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3.xml" ContentType="application/vnd.openxmlformats-officedocument.spreadsheetml.queryTable+xml"/>
  <Override PartName="/xl/tables/table8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liskasm.hq.002\AppData\Local\Microsoft\Windows\INetCache\Content.Outlook\FL1TEFSV\"/>
    </mc:Choice>
  </mc:AlternateContent>
  <xr:revisionPtr revIDLastSave="0" documentId="13_ncr:1_{F23EF5B3-00D3-4D4E-8DDE-63B51F475701}" xr6:coauthVersionLast="47" xr6:coauthVersionMax="47" xr10:uidLastSave="{00000000-0000-0000-0000-000000000000}"/>
  <bookViews>
    <workbookView xWindow="-108" yWindow="-108" windowWidth="30936" windowHeight="16896" tabRatio="898" firstSheet="10" activeTab="12" xr2:uid="{00000000-000D-0000-FFFF-FFFF00000000}"/>
  </bookViews>
  <sheets>
    <sheet name="БП 2023" sheetId="6" state="hidden" r:id="rId1"/>
    <sheet name="БП 2024" sheetId="91" state="hidden" r:id="rId2"/>
    <sheet name="БП" sheetId="47" state="hidden" r:id="rId3"/>
    <sheet name="ПР-1" sheetId="90" state="hidden" r:id="rId4"/>
    <sheet name="NA-CF" sheetId="7" state="hidden" r:id="rId5"/>
    <sheet name="Пояснения" sheetId="4" state="hidden" r:id="rId6"/>
    <sheet name="Откл_БДР прогноз ГОД ГК_КБ" sheetId="92" state="hidden" r:id="rId7"/>
    <sheet name="Откл_БДР прогноз ГОД ЗК" sheetId="93" state="hidden" r:id="rId8"/>
    <sheet name="Откл_БДР факт ГК_КБ" sheetId="94" state="hidden" r:id="rId9"/>
    <sheet name="Откл_БДР факт ЗК" sheetId="95" state="hidden" r:id="rId10"/>
    <sheet name="ПП-26 ТКРС Унт " sheetId="84" r:id="rId11"/>
    <sheet name="ПП-26 ТКРС ЗМБ" sheetId="83" r:id="rId12"/>
    <sheet name="ПП-26 ТКРС " sheetId="96" r:id="rId13"/>
    <sheet name="ГРП" sheetId="85" state="hidden" r:id="rId14"/>
    <sheet name="ГНКТ" sheetId="86" state="hidden" r:id="rId15"/>
    <sheet name="ПП ЖГС, СКВ, ОПЗ" sheetId="87" state="hidden" r:id="rId16"/>
    <sheet name="РИР" sheetId="88" state="hidden" r:id="rId17"/>
    <sheet name="Зависимые списки" sheetId="3" state="hidden" r:id="rId18"/>
    <sheet name="Справочники" sheetId="2" state="hidden" r:id="rId19"/>
    <sheet name="Управляемость" sheetId="60" state="hidden" r:id="rId20"/>
    <sheet name="vendor" sheetId="79" state="hidden" r:id="rId21"/>
    <sheet name="contract" sheetId="80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qw1" localSheetId="6" hidden="1">{#N/A,#N/A,TRUE,"Fields";#N/A,#N/A,TRUE,"Sens"}</definedName>
    <definedName name="_____qw1" localSheetId="7" hidden="1">{#N/A,#N/A,TRUE,"Fields";#N/A,#N/A,TRUE,"Sens"}</definedName>
    <definedName name="_____qw1" localSheetId="12" hidden="1">{#N/A,#N/A,TRUE,"Fields";#N/A,#N/A,TRUE,"Sens"}</definedName>
    <definedName name="_____qw1" hidden="1">{#N/A,#N/A,TRUE,"Fields";#N/A,#N/A,TRUE,"Sens"}</definedName>
    <definedName name="_____qw2" localSheetId="6" hidden="1">{#VALUE!,#N/A,TRUE,0;#N/A,#N/A,TRUE,0}</definedName>
    <definedName name="_____qw2" localSheetId="7" hidden="1">{#VALUE!,#N/A,TRUE,0;#N/A,#N/A,TRUE,0}</definedName>
    <definedName name="_____qw2" localSheetId="12" hidden="1">{#VALUE!,#N/A,TRUE,0;#N/A,#N/A,TRUE,0}</definedName>
    <definedName name="_____qw2" hidden="1">{#VALUE!,#N/A,TRUE,0;#N/A,#N/A,TRUE,0}</definedName>
    <definedName name="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M" localSheetId="2" hidden="1">#REF!</definedName>
    <definedName name="____M" localSheetId="6" hidden="1">#REF!</definedName>
    <definedName name="____M" localSheetId="7" hidden="1">#REF!</definedName>
    <definedName name="____M" localSheetId="8" hidden="1">#REF!</definedName>
    <definedName name="____M" localSheetId="9" hidden="1">#REF!</definedName>
    <definedName name="____M" localSheetId="12" hidden="1">#REF!</definedName>
    <definedName name="____M" hidden="1">#REF!</definedName>
    <definedName name="____qw1" localSheetId="6" hidden="1">{#N/A,#N/A,TRUE,"Fields";#N/A,#N/A,TRUE,"Sens"}</definedName>
    <definedName name="____qw1" localSheetId="7" hidden="1">{#N/A,#N/A,TRUE,"Fields";#N/A,#N/A,TRUE,"Sens"}</definedName>
    <definedName name="____qw1" localSheetId="12" hidden="1">{#N/A,#N/A,TRUE,"Fields";#N/A,#N/A,TRUE,"Sens"}</definedName>
    <definedName name="____qw1" hidden="1">{#N/A,#N/A,TRUE,"Fields";#N/A,#N/A,TRUE,"Sens"}</definedName>
    <definedName name="____qw2" localSheetId="6" hidden="1">{#VALUE!,#N/A,TRUE,0;#N/A,#N/A,TRUE,0}</definedName>
    <definedName name="____qw2" localSheetId="7" hidden="1">{#VALUE!,#N/A,TRUE,0;#N/A,#N/A,TRUE,0}</definedName>
    <definedName name="____qw2" localSheetId="12" hidden="1">{#VALUE!,#N/A,TRUE,0;#N/A,#N/A,TRUE,0}</definedName>
    <definedName name="____qw2" hidden="1">{#VALUE!,#N/A,TRUE,0;#N/A,#N/A,TRUE,0}</definedName>
    <definedName name="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key2" localSheetId="2" hidden="1">#REF!</definedName>
    <definedName name="___key2" localSheetId="6" hidden="1">#REF!</definedName>
    <definedName name="___key2" localSheetId="7" hidden="1">#REF!</definedName>
    <definedName name="___key2" localSheetId="8" hidden="1">#REF!</definedName>
    <definedName name="___key2" localSheetId="9" hidden="1">#REF!</definedName>
    <definedName name="___key2" localSheetId="12" hidden="1">#REF!</definedName>
    <definedName name="___key2" hidden="1">#REF!</definedName>
    <definedName name="__123Graph" localSheetId="2" hidden="1">[1]RSOILBAL!#REF!</definedName>
    <definedName name="__123Graph" localSheetId="6" hidden="1">[1]RSOILBAL!#REF!</definedName>
    <definedName name="__123Graph" localSheetId="7" hidden="1">[1]RSOILBAL!#REF!</definedName>
    <definedName name="__123Graph" localSheetId="8" hidden="1">[1]RSOILBAL!#REF!</definedName>
    <definedName name="__123Graph" localSheetId="9" hidden="1">[1]RSOILBAL!#REF!</definedName>
    <definedName name="__123Graph" localSheetId="12" hidden="1">[1]RSOILBAL!#REF!</definedName>
    <definedName name="__123Graph" hidden="1">[1]RSOILBAL!#REF!</definedName>
    <definedName name="__123Graph_A" localSheetId="2" hidden="1">[2]T1!#REF!</definedName>
    <definedName name="__123Graph_A" localSheetId="6" hidden="1">[2]T1!#REF!</definedName>
    <definedName name="__123Graph_A" localSheetId="7" hidden="1">[2]T1!#REF!</definedName>
    <definedName name="__123Graph_A" localSheetId="8" hidden="1">[2]T1!#REF!</definedName>
    <definedName name="__123Graph_A" localSheetId="9" hidden="1">[2]T1!#REF!</definedName>
    <definedName name="__123Graph_A" localSheetId="12" hidden="1">[2]T1!#REF!</definedName>
    <definedName name="__123Graph_A" hidden="1">[2]T1!#REF!</definedName>
    <definedName name="__123Graph_ACRPIE90" localSheetId="2" hidden="1">[3]RSOILBAL!#REF!</definedName>
    <definedName name="__123Graph_ACRPIE90" localSheetId="6" hidden="1">[3]RSOILBAL!#REF!</definedName>
    <definedName name="__123Graph_ACRPIE90" localSheetId="7" hidden="1">[3]RSOILBAL!#REF!</definedName>
    <definedName name="__123Graph_ACRPIE90" localSheetId="8" hidden="1">[3]RSOILBAL!#REF!</definedName>
    <definedName name="__123Graph_ACRPIE90" localSheetId="9" hidden="1">[3]RSOILBAL!#REF!</definedName>
    <definedName name="__123Graph_ACRPIE90" localSheetId="12" hidden="1">[3]RSOILBAL!#REF!</definedName>
    <definedName name="__123Graph_ACRPIE90" hidden="1">[3]RSOILBAL!#REF!</definedName>
    <definedName name="__123Graph_ACRPIE91" localSheetId="2" hidden="1">[3]RSOILBAL!#REF!</definedName>
    <definedName name="__123Graph_ACRPIE91" localSheetId="6" hidden="1">[3]RSOILBAL!#REF!</definedName>
    <definedName name="__123Graph_ACRPIE91" localSheetId="7" hidden="1">[3]RSOILBAL!#REF!</definedName>
    <definedName name="__123Graph_ACRPIE91" localSheetId="8" hidden="1">[3]RSOILBAL!#REF!</definedName>
    <definedName name="__123Graph_ACRPIE91" localSheetId="9" hidden="1">[3]RSOILBAL!#REF!</definedName>
    <definedName name="__123Graph_ACRPIE91" localSheetId="12" hidden="1">[3]RSOILBAL!#REF!</definedName>
    <definedName name="__123Graph_ACRPIE91" hidden="1">[3]RSOILBAL!#REF!</definedName>
    <definedName name="__123Graph_ACRPIE92" localSheetId="2" hidden="1">[3]RSOILBAL!#REF!</definedName>
    <definedName name="__123Graph_ACRPIE92" localSheetId="6" hidden="1">[3]RSOILBAL!#REF!</definedName>
    <definedName name="__123Graph_ACRPIE92" localSheetId="7" hidden="1">[3]RSOILBAL!#REF!</definedName>
    <definedName name="__123Graph_ACRPIE92" localSheetId="8" hidden="1">[3]RSOILBAL!#REF!</definedName>
    <definedName name="__123Graph_ACRPIE92" localSheetId="9" hidden="1">[3]RSOILBAL!#REF!</definedName>
    <definedName name="__123Graph_ACRPIE92" localSheetId="12" hidden="1">[3]RSOILBAL!#REF!</definedName>
    <definedName name="__123Graph_ACRPIE92" hidden="1">[3]RSOILBAL!#REF!</definedName>
    <definedName name="__123Graph_ACRPIE93" localSheetId="2" hidden="1">[3]RSOILBAL!#REF!</definedName>
    <definedName name="__123Graph_ACRPIE93" localSheetId="6" hidden="1">[3]RSOILBAL!#REF!</definedName>
    <definedName name="__123Graph_ACRPIE93" localSheetId="7" hidden="1">[3]RSOILBAL!#REF!</definedName>
    <definedName name="__123Graph_ACRPIE93" localSheetId="8" hidden="1">[3]RSOILBAL!#REF!</definedName>
    <definedName name="__123Graph_ACRPIE93" localSheetId="9" hidden="1">[3]RSOILBAL!#REF!</definedName>
    <definedName name="__123Graph_ACRPIE93" localSheetId="12" hidden="1">[3]RSOILBAL!#REF!</definedName>
    <definedName name="__123Graph_ACRPIE93" hidden="1">[3]RSOILBAL!#REF!</definedName>
    <definedName name="__123Graph_B" localSheetId="2" hidden="1">[2]T1!#REF!</definedName>
    <definedName name="__123Graph_B" localSheetId="6" hidden="1">[2]T1!#REF!</definedName>
    <definedName name="__123Graph_B" localSheetId="7" hidden="1">[2]T1!#REF!</definedName>
    <definedName name="__123Graph_B" localSheetId="8" hidden="1">[2]T1!#REF!</definedName>
    <definedName name="__123Graph_B" localSheetId="9" hidden="1">[2]T1!#REF!</definedName>
    <definedName name="__123Graph_B" localSheetId="12" hidden="1">[2]T1!#REF!</definedName>
    <definedName name="__123Graph_B" hidden="1">[2]T1!#REF!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2" hidden="1">#REF!</definedName>
    <definedName name="__123Graph_C" hidden="1">#REF!</definedName>
    <definedName name="__123Graph_D" localSheetId="2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2" hidden="1">#REF!</definedName>
    <definedName name="__123Graph_D" hidden="1">#REF!</definedName>
    <definedName name="__123Graph_E" localSheetId="2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2" hidden="1">#REF!</definedName>
    <definedName name="__123Graph_E" hidden="1">#REF!</definedName>
    <definedName name="__123Graph_F" localSheetId="2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2" hidden="1">#REF!</definedName>
    <definedName name="__123Graph_F" hidden="1">#REF!</definedName>
    <definedName name="__123Graph_LBL_A" localSheetId="2" hidden="1">[3]RSOILBAL!#REF!</definedName>
    <definedName name="__123Graph_LBL_A" localSheetId="6" hidden="1">[3]RSOILBAL!#REF!</definedName>
    <definedName name="__123Graph_LBL_A" localSheetId="7" hidden="1">[3]RSOILBAL!#REF!</definedName>
    <definedName name="__123Graph_LBL_A" localSheetId="8" hidden="1">[3]RSOILBAL!#REF!</definedName>
    <definedName name="__123Graph_LBL_A" localSheetId="9" hidden="1">[3]RSOILBAL!#REF!</definedName>
    <definedName name="__123Graph_LBL_A" localSheetId="12" hidden="1">[3]RSOILBAL!#REF!</definedName>
    <definedName name="__123Graph_LBL_A" hidden="1">[3]RSOILBAL!#REF!</definedName>
    <definedName name="__123Graph_LBL_ACRPIE90" localSheetId="2" hidden="1">[3]RSOILBAL!#REF!</definedName>
    <definedName name="__123Graph_LBL_ACRPIE90" localSheetId="6" hidden="1">[3]RSOILBAL!#REF!</definedName>
    <definedName name="__123Graph_LBL_ACRPIE90" localSheetId="7" hidden="1">[3]RSOILBAL!#REF!</definedName>
    <definedName name="__123Graph_LBL_ACRPIE90" localSheetId="8" hidden="1">[3]RSOILBAL!#REF!</definedName>
    <definedName name="__123Graph_LBL_ACRPIE90" localSheetId="9" hidden="1">[3]RSOILBAL!#REF!</definedName>
    <definedName name="__123Graph_LBL_ACRPIE90" localSheetId="12" hidden="1">[3]RSOILBAL!#REF!</definedName>
    <definedName name="__123Graph_LBL_ACRPIE90" hidden="1">[3]RSOILBAL!#REF!</definedName>
    <definedName name="__123Graph_LBL_ACRPIE91" localSheetId="2" hidden="1">[3]RSOILBAL!#REF!</definedName>
    <definedName name="__123Graph_LBL_ACRPIE91" localSheetId="6" hidden="1">[3]RSOILBAL!#REF!</definedName>
    <definedName name="__123Graph_LBL_ACRPIE91" localSheetId="7" hidden="1">[3]RSOILBAL!#REF!</definedName>
    <definedName name="__123Graph_LBL_ACRPIE91" localSheetId="8" hidden="1">[3]RSOILBAL!#REF!</definedName>
    <definedName name="__123Graph_LBL_ACRPIE91" localSheetId="9" hidden="1">[3]RSOILBAL!#REF!</definedName>
    <definedName name="__123Graph_LBL_ACRPIE91" localSheetId="12" hidden="1">[3]RSOILBAL!#REF!</definedName>
    <definedName name="__123Graph_LBL_ACRPIE91" hidden="1">[3]RSOILBAL!#REF!</definedName>
    <definedName name="__123Graph_LBL_ACRPIE92" localSheetId="2" hidden="1">[3]RSOILBAL!#REF!</definedName>
    <definedName name="__123Graph_LBL_ACRPIE92" localSheetId="6" hidden="1">[3]RSOILBAL!#REF!</definedName>
    <definedName name="__123Graph_LBL_ACRPIE92" localSheetId="7" hidden="1">[3]RSOILBAL!#REF!</definedName>
    <definedName name="__123Graph_LBL_ACRPIE92" localSheetId="8" hidden="1">[3]RSOILBAL!#REF!</definedName>
    <definedName name="__123Graph_LBL_ACRPIE92" localSheetId="9" hidden="1">[3]RSOILBAL!#REF!</definedName>
    <definedName name="__123Graph_LBL_ACRPIE92" localSheetId="12" hidden="1">[3]RSOILBAL!#REF!</definedName>
    <definedName name="__123Graph_LBL_ACRPIE92" hidden="1">[3]RSOILBAL!#REF!</definedName>
    <definedName name="__123Graph_LBL_ACRPIE93" localSheetId="2" hidden="1">[3]RSOILBAL!#REF!</definedName>
    <definedName name="__123Graph_LBL_ACRPIE93" localSheetId="6" hidden="1">[3]RSOILBAL!#REF!</definedName>
    <definedName name="__123Graph_LBL_ACRPIE93" localSheetId="7" hidden="1">[3]RSOILBAL!#REF!</definedName>
    <definedName name="__123Graph_LBL_ACRPIE93" localSheetId="8" hidden="1">[3]RSOILBAL!#REF!</definedName>
    <definedName name="__123Graph_LBL_ACRPIE93" localSheetId="9" hidden="1">[3]RSOILBAL!#REF!</definedName>
    <definedName name="__123Graph_LBL_ACRPIE93" localSheetId="12" hidden="1">[3]RSOILBAL!#REF!</definedName>
    <definedName name="__123Graph_LBL_ACRPIE93" hidden="1">[3]RSOILBAL!#REF!</definedName>
    <definedName name="__123Graph_X" localSheetId="2" hidden="1">[2]T1!#REF!</definedName>
    <definedName name="__123Graph_X" localSheetId="6" hidden="1">[2]T1!#REF!</definedName>
    <definedName name="__123Graph_X" localSheetId="7" hidden="1">[2]T1!#REF!</definedName>
    <definedName name="__123Graph_X" localSheetId="8" hidden="1">[2]T1!#REF!</definedName>
    <definedName name="__123Graph_X" localSheetId="9" hidden="1">[2]T1!#REF!</definedName>
    <definedName name="__123Graph_X" localSheetId="12" hidden="1">[2]T1!#REF!</definedName>
    <definedName name="__123Graph_X" hidden="1">[2]T1!#REF!</definedName>
    <definedName name="__com1" localSheetId="6" hidden="1">{#N/A,#N/A,TRUE,"Assumptions";#N/A,#N/A,TRUE,"Op Projection";#N/A,#N/A,TRUE,"Capital";#N/A,#N/A,TRUE,"Income";#N/A,#N/A,TRUE,"Balance";#N/A,#N/A,TRUE,"Sources&amp;Uses"}</definedName>
    <definedName name="__com1" localSheetId="7" hidden="1">{#N/A,#N/A,TRUE,"Assumptions";#N/A,#N/A,TRUE,"Op Projection";#N/A,#N/A,TRUE,"Capital";#N/A,#N/A,TRUE,"Income";#N/A,#N/A,TRUE,"Balance";#N/A,#N/A,TRUE,"Sources&amp;Uses"}</definedName>
    <definedName name="__com1" localSheetId="12" hidden="1">{#N/A,#N/A,TRUE,"Assumptions";#N/A,#N/A,TRUE,"Op Projection";#N/A,#N/A,TRUE,"Capital";#N/A,#N/A,TRUE,"Income";#N/A,#N/A,TRUE,"Balance";#N/A,#N/A,TRUE,"Sources&amp;Uses"}</definedName>
    <definedName name="__com1" hidden="1">{#N/A,#N/A,TRUE,"Assumptions";#N/A,#N/A,TRUE,"Op Projection";#N/A,#N/A,TRUE,"Capital";#N/A,#N/A,TRUE,"Income";#N/A,#N/A,TRUE,"Balance";#N/A,#N/A,TRUE,"Sources&amp;Uses"}</definedName>
    <definedName name="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key2" localSheetId="2" hidden="1">#REF!</definedName>
    <definedName name="__key2" localSheetId="6" hidden="1">#REF!</definedName>
    <definedName name="__key2" localSheetId="7" hidden="1">#REF!</definedName>
    <definedName name="__key2" localSheetId="8" hidden="1">#REF!</definedName>
    <definedName name="__key2" localSheetId="9" hidden="1">#REF!</definedName>
    <definedName name="__key2" localSheetId="12" hidden="1">#REF!</definedName>
    <definedName name="__key2" hidden="1">#REF!</definedName>
    <definedName name="__MEM" localSheetId="2" hidden="1">#REF!</definedName>
    <definedName name="__MEM" localSheetId="6" hidden="1">#REF!</definedName>
    <definedName name="__MEM" localSheetId="7" hidden="1">#REF!</definedName>
    <definedName name="__MEM" localSheetId="8" hidden="1">#REF!</definedName>
    <definedName name="__MEM" localSheetId="9" hidden="1">#REF!</definedName>
    <definedName name="__MEM" localSheetId="12" hidden="1">#REF!</definedName>
    <definedName name="__MEM" hidden="1">#REF!</definedName>
    <definedName name="__qw1" localSheetId="6" hidden="1">{#N/A,#N/A,TRUE,"Fields";#N/A,#N/A,TRUE,"Sens"}</definedName>
    <definedName name="__qw1" localSheetId="7" hidden="1">{#N/A,#N/A,TRUE,"Fields";#N/A,#N/A,TRUE,"Sens"}</definedName>
    <definedName name="__qw1" localSheetId="12" hidden="1">{#N/A,#N/A,TRUE,"Fields";#N/A,#N/A,TRUE,"Sens"}</definedName>
    <definedName name="__qw1" hidden="1">{#N/A,#N/A,TRUE,"Fields";#N/A,#N/A,TRUE,"Sens"}</definedName>
    <definedName name="__qw2" localSheetId="6" hidden="1">{#VALUE!,#N/A,TRUE,0;#N/A,#N/A,TRUE,0}</definedName>
    <definedName name="__qw2" localSheetId="7" hidden="1">{#VALUE!,#N/A,TRUE,0;#N/A,#N/A,TRUE,0}</definedName>
    <definedName name="__qw2" localSheetId="12" hidden="1">{#VALUE!,#N/A,TRUE,0;#N/A,#N/A,TRUE,0}</definedName>
    <definedName name="__qw2" hidden="1">{#VALUE!,#N/A,TRUE,0;#N/A,#N/A,TRUE,0}</definedName>
    <definedName name="_a1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_a1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_a1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_a1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_com1" localSheetId="6" hidden="1">{#N/A,#N/A,TRUE,"Assumptions";#N/A,#N/A,TRUE,"Op Projection";#N/A,#N/A,TRUE,"Capital";#N/A,#N/A,TRUE,"Income";#N/A,#N/A,TRUE,"Balance";#N/A,#N/A,TRUE,"Sources&amp;Uses"}</definedName>
    <definedName name="_com1" localSheetId="7" hidden="1">{#N/A,#N/A,TRUE,"Assumptions";#N/A,#N/A,TRUE,"Op Projection";#N/A,#N/A,TRUE,"Capital";#N/A,#N/A,TRUE,"Income";#N/A,#N/A,TRUE,"Balance";#N/A,#N/A,TRUE,"Sources&amp;Uses"}</definedName>
    <definedName name="_com1" localSheetId="12" hidden="1">{#N/A,#N/A,TRUE,"Assumptions";#N/A,#N/A,TRUE,"Op Projection";#N/A,#N/A,TRUE,"Capital";#N/A,#N/A,TRUE,"Income";#N/A,#N/A,TRUE,"Balance";#N/A,#N/A,TRUE,"Sources&amp;Uses"}</definedName>
    <definedName name="_com1" hidden="1">{#N/A,#N/A,TRUE,"Assumptions";#N/A,#N/A,TRUE,"Op Projection";#N/A,#N/A,TRUE,"Capital";#N/A,#N/A,TRUE,"Income";#N/A,#N/A,TRUE,"Balance";#N/A,#N/A,TRUE,"Sources&amp;Uses"}</definedName>
    <definedName name="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epmOfflineCondition_" localSheetId="18" hidden="1">1</definedName>
    <definedName name="_FilterDatabase" localSheetId="4" hidden="1">'NA-CF'!$A$1:$F$358</definedName>
    <definedName name="_FilterDatabase" localSheetId="2" hidden="1">БП!#REF!</definedName>
    <definedName name="_FilterDatabase" localSheetId="0" hidden="1">'БП 2023'!#REF!</definedName>
    <definedName name="_FilterDatabase" localSheetId="6" hidden="1">#REF!</definedName>
    <definedName name="_FilterDatabase" localSheetId="7" hidden="1">#REF!</definedName>
    <definedName name="_FilterDatabase" localSheetId="8" hidden="1">#REF!</definedName>
    <definedName name="_FilterDatabase" localSheetId="9" hidden="1">#REF!</definedName>
    <definedName name="_FilterDatabase" localSheetId="12" hidden="1">#REF!</definedName>
    <definedName name="_FilterDatabase" localSheetId="18" hidden="1">Справочники!$A$2:$BA$2</definedName>
    <definedName name="_FilterDatabase" hidden="1">#REF!</definedName>
    <definedName name="_Key1" localSheetId="2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2" hidden="1">#REF!</definedName>
    <definedName name="_Key1" hidden="1">#REF!</definedName>
    <definedName name="_key2" localSheetId="2" hidden="1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12" hidden="1">#REF!</definedName>
    <definedName name="_key2" hidden="1">#REF!</definedName>
    <definedName name="_MOM__" localSheetId="2" hidden="1">#REF!</definedName>
    <definedName name="_MOM__" localSheetId="6" hidden="1">#REF!</definedName>
    <definedName name="_MOM__" localSheetId="7" hidden="1">#REF!</definedName>
    <definedName name="_MOM__" localSheetId="8" hidden="1">#REF!</definedName>
    <definedName name="_MOM__" localSheetId="9" hidden="1">#REF!</definedName>
    <definedName name="_MOM__" localSheetId="12" hidden="1">#REF!</definedName>
    <definedName name="_MOM__" hidden="1">#REF!</definedName>
    <definedName name="_Order1" hidden="1">255</definedName>
    <definedName name="_qw1" localSheetId="6" hidden="1">{#N/A,#N/A,TRUE,"Fields";#N/A,#N/A,TRUE,"Sens"}</definedName>
    <definedName name="_qw1" localSheetId="7" hidden="1">{#N/A,#N/A,TRUE,"Fields";#N/A,#N/A,TRUE,"Sens"}</definedName>
    <definedName name="_qw1" localSheetId="12" hidden="1">{#N/A,#N/A,TRUE,"Fields";#N/A,#N/A,TRUE,"Sens"}</definedName>
    <definedName name="_qw1" hidden="1">{#N/A,#N/A,TRUE,"Fields";#N/A,#N/A,TRUE,"Sens"}</definedName>
    <definedName name="_qw2" localSheetId="6" hidden="1">{#VALUE!,#N/A,TRUE,0;#N/A,#N/A,TRUE,0}</definedName>
    <definedName name="_qw2" localSheetId="7" hidden="1">{#VALUE!,#N/A,TRUE,0;#N/A,#N/A,TRUE,0}</definedName>
    <definedName name="_qw2" localSheetId="12" hidden="1">{#VALUE!,#N/A,TRUE,0;#N/A,#N/A,TRUE,0}</definedName>
    <definedName name="_qw2" hidden="1">{#VALUE!,#N/A,TRUE,0;#N/A,#N/A,TRUE,0}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2" hidden="1">#REF!</definedName>
    <definedName name="_Sort" hidden="1">#REF!</definedName>
    <definedName name="_sort1" hidden="1">'[4]#ССЫЛКА'!$A$8:$C$98</definedName>
    <definedName name="_wrn1" localSheetId="6" hidden="1">{"Base_Economics",#N/A,FALSE,"BP Amoco Summary";"Base_MOD_CashFlows",#N/A,FALSE,"BP Amoco Summary"}</definedName>
    <definedName name="_wrn1" localSheetId="7" hidden="1">{"Base_Economics",#N/A,FALSE,"BP Amoco Summary";"Base_MOD_CashFlows",#N/A,FALSE,"BP Amoco Summary"}</definedName>
    <definedName name="_wrn1" localSheetId="12" hidden="1">{"Base_Economics",#N/A,FALSE,"BP Amoco Summary";"Base_MOD_CashFlows",#N/A,FALSE,"BP Amoco Summary"}</definedName>
    <definedName name="_wrn1" hidden="1">{"Base_Economics",#N/A,FALSE,"BP Amoco Summary";"Base_MOD_CashFlows",#N/A,FALSE,"BP Amoco Summary"}</definedName>
    <definedName name="_wrn2" localSheetId="6" hidden="1">{"Bus_Plan_Sht",#N/A,FALSE,"Bus Plan Sht"}</definedName>
    <definedName name="_wrn2" localSheetId="7" hidden="1">{"Bus_Plan_Sht",#N/A,FALSE,"Bus Plan Sht"}</definedName>
    <definedName name="_wrn2" localSheetId="12" hidden="1">{"Bus_Plan_Sht",#N/A,FALSE,"Bus Plan Sht"}</definedName>
    <definedName name="_wrn2" hidden="1">{"Bus_Plan_Sht",#N/A,FALSE,"Bus Plan Sht"}</definedName>
    <definedName name="_wrn221" localSheetId="6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_wrn221" localSheetId="7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_wrn221" localSheetId="12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_wrn221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_wrn3" localSheetId="6" hidden="1">{"Incremental_Cashflows",#N/A,FALSE,"BP Amoco Summary";"Incremental_Economics",#N/A,FALSE,"BP Amoco Summary"}</definedName>
    <definedName name="_wrn3" localSheetId="7" hidden="1">{"Incremental_Cashflows",#N/A,FALSE,"BP Amoco Summary";"Incremental_Economics",#N/A,FALSE,"BP Amoco Summary"}</definedName>
    <definedName name="_wrn3" localSheetId="12" hidden="1">{"Incremental_Cashflows",#N/A,FALSE,"BP Amoco Summary";"Incremental_Economics",#N/A,FALSE,"BP Amoco Summary"}</definedName>
    <definedName name="_wrn3" hidden="1">{"Incremental_Cashflows",#N/A,FALSE,"BP Amoco Summary";"Incremental_Economics",#N/A,FALSE,"BP Amoco Summary"}</definedName>
    <definedName name="_xlcn.WorksheetConnection_01_Геологи.xlsbТаблица4" hidden="1">БП23[]</definedName>
    <definedName name="_xlcn.WorksheetConnection_01_Геологи.xlsbТаблица46" hidden="1">прогноз</definedName>
    <definedName name="_рпо" localSheetId="2" hidden="1">[2]T1!#REF!</definedName>
    <definedName name="_рпо" localSheetId="6" hidden="1">[2]T1!#REF!</definedName>
    <definedName name="_рпо" localSheetId="7" hidden="1">[2]T1!#REF!</definedName>
    <definedName name="_рпо" localSheetId="8" hidden="1">[2]T1!#REF!</definedName>
    <definedName name="_рпо" localSheetId="9" hidden="1">[2]T1!#REF!</definedName>
    <definedName name="_рпо" localSheetId="12" hidden="1">[2]T1!#REF!</definedName>
    <definedName name="_рпо" hidden="1">[2]T1!#REF!</definedName>
    <definedName name="_xlnm._FilterDatabase" localSheetId="14" hidden="1">#REF!</definedName>
    <definedName name="_xlnm._FilterDatabase" localSheetId="13" hidden="1">#REF!</definedName>
    <definedName name="_xlnm._FilterDatabase" localSheetId="15" hidden="1">#REF!</definedName>
    <definedName name="_xlnm._FilterDatabase" localSheetId="12" hidden="1">#REF!</definedName>
    <definedName name="_xlnm._FilterDatabase" localSheetId="11" hidden="1">#REF!</definedName>
    <definedName name="_xlnm._FilterDatabase" localSheetId="10" hidden="1">#REF!</definedName>
    <definedName name="_xlnm._FilterDatabase" localSheetId="16" hidden="1">#REF!</definedName>
    <definedName name="a" localSheetId="6" hidden="1">{#N/A,#N/A,FALSE,"Aging Summary";#N/A,#N/A,FALSE,"Ratio Analysis";#N/A,#N/A,FALSE,"Test 120 Day Accts";#N/A,#N/A,FALSE,"Tickmarks"}</definedName>
    <definedName name="a" localSheetId="7" hidden="1">{#N/A,#N/A,FALSE,"Aging Summary";#N/A,#N/A,FALSE,"Ratio Analysis";#N/A,#N/A,FALSE,"Test 120 Day Accts";#N/A,#N/A,FALSE,"Tickmarks"}</definedName>
    <definedName name="a" localSheetId="12" hidden="1">{#N/A,#N/A,FALSE,"Aging Summary";#N/A,#N/A,FALSE,"Ratio Analysis";#N/A,#N/A,FALSE,"Test 120 Day Accts";#N/A,#N/A,FALSE,"Tickmarks"}</definedName>
    <definedName name="a" hidden="1">{#N/A,#N/A,FALSE,"Aging Summary";#N/A,#N/A,FALSE,"Ratio Analysis";#N/A,#N/A,FALSE,"Test 120 Day Accts";#N/A,#N/A,FALSE,"Tickmarks"}</definedName>
    <definedName name="aa" localSheetId="6" hidden="1">{#N/A,#N/A,FALSE,"Aging Summary";#N/A,#N/A,FALSE,"Ratio Analysis";#N/A,#N/A,FALSE,"Test 120 Day Accts";#N/A,#N/A,FALSE,"Tickmarks"}</definedName>
    <definedName name="aa" localSheetId="7" hidden="1">{#N/A,#N/A,FALSE,"Aging Summary";#N/A,#N/A,FALSE,"Ratio Analysis";#N/A,#N/A,FALSE,"Test 120 Day Accts";#N/A,#N/A,FALSE,"Tickmarks"}</definedName>
    <definedName name="aa" localSheetId="12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aa" localSheetId="6" hidden="1">{#N/A,#N/A,FALSE,"Aging Summary";#N/A,#N/A,FALSE,"Ratio Analysis";#N/A,#N/A,FALSE,"Test 120 Day Accts";#N/A,#N/A,FALSE,"Tickmarks"}</definedName>
    <definedName name="aaa" localSheetId="7" hidden="1">{#N/A,#N/A,FALSE,"Aging Summary";#N/A,#N/A,FALSE,"Ratio Analysis";#N/A,#N/A,FALSE,"Test 120 Day Accts";#N/A,#N/A,FALSE,"Tickmarks"}</definedName>
    <definedName name="aaa" localSheetId="12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0" localSheetId="6" hidden="1">{#N/A,#N/A,FALSE,"Aging Summary";#N/A,#N/A,FALSE,"Ratio Analysis";#N/A,#N/A,FALSE,"Test 120 Day Accts";#N/A,#N/A,FALSE,"Tickmarks"}</definedName>
    <definedName name="aaa0" localSheetId="7" hidden="1">{#N/A,#N/A,FALSE,"Aging Summary";#N/A,#N/A,FALSE,"Ratio Analysis";#N/A,#N/A,FALSE,"Test 120 Day Accts";#N/A,#N/A,FALSE,"Tickmarks"}</definedName>
    <definedName name="aaa0" localSheetId="12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bc" localSheetId="6" hidden="1">{#N/A,#N/A,FALSE,"Aging Summary";#N/A,#N/A,FALSE,"Ratio Analysis";#N/A,#N/A,FALSE,"Test 120 Day Accts";#N/A,#N/A,FALSE,"Tickmarks"}</definedName>
    <definedName name="abc" localSheetId="7" hidden="1">{#N/A,#N/A,FALSE,"Aging Summary";#N/A,#N/A,FALSE,"Ratio Analysis";#N/A,#N/A,FALSE,"Test 120 Day Accts";#N/A,#N/A,FALSE,"Tickmarks"}</definedName>
    <definedName name="abc" localSheetId="12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ess_Button" hidden="1">"ЮКОС_98_ЮКОС98__2__Таблица"</definedName>
    <definedName name="AccessDatabase" hidden="1">"C:\Мои документы\Базовая сводная обязательств1.mdb"</definedName>
    <definedName name="as" localSheetId="6" hidden="1">{#VALUE!,#N/A,TRUE,0;#N/A,#N/A,TRUE,0}</definedName>
    <definedName name="as" localSheetId="7" hidden="1">{#VALUE!,#N/A,TRUE,0;#N/A,#N/A,TRUE,0}</definedName>
    <definedName name="as" localSheetId="12" hidden="1">{#VALUE!,#N/A,TRUE,0;#N/A,#N/A,TRUE,0}</definedName>
    <definedName name="as" hidden="1">{#VALUE!,#N/A,TRUE,0;#N/A,#N/A,TRUE,0}</definedName>
    <definedName name="AS2DocOpenMode" hidden="1">"AS2DocumentBrowse"</definedName>
    <definedName name="b" localSheetId="6" hidden="1">{#N/A,#N/A,FALSE,"Aging Summary";#N/A,#N/A,FALSE,"Ratio Analysis";#N/A,#N/A,FALSE,"Test 120 Day Accts";#N/A,#N/A,FALSE,"Tickmarks"}</definedName>
    <definedName name="b" localSheetId="7" hidden="1">{#N/A,#N/A,FALSE,"Aging Summary";#N/A,#N/A,FALSE,"Ratio Analysis";#N/A,#N/A,FALSE,"Test 120 Day Accts";#N/A,#N/A,FALSE,"Tickmarks"}</definedName>
    <definedName name="b" localSheetId="12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b" localSheetId="6" hidden="1">{#N/A,#N/A,FALSE,"Aging Summary";#N/A,#N/A,FALSE,"Ratio Analysis";#N/A,#N/A,FALSE,"Test 120 Day Accts";#N/A,#N/A,FALSE,"Tickmarks"}</definedName>
    <definedName name="bb" localSheetId="7" hidden="1">{#N/A,#N/A,FALSE,"Aging Summary";#N/A,#N/A,FALSE,"Ratio Analysis";#N/A,#N/A,FALSE,"Test 120 Day Accts";#N/A,#N/A,FALSE,"Tickmarks"}</definedName>
    <definedName name="bb" localSheetId="12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b" localSheetId="6" hidden="1">{#N/A,#N/A,FALSE,"Aging Summary";#N/A,#N/A,FALSE,"Ratio Analysis";#N/A,#N/A,FALSE,"Test 120 Day Accts";#N/A,#N/A,FALSE,"Tickmarks"}</definedName>
    <definedName name="bbb" localSheetId="7" hidden="1">{#N/A,#N/A,FALSE,"Aging Summary";#N/A,#N/A,FALSE,"Ratio Analysis";#N/A,#N/A,FALSE,"Test 120 Day Accts";#N/A,#N/A,FALSE,"Tickmarks"}</definedName>
    <definedName name="bbb" localSheetId="12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LPH1" localSheetId="2" hidden="1">'[5]Share Price 2002'!#REF!</definedName>
    <definedName name="BLPH1" localSheetId="6" hidden="1">'[5]Share Price 2002'!#REF!</definedName>
    <definedName name="BLPH1" localSheetId="7" hidden="1">'[5]Share Price 2002'!#REF!</definedName>
    <definedName name="BLPH1" localSheetId="8" hidden="1">'[5]Share Price 2002'!#REF!</definedName>
    <definedName name="BLPH1" localSheetId="9" hidden="1">'[5]Share Price 2002'!#REF!</definedName>
    <definedName name="BLPH1" localSheetId="12" hidden="1">'[5]Share Price 2002'!#REF!</definedName>
    <definedName name="BLPH1" hidden="1">'[5]Share Price 2002'!#REF!</definedName>
    <definedName name="BLPH2" localSheetId="2" hidden="1">'[5]Share Price 2002'!#REF!</definedName>
    <definedName name="BLPH2" localSheetId="6" hidden="1">'[5]Share Price 2002'!#REF!</definedName>
    <definedName name="BLPH2" localSheetId="7" hidden="1">'[5]Share Price 2002'!#REF!</definedName>
    <definedName name="BLPH2" localSheetId="8" hidden="1">'[5]Share Price 2002'!#REF!</definedName>
    <definedName name="BLPH2" localSheetId="9" hidden="1">'[5]Share Price 2002'!#REF!</definedName>
    <definedName name="BLPH2" localSheetId="12" hidden="1">'[5]Share Price 2002'!#REF!</definedName>
    <definedName name="BLPH2" hidden="1">'[5]Share Price 2002'!#REF!</definedName>
    <definedName name="bp" localSheetId="6" hidden="1">{#N/A,#N/A,TRUE,"Fields";#N/A,#N/A,TRUE,"Sens"}</definedName>
    <definedName name="bp" localSheetId="7" hidden="1">{#N/A,#N/A,TRUE,"Fields";#N/A,#N/A,TRUE,"Sens"}</definedName>
    <definedName name="bp" localSheetId="12" hidden="1">{#N/A,#N/A,TRUE,"Fields";#N/A,#N/A,TRUE,"Sens"}</definedName>
    <definedName name="bp" hidden="1">{#N/A,#N/A,TRUE,"Fields";#N/A,#N/A,TRUE,"Sens"}</definedName>
    <definedName name="com" localSheetId="6" hidden="1">{#N/A,#N/A,TRUE,"Assumptions";#N/A,#N/A,TRUE,"Op Projection";#N/A,#N/A,TRUE,"Capital";#N/A,#N/A,TRUE,"Income";#N/A,#N/A,TRUE,"Balance";#N/A,#N/A,TRUE,"Sources&amp;Uses"}</definedName>
    <definedName name="com" localSheetId="7" hidden="1">{#N/A,#N/A,TRUE,"Assumptions";#N/A,#N/A,TRUE,"Op Projection";#N/A,#N/A,TRUE,"Capital";#N/A,#N/A,TRUE,"Income";#N/A,#N/A,TRUE,"Balance";#N/A,#N/A,TRUE,"Sources&amp;Uses"}</definedName>
    <definedName name="com" localSheetId="12" hidden="1">{#N/A,#N/A,TRUE,"Assumptions";#N/A,#N/A,TRUE,"Op Projection";#N/A,#N/A,TRUE,"Capital";#N/A,#N/A,TRUE,"Income";#N/A,#N/A,TRUE,"Balance";#N/A,#N/A,TRUE,"Sources&amp;Uses"}</definedName>
    <definedName name="com" hidden="1">{#N/A,#N/A,TRUE,"Assumptions";#N/A,#N/A,TRUE,"Op Projection";#N/A,#N/A,TRUE,"Capital";#N/A,#N/A,TRUE,"Income";#N/A,#N/A,TRUE,"Balance";#N/A,#N/A,TRUE,"Sources&amp;Uses"}</definedName>
    <definedName name="Crd_09.97" localSheetId="6" hidden="1">{#N/A,#N/A,FALSE,"ZAP_FEB.XLS "}</definedName>
    <definedName name="Crd_09.97" localSheetId="7" hidden="1">{#N/A,#N/A,FALSE,"ZAP_FEB.XLS "}</definedName>
    <definedName name="Crd_09.97" localSheetId="12" hidden="1">{#N/A,#N/A,FALSE,"ZAP_FEB.XLS "}</definedName>
    <definedName name="Crd_09.97" hidden="1">{#N/A,#N/A,FALSE,"ZAP_FEB.XLS "}</definedName>
    <definedName name="Crd_6.07" localSheetId="6" hidden="1">{#N/A,#N/A,FALSE,"ZAP_FEB.XLS "}</definedName>
    <definedName name="Crd_6.07" localSheetId="7" hidden="1">{#N/A,#N/A,FALSE,"ZAP_FEB.XLS "}</definedName>
    <definedName name="Crd_6.07" localSheetId="12" hidden="1">{#N/A,#N/A,FALSE,"ZAP_FEB.XLS "}</definedName>
    <definedName name="Crd_6.07" hidden="1">{#N/A,#N/A,FALSE,"ZAP_FEB.XLS "}</definedName>
    <definedName name="dasd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2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2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2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DINN" localSheetId="6" hidden="1">{#N/A,#N/A,FALSE,"ZAP_FEB.XLS "}</definedName>
    <definedName name="DDINN" localSheetId="7" hidden="1">{#N/A,#N/A,FALSE,"ZAP_FEB.XLS "}</definedName>
    <definedName name="DDINN" localSheetId="12" hidden="1">{#N/A,#N/A,FALSE,"ZAP_FEB.XLS "}</definedName>
    <definedName name="DDINN" hidden="1">{#N/A,#N/A,FALSE,"ZAP_FEB.XLS "}</definedName>
    <definedName name="Ddinnic_97" localSheetId="6" hidden="1">{#N/A,#N/A,FALSE,"ZAP_FEB.XLS "}</definedName>
    <definedName name="Ddinnic_97" localSheetId="7" hidden="1">{#N/A,#N/A,FALSE,"ZAP_FEB.XLS "}</definedName>
    <definedName name="Ddinnic_97" localSheetId="12" hidden="1">{#N/A,#N/A,FALSE,"ZAP_FEB.XLS "}</definedName>
    <definedName name="Ddinnic_97" hidden="1">{#N/A,#N/A,FALSE,"ZAP_FEB.XLS "}</definedName>
    <definedName name="dfg" localSheetId="6" hidden="1">{#N/A,#N/A,FALSE,"Aging Summary";#N/A,#N/A,FALSE,"Ratio Analysis";#N/A,#N/A,FALSE,"Test 120 Day Accts";#N/A,#N/A,FALSE,"Tickmarks"}</definedName>
    <definedName name="dfg" localSheetId="7" hidden="1">{#N/A,#N/A,FALSE,"Aging Summary";#N/A,#N/A,FALSE,"Ratio Analysis";#N/A,#N/A,FALSE,"Test 120 Day Accts";#N/A,#N/A,FALSE,"Tickmarks"}</definedName>
    <definedName name="dfg" localSheetId="12" hidden="1">{#N/A,#N/A,FALSE,"Aging Summary";#N/A,#N/A,FALSE,"Ratio Analysis";#N/A,#N/A,FALSE,"Test 120 Day Accts";#N/A,#N/A,FALSE,"Tickmarks"}</definedName>
    <definedName name="dfg" hidden="1">{#N/A,#N/A,FALSE,"Aging Summary";#N/A,#N/A,FALSE,"Ratio Analysis";#N/A,#N/A,FALSE,"Test 120 Day Accts";#N/A,#N/A,FALSE,"Tickmarks"}</definedName>
    <definedName name="dg" localSheetId="6" hidden="1">{#N/A,#N/A,TRUE,"Fields";#N/A,#N/A,TRUE,"Sens"}</definedName>
    <definedName name="dg" localSheetId="7" hidden="1">{#N/A,#N/A,TRUE,"Fields";#N/A,#N/A,TRUE,"Sens"}</definedName>
    <definedName name="dg" localSheetId="12" hidden="1">{#N/A,#N/A,TRUE,"Fields";#N/A,#N/A,TRUE,"Sens"}</definedName>
    <definedName name="dg" hidden="1">{#N/A,#N/A,TRUE,"Fields";#N/A,#N/A,TRUE,"Sens"}</definedName>
    <definedName name="dinldc" localSheetId="6" hidden="1">{#N/A,#N/A,FALSE,"ZAP_FEB.XLS "}</definedName>
    <definedName name="dinldc" localSheetId="7" hidden="1">{#N/A,#N/A,FALSE,"ZAP_FEB.XLS "}</definedName>
    <definedName name="dinldc" localSheetId="12" hidden="1">{#N/A,#N/A,FALSE,"ZAP_FEB.XLS "}</definedName>
    <definedName name="dinldc" hidden="1">{#N/A,#N/A,FALSE,"ZAP_FEB.XLS "}</definedName>
    <definedName name="dsfd" localSheetId="6" hidden="1">{#N/A,#N/A,FALSE,"Aging Summary";#N/A,#N/A,FALSE,"Ratio Analysis";#N/A,#N/A,FALSE,"Test 120 Day Accts";#N/A,#N/A,FALSE,"Tickmarks"}</definedName>
    <definedName name="dsfd" localSheetId="7" hidden="1">{#N/A,#N/A,FALSE,"Aging Summary";#N/A,#N/A,FALSE,"Ratio Analysis";#N/A,#N/A,FALSE,"Test 120 Day Accts";#N/A,#N/A,FALSE,"Tickmarks"}</definedName>
    <definedName name="dsfd" localSheetId="12" hidden="1">{#N/A,#N/A,FALSE,"Aging Summary";#N/A,#N/A,FALSE,"Ratio Analysis";#N/A,#N/A,FALSE,"Test 120 Day Accts";#N/A,#N/A,FALSE,"Tickmarks"}</definedName>
    <definedName name="dsfd" hidden="1">{#N/A,#N/A,FALSE,"Aging Summary";#N/A,#N/A,FALSE,"Ratio Analysis";#N/A,#N/A,FALSE,"Test 120 Day Accts";#N/A,#N/A,FALSE,"Tickmarks"}</definedName>
    <definedName name="ee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rt" localSheetId="6" hidden="1">{#N/A,#N/A,FALSE,"Aging Summary";#N/A,#N/A,FALSE,"Ratio Analysis";#N/A,#N/A,FALSE,"Test 120 Day Accts";#N/A,#N/A,FALSE,"Tickmarks"}</definedName>
    <definedName name="ert" localSheetId="7" hidden="1">{#N/A,#N/A,FALSE,"Aging Summary";#N/A,#N/A,FALSE,"Ratio Analysis";#N/A,#N/A,FALSE,"Test 120 Day Accts";#N/A,#N/A,FALSE,"Tickmarks"}</definedName>
    <definedName name="ert" localSheetId="12" hidden="1">{#N/A,#N/A,FALSE,"Aging Summary";#N/A,#N/A,FALSE,"Ratio Analysis";#N/A,#N/A,FALSE,"Test 120 Day Accts";#N/A,#N/A,FALSE,"Tickmarks"}</definedName>
    <definedName name="ert" hidden="1">{#N/A,#N/A,FALSE,"Aging Summary";#N/A,#N/A,FALSE,"Ratio Analysis";#N/A,#N/A,FALSE,"Test 120 Day Accts";#N/A,#N/A,FALSE,"Tickmarks"}</definedName>
    <definedName name="ExternalData_1" localSheetId="21" hidden="1">'contract'!$A$1:$D$33975</definedName>
    <definedName name="ExternalData_1" localSheetId="20" hidden="1">vendor!$A$1:$C$967</definedName>
    <definedName name="ExternalData_1" localSheetId="1" hidden="1">'БП 2024'!$A$1:$BR$70</definedName>
    <definedName name="ExternalData_1" localSheetId="3" hidden="1">'ПР-1'!$A$1:$BR$78</definedName>
    <definedName name="fff" localSheetId="6" hidden="1">{#N/A,#N/A,FALSE,"Aging Summary";#N/A,#N/A,FALSE,"Ratio Analysis";#N/A,#N/A,FALSE,"Test 120 Day Accts";#N/A,#N/A,FALSE,"Tickmarks"}</definedName>
    <definedName name="fff" localSheetId="7" hidden="1">{#N/A,#N/A,FALSE,"Aging Summary";#N/A,#N/A,FALSE,"Ratio Analysis";#N/A,#N/A,FALSE,"Test 120 Day Accts";#N/A,#N/A,FALSE,"Tickmarks"}</definedName>
    <definedName name="fff" localSheetId="12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ond_97" localSheetId="6" hidden="1">{#N/A,#N/A,FALSE,"ZAP_FEB.XLS "}</definedName>
    <definedName name="Fond_97" localSheetId="7" hidden="1">{#N/A,#N/A,FALSE,"ZAP_FEB.XLS "}</definedName>
    <definedName name="Fond_97" localSheetId="12" hidden="1">{#N/A,#N/A,FALSE,"ZAP_FEB.XLS "}</definedName>
    <definedName name="Fond_97" hidden="1">{#N/A,#N/A,FALSE,"ZAP_FEB.XLS "}</definedName>
    <definedName name="Fond_97_2" localSheetId="6" hidden="1">{#N/A,#N/A,FALSE,"ZAP_FEB.XLS "}</definedName>
    <definedName name="Fond_97_2" localSheetId="7" hidden="1">{#N/A,#N/A,FALSE,"ZAP_FEB.XLS "}</definedName>
    <definedName name="Fond_97_2" localSheetId="12" hidden="1">{#N/A,#N/A,FALSE,"ZAP_FEB.XLS "}</definedName>
    <definedName name="Fond_97_2" hidden="1">{#N/A,#N/A,FALSE,"ZAP_FEB.XLS "}</definedName>
    <definedName name="GBP">IF('[6]График вал'!$D$12="Исх. валюта",1,IF(OR('[6]График вал'!A$5="",'[6]График вал'!A$5=""),IF('[6]График вал'!$D$12="RUR",1/'[6]График вал'!$D$14,1/('[6]График вал'!$D$14/'[6]График вал'!$D$13)),IF('[6]График вал'!$D$12="RUR",1/'[6]График вал'!A$6,1/('[6]График вал'!A$6/'[6]График вал'!A$5))))</definedName>
    <definedName name="ggg" localSheetId="6" hidden="1">{#N/A,#N/A,FALSE,"Aging Summary";#N/A,#N/A,FALSE,"Ratio Analysis";#N/A,#N/A,FALSE,"Test 120 Day Accts";#N/A,#N/A,FALSE,"Tickmarks"}</definedName>
    <definedName name="ggg" localSheetId="7" hidden="1">{#N/A,#N/A,FALSE,"Aging Summary";#N/A,#N/A,FALSE,"Ratio Analysis";#N/A,#N/A,FALSE,"Test 120 Day Accts";#N/A,#N/A,FALSE,"Tickmarks"}</definedName>
    <definedName name="ggg" localSheetId="12" hidden="1">{#N/A,#N/A,FALSE,"Aging Summary";#N/A,#N/A,FALSE,"Ratio Analysis";#N/A,#N/A,FALSE,"Test 120 Day Accts";#N/A,#N/A,FALSE,"Tickmarks"}</definedName>
    <definedName name="ggg" hidden="1">{#N/A,#N/A,FALSE,"Aging Summary";#N/A,#N/A,FALSE,"Ratio Analysis";#N/A,#N/A,FALSE,"Test 120 Day Accts";#N/A,#N/A,FALSE,"Tickmarks"}</definedName>
    <definedName name="gh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gh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gh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gh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ghd" localSheetId="6" hidden="1">{#N/A,#N/A,FALSE,"Aging Summary";#N/A,#N/A,FALSE,"Ratio Analysis";#N/A,#N/A,FALSE,"Test 120 Day Accts";#N/A,#N/A,FALSE,"Tickmarks"}</definedName>
    <definedName name="ghd" localSheetId="7" hidden="1">{#N/A,#N/A,FALSE,"Aging Summary";#N/A,#N/A,FALSE,"Ratio Analysis";#N/A,#N/A,FALSE,"Test 120 Day Accts";#N/A,#N/A,FALSE,"Tickmarks"}</definedName>
    <definedName name="ghd" localSheetId="12" hidden="1">{#N/A,#N/A,FALSE,"Aging Summary";#N/A,#N/A,FALSE,"Ratio Analysis";#N/A,#N/A,FALSE,"Test 120 Day Accts";#N/A,#N/A,FALSE,"Tickmarks"}</definedName>
    <definedName name="ghd" hidden="1">{#N/A,#N/A,FALSE,"Aging Summary";#N/A,#N/A,FALSE,"Ratio Analysis";#N/A,#N/A,FALSE,"Test 120 Day Accts";#N/A,#N/A,FALSE,"Tickmarks"}</definedName>
    <definedName name="GHF" localSheetId="6" hidden="1">{#N/A,#N/A,FALSE,"ZAP_FEB.XLS "}</definedName>
    <definedName name="GHF" localSheetId="7" hidden="1">{#N/A,#N/A,FALSE,"ZAP_FEB.XLS "}</definedName>
    <definedName name="GHF" localSheetId="12" hidden="1">{#N/A,#N/A,FALSE,"ZAP_FEB.XLS "}</definedName>
    <definedName name="GHF" hidden="1">{#N/A,#N/A,FALSE,"ZAP_FEB.XLS "}</definedName>
    <definedName name="Grahp" localSheetId="2" hidden="1">[7]T1!#REF!</definedName>
    <definedName name="Grahp" localSheetId="6" hidden="1">[7]T1!#REF!</definedName>
    <definedName name="Grahp" localSheetId="7" hidden="1">[7]T1!#REF!</definedName>
    <definedName name="Grahp" localSheetId="8" hidden="1">[7]T1!#REF!</definedName>
    <definedName name="Grahp" localSheetId="9" hidden="1">[7]T1!#REF!</definedName>
    <definedName name="Grahp" localSheetId="12" hidden="1">[7]T1!#REF!</definedName>
    <definedName name="Grahp" hidden="1">[7]T1!#REF!</definedName>
    <definedName name="h" localSheetId="2" hidden="1">[7]T1!#REF!</definedName>
    <definedName name="h" localSheetId="6" hidden="1">[7]T1!#REF!</definedName>
    <definedName name="h" localSheetId="7" hidden="1">[7]T1!#REF!</definedName>
    <definedName name="h" localSheetId="8" hidden="1">[7]T1!#REF!</definedName>
    <definedName name="h" localSheetId="9" hidden="1">[7]T1!#REF!</definedName>
    <definedName name="h" localSheetId="12" hidden="1">[7]T1!#REF!</definedName>
    <definedName name="h" hidden="1">[7]T1!#REF!</definedName>
    <definedName name="hgnb" hidden="1">'[4]#ССЫЛКА'!$A$8:$C$98</definedName>
    <definedName name="hh" localSheetId="6" hidden="1">{#N/A,#N/A,TRUE,"План продаж";#N/A,#N/A,TRUE,"Склад гот.прод";#N/A,#N/A,TRUE,"План отгрузки"}</definedName>
    <definedName name="hh" localSheetId="7" hidden="1">{#N/A,#N/A,TRUE,"План продаж";#N/A,#N/A,TRUE,"Склад гот.прод";#N/A,#N/A,TRUE,"План отгрузки"}</definedName>
    <definedName name="hh" localSheetId="12" hidden="1">{#N/A,#N/A,TRUE,"План продаж";#N/A,#N/A,TRUE,"Склад гот.прод";#N/A,#N/A,TRUE,"План отгрузки"}</definedName>
    <definedName name="hh" hidden="1">{#N/A,#N/A,TRUE,"План продаж";#N/A,#N/A,TRUE,"Склад гот.прод";#N/A,#N/A,TRUE,"План отгрузки"}</definedName>
    <definedName name="HTML_CodePage" hidden="1">1257</definedName>
    <definedName name="HTML_Control" localSheetId="6" hidden="1">{"'Северо-Никольское '!$A$6:$J$40"}</definedName>
    <definedName name="HTML_Control" localSheetId="7" hidden="1">{"'Северо-Никольское '!$A$6:$J$40"}</definedName>
    <definedName name="HTML_Control" localSheetId="12" hidden="1">{"'Северо-Никольское '!$A$6:$J$40"}</definedName>
    <definedName name="HTML_Control" hidden="1">{"'Северо-Никольское '!$A$6:$J$40"}</definedName>
    <definedName name="HTML_Description" hidden="1">""</definedName>
    <definedName name="HTML_Email" hidden="1">""</definedName>
    <definedName name="HTML_Header" hidden="1">"Северо-Никольское"</definedName>
    <definedName name="HTML_LastUpdate" hidden="1">"10.12.99"</definedName>
    <definedName name="HTML_LineAfter" hidden="1">FALSE</definedName>
    <definedName name="HTML_LineBefore" hidden="1">FALSE</definedName>
    <definedName name="HTML_Name" hidden="1">"Шафикова"</definedName>
    <definedName name="HTML_OBDlg2" hidden="1">TRUE</definedName>
    <definedName name="HTML_OBDlg4" hidden="1">TRUE</definedName>
    <definedName name="HTML_OS" hidden="1">0</definedName>
    <definedName name="HTML_PathFile" hidden="1">"C:\DRIVERS\video\Мои документы\MyHTML.htm"</definedName>
    <definedName name="HTML_PathFileMac" hidden="1">"Macintosh HD:HomePageStuff:New_Home_Page:datafile:histret.html"</definedName>
    <definedName name="HTML_Title" hidden="1">"Баланс нефти 2000"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i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NRGR" localSheetId="6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7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1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jfjfsd" localSheetId="6" hidden="1">{0,#N/A,FALSE,0;0,#N/A,FALSE,0;0,#N/A,FALSE,0;0,#N/A,FALSE,0}</definedName>
    <definedName name="jfjfsd" localSheetId="7" hidden="1">{0,#N/A,FALSE,0;0,#N/A,FALSE,0;0,#N/A,FALSE,0;0,#N/A,FALSE,0}</definedName>
    <definedName name="jfjfsd" localSheetId="12" hidden="1">{0,#N/A,FALSE,0;0,#N/A,FALSE,0;0,#N/A,FALSE,0;0,#N/A,FALSE,0}</definedName>
    <definedName name="jfjfsd" hidden="1">{0,#N/A,FALSE,0;0,#N/A,FALSE,0;0,#N/A,FALSE,0;0,#N/A,FALSE,0}</definedName>
    <definedName name="jhh" localSheetId="6" hidden="1">{#N/A,#N/A,TRUE,"План продаж";#N/A,#N/A,TRUE,"Склад гот.прод";#N/A,#N/A,TRUE,"План отгрузки"}</definedName>
    <definedName name="jhh" localSheetId="7" hidden="1">{#N/A,#N/A,TRUE,"План продаж";#N/A,#N/A,TRUE,"Склад гот.прод";#N/A,#N/A,TRUE,"План отгрузки"}</definedName>
    <definedName name="jhh" localSheetId="12" hidden="1">{#N/A,#N/A,TRUE,"План продаж";#N/A,#N/A,TRUE,"Склад гот.прод";#N/A,#N/A,TRUE,"План отгрузки"}</definedName>
    <definedName name="jhh" hidden="1">{#N/A,#N/A,TRUE,"План продаж";#N/A,#N/A,TRUE,"Склад гот.прод";#N/A,#N/A,TRUE,"План отгрузки"}</definedName>
    <definedName name="jny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k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k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k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k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ktzuk" localSheetId="6" hidden="1">{#N/A,#N/A,FALSE,"Aging Summary";#N/A,#N/A,FALSE,"Ratio Analysis";#N/A,#N/A,FALSE,"Test 120 Day Accts";#N/A,#N/A,FALSE,"Tickmarks"}</definedName>
    <definedName name="ktzuk" localSheetId="7" hidden="1">{#N/A,#N/A,FALSE,"Aging Summary";#N/A,#N/A,FALSE,"Ratio Analysis";#N/A,#N/A,FALSE,"Test 120 Day Accts";#N/A,#N/A,FALSE,"Tickmarks"}</definedName>
    <definedName name="ktzuk" localSheetId="12" hidden="1">{#N/A,#N/A,FALSE,"Aging Summary";#N/A,#N/A,FALSE,"Ratio Analysis";#N/A,#N/A,FALSE,"Test 120 Day Accts";#N/A,#N/A,FALSE,"Tickmarks"}</definedName>
    <definedName name="ktzuk" hidden="1">{#N/A,#N/A,FALSE,"Aging Summary";#N/A,#N/A,FALSE,"Ratio Analysis";#N/A,#N/A,FALSE,"Test 120 Day Accts";#N/A,#N/A,FALSE,"Tickmarks"}</definedName>
    <definedName name="LIBOR1M">[6]Info!$B$2</definedName>
    <definedName name="LIBOR3M">[6]Info!$B$3</definedName>
    <definedName name="lkj" localSheetId="6" hidden="1">{#N/A,#N/A,FALSE,"Aging Summary";#N/A,#N/A,FALSE,"Ratio Analysis";#N/A,#N/A,FALSE,"Test 120 Day Accts";#N/A,#N/A,FALSE,"Tickmarks"}</definedName>
    <definedName name="lkj" localSheetId="7" hidden="1">{#N/A,#N/A,FALSE,"Aging Summary";#N/A,#N/A,FALSE,"Ratio Analysis";#N/A,#N/A,FALSE,"Test 120 Day Accts";#N/A,#N/A,FALSE,"Tickmarks"}</definedName>
    <definedName name="lkj" localSheetId="12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naa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me" localSheetId="6" hidden="1">{#N/A,#N/A,FALSE,"Aging Summary";#N/A,#N/A,FALSE,"Ratio Analysis";#N/A,#N/A,FALSE,"Test 120 Day Accts";#N/A,#N/A,FALSE,"Tickmarks"}</definedName>
    <definedName name="name" localSheetId="7" hidden="1">{#N/A,#N/A,FALSE,"Aging Summary";#N/A,#N/A,FALSE,"Ratio Analysis";#N/A,#N/A,FALSE,"Test 120 Day Accts";#N/A,#N/A,FALSE,"Tickmarks"}</definedName>
    <definedName name="name" localSheetId="12" hidden="1">{#N/A,#N/A,FALSE,"Aging Summary";#N/A,#N/A,FALSE,"Ratio Analysis";#N/A,#N/A,FALSE,"Test 120 Day Accts";#N/A,#N/A,FALSE,"Tickmarks"}</definedName>
    <definedName name="name" hidden="1">{#N/A,#N/A,FALSE,"Aging Summary";#N/A,#N/A,FALSE,"Ratio Analysis";#N/A,#N/A,FALSE,"Test 120 Day Accts";#N/A,#N/A,FALSE,"Tickmarks"}</definedName>
    <definedName name="new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new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new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new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newname" localSheetId="6" hidden="1">{#N/A,#N/A,TRUE,"Assumptions";#N/A,#N/A,TRUE,"Op Projection";#N/A,#N/A,TRUE,"Capital";#N/A,#N/A,TRUE,"Income";#N/A,#N/A,TRUE,"Balance";#N/A,#N/A,TRUE,"Sources&amp;Uses"}</definedName>
    <definedName name="newname" localSheetId="7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oo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pEX_june" localSheetId="2" hidden="1">#REF!</definedName>
    <definedName name="OpEX_june" localSheetId="6" hidden="1">#REF!</definedName>
    <definedName name="OpEX_june" localSheetId="7" hidden="1">#REF!</definedName>
    <definedName name="OpEX_june" localSheetId="8" hidden="1">#REF!</definedName>
    <definedName name="OpEX_june" localSheetId="9" hidden="1">#REF!</definedName>
    <definedName name="OpEX_june" localSheetId="12" hidden="1">#REF!</definedName>
    <definedName name="OpEX_june" hidden="1">#REF!</definedName>
    <definedName name="Ovplfdmgf" localSheetId="2" hidden="1">#REF!</definedName>
    <definedName name="Ovplfdmgf" localSheetId="6" hidden="1">#REF!</definedName>
    <definedName name="Ovplfdmgf" localSheetId="7" hidden="1">#REF!</definedName>
    <definedName name="Ovplfdmgf" localSheetId="8" hidden="1">#REF!</definedName>
    <definedName name="Ovplfdmgf" localSheetId="9" hidden="1">#REF!</definedName>
    <definedName name="Ovplfdmgf" localSheetId="12" hidden="1">#REF!</definedName>
    <definedName name="Ovplfdmgf" hidden="1">#REF!</definedName>
    <definedName name="pp" localSheetId="6" hidden="1">{#N/A,#N/A,TRUE,"Assumptions";#N/A,#N/A,TRUE,"Op Projection";#N/A,#N/A,TRUE,"Capital";#N/A,#N/A,TRUE,"Income";#N/A,#N/A,TRUE,"Balance";#N/A,#N/A,TRUE,"Sources&amp;Uses"}</definedName>
    <definedName name="pp" localSheetId="7" hidden="1">{#N/A,#N/A,TRUE,"Assumptions";#N/A,#N/A,TRUE,"Op Projection";#N/A,#N/A,TRUE,"Capital";#N/A,#N/A,TRUE,"Income";#N/A,#N/A,TRUE,"Balance";#N/A,#N/A,TRUE,"Sources&amp;Uses"}</definedName>
    <definedName name="pp" localSheetId="12" hidden="1">{#N/A,#N/A,TRUE,"Assumptions";#N/A,#N/A,TRUE,"Op Projection";#N/A,#N/A,TRUE,"Capital";#N/A,#N/A,TRUE,"Income";#N/A,#N/A,TRUE,"Balance";#N/A,#N/A,TRUE,"Sources&amp;Uses"}</definedName>
    <definedName name="pp" hidden="1">{#N/A,#N/A,TRUE,"Assumptions";#N/A,#N/A,TRUE,"Op Projection";#N/A,#N/A,TRUE,"Capital";#N/A,#N/A,TRUE,"Income";#N/A,#N/A,TRUE,"Balance";#N/A,#N/A,TRUE,"Sources&amp;Uses"}</definedName>
    <definedName name="q" localSheetId="6" hidden="1">{"Bus_Plan_Sht",#N/A,FALSE,"Bus Plan Sht"}</definedName>
    <definedName name="q" localSheetId="7" hidden="1">{"Bus_Plan_Sht",#N/A,FALSE,"Bus Plan Sht"}</definedName>
    <definedName name="q" localSheetId="12" hidden="1">{"Bus_Plan_Sht",#N/A,FALSE,"Bus Plan Sht"}</definedName>
    <definedName name="q" hidden="1">{"Bus_Plan_Sht",#N/A,FALSE,"Bus Plan Sht"}</definedName>
    <definedName name="qq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w" localSheetId="6" hidden="1">{#N/A,#N/A,TRUE,"Fields";#N/A,#N/A,TRUE,"Sens"}</definedName>
    <definedName name="qw" localSheetId="7" hidden="1">{#N/A,#N/A,TRUE,"Fields";#N/A,#N/A,TRUE,"Sens"}</definedName>
    <definedName name="qw" localSheetId="12" hidden="1">{#N/A,#N/A,TRUE,"Fields";#N/A,#N/A,TRUE,"Sens"}</definedName>
    <definedName name="qw" hidden="1">{#N/A,#N/A,TRUE,"Fields";#N/A,#N/A,TRUE,"Sens"}</definedName>
    <definedName name="rai" localSheetId="6" hidden="1">{#N/A,#N/A,FALSE,"ZAP_FEB.XLS "}</definedName>
    <definedName name="rai" localSheetId="7" hidden="1">{#N/A,#N/A,FALSE,"ZAP_FEB.XLS "}</definedName>
    <definedName name="rai" localSheetId="12" hidden="1">{#N/A,#N/A,FALSE,"ZAP_FEB.XLS "}</definedName>
    <definedName name="rai" hidden="1">{#N/A,#N/A,FALSE,"ZAP_FEB.XLS "}</definedName>
    <definedName name="rr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t" localSheetId="6" hidden="1">{#N/A,#N/A,FALSE,"Aging Summary";#N/A,#N/A,FALSE,"Ratio Analysis";#N/A,#N/A,FALSE,"Test 120 Day Accts";#N/A,#N/A,FALSE,"Tickmarks"}</definedName>
    <definedName name="rt" localSheetId="7" hidden="1">{#N/A,#N/A,FALSE,"Aging Summary";#N/A,#N/A,FALSE,"Ratio Analysis";#N/A,#N/A,FALSE,"Test 120 Day Accts";#N/A,#N/A,FALSE,"Tickmarks"}</definedName>
    <definedName name="rt" localSheetId="12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i" localSheetId="6" hidden="1">{0,#N/A,FALSE,0;0,#N/A,FALSE,0;0,#N/A,FALSE,0;0,#N/A,FALSE,0}</definedName>
    <definedName name="rti" localSheetId="7" hidden="1">{0,#N/A,FALSE,0;0,#N/A,FALSE,0;0,#N/A,FALSE,0;0,#N/A,FALSE,0}</definedName>
    <definedName name="rti" localSheetId="12" hidden="1">{0,#N/A,FALSE,0;0,#N/A,FALSE,0;0,#N/A,FALSE,0;0,#N/A,FALSE,0}</definedName>
    <definedName name="rti" hidden="1">{0,#N/A,FALSE,0;0,#N/A,FALSE,0;0,#N/A,FALSE,0;0,#N/A,FALSE,0}</definedName>
    <definedName name="rty" localSheetId="6" hidden="1">{#N/A,#N/A,FALSE,"Aging Summary";#N/A,#N/A,FALSE,"Ratio Analysis";#N/A,#N/A,FALSE,"Test 120 Day Accts";#N/A,#N/A,FALSE,"Tickmarks"}</definedName>
    <definedName name="rty" localSheetId="7" hidden="1">{#N/A,#N/A,FALSE,"Aging Summary";#N/A,#N/A,FALSE,"Ratio Analysis";#N/A,#N/A,FALSE,"Test 120 Day Accts";#N/A,#N/A,FALSE,"Tickmarks"}</definedName>
    <definedName name="rty" localSheetId="12" hidden="1">{#N/A,#N/A,FALSE,"Aging Summary";#N/A,#N/A,FALSE,"Ratio Analysis";#N/A,#N/A,FALSE,"Test 120 Day Accts";#N/A,#N/A,FALSE,"Tickmarks"}</definedName>
    <definedName name="rty" hidden="1">{#N/A,#N/A,FALSE,"Aging Summary";#N/A,#N/A,FALSE,"Ratio Analysis";#N/A,#N/A,FALSE,"Test 120 Day Accts";#N/A,#N/A,FALSE,"Tickmarks"}</definedName>
    <definedName name="RUR">IF(OR('[6]График вал'!$D$12="RUR",'[6]График вал'!$D$12="Исх. валюта"),1,IF('[6]График вал'!A$5="",'[6]График вал'!$D$13,'[6]График вал'!A$5))</definedName>
    <definedName name="SAPBEXhrIndnt" hidden="1">1</definedName>
    <definedName name="SAPBEXrevision" hidden="1">0</definedName>
    <definedName name="SAPBEXsysID" hidden="1">"BW4"</definedName>
    <definedName name="SAPBEXwbID" hidden="1">"45T83DHAVM513JVB36J7Z1A25"</definedName>
    <definedName name="sort2" localSheetId="2" hidden="1">#REF!</definedName>
    <definedName name="sort2" localSheetId="6" hidden="1">#REF!</definedName>
    <definedName name="sort2" localSheetId="7" hidden="1">#REF!</definedName>
    <definedName name="sort2" localSheetId="8" hidden="1">#REF!</definedName>
    <definedName name="sort2" localSheetId="9" hidden="1">#REF!</definedName>
    <definedName name="sort2" localSheetId="12" hidden="1">#REF!</definedName>
    <definedName name="sort2" hidden="1">#REF!</definedName>
    <definedName name="summary2" localSheetId="6" hidden="1">{#N/A,#N/A,FALSE,"Aging Summary";#N/A,#N/A,FALSE,"Ratio Analysis";#N/A,#N/A,FALSE,"Test 120 Day Accts";#N/A,#N/A,FALSE,"Tickmarks"}</definedName>
    <definedName name="summary2" localSheetId="7" hidden="1">{#N/A,#N/A,FALSE,"Aging Summary";#N/A,#N/A,FALSE,"Ratio Analysis";#N/A,#N/A,FALSE,"Test 120 Day Accts";#N/A,#N/A,FALSE,"Tickmarks"}</definedName>
    <definedName name="summary2" localSheetId="12" hidden="1">{#N/A,#N/A,FALSE,"Aging Summary";#N/A,#N/A,FALSE,"Ratio Analysis";#N/A,#N/A,FALSE,"Test 120 Day Accts";#N/A,#N/A,FALSE,"Tickmarks"}</definedName>
    <definedName name="summary2" hidden="1">{#N/A,#N/A,FALSE,"Aging Summary";#N/A,#N/A,FALSE,"Ratio Analysis";#N/A,#N/A,FALSE,"Test 120 Day Accts";#N/A,#N/A,FALSE,"Tickmarks"}</definedName>
    <definedName name="tanya" localSheetId="6" hidden="1">{#N/A,#N/A,FALSE,"Aging Summary";#N/A,#N/A,FALSE,"Ratio Analysis";#N/A,#N/A,FALSE,"Test 120 Day Accts";#N/A,#N/A,FALSE,"Tickmarks"}</definedName>
    <definedName name="tanya" localSheetId="7" hidden="1">{#N/A,#N/A,FALSE,"Aging Summary";#N/A,#N/A,FALSE,"Ratio Analysis";#N/A,#N/A,FALSE,"Test 120 Day Accts";#N/A,#N/A,FALSE,"Tickmarks"}</definedName>
    <definedName name="tanya" localSheetId="12" hidden="1">{#N/A,#N/A,FALSE,"Aging Summary";#N/A,#N/A,FALSE,"Ratio Analysis";#N/A,#N/A,FALSE,"Test 120 Day Accts";#N/A,#N/A,FALSE,"Tickmarks"}</definedName>
    <definedName name="tanya" hidden="1">{#N/A,#N/A,FALSE,"Aging Summary";#N/A,#N/A,FALSE,"Ratio Analysis";#N/A,#N/A,FALSE,"Test 120 Day Accts";#N/A,#N/A,FALSE,"Tickmarks"}</definedName>
    <definedName name="tertw" localSheetId="6" hidden="1">{#N/A,#N/A,FALSE,"Aging Summary";#N/A,#N/A,FALSE,"Ratio Analysis";#N/A,#N/A,FALSE,"Test 120 Day Accts";#N/A,#N/A,FALSE,"Tickmarks"}</definedName>
    <definedName name="tertw" localSheetId="7" hidden="1">{#N/A,#N/A,FALSE,"Aging Summary";#N/A,#N/A,FALSE,"Ratio Analysis";#N/A,#N/A,FALSE,"Test 120 Day Accts";#N/A,#N/A,FALSE,"Tickmarks"}</definedName>
    <definedName name="tertw" localSheetId="12" hidden="1">{#N/A,#N/A,FALSE,"Aging Summary";#N/A,#N/A,FALSE,"Ratio Analysis";#N/A,#N/A,FALSE,"Test 120 Day Accts";#N/A,#N/A,FALSE,"Tickmarks"}</definedName>
    <definedName name="tertw" hidden="1">{#N/A,#N/A,FALSE,"Aging Summary";#N/A,#N/A,FALSE,"Ratio Analysis";#N/A,#N/A,FALSE,"Test 120 Day Accts";#N/A,#N/A,FALSE,"Tickmarks"}</definedName>
    <definedName name="test" localSheetId="6" hidden="1">{#N/A,#N/A,FALSE,"F_Plan";#N/A,#N/A,FALSE,"Parameter"}</definedName>
    <definedName name="test" localSheetId="7" hidden="1">{#N/A,#N/A,FALSE,"F_Plan";#N/A,#N/A,FALSE,"Parameter"}</definedName>
    <definedName name="test" localSheetId="12" hidden="1">{#N/A,#N/A,FALSE,"F_Plan";#N/A,#N/A,FALSE,"Parameter"}</definedName>
    <definedName name="test" hidden="1">{#N/A,#N/A,FALSE,"F_Plan";#N/A,#N/A,FALSE,"Parameter"}</definedName>
    <definedName name="test1" localSheetId="6" hidden="1">{#N/A,#N/A,FALSE,"Umsatz";#N/A,#N/A,FALSE,"Base V.02";#N/A,#N/A,FALSE,"Charts"}</definedName>
    <definedName name="test1" localSheetId="7" hidden="1">{#N/A,#N/A,FALSE,"Umsatz";#N/A,#N/A,FALSE,"Base V.02";#N/A,#N/A,FALSE,"Charts"}</definedName>
    <definedName name="test1" localSheetId="12" hidden="1">{#N/A,#N/A,FALSE,"Umsatz";#N/A,#N/A,FALSE,"Base V.02";#N/A,#N/A,FALSE,"Charts"}</definedName>
    <definedName name="test1" hidden="1">{#N/A,#N/A,FALSE,"Umsatz";#N/A,#N/A,FALSE,"Base V.02";#N/A,#N/A,FALSE,"Charts"}</definedName>
    <definedName name="trurtgf" localSheetId="6" hidden="1">{#N/A,#N/A,FALSE,"Aging Summary";#N/A,#N/A,FALSE,"Ratio Analysis";#N/A,#N/A,FALSE,"Test 120 Day Accts";#N/A,#N/A,FALSE,"Tickmarks"}</definedName>
    <definedName name="trurtgf" localSheetId="7" hidden="1">{#N/A,#N/A,FALSE,"Aging Summary";#N/A,#N/A,FALSE,"Ratio Analysis";#N/A,#N/A,FALSE,"Test 120 Day Accts";#N/A,#N/A,FALSE,"Tickmarks"}</definedName>
    <definedName name="trurtgf" localSheetId="12" hidden="1">{#N/A,#N/A,FALSE,"Aging Summary";#N/A,#N/A,FALSE,"Ratio Analysis";#N/A,#N/A,FALSE,"Test 120 Day Accts";#N/A,#N/A,FALSE,"Tickmarks"}</definedName>
    <definedName name="trurtgf" hidden="1">{#N/A,#N/A,FALSE,"Aging Summary";#N/A,#N/A,FALSE,"Ratio Analysis";#N/A,#N/A,FALSE,"Test 120 Day Accts";#N/A,#N/A,FALSE,"Tickmarks"}</definedName>
    <definedName name="tt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SD">IF(OR('[6]График вал'!$D$12="USD",'[6]График вал'!$D$12="Исх. валюта"),1,IF(OR('[6]График вал'!A$5="",'[6]График вал'!A$6=""),1/'[6]График вал'!$D$13,1/'[6]График вал'!A$5))</definedName>
    <definedName name="uu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vitaly" localSheetId="2" hidden="1">[1]RSOILBAL!#REF!</definedName>
    <definedName name="vitaly" localSheetId="6" hidden="1">[1]RSOILBAL!#REF!</definedName>
    <definedName name="vitaly" localSheetId="7" hidden="1">[1]RSOILBAL!#REF!</definedName>
    <definedName name="vitaly" localSheetId="8" hidden="1">[1]RSOILBAL!#REF!</definedName>
    <definedName name="vitaly" localSheetId="9" hidden="1">[1]RSOILBAL!#REF!</definedName>
    <definedName name="vitaly" localSheetId="12" hidden="1">[1]RSOILBAL!#REF!</definedName>
    <definedName name="vitaly" hidden="1">[1]RSOILBAL!#REF!</definedName>
    <definedName name="w" localSheetId="6" hidden="1">{"Base_Economics",#N/A,FALSE,"BP Amoco Summary";"Base_MOD_CashFlows",#N/A,FALSE,"BP Amoco Summary"}</definedName>
    <definedName name="w" localSheetId="7" hidden="1">{"Base_Economics",#N/A,FALSE,"BP Amoco Summary";"Base_MOD_CashFlows",#N/A,FALSE,"BP Amoco Summary"}</definedName>
    <definedName name="w" localSheetId="12" hidden="1">{"Base_Economics",#N/A,FALSE,"BP Amoco Summary";"Base_MOD_CashFlows",#N/A,FALSE,"BP Amoco Summary"}</definedName>
    <definedName name="w" hidden="1">{"Base_Economics",#N/A,FALSE,"BP Amoco Summary";"Base_MOD_CashFlows",#N/A,FALSE,"BP Amoco Summary"}</definedName>
    <definedName name="wer" localSheetId="6" hidden="1">{#N/A,#N/A,FALSE,"Aging Summary";#N/A,#N/A,FALSE,"Ratio Analysis";#N/A,#N/A,FALSE,"Test 120 Day Accts";#N/A,#N/A,FALSE,"Tickmarks"}</definedName>
    <definedName name="wer" localSheetId="7" hidden="1">{#N/A,#N/A,FALSE,"Aging Summary";#N/A,#N/A,FALSE,"Ratio Analysis";#N/A,#N/A,FALSE,"Test 120 Day Accts";#N/A,#N/A,FALSE,"Tickmarks"}</definedName>
    <definedName name="wer" localSheetId="12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q" localSheetId="6" hidden="1">{#N/A,#N/A,TRUE,"План продаж";#N/A,#N/A,TRUE,"Склад гот.прод";#N/A,#N/A,TRUE,"План отгрузки"}</definedName>
    <definedName name="wq" localSheetId="7" hidden="1">{#N/A,#N/A,TRUE,"План продаж";#N/A,#N/A,TRUE,"Склад гот.прод";#N/A,#N/A,TRUE,"План отгрузки"}</definedName>
    <definedName name="wq" localSheetId="12" hidden="1">{#N/A,#N/A,TRUE,"План продаж";#N/A,#N/A,TRUE,"Склад гот.прод";#N/A,#N/A,TRUE,"План отгрузки"}</definedName>
    <definedName name="wq" hidden="1">{#N/A,#N/A,TRUE,"План продаж";#N/A,#N/A,TRUE,"Склад гот.прод";#N/A,#N/A,TRUE,"План отгрузки"}</definedName>
    <definedName name="wrn.1995_1996detail." localSheetId="6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7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12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Äîáû÷à." localSheetId="6" hidden="1">{"Ì1",#N/A,FALSE,"Äîáû÷à";"Ì2",#N/A,FALSE,"Äîáû÷à";"Ì3",#N/A,FALSE,"Äîáû÷à";"Ì4",#N/A,FALSE,"Äîáû÷à"}</definedName>
    <definedName name="wrn.Äîáû÷à." localSheetId="7" hidden="1">{"Ì1",#N/A,FALSE,"Äîáû÷à";"Ì2",#N/A,FALSE,"Äîáû÷à";"Ì3",#N/A,FALSE,"Äîáû÷à";"Ì4",#N/A,FALSE,"Äîáû÷à"}</definedName>
    <definedName name="wrn.Äîáû÷à." localSheetId="12" hidden="1">{"Ì1",#N/A,FALSE,"Äîáû÷à";"Ì2",#N/A,FALSE,"Äîáû÷à";"Ì3",#N/A,FALSE,"Äîáû÷à";"Ì4",#N/A,FALSE,"Äîáû÷à"}</definedName>
    <definedName name="wrn.Äîáû÷à." hidden="1">{"Ì1",#N/A,FALSE,"Äîáû÷à";"Ì2",#N/A,FALSE,"Äîáû÷à";"Ì3",#N/A,FALSE,"Äîáû÷à";"Ì4",#N/A,FALSE,"Äîáû÷à"}</definedName>
    <definedName name="wrn.ALL." localSheetId="6" hidden="1">{#N/A,#N/A,FALSE,"DCF";#N/A,#N/A,FALSE,"WACC";#N/A,#N/A,FALSE,"Sales_EBIT";#N/A,#N/A,FALSE,"Capex_Depreciation";#N/A,#N/A,FALSE,"WC";#N/A,#N/A,FALSE,"Interest";#N/A,#N/A,FALSE,"Assumptions"}</definedName>
    <definedName name="wrn.ALL." localSheetId="7" hidden="1">{#N/A,#N/A,FALSE,"DCF";#N/A,#N/A,FALSE,"WACC";#N/A,#N/A,FALSE,"Sales_EBIT";#N/A,#N/A,FALSE,"Capex_Depreciation";#N/A,#N/A,FALSE,"WC";#N/A,#N/A,FALSE,"Interest";#N/A,#N/A,FALSE,"Assumptions"}</definedName>
    <definedName name="wrn.ALL." localSheetId="12" hidden="1">{#N/A,#N/A,FALSE,"DCF";#N/A,#N/A,FALSE,"WACC";#N/A,#N/A,FALSE,"Sales_EBIT";#N/A,#N/A,FALSE,"Capex_Depreciation";#N/A,#N/A,FALSE,"WC";#N/A,#N/A,FALSE,"Interest";#N/A,#N/A,FALSE,"Assumptions"}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All._.Financials." localSheetId="6" hidden="1">{#N/A,#N/A,TRUE,"Assumptions";#N/A,#N/A,TRUE,"Op Projection";#N/A,#N/A,TRUE,"Capital";#N/A,#N/A,TRUE,"Income";#N/A,#N/A,TRUE,"Balance";#N/A,#N/A,TRUE,"Sources&amp;Uses"}</definedName>
    <definedName name="wrn.All._.Financials." localSheetId="7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se." localSheetId="6" hidden="1">{"Base_Economics",#N/A,FALSE,"BP Amoco Summary";"Base_MOD_CashFlows",#N/A,FALSE,"BP Amoco Summary"}</definedName>
    <definedName name="wrn.Base." localSheetId="7" hidden="1">{"Base_Economics",#N/A,FALSE,"BP Amoco Summary";"Base_MOD_CashFlows",#N/A,FALSE,"BP Amoco Summary"}</definedName>
    <definedName name="wrn.Base." localSheetId="12" hidden="1">{"Base_Economics",#N/A,FALSE,"BP Amoco Summary";"Base_MOD_CashFlows",#N/A,FALSE,"BP Amoco Summary"}</definedName>
    <definedName name="wrn.Base." hidden="1">{"Base_Economics",#N/A,FALSE,"BP Amoco Summary";"Base_MOD_CashFlows",#N/A,FALSE,"BP Amoco Summary"}</definedName>
    <definedName name="wrn.BPlan." localSheetId="6" hidden="1">{#N/A,#N/A,FALSE,"F_Plan";#N/A,#N/A,FALSE,"Parameter"}</definedName>
    <definedName name="wrn.BPlan." localSheetId="7" hidden="1">{#N/A,#N/A,FALSE,"F_Plan";#N/A,#N/A,FALSE,"Parameter"}</definedName>
    <definedName name="wrn.BPlan." localSheetId="12" hidden="1">{#N/A,#N/A,FALSE,"F_Plan";#N/A,#N/A,FALSE,"Parameter"}</definedName>
    <definedName name="wrn.BPlan." hidden="1">{#N/A,#N/A,FALSE,"F_Plan";#N/A,#N/A,FALSE,"Parameter"}</definedName>
    <definedName name="wrn.Bus._.Plan." localSheetId="6" hidden="1">{"Bus_Plan_Sht",#N/A,FALSE,"Bus Plan Sht"}</definedName>
    <definedName name="wrn.Bus._.Plan." localSheetId="7" hidden="1">{"Bus_Plan_Sht",#N/A,FALSE,"Bus Plan Sht"}</definedName>
    <definedName name="wrn.Bus._.Plan." localSheetId="12" hidden="1">{"Bus_Plan_Sht",#N/A,FALSE,"Bus Plan Sht"}</definedName>
    <definedName name="wrn.Bus._.Plan." hidden="1">{"Bus_Plan_Sht",#N/A,FALSE,"Bus Plan Sht"}</definedName>
    <definedName name="wrn.Coded._.IAS._.FS." localSheetId="6" hidden="1">{"IASTrail",#N/A,FALSE,"IAS"}</definedName>
    <definedName name="wrn.Coded._.IAS._.FS." localSheetId="7" hidden="1">{"IASTrail",#N/A,FALSE,"IAS"}</definedName>
    <definedName name="wrn.Coded._.IAS._.FS." localSheetId="12" hidden="1">{"IASTrail",#N/A,FALSE,"IAS"}</definedName>
    <definedName name="wrn.Coded._.IAS._.FS." hidden="1">{"IASTrail",#N/A,FALSE,"IAS"}</definedName>
    <definedName name="wrn.Crdonec._.cr._.oladreu._.1995._.aiar." localSheetId="6" hidden="1">{#N/A,#N/A,FALSE,"ZAP_FEB.XLS "}</definedName>
    <definedName name="wrn.Crdonec._.cr._.oladreu._.1995._.aiar." localSheetId="7" hidden="1">{#N/A,#N/A,FALSE,"ZAP_FEB.XLS "}</definedName>
    <definedName name="wrn.Crdonec._.cr._.oladreu._.1995._.aiar." localSheetId="12" hidden="1">{#N/A,#N/A,FALSE,"ZAP_FEB.XLS "}</definedName>
    <definedName name="wrn.Crdonec._.cr._.oladreu._.1995._.aiar." hidden="1">{#N/A,#N/A,FALSE,"ZAP_FEB.XLS 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2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Eurofinance91125." localSheetId="6" hidden="1">{#N/A,#N/A,TRUE,"Fields";#N/A,#N/A,TRUE,"Sens"}</definedName>
    <definedName name="wrn.Eurofinance91125." localSheetId="7" hidden="1">{#N/A,#N/A,TRUE,"Fields";#N/A,#N/A,TRUE,"Sens"}</definedName>
    <definedName name="wrn.Eurofinance91125." localSheetId="12" hidden="1">{#N/A,#N/A,TRUE,"Fields";#N/A,#N/A,TRUE,"Sens"}</definedName>
    <definedName name="wrn.Eurofinance91125." hidden="1">{#N/A,#N/A,TRUE,"Fields";#N/A,#N/A,TRUE,"Sens"}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12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7" hidden="1">{"IAS Mapping",#N/A,TRUE,"RSA_FS"}</definedName>
    <definedName name="wrn.IAS._.Mapping." localSheetId="12" hidden="1">{"IAS Mapping",#N/A,TRUE,"RSA_FS"}</definedName>
    <definedName name="wrn.IAS._.Mapping." hidden="1">{"IAS Mapping",#N/A,TRUE,"RSA_FS"}</definedName>
    <definedName name="wrn.Incremental." localSheetId="6" hidden="1">{"Incremental_Cashflows",#N/A,FALSE,"BP Amoco Summary";"Incremental_Economics",#N/A,FALSE,"BP Amoco Summary"}</definedName>
    <definedName name="wrn.Incremental." localSheetId="7" hidden="1">{"Incremental_Cashflows",#N/A,FALSE,"BP Amoco Summary";"Incremental_Economics",#N/A,FALSE,"BP Amoco Summary"}</definedName>
    <definedName name="wrn.Incremental." localSheetId="12" hidden="1">{"Incremental_Cashflows",#N/A,FALSE,"BP Amoco Summary";"Incremental_Economics",#N/A,FALSE,"BP Amoco Summary"}</definedName>
    <definedName name="wrn.Incremental." hidden="1">{"Incremental_Cashflows",#N/A,FALSE,"BP Amoco Summary";"Incremental_Economics",#N/A,FALSE,"BP Amoco Summary"}</definedName>
    <definedName name="wrn.Inflation._.factors._.used." localSheetId="6" hidden="1">{#N/A,#N/A,FALSE,"Infl_fact"}</definedName>
    <definedName name="wrn.Inflation._.factors._.used." localSheetId="7" hidden="1">{#N/A,#N/A,FALSE,"Infl_fact"}</definedName>
    <definedName name="wrn.Inflation._.factors._.used." localSheetId="12" hidden="1">{#N/A,#N/A,FALSE,"Infl_fact"}</definedName>
    <definedName name="wrn.Inflation._.factors._.used." hidden="1">{#N/A,#N/A,FALSE,"Infl_fact"}</definedName>
    <definedName name="wrn.Larg.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.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.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.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e2." localSheetId="6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arge2." localSheetId="7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arge2." localSheetId="12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arge2.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itll2.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ll2.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ll2.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ll2.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tl." localSheetId="6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Littl." localSheetId="7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Littl." localSheetId="12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Littl.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M.O.B.A.._.Results." localSheetId="6" hidden="1">{#N/A,#N/A,TRUE,"MOBA";#N/A,#N/A,TRUE,"Key Indicators";#N/A,#N/A,TRUE,"SUMMARY";#N/A,#N/A,TRUE,"P&amp;L";#N/A,#N/A,TRUE,"BALANCE";#N/A,#N/A,TRUE,"Flow of Funds"}</definedName>
    <definedName name="wrn.M.O.B.A.._.Results." localSheetId="7" hidden="1">{#N/A,#N/A,TRUE,"MOBA";#N/A,#N/A,TRUE,"Key Indicators";#N/A,#N/A,TRUE,"SUMMARY";#N/A,#N/A,TRUE,"P&amp;L";#N/A,#N/A,TRUE,"BALANCE";#N/A,#N/A,TRUE,"Flow of Funds"}</definedName>
    <definedName name="wrn.M.O.B.A.._.Results." localSheetId="12" hidden="1">{#N/A,#N/A,TRUE,"MOBA";#N/A,#N/A,TRUE,"Key Indicators";#N/A,#N/A,TRUE,"SUMMARY";#N/A,#N/A,TRUE,"P&amp;L";#N/A,#N/A,TRUE,"BALANCE";#N/A,#N/A,TRUE,"Flow of Funds"}</definedName>
    <definedName name="wrn.M.O.B.A.._.Results." hidden="1">{#N/A,#N/A,TRUE,"MOBA";#N/A,#N/A,TRUE,"Key Indicators";#N/A,#N/A,TRUE,"SUMMARY";#N/A,#N/A,TRUE,"P&amp;L";#N/A,#N/A,TRUE,"BALANCE";#N/A,#N/A,TRUE,"Flow of Funds"}</definedName>
    <definedName name="wrn.Manpower." localSheetId="6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7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1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n" localSheetId="6" hidden="1">{0,#N/A,FALSE,0;0,#N/A,FALSE,0;0,#N/A,FALSE,0;0,#N/A,FALSE,0}</definedName>
    <definedName name="wrn.n" localSheetId="7" hidden="1">{0,#N/A,FALSE,0;0,#N/A,FALSE,0;0,#N/A,FALSE,0;0,#N/A,FALSE,0}</definedName>
    <definedName name="wrn.n" localSheetId="12" hidden="1">{0,#N/A,FALSE,0;0,#N/A,FALSE,0;0,#N/A,FALSE,0;0,#N/A,FALSE,0}</definedName>
    <definedName name="wrn.n" hidden="1">{0,#N/A,FALSE,0;0,#N/A,FALSE,0;0,#N/A,FALSE,0;0,#N/A,FALSE,0}</definedName>
    <definedName name="wrn.opex.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L._.Analysis." localSheetId="6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hidden="1">{"AnalRSA",#N/A,TRUE,"PL-Anal";"AnalIAS",#N/A,TRUE,"PL-Anal"}</definedName>
    <definedName name="wrn.Print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._.Peport.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._.Peport.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._.Peport.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._.Peport.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RSA._.BS._.and._.PL." localSheetId="6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ummary." localSheetId="6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7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12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test." localSheetId="6" hidden="1">{"Valuation_Common",#N/A,FALSE,"Valuation"}</definedName>
    <definedName name="wrn.test." localSheetId="7" hidden="1">{"Valuation_Common",#N/A,FALSE,"Valuation"}</definedName>
    <definedName name="wrn.test." localSheetId="12" hidden="1">{"Valuation_Common",#N/A,FALSE,"Valuation"}</definedName>
    <definedName name="wrn.test." hidden="1">{"Valuation_Common",#N/A,FALSE,"Valuation"}</definedName>
    <definedName name="wrn.Umsatz." localSheetId="6" hidden="1">{#N/A,#N/A,FALSE,"Umsatz";#N/A,#N/A,FALSE,"Base V.02";#N/A,#N/A,FALSE,"Charts"}</definedName>
    <definedName name="wrn.Umsatz." localSheetId="7" hidden="1">{#N/A,#N/A,FALSE,"Umsatz";#N/A,#N/A,FALSE,"Base V.02";#N/A,#N/A,FALSE,"Charts"}</definedName>
    <definedName name="wrn.Umsatz." localSheetId="12" hidden="1">{#N/A,#N/A,FALSE,"Umsatz";#N/A,#N/A,FALSE,"Base V.02";#N/A,#N/A,FALSE,"Charts"}</definedName>
    <definedName name="wrn.Umsatz." hidden="1">{#N/A,#N/A,FALSE,"Umsatz";#N/A,#N/A,FALSE,"Base V.02";#N/A,#N/A,FALSE,"Charts"}</definedName>
    <definedName name="wrn.апрель.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у." localSheetId="6" hidden="1">{#N/A,#N/A,TRUE,"Лист2"}</definedName>
    <definedName name="wrn.ку." localSheetId="7" hidden="1">{#N/A,#N/A,TRUE,"Лист2"}</definedName>
    <definedName name="wrn.ку." localSheetId="12" hidden="1">{#N/A,#N/A,TRUE,"Лист2"}</definedName>
    <definedName name="wrn.ку." hidden="1">{#N/A,#N/A,TRUE,"Лист2"}</definedName>
    <definedName name="wrn.Курсовой._.проект." localSheetId="6" hidden="1">{#N/A,#N/A,TRUE,"План продаж";#N/A,#N/A,TRUE,"Склад гот.прод";#N/A,#N/A,TRUE,"План отгрузки"}</definedName>
    <definedName name="wrn.Курсовой._.проект." localSheetId="7" hidden="1">{#N/A,#N/A,TRUE,"План продаж";#N/A,#N/A,TRUE,"Склад гот.прод";#N/A,#N/A,TRUE,"План отгрузки"}</definedName>
    <definedName name="wrn.Курсовой._.проект." localSheetId="12" hidden="1">{#N/A,#N/A,TRUE,"План продаж";#N/A,#N/A,TRUE,"Склад гот.прод";#N/A,#N/A,TRUE,"План отгрузки"}</definedName>
    <definedName name="wrn.Курсовой._.проект." hidden="1">{#N/A,#N/A,TRUE,"План продаж";#N/A,#N/A,TRUE,"Склад гот.прод";#N/A,#N/A,TRUE,"План отгрузки"}</definedName>
    <definedName name="wrn.Модель._.Интенсивника.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7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12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localSheetId="6" hidden="1">{"Страница 1",#N/A,FALSE,"Модель Интенсивника";"Страница 3",#N/A,FALSE,"Модель Интенсивника"}</definedName>
    <definedName name="wrn.Модель._.Интенсивника._.стр._.1._.и._.3." localSheetId="7" hidden="1">{"Страница 1",#N/A,FALSE,"Модель Интенсивника";"Страница 3",#N/A,FALSE,"Модель Интенсивника"}</definedName>
    <definedName name="wrn.Модель._.Интенсивника._.стр._.1._.и._.3." localSheetId="12" hidden="1">{"Страница 1",#N/A,FALSE,"Модель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Отчет.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Отчет.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ФП_КМК." localSheetId="6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7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12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s" localSheetId="6" hidden="1">{#N/A,#N/A,FALSE,"Aging Summary";#N/A,#N/A,FALSE,"Ratio Analysis";#N/A,#N/A,FALSE,"Test 120 Day Accts";#N/A,#N/A,FALSE,"Tickmarks"}</definedName>
    <definedName name="ws" localSheetId="7" hidden="1">{#N/A,#N/A,FALSE,"Aging Summary";#N/A,#N/A,FALSE,"Ratio Analysis";#N/A,#N/A,FALSE,"Test 120 Day Accts";#N/A,#N/A,FALSE,"Tickmarks"}</definedName>
    <definedName name="ws" localSheetId="12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tre" localSheetId="6" hidden="1">{#N/A,#N/A,FALSE,"Aging Summary";#N/A,#N/A,FALSE,"Ratio Analysis";#N/A,#N/A,FALSE,"Test 120 Day Accts";#N/A,#N/A,FALSE,"Tickmarks"}</definedName>
    <definedName name="wtre" localSheetId="7" hidden="1">{#N/A,#N/A,FALSE,"Aging Summary";#N/A,#N/A,FALSE,"Ratio Analysis";#N/A,#N/A,FALSE,"Test 120 Day Accts";#N/A,#N/A,FALSE,"Tickmarks"}</definedName>
    <definedName name="wtre" localSheetId="12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w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jdjt" localSheetId="2" hidden="1">#REF!</definedName>
    <definedName name="yjdjt" localSheetId="6" hidden="1">#REF!</definedName>
    <definedName name="yjdjt" localSheetId="7" hidden="1">#REF!</definedName>
    <definedName name="yjdjt" localSheetId="8" hidden="1">#REF!</definedName>
    <definedName name="yjdjt" localSheetId="9" hidden="1">#REF!</definedName>
    <definedName name="yjdjt" localSheetId="12" hidden="1">#REF!</definedName>
    <definedName name="yjdjt" hidden="1">#REF!</definedName>
    <definedName name="yy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Z_0DD4EB58_0647_11D5_A6F7_00508B654A95_.wvu.Cols" localSheetId="2" hidden="1">#REF!,#REF!,#REF!,#REF!,#REF!</definedName>
    <definedName name="Z_0DD4EB58_0647_11D5_A6F7_00508B654A95_.wvu.Cols" localSheetId="6" hidden="1">#REF!,#REF!,#REF!,#REF!,#REF!</definedName>
    <definedName name="Z_0DD4EB58_0647_11D5_A6F7_00508B654A95_.wvu.Cols" localSheetId="7" hidden="1">#REF!,#REF!,#REF!,#REF!,#REF!</definedName>
    <definedName name="Z_0DD4EB58_0647_11D5_A6F7_00508B654A95_.wvu.Cols" localSheetId="8" hidden="1">#REF!,#REF!,#REF!,#REF!,#REF!</definedName>
    <definedName name="Z_0DD4EB58_0647_11D5_A6F7_00508B654A95_.wvu.Cols" localSheetId="9" hidden="1">#REF!,#REF!,#REF!,#REF!,#REF!</definedName>
    <definedName name="Z_0DD4EB58_0647_11D5_A6F7_00508B654A95_.wvu.Cols" localSheetId="12" hidden="1">#REF!,#REF!,#REF!,#REF!,#REF!</definedName>
    <definedName name="Z_0DD4EB58_0647_11D5_A6F7_00508B654A95_.wvu.Cols" hidden="1">#REF!,#REF!,#REF!,#REF!,#REF!</definedName>
    <definedName name="Z_10435A81_C305_11D5_A6F8_009027BEE0E0_.wvu.Cols" localSheetId="2" hidden="1">#REF!,#REF!,#REF!</definedName>
    <definedName name="Z_10435A81_C305_11D5_A6F8_009027BEE0E0_.wvu.Cols" localSheetId="6" hidden="1">#REF!,#REF!,#REF!</definedName>
    <definedName name="Z_10435A81_C305_11D5_A6F8_009027BEE0E0_.wvu.Cols" localSheetId="7" hidden="1">#REF!,#REF!,#REF!</definedName>
    <definedName name="Z_10435A81_C305_11D5_A6F8_009027BEE0E0_.wvu.Cols" localSheetId="8" hidden="1">#REF!,#REF!,#REF!</definedName>
    <definedName name="Z_10435A81_C305_11D5_A6F8_009027BEE0E0_.wvu.Cols" localSheetId="9" hidden="1">#REF!,#REF!,#REF!</definedName>
    <definedName name="Z_10435A81_C305_11D5_A6F8_009027BEE0E0_.wvu.Cols" localSheetId="12" hidden="1">#REF!,#REF!,#REF!</definedName>
    <definedName name="Z_10435A81_C305_11D5_A6F8_009027BEE0E0_.wvu.Cols" hidden="1">#REF!,#REF!,#REF!</definedName>
    <definedName name="Z_10435A81_C305_11D5_A6F8_009027BEE0E0_.wvu.FilterData" localSheetId="2" hidden="1">#REF!</definedName>
    <definedName name="Z_10435A81_C305_11D5_A6F8_009027BEE0E0_.wvu.FilterData" localSheetId="6" hidden="1">#REF!</definedName>
    <definedName name="Z_10435A81_C305_11D5_A6F8_009027BEE0E0_.wvu.FilterData" localSheetId="7" hidden="1">#REF!</definedName>
    <definedName name="Z_10435A81_C305_11D5_A6F8_009027BEE0E0_.wvu.FilterData" localSheetId="8" hidden="1">#REF!</definedName>
    <definedName name="Z_10435A81_C305_11D5_A6F8_009027BEE0E0_.wvu.FilterData" localSheetId="9" hidden="1">#REF!</definedName>
    <definedName name="Z_10435A81_C305_11D5_A6F8_009027BEE0E0_.wvu.FilterData" localSheetId="12" hidden="1">#REF!</definedName>
    <definedName name="Z_10435A81_C305_11D5_A6F8_009027BEE0E0_.wvu.FilterData" hidden="1">#REF!</definedName>
    <definedName name="Z_10435A81_C305_11D5_A6F8_009027BEE0E0_.wvu.PrintArea" localSheetId="2" hidden="1">#REF!</definedName>
    <definedName name="Z_10435A81_C305_11D5_A6F8_009027BEE0E0_.wvu.PrintArea" localSheetId="6" hidden="1">#REF!</definedName>
    <definedName name="Z_10435A81_C305_11D5_A6F8_009027BEE0E0_.wvu.PrintArea" localSheetId="7" hidden="1">#REF!</definedName>
    <definedName name="Z_10435A81_C305_11D5_A6F8_009027BEE0E0_.wvu.PrintArea" localSheetId="8" hidden="1">#REF!</definedName>
    <definedName name="Z_10435A81_C305_11D5_A6F8_009027BEE0E0_.wvu.PrintArea" localSheetId="9" hidden="1">#REF!</definedName>
    <definedName name="Z_10435A81_C305_11D5_A6F8_009027BEE0E0_.wvu.PrintArea" localSheetId="12" hidden="1">#REF!</definedName>
    <definedName name="Z_10435A81_C305_11D5_A6F8_009027BEE0E0_.wvu.PrintArea" hidden="1">#REF!</definedName>
    <definedName name="Z_10435A81_C305_11D5_A6F8_009027BEE0E0_.wvu.PrintTitles" localSheetId="2" hidden="1">#REF!</definedName>
    <definedName name="Z_10435A81_C305_11D5_A6F8_009027BEE0E0_.wvu.PrintTitles" localSheetId="6" hidden="1">#REF!</definedName>
    <definedName name="Z_10435A81_C305_11D5_A6F8_009027BEE0E0_.wvu.PrintTitles" localSheetId="7" hidden="1">#REF!</definedName>
    <definedName name="Z_10435A81_C305_11D5_A6F8_009027BEE0E0_.wvu.PrintTitles" localSheetId="8" hidden="1">#REF!</definedName>
    <definedName name="Z_10435A81_C305_11D5_A6F8_009027BEE0E0_.wvu.PrintTitles" localSheetId="9" hidden="1">#REF!</definedName>
    <definedName name="Z_10435A81_C305_11D5_A6F8_009027BEE0E0_.wvu.PrintTitles" localSheetId="12" hidden="1">#REF!</definedName>
    <definedName name="Z_10435A81_C305_11D5_A6F8_009027BEE0E0_.wvu.PrintTitles" hidden="1">#REF!</definedName>
    <definedName name="Z_10435A81_C305_11D5_A6F8_009027BEE0E0_.wvu.Rows" localSheetId="2" hidden="1">#REF!,#REF!</definedName>
    <definedName name="Z_10435A81_C305_11D5_A6F8_009027BEE0E0_.wvu.Rows" localSheetId="6" hidden="1">#REF!,#REF!</definedName>
    <definedName name="Z_10435A81_C305_11D5_A6F8_009027BEE0E0_.wvu.Rows" localSheetId="7" hidden="1">#REF!,#REF!</definedName>
    <definedName name="Z_10435A81_C305_11D5_A6F8_009027BEE0E0_.wvu.Rows" localSheetId="8" hidden="1">#REF!,#REF!</definedName>
    <definedName name="Z_10435A81_C305_11D5_A6F8_009027BEE0E0_.wvu.Rows" localSheetId="9" hidden="1">#REF!,#REF!</definedName>
    <definedName name="Z_10435A81_C305_11D5_A6F8_009027BEE0E0_.wvu.Rows" localSheetId="12" hidden="1">#REF!,#REF!</definedName>
    <definedName name="Z_10435A81_C305_11D5_A6F8_009027BEE0E0_.wvu.Rows" hidden="1">#REF!,#REF!</definedName>
    <definedName name="Z_1C3AD0CD_BF0C_4C4E_9071_158A2F5215E2_.wvu.Rows" hidden="1">[8]П!$9:$116,[8]П!$124:$140,[8]П!$143:$153</definedName>
    <definedName name="Z_2804E4BB_ED21_11D4_A6F8_00508B654B8B_.wvu.Cols" localSheetId="2" hidden="1">#REF!,#REF!,#REF!</definedName>
    <definedName name="Z_2804E4BB_ED21_11D4_A6F8_00508B654B8B_.wvu.Cols" localSheetId="6" hidden="1">#REF!,#REF!,#REF!</definedName>
    <definedName name="Z_2804E4BB_ED21_11D4_A6F8_00508B654B8B_.wvu.Cols" localSheetId="7" hidden="1">#REF!,#REF!,#REF!</definedName>
    <definedName name="Z_2804E4BB_ED21_11D4_A6F8_00508B654B8B_.wvu.Cols" localSheetId="8" hidden="1">#REF!,#REF!,#REF!</definedName>
    <definedName name="Z_2804E4BB_ED21_11D4_A6F8_00508B654B8B_.wvu.Cols" localSheetId="9" hidden="1">#REF!,#REF!,#REF!</definedName>
    <definedName name="Z_2804E4BB_ED21_11D4_A6F8_00508B654B8B_.wvu.Cols" localSheetId="12" hidden="1">#REF!,#REF!,#REF!</definedName>
    <definedName name="Z_2804E4BB_ED21_11D4_A6F8_00508B654B8B_.wvu.Cols" hidden="1">#REF!,#REF!,#REF!</definedName>
    <definedName name="Z_2804E4BB_ED21_11D4_A6F8_00508B654B8B_.wvu.FilterData" localSheetId="2" hidden="1">#REF!</definedName>
    <definedName name="Z_2804E4BB_ED21_11D4_A6F8_00508B654B8B_.wvu.FilterData" localSheetId="6" hidden="1">#REF!</definedName>
    <definedName name="Z_2804E4BB_ED21_11D4_A6F8_00508B654B8B_.wvu.FilterData" localSheetId="7" hidden="1">#REF!</definedName>
    <definedName name="Z_2804E4BB_ED21_11D4_A6F8_00508B654B8B_.wvu.FilterData" localSheetId="8" hidden="1">#REF!</definedName>
    <definedName name="Z_2804E4BB_ED21_11D4_A6F8_00508B654B8B_.wvu.FilterData" localSheetId="9" hidden="1">#REF!</definedName>
    <definedName name="Z_2804E4BB_ED21_11D4_A6F8_00508B654B8B_.wvu.FilterData" localSheetId="12" hidden="1">#REF!</definedName>
    <definedName name="Z_2804E4BB_ED21_11D4_A6F8_00508B654B8B_.wvu.FilterData" hidden="1">#REF!</definedName>
    <definedName name="Z_2804E4BB_ED21_11D4_A6F8_00508B654B8B_.wvu.PrintArea" localSheetId="2" hidden="1">#REF!</definedName>
    <definedName name="Z_2804E4BB_ED21_11D4_A6F8_00508B654B8B_.wvu.PrintArea" localSheetId="6" hidden="1">#REF!</definedName>
    <definedName name="Z_2804E4BB_ED21_11D4_A6F8_00508B654B8B_.wvu.PrintArea" localSheetId="7" hidden="1">#REF!</definedName>
    <definedName name="Z_2804E4BB_ED21_11D4_A6F8_00508B654B8B_.wvu.PrintArea" localSheetId="8" hidden="1">#REF!</definedName>
    <definedName name="Z_2804E4BB_ED21_11D4_A6F8_00508B654B8B_.wvu.PrintArea" localSheetId="9" hidden="1">#REF!</definedName>
    <definedName name="Z_2804E4BB_ED21_11D4_A6F8_00508B654B8B_.wvu.PrintArea" localSheetId="12" hidden="1">#REF!</definedName>
    <definedName name="Z_2804E4BB_ED21_11D4_A6F8_00508B654B8B_.wvu.PrintArea" hidden="1">#REF!</definedName>
    <definedName name="Z_2804E4BB_ED21_11D4_A6F8_00508B654B8B_.wvu.Rows" localSheetId="2" hidden="1">#REF!,#REF!</definedName>
    <definedName name="Z_2804E4BB_ED21_11D4_A6F8_00508B654B8B_.wvu.Rows" localSheetId="6" hidden="1">#REF!,#REF!</definedName>
    <definedName name="Z_2804E4BB_ED21_11D4_A6F8_00508B654B8B_.wvu.Rows" localSheetId="7" hidden="1">#REF!,#REF!</definedName>
    <definedName name="Z_2804E4BB_ED21_11D4_A6F8_00508B654B8B_.wvu.Rows" localSheetId="8" hidden="1">#REF!,#REF!</definedName>
    <definedName name="Z_2804E4BB_ED21_11D4_A6F8_00508B654B8B_.wvu.Rows" localSheetId="9" hidden="1">#REF!,#REF!</definedName>
    <definedName name="Z_2804E4BB_ED21_11D4_A6F8_00508B654B8B_.wvu.Rows" localSheetId="12" hidden="1">#REF!,#REF!</definedName>
    <definedName name="Z_2804E4BB_ED21_11D4_A6F8_00508B654B8B_.wvu.Rows" hidden="1">#REF!,#REF!</definedName>
    <definedName name="Z_5A868EA0_ED63_11D4_A6F8_009027BEE0E0_.wvu.Cols" localSheetId="2" hidden="1">#REF!,#REF!,#REF!</definedName>
    <definedName name="Z_5A868EA0_ED63_11D4_A6F8_009027BEE0E0_.wvu.Cols" localSheetId="6" hidden="1">#REF!,#REF!,#REF!</definedName>
    <definedName name="Z_5A868EA0_ED63_11D4_A6F8_009027BEE0E0_.wvu.Cols" localSheetId="7" hidden="1">#REF!,#REF!,#REF!</definedName>
    <definedName name="Z_5A868EA0_ED63_11D4_A6F8_009027BEE0E0_.wvu.Cols" localSheetId="8" hidden="1">#REF!,#REF!,#REF!</definedName>
    <definedName name="Z_5A868EA0_ED63_11D4_A6F8_009027BEE0E0_.wvu.Cols" localSheetId="9" hidden="1">#REF!,#REF!,#REF!</definedName>
    <definedName name="Z_5A868EA0_ED63_11D4_A6F8_009027BEE0E0_.wvu.Cols" localSheetId="12" hidden="1">#REF!,#REF!,#REF!</definedName>
    <definedName name="Z_5A868EA0_ED63_11D4_A6F8_009027BEE0E0_.wvu.Cols" hidden="1">#REF!,#REF!,#REF!</definedName>
    <definedName name="Z_5A868EA0_ED63_11D4_A6F8_009027BEE0E0_.wvu.FilterData" localSheetId="2" hidden="1">#REF!</definedName>
    <definedName name="Z_5A868EA0_ED63_11D4_A6F8_009027BEE0E0_.wvu.FilterData" localSheetId="6" hidden="1">#REF!</definedName>
    <definedName name="Z_5A868EA0_ED63_11D4_A6F8_009027BEE0E0_.wvu.FilterData" localSheetId="7" hidden="1">#REF!</definedName>
    <definedName name="Z_5A868EA0_ED63_11D4_A6F8_009027BEE0E0_.wvu.FilterData" localSheetId="8" hidden="1">#REF!</definedName>
    <definedName name="Z_5A868EA0_ED63_11D4_A6F8_009027BEE0E0_.wvu.FilterData" localSheetId="9" hidden="1">#REF!</definedName>
    <definedName name="Z_5A868EA0_ED63_11D4_A6F8_009027BEE0E0_.wvu.FilterData" localSheetId="12" hidden="1">#REF!</definedName>
    <definedName name="Z_5A868EA0_ED63_11D4_A6F8_009027BEE0E0_.wvu.FilterData" hidden="1">#REF!</definedName>
    <definedName name="Z_5A868EA0_ED63_11D4_A6F8_009027BEE0E0_.wvu.PrintArea" localSheetId="2" hidden="1">#REF!</definedName>
    <definedName name="Z_5A868EA0_ED63_11D4_A6F8_009027BEE0E0_.wvu.PrintArea" localSheetId="6" hidden="1">#REF!</definedName>
    <definedName name="Z_5A868EA0_ED63_11D4_A6F8_009027BEE0E0_.wvu.PrintArea" localSheetId="7" hidden="1">#REF!</definedName>
    <definedName name="Z_5A868EA0_ED63_11D4_A6F8_009027BEE0E0_.wvu.PrintArea" localSheetId="8" hidden="1">#REF!</definedName>
    <definedName name="Z_5A868EA0_ED63_11D4_A6F8_009027BEE0E0_.wvu.PrintArea" localSheetId="9" hidden="1">#REF!</definedName>
    <definedName name="Z_5A868EA0_ED63_11D4_A6F8_009027BEE0E0_.wvu.PrintArea" localSheetId="12" hidden="1">#REF!</definedName>
    <definedName name="Z_5A868EA0_ED63_11D4_A6F8_009027BEE0E0_.wvu.PrintArea" hidden="1">#REF!</definedName>
    <definedName name="Z_5A868EA0_ED63_11D4_A6F8_009027BEE0E0_.wvu.Rows" localSheetId="2" hidden="1">#REF!,#REF!</definedName>
    <definedName name="Z_5A868EA0_ED63_11D4_A6F8_009027BEE0E0_.wvu.Rows" localSheetId="6" hidden="1">#REF!,#REF!</definedName>
    <definedName name="Z_5A868EA0_ED63_11D4_A6F8_009027BEE0E0_.wvu.Rows" localSheetId="7" hidden="1">#REF!,#REF!</definedName>
    <definedName name="Z_5A868EA0_ED63_11D4_A6F8_009027BEE0E0_.wvu.Rows" localSheetId="8" hidden="1">#REF!,#REF!</definedName>
    <definedName name="Z_5A868EA0_ED63_11D4_A6F8_009027BEE0E0_.wvu.Rows" localSheetId="9" hidden="1">#REF!,#REF!</definedName>
    <definedName name="Z_5A868EA0_ED63_11D4_A6F8_009027BEE0E0_.wvu.Rows" localSheetId="12" hidden="1">#REF!,#REF!</definedName>
    <definedName name="Z_5A868EA0_ED63_11D4_A6F8_009027BEE0E0_.wvu.Rows" hidden="1">#REF!,#REF!</definedName>
    <definedName name="Z_6E40955B_C2F5_11D5_A6F7_009027BEE7F1_.wvu.Cols" localSheetId="2" hidden="1">#REF!,#REF!,#REF!</definedName>
    <definedName name="Z_6E40955B_C2F5_11D5_A6F7_009027BEE7F1_.wvu.Cols" localSheetId="6" hidden="1">#REF!,#REF!,#REF!</definedName>
    <definedName name="Z_6E40955B_C2F5_11D5_A6F7_009027BEE7F1_.wvu.Cols" localSheetId="7" hidden="1">#REF!,#REF!,#REF!</definedName>
    <definedName name="Z_6E40955B_C2F5_11D5_A6F7_009027BEE7F1_.wvu.Cols" localSheetId="8" hidden="1">#REF!,#REF!,#REF!</definedName>
    <definedName name="Z_6E40955B_C2F5_11D5_A6F7_009027BEE7F1_.wvu.Cols" localSheetId="9" hidden="1">#REF!,#REF!,#REF!</definedName>
    <definedName name="Z_6E40955B_C2F5_11D5_A6F7_009027BEE7F1_.wvu.Cols" localSheetId="12" hidden="1">#REF!,#REF!,#REF!</definedName>
    <definedName name="Z_6E40955B_C2F5_11D5_A6F7_009027BEE7F1_.wvu.Cols" hidden="1">#REF!,#REF!,#REF!</definedName>
    <definedName name="Z_6E40955B_C2F5_11D5_A6F7_009027BEE7F1_.wvu.FilterData" localSheetId="2" hidden="1">#REF!</definedName>
    <definedName name="Z_6E40955B_C2F5_11D5_A6F7_009027BEE7F1_.wvu.FilterData" localSheetId="6" hidden="1">#REF!</definedName>
    <definedName name="Z_6E40955B_C2F5_11D5_A6F7_009027BEE7F1_.wvu.FilterData" localSheetId="7" hidden="1">#REF!</definedName>
    <definedName name="Z_6E40955B_C2F5_11D5_A6F7_009027BEE7F1_.wvu.FilterData" localSheetId="8" hidden="1">#REF!</definedName>
    <definedName name="Z_6E40955B_C2F5_11D5_A6F7_009027BEE7F1_.wvu.FilterData" localSheetId="9" hidden="1">#REF!</definedName>
    <definedName name="Z_6E40955B_C2F5_11D5_A6F7_009027BEE7F1_.wvu.FilterData" localSheetId="12" hidden="1">#REF!</definedName>
    <definedName name="Z_6E40955B_C2F5_11D5_A6F7_009027BEE7F1_.wvu.FilterData" hidden="1">#REF!</definedName>
    <definedName name="Z_6E40955B_C2F5_11D5_A6F7_009027BEE7F1_.wvu.PrintArea" localSheetId="2" hidden="1">#REF!</definedName>
    <definedName name="Z_6E40955B_C2F5_11D5_A6F7_009027BEE7F1_.wvu.PrintArea" localSheetId="6" hidden="1">#REF!</definedName>
    <definedName name="Z_6E40955B_C2F5_11D5_A6F7_009027BEE7F1_.wvu.PrintArea" localSheetId="7" hidden="1">#REF!</definedName>
    <definedName name="Z_6E40955B_C2F5_11D5_A6F7_009027BEE7F1_.wvu.PrintArea" localSheetId="8" hidden="1">#REF!</definedName>
    <definedName name="Z_6E40955B_C2F5_11D5_A6F7_009027BEE7F1_.wvu.PrintArea" localSheetId="9" hidden="1">#REF!</definedName>
    <definedName name="Z_6E40955B_C2F5_11D5_A6F7_009027BEE7F1_.wvu.PrintArea" localSheetId="12" hidden="1">#REF!</definedName>
    <definedName name="Z_6E40955B_C2F5_11D5_A6F7_009027BEE7F1_.wvu.PrintArea" hidden="1">#REF!</definedName>
    <definedName name="Z_6E40955B_C2F5_11D5_A6F7_009027BEE7F1_.wvu.PrintTitles" localSheetId="2" hidden="1">#REF!</definedName>
    <definedName name="Z_6E40955B_C2F5_11D5_A6F7_009027BEE7F1_.wvu.PrintTitles" localSheetId="6" hidden="1">#REF!</definedName>
    <definedName name="Z_6E40955B_C2F5_11D5_A6F7_009027BEE7F1_.wvu.PrintTitles" localSheetId="7" hidden="1">#REF!</definedName>
    <definedName name="Z_6E40955B_C2F5_11D5_A6F7_009027BEE7F1_.wvu.PrintTitles" localSheetId="8" hidden="1">#REF!</definedName>
    <definedName name="Z_6E40955B_C2F5_11D5_A6F7_009027BEE7F1_.wvu.PrintTitles" localSheetId="9" hidden="1">#REF!</definedName>
    <definedName name="Z_6E40955B_C2F5_11D5_A6F7_009027BEE7F1_.wvu.PrintTitles" localSheetId="12" hidden="1">#REF!</definedName>
    <definedName name="Z_6E40955B_C2F5_11D5_A6F7_009027BEE7F1_.wvu.PrintTitles" hidden="1">#REF!</definedName>
    <definedName name="Z_6E40955B_C2F5_11D5_A6F7_009027BEE7F1_.wvu.Rows" localSheetId="2" hidden="1">#REF!,#REF!</definedName>
    <definedName name="Z_6E40955B_C2F5_11D5_A6F7_009027BEE7F1_.wvu.Rows" localSheetId="6" hidden="1">#REF!,#REF!</definedName>
    <definedName name="Z_6E40955B_C2F5_11D5_A6F7_009027BEE7F1_.wvu.Rows" localSheetId="7" hidden="1">#REF!,#REF!</definedName>
    <definedName name="Z_6E40955B_C2F5_11D5_A6F7_009027BEE7F1_.wvu.Rows" localSheetId="8" hidden="1">#REF!,#REF!</definedName>
    <definedName name="Z_6E40955B_C2F5_11D5_A6F7_009027BEE7F1_.wvu.Rows" localSheetId="9" hidden="1">#REF!,#REF!</definedName>
    <definedName name="Z_6E40955B_C2F5_11D5_A6F7_009027BEE7F1_.wvu.Rows" localSheetId="12" hidden="1">#REF!,#REF!</definedName>
    <definedName name="Z_6E40955B_C2F5_11D5_A6F7_009027BEE7F1_.wvu.Rows" hidden="1">#REF!,#REF!</definedName>
    <definedName name="Z_901DD601_3312_11D5_8F89_00010215A1CA_.wvu.Rows" localSheetId="2" hidden="1">#REF!,#REF!</definedName>
    <definedName name="Z_901DD601_3312_11D5_8F89_00010215A1CA_.wvu.Rows" localSheetId="6" hidden="1">#REF!,#REF!</definedName>
    <definedName name="Z_901DD601_3312_11D5_8F89_00010215A1CA_.wvu.Rows" localSheetId="7" hidden="1">#REF!,#REF!</definedName>
    <definedName name="Z_901DD601_3312_11D5_8F89_00010215A1CA_.wvu.Rows" localSheetId="8" hidden="1">#REF!,#REF!</definedName>
    <definedName name="Z_901DD601_3312_11D5_8F89_00010215A1CA_.wvu.Rows" localSheetId="9" hidden="1">#REF!,#REF!</definedName>
    <definedName name="Z_901DD601_3312_11D5_8F89_00010215A1CA_.wvu.Rows" localSheetId="12" hidden="1">#REF!,#REF!</definedName>
    <definedName name="Z_901DD601_3312_11D5_8F89_00010215A1CA_.wvu.Rows" hidden="1">#REF!,#REF!</definedName>
    <definedName name="Z_9F4E9141_41FC_4B2C_AC1F_EC647474A564_.wvu.PrintArea" hidden="1">[8]П!$A$119:$AG$154</definedName>
    <definedName name="Z_9F4E9141_41FC_4B2C_AC1F_EC647474A564_.wvu.Rows" hidden="1">[8]П!$9:$116</definedName>
    <definedName name="Z_A158D6E1_ED44_11D4_A6F7_00508B654028_.wvu.Cols" localSheetId="2" hidden="1">#REF!,#REF!</definedName>
    <definedName name="Z_A158D6E1_ED44_11D4_A6F7_00508B654028_.wvu.Cols" localSheetId="6" hidden="1">#REF!,#REF!</definedName>
    <definedName name="Z_A158D6E1_ED44_11D4_A6F7_00508B654028_.wvu.Cols" localSheetId="7" hidden="1">#REF!,#REF!</definedName>
    <definedName name="Z_A158D6E1_ED44_11D4_A6F7_00508B654028_.wvu.Cols" localSheetId="8" hidden="1">#REF!,#REF!</definedName>
    <definedName name="Z_A158D6E1_ED44_11D4_A6F7_00508B654028_.wvu.Cols" localSheetId="9" hidden="1">#REF!,#REF!</definedName>
    <definedName name="Z_A158D6E1_ED44_11D4_A6F7_00508B654028_.wvu.Cols" localSheetId="12" hidden="1">#REF!,#REF!</definedName>
    <definedName name="Z_A158D6E1_ED44_11D4_A6F7_00508B654028_.wvu.Cols" hidden="1">#REF!,#REF!</definedName>
    <definedName name="Z_A158D6E1_ED44_11D4_A6F7_00508B654028_.wvu.FilterData" localSheetId="2" hidden="1">#REF!</definedName>
    <definedName name="Z_A158D6E1_ED44_11D4_A6F7_00508B654028_.wvu.FilterData" localSheetId="6" hidden="1">#REF!</definedName>
    <definedName name="Z_A158D6E1_ED44_11D4_A6F7_00508B654028_.wvu.FilterData" localSheetId="7" hidden="1">#REF!</definedName>
    <definedName name="Z_A158D6E1_ED44_11D4_A6F7_00508B654028_.wvu.FilterData" localSheetId="8" hidden="1">#REF!</definedName>
    <definedName name="Z_A158D6E1_ED44_11D4_A6F7_00508B654028_.wvu.FilterData" localSheetId="9" hidden="1">#REF!</definedName>
    <definedName name="Z_A158D6E1_ED44_11D4_A6F7_00508B654028_.wvu.FilterData" localSheetId="12" hidden="1">#REF!</definedName>
    <definedName name="Z_A158D6E1_ED44_11D4_A6F7_00508B654028_.wvu.FilterData" hidden="1">#REF!</definedName>
    <definedName name="Z_A158D6E1_ED44_11D4_A6F7_00508B654028_.wvu.PrintArea" localSheetId="2" hidden="1">#REF!</definedName>
    <definedName name="Z_A158D6E1_ED44_11D4_A6F7_00508B654028_.wvu.PrintArea" localSheetId="6" hidden="1">#REF!</definedName>
    <definedName name="Z_A158D6E1_ED44_11D4_A6F7_00508B654028_.wvu.PrintArea" localSheetId="7" hidden="1">#REF!</definedName>
    <definedName name="Z_A158D6E1_ED44_11D4_A6F7_00508B654028_.wvu.PrintArea" localSheetId="8" hidden="1">#REF!</definedName>
    <definedName name="Z_A158D6E1_ED44_11D4_A6F7_00508B654028_.wvu.PrintArea" localSheetId="9" hidden="1">#REF!</definedName>
    <definedName name="Z_A158D6E1_ED44_11D4_A6F7_00508B654028_.wvu.PrintArea" localSheetId="12" hidden="1">#REF!</definedName>
    <definedName name="Z_A158D6E1_ED44_11D4_A6F7_00508B654028_.wvu.PrintArea" hidden="1">#REF!</definedName>
    <definedName name="Z_A158D6E1_ED44_11D4_A6F7_00508B654028_.wvu.Rows" localSheetId="2" hidden="1">#REF!,#REF!</definedName>
    <definedName name="Z_A158D6E1_ED44_11D4_A6F7_00508B654028_.wvu.Rows" localSheetId="6" hidden="1">#REF!,#REF!</definedName>
    <definedName name="Z_A158D6E1_ED44_11D4_A6F7_00508B654028_.wvu.Rows" localSheetId="7" hidden="1">#REF!,#REF!</definedName>
    <definedName name="Z_A158D6E1_ED44_11D4_A6F7_00508B654028_.wvu.Rows" localSheetId="8" hidden="1">#REF!,#REF!</definedName>
    <definedName name="Z_A158D6E1_ED44_11D4_A6F7_00508B654028_.wvu.Rows" localSheetId="9" hidden="1">#REF!,#REF!</definedName>
    <definedName name="Z_A158D6E1_ED44_11D4_A6F7_00508B654028_.wvu.Rows" localSheetId="12" hidden="1">#REF!,#REF!</definedName>
    <definedName name="Z_A158D6E1_ED44_11D4_A6F7_00508B654028_.wvu.Rows" hidden="1">#REF!,#REF!</definedName>
    <definedName name="Z_AD445DE1_C96F_11D6_8807_000476985334_.wvu.FilterData" localSheetId="2" hidden="1">#REF!</definedName>
    <definedName name="Z_AD445DE1_C96F_11D6_8807_000476985334_.wvu.FilterData" localSheetId="6" hidden="1">#REF!</definedName>
    <definedName name="Z_AD445DE1_C96F_11D6_8807_000476985334_.wvu.FilterData" localSheetId="7" hidden="1">#REF!</definedName>
    <definedName name="Z_AD445DE1_C96F_11D6_8807_000476985334_.wvu.FilterData" localSheetId="8" hidden="1">#REF!</definedName>
    <definedName name="Z_AD445DE1_C96F_11D6_8807_000476985334_.wvu.FilterData" localSheetId="9" hidden="1">#REF!</definedName>
    <definedName name="Z_AD445DE1_C96F_11D6_8807_000476985334_.wvu.FilterData" localSheetId="12" hidden="1">#REF!</definedName>
    <definedName name="Z_AD445DE1_C96F_11D6_8807_000476985334_.wvu.FilterData" hidden="1">#REF!</definedName>
    <definedName name="Z_ADA92181_C3E4_11D5_A6F7_00508B6A7686_.wvu.Cols" localSheetId="2" hidden="1">#REF!,#REF!,#REF!</definedName>
    <definedName name="Z_ADA92181_C3E4_11D5_A6F7_00508B6A7686_.wvu.Cols" localSheetId="6" hidden="1">#REF!,#REF!,#REF!</definedName>
    <definedName name="Z_ADA92181_C3E4_11D5_A6F7_00508B6A7686_.wvu.Cols" localSheetId="7" hidden="1">#REF!,#REF!,#REF!</definedName>
    <definedName name="Z_ADA92181_C3E4_11D5_A6F7_00508B6A7686_.wvu.Cols" localSheetId="8" hidden="1">#REF!,#REF!,#REF!</definedName>
    <definedName name="Z_ADA92181_C3E4_11D5_A6F7_00508B6A7686_.wvu.Cols" localSheetId="9" hidden="1">#REF!,#REF!,#REF!</definedName>
    <definedName name="Z_ADA92181_C3E4_11D5_A6F7_00508B6A7686_.wvu.Cols" localSheetId="12" hidden="1">#REF!,#REF!,#REF!</definedName>
    <definedName name="Z_ADA92181_C3E4_11D5_A6F7_00508B6A7686_.wvu.Cols" hidden="1">#REF!,#REF!,#REF!</definedName>
    <definedName name="Z_ADA92181_C3E4_11D5_A6F7_00508B6A7686_.wvu.FilterData" localSheetId="2" hidden="1">#REF!</definedName>
    <definedName name="Z_ADA92181_C3E4_11D5_A6F7_00508B6A7686_.wvu.FilterData" localSheetId="6" hidden="1">#REF!</definedName>
    <definedName name="Z_ADA92181_C3E4_11D5_A6F7_00508B6A7686_.wvu.FilterData" localSheetId="7" hidden="1">#REF!</definedName>
    <definedName name="Z_ADA92181_C3E4_11D5_A6F7_00508B6A7686_.wvu.FilterData" localSheetId="8" hidden="1">#REF!</definedName>
    <definedName name="Z_ADA92181_C3E4_11D5_A6F7_00508B6A7686_.wvu.FilterData" localSheetId="9" hidden="1">#REF!</definedName>
    <definedName name="Z_ADA92181_C3E4_11D5_A6F7_00508B6A7686_.wvu.FilterData" localSheetId="12" hidden="1">#REF!</definedName>
    <definedName name="Z_ADA92181_C3E4_11D5_A6F7_00508B6A7686_.wvu.FilterData" hidden="1">#REF!</definedName>
    <definedName name="Z_ADA92181_C3E4_11D5_A6F7_00508B6A7686_.wvu.PrintArea" localSheetId="2" hidden="1">#REF!</definedName>
    <definedName name="Z_ADA92181_C3E4_11D5_A6F7_00508B6A7686_.wvu.PrintArea" localSheetId="6" hidden="1">#REF!</definedName>
    <definedName name="Z_ADA92181_C3E4_11D5_A6F7_00508B6A7686_.wvu.PrintArea" localSheetId="7" hidden="1">#REF!</definedName>
    <definedName name="Z_ADA92181_C3E4_11D5_A6F7_00508B6A7686_.wvu.PrintArea" localSheetId="8" hidden="1">#REF!</definedName>
    <definedName name="Z_ADA92181_C3E4_11D5_A6F7_00508B6A7686_.wvu.PrintArea" localSheetId="9" hidden="1">#REF!</definedName>
    <definedName name="Z_ADA92181_C3E4_11D5_A6F7_00508B6A7686_.wvu.PrintArea" localSheetId="12" hidden="1">#REF!</definedName>
    <definedName name="Z_ADA92181_C3E4_11D5_A6F7_00508B6A7686_.wvu.PrintArea" hidden="1">#REF!</definedName>
    <definedName name="Z_ADA92181_C3E4_11D5_A6F7_00508B6A7686_.wvu.PrintTitles" localSheetId="2" hidden="1">#REF!</definedName>
    <definedName name="Z_ADA92181_C3E4_11D5_A6F7_00508B6A7686_.wvu.PrintTitles" localSheetId="6" hidden="1">#REF!</definedName>
    <definedName name="Z_ADA92181_C3E4_11D5_A6F7_00508B6A7686_.wvu.PrintTitles" localSheetId="7" hidden="1">#REF!</definedName>
    <definedName name="Z_ADA92181_C3E4_11D5_A6F7_00508B6A7686_.wvu.PrintTitles" localSheetId="8" hidden="1">#REF!</definedName>
    <definedName name="Z_ADA92181_C3E4_11D5_A6F7_00508B6A7686_.wvu.PrintTitles" localSheetId="9" hidden="1">#REF!</definedName>
    <definedName name="Z_ADA92181_C3E4_11D5_A6F7_00508B6A7686_.wvu.PrintTitles" localSheetId="12" hidden="1">#REF!</definedName>
    <definedName name="Z_ADA92181_C3E4_11D5_A6F7_00508B6A7686_.wvu.PrintTitles" hidden="1">#REF!</definedName>
    <definedName name="Z_ADA92181_C3E4_11D5_A6F7_00508B6A7686_.wvu.Rows" localSheetId="2" hidden="1">#REF!,#REF!</definedName>
    <definedName name="Z_ADA92181_C3E4_11D5_A6F7_00508B6A7686_.wvu.Rows" localSheetId="6" hidden="1">#REF!,#REF!</definedName>
    <definedName name="Z_ADA92181_C3E4_11D5_A6F7_00508B6A7686_.wvu.Rows" localSheetId="7" hidden="1">#REF!,#REF!</definedName>
    <definedName name="Z_ADA92181_C3E4_11D5_A6F7_00508B6A7686_.wvu.Rows" localSheetId="8" hidden="1">#REF!,#REF!</definedName>
    <definedName name="Z_ADA92181_C3E4_11D5_A6F7_00508B6A7686_.wvu.Rows" localSheetId="9" hidden="1">#REF!,#REF!</definedName>
    <definedName name="Z_ADA92181_C3E4_11D5_A6F7_00508B6A7686_.wvu.Rows" localSheetId="12" hidden="1">#REF!,#REF!</definedName>
    <definedName name="Z_ADA92181_C3E4_11D5_A6F7_00508B6A7686_.wvu.Rows" hidden="1">#REF!,#REF!</definedName>
    <definedName name="Z_D4FBBAF2_ED2F_11D4_A6F7_00508B6540C5_.wvu.FilterData" localSheetId="2" hidden="1">#REF!</definedName>
    <definedName name="Z_D4FBBAF2_ED2F_11D4_A6F7_00508B6540C5_.wvu.FilterData" localSheetId="6" hidden="1">#REF!</definedName>
    <definedName name="Z_D4FBBAF2_ED2F_11D4_A6F7_00508B6540C5_.wvu.FilterData" localSheetId="7" hidden="1">#REF!</definedName>
    <definedName name="Z_D4FBBAF2_ED2F_11D4_A6F7_00508B6540C5_.wvu.FilterData" localSheetId="8" hidden="1">#REF!</definedName>
    <definedName name="Z_D4FBBAF2_ED2F_11D4_A6F7_00508B6540C5_.wvu.FilterData" localSheetId="9" hidden="1">#REF!</definedName>
    <definedName name="Z_D4FBBAF2_ED2F_11D4_A6F7_00508B6540C5_.wvu.FilterData" localSheetId="12" hidden="1">#REF!</definedName>
    <definedName name="Z_D4FBBAF2_ED2F_11D4_A6F7_00508B6540C5_.wvu.FilterData" hidden="1">#REF!</definedName>
    <definedName name="Z_D9E68341_C2F0_11D5_A6F7_00508B6540C5_.wvu.Cols" localSheetId="2" hidden="1">#REF!,#REF!,#REF!</definedName>
    <definedName name="Z_D9E68341_C2F0_11D5_A6F7_00508B6540C5_.wvu.Cols" localSheetId="6" hidden="1">#REF!,#REF!,#REF!</definedName>
    <definedName name="Z_D9E68341_C2F0_11D5_A6F7_00508B6540C5_.wvu.Cols" localSheetId="7" hidden="1">#REF!,#REF!,#REF!</definedName>
    <definedName name="Z_D9E68341_C2F0_11D5_A6F7_00508B6540C5_.wvu.Cols" localSheetId="8" hidden="1">#REF!,#REF!,#REF!</definedName>
    <definedName name="Z_D9E68341_C2F0_11D5_A6F7_00508B6540C5_.wvu.Cols" localSheetId="9" hidden="1">#REF!,#REF!,#REF!</definedName>
    <definedName name="Z_D9E68341_C2F0_11D5_A6F7_00508B6540C5_.wvu.Cols" localSheetId="12" hidden="1">#REF!,#REF!,#REF!</definedName>
    <definedName name="Z_D9E68341_C2F0_11D5_A6F7_00508B6540C5_.wvu.Cols" hidden="1">#REF!,#REF!,#REF!</definedName>
    <definedName name="Z_D9E68341_C2F0_11D5_A6F7_00508B6540C5_.wvu.FilterData" localSheetId="2" hidden="1">#REF!</definedName>
    <definedName name="Z_D9E68341_C2F0_11D5_A6F7_00508B6540C5_.wvu.FilterData" localSheetId="6" hidden="1">#REF!</definedName>
    <definedName name="Z_D9E68341_C2F0_11D5_A6F7_00508B6540C5_.wvu.FilterData" localSheetId="7" hidden="1">#REF!</definedName>
    <definedName name="Z_D9E68341_C2F0_11D5_A6F7_00508B6540C5_.wvu.FilterData" localSheetId="8" hidden="1">#REF!</definedName>
    <definedName name="Z_D9E68341_C2F0_11D5_A6F7_00508B6540C5_.wvu.FilterData" localSheetId="9" hidden="1">#REF!</definedName>
    <definedName name="Z_D9E68341_C2F0_11D5_A6F7_00508B6540C5_.wvu.FilterData" localSheetId="12" hidden="1">#REF!</definedName>
    <definedName name="Z_D9E68341_C2F0_11D5_A6F7_00508B6540C5_.wvu.FilterData" hidden="1">#REF!</definedName>
    <definedName name="Z_D9E68341_C2F0_11D5_A6F7_00508B6540C5_.wvu.PrintArea" localSheetId="2" hidden="1">#REF!</definedName>
    <definedName name="Z_D9E68341_C2F0_11D5_A6F7_00508B6540C5_.wvu.PrintArea" localSheetId="6" hidden="1">#REF!</definedName>
    <definedName name="Z_D9E68341_C2F0_11D5_A6F7_00508B6540C5_.wvu.PrintArea" localSheetId="7" hidden="1">#REF!</definedName>
    <definedName name="Z_D9E68341_C2F0_11D5_A6F7_00508B6540C5_.wvu.PrintArea" localSheetId="8" hidden="1">#REF!</definedName>
    <definedName name="Z_D9E68341_C2F0_11D5_A6F7_00508B6540C5_.wvu.PrintArea" localSheetId="9" hidden="1">#REF!</definedName>
    <definedName name="Z_D9E68341_C2F0_11D5_A6F7_00508B6540C5_.wvu.PrintArea" localSheetId="12" hidden="1">#REF!</definedName>
    <definedName name="Z_D9E68341_C2F0_11D5_A6F7_00508B6540C5_.wvu.PrintArea" hidden="1">#REF!</definedName>
    <definedName name="Z_D9E68341_C2F0_11D5_A6F7_00508B6540C5_.wvu.PrintTitles" localSheetId="2" hidden="1">#REF!</definedName>
    <definedName name="Z_D9E68341_C2F0_11D5_A6F7_00508B6540C5_.wvu.PrintTitles" localSheetId="6" hidden="1">#REF!</definedName>
    <definedName name="Z_D9E68341_C2F0_11D5_A6F7_00508B6540C5_.wvu.PrintTitles" localSheetId="7" hidden="1">#REF!</definedName>
    <definedName name="Z_D9E68341_C2F0_11D5_A6F7_00508B6540C5_.wvu.PrintTitles" localSheetId="8" hidden="1">#REF!</definedName>
    <definedName name="Z_D9E68341_C2F0_11D5_A6F7_00508B6540C5_.wvu.PrintTitles" localSheetId="9" hidden="1">#REF!</definedName>
    <definedName name="Z_D9E68341_C2F0_11D5_A6F7_00508B6540C5_.wvu.PrintTitles" localSheetId="12" hidden="1">#REF!</definedName>
    <definedName name="Z_D9E68341_C2F0_11D5_A6F7_00508B6540C5_.wvu.PrintTitles" hidden="1">#REF!</definedName>
    <definedName name="Z_D9E68341_C2F0_11D5_A6F7_00508B6540C5_.wvu.Rows" localSheetId="2" hidden="1">#REF!</definedName>
    <definedName name="Z_D9E68341_C2F0_11D5_A6F7_00508B6540C5_.wvu.Rows" localSheetId="6" hidden="1">#REF!</definedName>
    <definedName name="Z_D9E68341_C2F0_11D5_A6F7_00508B6540C5_.wvu.Rows" localSheetId="7" hidden="1">#REF!</definedName>
    <definedName name="Z_D9E68341_C2F0_11D5_A6F7_00508B6540C5_.wvu.Rows" localSheetId="8" hidden="1">#REF!</definedName>
    <definedName name="Z_D9E68341_C2F0_11D5_A6F7_00508B6540C5_.wvu.Rows" localSheetId="9" hidden="1">#REF!</definedName>
    <definedName name="Z_D9E68341_C2F0_11D5_A6F7_00508B6540C5_.wvu.Rows" localSheetId="12" hidden="1">#REF!</definedName>
    <definedName name="Z_D9E68341_C2F0_11D5_A6F7_00508B6540C5_.wvu.Rows" hidden="1">#REF!</definedName>
    <definedName name="zsd" localSheetId="6" hidden="1">{#N/A,#N/A,FALSE,"Aging Summary";#N/A,#N/A,FALSE,"Ratio Analysis";#N/A,#N/A,FALSE,"Test 120 Day Accts";#N/A,#N/A,FALSE,"Tickmarks"}</definedName>
    <definedName name="zsd" localSheetId="7" hidden="1">{#N/A,#N/A,FALSE,"Aging Summary";#N/A,#N/A,FALSE,"Ratio Analysis";#N/A,#N/A,FALSE,"Test 120 Day Accts";#N/A,#N/A,FALSE,"Tickmarks"}</definedName>
    <definedName name="zsd" localSheetId="12" hidden="1">{#N/A,#N/A,FALSE,"Aging Summary";#N/A,#N/A,FALSE,"Ratio Analysis";#N/A,#N/A,FALSE,"Test 120 Day Accts";#N/A,#N/A,FALSE,"Tickmarks"}</definedName>
    <definedName name="zsd" hidden="1">{#N/A,#N/A,FALSE,"Aging Summary";#N/A,#N/A,FALSE,"Ratio Analysis";#N/A,#N/A,FALSE,"Test 120 Day Accts";#N/A,#N/A,FALSE,"Tickmarks"}</definedName>
    <definedName name="а" localSheetId="13" hidden="1">#REF!</definedName>
    <definedName name="а" localSheetId="12" hidden="1">#REF!</definedName>
    <definedName name="а" localSheetId="16" hidden="1">#REF!</definedName>
    <definedName name="а" hidden="1">#REF!</definedName>
    <definedName name="ааа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аа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аа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аа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БРКомпаний" hidden="1">OFFSET([9]Справочники!$N$2,0,0,COUNTA([9]Справочники!$N:$N)-1,1)</definedName>
    <definedName name="ав" localSheetId="6" hidden="1">{#N/A,#N/A,TRUE,"План продаж";#N/A,#N/A,TRUE,"Склад гот.прод";#N/A,#N/A,TRUE,"План отгрузки"}</definedName>
    <definedName name="ав" localSheetId="7" hidden="1">{#N/A,#N/A,TRUE,"План продаж";#N/A,#N/A,TRUE,"Склад гот.прод";#N/A,#N/A,TRUE,"План отгрузки"}</definedName>
    <definedName name="ав" localSheetId="12" hidden="1">{#N/A,#N/A,TRUE,"План продаж";#N/A,#N/A,TRUE,"Склад гот.прод";#N/A,#N/A,TRUE,"План отгрузки"}</definedName>
    <definedName name="ав" hidden="1">{#N/A,#N/A,TRUE,"План продаж";#N/A,#N/A,TRUE,"Склад гот.прод";#N/A,#N/A,TRUE,"План отгрузки"}</definedName>
    <definedName name="авыав" localSheetId="6" hidden="1">{"Страница 1",#N/A,FALSE,"Модель Интенсивника";"Страница 3",#N/A,FALSE,"Модель Интенсивника"}</definedName>
    <definedName name="авыав" localSheetId="7" hidden="1">{"Страница 1",#N/A,FALSE,"Модель Интенсивника";"Страница 3",#N/A,FALSE,"Модель Интенсивника"}</definedName>
    <definedName name="авыав" localSheetId="12" hidden="1">{"Страница 1",#N/A,FALSE,"Модель Интенсивника";"Страница 3",#N/A,FALSE,"Модель Интенсивника"}</definedName>
    <definedName name="авыав" hidden="1">{"Страница 1",#N/A,FALSE,"Модель Интенсивника";"Страница 3",#N/A,FALSE,"Модель Интенсивника"}</definedName>
    <definedName name="авып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2" localSheetId="6" hidden="1">{#N/A,#N/A,TRUE,"План продаж";#N/A,#N/A,TRUE,"Склад гот.прод";#N/A,#N/A,TRUE,"План отгрузки"}</definedName>
    <definedName name="Анализ2" localSheetId="7" hidden="1">{#N/A,#N/A,TRUE,"План продаж";#N/A,#N/A,TRUE,"Склад гот.прод";#N/A,#N/A,TRUE,"План отгрузки"}</definedName>
    <definedName name="Анализ2" localSheetId="12" hidden="1">{#N/A,#N/A,TRUE,"План продаж";#N/A,#N/A,TRUE,"Склад гот.прод";#N/A,#N/A,TRUE,"План отгрузки"}</definedName>
    <definedName name="Анализ2" hidden="1">{#N/A,#N/A,TRUE,"План продаж";#N/A,#N/A,TRUE,"Склад гот.прод";#N/A,#N/A,TRUE,"План отгрузки"}</definedName>
    <definedName name="апо" localSheetId="2" hidden="1">[2]T1!#REF!</definedName>
    <definedName name="апо" localSheetId="6" hidden="1">[2]T1!#REF!</definedName>
    <definedName name="апо" localSheetId="7" hidden="1">[2]T1!#REF!</definedName>
    <definedName name="апо" localSheetId="8" hidden="1">[2]T1!#REF!</definedName>
    <definedName name="апо" localSheetId="9" hidden="1">[2]T1!#REF!</definedName>
    <definedName name="апо" localSheetId="12" hidden="1">[2]T1!#REF!</definedName>
    <definedName name="апо" hidden="1">[2]T1!#REF!</definedName>
    <definedName name="апрель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енда_ваг">'[10]цены цехов'!$D$30</definedName>
    <definedName name="б" localSheetId="13">#REF!,#REF!,#REF!</definedName>
    <definedName name="б" localSheetId="12">#REF!,#REF!,#REF!</definedName>
    <definedName name="б" localSheetId="16">#REF!,#REF!,#REF!</definedName>
    <definedName name="б">#REF!,#REF!,#REF!</definedName>
    <definedName name="Б4всего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4всего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4всего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4всего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5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5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5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5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А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д" localSheetId="6" hidden="1">{#N/A,#N/A,FALSE,"ZAP_FEB.XLS "}</definedName>
    <definedName name="бд" localSheetId="7" hidden="1">{#N/A,#N/A,FALSE,"ZAP_FEB.XLS "}</definedName>
    <definedName name="бд" localSheetId="12" hidden="1">{#N/A,#N/A,FALSE,"ZAP_FEB.XLS "}</definedName>
    <definedName name="бд" hidden="1">{#N/A,#N/A,FALSE,"ZAP_FEB.XLS "}</definedName>
    <definedName name="Без_номенклатуры">'Зависимые списки'!$G$70</definedName>
    <definedName name="В22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В22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В22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В2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В2б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2б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2б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2б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42" localSheetId="6" hidden="1">{"Ì1",#N/A,FALSE,"Äîáû÷à";"Ì2",#N/A,FALSE,"Äîáû÷à";"Ì3",#N/A,FALSE,"Äîáû÷à";"Ì4",#N/A,FALSE,"Äîáû÷à"}</definedName>
    <definedName name="В42" localSheetId="7" hidden="1">{"Ì1",#N/A,FALSE,"Äîáû÷à";"Ì2",#N/A,FALSE,"Äîáû÷à";"Ì3",#N/A,FALSE,"Äîáû÷à";"Ì4",#N/A,FALSE,"Äîáû÷à"}</definedName>
    <definedName name="В42" localSheetId="12" hidden="1">{"Ì1",#N/A,FALSE,"Äîáû÷à";"Ì2",#N/A,FALSE,"Äîáû÷à";"Ì3",#N/A,FALSE,"Äîáû÷à";"Ì4",#N/A,FALSE,"Äîáû÷à"}</definedName>
    <definedName name="В42" hidden="1">{"Ì1",#N/A,FALSE,"Äîáû÷à";"Ì2",#N/A,FALSE,"Äîáû÷à";"Ì3",#N/A,FALSE,"Äîáû÷à";"Ì4",#N/A,FALSE,"Äîáû÷à"}</definedName>
    <definedName name="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люта">[6]Списки!$A$2:$A$4</definedName>
    <definedName name="вапк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ар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ар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ар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а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идЗатрат" hidden="1">[11]Лист3!$F$3:$F$6</definedName>
    <definedName name="вла" localSheetId="6" hidden="1">{#N/A,#N/A,FALSE,"Aging Summary";#N/A,#N/A,FALSE,"Ratio Analysis";#N/A,#N/A,FALSE,"Test 120 Day Accts";#N/A,#N/A,FALSE,"Tickmarks"}</definedName>
    <definedName name="вла" localSheetId="7" hidden="1">{#N/A,#N/A,FALSE,"Aging Summary";#N/A,#N/A,FALSE,"Ratio Analysis";#N/A,#N/A,FALSE,"Test 120 Day Accts";#N/A,#N/A,FALSE,"Tickmarks"}</definedName>
    <definedName name="вла" localSheetId="12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нереализация">Справочники!$R$3:$R$124</definedName>
    <definedName name="Внереализация2">'Зависимые списки'!$L$63:$L$65</definedName>
    <definedName name="вода">'[10]цены цехов'!$D$5</definedName>
    <definedName name="вода_НТМК">'[10]цены цехов'!$D$10</definedName>
    <definedName name="вода_обор.">'[10]цены цехов'!$D$17</definedName>
    <definedName name="вода_свежая">'[10]цены цехов'!$D$16</definedName>
    <definedName name="водоотлив_Магн.">'[10]цены цехов'!$D$35</definedName>
    <definedName name="ВП">Справочники!$L$3:$L$185</definedName>
    <definedName name="ВП2">'Зависимые списки'!$L$69</definedName>
    <definedName name="вспом" localSheetId="2" hidden="1">#REF!</definedName>
    <definedName name="вспом" localSheetId="6" hidden="1">#REF!</definedName>
    <definedName name="вспом" localSheetId="7" hidden="1">#REF!</definedName>
    <definedName name="вспом" localSheetId="8" hidden="1">#REF!</definedName>
    <definedName name="вспом" localSheetId="9" hidden="1">#REF!</definedName>
    <definedName name="вспом" localSheetId="12" hidden="1">#REF!</definedName>
    <definedName name="вспом" hidden="1">#REF!</definedName>
    <definedName name="Выбор_контура_для_отчета" localSheetId="14" hidden="1">OFFSET([9]Справочники!$D$1,MATCH([0]!__123Graph_A,[9]Справочники!$C:$C,0)-1,0,COUNTIF([9]Справочники!$C:$C,[0]!__123Graph_A),1)</definedName>
    <definedName name="Выбор_контура_для_отчета" localSheetId="13" hidden="1">OFFSET([9]Справочники!$D$1,MATCH([0]!__123Graph_A,[9]Справочники!$C:$C,0)-1,0,COUNTIF([9]Справочники!$C:$C,[0]!__123Graph_A),1)</definedName>
    <definedName name="Выбор_контура_для_отчета" localSheetId="15" hidden="1">OFFSET([9]Справочники!$D$1,MATCH([0]!__123Graph_A,[9]Справочники!$C:$C,0)-1,0,COUNTIF([9]Справочники!$C:$C,[0]!__123Graph_A),1)</definedName>
    <definedName name="Выбор_контура_для_отчета" localSheetId="12" hidden="1">OFFSET([9]Справочники!$D$1,MATCH('ПП-26 ТКРС '!__123Graph_A,[9]Справочники!$C:$C,0)-1,0,COUNTIF([9]Справочники!$C:$C,'ПП-26 ТКРС '!__123Graph_A),1)</definedName>
    <definedName name="Выбор_контура_для_отчета" localSheetId="11" hidden="1">OFFSET([9]Справочники!$D$1,MATCH([0]!__123Graph_A,[9]Справочники!$C:$C,0)-1,0,COUNTIF([9]Справочники!$C:$C,[0]!__123Graph_A),1)</definedName>
    <definedName name="Выбор_контура_для_отчета" localSheetId="10" hidden="1">OFFSET([9]Справочники!$D$1,MATCH(__123Graph_A,[9]Справочники!$C:$C,0)-1,0,COUNTIF([9]Справочники!$C:$C,__123Graph_A),1)</definedName>
    <definedName name="Выбор_контура_для_отчета" localSheetId="16" hidden="1">OFFSET([9]Справочники!$D$1,MATCH([0]!__123Graph_A,[9]Справочники!$C:$C,0)-1,0,COUNTIF([9]Справочники!$C:$C,[0]!__123Graph_A),1)</definedName>
    <definedName name="Выбор_контура_для_отчета" hidden="1">OFFSET([9]Справочники!$D$1,MATCH(__123Graph_A,[9]Справочники!$C:$C,0)-1,0,COUNTIF([9]Справочники!$C:$C,__123Graph_A),1)</definedName>
    <definedName name="ВыборГКначало" hidden="1">OFFSET([9]Справочники!$A$2,0,0,COUNTA([9]Справочники!$A:$A)-1,1)</definedName>
    <definedName name="вы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олпар" localSheetId="2" hidden="1">#REF!</definedName>
    <definedName name="геолпар" localSheetId="6" hidden="1">#REF!</definedName>
    <definedName name="геолпар" localSheetId="7" hidden="1">#REF!</definedName>
    <definedName name="геолпар" localSheetId="8" hidden="1">#REF!</definedName>
    <definedName name="геолпар" localSheetId="9" hidden="1">#REF!</definedName>
    <definedName name="геолпар" localSheetId="12" hidden="1">#REF!</definedName>
    <definedName name="геолпар" hidden="1">#REF!</definedName>
    <definedName name="ГКдляработы" hidden="1">IF([9]Вводные!$B$3=0,"",[9]Вводные!$B$3)</definedName>
    <definedName name="гнпнп" localSheetId="6" hidden="1">{#N/A,#N/A,FALSE,"ZAP_FEB.XLS "}</definedName>
    <definedName name="гнпнп" localSheetId="7" hidden="1">{#N/A,#N/A,FALSE,"ZAP_FEB.XLS "}</definedName>
    <definedName name="гнпнп" localSheetId="12" hidden="1">{#N/A,#N/A,FALSE,"ZAP_FEB.XLS "}</definedName>
    <definedName name="гнпнп" hidden="1">{#N/A,#N/A,FALSE,"ZAP_FEB.XLS "}</definedName>
    <definedName name="ГОДОТЧЕТ" hidden="1">RIGHT(SUBSTITUTE(TEXT([9]Вводные!$B$5,"[$-F800]")," г.",""),4)*1</definedName>
    <definedName name="Гольц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юче_смазочные_материалы">'Зависимые списки'!$G$57:$G$60</definedName>
    <definedName name="гра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2" localSheetId="2" hidden="1">[12]T1!#REF!</definedName>
    <definedName name="граф2" localSheetId="6" hidden="1">[12]T1!#REF!</definedName>
    <definedName name="граф2" localSheetId="7" hidden="1">[12]T1!#REF!</definedName>
    <definedName name="граф2" localSheetId="8" hidden="1">[12]T1!#REF!</definedName>
    <definedName name="граф2" localSheetId="9" hidden="1">[12]T1!#REF!</definedName>
    <definedName name="граф2" localSheetId="12" hidden="1">[12]T1!#REF!</definedName>
    <definedName name="граф2" hidden="1">[12]T1!#REF!</definedName>
    <definedName name="грузопер_ПЖТ">'[10]цены цехов'!$D$29</definedName>
    <definedName name="ГФГ">'[10]цены цехов'!$D$52</definedName>
    <definedName name="д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ата" localSheetId="6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дата" localSheetId="7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дата" localSheetId="12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дата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дач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е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к2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дек2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дек2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дек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Деэмульгаторы">'Зависимые списки'!$G$61</definedName>
    <definedName name="дл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рр" localSheetId="6" hidden="1">{"Ì1",#N/A,FALSE,"Äîáû÷à";"Ì2",#N/A,FALSE,"Äîáû÷à";"Ì3",#N/A,FALSE,"Äîáû÷à";"Ì4",#N/A,FALSE,"Äîáû÷à"}</definedName>
    <definedName name="длорр" localSheetId="7" hidden="1">{"Ì1",#N/A,FALSE,"Äîáû÷à";"Ì2",#N/A,FALSE,"Äîáû÷à";"Ì3",#N/A,FALSE,"Äîáû÷à";"Ì4",#N/A,FALSE,"Äîáû÷à"}</definedName>
    <definedName name="длорр" localSheetId="12" hidden="1">{"Ì1",#N/A,FALSE,"Äîáû÷à";"Ì2",#N/A,FALSE,"Äîáû÷à";"Ì3",#N/A,FALSE,"Äîáû÷à";"Ì4",#N/A,FALSE,"Äîáû÷à"}</definedName>
    <definedName name="длорр" hidden="1">{"Ì1",#N/A,FALSE,"Äîáû÷à";"Ì2",#N/A,FALSE,"Äîáû÷à";"Ì3",#N/A,FALSE,"Äîáû÷à";"Ì4",#N/A,FALSE,"Äîáû÷à"}</definedName>
    <definedName name="доадыпрл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доадыпрл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доадыпрл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доадыпрл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НЭС_ООО" hidden="1">'[13]Зависимые списки'!$H$2:$H$5</definedName>
    <definedName name="жа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 localSheetId="6" hidden="1">{#N/A,#N/A,TRUE,"План продаж";#N/A,#N/A,TRUE,"Склад гот.прод";#N/A,#N/A,TRUE,"План отгрузки"}</definedName>
    <definedName name="жд" localSheetId="7" hidden="1">{#N/A,#N/A,TRUE,"План продаж";#N/A,#N/A,TRUE,"Склад гот.прод";#N/A,#N/A,TRUE,"План отгрузки"}</definedName>
    <definedName name="жд" localSheetId="12" hidden="1">{#N/A,#N/A,TRUE,"План продаж";#N/A,#N/A,TRUE,"Склад гот.прод";#N/A,#N/A,TRUE,"План отгрузки"}</definedName>
    <definedName name="жд" hidden="1">{#N/A,#N/A,TRUE,"План продаж";#N/A,#N/A,TRUE,"Склад гот.прод";#N/A,#N/A,TRUE,"План отгрузки"}</definedName>
    <definedName name="жж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опа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пржж" localSheetId="6" hidden="1">{#N/A,#N/A,TRUE,"План продаж";#N/A,#N/A,TRUE,"Склад гот.прод";#N/A,#N/A,TRUE,"План отгрузки"}</definedName>
    <definedName name="жпржж" localSheetId="7" hidden="1">{#N/A,#N/A,TRUE,"План продаж";#N/A,#N/A,TRUE,"Склад гот.прод";#N/A,#N/A,TRUE,"План отгрузки"}</definedName>
    <definedName name="жпржж" localSheetId="12" hidden="1">{#N/A,#N/A,TRUE,"План продаж";#N/A,#N/A,TRUE,"Склад гот.прод";#N/A,#N/A,TRUE,"План отгрузки"}</definedName>
    <definedName name="жпржж" hidden="1">{#N/A,#N/A,TRUE,"План продаж";#N/A,#N/A,TRUE,"Склад гот.прод";#N/A,#N/A,TRUE,"План отгрузки"}</definedName>
    <definedName name="Запасные_части_для_собственного_использования">'Зависимые списки'!$G$64</definedName>
    <definedName name="запасы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ерк">'[14]15 ФД КБ'!C1/IF('[6]График вал'!$F1="RUR",'[6]График вал'!A$1,IF('[6]График вал'!$F1="USD",'[6]График вал'!A$2,'[6]График вал'!A$3))</definedName>
    <definedName name="и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нгибиторы">'Зависимые списки'!$G$62</definedName>
    <definedName name="иря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тог3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й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й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й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й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ййй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в" localSheetId="6" hidden="1">{#N/A,#N/A,TRUE,"План продаж";#N/A,#N/A,TRUE,"Склад гот.прод";#N/A,#N/A,TRUE,"План отгрузки"}</definedName>
    <definedName name="кв" localSheetId="7" hidden="1">{#N/A,#N/A,TRUE,"План продаж";#N/A,#N/A,TRUE,"Склад гот.прод";#N/A,#N/A,TRUE,"План отгрузки"}</definedName>
    <definedName name="кв" localSheetId="12" hidden="1">{#N/A,#N/A,TRUE,"План продаж";#N/A,#N/A,TRUE,"Склад гот.прод";#N/A,#N/A,TRUE,"План отгрузки"}</definedName>
    <definedName name="кв" hidden="1">{#N/A,#N/A,TRUE,"План продаж";#N/A,#N/A,TRUE,"Склад гот.прод";#N/A,#N/A,TRUE,"План отгрузки"}</definedName>
    <definedName name="кеу2" localSheetId="2" hidden="1">#REF!</definedName>
    <definedName name="кеу2" localSheetId="6" hidden="1">#REF!</definedName>
    <definedName name="кеу2" localSheetId="7" hidden="1">#REF!</definedName>
    <definedName name="кеу2" localSheetId="8" hidden="1">#REF!</definedName>
    <definedName name="кеу2" localSheetId="9" hidden="1">#REF!</definedName>
    <definedName name="кеу2" localSheetId="12" hidden="1">#REF!</definedName>
    <definedName name="кеу2" hidden="1">#REF!</definedName>
    <definedName name="КИПиА">'[10]цены цехов'!$D$14</definedName>
    <definedName name="Кипр" localSheetId="2" hidden="1">#REF!</definedName>
    <definedName name="Кипр" localSheetId="6" hidden="1">#REF!</definedName>
    <definedName name="Кипр" localSheetId="7" hidden="1">#REF!</definedName>
    <definedName name="Кипр" localSheetId="8" hidden="1">#REF!</definedName>
    <definedName name="Кипр" localSheetId="9" hidden="1">#REF!</definedName>
    <definedName name="Кипр" localSheetId="12" hidden="1">#REF!</definedName>
    <definedName name="Кипр" hidden="1">#REF!</definedName>
    <definedName name="кк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мпании" hidden="1">OFFSET([9]Справочники!$A$2,0,0,COUNTA([9]Справочники!$A:$A)-1,1)</definedName>
    <definedName name="КОМПАНИЯ" localSheetId="14" hidden="1">IF([9]Вводные!$B$6=0,"",[9]Вводные!$B$6)</definedName>
    <definedName name="КОМПАНИЯ" localSheetId="13" hidden="1">IF([9]Вводные!$B$6=0,"",[9]Вводные!$B$6)</definedName>
    <definedName name="КОМПАНИЯ" localSheetId="15" hidden="1">IF([9]Вводные!$B$6=0,"",[9]Вводные!$B$6)</definedName>
    <definedName name="КОМПАНИЯ" localSheetId="12" hidden="1">IF([9]Вводные!$B$6=0,"",[9]Вводные!$B$6)</definedName>
    <definedName name="КОМПАНИЯ" localSheetId="11" hidden="1">IF([9]Вводные!$B$6=0,"",[9]Вводные!$B$6)</definedName>
    <definedName name="КОМПАНИЯ" localSheetId="10" hidden="1">IF([9]Вводные!$B$6=0,"",[9]Вводные!$B$6)</definedName>
    <definedName name="КОМПАНИЯ" localSheetId="16" hidden="1">IF([9]Вводные!$B$6=0,"",[9]Вводные!$B$6)</definedName>
    <definedName name="Компания">Справочники!$A$3:$A$11</definedName>
    <definedName name="КомпанияFullName" localSheetId="14" hidden="1">IF(ГНКТ!КОМПАНИЯ="","",VLOOKUP(ГНКТ!КОМПАНИЯ,[9]Справочники!$D:$E,2,0))</definedName>
    <definedName name="КомпанияFullName" localSheetId="13" hidden="1">IF(ГРП!КОМПАНИЯ="","",VLOOKUP(ГРП!КОМПАНИЯ,[9]Справочники!$D:$E,2,0))</definedName>
    <definedName name="КомпанияFullName" localSheetId="15" hidden="1">IF('ПП ЖГС, СКВ, ОПЗ'!КОМПАНИЯ="","",VLOOKUP('ПП ЖГС, СКВ, ОПЗ'!КОМПАНИЯ,[9]Справочники!$D:$E,2,0))</definedName>
    <definedName name="КомпанияFullName" localSheetId="12" hidden="1">IF('ПП-26 ТКРС '!КОМПАНИЯ="","",VLOOKUP('ПП-26 ТКРС '!КОМПАНИЯ,[9]Справочники!$D:$E,2,0))</definedName>
    <definedName name="КомпанияFullName" localSheetId="11" hidden="1">IF('ПП-26 ТКРС ЗМБ'!КОМПАНИЯ="","",VLOOKUP('ПП-26 ТКРС ЗМБ'!КОМПАНИЯ,[9]Справочники!$D:$E,2,0))</definedName>
    <definedName name="КомпанияFullName" localSheetId="10" hidden="1">IF('ПП-26 ТКРС Унт '!КОМПАНИЯ="","",VLOOKUP('ПП-26 ТКРС Унт '!КОМПАНИЯ,[9]Справочники!$D:$E,2,0))</definedName>
    <definedName name="КомпанияFullName" localSheetId="16" hidden="1">IF(РИР!КОМПАНИЯ="","",VLOOKUP(РИР!КОМПАНИЯ,[9]Справочники!$D:$E,2,0))</definedName>
    <definedName name="КомпанияFullName" hidden="1">IF('ПП-26 ТКРС ЗМБ'!КОМПАНИЯ="","",VLOOKUP('ПП-26 ТКРС ЗМБ'!КОМПАНИЯ,[9]Справочники!$D:$E,2,0))</definedName>
    <definedName name="Контрагенты">[15]Контрагенты!$A$1:$A$61</definedName>
    <definedName name="копия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Р">Справочники!$F$3:$F$35</definedName>
    <definedName name="КР2">'Зависимые списки'!$L$59:$L$61</definedName>
    <definedName name="КР3" localSheetId="12">'[16]Зависимые списки'!$N$55:$N$58</definedName>
    <definedName name="КР3">'Зависимые списки'!$N$55:$N$58</definedName>
    <definedName name="ку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ж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ж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ж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ехцех_РМП">'[10]цены цехов'!$D$26</definedName>
    <definedName name="ми" localSheetId="6" hidden="1">{#N/A,#N/A,TRUE,"План продаж";#N/A,#N/A,TRUE,"Склад гот.прод";#N/A,#N/A,TRUE,"План отгрузки"}</definedName>
    <definedName name="ми" localSheetId="7" hidden="1">{#N/A,#N/A,TRUE,"План продаж";#N/A,#N/A,TRUE,"Склад гот.прод";#N/A,#N/A,TRUE,"План отгрузки"}</definedName>
    <definedName name="ми" localSheetId="12" hidden="1">{#N/A,#N/A,TRUE,"План продаж";#N/A,#N/A,TRUE,"Склад гот.прод";#N/A,#N/A,TRUE,"План отгрузки"}</definedName>
    <definedName name="ми" hidden="1">{#N/A,#N/A,TRUE,"План продаж";#N/A,#N/A,TRUE,"Склад гот.прод";#N/A,#N/A,TRUE,"План отгрузки"}</definedName>
    <definedName name="мит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мм" hidden="1">OFFSET([17]Справочники!$X$1,MATCH([18]ЦФО!$F1,[17]Справочники!$W:$W,0)-1,0,COUNTIF([17]Справочники!$W:$W,[18]ЦФО!$F1),1)</definedName>
    <definedName name="н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н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н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н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Налог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ДС" localSheetId="12">'[16]Зависимые списки'!$L$55:$L$56</definedName>
    <definedName name="НДС">'Зависимые списки'!$L$55:$L$56</definedName>
    <definedName name="не" localSheetId="2" hidden="1">[19]T1!#REF!</definedName>
    <definedName name="не" localSheetId="6" hidden="1">[19]T1!#REF!</definedName>
    <definedName name="не" localSheetId="7" hidden="1">[19]T1!#REF!</definedName>
    <definedName name="не" localSheetId="8" hidden="1">[19]T1!#REF!</definedName>
    <definedName name="не" localSheetId="9" hidden="1">[19]T1!#REF!</definedName>
    <definedName name="не" localSheetId="12" hidden="1">[19]T1!#REF!</definedName>
    <definedName name="не" hidden="1">[19]T1!#REF!</definedName>
    <definedName name="непне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т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нет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нет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нет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нн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укнр" localSheetId="2" hidden="1">[20]T1!#REF!</definedName>
    <definedName name="нукнр" localSheetId="6" hidden="1">[20]T1!#REF!</definedName>
    <definedName name="нукнр" localSheetId="7" hidden="1">[20]T1!#REF!</definedName>
    <definedName name="нукнр" localSheetId="8" hidden="1">[20]T1!#REF!</definedName>
    <definedName name="нукнр" localSheetId="9" hidden="1">[20]T1!#REF!</definedName>
    <definedName name="нукнр" localSheetId="12" hidden="1">[20]T1!#REF!</definedName>
    <definedName name="нукнр" hidden="1">[20]T1!#REF!</definedName>
    <definedName name="о" localSheetId="6" hidden="1">{#N/A,#N/A,TRUE,"Лист2"}</definedName>
    <definedName name="о" localSheetId="7" hidden="1">{#N/A,#N/A,TRUE,"Лист2"}</definedName>
    <definedName name="о" localSheetId="12" hidden="1">{#N/A,#N/A,TRUE,"Лист2"}</definedName>
    <definedName name="о" hidden="1">{#N/A,#N/A,TRUE,"Лист2"}</definedName>
    <definedName name="_xlnm.Print_Area" localSheetId="2">БП!$A$1:$AB$108</definedName>
    <definedName name="_xlnm.Print_Area" localSheetId="14">ГНКТ!$A$14:$W$37</definedName>
    <definedName name="_xlnm.Print_Area" localSheetId="13">ГРП!$A$1:$S$37</definedName>
    <definedName name="_xlnm.Print_Area" localSheetId="15">'ПП ЖГС, СКВ, ОПЗ'!$A$2:$S$78</definedName>
    <definedName name="_xlnm.Print_Area" localSheetId="12">'ПП-26 ТКРС '!$A$1:$S$145</definedName>
    <definedName name="_xlnm.Print_Area" localSheetId="11">'ПП-26 ТКРС ЗМБ'!$A$1:$T$145</definedName>
    <definedName name="_xlnm.Print_Area" localSheetId="10">'ПП-26 ТКРС Унт '!$A$1:$T$145</definedName>
    <definedName name="_xlnm.Print_Area" localSheetId="16">РИР!$A$14:$S$49</definedName>
    <definedName name="октябрь" localSheetId="6" hidden="1">{#N/A,#N/A,TRUE,"План продаж";#N/A,#N/A,TRUE,"Склад гот.прод";#N/A,#N/A,TRUE,"План отгрузки"}</definedName>
    <definedName name="октябрь" localSheetId="7" hidden="1">{#N/A,#N/A,TRUE,"План продаж";#N/A,#N/A,TRUE,"Склад гот.прод";#N/A,#N/A,TRUE,"План отгрузки"}</definedName>
    <definedName name="октябрь" localSheetId="12" hidden="1">{#N/A,#N/A,TRUE,"План продаж";#N/A,#N/A,TRUE,"Склад гот.прод";#N/A,#N/A,TRUE,"План отгрузки"}</definedName>
    <definedName name="октябрь" hidden="1">{#N/A,#N/A,TRUE,"План продаж";#N/A,#N/A,TRUE,"Склад гот.прод";#N/A,#N/A,TRUE,"План отгрузки"}</definedName>
    <definedName name="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">Справочники!$I$3:$I$185</definedName>
    <definedName name="ОП2">'Зависимые списки'!$L$67</definedName>
    <definedName name="опси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си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си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си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" localSheetId="6" hidden="1">{#N/A,#N/A,TRUE,"План продаж";#N/A,#N/A,TRUE,"Склад гот.прод";#N/A,#N/A,TRUE,"План отгрузки"}</definedName>
    <definedName name="ор" localSheetId="7" hidden="1">{#N/A,#N/A,TRUE,"План продаж";#N/A,#N/A,TRUE,"Склад гот.прод";#N/A,#N/A,TRUE,"План отгрузки"}</definedName>
    <definedName name="ор" localSheetId="12" hidden="1">{#N/A,#N/A,TRUE,"План продаж";#N/A,#N/A,TRUE,"Склад гот.прод";#N/A,#N/A,TRUE,"План отгрузки"}</definedName>
    <definedName name="ор" hidden="1">{#N/A,#N/A,TRUE,"План продаж";#N/A,#N/A,TRUE,"Склад гот.прод";#N/A,#N/A,TRUE,"План отгрузки"}</definedName>
    <definedName name="ор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аолдьдьлр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роаолдьдьлр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роаолдьдьлр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роаолдьдьл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р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К">'[10]цены цехов'!$D$54</definedName>
    <definedName name="отопление_ВАЦ">'[10]цены цехов'!$D$20</definedName>
    <definedName name="отопление_Естюн">'[10]цены цехов'!$D$19</definedName>
    <definedName name="отопление_ЛАЦ">'[10]цены цехов'!$D$21</definedName>
    <definedName name="отче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чистка_стоков">'[10]цены цехов'!$D$7</definedName>
    <definedName name="папр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_НТМК">'[10]цены цехов'!$D$9</definedName>
    <definedName name="пе" localSheetId="6" hidden="1">{#N/A,#N/A,TRUE,"План продаж";#N/A,#N/A,TRUE,"Склад гот.прод";#N/A,#N/A,TRUE,"План отгрузки"}</definedName>
    <definedName name="пе" localSheetId="7" hidden="1">{#N/A,#N/A,TRUE,"План продаж";#N/A,#N/A,TRUE,"Склад гот.прод";#N/A,#N/A,TRUE,"План отгрузки"}</definedName>
    <definedName name="пе" localSheetId="12" hidden="1">{#N/A,#N/A,TRUE,"План продаж";#N/A,#N/A,TRUE,"Склад гот.прод";#N/A,#N/A,TRUE,"План отгрузки"}</definedName>
    <definedName name="пе" hidden="1">{#N/A,#N/A,TRUE,"План продаж";#N/A,#N/A,TRUE,"Склад гот.прод";#N/A,#N/A,TRUE,"План отгрузки"}</definedName>
    <definedName name="ПЕРИОД" hidden="1">OFFSET([9]Справочники!$S$2,0,0,COUNTA([9]Справочники!$S:$S)-1,1)</definedName>
    <definedName name="пет" localSheetId="6" hidden="1">{"Ì1",#N/A,FALSE,"Äîáû÷à";"Ì2",#N/A,FALSE,"Äîáû÷à";"Ì3",#N/A,FALSE,"Äîáû÷à";"Ì4",#N/A,FALSE,"Äîáû÷à"}</definedName>
    <definedName name="пет" localSheetId="7" hidden="1">{"Ì1",#N/A,FALSE,"Äîáû÷à";"Ì2",#N/A,FALSE,"Äîáû÷à";"Ì3",#N/A,FALSE,"Äîáû÷à";"Ì4",#N/A,FALSE,"Äîáû÷à"}</definedName>
    <definedName name="пет" localSheetId="12" hidden="1">{"Ì1",#N/A,FALSE,"Äîáû÷à";"Ì2",#N/A,FALSE,"Äîáû÷à";"Ì3",#N/A,FALSE,"Äîáû÷à";"Ì4",#N/A,FALSE,"Äîáû÷à"}</definedName>
    <definedName name="пет" hidden="1">{"Ì1",#N/A,FALSE,"Äîáû÷à";"Ì2",#N/A,FALSE,"Äîáû÷à";"Ì3",#N/A,FALSE,"Äîáû÷à";"Ì4",#N/A,FALSE,"Äîáû÷à"}</definedName>
    <definedName name="пимф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л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н" localSheetId="6" hidden="1">{#N/A,#N/A,TRUE,"План продаж";#N/A,#N/A,TRUE,"Склад гот.прод";#N/A,#N/A,TRUE,"План отгрузки"}</definedName>
    <definedName name="пн" localSheetId="7" hidden="1">{#N/A,#N/A,TRUE,"План продаж";#N/A,#N/A,TRUE,"Склад гот.прод";#N/A,#N/A,TRUE,"План отгрузки"}</definedName>
    <definedName name="пн" localSheetId="12" hidden="1">{#N/A,#N/A,TRUE,"План продаж";#N/A,#N/A,TRUE,"Склад гот.прод";#N/A,#N/A,TRUE,"План отгрузки"}</definedName>
    <definedName name="пн" hidden="1">{#N/A,#N/A,TRUE,"План продаж";#N/A,#N/A,TRUE,"Склад гот.прод";#N/A,#N/A,TRUE,"План отгрузки"}</definedName>
    <definedName name="погр_РОР">'[10]цены цехов'!$D$50</definedName>
    <definedName name="ПОДПИСЬГД" hidden="1">"Генеральный директор                                                                                 _________________________     Девяткин М.П."</definedName>
    <definedName name="ПОДПИСЬФД" hidden="1">"Заместитель Генерального директора по экономике и финансам     _________________________     Сысоева Ю.А."</definedName>
    <definedName name="Потери_углеводородного_сырья">'Зависимые списки'!$G$71</definedName>
    <definedName name="пп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о" localSheetId="6" hidden="1">{#N/A,#N/A,FALSE,"ZAP_FEB.XLS "}</definedName>
    <definedName name="про" localSheetId="7" hidden="1">{#N/A,#N/A,FALSE,"ZAP_FEB.XLS "}</definedName>
    <definedName name="про" localSheetId="12" hidden="1">{#N/A,#N/A,FALSE,"ZAP_FEB.XLS "}</definedName>
    <definedName name="про" hidden="1">{#N/A,#N/A,FALSE,"ZAP_FEB.XLS "}</definedName>
    <definedName name="пром.вент">'[10]цены цехов'!$D$22</definedName>
    <definedName name="Прочие_вспомогательные_материалы">'Зависимые списки'!$G$55</definedName>
    <definedName name="ПШ3.1" localSheetId="2" hidden="1">#REF!</definedName>
    <definedName name="ПШ3.1" localSheetId="6" hidden="1">#REF!</definedName>
    <definedName name="ПШ3.1" localSheetId="7" hidden="1">#REF!</definedName>
    <definedName name="ПШ3.1" localSheetId="8" hidden="1">#REF!</definedName>
    <definedName name="ПШ3.1" localSheetId="9" hidden="1">#REF!</definedName>
    <definedName name="ПШ3.1" localSheetId="12" hidden="1">#REF!</definedName>
    <definedName name="ПШ3.1" hidden="1">#REF!</definedName>
    <definedName name="пыпыппывапа" localSheetId="2" hidden="1">#REF!,#REF!,#REF!</definedName>
    <definedName name="пыпыппывапа" localSheetId="14">#REF!,#REF!,#REF!</definedName>
    <definedName name="пыпыппывапа" localSheetId="13">#REF!,#REF!,#REF!</definedName>
    <definedName name="пыпыппывапа" localSheetId="6" hidden="1">#REF!,#REF!,#REF!</definedName>
    <definedName name="пыпыппывапа" localSheetId="7" hidden="1">#REF!,#REF!,#REF!</definedName>
    <definedName name="пыпыппывапа" localSheetId="8" hidden="1">#REF!,#REF!,#REF!</definedName>
    <definedName name="пыпыппывапа" localSheetId="9" hidden="1">#REF!,#REF!,#REF!</definedName>
    <definedName name="пыпыппывапа" localSheetId="15">#REF!,#REF!,#REF!</definedName>
    <definedName name="пыпыппывапа" localSheetId="12">#REF!,#REF!,#REF!</definedName>
    <definedName name="пыпыппывапа" localSheetId="11">#REF!,#REF!,#REF!</definedName>
    <definedName name="пыпыппывапа" localSheetId="10">#REF!,#REF!,#REF!</definedName>
    <definedName name="пыпыппывапа" localSheetId="16">#REF!,#REF!,#REF!</definedName>
    <definedName name="пыпыппывапа" hidden="1">#REF!,#REF!,#REF!</definedName>
    <definedName name="р" localSheetId="13">#REF!,#REF!,#REF!</definedName>
    <definedName name="р" localSheetId="12">#REF!,#REF!,#REF!</definedName>
    <definedName name="р" localSheetId="16">#REF!,#REF!,#REF!</definedName>
    <definedName name="р">#REF!,#REF!,#REF!</definedName>
    <definedName name="РабочиеДочки" localSheetId="14" hidden="1">OFFSET([9]Справочники!$L$1,MATCH([0]!ГКдляработы,[9]Справочники!$K:$K,0)-1,0,COUNTIF([9]Справочники!$K:$K,[0]!ГКдляработы),1)</definedName>
    <definedName name="РабочиеДочки" localSheetId="13" hidden="1">OFFSET([9]Справочники!$L$1,MATCH([0]!ГКдляработы,[9]Справочники!$K:$K,0)-1,0,COUNTIF([9]Справочники!$K:$K,[0]!ГКдляработы),1)</definedName>
    <definedName name="РабочиеДочки" localSheetId="15" hidden="1">OFFSET([9]Справочники!$L$1,MATCH([0]!ГКдляработы,[9]Справочники!$K:$K,0)-1,0,COUNTIF([9]Справочники!$K:$K,[0]!ГКдляработы),1)</definedName>
    <definedName name="РабочиеДочки" localSheetId="12" hidden="1">OFFSET([9]Справочники!$L$1,MATCH([0]!ГКдляработы,[9]Справочники!$K:$K,0)-1,0,COUNTIF([9]Справочники!$K:$K,[0]!ГКдляработы),1)</definedName>
    <definedName name="РабочиеДочки" localSheetId="11" hidden="1">OFFSET([9]Справочники!$L$1,MATCH([0]!ГКдляработы,[9]Справочники!$K:$K,0)-1,0,COUNTIF([9]Справочники!$K:$K,[0]!ГКдляработы),1)</definedName>
    <definedName name="РабочиеДочки" localSheetId="10" hidden="1">OFFSET([9]Справочники!$L$1,MATCH(ГКдляработы,[9]Справочники!$K:$K,0)-1,0,COUNTIF([9]Справочники!$K:$K,ГКдляработы),1)</definedName>
    <definedName name="РабочиеДочки" localSheetId="16" hidden="1">OFFSET([9]Справочники!$L$1,MATCH([0]!ГКдляработы,[9]Справочники!$K:$K,0)-1,0,COUNTIF([9]Справочники!$K:$K,[0]!ГКдляработы),1)</definedName>
    <definedName name="РабочиеДочки" hidden="1">OFFSET([9]Справочники!$L$1,MATCH(ГКдляработы,[9]Справочники!$K:$K,0)-1,0,COUNTIF([9]Справочники!$K:$K,ГКдляработы),1)</definedName>
    <definedName name="РАЗДЕЛЛИСТ" hidden="1">OFFSET([9]Справочники!$Z$2,0,0,COUNTA([9]Справочники!$Z:$Z)-1,1)</definedName>
    <definedName name="ра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агенты_для_собственного_использования">'Зависимые списки'!$G$65</definedName>
    <definedName name="репи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" localSheetId="6" hidden="1">{"Ì1",#N/A,FALSE,"Äîáû÷à";"Ì2",#N/A,FALSE,"Äîáû÷à";"Ì3",#N/A,FALSE,"Äîáû÷à";"Ì4",#N/A,FALSE,"Äîáû÷à"}</definedName>
    <definedName name="ро" localSheetId="7" hidden="1">{"Ì1",#N/A,FALSE,"Äîáû÷à";"Ì2",#N/A,FALSE,"Äîáû÷à";"Ì3",#N/A,FALSE,"Äîáû÷à";"Ì4",#N/A,FALSE,"Äîáû÷à"}</definedName>
    <definedName name="ро" localSheetId="12" hidden="1">{"Ì1",#N/A,FALSE,"Äîáû÷à";"Ì2",#N/A,FALSE,"Äîáû÷à";"Ì3",#N/A,FALSE,"Äîáû÷à";"Ì4",#N/A,FALSE,"Äîáû÷à"}</definedName>
    <definedName name="ро" hidden="1">{"Ì1",#N/A,FALSE,"Äîáû÷à";"Ì2",#N/A,FALSE,"Äîáû÷à";"Ì3",#N/A,FALSE,"Äîáû÷à";"Ì4",#N/A,FALSE,"Äîáû÷à"}</definedName>
    <definedName name="р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7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12" hidden="1">{"Страница 1",#N/A,FALSE,"Модель Интенсивника";"Страница 2",#N/A,FALSE,"Модель Интенсивника";"Страница 3",#N/A,FALSE,"Модель Интенсивника"}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пн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рпн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рпн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рпн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р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Т" localSheetId="6" hidden="1">{#N/A,#N/A,TRUE,"План продаж";#N/A,#N/A,TRUE,"Склад гот.прод";#N/A,#N/A,TRUE,"План отгрузки"}</definedName>
    <definedName name="РТ" localSheetId="7" hidden="1">{#N/A,#N/A,TRUE,"План продаж";#N/A,#N/A,TRUE,"Склад гот.прод";#N/A,#N/A,TRUE,"План отгрузки"}</definedName>
    <definedName name="РТ" localSheetId="12" hidden="1">{#N/A,#N/A,TRUE,"План продаж";#N/A,#N/A,TRUE,"Склад гот.прод";#N/A,#N/A,TRUE,"План отгрузки"}</definedName>
    <definedName name="РТ" hidden="1">{#N/A,#N/A,TRUE,"План продаж";#N/A,#N/A,TRUE,"Склад гот.прод";#N/A,#N/A,TRUE,"План отгрузки"}</definedName>
    <definedName name="ряб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яб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яб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яб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брос_в_канал.">'[10]цены цехов'!$D$6</definedName>
    <definedName name="Сж.воздух_Экспл.">'[10]цены цехов'!$D$41</definedName>
    <definedName name="сжат.возд_Магн">'[10]цены цехов'!$D$34</definedName>
    <definedName name="смета" localSheetId="2" hidden="1">#REF!</definedName>
    <definedName name="смета" localSheetId="6" hidden="1">#REF!</definedName>
    <definedName name="смета" localSheetId="7" hidden="1">#REF!</definedName>
    <definedName name="смета" localSheetId="8" hidden="1">#REF!</definedName>
    <definedName name="смета" localSheetId="9" hidden="1">#REF!</definedName>
    <definedName name="смета" localSheetId="12" hidden="1">#REF!</definedName>
    <definedName name="смета" hidden="1">#REF!</definedName>
    <definedName name="СНП" localSheetId="2" hidden="1">#REF!</definedName>
    <definedName name="СНП" localSheetId="6" hidden="1">#REF!</definedName>
    <definedName name="СНП" localSheetId="7" hidden="1">#REF!</definedName>
    <definedName name="СНП" localSheetId="8" hidden="1">#REF!</definedName>
    <definedName name="СНП" localSheetId="9" hidden="1">#REF!</definedName>
    <definedName name="СНП" localSheetId="12" hidden="1">#REF!</definedName>
    <definedName name="СНП" hidden="1">#REF!</definedName>
    <definedName name="Спецодежда_и_СИЗ">'Зависимые списки'!$G$56</definedName>
    <definedName name="СПИКОКМРГК" hidden="1">OFFSET([9]Справочники!$X$1,MATCH([9]Вводные!$B$3,[9]Справочники!$V:$V,0)-1,0,COUNTIF([9]Справочники!$V:$V,[9]Вводные!$B$3),1)</definedName>
    <definedName name="СписокЕдИзм" hidden="1">OFFSET([21]Справочники!$C$2,0,0,COUNTA([21]Справочники!$C:$C)-1,1)</definedName>
    <definedName name="СПИСОКМРдляСМЕТ" localSheetId="14" hidden="1">OFFSET([9]Справочники!$X$1,MATCH([0]!ГКдляработы,[9]Справочники!$V:$V,0)-1,0,COUNTIF([9]Справочники!$V:$V,[0]!ГКдляработы),1)</definedName>
    <definedName name="СПИСОКМРдляСМЕТ" localSheetId="13" hidden="1">OFFSET([9]Справочники!$X$1,MATCH([0]!ГКдляработы,[9]Справочники!$V:$V,0)-1,0,COUNTIF([9]Справочники!$V:$V,[0]!ГКдляработы),1)</definedName>
    <definedName name="СПИСОКМРдляСМЕТ" localSheetId="15" hidden="1">OFFSET([9]Справочники!$X$1,MATCH([0]!ГКдляработы,[9]Справочники!$V:$V,0)-1,0,COUNTIF([9]Справочники!$V:$V,[0]!ГКдляработы),1)</definedName>
    <definedName name="СПИСОКМРдляСМЕТ" localSheetId="12" hidden="1">OFFSET([9]Справочники!$X$1,MATCH([0]!ГКдляработы,[9]Справочники!$V:$V,0)-1,0,COUNTIF([9]Справочники!$V:$V,[0]!ГКдляработы),1)</definedName>
    <definedName name="СПИСОКМРдляСМЕТ" localSheetId="11" hidden="1">OFFSET([9]Справочники!$X$1,MATCH([0]!ГКдляработы,[9]Справочники!$V:$V,0)-1,0,COUNTIF([9]Справочники!$V:$V,[0]!ГКдляработы),1)</definedName>
    <definedName name="СПИСОКМРдляСМЕТ" localSheetId="10" hidden="1">OFFSET([9]Справочники!$X$1,MATCH(ГКдляработы,[9]Справочники!$V:$V,0)-1,0,COUNTIF([9]Справочники!$V:$V,ГКдляработы),1)</definedName>
    <definedName name="СПИСОКМРдляСМЕТ" localSheetId="16" hidden="1">OFFSET([9]Справочники!$X$1,MATCH([0]!ГКдляработы,[9]Справочники!$V:$V,0)-1,0,COUNTIF([9]Справочники!$V:$V,[0]!ГКдляработы),1)</definedName>
    <definedName name="СПИСОКМРдляСМЕТ" hidden="1">OFFSET([9]Справочники!$X$1,MATCH(ГКдляработы,[9]Справочники!$V:$V,0)-1,0,COUNTIF([9]Справочники!$V:$V,ГКдляработы),1)</definedName>
    <definedName name="СПИСОКМРКОМПАНИИ" hidden="1">OFFSET([9]Справочники!$X$1,MATCH([9]ЦФО!$F1,[9]Справочники!$W:$W,0)-1,0,COUNTIF([9]Справочники!$W:$W,[9]ЦФО!$F1),1)</definedName>
    <definedName name="СПИСОКСтатьиКалькуляции" hidden="1">OFFSET([9]Справочники!$AU$2,0,0,COUNTA([9]Справочники!$AU:$AU)-1,1)</definedName>
    <definedName name="СПИСОКТИППРОДУКТА" hidden="1">OFFSET([9]Справочники!$AS$2,0,0,COUNTA([9]Справочники!$AS:$AS)-1,1)</definedName>
    <definedName name="с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с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с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сс" localSheetId="2" hidden="1">[22]T1!#REF!</definedName>
    <definedName name="ссс" localSheetId="6" hidden="1">[22]T1!#REF!</definedName>
    <definedName name="ссс" localSheetId="7" hidden="1">[22]T1!#REF!</definedName>
    <definedName name="ссс" localSheetId="8" hidden="1">[22]T1!#REF!</definedName>
    <definedName name="ссс" localSheetId="9" hidden="1">[22]T1!#REF!</definedName>
    <definedName name="ссс" localSheetId="12" hidden="1">[22]T1!#REF!</definedName>
    <definedName name="ссс" hidden="1">[22]T1!#REF!</definedName>
    <definedName name="СтандартНафта_ООО" hidden="1">'[13]Зависимые списки'!$F$2:$F$4</definedName>
    <definedName name="СтатьиБюджета" hidden="1">[23]КБК!$C$2:$C$97</definedName>
    <definedName name="СтатьиПлатежей" hidden="1">[24]СтатьиПлатежей!$B$5:$B$59</definedName>
    <definedName name="СТАТЬИПОДЛИСТ" hidden="1">OFFSET([9]Справочники!$AI$1,MATCH([9]ЦФО!$G1,[9]Справочники!$AH:$AH,0)-1,0,COUNTIF([9]Справочники!$AH:$AH,[9]ЦФО!$G1),1)</definedName>
    <definedName name="стр26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" localSheetId="2" hidden="1">[22]T1!#REF!</definedName>
    <definedName name="т" localSheetId="6" hidden="1">[22]T1!#REF!</definedName>
    <definedName name="т" localSheetId="7" hidden="1">[22]T1!#REF!</definedName>
    <definedName name="т" localSheetId="8" hidden="1">[22]T1!#REF!</definedName>
    <definedName name="т" localSheetId="9" hidden="1">[22]T1!#REF!</definedName>
    <definedName name="т" localSheetId="12" hidden="1">[22]T1!#REF!</definedName>
    <definedName name="т" hidden="1">[22]T1!#REF!</definedName>
    <definedName name="т.5.2" localSheetId="2" hidden="1">#REF!</definedName>
    <definedName name="т.5.2" localSheetId="6" hidden="1">#REF!</definedName>
    <definedName name="т.5.2" localSheetId="7" hidden="1">#REF!</definedName>
    <definedName name="т.5.2" localSheetId="8" hidden="1">#REF!</definedName>
    <definedName name="т.5.2" localSheetId="9" hidden="1">#REF!</definedName>
    <definedName name="т.5.2" localSheetId="12" hidden="1">#REF!</definedName>
    <definedName name="т.5.2" hidden="1">#REF!</definedName>
    <definedName name="табл.6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табл.6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табл.6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табл.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табл.7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7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7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881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881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881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881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6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табл6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табл6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табл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талоыра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" localSheetId="6" hidden="1">{"Ì1",#N/A,FALSE,"Äîáû÷à";"Ì2",#N/A,FALSE,"Äîáû÷à";"Ì3",#N/A,FALSE,"Äîáû÷à";"Ì4",#N/A,FALSE,"Äîáû÷à"}</definedName>
    <definedName name="ти" localSheetId="7" hidden="1">{"Ì1",#N/A,FALSE,"Äîáû÷à";"Ì2",#N/A,FALSE,"Äîáû÷à";"Ì3",#N/A,FALSE,"Äîáû÷à";"Ì4",#N/A,FALSE,"Äîáû÷à"}</definedName>
    <definedName name="ти" localSheetId="12" hidden="1">{"Ì1",#N/A,FALSE,"Äîáû÷à";"Ì2",#N/A,FALSE,"Äîáû÷à";"Ì3",#N/A,FALSE,"Äîáû÷à";"Ì4",#N/A,FALSE,"Äîáû÷à"}</definedName>
    <definedName name="ти" hidden="1">{"Ì1",#N/A,FALSE,"Äîáû÷à";"Ì2",#N/A,FALSE,"Äîáû÷à";"Ì3",#N/A,FALSE,"Äîáû÷à";"Ì4",#N/A,FALSE,"Äîáû÷à"}</definedName>
    <definedName name="ти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м" localSheetId="6" hidden="1">{#N/A,#N/A,TRUE,"План продаж";#N/A,#N/A,TRUE,"Склад гот.прод";#N/A,#N/A,TRUE,"План отгрузки"}</definedName>
    <definedName name="тм" localSheetId="7" hidden="1">{#N/A,#N/A,TRUE,"План продаж";#N/A,#N/A,TRUE,"Склад гот.прод";#N/A,#N/A,TRUE,"План отгрузки"}</definedName>
    <definedName name="тм" localSheetId="12" hidden="1">{#N/A,#N/A,TRUE,"План продаж";#N/A,#N/A,TRUE,"Склад гот.прод";#N/A,#N/A,TRUE,"План отгрузки"}</definedName>
    <definedName name="тм" hidden="1">{#N/A,#N/A,TRUE,"План продаж";#N/A,#N/A,TRUE,"Склад гот.прод";#N/A,#N/A,TRUE,"План отгрузки"}</definedName>
    <definedName name="то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ливо">'Зависимые списки'!$G$72:$G$75</definedName>
    <definedName name="Топливо_для_выработки_электроэнергии">'Зависимые списки'!$G$66:$G$69</definedName>
    <definedName name="транспорт" localSheetId="6" hidden="1">{"IASTrail",#N/A,FALSE,"IAS"}</definedName>
    <definedName name="транспорт" localSheetId="7" hidden="1">{"IASTrail",#N/A,FALSE,"IAS"}</definedName>
    <definedName name="транспорт" localSheetId="12" hidden="1">{"IASTrail",#N/A,FALSE,"IAS"}</definedName>
    <definedName name="транспорт" hidden="1">{"IASTrail",#N/A,FALSE,"IAS"}</definedName>
    <definedName name="т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Р">Справочники!$O$3:$O$92</definedName>
    <definedName name="УР2">'Зависимые списки'!$L$68</definedName>
    <definedName name="ууу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уууу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уууу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уууу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ф" localSheetId="6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ф" localSheetId="7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ф" localSheetId="12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ф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фа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враль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рмы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ормы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ормы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ормы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чч" localSheetId="2" hidden="1">[19]T1!#REF!</definedName>
    <definedName name="фчч" localSheetId="6" hidden="1">[19]T1!#REF!</definedName>
    <definedName name="фчч" localSheetId="7" hidden="1">[19]T1!#REF!</definedName>
    <definedName name="фчч" localSheetId="8" hidden="1">[19]T1!#REF!</definedName>
    <definedName name="фчч" localSheetId="9" hidden="1">[19]T1!#REF!</definedName>
    <definedName name="фчч" localSheetId="12" hidden="1">[19]T1!#REF!</definedName>
    <definedName name="фчч" hidden="1">[19]T1!#REF!</definedName>
    <definedName name="фы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7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12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оз.работы">'[10]цены цехов'!$D$31</definedName>
    <definedName name="ц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ЛК">'[10]цены цехов'!$D$56</definedName>
    <definedName name="ЦРО">'[10]цены цехов'!$D$25</definedName>
    <definedName name="цу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ке" localSheetId="6" hidden="1">{#N/A,#N/A,TRUE,"План продаж";#N/A,#N/A,TRUE,"Склад гот.прод";#N/A,#N/A,TRUE,"План отгрузки"}</definedName>
    <definedName name="цуке" localSheetId="7" hidden="1">{#N/A,#N/A,TRUE,"План продаж";#N/A,#N/A,TRUE,"Склад гот.прод";#N/A,#N/A,TRUE,"План отгрузки"}</definedName>
    <definedName name="цуке" localSheetId="12" hidden="1">{#N/A,#N/A,TRUE,"План продаж";#N/A,#N/A,TRUE,"Склад гот.прод";#N/A,#N/A,TRUE,"План отгрузки"}</definedName>
    <definedName name="цуке" hidden="1">{#N/A,#N/A,TRUE,"План продаж";#N/A,#N/A,TRUE,"Склад гот.прод";#N/A,#N/A,TRUE,"План отгрузки"}</definedName>
    <definedName name="ццц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аор" localSheetId="2" hidden="1">[25]T1!#REF!</definedName>
    <definedName name="чаор" localSheetId="6" hidden="1">[25]T1!#REF!</definedName>
    <definedName name="чаор" localSheetId="7" hidden="1">[25]T1!#REF!</definedName>
    <definedName name="чаор" localSheetId="8" hidden="1">[25]T1!#REF!</definedName>
    <definedName name="чаор" localSheetId="9" hidden="1">[25]T1!#REF!</definedName>
    <definedName name="чаор" localSheetId="12" hidden="1">[25]T1!#REF!</definedName>
    <definedName name="чаор" hidden="1">[25]T1!#REF!</definedName>
    <definedName name="ЧМ" hidden="1">VLOOKUP([9]Вводные!$B$5,[9]Справочники!$S:$T,2,0)</definedName>
    <definedName name="чч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" localSheetId="2" hidden="1">[20]T1!#REF!</definedName>
    <definedName name="шг" localSheetId="6" hidden="1">[20]T1!#REF!</definedName>
    <definedName name="шг" localSheetId="7" hidden="1">[20]T1!#REF!</definedName>
    <definedName name="шг" localSheetId="8" hidden="1">[20]T1!#REF!</definedName>
    <definedName name="шг" localSheetId="9" hidden="1">[20]T1!#REF!</definedName>
    <definedName name="шг" localSheetId="12" hidden="1">[20]T1!#REF!</definedName>
    <definedName name="шг" hidden="1">[20]T1!#REF!</definedName>
    <definedName name="шихт_ВАЦ">'[10]цены цехов'!$D$44</definedName>
    <definedName name="шихт_ЛАЦ">'[10]цены цехов'!$D$47</definedName>
    <definedName name="ы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гь" localSheetId="6" hidden="1">{#N/A,#N/A,FALSE,"Aging Summary";#N/A,#N/A,FALSE,"Ratio Analysis";#N/A,#N/A,FALSE,"Test 120 Day Accts";#N/A,#N/A,FALSE,"Tickmarks"}</definedName>
    <definedName name="Ыгь" localSheetId="7" hidden="1">{#N/A,#N/A,FALSE,"Aging Summary";#N/A,#N/A,FALSE,"Ratio Analysis";#N/A,#N/A,FALSE,"Test 120 Day Accts";#N/A,#N/A,FALSE,"Tickmarks"}</definedName>
    <definedName name="Ыгь" localSheetId="12" hidden="1">{#N/A,#N/A,FALSE,"Aging Summary";#N/A,#N/A,FALSE,"Ratio Analysis";#N/A,#N/A,FALSE,"Test 120 Day Accts";#N/A,#N/A,FALSE,"Tickmarks"}</definedName>
    <definedName name="Ыгь" hidden="1">{#N/A,#N/A,FALSE,"Aging Summary";#N/A,#N/A,FALSE,"Ratio Analysis";#N/A,#N/A,FALSE,"Test 120 Day Accts";#N/A,#N/A,FALSE,"Tickmarks"}</definedName>
    <definedName name="ыы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ьь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коном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эконом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эконом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эконом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эл.энергия">'[10]цены цехов'!$D$13</definedName>
    <definedName name="ээ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ээ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ээ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ээ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эээ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</definedNames>
  <calcPr calcId="191029"/>
  <pivotCaches>
    <pivotCache cacheId="1" r:id="rId50"/>
  </pivotCaches>
  <extLst>
    <ext xmlns:x15="http://schemas.microsoft.com/office/spreadsheetml/2010/11/main" uri="{FCE2AD5D-F65C-4FA6-A056-5C36A1767C68}">
      <x15:dataModel>
        <x15:modelTables>
          <x15:modelTable id="Таблица46" name="Таблица46" connection="WorksheetConnection_01_Геологи.xlsb!Таблица46"/>
          <x15:modelTable id="Таблица4" name="Таблица4" connection="WorksheetConnection_01_Геологи.xlsb!Таблица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52" i="96" l="1"/>
  <c r="O62" i="83" l="1"/>
  <c r="O53" i="83"/>
  <c r="G112" i="83"/>
  <c r="G120" i="84"/>
  <c r="U49" i="96"/>
  <c r="H112" i="83"/>
  <c r="I112" i="83"/>
  <c r="J112" i="83"/>
  <c r="K112" i="83"/>
  <c r="L112" i="83"/>
  <c r="M112" i="83"/>
  <c r="N112" i="83"/>
  <c r="O112" i="83"/>
  <c r="P112" i="83"/>
  <c r="Q112" i="83"/>
  <c r="R112" i="83"/>
  <c r="H112" i="84"/>
  <c r="I112" i="84"/>
  <c r="J112" i="84"/>
  <c r="K112" i="84"/>
  <c r="L112" i="84"/>
  <c r="M112" i="84"/>
  <c r="N112" i="84"/>
  <c r="O112" i="84"/>
  <c r="P112" i="84"/>
  <c r="Q112" i="84"/>
  <c r="R112" i="84"/>
  <c r="G112" i="84"/>
  <c r="AB46" i="47"/>
  <c r="AD46" i="47"/>
  <c r="AG46" i="47"/>
  <c r="AH46" i="47"/>
  <c r="AI46" i="47"/>
  <c r="AJ46" i="47"/>
  <c r="AK46" i="47"/>
  <c r="AL46" i="47"/>
  <c r="AM46" i="47"/>
  <c r="AN46" i="47"/>
  <c r="AO46" i="47"/>
  <c r="AP46" i="47"/>
  <c r="AQ46" i="47"/>
  <c r="AR46" i="47"/>
  <c r="AS46" i="47"/>
  <c r="AT46" i="47"/>
  <c r="AU46" i="47"/>
  <c r="AV46" i="47"/>
  <c r="AW46" i="47"/>
  <c r="AX46" i="47"/>
  <c r="AY46" i="47"/>
  <c r="AZ46" i="47"/>
  <c r="BA46" i="47"/>
  <c r="BB46" i="47"/>
  <c r="BC46" i="47"/>
  <c r="BD46" i="47"/>
  <c r="BQ46" i="47"/>
  <c r="BU46" i="47"/>
  <c r="BV46" i="47"/>
  <c r="BX46" i="47"/>
  <c r="BY46" i="47"/>
  <c r="BZ46" i="47"/>
  <c r="CC46" i="47"/>
  <c r="R120" i="83"/>
  <c r="R119" i="83"/>
  <c r="G119" i="84"/>
  <c r="F49" i="84"/>
  <c r="U50" i="84"/>
  <c r="U51" i="84" s="1"/>
  <c r="U51" i="96" l="1"/>
  <c r="E50" i="84"/>
  <c r="E49" i="84" s="1"/>
  <c r="U50" i="96"/>
  <c r="G62" i="83"/>
  <c r="G53" i="83"/>
  <c r="L53" i="83"/>
  <c r="M53" i="83"/>
  <c r="N53" i="83"/>
  <c r="L62" i="83"/>
  <c r="M62" i="83"/>
  <c r="N62" i="83"/>
  <c r="R53" i="84" l="1"/>
  <c r="R54" i="84" s="1"/>
  <c r="Z43" i="47" s="1"/>
  <c r="Q53" i="84"/>
  <c r="Q54" i="84" s="1"/>
  <c r="Y43" i="47" s="1"/>
  <c r="AB44" i="47" l="1"/>
  <c r="AD44" i="47"/>
  <c r="AG44" i="47"/>
  <c r="AH44" i="47"/>
  <c r="AI44" i="47"/>
  <c r="AJ44" i="47"/>
  <c r="AK44" i="47"/>
  <c r="AL44" i="47"/>
  <c r="AM44" i="47"/>
  <c r="AN44" i="47"/>
  <c r="AO44" i="47"/>
  <c r="AP44" i="47"/>
  <c r="AQ44" i="47"/>
  <c r="AR44" i="47"/>
  <c r="AS44" i="47"/>
  <c r="AT44" i="47"/>
  <c r="AU44" i="47"/>
  <c r="AV44" i="47"/>
  <c r="AW44" i="47"/>
  <c r="AX44" i="47"/>
  <c r="AY44" i="47"/>
  <c r="AZ44" i="47"/>
  <c r="BA44" i="47"/>
  <c r="BB44" i="47"/>
  <c r="BC44" i="47"/>
  <c r="BD44" i="47"/>
  <c r="BQ44" i="47"/>
  <c r="BU44" i="47"/>
  <c r="BV44" i="47"/>
  <c r="BX44" i="47"/>
  <c r="BY44" i="47"/>
  <c r="BZ44" i="47"/>
  <c r="CC44" i="47"/>
  <c r="AB43" i="47"/>
  <c r="AD43" i="47"/>
  <c r="AG43" i="47"/>
  <c r="AH43" i="47"/>
  <c r="AI43" i="47"/>
  <c r="AJ43" i="47"/>
  <c r="AK43" i="47"/>
  <c r="AL43" i="47"/>
  <c r="AM43" i="47"/>
  <c r="AN43" i="47"/>
  <c r="AO43" i="47"/>
  <c r="AP43" i="47"/>
  <c r="AQ43" i="47"/>
  <c r="AR43" i="47"/>
  <c r="AS43" i="47"/>
  <c r="AT43" i="47"/>
  <c r="AU43" i="47"/>
  <c r="AV43" i="47"/>
  <c r="AW43" i="47"/>
  <c r="AX43" i="47"/>
  <c r="AY43" i="47"/>
  <c r="AZ43" i="47"/>
  <c r="BA43" i="47"/>
  <c r="BB43" i="47"/>
  <c r="BC43" i="47"/>
  <c r="BD43" i="47"/>
  <c r="BQ43" i="47"/>
  <c r="BU43" i="47"/>
  <c r="BV43" i="47"/>
  <c r="BX43" i="47"/>
  <c r="BY43" i="47"/>
  <c r="BZ43" i="47"/>
  <c r="CC43" i="47"/>
  <c r="AB39" i="47"/>
  <c r="AD39" i="47"/>
  <c r="AG39" i="47"/>
  <c r="AH39" i="47"/>
  <c r="AI39" i="47"/>
  <c r="AJ39" i="47"/>
  <c r="AK39" i="47"/>
  <c r="AL39" i="47"/>
  <c r="AM39" i="47"/>
  <c r="AN39" i="47"/>
  <c r="AO39" i="47"/>
  <c r="AP39" i="47"/>
  <c r="AQ39" i="47"/>
  <c r="AR39" i="47"/>
  <c r="AS39" i="47"/>
  <c r="AT39" i="47"/>
  <c r="AU39" i="47"/>
  <c r="AV39" i="47"/>
  <c r="AW39" i="47"/>
  <c r="AX39" i="47"/>
  <c r="AY39" i="47"/>
  <c r="AZ39" i="47"/>
  <c r="BA39" i="47"/>
  <c r="BB39" i="47"/>
  <c r="BC39" i="47"/>
  <c r="BD39" i="47"/>
  <c r="BQ39" i="47"/>
  <c r="BU39" i="47"/>
  <c r="BV39" i="47"/>
  <c r="BX39" i="47"/>
  <c r="BY39" i="47"/>
  <c r="BZ39" i="47"/>
  <c r="CC39" i="47"/>
  <c r="E57" i="96"/>
  <c r="C61" i="96"/>
  <c r="R62" i="84"/>
  <c r="Q62" i="84"/>
  <c r="L54" i="83"/>
  <c r="T40" i="47" s="1"/>
  <c r="G54" i="83"/>
  <c r="O40" i="47" s="1"/>
  <c r="G63" i="83"/>
  <c r="O39" i="47" s="1"/>
  <c r="Q63" i="84" l="1"/>
  <c r="Y44" i="47" s="1"/>
  <c r="R63" i="84"/>
  <c r="Z44" i="47" s="1"/>
  <c r="L63" i="83"/>
  <c r="T39" i="47" s="1"/>
  <c r="U47" i="96" l="1"/>
  <c r="U46" i="96"/>
  <c r="E139" i="96"/>
  <c r="E144" i="96"/>
  <c r="E139" i="83"/>
  <c r="E139" i="84"/>
  <c r="U48" i="83"/>
  <c r="E144" i="84" l="1"/>
  <c r="E144" i="83"/>
  <c r="U18" i="84"/>
  <c r="R56" i="84" l="1"/>
  <c r="Q56" i="84"/>
  <c r="P56" i="84"/>
  <c r="O56" i="84"/>
  <c r="N56" i="84"/>
  <c r="M56" i="84"/>
  <c r="K56" i="84"/>
  <c r="J56" i="84"/>
  <c r="H80" i="83"/>
  <c r="R56" i="83"/>
  <c r="P56" i="83"/>
  <c r="I56" i="83"/>
  <c r="H56" i="83"/>
  <c r="Z106" i="47" l="1"/>
  <c r="Z100" i="47"/>
  <c r="Z105" i="47" l="1"/>
  <c r="Z99" i="47"/>
  <c r="AA99" i="47" s="1"/>
  <c r="Y106" i="47"/>
  <c r="X106" i="47"/>
  <c r="AA106" i="47" s="1"/>
  <c r="AA105" i="47"/>
  <c r="AA107" i="47" l="1"/>
  <c r="Y98" i="47"/>
  <c r="Y100" i="47"/>
  <c r="X100" i="47"/>
  <c r="AA100" i="47" s="1"/>
  <c r="K143" i="84" l="1"/>
  <c r="J143" i="84"/>
  <c r="I143" i="84"/>
  <c r="H143" i="84"/>
  <c r="G143" i="84"/>
  <c r="R143" i="84"/>
  <c r="Q143" i="84"/>
  <c r="O143" i="83"/>
  <c r="N143" i="83"/>
  <c r="M143" i="83"/>
  <c r="L143" i="83"/>
  <c r="K143" i="83"/>
  <c r="J143" i="83"/>
  <c r="G143" i="83" l="1"/>
  <c r="G144" i="84"/>
  <c r="E21" i="96"/>
  <c r="E19" i="96"/>
  <c r="E21" i="83"/>
  <c r="E60" i="84"/>
  <c r="E21" i="84"/>
  <c r="E19" i="84"/>
  <c r="E37" i="84" s="1"/>
  <c r="E55" i="84" l="1"/>
  <c r="E31" i="84"/>
  <c r="E34" i="84"/>
  <c r="Q93" i="84"/>
  <c r="Q111" i="84" s="1"/>
  <c r="M93" i="84"/>
  <c r="M111" i="84" s="1"/>
  <c r="I93" i="84"/>
  <c r="P93" i="84"/>
  <c r="P111" i="84" s="1"/>
  <c r="L93" i="84"/>
  <c r="L111" i="84" s="1"/>
  <c r="H93" i="84"/>
  <c r="H111" i="84" s="1"/>
  <c r="O93" i="84"/>
  <c r="O111" i="84" s="1"/>
  <c r="K93" i="84"/>
  <c r="G93" i="84"/>
  <c r="R93" i="84"/>
  <c r="R111" i="84" s="1"/>
  <c r="N93" i="84"/>
  <c r="N111" i="84" s="1"/>
  <c r="J93" i="84"/>
  <c r="I143" i="83"/>
  <c r="F93" i="84" l="1"/>
  <c r="G111" i="84"/>
  <c r="L143" i="84"/>
  <c r="U138" i="83"/>
  <c r="U137" i="83"/>
  <c r="H56" i="84"/>
  <c r="U138" i="84"/>
  <c r="U137" i="84"/>
  <c r="E33" i="84" l="1"/>
  <c r="E36" i="84" s="1"/>
  <c r="E39" i="84" s="1"/>
  <c r="E42" i="84" s="1"/>
  <c r="E45" i="84" s="1"/>
  <c r="E24" i="84"/>
  <c r="E27" i="84" s="1"/>
  <c r="E30" i="84" s="1"/>
  <c r="H57" i="84" l="1"/>
  <c r="I143" i="96"/>
  <c r="I145" i="96" s="1"/>
  <c r="J143" i="96"/>
  <c r="J145" i="96" s="1"/>
  <c r="K143" i="96"/>
  <c r="L143" i="96"/>
  <c r="L145" i="96" s="1"/>
  <c r="Q143" i="96"/>
  <c r="Q145" i="96" s="1"/>
  <c r="R143" i="96"/>
  <c r="R145" i="96" s="1"/>
  <c r="U138" i="96"/>
  <c r="U137" i="96"/>
  <c r="U143" i="96"/>
  <c r="U142" i="96"/>
  <c r="G143" i="96"/>
  <c r="G145" i="96" s="1"/>
  <c r="H143" i="83"/>
  <c r="H143" i="96" s="1"/>
  <c r="L145" i="83"/>
  <c r="R145" i="83"/>
  <c r="Q145" i="83"/>
  <c r="N145" i="83"/>
  <c r="M145" i="83"/>
  <c r="J145" i="83"/>
  <c r="I145" i="83"/>
  <c r="U144" i="83"/>
  <c r="E143" i="83" s="1"/>
  <c r="J144" i="83"/>
  <c r="P145" i="83"/>
  <c r="H145" i="83"/>
  <c r="K145" i="84"/>
  <c r="I145" i="84"/>
  <c r="Q145" i="84"/>
  <c r="P143" i="84"/>
  <c r="P145" i="84" s="1"/>
  <c r="O143" i="84"/>
  <c r="O145" i="84" s="1"/>
  <c r="N143" i="84"/>
  <c r="N143" i="96" s="1"/>
  <c r="N145" i="96" s="1"/>
  <c r="M143" i="84"/>
  <c r="M143" i="96" s="1"/>
  <c r="M145" i="96" s="1"/>
  <c r="H145" i="84"/>
  <c r="R145" i="84"/>
  <c r="G145" i="84"/>
  <c r="V136" i="84"/>
  <c r="U144" i="84"/>
  <c r="M145" i="84" l="1"/>
  <c r="L142" i="83"/>
  <c r="O142" i="83"/>
  <c r="M142" i="83"/>
  <c r="K142" i="83"/>
  <c r="N142" i="83"/>
  <c r="P143" i="96"/>
  <c r="P145" i="96" s="1"/>
  <c r="Q144" i="83"/>
  <c r="G144" i="83"/>
  <c r="G144" i="96" s="1"/>
  <c r="L144" i="83"/>
  <c r="P144" i="83"/>
  <c r="J142" i="83"/>
  <c r="I142" i="83"/>
  <c r="H144" i="83"/>
  <c r="R144" i="83"/>
  <c r="N145" i="84"/>
  <c r="O143" i="96"/>
  <c r="F143" i="96" s="1"/>
  <c r="V143" i="96" s="1"/>
  <c r="I144" i="83"/>
  <c r="N144" i="83"/>
  <c r="U144" i="96"/>
  <c r="E143" i="96" s="1"/>
  <c r="E142" i="96" s="1"/>
  <c r="E143" i="84"/>
  <c r="E142" i="83"/>
  <c r="E57" i="84"/>
  <c r="E69" i="84" s="1"/>
  <c r="E66" i="84"/>
  <c r="N144" i="84"/>
  <c r="H145" i="96"/>
  <c r="K145" i="96"/>
  <c r="G142" i="83"/>
  <c r="H142" i="83"/>
  <c r="G145" i="83"/>
  <c r="K145" i="83"/>
  <c r="O145" i="83"/>
  <c r="F143" i="83"/>
  <c r="P142" i="83" s="1"/>
  <c r="K144" i="83"/>
  <c r="O144" i="83"/>
  <c r="M144" i="83"/>
  <c r="R144" i="84"/>
  <c r="L144" i="84"/>
  <c r="O144" i="84"/>
  <c r="L145" i="84"/>
  <c r="J144" i="84"/>
  <c r="J144" i="96" s="1"/>
  <c r="J145" i="84"/>
  <c r="P144" i="84"/>
  <c r="Q144" i="84"/>
  <c r="K144" i="84"/>
  <c r="H144" i="84"/>
  <c r="F143" i="84"/>
  <c r="V143" i="84" s="1"/>
  <c r="I144" i="84"/>
  <c r="M144" i="84"/>
  <c r="P57" i="84"/>
  <c r="U48" i="84"/>
  <c r="U48" i="96" l="1"/>
  <c r="E47" i="84"/>
  <c r="E46" i="84" s="1"/>
  <c r="Q144" i="96"/>
  <c r="E142" i="84"/>
  <c r="R142" i="84"/>
  <c r="R142" i="96" s="1"/>
  <c r="Q142" i="84"/>
  <c r="Q142" i="96" s="1"/>
  <c r="H142" i="84"/>
  <c r="H142" i="96" s="1"/>
  <c r="P142" i="84"/>
  <c r="P142" i="96" s="1"/>
  <c r="M142" i="84"/>
  <c r="O142" i="84"/>
  <c r="O142" i="96" s="1"/>
  <c r="K142" i="84"/>
  <c r="K142" i="96" s="1"/>
  <c r="L144" i="96"/>
  <c r="G142" i="84"/>
  <c r="G142" i="96" s="1"/>
  <c r="F145" i="84"/>
  <c r="F144" i="83"/>
  <c r="R144" i="96"/>
  <c r="N144" i="96"/>
  <c r="P144" i="96"/>
  <c r="M144" i="96"/>
  <c r="H144" i="96"/>
  <c r="O145" i="96"/>
  <c r="F145" i="96" s="1"/>
  <c r="U139" i="84"/>
  <c r="L142" i="84"/>
  <c r="L142" i="96" s="1"/>
  <c r="N142" i="84"/>
  <c r="N142" i="96" s="1"/>
  <c r="I142" i="84"/>
  <c r="I142" i="96" s="1"/>
  <c r="J142" i="84"/>
  <c r="J142" i="96" s="1"/>
  <c r="M142" i="96"/>
  <c r="O144" i="96"/>
  <c r="K144" i="96"/>
  <c r="F144" i="84"/>
  <c r="I144" i="96"/>
  <c r="F142" i="83"/>
  <c r="V142" i="83" s="1"/>
  <c r="F145" i="83"/>
  <c r="V143" i="83"/>
  <c r="U18" i="96"/>
  <c r="U136" i="84"/>
  <c r="F142" i="84" l="1"/>
  <c r="V142" i="84" s="1"/>
  <c r="F144" i="96"/>
  <c r="F142" i="96"/>
  <c r="V142" i="96" s="1"/>
  <c r="E138" i="83" l="1"/>
  <c r="E137" i="83" s="1"/>
  <c r="U139" i="83"/>
  <c r="U139" i="96" s="1"/>
  <c r="E47" i="83"/>
  <c r="P47" i="47"/>
  <c r="R47" i="47"/>
  <c r="T47" i="47"/>
  <c r="U47" i="47"/>
  <c r="W47" i="47"/>
  <c r="X47" i="47"/>
  <c r="Y47" i="47"/>
  <c r="Z47" i="47"/>
  <c r="O47" i="47"/>
  <c r="E46" i="83" l="1"/>
  <c r="E138" i="84"/>
  <c r="E137" i="84" s="1"/>
  <c r="E138" i="96"/>
  <c r="E137" i="96" s="1"/>
  <c r="F164" i="84"/>
  <c r="G166" i="84"/>
  <c r="G167" i="84" s="1"/>
  <c r="G162" i="84"/>
  <c r="G168" i="84" l="1"/>
  <c r="X19" i="96"/>
  <c r="G169" i="84" l="1"/>
  <c r="F163" i="84" l="1"/>
  <c r="F165" i="84"/>
  <c r="Q166" i="84"/>
  <c r="R166" i="84"/>
  <c r="R162" i="84"/>
  <c r="P166" i="84"/>
  <c r="O166" i="84"/>
  <c r="N166" i="84"/>
  <c r="M166" i="84"/>
  <c r="L166" i="84"/>
  <c r="K166" i="84"/>
  <c r="J166" i="84"/>
  <c r="I166" i="84"/>
  <c r="H166" i="84"/>
  <c r="Q162" i="84"/>
  <c r="P162" i="84"/>
  <c r="O162" i="84"/>
  <c r="N162" i="84"/>
  <c r="M162" i="84"/>
  <c r="L162" i="84"/>
  <c r="K162" i="84"/>
  <c r="J162" i="84"/>
  <c r="I162" i="84"/>
  <c r="H162" i="84"/>
  <c r="K169" i="84" l="1"/>
  <c r="O169" i="84"/>
  <c r="Q169" i="84"/>
  <c r="L169" i="84"/>
  <c r="P169" i="84"/>
  <c r="M169" i="84"/>
  <c r="J169" i="84"/>
  <c r="N169" i="84"/>
  <c r="R169" i="84"/>
  <c r="H169" i="84"/>
  <c r="F166" i="84"/>
  <c r="I167" i="84"/>
  <c r="F162" i="84"/>
  <c r="L167" i="84"/>
  <c r="M167" i="84"/>
  <c r="H167" i="84"/>
  <c r="P167" i="84"/>
  <c r="Q167" i="84"/>
  <c r="J167" i="84"/>
  <c r="N167" i="84"/>
  <c r="R167" i="84"/>
  <c r="K167" i="84"/>
  <c r="O167" i="84"/>
  <c r="I169" i="84" l="1"/>
  <c r="I108" i="84"/>
  <c r="O168" i="84"/>
  <c r="M168" i="84"/>
  <c r="Q168" i="84"/>
  <c r="J168" i="84"/>
  <c r="K168" i="84"/>
  <c r="L168" i="84"/>
  <c r="R168" i="84"/>
  <c r="P168" i="84"/>
  <c r="N168" i="84"/>
  <c r="H168" i="84"/>
  <c r="I168" i="84"/>
  <c r="F169" i="84"/>
  <c r="F167" i="84"/>
  <c r="N109" i="84" l="1"/>
  <c r="N123" i="84" s="1"/>
  <c r="Q109" i="84"/>
  <c r="Q123" i="84" s="1"/>
  <c r="H109" i="84"/>
  <c r="H123" i="84" s="1"/>
  <c r="J109" i="84"/>
  <c r="J123" i="84" s="1"/>
  <c r="I109" i="84"/>
  <c r="I123" i="84" s="1"/>
  <c r="K109" i="84"/>
  <c r="K123" i="84" s="1"/>
  <c r="O109" i="84"/>
  <c r="O123" i="84" s="1"/>
  <c r="P109" i="84"/>
  <c r="P123" i="84" s="1"/>
  <c r="L109" i="84"/>
  <c r="L123" i="84" s="1"/>
  <c r="M109" i="84"/>
  <c r="M123" i="84" s="1"/>
  <c r="F168" i="84"/>
  <c r="E16" i="87" l="1"/>
  <c r="R99" i="84" l="1"/>
  <c r="P99" i="84" l="1"/>
  <c r="P128" i="84" s="1"/>
  <c r="P128" i="96" s="1"/>
  <c r="K99" i="84"/>
  <c r="L99" i="84"/>
  <c r="L128" i="84" s="1"/>
  <c r="L128" i="96" s="1"/>
  <c r="O99" i="84"/>
  <c r="O128" i="84" s="1"/>
  <c r="O128" i="96" s="1"/>
  <c r="M99" i="84"/>
  <c r="M128" i="84" s="1"/>
  <c r="M128" i="96" s="1"/>
  <c r="Q99" i="84"/>
  <c r="Q128" i="84" s="1"/>
  <c r="Q128" i="96" s="1"/>
  <c r="J99" i="84"/>
  <c r="N99" i="84"/>
  <c r="N128" i="84" s="1"/>
  <c r="N128" i="96" s="1"/>
  <c r="F98" i="84"/>
  <c r="T19" i="96" l="1"/>
  <c r="P63" i="47" l="1"/>
  <c r="Q63" i="47"/>
  <c r="R63" i="47"/>
  <c r="S63" i="47"/>
  <c r="T63" i="47"/>
  <c r="U63" i="47"/>
  <c r="V63" i="47"/>
  <c r="X63" i="47"/>
  <c r="Y63" i="47"/>
  <c r="Z63" i="47"/>
  <c r="O63" i="47"/>
  <c r="G56" i="83" l="1"/>
  <c r="J57" i="84" l="1"/>
  <c r="I56" i="84" l="1"/>
  <c r="G56" i="84"/>
  <c r="K57" i="84"/>
  <c r="M57" i="84"/>
  <c r="N57" i="84"/>
  <c r="O57" i="84"/>
  <c r="I57" i="84" l="1"/>
  <c r="G57" i="84"/>
  <c r="N32" i="84"/>
  <c r="N33" i="84" s="1"/>
  <c r="L56" i="84" l="1"/>
  <c r="P35" i="84"/>
  <c r="P36" i="84" s="1"/>
  <c r="H35" i="84"/>
  <c r="H36" i="84" s="1"/>
  <c r="I35" i="84"/>
  <c r="I36" i="84" s="1"/>
  <c r="L57" i="84" l="1"/>
  <c r="U56" i="84"/>
  <c r="J56" i="83"/>
  <c r="J80" i="83" l="1"/>
  <c r="R80" i="83"/>
  <c r="G80" i="84"/>
  <c r="H20" i="84" l="1"/>
  <c r="H80" i="84"/>
  <c r="G80" i="83"/>
  <c r="Q56" i="83"/>
  <c r="O56" i="83"/>
  <c r="N56" i="83"/>
  <c r="M56" i="83"/>
  <c r="L56" i="83"/>
  <c r="K56" i="83"/>
  <c r="H21" i="84" l="1"/>
  <c r="U20" i="84"/>
  <c r="F56" i="84"/>
  <c r="H38" i="84" l="1"/>
  <c r="H39" i="84" s="1"/>
  <c r="F44" i="88" l="1"/>
  <c r="F40" i="88"/>
  <c r="F28" i="88"/>
  <c r="F24" i="88"/>
  <c r="F20" i="88"/>
  <c r="F22" i="88" s="1"/>
  <c r="U34" i="85" l="1"/>
  <c r="U33" i="85"/>
  <c r="U32" i="85"/>
  <c r="U31" i="85"/>
  <c r="U30" i="85"/>
  <c r="U29" i="85"/>
  <c r="U28" i="85"/>
  <c r="U27" i="85"/>
  <c r="U26" i="85"/>
  <c r="U25" i="85"/>
  <c r="U24" i="85"/>
  <c r="U23" i="85"/>
  <c r="X19" i="83" l="1"/>
  <c r="X19" i="84"/>
  <c r="I154" i="96" l="1"/>
  <c r="H125" i="96"/>
  <c r="I125" i="96"/>
  <c r="J125" i="96"/>
  <c r="K125" i="96"/>
  <c r="L125" i="96"/>
  <c r="M125" i="96"/>
  <c r="N125" i="96"/>
  <c r="O125" i="96"/>
  <c r="P125" i="96"/>
  <c r="Q125" i="96"/>
  <c r="R125" i="96"/>
  <c r="H126" i="96"/>
  <c r="J126" i="96"/>
  <c r="K126" i="96"/>
  <c r="L126" i="96"/>
  <c r="M126" i="96"/>
  <c r="N126" i="96"/>
  <c r="O126" i="96"/>
  <c r="P126" i="96"/>
  <c r="Q126" i="96"/>
  <c r="H127" i="96"/>
  <c r="J127" i="96"/>
  <c r="K127" i="96"/>
  <c r="L127" i="96"/>
  <c r="M127" i="96"/>
  <c r="N127" i="96"/>
  <c r="O127" i="96"/>
  <c r="P127" i="96"/>
  <c r="Q127" i="96"/>
  <c r="G127" i="96"/>
  <c r="G126" i="96"/>
  <c r="G125" i="96"/>
  <c r="H118" i="96"/>
  <c r="I118" i="96"/>
  <c r="J118" i="96"/>
  <c r="K118" i="96"/>
  <c r="L118" i="96"/>
  <c r="M118" i="96"/>
  <c r="N118" i="96"/>
  <c r="O118" i="96"/>
  <c r="P118" i="96"/>
  <c r="Q118" i="96"/>
  <c r="R118" i="96"/>
  <c r="H119" i="96"/>
  <c r="J119" i="96"/>
  <c r="L119" i="96"/>
  <c r="M119" i="96"/>
  <c r="N119" i="96"/>
  <c r="P119" i="96"/>
  <c r="Q119" i="96"/>
  <c r="R119" i="96"/>
  <c r="H120" i="96"/>
  <c r="J120" i="96"/>
  <c r="L120" i="96"/>
  <c r="M120" i="96"/>
  <c r="P120" i="96"/>
  <c r="Q120" i="96"/>
  <c r="R120" i="96"/>
  <c r="G120" i="96"/>
  <c r="G119" i="96"/>
  <c r="G118" i="96"/>
  <c r="J119" i="87"/>
  <c r="B119" i="87"/>
  <c r="R23" i="87"/>
  <c r="O23" i="87"/>
  <c r="T20" i="47"/>
  <c r="V20" i="47"/>
  <c r="I22" i="85"/>
  <c r="H22" i="85"/>
  <c r="K89" i="84"/>
  <c r="R80" i="84" l="1"/>
  <c r="Q80" i="84"/>
  <c r="P80" i="84"/>
  <c r="O80" i="84"/>
  <c r="N80" i="84"/>
  <c r="M80" i="84"/>
  <c r="L80" i="84"/>
  <c r="K80" i="84"/>
  <c r="J80" i="84"/>
  <c r="I80" i="84"/>
  <c r="M74" i="84" l="1"/>
  <c r="J154" i="96" l="1"/>
  <c r="M44" i="84" l="1"/>
  <c r="I44" i="84" l="1"/>
  <c r="P15" i="47" l="1"/>
  <c r="V15" i="47"/>
  <c r="Y15" i="47"/>
  <c r="P16" i="47"/>
  <c r="Q16" i="47"/>
  <c r="S16" i="47"/>
  <c r="T16" i="47"/>
  <c r="U16" i="47"/>
  <c r="V16" i="47"/>
  <c r="W16" i="47"/>
  <c r="X16" i="47"/>
  <c r="Y16" i="47"/>
  <c r="Z16" i="47"/>
  <c r="O16" i="47"/>
  <c r="S69" i="87"/>
  <c r="R69" i="87"/>
  <c r="Q69" i="87"/>
  <c r="P69" i="87"/>
  <c r="O69" i="87"/>
  <c r="N69" i="87"/>
  <c r="M69" i="87"/>
  <c r="L69" i="87"/>
  <c r="K69" i="87"/>
  <c r="J69" i="87"/>
  <c r="I69" i="87"/>
  <c r="H69" i="87"/>
  <c r="S71" i="87"/>
  <c r="R71" i="87"/>
  <c r="Q71" i="87"/>
  <c r="P71" i="87"/>
  <c r="W34" i="47" s="1"/>
  <c r="O71" i="87"/>
  <c r="N71" i="87"/>
  <c r="U34" i="47" s="1"/>
  <c r="M71" i="87"/>
  <c r="L71" i="87"/>
  <c r="S34" i="47" s="1"/>
  <c r="K71" i="87"/>
  <c r="R34" i="47" s="1"/>
  <c r="J71" i="87"/>
  <c r="I71" i="87"/>
  <c r="H71" i="87"/>
  <c r="O34" i="47" s="1"/>
  <c r="S73" i="87"/>
  <c r="Z26" i="47" s="1"/>
  <c r="R73" i="87"/>
  <c r="Y26" i="47" s="1"/>
  <c r="Q73" i="87"/>
  <c r="X26" i="47" s="1"/>
  <c r="P73" i="87"/>
  <c r="W26" i="47" s="1"/>
  <c r="O73" i="87"/>
  <c r="V26" i="47" s="1"/>
  <c r="N73" i="87"/>
  <c r="U26" i="47" s="1"/>
  <c r="M73" i="87"/>
  <c r="T26" i="47" s="1"/>
  <c r="L73" i="87"/>
  <c r="S26" i="47" s="1"/>
  <c r="K73" i="87"/>
  <c r="R26" i="47" s="1"/>
  <c r="J73" i="87"/>
  <c r="Q26" i="47" s="1"/>
  <c r="I73" i="87"/>
  <c r="P26" i="47" s="1"/>
  <c r="H73" i="87"/>
  <c r="O26" i="47" s="1"/>
  <c r="S75" i="87"/>
  <c r="R75" i="87"/>
  <c r="Y24" i="47" s="1"/>
  <c r="Q75" i="87"/>
  <c r="X24" i="47" s="1"/>
  <c r="P75" i="87"/>
  <c r="O75" i="87"/>
  <c r="V24" i="47" s="1"/>
  <c r="N75" i="87"/>
  <c r="U24" i="47" s="1"/>
  <c r="M75" i="87"/>
  <c r="T24" i="47" s="1"/>
  <c r="L75" i="87"/>
  <c r="S24" i="47" s="1"/>
  <c r="K75" i="87"/>
  <c r="J75" i="87"/>
  <c r="Q24" i="47" s="1"/>
  <c r="I75" i="87"/>
  <c r="P24" i="47" s="1"/>
  <c r="H75" i="87"/>
  <c r="P34" i="47"/>
  <c r="Q34" i="47"/>
  <c r="T34" i="47"/>
  <c r="X34" i="47"/>
  <c r="Z34" i="47"/>
  <c r="R24" i="47"/>
  <c r="W24" i="47"/>
  <c r="Z24" i="47"/>
  <c r="O24" i="47"/>
  <c r="O9" i="47"/>
  <c r="AA30" i="47"/>
  <c r="AB30" i="47"/>
  <c r="AD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Q30" i="47"/>
  <c r="BU30" i="47"/>
  <c r="BV30" i="47"/>
  <c r="BX30" i="47"/>
  <c r="BY30" i="47"/>
  <c r="BZ30" i="47"/>
  <c r="CA30" i="47"/>
  <c r="CC30" i="47"/>
  <c r="AB28" i="47"/>
  <c r="AD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AV28" i="47"/>
  <c r="AW28" i="47"/>
  <c r="AX28" i="47"/>
  <c r="AY28" i="47"/>
  <c r="AZ28" i="47"/>
  <c r="BA28" i="47"/>
  <c r="BB28" i="47"/>
  <c r="BC28" i="47"/>
  <c r="BD28" i="47"/>
  <c r="BQ28" i="47"/>
  <c r="BU28" i="47"/>
  <c r="BV28" i="47"/>
  <c r="BX28" i="47"/>
  <c r="BY28" i="47"/>
  <c r="BZ28" i="47"/>
  <c r="CC28" i="47"/>
  <c r="G74" i="87"/>
  <c r="U74" i="87" s="1"/>
  <c r="G72" i="87"/>
  <c r="U72" i="87" s="1"/>
  <c r="G70" i="87"/>
  <c r="U70" i="87" s="1"/>
  <c r="G68" i="87"/>
  <c r="U68" i="87" s="1"/>
  <c r="G69" i="87" l="1"/>
  <c r="U69" i="87" s="1"/>
  <c r="G73" i="87"/>
  <c r="U73" i="87" s="1"/>
  <c r="Y34" i="47"/>
  <c r="V34" i="47"/>
  <c r="G71" i="87"/>
  <c r="U71" i="87" s="1"/>
  <c r="G75" i="87"/>
  <c r="U75" i="87" s="1"/>
  <c r="R83" i="83" l="1"/>
  <c r="Q83" i="83"/>
  <c r="P83" i="83"/>
  <c r="O83" i="83"/>
  <c r="N83" i="83"/>
  <c r="M83" i="83"/>
  <c r="L83" i="83"/>
  <c r="K83" i="83"/>
  <c r="J83" i="83"/>
  <c r="I83" i="83"/>
  <c r="H83" i="83"/>
  <c r="G83" i="83"/>
  <c r="F82" i="83"/>
  <c r="Q80" i="83"/>
  <c r="P80" i="83"/>
  <c r="O80" i="83"/>
  <c r="N80" i="83"/>
  <c r="M80" i="83"/>
  <c r="L80" i="83"/>
  <c r="K80" i="83"/>
  <c r="I80" i="83"/>
  <c r="F79" i="83"/>
  <c r="Q77" i="83"/>
  <c r="P77" i="83"/>
  <c r="O77" i="83"/>
  <c r="N77" i="83"/>
  <c r="F76" i="83"/>
  <c r="R74" i="83"/>
  <c r="Q74" i="83"/>
  <c r="P74" i="83"/>
  <c r="O74" i="83"/>
  <c r="N74" i="83"/>
  <c r="M74" i="83"/>
  <c r="L74" i="83"/>
  <c r="K74" i="83"/>
  <c r="J74" i="83"/>
  <c r="I74" i="83"/>
  <c r="H74" i="83"/>
  <c r="G74" i="83"/>
  <c r="F73" i="83"/>
  <c r="R71" i="83"/>
  <c r="Q71" i="83"/>
  <c r="P71" i="83"/>
  <c r="O71" i="83"/>
  <c r="N71" i="83"/>
  <c r="M71" i="83"/>
  <c r="L71" i="83"/>
  <c r="K71" i="83"/>
  <c r="J71" i="83"/>
  <c r="I71" i="83"/>
  <c r="H71" i="83"/>
  <c r="G71" i="83"/>
  <c r="F70" i="83"/>
  <c r="R68" i="83"/>
  <c r="Q68" i="83"/>
  <c r="P68" i="83"/>
  <c r="O68" i="83"/>
  <c r="N68" i="83"/>
  <c r="M68" i="83"/>
  <c r="L68" i="83"/>
  <c r="K68" i="83"/>
  <c r="J68" i="83"/>
  <c r="I68" i="83"/>
  <c r="H68" i="83"/>
  <c r="G68" i="83"/>
  <c r="F67" i="83"/>
  <c r="R65" i="83"/>
  <c r="Q65" i="83"/>
  <c r="P65" i="83"/>
  <c r="O65" i="83"/>
  <c r="N65" i="83"/>
  <c r="M65" i="83"/>
  <c r="L65" i="83"/>
  <c r="K65" i="83"/>
  <c r="J65" i="83"/>
  <c r="I65" i="83"/>
  <c r="H65" i="83"/>
  <c r="G65" i="83"/>
  <c r="F64" i="83"/>
  <c r="F59" i="83"/>
  <c r="R50" i="83"/>
  <c r="Q50" i="83"/>
  <c r="P50" i="83"/>
  <c r="O50" i="83"/>
  <c r="N50" i="83"/>
  <c r="M50" i="83"/>
  <c r="L50" i="83"/>
  <c r="K50" i="83"/>
  <c r="J50" i="83"/>
  <c r="I50" i="83"/>
  <c r="H50" i="83"/>
  <c r="G50" i="83"/>
  <c r="F49" i="83"/>
  <c r="R44" i="83"/>
  <c r="Q44" i="83"/>
  <c r="P44" i="83"/>
  <c r="O44" i="83"/>
  <c r="M44" i="83"/>
  <c r="K44" i="83"/>
  <c r="J44" i="83"/>
  <c r="I44" i="83"/>
  <c r="H44" i="83"/>
  <c r="G44" i="83"/>
  <c r="F43" i="83"/>
  <c r="R41" i="83"/>
  <c r="Q41" i="83"/>
  <c r="P41" i="83"/>
  <c r="O41" i="83"/>
  <c r="N41" i="83"/>
  <c r="M41" i="83"/>
  <c r="L41" i="83"/>
  <c r="K41" i="83"/>
  <c r="J41" i="83"/>
  <c r="I41" i="83"/>
  <c r="H41" i="83"/>
  <c r="G41" i="83"/>
  <c r="F40" i="83"/>
  <c r="R38" i="83"/>
  <c r="Q38" i="83"/>
  <c r="P38" i="83"/>
  <c r="O38" i="83"/>
  <c r="N38" i="83"/>
  <c r="M38" i="83"/>
  <c r="L38" i="83"/>
  <c r="K38" i="83"/>
  <c r="J38" i="83"/>
  <c r="I38" i="83"/>
  <c r="H38" i="83"/>
  <c r="G38" i="83"/>
  <c r="F37" i="83"/>
  <c r="R35" i="83"/>
  <c r="Q35" i="83"/>
  <c r="P35" i="83"/>
  <c r="O35" i="83"/>
  <c r="N35" i="83"/>
  <c r="M35" i="83"/>
  <c r="L35" i="83"/>
  <c r="K35" i="83"/>
  <c r="J35" i="83"/>
  <c r="I35" i="83"/>
  <c r="H35" i="83"/>
  <c r="G35" i="83"/>
  <c r="F34" i="83"/>
  <c r="R32" i="83"/>
  <c r="Q32" i="83"/>
  <c r="P32" i="83"/>
  <c r="O32" i="83"/>
  <c r="N32" i="83"/>
  <c r="M32" i="83"/>
  <c r="L32" i="83"/>
  <c r="K32" i="83"/>
  <c r="J32" i="83"/>
  <c r="I32" i="83"/>
  <c r="H32" i="83"/>
  <c r="G32" i="83"/>
  <c r="F31" i="83"/>
  <c r="R29" i="83"/>
  <c r="Q29" i="83"/>
  <c r="P29" i="83"/>
  <c r="O29" i="83"/>
  <c r="N29" i="83"/>
  <c r="M29" i="83"/>
  <c r="L29" i="83"/>
  <c r="K29" i="83"/>
  <c r="J29" i="83"/>
  <c r="I29" i="83"/>
  <c r="H29" i="83"/>
  <c r="G29" i="83"/>
  <c r="F28" i="83"/>
  <c r="R26" i="83"/>
  <c r="Q26" i="83"/>
  <c r="P26" i="83"/>
  <c r="O26" i="83"/>
  <c r="N26" i="83"/>
  <c r="M26" i="83"/>
  <c r="L26" i="83"/>
  <c r="K26" i="83"/>
  <c r="J26" i="83"/>
  <c r="I26" i="83"/>
  <c r="H26" i="83"/>
  <c r="G26" i="83"/>
  <c r="F25" i="83"/>
  <c r="R23" i="83"/>
  <c r="Q23" i="83"/>
  <c r="P23" i="83"/>
  <c r="O23" i="83"/>
  <c r="N23" i="83"/>
  <c r="M23" i="83"/>
  <c r="L23" i="83"/>
  <c r="K23" i="83"/>
  <c r="J23" i="83"/>
  <c r="I23" i="83"/>
  <c r="H23" i="83"/>
  <c r="G23" i="83"/>
  <c r="F22" i="83"/>
  <c r="R20" i="83"/>
  <c r="Q20" i="83"/>
  <c r="P20" i="83"/>
  <c r="O20" i="83"/>
  <c r="N20" i="83"/>
  <c r="M20" i="83"/>
  <c r="L20" i="83"/>
  <c r="K20" i="83"/>
  <c r="J20" i="83"/>
  <c r="I20" i="83"/>
  <c r="H20" i="83"/>
  <c r="G20" i="83"/>
  <c r="F19" i="83"/>
  <c r="T19" i="83" s="1"/>
  <c r="R83" i="84"/>
  <c r="Q83" i="84"/>
  <c r="P83" i="84"/>
  <c r="O83" i="84"/>
  <c r="N83" i="84"/>
  <c r="M83" i="84"/>
  <c r="L83" i="84"/>
  <c r="K83" i="84"/>
  <c r="J83" i="84"/>
  <c r="I83" i="84"/>
  <c r="H83" i="84"/>
  <c r="G83" i="84"/>
  <c r="F82" i="84"/>
  <c r="X82" i="84" s="1"/>
  <c r="O77" i="84"/>
  <c r="N77" i="84"/>
  <c r="F77" i="84" s="1"/>
  <c r="X77" i="84" s="1"/>
  <c r="F76" i="84"/>
  <c r="X76" i="84" s="1"/>
  <c r="R74" i="84"/>
  <c r="Q74" i="84"/>
  <c r="P74" i="84"/>
  <c r="O74" i="84"/>
  <c r="N74" i="84"/>
  <c r="L74" i="84"/>
  <c r="K74" i="84"/>
  <c r="J74" i="84"/>
  <c r="I74" i="84"/>
  <c r="H74" i="84"/>
  <c r="G74" i="84"/>
  <c r="F73" i="84"/>
  <c r="X73" i="84" s="1"/>
  <c r="R71" i="84"/>
  <c r="Q71" i="84"/>
  <c r="P71" i="84"/>
  <c r="O71" i="84"/>
  <c r="N71" i="84"/>
  <c r="M71" i="84"/>
  <c r="L71" i="84"/>
  <c r="K71" i="84"/>
  <c r="I71" i="84"/>
  <c r="H71" i="84"/>
  <c r="G71" i="84"/>
  <c r="F70" i="84"/>
  <c r="X70" i="84" s="1"/>
  <c r="R68" i="84"/>
  <c r="Q68" i="84"/>
  <c r="P68" i="84"/>
  <c r="O68" i="84"/>
  <c r="N68" i="84"/>
  <c r="M68" i="84"/>
  <c r="M69" i="84" s="1"/>
  <c r="L68" i="84"/>
  <c r="L69" i="84" s="1"/>
  <c r="K68" i="84"/>
  <c r="K69" i="84" s="1"/>
  <c r="J68" i="84"/>
  <c r="J69" i="84" s="1"/>
  <c r="I68" i="84"/>
  <c r="I69" i="84" s="1"/>
  <c r="H68" i="84"/>
  <c r="H69" i="84" s="1"/>
  <c r="G68" i="84"/>
  <c r="G69" i="84" s="1"/>
  <c r="F67" i="84"/>
  <c r="X67" i="84" s="1"/>
  <c r="R65" i="84"/>
  <c r="Q65" i="84"/>
  <c r="P65" i="84"/>
  <c r="O65" i="84"/>
  <c r="N65" i="84"/>
  <c r="M65" i="84"/>
  <c r="L65" i="84"/>
  <c r="K65" i="84"/>
  <c r="J65" i="84"/>
  <c r="I65" i="84"/>
  <c r="H65" i="84"/>
  <c r="G65" i="84"/>
  <c r="F64" i="84"/>
  <c r="X64" i="84" s="1"/>
  <c r="R50" i="84"/>
  <c r="Q50" i="84"/>
  <c r="P50" i="84"/>
  <c r="O50" i="84"/>
  <c r="N50" i="84"/>
  <c r="M50" i="84"/>
  <c r="R44" i="84"/>
  <c r="Q44" i="84"/>
  <c r="P44" i="84"/>
  <c r="O44" i="84"/>
  <c r="N44" i="84"/>
  <c r="L44" i="84"/>
  <c r="K44" i="84"/>
  <c r="J44" i="84"/>
  <c r="H44" i="84"/>
  <c r="G44" i="84"/>
  <c r="F43" i="84"/>
  <c r="X43" i="84" s="1"/>
  <c r="R41" i="84"/>
  <c r="Q41" i="84"/>
  <c r="P41" i="84"/>
  <c r="O41" i="84"/>
  <c r="N41" i="84"/>
  <c r="M41" i="84"/>
  <c r="L41" i="84"/>
  <c r="K41" i="84"/>
  <c r="J41" i="84"/>
  <c r="I41" i="84"/>
  <c r="F40" i="84"/>
  <c r="X40" i="84" s="1"/>
  <c r="R38" i="84"/>
  <c r="Q38" i="84"/>
  <c r="P38" i="84"/>
  <c r="O38" i="84"/>
  <c r="N38" i="84"/>
  <c r="M38" i="84"/>
  <c r="L38" i="84"/>
  <c r="K38" i="84"/>
  <c r="K39" i="84" s="1"/>
  <c r="J38" i="84"/>
  <c r="J39" i="84" s="1"/>
  <c r="I38" i="84"/>
  <c r="I39" i="84" s="1"/>
  <c r="G38" i="84"/>
  <c r="G39" i="84" s="1"/>
  <c r="F37" i="84"/>
  <c r="X37" i="84" s="1"/>
  <c r="R35" i="84"/>
  <c r="R36" i="84" s="1"/>
  <c r="Q35" i="84"/>
  <c r="Q36" i="84" s="1"/>
  <c r="O35" i="84"/>
  <c r="O36" i="84" s="1"/>
  <c r="N35" i="84"/>
  <c r="N36" i="84" s="1"/>
  <c r="M35" i="84"/>
  <c r="M36" i="84" s="1"/>
  <c r="L35" i="84"/>
  <c r="L36" i="84" s="1"/>
  <c r="K35" i="84"/>
  <c r="K36" i="84" s="1"/>
  <c r="J35" i="84"/>
  <c r="J36" i="84" s="1"/>
  <c r="G35" i="84"/>
  <c r="G36" i="84" s="1"/>
  <c r="F34" i="84"/>
  <c r="X34" i="84" s="1"/>
  <c r="F31" i="84"/>
  <c r="X31" i="84" s="1"/>
  <c r="R29" i="84"/>
  <c r="Q29" i="84"/>
  <c r="P29" i="84"/>
  <c r="O29" i="84"/>
  <c r="N29" i="84"/>
  <c r="M29" i="84"/>
  <c r="L29" i="84"/>
  <c r="K29" i="84"/>
  <c r="J29" i="84"/>
  <c r="I29" i="84"/>
  <c r="H29" i="84"/>
  <c r="G29" i="84"/>
  <c r="F28" i="84"/>
  <c r="X28" i="84" s="1"/>
  <c r="R26" i="84"/>
  <c r="Q26" i="84"/>
  <c r="P26" i="84"/>
  <c r="O26" i="84"/>
  <c r="N26" i="84"/>
  <c r="M26" i="84"/>
  <c r="L26" i="84"/>
  <c r="K26" i="84"/>
  <c r="I26" i="84"/>
  <c r="H26" i="84"/>
  <c r="G26" i="84"/>
  <c r="F25" i="84"/>
  <c r="X25" i="84" s="1"/>
  <c r="R23" i="84"/>
  <c r="Q23" i="84"/>
  <c r="P23" i="84"/>
  <c r="O23" i="84"/>
  <c r="N23" i="84"/>
  <c r="M23" i="84"/>
  <c r="L23" i="84"/>
  <c r="K23" i="84"/>
  <c r="J23" i="84"/>
  <c r="I23" i="84"/>
  <c r="H23" i="84"/>
  <c r="G23" i="84"/>
  <c r="F22" i="84"/>
  <c r="X22" i="84" s="1"/>
  <c r="R20" i="84"/>
  <c r="P20" i="84"/>
  <c r="O20" i="84"/>
  <c r="M20" i="84"/>
  <c r="L20" i="84"/>
  <c r="K20" i="84"/>
  <c r="J20" i="84"/>
  <c r="J21" i="84" s="1"/>
  <c r="I20" i="84"/>
  <c r="I21" i="84" s="1"/>
  <c r="G20" i="84"/>
  <c r="G21" i="84" s="1"/>
  <c r="F19" i="84"/>
  <c r="L21" i="84" l="1"/>
  <c r="P101" i="83"/>
  <c r="Q101" i="83"/>
  <c r="N101" i="84"/>
  <c r="K21" i="84"/>
  <c r="R101" i="83"/>
  <c r="H101" i="83"/>
  <c r="H113" i="83"/>
  <c r="I101" i="83"/>
  <c r="I113" i="83"/>
  <c r="G101" i="83"/>
  <c r="G113" i="83"/>
  <c r="J101" i="83"/>
  <c r="J113" i="83"/>
  <c r="K101" i="83"/>
  <c r="K113" i="83"/>
  <c r="M101" i="83"/>
  <c r="M113" i="83"/>
  <c r="L101" i="83"/>
  <c r="L113" i="83"/>
  <c r="N101" i="83"/>
  <c r="N113" i="83"/>
  <c r="O101" i="83"/>
  <c r="O113" i="83"/>
  <c r="P113" i="84"/>
  <c r="Q113" i="84"/>
  <c r="R113" i="84"/>
  <c r="J53" i="83"/>
  <c r="J54" i="83" s="1"/>
  <c r="R40" i="47" s="1"/>
  <c r="J62" i="83"/>
  <c r="J63" i="83" s="1"/>
  <c r="R39" i="47" s="1"/>
  <c r="K53" i="83"/>
  <c r="K54" i="83" s="1"/>
  <c r="S40" i="47" s="1"/>
  <c r="K62" i="83"/>
  <c r="K63" i="83" s="1"/>
  <c r="S39" i="47" s="1"/>
  <c r="H62" i="83"/>
  <c r="H63" i="83" s="1"/>
  <c r="P39" i="47" s="1"/>
  <c r="H53" i="83"/>
  <c r="H54" i="83" s="1"/>
  <c r="P40" i="47" s="1"/>
  <c r="I53" i="83"/>
  <c r="I54" i="83" s="1"/>
  <c r="Q40" i="47" s="1"/>
  <c r="I62" i="83"/>
  <c r="I63" i="83" s="1"/>
  <c r="Q39" i="47" s="1"/>
  <c r="X49" i="84"/>
  <c r="V49" i="84"/>
  <c r="P53" i="84"/>
  <c r="P54" i="84" s="1"/>
  <c r="X43" i="47" s="1"/>
  <c r="P62" i="84"/>
  <c r="P63" i="84" s="1"/>
  <c r="X44" i="47" s="1"/>
  <c r="F38" i="83"/>
  <c r="F44" i="84"/>
  <c r="X44" i="84" s="1"/>
  <c r="X45" i="84" s="1"/>
  <c r="F65" i="83"/>
  <c r="T65" i="83" s="1"/>
  <c r="T40" i="83"/>
  <c r="X40" i="83"/>
  <c r="T49" i="83"/>
  <c r="X49" i="83"/>
  <c r="O21" i="84"/>
  <c r="W15" i="47" s="1"/>
  <c r="S15" i="47"/>
  <c r="P21" i="84"/>
  <c r="X15" i="47" s="1"/>
  <c r="T15" i="47"/>
  <c r="R21" i="84"/>
  <c r="Z15" i="47" s="1"/>
  <c r="R15" i="47"/>
  <c r="Q15" i="47"/>
  <c r="M21" i="84"/>
  <c r="U15" i="47" s="1"/>
  <c r="F26" i="84"/>
  <c r="X26" i="84" s="1"/>
  <c r="X27" i="84" s="1"/>
  <c r="F41" i="84"/>
  <c r="X41" i="84" s="1"/>
  <c r="X42" i="84" s="1"/>
  <c r="F71" i="84"/>
  <c r="X71" i="84" s="1"/>
  <c r="X72" i="84" s="1"/>
  <c r="F83" i="84"/>
  <c r="X83" i="84" s="1"/>
  <c r="X84" i="84" s="1"/>
  <c r="F65" i="84"/>
  <c r="X65" i="84" s="1"/>
  <c r="X66" i="84" s="1"/>
  <c r="T43" i="83"/>
  <c r="X43" i="83"/>
  <c r="X78" i="84"/>
  <c r="F23" i="84"/>
  <c r="X23" i="84" s="1"/>
  <c r="X24" i="84" s="1"/>
  <c r="F29" i="84"/>
  <c r="X29" i="84" s="1"/>
  <c r="X30" i="84" s="1"/>
  <c r="F26" i="83"/>
  <c r="T26" i="83" s="1"/>
  <c r="F29" i="83"/>
  <c r="T29" i="83" s="1"/>
  <c r="T31" i="83"/>
  <c r="X31" i="83"/>
  <c r="T38" i="83"/>
  <c r="X38" i="83"/>
  <c r="T34" i="83"/>
  <c r="X34" i="83"/>
  <c r="T37" i="83"/>
  <c r="X37" i="83"/>
  <c r="J21" i="83"/>
  <c r="T22" i="83"/>
  <c r="X22" i="83"/>
  <c r="T25" i="83"/>
  <c r="X25" i="83"/>
  <c r="P21" i="83"/>
  <c r="N21" i="83"/>
  <c r="R21" i="83"/>
  <c r="G21" i="83"/>
  <c r="H21" i="83"/>
  <c r="L21" i="83"/>
  <c r="K21" i="83"/>
  <c r="I21" i="83"/>
  <c r="M21" i="83"/>
  <c r="Q21" i="83"/>
  <c r="O21" i="83"/>
  <c r="T28" i="83"/>
  <c r="X28" i="83"/>
  <c r="F58" i="83"/>
  <c r="T59" i="83"/>
  <c r="X59" i="83"/>
  <c r="F71" i="83"/>
  <c r="T76" i="83"/>
  <c r="X76" i="83"/>
  <c r="T67" i="83"/>
  <c r="X67" i="83"/>
  <c r="T79" i="83"/>
  <c r="X79" i="83"/>
  <c r="T64" i="83"/>
  <c r="X64" i="83"/>
  <c r="T73" i="83"/>
  <c r="X73" i="83"/>
  <c r="F83" i="83"/>
  <c r="T70" i="83"/>
  <c r="X70" i="83"/>
  <c r="T82" i="83"/>
  <c r="X82" i="83"/>
  <c r="O15" i="47"/>
  <c r="O14" i="47"/>
  <c r="F80" i="83"/>
  <c r="O28" i="47"/>
  <c r="AA28" i="47" s="1"/>
  <c r="N105" i="84"/>
  <c r="N47" i="84" s="1"/>
  <c r="F74" i="84"/>
  <c r="X74" i="84" s="1"/>
  <c r="X75" i="84" s="1"/>
  <c r="H105" i="84"/>
  <c r="G105" i="84"/>
  <c r="G106" i="84" s="1"/>
  <c r="F41" i="83"/>
  <c r="F32" i="83"/>
  <c r="F20" i="83"/>
  <c r="F68" i="83"/>
  <c r="F80" i="84"/>
  <c r="X80" i="84" s="1"/>
  <c r="F35" i="84"/>
  <c r="F68" i="84"/>
  <c r="F23" i="83"/>
  <c r="F35" i="83"/>
  <c r="F50" i="83"/>
  <c r="F74" i="83"/>
  <c r="F77" i="83"/>
  <c r="F44" i="83"/>
  <c r="F79" i="84"/>
  <c r="X79" i="84" s="1"/>
  <c r="F38" i="84"/>
  <c r="F20" i="84"/>
  <c r="X20" i="84" s="1"/>
  <c r="X21" i="84" s="1"/>
  <c r="N113" i="84" l="1"/>
  <c r="N62" i="84"/>
  <c r="N63" i="84" s="1"/>
  <c r="V44" i="47" s="1"/>
  <c r="N53" i="84"/>
  <c r="N54" i="84" s="1"/>
  <c r="V43" i="47" s="1"/>
  <c r="CA39" i="47"/>
  <c r="X65" i="83"/>
  <c r="X66" i="83" s="1"/>
  <c r="X38" i="84"/>
  <c r="X39" i="84" s="1"/>
  <c r="U38" i="84"/>
  <c r="X68" i="84"/>
  <c r="X69" i="84" s="1"/>
  <c r="U68" i="84"/>
  <c r="X35" i="84"/>
  <c r="X36" i="84" s="1"/>
  <c r="U35" i="84"/>
  <c r="N138" i="84"/>
  <c r="N140" i="84" s="1"/>
  <c r="F21" i="84"/>
  <c r="X26" i="83"/>
  <c r="X27" i="83" s="1"/>
  <c r="T41" i="83"/>
  <c r="X41" i="83"/>
  <c r="X42" i="83" s="1"/>
  <c r="T50" i="83"/>
  <c r="X50" i="83"/>
  <c r="X51" i="83" s="1"/>
  <c r="X29" i="83"/>
  <c r="X30" i="83" s="1"/>
  <c r="T44" i="83"/>
  <c r="X44" i="83"/>
  <c r="X45" i="83" s="1"/>
  <c r="T35" i="83"/>
  <c r="X35" i="83"/>
  <c r="X36" i="83" s="1"/>
  <c r="F21" i="83"/>
  <c r="T21" i="83" s="1"/>
  <c r="X39" i="83"/>
  <c r="T32" i="83"/>
  <c r="X32" i="83"/>
  <c r="X33" i="83" s="1"/>
  <c r="T20" i="83"/>
  <c r="X20" i="83"/>
  <c r="X21" i="83" s="1"/>
  <c r="T23" i="83"/>
  <c r="X23" i="83"/>
  <c r="X24" i="83" s="1"/>
  <c r="T77" i="83"/>
  <c r="X77" i="83"/>
  <c r="X78" i="83" s="1"/>
  <c r="T71" i="83"/>
  <c r="X71" i="83"/>
  <c r="X72" i="83" s="1"/>
  <c r="T68" i="83"/>
  <c r="X68" i="83"/>
  <c r="X69" i="83" s="1"/>
  <c r="T74" i="83"/>
  <c r="X74" i="83"/>
  <c r="X75" i="83" s="1"/>
  <c r="T58" i="83"/>
  <c r="X58" i="83"/>
  <c r="X60" i="83" s="1"/>
  <c r="T83" i="83"/>
  <c r="X83" i="83"/>
  <c r="X84" i="83" s="1"/>
  <c r="T80" i="83"/>
  <c r="X80" i="83"/>
  <c r="X81" i="83" s="1"/>
  <c r="AG28" i="47"/>
  <c r="CA28" i="47"/>
  <c r="X81" i="84"/>
  <c r="N137" i="84" l="1"/>
  <c r="S67" i="87"/>
  <c r="R67" i="87"/>
  <c r="Q67" i="87"/>
  <c r="P67" i="87"/>
  <c r="O67" i="87"/>
  <c r="N67" i="87"/>
  <c r="M67" i="87"/>
  <c r="L67" i="87"/>
  <c r="K67" i="87"/>
  <c r="J67" i="87"/>
  <c r="I67" i="87"/>
  <c r="H67" i="87"/>
  <c r="G66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G64" i="87"/>
  <c r="S63" i="87"/>
  <c r="R63" i="87"/>
  <c r="Q63" i="87"/>
  <c r="P63" i="87"/>
  <c r="O63" i="87"/>
  <c r="N63" i="87"/>
  <c r="M63" i="87"/>
  <c r="L63" i="87"/>
  <c r="K63" i="87"/>
  <c r="J63" i="87"/>
  <c r="I63" i="87"/>
  <c r="H63" i="87"/>
  <c r="G62" i="87"/>
  <c r="S61" i="87"/>
  <c r="R61" i="87"/>
  <c r="Q61" i="87"/>
  <c r="P61" i="87"/>
  <c r="O61" i="87"/>
  <c r="N61" i="87"/>
  <c r="M61" i="87"/>
  <c r="L61" i="87"/>
  <c r="K61" i="87"/>
  <c r="J61" i="87"/>
  <c r="I61" i="87"/>
  <c r="H61" i="87"/>
  <c r="G60" i="87"/>
  <c r="S59" i="87"/>
  <c r="R59" i="87"/>
  <c r="Y66" i="47" s="1"/>
  <c r="Q59" i="87"/>
  <c r="X66" i="47" s="1"/>
  <c r="P59" i="87"/>
  <c r="O59" i="87"/>
  <c r="N59" i="87"/>
  <c r="U66" i="47" s="1"/>
  <c r="M59" i="87"/>
  <c r="T66" i="47" s="1"/>
  <c r="L59" i="87"/>
  <c r="K59" i="87"/>
  <c r="J59" i="87"/>
  <c r="Q66" i="47" s="1"/>
  <c r="I59" i="87"/>
  <c r="P66" i="47" s="1"/>
  <c r="H59" i="87"/>
  <c r="G58" i="87"/>
  <c r="U58" i="87" s="1"/>
  <c r="S57" i="87"/>
  <c r="Z64" i="47" s="1"/>
  <c r="R57" i="87"/>
  <c r="Y64" i="47" s="1"/>
  <c r="Q57" i="87"/>
  <c r="X64" i="47" s="1"/>
  <c r="P57" i="87"/>
  <c r="W64" i="47" s="1"/>
  <c r="O57" i="87"/>
  <c r="V64" i="47" s="1"/>
  <c r="N57" i="87"/>
  <c r="U64" i="47" s="1"/>
  <c r="M57" i="87"/>
  <c r="T64" i="47" s="1"/>
  <c r="L57" i="87"/>
  <c r="S64" i="47" s="1"/>
  <c r="K57" i="87"/>
  <c r="R64" i="47" s="1"/>
  <c r="J57" i="87"/>
  <c r="Q64" i="47" s="1"/>
  <c r="I57" i="87"/>
  <c r="P64" i="47" s="1"/>
  <c r="H57" i="87"/>
  <c r="O64" i="47" s="1"/>
  <c r="G56" i="87"/>
  <c r="U56" i="87" s="1"/>
  <c r="S55" i="87"/>
  <c r="R55" i="87"/>
  <c r="Q55" i="87"/>
  <c r="P55" i="87"/>
  <c r="O55" i="87"/>
  <c r="N55" i="87"/>
  <c r="M55" i="87"/>
  <c r="L55" i="87"/>
  <c r="K55" i="87"/>
  <c r="J55" i="87"/>
  <c r="I55" i="87"/>
  <c r="H55" i="87"/>
  <c r="G54" i="87"/>
  <c r="U54" i="87" s="1"/>
  <c r="S53" i="87"/>
  <c r="R53" i="87"/>
  <c r="Q53" i="87"/>
  <c r="P53" i="87"/>
  <c r="O53" i="87"/>
  <c r="N53" i="87"/>
  <c r="M53" i="87"/>
  <c r="L53" i="87"/>
  <c r="K53" i="87"/>
  <c r="J53" i="87"/>
  <c r="I53" i="87"/>
  <c r="H53" i="87"/>
  <c r="G52" i="87"/>
  <c r="U52" i="87" s="1"/>
  <c r="S51" i="87"/>
  <c r="R51" i="87"/>
  <c r="Q51" i="87"/>
  <c r="P51" i="87"/>
  <c r="O51" i="87"/>
  <c r="N51" i="87"/>
  <c r="M51" i="87"/>
  <c r="L51" i="87"/>
  <c r="K51" i="87"/>
  <c r="J51" i="87"/>
  <c r="I51" i="87"/>
  <c r="H51" i="87"/>
  <c r="G50" i="87"/>
  <c r="U50" i="87" s="1"/>
  <c r="S49" i="87"/>
  <c r="R49" i="87"/>
  <c r="Q49" i="87"/>
  <c r="P49" i="87"/>
  <c r="O49" i="87"/>
  <c r="N49" i="87"/>
  <c r="M49" i="87"/>
  <c r="L49" i="87"/>
  <c r="K49" i="87"/>
  <c r="J49" i="87"/>
  <c r="I49" i="87"/>
  <c r="H49" i="87"/>
  <c r="G48" i="87"/>
  <c r="U48" i="87" s="1"/>
  <c r="S47" i="87"/>
  <c r="R47" i="87"/>
  <c r="Q47" i="87"/>
  <c r="P47" i="87"/>
  <c r="O47" i="87"/>
  <c r="N47" i="87"/>
  <c r="M47" i="87"/>
  <c r="L47" i="87"/>
  <c r="K47" i="87"/>
  <c r="J47" i="87"/>
  <c r="I47" i="87"/>
  <c r="H47" i="87"/>
  <c r="G46" i="87"/>
  <c r="U46" i="87" s="1"/>
  <c r="S45" i="87"/>
  <c r="R45" i="87"/>
  <c r="Q45" i="87"/>
  <c r="P45" i="87"/>
  <c r="O45" i="87"/>
  <c r="N45" i="87"/>
  <c r="M45" i="87"/>
  <c r="L45" i="87"/>
  <c r="K45" i="87"/>
  <c r="J45" i="87"/>
  <c r="I45" i="87"/>
  <c r="H45" i="87"/>
  <c r="G44" i="87"/>
  <c r="U44" i="87" s="1"/>
  <c r="S43" i="87"/>
  <c r="R43" i="87"/>
  <c r="Q43" i="87"/>
  <c r="P43" i="87"/>
  <c r="O43" i="87"/>
  <c r="L43" i="87"/>
  <c r="K43" i="87"/>
  <c r="H43" i="87"/>
  <c r="N43" i="87"/>
  <c r="M43" i="87"/>
  <c r="J43" i="87"/>
  <c r="I43" i="87"/>
  <c r="S41" i="87"/>
  <c r="R41" i="87"/>
  <c r="Q41" i="87"/>
  <c r="P41" i="87"/>
  <c r="O41" i="87"/>
  <c r="N41" i="87"/>
  <c r="L41" i="87"/>
  <c r="S51" i="47" s="1"/>
  <c r="J41" i="87"/>
  <c r="Q51" i="47" s="1"/>
  <c r="H41" i="87"/>
  <c r="O51" i="47" s="1"/>
  <c r="M41" i="87"/>
  <c r="T51" i="47" s="1"/>
  <c r="K41" i="87"/>
  <c r="R51" i="47" s="1"/>
  <c r="I41" i="87"/>
  <c r="P51" i="47" s="1"/>
  <c r="G40" i="87"/>
  <c r="U40" i="87" s="1"/>
  <c r="S39" i="87"/>
  <c r="Q39" i="87"/>
  <c r="P39" i="87"/>
  <c r="N39" i="87"/>
  <c r="M39" i="87"/>
  <c r="L39" i="87"/>
  <c r="K39" i="87"/>
  <c r="J39" i="87"/>
  <c r="H39" i="87"/>
  <c r="G38" i="87"/>
  <c r="U38" i="87" s="1"/>
  <c r="S37" i="87"/>
  <c r="R37" i="87"/>
  <c r="Q37" i="87"/>
  <c r="P37" i="87"/>
  <c r="O37" i="87"/>
  <c r="N37" i="87"/>
  <c r="M37" i="87"/>
  <c r="L37" i="87"/>
  <c r="K37" i="87"/>
  <c r="J37" i="87"/>
  <c r="I37" i="87"/>
  <c r="H37" i="87"/>
  <c r="G36" i="87"/>
  <c r="U36" i="87" s="1"/>
  <c r="S35" i="87"/>
  <c r="R35" i="87"/>
  <c r="Q35" i="87"/>
  <c r="P35" i="87"/>
  <c r="O35" i="87"/>
  <c r="M35" i="87"/>
  <c r="L35" i="87"/>
  <c r="K35" i="87"/>
  <c r="J35" i="87"/>
  <c r="I35" i="87"/>
  <c r="H35" i="87"/>
  <c r="G34" i="87"/>
  <c r="U34" i="87" s="1"/>
  <c r="S33" i="87"/>
  <c r="Q33" i="87"/>
  <c r="P33" i="87"/>
  <c r="O33" i="87"/>
  <c r="N33" i="87"/>
  <c r="M33" i="87"/>
  <c r="L33" i="87"/>
  <c r="K33" i="87"/>
  <c r="J33" i="87"/>
  <c r="I33" i="87"/>
  <c r="H33" i="87"/>
  <c r="G32" i="87"/>
  <c r="U32" i="87" s="1"/>
  <c r="S31" i="87"/>
  <c r="R31" i="87"/>
  <c r="Q31" i="87"/>
  <c r="P31" i="87"/>
  <c r="O31" i="87"/>
  <c r="N31" i="87"/>
  <c r="M31" i="87"/>
  <c r="L31" i="87"/>
  <c r="K31" i="87"/>
  <c r="J31" i="87"/>
  <c r="I31" i="87"/>
  <c r="H31" i="87"/>
  <c r="G30" i="87"/>
  <c r="U30" i="87" s="1"/>
  <c r="S29" i="87"/>
  <c r="R29" i="87"/>
  <c r="Q29" i="87"/>
  <c r="P29" i="87"/>
  <c r="O29" i="87"/>
  <c r="N29" i="87"/>
  <c r="M29" i="87"/>
  <c r="L29" i="87"/>
  <c r="K29" i="87"/>
  <c r="J29" i="87"/>
  <c r="I29" i="87"/>
  <c r="H29" i="87"/>
  <c r="G28" i="87"/>
  <c r="U28" i="87" s="1"/>
  <c r="S27" i="87"/>
  <c r="R27" i="87"/>
  <c r="Q27" i="87"/>
  <c r="P27" i="87"/>
  <c r="O27" i="87"/>
  <c r="N27" i="87"/>
  <c r="M27" i="87"/>
  <c r="L27" i="87"/>
  <c r="K27" i="87"/>
  <c r="J27" i="87"/>
  <c r="I27" i="87"/>
  <c r="H27" i="87"/>
  <c r="G26" i="87"/>
  <c r="U26" i="87" s="1"/>
  <c r="S25" i="87"/>
  <c r="R25" i="87"/>
  <c r="Q25" i="87"/>
  <c r="P25" i="87"/>
  <c r="O25" i="87"/>
  <c r="N25" i="87"/>
  <c r="M25" i="87"/>
  <c r="L25" i="87"/>
  <c r="K25" i="87"/>
  <c r="J25" i="87"/>
  <c r="I25" i="87"/>
  <c r="H25" i="87"/>
  <c r="G24" i="87"/>
  <c r="U24" i="87" s="1"/>
  <c r="S23" i="87"/>
  <c r="Q23" i="87"/>
  <c r="P23" i="87"/>
  <c r="N23" i="87"/>
  <c r="M23" i="87"/>
  <c r="L23" i="87"/>
  <c r="K23" i="87"/>
  <c r="J23" i="87"/>
  <c r="I23" i="87"/>
  <c r="H23" i="87"/>
  <c r="G22" i="87"/>
  <c r="U22" i="87" s="1"/>
  <c r="S21" i="87"/>
  <c r="R21" i="87"/>
  <c r="Q21" i="87"/>
  <c r="P21" i="87"/>
  <c r="O21" i="87"/>
  <c r="N21" i="87"/>
  <c r="M21" i="87"/>
  <c r="L21" i="87"/>
  <c r="K21" i="87"/>
  <c r="J21" i="87"/>
  <c r="I21" i="87"/>
  <c r="H21" i="87"/>
  <c r="G20" i="87"/>
  <c r="U20" i="87" s="1"/>
  <c r="R66" i="47" l="1"/>
  <c r="V66" i="47"/>
  <c r="Z66" i="47"/>
  <c r="G35" i="87"/>
  <c r="U35" i="87" s="1"/>
  <c r="G39" i="87"/>
  <c r="U39" i="87" s="1"/>
  <c r="S66" i="47"/>
  <c r="W66" i="47"/>
  <c r="G67" i="87"/>
  <c r="G25" i="87"/>
  <c r="U25" i="87" s="1"/>
  <c r="G59" i="87"/>
  <c r="U59" i="87" s="1"/>
  <c r="O66" i="47"/>
  <c r="R76" i="87"/>
  <c r="Q76" i="87"/>
  <c r="N76" i="87"/>
  <c r="O76" i="87"/>
  <c r="S76" i="87"/>
  <c r="L76" i="87"/>
  <c r="P76" i="87"/>
  <c r="H76" i="87"/>
  <c r="M76" i="87"/>
  <c r="K76" i="87"/>
  <c r="J76" i="87"/>
  <c r="I76" i="87"/>
  <c r="S77" i="87"/>
  <c r="R77" i="87"/>
  <c r="Q77" i="87"/>
  <c r="P77" i="87"/>
  <c r="O77" i="87"/>
  <c r="N77" i="87"/>
  <c r="M77" i="87"/>
  <c r="K77" i="87"/>
  <c r="G51" i="87"/>
  <c r="U51" i="87" s="1"/>
  <c r="H77" i="87"/>
  <c r="L77" i="87"/>
  <c r="J77" i="87"/>
  <c r="I77" i="87"/>
  <c r="G61" i="87"/>
  <c r="G21" i="87"/>
  <c r="U21" i="87" s="1"/>
  <c r="G31" i="87"/>
  <c r="U31" i="87" s="1"/>
  <c r="G47" i="87"/>
  <c r="U47" i="87" s="1"/>
  <c r="G55" i="87"/>
  <c r="U55" i="87" s="1"/>
  <c r="G63" i="87"/>
  <c r="G23" i="87"/>
  <c r="U23" i="87" s="1"/>
  <c r="G29" i="87"/>
  <c r="U29" i="87" s="1"/>
  <c r="G45" i="87"/>
  <c r="U45" i="87" s="1"/>
  <c r="G53" i="87"/>
  <c r="U53" i="87" s="1"/>
  <c r="G27" i="87"/>
  <c r="U27" i="87" s="1"/>
  <c r="G33" i="87"/>
  <c r="U33" i="87" s="1"/>
  <c r="G37" i="87"/>
  <c r="U37" i="87" s="1"/>
  <c r="G49" i="87"/>
  <c r="U49" i="87" s="1"/>
  <c r="G57" i="87"/>
  <c r="U57" i="87" s="1"/>
  <c r="G65" i="87"/>
  <c r="G43" i="87"/>
  <c r="U43" i="87" s="1"/>
  <c r="G41" i="87"/>
  <c r="U41" i="87" s="1"/>
  <c r="G42" i="87"/>
  <c r="U42" i="87" s="1"/>
  <c r="Q78" i="87" l="1"/>
  <c r="R78" i="87"/>
  <c r="O78" i="87"/>
  <c r="N78" i="87"/>
  <c r="M78" i="87"/>
  <c r="S78" i="87"/>
  <c r="P78" i="87"/>
  <c r="L78" i="87"/>
  <c r="H78" i="87"/>
  <c r="K78" i="87"/>
  <c r="J78" i="87"/>
  <c r="G76" i="87"/>
  <c r="U76" i="87" s="1"/>
  <c r="I78" i="87"/>
  <c r="G77" i="87"/>
  <c r="U77" i="87" s="1"/>
  <c r="E91" i="96"/>
  <c r="F117" i="96"/>
  <c r="E117" i="96"/>
  <c r="F116" i="96"/>
  <c r="F115" i="96"/>
  <c r="E115" i="96"/>
  <c r="E24" i="96"/>
  <c r="E27" i="96" s="1"/>
  <c r="E30" i="96" s="1"/>
  <c r="E33" i="96" s="1"/>
  <c r="E36" i="96" s="1"/>
  <c r="E39" i="96" s="1"/>
  <c r="E42" i="96" s="1"/>
  <c r="E45" i="96" s="1"/>
  <c r="E78" i="96"/>
  <c r="E118" i="96"/>
  <c r="E125" i="96" s="1"/>
  <c r="E132" i="96" s="1"/>
  <c r="E126" i="96"/>
  <c r="E127" i="96"/>
  <c r="E134" i="96" s="1"/>
  <c r="E133" i="96"/>
  <c r="E60" i="83"/>
  <c r="E118" i="83"/>
  <c r="E125" i="83" s="1"/>
  <c r="E132" i="83" s="1"/>
  <c r="E117" i="83"/>
  <c r="E115" i="83"/>
  <c r="E24" i="83"/>
  <c r="N100" i="84"/>
  <c r="R86" i="84"/>
  <c r="G86" i="84"/>
  <c r="G109" i="84" s="1"/>
  <c r="G123" i="84" l="1"/>
  <c r="T115" i="96"/>
  <c r="T116" i="96"/>
  <c r="T117" i="96"/>
  <c r="E133" i="83"/>
  <c r="E127" i="83"/>
  <c r="E134" i="83" s="1"/>
  <c r="O120" i="96"/>
  <c r="R89" i="84"/>
  <c r="R109" i="84"/>
  <c r="R123" i="84" s="1"/>
  <c r="G154" i="96"/>
  <c r="E27" i="83"/>
  <c r="P24" i="83"/>
  <c r="L24" i="83"/>
  <c r="H24" i="83"/>
  <c r="N24" i="83"/>
  <c r="M24" i="83"/>
  <c r="R24" i="83"/>
  <c r="G24" i="83"/>
  <c r="Q24" i="83"/>
  <c r="K24" i="83"/>
  <c r="J24" i="83"/>
  <c r="O24" i="83"/>
  <c r="I24" i="83"/>
  <c r="E78" i="83"/>
  <c r="R60" i="83"/>
  <c r="N60" i="83"/>
  <c r="J60" i="83"/>
  <c r="Q60" i="83"/>
  <c r="M60" i="83"/>
  <c r="I60" i="83"/>
  <c r="K60" i="83"/>
  <c r="P60" i="83"/>
  <c r="H60" i="83"/>
  <c r="O60" i="83"/>
  <c r="G60" i="83"/>
  <c r="L60" i="83"/>
  <c r="G78" i="87"/>
  <c r="U78" i="87" s="1"/>
  <c r="J124" i="84"/>
  <c r="E126" i="83"/>
  <c r="W63" i="47" l="1"/>
  <c r="O119" i="96"/>
  <c r="R124" i="84"/>
  <c r="R154" i="96"/>
  <c r="K124" i="84"/>
  <c r="K154" i="96"/>
  <c r="F24" i="83"/>
  <c r="T24" i="83" s="1"/>
  <c r="F60" i="83"/>
  <c r="T60" i="83" s="1"/>
  <c r="L78" i="83"/>
  <c r="H78" i="83"/>
  <c r="K78" i="83"/>
  <c r="G78" i="83"/>
  <c r="J78" i="83"/>
  <c r="I78" i="83"/>
  <c r="R78" i="83"/>
  <c r="M78" i="83"/>
  <c r="P78" i="83"/>
  <c r="Q78" i="83"/>
  <c r="N78" i="83"/>
  <c r="O78" i="83"/>
  <c r="E30" i="83"/>
  <c r="M27" i="83"/>
  <c r="Q27" i="83"/>
  <c r="I27" i="83"/>
  <c r="R27" i="83"/>
  <c r="G27" i="83"/>
  <c r="P27" i="83"/>
  <c r="K27" i="83"/>
  <c r="J27" i="83"/>
  <c r="O27" i="83"/>
  <c r="H27" i="83"/>
  <c r="N27" i="83"/>
  <c r="L27" i="83"/>
  <c r="E66" i="96"/>
  <c r="F27" i="83" l="1"/>
  <c r="T27" i="83" s="1"/>
  <c r="E33" i="83"/>
  <c r="N30" i="83"/>
  <c r="R30" i="83"/>
  <c r="J30" i="83"/>
  <c r="M30" i="83"/>
  <c r="G30" i="83"/>
  <c r="K30" i="83"/>
  <c r="Q30" i="83"/>
  <c r="H30" i="83"/>
  <c r="O30" i="83"/>
  <c r="L30" i="83"/>
  <c r="I30" i="83"/>
  <c r="P30" i="83"/>
  <c r="F78" i="83"/>
  <c r="T78" i="83" s="1"/>
  <c r="E72" i="96"/>
  <c r="E93" i="96" s="1"/>
  <c r="E121" i="96" s="1"/>
  <c r="E128" i="96" s="1"/>
  <c r="E84" i="96"/>
  <c r="E81" i="96"/>
  <c r="E69" i="96"/>
  <c r="F30" i="83" l="1"/>
  <c r="T30" i="83" s="1"/>
  <c r="E36" i="83"/>
  <c r="K33" i="83"/>
  <c r="M33" i="83"/>
  <c r="R33" i="83"/>
  <c r="H33" i="83"/>
  <c r="G33" i="83"/>
  <c r="O33" i="83"/>
  <c r="Q33" i="83"/>
  <c r="L33" i="83"/>
  <c r="J33" i="83"/>
  <c r="P33" i="83"/>
  <c r="I33" i="83"/>
  <c r="N33" i="83"/>
  <c r="E75" i="96"/>
  <c r="E103" i="96" s="1"/>
  <c r="E107" i="96" s="1"/>
  <c r="E111" i="96" s="1"/>
  <c r="E87" i="96"/>
  <c r="F33" i="83" l="1"/>
  <c r="T33" i="83" s="1"/>
  <c r="E39" i="83"/>
  <c r="H36" i="83"/>
  <c r="P25" i="47" s="1"/>
  <c r="P36" i="83"/>
  <c r="X25" i="47" s="1"/>
  <c r="L36" i="83"/>
  <c r="T25" i="47" s="1"/>
  <c r="R36" i="83"/>
  <c r="Z25" i="47" s="1"/>
  <c r="K36" i="83"/>
  <c r="S25" i="47" s="1"/>
  <c r="I36" i="83"/>
  <c r="Q25" i="47" s="1"/>
  <c r="O36" i="83"/>
  <c r="W25" i="47" s="1"/>
  <c r="J36" i="83"/>
  <c r="R25" i="47" s="1"/>
  <c r="M36" i="83"/>
  <c r="U25" i="47" s="1"/>
  <c r="N36" i="83"/>
  <c r="V25" i="47" s="1"/>
  <c r="Q36" i="83"/>
  <c r="Y25" i="47" s="1"/>
  <c r="G36" i="83"/>
  <c r="BS70" i="91"/>
  <c r="O25" i="47" l="1"/>
  <c r="F36" i="83"/>
  <c r="T36" i="83" s="1"/>
  <c r="E42" i="83"/>
  <c r="I39" i="83"/>
  <c r="K39" i="83"/>
  <c r="P39" i="83"/>
  <c r="M39" i="83"/>
  <c r="R39" i="83"/>
  <c r="O39" i="83"/>
  <c r="H39" i="83"/>
  <c r="J39" i="83"/>
  <c r="G39" i="83"/>
  <c r="L39" i="83"/>
  <c r="N39" i="83"/>
  <c r="Q39" i="83"/>
  <c r="BS71" i="90"/>
  <c r="BS72" i="90"/>
  <c r="BS73" i="90"/>
  <c r="BS74" i="90"/>
  <c r="BS75" i="90"/>
  <c r="BS76" i="90"/>
  <c r="BS77" i="90"/>
  <c r="BS78" i="90"/>
  <c r="BS3" i="90"/>
  <c r="BS4" i="90"/>
  <c r="BS5" i="90"/>
  <c r="BS6" i="90"/>
  <c r="BS7" i="90"/>
  <c r="BS8" i="90"/>
  <c r="BS9" i="90"/>
  <c r="BS10" i="90"/>
  <c r="BS11" i="90"/>
  <c r="BS12" i="90"/>
  <c r="BS13" i="90"/>
  <c r="BS14" i="90"/>
  <c r="BS15" i="90"/>
  <c r="BS16" i="90"/>
  <c r="BS17" i="90"/>
  <c r="BS18" i="90"/>
  <c r="BS19" i="90"/>
  <c r="BS20" i="90"/>
  <c r="BS21" i="90"/>
  <c r="BS22" i="90"/>
  <c r="BS23" i="90"/>
  <c r="BS24" i="90"/>
  <c r="BS25" i="90"/>
  <c r="BS26" i="90"/>
  <c r="BS27" i="90"/>
  <c r="BS28" i="90"/>
  <c r="BS29" i="90"/>
  <c r="BS30" i="90"/>
  <c r="BS31" i="90"/>
  <c r="BS32" i="90"/>
  <c r="BS33" i="90"/>
  <c r="BS34" i="90"/>
  <c r="BS35" i="90"/>
  <c r="BS36" i="90"/>
  <c r="BS37" i="90"/>
  <c r="BS38" i="90"/>
  <c r="BS39" i="90"/>
  <c r="BS40" i="90"/>
  <c r="BS41" i="90"/>
  <c r="BS42" i="90"/>
  <c r="BS43" i="90"/>
  <c r="BS44" i="90"/>
  <c r="BS45" i="90"/>
  <c r="BS46" i="90"/>
  <c r="BS47" i="90"/>
  <c r="BS48" i="90"/>
  <c r="BS49" i="90"/>
  <c r="BS50" i="90"/>
  <c r="BS51" i="90"/>
  <c r="BS52" i="90"/>
  <c r="BS53" i="90"/>
  <c r="BS54" i="90"/>
  <c r="BS55" i="90"/>
  <c r="BS56" i="90"/>
  <c r="BS57" i="90"/>
  <c r="BS58" i="90"/>
  <c r="BS59" i="90"/>
  <c r="BS60" i="90"/>
  <c r="BS61" i="90"/>
  <c r="BS62" i="90"/>
  <c r="BS63" i="90"/>
  <c r="BS64" i="90"/>
  <c r="BS65" i="90"/>
  <c r="BS66" i="90"/>
  <c r="BS67" i="90"/>
  <c r="BS68" i="90"/>
  <c r="BS69" i="90"/>
  <c r="BS70" i="90"/>
  <c r="F39" i="83" l="1"/>
  <c r="T39" i="83" s="1"/>
  <c r="E45" i="83"/>
  <c r="N42" i="83"/>
  <c r="Q42" i="83"/>
  <c r="K42" i="83"/>
  <c r="J42" i="83"/>
  <c r="O42" i="83"/>
  <c r="H42" i="83"/>
  <c r="I42" i="83"/>
  <c r="R42" i="83"/>
  <c r="L42" i="83"/>
  <c r="G42" i="83"/>
  <c r="M42" i="83"/>
  <c r="P42" i="83"/>
  <c r="CA9" i="47"/>
  <c r="CA11" i="47"/>
  <c r="CA14" i="47"/>
  <c r="CA15" i="47"/>
  <c r="CA17" i="47"/>
  <c r="CA18" i="47"/>
  <c r="CA19" i="47"/>
  <c r="CA23" i="47"/>
  <c r="CA24" i="47"/>
  <c r="CA25" i="47"/>
  <c r="CA26" i="47"/>
  <c r="CA31" i="47"/>
  <c r="CA32" i="47"/>
  <c r="CA33" i="47"/>
  <c r="CA34" i="47"/>
  <c r="CA35" i="47"/>
  <c r="CA36" i="47"/>
  <c r="CA37" i="47"/>
  <c r="CA40" i="47"/>
  <c r="CA48" i="47"/>
  <c r="CA50" i="47"/>
  <c r="CA52" i="47"/>
  <c r="CA54" i="47"/>
  <c r="CA57" i="47"/>
  <c r="CA58" i="47"/>
  <c r="CA59" i="47"/>
  <c r="CA60" i="47"/>
  <c r="CA61" i="47"/>
  <c r="CA76" i="47"/>
  <c r="CA79" i="47"/>
  <c r="CA80" i="47"/>
  <c r="CA81" i="47"/>
  <c r="CA88" i="47"/>
  <c r="BS3" i="91"/>
  <c r="BS4" i="91"/>
  <c r="BS5" i="91"/>
  <c r="BS6" i="91"/>
  <c r="BS7" i="91"/>
  <c r="BS8" i="91"/>
  <c r="BS9" i="91"/>
  <c r="BS10" i="91"/>
  <c r="BS11" i="91"/>
  <c r="BS12" i="91"/>
  <c r="BS13" i="91"/>
  <c r="BS14" i="91"/>
  <c r="BS15" i="91"/>
  <c r="BS16" i="91"/>
  <c r="BS17" i="91"/>
  <c r="BS18" i="91"/>
  <c r="BS19" i="91"/>
  <c r="BS20" i="91"/>
  <c r="BS21" i="91"/>
  <c r="BS22" i="91"/>
  <c r="BS23" i="91"/>
  <c r="BS24" i="91"/>
  <c r="BS25" i="91"/>
  <c r="BS26" i="91"/>
  <c r="BS27" i="91"/>
  <c r="BS28" i="91"/>
  <c r="BS29" i="91"/>
  <c r="BS30" i="91"/>
  <c r="BS31" i="91"/>
  <c r="BS32" i="91"/>
  <c r="BS33" i="91"/>
  <c r="BS34" i="91"/>
  <c r="BS35" i="91"/>
  <c r="BS36" i="91"/>
  <c r="BS37" i="91"/>
  <c r="BS38" i="91"/>
  <c r="BS39" i="91"/>
  <c r="BS40" i="91"/>
  <c r="BS41" i="91"/>
  <c r="BS42" i="91"/>
  <c r="BS43" i="91"/>
  <c r="BS44" i="91"/>
  <c r="BS45" i="91"/>
  <c r="BS46" i="91"/>
  <c r="BS47" i="91"/>
  <c r="BS48" i="91"/>
  <c r="BS49" i="91"/>
  <c r="BS50" i="91"/>
  <c r="BS51" i="91"/>
  <c r="BS52" i="91"/>
  <c r="BS53" i="91"/>
  <c r="BS54" i="91"/>
  <c r="BS55" i="91"/>
  <c r="BS56" i="91"/>
  <c r="BS57" i="91"/>
  <c r="BS58" i="91"/>
  <c r="BS59" i="91"/>
  <c r="BS60" i="91"/>
  <c r="BS61" i="91"/>
  <c r="BS62" i="91"/>
  <c r="BS63" i="91"/>
  <c r="BS64" i="91"/>
  <c r="BS65" i="91"/>
  <c r="BS66" i="91"/>
  <c r="BS67" i="91"/>
  <c r="BS68" i="91"/>
  <c r="J45" i="83" l="1"/>
  <c r="R20" i="47" s="1"/>
  <c r="G45" i="83"/>
  <c r="H45" i="83"/>
  <c r="P20" i="47" s="1"/>
  <c r="P45" i="83"/>
  <c r="X20" i="47" s="1"/>
  <c r="K45" i="83"/>
  <c r="S20" i="47" s="1"/>
  <c r="M45" i="83"/>
  <c r="U20" i="47" s="1"/>
  <c r="I45" i="83"/>
  <c r="Q20" i="47" s="1"/>
  <c r="Q45" i="83"/>
  <c r="Y20" i="47" s="1"/>
  <c r="R45" i="83"/>
  <c r="Z20" i="47" s="1"/>
  <c r="O45" i="83"/>
  <c r="W20" i="47" s="1"/>
  <c r="F42" i="83"/>
  <c r="T42" i="83" s="1"/>
  <c r="AT6" i="92"/>
  <c r="N51" i="83" l="1"/>
  <c r="V46" i="47" s="1"/>
  <c r="L51" i="83"/>
  <c r="T46" i="47" s="1"/>
  <c r="R51" i="83"/>
  <c r="Z46" i="47" s="1"/>
  <c r="P51" i="83"/>
  <c r="X46" i="47" s="1"/>
  <c r="J51" i="83"/>
  <c r="R46" i="47" s="1"/>
  <c r="H51" i="83"/>
  <c r="P46" i="47" s="1"/>
  <c r="G51" i="83"/>
  <c r="I51" i="83"/>
  <c r="Q46" i="47" s="1"/>
  <c r="K51" i="83"/>
  <c r="S46" i="47" s="1"/>
  <c r="M51" i="83"/>
  <c r="U46" i="47" s="1"/>
  <c r="O51" i="83"/>
  <c r="W46" i="47" s="1"/>
  <c r="Q51" i="83"/>
  <c r="Y46" i="47" s="1"/>
  <c r="E57" i="83"/>
  <c r="E66" i="83"/>
  <c r="O20" i="47"/>
  <c r="CA20" i="47" s="1"/>
  <c r="F45" i="83"/>
  <c r="T45" i="83" s="1"/>
  <c r="Q134" i="84"/>
  <c r="P134" i="84"/>
  <c r="O134" i="84"/>
  <c r="M134" i="84"/>
  <c r="L134" i="84"/>
  <c r="H134" i="84"/>
  <c r="G134" i="84"/>
  <c r="Q133" i="84"/>
  <c r="P133" i="84"/>
  <c r="O133" i="84"/>
  <c r="M133" i="84"/>
  <c r="L133" i="84"/>
  <c r="H133" i="84"/>
  <c r="G133" i="84"/>
  <c r="R132" i="84"/>
  <c r="Q132" i="84"/>
  <c r="P132" i="84"/>
  <c r="O132" i="84"/>
  <c r="N132" i="84"/>
  <c r="M132" i="84"/>
  <c r="L132" i="84"/>
  <c r="J132" i="84"/>
  <c r="I132" i="84"/>
  <c r="H132" i="84"/>
  <c r="G132" i="84"/>
  <c r="F125" i="84"/>
  <c r="F118" i="84"/>
  <c r="E125" i="84"/>
  <c r="E132" i="84" s="1"/>
  <c r="F117" i="84"/>
  <c r="F116" i="84"/>
  <c r="F115" i="84"/>
  <c r="Q108" i="84"/>
  <c r="Q122" i="84" s="1"/>
  <c r="P108" i="84"/>
  <c r="P122" i="84" s="1"/>
  <c r="O108" i="84"/>
  <c r="O122" i="84" s="1"/>
  <c r="N108" i="84"/>
  <c r="N122" i="84" s="1"/>
  <c r="M108" i="84"/>
  <c r="M122" i="84" s="1"/>
  <c r="L108" i="84"/>
  <c r="L122" i="84" s="1"/>
  <c r="J108" i="84"/>
  <c r="J122" i="84" s="1"/>
  <c r="I122" i="84"/>
  <c r="H108" i="84"/>
  <c r="H122" i="84" s="1"/>
  <c r="G108" i="84"/>
  <c r="R104" i="84"/>
  <c r="Q104" i="84"/>
  <c r="O104" i="84"/>
  <c r="N104" i="84"/>
  <c r="N159" i="96" s="1"/>
  <c r="L104" i="84"/>
  <c r="I104" i="84"/>
  <c r="H104" i="84"/>
  <c r="G104" i="84"/>
  <c r="O96" i="84"/>
  <c r="F95" i="84"/>
  <c r="F91" i="84"/>
  <c r="F89" i="84"/>
  <c r="F88" i="84"/>
  <c r="R108" i="84"/>
  <c r="R122" i="84" s="1"/>
  <c r="K108" i="84"/>
  <c r="K122" i="84" s="1"/>
  <c r="F85" i="84"/>
  <c r="X85" i="84" s="1"/>
  <c r="K104" i="84"/>
  <c r="J104" i="84"/>
  <c r="Q105" i="84"/>
  <c r="M105" i="84"/>
  <c r="K105" i="84"/>
  <c r="I105" i="84"/>
  <c r="N60" i="84"/>
  <c r="F59" i="84"/>
  <c r="X59" i="84" s="1"/>
  <c r="G50" i="84" l="1"/>
  <c r="O46" i="47"/>
  <c r="K120" i="96"/>
  <c r="X91" i="84"/>
  <c r="K106" i="84"/>
  <c r="I106" i="84"/>
  <c r="M106" i="84"/>
  <c r="Q106" i="84"/>
  <c r="F51" i="83"/>
  <c r="T51" i="83" s="1"/>
  <c r="K66" i="83"/>
  <c r="S6" i="47" s="1"/>
  <c r="Q66" i="83"/>
  <c r="Y6" i="47" s="1"/>
  <c r="I66" i="83"/>
  <c r="Q6" i="47" s="1"/>
  <c r="O66" i="83"/>
  <c r="W6" i="47" s="1"/>
  <c r="M66" i="83"/>
  <c r="U6" i="47" s="1"/>
  <c r="G66" i="83"/>
  <c r="L66" i="83"/>
  <c r="T6" i="47" s="1"/>
  <c r="J66" i="83"/>
  <c r="R6" i="47" s="1"/>
  <c r="P66" i="83"/>
  <c r="X6" i="47" s="1"/>
  <c r="N66" i="83"/>
  <c r="V6" i="47" s="1"/>
  <c r="R66" i="83"/>
  <c r="Z6" i="47" s="1"/>
  <c r="H66" i="83"/>
  <c r="P6" i="47" s="1"/>
  <c r="E72" i="83"/>
  <c r="E84" i="83"/>
  <c r="E81" i="83"/>
  <c r="E69" i="83"/>
  <c r="O60" i="84"/>
  <c r="P24" i="84"/>
  <c r="L24" i="84"/>
  <c r="H24" i="84"/>
  <c r="G24" i="84"/>
  <c r="Q24" i="84"/>
  <c r="I24" i="84"/>
  <c r="K24" i="84"/>
  <c r="O24" i="84"/>
  <c r="M24" i="84"/>
  <c r="R24" i="84"/>
  <c r="J24" i="84"/>
  <c r="N24" i="84"/>
  <c r="CA72" i="47"/>
  <c r="CA69" i="47"/>
  <c r="J105" i="84"/>
  <c r="N106" i="84"/>
  <c r="F94" i="84"/>
  <c r="E133" i="84"/>
  <c r="F119" i="84"/>
  <c r="F58" i="84"/>
  <c r="X58" i="84" s="1"/>
  <c r="X60" i="84" s="1"/>
  <c r="L105" i="84"/>
  <c r="P105" i="84"/>
  <c r="K90" i="84"/>
  <c r="J90" i="84"/>
  <c r="G90" i="84"/>
  <c r="R90" i="84"/>
  <c r="R128" i="84" s="1"/>
  <c r="R128" i="96" s="1"/>
  <c r="I90" i="84"/>
  <c r="E127" i="84"/>
  <c r="M154" i="96"/>
  <c r="H110" i="84"/>
  <c r="I110" i="84"/>
  <c r="I124" i="84"/>
  <c r="G110" i="84"/>
  <c r="K110" i="84"/>
  <c r="J110" i="84"/>
  <c r="F92" i="84"/>
  <c r="P96" i="84"/>
  <c r="G99" i="84"/>
  <c r="K60" i="84"/>
  <c r="H99" i="84"/>
  <c r="H128" i="84" s="1"/>
  <c r="H128" i="96" s="1"/>
  <c r="M60" i="84"/>
  <c r="I99" i="84"/>
  <c r="O105" i="84"/>
  <c r="L110" i="84"/>
  <c r="N110" i="84"/>
  <c r="M110" i="84"/>
  <c r="CA70" i="47"/>
  <c r="K134" i="84"/>
  <c r="R105" i="84"/>
  <c r="F132" i="84"/>
  <c r="N129" i="84"/>
  <c r="F108" i="84"/>
  <c r="X108" i="84" s="1"/>
  <c r="G122" i="84"/>
  <c r="Q96" i="84"/>
  <c r="R96" i="84"/>
  <c r="M104" i="84"/>
  <c r="E78" i="84"/>
  <c r="G96" i="84"/>
  <c r="H96" i="84"/>
  <c r="E126" i="84"/>
  <c r="I96" i="84"/>
  <c r="P104" i="84"/>
  <c r="J96" i="84"/>
  <c r="K96" i="84"/>
  <c r="L96" i="84"/>
  <c r="M96" i="84"/>
  <c r="N96" i="84"/>
  <c r="AB8" i="47"/>
  <c r="AB9" i="47"/>
  <c r="AC9" i="47" s="1"/>
  <c r="AD9" i="47" s="1"/>
  <c r="G62" i="84" l="1"/>
  <c r="G53" i="84"/>
  <c r="G54" i="84" s="1"/>
  <c r="O43" i="47" s="1"/>
  <c r="G113" i="84"/>
  <c r="G51" i="84"/>
  <c r="AA46" i="47"/>
  <c r="CA46" i="47"/>
  <c r="G128" i="84"/>
  <c r="G128" i="96" s="1"/>
  <c r="G99" i="96"/>
  <c r="F99" i="84"/>
  <c r="X128" i="84"/>
  <c r="Y128" i="84"/>
  <c r="F170" i="84"/>
  <c r="V92" i="84"/>
  <c r="F60" i="84"/>
  <c r="I119" i="96"/>
  <c r="S47" i="47"/>
  <c r="K119" i="96"/>
  <c r="K133" i="84"/>
  <c r="I126" i="96"/>
  <c r="R126" i="96"/>
  <c r="I127" i="96"/>
  <c r="R127" i="96"/>
  <c r="M124" i="84"/>
  <c r="L124" i="84"/>
  <c r="L154" i="96"/>
  <c r="X92" i="84"/>
  <c r="X93" i="84" s="1"/>
  <c r="N124" i="84"/>
  <c r="N154" i="96"/>
  <c r="H124" i="84"/>
  <c r="H154" i="96"/>
  <c r="O106" i="84"/>
  <c r="R106" i="84"/>
  <c r="P106" i="84"/>
  <c r="J106" i="84"/>
  <c r="H81" i="83"/>
  <c r="G81" i="83"/>
  <c r="R81" i="83"/>
  <c r="J81" i="83"/>
  <c r="N81" i="83"/>
  <c r="K81" i="83"/>
  <c r="L81" i="83"/>
  <c r="M81" i="83"/>
  <c r="O81" i="83"/>
  <c r="P81" i="83"/>
  <c r="Q81" i="83"/>
  <c r="I81" i="83"/>
  <c r="M84" i="83"/>
  <c r="K84" i="83"/>
  <c r="Q84" i="83"/>
  <c r="O84" i="83"/>
  <c r="I84" i="83"/>
  <c r="G84" i="83"/>
  <c r="P84" i="83"/>
  <c r="H84" i="83"/>
  <c r="J84" i="83"/>
  <c r="N84" i="83"/>
  <c r="L84" i="83"/>
  <c r="R84" i="83"/>
  <c r="F66" i="83"/>
  <c r="T66" i="83" s="1"/>
  <c r="O6" i="47"/>
  <c r="E93" i="83"/>
  <c r="E121" i="83" s="1"/>
  <c r="E128" i="83" s="1"/>
  <c r="Q72" i="83"/>
  <c r="I72" i="83"/>
  <c r="O72" i="83"/>
  <c r="G72" i="83"/>
  <c r="M72" i="83"/>
  <c r="K72" i="83"/>
  <c r="R72" i="83"/>
  <c r="L72" i="83"/>
  <c r="H72" i="83"/>
  <c r="J72" i="83"/>
  <c r="P72" i="83"/>
  <c r="N72" i="83"/>
  <c r="L69" i="83"/>
  <c r="T27" i="47" s="1"/>
  <c r="O69" i="83"/>
  <c r="W27" i="47" s="1"/>
  <c r="H69" i="83"/>
  <c r="P27" i="47" s="1"/>
  <c r="Q69" i="83"/>
  <c r="Y27" i="47" s="1"/>
  <c r="R69" i="83"/>
  <c r="Z27" i="47" s="1"/>
  <c r="G69" i="83"/>
  <c r="P69" i="83"/>
  <c r="X27" i="47" s="1"/>
  <c r="I69" i="83"/>
  <c r="Q27" i="47" s="1"/>
  <c r="J69" i="83"/>
  <c r="R27" i="47" s="1"/>
  <c r="K69" i="83"/>
  <c r="S27" i="47" s="1"/>
  <c r="M69" i="83"/>
  <c r="U27" i="47" s="1"/>
  <c r="N69" i="83"/>
  <c r="V27" i="47" s="1"/>
  <c r="E87" i="83"/>
  <c r="E75" i="83"/>
  <c r="CA89" i="47"/>
  <c r="R78" i="84"/>
  <c r="L78" i="84"/>
  <c r="H78" i="84"/>
  <c r="Q78" i="84"/>
  <c r="K78" i="84"/>
  <c r="J78" i="84"/>
  <c r="I78" i="84"/>
  <c r="P78" i="84"/>
  <c r="M78" i="84"/>
  <c r="N78" i="84"/>
  <c r="O78" i="84"/>
  <c r="O27" i="84"/>
  <c r="Q27" i="84"/>
  <c r="I27" i="84"/>
  <c r="M27" i="84"/>
  <c r="G27" i="84"/>
  <c r="H27" i="84"/>
  <c r="N27" i="84"/>
  <c r="L27" i="84"/>
  <c r="R27" i="84"/>
  <c r="K27" i="84"/>
  <c r="P27" i="84"/>
  <c r="F24" i="84"/>
  <c r="H106" i="84"/>
  <c r="L106" i="84"/>
  <c r="F90" i="84"/>
  <c r="F122" i="84"/>
  <c r="CA86" i="47"/>
  <c r="CA83" i="47"/>
  <c r="CA87" i="47"/>
  <c r="CA84" i="47"/>
  <c r="CA62" i="47"/>
  <c r="CA65" i="47"/>
  <c r="J134" i="84"/>
  <c r="R134" i="84"/>
  <c r="F105" i="84"/>
  <c r="I133" i="84"/>
  <c r="J133" i="84"/>
  <c r="E134" i="84"/>
  <c r="Q154" i="96"/>
  <c r="F109" i="84"/>
  <c r="X109" i="84" s="1"/>
  <c r="X110" i="84" s="1"/>
  <c r="F104" i="84"/>
  <c r="X104" i="84" s="1"/>
  <c r="R110" i="84"/>
  <c r="Q110" i="84"/>
  <c r="P110" i="84"/>
  <c r="O110" i="84"/>
  <c r="G124" i="84"/>
  <c r="F96" i="84"/>
  <c r="L20" i="85"/>
  <c r="O45" i="47" l="1"/>
  <c r="G51" i="96"/>
  <c r="G114" i="84"/>
  <c r="G113" i="96"/>
  <c r="Z128" i="84"/>
  <c r="V93" i="84"/>
  <c r="Q124" i="84"/>
  <c r="F106" i="84"/>
  <c r="O124" i="84"/>
  <c r="O154" i="96"/>
  <c r="P124" i="84"/>
  <c r="P154" i="96"/>
  <c r="F84" i="83"/>
  <c r="T84" i="83" s="1"/>
  <c r="E103" i="83"/>
  <c r="E107" i="83" s="1"/>
  <c r="E111" i="83" s="1"/>
  <c r="M75" i="83"/>
  <c r="U49" i="47" s="1"/>
  <c r="J75" i="83"/>
  <c r="R49" i="47" s="1"/>
  <c r="G75" i="83"/>
  <c r="O49" i="47" s="1"/>
  <c r="H75" i="83"/>
  <c r="P49" i="47" s="1"/>
  <c r="Q75" i="83"/>
  <c r="Y49" i="47" s="1"/>
  <c r="N75" i="83"/>
  <c r="V49" i="47" s="1"/>
  <c r="K75" i="83"/>
  <c r="S49" i="47" s="1"/>
  <c r="L75" i="83"/>
  <c r="T49" i="47" s="1"/>
  <c r="R75" i="83"/>
  <c r="Z49" i="47" s="1"/>
  <c r="O75" i="83"/>
  <c r="W49" i="47" s="1"/>
  <c r="P75" i="83"/>
  <c r="X49" i="47" s="1"/>
  <c r="I75" i="83"/>
  <c r="Q49" i="47" s="1"/>
  <c r="F69" i="83"/>
  <c r="T69" i="83" s="1"/>
  <c r="O27" i="47"/>
  <c r="CA27" i="47" s="1"/>
  <c r="F72" i="83"/>
  <c r="T72" i="83" s="1"/>
  <c r="F81" i="83"/>
  <c r="T81" i="83" s="1"/>
  <c r="P30" i="84"/>
  <c r="L30" i="84"/>
  <c r="H30" i="84"/>
  <c r="G30" i="84"/>
  <c r="Q30" i="84"/>
  <c r="O30" i="84"/>
  <c r="R30" i="84"/>
  <c r="J30" i="84"/>
  <c r="K30" i="84"/>
  <c r="I30" i="84"/>
  <c r="N30" i="84"/>
  <c r="M30" i="84"/>
  <c r="F27" i="84"/>
  <c r="F78" i="84"/>
  <c r="X105" i="84"/>
  <c r="X106" i="84" s="1"/>
  <c r="CA13" i="47"/>
  <c r="CA66" i="47"/>
  <c r="CA63" i="47"/>
  <c r="F127" i="84"/>
  <c r="N133" i="84"/>
  <c r="F126" i="84"/>
  <c r="F110" i="84"/>
  <c r="R133" i="84"/>
  <c r="F123" i="84"/>
  <c r="AA14" i="47"/>
  <c r="AB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AW14" i="47"/>
  <c r="AX14" i="47"/>
  <c r="AY14" i="47"/>
  <c r="AZ14" i="47"/>
  <c r="BA14" i="47"/>
  <c r="BB14" i="47"/>
  <c r="BC14" i="47"/>
  <c r="BD14" i="47"/>
  <c r="BQ14" i="47"/>
  <c r="BU14" i="47"/>
  <c r="BV14" i="47"/>
  <c r="BX14" i="47"/>
  <c r="BY14" i="47"/>
  <c r="BZ14" i="47"/>
  <c r="CC14" i="47"/>
  <c r="AA15" i="47"/>
  <c r="AB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Q15" i="47"/>
  <c r="BU15" i="47"/>
  <c r="BV15" i="47"/>
  <c r="BX15" i="47"/>
  <c r="BY15" i="47"/>
  <c r="BZ15" i="47"/>
  <c r="CC15" i="47"/>
  <c r="AB16" i="47"/>
  <c r="AG16" i="47"/>
  <c r="AH16" i="47"/>
  <c r="AI16" i="47"/>
  <c r="AJ16" i="47"/>
  <c r="AK16" i="47"/>
  <c r="AL16" i="47"/>
  <c r="AM16" i="47"/>
  <c r="AN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Q16" i="47"/>
  <c r="BU16" i="47"/>
  <c r="BV16" i="47"/>
  <c r="BX16" i="47"/>
  <c r="BY16" i="47"/>
  <c r="BZ16" i="47"/>
  <c r="CC16" i="47"/>
  <c r="AA17" i="47"/>
  <c r="AB17" i="47"/>
  <c r="AC17" i="47" s="1"/>
  <c r="AD17" i="47" s="1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Q17" i="47"/>
  <c r="BU17" i="47"/>
  <c r="BV17" i="47"/>
  <c r="BX17" i="47"/>
  <c r="BY17" i="47"/>
  <c r="BZ17" i="47"/>
  <c r="CC17" i="47"/>
  <c r="AA9" i="47"/>
  <c r="CB9" i="47"/>
  <c r="AG9" i="47"/>
  <c r="AH9" i="47"/>
  <c r="AI9" i="47"/>
  <c r="AJ9" i="47"/>
  <c r="AK9" i="47"/>
  <c r="AL9" i="47"/>
  <c r="AM9" i="47"/>
  <c r="AN9" i="47"/>
  <c r="AO9" i="47"/>
  <c r="AP9" i="47"/>
  <c r="AQ9" i="47"/>
  <c r="AR9" i="47"/>
  <c r="AS9" i="47"/>
  <c r="AT9" i="47"/>
  <c r="AU9" i="47"/>
  <c r="AV9" i="47"/>
  <c r="AW9" i="47"/>
  <c r="AX9" i="47"/>
  <c r="AY9" i="47"/>
  <c r="AZ9" i="47"/>
  <c r="BA9" i="47"/>
  <c r="BB9" i="47"/>
  <c r="BC9" i="47"/>
  <c r="BD9" i="47"/>
  <c r="BQ9" i="47"/>
  <c r="BU9" i="47"/>
  <c r="BV9" i="47"/>
  <c r="BX9" i="47"/>
  <c r="BY9" i="47"/>
  <c r="BZ9" i="47"/>
  <c r="CC9" i="47"/>
  <c r="AA34" i="47"/>
  <c r="AB34" i="47"/>
  <c r="AG34" i="47"/>
  <c r="AH34" i="47"/>
  <c r="AI34" i="47"/>
  <c r="AJ34" i="47"/>
  <c r="AK34" i="47"/>
  <c r="AL34" i="47"/>
  <c r="AM34" i="47"/>
  <c r="AN34" i="47"/>
  <c r="AO34" i="47"/>
  <c r="AP34" i="47"/>
  <c r="AQ34" i="47"/>
  <c r="AR34" i="47"/>
  <c r="AS34" i="47"/>
  <c r="AT34" i="47"/>
  <c r="AU34" i="47"/>
  <c r="AV34" i="47"/>
  <c r="AW34" i="47"/>
  <c r="AX34" i="47"/>
  <c r="AY34" i="47"/>
  <c r="AZ34" i="47"/>
  <c r="BA34" i="47"/>
  <c r="BB34" i="47"/>
  <c r="BC34" i="47"/>
  <c r="BD34" i="47"/>
  <c r="BQ34" i="47"/>
  <c r="BU34" i="47"/>
  <c r="BV34" i="47"/>
  <c r="BX34" i="47"/>
  <c r="BY34" i="47"/>
  <c r="BZ34" i="47"/>
  <c r="CC34" i="47"/>
  <c r="M67" i="88"/>
  <c r="L67" i="88"/>
  <c r="S66" i="88"/>
  <c r="S67" i="88" s="1"/>
  <c r="R66" i="88"/>
  <c r="R67" i="88" s="1"/>
  <c r="Q66" i="88"/>
  <c r="Q67" i="88" s="1"/>
  <c r="P66" i="88"/>
  <c r="P67" i="88" s="1"/>
  <c r="O66" i="88"/>
  <c r="O67" i="88" s="1"/>
  <c r="N66" i="88"/>
  <c r="N67" i="88" s="1"/>
  <c r="M66" i="88"/>
  <c r="L66" i="88"/>
  <c r="K66" i="88"/>
  <c r="K67" i="88" s="1"/>
  <c r="J66" i="88"/>
  <c r="J67" i="88" s="1"/>
  <c r="I66" i="88"/>
  <c r="I67" i="88" s="1"/>
  <c r="H66" i="88"/>
  <c r="H67" i="88" s="1"/>
  <c r="S62" i="88"/>
  <c r="K62" i="88"/>
  <c r="S61" i="88"/>
  <c r="R61" i="88"/>
  <c r="R62" i="88" s="1"/>
  <c r="Q61" i="88"/>
  <c r="Q62" i="88" s="1"/>
  <c r="P61" i="88"/>
  <c r="P62" i="88" s="1"/>
  <c r="O61" i="88"/>
  <c r="O62" i="88" s="1"/>
  <c r="N61" i="88"/>
  <c r="N62" i="88" s="1"/>
  <c r="M61" i="88"/>
  <c r="M62" i="88" s="1"/>
  <c r="L61" i="88"/>
  <c r="L62" i="88" s="1"/>
  <c r="K61" i="88"/>
  <c r="J61" i="88"/>
  <c r="J62" i="88" s="1"/>
  <c r="I61" i="88"/>
  <c r="I62" i="88" s="1"/>
  <c r="H61" i="88"/>
  <c r="H62" i="88" s="1"/>
  <c r="G52" i="88"/>
  <c r="Q51" i="88"/>
  <c r="Q54" i="88" s="1"/>
  <c r="P51" i="88"/>
  <c r="P54" i="88" s="1"/>
  <c r="N51" i="88"/>
  <c r="N54" i="88" s="1"/>
  <c r="L51" i="88"/>
  <c r="L54" i="88" s="1"/>
  <c r="K51" i="88"/>
  <c r="K54" i="88" s="1"/>
  <c r="H51" i="88"/>
  <c r="H54" i="88" s="1"/>
  <c r="F51" i="88"/>
  <c r="J51" i="88" s="1"/>
  <c r="J54" i="88" s="1"/>
  <c r="G50" i="88"/>
  <c r="C50" i="88"/>
  <c r="Q46" i="88"/>
  <c r="F46" i="88"/>
  <c r="O46" i="88" s="1"/>
  <c r="W45" i="88"/>
  <c r="U45" i="88"/>
  <c r="G45" i="88"/>
  <c r="S44" i="88"/>
  <c r="Q44" i="88"/>
  <c r="P44" i="88"/>
  <c r="O44" i="88"/>
  <c r="M44" i="88"/>
  <c r="L44" i="88"/>
  <c r="K44" i="88"/>
  <c r="J44" i="88"/>
  <c r="H44" i="88"/>
  <c r="I44" i="88"/>
  <c r="G43" i="88"/>
  <c r="W43" i="88" s="1"/>
  <c r="F42" i="88"/>
  <c r="Q42" i="88" s="1"/>
  <c r="G41" i="88"/>
  <c r="U41" i="88" s="1"/>
  <c r="Q40" i="88"/>
  <c r="O40" i="88"/>
  <c r="N40" i="88"/>
  <c r="M40" i="88"/>
  <c r="L40" i="88"/>
  <c r="G39" i="88"/>
  <c r="W39" i="88" s="1"/>
  <c r="U37" i="88"/>
  <c r="G37" i="88"/>
  <c r="W37" i="88" s="1"/>
  <c r="F36" i="88"/>
  <c r="F38" i="88" s="1"/>
  <c r="G35" i="88"/>
  <c r="W35" i="88" s="1"/>
  <c r="F34" i="88"/>
  <c r="I34" i="88" s="1"/>
  <c r="P38" i="47" s="1"/>
  <c r="G33" i="88"/>
  <c r="W33" i="88" s="1"/>
  <c r="S32" i="88"/>
  <c r="R32" i="88"/>
  <c r="Q32" i="88"/>
  <c r="P32" i="88"/>
  <c r="O32" i="88"/>
  <c r="N32" i="88"/>
  <c r="L32" i="88"/>
  <c r="K32" i="88"/>
  <c r="J32" i="88"/>
  <c r="I32" i="88"/>
  <c r="H32" i="88"/>
  <c r="G31" i="88"/>
  <c r="U31" i="88" s="1"/>
  <c r="G29" i="88"/>
  <c r="W29" i="88" s="1"/>
  <c r="Q28" i="88"/>
  <c r="P28" i="88"/>
  <c r="W27" i="88"/>
  <c r="U27" i="88"/>
  <c r="G27" i="88"/>
  <c r="F26" i="88"/>
  <c r="K26" i="88" s="1"/>
  <c r="W25" i="88"/>
  <c r="U25" i="88"/>
  <c r="G25" i="88"/>
  <c r="S24" i="88"/>
  <c r="M24" i="88"/>
  <c r="L24" i="88"/>
  <c r="K24" i="88"/>
  <c r="I24" i="88"/>
  <c r="H24" i="88"/>
  <c r="R24" i="88"/>
  <c r="G23" i="88"/>
  <c r="W23" i="88" s="1"/>
  <c r="N22" i="88"/>
  <c r="N76" i="88" s="1"/>
  <c r="N77" i="88" s="1"/>
  <c r="M22" i="88"/>
  <c r="G21" i="88"/>
  <c r="G61" i="88" s="1"/>
  <c r="G62" i="88" s="1"/>
  <c r="Q20" i="88"/>
  <c r="O20" i="88"/>
  <c r="N20" i="88"/>
  <c r="L20" i="88"/>
  <c r="J20" i="88"/>
  <c r="I20" i="88"/>
  <c r="H20" i="88"/>
  <c r="S20" i="88"/>
  <c r="G19" i="88"/>
  <c r="W19" i="88" s="1"/>
  <c r="A12" i="88"/>
  <c r="O6" i="88"/>
  <c r="A5" i="88"/>
  <c r="N156" i="87"/>
  <c r="J156" i="87"/>
  <c r="I156" i="87"/>
  <c r="F156" i="87"/>
  <c r="S156" i="87" s="1"/>
  <c r="O155" i="87"/>
  <c r="N155" i="87"/>
  <c r="G155" i="87" s="1"/>
  <c r="S154" i="87"/>
  <c r="R154" i="87"/>
  <c r="Q154" i="87"/>
  <c r="P154" i="87"/>
  <c r="O154" i="87"/>
  <c r="N154" i="87"/>
  <c r="M154" i="87"/>
  <c r="L154" i="87"/>
  <c r="K154" i="87"/>
  <c r="J154" i="87"/>
  <c r="I153" i="87"/>
  <c r="I154" i="87" s="1"/>
  <c r="S134" i="87"/>
  <c r="S135" i="87" s="1"/>
  <c r="R134" i="87"/>
  <c r="R135" i="87" s="1"/>
  <c r="Q134" i="87"/>
  <c r="Q135" i="87" s="1"/>
  <c r="P134" i="87"/>
  <c r="P135" i="87" s="1"/>
  <c r="O134" i="87"/>
  <c r="O135" i="87" s="1"/>
  <c r="N134" i="87"/>
  <c r="N135" i="87" s="1"/>
  <c r="L134" i="87"/>
  <c r="L135" i="87" s="1"/>
  <c r="K134" i="87"/>
  <c r="K135" i="87" s="1"/>
  <c r="J134" i="87"/>
  <c r="J135" i="87" s="1"/>
  <c r="I134" i="87"/>
  <c r="I135" i="87" s="1"/>
  <c r="H134" i="87"/>
  <c r="H135" i="87" s="1"/>
  <c r="S129" i="87"/>
  <c r="S130" i="87" s="1"/>
  <c r="R129" i="87"/>
  <c r="R130" i="87" s="1"/>
  <c r="Q129" i="87"/>
  <c r="Q130" i="87" s="1"/>
  <c r="P129" i="87"/>
  <c r="P130" i="87" s="1"/>
  <c r="O129" i="87"/>
  <c r="O130" i="87" s="1"/>
  <c r="N129" i="87"/>
  <c r="N130" i="87" s="1"/>
  <c r="L129" i="87"/>
  <c r="L130" i="87" s="1"/>
  <c r="K129" i="87"/>
  <c r="K130" i="87" s="1"/>
  <c r="J129" i="87"/>
  <c r="J130" i="87" s="1"/>
  <c r="I129" i="87"/>
  <c r="I130" i="87" s="1"/>
  <c r="H129" i="87"/>
  <c r="H130" i="87" s="1"/>
  <c r="S116" i="87"/>
  <c r="R116" i="87"/>
  <c r="Q116" i="87"/>
  <c r="P116" i="87"/>
  <c r="O116" i="87"/>
  <c r="N116" i="87"/>
  <c r="M116" i="87"/>
  <c r="L116" i="87"/>
  <c r="K116" i="87"/>
  <c r="J116" i="87"/>
  <c r="I116" i="87"/>
  <c r="H116" i="87"/>
  <c r="G116" i="87" s="1"/>
  <c r="U115" i="87"/>
  <c r="G115" i="87"/>
  <c r="W115" i="87" s="1"/>
  <c r="Q114" i="87"/>
  <c r="M114" i="87"/>
  <c r="H114" i="87"/>
  <c r="F114" i="87"/>
  <c r="R114" i="87" s="1"/>
  <c r="W113" i="87"/>
  <c r="G113" i="87"/>
  <c r="U113" i="87" s="1"/>
  <c r="S112" i="87"/>
  <c r="R112" i="87"/>
  <c r="Q112" i="87"/>
  <c r="P112" i="87"/>
  <c r="O112" i="87"/>
  <c r="N112" i="87"/>
  <c r="M112" i="87"/>
  <c r="L112" i="87"/>
  <c r="K112" i="87"/>
  <c r="J112" i="87"/>
  <c r="I112" i="87"/>
  <c r="H112" i="87"/>
  <c r="G111" i="87"/>
  <c r="W111" i="87" s="1"/>
  <c r="J110" i="87"/>
  <c r="F110" i="87"/>
  <c r="I110" i="87" s="1"/>
  <c r="G109" i="87"/>
  <c r="W109" i="87" s="1"/>
  <c r="S108" i="87"/>
  <c r="R108" i="87"/>
  <c r="Q108" i="87"/>
  <c r="P108" i="87"/>
  <c r="O108" i="87"/>
  <c r="N108" i="87"/>
  <c r="M108" i="87"/>
  <c r="L108" i="87"/>
  <c r="K108" i="87"/>
  <c r="J108" i="87"/>
  <c r="I108" i="87"/>
  <c r="H108" i="87"/>
  <c r="U107" i="87"/>
  <c r="G107" i="87"/>
  <c r="W107" i="87" s="1"/>
  <c r="S106" i="87"/>
  <c r="P106" i="87"/>
  <c r="O106" i="87"/>
  <c r="M106" i="87"/>
  <c r="K106" i="87"/>
  <c r="J106" i="87"/>
  <c r="I106" i="87"/>
  <c r="F106" i="87"/>
  <c r="H106" i="87" s="1"/>
  <c r="U105" i="87"/>
  <c r="G105" i="87"/>
  <c r="W105" i="87" s="1"/>
  <c r="S104" i="87"/>
  <c r="R104" i="87"/>
  <c r="Q104" i="87"/>
  <c r="P104" i="87"/>
  <c r="O104" i="87"/>
  <c r="N104" i="87"/>
  <c r="M104" i="87"/>
  <c r="L104" i="87"/>
  <c r="K104" i="87"/>
  <c r="J104" i="87"/>
  <c r="I104" i="87"/>
  <c r="H104" i="87"/>
  <c r="W103" i="87"/>
  <c r="G103" i="87"/>
  <c r="U103" i="87" s="1"/>
  <c r="F102" i="87"/>
  <c r="I102" i="87" s="1"/>
  <c r="W101" i="87"/>
  <c r="U101" i="87"/>
  <c r="G101" i="87"/>
  <c r="S100" i="87"/>
  <c r="R100" i="87"/>
  <c r="Q100" i="87"/>
  <c r="P100" i="87"/>
  <c r="O100" i="87"/>
  <c r="N100" i="87"/>
  <c r="M100" i="87"/>
  <c r="L100" i="87"/>
  <c r="K100" i="87"/>
  <c r="J100" i="87"/>
  <c r="I100" i="87"/>
  <c r="H100" i="87"/>
  <c r="G100" i="87"/>
  <c r="W100" i="87" s="1"/>
  <c r="W99" i="87"/>
  <c r="U99" i="87"/>
  <c r="G99" i="87"/>
  <c r="O98" i="87"/>
  <c r="N98" i="87"/>
  <c r="M98" i="87"/>
  <c r="F98" i="87"/>
  <c r="L98" i="87" s="1"/>
  <c r="G97" i="87"/>
  <c r="W97" i="87" s="1"/>
  <c r="S96" i="87"/>
  <c r="R96" i="87"/>
  <c r="Q96" i="87"/>
  <c r="P96" i="87"/>
  <c r="O96" i="87"/>
  <c r="N96" i="87"/>
  <c r="M96" i="87"/>
  <c r="L96" i="87"/>
  <c r="K96" i="87"/>
  <c r="J96" i="87"/>
  <c r="I96" i="87"/>
  <c r="H96" i="87"/>
  <c r="G96" i="87" s="1"/>
  <c r="G95" i="87"/>
  <c r="W95" i="87" s="1"/>
  <c r="U93" i="87"/>
  <c r="G93" i="87"/>
  <c r="W93" i="87" s="1"/>
  <c r="S92" i="87"/>
  <c r="O92" i="87"/>
  <c r="N92" i="87"/>
  <c r="M92" i="87"/>
  <c r="J92" i="87"/>
  <c r="I92" i="87"/>
  <c r="H92" i="87"/>
  <c r="F92" i="87"/>
  <c r="R92" i="87" s="1"/>
  <c r="W91" i="87"/>
  <c r="G91" i="87"/>
  <c r="U91" i="87" s="1"/>
  <c r="G89" i="87"/>
  <c r="W89" i="87" s="1"/>
  <c r="G87" i="87"/>
  <c r="W87" i="87" s="1"/>
  <c r="K85" i="87"/>
  <c r="J85" i="87"/>
  <c r="I85" i="87"/>
  <c r="H85" i="87"/>
  <c r="H139" i="87" s="1"/>
  <c r="H140" i="87" s="1"/>
  <c r="K84" i="87"/>
  <c r="K144" i="87" s="1"/>
  <c r="K145" i="87" s="1"/>
  <c r="J84" i="87"/>
  <c r="J144" i="87" s="1"/>
  <c r="J145" i="87" s="1"/>
  <c r="I84" i="87"/>
  <c r="I86" i="87" s="1"/>
  <c r="H84" i="87"/>
  <c r="G82" i="87"/>
  <c r="W82" i="87" s="1"/>
  <c r="F81" i="87"/>
  <c r="N81" i="87" s="1"/>
  <c r="W80" i="87"/>
  <c r="U80" i="87"/>
  <c r="G80" i="87"/>
  <c r="W78" i="87"/>
  <c r="F77" i="87"/>
  <c r="W76" i="87"/>
  <c r="W66" i="87"/>
  <c r="E66" i="87"/>
  <c r="W64" i="87"/>
  <c r="W63" i="87"/>
  <c r="W62" i="87"/>
  <c r="E62" i="87"/>
  <c r="W60" i="87"/>
  <c r="W58" i="87"/>
  <c r="W56" i="87"/>
  <c r="W50" i="87"/>
  <c r="W48" i="87"/>
  <c r="W46" i="87"/>
  <c r="W44" i="87"/>
  <c r="W42" i="87"/>
  <c r="W40" i="87"/>
  <c r="W38" i="87"/>
  <c r="W36" i="87"/>
  <c r="W34" i="87"/>
  <c r="W32" i="87"/>
  <c r="W30" i="87"/>
  <c r="W28" i="87"/>
  <c r="W26" i="87"/>
  <c r="W24" i="87"/>
  <c r="W22" i="87"/>
  <c r="A12" i="87"/>
  <c r="O6" i="87"/>
  <c r="A5" i="87"/>
  <c r="S63" i="86"/>
  <c r="S66" i="86" s="1"/>
  <c r="R63" i="86"/>
  <c r="R66" i="86" s="1"/>
  <c r="Q63" i="86"/>
  <c r="Q66" i="86" s="1"/>
  <c r="P63" i="86"/>
  <c r="O63" i="86"/>
  <c r="O66" i="86" s="1"/>
  <c r="N63" i="86"/>
  <c r="N66" i="86" s="1"/>
  <c r="M63" i="86"/>
  <c r="M66" i="86" s="1"/>
  <c r="L63" i="86"/>
  <c r="K63" i="86"/>
  <c r="K66" i="86" s="1"/>
  <c r="J63" i="86"/>
  <c r="I63" i="86"/>
  <c r="I66" i="86" s="1"/>
  <c r="H63" i="86"/>
  <c r="H66" i="86" s="1"/>
  <c r="G63" i="86"/>
  <c r="G66" i="86" s="1"/>
  <c r="S58" i="86"/>
  <c r="R58" i="86"/>
  <c r="Q58" i="86"/>
  <c r="P58" i="86"/>
  <c r="O58" i="86"/>
  <c r="N58" i="86"/>
  <c r="M58" i="86"/>
  <c r="L58" i="86"/>
  <c r="L66" i="86" s="1"/>
  <c r="K58" i="86"/>
  <c r="J58" i="86"/>
  <c r="I58" i="86"/>
  <c r="H58" i="86"/>
  <c r="G58" i="86"/>
  <c r="S53" i="86"/>
  <c r="R53" i="86"/>
  <c r="Q53" i="86"/>
  <c r="P53" i="86"/>
  <c r="O53" i="86"/>
  <c r="N53" i="86"/>
  <c r="M53" i="86"/>
  <c r="L53" i="86"/>
  <c r="K53" i="86"/>
  <c r="J53" i="86"/>
  <c r="I53" i="86"/>
  <c r="H53" i="86"/>
  <c r="G53" i="86"/>
  <c r="S48" i="86"/>
  <c r="R48" i="86"/>
  <c r="Q48" i="86"/>
  <c r="P48" i="86"/>
  <c r="O48" i="86"/>
  <c r="N48" i="86"/>
  <c r="M48" i="86"/>
  <c r="L48" i="86"/>
  <c r="K48" i="86"/>
  <c r="J48" i="86"/>
  <c r="I48" i="86"/>
  <c r="H48" i="86"/>
  <c r="G48" i="86"/>
  <c r="Q35" i="86"/>
  <c r="F34" i="86"/>
  <c r="Q34" i="86" s="1"/>
  <c r="G33" i="86"/>
  <c r="W33" i="86" s="1"/>
  <c r="S32" i="86"/>
  <c r="S38" i="86" s="1"/>
  <c r="R32" i="86"/>
  <c r="Q32" i="86"/>
  <c r="P32" i="86"/>
  <c r="O32" i="86"/>
  <c r="N32" i="86"/>
  <c r="M32" i="86"/>
  <c r="L32" i="86"/>
  <c r="K32" i="86"/>
  <c r="J32" i="86"/>
  <c r="I32" i="86"/>
  <c r="H32" i="86"/>
  <c r="W31" i="86"/>
  <c r="G31" i="86"/>
  <c r="U31" i="86" s="1"/>
  <c r="K30" i="86"/>
  <c r="I30" i="86"/>
  <c r="H30" i="86"/>
  <c r="F30" i="86"/>
  <c r="R30" i="86" s="1"/>
  <c r="W29" i="86"/>
  <c r="G29" i="86"/>
  <c r="U29" i="86" s="1"/>
  <c r="S28" i="86"/>
  <c r="R28" i="86"/>
  <c r="R38" i="86" s="1"/>
  <c r="Q28" i="86"/>
  <c r="P28" i="86"/>
  <c r="P38" i="86" s="1"/>
  <c r="O28" i="86"/>
  <c r="N28" i="86"/>
  <c r="N38" i="86" s="1"/>
  <c r="M28" i="86"/>
  <c r="L28" i="86"/>
  <c r="L38" i="86" s="1"/>
  <c r="K28" i="86"/>
  <c r="J28" i="86"/>
  <c r="I28" i="86"/>
  <c r="H28" i="86"/>
  <c r="H38" i="86" s="1"/>
  <c r="G27" i="86"/>
  <c r="W27" i="86" s="1"/>
  <c r="J26" i="86"/>
  <c r="I26" i="86"/>
  <c r="H26" i="86"/>
  <c r="F26" i="86"/>
  <c r="S26" i="86" s="1"/>
  <c r="W25" i="86"/>
  <c r="U25" i="86"/>
  <c r="W24" i="86"/>
  <c r="U24" i="86"/>
  <c r="S24" i="86"/>
  <c r="S35" i="86" s="1"/>
  <c r="R24" i="86"/>
  <c r="R35" i="86" s="1"/>
  <c r="Q24" i="86"/>
  <c r="P24" i="86"/>
  <c r="P35" i="86" s="1"/>
  <c r="O24" i="86"/>
  <c r="O35" i="86" s="1"/>
  <c r="N24" i="86"/>
  <c r="N35" i="86" s="1"/>
  <c r="M24" i="86"/>
  <c r="M35" i="86" s="1"/>
  <c r="L24" i="86"/>
  <c r="L35" i="86" s="1"/>
  <c r="K24" i="86"/>
  <c r="K35" i="86" s="1"/>
  <c r="J24" i="86"/>
  <c r="J35" i="86" s="1"/>
  <c r="I24" i="86"/>
  <c r="I35" i="86" s="1"/>
  <c r="H24" i="86"/>
  <c r="H35" i="86" s="1"/>
  <c r="W23" i="86"/>
  <c r="U23" i="86"/>
  <c r="S22" i="86"/>
  <c r="S36" i="86" s="1"/>
  <c r="Q22" i="86"/>
  <c r="P22" i="86"/>
  <c r="M22" i="86"/>
  <c r="F22" i="86"/>
  <c r="J22" i="86" s="1"/>
  <c r="G21" i="86"/>
  <c r="W21" i="86" s="1"/>
  <c r="W20" i="86"/>
  <c r="U20" i="86"/>
  <c r="G20" i="86"/>
  <c r="W19" i="86"/>
  <c r="G19" i="86"/>
  <c r="U19" i="86" s="1"/>
  <c r="A12" i="86"/>
  <c r="O6" i="86"/>
  <c r="A5" i="86"/>
  <c r="S53" i="85"/>
  <c r="S52" i="85"/>
  <c r="R52" i="85"/>
  <c r="R53" i="85" s="1"/>
  <c r="Q52" i="85"/>
  <c r="Q53" i="85" s="1"/>
  <c r="P52" i="85"/>
  <c r="P53" i="85" s="1"/>
  <c r="O52" i="85"/>
  <c r="O53" i="85" s="1"/>
  <c r="N52" i="85"/>
  <c r="N53" i="85" s="1"/>
  <c r="M52" i="85"/>
  <c r="M53" i="85" s="1"/>
  <c r="L52" i="85"/>
  <c r="L53" i="85" s="1"/>
  <c r="K52" i="85"/>
  <c r="K53" i="85" s="1"/>
  <c r="J52" i="85"/>
  <c r="J53" i="85" s="1"/>
  <c r="I52" i="85"/>
  <c r="I53" i="85" s="1"/>
  <c r="H52" i="85"/>
  <c r="H53" i="85" s="1"/>
  <c r="L48" i="85"/>
  <c r="S47" i="85"/>
  <c r="S48" i="85" s="1"/>
  <c r="R47" i="85"/>
  <c r="R48" i="85" s="1"/>
  <c r="Q47" i="85"/>
  <c r="Q48" i="85" s="1"/>
  <c r="P47" i="85"/>
  <c r="P48" i="85" s="1"/>
  <c r="O47" i="85"/>
  <c r="O48" i="85" s="1"/>
  <c r="N47" i="85"/>
  <c r="N48" i="85" s="1"/>
  <c r="M47" i="85"/>
  <c r="M48" i="85" s="1"/>
  <c r="L47" i="85"/>
  <c r="K47" i="85"/>
  <c r="K48" i="85" s="1"/>
  <c r="J47" i="85"/>
  <c r="J48" i="85" s="1"/>
  <c r="I47" i="85"/>
  <c r="I48" i="85" s="1"/>
  <c r="H47" i="85"/>
  <c r="H48" i="85" s="1"/>
  <c r="J38" i="85"/>
  <c r="Q35" i="85"/>
  <c r="Q34" i="85"/>
  <c r="M34" i="85"/>
  <c r="I34" i="85"/>
  <c r="F34" i="85"/>
  <c r="R34" i="85" s="1"/>
  <c r="G33" i="85"/>
  <c r="W33" i="85" s="1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 s="1"/>
  <c r="G31" i="85"/>
  <c r="W31" i="85" s="1"/>
  <c r="K30" i="85"/>
  <c r="F30" i="85"/>
  <c r="J30" i="85" s="1"/>
  <c r="G29" i="85"/>
  <c r="W29" i="85" s="1"/>
  <c r="S28" i="85"/>
  <c r="S38" i="85" s="1"/>
  <c r="R28" i="85"/>
  <c r="Q28" i="85"/>
  <c r="P28" i="85"/>
  <c r="O28" i="85"/>
  <c r="O38" i="85" s="1"/>
  <c r="N28" i="85"/>
  <c r="M28" i="85"/>
  <c r="M38" i="85" s="1"/>
  <c r="L28" i="85"/>
  <c r="K28" i="85"/>
  <c r="K38" i="85" s="1"/>
  <c r="J28" i="85"/>
  <c r="I28" i="85"/>
  <c r="I38" i="85" s="1"/>
  <c r="H28" i="85"/>
  <c r="W27" i="85"/>
  <c r="G27" i="85"/>
  <c r="C27" i="85"/>
  <c r="G25" i="85"/>
  <c r="W25" i="85" s="1"/>
  <c r="G23" i="85"/>
  <c r="W23" i="85" s="1"/>
  <c r="C23" i="85"/>
  <c r="C31" i="85" s="1"/>
  <c r="K22" i="85"/>
  <c r="R16" i="47" s="1"/>
  <c r="CA16" i="47" s="1"/>
  <c r="G21" i="85"/>
  <c r="S20" i="85"/>
  <c r="R20" i="85"/>
  <c r="J20" i="85"/>
  <c r="I20" i="85"/>
  <c r="F24" i="85"/>
  <c r="G19" i="85"/>
  <c r="A12" i="85"/>
  <c r="O6" i="85"/>
  <c r="A5" i="85"/>
  <c r="R134" i="83"/>
  <c r="Q134" i="83"/>
  <c r="P134" i="83"/>
  <c r="N134" i="83"/>
  <c r="M134" i="83"/>
  <c r="L134" i="83"/>
  <c r="K134" i="83"/>
  <c r="J134" i="83"/>
  <c r="I134" i="83"/>
  <c r="H134" i="83"/>
  <c r="G134" i="83"/>
  <c r="R133" i="83"/>
  <c r="Q133" i="83"/>
  <c r="P133" i="83"/>
  <c r="N133" i="83"/>
  <c r="M133" i="83"/>
  <c r="L133" i="83"/>
  <c r="K133" i="83"/>
  <c r="J133" i="83"/>
  <c r="I133" i="83"/>
  <c r="H133" i="83"/>
  <c r="G133" i="83"/>
  <c r="R132" i="83"/>
  <c r="Q132" i="83"/>
  <c r="P132" i="83"/>
  <c r="O132" i="83"/>
  <c r="N132" i="83"/>
  <c r="M132" i="83"/>
  <c r="L132" i="83"/>
  <c r="K132" i="83"/>
  <c r="J132" i="83"/>
  <c r="I132" i="83"/>
  <c r="H132" i="83"/>
  <c r="G132" i="83"/>
  <c r="F127" i="83"/>
  <c r="F126" i="83"/>
  <c r="F125" i="83"/>
  <c r="O134" i="83"/>
  <c r="F120" i="83"/>
  <c r="O133" i="83"/>
  <c r="F119" i="83"/>
  <c r="F118" i="83"/>
  <c r="T118" i="83" s="1"/>
  <c r="F117" i="83"/>
  <c r="T117" i="83" s="1"/>
  <c r="F116" i="83"/>
  <c r="F115" i="83"/>
  <c r="R108" i="83"/>
  <c r="R122" i="83" s="1"/>
  <c r="Q108" i="83"/>
  <c r="Q122" i="83" s="1"/>
  <c r="P108" i="83"/>
  <c r="P122" i="83" s="1"/>
  <c r="O108" i="83"/>
  <c r="O122" i="83" s="1"/>
  <c r="N108" i="83"/>
  <c r="N122" i="83" s="1"/>
  <c r="M108" i="83"/>
  <c r="M122" i="83" s="1"/>
  <c r="L108" i="83"/>
  <c r="L122" i="83" s="1"/>
  <c r="K108" i="83"/>
  <c r="K122" i="83" s="1"/>
  <c r="J108" i="83"/>
  <c r="J122" i="83" s="1"/>
  <c r="I108" i="83"/>
  <c r="I122" i="83" s="1"/>
  <c r="H108" i="83"/>
  <c r="H122" i="83" s="1"/>
  <c r="G108" i="83"/>
  <c r="R104" i="83"/>
  <c r="Q104" i="83"/>
  <c r="P104" i="83"/>
  <c r="O104" i="83"/>
  <c r="N104" i="83"/>
  <c r="M104" i="83"/>
  <c r="L104" i="83"/>
  <c r="K104" i="83"/>
  <c r="J104" i="83"/>
  <c r="I104" i="83"/>
  <c r="H104" i="83"/>
  <c r="G104" i="83"/>
  <c r="F99" i="83"/>
  <c r="T99" i="83" s="1"/>
  <c r="F98" i="83"/>
  <c r="T98" i="83" s="1"/>
  <c r="F96" i="83"/>
  <c r="T96" i="83" s="1"/>
  <c r="F95" i="83"/>
  <c r="F94" i="83" s="1"/>
  <c r="R93" i="83"/>
  <c r="Q93" i="83"/>
  <c r="P93" i="83"/>
  <c r="O93" i="83"/>
  <c r="N93" i="83"/>
  <c r="M93" i="83"/>
  <c r="L93" i="83"/>
  <c r="K93" i="83"/>
  <c r="J93" i="83"/>
  <c r="I93" i="83"/>
  <c r="H93" i="83"/>
  <c r="G93" i="83"/>
  <c r="G93" i="96" s="1"/>
  <c r="R92" i="83"/>
  <c r="R92" i="96" s="1"/>
  <c r="Q92" i="83"/>
  <c r="Q92" i="96" s="1"/>
  <c r="P92" i="83"/>
  <c r="P92" i="96" s="1"/>
  <c r="O92" i="83"/>
  <c r="O92" i="96" s="1"/>
  <c r="N92" i="83"/>
  <c r="N92" i="96" s="1"/>
  <c r="M92" i="83"/>
  <c r="M92" i="96" s="1"/>
  <c r="L92" i="83"/>
  <c r="L92" i="96" s="1"/>
  <c r="K92" i="83"/>
  <c r="K92" i="96" s="1"/>
  <c r="J92" i="83"/>
  <c r="J92" i="96" s="1"/>
  <c r="I92" i="83"/>
  <c r="I92" i="96" s="1"/>
  <c r="H92" i="83"/>
  <c r="H92" i="96" s="1"/>
  <c r="G92" i="83"/>
  <c r="G92" i="96" s="1"/>
  <c r="F91" i="83"/>
  <c r="F90" i="83"/>
  <c r="F89" i="83"/>
  <c r="F88" i="83"/>
  <c r="R86" i="83"/>
  <c r="Q86" i="83"/>
  <c r="P86" i="83"/>
  <c r="O86" i="83"/>
  <c r="O109" i="83" s="1"/>
  <c r="N86" i="83"/>
  <c r="M86" i="83"/>
  <c r="M109" i="83" s="1"/>
  <c r="L86" i="83"/>
  <c r="L109" i="83" s="1"/>
  <c r="K86" i="83"/>
  <c r="H86" i="83"/>
  <c r="G86" i="83"/>
  <c r="F85" i="83"/>
  <c r="G105" i="83"/>
  <c r="R105" i="83"/>
  <c r="N105" i="83"/>
  <c r="M105" i="83"/>
  <c r="J105" i="83"/>
  <c r="I105" i="83"/>
  <c r="A12" i="83"/>
  <c r="O6" i="83"/>
  <c r="Q81" i="87" l="1"/>
  <c r="F83" i="87"/>
  <c r="L102" i="87"/>
  <c r="Q102" i="87"/>
  <c r="N34" i="88"/>
  <c r="U38" i="47" s="1"/>
  <c r="K36" i="88"/>
  <c r="P36" i="88"/>
  <c r="G66" i="88"/>
  <c r="G67" i="88" s="1"/>
  <c r="H38" i="85"/>
  <c r="L38" i="85"/>
  <c r="P38" i="85"/>
  <c r="L30" i="85"/>
  <c r="Q38" i="85"/>
  <c r="J34" i="85"/>
  <c r="J39" i="85" s="1"/>
  <c r="J40" i="85" s="1"/>
  <c r="N34" i="85"/>
  <c r="S34" i="85"/>
  <c r="J36" i="86"/>
  <c r="R22" i="86"/>
  <c r="K38" i="86"/>
  <c r="O38" i="86"/>
  <c r="S30" i="86"/>
  <c r="P66" i="86"/>
  <c r="M81" i="87"/>
  <c r="R81" i="87"/>
  <c r="K92" i="87"/>
  <c r="Q92" i="87"/>
  <c r="F94" i="87"/>
  <c r="H102" i="87"/>
  <c r="M102" i="87"/>
  <c r="L106" i="87"/>
  <c r="Q106" i="87"/>
  <c r="K110" i="87"/>
  <c r="G112" i="87"/>
  <c r="U112" i="87" s="1"/>
  <c r="I114" i="87"/>
  <c r="N114" i="87"/>
  <c r="S114" i="87"/>
  <c r="U19" i="88"/>
  <c r="J34" i="88"/>
  <c r="Q38" i="47" s="1"/>
  <c r="CA38" i="47" s="1"/>
  <c r="O34" i="88"/>
  <c r="V38" i="47" s="1"/>
  <c r="H36" i="88"/>
  <c r="L36" i="88"/>
  <c r="Q36" i="88"/>
  <c r="W41" i="88"/>
  <c r="M51" i="88"/>
  <c r="M54" i="88" s="1"/>
  <c r="Q38" i="86"/>
  <c r="Q40" i="86" s="1"/>
  <c r="J66" i="86"/>
  <c r="O81" i="87"/>
  <c r="S81" i="87"/>
  <c r="J102" i="87"/>
  <c r="N102" i="87"/>
  <c r="L110" i="87"/>
  <c r="J114" i="87"/>
  <c r="O114" i="87"/>
  <c r="G153" i="87"/>
  <c r="K34" i="88"/>
  <c r="R38" i="47" s="1"/>
  <c r="P34" i="88"/>
  <c r="W38" i="47" s="1"/>
  <c r="I36" i="88"/>
  <c r="N36" i="88"/>
  <c r="S36" i="88"/>
  <c r="S30" i="85"/>
  <c r="S39" i="85" s="1"/>
  <c r="S40" i="85" s="1"/>
  <c r="K34" i="85"/>
  <c r="K39" i="85" s="1"/>
  <c r="K40" i="85" s="1"/>
  <c r="O34" i="85"/>
  <c r="G52" i="85"/>
  <c r="G53" i="85" s="1"/>
  <c r="U19" i="85"/>
  <c r="N38" i="85"/>
  <c r="N40" i="85" s="1"/>
  <c r="R38" i="85"/>
  <c r="I30" i="85"/>
  <c r="H34" i="85"/>
  <c r="L34" i="85"/>
  <c r="P34" i="85"/>
  <c r="I38" i="86"/>
  <c r="M38" i="86"/>
  <c r="G32" i="86"/>
  <c r="W32" i="86" s="1"/>
  <c r="P81" i="87"/>
  <c r="K102" i="87"/>
  <c r="P102" i="87"/>
  <c r="G104" i="87"/>
  <c r="W104" i="87" s="1"/>
  <c r="G108" i="87"/>
  <c r="O110" i="87"/>
  <c r="K114" i="87"/>
  <c r="P114" i="87"/>
  <c r="G154" i="87"/>
  <c r="L34" i="88"/>
  <c r="S38" i="47" s="1"/>
  <c r="J36" i="88"/>
  <c r="O36" i="88"/>
  <c r="R109" i="83"/>
  <c r="R47" i="83" s="1"/>
  <c r="Q109" i="83"/>
  <c r="Q123" i="83" s="1"/>
  <c r="P109" i="83"/>
  <c r="P110" i="83" s="1"/>
  <c r="K109" i="83"/>
  <c r="H86" i="87"/>
  <c r="H125" i="87" s="1"/>
  <c r="G47" i="85"/>
  <c r="G48" i="85" s="1"/>
  <c r="U21" i="85"/>
  <c r="H109" i="83"/>
  <c r="H109" i="96" s="1"/>
  <c r="F92" i="96"/>
  <c r="F133" i="84"/>
  <c r="F30" i="84"/>
  <c r="F124" i="84"/>
  <c r="G109" i="83"/>
  <c r="G109" i="96" s="1"/>
  <c r="I109" i="83"/>
  <c r="I109" i="96" s="1"/>
  <c r="T94" i="83"/>
  <c r="T91" i="83"/>
  <c r="X91" i="83"/>
  <c r="T127" i="83"/>
  <c r="T116" i="83"/>
  <c r="F134" i="83"/>
  <c r="T134" i="83" s="1"/>
  <c r="F132" i="83"/>
  <c r="T132" i="83" s="1"/>
  <c r="J109" i="83"/>
  <c r="J110" i="83" s="1"/>
  <c r="G122" i="83"/>
  <c r="F122" i="83" s="1"/>
  <c r="T122" i="83" s="1"/>
  <c r="G108" i="96"/>
  <c r="T125" i="83"/>
  <c r="T115" i="83"/>
  <c r="T95" i="83"/>
  <c r="T120" i="83"/>
  <c r="T119" i="83"/>
  <c r="T85" i="83"/>
  <c r="X85" i="83"/>
  <c r="CA49" i="47"/>
  <c r="F75" i="83"/>
  <c r="T75" i="83" s="1"/>
  <c r="G105" i="96"/>
  <c r="J106" i="83"/>
  <c r="J105" i="96"/>
  <c r="N106" i="83"/>
  <c r="N105" i="96"/>
  <c r="I106" i="83"/>
  <c r="I105" i="96"/>
  <c r="R105" i="96"/>
  <c r="M106" i="83"/>
  <c r="M105" i="96"/>
  <c r="P46" i="88"/>
  <c r="N26" i="88"/>
  <c r="P26" i="88"/>
  <c r="L26" i="88"/>
  <c r="M26" i="88"/>
  <c r="O22" i="88"/>
  <c r="O76" i="88" s="1"/>
  <c r="O77" i="88" s="1"/>
  <c r="P22" i="88"/>
  <c r="P76" i="88" s="1"/>
  <c r="P77" i="88" s="1"/>
  <c r="G32" i="88"/>
  <c r="U32" i="88" s="1"/>
  <c r="G22" i="85"/>
  <c r="AA16" i="47"/>
  <c r="R106" i="83"/>
  <c r="CA74" i="47"/>
  <c r="F55" i="84"/>
  <c r="CA77" i="47"/>
  <c r="CA12" i="47"/>
  <c r="W21" i="85"/>
  <c r="CA92" i="47"/>
  <c r="CA95" i="47"/>
  <c r="CA78" i="47"/>
  <c r="CA75" i="47"/>
  <c r="U87" i="87"/>
  <c r="U89" i="87"/>
  <c r="O123" i="83"/>
  <c r="F104" i="83"/>
  <c r="I144" i="87"/>
  <c r="I145" i="87" s="1"/>
  <c r="K105" i="83"/>
  <c r="H105" i="83"/>
  <c r="L105" i="83"/>
  <c r="P105" i="83"/>
  <c r="P47" i="83" s="1"/>
  <c r="F133" i="83"/>
  <c r="AO16" i="47"/>
  <c r="CB14" i="47"/>
  <c r="AC14" i="47"/>
  <c r="AD14" i="47" s="1"/>
  <c r="CB15" i="47"/>
  <c r="AC15" i="47"/>
  <c r="AD15" i="47" s="1"/>
  <c r="CB34" i="47"/>
  <c r="AC34" i="47"/>
  <c r="AD34" i="47" s="1"/>
  <c r="CB16" i="47"/>
  <c r="AC16" i="47"/>
  <c r="AD16" i="47" s="1"/>
  <c r="W19" i="85"/>
  <c r="CB17" i="47"/>
  <c r="S38" i="88"/>
  <c r="H38" i="88"/>
  <c r="R38" i="88"/>
  <c r="Q38" i="88"/>
  <c r="P38" i="88"/>
  <c r="I38" i="88"/>
  <c r="O38" i="88"/>
  <c r="N38" i="88"/>
  <c r="M38" i="88"/>
  <c r="L38" i="88"/>
  <c r="K38" i="88"/>
  <c r="J38" i="88"/>
  <c r="M76" i="88"/>
  <c r="M77" i="88" s="1"/>
  <c r="U35" i="88"/>
  <c r="U21" i="88"/>
  <c r="S28" i="88"/>
  <c r="W31" i="88"/>
  <c r="H42" i="88"/>
  <c r="R46" i="88"/>
  <c r="K20" i="88"/>
  <c r="W21" i="88"/>
  <c r="Q22" i="88"/>
  <c r="J24" i="88"/>
  <c r="O26" i="88"/>
  <c r="H28" i="88"/>
  <c r="M34" i="88"/>
  <c r="R36" i="88"/>
  <c r="U39" i="88"/>
  <c r="P40" i="88"/>
  <c r="I42" i="88"/>
  <c r="N44" i="88"/>
  <c r="S46" i="88"/>
  <c r="O51" i="88"/>
  <c r="O54" i="88" s="1"/>
  <c r="R28" i="88"/>
  <c r="R22" i="88"/>
  <c r="I28" i="88"/>
  <c r="J42" i="88"/>
  <c r="H46" i="88"/>
  <c r="S22" i="88"/>
  <c r="Q26" i="88"/>
  <c r="J28" i="88"/>
  <c r="R40" i="88"/>
  <c r="K42" i="88"/>
  <c r="U43" i="88"/>
  <c r="I46" i="88"/>
  <c r="H22" i="88"/>
  <c r="R26" i="88"/>
  <c r="K28" i="88"/>
  <c r="U29" i="88"/>
  <c r="U33" i="88"/>
  <c r="S40" i="88"/>
  <c r="L42" i="88"/>
  <c r="J46" i="88"/>
  <c r="R51" i="88"/>
  <c r="R54" i="88" s="1"/>
  <c r="P20" i="88"/>
  <c r="I22" i="88"/>
  <c r="N24" i="88"/>
  <c r="S26" i="88"/>
  <c r="L28" i="88"/>
  <c r="L47" i="88" s="1"/>
  <c r="Q34" i="88"/>
  <c r="X38" i="47" s="1"/>
  <c r="H40" i="88"/>
  <c r="H47" i="88" s="1"/>
  <c r="M42" i="88"/>
  <c r="R44" i="88"/>
  <c r="K46" i="88"/>
  <c r="S51" i="88"/>
  <c r="S54" i="88" s="1"/>
  <c r="R42" i="88"/>
  <c r="J22" i="88"/>
  <c r="O24" i="88"/>
  <c r="H26" i="88"/>
  <c r="M28" i="88"/>
  <c r="F30" i="88"/>
  <c r="R34" i="88"/>
  <c r="Y38" i="47" s="1"/>
  <c r="I40" i="88"/>
  <c r="N42" i="88"/>
  <c r="L46" i="88"/>
  <c r="R20" i="88"/>
  <c r="K22" i="88"/>
  <c r="U23" i="88"/>
  <c r="P24" i="88"/>
  <c r="I26" i="88"/>
  <c r="N28" i="88"/>
  <c r="S34" i="88"/>
  <c r="Z38" i="47" s="1"/>
  <c r="J40" i="88"/>
  <c r="O42" i="88"/>
  <c r="M46" i="88"/>
  <c r="I51" i="88"/>
  <c r="I54" i="88" s="1"/>
  <c r="F53" i="88"/>
  <c r="S42" i="88"/>
  <c r="L22" i="88"/>
  <c r="Q24" i="88"/>
  <c r="Q47" i="88" s="1"/>
  <c r="J26" i="88"/>
  <c r="O28" i="88"/>
  <c r="H34" i="88"/>
  <c r="O38" i="47" s="1"/>
  <c r="M36" i="88"/>
  <c r="K40" i="88"/>
  <c r="P42" i="88"/>
  <c r="N46" i="88"/>
  <c r="U104" i="87"/>
  <c r="G134" i="87"/>
  <c r="G135" i="87" s="1"/>
  <c r="W96" i="87"/>
  <c r="U96" i="87"/>
  <c r="G81" i="87"/>
  <c r="I125" i="87"/>
  <c r="S84" i="87"/>
  <c r="W61" i="87"/>
  <c r="W108" i="87"/>
  <c r="U108" i="87"/>
  <c r="G129" i="87"/>
  <c r="G130" i="87" s="1"/>
  <c r="M129" i="87"/>
  <c r="M130" i="87" s="1"/>
  <c r="W116" i="87"/>
  <c r="U116" i="87"/>
  <c r="M134" i="87"/>
  <c r="M135" i="87" s="1"/>
  <c r="W53" i="87"/>
  <c r="W112" i="87"/>
  <c r="U100" i="87"/>
  <c r="U111" i="87"/>
  <c r="M84" i="87"/>
  <c r="W65" i="87"/>
  <c r="R83" i="87"/>
  <c r="L92" i="87"/>
  <c r="G92" i="87" s="1"/>
  <c r="Q94" i="87"/>
  <c r="U97" i="87"/>
  <c r="P98" i="87"/>
  <c r="O102" i="87"/>
  <c r="G102" i="87" s="1"/>
  <c r="N106" i="87"/>
  <c r="M110" i="87"/>
  <c r="L114" i="87"/>
  <c r="I139" i="87"/>
  <c r="I140" i="87" s="1"/>
  <c r="K156" i="87"/>
  <c r="F79" i="87"/>
  <c r="S83" i="87"/>
  <c r="J86" i="87"/>
  <c r="R94" i="87"/>
  <c r="Q98" i="87"/>
  <c r="N110" i="87"/>
  <c r="J139" i="87"/>
  <c r="J140" i="87" s="1"/>
  <c r="J147" i="87" s="1"/>
  <c r="H144" i="87"/>
  <c r="H145" i="87" s="1"/>
  <c r="H147" i="87" s="1"/>
  <c r="L156" i="87"/>
  <c r="K86" i="87"/>
  <c r="R98" i="87"/>
  <c r="K139" i="87"/>
  <c r="K140" i="87" s="1"/>
  <c r="K147" i="87" s="1"/>
  <c r="M156" i="87"/>
  <c r="P84" i="87"/>
  <c r="U82" i="87"/>
  <c r="H94" i="87"/>
  <c r="S98" i="87"/>
  <c r="R102" i="87"/>
  <c r="U109" i="87"/>
  <c r="P110" i="87"/>
  <c r="F88" i="87"/>
  <c r="P92" i="87"/>
  <c r="I94" i="87"/>
  <c r="H98" i="87"/>
  <c r="S102" i="87"/>
  <c r="R106" i="87"/>
  <c r="Q110" i="87"/>
  <c r="O156" i="87"/>
  <c r="I98" i="87"/>
  <c r="R110" i="87"/>
  <c r="P156" i="87"/>
  <c r="K94" i="87"/>
  <c r="U95" i="87"/>
  <c r="J98" i="87"/>
  <c r="S110" i="87"/>
  <c r="Q156" i="87"/>
  <c r="W20" i="87"/>
  <c r="L94" i="87"/>
  <c r="K98" i="87"/>
  <c r="H110" i="87"/>
  <c r="R156" i="87"/>
  <c r="U32" i="86"/>
  <c r="H41" i="86"/>
  <c r="G35" i="86"/>
  <c r="S37" i="86"/>
  <c r="R41" i="86"/>
  <c r="I41" i="86"/>
  <c r="H39" i="86"/>
  <c r="H40" i="86" s="1"/>
  <c r="J37" i="86"/>
  <c r="K41" i="86"/>
  <c r="K37" i="86"/>
  <c r="K39" i="86"/>
  <c r="K40" i="86" s="1"/>
  <c r="L41" i="86"/>
  <c r="M41" i="86"/>
  <c r="N41" i="86"/>
  <c r="Q36" i="86"/>
  <c r="Q42" i="86" s="1"/>
  <c r="P41" i="86"/>
  <c r="R34" i="86"/>
  <c r="R39" i="86" s="1"/>
  <c r="R40" i="86" s="1"/>
  <c r="O41" i="86"/>
  <c r="S34" i="86"/>
  <c r="S39" i="86" s="1"/>
  <c r="U21" i="86"/>
  <c r="K26" i="86"/>
  <c r="K36" i="86" s="1"/>
  <c r="U27" i="86"/>
  <c r="J30" i="86"/>
  <c r="I34" i="86"/>
  <c r="I39" i="86" s="1"/>
  <c r="I40" i="86" s="1"/>
  <c r="H34" i="86"/>
  <c r="L26" i="86"/>
  <c r="L36" i="86" s="1"/>
  <c r="J34" i="86"/>
  <c r="J38" i="86"/>
  <c r="S41" i="86"/>
  <c r="M26" i="86"/>
  <c r="M36" i="86" s="1"/>
  <c r="G28" i="86"/>
  <c r="L30" i="86"/>
  <c r="K34" i="86"/>
  <c r="N26" i="86"/>
  <c r="N36" i="86" s="1"/>
  <c r="M30" i="86"/>
  <c r="L34" i="86"/>
  <c r="I22" i="86"/>
  <c r="O26" i="86"/>
  <c r="O36" i="86" s="1"/>
  <c r="N30" i="86"/>
  <c r="M34" i="86"/>
  <c r="P26" i="86"/>
  <c r="P36" i="86" s="1"/>
  <c r="P37" i="86" s="1"/>
  <c r="O30" i="86"/>
  <c r="N34" i="86"/>
  <c r="H36" i="86"/>
  <c r="Q26" i="86"/>
  <c r="P30" i="86"/>
  <c r="O34" i="86"/>
  <c r="R26" i="86"/>
  <c r="R36" i="86" s="1"/>
  <c r="Q30" i="86"/>
  <c r="Q39" i="86" s="1"/>
  <c r="U33" i="86"/>
  <c r="P34" i="86"/>
  <c r="R40" i="85"/>
  <c r="Q41" i="85"/>
  <c r="G34" i="85"/>
  <c r="S24" i="85"/>
  <c r="S35" i="85" s="1"/>
  <c r="R24" i="85"/>
  <c r="R35" i="85" s="1"/>
  <c r="P24" i="85"/>
  <c r="P35" i="85" s="1"/>
  <c r="O24" i="85"/>
  <c r="N24" i="85"/>
  <c r="M24" i="85"/>
  <c r="M35" i="85" s="1"/>
  <c r="F26" i="85"/>
  <c r="L24" i="85"/>
  <c r="K24" i="85"/>
  <c r="H24" i="85"/>
  <c r="J24" i="85"/>
  <c r="J35" i="85" s="1"/>
  <c r="I24" i="85"/>
  <c r="I35" i="85" s="1"/>
  <c r="W32" i="85"/>
  <c r="G28" i="85"/>
  <c r="I39" i="85"/>
  <c r="I40" i="85" s="1"/>
  <c r="K20" i="85"/>
  <c r="M30" i="85"/>
  <c r="M39" i="85" s="1"/>
  <c r="M40" i="85" s="1"/>
  <c r="N30" i="85"/>
  <c r="N39" i="85" s="1"/>
  <c r="O30" i="85"/>
  <c r="O39" i="85" s="1"/>
  <c r="O40" i="85" s="1"/>
  <c r="P30" i="85"/>
  <c r="P39" i="85" s="1"/>
  <c r="P40" i="85" s="1"/>
  <c r="O20" i="85"/>
  <c r="Q30" i="85"/>
  <c r="Q39" i="85" s="1"/>
  <c r="Q40" i="85" s="1"/>
  <c r="R30" i="85"/>
  <c r="R39" i="85" s="1"/>
  <c r="Q62" i="85"/>
  <c r="Q63" i="85" s="1"/>
  <c r="H30" i="85"/>
  <c r="H20" i="85"/>
  <c r="R123" i="83"/>
  <c r="K110" i="83"/>
  <c r="K123" i="83"/>
  <c r="O110" i="83"/>
  <c r="L110" i="83"/>
  <c r="L123" i="83"/>
  <c r="M110" i="83"/>
  <c r="M123" i="83"/>
  <c r="F97" i="83"/>
  <c r="T97" i="83" s="1"/>
  <c r="N109" i="83"/>
  <c r="Q105" i="83"/>
  <c r="Q47" i="83" s="1"/>
  <c r="P123" i="83"/>
  <c r="G106" i="83"/>
  <c r="F93" i="83"/>
  <c r="T93" i="83" s="1"/>
  <c r="F86" i="83"/>
  <c r="F92" i="83"/>
  <c r="O105" i="83"/>
  <c r="F108" i="83"/>
  <c r="BS2" i="90"/>
  <c r="L39" i="86" l="1"/>
  <c r="L40" i="86" s="1"/>
  <c r="M83" i="87"/>
  <c r="P83" i="87"/>
  <c r="G83" i="87" s="1"/>
  <c r="Q83" i="87"/>
  <c r="O83" i="87"/>
  <c r="N83" i="87"/>
  <c r="R110" i="83"/>
  <c r="O39" i="86"/>
  <c r="O40" i="86" s="1"/>
  <c r="O42" i="86"/>
  <c r="L42" i="86"/>
  <c r="Q41" i="86"/>
  <c r="G41" i="86" s="1"/>
  <c r="O37" i="86"/>
  <c r="G20" i="88"/>
  <c r="L39" i="85"/>
  <c r="L40" i="85" s="1"/>
  <c r="G38" i="88"/>
  <c r="W38" i="88" s="1"/>
  <c r="Q110" i="83"/>
  <c r="G38" i="85"/>
  <c r="N39" i="86"/>
  <c r="N40" i="86" s="1"/>
  <c r="G114" i="87"/>
  <c r="Q37" i="86"/>
  <c r="G156" i="87"/>
  <c r="G106" i="87"/>
  <c r="W106" i="87" s="1"/>
  <c r="M94" i="87"/>
  <c r="N94" i="87"/>
  <c r="S94" i="87"/>
  <c r="J94" i="87"/>
  <c r="G94" i="87" s="1"/>
  <c r="P94" i="87"/>
  <c r="O94" i="87"/>
  <c r="R113" i="83"/>
  <c r="R150" i="96" s="1"/>
  <c r="R62" i="83"/>
  <c r="R63" i="83" s="1"/>
  <c r="Z39" i="47" s="1"/>
  <c r="R53" i="83"/>
  <c r="R54" i="83" s="1"/>
  <c r="Z40" i="47" s="1"/>
  <c r="P53" i="83"/>
  <c r="P62" i="83"/>
  <c r="P113" i="83"/>
  <c r="Q62" i="83"/>
  <c r="Q53" i="83"/>
  <c r="Q113" i="83"/>
  <c r="P54" i="83"/>
  <c r="X40" i="47" s="1"/>
  <c r="H123" i="83"/>
  <c r="H124" i="83" s="1"/>
  <c r="H110" i="83"/>
  <c r="N137" i="83"/>
  <c r="I110" i="83"/>
  <c r="W32" i="88"/>
  <c r="G123" i="83"/>
  <c r="G123" i="96" s="1"/>
  <c r="G124" i="96" s="1"/>
  <c r="G110" i="83"/>
  <c r="G110" i="96" s="1"/>
  <c r="N138" i="83"/>
  <c r="N140" i="83" s="1"/>
  <c r="N48" i="83"/>
  <c r="N113" i="96"/>
  <c r="R138" i="83"/>
  <c r="R140" i="83" s="1"/>
  <c r="I123" i="83"/>
  <c r="I155" i="96" s="1"/>
  <c r="I156" i="96" s="1"/>
  <c r="W22" i="85"/>
  <c r="U22" i="85"/>
  <c r="J123" i="83"/>
  <c r="J124" i="83" s="1"/>
  <c r="P124" i="83"/>
  <c r="P123" i="96"/>
  <c r="P155" i="96"/>
  <c r="P156" i="96" s="1"/>
  <c r="T104" i="83"/>
  <c r="X104" i="83"/>
  <c r="M124" i="83"/>
  <c r="M123" i="96"/>
  <c r="M155" i="96"/>
  <c r="M156" i="96" s="1"/>
  <c r="K124" i="83"/>
  <c r="K155" i="96"/>
  <c r="K156" i="96" s="1"/>
  <c r="K123" i="96"/>
  <c r="Q124" i="83"/>
  <c r="Q123" i="96"/>
  <c r="Q155" i="96"/>
  <c r="Q156" i="96" s="1"/>
  <c r="T92" i="83"/>
  <c r="X92" i="83"/>
  <c r="X93" i="83" s="1"/>
  <c r="L124" i="83"/>
  <c r="L123" i="96"/>
  <c r="L155" i="96"/>
  <c r="L156" i="96" s="1"/>
  <c r="R124" i="83"/>
  <c r="R123" i="96"/>
  <c r="R155" i="96"/>
  <c r="R156" i="96" s="1"/>
  <c r="O124" i="83"/>
  <c r="O123" i="96"/>
  <c r="O155" i="96"/>
  <c r="O156" i="96" s="1"/>
  <c r="T86" i="83"/>
  <c r="X86" i="83"/>
  <c r="X87" i="83" s="1"/>
  <c r="T108" i="83"/>
  <c r="X108" i="83"/>
  <c r="P22" i="47"/>
  <c r="X22" i="47"/>
  <c r="Q22" i="47"/>
  <c r="Y22" i="47"/>
  <c r="U22" i="47"/>
  <c r="W22" i="47"/>
  <c r="R22" i="47"/>
  <c r="V22" i="47"/>
  <c r="T22" i="47"/>
  <c r="Z22" i="47"/>
  <c r="S22" i="47"/>
  <c r="H105" i="96"/>
  <c r="O106" i="83"/>
  <c r="O105" i="96"/>
  <c r="L105" i="96"/>
  <c r="Q105" i="96"/>
  <c r="K105" i="96"/>
  <c r="P106" i="83"/>
  <c r="P105" i="96"/>
  <c r="X55" i="84"/>
  <c r="H106" i="83"/>
  <c r="G44" i="88"/>
  <c r="J47" i="88"/>
  <c r="I47" i="88"/>
  <c r="S47" i="88"/>
  <c r="K35" i="85"/>
  <c r="K62" i="85" s="1"/>
  <c r="K63" i="85" s="1"/>
  <c r="I147" i="87"/>
  <c r="Q106" i="83"/>
  <c r="L106" i="83"/>
  <c r="K106" i="83"/>
  <c r="T38" i="47"/>
  <c r="CA94" i="47"/>
  <c r="N57" i="83"/>
  <c r="W44" i="88"/>
  <c r="U44" i="88"/>
  <c r="U20" i="88"/>
  <c r="W20" i="88"/>
  <c r="G36" i="88"/>
  <c r="M47" i="88"/>
  <c r="G46" i="88"/>
  <c r="G34" i="88"/>
  <c r="G26" i="88"/>
  <c r="G28" i="88"/>
  <c r="O47" i="88"/>
  <c r="N47" i="88"/>
  <c r="H76" i="88"/>
  <c r="H77" i="88" s="1"/>
  <c r="G22" i="88"/>
  <c r="I56" i="88"/>
  <c r="J76" i="88"/>
  <c r="J77" i="88" s="1"/>
  <c r="I76" i="88"/>
  <c r="I77" i="88" s="1"/>
  <c r="R76" i="88"/>
  <c r="R77" i="88" s="1"/>
  <c r="G24" i="88"/>
  <c r="P47" i="88"/>
  <c r="Q76" i="88"/>
  <c r="Q77" i="88" s="1"/>
  <c r="L76" i="88"/>
  <c r="L77" i="88" s="1"/>
  <c r="K76" i="88"/>
  <c r="K77" i="88" s="1"/>
  <c r="S56" i="88"/>
  <c r="R47" i="88"/>
  <c r="K47" i="88"/>
  <c r="G51" i="88"/>
  <c r="H53" i="88"/>
  <c r="S53" i="88"/>
  <c r="S55" i="88" s="1"/>
  <c r="R53" i="88"/>
  <c r="R55" i="88" s="1"/>
  <c r="R56" i="88" s="1"/>
  <c r="J53" i="88"/>
  <c r="J55" i="88" s="1"/>
  <c r="J56" i="88" s="1"/>
  <c r="Q53" i="88"/>
  <c r="Q55" i="88" s="1"/>
  <c r="Q56" i="88" s="1"/>
  <c r="P53" i="88"/>
  <c r="P55" i="88" s="1"/>
  <c r="P56" i="88" s="1"/>
  <c r="O53" i="88"/>
  <c r="O55" i="88" s="1"/>
  <c r="O56" i="88" s="1"/>
  <c r="N53" i="88"/>
  <c r="N55" i="88" s="1"/>
  <c r="N56" i="88" s="1"/>
  <c r="M53" i="88"/>
  <c r="M55" i="88" s="1"/>
  <c r="M56" i="88" s="1"/>
  <c r="I53" i="88"/>
  <c r="I55" i="88" s="1"/>
  <c r="L53" i="88"/>
  <c r="L55" i="88" s="1"/>
  <c r="L56" i="88" s="1"/>
  <c r="K53" i="88"/>
  <c r="K55" i="88" s="1"/>
  <c r="K56" i="88" s="1"/>
  <c r="G54" i="88"/>
  <c r="U38" i="88"/>
  <c r="G42" i="88"/>
  <c r="G40" i="88"/>
  <c r="S76" i="88"/>
  <c r="S77" i="88" s="1"/>
  <c r="I30" i="88"/>
  <c r="I48" i="88" s="1"/>
  <c r="I71" i="88" s="1"/>
  <c r="I72" i="88" s="1"/>
  <c r="H30" i="88"/>
  <c r="H48" i="88" s="1"/>
  <c r="H49" i="88" s="1"/>
  <c r="S30" i="88"/>
  <c r="S48" i="88" s="1"/>
  <c r="R30" i="88"/>
  <c r="R48" i="88" s="1"/>
  <c r="R71" i="88" s="1"/>
  <c r="R72" i="88" s="1"/>
  <c r="K30" i="88"/>
  <c r="K48" i="88" s="1"/>
  <c r="K71" i="88" s="1"/>
  <c r="K72" i="88" s="1"/>
  <c r="Q30" i="88"/>
  <c r="Q48" i="88" s="1"/>
  <c r="P30" i="88"/>
  <c r="P48" i="88" s="1"/>
  <c r="P71" i="88" s="1"/>
  <c r="P72" i="88" s="1"/>
  <c r="P80" i="88" s="1"/>
  <c r="O30" i="88"/>
  <c r="O48" i="88" s="1"/>
  <c r="O71" i="88" s="1"/>
  <c r="O72" i="88" s="1"/>
  <c r="O80" i="88" s="1"/>
  <c r="N30" i="88"/>
  <c r="N48" i="88" s="1"/>
  <c r="N71" i="88" s="1"/>
  <c r="N72" i="88" s="1"/>
  <c r="N80" i="88" s="1"/>
  <c r="M30" i="88"/>
  <c r="M48" i="88" s="1"/>
  <c r="M71" i="88" s="1"/>
  <c r="M72" i="88" s="1"/>
  <c r="M80" i="88" s="1"/>
  <c r="L30" i="88"/>
  <c r="L48" i="88" s="1"/>
  <c r="J30" i="88"/>
  <c r="J48" i="88" s="1"/>
  <c r="J71" i="88" s="1"/>
  <c r="J72" i="88" s="1"/>
  <c r="U114" i="87"/>
  <c r="W114" i="87"/>
  <c r="P144" i="87"/>
  <c r="P145" i="87" s="1"/>
  <c r="U106" i="87"/>
  <c r="W102" i="87"/>
  <c r="U102" i="87"/>
  <c r="M144" i="87"/>
  <c r="M145" i="87" s="1"/>
  <c r="M122" i="87"/>
  <c r="U92" i="87"/>
  <c r="W92" i="87"/>
  <c r="L84" i="87"/>
  <c r="J88" i="87"/>
  <c r="F90" i="87"/>
  <c r="I88" i="87"/>
  <c r="H88" i="87"/>
  <c r="S88" i="87"/>
  <c r="R88" i="87"/>
  <c r="Q88" i="87"/>
  <c r="P88" i="87"/>
  <c r="O88" i="87"/>
  <c r="M88" i="87"/>
  <c r="N88" i="87"/>
  <c r="L88" i="87"/>
  <c r="K88" i="87"/>
  <c r="R84" i="87"/>
  <c r="K125" i="87"/>
  <c r="S144" i="87"/>
  <c r="S145" i="87" s="1"/>
  <c r="W45" i="87"/>
  <c r="W37" i="87"/>
  <c r="N84" i="87"/>
  <c r="W29" i="87"/>
  <c r="W52" i="87"/>
  <c r="W54" i="87"/>
  <c r="W81" i="87"/>
  <c r="U81" i="87"/>
  <c r="J125" i="87"/>
  <c r="L85" i="87"/>
  <c r="G98" i="87"/>
  <c r="Q84" i="87"/>
  <c r="R79" i="87"/>
  <c r="R85" i="87" s="1"/>
  <c r="Q79" i="87"/>
  <c r="Q85" i="87" s="1"/>
  <c r="P79" i="87"/>
  <c r="P85" i="87" s="1"/>
  <c r="S79" i="87"/>
  <c r="O79" i="87"/>
  <c r="O85" i="87" s="1"/>
  <c r="N79" i="87"/>
  <c r="N85" i="87" s="1"/>
  <c r="M79" i="87"/>
  <c r="M85" i="87" s="1"/>
  <c r="O84" i="87"/>
  <c r="W67" i="87"/>
  <c r="W39" i="87"/>
  <c r="G110" i="87"/>
  <c r="S40" i="86"/>
  <c r="S43" i="86" s="1"/>
  <c r="S42" i="86"/>
  <c r="P43" i="86"/>
  <c r="R42" i="86"/>
  <c r="R37" i="86"/>
  <c r="R43" i="86" s="1"/>
  <c r="K43" i="86"/>
  <c r="I36" i="86"/>
  <c r="G22" i="86"/>
  <c r="G34" i="86"/>
  <c r="M39" i="86"/>
  <c r="M40" i="86" s="1"/>
  <c r="J39" i="86"/>
  <c r="J42" i="86" s="1"/>
  <c r="G30" i="86"/>
  <c r="L37" i="86"/>
  <c r="L43" i="86" s="1"/>
  <c r="P39" i="86"/>
  <c r="P40" i="86" s="1"/>
  <c r="N42" i="86"/>
  <c r="N37" i="86"/>
  <c r="N43" i="86" s="1"/>
  <c r="J41" i="86"/>
  <c r="W35" i="86"/>
  <c r="U35" i="86"/>
  <c r="K42" i="86"/>
  <c r="O43" i="86"/>
  <c r="H42" i="86"/>
  <c r="H37" i="86"/>
  <c r="W28" i="86"/>
  <c r="U28" i="86"/>
  <c r="G38" i="86"/>
  <c r="Q43" i="86"/>
  <c r="G26" i="86"/>
  <c r="M37" i="86"/>
  <c r="M43" i="86" s="1"/>
  <c r="P41" i="85"/>
  <c r="P62" i="85"/>
  <c r="P63" i="85" s="1"/>
  <c r="G24" i="85"/>
  <c r="O35" i="85"/>
  <c r="K41" i="85"/>
  <c r="G30" i="85"/>
  <c r="H39" i="85"/>
  <c r="L26" i="85"/>
  <c r="L36" i="85" s="1"/>
  <c r="K26" i="85"/>
  <c r="K36" i="85" s="1"/>
  <c r="J26" i="85"/>
  <c r="J36" i="85" s="1"/>
  <c r="J37" i="85" s="1"/>
  <c r="J43" i="85" s="1"/>
  <c r="I26" i="85"/>
  <c r="I36" i="85" s="1"/>
  <c r="I37" i="85" s="1"/>
  <c r="I43" i="85" s="1"/>
  <c r="H26" i="85"/>
  <c r="S26" i="85"/>
  <c r="S36" i="85" s="1"/>
  <c r="S37" i="85" s="1"/>
  <c r="S43" i="85" s="1"/>
  <c r="N26" i="85"/>
  <c r="N36" i="85" s="1"/>
  <c r="R26" i="85"/>
  <c r="R36" i="85" s="1"/>
  <c r="Q26" i="85"/>
  <c r="Q36" i="85" s="1"/>
  <c r="P26" i="85"/>
  <c r="P36" i="85" s="1"/>
  <c r="P37" i="85" s="1"/>
  <c r="P43" i="85" s="1"/>
  <c r="O26" i="85"/>
  <c r="O36" i="85" s="1"/>
  <c r="M26" i="85"/>
  <c r="M36" i="85" s="1"/>
  <c r="S62" i="85"/>
  <c r="S63" i="85" s="1"/>
  <c r="S41" i="85"/>
  <c r="W28" i="85"/>
  <c r="W34" i="85"/>
  <c r="H35" i="85"/>
  <c r="I62" i="85"/>
  <c r="I63" i="85" s="1"/>
  <c r="I41" i="85"/>
  <c r="M41" i="85"/>
  <c r="M62" i="85"/>
  <c r="M63" i="85" s="1"/>
  <c r="M37" i="85"/>
  <c r="M43" i="85" s="1"/>
  <c r="R62" i="85"/>
  <c r="R63" i="85" s="1"/>
  <c r="R37" i="85"/>
  <c r="R43" i="85" s="1"/>
  <c r="R41" i="85"/>
  <c r="J41" i="85"/>
  <c r="J62" i="85"/>
  <c r="J63" i="85" s="1"/>
  <c r="L35" i="85"/>
  <c r="N102" i="83"/>
  <c r="F105" i="83"/>
  <c r="N110" i="83"/>
  <c r="N123" i="83"/>
  <c r="F109" i="83"/>
  <c r="X109" i="83" s="1"/>
  <c r="U83" i="87" l="1"/>
  <c r="W83" i="87"/>
  <c r="H155" i="96"/>
  <c r="H156" i="96" s="1"/>
  <c r="R114" i="83"/>
  <c r="R131" i="83" s="1"/>
  <c r="H123" i="96"/>
  <c r="P63" i="83"/>
  <c r="X39" i="47" s="1"/>
  <c r="Q54" i="83"/>
  <c r="Y40" i="47" s="1"/>
  <c r="Q63" i="83"/>
  <c r="Y39" i="47" s="1"/>
  <c r="O54" i="83"/>
  <c r="W40" i="47" s="1"/>
  <c r="O63" i="83"/>
  <c r="W39" i="47" s="1"/>
  <c r="O150" i="96"/>
  <c r="G155" i="96"/>
  <c r="G156" i="96" s="1"/>
  <c r="G157" i="96" s="1"/>
  <c r="N63" i="83"/>
  <c r="V39" i="47" s="1"/>
  <c r="G124" i="83"/>
  <c r="N54" i="83"/>
  <c r="V40" i="47" s="1"/>
  <c r="N139" i="83"/>
  <c r="L137" i="83"/>
  <c r="I138" i="83"/>
  <c r="I140" i="83" s="1"/>
  <c r="I137" i="83"/>
  <c r="G137" i="83"/>
  <c r="I48" i="83"/>
  <c r="F110" i="83"/>
  <c r="T110" i="83" s="1"/>
  <c r="N150" i="96"/>
  <c r="J150" i="96"/>
  <c r="J138" i="83"/>
  <c r="J140" i="83" s="1"/>
  <c r="I124" i="83"/>
  <c r="K138" i="83"/>
  <c r="K140" i="83" s="1"/>
  <c r="P138" i="83"/>
  <c r="P140" i="83" s="1"/>
  <c r="P48" i="83"/>
  <c r="H138" i="83"/>
  <c r="H140" i="83" s="1"/>
  <c r="N100" i="83"/>
  <c r="N129" i="83" s="1"/>
  <c r="Q138" i="83"/>
  <c r="Q140" i="83" s="1"/>
  <c r="K150" i="96"/>
  <c r="O138" i="83"/>
  <c r="O140" i="83" s="1"/>
  <c r="O48" i="83"/>
  <c r="O121" i="83" s="1"/>
  <c r="L138" i="83"/>
  <c r="L140" i="83" s="1"/>
  <c r="I123" i="96"/>
  <c r="I157" i="96" s="1"/>
  <c r="J123" i="96"/>
  <c r="J155" i="96"/>
  <c r="J156" i="96" s="1"/>
  <c r="O157" i="96"/>
  <c r="R157" i="96"/>
  <c r="Q157" i="96"/>
  <c r="P157" i="96"/>
  <c r="M157" i="96"/>
  <c r="N124" i="83"/>
  <c r="N123" i="96"/>
  <c r="N155" i="96"/>
  <c r="N156" i="96" s="1"/>
  <c r="L157" i="96"/>
  <c r="K157" i="96"/>
  <c r="T109" i="83"/>
  <c r="X110" i="83"/>
  <c r="F36" i="84"/>
  <c r="O22" i="47"/>
  <c r="CA22" i="47" s="1"/>
  <c r="P10" i="47"/>
  <c r="S10" i="47"/>
  <c r="Q39" i="84"/>
  <c r="Y10" i="47" s="1"/>
  <c r="R39" i="84"/>
  <c r="Z10" i="47" s="1"/>
  <c r="R10" i="47"/>
  <c r="N39" i="84"/>
  <c r="V10" i="47" s="1"/>
  <c r="O39" i="84"/>
  <c r="W10" i="47" s="1"/>
  <c r="L39" i="84"/>
  <c r="T10" i="47" s="1"/>
  <c r="P39" i="84"/>
  <c r="X10" i="47" s="1"/>
  <c r="Q10" i="47"/>
  <c r="M39" i="84"/>
  <c r="U10" i="47" s="1"/>
  <c r="T105" i="83"/>
  <c r="X105" i="83"/>
  <c r="X106" i="83" s="1"/>
  <c r="P49" i="88"/>
  <c r="G47" i="88"/>
  <c r="W47" i="88" s="1"/>
  <c r="F106" i="83"/>
  <c r="T106" i="83" s="1"/>
  <c r="Q150" i="96"/>
  <c r="P150" i="96"/>
  <c r="CA73" i="47"/>
  <c r="L71" i="88"/>
  <c r="L72" i="88" s="1"/>
  <c r="L80" i="88" s="1"/>
  <c r="L49" i="88"/>
  <c r="Q71" i="88"/>
  <c r="Q72" i="88" s="1"/>
  <c r="Q80" i="88" s="1"/>
  <c r="Q49" i="88"/>
  <c r="S71" i="88"/>
  <c r="S72" i="88" s="1"/>
  <c r="S80" i="88" s="1"/>
  <c r="S49" i="88"/>
  <c r="W46" i="88"/>
  <c r="U46" i="88"/>
  <c r="W42" i="88"/>
  <c r="U42" i="88"/>
  <c r="J80" i="88"/>
  <c r="W36" i="88"/>
  <c r="U36" i="88"/>
  <c r="G53" i="88"/>
  <c r="H55" i="88"/>
  <c r="G76" i="88"/>
  <c r="G77" i="88" s="1"/>
  <c r="W22" i="88"/>
  <c r="U22" i="88"/>
  <c r="W34" i="88"/>
  <c r="U34" i="88"/>
  <c r="K80" i="88"/>
  <c r="G48" i="88"/>
  <c r="H71" i="88"/>
  <c r="H72" i="88" s="1"/>
  <c r="K49" i="88"/>
  <c r="H80" i="88"/>
  <c r="R49" i="88"/>
  <c r="N49" i="88"/>
  <c r="J49" i="88"/>
  <c r="I49" i="88"/>
  <c r="G30" i="88"/>
  <c r="U24" i="88"/>
  <c r="W24" i="88"/>
  <c r="O49" i="88"/>
  <c r="W40" i="88"/>
  <c r="U40" i="88"/>
  <c r="I80" i="88"/>
  <c r="M49" i="88"/>
  <c r="W28" i="88"/>
  <c r="U28" i="88"/>
  <c r="R80" i="88"/>
  <c r="W26" i="88"/>
  <c r="U26" i="88"/>
  <c r="P139" i="87"/>
  <c r="P140" i="87" s="1"/>
  <c r="P147" i="87" s="1"/>
  <c r="P86" i="87"/>
  <c r="M139" i="87"/>
  <c r="M140" i="87" s="1"/>
  <c r="M147" i="87" s="1"/>
  <c r="M86" i="87"/>
  <c r="O139" i="87"/>
  <c r="O140" i="87" s="1"/>
  <c r="N139" i="87"/>
  <c r="N140" i="87" s="1"/>
  <c r="Q139" i="87"/>
  <c r="Q140" i="87" s="1"/>
  <c r="R139" i="87"/>
  <c r="R140" i="87" s="1"/>
  <c r="W98" i="87"/>
  <c r="U98" i="87"/>
  <c r="G88" i="87"/>
  <c r="W77" i="87"/>
  <c r="S85" i="87"/>
  <c r="G85" i="87" s="1"/>
  <c r="W33" i="87"/>
  <c r="I122" i="87"/>
  <c r="W55" i="87"/>
  <c r="R122" i="87"/>
  <c r="R144" i="87"/>
  <c r="R145" i="87" s="1"/>
  <c r="R86" i="87"/>
  <c r="O90" i="87"/>
  <c r="O120" i="87" s="1"/>
  <c r="O123" i="87" s="1"/>
  <c r="N90" i="87"/>
  <c r="N120" i="87" s="1"/>
  <c r="N121" i="87" s="1"/>
  <c r="M90" i="87"/>
  <c r="M120" i="87" s="1"/>
  <c r="M121" i="87" s="1"/>
  <c r="L90" i="87"/>
  <c r="L120" i="87" s="1"/>
  <c r="L123" i="87" s="1"/>
  <c r="R90" i="87"/>
  <c r="R120" i="87" s="1"/>
  <c r="R123" i="87" s="1"/>
  <c r="K90" i="87"/>
  <c r="K120" i="87" s="1"/>
  <c r="K123" i="87" s="1"/>
  <c r="J90" i="87"/>
  <c r="J120" i="87" s="1"/>
  <c r="J123" i="87" s="1"/>
  <c r="I90" i="87"/>
  <c r="I120" i="87" s="1"/>
  <c r="I123" i="87" s="1"/>
  <c r="H90" i="87"/>
  <c r="S90" i="87"/>
  <c r="S120" i="87" s="1"/>
  <c r="S121" i="87" s="1"/>
  <c r="Q90" i="87"/>
  <c r="Q120" i="87" s="1"/>
  <c r="Q121" i="87" s="1"/>
  <c r="P90" i="87"/>
  <c r="P120" i="87" s="1"/>
  <c r="P123" i="87" s="1"/>
  <c r="O144" i="87"/>
  <c r="O145" i="87" s="1"/>
  <c r="O86" i="87"/>
  <c r="O122" i="87"/>
  <c r="W31" i="87"/>
  <c r="N144" i="87"/>
  <c r="N145" i="87" s="1"/>
  <c r="N86" i="87"/>
  <c r="N122" i="87"/>
  <c r="K122" i="87"/>
  <c r="J122" i="87"/>
  <c r="W94" i="87"/>
  <c r="U94" i="87"/>
  <c r="G79" i="87"/>
  <c r="W41" i="87"/>
  <c r="L144" i="87"/>
  <c r="L145" i="87" s="1"/>
  <c r="L86" i="87"/>
  <c r="L122" i="87"/>
  <c r="G84" i="87"/>
  <c r="W49" i="87"/>
  <c r="W25" i="87"/>
  <c r="W57" i="87"/>
  <c r="L139" i="87"/>
  <c r="L140" i="87" s="1"/>
  <c r="Q86" i="87"/>
  <c r="Q122" i="87"/>
  <c r="Q144" i="87"/>
  <c r="Q145" i="87" s="1"/>
  <c r="W47" i="87"/>
  <c r="S122" i="87"/>
  <c r="W21" i="87"/>
  <c r="L121" i="87"/>
  <c r="W110" i="87"/>
  <c r="U110" i="87"/>
  <c r="W23" i="87"/>
  <c r="P122" i="87"/>
  <c r="W26" i="86"/>
  <c r="U26" i="86"/>
  <c r="W34" i="86"/>
  <c r="U34" i="86"/>
  <c r="W22" i="86"/>
  <c r="U22" i="86"/>
  <c r="J40" i="86"/>
  <c r="I42" i="86"/>
  <c r="I37" i="86"/>
  <c r="I43" i="86" s="1"/>
  <c r="H43" i="86"/>
  <c r="M42" i="86"/>
  <c r="G39" i="86"/>
  <c r="P42" i="86"/>
  <c r="G36" i="86"/>
  <c r="W30" i="86"/>
  <c r="U30" i="86"/>
  <c r="K42" i="85"/>
  <c r="K57" i="85"/>
  <c r="K58" i="85" s="1"/>
  <c r="L41" i="85"/>
  <c r="L37" i="85"/>
  <c r="L43" i="85" s="1"/>
  <c r="L62" i="85"/>
  <c r="L63" i="85" s="1"/>
  <c r="L42" i="85"/>
  <c r="L57" i="85"/>
  <c r="L58" i="85" s="1"/>
  <c r="M42" i="85"/>
  <c r="M57" i="85"/>
  <c r="M58" i="85" s="1"/>
  <c r="G39" i="85"/>
  <c r="H40" i="85"/>
  <c r="G40" i="85" s="1"/>
  <c r="O42" i="85"/>
  <c r="O57" i="85"/>
  <c r="O58" i="85" s="1"/>
  <c r="W30" i="85"/>
  <c r="P42" i="85"/>
  <c r="P57" i="85"/>
  <c r="P58" i="85" s="1"/>
  <c r="H62" i="85"/>
  <c r="H63" i="85" s="1"/>
  <c r="H41" i="85"/>
  <c r="Q57" i="85"/>
  <c r="Q58" i="85" s="1"/>
  <c r="Q42" i="85"/>
  <c r="Q37" i="85"/>
  <c r="Q43" i="85" s="1"/>
  <c r="R57" i="85"/>
  <c r="R58" i="85" s="1"/>
  <c r="R42" i="85"/>
  <c r="K37" i="85"/>
  <c r="K43" i="85" s="1"/>
  <c r="N42" i="85"/>
  <c r="N57" i="85"/>
  <c r="N58" i="85" s="1"/>
  <c r="O41" i="85"/>
  <c r="O62" i="85"/>
  <c r="O63" i="85" s="1"/>
  <c r="O37" i="85"/>
  <c r="O43" i="85" s="1"/>
  <c r="S57" i="85"/>
  <c r="S58" i="85" s="1"/>
  <c r="S42" i="85"/>
  <c r="G26" i="85"/>
  <c r="H36" i="85"/>
  <c r="H37" i="85" s="1"/>
  <c r="W24" i="85"/>
  <c r="I57" i="85"/>
  <c r="I58" i="85" s="1"/>
  <c r="I42" i="85"/>
  <c r="J57" i="85"/>
  <c r="J58" i="85" s="1"/>
  <c r="J42" i="85"/>
  <c r="F123" i="83"/>
  <c r="T123" i="83" s="1"/>
  <c r="N130" i="83"/>
  <c r="N114" i="83"/>
  <c r="G42" i="86" l="1"/>
  <c r="P121" i="87"/>
  <c r="G37" i="86"/>
  <c r="H157" i="96"/>
  <c r="P121" i="83"/>
  <c r="N121" i="83"/>
  <c r="I139" i="83"/>
  <c r="I121" i="83"/>
  <c r="V41" i="47"/>
  <c r="N103" i="83"/>
  <c r="P139" i="83"/>
  <c r="O139" i="83"/>
  <c r="U47" i="88"/>
  <c r="J121" i="87"/>
  <c r="J124" i="87" s="1"/>
  <c r="O121" i="87"/>
  <c r="F124" i="83"/>
  <c r="T124" i="83" s="1"/>
  <c r="L100" i="83"/>
  <c r="L160" i="96" s="1"/>
  <c r="N160" i="96"/>
  <c r="N161" i="96" s="1"/>
  <c r="H137" i="83"/>
  <c r="K137" i="83"/>
  <c r="K100" i="83"/>
  <c r="J157" i="96"/>
  <c r="N131" i="83"/>
  <c r="N157" i="96"/>
  <c r="G42" i="84"/>
  <c r="P42" i="84"/>
  <c r="L42" i="84"/>
  <c r="H42" i="84"/>
  <c r="M42" i="84"/>
  <c r="N42" i="84"/>
  <c r="Q42" i="84"/>
  <c r="J42" i="84"/>
  <c r="K42" i="84"/>
  <c r="O42" i="84"/>
  <c r="I42" i="84"/>
  <c r="R42" i="84"/>
  <c r="O10" i="47"/>
  <c r="F39" i="84"/>
  <c r="G49" i="88"/>
  <c r="U49" i="88" s="1"/>
  <c r="CA93" i="47"/>
  <c r="CA90" i="47"/>
  <c r="K121" i="87"/>
  <c r="K124" i="87" s="1"/>
  <c r="Q123" i="87"/>
  <c r="R147" i="87"/>
  <c r="O147" i="87"/>
  <c r="W48" i="88"/>
  <c r="U48" i="88"/>
  <c r="G71" i="88"/>
  <c r="G72" i="88" s="1"/>
  <c r="G80" i="88" s="1"/>
  <c r="W30" i="88"/>
  <c r="U30" i="88"/>
  <c r="G55" i="88"/>
  <c r="H56" i="88"/>
  <c r="G56" i="88" s="1"/>
  <c r="X56" i="88" s="1"/>
  <c r="U85" i="87"/>
  <c r="G139" i="87"/>
  <c r="G140" i="87" s="1"/>
  <c r="W85" i="87"/>
  <c r="W84" i="87"/>
  <c r="U84" i="87"/>
  <c r="G144" i="87"/>
  <c r="G145" i="87" s="1"/>
  <c r="R125" i="87"/>
  <c r="N123" i="87"/>
  <c r="L124" i="87"/>
  <c r="L125" i="87"/>
  <c r="H122" i="87"/>
  <c r="G122" i="87" s="1"/>
  <c r="L147" i="87"/>
  <c r="H120" i="87"/>
  <c r="H121" i="87" s="1"/>
  <c r="G90" i="87"/>
  <c r="W88" i="87"/>
  <c r="U88" i="87"/>
  <c r="M124" i="87"/>
  <c r="M125" i="87"/>
  <c r="S123" i="87"/>
  <c r="S139" i="87"/>
  <c r="S140" i="87" s="1"/>
  <c r="S147" i="87" s="1"/>
  <c r="S86" i="87"/>
  <c r="G86" i="87" s="1"/>
  <c r="W51" i="87"/>
  <c r="Q147" i="87"/>
  <c r="W35" i="87"/>
  <c r="N125" i="87"/>
  <c r="N124" i="87"/>
  <c r="W43" i="87"/>
  <c r="M123" i="87"/>
  <c r="O125" i="87"/>
  <c r="O124" i="87"/>
  <c r="N147" i="87"/>
  <c r="P124" i="87"/>
  <c r="P125" i="87"/>
  <c r="W59" i="87"/>
  <c r="W27" i="87"/>
  <c r="I121" i="87"/>
  <c r="I124" i="87" s="1"/>
  <c r="Q125" i="87"/>
  <c r="Q124" i="87"/>
  <c r="R121" i="87"/>
  <c r="R124" i="87" s="1"/>
  <c r="W79" i="87"/>
  <c r="U79" i="87"/>
  <c r="U37" i="86"/>
  <c r="W37" i="86"/>
  <c r="G40" i="86"/>
  <c r="J43" i="86"/>
  <c r="G43" i="86" s="1"/>
  <c r="W36" i="86"/>
  <c r="U36" i="86"/>
  <c r="H43" i="85"/>
  <c r="H57" i="85"/>
  <c r="H58" i="85" s="1"/>
  <c r="G36" i="85"/>
  <c r="U36" i="85" s="1"/>
  <c r="H42" i="85"/>
  <c r="G42" i="85" s="1"/>
  <c r="W26" i="85"/>
  <c r="L129" i="83" l="1"/>
  <c r="K129" i="83"/>
  <c r="K160" i="96"/>
  <c r="M45" i="84"/>
  <c r="U21" i="47" s="1"/>
  <c r="I45" i="84"/>
  <c r="Q21" i="47" s="1"/>
  <c r="G45" i="84"/>
  <c r="J45" i="84"/>
  <c r="R21" i="47" s="1"/>
  <c r="H45" i="84"/>
  <c r="P21" i="47" s="1"/>
  <c r="R45" i="84"/>
  <c r="Z21" i="47" s="1"/>
  <c r="O45" i="84"/>
  <c r="W21" i="47" s="1"/>
  <c r="L45" i="84"/>
  <c r="T21" i="47" s="1"/>
  <c r="K45" i="84"/>
  <c r="S21" i="47" s="1"/>
  <c r="Q45" i="84"/>
  <c r="Y21" i="47" s="1"/>
  <c r="P45" i="84"/>
  <c r="X21" i="47" s="1"/>
  <c r="N45" i="84"/>
  <c r="V21" i="47" s="1"/>
  <c r="F42" i="84"/>
  <c r="W49" i="88"/>
  <c r="G125" i="87"/>
  <c r="W86" i="87"/>
  <c r="U86" i="87"/>
  <c r="G121" i="87"/>
  <c r="H124" i="87"/>
  <c r="S125" i="87"/>
  <c r="S124" i="87"/>
  <c r="W90" i="87"/>
  <c r="U90" i="87"/>
  <c r="G147" i="87"/>
  <c r="G120" i="87"/>
  <c r="H123" i="87"/>
  <c r="G123" i="87" s="1"/>
  <c r="W122" i="87"/>
  <c r="U122" i="87"/>
  <c r="G57" i="85"/>
  <c r="G58" i="85" s="1"/>
  <c r="W36" i="85"/>
  <c r="N51" i="84" l="1"/>
  <c r="V45" i="47" s="1"/>
  <c r="L51" i="84"/>
  <c r="T45" i="47" s="1"/>
  <c r="K51" i="84"/>
  <c r="R51" i="84"/>
  <c r="Z45" i="47" s="1"/>
  <c r="Q51" i="84"/>
  <c r="Y45" i="47" s="1"/>
  <c r="P51" i="84"/>
  <c r="X45" i="47" s="1"/>
  <c r="O51" i="84"/>
  <c r="W45" i="47" s="1"/>
  <c r="M51" i="84"/>
  <c r="U45" i="47" s="1"/>
  <c r="O21" i="47"/>
  <c r="F45" i="84"/>
  <c r="W120" i="87"/>
  <c r="U120" i="87"/>
  <c r="G124" i="87"/>
  <c r="W123" i="87"/>
  <c r="U123" i="87"/>
  <c r="W121" i="87"/>
  <c r="U121" i="87"/>
  <c r="S45" i="47" l="1"/>
  <c r="O66" i="84"/>
  <c r="K66" i="84"/>
  <c r="G66" i="84"/>
  <c r="L66" i="84"/>
  <c r="I66" i="84"/>
  <c r="N66" i="84"/>
  <c r="Q66" i="84"/>
  <c r="J66" i="84"/>
  <c r="P66" i="84"/>
  <c r="M66" i="84"/>
  <c r="R66" i="84"/>
  <c r="H66" i="84"/>
  <c r="CA64" i="47"/>
  <c r="CA67" i="47"/>
  <c r="E81" i="84"/>
  <c r="E84" i="84"/>
  <c r="E72" i="84"/>
  <c r="W124" i="87"/>
  <c r="U124" i="87"/>
  <c r="F66" i="84" l="1"/>
  <c r="R72" i="84"/>
  <c r="N72" i="84"/>
  <c r="J72" i="84"/>
  <c r="I72" i="84"/>
  <c r="H72" i="84"/>
  <c r="O72" i="84"/>
  <c r="P72" i="84"/>
  <c r="Q72" i="84"/>
  <c r="K72" i="84"/>
  <c r="S29" i="47" s="1"/>
  <c r="G72" i="84"/>
  <c r="L72" i="84"/>
  <c r="M72" i="84"/>
  <c r="P69" i="84"/>
  <c r="Q69" i="84"/>
  <c r="R69" i="84"/>
  <c r="Z29" i="47" s="1"/>
  <c r="O69" i="84"/>
  <c r="N69" i="84"/>
  <c r="O84" i="84"/>
  <c r="K84" i="84"/>
  <c r="G84" i="84"/>
  <c r="N84" i="84"/>
  <c r="P84" i="84"/>
  <c r="Q84" i="84"/>
  <c r="I84" i="84"/>
  <c r="J84" i="84"/>
  <c r="R84" i="84"/>
  <c r="H84" i="84"/>
  <c r="L84" i="84"/>
  <c r="M84" i="84"/>
  <c r="R81" i="84"/>
  <c r="N81" i="84"/>
  <c r="J81" i="84"/>
  <c r="Q81" i="84"/>
  <c r="M81" i="84"/>
  <c r="I81" i="84"/>
  <c r="P81" i="84"/>
  <c r="L81" i="84"/>
  <c r="H81" i="84"/>
  <c r="O81" i="84"/>
  <c r="K81" i="84"/>
  <c r="G81" i="84"/>
  <c r="E75" i="84"/>
  <c r="E87" i="84"/>
  <c r="I87" i="84" s="1"/>
  <c r="I111" i="84" s="1"/>
  <c r="I128" i="84" s="1"/>
  <c r="I128" i="96" s="1"/>
  <c r="E93" i="84"/>
  <c r="V94" i="84" s="1"/>
  <c r="V95" i="84" s="1"/>
  <c r="V29" i="47" l="1"/>
  <c r="P29" i="47"/>
  <c r="F81" i="84"/>
  <c r="R29" i="47"/>
  <c r="M75" i="84"/>
  <c r="U55" i="47" s="1"/>
  <c r="P75" i="84"/>
  <c r="X55" i="47" s="1"/>
  <c r="L75" i="84"/>
  <c r="T55" i="47" s="1"/>
  <c r="I75" i="84"/>
  <c r="Q55" i="47" s="1"/>
  <c r="N75" i="84"/>
  <c r="V55" i="47" s="1"/>
  <c r="J75" i="84"/>
  <c r="R55" i="47" s="1"/>
  <c r="H75" i="84"/>
  <c r="P55" i="47" s="1"/>
  <c r="O75" i="84"/>
  <c r="Q75" i="84"/>
  <c r="Y55" i="47" s="1"/>
  <c r="R75" i="84"/>
  <c r="Z55" i="47" s="1"/>
  <c r="G75" i="84"/>
  <c r="K75" i="84"/>
  <c r="S55" i="47" s="1"/>
  <c r="T29" i="47"/>
  <c r="Q29" i="47"/>
  <c r="Y29" i="47"/>
  <c r="F72" i="84"/>
  <c r="U29" i="47"/>
  <c r="F84" i="84"/>
  <c r="W29" i="47"/>
  <c r="O29" i="47"/>
  <c r="F69" i="84"/>
  <c r="X29" i="47"/>
  <c r="K87" i="84"/>
  <c r="K111" i="84" s="1"/>
  <c r="K128" i="84" s="1"/>
  <c r="K128" i="96" s="1"/>
  <c r="G87" i="84"/>
  <c r="J87" i="84"/>
  <c r="J111" i="84" s="1"/>
  <c r="J128" i="84" s="1"/>
  <c r="R87" i="84"/>
  <c r="CA21" i="47"/>
  <c r="E103" i="84"/>
  <c r="E107" i="84" s="1"/>
  <c r="E111" i="84" s="1"/>
  <c r="E121" i="84"/>
  <c r="E128" i="84" s="1"/>
  <c r="J128" i="96" l="1"/>
  <c r="F128" i="96" s="1"/>
  <c r="F128" i="84"/>
  <c r="CA29" i="47"/>
  <c r="O55" i="47"/>
  <c r="CA55" i="47" s="1"/>
  <c r="F75" i="84"/>
  <c r="W55" i="47"/>
  <c r="CA51" i="47"/>
  <c r="CA68" i="47"/>
  <c r="CA71" i="47"/>
  <c r="F86" i="84"/>
  <c r="F87" i="84"/>
  <c r="X86" i="84" l="1"/>
  <c r="X87" i="84" s="1"/>
  <c r="X131" i="84"/>
  <c r="X133" i="84" s="1"/>
  <c r="Y131" i="84"/>
  <c r="CA82" i="47"/>
  <c r="CA85" i="47"/>
  <c r="F107" i="84"/>
  <c r="F111" i="84"/>
  <c r="Z131" i="84" l="1"/>
  <c r="Y133" i="84"/>
  <c r="Z133" i="84" s="1"/>
  <c r="L87" i="83"/>
  <c r="L111" i="83" s="1"/>
  <c r="L128" i="83" s="1"/>
  <c r="K87" i="83"/>
  <c r="K111" i="83" s="1"/>
  <c r="K128" i="83" s="1"/>
  <c r="J111" i="83"/>
  <c r="J128" i="83" s="1"/>
  <c r="I111" i="83"/>
  <c r="I128" i="83" s="1"/>
  <c r="H87" i="83"/>
  <c r="H111" i="83" s="1"/>
  <c r="H128" i="83" s="1"/>
  <c r="G87" i="83"/>
  <c r="R87" i="83"/>
  <c r="R111" i="83" s="1"/>
  <c r="R128" i="83" s="1"/>
  <c r="Q87" i="83"/>
  <c r="Q111" i="83" s="1"/>
  <c r="Q128" i="83" s="1"/>
  <c r="P87" i="83"/>
  <c r="P111" i="83" s="1"/>
  <c r="P128" i="83" s="1"/>
  <c r="N87" i="83"/>
  <c r="N111" i="83" s="1"/>
  <c r="N128" i="83" s="1"/>
  <c r="M87" i="83"/>
  <c r="M111" i="83" s="1"/>
  <c r="M128" i="83" s="1"/>
  <c r="O87" i="83"/>
  <c r="O111" i="83" s="1"/>
  <c r="O128" i="83" s="1"/>
  <c r="N135" i="83" l="1"/>
  <c r="G107" i="96"/>
  <c r="G111" i="83"/>
  <c r="F87" i="83"/>
  <c r="T87" i="83" s="1"/>
  <c r="F111" i="83" l="1"/>
  <c r="T111" i="83" s="1"/>
  <c r="G128" i="83"/>
  <c r="F107" i="83"/>
  <c r="T107" i="83" s="1"/>
  <c r="F128" i="83" l="1"/>
  <c r="T128" i="83" s="1"/>
  <c r="CA8" i="47" l="1"/>
  <c r="CA7" i="47"/>
  <c r="CA10" i="47"/>
  <c r="CA56" i="47"/>
  <c r="CA53" i="47"/>
  <c r="AA20" i="47" l="1"/>
  <c r="AA21" i="47"/>
  <c r="AB20" i="47"/>
  <c r="AC20" i="47" s="1"/>
  <c r="AD20" i="47" s="1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Y20" i="47"/>
  <c r="AZ20" i="47"/>
  <c r="BA20" i="47"/>
  <c r="BB20" i="47"/>
  <c r="BC20" i="47"/>
  <c r="BD20" i="47"/>
  <c r="BQ20" i="47"/>
  <c r="BU20" i="47"/>
  <c r="BV20" i="47"/>
  <c r="BX20" i="47"/>
  <c r="BY20" i="47"/>
  <c r="BZ20" i="47"/>
  <c r="CC20" i="47"/>
  <c r="AB21" i="47"/>
  <c r="AC21" i="47" s="1"/>
  <c r="AD21" i="47" s="1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Q21" i="47"/>
  <c r="BU21" i="47"/>
  <c r="BV21" i="47"/>
  <c r="BX21" i="47"/>
  <c r="BY21" i="47"/>
  <c r="BZ21" i="47"/>
  <c r="CC21" i="47"/>
  <c r="AA12" i="47" l="1"/>
  <c r="AB12" i="47"/>
  <c r="AC12" i="47" s="1"/>
  <c r="AD12" i="47" s="1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Q12" i="47"/>
  <c r="BU12" i="47"/>
  <c r="BV12" i="47"/>
  <c r="BX12" i="47"/>
  <c r="BY12" i="47"/>
  <c r="BZ12" i="47"/>
  <c r="CB12" i="47"/>
  <c r="CC12" i="47"/>
  <c r="O73" i="91" l="1"/>
  <c r="R111" i="96" l="1"/>
  <c r="Q111" i="96"/>
  <c r="P111" i="96"/>
  <c r="O111" i="96"/>
  <c r="N111" i="96"/>
  <c r="M111" i="96"/>
  <c r="L111" i="96"/>
  <c r="K111" i="96"/>
  <c r="J111" i="96"/>
  <c r="I111" i="96"/>
  <c r="H111" i="96"/>
  <c r="G111" i="96"/>
  <c r="R110" i="96"/>
  <c r="Q110" i="96"/>
  <c r="P110" i="96"/>
  <c r="O110" i="96"/>
  <c r="N110" i="96"/>
  <c r="M110" i="96"/>
  <c r="L110" i="96"/>
  <c r="K110" i="96"/>
  <c r="J110" i="96"/>
  <c r="I110" i="96"/>
  <c r="H110" i="96"/>
  <c r="R109" i="96"/>
  <c r="Q109" i="96"/>
  <c r="P109" i="96"/>
  <c r="O109" i="96"/>
  <c r="N109" i="96"/>
  <c r="N124" i="96" s="1"/>
  <c r="M109" i="96"/>
  <c r="L109" i="96"/>
  <c r="K109" i="96"/>
  <c r="J109" i="96"/>
  <c r="R108" i="96"/>
  <c r="R122" i="96" s="1"/>
  <c r="Q108" i="96"/>
  <c r="Q122" i="96" s="1"/>
  <c r="P108" i="96"/>
  <c r="P122" i="96" s="1"/>
  <c r="O108" i="96"/>
  <c r="O122" i="96" s="1"/>
  <c r="N108" i="96"/>
  <c r="N122" i="96" s="1"/>
  <c r="M108" i="96"/>
  <c r="M122" i="96" s="1"/>
  <c r="L108" i="96"/>
  <c r="L122" i="96" s="1"/>
  <c r="K108" i="96"/>
  <c r="K122" i="96" s="1"/>
  <c r="J108" i="96"/>
  <c r="J122" i="96" s="1"/>
  <c r="I108" i="96"/>
  <c r="I122" i="96" s="1"/>
  <c r="H108" i="96"/>
  <c r="H122" i="96" s="1"/>
  <c r="R107" i="96"/>
  <c r="Q107" i="96"/>
  <c r="P107" i="96"/>
  <c r="O107" i="96"/>
  <c r="N107" i="96"/>
  <c r="M107" i="96"/>
  <c r="L107" i="96"/>
  <c r="K107" i="96"/>
  <c r="J107" i="96"/>
  <c r="I107" i="96"/>
  <c r="H107" i="96"/>
  <c r="R106" i="96"/>
  <c r="Q106" i="96"/>
  <c r="P106" i="96"/>
  <c r="O106" i="96"/>
  <c r="N106" i="96"/>
  <c r="M106" i="96"/>
  <c r="L106" i="96"/>
  <c r="K106" i="96"/>
  <c r="J106" i="96"/>
  <c r="I106" i="96"/>
  <c r="H106" i="96"/>
  <c r="G106" i="96"/>
  <c r="R104" i="96"/>
  <c r="Q104" i="96"/>
  <c r="P104" i="96"/>
  <c r="O104" i="96"/>
  <c r="N104" i="96"/>
  <c r="M104" i="96"/>
  <c r="L104" i="96"/>
  <c r="K104" i="96"/>
  <c r="J104" i="96"/>
  <c r="I104" i="96"/>
  <c r="H104" i="96"/>
  <c r="G104" i="96"/>
  <c r="N100" i="96"/>
  <c r="N112" i="96" s="1"/>
  <c r="N162" i="96" s="1"/>
  <c r="Q99" i="96"/>
  <c r="O99" i="96"/>
  <c r="N99" i="96"/>
  <c r="L99" i="96"/>
  <c r="K99" i="96"/>
  <c r="J99" i="96"/>
  <c r="I99" i="96"/>
  <c r="H99" i="96"/>
  <c r="Q98" i="96"/>
  <c r="O98" i="96"/>
  <c r="N98" i="96"/>
  <c r="N130" i="96" s="1"/>
  <c r="L98" i="96"/>
  <c r="K98" i="96"/>
  <c r="J98" i="96"/>
  <c r="I98" i="96"/>
  <c r="H98" i="96"/>
  <c r="G98" i="96"/>
  <c r="R97" i="96"/>
  <c r="Q97" i="96"/>
  <c r="P97" i="96"/>
  <c r="O97" i="96"/>
  <c r="N97" i="96"/>
  <c r="M97" i="96"/>
  <c r="L97" i="96"/>
  <c r="K97" i="96"/>
  <c r="J97" i="96"/>
  <c r="I97" i="96"/>
  <c r="H97" i="96"/>
  <c r="G97" i="96"/>
  <c r="R96" i="96"/>
  <c r="Q96" i="96"/>
  <c r="P96" i="96"/>
  <c r="O96" i="96"/>
  <c r="N96" i="96"/>
  <c r="M96" i="96"/>
  <c r="L96" i="96"/>
  <c r="K96" i="96"/>
  <c r="J96" i="96"/>
  <c r="I96" i="96"/>
  <c r="H96" i="96"/>
  <c r="G96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R94" i="96"/>
  <c r="Q94" i="96"/>
  <c r="P94" i="96"/>
  <c r="O94" i="96"/>
  <c r="N94" i="96"/>
  <c r="M94" i="96"/>
  <c r="L94" i="96"/>
  <c r="K94" i="96"/>
  <c r="J94" i="96"/>
  <c r="I94" i="96"/>
  <c r="H94" i="96"/>
  <c r="G94" i="96"/>
  <c r="R93" i="96"/>
  <c r="Q93" i="96"/>
  <c r="P93" i="96"/>
  <c r="O93" i="96"/>
  <c r="N93" i="96"/>
  <c r="M93" i="96"/>
  <c r="L93" i="96"/>
  <c r="K93" i="96"/>
  <c r="J93" i="96"/>
  <c r="I93" i="96"/>
  <c r="H93" i="96"/>
  <c r="R91" i="96"/>
  <c r="Q91" i="96"/>
  <c r="P91" i="96"/>
  <c r="O91" i="96"/>
  <c r="N91" i="96"/>
  <c r="M91" i="96"/>
  <c r="L91" i="96"/>
  <c r="K91" i="96"/>
  <c r="J91" i="96"/>
  <c r="I91" i="96"/>
  <c r="H91" i="96"/>
  <c r="G91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R89" i="96"/>
  <c r="Q89" i="96"/>
  <c r="P89" i="96"/>
  <c r="O89" i="96"/>
  <c r="N89" i="96"/>
  <c r="M89" i="96"/>
  <c r="L89" i="96"/>
  <c r="K89" i="96"/>
  <c r="J89" i="96"/>
  <c r="I89" i="96"/>
  <c r="H89" i="96"/>
  <c r="G89" i="96"/>
  <c r="R88" i="96"/>
  <c r="Q88" i="96"/>
  <c r="P88" i="96"/>
  <c r="O88" i="96"/>
  <c r="N88" i="96"/>
  <c r="M88" i="96"/>
  <c r="L88" i="96"/>
  <c r="K88" i="96"/>
  <c r="J88" i="96"/>
  <c r="I88" i="96"/>
  <c r="H88" i="96"/>
  <c r="G88" i="96"/>
  <c r="R87" i="96"/>
  <c r="Q87" i="96"/>
  <c r="P87" i="96"/>
  <c r="O87" i="96"/>
  <c r="N87" i="96"/>
  <c r="M87" i="96"/>
  <c r="L87" i="96"/>
  <c r="K87" i="96"/>
  <c r="J87" i="96"/>
  <c r="I87" i="96"/>
  <c r="H87" i="96"/>
  <c r="G87" i="96"/>
  <c r="R86" i="96"/>
  <c r="Q86" i="96"/>
  <c r="P86" i="96"/>
  <c r="O86" i="96"/>
  <c r="N86" i="96"/>
  <c r="M86" i="96"/>
  <c r="L86" i="96"/>
  <c r="K86" i="96"/>
  <c r="J86" i="96"/>
  <c r="I86" i="96"/>
  <c r="H86" i="96"/>
  <c r="G86" i="96"/>
  <c r="G163" i="96" s="1"/>
  <c r="R85" i="96"/>
  <c r="Q85" i="96"/>
  <c r="P85" i="96"/>
  <c r="O85" i="96"/>
  <c r="N85" i="96"/>
  <c r="M85" i="96"/>
  <c r="L85" i="96"/>
  <c r="K85" i="96"/>
  <c r="J85" i="96"/>
  <c r="I85" i="96"/>
  <c r="H85" i="96"/>
  <c r="G85" i="96"/>
  <c r="R84" i="96"/>
  <c r="Q84" i="96"/>
  <c r="P84" i="96"/>
  <c r="O84" i="96"/>
  <c r="N84" i="96"/>
  <c r="M84" i="96"/>
  <c r="L84" i="96"/>
  <c r="K84" i="96"/>
  <c r="J84" i="96"/>
  <c r="I84" i="96"/>
  <c r="H84" i="96"/>
  <c r="G84" i="96"/>
  <c r="R83" i="96"/>
  <c r="Q83" i="96"/>
  <c r="P83" i="96"/>
  <c r="O83" i="96"/>
  <c r="N83" i="96"/>
  <c r="M83" i="96"/>
  <c r="L83" i="96"/>
  <c r="K83" i="96"/>
  <c r="J83" i="96"/>
  <c r="I83" i="96"/>
  <c r="H83" i="96"/>
  <c r="G83" i="96"/>
  <c r="R82" i="96"/>
  <c r="Q82" i="96"/>
  <c r="P82" i="96"/>
  <c r="O82" i="96"/>
  <c r="N82" i="96"/>
  <c r="M82" i="96"/>
  <c r="L82" i="96"/>
  <c r="K82" i="96"/>
  <c r="J82" i="96"/>
  <c r="I82" i="96"/>
  <c r="H82" i="96"/>
  <c r="G82" i="96"/>
  <c r="R81" i="96"/>
  <c r="Q81" i="96"/>
  <c r="P81" i="96"/>
  <c r="O81" i="96"/>
  <c r="N81" i="96"/>
  <c r="M81" i="96"/>
  <c r="L81" i="96"/>
  <c r="K81" i="96"/>
  <c r="J81" i="96"/>
  <c r="I81" i="96"/>
  <c r="H81" i="96"/>
  <c r="G81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R79" i="96"/>
  <c r="Q79" i="96"/>
  <c r="P79" i="96"/>
  <c r="O79" i="96"/>
  <c r="N79" i="96"/>
  <c r="M79" i="96"/>
  <c r="L79" i="96"/>
  <c r="K79" i="96"/>
  <c r="J79" i="96"/>
  <c r="I79" i="96"/>
  <c r="H79" i="96"/>
  <c r="G79" i="96"/>
  <c r="R78" i="96"/>
  <c r="Q78" i="96"/>
  <c r="P78" i="96"/>
  <c r="O78" i="96"/>
  <c r="N78" i="96"/>
  <c r="M78" i="96"/>
  <c r="L78" i="96"/>
  <c r="K78" i="96"/>
  <c r="J78" i="96"/>
  <c r="I78" i="96"/>
  <c r="H78" i="96"/>
  <c r="G78" i="96"/>
  <c r="R77" i="96"/>
  <c r="Q77" i="96"/>
  <c r="P77" i="96"/>
  <c r="O77" i="96"/>
  <c r="N77" i="96"/>
  <c r="M77" i="96"/>
  <c r="L77" i="96"/>
  <c r="K77" i="96"/>
  <c r="J77" i="96"/>
  <c r="I77" i="96"/>
  <c r="H77" i="96"/>
  <c r="G77" i="96"/>
  <c r="R76" i="96"/>
  <c r="Q76" i="96"/>
  <c r="P76" i="96"/>
  <c r="O76" i="96"/>
  <c r="N76" i="96"/>
  <c r="M76" i="96"/>
  <c r="L76" i="96"/>
  <c r="K76" i="96"/>
  <c r="J76" i="96"/>
  <c r="I76" i="96"/>
  <c r="H76" i="96"/>
  <c r="G76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R74" i="96"/>
  <c r="Q74" i="96"/>
  <c r="P74" i="96"/>
  <c r="O74" i="96"/>
  <c r="N74" i="96"/>
  <c r="M74" i="96"/>
  <c r="L74" i="96"/>
  <c r="K74" i="96"/>
  <c r="J74" i="96"/>
  <c r="I74" i="96"/>
  <c r="H74" i="96"/>
  <c r="G74" i="96"/>
  <c r="R73" i="96"/>
  <c r="Q73" i="96"/>
  <c r="P73" i="96"/>
  <c r="O73" i="96"/>
  <c r="N73" i="96"/>
  <c r="M73" i="96"/>
  <c r="L73" i="96"/>
  <c r="K73" i="96"/>
  <c r="J73" i="96"/>
  <c r="I73" i="96"/>
  <c r="H73" i="96"/>
  <c r="G73" i="96"/>
  <c r="R72" i="96"/>
  <c r="Q72" i="96"/>
  <c r="P72" i="96"/>
  <c r="O72" i="96"/>
  <c r="N72" i="96"/>
  <c r="M72" i="96"/>
  <c r="L72" i="96"/>
  <c r="K72" i="96"/>
  <c r="J72" i="96"/>
  <c r="I72" i="96"/>
  <c r="H72" i="96"/>
  <c r="G72" i="96"/>
  <c r="R71" i="96"/>
  <c r="Q71" i="96"/>
  <c r="P71" i="96"/>
  <c r="O71" i="96"/>
  <c r="N71" i="96"/>
  <c r="M71" i="96"/>
  <c r="L71" i="96"/>
  <c r="K71" i="96"/>
  <c r="J71" i="96"/>
  <c r="I71" i="96"/>
  <c r="H71" i="96"/>
  <c r="G71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R69" i="96"/>
  <c r="Q69" i="96"/>
  <c r="P69" i="96"/>
  <c r="O69" i="96"/>
  <c r="N69" i="96"/>
  <c r="M69" i="96"/>
  <c r="L69" i="96"/>
  <c r="K69" i="96"/>
  <c r="J69" i="96"/>
  <c r="I69" i="96"/>
  <c r="H69" i="96"/>
  <c r="G69" i="96"/>
  <c r="R68" i="96"/>
  <c r="Q68" i="96"/>
  <c r="P68" i="96"/>
  <c r="O68" i="96"/>
  <c r="N68" i="96"/>
  <c r="M68" i="96"/>
  <c r="L68" i="96"/>
  <c r="K68" i="96"/>
  <c r="J68" i="96"/>
  <c r="I68" i="96"/>
  <c r="H68" i="96"/>
  <c r="G68" i="96"/>
  <c r="R67" i="96"/>
  <c r="Q67" i="96"/>
  <c r="P67" i="96"/>
  <c r="O67" i="96"/>
  <c r="N67" i="96"/>
  <c r="M67" i="96"/>
  <c r="L67" i="96"/>
  <c r="K67" i="96"/>
  <c r="J67" i="96"/>
  <c r="I67" i="96"/>
  <c r="H67" i="96"/>
  <c r="G67" i="96"/>
  <c r="R66" i="96"/>
  <c r="Q66" i="96"/>
  <c r="P66" i="96"/>
  <c r="O66" i="96"/>
  <c r="N66" i="96"/>
  <c r="M66" i="96"/>
  <c r="L66" i="96"/>
  <c r="K66" i="96"/>
  <c r="J66" i="96"/>
  <c r="I66" i="96"/>
  <c r="H66" i="96"/>
  <c r="G66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R64" i="96"/>
  <c r="Q64" i="96"/>
  <c r="P64" i="96"/>
  <c r="O64" i="96"/>
  <c r="N64" i="96"/>
  <c r="M64" i="96"/>
  <c r="L64" i="96"/>
  <c r="K64" i="96"/>
  <c r="J64" i="96"/>
  <c r="I64" i="96"/>
  <c r="H64" i="96"/>
  <c r="G64" i="96"/>
  <c r="R63" i="96"/>
  <c r="Q63" i="96"/>
  <c r="P63" i="96"/>
  <c r="N63" i="96"/>
  <c r="R62" i="96"/>
  <c r="Q62" i="96"/>
  <c r="P62" i="96"/>
  <c r="N62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R59" i="96"/>
  <c r="Q59" i="96"/>
  <c r="P59" i="96"/>
  <c r="O59" i="96"/>
  <c r="N59" i="96"/>
  <c r="M59" i="96"/>
  <c r="L59" i="96"/>
  <c r="K59" i="96"/>
  <c r="J59" i="96"/>
  <c r="I59" i="96"/>
  <c r="H59" i="96"/>
  <c r="G59" i="96"/>
  <c r="R58" i="96"/>
  <c r="Q58" i="96"/>
  <c r="P58" i="96"/>
  <c r="O58" i="96"/>
  <c r="N58" i="96"/>
  <c r="M58" i="96"/>
  <c r="L58" i="96"/>
  <c r="K58" i="96"/>
  <c r="J58" i="96"/>
  <c r="I58" i="96"/>
  <c r="H58" i="96"/>
  <c r="G58" i="96"/>
  <c r="R55" i="96"/>
  <c r="Q55" i="96"/>
  <c r="P55" i="96"/>
  <c r="O55" i="96"/>
  <c r="N55" i="96"/>
  <c r="L55" i="96"/>
  <c r="K55" i="96"/>
  <c r="J55" i="96"/>
  <c r="R54" i="96"/>
  <c r="Q54" i="96"/>
  <c r="P54" i="96"/>
  <c r="N54" i="96"/>
  <c r="R53" i="96"/>
  <c r="Q53" i="96"/>
  <c r="P53" i="96"/>
  <c r="N53" i="96"/>
  <c r="R51" i="96"/>
  <c r="Q51" i="96"/>
  <c r="P51" i="96"/>
  <c r="O51" i="96"/>
  <c r="N51" i="96"/>
  <c r="M51" i="96"/>
  <c r="L51" i="96"/>
  <c r="K51" i="96"/>
  <c r="R50" i="96"/>
  <c r="Q50" i="96"/>
  <c r="P50" i="96"/>
  <c r="O50" i="96"/>
  <c r="N50" i="96"/>
  <c r="M50" i="96"/>
  <c r="L50" i="96"/>
  <c r="K50" i="96"/>
  <c r="G50" i="96"/>
  <c r="R49" i="96"/>
  <c r="Q49" i="96"/>
  <c r="P49" i="96"/>
  <c r="O49" i="96"/>
  <c r="N49" i="96"/>
  <c r="M49" i="96"/>
  <c r="L49" i="96"/>
  <c r="K49" i="96"/>
  <c r="J49" i="96"/>
  <c r="I49" i="96"/>
  <c r="H49" i="96"/>
  <c r="G49" i="96"/>
  <c r="N46" i="96"/>
  <c r="N137" i="96" s="1"/>
  <c r="R45" i="96"/>
  <c r="Q45" i="96"/>
  <c r="P45" i="96"/>
  <c r="O45" i="96"/>
  <c r="N45" i="96"/>
  <c r="J45" i="96"/>
  <c r="I45" i="96"/>
  <c r="H45" i="96"/>
  <c r="G45" i="96"/>
  <c r="R44" i="96"/>
  <c r="Q44" i="96"/>
  <c r="P44" i="96"/>
  <c r="O44" i="96"/>
  <c r="N44" i="96"/>
  <c r="J44" i="96"/>
  <c r="I44" i="96"/>
  <c r="H44" i="96"/>
  <c r="G44" i="96"/>
  <c r="R43" i="96"/>
  <c r="Q43" i="96"/>
  <c r="P43" i="96"/>
  <c r="O43" i="96"/>
  <c r="N43" i="96"/>
  <c r="M43" i="96"/>
  <c r="L43" i="96"/>
  <c r="K43" i="96"/>
  <c r="J43" i="96"/>
  <c r="I43" i="96"/>
  <c r="H43" i="96"/>
  <c r="G43" i="96"/>
  <c r="R42" i="96"/>
  <c r="Q42" i="96"/>
  <c r="P42" i="96"/>
  <c r="O42" i="96"/>
  <c r="N42" i="96"/>
  <c r="M42" i="96"/>
  <c r="L42" i="96"/>
  <c r="K42" i="96"/>
  <c r="J42" i="96"/>
  <c r="I42" i="96"/>
  <c r="H42" i="96"/>
  <c r="G42" i="96"/>
  <c r="R41" i="96"/>
  <c r="Q41" i="96"/>
  <c r="P41" i="96"/>
  <c r="O41" i="96"/>
  <c r="N41" i="96"/>
  <c r="M41" i="96"/>
  <c r="L41" i="96"/>
  <c r="K41" i="96"/>
  <c r="J41" i="96"/>
  <c r="I41" i="96"/>
  <c r="H41" i="96"/>
  <c r="G41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R39" i="96"/>
  <c r="Q39" i="96"/>
  <c r="P39" i="96"/>
  <c r="O39" i="96"/>
  <c r="N39" i="96"/>
  <c r="M39" i="96"/>
  <c r="L39" i="96"/>
  <c r="K39" i="96"/>
  <c r="J39" i="96"/>
  <c r="I39" i="96"/>
  <c r="H39" i="96"/>
  <c r="G39" i="96"/>
  <c r="R38" i="96"/>
  <c r="Q38" i="96"/>
  <c r="P38" i="96"/>
  <c r="O38" i="96"/>
  <c r="N38" i="96"/>
  <c r="M38" i="96"/>
  <c r="L38" i="96"/>
  <c r="K38" i="96"/>
  <c r="J38" i="96"/>
  <c r="I38" i="96"/>
  <c r="H38" i="96"/>
  <c r="G38" i="96"/>
  <c r="R37" i="96"/>
  <c r="Q37" i="96"/>
  <c r="P37" i="96"/>
  <c r="O37" i="96"/>
  <c r="N37" i="96"/>
  <c r="M37" i="96"/>
  <c r="L37" i="96"/>
  <c r="K37" i="96"/>
  <c r="J37" i="96"/>
  <c r="I37" i="96"/>
  <c r="H37" i="96"/>
  <c r="G37" i="96"/>
  <c r="R36" i="96"/>
  <c r="Q36" i="96"/>
  <c r="P36" i="96"/>
  <c r="O36" i="96"/>
  <c r="N36" i="96"/>
  <c r="M36" i="96"/>
  <c r="L36" i="96"/>
  <c r="K36" i="96"/>
  <c r="J36" i="96"/>
  <c r="I36" i="96"/>
  <c r="H36" i="96"/>
  <c r="G36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R34" i="96"/>
  <c r="Q34" i="96"/>
  <c r="P34" i="96"/>
  <c r="O34" i="96"/>
  <c r="N34" i="96"/>
  <c r="M34" i="96"/>
  <c r="L34" i="96"/>
  <c r="K34" i="96"/>
  <c r="J34" i="96"/>
  <c r="I34" i="96"/>
  <c r="H34" i="96"/>
  <c r="G34" i="96"/>
  <c r="R31" i="96"/>
  <c r="Q31" i="96"/>
  <c r="P31" i="96"/>
  <c r="O31" i="96"/>
  <c r="N31" i="96"/>
  <c r="M31" i="96"/>
  <c r="L31" i="96"/>
  <c r="K31" i="96"/>
  <c r="J31" i="96"/>
  <c r="I31" i="96"/>
  <c r="H31" i="96"/>
  <c r="G31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R29" i="96"/>
  <c r="Q29" i="96"/>
  <c r="P29" i="96"/>
  <c r="O29" i="96"/>
  <c r="N29" i="96"/>
  <c r="M29" i="96"/>
  <c r="L29" i="96"/>
  <c r="K29" i="96"/>
  <c r="J29" i="96"/>
  <c r="I29" i="96"/>
  <c r="H29" i="96"/>
  <c r="G29" i="96"/>
  <c r="R28" i="96"/>
  <c r="Q28" i="96"/>
  <c r="P28" i="96"/>
  <c r="O28" i="96"/>
  <c r="N28" i="96"/>
  <c r="M28" i="96"/>
  <c r="L28" i="96"/>
  <c r="K28" i="96"/>
  <c r="J28" i="96"/>
  <c r="I28" i="96"/>
  <c r="H28" i="96"/>
  <c r="G28" i="96"/>
  <c r="R27" i="96"/>
  <c r="Q27" i="96"/>
  <c r="P27" i="96"/>
  <c r="O27" i="96"/>
  <c r="N27" i="96"/>
  <c r="M27" i="96"/>
  <c r="L27" i="96"/>
  <c r="K27" i="96"/>
  <c r="J27" i="96"/>
  <c r="I27" i="96"/>
  <c r="H27" i="96"/>
  <c r="G27" i="96"/>
  <c r="R26" i="96"/>
  <c r="Q26" i="96"/>
  <c r="P26" i="96"/>
  <c r="O26" i="96"/>
  <c r="N26" i="96"/>
  <c r="M26" i="96"/>
  <c r="L26" i="96"/>
  <c r="K26" i="96"/>
  <c r="J26" i="96"/>
  <c r="I26" i="96"/>
  <c r="H26" i="96"/>
  <c r="G26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R24" i="96"/>
  <c r="Q24" i="96"/>
  <c r="P24" i="96"/>
  <c r="O24" i="96"/>
  <c r="N24" i="96"/>
  <c r="M24" i="96"/>
  <c r="L24" i="96"/>
  <c r="K24" i="96"/>
  <c r="J24" i="96"/>
  <c r="I24" i="96"/>
  <c r="H24" i="96"/>
  <c r="G24" i="96"/>
  <c r="R23" i="96"/>
  <c r="Q23" i="96"/>
  <c r="P23" i="96"/>
  <c r="O23" i="96"/>
  <c r="N23" i="96"/>
  <c r="M23" i="96"/>
  <c r="L23" i="96"/>
  <c r="K23" i="96"/>
  <c r="J23" i="96"/>
  <c r="I23" i="96"/>
  <c r="H23" i="96"/>
  <c r="G23" i="96"/>
  <c r="R22" i="96"/>
  <c r="Q22" i="96"/>
  <c r="P22" i="96"/>
  <c r="O22" i="96"/>
  <c r="N22" i="96"/>
  <c r="M22" i="96"/>
  <c r="L22" i="96"/>
  <c r="K22" i="96"/>
  <c r="J22" i="96"/>
  <c r="I22" i="96"/>
  <c r="H22" i="96"/>
  <c r="G22" i="96"/>
  <c r="H19" i="96"/>
  <c r="I19" i="96"/>
  <c r="J19" i="96"/>
  <c r="K19" i="96"/>
  <c r="L19" i="96"/>
  <c r="M19" i="96"/>
  <c r="N19" i="96"/>
  <c r="O19" i="96"/>
  <c r="P19" i="96"/>
  <c r="Q19" i="96"/>
  <c r="R19" i="96"/>
  <c r="H20" i="96"/>
  <c r="I20" i="96"/>
  <c r="J20" i="96"/>
  <c r="K20" i="96"/>
  <c r="L20" i="96"/>
  <c r="M20" i="96"/>
  <c r="N20" i="96"/>
  <c r="O20" i="96"/>
  <c r="P20" i="96"/>
  <c r="Q20" i="96"/>
  <c r="R20" i="96"/>
  <c r="H21" i="96"/>
  <c r="I21" i="96"/>
  <c r="J21" i="96"/>
  <c r="K21" i="96"/>
  <c r="L21" i="96"/>
  <c r="M21" i="96"/>
  <c r="N21" i="96"/>
  <c r="O21" i="96"/>
  <c r="P21" i="96"/>
  <c r="Q21" i="96"/>
  <c r="R21" i="96"/>
  <c r="G21" i="96"/>
  <c r="G20" i="96"/>
  <c r="G19" i="96"/>
  <c r="G134" i="96"/>
  <c r="Q133" i="96"/>
  <c r="M133" i="96"/>
  <c r="L133" i="96"/>
  <c r="H133" i="96"/>
  <c r="R132" i="96"/>
  <c r="N132" i="96"/>
  <c r="J132" i="96"/>
  <c r="I132" i="96"/>
  <c r="Q124" i="96"/>
  <c r="F49" i="96" l="1"/>
  <c r="V49" i="96" s="1"/>
  <c r="J163" i="96"/>
  <c r="N163" i="96"/>
  <c r="R163" i="96"/>
  <c r="K163" i="96"/>
  <c r="O163" i="96"/>
  <c r="H163" i="96"/>
  <c r="L163" i="96"/>
  <c r="P163" i="96"/>
  <c r="I163" i="96"/>
  <c r="M163" i="96"/>
  <c r="Q163" i="96"/>
  <c r="N129" i="96"/>
  <c r="O132" i="96"/>
  <c r="J133" i="96"/>
  <c r="N133" i="96"/>
  <c r="R133" i="96"/>
  <c r="H132" i="96"/>
  <c r="L132" i="96"/>
  <c r="G133" i="96"/>
  <c r="K133" i="96"/>
  <c r="Q132" i="96"/>
  <c r="P133" i="96"/>
  <c r="O134" i="96"/>
  <c r="P134" i="96"/>
  <c r="P132" i="96"/>
  <c r="O133" i="96"/>
  <c r="L134" i="96"/>
  <c r="M134" i="96"/>
  <c r="F118" i="96"/>
  <c r="F125" i="96"/>
  <c r="Q134" i="96"/>
  <c r="R134" i="96"/>
  <c r="F126" i="96"/>
  <c r="I133" i="96"/>
  <c r="H134" i="96"/>
  <c r="K132" i="96"/>
  <c r="F127" i="96"/>
  <c r="M132" i="96"/>
  <c r="K134" i="96"/>
  <c r="F71" i="96"/>
  <c r="F83" i="96"/>
  <c r="F87" i="96"/>
  <c r="F23" i="96"/>
  <c r="F25" i="96"/>
  <c r="F26" i="96"/>
  <c r="F27" i="96"/>
  <c r="F29" i="96"/>
  <c r="F31" i="96"/>
  <c r="F34" i="96"/>
  <c r="F36" i="96"/>
  <c r="F40" i="96"/>
  <c r="F43" i="96"/>
  <c r="F59" i="96"/>
  <c r="F67" i="96"/>
  <c r="F68" i="96"/>
  <c r="F70" i="96"/>
  <c r="F72" i="96"/>
  <c r="F73" i="96"/>
  <c r="F74" i="96"/>
  <c r="F75" i="96"/>
  <c r="F77" i="96"/>
  <c r="F78" i="96"/>
  <c r="F79" i="96"/>
  <c r="F80" i="96"/>
  <c r="F81" i="96"/>
  <c r="F82" i="96"/>
  <c r="F86" i="96"/>
  <c r="F88" i="96"/>
  <c r="F89" i="96"/>
  <c r="F90" i="96"/>
  <c r="F93" i="96"/>
  <c r="F95" i="96"/>
  <c r="P124" i="96"/>
  <c r="F37" i="96"/>
  <c r="F38" i="96"/>
  <c r="F76" i="96"/>
  <c r="F84" i="96"/>
  <c r="R124" i="96"/>
  <c r="F41" i="96"/>
  <c r="F35" i="96"/>
  <c r="F39" i="96"/>
  <c r="F42" i="96"/>
  <c r="F60" i="96"/>
  <c r="H124" i="96"/>
  <c r="F64" i="96"/>
  <c r="F107" i="96"/>
  <c r="I124" i="96"/>
  <c r="F22" i="96"/>
  <c r="F108" i="96"/>
  <c r="F66" i="96"/>
  <c r="K124" i="96"/>
  <c r="F20" i="96"/>
  <c r="F24" i="96"/>
  <c r="F69" i="96"/>
  <c r="F91" i="96"/>
  <c r="M124" i="96"/>
  <c r="F109" i="96"/>
  <c r="F28" i="96"/>
  <c r="J124" i="96"/>
  <c r="F30" i="96"/>
  <c r="O124" i="96"/>
  <c r="F96" i="96"/>
  <c r="F21" i="96"/>
  <c r="F85" i="96"/>
  <c r="J134" i="96"/>
  <c r="G132" i="96"/>
  <c r="F119" i="96"/>
  <c r="G122" i="96"/>
  <c r="F122" i="96" s="1"/>
  <c r="F65" i="96"/>
  <c r="BS2" i="91"/>
  <c r="X128" i="96" l="1"/>
  <c r="Y128" i="96"/>
  <c r="T84" i="96"/>
  <c r="T21" i="96"/>
  <c r="T60" i="96"/>
  <c r="T81" i="96"/>
  <c r="T77" i="96"/>
  <c r="T59" i="96"/>
  <c r="T49" i="96"/>
  <c r="T34" i="96"/>
  <c r="T87" i="96"/>
  <c r="F163" i="96"/>
  <c r="T24" i="96"/>
  <c r="T119" i="96"/>
  <c r="T69" i="96"/>
  <c r="T66" i="96"/>
  <c r="T42" i="96"/>
  <c r="T43" i="96"/>
  <c r="T31" i="96"/>
  <c r="T25" i="96"/>
  <c r="T39" i="96"/>
  <c r="T29" i="96"/>
  <c r="T93" i="96"/>
  <c r="T30" i="96"/>
  <c r="X20" i="96"/>
  <c r="X21" i="96" s="1"/>
  <c r="E20" i="96" s="1"/>
  <c r="T107" i="96"/>
  <c r="T78" i="96"/>
  <c r="T118" i="96"/>
  <c r="T96" i="96"/>
  <c r="T122" i="96"/>
  <c r="T109" i="96"/>
  <c r="X35" i="96"/>
  <c r="T35" i="96"/>
  <c r="T126" i="96"/>
  <c r="X38" i="96"/>
  <c r="T38" i="96"/>
  <c r="X80" i="96"/>
  <c r="T80" i="96"/>
  <c r="X67" i="96"/>
  <c r="T67" i="96"/>
  <c r="X85" i="96"/>
  <c r="T85" i="96"/>
  <c r="X37" i="96"/>
  <c r="T37" i="96"/>
  <c r="X86" i="96"/>
  <c r="T86" i="96"/>
  <c r="X79" i="96"/>
  <c r="T79" i="96"/>
  <c r="X68" i="96"/>
  <c r="T68" i="96"/>
  <c r="T127" i="96"/>
  <c r="T125" i="96"/>
  <c r="X91" i="96"/>
  <c r="T91" i="96"/>
  <c r="X108" i="96"/>
  <c r="T108" i="96"/>
  <c r="X83" i="96"/>
  <c r="T83" i="96"/>
  <c r="X82" i="96"/>
  <c r="T82" i="96"/>
  <c r="X41" i="96"/>
  <c r="T41" i="96"/>
  <c r="X40" i="96"/>
  <c r="T40" i="96"/>
  <c r="T95" i="96"/>
  <c r="X76" i="96"/>
  <c r="T76" i="96"/>
  <c r="X70" i="96"/>
  <c r="T70" i="96"/>
  <c r="X73" i="96"/>
  <c r="T73" i="96"/>
  <c r="X74" i="96"/>
  <c r="T74" i="96"/>
  <c r="X71" i="96"/>
  <c r="T71" i="96"/>
  <c r="X65" i="96"/>
  <c r="T65" i="96"/>
  <c r="X64" i="96"/>
  <c r="T64" i="96"/>
  <c r="T36" i="96"/>
  <c r="T72" i="96"/>
  <c r="X26" i="96"/>
  <c r="T26" i="96"/>
  <c r="X22" i="96"/>
  <c r="T22" i="96"/>
  <c r="T75" i="96"/>
  <c r="T27" i="96"/>
  <c r="T20" i="96"/>
  <c r="X28" i="96"/>
  <c r="T28" i="96"/>
  <c r="X23" i="96"/>
  <c r="T23" i="96"/>
  <c r="X77" i="96"/>
  <c r="X49" i="96"/>
  <c r="X43" i="96"/>
  <c r="X31" i="96"/>
  <c r="X25" i="96"/>
  <c r="X29" i="96"/>
  <c r="X109" i="96"/>
  <c r="X34" i="96"/>
  <c r="X59" i="96"/>
  <c r="F94" i="96"/>
  <c r="F133" i="96"/>
  <c r="F132" i="96"/>
  <c r="F58" i="96"/>
  <c r="F106" i="96"/>
  <c r="F105" i="96"/>
  <c r="F104" i="96"/>
  <c r="F111" i="96"/>
  <c r="F110" i="96"/>
  <c r="L124" i="96"/>
  <c r="F124" i="96" s="1"/>
  <c r="Q20" i="95"/>
  <c r="Q19" i="95"/>
  <c r="Q18" i="95"/>
  <c r="Q17" i="95"/>
  <c r="Q16" i="95"/>
  <c r="Q15" i="95"/>
  <c r="Q14" i="95"/>
  <c r="Q13" i="95"/>
  <c r="Q12" i="95"/>
  <c r="Q11" i="95"/>
  <c r="Q10" i="95"/>
  <c r="Q9" i="95"/>
  <c r="Q8" i="95"/>
  <c r="Q7" i="95"/>
  <c r="Q20" i="94"/>
  <c r="Q19" i="94"/>
  <c r="Q18" i="94"/>
  <c r="Q17" i="94"/>
  <c r="Q16" i="94"/>
  <c r="Q15" i="94"/>
  <c r="Q14" i="94"/>
  <c r="Q13" i="94"/>
  <c r="Q12" i="94"/>
  <c r="Q11" i="94"/>
  <c r="Q10" i="94"/>
  <c r="Q9" i="94"/>
  <c r="Q8" i="94"/>
  <c r="Q7" i="94"/>
  <c r="BA12" i="93"/>
  <c r="BA11" i="93"/>
  <c r="BA10" i="93"/>
  <c r="BA9" i="93"/>
  <c r="BA8" i="93"/>
  <c r="BA7" i="93"/>
  <c r="BA6" i="93"/>
  <c r="BA12" i="92"/>
  <c r="BA11" i="92"/>
  <c r="BA10" i="92"/>
  <c r="BA9" i="92"/>
  <c r="BA8" i="92"/>
  <c r="BA7" i="92"/>
  <c r="BA6" i="92"/>
  <c r="CC6" i="47"/>
  <c r="CC7" i="47"/>
  <c r="CC8" i="47"/>
  <c r="CC10" i="47"/>
  <c r="CC11" i="47"/>
  <c r="CC13" i="47"/>
  <c r="CC18" i="47"/>
  <c r="CC19" i="47"/>
  <c r="CC22" i="47"/>
  <c r="CC23" i="47"/>
  <c r="CC24" i="47"/>
  <c r="CC25" i="47"/>
  <c r="CC26" i="47"/>
  <c r="CC27" i="47"/>
  <c r="CC29" i="47"/>
  <c r="CC31" i="47"/>
  <c r="CC32" i="47"/>
  <c r="CC33" i="47"/>
  <c r="CC35" i="47"/>
  <c r="CC36" i="47"/>
  <c r="CC37" i="47"/>
  <c r="CC38" i="47"/>
  <c r="CC40" i="47"/>
  <c r="CC41" i="47"/>
  <c r="CC42" i="47"/>
  <c r="CC45" i="47"/>
  <c r="CC47" i="47"/>
  <c r="CC48" i="47"/>
  <c r="CC49" i="47"/>
  <c r="CC50" i="47"/>
  <c r="CC51" i="47"/>
  <c r="CC52" i="47"/>
  <c r="CC53" i="47"/>
  <c r="CC54" i="47"/>
  <c r="CC55" i="47"/>
  <c r="CC56" i="47"/>
  <c r="CC57" i="47"/>
  <c r="CC58" i="47"/>
  <c r="CC59" i="47"/>
  <c r="CC60" i="47"/>
  <c r="CC61" i="47"/>
  <c r="CC62" i="47"/>
  <c r="CC63" i="47"/>
  <c r="CC64" i="47"/>
  <c r="CC65" i="47"/>
  <c r="CC66" i="47"/>
  <c r="CC67" i="47"/>
  <c r="CC68" i="47"/>
  <c r="CC69" i="47"/>
  <c r="CC70" i="47"/>
  <c r="CC71" i="47"/>
  <c r="CC72" i="47"/>
  <c r="CC73" i="47"/>
  <c r="CC74" i="47"/>
  <c r="CC75" i="47"/>
  <c r="CC76" i="47"/>
  <c r="CC77" i="47"/>
  <c r="CC78" i="47"/>
  <c r="CC79" i="47"/>
  <c r="CC80" i="47"/>
  <c r="CC81" i="47"/>
  <c r="CC82" i="47"/>
  <c r="CC83" i="47"/>
  <c r="CC84" i="47"/>
  <c r="CC85" i="47"/>
  <c r="CC86" i="47"/>
  <c r="CC87" i="47"/>
  <c r="CC88" i="47"/>
  <c r="CC89" i="47"/>
  <c r="CC90" i="47"/>
  <c r="CC91" i="47"/>
  <c r="CC92" i="47"/>
  <c r="CC93" i="47"/>
  <c r="CC94" i="47"/>
  <c r="CC95" i="47"/>
  <c r="AQ3" i="2"/>
  <c r="X87" i="96" l="1"/>
  <c r="E86" i="96" s="1"/>
  <c r="Z128" i="96"/>
  <c r="X36" i="96"/>
  <c r="E35" i="96" s="1"/>
  <c r="X42" i="96"/>
  <c r="E41" i="96" s="1"/>
  <c r="X39" i="96"/>
  <c r="E38" i="96" s="1"/>
  <c r="X84" i="96"/>
  <c r="X30" i="96"/>
  <c r="X27" i="96"/>
  <c r="X72" i="96"/>
  <c r="X81" i="96"/>
  <c r="E80" i="96" s="1"/>
  <c r="X24" i="96"/>
  <c r="T111" i="96"/>
  <c r="T106" i="96"/>
  <c r="T110" i="96"/>
  <c r="X75" i="96"/>
  <c r="E74" i="96" s="1"/>
  <c r="X69" i="96"/>
  <c r="E68" i="96" s="1"/>
  <c r="X66" i="96"/>
  <c r="T133" i="96"/>
  <c r="X110" i="96"/>
  <c r="X78" i="96"/>
  <c r="T94" i="96"/>
  <c r="X105" i="96"/>
  <c r="T105" i="96"/>
  <c r="X58" i="96"/>
  <c r="X60" i="96" s="1"/>
  <c r="T58" i="96"/>
  <c r="X104" i="96"/>
  <c r="T104" i="96"/>
  <c r="T128" i="96"/>
  <c r="T124" i="96"/>
  <c r="F123" i="96"/>
  <c r="T123" i="96" l="1"/>
  <c r="X106" i="96"/>
  <c r="CA6" i="47" l="1"/>
  <c r="AK36" i="47" l="1"/>
  <c r="AL36" i="47"/>
  <c r="AA36" i="47"/>
  <c r="AB36" i="47"/>
  <c r="AC36" i="47" s="1"/>
  <c r="AD36" i="47" s="1"/>
  <c r="AH36" i="47"/>
  <c r="AI36" i="47"/>
  <c r="AJ36" i="47"/>
  <c r="AM36" i="47"/>
  <c r="AN36" i="47"/>
  <c r="AO36" i="47"/>
  <c r="AP36" i="47"/>
  <c r="AQ36" i="47"/>
  <c r="AR36" i="47"/>
  <c r="AS36" i="47"/>
  <c r="AT36" i="47"/>
  <c r="AU36" i="47"/>
  <c r="AV36" i="47"/>
  <c r="AW36" i="47"/>
  <c r="AX36" i="47"/>
  <c r="AY36" i="47"/>
  <c r="AZ36" i="47"/>
  <c r="BA36" i="47"/>
  <c r="BB36" i="47"/>
  <c r="BC36" i="47"/>
  <c r="BD36" i="47"/>
  <c r="BQ36" i="47"/>
  <c r="BU36" i="47"/>
  <c r="BV36" i="47"/>
  <c r="BX36" i="47"/>
  <c r="BY36" i="47"/>
  <c r="BZ36" i="47"/>
  <c r="AA8" i="47"/>
  <c r="AG8" i="47"/>
  <c r="AH8" i="47"/>
  <c r="AI8" i="47"/>
  <c r="AJ8" i="47"/>
  <c r="AK8" i="47"/>
  <c r="AL8" i="47"/>
  <c r="AM8" i="47"/>
  <c r="AN8" i="47"/>
  <c r="AO8" i="47"/>
  <c r="AP8" i="47"/>
  <c r="AQ8" i="47"/>
  <c r="AR8" i="47"/>
  <c r="AS8" i="47"/>
  <c r="AT8" i="47"/>
  <c r="AU8" i="47"/>
  <c r="AV8" i="47"/>
  <c r="AW8" i="47"/>
  <c r="AX8" i="47"/>
  <c r="AY8" i="47"/>
  <c r="AZ8" i="47"/>
  <c r="BA8" i="47"/>
  <c r="BB8" i="47"/>
  <c r="BC8" i="47"/>
  <c r="BD8" i="47"/>
  <c r="BQ8" i="47"/>
  <c r="BU8" i="47"/>
  <c r="BV8" i="47"/>
  <c r="BX8" i="47"/>
  <c r="BY8" i="47"/>
  <c r="BZ8" i="47"/>
  <c r="AH6" i="47"/>
  <c r="AI6" i="47"/>
  <c r="AJ6" i="47"/>
  <c r="AQ6" i="47"/>
  <c r="AT6" i="47"/>
  <c r="AU6" i="47"/>
  <c r="AG6" i="47"/>
  <c r="AB6" i="47"/>
  <c r="AV6" i="47"/>
  <c r="AW6" i="47"/>
  <c r="AX6" i="47"/>
  <c r="AY6" i="47"/>
  <c r="AZ6" i="47"/>
  <c r="BA6" i="47"/>
  <c r="BB6" i="47"/>
  <c r="BC6" i="47"/>
  <c r="BD6" i="47"/>
  <c r="BQ6" i="47"/>
  <c r="BU6" i="47"/>
  <c r="BV6" i="47"/>
  <c r="BX6" i="47"/>
  <c r="BY6" i="47"/>
  <c r="BZ6" i="47"/>
  <c r="AO6" i="47" l="1"/>
  <c r="AN6" i="47"/>
  <c r="AP6" i="47"/>
  <c r="AM6" i="47"/>
  <c r="AL6" i="47"/>
  <c r="AK6" i="47"/>
  <c r="AS6" i="47"/>
  <c r="AR6" i="47"/>
  <c r="CB6" i="47"/>
  <c r="AC6" i="47"/>
  <c r="AD6" i="47" s="1"/>
  <c r="CB8" i="47"/>
  <c r="AC8" i="47"/>
  <c r="AD8" i="47" s="1"/>
  <c r="CB36" i="47"/>
  <c r="AG36" i="47"/>
  <c r="AA6" i="47"/>
  <c r="AA86" i="47" l="1"/>
  <c r="AA85" i="47"/>
  <c r="AA84" i="47"/>
  <c r="AA83" i="47"/>
  <c r="AA82" i="47"/>
  <c r="AA81" i="47"/>
  <c r="AA80" i="47"/>
  <c r="BZ62" i="47" l="1"/>
  <c r="AA62" i="47"/>
  <c r="AB62" i="47"/>
  <c r="CB62" i="47" s="1"/>
  <c r="AG62" i="47"/>
  <c r="AH62" i="47"/>
  <c r="AI62" i="47"/>
  <c r="AJ62" i="47"/>
  <c r="AK62" i="47"/>
  <c r="AL62" i="47"/>
  <c r="AM62" i="47"/>
  <c r="AN62" i="47"/>
  <c r="AO62" i="47"/>
  <c r="AP62" i="47"/>
  <c r="AQ62" i="47"/>
  <c r="AR62" i="47"/>
  <c r="AS62" i="47"/>
  <c r="AT62" i="47"/>
  <c r="AU62" i="47"/>
  <c r="AV62" i="47"/>
  <c r="AW62" i="47"/>
  <c r="AX62" i="47"/>
  <c r="AY62" i="47"/>
  <c r="AZ62" i="47"/>
  <c r="BA62" i="47"/>
  <c r="BB62" i="47"/>
  <c r="BC62" i="47"/>
  <c r="BD62" i="47"/>
  <c r="BQ62" i="47"/>
  <c r="BU62" i="47"/>
  <c r="BV62" i="47"/>
  <c r="BX62" i="47"/>
  <c r="BY62" i="47"/>
  <c r="AA55" i="47" l="1"/>
  <c r="AA76" i="47" l="1"/>
  <c r="AB76" i="47"/>
  <c r="AC76" i="47" s="1"/>
  <c r="AD76" i="47" s="1"/>
  <c r="AG76" i="47"/>
  <c r="AH76" i="47"/>
  <c r="AI76" i="47"/>
  <c r="AJ76" i="47"/>
  <c r="AK76" i="47"/>
  <c r="AL76" i="47"/>
  <c r="AM76" i="47"/>
  <c r="AN76" i="47"/>
  <c r="AO76" i="47"/>
  <c r="AP76" i="47"/>
  <c r="AQ76" i="47"/>
  <c r="AR76" i="47"/>
  <c r="AS76" i="47"/>
  <c r="AT76" i="47"/>
  <c r="AU76" i="47"/>
  <c r="AV76" i="47"/>
  <c r="AW76" i="47"/>
  <c r="AX76" i="47"/>
  <c r="AY76" i="47"/>
  <c r="AZ76" i="47"/>
  <c r="BA76" i="47"/>
  <c r="BB76" i="47"/>
  <c r="BC76" i="47"/>
  <c r="BD76" i="47"/>
  <c r="BQ76" i="47"/>
  <c r="BU76" i="47"/>
  <c r="BV76" i="47"/>
  <c r="BX76" i="47"/>
  <c r="BY76" i="47"/>
  <c r="BZ76" i="47"/>
  <c r="AA19" i="47" l="1"/>
  <c r="AB19" i="47"/>
  <c r="AC19" i="47" s="1"/>
  <c r="AD19" i="47" s="1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Q19" i="47"/>
  <c r="BU19" i="47"/>
  <c r="BV19" i="47"/>
  <c r="BX19" i="47"/>
  <c r="BY19" i="47"/>
  <c r="BZ19" i="47"/>
  <c r="D53" i="6" l="1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AA6" i="6" l="1"/>
  <c r="AA7" i="47"/>
  <c r="AA10" i="47"/>
  <c r="AA11" i="47"/>
  <c r="AA13" i="47"/>
  <c r="AA18" i="47"/>
  <c r="AA22" i="47"/>
  <c r="AA23" i="47"/>
  <c r="AA24" i="47"/>
  <c r="AA25" i="47"/>
  <c r="AA26" i="47"/>
  <c r="AA27" i="47"/>
  <c r="AA29" i="47"/>
  <c r="AA31" i="47"/>
  <c r="AA32" i="47"/>
  <c r="AA35" i="47"/>
  <c r="AA37" i="47"/>
  <c r="AA38" i="47"/>
  <c r="AA48" i="47"/>
  <c r="AA49" i="47"/>
  <c r="AA50" i="47"/>
  <c r="AA51" i="47"/>
  <c r="AA52" i="47"/>
  <c r="AA53" i="47"/>
  <c r="AA54" i="47"/>
  <c r="AA56" i="47"/>
  <c r="AA57" i="47"/>
  <c r="AA58" i="47"/>
  <c r="AA59" i="47"/>
  <c r="AA60" i="47"/>
  <c r="AA61" i="47"/>
  <c r="AA63" i="47"/>
  <c r="AA64" i="47"/>
  <c r="AA65" i="47"/>
  <c r="AA66" i="47"/>
  <c r="AS10" i="47" l="1"/>
  <c r="AT10" i="47"/>
  <c r="AU10" i="47"/>
  <c r="AV10" i="47"/>
  <c r="AW10" i="47"/>
  <c r="AX10" i="47"/>
  <c r="AY10" i="47"/>
  <c r="AZ10" i="47"/>
  <c r="BA10" i="47"/>
  <c r="BB10" i="47"/>
  <c r="BC10" i="47"/>
  <c r="BD10" i="47"/>
  <c r="AS11" i="47"/>
  <c r="AT11" i="47"/>
  <c r="AU11" i="47"/>
  <c r="AV11" i="47"/>
  <c r="AW11" i="47"/>
  <c r="AX11" i="47"/>
  <c r="AY11" i="47"/>
  <c r="AZ11" i="47"/>
  <c r="BA11" i="47"/>
  <c r="BB11" i="47"/>
  <c r="BC11" i="47"/>
  <c r="BD11" i="47"/>
  <c r="AS13" i="47"/>
  <c r="AT13" i="47"/>
  <c r="AU13" i="47"/>
  <c r="AV13" i="47"/>
  <c r="AW13" i="47"/>
  <c r="AX13" i="47"/>
  <c r="AY13" i="47"/>
  <c r="AZ13" i="47"/>
  <c r="BA13" i="47"/>
  <c r="BB13" i="47"/>
  <c r="BC13" i="47"/>
  <c r="BD13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AS23" i="47"/>
  <c r="AT23" i="47"/>
  <c r="AU23" i="47"/>
  <c r="AV23" i="47"/>
  <c r="AW23" i="47"/>
  <c r="AX23" i="47"/>
  <c r="AY23" i="47"/>
  <c r="AZ23" i="47"/>
  <c r="BA23" i="47"/>
  <c r="BB23" i="47"/>
  <c r="BC23" i="47"/>
  <c r="BD23" i="47"/>
  <c r="AS24" i="47"/>
  <c r="AT24" i="47"/>
  <c r="AU24" i="47"/>
  <c r="AV24" i="47"/>
  <c r="AW24" i="47"/>
  <c r="AX24" i="47"/>
  <c r="AY24" i="47"/>
  <c r="AZ24" i="47"/>
  <c r="BA24" i="47"/>
  <c r="BB24" i="47"/>
  <c r="BC24" i="47"/>
  <c r="BD24" i="47"/>
  <c r="AS25" i="47"/>
  <c r="AT25" i="47"/>
  <c r="AU25" i="47"/>
  <c r="AV25" i="47"/>
  <c r="AW25" i="47"/>
  <c r="AX25" i="47"/>
  <c r="AY25" i="47"/>
  <c r="AZ25" i="47"/>
  <c r="BA25" i="47"/>
  <c r="BB25" i="47"/>
  <c r="BC25" i="47"/>
  <c r="BD25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AS27" i="47"/>
  <c r="AT27" i="47"/>
  <c r="AU27" i="47"/>
  <c r="AV27" i="47"/>
  <c r="AW27" i="47"/>
  <c r="AX27" i="47"/>
  <c r="AY27" i="47"/>
  <c r="AZ27" i="47"/>
  <c r="BA27" i="47"/>
  <c r="BB27" i="47"/>
  <c r="BC27" i="47"/>
  <c r="BD27" i="47"/>
  <c r="AS29" i="47"/>
  <c r="AT29" i="47"/>
  <c r="AU29" i="47"/>
  <c r="AV29" i="47"/>
  <c r="AW29" i="47"/>
  <c r="AX29" i="47"/>
  <c r="AY29" i="47"/>
  <c r="AZ29" i="47"/>
  <c r="BA29" i="47"/>
  <c r="BB29" i="47"/>
  <c r="BC29" i="47"/>
  <c r="BD29" i="47"/>
  <c r="AS31" i="47"/>
  <c r="AT31" i="47"/>
  <c r="AU31" i="47"/>
  <c r="AV31" i="47"/>
  <c r="AW31" i="47"/>
  <c r="AX31" i="47"/>
  <c r="AY31" i="47"/>
  <c r="AZ31" i="47"/>
  <c r="BA31" i="47"/>
  <c r="BB31" i="47"/>
  <c r="BC31" i="47"/>
  <c r="BD31" i="47"/>
  <c r="AS32" i="47"/>
  <c r="AT32" i="47"/>
  <c r="AU32" i="47"/>
  <c r="AV32" i="47"/>
  <c r="AW32" i="47"/>
  <c r="AX32" i="47"/>
  <c r="AY32" i="47"/>
  <c r="AZ32" i="47"/>
  <c r="BA32" i="47"/>
  <c r="BB32" i="47"/>
  <c r="BC32" i="47"/>
  <c r="BD32" i="47"/>
  <c r="AS33" i="47"/>
  <c r="AT33" i="47"/>
  <c r="AU33" i="47"/>
  <c r="AV33" i="47"/>
  <c r="AW33" i="47"/>
  <c r="AX33" i="47"/>
  <c r="AY33" i="47"/>
  <c r="AZ33" i="47"/>
  <c r="BA33" i="47"/>
  <c r="BB33" i="47"/>
  <c r="BC33" i="47"/>
  <c r="BD33" i="47"/>
  <c r="AS35" i="47"/>
  <c r="AT35" i="47"/>
  <c r="AU35" i="47"/>
  <c r="AV35" i="47"/>
  <c r="AW35" i="47"/>
  <c r="AX35" i="47"/>
  <c r="AY35" i="47"/>
  <c r="AZ35" i="47"/>
  <c r="BA35" i="47"/>
  <c r="BB35" i="47"/>
  <c r="BC35" i="47"/>
  <c r="BD35" i="47"/>
  <c r="AS37" i="47"/>
  <c r="AT37" i="47"/>
  <c r="AU37" i="47"/>
  <c r="AV37" i="47"/>
  <c r="AW37" i="47"/>
  <c r="AX37" i="47"/>
  <c r="AY37" i="47"/>
  <c r="AZ37" i="47"/>
  <c r="BA37" i="47"/>
  <c r="BB37" i="47"/>
  <c r="BC37" i="47"/>
  <c r="BD37" i="47"/>
  <c r="AS38" i="47"/>
  <c r="AT38" i="47"/>
  <c r="AU38" i="47"/>
  <c r="AV38" i="47"/>
  <c r="AW38" i="47"/>
  <c r="AX38" i="47"/>
  <c r="AY38" i="47"/>
  <c r="AZ38" i="47"/>
  <c r="BA38" i="47"/>
  <c r="BB38" i="47"/>
  <c r="BC38" i="47"/>
  <c r="BD38" i="47"/>
  <c r="AS40" i="47"/>
  <c r="AT40" i="47"/>
  <c r="AU40" i="47"/>
  <c r="AV40" i="47"/>
  <c r="AW40" i="47"/>
  <c r="AX40" i="47"/>
  <c r="AY40" i="47"/>
  <c r="AZ40" i="47"/>
  <c r="BA40" i="47"/>
  <c r="BB40" i="47"/>
  <c r="BC40" i="47"/>
  <c r="BD40" i="47"/>
  <c r="AS41" i="47"/>
  <c r="AT41" i="47"/>
  <c r="AU41" i="47"/>
  <c r="AV41" i="47"/>
  <c r="AW41" i="47"/>
  <c r="AX41" i="47"/>
  <c r="AY41" i="47"/>
  <c r="AZ41" i="47"/>
  <c r="BA41" i="47"/>
  <c r="BB41" i="47"/>
  <c r="BC41" i="47"/>
  <c r="BD41" i="47"/>
  <c r="AS42" i="47"/>
  <c r="AT42" i="47"/>
  <c r="AU42" i="47"/>
  <c r="AV42" i="47"/>
  <c r="AW42" i="47"/>
  <c r="AX42" i="47"/>
  <c r="AY42" i="47"/>
  <c r="AZ42" i="47"/>
  <c r="BA42" i="47"/>
  <c r="BB42" i="47"/>
  <c r="BC42" i="47"/>
  <c r="BD42" i="47"/>
  <c r="AS45" i="47"/>
  <c r="AT45" i="47"/>
  <c r="AU45" i="47"/>
  <c r="AV45" i="47"/>
  <c r="AW45" i="47"/>
  <c r="AX45" i="47"/>
  <c r="AY45" i="47"/>
  <c r="AZ45" i="47"/>
  <c r="BA45" i="47"/>
  <c r="BB45" i="47"/>
  <c r="BC45" i="47"/>
  <c r="BD45" i="47"/>
  <c r="AS47" i="47"/>
  <c r="AT47" i="47"/>
  <c r="AU47" i="47"/>
  <c r="AV47" i="47"/>
  <c r="AW47" i="47"/>
  <c r="AX47" i="47"/>
  <c r="AY47" i="47"/>
  <c r="AZ47" i="47"/>
  <c r="BA47" i="47"/>
  <c r="BB47" i="47"/>
  <c r="BC47" i="47"/>
  <c r="BD47" i="47"/>
  <c r="AS48" i="47"/>
  <c r="AT48" i="47"/>
  <c r="AU48" i="47"/>
  <c r="AV48" i="47"/>
  <c r="AW48" i="47"/>
  <c r="AX48" i="47"/>
  <c r="AY48" i="47"/>
  <c r="AZ48" i="47"/>
  <c r="BA48" i="47"/>
  <c r="BB48" i="47"/>
  <c r="BC48" i="47"/>
  <c r="BD48" i="47"/>
  <c r="AS49" i="47"/>
  <c r="AT49" i="47"/>
  <c r="AU49" i="47"/>
  <c r="AV49" i="47"/>
  <c r="AW49" i="47"/>
  <c r="AX49" i="47"/>
  <c r="AY49" i="47"/>
  <c r="AZ49" i="47"/>
  <c r="BA49" i="47"/>
  <c r="BB49" i="47"/>
  <c r="BC49" i="47"/>
  <c r="BD49" i="47"/>
  <c r="AS50" i="47"/>
  <c r="AT50" i="47"/>
  <c r="AU50" i="47"/>
  <c r="AV50" i="47"/>
  <c r="AW50" i="47"/>
  <c r="AX50" i="47"/>
  <c r="AY50" i="47"/>
  <c r="AZ50" i="47"/>
  <c r="BA50" i="47"/>
  <c r="BB50" i="47"/>
  <c r="BC50" i="47"/>
  <c r="BD50" i="47"/>
  <c r="AS51" i="47"/>
  <c r="AT51" i="47"/>
  <c r="AU51" i="47"/>
  <c r="AV51" i="47"/>
  <c r="AW51" i="47"/>
  <c r="AX51" i="47"/>
  <c r="AY51" i="47"/>
  <c r="AZ51" i="47"/>
  <c r="BA51" i="47"/>
  <c r="BB51" i="47"/>
  <c r="BC51" i="47"/>
  <c r="BD51" i="47"/>
  <c r="AS52" i="47"/>
  <c r="AT52" i="47"/>
  <c r="AU52" i="47"/>
  <c r="AV52" i="47"/>
  <c r="AW52" i="47"/>
  <c r="AX52" i="47"/>
  <c r="AY52" i="47"/>
  <c r="AZ52" i="47"/>
  <c r="BA52" i="47"/>
  <c r="BB52" i="47"/>
  <c r="BC52" i="47"/>
  <c r="BD52" i="47"/>
  <c r="AS53" i="47"/>
  <c r="AT53" i="47"/>
  <c r="AU53" i="47"/>
  <c r="AV53" i="47"/>
  <c r="AW53" i="47"/>
  <c r="AX53" i="47"/>
  <c r="AY53" i="47"/>
  <c r="AZ53" i="47"/>
  <c r="BA53" i="47"/>
  <c r="BB53" i="47"/>
  <c r="BC53" i="47"/>
  <c r="BD53" i="47"/>
  <c r="AS54" i="47"/>
  <c r="AT54" i="47"/>
  <c r="AU54" i="47"/>
  <c r="AV54" i="47"/>
  <c r="AW54" i="47"/>
  <c r="AX54" i="47"/>
  <c r="AY54" i="47"/>
  <c r="AZ54" i="47"/>
  <c r="BA54" i="47"/>
  <c r="BB54" i="47"/>
  <c r="BC54" i="47"/>
  <c r="BD54" i="47"/>
  <c r="AS55" i="47"/>
  <c r="AT55" i="47"/>
  <c r="AU55" i="47"/>
  <c r="AV55" i="47"/>
  <c r="AW55" i="47"/>
  <c r="AX55" i="47"/>
  <c r="AY55" i="47"/>
  <c r="AZ55" i="47"/>
  <c r="BA55" i="47"/>
  <c r="BB55" i="47"/>
  <c r="BC55" i="47"/>
  <c r="BD55" i="47"/>
  <c r="AS56" i="47"/>
  <c r="AT56" i="47"/>
  <c r="AU56" i="47"/>
  <c r="AV56" i="47"/>
  <c r="AW56" i="47"/>
  <c r="AX56" i="47"/>
  <c r="AY56" i="47"/>
  <c r="AZ56" i="47"/>
  <c r="BA56" i="47"/>
  <c r="BB56" i="47"/>
  <c r="BC56" i="47"/>
  <c r="BD56" i="47"/>
  <c r="AS57" i="47"/>
  <c r="AT57" i="47"/>
  <c r="AU57" i="47"/>
  <c r="AV57" i="47"/>
  <c r="AW57" i="47"/>
  <c r="AX57" i="47"/>
  <c r="AY57" i="47"/>
  <c r="AZ57" i="47"/>
  <c r="BA57" i="47"/>
  <c r="BB57" i="47"/>
  <c r="BC57" i="47"/>
  <c r="BD57" i="47"/>
  <c r="AS58" i="47"/>
  <c r="AT58" i="47"/>
  <c r="AU58" i="47"/>
  <c r="AV58" i="47"/>
  <c r="AW58" i="47"/>
  <c r="AX58" i="47"/>
  <c r="AY58" i="47"/>
  <c r="AZ58" i="47"/>
  <c r="BA58" i="47"/>
  <c r="BB58" i="47"/>
  <c r="BC58" i="47"/>
  <c r="BD58" i="47"/>
  <c r="AS59" i="47"/>
  <c r="AT59" i="47"/>
  <c r="AU59" i="47"/>
  <c r="AV59" i="47"/>
  <c r="AW59" i="47"/>
  <c r="AX59" i="47"/>
  <c r="AY59" i="47"/>
  <c r="AZ59" i="47"/>
  <c r="BA59" i="47"/>
  <c r="BB59" i="47"/>
  <c r="BC59" i="47"/>
  <c r="BD59" i="47"/>
  <c r="AS60" i="47"/>
  <c r="AT60" i="47"/>
  <c r="AU60" i="47"/>
  <c r="AV60" i="47"/>
  <c r="AW60" i="47"/>
  <c r="AX60" i="47"/>
  <c r="AY60" i="47"/>
  <c r="AZ60" i="47"/>
  <c r="BA60" i="47"/>
  <c r="BB60" i="47"/>
  <c r="BC60" i="47"/>
  <c r="BD60" i="47"/>
  <c r="AS61" i="47"/>
  <c r="AT61" i="47"/>
  <c r="AU61" i="47"/>
  <c r="AV61" i="47"/>
  <c r="AW61" i="47"/>
  <c r="AX61" i="47"/>
  <c r="AY61" i="47"/>
  <c r="AZ61" i="47"/>
  <c r="BA61" i="47"/>
  <c r="BB61" i="47"/>
  <c r="BC61" i="47"/>
  <c r="BD61" i="47"/>
  <c r="AS63" i="47"/>
  <c r="AT63" i="47"/>
  <c r="AU63" i="47"/>
  <c r="AV63" i="47"/>
  <c r="AW63" i="47"/>
  <c r="AX63" i="47"/>
  <c r="AY63" i="47"/>
  <c r="AZ63" i="47"/>
  <c r="BA63" i="47"/>
  <c r="BB63" i="47"/>
  <c r="BC63" i="47"/>
  <c r="BD63" i="47"/>
  <c r="AS64" i="47"/>
  <c r="AT64" i="47"/>
  <c r="AU64" i="47"/>
  <c r="AV64" i="47"/>
  <c r="AW64" i="47"/>
  <c r="AX64" i="47"/>
  <c r="AY64" i="47"/>
  <c r="AZ64" i="47"/>
  <c r="BA64" i="47"/>
  <c r="BB64" i="47"/>
  <c r="BC64" i="47"/>
  <c r="BD64" i="47"/>
  <c r="AS65" i="47"/>
  <c r="AT65" i="47"/>
  <c r="AU65" i="47"/>
  <c r="AV65" i="47"/>
  <c r="AW65" i="47"/>
  <c r="AX65" i="47"/>
  <c r="AY65" i="47"/>
  <c r="AZ65" i="47"/>
  <c r="BA65" i="47"/>
  <c r="BB65" i="47"/>
  <c r="BC65" i="47"/>
  <c r="BD65" i="47"/>
  <c r="AS66" i="47"/>
  <c r="AT66" i="47"/>
  <c r="AU66" i="47"/>
  <c r="AV66" i="47"/>
  <c r="AW66" i="47"/>
  <c r="AX66" i="47"/>
  <c r="AY66" i="47"/>
  <c r="AZ66" i="47"/>
  <c r="BA66" i="47"/>
  <c r="BB66" i="47"/>
  <c r="BC66" i="47"/>
  <c r="BD66" i="47"/>
  <c r="AS67" i="47"/>
  <c r="AT67" i="47"/>
  <c r="AU67" i="47"/>
  <c r="AV67" i="47"/>
  <c r="AW67" i="47"/>
  <c r="AX67" i="47"/>
  <c r="AY67" i="47"/>
  <c r="AZ67" i="47"/>
  <c r="BA67" i="47"/>
  <c r="BB67" i="47"/>
  <c r="BC67" i="47"/>
  <c r="BD67" i="47"/>
  <c r="AS68" i="47"/>
  <c r="AT68" i="47"/>
  <c r="AU68" i="47"/>
  <c r="AV68" i="47"/>
  <c r="AW68" i="47"/>
  <c r="AX68" i="47"/>
  <c r="AY68" i="47"/>
  <c r="AZ68" i="47"/>
  <c r="BA68" i="47"/>
  <c r="BB68" i="47"/>
  <c r="BC68" i="47"/>
  <c r="BD68" i="47"/>
  <c r="AS69" i="47"/>
  <c r="AT69" i="47"/>
  <c r="AU69" i="47"/>
  <c r="AV69" i="47"/>
  <c r="AW69" i="47"/>
  <c r="AX69" i="47"/>
  <c r="AY69" i="47"/>
  <c r="AZ69" i="47"/>
  <c r="BA69" i="47"/>
  <c r="BB69" i="47"/>
  <c r="BC69" i="47"/>
  <c r="BD69" i="47"/>
  <c r="AS70" i="47"/>
  <c r="AT70" i="47"/>
  <c r="AU70" i="47"/>
  <c r="AV70" i="47"/>
  <c r="AW70" i="47"/>
  <c r="AX70" i="47"/>
  <c r="AY70" i="47"/>
  <c r="AZ70" i="47"/>
  <c r="BA70" i="47"/>
  <c r="BB70" i="47"/>
  <c r="BC70" i="47"/>
  <c r="BD70" i="47"/>
  <c r="AS71" i="47"/>
  <c r="AT71" i="47"/>
  <c r="AU71" i="47"/>
  <c r="AV71" i="47"/>
  <c r="AW71" i="47"/>
  <c r="AX71" i="47"/>
  <c r="AY71" i="47"/>
  <c r="AZ71" i="47"/>
  <c r="BA71" i="47"/>
  <c r="BB71" i="47"/>
  <c r="BC71" i="47"/>
  <c r="BD71" i="47"/>
  <c r="AS72" i="47"/>
  <c r="AT72" i="47"/>
  <c r="AU72" i="47"/>
  <c r="AV72" i="47"/>
  <c r="AW72" i="47"/>
  <c r="AX72" i="47"/>
  <c r="AY72" i="47"/>
  <c r="AZ72" i="47"/>
  <c r="BA72" i="47"/>
  <c r="BB72" i="47"/>
  <c r="BC72" i="47"/>
  <c r="BD72" i="47"/>
  <c r="AS73" i="47"/>
  <c r="AT73" i="47"/>
  <c r="AU73" i="47"/>
  <c r="AV73" i="47"/>
  <c r="AW73" i="47"/>
  <c r="AX73" i="47"/>
  <c r="AY73" i="47"/>
  <c r="AZ73" i="47"/>
  <c r="BA73" i="47"/>
  <c r="BB73" i="47"/>
  <c r="BC73" i="47"/>
  <c r="BD73" i="47"/>
  <c r="AS74" i="47"/>
  <c r="AT74" i="47"/>
  <c r="AU74" i="47"/>
  <c r="AV74" i="47"/>
  <c r="AW74" i="47"/>
  <c r="AX74" i="47"/>
  <c r="AY74" i="47"/>
  <c r="AZ74" i="47"/>
  <c r="BA74" i="47"/>
  <c r="BB74" i="47"/>
  <c r="BC74" i="47"/>
  <c r="BD74" i="47"/>
  <c r="AS75" i="47"/>
  <c r="AT75" i="47"/>
  <c r="AU75" i="47"/>
  <c r="AV75" i="47"/>
  <c r="AW75" i="47"/>
  <c r="AX75" i="47"/>
  <c r="AY75" i="47"/>
  <c r="AZ75" i="47"/>
  <c r="BA75" i="47"/>
  <c r="BB75" i="47"/>
  <c r="BC75" i="47"/>
  <c r="BD75" i="47"/>
  <c r="AS77" i="47"/>
  <c r="AT77" i="47"/>
  <c r="AU77" i="47"/>
  <c r="AV77" i="47"/>
  <c r="AW77" i="47"/>
  <c r="AX77" i="47"/>
  <c r="AY77" i="47"/>
  <c r="AZ77" i="47"/>
  <c r="BA77" i="47"/>
  <c r="BB77" i="47"/>
  <c r="BC77" i="47"/>
  <c r="BD77" i="47"/>
  <c r="AS78" i="47"/>
  <c r="AT78" i="47"/>
  <c r="AU78" i="47"/>
  <c r="AV78" i="47"/>
  <c r="AW78" i="47"/>
  <c r="AX78" i="47"/>
  <c r="AY78" i="47"/>
  <c r="AZ78" i="47"/>
  <c r="BA78" i="47"/>
  <c r="BB78" i="47"/>
  <c r="BC78" i="47"/>
  <c r="BD78" i="47"/>
  <c r="AS79" i="47"/>
  <c r="AT79" i="47"/>
  <c r="AU79" i="47"/>
  <c r="AV79" i="47"/>
  <c r="AW79" i="47"/>
  <c r="AX79" i="47"/>
  <c r="AY79" i="47"/>
  <c r="AZ79" i="47"/>
  <c r="BA79" i="47"/>
  <c r="BB79" i="47"/>
  <c r="BC79" i="47"/>
  <c r="BD79" i="47"/>
  <c r="AS80" i="47"/>
  <c r="AT80" i="47"/>
  <c r="AU80" i="47"/>
  <c r="AV80" i="47"/>
  <c r="AW80" i="47"/>
  <c r="AX80" i="47"/>
  <c r="AY80" i="47"/>
  <c r="AZ80" i="47"/>
  <c r="BA80" i="47"/>
  <c r="BB80" i="47"/>
  <c r="BC80" i="47"/>
  <c r="BD80" i="47"/>
  <c r="AS81" i="47"/>
  <c r="AT81" i="47"/>
  <c r="AU81" i="47"/>
  <c r="AV81" i="47"/>
  <c r="AW81" i="47"/>
  <c r="AX81" i="47"/>
  <c r="AY81" i="47"/>
  <c r="AZ81" i="47"/>
  <c r="BA81" i="47"/>
  <c r="BB81" i="47"/>
  <c r="BC81" i="47"/>
  <c r="BD81" i="47"/>
  <c r="AS82" i="47"/>
  <c r="AT82" i="47"/>
  <c r="AU82" i="47"/>
  <c r="AV82" i="47"/>
  <c r="AW82" i="47"/>
  <c r="AX82" i="47"/>
  <c r="AY82" i="47"/>
  <c r="AZ82" i="47"/>
  <c r="BA82" i="47"/>
  <c r="BB82" i="47"/>
  <c r="BC82" i="47"/>
  <c r="BD82" i="47"/>
  <c r="AS83" i="47"/>
  <c r="AT83" i="47"/>
  <c r="AU83" i="47"/>
  <c r="AV83" i="47"/>
  <c r="AW83" i="47"/>
  <c r="AX83" i="47"/>
  <c r="AY83" i="47"/>
  <c r="AZ83" i="47"/>
  <c r="BA83" i="47"/>
  <c r="BB83" i="47"/>
  <c r="BC83" i="47"/>
  <c r="BD83" i="47"/>
  <c r="AS84" i="47"/>
  <c r="AT84" i="47"/>
  <c r="AU84" i="47"/>
  <c r="AV84" i="47"/>
  <c r="AW84" i="47"/>
  <c r="AX84" i="47"/>
  <c r="AY84" i="47"/>
  <c r="AZ84" i="47"/>
  <c r="BA84" i="47"/>
  <c r="BB84" i="47"/>
  <c r="BC84" i="47"/>
  <c r="BD84" i="47"/>
  <c r="AS85" i="47"/>
  <c r="AT85" i="47"/>
  <c r="AU85" i="47"/>
  <c r="AV85" i="47"/>
  <c r="AW85" i="47"/>
  <c r="AX85" i="47"/>
  <c r="AY85" i="47"/>
  <c r="AZ85" i="47"/>
  <c r="BA85" i="47"/>
  <c r="BB85" i="47"/>
  <c r="BC85" i="47"/>
  <c r="BD85" i="47"/>
  <c r="AS86" i="47"/>
  <c r="AT86" i="47"/>
  <c r="AU86" i="47"/>
  <c r="AV86" i="47"/>
  <c r="AW86" i="47"/>
  <c r="AX86" i="47"/>
  <c r="AY86" i="47"/>
  <c r="AZ86" i="47"/>
  <c r="BA86" i="47"/>
  <c r="BB86" i="47"/>
  <c r="BC86" i="47"/>
  <c r="BD86" i="47"/>
  <c r="AS87" i="47"/>
  <c r="AT87" i="47"/>
  <c r="AU87" i="47"/>
  <c r="AV87" i="47"/>
  <c r="AW87" i="47"/>
  <c r="AX87" i="47"/>
  <c r="AY87" i="47"/>
  <c r="AZ87" i="47"/>
  <c r="BA87" i="47"/>
  <c r="BB87" i="47"/>
  <c r="BC87" i="47"/>
  <c r="BD87" i="47"/>
  <c r="AS88" i="47"/>
  <c r="AT88" i="47"/>
  <c r="AU88" i="47"/>
  <c r="AV88" i="47"/>
  <c r="AW88" i="47"/>
  <c r="AX88" i="47"/>
  <c r="AY88" i="47"/>
  <c r="AZ88" i="47"/>
  <c r="BA88" i="47"/>
  <c r="BB88" i="47"/>
  <c r="BC88" i="47"/>
  <c r="BD88" i="47"/>
  <c r="AS89" i="47"/>
  <c r="AT89" i="47"/>
  <c r="AU89" i="47"/>
  <c r="AV89" i="47"/>
  <c r="AW89" i="47"/>
  <c r="AX89" i="47"/>
  <c r="AY89" i="47"/>
  <c r="AZ89" i="47"/>
  <c r="BA89" i="47"/>
  <c r="BB89" i="47"/>
  <c r="BC89" i="47"/>
  <c r="BD89" i="47"/>
  <c r="AS90" i="47"/>
  <c r="AT90" i="47"/>
  <c r="AU90" i="47"/>
  <c r="AV90" i="47"/>
  <c r="AW90" i="47"/>
  <c r="AX90" i="47"/>
  <c r="AY90" i="47"/>
  <c r="AZ90" i="47"/>
  <c r="BA90" i="47"/>
  <c r="BB90" i="47"/>
  <c r="BC90" i="47"/>
  <c r="BD90" i="47"/>
  <c r="AS91" i="47"/>
  <c r="AT91" i="47"/>
  <c r="AU91" i="47"/>
  <c r="AV91" i="47"/>
  <c r="AW91" i="47"/>
  <c r="AX91" i="47"/>
  <c r="AY91" i="47"/>
  <c r="AZ91" i="47"/>
  <c r="BA91" i="47"/>
  <c r="BB91" i="47"/>
  <c r="BC91" i="47"/>
  <c r="BD91" i="47"/>
  <c r="AS92" i="47"/>
  <c r="AT92" i="47"/>
  <c r="AU92" i="47"/>
  <c r="AV92" i="47"/>
  <c r="AW92" i="47"/>
  <c r="AX92" i="47"/>
  <c r="AY92" i="47"/>
  <c r="AZ92" i="47"/>
  <c r="BA92" i="47"/>
  <c r="BB92" i="47"/>
  <c r="BC92" i="47"/>
  <c r="BD92" i="47"/>
  <c r="AS93" i="47"/>
  <c r="AT93" i="47"/>
  <c r="AU93" i="47"/>
  <c r="AV93" i="47"/>
  <c r="AW93" i="47"/>
  <c r="AX93" i="47"/>
  <c r="AY93" i="47"/>
  <c r="AZ93" i="47"/>
  <c r="BA93" i="47"/>
  <c r="BB93" i="47"/>
  <c r="BC93" i="47"/>
  <c r="BD93" i="47"/>
  <c r="AS94" i="47"/>
  <c r="AT94" i="47"/>
  <c r="AU94" i="47"/>
  <c r="AV94" i="47"/>
  <c r="AW94" i="47"/>
  <c r="AX94" i="47"/>
  <c r="AY94" i="47"/>
  <c r="AZ94" i="47"/>
  <c r="BA94" i="47"/>
  <c r="BB94" i="47"/>
  <c r="BC94" i="47"/>
  <c r="BD94" i="47"/>
  <c r="AS95" i="47"/>
  <c r="AT95" i="47"/>
  <c r="AU95" i="47"/>
  <c r="AV95" i="47"/>
  <c r="AW95" i="47"/>
  <c r="AX95" i="47"/>
  <c r="AY95" i="47"/>
  <c r="AZ95" i="47"/>
  <c r="BA95" i="47"/>
  <c r="BB95" i="47"/>
  <c r="BC95" i="47"/>
  <c r="BD95" i="47"/>
  <c r="AT7" i="47"/>
  <c r="AU7" i="47"/>
  <c r="AV7" i="47"/>
  <c r="AW7" i="47"/>
  <c r="AX7" i="47"/>
  <c r="AY7" i="47"/>
  <c r="AZ7" i="47"/>
  <c r="BA7" i="47"/>
  <c r="BB7" i="47"/>
  <c r="BC7" i="47"/>
  <c r="BD7" i="47"/>
  <c r="AS7" i="47"/>
  <c r="AG10" i="47"/>
  <c r="AH10" i="47"/>
  <c r="AI10" i="47"/>
  <c r="AJ10" i="47"/>
  <c r="AK10" i="47"/>
  <c r="AL10" i="47"/>
  <c r="AM10" i="47"/>
  <c r="AN10" i="47"/>
  <c r="AO10" i="47"/>
  <c r="AP10" i="47"/>
  <c r="AQ10" i="47"/>
  <c r="AR10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G23" i="47"/>
  <c r="AH23" i="47"/>
  <c r="AI23" i="47"/>
  <c r="AJ23" i="47"/>
  <c r="AK23" i="47"/>
  <c r="AL23" i="47"/>
  <c r="AM23" i="47"/>
  <c r="AN23" i="47"/>
  <c r="AO23" i="47"/>
  <c r="AP23" i="47"/>
  <c r="AQ23" i="47"/>
  <c r="AR23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G25" i="47"/>
  <c r="AH25" i="47"/>
  <c r="AI25" i="47"/>
  <c r="AJ25" i="47"/>
  <c r="AK25" i="47"/>
  <c r="AL25" i="47"/>
  <c r="AM25" i="47"/>
  <c r="AN25" i="47"/>
  <c r="AO25" i="47"/>
  <c r="AP25" i="47"/>
  <c r="AQ25" i="47"/>
  <c r="AR25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G32" i="47"/>
  <c r="AH32" i="47"/>
  <c r="AI32" i="47"/>
  <c r="AJ32" i="47"/>
  <c r="AK32" i="47"/>
  <c r="AL32" i="47"/>
  <c r="AM32" i="47"/>
  <c r="AN32" i="47"/>
  <c r="AO32" i="47"/>
  <c r="AP32" i="47"/>
  <c r="AQ32" i="47"/>
  <c r="AR32" i="47"/>
  <c r="AG33" i="47"/>
  <c r="AH33" i="47"/>
  <c r="AI33" i="47"/>
  <c r="AJ33" i="47"/>
  <c r="AK33" i="47"/>
  <c r="AL33" i="47"/>
  <c r="AM33" i="47"/>
  <c r="AN33" i="47"/>
  <c r="AO33" i="47"/>
  <c r="AQ33" i="47"/>
  <c r="AR33" i="47"/>
  <c r="AG35" i="47"/>
  <c r="AH35" i="47"/>
  <c r="AI35" i="47"/>
  <c r="AJ35" i="47"/>
  <c r="AK35" i="47"/>
  <c r="AL35" i="47"/>
  <c r="AM35" i="47"/>
  <c r="AN35" i="47"/>
  <c r="AO35" i="47"/>
  <c r="AP35" i="47"/>
  <c r="AQ35" i="47"/>
  <c r="AR35" i="47"/>
  <c r="AG37" i="47"/>
  <c r="AH37" i="47"/>
  <c r="AI37" i="47"/>
  <c r="AJ37" i="47"/>
  <c r="AK37" i="47"/>
  <c r="AL37" i="47"/>
  <c r="AM37" i="47"/>
  <c r="AN37" i="47"/>
  <c r="AO37" i="47"/>
  <c r="AP37" i="47"/>
  <c r="AQ37" i="47"/>
  <c r="AR37" i="47"/>
  <c r="AG38" i="47"/>
  <c r="AH38" i="47"/>
  <c r="AI38" i="47"/>
  <c r="AJ38" i="47"/>
  <c r="AK38" i="47"/>
  <c r="AL38" i="47"/>
  <c r="AM38" i="47"/>
  <c r="AN38" i="47"/>
  <c r="AO38" i="47"/>
  <c r="AP38" i="47"/>
  <c r="AQ38" i="47"/>
  <c r="AR38" i="47"/>
  <c r="AG40" i="47"/>
  <c r="AH40" i="47"/>
  <c r="AI40" i="47"/>
  <c r="AJ40" i="47"/>
  <c r="AK40" i="47"/>
  <c r="AL40" i="47"/>
  <c r="AM40" i="47"/>
  <c r="AN40" i="47"/>
  <c r="AO40" i="47"/>
  <c r="AP40" i="47"/>
  <c r="AQ40" i="47"/>
  <c r="AR40" i="47"/>
  <c r="AG41" i="47"/>
  <c r="AH41" i="47"/>
  <c r="AI41" i="47"/>
  <c r="AJ41" i="47"/>
  <c r="AK41" i="47"/>
  <c r="AL41" i="47"/>
  <c r="AM41" i="47"/>
  <c r="AQ41" i="47"/>
  <c r="AR41" i="47"/>
  <c r="AG42" i="47"/>
  <c r="AH42" i="47"/>
  <c r="AI42" i="47"/>
  <c r="AJ42" i="47"/>
  <c r="AK42" i="47"/>
  <c r="AL42" i="47"/>
  <c r="AM42" i="47"/>
  <c r="AN42" i="47"/>
  <c r="AO42" i="47"/>
  <c r="AP42" i="47"/>
  <c r="AQ42" i="47"/>
  <c r="AR42" i="47"/>
  <c r="AG45" i="47"/>
  <c r="AH45" i="47"/>
  <c r="AI45" i="47"/>
  <c r="AJ45" i="47"/>
  <c r="AK45" i="47"/>
  <c r="AL45" i="47"/>
  <c r="AM45" i="47"/>
  <c r="AN45" i="47"/>
  <c r="AO45" i="47"/>
  <c r="AP45" i="47"/>
  <c r="AQ45" i="47"/>
  <c r="AR45" i="47"/>
  <c r="AG47" i="47"/>
  <c r="AH47" i="47"/>
  <c r="AI47" i="47"/>
  <c r="AJ47" i="47"/>
  <c r="AK47" i="47"/>
  <c r="AL47" i="47"/>
  <c r="AM47" i="47"/>
  <c r="AN47" i="47"/>
  <c r="AO47" i="47"/>
  <c r="AP47" i="47"/>
  <c r="AQ47" i="47"/>
  <c r="AR47" i="47"/>
  <c r="AG48" i="47"/>
  <c r="AH48" i="47"/>
  <c r="AI48" i="47"/>
  <c r="AJ48" i="47"/>
  <c r="AK48" i="47"/>
  <c r="AL48" i="47"/>
  <c r="AM48" i="47"/>
  <c r="AN48" i="47"/>
  <c r="AO48" i="47"/>
  <c r="AP48" i="47"/>
  <c r="AQ48" i="47"/>
  <c r="AR48" i="47"/>
  <c r="AG49" i="47"/>
  <c r="AH49" i="47"/>
  <c r="AI49" i="47"/>
  <c r="AJ49" i="47"/>
  <c r="AK49" i="47"/>
  <c r="AL49" i="47"/>
  <c r="AM49" i="47"/>
  <c r="AN49" i="47"/>
  <c r="AO49" i="47"/>
  <c r="AP49" i="47"/>
  <c r="AQ49" i="47"/>
  <c r="AR49" i="47"/>
  <c r="AG50" i="47"/>
  <c r="AH50" i="47"/>
  <c r="AI50" i="47"/>
  <c r="AJ50" i="47"/>
  <c r="AK50" i="47"/>
  <c r="AL50" i="47"/>
  <c r="AM50" i="47"/>
  <c r="AN50" i="47"/>
  <c r="AO50" i="47"/>
  <c r="AP50" i="47"/>
  <c r="AQ50" i="47"/>
  <c r="AR50" i="47"/>
  <c r="AG51" i="47"/>
  <c r="AH51" i="47"/>
  <c r="AI51" i="47"/>
  <c r="AJ51" i="47"/>
  <c r="AK51" i="47"/>
  <c r="AL51" i="47"/>
  <c r="AM51" i="47"/>
  <c r="AN51" i="47"/>
  <c r="AO51" i="47"/>
  <c r="AP51" i="47"/>
  <c r="AQ51" i="47"/>
  <c r="AR51" i="47"/>
  <c r="AG52" i="47"/>
  <c r="AH52" i="47"/>
  <c r="AI52" i="47"/>
  <c r="AJ52" i="47"/>
  <c r="AK52" i="47"/>
  <c r="AL52" i="47"/>
  <c r="AM52" i="47"/>
  <c r="AN52" i="47"/>
  <c r="AO52" i="47"/>
  <c r="AP52" i="47"/>
  <c r="AQ52" i="47"/>
  <c r="AR52" i="47"/>
  <c r="AG53" i="47"/>
  <c r="AH53" i="47"/>
  <c r="AI53" i="47"/>
  <c r="AJ53" i="47"/>
  <c r="AK53" i="47"/>
  <c r="AL53" i="47"/>
  <c r="AM53" i="47"/>
  <c r="AN53" i="47"/>
  <c r="AO53" i="47"/>
  <c r="AP53" i="47"/>
  <c r="AQ53" i="47"/>
  <c r="AR53" i="47"/>
  <c r="AG54" i="47"/>
  <c r="AH54" i="47"/>
  <c r="AI54" i="47"/>
  <c r="AJ54" i="47"/>
  <c r="AK54" i="47"/>
  <c r="AL54" i="47"/>
  <c r="AM54" i="47"/>
  <c r="AN54" i="47"/>
  <c r="AO54" i="47"/>
  <c r="AP54" i="47"/>
  <c r="AQ54" i="47"/>
  <c r="AR54" i="47"/>
  <c r="AG55" i="47"/>
  <c r="AH55" i="47"/>
  <c r="AI55" i="47"/>
  <c r="AJ55" i="47"/>
  <c r="AK55" i="47"/>
  <c r="AL55" i="47"/>
  <c r="AM55" i="47"/>
  <c r="AN55" i="47"/>
  <c r="AO55" i="47"/>
  <c r="AP55" i="47"/>
  <c r="AQ55" i="47"/>
  <c r="AR55" i="47"/>
  <c r="AG56" i="47"/>
  <c r="AH56" i="47"/>
  <c r="AI56" i="47"/>
  <c r="AJ56" i="47"/>
  <c r="AK56" i="47"/>
  <c r="AL56" i="47"/>
  <c r="AM56" i="47"/>
  <c r="AN56" i="47"/>
  <c r="AO56" i="47"/>
  <c r="AP56" i="47"/>
  <c r="AQ56" i="47"/>
  <c r="AR56" i="47"/>
  <c r="AG57" i="47"/>
  <c r="AH57" i="47"/>
  <c r="AI57" i="47"/>
  <c r="AJ57" i="47"/>
  <c r="AK57" i="47"/>
  <c r="AL57" i="47"/>
  <c r="AM57" i="47"/>
  <c r="AN57" i="47"/>
  <c r="AO57" i="47"/>
  <c r="AP57" i="47"/>
  <c r="AQ57" i="47"/>
  <c r="AR57" i="47"/>
  <c r="AG58" i="47"/>
  <c r="AH58" i="47"/>
  <c r="AI58" i="47"/>
  <c r="AJ58" i="47"/>
  <c r="AK58" i="47"/>
  <c r="AL58" i="47"/>
  <c r="AM58" i="47"/>
  <c r="AN58" i="47"/>
  <c r="AO58" i="47"/>
  <c r="AP58" i="47"/>
  <c r="AQ58" i="47"/>
  <c r="AR58" i="47"/>
  <c r="AG59" i="47"/>
  <c r="AH59" i="47"/>
  <c r="AI59" i="47"/>
  <c r="AJ59" i="47"/>
  <c r="AK59" i="47"/>
  <c r="AL59" i="47"/>
  <c r="AM59" i="47"/>
  <c r="AN59" i="47"/>
  <c r="AO59" i="47"/>
  <c r="AP59" i="47"/>
  <c r="AQ59" i="47"/>
  <c r="AR59" i="47"/>
  <c r="AG60" i="47"/>
  <c r="AH60" i="47"/>
  <c r="AI60" i="47"/>
  <c r="AJ60" i="47"/>
  <c r="AK60" i="47"/>
  <c r="AL60" i="47"/>
  <c r="AM60" i="47"/>
  <c r="AN60" i="47"/>
  <c r="AO60" i="47"/>
  <c r="AP60" i="47"/>
  <c r="AQ60" i="47"/>
  <c r="AR60" i="47"/>
  <c r="AG61" i="47"/>
  <c r="AH61" i="47"/>
  <c r="AI61" i="47"/>
  <c r="AJ61" i="47"/>
  <c r="AK61" i="47"/>
  <c r="AL61" i="47"/>
  <c r="AM61" i="47"/>
  <c r="AN61" i="47"/>
  <c r="AO61" i="47"/>
  <c r="AP61" i="47"/>
  <c r="AQ61" i="47"/>
  <c r="AR61" i="47"/>
  <c r="AG63" i="47"/>
  <c r="AH63" i="47"/>
  <c r="AI63" i="47"/>
  <c r="AJ63" i="47"/>
  <c r="AK63" i="47"/>
  <c r="AL63" i="47"/>
  <c r="AM63" i="47"/>
  <c r="AN63" i="47"/>
  <c r="AO63" i="47"/>
  <c r="AP63" i="47"/>
  <c r="AQ63" i="47"/>
  <c r="AR63" i="47"/>
  <c r="AG64" i="47"/>
  <c r="AH64" i="47"/>
  <c r="AI64" i="47"/>
  <c r="AJ64" i="47"/>
  <c r="AK64" i="47"/>
  <c r="AL64" i="47"/>
  <c r="AM64" i="47"/>
  <c r="AN64" i="47"/>
  <c r="AO64" i="47"/>
  <c r="AP64" i="47"/>
  <c r="AQ64" i="47"/>
  <c r="AR64" i="47"/>
  <c r="AG65" i="47"/>
  <c r="AH65" i="47"/>
  <c r="AI65" i="47"/>
  <c r="AJ65" i="47"/>
  <c r="AK65" i="47"/>
  <c r="AL65" i="47"/>
  <c r="AM65" i="47"/>
  <c r="AN65" i="47"/>
  <c r="AO65" i="47"/>
  <c r="AP65" i="47"/>
  <c r="AQ65" i="47"/>
  <c r="AR65" i="47"/>
  <c r="AG66" i="47"/>
  <c r="AH66" i="47"/>
  <c r="AI66" i="47"/>
  <c r="AJ66" i="47"/>
  <c r="AK66" i="47"/>
  <c r="AL66" i="47"/>
  <c r="AM66" i="47"/>
  <c r="AN66" i="47"/>
  <c r="AO66" i="47"/>
  <c r="AP66" i="47"/>
  <c r="AQ66" i="47"/>
  <c r="AR66" i="47"/>
  <c r="AG67" i="47"/>
  <c r="AH67" i="47"/>
  <c r="AI67" i="47"/>
  <c r="AJ67" i="47"/>
  <c r="AK67" i="47"/>
  <c r="AL67" i="47"/>
  <c r="AM67" i="47"/>
  <c r="AN67" i="47"/>
  <c r="AO67" i="47"/>
  <c r="AP67" i="47"/>
  <c r="AQ67" i="47"/>
  <c r="AR67" i="47"/>
  <c r="AG68" i="47"/>
  <c r="AH68" i="47"/>
  <c r="AI68" i="47"/>
  <c r="AJ68" i="47"/>
  <c r="AK68" i="47"/>
  <c r="AL68" i="47"/>
  <c r="AM68" i="47"/>
  <c r="AN68" i="47"/>
  <c r="AO68" i="47"/>
  <c r="AP68" i="47"/>
  <c r="AQ68" i="47"/>
  <c r="AR68" i="47"/>
  <c r="AG69" i="47"/>
  <c r="AH69" i="47"/>
  <c r="AI69" i="47"/>
  <c r="AJ69" i="47"/>
  <c r="AK69" i="47"/>
  <c r="AL69" i="47"/>
  <c r="AM69" i="47"/>
  <c r="AN69" i="47"/>
  <c r="AO69" i="47"/>
  <c r="AP69" i="47"/>
  <c r="AQ69" i="47"/>
  <c r="AR69" i="47"/>
  <c r="AG70" i="47"/>
  <c r="AH70" i="47"/>
  <c r="AI70" i="47"/>
  <c r="AJ70" i="47"/>
  <c r="AK70" i="47"/>
  <c r="AL70" i="47"/>
  <c r="AM70" i="47"/>
  <c r="AN70" i="47"/>
  <c r="AO70" i="47"/>
  <c r="AP70" i="47"/>
  <c r="AQ70" i="47"/>
  <c r="AR70" i="47"/>
  <c r="AG71" i="47"/>
  <c r="AH71" i="47"/>
  <c r="AI71" i="47"/>
  <c r="AJ71" i="47"/>
  <c r="AK71" i="47"/>
  <c r="AL71" i="47"/>
  <c r="AM71" i="47"/>
  <c r="AN71" i="47"/>
  <c r="AO71" i="47"/>
  <c r="AP71" i="47"/>
  <c r="AQ71" i="47"/>
  <c r="AR71" i="47"/>
  <c r="AG72" i="47"/>
  <c r="AH72" i="47"/>
  <c r="AI72" i="47"/>
  <c r="AJ72" i="47"/>
  <c r="AK72" i="47"/>
  <c r="AL72" i="47"/>
  <c r="AM72" i="47"/>
  <c r="AN72" i="47"/>
  <c r="AO72" i="47"/>
  <c r="AP72" i="47"/>
  <c r="AQ72" i="47"/>
  <c r="AR72" i="47"/>
  <c r="AG73" i="47"/>
  <c r="AH73" i="47"/>
  <c r="AI73" i="47"/>
  <c r="AJ73" i="47"/>
  <c r="AK73" i="47"/>
  <c r="AL73" i="47"/>
  <c r="AM73" i="47"/>
  <c r="AN73" i="47"/>
  <c r="AO73" i="47"/>
  <c r="AP73" i="47"/>
  <c r="AQ73" i="47"/>
  <c r="AR73" i="47"/>
  <c r="AG74" i="47"/>
  <c r="AH74" i="47"/>
  <c r="AI74" i="47"/>
  <c r="AJ74" i="47"/>
  <c r="AK74" i="47"/>
  <c r="AL74" i="47"/>
  <c r="AM74" i="47"/>
  <c r="AN74" i="47"/>
  <c r="AO74" i="47"/>
  <c r="AP74" i="47"/>
  <c r="AQ74" i="47"/>
  <c r="AR74" i="47"/>
  <c r="AG75" i="47"/>
  <c r="AH75" i="47"/>
  <c r="AI75" i="47"/>
  <c r="AJ75" i="47"/>
  <c r="AK75" i="47"/>
  <c r="AL75" i="47"/>
  <c r="AM75" i="47"/>
  <c r="AN75" i="47"/>
  <c r="AO75" i="47"/>
  <c r="AP75" i="47"/>
  <c r="AQ75" i="47"/>
  <c r="AR75" i="47"/>
  <c r="AG77" i="47"/>
  <c r="AH77" i="47"/>
  <c r="AI77" i="47"/>
  <c r="AJ77" i="47"/>
  <c r="AK77" i="47"/>
  <c r="AL77" i="47"/>
  <c r="AM77" i="47"/>
  <c r="AN77" i="47"/>
  <c r="AO77" i="47"/>
  <c r="AP77" i="47"/>
  <c r="AQ77" i="47"/>
  <c r="AR77" i="47"/>
  <c r="AG78" i="47"/>
  <c r="AH78" i="47"/>
  <c r="AI78" i="47"/>
  <c r="AJ78" i="47"/>
  <c r="AK78" i="47"/>
  <c r="AL78" i="47"/>
  <c r="AM78" i="47"/>
  <c r="AN78" i="47"/>
  <c r="AO78" i="47"/>
  <c r="AP78" i="47"/>
  <c r="AQ78" i="47"/>
  <c r="AR78" i="47"/>
  <c r="AG79" i="47"/>
  <c r="AH79" i="47"/>
  <c r="AI79" i="47"/>
  <c r="AJ79" i="47"/>
  <c r="AK79" i="47"/>
  <c r="AL79" i="47"/>
  <c r="AM79" i="47"/>
  <c r="AN79" i="47"/>
  <c r="AO79" i="47"/>
  <c r="AP79" i="47"/>
  <c r="AQ79" i="47"/>
  <c r="AR79" i="47"/>
  <c r="AG80" i="47"/>
  <c r="AH80" i="47"/>
  <c r="AI80" i="47"/>
  <c r="AJ80" i="47"/>
  <c r="AK80" i="47"/>
  <c r="AL80" i="47"/>
  <c r="AM80" i="47"/>
  <c r="AN80" i="47"/>
  <c r="AO80" i="47"/>
  <c r="AP80" i="47"/>
  <c r="AQ80" i="47"/>
  <c r="AR80" i="47"/>
  <c r="AG81" i="47"/>
  <c r="AH81" i="47"/>
  <c r="AI81" i="47"/>
  <c r="AJ81" i="47"/>
  <c r="AK81" i="47"/>
  <c r="AL81" i="47"/>
  <c r="AM81" i="47"/>
  <c r="AN81" i="47"/>
  <c r="AO81" i="47"/>
  <c r="AP81" i="47"/>
  <c r="AQ81" i="47"/>
  <c r="AR81" i="47"/>
  <c r="AG82" i="47"/>
  <c r="AH82" i="47"/>
  <c r="AI82" i="47"/>
  <c r="AJ82" i="47"/>
  <c r="AK82" i="47"/>
  <c r="AL82" i="47"/>
  <c r="AM82" i="47"/>
  <c r="AN82" i="47"/>
  <c r="AO82" i="47"/>
  <c r="AP82" i="47"/>
  <c r="AQ82" i="47"/>
  <c r="AR82" i="47"/>
  <c r="AG83" i="47"/>
  <c r="AH83" i="47"/>
  <c r="AI83" i="47"/>
  <c r="AJ83" i="47"/>
  <c r="AK83" i="47"/>
  <c r="AL83" i="47"/>
  <c r="AM83" i="47"/>
  <c r="AN83" i="47"/>
  <c r="AO83" i="47"/>
  <c r="AP83" i="47"/>
  <c r="AQ83" i="47"/>
  <c r="AR83" i="47"/>
  <c r="AG84" i="47"/>
  <c r="AH84" i="47"/>
  <c r="AI84" i="47"/>
  <c r="AJ84" i="47"/>
  <c r="AK84" i="47"/>
  <c r="AL84" i="47"/>
  <c r="AM84" i="47"/>
  <c r="AN84" i="47"/>
  <c r="AO84" i="47"/>
  <c r="AP84" i="47"/>
  <c r="AQ84" i="47"/>
  <c r="AR84" i="47"/>
  <c r="AG85" i="47"/>
  <c r="AH85" i="47"/>
  <c r="AI85" i="47"/>
  <c r="AJ85" i="47"/>
  <c r="AK85" i="47"/>
  <c r="AL85" i="47"/>
  <c r="AM85" i="47"/>
  <c r="AN85" i="47"/>
  <c r="AO85" i="47"/>
  <c r="AP85" i="47"/>
  <c r="AQ85" i="47"/>
  <c r="AR85" i="47"/>
  <c r="AG86" i="47"/>
  <c r="AH86" i="47"/>
  <c r="AI86" i="47"/>
  <c r="AJ86" i="47"/>
  <c r="AK86" i="47"/>
  <c r="AL86" i="47"/>
  <c r="AM86" i="47"/>
  <c r="AN86" i="47"/>
  <c r="AO86" i="47"/>
  <c r="AP86" i="47"/>
  <c r="AQ86" i="47"/>
  <c r="AR86" i="47"/>
  <c r="AG87" i="47"/>
  <c r="AH87" i="47"/>
  <c r="AI87" i="47"/>
  <c r="AJ87" i="47"/>
  <c r="AK87" i="47"/>
  <c r="AL87" i="47"/>
  <c r="AM87" i="47"/>
  <c r="AN87" i="47"/>
  <c r="AO87" i="47"/>
  <c r="AP87" i="47"/>
  <c r="AQ87" i="47"/>
  <c r="AR87" i="47"/>
  <c r="AG88" i="47"/>
  <c r="AH88" i="47"/>
  <c r="AI88" i="47"/>
  <c r="AJ88" i="47"/>
  <c r="AK88" i="47"/>
  <c r="AL88" i="47"/>
  <c r="AM88" i="47"/>
  <c r="AN88" i="47"/>
  <c r="AO88" i="47"/>
  <c r="AP88" i="47"/>
  <c r="AQ88" i="47"/>
  <c r="AR88" i="47"/>
  <c r="AG89" i="47"/>
  <c r="AH89" i="47"/>
  <c r="AI89" i="47"/>
  <c r="AJ89" i="47"/>
  <c r="AK89" i="47"/>
  <c r="AL89" i="47"/>
  <c r="AM89" i="47"/>
  <c r="AN89" i="47"/>
  <c r="AO89" i="47"/>
  <c r="AP89" i="47"/>
  <c r="AQ89" i="47"/>
  <c r="AR89" i="47"/>
  <c r="AG90" i="47"/>
  <c r="AH90" i="47"/>
  <c r="AI90" i="47"/>
  <c r="AJ90" i="47"/>
  <c r="AK90" i="47"/>
  <c r="AL90" i="47"/>
  <c r="AM90" i="47"/>
  <c r="AN90" i="47"/>
  <c r="AO90" i="47"/>
  <c r="AP90" i="47"/>
  <c r="AQ90" i="47"/>
  <c r="AR90" i="47"/>
  <c r="AG91" i="47"/>
  <c r="AH91" i="47"/>
  <c r="AI91" i="47"/>
  <c r="AJ91" i="47"/>
  <c r="AK91" i="47"/>
  <c r="AL91" i="47"/>
  <c r="AM91" i="47"/>
  <c r="AN91" i="47"/>
  <c r="AO91" i="47"/>
  <c r="AP91" i="47"/>
  <c r="AQ91" i="47"/>
  <c r="AR91" i="47"/>
  <c r="AG92" i="47"/>
  <c r="AH92" i="47"/>
  <c r="AI92" i="47"/>
  <c r="AJ92" i="47"/>
  <c r="AK92" i="47"/>
  <c r="AL92" i="47"/>
  <c r="AM92" i="47"/>
  <c r="AN92" i="47"/>
  <c r="AO92" i="47"/>
  <c r="AP92" i="47"/>
  <c r="AQ92" i="47"/>
  <c r="AR92" i="47"/>
  <c r="AG93" i="47"/>
  <c r="AH93" i="47"/>
  <c r="AI93" i="47"/>
  <c r="AJ93" i="47"/>
  <c r="AK93" i="47"/>
  <c r="AL93" i="47"/>
  <c r="AM93" i="47"/>
  <c r="AN93" i="47"/>
  <c r="AO93" i="47"/>
  <c r="AP93" i="47"/>
  <c r="AQ93" i="47"/>
  <c r="AR93" i="47"/>
  <c r="AG94" i="47"/>
  <c r="AH94" i="47"/>
  <c r="AI94" i="47"/>
  <c r="AJ94" i="47"/>
  <c r="AK94" i="47"/>
  <c r="AL94" i="47"/>
  <c r="AM94" i="47"/>
  <c r="AN94" i="47"/>
  <c r="AO94" i="47"/>
  <c r="AP94" i="47"/>
  <c r="AQ94" i="47"/>
  <c r="AR94" i="47"/>
  <c r="AG95" i="47"/>
  <c r="AH95" i="47"/>
  <c r="AI95" i="47"/>
  <c r="AJ95" i="47"/>
  <c r="AK95" i="47"/>
  <c r="AL95" i="47"/>
  <c r="AM95" i="47"/>
  <c r="AN95" i="47"/>
  <c r="AO95" i="47"/>
  <c r="AP95" i="47"/>
  <c r="AQ95" i="47"/>
  <c r="AR95" i="47"/>
  <c r="AH7" i="47"/>
  <c r="AI7" i="47"/>
  <c r="AJ7" i="47"/>
  <c r="AK7" i="47"/>
  <c r="AL7" i="47"/>
  <c r="AM7" i="47"/>
  <c r="AN7" i="47"/>
  <c r="AO7" i="47"/>
  <c r="AP7" i="47"/>
  <c r="AQ7" i="47"/>
  <c r="AR7" i="47"/>
  <c r="AG7" i="47"/>
  <c r="AS7" i="6" l="1"/>
  <c r="AT7" i="6"/>
  <c r="AU7" i="6"/>
  <c r="AV7" i="6"/>
  <c r="AW7" i="6"/>
  <c r="AX7" i="6"/>
  <c r="AY7" i="6"/>
  <c r="AZ7" i="6"/>
  <c r="BA7" i="6"/>
  <c r="BB7" i="6"/>
  <c r="BC7" i="6"/>
  <c r="BD7" i="6"/>
  <c r="AS8" i="6"/>
  <c r="AT8" i="6"/>
  <c r="AU8" i="6"/>
  <c r="AV8" i="6"/>
  <c r="AW8" i="6"/>
  <c r="AX8" i="6"/>
  <c r="AY8" i="6"/>
  <c r="AZ8" i="6"/>
  <c r="BA8" i="6"/>
  <c r="BB8" i="6"/>
  <c r="BC8" i="6"/>
  <c r="BD8" i="6"/>
  <c r="AS9" i="6"/>
  <c r="AT9" i="6"/>
  <c r="AU9" i="6"/>
  <c r="AV9" i="6"/>
  <c r="AW9" i="6"/>
  <c r="AX9" i="6"/>
  <c r="AY9" i="6"/>
  <c r="AZ9" i="6"/>
  <c r="BA9" i="6"/>
  <c r="BB9" i="6"/>
  <c r="BC9" i="6"/>
  <c r="BD9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AG7" i="6"/>
  <c r="AH7" i="6"/>
  <c r="AI7" i="6"/>
  <c r="AJ7" i="6"/>
  <c r="AK7" i="6"/>
  <c r="AL7" i="6"/>
  <c r="AM7" i="6"/>
  <c r="AN7" i="6"/>
  <c r="AO7" i="6"/>
  <c r="AP7" i="6"/>
  <c r="AQ7" i="6"/>
  <c r="AR7" i="6"/>
  <c r="AG8" i="6"/>
  <c r="AH8" i="6"/>
  <c r="AI8" i="6"/>
  <c r="AJ8" i="6"/>
  <c r="AK8" i="6"/>
  <c r="AL8" i="6"/>
  <c r="AM8" i="6"/>
  <c r="AN8" i="6"/>
  <c r="AO8" i="6"/>
  <c r="AP8" i="6"/>
  <c r="AQ8" i="6"/>
  <c r="AR8" i="6"/>
  <c r="AG9" i="6"/>
  <c r="AH9" i="6"/>
  <c r="AI9" i="6"/>
  <c r="AJ9" i="6"/>
  <c r="AK9" i="6"/>
  <c r="AL9" i="6"/>
  <c r="AM9" i="6"/>
  <c r="AN9" i="6"/>
  <c r="AO9" i="6"/>
  <c r="AP9" i="6"/>
  <c r="AQ9" i="6"/>
  <c r="AR9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6" i="6"/>
  <c r="AR6" i="6"/>
  <c r="AH6" i="6"/>
  <c r="AI6" i="6"/>
  <c r="AJ6" i="6"/>
  <c r="AK6" i="6"/>
  <c r="AL6" i="6"/>
  <c r="AM6" i="6"/>
  <c r="AN6" i="6"/>
  <c r="AO6" i="6"/>
  <c r="AP6" i="6"/>
  <c r="AQ6" i="6"/>
  <c r="AT6" i="6"/>
  <c r="AU6" i="6"/>
  <c r="AV6" i="6"/>
  <c r="AW6" i="6"/>
  <c r="AX6" i="6"/>
  <c r="AY6" i="6"/>
  <c r="AZ6" i="6"/>
  <c r="BA6" i="6"/>
  <c r="BB6" i="6"/>
  <c r="BC6" i="6"/>
  <c r="BD6" i="6"/>
  <c r="AG6" i="6"/>
  <c r="BQ11" i="47" l="1"/>
  <c r="G77" i="3"/>
  <c r="K23" i="3"/>
  <c r="BT44" i="47" l="1"/>
  <c r="BW44" i="47" s="1"/>
  <c r="BT43" i="47"/>
  <c r="BW43" i="47" s="1"/>
  <c r="BT30" i="47"/>
  <c r="BW30" i="47" s="1"/>
  <c r="BT16" i="47"/>
  <c r="BW16" i="47" s="1"/>
  <c r="BT34" i="47"/>
  <c r="BW34" i="47" s="1"/>
  <c r="BT14" i="47"/>
  <c r="BW14" i="47" s="1"/>
  <c r="BT9" i="47"/>
  <c r="BW9" i="47" s="1"/>
  <c r="BT17" i="47"/>
  <c r="BW17" i="47" s="1"/>
  <c r="BT15" i="47"/>
  <c r="BW15" i="47" s="1"/>
  <c r="BT21" i="47"/>
  <c r="BW21" i="47" s="1"/>
  <c r="BT36" i="47"/>
  <c r="BW36" i="47" s="1"/>
  <c r="BT8" i="47"/>
  <c r="BW8" i="47" s="1"/>
  <c r="BT62" i="47"/>
  <c r="BW62" i="47" s="1"/>
  <c r="BT76" i="47"/>
  <c r="BW76" i="47" s="1"/>
  <c r="AB21" i="6"/>
  <c r="AC21" i="6" s="1"/>
  <c r="AD21" i="6" s="1"/>
  <c r="AB22" i="6"/>
  <c r="AC22" i="6" s="1"/>
  <c r="AD22" i="6" s="1"/>
  <c r="AB23" i="6"/>
  <c r="AC23" i="6" s="1"/>
  <c r="AD23" i="6" s="1"/>
  <c r="AB24" i="6"/>
  <c r="AC24" i="6" s="1"/>
  <c r="AD24" i="6" s="1"/>
  <c r="AB25" i="6"/>
  <c r="AC25" i="6" s="1"/>
  <c r="AD25" i="6" s="1"/>
  <c r="AB26" i="6"/>
  <c r="AC26" i="6" s="1"/>
  <c r="AD26" i="6" s="1"/>
  <c r="AB27" i="6"/>
  <c r="AC27" i="6" s="1"/>
  <c r="AD27" i="6" s="1"/>
  <c r="AB28" i="6"/>
  <c r="AC28" i="6" s="1"/>
  <c r="AD28" i="6" s="1"/>
  <c r="AB29" i="6"/>
  <c r="AC29" i="6" s="1"/>
  <c r="AD29" i="6" s="1"/>
  <c r="AB30" i="6"/>
  <c r="AC30" i="6" s="1"/>
  <c r="AD30" i="6" s="1"/>
  <c r="AB31" i="6"/>
  <c r="AC31" i="6" s="1"/>
  <c r="AD31" i="6" s="1"/>
  <c r="AB32" i="6"/>
  <c r="AC32" i="6" s="1"/>
  <c r="AD32" i="6" s="1"/>
  <c r="AB33" i="6"/>
  <c r="AC33" i="6" s="1"/>
  <c r="AD33" i="6" s="1"/>
  <c r="AB34" i="6"/>
  <c r="AC34" i="6" s="1"/>
  <c r="AD34" i="6" s="1"/>
  <c r="AB35" i="6"/>
  <c r="AC35" i="6" s="1"/>
  <c r="AD35" i="6" s="1"/>
  <c r="AB36" i="6"/>
  <c r="AC36" i="6" s="1"/>
  <c r="AD36" i="6" s="1"/>
  <c r="AB37" i="6"/>
  <c r="AC37" i="6" s="1"/>
  <c r="AD37" i="6" s="1"/>
  <c r="AB38" i="6"/>
  <c r="AC38" i="6" s="1"/>
  <c r="AD38" i="6" s="1"/>
  <c r="AB39" i="6"/>
  <c r="AC39" i="6" s="1"/>
  <c r="AD39" i="6" s="1"/>
  <c r="AB40" i="6"/>
  <c r="AC40" i="6" s="1"/>
  <c r="AD40" i="6" s="1"/>
  <c r="AB41" i="6"/>
  <c r="AC41" i="6" s="1"/>
  <c r="AD41" i="6" s="1"/>
  <c r="AB42" i="6"/>
  <c r="AC42" i="6" s="1"/>
  <c r="AD42" i="6" s="1"/>
  <c r="AB43" i="6"/>
  <c r="AC43" i="6" s="1"/>
  <c r="AD43" i="6" s="1"/>
  <c r="AB44" i="6"/>
  <c r="AC44" i="6" s="1"/>
  <c r="AD44" i="6" s="1"/>
  <c r="AB45" i="6"/>
  <c r="AC45" i="6" s="1"/>
  <c r="AD45" i="6" s="1"/>
  <c r="AB46" i="6"/>
  <c r="AC46" i="6" s="1"/>
  <c r="AD46" i="6" s="1"/>
  <c r="AB47" i="6"/>
  <c r="AC47" i="6" s="1"/>
  <c r="AD47" i="6" s="1"/>
  <c r="AB48" i="6"/>
  <c r="AC48" i="6" s="1"/>
  <c r="AD48" i="6" s="1"/>
  <c r="AB49" i="6"/>
  <c r="AC49" i="6" s="1"/>
  <c r="AD49" i="6" s="1"/>
  <c r="AB50" i="6"/>
  <c r="AC50" i="6" s="1"/>
  <c r="AD50" i="6" s="1"/>
  <c r="AB51" i="6"/>
  <c r="AC51" i="6" s="1"/>
  <c r="AD51" i="6" s="1"/>
  <c r="AB52" i="6"/>
  <c r="AC52" i="6" s="1"/>
  <c r="AD52" i="6" s="1"/>
  <c r="AB53" i="6"/>
  <c r="AC53" i="6" s="1"/>
  <c r="AD53" i="6" s="1"/>
  <c r="AB54" i="6"/>
  <c r="AC54" i="6" s="1"/>
  <c r="AD54" i="6" s="1"/>
  <c r="AB55" i="6"/>
  <c r="AC55" i="6" s="1"/>
  <c r="AD55" i="6" s="1"/>
  <c r="AB56" i="6"/>
  <c r="AC56" i="6" s="1"/>
  <c r="AD56" i="6" s="1"/>
  <c r="AB57" i="6"/>
  <c r="AC57" i="6" s="1"/>
  <c r="AD57" i="6" s="1"/>
  <c r="AB58" i="6"/>
  <c r="AC58" i="6" s="1"/>
  <c r="AD58" i="6" s="1"/>
  <c r="AB59" i="6"/>
  <c r="AC59" i="6" s="1"/>
  <c r="AD59" i="6" s="1"/>
  <c r="AB60" i="6"/>
  <c r="AC60" i="6" s="1"/>
  <c r="AD60" i="6" s="1"/>
  <c r="AB61" i="6"/>
  <c r="AC61" i="6" s="1"/>
  <c r="AD61" i="6" s="1"/>
  <c r="AB62" i="6"/>
  <c r="AC62" i="6" s="1"/>
  <c r="AD62" i="6" s="1"/>
  <c r="AB63" i="6"/>
  <c r="AC63" i="6" s="1"/>
  <c r="AD63" i="6" s="1"/>
  <c r="AB64" i="6"/>
  <c r="AC64" i="6" s="1"/>
  <c r="AD64" i="6" s="1"/>
  <c r="AB65" i="6"/>
  <c r="AC65" i="6" s="1"/>
  <c r="AD65" i="6" s="1"/>
  <c r="AB66" i="6"/>
  <c r="AC66" i="6" s="1"/>
  <c r="AD66" i="6" s="1"/>
  <c r="AB67" i="6"/>
  <c r="AC67" i="6" s="1"/>
  <c r="AD67" i="6" s="1"/>
  <c r="AB68" i="6"/>
  <c r="AC68" i="6" s="1"/>
  <c r="AD68" i="6" s="1"/>
  <c r="AB69" i="6"/>
  <c r="AC69" i="6" s="1"/>
  <c r="AD69" i="6" s="1"/>
  <c r="AB70" i="6"/>
  <c r="AC70" i="6" s="1"/>
  <c r="AD70" i="6" s="1"/>
  <c r="AB71" i="6"/>
  <c r="AC71" i="6" s="1"/>
  <c r="AD71" i="6" s="1"/>
  <c r="AB72" i="6"/>
  <c r="AC72" i="6" s="1"/>
  <c r="AD72" i="6" s="1"/>
  <c r="AB73" i="6"/>
  <c r="AC73" i="6" s="1"/>
  <c r="AD73" i="6" s="1"/>
  <c r="AB74" i="6"/>
  <c r="AC74" i="6" s="1"/>
  <c r="AD74" i="6" s="1"/>
  <c r="AB75" i="6"/>
  <c r="AC75" i="6" s="1"/>
  <c r="AD75" i="6" s="1"/>
  <c r="AB76" i="6"/>
  <c r="AC76" i="6" s="1"/>
  <c r="AD76" i="6" s="1"/>
  <c r="AB77" i="6"/>
  <c r="AC77" i="6" s="1"/>
  <c r="AD77" i="6" s="1"/>
  <c r="AB78" i="6"/>
  <c r="AC78" i="6" s="1"/>
  <c r="AD78" i="6" s="1"/>
  <c r="AB79" i="6"/>
  <c r="AC79" i="6" s="1"/>
  <c r="AD79" i="6" s="1"/>
  <c r="AB80" i="6"/>
  <c r="AC80" i="6" s="1"/>
  <c r="AD80" i="6" s="1"/>
  <c r="AB81" i="6"/>
  <c r="AC81" i="6" s="1"/>
  <c r="AD81" i="6" s="1"/>
  <c r="AB82" i="6"/>
  <c r="AC82" i="6" s="1"/>
  <c r="AD82" i="6" s="1"/>
  <c r="AB83" i="6"/>
  <c r="AC83" i="6" s="1"/>
  <c r="AD83" i="6" s="1"/>
  <c r="AB84" i="6"/>
  <c r="AC84" i="6" s="1"/>
  <c r="AD84" i="6" s="1"/>
  <c r="AB85" i="6"/>
  <c r="AC85" i="6" s="1"/>
  <c r="AD85" i="6" s="1"/>
  <c r="AB86" i="6"/>
  <c r="AC86" i="6" s="1"/>
  <c r="AD86" i="6" s="1"/>
  <c r="AB87" i="6"/>
  <c r="AC87" i="6" s="1"/>
  <c r="AD87" i="6" s="1"/>
  <c r="AB88" i="6"/>
  <c r="AC88" i="6" s="1"/>
  <c r="AD88" i="6" s="1"/>
  <c r="AB89" i="6"/>
  <c r="AC89" i="6" s="1"/>
  <c r="AD89" i="6" s="1"/>
  <c r="AB90" i="6"/>
  <c r="AC90" i="6" s="1"/>
  <c r="AD90" i="6" s="1"/>
  <c r="AB91" i="6"/>
  <c r="AC91" i="6" s="1"/>
  <c r="AD91" i="6" s="1"/>
  <c r="AB92" i="6"/>
  <c r="AC92" i="6" s="1"/>
  <c r="AD92" i="6" s="1"/>
  <c r="AB93" i="6"/>
  <c r="AC93" i="6" s="1"/>
  <c r="AD93" i="6" s="1"/>
  <c r="AB94" i="6"/>
  <c r="AC94" i="6" s="1"/>
  <c r="AD94" i="6" s="1"/>
  <c r="AB95" i="6"/>
  <c r="AC95" i="6" s="1"/>
  <c r="AD95" i="6" s="1"/>
  <c r="AB96" i="6"/>
  <c r="AC96" i="6" s="1"/>
  <c r="AD96" i="6" s="1"/>
  <c r="AB97" i="6"/>
  <c r="AC97" i="6" s="1"/>
  <c r="AD97" i="6" s="1"/>
  <c r="BZ6" i="6" l="1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25" i="6"/>
  <c r="BZ26" i="6"/>
  <c r="BZ27" i="6"/>
  <c r="BZ28" i="6"/>
  <c r="BZ29" i="6"/>
  <c r="BZ30" i="6"/>
  <c r="BZ31" i="6"/>
  <c r="BZ32" i="6"/>
  <c r="BZ33" i="6"/>
  <c r="BZ34" i="6"/>
  <c r="BZ35" i="6"/>
  <c r="BZ36" i="6"/>
  <c r="BZ37" i="6"/>
  <c r="BZ38" i="6"/>
  <c r="BZ39" i="6"/>
  <c r="BZ40" i="6"/>
  <c r="BZ41" i="6"/>
  <c r="BZ42" i="6"/>
  <c r="BZ43" i="6"/>
  <c r="BZ44" i="6"/>
  <c r="BZ45" i="6"/>
  <c r="BZ46" i="6"/>
  <c r="BZ47" i="6"/>
  <c r="BZ48" i="6"/>
  <c r="BZ49" i="6"/>
  <c r="BZ50" i="6"/>
  <c r="BZ51" i="6"/>
  <c r="BZ52" i="6"/>
  <c r="BZ53" i="6"/>
  <c r="BZ54" i="6"/>
  <c r="BZ55" i="6"/>
  <c r="BZ56" i="6"/>
  <c r="BZ57" i="6"/>
  <c r="BZ58" i="6"/>
  <c r="BZ59" i="6"/>
  <c r="BZ60" i="6"/>
  <c r="BZ61" i="6"/>
  <c r="BZ62" i="6"/>
  <c r="BZ63" i="6"/>
  <c r="BZ64" i="6"/>
  <c r="BZ65" i="6"/>
  <c r="BZ66" i="6"/>
  <c r="BZ67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BZ82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BZ97" i="6"/>
  <c r="D4" i="47"/>
  <c r="D46" i="47" s="1"/>
  <c r="CB46" i="47" s="1"/>
  <c r="D89" i="47"/>
  <c r="D90" i="47"/>
  <c r="D91" i="47"/>
  <c r="D92" i="47"/>
  <c r="D93" i="47"/>
  <c r="D94" i="47"/>
  <c r="D95" i="47"/>
  <c r="AA87" i="47"/>
  <c r="AA88" i="47"/>
  <c r="AA89" i="47"/>
  <c r="AA90" i="47"/>
  <c r="AA91" i="47"/>
  <c r="AA92" i="47"/>
  <c r="AA93" i="47"/>
  <c r="AA94" i="47"/>
  <c r="AA95" i="47"/>
  <c r="BZ7" i="47"/>
  <c r="BZ10" i="47"/>
  <c r="BZ11" i="47"/>
  <c r="BZ13" i="47"/>
  <c r="BZ18" i="47"/>
  <c r="BZ22" i="47"/>
  <c r="BZ23" i="47"/>
  <c r="BZ24" i="47"/>
  <c r="BZ25" i="47"/>
  <c r="BZ26" i="47"/>
  <c r="BZ27" i="47"/>
  <c r="BZ29" i="47"/>
  <c r="BZ31" i="47"/>
  <c r="BZ32" i="47"/>
  <c r="BZ33" i="47"/>
  <c r="BZ35" i="47"/>
  <c r="BZ37" i="47"/>
  <c r="BZ38" i="47"/>
  <c r="BZ40" i="47"/>
  <c r="BZ41" i="47"/>
  <c r="BZ42" i="47"/>
  <c r="BZ45" i="47"/>
  <c r="BZ47" i="47"/>
  <c r="BZ48" i="47"/>
  <c r="BZ49" i="47"/>
  <c r="BZ50" i="47"/>
  <c r="BZ51" i="47"/>
  <c r="BZ52" i="47"/>
  <c r="BZ53" i="47"/>
  <c r="BZ54" i="47"/>
  <c r="BZ55" i="47"/>
  <c r="BZ56" i="47"/>
  <c r="BZ57" i="47"/>
  <c r="BZ58" i="47"/>
  <c r="BZ59" i="47"/>
  <c r="BZ60" i="47"/>
  <c r="BZ61" i="47"/>
  <c r="BZ63" i="47"/>
  <c r="BZ64" i="47"/>
  <c r="BZ65" i="47"/>
  <c r="BZ66" i="47"/>
  <c r="BZ67" i="47"/>
  <c r="BZ68" i="47"/>
  <c r="BZ69" i="47"/>
  <c r="BZ70" i="47"/>
  <c r="BZ71" i="47"/>
  <c r="BZ72" i="47"/>
  <c r="BZ73" i="47"/>
  <c r="BZ74" i="47"/>
  <c r="BZ75" i="47"/>
  <c r="BZ77" i="47"/>
  <c r="BZ78" i="47"/>
  <c r="BZ79" i="47"/>
  <c r="BZ80" i="47"/>
  <c r="BZ81" i="47"/>
  <c r="BZ82" i="47"/>
  <c r="BZ83" i="47"/>
  <c r="BZ84" i="47"/>
  <c r="BZ85" i="47"/>
  <c r="BZ86" i="47"/>
  <c r="BZ87" i="47"/>
  <c r="BZ88" i="47"/>
  <c r="BZ89" i="47"/>
  <c r="BZ90" i="47"/>
  <c r="BZ91" i="47"/>
  <c r="BZ92" i="47"/>
  <c r="BZ93" i="47"/>
  <c r="BZ94" i="47"/>
  <c r="BZ95" i="47"/>
  <c r="D44" i="47" l="1"/>
  <c r="CB44" i="47" s="1"/>
  <c r="D43" i="47"/>
  <c r="CB43" i="47" s="1"/>
  <c r="D30" i="47"/>
  <c r="CB30" i="47" s="1"/>
  <c r="D39" i="47"/>
  <c r="CB39" i="47" s="1"/>
  <c r="D40" i="47"/>
  <c r="D87" i="47"/>
  <c r="D28" i="47"/>
  <c r="CB28" i="47" s="1"/>
  <c r="D21" i="47"/>
  <c r="CB21" i="47" s="1"/>
  <c r="D20" i="47"/>
  <c r="CB20" i="47" s="1"/>
  <c r="D86" i="47"/>
  <c r="D12" i="47"/>
  <c r="D76" i="47"/>
  <c r="CB76" i="47" s="1"/>
  <c r="D19" i="47"/>
  <c r="CB19" i="47" s="1"/>
  <c r="D80" i="47"/>
  <c r="D73" i="47"/>
  <c r="D83" i="47"/>
  <c r="D77" i="47"/>
  <c r="D70" i="47"/>
  <c r="D82" i="47"/>
  <c r="D75" i="47"/>
  <c r="D69" i="47"/>
  <c r="D81" i="47"/>
  <c r="D74" i="47"/>
  <c r="D85" i="47"/>
  <c r="D79" i="47"/>
  <c r="D72" i="47"/>
  <c r="D84" i="47"/>
  <c r="D78" i="47"/>
  <c r="D71" i="47"/>
  <c r="D66" i="47"/>
  <c r="D65" i="47"/>
  <c r="D68" i="47"/>
  <c r="D67" i="47"/>
  <c r="AA7" i="6"/>
  <c r="AA10" i="6"/>
  <c r="AA11" i="6"/>
  <c r="AA12" i="6"/>
  <c r="AA13" i="6"/>
  <c r="AA14" i="6"/>
  <c r="AA15" i="6"/>
  <c r="AA16" i="6"/>
  <c r="AA17" i="6"/>
  <c r="AA18" i="6"/>
  <c r="AA19" i="6"/>
  <c r="AA20" i="6"/>
  <c r="AA24" i="6"/>
  <c r="AA25" i="6"/>
  <c r="AA26" i="6"/>
  <c r="AA28" i="6"/>
  <c r="AA29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8" i="6" l="1"/>
  <c r="AA9" i="6"/>
  <c r="AA54" i="6"/>
  <c r="Z98" i="6" l="1"/>
  <c r="Z100" i="6" s="1"/>
  <c r="Y98" i="6"/>
  <c r="Y100" i="6" s="1"/>
  <c r="X98" i="6"/>
  <c r="X100" i="6" s="1"/>
  <c r="W98" i="6"/>
  <c r="W100" i="6" s="1"/>
  <c r="O98" i="6"/>
  <c r="O100" i="6" s="1"/>
  <c r="Q98" i="6" l="1"/>
  <c r="R98" i="6"/>
  <c r="R100" i="6" s="1"/>
  <c r="S98" i="6"/>
  <c r="S100" i="6" s="1"/>
  <c r="T98" i="6"/>
  <c r="T100" i="6" s="1"/>
  <c r="U98" i="6"/>
  <c r="U100" i="6" s="1"/>
  <c r="V98" i="6"/>
  <c r="V100" i="6" s="1"/>
  <c r="P98" i="6"/>
  <c r="P100" i="6" s="1"/>
  <c r="AA31" i="6"/>
  <c r="AA32" i="6"/>
  <c r="Q100" i="6" l="1"/>
  <c r="Q102" i="6"/>
  <c r="AA21" i="6"/>
  <c r="AA22" i="6"/>
  <c r="AA27" i="6"/>
  <c r="AA30" i="6"/>
  <c r="AA23" i="6"/>
  <c r="AA98" i="6" l="1"/>
  <c r="AA103" i="6" s="1"/>
  <c r="BQ65" i="47"/>
  <c r="BU65" i="47"/>
  <c r="BV65" i="47"/>
  <c r="BX65" i="47"/>
  <c r="BY65" i="47"/>
  <c r="AB65" i="47"/>
  <c r="CB65" i="47" l="1"/>
  <c r="AC65" i="47"/>
  <c r="AD65" i="47" s="1"/>
  <c r="BY94" i="47"/>
  <c r="BX94" i="47"/>
  <c r="BV94" i="47"/>
  <c r="BU94" i="47"/>
  <c r="BQ94" i="47"/>
  <c r="AB94" i="47"/>
  <c r="AC94" i="47" s="1"/>
  <c r="AD94" i="47" s="1"/>
  <c r="CB94" i="47" l="1"/>
  <c r="BT94" i="47"/>
  <c r="BW94" i="47" s="1"/>
  <c r="AB95" i="47" l="1"/>
  <c r="BQ95" i="47"/>
  <c r="BU95" i="47"/>
  <c r="BV95" i="47"/>
  <c r="BX95" i="47"/>
  <c r="BY95" i="47"/>
  <c r="AB87" i="47"/>
  <c r="BQ87" i="47"/>
  <c r="BU87" i="47"/>
  <c r="BV87" i="47"/>
  <c r="BX87" i="47"/>
  <c r="BY87" i="47"/>
  <c r="AC87" i="47" l="1"/>
  <c r="AD87" i="47" s="1"/>
  <c r="CB87" i="47"/>
  <c r="AC95" i="47"/>
  <c r="AD95" i="47" s="1"/>
  <c r="CB95" i="47"/>
  <c r="BT95" i="47"/>
  <c r="BW95" i="47" s="1"/>
  <c r="CB69" i="6" l="1"/>
  <c r="CB68" i="6"/>
  <c r="CB61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7" i="47" l="1"/>
  <c r="D10" i="47"/>
  <c r="D11" i="47"/>
  <c r="D13" i="47"/>
  <c r="D18" i="47"/>
  <c r="D22" i="47"/>
  <c r="D23" i="47"/>
  <c r="D24" i="47"/>
  <c r="D25" i="47"/>
  <c r="D26" i="47"/>
  <c r="D27" i="47"/>
  <c r="D29" i="47"/>
  <c r="D31" i="47"/>
  <c r="D32" i="47"/>
  <c r="D33" i="47"/>
  <c r="D35" i="47"/>
  <c r="D37" i="47"/>
  <c r="D38" i="47"/>
  <c r="D41" i="47"/>
  <c r="D42" i="47"/>
  <c r="D45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3" i="47"/>
  <c r="D64" i="47"/>
  <c r="BQ48" i="6" l="1"/>
  <c r="BU48" i="6"/>
  <c r="BV48" i="6"/>
  <c r="BX48" i="6"/>
  <c r="BY48" i="6"/>
  <c r="CA48" i="6"/>
  <c r="CB48" i="6" l="1"/>
  <c r="AB91" i="47"/>
  <c r="AB92" i="47"/>
  <c r="AC92" i="47" s="1"/>
  <c r="AD92" i="47" s="1"/>
  <c r="AB93" i="47"/>
  <c r="AC93" i="47" s="1"/>
  <c r="AD93" i="47" s="1"/>
  <c r="BQ91" i="47"/>
  <c r="BQ92" i="47"/>
  <c r="BQ93" i="47"/>
  <c r="BU91" i="47"/>
  <c r="BU92" i="47"/>
  <c r="BU93" i="47"/>
  <c r="BV91" i="47"/>
  <c r="BV92" i="47"/>
  <c r="BV93" i="47"/>
  <c r="BX91" i="47"/>
  <c r="BX92" i="47"/>
  <c r="BX93" i="47"/>
  <c r="BY91" i="47"/>
  <c r="BY92" i="47"/>
  <c r="BY93" i="47"/>
  <c r="BQ25" i="6"/>
  <c r="BU25" i="6"/>
  <c r="BV25" i="6"/>
  <c r="BX25" i="6"/>
  <c r="BY25" i="6"/>
  <c r="CA25" i="6"/>
  <c r="CB91" i="47" l="1"/>
  <c r="AC91" i="47"/>
  <c r="AD91" i="47" s="1"/>
  <c r="BT92" i="47"/>
  <c r="BW92" i="47" s="1"/>
  <c r="BT91" i="47"/>
  <c r="BW91" i="47" s="1"/>
  <c r="BT93" i="47"/>
  <c r="BW93" i="47" s="1"/>
  <c r="CB25" i="6"/>
  <c r="CB93" i="47"/>
  <c r="CB92" i="47"/>
  <c r="K18" i="3" l="1"/>
  <c r="BT25" i="6" s="1"/>
  <c r="BW25" i="6" s="1"/>
  <c r="AB6" i="6" l="1"/>
  <c r="CB6" i="6" s="1"/>
  <c r="AB7" i="6"/>
  <c r="CB7" i="6" s="1"/>
  <c r="AB8" i="6"/>
  <c r="CB8" i="6" s="1"/>
  <c r="AB9" i="6"/>
  <c r="CB9" i="6" s="1"/>
  <c r="AB10" i="6"/>
  <c r="CB10" i="6" s="1"/>
  <c r="AB11" i="6"/>
  <c r="CB11" i="6" s="1"/>
  <c r="AB12" i="6"/>
  <c r="CB12" i="6" s="1"/>
  <c r="AB13" i="6"/>
  <c r="CB13" i="6" s="1"/>
  <c r="AB14" i="6"/>
  <c r="CB14" i="6" s="1"/>
  <c r="AB15" i="6"/>
  <c r="CB15" i="6" s="1"/>
  <c r="AB16" i="6"/>
  <c r="CB16" i="6" s="1"/>
  <c r="AB17" i="6"/>
  <c r="CB17" i="6" s="1"/>
  <c r="AB18" i="6"/>
  <c r="CB18" i="6" s="1"/>
  <c r="AB19" i="6"/>
  <c r="CB19" i="6" s="1"/>
  <c r="AB20" i="6"/>
  <c r="CB20" i="6" s="1"/>
  <c r="CB21" i="6"/>
  <c r="CB22" i="6"/>
  <c r="CB23" i="6"/>
  <c r="CB24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B49" i="6"/>
  <c r="CB50" i="6"/>
  <c r="CB55" i="6"/>
  <c r="CB62" i="6"/>
  <c r="CB63" i="6"/>
  <c r="CB64" i="6"/>
  <c r="CB65" i="6"/>
  <c r="AB7" i="47" l="1"/>
  <c r="CB7" i="47" s="1"/>
  <c r="AB10" i="47"/>
  <c r="AB11" i="47"/>
  <c r="AB13" i="47"/>
  <c r="AB18" i="47"/>
  <c r="AC18" i="47" s="1"/>
  <c r="AD18" i="47" s="1"/>
  <c r="AB22" i="47"/>
  <c r="AC22" i="47" s="1"/>
  <c r="AD22" i="47" s="1"/>
  <c r="AB23" i="47"/>
  <c r="AC23" i="47" s="1"/>
  <c r="AD23" i="47" s="1"/>
  <c r="AB24" i="47"/>
  <c r="AC24" i="47" s="1"/>
  <c r="AD24" i="47" s="1"/>
  <c r="AB25" i="47"/>
  <c r="AB26" i="47"/>
  <c r="AB27" i="47"/>
  <c r="AB29" i="47"/>
  <c r="AB31" i="47"/>
  <c r="AB32" i="47"/>
  <c r="AB33" i="47"/>
  <c r="AB35" i="47"/>
  <c r="AC35" i="47" s="1"/>
  <c r="AD35" i="47" s="1"/>
  <c r="AB37" i="47"/>
  <c r="AC37" i="47" s="1"/>
  <c r="AD37" i="47" s="1"/>
  <c r="AB38" i="47"/>
  <c r="AC38" i="47" s="1"/>
  <c r="AD38" i="47" s="1"/>
  <c r="AB40" i="47"/>
  <c r="AB41" i="47"/>
  <c r="AC41" i="47" s="1"/>
  <c r="AD41" i="47" s="1"/>
  <c r="AB42" i="47"/>
  <c r="AC42" i="47" s="1"/>
  <c r="AD42" i="47" s="1"/>
  <c r="AB45" i="47"/>
  <c r="AC45" i="47" s="1"/>
  <c r="AD45" i="47" s="1"/>
  <c r="AB47" i="47"/>
  <c r="AC47" i="47" s="1"/>
  <c r="AD47" i="47" s="1"/>
  <c r="AB48" i="47"/>
  <c r="AC48" i="47" s="1"/>
  <c r="AD48" i="47" s="1"/>
  <c r="AB49" i="47"/>
  <c r="AC49" i="47" s="1"/>
  <c r="AD49" i="47" s="1"/>
  <c r="AB50" i="47"/>
  <c r="AC50" i="47" s="1"/>
  <c r="AD50" i="47" s="1"/>
  <c r="AB51" i="47"/>
  <c r="AC51" i="47" s="1"/>
  <c r="AD51" i="47" s="1"/>
  <c r="AB52" i="47"/>
  <c r="AC52" i="47" s="1"/>
  <c r="AD52" i="47" s="1"/>
  <c r="AB53" i="47"/>
  <c r="AC53" i="47" s="1"/>
  <c r="AD53" i="47" s="1"/>
  <c r="AB54" i="47"/>
  <c r="AC54" i="47" s="1"/>
  <c r="AD54" i="47" s="1"/>
  <c r="AB55" i="47"/>
  <c r="AC55" i="47" s="1"/>
  <c r="AD55" i="47" s="1"/>
  <c r="AB56" i="47"/>
  <c r="AC56" i="47" s="1"/>
  <c r="AD56" i="47" s="1"/>
  <c r="AB57" i="47"/>
  <c r="AC57" i="47" s="1"/>
  <c r="AD57" i="47" s="1"/>
  <c r="AB58" i="47"/>
  <c r="AC58" i="47" s="1"/>
  <c r="AD58" i="47" s="1"/>
  <c r="AB59" i="47"/>
  <c r="AC59" i="47" s="1"/>
  <c r="AD59" i="47" s="1"/>
  <c r="AB60" i="47"/>
  <c r="AC60" i="47" s="1"/>
  <c r="AD60" i="47" s="1"/>
  <c r="AB61" i="47"/>
  <c r="AC61" i="47" s="1"/>
  <c r="AD61" i="47" s="1"/>
  <c r="AB63" i="47"/>
  <c r="AC63" i="47" s="1"/>
  <c r="AD63" i="47" s="1"/>
  <c r="AB64" i="47"/>
  <c r="AC64" i="47" s="1"/>
  <c r="AD64" i="47" s="1"/>
  <c r="AB66" i="47"/>
  <c r="AC66" i="47" s="1"/>
  <c r="AD66" i="47" s="1"/>
  <c r="AA67" i="47"/>
  <c r="AB67" i="47"/>
  <c r="AC67" i="47" s="1"/>
  <c r="AD67" i="47" s="1"/>
  <c r="AA68" i="47"/>
  <c r="AB68" i="47"/>
  <c r="AC68" i="47" s="1"/>
  <c r="AD68" i="47" s="1"/>
  <c r="AA69" i="47"/>
  <c r="AB69" i="47"/>
  <c r="AC69" i="47" s="1"/>
  <c r="AD69" i="47" s="1"/>
  <c r="AA70" i="47"/>
  <c r="AB70" i="47"/>
  <c r="AC70" i="47" s="1"/>
  <c r="AD70" i="47" s="1"/>
  <c r="AA71" i="47"/>
  <c r="AB71" i="47"/>
  <c r="AC71" i="47" s="1"/>
  <c r="AD71" i="47" s="1"/>
  <c r="AA72" i="47"/>
  <c r="AB72" i="47"/>
  <c r="AC72" i="47" s="1"/>
  <c r="AD72" i="47" s="1"/>
  <c r="AA73" i="47"/>
  <c r="AB73" i="47"/>
  <c r="AC73" i="47" s="1"/>
  <c r="AD73" i="47" s="1"/>
  <c r="AA74" i="47"/>
  <c r="AB74" i="47"/>
  <c r="AC74" i="47" s="1"/>
  <c r="AD74" i="47" s="1"/>
  <c r="AA75" i="47"/>
  <c r="AB75" i="47"/>
  <c r="AC75" i="47" s="1"/>
  <c r="AD75" i="47" s="1"/>
  <c r="AA77" i="47"/>
  <c r="AB77" i="47"/>
  <c r="AC77" i="47" s="1"/>
  <c r="AD77" i="47" s="1"/>
  <c r="AA78" i="47"/>
  <c r="AB78" i="47"/>
  <c r="AC78" i="47" s="1"/>
  <c r="AD78" i="47" s="1"/>
  <c r="AA79" i="47"/>
  <c r="AB79" i="47"/>
  <c r="AC79" i="47" s="1"/>
  <c r="AD79" i="47" s="1"/>
  <c r="AB80" i="47"/>
  <c r="AB81" i="47"/>
  <c r="AC81" i="47" s="1"/>
  <c r="AD81" i="47" s="1"/>
  <c r="AB82" i="47"/>
  <c r="AC82" i="47" s="1"/>
  <c r="AD82" i="47" s="1"/>
  <c r="AB83" i="47"/>
  <c r="AC83" i="47" s="1"/>
  <c r="AD83" i="47" s="1"/>
  <c r="AB84" i="47"/>
  <c r="AC84" i="47" s="1"/>
  <c r="AD84" i="47" s="1"/>
  <c r="AB85" i="47"/>
  <c r="AC85" i="47" s="1"/>
  <c r="AD85" i="47" s="1"/>
  <c r="AB86" i="47"/>
  <c r="AC86" i="47" s="1"/>
  <c r="AD86" i="47" s="1"/>
  <c r="AB88" i="47"/>
  <c r="AB89" i="47"/>
  <c r="AC89" i="47" s="1"/>
  <c r="AD89" i="47" s="1"/>
  <c r="AB90" i="47"/>
  <c r="AC90" i="47" s="1"/>
  <c r="AD90" i="47" s="1"/>
  <c r="AC88" i="47" l="1"/>
  <c r="AD88" i="47" s="1"/>
  <c r="CB88" i="47"/>
  <c r="AC80" i="47"/>
  <c r="AD80" i="47" s="1"/>
  <c r="CB80" i="47"/>
  <c r="CB35" i="47"/>
  <c r="CB40" i="47"/>
  <c r="AC40" i="47"/>
  <c r="AD40" i="47" s="1"/>
  <c r="CB38" i="47"/>
  <c r="CB84" i="47"/>
  <c r="CB56" i="47"/>
  <c r="AC29" i="47"/>
  <c r="AD29" i="47" s="1"/>
  <c r="CB29" i="47"/>
  <c r="CB89" i="47"/>
  <c r="CB69" i="47"/>
  <c r="CB64" i="47"/>
  <c r="CB57" i="47"/>
  <c r="CB51" i="47"/>
  <c r="CB42" i="47"/>
  <c r="AC31" i="47"/>
  <c r="AD31" i="47" s="1"/>
  <c r="CB31" i="47"/>
  <c r="CB23" i="47"/>
  <c r="AC7" i="47"/>
  <c r="AD7" i="47" s="1"/>
  <c r="CB74" i="47"/>
  <c r="CB50" i="47"/>
  <c r="CB85" i="47"/>
  <c r="CB75" i="47"/>
  <c r="CB90" i="47"/>
  <c r="CB86" i="47"/>
  <c r="CB77" i="47"/>
  <c r="CB70" i="47"/>
  <c r="CB58" i="47"/>
  <c r="CB52" i="47"/>
  <c r="CB45" i="47"/>
  <c r="AC32" i="47"/>
  <c r="AD32" i="47" s="1"/>
  <c r="CB32" i="47"/>
  <c r="CB24" i="47"/>
  <c r="AC10" i="47"/>
  <c r="AD10" i="47" s="1"/>
  <c r="CB10" i="47"/>
  <c r="CB81" i="47"/>
  <c r="CB78" i="47"/>
  <c r="CB71" i="47"/>
  <c r="CB66" i="47"/>
  <c r="CB59" i="47"/>
  <c r="CB53" i="47"/>
  <c r="CB47" i="47"/>
  <c r="AC33" i="47"/>
  <c r="AD33" i="47" s="1"/>
  <c r="CB33" i="47"/>
  <c r="AC25" i="47"/>
  <c r="AD25" i="47" s="1"/>
  <c r="CB25" i="47"/>
  <c r="AC11" i="47"/>
  <c r="AD11" i="47" s="1"/>
  <c r="CB11" i="47"/>
  <c r="CB63" i="47"/>
  <c r="CB41" i="47"/>
  <c r="CB22" i="47"/>
  <c r="CB82" i="47"/>
  <c r="CB79" i="47"/>
  <c r="CB72" i="47"/>
  <c r="CB67" i="47"/>
  <c r="CB60" i="47"/>
  <c r="CB54" i="47"/>
  <c r="CB48" i="47"/>
  <c r="CB37" i="47"/>
  <c r="AC26" i="47"/>
  <c r="AD26" i="47" s="1"/>
  <c r="CB26" i="47"/>
  <c r="AC13" i="47"/>
  <c r="AD13" i="47" s="1"/>
  <c r="CB13" i="47"/>
  <c r="CB83" i="47"/>
  <c r="CB73" i="47"/>
  <c r="CB68" i="47"/>
  <c r="CB61" i="47"/>
  <c r="CB55" i="47"/>
  <c r="CB49" i="47"/>
  <c r="AC27" i="47"/>
  <c r="AD27" i="47" s="1"/>
  <c r="CB27" i="47"/>
  <c r="CB18" i="47"/>
  <c r="BQ79" i="47" l="1"/>
  <c r="BU79" i="47"/>
  <c r="BV79" i="47"/>
  <c r="BX79" i="47"/>
  <c r="BY79" i="47"/>
  <c r="K16" i="3" l="1"/>
  <c r="K15" i="3"/>
  <c r="K14" i="3"/>
  <c r="K11" i="3"/>
  <c r="BT48" i="6" s="1"/>
  <c r="BW48" i="6" s="1"/>
  <c r="K13" i="3"/>
  <c r="BT12" i="47" l="1"/>
  <c r="BW12" i="47" s="1"/>
  <c r="BT19" i="47"/>
  <c r="BW19" i="47" s="1"/>
  <c r="BT87" i="47"/>
  <c r="BW87" i="47" s="1"/>
  <c r="BT79" i="47"/>
  <c r="BW79" i="47" s="1"/>
  <c r="K12" i="3"/>
  <c r="K10" i="3"/>
  <c r="K9" i="3"/>
  <c r="BT46" i="47" l="1"/>
  <c r="BW46" i="47" s="1"/>
  <c r="BT39" i="47"/>
  <c r="BW39" i="47" s="1"/>
  <c r="BT28" i="47"/>
  <c r="BW28" i="47" s="1"/>
  <c r="BT20" i="47"/>
  <c r="BW20" i="47" s="1"/>
  <c r="BT6" i="47"/>
  <c r="BW6" i="47" s="1"/>
  <c r="BT65" i="47"/>
  <c r="BW65" i="47" s="1"/>
  <c r="BV17" i="6"/>
  <c r="CA6" i="6" l="1"/>
  <c r="BQ81" i="47" l="1"/>
  <c r="BT81" i="47" s="1"/>
  <c r="BQ82" i="47"/>
  <c r="BT82" i="47" s="1"/>
  <c r="BQ83" i="47"/>
  <c r="BT83" i="47" s="1"/>
  <c r="BQ84" i="47"/>
  <c r="BT84" i="47" s="1"/>
  <c r="BQ85" i="47"/>
  <c r="BT85" i="47" s="1"/>
  <c r="BQ86" i="47"/>
  <c r="BT86" i="47" s="1"/>
  <c r="BQ88" i="47"/>
  <c r="BT88" i="47" s="1"/>
  <c r="BQ89" i="47"/>
  <c r="BT89" i="47" s="1"/>
  <c r="BQ90" i="47"/>
  <c r="BT90" i="47" s="1"/>
  <c r="BU81" i="47"/>
  <c r="BU82" i="47"/>
  <c r="BU83" i="47"/>
  <c r="BU84" i="47"/>
  <c r="BU85" i="47"/>
  <c r="BU86" i="47"/>
  <c r="BU88" i="47"/>
  <c r="BU89" i="47"/>
  <c r="BU90" i="47"/>
  <c r="BV81" i="47"/>
  <c r="BV82" i="47"/>
  <c r="BV83" i="47"/>
  <c r="BV84" i="47"/>
  <c r="BV85" i="47"/>
  <c r="BV86" i="47"/>
  <c r="BV88" i="47"/>
  <c r="BV89" i="47"/>
  <c r="BV90" i="47"/>
  <c r="BX81" i="47"/>
  <c r="BX82" i="47"/>
  <c r="BX83" i="47"/>
  <c r="BX84" i="47"/>
  <c r="BX85" i="47"/>
  <c r="BX86" i="47"/>
  <c r="BX88" i="47"/>
  <c r="BX89" i="47"/>
  <c r="BX90" i="47"/>
  <c r="BY81" i="47"/>
  <c r="BY82" i="47"/>
  <c r="BY83" i="47"/>
  <c r="BY84" i="47"/>
  <c r="BY85" i="47"/>
  <c r="BY86" i="47"/>
  <c r="BY88" i="47"/>
  <c r="BY89" i="47"/>
  <c r="BY90" i="47"/>
  <c r="CB92" i="6"/>
  <c r="CB93" i="6"/>
  <c r="CB94" i="6"/>
  <c r="CB95" i="6"/>
  <c r="CB96" i="6"/>
  <c r="CB97" i="6"/>
  <c r="BQ92" i="6"/>
  <c r="BT92" i="6" s="1"/>
  <c r="BW92" i="6" s="1"/>
  <c r="BQ93" i="6"/>
  <c r="BT93" i="6" s="1"/>
  <c r="BW93" i="6" s="1"/>
  <c r="BQ94" i="6"/>
  <c r="BT94" i="6" s="1"/>
  <c r="BW94" i="6" s="1"/>
  <c r="BQ95" i="6"/>
  <c r="BT95" i="6" s="1"/>
  <c r="BW95" i="6" s="1"/>
  <c r="BQ96" i="6"/>
  <c r="BT96" i="6" s="1"/>
  <c r="BW96" i="6" s="1"/>
  <c r="BQ97" i="6"/>
  <c r="BT97" i="6" s="1"/>
  <c r="BW97" i="6" s="1"/>
  <c r="BU92" i="6"/>
  <c r="BU93" i="6"/>
  <c r="BU94" i="6"/>
  <c r="BU95" i="6"/>
  <c r="BU96" i="6"/>
  <c r="BU97" i="6"/>
  <c r="BV92" i="6"/>
  <c r="BV93" i="6"/>
  <c r="BV94" i="6"/>
  <c r="BV95" i="6"/>
  <c r="BV96" i="6"/>
  <c r="BV97" i="6"/>
  <c r="BX92" i="6"/>
  <c r="BX93" i="6"/>
  <c r="BX94" i="6"/>
  <c r="BX95" i="6"/>
  <c r="BX96" i="6"/>
  <c r="BX97" i="6"/>
  <c r="BY92" i="6"/>
  <c r="BY93" i="6"/>
  <c r="BY94" i="6"/>
  <c r="BY95" i="6"/>
  <c r="BY96" i="6"/>
  <c r="BY97" i="6"/>
  <c r="CA92" i="6"/>
  <c r="CA93" i="6"/>
  <c r="CA94" i="6"/>
  <c r="CA95" i="6"/>
  <c r="CA96" i="6"/>
  <c r="CA97" i="6"/>
  <c r="CB66" i="6"/>
  <c r="CB67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B82" i="6"/>
  <c r="CB83" i="6"/>
  <c r="CB84" i="6"/>
  <c r="CB85" i="6"/>
  <c r="CB86" i="6"/>
  <c r="CB87" i="6"/>
  <c r="CB88" i="6"/>
  <c r="CB89" i="6"/>
  <c r="CB90" i="6"/>
  <c r="CB91" i="6"/>
  <c r="BQ65" i="6"/>
  <c r="BT65" i="6" s="1"/>
  <c r="BW65" i="6" s="1"/>
  <c r="BQ66" i="6"/>
  <c r="BT66" i="6" s="1"/>
  <c r="BW66" i="6" s="1"/>
  <c r="BQ67" i="6"/>
  <c r="BT67" i="6" s="1"/>
  <c r="BW67" i="6" s="1"/>
  <c r="BQ68" i="6"/>
  <c r="BT68" i="6" s="1"/>
  <c r="BW68" i="6" s="1"/>
  <c r="BQ69" i="6"/>
  <c r="BT69" i="6" s="1"/>
  <c r="BW69" i="6" s="1"/>
  <c r="BQ70" i="6"/>
  <c r="BT70" i="6" s="1"/>
  <c r="BW70" i="6" s="1"/>
  <c r="BQ71" i="6"/>
  <c r="BT71" i="6" s="1"/>
  <c r="BW71" i="6" s="1"/>
  <c r="BQ72" i="6"/>
  <c r="BT72" i="6" s="1"/>
  <c r="BW72" i="6" s="1"/>
  <c r="BQ73" i="6"/>
  <c r="BT73" i="6" s="1"/>
  <c r="BW73" i="6" s="1"/>
  <c r="BQ74" i="6"/>
  <c r="BT74" i="6" s="1"/>
  <c r="BW74" i="6" s="1"/>
  <c r="BQ75" i="6"/>
  <c r="BT75" i="6" s="1"/>
  <c r="BW75" i="6" s="1"/>
  <c r="BQ76" i="6"/>
  <c r="BT76" i="6" s="1"/>
  <c r="BW76" i="6" s="1"/>
  <c r="BQ77" i="6"/>
  <c r="BT77" i="6" s="1"/>
  <c r="BW77" i="6" s="1"/>
  <c r="BQ78" i="6"/>
  <c r="BT78" i="6" s="1"/>
  <c r="BW78" i="6" s="1"/>
  <c r="BQ79" i="6"/>
  <c r="BT79" i="6" s="1"/>
  <c r="BW79" i="6" s="1"/>
  <c r="BQ80" i="6"/>
  <c r="BT80" i="6" s="1"/>
  <c r="BW80" i="6" s="1"/>
  <c r="BQ81" i="6"/>
  <c r="BT81" i="6" s="1"/>
  <c r="BW81" i="6" s="1"/>
  <c r="BQ82" i="6"/>
  <c r="BT82" i="6" s="1"/>
  <c r="BW82" i="6" s="1"/>
  <c r="BQ83" i="6"/>
  <c r="BT83" i="6" s="1"/>
  <c r="BW83" i="6" s="1"/>
  <c r="BQ84" i="6"/>
  <c r="BT84" i="6" s="1"/>
  <c r="BW84" i="6" s="1"/>
  <c r="BQ85" i="6"/>
  <c r="BT85" i="6" s="1"/>
  <c r="BW85" i="6" s="1"/>
  <c r="BQ86" i="6"/>
  <c r="BT86" i="6" s="1"/>
  <c r="BW86" i="6" s="1"/>
  <c r="BQ87" i="6"/>
  <c r="BT87" i="6" s="1"/>
  <c r="BW87" i="6" s="1"/>
  <c r="BQ88" i="6"/>
  <c r="BT88" i="6" s="1"/>
  <c r="BW88" i="6" s="1"/>
  <c r="BQ89" i="6"/>
  <c r="BT89" i="6" s="1"/>
  <c r="BW89" i="6" s="1"/>
  <c r="BQ90" i="6"/>
  <c r="BT90" i="6" s="1"/>
  <c r="BW90" i="6" s="1"/>
  <c r="BQ91" i="6"/>
  <c r="BT91" i="6" s="1"/>
  <c r="BW91" i="6" s="1"/>
  <c r="BU65" i="6"/>
  <c r="BU66" i="6"/>
  <c r="BU67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U82" i="6"/>
  <c r="BU83" i="6"/>
  <c r="BU84" i="6"/>
  <c r="BU85" i="6"/>
  <c r="BU86" i="6"/>
  <c r="BU87" i="6"/>
  <c r="BU88" i="6"/>
  <c r="BU89" i="6"/>
  <c r="BU90" i="6"/>
  <c r="BU91" i="6"/>
  <c r="BV65" i="6"/>
  <c r="BV66" i="6"/>
  <c r="BV67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V82" i="6"/>
  <c r="BV83" i="6"/>
  <c r="BV84" i="6"/>
  <c r="BV85" i="6"/>
  <c r="BV86" i="6"/>
  <c r="BV87" i="6"/>
  <c r="BV88" i="6"/>
  <c r="BV89" i="6"/>
  <c r="BV90" i="6"/>
  <c r="BV91" i="6"/>
  <c r="BX65" i="6"/>
  <c r="BX66" i="6"/>
  <c r="BX67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X82" i="6"/>
  <c r="BX83" i="6"/>
  <c r="BX84" i="6"/>
  <c r="BX85" i="6"/>
  <c r="BX86" i="6"/>
  <c r="BX87" i="6"/>
  <c r="BX88" i="6"/>
  <c r="BX89" i="6"/>
  <c r="BX90" i="6"/>
  <c r="BX91" i="6"/>
  <c r="BY65" i="6"/>
  <c r="BY66" i="6"/>
  <c r="BY67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Y82" i="6"/>
  <c r="BY83" i="6"/>
  <c r="BY84" i="6"/>
  <c r="BY85" i="6"/>
  <c r="BY86" i="6"/>
  <c r="BY87" i="6"/>
  <c r="BY88" i="6"/>
  <c r="BY89" i="6"/>
  <c r="BY90" i="6"/>
  <c r="BY91" i="6"/>
  <c r="CA65" i="6"/>
  <c r="CA66" i="6"/>
  <c r="CA67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A82" i="6"/>
  <c r="CA83" i="6"/>
  <c r="CA84" i="6"/>
  <c r="CA85" i="6"/>
  <c r="CA86" i="6"/>
  <c r="CA87" i="6"/>
  <c r="CA88" i="6"/>
  <c r="CA89" i="6"/>
  <c r="CA90" i="6"/>
  <c r="CA91" i="6"/>
  <c r="BW90" i="47" l="1"/>
  <c r="BW85" i="47"/>
  <c r="BW82" i="47"/>
  <c r="BW89" i="47"/>
  <c r="BW84" i="47"/>
  <c r="BW81" i="47"/>
  <c r="BW88" i="47"/>
  <c r="BW86" i="47"/>
  <c r="BW83" i="47"/>
  <c r="D51" i="6"/>
  <c r="CB51" i="6" s="1"/>
  <c r="D52" i="6"/>
  <c r="CB52" i="6" s="1"/>
  <c r="CB53" i="6"/>
  <c r="CB54" i="6"/>
  <c r="CB56" i="6"/>
  <c r="CB57" i="6"/>
  <c r="CB58" i="6"/>
  <c r="CB59" i="6"/>
  <c r="CB60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9" i="6"/>
  <c r="CA50" i="6"/>
  <c r="CA51" i="6"/>
  <c r="CA52" i="6"/>
  <c r="CA53" i="6"/>
  <c r="CA54" i="6"/>
  <c r="CA55" i="6"/>
  <c r="CA56" i="6"/>
  <c r="CA57" i="6"/>
  <c r="CA58" i="6"/>
  <c r="CA59" i="6"/>
  <c r="CA60" i="6"/>
  <c r="CA61" i="6"/>
  <c r="CA62" i="6"/>
  <c r="CA63" i="6"/>
  <c r="CA64" i="6"/>
  <c r="BP96" i="47" l="1"/>
  <c r="BP4" i="47" s="1"/>
  <c r="BO96" i="47"/>
  <c r="BO4" i="47" s="1"/>
  <c r="BN96" i="47"/>
  <c r="BN4" i="47" s="1"/>
  <c r="BM96" i="47"/>
  <c r="BM4" i="47" s="1"/>
  <c r="BL96" i="47"/>
  <c r="BL4" i="47" s="1"/>
  <c r="BK96" i="47"/>
  <c r="BK4" i="47" s="1"/>
  <c r="BJ96" i="47"/>
  <c r="BJ4" i="47" s="1"/>
  <c r="BI96" i="47"/>
  <c r="BI4" i="47" s="1"/>
  <c r="BH96" i="47"/>
  <c r="BH4" i="47" s="1"/>
  <c r="BG96" i="47"/>
  <c r="BG4" i="47" s="1"/>
  <c r="BF96" i="47"/>
  <c r="BF4" i="47" s="1"/>
  <c r="BE96" i="47"/>
  <c r="BE4" i="47" s="1"/>
  <c r="BY80" i="47"/>
  <c r="BX80" i="47"/>
  <c r="BV80" i="47"/>
  <c r="BU80" i="47"/>
  <c r="BQ80" i="47"/>
  <c r="BT80" i="47" s="1"/>
  <c r="BY78" i="47"/>
  <c r="BX78" i="47"/>
  <c r="BV78" i="47"/>
  <c r="BU78" i="47"/>
  <c r="BQ78" i="47"/>
  <c r="BT78" i="47" s="1"/>
  <c r="BY77" i="47"/>
  <c r="BX77" i="47"/>
  <c r="BV77" i="47"/>
  <c r="BU77" i="47"/>
  <c r="BQ77" i="47"/>
  <c r="BT77" i="47" s="1"/>
  <c r="BY75" i="47"/>
  <c r="BX75" i="47"/>
  <c r="BV75" i="47"/>
  <c r="BU75" i="47"/>
  <c r="BQ75" i="47"/>
  <c r="BT75" i="47" s="1"/>
  <c r="BY74" i="47"/>
  <c r="BX74" i="47"/>
  <c r="BV74" i="47"/>
  <c r="BU74" i="47"/>
  <c r="BQ74" i="47"/>
  <c r="BT74" i="47" s="1"/>
  <c r="BY73" i="47"/>
  <c r="BX73" i="47"/>
  <c r="BV73" i="47"/>
  <c r="BU73" i="47"/>
  <c r="BQ73" i="47"/>
  <c r="BT73" i="47" s="1"/>
  <c r="BY72" i="47"/>
  <c r="BX72" i="47"/>
  <c r="BV72" i="47"/>
  <c r="BU72" i="47"/>
  <c r="BQ72" i="47"/>
  <c r="BT72" i="47" s="1"/>
  <c r="BY71" i="47"/>
  <c r="BX71" i="47"/>
  <c r="BV71" i="47"/>
  <c r="BU71" i="47"/>
  <c r="BQ71" i="47"/>
  <c r="BT71" i="47" s="1"/>
  <c r="BY70" i="47"/>
  <c r="BX70" i="47"/>
  <c r="BV70" i="47"/>
  <c r="BU70" i="47"/>
  <c r="BQ70" i="47"/>
  <c r="BT70" i="47" s="1"/>
  <c r="BY69" i="47"/>
  <c r="BX69" i="47"/>
  <c r="BV69" i="47"/>
  <c r="BU69" i="47"/>
  <c r="BQ69" i="47"/>
  <c r="BT69" i="47" s="1"/>
  <c r="BY68" i="47"/>
  <c r="BX68" i="47"/>
  <c r="BV68" i="47"/>
  <c r="BU68" i="47"/>
  <c r="BQ68" i="47"/>
  <c r="BT68" i="47" s="1"/>
  <c r="BY67" i="47"/>
  <c r="BX67" i="47"/>
  <c r="BV67" i="47"/>
  <c r="BU67" i="47"/>
  <c r="BQ67" i="47"/>
  <c r="BT67" i="47" s="1"/>
  <c r="BY66" i="47"/>
  <c r="BX66" i="47"/>
  <c r="BV66" i="47"/>
  <c r="BU66" i="47"/>
  <c r="BQ66" i="47"/>
  <c r="BT66" i="47" s="1"/>
  <c r="BY64" i="47"/>
  <c r="BX64" i="47"/>
  <c r="BV64" i="47"/>
  <c r="BU64" i="47"/>
  <c r="BQ64" i="47"/>
  <c r="BT64" i="47" s="1"/>
  <c r="BY63" i="47"/>
  <c r="BX63" i="47"/>
  <c r="BV63" i="47"/>
  <c r="BU63" i="47"/>
  <c r="BQ63" i="47"/>
  <c r="BT63" i="47" s="1"/>
  <c r="BY61" i="47"/>
  <c r="BX61" i="47"/>
  <c r="BV61" i="47"/>
  <c r="BU61" i="47"/>
  <c r="BQ61" i="47"/>
  <c r="BT61" i="47" s="1"/>
  <c r="BY60" i="47"/>
  <c r="BX60" i="47"/>
  <c r="BV60" i="47"/>
  <c r="BU60" i="47"/>
  <c r="BQ60" i="47"/>
  <c r="BT60" i="47" s="1"/>
  <c r="BY59" i="47"/>
  <c r="BX59" i="47"/>
  <c r="BV59" i="47"/>
  <c r="BU59" i="47"/>
  <c r="BQ59" i="47"/>
  <c r="BT59" i="47" s="1"/>
  <c r="BY58" i="47"/>
  <c r="BX58" i="47"/>
  <c r="BV58" i="47"/>
  <c r="BU58" i="47"/>
  <c r="BQ58" i="47"/>
  <c r="BT58" i="47" s="1"/>
  <c r="BY57" i="47"/>
  <c r="BX57" i="47"/>
  <c r="BV57" i="47"/>
  <c r="BU57" i="47"/>
  <c r="BQ57" i="47"/>
  <c r="BT57" i="47" s="1"/>
  <c r="BY56" i="47"/>
  <c r="BX56" i="47"/>
  <c r="BV56" i="47"/>
  <c r="BU56" i="47"/>
  <c r="BQ56" i="47"/>
  <c r="BT56" i="47" s="1"/>
  <c r="BY55" i="47"/>
  <c r="BX55" i="47"/>
  <c r="BV55" i="47"/>
  <c r="BU55" i="47"/>
  <c r="BQ55" i="47"/>
  <c r="BT55" i="47" s="1"/>
  <c r="BY54" i="47"/>
  <c r="BX54" i="47"/>
  <c r="BV54" i="47"/>
  <c r="BU54" i="47"/>
  <c r="BQ54" i="47"/>
  <c r="BT54" i="47" s="1"/>
  <c r="BY53" i="47"/>
  <c r="BX53" i="47"/>
  <c r="BV53" i="47"/>
  <c r="BU53" i="47"/>
  <c r="BQ53" i="47"/>
  <c r="BT53" i="47" s="1"/>
  <c r="BY52" i="47"/>
  <c r="BX52" i="47"/>
  <c r="BV52" i="47"/>
  <c r="BU52" i="47"/>
  <c r="BQ52" i="47"/>
  <c r="BT52" i="47" s="1"/>
  <c r="BY51" i="47"/>
  <c r="BX51" i="47"/>
  <c r="BV51" i="47"/>
  <c r="BU51" i="47"/>
  <c r="BQ51" i="47"/>
  <c r="BT51" i="47" s="1"/>
  <c r="BY50" i="47"/>
  <c r="BX50" i="47"/>
  <c r="BV50" i="47"/>
  <c r="BU50" i="47"/>
  <c r="BQ50" i="47"/>
  <c r="BT50" i="47" s="1"/>
  <c r="BY49" i="47"/>
  <c r="BX49" i="47"/>
  <c r="BV49" i="47"/>
  <c r="BU49" i="47"/>
  <c r="BQ49" i="47"/>
  <c r="BT49" i="47" s="1"/>
  <c r="BY48" i="47"/>
  <c r="BX48" i="47"/>
  <c r="BV48" i="47"/>
  <c r="BU48" i="47"/>
  <c r="BQ48" i="47"/>
  <c r="BT48" i="47" s="1"/>
  <c r="BY47" i="47"/>
  <c r="BX47" i="47"/>
  <c r="BV47" i="47"/>
  <c r="BU47" i="47"/>
  <c r="BQ47" i="47"/>
  <c r="BT47" i="47" s="1"/>
  <c r="BY45" i="47"/>
  <c r="BX45" i="47"/>
  <c r="BV45" i="47"/>
  <c r="BU45" i="47"/>
  <c r="BQ45" i="47"/>
  <c r="BT45" i="47" s="1"/>
  <c r="BY42" i="47"/>
  <c r="BX42" i="47"/>
  <c r="BV42" i="47"/>
  <c r="BU42" i="47"/>
  <c r="BQ42" i="47"/>
  <c r="BT42" i="47" s="1"/>
  <c r="BY41" i="47"/>
  <c r="BX41" i="47"/>
  <c r="BV41" i="47"/>
  <c r="BU41" i="47"/>
  <c r="BQ41" i="47"/>
  <c r="BT41" i="47" s="1"/>
  <c r="BY40" i="47"/>
  <c r="BX40" i="47"/>
  <c r="BV40" i="47"/>
  <c r="BU40" i="47"/>
  <c r="BQ40" i="47"/>
  <c r="BT40" i="47" s="1"/>
  <c r="BY38" i="47"/>
  <c r="BX38" i="47"/>
  <c r="BV38" i="47"/>
  <c r="BU38" i="47"/>
  <c r="BQ38" i="47"/>
  <c r="BT38" i="47" s="1"/>
  <c r="BY37" i="47"/>
  <c r="BX37" i="47"/>
  <c r="BV37" i="47"/>
  <c r="BU37" i="47"/>
  <c r="BQ37" i="47"/>
  <c r="BT37" i="47" s="1"/>
  <c r="BY35" i="47"/>
  <c r="BX35" i="47"/>
  <c r="BV35" i="47"/>
  <c r="BU35" i="47"/>
  <c r="BQ35" i="47"/>
  <c r="BT35" i="47" s="1"/>
  <c r="BY33" i="47"/>
  <c r="BX33" i="47"/>
  <c r="BV33" i="47"/>
  <c r="BU33" i="47"/>
  <c r="BQ33" i="47"/>
  <c r="BT33" i="47" s="1"/>
  <c r="BY32" i="47"/>
  <c r="BX32" i="47"/>
  <c r="BV32" i="47"/>
  <c r="BU32" i="47"/>
  <c r="BQ32" i="47"/>
  <c r="BT32" i="47" s="1"/>
  <c r="BY31" i="47"/>
  <c r="BX31" i="47"/>
  <c r="BV31" i="47"/>
  <c r="BU31" i="47"/>
  <c r="BQ31" i="47"/>
  <c r="BT31" i="47" s="1"/>
  <c r="BY29" i="47"/>
  <c r="BX29" i="47"/>
  <c r="BV29" i="47"/>
  <c r="BU29" i="47"/>
  <c r="BQ29" i="47"/>
  <c r="BT29" i="47" s="1"/>
  <c r="BY27" i="47"/>
  <c r="BX27" i="47"/>
  <c r="BV27" i="47"/>
  <c r="BU27" i="47"/>
  <c r="BQ27" i="47"/>
  <c r="BT27" i="47" s="1"/>
  <c r="BY26" i="47"/>
  <c r="BX26" i="47"/>
  <c r="BV26" i="47"/>
  <c r="BU26" i="47"/>
  <c r="BQ26" i="47"/>
  <c r="BT26" i="47" s="1"/>
  <c r="BY25" i="47"/>
  <c r="BX25" i="47"/>
  <c r="BV25" i="47"/>
  <c r="BU25" i="47"/>
  <c r="BQ25" i="47"/>
  <c r="BT25" i="47" s="1"/>
  <c r="BY24" i="47"/>
  <c r="BX24" i="47"/>
  <c r="BV24" i="47"/>
  <c r="BU24" i="47"/>
  <c r="BQ24" i="47"/>
  <c r="BT24" i="47" s="1"/>
  <c r="BY23" i="47"/>
  <c r="BX23" i="47"/>
  <c r="BV23" i="47"/>
  <c r="BU23" i="47"/>
  <c r="BQ23" i="47"/>
  <c r="BT23" i="47" s="1"/>
  <c r="BY22" i="47"/>
  <c r="BX22" i="47"/>
  <c r="BV22" i="47"/>
  <c r="BU22" i="47"/>
  <c r="BQ22" i="47"/>
  <c r="BT22" i="47" s="1"/>
  <c r="BY18" i="47"/>
  <c r="BX18" i="47"/>
  <c r="BV18" i="47"/>
  <c r="BU18" i="47"/>
  <c r="BQ18" i="47"/>
  <c r="BT18" i="47" s="1"/>
  <c r="BY13" i="47"/>
  <c r="BX13" i="47"/>
  <c r="BV13" i="47"/>
  <c r="BU13" i="47"/>
  <c r="BQ13" i="47"/>
  <c r="BT13" i="47" s="1"/>
  <c r="BY11" i="47"/>
  <c r="BX11" i="47"/>
  <c r="BV11" i="47"/>
  <c r="BU11" i="47"/>
  <c r="BT11" i="47"/>
  <c r="BW11" i="47" s="1"/>
  <c r="BY10" i="47"/>
  <c r="BX10" i="47"/>
  <c r="BV10" i="47"/>
  <c r="BU10" i="47"/>
  <c r="BQ10" i="47"/>
  <c r="BT10" i="47" s="1"/>
  <c r="BY7" i="47"/>
  <c r="BX7" i="47"/>
  <c r="BV7" i="47"/>
  <c r="BU7" i="47"/>
  <c r="BQ7" i="47"/>
  <c r="BT7" i="47" s="1"/>
  <c r="BW53" i="47" l="1"/>
  <c r="BW66" i="47"/>
  <c r="BW69" i="47"/>
  <c r="BW70" i="47"/>
  <c r="BW71" i="47"/>
  <c r="BW72" i="47"/>
  <c r="BW73" i="47"/>
  <c r="BW74" i="47"/>
  <c r="BW75" i="47"/>
  <c r="BW77" i="47"/>
  <c r="BW78" i="47"/>
  <c r="BW80" i="47"/>
  <c r="BW60" i="47"/>
  <c r="BW51" i="47"/>
  <c r="AH96" i="47"/>
  <c r="AH4" i="47" s="1"/>
  <c r="AL96" i="47"/>
  <c r="AL4" i="47" s="1"/>
  <c r="AK96" i="47"/>
  <c r="AK4" i="47" s="1"/>
  <c r="AG96" i="47"/>
  <c r="AG4" i="47" s="1"/>
  <c r="AI96" i="47"/>
  <c r="AI4" i="47" s="1"/>
  <c r="AM96" i="47"/>
  <c r="AM4" i="47" s="1"/>
  <c r="AQ96" i="47"/>
  <c r="AQ4" i="47" s="1"/>
  <c r="AJ96" i="47"/>
  <c r="AJ4" i="47" s="1"/>
  <c r="AR96" i="47"/>
  <c r="AR4" i="47" s="1"/>
  <c r="BE98" i="6"/>
  <c r="BF98" i="6"/>
  <c r="BG98" i="6"/>
  <c r="BH98" i="6"/>
  <c r="BI98" i="6"/>
  <c r="BJ98" i="6"/>
  <c r="BK98" i="6"/>
  <c r="BL98" i="6"/>
  <c r="BM98" i="6"/>
  <c r="BN98" i="6"/>
  <c r="BO98" i="6"/>
  <c r="BP98" i="6"/>
  <c r="AZ96" i="47" l="1"/>
  <c r="AZ4" i="47" s="1"/>
  <c r="AV96" i="47"/>
  <c r="AV4" i="47" s="1"/>
  <c r="AU96" i="47"/>
  <c r="AU4" i="47" s="1"/>
  <c r="BB96" i="47"/>
  <c r="BB4" i="47" s="1"/>
  <c r="AS96" i="47"/>
  <c r="AS4" i="47" s="1"/>
  <c r="AX96" i="47"/>
  <c r="AX4" i="47" s="1"/>
  <c r="BC96" i="47"/>
  <c r="BC4" i="47" s="1"/>
  <c r="AT96" i="47"/>
  <c r="AT4" i="47" s="1"/>
  <c r="BA96" i="47"/>
  <c r="BA4" i="47" s="1"/>
  <c r="BD96" i="47"/>
  <c r="BD4" i="47" s="1"/>
  <c r="AY96" i="47"/>
  <c r="AY4" i="47" s="1"/>
  <c r="AW96" i="47"/>
  <c r="AW4" i="47" s="1"/>
  <c r="BZ98" i="6" l="1"/>
  <c r="AA100" i="6" l="1"/>
  <c r="B4" i="6"/>
  <c r="BY7" i="6"/>
  <c r="BY8" i="6"/>
  <c r="BY9" i="6"/>
  <c r="BY10" i="6"/>
  <c r="BY11" i="6"/>
  <c r="BY12" i="6"/>
  <c r="BY13" i="6"/>
  <c r="BY14" i="6"/>
  <c r="BY15" i="6"/>
  <c r="BY16" i="6"/>
  <c r="BY17" i="6"/>
  <c r="BY18" i="6"/>
  <c r="BY19" i="6"/>
  <c r="BY20" i="6"/>
  <c r="BY21" i="6"/>
  <c r="BY22" i="6"/>
  <c r="BY23" i="6"/>
  <c r="BY24" i="6"/>
  <c r="BY26" i="6"/>
  <c r="BY27" i="6"/>
  <c r="BY28" i="6"/>
  <c r="BY29" i="6"/>
  <c r="BY30" i="6"/>
  <c r="BY31" i="6"/>
  <c r="BY32" i="6"/>
  <c r="BY33" i="6"/>
  <c r="BY34" i="6"/>
  <c r="BY35" i="6"/>
  <c r="BY36" i="6"/>
  <c r="BY37" i="6"/>
  <c r="BY38" i="6"/>
  <c r="BY39" i="6"/>
  <c r="BY40" i="6"/>
  <c r="BY41" i="6"/>
  <c r="BY42" i="6"/>
  <c r="BY43" i="6"/>
  <c r="BY44" i="6"/>
  <c r="BY45" i="6"/>
  <c r="BY46" i="6"/>
  <c r="BY47" i="6"/>
  <c r="BY49" i="6"/>
  <c r="BY50" i="6"/>
  <c r="BY51" i="6"/>
  <c r="BY52" i="6"/>
  <c r="BY53" i="6"/>
  <c r="BY54" i="6"/>
  <c r="BY55" i="6"/>
  <c r="BY56" i="6"/>
  <c r="BY57" i="6"/>
  <c r="BY58" i="6"/>
  <c r="BY59" i="6"/>
  <c r="BY60" i="6"/>
  <c r="BY61" i="6"/>
  <c r="BY62" i="6"/>
  <c r="BY63" i="6"/>
  <c r="BY64" i="6"/>
  <c r="BY6" i="6"/>
  <c r="AH98" i="6" l="1"/>
  <c r="AH102" i="6" s="1"/>
  <c r="AQ98" i="6"/>
  <c r="AQ102" i="6" s="1"/>
  <c r="AK98" i="6"/>
  <c r="AK102" i="6" s="1"/>
  <c r="AO98" i="6"/>
  <c r="AO102" i="6" s="1"/>
  <c r="AJ98" i="6"/>
  <c r="AJ102" i="6" s="1"/>
  <c r="AR98" i="6"/>
  <c r="AR102" i="6" s="1"/>
  <c r="AM98" i="6"/>
  <c r="AM102" i="6" s="1"/>
  <c r="AG98" i="6"/>
  <c r="AG102" i="6" s="1"/>
  <c r="AP98" i="6"/>
  <c r="AP102" i="6" s="1"/>
  <c r="AL98" i="6"/>
  <c r="AL102" i="6" s="1"/>
  <c r="AI98" i="6"/>
  <c r="AI102" i="6" s="1"/>
  <c r="AN98" i="6"/>
  <c r="AN102" i="6" s="1"/>
  <c r="BW29" i="47" l="1"/>
  <c r="BW64" i="47"/>
  <c r="BW48" i="47"/>
  <c r="BW67" i="47"/>
  <c r="BW37" i="47"/>
  <c r="BW13" i="47"/>
  <c r="BW42" i="47"/>
  <c r="BW57" i="47"/>
  <c r="BW50" i="47"/>
  <c r="BW54" i="47"/>
  <c r="BW18" i="47"/>
  <c r="BW24" i="47"/>
  <c r="BW31" i="47"/>
  <c r="BW7" i="47"/>
  <c r="BW52" i="47"/>
  <c r="BW33" i="47"/>
  <c r="BW59" i="47"/>
  <c r="BW61" i="47"/>
  <c r="BW35" i="47"/>
  <c r="BW27" i="47"/>
  <c r="BW47" i="47"/>
  <c r="BW55" i="47"/>
  <c r="BW45" i="47"/>
  <c r="BW10" i="47"/>
  <c r="BW40" i="47"/>
  <c r="BW22" i="47"/>
  <c r="BW32" i="47"/>
  <c r="BW58" i="47"/>
  <c r="BW49" i="47"/>
  <c r="BW25" i="47"/>
  <c r="BW41" i="47"/>
  <c r="BW68" i="47"/>
  <c r="BW56" i="47"/>
  <c r="BW63" i="47"/>
  <c r="BW23" i="47"/>
  <c r="BW26" i="47"/>
  <c r="BW38" i="47"/>
  <c r="BP4" i="6" l="1"/>
  <c r="BO4" i="6"/>
  <c r="BN4" i="6"/>
  <c r="BM4" i="6"/>
  <c r="BL4" i="6"/>
  <c r="BK4" i="6"/>
  <c r="BJ4" i="6"/>
  <c r="BI4" i="6"/>
  <c r="BH4" i="6"/>
  <c r="BG4" i="6"/>
  <c r="BF4" i="6"/>
  <c r="Z4" i="6"/>
  <c r="Y4" i="6"/>
  <c r="X4" i="6"/>
  <c r="W4" i="6"/>
  <c r="V4" i="6"/>
  <c r="U4" i="6"/>
  <c r="T4" i="6"/>
  <c r="S4" i="6"/>
  <c r="R4" i="6"/>
  <c r="Q4" i="6"/>
  <c r="P4" i="6"/>
  <c r="O4" i="6"/>
  <c r="AC7" i="6" l="1"/>
  <c r="AD7" i="6" s="1"/>
  <c r="AC8" i="6"/>
  <c r="AD8" i="6" s="1"/>
  <c r="AC9" i="6"/>
  <c r="BQ49" i="6" l="1"/>
  <c r="BT49" i="6" s="1"/>
  <c r="BW49" i="6" s="1"/>
  <c r="BQ50" i="6"/>
  <c r="BT50" i="6" s="1"/>
  <c r="BW50" i="6" s="1"/>
  <c r="BQ51" i="6"/>
  <c r="BT51" i="6" s="1"/>
  <c r="BW51" i="6" s="1"/>
  <c r="BQ52" i="6"/>
  <c r="BT52" i="6" s="1"/>
  <c r="BW52" i="6" s="1"/>
  <c r="BQ53" i="6"/>
  <c r="BT53" i="6" s="1"/>
  <c r="BW53" i="6" s="1"/>
  <c r="BQ54" i="6"/>
  <c r="BT54" i="6" s="1"/>
  <c r="BW54" i="6" s="1"/>
  <c r="BQ55" i="6"/>
  <c r="BT55" i="6" s="1"/>
  <c r="BW55" i="6" s="1"/>
  <c r="BQ56" i="6"/>
  <c r="BT56" i="6" s="1"/>
  <c r="BW56" i="6" s="1"/>
  <c r="BQ57" i="6"/>
  <c r="BT57" i="6" s="1"/>
  <c r="BW57" i="6" s="1"/>
  <c r="BQ58" i="6"/>
  <c r="BT58" i="6" s="1"/>
  <c r="BW58" i="6" s="1"/>
  <c r="BQ59" i="6"/>
  <c r="BT59" i="6" s="1"/>
  <c r="BW59" i="6" s="1"/>
  <c r="BQ60" i="6"/>
  <c r="BT60" i="6" s="1"/>
  <c r="BW60" i="6" s="1"/>
  <c r="BQ61" i="6"/>
  <c r="BT61" i="6" s="1"/>
  <c r="BW61" i="6" s="1"/>
  <c r="BQ62" i="6"/>
  <c r="BT62" i="6" s="1"/>
  <c r="BW62" i="6" s="1"/>
  <c r="BQ63" i="6"/>
  <c r="BT63" i="6" s="1"/>
  <c r="BW63" i="6" s="1"/>
  <c r="BQ64" i="6"/>
  <c r="BT64" i="6" s="1"/>
  <c r="BW64" i="6" s="1"/>
  <c r="BQ42" i="6"/>
  <c r="BT42" i="6" s="1"/>
  <c r="BW42" i="6" s="1"/>
  <c r="BQ44" i="6" l="1"/>
  <c r="BT44" i="6" s="1"/>
  <c r="BW44" i="6" s="1"/>
  <c r="BQ13" i="6"/>
  <c r="BT13" i="6" s="1"/>
  <c r="BW13" i="6" s="1"/>
  <c r="BQ21" i="6"/>
  <c r="BT21" i="6" s="1"/>
  <c r="BW21" i="6" s="1"/>
  <c r="BQ17" i="6"/>
  <c r="BT17" i="6" s="1"/>
  <c r="BW17" i="6" s="1"/>
  <c r="BQ45" i="6"/>
  <c r="BT45" i="6" s="1"/>
  <c r="BW45" i="6" s="1"/>
  <c r="BQ27" i="6"/>
  <c r="BT27" i="6" s="1"/>
  <c r="BW27" i="6" s="1"/>
  <c r="BQ18" i="6"/>
  <c r="BT18" i="6" s="1"/>
  <c r="BW18" i="6" s="1"/>
  <c r="BQ24" i="6"/>
  <c r="BT24" i="6" s="1"/>
  <c r="BW24" i="6" s="1"/>
  <c r="BQ19" i="6"/>
  <c r="BT19" i="6" s="1"/>
  <c r="BW19" i="6" s="1"/>
  <c r="BQ14" i="6"/>
  <c r="BT14" i="6" s="1"/>
  <c r="BW14" i="6" s="1"/>
  <c r="BQ26" i="6"/>
  <c r="BT26" i="6" s="1"/>
  <c r="BW26" i="6" s="1"/>
  <c r="BQ28" i="6"/>
  <c r="BT28" i="6" s="1"/>
  <c r="BW28" i="6" s="1"/>
  <c r="BQ37" i="6"/>
  <c r="BT37" i="6" s="1"/>
  <c r="BW37" i="6" s="1"/>
  <c r="BQ32" i="6"/>
  <c r="BT32" i="6" s="1"/>
  <c r="BW32" i="6" s="1"/>
  <c r="BQ39" i="6"/>
  <c r="BT39" i="6" s="1"/>
  <c r="BW39" i="6" s="1"/>
  <c r="BQ7" i="6"/>
  <c r="BT7" i="6" s="1"/>
  <c r="BW7" i="6" s="1"/>
  <c r="BQ10" i="6"/>
  <c r="BT10" i="6" s="1"/>
  <c r="BW10" i="6" s="1"/>
  <c r="BQ46" i="6"/>
  <c r="BT46" i="6" s="1"/>
  <c r="BW46" i="6" s="1"/>
  <c r="BQ6" i="6"/>
  <c r="BT6" i="6" s="1"/>
  <c r="BW6" i="6" s="1"/>
  <c r="BQ11" i="6"/>
  <c r="BT11" i="6" s="1"/>
  <c r="BW11" i="6" s="1"/>
  <c r="BQ8" i="6"/>
  <c r="BT8" i="6" s="1"/>
  <c r="BW8" i="6" s="1"/>
  <c r="BQ20" i="6"/>
  <c r="BT20" i="6" s="1"/>
  <c r="BW20" i="6" s="1"/>
  <c r="BQ43" i="6"/>
  <c r="BT43" i="6" s="1"/>
  <c r="BW43" i="6" s="1"/>
  <c r="BQ34" i="6"/>
  <c r="BT34" i="6" s="1"/>
  <c r="BW34" i="6" s="1"/>
  <c r="BQ9" i="6"/>
  <c r="BT9" i="6" s="1"/>
  <c r="BW9" i="6" s="1"/>
  <c r="BQ16" i="6"/>
  <c r="BT16" i="6" s="1"/>
  <c r="BW16" i="6" s="1"/>
  <c r="BQ31" i="6"/>
  <c r="BT31" i="6" s="1"/>
  <c r="BW31" i="6" s="1"/>
  <c r="BQ35" i="6"/>
  <c r="BT35" i="6" s="1"/>
  <c r="BW35" i="6" s="1"/>
  <c r="BQ40" i="6"/>
  <c r="BT40" i="6" s="1"/>
  <c r="BW40" i="6" s="1"/>
  <c r="BQ36" i="6"/>
  <c r="BT36" i="6" s="1"/>
  <c r="BW36" i="6" s="1"/>
  <c r="BQ41" i="6"/>
  <c r="BT41" i="6" s="1"/>
  <c r="BW41" i="6" s="1"/>
  <c r="BQ33" i="6"/>
  <c r="BT33" i="6" s="1"/>
  <c r="BW33" i="6" s="1"/>
  <c r="BQ30" i="6"/>
  <c r="BT30" i="6" s="1"/>
  <c r="BW30" i="6" s="1"/>
  <c r="BQ47" i="6"/>
  <c r="BT47" i="6" s="1"/>
  <c r="BW47" i="6" s="1"/>
  <c r="BQ29" i="6"/>
  <c r="BT29" i="6" s="1"/>
  <c r="BW29" i="6" s="1"/>
  <c r="BQ12" i="6"/>
  <c r="BT12" i="6" s="1"/>
  <c r="BW12" i="6" s="1"/>
  <c r="BQ22" i="6"/>
  <c r="BT22" i="6" s="1"/>
  <c r="BW22" i="6" s="1"/>
  <c r="BQ38" i="6"/>
  <c r="BT38" i="6" s="1"/>
  <c r="BW38" i="6" s="1"/>
  <c r="BQ15" i="6"/>
  <c r="BT15" i="6" s="1"/>
  <c r="BW15" i="6" s="1"/>
  <c r="BQ23" i="6"/>
  <c r="BT23" i="6" s="1"/>
  <c r="BW23" i="6" s="1"/>
  <c r="BA98" i="6" l="1"/>
  <c r="AT98" i="6"/>
  <c r="AX98" i="6"/>
  <c r="AV98" i="6"/>
  <c r="BB98" i="6"/>
  <c r="AZ98" i="6"/>
  <c r="AU98" i="6"/>
  <c r="BD98" i="6"/>
  <c r="BE4" i="6" s="1"/>
  <c r="AY98" i="6"/>
  <c r="AS98" i="6"/>
  <c r="BC98" i="6"/>
  <c r="AW98" i="6"/>
  <c r="BX6" i="6" l="1"/>
  <c r="BX7" i="6"/>
  <c r="BX8" i="6"/>
  <c r="BX9" i="6"/>
  <c r="BX10" i="6"/>
  <c r="BX11" i="6"/>
  <c r="BX20" i="6"/>
  <c r="BX21" i="6"/>
  <c r="BX42" i="6"/>
  <c r="BX33" i="6"/>
  <c r="BX12" i="6"/>
  <c r="BX13" i="6"/>
  <c r="BX14" i="6"/>
  <c r="BX15" i="6"/>
  <c r="BX16" i="6"/>
  <c r="BX22" i="6"/>
  <c r="BX23" i="6"/>
  <c r="BX31" i="6"/>
  <c r="BX32" i="6"/>
  <c r="BX36" i="6"/>
  <c r="BX37" i="6"/>
  <c r="BX17" i="6"/>
  <c r="BX18" i="6"/>
  <c r="BX38" i="6"/>
  <c r="BX24" i="6"/>
  <c r="BX39" i="6"/>
  <c r="BX26" i="6"/>
  <c r="BX27" i="6"/>
  <c r="BX43" i="6"/>
  <c r="BX44" i="6"/>
  <c r="BX40" i="6"/>
  <c r="BX41" i="6"/>
  <c r="BX19" i="6"/>
  <c r="BX28" i="6"/>
  <c r="BX29" i="6"/>
  <c r="BX34" i="6"/>
  <c r="BX45" i="6"/>
  <c r="BX46" i="6"/>
  <c r="BX47" i="6"/>
  <c r="BX30" i="6"/>
  <c r="BX35" i="6"/>
  <c r="BX49" i="6"/>
  <c r="BX50" i="6"/>
  <c r="BX51" i="6"/>
  <c r="BX52" i="6"/>
  <c r="BX53" i="6"/>
  <c r="BX54" i="6"/>
  <c r="BX55" i="6"/>
  <c r="BX56" i="6"/>
  <c r="BX57" i="6"/>
  <c r="BX58" i="6"/>
  <c r="BX59" i="6"/>
  <c r="BX60" i="6"/>
  <c r="BX61" i="6"/>
  <c r="BX62" i="6"/>
  <c r="BX63" i="6"/>
  <c r="BX64" i="6"/>
  <c r="BV20" i="6" l="1"/>
  <c r="BU20" i="6"/>
  <c r="BV10" i="6"/>
  <c r="BU10" i="6"/>
  <c r="BV11" i="6"/>
  <c r="BU11" i="6"/>
  <c r="AR4" i="6" l="1"/>
  <c r="AN4" i="6"/>
  <c r="AJ4" i="6"/>
  <c r="AQ4" i="6"/>
  <c r="AM4" i="6"/>
  <c r="AI4" i="6"/>
  <c r="AP4" i="6"/>
  <c r="AL4" i="6"/>
  <c r="AH4" i="6"/>
  <c r="AO4" i="6"/>
  <c r="AK4" i="6"/>
  <c r="AG4" i="6"/>
  <c r="BD4" i="6"/>
  <c r="AZ4" i="6"/>
  <c r="AV4" i="6"/>
  <c r="BC4" i="6"/>
  <c r="AY4" i="6"/>
  <c r="AU4" i="6"/>
  <c r="BB4" i="6"/>
  <c r="AX4" i="6"/>
  <c r="AT4" i="6"/>
  <c r="BA4" i="6"/>
  <c r="AW4" i="6"/>
  <c r="AS4" i="6"/>
  <c r="AC19" i="6" l="1"/>
  <c r="AD19" i="6" s="1"/>
  <c r="AC14" i="6"/>
  <c r="AD14" i="6" s="1"/>
  <c r="AC13" i="6"/>
  <c r="AD13" i="6" s="1"/>
  <c r="AC20" i="6"/>
  <c r="AD20" i="6" s="1"/>
  <c r="AC12" i="6"/>
  <c r="AD12" i="6" s="1"/>
  <c r="AC11" i="6"/>
  <c r="AD11" i="6" s="1"/>
  <c r="AC15" i="6"/>
  <c r="AD15" i="6" s="1"/>
  <c r="AC18" i="6"/>
  <c r="AD18" i="6" s="1"/>
  <c r="AC10" i="6"/>
  <c r="AD10" i="6" s="1"/>
  <c r="AC17" i="6"/>
  <c r="AD17" i="6" s="1"/>
  <c r="AC16" i="6"/>
  <c r="AD16" i="6" s="1"/>
  <c r="AC6" i="6"/>
  <c r="AD6" i="6" s="1"/>
  <c r="AD9" i="6"/>
  <c r="BV6" i="6"/>
  <c r="BV7" i="6"/>
  <c r="BV8" i="6"/>
  <c r="BV9" i="6"/>
  <c r="BV21" i="6"/>
  <c r="BV42" i="6"/>
  <c r="BV33" i="6"/>
  <c r="BV12" i="6"/>
  <c r="BV13" i="6"/>
  <c r="BV14" i="6"/>
  <c r="BV15" i="6"/>
  <c r="BV16" i="6"/>
  <c r="BV22" i="6"/>
  <c r="BV23" i="6"/>
  <c r="BV31" i="6"/>
  <c r="BV32" i="6"/>
  <c r="BV36" i="6"/>
  <c r="BV37" i="6"/>
  <c r="BV18" i="6"/>
  <c r="BV38" i="6"/>
  <c r="BV24" i="6"/>
  <c r="BV39" i="6"/>
  <c r="BV26" i="6"/>
  <c r="BV27" i="6"/>
  <c r="BV43" i="6"/>
  <c r="BV44" i="6"/>
  <c r="BV40" i="6"/>
  <c r="BV41" i="6"/>
  <c r="BV19" i="6"/>
  <c r="BV28" i="6"/>
  <c r="BV29" i="6"/>
  <c r="BV34" i="6"/>
  <c r="BV45" i="6"/>
  <c r="BV46" i="6"/>
  <c r="BV47" i="6"/>
  <c r="BV30" i="6"/>
  <c r="BV35" i="6"/>
  <c r="BV49" i="6"/>
  <c r="BV50" i="6"/>
  <c r="BV51" i="6"/>
  <c r="BV52" i="6"/>
  <c r="BV53" i="6"/>
  <c r="BV54" i="6"/>
  <c r="BV55" i="6"/>
  <c r="BV56" i="6"/>
  <c r="BV57" i="6"/>
  <c r="BV58" i="6"/>
  <c r="BV59" i="6"/>
  <c r="BV60" i="6"/>
  <c r="BV61" i="6"/>
  <c r="BV62" i="6"/>
  <c r="BV63" i="6"/>
  <c r="BV64" i="6"/>
  <c r="BU6" i="6" l="1"/>
  <c r="BU7" i="6"/>
  <c r="BU8" i="6"/>
  <c r="BU9" i="6"/>
  <c r="BU21" i="6"/>
  <c r="BU42" i="6"/>
  <c r="BU33" i="6"/>
  <c r="BU12" i="6"/>
  <c r="BU13" i="6"/>
  <c r="BU14" i="6"/>
  <c r="BU15" i="6"/>
  <c r="BU16" i="6"/>
  <c r="BU22" i="6"/>
  <c r="BU23" i="6"/>
  <c r="BU31" i="6"/>
  <c r="BU32" i="6"/>
  <c r="BU36" i="6"/>
  <c r="BU37" i="6"/>
  <c r="BU17" i="6"/>
  <c r="BU18" i="6"/>
  <c r="BU38" i="6"/>
  <c r="BU24" i="6"/>
  <c r="BU39" i="6"/>
  <c r="BU26" i="6"/>
  <c r="BU27" i="6"/>
  <c r="BU43" i="6"/>
  <c r="BU44" i="6"/>
  <c r="BU40" i="6"/>
  <c r="BU41" i="6"/>
  <c r="BU19" i="6"/>
  <c r="BU28" i="6"/>
  <c r="BU29" i="6"/>
  <c r="BU34" i="6"/>
  <c r="BU45" i="6"/>
  <c r="BU46" i="6"/>
  <c r="BU47" i="6"/>
  <c r="BU30" i="6"/>
  <c r="BU35" i="6"/>
  <c r="BU49" i="6"/>
  <c r="BU50" i="6"/>
  <c r="BU51" i="6"/>
  <c r="BU52" i="6"/>
  <c r="BU53" i="6"/>
  <c r="BU54" i="6"/>
  <c r="BU55" i="6"/>
  <c r="BU56" i="6"/>
  <c r="BU57" i="6"/>
  <c r="BU58" i="6"/>
  <c r="BU59" i="6"/>
  <c r="BU60" i="6"/>
  <c r="BU61" i="6"/>
  <c r="BU62" i="6"/>
  <c r="BU63" i="6"/>
  <c r="BU64" i="6"/>
  <c r="M45" i="96" l="1"/>
  <c r="M44" i="96"/>
  <c r="K44" i="96"/>
  <c r="L44" i="96"/>
  <c r="K45" i="96"/>
  <c r="L45" i="96"/>
  <c r="F44" i="96" l="1"/>
  <c r="F45" i="96"/>
  <c r="T45" i="96" l="1"/>
  <c r="X44" i="96"/>
  <c r="X45" i="96" s="1"/>
  <c r="E44" i="96" s="1"/>
  <c r="T44" i="96"/>
  <c r="AO41" i="47"/>
  <c r="AO96" i="47" l="1"/>
  <c r="AO4" i="47" s="1"/>
  <c r="AP41" i="47" l="1"/>
  <c r="AN41" i="47"/>
  <c r="AN96" i="47" l="1"/>
  <c r="AN4" i="47" s="1"/>
  <c r="AP33" i="47" l="1"/>
  <c r="AP96" i="47" s="1"/>
  <c r="G20" i="85"/>
  <c r="N35" i="85"/>
  <c r="N62" i="85" s="1"/>
  <c r="N63" i="85" s="1"/>
  <c r="W20" i="85" l="1"/>
  <c r="U20" i="85"/>
  <c r="G35" i="85"/>
  <c r="N37" i="85"/>
  <c r="N43" i="85" s="1"/>
  <c r="G43" i="85" s="1"/>
  <c r="AA33" i="47"/>
  <c r="N41" i="85"/>
  <c r="G41" i="85" s="1"/>
  <c r="AP4" i="47"/>
  <c r="W35" i="85" l="1"/>
  <c r="U35" i="85"/>
  <c r="G62" i="85"/>
  <c r="G63" i="85" s="1"/>
  <c r="G37" i="85"/>
  <c r="W37" i="85" l="1"/>
  <c r="U37" i="85"/>
  <c r="Q48" i="83"/>
  <c r="Q121" i="83" s="1"/>
  <c r="R48" i="83"/>
  <c r="R121" i="83" s="1"/>
  <c r="R139" i="83" l="1"/>
  <c r="Q139" i="83"/>
  <c r="R102" i="83"/>
  <c r="Q102" i="83"/>
  <c r="R130" i="83" l="1"/>
  <c r="R57" i="83"/>
  <c r="Z41" i="47" l="1"/>
  <c r="R103" i="83"/>
  <c r="Q57" i="83"/>
  <c r="Y41" i="47" l="1"/>
  <c r="Q103" i="83"/>
  <c r="R135" i="83"/>
  <c r="Q114" i="83"/>
  <c r="Q130" i="83"/>
  <c r="Q131" i="83" l="1"/>
  <c r="Q135" i="83" l="1"/>
  <c r="H48" i="83" l="1"/>
  <c r="H139" i="83" l="1"/>
  <c r="H121" i="83"/>
  <c r="J48" i="83"/>
  <c r="J139" i="83" l="1"/>
  <c r="J121" i="83"/>
  <c r="K48" i="83"/>
  <c r="K139" i="83" l="1"/>
  <c r="K121" i="83"/>
  <c r="L48" i="83"/>
  <c r="L139" i="83" l="1"/>
  <c r="L121" i="83"/>
  <c r="G100" i="83"/>
  <c r="G55" i="96"/>
  <c r="G129" i="83" l="1"/>
  <c r="G160" i="96"/>
  <c r="K130" i="83" l="1"/>
  <c r="K114" i="83"/>
  <c r="K131" i="83" s="1"/>
  <c r="P102" i="83"/>
  <c r="K102" i="83"/>
  <c r="O114" i="83"/>
  <c r="O131" i="83" s="1"/>
  <c r="O102" i="83"/>
  <c r="O57" i="83"/>
  <c r="O103" i="83" s="1"/>
  <c r="I102" i="83"/>
  <c r="J114" i="83"/>
  <c r="J131" i="83" s="1"/>
  <c r="P114" i="83"/>
  <c r="P131" i="83" s="1"/>
  <c r="L102" i="83"/>
  <c r="K57" i="83"/>
  <c r="H102" i="83"/>
  <c r="P57" i="83"/>
  <c r="J102" i="83"/>
  <c r="S41" i="47" l="1"/>
  <c r="K103" i="83"/>
  <c r="X41" i="47"/>
  <c r="P103" i="83"/>
  <c r="O135" i="83"/>
  <c r="W41" i="47"/>
  <c r="H150" i="96"/>
  <c r="H57" i="83"/>
  <c r="I57" i="83"/>
  <c r="I150" i="96"/>
  <c r="J57" i="83"/>
  <c r="O130" i="83"/>
  <c r="J130" i="83"/>
  <c r="P130" i="83"/>
  <c r="P41" i="47" l="1"/>
  <c r="H103" i="83"/>
  <c r="R41" i="47"/>
  <c r="J103" i="83"/>
  <c r="Q41" i="47"/>
  <c r="I103" i="83"/>
  <c r="H114" i="83"/>
  <c r="H131" i="83" s="1"/>
  <c r="H130" i="83"/>
  <c r="H100" i="83"/>
  <c r="H55" i="96"/>
  <c r="I130" i="83"/>
  <c r="I114" i="83"/>
  <c r="I131" i="83" s="1"/>
  <c r="I100" i="83"/>
  <c r="I55" i="96"/>
  <c r="P135" i="83"/>
  <c r="J57" i="96"/>
  <c r="K135" i="83"/>
  <c r="I135" i="83" l="1"/>
  <c r="H135" i="83"/>
  <c r="J135" i="83"/>
  <c r="I129" i="83" l="1"/>
  <c r="I160" i="96"/>
  <c r="H129" i="83"/>
  <c r="H160" i="96"/>
  <c r="M102" i="83" l="1"/>
  <c r="M57" i="83" l="1"/>
  <c r="M55" i="96" l="1"/>
  <c r="F55" i="96" s="1"/>
  <c r="F55" i="83"/>
  <c r="X55" i="96" l="1"/>
  <c r="T55" i="96"/>
  <c r="T55" i="83"/>
  <c r="X55" i="83"/>
  <c r="CA91" i="47" l="1"/>
  <c r="K32" i="84"/>
  <c r="K101" i="84" s="1"/>
  <c r="K47" i="84" s="1"/>
  <c r="Q32" i="84"/>
  <c r="Q101" i="84" s="1"/>
  <c r="P32" i="84"/>
  <c r="P101" i="84" s="1"/>
  <c r="L32" i="84"/>
  <c r="L101" i="84" s="1"/>
  <c r="L47" i="84" s="1"/>
  <c r="H32" i="84"/>
  <c r="J32" i="84"/>
  <c r="M32" i="84"/>
  <c r="M101" i="84" s="1"/>
  <c r="M47" i="84" s="1"/>
  <c r="O32" i="84"/>
  <c r="O101" i="84" s="1"/>
  <c r="O47" i="84" s="1"/>
  <c r="I32" i="84"/>
  <c r="G32" i="84"/>
  <c r="G101" i="84" s="1"/>
  <c r="R32" i="84"/>
  <c r="R101" i="84" s="1"/>
  <c r="K53" i="84" l="1"/>
  <c r="K54" i="84" s="1"/>
  <c r="S43" i="47" s="1"/>
  <c r="K113" i="84"/>
  <c r="K62" i="84"/>
  <c r="K48" i="84"/>
  <c r="M53" i="84"/>
  <c r="M54" i="84" s="1"/>
  <c r="U43" i="47" s="1"/>
  <c r="M113" i="84"/>
  <c r="O53" i="84"/>
  <c r="O113" i="84"/>
  <c r="O113" i="96" s="1"/>
  <c r="O130" i="96" s="1"/>
  <c r="O62" i="84"/>
  <c r="L113" i="84"/>
  <c r="L62" i="84"/>
  <c r="L53" i="84"/>
  <c r="L54" i="84" s="1"/>
  <c r="T43" i="47" s="1"/>
  <c r="M33" i="84"/>
  <c r="G33" i="84"/>
  <c r="J33" i="84"/>
  <c r="I33" i="84"/>
  <c r="I33" i="96" s="1"/>
  <c r="H33" i="84"/>
  <c r="K33" i="84"/>
  <c r="L33" i="84"/>
  <c r="L33" i="96" s="1"/>
  <c r="O137" i="84"/>
  <c r="R32" i="96"/>
  <c r="O32" i="96"/>
  <c r="J32" i="96"/>
  <c r="G32" i="96"/>
  <c r="I32" i="96"/>
  <c r="R33" i="84"/>
  <c r="R33" i="96" s="1"/>
  <c r="K32" i="96"/>
  <c r="P33" i="84"/>
  <c r="P32" i="96"/>
  <c r="M32" i="96"/>
  <c r="H32" i="96"/>
  <c r="N32" i="96"/>
  <c r="F32" i="84"/>
  <c r="U32" i="84" s="1"/>
  <c r="V19" i="84" s="1"/>
  <c r="O33" i="84"/>
  <c r="L32" i="96"/>
  <c r="Q33" i="84"/>
  <c r="Q32" i="96"/>
  <c r="O54" i="84" l="1"/>
  <c r="O53" i="96"/>
  <c r="O63" i="84"/>
  <c r="O62" i="96"/>
  <c r="M62" i="84"/>
  <c r="M63" i="84" s="1"/>
  <c r="U44" i="47" s="1"/>
  <c r="G46" i="96"/>
  <c r="L113" i="96"/>
  <c r="L130" i="96" s="1"/>
  <c r="G48" i="84"/>
  <c r="V21" i="84"/>
  <c r="V20" i="84"/>
  <c r="H138" i="84"/>
  <c r="H140" i="84" s="1"/>
  <c r="O138" i="84"/>
  <c r="O140" i="84" s="1"/>
  <c r="P137" i="84"/>
  <c r="P138" i="84"/>
  <c r="P140" i="84" s="1"/>
  <c r="K138" i="84"/>
  <c r="K140" i="84" s="1"/>
  <c r="Q137" i="84"/>
  <c r="Q138" i="84"/>
  <c r="Q140" i="84" s="1"/>
  <c r="R137" i="84"/>
  <c r="R138" i="84"/>
  <c r="R140" i="84" s="1"/>
  <c r="J138" i="84"/>
  <c r="J140" i="84" s="1"/>
  <c r="I138" i="84"/>
  <c r="I140" i="84" s="1"/>
  <c r="L138" i="84"/>
  <c r="L140" i="84" s="1"/>
  <c r="Q113" i="96"/>
  <c r="Q130" i="96" s="1"/>
  <c r="R113" i="96"/>
  <c r="P113" i="96"/>
  <c r="R100" i="84"/>
  <c r="P100" i="84"/>
  <c r="Q100" i="84"/>
  <c r="O100" i="84"/>
  <c r="J33" i="96"/>
  <c r="F32" i="96"/>
  <c r="X32" i="96" s="1"/>
  <c r="X33" i="96" s="1"/>
  <c r="E32" i="96" s="1"/>
  <c r="Q33" i="96"/>
  <c r="X32" i="84"/>
  <c r="X33" i="84" s="1"/>
  <c r="O56" i="96"/>
  <c r="O57" i="96"/>
  <c r="K33" i="96"/>
  <c r="H33" i="96"/>
  <c r="M33" i="96"/>
  <c r="N33" i="96"/>
  <c r="P33" i="96"/>
  <c r="G33" i="96"/>
  <c r="F33" i="84"/>
  <c r="Q56" i="96"/>
  <c r="Q57" i="84"/>
  <c r="O33" i="96"/>
  <c r="W44" i="47" l="1"/>
  <c r="O63" i="96"/>
  <c r="W43" i="47"/>
  <c r="O54" i="96"/>
  <c r="G137" i="96"/>
  <c r="G100" i="84"/>
  <c r="G100" i="96" s="1"/>
  <c r="G112" i="96" s="1"/>
  <c r="K54" i="96"/>
  <c r="K53" i="96"/>
  <c r="L54" i="96"/>
  <c r="L53" i="96"/>
  <c r="G53" i="96"/>
  <c r="Q57" i="96"/>
  <c r="L63" i="84"/>
  <c r="T44" i="47" s="1"/>
  <c r="L62" i="96"/>
  <c r="G63" i="84"/>
  <c r="O44" i="47" s="1"/>
  <c r="G62" i="96"/>
  <c r="K63" i="84"/>
  <c r="K62" i="96"/>
  <c r="M46" i="96"/>
  <c r="M137" i="96" s="1"/>
  <c r="M138" i="83"/>
  <c r="M140" i="83" s="1"/>
  <c r="M48" i="83"/>
  <c r="M138" i="84"/>
  <c r="M140" i="84" s="1"/>
  <c r="L46" i="96"/>
  <c r="L137" i="96" s="1"/>
  <c r="L137" i="84"/>
  <c r="L100" i="84"/>
  <c r="M100" i="84"/>
  <c r="M137" i="84"/>
  <c r="G138" i="84"/>
  <c r="G140" i="84" s="1"/>
  <c r="G130" i="96"/>
  <c r="G137" i="84"/>
  <c r="V22" i="84"/>
  <c r="K113" i="96"/>
  <c r="K130" i="96" s="1"/>
  <c r="T32" i="96"/>
  <c r="F33" i="96"/>
  <c r="K56" i="96"/>
  <c r="M56" i="96"/>
  <c r="S44" i="47" l="1"/>
  <c r="K121" i="84"/>
  <c r="G121" i="84"/>
  <c r="L63" i="96"/>
  <c r="K63" i="96"/>
  <c r="G63" i="96"/>
  <c r="G103" i="84"/>
  <c r="G54" i="96"/>
  <c r="M137" i="83"/>
  <c r="M100" i="83"/>
  <c r="M54" i="83"/>
  <c r="F53" i="83"/>
  <c r="F52" i="83" s="1"/>
  <c r="M53" i="96"/>
  <c r="M139" i="83"/>
  <c r="U41" i="47"/>
  <c r="M63" i="83"/>
  <c r="M113" i="96"/>
  <c r="F62" i="83"/>
  <c r="M62" i="96"/>
  <c r="G114" i="96"/>
  <c r="F140" i="84"/>
  <c r="M129" i="84"/>
  <c r="F138" i="84"/>
  <c r="V138" i="84" s="1"/>
  <c r="L100" i="96"/>
  <c r="L112" i="96" s="1"/>
  <c r="L129" i="96" s="1"/>
  <c r="G159" i="96"/>
  <c r="G161" i="96" s="1"/>
  <c r="G129" i="84"/>
  <c r="L129" i="84"/>
  <c r="L159" i="96"/>
  <c r="L161" i="96" s="1"/>
  <c r="O159" i="96"/>
  <c r="O129" i="84"/>
  <c r="R129" i="84"/>
  <c r="R159" i="96"/>
  <c r="Q159" i="96"/>
  <c r="Q129" i="84"/>
  <c r="P129" i="84"/>
  <c r="P159" i="96"/>
  <c r="G129" i="96"/>
  <c r="T33" i="96"/>
  <c r="K57" i="96"/>
  <c r="M57" i="96"/>
  <c r="U40" i="47" l="1"/>
  <c r="AA40" i="47" s="1"/>
  <c r="U39" i="47"/>
  <c r="AA39" i="47" s="1"/>
  <c r="M121" i="83"/>
  <c r="M103" i="83"/>
  <c r="X52" i="83"/>
  <c r="T52" i="83"/>
  <c r="M100" i="96"/>
  <c r="M112" i="96" s="1"/>
  <c r="M129" i="96" s="1"/>
  <c r="F63" i="83"/>
  <c r="T63" i="83" s="1"/>
  <c r="M63" i="96"/>
  <c r="M160" i="96"/>
  <c r="M129" i="83"/>
  <c r="M150" i="96"/>
  <c r="M114" i="83"/>
  <c r="M131" i="83" s="1"/>
  <c r="M130" i="83"/>
  <c r="T53" i="83"/>
  <c r="X53" i="83"/>
  <c r="T62" i="83"/>
  <c r="X62" i="83"/>
  <c r="F61" i="83"/>
  <c r="F54" i="83"/>
  <c r="T54" i="83" s="1"/>
  <c r="M54" i="96"/>
  <c r="M159" i="96"/>
  <c r="L162" i="96"/>
  <c r="G162" i="96"/>
  <c r="I56" i="96"/>
  <c r="M135" i="83" l="1"/>
  <c r="X54" i="83"/>
  <c r="T61" i="83"/>
  <c r="X61" i="83"/>
  <c r="X63" i="83" s="1"/>
  <c r="M161" i="96"/>
  <c r="M162" i="96" s="1"/>
  <c r="I57" i="96"/>
  <c r="G57" i="83" l="1"/>
  <c r="G56" i="96"/>
  <c r="G57" i="96" l="1"/>
  <c r="P56" i="96" l="1"/>
  <c r="P57" i="96"/>
  <c r="R57" i="84"/>
  <c r="N56" i="96"/>
  <c r="H56" i="96"/>
  <c r="R56" i="96"/>
  <c r="R57" i="96" l="1"/>
  <c r="N57" i="96"/>
  <c r="H57" i="96"/>
  <c r="F57" i="84"/>
  <c r="X56" i="84" l="1"/>
  <c r="X57" i="84" s="1"/>
  <c r="J56" i="96"/>
  <c r="L56" i="96" l="1"/>
  <c r="L57" i="83"/>
  <c r="L103" i="83" s="1"/>
  <c r="F56" i="83"/>
  <c r="X56" i="83" s="1"/>
  <c r="X57" i="83" s="1"/>
  <c r="L130" i="83"/>
  <c r="F57" i="83" l="1"/>
  <c r="T57" i="83" s="1"/>
  <c r="F56" i="96"/>
  <c r="T41" i="47"/>
  <c r="L114" i="83"/>
  <c r="L150" i="96"/>
  <c r="T56" i="83"/>
  <c r="L57" i="96"/>
  <c r="F57" i="96" s="1"/>
  <c r="T57" i="96" l="1"/>
  <c r="T56" i="96"/>
  <c r="X56" i="96"/>
  <c r="X57" i="96" s="1"/>
  <c r="L131" i="83"/>
  <c r="L135" i="83"/>
  <c r="M99" i="96" l="1"/>
  <c r="M98" i="96"/>
  <c r="M130" i="96" s="1"/>
  <c r="P99" i="96" l="1"/>
  <c r="P98" i="96"/>
  <c r="P130" i="96" s="1"/>
  <c r="R98" i="96" l="1"/>
  <c r="F97" i="84"/>
  <c r="R99" i="96"/>
  <c r="F99" i="96" s="1"/>
  <c r="F98" i="96" l="1"/>
  <c r="F97" i="96" s="1"/>
  <c r="R130" i="96"/>
  <c r="T99" i="96"/>
  <c r="T98" i="96" l="1"/>
  <c r="T97" i="96"/>
  <c r="X92" i="96" l="1"/>
  <c r="X93" i="96" s="1"/>
  <c r="E92" i="96" s="1"/>
  <c r="T92" i="96"/>
  <c r="G102" i="84" l="1"/>
  <c r="G149" i="96"/>
  <c r="G139" i="84" l="1"/>
  <c r="G130" i="84"/>
  <c r="G131" i="84"/>
  <c r="O42" i="47" l="1"/>
  <c r="G135" i="84" l="1"/>
  <c r="O102" i="84"/>
  <c r="L102" i="84"/>
  <c r="Q102" i="84"/>
  <c r="R102" i="84"/>
  <c r="M102" i="84"/>
  <c r="O101" i="96"/>
  <c r="O102" i="96" s="1"/>
  <c r="N102" i="84"/>
  <c r="O130" i="84"/>
  <c r="P102" i="84"/>
  <c r="L130" i="84"/>
  <c r="N130" i="84"/>
  <c r="N114" i="84"/>
  <c r="N131" i="84" s="1"/>
  <c r="L149" i="96"/>
  <c r="L151" i="96" s="1"/>
  <c r="K102" i="84"/>
  <c r="K101" i="96"/>
  <c r="K102" i="96" s="1"/>
  <c r="M149" i="96"/>
  <c r="M151" i="96" s="1"/>
  <c r="P130" i="84"/>
  <c r="Q101" i="96"/>
  <c r="Q102" i="96" s="1"/>
  <c r="R101" i="96"/>
  <c r="R102" i="96" s="1"/>
  <c r="P48" i="84"/>
  <c r="P121" i="84" s="1"/>
  <c r="P101" i="96"/>
  <c r="P102" i="96" s="1"/>
  <c r="R48" i="84"/>
  <c r="O47" i="96"/>
  <c r="O138" i="96" s="1"/>
  <c r="O140" i="96" s="1"/>
  <c r="O114" i="84"/>
  <c r="O131" i="84" s="1"/>
  <c r="O149" i="96"/>
  <c r="O151" i="96" s="1"/>
  <c r="K130" i="84"/>
  <c r="K149" i="96"/>
  <c r="K151" i="96" s="1"/>
  <c r="Q47" i="96"/>
  <c r="Q138" i="96" s="1"/>
  <c r="Q140" i="96" s="1"/>
  <c r="J47" i="96"/>
  <c r="J138" i="96" s="1"/>
  <c r="J140" i="96" s="1"/>
  <c r="J48" i="84"/>
  <c r="H47" i="96"/>
  <c r="H138" i="96" s="1"/>
  <c r="H140" i="96" s="1"/>
  <c r="L101" i="96"/>
  <c r="L102" i="96" s="1"/>
  <c r="L47" i="96"/>
  <c r="L138" i="96" s="1"/>
  <c r="L140" i="96" s="1"/>
  <c r="M48" i="84"/>
  <c r="M121" i="84" s="1"/>
  <c r="M101" i="96"/>
  <c r="M102" i="96" s="1"/>
  <c r="R47" i="96"/>
  <c r="R138" i="96" s="1"/>
  <c r="R140" i="96" s="1"/>
  <c r="R130" i="84"/>
  <c r="R149" i="96"/>
  <c r="R151" i="96" s="1"/>
  <c r="Q48" i="84"/>
  <c r="Q121" i="84" s="1"/>
  <c r="Q130" i="84"/>
  <c r="Q114" i="84"/>
  <c r="Q131" i="84" s="1"/>
  <c r="N47" i="96"/>
  <c r="N138" i="96" s="1"/>
  <c r="N140" i="96" s="1"/>
  <c r="N101" i="96"/>
  <c r="N102" i="96" s="1"/>
  <c r="H48" i="84"/>
  <c r="I47" i="96"/>
  <c r="I138" i="96" s="1"/>
  <c r="I140" i="96" s="1"/>
  <c r="I48" i="84"/>
  <c r="R103" i="84" l="1"/>
  <c r="R103" i="96" s="1"/>
  <c r="R121" i="84"/>
  <c r="P139" i="84"/>
  <c r="P103" i="84"/>
  <c r="Q139" i="84"/>
  <c r="Q103" i="84"/>
  <c r="K139" i="84"/>
  <c r="K103" i="84"/>
  <c r="H139" i="84"/>
  <c r="M139" i="84"/>
  <c r="M103" i="84"/>
  <c r="O114" i="96"/>
  <c r="O131" i="96" s="1"/>
  <c r="J139" i="84"/>
  <c r="I139" i="84"/>
  <c r="Z42" i="47"/>
  <c r="Z96" i="47" s="1"/>
  <c r="R139" i="84"/>
  <c r="O152" i="96"/>
  <c r="J48" i="96"/>
  <c r="J139" i="96" s="1"/>
  <c r="Q48" i="96"/>
  <c r="Q139" i="96" s="1"/>
  <c r="Y42" i="47"/>
  <c r="Y96" i="47" s="1"/>
  <c r="M48" i="96"/>
  <c r="M139" i="96" s="1"/>
  <c r="U42" i="47"/>
  <c r="U96" i="47" s="1"/>
  <c r="K48" i="96"/>
  <c r="K139" i="96" s="1"/>
  <c r="S42" i="47"/>
  <c r="S96" i="47" s="1"/>
  <c r="H48" i="96"/>
  <c r="H139" i="96" s="1"/>
  <c r="P48" i="96"/>
  <c r="P139" i="96" s="1"/>
  <c r="X42" i="47"/>
  <c r="X96" i="47" s="1"/>
  <c r="L48" i="84"/>
  <c r="L121" i="84" s="1"/>
  <c r="N48" i="84"/>
  <c r="N121" i="84" s="1"/>
  <c r="O48" i="84"/>
  <c r="O121" i="84" s="1"/>
  <c r="P149" i="96"/>
  <c r="P151" i="96" s="1"/>
  <c r="M114" i="84"/>
  <c r="M131" i="84" s="1"/>
  <c r="K47" i="96"/>
  <c r="K138" i="96" s="1"/>
  <c r="K140" i="96" s="1"/>
  <c r="I48" i="96"/>
  <c r="I139" i="96" s="1"/>
  <c r="K114" i="84"/>
  <c r="K131" i="84" s="1"/>
  <c r="M47" i="96"/>
  <c r="M138" i="96" s="1"/>
  <c r="M140" i="96" s="1"/>
  <c r="F47" i="84"/>
  <c r="P114" i="84"/>
  <c r="P131" i="84" s="1"/>
  <c r="R48" i="96"/>
  <c r="R139" i="96" s="1"/>
  <c r="M130" i="84"/>
  <c r="Q149" i="96"/>
  <c r="Q151" i="96" s="1"/>
  <c r="L114" i="84"/>
  <c r="L131" i="84" s="1"/>
  <c r="P47" i="96"/>
  <c r="P138" i="96" s="1"/>
  <c r="P140" i="96" s="1"/>
  <c r="N149" i="96"/>
  <c r="N151" i="96" s="1"/>
  <c r="R114" i="84"/>
  <c r="R131" i="84" s="1"/>
  <c r="N139" i="84" l="1"/>
  <c r="N103" i="84"/>
  <c r="O139" i="84"/>
  <c r="O103" i="84"/>
  <c r="L139" i="84"/>
  <c r="L103" i="84"/>
  <c r="K137" i="84"/>
  <c r="K100" i="84"/>
  <c r="K46" i="96"/>
  <c r="K137" i="96" s="1"/>
  <c r="J137" i="84"/>
  <c r="J100" i="84"/>
  <c r="J50" i="84" s="1"/>
  <c r="I137" i="84"/>
  <c r="I100" i="84"/>
  <c r="I46" i="96"/>
  <c r="I137" i="96" s="1"/>
  <c r="X47" i="84"/>
  <c r="F139" i="84"/>
  <c r="R152" i="96"/>
  <c r="R114" i="96"/>
  <c r="R131" i="96" s="1"/>
  <c r="V47" i="84"/>
  <c r="P152" i="96"/>
  <c r="Q152" i="96"/>
  <c r="R135" i="84"/>
  <c r="P114" i="96"/>
  <c r="P131" i="96" s="1"/>
  <c r="F48" i="84"/>
  <c r="Q114" i="96"/>
  <c r="Q131" i="96" s="1"/>
  <c r="M114" i="96"/>
  <c r="M131" i="96" s="1"/>
  <c r="M152" i="96"/>
  <c r="K114" i="96"/>
  <c r="K131" i="96" s="1"/>
  <c r="K152" i="96"/>
  <c r="T42" i="47"/>
  <c r="T96" i="47" s="1"/>
  <c r="L48" i="96"/>
  <c r="L139" i="96" s="1"/>
  <c r="K103" i="96"/>
  <c r="O48" i="96"/>
  <c r="O139" i="96" s="1"/>
  <c r="W42" i="47"/>
  <c r="W96" i="47" s="1"/>
  <c r="N114" i="96"/>
  <c r="N131" i="96" s="1"/>
  <c r="M103" i="96"/>
  <c r="N152" i="96"/>
  <c r="V42" i="47"/>
  <c r="N48" i="96"/>
  <c r="N139" i="96" s="1"/>
  <c r="L114" i="96"/>
  <c r="L131" i="96" s="1"/>
  <c r="P103" i="96"/>
  <c r="L152" i="96"/>
  <c r="Q103" i="96"/>
  <c r="J62" i="84" l="1"/>
  <c r="J53" i="84"/>
  <c r="J113" i="84"/>
  <c r="J51" i="84"/>
  <c r="J101" i="84"/>
  <c r="J50" i="96"/>
  <c r="K100" i="96"/>
  <c r="K112" i="96" s="1"/>
  <c r="K129" i="96" s="1"/>
  <c r="J129" i="84"/>
  <c r="J159" i="96"/>
  <c r="I50" i="84"/>
  <c r="I100" i="96"/>
  <c r="I112" i="96" s="1"/>
  <c r="I129" i="96" s="1"/>
  <c r="H137" i="84"/>
  <c r="F137" i="84" s="1"/>
  <c r="V137" i="84" s="1"/>
  <c r="F46" i="84"/>
  <c r="H46" i="96"/>
  <c r="H100" i="84"/>
  <c r="R121" i="96"/>
  <c r="R135" i="96" s="1"/>
  <c r="Q121" i="96"/>
  <c r="Q135" i="96" s="1"/>
  <c r="Q135" i="84"/>
  <c r="M121" i="96"/>
  <c r="M135" i="96" s="1"/>
  <c r="M135" i="84"/>
  <c r="L103" i="96"/>
  <c r="N103" i="96"/>
  <c r="P135" i="84"/>
  <c r="P121" i="96"/>
  <c r="P135" i="96" s="1"/>
  <c r="O103" i="96"/>
  <c r="K121" i="96"/>
  <c r="K135" i="96" s="1"/>
  <c r="K135" i="84"/>
  <c r="I62" i="84" l="1"/>
  <c r="I53" i="84"/>
  <c r="R45" i="47"/>
  <c r="J51" i="96"/>
  <c r="H137" i="96"/>
  <c r="J63" i="84"/>
  <c r="R44" i="47" s="1"/>
  <c r="J62" i="96"/>
  <c r="I113" i="84"/>
  <c r="J54" i="84"/>
  <c r="R43" i="47" s="1"/>
  <c r="J53" i="96"/>
  <c r="J102" i="84"/>
  <c r="J101" i="96"/>
  <c r="J102" i="96" s="1"/>
  <c r="J103" i="84"/>
  <c r="R42" i="47"/>
  <c r="I51" i="84"/>
  <c r="I101" i="84"/>
  <c r="I50" i="96"/>
  <c r="K129" i="84"/>
  <c r="K159" i="96"/>
  <c r="K161" i="96" s="1"/>
  <c r="K162" i="96" s="1"/>
  <c r="I159" i="96"/>
  <c r="I161" i="96" s="1"/>
  <c r="I162" i="96" s="1"/>
  <c r="I129" i="84"/>
  <c r="H100" i="96"/>
  <c r="H112" i="96" s="1"/>
  <c r="H129" i="96" s="1"/>
  <c r="H50" i="84"/>
  <c r="F100" i="84"/>
  <c r="X100" i="84" s="1"/>
  <c r="X46" i="84"/>
  <c r="X48" i="84" s="1"/>
  <c r="V46" i="84"/>
  <c r="O135" i="84"/>
  <c r="O121" i="96"/>
  <c r="O135" i="96" s="1"/>
  <c r="L135" i="84"/>
  <c r="L121" i="96"/>
  <c r="L135" i="96" s="1"/>
  <c r="F47" i="83"/>
  <c r="G102" i="83"/>
  <c r="F102" i="83" s="1"/>
  <c r="T102" i="83" s="1"/>
  <c r="F101" i="83"/>
  <c r="T101" i="83" s="1"/>
  <c r="G47" i="96"/>
  <c r="G138" i="96" s="1"/>
  <c r="G140" i="96" s="1"/>
  <c r="F113" i="83"/>
  <c r="G101" i="96"/>
  <c r="G102" i="96" s="1"/>
  <c r="G150" i="96"/>
  <c r="G151" i="96" s="1"/>
  <c r="G114" i="83"/>
  <c r="G131" i="83" s="1"/>
  <c r="F131" i="83" s="1"/>
  <c r="T131" i="83" s="1"/>
  <c r="G138" i="83"/>
  <c r="F138" i="83" s="1"/>
  <c r="V138" i="83" s="1"/>
  <c r="G130" i="83"/>
  <c r="F130" i="83" s="1"/>
  <c r="T130" i="83" s="1"/>
  <c r="G48" i="83"/>
  <c r="H62" i="84" l="1"/>
  <c r="H53" i="84"/>
  <c r="G103" i="83"/>
  <c r="G103" i="96" s="1"/>
  <c r="G121" i="83"/>
  <c r="G135" i="83" s="1"/>
  <c r="F135" i="83" s="1"/>
  <c r="T135" i="83" s="1"/>
  <c r="J121" i="84"/>
  <c r="Q45" i="47"/>
  <c r="I51" i="96"/>
  <c r="J54" i="96"/>
  <c r="I54" i="84"/>
  <c r="Q43" i="47" s="1"/>
  <c r="I53" i="96"/>
  <c r="I63" i="84"/>
  <c r="Q44" i="47" s="1"/>
  <c r="I62" i="96"/>
  <c r="H113" i="84"/>
  <c r="F50" i="84"/>
  <c r="V50" i="84" s="1"/>
  <c r="R96" i="47"/>
  <c r="J63" i="96"/>
  <c r="J103" i="96"/>
  <c r="J113" i="96"/>
  <c r="J130" i="84"/>
  <c r="J149" i="96"/>
  <c r="J151" i="96" s="1"/>
  <c r="J114" i="84"/>
  <c r="J131" i="84" s="1"/>
  <c r="I102" i="84"/>
  <c r="I101" i="96"/>
  <c r="I102" i="96" s="1"/>
  <c r="H51" i="84"/>
  <c r="H101" i="84"/>
  <c r="H50" i="96"/>
  <c r="F50" i="96" s="1"/>
  <c r="V50" i="96" s="1"/>
  <c r="F48" i="83"/>
  <c r="T48" i="83" s="1"/>
  <c r="R100" i="83"/>
  <c r="R137" i="83"/>
  <c r="R46" i="96"/>
  <c r="R137" i="96" s="1"/>
  <c r="Q137" i="83"/>
  <c r="Q100" i="83"/>
  <c r="Q46" i="96"/>
  <c r="Q137" i="96" s="1"/>
  <c r="P137" i="83"/>
  <c r="P100" i="83"/>
  <c r="P46" i="96"/>
  <c r="P137" i="96" s="1"/>
  <c r="O137" i="83"/>
  <c r="O100" i="83"/>
  <c r="O46" i="96"/>
  <c r="O137" i="96" s="1"/>
  <c r="H129" i="84"/>
  <c r="F129" i="84" s="1"/>
  <c r="H159" i="96"/>
  <c r="H161" i="96" s="1"/>
  <c r="H162" i="96" s="1"/>
  <c r="F112" i="84"/>
  <c r="X112" i="84" s="1"/>
  <c r="J46" i="96"/>
  <c r="F46" i="96" s="1"/>
  <c r="V47" i="83"/>
  <c r="J100" i="83"/>
  <c r="T47" i="83"/>
  <c r="X119" i="83"/>
  <c r="Y119" i="83"/>
  <c r="F114" i="83"/>
  <c r="T114" i="83" s="1"/>
  <c r="G140" i="83"/>
  <c r="F140" i="83" s="1"/>
  <c r="X101" i="83"/>
  <c r="G48" i="96"/>
  <c r="F48" i="96" s="1"/>
  <c r="F47" i="96"/>
  <c r="F138" i="96"/>
  <c r="V138" i="96" s="1"/>
  <c r="F140" i="96"/>
  <c r="T113" i="83"/>
  <c r="X47" i="83"/>
  <c r="G139" i="83"/>
  <c r="F139" i="83" s="1"/>
  <c r="X113" i="83"/>
  <c r="O41" i="47"/>
  <c r="I121" i="84" l="1"/>
  <c r="Q42" i="47"/>
  <c r="P45" i="47"/>
  <c r="H51" i="96"/>
  <c r="J152" i="96"/>
  <c r="I54" i="96"/>
  <c r="H62" i="96"/>
  <c r="F62" i="96" s="1"/>
  <c r="H63" i="84"/>
  <c r="P44" i="47" s="1"/>
  <c r="F62" i="84"/>
  <c r="I103" i="84"/>
  <c r="I103" i="96" s="1"/>
  <c r="CA45" i="47"/>
  <c r="AA45" i="47"/>
  <c r="H54" i="84"/>
  <c r="P43" i="47" s="1"/>
  <c r="H53" i="96"/>
  <c r="F53" i="96" s="1"/>
  <c r="F53" i="84"/>
  <c r="I63" i="96"/>
  <c r="J130" i="96"/>
  <c r="J114" i="96"/>
  <c r="J131" i="96" s="1"/>
  <c r="J121" i="96"/>
  <c r="J135" i="96" s="1"/>
  <c r="J135" i="84"/>
  <c r="I121" i="96"/>
  <c r="I113" i="96"/>
  <c r="I130" i="84"/>
  <c r="I114" i="84"/>
  <c r="I131" i="84" s="1"/>
  <c r="I149" i="96"/>
  <c r="I151" i="96" s="1"/>
  <c r="F51" i="84"/>
  <c r="F51" i="96"/>
  <c r="T51" i="96" s="1"/>
  <c r="X50" i="96"/>
  <c r="X51" i="96" s="1"/>
  <c r="T50" i="96"/>
  <c r="X50" i="84"/>
  <c r="X51" i="84" s="1"/>
  <c r="H102" i="84"/>
  <c r="F102" i="84" s="1"/>
  <c r="F101" i="84"/>
  <c r="X101" i="84" s="1"/>
  <c r="X102" i="84" s="1"/>
  <c r="H101" i="96"/>
  <c r="R100" i="96"/>
  <c r="R112" i="96" s="1"/>
  <c r="R129" i="96" s="1"/>
  <c r="Q100" i="96"/>
  <c r="Q112" i="96" s="1"/>
  <c r="Q129" i="96" s="1"/>
  <c r="P100" i="96"/>
  <c r="P112" i="96" s="1"/>
  <c r="P129" i="96" s="1"/>
  <c r="O100" i="96"/>
  <c r="O112" i="96" s="1"/>
  <c r="O129" i="96" s="1"/>
  <c r="J137" i="83"/>
  <c r="F137" i="83" s="1"/>
  <c r="V137" i="83" s="1"/>
  <c r="F46" i="83"/>
  <c r="X46" i="83" s="1"/>
  <c r="X48" i="83" s="1"/>
  <c r="J137" i="96"/>
  <c r="F137" i="96" s="1"/>
  <c r="V137" i="96" s="1"/>
  <c r="F100" i="83"/>
  <c r="J100" i="96"/>
  <c r="F103" i="83"/>
  <c r="T103" i="83" s="1"/>
  <c r="Z119" i="83"/>
  <c r="F121" i="83"/>
  <c r="G139" i="96"/>
  <c r="F139" i="96" s="1"/>
  <c r="G121" i="96"/>
  <c r="T47" i="96"/>
  <c r="X47" i="96"/>
  <c r="V47" i="96"/>
  <c r="T48" i="96"/>
  <c r="G152" i="96"/>
  <c r="CA41" i="47"/>
  <c r="O96" i="47"/>
  <c r="AA41" i="47"/>
  <c r="H121" i="84" l="1"/>
  <c r="F52" i="96"/>
  <c r="T53" i="96"/>
  <c r="X53" i="96"/>
  <c r="X53" i="84"/>
  <c r="F52" i="84"/>
  <c r="X52" i="84" s="1"/>
  <c r="H54" i="96"/>
  <c r="F54" i="96" s="1"/>
  <c r="T54" i="96" s="1"/>
  <c r="F54" i="84"/>
  <c r="P42" i="47"/>
  <c r="I152" i="96"/>
  <c r="H103" i="84"/>
  <c r="X62" i="84"/>
  <c r="F61" i="84"/>
  <c r="X61" i="84" s="1"/>
  <c r="H63" i="96"/>
  <c r="F63" i="96" s="1"/>
  <c r="T63" i="96" s="1"/>
  <c r="P96" i="47"/>
  <c r="F63" i="84"/>
  <c r="T62" i="96"/>
  <c r="X62" i="96"/>
  <c r="F61" i="96"/>
  <c r="I130" i="96"/>
  <c r="I114" i="96"/>
  <c r="I131" i="96" s="1"/>
  <c r="H102" i="96"/>
  <c r="F102" i="96" s="1"/>
  <c r="T102" i="96" s="1"/>
  <c r="F101" i="96"/>
  <c r="H113" i="96"/>
  <c r="H114" i="84"/>
  <c r="F113" i="84"/>
  <c r="H149" i="96"/>
  <c r="H151" i="96" s="1"/>
  <c r="H130" i="84"/>
  <c r="F130" i="84" s="1"/>
  <c r="CA42" i="47"/>
  <c r="AA42" i="47"/>
  <c r="T121" i="83"/>
  <c r="R129" i="83"/>
  <c r="R160" i="96"/>
  <c r="R161" i="96" s="1"/>
  <c r="R162" i="96" s="1"/>
  <c r="Q129" i="83"/>
  <c r="Q160" i="96"/>
  <c r="Q161" i="96" s="1"/>
  <c r="Q162" i="96" s="1"/>
  <c r="P129" i="83"/>
  <c r="P160" i="96"/>
  <c r="P161" i="96" s="1"/>
  <c r="P162" i="96" s="1"/>
  <c r="O129" i="83"/>
  <c r="O160" i="96"/>
  <c r="O161" i="96" s="1"/>
  <c r="O162" i="96" s="1"/>
  <c r="V46" i="83"/>
  <c r="T46" i="83"/>
  <c r="J129" i="83"/>
  <c r="J160" i="96"/>
  <c r="J161" i="96" s="1"/>
  <c r="F112" i="83"/>
  <c r="J112" i="96"/>
  <c r="F100" i="96"/>
  <c r="V46" i="96"/>
  <c r="X46" i="96"/>
  <c r="X48" i="96" s="1"/>
  <c r="E47" i="96" s="1"/>
  <c r="E46" i="96" s="1"/>
  <c r="T46" i="96"/>
  <c r="T100" i="83"/>
  <c r="X100" i="83"/>
  <c r="X102" i="83" s="1"/>
  <c r="G135" i="96"/>
  <c r="G131" i="96"/>
  <c r="H152" i="96" l="1"/>
  <c r="AA44" i="47"/>
  <c r="CA44" i="47"/>
  <c r="X63" i="84"/>
  <c r="T61" i="96"/>
  <c r="X61" i="96"/>
  <c r="X63" i="96" s="1"/>
  <c r="F103" i="84"/>
  <c r="CA43" i="47"/>
  <c r="AA43" i="47"/>
  <c r="H103" i="96"/>
  <c r="F103" i="96" s="1"/>
  <c r="T103" i="96" s="1"/>
  <c r="X54" i="84"/>
  <c r="T52" i="96"/>
  <c r="X52" i="96"/>
  <c r="X54" i="96" s="1"/>
  <c r="H121" i="96"/>
  <c r="H135" i="96" s="1"/>
  <c r="H135" i="84"/>
  <c r="X119" i="84"/>
  <c r="X113" i="84"/>
  <c r="X114" i="84" s="1"/>
  <c r="Y119" i="84"/>
  <c r="X101" i="96"/>
  <c r="T101" i="96"/>
  <c r="H131" i="84"/>
  <c r="F131" i="84" s="1"/>
  <c r="F114" i="84"/>
  <c r="H130" i="96"/>
  <c r="F130" i="96" s="1"/>
  <c r="T130" i="96" s="1"/>
  <c r="H114" i="96"/>
  <c r="F113" i="96"/>
  <c r="F129" i="83"/>
  <c r="T129" i="83" s="1"/>
  <c r="X100" i="96"/>
  <c r="T100" i="96"/>
  <c r="T112" i="83"/>
  <c r="X112" i="83"/>
  <c r="X114" i="83" s="1"/>
  <c r="J129" i="96"/>
  <c r="F129" i="96" s="1"/>
  <c r="T129" i="96" s="1"/>
  <c r="F112" i="96"/>
  <c r="J162" i="96"/>
  <c r="I134" i="84"/>
  <c r="I120" i="96"/>
  <c r="I134" i="96" s="1"/>
  <c r="Q47" i="47"/>
  <c r="CA47" i="47" s="1"/>
  <c r="I135" i="84"/>
  <c r="Z119" i="84" l="1"/>
  <c r="X102" i="96"/>
  <c r="T113" i="96"/>
  <c r="X113" i="96"/>
  <c r="X121" i="96"/>
  <c r="Y121" i="96"/>
  <c r="Z121" i="96" s="1"/>
  <c r="H131" i="96"/>
  <c r="F131" i="96" s="1"/>
  <c r="T131" i="96" s="1"/>
  <c r="F114" i="96"/>
  <c r="T114" i="96" s="1"/>
  <c r="X112" i="96"/>
  <c r="T112" i="96"/>
  <c r="I135" i="96"/>
  <c r="Q96" i="47"/>
  <c r="F121" i="84"/>
  <c r="V47" i="47"/>
  <c r="V96" i="47" s="1"/>
  <c r="AA47" i="47"/>
  <c r="AA96" i="47" s="1"/>
  <c r="N134" i="84"/>
  <c r="F134" i="84" s="1"/>
  <c r="F120" i="84"/>
  <c r="N120" i="96"/>
  <c r="F120" i="96" s="1"/>
  <c r="T120" i="96" s="1"/>
  <c r="X114" i="96" l="1"/>
  <c r="N134" i="96"/>
  <c r="F134" i="96" s="1"/>
  <c r="T134" i="96" s="1"/>
  <c r="F135" i="84"/>
  <c r="AA98" i="47"/>
  <c r="AA101" i="47" s="1"/>
  <c r="AA102" i="47"/>
  <c r="N121" i="96"/>
  <c r="N135" i="84"/>
  <c r="N135" i="96" l="1"/>
  <c r="F121" i="96"/>
  <c r="T121" i="96" s="1"/>
  <c r="F135" i="96" l="1"/>
  <c r="T135" i="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Маннанов Руслан Афгатович</author>
  </authors>
  <commentList>
    <comment ref="X99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у-1,18 за 1м3</t>
        </r>
      </text>
    </comment>
    <comment ref="Y99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скважина на унт. м-р.</t>
        </r>
      </text>
    </comment>
    <comment ref="X100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бр.час</t>
        </r>
      </text>
    </comment>
    <comment ref="Y100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скважины</t>
        </r>
      </text>
    </comment>
    <comment ref="X105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у-1,18 за 1м3</t>
        </r>
      </text>
    </comment>
    <comment ref="Y105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скважина на унт. м-р.</t>
        </r>
      </text>
    </comment>
    <comment ref="X106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бр.час</t>
        </r>
      </text>
    </comment>
    <comment ref="Y106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скважины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  <author>Мифтахов Артур Равилевич</author>
    <author>Маннанов Руслан Афгатович</author>
  </authors>
  <commentList>
    <comment ref="E20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35" authorId="1" shapeId="0" xr:uid="{00000000-0006-0000-0A00-000002000000}">
      <text>
        <r>
          <rPr>
            <b/>
            <sz val="9"/>
            <color indexed="81"/>
            <rFont val="Tahoma"/>
            <family val="2"/>
            <charset val="204"/>
          </rPr>
          <t>Мифтахов Артур Равилевич: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38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120</t>
        </r>
      </text>
    </comment>
    <comment ref="E44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46" authorId="2" shapeId="0" xr:uid="{00000000-0006-0000-0A00-000005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  <comment ref="E48" authorId="2" shapeId="0" xr:uid="{00000000-0006-0000-0A00-000006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49" authorId="2" shapeId="0" xr:uid="{00000000-0006-0000-0A00-000007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  <comment ref="E51" authorId="2" shapeId="0" xr:uid="{00000000-0006-0000-0A00-000008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6" authorId="0" shapeId="0" xr:uid="{00000000-0006-0000-0A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130</t>
        </r>
      </text>
    </comment>
    <comment ref="E68" authorId="1" shapeId="0" xr:uid="{00000000-0006-0000-0A00-00000A000000}">
      <text>
        <r>
          <rPr>
            <b/>
            <sz val="9"/>
            <color indexed="81"/>
            <rFont val="Tahoma"/>
            <family val="2"/>
            <charset val="204"/>
          </rPr>
          <t>Мифтахов Артур Равилевич:</t>
        </r>
        <r>
          <rPr>
            <sz val="9"/>
            <color indexed="81"/>
            <rFont val="Tahoma"/>
            <family val="2"/>
            <charset val="204"/>
          </rPr>
          <t xml:space="preserve">
135 было</t>
        </r>
      </text>
    </comment>
    <comment ref="E74" authorId="1" shapeId="0" xr:uid="{00000000-0006-0000-0A00-00000B000000}">
      <text>
        <r>
          <rPr>
            <b/>
            <sz val="9"/>
            <color indexed="81"/>
            <rFont val="Tahoma"/>
            <family val="2"/>
            <charset val="204"/>
          </rPr>
          <t>Мифтахов Артур Равилевич:</t>
        </r>
        <r>
          <rPr>
            <sz val="9"/>
            <color indexed="81"/>
            <rFont val="Tahoma"/>
            <family val="2"/>
            <charset val="204"/>
          </rPr>
          <t xml:space="preserve">
72</t>
        </r>
      </text>
    </comment>
    <comment ref="E80" authorId="1" shapeId="0" xr:uid="{00000000-0006-0000-0A00-00000C000000}">
      <text>
        <r>
          <rPr>
            <b/>
            <sz val="9"/>
            <color indexed="81"/>
            <rFont val="Tahoma"/>
            <family val="2"/>
            <charset val="204"/>
          </rPr>
          <t>Мифтахов Артур Равилевич:</t>
        </r>
        <r>
          <rPr>
            <sz val="9"/>
            <color indexed="81"/>
            <rFont val="Tahoma"/>
            <family val="2"/>
            <charset val="204"/>
          </rPr>
          <t xml:space="preserve">
96</t>
        </r>
      </text>
    </comment>
    <comment ref="I85" authorId="2" shapeId="0" xr:uid="{00000000-0006-0000-0A00-00000D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8п исп. 16сут</t>
        </r>
      </text>
    </comment>
    <comment ref="J85" authorId="2" shapeId="0" xr:uid="{00000000-0006-0000-0A00-00000E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8п исп. 15сут</t>
        </r>
      </text>
    </comment>
    <comment ref="R85" authorId="2" shapeId="0" xr:uid="{00000000-0006-0000-0A00-00000F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9П ПР ГРП
8П ПР ГРП</t>
        </r>
      </text>
    </comment>
    <comment ref="E138" authorId="0" shapeId="0" xr:uid="{00000000-0006-0000-0A00-00001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170
270
</t>
        </r>
      </text>
    </comment>
    <comment ref="E142" authorId="2" shapeId="0" xr:uid="{00000000-0006-0000-0A00-000011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  <author>Маннанов Руслан Афгатович</author>
  </authors>
  <commentList>
    <comment ref="E20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38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120</t>
        </r>
      </text>
    </comment>
    <comment ref="I40" authorId="1" shapeId="0" xr:uid="{00000000-0006-0000-0B00-000003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4В</t>
        </r>
      </text>
    </comment>
    <comment ref="E44" authorId="0" shapeId="0" xr:uid="{00000000-0006-0000-0B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47" authorId="0" shapeId="0" xr:uid="{00000000-0006-0000-0B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170
270</t>
        </r>
      </text>
    </comment>
    <comment ref="E48" authorId="1" shapeId="0" xr:uid="{00000000-0006-0000-0B00-000006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1" authorId="1" shapeId="0" xr:uid="{00000000-0006-0000-0B00-000007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6" authorId="0" shapeId="0" xr:uid="{00000000-0006-0000-0B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130</t>
        </r>
      </text>
    </comment>
    <comment ref="I85" authorId="1" shapeId="0" xr:uid="{00000000-0006-0000-0B00-000009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9п исп. 28сут</t>
        </r>
      </text>
    </comment>
    <comment ref="J85" authorId="1" shapeId="0" xr:uid="{00000000-0006-0000-0B00-00000A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8п исп. 28сут</t>
        </r>
      </text>
    </comment>
    <comment ref="E142" authorId="1" shapeId="0" xr:uid="{00000000-0006-0000-0B00-00000B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  <author>Маннанов Руслан Афгатович</author>
  </authors>
  <commentList>
    <comment ref="E20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48" authorId="1" shapeId="0" xr:uid="{00000000-0006-0000-0C00-000002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1" authorId="1" shapeId="0" xr:uid="{00000000-0006-0000-0C00-000003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6" authorId="0" shapeId="0" xr:uid="{00000000-0006-0000-0C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130</t>
        </r>
      </text>
    </comment>
    <comment ref="E138" authorId="0" shapeId="0" xr:uid="{00000000-0006-0000-0C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170
270
</t>
        </r>
      </text>
    </comment>
    <comment ref="E142" authorId="1" shapeId="0" xr:uid="{00000000-0006-0000-0C00-000006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F20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инд. 14%</t>
        </r>
      </text>
    </comment>
    <comment ref="F22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инд. 14%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Маннанов Руслан Афгатович</author>
    <author>Автор</author>
  </authors>
  <commentList>
    <comment ref="I22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40м3 на ГРП</t>
        </r>
      </text>
    </comment>
    <comment ref="I38" authorId="0" shapeId="0" xr:uid="{00000000-0006-0000-0F00-000002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ЮС2 ГРП</t>
        </r>
      </text>
    </comment>
    <comment ref="H79" authorId="1" shapeId="0" xr:uid="{00000000-0006-0000-0F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31Р ЖГС</t>
        </r>
      </text>
    </comment>
    <comment ref="O145" authorId="1" shapeId="0" xr:uid="{00000000-0006-0000-0F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ДНС</t>
        </r>
      </text>
    </comment>
    <comment ref="L147" authorId="1" shapeId="0" xr:uid="{00000000-0006-0000-0F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1520</t>
        </r>
      </text>
    </comment>
    <comment ref="N147" authorId="1" shapeId="0" xr:uid="{00000000-0006-0000-0F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638
646</t>
        </r>
      </text>
    </comment>
    <comment ref="O147" authorId="1" shapeId="0" xr:uid="{00000000-0006-0000-0F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ДНС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52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31Р РИР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01_Геологи.xlsb!Таблица4" type="102" refreshedVersion="6" minRefreshableVersion="5">
    <extLst>
      <ext xmlns:x15="http://schemas.microsoft.com/office/spreadsheetml/2010/11/main" uri="{DE250136-89BD-433C-8126-D09CA5730AF9}">
        <x15:connection id="Таблица4" autoDelete="1">
          <x15:rangePr sourceName="_xlcn.WorksheetConnection_01_Геологи.xlsbТаблица4"/>
        </x15:connection>
      </ext>
    </extLst>
  </connection>
  <connection id="3" xr16:uid="{00000000-0015-0000-FFFF-FFFF02000000}" name="WorksheetConnection_01_Геологи.xlsb!Таблица46" type="102" refreshedVersion="6" minRefreshableVersion="5">
    <extLst>
      <ext xmlns:x15="http://schemas.microsoft.com/office/spreadsheetml/2010/11/main" uri="{DE250136-89BD-433C-8126-D09CA5730AF9}">
        <x15:connection id="Таблица46">
          <x15:rangePr sourceName="_xlcn.WorksheetConnection_01_Геологи.xlsbТаблица46"/>
        </x15:connection>
      </ext>
    </extLst>
  </connection>
  <connection id="4" xr16:uid="{00000000-0015-0000-FFFF-FFFF03000000}" keepAlive="1" name="Запрос — contract" description="Соединение с запросом &quot;contract&quot; в книге." type="5" refreshedVersion="6" background="1" saveData="1">
    <dbPr connection="Provider=Microsoft.Mashup.OleDb.1;Data Source=$Workbook$;Location=contract;Extended Properties=&quot;&quot;" command="SELECT * FROM [contract]"/>
  </connection>
  <connection id="5" xr16:uid="{00000000-0015-0000-FFFF-FFFF04000000}" keepAlive="1" name="Запрос — VENDOR" description="Соединение с запросом &quot;VENDOR&quot; в книге." type="5" refreshedVersion="6" background="1" saveData="1">
    <dbPr connection="Provider=Microsoft.Mashup.OleDb.1;Data Source=$Workbook$;Location=VENDOR;Extended Properties=&quot;&quot;" command="SELECT * FROM [VENDOR]"/>
  </connection>
  <connection id="6" xr16:uid="{00000000-0015-0000-FFFF-FFFF05000000}" keepAlive="1" name="Запрос — БП" description="Соединение с запросом &quot;БП&quot; в книге." type="5" refreshedVersion="0" background="1">
    <dbPr connection="Provider=Microsoft.Mashup.OleDb.1;Data Source=$Workbook$;Location=БП;Extended Properties=&quot;&quot;" command="SELECT * FROM [БП]"/>
  </connection>
  <connection id="7" xr16:uid="{00000000-0015-0000-FFFF-FFFF06000000}" keepAlive="1" name="Запрос — БП_загрузка" description="Соединение с запросом &quot;БП_загрузка&quot; в книге." type="5" refreshedVersion="6" background="1" saveData="1">
    <dbPr connection="Provider=Microsoft.Mashup.OleDb.1;Data Source=$Workbook$;Location=БП_загрузка;Extended Properties=&quot;&quot;" command="SELECT * FROM [БП_загрузка]"/>
  </connection>
  <connection id="8" xr16:uid="{00000000-0015-0000-FFFF-FFFF07000000}" keepAlive="1" name="Запрос — ПР" description="Соединение с запросом &quot;ПР&quot; в книге." type="5" refreshedVersion="0" background="1">
    <dbPr connection="Provider=Microsoft.Mashup.OleDb.1;Data Source=$Workbook$;Location=ПР;Extended Properties=&quot;&quot;" command="SELECT * FROM [ПР]"/>
  </connection>
  <connection id="9" xr16:uid="{00000000-0015-0000-FFFF-FFFF08000000}" keepAlive="1" name="Запрос — ПР_1_загрузка" description="Соединение с запросом &quot;ПР_1_загрузка&quot; в книге." type="5" refreshedVersion="6" background="1" saveData="1">
    <dbPr connection="Provider=Microsoft.Mashup.OleDb.1;Data Source=$Workbook$;Location=ПР_1_загрузка;Extended Properties=&quot;&quot;" command="SELECT * FROM [ПР_1_загрузка]"/>
  </connection>
  <connection id="10" xr16:uid="{00000000-0015-0000-FFFF-FFFF09000000}" keepAlive="1" name="Запрос — ПР-1" description="Соединение с запросом &quot;ПР-1&quot; в книге." type="5" refreshedVersion="0" background="1">
    <dbPr connection="Provider=Microsoft.Mashup.OleDb.1;Data Source=$Workbook$;Location=ПР-1;Extended Properties=&quot;&quot;" command="SELECT * FROM [ПР-1]"/>
  </connection>
  <connection id="11" xr16:uid="{00000000-0015-0000-FFFF-FFFF0A000000}" keepAlive="1" name="Запрос — Свод01" description="Соединение с запросом &quot;Свод01&quot; в книге." type="5" refreshedVersion="6" background="1">
    <dbPr connection="Provider=Microsoft.Mashup.OleDb.1;Data Source=$Workbook$;Location=Свод01;Extended Properties=&quot;&quot;" command="SELECT * FROM [Свод01]"/>
  </connection>
</connections>
</file>

<file path=xl/sharedStrings.xml><?xml version="1.0" encoding="utf-8"?>
<sst xmlns="http://schemas.openxmlformats.org/spreadsheetml/2006/main" count="130723" uniqueCount="77946">
  <si>
    <t>Компания</t>
  </si>
  <si>
    <t>Смета</t>
  </si>
  <si>
    <t>Статьи сметы КР</t>
  </si>
  <si>
    <t>Статьи сметы ОП</t>
  </si>
  <si>
    <t>Статьи сметы ВП</t>
  </si>
  <si>
    <t>Статьи сметы УР</t>
  </si>
  <si>
    <t>Статьи сметы Внереализация</t>
  </si>
  <si>
    <t>ЦФО</t>
  </si>
  <si>
    <t>Месторождение</t>
  </si>
  <si>
    <t>Контрагент</t>
  </si>
  <si>
    <t>Производитель</t>
  </si>
  <si>
    <t>Контракт</t>
  </si>
  <si>
    <t>COMPANY</t>
  </si>
  <si>
    <t>КР</t>
  </si>
  <si>
    <t>ОП</t>
  </si>
  <si>
    <t>ВП</t>
  </si>
  <si>
    <t>УР</t>
  </si>
  <si>
    <t>Внереализация</t>
  </si>
  <si>
    <t>CTR.NONE</t>
  </si>
  <si>
    <t>CONTRACT</t>
  </si>
  <si>
    <t>Прочие вспомогательные материалы</t>
  </si>
  <si>
    <t>KR.03.02.00.00.00.00.00.00</t>
  </si>
  <si>
    <t>Сырье и основные материалы</t>
  </si>
  <si>
    <t>OP.03.03.00.00.00.00.00.00</t>
  </si>
  <si>
    <t>Горюче-смазочные материалы</t>
  </si>
  <si>
    <t>UR.03.03.03.00.00.00.00.00</t>
  </si>
  <si>
    <t>Дивиденды к получению</t>
  </si>
  <si>
    <t>PR.03.06.00.00.00.00.00.00</t>
  </si>
  <si>
    <t>Без производителя</t>
  </si>
  <si>
    <t>Без контракта</t>
  </si>
  <si>
    <t>AGR.NONE</t>
  </si>
  <si>
    <t>Нефть</t>
  </si>
  <si>
    <t>Топливо для выработки электроэнергии</t>
  </si>
  <si>
    <t>KR.03.03.03.00.00.00.00.00</t>
  </si>
  <si>
    <t>Деэмульгаторы</t>
  </si>
  <si>
    <t>OP.03.06.03.00.00.00.00.00</t>
  </si>
  <si>
    <t>Строительные материалы</t>
  </si>
  <si>
    <t>UR.03.03.06.00.00.00.00.00</t>
  </si>
  <si>
    <t>Реализация ОС</t>
  </si>
  <si>
    <t>PR.03.09.00.00.00.00.00.00</t>
  </si>
  <si>
    <t>Операторские услуги</t>
  </si>
  <si>
    <t>Топливо для выработки теплоэнергии</t>
  </si>
  <si>
    <t>KR.03.03.06.00.00.00.00.00</t>
  </si>
  <si>
    <t>Ингибиторы</t>
  </si>
  <si>
    <t>OP.03.06.06.00.00.00.00.00</t>
  </si>
  <si>
    <t>Спецодежда и СИЗ</t>
  </si>
  <si>
    <t>UR.03.03.09.00.00.00.00.00</t>
  </si>
  <si>
    <t>Реализация НМА</t>
  </si>
  <si>
    <t>PR.03.12.00.00.00.00.00.00</t>
  </si>
  <si>
    <t>Топливо для собственных нужд</t>
  </si>
  <si>
    <t>KR.03.03.09.00.00.00.00.00</t>
  </si>
  <si>
    <t>Реагенты на давальческих условиях</t>
  </si>
  <si>
    <t>OP.03.06.09.06.00.00.00.00</t>
  </si>
  <si>
    <t>Канцтовары</t>
  </si>
  <si>
    <t>UR.03.03.12.00.00.00.00.00</t>
  </si>
  <si>
    <t>Реализация капитальных вложений</t>
  </si>
  <si>
    <t>PR.03.15.00.00.00.00.00.00</t>
  </si>
  <si>
    <t>Без номенклатурной группы</t>
  </si>
  <si>
    <t>Потери углеводородного сырья</t>
  </si>
  <si>
    <t>KR.03.06.00.00.00.00.00.00</t>
  </si>
  <si>
    <t>Реагенты для собственного использования</t>
  </si>
  <si>
    <t>OP.03.06.09.04.00.00.00.00</t>
  </si>
  <si>
    <t>UR.03.03.15.00.00.00.00.00</t>
  </si>
  <si>
    <t>Реализация акций, вкладов в уст.капитал</t>
  </si>
  <si>
    <t>PR.03.18.03.00.00.00.00.00</t>
  </si>
  <si>
    <t>Теплоэнергия</t>
  </si>
  <si>
    <t>KR.03.04.06.00.00.00.00.00</t>
  </si>
  <si>
    <t>Реагенты на давальческих условиях для добычи нефти и газа</t>
  </si>
  <si>
    <t>OP.03.06.09.06.03.00.00.00</t>
  </si>
  <si>
    <t>Топливо</t>
  </si>
  <si>
    <t>UR.03.06.00.00.00.00.00.00</t>
  </si>
  <si>
    <t>Реализация акций, купленных для разм.свободных ДС</t>
  </si>
  <si>
    <t>PR.03.18.06.00.00.00.00.00</t>
  </si>
  <si>
    <t>Вода</t>
  </si>
  <si>
    <t>KR.03.04.09.00.00.00.00.00</t>
  </si>
  <si>
    <t>Запасные части на давальческих условиях</t>
  </si>
  <si>
    <t>OP.03.06.12.06.00.00.00.00</t>
  </si>
  <si>
    <t>Электроэнергия</t>
  </si>
  <si>
    <t>UR.03.09.03.00.00.00.00.00</t>
  </si>
  <si>
    <t>Реализация прочих ЦБ, купленных для разм.свободных ДС</t>
  </si>
  <si>
    <t>PR.03.18.09.00.00.00.00.00</t>
  </si>
  <si>
    <t>Прочая энергия, энергетические услуги</t>
  </si>
  <si>
    <t>KR.03.04.12.00.00.00.00.00</t>
  </si>
  <si>
    <t>OP.03.06.15.00.00.00.00.00</t>
  </si>
  <si>
    <t>UR.03.09.06.00.00.00.00.00</t>
  </si>
  <si>
    <t>Реализация долгосрочных векселей</t>
  </si>
  <si>
    <t>PR.03.18.07.00.00.00.00.00</t>
  </si>
  <si>
    <t>Без месторождения</t>
  </si>
  <si>
    <t>FLD.NONE - Без месторождения</t>
  </si>
  <si>
    <t>KR.03.04.03.00.00.00.00.00</t>
  </si>
  <si>
    <t>Строительные материалы для собственного использования</t>
  </si>
  <si>
    <t>OP.03.06.18.03.00.00.00.00</t>
  </si>
  <si>
    <t>UR.03.09.09.00.00.00.00.00</t>
  </si>
  <si>
    <t>Реализация краткосрочных векселей</t>
  </si>
  <si>
    <t>PR.03.18.08.00.00.00.00.00</t>
  </si>
  <si>
    <t>Транспортировка</t>
  </si>
  <si>
    <t>KR.09.03.00.00.00.00.00.00</t>
  </si>
  <si>
    <t>Запасные части для собственного использования</t>
  </si>
  <si>
    <t>OP.03.06.12.03.00.00.00.00</t>
  </si>
  <si>
    <t>UR.03.09.12.00.00.00.00.00</t>
  </si>
  <si>
    <t>Реализация прочих инвестиций</t>
  </si>
  <si>
    <t>PR.03.21.00.00.00.00.00.00</t>
  </si>
  <si>
    <t>Компаундирование нефти</t>
  </si>
  <si>
    <t>KR.09.06.00.00.00.00.00.00</t>
  </si>
  <si>
    <t>Строительные материалы на давальческих условиях</t>
  </si>
  <si>
    <t>OP.03.06.18.06.00.00.00.00</t>
  </si>
  <si>
    <t>Квартальные премии</t>
  </si>
  <si>
    <t>UR.06.03.06.03.00.00.00.00</t>
  </si>
  <si>
    <t>Реализация ТМЦ</t>
  </si>
  <si>
    <t>PR.03.24.00.00.00.00.00.00</t>
  </si>
  <si>
    <t>Услуги по перевалке и хранению грузов</t>
  </si>
  <si>
    <t>KR.09.09.00.00.00.00.00.00</t>
  </si>
  <si>
    <t>OP.03.06.21.00.00.00.00.00</t>
  </si>
  <si>
    <t>Премии по итогам года</t>
  </si>
  <si>
    <t>UR.06.03.06.06.00.00.00.00</t>
  </si>
  <si>
    <t>Доходы от сдачи ОС в аренду</t>
  </si>
  <si>
    <t>PR.03.27.00.00.00.00.00.00</t>
  </si>
  <si>
    <t>Комиссионные услуги</t>
  </si>
  <si>
    <t>KR.09.12.00.00.00.00.00.00</t>
  </si>
  <si>
    <t>OP.03.06.27.00.00.00.00.00</t>
  </si>
  <si>
    <t>Прочие премии</t>
  </si>
  <si>
    <t>UR.06.03.06.09.00.00.00.00</t>
  </si>
  <si>
    <t>Штрафы, пени по договору к получению</t>
  </si>
  <si>
    <t>PR.03.30.00.00.00.00.00.00</t>
  </si>
  <si>
    <t>Страхование грузов</t>
  </si>
  <si>
    <t>KR.09.15.00.00.00.00.00.00</t>
  </si>
  <si>
    <t>Нефть для собственных нужд покупная (оператор)</t>
  </si>
  <si>
    <t>OP.03.06.25.03.00.00.00.00</t>
  </si>
  <si>
    <t>Резерв на отпуск</t>
  </si>
  <si>
    <t>UR.06.03.03.06.00.00.00.00</t>
  </si>
  <si>
    <t>Положительные курсовые разницы от операций по продаже валюты</t>
  </si>
  <si>
    <t>PR.03.33.00.00.00.00.00.00</t>
  </si>
  <si>
    <t>Комиссионные услуги внешние</t>
  </si>
  <si>
    <t>KR.09.13.00.00.00.00.00.00</t>
  </si>
  <si>
    <t>Нефть для собственных нужд</t>
  </si>
  <si>
    <t>OP.03.06.25.06.00.00.00.00</t>
  </si>
  <si>
    <t>Основная и дополнительная заработная плата</t>
  </si>
  <si>
    <t>UR.06.03.03.03.03.00.00.00</t>
  </si>
  <si>
    <t>Восстановление резерва по сомнительным долгам</t>
  </si>
  <si>
    <t>PR.03.36.03.00.00.00.00.00</t>
  </si>
  <si>
    <t>Управление персоналом</t>
  </si>
  <si>
    <t>Прочие затраты</t>
  </si>
  <si>
    <t>KR.12.27.00.00.00.00.00.00</t>
  </si>
  <si>
    <t>Вода на собственные нужды собственная</t>
  </si>
  <si>
    <t>OP.03.06.30.00.00.00.00.00</t>
  </si>
  <si>
    <t>Пенсионный фонд РФ</t>
  </si>
  <si>
    <t>UR.06.06.03.00.00.00.00.00</t>
  </si>
  <si>
    <t>Восстановление резерва под обесценение ценных бумаг</t>
  </si>
  <si>
    <t>PR.03.36.06.00.00.00.00.00</t>
  </si>
  <si>
    <t>Финансовая аренда зданий и сооружений</t>
  </si>
  <si>
    <t>KR.12.12.00.00.00.00.00.00</t>
  </si>
  <si>
    <t>OP.03.09.03.00.00.00.00.00</t>
  </si>
  <si>
    <t>Фонд социального страхования РФ</t>
  </si>
  <si>
    <t>UR.06.06.06.00.00.00.00.00</t>
  </si>
  <si>
    <t>Восстановление резерва под обесценение ТМЦ</t>
  </si>
  <si>
    <t>PR.03.36.09.00.00.00.00.00</t>
  </si>
  <si>
    <t>Финансовая аренда производственного оборудования</t>
  </si>
  <si>
    <t>KR.12.15.00.00.00.00.00.00</t>
  </si>
  <si>
    <t>OP.03.09.06.00.00.00.00.00</t>
  </si>
  <si>
    <t>Фонд обязательного медицинского страхования федеральный</t>
  </si>
  <si>
    <t>UR.06.06.09.00.00.00.00.00</t>
  </si>
  <si>
    <t>Восстановление прочих резервов</t>
  </si>
  <si>
    <t>PR.03.36.12.00.00.00.00.00</t>
  </si>
  <si>
    <t>Финансовая аренда транспортных средств</t>
  </si>
  <si>
    <t>KR.12.18.00.00.00.00.00.00</t>
  </si>
  <si>
    <t>Топливо для собственных нужнд покупное (оператор)</t>
  </si>
  <si>
    <t>OP.03.09.10.03.00.00.00.00</t>
  </si>
  <si>
    <t>Обязательное страхование от несчастных случаев</t>
  </si>
  <si>
    <t>UR.06.09.00.00.00.00.00.00</t>
  </si>
  <si>
    <t>Положительные курсовые разницы</t>
  </si>
  <si>
    <t>PR.03.39.00.00.00.00.00.00</t>
  </si>
  <si>
    <t>Финансовая аренда прочая</t>
  </si>
  <si>
    <t>KR.12.21.00.00.00.00.00.00</t>
  </si>
  <si>
    <t>OP.03.09.10.06.00.00.00.00</t>
  </si>
  <si>
    <t>Ремонт машин и оборудования</t>
  </si>
  <si>
    <t>UR.09.03.03.06.00.00.00.00</t>
  </si>
  <si>
    <t>Восстановление резерва по отпускам</t>
  </si>
  <si>
    <t>PR.03.36.11.00.00.00.00.00</t>
  </si>
  <si>
    <t>Экспортная таможенная пошлина</t>
  </si>
  <si>
    <t>KR.15.03.00.00.00.00.00.00</t>
  </si>
  <si>
    <t>OP.03.12.03.00.00.00.00.00</t>
  </si>
  <si>
    <t>Ремонт транспортных средств</t>
  </si>
  <si>
    <t>UR.09.03.03.09.00.00.00.00</t>
  </si>
  <si>
    <t>Списание кредиторской задолженности</t>
  </si>
  <si>
    <t>PR.03.42.03.00.00.00.00.00</t>
  </si>
  <si>
    <t>Таможенные сборы</t>
  </si>
  <si>
    <t>KR.15.06.00.00.00.00.00.00</t>
  </si>
  <si>
    <t>OP.03.12.06.00.00.00.00.00</t>
  </si>
  <si>
    <t>Ремонт прочих ОС</t>
  </si>
  <si>
    <t>UR.09.03.03.12.00.00.00.00</t>
  </si>
  <si>
    <t>Списание прочих обязательств</t>
  </si>
  <si>
    <t>PR.03.42.06.00.00.00.00.00</t>
  </si>
  <si>
    <t>CANBAIKAL RESORCES INC. CALGARY</t>
  </si>
  <si>
    <t>PRD.005.100000962</t>
  </si>
  <si>
    <t>Амортизация ОС</t>
  </si>
  <si>
    <t>KR.18.03.00.00.00.00.00.00</t>
  </si>
  <si>
    <t>OP.03.12.12.00.00.00.00.00</t>
  </si>
  <si>
    <t>Ремонт зданий</t>
  </si>
  <si>
    <t>UR.09.03.03.03.00.00.00.00</t>
  </si>
  <si>
    <t>Безвозмездно полученные активы</t>
  </si>
  <si>
    <t>PR.03.45.00.00.00.00.00.00</t>
  </si>
  <si>
    <t>Амортизация НМА</t>
  </si>
  <si>
    <t>KR.18.06.00.00.00.00.00.00</t>
  </si>
  <si>
    <t>Вода покупная (оператор)</t>
  </si>
  <si>
    <t>OP.03.12.10.03.00.00.00.00</t>
  </si>
  <si>
    <t>Услуги связи</t>
  </si>
  <si>
    <t>UR.09.06.03.00.00.00.00.00</t>
  </si>
  <si>
    <t>Прибыль прошлых лет, выявленная в текущем году</t>
  </si>
  <si>
    <t>PR.03.48.03.00.00.00.00.00</t>
  </si>
  <si>
    <t>KR.06.06.03.00.00.00.00.00</t>
  </si>
  <si>
    <t>OP.03.12.10.06.00.00.00.00</t>
  </si>
  <si>
    <t>Услуги по инф. обеспечению и сопровождению (ИТ и ПО)</t>
  </si>
  <si>
    <t>UR.09.06.06.00.00.00.00.00</t>
  </si>
  <si>
    <t>Корректировка налог на прибыль по прибыли прошлых лет</t>
  </si>
  <si>
    <t>PR.03.48.06.00.00.00.00.00</t>
  </si>
  <si>
    <t>KR.06.06.06.00.00.00.00.00</t>
  </si>
  <si>
    <t>OP.03.15.03.00.00.00.00.00</t>
  </si>
  <si>
    <t>Услуги по консалтингу и внедрению автоматизированных систем</t>
  </si>
  <si>
    <t>UR.09.06.09.00.00.00.00.00</t>
  </si>
  <si>
    <t>Доходы от прочего выбытия доходных вложений в мат.цен.</t>
  </si>
  <si>
    <t>PR.03.51.13.03.00.00.00.00</t>
  </si>
  <si>
    <t>Фонд обязательного медицинского страхования</t>
  </si>
  <si>
    <t>KR.06.06.09.00.00.00.00.00</t>
  </si>
  <si>
    <t>Прочие потери</t>
  </si>
  <si>
    <t>OP.03.15.06.00.00.00.00.00</t>
  </si>
  <si>
    <t>Транспортные услуги - Автотранспорт</t>
  </si>
  <si>
    <t>UR.09.09.03.00.00.00.00.00</t>
  </si>
  <si>
    <t>Доходы от прочего выбытия капитальных вложений</t>
  </si>
  <si>
    <t>PR.03.51.13.06.00.00.00.00</t>
  </si>
  <si>
    <t>KR.06.09.00.00.00.00.00.00</t>
  </si>
  <si>
    <t>Прочие малоценные предметы</t>
  </si>
  <si>
    <t>OP.03.08.00.00.00.00.00.00</t>
  </si>
  <si>
    <t>Прочие транспортные затраты</t>
  </si>
  <si>
    <t>UR.09.09.06.00.00.00.00.00</t>
  </si>
  <si>
    <t>Доходы от прочего выбытия основные средства</t>
  </si>
  <si>
    <t>PR.03.51.13.09.00.00.00.00</t>
  </si>
  <si>
    <t>KR.06.03.06.03.00.00.00.00</t>
  </si>
  <si>
    <t>OP.06.03.06.03.00.00.00.00</t>
  </si>
  <si>
    <t>Услуги по содержанию дорог</t>
  </si>
  <si>
    <t>UR.09.12.09.00.00.00.00.00</t>
  </si>
  <si>
    <t>Доходы от прочего выбытия прочих активов</t>
  </si>
  <si>
    <t>PR.03.51.13.12.00.00.00.00</t>
  </si>
  <si>
    <t>KR.06.03.06.06.00.00.00.00</t>
  </si>
  <si>
    <t>OP.06.03.06.06.00.00.00.00</t>
  </si>
  <si>
    <t>Услуги военизированной и сторожевой охраны</t>
  </si>
  <si>
    <t>UR.09.12.12.03.00.00.00.00</t>
  </si>
  <si>
    <t>Доходы от прочего выбытия ТМЦ</t>
  </si>
  <si>
    <t>PR.03.51.13.15.00.00.00.00</t>
  </si>
  <si>
    <t>KR.06.03.06.09.00.00.00.00</t>
  </si>
  <si>
    <t>OP.06.03.06.09.00.00.00.00</t>
  </si>
  <si>
    <t>Услуги по обслуживанию и прокату оборудования</t>
  </si>
  <si>
    <t>UR.09.12.03.00.00.00.00.00</t>
  </si>
  <si>
    <t>Доходы от прочего выбытия акций</t>
  </si>
  <si>
    <t>PR.03.51.13.18.00.00.00.00</t>
  </si>
  <si>
    <t>Расходы на заработную плату</t>
  </si>
  <si>
    <t>KR.06.03.03.03.00.00.00.00</t>
  </si>
  <si>
    <t>OP.06.03.03.06.00.00.00.00</t>
  </si>
  <si>
    <t>Услуги пожарной охраны, МЧС и содержание пожарных центров</t>
  </si>
  <si>
    <t>UR.09.12.15.00.00.00.00.00</t>
  </si>
  <si>
    <t>Доходы от прочего выбытия прочих финансовых вложений</t>
  </si>
  <si>
    <t>PR.03.51.13.21.00.00.00.00</t>
  </si>
  <si>
    <t>KR.06.03.03.06.00.00.00.00</t>
  </si>
  <si>
    <t>OP.06.03.03.03.00.00.00.00</t>
  </si>
  <si>
    <t>Услуги вневедомственной охраны</t>
  </si>
  <si>
    <t>UR.09.12.12.06.00.00.00.00</t>
  </si>
  <si>
    <t>Прочие доходы</t>
  </si>
  <si>
    <t>PR.03.51.15.27.00.00.00.00</t>
  </si>
  <si>
    <t>OP.06.06.03.00.00.00.00.00</t>
  </si>
  <si>
    <t>Услуги банков</t>
  </si>
  <si>
    <t>UR.09.12.18.00.00.00.00.00</t>
  </si>
  <si>
    <t>Доходы от участия в других организациях</t>
  </si>
  <si>
    <t>PR.03.08.00.00.00.00.00.00</t>
  </si>
  <si>
    <t>OP.06.06.06.00.00.00.00.00</t>
  </si>
  <si>
    <t>Расходы по ОТ, ПБ и пожарной безопасности</t>
  </si>
  <si>
    <t>UR.09.12.21.00.00.00.00.00</t>
  </si>
  <si>
    <t>Списание стоимости ОС при выбытии</t>
  </si>
  <si>
    <t>PR.06.06.03.00.00.00.00.00</t>
  </si>
  <si>
    <t>OP.06.06.09.00.00.00.00.00</t>
  </si>
  <si>
    <t>Аудит отчетности</t>
  </si>
  <si>
    <t>UR.09.12.24.03.00.00.00.00</t>
  </si>
  <si>
    <t>Списание стоимости НМА при выбытии</t>
  </si>
  <si>
    <t>PR.06.06.06.00.00.00.00.00</t>
  </si>
  <si>
    <t>OP.06.09.00.00.00.00.00.00</t>
  </si>
  <si>
    <t>Аудит запасов</t>
  </si>
  <si>
    <t>UR.09.12.24.06.00.00.00.00</t>
  </si>
  <si>
    <t>Списание стоимости капитальных вложений при выбытии</t>
  </si>
  <si>
    <t>PR.06.06.09.00.00.00.00.00</t>
  </si>
  <si>
    <t>Проведение гидроразрыва пласта (ГРП)</t>
  </si>
  <si>
    <t>OP.09.03.03.03.03.03.00.00</t>
  </si>
  <si>
    <t>Консалтинг</t>
  </si>
  <si>
    <t>UR.09.12.24.09.00.00.00.00</t>
  </si>
  <si>
    <t>Списание стоимости прочих инвестиций</t>
  </si>
  <si>
    <t>PR.06.06.15.00.00.00.00.00</t>
  </si>
  <si>
    <t>Ремонтно-изоляционные работы (РИР)</t>
  </si>
  <si>
    <t>OP.09.03.03.03.03.06.00.00</t>
  </si>
  <si>
    <t>Бухгалтерские услуги</t>
  </si>
  <si>
    <t>UR.09.12.24.12.00.00.00.00</t>
  </si>
  <si>
    <t>Списание стоимости нерезультативного поис.-разв.бурения</t>
  </si>
  <si>
    <t>PR.06.06.18.03.00.00.00.00</t>
  </si>
  <si>
    <t>Дополнительная перфорация и перестрел пластов</t>
  </si>
  <si>
    <t>OP.09.03.03.03.03.09.00.00</t>
  </si>
  <si>
    <t>Услуги по управлению</t>
  </si>
  <si>
    <t>UR.09.12.24.15.00.00.00.00</t>
  </si>
  <si>
    <t>Списание стоимости нерезультативного экспл.бурения</t>
  </si>
  <si>
    <t>PR.06.06.18.06.00.00.00.00</t>
  </si>
  <si>
    <t>Устранение негерметичности</t>
  </si>
  <si>
    <t>OP.09.03.03.03.03.12.00.00</t>
  </si>
  <si>
    <t>Юридические и нотариальные услуги</t>
  </si>
  <si>
    <t>UR.09.12.24.18.00.00.00.00</t>
  </si>
  <si>
    <t>Списание стоимости прочих работ не давших пол. результата</t>
  </si>
  <si>
    <t>PR.06.06.18.09.00.00.00.00</t>
  </si>
  <si>
    <t>Устранение аварий, в процессе экспл. и ремонта скважин</t>
  </si>
  <si>
    <t>OP.09.03.03.03.03.15.00.00</t>
  </si>
  <si>
    <t>Прочие профессиональные услуги</t>
  </si>
  <si>
    <t>UR.09.12.24.21.00.00.00.00</t>
  </si>
  <si>
    <t>Списание стоимости материалов</t>
  </si>
  <si>
    <t>PR.06.09.03.00.00.00.00.00</t>
  </si>
  <si>
    <t>Переход на другие горизонты и приобщение пластов</t>
  </si>
  <si>
    <t>OP.09.03.03.03.03.18.00.00</t>
  </si>
  <si>
    <t>Услуги почты</t>
  </si>
  <si>
    <t>UR.09.12.27.00.00.00.00.00</t>
  </si>
  <si>
    <t>Списание дебиторской задолженности</t>
  </si>
  <si>
    <t>PR.06.09.06.00.00.00.00.00</t>
  </si>
  <si>
    <t>Зарезка боковых стволов скважин (ЗБС)</t>
  </si>
  <si>
    <t>OP.09.03.03.03.03.21.00.00</t>
  </si>
  <si>
    <t>Услуги по исследовательским производственным работам</t>
  </si>
  <si>
    <t>UR.09.12.28.00.00.00.00.00</t>
  </si>
  <si>
    <t>Списание прочих оборотных активов</t>
  </si>
  <si>
    <t>PR.06.09.09.00.00.00.00.00</t>
  </si>
  <si>
    <t>Обработка призабойной зоны (ОПЗ) - КР</t>
  </si>
  <si>
    <t>OP.09.03.03.03.03.24.00.00</t>
  </si>
  <si>
    <t>Оценка</t>
  </si>
  <si>
    <t>UR.09.12.24.10.00.00.00.00</t>
  </si>
  <si>
    <t>Формирование резерва по сомнительным долгам</t>
  </si>
  <si>
    <t>PR.06.12.03.00.00.00.00.00</t>
  </si>
  <si>
    <t>Glencore Energy UK Ltd</t>
  </si>
  <si>
    <t>PRD.002.000000007</t>
  </si>
  <si>
    <t>Восстановление циркуляции</t>
  </si>
  <si>
    <t>OP.09.03.03.03.03.27.00.00</t>
  </si>
  <si>
    <t>Услуги прочие</t>
  </si>
  <si>
    <t>UR.09.12.30.00.00.00.00.00</t>
  </si>
  <si>
    <t>Формирование резерва под обесценение ценных бумаг</t>
  </si>
  <si>
    <t>PR.06.12.06.00.00.00.00.00</t>
  </si>
  <si>
    <t>Методы повышения нефтеотдачи пласта (ПНП): ВПП и ФХМ</t>
  </si>
  <si>
    <t>OP.09.03.03.03.03.30.00.00</t>
  </si>
  <si>
    <t>Командировочные расходы</t>
  </si>
  <si>
    <t>UR.12.03.00.00.00.00.00.00</t>
  </si>
  <si>
    <t>Формирование резерва под обесценение ТМЦ</t>
  </si>
  <si>
    <t>PR.06.12.09.00.00.00.00.00</t>
  </si>
  <si>
    <t>Прочие ГТМ в капитальном ремонте скважин</t>
  </si>
  <si>
    <t>OP.09.03.03.03.03.33.00.00</t>
  </si>
  <si>
    <t>Плата за землю в бюджет</t>
  </si>
  <si>
    <t>UR.12.06.03.03.00.00.00.00</t>
  </si>
  <si>
    <t>Формирование прочих резервов</t>
  </si>
  <si>
    <t>PR.06.12.12.00.00.00.00.00</t>
  </si>
  <si>
    <t>Исследование скважин</t>
  </si>
  <si>
    <t>OP.09.03.03.03.06.00.00.00</t>
  </si>
  <si>
    <t>Аренду земли у прочих собственников</t>
  </si>
  <si>
    <t>UR.12.06.03.06.00.00.00.00</t>
  </si>
  <si>
    <t>Плата за загрязнение окружающей среды</t>
  </si>
  <si>
    <t>PR.06.15.03.00.00.00.00.00</t>
  </si>
  <si>
    <t>Перевод скважин на использование по другому назначению</t>
  </si>
  <si>
    <t>OP.09.03.03.03.09.00.00.00</t>
  </si>
  <si>
    <t>Аренда транспортных средств</t>
  </si>
  <si>
    <t>UR.12.06.06.00.00.00.00.00</t>
  </si>
  <si>
    <t>Налог на имущество</t>
  </si>
  <si>
    <t>PR.06.15.06.00.00.00.00.00</t>
  </si>
  <si>
    <t>Ремонт нагнетательных скважин</t>
  </si>
  <si>
    <t>OP.09.03.03.03.12.00.00.00</t>
  </si>
  <si>
    <t>Расходы по аренде прочего оборудования</t>
  </si>
  <si>
    <t>UR.12.06.09.00.00.00.00.00</t>
  </si>
  <si>
    <t>Плата за пользование водными объектами</t>
  </si>
  <si>
    <t>PR.06.15.09.00.00.00.00.00</t>
  </si>
  <si>
    <t>Прочий капитальный ремонт скважин</t>
  </si>
  <si>
    <t>OP.09.03.03.03.15.00.00.00</t>
  </si>
  <si>
    <t>Аренда офисных помещений</t>
  </si>
  <si>
    <t>UR.12.06.12.00.00.00.00.00</t>
  </si>
  <si>
    <t>Платежи за право на разведку месторождений</t>
  </si>
  <si>
    <t>PR.06.15.12.06.00.00.00.00</t>
  </si>
  <si>
    <t>Ввод скважин из бездействия - ТР</t>
  </si>
  <si>
    <t>OP.09.03.03.06.03.03.00.00</t>
  </si>
  <si>
    <t>Прочие расходы по аренде</t>
  </si>
  <si>
    <t>UR.12.06.15.00.00.00.00.00</t>
  </si>
  <si>
    <t>Земельный налог</t>
  </si>
  <si>
    <t>PR.06.15.15.00.00.00.00.00</t>
  </si>
  <si>
    <t>Оптимизация режима эксплуатации скважин</t>
  </si>
  <si>
    <t>OP.09.03.03.06.03.06.00.00</t>
  </si>
  <si>
    <t>Обязательное страхование ответственности</t>
  </si>
  <si>
    <t>UR.12.12.04.00.00.00.00.00</t>
  </si>
  <si>
    <t>Платежи за право на поиск и оценку месторождений</t>
  </si>
  <si>
    <t>PR.06.15.12.03.00.00.00.00</t>
  </si>
  <si>
    <t>Перевод скважин на другой способ эксплуатации</t>
  </si>
  <si>
    <t>OP.09.03.03.06.03.09.00.00</t>
  </si>
  <si>
    <t>Добровольное страхование ответственности</t>
  </si>
  <si>
    <t>UR.12.12.09.00.00.00.00.00</t>
  </si>
  <si>
    <t>Транспортный налог</t>
  </si>
  <si>
    <t>PR.06.15.18.00.00.00.00.00</t>
  </si>
  <si>
    <t>Прочие ГТМ в текущем ремонте скважин</t>
  </si>
  <si>
    <t>OP.09.03.03.06.03.12.00.00</t>
  </si>
  <si>
    <t>Обязательное страхование имущества</t>
  </si>
  <si>
    <t>UR.12.12.02.00.00.00.00.00</t>
  </si>
  <si>
    <t>Прочие налоги, сборы, пошлины</t>
  </si>
  <si>
    <t>PR.06.15.21.00.00.00.00.00</t>
  </si>
  <si>
    <t>OP.09.03.06.03.00.00.00.00</t>
  </si>
  <si>
    <t>Добровольное страхование имущества</t>
  </si>
  <si>
    <t>UR.12.12.07.00.00.00.00.00</t>
  </si>
  <si>
    <t>Отрицательные курсовые разницы от операций по продаже валюты</t>
  </si>
  <si>
    <t>PR.06.18.00.00.00.00.00.00</t>
  </si>
  <si>
    <t>Ремонт трубопроводов</t>
  </si>
  <si>
    <t>OP.09.03.06.06.09.00.00.00</t>
  </si>
  <si>
    <t>Сбор, транспортировка, утилизация отходов (включ МТР)</t>
  </si>
  <si>
    <t>UR.12.15.03.00.00.00.00.00</t>
  </si>
  <si>
    <t>Отрицательные курсовые разницы</t>
  </si>
  <si>
    <t>PR.06.21.00.00.00.00.00.00</t>
  </si>
  <si>
    <t>Ремонт линий электропередач и связи</t>
  </si>
  <si>
    <t>OP.09.03.06.06.03.00.00.00</t>
  </si>
  <si>
    <t>Проведение исследований и лабораторных анализов</t>
  </si>
  <si>
    <t>UR.12.15.06.00.00.00.00.00</t>
  </si>
  <si>
    <t>Расходы на консервацию скважин</t>
  </si>
  <si>
    <t>PR.06.24.03.03.00.00.00.00</t>
  </si>
  <si>
    <t>Ремонт дорог</t>
  </si>
  <si>
    <t>OP.09.03.06.06.06.00.00.00</t>
  </si>
  <si>
    <t>Оплата экол экспертизб лицензий, разрешений гос.органов</t>
  </si>
  <si>
    <t>UR.12.15.09.00.00.00.00.00</t>
  </si>
  <si>
    <t>Расходы на расконсервацию скважин</t>
  </si>
  <si>
    <t>PR.06.24.03.06.00.00.00.00</t>
  </si>
  <si>
    <t>Прочий текущий ремонт скважин</t>
  </si>
  <si>
    <t>OP.09.03.03.06.06.00.00.00</t>
  </si>
  <si>
    <t>Прочие мероприятия по экологии</t>
  </si>
  <si>
    <t>UR.12.15.12.00.00.00.00.00</t>
  </si>
  <si>
    <t>Восстановление участков недр в соот-ии с усл. лиц.соглашений</t>
  </si>
  <si>
    <t>PR.06.24.06.03.00.00.00.00</t>
  </si>
  <si>
    <t>Ремонт нефтегазоперерабатывающих сооружений</t>
  </si>
  <si>
    <t>OP.09.03.06.06.15.00.00.00</t>
  </si>
  <si>
    <t>Представительские и протокольные расходы</t>
  </si>
  <si>
    <t>UR.12.18.00.00.00.00.00.00</t>
  </si>
  <si>
    <t>Расходы на ликвидацию сухих скважин</t>
  </si>
  <si>
    <t>PR.06.24.06.06.00.00.00.00</t>
  </si>
  <si>
    <t>Ремонт резервуаров</t>
  </si>
  <si>
    <t>OP.09.03.06.06.18.00.00.00</t>
  </si>
  <si>
    <t>Услуги по найму персонала</t>
  </si>
  <si>
    <t>UR.12.21.03.00.00.00.00.00</t>
  </si>
  <si>
    <t>Содержание законсервированных скважин</t>
  </si>
  <si>
    <t>PR.06.24.03.09.00.00.00.00</t>
  </si>
  <si>
    <t>Ремонт инженерных и теплосетей</t>
  </si>
  <si>
    <t>OP.09.03.06.06.12.00.00.00</t>
  </si>
  <si>
    <t>Расходы по подготовке кадров</t>
  </si>
  <si>
    <t>UR.12.21.06.00.00.00.00.00</t>
  </si>
  <si>
    <t>Прочие расходы на ликвидацию объектов</t>
  </si>
  <si>
    <t>PR.06.24.06.09.00.00.00.00</t>
  </si>
  <si>
    <t>Ремонт прочих сооружений и передаточных устройств</t>
  </si>
  <si>
    <t>OP.09.03.06.06.21.00.00.00</t>
  </si>
  <si>
    <t>Пенсионное страхование и (или) пенсионное обеспечение</t>
  </si>
  <si>
    <t>UR.12.21.09.03.00.00.00.00</t>
  </si>
  <si>
    <t>Расчетно-кассовое обслуживание</t>
  </si>
  <si>
    <t>PR.06.24.09.03.00.00.00.00</t>
  </si>
  <si>
    <t>Ремонт НКТ и штанг</t>
  </si>
  <si>
    <t>OP.09.03.06.09.03.00.00.00</t>
  </si>
  <si>
    <t>Добровольное медицинское страхование</t>
  </si>
  <si>
    <t>UR.12.21.09.06.00.00.00.00</t>
  </si>
  <si>
    <t>Прочие услуги банков</t>
  </si>
  <si>
    <t>PR.06.24.09.06.00.00.00.00</t>
  </si>
  <si>
    <t>Ремонт ШГН</t>
  </si>
  <si>
    <t>OP.09.03.06.09.06.06.00.00</t>
  </si>
  <si>
    <t>Добровольное страхование от несчастных случаев</t>
  </si>
  <si>
    <t>UR.12.21.09.09.00.00.00.00</t>
  </si>
  <si>
    <t>Штрафы, пени, неустойки в бюджет</t>
  </si>
  <si>
    <t>PR.06.24.12.03.00.00.00.00</t>
  </si>
  <si>
    <t>Ремонт ЭЦН</t>
  </si>
  <si>
    <t>OP.09.03.06.09.06.03.00.00</t>
  </si>
  <si>
    <t>Прочие расходы по содержанию персонала</t>
  </si>
  <si>
    <t>UR.12.21.12.00.00.00.00.00</t>
  </si>
  <si>
    <t>Услуги сторонних организаций по организации кредитов</t>
  </si>
  <si>
    <t>PR.06.24.09.09.00.00.00.00</t>
  </si>
  <si>
    <t>Ремонт погружного кабеля</t>
  </si>
  <si>
    <t>OP.09.03.06.09.06.09.00.00</t>
  </si>
  <si>
    <t>Расходы на отношения с общественностью</t>
  </si>
  <si>
    <t>UR.12.24.00.00.00.00.00.00</t>
  </si>
  <si>
    <t>Штрафы, пени, неустойки во внебюджетные фонды</t>
  </si>
  <si>
    <t>PR.06.24.12.06.00.00.00.00</t>
  </si>
  <si>
    <t>Ремонт прочего погружного оборудования</t>
  </si>
  <si>
    <t>OP.09.03.06.09.06.12.00.00</t>
  </si>
  <si>
    <t>UR.12.27.00.00.00.00.00.00</t>
  </si>
  <si>
    <t>Прочие штрафы, пени, неустойки</t>
  </si>
  <si>
    <t>PR.06.24.12.09.00.00.00.00</t>
  </si>
  <si>
    <t>Электро и энергооборудования</t>
  </si>
  <si>
    <t>OP.09.03.06.09.09.00.00.00</t>
  </si>
  <si>
    <t>Приобретение программных продуктов, баз данных и т.п.</t>
  </si>
  <si>
    <t>UR.12.05.00.00.00.00.00.00</t>
  </si>
  <si>
    <t>PR.06.24.15.00.00.00.00.00</t>
  </si>
  <si>
    <t>Ремонт оборудования нефтегазопереработки</t>
  </si>
  <si>
    <t>OP.09.03.06.09.12.00.00.00</t>
  </si>
  <si>
    <t>Расходы по лизингу зданий и сооружений</t>
  </si>
  <si>
    <t>UR.12.09.03.00.00.00.00.00</t>
  </si>
  <si>
    <t>Мероприятия по экологии</t>
  </si>
  <si>
    <t>PR.06.24.18.00.00.00.00.00</t>
  </si>
  <si>
    <t>Ремонт контрольно-измерительных и иных приборов</t>
  </si>
  <si>
    <t>OP.09.03.06.09.15.00.00.00</t>
  </si>
  <si>
    <t>UR.15.03.00.00.00.00.00.00</t>
  </si>
  <si>
    <t>Оплата проезда и провоза багажа к месту отдыха и обратно</t>
  </si>
  <si>
    <t>PR.06.24.21.03.03.00.00.00</t>
  </si>
  <si>
    <t>Ремонт прочего оборудования по подготовке нефти и газа</t>
  </si>
  <si>
    <t>OP.09.03.06.09.18.03.00.00</t>
  </si>
  <si>
    <t>UR.15.06.00.00.00.00.00.00</t>
  </si>
  <si>
    <t>Оздоровление неработающих членов семьи работников</t>
  </si>
  <si>
    <t>PR.06.24.21.03.06.00.00.00</t>
  </si>
  <si>
    <t>Ремонт прочего оборудования по добыче нефти и газа</t>
  </si>
  <si>
    <t>OP.09.03.06.09.18.06.00.00</t>
  </si>
  <si>
    <t>UR.15.09.00.00.00.00.00.00</t>
  </si>
  <si>
    <t>PR.06.24.21.03.09.00.00.00</t>
  </si>
  <si>
    <t>Ремонт прочего оборудования</t>
  </si>
  <si>
    <t>OP.09.03.06.09.18.09.00.00</t>
  </si>
  <si>
    <t>UR.15.12.00.00.00.00.00.00</t>
  </si>
  <si>
    <t>PR.06.24.21.03.12.00.00.00</t>
  </si>
  <si>
    <t>OP.09.03.06.12.00.00.00.00</t>
  </si>
  <si>
    <t>Прочие налоги, сборы, пошлины и аналогичные платежи</t>
  </si>
  <si>
    <t>UR.15.15.00.00.00.00.00.00</t>
  </si>
  <si>
    <t>Выплаты социального характера</t>
  </si>
  <si>
    <t>PR.06.24.21.03.15.00.00.00</t>
  </si>
  <si>
    <t>OP.09.03.06.15.00.00.00.00</t>
  </si>
  <si>
    <t>Амортизация ОС (общехозяйственного назначения)</t>
  </si>
  <si>
    <t>UR.18.03.00.00.00.00.00.00</t>
  </si>
  <si>
    <t>Санаторно-курортное лечение</t>
  </si>
  <si>
    <t>PR.06.24.21.03.18.00.00.00</t>
  </si>
  <si>
    <t>Услуги по подъему нефти</t>
  </si>
  <si>
    <t>OP.09.06.03.00.00.00.00.00</t>
  </si>
  <si>
    <t>Амортизация НМА (общехозяйственного назначения)</t>
  </si>
  <si>
    <t>UR.18.06.00.00.00.00.00.00</t>
  </si>
  <si>
    <t>Культурно-массовые и спортивные мероприятия</t>
  </si>
  <si>
    <t>PR.06.24.21.03.21.00.00.00</t>
  </si>
  <si>
    <t>Услуги по сбору и внутрипромысловой транспортировке нефти</t>
  </si>
  <si>
    <t>OP.09.06.06.00.00.00.00.00</t>
  </si>
  <si>
    <t>Расходы, связанные с аморт/ стоимостью долгосрочных кредитов</t>
  </si>
  <si>
    <t>UR.21.00.00.00.00.00.00.00</t>
  </si>
  <si>
    <t>Проведение праздничных мероприятий</t>
  </si>
  <si>
    <t>PR.06.24.21.03.24.00.00.00</t>
  </si>
  <si>
    <t>Услуги по подготовке нефти</t>
  </si>
  <si>
    <t>OP.09.06.09.00.00.00.00.00</t>
  </si>
  <si>
    <t>UR.24.00.00.00.00.00.00.00</t>
  </si>
  <si>
    <t>Жилищная программа (компенсация процентов по кредитам)</t>
  </si>
  <si>
    <t>PR.06.24.21.03.27.00.00.00</t>
  </si>
  <si>
    <t>Услуги по сбору и транспортировке газа</t>
  </si>
  <si>
    <t>OP.09.06.12.00.00.00.00.00</t>
  </si>
  <si>
    <t>Расходы при устаревании материальных ценностей</t>
  </si>
  <si>
    <t>UR.27.00.00.00.00.00.00.00</t>
  </si>
  <si>
    <t>PR.06.24.21.03.30.00.00.00</t>
  </si>
  <si>
    <t>Услуги по компримированию газа</t>
  </si>
  <si>
    <t>OP.09.06.15.00.00.00.00.00</t>
  </si>
  <si>
    <t>Восстановление резерва по оценочным обязательствам</t>
  </si>
  <si>
    <t>UR.30.00.00.00.00.00.00.00</t>
  </si>
  <si>
    <t>Получение первого образования сотрудниками и их детьми</t>
  </si>
  <si>
    <t>PR.06.24.21.03.33.00.00.00</t>
  </si>
  <si>
    <t>Прочие операторские услуги</t>
  </si>
  <si>
    <t>OP.09.06.18.00.00.00.00.00</t>
  </si>
  <si>
    <t>Списание геологоразведочных работ</t>
  </si>
  <si>
    <t>UR.33.00.00.00.00.00.00.00</t>
  </si>
  <si>
    <t>Удешевление расходов на питание</t>
  </si>
  <si>
    <t>PR.06.24.21.03.36.00.00.00</t>
  </si>
  <si>
    <t>Услуги по переработке нефти</t>
  </si>
  <si>
    <t>OP.09.09.03.00.00.00.00.00</t>
  </si>
  <si>
    <t>Распределение затрат на основное производство</t>
  </si>
  <si>
    <t>VSP.06.03.00.00.00.00.00.00</t>
  </si>
  <si>
    <t>Страхование жизни</t>
  </si>
  <si>
    <t>PR.06.24.21.03.39.00.00.00</t>
  </si>
  <si>
    <t>Услуги по переработке газа</t>
  </si>
  <si>
    <t>OP.09.09.06.00.00.00.00.00</t>
  </si>
  <si>
    <t>Распределение затрат на вспомогательное производство</t>
  </si>
  <si>
    <t>VSP.06.06.00.00.00.00.00.00</t>
  </si>
  <si>
    <t>Расходы на благотворительность и спонсорство</t>
  </si>
  <si>
    <t>PR.06.24.24.00.00.00.00.00</t>
  </si>
  <si>
    <t>OP.09.12.03.00.00.00.00.00</t>
  </si>
  <si>
    <t>Распределение затрат на коммерческие расходы</t>
  </si>
  <si>
    <t>VSP.06.09.00.00.00.00.00.00</t>
  </si>
  <si>
    <t>Содержание объектов социальной сферы</t>
  </si>
  <si>
    <t>PR.06.24.27.00.00.00.00.00</t>
  </si>
  <si>
    <t>OP.09.12.06.00.00.00.00.00</t>
  </si>
  <si>
    <t>Распределение затрат на инвестиционные расходы</t>
  </si>
  <si>
    <t>VSP.06.12.00.00.00.00.00.00</t>
  </si>
  <si>
    <t>НДС непроизводственного назначения</t>
  </si>
  <si>
    <t>PR.06.24.30.00.00.00.00.00</t>
  </si>
  <si>
    <t>Расходы на АСУТП</t>
  </si>
  <si>
    <t>OP.09.12.09.00.00.00.00.00</t>
  </si>
  <si>
    <t>Распределение затрат на стоимость МТР</t>
  </si>
  <si>
    <t>VSP.06.15.00.00.00.00.00.00</t>
  </si>
  <si>
    <t>Агентское вознаграждение</t>
  </si>
  <si>
    <t>PR.06.24.33.03.00.00.00.00</t>
  </si>
  <si>
    <t>Услуги автотранспорта - Технологический автотранспорт</t>
  </si>
  <si>
    <t>OP.09.15.03.03.00.00.00.00</t>
  </si>
  <si>
    <t>Распределение затрат на прочие непроизводственные расходы</t>
  </si>
  <si>
    <t>VSP.06.18.00.00.00.00.00.00</t>
  </si>
  <si>
    <t>Ремонт скважин, не зарегистр. и не введенных в состав ОС</t>
  </si>
  <si>
    <t>PR.06.24.33.06.00.00.00.00</t>
  </si>
  <si>
    <t>Услуги автотранспорта - Перевозка нефтяной жидкости</t>
  </si>
  <si>
    <t>OP.09.15.03.06.00.00.00.00</t>
  </si>
  <si>
    <t>Корректировка стоимости финансовых вложений</t>
  </si>
  <si>
    <t>PR.06.24.33.09.00.00.00.00</t>
  </si>
  <si>
    <t>Услуги автотранспорта - Грузоперевозки</t>
  </si>
  <si>
    <t>OP.09.15.03.09.00.00.00.00</t>
  </si>
  <si>
    <t>Право требования по дебиторской задолженности</t>
  </si>
  <si>
    <t>PR.06.24.33.12.00.00.00.00</t>
  </si>
  <si>
    <t>Услуги автотранспорта - Вахтовый автотранспорт</t>
  </si>
  <si>
    <t>OP.09.15.03.12.00.00.00.00</t>
  </si>
  <si>
    <t>Право требования по займам</t>
  </si>
  <si>
    <t>PR.06.24.33.15.00.00.00.00</t>
  </si>
  <si>
    <t>Услуги автотранспорта - Легковой автотранспорт</t>
  </si>
  <si>
    <t>OP.09.15.03.15.00.00.00.00</t>
  </si>
  <si>
    <t>Приобретение права требования</t>
  </si>
  <si>
    <t>PR.06.24.33.18.00.00.00.00</t>
  </si>
  <si>
    <t>Услуги ж/д-транспорта</t>
  </si>
  <si>
    <t>OP.09.15.06.00.00.00.00.00</t>
  </si>
  <si>
    <t>Недостачи, выявленные при инвентаризации (ОС)</t>
  </si>
  <si>
    <t>PR.06.24.33.21.00.00.00.00</t>
  </si>
  <si>
    <t>Услуги авиатранспорта</t>
  </si>
  <si>
    <t>OP.09.15.09.00.00.00.00.00</t>
  </si>
  <si>
    <t>Недостачи, выявленные при инвентаризации (ТМЦ)</t>
  </si>
  <si>
    <t>PR.06.24.33.24.00.00.00.00</t>
  </si>
  <si>
    <t>Услуги водного транспорта</t>
  </si>
  <si>
    <t>OP.09.15.12.00.00.00.00.00</t>
  </si>
  <si>
    <t>Геологоразведю, геофизич., горноподготовит. и т.п. работы</t>
  </si>
  <si>
    <t>PR.06.24.33.27.00.00.00.00</t>
  </si>
  <si>
    <t>OP.09.15.15.00.00.00.00.00</t>
  </si>
  <si>
    <t>PR.06.24.33.30.00.00.00.00</t>
  </si>
  <si>
    <t>Услуги геофизики</t>
  </si>
  <si>
    <t>OP.09.18.03.00.00.00.00.00</t>
  </si>
  <si>
    <t>PR.06.24.33.33.00.00.00.00</t>
  </si>
  <si>
    <t>Услуги по обслуживанию и прокату ЭЦН</t>
  </si>
  <si>
    <t>OP.09.18.06.03.03.00.00.00</t>
  </si>
  <si>
    <t>PR.06.24.33.36.00.00.00.00</t>
  </si>
  <si>
    <t>Услуги по обслуживанию и прокату ШГН</t>
  </si>
  <si>
    <t>OP.09.18.06.06.03.00.00.00</t>
  </si>
  <si>
    <t>PR.06.24.33.39.00.00.00.00</t>
  </si>
  <si>
    <t>Услуги по обслуживанию и прокату прочего оборудования</t>
  </si>
  <si>
    <t>OP.09.18.06.12.00.00.00.00</t>
  </si>
  <si>
    <t>PR.06.24.33.42.00.00.00.00</t>
  </si>
  <si>
    <t>Архивная Услуги по обслуживанию и прокату ЭЦН</t>
  </si>
  <si>
    <t>OP.09.18.06.03.00.00.00.00</t>
  </si>
  <si>
    <t>PR.06.24.33.45.00.00.00.00</t>
  </si>
  <si>
    <t>OP.09.18.12.00.00.00.00.00</t>
  </si>
  <si>
    <t>Подготовка нефти</t>
  </si>
  <si>
    <t>PR.06.24.33.48.00.00.00.00</t>
  </si>
  <si>
    <t>Наладка и диагностика энерг. и электр. оборудования</t>
  </si>
  <si>
    <t>OP.09.18.15.03.00.00.00.00</t>
  </si>
  <si>
    <t>Потери ТМЦ – Прочие</t>
  </si>
  <si>
    <t>PR.06.24.33.51.00.00.00.00</t>
  </si>
  <si>
    <t>Наладка и диагностика механического и прочего оборудования</t>
  </si>
  <si>
    <t>OP.09.18.15.06.00.00.00.00</t>
  </si>
  <si>
    <t>Затраты прочие</t>
  </si>
  <si>
    <t>PR.06.24.33.54.00.00.00.00</t>
  </si>
  <si>
    <t>Услуги по обслуживанию энергетического хозяйства</t>
  </si>
  <si>
    <t>OP.09.18.06.09.00.00.00.00</t>
  </si>
  <si>
    <t>Прочее выбытие доходных вложений в материальные ценности</t>
  </si>
  <si>
    <t>PR.06.24.31.03.00.00.00.00</t>
  </si>
  <si>
    <t>Наладка и диагностикана объектах добычи и подготовки нефти</t>
  </si>
  <si>
    <t>OP.09.18.15.09.00.00.00.00</t>
  </si>
  <si>
    <t>Прочее выбытие на капитальных вложений</t>
  </si>
  <si>
    <t>PR.06.24.31.06.00.00.00.00</t>
  </si>
  <si>
    <t>Услуги по противофонтанному обслуживанию</t>
  </si>
  <si>
    <t>OP.09.18.18.00.00.00.00.00</t>
  </si>
  <si>
    <t>Прочее выбытие основных средств</t>
  </si>
  <si>
    <t>PR.06.24.31.09.00.00.00.00</t>
  </si>
  <si>
    <t>Услуги по градуировке резервуаров</t>
  </si>
  <si>
    <t>OP.09.18.21.00.00.00.00.00</t>
  </si>
  <si>
    <t>Прочее выбытие прочих активов</t>
  </si>
  <si>
    <t>PR.06.24.31.12.00.00.00.00</t>
  </si>
  <si>
    <t>Услуги по зачистке резервуаров</t>
  </si>
  <si>
    <t>OP.09.18.24.00.00.00.00.00</t>
  </si>
  <si>
    <t>Прочее выбытие ТМЦ</t>
  </si>
  <si>
    <t>PR.06.24.31.15.00.00.00.00</t>
  </si>
  <si>
    <t>Услуги по НИ и произв. работам</t>
  </si>
  <si>
    <t>OP.09.18.27.00.00.00.00.00</t>
  </si>
  <si>
    <t>Прочее выбытие прочих финансовых вложений</t>
  </si>
  <si>
    <t>PR.06.24.31.21.00.00.00.00</t>
  </si>
  <si>
    <t>Оформление нормативной документации</t>
  </si>
  <si>
    <t>OP.09.18.30.00.00.00.00.00</t>
  </si>
  <si>
    <t>Расходы по законсервированным мощностям и объектам</t>
  </si>
  <si>
    <t>PR.06.24.05.12.00.00.00.00</t>
  </si>
  <si>
    <t>OP.09.18.33.03.00.00.00.00</t>
  </si>
  <si>
    <t>Сейсморазведочные работы 3D</t>
  </si>
  <si>
    <t>PR.06.27.03.00.00.00.00.00</t>
  </si>
  <si>
    <t>OP.09.18.33.06.00.00.00.00</t>
  </si>
  <si>
    <t>Сейсморазведочные работы 2D</t>
  </si>
  <si>
    <t>PR.06.27.06.00.00.00.00.00</t>
  </si>
  <si>
    <t>OP.09.18.36.00.00.00.00.00</t>
  </si>
  <si>
    <t>Расходы по подсчету запасов (оценка запасов)</t>
  </si>
  <si>
    <t>PR.06.27.09.00.00.00.00.00</t>
  </si>
  <si>
    <t>Расходы на охрану труда и соблюдение техники безопасности</t>
  </si>
  <si>
    <t>OP.09.18.39.00.00.00.00.00</t>
  </si>
  <si>
    <t>Прочие расходы на освоение природных ресурсов (прочие ГРР)</t>
  </si>
  <si>
    <t>PR.06.27.12.00.00.00.00.00</t>
  </si>
  <si>
    <t>Услуги по хранению ТМЦ</t>
  </si>
  <si>
    <t>OP.09.18.40.00.00.00.00.00</t>
  </si>
  <si>
    <t>Безвозмездно переданные активы</t>
  </si>
  <si>
    <t>PR.06.30.00.00.00.00.00.00</t>
  </si>
  <si>
    <t>OP.09.18.42.00.00.00.00.00</t>
  </si>
  <si>
    <t>Изменение стоимости активов по результатам переоценки</t>
  </si>
  <si>
    <t>PR.06.33.00.00.00.00.00.00</t>
  </si>
  <si>
    <t>OP.12.03.00.00.00.00.00.00</t>
  </si>
  <si>
    <t>Расходы от сдачи ОС в аренду</t>
  </si>
  <si>
    <t>PR.06.34.00.00.00.00.00.00</t>
  </si>
  <si>
    <t>OP.12.06.03.03.00.00.00.00</t>
  </si>
  <si>
    <t>Убытки прошлых лет, выявленные в текущем году</t>
  </si>
  <si>
    <t>PR.06.36.03.00.00.00.00.00</t>
  </si>
  <si>
    <t>Аренда земли у прочих собственников</t>
  </si>
  <si>
    <t>OP.12.06.03.06.00.00.00.00</t>
  </si>
  <si>
    <t>Корректировка налогов по убыткам прошлых лет</t>
  </si>
  <si>
    <t>PR.06.36.06.00.00.00.00.00</t>
  </si>
  <si>
    <t>Расходы на аренду скважин</t>
  </si>
  <si>
    <t>OP.12.06.06.00.00.00.00.00</t>
  </si>
  <si>
    <t>Расходы на аренду трубопроводов</t>
  </si>
  <si>
    <t>OP.12.06.09.00.00.00.00.00</t>
  </si>
  <si>
    <t>Расходы на аренду линий электропередач</t>
  </si>
  <si>
    <t>OP.12.06.12.00.00.00.00.00</t>
  </si>
  <si>
    <t>Расходы на аренду автомобилей и спецтехники</t>
  </si>
  <si>
    <t>OP.12.06.15.00.00.00.00.00</t>
  </si>
  <si>
    <t>Расходы на аренду насосов и элементов насосных установок</t>
  </si>
  <si>
    <t>OP.12.06.21.00.00.00.00.00</t>
  </si>
  <si>
    <t>OP.12.06.24.00.00.00.00.00</t>
  </si>
  <si>
    <t>Расходы на аренду электрооборудования и энергооборудование</t>
  </si>
  <si>
    <t>OP.12.06.18.00.00.00.00.00</t>
  </si>
  <si>
    <t>OP.12.06.27.00.00.00.00.00</t>
  </si>
  <si>
    <t>OP.12.12.03.00.00.00.00.00</t>
  </si>
  <si>
    <t>OP.12.12.06.00.00.00.00.00</t>
  </si>
  <si>
    <t>OP.12.12.05.00.00.00.00.00</t>
  </si>
  <si>
    <t>OP.12.12.08.00.00.00.00.00</t>
  </si>
  <si>
    <t>Рекультивация шламовых амбаров</t>
  </si>
  <si>
    <t>OP.12.15.03.00.00.00.00.00</t>
  </si>
  <si>
    <t>Сбор, транспортировка, утилизация отходов (включ утилиз МТР)</t>
  </si>
  <si>
    <t>OP.12.15.09.00.00.00.00.00</t>
  </si>
  <si>
    <t>Проведение экологического мониторинга</t>
  </si>
  <si>
    <t>OP.12.15.12.00.00.00.00.00</t>
  </si>
  <si>
    <t>Оплата экологических экспертиз, разрешений гос. органов</t>
  </si>
  <si>
    <t>OP.12.15.18.00.00.00.00.00</t>
  </si>
  <si>
    <t>Рекультивация загрязненных и механически нарушенных земель</t>
  </si>
  <si>
    <t>OP.12.15.06.00.00.00.00.00</t>
  </si>
  <si>
    <t>OP.12.15.15.00.00.00.00.00</t>
  </si>
  <si>
    <t>OP.12.15.21.00.00.00.00.00</t>
  </si>
  <si>
    <t>OP.12.18.03.00.00.00.00.00</t>
  </si>
  <si>
    <t>OP.12.18.06.00.00.00.00.00</t>
  </si>
  <si>
    <t>Пенсионное страхование\ негосударств.пенс.обесп.</t>
  </si>
  <si>
    <t>OP.12.18.09.03.00.00.00.00</t>
  </si>
  <si>
    <t>OP.12.18.09.06.00.00.00.00</t>
  </si>
  <si>
    <t>OP.12.18.09.09.00.00.00.00</t>
  </si>
  <si>
    <t>Услуги по обслуживанию вахтового поселка</t>
  </si>
  <si>
    <t>OP.12.18.12.03.00.00.00.00</t>
  </si>
  <si>
    <t>Услуги по организации питания</t>
  </si>
  <si>
    <t>OP.12.18.12.06.00.00.00.00</t>
  </si>
  <si>
    <t>Расходы по содержанию персонала прочие</t>
  </si>
  <si>
    <t>OP.12.18.12.09.00.00.00.00</t>
  </si>
  <si>
    <t>OP.12.21.30.00.00.00.00.00</t>
  </si>
  <si>
    <t>Автоматизация и связь ООО</t>
  </si>
  <si>
    <t>PRD.002.100001554</t>
  </si>
  <si>
    <t>OP.12.05.00.00.00.00.00.00</t>
  </si>
  <si>
    <t>OP.15.03.00.00.00.00.00.00</t>
  </si>
  <si>
    <t>OP.15.06.00.00.00.00.00.00</t>
  </si>
  <si>
    <t>OP.15.09.00.00.00.00.00.00</t>
  </si>
  <si>
    <t>OP.15.12.00.00.00.00.00.00</t>
  </si>
  <si>
    <t>Лабораторные исследования (ГРР)</t>
  </si>
  <si>
    <t>OP.15.15.00.00.00.00.00.00</t>
  </si>
  <si>
    <t>Расконсервация и ПЭ скв. (ГРР)</t>
  </si>
  <si>
    <t>OP.15.18.00.00.00.00.00.00</t>
  </si>
  <si>
    <t>НДПИ - нефть</t>
  </si>
  <si>
    <t>OP.18.03.03.00.00.00.00.00</t>
  </si>
  <si>
    <t>НДПИ - газ</t>
  </si>
  <si>
    <t>OP.18.03.06.00.00.00.00.00</t>
  </si>
  <si>
    <t>НДПИ - газовый конденсат</t>
  </si>
  <si>
    <t>OP.18.03.09.00.00.00.00.00</t>
  </si>
  <si>
    <t>НДПИ - прочие полезные ископаемые</t>
  </si>
  <si>
    <t>OP.18.03.12.00.00.00.00.00</t>
  </si>
  <si>
    <t>OP.18.06.00.00.00.00.00.00</t>
  </si>
  <si>
    <t>OP.18.09.00.00.00.00.00.00</t>
  </si>
  <si>
    <t>OP.18.12.03.00.00.00.00.00</t>
  </si>
  <si>
    <t>OP.18.12.06.00.00.00.00.00</t>
  </si>
  <si>
    <t>OP.18.15.00.00.00.00.00.00</t>
  </si>
  <si>
    <t>OP.18.18.00.00.00.00.00.00</t>
  </si>
  <si>
    <t>OP.18.21.00.00.00.00.00.00</t>
  </si>
  <si>
    <t>OP.18.24.00.00.00.00.00.00</t>
  </si>
  <si>
    <t>Амортизация ОС (производственного назначения)</t>
  </si>
  <si>
    <t>OP.21.03.00.00.00.00.00.00</t>
  </si>
  <si>
    <t>Амортизация НМА (производственного назначения)</t>
  </si>
  <si>
    <t>OP.21.06.00.00.00.00.00.00</t>
  </si>
  <si>
    <t>Капитализация расходов на ремонт ОС</t>
  </si>
  <si>
    <t>OP.24.00.00.00.00.00.00.00</t>
  </si>
  <si>
    <t>Рекласс расходов будущих периодов расходов на себестоимость</t>
  </si>
  <si>
    <t>OP.30.00.00.00.00.00.00.00</t>
  </si>
  <si>
    <t>Расходы при переоценке готовой продукции</t>
  </si>
  <si>
    <t>OP.36.00.00.00.00.00.00.00</t>
  </si>
  <si>
    <t>OP.39.00.00.00.00.00.00.00</t>
  </si>
  <si>
    <t>Расходы при переоценке ОС/НЗС до справедливой стоимости</t>
  </si>
  <si>
    <t>OP.42.00.00.00.00.00.00.00</t>
  </si>
  <si>
    <t>Распределение затрат на осн/вспом производство</t>
  </si>
  <si>
    <t>VSP.03.03.00.00.00.00.00.00</t>
  </si>
  <si>
    <t>Распределение затрат на управленческие расходы</t>
  </si>
  <si>
    <t>VSP.03.06.00.00.00.00.00.00</t>
  </si>
  <si>
    <t>VSP.03.09.00.00.00.00.00.00</t>
  </si>
  <si>
    <t>VSP.03.12.00.00.00.00.00.00</t>
  </si>
  <si>
    <t>VSP.03.15.00.00.00.00.00.00</t>
  </si>
  <si>
    <t>VSP.03.18.00.00.00.00.00.00</t>
  </si>
  <si>
    <t>PRD.008.100000170</t>
  </si>
  <si>
    <t>Ай-Теко АО</t>
  </si>
  <si>
    <t>PRD.005.100000004</t>
  </si>
  <si>
    <t>АКИ-ОТЫР НАК ОАО</t>
  </si>
  <si>
    <t>PRD.002.100000750</t>
  </si>
  <si>
    <t>PRD.002.100000457</t>
  </si>
  <si>
    <t>Арбат ООО</t>
  </si>
  <si>
    <t>PRD.002.100000008</t>
  </si>
  <si>
    <t>PRD.002.100002032</t>
  </si>
  <si>
    <t>PRD.002.100009153</t>
  </si>
  <si>
    <t>АСУ технология</t>
  </si>
  <si>
    <t>PRD.002.100000011</t>
  </si>
  <si>
    <t>АСУ-Югория ООО</t>
  </si>
  <si>
    <t>PRD.002.100010105</t>
  </si>
  <si>
    <t>Атайнефть</t>
  </si>
  <si>
    <t>PRD.001.000000023</t>
  </si>
  <si>
    <t>Аудиторская фирма "Аваль" ООО</t>
  </si>
  <si>
    <t>PRD.002.100003017</t>
  </si>
  <si>
    <t>PRD.002.100000364</t>
  </si>
  <si>
    <t>Без контрагента</t>
  </si>
  <si>
    <t>PRD.NONE</t>
  </si>
  <si>
    <t>PRD.001.000000020</t>
  </si>
  <si>
    <t>PRD.001.000000002</t>
  </si>
  <si>
    <t>Белкамнефть ООО</t>
  </si>
  <si>
    <t>PRD.001.000000009</t>
  </si>
  <si>
    <t>БИНГ ООО</t>
  </si>
  <si>
    <t>PRD.005.100000835</t>
  </si>
  <si>
    <t>PRD.002.100009238</t>
  </si>
  <si>
    <t>Борец ПК ООО</t>
  </si>
  <si>
    <t>PRD.002.100000015</t>
  </si>
  <si>
    <t>Бытсервис ООО</t>
  </si>
  <si>
    <t>PRD.002.100010441</t>
  </si>
  <si>
    <t>PRD.005.100000611</t>
  </si>
  <si>
    <t>ВАРИАНТ ООО</t>
  </si>
  <si>
    <t>PRD.002.100001556</t>
  </si>
  <si>
    <t>Варьеганнефть ОАО</t>
  </si>
  <si>
    <t>PRD.005.100000534</t>
  </si>
  <si>
    <t>ВДМ-Сервис ООО</t>
  </si>
  <si>
    <t>PRD.002.000000091</t>
  </si>
  <si>
    <t>Везерфорд ООО</t>
  </si>
  <si>
    <t>PRD.002.100000019</t>
  </si>
  <si>
    <t>Вектор ИПФ ООО</t>
  </si>
  <si>
    <t>PRD.002.100001557</t>
  </si>
  <si>
    <t>PRD.005.100000865</t>
  </si>
  <si>
    <t>ВСК САО</t>
  </si>
  <si>
    <t>PRD.002.100009651</t>
  </si>
  <si>
    <t>Газпромнефть-Корпоративные продажи ООО</t>
  </si>
  <si>
    <t>PRD.002.100000459</t>
  </si>
  <si>
    <t>PRD.005.100000168</t>
  </si>
  <si>
    <t>Геопроект ООО</t>
  </si>
  <si>
    <t>PRD.008.100000084</t>
  </si>
  <si>
    <t>PRD.002.100010112</t>
  </si>
  <si>
    <t>Главгосэкспертиза России ФАУ</t>
  </si>
  <si>
    <t>PRD.008.100000289</t>
  </si>
  <si>
    <t>Главгосэкспертиза Ханты-Мансиийский филиал</t>
  </si>
  <si>
    <t>PRD.002.100010038</t>
  </si>
  <si>
    <t>ГОРИЗОНТ ООО</t>
  </si>
  <si>
    <t>PRD.002.100002688</t>
  </si>
  <si>
    <t>Городской центр экспертиз ООО</t>
  </si>
  <si>
    <t>PRD.002.100002249</t>
  </si>
  <si>
    <t>Государственная инспекция труда в ХМАО-Югре</t>
  </si>
  <si>
    <t>PRD.008.100000380</t>
  </si>
  <si>
    <t>ГРАНД-ПрофЦентр</t>
  </si>
  <si>
    <t>PRD.005.100001515</t>
  </si>
  <si>
    <t>PRD.002.100002597</t>
  </si>
  <si>
    <t>Департамент по недропользованию по уральскому федеральному о</t>
  </si>
  <si>
    <t>PRD.008.100000048</t>
  </si>
  <si>
    <t>PRD.002.100010252</t>
  </si>
  <si>
    <t>Евразия БВС ООО</t>
  </si>
  <si>
    <t>PRD.002.100001635</t>
  </si>
  <si>
    <t>Завод столовых вод ООО</t>
  </si>
  <si>
    <t>PRD.005.100000923</t>
  </si>
  <si>
    <t>ЗАПАДУРАЛНЕФТЬ НПП ООО</t>
  </si>
  <si>
    <t>PRD.005.100001341</t>
  </si>
  <si>
    <t>ЗапСибЭкоЦентр ООО</t>
  </si>
  <si>
    <t>PRD.005.100001047</t>
  </si>
  <si>
    <t>Защита Югры ООО</t>
  </si>
  <si>
    <t>PRD.005.100000612</t>
  </si>
  <si>
    <t>Здравствуйте, нефтеюганцы! МАУ Редакция газеты</t>
  </si>
  <si>
    <t>PRD.005.100001396</t>
  </si>
  <si>
    <t>Инженерная практика ООО</t>
  </si>
  <si>
    <t>PRD.002.100002349</t>
  </si>
  <si>
    <t>PRD.002.100002990</t>
  </si>
  <si>
    <t>PRD.005.100000925</t>
  </si>
  <si>
    <t>PRD.005.100000926</t>
  </si>
  <si>
    <t>Интерстандарт КВФ ФБУ</t>
  </si>
  <si>
    <t>PRD.002.100002640</t>
  </si>
  <si>
    <t>PRD.002.100000340</t>
  </si>
  <si>
    <t>Интер-Югра ООО</t>
  </si>
  <si>
    <t>PRD.002.100000047</t>
  </si>
  <si>
    <t>PRD.009.100000222</t>
  </si>
  <si>
    <t>ИП Покоев Р.А.</t>
  </si>
  <si>
    <t>PRD.009.100000225</t>
  </si>
  <si>
    <t>ИП Сивов В.Я.</t>
  </si>
  <si>
    <t>PRD.002.100009025</t>
  </si>
  <si>
    <t>ИП Теодам Андрей Юрьевич</t>
  </si>
  <si>
    <t>PRD.002.100010142</t>
  </si>
  <si>
    <t>PRD.005.100000867</t>
  </si>
  <si>
    <t>ИФНС №2 по Центральному административному административному</t>
  </si>
  <si>
    <t>PRD.008.100000386</t>
  </si>
  <si>
    <t>PRD.009.100000267</t>
  </si>
  <si>
    <t>Камбулов И.И.</t>
  </si>
  <si>
    <t>PRD.002.100009183</t>
  </si>
  <si>
    <t>КамТЭК ООО</t>
  </si>
  <si>
    <t>PRD.005.100000037</t>
  </si>
  <si>
    <t>КанБайкал ООО</t>
  </si>
  <si>
    <t>PRD.001.000000039</t>
  </si>
  <si>
    <t>КАТКонефть ООО</t>
  </si>
  <si>
    <t>PRD.002.100000051</t>
  </si>
  <si>
    <t>Квадро Системс ООО</t>
  </si>
  <si>
    <t>PRD.002.100000052</t>
  </si>
  <si>
    <t>PRD.001.000000026</t>
  </si>
  <si>
    <t>Компания КанБайкал Резорсез Инк.</t>
  </si>
  <si>
    <t>PRD.001.000000034</t>
  </si>
  <si>
    <t>PRD.005.100000869</t>
  </si>
  <si>
    <t>PRD.008.100000143</t>
  </si>
  <si>
    <t>Конфетный двор ТД ООО</t>
  </si>
  <si>
    <t>PRD.002.100002387</t>
  </si>
  <si>
    <t>PRD.005.100001472</t>
  </si>
  <si>
    <t>PRD.005.100001055</t>
  </si>
  <si>
    <t>Лядов Евгений Владимирович</t>
  </si>
  <si>
    <t>PRD.002.100009392</t>
  </si>
  <si>
    <t>PRD.002.100000961</t>
  </si>
  <si>
    <t>Меридиан ООО</t>
  </si>
  <si>
    <t>Метрологический центр СТП ООО</t>
  </si>
  <si>
    <t>PRD.002.100002658</t>
  </si>
  <si>
    <t>Мехстрой ООО</t>
  </si>
  <si>
    <t>PRD.002.100001388</t>
  </si>
  <si>
    <t>МИАЛ-Ресурс ООО</t>
  </si>
  <si>
    <t>PRD.002.100001389</t>
  </si>
  <si>
    <t>PRD.002.100000341</t>
  </si>
  <si>
    <t>Мобильные ТелеСистемы ПАО Филиал в ХМАО-Югре</t>
  </si>
  <si>
    <t>PRD.005.100001513</t>
  </si>
  <si>
    <t>МРИ ФНС РФ№1 по ХМАО-Югре</t>
  </si>
  <si>
    <t>PRD.008.100000342</t>
  </si>
  <si>
    <t>PRD.002.100000548</t>
  </si>
  <si>
    <t>МЦК ООО</t>
  </si>
  <si>
    <t>PRD.002.100001559</t>
  </si>
  <si>
    <t>Нефтегазовый ЦНИПР ЗАО</t>
  </si>
  <si>
    <t>PRD.002.100000296</t>
  </si>
  <si>
    <t>Нефтемодульстрой ООО</t>
  </si>
  <si>
    <t>PRD.002.100009052</t>
  </si>
  <si>
    <t>PRD.002.100000351</t>
  </si>
  <si>
    <t>НефтеПромСервис ООО</t>
  </si>
  <si>
    <t>PRD.002.100002006</t>
  </si>
  <si>
    <t>PRD.008.100000167</t>
  </si>
  <si>
    <t>Нефтиса НК АО</t>
  </si>
  <si>
    <t>PRD.001.000000001</t>
  </si>
  <si>
    <t>Нижневартовсктранспродукт ООО</t>
  </si>
  <si>
    <t>PRD.005.100000383</t>
  </si>
  <si>
    <t>PRD.002.100002055</t>
  </si>
  <si>
    <t>PRD.005.100001222</t>
  </si>
  <si>
    <t>PRD.002.000000021</t>
  </si>
  <si>
    <t>НК-Дефектоскопия-Спектр ГРАМ ООО</t>
  </si>
  <si>
    <t>PRD.002.100010162</t>
  </si>
  <si>
    <t>PRD.005.100000582</t>
  </si>
  <si>
    <t>PRD.001.000000024</t>
  </si>
  <si>
    <t>Новомет-Пермь АО</t>
  </si>
  <si>
    <t>PRD.002.100000081</t>
  </si>
  <si>
    <t>PRD.005.100000877</t>
  </si>
  <si>
    <t>PRD.005.100000880</t>
  </si>
  <si>
    <t>НПИИЭК АО</t>
  </si>
  <si>
    <t>PRD.002.100000083</t>
  </si>
  <si>
    <t>PRD.002.100000786</t>
  </si>
  <si>
    <t>НТС-Лидер ООО</t>
  </si>
  <si>
    <t>PRD.002.100002627</t>
  </si>
  <si>
    <t>PRD.005.100000881</t>
  </si>
  <si>
    <t>НЭКС АЦ ООО</t>
  </si>
  <si>
    <t>PRD.005.100000583</t>
  </si>
  <si>
    <t>PRD.002.100002752</t>
  </si>
  <si>
    <t>Община кор.народов Сев."Негус-Ях"</t>
  </si>
  <si>
    <t>PRD.005.100001435</t>
  </si>
  <si>
    <t>Община кор.народов Сев."Яун-Ях"</t>
  </si>
  <si>
    <t>PRD.005.100001530</t>
  </si>
  <si>
    <t>Офис-Лайн ООО</t>
  </si>
  <si>
    <t>PRD.002.100001561</t>
  </si>
  <si>
    <t>Пакер Сервис ООО</t>
  </si>
  <si>
    <t>PRD.002.100000122</t>
  </si>
  <si>
    <t>PRD.005.100000486</t>
  </si>
  <si>
    <t>PRD.002.100002089</t>
  </si>
  <si>
    <t>ПЕТРОГЕКО ООО</t>
  </si>
  <si>
    <t>PRD.002.100009610</t>
  </si>
  <si>
    <t>Петротэк-Нефть ООО</t>
  </si>
  <si>
    <t>PRD.001.000000038</t>
  </si>
  <si>
    <t>PRD.002.100009561</t>
  </si>
  <si>
    <t>PRD.002.100009465</t>
  </si>
  <si>
    <t>Почта России ФГУП</t>
  </si>
  <si>
    <t>Почта России Ханты-Мансийск</t>
  </si>
  <si>
    <t>PRD.002.100001642</t>
  </si>
  <si>
    <t>Прокуратура ХМАО-Югры л/с 04871343490</t>
  </si>
  <si>
    <t>PRD.008.100000331</t>
  </si>
  <si>
    <t>ПРОМИМПОРТ ООО</t>
  </si>
  <si>
    <t>PRD.005.100000075</t>
  </si>
  <si>
    <t>Промсервис ООО</t>
  </si>
  <si>
    <t>PRD.002.100010325</t>
  </si>
  <si>
    <t>PRD.002.100009594</t>
  </si>
  <si>
    <t>PRD.002.100001394</t>
  </si>
  <si>
    <t>Пыть-ЯхСтроймонтажсервис ООО</t>
  </si>
  <si>
    <t>PRD.002.100000133</t>
  </si>
  <si>
    <t>PRD.002.100002208</t>
  </si>
  <si>
    <t>Регионсервиснефть ООО</t>
  </si>
  <si>
    <t>PRD.002.000000093</t>
  </si>
  <si>
    <t>Ремонтное энергомеханическое предприятие ООО</t>
  </si>
  <si>
    <t>PRD.005.100000888</t>
  </si>
  <si>
    <t>РемСервис ООО</t>
  </si>
  <si>
    <t>PRD.005.100000889</t>
  </si>
  <si>
    <t>PRD.002.000000090</t>
  </si>
  <si>
    <t>PRD.008.100000297</t>
  </si>
  <si>
    <t>PRD.002.100002818</t>
  </si>
  <si>
    <t>Ростелеком ПАО</t>
  </si>
  <si>
    <t>PRD.005.100001504</t>
  </si>
  <si>
    <t>PRD.005.100001487</t>
  </si>
  <si>
    <t>PRD.002.100010352</t>
  </si>
  <si>
    <t>PRD.002.100000562</t>
  </si>
  <si>
    <t>РусПеревод ООО</t>
  </si>
  <si>
    <t>PRD.002.100009331</t>
  </si>
  <si>
    <t>РуссИнтеграл - Пионер ООО</t>
  </si>
  <si>
    <t>PRD.002.100000139</t>
  </si>
  <si>
    <t>PRD.002.000000071</t>
  </si>
  <si>
    <t>РуссИнтеграл-Инжиниринг ООО</t>
  </si>
  <si>
    <t>PRD.002.000000080</t>
  </si>
  <si>
    <t>РЭС Групп АО</t>
  </si>
  <si>
    <t>PRD.002.100000137</t>
  </si>
  <si>
    <t>СанЭпидЭксперт ООО</t>
  </si>
  <si>
    <t>PRD.005.100001346</t>
  </si>
  <si>
    <t>Сбербанк ПАО</t>
  </si>
  <si>
    <t>PRD.002.100010098</t>
  </si>
  <si>
    <t>Сбербанк России ПАО Сургутское ОСБ 5940</t>
  </si>
  <si>
    <t>PRD.007.000000027</t>
  </si>
  <si>
    <t>PRD.002.100001760</t>
  </si>
  <si>
    <t>PRD.005.100000584</t>
  </si>
  <si>
    <t>Связьтранснефть АО</t>
  </si>
  <si>
    <t>СГК-Бурение ООО Нефтеюганская экспедиция</t>
  </si>
  <si>
    <t>PRD.002.100000143</t>
  </si>
  <si>
    <t>Севергеострой ООО</t>
  </si>
  <si>
    <t>PRD.002.100002114</t>
  </si>
  <si>
    <t>PRD.008.100000383</t>
  </si>
  <si>
    <t>PRD.005.100000892</t>
  </si>
  <si>
    <t>Селизнев А.В. ИП</t>
  </si>
  <si>
    <t>PRD.009.100000436</t>
  </si>
  <si>
    <t>Сервис центр ЭПУ ООО</t>
  </si>
  <si>
    <t>PRD.005.100001024</t>
  </si>
  <si>
    <t>Сиам Мастер (филиал г.Нефтеюганск)</t>
  </si>
  <si>
    <t>PRD.002.100002900</t>
  </si>
  <si>
    <t>PRD.002.100001562</t>
  </si>
  <si>
    <t>СибГеоПроект ООО</t>
  </si>
  <si>
    <t>PRD.005.100000614</t>
  </si>
  <si>
    <t>СИБИНТЕК ООО ИК</t>
  </si>
  <si>
    <t>PRD.002.100009172</t>
  </si>
  <si>
    <t>СИБИНТЭК ПИТ ООО</t>
  </si>
  <si>
    <t>PRD.001.000000036</t>
  </si>
  <si>
    <t>PRD.008.100000201</t>
  </si>
  <si>
    <t>СибирьНефтьСервис ООО</t>
  </si>
  <si>
    <t>PRD.005.100000942</t>
  </si>
  <si>
    <t>PRD.005.100000894</t>
  </si>
  <si>
    <t>Сиблестранс ООО</t>
  </si>
  <si>
    <t>PRD.002.100001396</t>
  </si>
  <si>
    <t>PRD.002.100001712</t>
  </si>
  <si>
    <t>Сибнефтепроект ООО</t>
  </si>
  <si>
    <t>PRD.002.100010345</t>
  </si>
  <si>
    <t>PRD.002.100000153</t>
  </si>
  <si>
    <t>Сибхимсервис ООО</t>
  </si>
  <si>
    <t>PRD.002.000000065</t>
  </si>
  <si>
    <t>PRD.002.100001729</t>
  </si>
  <si>
    <t>PRD.002.100001679</t>
  </si>
  <si>
    <t>PRD.002.100000313</t>
  </si>
  <si>
    <t>СНГК НПО ООО</t>
  </si>
  <si>
    <t>PRD.002.000000097</t>
  </si>
  <si>
    <t>СОДЕЙСТВИЕ ООО</t>
  </si>
  <si>
    <t>PRD.002.100002551</t>
  </si>
  <si>
    <t>PRD.002.100010028</t>
  </si>
  <si>
    <t>Союз строителей Югры СРО</t>
  </si>
  <si>
    <t>PRD.002.100001553</t>
  </si>
  <si>
    <t>PRD.002.100002869</t>
  </si>
  <si>
    <t>Сторонние контрагенты 1</t>
  </si>
  <si>
    <t>PRD.NONE1</t>
  </si>
  <si>
    <t>Сторонние контрагенты 10</t>
  </si>
  <si>
    <t>PRD.NONE10</t>
  </si>
  <si>
    <t>Сторонние контрагенты 11</t>
  </si>
  <si>
    <t>PRD.NONE11</t>
  </si>
  <si>
    <t>Сторонние контрагенты 12</t>
  </si>
  <si>
    <t>PRD.NONE12</t>
  </si>
  <si>
    <t>Сторонние контрагенты 13</t>
  </si>
  <si>
    <t>PRD.NONE13</t>
  </si>
  <si>
    <t>Сторонние контрагенты 14</t>
  </si>
  <si>
    <t>PRD.NONE14</t>
  </si>
  <si>
    <t>Сторонние контрагенты 15</t>
  </si>
  <si>
    <t>PRD.NONE15</t>
  </si>
  <si>
    <t>Сторонние контрагенты 16</t>
  </si>
  <si>
    <t>PRD.NONE16</t>
  </si>
  <si>
    <t>Сторонние контрагенты 17</t>
  </si>
  <si>
    <t>PRD.NONE17</t>
  </si>
  <si>
    <t>Сторонние контрагенты 2</t>
  </si>
  <si>
    <t>PRD.NONE2</t>
  </si>
  <si>
    <t>Сторонние контрагенты 3</t>
  </si>
  <si>
    <t>PRD.NONE3</t>
  </si>
  <si>
    <t>Сторонние контрагенты 4</t>
  </si>
  <si>
    <t>PRD.NONE4</t>
  </si>
  <si>
    <t>Сторонние контрагенты 5</t>
  </si>
  <si>
    <t>PRD.NONE5</t>
  </si>
  <si>
    <t>Сторонние контрагенты 6</t>
  </si>
  <si>
    <t>PRD.NONE6</t>
  </si>
  <si>
    <t>Сторонние контрагенты 7</t>
  </si>
  <si>
    <t>PRD.NONE7</t>
  </si>
  <si>
    <t>Сторонние контрагенты 8</t>
  </si>
  <si>
    <t>PRD.NONE8</t>
  </si>
  <si>
    <t>Сторонние контрагенты 9</t>
  </si>
  <si>
    <t>PRD.NONE9</t>
  </si>
  <si>
    <t>СТП ЦМ ООО</t>
  </si>
  <si>
    <t>PRD.002.100009623</t>
  </si>
  <si>
    <t>PRD.002.100001401</t>
  </si>
  <si>
    <t>ТеплоНефть ООО</t>
  </si>
  <si>
    <t>PRD.002.100002697</t>
  </si>
  <si>
    <t>ТЕРМИКА-ПЛЮС ООО</t>
  </si>
  <si>
    <t>PRD.002.100002894</t>
  </si>
  <si>
    <t>PRD.002.100010305</t>
  </si>
  <si>
    <t>Техноавиа-Сургут ООО</t>
  </si>
  <si>
    <t>PRD.002.100001972</t>
  </si>
  <si>
    <t>ТИО ООО</t>
  </si>
  <si>
    <t>PRD.002.100009578</t>
  </si>
  <si>
    <t>PRD.002.100001405</t>
  </si>
  <si>
    <t>PRD.008.100000237</t>
  </si>
  <si>
    <t>ТСГК ООО</t>
  </si>
  <si>
    <t>PRD.002.100003018</t>
  </si>
  <si>
    <t>PRD.002.100000476</t>
  </si>
  <si>
    <t>PRD.008.100000126</t>
  </si>
  <si>
    <t>Тюменское проектное бюро ООО</t>
  </si>
  <si>
    <t>PRD.005.100001075</t>
  </si>
  <si>
    <t>PRD.005.100000109</t>
  </si>
  <si>
    <t>PRD.001.000000031</t>
  </si>
  <si>
    <t>PRD.008.100000379</t>
  </si>
  <si>
    <t>PRD.008.100000105</t>
  </si>
  <si>
    <t>Управление Федерального казначейства по г. Москве (МИФНС Рос</t>
  </si>
  <si>
    <t>PRD.008.100000311</t>
  </si>
  <si>
    <t>Уралмегатраст</t>
  </si>
  <si>
    <t>PRD.002.100010041</t>
  </si>
  <si>
    <t>PRD.005.100000368</t>
  </si>
  <si>
    <t>Уфимский НТЦ ООО</t>
  </si>
  <si>
    <t>PRD.002.100001565</t>
  </si>
  <si>
    <t>PRD.008.100000112</t>
  </si>
  <si>
    <t>УФК по г. Москве (ИФНС России № 7 по г. Москве)</t>
  </si>
  <si>
    <t>PRD.008.100000391</t>
  </si>
  <si>
    <t>PRD.008.100000109</t>
  </si>
  <si>
    <t>PRD.008.100000113</t>
  </si>
  <si>
    <t>PRD.008.100000370</t>
  </si>
  <si>
    <t>УФК по ХМАО Югре (Межрайонная ИФНС России №7 по ХМАО-Югре)</t>
  </si>
  <si>
    <t>PRD.008.100000341</t>
  </si>
  <si>
    <t>PRD.002.100000357</t>
  </si>
  <si>
    <t>УФК по ХМАО-Югре (Природнадзор Югры)</t>
  </si>
  <si>
    <t>PRD.008.100000362</t>
  </si>
  <si>
    <t>УФК по ХМАО-Югре (Управление Росприроднадзора по ХМАО-Югре)</t>
  </si>
  <si>
    <t>PRD.008.100000367</t>
  </si>
  <si>
    <t>ФБУ ТФГИ по Уральскому федеральному округу</t>
  </si>
  <si>
    <t>PRD.002.100010027</t>
  </si>
  <si>
    <t>PRD.002.100002223</t>
  </si>
  <si>
    <t>PRD.002.100000640</t>
  </si>
  <si>
    <t>PRD.002.100001786</t>
  </si>
  <si>
    <t>Финансовая деятельность</t>
  </si>
  <si>
    <t>PRD.002.000000043</t>
  </si>
  <si>
    <t>Фрейт Линк АО</t>
  </si>
  <si>
    <t>PRD.005.100001462</t>
  </si>
  <si>
    <t>Химреактивснаб АО</t>
  </si>
  <si>
    <t>PRD.002.100010069</t>
  </si>
  <si>
    <t>ХимТехСервис ООО</t>
  </si>
  <si>
    <t>PRD.005.100000949</t>
  </si>
  <si>
    <t>ХолодСервис</t>
  </si>
  <si>
    <t>PRD.005.100000370</t>
  </si>
  <si>
    <t>Хортица ООО</t>
  </si>
  <si>
    <t>PRD.002.100009093</t>
  </si>
  <si>
    <t>Хэдхантер ООО</t>
  </si>
  <si>
    <t>PRD.005.100000331</t>
  </si>
  <si>
    <t>ЦБПО ООО</t>
  </si>
  <si>
    <t>PRD.001.000000021</t>
  </si>
  <si>
    <t>PRD.005.100000898</t>
  </si>
  <si>
    <t>Центр правового обеспечения природопользования ООО</t>
  </si>
  <si>
    <t>PRD.005.100000332</t>
  </si>
  <si>
    <t>PRD.005.100000906</t>
  </si>
  <si>
    <t>PRD.002.100002796</t>
  </si>
  <si>
    <t>PRD.002.100000318</t>
  </si>
  <si>
    <t>Эко Пром Энергобезопасность ООО</t>
  </si>
  <si>
    <t>PRD.005.100001343</t>
  </si>
  <si>
    <t>Эконадзор ООО</t>
  </si>
  <si>
    <t>PRD.002.100010444</t>
  </si>
  <si>
    <t>PRD.002.100000189</t>
  </si>
  <si>
    <t>ЭКОТОН</t>
  </si>
  <si>
    <t>PRD.002.100000190</t>
  </si>
  <si>
    <t>PRD.009.100000156</t>
  </si>
  <si>
    <t>PRD.002.000000019</t>
  </si>
  <si>
    <t>ЭнергоСтройИнжиниринг ООО</t>
  </si>
  <si>
    <t>PRD.002.100010446</t>
  </si>
  <si>
    <t>ЭнергоТехСервис ООО</t>
  </si>
  <si>
    <t>PRD.002.100000192</t>
  </si>
  <si>
    <t>ЭПАК-Сервис АО</t>
  </si>
  <si>
    <t>PRD.002.100001640</t>
  </si>
  <si>
    <t>PRD.002.100001542</t>
  </si>
  <si>
    <t>PRD.005.100000123</t>
  </si>
  <si>
    <t>Югансктрубопроводстрой ООО</t>
  </si>
  <si>
    <t>PRD.002.100000194</t>
  </si>
  <si>
    <t>PRD.005.100001476</t>
  </si>
  <si>
    <t>Юграпромбезопасность ООО</t>
  </si>
  <si>
    <t>PRD.005.100000902</t>
  </si>
  <si>
    <t>ЮрскНефть ООО</t>
  </si>
  <si>
    <t>PRD.001.000000022</t>
  </si>
  <si>
    <t>ЮТЭЙР Авиакомпания ПАО</t>
  </si>
  <si>
    <t>PRD.005.100001227</t>
  </si>
  <si>
    <t>Ярсомова М.Е.</t>
  </si>
  <si>
    <t>PRD.002.100009397</t>
  </si>
  <si>
    <t>Код</t>
  </si>
  <si>
    <t>Компания_смета</t>
  </si>
  <si>
    <t>Для корректности выпадающих списков необходимо включить автоматический пересчет формул (вкладка Формулы - Параметры вычислений - Автоматически)!</t>
  </si>
  <si>
    <t>Столбец</t>
  </si>
  <si>
    <t>Описание</t>
  </si>
  <si>
    <t>СМЕТА</t>
  </si>
  <si>
    <t>ОП - Основное производство</t>
  </si>
  <si>
    <t>Расходы, связанные непосредственно с выпуском продукции</t>
  </si>
  <si>
    <t>ВП - Вспомогательное производство</t>
  </si>
  <si>
    <r>
      <t>Расходы, связанные с управлением и обслуживанием </t>
    </r>
    <r>
      <rPr>
        <u/>
        <sz val="10"/>
        <color rgb="FF000000"/>
        <rFont val="Arial"/>
        <family val="2"/>
        <charset val="204"/>
      </rPr>
      <t>основного производства</t>
    </r>
  </si>
  <si>
    <t>УР - Управленческие расходы</t>
  </si>
  <si>
    <t>Расходы на управление организацией, не связанные непосредственно с производственным процессом.</t>
  </si>
  <si>
    <t>Например, содержание управленческого персонала, не связанного непосредственно с производственным процессом; аренда помещений общехозяйственного назначения; расходы на информационные, аудиторские, консультационные и т.п. услуги.</t>
  </si>
  <si>
    <t>КР - Коммерческие расходы</t>
  </si>
  <si>
    <t>Затраты, связанные с реализацией продукции, работ или услуг</t>
  </si>
  <si>
    <t>Например, расходы на перевозку и доставку продукции; расходы на комиссионные вознаграждения; рекламу; аренду торговых и складских помещений и т.п.</t>
  </si>
  <si>
    <t>Внереализация - Внереализационные расходы</t>
  </si>
  <si>
    <t>Расходы, которые непосредственно не связаны с производством и реализацией продукции.</t>
  </si>
  <si>
    <t>Например, штрафы, пени и неустойки, уплаченные другим организациям; расходы, связанные с консервацией и расконсервацией производственных мощностей и объектов; судебные расходы и арбитражные сборы и т.п.</t>
  </si>
  <si>
    <t>Статья БК</t>
  </si>
  <si>
    <t>ЦФО предприятия</t>
  </si>
  <si>
    <t>Номенклатруная группа</t>
  </si>
  <si>
    <t>Номенклатура</t>
  </si>
  <si>
    <t>Вид расхода</t>
  </si>
  <si>
    <t>Вид производства</t>
  </si>
  <si>
    <t>Способ отгрузки</t>
  </si>
  <si>
    <t>Направление реализации</t>
  </si>
  <si>
    <t>Модель</t>
  </si>
  <si>
    <t>УНС_АО</t>
  </si>
  <si>
    <t>УНС_АОВП</t>
  </si>
  <si>
    <t>УНС_АОКР</t>
  </si>
  <si>
    <t>УНС_АОУР</t>
  </si>
  <si>
    <t>УНС_АОВнереализация</t>
  </si>
  <si>
    <t>УНС_АООП</t>
  </si>
  <si>
    <t>Без_месторождения</t>
  </si>
  <si>
    <t>УНС_АООПОжгинское_месторождение</t>
  </si>
  <si>
    <t>УНС_АООПАлтыновское_месторождение</t>
  </si>
  <si>
    <t>УНС_АООПЕскинское_месторождение</t>
  </si>
  <si>
    <t>УНС_АООПКаменское_месторождение</t>
  </si>
  <si>
    <t>УНС_АООПДубовогорское_месторождение</t>
  </si>
  <si>
    <t>УНС_АООПКапканское_месторождение</t>
  </si>
  <si>
    <t>УНС_АОВнереализацияБез_месторождения</t>
  </si>
  <si>
    <t>УНС_АОУРБез_месторождения</t>
  </si>
  <si>
    <t>УНС_АОКРБез_месторождения</t>
  </si>
  <si>
    <t>УНС_АОВПБез_месторождения</t>
  </si>
  <si>
    <t>Покупная стоимость товаров для перепродажи</t>
  </si>
  <si>
    <t>Основное</t>
  </si>
  <si>
    <t>Вспомогательное</t>
  </si>
  <si>
    <t>Компания_смета_месторождение</t>
  </si>
  <si>
    <t>Цвет ячейки</t>
  </si>
  <si>
    <t>Значение</t>
  </si>
  <si>
    <t>вводить данные не требуется</t>
  </si>
  <si>
    <t>Отсрочка</t>
  </si>
  <si>
    <t>выберите значение из списка или введите вручную</t>
  </si>
  <si>
    <t>Без способа отгрузки</t>
  </si>
  <si>
    <t>Комментарий</t>
  </si>
  <si>
    <t>OPEX</t>
  </si>
  <si>
    <t>SGA</t>
  </si>
  <si>
    <t>NOP</t>
  </si>
  <si>
    <t>Масла и компоненты</t>
  </si>
  <si>
    <t>НДС</t>
  </si>
  <si>
    <t>Бензин</t>
  </si>
  <si>
    <t>Диз.топливо</t>
  </si>
  <si>
    <t>Нефтехимия</t>
  </si>
  <si>
    <t>Без номенклатуры</t>
  </si>
  <si>
    <t>Статья (для номенклатуры)</t>
  </si>
  <si>
    <t>Прочие_вспомогательные_материалы</t>
  </si>
  <si>
    <t>Спецодежда_и_СИЗ</t>
  </si>
  <si>
    <t>Горюче_смазочные_материалы</t>
  </si>
  <si>
    <t>Покупная_стоимость_товаров_для_перепродажи</t>
  </si>
  <si>
    <t>Запасные_части_для_собственного_использования</t>
  </si>
  <si>
    <t>Реагенты_для_собственного_использования</t>
  </si>
  <si>
    <t>Топливо_для_выработки_электроэнергии</t>
  </si>
  <si>
    <t>Потери_углеводородного_сырья</t>
  </si>
  <si>
    <t>Без_номенклатуры</t>
  </si>
  <si>
    <t>Без вида расхода</t>
  </si>
  <si>
    <t>Не управляемый</t>
  </si>
  <si>
    <t>Управляемый</t>
  </si>
  <si>
    <t>Без направления</t>
  </si>
  <si>
    <t>Внутренний рынок</t>
  </si>
  <si>
    <t>Экспорт</t>
  </si>
  <si>
    <t>Статья БДДС</t>
  </si>
  <si>
    <t>Статья</t>
  </si>
  <si>
    <t>N_ACCOUNT</t>
  </si>
  <si>
    <t>ID</t>
  </si>
  <si>
    <t>SHP.NONE - Без способа отгрузки</t>
  </si>
  <si>
    <t>DIR.001.000 - Внутренний рынок</t>
  </si>
  <si>
    <t>CF.03.03.06.12.12.15.00.00</t>
  </si>
  <si>
    <t>CF.00.00.00.00.00.00.00.00</t>
  </si>
  <si>
    <t>Движение денежных средств</t>
  </si>
  <si>
    <t>SHP.001.000 - Труба</t>
  </si>
  <si>
    <t>CF.03.03.06.12.03.03.00.00</t>
  </si>
  <si>
    <t>CF.03.00.00.00.00.00.00.00</t>
  </si>
  <si>
    <t>Остаток на начало периода</t>
  </si>
  <si>
    <t>DIR.003.000 - Экспорт</t>
  </si>
  <si>
    <t>CF.03.03.00.00.00.00.00.00</t>
  </si>
  <si>
    <t>Операционная деятельность</t>
  </si>
  <si>
    <t>SHP.002.000 - Автоналив</t>
  </si>
  <si>
    <t>CF.03.03.06.12.03.09.00.00</t>
  </si>
  <si>
    <t>CF.03.03.03.00.00.00.00.00</t>
  </si>
  <si>
    <t>Доходы от операционной деятельности</t>
  </si>
  <si>
    <t>CF.03.03.06.12.12.03.00.00</t>
  </si>
  <si>
    <t>CF.03.03.03.03.00.00.00.00</t>
  </si>
  <si>
    <t>Реализация товаров, продукции, работ, услуг</t>
  </si>
  <si>
    <t>CF.03.03.06.12.12.06.00.00</t>
  </si>
  <si>
    <t>CF.03.03.03.03.03.00.00.00</t>
  </si>
  <si>
    <t>Реализация углеводородного сырья</t>
  </si>
  <si>
    <t>CF.03.03.03.03.06.00.00.00</t>
  </si>
  <si>
    <t>Реализация нефтепродуктов</t>
  </si>
  <si>
    <t>CF.03.03.03.03.09.00.00.00</t>
  </si>
  <si>
    <t>Реализация газа</t>
  </si>
  <si>
    <t>CF.03.03.03.03.12.00.00.00</t>
  </si>
  <si>
    <t>Реализация услуг</t>
  </si>
  <si>
    <t>CF.03.03.06.12.06.00.00.00</t>
  </si>
  <si>
    <t>CF.03.03.03.03.15.00.00.00</t>
  </si>
  <si>
    <t>Прочая реализация</t>
  </si>
  <si>
    <t>DIR.NONE - Без направления</t>
  </si>
  <si>
    <t>CF.03.03.06.03.06.03.00.00</t>
  </si>
  <si>
    <t>CF.03.03.03.03.18.00.00.00</t>
  </si>
  <si>
    <t>Реализация нефти Комитента</t>
  </si>
  <si>
    <t>CF.03.03.06.03.06.06.00.00</t>
  </si>
  <si>
    <t>CF.03.03.03.06.00.00.00.00</t>
  </si>
  <si>
    <t>Прочие поступления</t>
  </si>
  <si>
    <t>CF.03.03.06.03.06.09.00.00</t>
  </si>
  <si>
    <t>CF.03.03.03.06.03.00.00.00</t>
  </si>
  <si>
    <t>Поступления от возмещения НДС</t>
  </si>
  <si>
    <t>CF.03.03.06.03.06.12.00.00</t>
  </si>
  <si>
    <t>CF.03.03.03.06.06.00.00.00</t>
  </si>
  <si>
    <t>Прочие поступления из бюджетов</t>
  </si>
  <si>
    <t>CF.03.03.06.03.06.15.00.00</t>
  </si>
  <si>
    <t>CF.03.03.03.06.09.00.00.00</t>
  </si>
  <si>
    <t>Возврат сотрудниками предоставленных ссуд</t>
  </si>
  <si>
    <t>CF.03.03.06.03.06.21.00.00</t>
  </si>
  <si>
    <t>CF.03.03.03.06.12.00.00.00</t>
  </si>
  <si>
    <t>Возврат авансов выданных и ошибочно перечисленных средств</t>
  </si>
  <si>
    <t>CF.03.03.06.03.06.24.00.00</t>
  </si>
  <si>
    <t>CF.03.03.03.09.00.00.00.00</t>
  </si>
  <si>
    <t>Доходы прочие</t>
  </si>
  <si>
    <t>CF.03.03.06.03.09.00.00.00</t>
  </si>
  <si>
    <t>CF.03.03.03.09.03.00.00.00</t>
  </si>
  <si>
    <t>CF.03.03.06.03.12.00.00.00</t>
  </si>
  <si>
    <t>CF.03.03.03.09.06.00.00.00</t>
  </si>
  <si>
    <t>CF.03.03.06.06.03.03.00.00</t>
  </si>
  <si>
    <t>CF.03.03.03.09.09.00.00.00</t>
  </si>
  <si>
    <t>CF.03.03.03.09.12.00.00.00</t>
  </si>
  <si>
    <t>CF.03.03.03.09.15.00.00.00</t>
  </si>
  <si>
    <t>Возмещение расходов Комиссионера</t>
  </si>
  <si>
    <t>CF.03.03.06.00.00.00.00.00</t>
  </si>
  <si>
    <t>Расходы по операционной деятельности</t>
  </si>
  <si>
    <t>CF.03.03.06.06.06.00.00.00</t>
  </si>
  <si>
    <t>CF.03.03.06.03.00.00.00.00</t>
  </si>
  <si>
    <t>Материальные затраты</t>
  </si>
  <si>
    <t>CF.03.03.06.03.03.00.00.00</t>
  </si>
  <si>
    <t>CF.03.03.06.03.06.00.00.00</t>
  </si>
  <si>
    <t>Вспомогательные материалы</t>
  </si>
  <si>
    <t>CF.03.03.06.06.09.00.00.00</t>
  </si>
  <si>
    <t>CF.03.03.06.09.03.03.03.00</t>
  </si>
  <si>
    <t>Реагенты</t>
  </si>
  <si>
    <t>Запасные части</t>
  </si>
  <si>
    <t>CF.03.03.06.03.06.18.00.00</t>
  </si>
  <si>
    <t>CF.03.03.06.09.03.03.06.00</t>
  </si>
  <si>
    <t>Энергия</t>
  </si>
  <si>
    <t>CF.03.03.06.09.03.06.07.03</t>
  </si>
  <si>
    <t>CF.03.03.06.06.00.00.00.00</t>
  </si>
  <si>
    <t>Расходы на оплату труда</t>
  </si>
  <si>
    <t>CF.03.03.06.09.03.06.07.06</t>
  </si>
  <si>
    <t>CF.03.03.06.06.03.00.00.00</t>
  </si>
  <si>
    <t>Фонд оплаты труда</t>
  </si>
  <si>
    <t>CF.03.03.06.09.03.06.07.21</t>
  </si>
  <si>
    <t>ФОТ</t>
  </si>
  <si>
    <t>CF.03.03.06.09.03.06.09.00</t>
  </si>
  <si>
    <t>CF.03.03.06.06.03.06.00.00</t>
  </si>
  <si>
    <t>НДФЛ</t>
  </si>
  <si>
    <t>Страховые взносы</t>
  </si>
  <si>
    <t>CF.03.03.06.09.00.00.00.00</t>
  </si>
  <si>
    <t>Услуги</t>
  </si>
  <si>
    <t>CF.03.03.06.09.03.00.00.00</t>
  </si>
  <si>
    <t>Ремонтные работы</t>
  </si>
  <si>
    <t>CF.03.03.06.09.03.03.00.00</t>
  </si>
  <si>
    <t>Ремонт скважин</t>
  </si>
  <si>
    <t>CF.03.03.06.09.03.06.12.00</t>
  </si>
  <si>
    <t>Капитальный ремонт скважин</t>
  </si>
  <si>
    <t>CF.03.03.06.09.03.06.15.00</t>
  </si>
  <si>
    <t>Текущий ремонт скважин</t>
  </si>
  <si>
    <t>CF.03.03.06.09.12.03.00.00</t>
  </si>
  <si>
    <t>CF.03.03.06.09.03.06.00.00</t>
  </si>
  <si>
    <t>Прочий ремонт</t>
  </si>
  <si>
    <t>CF.03.03.06.09.12.06.00.00</t>
  </si>
  <si>
    <t>CF.03.03.06.09.03.06.03.00</t>
  </si>
  <si>
    <t>CF.03.03.06.09.15.03.00.00</t>
  </si>
  <si>
    <t>CF.03.03.06.09.03.06.06.00</t>
  </si>
  <si>
    <t>Ремонт сооружений и передаточных устройств</t>
  </si>
  <si>
    <t>CF.03.03.06.09.03.06.07.00</t>
  </si>
  <si>
    <t>CF.03.03.06.09.03.06.07.09</t>
  </si>
  <si>
    <t>CF.03.03.06.09.18.03.00.00</t>
  </si>
  <si>
    <t>CF.03.03.06.09.03.06.07.12</t>
  </si>
  <si>
    <t>CF.03.03.06.09.18.10.00.00</t>
  </si>
  <si>
    <t>CF.03.03.06.09.03.06.07.15</t>
  </si>
  <si>
    <t>CF.03.03.06.09.03.06.07.18</t>
  </si>
  <si>
    <t>CF.03.03.06.09.18.15.00.00</t>
  </si>
  <si>
    <t>CF.03.03.06.09.18.18.00.00</t>
  </si>
  <si>
    <t>CF.03.03.06.09.18.21.00.00</t>
  </si>
  <si>
    <t>CF.03.03.06.09.18.27.00.00</t>
  </si>
  <si>
    <t>CF.03.03.06.09.06.00.00.00</t>
  </si>
  <si>
    <t>Услуги по добыче, подготовке и перекачке Н и Г</t>
  </si>
  <si>
    <t>CF.03.03.06.09.18.30.00.00</t>
  </si>
  <si>
    <t>CF.03.03.06.09.06.03.00.00</t>
  </si>
  <si>
    <t>CF.03.03.06.09.18.33.06.00</t>
  </si>
  <si>
    <t>CF.03.03.06.09.06.06.00.00</t>
  </si>
  <si>
    <t>CF.03.03.06.09.18.36.00.00</t>
  </si>
  <si>
    <t>CF.03.03.06.09.06.09.00.00</t>
  </si>
  <si>
    <t>CF.03.03.06.09.18.42.00.00</t>
  </si>
  <si>
    <t>CF.03.03.06.09.06.12.00.00</t>
  </si>
  <si>
    <t>CF.03.03.06.09.18.51.00.00</t>
  </si>
  <si>
    <t>CF.03.03.06.09.06.15.00.00</t>
  </si>
  <si>
    <t>CF.03.03.06.15.03.00.00.00</t>
  </si>
  <si>
    <t>CF.03.03.06.09.06.18.00.00</t>
  </si>
  <si>
    <t>CF.03.03.06.15.07.00.00.00</t>
  </si>
  <si>
    <t>CF.03.03.06.09.09.00.00.00</t>
  </si>
  <si>
    <t>Услуги по переработке углеводородного сырья</t>
  </si>
  <si>
    <t>CF.03.03.06.15.06.00.00.00</t>
  </si>
  <si>
    <t>CF.03.03.06.09.09.03.00.00</t>
  </si>
  <si>
    <t>CF.03.03.06.09.09.06.00.00</t>
  </si>
  <si>
    <t>CF.03.03.06.09.12.00.00.00</t>
  </si>
  <si>
    <t>ИТ и АСУТП</t>
  </si>
  <si>
    <t>Услуги по инф.обеспечению и сопровождению (ИТ и ПО)</t>
  </si>
  <si>
    <t>CF.03.03.06.09.12.09.00.00</t>
  </si>
  <si>
    <t>CF.03.03.06.15.12.00.00.00</t>
  </si>
  <si>
    <t>CF.03.03.06.09.12.12.00.00</t>
  </si>
  <si>
    <t>CF.03.03.06.15.15.00.00.00</t>
  </si>
  <si>
    <t>CF.03.03.06.09.15.00.00.00</t>
  </si>
  <si>
    <t>Транспортные услуги</t>
  </si>
  <si>
    <t>CF.03.03.06.09.15.06.00.00</t>
  </si>
  <si>
    <t>Транспортные услуги - Ж/д-транспорт</t>
  </si>
  <si>
    <t>CF.03.03.06.15.21.06.00.00</t>
  </si>
  <si>
    <t>CF.03.03.06.09.15.09.00.00</t>
  </si>
  <si>
    <t>Транспортные услуги - Авиатранспорт</t>
  </si>
  <si>
    <t>OP.12.21.108.00.00.00.00.00</t>
  </si>
  <si>
    <t>CF.03.03.06.09.15.12.00.00</t>
  </si>
  <si>
    <t>Транспортные услуги - Водный транспорт</t>
  </si>
  <si>
    <t>CF.03.03.06.09.15.15.00.00</t>
  </si>
  <si>
    <t>CF.03.03.06.18.03.00.00.00</t>
  </si>
  <si>
    <t>CF.03.03.06.09.18.00.00.00</t>
  </si>
  <si>
    <t>Прочие услуги</t>
  </si>
  <si>
    <t>CF.03.03.06.18.09.00.00.00</t>
  </si>
  <si>
    <t>CF.03.03.06.36.12.03.00.00</t>
  </si>
  <si>
    <t>CF.03.03.06.09.18.06.00.00</t>
  </si>
  <si>
    <t>Услуги по обслуживанию оборудования</t>
  </si>
  <si>
    <t>CF.03.03.06.36.15.00.00.00</t>
  </si>
  <si>
    <t>CF.03.03.06.09.18.09.00.00</t>
  </si>
  <si>
    <t>Услуги по прокату оборудования</t>
  </si>
  <si>
    <t>CF.03.03.06.36.18.00.00.00</t>
  </si>
  <si>
    <t>Услуги по обуслуживанию и прокату оборудования</t>
  </si>
  <si>
    <t>CF.03.03.06.36.24.00.00.00</t>
  </si>
  <si>
    <t>CF.03.03.06.09.18.12.00.00</t>
  </si>
  <si>
    <t>CF.03.03.06.36.27.00.00.00</t>
  </si>
  <si>
    <t>Наладочные и диагностические работы</t>
  </si>
  <si>
    <t>CF.03.03.06.36.30.00.00.00</t>
  </si>
  <si>
    <t>CF.03.03.06.36.33.00.00.00</t>
  </si>
  <si>
    <t>CF.03.03.06.09.18.24.00.00</t>
  </si>
  <si>
    <t>Услуги по НИ и производственным работам</t>
  </si>
  <si>
    <t>CF.03.03.06.36.21.03.00.00</t>
  </si>
  <si>
    <t>CF.03.03.06.09.18.33.00.00</t>
  </si>
  <si>
    <t>Услуги по охране</t>
  </si>
  <si>
    <t>CF.03.03.06.09.18.33.03.00</t>
  </si>
  <si>
    <t>CF.03.03.06.15.36.03.00.00</t>
  </si>
  <si>
    <t>CF.03.03.06.15.36.09.00.00</t>
  </si>
  <si>
    <t>CF.03.03.06.09.18.39.00.00</t>
  </si>
  <si>
    <t>CF.03.03.06.15.33.09.00.00</t>
  </si>
  <si>
    <t>CF.03.03.06.09.18.45.00.00</t>
  </si>
  <si>
    <t>Профессиональные услуги</t>
  </si>
  <si>
    <t>CF.03.03.06.09.18.45.03.00</t>
  </si>
  <si>
    <t>CF.03.03.06.15.39.03.00.00</t>
  </si>
  <si>
    <t>CF.03.03.06.09.18.45.06.00</t>
  </si>
  <si>
    <t>CF.03.03.06.09.18.45.18.00</t>
  </si>
  <si>
    <t>CF.03.03.06.09.18.45.09.00</t>
  </si>
  <si>
    <t>CF.03.03.06.15.21.09.15.00</t>
  </si>
  <si>
    <t>CF.03.03.06.09.18.45.10.00</t>
  </si>
  <si>
    <t>CF.03.03.06.15.21.09.24.00</t>
  </si>
  <si>
    <t>CF.03.03.06.09.18.45.12.00</t>
  </si>
  <si>
    <t>CF.03.03.06.15.30.00.00.00</t>
  </si>
  <si>
    <t>CF.03.03.06.09.18.45.15.00</t>
  </si>
  <si>
    <t>CF.03.03.06.15.48.00.00.00</t>
  </si>
  <si>
    <t>CF.03.03.06.09.18.45.21.00</t>
  </si>
  <si>
    <t>CF.03.03.06.09.18.48.00.00</t>
  </si>
  <si>
    <t>REV.03.00.00.00.00.00.00.00</t>
  </si>
  <si>
    <t>Выручка от реализации нефти</t>
  </si>
  <si>
    <t>CF.03.03.06.12.00.00.00.00</t>
  </si>
  <si>
    <t>Коммерческие расходы</t>
  </si>
  <si>
    <t>CF.03.03.06.12.03.00.00.00</t>
  </si>
  <si>
    <t>Транспортировка готовой продукции</t>
  </si>
  <si>
    <t>SHP.003.000 - ЖД налив</t>
  </si>
  <si>
    <t>Транспортировка готовой продукции - Трубопроводный тр-т</t>
  </si>
  <si>
    <t>CF.03.03.06.12.03.06.00.00</t>
  </si>
  <si>
    <t>Транспортировка готовой продукции - Ж/д тр-т</t>
  </si>
  <si>
    <t>Транспортировка готовой продукции - Автомобильный тр-т</t>
  </si>
  <si>
    <t>CF.03.03.06.12.09.00.00.00</t>
  </si>
  <si>
    <t>CF.03.03.06.12.12.00.00.00</t>
  </si>
  <si>
    <t>Коммерческие расходы прочие</t>
  </si>
  <si>
    <t>CF.03.03.06.12.12.09.00.00</t>
  </si>
  <si>
    <t>CF.03.03.06.12.12.12.00.00</t>
  </si>
  <si>
    <t>Прочие коммерческие расходы</t>
  </si>
  <si>
    <t>CF.03.03.06.15.00.00.00.00</t>
  </si>
  <si>
    <t>Прочие расходы</t>
  </si>
  <si>
    <t>Расходы на аренду</t>
  </si>
  <si>
    <t>CF.03.03.06.15.08.00.00.00</t>
  </si>
  <si>
    <t>Геологоразведовательные,геофизические,горноподготовительные</t>
  </si>
  <si>
    <t>Страхование</t>
  </si>
  <si>
    <t>CF.03.03.06.15.18.00.00.00</t>
  </si>
  <si>
    <t>CF.03.03.06.15.21.00.00.00</t>
  </si>
  <si>
    <t>Прочие расходы на персонал</t>
  </si>
  <si>
    <t>CF.03.03.06.15.21.03.00.00</t>
  </si>
  <si>
    <t>CF.03.03.06.15.21.09.00.00</t>
  </si>
  <si>
    <t>Социальные программы</t>
  </si>
  <si>
    <t>CF.03.03.06.15.21.09.03.00</t>
  </si>
  <si>
    <t>CF.03.03.06.15.21.09.06.00</t>
  </si>
  <si>
    <t>CF.03.03.06.15.21.09.09.00</t>
  </si>
  <si>
    <t>CF.03.03.06.15.21.09.12.00</t>
  </si>
  <si>
    <t>CF.03.03.06.15.21.09.18.00</t>
  </si>
  <si>
    <t>CF.03.03.06.15.21.09.21.00</t>
  </si>
  <si>
    <t>CF.03.03.06.15.21.09.27.00</t>
  </si>
  <si>
    <t>CF.03.03.06.15.27.00.00.00</t>
  </si>
  <si>
    <t>CF.03.03.06.15.21.09.30.00</t>
  </si>
  <si>
    <t>CF.03.03.06.15.21.09.33.00</t>
  </si>
  <si>
    <t>Получение первого образования сотрудн. Общества и их детьми</t>
  </si>
  <si>
    <t>CF.03.03.06.15.21.09.36.00</t>
  </si>
  <si>
    <t>CF.03.03.06.15.21.12.00.00</t>
  </si>
  <si>
    <t>Cсуды сотрудникам</t>
  </si>
  <si>
    <t>CF.03.03.06.15.21.12.03.00</t>
  </si>
  <si>
    <t>Ссуды сотрудникам на улучшение жилищных условий</t>
  </si>
  <si>
    <t>CF.03.03.06.15.21.12.06.00</t>
  </si>
  <si>
    <t>Ссуды сотрудникам на обучение</t>
  </si>
  <si>
    <t>CF.03.03.06.15.21.12.09.00</t>
  </si>
  <si>
    <t>Ссуды сотрудникам на прочие цели</t>
  </si>
  <si>
    <t>CF.03.03.06.15.21.15.00.00</t>
  </si>
  <si>
    <t>CF.03.03.06.15.24.00.00.00</t>
  </si>
  <si>
    <t>CF.03.03.06.15.36.06.00.00</t>
  </si>
  <si>
    <t>REV.12.06.00.00.00.00.00.00</t>
  </si>
  <si>
    <t>CF.03.03.06.15.33.00.00.00</t>
  </si>
  <si>
    <t>Расходы на ликвидацию объектов</t>
  </si>
  <si>
    <t>REV.12.15.00.00.00.00.00.00</t>
  </si>
  <si>
    <t>CF.03.03.06.15.33.03.00.00</t>
  </si>
  <si>
    <t>Восстановление участков недр в соот-ии с усл.лиц.соглашений</t>
  </si>
  <si>
    <t>REV.12.51.00.00.00.00.00.00</t>
  </si>
  <si>
    <t>CF.03.03.06.15.33.06.00.00</t>
  </si>
  <si>
    <t>CF.03.03.06.15.36.00.00.00</t>
  </si>
  <si>
    <t>Прочие расходы на скважины</t>
  </si>
  <si>
    <t>OTH.18.00.00.00.00.00.00.00</t>
  </si>
  <si>
    <t>CF.03.03.06.39.03.03.00.00</t>
  </si>
  <si>
    <t>Содержание законс. произв.мощностей и объектов</t>
  </si>
  <si>
    <t>CF.03.03.06.15.39.00.00.00</t>
  </si>
  <si>
    <t>Штрафы, пени, неустойки</t>
  </si>
  <si>
    <t>CF.03.03.06.15.39.06.00.00</t>
  </si>
  <si>
    <t>CF.03.03.06.15.39.09.00.00</t>
  </si>
  <si>
    <t>CF.03.03.06.15.42.00.00.00</t>
  </si>
  <si>
    <t>Расходы по организации финансирования</t>
  </si>
  <si>
    <t>CF.03.03.06.15.42.03.00.00</t>
  </si>
  <si>
    <t>Юридические и консультационные услуги по орг. финанс.</t>
  </si>
  <si>
    <t>CF.03.03.06.15.42.06.00.00</t>
  </si>
  <si>
    <t>Комиссии банка по организации финансирования</t>
  </si>
  <si>
    <t>CF.03.03.06.15.42.09.00.00</t>
  </si>
  <si>
    <t>Прочие расходы по организации финансирования</t>
  </si>
  <si>
    <t>CF.03.03.06.15.45.00.00.00</t>
  </si>
  <si>
    <t>Возврат авансов полученных и ошибочно полученных средств</t>
  </si>
  <si>
    <t>CF.03.03.06.15.51.00.00.00</t>
  </si>
  <si>
    <t>Перечисление возмещаемых расходов Комиссионеру</t>
  </si>
  <si>
    <t>CF.03.03.06.18.00.00.00.00</t>
  </si>
  <si>
    <t>Расходы на освоение природных ресурсов</t>
  </si>
  <si>
    <t>CF.03.03.06.18.06.00.00.00</t>
  </si>
  <si>
    <t>CF.03.03.06.18.12.00.00.00</t>
  </si>
  <si>
    <t>CF.03.03.06.30.00.00.00.00</t>
  </si>
  <si>
    <t>Расходы по обоснованию нормативов технологических потерь</t>
  </si>
  <si>
    <t>CF.03.03.06.33.00.00.00.00</t>
  </si>
  <si>
    <t>Прочие затраты будущих периодов</t>
  </si>
  <si>
    <t>CF.03.03.06.36.00.00.00.00</t>
  </si>
  <si>
    <t>Налоги</t>
  </si>
  <si>
    <t>CF.03.03.06.36.03.00.00.00</t>
  </si>
  <si>
    <t>CF.03.03.06.36.06.00.00.00</t>
  </si>
  <si>
    <t>Налог на прибыль</t>
  </si>
  <si>
    <t>CF.03.03.06.36.12.00.00.00</t>
  </si>
  <si>
    <t>Налог на добычу полезных ископаемых</t>
  </si>
  <si>
    <t>CF.03.03.06.36.12.06.00.00</t>
  </si>
  <si>
    <t>CF.03.03.06.36.12.09.00.00</t>
  </si>
  <si>
    <t>CF.03.03.06.36.12.12.00.00</t>
  </si>
  <si>
    <t>CF.03.03.06.36.21.00.00.00</t>
  </si>
  <si>
    <t>Регулярные платежи за пользование недрами</t>
  </si>
  <si>
    <t>CF.03.03.06.36.21.06.00.00</t>
  </si>
  <si>
    <t>CF.03.03.06.36.36.00.00.00</t>
  </si>
  <si>
    <t>Импортная таможенная пошлина</t>
  </si>
  <si>
    <t>CF.03.03.06.39.00.00.00.00</t>
  </si>
  <si>
    <t>CF.03.03.06.39.03.00.00.00</t>
  </si>
  <si>
    <t>Покупная стоимость углеводородного сырья для перепродажи</t>
  </si>
  <si>
    <t>Покупная стоимость для перепродажи на внутренний рынок</t>
  </si>
  <si>
    <t>CF.03.03.06.39.03.06.00.00</t>
  </si>
  <si>
    <t>Покупная стоимость для перепродажи на экспорт</t>
  </si>
  <si>
    <t>CF.03.03.06.39.06.00.00.00</t>
  </si>
  <si>
    <t>Покупная стоимость нефтепродуктов для перепродажи</t>
  </si>
  <si>
    <t>CF.03.03.06.39.09.00.00.00</t>
  </si>
  <si>
    <t>Покупная стоимость прочих товаров для перепродажи</t>
  </si>
  <si>
    <t>CF.03.03.06.39.12.00.00.00</t>
  </si>
  <si>
    <t>Расчеты с комитентом за нефть</t>
  </si>
  <si>
    <t>CF.03.06.00.00.00.00.00.00</t>
  </si>
  <si>
    <t>Инвестиционная деятельность</t>
  </si>
  <si>
    <t>CF.03.06.03.00.00.00.00.00</t>
  </si>
  <si>
    <t>Доходы от инвестиционной деятельности</t>
  </si>
  <si>
    <t>CF.03.06.03.03.00.00.00.00</t>
  </si>
  <si>
    <t>Погашение выданных займов</t>
  </si>
  <si>
    <t>CF.03.06.03.03.03.00.00.00</t>
  </si>
  <si>
    <t>Погашение выданных займов краткосрочных</t>
  </si>
  <si>
    <t>CF.03.06.03.03.06.00.00.00</t>
  </si>
  <si>
    <t>Погашение выданных займов долгосрочных</t>
  </si>
  <si>
    <t>CF.03.06.03.06.00.00.00.00</t>
  </si>
  <si>
    <t>Погашение векселей сторонних эмитентов</t>
  </si>
  <si>
    <t>CF.03.06.03.06.03.00.00.00</t>
  </si>
  <si>
    <t>Погашение векселей сторонних эмитентов краткосрочных</t>
  </si>
  <si>
    <t>CF.03.06.03.06.06.00.00.00</t>
  </si>
  <si>
    <t>Погашение векселей сторонних эмитентов долгосрочных</t>
  </si>
  <si>
    <t>CF.03.06.03.09.00.00.00.00</t>
  </si>
  <si>
    <t>CF.03.06.03.12.00.00.00.00</t>
  </si>
  <si>
    <t>CF.03.06.03.15.00.00.00.00</t>
  </si>
  <si>
    <t>CF.03.06.03.18.00.00.00.00</t>
  </si>
  <si>
    <t>CF.03.06.03.21.00.00.00.00</t>
  </si>
  <si>
    <t>Реализация финансовых активов</t>
  </si>
  <si>
    <t>CF.03.06.03.24.00.00.00.00</t>
  </si>
  <si>
    <t>CF.03.06.03.27.00.00.00.00</t>
  </si>
  <si>
    <t>Проценты к получению</t>
  </si>
  <si>
    <t>CF.03.06.03.27.03.00.00.00</t>
  </si>
  <si>
    <t>Проценты к получению по займам выданным</t>
  </si>
  <si>
    <t>CF.03.06.03.27.03.03.00.00</t>
  </si>
  <si>
    <t>Проценты к получению по займам выданным краткосрочным</t>
  </si>
  <si>
    <t>CF.03.06.03.27.03.06.00.00</t>
  </si>
  <si>
    <t>Проценты к получению по займам выданным долгосрочным</t>
  </si>
  <si>
    <t>CF.03.06.03.27.06.00.00.00</t>
  </si>
  <si>
    <t>Проценты к получению по векселям сторонних эмитентов</t>
  </si>
  <si>
    <t>CF.03.06.03.27.06.03.00.00</t>
  </si>
  <si>
    <t>Проценты к получению по векселям сторонних эмитентов кр\ср</t>
  </si>
  <si>
    <t>CF.03.06.03.27.06.06.00.00</t>
  </si>
  <si>
    <t>Проценты к получению по векселям сторонних эмитентов д\ср</t>
  </si>
  <si>
    <t>CF.03.06.03.27.09.00.00.00</t>
  </si>
  <si>
    <t>Проценты к получению по прочим финансовым вложениям</t>
  </si>
  <si>
    <t>CF.03.06.03.27.09.03.00.00</t>
  </si>
  <si>
    <t>Проценты к получению прочим финансовым вложениям кр\ср</t>
  </si>
  <si>
    <t>CF.03.06.03.27.09.06.00.00</t>
  </si>
  <si>
    <t>Проценты к получению по прочим финансовым вложениям д\ср</t>
  </si>
  <si>
    <t>CF.03.06.03.27.12.00.00.00</t>
  </si>
  <si>
    <t>Проценты к получению по депозитам</t>
  </si>
  <si>
    <t>CF.03.06.03.30.00.00.00.00</t>
  </si>
  <si>
    <t>Поступление финансирования</t>
  </si>
  <si>
    <t>CF.03.06.03.30.03.00.00.00</t>
  </si>
  <si>
    <t>Поступления по договорам долевого участия в кап.стр.</t>
  </si>
  <si>
    <t>CF.03.06.03.30.06.00.00.00</t>
  </si>
  <si>
    <t>Поступления средств комитентов и принципалов</t>
  </si>
  <si>
    <t>CF.03.06.03.30.09.00.00.00</t>
  </si>
  <si>
    <t>Возврат авансов по инвестиционной деятельности</t>
  </si>
  <si>
    <t>CF.03.06.03.33.00.00.00.00</t>
  </si>
  <si>
    <t>Прочие доходы от возврата денежных средств по инвестиционной</t>
  </si>
  <si>
    <t>CF.03.06.03.34.00.00.00.00</t>
  </si>
  <si>
    <t>Возврат денежных средств с депозита</t>
  </si>
  <si>
    <t>CF.03.06.06.00.00.00.00.00</t>
  </si>
  <si>
    <t>Расходы по инвестиционной деятельности</t>
  </si>
  <si>
    <t>CF.03.06.06.03.00.00.00.00</t>
  </si>
  <si>
    <t>Поисково-разведочное бурение</t>
  </si>
  <si>
    <t>CF.03.06.06.05.00.00.00.00</t>
  </si>
  <si>
    <t>Эксплуатационное бурение</t>
  </si>
  <si>
    <t>CF.03.06.06.07.00.00.00.00</t>
  </si>
  <si>
    <t>Прочие скважины</t>
  </si>
  <si>
    <t>CF.03.06.06.09.00.00.00.00</t>
  </si>
  <si>
    <t>Капитальное строительство</t>
  </si>
  <si>
    <t>CF.03.06.06.11.00.00.00.00</t>
  </si>
  <si>
    <t>Машины и оборудование</t>
  </si>
  <si>
    <t>CF.03.06.06.13.00.00.00.00</t>
  </si>
  <si>
    <t>Транспортные средства</t>
  </si>
  <si>
    <t>CF.03.06.06.14.00.00.00.00</t>
  </si>
  <si>
    <t>ОНВСС</t>
  </si>
  <si>
    <t>CF.03.06.06.15.00.00.00.00</t>
  </si>
  <si>
    <t>Нематериальные активы</t>
  </si>
  <si>
    <t>CF.03.06.06.16.00.00.00.00</t>
  </si>
  <si>
    <t>Сейсморазведочные работы</t>
  </si>
  <si>
    <t>CF.03.06.06.17.00.00.00.00</t>
  </si>
  <si>
    <t>НИР, ПИР (ГРР)</t>
  </si>
  <si>
    <t>CF.03.06.06.19.00.00.00.00</t>
  </si>
  <si>
    <t>Приобретение прочих внеоборотных активов</t>
  </si>
  <si>
    <t>CF.03.06.06.21.00.00.00.00</t>
  </si>
  <si>
    <t>Прочие капитальные вложения</t>
  </si>
  <si>
    <t>CF.03.06.06.24.00.00.00.00</t>
  </si>
  <si>
    <t>Выдача займов</t>
  </si>
  <si>
    <t>CF.03.06.06.24.03.00.00.00</t>
  </si>
  <si>
    <t>Выдача займов краткосрочных</t>
  </si>
  <si>
    <t>CF.03.06.06.24.06.00.00.00</t>
  </si>
  <si>
    <t>Выдача займов долгосрочных</t>
  </si>
  <si>
    <t>CF.03.06.06.27.00.00.00.00</t>
  </si>
  <si>
    <t>Покупка векселей сторонних эмитентов</t>
  </si>
  <si>
    <t>CF.03.06.06.27.03.00.00.00</t>
  </si>
  <si>
    <t>Покупка векселей сторонних эмитентов краткосрочных</t>
  </si>
  <si>
    <t>CF.03.06.06.27.06.00.00.00</t>
  </si>
  <si>
    <t>Покупка векселей сторонних эмитентов долгосрочных</t>
  </si>
  <si>
    <t>CF.03.06.06.30.00.00.00.00</t>
  </si>
  <si>
    <t>Приобретение финансовых активов</t>
  </si>
  <si>
    <t>CF.03.06.06.30.03.00.00.00</t>
  </si>
  <si>
    <t>Покупка акций, вкладов в УК для установления контроля</t>
  </si>
  <si>
    <t>CF.03.06.06.30.06.00.00.00</t>
  </si>
  <si>
    <t>Покупка акций для размещения свободных денежных средств</t>
  </si>
  <si>
    <t>CF.03.06.06.30.09.00.00.00</t>
  </si>
  <si>
    <t>Покупка прочих ценных бумаг для размещения свободных ДС</t>
  </si>
  <si>
    <t>CF.03.06.06.33.00.00.00.00</t>
  </si>
  <si>
    <t>Осуществление финансирования</t>
  </si>
  <si>
    <t>CF.03.06.06.33.03.00.00.00</t>
  </si>
  <si>
    <t>Вклады по договорам долевого участия в кап.стр.</t>
  </si>
  <si>
    <t>CF.03.06.06.33.06.00.00.00</t>
  </si>
  <si>
    <t>Перечисление денежных средств комиссионерам и принципалам</t>
  </si>
  <si>
    <t>CF.03.06.06.36.00.00.00.00</t>
  </si>
  <si>
    <t>Использование финансирования</t>
  </si>
  <si>
    <t>CF.03.06.06.36.03.00.00.00</t>
  </si>
  <si>
    <t>Расходование средств комитентов и принципалов</t>
  </si>
  <si>
    <t>CF.03.06.06.39.00.00.00.00</t>
  </si>
  <si>
    <t>Авансы выданные по капитальным вложениям</t>
  </si>
  <si>
    <t>CF.03.06.06.42.00.00.00.00</t>
  </si>
  <si>
    <t>Возврат полученных и ошибочно перечисл. средств по инвест.</t>
  </si>
  <si>
    <t>CF.03.06.06.45.00.00.00.00</t>
  </si>
  <si>
    <t>Вклад в депозит</t>
  </si>
  <si>
    <t>CF.03.09.00.00.00.00.00.00</t>
  </si>
  <si>
    <t>CF.03.09.03.00.00.00.00.00</t>
  </si>
  <si>
    <t>Доходы от финансовой деятельности</t>
  </si>
  <si>
    <t>CF.03.09.03.03.00.00.00.00</t>
  </si>
  <si>
    <t>Выпуск собственных векселей</t>
  </si>
  <si>
    <t>CF.03.09.03.03.03.00.00.00</t>
  </si>
  <si>
    <t>Выпуск собственных векселей краткосрочных</t>
  </si>
  <si>
    <t>CF.03.09.03.06.00.00.00.00</t>
  </si>
  <si>
    <t>Поступления от размещения собственных акций</t>
  </si>
  <si>
    <t>CF.03.09.03.09.00.00.00.00</t>
  </si>
  <si>
    <t>Выпуск облигаций</t>
  </si>
  <si>
    <t>CF.03.09.03.09.03.00.00.00</t>
  </si>
  <si>
    <t>Выпуск облигаций краткосрочных</t>
  </si>
  <si>
    <t>CF.03.09.03.09.06.00.00.00</t>
  </si>
  <si>
    <t>Выпуск облигаций долгосрочных</t>
  </si>
  <si>
    <t>CF.03.09.03.12.00.00.00.00</t>
  </si>
  <si>
    <t>Получение кредитов</t>
  </si>
  <si>
    <t>CF.03.09.03.12.03.00.00.00</t>
  </si>
  <si>
    <t>Получение кредитов краткосрочных</t>
  </si>
  <si>
    <t>CF.03.09.03.12.06.00.00.00</t>
  </si>
  <si>
    <t>Получение кредитов долгосрочных</t>
  </si>
  <si>
    <t>CF.03.09.03.15.00.00.00.00</t>
  </si>
  <si>
    <t>Получение займов</t>
  </si>
  <si>
    <t>CF.03.09.03.15.03.00.00.00</t>
  </si>
  <si>
    <t>Получение займов краткосрочных</t>
  </si>
  <si>
    <t>CF.03.09.03.15.06.00.00.00</t>
  </si>
  <si>
    <t>Получение займов долгосрочных</t>
  </si>
  <si>
    <t>CF.03.09.03.18.00.00.00.00</t>
  </si>
  <si>
    <t>Получение авансов за поставки продукции на экспорт</t>
  </si>
  <si>
    <t>CF.03.09.03.21.00.00.00.00</t>
  </si>
  <si>
    <t>Прочие доходы от возврата денежных средств по финансовой дея</t>
  </si>
  <si>
    <t>CF.03.09.06.00.00.00.00.00</t>
  </si>
  <si>
    <t>Расходы по финансовой деятельности</t>
  </si>
  <si>
    <t>CF.03.09.06.03.00.00.00.00</t>
  </si>
  <si>
    <t>Дивиденды к уплате</t>
  </si>
  <si>
    <t>CF.03.09.06.03.03.00.00.00</t>
  </si>
  <si>
    <t>Дивиденды к уплате акционерам</t>
  </si>
  <si>
    <t>CF.03.09.06.03.06.00.00.00</t>
  </si>
  <si>
    <t>Налог на дивиденды</t>
  </si>
  <si>
    <t>CF.03.09.06.06.00.00.00.00</t>
  </si>
  <si>
    <t>Проценты к уплате</t>
  </si>
  <si>
    <t>CF.03.09.06.06.03.00.00.00</t>
  </si>
  <si>
    <t>Проценты к уплате по займам полученным</t>
  </si>
  <si>
    <t>CF.03.09.06.06.03.03.00.00</t>
  </si>
  <si>
    <t>Проценты к уплате по займам полученным краткосрочным</t>
  </si>
  <si>
    <t>CF.03.09.06.06.03.06.00.00</t>
  </si>
  <si>
    <t>Проценты к уплате по займам полученным долгосрочным</t>
  </si>
  <si>
    <t>CF.03.09.06.06.06.00.00.00</t>
  </si>
  <si>
    <t>Проценты к уплате по полученным кредитам</t>
  </si>
  <si>
    <t>CF.03.09.06.06.06.03.00.00</t>
  </si>
  <si>
    <t>Проценты к уплате по полученным кредитам краткосрочным</t>
  </si>
  <si>
    <t>CF.03.09.06.06.06.06.00.00</t>
  </si>
  <si>
    <t>Проценты к уплате по полученным кредитам долгосрочным</t>
  </si>
  <si>
    <t>CF.03.09.06.06.09.00.00.00</t>
  </si>
  <si>
    <t>Проценты к уплате по собственным векселям</t>
  </si>
  <si>
    <t>CF.03.09.06.06.09.03.00.00</t>
  </si>
  <si>
    <t>Проценты к уплате по собственным векселям краткосрочным</t>
  </si>
  <si>
    <t>CF.03.09.06.06.09.06.00.00</t>
  </si>
  <si>
    <t>Проценты к уплате по собственным векселям долгосрочным</t>
  </si>
  <si>
    <t>CF.03.09.06.06.12.00.00.00</t>
  </si>
  <si>
    <t>Проценты к уплате по выпущенным облигациям</t>
  </si>
  <si>
    <t>CF.03.09.06.06.12.03.00.00</t>
  </si>
  <si>
    <t>Проценты к уплате по выпущенным облигациям краткосрочным</t>
  </si>
  <si>
    <t>CF.03.09.06.06.12.06.00.00</t>
  </si>
  <si>
    <t>Проценты к уплате по выпущенным облигациям долгосрочным</t>
  </si>
  <si>
    <t>CF.03.09.06.06.15.00.00.00</t>
  </si>
  <si>
    <t>Проценты к уплате по прочим заемным средствам</t>
  </si>
  <si>
    <t>CF.03.09.06.06.15.03.00.00</t>
  </si>
  <si>
    <t>Проценты к уплате по прочим заемным средствам краткосрочным</t>
  </si>
  <si>
    <t>CF.03.09.06.06.15.06.00.00</t>
  </si>
  <si>
    <t>Проценты к уплате по прочим заемным средствам долгосрочным</t>
  </si>
  <si>
    <t>CF.03.09.06.06.16.00.00.00</t>
  </si>
  <si>
    <t>CF.03.09.06.06.16.03.00.00</t>
  </si>
  <si>
    <t>CF.03.09.06.06.16.06.00.00</t>
  </si>
  <si>
    <t>CF.03.09.06.09.00.00.00.00</t>
  </si>
  <si>
    <t>Погашение собственных векселей</t>
  </si>
  <si>
    <t>CF.03.09.06.09.03.00.00.00</t>
  </si>
  <si>
    <t>Погашение собственных векселей краткосрочных</t>
  </si>
  <si>
    <t>CF.03.09.06.09.06.00.00.00</t>
  </si>
  <si>
    <t>Погашение собственных векселей долгосрочных</t>
  </si>
  <si>
    <t>CF.03.09.06.12.00.00.00.00</t>
  </si>
  <si>
    <t>Выкуп собственных акций</t>
  </si>
  <si>
    <t>CF.03.09.06.15.00.00.00.00</t>
  </si>
  <si>
    <t>Погашение облигаций</t>
  </si>
  <si>
    <t>CF.03.09.06.15.03.00.00.00</t>
  </si>
  <si>
    <t>Погашение облигаций краткосрочных</t>
  </si>
  <si>
    <t>CF.03.09.06.15.06.00.00.00</t>
  </si>
  <si>
    <t>Погашение облигаций долгосрочных</t>
  </si>
  <si>
    <t>CF.03.09.06.18.00.00.00.00</t>
  </si>
  <si>
    <t>Погашение кредитов</t>
  </si>
  <si>
    <t>CF.03.09.06.18.03.00.00.00</t>
  </si>
  <si>
    <t>Погашение кредитов краткосрочных</t>
  </si>
  <si>
    <t>CF.03.09.06.18.06.00.00.00</t>
  </si>
  <si>
    <t>Погашение кредитов долгосрочных</t>
  </si>
  <si>
    <t>CF.03.09.06.21.00.00.00.00</t>
  </si>
  <si>
    <t>Погашение займов</t>
  </si>
  <si>
    <t>CF.03.09.06.21.03.00.00.00</t>
  </si>
  <si>
    <t>Погашение займов краткосрочных</t>
  </si>
  <si>
    <t>CF.03.09.06.21.06.00.00.00</t>
  </si>
  <si>
    <t>Погашение займов долгосрочных</t>
  </si>
  <si>
    <t>CF.03.09.06.24.00.00.00.00</t>
  </si>
  <si>
    <t>Погашение обязательств по финансовой аренде</t>
  </si>
  <si>
    <t>CF.03.09.06.27.00.00.00.00</t>
  </si>
  <si>
    <t>Возврат полученных и ошибочно перечисленных средств по финан</t>
  </si>
  <si>
    <t>CF.03.12.00.00.00.00.00.00</t>
  </si>
  <si>
    <t>Денежный поток</t>
  </si>
  <si>
    <t>CF.03.12.03.00.00.00.00.00</t>
  </si>
  <si>
    <t>Курсовая разница</t>
  </si>
  <si>
    <t>CF.03.12.03.03.00.00.00.00</t>
  </si>
  <si>
    <t>Положительная курсовая разница</t>
  </si>
  <si>
    <t>CF.03.12.03.06.00.00.00.00</t>
  </si>
  <si>
    <t>Отрицательная курсовая разница</t>
  </si>
  <si>
    <t>CF.03.12.12.00.00.00.00.00</t>
  </si>
  <si>
    <t>Покупка иностранной валюты</t>
  </si>
  <si>
    <t>CF.03.12.15.00.00.00.00.00</t>
  </si>
  <si>
    <t>Реалиазция иностранной валюты</t>
  </si>
  <si>
    <t>CF.03.12.16.00.00.00.00.00</t>
  </si>
  <si>
    <t>Первевод денежных средств (переводы в пути)</t>
  </si>
  <si>
    <t>CF.03.12.17.00.00.00.00.00</t>
  </si>
  <si>
    <t>Поступление денежных средств (переводы в пути)</t>
  </si>
  <si>
    <t>CF.03.15.00.00.00.00.00.00</t>
  </si>
  <si>
    <t>Денежный поток (косвенный метод)</t>
  </si>
  <si>
    <t>CF.06.00.00.00.00.00.00.00</t>
  </si>
  <si>
    <t>Остаток на конец периода</t>
  </si>
  <si>
    <t>SCF.03.00.00.00.00.00.00.00</t>
  </si>
  <si>
    <t>Корректировки для прибавления (вычета) неденежных статей</t>
  </si>
  <si>
    <t>SCF.03.03.00.00.00.00.00.00</t>
  </si>
  <si>
    <t>Износ, истощение и амортизация</t>
  </si>
  <si>
    <t>SCF.03.06.00.00.00.00.00.00</t>
  </si>
  <si>
    <t>Амор-ция дисконта спр. ст-ти рез. по выводу из эксл.</t>
  </si>
  <si>
    <t>SCF.03.09.00.00.00.00.00.00</t>
  </si>
  <si>
    <t>Обесценение активов,не связанных с разр. и доб. Н и Г</t>
  </si>
  <si>
    <t>SCF.03.12.00.00.00.00.00.00</t>
  </si>
  <si>
    <t>Прибыль от реализации активов, связ. с разр. и доб. Н и Г</t>
  </si>
  <si>
    <t>SCF.03.15.00.00.00.00.00.00</t>
  </si>
  <si>
    <t>Обесценение активов,не связанных с разведкой и оценкой</t>
  </si>
  <si>
    <t>SCF.03.18.00.00.00.00.00.00</t>
  </si>
  <si>
    <t>Восстановление ранее обесцененных активов</t>
  </si>
  <si>
    <t>SCF.03.21.00.00.00.00.00.00</t>
  </si>
  <si>
    <t>Прибыль от реализации активов, связзанных с добычей Н и Г</t>
  </si>
  <si>
    <t>SCF.03.24.00.00.00.00.00.00</t>
  </si>
  <si>
    <t>Расходы, связанные с безрезультатной разведкой и оценкой</t>
  </si>
  <si>
    <t>SCF.03.27.00.00.00.00.00.00</t>
  </si>
  <si>
    <t>Изменение резервов, нетто</t>
  </si>
  <si>
    <t>SCF.03.30.00.00.00.00.00.00</t>
  </si>
  <si>
    <t>(Положительные)/отрицательные курсовые разницы</t>
  </si>
  <si>
    <t>SCF.03.33.00.00.00.00.00.00</t>
  </si>
  <si>
    <t>(Прибыль)/ убыток от продажи и прочего выбытия фин.акт.</t>
  </si>
  <si>
    <t>SCF.03.36.00.00.00.00.00.00</t>
  </si>
  <si>
    <t>(Прибыль) /убыток от продажи и выбытия ОС и НМА</t>
  </si>
  <si>
    <t>SCF.03.39.00.00.00.00.00.00</t>
  </si>
  <si>
    <t>Финансовые доходы</t>
  </si>
  <si>
    <t>SCF.03.42.00.00.00.00.00.00</t>
  </si>
  <si>
    <t>Финансовые расходы</t>
  </si>
  <si>
    <t>SCF.03.45.00.00.00.00.00.00</t>
  </si>
  <si>
    <t>Прочие неденежные доходы и расходы</t>
  </si>
  <si>
    <t>SCF.06.00.00.00.00.00.00.00</t>
  </si>
  <si>
    <t>Корректировки оборотного капитала</t>
  </si>
  <si>
    <t>SCF.06.03.00.00.00.00.00.00</t>
  </si>
  <si>
    <t>Изменение торговой и прочих видов дебиторской задолженности</t>
  </si>
  <si>
    <t>SCF.06.06.00.00.00.00.00.00</t>
  </si>
  <si>
    <t>Изменение авансов выданных и расходов будущих периодов</t>
  </si>
  <si>
    <t>SCF.06.09.00.00.00.00.00.00</t>
  </si>
  <si>
    <t>Изменение запасов</t>
  </si>
  <si>
    <t>SCF.06.12.00.00.00.00.00.00</t>
  </si>
  <si>
    <t>Изменение торговой и прочих видов КЗ, связ. с опер. деят.</t>
  </si>
  <si>
    <t>SCF.09.00.00.00.00.00.00.00</t>
  </si>
  <si>
    <t>Операционная деятельность (косвенный метод)</t>
  </si>
  <si>
    <t>SCF.10.00.00.00.00.00.00.00</t>
  </si>
  <si>
    <t>Остаток на начало периода (косвенный метод)</t>
  </si>
  <si>
    <t>SCF.12.00.00.00.00.00.00.00</t>
  </si>
  <si>
    <t>Остаток на конец периода (косвенный метод)</t>
  </si>
  <si>
    <t>Код статьи БДР</t>
  </si>
  <si>
    <t>Код статьи БДДС</t>
  </si>
  <si>
    <t>Труба</t>
  </si>
  <si>
    <t>Автоналив</t>
  </si>
  <si>
    <t>ЖД налив</t>
  </si>
  <si>
    <t>Без транспортировки</t>
  </si>
  <si>
    <t>Труба (Енисей)</t>
  </si>
  <si>
    <t>ЦФО унивесальное</t>
  </si>
  <si>
    <t>БДДС</t>
  </si>
  <si>
    <t>Казначейство</t>
  </si>
  <si>
    <t>Коммерческое Управление</t>
  </si>
  <si>
    <t>Правовое Управление</t>
  </si>
  <si>
    <t>Служба безопасности</t>
  </si>
  <si>
    <t>Управление бюджетирования</t>
  </si>
  <si>
    <t>Управление по бурению скважин</t>
  </si>
  <si>
    <t>Управление по геологии и разработке</t>
  </si>
  <si>
    <t>Управление по добыче нефти и газа</t>
  </si>
  <si>
    <t>Управление по капитальному строительству</t>
  </si>
  <si>
    <t>Управление по корпоративным и имущественным вопросам</t>
  </si>
  <si>
    <t>Управление по подготовке нефти и газа</t>
  </si>
  <si>
    <t>Управление по экологии, ОТ и ПБ</t>
  </si>
  <si>
    <t>Управление проектов развития корпоративных финансовых систем</t>
  </si>
  <si>
    <t>Управление реализации энергетических проектов</t>
  </si>
  <si>
    <t>Управление сводной корпоративной отчетности</t>
  </si>
  <si>
    <t>Управление системной интеграцией ИТ</t>
  </si>
  <si>
    <t>Управление по налогам</t>
  </si>
  <si>
    <t>Управление сопровождения учетных систем</t>
  </si>
  <si>
    <t>Управление интеграции новых проектов</t>
  </si>
  <si>
    <t>Управление по общим вопросам</t>
  </si>
  <si>
    <t>Администрация дирекции</t>
  </si>
  <si>
    <t>УПРАВЛЕНИЕ ПО РЕГИОНАЛЬНОЙ ПОЛИТИКЕ И СОЦИАЛЬНЫМ ВОПРОСАМ</t>
  </si>
  <si>
    <t>Управление делопроизводства</t>
  </si>
  <si>
    <t>CFU</t>
  </si>
  <si>
    <r>
      <rPr>
        <b/>
        <i/>
        <sz val="10"/>
        <color rgb="FF000000"/>
        <rFont val="Arial"/>
        <family val="2"/>
        <charset val="204"/>
      </rPr>
      <t>Пример:</t>
    </r>
    <r>
      <rPr>
        <i/>
        <sz val="10"/>
        <color rgb="FF000000"/>
        <rFont val="Arial"/>
        <family val="2"/>
        <charset val="204"/>
      </rPr>
      <t xml:space="preserve"> в феврале оказаны услуги на сумму 100 тыс. руб. без НДС (данную сумму необходимо занести в столбец V), согласно договору отсрочка платежа 30 дней (занести отсрочку в столбец AK), контрагент работает с НДС (занести НДС в столбец AL). Исходя из данных условий в БДДС марта (столбец BA) автоматически сформируется платеж 118 тыс. руб. с НДС.</t>
    </r>
  </si>
  <si>
    <t>В том случае, если услуги на 100 тыс. руб. без НДС были оказаны в декабре 2016 г., отсрочка по договору 90 дней, платеж 118 тыс. руб. с НДС необходимо занести на март 2017 г. в столбец КЗ 2017.03 (столбец BM)</t>
  </si>
  <si>
    <t>CFU001 - Казначейство</t>
  </si>
  <si>
    <t>CFU002 - Коммерческое Управление</t>
  </si>
  <si>
    <t>CFU003 - Правовое Управление</t>
  </si>
  <si>
    <t>CFU004 - Служба безопасности</t>
  </si>
  <si>
    <t>CFU005 - Управление бюджетирования</t>
  </si>
  <si>
    <t>CFU006 - Управление персоналом</t>
  </si>
  <si>
    <t>CFU007 - Управление по бурению скважин</t>
  </si>
  <si>
    <t>CFU008 - Управление по геологии и разработке</t>
  </si>
  <si>
    <t>CFU009 - Управление по добыче нефти и газа</t>
  </si>
  <si>
    <t>CFU010 - Управление по капитальному строительству</t>
  </si>
  <si>
    <t>CFU011 - Управление по корпоративным и имущественным вопросам</t>
  </si>
  <si>
    <t>CFU012 - Управление по подготовке нефти и газа</t>
  </si>
  <si>
    <t>CFU013 - Управление по экологии, ОТ и ПБ</t>
  </si>
  <si>
    <t>CFU014 - Управление проектов развития корпоративных финансовых систем</t>
  </si>
  <si>
    <t>CFU015 - Управление реализации энергетических проектов</t>
  </si>
  <si>
    <t>CFU016 - Управление сводной корпоративной отчетности</t>
  </si>
  <si>
    <t>CFU017 - Управление системной интеграцией ИТ</t>
  </si>
  <si>
    <t>CFU018 - Управление по налогам</t>
  </si>
  <si>
    <t>CFU019 - Управление сопровождения учетных систем</t>
  </si>
  <si>
    <t>CFU020 - Управление интеграции новых проектов</t>
  </si>
  <si>
    <t>CFU021 - Управление по общим вопросам</t>
  </si>
  <si>
    <t>CFU022 - Администрация дирекции</t>
  </si>
  <si>
    <t>CFU023 - УПРАВЛЕНИЕ ПО РЕГИОНАЛЬНОЙ ПОЛИТИКЕ И СОЦИАЛЬНЫМ ВОПРОСАМ</t>
  </si>
  <si>
    <t>CFU024 - Управление делопроизводства</t>
  </si>
  <si>
    <t>NMG.010.010.000 - Нефть</t>
  </si>
  <si>
    <t>NMG.NONE - Без номенклатурной группы</t>
  </si>
  <si>
    <t>NOM.NONE - Без номенклатуры</t>
  </si>
  <si>
    <t>NOM.020.020.0000 - Бензин</t>
  </si>
  <si>
    <t>NOM.020.030.0000 - Диз.топливо</t>
  </si>
  <si>
    <t>NOM.020.050.0000 - Масла и компоненты</t>
  </si>
  <si>
    <t>NOM.030.010.0020 - Деэмульгаторы</t>
  </si>
  <si>
    <t>NOM.030.010.0060 - Запасные части</t>
  </si>
  <si>
    <t>NOM.030.010.0080 - Спецодежда и СИЗ</t>
  </si>
  <si>
    <t>NOM.030.020.0000 - Прочие вспомогательные материалы</t>
  </si>
  <si>
    <t>NOM.030.010.0040 - Реагенты</t>
  </si>
  <si>
    <t>NOM.010.010.0010 - Нефть</t>
  </si>
  <si>
    <t>NOM.030.010.0030 - Ингибиторы</t>
  </si>
  <si>
    <t>NOM.020.060.0000 - Нефтехимия</t>
  </si>
  <si>
    <t>OPN.020 - Не управляемый</t>
  </si>
  <si>
    <t>OPN.010 - Управляемый</t>
  </si>
  <si>
    <t>PRT.010 - Основное</t>
  </si>
  <si>
    <t>PRT.020 - Вспомогательное</t>
  </si>
  <si>
    <t>PRT.NONE - Без типа производства</t>
  </si>
  <si>
    <t>Без типа производства</t>
  </si>
  <si>
    <t>SHP.005.000 - Труба (Енисей)</t>
  </si>
  <si>
    <t>SHP.004.000 - Без транспортировки</t>
  </si>
  <si>
    <r>
      <t xml:space="preserve">БДДС формируется автоматически на основании БДР (столбцов Т - АЕ) с учетом отсрочки платежа (столбец AJ), </t>
    </r>
    <r>
      <rPr>
        <b/>
        <sz val="10"/>
        <color theme="1"/>
        <rFont val="Arial"/>
        <family val="2"/>
        <charset val="204"/>
      </rPr>
      <t>НО! не учитывает кредиторскую задолженность предыдущих периодов</t>
    </r>
    <r>
      <rPr>
        <sz val="10"/>
        <color theme="1"/>
        <rFont val="Arial"/>
        <family val="2"/>
        <charset val="204"/>
      </rPr>
      <t>. Т.о. для корректного формирования БДДС необходимо заполнить столбцы BK - BV.</t>
    </r>
  </si>
  <si>
    <t>CFU025 - Управление скважинных технологий</t>
  </si>
  <si>
    <t>Управление скважинных технологий</t>
  </si>
  <si>
    <t>KR.03.03.00.00.00.00.00.00</t>
  </si>
  <si>
    <t>KR.06.03.00.00.00.00.00.00</t>
  </si>
  <si>
    <t>KR.06.06.00.00.00.00.00.00</t>
  </si>
  <si>
    <t>KR.15.00.00.00.00.00.00.00</t>
  </si>
  <si>
    <t>Налоги и сборы</t>
  </si>
  <si>
    <t>OP.03.06.06.03.00.00.00.00</t>
  </si>
  <si>
    <t>Ингибиторы для добычи нефти и газа</t>
  </si>
  <si>
    <t>OP.03.06.06.06.00.00.00.00</t>
  </si>
  <si>
    <t>Ингибиторы для подготовки нефти и газа</t>
  </si>
  <si>
    <t>OP.03.06.09.00.00.00.00.00</t>
  </si>
  <si>
    <t>OP.03.06.09.03.00.00.00.00</t>
  </si>
  <si>
    <t>OP.03.06.09.03.03.00.00.00</t>
  </si>
  <si>
    <t>Реагенты для СИ при добыче нефти и газа</t>
  </si>
  <si>
    <t>OP.03.06.09.03.06.00.00.00</t>
  </si>
  <si>
    <t>Реагенты для СИ при подготовке нефти и газа</t>
  </si>
  <si>
    <t>OP.03.06.24.00.00.00.00.00</t>
  </si>
  <si>
    <t>OP.03.06.25.00.00.00.00.00</t>
  </si>
  <si>
    <t>OP.03.09.09.00.00.00.00.00</t>
  </si>
  <si>
    <t>OP.03.09.10.00.00.00.00.00</t>
  </si>
  <si>
    <t>OP.03.12.09.00.00.00.00.00</t>
  </si>
  <si>
    <t>OP.03.12.10.00.00.00.00.00</t>
  </si>
  <si>
    <t>OP.06.03.03.03.03.00.00.00</t>
  </si>
  <si>
    <t>OP.06.03.06.00.00.00.00.00</t>
  </si>
  <si>
    <t>Премии</t>
  </si>
  <si>
    <t>OP.09.03.03.06.00.00.00.00</t>
  </si>
  <si>
    <t>OP.09.03.03.06.03.00.00.00</t>
  </si>
  <si>
    <t>Геолого - технические мероприятия (ГТМ)</t>
  </si>
  <si>
    <t>OP.09.03.06.00.00.00.00.00</t>
  </si>
  <si>
    <t>OP.09.03.06.06.00.00.00.00</t>
  </si>
  <si>
    <t>OP.09.03.06.09.00.00.00.00</t>
  </si>
  <si>
    <t>OP.09.03.06.09.06.00.00.00</t>
  </si>
  <si>
    <t>Ремонт насосов и иного погружного оборудования</t>
  </si>
  <si>
    <t>OP.09.03.06.09.18.00.00.00</t>
  </si>
  <si>
    <t>OP.09.06.00.00.00.00.00.00</t>
  </si>
  <si>
    <t>Услуги по добыче, подготовке и перекачке нефти и газа</t>
  </si>
  <si>
    <t>OP.09.09.00.00.00.00.00.00</t>
  </si>
  <si>
    <t>OP.09.18.00.00.00.00.00.00</t>
  </si>
  <si>
    <t>OP.09.18.06.00.00.00.00.00</t>
  </si>
  <si>
    <t>OP.09.18.09.03.00.00.00.00</t>
  </si>
  <si>
    <t>Услуги по прокату ЭЦН</t>
  </si>
  <si>
    <t>OP.09.18.09.06.00.00.00.00</t>
  </si>
  <si>
    <t>Услуги по прокату ШГН</t>
  </si>
  <si>
    <t>OP.09.18.09.09.00.00.00.00</t>
  </si>
  <si>
    <t>Услуги по прокату прочего оборудования</t>
  </si>
  <si>
    <t>OP.09.18.15.00.00.00.00.00</t>
  </si>
  <si>
    <t>OP.12.18.12.00.00.00.00.00</t>
  </si>
  <si>
    <t>OP.15.00.00.00.00.00.00.00</t>
  </si>
  <si>
    <t>OP.18.12.00.00.00.00.00.00</t>
  </si>
  <si>
    <t>PR.06.15.12.00.00.00.00.00</t>
  </si>
  <si>
    <t>PR.06.24.06.00.00.00.00.00</t>
  </si>
  <si>
    <t>UR.09.06.00.00.00.00.00.00</t>
  </si>
  <si>
    <t>UR.12.12.03.00.00.00.00.00</t>
  </si>
  <si>
    <t>Обязательное страхование имущества и ответственности</t>
  </si>
  <si>
    <t>UR.12.12.06.00.00.00.00.00</t>
  </si>
  <si>
    <t>Добровольное страхование имущества и ответственности</t>
  </si>
  <si>
    <t>CF.03.03.06.15.15.00.00.01</t>
  </si>
  <si>
    <t>CF.03.03.06.15.15.00.00.02</t>
  </si>
  <si>
    <t>CF.03.03.06.15.15.00.00.03</t>
  </si>
  <si>
    <t>UR.12.21.00.00.00.00.00.00</t>
  </si>
  <si>
    <t>REV.06.00.00.00.00.00.00.00</t>
  </si>
  <si>
    <t>Выручка от реализации нефтепродуктов</t>
  </si>
  <si>
    <t>REV.09.00.00.00.00.00.00.00</t>
  </si>
  <si>
    <t>Выручка от реализации газа</t>
  </si>
  <si>
    <t>REV.12.00.00.00.00.00.00.00</t>
  </si>
  <si>
    <t>Выручка от реализации услуг</t>
  </si>
  <si>
    <t>REV.12.03.00.00.00.00.00.00</t>
  </si>
  <si>
    <t>Аренда</t>
  </si>
  <si>
    <t>REV.12.12.00.00.00.00.00.00</t>
  </si>
  <si>
    <t>Услуги подготовки нефти и газа</t>
  </si>
  <si>
    <t>Услуги супервайзинга</t>
  </si>
  <si>
    <t>REV.12.18.00.00.00.00.00.00</t>
  </si>
  <si>
    <t>Услуги ремонтов КРС, ТРС</t>
  </si>
  <si>
    <t>REV.12.27.00.00.00.00.00.00</t>
  </si>
  <si>
    <t>Услуги по сливу и наливу нефти</t>
  </si>
  <si>
    <t>REV.12.30.00.00.00.00.00.00</t>
  </si>
  <si>
    <t>Услуги по грузоотправлению</t>
  </si>
  <si>
    <t>REV.12.33.00.00.00.00.00.00</t>
  </si>
  <si>
    <t>REV.12.36.00.00.00.00.00.00</t>
  </si>
  <si>
    <t>Услуги транспорта</t>
  </si>
  <si>
    <t>REV.12.39.00.00.00.00.00.00</t>
  </si>
  <si>
    <t>Строительно-монтажные работы</t>
  </si>
  <si>
    <t>REV.12.42.00.00.00.00.00.00</t>
  </si>
  <si>
    <t>Услуги агентов/комиссионеров</t>
  </si>
  <si>
    <t>REV.12.45.00.00.00.00.00.00</t>
  </si>
  <si>
    <t>Услуги по передаче электроэнергии</t>
  </si>
  <si>
    <t>REV.12.48.00.00.00.00.00.00</t>
  </si>
  <si>
    <t>Услуги консультационные</t>
  </si>
  <si>
    <t>REV.15.00.00.00.00.00.00.00</t>
  </si>
  <si>
    <t>Выручка от прочей реализации</t>
  </si>
  <si>
    <t>REV.15.03.00.00.00.00.00.00</t>
  </si>
  <si>
    <t>REV.15.06.00.00.00.00.00.00</t>
  </si>
  <si>
    <t>REV.15.09.00.00.00.00.00.00</t>
  </si>
  <si>
    <t>Товарная группа</t>
  </si>
  <si>
    <t xml:space="preserve">Расходная статья ДЗО </t>
  </si>
  <si>
    <t>Автоаксессуары</t>
  </si>
  <si>
    <t>Автохимия</t>
  </si>
  <si>
    <t>Аккумуляторы,ЗУ,бл.пит для средств связи</t>
  </si>
  <si>
    <t>Аксессуары, запчасти для средств связи</t>
  </si>
  <si>
    <t>Арматура светосигнальная</t>
  </si>
  <si>
    <t>Арматура трубопроводная</t>
  </si>
  <si>
    <t>В/вольтное оборудование(свыше 1000В)</t>
  </si>
  <si>
    <t>Вагон-дома</t>
  </si>
  <si>
    <t>Вычислительная техника</t>
  </si>
  <si>
    <t>Газ, конден.газ., прод.газопер-ки., СЛУМ</t>
  </si>
  <si>
    <t>Гаражное оборудование и запчасти к нему</t>
  </si>
  <si>
    <t>Оборудование</t>
  </si>
  <si>
    <t>Двери, окна, блоки дверные и оконные</t>
  </si>
  <si>
    <t>Животные</t>
  </si>
  <si>
    <t>Поисковое и разведочное бурение</t>
  </si>
  <si>
    <t>Заземления</t>
  </si>
  <si>
    <t>Запчасти к оборудованию лабораторному</t>
  </si>
  <si>
    <t>Запчасти к транспортным средствам</t>
  </si>
  <si>
    <t>Изделия бетонные и железобетонные</t>
  </si>
  <si>
    <t>ГРР</t>
  </si>
  <si>
    <t>Изделия замочные и скобяные строительные</t>
  </si>
  <si>
    <t>Покупная стоимость нефти для перепродажи</t>
  </si>
  <si>
    <t>Изделия резино-технические и асбестовые</t>
  </si>
  <si>
    <t>Инстр. ловильн. для эксплуатационных скважин и з/ч к нему</t>
  </si>
  <si>
    <t>Покупная стоимость газа для перепродажи</t>
  </si>
  <si>
    <t>Инстр., вспом. средства для обслуж. вычислит. и оргтехники</t>
  </si>
  <si>
    <t>Покупная стоимость электроэнергии для перепродажи</t>
  </si>
  <si>
    <t>Инструмент</t>
  </si>
  <si>
    <t>Покупная стоимость тепло и пара для перепродажи</t>
  </si>
  <si>
    <t>Источники электр. питания</t>
  </si>
  <si>
    <t>Покупная стоимость прочей продукции для перепродажи</t>
  </si>
  <si>
    <t>Кабельная продукция</t>
  </si>
  <si>
    <t>КИПиА</t>
  </si>
  <si>
    <t>Покупная стоимость МТР для КС и ремонтов для перепродажи</t>
  </si>
  <si>
    <t>Кирпичи, мертели</t>
  </si>
  <si>
    <t>Покупная стоимость прочих МТР для перепродажи</t>
  </si>
  <si>
    <t>Лакокрасочные и клеящие</t>
  </si>
  <si>
    <t>Лампы</t>
  </si>
  <si>
    <t>М/лом, отходы</t>
  </si>
  <si>
    <t>Масла</t>
  </si>
  <si>
    <t>Материалы вспомогат., предм. интерьера</t>
  </si>
  <si>
    <t>Материалы и изделия электроизоляционные</t>
  </si>
  <si>
    <t>Материалы изоляц., кровельн., герметиз.</t>
  </si>
  <si>
    <t>Материалы механические прочие</t>
  </si>
  <si>
    <t>Материалы отделочно-облицовочные</t>
  </si>
  <si>
    <t>Материалы строительные деревянные</t>
  </si>
  <si>
    <t>Материалы строительные прочие</t>
  </si>
  <si>
    <t>Материалы сыпучие и их растворы, смеси</t>
  </si>
  <si>
    <t>Материалы электроустан. и электромонт.</t>
  </si>
  <si>
    <t>Мачтовые устройства</t>
  </si>
  <si>
    <t>Мебель и з/ч к мебели</t>
  </si>
  <si>
    <t>Метизы</t>
  </si>
  <si>
    <t>Муфты НКТ</t>
  </si>
  <si>
    <t>Н/вольтное электрооборудование(до 1000В)</t>
  </si>
  <si>
    <t>Наземное оборудование ПКРС и запчасти к нему</t>
  </si>
  <si>
    <t>Насосы прочие</t>
  </si>
  <si>
    <t>Нефть и НСЖ</t>
  </si>
  <si>
    <t>Обор.д/доб.нефт.и вод.бесшт.скв.нас.,з/ч</t>
  </si>
  <si>
    <t>Обор.д/доб.нефт.скв.штанг.нас.,з/ч к нему</t>
  </si>
  <si>
    <t>Оборуд., материалы п/пожарн, снаряжение</t>
  </si>
  <si>
    <t>Оборуд.д/экспл.промысл.сист.и з/ч к нему</t>
  </si>
  <si>
    <t>Оборудование антикоррозийной защиты</t>
  </si>
  <si>
    <t>Оборудование бытовое</t>
  </si>
  <si>
    <t>Оборудование вспомогательное</t>
  </si>
  <si>
    <t>Оборудование для ликвид. разливов нефти</t>
  </si>
  <si>
    <t>Оборудование и материалы медицинские</t>
  </si>
  <si>
    <t>Оборудование и материалы светотехнич.</t>
  </si>
  <si>
    <t>Оборудование лабораторное</t>
  </si>
  <si>
    <t>Оборудование лабораторное вспомогат.</t>
  </si>
  <si>
    <t>Оборудование насос.и компрес. з/ч к нему</t>
  </si>
  <si>
    <t>Оборудование нефтепромысл.</t>
  </si>
  <si>
    <t>Оборудование светотехническое прочее</t>
  </si>
  <si>
    <t>Оборудование устья нагнетательных скважин</t>
  </si>
  <si>
    <t>Обсадная труба</t>
  </si>
  <si>
    <t>Патрубки НКТ</t>
  </si>
  <si>
    <t>Переводники НКТ, штанг, бурильных труб</t>
  </si>
  <si>
    <t>Периферийные устройства</t>
  </si>
  <si>
    <t>Подземное оборудование для ПКРС</t>
  </si>
  <si>
    <t>Подшипники</t>
  </si>
  <si>
    <t>Посуда химическая и материалы расходные лабораторные</t>
  </si>
  <si>
    <t>Предохранители</t>
  </si>
  <si>
    <t>Продукты питания</t>
  </si>
  <si>
    <t>Прокат черных металлов</t>
  </si>
  <si>
    <t>Прочая продукция хим. пром-ти</t>
  </si>
  <si>
    <t>Прочее оборудование буровое и нефтедобывающее</t>
  </si>
  <si>
    <t>Прочие материалы электротехнические</t>
  </si>
  <si>
    <t>Разрядники вентильные</t>
  </si>
  <si>
    <t>Репелленты</t>
  </si>
  <si>
    <t>Сальники устьевые</t>
  </si>
  <si>
    <t>Сантехника и отопление</t>
  </si>
  <si>
    <t>Светильники, люстры, бра</t>
  </si>
  <si>
    <t>Системы контроля и ограничения доступа</t>
  </si>
  <si>
    <t>Системы оповещения</t>
  </si>
  <si>
    <t>Смазки и охлаждающие жидкости</t>
  </si>
  <si>
    <t>Спецодежда</t>
  </si>
  <si>
    <t>Средства инд. защиты и запчасти к ним</t>
  </si>
  <si>
    <t>Стартеры для ламп</t>
  </si>
  <si>
    <t>Тара и материалы тарные</t>
  </si>
  <si>
    <t>Технические газы</t>
  </si>
  <si>
    <t>Транспортные средства, спецтехника</t>
  </si>
  <si>
    <t>Трансформаторы и оборудование трансформ.</t>
  </si>
  <si>
    <t>Трубы и элементы трубопроводов</t>
  </si>
  <si>
    <t>Трубы НКТ</t>
  </si>
  <si>
    <t>Уплотнители и материалы набивочные</t>
  </si>
  <si>
    <t>Химия бытовая, средства гигиены</t>
  </si>
  <si>
    <t>Химреагенты д/добычи и подгот.нефти,газа</t>
  </si>
  <si>
    <t>Химреактивы для ПВС</t>
  </si>
  <si>
    <t>Химреактивы, индикаторы, ГСО</t>
  </si>
  <si>
    <t>Цветные металлы</t>
  </si>
  <si>
    <t>Штанги насосные</t>
  </si>
  <si>
    <t>Штоки устьевые</t>
  </si>
  <si>
    <t>Электродвигатели и з/ч к ним</t>
  </si>
  <si>
    <t>Попутный газ</t>
  </si>
  <si>
    <t>NMG.010.020.020 - Попутный газ</t>
  </si>
  <si>
    <t>ННГ АО</t>
  </si>
  <si>
    <t>Комнедра АО</t>
  </si>
  <si>
    <t>Электроснабсбыт АО</t>
  </si>
  <si>
    <t>ФортеИнвест АО</t>
  </si>
  <si>
    <t>РуссИнтеграл-Варьеганремонт ООО</t>
  </si>
  <si>
    <t>СибНИПИРП АО</t>
  </si>
  <si>
    <t>ЭКОС ЗАО</t>
  </si>
  <si>
    <t>Строительно - монтажное управление - 14</t>
  </si>
  <si>
    <t>Эврика НТЦ ООО</t>
  </si>
  <si>
    <t>ИНТЕРФАКС АО</t>
  </si>
  <si>
    <t>Miller and Lents, LTD</t>
  </si>
  <si>
    <t>НефтеПродуктСервис ООО</t>
  </si>
  <si>
    <t>ДИАТЕХ НПФ ООО</t>
  </si>
  <si>
    <t>Сэнтум Системы безопасности ООО</t>
  </si>
  <si>
    <t>Томская нефть ООО</t>
  </si>
  <si>
    <t>Хроматэк СКБ ЗАО</t>
  </si>
  <si>
    <t>АРДЕАН ООО</t>
  </si>
  <si>
    <t>НИИнефтепромхим АО</t>
  </si>
  <si>
    <t>РОССКАТ АО</t>
  </si>
  <si>
    <t>ИНЛАЙН ГРУП АО</t>
  </si>
  <si>
    <t>Департамент недропользования и природных ресурсов ХМАО-Югры</t>
  </si>
  <si>
    <t>ТетраСофт-Cервис ООО</t>
  </si>
  <si>
    <t>PRD.002.100010472</t>
  </si>
  <si>
    <t>Ситимебель Сибирь ООО</t>
  </si>
  <si>
    <t>PRD.002.100010611</t>
  </si>
  <si>
    <t>СУПР ООО</t>
  </si>
  <si>
    <t>PRD.002.100011322</t>
  </si>
  <si>
    <t>PRD.002.100012885</t>
  </si>
  <si>
    <t>ВНИИМС ФГУП</t>
  </si>
  <si>
    <t>PRD.002.100013574</t>
  </si>
  <si>
    <t>PRD.002.100013605</t>
  </si>
  <si>
    <t>PRD.002.100014219</t>
  </si>
  <si>
    <t>ГЦЭ-энерго ООО</t>
  </si>
  <si>
    <t>Росреестр</t>
  </si>
  <si>
    <t>PRD.002.100016121</t>
  </si>
  <si>
    <t>МИТРА ООО</t>
  </si>
  <si>
    <t>PRD.002.100016424</t>
  </si>
  <si>
    <t>Котласский химзавод ОАО</t>
  </si>
  <si>
    <t>PRD.002.100016632</t>
  </si>
  <si>
    <t>PRD.002.100017408</t>
  </si>
  <si>
    <t>АумаПриводСервис ООО</t>
  </si>
  <si>
    <t>PRD.002.100017552</t>
  </si>
  <si>
    <t>Сервис-Энерго ООО</t>
  </si>
  <si>
    <t>PRD.002.100017583</t>
  </si>
  <si>
    <t>СКАТ ООО</t>
  </si>
  <si>
    <t>PRD.002.100017644</t>
  </si>
  <si>
    <t>PRD.002.100017683</t>
  </si>
  <si>
    <t>Восток Моторс Юг ООО</t>
  </si>
  <si>
    <t>PRD.002.100017695</t>
  </si>
  <si>
    <t>Лигнум ООО</t>
  </si>
  <si>
    <t>PRD.002.100017740</t>
  </si>
  <si>
    <t>Экопроект ООО</t>
  </si>
  <si>
    <t>PRD.002.100017799</t>
  </si>
  <si>
    <t>АВАНТЕЛ АО</t>
  </si>
  <si>
    <t>PRD.002.100017807</t>
  </si>
  <si>
    <t>PRD.002.100017808</t>
  </si>
  <si>
    <t>Альянс Мотор Екатеринбург ООО</t>
  </si>
  <si>
    <t>PRD.002.100017832</t>
  </si>
  <si>
    <t>Лучезар ООО</t>
  </si>
  <si>
    <t>PRD.002.100017891</t>
  </si>
  <si>
    <t>ГАВС и П ООО</t>
  </si>
  <si>
    <t>PRD.002.100017931</t>
  </si>
  <si>
    <t>Самотлорнефтеотдача АО</t>
  </si>
  <si>
    <t>PRD.002.100017958</t>
  </si>
  <si>
    <t>Легион ООО</t>
  </si>
  <si>
    <t>PRD.002.100017988</t>
  </si>
  <si>
    <t>Нефтесервис ПКФ ГИС ООО</t>
  </si>
  <si>
    <t>PRD.002.100017989</t>
  </si>
  <si>
    <t>СТАНДАРТИНФОРМ ФГУП</t>
  </si>
  <si>
    <t>PRD.002.100018055</t>
  </si>
  <si>
    <t>ИП Самигуллин Р.З.</t>
  </si>
  <si>
    <t>PRD.002.100018075</t>
  </si>
  <si>
    <t>Пермь-Восток-Сервис ООО</t>
  </si>
  <si>
    <t>PRD.002.100018110</t>
  </si>
  <si>
    <t>MARSA ENERGY TRADING DMCC</t>
  </si>
  <si>
    <t>PRD.002.100018271</t>
  </si>
  <si>
    <t>ЭнергоРешение УЦ ООО</t>
  </si>
  <si>
    <t>PRD.002.100018301</t>
  </si>
  <si>
    <t>Ускорение бизнеса ООО</t>
  </si>
  <si>
    <t>PRD.002.100018307</t>
  </si>
  <si>
    <t>ТИНГ ООО</t>
  </si>
  <si>
    <t>PRD.002.100018322</t>
  </si>
  <si>
    <t>Бюджетное учреждение Ханты - Мансийского автономного округа</t>
  </si>
  <si>
    <t>PRD.002.100018323</t>
  </si>
  <si>
    <t>Вери Гуд ООО</t>
  </si>
  <si>
    <t>PRD.002.100018395</t>
  </si>
  <si>
    <t>Сибтехнология АО</t>
  </si>
  <si>
    <t>PRD.002.100018405</t>
  </si>
  <si>
    <t>НЕФТЕГАЗ НИПИ ООО</t>
  </si>
  <si>
    <t>PRD.002.100018427</t>
  </si>
  <si>
    <t>PRD.002.100018548</t>
  </si>
  <si>
    <t>PRD.002.100018558</t>
  </si>
  <si>
    <t>РСК-Инжиниринг ООО</t>
  </si>
  <si>
    <t>PRD.002.100018642</t>
  </si>
  <si>
    <t>Борец сервис-Нефтеюганск ООО</t>
  </si>
  <si>
    <t>PRD.002.100018665</t>
  </si>
  <si>
    <t>PRD.002.100018689</t>
  </si>
  <si>
    <t>ИП Пономарев А.Ф.</t>
  </si>
  <si>
    <t>PRD.002.100018701</t>
  </si>
  <si>
    <t>ЭЛЕМЕР-Пермь ООО</t>
  </si>
  <si>
    <t>PRD.002.100018720</t>
  </si>
  <si>
    <t>Золотой Век Развитие ООО</t>
  </si>
  <si>
    <t>PRD.002.100018780</t>
  </si>
  <si>
    <t>ЮниКредит Банк АО</t>
  </si>
  <si>
    <t>PRD.002.100018802</t>
  </si>
  <si>
    <t>PRD.002.100018871</t>
  </si>
  <si>
    <t>PRD.002.100018967</t>
  </si>
  <si>
    <t>ЮРЭСК АО</t>
  </si>
  <si>
    <t>PRD.002.100018969</t>
  </si>
  <si>
    <t>Техномаш ООО</t>
  </si>
  <si>
    <t>PRD.002.100019066</t>
  </si>
  <si>
    <t>Суетин Ю.В. ИП</t>
  </si>
  <si>
    <t>PRD.002.100019073</t>
  </si>
  <si>
    <t>PRD.002.100019095</t>
  </si>
  <si>
    <t>Маркет - Пресс ООО</t>
  </si>
  <si>
    <t>PRD.002.100019100</t>
  </si>
  <si>
    <t>PRD.002.100019231</t>
  </si>
  <si>
    <t>Шкабарня Владислав Александрович ИП</t>
  </si>
  <si>
    <t>PRD.002.100019255</t>
  </si>
  <si>
    <t>Доброе сердце ХМАО-Югры РООИ</t>
  </si>
  <si>
    <t>PRD.002.100019324</t>
  </si>
  <si>
    <t>Густореченский участок ООО</t>
  </si>
  <si>
    <t>PRD.002.100019357</t>
  </si>
  <si>
    <t>Корэтест сервис ООО</t>
  </si>
  <si>
    <t>PRD.002.100019375</t>
  </si>
  <si>
    <t>Дорстройиндустрия ООО</t>
  </si>
  <si>
    <t>PRD.002.100019408</t>
  </si>
  <si>
    <t>Шкафы-купе ПКФ ООО</t>
  </si>
  <si>
    <t>PRD.002.100019415</t>
  </si>
  <si>
    <t>ГРАНД-Смета МСК ООО</t>
  </si>
  <si>
    <t>PRD.002.100019511</t>
  </si>
  <si>
    <t>PRD.002.100019512</t>
  </si>
  <si>
    <t>Нефтеюганский политехнический колледж АУ</t>
  </si>
  <si>
    <t>PRD.002.100019552</t>
  </si>
  <si>
    <t>ДОРТЕХСТРОЙ ООО</t>
  </si>
  <si>
    <t>PRD.002.100019553</t>
  </si>
  <si>
    <t>ИП Тихонов М.В.</t>
  </si>
  <si>
    <t>PRD.002.100019576</t>
  </si>
  <si>
    <t>Югра Смарт Сервис ООО</t>
  </si>
  <si>
    <t>PRD.002.100019648</t>
  </si>
  <si>
    <t>АО СИБРЕАХИМ ООО</t>
  </si>
  <si>
    <t>PRD.002.100019649</t>
  </si>
  <si>
    <t>РОЛТ РЕНТ ООО</t>
  </si>
  <si>
    <t>PRD.002.100019668</t>
  </si>
  <si>
    <t>Автоуниверсал-Статус ООО</t>
  </si>
  <si>
    <t>PRD.002.100019710</t>
  </si>
  <si>
    <t>PRD.002.100019826</t>
  </si>
  <si>
    <t>PRD.002.100019952</t>
  </si>
  <si>
    <t>УФК по ХМАО-Югре (Специализированный ОСП по важным исполните</t>
  </si>
  <si>
    <t>PRD.002.100019998</t>
  </si>
  <si>
    <t>Научно-исследовательский институт Энергетики Сибири ООО</t>
  </si>
  <si>
    <t>PRD.002.100019999</t>
  </si>
  <si>
    <t>МЕРКУС ООО</t>
  </si>
  <si>
    <t>PRD.002.100020017</t>
  </si>
  <si>
    <t>НИИГИГ ООО</t>
  </si>
  <si>
    <t>СКС ООО</t>
  </si>
  <si>
    <t>PRD.002.100020042</t>
  </si>
  <si>
    <t>Северавтодор АО ГК</t>
  </si>
  <si>
    <t>PRD.002.100020068</t>
  </si>
  <si>
    <t>Обувьторг ОРП ООО</t>
  </si>
  <si>
    <t>Тяжпрессмаш ОАО</t>
  </si>
  <si>
    <t>Уралэнерготел ООО</t>
  </si>
  <si>
    <t>ЦПК НК "Роснефть НКИ"</t>
  </si>
  <si>
    <t>Бюро по оценке имущества</t>
  </si>
  <si>
    <t>Витамин+</t>
  </si>
  <si>
    <t>Консультант-Сервис ИТЦ ООО</t>
  </si>
  <si>
    <t>НОВОТЕХ-МБ</t>
  </si>
  <si>
    <t>Вира Реалтайм ООО</t>
  </si>
  <si>
    <t>Геоинформатика</t>
  </si>
  <si>
    <t>ЩИТ ЧОО ООО</t>
  </si>
  <si>
    <t>Институт геоинформационных систем ООО</t>
  </si>
  <si>
    <t>Совет НИИНГП ООО</t>
  </si>
  <si>
    <t>Роснефть</t>
  </si>
  <si>
    <t>Юграгидрострой</t>
  </si>
  <si>
    <t>Ростелеком ПАО Ханты-Мансийский филиал</t>
  </si>
  <si>
    <t>Управление Федерального казначейства (УФК) по г.Москве (ИФНС</t>
  </si>
  <si>
    <t>ИФНС России по г. Тюмени №3</t>
  </si>
  <si>
    <t>БУ "Нефтеюганская окружная клиническая больница имени В.И.Яц</t>
  </si>
  <si>
    <t>Сибирский государственный университет геосистем и технологий</t>
  </si>
  <si>
    <t>Электон ЗАО</t>
  </si>
  <si>
    <t>Егорова Любовь Викторовна ИП</t>
  </si>
  <si>
    <t>Казанцев АН ИП</t>
  </si>
  <si>
    <t>Бухгалтерия</t>
  </si>
  <si>
    <t>Ижэнергосбыт ООО</t>
  </si>
  <si>
    <t>Департамент финансов Нефтеюганского района" Администрация Не</t>
  </si>
  <si>
    <t>Газпром энергосбыт Тюмень АО</t>
  </si>
  <si>
    <t>Росгеолэкспертиза ФГКУ</t>
  </si>
  <si>
    <t>PRD.002.100016794</t>
  </si>
  <si>
    <t>Югра - ПГС</t>
  </si>
  <si>
    <t>PRD.002.100020230</t>
  </si>
  <si>
    <t>Р-АНТИКОР ООО</t>
  </si>
  <si>
    <t>PRD.002.100020262</t>
  </si>
  <si>
    <t>Гнездо Беркута Охотничий Клуб</t>
  </si>
  <si>
    <t>PRD.002.100020270</t>
  </si>
  <si>
    <t>Северавтоматика ООО</t>
  </si>
  <si>
    <t>PRD.002.100020276</t>
  </si>
  <si>
    <t>PRD.002.100020302</t>
  </si>
  <si>
    <t>PRD.002.100020339</t>
  </si>
  <si>
    <t>СеверЭСП ООО</t>
  </si>
  <si>
    <t>PRD.002.100020362</t>
  </si>
  <si>
    <t>Невалайн ООО</t>
  </si>
  <si>
    <t>PRD.002.100020376</t>
  </si>
  <si>
    <t>СОЗВЕЗДИЕ ЮГРЫ РЦЭВ ООО</t>
  </si>
  <si>
    <t>PRD.002.100020416</t>
  </si>
  <si>
    <t>Вторчермет ООО</t>
  </si>
  <si>
    <t>PRD.002.100020421</t>
  </si>
  <si>
    <t>ИП Исаев Ф.К.</t>
  </si>
  <si>
    <t>PRD.002.100020431</t>
  </si>
  <si>
    <t>СКБ Контур Учебный центр АНО ДПО</t>
  </si>
  <si>
    <t>PRD.002.100020476</t>
  </si>
  <si>
    <t>ИП Баронецкий С.А.</t>
  </si>
  <si>
    <t>PRD.002.100020486</t>
  </si>
  <si>
    <t>Академпроект ООО</t>
  </si>
  <si>
    <t>PRD.002.100020497</t>
  </si>
  <si>
    <t>Север-Югра ООО</t>
  </si>
  <si>
    <t>PRD.002.100020515</t>
  </si>
  <si>
    <t>Литосфера ООО</t>
  </si>
  <si>
    <t>PRD.002.100020551</t>
  </si>
  <si>
    <t>АСД-групп ООО</t>
  </si>
  <si>
    <t>PRD.002.100020589</t>
  </si>
  <si>
    <t>Мултановский ООО</t>
  </si>
  <si>
    <t>PRD.002.100020590</t>
  </si>
  <si>
    <t>САРМ ООО</t>
  </si>
  <si>
    <t>PRD.002.100020619</t>
  </si>
  <si>
    <t>ИП Хужулов М. С.</t>
  </si>
  <si>
    <t>PRD.002.100020627</t>
  </si>
  <si>
    <t>PRD.002.100020641</t>
  </si>
  <si>
    <t>Югра-Экология АО</t>
  </si>
  <si>
    <t>PRD.002.100020642</t>
  </si>
  <si>
    <t>ТПП ХМАО-Югры</t>
  </si>
  <si>
    <t>PRD.002.100020654</t>
  </si>
  <si>
    <t>ЮТэйр-Вертолетные услуги АО</t>
  </si>
  <si>
    <t>PRD.002.100020695</t>
  </si>
  <si>
    <t>Х-МГО ВОИ</t>
  </si>
  <si>
    <t>PRD.002.100020757</t>
  </si>
  <si>
    <t>PRD.002.100020774</t>
  </si>
  <si>
    <t>Ф1СОФТ.РУ Группа компаний ООО</t>
  </si>
  <si>
    <t>PRD.002.100020783</t>
  </si>
  <si>
    <t>PRD.002.100020841</t>
  </si>
  <si>
    <t>КОРУС Консалтинг СНГ ООО</t>
  </si>
  <si>
    <t>PRD.002.100020877</t>
  </si>
  <si>
    <t>Функ И.Н. ИП</t>
  </si>
  <si>
    <t>PRD.002.100020893</t>
  </si>
  <si>
    <t>Крезол ТД ООО</t>
  </si>
  <si>
    <t>PRD.002.100020905</t>
  </si>
  <si>
    <t>BELYRIAN HOLDINGS LIMITED</t>
  </si>
  <si>
    <t>КомпрессорСервис ООО</t>
  </si>
  <si>
    <t>ЦГиЭ в ХМАО-Югре ФБУЗ</t>
  </si>
  <si>
    <t>РуссНефть НК ПАО</t>
  </si>
  <si>
    <t>МТЛ–Отель ООО</t>
  </si>
  <si>
    <t>ЗАПАДНО-СИБИРСКИЙ ЦОК ООО</t>
  </si>
  <si>
    <t>СиСофт АО</t>
  </si>
  <si>
    <t>PRD.002.100016777</t>
  </si>
  <si>
    <t>Школа права СТАТУТ ЧУ ДПО</t>
  </si>
  <si>
    <t>ФГБОУ ВО "ЮГУ"</t>
  </si>
  <si>
    <t>ЦПК ЧПОУ</t>
  </si>
  <si>
    <t>PRD.002.100020986</t>
  </si>
  <si>
    <t>Развитие АНО ДПО УЦ</t>
  </si>
  <si>
    <t>PRD.002.100020989</t>
  </si>
  <si>
    <t>Международный центр профессиональной подготовки кадров ООО</t>
  </si>
  <si>
    <t>PRD.002.100021021</t>
  </si>
  <si>
    <t>СибирьЭнергоТранс ООО</t>
  </si>
  <si>
    <t>PRD.002.100021033</t>
  </si>
  <si>
    <t>ГЕОС ООО</t>
  </si>
  <si>
    <t>PRD.002.100021035</t>
  </si>
  <si>
    <t>МЧС ГУ России по ХМАО - Югре</t>
  </si>
  <si>
    <t>PRD.002.100021043</t>
  </si>
  <si>
    <t>СВЕТОЧ ООО</t>
  </si>
  <si>
    <t>PRD.002.100021060</t>
  </si>
  <si>
    <t>Рост СПК ЗАО</t>
  </si>
  <si>
    <t>PRD.002.100021114</t>
  </si>
  <si>
    <t>PRD.002.100021122</t>
  </si>
  <si>
    <t>Испытательная лаборатория ООО</t>
  </si>
  <si>
    <t>PRD.002.100021156</t>
  </si>
  <si>
    <t>Апостроф ООО</t>
  </si>
  <si>
    <t>PRD.002.100021158</t>
  </si>
  <si>
    <t>Профиль ЦПК ООО</t>
  </si>
  <si>
    <t>PRD.002.100021190</t>
  </si>
  <si>
    <t>PRD.002.100021220</t>
  </si>
  <si>
    <t>ИП Хусаинова Регина Мухтаровна</t>
  </si>
  <si>
    <t>PRD.002.100021241</t>
  </si>
  <si>
    <t>Автоуниверсал-Моторс ООО</t>
  </si>
  <si>
    <t>PRD.002.100021272</t>
  </si>
  <si>
    <t>РК-НЕФТЕСЕРВИС ООО</t>
  </si>
  <si>
    <t>PRD.002.100021312</t>
  </si>
  <si>
    <t>Управление Росреестра по Свердловской области</t>
  </si>
  <si>
    <t>PRD.002.100021324</t>
  </si>
  <si>
    <t>БИЗНЕС-ЮГРА ТПФ ООО</t>
  </si>
  <si>
    <t>PRD.002.100021355</t>
  </si>
  <si>
    <t>Техно-сервисный центр Нефтеюганский региональный ООО</t>
  </si>
  <si>
    <t>PRD.002.100021396</t>
  </si>
  <si>
    <t>Ремонт ООО</t>
  </si>
  <si>
    <t>PRD.002.100021437</t>
  </si>
  <si>
    <t>ТН ООО</t>
  </si>
  <si>
    <t>PRD.002.100021438</t>
  </si>
  <si>
    <t>ИП Клеменьтев Евгений Борисович</t>
  </si>
  <si>
    <t>PRD.002.100021465</t>
  </si>
  <si>
    <t>КАТОБЬНЕФТЬ ООО</t>
  </si>
  <si>
    <t>PRD.002.100021481</t>
  </si>
  <si>
    <t>Стройпромсервис ООО</t>
  </si>
  <si>
    <t>PRD.002.100021485</t>
  </si>
  <si>
    <t>Ярус ООО</t>
  </si>
  <si>
    <t>PRD.002.100021492</t>
  </si>
  <si>
    <t>Прагматика ООО</t>
  </si>
  <si>
    <t>PRD.002.100021506</t>
  </si>
  <si>
    <t>Атмосфера ООО</t>
  </si>
  <si>
    <t>PRD.002.100021528</t>
  </si>
  <si>
    <t>Методический центр развития социального обслуживания БУ ХМАО</t>
  </si>
  <si>
    <t>PRD.002.100021572</t>
  </si>
  <si>
    <t>Корпоративный университет Сбербанка АНО ДПО</t>
  </si>
  <si>
    <t>PRD.002.100021575</t>
  </si>
  <si>
    <t>ЗМК ООО</t>
  </si>
  <si>
    <t>PRD.002.100021678</t>
  </si>
  <si>
    <t>Северо-Уральское МУГАДН г.Тюмень</t>
  </si>
  <si>
    <t>PRD.002.100021700</t>
  </si>
  <si>
    <t>СИБЛЕСПРОЕКТ ООО</t>
  </si>
  <si>
    <t>PRD.002.100021735</t>
  </si>
  <si>
    <t>Золотой Век ООО</t>
  </si>
  <si>
    <t>PRD.002.100021736</t>
  </si>
  <si>
    <t>PRD.002.100021737</t>
  </si>
  <si>
    <t>СРЗ НПО ООО</t>
  </si>
  <si>
    <t>PRD.002.100021823</t>
  </si>
  <si>
    <t>УФС Роспотребнадзора по ХМАО-Югре в г. Нефтеюганске, Нефтеюг</t>
  </si>
  <si>
    <t>PRD.002.100021850</t>
  </si>
  <si>
    <t>PRD.002.100021912</t>
  </si>
  <si>
    <t>Компания Юалекс ООО</t>
  </si>
  <si>
    <t>PRD.002.100021920</t>
  </si>
  <si>
    <t>ИП Семенов Александр Валерьевич</t>
  </si>
  <si>
    <t>PRD.002.100021938</t>
  </si>
  <si>
    <t>Домофон Сервис ООО</t>
  </si>
  <si>
    <t>ПАКЕР НПФ ООО</t>
  </si>
  <si>
    <t>PRD.NONE18</t>
  </si>
  <si>
    <t>Сторонние контрагенты 18</t>
  </si>
  <si>
    <t>PRD.NONE19</t>
  </si>
  <si>
    <t>Сторонние контрагенты 19</t>
  </si>
  <si>
    <t>PRD.NONE20</t>
  </si>
  <si>
    <t>Сторонние контрагенты 20</t>
  </si>
  <si>
    <t>PRD.NONE21</t>
  </si>
  <si>
    <t>Сторонние контрагенты 21</t>
  </si>
  <si>
    <t>PRD.NONE22</t>
  </si>
  <si>
    <t>Сторонние контрагенты 22</t>
  </si>
  <si>
    <t>PRD.NONE23</t>
  </si>
  <si>
    <t>Сторонние контрагенты 23</t>
  </si>
  <si>
    <t>PRD.NONE24</t>
  </si>
  <si>
    <t>Сторонние контрагенты 24</t>
  </si>
  <si>
    <t>PRD.NONE25</t>
  </si>
  <si>
    <t>Сторонние контрагенты 25</t>
  </si>
  <si>
    <t>PRD.NONE26</t>
  </si>
  <si>
    <t>Сторонние контрагенты 26</t>
  </si>
  <si>
    <t>PRD.NONE27</t>
  </si>
  <si>
    <t>Сторонние контрагенты 27</t>
  </si>
  <si>
    <t>PRD.NONE28</t>
  </si>
  <si>
    <t>Сторонние контрагенты 28</t>
  </si>
  <si>
    <t>PRD.NONE29</t>
  </si>
  <si>
    <t>Сторонние контрагенты 29</t>
  </si>
  <si>
    <t>PRD.NONE30</t>
  </si>
  <si>
    <t>Сторонние контрагенты 30</t>
  </si>
  <si>
    <t>ОМТО</t>
  </si>
  <si>
    <t>Унтыгейское</t>
  </si>
  <si>
    <t>Западно-Малобалыкское</t>
  </si>
  <si>
    <t>Атайское</t>
  </si>
  <si>
    <t>Северо-Айкурусское</t>
  </si>
  <si>
    <t>ДеГольер энд МакНотон Корп.</t>
  </si>
  <si>
    <t>Услуги по инвестиционным расходам ВГО</t>
  </si>
  <si>
    <t>Техническая</t>
  </si>
  <si>
    <t>Кулунское</t>
  </si>
  <si>
    <t>Восточно-Токайское</t>
  </si>
  <si>
    <t>Айское</t>
  </si>
  <si>
    <t>PRD.002.100021970</t>
  </si>
  <si>
    <t>PRD.002.100021971</t>
  </si>
  <si>
    <t>PRD.002.100021991</t>
  </si>
  <si>
    <t>PRD.002.100022026</t>
  </si>
  <si>
    <t>PRD.002.100022087</t>
  </si>
  <si>
    <t>PRD.002.100022139</t>
  </si>
  <si>
    <t>PRD.002.100022149</t>
  </si>
  <si>
    <t>PRD.002.100022151</t>
  </si>
  <si>
    <t>PRD.002.100022163</t>
  </si>
  <si>
    <t>PRD.002.100022167</t>
  </si>
  <si>
    <t>PRD.002.100022181</t>
  </si>
  <si>
    <t>PRD.002.100022186</t>
  </si>
  <si>
    <t>PRD.002.100022236</t>
  </si>
  <si>
    <t>PRD.002.100022301</t>
  </si>
  <si>
    <t>PRD.002.100022302</t>
  </si>
  <si>
    <t>PRD.002.100022334</t>
  </si>
  <si>
    <t>PRD.002.100022339</t>
  </si>
  <si>
    <t>PRD.002.100022346</t>
  </si>
  <si>
    <t>PRD.002.100022393</t>
  </si>
  <si>
    <t>PRD.002.100022398</t>
  </si>
  <si>
    <t>PRD.002.100022414</t>
  </si>
  <si>
    <t>PRD.002.100022507</t>
  </si>
  <si>
    <t>PRD.002.100022522</t>
  </si>
  <si>
    <t>PRD.002.100022591</t>
  </si>
  <si>
    <t>PRD.002.100022612</t>
  </si>
  <si>
    <t>PRD.002.100022626</t>
  </si>
  <si>
    <t>PRD.002.100022628</t>
  </si>
  <si>
    <t>PRD.002.100022629</t>
  </si>
  <si>
    <t>PRD.002.100022655</t>
  </si>
  <si>
    <t>PRD.002.100022656</t>
  </si>
  <si>
    <t>PRD.002.100022676</t>
  </si>
  <si>
    <t>PRD.002.100022713</t>
  </si>
  <si>
    <t>PRD.002.100022718</t>
  </si>
  <si>
    <t>PRD.002.100022722</t>
  </si>
  <si>
    <t>PRD.002.100022729</t>
  </si>
  <si>
    <t>PRD.002.100022735</t>
  </si>
  <si>
    <t>PRD.002.100022737</t>
  </si>
  <si>
    <t>PRD.002.100022743</t>
  </si>
  <si>
    <t>PRD.002.100022788</t>
  </si>
  <si>
    <t>PRD.002.100022826</t>
  </si>
  <si>
    <t>PRD.002.100022850</t>
  </si>
  <si>
    <t>PRD.002.100022909</t>
  </si>
  <si>
    <t>PRD.002.100022922</t>
  </si>
  <si>
    <t>АКТИОН-ПРЕСС ООО</t>
  </si>
  <si>
    <t>Промэнергобезопасность ООО</t>
  </si>
  <si>
    <t>Метран ПГ АО</t>
  </si>
  <si>
    <t>Даймет АО</t>
  </si>
  <si>
    <t>Прогресс ЦНТИ ЧОУ ДПО</t>
  </si>
  <si>
    <t>ГЕФЕСТ ООО</t>
  </si>
  <si>
    <t>РОСКОТРЕНД групп ООО</t>
  </si>
  <si>
    <t>ФГУП ВНИИМ им. Д.И. Менделеева</t>
  </si>
  <si>
    <t>ГОДСЭНД-СЕРВИС НТП ООО</t>
  </si>
  <si>
    <t>Зап-СибНефтеГазКонсалтинг ООО</t>
  </si>
  <si>
    <t>АЛЬФА ООО</t>
  </si>
  <si>
    <t>ПРОММАШ ТЕСТ ООО</t>
  </si>
  <si>
    <t>МЦПК АНО ДПО</t>
  </si>
  <si>
    <t>ТИУ.РУ ООО</t>
  </si>
  <si>
    <t>Центр Развития Бизнеса ООО</t>
  </si>
  <si>
    <t>УРАЛСИБ АЗТ ООО</t>
  </si>
  <si>
    <t>Трубопровод Учебный центр ООО</t>
  </si>
  <si>
    <t>Химпром ООО</t>
  </si>
  <si>
    <t>Ойл Сервис Гарант ООО</t>
  </si>
  <si>
    <t>БРЕРАС ООО</t>
  </si>
  <si>
    <t>НЦ НЕФТЕПРОЕКТ ООО</t>
  </si>
  <si>
    <t>Формула ИТ ООО</t>
  </si>
  <si>
    <t>Король Виктория Алексеевна</t>
  </si>
  <si>
    <t>Центр метрологии ООО</t>
  </si>
  <si>
    <t>РАДУГА МООПДИ</t>
  </si>
  <si>
    <t>Новикова Алла Николаевна ИП</t>
  </si>
  <si>
    <t>ПЦС ООО</t>
  </si>
  <si>
    <t>СЕВЕРГАЗСТРОЙ ООО</t>
  </si>
  <si>
    <t>Янарис ООО</t>
  </si>
  <si>
    <t>НИКА-ПЕТРОТЭК ООО</t>
  </si>
  <si>
    <t>Газпромнефть НТЦ ООО</t>
  </si>
  <si>
    <t>ВЫГОН КОНСАЛТИНГ ООО</t>
  </si>
  <si>
    <t>ИП Воронин И.К.</t>
  </si>
  <si>
    <t>Всероссийское добровольное пожарное общество</t>
  </si>
  <si>
    <t>Технические решения ООО</t>
  </si>
  <si>
    <t>Текстиль М ООО</t>
  </si>
  <si>
    <t>СЛУЖБА ДЕЗИНФЕКЦИИ ООО</t>
  </si>
  <si>
    <t>Уралсибгидрострой АО</t>
  </si>
  <si>
    <t>Апарт-отель Берлин ООО</t>
  </si>
  <si>
    <t>Наджа УЗ ЛДЦ ООО</t>
  </si>
  <si>
    <t>ПрофЭнергоМед-ЛДЦ ООО</t>
  </si>
  <si>
    <t>Здрава МЦ ЭиМ ООО</t>
  </si>
  <si>
    <t>ИП Макара М.В.</t>
  </si>
  <si>
    <t>Чернавин Игорь Владимирович ИП</t>
  </si>
  <si>
    <t>Урал-Югра ООО</t>
  </si>
  <si>
    <t>ИП Сиделева И.В.</t>
  </si>
  <si>
    <t>Наджа Медицинский миграционный центр ООО</t>
  </si>
  <si>
    <t>Реал-Трейд ООО</t>
  </si>
  <si>
    <t>Нобель Ойл (КО) ООО</t>
  </si>
  <si>
    <t>Колванефть ЗАО</t>
  </si>
  <si>
    <t>Уфахимкомплект ООО</t>
  </si>
  <si>
    <t>Байкал ООО</t>
  </si>
  <si>
    <t>Легион НПП ООО</t>
  </si>
  <si>
    <t>Тюменский ЦСМ ФБУ</t>
  </si>
  <si>
    <t>Контур СКБ ПФ АО</t>
  </si>
  <si>
    <t>Межрегиональное операционное УФК (Федеральная служба по инте</t>
  </si>
  <si>
    <t>ОСП ПО Г. ПЫТЬ-ЯХУ УФССП РОССИИ ПО ХАНТЫ-МАНСИЙСКОМУ АВТОНОМ</t>
  </si>
  <si>
    <t>Таможенный союз</t>
  </si>
  <si>
    <t>Номенклатурные группы</t>
  </si>
  <si>
    <t>Природный газ</t>
  </si>
  <si>
    <t>Газовый конденсат</t>
  </si>
  <si>
    <t>Нефтепродукты</t>
  </si>
  <si>
    <t>Прочие товары и продукция</t>
  </si>
  <si>
    <t>Управленческие/консультационные услуги услуги</t>
  </si>
  <si>
    <t>Услуги по инвестиционным расходам для сторонних компаний</t>
  </si>
  <si>
    <t>Услуги по прочим непроизводственным расходам ВГО</t>
  </si>
  <si>
    <t>Услуги по прочим непроизв. расходам для сторонних компаний</t>
  </si>
  <si>
    <t>Без услуг</t>
  </si>
  <si>
    <t>Услуги по коммерческим расходам ВГО</t>
  </si>
  <si>
    <t>КанБайкал_ООО</t>
  </si>
  <si>
    <t>ЮрскНефть_ООО</t>
  </si>
  <si>
    <t>Компания_КанБайкал_Резорсез_Инк.</t>
  </si>
  <si>
    <t>Петротэк-Нефть_ООО</t>
  </si>
  <si>
    <t>АтайнефтьОПАтайское_месторождение</t>
  </si>
  <si>
    <t>АтайнефтьУРБез_месторождения</t>
  </si>
  <si>
    <t>КанБайкал_ООООПАйское_месторождение</t>
  </si>
  <si>
    <t>КанБайкал_ООООПАтайское_месторождение</t>
  </si>
  <si>
    <t>КанБайкал_ООООПСеверо-Айкурусское_месторождение</t>
  </si>
  <si>
    <t>КанБайкал_ОООУРБез_месторождения</t>
  </si>
  <si>
    <t>Компания_КанБайкал_Резорсез_Инк.ВнереализацияБез_месторождения</t>
  </si>
  <si>
    <t>КанБайкал_ОООВнереализацияБез_месторождения</t>
  </si>
  <si>
    <t>ЮрскНефть_ОООВнереализацияБез_месторождения</t>
  </si>
  <si>
    <t>АтайнефтьВнереализацияБез_месторождения</t>
  </si>
  <si>
    <t>Петротэк-Нефть_ОООВнереализацияБез_месторождения</t>
  </si>
  <si>
    <t>Компания_КанБайкал_Резорсез_Инк.УРБез_месторождения</t>
  </si>
  <si>
    <t>Петротэк-Нефть_ОООУРБез_месторождения</t>
  </si>
  <si>
    <t>ЮрскНефть_ОООУРБез_месторождения</t>
  </si>
  <si>
    <t>Компания_КанБайкал_Резорсез_Инк.КРУнтыгейское_месторождение</t>
  </si>
  <si>
    <t>КанБайкал_ОООВПБез_месторождения</t>
  </si>
  <si>
    <t>ЮрскНефть_ОООВПБез_месторождения</t>
  </si>
  <si>
    <t>АтайнефтьВПБез_месторождения</t>
  </si>
  <si>
    <t>Компания_КанБайкал_Резорсез_Инк.ВПБез_месторождения</t>
  </si>
  <si>
    <t>Петротэк-Нефть_ОООВПБез_месторождения</t>
  </si>
  <si>
    <t>Геологический отдел</t>
  </si>
  <si>
    <t>Отдел главного механика</t>
  </si>
  <si>
    <t>Отдел главного энергетика</t>
  </si>
  <si>
    <t>Отдел делопроизводства</t>
  </si>
  <si>
    <t>Отдел землеустройства и маркшейдерских работ</t>
  </si>
  <si>
    <t>Отдел имущественных вопросов</t>
  </si>
  <si>
    <t>Отдел ИТ</t>
  </si>
  <si>
    <t>Отдел капитального строительства</t>
  </si>
  <si>
    <t>Отдел экологической безопасности</t>
  </si>
  <si>
    <t>Транспортный отдел</t>
  </si>
  <si>
    <t>Финансовый отдел</t>
  </si>
  <si>
    <t>Отдел главного технолога</t>
  </si>
  <si>
    <t>Петелинское</t>
  </si>
  <si>
    <t>CFR360001</t>
  </si>
  <si>
    <t>CFR360002</t>
  </si>
  <si>
    <t>CFR360003</t>
  </si>
  <si>
    <t>CFR360004</t>
  </si>
  <si>
    <t>CFR360006</t>
  </si>
  <si>
    <t>CFR360007</t>
  </si>
  <si>
    <t>CFR360008</t>
  </si>
  <si>
    <t>CFR360009</t>
  </si>
  <si>
    <t>CFR360011</t>
  </si>
  <si>
    <t>CFR360012</t>
  </si>
  <si>
    <t>CFR360013</t>
  </si>
  <si>
    <t>CFR360016</t>
  </si>
  <si>
    <t>CFR360017</t>
  </si>
  <si>
    <t>CFR360018</t>
  </si>
  <si>
    <t>CFR360020</t>
  </si>
  <si>
    <t>CFR360021</t>
  </si>
  <si>
    <t>CFR360022</t>
  </si>
  <si>
    <t>CFR360023</t>
  </si>
  <si>
    <t>CFR360025</t>
  </si>
  <si>
    <t>CFR360051</t>
  </si>
  <si>
    <t>CFR360052</t>
  </si>
  <si>
    <t>CFR360015</t>
  </si>
  <si>
    <t>КанБайкал_ООООПЗападно-Малобалыкское_месторождение</t>
  </si>
  <si>
    <t>ЮрскНефть_ООООПЗападно-Малобалыкское_месторождение</t>
  </si>
  <si>
    <t>ЮрскНефть_ОООКРЗападно-Малобалыкское_месторождение</t>
  </si>
  <si>
    <t>БП</t>
  </si>
  <si>
    <t>КанБайкал_ООООПБез_месторождения</t>
  </si>
  <si>
    <t>Амортизация ППА в части прочих ОС (общехозяйственного назн)</t>
  </si>
  <si>
    <t>UR.18.12.06.00.00.00.00.00</t>
  </si>
  <si>
    <t>Прочие расходы по аренде (ППА)</t>
  </si>
  <si>
    <t>UR.36.03.15.00.00.00.00.00</t>
  </si>
  <si>
    <t>Аренда офисных помещений (ППА)</t>
  </si>
  <si>
    <t>UR.36.03.12.00.00.00.00.00</t>
  </si>
  <si>
    <t>Амортизация ОС (NOP)</t>
  </si>
  <si>
    <t>PR.06.16.03.00.00.00.00.00</t>
  </si>
  <si>
    <t>Начисление процентов по арендн. обязат. в части прочих ОС</t>
  </si>
  <si>
    <t>PR.06.35.12.00.00.00.00.00</t>
  </si>
  <si>
    <t>Амортизация ППА (NOP)</t>
  </si>
  <si>
    <t>PR.06.16.09.00.00.00.00.00</t>
  </si>
  <si>
    <t>PR.03.03.03.06.00.00.00.00</t>
  </si>
  <si>
    <t>Проценты к получению по прочим финансовым вложениям кр.ср</t>
  </si>
  <si>
    <t>PR.03.03.09.03.00.00.00.00</t>
  </si>
  <si>
    <t>PR.06.03.03.03.06.00.00.00</t>
  </si>
  <si>
    <t>PR.06.03.03.12.00.00.00.00</t>
  </si>
  <si>
    <t>Расходы от операций по купле-продаже валюты</t>
  </si>
  <si>
    <t>Амортизация ППА в части прочих ОС</t>
  </si>
  <si>
    <t>OP.21.12.09.00.00.00.00.00</t>
  </si>
  <si>
    <t>Расходы по аренде прочего оборудования (ППА)</t>
  </si>
  <si>
    <t>OP.45.03.24.00.00.00.00.00</t>
  </si>
  <si>
    <t>OP.45.03.27.00.00.00.00.00</t>
  </si>
  <si>
    <t>Расходы прокату прочего оборудования</t>
  </si>
  <si>
    <t>OP.45.06.03.12.00.00.00.00</t>
  </si>
  <si>
    <t xml:space="preserve"> Аренда офисных помещений (ППА)</t>
  </si>
  <si>
    <t>UR.09.12.00.00.00.00.00.00</t>
  </si>
  <si>
    <t>В ГК КБ к вспомогательному производству относится Химико-аналитическая лаборатория</t>
  </si>
  <si>
    <t>АтайнефтьОПАйское_месторождение</t>
  </si>
  <si>
    <t>версия</t>
  </si>
  <si>
    <t>Договор</t>
  </si>
  <si>
    <t>AGR.001.000001259</t>
  </si>
  <si>
    <t>COM003002</t>
  </si>
  <si>
    <t>COM003001</t>
  </si>
  <si>
    <t>AGR.003.000000012</t>
  </si>
  <si>
    <t>Договор № ОКБ02/19-16 от 01.01.2019</t>
  </si>
  <si>
    <t>AGR.003.000000014</t>
  </si>
  <si>
    <t>Договор № ОКБ02/16-210/КВ от 01.01.17</t>
  </si>
  <si>
    <t>COM008002</t>
  </si>
  <si>
    <t>AGR.003.000000015</t>
  </si>
  <si>
    <t>Договор №ОКБ 02/18-60 от 20.03.2018г.</t>
  </si>
  <si>
    <t>AGR.003.000000016</t>
  </si>
  <si>
    <t>Договор №ОКБ 02/17-148 от 15.08.2017г.</t>
  </si>
  <si>
    <t>AGR.003.000000017</t>
  </si>
  <si>
    <t>Договор № ОКБ02/17-177 от 20.12.17</t>
  </si>
  <si>
    <t>AGR.003.000000018</t>
  </si>
  <si>
    <t>№ОКБ 02/17-143 от 01.08.2017г.</t>
  </si>
  <si>
    <t>AGR.003.000000019</t>
  </si>
  <si>
    <t>Договор №ОКБ02/18-76 от 16.05.2018г</t>
  </si>
  <si>
    <t>Договор №ОКБ02/19-23-КВ от 01.01.19</t>
  </si>
  <si>
    <t>AGR.003.000000022</t>
  </si>
  <si>
    <t>Договор №ОКБ02/16-206 от 10.11.16г.</t>
  </si>
  <si>
    <t>AGR.003.000000023</t>
  </si>
  <si>
    <t>AGR.003.000000024</t>
  </si>
  <si>
    <t>Договор №ОКБ02/18-108 от 28.08.2018г.</t>
  </si>
  <si>
    <t>AGR.003.000000026</t>
  </si>
  <si>
    <t>№ОКБ02/18-47 от 12.02.2018г.</t>
  </si>
  <si>
    <t>Договор № ОКБ02/19-32-КВ от 01.01.2019</t>
  </si>
  <si>
    <t>AGR.003.000000028</t>
  </si>
  <si>
    <t>AGR.003.000000029</t>
  </si>
  <si>
    <t>Договор № ОКБ 02/16-221 от 24.11.2016г.</t>
  </si>
  <si>
    <t>AGR.003.000000030</t>
  </si>
  <si>
    <t>AGR.003.000000031</t>
  </si>
  <si>
    <t>AGR.003.000000032</t>
  </si>
  <si>
    <t>Договор №0388Д-18/ХМЭ-17468/1304 от 12.12.2018г</t>
  </si>
  <si>
    <t>AGR.003.000000033</t>
  </si>
  <si>
    <t>Договор №ЮН-02/18-39-155/18Н от 30.05.18</t>
  </si>
  <si>
    <t>AGR.003.000000034</t>
  </si>
  <si>
    <t>Договор №ЮН-02/18-43-156/18Н от 19.06.18</t>
  </si>
  <si>
    <t>AGR.003.000000035</t>
  </si>
  <si>
    <t>ЮН-00/17-71 от 23.11.2017г.</t>
  </si>
  <si>
    <t>AGR.003.000000036</t>
  </si>
  <si>
    <t>ЮН-00/18-40 от 31.05.2018г.</t>
  </si>
  <si>
    <t>AGR.003.000000037</t>
  </si>
  <si>
    <t>ЮН-00/18-46 от 18.07.2018г.</t>
  </si>
  <si>
    <t>AGR.003.000000041</t>
  </si>
  <si>
    <t>Договор №ЮН02/19-20 от 14.03.2019г.</t>
  </si>
  <si>
    <t>AGR.003.000000042</t>
  </si>
  <si>
    <t>Договор №ЮН02/19-29 от 24.05.2019</t>
  </si>
  <si>
    <t>AGR.003.000000043</t>
  </si>
  <si>
    <t>ОКБ02/17-26/КВ от 01.01.17</t>
  </si>
  <si>
    <t>COM008003</t>
  </si>
  <si>
    <t>COM008005</t>
  </si>
  <si>
    <t>AGR.008.000000030</t>
  </si>
  <si>
    <t>Дог.займа № NF03/12-2 от 07.02.12 (500млн.руб.14,2%)</t>
  </si>
  <si>
    <t>AGR.008.000000032</t>
  </si>
  <si>
    <t>Дог.займа № NF03/12-8 от 05.06.12 (450 мил.14,2%)</t>
  </si>
  <si>
    <t>AGR.008.000000033</t>
  </si>
  <si>
    <t>AGR.008.000000035</t>
  </si>
  <si>
    <t>Договор №ОКБ02/17-199 от 10.11.2017г.</t>
  </si>
  <si>
    <t>AGR.008.000000036</t>
  </si>
  <si>
    <t>Договор №ОКБ 02/17-142 от 01.08.2017г.</t>
  </si>
  <si>
    <t>AGR.008.000000037</t>
  </si>
  <si>
    <t>Договор №ОКБ 02/17-226 от 18.12.2017г.</t>
  </si>
  <si>
    <t>AGR.008.000000038</t>
  </si>
  <si>
    <t>Договор №ОКБ02/17-144 от 28.07.2017г.</t>
  </si>
  <si>
    <t>AGR.008.000000039</t>
  </si>
  <si>
    <t>Договор №ДМТО-48/18 от 16.04.18г.</t>
  </si>
  <si>
    <t>AGR.008.000000040</t>
  </si>
  <si>
    <t>Договор №TSS-KB-18/01 от 28.02.2018г.</t>
  </si>
  <si>
    <t>AGR.008.000000041</t>
  </si>
  <si>
    <t>договор №КБ02/17-90 от 08.11.2017г.</t>
  </si>
  <si>
    <t>02-PN/2011 от 09.03.2011</t>
  </si>
  <si>
    <t>NF01/18-38 от 25.12.2018</t>
  </si>
  <si>
    <t>Основной договор</t>
  </si>
  <si>
    <t>AGR.013.000001801</t>
  </si>
  <si>
    <t>Договор № ЮН-00/18-37-012/18 от 22.05.18</t>
  </si>
  <si>
    <t>AGR.014.000000689</t>
  </si>
  <si>
    <t>AGR.014.000000690</t>
  </si>
  <si>
    <t>Договор №0111/13-14-ДА от 12.08.2013г.</t>
  </si>
  <si>
    <t>Договор №0142/11-14 от 30.12.2011г.</t>
  </si>
  <si>
    <t>Договор №0177/15-14-ДА от 14.12.2015г.</t>
  </si>
  <si>
    <t>Договор №0213/16-14-ДА от 14.11.2016г.</t>
  </si>
  <si>
    <t>AGR.014.000001271</t>
  </si>
  <si>
    <t>Дог.№КБ02/13-57 от 25.02.13г.</t>
  </si>
  <si>
    <t>Основной</t>
  </si>
  <si>
    <t>AGR.05.000001</t>
  </si>
  <si>
    <t>Договор №АН02/19-01 от от 27.05.2019г.</t>
  </si>
  <si>
    <t>AGR.05.000002</t>
  </si>
  <si>
    <t>Договор №АН02/19-02 от 03.07.2019</t>
  </si>
  <si>
    <t>AGR.05.000003</t>
  </si>
  <si>
    <t>Договор №БДО-3101-0405-19 от 09.07.2019г.</t>
  </si>
  <si>
    <t>AGR.05.000004</t>
  </si>
  <si>
    <t>Договор №АН 02/19-03 от 01.07.2019г.</t>
  </si>
  <si>
    <t>AGR.05.000005</t>
  </si>
  <si>
    <t>Служебная записка № б/н от 26.08.19 г.</t>
  </si>
  <si>
    <t>AGR.05.000006</t>
  </si>
  <si>
    <t>Договор поручительства №6428 от 07.06.2017г.</t>
  </si>
  <si>
    <t>AGR.05.000007</t>
  </si>
  <si>
    <t>%% Договор поручительства №6428 от 07.06.2017г.</t>
  </si>
  <si>
    <t>AGR.05.000008</t>
  </si>
  <si>
    <t>Договор №04-0150-08.19 от 28.08.2019г.</t>
  </si>
  <si>
    <t>AGR.05.000009</t>
  </si>
  <si>
    <t>Служебная записка № б/н от 01.11.2019</t>
  </si>
  <si>
    <t>AGR.05.000010</t>
  </si>
  <si>
    <t>AGR.05.000011</t>
  </si>
  <si>
    <t>Служебная записка б/н</t>
  </si>
  <si>
    <t>AGR.05.000012</t>
  </si>
  <si>
    <t>Договор №769 от 19.12.2019 г.</t>
  </si>
  <si>
    <t>AGR.05.000013</t>
  </si>
  <si>
    <t>Служебная записка б/н от 25.02.2020г.</t>
  </si>
  <si>
    <t>AGR.05.000014</t>
  </si>
  <si>
    <t>ЗМБ-00/13-76 от 18.10.2013 г.</t>
  </si>
  <si>
    <t>AGR.05.000015</t>
  </si>
  <si>
    <t>108003695/15СП от 21.10.15</t>
  </si>
  <si>
    <t>AGR.05.000016</t>
  </si>
  <si>
    <t>Кредитный договор №5912 от 15.09.2016г</t>
  </si>
  <si>
    <t>AGR.05.000017</t>
  </si>
  <si>
    <t>%% Кредитный договор №5912 от 15.09.2016г</t>
  </si>
  <si>
    <t>AGR.05.000018</t>
  </si>
  <si>
    <t>дог. № 05/16 от 11.11.16</t>
  </si>
  <si>
    <t>AGR.05.000019</t>
  </si>
  <si>
    <t>Договор №003/08-08 от 17.01.2008</t>
  </si>
  <si>
    <t>AGR.05.000020</t>
  </si>
  <si>
    <t>Договор №109/08-07 от 08.12.2008</t>
  </si>
  <si>
    <t>AGR.05.000021</t>
  </si>
  <si>
    <t>Договор №287/11-06 от 09.11.2011</t>
  </si>
  <si>
    <t>AGR.05.000022</t>
  </si>
  <si>
    <t>Договор №188/10-07 от 08.10.2010</t>
  </si>
  <si>
    <t>AGR.05.000023</t>
  </si>
  <si>
    <t>Договор о переводе долга №6426 от 27.12.2017г.</t>
  </si>
  <si>
    <t>AGR.05.000024</t>
  </si>
  <si>
    <t>%% Договор о переводе долга №6426 от 27.12.2017г.</t>
  </si>
  <si>
    <t>AGR.05.000025</t>
  </si>
  <si>
    <t>AGR.05.000026</t>
  </si>
  <si>
    <t>Договор поручительства №6427 от 07.06.2017г.</t>
  </si>
  <si>
    <t>AGR.05.000027</t>
  </si>
  <si>
    <t>%% Договор поручительства №6427 от 07.06.2017г.</t>
  </si>
  <si>
    <t>AGR.05.000028</t>
  </si>
  <si>
    <t>№ АН02/18-02 от 27.12.2018г.</t>
  </si>
  <si>
    <t>AGR.05.000029</t>
  </si>
  <si>
    <t>переплата по платежам за воздействие на окруж.среду с 2014г.</t>
  </si>
  <si>
    <t>AGR.05.000030</t>
  </si>
  <si>
    <t>Договор № АН02/18-01 от 20.12.2018</t>
  </si>
  <si>
    <t>AGR.05.000031</t>
  </si>
  <si>
    <t>AGR.05.000032</t>
  </si>
  <si>
    <t>№ 02/15 от 01.02.2015 г.</t>
  </si>
  <si>
    <t>AGR.05.000033</t>
  </si>
  <si>
    <t>№ 01/15 от 01.02.2015 г.</t>
  </si>
  <si>
    <t>AGR.05.000034</t>
  </si>
  <si>
    <t>Служебная записка № б/н от 01.06.2020</t>
  </si>
  <si>
    <t>AGR.05.000035</t>
  </si>
  <si>
    <t>Договор №БДО-3101-0706-20 от 21.08.2020г.</t>
  </si>
  <si>
    <t>AGR.05.000036</t>
  </si>
  <si>
    <t>Договор №АН02/19-04 от 01.12.2019</t>
  </si>
  <si>
    <t>AGR.05.000037</t>
  </si>
  <si>
    <t>прррп</t>
  </si>
  <si>
    <t>AGR.05.000038</t>
  </si>
  <si>
    <t>AGR.05.000039</t>
  </si>
  <si>
    <t>АН02/20-01 от 31.08.2020г</t>
  </si>
  <si>
    <t>Госпошлина</t>
  </si>
  <si>
    <t>штраф</t>
  </si>
  <si>
    <t>Счет</t>
  </si>
  <si>
    <t>Претензия</t>
  </si>
  <si>
    <t>AGR.10.000001</t>
  </si>
  <si>
    <t>Договор № НТ-2610 от 20.04.2018</t>
  </si>
  <si>
    <t>AGR.10.000002</t>
  </si>
  <si>
    <t>Заявление б/н от 04.06.2018г</t>
  </si>
  <si>
    <t>AGR.10.000003</t>
  </si>
  <si>
    <t>Заявление б/н от 14.06.2018г</t>
  </si>
  <si>
    <t>AGR.10.000004</t>
  </si>
  <si>
    <t>Счет № 2547/659/15 от 25.06.2018</t>
  </si>
  <si>
    <t>AGR.10.000005</t>
  </si>
  <si>
    <t>Приложение №547 КБО от 24.05.18г.</t>
  </si>
  <si>
    <t>AGR.10.000006</t>
  </si>
  <si>
    <t>Договор № 500 от 05.06.18</t>
  </si>
  <si>
    <t>AGR.10.000007</t>
  </si>
  <si>
    <t>Заявление б/н от 22.06.2018г</t>
  </si>
  <si>
    <t>AGR.10.000008</t>
  </si>
  <si>
    <t>Заявление б/н от 26.06.2018г</t>
  </si>
  <si>
    <t>AGR.10.000009</t>
  </si>
  <si>
    <t>Приложение №536 КБО от 15.05.18г.</t>
  </si>
  <si>
    <t>AGR.10.000010</t>
  </si>
  <si>
    <t>Приложение №510 КБО от 06.03.18г.</t>
  </si>
  <si>
    <t>AGR.10.000011</t>
  </si>
  <si>
    <t>Приложение №533 КБО от 11.05.18г.</t>
  </si>
  <si>
    <t>AGR.10.000012</t>
  </si>
  <si>
    <t>Приложение №521 КБО от 12.04.18г.</t>
  </si>
  <si>
    <t>AGR.10.000013</t>
  </si>
  <si>
    <t>Приложение №549 КБО от 25.05.18г.</t>
  </si>
  <si>
    <t>AGR.10.000014</t>
  </si>
  <si>
    <t>Приложение №528 КБО от 20.04.18г.</t>
  </si>
  <si>
    <t>AGR.10.000015</t>
  </si>
  <si>
    <t>Приложение №540 КБО от 21.05.18г.</t>
  </si>
  <si>
    <t>AGR.10.000016</t>
  </si>
  <si>
    <t>Уведомление на оплату №2300от 02.07.2018г.</t>
  </si>
  <si>
    <t>AGR.10.000017</t>
  </si>
  <si>
    <t>Приложение №546 КБО от 23.05.18г.</t>
  </si>
  <si>
    <t>AGR.10.000018</t>
  </si>
  <si>
    <t>Приложение №518 КБО от 30.03.18г.</t>
  </si>
  <si>
    <t>AGR.10.000019</t>
  </si>
  <si>
    <t>Договор № ОКБ02/17-200 от 14.11.17</t>
  </si>
  <si>
    <t>AGR.10.000020</t>
  </si>
  <si>
    <t>Приложение №569 КБО от 20.06.18г.</t>
  </si>
  <si>
    <t>AGR.10.000021</t>
  </si>
  <si>
    <t>Приложение №520 КБО от 11.04.18г.</t>
  </si>
  <si>
    <t>AGR.10.000022</t>
  </si>
  <si>
    <t>Договор № Т7-/18 от 09.01.18</t>
  </si>
  <si>
    <t>AGR.10.000023</t>
  </si>
  <si>
    <t>Договор № ОКБ 02/18-79 от 24.05.18</t>
  </si>
  <si>
    <t>AGR.10.000024</t>
  </si>
  <si>
    <t>Договор №029/2018 от 28.06.2018г.</t>
  </si>
  <si>
    <t>AGR.10.000025</t>
  </si>
  <si>
    <t>Договор КБ02/18-18 от 23.05.2018г</t>
  </si>
  <si>
    <t>AGR.10.000026</t>
  </si>
  <si>
    <t>Приложение №545 КБО от 23.05.18г.</t>
  </si>
  <si>
    <t>AGR.10.000027</t>
  </si>
  <si>
    <t>Приложение №538 КБО от 17.05.18г.</t>
  </si>
  <si>
    <t>AGR.10.000028</t>
  </si>
  <si>
    <t>Приложение №514 КБО от 26.03.18г.</t>
  </si>
  <si>
    <t>AGR.10.000029</t>
  </si>
  <si>
    <t>Договор №ОКБ 02/18-74 от 01.06.2018г</t>
  </si>
  <si>
    <t>AGR.10.000030</t>
  </si>
  <si>
    <t>Договор №91 МР-2018 от 17.07.2018г.</t>
  </si>
  <si>
    <t>AGR.10.000031</t>
  </si>
  <si>
    <t>Договор №ОКБ02/18-80 от 04.06.2018г.</t>
  </si>
  <si>
    <t>AGR.10.000032</t>
  </si>
  <si>
    <t>Договор №ОКБ02/18-81 от 04.06.2018</t>
  </si>
  <si>
    <t>AGR.10.000033</t>
  </si>
  <si>
    <t>Договор ОКБ 0217-230 от 20 12 2017 приборы и оборуд (ХРС)</t>
  </si>
  <si>
    <t>AGR.10.000034</t>
  </si>
  <si>
    <t>Претензия № КБ-1547 от 27.06.18</t>
  </si>
  <si>
    <t>AGR.10.000035</t>
  </si>
  <si>
    <t>Претензия № КБ-1521 от 25.06.18</t>
  </si>
  <si>
    <t>AGR.10.000036</t>
  </si>
  <si>
    <t>Постановление ИП № 1478/18/86008-СД</t>
  </si>
  <si>
    <t>AGR.10.000037</t>
  </si>
  <si>
    <t>Договор №ОКБ 02/18-95 от 23.07.2018г.</t>
  </si>
  <si>
    <t>AGR.10.000038</t>
  </si>
  <si>
    <t>Договор №ОКБ02/18-89 от 05.06.2018г.</t>
  </si>
  <si>
    <t>AGR.10.000039</t>
  </si>
  <si>
    <t>Приложение №509 КБО от 12.03.18г.</t>
  </si>
  <si>
    <t>AGR.10.000040</t>
  </si>
  <si>
    <t>Приложение №523 КБО от 12.04.18г.</t>
  </si>
  <si>
    <t>AGR.10.000041</t>
  </si>
  <si>
    <t>Приложение №565 КБО от 18.06.18г.</t>
  </si>
  <si>
    <t>AGR.10.000042</t>
  </si>
  <si>
    <t>Договор №ОКБ02/18-86 от 04.06.2018</t>
  </si>
  <si>
    <t>AGR.10.000043</t>
  </si>
  <si>
    <t>Приложение №541 КБО от 21.05.18г.</t>
  </si>
  <si>
    <t>AGR.10.000044</t>
  </si>
  <si>
    <t>Приложение №543 КБО от 21.05.18г.</t>
  </si>
  <si>
    <t>AGR.10.000045</t>
  </si>
  <si>
    <t>Счет № 2547659/16 от 31.07.2018</t>
  </si>
  <si>
    <t>AGR.10.000046</t>
  </si>
  <si>
    <t>Заявление б/н от 30.07.2018г</t>
  </si>
  <si>
    <t>AGR.10.000047</t>
  </si>
  <si>
    <t>Заявление б/н от 13.07.2018г</t>
  </si>
  <si>
    <t>AGR.10.000048</t>
  </si>
  <si>
    <t>Приложение №532 КБО от 07.05.18г.</t>
  </si>
  <si>
    <t>AGR.10.000049</t>
  </si>
  <si>
    <t>Приложение №513 КБО от 23.03.18г.</t>
  </si>
  <si>
    <t>AGR.10.000050</t>
  </si>
  <si>
    <t>Приложение №511 КБО от 19.03.18г.</t>
  </si>
  <si>
    <t>AGR.10.000051</t>
  </si>
  <si>
    <t>Претензия КБ-1780 от 20.07.2018г.</t>
  </si>
  <si>
    <t>AGR.10.000052</t>
  </si>
  <si>
    <t>претензия №КБ-1763 от 19.07.2018г.</t>
  </si>
  <si>
    <t>AGR.10.000053</t>
  </si>
  <si>
    <t>Приложение №566 КБО от 18.06.18г.</t>
  </si>
  <si>
    <t>AGR.10.000054</t>
  </si>
  <si>
    <t>Приложение №554 КБО от 31.05.18г.</t>
  </si>
  <si>
    <t>AGR.10.000055</t>
  </si>
  <si>
    <t>Приложение №567 КБО от 19.06.18г.</t>
  </si>
  <si>
    <t>AGR.10.000056</t>
  </si>
  <si>
    <t>Приложение №537 КБО от 17.05.18г.</t>
  </si>
  <si>
    <t>AGR.10.000057</t>
  </si>
  <si>
    <t>Претензия №КБ-1632 от 09.07.18</t>
  </si>
  <si>
    <t>AGR.10.000058</t>
  </si>
  <si>
    <t>Претензия №КБ-1741 от 17.07.18</t>
  </si>
  <si>
    <t>AGR.10.000059</t>
  </si>
  <si>
    <t>Претензия №КБ-1718 от 16.07.18</t>
  </si>
  <si>
    <t>AGR.10.000060</t>
  </si>
  <si>
    <t>Приложение №553 КБО от 31.05.2018г.</t>
  </si>
  <si>
    <t>AGR.10.000061</t>
  </si>
  <si>
    <t>Договор №ОКБ 02/18-66 от 09.04.2018г.</t>
  </si>
  <si>
    <t>AGR.10.000062</t>
  </si>
  <si>
    <t>Договор №ОКБ 02/18-72 от 04.05.2018г.</t>
  </si>
  <si>
    <t>AGR.10.000063</t>
  </si>
  <si>
    <t>Приложение №548 КБО от 25.05.18г.</t>
  </si>
  <si>
    <t>AGR.10.000064</t>
  </si>
  <si>
    <t>Приложение №561 КБО от 08.06.18г.</t>
  </si>
  <si>
    <t>AGR.10.000065</t>
  </si>
  <si>
    <t>Приложение №556 КБО от 29.05.18г.</t>
  </si>
  <si>
    <t>AGR.10.000066</t>
  </si>
  <si>
    <t>Договор №ОКБ02/18-91 от 09.07.2018</t>
  </si>
  <si>
    <t>AGR.10.000067</t>
  </si>
  <si>
    <t>Приложение №574 КБО от 16.07.18г.</t>
  </si>
  <si>
    <t>AGR.10.000068</t>
  </si>
  <si>
    <t>Договор №ОКБ02/18-83 от 18.05.18г.</t>
  </si>
  <si>
    <t>AGR.10.000069</t>
  </si>
  <si>
    <t>Приложение №573 КБО от 16.07.18г.</t>
  </si>
  <si>
    <t>AGR.10.000070</t>
  </si>
  <si>
    <t>Договор №ЮН 02/18-42 от 18.05.2018г</t>
  </si>
  <si>
    <t>AGR.10.000071</t>
  </si>
  <si>
    <t>Договор №ОКБ02/17-149 от 29.08.2017г.</t>
  </si>
  <si>
    <t>AGR.10.000072</t>
  </si>
  <si>
    <t>Договор №ЮН-00/18-41 от 04.06.2018г.</t>
  </si>
  <si>
    <t>AGR.10.000073</t>
  </si>
  <si>
    <t>Договор № ОКБ02/18-51 от 14.05.18</t>
  </si>
  <si>
    <t>AGR.10.000074</t>
  </si>
  <si>
    <t>Договор №ОКБ 02/18-98 от 23.07.2018г.</t>
  </si>
  <si>
    <t>AGR.10.000075</t>
  </si>
  <si>
    <t>договор № ОКБ02/18-78 от 23.05.2018</t>
  </si>
  <si>
    <t>AGR.10.000076</t>
  </si>
  <si>
    <t>Договор №ОКБ02/18-11 от 01.01.2018 г.</t>
  </si>
  <si>
    <t>AGR.10.000077</t>
  </si>
  <si>
    <t>Договор №033 от 14.05.2018</t>
  </si>
  <si>
    <t>AGR.10.000078</t>
  </si>
  <si>
    <t>Претензия №КБ-1522 от 25.06.18</t>
  </si>
  <si>
    <t>AGR.10.000079</t>
  </si>
  <si>
    <t>Претензия №КБ-1546 от 27.06.18</t>
  </si>
  <si>
    <t>AGR.10.000080</t>
  </si>
  <si>
    <t>Претензия №КБ-1594 от 03.07.18</t>
  </si>
  <si>
    <t>AGR.10.000081</t>
  </si>
  <si>
    <t>Претензия №КБ-1548 от 27.06.18</t>
  </si>
  <si>
    <t>AGR.10.000082</t>
  </si>
  <si>
    <t>Договор № Tr000274593 от 02.08.2018</t>
  </si>
  <si>
    <t>AGR.10.000083</t>
  </si>
  <si>
    <t>Приложение №571 КБО от 06.07.18г.</t>
  </si>
  <si>
    <t>AGR.10.000084</t>
  </si>
  <si>
    <t>Договор №БДО-3101-0632-18 от 14.08.2018</t>
  </si>
  <si>
    <t>AGR.10.000085</t>
  </si>
  <si>
    <t>Договор КБ02/18-25 от 25.06.2018г.</t>
  </si>
  <si>
    <t>AGR.10.000086</t>
  </si>
  <si>
    <t>Договор КБ02/18-11 от 01.01.2018г</t>
  </si>
  <si>
    <t>AGR.10.000087</t>
  </si>
  <si>
    <t>Счет № 19 от 13.08.2018</t>
  </si>
  <si>
    <t>AGR.10.000088</t>
  </si>
  <si>
    <t>Претензия №КБ-1520 от 25.06.2018</t>
  </si>
  <si>
    <t>AGR.10.000089</t>
  </si>
  <si>
    <t>Претензия № КБ-1844 от 30.07.18</t>
  </si>
  <si>
    <t>AGR.10.000090</t>
  </si>
  <si>
    <t>AGR.10.000091</t>
  </si>
  <si>
    <t>Претензия №КБ-1845 от 30.07.18</t>
  </si>
  <si>
    <t>AGR.10.000092</t>
  </si>
  <si>
    <t>Претензия №КБ-1804 от 24.07.18</t>
  </si>
  <si>
    <t>AGR.10.000093</t>
  </si>
  <si>
    <t>Претензия №КБ-1664 от 11.07.2018г.</t>
  </si>
  <si>
    <t>AGR.10.000094</t>
  </si>
  <si>
    <t>Счет №УТ-5346 от 14.08.2018г.</t>
  </si>
  <si>
    <t>AGR.10.000095</t>
  </si>
  <si>
    <t>Договор № 53 от 08.06.2018</t>
  </si>
  <si>
    <t>AGR.10.000096</t>
  </si>
  <si>
    <t>Приложение №550 КБО от 25.05.18г.</t>
  </si>
  <si>
    <t>AGR.10.000097</t>
  </si>
  <si>
    <t>Приложение №576 КБО от 09.08.18г.</t>
  </si>
  <si>
    <t>AGR.10.000098</t>
  </si>
  <si>
    <t>Претензия № КБ-1861 от 01.08.18</t>
  </si>
  <si>
    <t>AGR.10.000099</t>
  </si>
  <si>
    <t>Претензия № КБ-1740 от 17.07.18</t>
  </si>
  <si>
    <t>AGR.10.000100</t>
  </si>
  <si>
    <t>Претензия № КБ-1843 от 30.07.18</t>
  </si>
  <si>
    <t>AGR.10.000101</t>
  </si>
  <si>
    <t>Договор №ОКБ02/18-93 от 05.07.2018</t>
  </si>
  <si>
    <t>AGR.10.000102</t>
  </si>
  <si>
    <t>Договор №ОКБ02/18-103 от 02.08.2018г</t>
  </si>
  <si>
    <t>AGR.10.000103</t>
  </si>
  <si>
    <t>Дого</t>
  </si>
  <si>
    <t>AGR.10.000104</t>
  </si>
  <si>
    <t>Договор №091/СО от 04.05.2018</t>
  </si>
  <si>
    <t>AGR.10.000105</t>
  </si>
  <si>
    <t>Договор № ОКБ02/18-100 от 25.07.2018 г.</t>
  </si>
  <si>
    <t>AGR.10.000106</t>
  </si>
  <si>
    <t>Приложение №559 КБО от 05.06.18г.</t>
  </si>
  <si>
    <t>AGR.10.000107</t>
  </si>
  <si>
    <t>Приложение №539 КБО от 18.05.18г.</t>
  </si>
  <si>
    <t>AGR.10.000108</t>
  </si>
  <si>
    <t>Договор №ОКБ 02/18-107 от 15.07.2018г.</t>
  </si>
  <si>
    <t>AGR.10.000109</t>
  </si>
  <si>
    <t>КБ02/17-77 от 12.09.2017г</t>
  </si>
  <si>
    <t>AGR.10.000110</t>
  </si>
  <si>
    <t>Приложение №558 КБО от 01.06.18г.</t>
  </si>
  <si>
    <t>AGR.10.000111</t>
  </si>
  <si>
    <t>Приложение №496 КБО от 15.02.2018г</t>
  </si>
  <si>
    <t>AGR.10.000112</t>
  </si>
  <si>
    <t>Договор № ОКБ02/18-92 от 22.08.2018 г.</t>
  </si>
  <si>
    <t>AGR.10.000113</t>
  </si>
  <si>
    <t>Договор № ОКБ02/18-88 от 24.07.18</t>
  </si>
  <si>
    <t>AGR.10.000114</t>
  </si>
  <si>
    <t>Претензия № КБ-1862 от 01.08.18</t>
  </si>
  <si>
    <t>AGR.10.000115</t>
  </si>
  <si>
    <t>Претензия № КБ-1877 от 02.08.18</t>
  </si>
  <si>
    <t>AGR.10.000116</t>
  </si>
  <si>
    <t>Приложение №530 КБО от 28.04.18г.</t>
  </si>
  <si>
    <t>AGR.10.000117</t>
  </si>
  <si>
    <t>Приложение №581 КБО от 13.08.18г.</t>
  </si>
  <si>
    <t>AGR.10.000118</t>
  </si>
  <si>
    <t>Счет № 2547659/17 от 03.09.2018</t>
  </si>
  <si>
    <t>AGR.10.000119</t>
  </si>
  <si>
    <t>!!!!!!Договор №КБ02/18-25 от 25.06.2018г</t>
  </si>
  <si>
    <t>AGR.10.000120</t>
  </si>
  <si>
    <t>Договор № 20945862/18Ш от 24.08.18</t>
  </si>
  <si>
    <t>AGR.10.000121</t>
  </si>
  <si>
    <t>Договор №ОКБ02/18-90 от 25.06.2018г.</t>
  </si>
  <si>
    <t>AGR.10.000122</t>
  </si>
  <si>
    <t>Договор №ОКБ02/18-105 от 10.08.2018г</t>
  </si>
  <si>
    <t>AGR.10.000123</t>
  </si>
  <si>
    <t>Договор № ОКБ02/18-62 от 26.03.18</t>
  </si>
  <si>
    <t>AGR.10.000124</t>
  </si>
  <si>
    <t>Договор №ОКБ02/18-96 от 20.07.2018</t>
  </si>
  <si>
    <t>AGR.10.000125</t>
  </si>
  <si>
    <t>Приложение №579 КБО от 20.08.18г.</t>
  </si>
  <si>
    <t>AGR.10.000126</t>
  </si>
  <si>
    <t>Заявление от 24.08.2018г.</t>
  </si>
  <si>
    <t>AGR.10.000127</t>
  </si>
  <si>
    <t>Договор №ОКБ02/18-97 от 20.07.2018г.</t>
  </si>
  <si>
    <t>AGR.10.000128</t>
  </si>
  <si>
    <t>Договор №ЮН-00/18-31 от 20.07.2018г.</t>
  </si>
  <si>
    <t>AGR.10.000129</t>
  </si>
  <si>
    <t>Договор КБ02/18-31 от 20.07.2018г</t>
  </si>
  <si>
    <t>AGR.10.000130</t>
  </si>
  <si>
    <t>Приложение №568 КБО от 20.06.18г.</t>
  </si>
  <si>
    <t>AGR.10.000131</t>
  </si>
  <si>
    <t>Договор №ЮН-00/18-36 от 16.05.2018г.</t>
  </si>
  <si>
    <t>AGR.10.000132</t>
  </si>
  <si>
    <t>Приложение №542 КБО от 29.06.18г.</t>
  </si>
  <si>
    <t>AGR.10.000133</t>
  </si>
  <si>
    <t>Договор №ОКБ 02/18-101 от 05.09.2018</t>
  </si>
  <si>
    <t>AGR.10.000134</t>
  </si>
  <si>
    <t>Договор КБ02/18-34 от 02.08.2018г</t>
  </si>
  <si>
    <t>AGR.10.000135</t>
  </si>
  <si>
    <t>Договор КБ02/18-35 от 10.08.2018г</t>
  </si>
  <si>
    <t>AGR.10.000136</t>
  </si>
  <si>
    <t>Договор №ЮН02/18-51 от 01.08.2018г.</t>
  </si>
  <si>
    <t>AGR.10.000137</t>
  </si>
  <si>
    <t>Претензия № КБ-1597 от 04.07.18</t>
  </si>
  <si>
    <t>AGR.10.000138</t>
  </si>
  <si>
    <t>Договор № ОКБ02/18-112 от 03.09.2018</t>
  </si>
  <si>
    <t>AGR.10.000139</t>
  </si>
  <si>
    <t>Заявление б/н от 22.08.2018г</t>
  </si>
  <si>
    <t>AGR.10.000140</t>
  </si>
  <si>
    <t>Договор №26/18-МО от 12.02.2018г.</t>
  </si>
  <si>
    <t>AGR.10.000141</t>
  </si>
  <si>
    <t>Письмо № 2081 от 14.09.2018</t>
  </si>
  <si>
    <t>AGR.10.000142</t>
  </si>
  <si>
    <t>Приложение №534 КБО от 14.05.18г.</t>
  </si>
  <si>
    <t>AGR.10.000143</t>
  </si>
  <si>
    <t>Приложение №580 КБО от 20.08.18г.</t>
  </si>
  <si>
    <t>AGR.10.000144</t>
  </si>
  <si>
    <t>Договор №ОКБ02/18-65 от 16.04.18</t>
  </si>
  <si>
    <t>AGR.10.000145</t>
  </si>
  <si>
    <t>Договор № ОКБ 02/18-109 от 28.08.2018</t>
  </si>
  <si>
    <t>AGR.10.000146</t>
  </si>
  <si>
    <t>Претензия № КБ-2314 от 11.09.18</t>
  </si>
  <si>
    <t>AGR.10.000147</t>
  </si>
  <si>
    <t>Договор № 063/170818/004 от 17.08.2018</t>
  </si>
  <si>
    <t>AGR.10.000148</t>
  </si>
  <si>
    <t>Командировка Рябец Д.А. в Хьюстон ноябрь18 г.</t>
  </si>
  <si>
    <t>AGR.10.000149</t>
  </si>
  <si>
    <t>Претензия № КБ-2129 от 27.08.18</t>
  </si>
  <si>
    <t>AGR.10.000150</t>
  </si>
  <si>
    <t>Счет №618 от 26.09.2018</t>
  </si>
  <si>
    <t>AGR.10.000151</t>
  </si>
  <si>
    <t>Приложение №563 КБО от 15.06.18г.</t>
  </si>
  <si>
    <t>AGR.10.000152</t>
  </si>
  <si>
    <t>Претензия №КБ-2008 от 10.08.18</t>
  </si>
  <si>
    <t>AGR.10.000153</t>
  </si>
  <si>
    <t>Претензия №КБ-2081 от 21.08.18</t>
  </si>
  <si>
    <t>AGR.10.000154</t>
  </si>
  <si>
    <t>Претензия №КБ-2130 от 27.08.18</t>
  </si>
  <si>
    <t>AGR.10.000155</t>
  </si>
  <si>
    <t>Договор №ОКБ02/17-162 от 09.10.2017г.</t>
  </si>
  <si>
    <t>AGR.10.000156</t>
  </si>
  <si>
    <t>Приложение №562 КБО от 15.06.18г.</t>
  </si>
  <si>
    <t>AGR.10.000157</t>
  </si>
  <si>
    <t>Приложение №600 КБО от 07.09.18г.</t>
  </si>
  <si>
    <t>AGR.10.000158</t>
  </si>
  <si>
    <t>Приложение №522 КБО от 12.04.18г.</t>
  </si>
  <si>
    <t>AGR.10.000159</t>
  </si>
  <si>
    <t>Претензия №КБ-1513 от 21.06.2018</t>
  </si>
  <si>
    <t>AGR.10.000160</t>
  </si>
  <si>
    <t>Договор №5633/П от 06.02.2018</t>
  </si>
  <si>
    <t>AGR.10.000161</t>
  </si>
  <si>
    <t>Договор №5634/П от 12.02.2018</t>
  </si>
  <si>
    <t>AGR.10.000162</t>
  </si>
  <si>
    <t>Приложение №572 КБО от 24.07.18г.</t>
  </si>
  <si>
    <t>AGR.10.000163</t>
  </si>
  <si>
    <t>Приложение №575 КБО от 03.08.18г.</t>
  </si>
  <si>
    <t>AGR.10.000164</t>
  </si>
  <si>
    <t>Договор №ОКБ02/18-106 от 15.08.2018</t>
  </si>
  <si>
    <t>AGR.10.000165</t>
  </si>
  <si>
    <t>Договор № 59-08/18 от 31.08.18</t>
  </si>
  <si>
    <t>AGR.10.000166</t>
  </si>
  <si>
    <t>Претензия №КБ-1663 от 11.07.2018г.</t>
  </si>
  <si>
    <t>AGR.10.000167</t>
  </si>
  <si>
    <t>Договор № ОКБ02/18-110 от 28.08.2018</t>
  </si>
  <si>
    <t>AGR.10.000168</t>
  </si>
  <si>
    <t>Заявление от 08.10.2018г.</t>
  </si>
  <si>
    <t>AGR.10.000169</t>
  </si>
  <si>
    <t>Договор №ЮН-00/18-52 от 15.07.2018г.</t>
  </si>
  <si>
    <t>AGR.10.000170</t>
  </si>
  <si>
    <t>Договор № ОКБ02/18-84 от 06.06.18</t>
  </si>
  <si>
    <t>AGR.10.000171</t>
  </si>
  <si>
    <t>AGR.10.000172</t>
  </si>
  <si>
    <t>Договор №ЮН-00/17-54 от 29.08.2017г</t>
  </si>
  <si>
    <t>AGR.10.000173</t>
  </si>
  <si>
    <t>Счет №2547659/18 от 10.10.18</t>
  </si>
  <si>
    <t>AGR.10.000174</t>
  </si>
  <si>
    <t>Счет № 2547659/18 от 10.10.2018</t>
  </si>
  <si>
    <t>AGR.10.000175</t>
  </si>
  <si>
    <t>Счет №2547659/18 от 10.10.2018</t>
  </si>
  <si>
    <t>AGR.10.000176</t>
  </si>
  <si>
    <t>Договор №091/СО от 04.05.2018 г.</t>
  </si>
  <si>
    <t>AGR.10.000177</t>
  </si>
  <si>
    <t>Заявление от 09.10.2018г.</t>
  </si>
  <si>
    <t>AGR.10.000178</t>
  </si>
  <si>
    <t>Приложение №594 КБО от 10.09.18г.</t>
  </si>
  <si>
    <t>AGR.10.000179</t>
  </si>
  <si>
    <t>Приложение №603 КБО от 26.09.18г.</t>
  </si>
  <si>
    <t>AGR.10.000180</t>
  </si>
  <si>
    <t>Уведомление на оплату №3232 от 01.10.2018г.</t>
  </si>
  <si>
    <t>AGR.10.000181</t>
  </si>
  <si>
    <t>Приложение №583КБО от 03.09.18г.</t>
  </si>
  <si>
    <t>AGR.10.000182</t>
  </si>
  <si>
    <t>Приложение №584 КБО от 03.09.18г.</t>
  </si>
  <si>
    <t>AGR.10.000183</t>
  </si>
  <si>
    <t>Договор №ОКБ02/18-130 от 09.10.2018</t>
  </si>
  <si>
    <t>AGR.10.000184</t>
  </si>
  <si>
    <t>Договор№ ОКБ02/18-130 от 09.10.2018г.</t>
  </si>
  <si>
    <t>AGR.10.000185</t>
  </si>
  <si>
    <t>AGR.10.000186</t>
  </si>
  <si>
    <t>Претензия №КБ -2555 от 03.10.2018г.</t>
  </si>
  <si>
    <t>AGR.10.000187</t>
  </si>
  <si>
    <t>Договор№1891091603130 от 10.09.2018 г.</t>
  </si>
  <si>
    <t>AGR.10.000188</t>
  </si>
  <si>
    <t>№ 106/2018-ТПП от 20.09.2018</t>
  </si>
  <si>
    <t>AGR.10.000189</t>
  </si>
  <si>
    <t>Претензия № КБ-2557 от 03.10.18</t>
  </si>
  <si>
    <t>AGR.10.000190</t>
  </si>
  <si>
    <t>Договор № 801 от 26.09.18</t>
  </si>
  <si>
    <t>AGR.10.000191</t>
  </si>
  <si>
    <t>Приложение №564 КБО от 15.06.18г.</t>
  </si>
  <si>
    <t>AGR.10.000192</t>
  </si>
  <si>
    <t>Приложение №597КБО от 21.09.18г.</t>
  </si>
  <si>
    <t>AGR.10.000193</t>
  </si>
  <si>
    <t>Приложение №591 КБО от 07.09.18г.</t>
  </si>
  <si>
    <t>AGR.10.000194</t>
  </si>
  <si>
    <t>Претензия №КБ-2552 от 03.10.2018</t>
  </si>
  <si>
    <t>AGR.10.000195</t>
  </si>
  <si>
    <t>Договор № 790 от 19.09.18</t>
  </si>
  <si>
    <t>AGR.10.000196</t>
  </si>
  <si>
    <t>Приложение №598 КБО от 21.09.18г.</t>
  </si>
  <si>
    <t>AGR.10.000197</t>
  </si>
  <si>
    <t>Приложение №601 КБО от 26.09.18г.</t>
  </si>
  <si>
    <t>AGR.10.000198</t>
  </si>
  <si>
    <t>Договор №181 от 17.10.2018</t>
  </si>
  <si>
    <t>AGR.10.000199</t>
  </si>
  <si>
    <t>Договор №ОКБ02/18-123 от 08.10.2018г.</t>
  </si>
  <si>
    <t>AGR.10.000200</t>
  </si>
  <si>
    <t>Договор № 60-08/18 от 23.08.18</t>
  </si>
  <si>
    <t>AGR.10.000201</t>
  </si>
  <si>
    <t>Приложение №623 КБО от 05.10.18г.</t>
  </si>
  <si>
    <t>AGR.10.000202</t>
  </si>
  <si>
    <t>Приложение №624 КБО от 05.10.18г.</t>
  </si>
  <si>
    <t>AGR.10.000203</t>
  </si>
  <si>
    <t>Договор №ОКБ02/18-87 от 04.06.2018</t>
  </si>
  <si>
    <t>AGR.10.000204</t>
  </si>
  <si>
    <t>Приложение №595 КБО от 17.09.18г.</t>
  </si>
  <si>
    <t>AGR.10.000205</t>
  </si>
  <si>
    <t>Приложение №593 КБО от 07.09.18г.</t>
  </si>
  <si>
    <t>AGR.10.000206</t>
  </si>
  <si>
    <t>Приложение №592 КБО от 07.09.18г.</t>
  </si>
  <si>
    <t>AGR.10.000207</t>
  </si>
  <si>
    <t>Приложение №586 КБО от 05.09.18г.</t>
  </si>
  <si>
    <t>AGR.10.000208</t>
  </si>
  <si>
    <t>Договор №ОКБ02/18-82 от 04.06.2018</t>
  </si>
  <si>
    <t>AGR.10.000209</t>
  </si>
  <si>
    <t>Договор № 49-06/18 от 10.07.18</t>
  </si>
  <si>
    <t>AGR.10.000210</t>
  </si>
  <si>
    <t>Претензия №КБ-2495 от 26.09.2018г.</t>
  </si>
  <si>
    <t>AGR.10.000211</t>
  </si>
  <si>
    <t>Претензия №КБ-2313 от 11.09.18</t>
  </si>
  <si>
    <t>AGR.10.000212</t>
  </si>
  <si>
    <t>Претензия №КБ-2369 от 17.09.18</t>
  </si>
  <si>
    <t>AGR.10.000213</t>
  </si>
  <si>
    <t>Претензия №КБ-2553 от 03.10.18</t>
  </si>
  <si>
    <t>AGR.10.000214</t>
  </si>
  <si>
    <t>Договор №Д01421600 от 01.01.17</t>
  </si>
  <si>
    <t>AGR.10.000215</t>
  </si>
  <si>
    <t>Договор № ОКБ02/18-99 от 01.08.18</t>
  </si>
  <si>
    <t>AGR.10.000216</t>
  </si>
  <si>
    <t>Договор № Tr000298829 от 22.10.2018</t>
  </si>
  <si>
    <t>AGR.10.000217</t>
  </si>
  <si>
    <t>№ 105 от 04.10.2018 г.</t>
  </si>
  <si>
    <t>AGR.10.000218</t>
  </si>
  <si>
    <t>Договор №105/18-МО от 15.10.2018г.</t>
  </si>
  <si>
    <t>AGR.10.000219</t>
  </si>
  <si>
    <t>№ 697/СЦ от 27.08.2018 г.</t>
  </si>
  <si>
    <t>AGR.10.000220</t>
  </si>
  <si>
    <t>Договор №ОКБ02/18-32 от 16.10.18</t>
  </si>
  <si>
    <t>AGR.10.000221</t>
  </si>
  <si>
    <t>Договор №ОКБ02/18-102 от 31.07.2018г</t>
  </si>
  <si>
    <t>AGR.10.000222</t>
  </si>
  <si>
    <t>Договор №ЮН-02/18-50 от 31.07.2018г.</t>
  </si>
  <si>
    <t>AGR.10.000223</t>
  </si>
  <si>
    <t>Договор № ПНР 09-18 от 20.09.2018</t>
  </si>
  <si>
    <t>AGR.10.000224</t>
  </si>
  <si>
    <t>ЮН-00/18-11 от 27.02.2018 г.</t>
  </si>
  <si>
    <t>AGR.10.000225</t>
  </si>
  <si>
    <t>Договор№1891091603144 от 01.10.18г</t>
  </si>
  <si>
    <t>AGR.10.000226</t>
  </si>
  <si>
    <t>Договор задатка</t>
  </si>
  <si>
    <t>AGR.10.000228</t>
  </si>
  <si>
    <t>Приложение №588 КБО от 06.09.18г.</t>
  </si>
  <si>
    <t>AGR.10.000229</t>
  </si>
  <si>
    <t>Претензия №КБ-2828 от 25.10.18</t>
  </si>
  <si>
    <t>AGR.10.000230</t>
  </si>
  <si>
    <t>Претензия №КБ-2827 от 25.10.18</t>
  </si>
  <si>
    <t>AGR.10.000231</t>
  </si>
  <si>
    <t>Договор №66/18-хмн от 14.11.18г.</t>
  </si>
  <si>
    <t>AGR.10.000232</t>
  </si>
  <si>
    <t>Заявление от 06.11.2018г.</t>
  </si>
  <si>
    <t>AGR.10.000234</t>
  </si>
  <si>
    <t>Приложение №625 КБО от 16.10.18г.</t>
  </si>
  <si>
    <t>AGR.10.000235</t>
  </si>
  <si>
    <t>Приложение №607 КБО от 28.09.18г.</t>
  </si>
  <si>
    <t>AGR.10.000236</t>
  </si>
  <si>
    <t>Счет №2547659/19 от 16.11.2018</t>
  </si>
  <si>
    <t>AGR.10.000237</t>
  </si>
  <si>
    <t>Договор № 29082018 от 29.08.2018 г.,USD</t>
  </si>
  <si>
    <t>AGR.10.000238</t>
  </si>
  <si>
    <t>Договор №ОКБ 02/17-231 от 25.12.2017г.</t>
  </si>
  <si>
    <t>AGR.10.000239</t>
  </si>
  <si>
    <t>Договор ОКБ 02/18-116 от 08.10.2018г.</t>
  </si>
  <si>
    <t>AGR.10.000240</t>
  </si>
  <si>
    <t>Приложение №628 КБО от 25.10.18г.</t>
  </si>
  <si>
    <t>AGR.10.000241</t>
  </si>
  <si>
    <t>Приложение №621 КБО от 12.10.18г.</t>
  </si>
  <si>
    <t>AGR.10.000242</t>
  </si>
  <si>
    <t>Письмо № 2706 от 20.11.2018</t>
  </si>
  <si>
    <t>AGR.10.000243</t>
  </si>
  <si>
    <t>Приложение №634 КБО от 01.11.18г.</t>
  </si>
  <si>
    <t>AGR.10.000244</t>
  </si>
  <si>
    <t>Приложение №636 КБО от 01.11.18г.</t>
  </si>
  <si>
    <t>AGR.10.000245</t>
  </si>
  <si>
    <t>Приложение №635 КБО от 01.11.18г.</t>
  </si>
  <si>
    <t>AGR.10.000246</t>
  </si>
  <si>
    <t>Приложение №637 КБО от 01.11.18г.</t>
  </si>
  <si>
    <t>AGR.10.000247</t>
  </si>
  <si>
    <t>Заявление от 16.11.2018г.</t>
  </si>
  <si>
    <t>AGR.10.000248</t>
  </si>
  <si>
    <t>Приложение №610 КБО от 28.09.18г.</t>
  </si>
  <si>
    <t>AGR.10.000249</t>
  </si>
  <si>
    <t>Приложение №599 КБО от 21.09.18г.</t>
  </si>
  <si>
    <t>AGR.10.000250</t>
  </si>
  <si>
    <t>Приложение №612 КБО от 28.09.18г.</t>
  </si>
  <si>
    <t>AGR.10.000251</t>
  </si>
  <si>
    <t>Приложение №604 КБО от 26.09.18г.</t>
  </si>
  <si>
    <t>AGR.10.000252</t>
  </si>
  <si>
    <t>Приложение №644 КБО от 01.11.18г.</t>
  </si>
  <si>
    <t>AGR.10.000253</t>
  </si>
  <si>
    <t>№ 185/10 от 12.09.2018 г.</t>
  </si>
  <si>
    <t>AGR.10.000254</t>
  </si>
  <si>
    <t>Приложение №615 КБО от 04.10.18г.</t>
  </si>
  <si>
    <t>AGR.10.000255</t>
  </si>
  <si>
    <t>Договор №ОКБ02/18-120 от 15.10.2018 г.</t>
  </si>
  <si>
    <t>AGR.10.000256</t>
  </si>
  <si>
    <t>Приложение №585 КБО от 10.10.18г.</t>
  </si>
  <si>
    <t>AGR.10.000257</t>
  </si>
  <si>
    <t>AGR.10.000258</t>
  </si>
  <si>
    <t>AGR.10.000259</t>
  </si>
  <si>
    <t>Претензия №КБ-3151 от 19.11.18</t>
  </si>
  <si>
    <t>AGR.10.000260</t>
  </si>
  <si>
    <t>Претензия №КБ-2997 от 07.11.18</t>
  </si>
  <si>
    <t>AGR.10.000261</t>
  </si>
  <si>
    <t>Претензия №КБ-3026 от 09.11.18</t>
  </si>
  <si>
    <t>AGR.10.000262</t>
  </si>
  <si>
    <t>Претензия №КБ-3064 от 13.11.18</t>
  </si>
  <si>
    <t>AGR.10.000263</t>
  </si>
  <si>
    <t>ПНР-ГП 09-18 от 20.09.2018г</t>
  </si>
  <si>
    <t>AGR.10.000264</t>
  </si>
  <si>
    <t>Договор купли-продажи № АМЕ-18-01529 от 01.11.2018г.</t>
  </si>
  <si>
    <t>AGR.10.000265</t>
  </si>
  <si>
    <t>Договор купли-продажи № АМЕ-18-01530 от 01.11.2018г.</t>
  </si>
  <si>
    <t>AGR.10.000266</t>
  </si>
  <si>
    <t>Договор купли-продажи № АМЕ-18-01531 от 01.11.2018г.</t>
  </si>
  <si>
    <t>AGR.10.000267</t>
  </si>
  <si>
    <t>Приложение №616 КБО от 04.10.18г.</t>
  </si>
  <si>
    <t>AGR.10.000268</t>
  </si>
  <si>
    <t>Приложение №620 КБО от 12.10.18г.</t>
  </si>
  <si>
    <t>AGR.10.000269</t>
  </si>
  <si>
    <t>Приложение №663 КБО от 20.11.18г.</t>
  </si>
  <si>
    <t>AGR.10.000270</t>
  </si>
  <si>
    <t>AGR.10.000271</t>
  </si>
  <si>
    <t>Договор №ОКБ 02/18-121 от 15.10.2018г.</t>
  </si>
  <si>
    <t>AGR.10.000272</t>
  </si>
  <si>
    <t>Договор № ОКБ 02/18-139 от 19.11.2018</t>
  </si>
  <si>
    <t>AGR.10.000273</t>
  </si>
  <si>
    <t>Договор №ПНР-ГП 09-18 от 20.09.2018г</t>
  </si>
  <si>
    <t>AGR.10.000274</t>
  </si>
  <si>
    <t>Служебная записка № 9 от 15.10.18</t>
  </si>
  <si>
    <t>AGR.10.000275</t>
  </si>
  <si>
    <t>Договор КБ02/17-101 от 25.12.2017г</t>
  </si>
  <si>
    <t>AGR.10.000276</t>
  </si>
  <si>
    <t>ООО "Ситимебель Сибирь"</t>
  </si>
  <si>
    <t>AGR.10.000277</t>
  </si>
  <si>
    <t>Договор № ОКБ 02/18-137 от 19.11.18</t>
  </si>
  <si>
    <t>AGR.10.000278</t>
  </si>
  <si>
    <t>Договор №4762 п/п от 10.12.2018г.</t>
  </si>
  <si>
    <t>AGR.10.000279</t>
  </si>
  <si>
    <t>Претензия №КБ-3211 от 22.11.18</t>
  </si>
  <si>
    <t>AGR.10.000280</t>
  </si>
  <si>
    <t>Претензия №КБ-3212 от 22.11.18</t>
  </si>
  <si>
    <t>AGR.10.000281</t>
  </si>
  <si>
    <t>Заявление от 06.12.2018 г.</t>
  </si>
  <si>
    <t>AGR.10.000282</t>
  </si>
  <si>
    <t>Заявление от 10.12.2018г.</t>
  </si>
  <si>
    <t>AGR.10.000283</t>
  </si>
  <si>
    <t>Приложение №606 КБО от 26.09.18г.</t>
  </si>
  <si>
    <t>AGR.10.000284</t>
  </si>
  <si>
    <t>Приложение №613 КБО от 03.10.18г.</t>
  </si>
  <si>
    <t>AGR.10.000285</t>
  </si>
  <si>
    <t>Договор 21400418/2067Д от 27.11.2018г.</t>
  </si>
  <si>
    <t>AGR.10.000286</t>
  </si>
  <si>
    <t>Счет №2547659/20 от 17.12.18</t>
  </si>
  <si>
    <t>AGR.10.000287</t>
  </si>
  <si>
    <t>AGR.10.000288</t>
  </si>
  <si>
    <t>Приложение №602 КБО от 26.09.18г.</t>
  </si>
  <si>
    <t>AGR.10.000289</t>
  </si>
  <si>
    <t>Договор № ОКБ02/18-104 от 06.08.18</t>
  </si>
  <si>
    <t>AGR.10.000290</t>
  </si>
  <si>
    <t>Договор № ОКБ 02/19-20 от 01.01.2019</t>
  </si>
  <si>
    <t>AGR.10.000291</t>
  </si>
  <si>
    <t>AGR.10.000292</t>
  </si>
  <si>
    <t>Договор №ОКБ02/18-104 от 06.08.2018г.</t>
  </si>
  <si>
    <t>AGR.10.000293</t>
  </si>
  <si>
    <t>Приложение №642 КБО от 15.11.18г.</t>
  </si>
  <si>
    <t>AGR.10.000294</t>
  </si>
  <si>
    <t>Договор № 20181106 от 06.11.18</t>
  </si>
  <si>
    <t>AGR.10.000295</t>
  </si>
  <si>
    <t>AGR.10.000296</t>
  </si>
  <si>
    <t>Приложение №630 КБО от 26.10.18г.</t>
  </si>
  <si>
    <t>AGR.10.000297</t>
  </si>
  <si>
    <t>Договор №ОКБ02/18-113 от 05.09.18</t>
  </si>
  <si>
    <t>AGR.10.000298</t>
  </si>
  <si>
    <t>Приложение №652 КБО от 27.11.18г.</t>
  </si>
  <si>
    <t>AGR.10.000299</t>
  </si>
  <si>
    <t>Приложение №639 КБО от 06.11.18г.</t>
  </si>
  <si>
    <t>AGR.10.000300</t>
  </si>
  <si>
    <t>договор № ОКБ02/17-180 от 23.10.17</t>
  </si>
  <si>
    <t>AGR.10.000301</t>
  </si>
  <si>
    <t>Договор № ОКБ02/18-143 от 12.12.2018г.</t>
  </si>
  <si>
    <t>AGR.10.000302</t>
  </si>
  <si>
    <t>Приложение №596 КБО от 18.09.18г.</t>
  </si>
  <si>
    <t>AGR.10.000303</t>
  </si>
  <si>
    <t>Приложение №632 КБО от 31.10.18г.</t>
  </si>
  <si>
    <t>AGR.10.000304</t>
  </si>
  <si>
    <t>Приложение №631 КБО от 31.10.18г.</t>
  </si>
  <si>
    <t>AGR.10.000305</t>
  </si>
  <si>
    <t>Приложение №648 КБО от 23.11.18г.</t>
  </si>
  <si>
    <t>AGR.10.000306</t>
  </si>
  <si>
    <t>Претензия № КБ-3160 от 19.11.18</t>
  </si>
  <si>
    <t>AGR.10.000307</t>
  </si>
  <si>
    <t>Претензия №КБ-3384 от 06.12.18</t>
  </si>
  <si>
    <t>AGR.10.000308</t>
  </si>
  <si>
    <t>Претензия №КБ-3391 от 06.12.18</t>
  </si>
  <si>
    <t>AGR.10.000309</t>
  </si>
  <si>
    <t>Претензия №КБ-3383 от 06.12.18</t>
  </si>
  <si>
    <t>AGR.10.000310</t>
  </si>
  <si>
    <t>Претензия №КБ-3382 от 06.12.18</t>
  </si>
  <si>
    <t>AGR.10.000311</t>
  </si>
  <si>
    <t>Приложение №617 КБО от 09.10.18г.</t>
  </si>
  <si>
    <t>AGR.10.000312</t>
  </si>
  <si>
    <t>Договор №0000002999 от 26.11.2018г.</t>
  </si>
  <si>
    <t>AGR.10.000313</t>
  </si>
  <si>
    <t>Договор № СОУТ-6-1098/18 от 17.09.2018</t>
  </si>
  <si>
    <t>AGR.10.000314</t>
  </si>
  <si>
    <t>Договор № 30/ТО-ОУ-2018 от 05.11.18</t>
  </si>
  <si>
    <t>AGR.10.000315</t>
  </si>
  <si>
    <t>Приложение №629 КБО от 26.10.18г.</t>
  </si>
  <si>
    <t>AGR.10.000316</t>
  </si>
  <si>
    <t>Приложение №641 КБО от 14.11.18г.</t>
  </si>
  <si>
    <t>AGR.10.000317</t>
  </si>
  <si>
    <t>Договор №63/2018 от 01.09.2018г.</t>
  </si>
  <si>
    <t>AGR.10.000318</t>
  </si>
  <si>
    <t>Договор КБ02/18-54 от 01.09.2018г.</t>
  </si>
  <si>
    <t>AGR.10.000319</t>
  </si>
  <si>
    <t>Приложение №646 КБО от 21.11.18г.</t>
  </si>
  <si>
    <t>AGR.10.000320</t>
  </si>
  <si>
    <t>Договор КБ02/18-38 от 15.10.2018г</t>
  </si>
  <si>
    <t>AGR.10.000321</t>
  </si>
  <si>
    <t>Договор № Д061210180000/ОКБ02/18-128 от 08.10.2018</t>
  </si>
  <si>
    <t>AGR.10.000322</t>
  </si>
  <si>
    <t>Договор № ОКБ02/18-119 от 05.10.18</t>
  </si>
  <si>
    <t>AGR.10.000323</t>
  </si>
  <si>
    <t>Заявление б/н от 17.12.2018г</t>
  </si>
  <si>
    <t>AGR.10.000324</t>
  </si>
  <si>
    <t>Приложение №611 КБО от 28.09.18г.</t>
  </si>
  <si>
    <t>AGR.10.000325</t>
  </si>
  <si>
    <t>Договор № ОКБ 02/18-136 от 08.11.18</t>
  </si>
  <si>
    <t>AGR.10.000326</t>
  </si>
  <si>
    <t>Уведомление на оплату №283 от 09.01.2019г</t>
  </si>
  <si>
    <t>AGR.10.000327</t>
  </si>
  <si>
    <t>Приложение №691 КБО от 01.12.18г.</t>
  </si>
  <si>
    <t>AGR.10.000328</t>
  </si>
  <si>
    <t>Договор №КБ-10/18 от 01.03.2018</t>
  </si>
  <si>
    <t>AGR.10.000329</t>
  </si>
  <si>
    <t>Договор № ОКБ02/18-138 от 23.11.18</t>
  </si>
  <si>
    <t>AGR.10.000330</t>
  </si>
  <si>
    <t>Договор № ОКБ 02/19-14 от 01.01.19</t>
  </si>
  <si>
    <t>AGR.10.000331</t>
  </si>
  <si>
    <t>Договор № ОКБ 02/19-07 от 01.01.19</t>
  </si>
  <si>
    <t>AGR.10.000332</t>
  </si>
  <si>
    <t>Договор № ОКБ 02/18-115 от 20.09.18</t>
  </si>
  <si>
    <t>AGR.10.000333</t>
  </si>
  <si>
    <t>Приложение №658 КБО от 28.11.18г.</t>
  </si>
  <si>
    <t>AGR.10.000334</t>
  </si>
  <si>
    <t>Приложение №587 КБО от 06.09.18г.</t>
  </si>
  <si>
    <t>AGR.10.000335</t>
  </si>
  <si>
    <t>Приложение №627 КБО от 17.10.18г.</t>
  </si>
  <si>
    <t>AGR.10.000336</t>
  </si>
  <si>
    <t>Приложение №626 КБО от 17.10.18г.</t>
  </si>
  <si>
    <t>AGR.10.000337</t>
  </si>
  <si>
    <t>Приложение №578 КБО от 15.08.18г.</t>
  </si>
  <si>
    <t>AGR.10.000338</t>
  </si>
  <si>
    <t>Договор ОКБ 02/18-118 от 08.10.2018г.</t>
  </si>
  <si>
    <t>AGR.10.000339</t>
  </si>
  <si>
    <t>Договор ОКБ 02/18-117 от 08.10.2018г.</t>
  </si>
  <si>
    <t>AGR.10.000340</t>
  </si>
  <si>
    <t>Приложение №582 КБО от 31.08.18г.</t>
  </si>
  <si>
    <t>AGR.10.000341</t>
  </si>
  <si>
    <t>Договор поручительства № 6427 от 07.06.2017г.</t>
  </si>
  <si>
    <t>AGR.10.000342</t>
  </si>
  <si>
    <t>%% Договор поручительства № 6427 от 07.06.2017г.</t>
  </si>
  <si>
    <t>AGR.10.000343</t>
  </si>
  <si>
    <t>Договор №ЮН-02/18-55 от 05.10.2018г.</t>
  </si>
  <si>
    <t>AGR.10.000344</t>
  </si>
  <si>
    <t>AGR.10.000345</t>
  </si>
  <si>
    <t>Приложение №656 КБО от 28.11.18г.</t>
  </si>
  <si>
    <t>AGR.10.000346</t>
  </si>
  <si>
    <t>Заявление от 09.01.2019г.</t>
  </si>
  <si>
    <t>AGR.10.000347</t>
  </si>
  <si>
    <t>Договор № 92/18 от 18.09.2018 г.</t>
  </si>
  <si>
    <t>AGR.10.000348</t>
  </si>
  <si>
    <t>Претензия №КБ-3542 от 18.12.18</t>
  </si>
  <si>
    <t>AGR.10.000349</t>
  </si>
  <si>
    <t>Претензия №КБ-3541 от 18.12.18</t>
  </si>
  <si>
    <t>AGR.10.000350</t>
  </si>
  <si>
    <t>Приложение №654 КБО от 27.11.18г.</t>
  </si>
  <si>
    <t>AGR.10.000351</t>
  </si>
  <si>
    <t>AGR.10.000352</t>
  </si>
  <si>
    <t>Претензия №КБ-3159 от 19.11.2018 г.</t>
  </si>
  <si>
    <t>AGR.10.000353</t>
  </si>
  <si>
    <t>Договор № МЗ-18-02343 от 31.12.2018</t>
  </si>
  <si>
    <t>AGR.10.000354</t>
  </si>
  <si>
    <t>Претензия №КБ -3543 от 18,12,2018г.</t>
  </si>
  <si>
    <t>AGR.10.000355</t>
  </si>
  <si>
    <t>AGR.10.000356</t>
  </si>
  <si>
    <t>Приложение №668 КБО от 06.12.18г.</t>
  </si>
  <si>
    <t>AGR.10.000357</t>
  </si>
  <si>
    <t>Приложение №645 КБО от 21.11.18г.</t>
  </si>
  <si>
    <t>AGR.10.000358</t>
  </si>
  <si>
    <t>Счет№ 2547659/21 от 21.01.2019</t>
  </si>
  <si>
    <t>AGR.10.000359</t>
  </si>
  <si>
    <t>Приложение №667 КБО от 06.12.18г.</t>
  </si>
  <si>
    <t>AGR.10.000360</t>
  </si>
  <si>
    <t>Приложение №662 КБО от 04.12.18г.</t>
  </si>
  <si>
    <t>AGR.10.000361</t>
  </si>
  <si>
    <t>Договор № ОКБ 02/18-129 от 09.10.2018г.</t>
  </si>
  <si>
    <t>AGR.10.000362</t>
  </si>
  <si>
    <t>Договор ОКБ02/19-21 от 01.01.2019г.</t>
  </si>
  <si>
    <t>AGR.10.000363</t>
  </si>
  <si>
    <t>Претензия № КБ-14 от 10.01.19</t>
  </si>
  <si>
    <t>AGR.10.000364</t>
  </si>
  <si>
    <t>Приложение №697 КБО от 29.12.18г.</t>
  </si>
  <si>
    <t>AGR.10.000365</t>
  </si>
  <si>
    <t>Приложение №651 КБО от 27.11.18г.</t>
  </si>
  <si>
    <t>AGR.10.000366</t>
  </si>
  <si>
    <t>Приложение №633 КБО от 31.10.18г.</t>
  </si>
  <si>
    <t>AGR.10.000367</t>
  </si>
  <si>
    <t>Договор №КБ02/19-08 от 01.01.2019г</t>
  </si>
  <si>
    <t>AGR.10.000368</t>
  </si>
  <si>
    <t>Приложение №661 КБО от 04.12.18г.</t>
  </si>
  <si>
    <t>AGR.10.000369</t>
  </si>
  <si>
    <t>Приложение №669 КБО от 06.12.18г.</t>
  </si>
  <si>
    <t>AGR.10.000370</t>
  </si>
  <si>
    <t>Приложение №675 КБО от 13.12.18г.</t>
  </si>
  <si>
    <t>AGR.10.000371</t>
  </si>
  <si>
    <t>Приложение №674 КБО от 13.12.18г.</t>
  </si>
  <si>
    <t>AGR.10.000372</t>
  </si>
  <si>
    <t>Сублицензионный договор № 077мск00000000 от 17.01.2019</t>
  </si>
  <si>
    <t>AGR.10.000373</t>
  </si>
  <si>
    <t>Сублицензионный договор № 077мск00000041 от 17.01.2019 г.</t>
  </si>
  <si>
    <t>AGR.10.000374</t>
  </si>
  <si>
    <t>Дог. №1002 от 01.01.19 г.</t>
  </si>
  <si>
    <t>AGR.10.000375</t>
  </si>
  <si>
    <t>Дог. №1797-Б от 01.01.19 г.</t>
  </si>
  <si>
    <t>AGR.10.000376</t>
  </si>
  <si>
    <t>Заявление от 16.01.2019г.</t>
  </si>
  <si>
    <t>AGR.10.000378</t>
  </si>
  <si>
    <t>Договор № ОКБ 02/19-41 от 01.01.2019г.</t>
  </si>
  <si>
    <t>AGR.10.000379</t>
  </si>
  <si>
    <t>Договор №ОКБ 02/19-31 от 01.01.2019</t>
  </si>
  <si>
    <t>AGR.10.000380</t>
  </si>
  <si>
    <t>Договор № ОКБ 02/19-39 от 01.01.2019г.</t>
  </si>
  <si>
    <t>AGR.10.000381</t>
  </si>
  <si>
    <t>Договор №ОКБ 02/19-43 от 01.01.2019г</t>
  </si>
  <si>
    <t>AGR.10.000382</t>
  </si>
  <si>
    <t>Договор № ОКБ 02/19-40 от 01.01.2019г.</t>
  </si>
  <si>
    <t>AGR.10.000383</t>
  </si>
  <si>
    <t>Договор № ОКБ 02/19-42 от 01.01.2019</t>
  </si>
  <si>
    <t>AGR.10.000384</t>
  </si>
  <si>
    <t>ОКБ 02/19-02 от 01.01.2019г.</t>
  </si>
  <si>
    <t>AGR.10.000385</t>
  </si>
  <si>
    <t>Договор №69-К от 01.01.2019г.</t>
  </si>
  <si>
    <t>AGR.10.000386</t>
  </si>
  <si>
    <t>Приложение №698 КБО от 15.01.19г.</t>
  </si>
  <si>
    <t>AGR.10.000387</t>
  </si>
  <si>
    <t>Приложение №680 КБО от 18.12.18г.</t>
  </si>
  <si>
    <t>AGR.10.000388</t>
  </si>
  <si>
    <t>Договор №ОКБ02/18-144 от 20.12.2018г</t>
  </si>
  <si>
    <t>AGR.10.000389</t>
  </si>
  <si>
    <t>Приложение №671 КБО от 11.12.18г.</t>
  </si>
  <si>
    <t>AGR.10.000390</t>
  </si>
  <si>
    <t>Приложение №640 КБО от 13.11.18г.</t>
  </si>
  <si>
    <t>AGR.10.000391</t>
  </si>
  <si>
    <t>Договор №ЮН-02/18-61 от 27.12.18г</t>
  </si>
  <si>
    <t>AGR.10.000392</t>
  </si>
  <si>
    <t>Договор КБ02/18-55 от 27.12.18г</t>
  </si>
  <si>
    <t>AGR.10.000393</t>
  </si>
  <si>
    <t>Договор №АН02/18-02 от 27.12.18</t>
  </si>
  <si>
    <t>AGR.10.000394</t>
  </si>
  <si>
    <t>Договор №ОКБ02/19-02 от 01.01.2019г</t>
  </si>
  <si>
    <t>AGR.10.000395</t>
  </si>
  <si>
    <t>Договор №ОКБ02/19-01 от 01.01.2019г.</t>
  </si>
  <si>
    <t>AGR.10.000396</t>
  </si>
  <si>
    <t>AGR.10.000397</t>
  </si>
  <si>
    <t>ОКБ 02/19-09 от 01.01.2019г.</t>
  </si>
  <si>
    <t>AGR.10.000398</t>
  </si>
  <si>
    <t>ОКБ 02/19-11 от 01.01.2019г.</t>
  </si>
  <si>
    <t>AGR.10.000399</t>
  </si>
  <si>
    <t>ОКБ 02/19-08 от 01.01.2019г.</t>
  </si>
  <si>
    <t>AGR.10.000400</t>
  </si>
  <si>
    <t>Договор ОКБ№02/19-56 от 16.01.2019</t>
  </si>
  <si>
    <t>AGR.10.000401</t>
  </si>
  <si>
    <t>Договор № ОКБ 02/19-34 от 01.01.2019г.</t>
  </si>
  <si>
    <t>AGR.10.000402</t>
  </si>
  <si>
    <t>не исп.</t>
  </si>
  <si>
    <t>AGR.10.000403</t>
  </si>
  <si>
    <t>ОКБ 02/19-35 от 01.01.2019г.</t>
  </si>
  <si>
    <t>AGR.10.000404</t>
  </si>
  <si>
    <t>Договор № ОКБ 02/19-35 от 01.01.2019г.</t>
  </si>
  <si>
    <t>AGR.10.000405</t>
  </si>
  <si>
    <t>Договор ОКБ 02/19-36 от 01.01.2019г.</t>
  </si>
  <si>
    <t>AGR.10.000406</t>
  </si>
  <si>
    <t>Договор №ОКБ02/19-56 от 16.01.2019</t>
  </si>
  <si>
    <t>AGR.10.000407</t>
  </si>
  <si>
    <t>AGR.10.000408</t>
  </si>
  <si>
    <t>Приложение №609 КБО от 01.10.18г.</t>
  </si>
  <si>
    <t>AGR.10.000409</t>
  </si>
  <si>
    <t>AGR.10.000410</t>
  </si>
  <si>
    <t>Договор № ОКБ02/19-17 от 01.01.2019</t>
  </si>
  <si>
    <t>AGR.10.000411</t>
  </si>
  <si>
    <t>Договор № ОКБ02/19-01 от 01.01.19</t>
  </si>
  <si>
    <t>AGR.10.000412</t>
  </si>
  <si>
    <t>Постановление № 86/12-13192-18-И от 28.12.2018г</t>
  </si>
  <si>
    <t>AGR.10.000413</t>
  </si>
  <si>
    <t>Постановление № 86/12-13194-18-И от 28.12.2018г.</t>
  </si>
  <si>
    <t>AGR.10.000414</t>
  </si>
  <si>
    <t>Заявление от 31.01.2019г.</t>
  </si>
  <si>
    <t>AGR.10.000415</t>
  </si>
  <si>
    <t>Договор № 94/ТО-2019 от 01.01.19</t>
  </si>
  <si>
    <t>AGR.10.000416</t>
  </si>
  <si>
    <t>Договор № 26 от 28.01.2019г.</t>
  </si>
  <si>
    <t>AGR.10.000417</t>
  </si>
  <si>
    <t>Договор № 93/ТО-2019 от 01.01.19</t>
  </si>
  <si>
    <t>AGR.10.000418</t>
  </si>
  <si>
    <t>Приложение №660 КБО от 29.11.18г.</t>
  </si>
  <si>
    <t>AGR.10.000419</t>
  </si>
  <si>
    <t>Договор № 021-01/348/19 от 01.01.2019</t>
  </si>
  <si>
    <t>AGR.10.000420</t>
  </si>
  <si>
    <t>Договор № 01/19 от 01.01.19</t>
  </si>
  <si>
    <t>AGR.10.000421</t>
  </si>
  <si>
    <t>AGR.10.000422</t>
  </si>
  <si>
    <t>Договор №ЮН 02/19-05 от 01.01.2019г</t>
  </si>
  <si>
    <t>AGR.10.000423</t>
  </si>
  <si>
    <t>Договор КБ02/19-04 от 01.01.2019г</t>
  </si>
  <si>
    <t>AGR.10.000424</t>
  </si>
  <si>
    <t>Договор № ОКБ02/19-02 от 01.01.19</t>
  </si>
  <si>
    <t>AGR.10.000425</t>
  </si>
  <si>
    <t>Договор №ОКБ02/19-57 от 01.01.2019г.</t>
  </si>
  <si>
    <t>AGR.10.000426</t>
  </si>
  <si>
    <t>Договор № 26 от 28.01.2019</t>
  </si>
  <si>
    <t>AGR.10.000427</t>
  </si>
  <si>
    <t>Договор № ОКБ02/19-06 от 01.01.19</t>
  </si>
  <si>
    <t>AGR.10.000428</t>
  </si>
  <si>
    <t>Договор № ОКБ02/19-12 от 01.01.19</t>
  </si>
  <si>
    <t>AGR.10.000429</t>
  </si>
  <si>
    <t>Договор №ОКБ02/19-25 от 01.01.19</t>
  </si>
  <si>
    <t>AGR.10.000430</t>
  </si>
  <si>
    <t>Приложение №699 КБО от 01.01.19г.</t>
  </si>
  <si>
    <t>AGR.10.000431</t>
  </si>
  <si>
    <t>договор № ОКБ02/19-05 от 01.01.19</t>
  </si>
  <si>
    <t>AGR.10.000432</t>
  </si>
  <si>
    <t>Договор № ОКБ02/18-133 от 23.10.18</t>
  </si>
  <si>
    <t>AGR.10.000433</t>
  </si>
  <si>
    <t>Договор № ОКБ02/18-132 от 23.10.18</t>
  </si>
  <si>
    <t>AGR.10.000434</t>
  </si>
  <si>
    <t>Договор №ОКБ02/19-60 от 21.01.2019 г.</t>
  </si>
  <si>
    <t>AGR.10.000435</t>
  </si>
  <si>
    <t>Договор № ОКБ02/18-146 от 18.09.2018 г.</t>
  </si>
  <si>
    <t>AGR.10.000436</t>
  </si>
  <si>
    <t>Договор №КБ02/19-02 от 01.01.2019г</t>
  </si>
  <si>
    <t>AGR.10.000437</t>
  </si>
  <si>
    <t>Договор № ОКБ02/19-33-ОД от 01.01.2019</t>
  </si>
  <si>
    <t>AGR.10.000438</t>
  </si>
  <si>
    <t>AGR.10.000439</t>
  </si>
  <si>
    <t>Договор №ОКБ02/19-15 от 01.01.19</t>
  </si>
  <si>
    <t>AGR.10.000440</t>
  </si>
  <si>
    <t>Договор №ОКБ02/18-114 от 30.11.18</t>
  </si>
  <si>
    <t>AGR.10.000441</t>
  </si>
  <si>
    <t>Договор № 14 от 01.01.19</t>
  </si>
  <si>
    <t>AGR.10.000442</t>
  </si>
  <si>
    <t>Договор № 19 от 01.01.19</t>
  </si>
  <si>
    <t>AGR.10.000443</t>
  </si>
  <si>
    <t>Договор № 4-КМА от 01.01.19</t>
  </si>
  <si>
    <t>AGR.10.000444</t>
  </si>
  <si>
    <t>Приложение №695 КБО от 27.12.18г.</t>
  </si>
  <si>
    <t>AGR.10.000445</t>
  </si>
  <si>
    <t>Договор № 82 от 26.10.2018</t>
  </si>
  <si>
    <t>AGR.10.000446</t>
  </si>
  <si>
    <t>Договор №ОКБ02/19-24от 01.01.19</t>
  </si>
  <si>
    <t>AGR.10.000447</t>
  </si>
  <si>
    <t>Договор №ЮН-02/19-09 от 01.01.2019</t>
  </si>
  <si>
    <t>AGR.10.000448</t>
  </si>
  <si>
    <t>Приложение №605 КБО от 26.09.18г.</t>
  </si>
  <si>
    <t>AGR.10.000449</t>
  </si>
  <si>
    <t>AGR.10.000450</t>
  </si>
  <si>
    <t>Договор №ЮН-02/19-07 от 01.01.2019г</t>
  </si>
  <si>
    <t>AGR.10.000451</t>
  </si>
  <si>
    <t>Договор КБ02/19-06 от 01.01.2019г</t>
  </si>
  <si>
    <t>AGR.10.000452</t>
  </si>
  <si>
    <t>Договор №UETЕL/19-126/2 от 01.01.2019</t>
  </si>
  <si>
    <t>AGR.10.000453</t>
  </si>
  <si>
    <t>договор № СД -07/19 от 01.01.19</t>
  </si>
  <si>
    <t>AGR.10.000454</t>
  </si>
  <si>
    <t>договор № РЭС 19-194/00 от 01.01.19</t>
  </si>
  <si>
    <t>AGR.10.000455</t>
  </si>
  <si>
    <t>Договор № РЭС19-190/00 от 01.01.2019</t>
  </si>
  <si>
    <t>AGR.10.000456</t>
  </si>
  <si>
    <t>Договор № ВЖГ 01-19 от 01.01.19</t>
  </si>
  <si>
    <t>AGR.10.000457</t>
  </si>
  <si>
    <t>Договор № 13-ОКУ от 01.01.19</t>
  </si>
  <si>
    <t>AGR.10.000458</t>
  </si>
  <si>
    <t>AGR.10.000459</t>
  </si>
  <si>
    <t>AGR.10.000460</t>
  </si>
  <si>
    <t>Договор КБ02/19-02 от 01.01.2019г</t>
  </si>
  <si>
    <t>AGR.10.000461</t>
  </si>
  <si>
    <t>Договор №ОКБ02/18-140 от 10.12.2018г</t>
  </si>
  <si>
    <t>AGR.10.000462</t>
  </si>
  <si>
    <t>Договор № ОКБ02/19-27 от 01.01.19</t>
  </si>
  <si>
    <t>AGR.10.000463</t>
  </si>
  <si>
    <t>Приложение №696 КБО от 01.01.19г.</t>
  </si>
  <si>
    <t>AGR.10.000464</t>
  </si>
  <si>
    <t>Претензия №КБ-123 от 21.01.19</t>
  </si>
  <si>
    <t>AGR.10.000465</t>
  </si>
  <si>
    <t>Претензия №КБ-124 от 21.01.19</t>
  </si>
  <si>
    <t>AGR.10.000466</t>
  </si>
  <si>
    <t>Претензия №КБ-122 от 21.01.19</t>
  </si>
  <si>
    <t>AGR.10.000467</t>
  </si>
  <si>
    <t>Договор № ОКБ02/19-47 от 01.01.2019</t>
  </si>
  <si>
    <t>AGR.10.000468</t>
  </si>
  <si>
    <t>Постановление №01/02 от 23.01.2019</t>
  </si>
  <si>
    <t>AGR.10.000469</t>
  </si>
  <si>
    <t>Договор №072/56-3 от 01.01.2019</t>
  </si>
  <si>
    <t>AGR.10.000470</t>
  </si>
  <si>
    <t>договор №17-Б/2019// от 23.11.2018</t>
  </si>
  <si>
    <t>AGR.10.000471</t>
  </si>
  <si>
    <t>Договор № 44/19-РЕМ от 01.01.2019</t>
  </si>
  <si>
    <t>AGR.10.000472</t>
  </si>
  <si>
    <t>AGR.10.000473</t>
  </si>
  <si>
    <t>Договор № ОКБ02/18-119 от 05.10.2018 г.</t>
  </si>
  <si>
    <t>AGR.10.000474</t>
  </si>
  <si>
    <t>AGR.10.000475</t>
  </si>
  <si>
    <t>Договор №ОКБ02/18-111 от 07.11.2018г.</t>
  </si>
  <si>
    <t>AGR.10.000476</t>
  </si>
  <si>
    <t>Приложение №643 КБО от 15.11.18г.</t>
  </si>
  <si>
    <t>AGR.10.000477</t>
  </si>
  <si>
    <t>Приложение №678 КБО от 17.12.18г.</t>
  </si>
  <si>
    <t>AGR.10.000478</t>
  </si>
  <si>
    <t>служебная записка №б/н от 20.02.2019</t>
  </si>
  <si>
    <t>AGR.10.000479</t>
  </si>
  <si>
    <t>Приложение №589 КБО от 06.09.18г.</t>
  </si>
  <si>
    <t>AGR.10.000480</t>
  </si>
  <si>
    <t>Договор №ОКБ02/19-62 от 29.01.2019</t>
  </si>
  <si>
    <t>AGR.10.000481</t>
  </si>
  <si>
    <t>Претензия №КБ-199 от 28.01.19</t>
  </si>
  <si>
    <t>AGR.10.000482</t>
  </si>
  <si>
    <t>Претензия №КБ-200 от 28.01.19</t>
  </si>
  <si>
    <t>AGR.10.000483</t>
  </si>
  <si>
    <t>Претензия №КБ-233 от 30.01.19</t>
  </si>
  <si>
    <t>AGR.10.000484</t>
  </si>
  <si>
    <t>Претензия №КБ-201 от 28.01.19</t>
  </si>
  <si>
    <t>AGR.10.000485</t>
  </si>
  <si>
    <t>Претензия №КБ-182 от 25.01.19</t>
  </si>
  <si>
    <t>AGR.10.000486</t>
  </si>
  <si>
    <t>Претензия №КБ-234 от 30.01.19</t>
  </si>
  <si>
    <t>AGR.10.000487</t>
  </si>
  <si>
    <t>Договор №ОКБ02/19-04 от 01.01.2019</t>
  </si>
  <si>
    <t>AGR.10.000488</t>
  </si>
  <si>
    <t>Приложение №659 КБО от 28.11.18г.</t>
  </si>
  <si>
    <t>AGR.10.000489</t>
  </si>
  <si>
    <t>Договор №ОКБ02/19-59 от 18.01.2019г</t>
  </si>
  <si>
    <t>AGR.10.000490</t>
  </si>
  <si>
    <t>Приложение №684 КБО от 20.12.18г.</t>
  </si>
  <si>
    <t>AGR.10.000491</t>
  </si>
  <si>
    <t>Приложение №705 КБО от 25.01.19г. USD</t>
  </si>
  <si>
    <t>AGR.10.000492</t>
  </si>
  <si>
    <t>Приложение №655 КБО от 28.11.18г.</t>
  </si>
  <si>
    <t>AGR.10.000493</t>
  </si>
  <si>
    <t>Договор № ОКБ 02/18-115 от 20.09.2018</t>
  </si>
  <si>
    <t>AGR.10.000494</t>
  </si>
  <si>
    <t>Приложение №649 КБО от 23.11.18г.</t>
  </si>
  <si>
    <t>AGR.10.000495</t>
  </si>
  <si>
    <t>Договор № ОКБ02/19-64 от 01.01.19</t>
  </si>
  <si>
    <t>AGR.10.000496</t>
  </si>
  <si>
    <t>Договор № ОКБ02/19-26 от 01.01.2019г.</t>
  </si>
  <si>
    <t>AGR.10.000497</t>
  </si>
  <si>
    <t>Договор №ОКБ02/19-18 от 01.01.2019г.</t>
  </si>
  <si>
    <t>AGR.10.000498</t>
  </si>
  <si>
    <t>Договор №ОКБ02/19-65 от 01.01.2019</t>
  </si>
  <si>
    <t>AGR.10.000499</t>
  </si>
  <si>
    <t>Приложение №657 КБО от 28.11.18г.</t>
  </si>
  <si>
    <t>AGR.10.000500</t>
  </si>
  <si>
    <t>Приложение №714 КБО от 01.02.19г.</t>
  </si>
  <si>
    <t>AGR.10.000501</t>
  </si>
  <si>
    <t>Приложение №683 КБО от 19.12.18г.</t>
  </si>
  <si>
    <t>AGR.10.000502</t>
  </si>
  <si>
    <t>Приложение №619 КБО от 10.10.18г.</t>
  </si>
  <si>
    <t>AGR.10.000503</t>
  </si>
  <si>
    <t>Приложение №676 КБО от 17.12.18г.</t>
  </si>
  <si>
    <t>AGR.10.000504</t>
  </si>
  <si>
    <t>Приложение №682 КБО от 19.12.18г.</t>
  </si>
  <si>
    <t>AGR.10.000505</t>
  </si>
  <si>
    <t>Приложение №681 КБО от 19.12.18г.</t>
  </si>
  <si>
    <t>AGR.10.000506</t>
  </si>
  <si>
    <t>Договор № ОКБ02/19-58 от 17.01.2019</t>
  </si>
  <si>
    <t>AGR.10.000507</t>
  </si>
  <si>
    <t>Приложение №614 КБО от 03.10.18г.</t>
  </si>
  <si>
    <t>AGR.10.000508</t>
  </si>
  <si>
    <t>Приложение №618 КБО от 10.10.18г.</t>
  </si>
  <si>
    <t>AGR.10.000509</t>
  </si>
  <si>
    <t>Договор № 100709417/И от 13.02.2019 г.</t>
  </si>
  <si>
    <t>AGR.10.000510</t>
  </si>
  <si>
    <t>Договор № 03/19 от 01.01.19</t>
  </si>
  <si>
    <t>AGR.10.000511</t>
  </si>
  <si>
    <t>Приложение №690 КБО от 24.12.18г.</t>
  </si>
  <si>
    <t>AGR.10.000512</t>
  </si>
  <si>
    <t>Договор ОКБ 02/19-35 от 01.01.2019г.</t>
  </si>
  <si>
    <t>AGR.10.000513</t>
  </si>
  <si>
    <t>Договор № 04/19 от 01.01.19</t>
  </si>
  <si>
    <t>AGR.10.000514</t>
  </si>
  <si>
    <t>Договор № 09/19 от 01.01.19</t>
  </si>
  <si>
    <t>AGR.10.000515</t>
  </si>
  <si>
    <t>Договор ОКБ 02/19-37 от 01.01.2019г.</t>
  </si>
  <si>
    <t>AGR.10.000516</t>
  </si>
  <si>
    <t>Приложение №677 КБО от 17.12.18г.</t>
  </si>
  <si>
    <t>AGR.10.000517</t>
  </si>
  <si>
    <t>Приложение №729 КБО от 01.02.19г.</t>
  </si>
  <si>
    <t>AGR.10.000518</t>
  </si>
  <si>
    <t>Приложение №730 КБО от 01.02.19г.</t>
  </si>
  <si>
    <t>AGR.10.000519</t>
  </si>
  <si>
    <t>Приложение №731 КБО от 01.02.19г.</t>
  </si>
  <si>
    <t>AGR.10.000520</t>
  </si>
  <si>
    <t>Договор № ОКБ02/19-62 от 29.01.2019</t>
  </si>
  <si>
    <t>AGR.10.000521</t>
  </si>
  <si>
    <t>Приложение №670 КБО от 31.01.19г.</t>
  </si>
  <si>
    <t>AGR.10.000522</t>
  </si>
  <si>
    <t>AGR.10.000523</t>
  </si>
  <si>
    <t>Договор №ОКБ02/18-125 от 08.10.2018г.</t>
  </si>
  <si>
    <t>AGR.10.000524</t>
  </si>
  <si>
    <t>Договор №ОКБ02/18-126 от 08.10.2018г.</t>
  </si>
  <si>
    <t>AGR.10.000525</t>
  </si>
  <si>
    <t>Постановление №09-1052/2018 от 06.09.2018</t>
  </si>
  <si>
    <t>AGR.10.000526</t>
  </si>
  <si>
    <t>Постановление №09-1184/2018 от 12.10.2018</t>
  </si>
  <si>
    <t>AGR.10.000527</t>
  </si>
  <si>
    <t>Договор № ОКБ02/19-86 от 28.02.2019</t>
  </si>
  <si>
    <t>AGR.10.000528</t>
  </si>
  <si>
    <t>Постановление №09-1185-1/2018 от 12.01.2019</t>
  </si>
  <si>
    <t>AGR.10.000529</t>
  </si>
  <si>
    <t>Договор № ОКБ02/19-49 от 01.01.19</t>
  </si>
  <si>
    <t>AGR.10.000530</t>
  </si>
  <si>
    <t>Договор №ОКБ02/19-44 от 01.01.2019</t>
  </si>
  <si>
    <t>AGR.10.000531</t>
  </si>
  <si>
    <t>Договор № 4762 п/п от 10.12.2018</t>
  </si>
  <si>
    <t>AGR.10.000532</t>
  </si>
  <si>
    <t>Договор КБ02/18-53 от 20.12.2018г.</t>
  </si>
  <si>
    <t>AGR.10.000533</t>
  </si>
  <si>
    <t>Договор КБ02/19-09 от 18.01.2019г</t>
  </si>
  <si>
    <t>AGR.10.000534</t>
  </si>
  <si>
    <t>Договор КБ02/19-29 от 11.04.2019г</t>
  </si>
  <si>
    <t>AGR.10.000535</t>
  </si>
  <si>
    <t>Договор №ОКБ02/18-141 от 03.12.18г.</t>
  </si>
  <si>
    <t>AGR.10.000536</t>
  </si>
  <si>
    <t>Договор №ЮН-02/18-62 от 03.12.18г</t>
  </si>
  <si>
    <t>AGR.10.000537</t>
  </si>
  <si>
    <t>Счет№2547659/22 от 07.03.2019</t>
  </si>
  <si>
    <t>AGR.10.000538</t>
  </si>
  <si>
    <t>Договор №52 от 08.02.2019</t>
  </si>
  <si>
    <t>AGR.10.000539</t>
  </si>
  <si>
    <t>Договор№ 10/2018-Ю от 01.01.2019</t>
  </si>
  <si>
    <t>AGR.10.000540</t>
  </si>
  <si>
    <t>Приложение №679 КБО от 17.12.18г.</t>
  </si>
  <si>
    <t>AGR.10.000541</t>
  </si>
  <si>
    <t>Договор №КБ-02/18-50 от 15.10.2018</t>
  </si>
  <si>
    <t>AGR.10.000542</t>
  </si>
  <si>
    <t>Приложение №704 КБО от 25.01.19г. USD</t>
  </si>
  <si>
    <t>AGR.10.000543</t>
  </si>
  <si>
    <t>Договор ОКБ02/19-83 от 10.03.2019</t>
  </si>
  <si>
    <t>AGR.10.000544</t>
  </si>
  <si>
    <t>Приложение №709 КБО от 30.01.19г.</t>
  </si>
  <si>
    <t>AGR.10.000545</t>
  </si>
  <si>
    <t>Служебная записка № 10 от 18.03.2019 г.</t>
  </si>
  <si>
    <t>AGR.10.000546</t>
  </si>
  <si>
    <t>Приложение №590 КБО от 07.09.18г.</t>
  </si>
  <si>
    <t>AGR.10.000547</t>
  </si>
  <si>
    <t>№15304-0775 от 04.03.2019</t>
  </si>
  <si>
    <t>AGR.10.000548</t>
  </si>
  <si>
    <t>Счет №001355-К26 от 19.03.2019г.</t>
  </si>
  <si>
    <t>AGR.10.000549</t>
  </si>
  <si>
    <t>Договор № ОКБ 02/19-22 от 25.03.2019</t>
  </si>
  <si>
    <t>AGR.10.000550</t>
  </si>
  <si>
    <t>Приложение №692 КБО от 26.12.18г.</t>
  </si>
  <si>
    <t>AGR.10.000551</t>
  </si>
  <si>
    <t>Договор №ОКБ02/19-81 от 10.03.2019</t>
  </si>
  <si>
    <t>AGR.10.000552</t>
  </si>
  <si>
    <t>Приложение №707 КБО от 29.01.19г.</t>
  </si>
  <si>
    <t>AGR.10.000553</t>
  </si>
  <si>
    <t>Приложение №653 КБО от 27.11.18г.</t>
  </si>
  <si>
    <t>AGR.10.000554</t>
  </si>
  <si>
    <t>Договор № 19-416/ДО от 14.02.2019</t>
  </si>
  <si>
    <t>AGR.10.000555</t>
  </si>
  <si>
    <t>Приложение №608 КБО от 28.09.18г.</t>
  </si>
  <si>
    <t>AGR.10.000556</t>
  </si>
  <si>
    <t>Приложение №693 КБО от 26.12.18г.</t>
  </si>
  <si>
    <t>AGR.10.000557</t>
  </si>
  <si>
    <t>Приложение №736 КБО от 01.03.19г.</t>
  </si>
  <si>
    <t>AGR.10.000558</t>
  </si>
  <si>
    <t>Приложение №708 КБО от 30.01.19г.</t>
  </si>
  <si>
    <t>AGR.10.000559</t>
  </si>
  <si>
    <t>Приложение №638 КБО от 01.11.18г.</t>
  </si>
  <si>
    <t>AGR.10.000560</t>
  </si>
  <si>
    <t>Приложение №688 КБО от 21.12.18г.</t>
  </si>
  <si>
    <t>AGR.10.000561</t>
  </si>
  <si>
    <t>Приложение №672 КБО от 13.12.18г.</t>
  </si>
  <si>
    <t>AGR.10.000562</t>
  </si>
  <si>
    <t>Приложение №706 КБО от 28.01.19г.</t>
  </si>
  <si>
    <t>AGR.10.000563</t>
  </si>
  <si>
    <t>Служебная записка от 25.03.19</t>
  </si>
  <si>
    <t>AGR.10.000564</t>
  </si>
  <si>
    <t>Приложение №673 КБО от 13.12.18г.</t>
  </si>
  <si>
    <t>AGR.10.000565</t>
  </si>
  <si>
    <t>Договор № ОКБ02/19-71/04 от 05.02.2019г.</t>
  </si>
  <si>
    <t>AGR.10.000566</t>
  </si>
  <si>
    <t>Приложение №719 КБО от 14.02.19г.</t>
  </si>
  <si>
    <t>AGR.10.000567</t>
  </si>
  <si>
    <t>Приложение №701 КБО от 16.01.19г.</t>
  </si>
  <si>
    <t>AGR.10.000568</t>
  </si>
  <si>
    <t>Договор №ОКБ02/19-88 от 07.03.2019г</t>
  </si>
  <si>
    <t>AGR.10.000569</t>
  </si>
  <si>
    <t>Претензия № КБ-293 от 13.02.2017г.</t>
  </si>
  <si>
    <t>AGR.10.000570</t>
  </si>
  <si>
    <t>ПРЕТЕНЗИЯ №КБ-823 от 27.03.2019</t>
  </si>
  <si>
    <t>AGR.10.000571</t>
  </si>
  <si>
    <t>Приложение №718 КБО от 14.02.19г.</t>
  </si>
  <si>
    <t>AGR.10.000572</t>
  </si>
  <si>
    <t>Приложение №748 КБО от 01.03.19г.</t>
  </si>
  <si>
    <t>AGR.10.000573</t>
  </si>
  <si>
    <t>Договор №ОКБ02/19-22 от 25.03.2019</t>
  </si>
  <si>
    <t>AGR.10.000574</t>
  </si>
  <si>
    <t>Договор № ОКБ02/19-95 от 27.03.2019 г.</t>
  </si>
  <si>
    <t>AGR.10.000575</t>
  </si>
  <si>
    <t>Договор № ОКБ 02/19-03 от 01.01.2019г.</t>
  </si>
  <si>
    <t>AGR.10.000576</t>
  </si>
  <si>
    <t>Приложение №764 КБО от 18.03.2019г.</t>
  </si>
  <si>
    <t>AGR.10.000577</t>
  </si>
  <si>
    <t>Договор № ОКБ 02/19-74 от 04.03.2019</t>
  </si>
  <si>
    <t>AGR.10.000578</t>
  </si>
  <si>
    <t>Договор №ОКБ02/19-50 от 01.01.2019г.</t>
  </si>
  <si>
    <t>AGR.10.000579</t>
  </si>
  <si>
    <t>Договор № 4/02-19 от 18.02.19</t>
  </si>
  <si>
    <t>AGR.10.000580</t>
  </si>
  <si>
    <t>Договор №04-2019 от 01.01.19</t>
  </si>
  <si>
    <t>AGR.10.000581</t>
  </si>
  <si>
    <t>Договор № 2370-СР-18 от 01.01.19</t>
  </si>
  <si>
    <t>AGR.10.000582</t>
  </si>
  <si>
    <t>Договор №ОКБ02/19-91 от 19.03.2019г.</t>
  </si>
  <si>
    <t>AGR.10.000583</t>
  </si>
  <si>
    <t>Договор № ОКБ02/19-45 от 01.01.19</t>
  </si>
  <si>
    <t>AGR.10.000584</t>
  </si>
  <si>
    <t>Договор КБ02/19-25 от 19.03.2019г</t>
  </si>
  <si>
    <t>AGR.10.000585</t>
  </si>
  <si>
    <t>Договор № 19.595.19 от 01.01.2019 г.</t>
  </si>
  <si>
    <t>AGR.10.000586</t>
  </si>
  <si>
    <t>Договор №ОКБ02/19-72 от 01.01.2019г.</t>
  </si>
  <si>
    <t>AGR.10.000587</t>
  </si>
  <si>
    <t>Договор № ИДО02.4/19-ЮГУ - 020 от 04.03.2019</t>
  </si>
  <si>
    <t>AGR.10.000588</t>
  </si>
  <si>
    <t>Договор №0000008379 от 11.03.19</t>
  </si>
  <si>
    <t>AGR.10.000589</t>
  </si>
  <si>
    <t>Претензия КБ-819 от 26.03.2019г.</t>
  </si>
  <si>
    <t>AGR.10.000590</t>
  </si>
  <si>
    <t>Договор № 20/19 от 25.02.2019</t>
  </si>
  <si>
    <t>AGR.10.000591</t>
  </si>
  <si>
    <t>Договор ОКБ02/19-79 от 19.02.2019г.</t>
  </si>
  <si>
    <t>AGR.10.000592</t>
  </si>
  <si>
    <t>Договор №ЮН02/19-17 от 07.03.2019г</t>
  </si>
  <si>
    <t>AGR.10.000593</t>
  </si>
  <si>
    <t>Заявление б/н от 01.03.2019г</t>
  </si>
  <si>
    <t>AGR.10.000594</t>
  </si>
  <si>
    <t>Заявление б/н от 21.03.2019г</t>
  </si>
  <si>
    <t>AGR.10.000595</t>
  </si>
  <si>
    <t>Договор № 126 от 14.03.19</t>
  </si>
  <si>
    <t>AGR.10.000596</t>
  </si>
  <si>
    <t>Постановление №09-1052/2018 от 06.09.2018г</t>
  </si>
  <si>
    <t>AGR.10.000597</t>
  </si>
  <si>
    <t>Постановление №09-1185-1/2018 от 28.01.2019</t>
  </si>
  <si>
    <t>AGR.10.000598</t>
  </si>
  <si>
    <t>Постановление №09-1184/2018 от 12.10.2018г</t>
  </si>
  <si>
    <t>AGR.10.000599</t>
  </si>
  <si>
    <t>Договор № ОКБ02/19-89 от 18.03.19</t>
  </si>
  <si>
    <t>AGR.10.000600</t>
  </si>
  <si>
    <t>Договор №МФ-108/19 от 26.03.2019</t>
  </si>
  <si>
    <t>AGR.10.000601</t>
  </si>
  <si>
    <t>Служебная записка №15 от 10.04.2019</t>
  </si>
  <si>
    <t>AGR.10.000602</t>
  </si>
  <si>
    <t>Договор №38/19-МО от 28.03.2019г.</t>
  </si>
  <si>
    <t>AGR.10.000603</t>
  </si>
  <si>
    <t>Уведомление на оплату №1424 от 01.04.2019г</t>
  </si>
  <si>
    <t>AGR.10.000604</t>
  </si>
  <si>
    <t>Приложение №745 КБО от 15.03.2019г.</t>
  </si>
  <si>
    <t>AGR.10.000605</t>
  </si>
  <si>
    <t>Приложение №689 КБО от 24.12.18г.</t>
  </si>
  <si>
    <t>AGR.10.000606</t>
  </si>
  <si>
    <t>Претензия №КБ-807 от 25.03.19</t>
  </si>
  <si>
    <t>AGR.10.000607</t>
  </si>
  <si>
    <t>Претензия №КБ-609 от 04.03.19</t>
  </si>
  <si>
    <t>AGR.10.000608</t>
  </si>
  <si>
    <t>Приложение №727 КБО от 19.02.19г.</t>
  </si>
  <si>
    <t>AGR.10.000609</t>
  </si>
  <si>
    <t>Приложение №703 КБО от 23.01.19г.</t>
  </si>
  <si>
    <t>AGR.10.000610</t>
  </si>
  <si>
    <t>Приложение №728 КБО от 21.02.19г.</t>
  </si>
  <si>
    <t>AGR.10.000611</t>
  </si>
  <si>
    <t>Заявление от 09.04.2019г.</t>
  </si>
  <si>
    <t>AGR.10.000612</t>
  </si>
  <si>
    <t>Договор № ОКБ 02/19-96 от 28.03.2019</t>
  </si>
  <si>
    <t>AGR.10.000613</t>
  </si>
  <si>
    <t>Счет№2547659/23 от 16.04.2019</t>
  </si>
  <si>
    <t>AGR.10.000614</t>
  </si>
  <si>
    <t>Приложение №740 КБО от 13.03.19г.</t>
  </si>
  <si>
    <t>AGR.10.000615</t>
  </si>
  <si>
    <t>Договор № ОКБ 02/19-96 от 28.03.19</t>
  </si>
  <si>
    <t>AGR.10.000616</t>
  </si>
  <si>
    <t>AGR.10.000617</t>
  </si>
  <si>
    <t>ОКБ 02/19-96 от 28.03.2019</t>
  </si>
  <si>
    <t>AGR.10.000618</t>
  </si>
  <si>
    <t>AGR.10.000619</t>
  </si>
  <si>
    <t>Договор № Т7-24/19 от 01.01.19</t>
  </si>
  <si>
    <t>AGR.10.000620</t>
  </si>
  <si>
    <t>Договор № 3/02-19 от 18.02.19</t>
  </si>
  <si>
    <t>AGR.10.000621</t>
  </si>
  <si>
    <t>Договор №ОКБ02/19-78 от 18.02.19</t>
  </si>
  <si>
    <t>AGR.10.000622</t>
  </si>
  <si>
    <t>Служебная записка №19 от 17.04.2019</t>
  </si>
  <si>
    <t>AGR.10.000623</t>
  </si>
  <si>
    <t>Приложение №685 КБО от 21.12.18г.</t>
  </si>
  <si>
    <t>AGR.10.000624</t>
  </si>
  <si>
    <t>Соглашение № 60752/SRG1754 от 16.04.2019</t>
  </si>
  <si>
    <t>AGR.10.000625</t>
  </si>
  <si>
    <t>Договор №Tr000355631 от 09.04.2019г.</t>
  </si>
  <si>
    <t>AGR.10.000626</t>
  </si>
  <si>
    <t>Приложение №686 КБО от 21.12.18г.</t>
  </si>
  <si>
    <t>AGR.10.000627</t>
  </si>
  <si>
    <t>Договор№ОКБ02/19-90 от 18.03.2019</t>
  </si>
  <si>
    <t>AGR.10.000628</t>
  </si>
  <si>
    <t>Служебная записка б/н от 17.04.2019г.</t>
  </si>
  <si>
    <t>AGR.10.000629</t>
  </si>
  <si>
    <t>Приложение №739 КБО от 12.03.19г.</t>
  </si>
  <si>
    <t>AGR.10.000630</t>
  </si>
  <si>
    <t>Договор № 1991091600803 от 12.03.2019г.</t>
  </si>
  <si>
    <t>AGR.10.000631</t>
  </si>
  <si>
    <t>Приложение №687 КБО от 21.12.18г.</t>
  </si>
  <si>
    <t>AGR.10.000632</t>
  </si>
  <si>
    <t>Приложение №715 КБО от 08.02.19г.</t>
  </si>
  <si>
    <t>AGR.10.000633</t>
  </si>
  <si>
    <t>договор № ОКБ02/19-22 от 13.03.2019</t>
  </si>
  <si>
    <t>AGR.10.000634</t>
  </si>
  <si>
    <t>Служебная записка от 18.04.19</t>
  </si>
  <si>
    <t>AGR.10.000635</t>
  </si>
  <si>
    <t>Договор № ОКБ02/19-51</t>
  </si>
  <si>
    <t>AGR.10.000636</t>
  </si>
  <si>
    <t>Приложение №713 КБО от 01.02.19г.</t>
  </si>
  <si>
    <t>AGR.10.000637</t>
  </si>
  <si>
    <t>Приложение №711 КБО от 31.01.19г.</t>
  </si>
  <si>
    <t>AGR.10.000638</t>
  </si>
  <si>
    <t>Договор № ОКБ02/19-51 от 01.01.2019г</t>
  </si>
  <si>
    <t>AGR.10.000639</t>
  </si>
  <si>
    <t>Приложение №741 КБО от 13.03.19г.</t>
  </si>
  <si>
    <t>AGR.10.000640</t>
  </si>
  <si>
    <t>Договор № ОКБ 02/19-75 от 04.03.2019</t>
  </si>
  <si>
    <t>AGR.10.000641</t>
  </si>
  <si>
    <t>Договор № ОКБ02/19-87 от 04.03.2019 г.</t>
  </si>
  <si>
    <t>AGR.10.000642</t>
  </si>
  <si>
    <t>Договор №ЮН02/19-02 от 01.01.2019г</t>
  </si>
  <si>
    <t>AGR.10.000643</t>
  </si>
  <si>
    <t>Договор КБ02/19-01 от 01.01.2019г</t>
  </si>
  <si>
    <t>AGR.10.000644</t>
  </si>
  <si>
    <t>Договор №ОКБ02/19-101 от 11.04.2019г</t>
  </si>
  <si>
    <t>AGR.10.000645</t>
  </si>
  <si>
    <t>Договор № ОКБ02/19-66 от 05.02.2019г</t>
  </si>
  <si>
    <t>AGR.10.000646</t>
  </si>
  <si>
    <t>Договор № ОКБ02/19-67 от 05.02.2019г</t>
  </si>
  <si>
    <t>AGR.10.000647</t>
  </si>
  <si>
    <t>Приложение №735 КБО от 01.03.19г.</t>
  </si>
  <si>
    <t>AGR.10.000648</t>
  </si>
  <si>
    <t>Договор ОКБ02/19-61 от 24.01.2019</t>
  </si>
  <si>
    <t>AGR.10.000649</t>
  </si>
  <si>
    <t>Договор № ОКБ02/19-68 от 05.02.2019г</t>
  </si>
  <si>
    <t>AGR.10.000650</t>
  </si>
  <si>
    <t>Служебная записка б/н от 17.04.19</t>
  </si>
  <si>
    <t>AGR.10.000651</t>
  </si>
  <si>
    <t>Приложение №734 КБО от 05.03.19г.</t>
  </si>
  <si>
    <t>AGR.10.000652</t>
  </si>
  <si>
    <t>Приложение №724 КБО от 19.02.19г.</t>
  </si>
  <si>
    <t>AGR.10.000653</t>
  </si>
  <si>
    <t>Приложение №753 КБО от 26.03.19г.</t>
  </si>
  <si>
    <t>AGR.10.000654</t>
  </si>
  <si>
    <t>Приложение №725 КБО от 12.03.19г.</t>
  </si>
  <si>
    <t>AGR.10.000655</t>
  </si>
  <si>
    <t>Приложение №758 КБО от 27.03.19г. USD</t>
  </si>
  <si>
    <t>AGR.10.000656</t>
  </si>
  <si>
    <t>Приложение №783 КБО от 01.04.2019г.</t>
  </si>
  <si>
    <t>AGR.10.000657</t>
  </si>
  <si>
    <t>Договор № 1204 от 12.04.2019 г.</t>
  </si>
  <si>
    <t>AGR.10.000658</t>
  </si>
  <si>
    <t>Приложение №744 КБО от 15.03.19г.</t>
  </si>
  <si>
    <t>AGR.10.000659</t>
  </si>
  <si>
    <t>Приложение №746 КБО от 15.03.2019г.</t>
  </si>
  <si>
    <t>AGR.10.000660</t>
  </si>
  <si>
    <t>Заявление от 23.04.2019г.</t>
  </si>
  <si>
    <t>AGR.10.000661</t>
  </si>
  <si>
    <t>Заявление от 26.04.2019г.</t>
  </si>
  <si>
    <t>AGR.10.000662</t>
  </si>
  <si>
    <t>Договор № ОКБ02/19-92 от 01.04.2019</t>
  </si>
  <si>
    <t>AGR.10.000663</t>
  </si>
  <si>
    <t>Приложение №747 КБО от 18.03.2019г.</t>
  </si>
  <si>
    <t>AGR.10.000664</t>
  </si>
  <si>
    <t>Протокол от 07.04.2019г.</t>
  </si>
  <si>
    <t>AGR.10.000665</t>
  </si>
  <si>
    <t>Приложение №726 КБО от 12.03.19г.</t>
  </si>
  <si>
    <t>AGR.10.000666</t>
  </si>
  <si>
    <t>Приложение №787 КБО от 17.04.2019г.</t>
  </si>
  <si>
    <t>AGR.10.000667</t>
  </si>
  <si>
    <t>Приложение №738 КБО от 12.03.19г.</t>
  </si>
  <si>
    <t>AGR.10.000668</t>
  </si>
  <si>
    <t>Приложение №759 КБО от 27.03.19г. USD</t>
  </si>
  <si>
    <t>AGR.10.000669</t>
  </si>
  <si>
    <t>Договор № 0023/19-14-ДА от 11.02.2019</t>
  </si>
  <si>
    <t>AGR.10.000670</t>
  </si>
  <si>
    <t>AGR.10.000671</t>
  </si>
  <si>
    <t>Договор №0022/19-14-ДА от 11.02.2019</t>
  </si>
  <si>
    <t>AGR.10.000672</t>
  </si>
  <si>
    <t>AGR.10.000673</t>
  </si>
  <si>
    <t>Заявление от 07.05.2019г.</t>
  </si>
  <si>
    <t>AGR.10.000674</t>
  </si>
  <si>
    <t>Договор № 532 от 01.05.2019 г.</t>
  </si>
  <si>
    <t>AGR.10.000675</t>
  </si>
  <si>
    <t>ПРЕТЕНЗИЯ№КБ-1126 от 25.04.2019г.</t>
  </si>
  <si>
    <t>AGR.10.000676</t>
  </si>
  <si>
    <t>Договор №ОКБ02/19-77 от 21.03.2019г.</t>
  </si>
  <si>
    <t>AGR.10.000677</t>
  </si>
  <si>
    <t>Претензия № КБ-1126 от 25.04.19</t>
  </si>
  <si>
    <t>AGR.10.000678</t>
  </si>
  <si>
    <t>Договор № ОКБ 02/19-77 от 21.03.2019</t>
  </si>
  <si>
    <t>AGR.10.000679</t>
  </si>
  <si>
    <t>ОКБ 02/19-108 от 23.04.19</t>
  </si>
  <si>
    <t>AGR.10.000680</t>
  </si>
  <si>
    <t>Договор № ОКБ 02/19-54 от 18.03.19</t>
  </si>
  <si>
    <t>AGR.10.000681</t>
  </si>
  <si>
    <t>Договор № ОКБ 02/19-108 от 23.04.19</t>
  </si>
  <si>
    <t>AGR.10.000682</t>
  </si>
  <si>
    <t>Договор №GPL-T01-0001221477-20190408 от 01.01.2019</t>
  </si>
  <si>
    <t>AGR.10.000683</t>
  </si>
  <si>
    <t>Претензия №КБ-446 от 15.02.19</t>
  </si>
  <si>
    <t>AGR.10.000684</t>
  </si>
  <si>
    <t>Счет №2547659/659/24 от 15.05.2019</t>
  </si>
  <si>
    <t>AGR.10.000685</t>
  </si>
  <si>
    <t>Договор №ОКБ02/19-94 от 27.03.2019</t>
  </si>
  <si>
    <t>AGR.10.000686</t>
  </si>
  <si>
    <t>СЗ от 22.04.2019</t>
  </si>
  <si>
    <t>AGR.10.000687</t>
  </si>
  <si>
    <t>AGR.10.000688</t>
  </si>
  <si>
    <t>№ сз от 22.04.2019</t>
  </si>
  <si>
    <t>AGR.10.000689</t>
  </si>
  <si>
    <t>СЗ от 22.05.19</t>
  </si>
  <si>
    <t>AGR.10.000690</t>
  </si>
  <si>
    <t>Договор №ОКБ02/19-97 от 04.04.2019г.</t>
  </si>
  <si>
    <t>AGR.10.000691</t>
  </si>
  <si>
    <t>Приложение №723 КБО от 19.02.19г.</t>
  </si>
  <si>
    <t>AGR.10.000692</t>
  </si>
  <si>
    <t>Договор №ОКБ02/19-112 от 08.04.2019</t>
  </si>
  <si>
    <t>AGR.10.000693</t>
  </si>
  <si>
    <t>AGR.10.000694</t>
  </si>
  <si>
    <t>AGR.10.000695</t>
  </si>
  <si>
    <t>Претензия №КБ-1463 от 23.05.2019г.</t>
  </si>
  <si>
    <t>AGR.10.000696</t>
  </si>
  <si>
    <t>Приложение №742 КБО от 13.03.19г.</t>
  </si>
  <si>
    <t>AGR.10.000697</t>
  </si>
  <si>
    <t>Приложение №772 КБО от 06.04.2019г.</t>
  </si>
  <si>
    <t>AGR.10.000698</t>
  </si>
  <si>
    <t>Договор № Tr000252119 от 21.05.2019</t>
  </si>
  <si>
    <t>AGR.10.000699</t>
  </si>
  <si>
    <t>Приложение №765 КБО от 02.04.2019г.</t>
  </si>
  <si>
    <t>AGR.10.000700</t>
  </si>
  <si>
    <t>Приложение №751 КБО от 21.03.19г.</t>
  </si>
  <si>
    <t>AGR.10.000701</t>
  </si>
  <si>
    <t>Договор №6-5/19 от 23.05.2019</t>
  </si>
  <si>
    <t>AGR.10.000702</t>
  </si>
  <si>
    <t>Договор № 6-5/19 от 23.05.2019</t>
  </si>
  <si>
    <t>AGR.10.000703</t>
  </si>
  <si>
    <t>Приложение №806 КБО от 22.05.19г.</t>
  </si>
  <si>
    <t>AGR.10.000704</t>
  </si>
  <si>
    <t>Договор№101/24АЦ от 25.04.2019</t>
  </si>
  <si>
    <t>AGR.10.000705</t>
  </si>
  <si>
    <t>Претензия № КБ-1175 от 29.04.19</t>
  </si>
  <si>
    <t>AGR.10.000706</t>
  </si>
  <si>
    <t>Приложение №766 КБО от 02.04.2019г.</t>
  </si>
  <si>
    <t>AGR.10.000707</t>
  </si>
  <si>
    <t>Приложение №717 КБО от 13.05.19г.</t>
  </si>
  <si>
    <t>AGR.10.000708</t>
  </si>
  <si>
    <t>Приложение №800 КБО от 17.05.19г.</t>
  </si>
  <si>
    <t>AGR.10.000709</t>
  </si>
  <si>
    <t>AGR.10.000710</t>
  </si>
  <si>
    <t>Договор №ОКБ 02/19-117 от 08.05.2019</t>
  </si>
  <si>
    <t>AGR.10.000711</t>
  </si>
  <si>
    <t>Приложение №743 КБО от 15.03.19г.</t>
  </si>
  <si>
    <t>AGR.10.000712</t>
  </si>
  <si>
    <t>Договор № 08052019 от 08.05.2019г.</t>
  </si>
  <si>
    <t>AGR.10.000713</t>
  </si>
  <si>
    <t>Счет №002316-К26 от 24.05.2019г.</t>
  </si>
  <si>
    <t>AGR.10.000714</t>
  </si>
  <si>
    <t>Приложение №722 КБО от 18.03.19г.</t>
  </si>
  <si>
    <t>AGR.10.000715</t>
  </si>
  <si>
    <t>Договор №КБ-1112 от 24.04.2019г.</t>
  </si>
  <si>
    <t>AGR.10.000716</t>
  </si>
  <si>
    <t>Приложение №733 КБО от 05.03.19г.</t>
  </si>
  <si>
    <t>AGR.10.000717</t>
  </si>
  <si>
    <t>Приложение №760 КБО от 01.03.19г. USD</t>
  </si>
  <si>
    <t>AGR.10.000718</t>
  </si>
  <si>
    <t>Приложение №750 КБО от 21.03.19г.</t>
  </si>
  <si>
    <t>AGR.10.000719</t>
  </si>
  <si>
    <t>Приложение №756 КБО от 03.04.19г.</t>
  </si>
  <si>
    <t>AGR.10.000720</t>
  </si>
  <si>
    <t>Приложение №778 КБО от 12.04.2019г.</t>
  </si>
  <si>
    <t>AGR.10.000721</t>
  </si>
  <si>
    <t>Договор №ЮН-02/19-08 от 18.03.2019г</t>
  </si>
  <si>
    <t>AGR.10.000722</t>
  </si>
  <si>
    <t>Договор №ЮН02/19-13 от 01.01.2019г</t>
  </si>
  <si>
    <t>AGR.10.000723</t>
  </si>
  <si>
    <t>Договор № ОКБ02/18-134 от 06.11.18</t>
  </si>
  <si>
    <t>AGR.10.000724</t>
  </si>
  <si>
    <t>Приложение №795 КБО от 26.04.2019г.</t>
  </si>
  <si>
    <t>AGR.10.000725</t>
  </si>
  <si>
    <t>Приложение №803 КБО от 20.05.19г.</t>
  </si>
  <si>
    <t>AGR.10.000726</t>
  </si>
  <si>
    <t>Приложение №777 КБО от 12.04.2019г.</t>
  </si>
  <si>
    <t>AGR.10.000727</t>
  </si>
  <si>
    <t>Договор №UETЕL/16-182 от 01.03.2017</t>
  </si>
  <si>
    <t>AGR.10.000728</t>
  </si>
  <si>
    <t>Договор №ОКБ02/19-113 от 27.05.2019</t>
  </si>
  <si>
    <t>AGR.10.000729</t>
  </si>
  <si>
    <t>Приложение №752 КБО от 25.03.19г.</t>
  </si>
  <si>
    <t>AGR.10.000730</t>
  </si>
  <si>
    <t>Приложение №770 КБО от 03.04.2019г.</t>
  </si>
  <si>
    <t>AGR.10.000731</t>
  </si>
  <si>
    <t>Договор № ОКБ02/19-80 от 20.02.19</t>
  </si>
  <si>
    <t>AGR.10.000732</t>
  </si>
  <si>
    <t>Договор КБ02/19-18 от 20.02.2019г.</t>
  </si>
  <si>
    <t>AGR.10.000733</t>
  </si>
  <si>
    <t>Договор № ОКБ02/19-48 от 01.01.19</t>
  </si>
  <si>
    <t>AGR.10.000734</t>
  </si>
  <si>
    <t>Договор № 264 от 13.05.19</t>
  </si>
  <si>
    <t>AGR.10.000735</t>
  </si>
  <si>
    <t>Договор № 249 от 30.04.19</t>
  </si>
  <si>
    <t>AGR.10.000736</t>
  </si>
  <si>
    <t>Приложение №796 КБО от 01.05.2019г.</t>
  </si>
  <si>
    <t>AGR.10.000737</t>
  </si>
  <si>
    <t>Приложение №797 КБО от 01.05.2019г.</t>
  </si>
  <si>
    <t>AGR.10.000738</t>
  </si>
  <si>
    <t>Приложение №804 КБО от 01.05.19г.</t>
  </si>
  <si>
    <t>AGR.10.000739</t>
  </si>
  <si>
    <t>Приложение №799 КБО от 01.05.2019г.</t>
  </si>
  <si>
    <t>AGR.10.000740</t>
  </si>
  <si>
    <t>Договор №72-2019 от 12.03.2019</t>
  </si>
  <si>
    <t>AGR.10.000741</t>
  </si>
  <si>
    <t>Договор № МЗ-18-02820 от 01.01.2019</t>
  </si>
  <si>
    <t>AGR.10.000742</t>
  </si>
  <si>
    <t>№ 203/10 от 21.02.2019 г.</t>
  </si>
  <si>
    <t>AGR.10.000743</t>
  </si>
  <si>
    <t>Договор № ОКБ02/19-73-008/19 от 08.02.2019</t>
  </si>
  <si>
    <t>AGR.10.000744</t>
  </si>
  <si>
    <t>уведомление</t>
  </si>
  <si>
    <t>AGR.10.000745</t>
  </si>
  <si>
    <t>AGR.10.000746</t>
  </si>
  <si>
    <t>Договор №ОКБ 02/19-110 от 26.04.2019</t>
  </si>
  <si>
    <t>AGR.10.000747</t>
  </si>
  <si>
    <t>Договор № ОКБ 02/19-102 от 16.04.2019</t>
  </si>
  <si>
    <t>AGR.10.000748</t>
  </si>
  <si>
    <t>Договор № ОКБ 02/19-93 от 04.05.2019</t>
  </si>
  <si>
    <t>AGR.10.000749</t>
  </si>
  <si>
    <t>Договор №ОКБ02/18-142 от 15.10.18</t>
  </si>
  <si>
    <t>AGR.10.000750</t>
  </si>
  <si>
    <t>Договор КБ02/18-50 от 15.10.2018г.</t>
  </si>
  <si>
    <t>AGR.10.000751</t>
  </si>
  <si>
    <t>Договор № ГКФР-3133 от 15.05.2019 г.</t>
  </si>
  <si>
    <t>AGR.10.000752</t>
  </si>
  <si>
    <t>Договор № 72-2019 от 12.03.2019г.</t>
  </si>
  <si>
    <t>AGR.10.000753</t>
  </si>
  <si>
    <t>Договор №400-19 от 23.05.2019г.</t>
  </si>
  <si>
    <t>AGR.10.000754</t>
  </si>
  <si>
    <t>Приложение №749 КБО от 20.03.19г.</t>
  </si>
  <si>
    <t>AGR.10.000755</t>
  </si>
  <si>
    <t>Приложение №763 КБО от 01.04.2019г.</t>
  </si>
  <si>
    <t>AGR.10.000756</t>
  </si>
  <si>
    <t>Заявление от 11.06.2019г.</t>
  </si>
  <si>
    <t>AGR.10.000757</t>
  </si>
  <si>
    <t>Приложение №805 КБО от 22.05.19г.</t>
  </si>
  <si>
    <t>AGR.10.000758</t>
  </si>
  <si>
    <t>Счет на оплату № 2295 от 21.06.2019</t>
  </si>
  <si>
    <t>AGR.10.000759</t>
  </si>
  <si>
    <t>Заявление от 20.06.2019</t>
  </si>
  <si>
    <t>AGR.10.000760</t>
  </si>
  <si>
    <t>Заявление от 20.06.2019г.</t>
  </si>
  <si>
    <t>AGR.10.000761</t>
  </si>
  <si>
    <t>Счет № 60 от 24.06.2019 г.</t>
  </si>
  <si>
    <t>AGR.10.000762</t>
  </si>
  <si>
    <t>AGR.10.000763</t>
  </si>
  <si>
    <t>Претензия №КБ-1084 от 22.04.19</t>
  </si>
  <si>
    <t>AGR.10.000764</t>
  </si>
  <si>
    <t>Претензия №КБ-1111 от 24.04.19</t>
  </si>
  <si>
    <t>AGR.10.000765</t>
  </si>
  <si>
    <t>Претензия №КБ-1306 от 15.05.19</t>
  </si>
  <si>
    <t>AGR.10.000766</t>
  </si>
  <si>
    <t>Претензия №КБ-1348 от 17.05.19</t>
  </si>
  <si>
    <t>AGR.10.000767</t>
  </si>
  <si>
    <t>Претензия №КБ-1462 от 23.05.19</t>
  </si>
  <si>
    <t>AGR.10.000768</t>
  </si>
  <si>
    <t>Договор ОКБ02/19-46 от 20.03.2019</t>
  </si>
  <si>
    <t>AGR.10.000769</t>
  </si>
  <si>
    <t>AGR.10.000770</t>
  </si>
  <si>
    <t>Договор № ОКБ02/19-125 от 19.06.2019</t>
  </si>
  <si>
    <t>AGR.10.000771</t>
  </si>
  <si>
    <t>Договор № ОКБ02/19-103 от 30 мая 2019 г.</t>
  </si>
  <si>
    <t>AGR.10.000772</t>
  </si>
  <si>
    <t>Договор №5621/П от 23.12.2016</t>
  </si>
  <si>
    <t>AGR.10.000773</t>
  </si>
  <si>
    <t>Договор №ОКБ02/19-126 от 21.06.2019г.</t>
  </si>
  <si>
    <t>AGR.10.000774</t>
  </si>
  <si>
    <t>Приложение №815 КБО от 01.06.19г.</t>
  </si>
  <si>
    <t>AGR.10.000775</t>
  </si>
  <si>
    <t>Договор №ОКБ 02/19-84 от 27.02.2019</t>
  </si>
  <si>
    <t>AGR.10.000776</t>
  </si>
  <si>
    <t>Договор №ОКБ 02/19-85 от 27.02.2019</t>
  </si>
  <si>
    <t>AGR.10.000777</t>
  </si>
  <si>
    <t>Приложение №769 КБО от 03.04.2019г.</t>
  </si>
  <si>
    <t>AGR.10.000778</t>
  </si>
  <si>
    <t>Приложение №785 КБО от 19.04.2019г.</t>
  </si>
  <si>
    <t>AGR.10.000779</t>
  </si>
  <si>
    <t>Приложение №779 КБО от 12.04.2019г.</t>
  </si>
  <si>
    <t>AGR.10.000780</t>
  </si>
  <si>
    <t>AGR.10.000781</t>
  </si>
  <si>
    <t>Договор №Tr000375042 от 10.06.2019</t>
  </si>
  <si>
    <t>AGR.10.000782</t>
  </si>
  <si>
    <t>Приложение №774 КБО от 09.04.2019г.</t>
  </si>
  <si>
    <t>AGR.10.000783</t>
  </si>
  <si>
    <t>Приложение №771 КБО от 04.04.2019г.</t>
  </si>
  <si>
    <t>AGR.10.000784</t>
  </si>
  <si>
    <t>Приложение №792 КБО от 25.04.2019г.</t>
  </si>
  <si>
    <t>AGR.10.000785</t>
  </si>
  <si>
    <t>Приложение №721 КБО от 15.02.19г.</t>
  </si>
  <si>
    <t>AGR.10.000786</t>
  </si>
  <si>
    <t>Договор № 02/19 от 01.01.19</t>
  </si>
  <si>
    <t>AGR.10.000787</t>
  </si>
  <si>
    <t>Приложение №622 КБО от 24.04.2019г.</t>
  </si>
  <si>
    <t>AGR.10.000788</t>
  </si>
  <si>
    <t>Приложение №767 КБО от 03.04.2019г.</t>
  </si>
  <si>
    <t>AGR.10.000789</t>
  </si>
  <si>
    <t>Договор № 57/04-19 от 19.05.19</t>
  </si>
  <si>
    <t>AGR.10.000790</t>
  </si>
  <si>
    <t>Приложение №768 КБО от 03.04.2019г.</t>
  </si>
  <si>
    <t>AGR.10.000791</t>
  </si>
  <si>
    <t>Договор КБ02/19-44 от 21.06.2019г</t>
  </si>
  <si>
    <t>AGR.10.000792</t>
  </si>
  <si>
    <t>Договор 79/ПК-19 от 02.07.2019г.</t>
  </si>
  <si>
    <t>AGR.10.000793</t>
  </si>
  <si>
    <t>Приложение №761 КБО от 29.03.2019г.</t>
  </si>
  <si>
    <t>AGR.10.000794</t>
  </si>
  <si>
    <t>Приложение №817 КБО от 05.06.2019г.</t>
  </si>
  <si>
    <t>AGR.10.000795</t>
  </si>
  <si>
    <t>Приложение №822 КБО от 01.06.2019г.</t>
  </si>
  <si>
    <t>AGR.10.000796</t>
  </si>
  <si>
    <t>Приложение №650 КБО от 22.04.19г.</t>
  </si>
  <si>
    <t>AGR.10.000797</t>
  </si>
  <si>
    <t>Приложение №788 КБО от 22.04.2019г.</t>
  </si>
  <si>
    <t>AGR.10.000798</t>
  </si>
  <si>
    <t>Приложение №801 КБО от 17.05.19г.</t>
  </si>
  <si>
    <t>AGR.10.000799</t>
  </si>
  <si>
    <t>Договор № ОКБ02/19-114/Д027510190000 от 14.05.2019</t>
  </si>
  <si>
    <t>AGR.10.000800</t>
  </si>
  <si>
    <t>Претензия КБ-1112 от 24.04.2019г.</t>
  </si>
  <si>
    <t>AGR.10.000801</t>
  </si>
  <si>
    <t>Договор № ОКБ02/19-116 от 08.05.2019</t>
  </si>
  <si>
    <t>AGR.10.000802</t>
  </si>
  <si>
    <t>Претензия №КБ-1605 от 05.06.19</t>
  </si>
  <si>
    <t>AGR.10.000803</t>
  </si>
  <si>
    <t>Претензия №КБ-1604 от 05.06.19</t>
  </si>
  <si>
    <t>AGR.10.000804</t>
  </si>
  <si>
    <t>Договор №2547659/1 от 09.11.2016</t>
  </si>
  <si>
    <t>AGR.10.000805</t>
  </si>
  <si>
    <t>Договор №ОКБ02/19-115 от 17.06.2019г.</t>
  </si>
  <si>
    <t>AGR.10.000806</t>
  </si>
  <si>
    <t>Договор КБ02/19-35 от 17.06.2019г</t>
  </si>
  <si>
    <t>AGR.10.000807</t>
  </si>
  <si>
    <t>Договор № 208/1 от 01.05.2019</t>
  </si>
  <si>
    <t>AGR.10.000808</t>
  </si>
  <si>
    <t>Договор №ОКБ02/17-231 от 25.12.2017</t>
  </si>
  <si>
    <t>AGR.10.000809</t>
  </si>
  <si>
    <t>Договор №ОКБ02/18-107 от 15.07.2018</t>
  </si>
  <si>
    <t>AGR.10.000810</t>
  </si>
  <si>
    <t>AGR.10.000811</t>
  </si>
  <si>
    <t>Договор №ОКБ02/17-148 от 15.08.2017</t>
  </si>
  <si>
    <t>AGR.10.000812</t>
  </si>
  <si>
    <t>Договор №ОКБ02/18-60 от 20.03.2018г.</t>
  </si>
  <si>
    <t>AGR.10.000813</t>
  </si>
  <si>
    <t>Заявление от 12.07.2019г.</t>
  </si>
  <si>
    <t>AGR.10.000814</t>
  </si>
  <si>
    <t>Договор №ОКБ02/19-122 от 31.05.2019г</t>
  </si>
  <si>
    <t>AGR.10.000815</t>
  </si>
  <si>
    <t>Договор № 28/2019 от 25.06.2019г.</t>
  </si>
  <si>
    <t>AGR.10.000816</t>
  </si>
  <si>
    <t>AGR.10.000817</t>
  </si>
  <si>
    <t>Постановление №116 от 21.05.2019</t>
  </si>
  <si>
    <t>AGR.10.000818</t>
  </si>
  <si>
    <t>Постановление №117 от 21.05.2019</t>
  </si>
  <si>
    <t>AGR.10.000819</t>
  </si>
  <si>
    <t>Договор №БДО-3101-0374-19 от 09.07.2019</t>
  </si>
  <si>
    <t>AGR.10.000820</t>
  </si>
  <si>
    <t>Приложение №823 КБО от 17.06.2019г.</t>
  </si>
  <si>
    <t>AGR.10.000821</t>
  </si>
  <si>
    <t>Приложение №808 КБО от 27.05.19г.</t>
  </si>
  <si>
    <t>AGR.10.000822</t>
  </si>
  <si>
    <t>Уведомление на оплату №2442 от 01.07.2019г</t>
  </si>
  <si>
    <t>AGR.10.000823</t>
  </si>
  <si>
    <t>Заявление от 10.07.2019г</t>
  </si>
  <si>
    <t>AGR.10.000824</t>
  </si>
  <si>
    <t>Договор №Tr000383706 от 09.07.2019</t>
  </si>
  <si>
    <t>AGR.10.000825</t>
  </si>
  <si>
    <t>Договор №Tr000382270 от 04.07.2019</t>
  </si>
  <si>
    <t>AGR.10.000826</t>
  </si>
  <si>
    <t>Приложение №813 КБО от 30.05.19г.</t>
  </si>
  <si>
    <t>AGR.10.000827</t>
  </si>
  <si>
    <t>Приложение №793 КБО от 25.04.2019г.</t>
  </si>
  <si>
    <t>AGR.10.000828</t>
  </si>
  <si>
    <t>Заявление от 22.07.2019г.</t>
  </si>
  <si>
    <t>AGR.10.000829</t>
  </si>
  <si>
    <t>Договор №6726-ДД от 15.07.2019</t>
  </si>
  <si>
    <t>AGR.10.000830</t>
  </si>
  <si>
    <t>AGR.10.000831</t>
  </si>
  <si>
    <t>AGR.10.000832</t>
  </si>
  <si>
    <t>AGR.10.000833</t>
  </si>
  <si>
    <t>Приложение №811 КБО от 30.05.19г.</t>
  </si>
  <si>
    <t>AGR.10.000834</t>
  </si>
  <si>
    <t>Купля-продажа валюты (руб)</t>
  </si>
  <si>
    <t>AGR.10.000835</t>
  </si>
  <si>
    <t>Приложение №732 КБО от 25.02.19г.</t>
  </si>
  <si>
    <t>AGR.10.000836</t>
  </si>
  <si>
    <t>Приложение №833 КБО от 24.06.2019г.</t>
  </si>
  <si>
    <t>AGR.10.000837</t>
  </si>
  <si>
    <t>AGR.10.000838</t>
  </si>
  <si>
    <t>Приложение №841 КБО от 09.07.2019г.</t>
  </si>
  <si>
    <t>AGR.10.000839</t>
  </si>
  <si>
    <t>Договор №ОКБ02/19-132 от 11.07.2019г</t>
  </si>
  <si>
    <t>AGR.10.000840</t>
  </si>
  <si>
    <t>Приложение №754 КБО от 26.03.19г.</t>
  </si>
  <si>
    <t>AGR.10.000841</t>
  </si>
  <si>
    <t>Приложение №814 КБО от 04.06.19г.</t>
  </si>
  <si>
    <t>AGR.10.000842</t>
  </si>
  <si>
    <t>Приложение №775 КБО от 09.04.2019г.</t>
  </si>
  <si>
    <t>AGR.10.000843</t>
  </si>
  <si>
    <t>Приложение №830 КБО от 18.06.2019г.</t>
  </si>
  <si>
    <t>AGR.10.000844</t>
  </si>
  <si>
    <t>Приложение №834 КБО от 01.06.2019г.</t>
  </si>
  <si>
    <t>AGR.10.000845</t>
  </si>
  <si>
    <t>Договор № ОКБ 02/19-123 от 11.06.2019</t>
  </si>
  <si>
    <t>AGR.10.000846</t>
  </si>
  <si>
    <t>Договор № ОКБ 02/19-138 от 19.07.2019</t>
  </si>
  <si>
    <t>AGR.10.000847</t>
  </si>
  <si>
    <t>AGR.10.000848</t>
  </si>
  <si>
    <t>Договор № ОКБ 02/19-139 от 24.07.2019</t>
  </si>
  <si>
    <t>AGR.10.000849</t>
  </si>
  <si>
    <t>Приложение №762 КБО от 29.03.2019г.</t>
  </si>
  <si>
    <t>AGR.10.000850</t>
  </si>
  <si>
    <t>Приложение №838 КБО от 02.07.2019г.</t>
  </si>
  <si>
    <t>AGR.10.000851</t>
  </si>
  <si>
    <t>ХХХ</t>
  </si>
  <si>
    <t>AGR.10.000852</t>
  </si>
  <si>
    <t>Договор №403-19 от 27.05.2019г.</t>
  </si>
  <si>
    <t>AGR.10.000853</t>
  </si>
  <si>
    <t>Договор №ОКБ 02/19-93 от 06.05.2019г.</t>
  </si>
  <si>
    <t>AGR.10.000854</t>
  </si>
  <si>
    <t>Договор №ОКБ 02/19-102 от 16.04.2019г.</t>
  </si>
  <si>
    <t>AGR.10.000855</t>
  </si>
  <si>
    <t>Заявление от 02.08.2019г.</t>
  </si>
  <si>
    <t>AGR.10.000856</t>
  </si>
  <si>
    <t>Договор №ОКБ02/19-111 от 15.05.2019</t>
  </si>
  <si>
    <t>AGR.10.000857</t>
  </si>
  <si>
    <t>AGR.10.000858</t>
  </si>
  <si>
    <t>AGR.10.000859</t>
  </si>
  <si>
    <t>Служебная записка от 10.06.2019 (ОМТО)</t>
  </si>
  <si>
    <t>AGR.10.000860</t>
  </si>
  <si>
    <t>Приложение №802 КБО от 17.05.19г.</t>
  </si>
  <si>
    <t>AGR.10.000861</t>
  </si>
  <si>
    <t>Заявление от 06.08.2019г.</t>
  </si>
  <si>
    <t>AGR.10.000862</t>
  </si>
  <si>
    <t>Договор № ОКБ 02/19-102 от 16.04.19</t>
  </si>
  <si>
    <t>AGR.10.000863</t>
  </si>
  <si>
    <t>Договор №ОКБ02/19-38 от 01.01.2019 г.</t>
  </si>
  <si>
    <t>AGR.10.000864</t>
  </si>
  <si>
    <t>Договор №ЮН02/19-36 от 11.07.2019г.</t>
  </si>
  <si>
    <t>AGR.10.000865</t>
  </si>
  <si>
    <t>Договор № ОКБ02/19-134 от 01.07.19</t>
  </si>
  <si>
    <t>AGR.10.000866</t>
  </si>
  <si>
    <t>Договор № ОКБ02/19-129 от 01.07.2019</t>
  </si>
  <si>
    <t>AGR.10.000867</t>
  </si>
  <si>
    <t>Приложение №782 КБО от 15.04.2019г.</t>
  </si>
  <si>
    <t>AGR.10.000868</t>
  </si>
  <si>
    <t>Приложение №781 КБО от 15.04.2019г.</t>
  </si>
  <si>
    <t>AGR.10.000869</t>
  </si>
  <si>
    <t>Приложение №846 КБО от 01.07.2019г.</t>
  </si>
  <si>
    <t>AGR.10.000870</t>
  </si>
  <si>
    <t>Приложение №836 КБО от 28.06.2019г.</t>
  </si>
  <si>
    <t>AGR.10.000871</t>
  </si>
  <si>
    <t>Приложение №755 КБО от 03.04.2019г.</t>
  </si>
  <si>
    <t>AGR.10.000872</t>
  </si>
  <si>
    <t>Приложение №825 КБО от 29.05.2019г.</t>
  </si>
  <si>
    <t>AGR.10.000873</t>
  </si>
  <si>
    <t>Договор № ОКБ02/19-135 от 01.07.19</t>
  </si>
  <si>
    <t>AGR.10.000874</t>
  </si>
  <si>
    <t>Договор №ОКБ 02/19-107 от 19.04.2019</t>
  </si>
  <si>
    <t>AGR.10.000875</t>
  </si>
  <si>
    <t>Договор № ОКБ 02/19-123 от 11.06.19</t>
  </si>
  <si>
    <t>AGR.10.000876</t>
  </si>
  <si>
    <t>Письмо исх. № КБ-2237 от 05.08.2019</t>
  </si>
  <si>
    <t>AGR.10.000877</t>
  </si>
  <si>
    <t>Приложение №837 КБО от 02.07.2019г.</t>
  </si>
  <si>
    <t>AGR.10.000878</t>
  </si>
  <si>
    <t>Договор № 05/У-19 от 03.06.19</t>
  </si>
  <si>
    <t>AGR.10.000879</t>
  </si>
  <si>
    <t>Счет№2547659/26 от 05.08.2019</t>
  </si>
  <si>
    <t>AGR.10.000880</t>
  </si>
  <si>
    <t>Счет№2547659/25 от 08.07.2019</t>
  </si>
  <si>
    <t>AGR.10.000881</t>
  </si>
  <si>
    <t>Договор №ОКБ02/19-98 от 09.04.19г.</t>
  </si>
  <si>
    <t>AGR.10.000882</t>
  </si>
  <si>
    <t>Договор ОКБ02/19-69 от 05.02.2019</t>
  </si>
  <si>
    <t>AGR.10.000883</t>
  </si>
  <si>
    <t>Приложение №791 КБО от 23.04.2019г.</t>
  </si>
  <si>
    <t>AGR.10.000884</t>
  </si>
  <si>
    <t>Договор №Tr000388506 от 23.07.2019</t>
  </si>
  <si>
    <t>AGR.10.000885</t>
  </si>
  <si>
    <t>Договор №Tr000388455 от 23.07.2019</t>
  </si>
  <si>
    <t>AGR.10.000886</t>
  </si>
  <si>
    <t>Приложение №840 КБО от 09.07.2019г.</t>
  </si>
  <si>
    <t>AGR.10.000887</t>
  </si>
  <si>
    <t>Договор № ОКБ 02/19-138 от 19.07.19</t>
  </si>
  <si>
    <t>AGR.10.000888</t>
  </si>
  <si>
    <t>Договор № ОКБ 02/19-139 от 24.07.19</t>
  </si>
  <si>
    <t>AGR.10.000889</t>
  </si>
  <si>
    <t>Договор № ОКБ 02/19-130 от 05.07.19</t>
  </si>
  <si>
    <t>AGR.10.000890</t>
  </si>
  <si>
    <t>Претензия №КБ-2063 от 19.07.19</t>
  </si>
  <si>
    <t>AGR.10.000891</t>
  </si>
  <si>
    <t>Претензия №КБ-1783 от 26.06.19</t>
  </si>
  <si>
    <t>AGR.10.000892</t>
  </si>
  <si>
    <t>Договор № 346146118 от 07.08.19</t>
  </si>
  <si>
    <t>AGR.10.000893</t>
  </si>
  <si>
    <t>Договор №120949014/19Ш</t>
  </si>
  <si>
    <t>AGR.10.000894</t>
  </si>
  <si>
    <t>Договор №120949014/19Ш от 08.08.2019</t>
  </si>
  <si>
    <t>AGR.10.000895</t>
  </si>
  <si>
    <t>Договор № НРА/094-19 от 21.05.2019 г.,USD</t>
  </si>
  <si>
    <t>AGR.10.000896</t>
  </si>
  <si>
    <t>Счет №RU-638503-38 от 21.08.2019г</t>
  </si>
  <si>
    <t>AGR.10.000897</t>
  </si>
  <si>
    <t>Договор ОКБ02/19-146 от 12.08.2019г.</t>
  </si>
  <si>
    <t>AGR.10.000898</t>
  </si>
  <si>
    <t>Приложение №809 КБО от 28.05.19г.</t>
  </si>
  <si>
    <t>AGR.10.000899</t>
  </si>
  <si>
    <t>Договор №20 от 12.08.2019г.</t>
  </si>
  <si>
    <t>AGR.10.000900</t>
  </si>
  <si>
    <t>Приложение №784 КБО от 17.04.2019г.</t>
  </si>
  <si>
    <t>AGR.10.000901</t>
  </si>
  <si>
    <t>Приложение №790 КБО от 23.04.2019г.</t>
  </si>
  <si>
    <t>AGR.10.000902</t>
  </si>
  <si>
    <t>Приложение №828 КБО от 18.06.2019г.</t>
  </si>
  <si>
    <t>AGR.10.000903</t>
  </si>
  <si>
    <t>Приложение №827 КБО от 18.06.2019г.</t>
  </si>
  <si>
    <t>AGR.10.000904</t>
  </si>
  <si>
    <t>Приложение №807 КБО от 23.05.19г.</t>
  </si>
  <si>
    <t>AGR.10.000905</t>
  </si>
  <si>
    <t>Приложение №819 КБО от 07.06.2019г.</t>
  </si>
  <si>
    <t>AGR.10.000906</t>
  </si>
  <si>
    <t>Приложение №716 КБО от 08.02.19г.</t>
  </si>
  <si>
    <t>AGR.10.000907</t>
  </si>
  <si>
    <t>Договор № ОКБ02/19-119 от 01.07.19</t>
  </si>
  <si>
    <t>AGR.10.000908</t>
  </si>
  <si>
    <t>Договор № ОКБ02/19-120 от 01.07.19</t>
  </si>
  <si>
    <t>AGR.10.000909</t>
  </si>
  <si>
    <t>Приложение №839 КБО от 09.07.2019г.</t>
  </si>
  <si>
    <t>AGR.10.000910</t>
  </si>
  <si>
    <t>Приложение №867 КБО от 01.07.2019г.</t>
  </si>
  <si>
    <t>AGR.10.000911</t>
  </si>
  <si>
    <t>Приложение №843 КБО от 11.07.2019г.</t>
  </si>
  <si>
    <t>AGR.10.000912</t>
  </si>
  <si>
    <t>Приложение №866 КБО от 01.07.2019г.</t>
  </si>
  <si>
    <t>AGR.10.000913</t>
  </si>
  <si>
    <t>Приложение №720 КБО от 14.02.19г.</t>
  </si>
  <si>
    <t>AGR.10.000914</t>
  </si>
  <si>
    <t>Договор №ОКБ 02/19-140 от 25.07.2019г.</t>
  </si>
  <si>
    <t>AGR.10.000915</t>
  </si>
  <si>
    <t>Договор №ОКБ02/19-143 от 07.08.2019</t>
  </si>
  <si>
    <t>AGR.10.000916</t>
  </si>
  <si>
    <t>AGR.10.000917</t>
  </si>
  <si>
    <t>Договор № Tr000395756 от 14.08.2019 г.</t>
  </si>
  <si>
    <t>AGR.10.000918</t>
  </si>
  <si>
    <t>Договор № 428 от 02.08.19</t>
  </si>
  <si>
    <t>AGR.10.000919</t>
  </si>
  <si>
    <t>Договор №ОКБ02/19-148 от 14.08.2019г.</t>
  </si>
  <si>
    <t>AGR.10.000920</t>
  </si>
  <si>
    <t>Договор №ОКБ02/19-149 от 16.08.2019г.</t>
  </si>
  <si>
    <t>AGR.10.000921</t>
  </si>
  <si>
    <t>Приложение №857 КБО от 05.08.2019г.</t>
  </si>
  <si>
    <t>AGR.10.000922</t>
  </si>
  <si>
    <t>Приложение №873 КБО от 01.07.2019г.</t>
  </si>
  <si>
    <t>AGR.10.000923</t>
  </si>
  <si>
    <t>Приложение №850 КБО от 22.07.2019г.</t>
  </si>
  <si>
    <t>AGR.10.000924</t>
  </si>
  <si>
    <t>Договор №К-128/19 от 26.08.2019</t>
  </si>
  <si>
    <t>AGR.10.000925</t>
  </si>
  <si>
    <t>Претензия №КБ-2074 от 22.07.19</t>
  </si>
  <si>
    <t>AGR.10.000926</t>
  </si>
  <si>
    <t>Претензия №КБ-2238 от 05.08.19</t>
  </si>
  <si>
    <t>AGR.10.000927</t>
  </si>
  <si>
    <t>Претензия №КБ-2239 от 05.08.19</t>
  </si>
  <si>
    <t>AGR.10.000928</t>
  </si>
  <si>
    <t>Претензия №КБ-2240 от 05.08.19</t>
  </si>
  <si>
    <t>AGR.10.000929</t>
  </si>
  <si>
    <t>Претензия №КБ-2241 от 05.08.19</t>
  </si>
  <si>
    <t>AGR.10.000930</t>
  </si>
  <si>
    <t>Договор №ОКБ02/19-147 от 01.08.2019г.</t>
  </si>
  <si>
    <t>AGR.10.000931</t>
  </si>
  <si>
    <t>Приложение №794 КБО от 25.04.2019г.</t>
  </si>
  <si>
    <t>AGR.10.000932</t>
  </si>
  <si>
    <t>Договор №ОКБ02/19-144 от 07.08.2019</t>
  </si>
  <si>
    <t>AGR.10.000933</t>
  </si>
  <si>
    <t>Договор №108/19070-ПК</t>
  </si>
  <si>
    <t>AGR.10.000934</t>
  </si>
  <si>
    <t>Договор №ОКБ02/18-124 от 08.10.2018г.</t>
  </si>
  <si>
    <t>AGR.10.000935</t>
  </si>
  <si>
    <t>Договор КБ02/19-62 от 16.08.2019г</t>
  </si>
  <si>
    <t>AGR.10.000936</t>
  </si>
  <si>
    <t>Договор КБ02/19-61 от 14.08.2019г</t>
  </si>
  <si>
    <t>AGR.10.000937</t>
  </si>
  <si>
    <t>Приложение №832 КБО от 21.06.2019г.</t>
  </si>
  <si>
    <t>AGR.10.000938</t>
  </si>
  <si>
    <t>Приложение №757 КБО от 03.04.19г.</t>
  </si>
  <si>
    <t>AGR.10.000939</t>
  </si>
  <si>
    <t>Приложение №851 КБО от 27.08.2019г.</t>
  </si>
  <si>
    <t>AGR.10.000940</t>
  </si>
  <si>
    <t>Договор № ОКБ02/19-128 от 24.06.2019 г.</t>
  </si>
  <si>
    <t>AGR.10.000941</t>
  </si>
  <si>
    <t>Договор №ОКБ02/19-127 от 21.06.2019</t>
  </si>
  <si>
    <t>AGR.10.000942</t>
  </si>
  <si>
    <t>Приложение №816 КБО от 05.06.19г.</t>
  </si>
  <si>
    <t>AGR.10.000943</t>
  </si>
  <si>
    <t>Договор № ОКБ02/19-155 от 27.08.19г.</t>
  </si>
  <si>
    <t>AGR.10.000944</t>
  </si>
  <si>
    <t>Договор поручительства № 6428 от 07.06.2017г.</t>
  </si>
  <si>
    <t>AGR.10.000945</t>
  </si>
  <si>
    <t>%% Договор поручительства № 6428 от 07.06.2017г.</t>
  </si>
  <si>
    <t>AGR.10.000946</t>
  </si>
  <si>
    <t>Письмо № 2302 от 12.09.2019</t>
  </si>
  <si>
    <t>AGR.10.000947</t>
  </si>
  <si>
    <t>Заявление от 09.09.2019г.</t>
  </si>
  <si>
    <t>AGR.10.000948</t>
  </si>
  <si>
    <t>Договор КБ02/19-53 от 01.06.2019г</t>
  </si>
  <si>
    <t>AGR.10.000949</t>
  </si>
  <si>
    <t>Приложение №874 КБО от 01.08.2019г.</t>
  </si>
  <si>
    <t>AGR.10.000950</t>
  </si>
  <si>
    <t>Договор № ОКБ02/19-106 от 22.04.19</t>
  </si>
  <si>
    <t>AGR.10.000951</t>
  </si>
  <si>
    <t>Договор №07-2019 от 01.05.2019</t>
  </si>
  <si>
    <t>AGR.10.000952</t>
  </si>
  <si>
    <t>AGR.10.000953</t>
  </si>
  <si>
    <t>Договор № Ч000005417 от 02.09.2019 г.</t>
  </si>
  <si>
    <t>AGR.10.000954</t>
  </si>
  <si>
    <t>Договор №04-0153-08.19 от 28.08.2019г.</t>
  </si>
  <si>
    <t>AGR.10.000955</t>
  </si>
  <si>
    <t>Претензия № КБ-2424 от 19.08.2019г.</t>
  </si>
  <si>
    <t>AGR.10.000956</t>
  </si>
  <si>
    <t>Претензия № КБ-2065 от 19.07.2019г.</t>
  </si>
  <si>
    <t>AGR.10.000957</t>
  </si>
  <si>
    <t>Приложение №845 КБО от 11.07.2019г.</t>
  </si>
  <si>
    <t>AGR.10.000958</t>
  </si>
  <si>
    <t>Договор №ПК-19/74 от 28.08.2019</t>
  </si>
  <si>
    <t>AGR.10.000959</t>
  </si>
  <si>
    <t>Приложение №820 КБО от 10.06.2019г.</t>
  </si>
  <si>
    <t>AGR.10.000960</t>
  </si>
  <si>
    <t>Претензия № КБ-2473 от 22.08.2019</t>
  </si>
  <si>
    <t>AGR.10.000961</t>
  </si>
  <si>
    <t>Приложение №789 КБО от 22.04.2019г.</t>
  </si>
  <si>
    <t>AGR.10.000962</t>
  </si>
  <si>
    <t>Приложение №776 КБО от 12.04.2019г.</t>
  </si>
  <si>
    <t>AGR.10.000963</t>
  </si>
  <si>
    <t>Приложение №870 КБО от 16.08.2019г.</t>
  </si>
  <si>
    <t>AGR.10.000964</t>
  </si>
  <si>
    <t>Претензия КБ - 2473 от 22.08.2019г.</t>
  </si>
  <si>
    <t>AGR.10.000965</t>
  </si>
  <si>
    <t>Претензия КБ - 2065 от 19.07.2019г.</t>
  </si>
  <si>
    <t>AGR.10.000966</t>
  </si>
  <si>
    <t>AGR.10.000967</t>
  </si>
  <si>
    <t>Приложение №883 КБО от 28.08.2019г.</t>
  </si>
  <si>
    <t>AGR.10.000968</t>
  </si>
  <si>
    <t>Приложение №855 КБО от 01.08.19г. USD</t>
  </si>
  <si>
    <t>AGR.10.000969</t>
  </si>
  <si>
    <t>Договор №ОКБ02/19-153 от 21.08.2019г</t>
  </si>
  <si>
    <t>AGR.10.000970</t>
  </si>
  <si>
    <t>Договор КБ02/19-65 от 21.08.2019г</t>
  </si>
  <si>
    <t>AGR.10.000971</t>
  </si>
  <si>
    <t>Приложение №858 КБО от 06.08.2019г.</t>
  </si>
  <si>
    <t>AGR.10.000972</t>
  </si>
  <si>
    <t>Приложение №856 КБО от 02.08.2019г.</t>
  </si>
  <si>
    <t>AGR.10.000973</t>
  </si>
  <si>
    <t>Приложение №882 КБО от 27.08.2019г.</t>
  </si>
  <si>
    <t>AGR.10.000974</t>
  </si>
  <si>
    <t>Приложение №871 КБО от 19.08.2019г.</t>
  </si>
  <si>
    <t>AGR.10.000975</t>
  </si>
  <si>
    <t>Договор №ОКБ02/19-63 от 18.02.2019г.</t>
  </si>
  <si>
    <t>AGR.10.000976</t>
  </si>
  <si>
    <t>Договор № 17/17-и от 31.05.2017г</t>
  </si>
  <si>
    <t>AGR.10.000977</t>
  </si>
  <si>
    <t>Договору №086-19-360 от 05.09.2019</t>
  </si>
  <si>
    <t>AGR.10.000978</t>
  </si>
  <si>
    <t>Приложение №859 КБО от 12.08.2019г.</t>
  </si>
  <si>
    <t>AGR.10.000979</t>
  </si>
  <si>
    <t>Заявление от 30.09.2019г.</t>
  </si>
  <si>
    <t>AGR.10.000980</t>
  </si>
  <si>
    <t>Претензия №КБ-2484 от 23.08.19</t>
  </si>
  <si>
    <t>AGR.10.000981</t>
  </si>
  <si>
    <t>Претензия №КБ-2090 от 23.07.19</t>
  </si>
  <si>
    <t>AGR.10.000982</t>
  </si>
  <si>
    <t>Претензия №КБ-2267 от 06.08.19</t>
  </si>
  <si>
    <t>AGR.10.000983</t>
  </si>
  <si>
    <t>Претензия №КБ-2483 от 23.08.19</t>
  </si>
  <si>
    <t>AGR.10.000984</t>
  </si>
  <si>
    <t>Претензия №КБ-2266 от 06.08.19</t>
  </si>
  <si>
    <t>AGR.10.000985</t>
  </si>
  <si>
    <t>Претензия №КБ-2478 от 22.08.19</t>
  </si>
  <si>
    <t>AGR.10.000986</t>
  </si>
  <si>
    <t>Претензия №КБ-2413 от 16.08.19</t>
  </si>
  <si>
    <t>AGR.10.000987</t>
  </si>
  <si>
    <t>Приложение №876 КБО от 01.08.2019г.</t>
  </si>
  <si>
    <t>AGR.10.000988</t>
  </si>
  <si>
    <t>Приложение №862 КБО от 14.08.2019г.</t>
  </si>
  <si>
    <t>AGR.10.000989</t>
  </si>
  <si>
    <t>Договор № ОКБ02/19-136 от 15.07.19</t>
  </si>
  <si>
    <t>AGR.10.000990</t>
  </si>
  <si>
    <t>Приложение №872 КБО от 20.08.2019г.</t>
  </si>
  <si>
    <t>AGR.10.000991</t>
  </si>
  <si>
    <t>Приложение №896 КБО от 09.09.2019г.</t>
  </si>
  <si>
    <t>AGR.10.000992</t>
  </si>
  <si>
    <t>Письмо № 2455/2 от 30.09.2019</t>
  </si>
  <si>
    <t>AGR.10.000993</t>
  </si>
  <si>
    <t>Уведомление на оплату №2463 от 01.10.2019г</t>
  </si>
  <si>
    <t>AGR.10.000994</t>
  </si>
  <si>
    <t>Приложение №854 КБО от 02.08.2019г.</t>
  </si>
  <si>
    <t>AGR.10.000995</t>
  </si>
  <si>
    <t>Договор №ОКБ02/19-161 от 01.09.2019</t>
  </si>
  <si>
    <t>AGR.10.000996</t>
  </si>
  <si>
    <t>Приложение №865 КБО от 15.08.2019г.</t>
  </si>
  <si>
    <t>AGR.10.000997</t>
  </si>
  <si>
    <t>Договор № 4052/19-НП/КП от 05.09.2019</t>
  </si>
  <si>
    <t>AGR.10.000998</t>
  </si>
  <si>
    <t>Приложение №786 КБО от 22.04.2019г.</t>
  </si>
  <si>
    <t>AGR.10.000999</t>
  </si>
  <si>
    <t>Приложение №894 КБО от 04.09.2019г.</t>
  </si>
  <si>
    <t>AGR.10.001000</t>
  </si>
  <si>
    <t>Договор № 24-ПО/19 от 08.04.2019</t>
  </si>
  <si>
    <t>AGR.10.001001</t>
  </si>
  <si>
    <t>Договор № ОКБ02/19-155 от 27.08.19</t>
  </si>
  <si>
    <t>AGR.10.001002</t>
  </si>
  <si>
    <t>AGR.10.001003</t>
  </si>
  <si>
    <t>AGR.10.001004</t>
  </si>
  <si>
    <t>Договор КБ02/19-27 от 09.04.2019г</t>
  </si>
  <si>
    <t>AGR.10.001005</t>
  </si>
  <si>
    <t>Договор №124/19 от 29.08.19</t>
  </si>
  <si>
    <t>AGR.10.001006</t>
  </si>
  <si>
    <t>Договор № ОКБ 02/19-163 от 09.09.19</t>
  </si>
  <si>
    <t>AGR.10.001007</t>
  </si>
  <si>
    <t>Договор № ОКБ02/19-163 от 09.09.2019</t>
  </si>
  <si>
    <t>AGR.10.001008</t>
  </si>
  <si>
    <t>Договор №ОКБ02/19-52 от 01.01.2019</t>
  </si>
  <si>
    <t>AGR.10.001009</t>
  </si>
  <si>
    <t>Договор № 504 от 09.09.19</t>
  </si>
  <si>
    <t>AGR.10.001010</t>
  </si>
  <si>
    <t>Договор № 063/080819/003 от 08.08.2019</t>
  </si>
  <si>
    <t>AGR.10.001011</t>
  </si>
  <si>
    <t>Счет№2547659/27 от 05.09.2019</t>
  </si>
  <si>
    <t>AGR.10.001012</t>
  </si>
  <si>
    <t>Договор №1991091602413 от 19.09.2019г.</t>
  </si>
  <si>
    <t>AGR.10.001013</t>
  </si>
  <si>
    <t>Договор№ 352143389 от 08.10.2019г.</t>
  </si>
  <si>
    <t>AGR.10.001014</t>
  </si>
  <si>
    <t>AGR.10.001015</t>
  </si>
  <si>
    <t>Договор №ЮН02/19-39 от 15,08,2019</t>
  </si>
  <si>
    <t>AGR.10.001016</t>
  </si>
  <si>
    <t>Приложение №835 КБО от 28.06.2019г.</t>
  </si>
  <si>
    <t>AGR.10.001017</t>
  </si>
  <si>
    <t>Приложение №911 КБО от 01.09.2019г.</t>
  </si>
  <si>
    <t>AGR.10.001018</t>
  </si>
  <si>
    <t>Приложение №864 КБО от 15.08.2019г.</t>
  </si>
  <si>
    <t>AGR.10.001019</t>
  </si>
  <si>
    <t>Приложение №868 КБО от 15.08.2019г.</t>
  </si>
  <si>
    <t>AGR.10.001020</t>
  </si>
  <si>
    <t>Счет№2547659/28 от 16.10.2019</t>
  </si>
  <si>
    <t>AGR.10.001021</t>
  </si>
  <si>
    <t>Приложение №818 КБО от 07.06.2019г.</t>
  </si>
  <si>
    <t>AGR.10.001022</t>
  </si>
  <si>
    <t>Приложение №848 КБО от 22.07.2019г.</t>
  </si>
  <si>
    <t>AGR.10.001023</t>
  </si>
  <si>
    <t>Приложение №812 КБО от 18.06.19г.</t>
  </si>
  <si>
    <t>AGR.10.001024</t>
  </si>
  <si>
    <t>Приложение №826 КБО от 18.06.2019г.</t>
  </si>
  <si>
    <t>AGR.10.001025</t>
  </si>
  <si>
    <t>Приложение №875 КБО от 22.08.2019г.</t>
  </si>
  <si>
    <t>AGR.10.001026</t>
  </si>
  <si>
    <t>Приложение №881 КБО от 27.08.2019г.</t>
  </si>
  <si>
    <t>AGR.10.001027</t>
  </si>
  <si>
    <t>Договор ОКБ02/19-105 от 19.04.2019</t>
  </si>
  <si>
    <t>AGR.10.001028</t>
  </si>
  <si>
    <t>Договор № 19/СМР от 05.08.19</t>
  </si>
  <si>
    <t>AGR.10.001029</t>
  </si>
  <si>
    <t>Договор № 021-11/381/19 от 01.09.2019</t>
  </si>
  <si>
    <t>AGR.10.001030</t>
  </si>
  <si>
    <t>Договор № 15-09/19 от 15.09.2019</t>
  </si>
  <si>
    <t>AGR.10.001031</t>
  </si>
  <si>
    <t>Приложение №831 КБО от 21.06.2019г.</t>
  </si>
  <si>
    <t>AGR.10.001032</t>
  </si>
  <si>
    <t>Претензия № КБ-2806 от 30.09.2019</t>
  </si>
  <si>
    <t>AGR.10.001033</t>
  </si>
  <si>
    <t>Приложение №842 КБО от 10.07.2019г.</t>
  </si>
  <si>
    <t>AGR.10.001034</t>
  </si>
  <si>
    <t>Приложение №879 КБО от 26.08.2019г.</t>
  </si>
  <si>
    <t>AGR.10.001035</t>
  </si>
  <si>
    <t>Приложение №886 КБО от 28.08.2019г.</t>
  </si>
  <si>
    <t>AGR.10.001036</t>
  </si>
  <si>
    <t>Приложение №908 КБО от 01.10.2019г.</t>
  </si>
  <si>
    <t>AGR.10.001037</t>
  </si>
  <si>
    <t>Договор ОКБ02/19-150//620/585-19 от 16.09.19</t>
  </si>
  <si>
    <t>AGR.10.001038</t>
  </si>
  <si>
    <t>Договор № ПИ-669-363/1019 от 01.10.2019г</t>
  </si>
  <si>
    <t>AGR.10.001039</t>
  </si>
  <si>
    <t>Договор № ПИ-669-363/1019 от 01.10.19г.</t>
  </si>
  <si>
    <t>AGR.10.001040</t>
  </si>
  <si>
    <t>Приложение №892 КБО от 04.09.2019г.</t>
  </si>
  <si>
    <t>AGR.10.001041</t>
  </si>
  <si>
    <t>Приложение №893 КБО от 04.09.2019г.</t>
  </si>
  <si>
    <t>AGR.10.001042</t>
  </si>
  <si>
    <t>Договор №ОКБ02/19-172 от 09.10.2019г</t>
  </si>
  <si>
    <t>AGR.10.001043</t>
  </si>
  <si>
    <t>Договор КБ02/19-72 от 09.10.2019г</t>
  </si>
  <si>
    <t>AGR.10.001044</t>
  </si>
  <si>
    <t>Письмо 31.10.2019</t>
  </si>
  <si>
    <t>AGR.10.001045</t>
  </si>
  <si>
    <t>Договор № 20190912 от 12.09.19</t>
  </si>
  <si>
    <t>AGR.10.001046</t>
  </si>
  <si>
    <t>Договор №ОКБ02/19-179 от 24.10.2019г.</t>
  </si>
  <si>
    <t>AGR.10.001047</t>
  </si>
  <si>
    <t>Приложение №694 КБО от 26.12.19г.</t>
  </si>
  <si>
    <t>AGR.10.001048</t>
  </si>
  <si>
    <t>Приложение №922 КБО от 15.10.2019г.</t>
  </si>
  <si>
    <t>AGR.10.001049</t>
  </si>
  <si>
    <t>Приложение №918 КБО от 10.10.2019г.</t>
  </si>
  <si>
    <t>AGR.10.001050</t>
  </si>
  <si>
    <t>AGR.10.001051</t>
  </si>
  <si>
    <t>Претензия №КБ-3022 от 15.10.2019</t>
  </si>
  <si>
    <t>AGR.10.001052</t>
  </si>
  <si>
    <t>Претензия №КБ-2677 от 16.09.19</t>
  </si>
  <si>
    <t>AGR.10.001053</t>
  </si>
  <si>
    <t>Претензия №КБ-2498 от 27.08.19</t>
  </si>
  <si>
    <t>AGR.10.001054</t>
  </si>
  <si>
    <t>Претензия №КБ-2509 от 29.08.19</t>
  </si>
  <si>
    <t>AGR.10.001055</t>
  </si>
  <si>
    <t>Претензия №КБ-2423 от 19.08.19</t>
  </si>
  <si>
    <t>AGR.10.001056</t>
  </si>
  <si>
    <t>Претензия №КБ-2426 от 19.08.19</t>
  </si>
  <si>
    <t>AGR.10.001057</t>
  </si>
  <si>
    <t>Претензия №КБ-2471 от 22.08.2019 г.</t>
  </si>
  <si>
    <t>AGR.10.001058</t>
  </si>
  <si>
    <t>Приложение №902 КБО от 24.09.2019г.</t>
  </si>
  <si>
    <t>AGR.10.001059</t>
  </si>
  <si>
    <t>Приложение №924 КБО от 01.10.2019г.</t>
  </si>
  <si>
    <t>AGR.10.001060</t>
  </si>
  <si>
    <t>Приложение №923 КБО от 01.10.2019г.</t>
  </si>
  <si>
    <t>AGR.10.001061</t>
  </si>
  <si>
    <t>Договор № ОКБ 02/19-168 от 01.10.2019г.</t>
  </si>
  <si>
    <t>AGR.10.001062</t>
  </si>
  <si>
    <t>Приложение №878 КБО от 23.08.2019г.</t>
  </si>
  <si>
    <t>AGR.10.001063</t>
  </si>
  <si>
    <t>Приложение №860 КБО от 13.08.2019г.</t>
  </si>
  <si>
    <t>AGR.10.001064</t>
  </si>
  <si>
    <t>Договор № 49-06/19 от 12.08.19</t>
  </si>
  <si>
    <t>AGR.10.001065</t>
  </si>
  <si>
    <t>Приложение №895 КБО от 05.09.2019г.</t>
  </si>
  <si>
    <t>AGR.10.001066</t>
  </si>
  <si>
    <t>Договор №298/18 АР от 05.10.2018г</t>
  </si>
  <si>
    <t>AGR.10.001067</t>
  </si>
  <si>
    <t>Договор №ОКБ 02/19-173 от 15.10.2019г</t>
  </si>
  <si>
    <t>AGR.10.001068</t>
  </si>
  <si>
    <t>Договор № 1927 от 03.10.2019г</t>
  </si>
  <si>
    <t>AGR.10.001069</t>
  </si>
  <si>
    <t>Договор № 2-ГС31/19 от 04.10.19г.</t>
  </si>
  <si>
    <t>AGR.10.001070</t>
  </si>
  <si>
    <t>Договор № 2019/09-08/01 от 25.09.2019 г</t>
  </si>
  <si>
    <t>AGR.10.001071</t>
  </si>
  <si>
    <t>Договор №ЮН-02/18-59 от 15.10.18г</t>
  </si>
  <si>
    <t>AGR.10.001072</t>
  </si>
  <si>
    <t>AGR.10.001073</t>
  </si>
  <si>
    <t>Договор КБ02/19-79 от 25.09.2019г</t>
  </si>
  <si>
    <t>AGR.10.001074</t>
  </si>
  <si>
    <t>Договор КБ02/19-81 от 24.10.2019г</t>
  </si>
  <si>
    <t>AGR.10.001075</t>
  </si>
  <si>
    <t>Договор № ОКБ02/19-166 от 11.09.19</t>
  </si>
  <si>
    <t>AGR.10.001076</t>
  </si>
  <si>
    <t>Постановление №324-3Н/32 от 16.09.2019г.</t>
  </si>
  <si>
    <t>AGR.10.001077</t>
  </si>
  <si>
    <t>Постановление №323-ОН/28 от 16.09.2019г.</t>
  </si>
  <si>
    <t>AGR.10.001078</t>
  </si>
  <si>
    <t>Постановление №326-ОН/35 от 16.09.2019г.</t>
  </si>
  <si>
    <t>AGR.10.001079</t>
  </si>
  <si>
    <t>Постановление №327-ОН/35 от 16.09.2019г.</t>
  </si>
  <si>
    <t>AGR.10.001080</t>
  </si>
  <si>
    <t>Постановление №329-АН/2 от 16.09.2019г.</t>
  </si>
  <si>
    <t>AGR.10.001081</t>
  </si>
  <si>
    <t>Постановление №330-АН/2 от 16.09.2019г.</t>
  </si>
  <si>
    <t>AGR.10.001082</t>
  </si>
  <si>
    <t>Приложение №884 КБО от 28.08.2019г.</t>
  </si>
  <si>
    <t>AGR.10.001083</t>
  </si>
  <si>
    <t>Письмо № 2878 от 14.11.2019</t>
  </si>
  <si>
    <t>AGR.10.001084</t>
  </si>
  <si>
    <t>Договор №2019-109 от 07.11.2019</t>
  </si>
  <si>
    <t>AGR.10.001085</t>
  </si>
  <si>
    <t>Приложение №914 КБО от 04.10.2019г.</t>
  </si>
  <si>
    <t>AGR.10.001086</t>
  </si>
  <si>
    <t>Приложение №932 КБО от 23.10.2019г.</t>
  </si>
  <si>
    <t>AGR.10.001087</t>
  </si>
  <si>
    <t>Договор №ОКБ02/19-178 от 21.10.2019г.</t>
  </si>
  <si>
    <t>AGR.10.001088</t>
  </si>
  <si>
    <t>Приложение №907 КБО от 01.10.2019г.</t>
  </si>
  <si>
    <t>AGR.10.001089</t>
  </si>
  <si>
    <t>Приложение №920 КБО от 11.10.2019г.</t>
  </si>
  <si>
    <t>AGR.10.001090</t>
  </si>
  <si>
    <t>Служебная записка б/н от 01.11.19</t>
  </si>
  <si>
    <t>AGR.10.001091</t>
  </si>
  <si>
    <t>Приложение №810 КБО от 29.05.2019г.</t>
  </si>
  <si>
    <t>AGR.10.001092</t>
  </si>
  <si>
    <t>AGR.10.001093</t>
  </si>
  <si>
    <t>Приложение №937 КБО от 01.10.2019г.</t>
  </si>
  <si>
    <t>AGR.10.001094</t>
  </si>
  <si>
    <t>Договор № ОКБ 02/19-145 от 21.10.2019</t>
  </si>
  <si>
    <t>AGR.10.001095</t>
  </si>
  <si>
    <t>Приложение №877 КБО от 23.08.2019г.</t>
  </si>
  <si>
    <t>AGR.10.001096</t>
  </si>
  <si>
    <t>Приложение №844 КБО от 11.07.2019г.</t>
  </si>
  <si>
    <t>AGR.10.001097</t>
  </si>
  <si>
    <t>Приложение №888 КБО от 02.09.2019г.</t>
  </si>
  <si>
    <t>AGR.10.001098</t>
  </si>
  <si>
    <t>Приложение №934 КБО от 23.10.2019г.</t>
  </si>
  <si>
    <t>AGR.10.001099</t>
  </si>
  <si>
    <t>Приложение №900 КБО от 13.09.2019г.</t>
  </si>
  <si>
    <t>AGR.10.001100</t>
  </si>
  <si>
    <t>Приложение №849 КБО от 22.07.2019г.</t>
  </si>
  <si>
    <t>AGR.10.001101</t>
  </si>
  <si>
    <t>Приложение №880 КБО от 26.08.2019г.</t>
  </si>
  <si>
    <t>AGR.10.001102</t>
  </si>
  <si>
    <t>Приложение №887 КБО от 28.08.2019г.</t>
  </si>
  <si>
    <t>AGR.10.001103</t>
  </si>
  <si>
    <t>Приложение №898 КБО от 12.09.2019г.</t>
  </si>
  <si>
    <t>AGR.10.001104</t>
  </si>
  <si>
    <t>Приложение №885 КБО от 28.08.2019г.</t>
  </si>
  <si>
    <t>AGR.10.001105</t>
  </si>
  <si>
    <t>Приложение №905 КБО от 26.09.2019г.</t>
  </si>
  <si>
    <t>AGR.10.001106</t>
  </si>
  <si>
    <t>Приложение №906 КБО от 27.09.2019г.</t>
  </si>
  <si>
    <t>AGR.10.001107</t>
  </si>
  <si>
    <t>Договор №ОКБ02/19-174 от 15.10.2019г.</t>
  </si>
  <si>
    <t>AGR.10.001108</t>
  </si>
  <si>
    <t>Заявление от 02.12.2019г.</t>
  </si>
  <si>
    <t>AGR.10.001109</t>
  </si>
  <si>
    <t>Приложение №889 КБО от 02.09.2019г.</t>
  </si>
  <si>
    <t>AGR.10.001110</t>
  </si>
  <si>
    <t>Приложение №930 КБО от 18.10.2019г.</t>
  </si>
  <si>
    <t>AGR.10.001111</t>
  </si>
  <si>
    <t>Письмо №07/12 от 03.12.2019г.</t>
  </si>
  <si>
    <t>AGR.10.001112</t>
  </si>
  <si>
    <t>AGR.10.001113</t>
  </si>
  <si>
    <t>Счет№2547659/29 от 11.11.2019</t>
  </si>
  <si>
    <t>AGR.10.001114</t>
  </si>
  <si>
    <t>Договор № 30/ТО-ОУ-2019 от 21.10.19</t>
  </si>
  <si>
    <t>AGR.10.001115</t>
  </si>
  <si>
    <t>Приложение №936 КБО от 01.10.2019г.</t>
  </si>
  <si>
    <t>AGR.10.001116</t>
  </si>
  <si>
    <t>Договор №5644/П от 01.07.2019</t>
  </si>
  <si>
    <t>AGR.10.001117</t>
  </si>
  <si>
    <t>AGR.10.001118</t>
  </si>
  <si>
    <t>Договор №ОКБ02/19-183 от 01.11.19</t>
  </si>
  <si>
    <t>AGR.10.001119</t>
  </si>
  <si>
    <t>Приложение №926 КБО от 15.10.2019г.</t>
  </si>
  <si>
    <t>AGR.10.001120</t>
  </si>
  <si>
    <t>Договор №ЮН-02/19-54 от 15.09.2019г.</t>
  </si>
  <si>
    <t>AGR.10.001121</t>
  </si>
  <si>
    <t>Договор КБ02/19-80 от 21.10.2019г</t>
  </si>
  <si>
    <t>AGR.10.001122</t>
  </si>
  <si>
    <t>Договор №ОКБ02/19-164 от 11.09.2019</t>
  </si>
  <si>
    <t>AGR.10.001123</t>
  </si>
  <si>
    <t>Договор №ЮН02/19-51 от 15.10.2019г.</t>
  </si>
  <si>
    <t>AGR.10.001124</t>
  </si>
  <si>
    <t>Приложение №890 КБО от 02.09.2019г.</t>
  </si>
  <si>
    <t>AGR.10.001125</t>
  </si>
  <si>
    <t>Приложение №897 КБО от 12.09.2019г.</t>
  </si>
  <si>
    <t>AGR.10.001126</t>
  </si>
  <si>
    <t>Приложение №909 КБО от 02.10.2019г.</t>
  </si>
  <si>
    <t>AGR.10.001127</t>
  </si>
  <si>
    <t>Приложение №901 КБО от 23.09.2019г.</t>
  </si>
  <si>
    <t>AGR.10.001128</t>
  </si>
  <si>
    <t>Приложение №915 КБО от 04.10.2019г.</t>
  </si>
  <si>
    <t>AGR.10.001129</t>
  </si>
  <si>
    <t>Приложение №929 КБО от 17.10.2019г.USD</t>
  </si>
  <si>
    <t>AGR.10.001130</t>
  </si>
  <si>
    <t>Договор RU-638503-38 от 21.08.2019г</t>
  </si>
  <si>
    <t>AGR.10.001131</t>
  </si>
  <si>
    <t>Приложение №938 КБО от 12.11.2019г.</t>
  </si>
  <si>
    <t>AGR.10.001132</t>
  </si>
  <si>
    <t>Договор № ОКБ02-19-167 от 16.09.2019</t>
  </si>
  <si>
    <t>AGR.10.001133</t>
  </si>
  <si>
    <t>Приложение № 851 КБО от 22.07.2019г.</t>
  </si>
  <si>
    <t>AGR.10.001134</t>
  </si>
  <si>
    <t>Претензия №КБ-3014 от 14.10.19</t>
  </si>
  <si>
    <t>AGR.10.001135</t>
  </si>
  <si>
    <t>Претензия №КБ-3194 от 24.10.19</t>
  </si>
  <si>
    <t>AGR.10.001136</t>
  </si>
  <si>
    <t>Претензия №КБ-3270 от 30.10.19</t>
  </si>
  <si>
    <t>AGR.10.001137</t>
  </si>
  <si>
    <t>Приложение №863 КБО от 15.08.2019г.</t>
  </si>
  <si>
    <t>AGR.10.001138</t>
  </si>
  <si>
    <t>Приложение №910 КБО от 01.10.2019г.</t>
  </si>
  <si>
    <t>AGR.10.001139</t>
  </si>
  <si>
    <t>Акт расследования</t>
  </si>
  <si>
    <t>AGR.10.001140</t>
  </si>
  <si>
    <t>Договор ОКБ02/19-189 от 05.12.2019г.</t>
  </si>
  <si>
    <t>AGR.10.001141</t>
  </si>
  <si>
    <t>Договор № 121/2019 от 02.12.2019</t>
  </si>
  <si>
    <t>AGR.10.001142</t>
  </si>
  <si>
    <t>Договор № Tr000428801 от 11.12.2019 г.</t>
  </si>
  <si>
    <t>AGR.10.001143</t>
  </si>
  <si>
    <t>Договор №34-50125 от 01.11.2019г.</t>
  </si>
  <si>
    <t>AGR.10.001144</t>
  </si>
  <si>
    <t>Договор №ОКБ 02/20-07 от 01.01.2020г.</t>
  </si>
  <si>
    <t>AGR.10.001145</t>
  </si>
  <si>
    <t>Приложение №891 КБО от 03.09.2019г.</t>
  </si>
  <si>
    <t>AGR.10.001146</t>
  </si>
  <si>
    <t>Приложение №943 КБО от 15.11.2019г.</t>
  </si>
  <si>
    <t>AGR.10.001147</t>
  </si>
  <si>
    <t>Договор №ОКБ02/20-01 от 01.01.2020г.</t>
  </si>
  <si>
    <t>AGR.10.001148</t>
  </si>
  <si>
    <t>Договор№ОКБ 02/20-02 от 01.01.2020г.</t>
  </si>
  <si>
    <t>AGR.10.001149</t>
  </si>
  <si>
    <t>Договор № 063/130919/008 от 13.09.2019</t>
  </si>
  <si>
    <t>AGR.10.001150</t>
  </si>
  <si>
    <t>Приложение №829 КБО от 18.06.2019г.</t>
  </si>
  <si>
    <t>AGR.10.001151</t>
  </si>
  <si>
    <t>Приложение №912 КБО от 03.10.2019г.</t>
  </si>
  <si>
    <t>AGR.10.001152</t>
  </si>
  <si>
    <t>Договор №114 от 04.04.2019г.</t>
  </si>
  <si>
    <t>AGR.10.001153</t>
  </si>
  <si>
    <t>Договор № ОКБ02/18-135 от 06.11.18</t>
  </si>
  <si>
    <t>AGR.10.001154</t>
  </si>
  <si>
    <t>Приложение №946 КБО от 18.11.2019г.</t>
  </si>
  <si>
    <t>AGR.10.001155</t>
  </si>
  <si>
    <t>Заявление от 19.12.2019г.</t>
  </si>
  <si>
    <t>AGR.10.001156</t>
  </si>
  <si>
    <t>Приложение №945 КБО от 18.11.2019г.</t>
  </si>
  <si>
    <t>AGR.10.001157</t>
  </si>
  <si>
    <t>Приложение №947 КБО от 19.11.2019г.</t>
  </si>
  <si>
    <t>AGR.10.001158</t>
  </si>
  <si>
    <t>Договор№К-21.11.2019/1 от 21.11.19г.</t>
  </si>
  <si>
    <t>AGR.10.001159</t>
  </si>
  <si>
    <t>счет № 301 от 27.11.19</t>
  </si>
  <si>
    <t>AGR.10.001160</t>
  </si>
  <si>
    <t>Приложение №933 КБО от 23.10.2019г.</t>
  </si>
  <si>
    <t>AGR.10.001161</t>
  </si>
  <si>
    <t>Приложение №904 КБО от 25.09.2019г.</t>
  </si>
  <si>
    <t>AGR.10.001162</t>
  </si>
  <si>
    <t>Приложение №903 КБО от 25.09.2019г.</t>
  </si>
  <si>
    <t>AGR.10.001163</t>
  </si>
  <si>
    <t>Приложение №931 КБО от 22.10.2019г.</t>
  </si>
  <si>
    <t>AGR.10.001164</t>
  </si>
  <si>
    <t>Договор №ОКБ02/19-91 от 11.11.2019г</t>
  </si>
  <si>
    <t>AGR.10.001165</t>
  </si>
  <si>
    <t>Договор №ОКБ02/19-197 от 18.12.2019г</t>
  </si>
  <si>
    <t>AGR.10.001166</t>
  </si>
  <si>
    <t>Приложение №963 КБО от 29.11.2019г.</t>
  </si>
  <si>
    <t>AGR.10.001167</t>
  </si>
  <si>
    <t>Заявление б/н от 24.12.2019г</t>
  </si>
  <si>
    <t>AGR.10.001168</t>
  </si>
  <si>
    <t>Заявление б/н от 25.12.2019г</t>
  </si>
  <si>
    <t>AGR.10.001169</t>
  </si>
  <si>
    <t>AGR.10.001170</t>
  </si>
  <si>
    <t>Договор ОКБ 02/19-191 от 12.12.2019г.</t>
  </si>
  <si>
    <t>AGR.10.001171</t>
  </si>
  <si>
    <t>Договор № ОКБ02/20-34 от 01.01.20</t>
  </si>
  <si>
    <t>AGR.10.001172</t>
  </si>
  <si>
    <t>Приложение №953 КБО от 29.11.2019г.</t>
  </si>
  <si>
    <t>AGR.10.001173</t>
  </si>
  <si>
    <t>ЮН-02/19-09 от 01.01.19</t>
  </si>
  <si>
    <t>AGR.10.001174</t>
  </si>
  <si>
    <t>Приложение №939 КБО от 13.11.2019г.</t>
  </si>
  <si>
    <t>AGR.10.001175</t>
  </si>
  <si>
    <t>Договор № ОКБ02/20-33 от 01.01.2020</t>
  </si>
  <si>
    <t>AGR.10.001176</t>
  </si>
  <si>
    <t>Приложение №949 КБО от 20.11.2019г.</t>
  </si>
  <si>
    <t>AGR.10.001177</t>
  </si>
  <si>
    <t>Приложение №965 КБО от 02.12.2019г.</t>
  </si>
  <si>
    <t>AGR.10.001178</t>
  </si>
  <si>
    <t>AGR.10.001179</t>
  </si>
  <si>
    <t>Договор №СГС005/19 от 13.12.2019г.</t>
  </si>
  <si>
    <t>AGR.10.001180</t>
  </si>
  <si>
    <t>Претензия № КБ-2866 от 02.10.2019</t>
  </si>
  <si>
    <t>AGR.10.001181</t>
  </si>
  <si>
    <t>Претензия № КБ-2867 от 02.10.2019</t>
  </si>
  <si>
    <t>AGR.10.001182</t>
  </si>
  <si>
    <t>Приложение №927 КБО от 16.10.2019г.</t>
  </si>
  <si>
    <t>AGR.10.001183</t>
  </si>
  <si>
    <t>Приложение №916 КБО от 08.10.2019г.</t>
  </si>
  <si>
    <t>AGR.10.001184</t>
  </si>
  <si>
    <t>Приложение №981 КБО от 19.12.2019г.</t>
  </si>
  <si>
    <t>AGR.10.001185</t>
  </si>
  <si>
    <t>AGR.10.001186</t>
  </si>
  <si>
    <t>Договор №ОКБ02/19-196 от 30.11.19</t>
  </si>
  <si>
    <t>AGR.10.001187</t>
  </si>
  <si>
    <t>Договор № 214850-SEAS от 04.10.19</t>
  </si>
  <si>
    <t>AGR.10.001188</t>
  </si>
  <si>
    <t>AGR.10.001189</t>
  </si>
  <si>
    <t>AGR.10.001190</t>
  </si>
  <si>
    <t>Претензия №КБ-3578 от 27.11.19</t>
  </si>
  <si>
    <t>AGR.10.001191</t>
  </si>
  <si>
    <t>Претензия №КБ-3540 от 22.11.19</t>
  </si>
  <si>
    <t>AGR.10.001192</t>
  </si>
  <si>
    <t>Претензия №КБ-3539 от 22.11.2019 г.</t>
  </si>
  <si>
    <t>AGR.10.001193</t>
  </si>
  <si>
    <t>Договор №ОКБ02/19-142 от 06.08.2019</t>
  </si>
  <si>
    <t>AGR.10.001194</t>
  </si>
  <si>
    <t>Договор № ОКБ02/19-175 от 16.10.19</t>
  </si>
  <si>
    <t>AGR.10.001195</t>
  </si>
  <si>
    <t>Договор № ОКБ02/19-176 от 16.10.19</t>
  </si>
  <si>
    <t>AGR.10.001196</t>
  </si>
  <si>
    <t>Уведомление на оплату №254 от 09.01.2020г</t>
  </si>
  <si>
    <t>AGR.10.001197</t>
  </si>
  <si>
    <t>Договор № ОКБ02/19-198 от 25.12.2019</t>
  </si>
  <si>
    <t>AGR.10.001198</t>
  </si>
  <si>
    <t>Приложение №967 КБО от 01.11.2019г.</t>
  </si>
  <si>
    <t>AGR.10.001199</t>
  </si>
  <si>
    <t>Договор КБ02/19-90 от 18.12.2019г</t>
  </si>
  <si>
    <t>AGR.10.001200</t>
  </si>
  <si>
    <t>Договор № GPL1-T01-0001221477-20191218 от 18.12.2019</t>
  </si>
  <si>
    <t>AGR.10.001201</t>
  </si>
  <si>
    <t>Сублицензионный договор № 077мск00000736 от 17.12.2019 г.</t>
  </si>
  <si>
    <t>AGR.10.001202</t>
  </si>
  <si>
    <t>Приложение №935 КБО от 06.11.2019г.</t>
  </si>
  <si>
    <t>AGR.10.001203</t>
  </si>
  <si>
    <t>Приложение №979 КБО от 01.12.2019г.</t>
  </si>
  <si>
    <t>AGR.10.001204</t>
  </si>
  <si>
    <t>Приложение №993 КБО от 01.12.2019г.</t>
  </si>
  <si>
    <t>AGR.10.001205</t>
  </si>
  <si>
    <t>Приложение №940 КБО от 01.11.2019г.</t>
  </si>
  <si>
    <t>AGR.10.001206</t>
  </si>
  <si>
    <t>AGR.10.001207</t>
  </si>
  <si>
    <t>Договор № ЛЦ-95582/001 от 09.01.2020 г.</t>
  </si>
  <si>
    <t>AGR.10.001208</t>
  </si>
  <si>
    <t>Договор № ГКФР-4538 от 19.11.2019 г.</t>
  </si>
  <si>
    <t>AGR.10.001209</t>
  </si>
  <si>
    <t>Договор № ОКБ02/19-171 от 03.10.2019 г.</t>
  </si>
  <si>
    <t>AGR.10.001210</t>
  </si>
  <si>
    <t>Договор №039-56-3 от 01.01.2020</t>
  </si>
  <si>
    <t>AGR.10.001211</t>
  </si>
  <si>
    <t>Договор № МЗ-19-03302 от 31.12.2019</t>
  </si>
  <si>
    <t>AGR.10.001212</t>
  </si>
  <si>
    <t>AGR.10.001213</t>
  </si>
  <si>
    <t>Договор КБ02/19-84 от 11.11.2019г</t>
  </si>
  <si>
    <t>AGR.10.001214</t>
  </si>
  <si>
    <t>Договор №ОКБ02/19-181 от 11.11.2019г</t>
  </si>
  <si>
    <t>AGR.10.001215</t>
  </si>
  <si>
    <t>Приложение №960 КБО от 29.11.2019г.</t>
  </si>
  <si>
    <t>AGR.10.001216</t>
  </si>
  <si>
    <t>Договор № ОКБ02/20-35 от 01.01.20</t>
  </si>
  <si>
    <t>AGR.10.001217</t>
  </si>
  <si>
    <t>Договор № 243 от 09.08.2019</t>
  </si>
  <si>
    <t>AGR.10.001218</t>
  </si>
  <si>
    <t>Договор № 248 от 19.08.2019</t>
  </si>
  <si>
    <t>AGR.10.001219</t>
  </si>
  <si>
    <t>Договор № 256 от 20.08.2019</t>
  </si>
  <si>
    <t>AGR.10.001220</t>
  </si>
  <si>
    <t>Договор № ОКБ02/19-121 от 01.07.19</t>
  </si>
  <si>
    <t>AGR.10.001221</t>
  </si>
  <si>
    <t>Договор № ОКБ 02/19-182 от 12.11.2019г.</t>
  </si>
  <si>
    <t>AGR.10.001222</t>
  </si>
  <si>
    <t>Договор № ОКБ02/20-27 от 01.01.20</t>
  </si>
  <si>
    <t>AGR.10.001223</t>
  </si>
  <si>
    <t>AGR.10.001224</t>
  </si>
  <si>
    <t>Заявление от 27.01.2020</t>
  </si>
  <si>
    <t>AGR.10.001225</t>
  </si>
  <si>
    <t>Договор ОКБ 02/20-61 от 20.01.2020г.</t>
  </si>
  <si>
    <t>AGR.10.001226</t>
  </si>
  <si>
    <t>Договор №ОКБ 02/20-28 от 01.01.2020г.</t>
  </si>
  <si>
    <t>AGR.10.001227</t>
  </si>
  <si>
    <t>Договор №Д01431600 от 01.01.17</t>
  </si>
  <si>
    <t>AGR.10.001228</t>
  </si>
  <si>
    <t>Договор № ОКБ02-17-194 от 09.11.2017</t>
  </si>
  <si>
    <t>AGR.10.001229</t>
  </si>
  <si>
    <t>Заявление б/н от 24.01.2020</t>
  </si>
  <si>
    <t>AGR.10.001230</t>
  </si>
  <si>
    <t>Приложение №959 КБО от 29.11.2019г.</t>
  </si>
  <si>
    <t>AGR.10.001231</t>
  </si>
  <si>
    <t>Договор №Д010691190000 от 09.09.2019г.</t>
  </si>
  <si>
    <t>AGR.10.001232</t>
  </si>
  <si>
    <t>Претензия № КБ-104 от 16.01.2020г.</t>
  </si>
  <si>
    <t>AGR.10.001233</t>
  </si>
  <si>
    <t>Договор №ОКБ02/20-56 от 15.01.2020г.</t>
  </si>
  <si>
    <t>AGR.10.001234</t>
  </si>
  <si>
    <t>Договор №ОКБ02/20-64 от 24.01.2020г.</t>
  </si>
  <si>
    <t>AGR.10.001235</t>
  </si>
  <si>
    <t>Договор КБ02/20-08 от 15.01.2020г.</t>
  </si>
  <si>
    <t>AGR.10.001236</t>
  </si>
  <si>
    <t>Договор КБ02/20-12 от 24.01.2020г.</t>
  </si>
  <si>
    <t>AGR.10.001237</t>
  </si>
  <si>
    <t>Договор №ОКБ02/20-40 от 01.01.2020</t>
  </si>
  <si>
    <t>AGR.10.001238</t>
  </si>
  <si>
    <t>Приложение №972 КБО от 06.12.2019г.</t>
  </si>
  <si>
    <t>AGR.10.001239</t>
  </si>
  <si>
    <t>Приложение №869 КБО от 16.08.2019г.</t>
  </si>
  <si>
    <t>AGR.10.001240</t>
  </si>
  <si>
    <t>Приложение №948 КБО от 20.11.2019г.</t>
  </si>
  <si>
    <t>AGR.10.001241</t>
  </si>
  <si>
    <t>Приложение №919 КБО от 11.10.2019г.</t>
  </si>
  <si>
    <t>AGR.10.001242</t>
  </si>
  <si>
    <t>Приложение №951 КБО от 21.11.2019г.</t>
  </si>
  <si>
    <t>AGR.10.001243</t>
  </si>
  <si>
    <t>Приложение №957 КБО от 29.11.2019г.</t>
  </si>
  <si>
    <t>AGR.10.001244</t>
  </si>
  <si>
    <t>Приложение №974 КБО от 09.12.2019г.</t>
  </si>
  <si>
    <t>AGR.10.001245</t>
  </si>
  <si>
    <t>Приложение №921 КБО от 11.10.2019г.</t>
  </si>
  <si>
    <t>AGR.10.001246</t>
  </si>
  <si>
    <t>Приложение №968 КБО от 05.12.2019г.</t>
  </si>
  <si>
    <t>AGR.10.001247</t>
  </si>
  <si>
    <t>Приложение №1000 КБО от 01.01.2020г.</t>
  </si>
  <si>
    <t>AGR.10.001248</t>
  </si>
  <si>
    <t>Приложение №955 КБО от 26.11.2019г.</t>
  </si>
  <si>
    <t>AGR.10.001249</t>
  </si>
  <si>
    <t>Приложение №956 КБО от 26.11.2019г.</t>
  </si>
  <si>
    <t>AGR.10.001250</t>
  </si>
  <si>
    <t>Договор № ОКБ 0220/52 от 01.01.2020</t>
  </si>
  <si>
    <t>AGR.10.001251</t>
  </si>
  <si>
    <t>Договор №ЮН02/20-08 от 01.01.2020г</t>
  </si>
  <si>
    <t>AGR.10.001252</t>
  </si>
  <si>
    <t>Договор КБ02/20-06 от 01.01.2020г</t>
  </si>
  <si>
    <t>AGR.10.001253</t>
  </si>
  <si>
    <t>Договор №69-К от 01.01.2020г.</t>
  </si>
  <si>
    <t>AGR.10.001254</t>
  </si>
  <si>
    <t>Договор № ОКБ02/20-46 от 01.01.2020 г.</t>
  </si>
  <si>
    <t>AGR.10.001255</t>
  </si>
  <si>
    <t>Претензия №КБ -140 от 20.01.2020г.</t>
  </si>
  <si>
    <t>AGR.10.001256</t>
  </si>
  <si>
    <t>ОКБ 02/20-11 от 01.01.2020г.</t>
  </si>
  <si>
    <t>AGR.10.001257</t>
  </si>
  <si>
    <t>ОКБ 02/20-12 от 01.01.2020г.</t>
  </si>
  <si>
    <t>AGR.10.001258</t>
  </si>
  <si>
    <t>Договор №ОКБ02/20-25 от 01.01.20</t>
  </si>
  <si>
    <t>AGR.10.001259</t>
  </si>
  <si>
    <t>Договор №ОКБ02/20-08 от 01.01.20</t>
  </si>
  <si>
    <t>AGR.10.001260</t>
  </si>
  <si>
    <t>Договор №ОКБ02/20-09 от 01.01.20</t>
  </si>
  <si>
    <t>AGR.10.001261</t>
  </si>
  <si>
    <t>Договор № 14 от 10.12.19</t>
  </si>
  <si>
    <t>AGR.10.001262</t>
  </si>
  <si>
    <t>Договор № ВЖГ 01-20 от 01.01.20</t>
  </si>
  <si>
    <t>AGR.10.001263</t>
  </si>
  <si>
    <t>Договор № 13-ОКУ от 01.01.20</t>
  </si>
  <si>
    <t>AGR.10.001264</t>
  </si>
  <si>
    <t>Договор № РЭС20-190/00 от 13.12.2019</t>
  </si>
  <si>
    <t>AGR.10.001265</t>
  </si>
  <si>
    <t>Договор №UETЕL/20-126/2 от 01.01.2020</t>
  </si>
  <si>
    <t>AGR.10.001266</t>
  </si>
  <si>
    <t>Приложение №975 КБО от 09.12.2019г.</t>
  </si>
  <si>
    <t>AGR.10.001267</t>
  </si>
  <si>
    <t>Договор №ОКБ 02/19-184 от 18.11.2019</t>
  </si>
  <si>
    <t>AGR.10.001268</t>
  </si>
  <si>
    <t>Договор № ОКБ 02/19-195 от 16.12.19</t>
  </si>
  <si>
    <t>AGR.10.001269</t>
  </si>
  <si>
    <t>не использовать Договор №ОКБ02/20-58 от 01.01.20</t>
  </si>
  <si>
    <t>AGR.10.001270</t>
  </si>
  <si>
    <t>Договор №КБ02/20-09 от 01.01.2020г.</t>
  </si>
  <si>
    <t>AGR.10.001271</t>
  </si>
  <si>
    <t>Договор №ОКБ02/20-37 от 01.01.2020</t>
  </si>
  <si>
    <t>AGR.10.001272</t>
  </si>
  <si>
    <t>Договор №ОКБ02/20-39 от 01.01.2020</t>
  </si>
  <si>
    <t>AGR.10.001273</t>
  </si>
  <si>
    <t>Приложение №1005 КБО от 01.01.2020г.</t>
  </si>
  <si>
    <t>AGR.10.001274</t>
  </si>
  <si>
    <t>Договор № ОКБ02/20-13 от 01.01.20</t>
  </si>
  <si>
    <t>AGR.10.001275</t>
  </si>
  <si>
    <t>Договор № ОКБ02/19-188 от 27.11.19</t>
  </si>
  <si>
    <t>AGR.10.001276</t>
  </si>
  <si>
    <t>Претензия №КБ-65 от 14.01.2020</t>
  </si>
  <si>
    <t>AGR.10.001277</t>
  </si>
  <si>
    <t>Претензия №КБ-179 от 23.01.2020</t>
  </si>
  <si>
    <t>AGR.10.001278</t>
  </si>
  <si>
    <t>Претензия №КБ-149 от 20.01.2020</t>
  </si>
  <si>
    <t>AGR.10.001279</t>
  </si>
  <si>
    <t>Приложение №983 КБО от 20.12.2019г.</t>
  </si>
  <si>
    <t>AGR.10.001280</t>
  </si>
  <si>
    <t>Приложение №999 КБО от 21.01.2020г.</t>
  </si>
  <si>
    <t>AGR.10.001281</t>
  </si>
  <si>
    <t>Приложение №964 КБО от 29.11.2019г.</t>
  </si>
  <si>
    <t>AGR.10.001282</t>
  </si>
  <si>
    <t>Договор №ОКБ02/20-44 от 01.01.20</t>
  </si>
  <si>
    <t>AGR.10.001283</t>
  </si>
  <si>
    <t>Договор КБ02/20-03 от 01.01.2020г</t>
  </si>
  <si>
    <t>AGR.10.001284</t>
  </si>
  <si>
    <t>Договор №ОКБ02/20-41 от 01.01.2020</t>
  </si>
  <si>
    <t>AGR.10.001285</t>
  </si>
  <si>
    <t>Договор № 03 от 09.01.2020г.</t>
  </si>
  <si>
    <t>AGR.10.001286</t>
  </si>
  <si>
    <t>Договор №ОКБ02/20-57 от 01.01.20</t>
  </si>
  <si>
    <t>AGR.10.001287</t>
  </si>
  <si>
    <t>Договор № 5-КМА от 01.01.2020</t>
  </si>
  <si>
    <t>AGR.10.001288</t>
  </si>
  <si>
    <t>Договор № 20 от 01.01.2020</t>
  </si>
  <si>
    <t>AGR.10.001289</t>
  </si>
  <si>
    <t>Договор №ОКБ02/20-47 от 01.01.2020</t>
  </si>
  <si>
    <t>AGR.10.001290</t>
  </si>
  <si>
    <t>Договор № ОКБ02/19-186 от 25.11.19</t>
  </si>
  <si>
    <t>AGR.10.001291</t>
  </si>
  <si>
    <t>Договор №ЮН02/19-62 от 25.11.2019г.</t>
  </si>
  <si>
    <t>AGR.10.001292</t>
  </si>
  <si>
    <t>Договор № 09/20 от 01.01.20</t>
  </si>
  <si>
    <t>AGR.10.001293</t>
  </si>
  <si>
    <t>Договор № 021-01/394/20 от 12.12.2019</t>
  </si>
  <si>
    <t>AGR.10.001294</t>
  </si>
  <si>
    <t>Договор № 93/ТО-2020 от 01.01.20</t>
  </si>
  <si>
    <t>AGR.10.001295</t>
  </si>
  <si>
    <t>Договор № 01/20 от 11.12.19</t>
  </si>
  <si>
    <t>AGR.10.001296</t>
  </si>
  <si>
    <t>Договор № ОКБ 02/20-04 от 01.01.20</t>
  </si>
  <si>
    <t>AGR.10.001297</t>
  </si>
  <si>
    <t>Договор № ОКБ 02/20-06 от 01.01.20</t>
  </si>
  <si>
    <t>AGR.10.001298</t>
  </si>
  <si>
    <t>Договор № ОКБ02/19-109 от 30.04.2019</t>
  </si>
  <si>
    <t>AGR.10.001299</t>
  </si>
  <si>
    <t>Договор № ОКБ02/20-15 от 01.01.20</t>
  </si>
  <si>
    <t>AGR.10.001300</t>
  </si>
  <si>
    <t>договор № РЭС 20-194/00 от 18.12.19</t>
  </si>
  <si>
    <t>AGR.10.001301</t>
  </si>
  <si>
    <t>Приложение №962 КБО от 29.11.2019г.</t>
  </si>
  <si>
    <t>AGR.10.001302</t>
  </si>
  <si>
    <t>Договор № ОКБ02/20-51/04 от 01.01.2020г.</t>
  </si>
  <si>
    <t>AGR.10.001303</t>
  </si>
  <si>
    <t>Договор№ОКБ02/20-07 от 01.01.2020г.</t>
  </si>
  <si>
    <t>AGR.10.001304</t>
  </si>
  <si>
    <t>Договор №17-Б/2020// от 02.12.2019</t>
  </si>
  <si>
    <t>AGR.10.001305</t>
  </si>
  <si>
    <t>Претензия №КБ-276 от 30.01.2020г.</t>
  </si>
  <si>
    <t>AGR.10.001306</t>
  </si>
  <si>
    <t>Договор №КБ02/17-90 от 08.11.2017</t>
  </si>
  <si>
    <t>AGR.10.001307</t>
  </si>
  <si>
    <t>Договор №ОКБ02/20-17 от 10.01.2020г.</t>
  </si>
  <si>
    <t>AGR.10.001308</t>
  </si>
  <si>
    <t>Договор № Т7-156/19 от 01.01.20</t>
  </si>
  <si>
    <t>AGR.10.001309</t>
  </si>
  <si>
    <t>Договор №0252-20 от 29.01.2020</t>
  </si>
  <si>
    <t>AGR.10.001310</t>
  </si>
  <si>
    <t>AGR.10.001311</t>
  </si>
  <si>
    <t>Приложение №958 КБО от 29.11.2019г.</t>
  </si>
  <si>
    <t>AGR.10.001312</t>
  </si>
  <si>
    <t>Претензия №КБ-177 от 23.01.2020 г.</t>
  </si>
  <si>
    <t>AGR.10.001313</t>
  </si>
  <si>
    <t>Приложение №928 КБО от 16.10.2019г.</t>
  </si>
  <si>
    <t>AGR.10.001314</t>
  </si>
  <si>
    <t>Договор №ОКБ02/20-74 от 10.02.2020г.</t>
  </si>
  <si>
    <t>AGR.10.001315</t>
  </si>
  <si>
    <t>Договор №ОКБ 02/20-36 от 01.01.2020г.</t>
  </si>
  <si>
    <t>AGR.10.001316</t>
  </si>
  <si>
    <t>Приложение №997 КБО от 30.12.2019г.</t>
  </si>
  <si>
    <t>AGR.10.001317</t>
  </si>
  <si>
    <t>Договор №14-20 от 28.11.2019г.</t>
  </si>
  <si>
    <t>AGR.10.001318</t>
  </si>
  <si>
    <t>Договор №186/20-ДО от 30.01.2020г.</t>
  </si>
  <si>
    <t>AGR.10.001319</t>
  </si>
  <si>
    <t>служебная записка №б/н от 25.02.2020</t>
  </si>
  <si>
    <t>AGR.10.001320</t>
  </si>
  <si>
    <t>Письмо Исх. № 1645 от 21.02.2020</t>
  </si>
  <si>
    <t>AGR.10.001321</t>
  </si>
  <si>
    <t>Договор № ОКБ02/20-58 от 01.01.20</t>
  </si>
  <si>
    <t>AGR.10.001322</t>
  </si>
  <si>
    <t>!!!Договор КБ02/20-09 от 01.01.2020г.</t>
  </si>
  <si>
    <t>AGR.10.001323</t>
  </si>
  <si>
    <t>Претензия № КБ-74 от 15.01.2020</t>
  </si>
  <si>
    <t>AGR.10.001324</t>
  </si>
  <si>
    <t>Претензия № КБ-509 от 19.02.2020</t>
  </si>
  <si>
    <t>AGR.10.001325</t>
  </si>
  <si>
    <t>AGR.10.001326</t>
  </si>
  <si>
    <t>Договор №ОКБ02/20-31 от 01.01.2020</t>
  </si>
  <si>
    <t>AGR.10.001327</t>
  </si>
  <si>
    <t>Договор № ОКБ02/19-133 от 18.07.2019</t>
  </si>
  <si>
    <t>AGR.10.001328</t>
  </si>
  <si>
    <t>Приложение №954 КБО от 22.11.2019г.</t>
  </si>
  <si>
    <t>AGR.10.001329</t>
  </si>
  <si>
    <t>Приложение №976 КБО от 10.12.2019г.</t>
  </si>
  <si>
    <t>AGR.10.001330</t>
  </si>
  <si>
    <t>Приложение №1012 КБО от 01.02.2020г.</t>
  </si>
  <si>
    <t>AGR.10.001331</t>
  </si>
  <si>
    <t>Приложение №994 КБО от 14.01.2020г.</t>
  </si>
  <si>
    <t>AGR.10.001332</t>
  </si>
  <si>
    <t>Приложение №1014 КБО от 13.02.2020г.</t>
  </si>
  <si>
    <t>AGR.10.001333</t>
  </si>
  <si>
    <t>договор № СД -07/20 от 12.12.19</t>
  </si>
  <si>
    <t>AGR.10.001334</t>
  </si>
  <si>
    <t>Приложение №942 КБО от 15.11.2019г.</t>
  </si>
  <si>
    <t>AGR.10.001335</t>
  </si>
  <si>
    <t>Договор № 02/20 от 01.01.2020</t>
  </si>
  <si>
    <t>AGR.10.001336</t>
  </si>
  <si>
    <t>Договор № 03/20 от 01.01.2020</t>
  </si>
  <si>
    <t>AGR.10.001337</t>
  </si>
  <si>
    <t>Договор № 04/20 от 01.01.2020</t>
  </si>
  <si>
    <t>AGR.10.001338</t>
  </si>
  <si>
    <t>Приложение №998 КБО от 17.01.2020г.</t>
  </si>
  <si>
    <t>AGR.10.001339</t>
  </si>
  <si>
    <t>Договор № 94/ТО-2020 от 01.01.20</t>
  </si>
  <si>
    <t>AGR.10.001340</t>
  </si>
  <si>
    <t>Договор № ОКБ02/20-14 от 01.01.2020</t>
  </si>
  <si>
    <t>AGR.10.001341</t>
  </si>
  <si>
    <t>Приложение №950 КБО от 20.11.2019г.</t>
  </si>
  <si>
    <t>AGR.10.001342</t>
  </si>
  <si>
    <t>Договор № ОКБ 02/20-03 от 01.01.2020</t>
  </si>
  <si>
    <t>AGR.10.001343</t>
  </si>
  <si>
    <t>Приложение №970 КБО от 06.12.2019г.</t>
  </si>
  <si>
    <t>AGR.10.001344</t>
  </si>
  <si>
    <t>Приложение №1007 КБО от 28.01.2020г.</t>
  </si>
  <si>
    <t>AGR.10.001345</t>
  </si>
  <si>
    <t>Договор №ОКБ02/20-18 от 01.01.2020</t>
  </si>
  <si>
    <t>AGR.10.001346</t>
  </si>
  <si>
    <t>Договор № ОКБ 02/20-23 от 16.01.2020</t>
  </si>
  <si>
    <t>AGR.10.001347</t>
  </si>
  <si>
    <t>Договор № ОКБ02/20-17 от 01.10.2020</t>
  </si>
  <si>
    <t>AGR.10.001348</t>
  </si>
  <si>
    <t>Приложение №984 КБО от 20.12.2019г.</t>
  </si>
  <si>
    <t>AGR.10.001349</t>
  </si>
  <si>
    <t>Приложение №992 КБО от 09.01.2020г.</t>
  </si>
  <si>
    <t>AGR.10.001350</t>
  </si>
  <si>
    <t>Договор № ОКБ02/20-26 от 01.01.2020</t>
  </si>
  <si>
    <t>AGR.10.001351</t>
  </si>
  <si>
    <t>договор № ОКБ02/20-24 от 01.01.2020</t>
  </si>
  <si>
    <t>AGR.10.001352</t>
  </si>
  <si>
    <t>Договор № 20.676.20 от 01.01.2020</t>
  </si>
  <si>
    <t>AGR.10.001353</t>
  </si>
  <si>
    <t>Письмо № 1645-3-3-5 от 21.02.2020</t>
  </si>
  <si>
    <t>AGR.10.001354</t>
  </si>
  <si>
    <t>Приложение №1024 КБО от 01.02.2020г.</t>
  </si>
  <si>
    <t>AGR.10.001355</t>
  </si>
  <si>
    <t>Приложение №1023 КБО от 01.02.2020г.</t>
  </si>
  <si>
    <t>AGR.10.001356</t>
  </si>
  <si>
    <t>Договор № ОКБ02/19-187 от 11.12.19</t>
  </si>
  <si>
    <t>AGR.10.001357</t>
  </si>
  <si>
    <t>Письмо № ЮН-11/1 от 10.01.2020</t>
  </si>
  <si>
    <t>AGR.10.001358</t>
  </si>
  <si>
    <t>Договор № ОКБ02/20-66-005/20 от 27.01.2020</t>
  </si>
  <si>
    <t>AGR.10.001359</t>
  </si>
  <si>
    <t>Приложение №978 КБО от 11.12.2019г.</t>
  </si>
  <si>
    <t>AGR.10.001360</t>
  </si>
  <si>
    <t>Договор № ОКБ02/19-177 от 17.10.2019</t>
  </si>
  <si>
    <t>AGR.10.001361</t>
  </si>
  <si>
    <t>Договор №ОКБ02/19-158 от 04.09.2019г.</t>
  </si>
  <si>
    <t>AGR.10.001362</t>
  </si>
  <si>
    <t>Договор №ОКБ02/19-159 от 04.09.2019г.</t>
  </si>
  <si>
    <t>AGR.10.001363</t>
  </si>
  <si>
    <t>Договор №ЮН02/20-18 от 15.01.2020г</t>
  </si>
  <si>
    <t>AGR.10.001364</t>
  </si>
  <si>
    <t>Приложение №966 КБО от 03.12.2019г.</t>
  </si>
  <si>
    <t>AGR.10.001365</t>
  </si>
  <si>
    <t>Договор №ОКБ02/20-50 от 01.01.2020г.</t>
  </si>
  <si>
    <t>AGR.10.001366</t>
  </si>
  <si>
    <t>Приложение №1008 КБО от 28.01.2020г.</t>
  </si>
  <si>
    <t>AGR.10.001367</t>
  </si>
  <si>
    <t>Приложение №1017 КБО от 14.02.2020г.</t>
  </si>
  <si>
    <t>AGR.10.001368</t>
  </si>
  <si>
    <t>Приложение №1016 КБО от 14.02.2020г.</t>
  </si>
  <si>
    <t>AGR.10.001369</t>
  </si>
  <si>
    <t>Счет-оферта № 202802 от 11.03.2020 г.</t>
  </si>
  <si>
    <t>AGR.10.001370</t>
  </si>
  <si>
    <t>Договор № ОКБ02/19-187 от 11.12.2019 г.</t>
  </si>
  <si>
    <t>AGR.10.001371</t>
  </si>
  <si>
    <t>Приложение №944 КБО от 15.11.2019г.</t>
  </si>
  <si>
    <t>AGR.10.001372</t>
  </si>
  <si>
    <t>Претензия №КБ-178 от 23.01.2020</t>
  </si>
  <si>
    <t>AGR.10.001373</t>
  </si>
  <si>
    <t>Претензия №КБ-206 от 24.01.2020</t>
  </si>
  <si>
    <t>AGR.10.001374</t>
  </si>
  <si>
    <t>Претензия №КБ-514 от 20.02.2020 г.</t>
  </si>
  <si>
    <t>AGR.10.001375</t>
  </si>
  <si>
    <t>Договор № 100710717/И от 20.02.2020 г.</t>
  </si>
  <si>
    <t>AGR.10.001376</t>
  </si>
  <si>
    <t>Претензия КБ-515 от 20.02.2020г.</t>
  </si>
  <si>
    <t>AGR.10.001377</t>
  </si>
  <si>
    <t>Договор № 103 от 03.03.2020</t>
  </si>
  <si>
    <t>AGR.10.001378</t>
  </si>
  <si>
    <t>AGR.10.001379</t>
  </si>
  <si>
    <t>Договор ОКБ02/20-79 от 27.02.2020г.</t>
  </si>
  <si>
    <t>AGR.10.001380</t>
  </si>
  <si>
    <t>Приложение №1041 КБО от 01.03.2020г.</t>
  </si>
  <si>
    <t>AGR.10.001381</t>
  </si>
  <si>
    <t>Приложение №980 КБО от 17.12.2019г.</t>
  </si>
  <si>
    <t>AGR.10.001382</t>
  </si>
  <si>
    <t>Договор №ОКБ02/20-89 от 18.03.20</t>
  </si>
  <si>
    <t>AGR.10.001383</t>
  </si>
  <si>
    <t>Договор поставки №ОКБ02/20-87 от 20.03.2020г</t>
  </si>
  <si>
    <t>AGR.10.001384</t>
  </si>
  <si>
    <t>Претензия № КБ-452 от 13.02.2020</t>
  </si>
  <si>
    <t>AGR.10.001385</t>
  </si>
  <si>
    <t>осн.</t>
  </si>
  <si>
    <t>AGR.10.001386</t>
  </si>
  <si>
    <t>Приложение №1018 КБО от 18.02.2020г.</t>
  </si>
  <si>
    <t>AGR.10.001387</t>
  </si>
  <si>
    <t>Приложение №798 КБО от 13.05.2019г.</t>
  </si>
  <si>
    <t>AGR.10.001388</t>
  </si>
  <si>
    <t>Договор №ОКБ 02/20-86 от 06.03.2020г.</t>
  </si>
  <si>
    <t>AGR.10.001389</t>
  </si>
  <si>
    <t>Договор № 121 от 13.03.2020</t>
  </si>
  <si>
    <t>AGR.10.001390</t>
  </si>
  <si>
    <t>Договор № 130 от 17.03.2020</t>
  </si>
  <si>
    <t>AGR.10.001391</t>
  </si>
  <si>
    <t>Приложение №1001 КБО от 24.01.2020г.</t>
  </si>
  <si>
    <t>AGR.10.001392</t>
  </si>
  <si>
    <t>Приложение №977 КБО от 11.12.2019г.</t>
  </si>
  <si>
    <t>AGR.10.001393</t>
  </si>
  <si>
    <t>Претензия № КБ-556 от 25.02.20</t>
  </si>
  <si>
    <t>AGR.10.001394</t>
  </si>
  <si>
    <t>Договор №ОКБ02/20-72 от 06.02.2020</t>
  </si>
  <si>
    <t>AGR.10.001395</t>
  </si>
  <si>
    <t>AGR.10.001396</t>
  </si>
  <si>
    <t>Приложение №1010 КБО от 06.02.2020г.</t>
  </si>
  <si>
    <t>AGR.10.001397</t>
  </si>
  <si>
    <t>Приложение №1021 КБО от 21.02.2020г.</t>
  </si>
  <si>
    <t>AGR.10.001398</t>
  </si>
  <si>
    <t>Приложение №990 КБО от 26.12.2019г.</t>
  </si>
  <si>
    <t>AGR.10.001399</t>
  </si>
  <si>
    <t>Приложение №941 КБО от 15.11.2019г.</t>
  </si>
  <si>
    <t>AGR.10.001400</t>
  </si>
  <si>
    <t>Приложение №913 КБО от 03.10.2019г.</t>
  </si>
  <si>
    <t>AGR.10.001401</t>
  </si>
  <si>
    <t>AGR.10.001402</t>
  </si>
  <si>
    <t>Договор № 05/20 от 01.01.2020</t>
  </si>
  <si>
    <t>AGR.10.001403</t>
  </si>
  <si>
    <t>Договор № 06/20 от 01.01.2020</t>
  </si>
  <si>
    <t>AGR.10.001404</t>
  </si>
  <si>
    <t>Договор № ОКБ02/20-69 от 03.02.2020</t>
  </si>
  <si>
    <t>AGR.10.001405</t>
  </si>
  <si>
    <t>Договор №90СТ/20 от 04.02.2020 г.</t>
  </si>
  <si>
    <t>AGR.10.001406</t>
  </si>
  <si>
    <t>Договор №04-2020 от 01.01.2020</t>
  </si>
  <si>
    <t>AGR.10.001407</t>
  </si>
  <si>
    <t>Договор № ОКБ 02/20-32 от 01.01.2020</t>
  </si>
  <si>
    <t>AGR.10.001408</t>
  </si>
  <si>
    <t>Приложение №1044 КБО от 17.03.2020г.</t>
  </si>
  <si>
    <t>AGR.10.001409</t>
  </si>
  <si>
    <t>Договор №ОКБ02/20-55 от 14.01.2020г</t>
  </si>
  <si>
    <t>AGR.10.001410</t>
  </si>
  <si>
    <t>Претензия № КБ-64 от 14.01.2020г.</t>
  </si>
  <si>
    <t>AGR.10.001411</t>
  </si>
  <si>
    <t>Претензия № КБ-205 от 24.01.2020г.</t>
  </si>
  <si>
    <t>AGR.10.001412</t>
  </si>
  <si>
    <t>Претензия № КБ-314 от 03.02.2020г.</t>
  </si>
  <si>
    <t>AGR.10.001413</t>
  </si>
  <si>
    <t>Претензия №КБ-64 от 14.01.2020</t>
  </si>
  <si>
    <t>AGR.10.001414</t>
  </si>
  <si>
    <t>Претензия №КБ-205 от 24.01.2020</t>
  </si>
  <si>
    <t>AGR.10.001415</t>
  </si>
  <si>
    <t>Претензия №КБ-314 от 03.02.2020</t>
  </si>
  <si>
    <t>AGR.10.001416</t>
  </si>
  <si>
    <t>Договор № 208/2 от 01.01.2020</t>
  </si>
  <si>
    <t>AGR.10.001417</t>
  </si>
  <si>
    <t>Приложение №1039 КБО от 12.03.2020г.</t>
  </si>
  <si>
    <t>AGR.10.001418</t>
  </si>
  <si>
    <t>Приложение № 852 КБО от 23.07.2019г.</t>
  </si>
  <si>
    <t>AGR.10.001419</t>
  </si>
  <si>
    <t>Договор №ОКБ02/20-81 от 01.03.20г.</t>
  </si>
  <si>
    <t>AGR.10.001420</t>
  </si>
  <si>
    <t>Договор № ОКБ02/19-170 от 01.10.19</t>
  </si>
  <si>
    <t>AGR.10.001421</t>
  </si>
  <si>
    <t>Договор № ОКБ02/20-54 от 01.01.2020</t>
  </si>
  <si>
    <t>AGR.10.001422</t>
  </si>
  <si>
    <t>Приложение №1036 КБО USD от 11.03.2020г.</t>
  </si>
  <si>
    <t>AGR.10.001423</t>
  </si>
  <si>
    <t>Приложение №1002 КБО от 28.01.2020г.</t>
  </si>
  <si>
    <t>AGR.10.001424</t>
  </si>
  <si>
    <t>AGR.10.001425</t>
  </si>
  <si>
    <t>Договор № ОКБ 02/20-70 от 04.02.2020</t>
  </si>
  <si>
    <t>AGR.10.001426</t>
  </si>
  <si>
    <t>Договор № 04/19 от 19.07.19</t>
  </si>
  <si>
    <t>AGR.10.001427</t>
  </si>
  <si>
    <t>Приложение №969 КБО от 06.12.2019г.</t>
  </si>
  <si>
    <t>AGR.10.001428</t>
  </si>
  <si>
    <t>Договор № ОКБ02/20-75 от 11.02.2020</t>
  </si>
  <si>
    <t>AGR.10.001429</t>
  </si>
  <si>
    <t>Договор № ОКБ02/20-83 от 10.03.2020</t>
  </si>
  <si>
    <t>AGR.10.001430</t>
  </si>
  <si>
    <t>Договор №ЮН02/20-16 от 10.03.2020г</t>
  </si>
  <si>
    <t>AGR.10.001431</t>
  </si>
  <si>
    <t>Уведомление на оплату №1284 от 30.03.2020г</t>
  </si>
  <si>
    <t>AGR.10.001432</t>
  </si>
  <si>
    <t>Договор №ЮН02/20-06 от 01.01.2020г</t>
  </si>
  <si>
    <t>AGR.10.001433</t>
  </si>
  <si>
    <t>Договор №КБ02/20-24 от 01.03.2020г.</t>
  </si>
  <si>
    <t>AGR.10.001434</t>
  </si>
  <si>
    <t>Договор №2183 НД от 10.04.2020г.</t>
  </si>
  <si>
    <t>AGR.10.001435</t>
  </si>
  <si>
    <t>Договор №ОКБ02/20-77 от 04.03.20</t>
  </si>
  <si>
    <t>AGR.10.001436</t>
  </si>
  <si>
    <t>AGR.10.001437</t>
  </si>
  <si>
    <t>Приложение №1011 КБО от 10.02.2020г.</t>
  </si>
  <si>
    <t>AGR.10.001438</t>
  </si>
  <si>
    <t>Договор №23/20АР от 27.01.2020г</t>
  </si>
  <si>
    <t>AGR.10.001439</t>
  </si>
  <si>
    <t>Приложение №996 КБО от 30.12.2019г.</t>
  </si>
  <si>
    <t>AGR.10.001440</t>
  </si>
  <si>
    <t>Приложение №982 КБО от 30.12.2019г.</t>
  </si>
  <si>
    <t>AGR.10.001441</t>
  </si>
  <si>
    <t>Приложение №973 КБО от 09.12.2019г.</t>
  </si>
  <si>
    <t>AGR.10.001442</t>
  </si>
  <si>
    <t>Приложение №1006 КБО от 26.02.2020г.</t>
  </si>
  <si>
    <t>AGR.10.001443</t>
  </si>
  <si>
    <t>Приложение №971 КБО от 06.12.2019г.</t>
  </si>
  <si>
    <t>AGR.10.001444</t>
  </si>
  <si>
    <t>Договор №ОКБ02/20-95 от 09.04.2020г</t>
  </si>
  <si>
    <t>AGR.10.001445</t>
  </si>
  <si>
    <t>Договор №2091091600673 от 07.04.2020г.</t>
  </si>
  <si>
    <t>AGR.10.001446</t>
  </si>
  <si>
    <t>Договор №10-20 от 25.11.2019г.</t>
  </si>
  <si>
    <t>AGR.10.001447</t>
  </si>
  <si>
    <t>Приложение №1025 КБО от 28.02.2020г.</t>
  </si>
  <si>
    <t>AGR.10.001448</t>
  </si>
  <si>
    <t>Договор № 001401088951 от 07.05.2019</t>
  </si>
  <si>
    <t>AGR.10.001449</t>
  </si>
  <si>
    <t>Приложение №1043 КБО от 17.03.2020г.</t>
  </si>
  <si>
    <t>AGR.10.001450</t>
  </si>
  <si>
    <t>Договор № ОКБ02/20-88 от 19.03.2020</t>
  </si>
  <si>
    <t>AGR.10.001451</t>
  </si>
  <si>
    <t>Приложение №1051 КБО от 01.03.2020г.</t>
  </si>
  <si>
    <t>AGR.10.001452</t>
  </si>
  <si>
    <t>AGR.10.001453</t>
  </si>
  <si>
    <t>Приложение №991 КБО от 27.12.2019г.</t>
  </si>
  <si>
    <t>AGR.10.001454</t>
  </si>
  <si>
    <t>Приложение №853 КБО от 23.07.2019г.</t>
  </si>
  <si>
    <t>AGR.10.001455</t>
  </si>
  <si>
    <t>Приложение №917 КБО от 09.10.2019г.</t>
  </si>
  <si>
    <t>AGR.10.001456</t>
  </si>
  <si>
    <t>Приложение №1042 КБО от 13.03.2020г.USD</t>
  </si>
  <si>
    <t>AGR.10.001457</t>
  </si>
  <si>
    <t>Невыясненный платеж</t>
  </si>
  <si>
    <t>AGR.10.001458</t>
  </si>
  <si>
    <t>AGR.10.001459</t>
  </si>
  <si>
    <t>Пост.№711091319609532 от 13.04.2020</t>
  </si>
  <si>
    <t>AGR.10.001460</t>
  </si>
  <si>
    <t>AGR.10.001461</t>
  </si>
  <si>
    <t>Приложение №1054 КБО от 01.04.2020г.</t>
  </si>
  <si>
    <t>AGR.10.001462</t>
  </si>
  <si>
    <t>договор ОКБ 02/20-68 03.02.2020</t>
  </si>
  <si>
    <t>AGR.10.001463</t>
  </si>
  <si>
    <t>Договор №ОКБ/20-109 от 30.04.2020г.</t>
  </si>
  <si>
    <t>AGR.10.001464</t>
  </si>
  <si>
    <t>Договор ОКБ 02/20-110 от 04.05.2020</t>
  </si>
  <si>
    <t>AGR.10.001465</t>
  </si>
  <si>
    <t>Договор №ЮН02/20-05 от 01.01.2020г</t>
  </si>
  <si>
    <t>AGR.10.001466</t>
  </si>
  <si>
    <t>Договор № 44/20-РЕМ от 01.01.2020</t>
  </si>
  <si>
    <t>AGR.10.001467</t>
  </si>
  <si>
    <t>Договор № ОКБ02/19-169 от 01.10.2019</t>
  </si>
  <si>
    <t>AGR.10.001468</t>
  </si>
  <si>
    <t>AGR.10.001469</t>
  </si>
  <si>
    <t>Приложение №986 КБО от 27.12.2019г.</t>
  </si>
  <si>
    <t>AGR.10.001470</t>
  </si>
  <si>
    <t>Договор КБ02/20-29 от 09.04.2020г.</t>
  </si>
  <si>
    <t>AGR.10.001471</t>
  </si>
  <si>
    <t>AGR.10.001472</t>
  </si>
  <si>
    <t>Приложение №1004 КБО от 26.02.2020г.</t>
  </si>
  <si>
    <t>AGR.10.001473</t>
  </si>
  <si>
    <t>Приложение №1056 КБО от 01.04.2020г.</t>
  </si>
  <si>
    <t>AGR.10.001474</t>
  </si>
  <si>
    <t>AGR.10.001475</t>
  </si>
  <si>
    <t>Приложение №995 КБО от 30.12.2019г.</t>
  </si>
  <si>
    <t>AGR.10.001476</t>
  </si>
  <si>
    <t>Договор №ОКБ 02/20-93 от 06.04.2020</t>
  </si>
  <si>
    <t>AGR.10.001477</t>
  </si>
  <si>
    <t>Договор № ОКБ02/20-97 от 03.05.2020</t>
  </si>
  <si>
    <t>AGR.10.001478</t>
  </si>
  <si>
    <t>Договор № ОКБ02/20-112 от 20.04.2020</t>
  </si>
  <si>
    <t>AGR.10.001479</t>
  </si>
  <si>
    <t>AGR.10.001480</t>
  </si>
  <si>
    <t>Договор №ОКБ02/20-90 от 25.03.2020г</t>
  </si>
  <si>
    <t>AGR.10.001481</t>
  </si>
  <si>
    <t>AGR.10.001482</t>
  </si>
  <si>
    <t>Договор № ОКБ02/15-17 от 01.03.15</t>
  </si>
  <si>
    <t>AGR.10.001483</t>
  </si>
  <si>
    <t>Договор №186375230728 от 07.04.2015г.</t>
  </si>
  <si>
    <t>AGR.10.001484</t>
  </si>
  <si>
    <t>AGR.10.001485</t>
  </si>
  <si>
    <t>AGR.10.001486</t>
  </si>
  <si>
    <t>AGR.10.001487</t>
  </si>
  <si>
    <t>Договор № 2610-ЦКПД от 14.04.15</t>
  </si>
  <si>
    <t>AGR.10.001488</t>
  </si>
  <si>
    <t>Договор № НФ02/15-28 от 05.05.15</t>
  </si>
  <si>
    <t>AGR.10.001489</t>
  </si>
  <si>
    <t>Договор №УФ/Т6/ЦП-2610 от 14.04.2015г.</t>
  </si>
  <si>
    <t>AGR.10.001490</t>
  </si>
  <si>
    <t>Дог. №108003687-15СП от 21.10.15</t>
  </si>
  <si>
    <t>AGR.10.001491</t>
  </si>
  <si>
    <t>Договор № 297 от 24.12.15</t>
  </si>
  <si>
    <t>AGR.10.001492</t>
  </si>
  <si>
    <t>AGR.10.001493</t>
  </si>
  <si>
    <t>Договор № ОКБ02/16-07/16 ESP0121Л от 01.02.2016</t>
  </si>
  <si>
    <t>AGR.10.001494</t>
  </si>
  <si>
    <t>Договор № ОКБ02/16-06/16ESP0122Л от 01.02.2016</t>
  </si>
  <si>
    <t>AGR.10.001495</t>
  </si>
  <si>
    <t>Договор №ОКБ02/16-79 от 29.02.2016г</t>
  </si>
  <si>
    <t>AGR.10.001496</t>
  </si>
  <si>
    <t>Договор №ОКБ02/15-141 от 12.02.2016г.</t>
  </si>
  <si>
    <t>AGR.10.001497</t>
  </si>
  <si>
    <t>Договор КБ02/16-29 от 01.03.2016г</t>
  </si>
  <si>
    <t>AGR.10.001498</t>
  </si>
  <si>
    <t>Гос.пошлина</t>
  </si>
  <si>
    <t>AGR.10.001499</t>
  </si>
  <si>
    <t>Договор №Д010391150000 от 10.03.2015г.</t>
  </si>
  <si>
    <t>AGR.10.001500</t>
  </si>
  <si>
    <t>Договор №ОКБ 02/18-59 от 20.03.2018г.</t>
  </si>
  <si>
    <t>AGR.10.001501</t>
  </si>
  <si>
    <t>Договор №2534267/NIC-D от 28.04.16</t>
  </si>
  <si>
    <t>AGR.10.001502</t>
  </si>
  <si>
    <t>AGR.10.001503</t>
  </si>
  <si>
    <t>Кредитный договор № 5912 от 15.09.2016г.</t>
  </si>
  <si>
    <t>AGR.10.001504</t>
  </si>
  <si>
    <t>%% Кредитный договор № 5912 от 15.09.2016г.</t>
  </si>
  <si>
    <t>AGR.10.001505</t>
  </si>
  <si>
    <t>Договор КБ02/16-54 от 22.07.2016г</t>
  </si>
  <si>
    <t>AGR.10.001506</t>
  </si>
  <si>
    <t>Не использовать_Договор №ЮН-00/16-72 от 01.12.2016</t>
  </si>
  <si>
    <t>AGR.10.001507</t>
  </si>
  <si>
    <t>Договор №ОКБ02/16-262 от 26.12.2016 г.</t>
  </si>
  <si>
    <t>AGR.10.001508</t>
  </si>
  <si>
    <t>Договор №ОКБ02/16-263 от 26.12.2016 г.</t>
  </si>
  <si>
    <t>AGR.10.001509</t>
  </si>
  <si>
    <t>Договор №ОКБ02/17-19 от 01.01.2017г.</t>
  </si>
  <si>
    <t>AGR.10.001510</t>
  </si>
  <si>
    <t>Договор № ОКБ02/16-213 от 15.11.2016</t>
  </si>
  <si>
    <t>AGR.10.001511</t>
  </si>
  <si>
    <t>Договор №СНС 62/01/01-2017 от 01.01.2017 г</t>
  </si>
  <si>
    <t>AGR.10.001512</t>
  </si>
  <si>
    <t>Договор № ОКБ02/16-201 от 02.12.16</t>
  </si>
  <si>
    <t>AGR.10.001513</t>
  </si>
  <si>
    <t>Договор № ОКБ02/16-209/ОД от 01.01.17</t>
  </si>
  <si>
    <t>AGR.10.001514</t>
  </si>
  <si>
    <t>Договор №ОКБ02/16-211/ОД от 01.01.17</t>
  </si>
  <si>
    <t>AGR.10.001515</t>
  </si>
  <si>
    <t>Договор №ЮН 00/16-70 от 01.01.2017г</t>
  </si>
  <si>
    <t>AGR.10.001516</t>
  </si>
  <si>
    <t>Договор КБ02/16-75 от 01.01.2017г</t>
  </si>
  <si>
    <t>AGR.10.001517</t>
  </si>
  <si>
    <t>Договор № ОКБ02/16-268 от 26,12.2016 г.</t>
  </si>
  <si>
    <t>AGR.10.001518</t>
  </si>
  <si>
    <t>Договор №ОКБ02/16-265 от 26.12.2016г.</t>
  </si>
  <si>
    <t>AGR.10.001519</t>
  </si>
  <si>
    <t>Договор №ОКБ02/16-264 от 26.12.2016г.</t>
  </si>
  <si>
    <t>AGR.10.001520</t>
  </si>
  <si>
    <t>Договор № ОКБ 02/17-35 от 16.01.17</t>
  </si>
  <si>
    <t>AGR.10.001521</t>
  </si>
  <si>
    <t>Обязательное страхование автотранспорта</t>
  </si>
  <si>
    <t>AGR.10.001522</t>
  </si>
  <si>
    <t>Добровольное страхование автотранспорта</t>
  </si>
  <si>
    <t>AGR.10.001523</t>
  </si>
  <si>
    <t>Договор №1781-НМС-17 от 09.02.2017г.</t>
  </si>
  <si>
    <t>AGR.10.001524</t>
  </si>
  <si>
    <t>Договор № ОКБ 02/16-238 от 19.04.17</t>
  </si>
  <si>
    <t>AGR.10.001525</t>
  </si>
  <si>
    <t>Договор №ОКБ02/17-48 от 26.04.2017</t>
  </si>
  <si>
    <t>AGR.10.001526</t>
  </si>
  <si>
    <t>Договор №ОКБ-02/17-102 от 01.06.2017г</t>
  </si>
  <si>
    <t>AGR.10.001527</t>
  </si>
  <si>
    <t>AGR.10.001528</t>
  </si>
  <si>
    <t>Договор №СР-299.17 от 06.09.17</t>
  </si>
  <si>
    <t>AGR.10.001529</t>
  </si>
  <si>
    <t>Договор № ТМ034054062 от 09.10.2017</t>
  </si>
  <si>
    <t>AGR.10.001530</t>
  </si>
  <si>
    <t>Договор № 063/231117/010 от 23.11.2017</t>
  </si>
  <si>
    <t>AGR.10.001531</t>
  </si>
  <si>
    <t>AGR.10.001532</t>
  </si>
  <si>
    <t>Договор № 250 от 01.01.2015г.</t>
  </si>
  <si>
    <t>AGR.10.001533</t>
  </si>
  <si>
    <t>AGR.10.001534</t>
  </si>
  <si>
    <t>AGR.10.001535</t>
  </si>
  <si>
    <t>AGR.10.001536</t>
  </si>
  <si>
    <t>AGR.10.001537</t>
  </si>
  <si>
    <t>Договор №01-18-ГСМ от 01.01.2018г.</t>
  </si>
  <si>
    <t>AGR.10.001538</t>
  </si>
  <si>
    <t>Договор № ГТЭС-17-20 от 01.12.2017</t>
  </si>
  <si>
    <t>AGR.10.001539</t>
  </si>
  <si>
    <t>Дог. №ОКБ02/17-216 от 14.12.17г.</t>
  </si>
  <si>
    <t>AGR.10.001540</t>
  </si>
  <si>
    <t>Договор о переводе долга № 6426 от 27.12.2017г.</t>
  </si>
  <si>
    <t>AGR.10.001541</t>
  </si>
  <si>
    <t>%% Договор о переводе долга № 6426 от 27.12.2017г.</t>
  </si>
  <si>
    <t>AGR.10.001542</t>
  </si>
  <si>
    <t>Договор № NY-0071 от 01.01.2018</t>
  </si>
  <si>
    <t>AGR.10.001543</t>
  </si>
  <si>
    <t>Договор КБ02/18-03 от 01.01.2018г</t>
  </si>
  <si>
    <t>AGR.10.001544</t>
  </si>
  <si>
    <t>Договор №ОКБ02-17-183 от 01.11.2017</t>
  </si>
  <si>
    <t>AGR.10.001545</t>
  </si>
  <si>
    <t>Договор №ОКБ02/17-187 от 11.11.17</t>
  </si>
  <si>
    <t>AGR.10.001546</t>
  </si>
  <si>
    <t>Договор № ОКБ 02/17-208 от 23.11.2017</t>
  </si>
  <si>
    <t>AGR.10.001547</t>
  </si>
  <si>
    <t>Договор №ОКБ02/17-209 от 23.11.17</t>
  </si>
  <si>
    <t>AGR.10.001548</t>
  </si>
  <si>
    <t>Договор № ОКБ02/18-20 от 01.01.2018 г.</t>
  </si>
  <si>
    <t>AGR.10.001549</t>
  </si>
  <si>
    <t>Договор №ОКБ02/17-196 от 09.11.2017 г.</t>
  </si>
  <si>
    <t>AGR.10.001550</t>
  </si>
  <si>
    <t>Договор КБ02/17-99 от 18.12.2017г</t>
  </si>
  <si>
    <t>AGR.10.001551</t>
  </si>
  <si>
    <t>Договор КБ02/17-87 от 20.12.2017г</t>
  </si>
  <si>
    <t>AGR.10.001552</t>
  </si>
  <si>
    <t>Не использовать_Договор №ОКБ02/18-39 от 01.01.2018г.</t>
  </si>
  <si>
    <t>AGR.10.001553</t>
  </si>
  <si>
    <t>Договор №ОКБ02/17-145 от 02.08.2017г.</t>
  </si>
  <si>
    <t>AGR.10.001554</t>
  </si>
  <si>
    <t>Договор №ЮН-00/17-61 от 01.01.2018г</t>
  </si>
  <si>
    <t>AGR.10.001555</t>
  </si>
  <si>
    <t>Договор №ОКБ02/18-52 от 19.02.2018</t>
  </si>
  <si>
    <t>AGR.10.001556</t>
  </si>
  <si>
    <t>Договор №103548/395/У88-236 от 22.02.2018</t>
  </si>
  <si>
    <t>AGR.10.001557</t>
  </si>
  <si>
    <t>Договор КБ02/17-59 от 01.08.2017г</t>
  </si>
  <si>
    <t>AGR.10.001558</t>
  </si>
  <si>
    <t>Договор № ОКБ02/18-51 от 19.02.2018 г.</t>
  </si>
  <si>
    <t>AGR.10.001559</t>
  </si>
  <si>
    <t>Договор КБ02/18-12 от 20.03.2018г</t>
  </si>
  <si>
    <t>AGR.10.001560</t>
  </si>
  <si>
    <t>Договор ЮН02/20-12 от 01.01.20</t>
  </si>
  <si>
    <t>AGR.10.001561</t>
  </si>
  <si>
    <t>AGR.10.001562</t>
  </si>
  <si>
    <t>02/15 от 01.02.2015г</t>
  </si>
  <si>
    <t>AGR.10.001563</t>
  </si>
  <si>
    <t>01/15 от 01.02.2015г</t>
  </si>
  <si>
    <t>AGR.10.001564</t>
  </si>
  <si>
    <t>Договор №ЮН-00/15-12 от 01.02.2015г</t>
  </si>
  <si>
    <t>AGR.10.001565</t>
  </si>
  <si>
    <t>Не использовать_договор №ЮН-00/15-25 от 05.02.15</t>
  </si>
  <si>
    <t>AGR.10.001566</t>
  </si>
  <si>
    <t>КБ02/15-26 от 14.01.2015г</t>
  </si>
  <si>
    <t>AGR.10.001567</t>
  </si>
  <si>
    <t>Договор №ЮН-00/15-10 от 01.02.2015г</t>
  </si>
  <si>
    <t>AGR.10.001568</t>
  </si>
  <si>
    <t>Договор КБ02/15-36 от 03.02.2015г</t>
  </si>
  <si>
    <t>AGR.10.001569</t>
  </si>
  <si>
    <t>Дог. №02340067/14 от 09.12.14г.</t>
  </si>
  <si>
    <t>AGR.10.001570</t>
  </si>
  <si>
    <t>Договор №ОКБ02/20-94 от 06.04.2020г</t>
  </si>
  <si>
    <t>AGR.10.001571</t>
  </si>
  <si>
    <t>Приложение №1049 КБО от 25.03.2020г. USD</t>
  </si>
  <si>
    <t>AGR.10.001572</t>
  </si>
  <si>
    <t>Служебная записка №7 от 21.05.2020г.</t>
  </si>
  <si>
    <t>AGR.10.001573</t>
  </si>
  <si>
    <t>Договор №ОКБ02/20-111/299ПД от 06.02.2020</t>
  </si>
  <si>
    <t>AGR.10.001574</t>
  </si>
  <si>
    <t>Приложение №1038 КБО USD от 11.03.2020г.</t>
  </si>
  <si>
    <t>AGR.10.001575</t>
  </si>
  <si>
    <t>Договор №ОКБ02/20-98 от 13.04.2020г</t>
  </si>
  <si>
    <t>AGR.10.001576</t>
  </si>
  <si>
    <t>Приложение №1037 КБО от 11.03.2020г.USD</t>
  </si>
  <si>
    <t>AGR.10.001577</t>
  </si>
  <si>
    <t>AGR.10.001578</t>
  </si>
  <si>
    <t>AGR.10.001579</t>
  </si>
  <si>
    <t>Приложение №1055 КБО от 23.04.2020г.</t>
  </si>
  <si>
    <t>AGR.10.001580</t>
  </si>
  <si>
    <t>Заявление от 01.06.2020г.</t>
  </si>
  <si>
    <t>AGR.10.001581</t>
  </si>
  <si>
    <t>Приложение №1050 КБО от 26.03.2020г.</t>
  </si>
  <si>
    <t>AGR.10.001582</t>
  </si>
  <si>
    <t>Договор № ОКБ02/17-178 от 20.12.17</t>
  </si>
  <si>
    <t>AGR.10.001583</t>
  </si>
  <si>
    <t>Приложение №1028 КБО от 03.03.2020г.</t>
  </si>
  <si>
    <t>AGR.10.001584</t>
  </si>
  <si>
    <t>AGR.10.001585</t>
  </si>
  <si>
    <t>AGR.10.001586</t>
  </si>
  <si>
    <t>Договор № 25/05-20 от 25.05.2020</t>
  </si>
  <si>
    <t>AGR.10.001587</t>
  </si>
  <si>
    <t>Договор № ОКБ02/20-100 от 15.04.2020</t>
  </si>
  <si>
    <t>AGR.10.001588</t>
  </si>
  <si>
    <t>Договор №ЮН02/20-26 от 15.04.2020г</t>
  </si>
  <si>
    <t>AGR.10.001589</t>
  </si>
  <si>
    <t>Договор №ОКБ02/20-108 от 30.04.2020</t>
  </si>
  <si>
    <t>AGR.10.001590</t>
  </si>
  <si>
    <t>Договор №ОКБ02/20-109 от 30.04.2020</t>
  </si>
  <si>
    <t>AGR.10.001591</t>
  </si>
  <si>
    <t>Договор КБ02/20-30 от 13.04.2020г.</t>
  </si>
  <si>
    <t>AGR.10.001592</t>
  </si>
  <si>
    <t>Договор № 07/20 от 10.03.2020</t>
  </si>
  <si>
    <t>AGR.10.001593</t>
  </si>
  <si>
    <t>счет № 703 от 07.05.2020</t>
  </si>
  <si>
    <t>AGR.10.001594</t>
  </si>
  <si>
    <t>Договор №7508/20 от 06.05.2020г.</t>
  </si>
  <si>
    <t>AGR.10.001595</t>
  </si>
  <si>
    <t>Договор № ОКБ02/20-111/299 от 06.05.2020г.</t>
  </si>
  <si>
    <t>AGR.10.001596</t>
  </si>
  <si>
    <t>Приложение №1060 КБО от 01.05.2020г.</t>
  </si>
  <si>
    <t>AGR.10.001597</t>
  </si>
  <si>
    <t>Приложение №1058 КБО от 01.05.2020г.</t>
  </si>
  <si>
    <t>AGR.10.001598</t>
  </si>
  <si>
    <t>Приложение №1059 КБО от 01.05.2020г.</t>
  </si>
  <si>
    <t>AGR.10.001599</t>
  </si>
  <si>
    <t>Договор № 1834/ОКБ02/20-104 от 13.05.2020</t>
  </si>
  <si>
    <t>AGR.10.001600</t>
  </si>
  <si>
    <t>Договор 35/06-2020 от 08.06.2020</t>
  </si>
  <si>
    <t>AGR.10.001601</t>
  </si>
  <si>
    <t>Договор № Tr000494932 от 04.06.2020 г.</t>
  </si>
  <si>
    <t>AGR.10.001602</t>
  </si>
  <si>
    <t>Договор № Tr000491294 от 04.06.2020 г.</t>
  </si>
  <si>
    <t>AGR.10.001603</t>
  </si>
  <si>
    <t>Договор №ОКБ02/20-110 от 04.05.2020</t>
  </si>
  <si>
    <t>AGR.10.001604</t>
  </si>
  <si>
    <t>Договор № ОКБ02/20-108 от 30.04.2020</t>
  </si>
  <si>
    <t>AGR.10.001605</t>
  </si>
  <si>
    <t>Договор №1834/ОКБ02/20-104 от 13.05.2020</t>
  </si>
  <si>
    <t>AGR.10.001606</t>
  </si>
  <si>
    <t>Договор №ОКБ02/20-111/299ПД от 06.05.2020</t>
  </si>
  <si>
    <t>AGR.10.001607</t>
  </si>
  <si>
    <t>Претензия КБ-607 от 02.03.2020г.</t>
  </si>
  <si>
    <t>AGR.10.001608</t>
  </si>
  <si>
    <t>Служебная записка бн от 09.06.2020</t>
  </si>
  <si>
    <t>AGR.10.001609</t>
  </si>
  <si>
    <t>Приложение №1027 КБО от 02.03.2020г.</t>
  </si>
  <si>
    <t>AGR.10.001610</t>
  </si>
  <si>
    <t>Приложение №1057 КБО от 26.05.2020г.</t>
  </si>
  <si>
    <t>AGR.10.001611</t>
  </si>
  <si>
    <t>Договор №ОКБ 02/20-92 от 06.04.2020</t>
  </si>
  <si>
    <t>AGR.10.001612</t>
  </si>
  <si>
    <t>Договор №0113Д-20/ХМЭ-23222/1302 от 08.06.2020г</t>
  </si>
  <si>
    <t>AGR.10.001613</t>
  </si>
  <si>
    <t>Приложение №1031 КБО от 05.03.2020г.</t>
  </si>
  <si>
    <t>AGR.10.001614</t>
  </si>
  <si>
    <t>AGR.10.001615</t>
  </si>
  <si>
    <t>Договор № 3/0620 от 22.06.2020</t>
  </si>
  <si>
    <t>AGR.10.001616</t>
  </si>
  <si>
    <t>AGR.10.001617</t>
  </si>
  <si>
    <t>Договор №ОКБ02/20-78 от 17.06.2020г</t>
  </si>
  <si>
    <t>AGR.10.001618</t>
  </si>
  <si>
    <t>Договор №ОКБ02/20-117 от 15.06.2020г</t>
  </si>
  <si>
    <t>AGR.10.001619</t>
  </si>
  <si>
    <t>Заявление от 02.07.2020</t>
  </si>
  <si>
    <t>AGR.10.001620</t>
  </si>
  <si>
    <t>Договор №ОКБ02/20-67 от 03.02.2020</t>
  </si>
  <si>
    <t>AGR.10.001621</t>
  </si>
  <si>
    <t>Договор №ОКБ02/20-119 от 16.06.2020г</t>
  </si>
  <si>
    <t>AGR.10.001622</t>
  </si>
  <si>
    <t>Претензия КБ-1617 от 18.06.20</t>
  </si>
  <si>
    <t>AGR.10.001623</t>
  </si>
  <si>
    <t>Договор №ОКБ02/20-20 от 01.01.2020</t>
  </si>
  <si>
    <t>AGR.10.001624</t>
  </si>
  <si>
    <t>Договор № НФ02/20-49 от 25.05.20</t>
  </si>
  <si>
    <t>AGR.10.001625</t>
  </si>
  <si>
    <t>Договор № ОКБ02/20-84 от 10.03.2020</t>
  </si>
  <si>
    <t>AGR.10.001626</t>
  </si>
  <si>
    <t>Договор №ЮН02/20-15 от 10.03.2020г</t>
  </si>
  <si>
    <t>AGR.10.001627</t>
  </si>
  <si>
    <t>AGR.10.001628</t>
  </si>
  <si>
    <t>Заявление от 06.07.2020г.</t>
  </si>
  <si>
    <t>AGR.10.001629</t>
  </si>
  <si>
    <t>Договор №ЮН02/20-30 от 25.05.2020г</t>
  </si>
  <si>
    <t>AGR.10.001630</t>
  </si>
  <si>
    <t>AGR.10.001631</t>
  </si>
  <si>
    <t>Договор №ЮН02/20-29 от 25.05.2020г</t>
  </si>
  <si>
    <t>AGR.10.001632</t>
  </si>
  <si>
    <t>Приложение №1061 КБО от 01.06.2020г.</t>
  </si>
  <si>
    <t>AGR.10.001633</t>
  </si>
  <si>
    <t>Договор № ННГ02/17-107 от 15.06.20</t>
  </si>
  <si>
    <t>AGR.10.001634</t>
  </si>
  <si>
    <t>Договор № 532 от 01.01.2020 г.</t>
  </si>
  <si>
    <t>AGR.10.001635</t>
  </si>
  <si>
    <t>Договор №ЮН02/20-38 от 15.06.2020г</t>
  </si>
  <si>
    <t>AGR.10.001636</t>
  </si>
  <si>
    <t>Договор №ЮН02/20-17 от 17.06.2020г</t>
  </si>
  <si>
    <t>AGR.10.001637</t>
  </si>
  <si>
    <t>Договор КБ02/20-42 от 16.06.2020г.</t>
  </si>
  <si>
    <t>AGR.10.001638</t>
  </si>
  <si>
    <t>Уведомление на оплату №2297 от 02.07.2020г</t>
  </si>
  <si>
    <t>AGR.10.001639</t>
  </si>
  <si>
    <t>Договор КБ02/20-40 от 01.01.2020г.</t>
  </si>
  <si>
    <t>AGR.10.001640</t>
  </si>
  <si>
    <t>Договор №Т7-156-19 от 01.01.2020</t>
  </si>
  <si>
    <t>AGR.10.001641</t>
  </si>
  <si>
    <t>Договор №ОКБ02/20-106 от 25.05.2020</t>
  </si>
  <si>
    <t>AGR.10.001642</t>
  </si>
  <si>
    <t>Договор №ОКБ02/20-107 от 25.05.2020</t>
  </si>
  <si>
    <t>AGR.10.001643</t>
  </si>
  <si>
    <t>Договор №Tr000507054 от 30.06.2020</t>
  </si>
  <si>
    <t>AGR.10.001644</t>
  </si>
  <si>
    <t>AGR.10.001645</t>
  </si>
  <si>
    <t>Договор №ОКБ02/20-115 от 09.06.2020</t>
  </si>
  <si>
    <t>AGR.10.001646</t>
  </si>
  <si>
    <t>AGR.10.001647</t>
  </si>
  <si>
    <t>AGR.10.001648</t>
  </si>
  <si>
    <t>AGR.10.001649</t>
  </si>
  <si>
    <t>AGR.10.001650</t>
  </si>
  <si>
    <t>Договор №ЮН02/20-48 от 13.07.2020г</t>
  </si>
  <si>
    <t>AGR.10.001651</t>
  </si>
  <si>
    <t>Договор №ОКБ02/20-118 от 03.06.2020</t>
  </si>
  <si>
    <t>AGR.10.001652</t>
  </si>
  <si>
    <t>Договор № 2302/975-2020 от 17.03.2020г.</t>
  </si>
  <si>
    <t>AGR.10.001653</t>
  </si>
  <si>
    <t>Приложение №1063 КБО от 25.06.2020г.</t>
  </si>
  <si>
    <t>AGR.10.001654</t>
  </si>
  <si>
    <t>Заявление от 04.08.2020г.</t>
  </si>
  <si>
    <t>AGR.10.001655</t>
  </si>
  <si>
    <t>Приложение №1062 КБО от 25.06.2020г.</t>
  </si>
  <si>
    <t>AGR.10.001656</t>
  </si>
  <si>
    <t>Приложение №1047 КБО от 19.03.2020г.</t>
  </si>
  <si>
    <t>AGR.10.001657</t>
  </si>
  <si>
    <t>AGR.10.001658</t>
  </si>
  <si>
    <t>Заявление от 05.08.2020г.</t>
  </si>
  <si>
    <t>AGR.10.001659</t>
  </si>
  <si>
    <t>Договор №2302/975-2020 от 17.03.2020</t>
  </si>
  <si>
    <t>AGR.10.001660</t>
  </si>
  <si>
    <t>Договору №086-20-093 от 22.06.2020</t>
  </si>
  <si>
    <t>AGR.10.001661</t>
  </si>
  <si>
    <t>Договор №VSKX12041483573000 от 05.08.2020г.</t>
  </si>
  <si>
    <t>AGR.10.001662</t>
  </si>
  <si>
    <t>Договор № ОКБ02/20-133 от 22.07.2020</t>
  </si>
  <si>
    <t>AGR.10.001663</t>
  </si>
  <si>
    <t>Приложение №1070 КБО от 01.07.2020г.</t>
  </si>
  <si>
    <t>AGR.10.001664</t>
  </si>
  <si>
    <t>Договору №086-20-092 от 02.03.2020</t>
  </si>
  <si>
    <t>AGR.10.001665</t>
  </si>
  <si>
    <t>Договор №ОКБ02/20-53 от 15.01.2020 г.</t>
  </si>
  <si>
    <t>AGR.10.001666</t>
  </si>
  <si>
    <t>Претензия №КБ-592 от 28.02.2020</t>
  </si>
  <si>
    <t>AGR.10.001667</t>
  </si>
  <si>
    <t>AGR.10.001668</t>
  </si>
  <si>
    <t>Договор КБ02/20-46 от 22.07.2020г</t>
  </si>
  <si>
    <t>AGR.10.001669</t>
  </si>
  <si>
    <t>Приложение №1048 КБО от 20.03.2020г.</t>
  </si>
  <si>
    <t>AGR.10.001670</t>
  </si>
  <si>
    <t>Приложение №1046 КБО от 17.03.2020г.</t>
  </si>
  <si>
    <t>AGR.10.001671</t>
  </si>
  <si>
    <t>Договор №Д041710170000 от 22.05.17г.</t>
  </si>
  <si>
    <t>AGR.10.001672</t>
  </si>
  <si>
    <t>Договор №ОКБ02/20-76 от 13.02.2020г.</t>
  </si>
  <si>
    <t>AGR.10.001673</t>
  </si>
  <si>
    <t>Решение Арбитражный суд ХМАО-Югры Дело№А75-5549/2016 от 08.0</t>
  </si>
  <si>
    <t>AGR.10.001674</t>
  </si>
  <si>
    <t>AGR.10.001675</t>
  </si>
  <si>
    <t>Решение Арбитражный суд ХМАО-Югры Дело №А75-10055/2020 от 06</t>
  </si>
  <si>
    <t>AGR.10.001676</t>
  </si>
  <si>
    <t>Приложение №1064 КБО от 03.07.2020г.</t>
  </si>
  <si>
    <t>AGR.10.001677</t>
  </si>
  <si>
    <t>Договор № 063/300720/009 от 30.07.2020</t>
  </si>
  <si>
    <t>AGR.10.001678</t>
  </si>
  <si>
    <t>Договор №БДО-3101-0695-20 от 21.08.2020</t>
  </si>
  <si>
    <t>AGR.10.001679</t>
  </si>
  <si>
    <t>№ОКБ02/20-114 от 23.07.2020г</t>
  </si>
  <si>
    <t>AGR.10.001680</t>
  </si>
  <si>
    <t>Постановление №101-ОН от 02.07.2020</t>
  </si>
  <si>
    <t>AGR.10.001681</t>
  </si>
  <si>
    <t>Договор №ОКБ02/20-136 от 22.07.2020</t>
  </si>
  <si>
    <t>AGR.10.001682</t>
  </si>
  <si>
    <t>Приложение №1066 КБО от 06.07.2020г.</t>
  </si>
  <si>
    <t>AGR.10.001683</t>
  </si>
  <si>
    <t>Договор КБ02/20-16 от 13.02.2020г.</t>
  </si>
  <si>
    <t>AGR.10.001684</t>
  </si>
  <si>
    <t>Приложение №1072 КБО от 01.08.2020г.</t>
  </si>
  <si>
    <t>AGR.10.001685</t>
  </si>
  <si>
    <t>Договор № ОКБ02/20-137 от 01.08.2020</t>
  </si>
  <si>
    <t>AGR.10.001686</t>
  </si>
  <si>
    <t>Договор №ЮН02/20-53 от 10.08.2020г</t>
  </si>
  <si>
    <t>AGR.10.001687</t>
  </si>
  <si>
    <t>Договор №ОКБ02/20-124 от 02.07.2020</t>
  </si>
  <si>
    <t>AGR.10.001688</t>
  </si>
  <si>
    <t>Договор№ 387820957 от 03.09.2020г.</t>
  </si>
  <si>
    <t>AGR.10.001689</t>
  </si>
  <si>
    <t>Договор №ОКБ02/20-19 от 01.01.2020 г.</t>
  </si>
  <si>
    <t>AGR.10.001690</t>
  </si>
  <si>
    <t>Договор №ОКБ02/19-190 от 11.12.2019г</t>
  </si>
  <si>
    <t>AGR.10.001691</t>
  </si>
  <si>
    <t>Договор КБ02/19-87 от 11.12.2019г</t>
  </si>
  <si>
    <t>AGR.10.001692</t>
  </si>
  <si>
    <t>Претензия №ЮН-476 от 25.08.2020г.</t>
  </si>
  <si>
    <t>AGR.10.001693</t>
  </si>
  <si>
    <t>Претензия №КБ-2143 от 26.08.2020</t>
  </si>
  <si>
    <t>AGR.10.001694</t>
  </si>
  <si>
    <t>Претензия КБ-2143 от 26.08.2020г.</t>
  </si>
  <si>
    <t>AGR.10.001695</t>
  </si>
  <si>
    <t>Приложение №1074 КБО от 28.08.2020г.</t>
  </si>
  <si>
    <t>AGR.10.001696</t>
  </si>
  <si>
    <t>Договор №ОКБ02/20-103 от 17.06.2020</t>
  </si>
  <si>
    <t>AGR.10.001697</t>
  </si>
  <si>
    <t>Служебная записка БН от 15.09.2020г.</t>
  </si>
  <si>
    <t>AGR.10.001698</t>
  </si>
  <si>
    <t>служебная записка б/н от 15.09.20</t>
  </si>
  <si>
    <t>AGR.10.001699</t>
  </si>
  <si>
    <t>Договор № ПН02/20-07 от 01.09.2020</t>
  </si>
  <si>
    <t>AGR.10.001700</t>
  </si>
  <si>
    <t>Договор № 102/120/ТПФО от 25.06.2020</t>
  </si>
  <si>
    <t>AGR.10.001701</t>
  </si>
  <si>
    <t>Договор №ОКБ02/20-148 от 16.09.2020</t>
  </si>
  <si>
    <t>AGR.10.001702</t>
  </si>
  <si>
    <t>AGR.10.001703</t>
  </si>
  <si>
    <t>Счет №774 от 16.09.20</t>
  </si>
  <si>
    <t>AGR.10.001704</t>
  </si>
  <si>
    <t>Договор № 516 от 10.09.2020</t>
  </si>
  <si>
    <t>AGR.10.001705</t>
  </si>
  <si>
    <t>Уведомление на оплату №3249 от 01.10.2020г</t>
  </si>
  <si>
    <t>AGR.10.001706</t>
  </si>
  <si>
    <t>Договор № 517 от 10.09.2020</t>
  </si>
  <si>
    <t>AGR.10.001707</t>
  </si>
  <si>
    <t>Договор № 532 от 26.09.2020</t>
  </si>
  <si>
    <t>AGR.10.001708</t>
  </si>
  <si>
    <t>ОКБ02/20-127 от 31.08.2020г.</t>
  </si>
  <si>
    <t>AGR.10.001709</t>
  </si>
  <si>
    <t>Постановление №09-172/2020 от 31.08.2020г.</t>
  </si>
  <si>
    <t>AGR.10.001710</t>
  </si>
  <si>
    <t>Постановление №09-191/2020 от 31.08.2020г.</t>
  </si>
  <si>
    <t>AGR.10.001711</t>
  </si>
  <si>
    <t>AGR.10.001712</t>
  </si>
  <si>
    <t>Постановление №09-234/2020 от 16.09.2020г.</t>
  </si>
  <si>
    <t>AGR.10.001713</t>
  </si>
  <si>
    <t>Договор № 4356/20-НП от 14.09.2020</t>
  </si>
  <si>
    <t>AGR.10.001714</t>
  </si>
  <si>
    <t>AGR.10.001715</t>
  </si>
  <si>
    <t>Договор №ОКБ02/20-134 от 28.07.20</t>
  </si>
  <si>
    <t>AGR.10.001716</t>
  </si>
  <si>
    <t>Договор №ОКБ02/20-135 от 03.08.20</t>
  </si>
  <si>
    <t>AGR.10.001717</t>
  </si>
  <si>
    <t>Договор № ОКБ02/20-126 от 09.07.2020</t>
  </si>
  <si>
    <t>AGR.10.001718</t>
  </si>
  <si>
    <t>Приложение №1089 КБО от 01.08.2020г.</t>
  </si>
  <si>
    <t>AGR.10.001719</t>
  </si>
  <si>
    <t>AGR.10.001720</t>
  </si>
  <si>
    <t>Письмо № 1513 от 19.08.2020</t>
  </si>
  <si>
    <t>AGR.10.001721</t>
  </si>
  <si>
    <t>Приложение №1091 КБО от 01.08.20</t>
  </si>
  <si>
    <t>AGR.10.001722</t>
  </si>
  <si>
    <t>Приложение №1085 КБО от 01.06.2020г.</t>
  </si>
  <si>
    <t>AGR.10.001723</t>
  </si>
  <si>
    <t>Приложение №1084 КБО от 01.03.2020г.</t>
  </si>
  <si>
    <t>AGR.10.001724</t>
  </si>
  <si>
    <t>Приложение №1075 КБО от 01.09.2020г.</t>
  </si>
  <si>
    <t>AGR.10.001725</t>
  </si>
  <si>
    <t>Договор № ПН02/20-06 от 01.09.2020</t>
  </si>
  <si>
    <t>AGR.10.001726</t>
  </si>
  <si>
    <t>Договор № ОКБ02/20-121 от 28.07.2020</t>
  </si>
  <si>
    <t>AGR.10.001727</t>
  </si>
  <si>
    <t>AGR.10.001728</t>
  </si>
  <si>
    <t>Заявление от 13.10.2020г.</t>
  </si>
  <si>
    <t>AGR.10.001729</t>
  </si>
  <si>
    <t>Служебная записка от 13.10.2020</t>
  </si>
  <si>
    <t>AGR.10.001730</t>
  </si>
  <si>
    <t>Приложение №1087 КБО от 18.09.2020г.</t>
  </si>
  <si>
    <t>AGR.10.001731</t>
  </si>
  <si>
    <t>Заявление от 15.10.2020</t>
  </si>
  <si>
    <t>AGR.10.001732</t>
  </si>
  <si>
    <t>AGR.10.001733</t>
  </si>
  <si>
    <t>AGR.10.001734</t>
  </si>
  <si>
    <t>Приложение №1069 КБО от 14.07.2020г.</t>
  </si>
  <si>
    <t>AGR.10.001735</t>
  </si>
  <si>
    <t>Договор №ОКБ02/20-155 от 29.09.2020</t>
  </si>
  <si>
    <t>AGR.10.001736</t>
  </si>
  <si>
    <t>Договор №ОКБ02/20-133 от 21.07.2020</t>
  </si>
  <si>
    <t>AGR.10.001737</t>
  </si>
  <si>
    <t>Договор №ОКБ02/20-135 от 03.08.2020</t>
  </si>
  <si>
    <t>AGR.10.001738</t>
  </si>
  <si>
    <t>Договор №ОКБ02/20-139 от 17.08.2020</t>
  </si>
  <si>
    <t>AGR.10.001739</t>
  </si>
  <si>
    <t>Договор №4356/20-НП от 14.09.2020</t>
  </si>
  <si>
    <t>AGR.10.001740</t>
  </si>
  <si>
    <t>Договор №20910916G0740 от 21.10.20</t>
  </si>
  <si>
    <t>AGR.10.001741</t>
  </si>
  <si>
    <t>Приложение №1078 КБО от 09.09.2020г.</t>
  </si>
  <si>
    <t>AGR.10.001742</t>
  </si>
  <si>
    <t>Договор №ОКБ02/20-132 от 22.07.2020г</t>
  </si>
  <si>
    <t>AGR.10.001743</t>
  </si>
  <si>
    <t>AGR.10.001744</t>
  </si>
  <si>
    <t>Договор №ОКБ04/20-7 от 26.10.2020</t>
  </si>
  <si>
    <t>AGR.10.001745</t>
  </si>
  <si>
    <t>Договор №ОКБ02/20-150 от 01.10.2020</t>
  </si>
  <si>
    <t>AGR.10.001746</t>
  </si>
  <si>
    <t>Договор №ОКБ02/20-157 от 25.09.2020</t>
  </si>
  <si>
    <t>AGR.10.001747</t>
  </si>
  <si>
    <t>Договор №ОКБ02/21-04 от 01.01.2021</t>
  </si>
  <si>
    <t>AGR.10.001748</t>
  </si>
  <si>
    <t>Претензия № КБ-555 от 25.02.2020</t>
  </si>
  <si>
    <t>AGR.10.001749</t>
  </si>
  <si>
    <t>Договор №0222/20-14-ДА от 30.09.2020</t>
  </si>
  <si>
    <t>AGR.10.001750</t>
  </si>
  <si>
    <t>Приложение №1088 КБО от 18.09.2020г.</t>
  </si>
  <si>
    <t>AGR.10.001751</t>
  </si>
  <si>
    <t>Приложение №1083 КБО от 16.09.2020г.</t>
  </si>
  <si>
    <t>AGR.10.001752</t>
  </si>
  <si>
    <t>Приложение №1093 КБО от 28.09.2020г.</t>
  </si>
  <si>
    <t>AGR.10.001753</t>
  </si>
  <si>
    <t>Договор №ОКБ02/20-168 от 19.10.2020</t>
  </si>
  <si>
    <t>AGR.10.001754</t>
  </si>
  <si>
    <t>Договор № 558 от 25.09.2020</t>
  </si>
  <si>
    <t>AGR.10.001755</t>
  </si>
  <si>
    <t>Договор №ОКБ02/20-146 от 15.09.2020</t>
  </si>
  <si>
    <t>AGR.10.001756</t>
  </si>
  <si>
    <t>Договор № ПН02/20-08 от 01.09.2020</t>
  </si>
  <si>
    <t>AGR.10.001757</t>
  </si>
  <si>
    <t>AGR.10.001758</t>
  </si>
  <si>
    <t>Договор №ОКБ02/20-152/КВ от 24.09.2020</t>
  </si>
  <si>
    <t>AGR.10.001759</t>
  </si>
  <si>
    <t>AGR.10.001760</t>
  </si>
  <si>
    <t>AGR.10.001761</t>
  </si>
  <si>
    <t>Договор №ОКБ02/20-160 от 12.10.2020</t>
  </si>
  <si>
    <t>AGR.10.001762</t>
  </si>
  <si>
    <t>Договор №ОКБ02/20-59 от 17.01.2020г</t>
  </si>
  <si>
    <t>AGR.10.001763</t>
  </si>
  <si>
    <t>Договор КБ02/20-10 от 17.01.2020г.</t>
  </si>
  <si>
    <t>AGR.10.001764</t>
  </si>
  <si>
    <t>Договор №ОКБ02/19-157 от 04.09.2019г.</t>
  </si>
  <si>
    <t>AGR.10.001765</t>
  </si>
  <si>
    <t>Договор №ОКБ02/19-156 от 29.08.2019</t>
  </si>
  <si>
    <t>AGR.10.001766</t>
  </si>
  <si>
    <t>Договор №ОКБ02/19-160 от 05.09.2019</t>
  </si>
  <si>
    <t>AGR.10.001767</t>
  </si>
  <si>
    <t>Решение Арбитражный суд ХМАО-Югры Дело №А75-10054/2020 от 12</t>
  </si>
  <si>
    <t>AGR.10.001768</t>
  </si>
  <si>
    <t>AGR.10.001769</t>
  </si>
  <si>
    <t>Договор №ОКБ02/20-158 от 10.10.2020</t>
  </si>
  <si>
    <t>AGR.10.001770</t>
  </si>
  <si>
    <t>AGR.10.001771</t>
  </si>
  <si>
    <t>Служебная записка б/н от 10.11.2020г.</t>
  </si>
  <si>
    <t>AGR.10.001772</t>
  </si>
  <si>
    <t>служебная записка №17 от 11.11.2020</t>
  </si>
  <si>
    <t>AGR.10.001773</t>
  </si>
  <si>
    <t>Письмо № 1867 от 16.10.2020</t>
  </si>
  <si>
    <t>AGR.10.001774</t>
  </si>
  <si>
    <t>Договор № ОКБ02/20-154 от 25.09.2020</t>
  </si>
  <si>
    <t>AGR.10.001775</t>
  </si>
  <si>
    <t>Договор №ОКБ02/20-171 от 09.11.2020</t>
  </si>
  <si>
    <t>AGR.10.001776</t>
  </si>
  <si>
    <t>AGR.10.001777</t>
  </si>
  <si>
    <t>ОКБ02/20-172 от 02.11.2020</t>
  </si>
  <si>
    <t>AGR.10.001778</t>
  </si>
  <si>
    <t>Приложение №1090 КБО от 21.09.20</t>
  </si>
  <si>
    <t>AGR.10.001779</t>
  </si>
  <si>
    <t>Приложение №1096 КБО от 07.10.2020г.</t>
  </si>
  <si>
    <t>AGR.10.001780</t>
  </si>
  <si>
    <t>Претензия №КБ -2563 от 08.10.2020</t>
  </si>
  <si>
    <t>AGR.10.001781</t>
  </si>
  <si>
    <t>Договор № 06/ТО-ОУ-2020 от 01.06.2020 г.</t>
  </si>
  <si>
    <t>AGR.10.001782</t>
  </si>
  <si>
    <t>Договор № 674 от 03.11.2020</t>
  </si>
  <si>
    <t>AGR.10.001783</t>
  </si>
  <si>
    <t>Приложение №1099 КБО от 07.10.2020г.</t>
  </si>
  <si>
    <t>AGR.10.001784</t>
  </si>
  <si>
    <t>Приложение №1097 КБО от 07.10.2020г.</t>
  </si>
  <si>
    <t>AGR.10.001785</t>
  </si>
  <si>
    <t>Приложение №1080 КБО от 11.09.20</t>
  </si>
  <si>
    <t>AGR.10.001786</t>
  </si>
  <si>
    <t>AGR.10.001787</t>
  </si>
  <si>
    <t>AGR.10.001788</t>
  </si>
  <si>
    <t>Договор №ОКБ02/21-07 от 01.01.2021</t>
  </si>
  <si>
    <t>AGR.10.001789</t>
  </si>
  <si>
    <t>Договор №220910916G0740 от 05.10.2020</t>
  </si>
  <si>
    <t>AGR.10.001790</t>
  </si>
  <si>
    <t>Договор №ОКБ02/20-169 от 22.10.2020</t>
  </si>
  <si>
    <t>AGR.10.001791</t>
  </si>
  <si>
    <t>Договор №ОКБ02/20-145 от 10.09.2020</t>
  </si>
  <si>
    <t>AGR.10.001792</t>
  </si>
  <si>
    <t>Договор №ОКБ02/20-19 от 27.11.2020</t>
  </si>
  <si>
    <t>AGR.10.001793</t>
  </si>
  <si>
    <t>Договор №БДО-3101-0695-20 от 10.07.2020</t>
  </si>
  <si>
    <t>AGR.10.001794</t>
  </si>
  <si>
    <t>Договор №63/300720/009 от 01.09.2020</t>
  </si>
  <si>
    <t>AGR.10.001795</t>
  </si>
  <si>
    <t>Договор №387820957 от 03.09.2020</t>
  </si>
  <si>
    <t>AGR.10.001796</t>
  </si>
  <si>
    <t>Договор №Д00931700 от 05.06.17</t>
  </si>
  <si>
    <t>AGR.10.001797</t>
  </si>
  <si>
    <t>Договор №674 от 03.11.2020</t>
  </si>
  <si>
    <t>AGR.10.001798</t>
  </si>
  <si>
    <t>Приложение №1102 КБО от 21.10.2020г.</t>
  </si>
  <si>
    <t>AGR.10.001799</t>
  </si>
  <si>
    <t>Договор №ОКБ02/21-18 от 01.01.2021</t>
  </si>
  <si>
    <t>AGR.10.001800</t>
  </si>
  <si>
    <t>Приложение №1079 КБО от 09.09.2020г.</t>
  </si>
  <si>
    <t>AGR.10.001801</t>
  </si>
  <si>
    <t>Договор №ОКБ02/21-09 от 01.01.2021</t>
  </si>
  <si>
    <t>AGR.10.001802</t>
  </si>
  <si>
    <t>Договор КБ02/19-67 от 29.08.2019г</t>
  </si>
  <si>
    <t>AGR.10.001803</t>
  </si>
  <si>
    <t>AGR.10.001804</t>
  </si>
  <si>
    <t>Договор №ОКБ02/20-166 от 20.10.2020</t>
  </si>
  <si>
    <t>AGR.10.001805</t>
  </si>
  <si>
    <t>Договор №ОКБ02/20-88 от 19.03.2020</t>
  </si>
  <si>
    <t>AGR.10.001806</t>
  </si>
  <si>
    <t>Договор № ОКБ02/20-22 от 01.01.20</t>
  </si>
  <si>
    <t>AGR.10.001807</t>
  </si>
  <si>
    <t>Договор №UETЕL/19-108 от 01.10.2019</t>
  </si>
  <si>
    <t>AGR.10.001808</t>
  </si>
  <si>
    <t>AGR.10.001809</t>
  </si>
  <si>
    <t>Служебная записка №42 от 07.12.2020</t>
  </si>
  <si>
    <t>AGR.10.001810</t>
  </si>
  <si>
    <t>Договор №2271 НД от 20.11.2020г.</t>
  </si>
  <si>
    <t>AGR.10.001811</t>
  </si>
  <si>
    <t>Письмо №КБ-3128 от 01.12.2020г.</t>
  </si>
  <si>
    <t>AGR.10.001812</t>
  </si>
  <si>
    <t>Договор №ОКБ02/21-08 от 01.01.2021</t>
  </si>
  <si>
    <t>AGR.10.001813</t>
  </si>
  <si>
    <t>Договор №ОКБ02/20-173 от 02.11.20</t>
  </si>
  <si>
    <t>AGR.10.001814</t>
  </si>
  <si>
    <t>счет № 3 от 02.12.2020</t>
  </si>
  <si>
    <t>AGR.10.001815</t>
  </si>
  <si>
    <t>AGR.10.001816</t>
  </si>
  <si>
    <t>ОКБ02/20-162 от 01.09.2020г.</t>
  </si>
  <si>
    <t>AGR.11.000001</t>
  </si>
  <si>
    <t>Дог. НФ01/16-45 от 15.11.2016г ИЮНЬ 18</t>
  </si>
  <si>
    <t>AGR.11.000002</t>
  </si>
  <si>
    <t>ДК№01-ПН/2011 от 24.03.11 Доп №82 отгр. ИЮНЬ18</t>
  </si>
  <si>
    <t>AGR.11.000003</t>
  </si>
  <si>
    <t>ДК№01-ПН/2011 от 24.03.11 Доп №82 отгр. ИЮНЬ 2018</t>
  </si>
  <si>
    <t>AGR.11.000004</t>
  </si>
  <si>
    <t>AGR.11.000005</t>
  </si>
  <si>
    <t>Служебная записка № 110 от 09.07.2018 г.</t>
  </si>
  <si>
    <t>AGR.11.000006</t>
  </si>
  <si>
    <t>Служебная записка № 111 от 09.07.2018 г.</t>
  </si>
  <si>
    <t>AGR.11.000007</t>
  </si>
  <si>
    <t>Служебная записка № 112 от 09.07.2018 г.</t>
  </si>
  <si>
    <t>AGR.11.000008</t>
  </si>
  <si>
    <t>Служебная записка № 113 от 09.07.2018 г.</t>
  </si>
  <si>
    <t>AGR.11.000009</t>
  </si>
  <si>
    <t>Служебная записка № 114 от 09.07.2018 г.</t>
  </si>
  <si>
    <t>AGR.11.000010</t>
  </si>
  <si>
    <t>Служебная записка № 115 от 09.07.2018 г.</t>
  </si>
  <si>
    <t>AGR.11.000011</t>
  </si>
  <si>
    <t>Служебная записка № 116 от 09.07.2018 г.</t>
  </si>
  <si>
    <t>AGR.11.000012</t>
  </si>
  <si>
    <t>Служебная записка № 117 от 09.07.2018 г.</t>
  </si>
  <si>
    <t>AGR.11.000013</t>
  </si>
  <si>
    <t>Служебная записка № 118 от 09.07.2018 г.</t>
  </si>
  <si>
    <t>AGR.11.000014</t>
  </si>
  <si>
    <t>AGR.11.000015</t>
  </si>
  <si>
    <t>Служебная записка №119 от 11.07.18</t>
  </si>
  <si>
    <t>AGR.11.000016</t>
  </si>
  <si>
    <t>Служебная записка №121 от 11.07.18</t>
  </si>
  <si>
    <t>AGR.11.000017</t>
  </si>
  <si>
    <t>Претензия № ККБ-277 от 29.05.2018</t>
  </si>
  <si>
    <t>AGR.11.000018</t>
  </si>
  <si>
    <t>Договор №564 от 26.06.2018 г.</t>
  </si>
  <si>
    <t>AGR.11.000019</t>
  </si>
  <si>
    <t>Дог.№ 63 от 18.03.10 (Кущинский)</t>
  </si>
  <si>
    <t>AGR.11.000020</t>
  </si>
  <si>
    <t>Дополнение №3 от 23.07.2018 к лицензии ХМН 10457 НР</t>
  </si>
  <si>
    <t>AGR.11.000021</t>
  </si>
  <si>
    <t>Договор №ОКБ02/18-89 от 05.06.2018г</t>
  </si>
  <si>
    <t>AGR.11.000022</t>
  </si>
  <si>
    <t>Договор №КБ02/18-17 от 14.05.2018</t>
  </si>
  <si>
    <t>AGR.11.000023</t>
  </si>
  <si>
    <t>Дог. НФ01/16-45 от 15.11.2016г ИЮЛЬ 18</t>
  </si>
  <si>
    <t>AGR.11.000024</t>
  </si>
  <si>
    <t>Дог. №0132Д-18/ХМЭ-15029/1302 от 16.07.2018г.</t>
  </si>
  <si>
    <t>AGR.11.000025</t>
  </si>
  <si>
    <t>AGR.11.000026</t>
  </si>
  <si>
    <t>AGR.11.000027</t>
  </si>
  <si>
    <t>AGR.11.000028</t>
  </si>
  <si>
    <t>AGR.11.000029</t>
  </si>
  <si>
    <t>Дог. НФ01/16-45 от 15.11.2016г АВГУСТ 18</t>
  </si>
  <si>
    <t>AGR.11.000030</t>
  </si>
  <si>
    <t>Договор №628 от 12.07.2018 г.</t>
  </si>
  <si>
    <t>AGR.11.000031</t>
  </si>
  <si>
    <t>Договор №562 от 26.06.2018г.</t>
  </si>
  <si>
    <t>AGR.11.000032</t>
  </si>
  <si>
    <t>Договор №КБ02/18-05 от 18.06.2018г.</t>
  </si>
  <si>
    <t>AGR.11.000033</t>
  </si>
  <si>
    <t>Дог. НФ01/16-45 от 15.11.2016г ИЮЛЬ переплата 18</t>
  </si>
  <si>
    <t>AGR.11.000034</t>
  </si>
  <si>
    <t>Договор №КБ02/18-22 от 18.06.2018г.</t>
  </si>
  <si>
    <t>AGR.11.000035</t>
  </si>
  <si>
    <t>ДК№01-ПН/2011 от 24.03.11 Доп №83 отгр. ИЮЛЬ 2018</t>
  </si>
  <si>
    <t>AGR.11.000036</t>
  </si>
  <si>
    <t>КВ по ДК№01-ПН/2011от 24.03.11Доп№82 отг. ИЮНЬ 2018Г.</t>
  </si>
  <si>
    <t>AGR.11.000037</t>
  </si>
  <si>
    <t>ДК№01-ПН/2011 от 24.03.11 Доп №83 отгр. ИЮЛЬ18</t>
  </si>
  <si>
    <t>AGR.11.000038</t>
  </si>
  <si>
    <t>Дог. №БДО-3101-0631-18 от 14.08.2018г</t>
  </si>
  <si>
    <t>AGR.11.000039</t>
  </si>
  <si>
    <t>Договор №672 от 31.07.2018</t>
  </si>
  <si>
    <t>AGR.11.000040</t>
  </si>
  <si>
    <t>Служебная записка №127 от 16.08.2018</t>
  </si>
  <si>
    <t>AGR.11.000041</t>
  </si>
  <si>
    <t>Служебная записка №127 от 16.08.18</t>
  </si>
  <si>
    <t>AGR.11.000042</t>
  </si>
  <si>
    <t>Договор №КБ02/18-27 от 05.07.2018г</t>
  </si>
  <si>
    <t>AGR.11.000043</t>
  </si>
  <si>
    <t>Договор №КБ02/18-17 от 14.05.2018г</t>
  </si>
  <si>
    <t>AGR.11.000044</t>
  </si>
  <si>
    <t>AGR.11.000045</t>
  </si>
  <si>
    <t>Договор №КБ02/18-25 от 25.06.2018г</t>
  </si>
  <si>
    <t>AGR.11.000046</t>
  </si>
  <si>
    <t>AGR.11.000047</t>
  </si>
  <si>
    <t>Договор №КБ02/18-20-154/18Н от 25.05.18</t>
  </si>
  <si>
    <t>AGR.11.000048</t>
  </si>
  <si>
    <t>Договор №КБ02/18-21-158/18Н от 18.06.18</t>
  </si>
  <si>
    <t>AGR.11.000049</t>
  </si>
  <si>
    <t>Договор №КБ02/18-34 от 02.08.2018г</t>
  </si>
  <si>
    <t>AGR.11.000050</t>
  </si>
  <si>
    <t>Дог. НФ01/16-45 от 15.11.2016г СЕНТЯБРЬ 18</t>
  </si>
  <si>
    <t>AGR.11.000051</t>
  </si>
  <si>
    <t>КВ по ДК№01-ПН/2011от 24.03.11Доп№83 отг. ИЮЛЬ 2018Г.</t>
  </si>
  <si>
    <t>AGR.11.000052</t>
  </si>
  <si>
    <t>Договор №706 от 15.08.2018</t>
  </si>
  <si>
    <t>AGR.11.000053</t>
  </si>
  <si>
    <t>Договор № КБ 02/18-28 от 13.06.2018</t>
  </si>
  <si>
    <t>AGR.11.000054</t>
  </si>
  <si>
    <t>Служебная записка №129 от 18.09.2018 г.</t>
  </si>
  <si>
    <t>AGR.11.000055</t>
  </si>
  <si>
    <t>Служебная записка №129 от 18.09.2018</t>
  </si>
  <si>
    <t>AGR.11.000056</t>
  </si>
  <si>
    <t>!!!Договор №КБ02/18-25 от 25.06.2018г</t>
  </si>
  <si>
    <t>AGR.11.000057</t>
  </si>
  <si>
    <t>Претензия № ККБ-480 от 11.09.2018</t>
  </si>
  <si>
    <t>AGR.11.000058</t>
  </si>
  <si>
    <t>Дог. №БДО-3102-0812-18 от 19.09.2018г</t>
  </si>
  <si>
    <t>AGR.11.000059</t>
  </si>
  <si>
    <t>Служебная записка №130 от 01.10.2018 г.</t>
  </si>
  <si>
    <t>AGR.11.000060</t>
  </si>
  <si>
    <t>AGR.11.000061</t>
  </si>
  <si>
    <t>ДК№01-ПН/2011 от 24.03.11 Доп №83 отгр. СЕНТЯБРЬ 18</t>
  </si>
  <si>
    <t>AGR.11.000062</t>
  </si>
  <si>
    <t>ДК№01-ПН/2011 от 24.03.11 Доп №83 отгр. СЕНТЯБРЬ 2018</t>
  </si>
  <si>
    <t>AGR.11.000063</t>
  </si>
  <si>
    <t>Договор №773 от 12.09.2018</t>
  </si>
  <si>
    <t>AGR.11.000064</t>
  </si>
  <si>
    <t>Договор №КБ02/18-24 от 20.06.2018г.</t>
  </si>
  <si>
    <t>AGR.11.000065</t>
  </si>
  <si>
    <t>Договор №КБ02/18-19 от 24.05.2018г.</t>
  </si>
  <si>
    <t>AGR.11.000066</t>
  </si>
  <si>
    <t>Договор №КБ02/18-36 от 01.07.2018г.</t>
  </si>
  <si>
    <t>AGR.11.000067</t>
  </si>
  <si>
    <t>Служебная записка №131 от 11.10.2018 г.</t>
  </si>
  <si>
    <t>AGR.11.000068</t>
  </si>
  <si>
    <t>AGR.11.000069</t>
  </si>
  <si>
    <t>AGR.11.000070</t>
  </si>
  <si>
    <t>Договор №835 от 08.10.2018</t>
  </si>
  <si>
    <t>AGR.11.000071</t>
  </si>
  <si>
    <t>Договор №НФ02/18-81 от 17.10.2018г.</t>
  </si>
  <si>
    <t>AGR.11.000072</t>
  </si>
  <si>
    <t>Договор №КБ02/18-37 от 19.09.2018</t>
  </si>
  <si>
    <t>AGR.11.000073</t>
  </si>
  <si>
    <t>Договор № КБ 02/18-33 от 01.08.2018</t>
  </si>
  <si>
    <t>AGR.11.000074</t>
  </si>
  <si>
    <t>Дог. НФ01/16-45 от 15.11.2016г ОКТЯБРЬ 18</t>
  </si>
  <si>
    <t>AGR.11.000075</t>
  </si>
  <si>
    <t>ДК№01-ПН/2011 от 24.03.11 Доп №84 отгр.ОКТЯБРЬ 18</t>
  </si>
  <si>
    <t>AGR.11.000076</t>
  </si>
  <si>
    <t>КВ по ДК№01-ПН/2011от 24.03.11Доп№83 отг. СЕНТЯБРЬ 2018Г.</t>
  </si>
  <si>
    <t>AGR.11.000077</t>
  </si>
  <si>
    <t>ДК№01-ПН/2011 от 24.03.11 Доп №84 отгр. ОКТЯБРЬ 2018</t>
  </si>
  <si>
    <t>AGR.11.000078</t>
  </si>
  <si>
    <t>Договор №937 от 01.11.2018</t>
  </si>
  <si>
    <t>AGR.11.000079</t>
  </si>
  <si>
    <t>Договор №879 от 17.10.2018</t>
  </si>
  <si>
    <t>AGR.11.000080</t>
  </si>
  <si>
    <t>Служебная записка №133 от 19.11.2018</t>
  </si>
  <si>
    <t>AGR.11.000081</t>
  </si>
  <si>
    <t>Служебная записка №132 от 14.11.2018</t>
  </si>
  <si>
    <t>AGR.11.000082</t>
  </si>
  <si>
    <t>Служебная записка №134 от 26.11.2018</t>
  </si>
  <si>
    <t>AGR.11.000083</t>
  </si>
  <si>
    <t>Служебная записка №135 от 26.11.2018</t>
  </si>
  <si>
    <t>AGR.11.000084</t>
  </si>
  <si>
    <t>Служебная записка №136 от 27.11.2018</t>
  </si>
  <si>
    <t>AGR.11.000085</t>
  </si>
  <si>
    <t>Служебная записка №137 от 29.11.2018</t>
  </si>
  <si>
    <t>AGR.11.000086</t>
  </si>
  <si>
    <t>Договор ПНР-ГП 09-18 от 20.09.2018г</t>
  </si>
  <si>
    <t>AGR.11.000087</t>
  </si>
  <si>
    <t>Дог. НФ01/16-45 от 15.11.2016г НОЯБРЬ 18</t>
  </si>
  <si>
    <t>AGR.11.000088</t>
  </si>
  <si>
    <t>КВ по ДК№01-ПН/2011от 24.03.11Доп№84 отг. ОКТЯБРЬ 2018Г.</t>
  </si>
  <si>
    <t>AGR.11.000089</t>
  </si>
  <si>
    <t>AGR.11.000090</t>
  </si>
  <si>
    <t>Дог. НФ01/16-45 от 15.11.2016г НОЯБРЬ 18 %%</t>
  </si>
  <si>
    <t>AGR.11.000091</t>
  </si>
  <si>
    <t>Договор №КБ02/17-101 от 25.12.2017г.</t>
  </si>
  <si>
    <t>AGR.11.000092</t>
  </si>
  <si>
    <t>Служебная записка №139 от 10.12.2018</t>
  </si>
  <si>
    <t>AGR.11.000093</t>
  </si>
  <si>
    <t>Служебная записка №140 от 11.12.2018</t>
  </si>
  <si>
    <t>AGR.11.000094</t>
  </si>
  <si>
    <t>Договор №18-0069829 от 15.11.2018</t>
  </si>
  <si>
    <t>AGR.11.000095</t>
  </si>
  <si>
    <t>AGR.11.000096</t>
  </si>
  <si>
    <t>Договор №0197/18-14-ДА от 02.11.2018г</t>
  </si>
  <si>
    <t>AGR.11.000097</t>
  </si>
  <si>
    <t>AGR.11.000098</t>
  </si>
  <si>
    <t>Договор №0195/18-14-ДА от 02.11.2018г</t>
  </si>
  <si>
    <t>AGR.11.000099</t>
  </si>
  <si>
    <t>AGR.11.000100</t>
  </si>
  <si>
    <t>Договор №0154/18-14-ДА от 02.10.2018г</t>
  </si>
  <si>
    <t>AGR.11.000101</t>
  </si>
  <si>
    <t>Договор №0167/18-14-ДА от 11.10.2018г</t>
  </si>
  <si>
    <t>AGR.11.000102</t>
  </si>
  <si>
    <t>AGR.11.000103</t>
  </si>
  <si>
    <t>AGR.11.000104</t>
  </si>
  <si>
    <t>AGR.11.000105</t>
  </si>
  <si>
    <t>ДК№01-ПН/2011 от 24.03.11 РУБ.</t>
  </si>
  <si>
    <t>AGR.11.000106</t>
  </si>
  <si>
    <t>Договор № 1012 от 28.11.2018</t>
  </si>
  <si>
    <t>AGR.11.000107</t>
  </si>
  <si>
    <t>Договор №КБ02/18-46 от 29.11.2018г.</t>
  </si>
  <si>
    <t>AGR.11.000108</t>
  </si>
  <si>
    <t>Договор №КБ02/18-47 от 29.11.2018г.</t>
  </si>
  <si>
    <t>AGR.11.000109</t>
  </si>
  <si>
    <t>Договор №КБ02/18-42 от 16.11.2018г.</t>
  </si>
  <si>
    <t>AGR.11.000110</t>
  </si>
  <si>
    <t>Договор №КБ02/18-41 от 16.11.2018</t>
  </si>
  <si>
    <t>AGR.11.000111</t>
  </si>
  <si>
    <t>Договор №КБ02/18-54 от 01.09.2018г</t>
  </si>
  <si>
    <t>AGR.11.000112</t>
  </si>
  <si>
    <t>AGR.11.000113</t>
  </si>
  <si>
    <t>Договор № КБ02/18-30 от 30.08.18</t>
  </si>
  <si>
    <t>AGR.11.000114</t>
  </si>
  <si>
    <t>Договор № КБ02/18-131 от 15.10.2018г.</t>
  </si>
  <si>
    <t>AGR.11.000115</t>
  </si>
  <si>
    <t>Дог. НФ01/16-45 от 15.11.2016г ДЕКАБРЬ 18</t>
  </si>
  <si>
    <t>AGR.11.000116</t>
  </si>
  <si>
    <t>ДК№01-ПН/2011 от 24.03.11 Доп №85 отгр.ДЕКАБРЬ 18</t>
  </si>
  <si>
    <t>AGR.11.000117</t>
  </si>
  <si>
    <t>ДК№01-ПН/2011 от 24.03.11 Доп №85 отгр. ДЕКАБРЬ 2018</t>
  </si>
  <si>
    <t>AGR.11.000118</t>
  </si>
  <si>
    <t>Договор №НФ02/18-112 от 01.10.2018г.</t>
  </si>
  <si>
    <t>AGR.11.000119</t>
  </si>
  <si>
    <t>Дог. №КБ02/18-43 от 01.11.2018г.</t>
  </si>
  <si>
    <t>AGR.11.000120</t>
  </si>
  <si>
    <t>AGR.11.000121</t>
  </si>
  <si>
    <t>AGR.11.000122</t>
  </si>
  <si>
    <t>Договор №КБ02/18-55 от 27.12.2018г.</t>
  </si>
  <si>
    <t>AGR.11.000123</t>
  </si>
  <si>
    <t>Служебная записка №2 от 22.01.2019г.</t>
  </si>
  <si>
    <t>AGR.11.000124</t>
  </si>
  <si>
    <t>Договор №КБ02/19-08 от 01.01.2019г.</t>
  </si>
  <si>
    <t>AGR.11.000125</t>
  </si>
  <si>
    <t>Договор №1107 от 28.12.2018 г.</t>
  </si>
  <si>
    <t>AGR.11.000126</t>
  </si>
  <si>
    <t>Договор №14 от 15.01.2019 г.</t>
  </si>
  <si>
    <t>AGR.11.000127</t>
  </si>
  <si>
    <t>AGR.11.000128</t>
  </si>
  <si>
    <t>Договор № КБ 02/19-05 от 01.01.2019г.</t>
  </si>
  <si>
    <t>AGR.11.000129</t>
  </si>
  <si>
    <t>AGR.11.000130</t>
  </si>
  <si>
    <t>Дог. НФ01/16-45 от 15.11.2016г ЯНВАРЬ.19</t>
  </si>
  <si>
    <t>AGR.11.000131</t>
  </si>
  <si>
    <t>КВ по ДК№01-ПН/2011от 24.03.11Доп№85 отг. ДЕКАБРЬ 2018Г.</t>
  </si>
  <si>
    <t>AGR.11.000132</t>
  </si>
  <si>
    <t>AGR.11.000133</t>
  </si>
  <si>
    <t>AGR.11.000134</t>
  </si>
  <si>
    <t>Договор №КБ02/18-52 от 12.12.2018</t>
  </si>
  <si>
    <t>AGR.11.000135</t>
  </si>
  <si>
    <t>AGR.11.000136</t>
  </si>
  <si>
    <t>ДК№01-ПН/2011 от 24.03.11 Доп №86 отгр.ЯНВАРЬ 19</t>
  </si>
  <si>
    <t>AGR.11.000137</t>
  </si>
  <si>
    <t>ДК№01-ПН/2011 от 24.03.11 Доп №86 отгр. ЯНВАРЬ 2019</t>
  </si>
  <si>
    <t>AGR.11.000138</t>
  </si>
  <si>
    <t>Дог. НФ01/16-45 от 15.11.2016г ЯНВАРЬ 19</t>
  </si>
  <si>
    <t>AGR.11.000139</t>
  </si>
  <si>
    <t>Служебная записка №4 от 13.02.2019г.</t>
  </si>
  <si>
    <t>AGR.11.000140</t>
  </si>
  <si>
    <t>AGR.11.000141</t>
  </si>
  <si>
    <t>Договор №0282/18-14-ДА от 29.12.2018</t>
  </si>
  <si>
    <t>AGR.11.000142</t>
  </si>
  <si>
    <t>Договор №0283/18-14-ДА от 29.12.2018</t>
  </si>
  <si>
    <t>AGR.11.000143</t>
  </si>
  <si>
    <t>Договор №0050Д-19/ХМЭ-18174/1304 от 13.02.2019г</t>
  </si>
  <si>
    <t>AGR.11.000144</t>
  </si>
  <si>
    <t>Договор №КБ02/19-09 от 18.01.2019г.</t>
  </si>
  <si>
    <t>AGR.11.000145</t>
  </si>
  <si>
    <t>Договор №38 от 22.01.2019 г.</t>
  </si>
  <si>
    <t>AGR.11.000146</t>
  </si>
  <si>
    <t>Дог. № КБ02/19-15 от 31.01.2019г</t>
  </si>
  <si>
    <t>AGR.11.000147</t>
  </si>
  <si>
    <t>Договор №КБ02/19-12 от 01.02.2019</t>
  </si>
  <si>
    <t>AGR.11.000148</t>
  </si>
  <si>
    <t>Служебная записка №7 от 06.03.2019</t>
  </si>
  <si>
    <t>AGR.11.000149</t>
  </si>
  <si>
    <t>Дог. НФ01/16-45 от 15.11.2016г ФЕВРАЛЬ .19</t>
  </si>
  <si>
    <t>AGR.11.000150</t>
  </si>
  <si>
    <t>Служебная записка б/н от 18.02.2019г.</t>
  </si>
  <si>
    <t>AGR.11.000151</t>
  </si>
  <si>
    <t>AGR.11.000152</t>
  </si>
  <si>
    <t>КВ по ДК№01-ПН/2011от 24.03.11Доп№86 отг. ЯНВАРЬ 2019Г..</t>
  </si>
  <si>
    <t>AGR.11.000153</t>
  </si>
  <si>
    <t>ДК№01-ПН/2011 от 24.03.11 Доп №87 отгр.ФЕВРАЛЬ 19</t>
  </si>
  <si>
    <t>AGR.11.000154</t>
  </si>
  <si>
    <t>ДК№01-ПН/2011 от 24.03.11 Доп №87 отгр. ФЕВРАЛЬ 2019</t>
  </si>
  <si>
    <t>AGR.11.000155</t>
  </si>
  <si>
    <t>Модельное соглашение от 01.01.2019 г.</t>
  </si>
  <si>
    <t>AGR.11.000156</t>
  </si>
  <si>
    <t>AGR.11.000157</t>
  </si>
  <si>
    <t>Модельное соглашение от 01.01.2019г.</t>
  </si>
  <si>
    <t>AGR.11.000158</t>
  </si>
  <si>
    <t>Модельное соглашение от 01.01.19 г.</t>
  </si>
  <si>
    <t>AGR.11.000159</t>
  </si>
  <si>
    <t>Служебная записка №9 от 18.03.19</t>
  </si>
  <si>
    <t>AGR.11.000160</t>
  </si>
  <si>
    <t>Договор №КБ02/19-25 от 19.03.2019г.</t>
  </si>
  <si>
    <t>AGR.11.000161</t>
  </si>
  <si>
    <t>Договор №КБ02/19-16 от 28.02.2019г.</t>
  </si>
  <si>
    <t>AGR.11.000162</t>
  </si>
  <si>
    <t>Договор №КБ02/19-20 от 01.02.2019г.</t>
  </si>
  <si>
    <t>AGR.11.000163</t>
  </si>
  <si>
    <t>Договор №КБ02/18-26 от 27.06.18г.</t>
  </si>
  <si>
    <t>AGR.11.000164</t>
  </si>
  <si>
    <t>Договор №КБ02/18-45-031/18 от 29.11.2018</t>
  </si>
  <si>
    <t>AGR.11.000165</t>
  </si>
  <si>
    <t>Договор №КБ02/18-39-026/18 от 09.10.2018</t>
  </si>
  <si>
    <t>AGR.11.000166</t>
  </si>
  <si>
    <t>Договор №НФ01/16-64//43204-80/17-7 от 27.12.2016</t>
  </si>
  <si>
    <t>AGR.11.000167</t>
  </si>
  <si>
    <t>AGR.11.000168</t>
  </si>
  <si>
    <t>01-PN/2018 от 10.01.2018</t>
  </si>
  <si>
    <t>AGR.11.000169</t>
  </si>
  <si>
    <t>!!!!Договор №КБ02/18-39-026/18 от 09.10.2018</t>
  </si>
  <si>
    <t>AGR.11.000170</t>
  </si>
  <si>
    <t>Дог. НФ01/16-45 от 15.11.2016г МАРТ .19</t>
  </si>
  <si>
    <t>AGR.11.000171</t>
  </si>
  <si>
    <t>КВ по ДК№01-ПН/2011от 24.03.11Доп№87 отг. ФЕВРАЛЬ 2019Г..</t>
  </si>
  <si>
    <t>AGR.11.000172</t>
  </si>
  <si>
    <t>Служебная записка №12 от 08.04.2019</t>
  </si>
  <si>
    <t>AGR.11.000173</t>
  </si>
  <si>
    <t>Договор №161 от 18.03.2019 г.</t>
  </si>
  <si>
    <t>AGR.11.000174</t>
  </si>
  <si>
    <t>Служебная записка №13 от 10.04.2019</t>
  </si>
  <si>
    <t>AGR.11.000175</t>
  </si>
  <si>
    <t>Служебная записка №17 от 15.04.2019</t>
  </si>
  <si>
    <t>AGR.11.000176</t>
  </si>
  <si>
    <t>Соглашение №КБ02/18-44 от 30.12.2018</t>
  </si>
  <si>
    <t>AGR.11.000177</t>
  </si>
  <si>
    <t>Служебная записка № б/н от 19.04.19</t>
  </si>
  <si>
    <t>AGR.11.000178</t>
  </si>
  <si>
    <t>Служебная записка б/н от 19.04.2019</t>
  </si>
  <si>
    <t>AGR.11.000179</t>
  </si>
  <si>
    <t>Служебная записка № 3 от 19.04.2019</t>
  </si>
  <si>
    <t>AGR.11.000180</t>
  </si>
  <si>
    <t>Договор №КБ02/19-29 от 11.04.2019г.</t>
  </si>
  <si>
    <t>AGR.11.000181</t>
  </si>
  <si>
    <t>Договор № КБ02/19-22 от 13.03.19</t>
  </si>
  <si>
    <t>AGR.11.000182</t>
  </si>
  <si>
    <t>Договор № КБ02/19-23 от 13.03.19</t>
  </si>
  <si>
    <t>AGR.11.000183</t>
  </si>
  <si>
    <t>Договор № КБ02/19-26 от 01.04.19</t>
  </si>
  <si>
    <t>AGR.11.000184</t>
  </si>
  <si>
    <t>Договор №186 от 04.04.2019 г.</t>
  </si>
  <si>
    <t>AGR.11.000185</t>
  </si>
  <si>
    <t>Договор №219 от 17.04.2019 г.</t>
  </si>
  <si>
    <t>AGR.11.000186</t>
  </si>
  <si>
    <t>Служебная записка №20 от 29.04.2019</t>
  </si>
  <si>
    <t>AGR.11.000187</t>
  </si>
  <si>
    <t>Договор № КБ02/18-51 от 20.12.18</t>
  </si>
  <si>
    <t>AGR.11.000188</t>
  </si>
  <si>
    <t>Договор №КБ02/19-19 от 19.03.2019 г.</t>
  </si>
  <si>
    <t>AGR.11.000189</t>
  </si>
  <si>
    <t>Договор №02-ЛД-РК от 15.02.2019г.</t>
  </si>
  <si>
    <t>AGR.11.000190</t>
  </si>
  <si>
    <t>Служебная записка №22 от 08.05.2019</t>
  </si>
  <si>
    <t>AGR.11.000191</t>
  </si>
  <si>
    <t>Дог. НФ01/16-45 от 15.11.2016г АПРЕЛЬ 19</t>
  </si>
  <si>
    <t>AGR.11.000192</t>
  </si>
  <si>
    <t>Договор №0032/19-14-ДА от 06.03.2019</t>
  </si>
  <si>
    <t>AGR.11.000193</t>
  </si>
  <si>
    <t>Договор №0176/18-14-ДА от 22.10.2018</t>
  </si>
  <si>
    <t>AGR.11.000194</t>
  </si>
  <si>
    <t>Договор №0175/18-14-ДА от 22.10.2018</t>
  </si>
  <si>
    <t>AGR.11.000195</t>
  </si>
  <si>
    <t>Служебная записка б/н от 14.05.2019</t>
  </si>
  <si>
    <t>AGR.11.000196</t>
  </si>
  <si>
    <t>Договор №0075Д-19/ХМЭ-18635/1302 от 21.03.2019г</t>
  </si>
  <si>
    <t>AGR.11.000197</t>
  </si>
  <si>
    <t>Договор №КБ02/19-17 от 14.02.2019г.</t>
  </si>
  <si>
    <t>AGR.11.000198</t>
  </si>
  <si>
    <t>Договор №КБ02/18-40 от 16.10.2018г.</t>
  </si>
  <si>
    <t>AGR.11.000199</t>
  </si>
  <si>
    <t>Договор №КБ02/19-10-002/19 от 21.01.2019г.</t>
  </si>
  <si>
    <t>AGR.11.000200</t>
  </si>
  <si>
    <t>Дог. НФ01/16-45 от 15.11.2016г МАЙ 19</t>
  </si>
  <si>
    <t>Модельное соглашение от 01.05.2019</t>
  </si>
  <si>
    <t>AGR.11.000202</t>
  </si>
  <si>
    <t>AGR.11.000203</t>
  </si>
  <si>
    <t>Служебная записка №24 от 06.06.2019</t>
  </si>
  <si>
    <t>AGR.11.000204</t>
  </si>
  <si>
    <t>ДК№01-ПН/2011 от 24.03.11 Доп №88 отгр МАЙ 19</t>
  </si>
  <si>
    <t>AGR.11.000205</t>
  </si>
  <si>
    <t>ДК№01-ПН/2011 от 24.03.11 Доп №88 отгр. МАЙ 2019</t>
  </si>
  <si>
    <t>AGR.11.000206</t>
  </si>
  <si>
    <t>Договор №КБ02/19-18 от 20.02.2019г.</t>
  </si>
  <si>
    <t>AGR.11.000207</t>
  </si>
  <si>
    <t>Договор №257 от 07.05.2019 г.</t>
  </si>
  <si>
    <t>AGR.11.000208</t>
  </si>
  <si>
    <t>Договор №КБ02/19-13 от 01.02.2019г.</t>
  </si>
  <si>
    <t>AGR.11.000209</t>
  </si>
  <si>
    <t>Договор №0045/19-14-ДА от 14.03.2019</t>
  </si>
  <si>
    <t>AGR.11.000210</t>
  </si>
  <si>
    <t>Договор №КБ02/19-30 от 15.04.2019г.</t>
  </si>
  <si>
    <t>AGR.11.000211</t>
  </si>
  <si>
    <t>Договор №0046/19-14-ДА от 18.03.2019</t>
  </si>
  <si>
    <t>AGR.11.000212</t>
  </si>
  <si>
    <t>Договор №0051/19-14-ДА от 25.03.2019</t>
  </si>
  <si>
    <t>AGR.11.000213</t>
  </si>
  <si>
    <t>Договор №0052/19-14-ДА от 25.03.2019</t>
  </si>
  <si>
    <t>AGR.11.000214</t>
  </si>
  <si>
    <t>Договор №0054/19-14-ДА от 05.04.2019</t>
  </si>
  <si>
    <t>AGR.11.000215</t>
  </si>
  <si>
    <t>Договор №КБ02/18-50 от 15.10.2018г</t>
  </si>
  <si>
    <t>AGR.11.000216</t>
  </si>
  <si>
    <t>Договор№338-19 от 23.04.2019 г.</t>
  </si>
  <si>
    <t>AGR.11.000217</t>
  </si>
  <si>
    <t>Служебная записка №28 от 24.06.2019г.</t>
  </si>
  <si>
    <t>AGR.11.000218</t>
  </si>
  <si>
    <t>Договор №308 от 30.05.2019 г.</t>
  </si>
  <si>
    <t>AGR.11.000219</t>
  </si>
  <si>
    <t>Договор №319 от 05.06.2019 г.</t>
  </si>
  <si>
    <t>AGR.11.000220</t>
  </si>
  <si>
    <t>Договор №333 от 11.06.2019 г.</t>
  </si>
  <si>
    <t>AGR.11.000221</t>
  </si>
  <si>
    <t>Договор №325 от 07.06.2019 г.</t>
  </si>
  <si>
    <t>AGR.11.000222</t>
  </si>
  <si>
    <t>Договор №КБ02/19-44 от 21.06.2019г.</t>
  </si>
  <si>
    <t>AGR.11.000223</t>
  </si>
  <si>
    <t>Договор № КБ02/19-34 от 30 мая 2019 г.</t>
  </si>
  <si>
    <t>AGR.11.000224</t>
  </si>
  <si>
    <t>Договор №КБ02/19-24 от 14.03.2019г.</t>
  </si>
  <si>
    <t>AGR.11.000225</t>
  </si>
  <si>
    <t>Договор №КБ02/19-41 от 27.05.2019г.</t>
  </si>
  <si>
    <t>AGR.11.000226</t>
  </si>
  <si>
    <t>Договор №КБ02/19-32-021/19 от 21.05.2019г.</t>
  </si>
  <si>
    <t>AGR.11.000227</t>
  </si>
  <si>
    <t>Договор №КБ02/19-36 от 20.05.2019</t>
  </si>
  <si>
    <t>AGR.11.000228</t>
  </si>
  <si>
    <t>Служебная записка № 3 от 05.07.2019</t>
  </si>
  <si>
    <t>AGR.11.000229</t>
  </si>
  <si>
    <t>Договор №КБ02/19-35 от 17.06.2019г.</t>
  </si>
  <si>
    <t>AGR.11.000230</t>
  </si>
  <si>
    <t>ДК№01-ПН/2011 от 24.03.11 Доп №8</t>
  </si>
  <si>
    <t>AGR.11.000231</t>
  </si>
  <si>
    <t>КВ по ДК№01-ПН/2011от 24.03.11Доп№87 отг. МАЙ 2019Г..</t>
  </si>
  <si>
    <t>AGR.11.000232</t>
  </si>
  <si>
    <t>ДК№01-ПН/2011 от 24.03.11 Доп №89 отгр ИЮНЬ 19</t>
  </si>
  <si>
    <t>AGR.11.000233</t>
  </si>
  <si>
    <t>ДК№01-ПН/2011 от 24.03.11 Доп №89 отгр. ИЮНЬ 2019</t>
  </si>
  <si>
    <t>AGR.11.000234</t>
  </si>
  <si>
    <t>Дог. НФ01/16-45 от 15.11.2016г ИЮНЬ 19</t>
  </si>
  <si>
    <t>AGR.11.000235</t>
  </si>
  <si>
    <t>AGR.11.000236</t>
  </si>
  <si>
    <t>AGR.11.000237</t>
  </si>
  <si>
    <t>Дог. НФ01/16-45 от 15.11.2016г ИЮЛЬ 19</t>
  </si>
  <si>
    <t>AGR.11.000238</t>
  </si>
  <si>
    <t>Договор №КБ02/19-21-021/19 от 13.03.2019г.</t>
  </si>
  <si>
    <t>AGR.11.000239</t>
  </si>
  <si>
    <t>Договор №0100/19-14-ДА от 18.06.2019</t>
  </si>
  <si>
    <t>AGR.11.000240</t>
  </si>
  <si>
    <t>Договор №КБ02/19-31-017/19 от 22.04.2019г.</t>
  </si>
  <si>
    <t>AGR.11.000241</t>
  </si>
  <si>
    <t>Служебная записка №31 от 11.07.2019</t>
  </si>
  <si>
    <t>AGR.11.000242</t>
  </si>
  <si>
    <t>Договор №КБ02/19-46 от 24.06.2019</t>
  </si>
  <si>
    <t>AGR.11.000243</t>
  </si>
  <si>
    <t>Договор №КБ02/19-38 от 31.05.2019</t>
  </si>
  <si>
    <t>AGR.11.000244</t>
  </si>
  <si>
    <t>AGR.11.000245</t>
  </si>
  <si>
    <t>Дог. №БДО-3101-0378-19 от 09.07.2019</t>
  </si>
  <si>
    <t>AGR.11.000246</t>
  </si>
  <si>
    <t>Служебная записка №32 от 17.07.2019</t>
  </si>
  <si>
    <t>AGR.11.000247</t>
  </si>
  <si>
    <t>Договор №КБ02/19-53 от 01.06.2019г.</t>
  </si>
  <si>
    <t>AGR.11.000248</t>
  </si>
  <si>
    <t>Служебная записка №33 от 27.07.2019</t>
  </si>
  <si>
    <t>AGR.11.000249</t>
  </si>
  <si>
    <t>Служебная записка №34 от 37.07.2019</t>
  </si>
  <si>
    <t>AGR.11.000250</t>
  </si>
  <si>
    <t>Договор № КБ02/19-50</t>
  </si>
  <si>
    <t>AGR.11.000251</t>
  </si>
  <si>
    <t>Договор №398 от 12.07.2019 г.</t>
  </si>
  <si>
    <t>AGR.11.000252</t>
  </si>
  <si>
    <t>Договор № КБ02/19-47 от 01.07.2019</t>
  </si>
  <si>
    <t>AGR.11.000253</t>
  </si>
  <si>
    <t>Договор №КБ02/19-49/170-ВУ-2019 от 01.07.2019</t>
  </si>
  <si>
    <t>AGR.11.000254</t>
  </si>
  <si>
    <t>Договор №КБ02/19-40-197/19Н от 03.06.19</t>
  </si>
  <si>
    <t>AGR.11.000255</t>
  </si>
  <si>
    <t>Договор №КБ02/19-04-184/19Н от 01.02.19</t>
  </si>
  <si>
    <t>AGR.11.000256</t>
  </si>
  <si>
    <t>Договор №КБ02/19-27 от 09.04.2019г.</t>
  </si>
  <si>
    <t>AGR.11.000257</t>
  </si>
  <si>
    <t>ДК№01-ПН/2011 от 24.03.11 Доп №90 отгр ИЮЛЬ 19</t>
  </si>
  <si>
    <t>AGR.11.000258</t>
  </si>
  <si>
    <t>ДК№01-ПН/2011 от 24.03.11 Доп №90 отгр. ИЮЛЬ 2019</t>
  </si>
  <si>
    <t>AGR.11.000259</t>
  </si>
  <si>
    <t>КВ по ДК№01-ПН/2011от 24.03.11Доп№89 отг. ИЮНЬ 2019Г..</t>
  </si>
  <si>
    <t>AGR.11.000260</t>
  </si>
  <si>
    <t>Договор №0172Д-19/ХМЭ-19880/1304 от 31.07.2019г</t>
  </si>
  <si>
    <t>AGR.11.000261</t>
  </si>
  <si>
    <t>Служебная записка б/н от 20.08.2019</t>
  </si>
  <si>
    <t>AGR.11.000262</t>
  </si>
  <si>
    <t>Служебная записка б/н от 22.08.2019г.</t>
  </si>
  <si>
    <t>AGR.11.000263</t>
  </si>
  <si>
    <t>Служебная записка №36 от 22.08.2019</t>
  </si>
  <si>
    <t>AGR.11.000264</t>
  </si>
  <si>
    <t>Договор №КБ02/19-60 от 07.08.2019г</t>
  </si>
  <si>
    <t>AGR.11.000265</t>
  </si>
  <si>
    <t>Договор №424 от 26.07.2019 г.</t>
  </si>
  <si>
    <t>AGR.11.000266</t>
  </si>
  <si>
    <t>Договор №КБ02/19-61 от 14.08.2019г.</t>
  </si>
  <si>
    <t>AGR.11.000267</t>
  </si>
  <si>
    <t>Договор №КБ02/19-62 от 16.08.2019г.</t>
  </si>
  <si>
    <t>AGR.11.000268</t>
  </si>
  <si>
    <t>Договор №0176Д-19/ХМЭ-20105/1302 от 13.08.2019г</t>
  </si>
  <si>
    <t>AGR.11.000269</t>
  </si>
  <si>
    <t>Договор №ОКБ02/19-147 от 01.08.2019г</t>
  </si>
  <si>
    <t>AGR.11.000270</t>
  </si>
  <si>
    <t>Служебная записка №38 от 05.09.2019</t>
  </si>
  <si>
    <t>AGR.11.000271</t>
  </si>
  <si>
    <t>Договор №КБ02/19-56 от 29.07.2019г.</t>
  </si>
  <si>
    <t>AGR.11.000272</t>
  </si>
  <si>
    <t>Договор №КБ02/19-55 от 29.07.2019г.</t>
  </si>
  <si>
    <t>AGR.11.000273</t>
  </si>
  <si>
    <t>AGR.11.000274</t>
  </si>
  <si>
    <t>AGR.11.000275</t>
  </si>
  <si>
    <t>Дог. НФ01/16-45 от 15.11.2016г АВГУСТ 19</t>
  </si>
  <si>
    <t>AGR.11.000276</t>
  </si>
  <si>
    <t>Дог. НФ01/16-45 от 15.11.2016г АВГУСТ 19 переплата</t>
  </si>
  <si>
    <t>AGR.11.000277</t>
  </si>
  <si>
    <t>Служебная записка №39 от 09.09.2019</t>
  </si>
  <si>
    <t>AGR.11.000278</t>
  </si>
  <si>
    <t>AGR.11.000279</t>
  </si>
  <si>
    <t>Договор НФ01/18-28 от 03.12.2018г АВГУСТ 2019 USD</t>
  </si>
  <si>
    <t>AGR.11.000280</t>
  </si>
  <si>
    <t>Договор НФ01/18-28 от 03.12.2018г АВГУСТ 2019</t>
  </si>
  <si>
    <t>AGR.11.000281</t>
  </si>
  <si>
    <t>AGR.11.000282</t>
  </si>
  <si>
    <t>Договор №04-0148-08.09 от 28.08.2019г.</t>
  </si>
  <si>
    <t>AGR.11.000283</t>
  </si>
  <si>
    <t>Служебная записка б/н от 19.09.2019</t>
  </si>
  <si>
    <t>AGR.11.000284</t>
  </si>
  <si>
    <t>Служебная записка №40 от 23.09.2019</t>
  </si>
  <si>
    <t>AGR.11.000285</t>
  </si>
  <si>
    <t>AGR.11.000286</t>
  </si>
  <si>
    <t>Договор №КБ02/19-63-019/19 от 21.08.2019г.</t>
  </si>
  <si>
    <t>AGR.11.000287</t>
  </si>
  <si>
    <t>Дог. НФ01/16-45 от 15.11.2016г СЕНТЯБРЯ 19</t>
  </si>
  <si>
    <t>AGR.11.000288</t>
  </si>
  <si>
    <t>Договор № КБ02/19-52 от 15.07.2019</t>
  </si>
  <si>
    <t>AGR.11.000289</t>
  </si>
  <si>
    <t>Договор № КБ02/19-51 от 15.07.2019</t>
  </si>
  <si>
    <t>AGR.11.000290</t>
  </si>
  <si>
    <t>Договор №КБ02/19-58 от 16.08.2019г.</t>
  </si>
  <si>
    <t>AGR.11.000291</t>
  </si>
  <si>
    <t>Служебная записка №43 от 11.10.2019</t>
  </si>
  <si>
    <t>AGR.11.000292</t>
  </si>
  <si>
    <t>Служебная записка №44 от 14.10.2019</t>
  </si>
  <si>
    <t>AGR.11.000293</t>
  </si>
  <si>
    <t>Служебная записка №45 от 15.10.2019</t>
  </si>
  <si>
    <t>AGR.11.000294</t>
  </si>
  <si>
    <t>Служебная записка № 7 от 07.10.2019</t>
  </si>
  <si>
    <t>AGR.11.000295</t>
  </si>
  <si>
    <t>AGR.11.000296</t>
  </si>
  <si>
    <t>AGR.11.000297</t>
  </si>
  <si>
    <t>Служебная записка №47 от 31.10.2019</t>
  </si>
  <si>
    <t>AGR.11.000298</t>
  </si>
  <si>
    <t>Служебная записка №48 от 01.11.2019</t>
  </si>
  <si>
    <t>AGR.11.000299</t>
  </si>
  <si>
    <t>Договор №0224Д-19/ХМЭ-20814/1302 от 16.10.2019г</t>
  </si>
  <si>
    <t>AGR.11.000300</t>
  </si>
  <si>
    <t>Договор №КБ02/19-57 от 26.09.2019г.</t>
  </si>
  <si>
    <t>AGR.11.000301</t>
  </si>
  <si>
    <t>Договор №298/18АР от 05.10.2018г.</t>
  </si>
  <si>
    <t>AGR.11.000302</t>
  </si>
  <si>
    <t>Договор № КБ02/19-42 от 01.07.2019</t>
  </si>
  <si>
    <t>AGR.11.000303</t>
  </si>
  <si>
    <t>AGR.11.000304</t>
  </si>
  <si>
    <t>Дог. НФ01/16-45 от 15.11.2016г ОКТЯБРЯ 19</t>
  </si>
  <si>
    <t>AGR.11.000305</t>
  </si>
  <si>
    <t>ДК№01-ПН/2011 от 24.03.11 Доп №90 отгр. ОКТЯБРЬ 2019</t>
  </si>
  <si>
    <t>AGR.11.000306</t>
  </si>
  <si>
    <t>ДК№01-ПН/2011 от 24.03.11 Доп №91 отгр ОКТЯБРЬ 19</t>
  </si>
  <si>
    <t>AGR.11.000307</t>
  </si>
  <si>
    <t>Договор №КБ02/19-45 от 21.06.2019г.</t>
  </si>
  <si>
    <t>AGR.11.000308</t>
  </si>
  <si>
    <t>Служебная записка №49 от 07.11.2019</t>
  </si>
  <si>
    <t>AGR.11.000309</t>
  </si>
  <si>
    <t>Договор №НФ02/19-101 от 18.10.2019г.</t>
  </si>
  <si>
    <t>AGR.11.000310</t>
  </si>
  <si>
    <t>AGR.11.000311</t>
  </si>
  <si>
    <t>Договор №КБ02/19-33-022/19 от 25.04.2019г.</t>
  </si>
  <si>
    <t>AGR.11.000312</t>
  </si>
  <si>
    <t>Договор №605 от 16.10.2019 г.</t>
  </si>
  <si>
    <t>AGR.11.000313</t>
  </si>
  <si>
    <t>Служебная записка №50 от 18.11.2019</t>
  </si>
  <si>
    <t>AGR.11.000314</t>
  </si>
  <si>
    <t>Служебная записка №51 от 18.11.2019</t>
  </si>
  <si>
    <t>AGR.11.000315</t>
  </si>
  <si>
    <t>Служебная записка №52 от 21.11.2019</t>
  </si>
  <si>
    <t>AGR.11.000316</t>
  </si>
  <si>
    <t>AGR.11.000317</t>
  </si>
  <si>
    <t>AGR.11.000318</t>
  </si>
  <si>
    <t>AGR.11.000319</t>
  </si>
  <si>
    <t>Дог. №БДО-3102-0720-19 от 23.08.2019</t>
  </si>
  <si>
    <t>AGR.11.000320</t>
  </si>
  <si>
    <t>Договор № 0172Д-19/ХМЭ-19880/1304 от 31.07.2019г</t>
  </si>
  <si>
    <t>AGR.11.000321</t>
  </si>
  <si>
    <t>Договор №КБ02/19-11 от 30.01.2019г.</t>
  </si>
  <si>
    <t>AGR.11.000322</t>
  </si>
  <si>
    <t>договор №КБ-02/17-43/КН02/17-106 от 01.06.2017г.</t>
  </si>
  <si>
    <t>AGR.11.000323</t>
  </si>
  <si>
    <t>Дог. НФ01/16-45 от 15.11.2016г НОЯБРЬ 19</t>
  </si>
  <si>
    <t>AGR.11.000324</t>
  </si>
  <si>
    <t>Договор № КБ02/19-39 от 02.07.2019</t>
  </si>
  <si>
    <t>AGR.11.000325</t>
  </si>
  <si>
    <t>Договор НФ01/18-28 от 03.12.2018г НОЯБРЬ 2019 USD</t>
  </si>
  <si>
    <t>AGR.11.000326</t>
  </si>
  <si>
    <t>Договор НФ01/18-28 от 03.12.2018г НОЯБРЬ 2019</t>
  </si>
  <si>
    <t>AGR.11.000327</t>
  </si>
  <si>
    <t>ДК№01-ПН/2011 от 24.03.11 Доп №92 отгр НОЯБРЬ 19</t>
  </si>
  <si>
    <t>AGR.11.000328</t>
  </si>
  <si>
    <t>ДК№01-ПН/2011 от 24.03.11 Доп №92 отгр.НОЯБРЬ 2019</t>
  </si>
  <si>
    <t>AGR.11.000329</t>
  </si>
  <si>
    <t>КВ по ДК№01-ПН/2011от 24.03.11Доп№89 отг. ОКТЯБРЬ 2019Г..</t>
  </si>
  <si>
    <t>AGR.11.000330</t>
  </si>
  <si>
    <t>Договор № КБ02/19-71 от 18.10.2019</t>
  </si>
  <si>
    <t>AGR.11.000331</t>
  </si>
  <si>
    <t>Договор №646 от 07.11.2019 г.</t>
  </si>
  <si>
    <t>AGR.11.000332</t>
  </si>
  <si>
    <t>Договор №661 от 12.11.2019 г.</t>
  </si>
  <si>
    <t>AGR.11.000333</t>
  </si>
  <si>
    <t>Договор №КБ02/19-59 от 06.08.2019г.</t>
  </si>
  <si>
    <t>AGR.11.000334</t>
  </si>
  <si>
    <t>200961 от 22.11.2019</t>
  </si>
  <si>
    <t>AGR.11.000335</t>
  </si>
  <si>
    <t>Служебная записка №53 от 10.12.2019</t>
  </si>
  <si>
    <t>AGR.11.000336</t>
  </si>
  <si>
    <t>Договор №0215/19-14-ДА от 08.11.2019</t>
  </si>
  <si>
    <t>AGR.11.000337</t>
  </si>
  <si>
    <t>Служебная записка №54 от 13.12.2019</t>
  </si>
  <si>
    <t>AGR.11.000338</t>
  </si>
  <si>
    <t>AGR.11.000339</t>
  </si>
  <si>
    <t>AGR.11.000340</t>
  </si>
  <si>
    <t>Договор №КБ02/19-88 от 05.12.2019</t>
  </si>
  <si>
    <t>AGR.11.000341</t>
  </si>
  <si>
    <t>Договор №КБ02/19-78 от 16.10.2019</t>
  </si>
  <si>
    <t>AGR.11.000342</t>
  </si>
  <si>
    <t>Договор №КБ02/19-70 от 07.10.2019г.</t>
  </si>
  <si>
    <t>AGR.11.000343</t>
  </si>
  <si>
    <t>Договор №754 от 16.12.2019 г.</t>
  </si>
  <si>
    <t>AGR.11.000344</t>
  </si>
  <si>
    <t>Договор №708 от 02.12.2019 г.</t>
  </si>
  <si>
    <t>AGR.11.000345</t>
  </si>
  <si>
    <t>Договор №669 от 15.11.2019 г.</t>
  </si>
  <si>
    <t>AGR.11.000346</t>
  </si>
  <si>
    <t>Договор №720 от 03.12.2019 г.</t>
  </si>
  <si>
    <t>AGR.11.000347</t>
  </si>
  <si>
    <t>КВ по ДК№01-ПН/2011от 24.03.11Доп№92 отг. НОЯБРЬ 2019Г..</t>
  </si>
  <si>
    <t>AGR.11.000348</t>
  </si>
  <si>
    <t>Договор №КБ02/19-43 от 01.07.2019г.</t>
  </si>
  <si>
    <t>AGR.11.000349</t>
  </si>
  <si>
    <t>Дог. НФ01/16-45 от 15.11.2016г ДЕКАБРЬ 19</t>
  </si>
  <si>
    <t>AGR.11.000350</t>
  </si>
  <si>
    <t>Служебная записка №1 от 15.01.2020</t>
  </si>
  <si>
    <t>AGR.11.000351</t>
  </si>
  <si>
    <t>Договор №0304Д-19/ХМЭ-21809/1304 от 23.12.2019г</t>
  </si>
  <si>
    <t>AGR.11.000352</t>
  </si>
  <si>
    <t>ДК№01-ПН/2011 от 24.03.11 Доп №93 отгр ЯНВАРЬ20</t>
  </si>
  <si>
    <t>AGR.11.000353</t>
  </si>
  <si>
    <t>ДК№01-ПН/2011 от 24.03.11 Доп №93 отгр.ЯНВАРЬ 2020</t>
  </si>
  <si>
    <t>AGR.11.000354</t>
  </si>
  <si>
    <t>AGR.11.000355</t>
  </si>
  <si>
    <t>AGR.11.000356</t>
  </si>
  <si>
    <t>Договор №КБ02/16-72 от 28.10.2016г</t>
  </si>
  <si>
    <t>AGR.11.000357</t>
  </si>
  <si>
    <t>Договор №0015Д-20/ХМЭ-21823/1302 от 22.01.2020г</t>
  </si>
  <si>
    <t>AGR.11.000358</t>
  </si>
  <si>
    <t>Договор № КБ 02/20-01 от 01.01.2020г.</t>
  </si>
  <si>
    <t>AGR.11.000359</t>
  </si>
  <si>
    <t>Договор №КБ02/20-58 от 01.01.2020г.</t>
  </si>
  <si>
    <t>AGR.11.000360</t>
  </si>
  <si>
    <t>Договор СИБ 2/20-и от 17.01.2020</t>
  </si>
  <si>
    <t>AGR.11.000361</t>
  </si>
  <si>
    <t>Дог. НФ01/16-45 от 15.11.2016г ЯНВАРЬ.20</t>
  </si>
  <si>
    <t>AGR.11.000362</t>
  </si>
  <si>
    <t>AGR.11.000363</t>
  </si>
  <si>
    <t>AGR.11.000364</t>
  </si>
  <si>
    <t>Договор НФ01/18-28 от 03.12.2018г ЯНВАРЬ 2020 USD</t>
  </si>
  <si>
    <t>AGR.11.000365</t>
  </si>
  <si>
    <t>Договор №КБ02/19-86 от 18.11.2019г.</t>
  </si>
  <si>
    <t>AGR.11.000366</t>
  </si>
  <si>
    <t>Договор №КБ02/19-85 от 13.11.2019г.</t>
  </si>
  <si>
    <t>AGR.11.000367</t>
  </si>
  <si>
    <t>AGR.11.000368</t>
  </si>
  <si>
    <t>Дог. НФ01/16-45 от 15.11.2016г ЯНВАРЬ.20 переплата</t>
  </si>
  <si>
    <t>AGR.11.000369</t>
  </si>
  <si>
    <t>AGR.11.000370</t>
  </si>
  <si>
    <t>Дог. НФ01/16-45 от 15.11.2016г ФЕВРАЛЬ.20</t>
  </si>
  <si>
    <t>AGR.11.000371</t>
  </si>
  <si>
    <t>ДК№01-ПН/2011 от 24.03.11 Доп №94 отгр ФЕВРАЛЬ20</t>
  </si>
  <si>
    <t>AGR.11.000372</t>
  </si>
  <si>
    <t>Договор № КБ02/19-82 от 01.11.2019 г.</t>
  </si>
  <si>
    <t>AGR.11.000373</t>
  </si>
  <si>
    <t>КВ по ДК№01-ПН/2011от 24.03.11Доп№93 отг. ЯНВАРЬ 2020Г..</t>
  </si>
  <si>
    <t>AGR.11.000374</t>
  </si>
  <si>
    <t>ДК№01-ПН/2011 от 24.03.11 Доп №94 отгр.ФЕВРАЛЬ 2020</t>
  </si>
  <si>
    <t>AGR.11.000375</t>
  </si>
  <si>
    <t>Служебная записка №3 от 11.03.2020</t>
  </si>
  <si>
    <t>AGR.11.000376</t>
  </si>
  <si>
    <t>Служебная записка №5 от 18.03.2020</t>
  </si>
  <si>
    <t>AGR.11.000377</t>
  </si>
  <si>
    <t>Договор №132 от 17.03.2020 г.</t>
  </si>
  <si>
    <t>AGR.11.000378</t>
  </si>
  <si>
    <t>Договор №120 от 13.03.2020 г.</t>
  </si>
  <si>
    <t>AGR.11.000379</t>
  </si>
  <si>
    <t>Модельное соглашение от 01.01,2020</t>
  </si>
  <si>
    <t>AGR.11.000380</t>
  </si>
  <si>
    <t>Модельное соглашение от 01.01.2020</t>
  </si>
  <si>
    <t>AGR.11.000381</t>
  </si>
  <si>
    <t>AGR.11.000382</t>
  </si>
  <si>
    <t>AGR.11.000383</t>
  </si>
  <si>
    <t>Договор №КБ02/20-35 от 01.01.2020г.</t>
  </si>
  <si>
    <t>AGR.11.000384</t>
  </si>
  <si>
    <t>AGR.11.000385</t>
  </si>
  <si>
    <t>Договор №НФ02/20-3 от 01.01.2020г.</t>
  </si>
  <si>
    <t>AGR.11.000386</t>
  </si>
  <si>
    <t>AGR.11.000387</t>
  </si>
  <si>
    <t>Договор №КБ02/20-05 от 01.01.2020г.</t>
  </si>
  <si>
    <t>AGR.11.000388</t>
  </si>
  <si>
    <t>Договор №КБ02/20-22 от 12.03.2020г.</t>
  </si>
  <si>
    <t>AGR.11.000389</t>
  </si>
  <si>
    <t>AGR.11.000390</t>
  </si>
  <si>
    <t>Договор НФ01/18-28 от 03.12.2018г МАРТ 2020 USD</t>
  </si>
  <si>
    <t>AGR.11.000391</t>
  </si>
  <si>
    <t>Служебная записка №6 от 23.03.2020</t>
  </si>
  <si>
    <t>AGR.11.000392</t>
  </si>
  <si>
    <t>Дог. НФ01/16-45 от 15.11.2016г МАРТ .20</t>
  </si>
  <si>
    <t>AGR.11.000393</t>
  </si>
  <si>
    <t>Служебная записка №8 от 13.04.2020</t>
  </si>
  <si>
    <t>AGR.11.000394</t>
  </si>
  <si>
    <t>Дог. НФ01/16-45 от 15.11.2016г доп. 70.2 МАРТ .20</t>
  </si>
  <si>
    <t>AGR.11.000395</t>
  </si>
  <si>
    <t>Дог. НФ01/16-45 от 15.11.2016г доп. 71.2 МАРТ .20</t>
  </si>
  <si>
    <t>AGR.11.000396</t>
  </si>
  <si>
    <t>Служебная записка от 07.04.2020</t>
  </si>
  <si>
    <t>AGR.11.000397</t>
  </si>
  <si>
    <t>AGR.11.000398</t>
  </si>
  <si>
    <t>Договор № КБ02/19-74 от 14.10.2019 г.</t>
  </si>
  <si>
    <t>AGR.11.000399</t>
  </si>
  <si>
    <t>Договор НФ01/18-28 от 03.12.2018г МАРТ 2020г.</t>
  </si>
  <si>
    <t>AGR.11.000400</t>
  </si>
  <si>
    <t>Договор №176 от 08.04.2020 г.</t>
  </si>
  <si>
    <t>AGR.11.000401</t>
  </si>
  <si>
    <t>Договор №КБ02/20-15-006/20 от 10.02.2020г.</t>
  </si>
  <si>
    <t>AGR.11.000402</t>
  </si>
  <si>
    <t>AGR.11.000403</t>
  </si>
  <si>
    <t>AGR.11.000404</t>
  </si>
  <si>
    <t>Служебная записка №9 от 07.05.2020</t>
  </si>
  <si>
    <t>AGR.11.000405</t>
  </si>
  <si>
    <t>договор №КБ02/20-25 от 23.03.2020г.</t>
  </si>
  <si>
    <t>AGR.11.000406</t>
  </si>
  <si>
    <t>AGR.11.000407</t>
  </si>
  <si>
    <t>Договор №ПН2/20-01-010/20 от 17.02.2020г.</t>
  </si>
  <si>
    <t>AGR.11.000408</t>
  </si>
  <si>
    <t>AGR.11.000409</t>
  </si>
  <si>
    <t>AGR.11.000410</t>
  </si>
  <si>
    <t>Договор №0015/20-14-ДА от 12.02.2020</t>
  </si>
  <si>
    <t>AGR.11.000411</t>
  </si>
  <si>
    <t>AGR.11.000412</t>
  </si>
  <si>
    <t>Дог. НФ01/16-45 от 15.11.2016г АПРЕЛЬ 20</t>
  </si>
  <si>
    <t>AGR.11.000413</t>
  </si>
  <si>
    <t>Договор №КБ02/14-223 от 30.12.14г.</t>
  </si>
  <si>
    <t>AGR.11.000414</t>
  </si>
  <si>
    <t>Договор №ЮН-00/15-47 от 14.06.15г.</t>
  </si>
  <si>
    <t>AGR.11.000415</t>
  </si>
  <si>
    <t>AGR.11.000416</t>
  </si>
  <si>
    <t>Договор №КБ02/16-29 от 01.03.2016г.</t>
  </si>
  <si>
    <t>AGR.11.000417</t>
  </si>
  <si>
    <t>AGR.11.000418</t>
  </si>
  <si>
    <t>договор №5912 от 15.09.2016г</t>
  </si>
  <si>
    <t>AGR.11.000419</t>
  </si>
  <si>
    <t>%% договор 5912 от 15.09.2016г</t>
  </si>
  <si>
    <t>AGR.11.000420</t>
  </si>
  <si>
    <t>ДК№01-ПН/2011 от 24.03.11 Доп №68 отгр. ДЕКАБРЬ 16</t>
  </si>
  <si>
    <t>AGR.11.000421</t>
  </si>
  <si>
    <t>AGR.11.000422</t>
  </si>
  <si>
    <t>Договор №0240/16-14-ДА от 22.12.2016</t>
  </si>
  <si>
    <t>AGR.11.000423</t>
  </si>
  <si>
    <t>Договор №0241/16-14-ДА от 22.12.2016</t>
  </si>
  <si>
    <t>AGR.11.000424</t>
  </si>
  <si>
    <t>Договор №0013/17-14-ДА от 15.03.2017</t>
  </si>
  <si>
    <t>AGR.11.000425</t>
  </si>
  <si>
    <t>Договор №0171/14-14-ДА от 21.10.2014г.</t>
  </si>
  <si>
    <t>AGR.11.000426</t>
  </si>
  <si>
    <t>Договор №0042-13-14-ДА от 15.04.2013г.</t>
  </si>
  <si>
    <t>AGR.11.000427</t>
  </si>
  <si>
    <t>Договор №0034/08-19 от 03.04.2008г.</t>
  </si>
  <si>
    <t>AGR.11.000428</t>
  </si>
  <si>
    <t>Договор №0043-13-14-ДА от 15.04.2013г.</t>
  </si>
  <si>
    <t>AGR.11.000429</t>
  </si>
  <si>
    <t>Договор №0035/08-19 от 03.04.2008г.</t>
  </si>
  <si>
    <t>AGR.11.000430</t>
  </si>
  <si>
    <t>Договор №0036/14-14-ДА от 05.03.2014</t>
  </si>
  <si>
    <t>AGR.11.000431</t>
  </si>
  <si>
    <t>Договор №0161/08-19 от 04.12.2008</t>
  </si>
  <si>
    <t>AGR.11.000432</t>
  </si>
  <si>
    <t>Договор №0001/09-19 от 20.01.2009</t>
  </si>
  <si>
    <t>AGR.11.000433</t>
  </si>
  <si>
    <t>Договор №0002/09-19 от 21.01.2009</t>
  </si>
  <si>
    <t>AGR.11.000434</t>
  </si>
  <si>
    <t>Договор №0003/09-19 от 21.01.2009</t>
  </si>
  <si>
    <t>AGR.11.000435</t>
  </si>
  <si>
    <t>Договор №0004/09-19 от 21.01.2009</t>
  </si>
  <si>
    <t>AGR.11.000436</t>
  </si>
  <si>
    <t>Договор №0005/09-19 от 21.01.2009</t>
  </si>
  <si>
    <t>AGR.11.000437</t>
  </si>
  <si>
    <t>Договор №0006/09-19 от 21.01.2009</t>
  </si>
  <si>
    <t>AGR.11.000438</t>
  </si>
  <si>
    <t>Договор №0007/09-19 от 22.01.2009</t>
  </si>
  <si>
    <t>AGR.11.000439</t>
  </si>
  <si>
    <t>Договор №0013/09-19 от 30.01.2009г.</t>
  </si>
  <si>
    <t>AGR.11.000440</t>
  </si>
  <si>
    <t>Договор №0113/11-14 от 08.11.2011г.</t>
  </si>
  <si>
    <t>AGR.11.000441</t>
  </si>
  <si>
    <t>Договор №0068/10-19 от 07.06.2010</t>
  </si>
  <si>
    <t>AGR.11.000442</t>
  </si>
  <si>
    <t>Договор №0033/11-14 от 25.04.2011</t>
  </si>
  <si>
    <t>AGR.11.000443</t>
  </si>
  <si>
    <t>Договор №0055/11-14 от 24.06.2011</t>
  </si>
  <si>
    <t>AGR.11.000444</t>
  </si>
  <si>
    <t>AGR.11.000445</t>
  </si>
  <si>
    <t>Договор №0143/11-14 от 30.12.2011</t>
  </si>
  <si>
    <t>AGR.11.000446</t>
  </si>
  <si>
    <t>Договор №0144/11-14 от 30.12.2011</t>
  </si>
  <si>
    <t>AGR.11.000447</t>
  </si>
  <si>
    <t>Договор №0024/12-14-ДА от 19.03.2012г.</t>
  </si>
  <si>
    <t>AGR.11.000448</t>
  </si>
  <si>
    <t>Договор №0046/12-14-ДА от 02.05.2012</t>
  </si>
  <si>
    <t>AGR.11.000449</t>
  </si>
  <si>
    <t>Договор №0158-12-14-ДА от 21.11.2012</t>
  </si>
  <si>
    <t>AGR.11.000450</t>
  </si>
  <si>
    <t>Договор №0159-12-14-ДА от 26.11.2012г.</t>
  </si>
  <si>
    <t>AGR.11.000451</t>
  </si>
  <si>
    <t>Договор №0173-12-14-ДА от 12.12.2012</t>
  </si>
  <si>
    <t>AGR.11.000452</t>
  </si>
  <si>
    <t>Договор №0178-12-14-ДА от 17.12.2012г.</t>
  </si>
  <si>
    <t>AGR.11.000453</t>
  </si>
  <si>
    <t>Договор №0036/13-14-ДА от 02.04.2013</t>
  </si>
  <si>
    <t>AGR.11.000454</t>
  </si>
  <si>
    <t>Договор №0037/13-14-ДА от 02.04.2013</t>
  </si>
  <si>
    <t>AGR.11.000455</t>
  </si>
  <si>
    <t>Договор №0120/13-14-ДА от 22.08.2013г.</t>
  </si>
  <si>
    <t>AGR.11.000456</t>
  </si>
  <si>
    <t>AGR.11.000457</t>
  </si>
  <si>
    <t>Договор №0112/13-14-ДА от 12.08.2013</t>
  </si>
  <si>
    <t>AGR.11.000458</t>
  </si>
  <si>
    <t>Договор №0130/13-14-ДА от 09.10.2013</t>
  </si>
  <si>
    <t>AGR.11.000459</t>
  </si>
  <si>
    <t>Договор №0014/15-14-ДА от 13.02.2015</t>
  </si>
  <si>
    <t>AGR.11.000460</t>
  </si>
  <si>
    <t>Договор №0179/15-14-ДА от 17.12.2015</t>
  </si>
  <si>
    <t>AGR.11.000461</t>
  </si>
  <si>
    <t>AGR.11.000462</t>
  </si>
  <si>
    <t>Договор №059/09-07 от 25.05.2009</t>
  </si>
  <si>
    <t>AGR.11.000463</t>
  </si>
  <si>
    <t>Договор №0159/12-06-ДА от 13.06.2012</t>
  </si>
  <si>
    <t>AGR.11.000464</t>
  </si>
  <si>
    <t>Договор №061/09-07 от 25.05.2009</t>
  </si>
  <si>
    <t>AGR.11.000465</t>
  </si>
  <si>
    <t>Договор №103/10-07 от 11.06.2010</t>
  </si>
  <si>
    <t>AGR.11.000466</t>
  </si>
  <si>
    <t>Договор №0330/12-06-ДА от 03.12.2012г.</t>
  </si>
  <si>
    <t>AGR.11.000467</t>
  </si>
  <si>
    <t>Договор №0289/13-06-ДА от 09.10.2013г.</t>
  </si>
  <si>
    <t>AGR.11.000468</t>
  </si>
  <si>
    <t>Договор №0104/14-06-ДА от 23.04.2014</t>
  </si>
  <si>
    <t>AGR.11.000469</t>
  </si>
  <si>
    <t>Договор №0101/16-06-ДА от 10.03.2016</t>
  </si>
  <si>
    <t>AGR.11.000470</t>
  </si>
  <si>
    <t>Договор №0100/16-06-ДА от 10.03.2016</t>
  </si>
  <si>
    <t>AGR.11.000471</t>
  </si>
  <si>
    <t>Договор №0235/13-06-ДА от 28.08.2013</t>
  </si>
  <si>
    <t>AGR.11.000472</t>
  </si>
  <si>
    <t>Договор №0005/08-19 от 23.03.2008г.</t>
  </si>
  <si>
    <t>AGR.11.000473</t>
  </si>
  <si>
    <t>Договор №КБ02-17-42 от 01.05.2017г.</t>
  </si>
  <si>
    <t>AGR.11.000474</t>
  </si>
  <si>
    <t>Договор №0027/17-14-ДА от 26.05.2017</t>
  </si>
  <si>
    <t>AGR.11.000475</t>
  </si>
  <si>
    <t>AGR.11.000476</t>
  </si>
  <si>
    <t>Договор №0055/17-14-ДА от 14.07.2017</t>
  </si>
  <si>
    <t>AGR.11.000477</t>
  </si>
  <si>
    <t>AGR.11.000478</t>
  </si>
  <si>
    <t>ДК№01-ПН/2011 от 24.03.11 ранний платеж, %% USD</t>
  </si>
  <si>
    <t>AGR.11.000479</t>
  </si>
  <si>
    <t>AGR.11.000480</t>
  </si>
  <si>
    <t>AGR.11.000481</t>
  </si>
  <si>
    <t>Договор №0100/16-14-ДА от 23.06.2016</t>
  </si>
  <si>
    <t>AGR.11.000482</t>
  </si>
  <si>
    <t>Договор № 0101/16-14-ДА от 23.06.2016</t>
  </si>
  <si>
    <t>AGR.11.000483</t>
  </si>
  <si>
    <t>Договор №0102/16-14-ДА от 23.06.2016</t>
  </si>
  <si>
    <t>AGR.11.000484</t>
  </si>
  <si>
    <t>Договор №0153/16-14-ДА от 11.08.2016</t>
  </si>
  <si>
    <t>AGR.11.000485</t>
  </si>
  <si>
    <t>Договор №0186/16-14-ДА от 04.10.2016</t>
  </si>
  <si>
    <t>AGR.11.000486</t>
  </si>
  <si>
    <t>Договор №0214/16-14-ДА от 14.11.2016</t>
  </si>
  <si>
    <t>AGR.11.000487</t>
  </si>
  <si>
    <t>Договор № 0113/16-14-ДА от 27.06.2016</t>
  </si>
  <si>
    <t>AGR.11.000488</t>
  </si>
  <si>
    <t>Договор №0099/16-14-ДА от 20.06.2016</t>
  </si>
  <si>
    <t>AGR.11.000489</t>
  </si>
  <si>
    <t>Договор №КБ02/18-03 от 01.01.2018г.</t>
  </si>
  <si>
    <t>AGR.11.000490</t>
  </si>
  <si>
    <t>ДК№01-ПН/2011 от 24.03.11 Доп №78 отгр. ЯНВАРЬ 18</t>
  </si>
  <si>
    <t>AGR.11.000491</t>
  </si>
  <si>
    <t>Договор №0104/17-14-ДА от 03.11.2017</t>
  </si>
  <si>
    <t>AGR.11.000492</t>
  </si>
  <si>
    <t>Договор №0118/17-14-ДА от 22.11.2017</t>
  </si>
  <si>
    <t>AGR.11.000493</t>
  </si>
  <si>
    <t>Договор №0153/17-14-ДА от 22.12.2017</t>
  </si>
  <si>
    <t>AGR.11.000494</t>
  </si>
  <si>
    <t>Договор №КБ02/17-87 от 20.12.2017г.</t>
  </si>
  <si>
    <t>AGR.11.000495</t>
  </si>
  <si>
    <t>ДК№01-ПН/2011 от 24.03.11 Доп №79 отгр. ФЕВРАЛЬ 18</t>
  </si>
  <si>
    <t>AGR.11.000496</t>
  </si>
  <si>
    <t>%% по ком.кредиту Дог. №НФ01/16-45 от 15.11.2016г.</t>
  </si>
  <si>
    <t>AGR.11.000497</t>
  </si>
  <si>
    <t>Договор № КБ02/18-04-037/17 от 11.01.2018</t>
  </si>
  <si>
    <t>AGR.11.000498</t>
  </si>
  <si>
    <t>Дог.№14860084/18УЦ от 28.03.2018 г.</t>
  </si>
  <si>
    <t>AGR.11.000499</t>
  </si>
  <si>
    <t>AGR.11.000500</t>
  </si>
  <si>
    <t>Договор №КБ02/17-59 от 01.08.2017г.</t>
  </si>
  <si>
    <t>AGR.11.000501</t>
  </si>
  <si>
    <t>ДК№01-ПН/2011 от 24.03.11 Доп №81 отгр. МАЙ 18</t>
  </si>
  <si>
    <t>AGR.11.000502</t>
  </si>
  <si>
    <t>Договор №0010/18-14-ДА от 24.01.2018</t>
  </si>
  <si>
    <t>AGR.11.000503</t>
  </si>
  <si>
    <t>AGR.11.000504</t>
  </si>
  <si>
    <t>Дог. №КБ02/15-36 от 03.02.2015г.</t>
  </si>
  <si>
    <t>AGR.11.000505</t>
  </si>
  <si>
    <t>Дог.№НФ01/14-8 от 25.12.13</t>
  </si>
  <si>
    <t>AGR.11.000506</t>
  </si>
  <si>
    <t>Дог.№02340067/14 от 09.12.14г.</t>
  </si>
  <si>
    <t>AGR.11.000507</t>
  </si>
  <si>
    <t>AGR.11.000508</t>
  </si>
  <si>
    <t>КБ02/13-57 от 25.02.13г.</t>
  </si>
  <si>
    <t>AGR.11.000509</t>
  </si>
  <si>
    <t>AGR.11.000510</t>
  </si>
  <si>
    <t>AGR.11.000511</t>
  </si>
  <si>
    <t>Договор №КБ02/20-27 от 25.03.2020г</t>
  </si>
  <si>
    <t>AGR.11.000512</t>
  </si>
  <si>
    <t>Служебная записка б/н от 18.05.2020г.</t>
  </si>
  <si>
    <t>AGR.11.000513</t>
  </si>
  <si>
    <t>AGR.11.000514</t>
  </si>
  <si>
    <t>Договор №КБ02/20-13 от 01.02.2020г.</t>
  </si>
  <si>
    <t>AGR.11.000515</t>
  </si>
  <si>
    <t>Договор №224 от 13.05.2020 г.</t>
  </si>
  <si>
    <t>AGR.11.000516</t>
  </si>
  <si>
    <t>Дог. НФ01/16-45 от 15.11.2016г МАЙ 20</t>
  </si>
  <si>
    <t>AGR.11.000517</t>
  </si>
  <si>
    <t>Служебная записка №10 от 08.06.20</t>
  </si>
  <si>
    <t>AGR.11.000518</t>
  </si>
  <si>
    <t>Договор №КБ02/19 СИВОВ</t>
  </si>
  <si>
    <t>AGR.11.000519</t>
  </si>
  <si>
    <t>Служебная записка б/н от 29.05.2020г.</t>
  </si>
  <si>
    <t>AGR.11.000520</t>
  </si>
  <si>
    <t>Договор №0075/20-14-ДА от 13.05.2020</t>
  </si>
  <si>
    <t>AGR.11.000521</t>
  </si>
  <si>
    <t>Договор №270 от 27.05.2020 г.</t>
  </si>
  <si>
    <t>AGR.11.000522</t>
  </si>
  <si>
    <t>Служебная записка №12 от 08.06.2020</t>
  </si>
  <si>
    <t>AGR.11.000523</t>
  </si>
  <si>
    <t>AGR.11.000524</t>
  </si>
  <si>
    <t>Договор №КБ02/19-37 от 27.05.2019</t>
  </si>
  <si>
    <t>AGR.11.000525</t>
  </si>
  <si>
    <t>Дог. НФ01/16-45 от 15.11.2016г ИЮНЬ 20</t>
  </si>
  <si>
    <t>AGR.11.000526</t>
  </si>
  <si>
    <t>Договор №КБ02/20-42 от 16.06.2020г.</t>
  </si>
  <si>
    <t>AGR.11.000527</t>
  </si>
  <si>
    <t>Договор НФ01/18-28 от 03.12.2018г ИЮНЬ 2020Г</t>
  </si>
  <si>
    <t>AGR.11.000528</t>
  </si>
  <si>
    <t>Договор НФ01/18-28 от 03.12.2018г ИЮНЬ 2020 USD</t>
  </si>
  <si>
    <t>AGR.11.000529</t>
  </si>
  <si>
    <t>Договор НФ01/18-28 от 03.12.2018г ИЮНЬ 2020 USD (2)</t>
  </si>
  <si>
    <t>AGR.11.000530</t>
  </si>
  <si>
    <t>Договор №04-ЛД-РК от 21.05.2019г.</t>
  </si>
  <si>
    <t>AGR.11.000531</t>
  </si>
  <si>
    <t>Служебная записка №16 от 21.07.2020</t>
  </si>
  <si>
    <t>AGR.11.000532</t>
  </si>
  <si>
    <t>Служебная записка № 17 от 29.07.2020</t>
  </si>
  <si>
    <t>AGR.11.000533</t>
  </si>
  <si>
    <t>Служебная записка № 18 от 29.07.2020</t>
  </si>
  <si>
    <t>AGR.11.000534</t>
  </si>
  <si>
    <t>Служебная записка № 19 от 29.07.2020</t>
  </si>
  <si>
    <t>AGR.11.000535</t>
  </si>
  <si>
    <t>Служебная записка № 20 от 29.07.2020</t>
  </si>
  <si>
    <t>AGR.11.000536</t>
  </si>
  <si>
    <t>Служебная записка № 21 от 29.07.2020</t>
  </si>
  <si>
    <t>AGR.11.000537</t>
  </si>
  <si>
    <t>AGR.11.000538</t>
  </si>
  <si>
    <t>Договор №КБ02/20-26 от 18.05.2020г.</t>
  </si>
  <si>
    <t>AGR.11.000539</t>
  </si>
  <si>
    <t>Дог. НФ01/16-45 от 15.11.2016г ИЮЛЬ 20</t>
  </si>
  <si>
    <t>AGR.11.000540</t>
  </si>
  <si>
    <t>Договор №КБ02/20-46 от 22.07.2020г.</t>
  </si>
  <si>
    <t>AGR.11.000541</t>
  </si>
  <si>
    <t>Договор №0078/20-14-ДА от 18.05.2020</t>
  </si>
  <si>
    <t>AGR.11.000542</t>
  </si>
  <si>
    <t>Служебная записка №24 от 13.08.2020</t>
  </si>
  <si>
    <t>AGR.11.000543</t>
  </si>
  <si>
    <t>Служебная записка №25 от 17.08.20</t>
  </si>
  <si>
    <t>AGR.11.000544</t>
  </si>
  <si>
    <t>Договор №КБ02/20-16 от 13.02.2020г</t>
  </si>
  <si>
    <t>AGR.11.000545</t>
  </si>
  <si>
    <t>Служебная записка б/н от 24.08.2020</t>
  </si>
  <si>
    <t>AGR.11.000546</t>
  </si>
  <si>
    <t>AGR.11.000547</t>
  </si>
  <si>
    <t>Служебная записка №28 от 25.08.20</t>
  </si>
  <si>
    <t>AGR.11.000548</t>
  </si>
  <si>
    <t>Дог. №БДО-3101-0697-20 от 21.08.2020</t>
  </si>
  <si>
    <t>AGR.11.000549</t>
  </si>
  <si>
    <t>Служебная записка б/н от 28.08.2020г.</t>
  </si>
  <si>
    <t>AGR.11.000550</t>
  </si>
  <si>
    <t>Служебная записка б/н от 31.08.2020</t>
  </si>
  <si>
    <t>AGR.11.000551</t>
  </si>
  <si>
    <t>Договор №КБ02/20-47 от 06.07.2020г.</t>
  </si>
  <si>
    <t>AGR.11.000552</t>
  </si>
  <si>
    <t>Дог. НФ01/16-45 от 15.11.2016г АВГУСТ 20</t>
  </si>
  <si>
    <t>AGR.11.000553</t>
  </si>
  <si>
    <t>Договор НФ01/18-28 от 03.12.2018г АВГУСТ 2020 USD</t>
  </si>
  <si>
    <t>AGR.11.000554</t>
  </si>
  <si>
    <t>Договор НФ01/18-28 от 03.12.2018г АВГУСТ 2020</t>
  </si>
  <si>
    <t>AGR.11.000555</t>
  </si>
  <si>
    <t>AGR.11.000556</t>
  </si>
  <si>
    <t>Договор №КБ02/20-44/206-ВУ-2020 от 22.06.2020</t>
  </si>
  <si>
    <t>AGR.11.000557</t>
  </si>
  <si>
    <t>Договор №0107/20-14-ДА от 22.06.2020</t>
  </si>
  <si>
    <t>AGR.11.000558</t>
  </si>
  <si>
    <t>Договор №0117/20-14-ДА от 03.07.2020</t>
  </si>
  <si>
    <t>AGR.11.000559</t>
  </si>
  <si>
    <t>Договор №0123/20-14-ДА от 06.07.2020</t>
  </si>
  <si>
    <t>AGR.11.000560</t>
  </si>
  <si>
    <t>Договор №1406Д-20/ГГЭ-24084/11-02 от 17.08.2020</t>
  </si>
  <si>
    <t>AGR.11.000561</t>
  </si>
  <si>
    <t>Проценты USD по коммерческому кредиту по Договору НФ01/18-2</t>
  </si>
  <si>
    <t>AGR.11.000562</t>
  </si>
  <si>
    <t>Служебная записка б/н от 10.09.2020г.</t>
  </si>
  <si>
    <t>AGR.11.000563</t>
  </si>
  <si>
    <t>Договор №КБ02/19-87 от 11.12.2019г</t>
  </si>
  <si>
    <t>AGR.11.000564</t>
  </si>
  <si>
    <t>Договор №КБ01/20-1 от 15.09.2020</t>
  </si>
  <si>
    <t>AGR.11.000565</t>
  </si>
  <si>
    <t>AGR.11.000566</t>
  </si>
  <si>
    <t>AGR.11.000567</t>
  </si>
  <si>
    <t>AGR.11.000568</t>
  </si>
  <si>
    <t>Служебная записка б/н от 14.09.2020г.</t>
  </si>
  <si>
    <t>AGR.11.000569</t>
  </si>
  <si>
    <t>Служебная записка б/н от 16.09.2020</t>
  </si>
  <si>
    <t>AGR.11.000570</t>
  </si>
  <si>
    <t>Служебная записка №30 от 17.09.20</t>
  </si>
  <si>
    <t>AGR.11.000571</t>
  </si>
  <si>
    <t>Служебная записка №32 от 01.10.2020</t>
  </si>
  <si>
    <t>AGR.11.000572</t>
  </si>
  <si>
    <t>Договор №519 от 14.09.2020 г.</t>
  </si>
  <si>
    <t>AGR.11.000573</t>
  </si>
  <si>
    <t>Договор №КБ02/20-48 от 31.08.2020г.</t>
  </si>
  <si>
    <t>AGR.11.000574</t>
  </si>
  <si>
    <t>Договор №ЮН01/20-56 от 16.09.2020</t>
  </si>
  <si>
    <t>AGR.11.000575</t>
  </si>
  <si>
    <t>Договор №ЮН-00/16-18 от 01.02.2016г.</t>
  </si>
  <si>
    <t>AGR.11.000576</t>
  </si>
  <si>
    <t>Договор №ЮН01/20-56 от 16.09.2020г.</t>
  </si>
  <si>
    <t>AGR.11.000577</t>
  </si>
  <si>
    <t>Договор № КБ02/20-50 от 23.07.2020</t>
  </si>
  <si>
    <t>AGR.11.000578</t>
  </si>
  <si>
    <t>Дог. НФ01/16-45 от 15.11.2016г СЕНТЯБРЬ 20</t>
  </si>
  <si>
    <t>AGR.11.000579</t>
  </si>
  <si>
    <t>Договор НФ01/18-28 от 03.12.2018г СЕНТЯБРЬ 2020 USD</t>
  </si>
  <si>
    <t>AGR.11.000580</t>
  </si>
  <si>
    <t>Договор НФ01/18-28 от 03.12.2018г СЕНТЯБРЬ 2020Г</t>
  </si>
  <si>
    <t>AGR.11.000581</t>
  </si>
  <si>
    <t>AGR.11.000582</t>
  </si>
  <si>
    <t>AGR.11.000583</t>
  </si>
  <si>
    <t>Договор №КБ02/20-49 от 22.07.2020г.</t>
  </si>
  <si>
    <t>AGR.11.000584</t>
  </si>
  <si>
    <t>Претензия № ККБ-541 09.10.20</t>
  </si>
  <si>
    <t>AGR.11.000585</t>
  </si>
  <si>
    <t>Договор №0221/20-14-ДА от 30.09.2020</t>
  </si>
  <si>
    <t>AGR.11.000586</t>
  </si>
  <si>
    <t>Служебная записка №33 от 27.10.2020</t>
  </si>
  <si>
    <t>AGR.11.000587</t>
  </si>
  <si>
    <t>Служебная записка №34 от 27.10.2020</t>
  </si>
  <si>
    <t>AGR.11.000588</t>
  </si>
  <si>
    <t>Договор №577 от 30.09.2020 г.</t>
  </si>
  <si>
    <t>AGR.11.000589</t>
  </si>
  <si>
    <t>Договор №НФ02/20-94 от 30.09.2020г.</t>
  </si>
  <si>
    <t>AGR.11.000590</t>
  </si>
  <si>
    <t>AGR.11.000591</t>
  </si>
  <si>
    <t>Договор №КБ02/20-43 от 16.06.2020</t>
  </si>
  <si>
    <t>AGR.11.000592</t>
  </si>
  <si>
    <t>Дог. НФ01/16-45 от 15.11.2016г ОКТЯБРЬ 20</t>
  </si>
  <si>
    <t>AGR.11.000593</t>
  </si>
  <si>
    <t>Договор №КБ02/20-10 от 17.01.2020г.</t>
  </si>
  <si>
    <t>AGR.11.000594</t>
  </si>
  <si>
    <t>Договор НФ01/18-28 от 03.12.2018г ОКТЯБРЬ 2020 USD</t>
  </si>
  <si>
    <t>AGR.11.000595</t>
  </si>
  <si>
    <t>Договор НФ01/18-28 от 03.12.2018г ОКТЯБРЬ 2020Г</t>
  </si>
  <si>
    <t>AGR.11.000596</t>
  </si>
  <si>
    <t>Служебная записка №35 от 09.11.2020</t>
  </si>
  <si>
    <t>AGR.11.000597</t>
  </si>
  <si>
    <t>Служебная записка б/н от 28.10.2020г.</t>
  </si>
  <si>
    <t>AGR.11.000598</t>
  </si>
  <si>
    <t>Договор №КБ02/20-62 от 27.10.2020</t>
  </si>
  <si>
    <t>AGR.11.000599</t>
  </si>
  <si>
    <t>Договор №0187/20-14-ДА от 11.09.2020</t>
  </si>
  <si>
    <t>AGR.11.000600</t>
  </si>
  <si>
    <t>Договор №0188/20-14-ДА от 11.09.2020</t>
  </si>
  <si>
    <t>AGR.11.000601</t>
  </si>
  <si>
    <t>Служебная записка б/н от 26.11.2020</t>
  </si>
  <si>
    <t>AGR.11.000602</t>
  </si>
  <si>
    <t>Договор № от</t>
  </si>
  <si>
    <t>AGR.11.000603</t>
  </si>
  <si>
    <t>Договор №БДО-3102-0742-20 от 01.09.2020</t>
  </si>
  <si>
    <t>AGR.11.000604</t>
  </si>
  <si>
    <t>Договор №БДО-3101-0697-20 от 10.07.2020</t>
  </si>
  <si>
    <t>AGR.11.000605</t>
  </si>
  <si>
    <t>Дог. №БДО-3102-0742-20 от 08.09.2020</t>
  </si>
  <si>
    <t>AGR.11.000606</t>
  </si>
  <si>
    <t>Договор №693 от 10.11.2020</t>
  </si>
  <si>
    <t>AGR.11.000607</t>
  </si>
  <si>
    <t>Договор №КБ02/21-01 от 01.01.2021</t>
  </si>
  <si>
    <t>AGR.11.000608</t>
  </si>
  <si>
    <t>Договор №693 от 10.11.2020 г.</t>
  </si>
  <si>
    <t>AGR.11.000609</t>
  </si>
  <si>
    <t>Договор 2712 от 27.04.2001</t>
  </si>
  <si>
    <t>AGR.11.000610</t>
  </si>
  <si>
    <t>Договор № КБ02/20-63 от 01.10.2020</t>
  </si>
  <si>
    <t>AGR.11.000611</t>
  </si>
  <si>
    <t>Служебная записка №41 от 25.11.20</t>
  </si>
  <si>
    <t>AGR.11.000612</t>
  </si>
  <si>
    <t>Договор №КБ02/20-66 от 12.11.2020</t>
  </si>
  <si>
    <t>AGR.11.000613</t>
  </si>
  <si>
    <t>Договор №КБ02/19-67 от 29.08.2019г</t>
  </si>
  <si>
    <t>AGR.11.000614</t>
  </si>
  <si>
    <t>Договор №2625Д-20/ГГЭ-25650/11-02 от 10.11.2020</t>
  </si>
  <si>
    <t>AGR.11.000615</t>
  </si>
  <si>
    <t>Дог. НФ01/16-45 от 15.11.2016г НОЯБРЬ 20</t>
  </si>
  <si>
    <t>AGR.11.000616</t>
  </si>
  <si>
    <t>Договор №КБ02/20-39 от 27.04.2020г.</t>
  </si>
  <si>
    <t>AGR.12.000003</t>
  </si>
  <si>
    <t>Комиссии</t>
  </si>
  <si>
    <t>AGR.12.000006</t>
  </si>
  <si>
    <t>депозит</t>
  </si>
  <si>
    <t>AGR.12.000007</t>
  </si>
  <si>
    <t>AGR.12.000008</t>
  </si>
  <si>
    <t>AGR.12.000009</t>
  </si>
  <si>
    <t>займ 50м.р.№ЮН02-19-61от22.11.2019</t>
  </si>
  <si>
    <t>AGR.12.000010</t>
  </si>
  <si>
    <t>AGR.12.000011</t>
  </si>
  <si>
    <t>проведение аудита бух.отчетности за 2019г</t>
  </si>
  <si>
    <t>AGR.12.000012</t>
  </si>
  <si>
    <t>FST-PET-01 от 27.01.2020</t>
  </si>
  <si>
    <t>AGR.12.000013</t>
  </si>
  <si>
    <t>ПН02/20-01-010/20</t>
  </si>
  <si>
    <t>AGR.12.000014</t>
  </si>
  <si>
    <t>Служебная записка б/н от 02.10.2020 г.</t>
  </si>
  <si>
    <t>AGR.12.000015</t>
  </si>
  <si>
    <t>Договор №09916948/11 от 10.11.2011г.</t>
  </si>
  <si>
    <t>AGR.12.000016</t>
  </si>
  <si>
    <t>Соглашение об авансовом платеже от 06.10.2020г</t>
  </si>
  <si>
    <t>AGR.12.000017</t>
  </si>
  <si>
    <t>Служебная записка №31 от 01.10.2020</t>
  </si>
  <si>
    <t>AGR.12.000018</t>
  </si>
  <si>
    <t>Договор №02340011/20УЦ от 25.09.2020г.</t>
  </si>
  <si>
    <t>AGR.12.000019</t>
  </si>
  <si>
    <t>Служебная записка №БН от 13.10.2020</t>
  </si>
  <si>
    <t>AGR.12.000020</t>
  </si>
  <si>
    <t>Договор №ПН02/20-03 от 01.09.2020г</t>
  </si>
  <si>
    <t>AGR.12.000021</t>
  </si>
  <si>
    <t>Договор №ПН02/20-07 от 01.09.2020</t>
  </si>
  <si>
    <t>AGR.12.000022</t>
  </si>
  <si>
    <t>AGR.12.000023</t>
  </si>
  <si>
    <t>Договор уступки прав кредитора от 06.11.2020</t>
  </si>
  <si>
    <t>AGR.12.000024</t>
  </si>
  <si>
    <t>Счет №0620 от 23.10.2020</t>
  </si>
  <si>
    <t>AGR.12.000025</t>
  </si>
  <si>
    <t>Договор №ПН2020-1 от 09.01.2020</t>
  </si>
  <si>
    <t>AGR.12.000026</t>
  </si>
  <si>
    <t>Договор №0223/20-14-ДА от 30.09.2020</t>
  </si>
  <si>
    <t>AGR.12.000027</t>
  </si>
  <si>
    <t>Договор №0158/20-14-ДА от 14.08.2020</t>
  </si>
  <si>
    <t>AGR.12.000028</t>
  </si>
  <si>
    <t>Договор займа №НФ03/20-4 от 01.10.2020</t>
  </si>
  <si>
    <t>AGR.12.000029</t>
  </si>
  <si>
    <t>Договор №0185/20-14-ДА от 11.09.2020</t>
  </si>
  <si>
    <t>AGR.12.000030</t>
  </si>
  <si>
    <t>Договор №0186/20-14-ДА от 11.09.2020</t>
  </si>
  <si>
    <t>AGR.12.000031</t>
  </si>
  <si>
    <t>AGR.12.000032</t>
  </si>
  <si>
    <t>AGR.12.000033</t>
  </si>
  <si>
    <t>Договор №ОКБ 02/19-10 от 01.01.2019</t>
  </si>
  <si>
    <t>ЮН02/20-47 от 31.08.2020г</t>
  </si>
  <si>
    <t>ID2</t>
  </si>
  <si>
    <t>Вид расхода2</t>
  </si>
  <si>
    <t>Контрагент_копмания</t>
  </si>
  <si>
    <t>Agr_cust_COMPANY</t>
  </si>
  <si>
    <t>PRD.002.000000093_COM008002</t>
  </si>
  <si>
    <t>PRD.001.000000001_COM003002</t>
  </si>
  <si>
    <t>PRD.001.000000001_COM008002</t>
  </si>
  <si>
    <t>PRD.001.000000001_COM008003</t>
  </si>
  <si>
    <t>PRD.001.000000001_COM008005</t>
  </si>
  <si>
    <t>PRD.001.000000002_COM008002</t>
  </si>
  <si>
    <t>PRD.001.000000009_COM003002</t>
  </si>
  <si>
    <t>PRD.001.000000009_COM008002</t>
  </si>
  <si>
    <t>PRD.001.000000009_COM008003</t>
  </si>
  <si>
    <t>PRD.001.000000020_COM008002</t>
  </si>
  <si>
    <t>PRD.001.000000021_COM008002</t>
  </si>
  <si>
    <t>PRD.001.000000022_COM003001</t>
  </si>
  <si>
    <t>PRD.001.000000022_COM003002</t>
  </si>
  <si>
    <t>PRD.001.000000022_COM008002</t>
  </si>
  <si>
    <t>PRD.001.000000022_COM008003</t>
  </si>
  <si>
    <t>PRD.001.000000022_COM008005</t>
  </si>
  <si>
    <t>PRD.001.000000023_COM008002</t>
  </si>
  <si>
    <t>PRD.001.000000024_COM008002</t>
  </si>
  <si>
    <t>PRD.001.000000026_COM008003</t>
  </si>
  <si>
    <t>PRD.001.000000034_COM008002</t>
  </si>
  <si>
    <t>PRD.001.000000034_COM008003</t>
  </si>
  <si>
    <t>PRD.001.000000034_COM008005</t>
  </si>
  <si>
    <t>PRD.001.000000036_COM008002</t>
  </si>
  <si>
    <t>PRD.001.000000036_COM008003</t>
  </si>
  <si>
    <t>PRD.001.000000038_COM008002</t>
  </si>
  <si>
    <t>PRD.001.000000038_COM008003</t>
  </si>
  <si>
    <t>PRD.001.000000039_COM003002</t>
  </si>
  <si>
    <t>PRD.001.000000039_COM008002</t>
  </si>
  <si>
    <t>PRD.001.000000039_COM008003</t>
  </si>
  <si>
    <t>PRD.001.000000039_COM008005</t>
  </si>
  <si>
    <t>PRD.002.000000007_COM008003</t>
  </si>
  <si>
    <t>PRD.002.000000019_COM008002</t>
  </si>
  <si>
    <t>PRD.002.000000021_COM008002</t>
  </si>
  <si>
    <t>PRD.002.000000043_COM008003</t>
  </si>
  <si>
    <t>PRD.002.000000065_COM008002</t>
  </si>
  <si>
    <t>PRD.002.000000071_COM008002</t>
  </si>
  <si>
    <t>PRD.002.000000080_COM008002</t>
  </si>
  <si>
    <t>PRD.002.000000090_COM008002</t>
  </si>
  <si>
    <t>PRD.002.000000090_COM008003</t>
  </si>
  <si>
    <t>PRD.002.000000091_COM008002</t>
  </si>
  <si>
    <t>PRD.002.000000097_COM008002</t>
  </si>
  <si>
    <t>PRD.002.100000008_COM008002</t>
  </si>
  <si>
    <t>PRD.002.100000011_COM003001</t>
  </si>
  <si>
    <t>PRD.002.100000011_COM008002</t>
  </si>
  <si>
    <t>PRD.002.100000015_COM008002</t>
  </si>
  <si>
    <t>PRD.002.100000019_COM008002</t>
  </si>
  <si>
    <t>PRD.002.100000047_COM008002</t>
  </si>
  <si>
    <t>PRD.002.100000051_COM008002</t>
  </si>
  <si>
    <t>1</t>
  </si>
  <si>
    <t>PRD.002.100000052_COM008002</t>
  </si>
  <si>
    <t>PRD.002.100000081_COM008002</t>
  </si>
  <si>
    <t>PRD.002.100000083_COM003001</t>
  </si>
  <si>
    <t>PRD.002.100000083_COM008002</t>
  </si>
  <si>
    <t>PRD.002.100000083_COM008003</t>
  </si>
  <si>
    <t>PRD.002.100000122_COM008002</t>
  </si>
  <si>
    <t>PRD.002.100000133_COM008002</t>
  </si>
  <si>
    <t>PRD.002.100000137_COM008002</t>
  </si>
  <si>
    <t>PRD.002.100000139_COM008002</t>
  </si>
  <si>
    <t>PRD.002.100000139_COM008003</t>
  </si>
  <si>
    <t>PRD.002.100000143_COM008002</t>
  </si>
  <si>
    <t>PRD.002.100000153_COM003001</t>
  </si>
  <si>
    <t>PRD.002.100000153_COM008002</t>
  </si>
  <si>
    <t>PRD.002.100000153_COM008003</t>
  </si>
  <si>
    <t>PRD.002.100000153_COM008005</t>
  </si>
  <si>
    <t>PRD.002.100000189_COM003001</t>
  </si>
  <si>
    <t>PRD.002.100000189_COM008002</t>
  </si>
  <si>
    <t>PRD.002.100000189_COM008003</t>
  </si>
  <si>
    <t>PRD.002.100000190_COM008002</t>
  </si>
  <si>
    <t>PRD.002.100000192_COM008002</t>
  </si>
  <si>
    <t>PRD.002.100000194_COM008002</t>
  </si>
  <si>
    <t>PRD.002.100000296_COM008003</t>
  </si>
  <si>
    <t>PRD.002.100000313_COM008002</t>
  </si>
  <si>
    <t>PRD.002.100000318_COM008002</t>
  </si>
  <si>
    <t>PRD.002.100000340_COM003002</t>
  </si>
  <si>
    <t>PRD.002.100000340_COM008002</t>
  </si>
  <si>
    <t>PRD.002.100000341_COM003002</t>
  </si>
  <si>
    <t>PRD.002.100000341_COM008002</t>
  </si>
  <si>
    <t>PRD.002.100000341_COM008003</t>
  </si>
  <si>
    <t>PRD.002.100000351_COM008002</t>
  </si>
  <si>
    <t>PRD.002.100000357_COM008003</t>
  </si>
  <si>
    <t>PRD.002.100000364_COM003002</t>
  </si>
  <si>
    <t>PRD.002.100000364_COM008002</t>
  </si>
  <si>
    <t>PRD.002.100000364_COM008003</t>
  </si>
  <si>
    <t>PRD.002.100000457_COM008002</t>
  </si>
  <si>
    <t>PRD.002.100000459_COM008002</t>
  </si>
  <si>
    <t>PRD.002.100000476_COM008002</t>
  </si>
  <si>
    <t>PRD.002.100000548_COM008002</t>
  </si>
  <si>
    <t>PRD.002.100000562_COM008002</t>
  </si>
  <si>
    <t>PRD.002.100000640_COM008002</t>
  </si>
  <si>
    <t>PRD.002.100000640_COM008003</t>
  </si>
  <si>
    <t>PRD.002.100000640_COM008005</t>
  </si>
  <si>
    <t>PRD.002.100000750_COM008002</t>
  </si>
  <si>
    <t>PRD.002.100000786_COM008002</t>
  </si>
  <si>
    <t>PRD.002.100000961_COM008002</t>
  </si>
  <si>
    <t>PRD.002.100001388_COM008002</t>
  </si>
  <si>
    <t>PRD.002.100001389_COM008002</t>
  </si>
  <si>
    <t>PRD.002.100001394_COM008002</t>
  </si>
  <si>
    <t>PRD.002.100001396_COM008002</t>
  </si>
  <si>
    <t>PRD.002.100001396_COM008003</t>
  </si>
  <si>
    <t>PRD.002.100001401_COM008003</t>
  </si>
  <si>
    <t>PRD.002.100001405_COM008002</t>
  </si>
  <si>
    <t>PRD.002.100001542_COM008002</t>
  </si>
  <si>
    <t>PRD.002.100001553_COM008002</t>
  </si>
  <si>
    <t>PRD.002.100001554_COM008002</t>
  </si>
  <si>
    <t>PRD.002.100001556_COM008002</t>
  </si>
  <si>
    <t>PRD.002.100001557_COM008002</t>
  </si>
  <si>
    <t>PRD.002.100001559_COM008002</t>
  </si>
  <si>
    <t>PRD.002.100001559_COM008003</t>
  </si>
  <si>
    <t>PRD.002.100001561_COM008002</t>
  </si>
  <si>
    <t>PRD.002.100001562_COM008002</t>
  </si>
  <si>
    <t>PRD.002.100001565_COM008002</t>
  </si>
  <si>
    <t>PRD.002.100001635_COM008002</t>
  </si>
  <si>
    <t>PRD.002.100001640_COM008002</t>
  </si>
  <si>
    <t>PRD.002.100001642_COM008002</t>
  </si>
  <si>
    <t>PRD.002.100001712_COM008002</t>
  </si>
  <si>
    <t>PRD.002.100001729_COM008002</t>
  </si>
  <si>
    <t>PRD.002.100001972_COM008002</t>
  </si>
  <si>
    <t>PRD.002.100002006_COM008002</t>
  </si>
  <si>
    <t>PRD.002.100002032_COM008002</t>
  </si>
  <si>
    <t>PRD.002.100002055_COM008002</t>
  </si>
  <si>
    <t>PRD.002.100002089_COM008002</t>
  </si>
  <si>
    <t>PRD.002.100002114_COM008003</t>
  </si>
  <si>
    <t>PRD.002.100002208_COM008002</t>
  </si>
  <si>
    <t>PRD.002.100002223_COM008002</t>
  </si>
  <si>
    <t>PRD.002.100002249_COM008002</t>
  </si>
  <si>
    <t>PRD.002.100002349_COM008002</t>
  </si>
  <si>
    <t>PRD.002.100002387_COM008002</t>
  </si>
  <si>
    <t>PRD.002.100002551_COM008002</t>
  </si>
  <si>
    <t>PRD.002.100002597_COM008002</t>
  </si>
  <si>
    <t>PRD.002.100002627_COM008002</t>
  </si>
  <si>
    <t>PRD.002.100002640_COM008002</t>
  </si>
  <si>
    <t>PRD.002.100002658_COM008002</t>
  </si>
  <si>
    <t>PRD.002.100002688_COM008002</t>
  </si>
  <si>
    <t>PRD.002.100002697_COM008002</t>
  </si>
  <si>
    <t>PRD.002.100002752_COM008002</t>
  </si>
  <si>
    <t>PRD.002.100002796_COM008002</t>
  </si>
  <si>
    <t>PRD.002.100002818_COM008002</t>
  </si>
  <si>
    <t>PRD.002.100002869_COM008002</t>
  </si>
  <si>
    <t>PRD.002.100002894_COM008002</t>
  </si>
  <si>
    <t>PRD.002.100002900_COM008002</t>
  </si>
  <si>
    <t>PRD.002.100002990_COM008002</t>
  </si>
  <si>
    <t>PRD.002.100003017_COM008005</t>
  </si>
  <si>
    <t>PRD.002.100003018_COM008002</t>
  </si>
  <si>
    <t>PRD.002.100003018_COM008003</t>
  </si>
  <si>
    <t>PRD.002.100009025_COM008002</t>
  </si>
  <si>
    <t>PRD.002.100009025_COM008003</t>
  </si>
  <si>
    <t>PRD.002.100009052_COM008002</t>
  </si>
  <si>
    <t>PRD.002.100009093_COM008002</t>
  </si>
  <si>
    <t>PRD.002.100009153_COM008002</t>
  </si>
  <si>
    <t>PRD.002.100009172_COM008002</t>
  </si>
  <si>
    <t>PRD.002.100009183_COM008003</t>
  </si>
  <si>
    <t>PRD.002.100009238_COM008002</t>
  </si>
  <si>
    <t>PRD.002.100009331_COM008002</t>
  </si>
  <si>
    <t>PRD.002.100009331_COM008005</t>
  </si>
  <si>
    <t>PRD.002.100009392_COM008003</t>
  </si>
  <si>
    <t>PRD.002.100009397_COM008003</t>
  </si>
  <si>
    <t>PRD.002.100009465_COM008002</t>
  </si>
  <si>
    <t>PRD.002.100009465_COM008005</t>
  </si>
  <si>
    <t>PRD.002.100009561_COM008002</t>
  </si>
  <si>
    <t>PRD.002.100009578_COM008002</t>
  </si>
  <si>
    <t>PRD.002.100009594_COM008002</t>
  </si>
  <si>
    <t>PRD.002.100009610_COM008003</t>
  </si>
  <si>
    <t>PRD.002.100009623_COM008002</t>
  </si>
  <si>
    <t>PRD.002.100009651_COM008002</t>
  </si>
  <si>
    <t>PRD.002.100010027_COM008002</t>
  </si>
  <si>
    <t>PRD.002.100010028_COM008002</t>
  </si>
  <si>
    <t>PRD.002.100010038_COM003001</t>
  </si>
  <si>
    <t>PRD.002.100010038_COM008003</t>
  </si>
  <si>
    <t>PRD.002.100010041_COM008002</t>
  </si>
  <si>
    <t>PRD.002.100010069_COM008002</t>
  </si>
  <si>
    <t>PRD.002.100010098_COM008005</t>
  </si>
  <si>
    <t>PRD.002.100010105_COM008002</t>
  </si>
  <si>
    <t>PRD.002.100010142_COM008002</t>
  </si>
  <si>
    <t>PRD.002.100010162_COM008002</t>
  </si>
  <si>
    <t>PRD.002.100010252_COM003002</t>
  </si>
  <si>
    <t>PRD.002.100010252_COM008002</t>
  </si>
  <si>
    <t>PRD.002.100010252_COM008003</t>
  </si>
  <si>
    <t>PRD.002.100010252_COM008005</t>
  </si>
  <si>
    <t>PRD.002.100010305_COM003001</t>
  </si>
  <si>
    <t>PRD.002.100010305_COM008003</t>
  </si>
  <si>
    <t>PRD.002.100010325_COM008002</t>
  </si>
  <si>
    <t>PRD.002.100010345_COM003001</t>
  </si>
  <si>
    <t>PRD.002.100010345_COM008003</t>
  </si>
  <si>
    <t>PRD.002.100010352_COM008002</t>
  </si>
  <si>
    <t>PRD.002.100010441_COM008002</t>
  </si>
  <si>
    <t>PRD.002.100010444_COM008002</t>
  </si>
  <si>
    <t>PRD.002.100010446_COM008002</t>
  </si>
  <si>
    <t>PRD.002.100010472_COM008002</t>
  </si>
  <si>
    <t>PRD.002.100010611_COM008002</t>
  </si>
  <si>
    <t>PRD.002.100011317_COM008002</t>
  </si>
  <si>
    <t>PRD.002.100011322_COM008002</t>
  </si>
  <si>
    <t>PRD.002.100012885_COM008002</t>
  </si>
  <si>
    <t>PRD.002.100013574_COM008002</t>
  </si>
  <si>
    <t>PRD.002.100013605_COM008002</t>
  </si>
  <si>
    <t>PRD.002.100014219_COM008002</t>
  </si>
  <si>
    <t>PRD.002.100015791_COM008002</t>
  </si>
  <si>
    <t>PRD.002.100015851_COM008002</t>
  </si>
  <si>
    <t>PRD.002.100016424_COM008002</t>
  </si>
  <si>
    <t>PRD.002.100016632_COM008003</t>
  </si>
  <si>
    <t>PRD.002.100016777_COM008002</t>
  </si>
  <si>
    <t>PRD.002.100016794_COM008002</t>
  </si>
  <si>
    <t>PRD.002.100017058_COM008002</t>
  </si>
  <si>
    <t>PRD.002.100017408_COM008002</t>
  </si>
  <si>
    <t>PRD.002.100017552_COM008002</t>
  </si>
  <si>
    <t>PRD.002.100017583_COM008002</t>
  </si>
  <si>
    <t>PRD.002.100017644_COM008002</t>
  </si>
  <si>
    <t>PRD.002.100017683_COM008002</t>
  </si>
  <si>
    <t>PRD.002.100017695_COM008002</t>
  </si>
  <si>
    <t>PRD.002.100017740_COM003001</t>
  </si>
  <si>
    <t>PRD.002.100017740_COM008003</t>
  </si>
  <si>
    <t>PRD.002.100017799_COM008002</t>
  </si>
  <si>
    <t>PRD.002.100017808_COM008002</t>
  </si>
  <si>
    <t>PRD.002.100017832_COM008002</t>
  </si>
  <si>
    <t>PRD.002.100017891_COM008002</t>
  </si>
  <si>
    <t>PRD.002.100017931_COM008002</t>
  </si>
  <si>
    <t>PRD.002.100017952_COM008002</t>
  </si>
  <si>
    <t>PRD.002.100017958_COM008002</t>
  </si>
  <si>
    <t>PRD.002.100017988_COM008002</t>
  </si>
  <si>
    <t>PRD.002.100017989_COM008002</t>
  </si>
  <si>
    <t>PRD.002.100018055_COM008002</t>
  </si>
  <si>
    <t>PRD.002.100018075_COM008002</t>
  </si>
  <si>
    <t>PRD.002.100018110_COM008003</t>
  </si>
  <si>
    <t>PRD.002.100018242_COM008002</t>
  </si>
  <si>
    <t>PRD.002.100018271_COM008002</t>
  </si>
  <si>
    <t>PRD.002.100018301_COM008002</t>
  </si>
  <si>
    <t>PRD.002.100018307_COM008002</t>
  </si>
  <si>
    <t>PRD.002.100018307_COM008003</t>
  </si>
  <si>
    <t>PRD.002.100018322_COM008002</t>
  </si>
  <si>
    <t>PRD.002.100018323_COM008002</t>
  </si>
  <si>
    <t>PRD.002.100018395_COM008002</t>
  </si>
  <si>
    <t>PRD.002.100018405_COM008003</t>
  </si>
  <si>
    <t>PRD.002.100018427_COM003002</t>
  </si>
  <si>
    <t>PRD.002.100018427_COM008002</t>
  </si>
  <si>
    <t>PRD.002.100018427_COM008003</t>
  </si>
  <si>
    <t>PRD.002.100018427_COM008005</t>
  </si>
  <si>
    <t>PRD.002.100018548_COM008002</t>
  </si>
  <si>
    <t>PRD.002.100018558_COM008003</t>
  </si>
  <si>
    <t>PRD.002.100018642_COM008002</t>
  </si>
  <si>
    <t>PRD.002.100018665_COM008002</t>
  </si>
  <si>
    <t>PRD.002.100018689_COM008002</t>
  </si>
  <si>
    <t>PRD.002.100018701_COM008002</t>
  </si>
  <si>
    <t>PRD.002.100018720_COM008002</t>
  </si>
  <si>
    <t>PRD.002.100018780_COM008005</t>
  </si>
  <si>
    <t>PRD.002.100018802_COM008002</t>
  </si>
  <si>
    <t>PRD.002.100018871_COM008002</t>
  </si>
  <si>
    <t>PRD.002.100018871_COM008003</t>
  </si>
  <si>
    <t>PRD.002.100018967_COM008002</t>
  </si>
  <si>
    <t>PRD.002.100018969_COM008002</t>
  </si>
  <si>
    <t>PRD.002.100019066_COM008002</t>
  </si>
  <si>
    <t>PRD.002.100019073_COM003002</t>
  </si>
  <si>
    <t>PRD.002.100019073_COM008002</t>
  </si>
  <si>
    <t>PRD.002.100019073_COM008003</t>
  </si>
  <si>
    <t>PRD.002.100019073_COM008005</t>
  </si>
  <si>
    <t>PRD.002.100019095_COM008002</t>
  </si>
  <si>
    <t>PRD.002.100019100_COM008002</t>
  </si>
  <si>
    <t>PRD.002.100019231_COM008002</t>
  </si>
  <si>
    <t>PRD.002.100019255_COM008002</t>
  </si>
  <si>
    <t>PRD.002.100019324_COM008002</t>
  </si>
  <si>
    <t>PRD.002.100019357_COM003002</t>
  </si>
  <si>
    <t>PRD.002.100019357_COM008003</t>
  </si>
  <si>
    <t>PRD.002.100019375_COM008002</t>
  </si>
  <si>
    <t>PRD.002.100019408_COM008002</t>
  </si>
  <si>
    <t>PRD.002.100019415_COM008002</t>
  </si>
  <si>
    <t>PRD.002.100019511_COM008003</t>
  </si>
  <si>
    <t>PRD.002.100019512_COM008002</t>
  </si>
  <si>
    <t>PRD.002.100019552_COM008002</t>
  </si>
  <si>
    <t>PRD.002.100019553_COM008002</t>
  </si>
  <si>
    <t>PRD.002.100019576_COM008002</t>
  </si>
  <si>
    <t>PRD.002.100019648_COM008002</t>
  </si>
  <si>
    <t>PRD.002.100019649_COM008002</t>
  </si>
  <si>
    <t>PRD.002.100019668_COM008002</t>
  </si>
  <si>
    <t>PRD.002.100019710_COM008003</t>
  </si>
  <si>
    <t>PRD.002.100019826_COM008002</t>
  </si>
  <si>
    <t>PRD.002.100019952_COM008002</t>
  </si>
  <si>
    <t>PRD.002.100019998_COM003001</t>
  </si>
  <si>
    <t>PRD.002.100019998_COM008003</t>
  </si>
  <si>
    <t>PRD.002.100019999_COM008002</t>
  </si>
  <si>
    <t>PRD.002.100020017_COM008002</t>
  </si>
  <si>
    <t>PRD.002.100020017_COM008003</t>
  </si>
  <si>
    <t>PRD.002.100020042_COM008002</t>
  </si>
  <si>
    <t>PRD.002.100020068_COM008002</t>
  </si>
  <si>
    <t>PRD.002.100020069_COM008002</t>
  </si>
  <si>
    <t>PRD.002.100020131_COM008002</t>
  </si>
  <si>
    <t>PRD.002.100020132_COM008002</t>
  </si>
  <si>
    <t>PRD.002.100020158_COM008002</t>
  </si>
  <si>
    <t>PRD.002.100020230_COM008002</t>
  </si>
  <si>
    <t>PRD.002.100020262_COM008002</t>
  </si>
  <si>
    <t>PRD.002.100020270_COM008002</t>
  </si>
  <si>
    <t>PRD.002.100020276_COM008005</t>
  </si>
  <si>
    <t>PRD.002.100020302_COM008002</t>
  </si>
  <si>
    <t>PRD.002.100020335_COM008002</t>
  </si>
  <si>
    <t>PRD.002.100020336_COM008002</t>
  </si>
  <si>
    <t>PRD.002.100020339_COM008002</t>
  </si>
  <si>
    <t>PRD.002.100020362_COM008002</t>
  </si>
  <si>
    <t>PRD.002.100020376_COM008002</t>
  </si>
  <si>
    <t>PRD.002.100020416_COM008002</t>
  </si>
  <si>
    <t>PRD.002.100020416_COM008003</t>
  </si>
  <si>
    <t>PRD.002.100020421_COM008002</t>
  </si>
  <si>
    <t>PRD.002.100020431_COM008002</t>
  </si>
  <si>
    <t>PRD.002.100020439_COM008002</t>
  </si>
  <si>
    <t>PRD.002.100020476_COM008002</t>
  </si>
  <si>
    <t>PRD.002.100020485_COM008002</t>
  </si>
  <si>
    <t>PRD.002.100020486_COM008002</t>
  </si>
  <si>
    <t>PRD.002.100020486_COM008003</t>
  </si>
  <si>
    <t>PRD.002.100020497_COM008002</t>
  </si>
  <si>
    <t>PRD.002.100020515_COM008003</t>
  </si>
  <si>
    <t>PRD.002.100020551_COM008002</t>
  </si>
  <si>
    <t>PRD.002.100020589_COM008002</t>
  </si>
  <si>
    <t>PRD.002.100020590_COM008002</t>
  </si>
  <si>
    <t>PRD.002.100020613_COM008002</t>
  </si>
  <si>
    <t>PRD.002.100020619_COM008002</t>
  </si>
  <si>
    <t>PRD.002.100020627_COM003002</t>
  </si>
  <si>
    <t>PRD.002.100020627_COM008002</t>
  </si>
  <si>
    <t>PRD.002.100020641_COM008002</t>
  </si>
  <si>
    <t>PRD.002.100020642_COM008002</t>
  </si>
  <si>
    <t>PRD.002.100020654_COM008002</t>
  </si>
  <si>
    <t>PRD.002.100020695_COM008002</t>
  </si>
  <si>
    <t>PRD.002.100020724_COM008002</t>
  </si>
  <si>
    <t>PRD.002.100020757_COM008002</t>
  </si>
  <si>
    <t>PRD.002.100020763_COM008002</t>
  </si>
  <si>
    <t>PRD.002.100020774_COM008002</t>
  </si>
  <si>
    <t>PRD.002.100020783_COM008002</t>
  </si>
  <si>
    <t>PRD.002.100020841_COM008003</t>
  </si>
  <si>
    <t>PRD.002.100020846_COM008002</t>
  </si>
  <si>
    <t>PRD.002.100020847_COM008002</t>
  </si>
  <si>
    <t>PRD.002.100020877_COM008002</t>
  </si>
  <si>
    <t>PRD.002.100020893_COM008002</t>
  </si>
  <si>
    <t>PRD.002.100020905_COM003001</t>
  </si>
  <si>
    <t>PRD.002.100020926_COM008002</t>
  </si>
  <si>
    <t>PRD.002.100020943_COM008002</t>
  </si>
  <si>
    <t>PRD.002.100020985_COM008002</t>
  </si>
  <si>
    <t>PRD.002.100020986_COM008002</t>
  </si>
  <si>
    <t>PRD.002.100020989_COM008002</t>
  </si>
  <si>
    <t>PRD.002.100020996_COM008002</t>
  </si>
  <si>
    <t>PRD.002.100021020_COM008002</t>
  </si>
  <si>
    <t>PRD.002.100021021_COM008002</t>
  </si>
  <si>
    <t>PRD.002.100021033_COM008002</t>
  </si>
  <si>
    <t>PRD.002.100021035_COM008002</t>
  </si>
  <si>
    <t>PRD.002.100021043_COM008002</t>
  </si>
  <si>
    <t>PRD.002.100021060_COM008002</t>
  </si>
  <si>
    <t>PRD.002.100021114_COM008002</t>
  </si>
  <si>
    <t>PRD.002.100021122_COM008002</t>
  </si>
  <si>
    <t>PRD.002.100021128_COM008002</t>
  </si>
  <si>
    <t>PRD.002.100021156_COM008002</t>
  </si>
  <si>
    <t>PRD.002.100021158_COM008002</t>
  </si>
  <si>
    <t>PRD.002.100021219_COM008002</t>
  </si>
  <si>
    <t>PRD.002.100021220_COM008002</t>
  </si>
  <si>
    <t>PRD.002.100021241_COM008002</t>
  </si>
  <si>
    <t>PRD.002.100021272_COM008002</t>
  </si>
  <si>
    <t>PRD.002.100021288_COM008002</t>
  </si>
  <si>
    <t>PRD.002.100021289_COM008002</t>
  </si>
  <si>
    <t>PRD.002.100021312_COM008002</t>
  </si>
  <si>
    <t>PRD.002.100021312_COM008003</t>
  </si>
  <si>
    <t>PRD.002.100021324_COM008003</t>
  </si>
  <si>
    <t>PRD.002.100021325_COM008002</t>
  </si>
  <si>
    <t>PRD.002.100021355_COM008002</t>
  </si>
  <si>
    <t>PRD.002.100021396_COM008002</t>
  </si>
  <si>
    <t>PRD.002.100021401_COM008002</t>
  </si>
  <si>
    <t>PRD.002.100021417_COM008002</t>
  </si>
  <si>
    <t>PRD.002.100021437_COM008002</t>
  </si>
  <si>
    <t>PRD.002.100021438_COM008002</t>
  </si>
  <si>
    <t>PRD.002.100021464_COM008002</t>
  </si>
  <si>
    <t>PRD.002.100021465_COM008002</t>
  </si>
  <si>
    <t>PRD.002.100021481_COM008002</t>
  </si>
  <si>
    <t>PRD.002.100021485_COM008002</t>
  </si>
  <si>
    <t>PRD.002.100021486_COM008002</t>
  </si>
  <si>
    <t>PRD.002.100021492_COM008002</t>
  </si>
  <si>
    <t>PRD.002.100021506_COM008002</t>
  </si>
  <si>
    <t>PRD.002.100021528_COM008002</t>
  </si>
  <si>
    <t>PRD.002.100021569_COM008002</t>
  </si>
  <si>
    <t>PRD.002.100021572_COM008002</t>
  </si>
  <si>
    <t>PRD.002.100021575_COM008002</t>
  </si>
  <si>
    <t>PRD.002.100021609_COM008003</t>
  </si>
  <si>
    <t>PRD.002.100021611_COM008002</t>
  </si>
  <si>
    <t>PRD.002.100021612_COM008002</t>
  </si>
  <si>
    <t>PRD.002.100021640_COM008002</t>
  </si>
  <si>
    <t>PRD.002.100021677_COM008002</t>
  </si>
  <si>
    <t>PRD.002.100021678_COM008002</t>
  </si>
  <si>
    <t>PRD.002.100021700_COM003001</t>
  </si>
  <si>
    <t>PRD.002.100021700_COM008003</t>
  </si>
  <si>
    <t>PRD.002.100021735_COM008002</t>
  </si>
  <si>
    <t>PRD.002.100021736_COM008003</t>
  </si>
  <si>
    <t>PRD.002.100021737_COM008003</t>
  </si>
  <si>
    <t>PRD.002.100021784_COM008002</t>
  </si>
  <si>
    <t>PRD.002.100021801_COM008002</t>
  </si>
  <si>
    <t>PRD.002.100021822_COM008002</t>
  </si>
  <si>
    <t>PRD.002.100021823_COM008002</t>
  </si>
  <si>
    <t>PRD.002.100021850_COM008003</t>
  </si>
  <si>
    <t>PRD.002.100021854_COM008002</t>
  </si>
  <si>
    <t>PRD.002.100021891_COM008002</t>
  </si>
  <si>
    <t>PRD.002.100021912_COM008002</t>
  </si>
  <si>
    <t>PRD.002.100021920_COM008002</t>
  </si>
  <si>
    <t>PRD.002.100021938_COM008002</t>
  </si>
  <si>
    <t>PRD.002.100021970_COM008002</t>
  </si>
  <si>
    <t>PRD.002.100021971_COM003002</t>
  </si>
  <si>
    <t>PRD.002.100021971_COM008002</t>
  </si>
  <si>
    <t>PRD.002.100021971_COM008003</t>
  </si>
  <si>
    <t>PRD.002.100021991_COM008003</t>
  </si>
  <si>
    <t>PRD.002.100022026_COM008002</t>
  </si>
  <si>
    <t>PRD.002.100022035_COM008002</t>
  </si>
  <si>
    <t>PRD.002.100022087_COM008002</t>
  </si>
  <si>
    <t>PRD.002.100022122_COM008002</t>
  </si>
  <si>
    <t>PRD.002.100022139_COM003001</t>
  </si>
  <si>
    <t>PRD.002.100022139_COM008003</t>
  </si>
  <si>
    <t>PRD.002.100022149_COM008002</t>
  </si>
  <si>
    <t>PRD.002.100022149_COM008003</t>
  </si>
  <si>
    <t>PRD.002.100022151_COM008002</t>
  </si>
  <si>
    <t>PRD.002.100022163_COM008003</t>
  </si>
  <si>
    <t>PRD.002.100022167_COM008002</t>
  </si>
  <si>
    <t>PRD.002.100022167_COM008003</t>
  </si>
  <si>
    <t>PRD.002.100022186_COM008003</t>
  </si>
  <si>
    <t>PRD.002.100022236_COM008002</t>
  </si>
  <si>
    <t>PRD.002.100022288_COM008002</t>
  </si>
  <si>
    <t>PRD.002.100022301_COM008002</t>
  </si>
  <si>
    <t>PRD.002.100022302_COM008003</t>
  </si>
  <si>
    <t>PRD.002.100022334_COM008002</t>
  </si>
  <si>
    <t>PRD.002.100022339_COM008002</t>
  </si>
  <si>
    <t>PRD.002.100022346_COM008002</t>
  </si>
  <si>
    <t>PRD.002.100022348_COM008002</t>
  </si>
  <si>
    <t>PRD.002.100022398_COM008002</t>
  </si>
  <si>
    <t>PRD.002.100022409_COM008002</t>
  </si>
  <si>
    <t>PRD.002.100022414_COM008002</t>
  </si>
  <si>
    <t>PRD.002.100022428_COM008002</t>
  </si>
  <si>
    <t>PRD.002.100022507_COM008002</t>
  </si>
  <si>
    <t>PRD.002.100022522_COM008002</t>
  </si>
  <si>
    <t>PRD.002.100022591_COM008002</t>
  </si>
  <si>
    <t>PRD.002.100022612_COM008002</t>
  </si>
  <si>
    <t>PRD.002.100022626_COM008002</t>
  </si>
  <si>
    <t>PRD.002.100022628_COM008002</t>
  </si>
  <si>
    <t>PRD.002.100022629_COM008003</t>
  </si>
  <si>
    <t>PRD.002.100022655_COM008002</t>
  </si>
  <si>
    <t>PRD.002.100022656_COM008002</t>
  </si>
  <si>
    <t>PRD.002.100022676_COM008002</t>
  </si>
  <si>
    <t>PRD.002.100022713_COM008002</t>
  </si>
  <si>
    <t>PRD.002.100022715_COM008002</t>
  </si>
  <si>
    <t>PRD.002.100022718_COM008002</t>
  </si>
  <si>
    <t>PRD.002.100022722_COM008003</t>
  </si>
  <si>
    <t>PRD.002.100022729_COM008002</t>
  </si>
  <si>
    <t>PRD.002.100022735_COM008002</t>
  </si>
  <si>
    <t>PRD.002.100022737_COM008002</t>
  </si>
  <si>
    <t>PRD.002.100022743_COM008002</t>
  </si>
  <si>
    <t>PRD.002.100022766_COM008002</t>
  </si>
  <si>
    <t>PRD.002.100022782_COM008002</t>
  </si>
  <si>
    <t>PRD.002.100022826_COM008002</t>
  </si>
  <si>
    <t>PRD.002.100022909_COM008002</t>
  </si>
  <si>
    <t>PRD.002.100022922_COM008002</t>
  </si>
  <si>
    <t>PRD.002.100022922_COM008003</t>
  </si>
  <si>
    <t>PRD.002.100022980_COM008002</t>
  </si>
  <si>
    <t>PRD.002.100023007_COM008002</t>
  </si>
  <si>
    <t>PRD.002.100023011_COM008002</t>
  </si>
  <si>
    <t>PRD.002.100023012_COM008002</t>
  </si>
  <si>
    <t>PRD.002.100023017_COM008002</t>
  </si>
  <si>
    <t>PRD.002.100023037_COM008003</t>
  </si>
  <si>
    <t>PRD.002.100023044_COM008002</t>
  </si>
  <si>
    <t>PRD.002.100023045_COM008002</t>
  </si>
  <si>
    <t>PRD.002.100023049_COM008002</t>
  </si>
  <si>
    <t>PRD.002.100023109_COM008002</t>
  </si>
  <si>
    <t>PRD.002.100023138_COM008002</t>
  </si>
  <si>
    <t>PRD.005.100000004_COM008002</t>
  </si>
  <si>
    <t>PRD.005.100000004_COM008003</t>
  </si>
  <si>
    <t>PRD.005.100000037_COM008002</t>
  </si>
  <si>
    <t>PRD.005.100000075_COM008002</t>
  </si>
  <si>
    <t>PRD.005.100000109_COM008002</t>
  </si>
  <si>
    <t>PRD.005.100000123_COM008002</t>
  </si>
  <si>
    <t>PRD.005.100000331_COM008002</t>
  </si>
  <si>
    <t>PRD.005.100000332_COM008002</t>
  </si>
  <si>
    <t>PRD.005.100000368_COM008002</t>
  </si>
  <si>
    <t>PRD.005.100000370_COM008002</t>
  </si>
  <si>
    <t>PRD.005.100000383_COM008002</t>
  </si>
  <si>
    <t>PRD.005.100000486_COM008002</t>
  </si>
  <si>
    <t>PRD.005.100000534_COM008002</t>
  </si>
  <si>
    <t>PRD.005.100000582_COM008002</t>
  </si>
  <si>
    <t>PRD.005.100000583_COM008002</t>
  </si>
  <si>
    <t>PRD.005.100000584_COM008002</t>
  </si>
  <si>
    <t>PRD.005.100000611_COM003002</t>
  </si>
  <si>
    <t>PRD.005.100000611_COM008002</t>
  </si>
  <si>
    <t>PRD.005.100000611_COM008003</t>
  </si>
  <si>
    <t>PRD.005.100000612_COM008002</t>
  </si>
  <si>
    <t>PRD.005.100000614_COM008002</t>
  </si>
  <si>
    <t>PRD.005.100000614_COM008003</t>
  </si>
  <si>
    <t>PRD.005.100000835_COM008003</t>
  </si>
  <si>
    <t>PRD.005.100000865_COM008002</t>
  </si>
  <si>
    <t>PRD.005.100000867_COM008002</t>
  </si>
  <si>
    <t>PRD.005.100000869_COM008002</t>
  </si>
  <si>
    <t>PRD.005.100000877_COM008002</t>
  </si>
  <si>
    <t>PRD.005.100000880_COM008002</t>
  </si>
  <si>
    <t>PRD.005.100000881_COM008002</t>
  </si>
  <si>
    <t>PRD.005.100000888_COM008002</t>
  </si>
  <si>
    <t>PRD.005.100000889_COM008002</t>
  </si>
  <si>
    <t>PRD.005.100000892_COM008002</t>
  </si>
  <si>
    <t>PRD.005.100000894_COM008002</t>
  </si>
  <si>
    <t>PRD.005.100000898_COM008002</t>
  </si>
  <si>
    <t>PRD.005.100000898_COM008003</t>
  </si>
  <si>
    <t>PRD.005.100000902_COM008002</t>
  </si>
  <si>
    <t>PRD.005.100000906_COM008002</t>
  </si>
  <si>
    <t>PRD.005.100000923_COM008002</t>
  </si>
  <si>
    <t>PRD.005.100000925_COM008002</t>
  </si>
  <si>
    <t>PRD.005.100000926_COM008002</t>
  </si>
  <si>
    <t>PRD.005.100000942_COM008002</t>
  </si>
  <si>
    <t>PRD.005.100000949_COM008002</t>
  </si>
  <si>
    <t>PRD.005.100000962_COM008003</t>
  </si>
  <si>
    <t>PRD.005.100001024_COM008002</t>
  </si>
  <si>
    <t>PRD.005.100001047_COM008002</t>
  </si>
  <si>
    <t>PRD.005.100001055_COM008002</t>
  </si>
  <si>
    <t>PRD.005.100001075_COM008003</t>
  </si>
  <si>
    <t>PRD.005.100001222_COM008002</t>
  </si>
  <si>
    <t>PRD.005.100001227_COM008003</t>
  </si>
  <si>
    <t>PRD.005.100001341_COM008002</t>
  </si>
  <si>
    <t>PRD.005.100001343_COM008002</t>
  </si>
  <si>
    <t>PRD.005.100001346_COM008002</t>
  </si>
  <si>
    <t>PRD.005.100001346_COM008003</t>
  </si>
  <si>
    <t>PRD.005.100001396_COM008002</t>
  </si>
  <si>
    <t>PRD.005.100001435_COM008003</t>
  </si>
  <si>
    <t>PRD.005.100001462_COM008002</t>
  </si>
  <si>
    <t>PRD.005.100001472_COM008002</t>
  </si>
  <si>
    <t>PRD.005.100001476_COM008003</t>
  </si>
  <si>
    <t>PRD.005.100001487_COM008002</t>
  </si>
  <si>
    <t>PRD.005.100001504_COM008002</t>
  </si>
  <si>
    <t>PRD.005.100001513_COM008002</t>
  </si>
  <si>
    <t>PRD.005.100001515_COM008002</t>
  </si>
  <si>
    <t>PRD.005.100001530_COM008003</t>
  </si>
  <si>
    <t>PRD.007.000000027_COM008002</t>
  </si>
  <si>
    <t>PRD.007.000000027_COM008003</t>
  </si>
  <si>
    <t>PRD.008.100000048_COM003002</t>
  </si>
  <si>
    <t>PRD.008.100000048_COM008002</t>
  </si>
  <si>
    <t>PRD.008.100000048_COM008003</t>
  </si>
  <si>
    <t>PRD.008.100000048_COM008005</t>
  </si>
  <si>
    <t>PRD.008.100000084_COM008002</t>
  </si>
  <si>
    <t>PRD.008.100000084_COM008003</t>
  </si>
  <si>
    <t>PRD.008.100000105_COM008002</t>
  </si>
  <si>
    <t>PRD.008.100000109_COM008002</t>
  </si>
  <si>
    <t>PRD.008.100000109_COM008003</t>
  </si>
  <si>
    <t>PRD.008.100000112_COM008002</t>
  </si>
  <si>
    <t>PRD.008.100000113_COM008002</t>
  </si>
  <si>
    <t>PRD.008.100000126_COM008002</t>
  </si>
  <si>
    <t>PRD.008.100000143_COM003002</t>
  </si>
  <si>
    <t>PRD.008.100000143_COM008002</t>
  </si>
  <si>
    <t>PRD.008.100000143_COM008003</t>
  </si>
  <si>
    <t>PRD.008.100000143_COM008005</t>
  </si>
  <si>
    <t>PRD.008.100000167_COM008002</t>
  </si>
  <si>
    <t>PRD.008.100000170_COM008003</t>
  </si>
  <si>
    <t>PRD.008.100000201_COM008002</t>
  </si>
  <si>
    <t>PRD.008.100000289_COM008002</t>
  </si>
  <si>
    <t>PRD.008.100000289_COM008003</t>
  </si>
  <si>
    <t>PRD.008.100000297_COM003002</t>
  </si>
  <si>
    <t>PRD.008.100000297_COM008002</t>
  </si>
  <si>
    <t>PRD.008.100000311_COM008003</t>
  </si>
  <si>
    <t>PRD.008.100000331_COM008002</t>
  </si>
  <si>
    <t>PRD.008.100000341_COM003002</t>
  </si>
  <si>
    <t>PRD.008.100000342_COM008002</t>
  </si>
  <si>
    <t>PRD.008.100000362_COM008002</t>
  </si>
  <si>
    <t>PRD.008.100000367_COM003002</t>
  </si>
  <si>
    <t>PRD.008.100000367_COM008002</t>
  </si>
  <si>
    <t>PRD.008.100000370_COM008002</t>
  </si>
  <si>
    <t>PRD.008.100000379_COM008002</t>
  </si>
  <si>
    <t>PRD.008.100000379_COM008003</t>
  </si>
  <si>
    <t>PRD.008.100000379_COM008005</t>
  </si>
  <si>
    <t>PRD.008.100000380_COM008002</t>
  </si>
  <si>
    <t>PRD.008.100000386_COM008002</t>
  </si>
  <si>
    <t>PRD.009.100000156_COM008002</t>
  </si>
  <si>
    <t>PRD.009.100000222_COM008002</t>
  </si>
  <si>
    <t>PRD.009.100000225_COM008002</t>
  </si>
  <si>
    <t>PRD.009.100000267_COM008002</t>
  </si>
  <si>
    <t>PRD.009.100000436_COM008002</t>
  </si>
  <si>
    <t>Итог</t>
  </si>
  <si>
    <t>Названия строк</t>
  </si>
  <si>
    <t>ПР-1 Итого год</t>
  </si>
  <si>
    <t>(Все)</t>
  </si>
  <si>
    <t>ИПФ СибНА АО</t>
  </si>
  <si>
    <t>FORRESTON ENTERPISES LIMITED</t>
  </si>
  <si>
    <t>ВНИРО ФГБНУ</t>
  </si>
  <si>
    <t>PRD.002.100022946</t>
  </si>
  <si>
    <t>PRD.002.100022980</t>
  </si>
  <si>
    <t>Евро-Офис ООО</t>
  </si>
  <si>
    <t>PRD.002.100023012</t>
  </si>
  <si>
    <t>РУСГЕОТОРГ ООО</t>
  </si>
  <si>
    <t>PRD.002.100023017</t>
  </si>
  <si>
    <t>АСД ООО</t>
  </si>
  <si>
    <t>PRD.002.100023037</t>
  </si>
  <si>
    <t>Департамент строительства и земельных отношений администраци</t>
  </si>
  <si>
    <t>PRD.002.100023049</t>
  </si>
  <si>
    <t>Православный Приход храма в честь иконы божией матери "Казан</t>
  </si>
  <si>
    <t>PRD.002.100023109</t>
  </si>
  <si>
    <t>Яресько В.А. ИП</t>
  </si>
  <si>
    <t>PRD.002.100023138</t>
  </si>
  <si>
    <t>Кравцова В.А. ИП</t>
  </si>
  <si>
    <t>PRD.002.100023145</t>
  </si>
  <si>
    <t>ЕИОЦ ООО</t>
  </si>
  <si>
    <t>PRD.002.100023146</t>
  </si>
  <si>
    <t>Карнаухов Алексей Геннадьевич ИП</t>
  </si>
  <si>
    <t>PRD.002.100023147</t>
  </si>
  <si>
    <t>Автоматизация и метрология ООО</t>
  </si>
  <si>
    <t>PRD.002.100023149</t>
  </si>
  <si>
    <t>Нефтебур-Сервис ООО</t>
  </si>
  <si>
    <t>PRD.002.100023150</t>
  </si>
  <si>
    <t>Акрус-М НПФ ООО</t>
  </si>
  <si>
    <t>PRD.002.100023154</t>
  </si>
  <si>
    <t>РЦОТ АНО ХМАО-Югры</t>
  </si>
  <si>
    <t>PRD.002.100023155</t>
  </si>
  <si>
    <t>PRD.002.100023162</t>
  </si>
  <si>
    <t>СервисМодульСтрой ПО ООО</t>
  </si>
  <si>
    <t>БП для факта</t>
  </si>
  <si>
    <t>ПР-1 для факта</t>
  </si>
  <si>
    <t>Группа отклонений</t>
  </si>
  <si>
    <t>изменение цен</t>
  </si>
  <si>
    <t>незапланированные работы</t>
  </si>
  <si>
    <t>сокращение объема работ</t>
  </si>
  <si>
    <t>перенос с др. периодов</t>
  </si>
  <si>
    <t>перенос на др. периоды</t>
  </si>
  <si>
    <t>изменение методологии</t>
  </si>
  <si>
    <r>
      <t xml:space="preserve">Комментарий 
</t>
    </r>
    <r>
      <rPr>
        <b/>
        <sz val="11"/>
        <color rgb="FFFFC000"/>
        <rFont val="Calibri"/>
        <family val="2"/>
        <charset val="204"/>
      </rPr>
      <t>Факт к предыдущему прогнозу</t>
    </r>
  </si>
  <si>
    <r>
      <t xml:space="preserve">Комментарий 
</t>
    </r>
    <r>
      <rPr>
        <b/>
        <sz val="11"/>
        <color rgb="FFFFC000"/>
        <rFont val="Calibri"/>
        <family val="2"/>
        <charset val="204"/>
      </rPr>
      <t>Факт к БП</t>
    </r>
  </si>
  <si>
    <r>
      <t xml:space="preserve">Комментарий 
</t>
    </r>
    <r>
      <rPr>
        <b/>
        <sz val="11"/>
        <color rgb="FFFFC000"/>
        <rFont val="Calibri"/>
        <family val="2"/>
        <charset val="204"/>
      </rPr>
      <t>Прогноз к БП</t>
    </r>
  </si>
  <si>
    <r>
      <t xml:space="preserve">Комментарий 
</t>
    </r>
    <r>
      <rPr>
        <b/>
        <sz val="11"/>
        <color rgb="FFFFC000"/>
        <rFont val="Calibri"/>
        <family val="2"/>
        <charset val="204"/>
        <scheme val="minor"/>
      </rPr>
      <t>П</t>
    </r>
    <r>
      <rPr>
        <b/>
        <sz val="11"/>
        <color rgb="FFFFC000"/>
        <rFont val="Calibri"/>
        <family val="2"/>
        <charset val="204"/>
      </rPr>
      <t>рогноз к пред. прогнозу</t>
    </r>
  </si>
  <si>
    <t>Факт за</t>
  </si>
  <si>
    <t>Отдел по эксплуатации трубопроводов</t>
  </si>
  <si>
    <t>CFR360053</t>
  </si>
  <si>
    <t>Компания Канбайкал Резорсез Инк.</t>
  </si>
  <si>
    <t>FLD.UL.01.01.001</t>
  </si>
  <si>
    <t>COM008003,COM008004</t>
  </si>
  <si>
    <t>FLD.UL.01.01.002</t>
  </si>
  <si>
    <t>COM008003,COM008004,COM008002</t>
  </si>
  <si>
    <t>FLD.UL.01.01.003</t>
  </si>
  <si>
    <t>FLD.UL.01.01.004</t>
  </si>
  <si>
    <t>Месторождения Петротэк-Нефть</t>
  </si>
  <si>
    <t>FLD.UL.01.02.001</t>
  </si>
  <si>
    <t>FLD.UL.01.02.002</t>
  </si>
  <si>
    <t>Восточно -Унтыгейский л.у.</t>
  </si>
  <si>
    <t>FLD.UL.01.02.003</t>
  </si>
  <si>
    <t>ООО "КанБайкал"</t>
  </si>
  <si>
    <t>FLD.UL.01.03.001</t>
  </si>
  <si>
    <t>ООО "ЮрскНефть"</t>
  </si>
  <si>
    <t>FLD.UN.01.01.001</t>
  </si>
  <si>
    <t>COM003001,COM008002</t>
  </si>
  <si>
    <t>FLD.UN.01.01.002</t>
  </si>
  <si>
    <t>ООО "Атайнефть"</t>
  </si>
  <si>
    <t>FLD.UN.01.02.001</t>
  </si>
  <si>
    <t>FLD.UN.01.02.002</t>
  </si>
  <si>
    <t>ЗАО "Колванефть"</t>
  </si>
  <si>
    <t>FLD.KLN.01.01.001</t>
  </si>
  <si>
    <t>Западно-Каренское</t>
  </si>
  <si>
    <t>COM012001</t>
  </si>
  <si>
    <t>FLD.KLN.01.01.002</t>
  </si>
  <si>
    <t>Ямское</t>
  </si>
  <si>
    <t>Коимсапское РФК</t>
  </si>
  <si>
    <t>Коимсапское ПТ</t>
  </si>
  <si>
    <t>РФК</t>
  </si>
  <si>
    <t>ПТ</t>
  </si>
  <si>
    <t>КБО</t>
  </si>
  <si>
    <t>ЮН</t>
  </si>
  <si>
    <t>АН</t>
  </si>
  <si>
    <t>Пр/БП,
+/-</t>
  </si>
  <si>
    <t>ПР/БП,
%</t>
  </si>
  <si>
    <t>ПР/ПР,
+/-</t>
  </si>
  <si>
    <t>ПР/ПР,
%</t>
  </si>
  <si>
    <t>Общий итог</t>
  </si>
  <si>
    <t xml:space="preserve"> БП</t>
  </si>
  <si>
    <t>факт/БП
+/-</t>
  </si>
  <si>
    <t>факт/БП,
%</t>
  </si>
  <si>
    <t>факт/пр
+/-</t>
  </si>
  <si>
    <t>Аренда (не основной вид деятельности) для сторонних компаний</t>
  </si>
  <si>
    <t>Унтыгейское ПТ</t>
  </si>
  <si>
    <t>Унтыгейское РФК</t>
  </si>
  <si>
    <t>Компания_КанБайкал_Резорсез_Инк.ОПУнтыгейское РФК_месторождение</t>
  </si>
  <si>
    <t>КанБайкал_ООООПУнтыгейское РФК_месторождение</t>
  </si>
  <si>
    <t>Петротэк-Нефть_ООООПУнтыгейское ПТ_месторождение</t>
  </si>
  <si>
    <t>КанБайкал_ООООПУнтыгейское ПТ_месторождение</t>
  </si>
  <si>
    <t>КанБайкал_ООООПЗападно-Каренское_месторождение</t>
  </si>
  <si>
    <t>ИП Карабаев Александр Вячеславович</t>
  </si>
  <si>
    <t>PRD.002.100023195</t>
  </si>
  <si>
    <t>Визит ООО</t>
  </si>
  <si>
    <t>Газпромнефть-Региональные продажи ООО</t>
  </si>
  <si>
    <t>Договор № ЮН02/20-64 от 29.12.2020</t>
  </si>
  <si>
    <t>2</t>
  </si>
  <si>
    <t>AGR.10.001817</t>
  </si>
  <si>
    <t>Претензия № КБ-2411 от 24.09.20</t>
  </si>
  <si>
    <t>AGR.10.001818</t>
  </si>
  <si>
    <t>Приложение №1076 КБО от 01.09.2020г.</t>
  </si>
  <si>
    <t>AGR.10.001819</t>
  </si>
  <si>
    <t>Договор №ОКБ02/21-14 от 01.01.2021</t>
  </si>
  <si>
    <t>AGR.10.001820</t>
  </si>
  <si>
    <t>Договор №ОКБ02/20-185 от 30.11.2020</t>
  </si>
  <si>
    <t>AGR.10.001821</t>
  </si>
  <si>
    <t>Договор №13-ОКУ. от 01.01.2021</t>
  </si>
  <si>
    <t>AGR.10.001822</t>
  </si>
  <si>
    <t>Договор КБ02/20-32 от 17.06.2020г.</t>
  </si>
  <si>
    <t>AGR.10.001823</t>
  </si>
  <si>
    <t>Договор №ОКБ02/20-183 от 19.11.2020</t>
  </si>
  <si>
    <t>AGR.10.001824</t>
  </si>
  <si>
    <t>Договор №063/141020/004 от 01.12.2020</t>
  </si>
  <si>
    <t>PRD.002.100022946_COM008002</t>
  </si>
  <si>
    <t>AGR.10.001825</t>
  </si>
  <si>
    <t>Договор № 284 от 10.12.2020 года</t>
  </si>
  <si>
    <t>PRD.002.100023145_COM008002</t>
  </si>
  <si>
    <t>AGR.10.001826</t>
  </si>
  <si>
    <t>Договор №135-2020 от 17.06.2020</t>
  </si>
  <si>
    <t>PRD.002.100023155_COM008002</t>
  </si>
  <si>
    <t>AGR.10.001827</t>
  </si>
  <si>
    <t>Договор №ОКБ02/20-176 от 20.11.2020</t>
  </si>
  <si>
    <t>AGR.10.001828</t>
  </si>
  <si>
    <t>Договор №51/2020 от 06.11.2020</t>
  </si>
  <si>
    <t>PRD.002.100023154_COM008002</t>
  </si>
  <si>
    <t>AGR.10.001829</t>
  </si>
  <si>
    <t>Договор №ОКБ02/21-25 от 01.01.2021</t>
  </si>
  <si>
    <t>AGR.10.001830</t>
  </si>
  <si>
    <t>Договор №ОКБ02/20-161 от 10.10.2020</t>
  </si>
  <si>
    <t>AGR.10.001831</t>
  </si>
  <si>
    <t>Договор №ОКБ02/20-167 от 20.10.2020</t>
  </si>
  <si>
    <t>AGR.10.001832</t>
  </si>
  <si>
    <t>Договор №ОКБ02/20-159 от 08.10.2020</t>
  </si>
  <si>
    <t>AGR.10.001833</t>
  </si>
  <si>
    <t>Договор №1360-56-3 от 01.11.20</t>
  </si>
  <si>
    <t>AGR.10.001834</t>
  </si>
  <si>
    <t>Договор №ОКБ02/21-16 от 01.01.2021</t>
  </si>
  <si>
    <t>AGR.10.001835</t>
  </si>
  <si>
    <t>Договор № ГКФЗ-7679 от 25.11.2020 г.</t>
  </si>
  <si>
    <t>AGR.10.001836</t>
  </si>
  <si>
    <t>Договор №ОКБ02/20-181 от 01.12.2020</t>
  </si>
  <si>
    <t>AGR.10.001837</t>
  </si>
  <si>
    <t>Договор №ГТЭС-20-21 от 01.12.2020</t>
  </si>
  <si>
    <t>AGR.10.001838</t>
  </si>
  <si>
    <t>AGR.10.001839</t>
  </si>
  <si>
    <t>Приложение №1081 КБО от 11.09.20</t>
  </si>
  <si>
    <t>AGR.10.001840</t>
  </si>
  <si>
    <t>AGR.10.001841</t>
  </si>
  <si>
    <t>Договор №ОКБ02/21-32 от 01.01.2021</t>
  </si>
  <si>
    <t>AGR.10.001842</t>
  </si>
  <si>
    <t>Договор №ОКБ02/21-35 от 01.01.2021</t>
  </si>
  <si>
    <t>AGR.10.001843</t>
  </si>
  <si>
    <t>Договор №ОКБ02/20-195 от 16.12.2020</t>
  </si>
  <si>
    <t>PRD.002.100023162_COM008002</t>
  </si>
  <si>
    <t>AGR.10.001844</t>
  </si>
  <si>
    <t>Договор № ОКБ02/20-21 от 01.01.2020</t>
  </si>
  <si>
    <t>AGR.10.001845</t>
  </si>
  <si>
    <t>Договор № ГКФР-7500 от 16.12.2020 г.</t>
  </si>
  <si>
    <t>AGR.10.001846</t>
  </si>
  <si>
    <t>Договор КБ02/20-67 от 19.11.2020г.</t>
  </si>
  <si>
    <t>AGR.10.001847</t>
  </si>
  <si>
    <t>Договор займа №ДО62410200000 от 17.12.2020</t>
  </si>
  <si>
    <t>AGR.10.001848</t>
  </si>
  <si>
    <t>Приложение №1109 КБО от 20.11.2020г.</t>
  </si>
  <si>
    <t>AGR.10.001849</t>
  </si>
  <si>
    <t>Договор №Ю-ЛАБ-21-006 от 17.12.2020</t>
  </si>
  <si>
    <t>AGR.10.001850</t>
  </si>
  <si>
    <t>Приложение №1131 КБО от 18.12.2020г.</t>
  </si>
  <si>
    <t>AGR.10.001851</t>
  </si>
  <si>
    <t>AGR.10.001852</t>
  </si>
  <si>
    <t>Договор №ОКБ02/20-193 от 10.10.2020</t>
  </si>
  <si>
    <t>AGR.10.001853</t>
  </si>
  <si>
    <t>Договор №21 от 01.01.2021</t>
  </si>
  <si>
    <t>AGR.10.001854</t>
  </si>
  <si>
    <t>AGR.10.001855</t>
  </si>
  <si>
    <t>Служебная записка № 42 от 07.12.2020</t>
  </si>
  <si>
    <t>PRD.002.100021991_COM008002</t>
  </si>
  <si>
    <t>AGR.10.001856</t>
  </si>
  <si>
    <t>Письмо № 743 от 20.11.2020</t>
  </si>
  <si>
    <t>AGR.10.001857</t>
  </si>
  <si>
    <t>Приложение №1123 КБО от 23.11.2020г.</t>
  </si>
  <si>
    <t>AGR.10.001858</t>
  </si>
  <si>
    <t>Приложение №1129 КБО от 04.12.2020г.</t>
  </si>
  <si>
    <t>AGR.10.001859</t>
  </si>
  <si>
    <t>Договор №34-50125 от 01.11.2020г.</t>
  </si>
  <si>
    <t>AGR.10.001860</t>
  </si>
  <si>
    <t>AGR.10.001861</t>
  </si>
  <si>
    <t>Договор №ОКБ02/20-178 от 14.12.2020г.</t>
  </si>
  <si>
    <t>AGR.10.001862</t>
  </si>
  <si>
    <t>Договор №КБ02/20-55 от 15.12.2020г.</t>
  </si>
  <si>
    <t>AGR.10.001863</t>
  </si>
  <si>
    <t>Договор №КБ02/20-65 от 14.12.2020г.</t>
  </si>
  <si>
    <t>AGR.10.001864</t>
  </si>
  <si>
    <t>Договор №ОКБ02/21-26 от 01.01.2021</t>
  </si>
  <si>
    <t>PRD.002.100001760_COM008002</t>
  </si>
  <si>
    <t>AGR.10.001865</t>
  </si>
  <si>
    <t>Приложение №1132 КБО от 08.12.2020г.</t>
  </si>
  <si>
    <t>AGR.10.001866</t>
  </si>
  <si>
    <t>AGR.10.001867</t>
  </si>
  <si>
    <t>AGR.10.001868</t>
  </si>
  <si>
    <t>Счет 0795 от 24.12.2020</t>
  </si>
  <si>
    <t>AGR.10.001869</t>
  </si>
  <si>
    <t>Счет 0810</t>
  </si>
  <si>
    <t>AGR.10.001870</t>
  </si>
  <si>
    <t>Счет 0803 от 25.12.2020</t>
  </si>
  <si>
    <t>AGR.10.001871</t>
  </si>
  <si>
    <t>AGR.10.001872</t>
  </si>
  <si>
    <t>Приложение №1114 КБО от 09.11.2020г.</t>
  </si>
  <si>
    <t>AGR.10.001873</t>
  </si>
  <si>
    <t>Приложение №1139 КБО от 01.12.2020г.</t>
  </si>
  <si>
    <t>AGR.10.001874</t>
  </si>
  <si>
    <t>Приложение №1113 КБО от 09.11.2020г.</t>
  </si>
  <si>
    <t>AGR.10.001875</t>
  </si>
  <si>
    <t>Договор №ОКБ02/21-22 от 01.01.2021</t>
  </si>
  <si>
    <t>AGR.10.001876</t>
  </si>
  <si>
    <t>AGR.10.001877</t>
  </si>
  <si>
    <t>Приложение №1098 КБО от 07.10.2020г.</t>
  </si>
  <si>
    <t>AGR.10.001878</t>
  </si>
  <si>
    <t>Договор №ОКБ02/21-36 от 01.01.2021</t>
  </si>
  <si>
    <t>PRD.002.100023147_COM008002</t>
  </si>
  <si>
    <t>AGR.10.001879</t>
  </si>
  <si>
    <t>AGR.10.001880</t>
  </si>
  <si>
    <t>Договор №ОКБ02/21-31 от 01.01.2021</t>
  </si>
  <si>
    <t>AGR.10.001881</t>
  </si>
  <si>
    <t>AGR.10.001882</t>
  </si>
  <si>
    <t>PRD.002.100023146_COM008002</t>
  </si>
  <si>
    <t>AGR.10.001883</t>
  </si>
  <si>
    <t>PRD.002.100022850_COM008002</t>
  </si>
  <si>
    <t>AGR.10.001884</t>
  </si>
  <si>
    <t>Договор поставки №ОКБ02/20-184 от 09.12.2020г.</t>
  </si>
  <si>
    <t>PRD.002.100023149_COM008002</t>
  </si>
  <si>
    <t>AGR.10.001885</t>
  </si>
  <si>
    <t>AGR.10.001886</t>
  </si>
  <si>
    <t>Договор № 766 от 30.11.2020</t>
  </si>
  <si>
    <t>AGR.10.001887</t>
  </si>
  <si>
    <t>Договор № 733 от 26.11.2020</t>
  </si>
  <si>
    <t>AGR.10.001888</t>
  </si>
  <si>
    <t>AGR.10.001889</t>
  </si>
  <si>
    <t>AGR.10.001890</t>
  </si>
  <si>
    <t>Договор №ОКБ02/21-21 от 01.01.2021</t>
  </si>
  <si>
    <t>AGR.10.001891</t>
  </si>
  <si>
    <t>Договор №01.2021-Ю от 01.01.2021</t>
  </si>
  <si>
    <t>AGR.10.001892</t>
  </si>
  <si>
    <t>Приложение №1077 КБО от 07.09.2020г.</t>
  </si>
  <si>
    <t>AGR.10.001893</t>
  </si>
  <si>
    <t>Приложение №1138 КБО от 14.12.2020г.</t>
  </si>
  <si>
    <t>AGR.10.001894</t>
  </si>
  <si>
    <t>Уведомление на оплату №238 от 11.01.2021г</t>
  </si>
  <si>
    <t>AGR.10.001895</t>
  </si>
  <si>
    <t>Договор № ОКБ02/21-12 от 01.01.2021</t>
  </si>
  <si>
    <t>AGR.10.001896</t>
  </si>
  <si>
    <t>Договор № ОКБ02/21-11 от 01.01.2021</t>
  </si>
  <si>
    <t>AGR.10.001897</t>
  </si>
  <si>
    <t>Договор № ОКБ02/21-25 от 01.01.2021</t>
  </si>
  <si>
    <t>AGR.10.001898</t>
  </si>
  <si>
    <t>Договор №ОКБ02/21-43 от 01.01.2021</t>
  </si>
  <si>
    <t>AGR.10.001899</t>
  </si>
  <si>
    <t>Договор №34-50125 от 01.11.2020</t>
  </si>
  <si>
    <t>PRD.002.100001786_COM008002</t>
  </si>
  <si>
    <t>AGR.10.001900</t>
  </si>
  <si>
    <t>AGR.10.001901</t>
  </si>
  <si>
    <t>Договор №ОКБ02/20-186 от 10.12.2020</t>
  </si>
  <si>
    <t>AGR.10.001902</t>
  </si>
  <si>
    <t>AGR.10.001903</t>
  </si>
  <si>
    <t>Служебная записка б/н. от 12.01.2021г.</t>
  </si>
  <si>
    <t>PRD.008.100000391_COM008002</t>
  </si>
  <si>
    <t>AGR.10.001904</t>
  </si>
  <si>
    <t>AGR.10.001905</t>
  </si>
  <si>
    <t>Приложение №1144 КБО от 21.12.2020г.</t>
  </si>
  <si>
    <t>AGR.10.001906</t>
  </si>
  <si>
    <t>Приложение №1143 КБО от 15.11.2020г.</t>
  </si>
  <si>
    <t>AGR.10.001907</t>
  </si>
  <si>
    <t>Приложение №1111 КБО USD от 05.11.2020г.</t>
  </si>
  <si>
    <t>AGR.10.001908</t>
  </si>
  <si>
    <t>Приложение №1105 КБО от 21.10.2020г.</t>
  </si>
  <si>
    <t>AGR.10.001909</t>
  </si>
  <si>
    <t>AGR.10.001910</t>
  </si>
  <si>
    <t>Договор № ОКБ02/20-194 от 15.12.20</t>
  </si>
  <si>
    <t>PRD.002.100023195_COM008002</t>
  </si>
  <si>
    <t>AGR.10.001911</t>
  </si>
  <si>
    <t>Договор №1360/56-3 от 14.01.2021</t>
  </si>
  <si>
    <t>AGR.10.001912</t>
  </si>
  <si>
    <t>Приложение №1082 КБО от 14.09.2020г.</t>
  </si>
  <si>
    <t>AGR.10.001913</t>
  </si>
  <si>
    <t>AGR.10.001914</t>
  </si>
  <si>
    <t>AGR.10.001915</t>
  </si>
  <si>
    <t>№ 158/10 от 10.09.2020 г.</t>
  </si>
  <si>
    <t>AGR.10.001916</t>
  </si>
  <si>
    <t>PRD.002.100023150_COM008002</t>
  </si>
  <si>
    <t>AGR.10.001917</t>
  </si>
  <si>
    <t>Служебная записка б/н от 14.01.2021г.</t>
  </si>
  <si>
    <t>AGR.10.001918</t>
  </si>
  <si>
    <t>PRD.002.100022181_COM008002</t>
  </si>
  <si>
    <t>AGR.10.001919</t>
  </si>
  <si>
    <t>Договор №ОКБ02/20-200 от 30.12.2020</t>
  </si>
  <si>
    <t>AGR.10.001920</t>
  </si>
  <si>
    <t>Счет № 0102287110 от 30.12.2020 г.</t>
  </si>
  <si>
    <t>AGR.10.001921</t>
  </si>
  <si>
    <t>Договор № ОКБ02/20-182 от 16.11.2020</t>
  </si>
  <si>
    <t>AGR.10.001922</t>
  </si>
  <si>
    <t>Договор подряда № 132/2020 от 01.01.2021</t>
  </si>
  <si>
    <t>AGR.10.001923</t>
  </si>
  <si>
    <t>Договор подряда № 131/2020 от 01.01.2021</t>
  </si>
  <si>
    <t>AGR.10.001924</t>
  </si>
  <si>
    <t>Служебная записка б/н от 15.01.2021</t>
  </si>
  <si>
    <t>AGR.10.001925</t>
  </si>
  <si>
    <t>Договор №ОКБ02/21-37 от 01.01.2021</t>
  </si>
  <si>
    <t>AGR.10.001926</t>
  </si>
  <si>
    <t>AGR.10.001927</t>
  </si>
  <si>
    <t>Договор №ОКБ02/21-03 от 01.01.2021</t>
  </si>
  <si>
    <t>AGR.10.001928</t>
  </si>
  <si>
    <t>Договор № ОКБ02/21-47 от 12.01.2021</t>
  </si>
  <si>
    <t>AGR.10.001929</t>
  </si>
  <si>
    <t>Договор № ОКБ02/21-06 от 01.01.2021</t>
  </si>
  <si>
    <t>AGR.10.001930</t>
  </si>
  <si>
    <t>Договор № ВЖГ 01-21 от 01.01.2021</t>
  </si>
  <si>
    <t>AGR.10.001931</t>
  </si>
  <si>
    <t>Договор № 13-ОКУ от 01.01.2021</t>
  </si>
  <si>
    <t>AGR.10.001932</t>
  </si>
  <si>
    <t>Договор № 44/21-РЕМ от 01.01.2021</t>
  </si>
  <si>
    <t>AGR.10.001933</t>
  </si>
  <si>
    <t>Договор № СД-07/21 от 01.01.2021</t>
  </si>
  <si>
    <t>AGR.10.001934</t>
  </si>
  <si>
    <t>ДС № 3 от 31.12.2020</t>
  </si>
  <si>
    <t>AGR.10.001935</t>
  </si>
  <si>
    <t>Договор № ОКБ02/21-17 от 01.01.2021</t>
  </si>
  <si>
    <t>AGR.10.001936</t>
  </si>
  <si>
    <t>ДС № 4 от 17.11.2020</t>
  </si>
  <si>
    <t>AGR.10.001937</t>
  </si>
  <si>
    <t>ДС № 4 от 12.10.2020</t>
  </si>
  <si>
    <t>AGR.10.001938</t>
  </si>
  <si>
    <t>ДС № 9/0770 от 12.10.2020</t>
  </si>
  <si>
    <t>AGR.10.001939</t>
  </si>
  <si>
    <t>ДС № 1 от 28.12.2020</t>
  </si>
  <si>
    <t>AGR.10.001940</t>
  </si>
  <si>
    <t>AGR.10.001941</t>
  </si>
  <si>
    <t>Договор лизинга № 2522180-ФЛ/СРГ-21 от 25.01.2021</t>
  </si>
  <si>
    <t>AGR.10.001942</t>
  </si>
  <si>
    <t>ДС № 2 от 12.01.2021</t>
  </si>
  <si>
    <t>AGR.10.001943</t>
  </si>
  <si>
    <t>Договор № UETEL/21-126/2 от 01.01.2021</t>
  </si>
  <si>
    <t>AGR.10.001944</t>
  </si>
  <si>
    <t>Договор № ОКБ02/21-15 от 01.01.2021</t>
  </si>
  <si>
    <t>PRD.002.100016121_COM008002</t>
  </si>
  <si>
    <t>AGR.10.001945</t>
  </si>
  <si>
    <t>Договор № ОКБ02/21-39 от 01.01.2021</t>
  </si>
  <si>
    <t>PRD.002.100022393_COM008002</t>
  </si>
  <si>
    <t>AGR.10.001946</t>
  </si>
  <si>
    <t>Договор № ОКБ02/21-05 от 01.01.2021</t>
  </si>
  <si>
    <t>AGR.11.000617</t>
  </si>
  <si>
    <t>Служебная записка №43 от 07.12.2020</t>
  </si>
  <si>
    <t>AGR.11.000618</t>
  </si>
  <si>
    <t>Договор №0234/20-14-ДА от 07.10.2020</t>
  </si>
  <si>
    <t>AGR.11.000619</t>
  </si>
  <si>
    <t>Договор НФ01/18-28 от 03.12.2018г НОЯБРЬ 2020 USD</t>
  </si>
  <si>
    <t>AGR.11.000620</t>
  </si>
  <si>
    <t>Договор НФ01/18-28 от 03.12.2018г НОЯБРЬ 2020Г</t>
  </si>
  <si>
    <t>AGR.11.000621</t>
  </si>
  <si>
    <t>Договор №КБ02/20-32 от 17.06.2020г</t>
  </si>
  <si>
    <t>AGR.11.000622</t>
  </si>
  <si>
    <t>Служебная записка №44 от 21.12.2020</t>
  </si>
  <si>
    <t>AGR.11.000623</t>
  </si>
  <si>
    <t>Договор №КБ02/20-67 от 19.11.2020г.</t>
  </si>
  <si>
    <t>AGR.11.000624</t>
  </si>
  <si>
    <t>Служебная записка б/н от 04.12.2020г.</t>
  </si>
  <si>
    <t>AGR.11.000625</t>
  </si>
  <si>
    <t>AGR.11.000626</t>
  </si>
  <si>
    <t>AGR.11.000627</t>
  </si>
  <si>
    <t>AGR.11.000628</t>
  </si>
  <si>
    <t>AGR.11.000629</t>
  </si>
  <si>
    <t>Договор №КБ02/20-68 от 15.12.2020</t>
  </si>
  <si>
    <t>AGR.11.000630</t>
  </si>
  <si>
    <t>Договор №КБ02/20-69 от 15.12.2020</t>
  </si>
  <si>
    <t>AGR.11.000631</t>
  </si>
  <si>
    <t>Договор №КБ02/20-70 от 15.12.2020</t>
  </si>
  <si>
    <t>AGR.11.000632</t>
  </si>
  <si>
    <t>Договор №КБ02/20-71 от 15.12.2020</t>
  </si>
  <si>
    <t>AGR.11.000633</t>
  </si>
  <si>
    <t>Договор № КБ02/20-35 от 12.05.2020</t>
  </si>
  <si>
    <t>AGR.11.000634</t>
  </si>
  <si>
    <t>Договор №21-054 от 15.12.2020</t>
  </si>
  <si>
    <t>PRD.002.100022788_COM008003</t>
  </si>
  <si>
    <t>AGR.11.000635</t>
  </si>
  <si>
    <t>Договор №КБ02/50-57 от 24.09.2020</t>
  </si>
  <si>
    <t>AGR.11.000636</t>
  </si>
  <si>
    <t>Служебная записка №45 от 25.12.2020</t>
  </si>
  <si>
    <t>AGR.11.000637</t>
  </si>
  <si>
    <t>AGR.11.000638</t>
  </si>
  <si>
    <t>Служебная записка №01 от 13.01.2021</t>
  </si>
  <si>
    <t>AGR.11.000639</t>
  </si>
  <si>
    <t>Дог. НФ01/16-45 от 15.11.2016г ДЕКАБРЬ 20</t>
  </si>
  <si>
    <t>AGR.11.000640</t>
  </si>
  <si>
    <t>ДС № 4 от 23.11.2020</t>
  </si>
  <si>
    <t>AGR.11.000641</t>
  </si>
  <si>
    <t>AGR.11.000642</t>
  </si>
  <si>
    <t>Служебная записка №04 от 20.01.2021</t>
  </si>
  <si>
    <t>AGR.11.000643</t>
  </si>
  <si>
    <t>Служебная записка №02 от 18.01.2021</t>
  </si>
  <si>
    <t>AGR.12.000034</t>
  </si>
  <si>
    <t>Договор №БДО-3101-1717-20 от 28.12.2020г</t>
  </si>
  <si>
    <t>PRD.002.100000364_COM008005</t>
  </si>
  <si>
    <t>AGR.12.000035</t>
  </si>
  <si>
    <t>Счет №0018 от 14.01.2021</t>
  </si>
  <si>
    <t>Договор № ЮН02/21-07 от 19.01.2021</t>
  </si>
  <si>
    <t>AGR.11.000651</t>
  </si>
  <si>
    <t>Дог. НФ01/16-45 от 15.11.2016г ЯНВАРЬ.21- в руб</t>
  </si>
  <si>
    <t>AGR.11.000652</t>
  </si>
  <si>
    <t>Дог. НФ01/16-45 от 15.11.2016г ЯНВАРЬ.21(USD)</t>
  </si>
  <si>
    <t>AGR.11.000653</t>
  </si>
  <si>
    <t>Договор НФ01/18-28 от 03.12.2018г ЯНВАРЬ 2021 USD</t>
  </si>
  <si>
    <t>AGR.11.000654</t>
  </si>
  <si>
    <t>Договор НФ01/18-28 от 03.12.2018г ЯНВАРЬ 2021Г</t>
  </si>
  <si>
    <t>AGR.10.001952</t>
  </si>
  <si>
    <t>Договор №ЮН02/21-05 от 01.01.2021</t>
  </si>
  <si>
    <t>AGR.10.001950</t>
  </si>
  <si>
    <t>Договор № КБ02/21-04 от 01.01.2021</t>
  </si>
  <si>
    <t>AGR.10.001960</t>
  </si>
  <si>
    <t>ДС № 3 от 30.12.2020</t>
  </si>
  <si>
    <t>AGR.11.000644</t>
  </si>
  <si>
    <t>AGR.10.001987</t>
  </si>
  <si>
    <t>Приложение № 1092 КБО от 25.09.2020</t>
  </si>
  <si>
    <t>AGR.10.001988</t>
  </si>
  <si>
    <t>Приложение № 1101 КБО от 21.10.2020</t>
  </si>
  <si>
    <t>AGR.10.001989</t>
  </si>
  <si>
    <t>Приложение № 1115 КБО от 13.11.2020</t>
  </si>
  <si>
    <t>AGR.10.001990</t>
  </si>
  <si>
    <t>Приложение № 1142 КБО от 18.12.2020</t>
  </si>
  <si>
    <t>AGR.10.002005</t>
  </si>
  <si>
    <t>Приложение № 1094 КБО от 30.09.2020</t>
  </si>
  <si>
    <t>AGR.10.002006</t>
  </si>
  <si>
    <t>Приложение № 1109 КБО от 02.11.2020</t>
  </si>
  <si>
    <t>AGR.10.002007</t>
  </si>
  <si>
    <t>Приложение № 1141 КБО от 15.12.2020</t>
  </si>
  <si>
    <t>AGR.10.002008</t>
  </si>
  <si>
    <t>Приложение № 1144 КБО от 21.12.2020</t>
  </si>
  <si>
    <t>AGR.10.002009</t>
  </si>
  <si>
    <t>Приложение № 1155 КБО от 01.12.2020</t>
  </si>
  <si>
    <t>AGR.10.002010</t>
  </si>
  <si>
    <t>Приложение № 1125 КБО от 24.11.2020</t>
  </si>
  <si>
    <t>AGR.10.002011</t>
  </si>
  <si>
    <t>Приложение № 1124 КБО от 24.11.2020</t>
  </si>
  <si>
    <t>AGR.10.002012</t>
  </si>
  <si>
    <t>Приложение № 1112 КБО от 09.11.2020</t>
  </si>
  <si>
    <t>AGR.10.002013</t>
  </si>
  <si>
    <t>Приложение № 1104 КБО от 21.10.2020</t>
  </si>
  <si>
    <t>AGR.10.002014</t>
  </si>
  <si>
    <t>Приложение № 1126 КБО от 26.11.2020</t>
  </si>
  <si>
    <t>AGR.10.002015</t>
  </si>
  <si>
    <t>Приложение № 1152 КБО от 29.12.2020</t>
  </si>
  <si>
    <t>AGR.10.002016</t>
  </si>
  <si>
    <t>Приложение № 1119 КБО от 18.11.2020</t>
  </si>
  <si>
    <t>AGR.10.002017</t>
  </si>
  <si>
    <t>Приложение № 1140 КБО от 15.12.2020</t>
  </si>
  <si>
    <t>AGR.10.002018</t>
  </si>
  <si>
    <t>Приложение № 1117 КБО от 18.11.2020</t>
  </si>
  <si>
    <t>AGR.10.002021</t>
  </si>
  <si>
    <t>Приложение № 1123 КБО от 23.11.2020</t>
  </si>
  <si>
    <t>AGR.10.002022</t>
  </si>
  <si>
    <t>Приложение № 1129 КБО от 04.12.2020</t>
  </si>
  <si>
    <t>AGR.10.002023</t>
  </si>
  <si>
    <t>Приложение № 1130 КБО от 07.12.2020</t>
  </si>
  <si>
    <t>AGR.10.002024</t>
  </si>
  <si>
    <t>Приложение № 1131 КБО от 08.12.2020</t>
  </si>
  <si>
    <t>AGR.10.002025</t>
  </si>
  <si>
    <t>Приложение № 1132 КБО от 08.12.2020</t>
  </si>
  <si>
    <t>AGR.10.002026</t>
  </si>
  <si>
    <t>Приложение № 1133 КБО от 09.12.2020</t>
  </si>
  <si>
    <t>AGR.10.002027</t>
  </si>
  <si>
    <t>Приложение № 1134 КБО от 10.12.2020</t>
  </si>
  <si>
    <t>AGR.10.002028</t>
  </si>
  <si>
    <t>Приложение № 1135 КБО от 11.12.2020</t>
  </si>
  <si>
    <t>AGR.10.002029</t>
  </si>
  <si>
    <t>Приложение № 1136 КБО от 11.12.2020</t>
  </si>
  <si>
    <t>AGR.10.002030</t>
  </si>
  <si>
    <t>Приложение № 1137 КБО от 11.12.2020</t>
  </si>
  <si>
    <t>AGR.10.002031</t>
  </si>
  <si>
    <t>Приложение № 1138 КБО от 14.12.2020</t>
  </si>
  <si>
    <t>AGR.10.002032</t>
  </si>
  <si>
    <t>Приложение № 1146 КБО от 25.12.2020</t>
  </si>
  <si>
    <t>AGR.10.002033</t>
  </si>
  <si>
    <t>Приложение № 1120 КБО от 18.11.2020</t>
  </si>
  <si>
    <t>AGR.10.002038</t>
  </si>
  <si>
    <t>Приложение № 1153 КБО от 11.01.2021</t>
  </si>
  <si>
    <t>AGR.10.002039</t>
  </si>
  <si>
    <t>Приложение № 1156 КБО от 13.01.2021</t>
  </si>
  <si>
    <t>AGR.10.002040</t>
  </si>
  <si>
    <t>Приложение № 1159 КБО от 18.01.2021</t>
  </si>
  <si>
    <t>AGR.10.002041</t>
  </si>
  <si>
    <t>Приложение № 1161 КБО от 15.01.2021</t>
  </si>
  <si>
    <t>AGR.10.002042</t>
  </si>
  <si>
    <t>Приложение № 1163 КБО от 25.01.2021</t>
  </si>
  <si>
    <t>AGR.10.002043</t>
  </si>
  <si>
    <t>Приложение № 1164 КБО от 25.01.2021</t>
  </si>
  <si>
    <t>AGR.10.001971</t>
  </si>
  <si>
    <t>ДС № 10 от 17.12.2020</t>
  </si>
  <si>
    <t>AGR.10.001951</t>
  </si>
  <si>
    <t>Договор №ОКБ02/21-46 от 01.01.2021</t>
  </si>
  <si>
    <t>AGR.10.001995</t>
  </si>
  <si>
    <t>ДС № 3 от 02.11.2020</t>
  </si>
  <si>
    <t>AGR.10.001992</t>
  </si>
  <si>
    <t>Договор № 93/ТО-2021 от 01.01.2021</t>
  </si>
  <si>
    <t>AGR.10.001993</t>
  </si>
  <si>
    <t>ДС № 1 от 01.01.2021</t>
  </si>
  <si>
    <t>AGR.10.002019</t>
  </si>
  <si>
    <t>Договор № ОКБ02/20-163 от 15.12.2020</t>
  </si>
  <si>
    <t>AGR.11.000645</t>
  </si>
  <si>
    <t>Договор №КБ02/21-05 от 13.01.2021</t>
  </si>
  <si>
    <t>AGR.10.001969</t>
  </si>
  <si>
    <t>Договор № ОКБ02/20-202 от 29.12.2020</t>
  </si>
  <si>
    <t>AGR.11.000646</t>
  </si>
  <si>
    <t>Договор № КБ01/21-02 от 01.01.2021</t>
  </si>
  <si>
    <t>AGR.10.001953</t>
  </si>
  <si>
    <t>ДС №7 от 25.11.2020</t>
  </si>
  <si>
    <t>AGR.10.001954</t>
  </si>
  <si>
    <t>ДС №1 от 28.12.2020</t>
  </si>
  <si>
    <t>AGR.10.001955</t>
  </si>
  <si>
    <t>ДС №12 от 25.11.2020</t>
  </si>
  <si>
    <t>AGR.10.001956</t>
  </si>
  <si>
    <t>AGR.10.001965</t>
  </si>
  <si>
    <t>Договор № ОКБ02/21-27 от 01.01.2021</t>
  </si>
  <si>
    <t>AGR.12.000036</t>
  </si>
  <si>
    <t>Счет №С2021-02-20157 от 15.02.2021</t>
  </si>
  <si>
    <t>PRD.002.100000340_COM008005</t>
  </si>
  <si>
    <t>AGR.10.002035</t>
  </si>
  <si>
    <t>Договор № 69-К от 01.01.2021</t>
  </si>
  <si>
    <t>AGR.10.001982</t>
  </si>
  <si>
    <t>Договор № ОКБ02/20-189 от 20.12.2020</t>
  </si>
  <si>
    <t>AGR.10.001983</t>
  </si>
  <si>
    <t>Договор № ОКБ02/20-190 от 20.12.2020</t>
  </si>
  <si>
    <t>AGR.10.001984</t>
  </si>
  <si>
    <t>Договор № ОКБ02/20-191 от 20.12.2020</t>
  </si>
  <si>
    <t>AGR.10.001985</t>
  </si>
  <si>
    <t>Договор № ОКБ02/20-188 от 20.12.2020</t>
  </si>
  <si>
    <t>AGR.10.001986</t>
  </si>
  <si>
    <t>Договор № ОКБ02/21-52 от 01.01.2021</t>
  </si>
  <si>
    <t>AGR.10.002002</t>
  </si>
  <si>
    <t>Договор № ОКБ02/20-164 от 20.10.2020</t>
  </si>
  <si>
    <t>AGR.10.002003</t>
  </si>
  <si>
    <t>Договор № ОКБ02/20-187 от 20.12.2020</t>
  </si>
  <si>
    <t>AGR.10.002001</t>
  </si>
  <si>
    <t>Договор № 021-01/426/21 от 01.01.2021</t>
  </si>
  <si>
    <t>AGR.10.001977</t>
  </si>
  <si>
    <t>Договор № 21.770.21 от 01.01.2021</t>
  </si>
  <si>
    <t>AGR.10.001959</t>
  </si>
  <si>
    <t>Договор №ОКБ02/21-34 от 01.01.2021</t>
  </si>
  <si>
    <t>AGR.10.001973</t>
  </si>
  <si>
    <t>Договор № Т-115196/001 от 15.01.2021</t>
  </si>
  <si>
    <t>AGR.10.001978</t>
  </si>
  <si>
    <t>Договор № ОКБ02/21-42 от 01.01.2021</t>
  </si>
  <si>
    <t>AGR.10.002050</t>
  </si>
  <si>
    <t>СЧЕТ-ОФЕРТА № 100712253 от 02.02.2021</t>
  </si>
  <si>
    <t>AGR.10.001974</t>
  </si>
  <si>
    <t>ДС № 001 от 31.12.2020</t>
  </si>
  <si>
    <t>AGR.10.002037</t>
  </si>
  <si>
    <t>Договор №21910916G0013 от 04.02.2021</t>
  </si>
  <si>
    <t>AGR.10.001970</t>
  </si>
  <si>
    <t>Договор № ОКБ02/21-03 от 01.01.2021</t>
  </si>
  <si>
    <t>AGR.11.000656</t>
  </si>
  <si>
    <t>Договор № 0300/20-14-ДА от 08.12.2020</t>
  </si>
  <si>
    <t>AGR.10.001996</t>
  </si>
  <si>
    <t>Договор № ОКБ02/21-48 от 13.01.2021</t>
  </si>
  <si>
    <t>AGR.10.001963</t>
  </si>
  <si>
    <t>Договор № ОКБ02/21-10 от 01.01.2021</t>
  </si>
  <si>
    <t>AGR.10.001947</t>
  </si>
  <si>
    <t>Договор № ОКБ02/21-54 от 18.01.2021</t>
  </si>
  <si>
    <t>PRD.002.100017807_COM008002</t>
  </si>
  <si>
    <t>AGR.11.000649</t>
  </si>
  <si>
    <t>Договор № КБ02/21-07 от 19.01.2021</t>
  </si>
  <si>
    <t>AGR.11.000650</t>
  </si>
  <si>
    <t>Договор № КБ02/21-03 от 01.01.2021</t>
  </si>
  <si>
    <t>AGR.10.001958</t>
  </si>
  <si>
    <t>Договор №ОКБ02/21-33 от 01.01.2021</t>
  </si>
  <si>
    <t>AGR.10.001967</t>
  </si>
  <si>
    <t>Договор № ОКБ02/21-28 от 01.01.2021</t>
  </si>
  <si>
    <t>AGR.10.002036</t>
  </si>
  <si>
    <t>Договор № ОКБ02/21-63 от 20.01.2021</t>
  </si>
  <si>
    <t>AGR.10.002048</t>
  </si>
  <si>
    <t>Сублицензионный договор № 077мск00000035 от 07.02.2021</t>
  </si>
  <si>
    <t>AGR.10.001966</t>
  </si>
  <si>
    <t>ДС № 1 от 04.12.2020</t>
  </si>
  <si>
    <t>AGR.10.002044</t>
  </si>
  <si>
    <t>Договор № ОКБ02/21-45 от 01.01.2021</t>
  </si>
  <si>
    <t>AGR.10.001968</t>
  </si>
  <si>
    <t>ДС № 1 от 12.11.2020</t>
  </si>
  <si>
    <t>AGR.10.002020</t>
  </si>
  <si>
    <t>Счет № 0102287110 от 04.02.2021 г.</t>
  </si>
  <si>
    <t>AGR.10.002004</t>
  </si>
  <si>
    <t>Договор № ГКФР-7977 от 03.02.2021</t>
  </si>
  <si>
    <t>AGR.10.001957</t>
  </si>
  <si>
    <t>ДС №5 от 25.11.2020</t>
  </si>
  <si>
    <t>AGR.10.001998</t>
  </si>
  <si>
    <t>Договор № ОКБ02/21-26 от 01.01.2021</t>
  </si>
  <si>
    <t>AGR.10.001948</t>
  </si>
  <si>
    <t>Договор № ОКБ02/20-179 от 11.11.2020</t>
  </si>
  <si>
    <t>AGR.10.001949</t>
  </si>
  <si>
    <t>Договор поставки № ОКБ02/20-180 от 11.11.2020</t>
  </si>
  <si>
    <t>AGR.11.000647</t>
  </si>
  <si>
    <t>ДС № 4 от 01.12.2020</t>
  </si>
  <si>
    <t>AGR.10.001991</t>
  </si>
  <si>
    <t>Договор № ОКБ02/20-175 от 20.11.2020</t>
  </si>
  <si>
    <t>AGR.10.002045</t>
  </si>
  <si>
    <t>Письмо № КБ-364 от 10.02.2021</t>
  </si>
  <si>
    <t>AGR.10.001972</t>
  </si>
  <si>
    <t>Договор № ОКБ02/21-51 от 14.01.2021</t>
  </si>
  <si>
    <t>AGR.10.002049</t>
  </si>
  <si>
    <t>Договор №ОКБ02/21-66 от 27.01.2021</t>
  </si>
  <si>
    <t>PRD.002.100023226</t>
  </si>
  <si>
    <t>PRD.002.100023226_COM008002</t>
  </si>
  <si>
    <t>Ухтинский экспериментально-механический завод ЗАО</t>
  </si>
  <si>
    <t>AGR.10.001979</t>
  </si>
  <si>
    <t>Договор № ОКБ02/21-41 от 01.01.2021</t>
  </si>
  <si>
    <t>PRD.002.100023243</t>
  </si>
  <si>
    <t>PRD.002.100023243_COM008002</t>
  </si>
  <si>
    <t>РуссИнтегралНефтеснаб ООО</t>
  </si>
  <si>
    <t>PRD.002.100023244</t>
  </si>
  <si>
    <t>AGR.10.002034</t>
  </si>
  <si>
    <t>Договор № ОКБ02/21-40 от 01.01.2021</t>
  </si>
  <si>
    <t>PRD.002.100023254</t>
  </si>
  <si>
    <t>PRD.002.100023254_COM008002</t>
  </si>
  <si>
    <t>AGR.10.001980</t>
  </si>
  <si>
    <t>PRD.005.100000168_COM008002</t>
  </si>
  <si>
    <t>AGR.10.001999</t>
  </si>
  <si>
    <t>Договор № ОКБ02/21-29 от 01.01.2021</t>
  </si>
  <si>
    <t>AGR.10.002047</t>
  </si>
  <si>
    <t>Соглашение о пролонгации на 2021 г. от 17.12.2020</t>
  </si>
  <si>
    <t>AGR.10.001981</t>
  </si>
  <si>
    <t>Договор № 843 от 24.12.2020</t>
  </si>
  <si>
    <t>AGR.11.000648</t>
  </si>
  <si>
    <t>Договор № 842 от 24.12.2020</t>
  </si>
  <si>
    <t>AGR.11.000655</t>
  </si>
  <si>
    <t>Договор № 60 от 03.02.2021</t>
  </si>
  <si>
    <t>AGR.10.001975</t>
  </si>
  <si>
    <t>Договор № 15 от 17.12.2020</t>
  </si>
  <si>
    <t>AGR.10.001964</t>
  </si>
  <si>
    <t>Договор № 03/2021 от 18.01.2021</t>
  </si>
  <si>
    <t>AGR.10.002000</t>
  </si>
  <si>
    <t>Договор № ОКБ02/20-165 от 20.10.2020</t>
  </si>
  <si>
    <t>AGR.10.001997</t>
  </si>
  <si>
    <t>Договор № ОКБ02/21-38 от 01.01.2021</t>
  </si>
  <si>
    <t>AGR.10.001976</t>
  </si>
  <si>
    <t>Договор № 6-КМА от 01.01.2021</t>
  </si>
  <si>
    <t>AGR.10.001994</t>
  </si>
  <si>
    <t>AGR.10.001961</t>
  </si>
  <si>
    <t>Договор №ОКБ02/20-129 от 23.07.2020</t>
  </si>
  <si>
    <t>AGR.10.001962</t>
  </si>
  <si>
    <t>Договор №ОКБ02/20-131 от 23.07.2020</t>
  </si>
  <si>
    <t>AGR.10.002046</t>
  </si>
  <si>
    <t>Договор № 438Т от 05.10.2015</t>
  </si>
  <si>
    <t>Упр_нет</t>
  </si>
  <si>
    <t>Проверить</t>
  </si>
  <si>
    <t>Начисл. проц. по арендн. обязат. в части аренды/проката ЭЦН</t>
  </si>
  <si>
    <t>Амортизация ППА в части аренды и проката ЭЦН</t>
  </si>
  <si>
    <t>Амортизация НМА (NOP)</t>
  </si>
  <si>
    <t>Списание арендного актива</t>
  </si>
  <si>
    <t>Начисление  процентов по инвестициям в аренду</t>
  </si>
  <si>
    <t>Управляемость</t>
  </si>
  <si>
    <t>Да</t>
  </si>
  <si>
    <t>AGR.10.002063</t>
  </si>
  <si>
    <t>Договор № НФ02/15-76 от 01.08.2015</t>
  </si>
  <si>
    <t>AGR.11.000661</t>
  </si>
  <si>
    <t>Дог. НФ01/16-45 от 15.11.2016г ФЕВРАЛЬ.21- в руб</t>
  </si>
  <si>
    <t>AGR.11.000662</t>
  </si>
  <si>
    <t>Дог. НФ01/16-45 от 15.11.2016г ФЕВРАЛЬ.21(USD)</t>
  </si>
  <si>
    <t>AGR.11.000663</t>
  </si>
  <si>
    <t>Договор НФ01/18-28 от 03.12.2018г ФЕВРАЛЬ 2021 USD</t>
  </si>
  <si>
    <t>AGR.11.000664</t>
  </si>
  <si>
    <t>Договор НФ01/18-28 от 03.12.2018г ФЕВРАЛЬ 2021Г</t>
  </si>
  <si>
    <t>AGR.10.002066</t>
  </si>
  <si>
    <t>Договор № 100931700 от 05.06.2017</t>
  </si>
  <si>
    <t>AGR.10.002052</t>
  </si>
  <si>
    <t>Договор № КБ02/21-10 от 08.02.2021</t>
  </si>
  <si>
    <t>AGR.10.002075</t>
  </si>
  <si>
    <t>Договор № КБ02/21-09 от 08.02.2021</t>
  </si>
  <si>
    <t>AGR.10.002069</t>
  </si>
  <si>
    <t>Договор № ПН02/21-03 от 08.02.2021</t>
  </si>
  <si>
    <t>AGR.11.000657</t>
  </si>
  <si>
    <t>AGR.11.000659</t>
  </si>
  <si>
    <t>Договор № КБ02/15-26 от 14.01.2015</t>
  </si>
  <si>
    <t>AGR.11.000660</t>
  </si>
  <si>
    <t>Приложение №1040 КБО от 12.03.2020г.</t>
  </si>
  <si>
    <t>Приложение №1003 КБО от 28.01.2020г.</t>
  </si>
  <si>
    <t>Приложение №1068 КБО от 14.07.2020г.</t>
  </si>
  <si>
    <t>AGR.10.002058</t>
  </si>
  <si>
    <t>Приложение № 1103 КБО от 21.10.2020</t>
  </si>
  <si>
    <t>AGR.10.002059</t>
  </si>
  <si>
    <t>Приложение № 1145 КБО от 22.12.2020</t>
  </si>
  <si>
    <t>AGR.10.002060</t>
  </si>
  <si>
    <t>Приложение № 1147 КБО от 25.12.2020</t>
  </si>
  <si>
    <t>AGR.10.002071</t>
  </si>
  <si>
    <t>Приложение № 1178 КБО от 05.02.2021</t>
  </si>
  <si>
    <t>AGR.10.002072</t>
  </si>
  <si>
    <t>Приложение № 1181 КБО от 10.02.2021</t>
  </si>
  <si>
    <t>AGR.10.002073</t>
  </si>
  <si>
    <t>Приложение № 1106 КБО от 23.10.2020</t>
  </si>
  <si>
    <t>AGR.10.002074</t>
  </si>
  <si>
    <t>Приложение № 1168 КБО от 27.01.2021</t>
  </si>
  <si>
    <t>AGR.10.002081</t>
  </si>
  <si>
    <t>Приложение № 1183 КБО от 10.02.2021</t>
  </si>
  <si>
    <t>AGR.10.002082</t>
  </si>
  <si>
    <t>Приложение № 1185 КБО USD от 10.02.2021</t>
  </si>
  <si>
    <t>AGR.10.002083</t>
  </si>
  <si>
    <t>Приложение № 1188 КБО USD от 12.02.2021</t>
  </si>
  <si>
    <t>AGR.10.002084</t>
  </si>
  <si>
    <t>Приложение № 1194 КБО от 19.02.2021</t>
  </si>
  <si>
    <t>AGR.10.002085</t>
  </si>
  <si>
    <t>Приложение № 1149 КБО от 28.12.2020</t>
  </si>
  <si>
    <t>AGR.10.002086</t>
  </si>
  <si>
    <t>Приложение № 1158 КБО от 15.01.2021</t>
  </si>
  <si>
    <t>AGR.10.002087</t>
  </si>
  <si>
    <t>Приложение № 1169 КБО от 27.01.2021</t>
  </si>
  <si>
    <t>AGR.10.002088</t>
  </si>
  <si>
    <t>Приложение № 1148 КБО от 23.12.2020</t>
  </si>
  <si>
    <t>AGR.10.002089</t>
  </si>
  <si>
    <t>Приложение № 1195 КБО от 01.02.2021</t>
  </si>
  <si>
    <t>AGR.10.002090</t>
  </si>
  <si>
    <t>Приложение № 1162 КБО от 01.01.2021</t>
  </si>
  <si>
    <t>AGR.10.002091</t>
  </si>
  <si>
    <t>Приложение № 1172 КБО от 02.02.2021</t>
  </si>
  <si>
    <t>AGR.10.002092</t>
  </si>
  <si>
    <t>Приложение № 1173 КБО от 03.02.2021</t>
  </si>
  <si>
    <t>AGR.10.002093</t>
  </si>
  <si>
    <t>Приложение № 1174 КБО от 03.02.2021</t>
  </si>
  <si>
    <t>AGR.10.002094</t>
  </si>
  <si>
    <t>Приложение № 1175 КБО от 03.02.2021</t>
  </si>
  <si>
    <t>AGR.10.002095</t>
  </si>
  <si>
    <t>Приложение № 1176 КБО от 03.02.2021</t>
  </si>
  <si>
    <t>AGR.10.002096</t>
  </si>
  <si>
    <t>Приложение № 1157 КБО от 15.01.2021</t>
  </si>
  <si>
    <t>AGR.10.002097</t>
  </si>
  <si>
    <t>Приложение № 1165 КБО от 26.01.2021</t>
  </si>
  <si>
    <t>AGR.10.002100</t>
  </si>
  <si>
    <t>AGR.10.002106</t>
  </si>
  <si>
    <t>Договор №ОКБ02/21-70 от 08.02.2021</t>
  </si>
  <si>
    <t>AGR.10.002053</t>
  </si>
  <si>
    <t>Договор № ОКБ02/21-71 от 08.02.2021</t>
  </si>
  <si>
    <t>AGR.10.002104</t>
  </si>
  <si>
    <t>Договор № ОКБ02/21-50 от 13.01.2021</t>
  </si>
  <si>
    <t>AGR.05.000040</t>
  </si>
  <si>
    <t>Счет №С2021-02-20105 от 15.02.2021</t>
  </si>
  <si>
    <t>AGR.10.002051</t>
  </si>
  <si>
    <t>Счет № С2021-02-20135 от 15.02.2021</t>
  </si>
  <si>
    <t>AGR.10.002102</t>
  </si>
  <si>
    <t>ДС №1 от 01.02.2021</t>
  </si>
  <si>
    <t>AGR.10.002078</t>
  </si>
  <si>
    <t>AGR.10.002079</t>
  </si>
  <si>
    <t>ДС №1 от 01.01.2021</t>
  </si>
  <si>
    <t>AGR.12.000037</t>
  </si>
  <si>
    <t>Договор №ПН02/20-02 от 27.04.2020</t>
  </si>
  <si>
    <t>PRD.002.100003018_COM008005</t>
  </si>
  <si>
    <t>AGR.10.002067</t>
  </si>
  <si>
    <t>Договор № 17-Б/2021// от 13.01.2021</t>
  </si>
  <si>
    <t>AGR.10.002056</t>
  </si>
  <si>
    <t>Договор № ОКБ02/20-38 от 01.01.2020</t>
  </si>
  <si>
    <t>AGR.12.000038</t>
  </si>
  <si>
    <t>Договор №0573Д-21/ГГЭ-27115/11-02 от 16.03.2021</t>
  </si>
  <si>
    <t>PRD.002.100010112_COM008005</t>
  </si>
  <si>
    <t>AGR.11.000670</t>
  </si>
  <si>
    <t>Договор №0307/20-14-ДА от 17.12.2020</t>
  </si>
  <si>
    <t>AGR.10.002064</t>
  </si>
  <si>
    <t>ДС № 2 от 01.01.2021</t>
  </si>
  <si>
    <t>AGR.10.002057</t>
  </si>
  <si>
    <t>Сублицензионный договор № 077мск00000082с от 11.02.2021</t>
  </si>
  <si>
    <t>AGR.11.000665</t>
  </si>
  <si>
    <t>Договор №КБ02/19-75 от 14.10.2019</t>
  </si>
  <si>
    <t>AGR.11.000666</t>
  </si>
  <si>
    <t>AGR.11.000667</t>
  </si>
  <si>
    <t>Договор №КБ02/19-76 от 14.10.2019</t>
  </si>
  <si>
    <t>AGR.11.000668</t>
  </si>
  <si>
    <t>Договор №КБ02/19-77 от 14.10.2019</t>
  </si>
  <si>
    <t>AGR.10.002077</t>
  </si>
  <si>
    <t>Договор № ОКБ02/21-65 от 01.01.2021</t>
  </si>
  <si>
    <t>AGR.10.002101</t>
  </si>
  <si>
    <t>Договор №ОКБ02/21-74 от 15.02.2021</t>
  </si>
  <si>
    <t>AGR.10.002105</t>
  </si>
  <si>
    <t>Договор № ОКБ02/21-49 от 13.01.2021</t>
  </si>
  <si>
    <t>AGR.10.002080</t>
  </si>
  <si>
    <t>Договор №063/100221/024 от 10.02.2021</t>
  </si>
  <si>
    <t>AGR.12.000039</t>
  </si>
  <si>
    <t>Договор №ПН02/20-09 от 06.11.2020</t>
  </si>
  <si>
    <t>PRD.002.100023157</t>
  </si>
  <si>
    <t>PRD.002.100023157_COM008005</t>
  </si>
  <si>
    <t>ИЭРП АО</t>
  </si>
  <si>
    <t>AGR.10.002065</t>
  </si>
  <si>
    <t>PRD.002.100023211</t>
  </si>
  <si>
    <t>PRD.002.100023211_COM008002</t>
  </si>
  <si>
    <t>ПрофЭнергоКом ООО</t>
  </si>
  <si>
    <t>AGR.10.002055</t>
  </si>
  <si>
    <t>AGR.10.002054</t>
  </si>
  <si>
    <t>Договор № ОКБ02/21-67 от 29.01.2021</t>
  </si>
  <si>
    <t>PRD.002.100023257</t>
  </si>
  <si>
    <t>PRD.002.100023257_COM008002</t>
  </si>
  <si>
    <t>Наумович Д. И. ИП</t>
  </si>
  <si>
    <t>AGR.10.002099</t>
  </si>
  <si>
    <t>Договор №14/21-Б от 10.01.2021</t>
  </si>
  <si>
    <t>PRD.002.100023289</t>
  </si>
  <si>
    <t>PRD.002.100023289_COM008002</t>
  </si>
  <si>
    <t>AGR.10.002098</t>
  </si>
  <si>
    <t>Определение Арбитражного суда города Москвы от 08.10.2020 по</t>
  </si>
  <si>
    <t>PRD.002.100023323</t>
  </si>
  <si>
    <t>PRD.002.100023323_COM008002</t>
  </si>
  <si>
    <t>AGR.10.002103</t>
  </si>
  <si>
    <t>Заявление от 22.03.2021</t>
  </si>
  <si>
    <t>PRD.002.100023351_COM008002</t>
  </si>
  <si>
    <t>AGR.10.002070</t>
  </si>
  <si>
    <t>Договор № 101 от 18.02.2021</t>
  </si>
  <si>
    <t>AGR.11.000658</t>
  </si>
  <si>
    <t>Договор № 76 от 10.02.2021</t>
  </si>
  <si>
    <t>AGR.10.002076</t>
  </si>
  <si>
    <t>Договор № Ю-21-150 от 04.02.2021</t>
  </si>
  <si>
    <t>AGR.10.002061</t>
  </si>
  <si>
    <t>Договор № 2610-ХМФЭ от 14.04.2015</t>
  </si>
  <si>
    <t>AGR.10.002062</t>
  </si>
  <si>
    <t>Договор № 438/1 от 27.05.2015</t>
  </si>
  <si>
    <t>AGR.11.000669</t>
  </si>
  <si>
    <t>Служебная записка №10 от 22.03.2021</t>
  </si>
  <si>
    <t>AGR.10.002068</t>
  </si>
  <si>
    <t>ДС № 2 от 14.12.2020</t>
  </si>
  <si>
    <t>Департамент градостроительства и земельных отношений администрации города Нефтеюганска</t>
  </si>
  <si>
    <t>Департамент строительства и земельных отношений администрации Сургутского района</t>
  </si>
  <si>
    <t>Департамент финансов Нефтеюганского района "Администрация Нефтеюганского района"</t>
  </si>
  <si>
    <t>АХО</t>
  </si>
  <si>
    <t>Отдел бурения и КРС</t>
  </si>
  <si>
    <t>Правовое управление</t>
  </si>
  <si>
    <t>Отдел ПБ и ОТ</t>
  </si>
  <si>
    <t>Отдел главного метролога</t>
  </si>
  <si>
    <t>Отдел КИПиА</t>
  </si>
  <si>
    <t>CFR360055</t>
  </si>
  <si>
    <t>месяцев</t>
  </si>
  <si>
    <t>Автодоркомплект ООО</t>
  </si>
  <si>
    <t>PRD.002.100023406</t>
  </si>
  <si>
    <t>Администрация Сургутского района</t>
  </si>
  <si>
    <t>Академия образовательных технологий и исследований АНО</t>
  </si>
  <si>
    <t>PRD.002.100023470</t>
  </si>
  <si>
    <t>Атайнефть ООО</t>
  </si>
  <si>
    <t>Аттестационный Центр ООО</t>
  </si>
  <si>
    <t>PRD.002.100023416</t>
  </si>
  <si>
    <t>Ахтямов Артем Адгамович ИП</t>
  </si>
  <si>
    <t>Газ и Нефть Транс АО</t>
  </si>
  <si>
    <t>Информазащита НИП АО</t>
  </si>
  <si>
    <t>ИП Дмитриев Я.И.</t>
  </si>
  <si>
    <t>ИП Ромась С.П.</t>
  </si>
  <si>
    <t>PRD.002.100023400</t>
  </si>
  <si>
    <t>НефтьТрансСиб ООО</t>
  </si>
  <si>
    <t>Северо-Уральское управление Ростехнадзора</t>
  </si>
  <si>
    <t>Сертум-Про ООО</t>
  </si>
  <si>
    <t>Славнефтехим ИП ЗАО</t>
  </si>
  <si>
    <t>УНС АО</t>
  </si>
  <si>
    <t>Флоринж ООО</t>
  </si>
  <si>
    <t>PRD.002.100009269</t>
  </si>
  <si>
    <t>Технический контрагент</t>
  </si>
  <si>
    <t>I_NONE</t>
  </si>
  <si>
    <t>Договор займа № НФ03/18-2 от 10.01.2018</t>
  </si>
  <si>
    <t>Договор займа №НФ03/15-26 от 21.09.15г.</t>
  </si>
  <si>
    <t>НЕ ИСПОЛЬЗОВАТЬ!!!Договор НФ02/15-76 от 01.08.2015г.</t>
  </si>
  <si>
    <t>Договор займа № НФ03/18-1 от 11.01.2018</t>
  </si>
  <si>
    <t>Договор займа № НФ03/15-4 от 22.01.2015</t>
  </si>
  <si>
    <t>Договор НФ01/18-28 от 03.12.2018г ЯНВАРЬ 2020г.</t>
  </si>
  <si>
    <t>Проценты руб. по коммерческому кредиту по Договору НФ01/18-2</t>
  </si>
  <si>
    <t>AGR.11.000677</t>
  </si>
  <si>
    <t>AGR.11.000683</t>
  </si>
  <si>
    <t>Дог. НФ01/16-45 от 15.11.2016г МАРТ.21- в руб</t>
  </si>
  <si>
    <t>AGR.11.000684</t>
  </si>
  <si>
    <t>Дог. НФ01/16-45 от 15.11.2016г МАРТ.21(USD)</t>
  </si>
  <si>
    <t>AGR.11.000695</t>
  </si>
  <si>
    <t>Дог. НФ01/16-45 от 15.11.2016г АПРЕЛЬ.21- в руб</t>
  </si>
  <si>
    <t>AGR.11.000696</t>
  </si>
  <si>
    <t>Дог. НФ01/16-45 от 15.11.2016г АПРЕЛЬ.21(USD)</t>
  </si>
  <si>
    <t>AGR.10.002108</t>
  </si>
  <si>
    <t>Договор № ОКБ02/21-13 от 01.01.2021</t>
  </si>
  <si>
    <t>Договор № ЮН-00/16-72 от 01.12.2016</t>
  </si>
  <si>
    <t>Договор № ЮН-00/15-25 от 05.02.2015</t>
  </si>
  <si>
    <t>Договор № ОКБ02/15-16 от 13.02.2015</t>
  </si>
  <si>
    <t>AGR.10.002203</t>
  </si>
  <si>
    <t>Договор № ЮН02/21-17 от 21.04.2021</t>
  </si>
  <si>
    <t>займ 150м.р.№ЮН02-19-59от22.11.2019</t>
  </si>
  <si>
    <t>PRD.001.000000031_COM008002</t>
  </si>
  <si>
    <t>AGR.10.002248</t>
  </si>
  <si>
    <t>Договор №УНС02/17-148 от 01.06.2017</t>
  </si>
  <si>
    <t>Договор КБ02/20-57 от 26.10.2020г.</t>
  </si>
  <si>
    <t>Договор КБ02/20-55 от 15.12.2020г.</t>
  </si>
  <si>
    <t>Договор КБ02/20-65 от 14.12.2020г.</t>
  </si>
  <si>
    <t>Договор КБ02/20-49 от 22.07.2020г.</t>
  </si>
  <si>
    <t>AGR.10.002118</t>
  </si>
  <si>
    <t>Договор № КБ02/21-14 от 01.01.2021</t>
  </si>
  <si>
    <t>AGR.10.002131</t>
  </si>
  <si>
    <t>Договор № КБ02/21-06 от 13.01.2021</t>
  </si>
  <si>
    <t>AGR.10.002171</t>
  </si>
  <si>
    <t>ДС № 2 от 07.04.2021</t>
  </si>
  <si>
    <t>AGR.10.002239</t>
  </si>
  <si>
    <t>Договор №КБ02/21-19 от 06.05.2021</t>
  </si>
  <si>
    <t>AGR.10.002247</t>
  </si>
  <si>
    <t>Договор №КБ02/21-20 от 04.05.2021</t>
  </si>
  <si>
    <t>AGR.10.002200</t>
  </si>
  <si>
    <t>Договор № ПН02/21-02 от 18.01.2021</t>
  </si>
  <si>
    <t>КВ по ДК№01-ПН/2011от 24.03.11Доп№89 отг. ИЮЛЬ 2019</t>
  </si>
  <si>
    <t>Договор № КБ02/18-31 от 20.07.2018</t>
  </si>
  <si>
    <t>Договор № КБ02/18-35 от 10.08.2018</t>
  </si>
  <si>
    <t>Договор № КБ02/18-38 от 15.10.2018</t>
  </si>
  <si>
    <t>Договор № КБ02/18-53 от 20.12.2018</t>
  </si>
  <si>
    <t>Договор № КБ02/19-04 от 01.01.2019</t>
  </si>
  <si>
    <t>Договор № КБ02/19-01 от 01.01.2019</t>
  </si>
  <si>
    <t>Договор № КБ02/19-06 от 01.01.2019</t>
  </si>
  <si>
    <t>Договор № КБ02/19-02 от 01.01.2019</t>
  </si>
  <si>
    <t>Договор № КБ02/19-65 от 21.08.2019</t>
  </si>
  <si>
    <t>Договор № КБ02/19-72 от 09.10.2019</t>
  </si>
  <si>
    <t>Договор № КБ02/19-81 от 24.10.2019</t>
  </si>
  <si>
    <t>Договор № КБ02/19-79 от 25.09.2019</t>
  </si>
  <si>
    <t>Договор № КБ02/19-80 от 21.10.2019</t>
  </si>
  <si>
    <t>Договор № КБ02/19-68 от 11.09.2019</t>
  </si>
  <si>
    <t>Договор № КБ02/19-84 от 11.11.2019</t>
  </si>
  <si>
    <t>Договор № КБ02/19-90 от 18.12.2019</t>
  </si>
  <si>
    <t>Договор № КБ02/20-12 от 24.01.2020</t>
  </si>
  <si>
    <t>Договор № КБ02/20-08 от 15.01.2020</t>
  </si>
  <si>
    <t>Договор № КБ02/20-03 от 01.01.2020</t>
  </si>
  <si>
    <t>Договор № КБ02/20-06 от 01.01.2020</t>
  </si>
  <si>
    <t>Договор № КБ02/20-09 от 01.01.2020</t>
  </si>
  <si>
    <t>Договор № КБ02/20-29 от 09.04.2020</t>
  </si>
  <si>
    <t>Договор № КБ02/16-75 от 01.01.2017</t>
  </si>
  <si>
    <t>Договор № КБ02/17-99 от 18.12.2017</t>
  </si>
  <si>
    <t>Договор № КБ02/18-12 от 20.03.2018</t>
  </si>
  <si>
    <t>НЕ ИСПОЛЬЗОВАТЬ!!!Дог. №КБ02/15-26 от 14.01.2015г.</t>
  </si>
  <si>
    <t>Договор № КБ02/20-30 от 13.04.2020</t>
  </si>
  <si>
    <t>Договор № КБ02/20-40 от 01.01.2020</t>
  </si>
  <si>
    <t>Договор № КБ02/20-14 от 03.02.2020</t>
  </si>
  <si>
    <t>Договор №КБ02/20-57 от 26.10.2020г.</t>
  </si>
  <si>
    <t>AGR.11.000671</t>
  </si>
  <si>
    <t>ДС № 1 от 18.02.2021</t>
  </si>
  <si>
    <t>AGR.11.000673</t>
  </si>
  <si>
    <t>AGR.11.000678</t>
  </si>
  <si>
    <t>AGR.11.000690</t>
  </si>
  <si>
    <t>AGR.11.000704</t>
  </si>
  <si>
    <t>AGR.11.000705</t>
  </si>
  <si>
    <t>Приложение № 985 КБО от 27.12.2019</t>
  </si>
  <si>
    <t>Приложение № 1053 КБО от 01.04.2020</t>
  </si>
  <si>
    <t>Приложение №1071 КБО от 12.08.2020г.</t>
  </si>
  <si>
    <t>Приложение № 1073 КБО от 27.08.2020</t>
  </si>
  <si>
    <t>Приложение №1107 КБО USD от 28.10.2020г.</t>
  </si>
  <si>
    <t>Приложение № 1108 КБО USD от 28.10.2020</t>
  </si>
  <si>
    <t>Приложение № 1118 КБО от 18.11.2020</t>
  </si>
  <si>
    <t>Приложение № 1122 КБО от 23.11.2020</t>
  </si>
  <si>
    <t>Приложение № 1104 КБО от 21.10.2020г.</t>
  </si>
  <si>
    <t>Приложение № 1121 КБО от 19.11.2020</t>
  </si>
  <si>
    <t>Приложение № 1203 КБО от 01.12.2020</t>
  </si>
  <si>
    <t>AGR.10.002109</t>
  </si>
  <si>
    <t>Приложение № 1095 КБО от 01.10.2020</t>
  </si>
  <si>
    <t>AGR.10.002110</t>
  </si>
  <si>
    <t>Приложение № 1150 КБО от 23.12.2020</t>
  </si>
  <si>
    <t>AGR.10.002111</t>
  </si>
  <si>
    <t>Приложение № 1198 КБО от 20.02.2021</t>
  </si>
  <si>
    <t>AGR.10.002115</t>
  </si>
  <si>
    <t>Приложение № 1182 КБО от 10.02.2021</t>
  </si>
  <si>
    <t>AGR.10.002116</t>
  </si>
  <si>
    <t>Приложение № 1127 КБО от 03.12.2020</t>
  </si>
  <si>
    <t>AGR.10.002117</t>
  </si>
  <si>
    <t>Приложение № 1190 КБО от 15.02.2021</t>
  </si>
  <si>
    <t>AGR.10.002119</t>
  </si>
  <si>
    <t>Приложение № 1196 КБО от 20.02.2021</t>
  </si>
  <si>
    <t>AGR.10.002120</t>
  </si>
  <si>
    <t>Приложение № 1197 КБО от 20.02.2021</t>
  </si>
  <si>
    <t>AGR.10.002121</t>
  </si>
  <si>
    <t>Приложение № 1189 КБО от 15.02.2021</t>
  </si>
  <si>
    <t>AGR.10.002122</t>
  </si>
  <si>
    <t>Приложение № 1186 КБО от 11.02.2021</t>
  </si>
  <si>
    <t>AGR.10.002123</t>
  </si>
  <si>
    <t>Приложение № 1180 КБО от 08.02.2021</t>
  </si>
  <si>
    <t>AGR.10.002125</t>
  </si>
  <si>
    <t>Приложение № 1167 КБО от 27.01.2021</t>
  </si>
  <si>
    <t>AGR.10.002146</t>
  </si>
  <si>
    <t>Приложение № 1201 КБО от 01.03.2021</t>
  </si>
  <si>
    <t>AGR.10.002149</t>
  </si>
  <si>
    <t>Приложение № 1209 КБО от 11.03.2021</t>
  </si>
  <si>
    <t>AGR.10.002150</t>
  </si>
  <si>
    <t>Приложение № 1184 КБО от 11.02.2021</t>
  </si>
  <si>
    <t>AGR.10.002151</t>
  </si>
  <si>
    <t>Приложение № 1220 КБО от 01.03.2021</t>
  </si>
  <si>
    <t>AGR.10.002154</t>
  </si>
  <si>
    <t>Приложение № 1227 КБО от 01.01.2021</t>
  </si>
  <si>
    <t>AGR.10.002155</t>
  </si>
  <si>
    <t>Приложение № 1228 КБО от 01.02.2021</t>
  </si>
  <si>
    <t>AGR.10.002157</t>
  </si>
  <si>
    <t>Приложение № 1207 КБО от 09.03.2021</t>
  </si>
  <si>
    <t>AGR.10.002162</t>
  </si>
  <si>
    <t>Приложение № 1151 КБО от 29.12.2020</t>
  </si>
  <si>
    <t>AGR.10.002163</t>
  </si>
  <si>
    <t>Приложение № 1210 КБО от 15.03.2021</t>
  </si>
  <si>
    <t>AGR.10.002165</t>
  </si>
  <si>
    <t>Приложение № 1206 КБО от 09.03.2021</t>
  </si>
  <si>
    <t>AGR.10.002182</t>
  </si>
  <si>
    <t>Приложение № 1170 КБО от 01.02.2021</t>
  </si>
  <si>
    <t>AGR.10.002183</t>
  </si>
  <si>
    <t>Приложение № 1171 КБО от 01.02.2021</t>
  </si>
  <si>
    <t>AGR.10.002186</t>
  </si>
  <si>
    <t>Приложение № 1179 КБО от 05.02.2021</t>
  </si>
  <si>
    <t>AGR.10.002189</t>
  </si>
  <si>
    <t>Приложение № 1222 КБО от 29.03.2021</t>
  </si>
  <si>
    <t>AGR.10.002190</t>
  </si>
  <si>
    <t>Приложение № 1177 КБО от 03.02.2021</t>
  </si>
  <si>
    <t>AGR.10.002191</t>
  </si>
  <si>
    <t>Приложение № 1200 КБО от 20.02.2021</t>
  </si>
  <si>
    <t>AGR.10.002192</t>
  </si>
  <si>
    <t>Приложение № 1236 КБО от 01.04.2021</t>
  </si>
  <si>
    <t>AGR.10.002193</t>
  </si>
  <si>
    <t>Приложение № 1240 КБО от 01.04.2021</t>
  </si>
  <si>
    <t>AGR.10.002195</t>
  </si>
  <si>
    <t>Приложение № 1191 КБО от 18.02.2021</t>
  </si>
  <si>
    <t>AGR.10.002196</t>
  </si>
  <si>
    <t>Приложение № 1086 КБО от 17.09.2020</t>
  </si>
  <si>
    <t>AGR.10.002197</t>
  </si>
  <si>
    <t>Приложение № 1215 КБО от 23.03.2021</t>
  </si>
  <si>
    <t>AGR.10.002198</t>
  </si>
  <si>
    <t>Приложение № 1192 КБО от 18.02.2021</t>
  </si>
  <si>
    <t>AGR.10.002201</t>
  </si>
  <si>
    <t>Приложение № 1204 КБО от 20.02.2021</t>
  </si>
  <si>
    <t>AGR.10.002202</t>
  </si>
  <si>
    <t>Приложение № 1219 КБО от 25.03.2021</t>
  </si>
  <si>
    <t>AGR.10.002204</t>
  </si>
  <si>
    <t>Приложение № 1221 КБО от 25.03.2021</t>
  </si>
  <si>
    <t>AGR.10.002205</t>
  </si>
  <si>
    <t>Приложение № 1237 КБО от 01.02.2021</t>
  </si>
  <si>
    <t>AGR.10.002207</t>
  </si>
  <si>
    <t>Приложение № 1234 КБО от 16.04.2021</t>
  </si>
  <si>
    <t>AGR.10.002208</t>
  </si>
  <si>
    <t>Приложение № 1225 КБО от 30.03.2021</t>
  </si>
  <si>
    <t>AGR.10.002209</t>
  </si>
  <si>
    <t>Приложение № 1224 КБО от 30.03.2021</t>
  </si>
  <si>
    <t>AGR.10.002211</t>
  </si>
  <si>
    <t>Приложение № 1223 КБО USD от 30.03.2021</t>
  </si>
  <si>
    <t>AGR.10.002212</t>
  </si>
  <si>
    <t>Приложение № 1218 КБО от 24.03.2021</t>
  </si>
  <si>
    <t>AGR.10.002213</t>
  </si>
  <si>
    <t>Приложение № 1217 КБО от 23.03.2021</t>
  </si>
  <si>
    <t>AGR.10.002214</t>
  </si>
  <si>
    <t>Приложение № 1216 КБО от 23.03.2021</t>
  </si>
  <si>
    <t>AGR.10.002215</t>
  </si>
  <si>
    <t>Приложение № 1214 КБО от 22.03.2021</t>
  </si>
  <si>
    <t>AGR.10.002216</t>
  </si>
  <si>
    <t>Приложение № 1213 КБО от 22.03.2021</t>
  </si>
  <si>
    <t>AGR.10.002217</t>
  </si>
  <si>
    <t>Приложение № 1212 КБО от 22.03.2021</t>
  </si>
  <si>
    <t>AGR.10.002218</t>
  </si>
  <si>
    <t>Приложение № 1211 КБО от 18.03.2021</t>
  </si>
  <si>
    <t>AGR.10.002219</t>
  </si>
  <si>
    <t>Приложение № 1193 КБО от 18.02.2021</t>
  </si>
  <si>
    <t>AGR.10.002220</t>
  </si>
  <si>
    <t>Приложение № 1205 КБО от 20.02.2021</t>
  </si>
  <si>
    <t>AGR.10.002231</t>
  </si>
  <si>
    <t>Приложение № 1229 КБО от 12.04.2021</t>
  </si>
  <si>
    <t>AGR.10.002232</t>
  </si>
  <si>
    <t>Приложение № 1233 КБО от 16.04.2021</t>
  </si>
  <si>
    <t>AGR.10.002233</t>
  </si>
  <si>
    <t>Приложение № 1230 КБО от 13.04.2021</t>
  </si>
  <si>
    <t>AGR.10.002234</t>
  </si>
  <si>
    <t>Приложение № 1187 КБО от 20.02.2021</t>
  </si>
  <si>
    <t>AGR.10.002241</t>
  </si>
  <si>
    <t>Приложение № 1238 КБО от 22.04.2021</t>
  </si>
  <si>
    <t>AGR.10.002242</t>
  </si>
  <si>
    <t>Приложение № 1243 КБО от 28.04.2021</t>
  </si>
  <si>
    <t>AGR.10.002243</t>
  </si>
  <si>
    <t>Приложение № 1208 КБО от 10.03.2021</t>
  </si>
  <si>
    <t>AGR.10.002245</t>
  </si>
  <si>
    <t>Приложение № 1239 КБО от 22.04.2021</t>
  </si>
  <si>
    <t>AGR.10.002148</t>
  </si>
  <si>
    <t>Договор № ОКБ02/20-197/КВ от 17.12.2020</t>
  </si>
  <si>
    <t>AGR.10.002244</t>
  </si>
  <si>
    <t>Договор № ОКБ02/21-126 от 06.05.2021</t>
  </si>
  <si>
    <t>Договор № ОКБ 02/20-113 от 08.05.2020</t>
  </si>
  <si>
    <t>AGR.10.002126</t>
  </si>
  <si>
    <t>Договор № ОКБ02/20-107 от 25.05.2020</t>
  </si>
  <si>
    <t>Договор № ОКБ02/20-106 от 25.05.2020</t>
  </si>
  <si>
    <t>Договор № ОКБ02/20-116 от 18.06.2020</t>
  </si>
  <si>
    <t>Договор №ОКБ02/20-116 от 18.06.2020</t>
  </si>
  <si>
    <t>Договор № ОКБ02/20-140 от 19.08.2020</t>
  </si>
  <si>
    <t>AGR.10.002181</t>
  </si>
  <si>
    <t>Договор № ОКБ02/21-105 от 12.04.2021</t>
  </si>
  <si>
    <t>AGR.10.002144</t>
  </si>
  <si>
    <t>Договор № ОКБ02/20-141 от 02.09.2020</t>
  </si>
  <si>
    <t>AGR.10.002145</t>
  </si>
  <si>
    <t>ДС № 1 от 24.12.2020</t>
  </si>
  <si>
    <t>Договор № ОКБ02/20-128 от 23.07.2020</t>
  </si>
  <si>
    <t>AGR.10.002174</t>
  </si>
  <si>
    <t>Договор № ОКБ02/21-114 от 21.04.2021</t>
  </si>
  <si>
    <t>AGR.10.002180</t>
  </si>
  <si>
    <t>ДС № 3 от 07.04.2021</t>
  </si>
  <si>
    <t>!!! не исп Договор №ОКБ02/18-59 от 20.03.2018</t>
  </si>
  <si>
    <t>AGR.10.002199</t>
  </si>
  <si>
    <t>Договор № ОКБ02/21-55 от 18.01.2021</t>
  </si>
  <si>
    <t>Договор № КБ02/20-17-007/20 от 14.02.2020</t>
  </si>
  <si>
    <t>Договор №КБ02/20-52-041/20 от 23.07.2020г.</t>
  </si>
  <si>
    <t>AGR.10.002112</t>
  </si>
  <si>
    <t>Договор № ОКБ02/21-80 от 24.02.2021</t>
  </si>
  <si>
    <t>AGR.10.002113</t>
  </si>
  <si>
    <t>Договор № ОКБ02/21-79 от 24.02.2021</t>
  </si>
  <si>
    <t>AGR.11.000672</t>
  </si>
  <si>
    <t>ДС № 4 от 04.03.2021</t>
  </si>
  <si>
    <t>AGR.10.002132</t>
  </si>
  <si>
    <t>ДС № 1 от 29.03.2021</t>
  </si>
  <si>
    <t>AGR.10.002159</t>
  </si>
  <si>
    <t>ДС № 1 от 30.12.2020</t>
  </si>
  <si>
    <t>AGR.10.002143</t>
  </si>
  <si>
    <t>Уведомление на оплату №1245 от 01.04.2021</t>
  </si>
  <si>
    <t>Договор № ОКБ02/19-151 от 25.09.2019</t>
  </si>
  <si>
    <t>AGR.10.002156</t>
  </si>
  <si>
    <t>PRD.002.100001679_COM003001</t>
  </si>
  <si>
    <t>AGR.17.000400</t>
  </si>
  <si>
    <t>Контракт №НФ01/18-40 от 10.12.2018</t>
  </si>
  <si>
    <t>PRD.002.100001679_COM008003</t>
  </si>
  <si>
    <t>AGR.11.000700</t>
  </si>
  <si>
    <t>Договор № 70/20-МО от 06.08.2020</t>
  </si>
  <si>
    <t>Договор № ОКБ02/21-01 от 01.01.2021</t>
  </si>
  <si>
    <t>AGR.10.002228</t>
  </si>
  <si>
    <t>Договор № 126/24АЦ от 12.05.2021</t>
  </si>
  <si>
    <t>AGR.10.002176</t>
  </si>
  <si>
    <t>Договор № ОКБ02/20-162 от 01.09.2020</t>
  </si>
  <si>
    <t>AGR.11.000691</t>
  </si>
  <si>
    <t>Договор № КБ02/20-39 от 27.04.2020</t>
  </si>
  <si>
    <t>AGR.10.002138</t>
  </si>
  <si>
    <t>Договор № ОКБ02/21-92 от 17.03.2021</t>
  </si>
  <si>
    <t>AGR.10.002179</t>
  </si>
  <si>
    <t>Договор № ОКБ02/21-100 от 07.04.2021</t>
  </si>
  <si>
    <t>AGR.10.002222</t>
  </si>
  <si>
    <t>Договор № ОКБ02/21-121 от 18.04.2021</t>
  </si>
  <si>
    <t>AGR.11.000675</t>
  </si>
  <si>
    <t>Модельное соглашение от 01.01.2021</t>
  </si>
  <si>
    <t>PRD.002.100009269_COM008002</t>
  </si>
  <si>
    <t>AGR.10.002169</t>
  </si>
  <si>
    <t>Договор № 226 от 21.04.2021</t>
  </si>
  <si>
    <t>PRD.002.100009331_COM008003</t>
  </si>
  <si>
    <t>AGR.11.000697</t>
  </si>
  <si>
    <t>Счет №0262 от 30.04.2021</t>
  </si>
  <si>
    <t>НЕ ИСПОЛЬЗОВАТЬ!!!Договор №ОКБ02/20-38 от 01.01.2020</t>
  </si>
  <si>
    <t>AGR.10.002185</t>
  </si>
  <si>
    <t>Договор № 21910916G0099 от 26.04.2021</t>
  </si>
  <si>
    <t>AGR.10.002224</t>
  </si>
  <si>
    <t>Договор № VSKX12145701483000 от 12.05.2021</t>
  </si>
  <si>
    <t>Договор № Tr000507099 от 30.06.2020</t>
  </si>
  <si>
    <t>AGR.10.002236</t>
  </si>
  <si>
    <t>Договор № ОКБ02/21-118 от 26.04.2021</t>
  </si>
  <si>
    <t>Договор № 0058/18-14-ДА от 25.04.2018</t>
  </si>
  <si>
    <t>Договор № 0066/18-14-ДА от 11.05.2018</t>
  </si>
  <si>
    <t>Договор № 0067/18-14-ДА от 18.05.2018</t>
  </si>
  <si>
    <t>Договор № 0072/18-14-ДА от 24.05.2018</t>
  </si>
  <si>
    <t>Договор № 0074/18-14-ДА от 31.05.2018</t>
  </si>
  <si>
    <t>Договор № 0129/18-14-ДА от 12.09.2018</t>
  </si>
  <si>
    <t>Договор № 0111/18-14-ДА от 02.08.2018</t>
  </si>
  <si>
    <t>Договор № 0196/18-14-ДА от 02.11.2018</t>
  </si>
  <si>
    <t>Договор № 0194/18-14-ДА от 02.11.2018</t>
  </si>
  <si>
    <t>Договор № 0166/18-14-ДА от 11.10.2018</t>
  </si>
  <si>
    <t>Договор № 0114/18-14-ДА от 09.08.2018</t>
  </si>
  <si>
    <t>Договор № 0115/18-14-ДА от 09.08.2018</t>
  </si>
  <si>
    <t>Договор № 0153/18-14-ДА от 02.10.2018</t>
  </si>
  <si>
    <t>!!!использовать задвоение Договор №0107/20-14-ДА от 22.06.20</t>
  </si>
  <si>
    <t>!!! использовать задвоение Договор №0123/20-14-ДА от 06.07.2</t>
  </si>
  <si>
    <t>!!! использовать задвоение Договор №0117/20-14-ДА от 03.07.2</t>
  </si>
  <si>
    <t>AGR.11.000694</t>
  </si>
  <si>
    <t>Договор № 0029/21-14-ДА от 11.03.2021</t>
  </si>
  <si>
    <t>AGR.11.000698</t>
  </si>
  <si>
    <t>Решение Арбитражного суда №А75-520/2021 от 07.04.2021</t>
  </si>
  <si>
    <t>Договор №0150/16-14-ДА от 10.08.2016</t>
  </si>
  <si>
    <t>!!!Договор №ЮН02/19-14 от 28.02.2019 г.</t>
  </si>
  <si>
    <t>!!!Договор № ОКБ02/17-211 от 27.11.2017</t>
  </si>
  <si>
    <t>Договор № ЮН02/19-28 от 20.05.2019</t>
  </si>
  <si>
    <t>Договор № КБ02/20-21 от 12.03.2020</t>
  </si>
  <si>
    <t>AGR.10.002210</t>
  </si>
  <si>
    <t>Договор № ОКБ02/21-85 от 05.03.2021</t>
  </si>
  <si>
    <t>AGR.10.002170</t>
  </si>
  <si>
    <t>Договор № ОКБ02/21-115 от 22.04.2021</t>
  </si>
  <si>
    <t>Договор № ОКБ02/21-02 от 01.01.2021</t>
  </si>
  <si>
    <t>Договор №ОКБ02/20-152/КВ от 26.10.2020</t>
  </si>
  <si>
    <t>Счет № 001036-К26 от 17.03.2020</t>
  </si>
  <si>
    <t>AGR.10.002140</t>
  </si>
  <si>
    <t>Договор-счет № 861-К26 от 10.03.2021</t>
  </si>
  <si>
    <t>AGR.10.002152</t>
  </si>
  <si>
    <t>Договор № ОКБ02/21-24 от 01.01.2021</t>
  </si>
  <si>
    <t>AGR.10.002153</t>
  </si>
  <si>
    <t>Договор № ОКБ02/21-23 от 01.01.2021</t>
  </si>
  <si>
    <t>AGR.05.000041</t>
  </si>
  <si>
    <t>Договор № АН02/21-01 от 09.03.2021</t>
  </si>
  <si>
    <t>Договор № КБ02/20-18 от 20.02.2020</t>
  </si>
  <si>
    <t>AGR.12.000043</t>
  </si>
  <si>
    <t>Договор №ПН02/20-04 от 01.09.2020</t>
  </si>
  <si>
    <t>Договор лизинга № 1529748-ФЛ/ЕКТ-17 от 27.01.2017</t>
  </si>
  <si>
    <t>Договор лизинга № 1736279-ФЛ/СРГ-17 от 18.12.2017</t>
  </si>
  <si>
    <t>Договор лизинга № 1736287-ФЛ/СРГ-17 от 18.12.2017</t>
  </si>
  <si>
    <t>Договор лизинга № 1735251-ФЛ/СРГ-17 от 18.12.2017</t>
  </si>
  <si>
    <t>Договор лизинга № 1734733-ФЛ/СРГ-17 от 18.12.2017</t>
  </si>
  <si>
    <t>AGR.10.002128</t>
  </si>
  <si>
    <t>Договор № ОКБ02/21-30 от 01.01.2021</t>
  </si>
  <si>
    <t>AGR.10.002134</t>
  </si>
  <si>
    <t>Договор № ОКБ02/20-151 от 21.09.2020</t>
  </si>
  <si>
    <t>AGR.10.002238</t>
  </si>
  <si>
    <t>Договор № ОКБ02/21-97 от 25.03.2021</t>
  </si>
  <si>
    <t>AGR.10.002136</t>
  </si>
  <si>
    <t>Договор № ОКБ02/21-95 от 22.03.2021</t>
  </si>
  <si>
    <t>Договор № ИДО 02.4/20-ЮГУ-043 от 01.04.2020</t>
  </si>
  <si>
    <t>Договор №ИДО 02.4/21-ЮГУ-002 от 12.01.2021</t>
  </si>
  <si>
    <t>Договор № ОКБ02/20-16 от 01.01.2020</t>
  </si>
  <si>
    <t>Договор № ОКБ02/19-19 от 01.01.2019</t>
  </si>
  <si>
    <t>Договор № ОКБ02/20-65 от 12.02.2020</t>
  </si>
  <si>
    <t>AGR.10.002147</t>
  </si>
  <si>
    <t>Счет-оферта № 077мск141/02.04.2021</t>
  </si>
  <si>
    <t>AGR.10.002114</t>
  </si>
  <si>
    <t>Договор № ОКБ02/21-83 от 04.03.2021</t>
  </si>
  <si>
    <t>AGR.10.002177</t>
  </si>
  <si>
    <t>Договор № ОКБ02/21-113 от 21.04.2021</t>
  </si>
  <si>
    <t>Договор № РЭС21-190/00 от 01.01.2021</t>
  </si>
  <si>
    <t>AGR.10.002166</t>
  </si>
  <si>
    <t>ДС № 1 от 03.01.2021</t>
  </si>
  <si>
    <t>PRD.002.100019710_COM008002</t>
  </si>
  <si>
    <t>AGR.10.002130</t>
  </si>
  <si>
    <t>Служебная записка б/н от 25.03.2021</t>
  </si>
  <si>
    <t>AGR.11.000681</t>
  </si>
  <si>
    <t>Служебная записка б/н от 05.04.2021</t>
  </si>
  <si>
    <t>Договор №КБ02/18-29-163/18Н от 10.07.18</t>
  </si>
  <si>
    <t>Договор № КБ02/20-07 от 15.01.2020</t>
  </si>
  <si>
    <t>PRD.002.100020276_COM008003</t>
  </si>
  <si>
    <t>AGR.11.000701</t>
  </si>
  <si>
    <t>Контракт №FST-PET-01 от 27.01.2020</t>
  </si>
  <si>
    <t>AGR.10.002235</t>
  </si>
  <si>
    <t>Договор № ОКБ02/21-117 от 26.04.2021</t>
  </si>
  <si>
    <t>AGR.11.000693</t>
  </si>
  <si>
    <t>Договор № КБ02/20-36 от 28.04.2020</t>
  </si>
  <si>
    <t>Договор № 00-001653 от 08.02.2019</t>
  </si>
  <si>
    <t>Договор № 00-014484 от 03.03.2020</t>
  </si>
  <si>
    <t>Договор № 00-015921 от 16.04.2020</t>
  </si>
  <si>
    <t>AGR.10.002124</t>
  </si>
  <si>
    <t>ДС № 2 от 30.12.2020</t>
  </si>
  <si>
    <t>AGR.10.002158</t>
  </si>
  <si>
    <t>Договор № GPL1-T01-0001221477/20210220 от 01.01.2021</t>
  </si>
  <si>
    <t>договор 33960-30/15-4 от 29.10.2015</t>
  </si>
  <si>
    <t>Договор №ОКБ02/21-19 от 01.01.2021</t>
  </si>
  <si>
    <t>Договор № КБ02/20-19 от 26.02.2020</t>
  </si>
  <si>
    <t>AGR.10.002139</t>
  </si>
  <si>
    <t>Договор № 57/2021 от 01.01.2021</t>
  </si>
  <si>
    <t>PRD.002.100021700_COM008005</t>
  </si>
  <si>
    <t>AGR.12.000041</t>
  </si>
  <si>
    <t>Договор №ПН/20-01 от 01.06.2020</t>
  </si>
  <si>
    <t>PRD.002.100022167_COM008005</t>
  </si>
  <si>
    <t>AGR.12.000040</t>
  </si>
  <si>
    <t>Счет-оферта №203842 от 02.04.2021</t>
  </si>
  <si>
    <t>AGR.10.002135</t>
  </si>
  <si>
    <t>Договор № 063/100221/024 от 10.02.2021</t>
  </si>
  <si>
    <t>AGR.11.000692</t>
  </si>
  <si>
    <t>Договор № КБ02/21-18 от 01.04.2021</t>
  </si>
  <si>
    <t>AGR.10.002227</t>
  </si>
  <si>
    <t>Договор № ОКБ02/21-112 от 21.04.2021</t>
  </si>
  <si>
    <t>Договор № ОКБ02/20-71//НТЦ-20/09000/00179/Д-СТО от 04.02.20</t>
  </si>
  <si>
    <t>Договор № ОКБ02/20-105/2020 от 18.05.2020</t>
  </si>
  <si>
    <t>Договор ОКБ02/20-115 от 09.06.2020</t>
  </si>
  <si>
    <t>AGR.11.000687</t>
  </si>
  <si>
    <t>Постановление по делу об административном нарушении №Х03-029</t>
  </si>
  <si>
    <t>AGR.10.002127</t>
  </si>
  <si>
    <t>Письмо № КБ-3456 от 24.12.2020</t>
  </si>
  <si>
    <t>AGR.10.002172</t>
  </si>
  <si>
    <t>Договор № 16/2021 от 10.03.2021</t>
  </si>
  <si>
    <t>AGR.10.002173</t>
  </si>
  <si>
    <t>Договор № ОКБ02/20-196 от 17.12.2020</t>
  </si>
  <si>
    <t>AGR.10.002184</t>
  </si>
  <si>
    <t>Договор № ОКБ02/21-44 от 20.01.2021</t>
  </si>
  <si>
    <t>AGR.10.002188</t>
  </si>
  <si>
    <t>Договор № ОКБ02/21-77 от 24.02.2021</t>
  </si>
  <si>
    <t>AGR.10.002240</t>
  </si>
  <si>
    <t>Договор №ОКБ02/21-58 от 18.01.2021</t>
  </si>
  <si>
    <t>AGR.10.002237</t>
  </si>
  <si>
    <t>Договор № ОКБ02/21-116 от 26.04.2021</t>
  </si>
  <si>
    <t>Договор №ОКБ02/20-144 от 07.09.2020г</t>
  </si>
  <si>
    <t>Договор №КБ02/20-56 от 07.09.2020г</t>
  </si>
  <si>
    <t>AGR.10.002178</t>
  </si>
  <si>
    <t>Договор № ОКБ02/21-101 от 07.04.2021</t>
  </si>
  <si>
    <t>AGR.10.002223</t>
  </si>
  <si>
    <t>Договор № ОКБ02/21-120 от 01.05.2021</t>
  </si>
  <si>
    <t>AGR.10.002246</t>
  </si>
  <si>
    <t>Договор № ОКБ02/20-192 от 08.12.2020</t>
  </si>
  <si>
    <t>PRD.002.100023157_COM008002</t>
  </si>
  <si>
    <t>AGR.10.002206</t>
  </si>
  <si>
    <t>Договор № ОКБ02/20-177 от 06.11.2020</t>
  </si>
  <si>
    <t>PRD.002.100023157_COM008003</t>
  </si>
  <si>
    <t>AGR.11.000685</t>
  </si>
  <si>
    <t>Договор № КБ02/20-64 от 06.11.2020</t>
  </si>
  <si>
    <t>Договор № ОКБ02/21-61 от 01.02.2021</t>
  </si>
  <si>
    <t>PRD.002.100023244_COM008002</t>
  </si>
  <si>
    <t>AGR.10.002129</t>
  </si>
  <si>
    <t>Договор № ОКБ02/21-60 от 15.01.2021</t>
  </si>
  <si>
    <t>PRD.002.100023400_COM008002</t>
  </si>
  <si>
    <t>AGR.10.002160</t>
  </si>
  <si>
    <t>Договор № ОКБ02/21-99 от 30.03.2021</t>
  </si>
  <si>
    <t>PRD.002.100023406_COM008002</t>
  </si>
  <si>
    <t>AGR.10.002164</t>
  </si>
  <si>
    <t>Договор № ОКБ02/21-104 от 09.04.2021</t>
  </si>
  <si>
    <t>PRD.002.100023416_COM008002</t>
  </si>
  <si>
    <t>AGR.10.002161</t>
  </si>
  <si>
    <t>Счет-оферта № С-А-Ц-ПД-77/21-4-75 от 07.04.2021</t>
  </si>
  <si>
    <t>PRD.002.100023435_COM008002</t>
  </si>
  <si>
    <t>AGR.10.002167</t>
  </si>
  <si>
    <t>Договор № ОКБ02/21-109 от 11.04.2021</t>
  </si>
  <si>
    <t>AGR.10.002229</t>
  </si>
  <si>
    <t>Договор №ОКБ02/21-134 от 17.05.2021</t>
  </si>
  <si>
    <t>AGR.10.002230</t>
  </si>
  <si>
    <t>Договор №ОКБ02/21-133 от 17.05.2021</t>
  </si>
  <si>
    <t>PRD.002.100023461_COM008002</t>
  </si>
  <si>
    <t>AGR.10.002175</t>
  </si>
  <si>
    <t>Заявление от 29.04.2021</t>
  </si>
  <si>
    <t>PRD.002.100023470_COM008002</t>
  </si>
  <si>
    <t>AGR.10.002221</t>
  </si>
  <si>
    <t>Договор № 3-21193/ОУ от 29.04.2021</t>
  </si>
  <si>
    <t>PRD.002.100023502_COM008002</t>
  </si>
  <si>
    <t>AGR.10.002226</t>
  </si>
  <si>
    <t>Заявление б/н от 17.05.2021</t>
  </si>
  <si>
    <t>PRD.002.100023507_COM008002</t>
  </si>
  <si>
    <t>AGR.10.002249</t>
  </si>
  <si>
    <t>Заявление от 27.05.2021</t>
  </si>
  <si>
    <t>AGR.11.000706</t>
  </si>
  <si>
    <t>СЧЕТ-ОФЕРТА № s2193272031 от 12.05.2021</t>
  </si>
  <si>
    <t>AGR.10.002194</t>
  </si>
  <si>
    <t>Договор № ОКБ02/21-96 от 01.01.2021</t>
  </si>
  <si>
    <t>AGR.10.002142</t>
  </si>
  <si>
    <t>Договор № ОКБ02/21-89 от 15.03.2021</t>
  </si>
  <si>
    <t>Договор №5081/19 от 01.11.2019</t>
  </si>
  <si>
    <t>AGR.11.000674</t>
  </si>
  <si>
    <t>Договор № 127 от 02.03.2021</t>
  </si>
  <si>
    <t>AGR.11.000680</t>
  </si>
  <si>
    <t>Договор № 177 от 24.03.2021</t>
  </si>
  <si>
    <t>AGR.11.000699</t>
  </si>
  <si>
    <t>Договор № 336 от 04.05.2021</t>
  </si>
  <si>
    <t>PRD.005.100000614_COM008005</t>
  </si>
  <si>
    <t>AGR.12.000042</t>
  </si>
  <si>
    <t>Договор №ПН02/20-05 от 01.10.2020</t>
  </si>
  <si>
    <t>Договор №ОКБ02/20-130 от 23.07.2020</t>
  </si>
  <si>
    <t>AGR.10.002187</t>
  </si>
  <si>
    <t>Договор № ОКБ02/21-78 от 24.02.2021</t>
  </si>
  <si>
    <t>AGR.10.002137</t>
  </si>
  <si>
    <t>Договор № ОКБ02/21-87 от 09.03.2021</t>
  </si>
  <si>
    <t>AGR.11.000676</t>
  </si>
  <si>
    <t>Договор № 34-50125 от 01.11.2018</t>
  </si>
  <si>
    <t>НЕ ИСПОЛЬЗОВАТЬ!!!Договор № 2610-ХМФЭ от 14.04.15</t>
  </si>
  <si>
    <t>НЕ ИСПОЛЬЗОВАТЬ!!!Договор №438/1 от 27.05.2015г.</t>
  </si>
  <si>
    <t>Договор № 438/ Т от 05.10.2015г.</t>
  </si>
  <si>
    <t>Договор № КБ02/20-23 от 26.03.2020</t>
  </si>
  <si>
    <t>Договор №2712 от 27.04.2001</t>
  </si>
  <si>
    <t>PRD.008.100000237_COM008002</t>
  </si>
  <si>
    <t>AGR.10.002168</t>
  </si>
  <si>
    <t>Договор № 4071 от 09.04.2021</t>
  </si>
  <si>
    <t>!!!!!!!Договор №1406Д-20/ГГЭ-24084/11-02 от 17.08.2020</t>
  </si>
  <si>
    <t>AGR.11.000689</t>
  </si>
  <si>
    <t>Договор № 1018Д-21/ГГЭ-27448/11-02 от 22.04.2021</t>
  </si>
  <si>
    <t>AGR.11.000679</t>
  </si>
  <si>
    <t>служебная записка б/н от 30.03.2021</t>
  </si>
  <si>
    <t>AGR.10.002107</t>
  </si>
  <si>
    <t>Претензия №247-ЛН/2020 от 30.09.2020</t>
  </si>
  <si>
    <t>AGR.11.000682</t>
  </si>
  <si>
    <t>Служебная записка № 11 от 07.04.2021</t>
  </si>
  <si>
    <t>AGR.11.000686</t>
  </si>
  <si>
    <t>Служебная записка № 12 от 09.04.2021</t>
  </si>
  <si>
    <t>AGR.11.000688</t>
  </si>
  <si>
    <t>Служебная записка №13 от 20.04.2021</t>
  </si>
  <si>
    <t>AGR.11.000702</t>
  </si>
  <si>
    <t>Служебная записка № 14 от 17.05.2021</t>
  </si>
  <si>
    <t>AGR.11.000703</t>
  </si>
  <si>
    <t>Служебная записка № 16 от 18.05.2021</t>
  </si>
  <si>
    <t>PRD.008.100000383_COM008002</t>
  </si>
  <si>
    <t>AGR.10.002133</t>
  </si>
  <si>
    <t>Служебная записка б/н от 26.03.2021</t>
  </si>
  <si>
    <t>AGR.10.002141</t>
  </si>
  <si>
    <t>Договор № ОКБ02/21-94 от 10.03.2021</t>
  </si>
  <si>
    <t>Договор № ОКБ02/18-39 от 01.01.2018</t>
  </si>
  <si>
    <t>Процесс</t>
  </si>
  <si>
    <t>АКВАКИТ- Север НПО ООО</t>
  </si>
  <si>
    <t>PRD.002.100021815</t>
  </si>
  <si>
    <t>Атлас ННБ ООО</t>
  </si>
  <si>
    <t>PRD.002.100022970</t>
  </si>
  <si>
    <t>ГРЧЦ ФГУП</t>
  </si>
  <si>
    <t>PRD.002.100021487</t>
  </si>
  <si>
    <t>Департамент градостроительства и земельных отношений админис</t>
  </si>
  <si>
    <t>КонВентКлимат ООО</t>
  </si>
  <si>
    <t>PRD.002.100022363</t>
  </si>
  <si>
    <t>PRD.002.100017425</t>
  </si>
  <si>
    <t>Межрегиональное территориальное управление Федерального аген</t>
  </si>
  <si>
    <t>PRD.008.100000357</t>
  </si>
  <si>
    <t>Металлоинвест ООО</t>
  </si>
  <si>
    <t>PRD.002.100023111</t>
  </si>
  <si>
    <t>НК Роснефть ПАО</t>
  </si>
  <si>
    <t>PRD.002.100018649</t>
  </si>
  <si>
    <t>PRD.002.100001706</t>
  </si>
  <si>
    <t>РКЦ ЖКХ ОАО</t>
  </si>
  <si>
    <t>PRD.002.100002530</t>
  </si>
  <si>
    <t>РН-Развитие ООО</t>
  </si>
  <si>
    <t>PRD.002.100001645</t>
  </si>
  <si>
    <t>Роскомнадзор</t>
  </si>
  <si>
    <t>PRD.008.100000294</t>
  </si>
  <si>
    <t>СанТех-Сервис ООО</t>
  </si>
  <si>
    <t>PRD.002.100016120</t>
  </si>
  <si>
    <t>СибСтройЭксперт ООО</t>
  </si>
  <si>
    <t>Ситибанк АО КБ</t>
  </si>
  <si>
    <t>PRD.007.000000036</t>
  </si>
  <si>
    <t>ТелекомКонсалтинг ООО</t>
  </si>
  <si>
    <t>PRD.002.100022691</t>
  </si>
  <si>
    <t>ТРАНСНЕФТЬ - СИБИРЬ АО</t>
  </si>
  <si>
    <t>PRD.002.100022928</t>
  </si>
  <si>
    <t>ТЭК-Торг АО</t>
  </si>
  <si>
    <t>PRD.002.100019841</t>
  </si>
  <si>
    <t>Тюменьэнерго АО</t>
  </si>
  <si>
    <t>PRD.002.100021293</t>
  </si>
  <si>
    <t>Универсал сервис НГМУП</t>
  </si>
  <si>
    <t>PRD.002.100009096</t>
  </si>
  <si>
    <t>Юганскводоканал АО</t>
  </si>
  <si>
    <t>PRD.005.100001224</t>
  </si>
  <si>
    <t>PRD.005.100001225</t>
  </si>
  <si>
    <t>Югорский фонд капитального ремонта многоквартирных домов</t>
  </si>
  <si>
    <t>PRD.002.100021152</t>
  </si>
  <si>
    <t>PRD.001.000000001_COM003001</t>
  </si>
  <si>
    <t>AGR.17.000005</t>
  </si>
  <si>
    <t>Договор НФ01/16-46 от 15.11.2016г. нефть ( октябрь19)</t>
  </si>
  <si>
    <t>AGR.17.000023</t>
  </si>
  <si>
    <t>Договор НФ01/16-46 от 15.11.2016г. нефть ( ноябрь19)</t>
  </si>
  <si>
    <t>AGR.17.000025</t>
  </si>
  <si>
    <t>Договор НФ01/16-52 //Д008130160000</t>
  </si>
  <si>
    <t>AGR.17.000026</t>
  </si>
  <si>
    <t>Договор НФ01/18-27 от 03.12.2018г. Доп. отгр. НОЯБРЬ 2019</t>
  </si>
  <si>
    <t>AGR.17.000027</t>
  </si>
  <si>
    <t>AGR.17.000031</t>
  </si>
  <si>
    <t>Письмо 3259 от 24.12.2019г.</t>
  </si>
  <si>
    <t>AGR.17.000038</t>
  </si>
  <si>
    <t>Договор НФ01/16-46 от 15.11.2016г. нефть ( декабрь19)</t>
  </si>
  <si>
    <t>AGR.17.000077</t>
  </si>
  <si>
    <t>Договор НФ01/16-46 от 15.11.2016г. нефть ( январь 20)</t>
  </si>
  <si>
    <t>AGR.17.000081</t>
  </si>
  <si>
    <t>Договор НФ01/18-27 от 03.12.2018г. Доп. отгр. ЯНВАРЬ 2020</t>
  </si>
  <si>
    <t>AGR.17.000082</t>
  </si>
  <si>
    <t>Договор НФ01/18-27 от 03.12.2018г. Доп. отгр. ЯНВАРЬ 2020 р</t>
  </si>
  <si>
    <t>AGR.17.000096</t>
  </si>
  <si>
    <t>Договор НФ01/16-46 от 15.11.2016г. нефть ( февраль 20)</t>
  </si>
  <si>
    <t>AGR.17.000105</t>
  </si>
  <si>
    <t>Договор № НФ02/20-1 от 01.01.2020</t>
  </si>
  <si>
    <t>AGR.17.000108</t>
  </si>
  <si>
    <t>Договор НФ01/18-27 от 03.12.2018г. Доп. отгр. МАРТ 2020</t>
  </si>
  <si>
    <t>AGR.17.000109</t>
  </si>
  <si>
    <t>Договор НФ01/18-27 от 03.12.2018г. Доп. отгр. МАРТ 2020 руб</t>
  </si>
  <si>
    <t>AGR.17.000110</t>
  </si>
  <si>
    <t>Договор НФ01/16-46 от 15.11.2016г. нефть ( март 20)</t>
  </si>
  <si>
    <t>AGR.17.000111</t>
  </si>
  <si>
    <t>Договор НФ01/16-46 от 15.11.2016г. нефть ( апрель 20)</t>
  </si>
  <si>
    <t>AGR.17.000113</t>
  </si>
  <si>
    <t>Договор НФ01/16-46 от 15.11.2016г. нефть Дополнение 72.2 (</t>
  </si>
  <si>
    <t>AGR.17.000114</t>
  </si>
  <si>
    <t>Договор НФ01/16-46 от 15.11.2016г. нефть Дополнение 73.2 (</t>
  </si>
  <si>
    <t>AGR.17.000115</t>
  </si>
  <si>
    <t>Договор НФ01/16-46 от 15.11.2016г. нефть Дополнение 74.2 (</t>
  </si>
  <si>
    <t>AGR.17.000131</t>
  </si>
  <si>
    <t>Договор НФ01/16-46 от 15.11.2016г. нефть %% по ком.кредиту</t>
  </si>
  <si>
    <t>AGR.17.000205</t>
  </si>
  <si>
    <t>Договор №НФ02/18-115 от 01.10.2018 г.</t>
  </si>
  <si>
    <t>AGR.17.000213</t>
  </si>
  <si>
    <t>Договор НФ01/16-46 от 15.11.2016г. нефть ( июль 19)</t>
  </si>
  <si>
    <t>AGR.17.000216</t>
  </si>
  <si>
    <t>Договор НФ01/16-46 от 15.11.2016г. нефть ( август 19)</t>
  </si>
  <si>
    <t>AGR.17.000221</t>
  </si>
  <si>
    <t>Договор НФ01/16-46 от 15.11.2016г. нефть ( сентябрь19)</t>
  </si>
  <si>
    <t>AGR.17.000251</t>
  </si>
  <si>
    <t>%% по коммерческому кредиту по Договору НФ01/18-27 от 03.12</t>
  </si>
  <si>
    <t>AGR.17.000252</t>
  </si>
  <si>
    <t>Договор НФ01/16-46 от 15.11.2016г. нефть (май 20)</t>
  </si>
  <si>
    <t>AGR.17.000259</t>
  </si>
  <si>
    <t>Договор НФ01/16-46 от 15.11.2016г. нефть ( июнь 20)</t>
  </si>
  <si>
    <t>AGR.17.000267</t>
  </si>
  <si>
    <t>Договор НФ01/18-27 от 03.12.2018г. Доп. отгр. ИЮНЬ 2020</t>
  </si>
  <si>
    <t>AGR.17.000268</t>
  </si>
  <si>
    <t>Договор НФ01/18-27 от 03.12.2018г. Доп. отгр. ИЮНЬ 2020 ру</t>
  </si>
  <si>
    <t>AGR.17.000280</t>
  </si>
  <si>
    <t>Договор НФ01/16-46 от 15.11.2016г. нефть ( июль 20)</t>
  </si>
  <si>
    <t>AGR.17.000291</t>
  </si>
  <si>
    <t>Договор НФ01/16-46 от 15.11.2016г. нефть (август 20)</t>
  </si>
  <si>
    <t>AGR.17.000295</t>
  </si>
  <si>
    <t>%% USD по коммерческому кредиту по Договору НФ01/18-27 от</t>
  </si>
  <si>
    <t>AGR.17.000304</t>
  </si>
  <si>
    <t>Договор НФ01/16-46 от 15.11.2016г. нефть (сентябрь 20)</t>
  </si>
  <si>
    <t>AGR.17.000311</t>
  </si>
  <si>
    <t>Договор НФ01/16-46 от 15.11.2016г. нефть (октябрь 20)</t>
  </si>
  <si>
    <t>AGR.17.000331</t>
  </si>
  <si>
    <t>Договор НФ01/16-46 от 15.11.2016г. нефть (ноябрь 20)</t>
  </si>
  <si>
    <t>AGR.17.000332</t>
  </si>
  <si>
    <t>Письмо №2316 от 05.10.2020</t>
  </si>
  <si>
    <t>AGR.17.000335</t>
  </si>
  <si>
    <t>Договор НФ01/18-27 от 03.12.2018г. Доп. отгр. НОЯБРЬ 2020</t>
  </si>
  <si>
    <t>AGR.17.000336</t>
  </si>
  <si>
    <t>Договор НФ01/18-27 от 03.12.2018г. Доп. отгр. НОЯБРЬ 2020 р</t>
  </si>
  <si>
    <t>AGR.17.000342</t>
  </si>
  <si>
    <t>Договор НФ01/18-27 от 03.12.2018г. Доп. отгр. ДЕКАБРЬ 2020</t>
  </si>
  <si>
    <t>AGR.17.000343</t>
  </si>
  <si>
    <t>AGR.17.000344</t>
  </si>
  <si>
    <t>Договор НФ01/16-46 от 15.11.2016г. нефть (декабрь 20)</t>
  </si>
  <si>
    <t>AGR.17.000357</t>
  </si>
  <si>
    <t>Договор НФ01/16-46 от 15.11.2016г. нефть (январь 21)</t>
  </si>
  <si>
    <t>AGR.17.000358</t>
  </si>
  <si>
    <t>Договор НФ01/16-46 от 15.11.2016г. нефть USD (январь 21)</t>
  </si>
  <si>
    <t>AGR.17.000359</t>
  </si>
  <si>
    <t>Договор НФ01/18-27 от 03.12.2018г. Доп. отгр. ЯНВАРЬ 2021 U</t>
  </si>
  <si>
    <t>AGR.17.000360</t>
  </si>
  <si>
    <t>Договор НФ01/18-27 от 03.12.2018г. Доп. отгр. ЯНВАРЬ 2021 р</t>
  </si>
  <si>
    <t>AGR.17.000365</t>
  </si>
  <si>
    <t>Договор НФ01/16-46 от 15.11.2016г. нефть (февраль 21)</t>
  </si>
  <si>
    <t>AGR.17.000366</t>
  </si>
  <si>
    <t>Договор НФ01/16-46 от 15.11.2016г. нефть USD (февраль 21)</t>
  </si>
  <si>
    <t>AGR.17.000367</t>
  </si>
  <si>
    <t>Договор НФ01/18-27 от 03.12.2018г. Доп. отгр. ФЕВРАЛЬ 2021</t>
  </si>
  <si>
    <t>AGR.17.000368</t>
  </si>
  <si>
    <t>AGR.17.000379</t>
  </si>
  <si>
    <t>AGR.17.000383</t>
  </si>
  <si>
    <t>Договор НФ01/16-46 от 15.11.2016г. нефть (март 21)</t>
  </si>
  <si>
    <t>AGR.17.000384</t>
  </si>
  <si>
    <t>Договор НФ01/16-46 от 15.11.2016г. нефть USD (март 21)</t>
  </si>
  <si>
    <t>AGR.17.000395</t>
  </si>
  <si>
    <t>Договор НФ01/16-46 от 15.11.2016г. нефть (апрель 21)</t>
  </si>
  <si>
    <t>AGR.17.000396</t>
  </si>
  <si>
    <t>Договор НФ01/16-46 от 15.11.2016г. нефть USD (апрель 21)</t>
  </si>
  <si>
    <t>PRD.001.000000023_COM003001</t>
  </si>
  <si>
    <t>AGR.17.000230</t>
  </si>
  <si>
    <t>PRD.001.000000034_COM003001</t>
  </si>
  <si>
    <t>AGR.17.000124</t>
  </si>
  <si>
    <t>AGR.17.000301</t>
  </si>
  <si>
    <t>PRD.001.000000036_COM003001</t>
  </si>
  <si>
    <t>AGR.17.000036</t>
  </si>
  <si>
    <t>ЮН02/19-63 от 10.12.19 г.</t>
  </si>
  <si>
    <t>AGR.17.000075</t>
  </si>
  <si>
    <t>Договор СИБ 1/20-и от 17.01.2020г</t>
  </si>
  <si>
    <t>AGR.17.000193</t>
  </si>
  <si>
    <t>AGR.17.000240</t>
  </si>
  <si>
    <t>Договор № Н02/20-40 от 21.05.20 г.</t>
  </si>
  <si>
    <t>PRD.001.000000038_COM003001</t>
  </si>
  <si>
    <t>AGR.17.000018</t>
  </si>
  <si>
    <t>Договор целевого займа №ЮН02/19-59 от 22.11.2019г</t>
  </si>
  <si>
    <t>AGR.17.000021</t>
  </si>
  <si>
    <t>Договор целевого займа №ЮН02/19-61 от 22.11.2019г</t>
  </si>
  <si>
    <t>AGR.17.000224</t>
  </si>
  <si>
    <t>PRD.001.000000039_COM003001</t>
  </si>
  <si>
    <t>AGR.17.000006</t>
  </si>
  <si>
    <t>Договор № ЮН-02/18-59 от 15.10.2018г.</t>
  </si>
  <si>
    <t>AGR.17.000016</t>
  </si>
  <si>
    <t>Письмо № ЮН-563 от 31.10.19</t>
  </si>
  <si>
    <t>AGR.17.000019</t>
  </si>
  <si>
    <t>Договор № ЮН02/19-51 от 15.10.2019</t>
  </si>
  <si>
    <t>AGR.17.000020</t>
  </si>
  <si>
    <t>AGR.17.000022</t>
  </si>
  <si>
    <t>Договор № ЮН-02/19-54 от 15.09.2019г.</t>
  </si>
  <si>
    <t>AGR.17.000053</t>
  </si>
  <si>
    <t>Договор № ЮН-00/16-86 от 01.01.2017 г.</t>
  </si>
  <si>
    <t>AGR.17.000057</t>
  </si>
  <si>
    <t>AGR.17.000058</t>
  </si>
  <si>
    <t>Договор № ЮН 02/19-07 от 01.01.2019</t>
  </si>
  <si>
    <t>AGR.17.000059</t>
  </si>
  <si>
    <t>Договор № ЮН-00/18-52 от 15.07.2018 г.</t>
  </si>
  <si>
    <t>AGR.17.000060</t>
  </si>
  <si>
    <t>Договор № ЮН-02/18-55 от 05.10.2018г.</t>
  </si>
  <si>
    <t>AGR.17.000061</t>
  </si>
  <si>
    <t>Договор № ЮН-02/19-05 от 01.01.2019 г.</t>
  </si>
  <si>
    <t>AGR.17.000062</t>
  </si>
  <si>
    <t>Договор № ЮН-02/19-08 от 18.03.2019 г.</t>
  </si>
  <si>
    <t>AGR.17.000063</t>
  </si>
  <si>
    <t>Договор № ЮН02/18-62 от 03.12.2018г.</t>
  </si>
  <si>
    <t>AGR.17.000064</t>
  </si>
  <si>
    <t>Договор № ЮН02/19-13 от 01.01.2019</t>
  </si>
  <si>
    <t>AGR.17.000065</t>
  </si>
  <si>
    <t>Договор № ЮН02/19-17 от 07.03.2019</t>
  </si>
  <si>
    <t>AGR.17.000066</t>
  </si>
  <si>
    <t>Договор №ЮН02/19-36 от 11.07.2019 г.</t>
  </si>
  <si>
    <t>AGR.17.000068</t>
  </si>
  <si>
    <t>Договор № ЮН-00/18-36 от 16.05.2018г.</t>
  </si>
  <si>
    <t>AGR.17.000078</t>
  </si>
  <si>
    <t>Договор № ЮН02/19-62 от 25.11.2019</t>
  </si>
  <si>
    <t>AGR.17.000084</t>
  </si>
  <si>
    <t>AGR.17.000087</t>
  </si>
  <si>
    <t>AGR.17.000095</t>
  </si>
  <si>
    <t>Письмо №ЮН-11/1 от 10.01.2020</t>
  </si>
  <si>
    <t>AGR.17.000097</t>
  </si>
  <si>
    <t>Договор № ЮН02/20-18 от 15.01.2020</t>
  </si>
  <si>
    <t>AGR.17.000101</t>
  </si>
  <si>
    <t>Договор № ЮН02/20-06 от 01.01.2020</t>
  </si>
  <si>
    <t>AGR.17.000112</t>
  </si>
  <si>
    <t>Договор № ЮН02/20-16 от 10.03.2020</t>
  </si>
  <si>
    <t>AGR.17.000121</t>
  </si>
  <si>
    <t>Договор № ЮН02/20-05 от 01.01.2020</t>
  </si>
  <si>
    <t>AGR.17.000129</t>
  </si>
  <si>
    <t>AGR.17.000130</t>
  </si>
  <si>
    <t>Договор № ЮН-00/16-70 от 01.01.2017</t>
  </si>
  <si>
    <t>AGR.17.000186</t>
  </si>
  <si>
    <t>Договор № ЮН-00/17-61 от 01.01.2018</t>
  </si>
  <si>
    <t>AGR.17.000194</t>
  </si>
  <si>
    <t>AGR.17.000197</t>
  </si>
  <si>
    <t>AGR.17.000200</t>
  </si>
  <si>
    <t>AGR.17.000201</t>
  </si>
  <si>
    <t>Договор № ЮН02/19-02 от 01.01.2019</t>
  </si>
  <si>
    <t>AGR.17.000202</t>
  </si>
  <si>
    <t>Договор № ЮН-00/15-25 от 05.02.2015г</t>
  </si>
  <si>
    <t>AGR.17.000223</t>
  </si>
  <si>
    <t>AGR.17.000225</t>
  </si>
  <si>
    <t>Договор № ЮН-00/15-10 от 01.02.2015</t>
  </si>
  <si>
    <t>AGR.17.000226</t>
  </si>
  <si>
    <t>Договор № ЮН-00/15-12 от 01.02.2015</t>
  </si>
  <si>
    <t>AGR.17.000227</t>
  </si>
  <si>
    <t>AGR.17.000239</t>
  </si>
  <si>
    <t>Договор № ЮН02/20-26 от 20.05.2020</t>
  </si>
  <si>
    <t>AGR.17.000260</t>
  </si>
  <si>
    <t>Договор №ЮН02/20-15 от 10.03.2020 г.</t>
  </si>
  <si>
    <t>AGR.17.000261</t>
  </si>
  <si>
    <t>Договор № ЮН02/20-30 от 25.05.2020</t>
  </si>
  <si>
    <t>AGR.17.000262</t>
  </si>
  <si>
    <t>Договор № ЮН02/20-29 от 25.05.2020</t>
  </si>
  <si>
    <t>AGR.17.000264</t>
  </si>
  <si>
    <t>Договор № ЮН02/20-38 от 15.06.2020</t>
  </si>
  <si>
    <t>AGR.17.000265</t>
  </si>
  <si>
    <t>Договор № ЮН02/20-17 от 17.06.2020</t>
  </si>
  <si>
    <t>AGR.17.000271</t>
  </si>
  <si>
    <t>Договор № ЮН02/20-48 от 13.07.2020</t>
  </si>
  <si>
    <t>AGR.17.000293</t>
  </si>
  <si>
    <t>Договор № ЮН02/20-53 от 10.08.2020</t>
  </si>
  <si>
    <t>AGR.17.000297</t>
  </si>
  <si>
    <t>Претензия № ЮН-476 от 25.08.2020г.</t>
  </si>
  <si>
    <t>AGR.17.000346</t>
  </si>
  <si>
    <t>AGR.17.000349</t>
  </si>
  <si>
    <t>AGR.17.000391</t>
  </si>
  <si>
    <t>PRD.002.000000021_COM003001</t>
  </si>
  <si>
    <t>AGR.17.000126</t>
  </si>
  <si>
    <t>33960-20/15-7 от 06.05.2015 г. (%%),</t>
  </si>
  <si>
    <t>AGR.17.000127</t>
  </si>
  <si>
    <t>33960-20/15-7 от 06.05.2015 г. (осн.долг)</t>
  </si>
  <si>
    <t>AGR.17.000098</t>
  </si>
  <si>
    <t>Договор №ЮН02/20-10 от 15.01.2020г.</t>
  </si>
  <si>
    <t>PRD.002.100000047_COM003001</t>
  </si>
  <si>
    <t>AGR.17.000004</t>
  </si>
  <si>
    <t>Договор № 104-2019 от 15.05.2019</t>
  </si>
  <si>
    <t>AGR.17.000008</t>
  </si>
  <si>
    <t>Договор №49/2019 от 29.07.2019</t>
  </si>
  <si>
    <t>AGR.17.000024</t>
  </si>
  <si>
    <t>Договор №ЮН02/19-41 от 31.07.2019</t>
  </si>
  <si>
    <t>AGR.17.000035</t>
  </si>
  <si>
    <t>Договор № ЮН02/19-48 от 12.09.2019</t>
  </si>
  <si>
    <t>AGR.17.000050</t>
  </si>
  <si>
    <t>Договор № 31/2019 от 07.05.2019</t>
  </si>
  <si>
    <t>AGR.17.000051</t>
  </si>
  <si>
    <t>Договор №38/2019 от 20.05.2019</t>
  </si>
  <si>
    <t>AGR.17.000079</t>
  </si>
  <si>
    <t>Договор № 94-1/ТО-2020 от 01.01.2020</t>
  </si>
  <si>
    <t>AGR.17.000083</t>
  </si>
  <si>
    <t>Договор № ЮН02/19-64 от 16.12.2019</t>
  </si>
  <si>
    <t>AGR.17.000092</t>
  </si>
  <si>
    <t>Претензия № ЮН-104 от 26.02.2020</t>
  </si>
  <si>
    <t>AGR.17.000094</t>
  </si>
  <si>
    <t>Договор № ЮН02/19-58 от 26.11.2019</t>
  </si>
  <si>
    <t>AGR.17.000118</t>
  </si>
  <si>
    <t>Договор № ЮН02/20-24 от 26.03.2020</t>
  </si>
  <si>
    <t>AGR.17.000199</t>
  </si>
  <si>
    <t>Договор № 94-1/ТО-2019 от 01.01.2019</t>
  </si>
  <si>
    <t>AGR.17.000243</t>
  </si>
  <si>
    <t>Договор № ЮН02/20-35 от 12.05.2020</t>
  </si>
  <si>
    <t>AGR.17.000244</t>
  </si>
  <si>
    <t>Договор № ЮН02/20-33 от 28.04.2020</t>
  </si>
  <si>
    <t>AGR.17.000245</t>
  </si>
  <si>
    <t>Договор № ЮН02/20-37 от 15.05.2020</t>
  </si>
  <si>
    <t>AGR.17.000246</t>
  </si>
  <si>
    <t>Договор № ЮН02/20-32 от 12.05.2020</t>
  </si>
  <si>
    <t>AGR.17.000247</t>
  </si>
  <si>
    <t>Договор № ЮН02/20-31 от 06.05.2020</t>
  </si>
  <si>
    <t>AGR.17.000248</t>
  </si>
  <si>
    <t>Договор № ЮН02/20-34 от 28.04.2020</t>
  </si>
  <si>
    <t>AGR.17.000312</t>
  </si>
  <si>
    <t>Договор №05/ПМ-2020 от 12.05.2020г.</t>
  </si>
  <si>
    <t>AGR.17.000355</t>
  </si>
  <si>
    <t>Договор № ЮН02/20-61 от 20.10.2020</t>
  </si>
  <si>
    <t>AGR.17.000377</t>
  </si>
  <si>
    <t>Договор № ЮН02/21-14 от 09.03.2021</t>
  </si>
  <si>
    <t>AGR.17.000382</t>
  </si>
  <si>
    <t>Договор № ЮН02/21-16 от 24.03.2021</t>
  </si>
  <si>
    <t>AGR.17.000397</t>
  </si>
  <si>
    <t>Договор № ЮН02/21-12 от 02.03.2021</t>
  </si>
  <si>
    <t>AGR.17.000010</t>
  </si>
  <si>
    <t>AGR.17.000029</t>
  </si>
  <si>
    <t>AGR.17.000279</t>
  </si>
  <si>
    <t>Договор №ЮН02/20-25 от 15.04.2020г.</t>
  </si>
  <si>
    <t>AGR.17.000288</t>
  </si>
  <si>
    <t>AGR.17.000356</t>
  </si>
  <si>
    <t>Договор № ЮН02/20-49 от 23.07.2020</t>
  </si>
  <si>
    <t>AGR.17.000363</t>
  </si>
  <si>
    <t>ДС № 2 от 28.01.2021</t>
  </si>
  <si>
    <t>PRD.002.100000139_COM003001</t>
  </si>
  <si>
    <t>AGR.17.000102</t>
  </si>
  <si>
    <t>AGR.17.000350</t>
  </si>
  <si>
    <t>Договор № ЮН01/21-04 от 01.01.2021</t>
  </si>
  <si>
    <t>AGR.17.000009</t>
  </si>
  <si>
    <t>Договор №ЮН02/19-45-031/19 от 15.08.19</t>
  </si>
  <si>
    <t>AGR.17.000212</t>
  </si>
  <si>
    <t>Договор №ЮН02/19-22-003/19 от 28.03.19</t>
  </si>
  <si>
    <t>AGR.17.000348</t>
  </si>
  <si>
    <t>Договор №ЮН02/20-63-055/20 от 11.12.2020</t>
  </si>
  <si>
    <t>AGR.17.000385</t>
  </si>
  <si>
    <t>Договор № 001/20 от 07.02.2020</t>
  </si>
  <si>
    <t>AGR.17.000386</t>
  </si>
  <si>
    <t>ДС № 4 от 31.12.2020</t>
  </si>
  <si>
    <t>AGR.17.000032</t>
  </si>
  <si>
    <t>AGR.17.000122</t>
  </si>
  <si>
    <t>Договор № ЮН02/20-22 от 23.03.20</t>
  </si>
  <si>
    <t>AGR.17.000277</t>
  </si>
  <si>
    <t>Договор № ЮН02/20-39 от 18.05.20</t>
  </si>
  <si>
    <t>AGR.17.000278</t>
  </si>
  <si>
    <t>Договор № ЮН02/20-36 от 08.05.20</t>
  </si>
  <si>
    <t>AGR.17.000327</t>
  </si>
  <si>
    <t>AGR.17.000328</t>
  </si>
  <si>
    <t>AGR.17.000333</t>
  </si>
  <si>
    <t>AGR.17.000369</t>
  </si>
  <si>
    <t>Договор №ЮН02/20-60 от 08.02.2021</t>
  </si>
  <si>
    <t>PRD.002.100000340_COM003001</t>
  </si>
  <si>
    <t>AGR.17.000086</t>
  </si>
  <si>
    <t>Служебная записка № б/н от 25.02.2020</t>
  </si>
  <si>
    <t>AGR.17.000362</t>
  </si>
  <si>
    <t>Счет № С2021-02-20169 от 15.02.2021</t>
  </si>
  <si>
    <t>PRD.002.100000341_COM003001</t>
  </si>
  <si>
    <t>AGR.17.000187</t>
  </si>
  <si>
    <t>№ ЮН-00/18-33 от 07.05.2018 г.</t>
  </si>
  <si>
    <t>PRD.002.100000357_COM003001</t>
  </si>
  <si>
    <t>AGR.17.000011</t>
  </si>
  <si>
    <t>Договор №105 от 11.07.2019</t>
  </si>
  <si>
    <t>AGR.17.000012</t>
  </si>
  <si>
    <t>Договор №104 от 11.07.2019</t>
  </si>
  <si>
    <t>AGR.17.000055</t>
  </si>
  <si>
    <t>Договор № 3 от 09.01.2017</t>
  </si>
  <si>
    <t>AGR.17.000056</t>
  </si>
  <si>
    <t>Договор № 6/3 от 23.12.2016</t>
  </si>
  <si>
    <t>AGR.17.000192</t>
  </si>
  <si>
    <t>Договор № 162 от 26.10.2017</t>
  </si>
  <si>
    <t>AGR.17.000229</t>
  </si>
  <si>
    <t>№ 63 от 10.02.2004 г.</t>
  </si>
  <si>
    <t>AGR.17.000233</t>
  </si>
  <si>
    <t>31 от 26.02.2014 г.</t>
  </si>
  <si>
    <t>PRD.002.100000364_COM003001</t>
  </si>
  <si>
    <t>AGR.17.000214</t>
  </si>
  <si>
    <t>БДО-3101-0376-19 от 17.07.2019г</t>
  </si>
  <si>
    <t>AGR.17.000284</t>
  </si>
  <si>
    <t>БДО-3101-0696-20 от 21.08.2020г</t>
  </si>
  <si>
    <t>AGR.17.000322</t>
  </si>
  <si>
    <t>Договор №БДО-3101-0696-20 от 10.07.2020</t>
  </si>
  <si>
    <t>PRD.002.100000476_COM003001</t>
  </si>
  <si>
    <t>AGR.17.000203</t>
  </si>
  <si>
    <t>PRD.002.100000640_COM003001</t>
  </si>
  <si>
    <t>AGR.17.000299</t>
  </si>
  <si>
    <t>Служебная записка б/н от 25.09.2020 г.</t>
  </si>
  <si>
    <t>PRD.002.100001559_COM003001</t>
  </si>
  <si>
    <t>AGR.17.000323</t>
  </si>
  <si>
    <t>Договор №ЮН02/21-01 от 01.01.2021</t>
  </si>
  <si>
    <t>PRD.002.100001645_COM003001</t>
  </si>
  <si>
    <t>AGR.17.000125</t>
  </si>
  <si>
    <t>PRD.002.100001706_COM003001</t>
  </si>
  <si>
    <t>AGR.17.000275</t>
  </si>
  <si>
    <t>Договор № 16Р от 30.07.2020</t>
  </si>
  <si>
    <t>AGR.17.000276</t>
  </si>
  <si>
    <t>Договор № 17Р от 30.07.2020</t>
  </si>
  <si>
    <t>PRD.002.100002530_COM003001</t>
  </si>
  <si>
    <t>AGR.17.000228</t>
  </si>
  <si>
    <t>Лицевой счет 39003559</t>
  </si>
  <si>
    <t>PRD.002.100009096_COM003001</t>
  </si>
  <si>
    <t>AGR.17.000090</t>
  </si>
  <si>
    <t>Договор № ЮН02/20-09 от 15.01.2020</t>
  </si>
  <si>
    <t>AGR.17.000374</t>
  </si>
  <si>
    <t>Договор №ЮН02/21-11 от 15.02.2021</t>
  </si>
  <si>
    <t>PRD.002.100010041_COM003001</t>
  </si>
  <si>
    <t>AGR.17.000237</t>
  </si>
  <si>
    <t>Договор № ЮН02/20-19 от 27.02.2020</t>
  </si>
  <si>
    <t>AGR.17.000285</t>
  </si>
  <si>
    <t>Договор № ЮН02/20-20 от 01.08.2020</t>
  </si>
  <si>
    <t>AGR.17.000310</t>
  </si>
  <si>
    <t>Договор № ЮН02/20-52 от 01.08.2020</t>
  </si>
  <si>
    <t>AGR.17.000337</t>
  </si>
  <si>
    <t>Договор №ЮН02/20-02 от 01.01.2020</t>
  </si>
  <si>
    <t>AGR.17.000353</t>
  </si>
  <si>
    <t>Договор № ЮН02/21-02 от 01.01.2021</t>
  </si>
  <si>
    <t>PRD.002.100010252_COM003001</t>
  </si>
  <si>
    <t>AGR.17.000040</t>
  </si>
  <si>
    <t>Договор №0665/19-06-ДА от 04.12.2019</t>
  </si>
  <si>
    <t>AGR.17.000041</t>
  </si>
  <si>
    <t>Договор №0623/19-06-ДА от 28.11.2019</t>
  </si>
  <si>
    <t>AGR.17.000085</t>
  </si>
  <si>
    <t>Договор № 0677/19-06-ДА от 06.12.2019</t>
  </si>
  <si>
    <t>AGR.17.000132</t>
  </si>
  <si>
    <t>Договор №0034/17-06-ДА от 07.04.2017</t>
  </si>
  <si>
    <t>AGR.17.000133</t>
  </si>
  <si>
    <t>Договор №0120/15-06-ДА от 24.04.2015</t>
  </si>
  <si>
    <t>AGR.17.000134</t>
  </si>
  <si>
    <t>Договор №0087/16-06-ДА от 02.03.2016</t>
  </si>
  <si>
    <t>AGR.17.000135</t>
  </si>
  <si>
    <t>Договор №0305/16-06-ДА от 17.06.2016</t>
  </si>
  <si>
    <t>AGR.17.000136</t>
  </si>
  <si>
    <t>Договор №0306/16-06-ДА от 17.06.2016</t>
  </si>
  <si>
    <t>AGR.17.000137</t>
  </si>
  <si>
    <t>Договор №0315/16-06-ДА от 17.06.2016</t>
  </si>
  <si>
    <t>AGR.17.000138</t>
  </si>
  <si>
    <t>Договор №0316/16-06-ДА от 17.06.2016</t>
  </si>
  <si>
    <t>AGR.17.000139</t>
  </si>
  <si>
    <t>Договор №0410/16-06-ДА от 09.08.2016</t>
  </si>
  <si>
    <t>AGR.17.000140</t>
  </si>
  <si>
    <t>Договор №0497/16-06-ДА от 10.10.2016</t>
  </si>
  <si>
    <t>AGR.17.000141</t>
  </si>
  <si>
    <t>Договор №0498/16-06-ДА от 10.10.2016</t>
  </si>
  <si>
    <t>AGR.17.000142</t>
  </si>
  <si>
    <t>Договор №0533/16-06-ДА от 02.11.2016</t>
  </si>
  <si>
    <t>AGR.17.000143</t>
  </si>
  <si>
    <t>Договор №0717/16-06-ДА от 30.12.2016</t>
  </si>
  <si>
    <t>AGR.17.000144</t>
  </si>
  <si>
    <t>Договор №0701/16-06-ДА от 28.12.2016</t>
  </si>
  <si>
    <t>AGR.17.000145</t>
  </si>
  <si>
    <t>Договор №0718/16-06-ДА от 30.12.2016</t>
  </si>
  <si>
    <t>AGR.17.000146</t>
  </si>
  <si>
    <t>Договор №0686/16-06-ДА от 28.12.2016</t>
  </si>
  <si>
    <t>AGR.17.000147</t>
  </si>
  <si>
    <t>Договор №0731/16-06-ДА от 30.12.2016</t>
  </si>
  <si>
    <t>AGR.17.000148</t>
  </si>
  <si>
    <t>Договор №0694/16-06-ДА от 28.12.2016</t>
  </si>
  <si>
    <t>AGR.17.000149</t>
  </si>
  <si>
    <t>Договор №0040/17-06-ДА от 17.04.2017</t>
  </si>
  <si>
    <t>AGR.17.000150</t>
  </si>
  <si>
    <t>Договор №0732/16-06-ДА от 30.12.2016</t>
  </si>
  <si>
    <t>AGR.17.000151</t>
  </si>
  <si>
    <t>Договор №0661/16-06-ДА от 22.12.2016</t>
  </si>
  <si>
    <t>AGR.17.000152</t>
  </si>
  <si>
    <t>Договор №0688/16-06-ДА от 28.12.2016</t>
  </si>
  <si>
    <t>AGR.17.000153</t>
  </si>
  <si>
    <t>Договор №0730/16-06-ДА от 30.12.2016</t>
  </si>
  <si>
    <t>AGR.17.000154</t>
  </si>
  <si>
    <t>Договор №0720/16-06-ДА от 30.12.2016</t>
  </si>
  <si>
    <t>AGR.17.000155</t>
  </si>
  <si>
    <t>Договор №0702/16-06-ДА от 28.12.2016</t>
  </si>
  <si>
    <t>AGR.17.000156</t>
  </si>
  <si>
    <t>Договор №0662/16-06-ДА от 22.12.2016</t>
  </si>
  <si>
    <t>AGR.17.000157</t>
  </si>
  <si>
    <t>Договор №0039/17-06-ДА от 17.04.2017</t>
  </si>
  <si>
    <t>AGR.17.000158</t>
  </si>
  <si>
    <t>Договор №0689/16-06-ДА от 28.12.2016</t>
  </si>
  <si>
    <t>AGR.17.000159</t>
  </si>
  <si>
    <t>Договор №0725/16-06-ДА от 30.12.2016</t>
  </si>
  <si>
    <t>AGR.17.000160</t>
  </si>
  <si>
    <t>Договор №0716/16-06-ДА от 30.12.2016</t>
  </si>
  <si>
    <t>AGR.17.000161</t>
  </si>
  <si>
    <t>Договор №0719/16-06-ДА от 30.12.2016</t>
  </si>
  <si>
    <t>AGR.17.000162</t>
  </si>
  <si>
    <t>Договор №0007/17-06-ДА от 12.01.2017</t>
  </si>
  <si>
    <t>AGR.17.000163</t>
  </si>
  <si>
    <t>Договор №0054/17-06-ДА от 22.05.2017</t>
  </si>
  <si>
    <t>AGR.17.000164</t>
  </si>
  <si>
    <t>Договор №0728/16-06-ДА от 30.12.2016</t>
  </si>
  <si>
    <t>AGR.17.000165</t>
  </si>
  <si>
    <t>Договор №0696/16-06-ДА от 28.12.2016</t>
  </si>
  <si>
    <t>AGR.17.000166</t>
  </si>
  <si>
    <t>Договор №0695/16-06-ДА от 28.12.2016</t>
  </si>
  <si>
    <t>AGR.17.000167</t>
  </si>
  <si>
    <t>Договор №0699/16-06-ДА от 28.12.2016</t>
  </si>
  <si>
    <t>AGR.17.000168</t>
  </si>
  <si>
    <t>Договор №0008/17-06-ДА от 13.01.2017</t>
  </si>
  <si>
    <t>AGR.17.000169</t>
  </si>
  <si>
    <t>Договор №0726/16-06-ДА от 30.12.2016</t>
  </si>
  <si>
    <t>AGR.17.000170</t>
  </si>
  <si>
    <t>Договор №0722/16-06-ДА от 30.12.2016</t>
  </si>
  <si>
    <t>AGR.17.000171</t>
  </si>
  <si>
    <t>Договор №0727/16-06-ДА от 30.12.2016</t>
  </si>
  <si>
    <t>AGR.17.000172</t>
  </si>
  <si>
    <t>Договор №0697/16-06-ДА от 28.12.2016</t>
  </si>
  <si>
    <t>AGR.17.000173</t>
  </si>
  <si>
    <t>Договор №0692/16-06-ДА от 28.12.2016</t>
  </si>
  <si>
    <t>AGR.17.000174</t>
  </si>
  <si>
    <t>Договор №0687/16-06-ДА от 28.12.2016</t>
  </si>
  <si>
    <t>AGR.17.000175</t>
  </si>
  <si>
    <t>Договор №0698/16-06-ДА от 28.12.2016</t>
  </si>
  <si>
    <t>AGR.17.000176</t>
  </si>
  <si>
    <t>Договор №0721/16-06-ДА от 30.12.2016</t>
  </si>
  <si>
    <t>AGR.17.000177</t>
  </si>
  <si>
    <t>Договор №0724/16-06-ДА от 30.12.2016</t>
  </si>
  <si>
    <t>AGR.17.000178</t>
  </si>
  <si>
    <t>Договор №0729/16-06-ДА от 30.12.2016</t>
  </si>
  <si>
    <t>AGR.17.000179</t>
  </si>
  <si>
    <t>Договор №0693/16-06-ДА от 28.12.2016</t>
  </si>
  <si>
    <t>AGR.17.000180</t>
  </si>
  <si>
    <t>Договор №0700/16-06-ДА от 28.12.2016</t>
  </si>
  <si>
    <t>AGR.17.000181</t>
  </si>
  <si>
    <t>Договор №0723/16-06-ДА от 30.12.2016</t>
  </si>
  <si>
    <t>AGR.17.000182</t>
  </si>
  <si>
    <t>Договор №0691/16-06-ДА от 28.12.2016</t>
  </si>
  <si>
    <t>AGR.17.000183</t>
  </si>
  <si>
    <t>Договор №0105/17-06-ДА от 28.07.2017</t>
  </si>
  <si>
    <t>AGR.17.000185</t>
  </si>
  <si>
    <t>Договор № 0660-16-06-ДА от 22.12.2016</t>
  </si>
  <si>
    <t>AGR.17.000188</t>
  </si>
  <si>
    <t>Договор №0368/17-06-ДА от 29.12.2017</t>
  </si>
  <si>
    <t>AGR.17.000189</t>
  </si>
  <si>
    <t>Договор №0104-18-06-ДА от 03.04.2018</t>
  </si>
  <si>
    <t>AGR.17.000190</t>
  </si>
  <si>
    <t>Договор №0132/18-06-ДА от 20.04.2018</t>
  </si>
  <si>
    <t>AGR.17.000191</t>
  </si>
  <si>
    <t>Договор №0109/18-06-ДА от 09.04.2018</t>
  </si>
  <si>
    <t>AGR.17.000195</t>
  </si>
  <si>
    <t>Договор №0156/18-06-ДА от 18.05.2018</t>
  </si>
  <si>
    <t>AGR.17.000196</t>
  </si>
  <si>
    <t>Договор №0429/18-06-ДА от 14.11.2018</t>
  </si>
  <si>
    <t>AGR.17.000210</t>
  </si>
  <si>
    <t>Договор № 0142/19-06-ДА от 26.03.2019</t>
  </si>
  <si>
    <t>AGR.17.000211</t>
  </si>
  <si>
    <t>Договор №0143/19-06-ДА от 26.03.2019</t>
  </si>
  <si>
    <t>AGR.17.000222</t>
  </si>
  <si>
    <t>Договор №0348/19-06-ДА от 05.07.2019</t>
  </si>
  <si>
    <t>AGR.17.000242</t>
  </si>
  <si>
    <t>Договор №0207/20-06-ДА от 27.04.2020</t>
  </si>
  <si>
    <t>AGR.17.000269</t>
  </si>
  <si>
    <t>Договор №0103/20-06-ДА от 10.03.2020</t>
  </si>
  <si>
    <t>AGR.17.000298</t>
  </si>
  <si>
    <t>Договор №0393/20-06-ДА от 14.08.2020</t>
  </si>
  <si>
    <t>AGR.17.000373</t>
  </si>
  <si>
    <t>Договор №0716/20-06-ДА от 17.12.2020</t>
  </si>
  <si>
    <t>AGR.17.000076</t>
  </si>
  <si>
    <t>Договор №TSS-UN-18/01 от 28.02.2018 г.</t>
  </si>
  <si>
    <t>AGR.17.000106</t>
  </si>
  <si>
    <t>Договор №ЮН02/20-21 от 12.03.2020г.</t>
  </si>
  <si>
    <t>PRD.002.100016120_COM003001</t>
  </si>
  <si>
    <t>AGR.17.000218</t>
  </si>
  <si>
    <t>Договор №ТЭУ 02-19 от 01.09.2019</t>
  </si>
  <si>
    <t>AGR.17.000308</t>
  </si>
  <si>
    <t>Договор №10 от 26.10.2020</t>
  </si>
  <si>
    <t>AGR.17.000309</t>
  </si>
  <si>
    <t>PRD.002.100016121_COM003001</t>
  </si>
  <si>
    <t>AGR.17.000217</t>
  </si>
  <si>
    <t>Договор № ЭУ 01-19 от 01.09.2019 г.</t>
  </si>
  <si>
    <t>AGR.17.000306</t>
  </si>
  <si>
    <t>PRD.002.100017425_COM003001</t>
  </si>
  <si>
    <t>AGR.17.000294</t>
  </si>
  <si>
    <t>решение № 0907/005322 от 19.08.2020</t>
  </si>
  <si>
    <t>AGR.17.000338</t>
  </si>
  <si>
    <t>Постановление №54602027300011100008 от 01.12.2020</t>
  </si>
  <si>
    <t>PRD.002.100018110_COM003001</t>
  </si>
  <si>
    <t>AGR.17.000120</t>
  </si>
  <si>
    <t>PRD.002.100018307_COM003001</t>
  </si>
  <si>
    <t>AGR.17.000241</t>
  </si>
  <si>
    <t>AGR.17.000249</t>
  </si>
  <si>
    <t>Договор №ЮН02/20-28 от 12.05.2020</t>
  </si>
  <si>
    <t>AGR.17.000250</t>
  </si>
  <si>
    <t>Договор №ЮН02/20-14 от 01.02.2020</t>
  </si>
  <si>
    <t>AGR.17.000289</t>
  </si>
  <si>
    <t>AGR.17.000354</t>
  </si>
  <si>
    <t>PRD.002.100018427_COM003001</t>
  </si>
  <si>
    <t>AGR.17.000007</t>
  </si>
  <si>
    <t>Договор № ЮН02/19-31 от 01.07.2019</t>
  </si>
  <si>
    <t>AGR.17.000048</t>
  </si>
  <si>
    <t>Договор № ЮН02/19-21 от 23.03.2019</t>
  </si>
  <si>
    <t>AGR.17.000049</t>
  </si>
  <si>
    <t>Договор № ЮН02/19-38 от 05.08.2019</t>
  </si>
  <si>
    <t>AGR.17.000296</t>
  </si>
  <si>
    <t>PRD.002.100018558_COM003001</t>
  </si>
  <si>
    <t>AGR.17.000033</t>
  </si>
  <si>
    <t>Договор № ЮН02/19-11 от 29.01.2019</t>
  </si>
  <si>
    <t>PRD.002.100018649_COM003001</t>
  </si>
  <si>
    <t>AGR.17.000034</t>
  </si>
  <si>
    <t>Договор № 0001107/3319Д от 01.09.2007</t>
  </si>
  <si>
    <t>AGR.17.000372</t>
  </si>
  <si>
    <t>Договор №100021/00159Д от 10.03.2021</t>
  </si>
  <si>
    <t>PRD.002.100018871_COM003001</t>
  </si>
  <si>
    <t>AGR.17.000123</t>
  </si>
  <si>
    <t>Договор №ЮН02/20-23 от 25.03.2020г</t>
  </si>
  <si>
    <t>PRD.002.100019073_COM003001</t>
  </si>
  <si>
    <t>AGR.17.000300</t>
  </si>
  <si>
    <t>PRD.002.100019841_COM003001</t>
  </si>
  <si>
    <t>AGR.17.000316</t>
  </si>
  <si>
    <t>Счет на оплату №5632-ЭТП-ЭТП-ПИ от 23.11.2020 г.</t>
  </si>
  <si>
    <t>PRD.002.100020017_COM003001</t>
  </si>
  <si>
    <t>AGR.17.000208</t>
  </si>
  <si>
    <t>Договор №ЮН02/19-19 от 13.03.2019г.</t>
  </si>
  <si>
    <t>PRD.002.100020486_COM003001</t>
  </si>
  <si>
    <t>AGR.17.000381</t>
  </si>
  <si>
    <t>Договор № ЮН02/20-62 от 03.12.2020</t>
  </si>
  <si>
    <t>PRD.002.100020515_COM003001</t>
  </si>
  <si>
    <t>AGR.17.000209</t>
  </si>
  <si>
    <t>Договор №ЮН02/19-24 от 22.04.19</t>
  </si>
  <si>
    <t>PRD.002.100020627_COM003001</t>
  </si>
  <si>
    <t>AGR.17.000340</t>
  </si>
  <si>
    <t>Договор №02/2021-Ю от 10.01.2021</t>
  </si>
  <si>
    <t>PRD.002.100021043_COM003001</t>
  </si>
  <si>
    <t>AGR.17.000215</t>
  </si>
  <si>
    <t>Договор № ЮН 02/19-32 от 17.06.2019</t>
  </si>
  <si>
    <t>AGR.17.000341</t>
  </si>
  <si>
    <t>Договор №ЮН02/21-03 от 01.01.2021</t>
  </si>
  <si>
    <t>PRD.002.100021152_COM003001</t>
  </si>
  <si>
    <t>AGR.17.000204</t>
  </si>
  <si>
    <t>лицевой счет № 1177350</t>
  </si>
  <si>
    <t>PRD.002.100021190_COM003001</t>
  </si>
  <si>
    <t>AGR.17.000206</t>
  </si>
  <si>
    <t>Договор аренды № 52 от 18.05.2016</t>
  </si>
  <si>
    <t>AGR.17.000257</t>
  </si>
  <si>
    <t>Договор аренды № 160 от 12.07.2007</t>
  </si>
  <si>
    <t>PRD.002.100021293_COM003001</t>
  </si>
  <si>
    <t>AGR.17.000207</t>
  </si>
  <si>
    <t>PRD.002.100021312_COM003001</t>
  </si>
  <si>
    <t>AGR.17.000255</t>
  </si>
  <si>
    <t>Служебная записка №14 от 16.06.2020</t>
  </si>
  <si>
    <t>AGR.17.000313</t>
  </si>
  <si>
    <t>Служебная записка №36 от 18.11.2020</t>
  </si>
  <si>
    <t>AGR.17.000314</t>
  </si>
  <si>
    <t>Служебная записка №37 от 18.11.2020</t>
  </si>
  <si>
    <t>AGR.17.000315</t>
  </si>
  <si>
    <t>Служебная записка №38 от 18.11.2020</t>
  </si>
  <si>
    <t>AGR.17.000317</t>
  </si>
  <si>
    <t>Служебная записка №39 от 20.11.2020</t>
  </si>
  <si>
    <t>AGR.17.000364</t>
  </si>
  <si>
    <t>Служебная записка №5 от 19.02.2021</t>
  </si>
  <si>
    <t>PRD.002.100021396_COM003001</t>
  </si>
  <si>
    <t>AGR.17.000099</t>
  </si>
  <si>
    <t>Договор № ЮН02/20-20 от 10.02.2020 г.</t>
  </si>
  <si>
    <t>PRD.002.100021487_COM003001</t>
  </si>
  <si>
    <t>AGR.17.000387</t>
  </si>
  <si>
    <t>Служебная записка б/н от 07.04.2021</t>
  </si>
  <si>
    <t>AGR.17.000017</t>
  </si>
  <si>
    <t>Договор №ЮН02/19-35 от 03.07.2019</t>
  </si>
  <si>
    <t>AGR.17.000088</t>
  </si>
  <si>
    <t>Договор №ЮН02/20-11 от 22.01.2020</t>
  </si>
  <si>
    <t>AGR.17.000093</t>
  </si>
  <si>
    <t>Договор №ЮН02/20-13 от 28.01.2020</t>
  </si>
  <si>
    <t>AGR.17.000107</t>
  </si>
  <si>
    <t>Договор № ЮН02/19-53 от 16.10.2019</t>
  </si>
  <si>
    <t>AGR.17.000272</t>
  </si>
  <si>
    <t>Договор №ЮН02/20-44 от 23.06.2020</t>
  </si>
  <si>
    <t>AGR.17.000287</t>
  </si>
  <si>
    <t>Договор №ЮН02/20-50 от 23.07.2020</t>
  </si>
  <si>
    <t>AGR.17.000370</t>
  </si>
  <si>
    <t>Договор №ЮН02/21-09 от 02.02.2021</t>
  </si>
  <si>
    <t>PRD.002.100021736_COM003001</t>
  </si>
  <si>
    <t>AGR.17.000292</t>
  </si>
  <si>
    <t>Договор ЮН/02/20-45/207-ВУ-2020 от 30.06.2020</t>
  </si>
  <si>
    <t>PRD.002.100021815_COM003001</t>
  </si>
  <si>
    <t>AGR.17.000046</t>
  </si>
  <si>
    <t>Договор № 12/19 от 17.07.2019</t>
  </si>
  <si>
    <t>PRD.002.100021971_COM003001</t>
  </si>
  <si>
    <t>AGR.17.000219</t>
  </si>
  <si>
    <t>Договор №04-0154-08.19 от 28.08.2019г.</t>
  </si>
  <si>
    <t>PRD.002.100021991_COM003001</t>
  </si>
  <si>
    <t>AGR.17.000319</t>
  </si>
  <si>
    <t>PRD.002.100022167_COM003001</t>
  </si>
  <si>
    <t>AGR.17.000014</t>
  </si>
  <si>
    <t>200591 от 14.11.2019 г.</t>
  </si>
  <si>
    <t>PRD.002.100022363_COM003001</t>
  </si>
  <si>
    <t>AGR.17.000067</t>
  </si>
  <si>
    <t>Договор № ЮН02/19-52 от 01.11.2019</t>
  </si>
  <si>
    <t>AGR.17.000091</t>
  </si>
  <si>
    <t>PRD.002.100022691_COM003001</t>
  </si>
  <si>
    <t>AGR.17.000235</t>
  </si>
  <si>
    <t>Договор № Спб-КУ-162-04-20 от 30.04.2020 г.</t>
  </si>
  <si>
    <t>PRD.002.100022922_COM003001</t>
  </si>
  <si>
    <t>AGR.17.000305</t>
  </si>
  <si>
    <t>Договор №ЮН02/20-54 от 07.09.2020г</t>
  </si>
  <si>
    <t>PRD.002.100022928_COM003001</t>
  </si>
  <si>
    <t>AGR.17.000380</t>
  </si>
  <si>
    <t>Соглашение № ЮН02/20-57 от 01.10.2020 об установлении сервит</t>
  </si>
  <si>
    <t>PRD.002.100022970_COM003001</t>
  </si>
  <si>
    <t>AGR.17.000307</t>
  </si>
  <si>
    <t>Договор №ЮН02/20-58 от 07.09.2020г.</t>
  </si>
  <si>
    <t>PRD.002.100023111_COM003001</t>
  </si>
  <si>
    <t>AGR.17.000390</t>
  </si>
  <si>
    <t>Договор № ЮН02/21-15 от 19.03.2021</t>
  </si>
  <si>
    <t>PRD.002.100023254_COM003001</t>
  </si>
  <si>
    <t>AGR.17.000378</t>
  </si>
  <si>
    <t>Договор № ЮН02/21-13 от 09.03.2021</t>
  </si>
  <si>
    <t>AGR.17.000399</t>
  </si>
  <si>
    <t>Договор № ЮН02/21-18 от 30.04.2021</t>
  </si>
  <si>
    <t>PRD.005.100000123_COM003001</t>
  </si>
  <si>
    <t>AGR.17.000045</t>
  </si>
  <si>
    <t>PRD.005.100000370_COM003001</t>
  </si>
  <si>
    <t>AGR.17.000089</t>
  </si>
  <si>
    <t>Договор № ЮН-02/20-01 от 01.01.2020</t>
  </si>
  <si>
    <t>AGR.17.000184</t>
  </si>
  <si>
    <t>Договор № ЮН-00/17-70 от 23.11.17</t>
  </si>
  <si>
    <t>PRD.005.100000584_COM003001</t>
  </si>
  <si>
    <t>AGR.17.000028</t>
  </si>
  <si>
    <t>Счет №004509 от 29.11.2019г.</t>
  </si>
  <si>
    <t>PRD.005.100000611_COM003001</t>
  </si>
  <si>
    <t>AGR.17.000037</t>
  </si>
  <si>
    <t>Договор № 709 от 02.12.2019</t>
  </si>
  <si>
    <t>AGR.17.000071</t>
  </si>
  <si>
    <t>Договор № 33 от 22.01.2020</t>
  </si>
  <si>
    <t>AGR.17.000072</t>
  </si>
  <si>
    <t>Договор № 770 от 19.12.2019</t>
  </si>
  <si>
    <t>AGR.17.000073</t>
  </si>
  <si>
    <t>Договор № 782 от 30.12.2019</t>
  </si>
  <si>
    <t>AGR.17.000103</t>
  </si>
  <si>
    <t>Договор №119 от 13.03.2020</t>
  </si>
  <si>
    <t>AGR.17.000104</t>
  </si>
  <si>
    <t>Договор №122 от 13.03.2020</t>
  </si>
  <si>
    <t>AGR.17.000119</t>
  </si>
  <si>
    <t>Договор №189 от 17.04.2020</t>
  </si>
  <si>
    <t>AGR.17.000256</t>
  </si>
  <si>
    <t>Договор №238 от 19.05.2020</t>
  </si>
  <si>
    <t>AGR.17.000258</t>
  </si>
  <si>
    <t>Договор №287 от 02.06.2020</t>
  </si>
  <si>
    <t>AGR.17.000270</t>
  </si>
  <si>
    <t>Договор №349 от 25.06.2020</t>
  </si>
  <si>
    <t>AGR.17.000282</t>
  </si>
  <si>
    <t>Договор №439 от 28.07.2020</t>
  </si>
  <si>
    <t>AGR.17.000303</t>
  </si>
  <si>
    <t>Договор № 500 от 07.09.2020</t>
  </si>
  <si>
    <t>AGR.17.000320</t>
  </si>
  <si>
    <t>Договор № 663 от 29.10.2020</t>
  </si>
  <si>
    <t>AGR.17.000321</t>
  </si>
  <si>
    <t>Договор № 686 от 06.11.2020</t>
  </si>
  <si>
    <t>AGR.17.000324</t>
  </si>
  <si>
    <t>Договор №663 от 29.10.2020</t>
  </si>
  <si>
    <t>AGR.17.000325</t>
  </si>
  <si>
    <t>Договор №694 от 10.11.2020</t>
  </si>
  <si>
    <t>AGR.17.000326</t>
  </si>
  <si>
    <t>Договор № 694 от 10.11.2020</t>
  </si>
  <si>
    <t>AGR.17.000330</t>
  </si>
  <si>
    <t>Договор №733 от 26.11.2020</t>
  </si>
  <si>
    <t>AGR.17.000334</t>
  </si>
  <si>
    <t>Договор №769 от 01.12.2020</t>
  </si>
  <si>
    <t>AGR.17.000339</t>
  </si>
  <si>
    <t>Договор № 769 от 01.12.2020</t>
  </si>
  <si>
    <t>AGR.17.000351</t>
  </si>
  <si>
    <t>Договор № 841 от 24.12.2020</t>
  </si>
  <si>
    <t>AGR.17.000352</t>
  </si>
  <si>
    <t>Договор № 3 от 11.01.2021</t>
  </si>
  <si>
    <t>AGR.17.000392</t>
  </si>
  <si>
    <t>Договор № 305 от 22.04.2021</t>
  </si>
  <si>
    <t>AGR.17.000398</t>
  </si>
  <si>
    <t>Договор № 339 от 06.05.2021</t>
  </si>
  <si>
    <t>PRD.005.100000614_COM003001</t>
  </si>
  <si>
    <t>AGR.17.000052</t>
  </si>
  <si>
    <t>№ЮН02/19-18 от 19.03.2019г.</t>
  </si>
  <si>
    <t>PRD.005.100000906_COM003001</t>
  </si>
  <si>
    <t>AGR.17.000080</t>
  </si>
  <si>
    <t>AGR.17.000198</t>
  </si>
  <si>
    <t>№ ЮН02/19-01 от 01.01.2019 г.</t>
  </si>
  <si>
    <t>PRD.005.100001222_COM003001</t>
  </si>
  <si>
    <t>AGR.17.000231</t>
  </si>
  <si>
    <t>0001107/3319Д от 01.09.2007</t>
  </si>
  <si>
    <t>AGR.17.000329</t>
  </si>
  <si>
    <t>AGR.17.000371</t>
  </si>
  <si>
    <t>PRD.005.100001224_COM003001</t>
  </si>
  <si>
    <t>AGR.17.000069</t>
  </si>
  <si>
    <t>договор № 40 от 01.01.2017</t>
  </si>
  <si>
    <t>AGR.17.000074</t>
  </si>
  <si>
    <t>PRD.005.100001225_COM003001</t>
  </si>
  <si>
    <t>AGR.17.000220</t>
  </si>
  <si>
    <t>73 от 01.07.2019</t>
  </si>
  <si>
    <t>AGR.17.000281</t>
  </si>
  <si>
    <t>AGR.17.000302</t>
  </si>
  <si>
    <t>PRD.005.100001472_COM003001</t>
  </si>
  <si>
    <t>AGR.17.000361</t>
  </si>
  <si>
    <t>Договор № ЮН02/21-06 от 14.01.2021</t>
  </si>
  <si>
    <t>PRD.005.100001487_COM003001</t>
  </si>
  <si>
    <t>AGR.17.000232</t>
  </si>
  <si>
    <t>PRD.005.100001513_COM003001</t>
  </si>
  <si>
    <t>AGR.17.000128</t>
  </si>
  <si>
    <t>PRD.007.000000036_COM003001</t>
  </si>
  <si>
    <t>AGR.17.000290</t>
  </si>
  <si>
    <t>PRD.008.100000048_COM003001</t>
  </si>
  <si>
    <t>AGR.17.000283</t>
  </si>
  <si>
    <t>Служебная записка № б/н от 24.08.2020 г.</t>
  </si>
  <si>
    <t>AGR.17.000389</t>
  </si>
  <si>
    <t>Служебная записка б/н от 12.04.2021</t>
  </si>
  <si>
    <t>PRD.008.100000143_COM003001</t>
  </si>
  <si>
    <t>AGR.17.000234</t>
  </si>
  <si>
    <t>08000544/14УЦ от 03.09.14</t>
  </si>
  <si>
    <t>PRD.008.100000289_COM003001</t>
  </si>
  <si>
    <t>AGR.17.000047</t>
  </si>
  <si>
    <t>Договор №0151Д-19-ХМЭ-19527-1304 от 27.06.2019г,</t>
  </si>
  <si>
    <t>AGR.17.000236</t>
  </si>
  <si>
    <t>Договор № 0087Д-20/ХМЭ-22487/1302 от 30.04.2020</t>
  </si>
  <si>
    <t>PRD.008.100000294_COM003001</t>
  </si>
  <si>
    <t>AGR.17.000001</t>
  </si>
  <si>
    <t>Служебная записка № б/н от 15.10.2019 г.</t>
  </si>
  <si>
    <t>AGR.17.000013</t>
  </si>
  <si>
    <t>Служебная записка № б/н от 11.11.2019 г.</t>
  </si>
  <si>
    <t>AGR.17.000039</t>
  </si>
  <si>
    <t>Служебная записка № б/н от 15.01.2020 г.</t>
  </si>
  <si>
    <t>AGR.17.000117</t>
  </si>
  <si>
    <t>Служебная записка № б/н от 14.04.2020 г.</t>
  </si>
  <si>
    <t>AGR.17.000263</t>
  </si>
  <si>
    <t>Служебная записка № б/н от 07.07.2020 г.</t>
  </si>
  <si>
    <t>AGR.17.000266</t>
  </si>
  <si>
    <t>Служебная записка № б/н от 12.10.2020 г.</t>
  </si>
  <si>
    <t>AGR.17.000345</t>
  </si>
  <si>
    <t>Служебная записка № б/н от 15.01.2021 г.</t>
  </si>
  <si>
    <t>AGR.17.000388</t>
  </si>
  <si>
    <t>PRD.008.100000297_COM003001</t>
  </si>
  <si>
    <t>AGR.17.000015</t>
  </si>
  <si>
    <t>AGR.17.000238</t>
  </si>
  <si>
    <t>Служебная записка № б/н от 01.06.2020г.</t>
  </si>
  <si>
    <t>PRD.008.100000357_COM003001</t>
  </si>
  <si>
    <t>AGR.17.000042</t>
  </si>
  <si>
    <t>Договор купли-продажи древесины №2020/Д-9/ХМАО от 17.01.2020</t>
  </si>
  <si>
    <t>AGR.17.000043</t>
  </si>
  <si>
    <t>Договор купли-продажи древесины №2020/Д-8/ХМАО от 17.01.2020</t>
  </si>
  <si>
    <t>AGR.17.000044</t>
  </si>
  <si>
    <t>Договор купли-продажи древесины №2020/Д-7/ХМАО от 17.01.2020</t>
  </si>
  <si>
    <t>PRD.008.100000362_COM003001</t>
  </si>
  <si>
    <t>AGR.17.000393</t>
  </si>
  <si>
    <t>Постановление № 09-190/2021 от 11.03.2021</t>
  </si>
  <si>
    <t>AGR.17.000394</t>
  </si>
  <si>
    <t>Постановление № 09-191/2021 от 11.03.2021</t>
  </si>
  <si>
    <t>PRD.008.100000367_COM003001</t>
  </si>
  <si>
    <t>AGR.17.000054</t>
  </si>
  <si>
    <t>Счет №64 от 07.12.2016</t>
  </si>
  <si>
    <t>PRD.008.100000379_COM003001</t>
  </si>
  <si>
    <t>AGR.17.000002</t>
  </si>
  <si>
    <t>Служебная записка №46 от 04.10.2019 г.</t>
  </si>
  <si>
    <t>AGR.17.000030</t>
  </si>
  <si>
    <t>Служебная записка №55 от 16.12.2019 г.</t>
  </si>
  <si>
    <t>AGR.17.000070</t>
  </si>
  <si>
    <t>Служебная записка №2 от 28.01.2020 г.</t>
  </si>
  <si>
    <t>AGR.17.000100</t>
  </si>
  <si>
    <t>Служебная записка №4 от 11.03.2020</t>
  </si>
  <si>
    <t>AGR.17.000116</t>
  </si>
  <si>
    <t>Служебная записка №7 от 13.04.2020</t>
  </si>
  <si>
    <t>AGR.17.000253</t>
  </si>
  <si>
    <t>Служебная записка №11 от 08.06.2020</t>
  </si>
  <si>
    <t>AGR.17.000254</t>
  </si>
  <si>
    <t>Служебная записка №13 от 08.06.2020</t>
  </si>
  <si>
    <t>AGR.17.000273</t>
  </si>
  <si>
    <t>Служебная записка № 22 от 03.08.2020г.</t>
  </si>
  <si>
    <t>AGR.17.000274</t>
  </si>
  <si>
    <t>Служебная записка № 23 от 03.08.2020</t>
  </si>
  <si>
    <t>AGR.17.000286</t>
  </si>
  <si>
    <t>Служебная записка № 29 от 25.08.2020г.</t>
  </si>
  <si>
    <t>AGR.17.000318</t>
  </si>
  <si>
    <t>Служебная записка №40 от 23.11.2020 г.</t>
  </si>
  <si>
    <t>AGR.17.000347</t>
  </si>
  <si>
    <t>Служебная записка №03 от 18.01.2021 г.</t>
  </si>
  <si>
    <t>AGR.17.000375</t>
  </si>
  <si>
    <t>Служебная записка №7 от 10.03.2021 г.</t>
  </si>
  <si>
    <t>AGR.17.000376</t>
  </si>
  <si>
    <t>Служебная записка №08 от 17.03.2021 г.</t>
  </si>
  <si>
    <t>(несколько элементов)</t>
  </si>
  <si>
    <t>Договор № ОКБ02/22-20 от 01.01.2022</t>
  </si>
  <si>
    <t>Договор № КБ02/21-27 от 23.06.2021</t>
  </si>
  <si>
    <t>Договор № ОКБ02/22-36 от 01.01.2022</t>
  </si>
  <si>
    <t>Договор № НФ02/21-96 от 01.10.2021</t>
  </si>
  <si>
    <t>Договор № ОКБ02/22-33 от 01.01.2022</t>
  </si>
  <si>
    <t>Договор № ОКБ02/22-30 от 01.01.2022</t>
  </si>
  <si>
    <t>Договор № КБ02/22-8 от 16.02.2022</t>
  </si>
  <si>
    <t>Договор № ЮН02/22-16 от 16.02.2022</t>
  </si>
  <si>
    <t>(пусто)</t>
  </si>
  <si>
    <t>БП 2023.01</t>
  </si>
  <si>
    <t>БП 2023.02</t>
  </si>
  <si>
    <t>БП 2023.03</t>
  </si>
  <si>
    <t>БП 2023.04</t>
  </si>
  <si>
    <t>БП 2023.05</t>
  </si>
  <si>
    <t>БП 2023.06</t>
  </si>
  <si>
    <t xml:space="preserve"> БП 2023.07</t>
  </si>
  <si>
    <t>БП 2023.08</t>
  </si>
  <si>
    <t>БП 2023.09</t>
  </si>
  <si>
    <t>БП 2023.10</t>
  </si>
  <si>
    <t>БП 2023.11</t>
  </si>
  <si>
    <t>БП 2023.12</t>
  </si>
  <si>
    <t>БДДС БП 2023.01</t>
  </si>
  <si>
    <t>БДДС БП 2023.02</t>
  </si>
  <si>
    <t>БДДС БП 2023.03</t>
  </si>
  <si>
    <t>БДДС БП 2023.04</t>
  </si>
  <si>
    <t>БДДС БП 2023.05</t>
  </si>
  <si>
    <t>БДДС БП 2023.06</t>
  </si>
  <si>
    <t>БДДС БП 2023.07</t>
  </si>
  <si>
    <t>БДДС БП 2023.08</t>
  </si>
  <si>
    <t>БДДС БП 2023.09</t>
  </si>
  <si>
    <t>БДДС БП 2023.10</t>
  </si>
  <si>
    <t>БДДС БП 2023.11</t>
  </si>
  <si>
    <t>БДДС БП 2023.12</t>
  </si>
  <si>
    <t>КЗ БП 2023.01</t>
  </si>
  <si>
    <t>КЗ БП 2023.02</t>
  </si>
  <si>
    <t>КЗ БП 2023.03</t>
  </si>
  <si>
    <t>КЗ БП 2023.04</t>
  </si>
  <si>
    <t>КЗ БП 2023.05</t>
  </si>
  <si>
    <t>КЗ БП 2023.06</t>
  </si>
  <si>
    <t>КЗ БП 2023.07</t>
  </si>
  <si>
    <t>КЗ БП 2023.08</t>
  </si>
  <si>
    <t>КЗ БП 2023.09</t>
  </si>
  <si>
    <t>КЗ БП 2023.10</t>
  </si>
  <si>
    <t>КЗ БП 2023.11</t>
  </si>
  <si>
    <t>КЗ БП 2023.12</t>
  </si>
  <si>
    <t>БП Итого год</t>
  </si>
  <si>
    <t>PRD.002.100023362</t>
  </si>
  <si>
    <t>CORAL ENERGY PTE. LTD.</t>
  </si>
  <si>
    <t>PRD.002.100000001</t>
  </si>
  <si>
    <t>Авторемонтное предприятие ООО</t>
  </si>
  <si>
    <t>PRD.002.100024332</t>
  </si>
  <si>
    <t>Автохимсервис ООО</t>
  </si>
  <si>
    <t>PRD.002.100024983</t>
  </si>
  <si>
    <t>Авхадиев Равиль Раузитович ИП</t>
  </si>
  <si>
    <t>PRD.002.100025374</t>
  </si>
  <si>
    <t>Агентство поездок и путешествий ООО</t>
  </si>
  <si>
    <t>PRD.002.100000456</t>
  </si>
  <si>
    <t>АйБи-Консалт ООО</t>
  </si>
  <si>
    <t>PRD.002.100024465</t>
  </si>
  <si>
    <t>Академия АйТи АНО ДПО</t>
  </si>
  <si>
    <t>Академия СМС ФГАОУ ДПО</t>
  </si>
  <si>
    <t>PRD.002.100023866</t>
  </si>
  <si>
    <t>Академия современных технологий ООО</t>
  </si>
  <si>
    <t>PRD.005.100001248</t>
  </si>
  <si>
    <t>PRD.002.100024732</t>
  </si>
  <si>
    <t>Аленсио ООО</t>
  </si>
  <si>
    <t>PRD.002.100024731</t>
  </si>
  <si>
    <t>АЛЕНСИО-СЕРВИС ООО</t>
  </si>
  <si>
    <t>PRD.002.100021401</t>
  </si>
  <si>
    <t>Аминов Ильшат Гаярович</t>
  </si>
  <si>
    <t>А-Реал Консалтинг ООО</t>
  </si>
  <si>
    <t>PRD.002.100002924</t>
  </si>
  <si>
    <t>Арсенал ООО</t>
  </si>
  <si>
    <t>PRD.002.100021784</t>
  </si>
  <si>
    <t>Арсланбаева Надежда Анатольевна</t>
  </si>
  <si>
    <t>PRD.002.100009407</t>
  </si>
  <si>
    <t>Арт-Столица ООО</t>
  </si>
  <si>
    <t>PRD.002.100020069</t>
  </si>
  <si>
    <t>Артыков Артем Витальевич</t>
  </si>
  <si>
    <t>PRD.002.100024535</t>
  </si>
  <si>
    <t>Асмус Э.В.ИП</t>
  </si>
  <si>
    <t>PRD.002.100001694</t>
  </si>
  <si>
    <t>АСУ метрология сервис ООО</t>
  </si>
  <si>
    <t>PRD.002.100025105</t>
  </si>
  <si>
    <t>Атажанов Олег Викторович ИП</t>
  </si>
  <si>
    <t>PRD.002.100024541</t>
  </si>
  <si>
    <t>АТОМКОНВЕРС ООО</t>
  </si>
  <si>
    <t>PRD.002.100023690</t>
  </si>
  <si>
    <t>Афнор Рус ООО</t>
  </si>
  <si>
    <t>PRD.002.100021020</t>
  </si>
  <si>
    <t>Ахметова Елена Данисовна</t>
  </si>
  <si>
    <t>PRD.002.100024257</t>
  </si>
  <si>
    <t>Базаров Роберт Рустамжонович</t>
  </si>
  <si>
    <t>PRD.002.100021611</t>
  </si>
  <si>
    <t>Барминова Юлия Ивановна</t>
  </si>
  <si>
    <t>PRD.002.100024850</t>
  </si>
  <si>
    <t>БГТ-М ООО</t>
  </si>
  <si>
    <t>Белкамнефть имени А.А. Волкова АО</t>
  </si>
  <si>
    <t>PRD.002.100025089</t>
  </si>
  <si>
    <t>Бикташев Марсель Салаватович</t>
  </si>
  <si>
    <t>PRD.002.100024198</t>
  </si>
  <si>
    <t>БЛиК ООО</t>
  </si>
  <si>
    <t>PRD.002.100023317</t>
  </si>
  <si>
    <t>БСК ООО</t>
  </si>
  <si>
    <t>PRD.002.100025090</t>
  </si>
  <si>
    <t>Букша Сергей Алексеевич</t>
  </si>
  <si>
    <t>PRD.002.100023482</t>
  </si>
  <si>
    <t>Булгар ТК ООО</t>
  </si>
  <si>
    <t>PRD.002.100025117</t>
  </si>
  <si>
    <t>ВЕСТ ООО</t>
  </si>
  <si>
    <t>ВитаЦентр ООО</t>
  </si>
  <si>
    <t>PRD.002.100021325</t>
  </si>
  <si>
    <t>Власов Дмитрий Викторович</t>
  </si>
  <si>
    <t>PRD.002.100025093</t>
  </si>
  <si>
    <t>Воеводин Александр Сергеевич</t>
  </si>
  <si>
    <t>PRD.002.100020985</t>
  </si>
  <si>
    <t>Волков Алексей Леонтьевич</t>
  </si>
  <si>
    <t>PRD.002.100023888</t>
  </si>
  <si>
    <t>Воробьев Владимир Афанасьевич</t>
  </si>
  <si>
    <t>PRD.002.100010195</t>
  </si>
  <si>
    <t>PRD.002.100021988</t>
  </si>
  <si>
    <t>ВТБ ЛИЗИНГ АО</t>
  </si>
  <si>
    <t>PRD.002.100021609</t>
  </si>
  <si>
    <t>Вторушин С.Н.</t>
  </si>
  <si>
    <t>PRD.002.100024848</t>
  </si>
  <si>
    <t>Габдуллина Амина Ринатовна</t>
  </si>
  <si>
    <t>PRD.002.100025091</t>
  </si>
  <si>
    <t>Габсатаров Даниил Денисович</t>
  </si>
  <si>
    <t>PRD.002.100020724</t>
  </si>
  <si>
    <t>Галимуллина Лиана Гайсовна</t>
  </si>
  <si>
    <t>PRD.002.100024337</t>
  </si>
  <si>
    <t>ГЕОПЛАСТ СК 2007 ООО</t>
  </si>
  <si>
    <t>PRD.002.100002821</t>
  </si>
  <si>
    <t>ГеоТехЭксперт ООО</t>
  </si>
  <si>
    <t>PRD.002.100023436</t>
  </si>
  <si>
    <t>ГИПРОГАЗ НПО ООО</t>
  </si>
  <si>
    <t>Головкина Мария Дмитриевна ИП</t>
  </si>
  <si>
    <t>PRD.002.100024796</t>
  </si>
  <si>
    <t>PRD.002.100024998</t>
  </si>
  <si>
    <t>Голубевская Наталья Разитовна</t>
  </si>
  <si>
    <t>PRD.002.100025094</t>
  </si>
  <si>
    <t>Гомонок Николай Александрович</t>
  </si>
  <si>
    <t>PRD.002.100018756</t>
  </si>
  <si>
    <t>ГПБ АО</t>
  </si>
  <si>
    <t>PRD.002.100020158</t>
  </si>
  <si>
    <t>Грабовской Сергей Сергеевич</t>
  </si>
  <si>
    <t>PRD.002.100023856</t>
  </si>
  <si>
    <t>ГРАНД ТЕСТИ ООО</t>
  </si>
  <si>
    <t>PRD.002.100021854</t>
  </si>
  <si>
    <t>Гуляков Иван Александрович</t>
  </si>
  <si>
    <t>PRD.002.100024686</t>
  </si>
  <si>
    <t>Дворкин Владимир Владимирович ИП</t>
  </si>
  <si>
    <t>PRD.002.100020103</t>
  </si>
  <si>
    <t>Дом науки и техники АНО ДПО ТМУЦ</t>
  </si>
  <si>
    <t>PRD.002.100025139</t>
  </si>
  <si>
    <t>Домрачева Ульяна Николаевна</t>
  </si>
  <si>
    <t>PRD.002.100023011</t>
  </si>
  <si>
    <t>Дорогой Александр Игоревич</t>
  </si>
  <si>
    <t>Европлан ЛК ПАО</t>
  </si>
  <si>
    <t>PRD.002.100025270</t>
  </si>
  <si>
    <t>Екатнефтестрой ООО</t>
  </si>
  <si>
    <t>ЕСОЭН</t>
  </si>
  <si>
    <t>PRD.002.100024201</t>
  </si>
  <si>
    <t>Завод Фонтанных Арматур ООО</t>
  </si>
  <si>
    <t>PRD.002.100020763</t>
  </si>
  <si>
    <t>Загитова Эльвира Рамилевна</t>
  </si>
  <si>
    <t>PRD.002.100025098</t>
  </si>
  <si>
    <t>Закусилов Владимир Евгеньевич</t>
  </si>
  <si>
    <t>PRD.002.100023351</t>
  </si>
  <si>
    <t>Зидияров Сергей Юрьевич</t>
  </si>
  <si>
    <t>PRD.002.100020926</t>
  </si>
  <si>
    <t>Зиннатов Виталий Васильевич</t>
  </si>
  <si>
    <t>PRD.002.100025262</t>
  </si>
  <si>
    <t>Зиновьева О.Н. ИП</t>
  </si>
  <si>
    <t>PRD.002.100024844</t>
  </si>
  <si>
    <t>Зырянов Илья Андреевич</t>
  </si>
  <si>
    <t>PRD.002.100017058</t>
  </si>
  <si>
    <t>Иванова Лидия Федоровна</t>
  </si>
  <si>
    <t>PRD.002.100023811</t>
  </si>
  <si>
    <t>ИМПУЛЬС ООО</t>
  </si>
  <si>
    <t>PRD.002.100025321</t>
  </si>
  <si>
    <t>Инспекция Федеральной налоговой службы по Центральному админ</t>
  </si>
  <si>
    <t>PRD.002.100001721</t>
  </si>
  <si>
    <t>Интротест НПО АО</t>
  </si>
  <si>
    <t>PRD.002.100019300</t>
  </si>
  <si>
    <t>ИНФОРМРЕШЕНИЯ ООО</t>
  </si>
  <si>
    <t>PRD.002.100024078</t>
  </si>
  <si>
    <t>ИП Галанов Александр Александрович</t>
  </si>
  <si>
    <t>PRD.002.100025140</t>
  </si>
  <si>
    <t>Ипатова Елизавета Сергеевна</t>
  </si>
  <si>
    <t>PRD.008.100000121</t>
  </si>
  <si>
    <t>ИРСОТ ДПО АНО</t>
  </si>
  <si>
    <t>PRD.002.100022122</t>
  </si>
  <si>
    <t>Камбулов Владимир Иванович</t>
  </si>
  <si>
    <t>PRD.002.100025246</t>
  </si>
  <si>
    <t>Кардымон Д.В. ИП</t>
  </si>
  <si>
    <t>PRD.002.100022715</t>
  </si>
  <si>
    <t>Каримов Валерий Альбертович</t>
  </si>
  <si>
    <t>PRD.002.100022288</t>
  </si>
  <si>
    <t>Кириченко Фёдор Юрьевич</t>
  </si>
  <si>
    <t>PRD.002.100023045</t>
  </si>
  <si>
    <t>Кихай Вячеслав Григорьевич</t>
  </si>
  <si>
    <t>PRD.002.100024693</t>
  </si>
  <si>
    <t>Корниенко Анастасия Сергеевна ИП</t>
  </si>
  <si>
    <t>PRD.002.100021219</t>
  </si>
  <si>
    <t>Краковяк Виталий Викторович</t>
  </si>
  <si>
    <t>PRD.002.100025097</t>
  </si>
  <si>
    <t>Кривошеин Вячеслав Денисович</t>
  </si>
  <si>
    <t>PRD.002.100020613</t>
  </si>
  <si>
    <t>Кривякин Дмитрий Александрович</t>
  </si>
  <si>
    <t>PRD.002.100020336</t>
  </si>
  <si>
    <t>Кувырталов Игнатий Дмитриевич</t>
  </si>
  <si>
    <t>PRD.002.100024824</t>
  </si>
  <si>
    <t>Кудин Д.А. ИП</t>
  </si>
  <si>
    <t>PRD.002.100020132</t>
  </si>
  <si>
    <t>Кулешов Максим Юрьевич</t>
  </si>
  <si>
    <t>PRD.002.100024695</t>
  </si>
  <si>
    <t>Лагросс ООО</t>
  </si>
  <si>
    <t>PRD.002.100021612</t>
  </si>
  <si>
    <t>Лазорив Анна Игоревна</t>
  </si>
  <si>
    <t>PRD.002.100023435</t>
  </si>
  <si>
    <t>Лебедева Елена Владимировна</t>
  </si>
  <si>
    <t>PRD.002.100020996</t>
  </si>
  <si>
    <t>Лиманский Дмитрий Викторович</t>
  </si>
  <si>
    <t>PRD.002.100025399</t>
  </si>
  <si>
    <t>Логвиненко Д.Н. ИП</t>
  </si>
  <si>
    <t>PRD.002.100023878</t>
  </si>
  <si>
    <t>ЛОГИСТИКА КП ООО</t>
  </si>
  <si>
    <t>PRD.002.100023715</t>
  </si>
  <si>
    <t>Локтионов Олег Юрьевич</t>
  </si>
  <si>
    <t>PRD.002.100018242</t>
  </si>
  <si>
    <t>Лопатин Иван Михайлович</t>
  </si>
  <si>
    <t>PRD.002.100024102</t>
  </si>
  <si>
    <t>Люкс СМК ООО</t>
  </si>
  <si>
    <t>PRD.002.100022348</t>
  </si>
  <si>
    <t>Ляншанло Тимур Рахимзянович</t>
  </si>
  <si>
    <t>PRD.002.100025267</t>
  </si>
  <si>
    <t>М Брокер ООО</t>
  </si>
  <si>
    <t>PRD.002.100023507</t>
  </si>
  <si>
    <t>Мальков Кирилл Игоревич</t>
  </si>
  <si>
    <t>МАСПК АНО ДПО</t>
  </si>
  <si>
    <t>PRD.002.100021891</t>
  </si>
  <si>
    <t>Масунов Алексей Анатольевич</t>
  </si>
  <si>
    <t>PRD.002.100025138</t>
  </si>
  <si>
    <t>Матвеев Алексей Евгеньевич</t>
  </si>
  <si>
    <t>PRD.002.100023678</t>
  </si>
  <si>
    <t>МБМ ООО</t>
  </si>
  <si>
    <t>PRD.002.100018675</t>
  </si>
  <si>
    <t>МБУ ДО СДЮСШОР Спартак</t>
  </si>
  <si>
    <t>PRD.002.100023919</t>
  </si>
  <si>
    <t>Медико-диагностический центр 7 Я ООО</t>
  </si>
  <si>
    <t>PRD.002.100012925</t>
  </si>
  <si>
    <t>Международный институт сотрудничества Восток-Запад ОЧУ ДПО</t>
  </si>
  <si>
    <t>PRD.002.100024701</t>
  </si>
  <si>
    <t>Междуречье ООО</t>
  </si>
  <si>
    <t>PRD.002.100021822</t>
  </si>
  <si>
    <t>Меркулов Федор Федорович</t>
  </si>
  <si>
    <t>PRD.002.100016468</t>
  </si>
  <si>
    <t>PRD.002.100025191</t>
  </si>
  <si>
    <t>МИПО ДПО ЧОУ</t>
  </si>
  <si>
    <t>PRD.002.100023869</t>
  </si>
  <si>
    <t>Многофункциональный центр Югры АУ</t>
  </si>
  <si>
    <t>PRD.002.100022766</t>
  </si>
  <si>
    <t>Морозов Павел Николаевич</t>
  </si>
  <si>
    <t>PRD.002.100020847</t>
  </si>
  <si>
    <t>Морский Николай Николаевич</t>
  </si>
  <si>
    <t>МРИ ФНС россии по крупнейшим налогоплательщикам № 3</t>
  </si>
  <si>
    <t>PRD.002.100021417</t>
  </si>
  <si>
    <t>Мукашев Рамиль Владимирович</t>
  </si>
  <si>
    <t>PRD.002.100017952</t>
  </si>
  <si>
    <t>Муравьева Ирина Петровна</t>
  </si>
  <si>
    <t>PRD.002.100021677</t>
  </si>
  <si>
    <t>Мухаметов Альберт Тимергалиевич</t>
  </si>
  <si>
    <t>PRD.002.100024845</t>
  </si>
  <si>
    <t>Мылкин Егор Евгеньевич</t>
  </si>
  <si>
    <t>PRD.002.100023603</t>
  </si>
  <si>
    <t>Нева-Автоком ООО</t>
  </si>
  <si>
    <t>PRD.002.100025095</t>
  </si>
  <si>
    <t>Нестеренко София Евгеньевна</t>
  </si>
  <si>
    <t>Нижнеобское ТУ Росрыболовства</t>
  </si>
  <si>
    <t>PRD.002.100021288</t>
  </si>
  <si>
    <t>Никитин Никита Анатольевич</t>
  </si>
  <si>
    <t>PRD.005.100000054</t>
  </si>
  <si>
    <t>НИЦ МИ ООО</t>
  </si>
  <si>
    <t>PRD.002.100024875</t>
  </si>
  <si>
    <t>Нотариус города Москвы Бокучава Реваз Автандилович</t>
  </si>
  <si>
    <t>PRD.002.100020879</t>
  </si>
  <si>
    <t>НОЧУ ОДПО НРБУ БМЦ</t>
  </si>
  <si>
    <t>PRD.002.100023570</t>
  </si>
  <si>
    <t>Оклэс Технолоджиз ООО</t>
  </si>
  <si>
    <t>PRD.002.100023676</t>
  </si>
  <si>
    <t>ОКТАН СЕРВИС ООО</t>
  </si>
  <si>
    <t>PRD.002.100024178</t>
  </si>
  <si>
    <t>Оптимальные сетевые решения ПМО ООО</t>
  </si>
  <si>
    <t>PRD.002.100024709</t>
  </si>
  <si>
    <t>ОРСТАН АО</t>
  </si>
  <si>
    <t>PRD.002.100021464</t>
  </si>
  <si>
    <t>Осипов Каликан Имангалиевич</t>
  </si>
  <si>
    <t>PRD.002.100002632</t>
  </si>
  <si>
    <t>Отряд Союзспас ООО</t>
  </si>
  <si>
    <t>PRD.002.100023502</t>
  </si>
  <si>
    <t>Пакишев Виктор Иванович</t>
  </si>
  <si>
    <t>PRD.002.100021486</t>
  </si>
  <si>
    <t>Пелымский Михаил Александрович</t>
  </si>
  <si>
    <t>PRD.002.100023260</t>
  </si>
  <si>
    <t>Пермские насосы ООО</t>
  </si>
  <si>
    <t>PRD.002.100025092</t>
  </si>
  <si>
    <t>Подхватилина Наталья Сергеевна</t>
  </si>
  <si>
    <t>PRD.002.100025137</t>
  </si>
  <si>
    <t>Пономарев Евгений Геннадьевич</t>
  </si>
  <si>
    <t>PRD.002.100020846</t>
  </si>
  <si>
    <t>Постовалов Владимир Андреевич</t>
  </si>
  <si>
    <t>PRD.002.100022538</t>
  </si>
  <si>
    <t>Премьер-сервис ООО</t>
  </si>
  <si>
    <t>PRD.002.100023518</t>
  </si>
  <si>
    <t>Прищепка+ ООО</t>
  </si>
  <si>
    <t>PRD.002.100024205</t>
  </si>
  <si>
    <t>Производственное объединение Ю-К ООО</t>
  </si>
  <si>
    <t>PRD.002.100024203</t>
  </si>
  <si>
    <t>Производственно-Сервисная Компания ООО</t>
  </si>
  <si>
    <t>PRD.002.100010329</t>
  </si>
  <si>
    <t>ПРОМАВТОМАТИКА ООО СКБ</t>
  </si>
  <si>
    <t>PRD.002.100023551</t>
  </si>
  <si>
    <t>Проф-Консалтинг ЧОУДПО</t>
  </si>
  <si>
    <t>PRD.002.100023924</t>
  </si>
  <si>
    <t>РГП ООО</t>
  </si>
  <si>
    <t>PRD.002.100017426</t>
  </si>
  <si>
    <t>Ремтехкомплект АО</t>
  </si>
  <si>
    <t>PRD.002.100024571</t>
  </si>
  <si>
    <t>РИЗУР НПО ООО</t>
  </si>
  <si>
    <t>РН-Юганскнефтегаз ООО</t>
  </si>
  <si>
    <t>PRD.002.100000288</t>
  </si>
  <si>
    <t>PRD.002.100024679</t>
  </si>
  <si>
    <t>PRD.002.100024666</t>
  </si>
  <si>
    <t>РуссИнтеграл-Технологии ООО</t>
  </si>
  <si>
    <t>PRD.002.100023677</t>
  </si>
  <si>
    <t>PRD.002.100019520</t>
  </si>
  <si>
    <t>РуссНефть ПАО НК Ханты-Мансийский филиал</t>
  </si>
  <si>
    <t>PRD.002.100025145</t>
  </si>
  <si>
    <t>Сагадиев Артур Русланович</t>
  </si>
  <si>
    <t>PRD.002.100023007</t>
  </si>
  <si>
    <t>Салахов Альберт Флюрович</t>
  </si>
  <si>
    <t>PRD.001.000000028</t>
  </si>
  <si>
    <t>Самараинвестнефть АО</t>
  </si>
  <si>
    <t>PRD.002.100021543</t>
  </si>
  <si>
    <t>PRD.002.100023635</t>
  </si>
  <si>
    <t>СатисСвязь АО</t>
  </si>
  <si>
    <t>САФМАР БФ</t>
  </si>
  <si>
    <t>Северо-Уральское межрегиональное управление Росприроднадзора</t>
  </si>
  <si>
    <t>PRD.002.100022233</t>
  </si>
  <si>
    <t>Север-Сервис-Комплект ООО</t>
  </si>
  <si>
    <t>PRD.002.100024509</t>
  </si>
  <si>
    <t>Сергеева Екатерина Григорьевна</t>
  </si>
  <si>
    <t>PRD.002.100024835</t>
  </si>
  <si>
    <t>Серебрякова Олеся Анатольевна</t>
  </si>
  <si>
    <t>PRD.002.100021128</t>
  </si>
  <si>
    <t>Сериков Валерий Валерьевич</t>
  </si>
  <si>
    <t>PRD.005.100001256</t>
  </si>
  <si>
    <t>PRD.002.100025355</t>
  </si>
  <si>
    <t>СерчИнформ ООО</t>
  </si>
  <si>
    <t>PRD.002.100024213</t>
  </si>
  <si>
    <t>Сибирский лекарь ООО</t>
  </si>
  <si>
    <t>PRD.002.100024361</t>
  </si>
  <si>
    <t>СибирьАвтоТранс ТК ООО</t>
  </si>
  <si>
    <t>PRD.002.100024105</t>
  </si>
  <si>
    <t>Сибкар Центр ООО</t>
  </si>
  <si>
    <t>PRD.002.100024204</t>
  </si>
  <si>
    <t>Сибметалл-Омск ПКФ ООО</t>
  </si>
  <si>
    <t>PRD.002.100023495</t>
  </si>
  <si>
    <t>PRD.002.100025074</t>
  </si>
  <si>
    <t>Сигаев Александр Игоревич ИП</t>
  </si>
  <si>
    <t>PRD.002.100023489</t>
  </si>
  <si>
    <t>Симойл ООО</t>
  </si>
  <si>
    <t>PRD.002.100024527</t>
  </si>
  <si>
    <t>PRD.002.100025254</t>
  </si>
  <si>
    <t>Сити Кар М ООО</t>
  </si>
  <si>
    <t>PRD.002.100023643</t>
  </si>
  <si>
    <t>СК Мегарусс-Д ООО</t>
  </si>
  <si>
    <t>PRD.001.000000044</t>
  </si>
  <si>
    <t>Сладковско-Заречное ООО</t>
  </si>
  <si>
    <t>PRD.002.100002615</t>
  </si>
  <si>
    <t>Содействие Учебный центр ДПО ЧОУ</t>
  </si>
  <si>
    <t>PRD.002.100022428</t>
  </si>
  <si>
    <t>Соснина Ирина Владимировна</t>
  </si>
  <si>
    <t>PRD.002.100016491</t>
  </si>
  <si>
    <t>СПбМТСБ АО</t>
  </si>
  <si>
    <t>PRD.002.100023305</t>
  </si>
  <si>
    <t>СпецСтройИнвест ООО</t>
  </si>
  <si>
    <t>PRD.002.100024985</t>
  </si>
  <si>
    <t>СпецТранс-Сервис ООО</t>
  </si>
  <si>
    <t>PRD.002.100020334</t>
  </si>
  <si>
    <t>Статус АНО УМЦ ДПО</t>
  </si>
  <si>
    <t>PRD.002.100025088</t>
  </si>
  <si>
    <t>Сто сот ООО</t>
  </si>
  <si>
    <t>PRD.002.100023508</t>
  </si>
  <si>
    <t>Столяров Егор Владимирович</t>
  </si>
  <si>
    <t>СТС ООО</t>
  </si>
  <si>
    <t>PRD.002.100021640</t>
  </si>
  <si>
    <t>Сыщикова Наталья Александровна</t>
  </si>
  <si>
    <t>PRD.002.100022409</t>
  </si>
  <si>
    <t>Танкова Марина Владимировна</t>
  </si>
  <si>
    <t>PRD.002.100019562</t>
  </si>
  <si>
    <t>Тверьгеофизика НПЦ ОАО</t>
  </si>
  <si>
    <t>PRD.005.100000362</t>
  </si>
  <si>
    <t>Технический Экологический Консалтинг ООО</t>
  </si>
  <si>
    <t>PRD.002.100023998</t>
  </si>
  <si>
    <t>ТЕХНОАВИА-ЮГРА ООО</t>
  </si>
  <si>
    <t>PRD.002.100023609</t>
  </si>
  <si>
    <t>Технология ООО</t>
  </si>
  <si>
    <t>PRD.002.100024889</t>
  </si>
  <si>
    <t>Тимофеев Л.М. ИП</t>
  </si>
  <si>
    <t>PRD.002.100023855</t>
  </si>
  <si>
    <t>Траст Групп ООО</t>
  </si>
  <si>
    <t>PRD.002.100025118</t>
  </si>
  <si>
    <t>Тырышкина Дарья Викторовна</t>
  </si>
  <si>
    <t>PRD.002.100022923</t>
  </si>
  <si>
    <t>Тюменский институт геологии ООО</t>
  </si>
  <si>
    <t>PRD.002.100023927</t>
  </si>
  <si>
    <t>УниТест ООО</t>
  </si>
  <si>
    <t>PRD.002.100025462</t>
  </si>
  <si>
    <t>УнтыгейНефть ООО</t>
  </si>
  <si>
    <t>Управление Федеральной службы государственной регистрации, к</t>
  </si>
  <si>
    <t>PRD.002.100025387</t>
  </si>
  <si>
    <t>Уралмаш ПТП ООО</t>
  </si>
  <si>
    <t>PRD.002.100023857</t>
  </si>
  <si>
    <t>Урюмцева Евгения Юрьевна ИП</t>
  </si>
  <si>
    <t>PRD.002.100023044</t>
  </si>
  <si>
    <t>Усов Алексей Анатольевич</t>
  </si>
  <si>
    <t>PRD.002.100025263</t>
  </si>
  <si>
    <t>Утетледова Г.С. ИП</t>
  </si>
  <si>
    <t>PRD.002.100023812</t>
  </si>
  <si>
    <t>УТТ-9 ООО</t>
  </si>
  <si>
    <t>PRD.002.100016356</t>
  </si>
  <si>
    <t>УФК по Ханты-Мансийскому автономному округу-Югре (ОСП по г.С</t>
  </si>
  <si>
    <t>PRD.002.100024914</t>
  </si>
  <si>
    <t>Уффици ООО</t>
  </si>
  <si>
    <t>PRD.002.100024888</t>
  </si>
  <si>
    <t>ФАРВАТЕР КБ ООО</t>
  </si>
  <si>
    <t>PRD.002.100020335</t>
  </si>
  <si>
    <t>Фатихов Филюс Юсупьянович</t>
  </si>
  <si>
    <t>ФГАОУ ВО НИ ТПУ</t>
  </si>
  <si>
    <t>PRD.002.100023903</t>
  </si>
  <si>
    <t>ФГАОУ ДПО ИПК ТЭК</t>
  </si>
  <si>
    <t>PRD.002.100020485</t>
  </si>
  <si>
    <t>Федоров Игорь Сергеевич</t>
  </si>
  <si>
    <t>PRD.009.100000451</t>
  </si>
  <si>
    <t>Федосеев Ю.А. ИП</t>
  </si>
  <si>
    <t>PRD.002.100022035</t>
  </si>
  <si>
    <t>Фоминцев Владимир Геннадьевич</t>
  </si>
  <si>
    <t>PRD.002.100023865</t>
  </si>
  <si>
    <t>Халиуллов С.И. ИП</t>
  </si>
  <si>
    <t>PRD.002.100024847</t>
  </si>
  <si>
    <t>Хамитов Алмаз Ильвирович</t>
  </si>
  <si>
    <t>PRD.002.100024697</t>
  </si>
  <si>
    <t>Хвальчев Сергей Викторович ИП</t>
  </si>
  <si>
    <t>PRD.005.100001076</t>
  </si>
  <si>
    <t>Химтехно НПЦ АО</t>
  </si>
  <si>
    <t>PRD.002.100011317</t>
  </si>
  <si>
    <t>Хлупина Марина Васильевна</t>
  </si>
  <si>
    <t>PRD.002.100025096</t>
  </si>
  <si>
    <t>Хмарук Александр Олегович</t>
  </si>
  <si>
    <t>PRD.002.100021801</t>
  </si>
  <si>
    <t>Хмырова Валентина Васильевна</t>
  </si>
  <si>
    <t>PRD.002.100021289</t>
  </si>
  <si>
    <t>Храмов Виктор Иванович</t>
  </si>
  <si>
    <t>PRD.005.100001223</t>
  </si>
  <si>
    <t>ЦГЭ АО</t>
  </si>
  <si>
    <t>PRD.008.100000373</t>
  </si>
  <si>
    <t>Центр гигиены и эпидемиологии в Республике Коми ФБУЗ</t>
  </si>
  <si>
    <t>Центр охраны культурного наследия АУ</t>
  </si>
  <si>
    <t>PRD.002.100024607</t>
  </si>
  <si>
    <t>ЦентрРУТ ООО</t>
  </si>
  <si>
    <t>PRD.002.100024578</t>
  </si>
  <si>
    <t>ЦНТИ Прогресс АНО ДПО</t>
  </si>
  <si>
    <t>PRD.008.100000061</t>
  </si>
  <si>
    <t>PRD.002.100020131</t>
  </si>
  <si>
    <t>Черников Сергей Алексеевич</t>
  </si>
  <si>
    <t>PRD.002.100021569</t>
  </si>
  <si>
    <t>Черниченко Мариан Валентинович</t>
  </si>
  <si>
    <t>PRD.002.100025055</t>
  </si>
  <si>
    <t>Шагманова Любовь Константиновна</t>
  </si>
  <si>
    <t>PRD.002.100022782</t>
  </si>
  <si>
    <t>Шаимов Сергей Муродуллович</t>
  </si>
  <si>
    <t>PRD.002.100020943</t>
  </si>
  <si>
    <t>Шарудилова Лилия Сергеевна</t>
  </si>
  <si>
    <t>PRD.002.100024846</t>
  </si>
  <si>
    <t>Шафиков Ринат Альфридович</t>
  </si>
  <si>
    <t>PRD.002.100020439</t>
  </si>
  <si>
    <t>Ширикалов Александр Александрович</t>
  </si>
  <si>
    <t>PRD.002.100023461</t>
  </si>
  <si>
    <t>Шувалова Зоя Витальевна</t>
  </si>
  <si>
    <t>PRD.002.100000394</t>
  </si>
  <si>
    <t>Эверест Консалтинг ООО</t>
  </si>
  <si>
    <t>PRD.002.100023608</t>
  </si>
  <si>
    <t>Экоменеджмент ООО</t>
  </si>
  <si>
    <t>PRD.002.100023255</t>
  </si>
  <si>
    <t>Эксперт-Гарант ООО</t>
  </si>
  <si>
    <t>PRD.002.100024856</t>
  </si>
  <si>
    <t>ЭкспертКонсалтинг ООО</t>
  </si>
  <si>
    <t>PRD.002.100025481</t>
  </si>
  <si>
    <t>Электротяжмаш-Привод ООО</t>
  </si>
  <si>
    <t>PRD.002.100024572</t>
  </si>
  <si>
    <t>ЭМИС ЗАО</t>
  </si>
  <si>
    <t>PRD.002.100024056</t>
  </si>
  <si>
    <t>ЭНДЖЕН ООО</t>
  </si>
  <si>
    <t>PRD.002.100024202</t>
  </si>
  <si>
    <t>ЭНЕРГОМАШКОМПЛЕКТ ЗАО</t>
  </si>
  <si>
    <t>PRD.002.100024570</t>
  </si>
  <si>
    <t>Энергосбережение НТЦ АО</t>
  </si>
  <si>
    <t>Энерготранссервис-1 ООО</t>
  </si>
  <si>
    <t>Югансктранстеплосервис АО</t>
  </si>
  <si>
    <t>PRD.002.100023961</t>
  </si>
  <si>
    <t>Югра-Экосервис ООО</t>
  </si>
  <si>
    <t>PRD.002.100000196</t>
  </si>
  <si>
    <t>Юграэлектроналадка ООО</t>
  </si>
  <si>
    <t>Юникон АО</t>
  </si>
  <si>
    <t>PRD.002.100021668</t>
  </si>
  <si>
    <t>ЮНИТА ТПК ООО</t>
  </si>
  <si>
    <t>PRD.002.100024258</t>
  </si>
  <si>
    <t>Яркеев Валерий Владимирович</t>
  </si>
  <si>
    <t>AGR.17.000406</t>
  </si>
  <si>
    <t>Договор НФ01/16-46 от 15.11.2016г. нефть (май 21)</t>
  </si>
  <si>
    <t>AGR.17.000407</t>
  </si>
  <si>
    <t>Договор НФ01/16-46 от 15.11.2016г. нефть USD (май 21)</t>
  </si>
  <si>
    <t>AGR.17.000414</t>
  </si>
  <si>
    <t>Договор НФ01/16-46 от 15.11.2016г. нефть USD (июнь 21)</t>
  </si>
  <si>
    <t>AGR.17.000415</t>
  </si>
  <si>
    <t>Договор НФ01/16-46 от 15.11.2016г. нефть (июнь 21)</t>
  </si>
  <si>
    <t>AGR.17.000423</t>
  </si>
  <si>
    <t>Договор НФ01/16-46 от 15.11.2016г. нефть USD (июль 21)</t>
  </si>
  <si>
    <t>AGR.17.000424</t>
  </si>
  <si>
    <t>Договор НФ01/16-46 от 15.11.2016г. нефть (июль 21)</t>
  </si>
  <si>
    <t>AGR.17.000432</t>
  </si>
  <si>
    <t>Договор НФ01/16-46 от 15.11.2016г. нефть (август 21)</t>
  </si>
  <si>
    <t>AGR.17.000433</t>
  </si>
  <si>
    <t>Договор НФ01/16-46 от 15.11.2016г. нефть USD (август 21)</t>
  </si>
  <si>
    <t>AGR.17.000442</t>
  </si>
  <si>
    <t>Договор НФ01/16-46 от 15.11.2016г. нефть (сентябрь 21)</t>
  </si>
  <si>
    <t>AGR.17.000443</t>
  </si>
  <si>
    <t>Договор НФ01/16-46 от 15.11.2016г. нефть USD (сентябрь 21)</t>
  </si>
  <si>
    <t>AGR.17.000452</t>
  </si>
  <si>
    <t>Договор НФ01/16-46 от 15.11.2016г. нефть (октябрь 21)</t>
  </si>
  <si>
    <t>AGR.17.000453</t>
  </si>
  <si>
    <t>Договор НФ01/16-46 от 15.11.2016г. нефть USD (октябрь 21)</t>
  </si>
  <si>
    <t>AGR.17.000455</t>
  </si>
  <si>
    <t>Договор НФ01/16-46 от 15.11.2016г. нефть (ноябрь 21)</t>
  </si>
  <si>
    <t>AGR.17.000456</t>
  </si>
  <si>
    <t>Договор НФ01/16-46 от 15.11.2016г. нефть USD (ноябрь 21)</t>
  </si>
  <si>
    <t>AGR.17.000473</t>
  </si>
  <si>
    <t>Договор НФ01/16-46 от 15.11.2016г. нефть (декабрь 21)</t>
  </si>
  <si>
    <t>AGR.17.000474</t>
  </si>
  <si>
    <t>Договор НФ01/16-46 от 15.11.2016г. нефть USD (декабрь 21)</t>
  </si>
  <si>
    <t>AGR.17.000487</t>
  </si>
  <si>
    <t>Договор № НФ01/21-49 от 16.12.2021</t>
  </si>
  <si>
    <t>AGR.17.000521</t>
  </si>
  <si>
    <t>Договор № НФ01/21-49 от 16.12.2021 %% по коммерческому креди</t>
  </si>
  <si>
    <t>AGR.10.002528</t>
  </si>
  <si>
    <t>AGR.10.002622</t>
  </si>
  <si>
    <t>AGR.10.003053</t>
  </si>
  <si>
    <t>Договор НФ01/16-46 от 15.11.2016г. (по дог.о переуступке № О</t>
  </si>
  <si>
    <t>AGR.11.000710</t>
  </si>
  <si>
    <t>Договор НФ01/18-28 от 03.12.2018г МАЙ 2021Г</t>
  </si>
  <si>
    <t>AGR.11.000711</t>
  </si>
  <si>
    <t>Договор НФ01/18-28 от 03.12.2018г МАЙ 2021 USD</t>
  </si>
  <si>
    <t>AGR.11.000712</t>
  </si>
  <si>
    <t>Дог. НФ01/16-45 от 15.11.2016г МАЙ.21- в руб</t>
  </si>
  <si>
    <t>AGR.11.000713</t>
  </si>
  <si>
    <t>Дог. НФ01/16-45 от 15.11.2016г МАЙ.21(USD)</t>
  </si>
  <si>
    <t>AGR.11.000718</t>
  </si>
  <si>
    <t>Договор НФ01/18-28 от 03.12.2018г (2) МАЙ 2021 USD</t>
  </si>
  <si>
    <t>AGR.11.000724</t>
  </si>
  <si>
    <t>Договор № НФ02/21-38 от 01.06.2021</t>
  </si>
  <si>
    <t>AGR.11.000726</t>
  </si>
  <si>
    <t>Дог. НФ01/16-45 от 15.11.2016г ИЮНЬ.21- в руб</t>
  </si>
  <si>
    <t>AGR.11.000727</t>
  </si>
  <si>
    <t>Дог. НФ01/16-45 от 15.11.2016г ИЮНЬ.21(USD)</t>
  </si>
  <si>
    <t>AGR.11.000737</t>
  </si>
  <si>
    <t>Дог. НФ01/16-45 от 15.11.2016г ИЮЛЬ.21- в руб</t>
  </si>
  <si>
    <t>AGR.11.000738</t>
  </si>
  <si>
    <t>Дог. НФ01/16-45 от 15.11.2016г ИЮЛЬ.21(USD)</t>
  </si>
  <si>
    <t>AGR.11.000752</t>
  </si>
  <si>
    <t>Дог. НФ01/16-45 от 15.11.2016г АВГУСТ.21- в руб</t>
  </si>
  <si>
    <t>AGR.11.000753</t>
  </si>
  <si>
    <t>Дог. НФ01/16-45 от 15.11.2016г АВГУСТ.21(USD)</t>
  </si>
  <si>
    <t>AGR.11.000766</t>
  </si>
  <si>
    <t>Дог. НФ01/16-45 от 15.11.2016г СЕНТЯБРЬ.21- в руб</t>
  </si>
  <si>
    <t>AGR.11.000767</t>
  </si>
  <si>
    <t>Дог. НФ01/16-45 от 15.11.2016г СЕНТЯБРЬ.21(USD)</t>
  </si>
  <si>
    <t>AGR.11.000783</t>
  </si>
  <si>
    <t>Дог. НФ01/16-45 от 15.11.2016г ОКТЯБРЬ.21- в руб</t>
  </si>
  <si>
    <t>AGR.11.000784</t>
  </si>
  <si>
    <t>Дог. НФ01/16-45 от 15.11.2016г ОКТЯБРЬ.21(USD)</t>
  </si>
  <si>
    <t>AGR.11.000794</t>
  </si>
  <si>
    <t>Дог. НФ01/16-45 от 15.11.2016г НОЯБРЬ.21- в руб</t>
  </si>
  <si>
    <t>AGR.11.000795</t>
  </si>
  <si>
    <t>Дог. НФ01/16-45 от 15.11.2016г НОЯБРЬ.21(USD)</t>
  </si>
  <si>
    <t>AGR.11.000819</t>
  </si>
  <si>
    <t>Дог. НФ01/16-45 от 15.11.2016г ДЕКАБРЬ.21- в руб</t>
  </si>
  <si>
    <t>AGR.11.000820</t>
  </si>
  <si>
    <t>Дог. НФ01/16-45 от 15.11.2016г ДЕКАБРЬ.21(USD)</t>
  </si>
  <si>
    <t>AGR.11.000833</t>
  </si>
  <si>
    <t>Договор № НФ01/21-48 от 16.12.2021</t>
  </si>
  <si>
    <t>AGR.11.000919</t>
  </si>
  <si>
    <t>Договор НФ01/18-28 от 03.12.2018г МАЙ 2022</t>
  </si>
  <si>
    <t>AGR.11.000920</t>
  </si>
  <si>
    <t>Договор НФ01/18-28 от 03.12.2018г МАЙ 2022 USD</t>
  </si>
  <si>
    <t>AGR.11.000929</t>
  </si>
  <si>
    <t>Договор № НФ01/21-48 от 16.12.2021 %% по коммерческому креди</t>
  </si>
  <si>
    <t>AGR.11.000948</t>
  </si>
  <si>
    <t>Договор № НФ02/22-56 от 01.06.2022</t>
  </si>
  <si>
    <t>AGR.11.001010</t>
  </si>
  <si>
    <t>Договор НФ01/18-28 от 03.12.2018г Сентябрь 2022</t>
  </si>
  <si>
    <t>AGR.11.001011</t>
  </si>
  <si>
    <t>Договор НФ01/18-28 от 03.12.2018г Сентябрь 2022 USD 1</t>
  </si>
  <si>
    <t>AGR.11.001012</t>
  </si>
  <si>
    <t>Договор НФ01/18-28 от 03.12.2018г Сентябрь 2022 USD 2</t>
  </si>
  <si>
    <t>AGR.11.001030</t>
  </si>
  <si>
    <t>Договор НФ01/18-28 от 03.12.2018г Сентябрь 2022 CNY</t>
  </si>
  <si>
    <t>AGR.11.001031</t>
  </si>
  <si>
    <t>Договор НФ01/18-28 от 03.12.2018г Октябрь 2022</t>
  </si>
  <si>
    <t>AGR.11.001032</t>
  </si>
  <si>
    <t>Договор НФ01/18-28 от 03.12.2018г Октябрь 2022 CNY</t>
  </si>
  <si>
    <t>AGR.11.001033</t>
  </si>
  <si>
    <t>AGR.11.001036</t>
  </si>
  <si>
    <t>AGR.10.003296</t>
  </si>
  <si>
    <t>Договор № Д046410220000/ОКБ02/22-375 от 08.08.2022</t>
  </si>
  <si>
    <t>AGR.10.003247</t>
  </si>
  <si>
    <t>AGR.10.002493</t>
  </si>
  <si>
    <t>Договор № ОКБ02/21-173 от 21.07.2021</t>
  </si>
  <si>
    <t>AGR.10.002679</t>
  </si>
  <si>
    <t>Договор № ОКБ02/22-52 от 01.01.2022</t>
  </si>
  <si>
    <t>AGR.10.002777</t>
  </si>
  <si>
    <t>Договор № ОКБ02/22-57 от 01.01.2022</t>
  </si>
  <si>
    <t>AGR.17.000550</t>
  </si>
  <si>
    <t>AGR.10.002621</t>
  </si>
  <si>
    <t>Договор уступки прав требования № ЮН02/21-35 от 29.11.2021</t>
  </si>
  <si>
    <t>AGR.10.002647</t>
  </si>
  <si>
    <t>Договор №ЮН02/21-34 от 23.11.2021</t>
  </si>
  <si>
    <t>AGR.10.002664</t>
  </si>
  <si>
    <t>ДС №2 от 10.11.2021</t>
  </si>
  <si>
    <t>AGR.10.002686</t>
  </si>
  <si>
    <t>Договор № ЮН02/21-36 от 20.11.2021</t>
  </si>
  <si>
    <t>AGR.10.002793</t>
  </si>
  <si>
    <t>Договор № ЮН02/22-51 от 01.01.2022</t>
  </si>
  <si>
    <t>AGR.10.002837</t>
  </si>
  <si>
    <t>Договор № ОКБ02/21-272 от 31.12.2021</t>
  </si>
  <si>
    <t>AGR.10.003040</t>
  </si>
  <si>
    <t>Договор № ЮН02/22-29 от 30.04.2022</t>
  </si>
  <si>
    <t>AGR.10.003042</t>
  </si>
  <si>
    <t>AGR.10.003048</t>
  </si>
  <si>
    <t>Договор № ОКБ02/22-193 от 01.04.2022</t>
  </si>
  <si>
    <t>AGR.10.003081</t>
  </si>
  <si>
    <t>Договор уступки прав требования № ОКБ02/22-259 от 23.05.2022</t>
  </si>
  <si>
    <t>AGR.10.003111</t>
  </si>
  <si>
    <t>Договор № ЮН02/22-299 от 23.06.2022</t>
  </si>
  <si>
    <t>AGR.10.003148</t>
  </si>
  <si>
    <t>Договор № ОКБ02/22-199 от 10.06.2022</t>
  </si>
  <si>
    <t>AGR.10.003151</t>
  </si>
  <si>
    <t>Договор № ОКБ02/22-187 от 15.06.2022</t>
  </si>
  <si>
    <t>AGR.10.003186</t>
  </si>
  <si>
    <t>Договор № ОКБ02/22-324 от 12.07.2022</t>
  </si>
  <si>
    <t>AGR.10.003189</t>
  </si>
  <si>
    <t>Договор № ОКБ02/22-299 от 23.06.2022</t>
  </si>
  <si>
    <t>AGR.10.003240</t>
  </si>
  <si>
    <t>Договор № ОКБ02/22-339 от 25.07.2022</t>
  </si>
  <si>
    <t>AGR.11.000909</t>
  </si>
  <si>
    <t>Договор № КБ01/22-18 от 13.04.2022</t>
  </si>
  <si>
    <t>Договор № ЗМБ-00/13-76 от 18.10.2013</t>
  </si>
  <si>
    <t>Договор № ОКБ02/17-176 от 01.01.18</t>
  </si>
  <si>
    <t>AGR.10.003343</t>
  </si>
  <si>
    <t>Договор № ОКБ-02/17-114//ННГ02/17-146 от 01.06.2017</t>
  </si>
  <si>
    <t>PRD.001.000000028_COM008002</t>
  </si>
  <si>
    <t>AGR.10.002521</t>
  </si>
  <si>
    <t>Договор № СИН.02.21-237 от 01.10.2021</t>
  </si>
  <si>
    <t>AGR.10.003183</t>
  </si>
  <si>
    <t>Договор №ОКБ-02/17-107 от 01.06.2017</t>
  </si>
  <si>
    <t>Договор № ЮН-00/15-47 от 14.06.2015</t>
  </si>
  <si>
    <t>AGR.17.000512</t>
  </si>
  <si>
    <t>Договор № КБ02/19-48 от 08.07.2019</t>
  </si>
  <si>
    <t>Договор № КБ02/19-07 от 11.01.2019</t>
  </si>
  <si>
    <t>AGR.10.002297</t>
  </si>
  <si>
    <t>Договор № КБ02/21-25 от 03.06.2021</t>
  </si>
  <si>
    <t>AGR.10.002308</t>
  </si>
  <si>
    <t>ДС № 1 от 22.06.2021</t>
  </si>
  <si>
    <t>AGR.10.002319</t>
  </si>
  <si>
    <t>Договор № КБ02/21-12 от 09.02.2021</t>
  </si>
  <si>
    <t>AGR.10.002342</t>
  </si>
  <si>
    <t>ДС № 1 от 25.06.2021</t>
  </si>
  <si>
    <t>AGR.10.002355</t>
  </si>
  <si>
    <t>Договор №КБ02/21-33 от 19.07.2021</t>
  </si>
  <si>
    <t>AGR.10.002406</t>
  </si>
  <si>
    <t>Договор № КБ02/21-26 от 01.07.2021</t>
  </si>
  <si>
    <t>AGR.10.002434</t>
  </si>
  <si>
    <t>ДС №4 от 01.08.2021</t>
  </si>
  <si>
    <t>AGR.10.002455</t>
  </si>
  <si>
    <t>Договор №КБ02/21-40 от 26.08.2021</t>
  </si>
  <si>
    <t>AGR.10.002475</t>
  </si>
  <si>
    <t>Договор № КБ02/21-41 от 31.08.2021</t>
  </si>
  <si>
    <t>AGR.10.002508</t>
  </si>
  <si>
    <t>Договор № КБ02/21-46 от 29.09.2021</t>
  </si>
  <si>
    <t>AGR.10.002509</t>
  </si>
  <si>
    <t>ДС № 2 от 31.03.2021</t>
  </si>
  <si>
    <t>AGR.10.002524</t>
  </si>
  <si>
    <t>Договор №КБ02/21-35 от 06.10.2021</t>
  </si>
  <si>
    <t>AGR.10.002531</t>
  </si>
  <si>
    <t>Договор №КБ02/20-31 от 01.04.2020</t>
  </si>
  <si>
    <t>AGR.10.002534</t>
  </si>
  <si>
    <t>Договор № КБ02/21-48 от 22.10.2021</t>
  </si>
  <si>
    <t>AGR.10.002573</t>
  </si>
  <si>
    <t>Договор №КБ02/21-50 от 25.10.2021</t>
  </si>
  <si>
    <t>AGR.10.002578</t>
  </si>
  <si>
    <t>ДС №1 от 26.10.2021</t>
  </si>
  <si>
    <t>AGR.10.002582</t>
  </si>
  <si>
    <t>ДС №1 от 08.11.2021</t>
  </si>
  <si>
    <t>AGR.10.002595</t>
  </si>
  <si>
    <t>Договор № КБ02/21-53 от 15.11.2021</t>
  </si>
  <si>
    <t>AGR.10.002596</t>
  </si>
  <si>
    <t>Договор № КБ02/21-49 от 25.10.2021</t>
  </si>
  <si>
    <t>AGR.10.002608</t>
  </si>
  <si>
    <t>Договор № КБ02/21-39 от 14.09.2021</t>
  </si>
  <si>
    <t>AGR.10.002644</t>
  </si>
  <si>
    <t>Договор №КБ02/21-54 от 18.11.2021</t>
  </si>
  <si>
    <t>AGR.10.002648</t>
  </si>
  <si>
    <t>Агентский договор № КБ02/17-102 от 06.09.2017</t>
  </si>
  <si>
    <t>AGR.10.002654</t>
  </si>
  <si>
    <t>Договор № КБ02/21-57 от 20.10.2021</t>
  </si>
  <si>
    <t>AGR.10.002656</t>
  </si>
  <si>
    <t>Договор № КБ02/21-59 от 01.11.2021</t>
  </si>
  <si>
    <t>AGR.10.002657</t>
  </si>
  <si>
    <t>Договор №КБ02/17-102 от 06.09.2017</t>
  </si>
  <si>
    <t>AGR.10.002658</t>
  </si>
  <si>
    <t>ДС №1 от 24.12.2021</t>
  </si>
  <si>
    <t>AGR.10.002661</t>
  </si>
  <si>
    <t>ДС №4 от 10.11.2021</t>
  </si>
  <si>
    <t>AGR.10.002682</t>
  </si>
  <si>
    <t>AGR.10.002704</t>
  </si>
  <si>
    <t>Договор № КБ02/21-65 от 06.12.2021</t>
  </si>
  <si>
    <t>AGR.10.002753</t>
  </si>
  <si>
    <t>Договор №КБ02/21-60 от 10.11.2021</t>
  </si>
  <si>
    <t>AGR.10.002792</t>
  </si>
  <si>
    <t>AGR.10.002822</t>
  </si>
  <si>
    <t>Договор № ОКБ02/22-118 от 01.01.2022</t>
  </si>
  <si>
    <t>AGR.10.002923</t>
  </si>
  <si>
    <t>Договор № КБ02/21-22 от 17.05.2021</t>
  </si>
  <si>
    <t>AGR.10.002960</t>
  </si>
  <si>
    <t>Договор № КБ02/22-05 от 30.03.2022</t>
  </si>
  <si>
    <t>AGR.10.002965</t>
  </si>
  <si>
    <t>Договор № ОКБ02/21-275 от 10.11.2021</t>
  </si>
  <si>
    <t>AGR.10.002975</t>
  </si>
  <si>
    <t>Договор № ОКБ02/22-151 от 01.04.2022</t>
  </si>
  <si>
    <t>AGR.10.003008</t>
  </si>
  <si>
    <t>Договор № ОКБ02/22-197 от 01.04.2022</t>
  </si>
  <si>
    <t>AGR.10.003026</t>
  </si>
  <si>
    <t>Договор № ОКБ02/22-105 от 01.04.2022</t>
  </si>
  <si>
    <t>AGR.10.003028</t>
  </si>
  <si>
    <t>Договор № ОКБ02/22-94 от 01.04.2022</t>
  </si>
  <si>
    <t>AGR.10.003049</t>
  </si>
  <si>
    <t>Договор № КБ02/21-43 от 08.11.2021</t>
  </si>
  <si>
    <t>AGR.10.003074</t>
  </si>
  <si>
    <t>Договор № КБ02/22-257 от 18.05.2022</t>
  </si>
  <si>
    <t>AGR.10.003103</t>
  </si>
  <si>
    <t>Договор № ОКБ02/22-291 от 22.06.2022</t>
  </si>
  <si>
    <t>AGR.10.003105</t>
  </si>
  <si>
    <t>Договор № ОКБ02/22-288 от 21.06.2022</t>
  </si>
  <si>
    <t>AGR.10.003107</t>
  </si>
  <si>
    <t>Договор № ОКБ02/22-293 от 22.06.2022</t>
  </si>
  <si>
    <t>AGR.10.003109</t>
  </si>
  <si>
    <t>Договор № ОКБ02/22-300 от 24.06.2022</t>
  </si>
  <si>
    <t>AGR.10.003114</t>
  </si>
  <si>
    <t>Договор № ОКБ02/22-303 от 27.06.2022</t>
  </si>
  <si>
    <t>AGR.10.003118</t>
  </si>
  <si>
    <t>Договор № ОКБ02/22-305 от 27.06.2022</t>
  </si>
  <si>
    <t>AGR.10.003120</t>
  </si>
  <si>
    <t>Договор № ОКБ02/22-312 от 17.06.2022</t>
  </si>
  <si>
    <t>AGR.10.003134</t>
  </si>
  <si>
    <t>Договор № ОКБ02/22-275 от 01.04.2022</t>
  </si>
  <si>
    <t>AGR.10.003150</t>
  </si>
  <si>
    <t>Договор № ОКБ02/22-183 от 15.06.2022</t>
  </si>
  <si>
    <t>AGR.10.003152</t>
  </si>
  <si>
    <t>Договор № ОКБ02/22-243 от 05.05.2022</t>
  </si>
  <si>
    <t>AGR.10.003153</t>
  </si>
  <si>
    <t>Договор № ОКБ02/22-200 от 10.06.2022</t>
  </si>
  <si>
    <t>AGR.10.003170</t>
  </si>
  <si>
    <t>Договор № ОКБ02/22-306 от 30.06.2022</t>
  </si>
  <si>
    <t>AGR.10.003239</t>
  </si>
  <si>
    <t>Договор № ОКБ02/22-338 от 25.07.2022</t>
  </si>
  <si>
    <t>AGR.10.003309</t>
  </si>
  <si>
    <t>Договор № ОКБ02/22-364 от 16.08.2022</t>
  </si>
  <si>
    <t>AGR.10.003311</t>
  </si>
  <si>
    <t>Договор № ОКБ02/22-381 от 08.08.2022</t>
  </si>
  <si>
    <t>Договор № ЮН-00/18-13 от 01.03.2018</t>
  </si>
  <si>
    <t>AGR.10.002549</t>
  </si>
  <si>
    <t>Письмо № КБ-3450 от 29.10.2021</t>
  </si>
  <si>
    <t>AGR.10.002550</t>
  </si>
  <si>
    <t>Письмо № КБ-3242 от 13.10.2021</t>
  </si>
  <si>
    <t>AGR.10.002652</t>
  </si>
  <si>
    <t>ДС №4 от 07.12.2021</t>
  </si>
  <si>
    <t>AGR.10.002754</t>
  </si>
  <si>
    <t>Договор № ОКБ02/22-28 от 01.01.2022</t>
  </si>
  <si>
    <t>AGR.10.002755</t>
  </si>
  <si>
    <t>Договор № ОКБ02/22-26 от 01.01.2022</t>
  </si>
  <si>
    <t>AGR.10.002756</t>
  </si>
  <si>
    <t>Договор № ОКБ02/22-27 от 01.01.2022</t>
  </si>
  <si>
    <t>AGR.11.001007</t>
  </si>
  <si>
    <t>Договор № КБ01/22-68 от 29.09.2022</t>
  </si>
  <si>
    <t>Договор № ЮН-00/15-13 от 01.02.2015</t>
  </si>
  <si>
    <t>AGR.10.002293</t>
  </si>
  <si>
    <t>Договор № ПН02/21-10 от 15.05.2021</t>
  </si>
  <si>
    <t>AGR.10.002335</t>
  </si>
  <si>
    <t>Договор № ПН02/21-08 от 16.05.2021</t>
  </si>
  <si>
    <t>AGR.10.002349</t>
  </si>
  <si>
    <t>Договор №ПН02/21-06 от 26.05.2021</t>
  </si>
  <si>
    <t>AGR.10.002350</t>
  </si>
  <si>
    <t>Договор №ПН02/21-07 от 26.06.2021</t>
  </si>
  <si>
    <t>AGR.10.002356</t>
  </si>
  <si>
    <t>Договор №ПН02/21-15 от 19.07.2021</t>
  </si>
  <si>
    <t>AGR.10.002426</t>
  </si>
  <si>
    <t>Договор № ПН02/21-17 от 01.07.2021</t>
  </si>
  <si>
    <t>AGR.10.002437</t>
  </si>
  <si>
    <t>Договор №ПН02/21-09 от 08.06.2021</t>
  </si>
  <si>
    <t>AGR.10.002470</t>
  </si>
  <si>
    <t>Договор №ПН02/21-20 от 31.08.2021</t>
  </si>
  <si>
    <t>AGR.10.002635</t>
  </si>
  <si>
    <t>ДС №1 от 01.12.2021</t>
  </si>
  <si>
    <t>AGR.10.002663</t>
  </si>
  <si>
    <t>ДС №1 от 10.11.2021</t>
  </si>
  <si>
    <t>AGR.10.002727</t>
  </si>
  <si>
    <t>Договор № ПН02/21-26 от 22.12.2021</t>
  </si>
  <si>
    <t>AGR.10.002802</t>
  </si>
  <si>
    <t>Договор № ОКБ02/22-128 от 01.01.2022</t>
  </si>
  <si>
    <t>AGR.10.003050</t>
  </si>
  <si>
    <t>Договор № ПН02/21-21 от 08.11.2021</t>
  </si>
  <si>
    <t>AGR.10.003055</t>
  </si>
  <si>
    <t>Договор № ОКБ02/22-231 от 01.04.2022</t>
  </si>
  <si>
    <t>AGR.10.003149</t>
  </si>
  <si>
    <t>Договор № ОКБ02/22-186 от 30.03.2022</t>
  </si>
  <si>
    <t>AGR.10.003277</t>
  </si>
  <si>
    <t>Договор № ОКБ02/22-333 от 12.07.2022</t>
  </si>
  <si>
    <t>AGR.11.000717</t>
  </si>
  <si>
    <t>Договор № КБ02/21-20 от 04.05.2021</t>
  </si>
  <si>
    <t>AGR.11.000735</t>
  </si>
  <si>
    <t>ДС №2 от 26.07.2021</t>
  </si>
  <si>
    <t>AGR.11.000740</t>
  </si>
  <si>
    <t>Договор №КБ01/21-38 от 31.07.2021</t>
  </si>
  <si>
    <t>AGR.11.000741</t>
  </si>
  <si>
    <t>Договор №КБ02/21-36 от 01.07.2021</t>
  </si>
  <si>
    <t>AGR.11.000979</t>
  </si>
  <si>
    <t>Соглашение об установлении сервитута от 01.08.2022</t>
  </si>
  <si>
    <t>Договор № ЮН02/20-08 от 01.01.2020</t>
  </si>
  <si>
    <t>Договор № ЮН02/20-12 от 01.01.2020</t>
  </si>
  <si>
    <t>Договор № ЮН02/18-51 от 01.08.2018</t>
  </si>
  <si>
    <t>Договор № ЮН02/18-61 от 27.12.2018</t>
  </si>
  <si>
    <t>Договор № ЮН-02/19-09 от 01.01.2019</t>
  </si>
  <si>
    <t>AGR.17.000412</t>
  </si>
  <si>
    <t>ДС № 78 от 29.12.2020</t>
  </si>
  <si>
    <t>AGR.17.000413</t>
  </si>
  <si>
    <t>ДС № 26 от 29.12.2020</t>
  </si>
  <si>
    <t>AGR.17.000460</t>
  </si>
  <si>
    <t>AGR.17.000467</t>
  </si>
  <si>
    <t>AGR.17.000468</t>
  </si>
  <si>
    <t>AGR.17.000471</t>
  </si>
  <si>
    <t>AGR.17.000489</t>
  </si>
  <si>
    <t>AGR.17.000493</t>
  </si>
  <si>
    <t>AGR.17.000511</t>
  </si>
  <si>
    <t>AGR.17.000513</t>
  </si>
  <si>
    <t>AGR.17.000514</t>
  </si>
  <si>
    <t>AGR.17.000520</t>
  </si>
  <si>
    <t>AGR.17.000525</t>
  </si>
  <si>
    <t>AGR.17.000531</t>
  </si>
  <si>
    <t>AGR.17.000532</t>
  </si>
  <si>
    <t>AGR.17.000537</t>
  </si>
  <si>
    <t>AGR.17.000539</t>
  </si>
  <si>
    <t>AGR.17.000544</t>
  </si>
  <si>
    <t>AGR.10.002620</t>
  </si>
  <si>
    <t>AGR.11.000721</t>
  </si>
  <si>
    <t>AGR.11.000722</t>
  </si>
  <si>
    <t>AGR.11.000725</t>
  </si>
  <si>
    <t>AGR.11.000728</t>
  </si>
  <si>
    <t>AGR.11.000731</t>
  </si>
  <si>
    <t>AGR.11.000746</t>
  </si>
  <si>
    <t>AGR.11.000754</t>
  </si>
  <si>
    <t>AGR.11.000760</t>
  </si>
  <si>
    <t>AGR.11.000762</t>
  </si>
  <si>
    <t>AGR.11.000770</t>
  </si>
  <si>
    <t>AGR.11.000773</t>
  </si>
  <si>
    <t>AGR.11.000776</t>
  </si>
  <si>
    <t>AGR.11.000778</t>
  </si>
  <si>
    <t>AGR.11.000779</t>
  </si>
  <si>
    <t>AGR.11.000787</t>
  </si>
  <si>
    <t>AGR.11.000790</t>
  </si>
  <si>
    <t>AGR.11.000791</t>
  </si>
  <si>
    <t>ДС № 1 от 08.11.2021</t>
  </si>
  <si>
    <t>AGR.11.000792</t>
  </si>
  <si>
    <t>AGR.11.000793</t>
  </si>
  <si>
    <t>AGR.11.000799</t>
  </si>
  <si>
    <t>AGR.11.000805</t>
  </si>
  <si>
    <t>AGR.11.000806</t>
  </si>
  <si>
    <t>AGR.11.000807</t>
  </si>
  <si>
    <t>AGR.11.000808</t>
  </si>
  <si>
    <t>AGR.11.000809</t>
  </si>
  <si>
    <t>AGR.11.000810</t>
  </si>
  <si>
    <t>AGR.11.000811</t>
  </si>
  <si>
    <t>AGR.11.000815</t>
  </si>
  <si>
    <t>AGR.11.000817</t>
  </si>
  <si>
    <t>AGR.11.000830</t>
  </si>
  <si>
    <t>AGR.11.000834</t>
  </si>
  <si>
    <t>AGR.11.000844</t>
  </si>
  <si>
    <t>AGR.11.000873</t>
  </si>
  <si>
    <t>AGR.11.000885</t>
  </si>
  <si>
    <t>AGR.11.000886</t>
  </si>
  <si>
    <t>AGR.11.000891</t>
  </si>
  <si>
    <t>AGR.11.000894</t>
  </si>
  <si>
    <t>AGR.11.000901</t>
  </si>
  <si>
    <t>AGR.11.000902</t>
  </si>
  <si>
    <t>AGR.11.000912</t>
  </si>
  <si>
    <t>AGR.11.000925</t>
  </si>
  <si>
    <t>AGR.11.000936</t>
  </si>
  <si>
    <t>AGR.11.000937</t>
  </si>
  <si>
    <t>AGR.11.000938</t>
  </si>
  <si>
    <t>AGR.11.000940</t>
  </si>
  <si>
    <t>AGR.11.000941</t>
  </si>
  <si>
    <t>AGR.11.000945</t>
  </si>
  <si>
    <t>AGR.11.000947</t>
  </si>
  <si>
    <t>AGR.11.000950</t>
  </si>
  <si>
    <t>AGR.11.000953</t>
  </si>
  <si>
    <t>AGR.11.000954</t>
  </si>
  <si>
    <t>AGR.11.000955</t>
  </si>
  <si>
    <t>AGR.11.000956</t>
  </si>
  <si>
    <t>AGR.11.000965</t>
  </si>
  <si>
    <t>AGR.11.000978</t>
  </si>
  <si>
    <t>Договор № ОКБ02/22-257 от 18.05.2022</t>
  </si>
  <si>
    <t>AGR.11.000989</t>
  </si>
  <si>
    <t>AGR.11.000991</t>
  </si>
  <si>
    <t>Договор №ОКБ02/22-381 от 08.08.2022</t>
  </si>
  <si>
    <t>PRD.001.000000044_COM008002</t>
  </si>
  <si>
    <t>AGR.10.002831</t>
  </si>
  <si>
    <t>Договор № СЗ02/22-110 от 28.02.2022</t>
  </si>
  <si>
    <t>AGR.10.002981</t>
  </si>
  <si>
    <t>Договор № СЗ02/22-110/ОКБ02/22-153 от 28.02.2022</t>
  </si>
  <si>
    <t>AGR.10.002265</t>
  </si>
  <si>
    <t>Приложение № 1246 КБО от 06.05.2021</t>
  </si>
  <si>
    <t>AGR.10.002270</t>
  </si>
  <si>
    <t>Приложение № 1248 КБО от 01.05.2021</t>
  </si>
  <si>
    <t>AGR.10.002271</t>
  </si>
  <si>
    <t>Приложение № 1249 КБО от 01.01.2021</t>
  </si>
  <si>
    <t>AGR.10.002274</t>
  </si>
  <si>
    <t>Приложение № 1251 КБО от 12.05.2021</t>
  </si>
  <si>
    <t>AGR.10.002275</t>
  </si>
  <si>
    <t>Приложение № 1245 КБО от 06.05.2021</t>
  </si>
  <si>
    <t>AGR.10.002276</t>
  </si>
  <si>
    <t>Приложение № 1244 КБО от 05.05.2021</t>
  </si>
  <si>
    <t>AGR.10.002277</t>
  </si>
  <si>
    <t>Приложение № 1242 КБО от 27.04.2021</t>
  </si>
  <si>
    <t>AGR.10.002278</t>
  </si>
  <si>
    <t>Приложение № 1241 КБО от 26.04.2021</t>
  </si>
  <si>
    <t>AGR.10.002279</t>
  </si>
  <si>
    <t>Приложение № 1235 КБО от 16.04.2021</t>
  </si>
  <si>
    <t>AGR.10.002280</t>
  </si>
  <si>
    <t>Приложение № 1232 КБО от 15.04.2021</t>
  </si>
  <si>
    <t>AGR.10.002281</t>
  </si>
  <si>
    <t>Приложение № 1231 КБО от 15.04.2021</t>
  </si>
  <si>
    <t>AGR.10.002294</t>
  </si>
  <si>
    <t>Приложение № 1263 КБО от 28.05.2021</t>
  </si>
  <si>
    <t>AGR.10.002295</t>
  </si>
  <si>
    <t>Приложение № 1262 КБО от 26.05.2021</t>
  </si>
  <si>
    <t>AGR.10.002296</t>
  </si>
  <si>
    <t>Приложение № 1254 КБО от 19.05.2021</t>
  </si>
  <si>
    <t>AGR.10.002299</t>
  </si>
  <si>
    <t>Приложение № 1257 КБО от 19.05.2021</t>
  </si>
  <si>
    <t>AGR.10.002300</t>
  </si>
  <si>
    <t>Приложение № 1255 КБО от 19.05.2021</t>
  </si>
  <si>
    <t>AGR.10.002301</t>
  </si>
  <si>
    <t>Приложение № 1253 КБО от 19.05.2021</t>
  </si>
  <si>
    <t>AGR.10.002303</t>
  </si>
  <si>
    <t>Приложение № 1160 КБО от 18.01.2021</t>
  </si>
  <si>
    <t>AGR.10.002304</t>
  </si>
  <si>
    <t>Приложение № 1139 КБО от 01.12.2020</t>
  </si>
  <si>
    <t>AGR.10.002310</t>
  </si>
  <si>
    <t>Приложение № 1202 КБО от 26.02.2021</t>
  </si>
  <si>
    <t>AGR.10.002317</t>
  </si>
  <si>
    <t>Приложение № 1276 КБО от 01.05.2021</t>
  </si>
  <si>
    <t>AGR.10.002318</t>
  </si>
  <si>
    <t>Приложение № 1226 КБО от 30.03.2021</t>
  </si>
  <si>
    <t>AGR.10.002323</t>
  </si>
  <si>
    <t>Приложение № 1270 КБО USD от 08.06.2021</t>
  </si>
  <si>
    <t>AGR.10.002330</t>
  </si>
  <si>
    <t>Приложение № 1280 КБО от 01.06.2021</t>
  </si>
  <si>
    <t>AGR.10.002336</t>
  </si>
  <si>
    <t>Приложение № 1277 КБО от 16.06.2021</t>
  </si>
  <si>
    <t>AGR.10.002337</t>
  </si>
  <si>
    <t>Приложение № 1275 КБО от 15.06.2021</t>
  </si>
  <si>
    <t>AGR.10.002338</t>
  </si>
  <si>
    <t>Приложение № 1272 КБО от 10.06.2021</t>
  </si>
  <si>
    <t>AGR.10.002339</t>
  </si>
  <si>
    <t>Приложение № 1268 КБО от 04.06.2021</t>
  </si>
  <si>
    <t>AGR.10.002340</t>
  </si>
  <si>
    <t>Приложение № 1256 КБО от 19.05.2021</t>
  </si>
  <si>
    <t>AGR.10.002341</t>
  </si>
  <si>
    <t>Приложение № 1250 КБО от 11.05.2021</t>
  </si>
  <si>
    <t>AGR.10.002344</t>
  </si>
  <si>
    <t>Приложение № 1247 КБО от 06.05.2021</t>
  </si>
  <si>
    <t>AGR.10.002345</t>
  </si>
  <si>
    <t>Приложение № 1258 КБО от 21.05.2021</t>
  </si>
  <si>
    <t>AGR.10.002346</t>
  </si>
  <si>
    <t>Приложение № 1274 КБО USD от 10.06.2021</t>
  </si>
  <si>
    <t>AGR.10.002366</t>
  </si>
  <si>
    <t>Приложение № 1271 КБО от 09.06.2021</t>
  </si>
  <si>
    <t>AGR.10.002367</t>
  </si>
  <si>
    <t>Приложение № 1252 КБО от 14.05.2021</t>
  </si>
  <si>
    <t>AGR.10.002368</t>
  </si>
  <si>
    <t>Приложение № 1299 КБО от 01.07.2021</t>
  </si>
  <si>
    <t>AGR.10.002375</t>
  </si>
  <si>
    <t>Приложение № 1281 КБО от 01.06.2021</t>
  </si>
  <si>
    <t>AGR.10.002376</t>
  </si>
  <si>
    <t>Приложение № 1289 КБО от 01.07.2021</t>
  </si>
  <si>
    <t>AGR.10.002382</t>
  </si>
  <si>
    <t>Приложение № 1288 КБО от 07.07.2021</t>
  </si>
  <si>
    <t>AGR.10.002383</t>
  </si>
  <si>
    <t>Приложение № 1287 КБО от 07.07.2021</t>
  </si>
  <si>
    <t>AGR.10.002385</t>
  </si>
  <si>
    <t>Приложение № 1278 КБО от 17.06.2021</t>
  </si>
  <si>
    <t>AGR.10.002391</t>
  </si>
  <si>
    <t>Приложение № 1295 КБО от 21.07.2021</t>
  </si>
  <si>
    <t>AGR.10.002392</t>
  </si>
  <si>
    <t>Приложение № 1269 КБО от 04.06.2021</t>
  </si>
  <si>
    <t>AGR.10.002393</t>
  </si>
  <si>
    <t>Приложение № 1260 КБО от 16.06.2021</t>
  </si>
  <si>
    <t>AGR.10.002394</t>
  </si>
  <si>
    <t>Приложение № 1264 КБО от 31.05.2021</t>
  </si>
  <si>
    <t>AGR.10.002395</t>
  </si>
  <si>
    <t>Приложение № 1265 КБО от 31.05.2021</t>
  </si>
  <si>
    <t>AGR.10.002396</t>
  </si>
  <si>
    <t>Приложение № 1273 КБО USD от 10.06.2021</t>
  </si>
  <si>
    <t>AGR.10.002397</t>
  </si>
  <si>
    <t>Приложение № 1284 КБО от 06.07.2021</t>
  </si>
  <si>
    <t>AGR.10.002398</t>
  </si>
  <si>
    <t>Приложение № 1285 КБО от 06.07.2021</t>
  </si>
  <si>
    <t>AGR.10.002399</t>
  </si>
  <si>
    <t>Приложение № 1286 КБО от 07.07.2021</t>
  </si>
  <si>
    <t>AGR.10.002400</t>
  </si>
  <si>
    <t>Приложение № 1290 КБО от 07.07.2021</t>
  </si>
  <si>
    <t>AGR.10.002401</t>
  </si>
  <si>
    <t>Приложение № 1291 КБО от 07.07.2021</t>
  </si>
  <si>
    <t>AGR.10.002402</t>
  </si>
  <si>
    <t>Приложение № 1292 КБО от 07.07.2021</t>
  </si>
  <si>
    <t>AGR.10.002410</t>
  </si>
  <si>
    <t>Приложение № 1303 КБО от 26.07.2021</t>
  </si>
  <si>
    <t>AGR.10.002411</t>
  </si>
  <si>
    <t>Приложение № 1301 КБО от 26.07.2021</t>
  </si>
  <si>
    <t>AGR.10.002412</t>
  </si>
  <si>
    <t>Приложение № 1300 КБО от 26.07.2021</t>
  </si>
  <si>
    <t>AGR.10.002413</t>
  </si>
  <si>
    <t>Приложение № 1298 КБО от 04.08.2021</t>
  </si>
  <si>
    <t>AGR.10.002414</t>
  </si>
  <si>
    <t>Приложение № 1297 КБО от 04.08.2021</t>
  </si>
  <si>
    <t>AGR.10.002415</t>
  </si>
  <si>
    <t>Приложение № 1296 КБО от 23.07.2021</t>
  </si>
  <si>
    <t>AGR.10.002416</t>
  </si>
  <si>
    <t>Приложение № 1294 КБО от 16.07.2021</t>
  </si>
  <si>
    <t>AGR.10.002441</t>
  </si>
  <si>
    <t>Приложение № 1311 КБО от 10.08.2021</t>
  </si>
  <si>
    <t>AGR.10.002442</t>
  </si>
  <si>
    <t>Приложение № 1283 КБО от 02.07.2021</t>
  </si>
  <si>
    <t>AGR.10.002443</t>
  </si>
  <si>
    <t>Приложение № 1313 КБО от 01.08.2021</t>
  </si>
  <si>
    <t>AGR.10.002444</t>
  </si>
  <si>
    <t>Приложение № 1302 КБО от 26.07.2021</t>
  </si>
  <si>
    <t>AGR.10.002445</t>
  </si>
  <si>
    <t>Приложение № 1307 КБО от 30.07.2021</t>
  </si>
  <si>
    <t>AGR.10.002456</t>
  </si>
  <si>
    <t>Приложение № 1282 КБО от 02.07.2021</t>
  </si>
  <si>
    <t>AGR.10.002457</t>
  </si>
  <si>
    <t>Приложение № 1304 КБО от 27.07.2021</t>
  </si>
  <si>
    <t>AGR.10.002458</t>
  </si>
  <si>
    <t>Приложение № 1308 КБО от 02.08.2021</t>
  </si>
  <si>
    <t>AGR.10.002459</t>
  </si>
  <si>
    <t>Приложение № 1309 КБО от 02.08.2021</t>
  </si>
  <si>
    <t>AGR.10.002460</t>
  </si>
  <si>
    <t>Приложение № 1310 КБО от 05.08.2021</t>
  </si>
  <si>
    <t>AGR.10.002461</t>
  </si>
  <si>
    <t>Приложение № 1267 КБО от 16.08.2021</t>
  </si>
  <si>
    <t>AGR.10.002462</t>
  </si>
  <si>
    <t>Приложение № 1266 КБО от 16.08.2021</t>
  </si>
  <si>
    <t>AGR.10.002478</t>
  </si>
  <si>
    <t>Приложение № 1319 КБО USD от 30.08.2021</t>
  </si>
  <si>
    <t>AGR.10.002480</t>
  </si>
  <si>
    <t>Приложение № 1322 КБО от 02.09.2021</t>
  </si>
  <si>
    <t>AGR.10.002481</t>
  </si>
  <si>
    <t>Приложение № 1318 КБО от 30.08.2021</t>
  </si>
  <si>
    <t>AGR.10.002482</t>
  </si>
  <si>
    <t>Приложение № 1317 USD КБО от 27.08.2021</t>
  </si>
  <si>
    <t>AGR.10.002483</t>
  </si>
  <si>
    <t>Приложение № 1312 КБО от 11.08.2021</t>
  </si>
  <si>
    <t>AGR.10.002484</t>
  </si>
  <si>
    <t>Приложение № 1305 КБО от 28.07.2021</t>
  </si>
  <si>
    <t>AGR.10.002496</t>
  </si>
  <si>
    <t>Приложение № 1335 КБО от 01.09.2021</t>
  </si>
  <si>
    <t>AGR.10.002497</t>
  </si>
  <si>
    <t>Приложение № 1334 КБО от 01.09.2021</t>
  </si>
  <si>
    <t>AGR.10.002498</t>
  </si>
  <si>
    <t>Приложение № 1333 КБО от 01.07.2021</t>
  </si>
  <si>
    <t>AGR.10.002501</t>
  </si>
  <si>
    <t>Приложение № 1315 КБО от 18.08.2021</t>
  </si>
  <si>
    <t>AGR.10.002502</t>
  </si>
  <si>
    <t>Приложение № 1306 КБО от 30.07.2021</t>
  </si>
  <si>
    <t>AGR.10.002510</t>
  </si>
  <si>
    <t>Приложение № 1326 КБО от 09.09.2021</t>
  </si>
  <si>
    <t>AGR.10.002511</t>
  </si>
  <si>
    <t>Приложение № 1321 КБО от 31.08.2021</t>
  </si>
  <si>
    <t>AGR.10.002512</t>
  </si>
  <si>
    <t>Приложение № 1314 КБО от 13.08.2021</t>
  </si>
  <si>
    <t>AGR.10.002539</t>
  </si>
  <si>
    <t>Приложение № 1327 КБО от 13.09.2021</t>
  </si>
  <si>
    <t>AGR.10.002540</t>
  </si>
  <si>
    <t>Приложение № 1342 КБО от 06.10.2021</t>
  </si>
  <si>
    <t>AGR.10.002541</t>
  </si>
  <si>
    <t>Приложение № 1320 КБО от 31.08.2021</t>
  </si>
  <si>
    <t>AGR.10.002544</t>
  </si>
  <si>
    <t>Приложение № 1328 КБО от 13.09.2021</t>
  </si>
  <si>
    <t>AGR.10.002546</t>
  </si>
  <si>
    <t>Приложение № 1341 КБО от 05.10.2021</t>
  </si>
  <si>
    <t>AGR.10.002547</t>
  </si>
  <si>
    <t>Приложение № 1332 КБО от 13.09.2021</t>
  </si>
  <si>
    <t>AGR.10.002554</t>
  </si>
  <si>
    <t>Приложение № 1261 КБО от 26.05.2021</t>
  </si>
  <si>
    <t>AGR.10.002556</t>
  </si>
  <si>
    <t>Приложение № 1316 КБО от 27.08.2021</t>
  </si>
  <si>
    <t>AGR.10.002557</t>
  </si>
  <si>
    <t>Приложение № 1329 КБО от 15.09.2021</t>
  </si>
  <si>
    <t>AGR.10.002558</t>
  </si>
  <si>
    <t>Приложение № 1330 КБО от 15.09.2021</t>
  </si>
  <si>
    <t>AGR.10.002559</t>
  </si>
  <si>
    <t>Приложение № 1339 КБО от 30.09.2021</t>
  </si>
  <si>
    <t>AGR.10.002560</t>
  </si>
  <si>
    <t>Приложение № 1338 КБО от 30.09.2021</t>
  </si>
  <si>
    <t>AGR.10.002561</t>
  </si>
  <si>
    <t>Приложение № 1349 КБО от 12.10.2021</t>
  </si>
  <si>
    <t>AGR.10.002562</t>
  </si>
  <si>
    <t>Приложение № 1348 КБО от 01.09.2021</t>
  </si>
  <si>
    <t>AGR.10.002563</t>
  </si>
  <si>
    <t>Приложение № 1347 КБО от 12.10.2021</t>
  </si>
  <si>
    <t>AGR.10.002564</t>
  </si>
  <si>
    <t>Приложение № 1331 КБО от 15.09.2021</t>
  </si>
  <si>
    <t>AGR.10.002565</t>
  </si>
  <si>
    <t>Приложение № 1336 КБО от 28.09.2021</t>
  </si>
  <si>
    <t>AGR.10.002566</t>
  </si>
  <si>
    <t>Приложение № 1337 КБО от 30.09.2021</t>
  </si>
  <si>
    <t>AGR.10.002567</t>
  </si>
  <si>
    <t>Приложение № 1344 КБО от 07.10.2021</t>
  </si>
  <si>
    <t>AGR.10.002569</t>
  </si>
  <si>
    <t>Приложение № 1358 КБО от 01.10.2021</t>
  </si>
  <si>
    <t>AGR.10.002570</t>
  </si>
  <si>
    <t>AGR.10.002585</t>
  </si>
  <si>
    <t>Приложение № 1351 КБО от 18.10.2021</t>
  </si>
  <si>
    <t>AGR.10.002586</t>
  </si>
  <si>
    <t>Приложение № 1363 КБО от 03.11.2021</t>
  </si>
  <si>
    <t>AGR.10.002587</t>
  </si>
  <si>
    <t>Приложение № 1360 КБО от 28.10.2021</t>
  </si>
  <si>
    <t>AGR.10.002606</t>
  </si>
  <si>
    <t>Приложение № 1324 КБО от 02.09.2021</t>
  </si>
  <si>
    <t>AGR.10.002612</t>
  </si>
  <si>
    <t>Приложение № 1372 КБО от 17.11.2021</t>
  </si>
  <si>
    <t>AGR.10.002613</t>
  </si>
  <si>
    <t>Приложение № 1293 КБО от 09.07.2021</t>
  </si>
  <si>
    <t>AGR.10.002617</t>
  </si>
  <si>
    <t>Приложение № 1382 КБО от 01.11.2021</t>
  </si>
  <si>
    <t>AGR.10.002618</t>
  </si>
  <si>
    <t>Приложение № 1379 КБО от 01.11.2021</t>
  </si>
  <si>
    <t>AGR.10.002662</t>
  </si>
  <si>
    <t>Приложение № 1367 КБО от 09.11.2021</t>
  </si>
  <si>
    <t>AGR.10.002684</t>
  </si>
  <si>
    <t>Приложение № 1397 КБО от 10.12.2021</t>
  </si>
  <si>
    <t>AGR.10.002687</t>
  </si>
  <si>
    <t>Приложение № 1393 КБО от 08.12.2021</t>
  </si>
  <si>
    <t>AGR.10.002688</t>
  </si>
  <si>
    <t>Приложение № 1394 КБО от 09.12.2021</t>
  </si>
  <si>
    <t>AGR.10.002689</t>
  </si>
  <si>
    <t>Приложение № 1390 КБО от 08.12.2021</t>
  </si>
  <si>
    <t>AGR.10.002690</t>
  </si>
  <si>
    <t>Приложение № 1389 КБО от 08.12.2021</t>
  </si>
  <si>
    <t>AGR.10.002691</t>
  </si>
  <si>
    <t>Приложение № 1385 КБО от 30.11.2021</t>
  </si>
  <si>
    <t>AGR.10.002692</t>
  </si>
  <si>
    <t>Приложение № 1384 КБО от 30.11.2021</t>
  </si>
  <si>
    <t>AGR.10.002693</t>
  </si>
  <si>
    <t>Приложение № 1377 КБО от 24.11.2021</t>
  </si>
  <si>
    <t>AGR.10.002694</t>
  </si>
  <si>
    <t>Приложение № 1376 КБО от 24.11.2021</t>
  </si>
  <si>
    <t>AGR.10.002695</t>
  </si>
  <si>
    <t>Приложение № 1346 КБО от 08.10.2021</t>
  </si>
  <si>
    <t>AGR.10.002696</t>
  </si>
  <si>
    <t>Приложение № 1395 КБО от 09.12.2021</t>
  </si>
  <si>
    <t>AGR.10.002697</t>
  </si>
  <si>
    <t>Приложение № 1366 КБО от 17.11.2021</t>
  </si>
  <si>
    <t>AGR.10.002698</t>
  </si>
  <si>
    <t>Приложение № 1361 КБО от 17.11.2021</t>
  </si>
  <si>
    <t>AGR.10.002706</t>
  </si>
  <si>
    <t>Приложение № 1371 КБО от 18.11.2021</t>
  </si>
  <si>
    <t>AGR.10.002707</t>
  </si>
  <si>
    <t>Приложение № 1364 КБО от 03.11.2021</t>
  </si>
  <si>
    <t>AGR.10.002708</t>
  </si>
  <si>
    <t>Приложение № 1381 КБО от 29.11.2021</t>
  </si>
  <si>
    <t>AGR.10.002711</t>
  </si>
  <si>
    <t>Приложение № 1323 КБО от 02.09.2021</t>
  </si>
  <si>
    <t>AGR.10.002717</t>
  </si>
  <si>
    <t>Приложение № 1387 КБО от 02.12.2021</t>
  </si>
  <si>
    <t>AGR.10.002718</t>
  </si>
  <si>
    <t>Приложение № 1325 КБО от 08.09.2021</t>
  </si>
  <si>
    <t>AGR.10.002719</t>
  </si>
  <si>
    <t>Приложение № 1352 КБО от 15.10.2021</t>
  </si>
  <si>
    <t>AGR.10.002742</t>
  </si>
  <si>
    <t>Приложение № 1343 КБО от 07.12.2021</t>
  </si>
  <si>
    <t>AGR.10.002743</t>
  </si>
  <si>
    <t>Приложение № 1415 КБО от 30.12.2021</t>
  </si>
  <si>
    <t>AGR.10.002744</t>
  </si>
  <si>
    <t>Приложение № 1410 КБО от 23.12.2021</t>
  </si>
  <si>
    <t>AGR.10.002745</t>
  </si>
  <si>
    <t>Приложение № 1408 КБО от 23.12.2021</t>
  </si>
  <si>
    <t>AGR.10.002746</t>
  </si>
  <si>
    <t>Приложение № 1402 КБО от 20.12.2021</t>
  </si>
  <si>
    <t>AGR.10.002747</t>
  </si>
  <si>
    <t>Приложение № 1401 КБО от 17.12.2021</t>
  </si>
  <si>
    <t>AGR.10.002748</t>
  </si>
  <si>
    <t>Приложение № 1400 КБО от 15.12.2021</t>
  </si>
  <si>
    <t>AGR.10.002749</t>
  </si>
  <si>
    <t>Приложение № 1399 КБО от 14.12.2021</t>
  </si>
  <si>
    <t>AGR.10.002750</t>
  </si>
  <si>
    <t>Приложение № 1398 КБО от 13.12.2021</t>
  </si>
  <si>
    <t>AGR.10.002751</t>
  </si>
  <si>
    <t>Приложение № 1383 КБО от 29.11.2021</t>
  </si>
  <si>
    <t>AGR.10.002752</t>
  </si>
  <si>
    <t>Приложение № 1369 КБО от 10.11.2021</t>
  </si>
  <si>
    <t>AGR.10.002794</t>
  </si>
  <si>
    <t>Приложение № 1365 КБО от 08.11.2021</t>
  </si>
  <si>
    <t>AGR.10.002795</t>
  </si>
  <si>
    <t>Приложение № 1368 КБО от 09.11.2021</t>
  </si>
  <si>
    <t>AGR.10.002796</t>
  </si>
  <si>
    <t>Приложение № 1350 КБО от 15.10.2021</t>
  </si>
  <si>
    <t>AGR.10.002798</t>
  </si>
  <si>
    <t>Приложение № 1353 КБО от 15.10.2021</t>
  </si>
  <si>
    <t>AGR.10.002799</t>
  </si>
  <si>
    <t>Приложение № 1362 КБО от 02.11.2021</t>
  </si>
  <si>
    <t>AGR.10.002800</t>
  </si>
  <si>
    <t>Приложение № 1403 КБО от 21.12.2021</t>
  </si>
  <si>
    <t>AGR.10.002805</t>
  </si>
  <si>
    <t>Приложение № 1418 КБО от 13.01.2022</t>
  </si>
  <si>
    <t>AGR.10.002806</t>
  </si>
  <si>
    <t>Приложение № 1340 КБО от 01.10.2021</t>
  </si>
  <si>
    <t>AGR.10.002819</t>
  </si>
  <si>
    <t>Приложение № 1409 КБО от 13.12.2021</t>
  </si>
  <si>
    <t>AGR.10.002838</t>
  </si>
  <si>
    <t>Приложение № 1416 КБО от 30.12.2021</t>
  </si>
  <si>
    <t>AGR.10.002839</t>
  </si>
  <si>
    <t>Приложение № 1423 КБО от 23.12.2021</t>
  </si>
  <si>
    <t>AGR.10.002843</t>
  </si>
  <si>
    <t>Приложение № 1386 КБО от 01.12.2021</t>
  </si>
  <si>
    <t>AGR.10.002844</t>
  </si>
  <si>
    <t>Приложение № 1414 КБО от 30.12.2021</t>
  </si>
  <si>
    <t>AGR.10.002845</t>
  </si>
  <si>
    <t>Приложение № 1424 USD КБО от 18.01.2022</t>
  </si>
  <si>
    <t>AGR.10.002846</t>
  </si>
  <si>
    <t>Приложение № 1425 КБО от 18.01.2022</t>
  </si>
  <si>
    <t>AGR.10.002847</t>
  </si>
  <si>
    <t>Приложение № 1426 КБО от 18.01.2022</t>
  </si>
  <si>
    <t>AGR.10.002848</t>
  </si>
  <si>
    <t>Приложение № 1429 КБО от 25.01.2022</t>
  </si>
  <si>
    <t>AGR.10.002849</t>
  </si>
  <si>
    <t>Приложение № 1432 КБО от 27.01.2022</t>
  </si>
  <si>
    <t>AGR.10.002850</t>
  </si>
  <si>
    <t>Приложение № 1433 КБО от 31.01.2022</t>
  </si>
  <si>
    <t>AGR.10.002851</t>
  </si>
  <si>
    <t>Приложение № 1434 КБО от 31.01.2022</t>
  </si>
  <si>
    <t>AGR.10.002852</t>
  </si>
  <si>
    <t>Приложение № 1440 КБО от 02.02.2022</t>
  </si>
  <si>
    <t>AGR.10.002853</t>
  </si>
  <si>
    <t>Приложение № 1392 КБО от 08.12.2021</t>
  </si>
  <si>
    <t>AGR.10.002862</t>
  </si>
  <si>
    <t>Приложение № 1388 КБО от 02.12.2021</t>
  </si>
  <si>
    <t>AGR.10.002863</t>
  </si>
  <si>
    <t>AGR.10.002864</t>
  </si>
  <si>
    <t>Приложение № 1405 КБО от 21.12.2021</t>
  </si>
  <si>
    <t>AGR.10.002865</t>
  </si>
  <si>
    <t>Приложение № 1406 КБО от 21.12.2021</t>
  </si>
  <si>
    <t>AGR.10.002866</t>
  </si>
  <si>
    <t>Приложение № 1407 КБО от 21.12.2021</t>
  </si>
  <si>
    <t>AGR.10.002868</t>
  </si>
  <si>
    <t>Приложение № 1454 КБО от 01.12.2021</t>
  </si>
  <si>
    <t>AGR.10.002870</t>
  </si>
  <si>
    <t>Приложение № 1419 КБО от 20.12.2021</t>
  </si>
  <si>
    <t>AGR.10.002871</t>
  </si>
  <si>
    <t>Приложение № 1370 КБО от 18.11.2021</t>
  </si>
  <si>
    <t>AGR.10.002872</t>
  </si>
  <si>
    <t>Приложение № 1466 КБО от 01.01.2022</t>
  </si>
  <si>
    <t>AGR.10.002874</t>
  </si>
  <si>
    <t>Приложение № 1455 КБО от 15.12.2021</t>
  </si>
  <si>
    <t>AGR.10.002875</t>
  </si>
  <si>
    <t>Приложение № 1457 КБО от 24.11.2021</t>
  </si>
  <si>
    <t>AGR.10.002876</t>
  </si>
  <si>
    <t>Приложение № 1404 КБО от 21.12.2021</t>
  </si>
  <si>
    <t>AGR.10.002877</t>
  </si>
  <si>
    <t>Приложение № 1456 КБО от 18.12.2021</t>
  </si>
  <si>
    <t>AGR.10.002878</t>
  </si>
  <si>
    <t>Приложение № 1453 КБО от 01.01.2022</t>
  </si>
  <si>
    <t>AGR.10.002879</t>
  </si>
  <si>
    <t>Приложение № 1413 КБО от 29.12.2021</t>
  </si>
  <si>
    <t>AGR.10.002880</t>
  </si>
  <si>
    <t>AGR.10.002881</t>
  </si>
  <si>
    <t>Приложение № 1465 КБО от 01.12.2021</t>
  </si>
  <si>
    <t>AGR.10.002891</t>
  </si>
  <si>
    <t>Приложение № 1431 КБО от 26.01.2022</t>
  </si>
  <si>
    <t>AGR.10.002892</t>
  </si>
  <si>
    <t>Приложение № 1430 КБО от 26.01.2022</t>
  </si>
  <si>
    <t>AGR.10.002893</t>
  </si>
  <si>
    <t>Приложение № 1412 КБО от 27.12.2021</t>
  </si>
  <si>
    <t>AGR.10.002894</t>
  </si>
  <si>
    <t>Приложение № 1411 КБО от 27.12.2021</t>
  </si>
  <si>
    <t>AGR.10.002895</t>
  </si>
  <si>
    <t>Приложение № 1451 КБО от 16.02.2022</t>
  </si>
  <si>
    <t>AGR.10.002896</t>
  </si>
  <si>
    <t>Приложение № 1444 КБО от 07.02.2022</t>
  </si>
  <si>
    <t>AGR.10.002897</t>
  </si>
  <si>
    <t>Приложение № 1443 КБО от 04.02.2022</t>
  </si>
  <si>
    <t>AGR.10.002898</t>
  </si>
  <si>
    <t>Приложение № 1436 КБО от 31.01.2022</t>
  </si>
  <si>
    <t>AGR.10.002899</t>
  </si>
  <si>
    <t>Приложение № 1435 КБО от 31.01.2022</t>
  </si>
  <si>
    <t>AGR.10.002903</t>
  </si>
  <si>
    <t>Приложение № 1391 КБО от 08.12.2021</t>
  </si>
  <si>
    <t>AGR.10.002906</t>
  </si>
  <si>
    <t>Приложение № 1359 КБО от 28.10.2021</t>
  </si>
  <si>
    <t>AGR.10.002907</t>
  </si>
  <si>
    <t>Приложение № 1357 КБО от 20.10.2021</t>
  </si>
  <si>
    <t>AGR.10.002908</t>
  </si>
  <si>
    <t>Приложение № 1355 КБО от 19.10.2021</t>
  </si>
  <si>
    <t>AGR.10.002909</t>
  </si>
  <si>
    <t>Приложение № 1345 КБО от 08.10.2021</t>
  </si>
  <si>
    <t>AGR.10.002911</t>
  </si>
  <si>
    <t>Приложение № 1487 КБО от 29.01.2022</t>
  </si>
  <si>
    <t>AGR.10.002915</t>
  </si>
  <si>
    <t>Приложение № 1380 КБО от 29.11.2021</t>
  </si>
  <si>
    <t>AGR.10.002916</t>
  </si>
  <si>
    <t>Приложение № 1489 КБО от 01.02.2022</t>
  </si>
  <si>
    <t>AGR.10.002917</t>
  </si>
  <si>
    <t>Приложение № 1490 КБО от 15.01.2022</t>
  </si>
  <si>
    <t>AGR.10.002918</t>
  </si>
  <si>
    <t>Приложение № 1491 КБО от 01.02.2022</t>
  </si>
  <si>
    <t>AGR.10.002920</t>
  </si>
  <si>
    <t>Приложение № 1375 КБО от 22.11.2021</t>
  </si>
  <si>
    <t>AGR.10.002922</t>
  </si>
  <si>
    <t>Приложение № 1417 КБО от 11.01.2022</t>
  </si>
  <si>
    <t>AGR.10.002931</t>
  </si>
  <si>
    <t>Приложение № 1469 КБО от 25.02.2022</t>
  </si>
  <si>
    <t>AGR.10.002932</t>
  </si>
  <si>
    <t>Приложение № 1442 КБО от 03.02.2022</t>
  </si>
  <si>
    <t>AGR.10.002933</t>
  </si>
  <si>
    <t>Приложение № 1470 КБО от 25.02.2022</t>
  </si>
  <si>
    <t>AGR.10.002934</t>
  </si>
  <si>
    <t>Приложение № 1449 КБО от 15.02.2022</t>
  </si>
  <si>
    <t>AGR.10.002935</t>
  </si>
  <si>
    <t>Приложение № 1477 КБО от 10.03.2022</t>
  </si>
  <si>
    <t>AGR.10.002936</t>
  </si>
  <si>
    <t>Приложение № 1472 КБО от 25.02.2022</t>
  </si>
  <si>
    <t>AGR.10.002937</t>
  </si>
  <si>
    <t>Приложение № 1471 КБО от 25.02.2022</t>
  </si>
  <si>
    <t>AGR.10.002946</t>
  </si>
  <si>
    <t>Приложение № 1374 КБО от 22.11.2021</t>
  </si>
  <si>
    <t>AGR.10.002983</t>
  </si>
  <si>
    <t>Приложение № 1481 КБО от 14.03.2022</t>
  </si>
  <si>
    <t>AGR.10.002984</t>
  </si>
  <si>
    <t>Приложение № 1480 КБО от 14.03.2022</t>
  </si>
  <si>
    <t>AGR.10.002985</t>
  </si>
  <si>
    <t>Приложение № 1421 КБО от 13.01.2022</t>
  </si>
  <si>
    <t>AGR.10.002986</t>
  </si>
  <si>
    <t>Приложение № 1427 КБО от 20.01.2022</t>
  </si>
  <si>
    <t>AGR.10.002987</t>
  </si>
  <si>
    <t>Приложение № 1420 КБО от 20.12.2021</t>
  </si>
  <si>
    <t>AGR.10.002988</t>
  </si>
  <si>
    <t>Приложение № 1450 КБО от 15.02.2022</t>
  </si>
  <si>
    <t>AGR.10.002997</t>
  </si>
  <si>
    <t>Приложение № 1493 КБО от 01.03.2022</t>
  </si>
  <si>
    <t>AGR.10.002998</t>
  </si>
  <si>
    <t>Приложение № 1502 КБО от 01.03.2022</t>
  </si>
  <si>
    <t>AGR.10.002999</t>
  </si>
  <si>
    <t>Приложение № 1503 КБО от 01.02.2022</t>
  </si>
  <si>
    <t>AGR.10.003000</t>
  </si>
  <si>
    <t>Приложение № 1461 КБО от 21.02.2022</t>
  </si>
  <si>
    <t>AGR.10.003013</t>
  </si>
  <si>
    <t>Приложение № 1468 КБО от 24.02.2022</t>
  </si>
  <si>
    <t>AGR.10.003014</t>
  </si>
  <si>
    <t>Приложение № 1445 КБО от 07.02.2022</t>
  </si>
  <si>
    <t>AGR.10.003017</t>
  </si>
  <si>
    <t>Приложение № 1530 КБО от 01.04.2022</t>
  </si>
  <si>
    <t>AGR.10.003018</t>
  </si>
  <si>
    <t>Приложение № 1529 КБО от 01.04.2022</t>
  </si>
  <si>
    <t>AGR.10.003019</t>
  </si>
  <si>
    <t>Приложение № 1525 КБО от 01.04.2022</t>
  </si>
  <si>
    <t>AGR.10.003020</t>
  </si>
  <si>
    <t>Приложение № 1533 КБО от 01.04.2022</t>
  </si>
  <si>
    <t>AGR.10.003021</t>
  </si>
  <si>
    <t>Приложение № 1526 КБО от 01.04.2022</t>
  </si>
  <si>
    <t>AGR.10.003022</t>
  </si>
  <si>
    <t>Приложение № 1527 КБО от 01.04.2022</t>
  </si>
  <si>
    <t>AGR.10.003023</t>
  </si>
  <si>
    <t>Приложение № 1528 КБО от 01.04.2022</t>
  </si>
  <si>
    <t>AGR.10.003024</t>
  </si>
  <si>
    <t>Приложение № 1523 КБО от 01.04.2022</t>
  </si>
  <si>
    <t>AGR.10.003033</t>
  </si>
  <si>
    <t>Приложение № 1462 КБО от 21.02.2022</t>
  </si>
  <si>
    <t>AGR.10.003035</t>
  </si>
  <si>
    <t>Приложение № 1521 КБО от 01.01.2022</t>
  </si>
  <si>
    <t>AGR.10.003037</t>
  </si>
  <si>
    <t>Приложение № 1473 КБО от 25.02.2022</t>
  </si>
  <si>
    <t>AGR.10.003038</t>
  </si>
  <si>
    <t>Приложение № 1495 КБО от 28.03.2022</t>
  </si>
  <si>
    <t>AGR.10.003039</t>
  </si>
  <si>
    <t>Приложение № 1499 КБО от 04.04.2022</t>
  </si>
  <si>
    <t>AGR.10.003046</t>
  </si>
  <si>
    <t>Приложение № 1520 USD КБО от 21.04.2022</t>
  </si>
  <si>
    <t>AGR.10.003051</t>
  </si>
  <si>
    <t>Приложение № 1483 КБО от 15.03.2022</t>
  </si>
  <si>
    <t>AGR.10.003061</t>
  </si>
  <si>
    <t>Приложение № 1482 КБО от 14.03.2022</t>
  </si>
  <si>
    <t>AGR.10.003062</t>
  </si>
  <si>
    <t>Приложение № 1554 КБО от 01.05.2022</t>
  </si>
  <si>
    <t>AGR.10.003063</t>
  </si>
  <si>
    <t>Приложение № 1479 КБО от 14.03.2022</t>
  </si>
  <si>
    <t>AGR.10.003064</t>
  </si>
  <si>
    <t>Приложение № 1524 КБО от 28.04.2022</t>
  </si>
  <si>
    <t>AGR.10.003065</t>
  </si>
  <si>
    <t>Приложение № 1531 КБО от 28.04.2022</t>
  </si>
  <si>
    <t>AGR.10.003068</t>
  </si>
  <si>
    <t>Приложение № 1540 КБО от 05.05.2022</t>
  </si>
  <si>
    <t>AGR.10.003071</t>
  </si>
  <si>
    <t>Приложение № 1437 КБО от 31.01.2022</t>
  </si>
  <si>
    <t>AGR.10.003072</t>
  </si>
  <si>
    <t>Приложение № 1536 КБО от 29.04.2022</t>
  </si>
  <si>
    <t>AGR.10.003082</t>
  </si>
  <si>
    <t>Приложение № 1475 КБО от 28.02.2022</t>
  </si>
  <si>
    <t>AGR.10.003083</t>
  </si>
  <si>
    <t>Приложение № 1539 КБО от 04.05.2022</t>
  </si>
  <si>
    <t>AGR.10.003084</t>
  </si>
  <si>
    <t>Приложение № 1537 КБО от 29.04.2022</t>
  </si>
  <si>
    <t>AGR.10.003087</t>
  </si>
  <si>
    <t>Приложение № 1488 КБО от 23.03.2022</t>
  </si>
  <si>
    <t>AGR.10.003097</t>
  </si>
  <si>
    <t>Приложение № 1497 КБО от 29.03.2022</t>
  </si>
  <si>
    <t>AGR.10.003123</t>
  </si>
  <si>
    <t>Приложение № 1464 КБО от 22.02.2022</t>
  </si>
  <si>
    <t>AGR.10.003124</t>
  </si>
  <si>
    <t>Приложение № 1463 КБО от 22.02.2022</t>
  </si>
  <si>
    <t>AGR.10.003132</t>
  </si>
  <si>
    <t>Приложение № 1438 КБО от 24.01.2022</t>
  </si>
  <si>
    <t>AGR.10.003135</t>
  </si>
  <si>
    <t>Приложение № 1542 КБО от 12.05.2022</t>
  </si>
  <si>
    <t>AGR.10.003136</t>
  </si>
  <si>
    <t>Приложение № 1564 КБО от 06.06.2022</t>
  </si>
  <si>
    <t>AGR.10.003137</t>
  </si>
  <si>
    <t>Приложение № 1566 КБО от 07.06.2022</t>
  </si>
  <si>
    <t>AGR.10.003138</t>
  </si>
  <si>
    <t>Приложение № 1559 КБО от 30.05.2022</t>
  </si>
  <si>
    <t>AGR.10.003139</t>
  </si>
  <si>
    <t>Приложение № 1551 КБО от 01.06.2022</t>
  </si>
  <si>
    <t>AGR.10.003140</t>
  </si>
  <si>
    <t>Приложение № 1575 КБО от 01.06.2022</t>
  </si>
  <si>
    <t>AGR.10.003141</t>
  </si>
  <si>
    <t>Приложение № 1550 КБО от 01.06.2022</t>
  </si>
  <si>
    <t>AGR.10.003142</t>
  </si>
  <si>
    <t>Приложение № 1549 КБО от 01.06.2022</t>
  </si>
  <si>
    <t>AGR.10.003143</t>
  </si>
  <si>
    <t>Приложение № 1512 КБО от 19.04.2022</t>
  </si>
  <si>
    <t>AGR.10.003144</t>
  </si>
  <si>
    <t>Приложение № 1563 КБО от 06.06.2022</t>
  </si>
  <si>
    <t>AGR.10.003145</t>
  </si>
  <si>
    <t>Приложение № 1567 КБО от 07.06.2022</t>
  </si>
  <si>
    <t>AGR.10.003146</t>
  </si>
  <si>
    <t>Приложение № 1571 КБО от 01.06.2022</t>
  </si>
  <si>
    <t>AGR.10.003147</t>
  </si>
  <si>
    <t>Приложение № 1498 КБО от 04.04.2022</t>
  </si>
  <si>
    <t>AGR.10.003155</t>
  </si>
  <si>
    <t>Приложение № 1500 КБО от 06.04.2022</t>
  </si>
  <si>
    <t>AGR.10.003156</t>
  </si>
  <si>
    <t>Приложение № 1558 КБО от 27.05.2022</t>
  </si>
  <si>
    <t>AGR.10.003157</t>
  </si>
  <si>
    <t>Приложение № 1509 КБО от 30.03.2022</t>
  </si>
  <si>
    <t>AGR.10.003158</t>
  </si>
  <si>
    <t>Приложение № 1513 КБО от 19.04.2022</t>
  </si>
  <si>
    <t>AGR.10.003159</t>
  </si>
  <si>
    <t>Приложение № 1511 КБО от 19.04.2022</t>
  </si>
  <si>
    <t>AGR.10.003163</t>
  </si>
  <si>
    <t>Приложение № 1504 КБО от 12.04.2022</t>
  </si>
  <si>
    <t>AGR.10.003164</t>
  </si>
  <si>
    <t>Приложение № 1467 КБО от 22.02.2022</t>
  </si>
  <si>
    <t>AGR.10.003165</t>
  </si>
  <si>
    <t>Приложение № 1505 КБО от 13.04.2022</t>
  </si>
  <si>
    <t>AGR.10.003166</t>
  </si>
  <si>
    <t>Приложение № 1535 КБО от 29.04.2022</t>
  </si>
  <si>
    <t>AGR.10.003167</t>
  </si>
  <si>
    <t>Приложение № 1545 КБО от 16.05.2022</t>
  </si>
  <si>
    <t>AGR.10.003172</t>
  </si>
  <si>
    <t>Приложение № 1548 КБО от 18.05.2022</t>
  </si>
  <si>
    <t>AGR.10.003176</t>
  </si>
  <si>
    <t>Приложение № 1519 КБО от 21.04.2022</t>
  </si>
  <si>
    <t>AGR.10.003177</t>
  </si>
  <si>
    <t>Приложение № 1518 КБО от 21.04.2022</t>
  </si>
  <si>
    <t>AGR.10.003178</t>
  </si>
  <si>
    <t>Приложение № 1474 КБО от 28.02.2022</t>
  </si>
  <si>
    <t>AGR.10.003179</t>
  </si>
  <si>
    <t>Приложение № 1517 КБО от 16.05.2022</t>
  </si>
  <si>
    <t>AGR.10.003180</t>
  </si>
  <si>
    <t>Приложение № 1544 КБО от 16.05.2022</t>
  </si>
  <si>
    <t>AGR.10.003184</t>
  </si>
  <si>
    <t>Приложение № 1547 КБО от 18.05.2022</t>
  </si>
  <si>
    <t>AGR.10.003185</t>
  </si>
  <si>
    <t>Приложение № 1515 КБО от 20.04.2022</t>
  </si>
  <si>
    <t>AGR.10.003190</t>
  </si>
  <si>
    <t>Приложение № 1508 КБО от 14.04.2022</t>
  </si>
  <si>
    <t>AGR.10.003191</t>
  </si>
  <si>
    <t>Приложение № 1546 КБО от 16.05.2022</t>
  </si>
  <si>
    <t>AGR.10.003248</t>
  </si>
  <si>
    <t>AGR.10.003249</t>
  </si>
  <si>
    <t>AGR.10.003250</t>
  </si>
  <si>
    <t>AGR.10.003251</t>
  </si>
  <si>
    <t>AGR.10.003252</t>
  </si>
  <si>
    <t>AGR.10.003253</t>
  </si>
  <si>
    <t>AGR.10.003254</t>
  </si>
  <si>
    <t>AGR.10.003255</t>
  </si>
  <si>
    <t>Приложение № 1510 КБО от 19.04.2022</t>
  </si>
  <si>
    <t>AGR.10.003257</t>
  </si>
  <si>
    <t>Приложение № 1582 КБО от 28.06.2022</t>
  </si>
  <si>
    <t>AGR.10.003272</t>
  </si>
  <si>
    <t>AGR.10.003273</t>
  </si>
  <si>
    <t>AGR.10.003274</t>
  </si>
  <si>
    <t>AGR.10.003275</t>
  </si>
  <si>
    <t>AGR.10.003287</t>
  </si>
  <si>
    <t>Приложение № 1441 КБО от 02.02.2022</t>
  </si>
  <si>
    <t>AGR.10.003288</t>
  </si>
  <si>
    <t>Приложение № 1586 КБО от 07.07.2022</t>
  </si>
  <si>
    <t>AGR.10.003293</t>
  </si>
  <si>
    <t>Приложение № 1538 КБО от 29.04.2022</t>
  </si>
  <si>
    <t>AGR.10.003297</t>
  </si>
  <si>
    <t>Приложение № 1592 КБО от 18.07.2022</t>
  </si>
  <si>
    <t>AGR.10.003298</t>
  </si>
  <si>
    <t>Приложение № 1591 КБО от 14.07.2022</t>
  </si>
  <si>
    <t>AGR.10.003299</t>
  </si>
  <si>
    <t>Приложение № 1589 КБО от 13.07.2022</t>
  </si>
  <si>
    <t>AGR.10.003301</t>
  </si>
  <si>
    <t>Приложение № 1608 КБО от 01.07.2022</t>
  </si>
  <si>
    <t>AGR.10.003302</t>
  </si>
  <si>
    <t>Приложение № 1617 КБО от 01.06.2022</t>
  </si>
  <si>
    <t>AGR.10.003303</t>
  </si>
  <si>
    <t>Приложение № 1616 КБО от 01.06.2022</t>
  </si>
  <si>
    <t>AGR.10.003304</t>
  </si>
  <si>
    <t>Приложение № 1614 КБО от 01.07.2022</t>
  </si>
  <si>
    <t>AGR.10.003305</t>
  </si>
  <si>
    <t>Приложение № 1595 КБО от 25.07.2022</t>
  </si>
  <si>
    <t>AGR.10.003310</t>
  </si>
  <si>
    <t>Приложение № 1597 КБО от 27.07.2022</t>
  </si>
  <si>
    <t>AGR.10.003312</t>
  </si>
  <si>
    <t>Приложение № 1630 КБО от 01.07.2022</t>
  </si>
  <si>
    <t>AGR.10.003315</t>
  </si>
  <si>
    <t>Приложение № 1516 КБО от 20.04.2022</t>
  </si>
  <si>
    <t>AGR.10.003316</t>
  </si>
  <si>
    <t>Приложение № 1611 КБО от 01.07.2022</t>
  </si>
  <si>
    <t>AGR.10.003317</t>
  </si>
  <si>
    <t>Приложение № 1583 КБО от 28.06.2022</t>
  </si>
  <si>
    <t>AGR.10.003330</t>
  </si>
  <si>
    <t>Приложение № 1581 КБО от 28.06.2022</t>
  </si>
  <si>
    <t>AGR.10.003331</t>
  </si>
  <si>
    <t>Приложение № 1476 КБО от 03.03.2022</t>
  </si>
  <si>
    <t>AGR.10.003332</t>
  </si>
  <si>
    <t>Приложение № 1584 КБО от 30.06.2022</t>
  </si>
  <si>
    <t>AGR.10.003333</t>
  </si>
  <si>
    <t>Приложение № 1561 КБО от 31.05.2022</t>
  </si>
  <si>
    <t>AGR.10.003337</t>
  </si>
  <si>
    <t>AGR.10.003346</t>
  </si>
  <si>
    <t>Приложение № 1604 КБО от 08.08.2022</t>
  </si>
  <si>
    <t>AGR.10.003355</t>
  </si>
  <si>
    <t>Приложение № 1601 КБО от 29.07.2022</t>
  </si>
  <si>
    <t>AGR.10.003356</t>
  </si>
  <si>
    <t>Приложение № 1598 КБО от 27.07.2022</t>
  </si>
  <si>
    <t>AGR.10.003359</t>
  </si>
  <si>
    <t>Приложение № 1638 КБО от 01.08.2022</t>
  </si>
  <si>
    <t>AGR.10.003360</t>
  </si>
  <si>
    <t>Приложение № 1562 КБО от 01.06.2022</t>
  </si>
  <si>
    <t>AGR.10.003361</t>
  </si>
  <si>
    <t>Приложение № 1636 КБО от 01.08.2022</t>
  </si>
  <si>
    <t>AGR.10.003362</t>
  </si>
  <si>
    <t>Приложение № 1556 КБО от 19.05.2022</t>
  </si>
  <si>
    <t>AGR.10.003363</t>
  </si>
  <si>
    <t>Приложение № 1633 КБО от 01.08.2022</t>
  </si>
  <si>
    <t>AGR.10.003364</t>
  </si>
  <si>
    <t>Приложение № 1632 КБО от 01.08.2022</t>
  </si>
  <si>
    <t>AGR.10.003365</t>
  </si>
  <si>
    <t>Приложение № 1596 КБО от 25.07.2022</t>
  </si>
  <si>
    <t>AGR.10.003366</t>
  </si>
  <si>
    <t>Приложение № 1594 КБО от 25.07.2022</t>
  </si>
  <si>
    <t>AGR.10.003367</t>
  </si>
  <si>
    <t>Приложение № 1506 КБО от 11.04.2022</t>
  </si>
  <si>
    <t>AGR.10.003368</t>
  </si>
  <si>
    <t>Приложение № 1639 КБО от 01.08.2022</t>
  </si>
  <si>
    <t>AGR.10.003372</t>
  </si>
  <si>
    <t>Приложение № 1635 КБО от 01.08.2022</t>
  </si>
  <si>
    <t>AGR.10.003382</t>
  </si>
  <si>
    <t>Приложение № 1652 USD КБО от 11.10.2022</t>
  </si>
  <si>
    <t>AGR.10.003396</t>
  </si>
  <si>
    <t>Приложение № 1599 КБО от 27.07.2022</t>
  </si>
  <si>
    <t>AGR.10.003398</t>
  </si>
  <si>
    <t>Приложение № 1600 КБО от 28.07.2022</t>
  </si>
  <si>
    <t>AGR.10.003399</t>
  </si>
  <si>
    <t>Приложение № 1579 КБО от 27.06.2022</t>
  </si>
  <si>
    <t>AGR.10.003400</t>
  </si>
  <si>
    <t>Приложение № 1580 КБО от 27.06.2022</t>
  </si>
  <si>
    <t>AGR.10.003401</t>
  </si>
  <si>
    <t>Приложение № 1622 КБО от 23.08.2022</t>
  </si>
  <si>
    <t>AGR.10.003402</t>
  </si>
  <si>
    <t>Приложение № 1631 КБО от 07.09.2022</t>
  </si>
  <si>
    <t>AGR.10.003404</t>
  </si>
  <si>
    <t>Приложение № 1623 КБО от 23.08.2022</t>
  </si>
  <si>
    <t>AGR.10.003405</t>
  </si>
  <si>
    <t>Приложение № 1576 КБО от 23.06.2022</t>
  </si>
  <si>
    <t>AGR.10.003406</t>
  </si>
  <si>
    <t>Приложение № 1585 КБО от 05.07.2022</t>
  </si>
  <si>
    <t>AGR.10.003407</t>
  </si>
  <si>
    <t>Приложение № 1643 КБО от 29.09.2022</t>
  </si>
  <si>
    <t>AGR.10.003408</t>
  </si>
  <si>
    <t>Приложение № 1607 КБО от 12.08.2022</t>
  </si>
  <si>
    <t>AGR.10.003422</t>
  </si>
  <si>
    <t>Приложение № 1568 КБО от 08.06.2022</t>
  </si>
  <si>
    <t>AGR.10.003423</t>
  </si>
  <si>
    <t>Приложение № 1619 КБО от 23.08.2022</t>
  </si>
  <si>
    <t>AGR.10.003424</t>
  </si>
  <si>
    <t>Приложение № 1590 КБО от 13.07.2022</t>
  </si>
  <si>
    <t>AGR.10.003425</t>
  </si>
  <si>
    <t>Приложение № 1543 КБО от 16.05.2022</t>
  </si>
  <si>
    <t>AGR.10.003426</t>
  </si>
  <si>
    <t>Приложение № 1610 КБО от 18.08.2022</t>
  </si>
  <si>
    <t>AGR.10.003427</t>
  </si>
  <si>
    <t>Приложение № 1627 КБО от 24.08.2022</t>
  </si>
  <si>
    <t>AGR.10.003442</t>
  </si>
  <si>
    <t>Приложение № 1646 КБО от 11.10.2022</t>
  </si>
  <si>
    <t>AGR.10.003443</t>
  </si>
  <si>
    <t>AGR.10.003444</t>
  </si>
  <si>
    <t>Приложение № 1648 КБО от 11.10.2022</t>
  </si>
  <si>
    <t>AGR.10.003446</t>
  </si>
  <si>
    <t>Приложение № 1664 КБО от 01.10.2022</t>
  </si>
  <si>
    <t>AGR.10.003447</t>
  </si>
  <si>
    <t>AGR.10.003449</t>
  </si>
  <si>
    <t>Приложение № 1667 КБО от 01.09.2022</t>
  </si>
  <si>
    <t>AGR.10.003450</t>
  </si>
  <si>
    <t>Приложение № 1666 КБО от 01.09.2022</t>
  </si>
  <si>
    <t>AGR.10.003451</t>
  </si>
  <si>
    <t>Приложение № 1665 КБО от 01.09.2022</t>
  </si>
  <si>
    <t>AGR.10.003455</t>
  </si>
  <si>
    <t>AGR.10.002677</t>
  </si>
  <si>
    <t>Договор №33960-00/20-404/ХМФ от 28.02.2020</t>
  </si>
  <si>
    <t>AGR.10.003243</t>
  </si>
  <si>
    <t>Договор № 33960-80/22-41/НФ/ОКБ01/22-329 от 04.05.2022</t>
  </si>
  <si>
    <t>AGR.10.003244</t>
  </si>
  <si>
    <t>Договор № 33960-80/22-42/НФ/ОКБ01/22-330 от 04.05.2022</t>
  </si>
  <si>
    <t>AGR.10.003245</t>
  </si>
  <si>
    <t>Договор № 33960-70/22-1/НФ/ОКБ01/22-331 от 04.05.2022</t>
  </si>
  <si>
    <t>PRD.002.000000021_COM008003</t>
  </si>
  <si>
    <t>AGR.11.000896</t>
  </si>
  <si>
    <t>Договор № 33960-80/21-79 от 01.06.2021</t>
  </si>
  <si>
    <t>AGR.11.000897</t>
  </si>
  <si>
    <t>Договор № НФ01/20-34//43204-80/20-18 от 27.12.2020</t>
  </si>
  <si>
    <t>AGR.10.002257</t>
  </si>
  <si>
    <t>Договор № ОКБ02/21-76 от 18.05.2021</t>
  </si>
  <si>
    <t>AGR.10.002428</t>
  </si>
  <si>
    <t>ДС № 1 от 03.08.2021</t>
  </si>
  <si>
    <t>AGR.10.002479</t>
  </si>
  <si>
    <t>Платежное поручение № 3149 от 23.10.2020</t>
  </si>
  <si>
    <t>AGR.10.002513</t>
  </si>
  <si>
    <t>Договор № ОКБ02/21-223 от 29.09.2021</t>
  </si>
  <si>
    <t>AGR.10.002529</t>
  </si>
  <si>
    <t>Договор № ОКБ02/21-219 от 22.10.2021</t>
  </si>
  <si>
    <t>AGR.10.002577</t>
  </si>
  <si>
    <t>Договор №ОКБ02/21-230 от 25.10.2021</t>
  </si>
  <si>
    <t>AGR.10.002609</t>
  </si>
  <si>
    <t>Договор № ОКБ02/21-229 от 25.10.2021</t>
  </si>
  <si>
    <t>AGR.10.002626</t>
  </si>
  <si>
    <t>Договор №ОКБ02/21-235 от 15.11.2021</t>
  </si>
  <si>
    <t>AGR.10.002758</t>
  </si>
  <si>
    <t>Договор № ОКБ02/21-246 от 18.11.2021</t>
  </si>
  <si>
    <t>AGR.10.002857</t>
  </si>
  <si>
    <t>Договор № ОКБ02/21-252 от 21.11.2021</t>
  </si>
  <si>
    <t>AGR.10.003086</t>
  </si>
  <si>
    <t>Договор № ОКБ02/21-259 от 14.12.2021</t>
  </si>
  <si>
    <t>AGR.10.003106</t>
  </si>
  <si>
    <t>Договор № ОКБ02/22-292 от 22.06.2022</t>
  </si>
  <si>
    <t>AGR.10.003108</t>
  </si>
  <si>
    <t>Договор № ОКБ02/22-256 от 18.05.2022</t>
  </si>
  <si>
    <t>AGR.10.003182</t>
  </si>
  <si>
    <t>Договор № ОКБ02/22-323 от 12.07.2022</t>
  </si>
  <si>
    <t>AGR.10.003345</t>
  </si>
  <si>
    <t>Договор № ОКБ02/22-363 от 16.08.2022</t>
  </si>
  <si>
    <t>AGR.10.003373</t>
  </si>
  <si>
    <t>Претензия №КБ-3219 от 07.09.2022</t>
  </si>
  <si>
    <t>AGR.10.003393</t>
  </si>
  <si>
    <t>AGR.10.003453</t>
  </si>
  <si>
    <t>PRD.002.000000071_COM003001</t>
  </si>
  <si>
    <t>AGR.17.000518</t>
  </si>
  <si>
    <t>AGR.10.002466</t>
  </si>
  <si>
    <t>ДС № 11 от 15.06.2021</t>
  </si>
  <si>
    <t>AGR.10.002740</t>
  </si>
  <si>
    <t>Договор № ОКБ02/16-212/КВ от 01.01.2017 в редакции ДС № 15 о</t>
  </si>
  <si>
    <t>AGR.10.002741</t>
  </si>
  <si>
    <t>Договор № ОКБ02/16-211/ОД от 01.01.2017 в редакции ДС № 14 о</t>
  </si>
  <si>
    <t>AGR.10.002354</t>
  </si>
  <si>
    <t>Договор №ОКБ02/21-170 от 19.07.2021</t>
  </si>
  <si>
    <t>AGR.10.002384</t>
  </si>
  <si>
    <t>Претензия №КБ-2247 от 04.08.2021</t>
  </si>
  <si>
    <t>AGR.10.002454</t>
  </si>
  <si>
    <t>Договор №ОКБ02/21-203 от 26.08.2021</t>
  </si>
  <si>
    <t>AGR.10.002465</t>
  </si>
  <si>
    <t>Договор № ОКБ02/21-194 от 20.08.2021</t>
  </si>
  <si>
    <t>AGR.10.002473</t>
  </si>
  <si>
    <t>Договор № ОКБ02/21-204 от 31.08.2021</t>
  </si>
  <si>
    <t>AGR.10.002532</t>
  </si>
  <si>
    <t>Претензия № КБ-3069 от 30.09.2021</t>
  </si>
  <si>
    <t>AGR.10.002533</t>
  </si>
  <si>
    <t>Претензия № КБ-3070 от 30.09.2021</t>
  </si>
  <si>
    <t>AGR.10.002958</t>
  </si>
  <si>
    <t>Претензия № КБ-4284 от 29.12.2021</t>
  </si>
  <si>
    <t>AGR.10.002959</t>
  </si>
  <si>
    <t>Претензия № КБ-179 от 21.01.2022</t>
  </si>
  <si>
    <t>AGR.10.003102</t>
  </si>
  <si>
    <t>Договор № ОКБ02/22-290 от 22.06.2022</t>
  </si>
  <si>
    <t>AGR.10.003104</t>
  </si>
  <si>
    <t>Договор № ОКБ02/22-287 от 21.06.2022</t>
  </si>
  <si>
    <t>AGR.10.003110</t>
  </si>
  <si>
    <t>Договор № ОКБ02/22-298 от 24.06.2022</t>
  </si>
  <si>
    <t>AGR.10.003112</t>
  </si>
  <si>
    <t>Договор № ОКБ02/22-297 от 23.06.2022</t>
  </si>
  <si>
    <t>AGR.10.003113</t>
  </si>
  <si>
    <t>Договор № ОКБ02/22-302 от 27.06.2022</t>
  </si>
  <si>
    <t>AGR.10.003117</t>
  </si>
  <si>
    <t>Договор № ОКБ02/22-304 от 27.06.2022</t>
  </si>
  <si>
    <t>AGR.10.002604</t>
  </si>
  <si>
    <t>ДС № 3 от 31.12.2021</t>
  </si>
  <si>
    <t>AGR.10.002632</t>
  </si>
  <si>
    <t>ДС №4 от 01.12.2021</t>
  </si>
  <si>
    <t>AGR.10.002834</t>
  </si>
  <si>
    <t>Договор № ОКБ02/22-111 от 01.01.2022</t>
  </si>
  <si>
    <t>AGR.10.002408</t>
  </si>
  <si>
    <t>Договор № ОКБ02/21-176 от 01.07.2021</t>
  </si>
  <si>
    <t>AGR.10.002627</t>
  </si>
  <si>
    <t>Договор №ОКБ02/21-254 от 01.11.2021</t>
  </si>
  <si>
    <t>AGR.10.002650</t>
  </si>
  <si>
    <t>ДС №6 от 01.12.2021</t>
  </si>
  <si>
    <t>AGR.10.002655</t>
  </si>
  <si>
    <t>AGR.10.002786</t>
  </si>
  <si>
    <t>Договор №ОКБ02/21-46 от 01.01.2021 в редакции ДС № 1 от 31.1</t>
  </si>
  <si>
    <t>AGR.10.002941</t>
  </si>
  <si>
    <t>Договор № ОКБ02/22-129 от 15.01.2022</t>
  </si>
  <si>
    <t>AGR.10.003066</t>
  </si>
  <si>
    <t>Договор № ОКБ02/22-215 от 01.04.2022</t>
  </si>
  <si>
    <t>AGR.10.003076</t>
  </si>
  <si>
    <t>Договор № ОКБ02/22-214 от 01.04.2022</t>
  </si>
  <si>
    <t>AGR.10.003256</t>
  </si>
  <si>
    <t>Договор № ОКБ02/22-283 от 19.05.2022</t>
  </si>
  <si>
    <t>AGR.10.002407</t>
  </si>
  <si>
    <t>Претензия № КБ-2339 от 09.08.2021г.</t>
  </si>
  <si>
    <t>AGR.10.002699</t>
  </si>
  <si>
    <t>Договор № ОКБ02/20-44 от 01.01.2020 в редакции ДС № 6 от 10.</t>
  </si>
  <si>
    <t>AGR.10.002700</t>
  </si>
  <si>
    <t>Договор № ОКБ02/20-44 от 01.01.2020 в редакции ДС № 7 от 17.</t>
  </si>
  <si>
    <t>PRD.002.100000001_COM008002</t>
  </si>
  <si>
    <t>AGR.10.002832</t>
  </si>
  <si>
    <t>Договор № F000039494 от 25.02.2022</t>
  </si>
  <si>
    <t>AGR.10.002952</t>
  </si>
  <si>
    <t>Договор № 0000037370 от 24.03.2022</t>
  </si>
  <si>
    <t>AGR.10.002769</t>
  </si>
  <si>
    <t>Договор № ОКБ02/22-06 от 01.01.2022</t>
  </si>
  <si>
    <t>AGR.10.003169</t>
  </si>
  <si>
    <t>Договор № ОКБ02/22-251 от 16.05.2022</t>
  </si>
  <si>
    <t>AGR.10.002252</t>
  </si>
  <si>
    <t>Договор № ОКБ02/21-84 от 01.02.2021</t>
  </si>
  <si>
    <t>AGR.17.000425</t>
  </si>
  <si>
    <t>Договор №05/ПМ-2021 от 17.05.2021</t>
  </si>
  <si>
    <t>AGR.17.000450</t>
  </si>
  <si>
    <t>Договор № ЮН02/21-32 от 07.10.2021</t>
  </si>
  <si>
    <t>AGR.17.000484</t>
  </si>
  <si>
    <t>Договор № ЮН02/22-02 от 01.01.2022</t>
  </si>
  <si>
    <t>AGR.17.000485</t>
  </si>
  <si>
    <t>Договор № ЮН02/22-09 от 01.01.2022</t>
  </si>
  <si>
    <t>AGR.17.000492</t>
  </si>
  <si>
    <t>AGR.17.000517</t>
  </si>
  <si>
    <t>Договор № 05/ПМ-2022 от 10.01.2022</t>
  </si>
  <si>
    <t>AGR.10.002327</t>
  </si>
  <si>
    <t>Договор № ОКБ02/21-124 от 01.05.2021</t>
  </si>
  <si>
    <t>AGR.10.002388</t>
  </si>
  <si>
    <t>Договор №07/ПМ-2021 от 17.05.2021</t>
  </si>
  <si>
    <t>AGR.10.002389</t>
  </si>
  <si>
    <t>AGR.10.002490</t>
  </si>
  <si>
    <t>Договор № ОКБ02/21-212 от 27.09.2021</t>
  </si>
  <si>
    <t>AGR.10.002514</t>
  </si>
  <si>
    <t>Договор № 06/ТО-ОУ-2021 от 17.05.2021</t>
  </si>
  <si>
    <t>AGR.10.002607</t>
  </si>
  <si>
    <t>Договор № ОКБ02/21-191 от 14.09.2021</t>
  </si>
  <si>
    <t>AGR.10.002767</t>
  </si>
  <si>
    <t>Договор № ОКБ02/22-05 от 01.01.2022</t>
  </si>
  <si>
    <t>AGR.10.002972</t>
  </si>
  <si>
    <t>Договор № 07/ПМ-2022 от 10.01.2022</t>
  </si>
  <si>
    <t>AGR.10.002973</t>
  </si>
  <si>
    <t>Договор № 06/ТО-ОУ-2022 от 10.01.2022</t>
  </si>
  <si>
    <t>AGR.10.002974</t>
  </si>
  <si>
    <t>AGR.10.003007</t>
  </si>
  <si>
    <t>Договор № ОКБ02/22-173 от 21.03.2022</t>
  </si>
  <si>
    <t>AGR.10.003198</t>
  </si>
  <si>
    <t>Договор № ОКБ02/22-269 от 26.05.2022</t>
  </si>
  <si>
    <t>AGR.10.003279</t>
  </si>
  <si>
    <t>Договор № ОКБ02/22-357 от 03.08.2022</t>
  </si>
  <si>
    <t>AGR.10.003280</t>
  </si>
  <si>
    <t>Договор № ОКБ02/22-351 от 01.08.2022</t>
  </si>
  <si>
    <t>AGR.10.003281</t>
  </si>
  <si>
    <t>Договор № ОКБ02/22-354 от 03.08.2022</t>
  </si>
  <si>
    <t>AGR.10.003282</t>
  </si>
  <si>
    <t>Договор № ОКБ02/22-356 от 03.08.2022</t>
  </si>
  <si>
    <t>AGR.10.003283</t>
  </si>
  <si>
    <t>Договор № ОКБ02/22-352 от 01.08.2022</t>
  </si>
  <si>
    <t>AGR.10.003284</t>
  </si>
  <si>
    <t>Договор № ОКБ02/22-353 от 01.08.2022</t>
  </si>
  <si>
    <t>AGR.10.003286</t>
  </si>
  <si>
    <t>Договор № ОКБ02/22-355 от 03.08.2022</t>
  </si>
  <si>
    <t>AGR.10.003369</t>
  </si>
  <si>
    <t>Договор № ОКБ02/22-384 от 06.09.2022</t>
  </si>
  <si>
    <t>AGR.10.003371</t>
  </si>
  <si>
    <t>Договор № ОКБ02/22-391 от 13.09.2022</t>
  </si>
  <si>
    <t>AGR.10.003437</t>
  </si>
  <si>
    <t>Договор № ОКБ02/22-377 от 26.08.2022</t>
  </si>
  <si>
    <t>AGR.10.002472</t>
  </si>
  <si>
    <t>ДС № 2 от 25.06.2021</t>
  </si>
  <si>
    <t>AGR.10.002830</t>
  </si>
  <si>
    <t>Договор № ОКБ02/21-186 от 28.12.2021</t>
  </si>
  <si>
    <t>AGR.10.002887</t>
  </si>
  <si>
    <t>Претензия № КБ-175 от 21.01.2022</t>
  </si>
  <si>
    <t>AGR.10.002888</t>
  </si>
  <si>
    <t>AGR.10.002961</t>
  </si>
  <si>
    <t>Договор № ОКБ02/22-64 от 30.03.2022</t>
  </si>
  <si>
    <t>AGR.10.002768</t>
  </si>
  <si>
    <t>Договор № ОКБ02/22-08 от 01.01.2022</t>
  </si>
  <si>
    <t>AGR.10.002925</t>
  </si>
  <si>
    <t>Договор № 33030/2021/№ОКБ02/22-191 от 01.03.2022</t>
  </si>
  <si>
    <t>AGR.10.003075</t>
  </si>
  <si>
    <t>Договор № ОКБ02/21-179 от 01.08.2021</t>
  </si>
  <si>
    <t>Договор № ЮН02/19-46 от 16.08.2019</t>
  </si>
  <si>
    <t>Договор № ЮН02/19-50 от 16.09.2019</t>
  </si>
  <si>
    <t>Договор № ЮН02/20-43 от 17.06.2020</t>
  </si>
  <si>
    <t>AGR.17.000404</t>
  </si>
  <si>
    <t>Договор № ЮН02/21-19 от 26.05.2021</t>
  </si>
  <si>
    <t>AGR.17.000409</t>
  </si>
  <si>
    <t>Договор № ЮН02/21-20 от 04.06.2021</t>
  </si>
  <si>
    <t>AGR.11.000880</t>
  </si>
  <si>
    <t>Договор № КБ02/22-07 от 16.02.2022</t>
  </si>
  <si>
    <t>AGR.11.000881</t>
  </si>
  <si>
    <t>Договор № КБ02/22-09 от 22.02.2022</t>
  </si>
  <si>
    <t>AGR.11.000916</t>
  </si>
  <si>
    <t>Договор № КБ02/22-20 от 11.05.2022</t>
  </si>
  <si>
    <t>НЕ ИСПОЛЬЗОВАТЬ!!Договор № ОКБ02/19-55 от 11.01.2019</t>
  </si>
  <si>
    <t>Договор № ОКБ02/19-131 от 08.07.2019</t>
  </si>
  <si>
    <t>AGR.10.002331</t>
  </si>
  <si>
    <t>Договор № ОКБ02/19-55 от 11.01.2019</t>
  </si>
  <si>
    <t>AGR.10.002332</t>
  </si>
  <si>
    <t>ДС № 2 от 22.06.2021</t>
  </si>
  <si>
    <t>AGR.10.002343</t>
  </si>
  <si>
    <t>AGR.10.002571</t>
  </si>
  <si>
    <t>ДС №1 от 27.09.2021</t>
  </si>
  <si>
    <t>AGR.10.003162</t>
  </si>
  <si>
    <t>Договор № ОКБ02/22-314 от 01.07.2022</t>
  </si>
  <si>
    <t>PRD.002.100000133_COM008003</t>
  </si>
  <si>
    <t>AGR.11.001020</t>
  </si>
  <si>
    <t>AGR.10.002631</t>
  </si>
  <si>
    <t>ДС №2 от 08.11.2021</t>
  </si>
  <si>
    <t>Договор № ЮН-02/20-03 от 01.01.2020</t>
  </si>
  <si>
    <t>AGR.17.000482</t>
  </si>
  <si>
    <t>Договор № ЮН01/22-04 от 01.01.2022</t>
  </si>
  <si>
    <t>Договор № ОКБ02/19-137 от 01.06.2019</t>
  </si>
  <si>
    <t>Договор № ОКБ02/20-143 от 15.12.2020</t>
  </si>
  <si>
    <t>AGR.10.002320</t>
  </si>
  <si>
    <t>Договор № ОКБ02/21-72 от 09.02.2021</t>
  </si>
  <si>
    <t>AGR.10.002321</t>
  </si>
  <si>
    <t>AGR.10.002322</t>
  </si>
  <si>
    <t>AGR.10.002405</t>
  </si>
  <si>
    <t>AGR.10.002418</t>
  </si>
  <si>
    <t>AGR.10.002449</t>
  </si>
  <si>
    <t>AGR.10.002518</t>
  </si>
  <si>
    <t>Договор № ОКБ02/21-172 от 06.10.2021</t>
  </si>
  <si>
    <t>AGR.10.002525</t>
  </si>
  <si>
    <t>AGR.10.002576</t>
  </si>
  <si>
    <t>ДС №1 от 10.10.2021</t>
  </si>
  <si>
    <t>AGR.10.002642</t>
  </si>
  <si>
    <t>Договор № ОКБ02/21-239 от 20.10.2021</t>
  </si>
  <si>
    <t>AGR.10.002643</t>
  </si>
  <si>
    <t>Договор № ОКБ02/21-241 от 01.11.2021</t>
  </si>
  <si>
    <t>AGR.10.002659</t>
  </si>
  <si>
    <t>Претензия №КБ-3888 от 06.12.2021</t>
  </si>
  <si>
    <t>AGR.10.002660</t>
  </si>
  <si>
    <t>Претензия №КБ-3025 от 28.09.2021</t>
  </si>
  <si>
    <t>AGR.10.002705</t>
  </si>
  <si>
    <t>Договор № ОКБ02/21-242 от 10.11.2021</t>
  </si>
  <si>
    <t>AGR.10.002809</t>
  </si>
  <si>
    <t>Претензия №КБ-14 от 10.01.2022</t>
  </si>
  <si>
    <t>AGR.10.002810</t>
  </si>
  <si>
    <t>Претензия №КБ-117 от 18.01.2022</t>
  </si>
  <si>
    <t>AGR.10.002811</t>
  </si>
  <si>
    <t>Претензия №КБ-180 от 21.01.2022</t>
  </si>
  <si>
    <t>AGR.10.002812</t>
  </si>
  <si>
    <t>Претензия №КБ-181 от 21.01.2022</t>
  </si>
  <si>
    <t>AGR.10.002813</t>
  </si>
  <si>
    <t>Претензия №КБ-182 от 21.01.2022</t>
  </si>
  <si>
    <t>AGR.10.002823</t>
  </si>
  <si>
    <t>Договор № ОКБ02/22-117 от 01.01.2022</t>
  </si>
  <si>
    <t>AGR.10.002919</t>
  </si>
  <si>
    <t>Договор № ОКБ02/22-126 от 01.03.2022</t>
  </si>
  <si>
    <t>AGR.10.002955</t>
  </si>
  <si>
    <t>Претензия №КБ-729 от 25.02.2022</t>
  </si>
  <si>
    <t>AGR.10.002956</t>
  </si>
  <si>
    <t>Претензия №КБ-1099 от 23.03.2022</t>
  </si>
  <si>
    <t>AGR.10.002957</t>
  </si>
  <si>
    <t>Претензия №КБ-1164 от 28.03.2022</t>
  </si>
  <si>
    <t>AGR.10.002991</t>
  </si>
  <si>
    <t>Договор № ОКБ02/22-150 от 01.04.2022</t>
  </si>
  <si>
    <t>AGR.10.003045</t>
  </si>
  <si>
    <t>Договор № ОКБ02/22-198 от 01.04.2022</t>
  </si>
  <si>
    <t>AGR.10.003093</t>
  </si>
  <si>
    <t>Претензия № КБ-1359 от 07.04.2022</t>
  </si>
  <si>
    <t>AGR.10.003094</t>
  </si>
  <si>
    <t>Претензия № КБ-1218 от 30.03.2022</t>
  </si>
  <si>
    <t>AGR.10.003095</t>
  </si>
  <si>
    <t>Претензия № КБ-1219 от 30.03.2022</t>
  </si>
  <si>
    <t>AGR.10.003096</t>
  </si>
  <si>
    <t>Претензия № КБ-1363 от 07.04.2022</t>
  </si>
  <si>
    <t>AGR.10.003121</t>
  </si>
  <si>
    <t>Договор № ОКБ02/22-311 от 17.06.2022</t>
  </si>
  <si>
    <t>AGR.10.003203</t>
  </si>
  <si>
    <t>Претензия № КБ-1100 от 23.03.2022</t>
  </si>
  <si>
    <t>AGR.10.003204</t>
  </si>
  <si>
    <t>Претензия № КБ-1098 от 23.03.2022</t>
  </si>
  <si>
    <t>AGR.10.003205</t>
  </si>
  <si>
    <t>Претензия № КБ-1397 от 08.04.2022</t>
  </si>
  <si>
    <t>AGR.10.003206</t>
  </si>
  <si>
    <t>Претензия № КБ-1496 от 14.04.2022</t>
  </si>
  <si>
    <t>AGR.10.003207</t>
  </si>
  <si>
    <t>Претензия № КБ-2311 от 16.06.2022</t>
  </si>
  <si>
    <t>AGR.10.003208</t>
  </si>
  <si>
    <t>Претензия № КБ-2314 от 16.06.2022</t>
  </si>
  <si>
    <t>AGR.10.003209</t>
  </si>
  <si>
    <t>Претензия № КБ-2455 от 29.06.2022</t>
  </si>
  <si>
    <t>AGR.10.003210</t>
  </si>
  <si>
    <t>Претензия № КБ-2456 от 29.06.2022</t>
  </si>
  <si>
    <t>AGR.10.003278</t>
  </si>
  <si>
    <t>Договор № ОКБ02/22-242 от 05.05.2022</t>
  </si>
  <si>
    <t>AGR.10.003374</t>
  </si>
  <si>
    <t>Претензия № КБ-3152 от 29.08.2022</t>
  </si>
  <si>
    <t>AGR.10.003375</t>
  </si>
  <si>
    <t>Претензия № КБ-3161 от 29.08.2022</t>
  </si>
  <si>
    <t>AGR.10.003376</t>
  </si>
  <si>
    <t>Претензия № КБ-3270 от 09.09.2022</t>
  </si>
  <si>
    <t>AGR.10.003377</t>
  </si>
  <si>
    <t>Претензия № КБ-3271 от 09.09.2022</t>
  </si>
  <si>
    <t>AGR.10.003378</t>
  </si>
  <si>
    <t>Претензия № КБ-3285 от 12.09.2022</t>
  </si>
  <si>
    <t>AGR.10.003419</t>
  </si>
  <si>
    <t>Претензия № КБ-3342 от 15.09.2022</t>
  </si>
  <si>
    <t>AGR.11.000831</t>
  </si>
  <si>
    <t>Договор № КБ01/22-03 от 01.01.2022</t>
  </si>
  <si>
    <t>AGR.17.000410</t>
  </si>
  <si>
    <t>ДС № 4 от 26.05.2021</t>
  </si>
  <si>
    <t>AGR.17.000494</t>
  </si>
  <si>
    <t>Договор № ЮН02/22-13-004/22 от 26.01.2022</t>
  </si>
  <si>
    <t>AGR.17.000509</t>
  </si>
  <si>
    <t>Договор № ЮН02/22-24-014/22 от 30.03.2022</t>
  </si>
  <si>
    <t>AGR.10.003306</t>
  </si>
  <si>
    <t>AGR.10.003307</t>
  </si>
  <si>
    <t>AGR.10.003416</t>
  </si>
  <si>
    <t>AGR.10.003417</t>
  </si>
  <si>
    <t>Договор № ОКБ02/22-442 от 12.07.2022</t>
  </si>
  <si>
    <t>AGR.11.000716</t>
  </si>
  <si>
    <t>Претензия № ККБ-223 от 01.06.2021</t>
  </si>
  <si>
    <t>AGR.11.000798</t>
  </si>
  <si>
    <t>ДС № 5 от 27.10.2021</t>
  </si>
  <si>
    <t>AGR.11.000802</t>
  </si>
  <si>
    <t>Договор №КБ02/21-56-024/21 от 25.11.2021</t>
  </si>
  <si>
    <t>AGR.11.000884</t>
  </si>
  <si>
    <t>Договор № КБ02/22-10-007/22 от 01.03.2022</t>
  </si>
  <si>
    <t>AGR.11.000895</t>
  </si>
  <si>
    <t>Договор № КБ02/22-15-016/22 от 18.03.2022</t>
  </si>
  <si>
    <t>AGR.11.000915</t>
  </si>
  <si>
    <t>Договор № КБ02/22-19-015/22 от 13.04.2022</t>
  </si>
  <si>
    <t>AGR.11.000923</t>
  </si>
  <si>
    <t>Договор № КБ02/22-27-020/22 от 17.05.2022</t>
  </si>
  <si>
    <t>AGR.11.000952</t>
  </si>
  <si>
    <t>Договор № КБ02/22-28-022/22 от 17.05.2022</t>
  </si>
  <si>
    <t>AGR.11.000964</t>
  </si>
  <si>
    <t>Договор № КБ02/22-40-025/22 от 20.06.2022</t>
  </si>
  <si>
    <t>AGR.11.000986</t>
  </si>
  <si>
    <t>AGR.11.000987</t>
  </si>
  <si>
    <t>Договор № КБ02/22-47 от 12.07.2022</t>
  </si>
  <si>
    <t>AGR.11.001004</t>
  </si>
  <si>
    <t>Договор № КБ02/22-56-033/22 от 09.08.2022</t>
  </si>
  <si>
    <t>AGR.11.001005</t>
  </si>
  <si>
    <t>Договор № КБ02/22-63-032/22 от 25.08.2022</t>
  </si>
  <si>
    <t>Договор № ЮН02/19-47 от 01.09.2019</t>
  </si>
  <si>
    <t>Договор № ЮН02/19-56 от 14.11.2019</t>
  </si>
  <si>
    <t>Договор № ЮН02/20-41 от 25.05.2020</t>
  </si>
  <si>
    <t>Договор № ЮН02/20-51 от 29.07.2020</t>
  </si>
  <si>
    <t>Договор № ЮН02/20-61 от 16.11.2020</t>
  </si>
  <si>
    <t>AGR.10.002261</t>
  </si>
  <si>
    <t>Договор № ОКБ02/21-122 от 08.04.2021</t>
  </si>
  <si>
    <t>AGR.10.002386</t>
  </si>
  <si>
    <t>Договор №ОКБ02/21-174 от 21.07.2021</t>
  </si>
  <si>
    <t>AGR.11.000707</t>
  </si>
  <si>
    <t>ДС № 6 от 04.05.2021</t>
  </si>
  <si>
    <t>AGR.11.000729</t>
  </si>
  <si>
    <t>ДС № 7 от 01.06.2021</t>
  </si>
  <si>
    <t>AGR.11.000755</t>
  </si>
  <si>
    <t>ДС № 9 от 01.08.2021</t>
  </si>
  <si>
    <t>AGR.11.000756</t>
  </si>
  <si>
    <t>ДС № 8 от 01.07.2021</t>
  </si>
  <si>
    <t>AGR.10.003246</t>
  </si>
  <si>
    <t>PRD.002.100000196_COM008002</t>
  </si>
  <si>
    <t>AGR.10.002409</t>
  </si>
  <si>
    <t>Договор № ОКБ02/21-149 от 01.07.2021</t>
  </si>
  <si>
    <t>AGR.10.002507</t>
  </si>
  <si>
    <t>Претензия № КБ-3026 от 28.09.2021</t>
  </si>
  <si>
    <t>AGR.10.002536</t>
  </si>
  <si>
    <t>ДС №1 от 05.10.2021</t>
  </si>
  <si>
    <t>PRD.002.100000288_COM008002</t>
  </si>
  <si>
    <t>AGR.10.003197</t>
  </si>
  <si>
    <t>Договор № ОКБ02/22-265 от 25.05.2022</t>
  </si>
  <si>
    <t>AGR.11.001034</t>
  </si>
  <si>
    <t>Договор № КБ02/22-73 от 13.09.2022</t>
  </si>
  <si>
    <t>AGR.17.000488</t>
  </si>
  <si>
    <t>Счет № 2022-02-14393 от 07.02.2022</t>
  </si>
  <si>
    <t>AGR.05.000048</t>
  </si>
  <si>
    <t>Счет № С2022-02-14343 от 07.02.2022</t>
  </si>
  <si>
    <t>AGR.10.002790</t>
  </si>
  <si>
    <t>Счет № С2022-02-14388 от 07.02.2022</t>
  </si>
  <si>
    <t>AGR.17.000429</t>
  </si>
  <si>
    <t>Договор № БДО-3101-0758-21 от 26.08.2021</t>
  </si>
  <si>
    <t>AGR.17.000538</t>
  </si>
  <si>
    <t>Договор №Ю-3101-0846-22 от 15.07.2022</t>
  </si>
  <si>
    <t>AGR.05.000043</t>
  </si>
  <si>
    <t>Договор № БДО-3101-0761-21 от 26.08.2021</t>
  </si>
  <si>
    <t>AGR.05.000049</t>
  </si>
  <si>
    <t>Договор №Ю-3101-0845-22 от 15.07.2022</t>
  </si>
  <si>
    <t>AGR.05.000051</t>
  </si>
  <si>
    <t>Договор № Ю-3101-0845-22 от 15.07.2022</t>
  </si>
  <si>
    <t>AGR.10.002422</t>
  </si>
  <si>
    <t>Договор № БДО-3101-0757-21 от 26.08.2021</t>
  </si>
  <si>
    <t>AGR.10.003187</t>
  </si>
  <si>
    <t>Договор Ю-3101-0810-22 от 15.07.2022</t>
  </si>
  <si>
    <t>AGR.11.000750</t>
  </si>
  <si>
    <t>Договор № БДО-3101-0759-21 от 26.08.2021</t>
  </si>
  <si>
    <t>AGR.11.000789</t>
  </si>
  <si>
    <t>Договор № БДО-3102-0999-21 от 16.09.2021</t>
  </si>
  <si>
    <t>AGR.11.000957</t>
  </si>
  <si>
    <t>Договор №Ю-3101-0847-22 от 15.07.2022</t>
  </si>
  <si>
    <t>AGR.11.000966</t>
  </si>
  <si>
    <t>Договор № Ю-3102-0816-22 от 15.07.2022</t>
  </si>
  <si>
    <t>PRD.002.100000394_COM008003</t>
  </si>
  <si>
    <t>AGR.11.001008</t>
  </si>
  <si>
    <t>Договор № 181/22 от 12.07.2022</t>
  </si>
  <si>
    <t>AGR.11.001009</t>
  </si>
  <si>
    <t>Договор № 180/22 от 12.07.2022</t>
  </si>
  <si>
    <t>PRD.002.100000456_COM003001</t>
  </si>
  <si>
    <t>AGR.17.000527</t>
  </si>
  <si>
    <t>Договор № Д17-06-22/02 от 17.06.2022</t>
  </si>
  <si>
    <t>PRD.002.100000456_COM008003</t>
  </si>
  <si>
    <t>AGR.11.000946</t>
  </si>
  <si>
    <t>Договор № Д17-06-22/01 от 17.06.2022</t>
  </si>
  <si>
    <t>Договор № 11 от 01.03.2019</t>
  </si>
  <si>
    <t>AGR.17.000445</t>
  </si>
  <si>
    <t>Лицевой счет 0780049336</t>
  </si>
  <si>
    <t>AGR.10.003276</t>
  </si>
  <si>
    <t>Договор № 1622 от 15.08.2022</t>
  </si>
  <si>
    <t>AGR.10.003320</t>
  </si>
  <si>
    <t>Договор № 1621 от 01.08.2022</t>
  </si>
  <si>
    <t>PRD.002.100000640_COM003002</t>
  </si>
  <si>
    <t>AGR.05.000042</t>
  </si>
  <si>
    <t>Служебная записка б/н от 01.07.2021</t>
  </si>
  <si>
    <t>AGR.10.003395</t>
  </si>
  <si>
    <t>Служебная записка от 31.10.2022</t>
  </si>
  <si>
    <t>AGR.11.000763</t>
  </si>
  <si>
    <t>Служебная записка б/н от 29.09.2021</t>
  </si>
  <si>
    <t>AGR.10.002779</t>
  </si>
  <si>
    <t>Договор № ОКБ02/22-49 от 01.01.2022</t>
  </si>
  <si>
    <t>AGR.10.002432</t>
  </si>
  <si>
    <t>ДС №3 от 01.08.2021</t>
  </si>
  <si>
    <t>AGR.10.002651</t>
  </si>
  <si>
    <t>AGR.10.002873</t>
  </si>
  <si>
    <t>ДС №5 от 31.12.2021</t>
  </si>
  <si>
    <t>AGR.10.003342</t>
  </si>
  <si>
    <t>AGR.10.002760</t>
  </si>
  <si>
    <t>AGR.10.003434</t>
  </si>
  <si>
    <t>Договор № ОКБ02/23-25 от 01.01.2023</t>
  </si>
  <si>
    <t>AGR.10.002311</t>
  </si>
  <si>
    <t>Уведомление на оплату № 2228 от 01.07.2021</t>
  </si>
  <si>
    <t>AGR.10.002488</t>
  </si>
  <si>
    <t>Уведомление на оплату №2550 от 01.10.2021</t>
  </si>
  <si>
    <t>AGR.10.002720</t>
  </si>
  <si>
    <t>Уведомление на оплату № 227 от 11.01.2022</t>
  </si>
  <si>
    <t>AGR.10.002944</t>
  </si>
  <si>
    <t>Уведомление на оплату №1214 от 01.04.2022</t>
  </si>
  <si>
    <t>AGR.10.003181</t>
  </si>
  <si>
    <t>Уведомление на оплату № 2231 от 01.07.2022</t>
  </si>
  <si>
    <t>AGR.10.003379</t>
  </si>
  <si>
    <t>Уведомление № 3180 от 03.10.2022</t>
  </si>
  <si>
    <t>AGR.10.002268</t>
  </si>
  <si>
    <t>Договор № ОКБ02/21-86 от 01.03.2021</t>
  </si>
  <si>
    <t>AGR.10.002377</t>
  </si>
  <si>
    <t>Договор №ОКБ02/21-106 от 15.04.2021</t>
  </si>
  <si>
    <t>AGR.10.002427</t>
  </si>
  <si>
    <t>Договор № ОКБ02/21-103 от 28.04.2021</t>
  </si>
  <si>
    <t>AGR.10.002731</t>
  </si>
  <si>
    <t>Договор № ОКБ02/22-53 от 01.01.2022</t>
  </si>
  <si>
    <t>AGR.10.002732</t>
  </si>
  <si>
    <t>Договор № ОКБ02/22-54 от 01.01.2022</t>
  </si>
  <si>
    <t>AGR.10.002733</t>
  </si>
  <si>
    <t>Договор № ОКБ02/22-56 от 01.01.2022</t>
  </si>
  <si>
    <t>AGR.10.002734</t>
  </si>
  <si>
    <t>Договор № ОКБ02/22-55 от 01.01.2022</t>
  </si>
  <si>
    <t>AGR.10.002735</t>
  </si>
  <si>
    <t>Договор № ОКБ02/22-47 от 01.01.2022</t>
  </si>
  <si>
    <t>AGR.10.002736</t>
  </si>
  <si>
    <t>Договор № ОКБ02/22-72 от 01.01.2022</t>
  </si>
  <si>
    <t>AGR.10.002763</t>
  </si>
  <si>
    <t>Договор № ОКБ02/21-211 от 21.12.2021</t>
  </si>
  <si>
    <t>AGR.10.002996</t>
  </si>
  <si>
    <t>Договор № ОКБ02/22-147 от 01.03.2022</t>
  </si>
  <si>
    <t>AGR.10.003200</t>
  </si>
  <si>
    <t>Договор № ОКБ02/22-271 от 26.05.2022</t>
  </si>
  <si>
    <t>AGR.10.002264</t>
  </si>
  <si>
    <t>Договор № 29-04/21 от 28.04.2021</t>
  </si>
  <si>
    <t>AGR.10.002363</t>
  </si>
  <si>
    <t>Договор № ОКБ02/21-162 от 29.06.2021</t>
  </si>
  <si>
    <t>AGR.10.002378</t>
  </si>
  <si>
    <t>Договор №ОКБ02/21-111 от 21.04.2021</t>
  </si>
  <si>
    <t>AGR.10.002423</t>
  </si>
  <si>
    <t>Договор №ОКБ02/21-161 от 29.06.2021</t>
  </si>
  <si>
    <t>AGR.10.002545</t>
  </si>
  <si>
    <t>Договор № 54-10/21 от 04.10.2021</t>
  </si>
  <si>
    <t>AGR.10.002599</t>
  </si>
  <si>
    <t>Договор № ОКБ02/21-225 от 11.10.2021</t>
  </si>
  <si>
    <t>AGR.10.003329</t>
  </si>
  <si>
    <t>AGR.10.002729</t>
  </si>
  <si>
    <t>Договор № 021-01/442/22 от 01.01.2022</t>
  </si>
  <si>
    <t>AGR.10.002828</t>
  </si>
  <si>
    <t>Договор № ОКБ02/21-248 от 19.11.2021</t>
  </si>
  <si>
    <t>AGR.10.003067</t>
  </si>
  <si>
    <t>Договор № 021-16/450/22/ОКБ02/22-209 от 14.04.2022</t>
  </si>
  <si>
    <t>AGR.10.003436</t>
  </si>
  <si>
    <t>Договор № ОКБ02/22-395 от 12.09.2022</t>
  </si>
  <si>
    <t>AGR.10.002702</t>
  </si>
  <si>
    <t>Договор № ОКБ02/22-43 от 01.01.2022</t>
  </si>
  <si>
    <t>AGR.10.002703</t>
  </si>
  <si>
    <t>Договор № ОКБ02/22-42 от 01.01.2022</t>
  </si>
  <si>
    <t>AGR.10.003101</t>
  </si>
  <si>
    <t>Договор № ОКБ02/22-258 от 01.06.2022</t>
  </si>
  <si>
    <t>AGR.10.003268</t>
  </si>
  <si>
    <t>AGR.10.002312</t>
  </si>
  <si>
    <t>Договор № Т7-16/21 от 01.01.2021</t>
  </si>
  <si>
    <t>AGR.10.002889</t>
  </si>
  <si>
    <t>Договор № Т7-22/22 от 01.01.2022</t>
  </si>
  <si>
    <t>AGR.10.002590</t>
  </si>
  <si>
    <t>Договор №22.832.22 от 01.01.2022</t>
  </si>
  <si>
    <t>Договор № ХМАОар0105/4 от 01.09.2015</t>
  </si>
  <si>
    <t>AGR.17.000435</t>
  </si>
  <si>
    <t>ДС №09 от 24.08.2021</t>
  </si>
  <si>
    <t>PRD.002.100001694_COM008002</t>
  </si>
  <si>
    <t>AGR.10.002945</t>
  </si>
  <si>
    <t>Договор № ОКБ02/22-137 от 17.02.2022</t>
  </si>
  <si>
    <t>AGR.10.003221</t>
  </si>
  <si>
    <t>Договор №ОКБ02/22-309 от 30.06.2022</t>
  </si>
  <si>
    <t>AGR.10.003344</t>
  </si>
  <si>
    <t>Договор № ОКБ02/22-350 от 01.08.2022</t>
  </si>
  <si>
    <t>AGR.10.002463</t>
  </si>
  <si>
    <t>Договор №45/21-МО от 12.04.2021</t>
  </si>
  <si>
    <t>AGR.10.002861</t>
  </si>
  <si>
    <t>Договор №7/22МО/ОКБ02/22-116 от 26.01.2022</t>
  </si>
  <si>
    <t>PRD.002.100001721_COM008002</t>
  </si>
  <si>
    <t>AGR.10.003269</t>
  </si>
  <si>
    <t>AGR.10.002667</t>
  </si>
  <si>
    <t>Договор №ОКБ02/21-245 от 16.11.2021</t>
  </si>
  <si>
    <t>AGR.10.003173</t>
  </si>
  <si>
    <t>Договор № ОКБ02/22-319 от 28.06.2022</t>
  </si>
  <si>
    <t>AGR.11.001023</t>
  </si>
  <si>
    <t>AGR.11.001024</t>
  </si>
  <si>
    <t>AGR.10.002978</t>
  </si>
  <si>
    <t>Договор № ОКБ02/22-144 от 22.02.2022</t>
  </si>
  <si>
    <t>AGR.10.002829</t>
  </si>
  <si>
    <t>Договор № ЛС-104/22/ОКБ02/22-134 от 07.02.2022</t>
  </si>
  <si>
    <t>AGR.10.002438</t>
  </si>
  <si>
    <t>Договор № 2113 от 25.06.2021</t>
  </si>
  <si>
    <t>AGR.10.003441</t>
  </si>
  <si>
    <t>Договор № 1222/ОКБ02/22-273 от 12.05.2022</t>
  </si>
  <si>
    <t>PRD.002.100002615_COM008002</t>
  </si>
  <si>
    <t>AGR.10.002597</t>
  </si>
  <si>
    <t>Договор № 900-22/К-21 от 18.11.2021</t>
  </si>
  <si>
    <t>PRD.002.100002632_COM008002</t>
  </si>
  <si>
    <t>AGR.10.002348</t>
  </si>
  <si>
    <t>Договор №ОКБ02/21-143 от 30.05.2021</t>
  </si>
  <si>
    <t>AGR.10.002273</t>
  </si>
  <si>
    <t>Договор № 2344 НД от 19.05.2021</t>
  </si>
  <si>
    <t>AGR.10.002404</t>
  </si>
  <si>
    <t>Договор №2369 НД от 04.08.2021</t>
  </si>
  <si>
    <t>PRD.002.100002688_COM003001</t>
  </si>
  <si>
    <t>AGR.17.000506</t>
  </si>
  <si>
    <t>Договор № ЮН01/22-03 от 24.02.2022</t>
  </si>
  <si>
    <t>AGR.10.003027</t>
  </si>
  <si>
    <t>Договор № ОКБ02/22-93 от 01.04.2022</t>
  </si>
  <si>
    <t>AGR.10.003029</t>
  </si>
  <si>
    <t>Договор № ОКБ02/22-104 от 01.04.2022</t>
  </si>
  <si>
    <t>PRD.002.100002688_COM008003</t>
  </si>
  <si>
    <t>AGR.11.000876</t>
  </si>
  <si>
    <t>Договор № КБ01/22-13 от 28.02.2022</t>
  </si>
  <si>
    <t>AGR.10.002581</t>
  </si>
  <si>
    <t>Договор №ОКБ02/22-18 от 01.01.2022</t>
  </si>
  <si>
    <t>AGR.10.002636</t>
  </si>
  <si>
    <t>Договор №ОКБ02/22-41 от 01.01.2022</t>
  </si>
  <si>
    <t>AGR.10.003054</t>
  </si>
  <si>
    <t>Договор № 145/24АЦ/ОКБ02/22-247 от 11.05.2022</t>
  </si>
  <si>
    <t>AGR.10.003386</t>
  </si>
  <si>
    <t>PRD.002.100002821_COM008002</t>
  </si>
  <si>
    <t>AGR.10.002306</t>
  </si>
  <si>
    <t>Договор № ОКБ02/21-102 от 07.04.2021</t>
  </si>
  <si>
    <t>AGR.10.002840</t>
  </si>
  <si>
    <t>Договор № ОКБ02/22-110 от 01.02.2022</t>
  </si>
  <si>
    <t>AGR.10.002982</t>
  </si>
  <si>
    <t>Договор № ОКБ02/22-201 от 01.05.2022</t>
  </si>
  <si>
    <t>AGR.10.002817</t>
  </si>
  <si>
    <t>Договор № ОКБ02/22-114 от 01.02.2022</t>
  </si>
  <si>
    <t>AGR.10.002537</t>
  </si>
  <si>
    <t>Договор №ОКБ02/21-216 от 20.09.2021</t>
  </si>
  <si>
    <t>AGR.10.002764</t>
  </si>
  <si>
    <t>PRD.002.100002924_COM008002</t>
  </si>
  <si>
    <t>AGR.10.002267</t>
  </si>
  <si>
    <t>Договор № ОКБ02/21-91 от 17.03.2021</t>
  </si>
  <si>
    <t>AGR.10.002778</t>
  </si>
  <si>
    <t>Договор № ОКБ02/22-19 от 01.01.2022</t>
  </si>
  <si>
    <t>AGR.10.002926</t>
  </si>
  <si>
    <t>Договор № ОКБ02/22-159 от 01.03.2022</t>
  </si>
  <si>
    <t>AGR.10.003439</t>
  </si>
  <si>
    <t>Договор № ОКБ02/23-14 от 01.01.2023</t>
  </si>
  <si>
    <t>AGR.10.003440</t>
  </si>
  <si>
    <t>Договор № ОКБ02/23-12 от 01.01.2023</t>
  </si>
  <si>
    <t>AGR.10.002725</t>
  </si>
  <si>
    <t>Договор № ОКБ02/21-263 от 22.12.2021</t>
  </si>
  <si>
    <t>AGR.10.002784</t>
  </si>
  <si>
    <t>Договор № ОКБ02/22-106 от 01.01.2022</t>
  </si>
  <si>
    <t>AGR.10.002928</t>
  </si>
  <si>
    <t>Договор № ОКБ02/22-158 от 01.02.2022</t>
  </si>
  <si>
    <t>AGR.10.003032</t>
  </si>
  <si>
    <t>Договор № ОКБ02/22-226 от 01.02.2022</t>
  </si>
  <si>
    <t>AGR.17.000498</t>
  </si>
  <si>
    <t>Договор № ЮН02/22-12 от 24.01.2022</t>
  </si>
  <si>
    <t>AGR.10.002869</t>
  </si>
  <si>
    <t>СЧЕТ-ОФЕРТА № 100713683 от 08.02.2022</t>
  </si>
  <si>
    <t>AGR.10.002629</t>
  </si>
  <si>
    <t>ДС №002 от 22.12.2021</t>
  </si>
  <si>
    <t>AGR.11.000934</t>
  </si>
  <si>
    <t>Модельное соглашение от 01.03.2022</t>
  </si>
  <si>
    <t>AGR.10.002818</t>
  </si>
  <si>
    <t>Договор № 17-Б/2022//ОКБ02/22-103 от 11.01.2022</t>
  </si>
  <si>
    <t>AGR.10.002225</t>
  </si>
  <si>
    <t>Служебная записка б/н от 06.05.2021</t>
  </si>
  <si>
    <t>AGR.10.002902</t>
  </si>
  <si>
    <t>Служебная записка б/н от 24.03.2022</t>
  </si>
  <si>
    <t>AGR.10.003433</t>
  </si>
  <si>
    <t>Счет 0708 от 03.11.2022</t>
  </si>
  <si>
    <t>AGR.11.001015</t>
  </si>
  <si>
    <t>Счет №0647 от 13.10.2022</t>
  </si>
  <si>
    <t>AGR.11.001027</t>
  </si>
  <si>
    <t>PRD.002.100009407_COM008002</t>
  </si>
  <si>
    <t>AGR.10.003394</t>
  </si>
  <si>
    <t>AGR.10.002519</t>
  </si>
  <si>
    <t>Договор № 57/120/ТПФО от 15.03.2021</t>
  </si>
  <si>
    <t>AGR.11.000782</t>
  </si>
  <si>
    <t>Договор № КБ02/21-21 от 12.05.2021</t>
  </si>
  <si>
    <t>AGR.11.000893</t>
  </si>
  <si>
    <t>Договор № КБ02/22-12 от 21.03.2022</t>
  </si>
  <si>
    <t>AGR.10.002950</t>
  </si>
  <si>
    <t>Договор № 33-2022/ОКБ02/22-160 от 09.02.2022</t>
  </si>
  <si>
    <t>AGR.10.002370</t>
  </si>
  <si>
    <t>Договор №VSKX12130805412000 от 08.08.2021</t>
  </si>
  <si>
    <t>AGR.10.002520</t>
  </si>
  <si>
    <t>Договор №21910916G0185 от 26.10.2021</t>
  </si>
  <si>
    <t>AGR.10.002801</t>
  </si>
  <si>
    <t>Договор № 22910916G0008 от 13.02.2022</t>
  </si>
  <si>
    <t>AGR.10.002885</t>
  </si>
  <si>
    <t>Договор № VSKX12256778954000/ОКБ02/22-155 от 21.03.2022</t>
  </si>
  <si>
    <t>AGR.10.003003</t>
  </si>
  <si>
    <t>Договор № 22910916G00078/ОКБ02/22-220 от 06.05.2022</t>
  </si>
  <si>
    <t>AGR.10.003314</t>
  </si>
  <si>
    <t>Договор № VSKX12247007086000/ОКБ02/22-370 от 16.08.2022</t>
  </si>
  <si>
    <t>AGR.10.003383</t>
  </si>
  <si>
    <t>Договор №229100G00141ОКБ02/22-415 от 25.10.2022</t>
  </si>
  <si>
    <t>AGR.10.002254</t>
  </si>
  <si>
    <t>Договор № ОК02/21-128 от 12.05.2021</t>
  </si>
  <si>
    <t>AGR.10.002715</t>
  </si>
  <si>
    <t>Договор № ОКБ02/22-37 от 01.01.2022</t>
  </si>
  <si>
    <t>AGR.10.002716</t>
  </si>
  <si>
    <t>Договор № ОКБ02/22-38 от 01.01.2022</t>
  </si>
  <si>
    <t>AGR.10.002286</t>
  </si>
  <si>
    <t>Договор № ОКБ02/21-144 от 02.06.2021</t>
  </si>
  <si>
    <t>AGR.10.002287</t>
  </si>
  <si>
    <t>Договор № ОКБ02/21-138 от 08.06.2021</t>
  </si>
  <si>
    <t>AGR.10.002315</t>
  </si>
  <si>
    <t>Договор № ОКБ02/21-153 от 15.06.2021</t>
  </si>
  <si>
    <t>AGR.10.002358</t>
  </si>
  <si>
    <t>Договор №ОКБ02/21-167 от 13.07.2021</t>
  </si>
  <si>
    <t>AGR.10.002379</t>
  </si>
  <si>
    <t>Договор №ОКБ02/21-187 от 04.08.2021</t>
  </si>
  <si>
    <t>AGR.10.002380</t>
  </si>
  <si>
    <t>Договор №ОКБ02/21-183 от 02.08.2021</t>
  </si>
  <si>
    <t>AGR.10.002403</t>
  </si>
  <si>
    <t>Договор № ОКБ02/21-189 от 16.08.2021</t>
  </si>
  <si>
    <t>AGR.10.002516</t>
  </si>
  <si>
    <t>Договор-оферта №Tr000671987 от 18.10.2021</t>
  </si>
  <si>
    <t>AGR.10.003100</t>
  </si>
  <si>
    <t>Договор № Tr000742016 от 08.06.2022</t>
  </si>
  <si>
    <t>AGR.10.003122</t>
  </si>
  <si>
    <t>Договор № Tr000746829 от 20.06.2022</t>
  </si>
  <si>
    <t>AGR.10.003318</t>
  </si>
  <si>
    <t>Договор № Tr000759688 от 06.09.2022</t>
  </si>
  <si>
    <t>AGR.10.002776</t>
  </si>
  <si>
    <t>Договор № ОКБ02/22-03 от 01.01.2022</t>
  </si>
  <si>
    <t>AGR.10.002939</t>
  </si>
  <si>
    <t>Договор № ОКБ02/22-175 от 21.03.2022</t>
  </si>
  <si>
    <t>AGR.10.002940</t>
  </si>
  <si>
    <t>Договор № ОКБ02/22-181 от 22.03.2022</t>
  </si>
  <si>
    <t>AGR.10.003242</t>
  </si>
  <si>
    <t>Договор № ОКБ02/22-322 от 01.07.2022</t>
  </si>
  <si>
    <t>AGR.10.002993</t>
  </si>
  <si>
    <t>Договор № ОКБ02/22-217 от 18.04.2022</t>
  </si>
  <si>
    <t>AGR.10.002770</t>
  </si>
  <si>
    <t>Договор № ОКБ02/22-04 от 01.01.2022</t>
  </si>
  <si>
    <t>PRD.002.100010195_COM008002</t>
  </si>
  <si>
    <t>AGR.10.003384</t>
  </si>
  <si>
    <t>AGR.17.000437</t>
  </si>
  <si>
    <t>Договор № 0457/21-06-ДА от 27.07.2021</t>
  </si>
  <si>
    <t>AGR.17.000496</t>
  </si>
  <si>
    <t>Договор № 0932/21-06-ДА от 09.12.2021</t>
  </si>
  <si>
    <t>AGR.17.000549</t>
  </si>
  <si>
    <t>Договор № 0497/22-06-ДА от 27.06.2022</t>
  </si>
  <si>
    <t>AGR.11.000719</t>
  </si>
  <si>
    <t>Решение Арбитражного суда от 14.05.2021 по делу № А75-522/20</t>
  </si>
  <si>
    <t>AGR.11.000804</t>
  </si>
  <si>
    <t>Договор № 0234/21-14-ДА от 19.11.2021</t>
  </si>
  <si>
    <t>AGR.11.000823</t>
  </si>
  <si>
    <t>Договор № 0235/21-14-ДА от 19.11.2021</t>
  </si>
  <si>
    <t>AGR.11.000824</t>
  </si>
  <si>
    <t>Договор № 0222/21-14-ДА от 10.11.2021</t>
  </si>
  <si>
    <t>AGR.11.000825</t>
  </si>
  <si>
    <t>Договор № 0226/21-14-ДА от 16.11.2021</t>
  </si>
  <si>
    <t>AGR.11.000826</t>
  </si>
  <si>
    <t>Договор № 0231/21-14-ДА от 17.11.2021</t>
  </si>
  <si>
    <t>AGR.11.000837</t>
  </si>
  <si>
    <t>Договор № 0298/21-14-ДА от 20.12.2021</t>
  </si>
  <si>
    <t>AGR.11.000838</t>
  </si>
  <si>
    <t>Договор № 0278/21-14-ДА от 09.12.2021</t>
  </si>
  <si>
    <t>AGR.11.000839</t>
  </si>
  <si>
    <t>Договор № 0268/21-14-ДА от 08.12.2021</t>
  </si>
  <si>
    <t>AGR.11.000840</t>
  </si>
  <si>
    <t>Договор № 0301/21-14-ДА от 21.12.2021</t>
  </si>
  <si>
    <t>AGR.11.000841</t>
  </si>
  <si>
    <t>Договор № 0224/21-14-ДА от 16.11.2021</t>
  </si>
  <si>
    <t>AGR.11.000842</t>
  </si>
  <si>
    <t>Договор № 0225/21-14-ДА от 16.11.2021</t>
  </si>
  <si>
    <t>AGR.11.000843</t>
  </si>
  <si>
    <t>Договор № 0236/21-14-ДА от 19.11.2021</t>
  </si>
  <si>
    <t>AGR.11.000847</t>
  </si>
  <si>
    <t>Договор № 0303/21-14-ДА от 21.12.2021</t>
  </si>
  <si>
    <t>AGR.11.000848</t>
  </si>
  <si>
    <t>Договор № 0304/21-14-ДА от 21.12.2021</t>
  </si>
  <si>
    <t>AGR.11.000849</t>
  </si>
  <si>
    <t>Договор № 0302/21-14-ДА от 21.12.2021</t>
  </si>
  <si>
    <t>AGR.11.000850</t>
  </si>
  <si>
    <t>Договор № 0238/21-14-ДА от 19.11.2021</t>
  </si>
  <si>
    <t>AGR.11.000852</t>
  </si>
  <si>
    <t>Договор № 0310/21-14-ДА от 22.12.2021</t>
  </si>
  <si>
    <t>AGR.11.000853</t>
  </si>
  <si>
    <t>Договор № 0311/21-14-ДА от 22.12.2021</t>
  </si>
  <si>
    <t>AGR.11.000854</t>
  </si>
  <si>
    <t>Договор № 0267/21-14-ДА от 08.12.2021</t>
  </si>
  <si>
    <t>AGR.11.000855</t>
  </si>
  <si>
    <t>Договор № 0300/21-14-ДА от 21.12.2021</t>
  </si>
  <si>
    <t>AGR.11.000856</t>
  </si>
  <si>
    <t>Договор № 0305/21-14-ДА от 21.12.2021</t>
  </si>
  <si>
    <t>AGR.11.000857</t>
  </si>
  <si>
    <t>Договор № 0307/21-14-ДА от 21.12.2021</t>
  </si>
  <si>
    <t>AGR.11.000858</t>
  </si>
  <si>
    <t>Договор № 0308/21-14-ДА от 21.12.2021</t>
  </si>
  <si>
    <t>AGR.11.000859</t>
  </si>
  <si>
    <t>Договор № 0309/21-14-ДА от 22.12.2021</t>
  </si>
  <si>
    <t>AGR.11.000860</t>
  </si>
  <si>
    <t>Договор № 0340/21-14-ДА от 27.12.2021</t>
  </si>
  <si>
    <t>AGR.11.000861</t>
  </si>
  <si>
    <t>Договор № 0327/21-14-ДА от 23.12.2021</t>
  </si>
  <si>
    <t>AGR.11.000862</t>
  </si>
  <si>
    <t>Договор № 0325/21-14-ДА от 23.12.2021</t>
  </si>
  <si>
    <t>AGR.11.000863</t>
  </si>
  <si>
    <t>Договор № 0312/21-14-ДА от 22.12.2021</t>
  </si>
  <si>
    <t>AGR.11.000864</t>
  </si>
  <si>
    <t>Договор № 0313/21-14-ДА от 22.12.2021</t>
  </si>
  <si>
    <t>AGR.11.000865</t>
  </si>
  <si>
    <t>Договор № 0316/21-14-ДА от 22.12.2021</t>
  </si>
  <si>
    <t>AGR.11.000866</t>
  </si>
  <si>
    <t>Договор № 0317/21-14-ДА от 22.12.2021</t>
  </si>
  <si>
    <t>AGR.11.000867</t>
  </si>
  <si>
    <t>Договор № 0318/21-14-ДА от 22.12.2021</t>
  </si>
  <si>
    <t>AGR.11.000868</t>
  </si>
  <si>
    <t>Договор № 0320/21-14-ДА от 22.12.2021</t>
  </si>
  <si>
    <t>AGR.11.000877</t>
  </si>
  <si>
    <t>Служебная записка б/н от 01.04.2022</t>
  </si>
  <si>
    <t>AGR.11.000878</t>
  </si>
  <si>
    <t>Договор № 0299/21-14-ДА от 21.12.2021</t>
  </si>
  <si>
    <t>AGR.11.000879</t>
  </si>
  <si>
    <t>Договор № 0279/21-14-ДА от 09.12.2021</t>
  </si>
  <si>
    <t>AGR.11.000882</t>
  </si>
  <si>
    <t>Договор № 0306/21-14-ДА от 21.12.2021</t>
  </si>
  <si>
    <t>AGR.11.000887</t>
  </si>
  <si>
    <t>Договор № 0292/21-14-ДА от 16.12.2021</t>
  </si>
  <si>
    <t>AGR.11.000888</t>
  </si>
  <si>
    <t>Договор № 0022/22-14-ДА от 08.02.2022</t>
  </si>
  <si>
    <t>AGR.11.000889</t>
  </si>
  <si>
    <t>Договор № 0034/22-14-ДА от 18.02.2022</t>
  </si>
  <si>
    <t>AGR.11.000890</t>
  </si>
  <si>
    <t>Договор № 0280/21-14-ДА от 10.12.2021</t>
  </si>
  <si>
    <t>AGR.11.000904</t>
  </si>
  <si>
    <t>Договор № 0314/21-14-ДА от 22.12.2021</t>
  </si>
  <si>
    <t>AGR.11.000905</t>
  </si>
  <si>
    <t>Договор № 0052/22-06-ДА от 07.02.2022</t>
  </si>
  <si>
    <t>AGR.11.000906</t>
  </si>
  <si>
    <t>Договор № 0053/22-06-ДА от 07.02.2022</t>
  </si>
  <si>
    <t>AGR.11.000907</t>
  </si>
  <si>
    <t>Договор № 0319/21-14-ДА от 22.12.2021</t>
  </si>
  <si>
    <t>AGR.11.000908</t>
  </si>
  <si>
    <t>Договор № 0341/21-14-ДА от 27.12.2021</t>
  </si>
  <si>
    <t>AGR.11.000911</t>
  </si>
  <si>
    <t>Договор № 0315/21-14-ДА от 22.12.2021</t>
  </si>
  <si>
    <t>AGR.11.000914</t>
  </si>
  <si>
    <t>Договор № 0929/21-06-ДА от 08.12.2021</t>
  </si>
  <si>
    <t>AGR.11.000918</t>
  </si>
  <si>
    <t>Договор № 0966/21-06-ДА от 20.12.2021</t>
  </si>
  <si>
    <t>AGR.11.000921</t>
  </si>
  <si>
    <t>Договор № 0023/22-14-ДА от 08.02.2022</t>
  </si>
  <si>
    <t>AGR.11.001013</t>
  </si>
  <si>
    <t>Договор № 0133/22-14-ДА от 13.07.2022</t>
  </si>
  <si>
    <t>AGR.11.001014</t>
  </si>
  <si>
    <t>Договор № 0131/22-14-ДА от 13.07.2022</t>
  </si>
  <si>
    <t>AGR.11.001016</t>
  </si>
  <si>
    <t>Договор № 0748/22-06-ДА от 12.09.2022</t>
  </si>
  <si>
    <t>AGR.11.001025</t>
  </si>
  <si>
    <t>AGR.11.001028</t>
  </si>
  <si>
    <t>Договор № 0132/22-14-ДА от 13.07.2022</t>
  </si>
  <si>
    <t>AGR.11.001039</t>
  </si>
  <si>
    <t>Договор № 0584/22-06-ДА от 19.07.2022</t>
  </si>
  <si>
    <t>AGR.11.000827</t>
  </si>
  <si>
    <t>Договор № 0212/21-14-ДА от 28.10.2021</t>
  </si>
  <si>
    <t>PRD.002.100010325_COM003001</t>
  </si>
  <si>
    <t>AGR.17.000486</t>
  </si>
  <si>
    <t>Договор № ЮН02/22-11 от 10.01.2022</t>
  </si>
  <si>
    <t>AGR.10.002448</t>
  </si>
  <si>
    <t>Договор №ОКБ02/21-175 от 26.07.2021</t>
  </si>
  <si>
    <t>AGR.10.002487</t>
  </si>
  <si>
    <t>Договор № ОКБ02/21-139 от 01.06.2021</t>
  </si>
  <si>
    <t>AGR.10.002640</t>
  </si>
  <si>
    <t>Претензия №КБ-3889 от 06.12.2021</t>
  </si>
  <si>
    <t>AGR.10.002782</t>
  </si>
  <si>
    <t>Договор № ОКБ02/22-109 от 01.01.2022</t>
  </si>
  <si>
    <t>AGR.10.003171</t>
  </si>
  <si>
    <t>Письмо № КБ-2239 от 10.06.2022</t>
  </si>
  <si>
    <t>AGR.10.003429</t>
  </si>
  <si>
    <t>PRD.002.100010329_COM008002</t>
  </si>
  <si>
    <t>AGR.10.002381</t>
  </si>
  <si>
    <t>Договор №ОКБ02/21-185 от 05.08.2021</t>
  </si>
  <si>
    <t>AGR.17.000502</t>
  </si>
  <si>
    <t>Договор № ЮН02/22-19 от 03.03.2022</t>
  </si>
  <si>
    <t>AGR.11.000924</t>
  </si>
  <si>
    <t>Договор № КБ02/22-25 от 05.05.2022</t>
  </si>
  <si>
    <t>AGR.10.002429</t>
  </si>
  <si>
    <t>Служебная записка № 02 от 02.09.2021</t>
  </si>
  <si>
    <t>AGR.10.002435</t>
  </si>
  <si>
    <t>Служебная записка б/н от 06.09.2021</t>
  </si>
  <si>
    <t>AGR.10.002499</t>
  </si>
  <si>
    <t>Постановление № 0275-5812-2021 от 02.09.2021</t>
  </si>
  <si>
    <t>AGR.10.002500</t>
  </si>
  <si>
    <t>Постановление № 0276-5812-2021 от 02.09.2021</t>
  </si>
  <si>
    <t>AGR.10.002683</t>
  </si>
  <si>
    <t>Постановление № 235-57-09-2021 от 26.11.2021</t>
  </si>
  <si>
    <t>AGR.10.002821</t>
  </si>
  <si>
    <t>Служебная записка № 09 от 22.02.2022</t>
  </si>
  <si>
    <t>AGR.10.002289</t>
  </si>
  <si>
    <t>Договор № ОКБ02/21-146 от 03.06.2021</t>
  </si>
  <si>
    <t>AGR.10.002504</t>
  </si>
  <si>
    <t>Договор № ОКБ02/21-206 от 09.09.2021</t>
  </si>
  <si>
    <t>AGR.10.002526</t>
  </si>
  <si>
    <t>Договор № ОКБ02/19-165 от 11.09.2019</t>
  </si>
  <si>
    <t>AGR.10.002527</t>
  </si>
  <si>
    <t>AGR.10.002543</t>
  </si>
  <si>
    <t>ДС № 4 от 31.03.2021</t>
  </si>
  <si>
    <t>AGR.10.002486</t>
  </si>
  <si>
    <t>Договор №ОКБ02/21-205 от 02.09.2021</t>
  </si>
  <si>
    <t>AGR.10.003313</t>
  </si>
  <si>
    <t>Договор № ОКБ02/22-367 от 17.08.2022</t>
  </si>
  <si>
    <t>PRD.002.100012925_COM008002</t>
  </si>
  <si>
    <t>AGR.10.003456</t>
  </si>
  <si>
    <t>Договор №104/ОКБ02/22-447 от 02.11.2022</t>
  </si>
  <si>
    <t>AGR.10.002285</t>
  </si>
  <si>
    <t>Договор № 2-ГС18/21 от 26.05.2021</t>
  </si>
  <si>
    <t/>
  </si>
  <si>
    <t>Договор № ТЭУ 02/20 от 01.09.2020</t>
  </si>
  <si>
    <t>AGR.17.000417</t>
  </si>
  <si>
    <t>Договор № ТЭУ 02-21 от 01.09.2021</t>
  </si>
  <si>
    <t>AGR.17.000548</t>
  </si>
  <si>
    <t>Договор № ЮН02/22-44 от 01.09.2022</t>
  </si>
  <si>
    <t>Договор № ЭУ 01-20 от 01.09.2020</t>
  </si>
  <si>
    <t>AGR.17.000411</t>
  </si>
  <si>
    <t>Договор № ЭУ 01-21 от 01.09.2021</t>
  </si>
  <si>
    <t>AGR.17.000542</t>
  </si>
  <si>
    <t>Договор № ЮН02/22-40 от 01.09.2022</t>
  </si>
  <si>
    <t>AGR.10.002316</t>
  </si>
  <si>
    <t>Договор № ОКБ02/21-123 от 30.04.2021</t>
  </si>
  <si>
    <t>AGR.10.002649</t>
  </si>
  <si>
    <t>Договор №ОКБ02/21-244 от 01.12.2021</t>
  </si>
  <si>
    <t>AGR.10.002949</t>
  </si>
  <si>
    <t>Договор № ОКБ02/22-172 от 15.02.2022</t>
  </si>
  <si>
    <t>AGR.10.003341</t>
  </si>
  <si>
    <t>PRD.002.100016356_COM008002</t>
  </si>
  <si>
    <t>AGR.10.003381</t>
  </si>
  <si>
    <t>ИП № 8778/22/86009-СД от 12.10.2022</t>
  </si>
  <si>
    <t>PRD.002.100016468_COM008002</t>
  </si>
  <si>
    <t>AGR.10.003199</t>
  </si>
  <si>
    <t>Договор № А-32-22/ГР/ОКБ02/22-280 от 31.05.2022</t>
  </si>
  <si>
    <t>PRD.002.100016491_COM003001</t>
  </si>
  <si>
    <t>AGR.17.000466</t>
  </si>
  <si>
    <t>Счет на оплату № УЦ004415 от 14.12.2021</t>
  </si>
  <si>
    <t>AGR.17.000566</t>
  </si>
  <si>
    <t>PRD.002.100016491_COM008003</t>
  </si>
  <si>
    <t>AGR.11.000803</t>
  </si>
  <si>
    <t>Счет на оплату № УЦ004506 от 22.12.2021</t>
  </si>
  <si>
    <t>AGR.11.001044</t>
  </si>
  <si>
    <t>AGR.10.002364</t>
  </si>
  <si>
    <t>Договор №ОКБ02/21-110 от 21.04.2021</t>
  </si>
  <si>
    <t>PRD.002.100017426_COM008002</t>
  </si>
  <si>
    <t>AGR.10.002671</t>
  </si>
  <si>
    <t>Договор №ОКБ02/22-69 от 01.01.2022</t>
  </si>
  <si>
    <t>AGR.10.002814</t>
  </si>
  <si>
    <t>Претензия №КБ-4285 от 29.12.2021</t>
  </si>
  <si>
    <t>AGR.10.002951</t>
  </si>
  <si>
    <t>Договор № ОКБ02/22-82 от 01.01.2022</t>
  </si>
  <si>
    <t>AGR.10.002269</t>
  </si>
  <si>
    <t>Договор № ОКБ02/21-119 от 23.04.2021</t>
  </si>
  <si>
    <t>AGR.10.002680</t>
  </si>
  <si>
    <t>Договор № ОКБ02/22-46 от 01.01.2022</t>
  </si>
  <si>
    <t>Договор № КБ02/20-38 от 30.04.2020</t>
  </si>
  <si>
    <t>AGR.11.000715</t>
  </si>
  <si>
    <t>ДС № 2 от 11.05.2021</t>
  </si>
  <si>
    <t>AGR.10.002447</t>
  </si>
  <si>
    <t>Договор № ОКБ02/21-180 от 29.07.2021</t>
  </si>
  <si>
    <t>AGR.10.002601</t>
  </si>
  <si>
    <t>Договор № ОКБ02/21-233 от 03.11.2021</t>
  </si>
  <si>
    <t>AGR.10.002775</t>
  </si>
  <si>
    <t>Договор № ОКБ02/22-29 от 01.01.2022</t>
  </si>
  <si>
    <t>AGR.10.002924</t>
  </si>
  <si>
    <t>Договор № ОКБ02/22-180 от 01.03.2022</t>
  </si>
  <si>
    <t>Договор № ОКБ02/20-153/ОД от 24.09.2020</t>
  </si>
  <si>
    <t>AGR.10.002552</t>
  </si>
  <si>
    <t>Договор № ОКБ02/21-215 от 15.09.2021</t>
  </si>
  <si>
    <t>AGR.10.002598</t>
  </si>
  <si>
    <t>AGR.17.000510</t>
  </si>
  <si>
    <t>AGR.11.000898</t>
  </si>
  <si>
    <t>AGR.10.003432</t>
  </si>
  <si>
    <t>AGR.10.002390</t>
  </si>
  <si>
    <t>Договор №063/220721/010 от 22.07.2021</t>
  </si>
  <si>
    <t>AGR.10.003291</t>
  </si>
  <si>
    <t>Договор №063/040822/016 от 04.08.2022</t>
  </si>
  <si>
    <t>Договор № ЮН02/20-27 от 15.04.2020</t>
  </si>
  <si>
    <t>Договор № ЮН02/20-46 от 22.07.2020</t>
  </si>
  <si>
    <t>AGR.17.000405</t>
  </si>
  <si>
    <t>Договор № ЮН02/21-10 от 01.02.2021</t>
  </si>
  <si>
    <t>AGR.17.000426</t>
  </si>
  <si>
    <t>Договор №ЮН-02/21-22 от 21.06.2021</t>
  </si>
  <si>
    <t>AGR.17.000481</t>
  </si>
  <si>
    <t>Договор № ЮН02/21-38 от 16.12.2021</t>
  </si>
  <si>
    <t>AGR.17.000497</t>
  </si>
  <si>
    <t>AGR.17.000519</t>
  </si>
  <si>
    <t>Договор № ЮН02/22-27 от 05.04.2022</t>
  </si>
  <si>
    <t>AGR.10.002962</t>
  </si>
  <si>
    <t>AGR.10.002963</t>
  </si>
  <si>
    <t>AGR.10.002964</t>
  </si>
  <si>
    <t>AGR.10.003390</t>
  </si>
  <si>
    <t>AGR.11.000709</t>
  </si>
  <si>
    <t>Договор № КБ02/21-11 от 01.02.2021</t>
  </si>
  <si>
    <t>AGR.11.000744</t>
  </si>
  <si>
    <t>Договор №КБ02/21-28 от 21.06.2021</t>
  </si>
  <si>
    <t>AGR.11.000764</t>
  </si>
  <si>
    <t>Договор №КБ02/22-02 от 01.01.2022</t>
  </si>
  <si>
    <t>AGR.11.000829</t>
  </si>
  <si>
    <t>Договор № КБ02/21-64 от 16.12.2021</t>
  </si>
  <si>
    <t>AGR.11.000874</t>
  </si>
  <si>
    <t>AGR.11.000903</t>
  </si>
  <si>
    <t>Договор № КБ02/22-17 от 01.04.2022</t>
  </si>
  <si>
    <t>Договор № ЮН02/20-42 от 16.06.2020</t>
  </si>
  <si>
    <t>AGR.17.000479</t>
  </si>
  <si>
    <t>Договор № ЮН02/21-25 от 20.07.2021</t>
  </si>
  <si>
    <t>AGR.17.000530</t>
  </si>
  <si>
    <t>Договор № ЮН02/22-34 от 25.05.2022</t>
  </si>
  <si>
    <t>AGR.10.003241</t>
  </si>
  <si>
    <t>Договор № ОКБ02/22-279 от 01.07.2022</t>
  </si>
  <si>
    <t>AGR.11.000781</t>
  </si>
  <si>
    <t>Договор № КБ02/21-34 от 20.07.2021</t>
  </si>
  <si>
    <t>AGR.11.000951</t>
  </si>
  <si>
    <t>Договор № КБ02/22-32 от 25.05.2022</t>
  </si>
  <si>
    <t>AGR.17.000508</t>
  </si>
  <si>
    <t>Договор № ЮН02/22-23 от 30.03.2022</t>
  </si>
  <si>
    <t>AGR.11.000960</t>
  </si>
  <si>
    <t>Договор № КБ02/22-37 от 15.06.2022</t>
  </si>
  <si>
    <t>AGR.11.000961</t>
  </si>
  <si>
    <t>Договор № КБ02/22-35 от 15.06.2022</t>
  </si>
  <si>
    <t>AGR.11.000967</t>
  </si>
  <si>
    <t>Договор № КБ02/22-36 от 15.06.2022</t>
  </si>
  <si>
    <t>AGR.11.000968</t>
  </si>
  <si>
    <t>Договор № КБ02/22-38 от 15.06.2022</t>
  </si>
  <si>
    <t>AGR.17.000476</t>
  </si>
  <si>
    <t>Соглашение № ЮН02/20-55 об установлении сервитута от 15.09.2</t>
  </si>
  <si>
    <t>AGR.17.000477</t>
  </si>
  <si>
    <t>Соглашение № ЮН02/20-07 об установлении сервитута от 01.01.2</t>
  </si>
  <si>
    <t>AGR.10.002737</t>
  </si>
  <si>
    <t>Договор № ОКБ02/21-30 от 01.01.2021 в редакции ДС № 1 от 14.</t>
  </si>
  <si>
    <t>PRD.002.100018675_COM008002</t>
  </si>
  <si>
    <t>AGR.10.003353</t>
  </si>
  <si>
    <t>Договор № 05 от 12.09.2022</t>
  </si>
  <si>
    <t>AGR.10.002666</t>
  </si>
  <si>
    <t>Договор № ОКБ02/22-77 от 01.01.2022</t>
  </si>
  <si>
    <t>AGR.10.003380</t>
  </si>
  <si>
    <t>Договор № ОКБ02/22-403 от 29.09.2022</t>
  </si>
  <si>
    <t>PRD.002.100018756_COM003001</t>
  </si>
  <si>
    <t>AGR.17.000543</t>
  </si>
  <si>
    <t>PRD.002.100018756_COM003002</t>
  </si>
  <si>
    <t>AGR.05.000050</t>
  </si>
  <si>
    <t>PRD.002.100018756_COM008002</t>
  </si>
  <si>
    <t>AGR.10.003215</t>
  </si>
  <si>
    <t>AGR.10.002298</t>
  </si>
  <si>
    <t>Договор № АК-016/2021 от 08.06.2021</t>
  </si>
  <si>
    <t>AGR.10.002630</t>
  </si>
  <si>
    <t>Договор №ОКБ02/21-249 от 22.11.2021</t>
  </si>
  <si>
    <t>AGR.10.002947</t>
  </si>
  <si>
    <t>Договор № ОКБ02/22-166 от 10.03.2022</t>
  </si>
  <si>
    <t>AGR.10.002568</t>
  </si>
  <si>
    <t>Договор №ОКБ02/21-220 от 22.10.2021</t>
  </si>
  <si>
    <t>AGR.10.002970</t>
  </si>
  <si>
    <t>Договор № ОКБ02/22-189 от 23.03.2022</t>
  </si>
  <si>
    <t>AGR.17.000444</t>
  </si>
  <si>
    <t>Договор №ЮН02/21-24 от 08.07.2021</t>
  </si>
  <si>
    <t>AGR.05.000044</t>
  </si>
  <si>
    <t>Договор №АН02/21-02 от 08.07.2021</t>
  </si>
  <si>
    <t>AGR.10.002506</t>
  </si>
  <si>
    <t>Договор №ОКБ02/21-165 от 08.07.2021</t>
  </si>
  <si>
    <t>AGR.11.000768</t>
  </si>
  <si>
    <t>Договор №КБ02/21-32 от 08.07.2021</t>
  </si>
  <si>
    <t>AGR.10.002820</t>
  </si>
  <si>
    <t>Договор № ОКБ02/22-123 от 07.02.2022</t>
  </si>
  <si>
    <t>AGR.10.003015</t>
  </si>
  <si>
    <t>AGR.10.002721</t>
  </si>
  <si>
    <t>Договор № ОКБ02/22-01 от 01.01.2022</t>
  </si>
  <si>
    <t>PRD.002.100019300_COM008002</t>
  </si>
  <si>
    <t>AGR.10.002424</t>
  </si>
  <si>
    <t>Договор №5700 от 27.08.2021</t>
  </si>
  <si>
    <t>AGR.10.003160</t>
  </si>
  <si>
    <t>Договор № 6659 от 29.06.2022</t>
  </si>
  <si>
    <t>PRD.002.100019357_COM003001</t>
  </si>
  <si>
    <t>AGR.17.000447</t>
  </si>
  <si>
    <t>Договор № ЮН02/22-01 от 01.01.2022</t>
  </si>
  <si>
    <t>AGR.05.000045</t>
  </si>
  <si>
    <t>Договор № АН02/22-01 от 01.01.2022</t>
  </si>
  <si>
    <t>AGR.11.000777</t>
  </si>
  <si>
    <t>Договор № КБ02/22-01 от 01.01.2022</t>
  </si>
  <si>
    <t>AGR.10.002637</t>
  </si>
  <si>
    <t>Договор №ОКБ02/21-243 от 03.12.2021</t>
  </si>
  <si>
    <t>AGR.10.002807</t>
  </si>
  <si>
    <t>Сублицензионный договор № ОКБ02/22-102 от 12.01.2022</t>
  </si>
  <si>
    <t>PRD.002.100019511_COM003001</t>
  </si>
  <si>
    <t>AGR.17.000470</t>
  </si>
  <si>
    <t>Договор № ЮН01/21-30 от 30.08.2021</t>
  </si>
  <si>
    <t>AGR.11.000835</t>
  </si>
  <si>
    <t>Договор № КБ02/21-58 от 01.12.2021</t>
  </si>
  <si>
    <t>AGR.10.002969</t>
  </si>
  <si>
    <t>Договор № ОКБ02/21-260 от 15.12.2021</t>
  </si>
  <si>
    <t>PRD.002.100019520_COM008002</t>
  </si>
  <si>
    <t>AGR.10.002789</t>
  </si>
  <si>
    <t>Договор № ОКБ02/20-86 от 06.03.2020</t>
  </si>
  <si>
    <t>AGR.10.002600</t>
  </si>
  <si>
    <t>Договор № ОКБ02/21-255 от 23.11.2021</t>
  </si>
  <si>
    <t>PRD.002.100019562_COM008003</t>
  </si>
  <si>
    <t>AGR.11.000959</t>
  </si>
  <si>
    <t>Договор № КБ02/22-33 от 30.05.2022</t>
  </si>
  <si>
    <t>AGR.10.002307</t>
  </si>
  <si>
    <t>ДС № 2 от 10.06.2021</t>
  </si>
  <si>
    <t>AGR.10.002614</t>
  </si>
  <si>
    <t>Договор № ОКБ02/22-21 от 01.01.2022</t>
  </si>
  <si>
    <t>AGR.10.003325</t>
  </si>
  <si>
    <t>AGR.11.000845</t>
  </si>
  <si>
    <t>Служебная записка б/н от 04.03.2022</t>
  </si>
  <si>
    <t>AGR.11.000872</t>
  </si>
  <si>
    <t>Служебная записка б/н от 30.03.2022</t>
  </si>
  <si>
    <t>AGR.17.000546</t>
  </si>
  <si>
    <t>Счет на оплату №13796-ЭТП-ПИ от 16.08.2022</t>
  </si>
  <si>
    <t>AGR.17.000505</t>
  </si>
  <si>
    <t>Договор № ЮН02/22-08 от 01.02.2022</t>
  </si>
  <si>
    <t>AGR.11.000749</t>
  </si>
  <si>
    <t>AGR.11.000922</t>
  </si>
  <si>
    <t>Договор № КБ02/22-21 от 19.04.2022</t>
  </si>
  <si>
    <t>AGR.10.002467</t>
  </si>
  <si>
    <t>Договор №ОКБ02/21-208 от 06.09.2021</t>
  </si>
  <si>
    <t>AGR.10.003326</t>
  </si>
  <si>
    <t>PRD.002.100020103_COM008002</t>
  </si>
  <si>
    <t>AGR.10.003431</t>
  </si>
  <si>
    <t>PRD.002.100020334_COM008002</t>
  </si>
  <si>
    <t>AGR.10.002856</t>
  </si>
  <si>
    <t>Договор № НФ-337/ОКБ02/21-268 от 16.12.2021</t>
  </si>
  <si>
    <t>AGR.10.002995</t>
  </si>
  <si>
    <t>Договор № ОКБ02/22-224 от 20.04.2022</t>
  </si>
  <si>
    <t>AGR.10.002723</t>
  </si>
  <si>
    <t>Договор № ОКБ02/22-17 от 01.01.2022</t>
  </si>
  <si>
    <t>AGR.11.000786</t>
  </si>
  <si>
    <t>ДС №2 от 24.09.2021</t>
  </si>
  <si>
    <t>AGR.11.000977</t>
  </si>
  <si>
    <t>Договор № КБ02/22-48 от 14.07.2022</t>
  </si>
  <si>
    <t>AGR.10.003340</t>
  </si>
  <si>
    <t>Договор № 01/2022-Ю от 01.01.2022</t>
  </si>
  <si>
    <t>AGR.10.003445</t>
  </si>
  <si>
    <t>AGR.10.002574</t>
  </si>
  <si>
    <t>Договор №413/21АР от 15.10.2021</t>
  </si>
  <si>
    <t>AGR.10.002722</t>
  </si>
  <si>
    <t>Договор № ОКБ02/22-02 от 01.01.2022</t>
  </si>
  <si>
    <t>AGR.10.002772</t>
  </si>
  <si>
    <t>Договор № GPL-Т01-0001596494/20220112 от 11.01.2022</t>
  </si>
  <si>
    <t>PRD.002.100020879_COM008002</t>
  </si>
  <si>
    <t>AGR.10.002450</t>
  </si>
  <si>
    <t>Договор № Д 11-09/22 от 31.08.2021</t>
  </si>
  <si>
    <t>AGR.10.002910</t>
  </si>
  <si>
    <t>Договор № ОКБ02/22-149 от 28.02.2022</t>
  </si>
  <si>
    <t>AGR.10.002624</t>
  </si>
  <si>
    <t>Договор № ОКБ02/21-234 от 15.11.2021</t>
  </si>
  <si>
    <t>AGR.10.002842</t>
  </si>
  <si>
    <t>Договор № ОКБ02/22-141 от 19.02.2022</t>
  </si>
  <si>
    <t>AGR.10.002259</t>
  </si>
  <si>
    <t>Договор № ОКБ02/21-56 от 18.01.2021</t>
  </si>
  <si>
    <t>AGR.10.003129</t>
  </si>
  <si>
    <t>Договор № ОКБ02/22-246 от 11.05.2022</t>
  </si>
  <si>
    <t>AGR.10.003130</t>
  </si>
  <si>
    <t>Договор № ОКБ02/22-252 от 11.05.2022</t>
  </si>
  <si>
    <t>AGR.10.003131</t>
  </si>
  <si>
    <t>Договор № ОКБ02/22-253 от 11.05.2022</t>
  </si>
  <si>
    <t>Договор № ЮН02/18-52 от 01.10.2018</t>
  </si>
  <si>
    <t>AGR.17.000422</t>
  </si>
  <si>
    <t>Служебная записка №20 от 27.07.2021</t>
  </si>
  <si>
    <t>AGR.11.000788</t>
  </si>
  <si>
    <t>ДС №8 от 15.10.2021</t>
  </si>
  <si>
    <t>AGR.11.001040</t>
  </si>
  <si>
    <t>Договор № КБ02/22-72 от 15.10.2022</t>
  </si>
  <si>
    <t>AGR.10.002583</t>
  </si>
  <si>
    <t>Договор №57/2022 от 01.01.2022</t>
  </si>
  <si>
    <t>AGR.10.003016</t>
  </si>
  <si>
    <t>Договор №ОКБ02/22-234 от 29.04.2022</t>
  </si>
  <si>
    <t>PRD.002.100021543_COM008002</t>
  </si>
  <si>
    <t>AGR.10.003201</t>
  </si>
  <si>
    <t>Договор № 08-06-03/700/ОКБ02/22-295 от 17.06.2022</t>
  </si>
  <si>
    <t>AGR.11.000892</t>
  </si>
  <si>
    <t>PRD.002.100021668_COM008002</t>
  </si>
  <si>
    <t>AGR.10.003175</t>
  </si>
  <si>
    <t>Договор №ОКБ02/22-59 от 01.01.2022</t>
  </si>
  <si>
    <t>AGR.17.000440</t>
  </si>
  <si>
    <t>Договор № ЮН02/21-26 от 21.07.2021</t>
  </si>
  <si>
    <t>AGR.17.000441</t>
  </si>
  <si>
    <t>Договор № ЮН02/21-27 от 03.08.2021</t>
  </si>
  <si>
    <t>AGR.17.000451</t>
  </si>
  <si>
    <t>Договор № ЮН02/21-31 от 05.10.2021</t>
  </si>
  <si>
    <t>AGR.17.000533</t>
  </si>
  <si>
    <t>Договор № ЮН02/22-33 от 26.05.2022</t>
  </si>
  <si>
    <t>AGR.17.000562</t>
  </si>
  <si>
    <t>Договор № ЮН02/22-47 от 26.08.2022</t>
  </si>
  <si>
    <t>PRD.002.100021700_COM008002</t>
  </si>
  <si>
    <t>AGR.10.003387</t>
  </si>
  <si>
    <t>AGR.10.003388</t>
  </si>
  <si>
    <t>AGR.11.000714</t>
  </si>
  <si>
    <t>Договор № КБ02/21-16 от 05.04.2021</t>
  </si>
  <si>
    <t>AGR.11.000814</t>
  </si>
  <si>
    <t>Договор № КБ02/21-47 от 30.09.2021</t>
  </si>
  <si>
    <t>AGR.11.000816</t>
  </si>
  <si>
    <t>Договор № КБ02/21-45 от 23.09.2021</t>
  </si>
  <si>
    <t>AGR.11.000822</t>
  </si>
  <si>
    <t>Договор № КБ02/21-61 от 01.12.2021</t>
  </si>
  <si>
    <t>AGR.11.000910</t>
  </si>
  <si>
    <t>Договор № КБ02/20-51 от 23.07.2020</t>
  </si>
  <si>
    <t>AGR.11.000917</t>
  </si>
  <si>
    <t>Договор № КБ02/22-22 от 26.04.2022</t>
  </si>
  <si>
    <t>AGR.11.000942</t>
  </si>
  <si>
    <t>Договор № КБ02/21-62 от 01.12.2021</t>
  </si>
  <si>
    <t>AGR.11.000958</t>
  </si>
  <si>
    <t>Договор № КБ02/22-31 от 25.05.2022</t>
  </si>
  <si>
    <t>AGR.11.000988</t>
  </si>
  <si>
    <t>Договор № КБ02/22-57 от 15.08.2022</t>
  </si>
  <si>
    <t>AGR.11.001022</t>
  </si>
  <si>
    <t>AGR.10.002766</t>
  </si>
  <si>
    <t>Договор № ОКБ02/22-09 от 01.01.2022</t>
  </si>
  <si>
    <t>AGR.11.000761</t>
  </si>
  <si>
    <t>Договор №КБ02/21-29 от 29.06.2021</t>
  </si>
  <si>
    <t>PRD.002.100021988_COM008002</t>
  </si>
  <si>
    <t>AGR.10.002572</t>
  </si>
  <si>
    <t>Договор № АЛ 197876/01-21 от 02.11.2021</t>
  </si>
  <si>
    <t>AGR.17.000427</t>
  </si>
  <si>
    <t>Служебная записка № 25 от 27.08.2021</t>
  </si>
  <si>
    <t>AGR.17.000431</t>
  </si>
  <si>
    <t>Служебная записка № 29 от 03.09.2021</t>
  </si>
  <si>
    <t>AGR.17.000436</t>
  </si>
  <si>
    <t>Служебная записка № 30 от 15.09.2021</t>
  </si>
  <si>
    <t>AGR.17.000438</t>
  </si>
  <si>
    <t>Служебная записка № 33 от 27.09.2021</t>
  </si>
  <si>
    <t>AGR.17.000461</t>
  </si>
  <si>
    <t>Служебная записка № 48 от 08.12.2021</t>
  </si>
  <si>
    <t>AGR.17.000475</t>
  </si>
  <si>
    <t>Служебная записка № 1 от 11.01.2022</t>
  </si>
  <si>
    <t>AGR.17.000495</t>
  </si>
  <si>
    <t>Служебная записка № 14 от 09.03.2022</t>
  </si>
  <si>
    <t>AGR.17.000523</t>
  </si>
  <si>
    <t>Служебная записка № 31 от 15.06.2022</t>
  </si>
  <si>
    <t>AGR.17.000524</t>
  </si>
  <si>
    <t>Служебная записка № 29 от 14.06.2022</t>
  </si>
  <si>
    <t>AGR.17.000535</t>
  </si>
  <si>
    <t>Служебная записка № 37 от 08.07.2022</t>
  </si>
  <si>
    <t>AGR.17.000556</t>
  </si>
  <si>
    <t>Служебная записка № 57 от 10.10.2022</t>
  </si>
  <si>
    <t>PRD.002.100021991_COM003002</t>
  </si>
  <si>
    <t>AGR.05.000047</t>
  </si>
  <si>
    <t>Служебная записка №7 от 25.01.2022</t>
  </si>
  <si>
    <t>AGR.10.002709</t>
  </si>
  <si>
    <t>Служебная записка № 4 от 11.01.2022</t>
  </si>
  <si>
    <t>AGR.11.000818</t>
  </si>
  <si>
    <t>Служебная записка № 3 от 11.01.2022</t>
  </si>
  <si>
    <t>AGR.11.000931</t>
  </si>
  <si>
    <t>Служебная записка № 28 от 14.06.2022</t>
  </si>
  <si>
    <t>AGR.11.000932</t>
  </si>
  <si>
    <t>Служебная записка № 32 от 15.06.2022</t>
  </si>
  <si>
    <t>AGR.11.000935</t>
  </si>
  <si>
    <t>Служебная записка № 34 от 20.06.2022</t>
  </si>
  <si>
    <t>AGR.11.000944</t>
  </si>
  <si>
    <t>Служебная записка № 36 от 29.06.2022</t>
  </si>
  <si>
    <t>AGR.11.001018</t>
  </si>
  <si>
    <t>Служебная записка № 63 от 20.10.2022</t>
  </si>
  <si>
    <t>AGR.10.002615</t>
  </si>
  <si>
    <t>Договор № ОКБ02/20-29 от 01.01.2020</t>
  </si>
  <si>
    <t>AGR.10.002616</t>
  </si>
  <si>
    <t>ДС № 1 от 31.12.2020</t>
  </si>
  <si>
    <t>AGR.10.002739</t>
  </si>
  <si>
    <t>Договор № ОКБ02/22-25 от 01.01.2022</t>
  </si>
  <si>
    <t>AGR.10.003195</t>
  </si>
  <si>
    <t>Договор № ОКБ02/20-30 от 01.01.2020</t>
  </si>
  <si>
    <t>AGR.10.002365</t>
  </si>
  <si>
    <t>Договор №ОКБ02/21-168 от 15.07.2021</t>
  </si>
  <si>
    <t>AGR.10.002591</t>
  </si>
  <si>
    <t>Договор №063/111021/007 от 11.10.2021</t>
  </si>
  <si>
    <t>AGR.10.002678</t>
  </si>
  <si>
    <t>Договор №063/291021/011 от 29.10.2021</t>
  </si>
  <si>
    <t>AGR.10.003385</t>
  </si>
  <si>
    <t>Договор № 063/300922/004 от 30.09.2022</t>
  </si>
  <si>
    <t>PRD.002.100022233_COM008002</t>
  </si>
  <si>
    <t>AGR.10.002251</t>
  </si>
  <si>
    <t>Договор № 07/21 от 25.05.2021</t>
  </si>
  <si>
    <t>AGR.10.003448</t>
  </si>
  <si>
    <t>Договор № ОКБ02/22-408 от 03.10.2022</t>
  </si>
  <si>
    <t>AGR.10.002701</t>
  </si>
  <si>
    <t>Договор № ОКБ02/21-39 от 01.01.2021 в редакции ДС № 2 от 31.</t>
  </si>
  <si>
    <t>AGR.10.002757</t>
  </si>
  <si>
    <t>Претензия № КБ-3638 от 16.11.2021</t>
  </si>
  <si>
    <t>AGR.10.002783</t>
  </si>
  <si>
    <t>Договор № ОКБ02/22-108 от 01.01.2022</t>
  </si>
  <si>
    <t>AGR.10.003090</t>
  </si>
  <si>
    <t>Претензия № КБ-1399 от 08.04.2022</t>
  </si>
  <si>
    <t>AGR.10.003091</t>
  </si>
  <si>
    <t>Претензия № КБ-1400 от 08.04.2022</t>
  </si>
  <si>
    <t>AGR.10.003092</t>
  </si>
  <si>
    <t>Претензия № КБ-1401 от 08.04.2022</t>
  </si>
  <si>
    <t>AGR.10.003324</t>
  </si>
  <si>
    <t>Претензия № КБ-2146 от 03.06.2022</t>
  </si>
  <si>
    <t>AGR.10.003410</t>
  </si>
  <si>
    <t>Претензия № КБ-2471 от 30.06.2022</t>
  </si>
  <si>
    <t>AGR.10.003411</t>
  </si>
  <si>
    <t>Претензия № КБ-2313 от 16.06.2022</t>
  </si>
  <si>
    <t>AGR.10.003412</t>
  </si>
  <si>
    <t>Претензия № КБ-3019 от 15.08.2022</t>
  </si>
  <si>
    <t>AGR.10.003452</t>
  </si>
  <si>
    <t>AGR.10.002256</t>
  </si>
  <si>
    <t>Договор № ОКБ02/21-129 от 20.05.2021</t>
  </si>
  <si>
    <t>AGR.10.003077</t>
  </si>
  <si>
    <t>Договор № ОКБ02/22-238 от 05.05.2022</t>
  </si>
  <si>
    <t>AGR.10.002291</t>
  </si>
  <si>
    <t>Договор № ОКБ02/21-154 от 18.06.2021</t>
  </si>
  <si>
    <t>PRD.002.100022538_COM008002</t>
  </si>
  <si>
    <t>AGR.10.003041</t>
  </si>
  <si>
    <t>Договор № ОКБ02/22-222 от 19.04.2022</t>
  </si>
  <si>
    <t>AGR.10.002575</t>
  </si>
  <si>
    <t>Договор №ОКБ02/21-227 от 08.10.2021</t>
  </si>
  <si>
    <t>PRD.002.100022628_COM003001</t>
  </si>
  <si>
    <t>AGR.17.000434</t>
  </si>
  <si>
    <t>Договор №66803382 от 29.07.2021</t>
  </si>
  <si>
    <t>AGR.17.000490</t>
  </si>
  <si>
    <t>Договор № ЮН02/22-14 от 28.01.2022</t>
  </si>
  <si>
    <t>AGR.10.002258</t>
  </si>
  <si>
    <t>Договор № ОКБ02/21-132 от 24.05.2021</t>
  </si>
  <si>
    <t>AGR.11.000846</t>
  </si>
  <si>
    <t>Договор № 22-075 от 09.02.2022</t>
  </si>
  <si>
    <t>AGR.10.002290</t>
  </si>
  <si>
    <t>AGR.10.002477</t>
  </si>
  <si>
    <t>Договор № 150/2021 уступки прав требования от 27.09.2021</t>
  </si>
  <si>
    <t>AGR.10.003216</t>
  </si>
  <si>
    <t>Письмо № НО-1201/2022 от 25.07.2022</t>
  </si>
  <si>
    <t>AGR.10.003260</t>
  </si>
  <si>
    <t>Письмо исх.№КБ-2881 от 04.08.2022</t>
  </si>
  <si>
    <t>PRD.002.100022850_COM003001</t>
  </si>
  <si>
    <t>AGR.17.000421</t>
  </si>
  <si>
    <t>Договор № ЮН01/21-21 от 28.06.2021</t>
  </si>
  <si>
    <t>AGR.17.000458</t>
  </si>
  <si>
    <t>Договор № ЮН01/21-33 от 08.11.2021</t>
  </si>
  <si>
    <t>Договор № ОКБ02/20-193 от 10.12.2020г.</t>
  </si>
  <si>
    <t>AGR.10.002266</t>
  </si>
  <si>
    <t>Договор № ОКБ02/21-75 от 18.05.2021</t>
  </si>
  <si>
    <t>AGR.10.002324</t>
  </si>
  <si>
    <t>Договор № ОКБ02/21-155 от 01.05.2021</t>
  </si>
  <si>
    <t>AGR.10.002325</t>
  </si>
  <si>
    <t>Договор № ОКБ02/21-156 от 01.06.2021</t>
  </si>
  <si>
    <t>AGR.10.002371</t>
  </si>
  <si>
    <t>Договор № ОКБ02/21-182 от 30.07.2021</t>
  </si>
  <si>
    <t>AGR.10.002417</t>
  </si>
  <si>
    <t>ДС № от 11.05.2021</t>
  </si>
  <si>
    <t>AGR.10.002439</t>
  </si>
  <si>
    <t>ДС №1 от 03.08.2021</t>
  </si>
  <si>
    <t>AGR.10.002464</t>
  </si>
  <si>
    <t>Договор № ОКБ02/21-193 от 20.08.2021</t>
  </si>
  <si>
    <t>AGR.10.002492</t>
  </si>
  <si>
    <t>Договор № ОКБ02/21-181 от 30.07.2021</t>
  </si>
  <si>
    <t>AGR.10.002494</t>
  </si>
  <si>
    <t>Договор №ОКБ/21-207 от 06.09.2021</t>
  </si>
  <si>
    <t>AGR.10.002503</t>
  </si>
  <si>
    <t>Договор № ОКБ02/21-207 от 06.09.2021</t>
  </si>
  <si>
    <t>AGR.10.002535</t>
  </si>
  <si>
    <t>Договор №ОКБ02/21-207 от 06.09.2021</t>
  </si>
  <si>
    <t>AGR.10.002551</t>
  </si>
  <si>
    <t>Договор №ОКБ02/21-184 от 03.08.2021</t>
  </si>
  <si>
    <t>AGR.10.002553</t>
  </si>
  <si>
    <t>Договор № ОКБ02/21-214 от 15.09.2021</t>
  </si>
  <si>
    <t>AGR.10.002641</t>
  </si>
  <si>
    <t>Договор №ОКБ02/21-160 от 24.09.2021</t>
  </si>
  <si>
    <t>AGR.10.002668</t>
  </si>
  <si>
    <t>Договор № ОКБ02/21-265 от 01.12.2021</t>
  </si>
  <si>
    <t>AGR.10.002835</t>
  </si>
  <si>
    <t>Договор № ОКБ02/22-112 от 01.01.2022</t>
  </si>
  <si>
    <t>AGR.10.002921</t>
  </si>
  <si>
    <t>Договор № ОКБ02/22-127 от 01.03.2022</t>
  </si>
  <si>
    <t>AGR.10.003025</t>
  </si>
  <si>
    <t>Договор № ОКБ02/22-207 от 01.01.2022</t>
  </si>
  <si>
    <t>AGR.10.003085</t>
  </si>
  <si>
    <t>Договор № ОКБ02/21-258 от 14.12.2021</t>
  </si>
  <si>
    <t>AGR.10.003263</t>
  </si>
  <si>
    <t>Договор №КН-41/2022//ОКБ02/22-262 от 01.05.2022</t>
  </si>
  <si>
    <t>AGR.10.003289</t>
  </si>
  <si>
    <t>Договор № ОКБ02/22-332 от 25.07.2022</t>
  </si>
  <si>
    <t>AGR.10.003327</t>
  </si>
  <si>
    <t>AGR.10.003350</t>
  </si>
  <si>
    <t>Договор № ОКБ02/22-360 от 11.08.2022</t>
  </si>
  <si>
    <t>PRD.002.100022850_COM008003</t>
  </si>
  <si>
    <t>AGR.11.000927</t>
  </si>
  <si>
    <t>Договор № КБ01/22-26 от 06.05.2022</t>
  </si>
  <si>
    <t>AGR.10.002994</t>
  </si>
  <si>
    <t>Договор № ОКБ02/22-223 от 19.04.2022</t>
  </si>
  <si>
    <t>AGR.17.000418</t>
  </si>
  <si>
    <t>Договор №ЮН02/21-23 от 30.06.2021</t>
  </si>
  <si>
    <t>AGR.17.000419</t>
  </si>
  <si>
    <t>Спецификация №1 от 30.06.2021</t>
  </si>
  <si>
    <t>AGR.17.000420</t>
  </si>
  <si>
    <t>Спецификация №2 от 30.06.2021</t>
  </si>
  <si>
    <t>AGR.10.002347</t>
  </si>
  <si>
    <t>Договор №ОКБ02/21-163 от 30.06.2021</t>
  </si>
  <si>
    <t>AGR.10.002351</t>
  </si>
  <si>
    <t>AGR.10.002352</t>
  </si>
  <si>
    <t>AGR.10.002353</t>
  </si>
  <si>
    <t>Спецификация №3 от 30.06.2021</t>
  </si>
  <si>
    <t>AGR.11.000730</t>
  </si>
  <si>
    <t>Договор КБ02/21-30 от 30.06.2021</t>
  </si>
  <si>
    <t>PRD.002.100022923_COM003001</t>
  </si>
  <si>
    <t>AGR.17.000545</t>
  </si>
  <si>
    <t>Договор №ЮН02/22-28 от 22.04.2022</t>
  </si>
  <si>
    <t>PRD.002.100022923_COM008002</t>
  </si>
  <si>
    <t>AGR.10.002623</t>
  </si>
  <si>
    <t>Договор № ОКБ02/21-82 от 24.03.2021</t>
  </si>
  <si>
    <t>PRD.002.100022923_COM008003</t>
  </si>
  <si>
    <t>AGR.11.000801</t>
  </si>
  <si>
    <t>Договор № КБ02/21-15 от 24.03.2021</t>
  </si>
  <si>
    <t>AGR.10.002645</t>
  </si>
  <si>
    <t>AGR.11.000971</t>
  </si>
  <si>
    <t>Договор № 13405 от 21.12.2021</t>
  </si>
  <si>
    <t>AGR.11.000993</t>
  </si>
  <si>
    <t>Договор № 13406 от 21.12.2021</t>
  </si>
  <si>
    <t>AGR.11.000994</t>
  </si>
  <si>
    <t>Договор № 13452 от 28.03.2022</t>
  </si>
  <si>
    <t>AGR.11.000995</t>
  </si>
  <si>
    <t>Договор № 13453 от 28.03.2022</t>
  </si>
  <si>
    <t>AGR.11.000996</t>
  </si>
  <si>
    <t>Договор № 13431 от 25.02.2022</t>
  </si>
  <si>
    <t>AGR.11.000997</t>
  </si>
  <si>
    <t>Договор № 13459 от 11.04.2022</t>
  </si>
  <si>
    <t>Договор № ОКБ02/20-170 от 01.11.2020</t>
  </si>
  <si>
    <t>AGR.10.002282</t>
  </si>
  <si>
    <t>ДС № 1 от 01.06.2021</t>
  </si>
  <si>
    <t>PRD.002.100023111_COM008002</t>
  </si>
  <si>
    <t>AGR.10.002468</t>
  </si>
  <si>
    <t>Договор № ОКБ02/21-169 от 12.08.2021</t>
  </si>
  <si>
    <t>AGR.10.002469</t>
  </si>
  <si>
    <t>Договор № ОКБ02/21-192 от 12.08.2021</t>
  </si>
  <si>
    <t>Договор № ОКБ02/20-199 от 10.12.2020</t>
  </si>
  <si>
    <t>Договор № ОКБ02/21-136 от 24.05.2021</t>
  </si>
  <si>
    <t>AGR.10.002253</t>
  </si>
  <si>
    <t>ДС № 1 от 01.05.2021</t>
  </si>
  <si>
    <t>AGR.10.002262</t>
  </si>
  <si>
    <t>ДС № 1 от 11.05.2021</t>
  </si>
  <si>
    <t>AGR.10.002283</t>
  </si>
  <si>
    <t>Договор № ОКБ02/21-140 от 01.05.2021</t>
  </si>
  <si>
    <t>AGR.10.002292</t>
  </si>
  <si>
    <t>Договор № ОКБ02/21-147 от 01.06.2021</t>
  </si>
  <si>
    <t>AGR.10.002360</t>
  </si>
  <si>
    <t>Договор № ОКБ02/21-166 от 01.07.2021</t>
  </si>
  <si>
    <t>AGR.10.002374</t>
  </si>
  <si>
    <t>ДС №1 от 30.06.2021</t>
  </si>
  <si>
    <t>AGR.10.002474</t>
  </si>
  <si>
    <t>Договор № ОКБ02/21-171 от 01.07.2021</t>
  </si>
  <si>
    <t>AGR.10.002646</t>
  </si>
  <si>
    <t>Договор №ОКБ02/21-218 от 09.12.2021</t>
  </si>
  <si>
    <t>AGR.10.002669</t>
  </si>
  <si>
    <t>Договор №ОКБ02/21-152 от 01.07.2021</t>
  </si>
  <si>
    <t>AGR.10.002785</t>
  </si>
  <si>
    <t>Договор № ОКБ02/22-113 от 26.01.2022</t>
  </si>
  <si>
    <t>AGR.10.002808</t>
  </si>
  <si>
    <t>Договор № ОКБ02/22-97 от 01.01.2022</t>
  </si>
  <si>
    <t>AGR.10.002824</t>
  </si>
  <si>
    <t>Договор № ОКБ02/22-131 от 10.02.2022</t>
  </si>
  <si>
    <t>AGR.10.002825</t>
  </si>
  <si>
    <t>Договор № ОКБ02/22-130 от 10.02.2022</t>
  </si>
  <si>
    <t>AGR.10.002827</t>
  </si>
  <si>
    <t>Договор № ОКБ02/22-148 от 01.01.2022</t>
  </si>
  <si>
    <t>AGR.10.002836</t>
  </si>
  <si>
    <t>Договор № ОКБ02/22-146 от 14.02.2022</t>
  </si>
  <si>
    <t>AGR.10.002883</t>
  </si>
  <si>
    <t>Договор № ОКБ02/22-165 от 10.03.2022</t>
  </si>
  <si>
    <t>AGR.10.002884</t>
  </si>
  <si>
    <t>Договор № ОКБ02/22-164 от 10.03.2022</t>
  </si>
  <si>
    <t>AGR.10.002929</t>
  </si>
  <si>
    <t>Договор № ОКБ02/22-157 от 01.01.2022</t>
  </si>
  <si>
    <t>AGR.10.002930</t>
  </si>
  <si>
    <t>Договор № ОКБ02/22-156 от 01.01.2022</t>
  </si>
  <si>
    <t>AGR.10.003004</t>
  </si>
  <si>
    <t>Договор № ОКБ02/22-218 от 01.04.2022</t>
  </si>
  <si>
    <t>AGR.10.003005</t>
  </si>
  <si>
    <t>Договор № ОКБ02/22-210 от 01.04.2022</t>
  </si>
  <si>
    <t>AGR.10.003031</t>
  </si>
  <si>
    <t>Договор № ОКБ02/22-205 от 01.04.2022</t>
  </si>
  <si>
    <t>AGR.10.003034</t>
  </si>
  <si>
    <t>Договор № ОКБ02/22-225 от 01.04.2022</t>
  </si>
  <si>
    <t>AGR.10.003056</t>
  </si>
  <si>
    <t>Договор № ОКБ02/22-248 от 01.05.2022</t>
  </si>
  <si>
    <t>AGR.10.003057</t>
  </si>
  <si>
    <t>Договор № ОКБ02/22-250 от 01.05.2022</t>
  </si>
  <si>
    <t>AGR.10.003058</t>
  </si>
  <si>
    <t>Договор № ОКБ02/22-249 от 01.05.2022</t>
  </si>
  <si>
    <t>AGR.10.003089</t>
  </si>
  <si>
    <t>Договор № ОКБ02/22-244 от 06.05.2022</t>
  </si>
  <si>
    <t>AGR.10.003098</t>
  </si>
  <si>
    <t>Договор № ОКБ02/22-276 от 16.05.2022</t>
  </si>
  <si>
    <t>AGR.10.003161</t>
  </si>
  <si>
    <t>Договор № ОКБ02/22-301 от 15.06.2022</t>
  </si>
  <si>
    <t>AGR.10.003188</t>
  </si>
  <si>
    <t>Договор № ОКБ02/22-315 от 20.06.2022</t>
  </si>
  <si>
    <t>AGR.10.003214</t>
  </si>
  <si>
    <t>AGR.10.003264</t>
  </si>
  <si>
    <t>Договор № ОКБ02/22-344 от 20.07.2022</t>
  </si>
  <si>
    <t>AGR.10.003265</t>
  </si>
  <si>
    <t>Договор №ОКБ02/22-343 от 20.07.2022</t>
  </si>
  <si>
    <t>AGR.10.003271</t>
  </si>
  <si>
    <t>AGR.10.003370</t>
  </si>
  <si>
    <t>Договор № ОКБ02/22-387 от 01.09.2022</t>
  </si>
  <si>
    <t>AGR.10.003285</t>
  </si>
  <si>
    <t>Договор № ОКБ02/22-142 от 19.02.2022</t>
  </si>
  <si>
    <t>AGR.10.002329</t>
  </si>
  <si>
    <t>Договор № 428-2021 от 01.06.2021</t>
  </si>
  <si>
    <t>AGR.10.002602</t>
  </si>
  <si>
    <t>Договор № ОКБ02/21-236 от 06.11.2021</t>
  </si>
  <si>
    <t>AGR.10.002681</t>
  </si>
  <si>
    <t>Договор № ОКБ02/21-264 от 20.12.2021</t>
  </si>
  <si>
    <t>AGR.10.002816</t>
  </si>
  <si>
    <t>Договор № ОКБ02/22-122 от 12.01.2022</t>
  </si>
  <si>
    <t>AGR.10.002904</t>
  </si>
  <si>
    <t>Договор № ОКБ02/22-168 от 01.03.2022</t>
  </si>
  <si>
    <t>AGR.10.002938</t>
  </si>
  <si>
    <t>Договор № ОКБ02/22-179 от 13.03.2022</t>
  </si>
  <si>
    <t>AGR.10.003213</t>
  </si>
  <si>
    <t>Претензия №КБ-2312 от 16.06.2022</t>
  </si>
  <si>
    <t>AGR.10.002452</t>
  </si>
  <si>
    <t>ДС №1 от 10.08.2021</t>
  </si>
  <si>
    <t>PRD.002.100023255_COM003001</t>
  </si>
  <si>
    <t>AGR.17.000563</t>
  </si>
  <si>
    <t>Договор № ЮН02/22-49 от 20.09.2022</t>
  </si>
  <si>
    <t>AGR.10.003079</t>
  </si>
  <si>
    <t>Договор № ОКБ02/22-268 от 25.05.2022</t>
  </si>
  <si>
    <t>PRD.002.100023260_COM008002</t>
  </si>
  <si>
    <t>AGR.10.002359</t>
  </si>
  <si>
    <t>Договор № ОКБ02/21-69 от 01.02.2021</t>
  </si>
  <si>
    <t>AGR.10.002780</t>
  </si>
  <si>
    <t>Договор № ОКБ02/22-31 от 01.01.2022</t>
  </si>
  <si>
    <t>PRD.002.100023305_COM008002</t>
  </si>
  <si>
    <t>AGR.10.002302</t>
  </si>
  <si>
    <t>Договор № ОКБ02/21-51 от 13.01.2021</t>
  </si>
  <si>
    <t>AGR.10.002523</t>
  </si>
  <si>
    <t>PRD.002.100023317_COM003001</t>
  </si>
  <si>
    <t>AGR.17.000472</t>
  </si>
  <si>
    <t>Договор № ЮН01/21-37 от 29.11.2021</t>
  </si>
  <si>
    <t>PRD.002.100023317_COM008002</t>
  </si>
  <si>
    <t>AGR.10.002685</t>
  </si>
  <si>
    <t>Договор № ОКБ02/21-256 от 20.11.2021</t>
  </si>
  <si>
    <t>AGR.10.003321</t>
  </si>
  <si>
    <t>Претензия № КБ-2473 от 30.06.2022</t>
  </si>
  <si>
    <t>AGR.10.003322</t>
  </si>
  <si>
    <t>Претензия № КБ-2472 от 30.06.2022</t>
  </si>
  <si>
    <t>PRD.002.100023362_COM008003</t>
  </si>
  <si>
    <t>AGR.11.000899</t>
  </si>
  <si>
    <t>AGR.10.002440</t>
  </si>
  <si>
    <t>Счет-оферта №С-А-Ц-ПД-77/21-8-345 от 31.08.2021</t>
  </si>
  <si>
    <t>PRD.002.100023436_COM008002</t>
  </si>
  <si>
    <t>AGR.10.002328</t>
  </si>
  <si>
    <t>Договор № ОКБ02/21-107 от 28.04.2021</t>
  </si>
  <si>
    <t>PRD.002.100023482_COM008002</t>
  </si>
  <si>
    <t>AGR.10.002314</t>
  </si>
  <si>
    <t>Договор № ОКБ02/21-125 от 04.05.2021</t>
  </si>
  <si>
    <t>AGR.10.002841</t>
  </si>
  <si>
    <t>Договор № ОКБ02/22-120 от 01.02.2022</t>
  </si>
  <si>
    <t>PRD.002.100023489_COM008002</t>
  </si>
  <si>
    <t>AGR.10.002914</t>
  </si>
  <si>
    <t>Договор № ОКБ02/21-127 от 06.05.2021</t>
  </si>
  <si>
    <t>PRD.002.100023495_COM008003</t>
  </si>
  <si>
    <t>AGR.11.000708</t>
  </si>
  <si>
    <t>Договор № КБ02/21-24/К-9059 от 18.05.2021</t>
  </si>
  <si>
    <t>PRD.002.100023508_COM008002</t>
  </si>
  <si>
    <t>AGR.10.002250</t>
  </si>
  <si>
    <t>Заявление от 28.05.2021</t>
  </si>
  <si>
    <t>PRD.002.100023518_COM008002</t>
  </si>
  <si>
    <t>AGR.10.002263</t>
  </si>
  <si>
    <t>Договор № 14/05/21 от 24.05.2021</t>
  </si>
  <si>
    <t>AGR.10.002781</t>
  </si>
  <si>
    <t>Договор № ОКБ02/22-44 от 01.01.2022</t>
  </si>
  <si>
    <t>AGR.10.003099</t>
  </si>
  <si>
    <t>Договор № ОКБ02/22-263 от 20.05.2022</t>
  </si>
  <si>
    <t>PRD.002.100023551_COM008002</t>
  </si>
  <si>
    <t>AGR.10.002260</t>
  </si>
  <si>
    <t>Договор № СМ 21/02 от 25.05.2021</t>
  </si>
  <si>
    <t>AGR.10.002900</t>
  </si>
  <si>
    <t>Договор № СМ 22/03/ОКБ02/22-152 от 28.02.2022</t>
  </si>
  <si>
    <t>PRD.002.100023570_COM008002</t>
  </si>
  <si>
    <t>AGR.10.002334</t>
  </si>
  <si>
    <t>Договор № ОКБ02/21-158 от 25.06.2021</t>
  </si>
  <si>
    <t>AGR.10.002676</t>
  </si>
  <si>
    <t>Договор №ОКБ02/22-80 от 01.01.2022</t>
  </si>
  <si>
    <t>AGR.10.002357</t>
  </si>
  <si>
    <t>Договор №01/40-21 от 02.06.2021</t>
  </si>
  <si>
    <t>PRD.002.100023603_COM008002</t>
  </si>
  <si>
    <t>AGR.10.002272</t>
  </si>
  <si>
    <t>Договор № НА0041429 от 24.05.2021</t>
  </si>
  <si>
    <t>PRD.002.100023608_COM008002</t>
  </si>
  <si>
    <t>AGR.10.002446</t>
  </si>
  <si>
    <t>Договор №91 от 10.07.2021</t>
  </si>
  <si>
    <t>AGR.10.002927</t>
  </si>
  <si>
    <t>Договор № ОКБ02/22-119 от 01.02.2022</t>
  </si>
  <si>
    <t>AGR.10.003127</t>
  </si>
  <si>
    <t>Договор № ОКБ02/22-239 от 05.05.2022</t>
  </si>
  <si>
    <t>PRD.002.100023609_COM008002</t>
  </si>
  <si>
    <t>AGR.10.002372</t>
  </si>
  <si>
    <t>Договор №ОКБ02/21-145 от 02.06.2021</t>
  </si>
  <si>
    <t>PRD.002.100023635_COM008002</t>
  </si>
  <si>
    <t>AGR.10.002313</t>
  </si>
  <si>
    <t>Договор № Аб-50/2021 от 25.05.2021</t>
  </si>
  <si>
    <t>PRD.002.100023643_COM008002</t>
  </si>
  <si>
    <t>AGR.10.002305</t>
  </si>
  <si>
    <t>Договор №2/000275/ПР/21 от 29.06.2021</t>
  </si>
  <si>
    <t>PRD.002.100023676_COM008002</t>
  </si>
  <si>
    <t>AGR.10.002592</t>
  </si>
  <si>
    <t>Договор № ОКБ02/21-238 от 16.11.2021</t>
  </si>
  <si>
    <t>AGR.10.002773</t>
  </si>
  <si>
    <t>Договор № ОКБ02/21-141 от 01.07.2021</t>
  </si>
  <si>
    <t>AGR.10.003338</t>
  </si>
  <si>
    <t>AGR.10.003397</t>
  </si>
  <si>
    <t>Договор № ОКБ02/22-439 от 31.10.2022</t>
  </si>
  <si>
    <t>AGR.10.003420</t>
  </si>
  <si>
    <t>Договор № ОКБ02/22-412 от 01.10.2022</t>
  </si>
  <si>
    <t>AGR.10.003421</t>
  </si>
  <si>
    <t>Договор № ОКБ02/22-413 от 01.10.2022</t>
  </si>
  <si>
    <t>PRD.002.100023677_COM008002</t>
  </si>
  <si>
    <t>AGR.10.002333</t>
  </si>
  <si>
    <t>Договор № ОКБ02/21-159 от 18.06.2021</t>
  </si>
  <si>
    <t>AGR.10.002433</t>
  </si>
  <si>
    <t>Договор № 33960-00/21-1449 НФ от 20.08.2021</t>
  </si>
  <si>
    <t>AGR.10.003413</t>
  </si>
  <si>
    <t>AGR.10.003414</t>
  </si>
  <si>
    <t>AGR.10.003415</t>
  </si>
  <si>
    <t>PRD.002.100023678_COM008003</t>
  </si>
  <si>
    <t>AGR.11.000748</t>
  </si>
  <si>
    <t>Договор № КБ02/21-31 от 02.07.2021</t>
  </si>
  <si>
    <t>PRD.002.100023690_COM008002</t>
  </si>
  <si>
    <t>AGR.10.002619</t>
  </si>
  <si>
    <t>Договор № 37856 от 26.07.2021</t>
  </si>
  <si>
    <t>PRD.002.100023715_COM008002</t>
  </si>
  <si>
    <t>AGR.10.002665</t>
  </si>
  <si>
    <t>Договор № ОКБ02/21-257 от 14.12.2021</t>
  </si>
  <si>
    <t>PRD.002.100023811_COM008002</t>
  </si>
  <si>
    <t>AGR.10.002491</t>
  </si>
  <si>
    <t>Договор № ОКБ02/21-177 от 28.07.2021</t>
  </si>
  <si>
    <t>PRD.002.100023812_COM008002</t>
  </si>
  <si>
    <t>AGR.10.002430</t>
  </si>
  <si>
    <t>Договор № ОКБ02/21-188 от 16.08.2021</t>
  </si>
  <si>
    <t>AGR.10.002603</t>
  </si>
  <si>
    <t>Договор № ОКБ02/21-237 от 16.11.2021</t>
  </si>
  <si>
    <t>AGR.10.002787</t>
  </si>
  <si>
    <t>Договор № ОКБ02/22-101 от 10.01.2022</t>
  </si>
  <si>
    <t>AGR.10.002788</t>
  </si>
  <si>
    <t>Договор № ОКБ02/22-100 от 10.01.2022</t>
  </si>
  <si>
    <t>AGR.10.002905</t>
  </si>
  <si>
    <t>Договор № ОКБ02/22-169 от 11.03.2022</t>
  </si>
  <si>
    <t>AGR.10.003030</t>
  </si>
  <si>
    <t>Договор № ОКБ02/22-212 от 11.04.2022</t>
  </si>
  <si>
    <t>PRD.002.100023855_COM008002</t>
  </si>
  <si>
    <t>AGR.10.002451</t>
  </si>
  <si>
    <t>Договор №ОКБ02/21-190 от 16.08.2021</t>
  </si>
  <si>
    <t>PRD.002.100023856_COM008002</t>
  </si>
  <si>
    <t>AGR.10.002420</t>
  </si>
  <si>
    <t>Договор № ОКБ02/21-202 от 26.08.2021</t>
  </si>
  <si>
    <t>PRD.002.100023857_COM008002</t>
  </si>
  <si>
    <t>AGR.10.002419</t>
  </si>
  <si>
    <t>Договор № ОКБ02/21-201 от 26.08.2021</t>
  </si>
  <si>
    <t>PRD.002.100023865_COM003001</t>
  </si>
  <si>
    <t>AGR.17.000449</t>
  </si>
  <si>
    <t>Договор №ЮН02/21-29 от 01.08.2021</t>
  </si>
  <si>
    <t>PRD.002.100023866_COM008002</t>
  </si>
  <si>
    <t>AGR.10.002421</t>
  </si>
  <si>
    <t>Договор №210818.8 от 18.08.2021</t>
  </si>
  <si>
    <t>PRD.002.100023869_COM003001</t>
  </si>
  <si>
    <t>AGR.17.000430</t>
  </si>
  <si>
    <t>Служебная записка №25 от 27.08.2021</t>
  </si>
  <si>
    <t>AGR.17.000462</t>
  </si>
  <si>
    <t>AGR.17.000557</t>
  </si>
  <si>
    <t>PRD.002.100023878_COM008002</t>
  </si>
  <si>
    <t>AGR.10.002522</t>
  </si>
  <si>
    <t>Договор № ОКБ02/21-157 от 24.06.2021</t>
  </si>
  <si>
    <t>PRD.002.100023888_COM008002</t>
  </si>
  <si>
    <t>AGR.10.003211</t>
  </si>
  <si>
    <t>Заявление от 28.07.2022г.</t>
  </si>
  <si>
    <t>PRD.002.100023903_COM008002</t>
  </si>
  <si>
    <t>AGR.10.002517</t>
  </si>
  <si>
    <t>Договор № Д74/290 от 29.09.2021</t>
  </si>
  <si>
    <t>PRD.002.100023919_COM008002</t>
  </si>
  <si>
    <t>AGR.10.002515</t>
  </si>
  <si>
    <t>Договор № 8 от 01.10.2021</t>
  </si>
  <si>
    <t>PRD.002.100023924_COM008002</t>
  </si>
  <si>
    <t>AGR.10.002542</t>
  </si>
  <si>
    <t>Договор № ОКБ02/21-210 от 08.09.2021</t>
  </si>
  <si>
    <t>PRD.002.100023927_COM008002</t>
  </si>
  <si>
    <t>AGR.10.002485</t>
  </si>
  <si>
    <t>Договор №1175 от 23.09.2021</t>
  </si>
  <si>
    <t>PRD.002.100023961_COM008002</t>
  </si>
  <si>
    <t>AGR.10.002580</t>
  </si>
  <si>
    <t>Договор №ОКБ02/21-228 от 19.10.2021</t>
  </si>
  <si>
    <t>AGR.10.003202</t>
  </si>
  <si>
    <t>Договор № ОКБ02/22-313 от 01.07.2022</t>
  </si>
  <si>
    <t>AGR.10.003392</t>
  </si>
  <si>
    <t>PRD.002.100023998_COM008002</t>
  </si>
  <si>
    <t>AGR.10.003174</t>
  </si>
  <si>
    <t>PRD.002.100024056_COM008002</t>
  </si>
  <si>
    <t>AGR.10.003352</t>
  </si>
  <si>
    <t>Договор № ОКБ02/22-376 от 01.07.2022</t>
  </si>
  <si>
    <t>PRD.002.100024078_COM003001</t>
  </si>
  <si>
    <t>AGR.17.000454</t>
  </si>
  <si>
    <t>Договор № 18102021/1 от 18.10.2021</t>
  </si>
  <si>
    <t>AGR.10.002860</t>
  </si>
  <si>
    <t>Договор №ОКБ02/21-200 от 26.08.2021</t>
  </si>
  <si>
    <t>PRD.002.100024102_COM008002</t>
  </si>
  <si>
    <t>AGR.10.002584</t>
  </si>
  <si>
    <t>Договор № ОКБ02/21-226 от 09.11.2021</t>
  </si>
  <si>
    <t>AGR.10.002971</t>
  </si>
  <si>
    <t>Договор № ОКБ02/22-221 от 15.04.2022</t>
  </si>
  <si>
    <t>PRD.002.100024105_COM008002</t>
  </si>
  <si>
    <t>AGR.10.002530</t>
  </si>
  <si>
    <t>Договор № ОКБ02/21-196 от 18.08.2021</t>
  </si>
  <si>
    <t>PRD.002.100024178_COM008002</t>
  </si>
  <si>
    <t>AGR.10.002966</t>
  </si>
  <si>
    <t>Договор № ОКБ02/21-274 от 10.11.2021</t>
  </si>
  <si>
    <t>PRD.002.100024198_COM008002</t>
  </si>
  <si>
    <t>AGR.10.002765</t>
  </si>
  <si>
    <t>Договор № ОКБ02/22-45 от 01.01.2022</t>
  </si>
  <si>
    <t>PRD.002.100024201_COM008002</t>
  </si>
  <si>
    <t>AGR.10.002675</t>
  </si>
  <si>
    <t>Договор №ОКБ02/22-68 от 01.01.2022</t>
  </si>
  <si>
    <t>PRD.002.100024202_COM008002</t>
  </si>
  <si>
    <t>AGR.10.002673</t>
  </si>
  <si>
    <t>Договор №ОКБ02/22-58 от 01.01.2022</t>
  </si>
  <si>
    <t>PRD.002.100024203_COM008002</t>
  </si>
  <si>
    <t>AGR.10.002674</t>
  </si>
  <si>
    <t>Договор №ОКБ02/22-67 от 01.01.2022</t>
  </si>
  <si>
    <t>PRD.002.100024204_COM008002</t>
  </si>
  <si>
    <t>AGR.10.002670</t>
  </si>
  <si>
    <t>Договор №ОКБ02/22-71 от 01.01.2022</t>
  </si>
  <si>
    <t>PRD.002.100024205_COM008002</t>
  </si>
  <si>
    <t>AGR.10.002672</t>
  </si>
  <si>
    <t>Договор №ОКБ02/22-70 от 01.01.2021</t>
  </si>
  <si>
    <t>PRD.002.100024213_COM008002</t>
  </si>
  <si>
    <t>AGR.10.002634</t>
  </si>
  <si>
    <t>Договор №06-2021 от 18.11.2021</t>
  </si>
  <si>
    <t>PRD.002.100024257_COM008002</t>
  </si>
  <si>
    <t>AGR.10.002594</t>
  </si>
  <si>
    <t>Заявление б/н от 28.11.2021</t>
  </si>
  <si>
    <t>PRD.002.100024258_COM008002</t>
  </si>
  <si>
    <t>AGR.10.002593</t>
  </si>
  <si>
    <t>Заявление б/н от 26.11.2021</t>
  </si>
  <si>
    <t>PRD.002.100024332_COM008002</t>
  </si>
  <si>
    <t>AGR.10.002638</t>
  </si>
  <si>
    <t>Договор №ОКБ02/21-217 от 27.11.2021</t>
  </si>
  <si>
    <t>PRD.002.100024337_COM008002</t>
  </si>
  <si>
    <t>AGR.10.002710</t>
  </si>
  <si>
    <t>Договор № ОКБ02/22-60 от 01.01.2022</t>
  </si>
  <si>
    <t>PRD.002.100024361_COM008002</t>
  </si>
  <si>
    <t>AGR.10.002882</t>
  </si>
  <si>
    <t>Договор № ОКБ02/22-81 от 01.01.2022</t>
  </si>
  <si>
    <t>AGR.10.003319</t>
  </si>
  <si>
    <t>Договор № ОКБ02/22-379 от 25.08.2022</t>
  </si>
  <si>
    <t>PRD.002.100024465_COM008002</t>
  </si>
  <si>
    <t>AGR.10.003391</t>
  </si>
  <si>
    <t>PRD.002.100024509_COM008002</t>
  </si>
  <si>
    <t>AGR.10.003349</t>
  </si>
  <si>
    <t>Вознаграждение по договору ГПХ №ОКБ04/22-28 от 15.08.2022</t>
  </si>
  <si>
    <t>PRD.002.100024527_COM008002</t>
  </si>
  <si>
    <t>PRD.002.100024535_COM008002</t>
  </si>
  <si>
    <t>AGR.10.002803</t>
  </si>
  <si>
    <t>Договор № ОКБ02/22-125 от 01.01.2022</t>
  </si>
  <si>
    <t>AGR.10.002804</t>
  </si>
  <si>
    <t>Договор № ОКБ02/22-124 от 01.01.2022</t>
  </si>
  <si>
    <t>PRD.002.100024541_COM008002</t>
  </si>
  <si>
    <t>AGR.10.002815</t>
  </si>
  <si>
    <t>Договор № ОКБ02/22-133/СК/192/2022 от 14.02.2022</t>
  </si>
  <si>
    <t>PRD.002.100024570_COM008002</t>
  </si>
  <si>
    <t>AGR.10.002890</t>
  </si>
  <si>
    <t>Договор № ОКБ02/22-138 от 17.02.2022</t>
  </si>
  <si>
    <t>PRD.002.100024571_COM008002</t>
  </si>
  <si>
    <t>AGR.10.002912</t>
  </si>
  <si>
    <t>Договор № ОКБ02/22-139 от 17.02.2022</t>
  </si>
  <si>
    <t>PRD.002.100024572_COM008002</t>
  </si>
  <si>
    <t>AGR.10.002954</t>
  </si>
  <si>
    <t>Договор № 3373/Д/ИС/ОС/ОКБ02/22-145 от 24.03.2022</t>
  </si>
  <si>
    <t>PRD.002.100024578_COM008002</t>
  </si>
  <si>
    <t>AGR.10.003403</t>
  </si>
  <si>
    <t>Договор А000005878/ОКБ02/22-433 от 26.10.2022</t>
  </si>
  <si>
    <t>AGR.17.000491</t>
  </si>
  <si>
    <t>Договор № ЮН02/22-17 от 22.02.2022</t>
  </si>
  <si>
    <t>PRD.002.100024607_COM008003</t>
  </si>
  <si>
    <t>AGR.11.000883</t>
  </si>
  <si>
    <t>Договор № КБ02/22-11 от 01.03.2022</t>
  </si>
  <si>
    <t>PRD.002.100024666_COM008002</t>
  </si>
  <si>
    <t>AGR.10.002867</t>
  </si>
  <si>
    <t>Претензия №КБ-178 от 21.01.2022</t>
  </si>
  <si>
    <t>AGR.10.003069</t>
  </si>
  <si>
    <t>Договор № ОКБ02/21-209 от 08.11.2021</t>
  </si>
  <si>
    <t>PRD.002.100024679_COM008002</t>
  </si>
  <si>
    <t>AGR.10.002886</t>
  </si>
  <si>
    <t>Служебная записка от 03.03.2022</t>
  </si>
  <si>
    <t>PRD.002.100024686_COM008002</t>
  </si>
  <si>
    <t>AGR.10.002953</t>
  </si>
  <si>
    <t>Договор № 16/2022//ОКБ02/22-182 от 21.03.2022</t>
  </si>
  <si>
    <t>PRD.002.100024693_COM003001</t>
  </si>
  <si>
    <t>AGR.17.000499</t>
  </si>
  <si>
    <t>Договор №ЮН02/22-20 от 01.03.2022</t>
  </si>
  <si>
    <t>PRD.002.100024695_COM008002</t>
  </si>
  <si>
    <t>AGR.10.002948</t>
  </si>
  <si>
    <t>Договор № ОКБ02/22-176 от 01.03.2022</t>
  </si>
  <si>
    <t>AGR.10.003009</t>
  </si>
  <si>
    <t>Договор № ОКБ02/22-202 от 01.04.2022</t>
  </si>
  <si>
    <t>AGR.10.003080</t>
  </si>
  <si>
    <t>Договор № ОКБ02/22-264 от 01.05.2022</t>
  </si>
  <si>
    <t>PRD.002.100024697_COM008002</t>
  </si>
  <si>
    <t>AGR.10.002942</t>
  </si>
  <si>
    <t>Договор № ОКБ02/22-174 от 21.03.2022</t>
  </si>
  <si>
    <t>PRD.002.100024701_COM008002</t>
  </si>
  <si>
    <t>AGR.10.003001</t>
  </si>
  <si>
    <t>Договор № ОКБ02/22-184 от 28.04.2022</t>
  </si>
  <si>
    <t>PRD.002.100024709_COM008002</t>
  </si>
  <si>
    <t>AGR.10.002967</t>
  </si>
  <si>
    <t>Договор № ОКБ02/22-190 от 24.03.2022</t>
  </si>
  <si>
    <t>PRD.002.100024731_COM008002</t>
  </si>
  <si>
    <t>AGR.10.002979</t>
  </si>
  <si>
    <t>Договор № 34/С/Г-2022/ОКБ02/22-194 от 29.03.2022</t>
  </si>
  <si>
    <t>PRD.002.100024732_COM008002</t>
  </si>
  <si>
    <t>AGR.10.002968</t>
  </si>
  <si>
    <t>Договор № 19/ОКБ02/22-195 от 29.03.2022</t>
  </si>
  <si>
    <t>PRD.002.100024796_COM008002</t>
  </si>
  <si>
    <t>AGR.10.003006</t>
  </si>
  <si>
    <t>Договор № ОКБ02/22-206 от 11.04.2022</t>
  </si>
  <si>
    <t>PRD.002.100024824_COM008002</t>
  </si>
  <si>
    <t>AGR.10.003043</t>
  </si>
  <si>
    <t>Договор № 18/ОКБ02/22-227 от 19.04.2022</t>
  </si>
  <si>
    <t>PRD.002.100024835_COM008002</t>
  </si>
  <si>
    <t>AGR.10.002992</t>
  </si>
  <si>
    <t>Заявление б/н от 22.04.2022</t>
  </si>
  <si>
    <t>PRD.002.100024844_COM008002</t>
  </si>
  <si>
    <t>AGR.10.003217</t>
  </si>
  <si>
    <t>ГПХ №ОКБ04/22-12 от 16.06.2022</t>
  </si>
  <si>
    <t>PRD.002.100024845_COM008002</t>
  </si>
  <si>
    <t>AGR.10.003229</t>
  </si>
  <si>
    <t>ГПХ №ОКБ04/22-09 от 16.06.2022</t>
  </si>
  <si>
    <t>PRD.002.100024846_COM008002</t>
  </si>
  <si>
    <t>AGR.10.003228</t>
  </si>
  <si>
    <t>ГПХ №ОКБ04/22-10 от 16.06.2022</t>
  </si>
  <si>
    <t>PRD.002.100024847_COM008002</t>
  </si>
  <si>
    <t>AGR.10.003218</t>
  </si>
  <si>
    <t>ГПХ №ОКБ04/22-11 от 16.06.2022</t>
  </si>
  <si>
    <t>PRD.002.100024848_COM008002</t>
  </si>
  <si>
    <t>AGR.10.003230</t>
  </si>
  <si>
    <t>ГПХ №ОКБ04/22-08 от 16.06.2022</t>
  </si>
  <si>
    <t>PRD.002.100024850_COM008002</t>
  </si>
  <si>
    <t>AGR.10.003036</t>
  </si>
  <si>
    <t>Договор № ОКБ02/22-230 от 26.04.2022</t>
  </si>
  <si>
    <t>PRD.002.100024856_COM008002</t>
  </si>
  <si>
    <t>AGR.10.003115</t>
  </si>
  <si>
    <t>Договор № ОКБ02/22-232 от 29.04.2022</t>
  </si>
  <si>
    <t>AGR.10.003116</t>
  </si>
  <si>
    <t>Договор № ОКБ02/22-237 от 21.04.2022</t>
  </si>
  <si>
    <t>PRD.002.100024875_COM008003</t>
  </si>
  <si>
    <t>AGR.11.001001</t>
  </si>
  <si>
    <t>AGR.11.001003</t>
  </si>
  <si>
    <t>Служебная записка № б/н от 03.10.2022</t>
  </si>
  <si>
    <t>PRD.002.100024888_COM003001</t>
  </si>
  <si>
    <t>AGR.17.000522</t>
  </si>
  <si>
    <t>Договор № ЮН02/22-31 от 16.05.2022</t>
  </si>
  <si>
    <t>AGR.17.000565</t>
  </si>
  <si>
    <t>Договор № ЮН02/22-51 от 05.10.2022</t>
  </si>
  <si>
    <t>PRD.002.100024889_COM008002</t>
  </si>
  <si>
    <t>AGR.10.003070</t>
  </si>
  <si>
    <t>Договор №ОКБ02/22-254 от 17.05.2022</t>
  </si>
  <si>
    <t>PRD.002.100024914_COM008002</t>
  </si>
  <si>
    <t>AGR.10.003262</t>
  </si>
  <si>
    <t>Договор №ОКБ02/22-307 от 29.06.2022</t>
  </si>
  <si>
    <t>PRD.002.100024983_COM008002</t>
  </si>
  <si>
    <t>AGR.10.003078</t>
  </si>
  <si>
    <t>Договор № ОКБ02/22-266 от 18.05.2022</t>
  </si>
  <si>
    <t>PRD.002.100024985_COM008002</t>
  </si>
  <si>
    <t>AGR.10.003357</t>
  </si>
  <si>
    <t>Договор № ОКБ02/22-289 от 01.05.2022</t>
  </si>
  <si>
    <t>PRD.002.100024998_COM008002</t>
  </si>
  <si>
    <t>AGR.10.003060</t>
  </si>
  <si>
    <t>Заявление б/н от 30.05.2022</t>
  </si>
  <si>
    <t>PRD.002.100025055_COM008002</t>
  </si>
  <si>
    <t>AGR.10.003088</t>
  </si>
  <si>
    <t>Заявление б/н от 06.06.2022</t>
  </si>
  <si>
    <t>PRD.002.100025074_COM003001</t>
  </si>
  <si>
    <t>AGR.17.000526</t>
  </si>
  <si>
    <t>Договор № ЮН02/22-36 от 10.06.2022</t>
  </si>
  <si>
    <t>PRD.002.100025088_COM003001</t>
  </si>
  <si>
    <t>AGR.17.000528</t>
  </si>
  <si>
    <t>Договор № ЮН02/22-38 от 15.06.2022</t>
  </si>
  <si>
    <t>PRD.002.100025089_COM008002</t>
  </si>
  <si>
    <t>AGR.10.003238</t>
  </si>
  <si>
    <t>ГПХ №ОКБ04/22-27 от 16.07.2022</t>
  </si>
  <si>
    <t>PRD.002.100025090_COM008002</t>
  </si>
  <si>
    <t>AGR.10.003295</t>
  </si>
  <si>
    <t>PRD.002.100025091_COM008002</t>
  </si>
  <si>
    <t>AGR.10.003234</t>
  </si>
  <si>
    <t>ГПХ №ОКБ04/22-16 от 23.06.2022</t>
  </si>
  <si>
    <t>PRD.002.100025092_COM008002</t>
  </si>
  <si>
    <t>AGR.10.003233</t>
  </si>
  <si>
    <t>ГПХ №ОКБ04/22-15 от 23.06.2022</t>
  </si>
  <si>
    <t>PRD.002.100025093_COM008002</t>
  </si>
  <si>
    <t>AGR.10.003231</t>
  </si>
  <si>
    <t>ГПХ №ОКБ04/22-13 от 23.06.2022</t>
  </si>
  <si>
    <t>PRD.002.100025094_COM008002</t>
  </si>
  <si>
    <t>AGR.10.003232</t>
  </si>
  <si>
    <t>ГПХ №ОКБ04/22-14 от 23.06.2022</t>
  </si>
  <si>
    <t>PRD.002.100025095_COM008002</t>
  </si>
  <si>
    <t>AGR.10.003235</t>
  </si>
  <si>
    <t>ГПХ №ОКБ04/22-20 от 01.07.2022</t>
  </si>
  <si>
    <t>PRD.002.100025096_COM008002</t>
  </si>
  <si>
    <t>AGR.10.003236</t>
  </si>
  <si>
    <t>ГПХ №ОКБ04/22-19 от 01.07.2022</t>
  </si>
  <si>
    <t>PRD.002.100025097_COM008002</t>
  </si>
  <si>
    <t>AGR.10.003227</t>
  </si>
  <si>
    <t>ГПХ №ОКБ04/22-18 от 01.07.2022</t>
  </si>
  <si>
    <t>PRD.002.100025098_COM008002</t>
  </si>
  <si>
    <t>AGR.10.003237</t>
  </si>
  <si>
    <t>ГПХ №ОКБ04/22-17 от 01.07.2022</t>
  </si>
  <si>
    <t>PRD.002.100025105_COM008002</t>
  </si>
  <si>
    <t>AGR.10.003168</t>
  </si>
  <si>
    <t>Договор № ОКБ02/22-286 от 01.06.2022</t>
  </si>
  <si>
    <t>AGR.10.003323</t>
  </si>
  <si>
    <t>Договор № ОКБ02/22-374 от 01.08.2022</t>
  </si>
  <si>
    <t>PRD.002.100025117_COM008002</t>
  </si>
  <si>
    <t>AGR.10.003220</t>
  </si>
  <si>
    <t>Договор № ОКБ02/22-281 от 12.07.2022</t>
  </si>
  <si>
    <t>PRD.002.100025118_COM008002</t>
  </si>
  <si>
    <t>AGR.10.003224</t>
  </si>
  <si>
    <t>ГПХ №ОКБ04/22-23 от 08.07.2022</t>
  </si>
  <si>
    <t>PRD.002.100025137_COM008002</t>
  </si>
  <si>
    <t>AGR.10.003222</t>
  </si>
  <si>
    <t>ГПХ №ОКБ04/22-25 от 08.07.2022</t>
  </si>
  <si>
    <t>PRD.002.100025138_COM008002</t>
  </si>
  <si>
    <t>AGR.10.003225</t>
  </si>
  <si>
    <t>ГПХ №ОКБ04/22-22 от 08.07.2022</t>
  </si>
  <si>
    <t>PRD.002.100025139_COM008002</t>
  </si>
  <si>
    <t>AGR.10.003223</t>
  </si>
  <si>
    <t>ГПХ №ОКБ04/22-24 от 08.07.2022</t>
  </si>
  <si>
    <t>PRD.002.100025140_COM008002</t>
  </si>
  <si>
    <t>AGR.10.003226</t>
  </si>
  <si>
    <t>ГПХ №ОКБ04/22-21 от 29.06.2022</t>
  </si>
  <si>
    <t>PRD.002.100025145_COM008002</t>
  </si>
  <si>
    <t>AGR.10.003119</t>
  </si>
  <si>
    <t>Заявление б/н от 01.07.2022</t>
  </si>
  <si>
    <t>PRD.002.100025191_COM008002</t>
  </si>
  <si>
    <t>AGR.10.003219</t>
  </si>
  <si>
    <t>Договор №12/22/ОКБ02/22-334 от 20.07.2022</t>
  </si>
  <si>
    <t>PRD.002.100025246_COM008002</t>
  </si>
  <si>
    <t>AGR.10.003308</t>
  </si>
  <si>
    <t>Договор № ОКБ02/22-335 от 12.05.2022</t>
  </si>
  <si>
    <t>PRD.002.100025254_COM008002</t>
  </si>
  <si>
    <t>AGR.10.003192</t>
  </si>
  <si>
    <t>Договор № 75 от 25.07.2022</t>
  </si>
  <si>
    <t>PRD.002.100025262_COM008002</t>
  </si>
  <si>
    <t>AGR.10.003266</t>
  </si>
  <si>
    <t>Договор №ОКБ02/22-347 от 28.07.2022</t>
  </si>
  <si>
    <t>PRD.002.100025263_COM008002</t>
  </si>
  <si>
    <t>AGR.10.003267</t>
  </si>
  <si>
    <t>Договор №ОКБ02/22-346 от 27.07.2022</t>
  </si>
  <si>
    <t>PRD.002.100025267_COM008002</t>
  </si>
  <si>
    <t>AGR.10.003212</t>
  </si>
  <si>
    <t>PRD.002.100025270_COM008002</t>
  </si>
  <si>
    <t>AGR.10.003292</t>
  </si>
  <si>
    <t>Договор № ОКБ02/22-348 от 29.07.2022</t>
  </si>
  <si>
    <t>PRD.002.100025321_COM008003</t>
  </si>
  <si>
    <t>AGR.11.000973</t>
  </si>
  <si>
    <t>Служебная записка б/н от 15.08.2022</t>
  </si>
  <si>
    <t>PRD.002.100025355_COM008002</t>
  </si>
  <si>
    <t>AGR.10.003336</t>
  </si>
  <si>
    <t>Договор №2833874/ТЛ/ОКБ 02/22-388 от 08.09.2022</t>
  </si>
  <si>
    <t>PRD.002.100025374_COM008002</t>
  </si>
  <si>
    <t>AGR.10.003294</t>
  </si>
  <si>
    <t>PRD.002.100025387_COM008002</t>
  </si>
  <si>
    <t>AGR.10.003430</t>
  </si>
  <si>
    <t>PRD.002.100025399_COM008002</t>
  </si>
  <si>
    <t>AGR.10.003328</t>
  </si>
  <si>
    <t>PRD.002.100025462_COM003001</t>
  </si>
  <si>
    <t>AGR.17.000554</t>
  </si>
  <si>
    <t>Договор № КБ02/22-67 от 20.09.2022</t>
  </si>
  <si>
    <t>PRD.002.100025462_COM008002</t>
  </si>
  <si>
    <t>AGR.10.003335</t>
  </si>
  <si>
    <t>Договор № ОКБ02/22-401 от 20.09.2022</t>
  </si>
  <si>
    <t>AGR.10.003339</t>
  </si>
  <si>
    <t>Договор № ОКБ02/22-405 от 20.09.2022</t>
  </si>
  <si>
    <t>AGR.10.003409</t>
  </si>
  <si>
    <t>Договор № ОКБ02/22-404 от 20.09.2022</t>
  </si>
  <si>
    <t>PRD.002.100025481_COM008002</t>
  </si>
  <si>
    <t>AGR.10.003435</t>
  </si>
  <si>
    <t>Договор № ОКБ02/22-406 от 01.09.2022</t>
  </si>
  <si>
    <t>PRD.002.100025650_COM008002</t>
  </si>
  <si>
    <t>AGR.10.003457</t>
  </si>
  <si>
    <t>Заявление от 24.11.2022</t>
  </si>
  <si>
    <t>AGR.10.003261</t>
  </si>
  <si>
    <t>Договор № 29082018 от 29.08.2018 г.РУБ.</t>
  </si>
  <si>
    <t>PRD.005.100000054_COM008002</t>
  </si>
  <si>
    <t>AGR.10.002362</t>
  </si>
  <si>
    <t>Договор № 3326 от 06.04.2021</t>
  </si>
  <si>
    <t>AGR.10.002977</t>
  </si>
  <si>
    <t>Договор № 3466/ОКБ02/22-12 от 01.01.2022</t>
  </si>
  <si>
    <t>Договор № ЮН02/19-34 от 01.09.2019</t>
  </si>
  <si>
    <t>AGR.10.002901</t>
  </si>
  <si>
    <t>Договор № 2140422/0026Д от 11.01.2022</t>
  </si>
  <si>
    <t>AGR.10.003133</t>
  </si>
  <si>
    <t>Договор № 2142322/2323Д от 01.04.2022</t>
  </si>
  <si>
    <t>AGR.10.003358</t>
  </si>
  <si>
    <t>Договор № 2547659 от 05.09.2022</t>
  </si>
  <si>
    <t>PRD.005.100000362_COM008002</t>
  </si>
  <si>
    <t>AGR.10.002854</t>
  </si>
  <si>
    <t>Договор № 1005/21/50/ОКБ02/21-267 от 17.12.2021</t>
  </si>
  <si>
    <t>AGR.10.002855</t>
  </si>
  <si>
    <t>Договор № 1004/21/14/ОКБ02/21-269 от 17.12.2021</t>
  </si>
  <si>
    <t>AGR.10.002610</t>
  </si>
  <si>
    <t>Договор № ОКБ02/21-250 от 22.11.2021</t>
  </si>
  <si>
    <t>AGR.10.002724</t>
  </si>
  <si>
    <t>Договор № ОКБ02/22-88 от 01.01.2022</t>
  </si>
  <si>
    <t>AGR.10.002726</t>
  </si>
  <si>
    <t>Договор № ОКБ02/22-90 от 01.01.2022</t>
  </si>
  <si>
    <t>AGR.10.002943</t>
  </si>
  <si>
    <t>Договор № ОКБ02/22-170 от 11.03.2022</t>
  </si>
  <si>
    <t>AGR.10.002990</t>
  </si>
  <si>
    <t>AGR.10.002431</t>
  </si>
  <si>
    <t>Договор № ОКБ02/21-108 от 19.04.2021</t>
  </si>
  <si>
    <t>AGR.10.002738</t>
  </si>
  <si>
    <t>Договор № ОКБ02/22-76 от 01.01.2022</t>
  </si>
  <si>
    <t>AGR.10.003073</t>
  </si>
  <si>
    <t>Договор № ОКБ02/22-255 от 17.05.2022</t>
  </si>
  <si>
    <t>AGR.10.002471</t>
  </si>
  <si>
    <t>Договор № 152/СО от 24.08.2021</t>
  </si>
  <si>
    <t>AGR.17.000439</t>
  </si>
  <si>
    <t>Договор №650 от 20.09.2021</t>
  </si>
  <si>
    <t>AGR.17.000459</t>
  </si>
  <si>
    <t>Договор № 749 от 22.11.2021</t>
  </si>
  <si>
    <t>AGR.17.000463</t>
  </si>
  <si>
    <t>Договор № 768 от 01.12.2021</t>
  </si>
  <si>
    <t>AGR.17.000464</t>
  </si>
  <si>
    <t>Договор № 767 от 01.12.2021</t>
  </si>
  <si>
    <t>AGR.17.000465</t>
  </si>
  <si>
    <t>Договор №784 от 07.12.2021</t>
  </si>
  <si>
    <t>AGR.17.000469</t>
  </si>
  <si>
    <t>Договор № 800 от 10.12.2021</t>
  </si>
  <si>
    <t>AGR.17.000500</t>
  </si>
  <si>
    <t>Договор № 117 от 17.03.2022</t>
  </si>
  <si>
    <t>AGR.17.000507</t>
  </si>
  <si>
    <t>Договор № 153/ЮН02/22-26 от 15.04.2022</t>
  </si>
  <si>
    <t>AGR.17.000516</t>
  </si>
  <si>
    <t>Договор № 171 от 05.05.2022</t>
  </si>
  <si>
    <t>AGR.17.000529</t>
  </si>
  <si>
    <t>Договор № 197 от 24.05.2022</t>
  </si>
  <si>
    <t>AGR.17.000534</t>
  </si>
  <si>
    <t>Договор № 214 от 07.06.2022</t>
  </si>
  <si>
    <t>AGR.17.000540</t>
  </si>
  <si>
    <t>Договор № 258 от 04.07.2022</t>
  </si>
  <si>
    <t>AGR.17.000541</t>
  </si>
  <si>
    <t>Договор № 230 от 16.06.2022</t>
  </si>
  <si>
    <t>AGR.17.000560</t>
  </si>
  <si>
    <t>AGR.17.000561</t>
  </si>
  <si>
    <t>AGR.10.002255</t>
  </si>
  <si>
    <t>Договор № 364 от 19.05.2021</t>
  </si>
  <si>
    <t>AGR.10.002309</t>
  </si>
  <si>
    <t>Договор № 474 от 18.06.2021</t>
  </si>
  <si>
    <t>AGR.10.002453</t>
  </si>
  <si>
    <t>Договор №585 от 17.08.2021</t>
  </si>
  <si>
    <t>AGR.10.002538</t>
  </si>
  <si>
    <t>Договор №704 от 19.10.2021</t>
  </si>
  <si>
    <t>AGR.10.002605</t>
  </si>
  <si>
    <t>Договор № 740 от 16.11.2021</t>
  </si>
  <si>
    <t>AGR.10.003125</t>
  </si>
  <si>
    <t>Договор № 204 от 30.05.2022</t>
  </si>
  <si>
    <t>AGR.10.003128</t>
  </si>
  <si>
    <t>AGR.10.003193</t>
  </si>
  <si>
    <t>Договор № 263 от 05.07.2022</t>
  </si>
  <si>
    <t>AGR.11.000747</t>
  </si>
  <si>
    <t>Договор № 574 от 29.07.2021</t>
  </si>
  <si>
    <t>AGR.11.000759</t>
  </si>
  <si>
    <t>Договор №591 от 17.08.2021</t>
  </si>
  <si>
    <t>AGR.11.000765</t>
  </si>
  <si>
    <t>Договор № 660 от 23.09.2021</t>
  </si>
  <si>
    <t>AGR.11.000812</t>
  </si>
  <si>
    <t>Договор № 817 от 22.12.2021</t>
  </si>
  <si>
    <t>AGR.11.000949</t>
  </si>
  <si>
    <t>Договор № 192 от 23.05.2022</t>
  </si>
  <si>
    <t>AGR.11.000962</t>
  </si>
  <si>
    <t>Договор № 278 от 14.07.2022</t>
  </si>
  <si>
    <t>AGR.11.000969</t>
  </si>
  <si>
    <t>Договор №229 от 16.06.2022</t>
  </si>
  <si>
    <t>AGR.11.000980</t>
  </si>
  <si>
    <t>Договор № 330 от 19.08.2022</t>
  </si>
  <si>
    <t>AGR.11.000999</t>
  </si>
  <si>
    <t>AGR.11.001006</t>
  </si>
  <si>
    <t>Договор № 361 от 15.09.2022</t>
  </si>
  <si>
    <t>AGR.11.001021</t>
  </si>
  <si>
    <t>AGR.11.001026</t>
  </si>
  <si>
    <t>AGR.11.001043</t>
  </si>
  <si>
    <t>Договор №447 от 28.10.2022</t>
  </si>
  <si>
    <t>AGR.10.002633</t>
  </si>
  <si>
    <t>Договор №01/2021 от 22.06.2021</t>
  </si>
  <si>
    <t>AGR.10.002791</t>
  </si>
  <si>
    <t>Договор № ОКБ02/22-87 от 01.01.2022</t>
  </si>
  <si>
    <t>AGR.10.003154</t>
  </si>
  <si>
    <t>Договор № ОКБ02/22-278 от 01.08.2022</t>
  </si>
  <si>
    <t>AGR.10.003428</t>
  </si>
  <si>
    <t>AGR.11.000771</t>
  </si>
  <si>
    <t>Договор № КБ02/21-42 от 22.09.2021</t>
  </si>
  <si>
    <t>AGR.11.000772</t>
  </si>
  <si>
    <t>Договор № КБ02/21-44 от 06.10.2021</t>
  </si>
  <si>
    <t>AGR.10.002489</t>
  </si>
  <si>
    <t>ДС № 3 от 08.09.2021</t>
  </si>
  <si>
    <t>AGR.10.002611</t>
  </si>
  <si>
    <t>Договор № ОКБ02/21-224 от 24.09.2021</t>
  </si>
  <si>
    <t>AGR.10.002762</t>
  </si>
  <si>
    <t>Договор № ОКБ02/20-88 от 19.03.2020 в редакции ДС № 2 от 31.</t>
  </si>
  <si>
    <t>AGR.10.003047</t>
  </si>
  <si>
    <t>Договор № ОКБ02/22-219 от 20.04.2022</t>
  </si>
  <si>
    <t>AGR.10.002495</t>
  </si>
  <si>
    <t>ДС №1 от 01.10.2021</t>
  </si>
  <si>
    <t>AGR.10.002628</t>
  </si>
  <si>
    <t>Договор №16 от 12.11.2021</t>
  </si>
  <si>
    <t>AGR.10.002913</t>
  </si>
  <si>
    <t>Договор № ОКБ02/22-98 от 18.01.2022</t>
  </si>
  <si>
    <t>AGR.10.002771</t>
  </si>
  <si>
    <t>Договор № ОКБ02/22-07 от 01.01.2022</t>
  </si>
  <si>
    <t>AGR.10.003059</t>
  </si>
  <si>
    <t>Договор № ОКБ02/22-228 от 01.04.2022</t>
  </si>
  <si>
    <t>AGR.10.002797</t>
  </si>
  <si>
    <t>Договор № ОКБ02/22-39 от 01.01.2022</t>
  </si>
  <si>
    <t>AGR.10.002653</t>
  </si>
  <si>
    <t>ДС №2 от 31.12.2021</t>
  </si>
  <si>
    <t>AGR.10.002284</t>
  </si>
  <si>
    <t>Договор № ОКБ02/21-142 от 01.06.2021</t>
  </si>
  <si>
    <t>AGR.10.002588</t>
  </si>
  <si>
    <t>Договор №22 от 01.01.2022</t>
  </si>
  <si>
    <t>AGR.10.002589</t>
  </si>
  <si>
    <t>Договор №7-КМА от 01.01.2022</t>
  </si>
  <si>
    <t>AGR.10.002712</t>
  </si>
  <si>
    <t>AGR.10.002833</t>
  </si>
  <si>
    <t>Договор № Ю-22-029 от 20.12.2021</t>
  </si>
  <si>
    <t>AGR.10.003044</t>
  </si>
  <si>
    <t>Договор № Ю-22-269//ОКБ02/22-216 от 30.03.2022</t>
  </si>
  <si>
    <t>Договор № ЮН02/20-02 от 01.01.2020</t>
  </si>
  <si>
    <t>AGR.17.000483</t>
  </si>
  <si>
    <t>Договор № ЮН02/22-05 от 01.01.2022</t>
  </si>
  <si>
    <t>AGR.10.002639</t>
  </si>
  <si>
    <t>AGR.10.002759</t>
  </si>
  <si>
    <t>Договор № ОКБ02/22-40 от 01.01.2022</t>
  </si>
  <si>
    <t>AGR.10.002714</t>
  </si>
  <si>
    <t>Договор № ОКБ02/22-10 от 01.01.2022</t>
  </si>
  <si>
    <t>AGR.10.003290</t>
  </si>
  <si>
    <t>Договор № ОКБ02/23-1 от 01.01.2023</t>
  </si>
  <si>
    <t>AGR.10.002858</t>
  </si>
  <si>
    <t>Договор №ОКБ02/21-197 от 23.08.2021</t>
  </si>
  <si>
    <t>AGR.10.002859</t>
  </si>
  <si>
    <t>Договор №ОКБ02/21-199 от 23.08.2021</t>
  </si>
  <si>
    <t>AGR.10.003334</t>
  </si>
  <si>
    <t>Договор № ОКБ02/21-198 от 23.08.2021</t>
  </si>
  <si>
    <t>AGR.10.003347</t>
  </si>
  <si>
    <t>Договор № ОКБ02/23-03 от 01.01.2023</t>
  </si>
  <si>
    <t>AGR.10.003348</t>
  </si>
  <si>
    <t>Договор № ОКБ02/23-02 от 01.01.2023</t>
  </si>
  <si>
    <t>AGR.10.003351</t>
  </si>
  <si>
    <t>Договор № ОКБ02/23-04 от 01.01.2023</t>
  </si>
  <si>
    <t>AGR.10.002826</t>
  </si>
  <si>
    <t>Договор № ОКБ02/22-35 от 01.01.2022</t>
  </si>
  <si>
    <t>AGR.10.003438</t>
  </si>
  <si>
    <t>Договор № ОКБ02/23-13 от 01.01.2023</t>
  </si>
  <si>
    <t>AGR.10.002436</t>
  </si>
  <si>
    <t>ДС №3 от 16.06.2021</t>
  </si>
  <si>
    <t>AGR.10.002579</t>
  </si>
  <si>
    <t>Договор №ОКБ02/21-231 от 26.10.2021</t>
  </si>
  <si>
    <t>AGR.10.002980</t>
  </si>
  <si>
    <t>Договор № ОКБ02/22-171 от 16.03.2022</t>
  </si>
  <si>
    <t>AGR.10.003011</t>
  </si>
  <si>
    <t>Договор № ОКБ02/22-177 от 17.03.2022</t>
  </si>
  <si>
    <t>AGR.10.003012</t>
  </si>
  <si>
    <t>Договор № ОКБ02/22-178 от 17.03.2022</t>
  </si>
  <si>
    <t>PRD.005.100001076_COM008002</t>
  </si>
  <si>
    <t>AGR.10.003389</t>
  </si>
  <si>
    <t>Договор № ЮН02-20/07 от 01.01.2020</t>
  </si>
  <si>
    <t>PRD.005.100001223_COM008002</t>
  </si>
  <si>
    <t>AGR.10.003354</t>
  </si>
  <si>
    <t>Договор № ОКБ02/22-385 от 19.09.2022</t>
  </si>
  <si>
    <t>Договор № 40 от 01.01.2020</t>
  </si>
  <si>
    <t>PRD.005.100001224_COM008002</t>
  </si>
  <si>
    <t>AGR.10.003194</t>
  </si>
  <si>
    <t>Договор № 7984 от 01.06.2022</t>
  </si>
  <si>
    <t>Договор № 73 от 01.07.2020</t>
  </si>
  <si>
    <t>AGR.17.000428</t>
  </si>
  <si>
    <t>Договор № 73 от 01.07.2021</t>
  </si>
  <si>
    <t>PRD.005.100001225_COM008002</t>
  </si>
  <si>
    <t>AGR.10.003300</t>
  </si>
  <si>
    <t>Договор № 41 от 01.09.2022</t>
  </si>
  <si>
    <t>PRD.005.100001248_COM008002</t>
  </si>
  <si>
    <t>AGR.10.003454</t>
  </si>
  <si>
    <t>PRD.005.100001256_COM003001</t>
  </si>
  <si>
    <t>AGR.17.000408</t>
  </si>
  <si>
    <t>Счет-оферта № s2193347993 от 15.06.2021</t>
  </si>
  <si>
    <t>PRD.005.100001256_COM008002</t>
  </si>
  <si>
    <t>AGR.10.002288</t>
  </si>
  <si>
    <t>Счет-оферта № s2193358074 от 15.06.2021</t>
  </si>
  <si>
    <t>PRD.005.100001256_COM008003</t>
  </si>
  <si>
    <t>AGR.10.002976</t>
  </si>
  <si>
    <t>Договор № ОКБ02/22-143 от 22.02.2022</t>
  </si>
  <si>
    <t>AGR.11.000933</t>
  </si>
  <si>
    <t>AGR.10.002774</t>
  </si>
  <si>
    <t>Договор № 34-50125 от 01.11.2021</t>
  </si>
  <si>
    <t>AGR.17.000503</t>
  </si>
  <si>
    <t>Договор № ЮН02/22-25 от 28.03.2022</t>
  </si>
  <si>
    <t>AGR.17.000504</t>
  </si>
  <si>
    <t>Договор № ЮН02/22-15 от 16.02.2022</t>
  </si>
  <si>
    <t>AGR.10.002326</t>
  </si>
  <si>
    <t>Договор № ОКБ02/21-137 от 01.06.2021</t>
  </si>
  <si>
    <t>AGR.10.003126</t>
  </si>
  <si>
    <t>Договор № ОКБ02/22-267 от 25.05.2022</t>
  </si>
  <si>
    <t>Договор № 2610-АМС от 01.06.2012</t>
  </si>
  <si>
    <t>AGR.10.002476</t>
  </si>
  <si>
    <t>Договор № ЗК-2610 от 13.09.2021</t>
  </si>
  <si>
    <t>AGR.10.003258</t>
  </si>
  <si>
    <t>AGR.10.003259</t>
  </si>
  <si>
    <t>AGR.10.002361</t>
  </si>
  <si>
    <t>Договор № ОКБ02/21-164 от 05.07.2021</t>
  </si>
  <si>
    <t>AGR.10.003196</t>
  </si>
  <si>
    <t>Договор № ОКБ02/22-260 от 23.05.2022</t>
  </si>
  <si>
    <t>PRD.005.100001504_COM008003</t>
  </si>
  <si>
    <t>AGR.11.000813</t>
  </si>
  <si>
    <t>Договор №КБ02/21-23 от 20.05.2021</t>
  </si>
  <si>
    <t>Договор № D150394282-07 от 25.12.2015</t>
  </si>
  <si>
    <t>PRD.007.000000027_COM003001</t>
  </si>
  <si>
    <t>AGR.17.000551</t>
  </si>
  <si>
    <t>AGR.17.000552</t>
  </si>
  <si>
    <t>AGR.17.000547</t>
  </si>
  <si>
    <t>Служебная записка № б/н от 17.08.2022г.</t>
  </si>
  <si>
    <t>AGR.10.002387</t>
  </si>
  <si>
    <t>Служебная записка №БН от 11.08.2021</t>
  </si>
  <si>
    <t>AGR.11.000739</t>
  </si>
  <si>
    <t>Служебная записка б/н от 06.08.2021</t>
  </si>
  <si>
    <t>AGR.11.000742</t>
  </si>
  <si>
    <t>Служебная записка б/н от 11.08.2021</t>
  </si>
  <si>
    <t>AGR.11.000875</t>
  </si>
  <si>
    <t>Служебная записка б/н от 31.03.2022</t>
  </si>
  <si>
    <t>AGR.11.000939</t>
  </si>
  <si>
    <t>Служебная записка б/н от 24.06.2022</t>
  </si>
  <si>
    <t>AGR.11.000974</t>
  </si>
  <si>
    <t>Служебная записка б/н от 17.08.2022</t>
  </si>
  <si>
    <t>PRD.008.100000061_COM008002</t>
  </si>
  <si>
    <t>AGR.10.002425</t>
  </si>
  <si>
    <t>Договор №5518 от 09.08.2021</t>
  </si>
  <si>
    <t>AGR.10.003270</t>
  </si>
  <si>
    <t>Договор №3611/ОКБ02/22-285 от 31.05.2022</t>
  </si>
  <si>
    <t>PRD.008.100000113_COM008003</t>
  </si>
  <si>
    <t>AGR.11.000828</t>
  </si>
  <si>
    <t>Счет № 0000-000073 от 29.12.2021</t>
  </si>
  <si>
    <t>PRD.008.100000121_COM008002</t>
  </si>
  <si>
    <t>AGR.10.003418</t>
  </si>
  <si>
    <t>Договор - счет №23393 от 26.07.2022</t>
  </si>
  <si>
    <t>AGR.10.002730</t>
  </si>
  <si>
    <t>Договор № 8/071/56-3 от 01.01.2022</t>
  </si>
  <si>
    <t>AGR.10.003010</t>
  </si>
  <si>
    <t>Договор № 045/10/ОКБ02/22-192 от 25.03.2022</t>
  </si>
  <si>
    <t>AGR.17.000448</t>
  </si>
  <si>
    <t>Договор № 02340032/21 от 18.10.2021</t>
  </si>
  <si>
    <t>AGR.17.000478</t>
  </si>
  <si>
    <t>Счет-оферта № 21933108904 от 22.12.2021</t>
  </si>
  <si>
    <t>AGR.17.000555</t>
  </si>
  <si>
    <t>Договор № К010096/22 от 26.09.2022</t>
  </si>
  <si>
    <t>AGR.05.000046</t>
  </si>
  <si>
    <t>Договор №02340035/21 от 08.12.2021</t>
  </si>
  <si>
    <t>AGR.10.002369</t>
  </si>
  <si>
    <t>Договор №51000044/21 от 14.07.2021</t>
  </si>
  <si>
    <t>AGR.10.003052</t>
  </si>
  <si>
    <t>Договор №z070840012/22 от 05.05.2022</t>
  </si>
  <si>
    <t>AGR.11.000751</t>
  </si>
  <si>
    <t>Договор № 02340022/21 от 19.08.2021</t>
  </si>
  <si>
    <t>AGR.11.000821</t>
  </si>
  <si>
    <t>Счет-оферта №21933101900 от 21.12.2021</t>
  </si>
  <si>
    <t>AGR.11.000990</t>
  </si>
  <si>
    <t>Договор № z070840020/22 от 05.09.2022</t>
  </si>
  <si>
    <t>AGR.11.000871</t>
  </si>
  <si>
    <t>Соглашение № 816 от 27.12.2021</t>
  </si>
  <si>
    <t>AGR.11.000976</t>
  </si>
  <si>
    <t>AGR.11.000982</t>
  </si>
  <si>
    <t>AGR.11.000983</t>
  </si>
  <si>
    <t>AGR.11.000984</t>
  </si>
  <si>
    <t>AGR.11.000985</t>
  </si>
  <si>
    <t>AGR.17.000457</t>
  </si>
  <si>
    <t>Договор № 4232Д-21/ГГЭ-30138/11-02 от 02.12.2021</t>
  </si>
  <si>
    <t>AGR.11.000757</t>
  </si>
  <si>
    <t>Договор №2893Д-21/ГГЭ-29010/11-02 от 10.09.2021</t>
  </si>
  <si>
    <t>AGR.11.000758</t>
  </si>
  <si>
    <t>Договор №2898Д-21/ГГЭ-28888/11-02 от 10.09.2021</t>
  </si>
  <si>
    <t>AGR.11.000926</t>
  </si>
  <si>
    <t>Договор № 2197Д-22/ГГЭ-32533/11-02 от 01.06.2022</t>
  </si>
  <si>
    <t>AGR.17.000416</t>
  </si>
  <si>
    <t>Служебная записка № б/н от 13.07.2021</t>
  </si>
  <si>
    <t>AGR.17.000446</t>
  </si>
  <si>
    <t>Служебная записка № б/н от 12.10.2021</t>
  </si>
  <si>
    <t>AGR.17.000480</t>
  </si>
  <si>
    <t>Служебная записка № б/н от 17.01.2022</t>
  </si>
  <si>
    <t>AGR.17.000501</t>
  </si>
  <si>
    <t>Служебная записка № б/н от 07.04.2022</t>
  </si>
  <si>
    <t>AGR.17.000515</t>
  </si>
  <si>
    <t>Служебная записка № б/н от 13.05.2022</t>
  </si>
  <si>
    <t>AGR.17.000536</t>
  </si>
  <si>
    <t>Служебная записка № б/н от 14.07.2022</t>
  </si>
  <si>
    <t>AGR.17.000558</t>
  </si>
  <si>
    <t>Служебная записка № б/н от 11.10.2022</t>
  </si>
  <si>
    <t>AGR.17.000401</t>
  </si>
  <si>
    <t>Договор купли-продажи древесины № 2021/Д-255/ХМАО от 20.05.2</t>
  </si>
  <si>
    <t>AGR.17.000402</t>
  </si>
  <si>
    <t>Договор купли-продажи древесины № 2021/Д-256/ХМАО от 20.05.2</t>
  </si>
  <si>
    <t>AGR.17.000403</t>
  </si>
  <si>
    <t>Договор купли-продажи древесины № 2021/Д-257/ХМАО от 20.05.2</t>
  </si>
  <si>
    <t>AGR.10.002625</t>
  </si>
  <si>
    <t>Постановление № А75-1693/2021 от 02.12.2021</t>
  </si>
  <si>
    <t>PRD.008.100000362_COM008003</t>
  </si>
  <si>
    <t>AGR.11.001041</t>
  </si>
  <si>
    <t>PRD.008.100000373_COM008002</t>
  </si>
  <si>
    <t>AGR.10.002761</t>
  </si>
  <si>
    <t>Договор № ОКБ02/21-266 от 20.12.2021</t>
  </si>
  <si>
    <t>AGR.17.000553</t>
  </si>
  <si>
    <t>Служебная записка № 43 от 10.08.2022</t>
  </si>
  <si>
    <t>AGR.17.000564</t>
  </si>
  <si>
    <t>Служебная записка №70 от 09.11.2022</t>
  </si>
  <si>
    <t>AGR.10.003002</t>
  </si>
  <si>
    <t>Служебная записка № 19 от 06.04.2022</t>
  </si>
  <si>
    <t>AGR.11.000720</t>
  </si>
  <si>
    <t>Служебная записка № 17 от 21.06.2021</t>
  </si>
  <si>
    <t>AGR.11.000723</t>
  </si>
  <si>
    <t>Служебная записка № 18 от 29.06.2021</t>
  </si>
  <si>
    <t>AGR.11.000732</t>
  </si>
  <si>
    <t>Служебная записка № 19 от 23.07.2021</t>
  </si>
  <si>
    <t>AGR.11.000734</t>
  </si>
  <si>
    <t>Служебная записка № 21 от 04.08.2021</t>
  </si>
  <si>
    <t>AGR.11.000743</t>
  </si>
  <si>
    <t>Служебная записка № 22 от 12.08.2021</t>
  </si>
  <si>
    <t>AGR.11.000745</t>
  </si>
  <si>
    <t>Служебная записка № 24 от 23.08.2021</t>
  </si>
  <si>
    <t>AGR.11.000769</t>
  </si>
  <si>
    <t>Служебная записка № 27 от 12.10.2021</t>
  </si>
  <si>
    <t>AGR.11.000774</t>
  </si>
  <si>
    <t>Служебная записка № 35 от 20.10.2021</t>
  </si>
  <si>
    <t>AGR.11.000775</t>
  </si>
  <si>
    <t>Служебная записка № 36 от 25.10.2021</t>
  </si>
  <si>
    <t>AGR.11.000780</t>
  </si>
  <si>
    <t>Служебная записка № 37 от 26.10.2021</t>
  </si>
  <si>
    <t>AGR.11.000785</t>
  </si>
  <si>
    <t>Служебная записка № 39 от 09.11.2021</t>
  </si>
  <si>
    <t>AGR.11.000796</t>
  </si>
  <si>
    <t>Служебная записка № 41 от 03.12.2021</t>
  </si>
  <si>
    <t>AGR.11.000797</t>
  </si>
  <si>
    <t>Служебная записка № 42 от 03.12.2021</t>
  </si>
  <si>
    <t>AGR.11.000800</t>
  </si>
  <si>
    <t>Служебная записка № 47 от 07.12.2021</t>
  </si>
  <si>
    <t>AGR.11.000832</t>
  </si>
  <si>
    <t>Служебная записка № 8 от 02.02.2022</t>
  </si>
  <si>
    <t>AGR.11.000836</t>
  </si>
  <si>
    <t>Служебная записка № 44 от 07.12.2021</t>
  </si>
  <si>
    <t>AGR.11.000851</t>
  </si>
  <si>
    <t>Служебная записка № 16 от 17.03.2022</t>
  </si>
  <si>
    <t>AGR.11.000869</t>
  </si>
  <si>
    <t>Служебная записка № 12 от 21.02.2022</t>
  </si>
  <si>
    <t>AGR.11.000870</t>
  </si>
  <si>
    <t>Служебная записка №43 от 06.12.2021</t>
  </si>
  <si>
    <t>AGR.11.000900</t>
  </si>
  <si>
    <t>Служебная записка № 22 от 04.05.2022</t>
  </si>
  <si>
    <t>AGR.11.000913</t>
  </si>
  <si>
    <t>Служебная записка № 23 от 18.05.2022</t>
  </si>
  <si>
    <t>AGR.11.000928</t>
  </si>
  <si>
    <t>Служебная записка № 24 от 23.05.2022</t>
  </si>
  <si>
    <t>AGR.11.000930</t>
  </si>
  <si>
    <t>Служебная записка № 27 от 27.05.2022</t>
  </si>
  <si>
    <t>AGR.11.000943</t>
  </si>
  <si>
    <t>Служебная записка № 35 от 28.06.2022</t>
  </si>
  <si>
    <t>AGR.11.000963</t>
  </si>
  <si>
    <t>Служебная записка № 38 от 26.07.2022</t>
  </si>
  <si>
    <t>AGR.11.000970</t>
  </si>
  <si>
    <t>Служебная записка № 41 от 10.08.2022</t>
  </si>
  <si>
    <t>AGR.11.000972</t>
  </si>
  <si>
    <t>Служебная записка № 44 от 15.08.2022</t>
  </si>
  <si>
    <t>AGR.11.000975</t>
  </si>
  <si>
    <t>AGR.11.000981</t>
  </si>
  <si>
    <t>AGR.11.000992</t>
  </si>
  <si>
    <t>Служебная записка № 49 от 07.09.2022</t>
  </si>
  <si>
    <t>AGR.11.000998</t>
  </si>
  <si>
    <t>Служебная записка № 52 от 15.09.2022</t>
  </si>
  <si>
    <t>AGR.11.001000</t>
  </si>
  <si>
    <t>Служебная записка № 53 от 20.09.2022</t>
  </si>
  <si>
    <t>AGR.11.001002</t>
  </si>
  <si>
    <t>AGR.11.001017</t>
  </si>
  <si>
    <t>Служебная записка № 62 от 18.10.2022</t>
  </si>
  <si>
    <t>AGR.11.001019</t>
  </si>
  <si>
    <t>Служебная записка № 65 от 24.10.2022</t>
  </si>
  <si>
    <t>AGR.11.001029</t>
  </si>
  <si>
    <t>Служебная записка №66 от 31.10.2022</t>
  </si>
  <si>
    <t>AGR.11.001035</t>
  </si>
  <si>
    <t>Служебная записка № 67 от 02.11.2022</t>
  </si>
  <si>
    <t>AGR.11.001037</t>
  </si>
  <si>
    <t>AGR.11.001038</t>
  </si>
  <si>
    <t>AGR.11.001042</t>
  </si>
  <si>
    <t>Служебная записка № 73 от 17.11.2022</t>
  </si>
  <si>
    <t>AGR.10.002713</t>
  </si>
  <si>
    <t>Договор № ОКБ02/22-15 от 01.01.2022</t>
  </si>
  <si>
    <t>AGR.10.002728</t>
  </si>
  <si>
    <t>Договор № ОКБ02/22-78 от 01.01.2022</t>
  </si>
  <si>
    <t>AGR.10.002548</t>
  </si>
  <si>
    <t>ДС № 5 от 12.10.2021</t>
  </si>
  <si>
    <t>AGR.10.002555</t>
  </si>
  <si>
    <t>PRD.009.100000451_COM008002</t>
  </si>
  <si>
    <t>AGR.10.002989</t>
  </si>
  <si>
    <t>Договор № ОКБ02/22-208 от 01.04.2022</t>
  </si>
  <si>
    <t xml:space="preserve"> =vendor!$B$2:$B$861</t>
  </si>
  <si>
    <t xml:space="preserve"> =СМЕЩ('contract'!$A$1;ПОИСКПОЗ($BZ6;'contract'!$A:$A;0)-1;3;СЧЁТЕСЛИ('contract'!$A:$A;$BZ6);1)</t>
  </si>
  <si>
    <t>=ЕСЛИОШИБКА(ВПР(G6;vendor!$B$2:$C$1159;2;ЛОЖЬ);"-")&amp;"_"&amp;ЕСЛИОШИБКА(ВПР([@Компания];Справочники!$A$3:$B$9;2;0);"-")</t>
  </si>
  <si>
    <t xml:space="preserve">  =ЕСЛИОШИБКА(ЕСЛИ([@Смета]="Реализация";"нет";ЕСЛИ(ИЛИ([@[Номенклатруная группа]]="Услуги по инвестиционным расходам ВГО";[@[Номенклатруная группа]]="Строительно-монтажные работы"; [@[Номенклатруная группа]]="Техническая");"Нет";ЕСЛИ(ЛЕВСИМВ([@[Код статьи БДР]];6)="PR.03.";"нет";ЕСЛИ(И([@[Статья БК]]="KR.09.09.00.00.00.00.00.00";[@[Вид расхода]]="Не управляемый");"нет";ЕСЛИ(ИЛИ([@[Статья БК]]="PR.06.24.33.54.00.00.00.00";[@[Вид расхода]]="Не управляемый");"нет";ЕСЛИ([@Контрагент]="PRD.002.000000064";"нет";ЕСЛИ([@Контрагент]="PRD.005.100000056";"нет";ЕСЛИ(И([@[ЦФО предприятия]]="Бухгалтерская служба";[@[Статья БК]]="PR.06.24.33.54.00.00.00.00");"нет";ЕСЛИ([@Контрагент]="PRD.001.000000002";"да";ЕСЛИ(ПОИСКПОЗ([@[Статья БК]];Управляемость;0);"нет";"да"))))))))));"Да")</t>
  </si>
  <si>
    <t>УДНГ</t>
  </si>
  <si>
    <t>COM008006</t>
  </si>
  <si>
    <t>Расходы на аренду скважин (ППА)</t>
  </si>
  <si>
    <t>OP.45.03.06.00.00.00.00.00</t>
  </si>
  <si>
    <t>Доходы от сдачи имущества в финансовую аренду</t>
  </si>
  <si>
    <t>PR.09.03.00.00.00.00.00.00</t>
  </si>
  <si>
    <t>Отдел ТиКРС</t>
  </si>
  <si>
    <t>CFR360057</t>
  </si>
  <si>
    <t>Северо-Ютымское месторождение</t>
  </si>
  <si>
    <t>FLD.KLN.02.01.004</t>
  </si>
  <si>
    <t>Месторождения др.компаний</t>
  </si>
  <si>
    <t>FLD.OTH.01.01.006</t>
  </si>
  <si>
    <t>Северо-Чупальское</t>
  </si>
  <si>
    <t>FLD.KLN.01.01.006</t>
  </si>
  <si>
    <t>Отдел бурения скважин</t>
  </si>
  <si>
    <t>CFR360056</t>
  </si>
  <si>
    <t xml:space="preserve"> =Справочники!$X$3:$X$25</t>
  </si>
  <si>
    <t>Месторождения_др.компаний</t>
  </si>
  <si>
    <t>Северо-Чупальское_месторождение</t>
  </si>
  <si>
    <t>КанБайкал_ООООПМесторождения_др.компаний</t>
  </si>
  <si>
    <t>КанБайкал_ООООПВосточно -Унтыгейский_л.у.</t>
  </si>
  <si>
    <t>КанБайкал_ООООПСеверо-Ютымское месторождение</t>
  </si>
  <si>
    <t>КанБайкал_ООООПСеверо-Чупальское_месторождение</t>
  </si>
  <si>
    <t>КанБайкал_ООООПЯмское_месторождение</t>
  </si>
  <si>
    <t>Коимсапское</t>
  </si>
  <si>
    <t>Коимсапское_месторождение</t>
  </si>
  <si>
    <t>Петротэк-Нефть_ООООПКоимсапское_месторождение</t>
  </si>
  <si>
    <t>КанБайкал_ООООПКоимсапское_месторождение</t>
  </si>
  <si>
    <t>ЮрскНефть_ООООПБез_месторождения</t>
  </si>
  <si>
    <t>Петротэк-Нефть_ООООПБез_месторождения</t>
  </si>
  <si>
    <t>Амортизация ППА лиз/имущ. (общехозяйственного назначения)</t>
  </si>
  <si>
    <t>Налог на дополнительный доход (НДД)</t>
  </si>
  <si>
    <t>FLD.UNT.01.01.002</t>
  </si>
  <si>
    <t>Унтыгейское УНТ</t>
  </si>
  <si>
    <t>УнтыгейНефть_ОООУРБез_месторождения</t>
  </si>
  <si>
    <t>УнтыгейНефть_ОООВПБез_месторождения</t>
  </si>
  <si>
    <t>УнтыгейНефть_ООО</t>
  </si>
  <si>
    <t>КанБайкал_ООООПУнтыгейское УНТ_месторождение</t>
  </si>
  <si>
    <t>УнтыгейНефть_ООООПУнтыгейское УНТ_месторождение</t>
  </si>
  <si>
    <t>УнтыгейНефть_ОООВнереализацияБез_месторождения</t>
  </si>
  <si>
    <t>БДДС БП 
2024.01</t>
  </si>
  <si>
    <t>БДДС БП 
2024.02</t>
  </si>
  <si>
    <t>БДДС БП 
2024.03</t>
  </si>
  <si>
    <t>БДДС БП 
2024.04</t>
  </si>
  <si>
    <t>БДДС БП 
2024.05</t>
  </si>
  <si>
    <t>БДДС БП 
2024.06</t>
  </si>
  <si>
    <t>БДДС БП 
2024.07</t>
  </si>
  <si>
    <t>БДДС БП 
2024.08</t>
  </si>
  <si>
    <t>БДДС БП 
2024.09</t>
  </si>
  <si>
    <t>БДДС БП 
2024.10</t>
  </si>
  <si>
    <t>БДДС БП 
2024.11</t>
  </si>
  <si>
    <t>БДДС БП 
2024.12</t>
  </si>
  <si>
    <t>б/н янв, б/н фев., 2 скв. б/н апр.,2 скв. б/н июнь на ЗМБ м-р</t>
  </si>
  <si>
    <t xml:space="preserve"> б/н фев., б/н скв. б/н март.,б/н скв. июнь, б/н скв. июль на УНТ м-р</t>
  </si>
  <si>
    <t>Генподряд+материалы КВ</t>
  </si>
  <si>
    <t>б/н скв. ПР ОПЗ июль.,
б/н скв. ПР ОПЗ  окт.,</t>
  </si>
  <si>
    <t>б/н скв. ( СКО+ГКО 7м3) июль.,
б/н скв. ( СКО+ГКО 7м3) окт.,</t>
  </si>
  <si>
    <t>б/н скв. ПР ОПЗ  март.,
б/н скв. ПР ОПЗ  май.,</t>
  </si>
  <si>
    <t>б/н скв. ( СКО+ГКО 7м3) март.,
б/н скв.  ( СКО+ГКО 7м3) май.,</t>
  </si>
  <si>
    <t>ПТО ВЭЭ б/н апрель, б/н октябрь Унт. м-р</t>
  </si>
  <si>
    <t>скв. 225 кп 2(100тн) ГРП с ПНЛГ. (РИР ЮС1/2, ГРП ЮС2)Унт апрель</t>
  </si>
  <si>
    <t>б/н скв., АС4, ГРП 40тн фев., и б/н скв. БС8, ГРП 40тн март.</t>
  </si>
  <si>
    <t>б/н скв.ЖГС фев.,
б/н скв. ЖГС март.</t>
  </si>
  <si>
    <t>б/н скв. ЖГС авг.,
б/н скв. ЖГС ноя.,</t>
  </si>
  <si>
    <t>б/н скв. ( ЮС 1/2, ГРП 50тн) авг.,
б/н скв. ( ЮС 1/2, ГРП 50тн) ноя.,</t>
  </si>
  <si>
    <t>б/н скв. ПР/ЗР ГРП авг.,
б/н скв. ПР/ЗР ГРП ноя.,</t>
  </si>
  <si>
    <t>б/н скв. ГНКТ  авг.,</t>
  </si>
  <si>
    <t>31Р вывод из ликвидации</t>
  </si>
  <si>
    <t>КРС 17 скв. ППД, и 1 скв. ПППД,, 12 скв. КРС и 1 скв.прочие</t>
  </si>
  <si>
    <t xml:space="preserve">КРС 8 скв. ППД, и 13 скв. ПППД, и  25 скв. КРС </t>
  </si>
  <si>
    <t>РИР</t>
  </si>
  <si>
    <t xml:space="preserve">КРС </t>
  </si>
  <si>
    <t>ТРС 48 скв. отказ, и 3 скв. ППР и 3 скв.прочие</t>
  </si>
  <si>
    <t>ЖГС и БСГ</t>
  </si>
  <si>
    <t xml:space="preserve">СКВ </t>
  </si>
  <si>
    <t>Аренда НКТ</t>
  </si>
  <si>
    <t>ОПЗ 
Для увеличения приёмистости Q на скв. ППД и ВЗ</t>
  </si>
  <si>
    <t>ТРС 48 скв. отказ, и 3 скв. ППР  и 5 скв. прочие</t>
  </si>
  <si>
    <t xml:space="preserve">Мобилизация/демобилизация </t>
  </si>
  <si>
    <t>Солянокислотная обработка ЭЦН 5м3 НСL 5%</t>
  </si>
  <si>
    <t>Доп. ГТМ ЗМБ м-р</t>
  </si>
  <si>
    <t>б/н скв. ПР/ЗР ГРП  фев.,
б/н скв. ПР/ЗР ГРП  март.</t>
  </si>
  <si>
    <t>ДЭС  с учётом Моб. и Дем. 207 и 208</t>
  </si>
  <si>
    <t xml:space="preserve">ГРП </t>
  </si>
  <si>
    <t>технологическое дежурство</t>
  </si>
  <si>
    <t>Аренда НКТ 207 и 208</t>
  </si>
  <si>
    <t>Вывод из консервации и испытание КРС скв. 207 и 208</t>
  </si>
  <si>
    <t>ЖГС 207 и 208</t>
  </si>
  <si>
    <t>ЖГС и БСГ - по Ремонт ТРС 6скв. изв. ГНО</t>
  </si>
  <si>
    <t>ДЭС  с учётом Моб. и Дем.</t>
  </si>
  <si>
    <t>Согласовано</t>
  </si>
  <si>
    <t>Утверждаю</t>
  </si>
  <si>
    <t xml:space="preserve">Первый Заместитель Генерального директора   - </t>
  </si>
  <si>
    <t xml:space="preserve">Генеральный директор </t>
  </si>
  <si>
    <t>Главный инженер</t>
  </si>
  <si>
    <t>_________________Ю.А. Нишкевич</t>
  </si>
  <si>
    <t>Заместитель генерального директора-</t>
  </si>
  <si>
    <t>Главный геолог</t>
  </si>
  <si>
    <t>_________________ Рябец Д.А.</t>
  </si>
  <si>
    <t>Вид работ</t>
  </si>
  <si>
    <t>№ п.п.</t>
  </si>
  <si>
    <t>Показатели</t>
  </si>
  <si>
    <t>Ед. изм.</t>
  </si>
  <si>
    <t>Норма</t>
  </si>
  <si>
    <t>1 квартал</t>
  </si>
  <si>
    <t>2 квартал</t>
  </si>
  <si>
    <t>3 квартал</t>
  </si>
  <si>
    <t>4 квартал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</si>
  <si>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</si>
  <si>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</si>
  <si>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</si>
  <si>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</si>
  <si>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</si>
  <si>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</si>
  <si>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</si>
  <si>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</si>
  <si>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</si>
  <si>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</si>
  <si>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</si>
  <si>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</si>
  <si>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откл.</t>
  </si>
  <si>
    <t>КРС ГТМ</t>
  </si>
  <si>
    <t>шт.</t>
  </si>
  <si>
    <t>Продолжительность ремонта</t>
  </si>
  <si>
    <t>час.</t>
  </si>
  <si>
    <t>Ст-ть ремонта</t>
  </si>
  <si>
    <t>Устранение негерметичности(УЭЦН+пакер)</t>
  </si>
  <si>
    <t>Ввод скважин из бездействия - КР</t>
  </si>
  <si>
    <t>прочие ГТМ Консервация/Ликвидация</t>
  </si>
  <si>
    <t>Прочий КРС</t>
  </si>
  <si>
    <t>Ремонт нагнетательных скважин(ППР)</t>
  </si>
  <si>
    <t>КРС</t>
  </si>
  <si>
    <t>Прочий капитальный ремонт (доп.работы)</t>
  </si>
  <si>
    <t>ТРС</t>
  </si>
  <si>
    <t>сут.</t>
  </si>
  <si>
    <t>Продолжительность тех. дежурства</t>
  </si>
  <si>
    <t>технологическое дежурство без бригады</t>
  </si>
  <si>
    <t>ТРС ГТМ</t>
  </si>
  <si>
    <t>Оптимизация режима эксплуатации -ТР</t>
  </si>
  <si>
    <t>Прочие ГТМ в текущем ремонте скважин ОПТ</t>
  </si>
  <si>
    <t>прочие ГТМ ТРС ВЗ</t>
  </si>
  <si>
    <t>Извлечение ГНО</t>
  </si>
  <si>
    <t>Смена глубинно-насосного оборудования (Отказы)</t>
  </si>
  <si>
    <t>Смена глубинно-насосного оборудования (ППР)</t>
  </si>
  <si>
    <t xml:space="preserve">  Освоение скважин после бурения</t>
  </si>
  <si>
    <t>Освоение</t>
  </si>
  <si>
    <t>Освоение, ПР и ЗР МГРП</t>
  </si>
  <si>
    <t xml:space="preserve">КРС                                     </t>
  </si>
  <si>
    <t xml:space="preserve">Итого КРС </t>
  </si>
  <si>
    <t>Продолжительность ремонта КРС</t>
  </si>
  <si>
    <t>Количество бригад КРС всего</t>
  </si>
  <si>
    <t>бр.</t>
  </si>
  <si>
    <t xml:space="preserve">ТРС                                     </t>
  </si>
  <si>
    <t xml:space="preserve">Итого ТРС </t>
  </si>
  <si>
    <t>Продолжительность ремонта ТРС</t>
  </si>
  <si>
    <t>Количество бригад ТРС всего</t>
  </si>
  <si>
    <t xml:space="preserve">Освоение скважин после бурения                                     </t>
  </si>
  <si>
    <t xml:space="preserve">Итого Освоение </t>
  </si>
  <si>
    <t>Продолжительность ремонта Освоение</t>
  </si>
  <si>
    <t>Количество бригад Освоение всего</t>
  </si>
  <si>
    <t>ОД</t>
  </si>
  <si>
    <t xml:space="preserve">Итого </t>
  </si>
  <si>
    <t xml:space="preserve">Продолжительность ремонта </t>
  </si>
  <si>
    <t>Количество бригад  всего</t>
  </si>
  <si>
    <t>Стоимость аренды подвески НКТ-73мм (выс.)(ОД)</t>
  </si>
  <si>
    <t>скв/оп</t>
  </si>
  <si>
    <t>мобилизации / демобилизации одной подвески НКТВ-73мм</t>
  </si>
  <si>
    <t>Мобилизация/Демобилизация</t>
  </si>
  <si>
    <t>КВ</t>
  </si>
  <si>
    <t>ОД и КВ</t>
  </si>
  <si>
    <t xml:space="preserve">Начальник ОТКРС 
ООО «КанБайкал»
</t>
  </si>
  <si>
    <t>оклонение</t>
  </si>
  <si>
    <t>Оптимизация режима эксплуатации-ТР</t>
  </si>
  <si>
    <t>Ст-ть ДЭС</t>
  </si>
  <si>
    <t>Освоение , ПР и ЗР МГРП</t>
  </si>
  <si>
    <t>Стоимость аренды подвески НКТ-73мм (выс.)(КВ)</t>
  </si>
  <si>
    <t>ТКРС</t>
  </si>
  <si>
    <t>м/р</t>
  </si>
  <si>
    <t>ЗМБ</t>
  </si>
  <si>
    <t>руб</t>
  </si>
  <si>
    <t>Унт</t>
  </si>
  <si>
    <t xml:space="preserve">ОД </t>
  </si>
  <si>
    <t>Итого</t>
  </si>
  <si>
    <t>Всего</t>
  </si>
  <si>
    <t>Прогноз 2019, скв/оп. УНТ</t>
  </si>
  <si>
    <t xml:space="preserve">БП 2020, скв/оп.УНТ </t>
  </si>
  <si>
    <t>Прогноз 2019, скв/оп. ЗМБ</t>
  </si>
  <si>
    <t>БП 2020, скв/оп.ЗМБ</t>
  </si>
  <si>
    <t>Прогноз 2019, тыс.руб. УНТ</t>
  </si>
  <si>
    <t>БП 2020, тыс.руб.УНТ</t>
  </si>
  <si>
    <t>Прогноз 2019, тыс.руб. ЗМБ</t>
  </si>
  <si>
    <t>БП 2020, тыс.руб.ЗМБ</t>
  </si>
  <si>
    <t xml:space="preserve">Промывка и освоение ННС с установкой ГНКТ и ПАУ после ГРП (c мобилизацией и демобилизацией). </t>
  </si>
  <si>
    <t>Разбуривание шаров/седел 5 портовой компоновки, нормализации забоя и освоения с применением азота с помощью установки ГНКТ (170 бр/час на 1 скв/операцию)</t>
  </si>
  <si>
    <t>Итого оклонение, тыс.руб.</t>
  </si>
  <si>
    <t>Работы по приготовлению жидкости глушения на основе NaCl (плотность 1,18г/см3) с применением ингибиторов коррозии и гидрофобизаторов</t>
  </si>
  <si>
    <t>м3</t>
  </si>
  <si>
    <t xml:space="preserve">Работы по приготовлению жидкости глушения на основе КCl (плотность 1,14г/см3) с применением ингибиторов коррозии и гидрофобизаторов </t>
  </si>
  <si>
    <t xml:space="preserve">Работы по приготовлению жидкости глушения на основе СaCl2 (плотность 1,35г/см3) с применением ингибиторов коррозии и гидрофобизаторов </t>
  </si>
  <si>
    <t>Работы по приготовлению блокирующего состава в целях ликвидации поглощения растворов глушения,БСГ 5м3 (блокирующий состав галит, плотность 1,18г/см3)</t>
  </si>
  <si>
    <t>Работы по приготовлению блокирующего состава в целях ликвидации поглощения растворов глушения,БСГС 5м3 (ТУ 2458-002-37997962-2016, плотность 1,18г/см3)</t>
  </si>
  <si>
    <t>Работы по установке кислотных ванн в целях устранения прихватов подземного оборудования и планшайбы,5м3 НСL 12% с применением ингибиторов коррозии и гидрофобизаторов</t>
  </si>
  <si>
    <t xml:space="preserve">Работы по установке понизителя трения (смазка для металлов) в  целях устранения ликвидации прихватов подземного оборудования и планшайбы, 5 м3 с применением ингибиторов коррозии и гидрофобизаторов  </t>
  </si>
  <si>
    <t>Работы по обработке призабойной зоны пласта кислотными композициями, 7м3 НСL 12% с применением ингибиторов коррозии и гидрофобизаторов</t>
  </si>
  <si>
    <t>Услуги по обслуживанию ЭЦН</t>
  </si>
  <si>
    <t>Работы по солянокислотной обработке УЭЦН 5м3 НСL 5% с применением ингибиторов коррозии и гидрофобизаторов</t>
  </si>
  <si>
    <t>Работы по солянокислотной обработке УЭЦН 3м3 НСL 5% с применением ингибиторов коррозии и гидрофобизаторов</t>
  </si>
  <si>
    <t>т.руб</t>
  </si>
  <si>
    <t>Работы по обработке призабойной зоны пласта кислотными композициями, НСL 6% + лимонная кислота 5% с применением ингибиторов коррозии и гидрофобизаторов.</t>
  </si>
  <si>
    <t>Работы по обработке призабойной зоны пласта кислотными композициями (,СКО-5м3+ГКО -3м3)</t>
  </si>
  <si>
    <t>Прогноз 2019, м3 ,УНТ</t>
  </si>
  <si>
    <t xml:space="preserve">БП2020, м3,УНТ </t>
  </si>
  <si>
    <t>Прогноз 2019, м3 ,ЗМБ</t>
  </si>
  <si>
    <t>БП 2020, м3,ЗМБ</t>
  </si>
  <si>
    <t>БП 2020, тыс.руб. УНТ</t>
  </si>
  <si>
    <t>БП 2020, тыс.руб. ЗМБ</t>
  </si>
  <si>
    <t>РИР (ЛНЭК, изоляция пласта)</t>
  </si>
  <si>
    <t>РИР (изоляция межколонного пространства)</t>
  </si>
  <si>
    <t>ЛНЭК при малой приемистости с применением микроцемента</t>
  </si>
  <si>
    <t>РИР ЛЗКЦ (Ликвидация заколонной циркуляции c применением пакера-ретейнера)</t>
  </si>
  <si>
    <t>РИР ОВП (Ограничение водопритока)</t>
  </si>
  <si>
    <t>РИР (ВЦК, ЛЗКЦ сверху)</t>
  </si>
  <si>
    <t>РИР (ЛНЭК с высокой приемистостью, более 700 м3 в сутки)</t>
  </si>
  <si>
    <t>Договор № ОКБ02/23-112 от 01.01.2023</t>
  </si>
  <si>
    <t>Договор № ОКБ02/23-149 от 01.01.2023</t>
  </si>
  <si>
    <t>ЭВЕРЕСТ ООО ОПИ</t>
  </si>
  <si>
    <t>ОПИ</t>
  </si>
  <si>
    <t>AGR.17.000570</t>
  </si>
  <si>
    <t>Договор НФ01/18-27 от 03.12.2018г. Доп. отгр. НОЯБРЬ 2022 р</t>
  </si>
  <si>
    <t>AGR.17.000571</t>
  </si>
  <si>
    <t>Договор НФ01/18-27 от 03.12.2018г. Доп. отгр. НОЯБРЬ 2022 US</t>
  </si>
  <si>
    <t>AGR.17.000586</t>
  </si>
  <si>
    <t>Договор НФ01/18-27 от 03.12.2018г. Доп. отгр. ДЕКАБРЬ 2022 U</t>
  </si>
  <si>
    <t>AGR.17.000587</t>
  </si>
  <si>
    <t>Договор НФ01/18-27 от 03.12.2018г. Доп. отгр. ДЕКАБРЬ 2022 C</t>
  </si>
  <si>
    <t>AGR.17.000588</t>
  </si>
  <si>
    <t>Договор НФ01/18-27 от 03.12.2018г. Доп. отгр. ДЕКАБРЬ 2022 р</t>
  </si>
  <si>
    <t>AGR.17.000593</t>
  </si>
  <si>
    <t>Договор НФ01/18-27 от 03.12.2018г. Доп. отгр. ЯНВАРЬ 2023 CN</t>
  </si>
  <si>
    <t>AGR.17.000594</t>
  </si>
  <si>
    <t>Договор НФ01/18-27 от 03.12.2018г. Доп. отгр. ЯНВАРЬ 2023 US</t>
  </si>
  <si>
    <t>AGR.17.000595</t>
  </si>
  <si>
    <t>Договор НФ01/18-27 от 03.12.2018г. Доп. отгр. ЯНВАРЬ 2023 ру</t>
  </si>
  <si>
    <t>AGR.17.000607</t>
  </si>
  <si>
    <t>Договор НФ01/18-27 от 03.12.2018г. Доп. отгр. ФЕВРАЛЬ 2023 C</t>
  </si>
  <si>
    <t>AGR.17.000608</t>
  </si>
  <si>
    <t>Договор НФ01/18-27 от 03.12.2018г. Доп. отгр. ФЕВРАЛЬ 2023 U</t>
  </si>
  <si>
    <t>AGR.17.000609</t>
  </si>
  <si>
    <t>Договор НФ01/18-27 от 03.12.2018г. Доп. отгр. ФЕВРАЛЬ 2023 р</t>
  </si>
  <si>
    <t>AGR.17.000628</t>
  </si>
  <si>
    <t>Договор НФ01/18-27 от 03.12.2018г. Доп. отгр. АПРЕЛЬ 2023 US</t>
  </si>
  <si>
    <t>AGR.17.000629</t>
  </si>
  <si>
    <t>Договор НФ01/18-27 от 03.12.2018г. Доп. отгр. АПРЕЛЬ 2023 ру</t>
  </si>
  <si>
    <t>Договор НФ01/16-46 от 15.11.2016г. (по дог.о переуступке № Ю</t>
  </si>
  <si>
    <t>Договор НФ01/18-28 от 03.12.2018г Октябрь 2022 USD 1</t>
  </si>
  <si>
    <t>Договор НФ01/18-28 от 03.12.2018г Октябрь 2022 USD 2</t>
  </si>
  <si>
    <t>AGR.11.001053</t>
  </si>
  <si>
    <t>AGR.11.001054</t>
  </si>
  <si>
    <t>Договор НФ01/18-28 от 03.12.2018г Ноябрь 2022</t>
  </si>
  <si>
    <t>AGR.11.001055</t>
  </si>
  <si>
    <t>Договор НФ01/18-28 от 03.12.2018г Ноябрь 2022 USD</t>
  </si>
  <si>
    <t>Договор №Д008591220000/ОКБ02/22-261 от 10.01.2022г.</t>
  </si>
  <si>
    <t>AGR.10.003593</t>
  </si>
  <si>
    <t>Договор № ОКБ02/23-46 от 01.01.2023</t>
  </si>
  <si>
    <t>AGR.10.003596</t>
  </si>
  <si>
    <t>Договор № ОКБ02/22-455 от 21.11.2022</t>
  </si>
  <si>
    <t>AGR.10.003705</t>
  </si>
  <si>
    <t>Договор № ОКБ02/23-70/Д001723 от 01.01.2023</t>
  </si>
  <si>
    <t>Купля-продажа валюты (USD)</t>
  </si>
  <si>
    <t>Договор № ЮН02/19-03 от 01.01.2019</t>
  </si>
  <si>
    <t>Договор № ОКБ02/22-241 от 19.04.2022</t>
  </si>
  <si>
    <t>AGR.10.003475</t>
  </si>
  <si>
    <t>Договор № ОКБ02/22-436 от 31.10.2022</t>
  </si>
  <si>
    <t>AGR.10.003494</t>
  </si>
  <si>
    <t>Договор № ОКБ02/22-456 от 21.11.2022</t>
  </si>
  <si>
    <t>AGR.10.003530</t>
  </si>
  <si>
    <t>Договор № ОКБ02/22-460 от 21.11.2022</t>
  </si>
  <si>
    <t>AGR.10.003720</t>
  </si>
  <si>
    <t>Договор № ОКБ02/23-166 от 25.01.2023</t>
  </si>
  <si>
    <t>AGR.10.003726</t>
  </si>
  <si>
    <t>Договор № ОКБ02/23-156 от 01.01.2023</t>
  </si>
  <si>
    <t>AGR.10.003738</t>
  </si>
  <si>
    <t>Договор № ОКБ02/23-139 от 01.01.2023</t>
  </si>
  <si>
    <t>AGR.10.003790</t>
  </si>
  <si>
    <t>Договор № ОКБ02/23-162 от 01.01.2023</t>
  </si>
  <si>
    <t>AGR.10.003852</t>
  </si>
  <si>
    <t>Договор № ОКБ02/23-225 от 01.03.2023</t>
  </si>
  <si>
    <t>AGR.10.003883</t>
  </si>
  <si>
    <t>Договор № ОКБ02/23-255 от 18.04.2023</t>
  </si>
  <si>
    <t>AGR.10.003721</t>
  </si>
  <si>
    <t>Договор № ОКБ02/23-165 от 25.01.2023</t>
  </si>
  <si>
    <t>AGR.10.003724</t>
  </si>
  <si>
    <t>Договор № ОКБ02/23-154 от 01.01.2023</t>
  </si>
  <si>
    <t>Договор № ННГ02/17-106 от 15.06.2017</t>
  </si>
  <si>
    <t>Договор № КБ0221-37 от 20.12.2021</t>
  </si>
  <si>
    <t>Договор № ОКБ02/22-50 от 01.01.2022</t>
  </si>
  <si>
    <t>AGR.10.003459</t>
  </si>
  <si>
    <t>Договор № ОКБ02/22-434 от 07.11.2022</t>
  </si>
  <si>
    <t>AGR.10.003461</t>
  </si>
  <si>
    <t>Договор № ОКБ02/22-407 от 03.10.2022</t>
  </si>
  <si>
    <t>AGR.10.003476</t>
  </si>
  <si>
    <t>Договор № ОКБ02/23-32 от 01.01.2023</t>
  </si>
  <si>
    <t>AGR.10.003522</t>
  </si>
  <si>
    <t>AGR.10.003531</t>
  </si>
  <si>
    <t>Договор № ОКБ02/22-457 от 18.11.2022</t>
  </si>
  <si>
    <t>AGR.10.003536</t>
  </si>
  <si>
    <t>Договор № ОКБ02/23-80 от 01.01.2023</t>
  </si>
  <si>
    <t>AGR.10.003554</t>
  </si>
  <si>
    <t>Договор № ОКБ02/22-476 от 09.12.2022</t>
  </si>
  <si>
    <t>AGR.10.003567</t>
  </si>
  <si>
    <t>Договор № ОКБ02/22-462 от 18.11.2022</t>
  </si>
  <si>
    <t>AGR.10.003635</t>
  </si>
  <si>
    <t>Соглашение от 21.12.2022 к Договору № 01/15 от 20.02.2015</t>
  </si>
  <si>
    <t>AGR.10.003660</t>
  </si>
  <si>
    <t>Договор № ОКБ02/23-128 от 09.01.2023</t>
  </si>
  <si>
    <t>AGR.10.003695</t>
  </si>
  <si>
    <t>Договор № ОКБ02/23-133 от 01.01.2023</t>
  </si>
  <si>
    <t>AGR.10.003723</t>
  </si>
  <si>
    <t>Договор № ОКБ02/23-164 от 25.01.2023</t>
  </si>
  <si>
    <t>AGR.10.003769</t>
  </si>
  <si>
    <t>Договор № ОКБ02/23-206 от 28.02.2023</t>
  </si>
  <si>
    <t>AGR.10.003783</t>
  </si>
  <si>
    <t>Договор № ОКБ02/23-170 от 21.01.2023</t>
  </si>
  <si>
    <t>AGR.10.003784</t>
  </si>
  <si>
    <t>Договор № ОКБ02/23-181 от 01.01.2023</t>
  </si>
  <si>
    <t>AGR.10.003823</t>
  </si>
  <si>
    <t>Договор № ОКБ02/23-177 от 10.02.2023</t>
  </si>
  <si>
    <t>AGR.10.003851</t>
  </si>
  <si>
    <t>Договор № ОКБ02/23-234 от 28.03.2023</t>
  </si>
  <si>
    <t>AGR.12.000116</t>
  </si>
  <si>
    <t>AGR.12.000188</t>
  </si>
  <si>
    <t>AGR.12.000053</t>
  </si>
  <si>
    <t>01/ПН/2011 - за нефть</t>
  </si>
  <si>
    <t>AGR.10.003560</t>
  </si>
  <si>
    <t>Договор № ОКБ02/23-24 от 01.01.2023</t>
  </si>
  <si>
    <t>AGR.10.003588</t>
  </si>
  <si>
    <t>Договор № ОКБ02/23-23 от 01.01.2023</t>
  </si>
  <si>
    <t>AGR.10.003477</t>
  </si>
  <si>
    <t>Договор № ОКБ02/23-31 от 01.01.2023</t>
  </si>
  <si>
    <t>AGR.10.003580</t>
  </si>
  <si>
    <t>Договор № ОКБ02/22-477 от 14.12.2022</t>
  </si>
  <si>
    <t>AGR.10.003722</t>
  </si>
  <si>
    <t>Договор № ОКБ02/23-168 от 25.01.2023</t>
  </si>
  <si>
    <t>AGR.10.003725</t>
  </si>
  <si>
    <t>Договор № ОКБ02/23-155 от 01.01.2023</t>
  </si>
  <si>
    <t>AGR.10.003728</t>
  </si>
  <si>
    <t>Договор № ОКБ02/23-138 от 01.01.2023</t>
  </si>
  <si>
    <t>AGR.10.003788</t>
  </si>
  <si>
    <t>Договор № ОКБ02/23-161 от 01.01.2023</t>
  </si>
  <si>
    <t>AGR.10.003832</t>
  </si>
  <si>
    <t>Договор № ОКБ02/23-217 от 01.03.2023</t>
  </si>
  <si>
    <t>AGR.11.001052</t>
  </si>
  <si>
    <t>Договор №КБ01/21-38 от 31.07.2021 % по коммерческому кредиту</t>
  </si>
  <si>
    <t>AGR.11.001058</t>
  </si>
  <si>
    <t>AGR.17.000568</t>
  </si>
  <si>
    <t>AGR.17.000574</t>
  </si>
  <si>
    <t>AGR.17.000578</t>
  </si>
  <si>
    <t>Договор ОКБ02/22-460 от 21.11.2022</t>
  </si>
  <si>
    <t>AGR.17.000598</t>
  </si>
  <si>
    <t>AGR.17.000600</t>
  </si>
  <si>
    <t>AGR.17.000602</t>
  </si>
  <si>
    <t>AGR.17.000611</t>
  </si>
  <si>
    <t>AGR.17.000618</t>
  </si>
  <si>
    <t>AGR.17.000627</t>
  </si>
  <si>
    <t>AGR.05.000056</t>
  </si>
  <si>
    <t>AGR.05.000057</t>
  </si>
  <si>
    <t>Договор №КБ0221-37 от 20.12.2021</t>
  </si>
  <si>
    <t>AGR.11.001045</t>
  </si>
  <si>
    <t>AGR.11.001046</t>
  </si>
  <si>
    <t>AGR.11.001049</t>
  </si>
  <si>
    <t>AGR.11.001056</t>
  </si>
  <si>
    <t>AGR.11.001057</t>
  </si>
  <si>
    <t>AGR.11.001062</t>
  </si>
  <si>
    <t>AGR.11.001065</t>
  </si>
  <si>
    <t>AGR.11.001070</t>
  </si>
  <si>
    <t>AGR.11.001073</t>
  </si>
  <si>
    <t>AGR.11.001076</t>
  </si>
  <si>
    <t>AGR.11.001082</t>
  </si>
  <si>
    <t>AGR.11.001087</t>
  </si>
  <si>
    <t>AGR.11.001089</t>
  </si>
  <si>
    <t>AGR.11.001092</t>
  </si>
  <si>
    <t>AGR.11.001095</t>
  </si>
  <si>
    <t>AGR.11.001096</t>
  </si>
  <si>
    <t>AGR.11.001098</t>
  </si>
  <si>
    <t>AGR.11.001107</t>
  </si>
  <si>
    <t>AGR.11.001112</t>
  </si>
  <si>
    <t>AGR.11.001113</t>
  </si>
  <si>
    <t>Договор № УН02/23-21 от 28.03.2023</t>
  </si>
  <si>
    <t>AGR.12.000045</t>
  </si>
  <si>
    <t>AGR.12.000091</t>
  </si>
  <si>
    <t>AGR.12.000092</t>
  </si>
  <si>
    <t>AGR.12.000099</t>
  </si>
  <si>
    <t>AGR.12.000102</t>
  </si>
  <si>
    <t>AGR.12.000103</t>
  </si>
  <si>
    <t>AGR.12.000104</t>
  </si>
  <si>
    <t>AGR.12.000121</t>
  </si>
  <si>
    <t>Договор №ПН02/21-17 от 01.07.2021</t>
  </si>
  <si>
    <t>AGR.12.000122</t>
  </si>
  <si>
    <t>AGR.12.000125</t>
  </si>
  <si>
    <t>AGR.12.000142</t>
  </si>
  <si>
    <t>AGR.12.000149</t>
  </si>
  <si>
    <t>AGR.12.000161</t>
  </si>
  <si>
    <t>AGR.12.000186</t>
  </si>
  <si>
    <t>AGR.12.000190</t>
  </si>
  <si>
    <t>AGR.12.000193</t>
  </si>
  <si>
    <t>Приложение № 1354 КБО от 18.10.2021</t>
  </si>
  <si>
    <t>Приложение № 1378 КБО от 11.11.2021</t>
  </si>
  <si>
    <t>Приложение № 1452 КБО от 01.01.2022</t>
  </si>
  <si>
    <t>Приложение № 1553 USD КБО от 19.05.2022</t>
  </si>
  <si>
    <t>Приложение № 1507 КБО от 14.04.2022</t>
  </si>
  <si>
    <t>Приложение № 1557 КБО от 27.05.2022</t>
  </si>
  <si>
    <t>Приложение № 1552 USD КБО от 19.05.2022</t>
  </si>
  <si>
    <t>Приложение № 1574 КБО от 22.06.2022</t>
  </si>
  <si>
    <t>Приложение № 1593 КБО от 01.06.2022</t>
  </si>
  <si>
    <t>Приложение № 1569 КБО от 10.06.2022</t>
  </si>
  <si>
    <t>Приложение № 1602 КБО от 01.08.2022</t>
  </si>
  <si>
    <t>Приложение № 1578 КБО от 29.06.2022</t>
  </si>
  <si>
    <t>Приложение № 1486 КБО от 21.03.2022</t>
  </si>
  <si>
    <t>Приложение № 1447 КБО от 16.06.2022</t>
  </si>
  <si>
    <t>Приложение № 1647 USD КБО от 11.10.2022</t>
  </si>
  <si>
    <t>Приложение № 1653 КБО от 12.10.2022</t>
  </si>
  <si>
    <t>Приложение № 1621 КБО от 23.08.2022</t>
  </si>
  <si>
    <t>AGR.10.003480</t>
  </si>
  <si>
    <t>Приложение № 1654 КБО от 12.10.2022</t>
  </si>
  <si>
    <t>AGR.10.003481</t>
  </si>
  <si>
    <t>Приложение № 1492 КБО от 23.03.2022</t>
  </si>
  <si>
    <t>AGR.10.003485</t>
  </si>
  <si>
    <t>Приложение № 1577 КБО от 23.06.2022</t>
  </si>
  <si>
    <t>AGR.10.003487</t>
  </si>
  <si>
    <t>Приложение № 1676 КБО от 01.10.2022</t>
  </si>
  <si>
    <t>AGR.10.003498</t>
  </si>
  <si>
    <t>Приложение № 1649 КБО от 11.10.2022</t>
  </si>
  <si>
    <t>AGR.10.003499</t>
  </si>
  <si>
    <t>Приложение № 1675 КБО от 11.11.2022</t>
  </si>
  <si>
    <t>AGR.10.003500</t>
  </si>
  <si>
    <t>Приложение № 1659 КБО от 17.10.2022</t>
  </si>
  <si>
    <t>AGR.10.003501</t>
  </si>
  <si>
    <t>Приложение № 1637 КБО от 16.09.2022</t>
  </si>
  <si>
    <t>AGR.10.003502</t>
  </si>
  <si>
    <t>Приложение № 1588 КБО от 12.07.2022</t>
  </si>
  <si>
    <t>AGR.10.003503</t>
  </si>
  <si>
    <t>Приложение № 1609 EUR КБО от 17.08.2022</t>
  </si>
  <si>
    <t>AGR.10.003505</t>
  </si>
  <si>
    <t>Приложение № 1587 КБО от 11.07.2022</t>
  </si>
  <si>
    <t>AGR.10.003518</t>
  </si>
  <si>
    <t>Приложение № 1691 КБО от 01.10.2022</t>
  </si>
  <si>
    <t>AGR.10.003519</t>
  </si>
  <si>
    <t>Приложение № 1692 КБО от 01.10.2022</t>
  </si>
  <si>
    <t>AGR.10.003520</t>
  </si>
  <si>
    <t>Приложение № 1555 КБО от 25.05.2022</t>
  </si>
  <si>
    <t>AGR.10.003521</t>
  </si>
  <si>
    <t>Приложение № 1572 КБО от 17.06.2022</t>
  </si>
  <si>
    <t>AGR.10.003523</t>
  </si>
  <si>
    <t>Приложение № 1644 КБО от 29.09.2022</t>
  </si>
  <si>
    <t>AGR.10.003532</t>
  </si>
  <si>
    <t>Приложение № 1634 КБО от 12.09.2022</t>
  </si>
  <si>
    <t>AGR.10.003534</t>
  </si>
  <si>
    <t>Приложение № 1690 КБО от 01.10.2022</t>
  </si>
  <si>
    <t>AGR.10.003535</t>
  </si>
  <si>
    <t>AGR.10.003573</t>
  </si>
  <si>
    <t>Приложение № 1645 КБО от 21.11.2022</t>
  </si>
  <si>
    <t>AGR.10.003595</t>
  </si>
  <si>
    <t>Приложение № 1669 КБО от 03.11.2022</t>
  </si>
  <si>
    <t>AGR.10.003597</t>
  </si>
  <si>
    <t>Приложение № 1658 КБО от 14.10.2022</t>
  </si>
  <si>
    <t>AGR.10.003598</t>
  </si>
  <si>
    <t>Приложение № 1660 КБО от 14.10.2022</t>
  </si>
  <si>
    <t>AGR.10.003599</t>
  </si>
  <si>
    <t>Приложение № 1670 КБО от 03.11.2022</t>
  </si>
  <si>
    <t>AGR.10.003600</t>
  </si>
  <si>
    <t>Приложение № 1681 КБО от 22.11.2022</t>
  </si>
  <si>
    <t>AGR.10.003601</t>
  </si>
  <si>
    <t>Приложение № 1484 КБО от 16.03.2022</t>
  </si>
  <si>
    <t>AGR.10.003602</t>
  </si>
  <si>
    <t>Приложение № 1674 КБО от 10.11.2022</t>
  </si>
  <si>
    <t>AGR.10.003603</t>
  </si>
  <si>
    <t>Приложение № 1717 КБО от 01.10.2022</t>
  </si>
  <si>
    <t>AGR.10.003604</t>
  </si>
  <si>
    <t>Приложение № 1684 КБО от 23.11.2022</t>
  </si>
  <si>
    <t>AGR.10.003605</t>
  </si>
  <si>
    <t>Приложение № 1701 КБО от 01.11.2022</t>
  </si>
  <si>
    <t>AGR.10.003606</t>
  </si>
  <si>
    <t>Приложение № 1702 КБО от 01.11.2022</t>
  </si>
  <si>
    <t>AGR.10.003607</t>
  </si>
  <si>
    <t>Приложение № 1703 КБО от 01.11.2022</t>
  </si>
  <si>
    <t>AGR.10.003608</t>
  </si>
  <si>
    <t>Приложение № 1685 КБО от 23.11.2022</t>
  </si>
  <si>
    <t>AGR.10.003609</t>
  </si>
  <si>
    <t>Приложение № 1707 КБО от 01.11.2022</t>
  </si>
  <si>
    <t>AGR.10.003610</t>
  </si>
  <si>
    <t>Приложение № 1709 КБО от 01.11.2022</t>
  </si>
  <si>
    <t>AGR.10.003611</t>
  </si>
  <si>
    <t>Приложение № 1710 КБО от 01.11.2022</t>
  </si>
  <si>
    <t>AGR.10.003650</t>
  </si>
  <si>
    <t>Приложение № 1736 КБО от 01.12.2022</t>
  </si>
  <si>
    <t>AGR.10.003651</t>
  </si>
  <si>
    <t>Приложение № 1662 КБО от 17.10.2022</t>
  </si>
  <si>
    <t>AGR.10.003652</t>
  </si>
  <si>
    <t>Приложение № 1722 КБО от 14.12.2022</t>
  </si>
  <si>
    <t>AGR.10.003653</t>
  </si>
  <si>
    <t>Приложение № 1693 КБО от 09.12.2022</t>
  </si>
  <si>
    <t>AGR.10.003654</t>
  </si>
  <si>
    <t>Приложение № 1683 КБО от 22.11.2022</t>
  </si>
  <si>
    <t>AGR.10.003657</t>
  </si>
  <si>
    <t>Приложение № 1698 КБО от 30.11.2022</t>
  </si>
  <si>
    <t>AGR.10.003658</t>
  </si>
  <si>
    <t>Приложение № 1719 КБО от 14.12.2022</t>
  </si>
  <si>
    <t>AGR.10.003662</t>
  </si>
  <si>
    <t>Приложение № 1718 КБО от 14.12.2022</t>
  </si>
  <si>
    <t>AGR.10.003663</t>
  </si>
  <si>
    <t>Приложение № 1721 КБО от 14.12.2022</t>
  </si>
  <si>
    <t>AGR.10.003664</t>
  </si>
  <si>
    <t>Приложение № 1746 КБО от 01.01.2023</t>
  </si>
  <si>
    <t>AGR.10.003665</t>
  </si>
  <si>
    <t>Приложение № 1712 КБО от 13.12.2022</t>
  </si>
  <si>
    <t>AGR.10.003666</t>
  </si>
  <si>
    <t>Приложение № 1514 КБО от 19.04.2022</t>
  </si>
  <si>
    <t>AGR.10.003667</t>
  </si>
  <si>
    <t>Приложение № 1605 КБО от 08.08.2022</t>
  </si>
  <si>
    <t>AGR.10.003668</t>
  </si>
  <si>
    <t>Приложение № 1686 КБО от 24.11.2022</t>
  </si>
  <si>
    <t>AGR.10.003685</t>
  </si>
  <si>
    <t>Приложение № 1745 КБО от 01.01.2023</t>
  </si>
  <si>
    <t>AGR.10.003686</t>
  </si>
  <si>
    <t>Приложение № 1733 КБО от 27.12.2022</t>
  </si>
  <si>
    <t>AGR.10.003687</t>
  </si>
  <si>
    <t>Приложение № 1695 КБО от 29.11.2022</t>
  </si>
  <si>
    <t>AGR.10.003688</t>
  </si>
  <si>
    <t>Приложение № 1678 КБО от 16.11.2022</t>
  </si>
  <si>
    <t>AGR.10.003689</t>
  </si>
  <si>
    <t>Приложение № 1682 КБО от 22.11.2022</t>
  </si>
  <si>
    <t>AGR.10.003690</t>
  </si>
  <si>
    <t>Приложение № 1626 КБО от 24.08.2022</t>
  </si>
  <si>
    <t>AGR.10.003694</t>
  </si>
  <si>
    <t>Приложение № 1737 КБО от 01.12.2022</t>
  </si>
  <si>
    <t>AGR.10.003699</t>
  </si>
  <si>
    <t>Приложение № 1650 КБО от 11.10.2022</t>
  </si>
  <si>
    <t>AGR.10.003749</t>
  </si>
  <si>
    <t>Приложение № 1697 КБО от 29.11.2022</t>
  </si>
  <si>
    <t>AGR.10.003759</t>
  </si>
  <si>
    <t>Приложение № 1747 КБО от 20.01.2023</t>
  </si>
  <si>
    <t>AGR.10.003760</t>
  </si>
  <si>
    <t>Приложение № 1734 КБО от 27.12.2022</t>
  </si>
  <si>
    <t>AGR.10.003761</t>
  </si>
  <si>
    <t>Приложение № 1657 КБО от 14.10.2022</t>
  </si>
  <si>
    <t>AGR.10.003762</t>
  </si>
  <si>
    <t>Приложение № 1606 КБО от 10.08.2022</t>
  </si>
  <si>
    <t>AGR.10.003763</t>
  </si>
  <si>
    <t>Приложение № 1741 КБО от 12.01.2023</t>
  </si>
  <si>
    <t>AGR.10.003764</t>
  </si>
  <si>
    <t>Приложение № 1700 КБО от 01.12.2022</t>
  </si>
  <si>
    <t>AGR.10.003765</t>
  </si>
  <si>
    <t>Приложение № 1689 КБО от 28.11.2022</t>
  </si>
  <si>
    <t>AGR.10.003766</t>
  </si>
  <si>
    <t>Приложение № 1656 КБО от 14.10.2022</t>
  </si>
  <si>
    <t>AGR.10.003767</t>
  </si>
  <si>
    <t>Приложение № 1696 КБО от 29.11.2022</t>
  </si>
  <si>
    <t>AGR.10.003779</t>
  </si>
  <si>
    <t>Приложение № 1730 КБО от 23.12.2022</t>
  </si>
  <si>
    <t>AGR.10.003780</t>
  </si>
  <si>
    <t>Приложение № 1724 КБО от 20.12.2022</t>
  </si>
  <si>
    <t>AGR.10.003781</t>
  </si>
  <si>
    <t>Приложение № 1485 КБО от 17.03.2022</t>
  </si>
  <si>
    <t>AGR.10.003785</t>
  </si>
  <si>
    <t>Приложение № 1663 КБО от 18.10.2022</t>
  </si>
  <si>
    <t>AGR.10.003797</t>
  </si>
  <si>
    <t>Приложение № 1749 КБО от 27.01.2023</t>
  </si>
  <si>
    <t>AGR.10.003798</t>
  </si>
  <si>
    <t>Приложение № 1732 КБО от 27.12.2022</t>
  </si>
  <si>
    <t>AGR.10.003799</t>
  </si>
  <si>
    <t>Приложение № 1740 КБО от 30.12.2022</t>
  </si>
  <si>
    <t>AGR.10.003800</t>
  </si>
  <si>
    <t>Приложение № 1768 КБО от 01.02.2023</t>
  </si>
  <si>
    <t>AGR.10.003801</t>
  </si>
  <si>
    <t>Приложение № 1763 КБО от 01.12.2022</t>
  </si>
  <si>
    <t>AGR.10.003802</t>
  </si>
  <si>
    <t>Приложение № 1769 КБО от 01.02.2023</t>
  </si>
  <si>
    <t>AGR.10.003803</t>
  </si>
  <si>
    <t>Приложение № 1762 КБО от 01.01.2023</t>
  </si>
  <si>
    <t>AGR.10.003804</t>
  </si>
  <si>
    <t>Приложение № 1764 КБО от 01.01.2023</t>
  </si>
  <si>
    <t>AGR.10.003805</t>
  </si>
  <si>
    <t>Приложение № 1761 КБО от 01.01.2023</t>
  </si>
  <si>
    <t>AGR.10.003806</t>
  </si>
  <si>
    <t>Приложение № 1765 КБО от 01.01.2023</t>
  </si>
  <si>
    <t>AGR.10.003807</t>
  </si>
  <si>
    <t>Приложение № 1766 КБО от 01.01.2023</t>
  </si>
  <si>
    <t>AGR.10.003808</t>
  </si>
  <si>
    <t>Приложение № 1714 КБО от 14.12.2022</t>
  </si>
  <si>
    <t>AGR.10.003813</t>
  </si>
  <si>
    <t>Приложение № 1422 КБО от 13.01.2022</t>
  </si>
  <si>
    <t>AGR.10.003814</t>
  </si>
  <si>
    <t>Приложение № 1743 КБО от 18.01.2023</t>
  </si>
  <si>
    <t>AGR.10.003815</t>
  </si>
  <si>
    <t>Приложение № 1744 КБО от 18.01.2023</t>
  </si>
  <si>
    <t>AGR.10.003816</t>
  </si>
  <si>
    <t>Приложение № 1680 КБО от 17.11.2022</t>
  </si>
  <si>
    <t>AGR.10.003817</t>
  </si>
  <si>
    <t>Приложение № 1677 КБО от 16.11.2022</t>
  </si>
  <si>
    <t>AGR.10.003818</t>
  </si>
  <si>
    <t>Приложение № 1661 КБО от 18.10.2022</t>
  </si>
  <si>
    <t>AGR.10.003819</t>
  </si>
  <si>
    <t>Приложение № 1603 КБО от 05.08.2022</t>
  </si>
  <si>
    <t>AGR.10.003835</t>
  </si>
  <si>
    <t>Приложение № 1716 КБО от 14.12.2022</t>
  </si>
  <si>
    <t>AGR.10.003836</t>
  </si>
  <si>
    <t>Приложение № 1754 КБО от 08.02.2023</t>
  </si>
  <si>
    <t>AGR.10.003841</t>
  </si>
  <si>
    <t>Приложение № 1715 КБО от 14.12.2022</t>
  </si>
  <si>
    <t>AGR.10.003842</t>
  </si>
  <si>
    <t>Приложение № 1620 КБО от 23.08.2022</t>
  </si>
  <si>
    <t>AGR.10.003843</t>
  </si>
  <si>
    <t>Приложение № 1771 КБО от 01.03.2023</t>
  </si>
  <si>
    <t>AGR.10.003844</t>
  </si>
  <si>
    <t>Приложение № 1642 КБО от 28.09.2022</t>
  </si>
  <si>
    <t>AGR.10.003845</t>
  </si>
  <si>
    <t>Приложение № 1640 КБО от 28.11.2022</t>
  </si>
  <si>
    <t>AGR.10.003846</t>
  </si>
  <si>
    <t>Приложение № 1668 КБО от 02.11.2022</t>
  </si>
  <si>
    <t>AGR.10.003863</t>
  </si>
  <si>
    <t>Приложение № 1728 КБО от 22.12.2022</t>
  </si>
  <si>
    <t>AGR.10.003864</t>
  </si>
  <si>
    <t>Приложение № 1727 КБО от 22.12.2022</t>
  </si>
  <si>
    <t>AGR.10.003890</t>
  </si>
  <si>
    <t>Приложение № 1774 КБО от 20.03.2023</t>
  </si>
  <si>
    <t>AGR.10.003891</t>
  </si>
  <si>
    <t>Приложение № 1641 КБО от 26.09.2022</t>
  </si>
  <si>
    <t>AGR.10.003892</t>
  </si>
  <si>
    <t>Приложение № 1760 КБО от 28.02.2023</t>
  </si>
  <si>
    <t>AGR.10.003893</t>
  </si>
  <si>
    <t>Приложение № 1750 КБО от 27.01.2023</t>
  </si>
  <si>
    <t>AGR.10.003894</t>
  </si>
  <si>
    <t>Приложение № 1779 КБО от 01.04.2023</t>
  </si>
  <si>
    <t>AGR.10.003895</t>
  </si>
  <si>
    <t>Приложение № 1781 КБО от 01.04.2023</t>
  </si>
  <si>
    <t>AGR.10.003896</t>
  </si>
  <si>
    <t>Приложение № 1671 КБО от 03.11.2022</t>
  </si>
  <si>
    <t>AGR.10.003897</t>
  </si>
  <si>
    <t>Приложение № 1687 КБО от 25.11.2022</t>
  </si>
  <si>
    <t>AGR.10.003898</t>
  </si>
  <si>
    <t>Приложение № 1679 КБО от 16.11.2022</t>
  </si>
  <si>
    <t>AGR.10.003899</t>
  </si>
  <si>
    <t>Приложение № 1704 КБО от 06.12.2022</t>
  </si>
  <si>
    <t>AGR.10.003900</t>
  </si>
  <si>
    <t>Приложение № 1756 КБО от 20.02.2023</t>
  </si>
  <si>
    <t>AGR.10.003901</t>
  </si>
  <si>
    <t>Приложение № 1758 КБО от 27.02.2023</t>
  </si>
  <si>
    <t>AGR.10.003902</t>
  </si>
  <si>
    <t>Приложение № 1673 КБО от 01.11.2022</t>
  </si>
  <si>
    <t>AGR.10.003903</t>
  </si>
  <si>
    <t>Приложение № 1770 КБО от 13.03.2023</t>
  </si>
  <si>
    <t>AGR.10.003904</t>
  </si>
  <si>
    <t>Приложение № 1688 КБО от 28.11.2022</t>
  </si>
  <si>
    <t>AGR.10.003915</t>
  </si>
  <si>
    <t>Приложение № 1776 КБО от 29.03.2023</t>
  </si>
  <si>
    <t>AGR.10.003916</t>
  </si>
  <si>
    <t>Приложение № 1705 КБО от 06.12.2022</t>
  </si>
  <si>
    <t>AGR.10.003917</t>
  </si>
  <si>
    <t>Приложение № 1742 КБО от 16.01.2023</t>
  </si>
  <si>
    <t>AGR.10.003919</t>
  </si>
  <si>
    <t>Приложение № 1773 КБО от 16.03.2023</t>
  </si>
  <si>
    <t>Договор № ОКБ02/22-419 от 18.10.2022</t>
  </si>
  <si>
    <t>Претензия №КБ-4037 от 09.11.2022</t>
  </si>
  <si>
    <t>AGR.10.003659</t>
  </si>
  <si>
    <t>Договор № ОКБ02/23-127 от 09.01.2023</t>
  </si>
  <si>
    <t>AGR.10.003752</t>
  </si>
  <si>
    <t>Претензия №КБ-348 от 08.02.2023</t>
  </si>
  <si>
    <t>AGR.10.003776</t>
  </si>
  <si>
    <t>Договор № ОКБ02/23-205 от 28.02.2023</t>
  </si>
  <si>
    <t>Договор № ЮН02/22-22 от 29.03.2022</t>
  </si>
  <si>
    <t>Договор № ОКБ02/16-212/КВ от 01.01.2017</t>
  </si>
  <si>
    <t>AGR.10.003510</t>
  </si>
  <si>
    <t>Претензия №КБ-3846 от 24.10.2022 г.</t>
  </si>
  <si>
    <t>AGR.10.003511</t>
  </si>
  <si>
    <t>Претензия №КБ-3847 от 24.10.2022 г.</t>
  </si>
  <si>
    <t>AGR.10.003512</t>
  </si>
  <si>
    <t>Претензия №КБ-3868 от 25.10.2022 г.</t>
  </si>
  <si>
    <t>AGR.10.003513</t>
  </si>
  <si>
    <t>Претензия №КБ-3869 от 25.10.2022 г.</t>
  </si>
  <si>
    <t>AGR.10.003514</t>
  </si>
  <si>
    <t>Претензия №КБ-3870 от 25.10.2022 г.</t>
  </si>
  <si>
    <t>AGR.10.003515</t>
  </si>
  <si>
    <t>Претензия №КБ-3897 от 27.10.2022 г.</t>
  </si>
  <si>
    <t>AGR.10.003516</t>
  </si>
  <si>
    <t>Претензия №КБ-4038 от 09.11.2022 г.</t>
  </si>
  <si>
    <t>AGR.10.003517</t>
  </si>
  <si>
    <t>Претензия №КБ-4039 от 09.11.2022 г.</t>
  </si>
  <si>
    <t>AGR.10.003714</t>
  </si>
  <si>
    <t>AGR.10.003775</t>
  </si>
  <si>
    <t>Договор № ОКБ02/23-86 от 01.01.2023</t>
  </si>
  <si>
    <t>AGR.10.003820</t>
  </si>
  <si>
    <t>Претензия №КБ-369 от 09.02.2023</t>
  </si>
  <si>
    <t>AGR.10.003885</t>
  </si>
  <si>
    <t>Претензия №КБ-773 от 24.03.2023 г.</t>
  </si>
  <si>
    <t>AGR.10.003886</t>
  </si>
  <si>
    <t>Претензия №КБ-746 от 22.03.2023 г.</t>
  </si>
  <si>
    <t>AGR.10.003525</t>
  </si>
  <si>
    <t>Договор № ОКБ02/22-461 от 18.11.2022</t>
  </si>
  <si>
    <t>AGR.10.003528</t>
  </si>
  <si>
    <t>AGR.10.003529</t>
  </si>
  <si>
    <t>AGR.10.003533</t>
  </si>
  <si>
    <t>Договор № ОКБ02/20-149 от 01.10.2020</t>
  </si>
  <si>
    <t>AGR.10.003568</t>
  </si>
  <si>
    <t>Договор № ОКБ02/22-484 от 08.12.2022</t>
  </si>
  <si>
    <t>AGR.10.003594</t>
  </si>
  <si>
    <t>Договор № ОКБ02/23-62 от 01.01.2023</t>
  </si>
  <si>
    <t>AGR.10.003712</t>
  </si>
  <si>
    <t>Договор № ОКБ02/23-113 от 01.01.2023</t>
  </si>
  <si>
    <t>AGR.10.003730</t>
  </si>
  <si>
    <t>Договор № ОКБ02/23-85 от 01.01.2023</t>
  </si>
  <si>
    <t>Договор № ОКБ02/21-195 от 01.08.2021</t>
  </si>
  <si>
    <t>AGR.10.003482</t>
  </si>
  <si>
    <t>Претензия №КБ-3757 от 14.10.2022</t>
  </si>
  <si>
    <t>AGR.10.003483</t>
  </si>
  <si>
    <t>Претензия №КБ-3812 от 20.10.2022</t>
  </si>
  <si>
    <t>AGR.10.003484</t>
  </si>
  <si>
    <t>Претензия №КБ-3758 от 14.10.2022</t>
  </si>
  <si>
    <t>AGR.10.003782</t>
  </si>
  <si>
    <t>Договор № ОКБ02/23-169 от 21.01.2023</t>
  </si>
  <si>
    <t>Договор № ОКБ02/20-05 от 01.01.2020</t>
  </si>
  <si>
    <t>AGR.10.003496</t>
  </si>
  <si>
    <t>Договор № ОКБ02/23-22 от 01.01.2023</t>
  </si>
  <si>
    <t>AGR.10.003589</t>
  </si>
  <si>
    <t>Договор № ОКБ02/23-68 от 01.01.2023</t>
  </si>
  <si>
    <t>AGR.10.003655</t>
  </si>
  <si>
    <t>Договор № ОКБ02/23-67 от 01.01.2023</t>
  </si>
  <si>
    <t>Договор № ОКБ02/17-165 от 16.10.2017</t>
  </si>
  <si>
    <t>AGR.10.003583</t>
  </si>
  <si>
    <t>Договор № ОКБ02/23-53 от 01.01.2023</t>
  </si>
  <si>
    <t>Договор № 29/2019 от 07.05.2019</t>
  </si>
  <si>
    <t>AGR.17.000582</t>
  </si>
  <si>
    <t>Договор № 05/ПМ-2023/№ ЮН02/23-4 от 10.01.2023</t>
  </si>
  <si>
    <t>AGR.17.000591</t>
  </si>
  <si>
    <t>Договор № ЮН02/23-6 от 01.01.2023</t>
  </si>
  <si>
    <t>AGR.17.000606</t>
  </si>
  <si>
    <t>Договор № ЮН02/23-13 от 06.02.2023</t>
  </si>
  <si>
    <t>AGR.10.003464</t>
  </si>
  <si>
    <t>Договор № ОКБ02/22-422 от 20.10.2022</t>
  </si>
  <si>
    <t>AGR.10.003465</t>
  </si>
  <si>
    <t>Договор № ОКБ02/22-421 от 20.10.2022</t>
  </si>
  <si>
    <t>AGR.10.003466</t>
  </si>
  <si>
    <t>Договор № ОКБ02/22-423 от 20.10.2022</t>
  </si>
  <si>
    <t>AGR.10.003467</t>
  </si>
  <si>
    <t>Договор № ОКБ02/22-425 от 20.10.2022</t>
  </si>
  <si>
    <t>AGR.10.003468</t>
  </si>
  <si>
    <t>Договор № ОКБ02/22-426 от 20.10.2022</t>
  </si>
  <si>
    <t>AGR.10.003469</t>
  </si>
  <si>
    <t>Договор № ОКБ02/22-424 от 20.10.2022</t>
  </si>
  <si>
    <t>AGR.10.003472</t>
  </si>
  <si>
    <t>Договор № 93/ТО-2023 от 01.01.2023</t>
  </si>
  <si>
    <t>AGR.10.003552</t>
  </si>
  <si>
    <t>Договор № ОКБ02/22-466 от 29.11.2022</t>
  </si>
  <si>
    <t>AGR.10.003561</t>
  </si>
  <si>
    <t>Договор № 06/ТО-ОУ-2023/№ ОКБ02/23-57 от 10.01.2023</t>
  </si>
  <si>
    <t>AGR.10.003562</t>
  </si>
  <si>
    <t>Договор № 07/ПМ-2023/ № ОКБ02/23-56 от 10.01.2023</t>
  </si>
  <si>
    <t>AGR.10.003669</t>
  </si>
  <si>
    <t>Договор № ОКБ02/23-88 от 01.01.2023</t>
  </si>
  <si>
    <t>AGR.10.003774</t>
  </si>
  <si>
    <t>Договор № ОКБ02/23-148 от 24.01.2023</t>
  </si>
  <si>
    <t>AGR.10.003873</t>
  </si>
  <si>
    <t>Договор № 10/ПМ-2023 от 22.02.2023</t>
  </si>
  <si>
    <t>AGR.10.003691</t>
  </si>
  <si>
    <t>Претензия № КБ-3738 от 13.10.2022</t>
  </si>
  <si>
    <t>AGR.10.003757</t>
  </si>
  <si>
    <t>Договор № ОКБ02/22-503 от 28.12.2022</t>
  </si>
  <si>
    <t>AGR.10.003795</t>
  </si>
  <si>
    <t>AGR.10.003508</t>
  </si>
  <si>
    <t>Договор № ОКБ02/22-372 от 18.08.2022</t>
  </si>
  <si>
    <t>AGR.10.003850</t>
  </si>
  <si>
    <t>Договор № ОКБ02/23-49 от 01.01.2023</t>
  </si>
  <si>
    <t>AGR.11.001121</t>
  </si>
  <si>
    <t>Договор № КБ02/23-16 от 01.03.2023</t>
  </si>
  <si>
    <t>PRD.002.100000083_COM008005</t>
  </si>
  <si>
    <t>AGR.12.000135</t>
  </si>
  <si>
    <t>PRD.002.100000133_COM003001</t>
  </si>
  <si>
    <t>AGR.17.000599</t>
  </si>
  <si>
    <t>Договор № ЮН02/23-9 от 17.01.2023</t>
  </si>
  <si>
    <t>Договор № ОКБ02/20-96 от 01.04.2020</t>
  </si>
  <si>
    <t>Договор № ОКБ02/21-172 от 06.10.2021г.</t>
  </si>
  <si>
    <t>AGR.10.003509</t>
  </si>
  <si>
    <t>Претензия №КБ-4040 от 09.11.2022</t>
  </si>
  <si>
    <t>AGR.10.003678</t>
  </si>
  <si>
    <t>Претензия № КБ-4519 от 16.12.2022</t>
  </si>
  <si>
    <t>AGR.10.003679</t>
  </si>
  <si>
    <t>Претензия № КБ-4558 от 21.12.2022</t>
  </si>
  <si>
    <t>AGR.10.003680</t>
  </si>
  <si>
    <t>Претензия № КБ-4698 от 28.12.2022</t>
  </si>
  <si>
    <t>AGR.10.003682</t>
  </si>
  <si>
    <t>Претензия № КБ-4709 от 29.12.2022</t>
  </si>
  <si>
    <t>AGR.10.003753</t>
  </si>
  <si>
    <t>Претензия № КБ-337 от 06.02.2023</t>
  </si>
  <si>
    <t>AGR.10.003754</t>
  </si>
  <si>
    <t>Претензия № КБ-392 от 13.02.2023</t>
  </si>
  <si>
    <t>AGR.10.003755</t>
  </si>
  <si>
    <t>Претензия № КБ-128 от 19.01.2023</t>
  </si>
  <si>
    <t>AGR.10.003756</t>
  </si>
  <si>
    <t>Претензия № КБ-173 от 26.01.2023</t>
  </si>
  <si>
    <t>AGR.10.003772</t>
  </si>
  <si>
    <t>Договор № ОКБ02/23-18 от 01.01.2023</t>
  </si>
  <si>
    <t>AGR.10.003831</t>
  </si>
  <si>
    <t>Претензия № КБ-692 от 20.03.2023</t>
  </si>
  <si>
    <t>AGR.10.003840</t>
  </si>
  <si>
    <t>Претензия № КБ-548 от 02.03.2023</t>
  </si>
  <si>
    <t>AGR.10.003855</t>
  </si>
  <si>
    <t>Договор № ОКБ02/23-214 от 01.03.2023</t>
  </si>
  <si>
    <t>AGR.10.003887</t>
  </si>
  <si>
    <t>Претензия № КБ-745 от 22.03.2023</t>
  </si>
  <si>
    <t>AGR.10.003888</t>
  </si>
  <si>
    <t>Претензия № КБ-856 от 04.04.2023</t>
  </si>
  <si>
    <t>Договор № ОКБ02/22-320-026/22 от 06.07.2022</t>
  </si>
  <si>
    <t>Договор № КБ02/22-46-028/22 от 13.07.2022</t>
  </si>
  <si>
    <t>AGR.11.001100</t>
  </si>
  <si>
    <t>Договор № КБ02/23-8-004/23 от 16.01.2023</t>
  </si>
  <si>
    <t>AGR.11.001119</t>
  </si>
  <si>
    <t>Договор № КБ02/23-15-005/23 от 19.01.2023</t>
  </si>
  <si>
    <t>AGR.10.003908</t>
  </si>
  <si>
    <t>Договор № ОКБ02/23-243 от 01.05.2023</t>
  </si>
  <si>
    <t>PRD.002.100000189_COM008005</t>
  </si>
  <si>
    <t>AGR.12.000130</t>
  </si>
  <si>
    <t>ДС №3 от 09.09.2021</t>
  </si>
  <si>
    <t>AGR.12.000191</t>
  </si>
  <si>
    <t>Договор № ПН02/21-18 от 03.08.2021</t>
  </si>
  <si>
    <t>Претензия № КБ-2310 от 16.06.2022</t>
  </si>
  <si>
    <t>AGR.11.001067</t>
  </si>
  <si>
    <t>Договор № ОКБ02/22-392 от 13.09.2022</t>
  </si>
  <si>
    <t>AGR.17.000597</t>
  </si>
  <si>
    <t>AGR.05.000055</t>
  </si>
  <si>
    <t>Счет №С2023-02-21815 от 09.02.2023</t>
  </si>
  <si>
    <t>AGR.10.003715</t>
  </si>
  <si>
    <t>Счет № С2023-02-21223 от 08.02.2023</t>
  </si>
  <si>
    <t>AGR.10.003857</t>
  </si>
  <si>
    <t>Договор № 272/У88-456/001 от 17.04.2023</t>
  </si>
  <si>
    <t>Договор № 280-19-ГСМ от 01.01.2020</t>
  </si>
  <si>
    <t>AGR.11.001071</t>
  </si>
  <si>
    <t>Договор № 154 от 08.07.2022</t>
  </si>
  <si>
    <t>AGR.11.001088</t>
  </si>
  <si>
    <t>Договор № 383/22 от 29.12.2022</t>
  </si>
  <si>
    <t>AGR.17.000580</t>
  </si>
  <si>
    <t>Договор № Д20-12-22/01 от 20.12.2022</t>
  </si>
  <si>
    <t>AGR.10.003644</t>
  </si>
  <si>
    <t>Договор № 1627 от 15.12.2022</t>
  </si>
  <si>
    <t>AGR.10.003884</t>
  </si>
  <si>
    <t>Счет на оплату № 1974 от 03.05.2023</t>
  </si>
  <si>
    <t>Региональный Сетевой Информационный Центр АО</t>
  </si>
  <si>
    <t>AGR.05.000052</t>
  </si>
  <si>
    <t>Служебная записка б/н от 24.11.2022</t>
  </si>
  <si>
    <t>AGR.10.003586</t>
  </si>
  <si>
    <t>Договор № ОКБ02/23-45 от 01.01.2023</t>
  </si>
  <si>
    <t>Договор № ОКБ02/20-67 от 03.02.2020</t>
  </si>
  <si>
    <t>Договор № ОКБ02/22-369 от 01.07.2022</t>
  </si>
  <si>
    <t>AGR.10.003566</t>
  </si>
  <si>
    <t>Договор № ОКБ02/22-469 от 25.10.2022</t>
  </si>
  <si>
    <t>Договор № 69-КБ/ОКБ02/22-91 от 01.01.2022</t>
  </si>
  <si>
    <t>AGR.10.003633</t>
  </si>
  <si>
    <t>Уведомление на оплату №217 от 09.01.2023</t>
  </si>
  <si>
    <t>AGR.10.003839</t>
  </si>
  <si>
    <t>Уведомление на оплату № 1229 от 03.04.2023</t>
  </si>
  <si>
    <t>AGR.10.003626</t>
  </si>
  <si>
    <t>Договор № ОКБ02/23-74 от 01.01.2023</t>
  </si>
  <si>
    <t>AGR.10.003632</t>
  </si>
  <si>
    <t>Договор № ОКБ02/23-76 от 01.01.2023</t>
  </si>
  <si>
    <t>AGR.10.003826</t>
  </si>
  <si>
    <t>Договор № ОКБ02/22-506 от 30.12.2022</t>
  </si>
  <si>
    <t>AGR.10.003906</t>
  </si>
  <si>
    <t>Договор № ОКБ02/23-235 от 30.03.2023</t>
  </si>
  <si>
    <t>Договор № ОКБ02/22-310 от 30.06.2022</t>
  </si>
  <si>
    <t>AGR.10.003700</t>
  </si>
  <si>
    <t>AGR.10.003629</t>
  </si>
  <si>
    <t>Договор № 021-01/453/23/ОКБ02/23-44 от 01.01.2023</t>
  </si>
  <si>
    <t>AGR.10.003771</t>
  </si>
  <si>
    <t>Договор № 021-11/456/23/ОКБ02/22-489 от 09.12.2022</t>
  </si>
  <si>
    <t>AGR.17.000585</t>
  </si>
  <si>
    <t>Договор № ЮН02/23-2 от 01.01.2023</t>
  </si>
  <si>
    <t>AGR.10.003581</t>
  </si>
  <si>
    <t>Договор № ОКБ02/23-21 от 01.01.2023</t>
  </si>
  <si>
    <t>AGR.11.001079</t>
  </si>
  <si>
    <t>Договор № КБ02/23-3 от 01.01.2023</t>
  </si>
  <si>
    <t>Договор №ОКБ02/22-326 от 01.08.2022</t>
  </si>
  <si>
    <t>AGR.10.003545</t>
  </si>
  <si>
    <t>Договор № ОКБ02/23-42 от 01.01.2023</t>
  </si>
  <si>
    <t>AGR.10.003546</t>
  </si>
  <si>
    <t>Договор № ОКБ02/23-43 от 01.01.2023</t>
  </si>
  <si>
    <t>AGR.10.003727</t>
  </si>
  <si>
    <t>Договор № 23.911.23 от 01.01.2023</t>
  </si>
  <si>
    <t>PRD.002.100001706_COM008003</t>
  </si>
  <si>
    <t>AGR.11.001084</t>
  </si>
  <si>
    <t>Договор № 25Р от 20.12.2022</t>
  </si>
  <si>
    <t>AGR.11.001091</t>
  </si>
  <si>
    <t>Договор № 26Р от 20.12.2022</t>
  </si>
  <si>
    <t>AGR.11.001118</t>
  </si>
  <si>
    <t>Договор № 10/1Р от 21.03.2023</t>
  </si>
  <si>
    <t>Договор № 22/2.50 от 18.07.2022</t>
  </si>
  <si>
    <t>AGR.10.003640</t>
  </si>
  <si>
    <t>Договор № ОКБ02/23-94 от 01.01.2023</t>
  </si>
  <si>
    <t>AGR.10.003880</t>
  </si>
  <si>
    <t>Договор № 300230/СЦ/ от 03.03.2023</t>
  </si>
  <si>
    <t>Договор № КБ02/22-43 от 04.07.2022</t>
  </si>
  <si>
    <t>Договор № КБ02/22-61 от 15.08.2022</t>
  </si>
  <si>
    <t>AGR.11.001047</t>
  </si>
  <si>
    <t>Договор № КБ02/22-62 от 15.08.2022</t>
  </si>
  <si>
    <t>AGR.10.003853</t>
  </si>
  <si>
    <t>Претензия № КБ-672 от 16.03.2013</t>
  </si>
  <si>
    <t>AGR.17.000624</t>
  </si>
  <si>
    <t>Договор № ЮН01/23-22 от 09.03.2023</t>
  </si>
  <si>
    <t>AGR.10.003849</t>
  </si>
  <si>
    <t>Договор № ОКБ02/23-106 от 01.01.2023</t>
  </si>
  <si>
    <t>AGR.10.003711</t>
  </si>
  <si>
    <t>Договор № ОКБ02/23-117 от 01.01.2023</t>
  </si>
  <si>
    <t>PRD.002.100002732_COM008002</t>
  </si>
  <si>
    <t>СпецКоммунСервис ООО</t>
  </si>
  <si>
    <t>AGR.10.003631</t>
  </si>
  <si>
    <t>Договор № ОКБ02/23-111 от 01.01.2023</t>
  </si>
  <si>
    <t>AGR.10.003854</t>
  </si>
  <si>
    <t>Договор № 274/24АЦ/ОКБ02/22-513 от 27.12.2022</t>
  </si>
  <si>
    <t>Договор № А000005878/ОКБ02/22-433 от 26.10.2022</t>
  </si>
  <si>
    <t>AGR.10.003538</t>
  </si>
  <si>
    <t>Договор № ОКБ02/23-55 от 01.01.2023</t>
  </si>
  <si>
    <t>AGR.10.003751</t>
  </si>
  <si>
    <t>Договор № Т-134594/001 от 31.01.2023</t>
  </si>
  <si>
    <t>AGR.10.003460</t>
  </si>
  <si>
    <t>Договор № ОКБ02/23-6 от 01.01.2023</t>
  </si>
  <si>
    <t>AGR.10.003547</t>
  </si>
  <si>
    <t>Договор № ОКБ02/23-8 от 01.01.2023</t>
  </si>
  <si>
    <t>AGR.10.003693</t>
  </si>
  <si>
    <t>Договор № ОКБ02/22-478 от 14.12.2022</t>
  </si>
  <si>
    <t>AGR.10.003870</t>
  </si>
  <si>
    <t>Договор № ОКБ02/23-221 от 20.03.2023</t>
  </si>
  <si>
    <t>AGR.10.003794</t>
  </si>
  <si>
    <t>Лицензионный договор № 1354 от 08.02.2023</t>
  </si>
  <si>
    <t>AGR.10.003702</t>
  </si>
  <si>
    <t>Договор № 17-Б/2023//ОКБ02/23-147 от 10.01.2023</t>
  </si>
  <si>
    <t>AGR.10.003634</t>
  </si>
  <si>
    <t>Счет 0839 от 30.12.2022</t>
  </si>
  <si>
    <t>AGR.10.003737</t>
  </si>
  <si>
    <t>Счет № 0087 от 10.02.2023</t>
  </si>
  <si>
    <t>AGR.10.003866</t>
  </si>
  <si>
    <t>Служебная записка б/н от 27.04.2023г.</t>
  </si>
  <si>
    <t>Счет №0621 от 03.10.2022г.</t>
  </si>
  <si>
    <t>AGR.11.001081</t>
  </si>
  <si>
    <t>Счет №0840 от 30.12.2022</t>
  </si>
  <si>
    <t>AGR.11.001085</t>
  </si>
  <si>
    <t>AGR.11.001105</t>
  </si>
  <si>
    <t>Счет №0168 от 22.03.2023</t>
  </si>
  <si>
    <t>AGR.11.001106</t>
  </si>
  <si>
    <t>Счет №0174 от 23.03.2023</t>
  </si>
  <si>
    <t>AGR.11.001111</t>
  </si>
  <si>
    <t>Счет №0205 от 04.04.2023</t>
  </si>
  <si>
    <t>AGR.12.000192</t>
  </si>
  <si>
    <t>Счет № 0184 от 27.03.2023</t>
  </si>
  <si>
    <t>Договор №ОКБ02/22-48 от 01.01.2022</t>
  </si>
  <si>
    <t>AGR.10.003491</t>
  </si>
  <si>
    <t>Договор № ОКБ02/23-34 от 01.01.2023</t>
  </si>
  <si>
    <t>Полигон-ЛТД АО</t>
  </si>
  <si>
    <t>AGR.10.003647</t>
  </si>
  <si>
    <t>Договор № ОКБ02/23-95 от 01.01.2023</t>
  </si>
  <si>
    <t>AGR.10.003645</t>
  </si>
  <si>
    <t>Договор № ОКБ02/23-92 от 01.01.2023</t>
  </si>
  <si>
    <t>AGR.10.003719</t>
  </si>
  <si>
    <t>Договор № VSKX12342834925000 от 30.01.2023</t>
  </si>
  <si>
    <t>AGR.10.003867</t>
  </si>
  <si>
    <t>Договор № 23910916G00079 от 26.04.2023</t>
  </si>
  <si>
    <t>AGR.10.003636</t>
  </si>
  <si>
    <t>Договор № ОКБ02/23-61 от 01.01.2023</t>
  </si>
  <si>
    <t>AGR.10.003637</t>
  </si>
  <si>
    <t>Договор № ОКБ02/23-60 от 01.01.2023</t>
  </si>
  <si>
    <t>AGR.17.000626</t>
  </si>
  <si>
    <t>Договор № ЮН02/23-20 от 20.03.2023</t>
  </si>
  <si>
    <t>AGR.10.003462</t>
  </si>
  <si>
    <t>Договор № ОКБ02/23-15 от 01.01.2023</t>
  </si>
  <si>
    <t>AGR.10.003463</t>
  </si>
  <si>
    <t>Договор № ОКБ02/22-438 от 31.10.2022</t>
  </si>
  <si>
    <t>AGR.10.003478</t>
  </si>
  <si>
    <t>Договор № ОКБ02/22-440 от 01.12.2022</t>
  </si>
  <si>
    <t>AGR.10.003492</t>
  </si>
  <si>
    <t>Договор № ОКБ02/23-54 от 01.01.2023</t>
  </si>
  <si>
    <t>AGR.10.003577</t>
  </si>
  <si>
    <t>Договор № ОКБ02/22-491 от 19.12.2022</t>
  </si>
  <si>
    <t>AGR.10.003860</t>
  </si>
  <si>
    <t>Договор № ОКБ02/23-245 от 10.04.2023</t>
  </si>
  <si>
    <t>AGR.12.000085</t>
  </si>
  <si>
    <t>AGR.10.003542</t>
  </si>
  <si>
    <t>Договор № ОКБ02/23-20 от 01.01.2023</t>
  </si>
  <si>
    <t>AGR.10.003585</t>
  </si>
  <si>
    <t>Договор № ОКБ02/23-29 от 01.01.2023</t>
  </si>
  <si>
    <t>AGR.10.003497</t>
  </si>
  <si>
    <t>Договор № 0210/22-14-ДА от 29.09.2022</t>
  </si>
  <si>
    <t>AGR.10.003504</t>
  </si>
  <si>
    <t>Договор № 0238/22-14-ДА от 10.11.2022</t>
  </si>
  <si>
    <t>AGR.10.003526</t>
  </si>
  <si>
    <t>Договор № 0244/22-14-ДА от 11.11.2022</t>
  </si>
  <si>
    <t>AGR.10.003565</t>
  </si>
  <si>
    <t>Договор № 0262/22-14-ДА от 06.12.2022</t>
  </si>
  <si>
    <t>Договор № 0463/22-06-ДА от 15.06.2022</t>
  </si>
  <si>
    <t>AGR.11.001059</t>
  </si>
  <si>
    <t>Договор № 0193/22-14-ДА от 15.09.2022</t>
  </si>
  <si>
    <t>AGR.11.001060</t>
  </si>
  <si>
    <t>Договор № 0240/22-14-ДА от 10.11.2022</t>
  </si>
  <si>
    <t>AGR.11.001061</t>
  </si>
  <si>
    <t>Договор № 0209/22-14-ДА от 28.09.2022</t>
  </si>
  <si>
    <t>AGR.11.001064</t>
  </si>
  <si>
    <t>Договор № 0192/22-14-ДА от 15.09.2022</t>
  </si>
  <si>
    <t>AGR.11.001068</t>
  </si>
  <si>
    <t>Договор № 0237/22-14-ДА от 10.11.2022</t>
  </si>
  <si>
    <t>AGR.11.001069</t>
  </si>
  <si>
    <t>Договор № 0234/22-14-ДА от 03.11.2022</t>
  </si>
  <si>
    <t>AGR.11.001074</t>
  </si>
  <si>
    <t>Договор № 0810/22-06-ДА от 27.09.2022</t>
  </si>
  <si>
    <t>AGR.11.001075</t>
  </si>
  <si>
    <t>Договор № 0104/22-14-ДА от 16.06.2022</t>
  </si>
  <si>
    <t>PRD.002.100010345_COM008005</t>
  </si>
  <si>
    <t>AGR.12.000118</t>
  </si>
  <si>
    <t>PRD.002.100016120_COM008002</t>
  </si>
  <si>
    <t>AGR.10.003486</t>
  </si>
  <si>
    <t>Договор № ОКБ02/22-416 от 01.09.2022</t>
  </si>
  <si>
    <t>Договор № ОКБ02/22-368 от 01.09.2022</t>
  </si>
  <si>
    <t>PRD.002.100016127_COM003001</t>
  </si>
  <si>
    <t>Индустрия ООО</t>
  </si>
  <si>
    <t>AGR.17.000569</t>
  </si>
  <si>
    <t>Договор № ЮН02/22-52 от 05.10.2022</t>
  </si>
  <si>
    <t>PRD.002.100016127_COM008003</t>
  </si>
  <si>
    <t>AGR.11.001050</t>
  </si>
  <si>
    <t>Договор № КБ02/22-69 от 05.10.2022</t>
  </si>
  <si>
    <t>AGR.11.001051</t>
  </si>
  <si>
    <t>Договор № КБ02/22-70 от 05.10.2022</t>
  </si>
  <si>
    <t>AGR.11.001109</t>
  </si>
  <si>
    <t>Договор № КБ02/23-12 от 17.02.2023</t>
  </si>
  <si>
    <t>МЕТРОЛОГИЯ СЕРВИС РТМЦ ООО</t>
  </si>
  <si>
    <t>Счет на оплату № УЦ004108 от 08.11.2022</t>
  </si>
  <si>
    <t>Счет на оплату № УЦ004106 от 08.11.2022</t>
  </si>
  <si>
    <t>PRD.002.100016860_COM008002</t>
  </si>
  <si>
    <t>Гарант-ПроНет ООО</t>
  </si>
  <si>
    <t>AGR.10.003558</t>
  </si>
  <si>
    <t>Договор № ОКБ02/23-78 от 01.01.2023</t>
  </si>
  <si>
    <t>Договор № ОКБ02/17-164 от 16.10.2017</t>
  </si>
  <si>
    <t>AGR.10.003559</t>
  </si>
  <si>
    <t>Договор № ОКБ02/23-33 от 01.01.2023</t>
  </si>
  <si>
    <t>AGR.10.003544</t>
  </si>
  <si>
    <t>Договор № ОКБ02/22-427 от 12.10.2022</t>
  </si>
  <si>
    <t>AGR.10.003551</t>
  </si>
  <si>
    <t>Договор № ОКБ02/23-59 от 01.01.2023</t>
  </si>
  <si>
    <t>PRD.002.100017740_COM008005</t>
  </si>
  <si>
    <t>AGR.12.000100</t>
  </si>
  <si>
    <t>Договор № ПН02/21-05 от 24.05.2021</t>
  </si>
  <si>
    <t>AGR.12.000187</t>
  </si>
  <si>
    <t>NF01/20-29 от 07.12.2020</t>
  </si>
  <si>
    <t>NF01/20-20 от 14.10.2020</t>
  </si>
  <si>
    <t>Договор № ОКБ02/22-420 от 20.10.2022</t>
  </si>
  <si>
    <t>AGR.17.000584</t>
  </si>
  <si>
    <t>Договор № ЮН02/23-5 от 01.01.2023</t>
  </si>
  <si>
    <t>Договор № ОКБ02/23-7 от 01.01.2023</t>
  </si>
  <si>
    <t>AGR.10.003474</t>
  </si>
  <si>
    <t>Договор № ОКБ02/23-9 от 01.01.2023</t>
  </si>
  <si>
    <t>AGR.10.003489</t>
  </si>
  <si>
    <t>Договор № ОКБ02/23-10 от 01.01.2023</t>
  </si>
  <si>
    <t>AGR.11.001048</t>
  </si>
  <si>
    <t>Договор № КБ02/23-2 от 01.01.2023</t>
  </si>
  <si>
    <t>AGR.12.000163</t>
  </si>
  <si>
    <t>Договор № ПН02/22-5 от 25.05.2022</t>
  </si>
  <si>
    <t>PRD.002.100018495_COM008002</t>
  </si>
  <si>
    <t>Паритет ООО</t>
  </si>
  <si>
    <t>AGR.10.003821</t>
  </si>
  <si>
    <t>Договор № ОКБ02/23-125 от 01.01.2023</t>
  </si>
  <si>
    <t>AGR.17.000623</t>
  </si>
  <si>
    <t>Договор № ЮН02/23-15 от 20.02.2023</t>
  </si>
  <si>
    <t>PRD.002.100018558_COM008005</t>
  </si>
  <si>
    <t>AGR.12.000168</t>
  </si>
  <si>
    <t>Договор № ПН02/22-9 от 15.06.2022</t>
  </si>
  <si>
    <t>PRD.002.100018726_COM008002</t>
  </si>
  <si>
    <t>Югра-Нефтесервис ООО</t>
  </si>
  <si>
    <t>AGR.10.003648</t>
  </si>
  <si>
    <t>Договор № ОКБ02/23-105 от 01.01.2023</t>
  </si>
  <si>
    <t>AGR.10.003786</t>
  </si>
  <si>
    <t>Договор № ОКБ02/22-464 от 28.11.2022</t>
  </si>
  <si>
    <t>AGR.10.003571</t>
  </si>
  <si>
    <t>Договор № ОКБ02/22-417 от 20.10.2022</t>
  </si>
  <si>
    <t>AGR.10.003572</t>
  </si>
  <si>
    <t>Договор № ОКБ02/22-418 от 20.10.2022</t>
  </si>
  <si>
    <t>AGR.10.003479</t>
  </si>
  <si>
    <t>Договор № ОКБ02/23-40 от 01.01.2023</t>
  </si>
  <si>
    <t>AGR.10.003882</t>
  </si>
  <si>
    <t>Договор № ОКБ02/23-47 от 01.01.2023</t>
  </si>
  <si>
    <t>AGR.10.003557</t>
  </si>
  <si>
    <t>Договор № ОКБ02/23-27 от 01.01.2023</t>
  </si>
  <si>
    <t>PRD.002.100019317_COM008002</t>
  </si>
  <si>
    <t>Оникс ООО</t>
  </si>
  <si>
    <t>AGR.10.003907</t>
  </si>
  <si>
    <t>Договор № ОКБ02/23-227 от 01.04.2023</t>
  </si>
  <si>
    <t>PRD.002.100019408_COM003001</t>
  </si>
  <si>
    <t>AGR.17.000577</t>
  </si>
  <si>
    <t>Договор №ЮН02/22-56 от 02.12.2022</t>
  </si>
  <si>
    <t>PRD.002.100019452_COM008002</t>
  </si>
  <si>
    <t>САММИТ АО</t>
  </si>
  <si>
    <t>AGR.10.003868</t>
  </si>
  <si>
    <t>Счет на оплату №1374 от 28.04.2023г.</t>
  </si>
  <si>
    <t>PRD.002.100019511_COM008002</t>
  </si>
  <si>
    <t>AGR.10.003582</t>
  </si>
  <si>
    <t>Договор № ОКБ02/22-444 от 08.11.2022</t>
  </si>
  <si>
    <t>AGR.11.001078</t>
  </si>
  <si>
    <t>Договор № КБ02/22-81 от 12.12.2022</t>
  </si>
  <si>
    <t>AGR.10.003878</t>
  </si>
  <si>
    <t>Договор № 4-2023 от 20.03.2023</t>
  </si>
  <si>
    <t>AGR.10.003704</t>
  </si>
  <si>
    <t>Договор № 33960-00/20-404/ХМФ от 28.02.2020</t>
  </si>
  <si>
    <t>PRD.002.100019562_COM008006</t>
  </si>
  <si>
    <t>AGR.42.000063</t>
  </si>
  <si>
    <t>Договор № УН02/23-9 от 01.01.2023</t>
  </si>
  <si>
    <t>PRD.002.100019613_COM008003</t>
  </si>
  <si>
    <t>ДРТ Консалтинг ООО</t>
  </si>
  <si>
    <t>AGR.11.001104</t>
  </si>
  <si>
    <t>Соглашение № Tax/2018/50582 от 15.02.18</t>
  </si>
  <si>
    <t>AGR.10.003830</t>
  </si>
  <si>
    <t>Договор №ОКБ02/23-207 от 15.02.2023</t>
  </si>
  <si>
    <t>AGR.10.003641</t>
  </si>
  <si>
    <t>Договор № ОКБ02/23-72 от 01.01.2023</t>
  </si>
  <si>
    <t>Служебная записка б/н от 20.09.2022</t>
  </si>
  <si>
    <t>AGR.11.001086</t>
  </si>
  <si>
    <t>Счет №4 от 25.01.2023</t>
  </si>
  <si>
    <t>AGR.11.001117</t>
  </si>
  <si>
    <t>Счет к оплате №15 от 27.04.2023</t>
  </si>
  <si>
    <t>AGR.17.000567</t>
  </si>
  <si>
    <t>Договор № ЮН02/22-50 от 27.09.2022</t>
  </si>
  <si>
    <t>AGR.17.000572</t>
  </si>
  <si>
    <t>Договор № ЮН02/23-3 от 01.02.2023</t>
  </si>
  <si>
    <t>AGR.17.000614</t>
  </si>
  <si>
    <t>Договор № ЮН02/23-11 от 06.02.2023</t>
  </si>
  <si>
    <t>Договор № ОКБ02/22-359 от 11.08.2022</t>
  </si>
  <si>
    <t>Договор № 22/54894/ОКБ02/22-441 от 01.11.2022</t>
  </si>
  <si>
    <t>AGR.10.003856</t>
  </si>
  <si>
    <t>Договор № ОКБ02/23-204 от 10.03.2023</t>
  </si>
  <si>
    <t>AGR.10.003576</t>
  </si>
  <si>
    <t>Договор № ОКБ02/22-492 от 19.12.2022</t>
  </si>
  <si>
    <t>AGR.10.003862</t>
  </si>
  <si>
    <t>Договор № ОКБ02/23-247 от 11.04.2023</t>
  </si>
  <si>
    <t>AGR.10.003540</t>
  </si>
  <si>
    <t>Договор № ОКБ02/23-58 от 01.01.2023</t>
  </si>
  <si>
    <t>PRD.002.100020565_COM008002</t>
  </si>
  <si>
    <t>ОКБ Вектор ООО</t>
  </si>
  <si>
    <t>AGR.10.003858</t>
  </si>
  <si>
    <t>Договор №ОКБ02/23-191 от 17.02.2023</t>
  </si>
  <si>
    <t>Договор № ЮЭ86КО3200000027 от 26.10.2022</t>
  </si>
  <si>
    <t>AGR.10.003470</t>
  </si>
  <si>
    <t>AGR.10.003488</t>
  </si>
  <si>
    <t>Договор № ОКБ02/23-26 от 01.01.2023</t>
  </si>
  <si>
    <t>AGR.10.003731</t>
  </si>
  <si>
    <t>Договор № GPL1-T01-0001596494/20230119 от 01.01.2023</t>
  </si>
  <si>
    <t>AGR.10.003643</t>
  </si>
  <si>
    <t>Договор № ОКБ02/23-124 от 01.01.2023</t>
  </si>
  <si>
    <t>AGR.10.003670</t>
  </si>
  <si>
    <t>AGR.10.003740</t>
  </si>
  <si>
    <t>Договор № ОКБ02/23-136 от 01.01.2023</t>
  </si>
  <si>
    <t>AGR.17.000579</t>
  </si>
  <si>
    <t>Договор № ЮН02/23-1 от 01.01.2023</t>
  </si>
  <si>
    <t>AGR.10.003541</t>
  </si>
  <si>
    <t>Договор № ОКБ02/23-17 от 01.01.2023</t>
  </si>
  <si>
    <t>AGR.10.003732</t>
  </si>
  <si>
    <t>Договор № ОКБ02/23-73 от 01.01.2023</t>
  </si>
  <si>
    <t>AGR.10.003909</t>
  </si>
  <si>
    <t>Договор № ОКБ02/23-199 от 20.02.2023</t>
  </si>
  <si>
    <t>AGR.10.003910</t>
  </si>
  <si>
    <t>Договор № ОКБ02/23-200 от 20.02.2023</t>
  </si>
  <si>
    <t>AGR.10.003911</t>
  </si>
  <si>
    <t>Договор № ОКБ02/23-183 от 20.02.2023</t>
  </si>
  <si>
    <t>Договор №КБ02/19-69 от 18.09.2019</t>
  </si>
  <si>
    <t>AGR.11.001120</t>
  </si>
  <si>
    <t>Договор № КБ02/23-17 от 11.05.2023</t>
  </si>
  <si>
    <t>AGR.10.003548</t>
  </si>
  <si>
    <t>Договор № 57/2023 от 01.01.2023</t>
  </si>
  <si>
    <t>Договор № ОКБ02/22-366 от 16.08.2022</t>
  </si>
  <si>
    <t>Договор № ОКБ02/22-382 от 05.09.2022</t>
  </si>
  <si>
    <t>AGR.10.003792</t>
  </si>
  <si>
    <t>Договор № ОКБ02/23-151 от 27.01.2023</t>
  </si>
  <si>
    <t>AGR.10.003793</t>
  </si>
  <si>
    <t>Договор № ОКБ02/23-152 от 27.01.2023</t>
  </si>
  <si>
    <t>Договор № КБ02/22-59 от 17.08.2022</t>
  </si>
  <si>
    <t>AGR.11.001066</t>
  </si>
  <si>
    <t>Договор № КБ02/22-77 от 14.11.2022</t>
  </si>
  <si>
    <t>AGR.11.001097</t>
  </si>
  <si>
    <t>Договор № КБ02/23-9 от 27.01.2023</t>
  </si>
  <si>
    <t>AGR.12.000134</t>
  </si>
  <si>
    <t>AGR.10.003625</t>
  </si>
  <si>
    <t>Договор № ОКБ02/23-50 от 01.01.2023</t>
  </si>
  <si>
    <t>AGR.17.000575</t>
  </si>
  <si>
    <t>Служебная записка № 75 от 06.12.2022</t>
  </si>
  <si>
    <t>AGR.17.000605</t>
  </si>
  <si>
    <t>Служебная записка № 10 от 27.02.2023</t>
  </si>
  <si>
    <t>AGR.11.001110</t>
  </si>
  <si>
    <t>Служебная записка № 17 от 04.04.2023</t>
  </si>
  <si>
    <t>PRD.002.100022134_COM003002</t>
  </si>
  <si>
    <t>Геогрупп центр ООО</t>
  </si>
  <si>
    <t>AGR.05.000054</t>
  </si>
  <si>
    <t>Договор № АН02/22-4 от 01.11.2022</t>
  </si>
  <si>
    <t>AGR.10.003495</t>
  </si>
  <si>
    <t>Договор № ОКБ02/23-16 от 01.01.2023</t>
  </si>
  <si>
    <t>AGR.10.003912</t>
  </si>
  <si>
    <t>Договор № 063/240323/014 от 24.03.2023</t>
  </si>
  <si>
    <t>Претензия № КБ-3269 от 09.09.2022</t>
  </si>
  <si>
    <t>AGR.10.003918</t>
  </si>
  <si>
    <t>Претензия № КБ-693 от 20.03.2023</t>
  </si>
  <si>
    <t>AGR.10.003570</t>
  </si>
  <si>
    <t>Заявление б/н от 14.12.2022</t>
  </si>
  <si>
    <t>AGR.17.000615</t>
  </si>
  <si>
    <t>Договор № ЮН01/23-17 от 06.03.2023</t>
  </si>
  <si>
    <t>Договор № ОКБ02/20-174 от 02.11.2020</t>
  </si>
  <si>
    <t>Договор № ОКБ02/22-337 от 22.07.2022</t>
  </si>
  <si>
    <t>AGR.10.003473</t>
  </si>
  <si>
    <t>Договор № ОКБ02/22-397 от 12.10.2022</t>
  </si>
  <si>
    <t>AGR.10.003507</t>
  </si>
  <si>
    <t>Договор № ОКБ02/22-449 от 01.10.2022</t>
  </si>
  <si>
    <t>AGR.10.003574</t>
  </si>
  <si>
    <t>Договор № КН-110/2022//ОКБ02/22-494 от 15.12.2022</t>
  </si>
  <si>
    <t>AGR.10.003638</t>
  </si>
  <si>
    <t>Договор № ОКБ02/23-81 от 01.01.2023</t>
  </si>
  <si>
    <t>AGR.10.003677</t>
  </si>
  <si>
    <t>Договор № ОКБ02/23-144 от 01.01.2023</t>
  </si>
  <si>
    <t>AGR.10.003709</t>
  </si>
  <si>
    <t>Договор № ОКБ02/23-132 от 01.01.2023</t>
  </si>
  <si>
    <t>AGR.10.003716</t>
  </si>
  <si>
    <t>Договор № ОКБ02/23-146 от 18.01.2023</t>
  </si>
  <si>
    <t>AGR.10.003718</t>
  </si>
  <si>
    <t>AGR.10.003746</t>
  </si>
  <si>
    <t>Договор № ОКБ02/22-470 от 05.12.2022</t>
  </si>
  <si>
    <t>AGR.10.003768</t>
  </si>
  <si>
    <t>Договор № ОКБ02/23-178 от 01.01.2023</t>
  </si>
  <si>
    <t>AGR.10.003575</t>
  </si>
  <si>
    <t>Договор № ОКБ02/22-490 от 19.12.2022</t>
  </si>
  <si>
    <t>AGR.10.003861</t>
  </si>
  <si>
    <t>Договор № ОКБ02/23-246 от 07.04.2023</t>
  </si>
  <si>
    <t>AGR.10.003490</t>
  </si>
  <si>
    <t>AGR.10.003527</t>
  </si>
  <si>
    <t>PRD.002.100022974_COM008002</t>
  </si>
  <si>
    <t>ЮМАН НПЦ ООО</t>
  </si>
  <si>
    <t>Договор №13405 от 21.12.2021</t>
  </si>
  <si>
    <t>Претензия №ОКБ02/22-225 от 01.04.2022</t>
  </si>
  <si>
    <t>AGR.10.003555</t>
  </si>
  <si>
    <t>Договор № ОКБ02/23-69 от 01.01.2023</t>
  </si>
  <si>
    <t>AGR.10.003556</t>
  </si>
  <si>
    <t>Договор № ОКБ02/23-41 от 01.01.2023</t>
  </si>
  <si>
    <t>AGR.10.003617</t>
  </si>
  <si>
    <t>Договор № ОКБ02/22-504 от 26.12.2022</t>
  </si>
  <si>
    <t>AGR.10.003717</t>
  </si>
  <si>
    <t>Договор № ОКБ02/23-145 от 18.01.2023</t>
  </si>
  <si>
    <t>AGR.10.003859</t>
  </si>
  <si>
    <t>Договор № ОКБ02/23-222 от 20.03.2023</t>
  </si>
  <si>
    <t>AGR.10.003905</t>
  </si>
  <si>
    <t>Договор № ОКБ02/23-257 от 17.04.2023</t>
  </si>
  <si>
    <t>AGR.10.003824</t>
  </si>
  <si>
    <t>Договор № ОКБ02/23-176 от 10.02.2023</t>
  </si>
  <si>
    <t>AGR.10.003697</t>
  </si>
  <si>
    <t>Договор № ОКБ02/23-126 от 01.01.2023</t>
  </si>
  <si>
    <t>AGR.10.003713</t>
  </si>
  <si>
    <t>Договор № ОКБ02/23-71 от 01.01.2023</t>
  </si>
  <si>
    <t>AGR.10.003587</t>
  </si>
  <si>
    <t>Договор № ОКБ02/23-48 от 01.01.2023</t>
  </si>
  <si>
    <t>NF01/21-3 от 12.04.2021</t>
  </si>
  <si>
    <t>AGR.10.003889</t>
  </si>
  <si>
    <t>Договор № 3-28523/ОУ/ОКБ02/23-250 от 10.04.2023</t>
  </si>
  <si>
    <t>PRD.002.100023495_COM003001</t>
  </si>
  <si>
    <t>PRD.002.100023553_COM008005</t>
  </si>
  <si>
    <t>AGR.12.000179</t>
  </si>
  <si>
    <t>Договор № Д20-12-22/02 от 20.12.2022</t>
  </si>
  <si>
    <t>PRD.002.100023555_COM008003</t>
  </si>
  <si>
    <t>FLOWDALE Trading DMCC</t>
  </si>
  <si>
    <t>AGR.11.001124</t>
  </si>
  <si>
    <t>Договор № NF01/22-5 от 31.03.2022</t>
  </si>
  <si>
    <t>AGR.10.003744</t>
  </si>
  <si>
    <t>Договор № ОКБ02/23-101 от 01.01.2023</t>
  </si>
  <si>
    <t>PRD.002.100023578_COM008005</t>
  </si>
  <si>
    <t>МТУ Росимущества в Тюменской области, Ханты-Мансийском автон</t>
  </si>
  <si>
    <t>AGR.009.000000017</t>
  </si>
  <si>
    <t>AGR.10.003872</t>
  </si>
  <si>
    <t>Договор № ОКБ02/23-174 от 01.03.2023</t>
  </si>
  <si>
    <t>Договор № ОКБ02/22-399 от 01.10.2022</t>
  </si>
  <si>
    <t>AGR.10.003741</t>
  </si>
  <si>
    <t>Договор № ОКБ02/22-463 от 03.10.2022</t>
  </si>
  <si>
    <t>AGR.10.003869</t>
  </si>
  <si>
    <t>Договор № ОКБ02/23-211 от 07.03.2023</t>
  </si>
  <si>
    <t>AGR.10.003673</t>
  </si>
  <si>
    <t>Договор № 33960-80/23-15/НФ/ОКБ01/22-507 от 30.11.2022</t>
  </si>
  <si>
    <t>AGR.10.003674</t>
  </si>
  <si>
    <t>Договор № 33960-80/23-16/НФ/ОКБ01/22-508 от 30.11.2022</t>
  </si>
  <si>
    <t>AGR.10.003675</t>
  </si>
  <si>
    <t>Договор № 33960-70/23-1/НФ/ОКБ01/22-509 от 30.11.2022</t>
  </si>
  <si>
    <t>AGR.10.003681</t>
  </si>
  <si>
    <t>Договор № ОКБ02/23-109 от 01.01.2023</t>
  </si>
  <si>
    <t>AGR.10.003734</t>
  </si>
  <si>
    <t>Договор № ОКБ02/23-102 от 01.01.2023</t>
  </si>
  <si>
    <t>AGR.17.000576</t>
  </si>
  <si>
    <t>Служебная записка №75 от 06.12.2022</t>
  </si>
  <si>
    <t>AGR.10.003613</t>
  </si>
  <si>
    <t>Договор № ОКБ02/23-99 от 01.01.2023</t>
  </si>
  <si>
    <t>Договор № ОКБ02/22-400 от 26.09.2022</t>
  </si>
  <si>
    <t>AGR.10.003710</t>
  </si>
  <si>
    <t>Договор № ОКБ02/23-90 от 01.01.2023</t>
  </si>
  <si>
    <t>AGR.10.003458</t>
  </si>
  <si>
    <t>Договор №ОКБ02/22-70 от 01.01.2022</t>
  </si>
  <si>
    <t>AGR.10.003770</t>
  </si>
  <si>
    <t>Договор № ОКБ02/23-93 от 01.01.2023</t>
  </si>
  <si>
    <t>AGR.10.003506</t>
  </si>
  <si>
    <t>AGR.10.003876</t>
  </si>
  <si>
    <t>Договор № ОКБ02/23-189 от 01.01.2023</t>
  </si>
  <si>
    <t>PRD.002.100024445_COM008002</t>
  </si>
  <si>
    <t>АЛЬТЕРНАТИВА ООО</t>
  </si>
  <si>
    <t>AGR.10.003563</t>
  </si>
  <si>
    <t>Договор № 010-ТЭК/2021 от 22.02.2021</t>
  </si>
  <si>
    <t>Договор № АА-04-0403-22/ОКБ02/22-371 от 01.08.2022</t>
  </si>
  <si>
    <t>AGR.10.003745</t>
  </si>
  <si>
    <t>Договор № ОКБ02/23-100 от 01.01.2023</t>
  </si>
  <si>
    <t>PRD.002.100024607_COM008005</t>
  </si>
  <si>
    <t>AGR.12.000166</t>
  </si>
  <si>
    <t>Договор № ПН02/22-6 от 15.06.2022</t>
  </si>
  <si>
    <t>AGR.17.000592</t>
  </si>
  <si>
    <t>Договор № ЮН02/23-8 от 15.01.2023</t>
  </si>
  <si>
    <t>AGR.17.000612</t>
  </si>
  <si>
    <t>Договор № ЮН02/23-14 от 01.03.2023</t>
  </si>
  <si>
    <t>PRD.002.100024796_COM003001</t>
  </si>
  <si>
    <t>AGR.17.000613</t>
  </si>
  <si>
    <t>Договор № ЮН02/23-18 от 01.03.2023</t>
  </si>
  <si>
    <t>Служебная записка № б/н от 30.09.2022</t>
  </si>
  <si>
    <t>AGR.17.000604</t>
  </si>
  <si>
    <t>Договор № ЮН02/23-12 от 06.02.2023</t>
  </si>
  <si>
    <t>AGR.17.000610</t>
  </si>
  <si>
    <t>AGR.10.003914</t>
  </si>
  <si>
    <t>Договор №ОКБ02/23-273 от 02.05.2023</t>
  </si>
  <si>
    <t>PRD.002.100025002_COM008002</t>
  </si>
  <si>
    <t>ТЭК ГК Урало-Сибирсоке представительство ООО</t>
  </si>
  <si>
    <t>AGR.10.003706</t>
  </si>
  <si>
    <t>AGR.10.003707</t>
  </si>
  <si>
    <t>PRD.002.100025039_COM008002</t>
  </si>
  <si>
    <t>Интерфакс Информационное агентство АО</t>
  </si>
  <si>
    <t>AGR.10.003865</t>
  </si>
  <si>
    <t>Договор №272/У88-456 от 17.04.2023</t>
  </si>
  <si>
    <t>ГПХ №ОКБ04/22-26 от 01.08.2022</t>
  </si>
  <si>
    <t>AGR.10.003622</t>
  </si>
  <si>
    <t>Договор № ОКБ02/23-83 от 01.01.2023</t>
  </si>
  <si>
    <t>AGR.10.003683</t>
  </si>
  <si>
    <t>Претензия №КБ-4583 от 22.12.2022</t>
  </si>
  <si>
    <t>AGR.10.003684</t>
  </si>
  <si>
    <t>Претензия №КБ-4559 от 21.12.2022</t>
  </si>
  <si>
    <t>AGR.10.003837</t>
  </si>
  <si>
    <t>Договор № ОКБ02/23-224 от 23.03.2023</t>
  </si>
  <si>
    <t>AGR.10.003881</t>
  </si>
  <si>
    <t>Договор № ОКБ02/23-160 от 01.01.2023</t>
  </si>
  <si>
    <t>PRD.002.100025252_COM003001</t>
  </si>
  <si>
    <t>ПЛАСТ- Системы ООО</t>
  </si>
  <si>
    <t>AGR.17.000625</t>
  </si>
  <si>
    <t>Договор № ЮН02/23-23 от 10.04.2023</t>
  </si>
  <si>
    <t>PRD.002.100025350_COM008002</t>
  </si>
  <si>
    <t>Хайлон Петролиум Пайплайн Сервис (Сургут) ООО</t>
  </si>
  <si>
    <t>AGR.10.003729</t>
  </si>
  <si>
    <t>Договор № ОКБ02/23-96 от 01.01.2023</t>
  </si>
  <si>
    <t>Договор №ОКБ02/22-29 от 01.01.2022</t>
  </si>
  <si>
    <t>AGR.10.003630</t>
  </si>
  <si>
    <t>Договор № ОКБ02/23-82 от 01.01.2023</t>
  </si>
  <si>
    <t>Договор № ОКБ02/22-402 от 21.09.2022</t>
  </si>
  <si>
    <t>Договор № ОКБ02/22-383 от 01.09.2022</t>
  </si>
  <si>
    <t>PRD.002.100025402_COM008002</t>
  </si>
  <si>
    <t>ИНТЕК-М ООО</t>
  </si>
  <si>
    <t>AGR.10.003569</t>
  </si>
  <si>
    <t>Договор № ОКБ02/22-386 от 01.09.2022</t>
  </si>
  <si>
    <t>AGR.17.000583</t>
  </si>
  <si>
    <t>Договор № УН01/22-04 от 15.12.2022</t>
  </si>
  <si>
    <t>AGR.10.003623</t>
  </si>
  <si>
    <t>Договор № ОКБ02/22-472 от 15.12.2022</t>
  </si>
  <si>
    <t>AGR.10.003624</t>
  </si>
  <si>
    <t>Договор № ОКБ02/23-98 от 01.01.2023</t>
  </si>
  <si>
    <t>AGR.10.003649</t>
  </si>
  <si>
    <t>Договор № ОКБ02/22-512 от 21.12.2022</t>
  </si>
  <si>
    <t>AGR.10.003672</t>
  </si>
  <si>
    <t>Договор № ОКБ02/22-493 от 15.12.2022</t>
  </si>
  <si>
    <t>AGR.10.003696</t>
  </si>
  <si>
    <t>Договор № ОКБ02/23-19 от 01.01.2023</t>
  </si>
  <si>
    <t>AGR.10.003701</t>
  </si>
  <si>
    <t>Договор № ОКБ02/22-502 от 28.12.2022</t>
  </si>
  <si>
    <t>AGR.10.003735</t>
  </si>
  <si>
    <t>Договор № ОКБ02/23-137 от 01.01.2023</t>
  </si>
  <si>
    <t>AGR.10.003736</t>
  </si>
  <si>
    <t>AGR.10.003739</t>
  </si>
  <si>
    <t>Договор № ОКБ02/22-511 от 21.12.2022</t>
  </si>
  <si>
    <t>AGR.10.003773</t>
  </si>
  <si>
    <t>Договор № ОКБ02/23-157 от 01.01.2023</t>
  </si>
  <si>
    <t>AGR.10.003789</t>
  </si>
  <si>
    <t>Договор № ОКБ02/23-153 от 01.01.2023</t>
  </si>
  <si>
    <t>AGR.10.003796</t>
  </si>
  <si>
    <t>Договор № ОКБ02/23-187 от 01.01.2023</t>
  </si>
  <si>
    <t>AGR.10.003833</t>
  </si>
  <si>
    <t>PRD.002.100025462_COM008003</t>
  </si>
  <si>
    <t>AGR.11.001072</t>
  </si>
  <si>
    <t>AGR.11.001083</t>
  </si>
  <si>
    <t>Договор № УН02/22-11 от 30.09.2022</t>
  </si>
  <si>
    <t>AGR.11.001090</t>
  </si>
  <si>
    <t>Договор № УН01/22-8 от 15.12.2022</t>
  </si>
  <si>
    <t>AGR.11.001114</t>
  </si>
  <si>
    <t>AGR.11.001122</t>
  </si>
  <si>
    <t>Соглашение № КБ02/23-21 от 21.12.2022</t>
  </si>
  <si>
    <t>AGR.11.001123</t>
  </si>
  <si>
    <t>PRD.002.100025545_COM008002</t>
  </si>
  <si>
    <t>ЭВАКЕМ ТЕХНОЛОГИИ ООО</t>
  </si>
  <si>
    <t>AGR.10.003539</t>
  </si>
  <si>
    <t>Договор № ОКБ02/22-428 от 24.10.2022</t>
  </si>
  <si>
    <t>PRD.002.100025627_COM008002</t>
  </si>
  <si>
    <t>Русакова И.С. ИП</t>
  </si>
  <si>
    <t>AGR.10.003524</t>
  </si>
  <si>
    <t>Договор № 38б-22/ОКБ02/22-454 от 16.11.2022</t>
  </si>
  <si>
    <t>Крыжановский Роман Владимирович</t>
  </si>
  <si>
    <t>PRD.002.100025677_COM008002</t>
  </si>
  <si>
    <t>ТрейдКлинСервис ООО</t>
  </si>
  <si>
    <t>AGR.10.003612</t>
  </si>
  <si>
    <t>Договор № ОКБ02/22-471 от 01.12.2022</t>
  </si>
  <si>
    <t>PRD.002.100025692_COM003001</t>
  </si>
  <si>
    <t>Bellatrix Energy Limited</t>
  </si>
  <si>
    <t>AGR.17.000630</t>
  </si>
  <si>
    <t>PRD.002.100025697_COM008002</t>
  </si>
  <si>
    <t>AGR.10.003838</t>
  </si>
  <si>
    <t>PRD.002.100025716_COM008002</t>
  </si>
  <si>
    <t>НПФ МКТ-АСДМ ООО</t>
  </si>
  <si>
    <t>AGR.10.003708</t>
  </si>
  <si>
    <t>Договор № ОКБ02/23-103 от 01.01.2023</t>
  </si>
  <si>
    <t>PRD.002.100025725_COM008002</t>
  </si>
  <si>
    <t>ФКС-Центр ООО</t>
  </si>
  <si>
    <t>AGR.10.003564</t>
  </si>
  <si>
    <t>Договор № ОКБ02/22-485 от 12.12.2022</t>
  </si>
  <si>
    <t>PRD.002.100025726_COM008002</t>
  </si>
  <si>
    <t>Союз ООО</t>
  </si>
  <si>
    <t>AGR.10.003733</t>
  </si>
  <si>
    <t>Договор № ОКБ02/23-104 от 01.01.2023</t>
  </si>
  <si>
    <t>PRD.002.100025735_COM008002</t>
  </si>
  <si>
    <t>Кристалл ООО</t>
  </si>
  <si>
    <t>AGR.10.003614</t>
  </si>
  <si>
    <t>Договор № ОКБ02/22-499 от 22.12.2022</t>
  </si>
  <si>
    <t>AGR.10.003615</t>
  </si>
  <si>
    <t>Договор № ОКБ02/22-497 от 22.12.2022</t>
  </si>
  <si>
    <t>AGR.10.003616</t>
  </si>
  <si>
    <t>Договор № ОКБ02/22-500 от 22.12.2022</t>
  </si>
  <si>
    <t>AGR.10.003618</t>
  </si>
  <si>
    <t>Договор № ОКБ02/22-498 от 22.12.2022</t>
  </si>
  <si>
    <t>AGR.10.003777</t>
  </si>
  <si>
    <t>Договор № ОКБ02/23-184 от 19.02.2023</t>
  </si>
  <si>
    <t>AGR.10.003778</t>
  </si>
  <si>
    <t>Договор № ОКБ02/23-182 от 19.02.2023</t>
  </si>
  <si>
    <t>AGR.10.003847</t>
  </si>
  <si>
    <t>Договор № ОКБ02/23-232 от 11.03.2023</t>
  </si>
  <si>
    <t>AGR.10.003848</t>
  </si>
  <si>
    <t>Договор № ОКБ02/23-233 от 18.03.2023</t>
  </si>
  <si>
    <t>PRD.002.100025749_COM008002</t>
  </si>
  <si>
    <t>Ошев П.А. ИП</t>
  </si>
  <si>
    <t>AGR.10.003627</t>
  </si>
  <si>
    <t>Договор № ОКБ02/23-122 от 01.01.2023</t>
  </si>
  <si>
    <t>AGR.10.003628</t>
  </si>
  <si>
    <t>Договор № ОКБ02/23-123 от 01.01.2023</t>
  </si>
  <si>
    <t>AGR.10.003810</t>
  </si>
  <si>
    <t>Договор № ОКБ02/23-218 от 01.03.2023</t>
  </si>
  <si>
    <t>AGR.10.003811</t>
  </si>
  <si>
    <t>Договор № ОКБ02/23-219 от 01.03.2023</t>
  </si>
  <si>
    <t>AGR.10.003879</t>
  </si>
  <si>
    <t>Договор № ОКБ02/23-241 от 01.05.2023</t>
  </si>
  <si>
    <t>PRD.002.100025751_COM008002</t>
  </si>
  <si>
    <t>Груничев Егор Сергеевич</t>
  </si>
  <si>
    <t>AGR.10.003743</t>
  </si>
  <si>
    <t>Вознаграждение по договору ГПХ №ОКБ04/23-01 от 16.01.2023</t>
  </si>
  <si>
    <t>PRD.002.100025752_COM003001</t>
  </si>
  <si>
    <t>АДВАНТИДЖ ЭНЕРДЖИ ООО</t>
  </si>
  <si>
    <t>AGR.17.000603</t>
  </si>
  <si>
    <t>Договор № ЮН02/23-7 от 01.01.2023</t>
  </si>
  <si>
    <t>PRD.002.100025752_COM003002</t>
  </si>
  <si>
    <t>AGR.05.000058</t>
  </si>
  <si>
    <t>Договор № АН02/23-1 от 01.01.2023</t>
  </si>
  <si>
    <t>PRD.002.100025752_COM008002</t>
  </si>
  <si>
    <t>AGR.10.003748</t>
  </si>
  <si>
    <t>Договор № ОКБ02/23-118 от 01.01.2023</t>
  </si>
  <si>
    <t>PRD.002.100025758_COM008002</t>
  </si>
  <si>
    <t>ФГБУ РЭА Минэнерго России филиал Тюменский ЦНТИ</t>
  </si>
  <si>
    <t>AGR.10.003642</t>
  </si>
  <si>
    <t>Договор № ОКБ02/23-129 от 01.01.2023</t>
  </si>
  <si>
    <t>PRD.002.100025768_COM008002</t>
  </si>
  <si>
    <t>Клиши ООО</t>
  </si>
  <si>
    <t>AGR.10.003822</t>
  </si>
  <si>
    <t>Договор № ОКБ02/23-131 от 01.01.2023</t>
  </si>
  <si>
    <t>PRD.002.100025852_COM003001</t>
  </si>
  <si>
    <t>Север Проект ООО</t>
  </si>
  <si>
    <t>AGR.17.000616</t>
  </si>
  <si>
    <t>Договор № ЮН01/23-19 от 09.03.2023</t>
  </si>
  <si>
    <t>PRD.002.100025852_COM008002</t>
  </si>
  <si>
    <t>AGR.10.003747</t>
  </si>
  <si>
    <t>Договор № ОКБ02/23-159 от 01.01.2023</t>
  </si>
  <si>
    <t>AGR.10.003871</t>
  </si>
  <si>
    <t>Договор № ОКБ02/23-228 от 01.03.2023</t>
  </si>
  <si>
    <t>PRD.002.100025855_COM008002</t>
  </si>
  <si>
    <t>МНОГОПРОФИЛЬНЫЙ ЦЕНТР ПО ЦЕНООБРАЗОВАНИЮ В СТРОИТЕЛЬСТВЕ ООО</t>
  </si>
  <si>
    <t>AGR.10.003750</t>
  </si>
  <si>
    <t>Сублицензионный договор № ОКБ02/23-163 от 06.02.2023</t>
  </si>
  <si>
    <t>PRD.002.100025902_COM008002</t>
  </si>
  <si>
    <t>Степанов А.Б. ИП</t>
  </si>
  <si>
    <t>AGR.10.003825</t>
  </si>
  <si>
    <t>Договор № ОКБ02/23-201 от 10.02.2023</t>
  </si>
  <si>
    <t>PRD.002.100025903_COM008002</t>
  </si>
  <si>
    <t>Буземский Р.В. ИП</t>
  </si>
  <si>
    <t>AGR.10.003828</t>
  </si>
  <si>
    <t>Договор № ОКБ02/23-213 от 01.03.2023</t>
  </si>
  <si>
    <t>PRD.002.100025910_COM003001</t>
  </si>
  <si>
    <t>Косых Е.С. ИП</t>
  </si>
  <si>
    <t>AGR.17.000617</t>
  </si>
  <si>
    <t>Договор № ЮН02/23-16 от 21.02.2023</t>
  </si>
  <si>
    <t>PRD.002.100025963_COM008002</t>
  </si>
  <si>
    <t>НЕД-Пермь ООО</t>
  </si>
  <si>
    <t>AGR.10.003809</t>
  </si>
  <si>
    <t>Договор № ОКБ02/23-220 от 07.03.2023</t>
  </si>
  <si>
    <t>PRD.002.100025967_COM003001</t>
  </si>
  <si>
    <t>ОНИЩЕНКО АЛЕКСЕЙ ЕВГЕНЬЕВИЧ ИП</t>
  </si>
  <si>
    <t>AGR.17.000619</t>
  </si>
  <si>
    <t>Договор № ЮН02/23-19 от 27.03.2023</t>
  </si>
  <si>
    <t>PRD.002.100025976_COM008003</t>
  </si>
  <si>
    <t>ИП Хасанов Арсений Олегович</t>
  </si>
  <si>
    <t>AGR.11.001102</t>
  </si>
  <si>
    <t>Публичный Договор-оферта возмездного оказания услуг</t>
  </si>
  <si>
    <t>PRD.002.100026002_COM008002</t>
  </si>
  <si>
    <t>Камбулов Дмитрий Анатольевич</t>
  </si>
  <si>
    <t>AGR.10.003913</t>
  </si>
  <si>
    <t>Договор № ОКБ02/23-237 от 10.04.2023</t>
  </si>
  <si>
    <t>AGR.10.003646</t>
  </si>
  <si>
    <t>Договор № ОКБ02/23-91 от 01.01.2023</t>
  </si>
  <si>
    <t>AGR.10.003874</t>
  </si>
  <si>
    <t>Договор № ОКБ02/23-210 от 01.03.2023</t>
  </si>
  <si>
    <t>AGR.10.003875</t>
  </si>
  <si>
    <t>Договор № ОКБ02/23-208 от 01.03.2023</t>
  </si>
  <si>
    <t>AGR.10.003639</t>
  </si>
  <si>
    <t>Договор № ОКБ02/23-52 от 01.01.2023</t>
  </si>
  <si>
    <t>AGR.10.003656</t>
  </si>
  <si>
    <t>Договор № ОКБ02/23-75 от 01.01.2023</t>
  </si>
  <si>
    <t>AGR.10.003549</t>
  </si>
  <si>
    <t>Договор № ОКБ02/23-28 от 01.01.2023</t>
  </si>
  <si>
    <t>AGR.10.003550</t>
  </si>
  <si>
    <t>Договор № ОКБ02/23-37 от 01.01.2023</t>
  </si>
  <si>
    <t>Договор № 405 от 11.10.2022</t>
  </si>
  <si>
    <t>Договор № 395 от 06.10.2022</t>
  </si>
  <si>
    <t>AGR.17.000573</t>
  </si>
  <si>
    <t>Договор № 474 от 22.11.2022</t>
  </si>
  <si>
    <t>AGR.17.000581</t>
  </si>
  <si>
    <t>Договор № 512 от 15.12.2022</t>
  </si>
  <si>
    <t>AGR.17.000590</t>
  </si>
  <si>
    <t>Договор № 518 от 20.12.2022</t>
  </si>
  <si>
    <t>AGR.17.000596</t>
  </si>
  <si>
    <t>Договор № 21 от 26.01.2023</t>
  </si>
  <si>
    <t>AGR.10.003543</t>
  </si>
  <si>
    <t>Договор № 485 от 29.11.2022</t>
  </si>
  <si>
    <t>AGR.10.003578</t>
  </si>
  <si>
    <t>Договор № 511 от 15.12.2022</t>
  </si>
  <si>
    <t>AGR.10.003758</t>
  </si>
  <si>
    <t>Договор № 51 от 17.02.2023</t>
  </si>
  <si>
    <t>Договор № 349 от 31.08.2022</t>
  </si>
  <si>
    <t>Договор № 398 от 06.10.2022</t>
  </si>
  <si>
    <t>Договор № 429 от 19.10.2022</t>
  </si>
  <si>
    <t>AGR.11.001077</t>
  </si>
  <si>
    <t>Договор № 514 от 15.12.2022</t>
  </si>
  <si>
    <t>AGR.11.001108</t>
  </si>
  <si>
    <t>Договор № 64 от 28.02.2023</t>
  </si>
  <si>
    <t>AGR.10.003471</t>
  </si>
  <si>
    <t>Договор № ОКБ02/23-30 от 01.01.2023</t>
  </si>
  <si>
    <t>AGR.10.003829</t>
  </si>
  <si>
    <t>Договор № ОКБ02/23-188 от 07.03.2023</t>
  </si>
  <si>
    <t>Договор № ОКБ02/22-390 от 12.09.2022</t>
  </si>
  <si>
    <t>AGR.10.003537</t>
  </si>
  <si>
    <t>Договор № ОКБ02/22-389 от 30.08.2022</t>
  </si>
  <si>
    <t>AGR.12.000126</t>
  </si>
  <si>
    <t>Договор № ПН02/21-19 от 30.08.2021</t>
  </si>
  <si>
    <t>PRD.005.100000615_COM008002</t>
  </si>
  <si>
    <t>Югра-Экспресс</t>
  </si>
  <si>
    <t>AGR.10.003671</t>
  </si>
  <si>
    <t>Договор № ОКБ02/23-11 от 01.01.2023</t>
  </si>
  <si>
    <t>PRD.005.100000794_COM008002</t>
  </si>
  <si>
    <t>Электропривод ООО</t>
  </si>
  <si>
    <t>AGR.10.003579</t>
  </si>
  <si>
    <t>Договор № ОКБ02/22-233 от 01.04.2022</t>
  </si>
  <si>
    <t>AGR.10.003692</t>
  </si>
  <si>
    <t>Договор № ОКБ02/23-64 от 01.01.2023</t>
  </si>
  <si>
    <t>AGR.10.003661</t>
  </si>
  <si>
    <t>Договор № ОКБ02/23-77 от 01.01.2023</t>
  </si>
  <si>
    <t>AGR.10.003619</t>
  </si>
  <si>
    <t>Договор № ОКБ02/23-79 от 01.01.2023</t>
  </si>
  <si>
    <t>AGR.10.003787</t>
  </si>
  <si>
    <t>Договор № ОКБ02/23-65 от 01.01.2023</t>
  </si>
  <si>
    <t>AGR.10.003493</t>
  </si>
  <si>
    <t>Договор № 23 от 01.01.2023</t>
  </si>
  <si>
    <t>AGR.10.003584</t>
  </si>
  <si>
    <t>Договор № 8-КМА от 01.01.2023</t>
  </si>
  <si>
    <t>Договор № Ю-22-002 от 29.10.2021</t>
  </si>
  <si>
    <t>AGR.10.003592</t>
  </si>
  <si>
    <t>Договор № 06-23 от 21.11.2022</t>
  </si>
  <si>
    <t>AGR.10.003620</t>
  </si>
  <si>
    <t>Договор № 21-23 от 13.12.2022</t>
  </si>
  <si>
    <t>AGR.10.003791</t>
  </si>
  <si>
    <t>Договор № 127-23 от 02.02.2023</t>
  </si>
  <si>
    <t>Претензия №КБ-3822 от 30.11.2021</t>
  </si>
  <si>
    <t>Договор № СНС 01/01/01/2020 от 01.01.2020</t>
  </si>
  <si>
    <t>AGR.10.003553</t>
  </si>
  <si>
    <t>Договор № ОКБ02/22-446 от 10.11.2022</t>
  </si>
  <si>
    <t>AGR.10.003698</t>
  </si>
  <si>
    <t>Договор № ОКБ02/22-496 от 01.09.2022</t>
  </si>
  <si>
    <t>AGR.10.003742</t>
  </si>
  <si>
    <t>Договор № ОКБ02/23-114 от 01.01.2023</t>
  </si>
  <si>
    <t>AGR.10.003827</t>
  </si>
  <si>
    <t>Договор № ОКБ02/23-171 от 10.02.2023</t>
  </si>
  <si>
    <t>AGR.10.003877</t>
  </si>
  <si>
    <t>Договор № ОКБ02/23-202 от 21.02.2023</t>
  </si>
  <si>
    <t>ЭПУ Сервис ООО</t>
  </si>
  <si>
    <t>Договор № ОКБ02/22-362 от 15.08.2022</t>
  </si>
  <si>
    <t>Договор № 465503958/ОКБ02/22-448 от 09.11.2022</t>
  </si>
  <si>
    <t>AGR.10.003676</t>
  </si>
  <si>
    <t>Договор № ОКБ02/23-140 от 01.01.2023</t>
  </si>
  <si>
    <t>AGR.10.003703</t>
  </si>
  <si>
    <t>Договор № ОКБ02/23-116 от 01.01.2023</t>
  </si>
  <si>
    <t>AGR.10.003834</t>
  </si>
  <si>
    <t>Договор № ОКБ02/23-173 от 01.03.2023</t>
  </si>
  <si>
    <t>AGR.17.000621</t>
  </si>
  <si>
    <t>Договор № ЮН02/23-21 от 23.03.2023</t>
  </si>
  <si>
    <t>AGR.10.003812</t>
  </si>
  <si>
    <t>Договор № ОКБ02/23-197 от 20.02.2023</t>
  </si>
  <si>
    <t>Договор № КБ02/20-53 от 18.08.2020</t>
  </si>
  <si>
    <t>Купля-продажа валюты (EUR)</t>
  </si>
  <si>
    <t>ЦСМ им. А.М. Муратшина в Республике Башкортостан ФБУ</t>
  </si>
  <si>
    <t>AGR.10.003621</t>
  </si>
  <si>
    <t>Договор № 8/035/А-23/ОКБ02/23-38 от 01.01.2023</t>
  </si>
  <si>
    <t>AGR.05.000053</t>
  </si>
  <si>
    <t>Договор № К041542/22 от 18.11.2022</t>
  </si>
  <si>
    <t>AGR.11.001103</t>
  </si>
  <si>
    <t>Соглашение № 864 от 13.12.2022</t>
  </si>
  <si>
    <t>AGR.17.000589</t>
  </si>
  <si>
    <t>Служебная записка № б/н от 25.01.2023</t>
  </si>
  <si>
    <t>AGR.17.000622</t>
  </si>
  <si>
    <t>Служебная записка № б/н от 19.04.2023</t>
  </si>
  <si>
    <t>Решение Дело№ А75-21397/2021 от 27.07.2022</t>
  </si>
  <si>
    <t>AGR.17.000601</t>
  </si>
  <si>
    <t>Служебная записка №6 от 13.02.2023</t>
  </si>
  <si>
    <t>AGR.17.000620</t>
  </si>
  <si>
    <t>Служебная записка №19 от 11.04.2023</t>
  </si>
  <si>
    <t>Служебная записка № 42 от 10.08.2022</t>
  </si>
  <si>
    <t>Служебная записка № 11 от 21.02.2022</t>
  </si>
  <si>
    <t>Служебная записка №55 от 26.09.2022</t>
  </si>
  <si>
    <t>Служебная записка № 68 от 08.11.2022</t>
  </si>
  <si>
    <t>Служебная записка № 69 от 09.11.2022</t>
  </si>
  <si>
    <t>AGR.11.001063</t>
  </si>
  <si>
    <t>Служебная записка №77 от 15.12.2022</t>
  </si>
  <si>
    <t>AGR.11.001080</t>
  </si>
  <si>
    <t>Служебная записка № 1 от 09.01.2023</t>
  </si>
  <si>
    <t>AGR.11.001093</t>
  </si>
  <si>
    <t>Служебная записка №4 от 13.02.2023</t>
  </si>
  <si>
    <t>AGR.11.001094</t>
  </si>
  <si>
    <t>Служебная записка №7 от 15.02.2023</t>
  </si>
  <si>
    <t>AGR.11.001099</t>
  </si>
  <si>
    <t>Служебная записка №8 от 15.02.2023</t>
  </si>
  <si>
    <t>AGR.11.001101</t>
  </si>
  <si>
    <t>Служебная записка №13 от 06.03.2023</t>
  </si>
  <si>
    <t>AGR.11.001115</t>
  </si>
  <si>
    <t>Служебная записка №15 от 27.03.2023</t>
  </si>
  <si>
    <t>AGR.11.001116</t>
  </si>
  <si>
    <t>Служебная записка №20 от 12.04.2023</t>
  </si>
  <si>
    <t>AGR.10.003590</t>
  </si>
  <si>
    <t>Договор № ОКБ02/22-479 от 19.12.2022</t>
  </si>
  <si>
    <t>AGR.10.003591</t>
  </si>
  <si>
    <t>Договор № ОКБ02/22-480 от 19.12.2022</t>
  </si>
  <si>
    <t>БП 2024.01</t>
  </si>
  <si>
    <t>БП 2024.02</t>
  </si>
  <si>
    <t>БП 2024.03</t>
  </si>
  <si>
    <t>БП 2024.04</t>
  </si>
  <si>
    <t>БП 2024.05</t>
  </si>
  <si>
    <t>БП 2024.06</t>
  </si>
  <si>
    <t>БП 2024.07</t>
  </si>
  <si>
    <t>БП 2024.08</t>
  </si>
  <si>
    <t>БП 2024.09</t>
  </si>
  <si>
    <t>БП 2024.10</t>
  </si>
  <si>
    <t>БП 2024.11</t>
  </si>
  <si>
    <t>БП 2024.12</t>
  </si>
  <si>
    <t>БДДС 
БП 2024.01</t>
  </si>
  <si>
    <t>БДДС 
БП 2024.02</t>
  </si>
  <si>
    <t>БДДС 
БП 2024.03</t>
  </si>
  <si>
    <t>БДДС 
БП 2024.04</t>
  </si>
  <si>
    <t>БДДС 
БП 2024.05</t>
  </si>
  <si>
    <t>БДДС 
БП 2024.06</t>
  </si>
  <si>
    <t>БДДС 
БП 2024.07</t>
  </si>
  <si>
    <t>БДДС 
БП 2024.08</t>
  </si>
  <si>
    <t>БДДС 
БП 2024.09</t>
  </si>
  <si>
    <t>БДДС 
БП 2024.10</t>
  </si>
  <si>
    <t>БДДС 
БП 2024.11</t>
  </si>
  <si>
    <t>БДДС 
БП 2024.12</t>
  </si>
  <si>
    <t>КЗ БП 2024.01</t>
  </si>
  <si>
    <t>КЗ БП 2024.02</t>
  </si>
  <si>
    <t>КЗ БП 2024.03</t>
  </si>
  <si>
    <t>КЗ БП 2024.04</t>
  </si>
  <si>
    <t>КЗ БП 2024.05</t>
  </si>
  <si>
    <t>КЗ БП 2024.06</t>
  </si>
  <si>
    <t>КЗ БП 2024.07</t>
  </si>
  <si>
    <t>КЗ БП 2024.08</t>
  </si>
  <si>
    <t>КЗ БП 2024.09</t>
  </si>
  <si>
    <t>КЗ БП 2024.10</t>
  </si>
  <si>
    <t>КЗ БП 2024.11</t>
  </si>
  <si>
    <t>КЗ БП 2024.12</t>
  </si>
  <si>
    <t>БДДС 
БП 2025.01</t>
  </si>
  <si>
    <t>БДДС 
БП 2025.02</t>
  </si>
  <si>
    <t>БДДС 
БП 2025.03</t>
  </si>
  <si>
    <t>БДДС 
БП 2025.04</t>
  </si>
  <si>
    <t>БДДС 
БП 2025.05</t>
  </si>
  <si>
    <t>БДДС 
БП 2025.06</t>
  </si>
  <si>
    <t>БДДС 
БП 2025.07</t>
  </si>
  <si>
    <t>БДДС 
БП 2025.08</t>
  </si>
  <si>
    <t>БДДС 
БП 2025.09</t>
  </si>
  <si>
    <t>БДДС 
БП 2025.10</t>
  </si>
  <si>
    <t>БДДС 
БП 2025.11</t>
  </si>
  <si>
    <t>БДДС 
БП 2025.12</t>
  </si>
  <si>
    <t xml:space="preserve">Заместитель Генерального директора   - </t>
  </si>
  <si>
    <t>по бурению и ТКРС</t>
  </si>
  <si>
    <t>_________________С.В. Ипатов</t>
  </si>
  <si>
    <t>"_______"______________2023 г.</t>
  </si>
  <si>
    <t>"_______"______________2023г.</t>
  </si>
  <si>
    <t>б/н янв, б/н фев., 2 скв. б/н апр.,2 скв. б/н июнь на ЗМБ м-р СКВ</t>
  </si>
  <si>
    <t>ТРС 28 скв. отказ, и 0 скв. ППР и 0 скв.прочие</t>
  </si>
  <si>
    <t>Мобилизация/демобилизация янв. и сент. ЗМБ м-р</t>
  </si>
  <si>
    <t>б/н скв. ПР ОПЗ ( СКО+ГКО 7м3) март.,
б/н скв. ПР ОПЗ ( СКО+ГКО 7м3) май.,</t>
  </si>
  <si>
    <t>КРС 24 скв. ППД, и 5 скв. ПППД,, 30 скв. КРС и 0 скв.прочие</t>
  </si>
  <si>
    <t>РИР  б/н 1 скв. июль</t>
  </si>
  <si>
    <t>б/н скв. ПР ОПЗ ( СКО+ГКО 7м3) июль.,
б/н скв. ПР ОПЗ ( СКО+ГКО 7м3) сен.,</t>
  </si>
  <si>
    <t>б/н скв. ( СКО+ГКО 7м3) июль.,
б/н скв. ( СКО+ГКО 7м3) сен.,</t>
  </si>
  <si>
    <t>б/н скв. ПР/ЗР ГРП ( ЮС 1/2, ГРП 50тн) авг.,
б/н скв. ПР/ЗР ГРП ( ЮС 1/2, ГРП 50тн) ноя.,</t>
  </si>
  <si>
    <t>КРС 14 скв. ППД, и 6 скв. ПППД, 35 скв. КРС и 6 скв.прочие</t>
  </si>
  <si>
    <t>ТРС 50 скв. отказ, и 0 скв. ППР  и 12 скв. прочие</t>
  </si>
  <si>
    <t xml:space="preserve">_________________Р.М. Масягутов </t>
  </si>
  <si>
    <t xml:space="preserve">В. Б. Горелов </t>
  </si>
  <si>
    <t>ЖГС скв. 208</t>
  </si>
  <si>
    <t>КП 3 Демонтаж БУ</t>
  </si>
  <si>
    <t>Демобилизация бригады КРС</t>
  </si>
  <si>
    <t>Ликвидация/Консервация КРС скв. 208 и скв. 207</t>
  </si>
  <si>
    <t>Столбец1</t>
  </si>
  <si>
    <t>ПР-1 2024.01</t>
  </si>
  <si>
    <t>ПР-1 2024.02</t>
  </si>
  <si>
    <t>ПР-1 2024.03</t>
  </si>
  <si>
    <t>ПР-1 2024.04</t>
  </si>
  <si>
    <t>ПР-1 2024.05</t>
  </si>
  <si>
    <t>ПР-1 2024.06</t>
  </si>
  <si>
    <t>ПР-1 2024.07</t>
  </si>
  <si>
    <t>ПР-1 2024.08</t>
  </si>
  <si>
    <t>ПР-1 2024.09</t>
  </si>
  <si>
    <t>ПР-1 2024.10</t>
  </si>
  <si>
    <t>ПР-1 2024.11</t>
  </si>
  <si>
    <t>ПР-1 2024.12</t>
  </si>
  <si>
    <t>ВГО</t>
  </si>
  <si>
    <t>Внеш</t>
  </si>
  <si>
    <t>Унтыгейнефть ООО</t>
  </si>
  <si>
    <t xml:space="preserve"> Итого год</t>
  </si>
  <si>
    <t>БДДС 
 2024.01</t>
  </si>
  <si>
    <t>БДДС 
 2024.02</t>
  </si>
  <si>
    <t>БДДС 
 2024.03</t>
  </si>
  <si>
    <t>БДДС 
 2024.04</t>
  </si>
  <si>
    <t>БДДС 
 2024.05</t>
  </si>
  <si>
    <t>БДДС 
 2024.06</t>
  </si>
  <si>
    <t>БДДС 
 2024.07</t>
  </si>
  <si>
    <t>БДДС 
 2024.08</t>
  </si>
  <si>
    <t>БДДС 
 2024.09</t>
  </si>
  <si>
    <t>БДДС 
 2024.10</t>
  </si>
  <si>
    <t>БДДС 
 2024.11</t>
  </si>
  <si>
    <t>БДДС 
 2024.12</t>
  </si>
  <si>
    <t>БДДС 
 2025.01</t>
  </si>
  <si>
    <t>БДДС 
 2025.02</t>
  </si>
  <si>
    <t>БДДС 
 2025.03</t>
  </si>
  <si>
    <t>БДДС 
 2025.04</t>
  </si>
  <si>
    <t>БДДС 
 2025.05</t>
  </si>
  <si>
    <t>БДДС 
 2025.06</t>
  </si>
  <si>
    <t>БДДС 
 2025.07</t>
  </si>
  <si>
    <t>БДДС 
 2025.08</t>
  </si>
  <si>
    <t>БДДС 
 2025.09</t>
  </si>
  <si>
    <t>БДДС 
 2025.10</t>
  </si>
  <si>
    <t>БДДС 
 2025.11</t>
  </si>
  <si>
    <t>БДДС 
 2025.12</t>
  </si>
  <si>
    <t>КЗ  2024.01</t>
  </si>
  <si>
    <t>КЗ  2024.02</t>
  </si>
  <si>
    <t>КЗ  2024.03</t>
  </si>
  <si>
    <t>КЗ  2024.04</t>
  </si>
  <si>
    <t>КЗ  2024.05</t>
  </si>
  <si>
    <t>КЗ  2024.06</t>
  </si>
  <si>
    <t>КЗ  2024.07</t>
  </si>
  <si>
    <t>КЗ  2024.08</t>
  </si>
  <si>
    <t>КЗ  2024.09</t>
  </si>
  <si>
    <t>КЗ  2024.10</t>
  </si>
  <si>
    <t>КЗ  2024.11</t>
  </si>
  <si>
    <t>КЗ  2024.12</t>
  </si>
  <si>
    <t>ПР</t>
  </si>
  <si>
    <t>Изменение остатка готовой продукции</t>
  </si>
  <si>
    <t>OTH.15.00.00.00.00.00.00.00</t>
  </si>
  <si>
    <t>ПР пред</t>
  </si>
  <si>
    <t xml:space="preserve"> +4 скв. и 4 КС</t>
  </si>
  <si>
    <t xml:space="preserve"> ПР пред</t>
  </si>
  <si>
    <t>Нет</t>
  </si>
  <si>
    <t>БП 2024</t>
  </si>
  <si>
    <t>ВНС</t>
  </si>
  <si>
    <t>PRD.002.100025692</t>
  </si>
  <si>
    <t>PRD.002.100022133</t>
  </si>
  <si>
    <t>BRADINAR HOLDINGS LIMITED</t>
  </si>
  <si>
    <t>PRD.002.100023555</t>
  </si>
  <si>
    <t>PRD.002.100023166</t>
  </si>
  <si>
    <t>FORRESTON TRADING DMCC</t>
  </si>
  <si>
    <t>PRD.002.100026538</t>
  </si>
  <si>
    <t>АВТОМАГ-СУРГУТ ООО</t>
  </si>
  <si>
    <t>PRD.002.100026403</t>
  </si>
  <si>
    <t>АвтоСпецТехнология ООО</t>
  </si>
  <si>
    <t>PRD.002.100025752</t>
  </si>
  <si>
    <t>PRD.002.100023553</t>
  </si>
  <si>
    <t>PRD.002.100026110</t>
  </si>
  <si>
    <t>Алгоритм ООО</t>
  </si>
  <si>
    <t>PRD.002.100024445</t>
  </si>
  <si>
    <t>PRD.002.100026573</t>
  </si>
  <si>
    <t>Ассоциация АЛКО ООО</t>
  </si>
  <si>
    <t>PRD.002.100026117</t>
  </si>
  <si>
    <t>Ахунзянов Эмиль Рустамович</t>
  </si>
  <si>
    <t>PRD.007.000000066</t>
  </si>
  <si>
    <t>банк Ф-л ГазПромБанк (ОАО) г. Сургут</t>
  </si>
  <si>
    <t>PRD.002.100026128</t>
  </si>
  <si>
    <t>Батуев Амур Баторович</t>
  </si>
  <si>
    <t>PRD.002.100026561</t>
  </si>
  <si>
    <t>Боброва Елена Петровна ИП</t>
  </si>
  <si>
    <t>PRD.002.100026340</t>
  </si>
  <si>
    <t>Борисов Александр Алимпиевич</t>
  </si>
  <si>
    <t>PRD.002.100026801</t>
  </si>
  <si>
    <t>БРЭДИНАР МКООО</t>
  </si>
  <si>
    <t>PRD.002.100025903</t>
  </si>
  <si>
    <t>PRD.002.100002519</t>
  </si>
  <si>
    <t>ВНИГНИ-2/2 ООО</t>
  </si>
  <si>
    <t>PRD.002.100026252</t>
  </si>
  <si>
    <t>ВЫБОР-01 ООО</t>
  </si>
  <si>
    <t>PRD.002.100026129</t>
  </si>
  <si>
    <t>Галузин Максим Сергеевич</t>
  </si>
  <si>
    <t>PRD.002.100026094</t>
  </si>
  <si>
    <t>Ганеева Элина Наильевна</t>
  </si>
  <si>
    <t>PRD.002.100016860</t>
  </si>
  <si>
    <t>PRD.002.100026095</t>
  </si>
  <si>
    <t>Гатауллин Ильнар Инфатович</t>
  </si>
  <si>
    <t>PRD.002.100022134</t>
  </si>
  <si>
    <t>PRD.002.100024278</t>
  </si>
  <si>
    <t>ГЕОЛЕС ООО</t>
  </si>
  <si>
    <t>PRD.002.100002695</t>
  </si>
  <si>
    <t>Геомен ООО</t>
  </si>
  <si>
    <t>ГКЗ ФБУ</t>
  </si>
  <si>
    <t>PRD.002.100025753</t>
  </si>
  <si>
    <t>ГОРГЕОСЕРВИС ООО</t>
  </si>
  <si>
    <t>PRD.002.100026086</t>
  </si>
  <si>
    <t>Горяной Глеб Дмитриевич</t>
  </si>
  <si>
    <t>PRD.002.100026556</t>
  </si>
  <si>
    <t>Госснабкомплект ООО</t>
  </si>
  <si>
    <t>PRD.002.100026231</t>
  </si>
  <si>
    <t>Гришин Максим Алексеевич</t>
  </si>
  <si>
    <t>PRD.002.100025751</t>
  </si>
  <si>
    <t>PRD.002.100026327</t>
  </si>
  <si>
    <t>Гущина Ольга Александровна</t>
  </si>
  <si>
    <t>PRD.002.100026040</t>
  </si>
  <si>
    <t>Дельта Р ООО</t>
  </si>
  <si>
    <t>PRD.002.100019613</t>
  </si>
  <si>
    <t>PRD.002.100026740</t>
  </si>
  <si>
    <t>Жаворонкин Сергей Петрович</t>
  </si>
  <si>
    <t>PRD.002.100026322</t>
  </si>
  <si>
    <t>Завьялова Светлана Ивановна</t>
  </si>
  <si>
    <t>PRD.002.100026444</t>
  </si>
  <si>
    <t>Замалиев Руслан Масгутович ИП</t>
  </si>
  <si>
    <t>PRD.002.100000038</t>
  </si>
  <si>
    <t>ЗападУралНефть ООО</t>
  </si>
  <si>
    <t>PRD.002.100026652</t>
  </si>
  <si>
    <t>ЗАПЯТАЯ ООО</t>
  </si>
  <si>
    <t>PRD.002.100026468</t>
  </si>
  <si>
    <t>ЗНАНИЕ ЦК ООО</t>
  </si>
  <si>
    <t>PRD.002.100016127</t>
  </si>
  <si>
    <t>PRD.002.100002193</t>
  </si>
  <si>
    <t>Инновационный учебно- научный центр АНО</t>
  </si>
  <si>
    <t>PRD.002.100025402</t>
  </si>
  <si>
    <t>PRD.002.100026298</t>
  </si>
  <si>
    <t>Интеркомп АО</t>
  </si>
  <si>
    <t>PRD.002.100025942</t>
  </si>
  <si>
    <t>PRD.002.100025039</t>
  </si>
  <si>
    <t>PRD.002.100026555</t>
  </si>
  <si>
    <t>PRD.002.100026176</t>
  </si>
  <si>
    <t>ИП Гутяев Алексей Геннадьевич</t>
  </si>
  <si>
    <t>PRD.002.100025976</t>
  </si>
  <si>
    <t>PRD.002.100026225</t>
  </si>
  <si>
    <t>Кадыров Артур Бабекович</t>
  </si>
  <si>
    <t>PRD.002.100026433</t>
  </si>
  <si>
    <t>Каллас Иван Юрьевич</t>
  </si>
  <si>
    <t>PRD.002.100026002</t>
  </si>
  <si>
    <t>PRD.002.100025596</t>
  </si>
  <si>
    <t>Каркаде ООО</t>
  </si>
  <si>
    <t>PRD.002.100026228</t>
  </si>
  <si>
    <t>Карпова Анна Сергеевна</t>
  </si>
  <si>
    <t>PRD.002.100026363</t>
  </si>
  <si>
    <t>Каширин Богдан Владимирович</t>
  </si>
  <si>
    <t>PRD.002.100026731</t>
  </si>
  <si>
    <t>Кирюшкин Геннадий Владимирович</t>
  </si>
  <si>
    <t>КИТ ТК ООО</t>
  </si>
  <si>
    <t>PRD.002.100025768</t>
  </si>
  <si>
    <t>PRD.002.100024715</t>
  </si>
  <si>
    <t>Колдбриз Инвестментс Лимитед ПКОО</t>
  </si>
  <si>
    <t>PRD.002.100026739</t>
  </si>
  <si>
    <t>Костин Валерий Анатольевич</t>
  </si>
  <si>
    <t>PRD.002.100025910</t>
  </si>
  <si>
    <t>PRD.002.100025735</t>
  </si>
  <si>
    <t>PRD.002.100025650</t>
  </si>
  <si>
    <t>PRD.002.100026235</t>
  </si>
  <si>
    <t>Ксензик Илья Владимирович</t>
  </si>
  <si>
    <t>PRD.002.100026274</t>
  </si>
  <si>
    <t>Куатов Арыстан Жанабаевич</t>
  </si>
  <si>
    <t>PRD.002.100026738</t>
  </si>
  <si>
    <t>Кукс Марина Викторовна</t>
  </si>
  <si>
    <t>PRD.002.100002641</t>
  </si>
  <si>
    <t>Купер ООО</t>
  </si>
  <si>
    <t>PRD.002.100026118</t>
  </si>
  <si>
    <t>Кутлиахметов Ильнар Марсович</t>
  </si>
  <si>
    <t>PRD.002.100026230</t>
  </si>
  <si>
    <t>Кушнер Вадим Витальевич</t>
  </si>
  <si>
    <t>PRD.002.100026520</t>
  </si>
  <si>
    <t>ЛЕПСЕ АО</t>
  </si>
  <si>
    <t>PRD.002.100026099</t>
  </si>
  <si>
    <t>Лопатин Максим Евгеньевич</t>
  </si>
  <si>
    <t>PRD.002.100026232</t>
  </si>
  <si>
    <t>Лунин Артем Сергеевич</t>
  </si>
  <si>
    <t>PRD.002.100025697</t>
  </si>
  <si>
    <t>МИ ФНС России по управлению долгом</t>
  </si>
  <si>
    <t>PRD.002.100025855</t>
  </si>
  <si>
    <t>PRD.002.100026736</t>
  </si>
  <si>
    <t>Мосейко И.В. ИП</t>
  </si>
  <si>
    <t>PRD.002.100026234</t>
  </si>
  <si>
    <t>Мочаловский Максим Александрович</t>
  </si>
  <si>
    <t>PRD.002.100026142</t>
  </si>
  <si>
    <t>МСС ООО</t>
  </si>
  <si>
    <t>PRD.002.100026426</t>
  </si>
  <si>
    <t>МТК СК ООО</t>
  </si>
  <si>
    <t>PRD.002.100023578</t>
  </si>
  <si>
    <t>PRD.002.100026098</t>
  </si>
  <si>
    <t>Мурзабаев Руслан Юлаевич</t>
  </si>
  <si>
    <t>PRD.002.100026737</t>
  </si>
  <si>
    <t>Мурзакова Александра Васильевна</t>
  </si>
  <si>
    <t>PRD.002.100026233</t>
  </si>
  <si>
    <t>Мурзин Роман Игоревич</t>
  </si>
  <si>
    <t>PRD.002.100026096</t>
  </si>
  <si>
    <t>Муртазин Алмаз Эльмирович</t>
  </si>
  <si>
    <t>PRD.002.100025963</t>
  </si>
  <si>
    <t>PRD.002.100009647</t>
  </si>
  <si>
    <t>НЕФТЕГАЗ-Нефтеюганск ЦИО ЧПОУ</t>
  </si>
  <si>
    <t>PRD.002.100024992</t>
  </si>
  <si>
    <t>Нефтесервисприбор НПП АО</t>
  </si>
  <si>
    <t>PRD.002.100022849</t>
  </si>
  <si>
    <t>НефтУс ЗАО</t>
  </si>
  <si>
    <t>PRD.002.100026290</t>
  </si>
  <si>
    <t>Ниязов Рафаэль Рашидович</t>
  </si>
  <si>
    <t>PRD.002.100026296</t>
  </si>
  <si>
    <t>НПП АМ ООО</t>
  </si>
  <si>
    <t>PRD.002.100025716</t>
  </si>
  <si>
    <t>PRD.002.100020565</t>
  </si>
  <si>
    <t>PRD.001.000000014</t>
  </si>
  <si>
    <t>Окуневское ООО</t>
  </si>
  <si>
    <t>PRD.002.100019317</t>
  </si>
  <si>
    <t>PRD.002.100025967</t>
  </si>
  <si>
    <t>PRD.002.100019094</t>
  </si>
  <si>
    <t>PRD.002.100010055</t>
  </si>
  <si>
    <t>Орскнефтеоргсинтез ПАО</t>
  </si>
  <si>
    <t>PRD.002.100025749</t>
  </si>
  <si>
    <t>PRD.002.100018495</t>
  </si>
  <si>
    <t>PRD.002.100026229</t>
  </si>
  <si>
    <t>Пастухов Роман Евгеньевич</t>
  </si>
  <si>
    <t>PRD.002.100010298</t>
  </si>
  <si>
    <t>Перов Кирилл Дмитриевич</t>
  </si>
  <si>
    <t>PRD.002.100025252</t>
  </si>
  <si>
    <t>ПРАЙС ООО</t>
  </si>
  <si>
    <t>PRD.002.100026367</t>
  </si>
  <si>
    <t>ПРИЮГАНСКОЕ ООО</t>
  </si>
  <si>
    <t>PRD.002.100026654</t>
  </si>
  <si>
    <t>Промлайн ООО</t>
  </si>
  <si>
    <t>РЕ-СИМ ООО</t>
  </si>
  <si>
    <t>PRD.005.100000780</t>
  </si>
  <si>
    <t>РИМЕРА-Сервис ООО</t>
  </si>
  <si>
    <t>PRD.002.100026677</t>
  </si>
  <si>
    <t>Романов Егор Александрович</t>
  </si>
  <si>
    <t>PRD.002.100002716</t>
  </si>
  <si>
    <t>Россети Тюмень АО</t>
  </si>
  <si>
    <t>PRD.002.100025627</t>
  </si>
  <si>
    <t>PRD.002.100026454</t>
  </si>
  <si>
    <t>РУССИМВОЛ ООО</t>
  </si>
  <si>
    <t>РуссНефть Нижневартовский филиал НК ПАО</t>
  </si>
  <si>
    <t>PRD.002.100019452</t>
  </si>
  <si>
    <t>PRD.002.100025852</t>
  </si>
  <si>
    <t>PRD.002.100026306</t>
  </si>
  <si>
    <t>СибБурМаш ППН ООО</t>
  </si>
  <si>
    <t>Сибирская Сервисная Компания АО</t>
  </si>
  <si>
    <t>PRD.009.100000437</t>
  </si>
  <si>
    <t>Ситников И.Г. ИП</t>
  </si>
  <si>
    <t>СК-Машинери ООО</t>
  </si>
  <si>
    <t>PRD.005.100000388</t>
  </si>
  <si>
    <t>СОГАЗ АО</t>
  </si>
  <si>
    <t>PRD.002.100026224</t>
  </si>
  <si>
    <t>Содыль Юлия Сергеевна</t>
  </si>
  <si>
    <t>СофтЛайн ПАО</t>
  </si>
  <si>
    <t>PRD.002.100025726</t>
  </si>
  <si>
    <t>PRD.002.100002732</t>
  </si>
  <si>
    <t>PRD.002.100022252</t>
  </si>
  <si>
    <t>СПЕЦЭНЕРГО ООО</t>
  </si>
  <si>
    <t>PRD.002.100025902</t>
  </si>
  <si>
    <t>PRD.002.100026043</t>
  </si>
  <si>
    <t>Столяров Олег Николаевич</t>
  </si>
  <si>
    <t>PRD.002.100026126</t>
  </si>
  <si>
    <t>Ступина Вероника Олеговна</t>
  </si>
  <si>
    <t>PRD.002.100026227</t>
  </si>
  <si>
    <t>Тадышева Виктория Юрьевна</t>
  </si>
  <si>
    <t>PRD.002.100026255</t>
  </si>
  <si>
    <t>Тан Л.В. ИП</t>
  </si>
  <si>
    <t>PRD.002.100026251</t>
  </si>
  <si>
    <t>ТМК НГС-Нижневартовск АО</t>
  </si>
  <si>
    <t>PRD.002.100026562</t>
  </si>
  <si>
    <t>ТОКА НО</t>
  </si>
  <si>
    <t>PRD.002.100025677</t>
  </si>
  <si>
    <t>PRD.002.100022866</t>
  </si>
  <si>
    <t>Туровин Роман Алексеевич</t>
  </si>
  <si>
    <t>PRD.002.100025002</t>
  </si>
  <si>
    <t>PRD.002.100011335</t>
  </si>
  <si>
    <t>Удовико Игорь Николаевич</t>
  </si>
  <si>
    <t>УФК по Ханты-Мансийскому автономному округу-Югре (УМВД Росси</t>
  </si>
  <si>
    <t>УФС Государственной регистрации, кадастра и картографии по Х</t>
  </si>
  <si>
    <t>PRD.002.100026027</t>
  </si>
  <si>
    <t>УЦБ ЧОУ ДПО</t>
  </si>
  <si>
    <t>PRD.002.100026119</t>
  </si>
  <si>
    <t>Фаргиев Адам Хамзатович</t>
  </si>
  <si>
    <t>PRD.002.100025758</t>
  </si>
  <si>
    <t>PRD.002.100026483</t>
  </si>
  <si>
    <t>Филиал банка ВТБ (ПАО) в г. Екатеринбурге</t>
  </si>
  <si>
    <t>PRD.002.100026297</t>
  </si>
  <si>
    <t>Фисенко Вячеслав Олегович</t>
  </si>
  <si>
    <t>PRD.002.100025725</t>
  </si>
  <si>
    <t>PRD.002.100026655</t>
  </si>
  <si>
    <t>Флагман ООО</t>
  </si>
  <si>
    <t>PRD.002.100000684</t>
  </si>
  <si>
    <t>ФЛЭК ООО</t>
  </si>
  <si>
    <t>PRD.002.100024700</t>
  </si>
  <si>
    <t>ФЭО ФГУП</t>
  </si>
  <si>
    <t>PRD.002.100025350</t>
  </si>
  <si>
    <t>PRD.002.100026127</t>
  </si>
  <si>
    <t>Хасаева Нэркэс Наилевна</t>
  </si>
  <si>
    <t>PRD.002.100026517</t>
  </si>
  <si>
    <t>ХМПФО ООО</t>
  </si>
  <si>
    <t>PRD.002.100026772</t>
  </si>
  <si>
    <t>Хырбу Н.И. ИП</t>
  </si>
  <si>
    <t>PRD.002.100026504</t>
  </si>
  <si>
    <t>Центр КровТех ООО</t>
  </si>
  <si>
    <t>PRD.002.100026365</t>
  </si>
  <si>
    <t>ЦОК ЮГРА ООО</t>
  </si>
  <si>
    <t>PRD.002.100018734</t>
  </si>
  <si>
    <t>ЦОТ ООО</t>
  </si>
  <si>
    <t>PRD.002.100026328</t>
  </si>
  <si>
    <t>Чернобрывцев Станислав Евгеньевич</t>
  </si>
  <si>
    <t>PRD.002.100026432</t>
  </si>
  <si>
    <t>Чурин Андрей Владимирович</t>
  </si>
  <si>
    <t>PRD.002.100026097</t>
  </si>
  <si>
    <t>Шамсутдинов Ильнур Ильдарович</t>
  </si>
  <si>
    <t>PRD.002.100026226</t>
  </si>
  <si>
    <t>Шахламазов Рагим Сальманович</t>
  </si>
  <si>
    <t>PRD.002.100026211</t>
  </si>
  <si>
    <t>Шахов Владимир Вячеславович</t>
  </si>
  <si>
    <t>PRD.002.100026741</t>
  </si>
  <si>
    <t>Шашков Борис Викторович</t>
  </si>
  <si>
    <t>PRD.002.100024991</t>
  </si>
  <si>
    <t>Шестакова Елена Александровна</t>
  </si>
  <si>
    <t>PRD.002.100025545</t>
  </si>
  <si>
    <t>PRD.002.100025964</t>
  </si>
  <si>
    <t>ЭВЕРЕСТ ООО</t>
  </si>
  <si>
    <t>PRD.002.100026645</t>
  </si>
  <si>
    <t>ЭкоЛидер ООО</t>
  </si>
  <si>
    <t>PRD.002.100026258</t>
  </si>
  <si>
    <t>Экспертная группа Союз ООО</t>
  </si>
  <si>
    <t>PRD.005.100000794</t>
  </si>
  <si>
    <t>PRD.002.100018726</t>
  </si>
  <si>
    <t>PRD.005.100000615</t>
  </si>
  <si>
    <t>PRD.002.100026236</t>
  </si>
  <si>
    <t>ЮКОРТ ООО</t>
  </si>
  <si>
    <t>PRD.002.100022974</t>
  </si>
  <si>
    <t>AGR.17.000633</t>
  </si>
  <si>
    <t>Договор НФ01/18-27 от 03.12.2018г. Доп. отгр. МАЙ 2023 USD</t>
  </si>
  <si>
    <t>AGR.17.000634</t>
  </si>
  <si>
    <t>Договор НФ01/18-27 от 03.12.2018г. Доп. отгр. МАЙ 2023 руб</t>
  </si>
  <si>
    <t>AGR.17.000642</t>
  </si>
  <si>
    <t>Договор НФ01/18-27 от 03.12.2018г. Доп. отгр. ИЮНЬ 2023 USD</t>
  </si>
  <si>
    <t>AGR.17.000643</t>
  </si>
  <si>
    <t>Договор НФ01/18-27 от 03.12.2018г. Доп. отгр. ИЮНЬ 2023 руб</t>
  </si>
  <si>
    <t>AGR.17.000655</t>
  </si>
  <si>
    <t>Договор НФ01/18-27 от 03.12.2018г. Доп. отгр. ИЮЛЬ 2023 руб</t>
  </si>
  <si>
    <t>AGR.17.000656</t>
  </si>
  <si>
    <t>Договор НФ01/18-27 от 03.12.2018г. Доп. отгр. ИЮЛЬ 2023 USD</t>
  </si>
  <si>
    <t>AGR.17.000657</t>
  </si>
  <si>
    <t>Договор НФ01/18-27 от 03.12.2018г. Доп. отгр. АВГУСТ 2023 ру</t>
  </si>
  <si>
    <t>AGR.17.000658</t>
  </si>
  <si>
    <t>Договор НФ01/18-27 от 03.12.2018г. Доп. отгр. АВГУСТ 2023 US</t>
  </si>
  <si>
    <t>AGR.17.000671</t>
  </si>
  <si>
    <t>Договор НФ01/18-27 от 03.12.2018г. Доп. отгр. АВГУСТ 2023 EU</t>
  </si>
  <si>
    <t>AGR.10.004237</t>
  </si>
  <si>
    <t>Договор № НФ02/23-124 от 20.10.2023</t>
  </si>
  <si>
    <t>AGR.11.001130</t>
  </si>
  <si>
    <t>Договор № НФ02/23-46 от 01.06.2023</t>
  </si>
  <si>
    <t>PRD.001.000000001_COM008006</t>
  </si>
  <si>
    <t>AGR.42.000003</t>
  </si>
  <si>
    <t>AGR.42.000004</t>
  </si>
  <si>
    <t>AGR.42.000011</t>
  </si>
  <si>
    <t>Договор НФ01/22-18 от 30.09.2022</t>
  </si>
  <si>
    <t>AGR.42.000053</t>
  </si>
  <si>
    <t>Договор № УН02/23-16//НФ02/23-26 от 01.01.2023</t>
  </si>
  <si>
    <t>AGR.42.000084</t>
  </si>
  <si>
    <t>Договор № НФ01/23-17 от 19.05.2023</t>
  </si>
  <si>
    <t>AGR.42.000101</t>
  </si>
  <si>
    <t>AGR.42.000115</t>
  </si>
  <si>
    <t>Договор № НФ01/23-25 от 14.07.2023 (сентябрь) руб.</t>
  </si>
  <si>
    <t>AGR.42.000116</t>
  </si>
  <si>
    <t>Договор № НФ01/23-25 от 14.07.2023 (сентябрь) USD</t>
  </si>
  <si>
    <t>AGR.42.000120</t>
  </si>
  <si>
    <t>Договор № НФ01/23-25 от 14.07.2023 (октябрь) USD</t>
  </si>
  <si>
    <t>AGR.42.000121</t>
  </si>
  <si>
    <t>Договор № НФ01/23-25 от 14.07.2023 (октябрь) руб.</t>
  </si>
  <si>
    <t>AGR.42.000124</t>
  </si>
  <si>
    <t>Договор № НФ01/23-25 от 14.07.2023 (октябрь) EUR</t>
  </si>
  <si>
    <t>AGR.10.003994</t>
  </si>
  <si>
    <t>Договор № Д025810230000 от 25.04.2023</t>
  </si>
  <si>
    <t>PRD.001.000000009_COM003001</t>
  </si>
  <si>
    <t>AGR.17.000676</t>
  </si>
  <si>
    <t>Договор залога недвижимого имущества № 18-27/025 от 11.08.20</t>
  </si>
  <si>
    <t>AGR.17.000677</t>
  </si>
  <si>
    <t>PRD.001.000000009_COM008006</t>
  </si>
  <si>
    <t>AGR.42.000072</t>
  </si>
  <si>
    <t>Договор поручительства № 5912-П-42 от 15.05.2023</t>
  </si>
  <si>
    <t>AGR.42.000073</t>
  </si>
  <si>
    <t>%%Договор поручительства № 5912-П-42 от 15.05.2023</t>
  </si>
  <si>
    <t>AGR.42.000074</t>
  </si>
  <si>
    <t>Договор поручительства № 6426-П-2 от 15.05.2023</t>
  </si>
  <si>
    <t>AGR.42.000075</t>
  </si>
  <si>
    <t>%%Договор поручительства № 6426-П-2 от 15.05.2023</t>
  </si>
  <si>
    <t>PRD.001.000000014_COM008005</t>
  </si>
  <si>
    <t>AGR.12.000215</t>
  </si>
  <si>
    <t>Договор залога №18-27/052 от 27.09.2023 (осн)</t>
  </si>
  <si>
    <t>AGR.12.000216</t>
  </si>
  <si>
    <t>Договор залога №18-27/052 от 27.09.2023 (%)</t>
  </si>
  <si>
    <t>AGR.10.003930</t>
  </si>
  <si>
    <t>Договор № ОКБ02/23-259 от 18.04.2023</t>
  </si>
  <si>
    <t>AGR.10.004067</t>
  </si>
  <si>
    <t>Договор № ОКБ02/23-330 от 07.07.2023</t>
  </si>
  <si>
    <t>AGR.10.004138</t>
  </si>
  <si>
    <t>Договор № ОКБ02/23-341 от 18.07.2023</t>
  </si>
  <si>
    <t>AGR.10.004299</t>
  </si>
  <si>
    <t>Договор № ОКБ02/23-453 от 27.11.2023</t>
  </si>
  <si>
    <t>AGR.10.004430</t>
  </si>
  <si>
    <t>Договор № ОКБ02/24-105 от 01.01.2024</t>
  </si>
  <si>
    <t>AGR.10.004449</t>
  </si>
  <si>
    <t>Договор № ОКБ02/24-112 от 01.01.2024</t>
  </si>
  <si>
    <t>PRD.001.000000022_COM008006</t>
  </si>
  <si>
    <t>AGR.42.000001</t>
  </si>
  <si>
    <t>AGR.42.000018</t>
  </si>
  <si>
    <t>AGR.10.004436</t>
  </si>
  <si>
    <t>Договор № ОКБ02/24-106 от 01.01.2024</t>
  </si>
  <si>
    <t>AGR.10.004438</t>
  </si>
  <si>
    <t>Договор № ОКБ02/24-102 от 01.01.2024</t>
  </si>
  <si>
    <t>PRD.001.000000024_COM008005</t>
  </si>
  <si>
    <t>AGR.12.000062</t>
  </si>
  <si>
    <t>Соглашение об уступке №СНГ02/14-64 от 22.12.2014</t>
  </si>
  <si>
    <t>PRD.001.000000026_COM008002</t>
  </si>
  <si>
    <t>AGR.10.004012</t>
  </si>
  <si>
    <t>Договор №КН02/17-113 от 01.06.2017</t>
  </si>
  <si>
    <t>PRD.001.000000026_COM008005</t>
  </si>
  <si>
    <t>AGR.12.000225</t>
  </si>
  <si>
    <t>Договор залога № 18-27/138 от 18.12.2023 (осн)</t>
  </si>
  <si>
    <t>AGR.12.000226</t>
  </si>
  <si>
    <t>Договор залога № 18-27/138 от 18.12.2023 (%)</t>
  </si>
  <si>
    <t>PRD.001.000000031_COM008005</t>
  </si>
  <si>
    <t>AGR.12.000222</t>
  </si>
  <si>
    <t>Договор залога № 18-27/107 от 24.11.2023 (осн.)</t>
  </si>
  <si>
    <t>AGR.12.000223</t>
  </si>
  <si>
    <t>Договор залога № 18-27/107 от 24.11.2023 (%)</t>
  </si>
  <si>
    <t>Договор № КБ02/22-80 от 30.11.2022</t>
  </si>
  <si>
    <t>AGR.10.003921</t>
  </si>
  <si>
    <t>Договор № ОКБ02/23-277 от 12.05.2023</t>
  </si>
  <si>
    <t>AGR.10.003967</t>
  </si>
  <si>
    <t>Договор № ОКБ02/23-306 от 09.06.2023</t>
  </si>
  <si>
    <t>AGR.10.003968</t>
  </si>
  <si>
    <t>Договор № ОКБ02/23-308 от 14.06.2023</t>
  </si>
  <si>
    <t>AGR.10.003975</t>
  </si>
  <si>
    <t>Договор № ОКБ02/23-312 от 15.06.2023</t>
  </si>
  <si>
    <t>AGR.10.004132</t>
  </si>
  <si>
    <t>Договор № ОКБ02/23-362 от 07.08.2023</t>
  </si>
  <si>
    <t>AGR.10.004198</t>
  </si>
  <si>
    <t>Договор № ОКБ02/23-382 от 15.08.2023</t>
  </si>
  <si>
    <t>AGR.10.004271</t>
  </si>
  <si>
    <t>Договор № ОКБ02/23-421 от 01.09.2023</t>
  </si>
  <si>
    <t>AGR.10.004445</t>
  </si>
  <si>
    <t>Договор № ОКБ02/24-104 от 01.01.2024</t>
  </si>
  <si>
    <t>AGR.12.000096</t>
  </si>
  <si>
    <t>PRD.001.000000034_COM008006</t>
  </si>
  <si>
    <t>AGR.42.000010</t>
  </si>
  <si>
    <t>Протокол №1 общего собрания учредителей от13.09.2022</t>
  </si>
  <si>
    <t>AGR.42.000022</t>
  </si>
  <si>
    <t>AGR.42.000025</t>
  </si>
  <si>
    <t>Ликвидационное обязательство</t>
  </si>
  <si>
    <t>AGR.42.000033</t>
  </si>
  <si>
    <t>AGR.42.000057</t>
  </si>
  <si>
    <t>AGR.42.000062</t>
  </si>
  <si>
    <t>AGR.42.000066</t>
  </si>
  <si>
    <t>Договор № УН02/23-40 от 15.05.2023</t>
  </si>
  <si>
    <t>AGR.42.000087</t>
  </si>
  <si>
    <t>Договор № УН02/23-33 от 01.06.2023</t>
  </si>
  <si>
    <t>AGR.42.000088</t>
  </si>
  <si>
    <t>Договор № УН02/23-27 от 01.06.2023</t>
  </si>
  <si>
    <t>AGR.42.000089</t>
  </si>
  <si>
    <t>Договор № УН02/23-30 от 01.06.2023</t>
  </si>
  <si>
    <t>AGR.42.000090</t>
  </si>
  <si>
    <t>Договор № УН02/23-32 от 01.06.2023</t>
  </si>
  <si>
    <t>AGR.42.000092</t>
  </si>
  <si>
    <t>Договор № УН02/23-28 от 01.06.2023</t>
  </si>
  <si>
    <t>AGR.42.000093</t>
  </si>
  <si>
    <t>Договор № УН02/23-31 от 01.06.2023</t>
  </si>
  <si>
    <t>AGR.42.000113</t>
  </si>
  <si>
    <t>Договор № УН02/23-53 от 06.09.2023</t>
  </si>
  <si>
    <t>AGR.42.000136</t>
  </si>
  <si>
    <t>Договор № УН02/23-57 от 01.12.2023</t>
  </si>
  <si>
    <t>AGR.42.000138</t>
  </si>
  <si>
    <t>Договор № УН02/23-60 от 01.12.2023</t>
  </si>
  <si>
    <t>AGR.42.000145</t>
  </si>
  <si>
    <t>Соглашение от 01.12.2023 г.по договору № 0193/22-14-ДА от 15</t>
  </si>
  <si>
    <t>AGR.42.000146</t>
  </si>
  <si>
    <t>Соглашение от 01.12.2023 г.по договору № 0237/22-14-ДА от 10</t>
  </si>
  <si>
    <t>AGR.42.000147</t>
  </si>
  <si>
    <t>Соглашение № УН02/23-29 от установлении сервитута от 01.06.2</t>
  </si>
  <si>
    <t>AGR.42.000148</t>
  </si>
  <si>
    <t>Договор № УН02/23-58 от 01.12.2023</t>
  </si>
  <si>
    <t>AGR.10.003939</t>
  </si>
  <si>
    <t>Договор № ОКБ02/23-238 от 01.04.2023</t>
  </si>
  <si>
    <t>PRD.001.000000036_COM008005</t>
  </si>
  <si>
    <t>AGR.12.000214</t>
  </si>
  <si>
    <t>Договор залога №18-27/049 от 20.09.2023 (%)</t>
  </si>
  <si>
    <t>AGR.12.000213</t>
  </si>
  <si>
    <t>Договор залога №18-27/049 от 20.09.2023 (осн.)</t>
  </si>
  <si>
    <t>PRD.001.000000036_COM008006</t>
  </si>
  <si>
    <t>AGR.42.000065</t>
  </si>
  <si>
    <t>Договор № УН01/22-05 от 15.12.2022</t>
  </si>
  <si>
    <t>AGR.42.000067</t>
  </si>
  <si>
    <t>AGR.10.004126</t>
  </si>
  <si>
    <t>Договор № ОКБ02/23-342 от 18.07.2023</t>
  </si>
  <si>
    <t>AGR.10.004429</t>
  </si>
  <si>
    <t>Договор № ОКБ02/24-107 от 01.01.2024</t>
  </si>
  <si>
    <t>AGR.10.004439</t>
  </si>
  <si>
    <t>Договор № ОКБ02/24-108 от 01.01.2024</t>
  </si>
  <si>
    <t>PRD.001.000000038_COM008006</t>
  </si>
  <si>
    <t>AGR.42.000017</t>
  </si>
  <si>
    <t>Договор № ПН01/22-13 от 15.12.2022</t>
  </si>
  <si>
    <t>AGR.17.000631</t>
  </si>
  <si>
    <t>AGR.17.000647</t>
  </si>
  <si>
    <t>AGR.17.000665</t>
  </si>
  <si>
    <t>AGR.17.000685</t>
  </si>
  <si>
    <t>AGR.17.000693</t>
  </si>
  <si>
    <t>AGR.17.000696</t>
  </si>
  <si>
    <t>AGR.05.000061</t>
  </si>
  <si>
    <t>AGR.05.000062</t>
  </si>
  <si>
    <t>AGR.10.004270</t>
  </si>
  <si>
    <t>Вертолетные услуги</t>
  </si>
  <si>
    <t>AGR.11.001125</t>
  </si>
  <si>
    <t>AGR.11.001131</t>
  </si>
  <si>
    <t>AGR.11.001132</t>
  </si>
  <si>
    <t>AGR.11.001133</t>
  </si>
  <si>
    <t>AGR.11.001153</t>
  </si>
  <si>
    <t>AGR.11.001159</t>
  </si>
  <si>
    <t>AGR.11.001169</t>
  </si>
  <si>
    <t>AGR.11.001203</t>
  </si>
  <si>
    <t>AGR.12.000204</t>
  </si>
  <si>
    <t>AGR.12.000230</t>
  </si>
  <si>
    <t>AGR.12.000231</t>
  </si>
  <si>
    <t>PRD.001.000000039_COM008006</t>
  </si>
  <si>
    <t>AGR.42.000002</t>
  </si>
  <si>
    <t>AGR.42.000006</t>
  </si>
  <si>
    <t>AGR.42.000013</t>
  </si>
  <si>
    <t>AGR.42.000020</t>
  </si>
  <si>
    <t>AGR.42.000021</t>
  </si>
  <si>
    <t>AGR.42.000023</t>
  </si>
  <si>
    <t>AGR.42.000024</t>
  </si>
  <si>
    <t>AGR.42.000026</t>
  </si>
  <si>
    <t>AGR.42.000031</t>
  </si>
  <si>
    <t>AGR.42.000035</t>
  </si>
  <si>
    <t>AGR.42.000036</t>
  </si>
  <si>
    <t>Договор № ОКБ02/22-482 от 21.12.2022</t>
  </si>
  <si>
    <t>AGR.42.000037</t>
  </si>
  <si>
    <t>AGR.42.000046</t>
  </si>
  <si>
    <t>AGR.42.000047</t>
  </si>
  <si>
    <t>AGR.42.000050</t>
  </si>
  <si>
    <t>AGR.42.000054</t>
  </si>
  <si>
    <t>AGR.42.000070</t>
  </si>
  <si>
    <t>Договор № ОКБ02/23-279 от 01.01.2023</t>
  </si>
  <si>
    <t>AGR.42.000071</t>
  </si>
  <si>
    <t>Договор № ОКБ02/23-261 от 07.04.2023</t>
  </si>
  <si>
    <t>AGR.42.000079</t>
  </si>
  <si>
    <t>Договор № ОКБ02/23-253 от 31.03.2023</t>
  </si>
  <si>
    <t>AGR.42.000080</t>
  </si>
  <si>
    <t>Договор № ОКБ02/23-263 от 01.06.2023</t>
  </si>
  <si>
    <t>AGR.42.000100</t>
  </si>
  <si>
    <t>Договор № ОКБ02/23-344 от 18.07.2023</t>
  </si>
  <si>
    <t>AGR.42.000103</t>
  </si>
  <si>
    <t>Договор № ОКБ02/23-368 от 15.08.2023</t>
  </si>
  <si>
    <t>AGR.42.000111</t>
  </si>
  <si>
    <t>Договор № ОКБ02/23-298 от 15.07.2023</t>
  </si>
  <si>
    <t>AGR.42.000112</t>
  </si>
  <si>
    <t>Договор № ОКБ02/23-373 от 14.08.2023</t>
  </si>
  <si>
    <t>AGR.42.000114</t>
  </si>
  <si>
    <t>Договор № ОКБ02/23-371 от 14.08.2023</t>
  </si>
  <si>
    <t>AGR.42.000123</t>
  </si>
  <si>
    <t>Договор № ОКБ02/23-428 от 25.10.2023</t>
  </si>
  <si>
    <t>AGR.42.000128</t>
  </si>
  <si>
    <t>Договор № ОКБ02/23-437 от 01.09.2023</t>
  </si>
  <si>
    <t>AGR.42.000132</t>
  </si>
  <si>
    <t>Договор № ОКБ02/23-432 от 27.10.2023</t>
  </si>
  <si>
    <t>AGR.42.000140</t>
  </si>
  <si>
    <t>Договор № ОКБ02/23-180 от 01.10.2023</t>
  </si>
  <si>
    <t>AGR.42.000141</t>
  </si>
  <si>
    <t>Договор № ОКБ02/23-456 от 01.12.2023</t>
  </si>
  <si>
    <t>AGR.42.000150</t>
  </si>
  <si>
    <t>Договор № ОКБ02/23-462 от 11.12.2023</t>
  </si>
  <si>
    <t>AGR.42.000152</t>
  </si>
  <si>
    <t>Договор № ОКБ02/24-103 от 01.01.2024</t>
  </si>
  <si>
    <t>AGR.42.000155</t>
  </si>
  <si>
    <t>Договор № ОКБ02/24-111 от 01.01.2024</t>
  </si>
  <si>
    <t>AGR.42.000156</t>
  </si>
  <si>
    <t>Договор № ОКБ02/23-481 от 31.08.2023</t>
  </si>
  <si>
    <t>AGR.10.003923</t>
  </si>
  <si>
    <t>Приложение № 1792 КБО от 14.04.2023</t>
  </si>
  <si>
    <t>AGR.10.003924</t>
  </si>
  <si>
    <t>Приложение № 1772 КБО от 14.03.2023</t>
  </si>
  <si>
    <t>AGR.10.003925</t>
  </si>
  <si>
    <t>Приложение № 1787 КБО от 11.04.2023</t>
  </si>
  <si>
    <t>AGR.10.003926</t>
  </si>
  <si>
    <t>Приложение № 1788 КБО от 11.04.2023</t>
  </si>
  <si>
    <t>AGR.10.003932</t>
  </si>
  <si>
    <t>Приложение № 1777 КБО от 29.03.2023</t>
  </si>
  <si>
    <t>AGR.10.003933</t>
  </si>
  <si>
    <t>Приложение № 1672 КБО от 03.11.2022</t>
  </si>
  <si>
    <t>AGR.10.003934</t>
  </si>
  <si>
    <t>Приложение № 1810 КБО от 03.05.2023</t>
  </si>
  <si>
    <t>AGR.10.003935</t>
  </si>
  <si>
    <t>Приложение № 1778 КБО от 28.03.2023</t>
  </si>
  <si>
    <t>AGR.10.003936</t>
  </si>
  <si>
    <t>Приложение № 1819 КБО от 28.04.2023</t>
  </si>
  <si>
    <t>AGR.10.003949</t>
  </si>
  <si>
    <t>Приложение № 1793 КБО от 13.04.2023</t>
  </si>
  <si>
    <t>AGR.10.003950</t>
  </si>
  <si>
    <t>Приложение № 1735 КБО от 27.12.2022</t>
  </si>
  <si>
    <t>AGR.10.003951</t>
  </si>
  <si>
    <t>Приложение № 1795 КБО от 18.04.2023</t>
  </si>
  <si>
    <t>AGR.10.003952</t>
  </si>
  <si>
    <t>Приложение № 1807 КБО от 02.05.2023</t>
  </si>
  <si>
    <t>AGR.10.003953</t>
  </si>
  <si>
    <t>Приложение № 1783 КБО от 10.04.2023</t>
  </si>
  <si>
    <t>AGR.10.003954</t>
  </si>
  <si>
    <t>Приложение № 1782 КБО от 10.04.2023</t>
  </si>
  <si>
    <t>AGR.10.003955</t>
  </si>
  <si>
    <t>Приложение № 1780 КБО от 06.04.2023</t>
  </si>
  <si>
    <t>AGR.10.003956</t>
  </si>
  <si>
    <t>Приложение № 1748 КБО от 23.01.2023</t>
  </si>
  <si>
    <t>AGR.10.003957</t>
  </si>
  <si>
    <t>Приложение № 1694 КБО от 29.11.2022</t>
  </si>
  <si>
    <t>AGR.10.003970</t>
  </si>
  <si>
    <t>Приложение № 1800 КБО от 27.04.2023</t>
  </si>
  <si>
    <t>AGR.10.003971</t>
  </si>
  <si>
    <t>Приложение № 1759 КБО от 29.02.2023</t>
  </si>
  <si>
    <t>AGR.10.003972</t>
  </si>
  <si>
    <t>Приложение № 1755 КБО от 08.02.2023</t>
  </si>
  <si>
    <t>AGR.10.003973</t>
  </si>
  <si>
    <t>Приложение № 1794 КБО от 18.04.2023</t>
  </si>
  <si>
    <t>AGR.10.003997</t>
  </si>
  <si>
    <t>Приложение № 1791 КБО от 21.04.2023</t>
  </si>
  <si>
    <t>AGR.10.003998</t>
  </si>
  <si>
    <t>Приложение № 1790 КБО от 14.04.2023</t>
  </si>
  <si>
    <t>AGR.10.003999</t>
  </si>
  <si>
    <t>Приложение № 1808 КБО от 02.05.2023</t>
  </si>
  <si>
    <t>AGR.10.004000</t>
  </si>
  <si>
    <t>Приложение № 1801 КБО от 27.04.2023</t>
  </si>
  <si>
    <t>AGR.10.004001</t>
  </si>
  <si>
    <t>Приложение № 1802 КБО USD от 27.04.2023</t>
  </si>
  <si>
    <t>AGR.10.004014</t>
  </si>
  <si>
    <t>Приложение № 1813 КБО от 04.05.2023</t>
  </si>
  <si>
    <t>AGR.10.004015</t>
  </si>
  <si>
    <t>Приложение № 1803 КБО от 28.04.2033</t>
  </si>
  <si>
    <t>AGR.10.004047</t>
  </si>
  <si>
    <t>Приложение № 1821 КБО от 18.05.2023</t>
  </si>
  <si>
    <t>AGR.10.004048</t>
  </si>
  <si>
    <t>Приложение № 1837 КБО от 28.06.2023</t>
  </si>
  <si>
    <t>AGR.10.004049</t>
  </si>
  <si>
    <t>Приложение № 1847 КБО от 08.06.2023</t>
  </si>
  <si>
    <t>AGR.10.004050</t>
  </si>
  <si>
    <t>Приложение № 1757 КБО от 21.02.2023</t>
  </si>
  <si>
    <t>AGR.10.004051</t>
  </si>
  <si>
    <t>Приложение № 1820 КБО от 01.05.2023</t>
  </si>
  <si>
    <t>AGR.10.004052</t>
  </si>
  <si>
    <t>Приложение № 1844 КБО от 08.06.2023</t>
  </si>
  <si>
    <t>AGR.10.004073</t>
  </si>
  <si>
    <t>Приложение № 1725 КБО от 21.12.2023</t>
  </si>
  <si>
    <t>AGR.10.004074</t>
  </si>
  <si>
    <t>Приложение № 1775 КБО от 29.03.2023</t>
  </si>
  <si>
    <t>AGR.10.004075</t>
  </si>
  <si>
    <t>Приложение № 1845 КБО от 04.07.2023</t>
  </si>
  <si>
    <t>AGR.10.004076</t>
  </si>
  <si>
    <t>Приложение № 1831 КБО от 22.06.2023</t>
  </si>
  <si>
    <t>AGR.10.004077</t>
  </si>
  <si>
    <t>Приложение № 1805 КБО от 28.04.2023</t>
  </si>
  <si>
    <t>AGR.10.004078</t>
  </si>
  <si>
    <t>Приложение № 1812 КБО от 04.05.2023</t>
  </si>
  <si>
    <t>AGR.10.004079</t>
  </si>
  <si>
    <t>Приложение № 1816 КБО от 04.05.2023</t>
  </si>
  <si>
    <t>AGR.10.004080</t>
  </si>
  <si>
    <t>Приложение № 1827 КБО от 15.06.2023</t>
  </si>
  <si>
    <t>AGR.10.004081</t>
  </si>
  <si>
    <t>Приложение № 1628 КБО от 26.08.2022</t>
  </si>
  <si>
    <t>AGR.10.004087</t>
  </si>
  <si>
    <t>Приложение № 1842 КБО от 16.05.2023</t>
  </si>
  <si>
    <t>AGR.10.004113</t>
  </si>
  <si>
    <t>Приложение № 1856 КБО от 02.06.2023</t>
  </si>
  <si>
    <t>AGR.10.004119</t>
  </si>
  <si>
    <t>Приложение № 1796 КБО от 18.04.2023</t>
  </si>
  <si>
    <t>AGR.10.004128</t>
  </si>
  <si>
    <t>Приложение № 1811 КБО от 04.05.2023</t>
  </si>
  <si>
    <t>AGR.10.004129</t>
  </si>
  <si>
    <t>Приложение № 1868 КБО от 01.07.2023</t>
  </si>
  <si>
    <t>AGR.10.004130</t>
  </si>
  <si>
    <t>Приложение № 1867 КБО от 01.08.2023</t>
  </si>
  <si>
    <t>AGR.10.004131</t>
  </si>
  <si>
    <t>Приложение № 1870 КБО от 15.06.2023</t>
  </si>
  <si>
    <t>AGR.10.004133</t>
  </si>
  <si>
    <t>Приложение № 1855 КБО от 24.07.2023</t>
  </si>
  <si>
    <t>AGR.10.004134</t>
  </si>
  <si>
    <t>Приложение № 1863 КБО от 17.07.2023</t>
  </si>
  <si>
    <t>AGR.10.004135</t>
  </si>
  <si>
    <t>Приложение № 1822 КБО от 23.05.2023</t>
  </si>
  <si>
    <t>AGR.10.004136</t>
  </si>
  <si>
    <t>Приложение № 1839 КБО от 28.06.2023</t>
  </si>
  <si>
    <t>AGR.10.004137</t>
  </si>
  <si>
    <t>Приложение № 1828 КБО от 20.06.2023</t>
  </si>
  <si>
    <t>AGR.10.004151</t>
  </si>
  <si>
    <t>Приложение № 1806 КБО от 02.05.2023</t>
  </si>
  <si>
    <t>AGR.10.004152</t>
  </si>
  <si>
    <t>Приложение № 1785 КБО от 11.04.2023</t>
  </si>
  <si>
    <t>AGR.10.004153</t>
  </si>
  <si>
    <t>Приложение № 1841 КБО от 29.06.2023</t>
  </si>
  <si>
    <t>AGR.10.004154</t>
  </si>
  <si>
    <t>Приложение № 1849 КБО от 06.07.2023</t>
  </si>
  <si>
    <t>AGR.10.004155</t>
  </si>
  <si>
    <t>Приложение № 1866 КБО от 01.08.2023</t>
  </si>
  <si>
    <t>AGR.10.004156</t>
  </si>
  <si>
    <t>Приложение № 1699 КБО от 30.11.2022</t>
  </si>
  <si>
    <t>AGR.10.004157</t>
  </si>
  <si>
    <t>Приложение № 1767 КБО от 06.03.2023</t>
  </si>
  <si>
    <t>AGR.10.004158</t>
  </si>
  <si>
    <t>Приложение № 1860 КБО от 28.07.2023</t>
  </si>
  <si>
    <t>AGR.10.004159</t>
  </si>
  <si>
    <t>Приложение № 1832 КБО от 22.06.2023</t>
  </si>
  <si>
    <t>AGR.10.004160</t>
  </si>
  <si>
    <t>Приложение № 1804 КБО от 28.04.2033</t>
  </si>
  <si>
    <t>AGR.10.004161</t>
  </si>
  <si>
    <t>Приложение № 1786 КБО от 11.04.2023</t>
  </si>
  <si>
    <t>AGR.10.004163</t>
  </si>
  <si>
    <t>Приложение № 1814 КБО от 04.05.2023</t>
  </si>
  <si>
    <t>AGR.10.004170</t>
  </si>
  <si>
    <t>Приложение № 1840 КБО от 29.06.2023</t>
  </si>
  <si>
    <t>AGR.10.004171</t>
  </si>
  <si>
    <t>Приложение № 1881 КБО от 01.08.2023</t>
  </si>
  <si>
    <t>AGR.10.004172</t>
  </si>
  <si>
    <t>Приложение № 1882 КБО от 01.08.2023</t>
  </si>
  <si>
    <t>AGR.10.004173</t>
  </si>
  <si>
    <t>Приложение № 1869 КБО от 09.08.2023</t>
  </si>
  <si>
    <t>AGR.10.004174</t>
  </si>
  <si>
    <t>Приложение № 1815 КБО от 04.05.2023</t>
  </si>
  <si>
    <t>AGR.10.004180</t>
  </si>
  <si>
    <t>Приложение № 1833 КБО от 23.06.2023</t>
  </si>
  <si>
    <t>AGR.10.004181</t>
  </si>
  <si>
    <t>Приложение № 1838 КБО от 29.06.2023</t>
  </si>
  <si>
    <t>AGR.10.004185</t>
  </si>
  <si>
    <t>Приложение № 1875 КБО от 23.08.2023</t>
  </si>
  <si>
    <t>AGR.10.004186</t>
  </si>
  <si>
    <t>Приложение № 1798 КБО от 19.04.2023</t>
  </si>
  <si>
    <t>AGR.10.004187</t>
  </si>
  <si>
    <t>Приложение № 1843 КБО от 03.07.2023</t>
  </si>
  <si>
    <t>AGR.10.004192</t>
  </si>
  <si>
    <t>Приложение № 1797 КБО от 19.04.2023</t>
  </si>
  <si>
    <t>AGR.10.004193</t>
  </si>
  <si>
    <t>Приложение № 1865 КБО от 01.08.2023 USD</t>
  </si>
  <si>
    <t>AGR.10.004194</t>
  </si>
  <si>
    <t>Приложение № 1884 КБО от 05.09.2023</t>
  </si>
  <si>
    <t>AGR.10.004195</t>
  </si>
  <si>
    <t>Приложение № 1784 КБО от 11.04.2023</t>
  </si>
  <si>
    <t>AGR.10.004196</t>
  </si>
  <si>
    <t>Приложение № 1850 КБО от 07.07.2023</t>
  </si>
  <si>
    <t>AGR.10.004197</t>
  </si>
  <si>
    <t>Приложение № 1846 КБО от 05.07.2023</t>
  </si>
  <si>
    <t>AGR.10.004204</t>
  </si>
  <si>
    <t>Приложение № 1883 КБО от 05.09.2023</t>
  </si>
  <si>
    <t>AGR.10.004230</t>
  </si>
  <si>
    <t>Приложение № 1864 КБО от 01.08.2023 USD</t>
  </si>
  <si>
    <t>AGR.10.004231</t>
  </si>
  <si>
    <t>Приложение № 1872 КБО от 21.08.2023</t>
  </si>
  <si>
    <t>AGR.10.004232</t>
  </si>
  <si>
    <t>Приложение № 1895 КБО от 21.08.2023</t>
  </si>
  <si>
    <t>AGR.10.004233</t>
  </si>
  <si>
    <t>Приложение № 1885 КБО от 06.09.2023</t>
  </si>
  <si>
    <t>AGR.10.004234</t>
  </si>
  <si>
    <t>Приложение № 1853 КБО от 11.07.2023</t>
  </si>
  <si>
    <t>AGR.10.004235</t>
  </si>
  <si>
    <t>Приложение № 1789 КБО от 13.04.2023</t>
  </si>
  <si>
    <t>AGR.10.004239</t>
  </si>
  <si>
    <t>Приложение № 1751 КБО от 31.01.2023</t>
  </si>
  <si>
    <t>AGR.10.004240</t>
  </si>
  <si>
    <t>Приложение № 1890 КБО от 20.09.2023</t>
  </si>
  <si>
    <t>AGR.10.004241</t>
  </si>
  <si>
    <t>Приложение № 1852 КБО от 07.07.2023</t>
  </si>
  <si>
    <t>AGR.10.004242</t>
  </si>
  <si>
    <t>Приложение № 1878 КБО от 25.08.2023</t>
  </si>
  <si>
    <t>AGR.10.004243</t>
  </si>
  <si>
    <t>Приложение № 1826 КБО от 14.06.2023</t>
  </si>
  <si>
    <t>AGR.10.004244</t>
  </si>
  <si>
    <t>Приложение № 1825 КБО от 14.06.2023</t>
  </si>
  <si>
    <t>AGR.10.004245</t>
  </si>
  <si>
    <t>Приложение № 1857 КБО от 26.07.2023</t>
  </si>
  <si>
    <t>AGR.10.004246</t>
  </si>
  <si>
    <t>Приложение № 1874 КБО от 22.08.2023</t>
  </si>
  <si>
    <t>AGR.10.004247</t>
  </si>
  <si>
    <t>Приложение № 1848 КБО от 05.07.2023</t>
  </si>
  <si>
    <t>AGR.10.004248</t>
  </si>
  <si>
    <t>Приложение № 1439 КБО от 02.02.2022</t>
  </si>
  <si>
    <t>AGR.10.004249</t>
  </si>
  <si>
    <t>Приложение № 1899 КБО от 01.09.2023</t>
  </si>
  <si>
    <t>AGR.10.004250</t>
  </si>
  <si>
    <t>Приложение № 1877 КБО от 25.08.2023</t>
  </si>
  <si>
    <t>AGR.10.004251</t>
  </si>
  <si>
    <t>Приложение № 1809 КБО от 19.05.2023</t>
  </si>
  <si>
    <t>AGR.10.004278</t>
  </si>
  <si>
    <t>Приложение № 1911 КБО от 25.10.2023</t>
  </si>
  <si>
    <t>AGR.10.004279</t>
  </si>
  <si>
    <t>Приложение № 1922 КБО от 01.10.2023</t>
  </si>
  <si>
    <t>AGR.10.004280</t>
  </si>
  <si>
    <t>Приложение № 1923 КБО от 01.10.2023</t>
  </si>
  <si>
    <t>AGR.10.004281</t>
  </si>
  <si>
    <t>Приложение № 1924 КБО от 01.10.2023</t>
  </si>
  <si>
    <t>AGR.10.004285</t>
  </si>
  <si>
    <t>Приложение № 1912 КБО от 25.10.2023</t>
  </si>
  <si>
    <t>AGR.10.004286</t>
  </si>
  <si>
    <t>Приложение № 1903 КБО от 10.10.2023</t>
  </si>
  <si>
    <t>AGR.10.004287</t>
  </si>
  <si>
    <t>Приложение № 1851 КБО от 07.07.2023</t>
  </si>
  <si>
    <t>AGR.10.004288</t>
  </si>
  <si>
    <t>Приложение № 1891 КБО от 02.10.2023</t>
  </si>
  <si>
    <t>AGR.10.004289</t>
  </si>
  <si>
    <t>Приложение № 1913 КБО от 25.10.2023</t>
  </si>
  <si>
    <t>AGR.10.004294</t>
  </si>
  <si>
    <t>Приложение № 1830 КБО от 20.06.2023</t>
  </si>
  <si>
    <t>AGR.10.004295</t>
  </si>
  <si>
    <t>Приложение № 1886 КБО от 13.09.2023</t>
  </si>
  <si>
    <t>AGR.10.004296</t>
  </si>
  <si>
    <t>Приложение № 1902 КБО от 09.10.2023</t>
  </si>
  <si>
    <t>AGR.10.004297</t>
  </si>
  <si>
    <t>Приложение № 1829 КБО от 20.06.2023</t>
  </si>
  <si>
    <t>AGR.10.004301</t>
  </si>
  <si>
    <t>Приложение № 1901 КБО от 06.10.2023</t>
  </si>
  <si>
    <t>AGR.10.004302</t>
  </si>
  <si>
    <t>Приложение № 1858 КБО от 26.07.2023</t>
  </si>
  <si>
    <t>AGR.10.004303</t>
  </si>
  <si>
    <t>Приложение № 1914 КБО от 30.10.2023</t>
  </si>
  <si>
    <t>AGR.10.004304</t>
  </si>
  <si>
    <t>Приложение № 1859 КБО от 26.07.2023</t>
  </si>
  <si>
    <t>AGR.10.004360</t>
  </si>
  <si>
    <t>Приложение № 1731 КБО от 26.12.2022</t>
  </si>
  <si>
    <t>AGR.10.004361</t>
  </si>
  <si>
    <t>Приложение № 1818 КБО от 05.05.2023</t>
  </si>
  <si>
    <t>AGR.10.004362</t>
  </si>
  <si>
    <t>Приложение № 1817 КБО от 04.05.2023</t>
  </si>
  <si>
    <t>AGR.10.004363</t>
  </si>
  <si>
    <t>Приложение № 1940 КБО от 16.11.2023</t>
  </si>
  <si>
    <t>AGR.10.004364</t>
  </si>
  <si>
    <t>Приложение № 1910 КБО от 23.10.2023</t>
  </si>
  <si>
    <t>AGR.10.004365</t>
  </si>
  <si>
    <t>Приложение № 1939 КБО от 01.11.2023</t>
  </si>
  <si>
    <t>AGR.10.004366</t>
  </si>
  <si>
    <t>Приложение № 1937 КБО от 01.11.2023</t>
  </si>
  <si>
    <t>AGR.10.004367</t>
  </si>
  <si>
    <t>Приложение № 1938 КБО от 01.11.2023</t>
  </si>
  <si>
    <t>AGR.10.004368</t>
  </si>
  <si>
    <t>Приложение № 1887 КБО от 18.09.2023</t>
  </si>
  <si>
    <t>AGR.10.004369</t>
  </si>
  <si>
    <t>Приложение № 1898 КБО от 04.10.2023</t>
  </si>
  <si>
    <t>AGR.10.004372</t>
  </si>
  <si>
    <t>Приложение № 1836 КБО от 27.06.2023</t>
  </si>
  <si>
    <t>AGR.10.004373</t>
  </si>
  <si>
    <t>Приложение № 1904 КБО от 11.10.2023</t>
  </si>
  <si>
    <t>AGR.10.004374</t>
  </si>
  <si>
    <t>Приложение № 1799 КБО от 26.04.2023</t>
  </si>
  <si>
    <t>AGR.10.004401</t>
  </si>
  <si>
    <t>Приложение № 1893 КБО от 26.09.2023</t>
  </si>
  <si>
    <t>AGR.10.004402</t>
  </si>
  <si>
    <t>Приложение № 1919 КБО от 30.10.2023</t>
  </si>
  <si>
    <t>AGR.10.004403</t>
  </si>
  <si>
    <t>Приложение № 1934 КБО от 27.11.2023</t>
  </si>
  <si>
    <t>AGR.10.004404</t>
  </si>
  <si>
    <t>Приложение № 1931 КБО от 15.11.2023</t>
  </si>
  <si>
    <t>AGR.10.004405</t>
  </si>
  <si>
    <t>Приложение № 1873 КБО от 22.08.2023</t>
  </si>
  <si>
    <t>AGR.10.004406</t>
  </si>
  <si>
    <t>Приложение № 1915 КБО от 30.10.2023</t>
  </si>
  <si>
    <t>AGR.10.004408</t>
  </si>
  <si>
    <t>Приложение № 1835 КБО от 27.06.2023</t>
  </si>
  <si>
    <t>AGR.11.001166</t>
  </si>
  <si>
    <t>Договор № КБ02/23-40 от15.08.2023</t>
  </si>
  <si>
    <t>AGR.12.000219</t>
  </si>
  <si>
    <t>AGR.10.003920</t>
  </si>
  <si>
    <t>Договор № ОКБ02/23-276 от 12.05.2023</t>
  </si>
  <si>
    <t>AGR.10.003941</t>
  </si>
  <si>
    <t>AGR.10.004212</t>
  </si>
  <si>
    <t>Договор № ОКБ02/23-370 от 14.08.2023</t>
  </si>
  <si>
    <t>AGR.10.004213</t>
  </si>
  <si>
    <t>Договор № ОКБ02/23-372 от 14.08.2023</t>
  </si>
  <si>
    <t>AGR.10.004300</t>
  </si>
  <si>
    <t>Договор № ОКБ02/23-452 от 27.11.2023</t>
  </si>
  <si>
    <t>AGR.10.002505</t>
  </si>
  <si>
    <t>Претензия № КБ-2187 от 29.07.21</t>
  </si>
  <si>
    <t>AGR.10.004109</t>
  </si>
  <si>
    <t>Претензия № КБ-2062 от 02.08.2023</t>
  </si>
  <si>
    <t>Договор № ОКБ02/22-459 от 21.11.2022</t>
  </si>
  <si>
    <t>Договор № ОКБ02/22-458 от 18.11.2022</t>
  </si>
  <si>
    <t>Договор № ОКБ02/22-475 от 09.12.2022</t>
  </si>
  <si>
    <t>AGR.10.003966</t>
  </si>
  <si>
    <t>Договор № ОКБ02/23-305 от 09.06.2023</t>
  </si>
  <si>
    <t>AGR.10.003969</t>
  </si>
  <si>
    <t>Договор № ОКБ02/23-307 от 14.06.2023</t>
  </si>
  <si>
    <t>AGR.10.003974</t>
  </si>
  <si>
    <t>Договор № ОКБ02/23-311 от 15.06.2023</t>
  </si>
  <si>
    <t>AGR.10.004019</t>
  </si>
  <si>
    <t>Договор №ОКБ02/23-305 от 09.06.2023</t>
  </si>
  <si>
    <t>AGR.10.004020</t>
  </si>
  <si>
    <t>Договор №ОКБ02/23-307 от 14.06.2023</t>
  </si>
  <si>
    <t>AGR.10.004116</t>
  </si>
  <si>
    <t>Договор № ОКБ02/23-329 от 07.07.2023</t>
  </si>
  <si>
    <t>AGR.10.004150</t>
  </si>
  <si>
    <t>Договор № ОКБ02/23-363 от 07.08.2023</t>
  </si>
  <si>
    <t>AGR.10.004219</t>
  </si>
  <si>
    <t>Договор № ОКБ02/23-381 от 15.08.2023</t>
  </si>
  <si>
    <t>AGR.10.003942</t>
  </si>
  <si>
    <t>Договор № ОКБ02/23-207 от 15.02.2023</t>
  </si>
  <si>
    <t>AGR.10.003927</t>
  </si>
  <si>
    <t>Договор № ОКБ02/23-216 от 01.03.2023</t>
  </si>
  <si>
    <t>AGR.10.003977</t>
  </si>
  <si>
    <t>Претензия № КБ-1446 от 02.06.2023</t>
  </si>
  <si>
    <t>AGR.10.003947</t>
  </si>
  <si>
    <t>Договор № ОКБ02/23-264 от 10.04.2023</t>
  </si>
  <si>
    <t>AGR.10.004025</t>
  </si>
  <si>
    <t>Договор № ОКБ02/23-269 от 25.04.2023</t>
  </si>
  <si>
    <t>AGR.10.004451</t>
  </si>
  <si>
    <t>Договор № ОКБ02/24-93 от 01.01.2024</t>
  </si>
  <si>
    <t>AGR.10.004452</t>
  </si>
  <si>
    <t>Договор № ОКБ02/24-92 от 01.01.2024</t>
  </si>
  <si>
    <t>PRD.002.100000038_COM008002</t>
  </si>
  <si>
    <t>AGR.10.004088</t>
  </si>
  <si>
    <t>Договор № ОКБ02/23-301 от 06.06.2023</t>
  </si>
  <si>
    <t>AGR.10.004262</t>
  </si>
  <si>
    <t>Договор № 93/ТО-2024 от 01.01.2024</t>
  </si>
  <si>
    <t>AGR.10.004282</t>
  </si>
  <si>
    <t>Договор № 130/2023 от 20.11.2023</t>
  </si>
  <si>
    <t>AGR.10.004327</t>
  </si>
  <si>
    <t>Договор № ОКБ02/24-49 от 01.01.2024</t>
  </si>
  <si>
    <t>AGR.10.004332</t>
  </si>
  <si>
    <t>Договор № ОКБ02/23-440 от 08.11.2023</t>
  </si>
  <si>
    <t>AGR.10.004333</t>
  </si>
  <si>
    <t>Договор № ОКБ02/23-438 от 08.11.2023</t>
  </si>
  <si>
    <t>AGR.10.004334</t>
  </si>
  <si>
    <t>Договор № ОКБ02/23-443 от 08.11.2023</t>
  </si>
  <si>
    <t>AGR.10.004335</t>
  </si>
  <si>
    <t>Договор № ОКБ02/23-442 от 08.11.2023</t>
  </si>
  <si>
    <t>AGR.10.004336</t>
  </si>
  <si>
    <t>Договор № ОКБ02/23-441 от 08.11.2023</t>
  </si>
  <si>
    <t>AGR.10.004337</t>
  </si>
  <si>
    <t>Договор № ОКБ02/23-439 от 08.11.2023</t>
  </si>
  <si>
    <t>AGR.10.004393</t>
  </si>
  <si>
    <t>Договор № 154/2023 от 18.12.2023</t>
  </si>
  <si>
    <t>AGR.10.004409</t>
  </si>
  <si>
    <t>Претензия № КБ-3428 от 07.12.2023</t>
  </si>
  <si>
    <t>AGR.10.004410</t>
  </si>
  <si>
    <t>Претензия № КБ-1013 от 28.11.2023</t>
  </si>
  <si>
    <t>AGR.10.004023</t>
  </si>
  <si>
    <t>Договор № ОКБ02/23-304 от 09.06.2023</t>
  </si>
  <si>
    <t>AGR.17.000652</t>
  </si>
  <si>
    <t>Договор № ЮН02/23-35 от 26.06.2023</t>
  </si>
  <si>
    <t>Договор № ПН02/21-22 от 20.10.2021</t>
  </si>
  <si>
    <t>Договор № КБ02/22-74 от 25.10.2022</t>
  </si>
  <si>
    <t>AGR.17.000695</t>
  </si>
  <si>
    <t>Договор № ЮН01/24-07 от 01.01.2024</t>
  </si>
  <si>
    <t>AGR.10.003959</t>
  </si>
  <si>
    <t>Договор № ОКБ02/23-260 от 07.04.2023</t>
  </si>
  <si>
    <t>AGR.10.004189</t>
  </si>
  <si>
    <t>Договор № ОКБ02/23-297 от 15.07.2023</t>
  </si>
  <si>
    <t>AGR.10.004255</t>
  </si>
  <si>
    <t>Претензия № КБ-2264 от 22.08.2023</t>
  </si>
  <si>
    <t>AGR.10.004347</t>
  </si>
  <si>
    <t>Письмо № 819-01 от 01.10.2023</t>
  </si>
  <si>
    <t>PRD.002.100000139_COM008006</t>
  </si>
  <si>
    <t>AGR.42.000028</t>
  </si>
  <si>
    <t>Договор № УН01/23-02 от 01.01.2023</t>
  </si>
  <si>
    <t>AGR.42.000154</t>
  </si>
  <si>
    <t>Договор № ОКБ02/22-321-031/22 от 12.07.2022</t>
  </si>
  <si>
    <t>Договор № ОКБ02/22-443-029/22 от 12.07.2022</t>
  </si>
  <si>
    <t>AGR.11.000733</t>
  </si>
  <si>
    <t>Претензия № ККБ-252 от 23.06.2021</t>
  </si>
  <si>
    <t>AGR.11.001134</t>
  </si>
  <si>
    <t>Договор № КБ02/23-19-008/23 от 03.04.2023</t>
  </si>
  <si>
    <t>AGR.11.001156</t>
  </si>
  <si>
    <t>Договор № КБ02/23-35-027/23 от 02.08.2023</t>
  </si>
  <si>
    <t>AGR.11.001202</t>
  </si>
  <si>
    <t>Договор № КБ02/23-49-033/23 от 21.11.2023</t>
  </si>
  <si>
    <t>AGR.10.004096</t>
  </si>
  <si>
    <t>Договор № ОКБ02/23-300 от 01.06.2023</t>
  </si>
  <si>
    <t>PRD.002.100000189_COM008006</t>
  </si>
  <si>
    <t>AGR.42.000038</t>
  </si>
  <si>
    <t>Договор № УН02/22-7 от 21.12.2022</t>
  </si>
  <si>
    <t>PRD.002.100000296_COM008006</t>
  </si>
  <si>
    <t>AGR.42.000102</t>
  </si>
  <si>
    <t>Договор № УН02/23-38 от 22.05.2023</t>
  </si>
  <si>
    <t>Счет № С2023-02-21473 от 08.02.2023</t>
  </si>
  <si>
    <t>PRD.002.100000340_COM008006</t>
  </si>
  <si>
    <t>AGR.42.000058</t>
  </si>
  <si>
    <t>Счет №С2023-02-40663 от 06.03.2023</t>
  </si>
  <si>
    <t>AGR.17.000651</t>
  </si>
  <si>
    <t>Договор № Ю-3101-0890-23 от 02.08.2023</t>
  </si>
  <si>
    <t>AGR.05.000059</t>
  </si>
  <si>
    <t>Договор № Ю-3101-0893-23 от 02.08.2023</t>
  </si>
  <si>
    <t>AGR.10.004086</t>
  </si>
  <si>
    <t>Договор № Ю-3101-0812-23 от 02.08.2023</t>
  </si>
  <si>
    <t>AGR.11.001140</t>
  </si>
  <si>
    <t>Договор № Ю-3101-0894-23 от 02.08.2023</t>
  </si>
  <si>
    <t>AGR.11.001154</t>
  </si>
  <si>
    <t>Договор № Ю-3102-0926-23 от 21.08.2023</t>
  </si>
  <si>
    <t>AGR.12.000202</t>
  </si>
  <si>
    <t>Договор № Ю-3101-0892-23 от 02.08.2023</t>
  </si>
  <si>
    <t>PRD.002.100000364_COM008006</t>
  </si>
  <si>
    <t>AGR.42.000086</t>
  </si>
  <si>
    <t>Договор № Ю-3101-0891-23 от 02.08.2023</t>
  </si>
  <si>
    <t>AGR.11.001148</t>
  </si>
  <si>
    <t>Договор № 210/23 от 05.07.2023</t>
  </si>
  <si>
    <t>AGR.11.001157</t>
  </si>
  <si>
    <t>Договор № 259/23 от 15.08.2023</t>
  </si>
  <si>
    <t>AGR.11.001176</t>
  </si>
  <si>
    <t>Договор № 419/23 от 01.11.2023</t>
  </si>
  <si>
    <t>AGR.11.001178</t>
  </si>
  <si>
    <t>Договор № 309/23 от 05.10.2023</t>
  </si>
  <si>
    <t>AGR.17.000644</t>
  </si>
  <si>
    <t>Договор № Д22-06-23/02 от 22.06.2023</t>
  </si>
  <si>
    <t>AGR.17.000672</t>
  </si>
  <si>
    <t>Договор № Д14-09-23/01-Э от 14.09.2023</t>
  </si>
  <si>
    <t>AGR.17.000670</t>
  </si>
  <si>
    <t>Служебная записка б/н от 06.09.2023г.</t>
  </si>
  <si>
    <t>AGR.10.004191</t>
  </si>
  <si>
    <t>Служебная записка от 15.09.2023</t>
  </si>
  <si>
    <t>PRD.002.100000640_COM008006</t>
  </si>
  <si>
    <t>AGR.42.000104</t>
  </si>
  <si>
    <t>Служебная записка б/н от 06.09.2023г. (100т.р.)</t>
  </si>
  <si>
    <t>AGR.42.000105</t>
  </si>
  <si>
    <t>Служебная записка б/н от 06.09.2023г. (10т.р.)</t>
  </si>
  <si>
    <t>PRD.002.100000684_COM008002</t>
  </si>
  <si>
    <t>AGR.10.004089</t>
  </si>
  <si>
    <t>Договор № ОКБ02/23-268 от 27.04.2023</t>
  </si>
  <si>
    <t>AGR.10.004329</t>
  </si>
  <si>
    <t>Договор № ОКБ02/24-13 от 01.01.2024</t>
  </si>
  <si>
    <t>AGR.10.004342</t>
  </si>
  <si>
    <t>Договор № ОКБ02/24-77 от 01.01.2024</t>
  </si>
  <si>
    <t>AGR.10.004028</t>
  </si>
  <si>
    <t>Уведомление на оплату № 2107 от 03.07.2023</t>
  </si>
  <si>
    <t>AGR.10.004221</t>
  </si>
  <si>
    <t>Уведомление на оплату № 2110 от 02.10.2023</t>
  </si>
  <si>
    <t>AGR.10.004414</t>
  </si>
  <si>
    <t>Уведомление на оплату № 194 от 09.01.2024</t>
  </si>
  <si>
    <t>AGR.10.002373</t>
  </si>
  <si>
    <t>Претензия №КБ-2171 от 28.07.2021</t>
  </si>
  <si>
    <t>AGR.10.004386</t>
  </si>
  <si>
    <t>Договор № ОКБ02/24-33 от 01.01.2024</t>
  </si>
  <si>
    <t>AGR.10.004388</t>
  </si>
  <si>
    <t>Договор № ОКБ02/24-28 от 01.01.2024</t>
  </si>
  <si>
    <t>Договор № 05-01/23/ОКБ02/23-143 от 19.01.2023</t>
  </si>
  <si>
    <t>AGR.10.004139</t>
  </si>
  <si>
    <t>Договор № ОКБ02/23-350 от 24.07.2023</t>
  </si>
  <si>
    <t>AGR.10.004140</t>
  </si>
  <si>
    <t>Договор № ОКБ02/23-289 от 30.05.2023</t>
  </si>
  <si>
    <t>AGR.10.004216</t>
  </si>
  <si>
    <t>Договор №ОКБ02/23-393 от 08.09.2023</t>
  </si>
  <si>
    <t>AGR.10.004217</t>
  </si>
  <si>
    <t>Договор № ОКБ02/23-388 от 07.09.2023</t>
  </si>
  <si>
    <t>AGR.10.004378</t>
  </si>
  <si>
    <t>Договор № ОКБ02/23-448 от 16.11.2023</t>
  </si>
  <si>
    <t>AGR.10.004392</t>
  </si>
  <si>
    <t>Договор № ОКБ02/23-467 от 06.12.2023</t>
  </si>
  <si>
    <t>AGR.10.004407</t>
  </si>
  <si>
    <t>Договор № ОКБ02/23-460 от 06.12.2023</t>
  </si>
  <si>
    <t>AGR.10.004411</t>
  </si>
  <si>
    <t>Договор № ОКБ02/23-451 от 22.11.2023</t>
  </si>
  <si>
    <t>AGR.10.004102</t>
  </si>
  <si>
    <t>Договор № 021-11/461/23/ОКБ02/23-302 от 06.06.2023</t>
  </si>
  <si>
    <t>AGR.10.004164</t>
  </si>
  <si>
    <t>Договор № 021-21/463/23/021-21/463/23/ОКБ02/23-347 от 13.07.</t>
  </si>
  <si>
    <t>AGR.10.004269</t>
  </si>
  <si>
    <t>Договор № 021-14/464/23/ОКБ02/23-402 от 13.09.2023</t>
  </si>
  <si>
    <t>AGR.10.004380</t>
  </si>
  <si>
    <t>Договор № ОКБ02/24-41 от 01.01.2024</t>
  </si>
  <si>
    <t>AGR.10.004412</t>
  </si>
  <si>
    <t>Договор № 021-21/467/23/ОКБ02/23-455 от 14.11.2023</t>
  </si>
  <si>
    <t>PRD.002.100001559_COM008005</t>
  </si>
  <si>
    <t>AGR.12.000182</t>
  </si>
  <si>
    <t>Договор № ПН02/23-1 от 01.01.2023</t>
  </si>
  <si>
    <t>PRD.002.100001559_COM008006</t>
  </si>
  <si>
    <t>AGR.42.000034</t>
  </si>
  <si>
    <t>Договор № УН02/23-4 от 01.01.2023</t>
  </si>
  <si>
    <t>AGR.10.004385</t>
  </si>
  <si>
    <t>Договор № ОКБ02/24-38 от 01.01.2024</t>
  </si>
  <si>
    <t>AGR.10.004253</t>
  </si>
  <si>
    <t>Договор № ОКБ02/23-378 от 23.08.2023</t>
  </si>
  <si>
    <t>AGR.10.004268</t>
  </si>
  <si>
    <t>Договор № ОКБ02/23-404 от 26.09.2023</t>
  </si>
  <si>
    <t>AGR.10.004182</t>
  </si>
  <si>
    <t>Договор № 48/23-МО от 21.06.2023</t>
  </si>
  <si>
    <t>PRD.002.100002114_COM008006</t>
  </si>
  <si>
    <t>AGR.42.000130</t>
  </si>
  <si>
    <t>Договор № УН02/23-44 от 03.07.2023</t>
  </si>
  <si>
    <t>AGR.42.000131</t>
  </si>
  <si>
    <t>Договор № УН02/23-45 от 03.07.2023</t>
  </si>
  <si>
    <t>PRD.002.100002193_COM008002</t>
  </si>
  <si>
    <t>AGR.10.004184</t>
  </si>
  <si>
    <t>Договор № 128/СО от 14.09.2023</t>
  </si>
  <si>
    <t>AGR.10.004064</t>
  </si>
  <si>
    <t>Договор № 1101/23-12/ОКБ02/23-339 от 11.07.2023</t>
  </si>
  <si>
    <t>PRD.002.100002519_COM008006</t>
  </si>
  <si>
    <t>AGR.42.000096</t>
  </si>
  <si>
    <t>Договор № УН02/23-39 от 26.05.2023</t>
  </si>
  <si>
    <t>PRD.002.100002641_COM008002</t>
  </si>
  <si>
    <t>AGR.10.003938</t>
  </si>
  <si>
    <t>Договор №ОКБ02/23-236 от 01.04.2023</t>
  </si>
  <si>
    <t>AGR.10.004431</t>
  </si>
  <si>
    <t>Договор № ОКБ02/24-60 от 01.01.2024</t>
  </si>
  <si>
    <t>PRD.002.100002688_COM008006</t>
  </si>
  <si>
    <t>AGR.42.000043</t>
  </si>
  <si>
    <t>Договор № УН01/23-14 от 11.01.2023</t>
  </si>
  <si>
    <t>PRD.002.100002695_COM008002</t>
  </si>
  <si>
    <t>AGR.10.004210</t>
  </si>
  <si>
    <t>Договор № ОКБ02/23-365 от 15.08.2023</t>
  </si>
  <si>
    <t>AGR.10.004093</t>
  </si>
  <si>
    <t>Договор № ОКБ02/23-321 от 27.06.2023</t>
  </si>
  <si>
    <t>AGR.10.004214</t>
  </si>
  <si>
    <t>Договор № ОКБ02/23-353 от 01.09.2023</t>
  </si>
  <si>
    <t>AGR.10.004344</t>
  </si>
  <si>
    <t>Договор № ОКБ02/24-23 от 01.01.2024</t>
  </si>
  <si>
    <t>PRD.002.100002716_COM008003</t>
  </si>
  <si>
    <t>AGR.11.001182</t>
  </si>
  <si>
    <t>Соглашение № КБ02/23-20 от 01.04.2023 об установлении сервит</t>
  </si>
  <si>
    <t>AGR.10.004259</t>
  </si>
  <si>
    <t>Договор № ОКБ02/24-9 от 01.01.2024</t>
  </si>
  <si>
    <t>AGR.10.004387</t>
  </si>
  <si>
    <t>Договор № ОКБ02/24-62 от 01.01.2024</t>
  </si>
  <si>
    <t>AGR.10.004422</t>
  </si>
  <si>
    <t>Договор № ОКБ02/24-63 от 01.01.2024</t>
  </si>
  <si>
    <t>AGR.10.004371</t>
  </si>
  <si>
    <t>Договор № ОКБ02/23-446 от 15.11.2023 USD</t>
  </si>
  <si>
    <t>AGR.10.004037</t>
  </si>
  <si>
    <t>Договор № ОКБ02/23-282 от 28.04.2023</t>
  </si>
  <si>
    <t>AGR.10.004147</t>
  </si>
  <si>
    <t>Договор № ОКБ02/23-367 от 15.08.2023</t>
  </si>
  <si>
    <t>AGR.10.004265</t>
  </si>
  <si>
    <t>Договор № ОКБ02/23-427 от 25.10.2023</t>
  </si>
  <si>
    <t>PRD.002.100009183_COM008006</t>
  </si>
  <si>
    <t>AGR.42.000039</t>
  </si>
  <si>
    <t>Соглашение № УН02/23-12 от 01.01.2023</t>
  </si>
  <si>
    <t>AGR.10.003922</t>
  </si>
  <si>
    <t>Счет № 0285 от 10.05.2023 / Служебная записка б/н от 22.05.2</t>
  </si>
  <si>
    <t>AGR.10.003937</t>
  </si>
  <si>
    <t>Счет № 0308 от 26.05.2023</t>
  </si>
  <si>
    <t>AGR.10.003979</t>
  </si>
  <si>
    <t>Счет 0364 от 23.06.2023</t>
  </si>
  <si>
    <t>AGR.10.004057</t>
  </si>
  <si>
    <t>Служебная записка б/н от 24.07.2023</t>
  </si>
  <si>
    <t>AGR.10.004072</t>
  </si>
  <si>
    <t>Счет № 0443 от 01.08.2023 / Служебная записка б/н от 01.08.2</t>
  </si>
  <si>
    <t>AGR.10.004114</t>
  </si>
  <si>
    <t>Счет 0457 от 09.08.2023</t>
  </si>
  <si>
    <t>AGR.10.004165</t>
  </si>
  <si>
    <t>Счет № 0514 от 05.09.2023</t>
  </si>
  <si>
    <t>AGR.10.004166</t>
  </si>
  <si>
    <t>Счет № 0521 от 06.09.2023</t>
  </si>
  <si>
    <t>AGR.10.004167</t>
  </si>
  <si>
    <t>Счет № 0520 от 06.09.2023</t>
  </si>
  <si>
    <t>AGR.10.004224</t>
  </si>
  <si>
    <t>Счет № 0595 от 11.10.2023</t>
  </si>
  <si>
    <t>AGR.10.004227</t>
  </si>
  <si>
    <t>Служебная записка б/н от 25.10.2023</t>
  </si>
  <si>
    <t>Счет №0692 от 21.12.2023</t>
  </si>
  <si>
    <t>AGR.11.001183</t>
  </si>
  <si>
    <t>Счет №0668 от 01.12.2023</t>
  </si>
  <si>
    <t>AGR.11.001192</t>
  </si>
  <si>
    <t>Счет №0685 от 19.12.2023</t>
  </si>
  <si>
    <t>AGR.12.000217</t>
  </si>
  <si>
    <t>AGR.12.000201</t>
  </si>
  <si>
    <t>Счет № 0405 от 13.07.2023</t>
  </si>
  <si>
    <t>AGR.12.000203</t>
  </si>
  <si>
    <t>Счет № 0465 от 14.08.2023</t>
  </si>
  <si>
    <t>AGR.12.000207</t>
  </si>
  <si>
    <t>Счет № 0546 от 18.09.2023</t>
  </si>
  <si>
    <t>AGR.10.004331</t>
  </si>
  <si>
    <t>Договор № ОКБ02/24-31 от 01.01.2024</t>
  </si>
  <si>
    <t>PRD.002.100009610_COM008006</t>
  </si>
  <si>
    <t>AGR.42.000041</t>
  </si>
  <si>
    <t>Договор № УН02/23-3 от 01.01.2023</t>
  </si>
  <si>
    <t>PRD.002.100009647_COM008002</t>
  </si>
  <si>
    <t>AGR.10.004030</t>
  </si>
  <si>
    <t>Договор № 08/2023 от 01.06.2023</t>
  </si>
  <si>
    <t>AGR.10.004168</t>
  </si>
  <si>
    <t>Договор № VSKX12384835819000/ОКБ02/23-384 от 01.09.2023</t>
  </si>
  <si>
    <t>AGR.10.004225</t>
  </si>
  <si>
    <t>Договор № 239100G00141 ОКБ02/23-403 от 25.09.2023г.</t>
  </si>
  <si>
    <t>AGR.10.003976</t>
  </si>
  <si>
    <t>Договор № Tr000810786/ОКБ02/23-299 от 05.06.2023</t>
  </si>
  <si>
    <t>AGR.10.004031</t>
  </si>
  <si>
    <t>Договор № ОКБ02/23-314 от 21.06.2023</t>
  </si>
  <si>
    <t>AGR.10.004276</t>
  </si>
  <si>
    <t>Договор-оферта № Tr000837904 от 07.11.2023</t>
  </si>
  <si>
    <t>AGR.10.004024</t>
  </si>
  <si>
    <t>Договор № ОКБ02/23-288 от 30.05.2023</t>
  </si>
  <si>
    <t>AGR.10.004084</t>
  </si>
  <si>
    <t>Договор № ОКБ02/23-334 от 11.07.2023</t>
  </si>
  <si>
    <t>AGR.10.004095</t>
  </si>
  <si>
    <t>Договор № ОКБ02/23-333 от 01.08.2023</t>
  </si>
  <si>
    <t>AGR.10.004222</t>
  </si>
  <si>
    <t>Договор № ОКБ02/23-398 от 01.10.2023</t>
  </si>
  <si>
    <t>PRD.002.100010055_COM008002</t>
  </si>
  <si>
    <t>AGR.10.004066</t>
  </si>
  <si>
    <t>Договор № ОКБ02/23-315 от 21.06.2023</t>
  </si>
  <si>
    <t>AGR.10.004443</t>
  </si>
  <si>
    <t>Договор № ОКБ02/23-380 от 24.08.2023</t>
  </si>
  <si>
    <t>AGR.17.000636</t>
  </si>
  <si>
    <t>Договор № 0145/23-06-ДА от 23.03.2023</t>
  </si>
  <si>
    <t>AGR.17.000653</t>
  </si>
  <si>
    <t>Договор № 0468/23-06-ДА от 23.06.2023</t>
  </si>
  <si>
    <t>AGR.17.000660</t>
  </si>
  <si>
    <t>Договор № 0434/23-06-ДА от 15.06.2023</t>
  </si>
  <si>
    <t>AGR.17.000667</t>
  </si>
  <si>
    <t>Договор № 0432/23-06-ДА от 15.06.2023</t>
  </si>
  <si>
    <t>AGR.10.003978</t>
  </si>
  <si>
    <t>Договор № 0065/23-14-ДА от 11.05.2023</t>
  </si>
  <si>
    <t>AGR.10.004041</t>
  </si>
  <si>
    <t>Договор № 0076/23-14-ДА от 17.05.2023</t>
  </si>
  <si>
    <t>AGR.10.004092</t>
  </si>
  <si>
    <t>AGR.10.004176</t>
  </si>
  <si>
    <t>Договор № 0129/23-14-ДА от 24.07.2023</t>
  </si>
  <si>
    <t>AGR.10.004228</t>
  </si>
  <si>
    <t>Договор № 0159/23-14/ДА от 21.08.2023</t>
  </si>
  <si>
    <t>AGR.10.004370</t>
  </si>
  <si>
    <t>Договор № 0213/23-14-ДА от 11.10.2023</t>
  </si>
  <si>
    <t>AGR.11.001149</t>
  </si>
  <si>
    <t>Договор № 0254/23-06-ДА от 26.04.2023</t>
  </si>
  <si>
    <t>AGR.11.001151</t>
  </si>
  <si>
    <t>Договор № 0452/23-06-ДА от 19.06.2023</t>
  </si>
  <si>
    <t>AGR.11.001180</t>
  </si>
  <si>
    <t>Договор № 0186/23-14-ДА от 07.09.2023</t>
  </si>
  <si>
    <t>AGR.11.001189</t>
  </si>
  <si>
    <t>Договор № 0211/23-14-ДА от 03.10.2023</t>
  </si>
  <si>
    <t>AGR.11.001190</t>
  </si>
  <si>
    <t>Договор № 0206/23-14-ДА от 02.10.2023</t>
  </si>
  <si>
    <t>Договор № 0040/11-14-ДА от 13.05.2011</t>
  </si>
  <si>
    <t>PRD.002.100010252_COM008006</t>
  </si>
  <si>
    <t>AGR.42.000007</t>
  </si>
  <si>
    <t>Служебная записка б/н от 28.09.2022г.</t>
  </si>
  <si>
    <t>AGR.42.000060</t>
  </si>
  <si>
    <t>AGR.42.000061</t>
  </si>
  <si>
    <t>Договор № 0234/20-14-ДА от 07.10.2020</t>
  </si>
  <si>
    <t>AGR.42.000077</t>
  </si>
  <si>
    <t>AGR.42.000078</t>
  </si>
  <si>
    <t>AGR.42.000107</t>
  </si>
  <si>
    <t>Договор № 0147/23-14-ДА от 07.08.2023</t>
  </si>
  <si>
    <t>AGR.42.000108</t>
  </si>
  <si>
    <t>AGR.42.000135</t>
  </si>
  <si>
    <t>AGR.42.000137</t>
  </si>
  <si>
    <t>Договор № 0223/23-14-ДА от 23.10.2023</t>
  </si>
  <si>
    <t>AGR.42.000143</t>
  </si>
  <si>
    <t>AGR.42.000144</t>
  </si>
  <si>
    <t>PRD.002.100010298_COM008002</t>
  </si>
  <si>
    <t>AGR.10.003962</t>
  </si>
  <si>
    <t>Заявление б/н от 13.06.2023</t>
  </si>
  <si>
    <t>Договор №ПН02/21-13 от 07.07.2021</t>
  </si>
  <si>
    <t>PRD.002.100010345_COM008006</t>
  </si>
  <si>
    <t>AGR.42.000082</t>
  </si>
  <si>
    <t>Договор № УН02/23-26 от 10.05.2023</t>
  </si>
  <si>
    <t>AGR.10.004201</t>
  </si>
  <si>
    <t>Договор № ОКБ02/23-396 от 19.09.2023</t>
  </si>
  <si>
    <t>PRD.002.100011335_COM008002</t>
  </si>
  <si>
    <t>AGR.10.004350</t>
  </si>
  <si>
    <t>Заявление от 07.12.2023г.</t>
  </si>
  <si>
    <t>AGR.10.003996</t>
  </si>
  <si>
    <t>Договор № ОКБ02/23-287 от 01.03.2023</t>
  </si>
  <si>
    <t>AGR.10.004293</t>
  </si>
  <si>
    <t>Претензия №КБ-3104 от 13.11.2023г.</t>
  </si>
  <si>
    <t>AGR.10.004326</t>
  </si>
  <si>
    <t>Договор № ОКБ02/24-15 от 01.01.2024</t>
  </si>
  <si>
    <t>AGR.10.004338</t>
  </si>
  <si>
    <t>Договор № ОКБ02/24-29 от 01.01.2024</t>
  </si>
  <si>
    <t>AGR.11.001155</t>
  </si>
  <si>
    <t>Договор № КБ02/23-33 от 24.07.2023</t>
  </si>
  <si>
    <t>AGR.11.001194</t>
  </si>
  <si>
    <t>Договор № КБ02/23-45 от 26.10.2023</t>
  </si>
  <si>
    <t>AGR.17.000684</t>
  </si>
  <si>
    <t>Счет на оплату № УЦ003494 от 19.10.2023</t>
  </si>
  <si>
    <t>PRD.002.100016491_COM008005</t>
  </si>
  <si>
    <t>AGR.12.000220</t>
  </si>
  <si>
    <t>Счет на оплату № УЦ003495 от 19.10.2023</t>
  </si>
  <si>
    <t>PRD.002.100016491_COM008006</t>
  </si>
  <si>
    <t>AGR.42.000014</t>
  </si>
  <si>
    <t>Счет на оплату №УЦ004124 от 09.11.2022</t>
  </si>
  <si>
    <t>AGR.42.000125</t>
  </si>
  <si>
    <t>Счет на оплату № УЦ003497 от 19.10.2023</t>
  </si>
  <si>
    <t>AGR.10.004223</t>
  </si>
  <si>
    <t>Договор № 101/23072-ПК от 04.10.2023</t>
  </si>
  <si>
    <t>AGR.10.004272</t>
  </si>
  <si>
    <t>Договор № 100/23078-ПК от 19.07.2023</t>
  </si>
  <si>
    <t>AGR.10.004346</t>
  </si>
  <si>
    <t>Договор № ОКБ02/24-56 от 01.01.2024</t>
  </si>
  <si>
    <t>AGR.10.004055</t>
  </si>
  <si>
    <t>Договор № 76/ОКБ02/23-332 от 10.07.2023</t>
  </si>
  <si>
    <t>AGR.10.003944</t>
  </si>
  <si>
    <t>Договор № ОКБ02/23-240 от 10.04.2023</t>
  </si>
  <si>
    <t>AGR.10.004103</t>
  </si>
  <si>
    <t>Договор № ОКБ02/24-1 от 01.01.2024</t>
  </si>
  <si>
    <t>AGR.10.003987</t>
  </si>
  <si>
    <t>Договор № ОКБ02/23-309 от 14.06.2023</t>
  </si>
  <si>
    <t>AGR.10.004121</t>
  </si>
  <si>
    <t>Договор № 063/170723/009 от 17.07.2023</t>
  </si>
  <si>
    <t>AGR.17.000686</t>
  </si>
  <si>
    <t>Договор № ЮН02/24-3 от 01.01.2024</t>
  </si>
  <si>
    <t>AGR.17.000694</t>
  </si>
  <si>
    <t>Договор № ЮН02/24-5 от 16.01.2024</t>
  </si>
  <si>
    <t>AGR.10.004319</t>
  </si>
  <si>
    <t>Договор № ОКБ02/24-21 от 01.01.2024</t>
  </si>
  <si>
    <t>AGR.10.004320</t>
  </si>
  <si>
    <t>Договор № ОКБ02/24-20 от 01.01.2024</t>
  </si>
  <si>
    <t>AGR.10.004321</t>
  </si>
  <si>
    <t>Договор № ОКБ02/24-19 от 01.01.2024</t>
  </si>
  <si>
    <t>AGR.11.000736</t>
  </si>
  <si>
    <t>Договор №КБ02/21-17 от 12.04.2021</t>
  </si>
  <si>
    <t>PRD.002.100018307_COM008005</t>
  </si>
  <si>
    <t>AGR.12.000180</t>
  </si>
  <si>
    <t>Договор № ПН02/23-3 от 01.01.2023</t>
  </si>
  <si>
    <t>PRD.002.100018307_COM008006</t>
  </si>
  <si>
    <t>AGR.42.000019</t>
  </si>
  <si>
    <t>Договор № УН02/23-1 от 01.01.2023</t>
  </si>
  <si>
    <t>AGR.42.000032</t>
  </si>
  <si>
    <t>Договор № УН02/23-5 от 01.01.2023</t>
  </si>
  <si>
    <t>AGR.42.000059</t>
  </si>
  <si>
    <t>Договор № УН02/23-17 от 03.04.2023</t>
  </si>
  <si>
    <t>AGR.42.000068</t>
  </si>
  <si>
    <t>Договор № УН02/23-24 от 19.04.2023</t>
  </si>
  <si>
    <t>AGR.42.000134</t>
  </si>
  <si>
    <t>Договор № УН02/24-1 от 01.01.2024</t>
  </si>
  <si>
    <t>AGR.42.000149</t>
  </si>
  <si>
    <t>Договор № УН02/24-2 от 01.01.2024</t>
  </si>
  <si>
    <t>AGR.42.000153</t>
  </si>
  <si>
    <t>Договор № УН02/24-3 от 16.02.2024</t>
  </si>
  <si>
    <t>AGR.17.000664</t>
  </si>
  <si>
    <t>Договор № ЮН02/23-32 от 23.06.2023</t>
  </si>
  <si>
    <t>AGR.10.004141</t>
  </si>
  <si>
    <t>Договор № ОКБ02/23-318 от 23.06.2023</t>
  </si>
  <si>
    <t>AGR.12.000205</t>
  </si>
  <si>
    <t>Договор № ПН02/23-8 от 23.06.2023</t>
  </si>
  <si>
    <t>PRD.002.100018427_COM008006</t>
  </si>
  <si>
    <t>AGR.42.000098</t>
  </si>
  <si>
    <t>Договор № УН02/23-41 от 23.06.2023</t>
  </si>
  <si>
    <t>AGR.10.003964</t>
  </si>
  <si>
    <t>Договор № ОКБ02/23-293 от 01.06.2023</t>
  </si>
  <si>
    <t>AGR.10.004090</t>
  </si>
  <si>
    <t>Договор № ОКБ02/23-292 от 01.06.2023</t>
  </si>
  <si>
    <t>AGR.10.004118</t>
  </si>
  <si>
    <t>Договор № ОКБ02/23-351 от 25.07.202</t>
  </si>
  <si>
    <t>AGR.10.004420</t>
  </si>
  <si>
    <t>Договор № ОКБ02/24-44 от 01.01.2024</t>
  </si>
  <si>
    <t>PRD.002.100018734_COM008002</t>
  </si>
  <si>
    <t>AGR.10.004325</t>
  </si>
  <si>
    <t>Договор № ОКБ02/23-413 от 10.10.2023</t>
  </si>
  <si>
    <t>Договор № 20191105 от 15.11.2019 г.</t>
  </si>
  <si>
    <t>AGR.10.003931</t>
  </si>
  <si>
    <t>Договор № АК-012/2023 от 20.04.2023</t>
  </si>
  <si>
    <t>AGR.10.004290</t>
  </si>
  <si>
    <t>Договор № ОКБ02/23-447 от 29.11.2023</t>
  </si>
  <si>
    <t>PRD.002.100019094_COM008002</t>
  </si>
  <si>
    <t>AGR.10.004021</t>
  </si>
  <si>
    <t>Счет №3190 от 03.07.2023</t>
  </si>
  <si>
    <t>AGR.10.004266</t>
  </si>
  <si>
    <t>Договор № ОКБ02/24-26 от 01.01.2024</t>
  </si>
  <si>
    <t>Договор № ОКБ02/22-235 от 29.04.2022</t>
  </si>
  <si>
    <t>AGR.10.004341</t>
  </si>
  <si>
    <t>Договор № ОКБ02/24-25 от 01.01.2024</t>
  </si>
  <si>
    <t>AGR.10.004419</t>
  </si>
  <si>
    <t>Договор № ОКБ02/24-58 от 01.01.2024</t>
  </si>
  <si>
    <t>AGR.10.004045</t>
  </si>
  <si>
    <t>Договор № 8207 от 23.06.2023</t>
  </si>
  <si>
    <t>AGR.10.004104</t>
  </si>
  <si>
    <t>Договор № 8206 от 23.06.2023</t>
  </si>
  <si>
    <t>PRD.002.100019357_COM008006</t>
  </si>
  <si>
    <t>AGR.42.000044</t>
  </si>
  <si>
    <t>Договор № УН02/23-7 от 01.01.2023</t>
  </si>
  <si>
    <t>AGR.10.004395</t>
  </si>
  <si>
    <t>Договор № ОКБ02/23-474 от 21.12.2023</t>
  </si>
  <si>
    <t>AGR.10.004175</t>
  </si>
  <si>
    <t>Служебная записка б/н от 13.09.2023</t>
  </si>
  <si>
    <t>AGR.17.000668</t>
  </si>
  <si>
    <t>Договор № ЮН02/23-40 от 18.07.2023</t>
  </si>
  <si>
    <t>AGR.17.000692</t>
  </si>
  <si>
    <t>Договор № ЮН02/23-51 от 28.11.2023</t>
  </si>
  <si>
    <t>PRD.002.100020017_COM008006</t>
  </si>
  <si>
    <t>AGR.42.000015</t>
  </si>
  <si>
    <t>Договор № УН02/22-1 от 27.09.2022</t>
  </si>
  <si>
    <t>AGR.42.000029</t>
  </si>
  <si>
    <t>Договор № УН02/23-6 от 15.02.2023</t>
  </si>
  <si>
    <t>AGR.42.000030</t>
  </si>
  <si>
    <t>Договор № УН02/22-9 от 21.12.2022</t>
  </si>
  <si>
    <t>AGR.42.000052</t>
  </si>
  <si>
    <t>Договор № УН02/23-15 от 06.02.2023</t>
  </si>
  <si>
    <t>AGR.42.000099</t>
  </si>
  <si>
    <t>Договор № УН02/23-42 от 29.06.2023</t>
  </si>
  <si>
    <t>AGR.42.000151</t>
  </si>
  <si>
    <t>Договор № УН02/23-56 от 28.11.2023</t>
  </si>
  <si>
    <t>PRD.002.100020416_COM003001</t>
  </si>
  <si>
    <t>AGR.17.000648</t>
  </si>
  <si>
    <t>Договор № ЮН02/23-37 от 12.07.2023</t>
  </si>
  <si>
    <t>PRD.002.100020416_COM003002</t>
  </si>
  <si>
    <t>AGR.05.000060</t>
  </si>
  <si>
    <t>Договор №АН02/23-2 от 12.07.2023</t>
  </si>
  <si>
    <t>AGR.10.004083</t>
  </si>
  <si>
    <t>Договор № ОКБ02/23-336 от 12.07.2023</t>
  </si>
  <si>
    <t>AGR.10.004120</t>
  </si>
  <si>
    <t>Договор № ОКБ02/23-335 от 12.07.2023</t>
  </si>
  <si>
    <t>AGR.10.004215</t>
  </si>
  <si>
    <t>Договор № ОКБ02/23-383 от 30.08.2023</t>
  </si>
  <si>
    <t>AGR.11.001139</t>
  </si>
  <si>
    <t>Договор № КБ02/23-31 от 12.07.2023</t>
  </si>
  <si>
    <t>AGR.10.004310</t>
  </si>
  <si>
    <t>Договор № ОКБ02/24-42 от 01.01.2024</t>
  </si>
  <si>
    <t>AGR.10.004446</t>
  </si>
  <si>
    <t>Договор № ЮЭ86КО2500000789 от 15.11.2023</t>
  </si>
  <si>
    <t>AGR.10.004413</t>
  </si>
  <si>
    <t>Договор № ОКБ02/24-59 от 01.01.2024</t>
  </si>
  <si>
    <t>AGR.10.004065</t>
  </si>
  <si>
    <t>Договор № 1001-24Ю/ОКБ02/23-346 от 18.07.2023</t>
  </si>
  <si>
    <t>AGR.10.003963</t>
  </si>
  <si>
    <t>Договор № ОКБ02/23-291 от 01.06.2023</t>
  </si>
  <si>
    <t>AGR.10.004117</t>
  </si>
  <si>
    <t>Договор № ОКБ02/23-352 от 25.07.2023</t>
  </si>
  <si>
    <t>AGR.10.004211</t>
  </si>
  <si>
    <t>Договор № ОКБ02/23-379 от 01.09.2023</t>
  </si>
  <si>
    <t>AGR.17.000682</t>
  </si>
  <si>
    <t>Договор № ЮН02/24-1 от 01.01.2024</t>
  </si>
  <si>
    <t>AGR.10.004260</t>
  </si>
  <si>
    <t>Договор № ОКБ02/24-10 от 01.01.2024</t>
  </si>
  <si>
    <t>AGR.10.004178</t>
  </si>
  <si>
    <t>Договор № 140/ОКБ02/23-395 от 05.09.2023</t>
  </si>
  <si>
    <t>AGR.10.004183</t>
  </si>
  <si>
    <t>AGR.10.004200</t>
  </si>
  <si>
    <t>Договор № ОКБ02/23-337 от 13.07.2023</t>
  </si>
  <si>
    <t>AGR.10.004209</t>
  </si>
  <si>
    <t>Договор № ОКБ02/23-340 от 13.07.2023</t>
  </si>
  <si>
    <t>PRD.002.100021324_COM008002</t>
  </si>
  <si>
    <t>AGR.10.004124</t>
  </si>
  <si>
    <t>Договор № ОКБ02/23-356 от 01.08.2023</t>
  </si>
  <si>
    <t>AGR.10.004125</t>
  </si>
  <si>
    <t>Претензия №КБ-2263 от 22.08.2023</t>
  </si>
  <si>
    <t>AGR.10.004148</t>
  </si>
  <si>
    <t>Договор № ОКБ02/23-364 от 15.10.2023</t>
  </si>
  <si>
    <t>AGR.10.004328</t>
  </si>
  <si>
    <t>Договор № 43/2024/ОКБ02/24-36 от 01.01.2024</t>
  </si>
  <si>
    <t>AGR.10.004039</t>
  </si>
  <si>
    <t>Договор № ОКБ02/23-35 от 01.01.2023</t>
  </si>
  <si>
    <t>AGR.17.000639</t>
  </si>
  <si>
    <t>Договор № ЮН02/23-25 от 28.04.2023</t>
  </si>
  <si>
    <t>AGR.17.000640</t>
  </si>
  <si>
    <t>Договор № ЮН02/23-26 от 28.04.2023</t>
  </si>
  <si>
    <t>AGR.17.000641</t>
  </si>
  <si>
    <t>Договор № ЮН02/23-27 от 28.04.2023</t>
  </si>
  <si>
    <t>AGR.11.001162</t>
  </si>
  <si>
    <t>Договор № КБ02/23-39 от 17.08.2023</t>
  </si>
  <si>
    <t>Договор № ПН02/21-24 от 27.09.2021</t>
  </si>
  <si>
    <t>AGR.10.004313</t>
  </si>
  <si>
    <t>Договор № ОКБ02/24-7 от 01.01.2024</t>
  </si>
  <si>
    <t>AGR.11.001147</t>
  </si>
  <si>
    <t>Договор № КБ02/23-25/72-119-ВУ-2023 от 22.05.2023</t>
  </si>
  <si>
    <t>PRD.002.100021991_COM008006</t>
  </si>
  <si>
    <t>AGR.42.000051</t>
  </si>
  <si>
    <t>Служебная записка №12 от 03.03.2023</t>
  </si>
  <si>
    <t>PRD.002.100022133_COM003001</t>
  </si>
  <si>
    <t>AGR.17.000003</t>
  </si>
  <si>
    <t>Договор займа №33960-30/15-4 от 29.10.2015г.</t>
  </si>
  <si>
    <t>AGR.10.004435</t>
  </si>
  <si>
    <t>Договор № ОКБ02/24-18 от 01.01.2024</t>
  </si>
  <si>
    <t>PRD.002.100022167_COM008006</t>
  </si>
  <si>
    <t>AGR.42.000016</t>
  </si>
  <si>
    <t>Счет-оферта №206774 от 01.12.2022</t>
  </si>
  <si>
    <t>AGR.10.004306</t>
  </si>
  <si>
    <t>Договор № ОКБ02/23-412 от 10.10.2023</t>
  </si>
  <si>
    <t>PRD.002.100022252_COM008002</t>
  </si>
  <si>
    <t>AGR.10.004101</t>
  </si>
  <si>
    <t>AGR.10.004351</t>
  </si>
  <si>
    <t>Претензия № КБ-3427 от 07.12.2023</t>
  </si>
  <si>
    <t>AGR.10.004440</t>
  </si>
  <si>
    <t>Договор № ОКБ02/24-78 от 01.01.2024</t>
  </si>
  <si>
    <t>AGR.10.004353</t>
  </si>
  <si>
    <t>Заявление б/н от 10.12.2023</t>
  </si>
  <si>
    <t>AGR.11.001135</t>
  </si>
  <si>
    <t>Договор № 23-127 от 22.05.2023</t>
  </si>
  <si>
    <t>PRD.002.100022849_COM003001</t>
  </si>
  <si>
    <t>AGR.17.000654</t>
  </si>
  <si>
    <t>Договор уступки прав требования № ЮН03/23-44 от 25.07.2023</t>
  </si>
  <si>
    <t>Договор № КН-7/2023 от 01.01.2023</t>
  </si>
  <si>
    <t>AGR.10.004013</t>
  </si>
  <si>
    <t>Договор № КН/23-33 от 05.06.2023</t>
  </si>
  <si>
    <t>AGR.10.004376</t>
  </si>
  <si>
    <t>Договор № ОКБ02/23-454 от 01.12.2023</t>
  </si>
  <si>
    <t>AGR.10.004396</t>
  </si>
  <si>
    <t>Договор № ОКБ02/23-426 от 25.10.2023</t>
  </si>
  <si>
    <t>PRD.002.100022866_COM008002</t>
  </si>
  <si>
    <t>AGR.10.004274</t>
  </si>
  <si>
    <t>Заявление от 16.11.2023</t>
  </si>
  <si>
    <t>PRD.002.100022923_COM008006</t>
  </si>
  <si>
    <t>AGR.42.000081</t>
  </si>
  <si>
    <t>Договор №УН02/23-22 от 10.04.2023</t>
  </si>
  <si>
    <t>Договор № 063/211122/012 от 24.11.2022</t>
  </si>
  <si>
    <t>AGR.10.004273</t>
  </si>
  <si>
    <t>Договор №063/091023/006 от 09.10.2023</t>
  </si>
  <si>
    <t>AGR.10.004011</t>
  </si>
  <si>
    <t>Договор №ОКБ02/23-303 от 13.06.2023</t>
  </si>
  <si>
    <t>AGR.10.004258</t>
  </si>
  <si>
    <t>Договор № ОКБ02/23-394 от 01.09.2023</t>
  </si>
  <si>
    <t>AGR.10.004318</t>
  </si>
  <si>
    <t>Договор № ОКБ02/23-425 от 25.10.2023</t>
  </si>
  <si>
    <t>AGR.10.004415</t>
  </si>
  <si>
    <t>Договор № ОКБ02/23-469 от 13.12.2023</t>
  </si>
  <si>
    <t>AGR.10.004453</t>
  </si>
  <si>
    <t>Договор № ОКБ02/24-46 от 01.01.2024</t>
  </si>
  <si>
    <t>PRD.002.100023166_COM008005</t>
  </si>
  <si>
    <t>AGR.12.000078</t>
  </si>
  <si>
    <t>СОГЛАШЕНИЕ О НОВАЦИИ (ПЕРЕВОДЕ ДОЛГА) от 15.12.20</t>
  </si>
  <si>
    <t>AGR.10.004339</t>
  </si>
  <si>
    <t>Договор № ОКБ02/23-422 от 01.09.2023</t>
  </si>
  <si>
    <t>AGR.10.004442</t>
  </si>
  <si>
    <t>Договор № ОКБ02/24-76 от 01.01.2024</t>
  </si>
  <si>
    <t>AGR.17.000678</t>
  </si>
  <si>
    <t>Договор № ЮН02/23-41 от 27.07.2023</t>
  </si>
  <si>
    <t>AGR.10.004384</t>
  </si>
  <si>
    <t>Договор № ОКБ02/24-40 от 01.01.2024</t>
  </si>
  <si>
    <t>PRD.002.100023495_COM008002</t>
  </si>
  <si>
    <t>AGR.10.004006</t>
  </si>
  <si>
    <t>Договор № ОКБ02/23-251 от 05.04.2023</t>
  </si>
  <si>
    <t>AGR.10.004007</t>
  </si>
  <si>
    <t>Договор № ОКБ02/23-249 от 05.04.2023</t>
  </si>
  <si>
    <t>AGR.10.004008</t>
  </si>
  <si>
    <t>Договор № ОКБ02/23-248 от 05.04.2023</t>
  </si>
  <si>
    <t>AGR.10.004208</t>
  </si>
  <si>
    <t>Договор № ОКБ02/23-360 от 07.08.2023</t>
  </si>
  <si>
    <t>AGR.10.004027</t>
  </si>
  <si>
    <t>Договор № ОКБ02/23-313 от 27.06.2023</t>
  </si>
  <si>
    <t>AGR.10.004309</t>
  </si>
  <si>
    <t>Договор № ОКБ02/24-22 от 01.01.2024</t>
  </si>
  <si>
    <t>AGR.12.000200</t>
  </si>
  <si>
    <t>Договор № Д22-06-23/01 от 22.06.2023</t>
  </si>
  <si>
    <t>AGR.12.000206</t>
  </si>
  <si>
    <t>Договор № Д13-09-23/01-Э от 13.09.2023</t>
  </si>
  <si>
    <t>Договор № 230/ХМ-2021 от 17.05.2021</t>
  </si>
  <si>
    <t>AGR.10.003989</t>
  </si>
  <si>
    <t>Договор № 2/000627/ПР/23 от 29.06.2023</t>
  </si>
  <si>
    <t>AGR.10.004110</t>
  </si>
  <si>
    <t>Договор № 12/000648/ПР/23 от 31.07.2023</t>
  </si>
  <si>
    <t>AGR.10.003958</t>
  </si>
  <si>
    <t>Договор № ОКБ02/23-226 от 27.03.2023</t>
  </si>
  <si>
    <t>AGR.10.004348</t>
  </si>
  <si>
    <t>Договор № ОКБ02/23-459 от 01.12.2023</t>
  </si>
  <si>
    <t>AGR.10.004314</t>
  </si>
  <si>
    <t>Договор № 33960-80/23-73/НФ от 01.11.2023</t>
  </si>
  <si>
    <t>AGR.10.004315</t>
  </si>
  <si>
    <t>Договор № 33960-80/23-74/НФ от 01.11.2023</t>
  </si>
  <si>
    <t>AGR.10.004317</t>
  </si>
  <si>
    <t>Договор № 33960-70/23-5/НФ от 01.11.2023</t>
  </si>
  <si>
    <t>PRD.002.100023677_COM008003</t>
  </si>
  <si>
    <t>AGR.11.001165</t>
  </si>
  <si>
    <t>PRD.002.100023865_COM008002</t>
  </si>
  <si>
    <t>AGR.10.004053</t>
  </si>
  <si>
    <t>Договор № ОКБ02/23-325 от 01.07.2023</t>
  </si>
  <si>
    <t>AGR.10.004343</t>
  </si>
  <si>
    <t>Договор № ОКБ02/23-418 от 20.10.2023</t>
  </si>
  <si>
    <t>AGR.10.004398</t>
  </si>
  <si>
    <t>Договор № ОКБ02/24-70 от 01.01.2024</t>
  </si>
  <si>
    <t>PRD.002.100024278_COM003001</t>
  </si>
  <si>
    <t>AGR.17.000675</t>
  </si>
  <si>
    <t>Договор № ЮН02/23-36 от 28.06.2023</t>
  </si>
  <si>
    <t>PRD.002.100024278_COM008002</t>
  </si>
  <si>
    <t>AGR.10.004236</t>
  </si>
  <si>
    <t>Договор № ОКБ02/23-369 от 15.08.2023</t>
  </si>
  <si>
    <t>AGR.10.004307</t>
  </si>
  <si>
    <t>Договор № ОКБ02/23-408 от 04.10.2023</t>
  </si>
  <si>
    <t>PRD.002.100024278_COM008003</t>
  </si>
  <si>
    <t>AGR.11.001181</t>
  </si>
  <si>
    <t>Договор № КБ02/23-44 от 17.10.2023</t>
  </si>
  <si>
    <t>PRD.002.100024278_COM008006</t>
  </si>
  <si>
    <t>AGR.42.000118</t>
  </si>
  <si>
    <t>Договор № УН02/23-50 от 15.08.2023</t>
  </si>
  <si>
    <t>AGR.42.000122</t>
  </si>
  <si>
    <t>Договор № УН02/23-51 от 23.08.2023</t>
  </si>
  <si>
    <t>AGR.42.000129</t>
  </si>
  <si>
    <t>Договор № УН02/23-55 от 29.09.2023</t>
  </si>
  <si>
    <t>AGR.10.004003</t>
  </si>
  <si>
    <t>Договор № ОКБ02/23-239 от 10.04.2023</t>
  </si>
  <si>
    <t>AGR.10.004444</t>
  </si>
  <si>
    <t>Договор № ОКБ02/24-64 от 01.01.2024</t>
  </si>
  <si>
    <t>AGR.10.003929</t>
  </si>
  <si>
    <t>Договор № ОКБ02/23-230 от 12.04.2023</t>
  </si>
  <si>
    <t>AGR.10.004032</t>
  </si>
  <si>
    <t>Договор № ОКБ02/23-296 от 01.06.2023</t>
  </si>
  <si>
    <t>AGR.12.000196</t>
  </si>
  <si>
    <t>Договор № ПН02/23-7 от 03.04.2023</t>
  </si>
  <si>
    <t>PRD.002.100024700_COM008002</t>
  </si>
  <si>
    <t>AGR.10.004004</t>
  </si>
  <si>
    <t>Договор № 68894 от 17.05.2023</t>
  </si>
  <si>
    <t>PRD.002.100024715_COM008005</t>
  </si>
  <si>
    <t>AGR.12.000228</t>
  </si>
  <si>
    <t>Договором уступки прав требования от 27.12.2023 г</t>
  </si>
  <si>
    <t>AGR.12.000229</t>
  </si>
  <si>
    <t>AGR.10.004349</t>
  </si>
  <si>
    <t>Договор № ОКБ02/23-458 от 01.12.2023</t>
  </si>
  <si>
    <t>PRD.002.100024991_COM008002</t>
  </si>
  <si>
    <t>AGR.10.004354</t>
  </si>
  <si>
    <t>Заявление б/н от 11.12.2023г.</t>
  </si>
  <si>
    <t>PRD.002.100024992_COM008002</t>
  </si>
  <si>
    <t>AGR.10.004340</t>
  </si>
  <si>
    <t>Договор № ОКБ02/23-401 от 26.09.2023</t>
  </si>
  <si>
    <t>AGR.10.004345</t>
  </si>
  <si>
    <t>Договор № ОКБ02/23-434/1219/23/25 от 26.10.2023</t>
  </si>
  <si>
    <t>AGR.10.004044</t>
  </si>
  <si>
    <t>Договор ГПХ №ОКБ04/23-19 от 01.07.2023</t>
  </si>
  <si>
    <t>AGR.10.004094</t>
  </si>
  <si>
    <t>Договор № ОКБ02/23-331 от 06.07.2023</t>
  </si>
  <si>
    <t>AGR.10.004256</t>
  </si>
  <si>
    <t>Претензия №КБ-2785 от 09.10.2023</t>
  </si>
  <si>
    <t>AGR.10.004381</t>
  </si>
  <si>
    <t>Договор № ОКБ02/24-39 от 01.01.2024</t>
  </si>
  <si>
    <t>AGR.10.004432</t>
  </si>
  <si>
    <t>Договор № ОКБ02/24-84 от 01.01.2024</t>
  </si>
  <si>
    <t>AGR.10.003990</t>
  </si>
  <si>
    <t>Претензия №КБ-807 от 29.03.2023</t>
  </si>
  <si>
    <t>AGR.10.003991</t>
  </si>
  <si>
    <t>Претензия №КБ-808 от 29.03.2023</t>
  </si>
  <si>
    <t>AGR.10.003992</t>
  </si>
  <si>
    <t>Претензия №КБ-809 от 29.03.2023</t>
  </si>
  <si>
    <t>AGR.10.003961</t>
  </si>
  <si>
    <t>Договор № 19/23/ОКБ02/23-285 от 18.05.2023</t>
  </si>
  <si>
    <t>AGR.10.004316</t>
  </si>
  <si>
    <t>Договор № ОКБ02/24-24 от 01.01.2024</t>
  </si>
  <si>
    <t>AGR.10.003946</t>
  </si>
  <si>
    <t>AGR.10.003960</t>
  </si>
  <si>
    <t>AGR.10.004002</t>
  </si>
  <si>
    <t>AGR.10.004009</t>
  </si>
  <si>
    <t>AGR.10.004144</t>
  </si>
  <si>
    <t>AGR.10.004149</t>
  </si>
  <si>
    <t>AGR.10.004188</t>
  </si>
  <si>
    <t>AGR.10.004199</t>
  </si>
  <si>
    <t>AGR.10.004206</t>
  </si>
  <si>
    <t>AGR.10.004263</t>
  </si>
  <si>
    <t>AGR.10.004291</t>
  </si>
  <si>
    <t>AGR.10.004312</t>
  </si>
  <si>
    <t>AGR.10.004383</t>
  </si>
  <si>
    <t>AGR.10.004391</t>
  </si>
  <si>
    <t>AGR.10.004424</t>
  </si>
  <si>
    <t>AGR.10.004428</t>
  </si>
  <si>
    <t>AGR.10.004448</t>
  </si>
  <si>
    <t>AGR.10.004450</t>
  </si>
  <si>
    <t>AGR.11.001127</t>
  </si>
  <si>
    <t>AGR.11.001141</t>
  </si>
  <si>
    <t>AGR.11.001142</t>
  </si>
  <si>
    <t>AGR.11.001143</t>
  </si>
  <si>
    <t>AGR.11.001144</t>
  </si>
  <si>
    <t>AGR.11.001145</t>
  </si>
  <si>
    <t>AGR.11.001146</t>
  </si>
  <si>
    <t>AGR.11.001160</t>
  </si>
  <si>
    <t>AGR.11.001191</t>
  </si>
  <si>
    <t>AGR.11.001193</t>
  </si>
  <si>
    <t>AGR.11.001198</t>
  </si>
  <si>
    <t>AGR.11.001199</t>
  </si>
  <si>
    <t>AGR.11.001200</t>
  </si>
  <si>
    <t>AGR.11.001201</t>
  </si>
  <si>
    <t>PRD.002.100025462_COM008005</t>
  </si>
  <si>
    <t>AGR.12.000184</t>
  </si>
  <si>
    <t>Договор №ПН01/22-13 от 15.12.2022</t>
  </si>
  <si>
    <t>PRD.002.100025596_COM008002</t>
  </si>
  <si>
    <t>AGR.10.004169</t>
  </si>
  <si>
    <t>Договор № 55957/2023 от 30.08.2023</t>
  </si>
  <si>
    <t>PRD.002.100025697_COM003001</t>
  </si>
  <si>
    <t>AGR.17.000669</t>
  </si>
  <si>
    <t>AGR.17.000673</t>
  </si>
  <si>
    <t>PRD.002.100025697_COM008005</t>
  </si>
  <si>
    <t>AGR.12.000208</t>
  </si>
  <si>
    <t>Договор залога №18-27/049 от 20.09.2023</t>
  </si>
  <si>
    <t>AGR.12.000209</t>
  </si>
  <si>
    <t>AGR.12.000210</t>
  </si>
  <si>
    <t>Договор залога №18-27/052 от 27.09.2023</t>
  </si>
  <si>
    <t>AGR.10.004257</t>
  </si>
  <si>
    <t>Претензия № КБ-2662 от 28.09.2023</t>
  </si>
  <si>
    <t>PRD.002.100025752_COM008005</t>
  </si>
  <si>
    <t>AGR.12.000189</t>
  </si>
  <si>
    <t>Договор № ПН02/23-5 от 01.01.2023</t>
  </si>
  <si>
    <t>PRD.002.100025752_COM008006</t>
  </si>
  <si>
    <t>AGR.42.000042</t>
  </si>
  <si>
    <t>Договор № УН02/23-11 от 01.01.2023</t>
  </si>
  <si>
    <t>PRD.002.100025753_COM008006</t>
  </si>
  <si>
    <t>AGR.42.000045</t>
  </si>
  <si>
    <t>Договор № УН02/23-13 от 01.01.2023</t>
  </si>
  <si>
    <t>AGR.42.000094</t>
  </si>
  <si>
    <t>Договор № УН02/23-23 от 13.04.2023</t>
  </si>
  <si>
    <t>AGR.42.000119</t>
  </si>
  <si>
    <t>Договор № УН02/23-52 от 28.08.2023</t>
  </si>
  <si>
    <t>PRD.002.100025942_COM008006</t>
  </si>
  <si>
    <t>AGR.42.000048</t>
  </si>
  <si>
    <t>PRD.002.100025964_COM008002</t>
  </si>
  <si>
    <t>AGR.10.004040</t>
  </si>
  <si>
    <t>Договор № ОКБ02/23-252 от 31.03.2023</t>
  </si>
  <si>
    <t>PRD.002.100026027_COM008002</t>
  </si>
  <si>
    <t>AGR.10.004010</t>
  </si>
  <si>
    <t>Договор № 2023.05.8./ОКБ02/23-284 от 17.05.2023</t>
  </si>
  <si>
    <t>PRD.002.100026040_COM008002</t>
  </si>
  <si>
    <t>AGR.10.004026</t>
  </si>
  <si>
    <t>Договор № ОКБ02/23-258 от 01.05.2023</t>
  </si>
  <si>
    <t>PRD.002.100026043_COM008002</t>
  </si>
  <si>
    <t>AGR.10.003945</t>
  </si>
  <si>
    <t>Договор № ОКБ02/23-256 от 01.05.2023</t>
  </si>
  <si>
    <t>PRD.002.100026086_COM008002</t>
  </si>
  <si>
    <t>AGR.10.003986</t>
  </si>
  <si>
    <t>ГПХ №ОКБ04/23-09 от 08.06.2023</t>
  </si>
  <si>
    <t>PRD.002.100026094_COM008002</t>
  </si>
  <si>
    <t>AGR.10.004005</t>
  </si>
  <si>
    <t>Договор ГПХ №ОКБ04/23-02 от 01.06.2023</t>
  </si>
  <si>
    <t>PRD.002.100026095_COM008002</t>
  </si>
  <si>
    <t>AGR.10.003983</t>
  </si>
  <si>
    <t>ГПХ №ОКБ04/23-06 от 08.06.2023</t>
  </si>
  <si>
    <t>PRD.002.100026096_COM008002</t>
  </si>
  <si>
    <t>AGR.10.003982</t>
  </si>
  <si>
    <t>ГПХ №ОКБ04/23-05 от 01.06.2023</t>
  </si>
  <si>
    <t>PRD.002.100026097_COM008002</t>
  </si>
  <si>
    <t>AGR.10.003985</t>
  </si>
  <si>
    <t>ГПХ №ОКБ04/23-08 от 08.06.2023</t>
  </si>
  <si>
    <t>PRD.002.100026098_COM008002</t>
  </si>
  <si>
    <t>AGR.10.003981</t>
  </si>
  <si>
    <t>ГПХ №ОКБ04/23-04 от 01.06.2023</t>
  </si>
  <si>
    <t>PRD.002.100026099_COM008002</t>
  </si>
  <si>
    <t>AGR.10.003980</t>
  </si>
  <si>
    <t>ГПХ №ОКБ04/23-03 от 01.06.2023</t>
  </si>
  <si>
    <t>PRD.002.100026110_COM008002</t>
  </si>
  <si>
    <t>AGR.10.003948</t>
  </si>
  <si>
    <t>Договор № ОКБ02/23-281 от 16.05.2023</t>
  </si>
  <si>
    <t>PRD.002.100026117_COM008002</t>
  </si>
  <si>
    <t>AGR.10.004018</t>
  </si>
  <si>
    <t>Договор ГПХ №ОКБ04/23-11 от 16.06.2023</t>
  </si>
  <si>
    <t>PRD.002.100026118_COM008002</t>
  </si>
  <si>
    <t>AGR.10.004017</t>
  </si>
  <si>
    <t>Договор ГПХ №ОКБ04/23-10 от 16.06.2023</t>
  </si>
  <si>
    <t>PRD.002.100026119_COM008002</t>
  </si>
  <si>
    <t>AGR.10.003984</t>
  </si>
  <si>
    <t>ГПХ №ОКБ04/23-07 от 08.06.2023</t>
  </si>
  <si>
    <t>PRD.002.100026126_COM008002</t>
  </si>
  <si>
    <t>AGR.10.004034</t>
  </si>
  <si>
    <t>Договор ГПХ №ОКБ04/23-12 от 23.06.2023</t>
  </si>
  <si>
    <t>PRD.002.100026127_COM008002</t>
  </si>
  <si>
    <t>AGR.10.004036</t>
  </si>
  <si>
    <t>Договор ГПХ №ОКБ04/23-13 от 23.06.2023</t>
  </si>
  <si>
    <t>PRD.002.100026128_COM008002</t>
  </si>
  <si>
    <t>AGR.10.004033</t>
  </si>
  <si>
    <t>Договор ГПХ №ОКБ04/23-14 от 23.06.2023</t>
  </si>
  <si>
    <t>PRD.002.100026129_COM008002</t>
  </si>
  <si>
    <t>AGR.10.004035</t>
  </si>
  <si>
    <t>Договор ГПХ №ОКБ04/23-15 от 23.06.2023</t>
  </si>
  <si>
    <t>PRD.002.100026142_COM008002</t>
  </si>
  <si>
    <t>AGR.10.004091</t>
  </si>
  <si>
    <t>Договор № ОКБ02/23-295 от 01.09.2023</t>
  </si>
  <si>
    <t>PRD.002.100026176_COM008002</t>
  </si>
  <si>
    <t>AGR.10.004097</t>
  </si>
  <si>
    <t>Договор № ОКБ02/23-294 от 01.06.2023</t>
  </si>
  <si>
    <t>PRD.002.100026211_COM008002</t>
  </si>
  <si>
    <t>AGR.10.003988</t>
  </si>
  <si>
    <t>ГПХ №ОКБ04/23-16 от 01.06.2023</t>
  </si>
  <si>
    <t>PRD.002.100026224_COM008002</t>
  </si>
  <si>
    <t>AGR.10.004060</t>
  </si>
  <si>
    <t>Договор ГПХ №ОКБ04/23-20 от 08.07.2023</t>
  </si>
  <si>
    <t>PRD.002.100026225_COM008002</t>
  </si>
  <si>
    <t>AGR.10.004042</t>
  </si>
  <si>
    <t>Договор ГПХ №ОКБ04/23-17 от 01.07.2023</t>
  </si>
  <si>
    <t>PRD.002.100026226_COM008002</t>
  </si>
  <si>
    <t>AGR.10.004043</t>
  </si>
  <si>
    <t>Договор ГПХ №ОКБ04/23-18 от 01.07.2023</t>
  </si>
  <si>
    <t>PRD.002.100026227_COM008002</t>
  </si>
  <si>
    <t>AGR.10.004068</t>
  </si>
  <si>
    <t>Договор ГПХ №ОКБ04/23-24 от 16.07.2023</t>
  </si>
  <si>
    <t>PRD.002.100026228_COM008002</t>
  </si>
  <si>
    <t>AGR.10.004107</t>
  </si>
  <si>
    <t>Договор ГПХ №ОКБ04/23-29 от 23.07.2023</t>
  </si>
  <si>
    <t>PRD.002.100026229_COM008002</t>
  </si>
  <si>
    <t>AGR.10.004106</t>
  </si>
  <si>
    <t>Договор ГПХ №ОКБ04/23-28 от 23.07.2023</t>
  </si>
  <si>
    <t>PRD.002.100026230_COM008002</t>
  </si>
  <si>
    <t>AGR.10.004070</t>
  </si>
  <si>
    <t>Договор ГПХ №ОКБ04/23-27 от 16.07.2023</t>
  </si>
  <si>
    <t>PRD.002.100026231_COM008002</t>
  </si>
  <si>
    <t>AGR.10.004069</t>
  </si>
  <si>
    <t>Договор ГПХ №ОКБ04/23-26 от 16.07.2023</t>
  </si>
  <si>
    <t>PRD.002.100026232_COM008002</t>
  </si>
  <si>
    <t>AGR.10.004063</t>
  </si>
  <si>
    <t>Договор ГПХ №ОКБ04/23-23 от 08.07.2023</t>
  </si>
  <si>
    <t>PRD.002.100026233_COM008002</t>
  </si>
  <si>
    <t>AGR.10.004062</t>
  </si>
  <si>
    <t>Договор ГПХ №ОКБ04/23-22 от 08.07.2023</t>
  </si>
  <si>
    <t>PRD.002.100026234_COM008002</t>
  </si>
  <si>
    <t>AGR.10.004061</t>
  </si>
  <si>
    <t>Договор ГПХ №ОКБ04/23-21 от 08.07.2023</t>
  </si>
  <si>
    <t>PRD.002.100026235_COM008002</t>
  </si>
  <si>
    <t>AGR.10.004105</t>
  </si>
  <si>
    <t>Договор ГПХ №ОКБ04/23-25 от 23.07.2023</t>
  </si>
  <si>
    <t>PRD.002.100026236_COM008002</t>
  </si>
  <si>
    <t>AGR.10.003965</t>
  </si>
  <si>
    <t>Договор № 4930023/0105Д от 15.06.2023</t>
  </si>
  <si>
    <t>PRD.002.100026251_COM008002</t>
  </si>
  <si>
    <t>AGR.10.004046</t>
  </si>
  <si>
    <t>Договор № ОКБ02/23-316/2023-0842 от 15.06.2023</t>
  </si>
  <si>
    <t>PRD.002.100026252_COM008002</t>
  </si>
  <si>
    <t>AGR.10.004143</t>
  </si>
  <si>
    <t>Договор № ОКБ02/23-317 от 20.06.2023</t>
  </si>
  <si>
    <t>PRD.002.100026255_COM008002</t>
  </si>
  <si>
    <t>AGR.10.004059</t>
  </si>
  <si>
    <t>Договор № ОКБ02/23-349 от 20.07.2023</t>
  </si>
  <si>
    <t>PRD.002.100026258_COM008003</t>
  </si>
  <si>
    <t>AGR.11.001163</t>
  </si>
  <si>
    <t>Договор № КБ02/23-28 от 26.06.2023</t>
  </si>
  <si>
    <t>PRD.002.100026274_COM008002</t>
  </si>
  <si>
    <t>AGR.10.003993</t>
  </si>
  <si>
    <t>Заявление б/н от 29.06.2023г.</t>
  </si>
  <si>
    <t>PRD.002.100026290_COM008002</t>
  </si>
  <si>
    <t>AGR.10.004029</t>
  </si>
  <si>
    <t>Заявление б/н от 07.07.2023</t>
  </si>
  <si>
    <t>PRD.002.100026296_COM008002</t>
  </si>
  <si>
    <t>AGR.10.004056</t>
  </si>
  <si>
    <t>Договор № ОКБ02/23-338 от 10.07.2023</t>
  </si>
  <si>
    <t>PRD.002.100026297_COM008002</t>
  </si>
  <si>
    <t>AGR.10.004071</t>
  </si>
  <si>
    <t>Договор ГПХ №ОКБ04/23-30 от 16.07.2023</t>
  </si>
  <si>
    <t>PRD.002.100026298_COM008003</t>
  </si>
  <si>
    <t>AGR.11.001137</t>
  </si>
  <si>
    <t>Договор № 3931 от 04.07.2023</t>
  </si>
  <si>
    <t>PRD.002.100026306_COM008002</t>
  </si>
  <si>
    <t>AGR.10.004207</t>
  </si>
  <si>
    <t>Договор № ОКБ02/23-343 от 18.07.2023</t>
  </si>
  <si>
    <t>PRD.002.100026322_COM008002</t>
  </si>
  <si>
    <t>AGR.10.004058</t>
  </si>
  <si>
    <t>Заявление от 19.07.2023</t>
  </si>
  <si>
    <t>AGR.10.004394</t>
  </si>
  <si>
    <t>Заявление от 20.12.2023</t>
  </si>
  <si>
    <t>PRD.002.100026327_COM008002</t>
  </si>
  <si>
    <t>AGR.10.004054</t>
  </si>
  <si>
    <t>Заявление от 21.07.2023</t>
  </si>
  <si>
    <t>PRD.002.100026328_COM008002</t>
  </si>
  <si>
    <t>AGR.10.004108</t>
  </si>
  <si>
    <t>Договор ГПХ №ОКБ04/23-31 от 23.07.2023</t>
  </si>
  <si>
    <t>PRD.002.100026340_COM008002</t>
  </si>
  <si>
    <t>AGR.10.004115</t>
  </si>
  <si>
    <t>Договор от 26.03.2023</t>
  </si>
  <si>
    <t>AGR.10.004218</t>
  </si>
  <si>
    <t>Договор б/н от 20.07.2023</t>
  </si>
  <si>
    <t>AGR.10.004275</t>
  </si>
  <si>
    <t>Договор от 03.11.2023</t>
  </si>
  <si>
    <t>PRD.002.100026340_COM008003</t>
  </si>
  <si>
    <t>AGR.11.001171</t>
  </si>
  <si>
    <t>Договор б/н от 03.11.2023</t>
  </si>
  <si>
    <t>AGR.11.001173</t>
  </si>
  <si>
    <t>AGR.11.001174</t>
  </si>
  <si>
    <t>AGR.11.001184</t>
  </si>
  <si>
    <t>Договор б/н от 01.12.2023 CAD</t>
  </si>
  <si>
    <t>AGR.11.001185</t>
  </si>
  <si>
    <t>Договор б/н от 01.12.2023 KZT</t>
  </si>
  <si>
    <t>AGR.11.001186</t>
  </si>
  <si>
    <t>Договор б/н от 01.12.2023 руб.</t>
  </si>
  <si>
    <t>PRD.002.100026363_COM008002</t>
  </si>
  <si>
    <t>AGR.10.004082</t>
  </si>
  <si>
    <t>Заявление б/н от 02.08.2023</t>
  </si>
  <si>
    <t>PRD.002.100026365_COM008002</t>
  </si>
  <si>
    <t>AGR.10.004111</t>
  </si>
  <si>
    <t>Договор № 131/ОКБ02/23-357 от 26.07.2023</t>
  </si>
  <si>
    <t>AGR.10.004112</t>
  </si>
  <si>
    <t>Договор № 132/ОКБ02/23-359 от 26.07.2023</t>
  </si>
  <si>
    <t>PRD.002.100026367_COM008006</t>
  </si>
  <si>
    <t>AGR.42.000097</t>
  </si>
  <si>
    <t>Договор № УН02/23-49 от 11.07.2023</t>
  </si>
  <si>
    <t>PRD.002.100026403_COM008002</t>
  </si>
  <si>
    <t>AGR.10.004190</t>
  </si>
  <si>
    <t>Договор № ОКБ02/23-366 от 15.08.2023</t>
  </si>
  <si>
    <t>PRD.002.100026426_COM008002</t>
  </si>
  <si>
    <t>AGR.10.004162</t>
  </si>
  <si>
    <t>Договор № ОКБ02/23-377 от 17.08.2023</t>
  </si>
  <si>
    <t>AGR.10.004226</t>
  </si>
  <si>
    <t>Договор № ОКБ02/23-407 от 01.10.2023</t>
  </si>
  <si>
    <t>AGR.10.004261</t>
  </si>
  <si>
    <t>Договор № ОКБ02/23-410 от 05.10.2023</t>
  </si>
  <si>
    <t>AGR.10.004283</t>
  </si>
  <si>
    <t>Договор № ОКБ02/23-433 от 22.10.2023</t>
  </si>
  <si>
    <t>AGR.10.004284</t>
  </si>
  <si>
    <t>Договор № ОКБ02/23-435 от 01.11.2023</t>
  </si>
  <si>
    <t>AGR.10.004390</t>
  </si>
  <si>
    <t>Договор № ОКБ02/24-65 от 01.01.2024</t>
  </si>
  <si>
    <t>PRD.002.100026432_COM008002</t>
  </si>
  <si>
    <t>AGR.10.004122</t>
  </si>
  <si>
    <t>Заяление от 23.08.2023</t>
  </si>
  <si>
    <t>PRD.002.100026433_COM008002</t>
  </si>
  <si>
    <t>AGR.10.004123</t>
  </si>
  <si>
    <t>Заявление от 23.08.2023</t>
  </si>
  <si>
    <t>PRD.002.100026444_COM003001</t>
  </si>
  <si>
    <t>AGR.17.000690</t>
  </si>
  <si>
    <t>Договор № ЮН02/23-54 от 11.12.2023</t>
  </si>
  <si>
    <t>PRD.002.100026444_COM008003</t>
  </si>
  <si>
    <t>AGR.11.001195</t>
  </si>
  <si>
    <t>Договор № КБ02/23-50 от 11.12.2023</t>
  </si>
  <si>
    <t>PRD.002.100026454_COM008002</t>
  </si>
  <si>
    <t>AGR.10.004179</t>
  </si>
  <si>
    <t>Договор № ОКБ02/23-385 от 04.09.2023</t>
  </si>
  <si>
    <t>PRD.002.100026468_COM008002</t>
  </si>
  <si>
    <t>AGR.10.004177</t>
  </si>
  <si>
    <t>Договор № 36-ПК/11-23/ОКБ02/23-391 от 23.08.2023</t>
  </si>
  <si>
    <t>PRD.002.100026483_COM008003</t>
  </si>
  <si>
    <t>AGR.11.001170</t>
  </si>
  <si>
    <t>Покупка валюты</t>
  </si>
  <si>
    <t>AGR.11.001172</t>
  </si>
  <si>
    <t>PRD.002.100026504_COM008002</t>
  </si>
  <si>
    <t>AGR.10.004202</t>
  </si>
  <si>
    <t>Договор № ОКБ02/23-397 от 14.09.2023</t>
  </si>
  <si>
    <t>PRD.002.100026517_COM008002</t>
  </si>
  <si>
    <t>AGR.10.004389</t>
  </si>
  <si>
    <t>Договор № ОКБ02/24-11 от 01.01.2024</t>
  </si>
  <si>
    <t>PRD.002.100026520_COM008002</t>
  </si>
  <si>
    <t>AGR.10.004277</t>
  </si>
  <si>
    <t>Договор № ДИ-55-0998-23-ОТК от 06.09.2023</t>
  </si>
  <si>
    <t>PRD.002.100026538_COM008002</t>
  </si>
  <si>
    <t>AGR.10.004375</t>
  </si>
  <si>
    <t>Договор № ОКБ02/23-445 от 10.11.2023</t>
  </si>
  <si>
    <t>PRD.002.100026555_COM008002</t>
  </si>
  <si>
    <t>AGR.10.004433</t>
  </si>
  <si>
    <t>Договор № ОКБ02/24-53/2/24-ТО от 10.01.2024</t>
  </si>
  <si>
    <t>AGR.10.004434</t>
  </si>
  <si>
    <t>Договор № ОКБ02/24-52/4/24-ТО от 10.01.2024</t>
  </si>
  <si>
    <t>PRD.002.100026556_COM008002</t>
  </si>
  <si>
    <t>AGR.10.004399</t>
  </si>
  <si>
    <t>Договор № ОКБ02/24-74 от 01.01.2024</t>
  </si>
  <si>
    <t>PRD.002.100026561_COM008002</t>
  </si>
  <si>
    <t>AGR.10.004267</t>
  </si>
  <si>
    <t>Договор № ОКБ02/24-17 от 01.01.2024</t>
  </si>
  <si>
    <t>PRD.002.100026562_COM008005</t>
  </si>
  <si>
    <t>AGR.12.000218</t>
  </si>
  <si>
    <t>соглашение об оказании юридической помощи</t>
  </si>
  <si>
    <t>AGR.12.000221</t>
  </si>
  <si>
    <t>PRD.002.100026573_COM003001</t>
  </si>
  <si>
    <t>AGR.17.000681</t>
  </si>
  <si>
    <t>Договор № 4284-Р/2023 от 11.10.2023</t>
  </si>
  <si>
    <t>PRD.002.100026645_COM008002</t>
  </si>
  <si>
    <t>AGR.10.004447</t>
  </si>
  <si>
    <t>Договор № ОКБ02/24-69 от 01.01.2024</t>
  </si>
  <si>
    <t>PRD.002.100026652_COM008002</t>
  </si>
  <si>
    <t>AGR.10.004298</t>
  </si>
  <si>
    <t>Договор №ОКБ02/23-449 от 20.11.2023</t>
  </si>
  <si>
    <t>PRD.002.100026654_COM008002</t>
  </si>
  <si>
    <t>AGR.10.004400</t>
  </si>
  <si>
    <t>Договор № ОКБ02/24-71 от 01.01.2024</t>
  </si>
  <si>
    <t>PRD.002.100026655_COM008002</t>
  </si>
  <si>
    <t>AGR.10.004397</t>
  </si>
  <si>
    <t>Договор № ОКБ02/24-73 от 01.01.2024</t>
  </si>
  <si>
    <t>PRD.002.100026677_COM008002</t>
  </si>
  <si>
    <t>AGR.10.004292</t>
  </si>
  <si>
    <t>Заявление б/н от 27.11.2023</t>
  </si>
  <si>
    <t>PRD.002.100026731_COM008002</t>
  </si>
  <si>
    <t>AGR.10.004352</t>
  </si>
  <si>
    <t>Заявление от 14.12.2023г.</t>
  </si>
  <si>
    <t>PRD.002.100026736_COM008002</t>
  </si>
  <si>
    <t>AGR.10.004418</t>
  </si>
  <si>
    <t>Договор № ОКБ02/23-470 от 05.12.2023</t>
  </si>
  <si>
    <t>PRD.002.100026737_COM008002</t>
  </si>
  <si>
    <t>AGR.10.004355</t>
  </si>
  <si>
    <t>Заявление б/н от 07.12.2023</t>
  </si>
  <si>
    <t>PRD.002.100026738_COM008002</t>
  </si>
  <si>
    <t>AGR.10.004356</t>
  </si>
  <si>
    <t>Заявление б/н от 11.12.2023</t>
  </si>
  <si>
    <t>PRD.002.100026739_COM008002</t>
  </si>
  <si>
    <t>AGR.10.004358</t>
  </si>
  <si>
    <t>Заявление б/н от 13.12.2023</t>
  </si>
  <si>
    <t>PRD.002.100026740_COM008002</t>
  </si>
  <si>
    <t>AGR.10.004357</t>
  </si>
  <si>
    <t>PRD.002.100026741_COM008002</t>
  </si>
  <si>
    <t>AGR.10.004359</t>
  </si>
  <si>
    <t>PRD.002.100026772_COM008002</t>
  </si>
  <si>
    <t>AGR.10.004416</t>
  </si>
  <si>
    <t>Договор № ОКБ02/23-476 от 26.12.2023</t>
  </si>
  <si>
    <t>AGR.10.004417</t>
  </si>
  <si>
    <t>Договор № ОКБ02/23-475 от 21.12.2023</t>
  </si>
  <si>
    <t>PRD.002.100026801_COM003001</t>
  </si>
  <si>
    <t>AGR.17.000691</t>
  </si>
  <si>
    <t>Договор займа № 33960-30/15-4 от 29.10.2015</t>
  </si>
  <si>
    <t>AGR.10.004423</t>
  </si>
  <si>
    <t>Договор № ОКБ02/24-50 от 01.01.2024</t>
  </si>
  <si>
    <t>PRD.005.100000388_COM008005</t>
  </si>
  <si>
    <t>AGR.12.000132</t>
  </si>
  <si>
    <t>Договор № 4421 DR 0021 от 01.11.2021</t>
  </si>
  <si>
    <t>AGR.10.003943</t>
  </si>
  <si>
    <t>Договор № ОКБ02/22-34 от 01.01.2022</t>
  </si>
  <si>
    <t>AGR.17.000635</t>
  </si>
  <si>
    <t>Договор № 278 от 02.06.2023</t>
  </si>
  <si>
    <t>AGR.17.000637</t>
  </si>
  <si>
    <t>Договор № 282 от 06.06.2023</t>
  </si>
  <si>
    <t>AGR.17.000638</t>
  </si>
  <si>
    <t>Договор № 284 от 07.06.2023</t>
  </si>
  <si>
    <t>AGR.17.000649</t>
  </si>
  <si>
    <t>Договор № 343 от 12.07.2023</t>
  </si>
  <si>
    <t>AGR.17.000650</t>
  </si>
  <si>
    <t>Договор № 318 от 27.06.2023</t>
  </si>
  <si>
    <t>AGR.17.000661</t>
  </si>
  <si>
    <t>Договор № 426 от 22.08.2023</t>
  </si>
  <si>
    <t>AGR.17.000662</t>
  </si>
  <si>
    <t>Договор № 412 от 16.08.2023</t>
  </si>
  <si>
    <t>AGR.17.000663</t>
  </si>
  <si>
    <t>Договор № 380 от 07.08.2023</t>
  </si>
  <si>
    <t>AGR.17.000674</t>
  </si>
  <si>
    <t>Договор № 410 от 15.08.2023</t>
  </si>
  <si>
    <t>AGR.17.000680</t>
  </si>
  <si>
    <t>Договор № 541 от 18.10.2023</t>
  </si>
  <si>
    <t>AGR.17.000687</t>
  </si>
  <si>
    <t>Договор № 625 от 06.12.2023</t>
  </si>
  <si>
    <t>AGR.17.000688</t>
  </si>
  <si>
    <t>Договор № 622 от 05.12.2023</t>
  </si>
  <si>
    <t>AGR.17.000689</t>
  </si>
  <si>
    <t>Договор № 627 от 07.12.2023</t>
  </si>
  <si>
    <t>AGR.10.003928</t>
  </si>
  <si>
    <t>Договор № 205 от 25.04.2023</t>
  </si>
  <si>
    <t>AGR.10.004085</t>
  </si>
  <si>
    <t>Договор № 317 от 27.06.2023</t>
  </si>
  <si>
    <t>AGR.10.004203</t>
  </si>
  <si>
    <t>Договор № 472 от 06.09.2023</t>
  </si>
  <si>
    <t>AGR.10.004205</t>
  </si>
  <si>
    <t>Договор № 409 от 15.08.2023</t>
  </si>
  <si>
    <t>AGR.10.004238</t>
  </si>
  <si>
    <t>Договор № 527 от 16.10.2023</t>
  </si>
  <si>
    <t>AGR.10.004252</t>
  </si>
  <si>
    <t>Договор № 523 от 13.10.2023</t>
  </si>
  <si>
    <t>AGR.10.004305</t>
  </si>
  <si>
    <t>Договор № 555 от 26.10.2023</t>
  </si>
  <si>
    <t>AGR.11.001128</t>
  </si>
  <si>
    <t>Договор № 247/КБ02/23-23 от 18.05.2023</t>
  </si>
  <si>
    <t>AGR.11.001129</t>
  </si>
  <si>
    <t>Договор № 238 от 15.05.2023</t>
  </si>
  <si>
    <t>AGR.11.001136</t>
  </si>
  <si>
    <t>Договор № 293 от 16.06.2023</t>
  </si>
  <si>
    <t>AGR.11.001152</t>
  </si>
  <si>
    <t>Договор № 397 от 15.08.2023</t>
  </si>
  <si>
    <t>AGR.11.001161</t>
  </si>
  <si>
    <t>Договор № 411 от 15.08.2023</t>
  </si>
  <si>
    <t>AGR.11.001167</t>
  </si>
  <si>
    <t>Договор № 499 от 26.09.2023</t>
  </si>
  <si>
    <t>AGR.11.001168</t>
  </si>
  <si>
    <t>Договор № 529 от 17.10.2023</t>
  </si>
  <si>
    <t>AGR.11.001188</t>
  </si>
  <si>
    <t>Договор № 589 от 15.11.2023</t>
  </si>
  <si>
    <t>AGR.11.001196</t>
  </si>
  <si>
    <t>Договор № 640 от 15.12.2023</t>
  </si>
  <si>
    <t>AGR.11.001197</t>
  </si>
  <si>
    <t>Договор № 646 от 20.12.2023</t>
  </si>
  <si>
    <t>AGR.10.004254</t>
  </si>
  <si>
    <t>AGR.10.004098</t>
  </si>
  <si>
    <t>Договор № ОКБ02/23-326 от 04.07.2023</t>
  </si>
  <si>
    <t>PRD.005.100000614_COM008006</t>
  </si>
  <si>
    <t>AGR.42.000027</t>
  </si>
  <si>
    <t>Договор № УН02/22-6 от 30.11.2022</t>
  </si>
  <si>
    <t>AGR.42.000085</t>
  </si>
  <si>
    <t>Договор № УН02/23-37 от 15.05.2023</t>
  </si>
  <si>
    <t>AGR.10.004324</t>
  </si>
  <si>
    <t>Договор № ОКБ02/24-27 от 01.01.2024</t>
  </si>
  <si>
    <t>PRD.005.100000780_COM008002</t>
  </si>
  <si>
    <t>AGR.10.004421</t>
  </si>
  <si>
    <t>Договор № ОКБ02/23-392 от 01.09.2023</t>
  </si>
  <si>
    <t>AGR.10.004022</t>
  </si>
  <si>
    <t>Договор № ОКБ02/23-266 от 01.04.2023</t>
  </si>
  <si>
    <t>AGR.10.004427</t>
  </si>
  <si>
    <t>Договор № ОКБ02/24-81 от 01.01.2024</t>
  </si>
  <si>
    <t>AGR.10.004308</t>
  </si>
  <si>
    <t>Договор № 15/ОКБ02/24-57 от 01.01.2024</t>
  </si>
  <si>
    <t>AGR.10.004322</t>
  </si>
  <si>
    <t>Договор № ОКБ02/24-8 от 01.01.2024</t>
  </si>
  <si>
    <t>AGR.10.004437</t>
  </si>
  <si>
    <t>Договор № ОКБ02/24-95 от 01.01.2024</t>
  </si>
  <si>
    <t>AGR.10.004377</t>
  </si>
  <si>
    <t>Договор № 24 от 01.01.2024</t>
  </si>
  <si>
    <t>AGR.10.004425</t>
  </si>
  <si>
    <t>Договор № 9-КМА от 01.01.2024</t>
  </si>
  <si>
    <t>AGR.10.004330</t>
  </si>
  <si>
    <t>Договор № 01-24 от 31.10.2023</t>
  </si>
  <si>
    <t>AGR.10.004426</t>
  </si>
  <si>
    <t>Договор № 02-24 от 09.11.2023</t>
  </si>
  <si>
    <t>AGR.17.000683</t>
  </si>
  <si>
    <t>Договор № ЮН02/24-2 от 01.01.2024</t>
  </si>
  <si>
    <t>AGR.10.004264</t>
  </si>
  <si>
    <t>Договор № ОКБ02/24-14 от 01.01.2024</t>
  </si>
  <si>
    <t>AGR.10.004311</t>
  </si>
  <si>
    <t>Договор № ОКБ02/24-34 от 01.01.2024</t>
  </si>
  <si>
    <t>AGR.10.004099</t>
  </si>
  <si>
    <t>Договор № ОКБ02/24-2 от 01.01.2024</t>
  </si>
  <si>
    <t>AGR.10.004100</t>
  </si>
  <si>
    <t>Договор № ОКБ02/24-3 от 01.01.2024</t>
  </si>
  <si>
    <t>AGR.10.004145</t>
  </si>
  <si>
    <t>Договор № ОКБ02/24-05 от 01.01.2024</t>
  </si>
  <si>
    <t>AGR.10.004441</t>
  </si>
  <si>
    <t>Договор № ОКБ02/24-82 от 01.01.2024</t>
  </si>
  <si>
    <t>AGR.10.004016</t>
  </si>
  <si>
    <t>Договор №ОКБ02/23-272 от 10.05.2023</t>
  </si>
  <si>
    <t>AGR.10.004379</t>
  </si>
  <si>
    <t>Договор № ОКБ02/23-430 от 01.11.2023</t>
  </si>
  <si>
    <t>PRD.005.100001075_COM008006</t>
  </si>
  <si>
    <t>AGR.42.000106</t>
  </si>
  <si>
    <t>Договор № УН02/23-46 от 14.07.2023</t>
  </si>
  <si>
    <t>AGR.17.000666</t>
  </si>
  <si>
    <t>Договор № 73 от 20.07.2023</t>
  </si>
  <si>
    <t>AGR.10.004142</t>
  </si>
  <si>
    <t>Договор № 41 от 20.07.2023</t>
  </si>
  <si>
    <t>PRD.005.100001435_COM008006</t>
  </si>
  <si>
    <t>AGR.42.000040</t>
  </si>
  <si>
    <t>Соглашение № УН02/23-8 от 01.01.2023</t>
  </si>
  <si>
    <t>AGR.17.000632</t>
  </si>
  <si>
    <t>Договор № ЮН02/23-28 от 04.05.2023</t>
  </si>
  <si>
    <t>AGR.10.003995</t>
  </si>
  <si>
    <t>Договор № ОКБ02/23-280 от 16.05.2023</t>
  </si>
  <si>
    <t>PRD.005.100001476_COM008006</t>
  </si>
  <si>
    <t>AGR.42.000091</t>
  </si>
  <si>
    <t>Договор № УН02/23-36 от 01.05.2023</t>
  </si>
  <si>
    <t>AGR.10.004146</t>
  </si>
  <si>
    <t>Договор № ОКБ02/23-348 от 18.07.2023</t>
  </si>
  <si>
    <t>PRD.005.100001530_COM008006</t>
  </si>
  <si>
    <t>AGR.42.000049</t>
  </si>
  <si>
    <t>Соглашение № УН02/23-10 от 01.01.2023</t>
  </si>
  <si>
    <t>PRD.007.000000027_COM008006</t>
  </si>
  <si>
    <t>AGR.42.000005</t>
  </si>
  <si>
    <t>Договор 40702810067170016046 (услуги банка)</t>
  </si>
  <si>
    <t>PRD.007.000000066_COM008002</t>
  </si>
  <si>
    <t>AGR.10.004229</t>
  </si>
  <si>
    <t>PRD.008.100000048_COM008006</t>
  </si>
  <si>
    <t>AGR.42.000008</t>
  </si>
  <si>
    <t>Служебная записка б/н от 28.09.2022</t>
  </si>
  <si>
    <t>AGR.42.000056</t>
  </si>
  <si>
    <t>Служебная записка б/н от 06.04.2023</t>
  </si>
  <si>
    <t>AGR.42.000076</t>
  </si>
  <si>
    <t>Служебная записка б/н от 05.06.2023</t>
  </si>
  <si>
    <t>AGR.42.000110</t>
  </si>
  <si>
    <t>Служебная записка б/н от 20.09.2023</t>
  </si>
  <si>
    <t>AGR.42.000127</t>
  </si>
  <si>
    <t>Служебная записка б/н от 21.11.2023</t>
  </si>
  <si>
    <t>AGR.42.000142</t>
  </si>
  <si>
    <t>Служебная записка б/н от 19.12.2023</t>
  </si>
  <si>
    <t>AGR.10.004220</t>
  </si>
  <si>
    <t>Договор № 4956/ОКБ02/23-376 от 02.08.2023</t>
  </si>
  <si>
    <t>AGR.10.004382</t>
  </si>
  <si>
    <t>Договор № 16/002/24-А/ОКБ02/24-79 от 01.01.2024</t>
  </si>
  <si>
    <t>AGR.11.001158</t>
  </si>
  <si>
    <t>Договор № К2370609/23 от 08.08.2023</t>
  </si>
  <si>
    <t>AGR.12.000175</t>
  </si>
  <si>
    <t>Договор №К023020/22 от 06.10.2022г.</t>
  </si>
  <si>
    <t>PRD.008.100000143_COM008006</t>
  </si>
  <si>
    <t>AGR.42.000009</t>
  </si>
  <si>
    <t>Договор № К014272/22 от 26.09.2022</t>
  </si>
  <si>
    <t>AGR.17.000645</t>
  </si>
  <si>
    <t>Служебная записка б/н от 18.07.2023</t>
  </si>
  <si>
    <t>AGR.17.000646</t>
  </si>
  <si>
    <t>Служебная записка № б/н от 19.07.2023</t>
  </si>
  <si>
    <t>AGR.17.000679</t>
  </si>
  <si>
    <t>Служебная записка №б/н от 24.10.2023</t>
  </si>
  <si>
    <t>AGR.17.000659</t>
  </si>
  <si>
    <t>Служебная записка № 34 от 11.08.2023</t>
  </si>
  <si>
    <t>AGR.11.001126</t>
  </si>
  <si>
    <t>Служебная записка № 24 от 23.05.2023</t>
  </si>
  <si>
    <t>AGR.11.001138</t>
  </si>
  <si>
    <t>Служебная записка № 30 от 19.07.2023</t>
  </si>
  <si>
    <t>AGR.11.001150</t>
  </si>
  <si>
    <t>Служебная записка № 33 от 08.08.2023</t>
  </si>
  <si>
    <t>AGR.11.001164</t>
  </si>
  <si>
    <t>Служебная записка № 45 от 17.10.2023</t>
  </si>
  <si>
    <t>AGR.11.001175</t>
  </si>
  <si>
    <t>Служебная записка № 52 от 20.11.2023</t>
  </si>
  <si>
    <t>AGR.11.001177</t>
  </si>
  <si>
    <t>Служебная записка № 53 от 27.11.2023</t>
  </si>
  <si>
    <t>AGR.11.001179</t>
  </si>
  <si>
    <t>Служебная записка № 54 от 28.11.2023</t>
  </si>
  <si>
    <t>AGR.11.001187</t>
  </si>
  <si>
    <t>Служебная записка № 58 от 04.12.2023</t>
  </si>
  <si>
    <t>PRD.008.100000379_COM008006</t>
  </si>
  <si>
    <t>AGR.42.000055</t>
  </si>
  <si>
    <t>Служебная записка № 18 от 05.04.2023</t>
  </si>
  <si>
    <t>AGR.42.000064</t>
  </si>
  <si>
    <t>Служебная записка № 23 от 16.05.2023</t>
  </si>
  <si>
    <t>AGR.42.000069</t>
  </si>
  <si>
    <t>Служебная записка № 25 от 30.05.2023</t>
  </si>
  <si>
    <t>AGR.42.000083</t>
  </si>
  <si>
    <t>Служебная записка № 27 от 07.06.2023</t>
  </si>
  <si>
    <t>AGR.42.000095</t>
  </si>
  <si>
    <t>Служебная записка № 32 от 07.08.2023</t>
  </si>
  <si>
    <t>AGR.42.000109</t>
  </si>
  <si>
    <t>Служебная записка № 37 от 18.09.2023</t>
  </si>
  <si>
    <t>AGR.42.000117</t>
  </si>
  <si>
    <t>Служебная записка № 44 от 17.10.2023</t>
  </si>
  <si>
    <t>AGR.42.000126</t>
  </si>
  <si>
    <t>Служебная записка № 51 от 20.11.2023</t>
  </si>
  <si>
    <t>AGR.42.000133</t>
  </si>
  <si>
    <t>Служебная записка № 57 от 04.12.2023</t>
  </si>
  <si>
    <t>AGR.42.000139</t>
  </si>
  <si>
    <t>Служебная записка № 61 от 21.12.2023</t>
  </si>
  <si>
    <t>AGR.10.004127</t>
  </si>
  <si>
    <t>Договор № ОКБ02/23-229 от 17.03.2023</t>
  </si>
  <si>
    <t>AGR.10.004323</t>
  </si>
  <si>
    <t>Договор № ОКБ02/23-400 от 01.01.2024</t>
  </si>
  <si>
    <t>AGR.10.004038</t>
  </si>
  <si>
    <t>Договор № ОКБ02/23-39 от 01.01.2023</t>
  </si>
  <si>
    <t>AGR.10.003940</t>
  </si>
  <si>
    <t>Договор № ОКБ02/23-271 от 02.05.2023</t>
  </si>
  <si>
    <t>PRD.009.100000437_COM008006</t>
  </si>
  <si>
    <t>AGR.42.000012</t>
  </si>
  <si>
    <t>Счет №1813 от 21.09.2022</t>
  </si>
  <si>
    <t>PRD.002.100026817</t>
  </si>
  <si>
    <t>CIS ENERGY ТОО</t>
  </si>
  <si>
    <t>PRD.002.100026488</t>
  </si>
  <si>
    <t>Аверкиева Евгения Алексеевна</t>
  </si>
  <si>
    <t>Актион НОЧУ ОДПО</t>
  </si>
  <si>
    <t>PRD.002.100026881</t>
  </si>
  <si>
    <t>Альтапова Екатерина Владимировна</t>
  </si>
  <si>
    <t>PRD.002.100026768</t>
  </si>
  <si>
    <t>АЛЬФА-ОБРАЗОВАНИЕ ОТК ООО</t>
  </si>
  <si>
    <t>PRD.002.100026878</t>
  </si>
  <si>
    <t>АЛЬЯНС-МОТОРС СУРГУТ ООО</t>
  </si>
  <si>
    <t>Бердяшкин А.Б. ИП</t>
  </si>
  <si>
    <t>PRD.002.100026811</t>
  </si>
  <si>
    <t>БИРС СПД ООО</t>
  </si>
  <si>
    <t>PRD.002.100026690</t>
  </si>
  <si>
    <t>Единый Центр Утилизации ООО</t>
  </si>
  <si>
    <t>PRD.002.100026733</t>
  </si>
  <si>
    <t>Лесинфорг ООО</t>
  </si>
  <si>
    <t>PRD.002.100002162</t>
  </si>
  <si>
    <t>Мастерские НПУ МАОК ООО</t>
  </si>
  <si>
    <t>PRD.002.100026882</t>
  </si>
  <si>
    <t>Мустаева Надежда Павловна</t>
  </si>
  <si>
    <t>PRD.002.100020583</t>
  </si>
  <si>
    <t>РУСИНСПЕКТ ООО</t>
  </si>
  <si>
    <t>PRD.002.100026691</t>
  </si>
  <si>
    <t>РУСЭНЕРГОСЕРВИС ООО</t>
  </si>
  <si>
    <t>PRD.002.100024849</t>
  </si>
  <si>
    <t>СпецМашСервис ООО</t>
  </si>
  <si>
    <t>PRD.002.100026810</t>
  </si>
  <si>
    <t>СТАНДАРТ ЦА ООО</t>
  </si>
  <si>
    <t>PRD.001.000000006</t>
  </si>
  <si>
    <t>УНК АО</t>
  </si>
  <si>
    <t>ЭНТЕЛ-И ООО</t>
  </si>
  <si>
    <t>PRD.002.100026773</t>
  </si>
  <si>
    <t>ЮграТракСервис ООО</t>
  </si>
  <si>
    <t>PRD.001.000000001_</t>
  </si>
  <si>
    <t>AGR.09.001622</t>
  </si>
  <si>
    <t>ДС №33 от 29.12.2022 к договору НФ01/18-24 от 21.11.2018 EUR</t>
  </si>
  <si>
    <t>AGR.09.001871</t>
  </si>
  <si>
    <t>НФ01/21-38//УНС01/21-5 от 16.12.2021 просроченная задолженно</t>
  </si>
  <si>
    <t>AGR.09.001907</t>
  </si>
  <si>
    <t>ДС №40 от 30.11.2023 к договору НФ01/18-24 от 21.11.2018_CNY</t>
  </si>
  <si>
    <t>PRD.001.000000001_COM002019</t>
  </si>
  <si>
    <t>AGR.03.000229</t>
  </si>
  <si>
    <t>№ НФ02/16-1 (Д00011600)</t>
  </si>
  <si>
    <t>PRD.001.000000001_COM004001</t>
  </si>
  <si>
    <t>AGR.06.000010</t>
  </si>
  <si>
    <t>НФ01/16-44 от 15.11.2016_дополнение №18 от 25.05.2018</t>
  </si>
  <si>
    <t>AGR.06.000016</t>
  </si>
  <si>
    <t>Договор НФ07/18-2 от 27.06.2018</t>
  </si>
  <si>
    <t>AGR.06.000028</t>
  </si>
  <si>
    <t>НФ01/16-44 от 15.11.2016_дополнение №19 от 25.06.2018</t>
  </si>
  <si>
    <t>AGR.06.000038</t>
  </si>
  <si>
    <t>НФ01/16-44 от 15.11.2016_дополнение №20 от 24.07.2018</t>
  </si>
  <si>
    <t>AGR.06.000061</t>
  </si>
  <si>
    <t>НФ01/16-44 от 15.11.2016_дополнение №21 от 24.08.2018</t>
  </si>
  <si>
    <t>AGR.06.000077</t>
  </si>
  <si>
    <t>НФ01/16-44 от 15.11.2016_дополнение №22 от 26.09.2018</t>
  </si>
  <si>
    <t>AGR.06.000085</t>
  </si>
  <si>
    <t>НФ01/16-44 от 15.11.2016_дополнение №23 от 31.10.2018</t>
  </si>
  <si>
    <t>AGR.06.000105</t>
  </si>
  <si>
    <t>НФ01/16-44 от 15.11.2016_дополнение №24 от 27.11.2018</t>
  </si>
  <si>
    <t>AGR.06.000114</t>
  </si>
  <si>
    <t>Договор №НФ02/18-113 от 01.10.2018</t>
  </si>
  <si>
    <t>AGR.06.000135</t>
  </si>
  <si>
    <t>НФ01/16-44 от 15.11.2016_дополнение №25 от 29.12.2018</t>
  </si>
  <si>
    <t>AGR.06.000136</t>
  </si>
  <si>
    <t>НФ01/16-44 от 15.11.2016_дополнение №26 от 28.01.2019</t>
  </si>
  <si>
    <t>AGR.06.000184</t>
  </si>
  <si>
    <t>НФ01/16-44 от 15.11.2016_дополнение №27 от 25.02.2019</t>
  </si>
  <si>
    <t>AGR.06.000190</t>
  </si>
  <si>
    <t>НФ01/16-44 от 15.11.2016_дополнение №28 от 28.03.2019</t>
  </si>
  <si>
    <t>AGR.06.000225</t>
  </si>
  <si>
    <t>НФ01/16-44 от 15.11.2016_дополнение №29 от 30.04.2019</t>
  </si>
  <si>
    <t>AGR.06.000230</t>
  </si>
  <si>
    <t>НФ01/16-44 от 15.11.2016_дополнение №30 от 31.05.2019</t>
  </si>
  <si>
    <t>AGR.06.000257</t>
  </si>
  <si>
    <t>НФ01/16-44 от 15.11.2016_дополнение №31 от 24.06.2019</t>
  </si>
  <si>
    <t>AGR.06.000258</t>
  </si>
  <si>
    <t>НФ01/16-44 от 15.11.2016_дополнение №32 от 28.07.2019</t>
  </si>
  <si>
    <t>AGR.06.000285</t>
  </si>
  <si>
    <t>НФ01/16-44 от 15.11.2016_дополнение №33 от 21.08.2019</t>
  </si>
  <si>
    <t>AGR.06.000300</t>
  </si>
  <si>
    <t>НФ01/16-44 от 15.11.2016_дополнение №34 от 22.09.2019</t>
  </si>
  <si>
    <t>AGR.06.000312</t>
  </si>
  <si>
    <t>НФ01/16-44 от 15.11.2016_дополнение №35 от 23.10.2019</t>
  </si>
  <si>
    <t>AGR.06.000321</t>
  </si>
  <si>
    <t>НФ01/16-44 от 15.11.2016_дополнение №36 от 21.11.2019</t>
  </si>
  <si>
    <t>AGR.06.000353</t>
  </si>
  <si>
    <t>НФ01/16-44 от 15.11.2016_дополнение №38 от 23.01.2020</t>
  </si>
  <si>
    <t>AGR.06.000371</t>
  </si>
  <si>
    <t>НФ01/20-1 от 22.01.2020_дополнение №1</t>
  </si>
  <si>
    <t>AGR.06.000373</t>
  </si>
  <si>
    <t>Договор №НФ02/20-4 от 01.01.2020</t>
  </si>
  <si>
    <t>AGR.06.000378</t>
  </si>
  <si>
    <t>Договор комиссии №НФ01/20-1 от 22.01.2020</t>
  </si>
  <si>
    <t>AGR.06.000389</t>
  </si>
  <si>
    <t>НФ01/16-44 от 15.11.2016_дополнение №39 от 25.02.2020</t>
  </si>
  <si>
    <t>AGR.06.000391</t>
  </si>
  <si>
    <t>НФ01/20-1 от 22.01.2020_дополнение №2 от 28.02.2020г.</t>
  </si>
  <si>
    <t>AGR.06.000393</t>
  </si>
  <si>
    <t>НФ01/16-44 от 15.11.2016_дополнение №40 от 27.03.2020</t>
  </si>
  <si>
    <t>AGR.06.000397</t>
  </si>
  <si>
    <t>НФ01/16-44 от 15.11.2016_дополнение №41 от 28.04.2020</t>
  </si>
  <si>
    <t>AGR.06.000399</t>
  </si>
  <si>
    <t>НФ01/20-1 от 22.01.2020_дополнение №3 от 26.03.2020г.</t>
  </si>
  <si>
    <t>AGR.06.000402</t>
  </si>
  <si>
    <t>НФ01/20-1 от 22.01.2020_дополнение №4 от 27.04.2020г.</t>
  </si>
  <si>
    <t>AGR.06.000403</t>
  </si>
  <si>
    <t>ННГ02/15-71//НФ02/15-31</t>
  </si>
  <si>
    <t>AGR.06.000528</t>
  </si>
  <si>
    <t>ННГ/02/12-3/НФ02/12-67 от 31.08.2012</t>
  </si>
  <si>
    <t>AGR.06.000547</t>
  </si>
  <si>
    <t>НФ01/16-44 от 15.11.2016_дополнение №42 от 27.05.2020</t>
  </si>
  <si>
    <t>AGR.06.000549</t>
  </si>
  <si>
    <t>НФ01/20-1 от 22.01.2020_дополнение №5 от 27.05.2020г.</t>
  </si>
  <si>
    <t>AGR.06.000558</t>
  </si>
  <si>
    <t>НФ01/16-44 от 15.11.2016_дополнение №43 от 23.06.2020</t>
  </si>
  <si>
    <t>AGR.06.000562</t>
  </si>
  <si>
    <t>Договор №НФ02/20-46 от 25.05.2020</t>
  </si>
  <si>
    <t>AGR.06.000564</t>
  </si>
  <si>
    <t>НФ01/20-1 от 22.01.2020_дополнение №6 от 29.06.2020г.</t>
  </si>
  <si>
    <t>AGR.06.000569</t>
  </si>
  <si>
    <t>НФ01/16-44 от 15.11.2016_дополнение №44 от 22.07.2020</t>
  </si>
  <si>
    <t>AGR.06.000575</t>
  </si>
  <si>
    <t>НФ01/16-44 от 15.11.2016_дополнение №45 от 26.08.2020</t>
  </si>
  <si>
    <t>AGR.06.000577</t>
  </si>
  <si>
    <t>НФ01/20-1 от 22.01.2020_дополнение №7 от 31.07.2020г.</t>
  </si>
  <si>
    <t>AGR.06.000579</t>
  </si>
  <si>
    <t>НФ01/20-1 от 22.01.2020_дополнение №8 от 27.08.2020г.</t>
  </si>
  <si>
    <t>AGR.06.000587</t>
  </si>
  <si>
    <t>НФ01/16-44 от 15.11.2016_дополнение №46 от 28.09.2020</t>
  </si>
  <si>
    <t>AGR.06.000588</t>
  </si>
  <si>
    <t>НФ01/20-1 от 22.01.2020_дополнение №9 от 28.09.2020г.</t>
  </si>
  <si>
    <t>AGR.06.000608</t>
  </si>
  <si>
    <t>НФ01/20-1 от 22.01.2020_дополнение №10 от 30.10.2020г.</t>
  </si>
  <si>
    <t>AGR.06.000609</t>
  </si>
  <si>
    <t>НФ01/16-44 от 15.11.2016_дополнение №47 от 23.10.2020</t>
  </si>
  <si>
    <t>AGR.06.000620</t>
  </si>
  <si>
    <t>НФ01/16-44 от 15.11.2016_дополнение №48 от 25.11.2020</t>
  </si>
  <si>
    <t>AGR.06.000645</t>
  </si>
  <si>
    <t>НФ01/20-1 от 22.01.2020_дополнение №11 от 30.11.2020г.</t>
  </si>
  <si>
    <t>AGR.06.000646</t>
  </si>
  <si>
    <t>НФ01/20-1 от 22.01.2020_дополнение №12 от 30.12.2020г.</t>
  </si>
  <si>
    <t>AGR.06.000669</t>
  </si>
  <si>
    <t>НФ01/16-44 от 15.11.2016_дополнение №49 от 25.12.2020</t>
  </si>
  <si>
    <t>AGR.06.000695</t>
  </si>
  <si>
    <t>НФ01/16-44 от 15.11.2016_дополнение №50 от 21.01.2021</t>
  </si>
  <si>
    <t>AGR.06.000699</t>
  </si>
  <si>
    <t>Договор №ННГ83/20-в от 25.11.2020</t>
  </si>
  <si>
    <t>AGR.06.000707</t>
  </si>
  <si>
    <t>НФ01/16-44 от 15.11.2016_дополнение №51 от 20.02.2021</t>
  </si>
  <si>
    <t>AGR.06.000709</t>
  </si>
  <si>
    <t>НФ01/20-1 от 22.01.2020_дополнение №13 от 22.03.2021г.</t>
  </si>
  <si>
    <t>AGR.06.000721</t>
  </si>
  <si>
    <t>НФ01/16-44 от 15.11.2016_дополнение №52 от 22.03.2021г.</t>
  </si>
  <si>
    <t>AGR.06.000722</t>
  </si>
  <si>
    <t>НФ01/20-1 от 22.01.2020_дополнение №14 от 28.04.2021г.</t>
  </si>
  <si>
    <t>AGR.06.000728</t>
  </si>
  <si>
    <t>НФ01/16-44 от 15.11.2016_дополнение №53 от 23.04.2021г.</t>
  </si>
  <si>
    <t>AGR.06.000734</t>
  </si>
  <si>
    <t>НФ01/20-1 от 22.01.2020_дополнение №15 от 31.05.2021г.</t>
  </si>
  <si>
    <t>AGR.06.000735</t>
  </si>
  <si>
    <t>НФ01/16-44 от 15.11.2016_дополнение №54 от 31.05.2021г.</t>
  </si>
  <si>
    <t>AGR.06.000749</t>
  </si>
  <si>
    <t>НФ01/20-1 от 22.01.2020_дополнение №16 от 21.06.2021г.</t>
  </si>
  <si>
    <t>AGR.06.000750</t>
  </si>
  <si>
    <t>НФ01/16-44 от 15.11.2016_дополнение №55 от 22.06.2021г.</t>
  </si>
  <si>
    <t>AGR.06.000756</t>
  </si>
  <si>
    <t>НФ01/20-1 от 22.01.2020_дополнение №17 от 02.08.2021г.</t>
  </si>
  <si>
    <t>AGR.06.000757</t>
  </si>
  <si>
    <t>НФ01/16-44 от 15.11.2016_дополнение №56 от 23.07.2021г.</t>
  </si>
  <si>
    <t>AGR.06.000764</t>
  </si>
  <si>
    <t>НФ01/20-1 от 22.01.2020_дополнение №18 от 31.08.2021г.</t>
  </si>
  <si>
    <t>AGR.06.000765</t>
  </si>
  <si>
    <t>НФ01/16-44 от 15.11.2016_дополнение №57 от 23.08.2021г.</t>
  </si>
  <si>
    <t>AGR.06.000777</t>
  </si>
  <si>
    <t>НФ01/20-1 от 22.01.2020_дополнение №19 от 30.09.2021г.</t>
  </si>
  <si>
    <t>AGR.06.000778</t>
  </si>
  <si>
    <t>НФ01/16-44 от 15.11.2016_дополнение №58 от 23.09.2021г.</t>
  </si>
  <si>
    <t>AGR.06.000780</t>
  </si>
  <si>
    <t>НФ01/20-1 от 22.01.2020_дополнение №20 от 28.10.2021г.</t>
  </si>
  <si>
    <t>AGR.06.000785</t>
  </si>
  <si>
    <t>НФ01/20-1 от 22.01.2020_дополнение №21 от 26.11.2021г.</t>
  </si>
  <si>
    <t>AGR.06.000786</t>
  </si>
  <si>
    <t>НФ01/16-44 от 15.11.2016_дополнение №59 от 28.10.2021г.</t>
  </si>
  <si>
    <t>AGR.06.000798</t>
  </si>
  <si>
    <t>НФ01/16-44 от 15.11.2016_дополнение №60 от 22.11.2021г.</t>
  </si>
  <si>
    <t>AGR.06.000802</t>
  </si>
  <si>
    <t>НФ01/20-1 от 22.01.2020_дополнение №22 от 23.12.2021г.</t>
  </si>
  <si>
    <t>AGR.06.000827</t>
  </si>
  <si>
    <t>Договор №НФ01/21-39 от 16.12.2021</t>
  </si>
  <si>
    <t>AGR.06.000871</t>
  </si>
  <si>
    <t>НФ01/20-1 от 22.01.2020_дополнение №23 от 29.04.2022г.</t>
  </si>
  <si>
    <t>AGR.06.000880</t>
  </si>
  <si>
    <t>НФ01/20-1 от 22.01.2020_дополнение №24 от 27.05.2022г.</t>
  </si>
  <si>
    <t>AGR.06.000882</t>
  </si>
  <si>
    <t>НФ01/20-1 от 22.01.2020_дополнение №25 от 30.06.2022г.</t>
  </si>
  <si>
    <t>AGR.06.000891</t>
  </si>
  <si>
    <t>НФ01/20-1 от 22.01.2020_дополнение №26 от 31.07.2022г.</t>
  </si>
  <si>
    <t>AGR.06.000903</t>
  </si>
  <si>
    <t>НФ01/20-1 от 22.01.2020_дополнение №27 от 31.08.2022г.</t>
  </si>
  <si>
    <t>AGR.06.000920</t>
  </si>
  <si>
    <t>НФ01/20-1 от 22.01.2020_дополнение №28 от 30.09.2022г.</t>
  </si>
  <si>
    <t>AGR.06.000921</t>
  </si>
  <si>
    <t>НФ01/20-1 от 22.01.2020_дополнение №29 от 31.10.2022г.</t>
  </si>
  <si>
    <t>AGR.06.000928</t>
  </si>
  <si>
    <t>НФ01/20-1 от 22.01.2020_дополнение №30 от 30.11.2022г.</t>
  </si>
  <si>
    <t>AGR.06.000938</t>
  </si>
  <si>
    <t>НФ01/20-1 от 22.01.2020_дополнение №32 от 31.03.2023г.</t>
  </si>
  <si>
    <t>PRD.001.000000001_COM005001</t>
  </si>
  <si>
    <t>AGR.005.000000009</t>
  </si>
  <si>
    <t>KN-13-MES-U от 05.06.2014</t>
  </si>
  <si>
    <t>AGR.07.000021</t>
  </si>
  <si>
    <t>Приложение №16 от 23.03.2018 г. Дог. НФ01/16-42 от 15.11.201</t>
  </si>
  <si>
    <t>AGR.07.000058</t>
  </si>
  <si>
    <t>Приложение №17 от 26.04.2018 г. Дог. НФ01/16-42 от 15.11.201</t>
  </si>
  <si>
    <t>AGR.07.000109</t>
  </si>
  <si>
    <t>Приложение №18 от 25.05.2018 г. Дог. НФ01/16-42 от 15.11.201</t>
  </si>
  <si>
    <t>AGR.07.000149</t>
  </si>
  <si>
    <t>Приложение №19 от 25.06.2018 г. Дог. НФ01/16-42 от 15.11.201</t>
  </si>
  <si>
    <t>AGR.07.000186</t>
  </si>
  <si>
    <t>Приложение №20 от 24.07.2018 г. Дог. НФ01/16-42 от 15.11.201</t>
  </si>
  <si>
    <t>AGR.07.000207</t>
  </si>
  <si>
    <t>Приложение №21 от 24.08.2018 г. Дог. НФ01/16-42 от 15.11.201</t>
  </si>
  <si>
    <t>AGR.07.000239</t>
  </si>
  <si>
    <t>Приложение №22 от 26.09.2018 г. Дог. НФ01/16-42 от 15.11.201</t>
  </si>
  <si>
    <t>AGR.07.000284</t>
  </si>
  <si>
    <t>Приложение №23 от 31.10.2018 г. Дог. НФ01/16-42 от 15.11.201</t>
  </si>
  <si>
    <t>AGR.07.000344</t>
  </si>
  <si>
    <t>Приложение №24 от 27.11.2018 г. Дог. НФ01/16-42 от 15.11.201</t>
  </si>
  <si>
    <t>AGR.07.000385</t>
  </si>
  <si>
    <t>Приложение №25 от 29.12.2018 г. Дог. НФ01/16-42 от 15.11.201</t>
  </si>
  <si>
    <t>AGR.07.000460</t>
  </si>
  <si>
    <t>Приложение №26 от 28.01.2019 г. Дог. НФ01/16-42 от 15.11.201</t>
  </si>
  <si>
    <t>AGR.07.000461</t>
  </si>
  <si>
    <t>Приложение №27 от 25.02.2019 г. Дог. НФ01/16-42 от 15.11.201</t>
  </si>
  <si>
    <t>AGR.07.000499</t>
  </si>
  <si>
    <t>Приложение №28 от 28.03.2019 г. Дог. НФ01/16-42 от 15.11.201</t>
  </si>
  <si>
    <t>AGR.07.000540</t>
  </si>
  <si>
    <t>Приложение №29 от 22.04.2019 г. Дог. НФ01/16-42 от 15.11.201</t>
  </si>
  <si>
    <t>AGR.07.000569</t>
  </si>
  <si>
    <t>Приложение №30 от 23.05.2019 г. Дог. НФ01/16-42 от 15.11.201</t>
  </si>
  <si>
    <t>AGR.07.000598</t>
  </si>
  <si>
    <t>Приложение №31 от 24.06.2019 г. Дог. НФ01/16-42 от 15.11.201</t>
  </si>
  <si>
    <t>AGR.07.000632</t>
  </si>
  <si>
    <t>Приложение №32 от 28.07.2019 г. Дог. НФ01/16-42 от 15.11.201</t>
  </si>
  <si>
    <t>AGR.07.000655</t>
  </si>
  <si>
    <t>Приложение №33 от 21.08.2019 г. Дог. НФ01/16-42 от 15.11.201</t>
  </si>
  <si>
    <t>AGR.07.000719</t>
  </si>
  <si>
    <t>Приложение №34 от 22.09.2019 г. Дог. НФ01/16-42 от 15.11.201</t>
  </si>
  <si>
    <t>AGR.07.000747</t>
  </si>
  <si>
    <t>Приложение №35 от 23.10.2019 г. Дог. НФ01/16-42 от 15.11.201</t>
  </si>
  <si>
    <t>AGR.07.000748</t>
  </si>
  <si>
    <t>Приложение №36 от 21.11.2019 г. Дог. НФ01/16-42 от 15.11.201</t>
  </si>
  <si>
    <t>AGR.07.000812</t>
  </si>
  <si>
    <t>Приложение №37 от 23.12.2019 г. Дог. НФ01/16-42 от 15.11.201</t>
  </si>
  <si>
    <t>AGR.07.000817</t>
  </si>
  <si>
    <t>Дог. №НФ01/18-26 от 03.12.18 USD (пост)</t>
  </si>
  <si>
    <t>AGR.07.000818</t>
  </si>
  <si>
    <t>Дог. №НФ01/18-26 от 03.12.18 USD ком</t>
  </si>
  <si>
    <t>AGR.07.000819</t>
  </si>
  <si>
    <t>Дог. №НФ01/18-26 от 03.12.18 руб.</t>
  </si>
  <si>
    <t>AGR.07.000821</t>
  </si>
  <si>
    <t>Партия февраль 2020</t>
  </si>
  <si>
    <t>AGR.07.000850</t>
  </si>
  <si>
    <t>Приложение №38 от 23.01.2020 г. Дог. НФ01/16-42 от 15.11.201</t>
  </si>
  <si>
    <t>AGR.07.000857</t>
  </si>
  <si>
    <t>Дог. №НФ01/18-26 от 03.12.18 USD</t>
  </si>
  <si>
    <t>AGR.07.000887</t>
  </si>
  <si>
    <t>Приложение №39 от 28.02.2020 г. Дог. НФ01/16-42 от 15.11.201</t>
  </si>
  <si>
    <t>AGR.07.000888</t>
  </si>
  <si>
    <t>Приложение №40 от 31.03.2020 г. Дог. НФ01/16-42 от 15.11.201</t>
  </si>
  <si>
    <t>AGR.07.000894</t>
  </si>
  <si>
    <t>Дог. №НФ02/15-30 от 05.05.2015</t>
  </si>
  <si>
    <t>AGR.07.000909</t>
  </si>
  <si>
    <t>НФ01/16-42 от 15.11.2016</t>
  </si>
  <si>
    <t>AGR.07.000979</t>
  </si>
  <si>
    <t>Дог. №НФ02/11-2 от 01.01.11 сопров. 1С</t>
  </si>
  <si>
    <t>AGR.07.001033</t>
  </si>
  <si>
    <t>Приложение №41 от 24.04.2020 г. Дог. НФ01/16-42 от 15.11.201</t>
  </si>
  <si>
    <t>AGR.07.001060</t>
  </si>
  <si>
    <t>Дог. №НФ02/20-45 от 25.05.2020</t>
  </si>
  <si>
    <t>AGR.07.001065</t>
  </si>
  <si>
    <t>Партия июнь 2020_руб</t>
  </si>
  <si>
    <t>AGR.07.001078</t>
  </si>
  <si>
    <t>Приложение №42 от 25.05.2020 г. Дог. НФ01/16-42 от 15.11.201</t>
  </si>
  <si>
    <t>AGR.07.001098</t>
  </si>
  <si>
    <t>Приложение №43 от 23.06.2020 г. Дог. НФ01/16-42 от 15.11.201</t>
  </si>
  <si>
    <t>AGR.07.001114</t>
  </si>
  <si>
    <t>Приложение №44 от 22.07.2020 г. Дог. НФ01/16-42 от 15.11.201</t>
  </si>
  <si>
    <t>AGR.07.001120</t>
  </si>
  <si>
    <t>Партия сентябрь 2020_руб</t>
  </si>
  <si>
    <t>AGR.07.001145</t>
  </si>
  <si>
    <t>Партия октябрь 2020_руб</t>
  </si>
  <si>
    <t>AGR.07.001149</t>
  </si>
  <si>
    <t>Дог. №НФ01/18-26 от 03.12.18</t>
  </si>
  <si>
    <t>AGR.07.001168</t>
  </si>
  <si>
    <t>Приложение №45 от 25.09.2020 г. Дог. НФ01/16-42 от 15.11.201</t>
  </si>
  <si>
    <t>AGR.07.001196</t>
  </si>
  <si>
    <t>Дог. НФ01/16-42 от 15.11.2016 г.</t>
  </si>
  <si>
    <t>AGR.07.001293</t>
  </si>
  <si>
    <t>Дог. №НФ02/21-1 от 01.01.2021</t>
  </si>
  <si>
    <t>AGR.07.001340</t>
  </si>
  <si>
    <t>Партия май 2021_руб</t>
  </si>
  <si>
    <t>AGR.07.001342</t>
  </si>
  <si>
    <t>Дог. №НФ01/18-26 от 03.12.18 USD эксп.</t>
  </si>
  <si>
    <t>AGR.07.001369</t>
  </si>
  <si>
    <t>Партия июнь 2021_руб</t>
  </si>
  <si>
    <t>AGR.07.001528</t>
  </si>
  <si>
    <t>Договор №НФ01/21-37 от 16.12.2021 г.</t>
  </si>
  <si>
    <t>AGR.07.001531</t>
  </si>
  <si>
    <t>Партия январь 2022_руб</t>
  </si>
  <si>
    <t>AGR.07.001620</t>
  </si>
  <si>
    <t>Партия март 2022_руб</t>
  </si>
  <si>
    <t>AGR.07.001641</t>
  </si>
  <si>
    <t>Партия апрель 2022_руб</t>
  </si>
  <si>
    <t>AGR.07.001666</t>
  </si>
  <si>
    <t>Партия май 2022_руб</t>
  </si>
  <si>
    <t>AGR.07.001683</t>
  </si>
  <si>
    <t>Партия июнь 2022_руб</t>
  </si>
  <si>
    <t>AGR.07.001717</t>
  </si>
  <si>
    <t>Партия июль 2022_руб</t>
  </si>
  <si>
    <t>AGR.07.001736</t>
  </si>
  <si>
    <t>Партия август 2022_руб</t>
  </si>
  <si>
    <t>AGR.07.001757</t>
  </si>
  <si>
    <t>Партия сентябрь 2022_руб</t>
  </si>
  <si>
    <t>AGR.07.001776</t>
  </si>
  <si>
    <t>Партия октябрь 2022_руб</t>
  </si>
  <si>
    <t>AGR.07.001792</t>
  </si>
  <si>
    <t>Партия ноябрь 2022_руб</t>
  </si>
  <si>
    <t>AGR.07.001796</t>
  </si>
  <si>
    <t>AGR.07.001824</t>
  </si>
  <si>
    <t>Партия декабрь 2022_руб</t>
  </si>
  <si>
    <t>AGR.07.001853</t>
  </si>
  <si>
    <t>Партия январь 2023_руб</t>
  </si>
  <si>
    <t>AGR.07.001860</t>
  </si>
  <si>
    <t>Партия октябрь 2022</t>
  </si>
  <si>
    <t>AGR.07.001871</t>
  </si>
  <si>
    <t>Партия февраль 2023_руб</t>
  </si>
  <si>
    <t>AGR.07.001888</t>
  </si>
  <si>
    <t>Партия март 2023_руб</t>
  </si>
  <si>
    <t>AGR.07.001916</t>
  </si>
  <si>
    <t>Партия апрель 2023_руб</t>
  </si>
  <si>
    <t>AGR.07.001928</t>
  </si>
  <si>
    <t>Партия март 2023</t>
  </si>
  <si>
    <t>AGR.07.001944</t>
  </si>
  <si>
    <t>Партия май 2023_руб</t>
  </si>
  <si>
    <t>AGR.07.001967</t>
  </si>
  <si>
    <t>Партия июнь 2023_руб</t>
  </si>
  <si>
    <t>AGR.07.002015</t>
  </si>
  <si>
    <t>Партия июль 2023</t>
  </si>
  <si>
    <t>AGR.07.002017</t>
  </si>
  <si>
    <t>Партия июль 2023_руб.</t>
  </si>
  <si>
    <t>AGR.07.002049</t>
  </si>
  <si>
    <t>Партия сентябрь 2023</t>
  </si>
  <si>
    <t>AGR.07.002057</t>
  </si>
  <si>
    <t>Партия сентябрь 2023_руб.</t>
  </si>
  <si>
    <t>AGR.07.002058</t>
  </si>
  <si>
    <t>AGR.07.002073</t>
  </si>
  <si>
    <t>AGR.07.002074</t>
  </si>
  <si>
    <t>Партия октябрь 2023_руб.</t>
  </si>
  <si>
    <t>AGR.07.002075</t>
  </si>
  <si>
    <t>Партия октябрь 2023</t>
  </si>
  <si>
    <t>AGR.07.002106</t>
  </si>
  <si>
    <t>Партия ноябрь 2023</t>
  </si>
  <si>
    <t>AGR.07.002108</t>
  </si>
  <si>
    <t>Партия ноябрь 2023_руб.</t>
  </si>
  <si>
    <t>AGR.07.002110</t>
  </si>
  <si>
    <t>Партия ноябрь 2023_CNY</t>
  </si>
  <si>
    <t>AGR.07.002118</t>
  </si>
  <si>
    <t>Партия ноябрь 2023_CNY_продажа выручки</t>
  </si>
  <si>
    <t>AGR.07.002138</t>
  </si>
  <si>
    <t>Партия декабрь 2023</t>
  </si>
  <si>
    <t>AGR.07.002140</t>
  </si>
  <si>
    <t>Партия декабрь 2023_CNY</t>
  </si>
  <si>
    <t>AGR.07.002142</t>
  </si>
  <si>
    <t>Партия декабрь 2023_руб.</t>
  </si>
  <si>
    <t>AGR.07.002148</t>
  </si>
  <si>
    <t>Партия декабрь 2023_CNY_продажа выручки</t>
  </si>
  <si>
    <t>AGR.07.002179</t>
  </si>
  <si>
    <t>Партия январь 2024</t>
  </si>
  <si>
    <t>AGR.07.002181</t>
  </si>
  <si>
    <t>Партия январь 2024_руб.</t>
  </si>
  <si>
    <t>PRD.001.000000001_COM006001</t>
  </si>
  <si>
    <t>AGR.001.000001233</t>
  </si>
  <si>
    <t>НФ03/16-16 от 27.10.2016 г. по 31.12.2023г. ставка 9% Догово</t>
  </si>
  <si>
    <t>AGR.006.000000043</t>
  </si>
  <si>
    <t>НФ03/16-7 от 19.07.2016 г.по 31.12.2025г. (8%) Договор займа</t>
  </si>
  <si>
    <t>AGR.08.000428</t>
  </si>
  <si>
    <t>Договор ком № НФ 01/18-29 от 03.12.2018 г. US</t>
  </si>
  <si>
    <t>AGR.08.000429</t>
  </si>
  <si>
    <t>Договор ком № НФ 01/18-29 от 03.12.2018 г.US</t>
  </si>
  <si>
    <t>AGR.08.000430</t>
  </si>
  <si>
    <t>Договор ком № НФ 01/18-29 от 03.12.2018 г.US (с комиссионер</t>
  </si>
  <si>
    <t>AGR.08.000431</t>
  </si>
  <si>
    <t>Договор комиссии № НФ 01/18-29 от 03.12.2018 г. Р (с поставщ</t>
  </si>
  <si>
    <t>AGR.08.000626</t>
  </si>
  <si>
    <t>Договор о предоставлении банковских гарантий №5400/599 от 25</t>
  </si>
  <si>
    <t>AGR.08.001152</t>
  </si>
  <si>
    <t>НФ02/20-7 от 01.01.2020 г</t>
  </si>
  <si>
    <t>AGR.08.001193</t>
  </si>
  <si>
    <t>Договор ком № НФ 01/14-4 от 25.12.2013 г.US глен%%</t>
  </si>
  <si>
    <t>AGR.08.001196</t>
  </si>
  <si>
    <t>НФ02/15-32 от 05.05.15г.Исп.исключ.прав</t>
  </si>
  <si>
    <t>AGR.08.001297</t>
  </si>
  <si>
    <t>Договор №НФ01/16- 47 от 15.11.2016г.(комиссионер.)</t>
  </si>
  <si>
    <t>AGR.08.001298</t>
  </si>
  <si>
    <t>Договор №НФ01/16-47 от 15.11.2016г.(поставщ)</t>
  </si>
  <si>
    <t>AGR.08.001345</t>
  </si>
  <si>
    <t>Договор ком № НФ 01/14-4 от 25.12.2013 г.US глен</t>
  </si>
  <si>
    <t>AGR.08.001371</t>
  </si>
  <si>
    <t>Договор ком № НФ 01/11-145 от 26.10.2011 г.US глен</t>
  </si>
  <si>
    <t>AGR.08.001383</t>
  </si>
  <si>
    <t>НФ02/13-1 от 31.12.2012 г.Информацион.к</t>
  </si>
  <si>
    <t>AGR.08.001465</t>
  </si>
  <si>
    <t>НФ02/20-47 от 25.05.2020г.Исп.исключ.прав</t>
  </si>
  <si>
    <t>AGR.08.001500</t>
  </si>
  <si>
    <t>НФ03/20-2 от 18.08.2020 г. по 31.12.2028г. ставка 8,75% Дого</t>
  </si>
  <si>
    <t>AGR.08.001620</t>
  </si>
  <si>
    <t>Договор ком № НФ 01/18-29 от 03.12.2018 г.US %%</t>
  </si>
  <si>
    <t>AGR.08.001828</t>
  </si>
  <si>
    <t>НФ02/21-3 от 01.01.2021 г</t>
  </si>
  <si>
    <t>AGR.08.001941</t>
  </si>
  <si>
    <t>Договор ком № НФ 01/18-29 от 03.12.2018 г.Евро</t>
  </si>
  <si>
    <t>AGR.08.002149</t>
  </si>
  <si>
    <t>НФ01/18-29 Договор Экспорт</t>
  </si>
  <si>
    <t>AGR.08.002150</t>
  </si>
  <si>
    <t>НФ01/18-29 от 03.12.2018г.</t>
  </si>
  <si>
    <t>AGR.08.002267</t>
  </si>
  <si>
    <t>НФ01/21-41 от 16.12.2021г.</t>
  </si>
  <si>
    <t>AGR.08.002307</t>
  </si>
  <si>
    <t>Договор №НФ01/16- 47 от 15.11.2016г.(%%комиссионер.)</t>
  </si>
  <si>
    <t>AGR.08.002455</t>
  </si>
  <si>
    <t>НФ01/21-41 от 16.12.2021г. %%</t>
  </si>
  <si>
    <t>AGR.08.002604</t>
  </si>
  <si>
    <t>Договор ком № НФ 01/18-29 от 03.12.2018 г. ЮАНЬ</t>
  </si>
  <si>
    <t>AGR.08.000116</t>
  </si>
  <si>
    <t>НФ03/18-4 от 17.07.2018г. по 31.12.2025 г.ставка 9,5% Догово</t>
  </si>
  <si>
    <t>AGR.08.002666</t>
  </si>
  <si>
    <t>НФ01/11-145 от 26.10.2011 г. Р Договор комиссии</t>
  </si>
  <si>
    <t>AGR.08.002667</t>
  </si>
  <si>
    <t>НФ01/16-47 от 15.11.2016г.(комисс.)</t>
  </si>
  <si>
    <t>AGR.08.002670</t>
  </si>
  <si>
    <t>Договор ком № НФ 01/18-29 от 03.12.2018 г.US %</t>
  </si>
  <si>
    <t>PRD.001.000000001_COM007001</t>
  </si>
  <si>
    <t>AGR.007.000000003</t>
  </si>
  <si>
    <t>Договор №НФ03/15-5 от 23.01.2015</t>
  </si>
  <si>
    <t>AGR.007.000000011</t>
  </si>
  <si>
    <t>Договор НФ03/17-4 от 28.03.2017 г.</t>
  </si>
  <si>
    <t>AGR.09.000132</t>
  </si>
  <si>
    <t>НФ01/17-18 от 01.07.2017 USD (экспорт) - зад-ть MARSA ENERGY</t>
  </si>
  <si>
    <t>AGR.09.000133</t>
  </si>
  <si>
    <t>НФ01/17-18 от 01.07.2017 USD (экспорт) - зад-ть Нефтиса</t>
  </si>
  <si>
    <t>AGR.09.000134</t>
  </si>
  <si>
    <t>НФ01/17-18 от 01.07.2017 USD (экспорт) - зад-ть покупателя</t>
  </si>
  <si>
    <t>AGR.09.000135</t>
  </si>
  <si>
    <t>НФ01/17-18 от 01.07.2017 руб. (экспорт) услуги</t>
  </si>
  <si>
    <t>AGR.09.000137</t>
  </si>
  <si>
    <t>НФ01/17-18 от 01.07.2017</t>
  </si>
  <si>
    <t>AGR.09.000204</t>
  </si>
  <si>
    <t>ДС №1 от 28.12.2018 к договору НФ01/18-24 от 21.11.2018</t>
  </si>
  <si>
    <t>AGR.09.000274</t>
  </si>
  <si>
    <t>ДС №1 от 28.12.2018 к договору НФ01/18-24 от 21.11.2018 USD</t>
  </si>
  <si>
    <t>AGR.09.000275</t>
  </si>
  <si>
    <t>ДС №1 от 28.12.2018 к договору НФ01/18-24 от 21.11.2018 руб.</t>
  </si>
  <si>
    <t>AGR.09.000317</t>
  </si>
  <si>
    <t>ДС №2 от 31.01.2019 к договору НФ01/18-24 от 21.11.2018</t>
  </si>
  <si>
    <t>AGR.09.000318</t>
  </si>
  <si>
    <t>ДС №2 от 31.01.2019 к договору НФ01/18-24 от 21.11.2018 USD</t>
  </si>
  <si>
    <t>AGR.09.000319</t>
  </si>
  <si>
    <t>ДС №2 от 31.01.2019 к договору НФ01/18-24 от 21.11.2018 руб.</t>
  </si>
  <si>
    <t>AGR.09.000530</t>
  </si>
  <si>
    <t>ДС №3 от 31.07.2019 к договору НФ01/18-24 от 21.11.2018</t>
  </si>
  <si>
    <t>AGR.09.000531</t>
  </si>
  <si>
    <t>ДС №3 от 31.07.2019 к договору НФ01/18-24 от 21.11.2018 USD</t>
  </si>
  <si>
    <t>AGR.09.000532</t>
  </si>
  <si>
    <t>ДС №3 от 31.07.2019 к договору НФ01/18-24 от 21.11.2018 руб.</t>
  </si>
  <si>
    <t>AGR.09.000592</t>
  </si>
  <si>
    <t>ДС №4 от 30.09.2019 к договору НФ01/18-24 от 21.11.2018</t>
  </si>
  <si>
    <t>AGR.09.000593</t>
  </si>
  <si>
    <t>ДС №4 от 30.09.2019 к договору НФ01/18-24 от 21.11.2018 USD</t>
  </si>
  <si>
    <t>AGR.09.000594</t>
  </si>
  <si>
    <t>ДС №4 от 30.09.2019 к договору НФ01/18-24 от 21.11.2018 руб.</t>
  </si>
  <si>
    <t>AGR.09.000650</t>
  </si>
  <si>
    <t>НФ02/20-5 от 01.01.2020</t>
  </si>
  <si>
    <t>AGR.09.000699</t>
  </si>
  <si>
    <t>ДС №5 от 25.12.2019 к договору НФ01/18-24 от 21.11.2018</t>
  </si>
  <si>
    <t>AGR.09.000700</t>
  </si>
  <si>
    <t>ДС №5 от 25.12.2019 к договору НФ01/18-24 от 21.11.2018 USD</t>
  </si>
  <si>
    <t>AGR.09.000701</t>
  </si>
  <si>
    <t>ДС №5 от 25.12.2019 к договору НФ01/18-24 от 21.11.2018 руб.</t>
  </si>
  <si>
    <t>AGR.09.000724</t>
  </si>
  <si>
    <t>НФ01/16-60 от 15.12.2016 г. договор комиссии (на 2017 г.) -</t>
  </si>
  <si>
    <t>AGR.09.000768</t>
  </si>
  <si>
    <t>ДС №6 от 28.02.2020 к договору НФ01/18-24 от 21.11.2018</t>
  </si>
  <si>
    <t>AGR.09.000769</t>
  </si>
  <si>
    <t>ДС №6 от 28.02.2020 к договору НФ01/18-24 от 21.11.2018 USD</t>
  </si>
  <si>
    <t>AGR.09.000780</t>
  </si>
  <si>
    <t>ДС №7 от 15.04.2020 к договору НФ01/18-24 от 21.11.2018</t>
  </si>
  <si>
    <t>AGR.09.000781</t>
  </si>
  <si>
    <t>ДС №7 от 15.04.2020 к договору НФ01/18-24 от 21.11.2018 USD</t>
  </si>
  <si>
    <t>AGR.09.000798</t>
  </si>
  <si>
    <t>НФ01/16-50 от 15.11.2016 г. договор комиссии (на 2017 г.) -</t>
  </si>
  <si>
    <t>AGR.09.000850</t>
  </si>
  <si>
    <t>Договор № НФ02/14-152 от 22.12.2014 г.(товарный знак)</t>
  </si>
  <si>
    <t>AGR.09.000855</t>
  </si>
  <si>
    <t>Договор № НФ02/13-59 от 30.06.2013</t>
  </si>
  <si>
    <t>AGR.09.000874</t>
  </si>
  <si>
    <t>ДС №8 от 30.04.2020 к договору НФ01/18-24 от 21.11.2018</t>
  </si>
  <si>
    <t>AGR.09.000875</t>
  </si>
  <si>
    <t>ДС №8 от 30.04.2020 к договору НФ01/18-24 от 21.11.2018 USD</t>
  </si>
  <si>
    <t>AGR.09.000876</t>
  </si>
  <si>
    <t>ДС №9 от 30.04.2020 к договору НФ01/18-24 от 21.11.2018</t>
  </si>
  <si>
    <t>AGR.09.000877</t>
  </si>
  <si>
    <t>ДС №9 от 30.04.2020 к договору НФ01/18-24 от 21.11.2018 USD</t>
  </si>
  <si>
    <t>AGR.09.000878</t>
  </si>
  <si>
    <t>ДС №10 от 29.05.2020 к договору НФ01/18-24 от 21.11.2018</t>
  </si>
  <si>
    <t>AGR.09.000879</t>
  </si>
  <si>
    <t>ДС №10 от 29.05.2020 к договору НФ01/18-24 от 21.11.2018 USD</t>
  </si>
  <si>
    <t>AGR.09.000890</t>
  </si>
  <si>
    <t>НФ02/20-48 от 25.05.2020</t>
  </si>
  <si>
    <t>AGR.09.000892</t>
  </si>
  <si>
    <t>AGR.09.000909</t>
  </si>
  <si>
    <t>ДС №11 от 30.06.2020 к договору НФ01/18-24 от 21.11.2018 USD</t>
  </si>
  <si>
    <t>AGR.09.000910</t>
  </si>
  <si>
    <t>ДС №11 от 30.06.2020 к договору НФ01/18-24 от 21.11.2018</t>
  </si>
  <si>
    <t>AGR.09.000922</t>
  </si>
  <si>
    <t>ДС №12 от 30.07.2020 к договору НФ01/18-24 от 21.11.2018</t>
  </si>
  <si>
    <t>AGR.09.000923</t>
  </si>
  <si>
    <t>ДС №12 от 30.07.2020 к договору НФ01/18-24 от 21.11.2018 USD</t>
  </si>
  <si>
    <t>AGR.09.000936</t>
  </si>
  <si>
    <t>ДС №13 от 31.08.2020 к договору НФ01/18-24 от 21.11.2018</t>
  </si>
  <si>
    <t>AGR.09.000937</t>
  </si>
  <si>
    <t>ДС №13 от 31.08.2020 к договору НФ01/18-24 от 21.11.2018 USD</t>
  </si>
  <si>
    <t>AGR.09.000961</t>
  </si>
  <si>
    <t>ДС №14 от 30.09.2020 к договору НФ01/18-24 от 21.11.2018 USD</t>
  </si>
  <si>
    <t>AGR.09.000962</t>
  </si>
  <si>
    <t>ДС №14 от 30.09.2020 к договору НФ01/18-24 от 21.11.2018</t>
  </si>
  <si>
    <t>AGR.09.000986</t>
  </si>
  <si>
    <t>ДС №15 от 30.10.2020 к договору НФ01/18-24 от 21.11.2018</t>
  </si>
  <si>
    <t>AGR.09.000987</t>
  </si>
  <si>
    <t>ДС №15 от 30.10.2020 к договору НФ01/18-24 от 21.11.2018 USD</t>
  </si>
  <si>
    <t>AGR.09.001014</t>
  </si>
  <si>
    <t>УНС02/20-153 от 03.12.2020</t>
  </si>
  <si>
    <t>AGR.09.001020</t>
  </si>
  <si>
    <t>ДС №16 от 30.11.2020 к договору НФ01/18-24 от 21.11.2018</t>
  </si>
  <si>
    <t>AGR.09.001021</t>
  </si>
  <si>
    <t>ДС №16 от 30.11.2020 к договору НФ01/18-24 от 21.11.2018 USD</t>
  </si>
  <si>
    <t>AGR.09.001041</t>
  </si>
  <si>
    <t>ДС №17 от 30.12.2020 к договору НФ01/18-24 от 21.11.2018</t>
  </si>
  <si>
    <t>AGR.09.001042</t>
  </si>
  <si>
    <t>ДС №17 от 30.12.2020 к договору НФ01/18-24 от 21.11.2018 USD</t>
  </si>
  <si>
    <t>AGR.09.001078</t>
  </si>
  <si>
    <t>ДС №18 от 26.02.2021 к договору НФ01/18-24 от 21.11.2018</t>
  </si>
  <si>
    <t>AGR.09.001079</t>
  </si>
  <si>
    <t>ДС №18 от 26.02.2021 к договору НФ01/18-24 от 21.11.2018 USD</t>
  </si>
  <si>
    <t>AGR.007.000000005</t>
  </si>
  <si>
    <t>Договор НФ03/13-23 от 02.09.2013</t>
  </si>
  <si>
    <t>AGR.09.001095</t>
  </si>
  <si>
    <t>ДС №19 от 30.03.2021 к договору НФ01/18-24 от 21.11.2018</t>
  </si>
  <si>
    <t>AGR.09.001096</t>
  </si>
  <si>
    <t>ДС №19 от 30.03.2021 к договору НФ01/18-24 от 21.11.2018 USD</t>
  </si>
  <si>
    <t>AGR.09.001097</t>
  </si>
  <si>
    <t>ДС №20 от 30.03.2021 к договору НФ01/18-24 от 21.11.2018</t>
  </si>
  <si>
    <t>AGR.09.001098</t>
  </si>
  <si>
    <t>ДС №20 от 30.03.2021 к договору НФ01/18-24 от 21.11.2018 USD</t>
  </si>
  <si>
    <t>AGR.09.001134</t>
  </si>
  <si>
    <t>ДС №21 от 30.04.2021 к договору НФ01/18-24 от 21.11.2018</t>
  </si>
  <si>
    <t>AGR.09.001135</t>
  </si>
  <si>
    <t>ДС №21 от 30.04.2021 к договору НФ01/18-24 от 21.11.2018 USD</t>
  </si>
  <si>
    <t>AGR.09.001136</t>
  </si>
  <si>
    <t>ДС №22 от 30.04.2021 к договору НФ01/18-24 от 21.11.2018</t>
  </si>
  <si>
    <t>AGR.09.001137</t>
  </si>
  <si>
    <t>ДС №22 от 30.04.2021 к договору НФ01/18-24 от 21.11.2018 USD</t>
  </si>
  <si>
    <t>AGR.09.001156</t>
  </si>
  <si>
    <t>ДС №23 от 28.05.2021 к договору НФ01/18-24 от 21.11.2018</t>
  </si>
  <si>
    <t>AGR.09.001157</t>
  </si>
  <si>
    <t>ДС №23 от 28.05.2021 к договору НФ01/18-24 от 21.11.2018 USD</t>
  </si>
  <si>
    <t>AGR.09.001284</t>
  </si>
  <si>
    <t>НФ01/21-38//УНС01/21-5 от 16.12.2021</t>
  </si>
  <si>
    <t>AGR.09.001293</t>
  </si>
  <si>
    <t>ДС №24 от 30.12.2021 к договору НФ01/18-24 от 21.11.2018</t>
  </si>
  <si>
    <t>AGR.09.001294</t>
  </si>
  <si>
    <t>ДС №24 от 30.12.2021 к договору НФ01/18-24 от 21.11.2018 USD</t>
  </si>
  <si>
    <t>AGR.09.001339</t>
  </si>
  <si>
    <t>ДС №25 от 28.02.2022 к договору НФ01/18-24 от 21.11.2018</t>
  </si>
  <si>
    <t>AGR.09.001340</t>
  </si>
  <si>
    <t>ДС №25 от 28.02.2022 к договору НФ01/18-24 от 21.11.2018 USD</t>
  </si>
  <si>
    <t>AGR.09.001381</t>
  </si>
  <si>
    <t>ДС №26 от 29.04.2022 к договору НФ01/18-24 от 21.11.2018</t>
  </si>
  <si>
    <t>AGR.09.001382</t>
  </si>
  <si>
    <t>ДС №26 от 29.04.2022 к договору НФ01/18-24 от 21.11.2018 USD</t>
  </si>
  <si>
    <t>AGR.09.001383</t>
  </si>
  <si>
    <t>AGR.09.001408</t>
  </si>
  <si>
    <t>ДС №27 от 31.05.2022 к договору НФ01/18-24 от 21.11.2018</t>
  </si>
  <si>
    <t>AGR.09.001409</t>
  </si>
  <si>
    <t>ДС №27 от 31.05.2022 к договору НФ01/18-24 от 21.11.2018 USD</t>
  </si>
  <si>
    <t>AGR.09.001442</t>
  </si>
  <si>
    <t>ДС №28 от 30.06.2022 к договору НФ01/18-24 от 21.11.2018 USD</t>
  </si>
  <si>
    <t>AGR.09.001443</t>
  </si>
  <si>
    <t>ДС №28 от 30.06.2022 к договору НФ01/18-24 от 21.11.2018</t>
  </si>
  <si>
    <t>AGR.09.001496</t>
  </si>
  <si>
    <t>ДС №29 от 31.08.2022 к договору НФ01/18-24 от 21.11.2018</t>
  </si>
  <si>
    <t>AGR.09.001497</t>
  </si>
  <si>
    <t>ДС №29 от 31.08.2022 к договору НФ01/18-24 от 21.11.2018 USD</t>
  </si>
  <si>
    <t>AGR.09.001519</t>
  </si>
  <si>
    <t>ДС №30 от 30.09.2022 к договору НФ01/18-24 от 21.11.2018 USD</t>
  </si>
  <si>
    <t>AGR.09.001520</t>
  </si>
  <si>
    <t>ДС №30 от 30.09.2022 к договору НФ01/18-24 от 21.11.2018</t>
  </si>
  <si>
    <t>AGR.09.001521</t>
  </si>
  <si>
    <t>ДС №30 от 30.09.2022 к договору НФ01/18-24 от 21.11.2018_CNY</t>
  </si>
  <si>
    <t>AGR.09.001559</t>
  </si>
  <si>
    <t>ДС №31 от 31.10.2022 к договору НФ01/18-24 от 21.11.2018</t>
  </si>
  <si>
    <t>AGR.09.001560</t>
  </si>
  <si>
    <t>ДС №31 от 31.10.2022 к договору НФ01/18-24 от 21.11.2018 USD</t>
  </si>
  <si>
    <t>AGR.09.001615</t>
  </si>
  <si>
    <t>ДС №32 от 30.11.2022 к договору НФ01/18-24 от 21.11.2018</t>
  </si>
  <si>
    <t>AGR.09.001616</t>
  </si>
  <si>
    <t>ДС №32 от 30.11.2022 к договору НФ01/18-24 от 21.11.2018 USD</t>
  </si>
  <si>
    <t>AGR.09.001617</t>
  </si>
  <si>
    <t>ДС №33 от 29.12.2022 к договору НФ01/18-24 от 21.11.2018</t>
  </si>
  <si>
    <t>AGR.09.001618</t>
  </si>
  <si>
    <t>ДС №33 от 29.12.2022 к договору НФ01/18-24 от 21.11.2018 USD</t>
  </si>
  <si>
    <t>AGR.09.001671</t>
  </si>
  <si>
    <t>ДС №34 от 28.02.2023 к договору НФ01/18-24 от 21.11.2018</t>
  </si>
  <si>
    <t>AGR.09.001672</t>
  </si>
  <si>
    <t>ДС №35 от 31.03.2023 к договору НФ01/18-24 от 21.11.2018 USD</t>
  </si>
  <si>
    <t>AGR.09.001682</t>
  </si>
  <si>
    <t>AGR.09.001683</t>
  </si>
  <si>
    <t>AGR.09.001695</t>
  </si>
  <si>
    <t>ДС №35 от 31.03.2023 к договору НФ01/18-24 от 21.11.2018</t>
  </si>
  <si>
    <t>AGR.09.001696</t>
  </si>
  <si>
    <t>AGR.09.001708</t>
  </si>
  <si>
    <t>ДС №36 от 28.04.2023 к договору НФ01/18-24 от 21.11.2018</t>
  </si>
  <si>
    <t>AGR.09.001720</t>
  </si>
  <si>
    <t>ДС №36 от 28.04.2023 к договору НФ01/18-24 от 21.11.2018 USD</t>
  </si>
  <si>
    <t>AGR.09.001727</t>
  </si>
  <si>
    <t>AGR.09.001736</t>
  </si>
  <si>
    <t>ДС №37 от 31.05.2023 к договору НФ01/18-24 от 21.11.2018</t>
  </si>
  <si>
    <t>AGR.09.001737</t>
  </si>
  <si>
    <t>ДС №37 от 31.05.2023 к договору НФ01/18-24 от 21.11.2018 USD</t>
  </si>
  <si>
    <t>AGR.09.001813</t>
  </si>
  <si>
    <t>ДС №38 от 30.09.2023 к договору НФ01/18-24 от 21.11.2018</t>
  </si>
  <si>
    <t>AGR.09.001825</t>
  </si>
  <si>
    <t>ДС №38 от 30.09.2023 к договору НФ01/18-24 от 21.11.2018 USD</t>
  </si>
  <si>
    <t>AGR.09.001834</t>
  </si>
  <si>
    <t>ДС №37 от 30.09.2023 к договору НФ01/18-24 от 21.11.2018 USD</t>
  </si>
  <si>
    <t>AGR.09.001838</t>
  </si>
  <si>
    <t>НФ01/18-24 от 21.11.2018 проценты по проср задолж</t>
  </si>
  <si>
    <t>AGR.09.001851</t>
  </si>
  <si>
    <t>ДС №39 от 31.10.2023 к договору НФ01/18-24 от 21.11.2018</t>
  </si>
  <si>
    <t>AGR.09.001852</t>
  </si>
  <si>
    <t>ДС №39 от 31.10.2023 к договору НФ01/18-24 от 21.11.2018 USD</t>
  </si>
  <si>
    <t>AGR.09.001854</t>
  </si>
  <si>
    <t>Договор поручительства № 18-28/045 от 24.11.2023</t>
  </si>
  <si>
    <t>AGR.09.001872</t>
  </si>
  <si>
    <t>НФ01/16-60 от 15.12.2016 г. просроченная задолженность</t>
  </si>
  <si>
    <t>AGR.09.001873</t>
  </si>
  <si>
    <t>AGR.09.001891</t>
  </si>
  <si>
    <t>ДС №40 от 30.11.2023 к договору НФ01/18-24 от 21.11.2018 USD</t>
  </si>
  <si>
    <t>AGR.09.001892</t>
  </si>
  <si>
    <t>ДС №40 от 30.11.2023 к договору НФ01/18-24 от 21.11.2018</t>
  </si>
  <si>
    <t>AGR.09.001909</t>
  </si>
  <si>
    <t>AGR.09.001917</t>
  </si>
  <si>
    <t>ДС №41 от 30.12.2023 к договору НФ01/18-24 от 21.11.2018</t>
  </si>
  <si>
    <t>AGR.09.001918</t>
  </si>
  <si>
    <t>ДС №41 от 31.12.2023 к договору НФ01/18-24 от 21.11.2018 USD</t>
  </si>
  <si>
    <t>AGR.09.001931</t>
  </si>
  <si>
    <t>НФ01/18-24 от 21.11.2018_ просроченная задолженность</t>
  </si>
  <si>
    <t>AGR.01.001008</t>
  </si>
  <si>
    <t>Договор № НФ02/21-95 от 01.10.2021</t>
  </si>
  <si>
    <t>AGR.12.000232</t>
  </si>
  <si>
    <t>AGR.42.000168</t>
  </si>
  <si>
    <t>Договор № НФ01/23-25 от 14.07.2023 (январь 2024) руб</t>
  </si>
  <si>
    <t>AGR.42.000169</t>
  </si>
  <si>
    <t>Договор № НФ01/23-25 от 14.07.2023 (январь 2024) USD</t>
  </si>
  <si>
    <t>AGR.42.000170</t>
  </si>
  <si>
    <t>Договор № НФ01/23-25 от 14.07.2023 (январь 2024)-1 USD</t>
  </si>
  <si>
    <t>PRD.001.000000001_COM009001</t>
  </si>
  <si>
    <t>AGR.13.000221</t>
  </si>
  <si>
    <t>Договор комиссии № НФ01/16-43 от 15.11.16</t>
  </si>
  <si>
    <t>AGR.13.000268</t>
  </si>
  <si>
    <t>Договор №НФ02/18-114 от 01.10.2018г.</t>
  </si>
  <si>
    <t>AGR.13.000384</t>
  </si>
  <si>
    <t>Без договора</t>
  </si>
  <si>
    <t>AGR.13.000495</t>
  </si>
  <si>
    <t>Договор поручительства № 7196-ПОР-1 от 30.04.2018</t>
  </si>
  <si>
    <t>AGR.13.000615</t>
  </si>
  <si>
    <t>Договор комиссии №НФ01/18-30 от 03.12.18г.(ДС 1 от 31.07.19)</t>
  </si>
  <si>
    <t>AGR.13.000617</t>
  </si>
  <si>
    <t>Договор комиссии №НФ01/18-30 от 03.12.18г.</t>
  </si>
  <si>
    <t>AGR.13.000867</t>
  </si>
  <si>
    <t>Договор №НФ02/20-2 от 01.01.2020</t>
  </si>
  <si>
    <t>AGR.13.000894</t>
  </si>
  <si>
    <t>Договор поручительства № 7385-ПОР-1 от 25.02.2020</t>
  </si>
  <si>
    <t>AGR.13.000915</t>
  </si>
  <si>
    <t>Договор № НФ02/15-29 коммерческой концессии от 05.05.15</t>
  </si>
  <si>
    <t>AGR.13.000929</t>
  </si>
  <si>
    <t>Договор комиссии НФ01/16-43 от 15.11.2016г.</t>
  </si>
  <si>
    <t>AGR.13.000969</t>
  </si>
  <si>
    <t>НФ02/12-2 от 30.12.11г. (обсл.ПО "1С")</t>
  </si>
  <si>
    <t>AGR.13.001023</t>
  </si>
  <si>
    <t>НФ02/20-50 от 25.05.20</t>
  </si>
  <si>
    <t>AGR.13.001025</t>
  </si>
  <si>
    <t>Договор комиссии №НФ01/18-30 от 03.12.18г.(ДС 3 от 29.05.20)</t>
  </si>
  <si>
    <t>AGR.13.001056</t>
  </si>
  <si>
    <t>Договор займа № НФ03/20-3 от 18.08.2020г.</t>
  </si>
  <si>
    <t>AGR.13.001065</t>
  </si>
  <si>
    <t>Договор комиссии №НФ01/18-30 от 03.12.18г.(ДС 4 от 31.07.20)</t>
  </si>
  <si>
    <t>AGR.13.001118</t>
  </si>
  <si>
    <t>Договор комиссии №НФ01/18-30 от 03.12.18г.(ДС 5 от 20.10.20)</t>
  </si>
  <si>
    <t>AGR.13.001153</t>
  </si>
  <si>
    <t>Договор комиссии №НФ01/18-30 от 03.12.18г.(ДС 6 от 30.11.20)</t>
  </si>
  <si>
    <t>AGR.13.001213</t>
  </si>
  <si>
    <t>Договор комиссии №НФ01/18-30 от 03.12.18г.(ДС 7 от 30.12.20)</t>
  </si>
  <si>
    <t>AGR.13.001214</t>
  </si>
  <si>
    <t>Договор комиссии НФ01/16-43 от 15.11.2016г.($)</t>
  </si>
  <si>
    <t>AGR.13.001236</t>
  </si>
  <si>
    <t>Договор комиссии №НФ01/18-30 от 03.12.18г.(ДС 8 от 29.01.21)</t>
  </si>
  <si>
    <t>AGR.13.001244</t>
  </si>
  <si>
    <t>Договор №СИБ172/20-в от 20.11.2020</t>
  </si>
  <si>
    <t>AGR.13.000387</t>
  </si>
  <si>
    <t>Договор займа № НФ03/19-2 от 25.03.2019г.</t>
  </si>
  <si>
    <t>AGR.13.001334</t>
  </si>
  <si>
    <t>Договор комиссии №НФ01/18-30 от 03.12.18г.(ДС 9 от 30.09.22)</t>
  </si>
  <si>
    <t>AGR.13.001559</t>
  </si>
  <si>
    <t>Договор купли-продажи нефти №НФ01/21-40 от 16.12.2021</t>
  </si>
  <si>
    <t>AGR.13.001971</t>
  </si>
  <si>
    <t>Договор комиссии №НФ01/18-30 от 03.12.18г.(ДС 10 от 28.04.23</t>
  </si>
  <si>
    <t>AGR.13.002054</t>
  </si>
  <si>
    <t>Договор поручительства № 18-27/025 от 20.09.2023</t>
  </si>
  <si>
    <t>AGR.13.002172</t>
  </si>
  <si>
    <t>Договор комиссии №НФ01/18-30 от 03.12.18г.(ДС 11 от 29.12.23</t>
  </si>
  <si>
    <t>PRD.001.000000001_COM010001</t>
  </si>
  <si>
    <t>AGR.017.000000001</t>
  </si>
  <si>
    <t>договор LA31/12/2015 от 31.12.15 (соглашение о новации от 24</t>
  </si>
  <si>
    <t>AGR.14.000048</t>
  </si>
  <si>
    <t>Договор №НФ01/18-19 от 30.10.2018.</t>
  </si>
  <si>
    <t>AGR.14.000109</t>
  </si>
  <si>
    <t>Договор займа №НФ03/19-4 от 23.04.2019</t>
  </si>
  <si>
    <t>AGR.14.000236</t>
  </si>
  <si>
    <t>Договор №НФ02/16-3 от 01.01.2016</t>
  </si>
  <si>
    <t>AGR.14.000279</t>
  </si>
  <si>
    <t>договор НФ02/20-51 от 25.05.2020</t>
  </si>
  <si>
    <t>PRD.001.000000001_COM011001</t>
  </si>
  <si>
    <t>AGR.15.000069</t>
  </si>
  <si>
    <t>Договор комис.№ НФ01/17-31 от 28.09.2017 (доп. 10)</t>
  </si>
  <si>
    <t>AGR.15.000075</t>
  </si>
  <si>
    <t>Договор комис. №НФ01/17-31 от 28.09.17 (доп. 10)</t>
  </si>
  <si>
    <t>AGR.15.000076</t>
  </si>
  <si>
    <t>AGR.15.000078</t>
  </si>
  <si>
    <t>AGR.15.000166</t>
  </si>
  <si>
    <t>Договор комис.№ НФ01/17-31 от 28.09.2017 (доп. 11)</t>
  </si>
  <si>
    <t>AGR.15.000170</t>
  </si>
  <si>
    <t>НФ01/17-15 от 27.06.2017 ( д. № 9 М-ОЙЛ)</t>
  </si>
  <si>
    <t>AGR.15.000171</t>
  </si>
  <si>
    <t>НФ01/17-15 от 27.06.2017 ( д. № 9 ТК РА)</t>
  </si>
  <si>
    <t>AGR.15.000175</t>
  </si>
  <si>
    <t>НФ01/17-15 от 27.06.2017 ( д. № 10 М-ОЙЛ)</t>
  </si>
  <si>
    <t>AGR.15.000176</t>
  </si>
  <si>
    <t>НФ01/17-15 от 27.06.2017 ( д. № 10 ИмпЭксТрейд)</t>
  </si>
  <si>
    <t>AGR.15.000178</t>
  </si>
  <si>
    <t>НФ01/17-15 от 27.06.2017 ( д. № 9 Ойл Ресурс Групп)</t>
  </si>
  <si>
    <t>AGR.15.000179</t>
  </si>
  <si>
    <t>НФ01/17-15 от 27.06.2017 ( д. № 10 Ойл Ресурс Групп)</t>
  </si>
  <si>
    <t>AGR.15.000189</t>
  </si>
  <si>
    <t>AGR.15.000194</t>
  </si>
  <si>
    <t>Договор комис. №НФ01/17-31 от 28.09.17 (доп. 11)</t>
  </si>
  <si>
    <t>AGR.15.000195</t>
  </si>
  <si>
    <t>AGR.15.000197</t>
  </si>
  <si>
    <t>AGR.15.000261</t>
  </si>
  <si>
    <t>НФ01/17-15 от 27.06.2017 ( д. № 11 М-ОЙЛ)</t>
  </si>
  <si>
    <t>AGR.15.000267</t>
  </si>
  <si>
    <t>НФ01/17-15 от 27.06.2017 ( д. № 11 КМК )</t>
  </si>
  <si>
    <t>AGR.15.000280</t>
  </si>
  <si>
    <t>Договор комис.№ НФ01/17-31 от 28.09.2017 (доп. 12)</t>
  </si>
  <si>
    <t>AGR.15.000284</t>
  </si>
  <si>
    <t>Договор комис. №НФ01/17-31 от 28.09.17 (доп. 12)</t>
  </si>
  <si>
    <t>AGR.15.000285</t>
  </si>
  <si>
    <t>AGR.15.000287</t>
  </si>
  <si>
    <t>AGR.15.000288</t>
  </si>
  <si>
    <t>НФ15</t>
  </si>
  <si>
    <t>AGR.15.000290</t>
  </si>
  <si>
    <t>НФ01/17-15 от 27.06.2017 ( д. № 10 Экохим)</t>
  </si>
  <si>
    <t>AGR.15.000293</t>
  </si>
  <si>
    <t>НФ01/17-15 от 27.06.2017 ( д. № 10 КМК Транс)</t>
  </si>
  <si>
    <t>AGR.15.000296</t>
  </si>
  <si>
    <t>AGR.15.000380</t>
  </si>
  <si>
    <t>НФ01/17-15 от 27.06.2017 ( д. № 11 ИмпЭксТрейд)</t>
  </si>
  <si>
    <t>AGR.15.000388</t>
  </si>
  <si>
    <t>НФ01/17-15 от 27.06.2017 ( д. № 11 Экохим)</t>
  </si>
  <si>
    <t>AGR.15.000395</t>
  </si>
  <si>
    <t>Договор комис.№ НФ01/17-31 от 28.09.2017 (доп. 13)</t>
  </si>
  <si>
    <t>AGR.15.000405</t>
  </si>
  <si>
    <t>AGR.15.000407</t>
  </si>
  <si>
    <t>AGR.15.000408</t>
  </si>
  <si>
    <t>Договор комис. №НФ01/17-31 от 28.09.17 (доп. 13)</t>
  </si>
  <si>
    <t>AGR.15.000409</t>
  </si>
  <si>
    <t>AGR.15.000411</t>
  </si>
  <si>
    <t>AGR.15.000518</t>
  </si>
  <si>
    <t>НФ01/17-15 от 27.06.2017 ( д. № 12 М-ОЙЛ)</t>
  </si>
  <si>
    <t>AGR.15.000519</t>
  </si>
  <si>
    <t>НФ01/17-15 от 27.06.2017 ( д. № 12 Экохим)</t>
  </si>
  <si>
    <t>AGR.15.000520</t>
  </si>
  <si>
    <t>НФ01/17-15 от 27.06.2017 ( д. № 12 ИмпЭксТрейд)</t>
  </si>
  <si>
    <t>AGR.15.000535</t>
  </si>
  <si>
    <t>НФ01/17-15 от 27.06.2017 ( д. № 12 КМК)</t>
  </si>
  <si>
    <t>AGR.15.000540</t>
  </si>
  <si>
    <t>Договор комис.№ НФ01/17-31 от 28.09.2017 (доп. 14)</t>
  </si>
  <si>
    <t>AGR.15.000554</t>
  </si>
  <si>
    <t>НФ01/17-15 от 27.06.2017 ( д. № 13 ИмпЭксТрейд)</t>
  </si>
  <si>
    <t>AGR.15.000556</t>
  </si>
  <si>
    <t>AGR.15.000557</t>
  </si>
  <si>
    <t>AGR.15.000559</t>
  </si>
  <si>
    <t>Договор комис. №НФ01/17-31 от 28.09.17 (доп. 14)</t>
  </si>
  <si>
    <t>AGR.15.000560</t>
  </si>
  <si>
    <t>AGR.15.000656</t>
  </si>
  <si>
    <t>НФ01/17-31 от 28.09.17 (Перевыставление жд услуг)</t>
  </si>
  <si>
    <t>AGR.15.000665</t>
  </si>
  <si>
    <t>НФ01/17-15 от 27.06.2017 ( д. № 13 М-ОЙЛ)</t>
  </si>
  <si>
    <t>AGR.15.000676</t>
  </si>
  <si>
    <t>НФ01/17-15 от 27.06.2017 ( д. № 13 Ойл Энерджи Групп))</t>
  </si>
  <si>
    <t>AGR.15.000680</t>
  </si>
  <si>
    <t>НФ01/17-15 от 27.06.2017 ( д. № 13 КМК)</t>
  </si>
  <si>
    <t>AGR.15.000698</t>
  </si>
  <si>
    <t>НФ01/17-15 от 27.06.2017 ( д. № 14 ИмпЭксТрейд)</t>
  </si>
  <si>
    <t>AGR.15.000700</t>
  </si>
  <si>
    <t>AGR.15.000809</t>
  </si>
  <si>
    <t>НФ01/17-15 от 27.06.2017 ( д. № 14 Ойл Энерджи Групп))</t>
  </si>
  <si>
    <t>AGR.15.000811</t>
  </si>
  <si>
    <t>НФ01/17-15 от 27.06.2017 ( д. № 14 КМК)</t>
  </si>
  <si>
    <t>AGR.15.000839</t>
  </si>
  <si>
    <t>НФ01/17-15 от 27.06.2017 ( д. № 14 Терминал Сервис)</t>
  </si>
  <si>
    <t>AGR.15.000841</t>
  </si>
  <si>
    <t>НФ01/17-15 от 27.06.2017 ( д. № 14 Экохим)</t>
  </si>
  <si>
    <t>AGR.15.000850</t>
  </si>
  <si>
    <t>НФ01/18-25 от 30.11.2018 г (доп.14 КМК)</t>
  </si>
  <si>
    <t>AGR.15.000854</t>
  </si>
  <si>
    <t>AGR.15.000856</t>
  </si>
  <si>
    <t>Письмо № 01-3002 от 04.09.2018</t>
  </si>
  <si>
    <t>AGR.15.000897</t>
  </si>
  <si>
    <t>НФ01/17-15 от 27.06.2017 ( д. № 15 ИмпЭксТрейд)</t>
  </si>
  <si>
    <t>AGR.15.000899</t>
  </si>
  <si>
    <t>НФ01/17-15 от 27.06.2017 ( д. № 15 КМК)</t>
  </si>
  <si>
    <t>AGR.15.000903</t>
  </si>
  <si>
    <t>НФ01/17-15 от 27.06.2017 ( д. № 15 М-ОЙЛ)</t>
  </si>
  <si>
    <t>AGR.15.000915</t>
  </si>
  <si>
    <t>НФ01/17-15 от 27.06.2017 ( д. № 15 Ойл Энерджи Групп))</t>
  </si>
  <si>
    <t>AGR.15.000918</t>
  </si>
  <si>
    <t>НФ01/17-15 от 27.06.2017 ( д. № 15 Экохим)</t>
  </si>
  <si>
    <t>AGR.15.000941</t>
  </si>
  <si>
    <t>AGR.15.001012</t>
  </si>
  <si>
    <t>НФ01/17-15 от 27.06.2017 ( д. № 16 Экохим)</t>
  </si>
  <si>
    <t>AGR.15.001015</t>
  </si>
  <si>
    <t>НФ01/17-15 от 27.06.2017 ( д. № 16 ИмпЭксТрейд)</t>
  </si>
  <si>
    <t>AGR.15.001016</t>
  </si>
  <si>
    <t>НФ01/17-15 от 27.06.2017 ( д. № 17 КМК)</t>
  </si>
  <si>
    <t>AGR.15.001034</t>
  </si>
  <si>
    <t>НФ01/17-15 от 27.06.2017 ( д. № 16 ТК РА)</t>
  </si>
  <si>
    <t>AGR.15.001036</t>
  </si>
  <si>
    <t>НФ01/17-15 от 27.06.2017 ( д. № 16 Ойл Энерджи Групп))</t>
  </si>
  <si>
    <t>AGR.15.001043</t>
  </si>
  <si>
    <t>НФ01/17-15 от 27.06.2017 ( д. № 16 КМК)</t>
  </si>
  <si>
    <t>AGR.15.001050</t>
  </si>
  <si>
    <t>НФ01/17-15 от 27.06.2017 ( доп. № 16 БРС)</t>
  </si>
  <si>
    <t>AGR.15.001056</t>
  </si>
  <si>
    <t>AGR.15.001128</t>
  </si>
  <si>
    <t>НФ01/17-15 от 27.06.2017 ( д. № 17 Ойл Энерджи Групп)</t>
  </si>
  <si>
    <t>AGR.15.001138</t>
  </si>
  <si>
    <t>AGR.15.001139</t>
  </si>
  <si>
    <t>Договор комис.№ НФ01/18-31 от 03.12.2018 (доп.1)</t>
  </si>
  <si>
    <t>AGR.15.001140</t>
  </si>
  <si>
    <t>Договор комис.№ НФ01/18-31 от 03.12.2018 (доп.2)</t>
  </si>
  <si>
    <t>AGR.15.001149</t>
  </si>
  <si>
    <t>AGR.15.001150</t>
  </si>
  <si>
    <t>AGR.15.001155</t>
  </si>
  <si>
    <t>НФ02/18-71_СЗ02/18-427 от 10.09.2018г.</t>
  </si>
  <si>
    <t>AGR.15.001234</t>
  </si>
  <si>
    <t>НФ01/17-15 от 27.06.2017 ( д. № 18 Экохим)</t>
  </si>
  <si>
    <t>AGR.15.001240</t>
  </si>
  <si>
    <t>НФ01/17-15 от 27.06.2017 ( доп. № 18 БРС)</t>
  </si>
  <si>
    <t>AGR.15.001244</t>
  </si>
  <si>
    <t>НФ01/17-15 от 27.06.2017 ( д. № 18 Ойл Энерджи Групп)</t>
  </si>
  <si>
    <t>AGR.15.001257</t>
  </si>
  <si>
    <t>НФ01/17-15 от 27.06.2017 ( д. № 18 КМК)</t>
  </si>
  <si>
    <t>AGR.15.001259</t>
  </si>
  <si>
    <t>НФ01/17-15 от 27.06.2017 ( д. № 19 КМК)</t>
  </si>
  <si>
    <t>AGR.15.001261</t>
  </si>
  <si>
    <t>AGR.15.001268</t>
  </si>
  <si>
    <t>AGR.15.001272</t>
  </si>
  <si>
    <t>AGR.15.001278</t>
  </si>
  <si>
    <t>AGR.15.001334</t>
  </si>
  <si>
    <t>НФ01/17-15 от 27.06.2017 ( д. № 19 Ойл Ресурс Групп)</t>
  </si>
  <si>
    <t>AGR.15.001346</t>
  </si>
  <si>
    <t>НФ01/17-15 от 27.06.2017 ( д. № 19 ИмпЭксТрейд)</t>
  </si>
  <si>
    <t>AGR.15.001364</t>
  </si>
  <si>
    <t>Договор комис.№ НФ01/18-31 от 03.12.2018 (доп.3)</t>
  </si>
  <si>
    <t>AGR.15.001368</t>
  </si>
  <si>
    <t>НФ01/17-15 от 27.06.2017 ( д. № 19 Ойл Энерджи Групп)</t>
  </si>
  <si>
    <t>AGR.15.001384</t>
  </si>
  <si>
    <t>AGR.15.001386</t>
  </si>
  <si>
    <t>AGR.15.001389</t>
  </si>
  <si>
    <t>AGR.15.001392</t>
  </si>
  <si>
    <t>НФ01/17-15 от 27.06.2017 ( д. № 20 КМК)</t>
  </si>
  <si>
    <t>AGR.15.001394</t>
  </si>
  <si>
    <t>AGR.15.001500</t>
  </si>
  <si>
    <t>НФ01/17-15 от 27.06.2017 ( д. № 20 ИмпЭксТрейд)</t>
  </si>
  <si>
    <t>AGR.15.001513</t>
  </si>
  <si>
    <t>НФ01/17-15 от 27.06.2017 ( д. № 20 Ойл Ресурс Групп)</t>
  </si>
  <si>
    <t>AGR.15.001525</t>
  </si>
  <si>
    <t>Договор комис.№ НФ01/18-31 от 03.12.2018 (доп.4)</t>
  </si>
  <si>
    <t>AGR.15.001526</t>
  </si>
  <si>
    <t>НФ (Перевыставление жд услуг)</t>
  </si>
  <si>
    <t>AGR.15.001529</t>
  </si>
  <si>
    <t>НФ01/17-15 от 27.06.2017 ( д. № 20 Ойл Энерджи Групп)</t>
  </si>
  <si>
    <t>AGR.15.001534</t>
  </si>
  <si>
    <t>AGR.15.001541</t>
  </si>
  <si>
    <t>AGR.15.001543</t>
  </si>
  <si>
    <t>AGR.15.001544</t>
  </si>
  <si>
    <t>AGR.15.001646</t>
  </si>
  <si>
    <t>Договор комис.№ НФ01/18-31 от 03.12.2018 (доп.5)</t>
  </si>
  <si>
    <t>AGR.15.001674</t>
  </si>
  <si>
    <t>НФ01/17-15 от 27.06.2017 ( д. № 21 М-ОЙЛ)</t>
  </si>
  <si>
    <t>AGR.15.001677</t>
  </si>
  <si>
    <t>НФ01/17-15 от 27.06.2017 ( д. № 21 ИмпЭксТрейд)</t>
  </si>
  <si>
    <t>AGR.15.001679</t>
  </si>
  <si>
    <t>НФ01/17-15 от 27.06.2017 ( д. № 21 Ойл Энерджи Групп)</t>
  </si>
  <si>
    <t>AGR.15.001686</t>
  </si>
  <si>
    <t>AGR.15.001695</t>
  </si>
  <si>
    <t>НФ01/17-15 от 27.06.2017 ( д. № 21 КМК)</t>
  </si>
  <si>
    <t>AGR.15.001697</t>
  </si>
  <si>
    <t>AGR.15.001699</t>
  </si>
  <si>
    <t>AGR.15.001701</t>
  </si>
  <si>
    <t>НФ01/17-15 от 27.06.2017 ( д. № 22 ИмпЭксТрейд)</t>
  </si>
  <si>
    <t>AGR.15.001703</t>
  </si>
  <si>
    <t>AGR.15.001777</t>
  </si>
  <si>
    <t>НФ01/17-15 от 27.06.2017 ( д. № 22 М-ОЙЛ)</t>
  </si>
  <si>
    <t>AGR.15.001782</t>
  </si>
  <si>
    <t>НФ01/17-15 от 27.06.2017 ( д. № 22 КМК)</t>
  </si>
  <si>
    <t>AGR.15.001794</t>
  </si>
  <si>
    <t>Договор комис.№ НФ01/18-31 от 03.12.2018 (доп.6)</t>
  </si>
  <si>
    <t>AGR.15.001801</t>
  </si>
  <si>
    <t>AGR.15.001805</t>
  </si>
  <si>
    <t>AGR.15.001807</t>
  </si>
  <si>
    <t>AGR.15.001828</t>
  </si>
  <si>
    <t>НФ01/17-15 от 27.06.2017 ( д. № 23 ИмпЭксТрейд)</t>
  </si>
  <si>
    <t>AGR.15.001832</t>
  </si>
  <si>
    <t>AGR.15.001885</t>
  </si>
  <si>
    <t>НФ01/17-15 от 27.06.2017 ( д. № 23 КМК)</t>
  </si>
  <si>
    <t>AGR.15.001904</t>
  </si>
  <si>
    <t>Договор комис.№ НФ01/18-31 от 03.12.2018 (доп.7)</t>
  </si>
  <si>
    <t>AGR.15.001918</t>
  </si>
  <si>
    <t>AGR.15.001931</t>
  </si>
  <si>
    <t>AGR.15.001932</t>
  </si>
  <si>
    <t>AGR.15.001949</t>
  </si>
  <si>
    <t>НФ01/19-12 от 30.08.2019 ( д. № 1 НЕФТЭК)</t>
  </si>
  <si>
    <t>AGR.15.001958</t>
  </si>
  <si>
    <t>AGR.15.001959</t>
  </si>
  <si>
    <t>НФ01/17-15 от 27.06.2017 ( д. № 24 КМК)</t>
  </si>
  <si>
    <t>AGR.15.002008</t>
  </si>
  <si>
    <t>НФ01/17-15 от 27.06.2017 ( д. № 24 ИмпЭксТрейд)</t>
  </si>
  <si>
    <t>AGR.15.002087</t>
  </si>
  <si>
    <t>НФ01/19-12 от 30.08.2019 ( д. № 2 НЕФТЭК)</t>
  </si>
  <si>
    <t>AGR.15.002089</t>
  </si>
  <si>
    <t>НФ01/19-12 от 30.08.2019 ( д. № 3 НЕФТЭК)</t>
  </si>
  <si>
    <t>AGR.15.002092</t>
  </si>
  <si>
    <t>AGR.15.002094</t>
  </si>
  <si>
    <t>НФ01/17-15 от 27.06.2017 ( д. № 24 РА-Пов)</t>
  </si>
  <si>
    <t>AGR.15.002097</t>
  </si>
  <si>
    <t>НФ01/17-15 от 27.06.2017 ( доп. № 25 БРС)</t>
  </si>
  <si>
    <t>AGR.15.002099</t>
  </si>
  <si>
    <t>AGR.15.002101</t>
  </si>
  <si>
    <t>НФ01/17-15 от 27.06.2017 ( доп. № 25 Импориа трейдинг)</t>
  </si>
  <si>
    <t>AGR.15.002130</t>
  </si>
  <si>
    <t>НФ02/17-55/СЗ02/17-77 от 01.08.2017 метод сопров разраб мест</t>
  </si>
  <si>
    <t>AGR.15.002161</t>
  </si>
  <si>
    <t>НФ01/17-15 от 27.06.2017 ( д. № 25 РА-Пов)</t>
  </si>
  <si>
    <t>AGR.15.002172</t>
  </si>
  <si>
    <t>НФ01/17-15 от 27.06.2017 ( д. № 25 ИмпЭксТрейд)</t>
  </si>
  <si>
    <t>AGR.15.002178</t>
  </si>
  <si>
    <t>НФ01/19-12 от 30.08.2019 ( д. № 4 НЕФТЭК)</t>
  </si>
  <si>
    <t>AGR.15.002183</t>
  </si>
  <si>
    <t>Договор комис.№ НФ01/18-31 от 03.12.2018 (доп.9 Киргизия)</t>
  </si>
  <si>
    <t>AGR.15.002185</t>
  </si>
  <si>
    <t>НФ01/19-12 от 30.08.2019 ( д. № 5 НЕФТЭК)</t>
  </si>
  <si>
    <t>AGR.15.002186</t>
  </si>
  <si>
    <t>AGR.15.002188</t>
  </si>
  <si>
    <t>Договор комис.№ НФ01/18-31 от 03.12.2018 (доп.8)</t>
  </si>
  <si>
    <t>AGR.15.002195</t>
  </si>
  <si>
    <t>Договор комис.№ НФ01/18-31 от 03.12.2018 (доп.8, 9)</t>
  </si>
  <si>
    <t>AGR.15.002202</t>
  </si>
  <si>
    <t>AGR.15.002213</t>
  </si>
  <si>
    <t>AGR.15.002215</t>
  </si>
  <si>
    <t>НФ01/17-15 от 27.06.2017 ( д. № 26 КМК)</t>
  </si>
  <si>
    <t>AGR.15.002216</t>
  </si>
  <si>
    <t>AGR.15.002302</t>
  </si>
  <si>
    <t>НФ01/17-15 от 27.06.2017 ( д. № 26 ИмпЭксТрейд)</t>
  </si>
  <si>
    <t>AGR.15.002306</t>
  </si>
  <si>
    <t>НФ01/17-15 от 27.06.2017 ( д. № 26 Ойл Энерджи Групп)</t>
  </si>
  <si>
    <t>AGR.15.002308</t>
  </si>
  <si>
    <t>НФ01/17-15 от 27.06.2017 ( д. № 26 Экохим)</t>
  </si>
  <si>
    <t>AGR.15.002322</t>
  </si>
  <si>
    <t>НФ01/17-15 от 27.06.2017 ( д. № 26 РА-Пов)</t>
  </si>
  <si>
    <t>AGR.15.002331</t>
  </si>
  <si>
    <t>AGR.15.002332</t>
  </si>
  <si>
    <t>Договор комис.№ НФ01/18-31 от 03.12.2018 (доп. 10)</t>
  </si>
  <si>
    <t>AGR.15.002344</t>
  </si>
  <si>
    <t>Договор комис.№ НФ01/18-31 от 03.12.2018 (доп.10)</t>
  </si>
  <si>
    <t>AGR.15.002345</t>
  </si>
  <si>
    <t>НФ01/17-15 от 27.06.2017 ( д. № 27 ИмпЭксТрейд)</t>
  </si>
  <si>
    <t>AGR.15.002351</t>
  </si>
  <si>
    <t>НФ01/17-15 от 27.06.2017 ( д. № 27 РА-Пов)</t>
  </si>
  <si>
    <t>AGR.15.002354</t>
  </si>
  <si>
    <t>НФ01/19-12 от 30.08.2019 ( д. № 6 НЕФТЭК)</t>
  </si>
  <si>
    <t>AGR.15.002357</t>
  </si>
  <si>
    <t>Договор комис.№ НФ01/18-31 от 03.12.2018 (доп.11)</t>
  </si>
  <si>
    <t>AGR.15.002358</t>
  </si>
  <si>
    <t>AGR.15.002360</t>
  </si>
  <si>
    <t>AGR.15.002362</t>
  </si>
  <si>
    <t>AGR.15.002363</t>
  </si>
  <si>
    <t>AGR.15.002393</t>
  </si>
  <si>
    <t>НФ01/17-15 от 27.06.2017 ( д. № 27 КМК)</t>
  </si>
  <si>
    <t>AGR.15.002433</t>
  </si>
  <si>
    <t>Договор комис.№ НФ01/18-31 от 03.12.2018 (доп. 11)</t>
  </si>
  <si>
    <t>AGR.15.002436</t>
  </si>
  <si>
    <t>AGR.15.002453</t>
  </si>
  <si>
    <t>AGR.15.002458</t>
  </si>
  <si>
    <t>AGR.15.002462</t>
  </si>
  <si>
    <t>AGR.15.002463</t>
  </si>
  <si>
    <t>НФ01/17-15 от 27.06.2017 ( д. № 28 ИмпЭксТрейд)</t>
  </si>
  <si>
    <t>AGR.15.002529</t>
  </si>
  <si>
    <t>Дог №НФ02/20-6/СЗ02/19-603 от 01.01.2020 - Сопровождение OIS</t>
  </si>
  <si>
    <t>AGR.15.002566</t>
  </si>
  <si>
    <t>Договор комис.№ НФ01/18-31 от 03.12.2018 (доп.12)</t>
  </si>
  <si>
    <t>AGR.15.002585</t>
  </si>
  <si>
    <t>Договор комис.№ НФ01/18-31 от 03.12.2018 (доп. 12)</t>
  </si>
  <si>
    <t>AGR.15.002586</t>
  </si>
  <si>
    <t>AGR.15.002588</t>
  </si>
  <si>
    <t>AGR.15.002593</t>
  </si>
  <si>
    <t>НФ01/17-15 от 27.06.2017 ( д. № 29 ИмпЭксТрейд)</t>
  </si>
  <si>
    <t>AGR.15.002595</t>
  </si>
  <si>
    <t>AGR.15.002667</t>
  </si>
  <si>
    <t>НФ02/20-34/СЗ02/20-108 от 03.03.2020 г</t>
  </si>
  <si>
    <t>AGR.15.002668</t>
  </si>
  <si>
    <t>Договор комис.№ НФ01/18-31 от 03.12.2018 (доп. 13)</t>
  </si>
  <si>
    <t>AGR.15.002670</t>
  </si>
  <si>
    <t>Договор комис.№ НФ01/18-31 от 03.12.2018 (доп.13)</t>
  </si>
  <si>
    <t>AGR.15.002681</t>
  </si>
  <si>
    <t>AGR.15.002685</t>
  </si>
  <si>
    <t>AGR.15.002686</t>
  </si>
  <si>
    <t>НФ01/17-15 от 27.06.2017 ( д. № 29 ГазТрейдинг)</t>
  </si>
  <si>
    <t>AGR.15.002687</t>
  </si>
  <si>
    <t>AGR.15.002770</t>
  </si>
  <si>
    <t>Договор комис.№ НФ01/18-31 от 03.12.2018 (доп.14)</t>
  </si>
  <si>
    <t>AGR.15.002772</t>
  </si>
  <si>
    <t>НФ01/17-15 от 27.06.2017 ( д. № 30 ГазТрейдинг)</t>
  </si>
  <si>
    <t>AGR.15.002774</t>
  </si>
  <si>
    <t>Договор комис.№ НФ01/18-31 от 03.12.2018 (доп.15)</t>
  </si>
  <si>
    <t>AGR.15.002776</t>
  </si>
  <si>
    <t>AGR.15.002778</t>
  </si>
  <si>
    <t>AGR.15.002779</t>
  </si>
  <si>
    <t>Договор комис.№ НФ01/18-31 от 03.12.2018 (доп. 14)</t>
  </si>
  <si>
    <t>AGR.15.002781</t>
  </si>
  <si>
    <t>AGR.15.002788</t>
  </si>
  <si>
    <t>НФ01/17-15 от 27.06.2017 ( д. № 30 ИмпЭксТрейд)</t>
  </si>
  <si>
    <t>AGR.15.002790</t>
  </si>
  <si>
    <t>НФ01/17-15 от 27.06.2017 ( д. № 31 ИмпЭксТрейд)</t>
  </si>
  <si>
    <t>AGR.15.002791</t>
  </si>
  <si>
    <t>AGR.15.002793</t>
  </si>
  <si>
    <t>НФ01/17-15 от 27.06.2017 ( д. № 31 М-ОЙЛ)</t>
  </si>
  <si>
    <t>AGR.15.002822</t>
  </si>
  <si>
    <t>НФ02/17-52 от 01.07.2017 г</t>
  </si>
  <si>
    <t>AGR.15.002823</t>
  </si>
  <si>
    <t>Договор №НФ02/17-61 от 01.07.2017 г</t>
  </si>
  <si>
    <t>AGR.15.002927</t>
  </si>
  <si>
    <t>Договор комис.№ НФ01/18-31 от 03.12.2018 (доп. 15)</t>
  </si>
  <si>
    <t>AGR.15.002932</t>
  </si>
  <si>
    <t>AGR.15.002936</t>
  </si>
  <si>
    <t>AGR.15.002943</t>
  </si>
  <si>
    <t>Нф01/17-15 от 27.06.2017 г</t>
  </si>
  <si>
    <t>AGR.15.002944</t>
  </si>
  <si>
    <t>НФ01/17-15 от 27.06.2017 г ( коммерческий кредит)</t>
  </si>
  <si>
    <t>AGR.15.003008</t>
  </si>
  <si>
    <t>НФ01/17-15 от 27.06.2017 ( д. № 32 ИмпЭксТрейд)</t>
  </si>
  <si>
    <t>AGR.15.003019</t>
  </si>
  <si>
    <t>Договор комис.№ НФ01/18-31 от 03.12.2018 (доп.16)</t>
  </si>
  <si>
    <t>AGR.15.003020</t>
  </si>
  <si>
    <t>AGR.15.003024</t>
  </si>
  <si>
    <t>AGR.15.003027</t>
  </si>
  <si>
    <t>Договор комис.№ НФ01/18-31 от 03.12.2018 (доп. 16)</t>
  </si>
  <si>
    <t>AGR.15.003028</t>
  </si>
  <si>
    <t>AGR.15.003088</t>
  </si>
  <si>
    <t>НФ01/17-15 от 27.06.2017 ( д. № 33 ИмпЭксТрейд)</t>
  </si>
  <si>
    <t>AGR.15.003090</t>
  </si>
  <si>
    <t>НФ01/17-15 от 27.06.2017 ( д. № 33/1 Экохим)</t>
  </si>
  <si>
    <t>AGR.15.003103</t>
  </si>
  <si>
    <t>AGR.15.003104</t>
  </si>
  <si>
    <t>Договор комис.№ НФ01/18-31 от 03.12.2018 (доп.17)</t>
  </si>
  <si>
    <t>AGR.15.003108</t>
  </si>
  <si>
    <t>AGR.15.003112</t>
  </si>
  <si>
    <t>AGR.15.003114</t>
  </si>
  <si>
    <t>Договор комис.№ НФ01/18-31 от 03.12.2018 (доп. 17)</t>
  </si>
  <si>
    <t>AGR.15.003115</t>
  </si>
  <si>
    <t>AGR.15.003182</t>
  </si>
  <si>
    <t>НФ02/20-75//СЗ02/20-317 от 10.08.2020 г</t>
  </si>
  <si>
    <t>AGR.15.003184</t>
  </si>
  <si>
    <t>Договор комис.№ НФ01/18-31 от 03.12.2018 (доп.18)</t>
  </si>
  <si>
    <t>AGR.15.003185</t>
  </si>
  <si>
    <t>НФ01/17-15 от 27.06.2017 ( д. № 34 ИмпЭксТрейд)</t>
  </si>
  <si>
    <t>AGR.15.003189</t>
  </si>
  <si>
    <t>НФ01/17-15 от 27.06.2017 ( д. № 34/1 М-ОЙЛ)</t>
  </si>
  <si>
    <t>AGR.15.003192</t>
  </si>
  <si>
    <t>AGR.15.003194</t>
  </si>
  <si>
    <t>Договор комис.№ НФ01/18-31 от 03.12.2018 (доп. 18)</t>
  </si>
  <si>
    <t>AGR.15.003214</t>
  </si>
  <si>
    <t>Договор комис.№ НФ01/18-31 от 03.12.2018 (доп.18тест)</t>
  </si>
  <si>
    <t>AGR.15.003299</t>
  </si>
  <si>
    <t>Договор комис.№ НФ01/18-31 от 03.12.2018 (доп. 19)</t>
  </si>
  <si>
    <t>AGR.15.003304</t>
  </si>
  <si>
    <t>НФ01/17-15 от 27.06.2017 ( д. № 35 ИмпЭксТрейд)</t>
  </si>
  <si>
    <t>AGR.15.003306</t>
  </si>
  <si>
    <t>НФ01/17-15 от 27.06.2017 ( д. № 35/2 М-ОЙЛ)</t>
  </si>
  <si>
    <t>AGR.15.003308</t>
  </si>
  <si>
    <t>НФ01/17-15 от 27.06.2017 ( д. № 35/1 Маркол)</t>
  </si>
  <si>
    <t>AGR.15.003313</t>
  </si>
  <si>
    <t>Договор комис.№ НФ01/18-31 от 03.12.2018 (доп.19)</t>
  </si>
  <si>
    <t>AGR.15.003318</t>
  </si>
  <si>
    <t>AGR.15.003407</t>
  </si>
  <si>
    <t>Договор комис.№ НФ01/18-31 от 03.12.2018 (доп. 20)</t>
  </si>
  <si>
    <t>AGR.15.003412</t>
  </si>
  <si>
    <t>Договор комис.№ НФ01/18-31 от 03.12.2018 (доп.20)</t>
  </si>
  <si>
    <t>AGR.15.003417</t>
  </si>
  <si>
    <t>НФ01/17-15 от 27.06.2017 ( д. № 36/1 Маркол)</t>
  </si>
  <si>
    <t>AGR.15.003423</t>
  </si>
  <si>
    <t>НФ01/17-15 от 27.06.2017 ( д. № 36 ИмпЭксТрейд)</t>
  </si>
  <si>
    <t>AGR.15.003429</t>
  </si>
  <si>
    <t>AGR.15.003431</t>
  </si>
  <si>
    <t>НФ02/20-104 от 01.07.2020</t>
  </si>
  <si>
    <t>AGR.15.003486</t>
  </si>
  <si>
    <t>Договор комис.№ НФ01/18-31 от 03.12.2018 (доп. 21)</t>
  </si>
  <si>
    <t>AGR.15.003494</t>
  </si>
  <si>
    <t>Договор комис.№ НФ01/18-31 от 03.12.2018 (доп.21)</t>
  </si>
  <si>
    <t>AGR.15.003500</t>
  </si>
  <si>
    <t>НФ01/17-15 от 27.06.2017 ( д. № 37/3 Экохим)</t>
  </si>
  <si>
    <t>AGR.15.003502</t>
  </si>
  <si>
    <t>НФ01/17-15 от 27.06.2017 ( д. № 37 ИмпЭксТрейд)</t>
  </si>
  <si>
    <t>AGR.15.003504</t>
  </si>
  <si>
    <t>НФ01/17-15 от 27.06.2017 ( д. № 37/1 Маркол)</t>
  </si>
  <si>
    <t>AGR.15.003505</t>
  </si>
  <si>
    <t>AGR.15.003508</t>
  </si>
  <si>
    <t>НФ01/17-15 от 27.06.2017 ( д. № 37/2 Битум)</t>
  </si>
  <si>
    <t>AGR.15.003512</t>
  </si>
  <si>
    <t>НФ01/17-15 от 27.06.2017 ( д. № 38/1 Битум)</t>
  </si>
  <si>
    <t>AGR.15.003598</t>
  </si>
  <si>
    <t>Договор комис.№ НФ01/18-31 от 03.12.2018 (доп. 22)</t>
  </si>
  <si>
    <t>AGR.15.003630</t>
  </si>
  <si>
    <t>НФ01/17-15 от 27.06.2017 ( д. № 38 ИмпЭксТрейд)</t>
  </si>
  <si>
    <t>AGR.15.003632</t>
  </si>
  <si>
    <t>НФ01/17-15 от 27.06.2017 ( д. № 38/3 Экохим)</t>
  </si>
  <si>
    <t>AGR.15.003638</t>
  </si>
  <si>
    <t>Договор комис.№ НФ01/18-31 от 03.12.2018 (доп.22)</t>
  </si>
  <si>
    <t>AGR.15.003641</t>
  </si>
  <si>
    <t>НФ01/17-15 от 27.06.2017 ( д. № 39/4 Ойлросса)</t>
  </si>
  <si>
    <t>AGR.15.003656</t>
  </si>
  <si>
    <t>AGR.15.003659</t>
  </si>
  <si>
    <t>Договор комис.№ НФ01/18-31 от 03.12.2018 (доп.23)</t>
  </si>
  <si>
    <t>AGR.15.003660</t>
  </si>
  <si>
    <t>AGR.15.003670</t>
  </si>
  <si>
    <t>Договор комис.№ НФ01/18-31 от 03.12.2018 (доп. 23)</t>
  </si>
  <si>
    <t>AGR.15.003675</t>
  </si>
  <si>
    <t>НФ01/17-15 от 27.06.2017 ( д. № 38/2 Маркол)</t>
  </si>
  <si>
    <t>AGR.15.003676</t>
  </si>
  <si>
    <t>НФ01/17-15 от 27.06.2017 ( д. № 39 ИмпЭксТрейд)</t>
  </si>
  <si>
    <t>AGR.15.003682</t>
  </si>
  <si>
    <t>НФ01/17-15 от 27.06.2017 ( д. № 39/1 Битум)</t>
  </si>
  <si>
    <t>AGR.15.003684</t>
  </si>
  <si>
    <t>НФ01/17-15 от 27.06.2017 ( д. № 39/2 Маркол)</t>
  </si>
  <si>
    <t>AGR.15.003686</t>
  </si>
  <si>
    <t>НФ01/17-15 от 27.06.2017 ( д. № 39/3 Экохим)</t>
  </si>
  <si>
    <t>AGR.15.003708</t>
  </si>
  <si>
    <t>Договор поручительства № 20-33/23 от 05.08.2020 г.</t>
  </si>
  <si>
    <t>AGR.15.003793</t>
  </si>
  <si>
    <t>НФ01/17-15 от 27.06.2017 ( д. № 40/1 Битум)</t>
  </si>
  <si>
    <t>AGR.15.003891</t>
  </si>
  <si>
    <t>Договор комис.№ НФ01/18-31 от 03.12.2018 (доп. 24)</t>
  </si>
  <si>
    <t>AGR.15.003899</t>
  </si>
  <si>
    <t>Договор комис.№ НФ01/18-31 от 03.12.2018 (доп.24)</t>
  </si>
  <si>
    <t>AGR.15.003902</t>
  </si>
  <si>
    <t>НФ01/17-15 от 27.06.2017 ( д. № 40 ИмпЭксТрейд)</t>
  </si>
  <si>
    <t>AGR.15.003904</t>
  </si>
  <si>
    <t>НФ01/17-15 от 27.06.2017 ( д. № 41 Нефтьинвест)</t>
  </si>
  <si>
    <t>AGR.15.003906</t>
  </si>
  <si>
    <t>НФ01/17-15 от 27.06.2017 ( д. № 41/1 Битум)</t>
  </si>
  <si>
    <t>AGR.15.003908</t>
  </si>
  <si>
    <t>НФ01/17-15 от 27.06.2017 ( д. № 41/3 Экохим)</t>
  </si>
  <si>
    <t>AGR.15.003909</t>
  </si>
  <si>
    <t>AGR.15.003931</t>
  </si>
  <si>
    <t>НФ01/17-15 от 27.06.2017 ( д. № 40/2 Ойлросса)</t>
  </si>
  <si>
    <t>AGR.15.003997</t>
  </si>
  <si>
    <t>НФ02/21-2/СЗ02/20-480 от 01.01.2021 - Сопровождение OIS</t>
  </si>
  <si>
    <t>AGR.15.004066</t>
  </si>
  <si>
    <t>Договор комис.№ НФ01/18-31 от 03.12.2018 (доп.25)</t>
  </si>
  <si>
    <t>AGR.15.004070</t>
  </si>
  <si>
    <t>Договор комис.№ НФ01/18-31 от 03.12.2018 (доп. 25)</t>
  </si>
  <si>
    <t>AGR.15.004072</t>
  </si>
  <si>
    <t>AGR.15.004079</t>
  </si>
  <si>
    <t>НФ02/21-2/СЗ02/20-480 от 01.01.2021</t>
  </si>
  <si>
    <t>AGR.15.004083</t>
  </si>
  <si>
    <t>НФ01/17-15 от 27.06.2017 ( д. № 42/1 Битум)</t>
  </si>
  <si>
    <t>AGR.15.004096</t>
  </si>
  <si>
    <t>НФ01/17-15 от 27.06.2017 ( д. № 41/2 Ойлросса)</t>
  </si>
  <si>
    <t>AGR.15.004217</t>
  </si>
  <si>
    <t>НФ01/17-15 от 27.06.2017 ( д. № 42/2 Ойлросса)</t>
  </si>
  <si>
    <t>AGR.15.004227</t>
  </si>
  <si>
    <t>Договор комис.№ НФ01/18-31 от 03.12.2018 (доп. 26)</t>
  </si>
  <si>
    <t>AGR.15.004228</t>
  </si>
  <si>
    <t>Договор комис.№ НФ01/18-31 от 03.12.2018 (доп.26)</t>
  </si>
  <si>
    <t>AGR.15.004229</t>
  </si>
  <si>
    <t>НФ02/20-121/СЗ02/20-554 от 20.11.2020 г</t>
  </si>
  <si>
    <t>AGR.15.004237</t>
  </si>
  <si>
    <t>AGR.15.004249</t>
  </si>
  <si>
    <t>НФ01/17-15 от 27.06.2017 ( д. № 42/3 Экохим)</t>
  </si>
  <si>
    <t>AGR.15.004251</t>
  </si>
  <si>
    <t>НФ01/17-15 от 27.06.2017 ( д. № 42 Нефтьинвест)</t>
  </si>
  <si>
    <t>AGR.15.004257</t>
  </si>
  <si>
    <t>НФ01/17-15 от 27.06.2017 ( д. № 43/2 Ойлросса)</t>
  </si>
  <si>
    <t>AGR.15.004380</t>
  </si>
  <si>
    <t>Договор комис.№ НФ01/18-31 от 03.12.2018 (доп.27)</t>
  </si>
  <si>
    <t>AGR.15.004387</t>
  </si>
  <si>
    <t>НФ01/17-15 от 27.06.2017 ( д. № 43 Нефтьинвест)</t>
  </si>
  <si>
    <t>AGR.15.004391</t>
  </si>
  <si>
    <t>AGR.15.004394</t>
  </si>
  <si>
    <t>НФ01/17-15 от 27.06.2017 ( д. № 43/1 Битум)</t>
  </si>
  <si>
    <t>AGR.15.004395</t>
  </si>
  <si>
    <t>Договор комис.№ НФ01/18-31 от 03.12.2018 (доп. 27)</t>
  </si>
  <si>
    <t>AGR.15.004403</t>
  </si>
  <si>
    <t>НФ01/17-15 от 27.06.2017 ( д. № 43/3 Экохим)</t>
  </si>
  <si>
    <t>AGR.15.004425</t>
  </si>
  <si>
    <t>НФ01/17-15 от 27.06.2017 ( д. № 44/1 Битум)</t>
  </si>
  <si>
    <t>AGR.15.004524</t>
  </si>
  <si>
    <t>письмо № 1262 от 21.06.2021</t>
  </si>
  <si>
    <t>AGR.15.004525</t>
  </si>
  <si>
    <t>AGR.15.004526</t>
  </si>
  <si>
    <t>AGR.15.004569</t>
  </si>
  <si>
    <t>НФ01/17-15 от 27.06.2017 ( д. № 44/2 Ойлросса)</t>
  </si>
  <si>
    <t>AGR.15.004570</t>
  </si>
  <si>
    <t>Договор комис.№ НФ01/18-31 от 03.12.2018 (доп.28)</t>
  </si>
  <si>
    <t>AGR.15.004583</t>
  </si>
  <si>
    <t>Договор комис.№ НФ01/18-31 от 03.12.2018 (доп. 28)</t>
  </si>
  <si>
    <t>AGR.15.004593</t>
  </si>
  <si>
    <t>AGR.15.004597</t>
  </si>
  <si>
    <t>НФ01/17-15 от 27.06.2017 ( д. № 44/3 Экохим)</t>
  </si>
  <si>
    <t>AGR.15.004601</t>
  </si>
  <si>
    <t>НФ01/17-15 от 27.06.2017 ( д. № 44 Нефтьинвест)</t>
  </si>
  <si>
    <t>AGR.15.004602</t>
  </si>
  <si>
    <t>НФ01/17-15 от 27.06.2017 ( д. № 45/1 Битум)</t>
  </si>
  <si>
    <t>AGR.15.004679</t>
  </si>
  <si>
    <t>новый</t>
  </si>
  <si>
    <t>AGR.15.004760</t>
  </si>
  <si>
    <t>Договор комис.№ НФ01/18-31 от 03.12.2018 (доп.29)</t>
  </si>
  <si>
    <t>AGR.15.004764</t>
  </si>
  <si>
    <t>НФ01/17-15 от 27.06.2017 ( д. № 45/2 Ойлросса)</t>
  </si>
  <si>
    <t>AGR.15.004788</t>
  </si>
  <si>
    <t>Договор комис.№ НФ01/18-31 от 03.12.2018 (доп. 29)</t>
  </si>
  <si>
    <t>AGR.15.004795</t>
  </si>
  <si>
    <t>НФ01/17-15 от 27.06.2017 ( д. № 45/3 Экохим)</t>
  </si>
  <si>
    <t>AGR.15.004796</t>
  </si>
  <si>
    <t>AGR.15.004799</t>
  </si>
  <si>
    <t>НФ01/17-15 от 27.06.2017 ( д. № 45 Нефтьинвест)</t>
  </si>
  <si>
    <t>AGR.15.004885</t>
  </si>
  <si>
    <t>Договор комис.№ НФ01/18-31 от 03.12.2018 (доп.30)</t>
  </si>
  <si>
    <t>AGR.15.004889</t>
  </si>
  <si>
    <t>НФ01/17-15 от 27.06.2017 ( д. № 46/3 Экохим)</t>
  </si>
  <si>
    <t>AGR.15.004904</t>
  </si>
  <si>
    <t>НФ01/17-15 от 27.06.2017 ( д. № 46/1 Ойлгрупп)</t>
  </si>
  <si>
    <t>AGR.15.004908</t>
  </si>
  <si>
    <t>НФ01/17-15 от 27.06.2017 ( д. № 47/4 Игл Энерджи)</t>
  </si>
  <si>
    <t>AGR.15.004912</t>
  </si>
  <si>
    <t>НФ01/17-15 от 27.06.2017 ( д. № 46/2 Ойлросса)</t>
  </si>
  <si>
    <t>AGR.15.004915</t>
  </si>
  <si>
    <t>AGR.15.004918</t>
  </si>
  <si>
    <t>Договор комис.№ НФ01/18-31 от 03.12.2018 (доп. 30)</t>
  </si>
  <si>
    <t>AGR.15.004920</t>
  </si>
  <si>
    <t>НФ01/17-15 от 27.06.2017 ( д. № 46 Нефтьинвест)</t>
  </si>
  <si>
    <t>AGR.15.005042</t>
  </si>
  <si>
    <t>НФ01/17-15 от 27.06.2017 ( д. № 47/2 Ойлросса)</t>
  </si>
  <si>
    <t>AGR.15.005044</t>
  </si>
  <si>
    <t>НФ01/17-15 от 27.06.2017 ( д. № 47/5 Ойлгрупп)</t>
  </si>
  <si>
    <t>AGR.15.005053</t>
  </si>
  <si>
    <t>Договор комис.№ НФ01/18-31 от 03.12.2018 (доп.31,32)</t>
  </si>
  <si>
    <t>AGR.15.005069</t>
  </si>
  <si>
    <t>AGR.15.005073</t>
  </si>
  <si>
    <t>Договор комис.№ НФ01/18-31 от 03.12.2018 (доп. 31,32)</t>
  </si>
  <si>
    <t>AGR.15.005074</t>
  </si>
  <si>
    <t>НФ01/17-15 от 27.06.2017 ( д. № 48/1 Ойлгрупп)</t>
  </si>
  <si>
    <t>AGR.15.005076</t>
  </si>
  <si>
    <t>НФ01/17-15 от 27.06.2017 ( д. № 47/1 Битум)</t>
  </si>
  <si>
    <t>AGR.15.005078</t>
  </si>
  <si>
    <t>НФ01/17-15 от 27.06.2017 ( д. № 47/3 Экохим)</t>
  </si>
  <si>
    <t>AGR.15.005080</t>
  </si>
  <si>
    <t>НФ01/17-15 от 27.06.2017 ( д. № 47 Нефтьинвест)</t>
  </si>
  <si>
    <t>AGR.15.005152</t>
  </si>
  <si>
    <t>Договор комис.№ НФ01/18-31 от 03.12.2018 (доп.33)</t>
  </si>
  <si>
    <t>AGR.15.005155</t>
  </si>
  <si>
    <t>НФ01/17-15 от 27.06.2017 ( д. № 49/1 Битум)</t>
  </si>
  <si>
    <t>AGR.15.005157</t>
  </si>
  <si>
    <t>НФ01/17-15 от 27.06.2017 ( д. № 49/4 Импориа трейдинг)</t>
  </si>
  <si>
    <t>AGR.15.005168</t>
  </si>
  <si>
    <t>Договор комис.№ НФ01/18-31 от 03.12.2018 (доп. 33)</t>
  </si>
  <si>
    <t>AGR.15.005172</t>
  </si>
  <si>
    <t>AGR.15.005175</t>
  </si>
  <si>
    <t>НФ01/17-15 от 27.06.2017 ( д. № 48/3 Экохим)</t>
  </si>
  <si>
    <t>AGR.15.005178</t>
  </si>
  <si>
    <t>НФ01/17-15 от 27.06.2017 ( д. № 48 Нефтьинвест)</t>
  </si>
  <si>
    <t>AGR.15.005179</t>
  </si>
  <si>
    <t>НФ01/17-15 от 27.06.2017 ( д. № 48/2 Ойлросса)</t>
  </si>
  <si>
    <t>AGR.15.005278</t>
  </si>
  <si>
    <t>НФ01/17-15 от 27.06.2017 ( д. № 49/3 Экохим)</t>
  </si>
  <si>
    <t>AGR.15.005285</t>
  </si>
  <si>
    <t>Договор комис.№ НФ01/18-31 от 03.12.2018 (доп.34)</t>
  </si>
  <si>
    <t>AGR.15.005297</t>
  </si>
  <si>
    <t>НФ01/17-15 от 27.06.2017 ( д. № 49/5 Ойлгрупп)</t>
  </si>
  <si>
    <t>AGR.15.005298</t>
  </si>
  <si>
    <t>НФ01/17-15 от 27.06.2017 ( д. № 50/4 Ойлгрупп)</t>
  </si>
  <si>
    <t>AGR.15.005300</t>
  </si>
  <si>
    <t>НФ01/17-15 от 27.06.2017 ( д. № 49/6 НС-Ойл)</t>
  </si>
  <si>
    <t>AGR.15.005303</t>
  </si>
  <si>
    <t>НФ01/17-15 от 27.06.2017 ( д. № 50/3 Экохим)</t>
  </si>
  <si>
    <t>AGR.15.005304</t>
  </si>
  <si>
    <t>Договор комис.№ НФ01/18-31 от 03.12.2018 (доп. 34)</t>
  </si>
  <si>
    <t>AGR.15.005305</t>
  </si>
  <si>
    <t>AGR.15.005309</t>
  </si>
  <si>
    <t>НФ01/17-15 от 27.06.2017 ( д. № 49/7 Игл Энерджи)</t>
  </si>
  <si>
    <t>AGR.15.005313</t>
  </si>
  <si>
    <t>НФ01/17-15 от 27.06.2017 ( д. № 49 Нефтьинвест)</t>
  </si>
  <si>
    <t>AGR.15.005314</t>
  </si>
  <si>
    <t>НФ01/17-15 от 27.06.2017 ( д. № 50 Нефтьинвест)</t>
  </si>
  <si>
    <t>AGR.15.005317</t>
  </si>
  <si>
    <t>НФ01/17-15 от 27.06.2017 ( д. № 50/1 Битум)</t>
  </si>
  <si>
    <t>AGR.15.005318</t>
  </si>
  <si>
    <t>НФ01/17-15 от 27.06.2017 ( д. № 49/2 Ойлросса)</t>
  </si>
  <si>
    <t>AGR.15.005320</t>
  </si>
  <si>
    <t>НФ01/17-15 от 27.06.2017 ( д. № 50/2 Ойлросса)</t>
  </si>
  <si>
    <t>AGR.15.005467</t>
  </si>
  <si>
    <t>НФ01/17-15 от 27.06.2017 ( д. № 50/6 Импориа трейдинг)</t>
  </si>
  <si>
    <t>AGR.15.005469</t>
  </si>
  <si>
    <t>НФ01/17-15 от 27.06.2017 ( д. № 50/5 Игл Энерджи)</t>
  </si>
  <si>
    <t>AGR.15.005471</t>
  </si>
  <si>
    <t>НФ01/17-15 от 27.06.2017 ( д. № 51/7 НС-Ойл)</t>
  </si>
  <si>
    <t>AGR.15.005475</t>
  </si>
  <si>
    <t>НФ01/17-15 от 27.06.2017 ( д. № 51/2 Ойлросса)</t>
  </si>
  <si>
    <t>AGR.15.005477</t>
  </si>
  <si>
    <t>НФ01/17-15 от 27.06.2017 ( д. № 51/3 Экохим)</t>
  </si>
  <si>
    <t>AGR.15.005478</t>
  </si>
  <si>
    <t>НФ01/17-15 от 27.06.2017 ( д. № 51/1 Битум)</t>
  </si>
  <si>
    <t>AGR.15.005480</t>
  </si>
  <si>
    <t>НФ01/17-15 от 27.06.2017 ( д. № 51/5 Игл Энерджи)</t>
  </si>
  <si>
    <t>AGR.15.005483</t>
  </si>
  <si>
    <t>НФ01/17-15 от 27.06.2017 ( д. № 51/4 Ойлгрупп)</t>
  </si>
  <si>
    <t>AGR.15.005487</t>
  </si>
  <si>
    <t>Договор комис.№ НФ01/18-31 от 03.12.2018 (доп.35)</t>
  </si>
  <si>
    <t>AGR.15.005491</t>
  </si>
  <si>
    <t>НФ01/17-15 от 27.06.2017 ( д. № 51 Нефтьинвест)</t>
  </si>
  <si>
    <t>AGR.15.005499</t>
  </si>
  <si>
    <t>AGR.15.005501</t>
  </si>
  <si>
    <t>Договор комис.№ НФ01/18-31 от 03.12.2018 (доп. 35)</t>
  </si>
  <si>
    <t>AGR.15.005600</t>
  </si>
  <si>
    <t>Договор комис.№ НФ01/18-31 от 03.12.2018 (доп.36)</t>
  </si>
  <si>
    <t>AGR.15.005609</t>
  </si>
  <si>
    <t>НФ01/17-15 от 27.06.2017 ( д. № 51/6 Импориа трейдинг)</t>
  </si>
  <si>
    <t>AGR.15.005610</t>
  </si>
  <si>
    <t>AGR.15.005613</t>
  </si>
  <si>
    <t>НФ01/17-15 от 27.06.2017 ( д. № 52/1 Битум)</t>
  </si>
  <si>
    <t>AGR.15.005614</t>
  </si>
  <si>
    <t>Договор комис.№ НФ01/18-31 от 03.12.2018 (доп. 36)</t>
  </si>
  <si>
    <t>AGR.15.005618</t>
  </si>
  <si>
    <t>НФ01/17-15 от 27.06.2017 ( д. № 52 Нефтьинвест)</t>
  </si>
  <si>
    <t>AGR.15.005620</t>
  </si>
  <si>
    <t>НФ01/17-15 от 27.06.2017 ( д. № 52/2 Ойлросса)</t>
  </si>
  <si>
    <t>AGR.15.005722</t>
  </si>
  <si>
    <t>Договор комис.№ НФ01/18-31 от 03.12.2018 (доп.37)</t>
  </si>
  <si>
    <t>AGR.15.005727</t>
  </si>
  <si>
    <t>AGR.15.005730</t>
  </si>
  <si>
    <t>НФ01/17-15 от 27.06.2017 ( д. № 52/3 Экохим)</t>
  </si>
  <si>
    <t>AGR.15.005732</t>
  </si>
  <si>
    <t>НФ01/17-15 от 27.06.2017 ( д. № 52/4 Ойлгрупп)</t>
  </si>
  <si>
    <t>AGR.15.005733</t>
  </si>
  <si>
    <t>Договор комис.№ НФ01/18-31 от 03.12.2018 (доп. 37)</t>
  </si>
  <si>
    <t>AGR.15.005735</t>
  </si>
  <si>
    <t>НФ01/17-15 от 27.06.2017 ( д. № 52/7 НС-Ойл)</t>
  </si>
  <si>
    <t>AGR.15.005737</t>
  </si>
  <si>
    <t>НФ01/17-15 от 27.06.2017 ( д. № 53/1 Битум)</t>
  </si>
  <si>
    <t>AGR.15.005751</t>
  </si>
  <si>
    <t>НФ01/17-15 от 27.06.2017 ( д. № 52/6 Импориа трейдинг)</t>
  </si>
  <si>
    <t>AGR.15.005756</t>
  </si>
  <si>
    <t>НФ01/17-15 от 27.06.2017 ( д. № 53/4 Ойлгрупп)</t>
  </si>
  <si>
    <t>AGR.15.005760</t>
  </si>
  <si>
    <t>НФ01/17-15 от 27.06.2017 ( д. № 52/5 Игл Энерджи)</t>
  </si>
  <si>
    <t>AGR.15.005873</t>
  </si>
  <si>
    <t>НФ02/21-72 от 07.09.2021 // СЗ02/21-517 от 17.09.2021</t>
  </si>
  <si>
    <t>AGR.15.005875</t>
  </si>
  <si>
    <t>НФ01/17-15 от 27.06.2017 ( д. № 53 Нефтьинвест)</t>
  </si>
  <si>
    <t>AGR.15.005878</t>
  </si>
  <si>
    <t>НФ01/17-15 от 27.06.2017 ( д. № 53/3 Экохим)</t>
  </si>
  <si>
    <t>AGR.15.005880</t>
  </si>
  <si>
    <t>НФ01/18-31 от 03.12.2018 г ( коммерческий кредит)</t>
  </si>
  <si>
    <t>AGR.15.005884</t>
  </si>
  <si>
    <t>НФ01/17-15 от 27.06.2017 ( д. № 53/2 Ойлросса)</t>
  </si>
  <si>
    <t>AGR.15.005886</t>
  </si>
  <si>
    <t>НФ01/17-15 от 27.06.2017 ( д. № 53/6 Импориа трейдинг)</t>
  </si>
  <si>
    <t>AGR.15.005888</t>
  </si>
  <si>
    <t>НФ01/17-15 от 27.06.2017 ( д. № 53/5 Игл Энерджи)</t>
  </si>
  <si>
    <t>AGR.15.005890</t>
  </si>
  <si>
    <t>НФ01/17-15 от 27.06.2017 ( д. № 54/1 Ойлросса)</t>
  </si>
  <si>
    <t>AGR.15.006012</t>
  </si>
  <si>
    <t>НФ01/17-15 от 27.06.2017 ( д. № 54 Нефтьинвест)</t>
  </si>
  <si>
    <t>AGR.15.006013</t>
  </si>
  <si>
    <t>НФ01/17-15 от 27.06.2017 ( д. № 54/3 Импориа трейдинг)</t>
  </si>
  <si>
    <t>AGR.15.006015</t>
  </si>
  <si>
    <t>НФ01/17-15 от 27.06.2017 ( д. № 54/2 Экохим)</t>
  </si>
  <si>
    <t>AGR.15.006018</t>
  </si>
  <si>
    <t>НФ01/17-15 от 27.06.2017 ( д. № 55/1 Ойлросса)</t>
  </si>
  <si>
    <t>AGR.15.006021</t>
  </si>
  <si>
    <t>Договор комис.№ НФ01/18-31 от 03.12.2018 (доп.38)</t>
  </si>
  <si>
    <t>AGR.15.006028</t>
  </si>
  <si>
    <t>Договор комис.№ НФ01/18-31 от 03.12.2018 (доп. 38)</t>
  </si>
  <si>
    <t>AGR.15.006101</t>
  </si>
  <si>
    <t>AGR.15.006108</t>
  </si>
  <si>
    <t>Договор комис.№ НФ01/18-31 от 03.12.2018 (доп.39)</t>
  </si>
  <si>
    <t>AGR.15.006112</t>
  </si>
  <si>
    <t>НФ01/17-15 от 27.06.2017 ( д. № 55 Нефтьинвест)</t>
  </si>
  <si>
    <t>AGR.15.006116</t>
  </si>
  <si>
    <t>НФ01/17-15 от 27.06.2017 ( д. № 55/2 Экохим)</t>
  </si>
  <si>
    <t>AGR.15.006118</t>
  </si>
  <si>
    <t>НФ01/17-15 от 27.06.2017 ( д. № 55/3 Импориа трейдинг)</t>
  </si>
  <si>
    <t>AGR.15.006119</t>
  </si>
  <si>
    <t>Договор комис.№ НФ01/18-31 от 03.12.2018 (доп. 39)</t>
  </si>
  <si>
    <t>AGR.15.006224</t>
  </si>
  <si>
    <t>Договор комис.№ НФ01/18-31 от 03.12.2018 (доп.40)</t>
  </si>
  <si>
    <t>AGR.15.006234</t>
  </si>
  <si>
    <t>НФ01/17-15 от 27.06.2017 ( д. № 56/1 Экохим)</t>
  </si>
  <si>
    <t>AGR.15.006236</t>
  </si>
  <si>
    <t>НФ01/17-15 от 27.06.2017 ( д. № 56 Нефтьинвест)</t>
  </si>
  <si>
    <t>AGR.15.006239</t>
  </si>
  <si>
    <t>НФ01/17-15 от 27.06.2017 ( д. № 57/2 Экохим)</t>
  </si>
  <si>
    <t>AGR.15.006242</t>
  </si>
  <si>
    <t>НФ01/17-15 от 27.06.2017 ( д. № 57/3 НС-Ойл)</t>
  </si>
  <si>
    <t>AGR.15.006244</t>
  </si>
  <si>
    <t>НФ01/17-15 от 27.06.2017 ( д. № 57/1 Ойлросса)</t>
  </si>
  <si>
    <t>AGR.15.006245</t>
  </si>
  <si>
    <t>Договор комис.№ НФ01/18-31 от 03.12.2018 (доп.41)</t>
  </si>
  <si>
    <t>AGR.15.006249</t>
  </si>
  <si>
    <t>AGR.15.006337</t>
  </si>
  <si>
    <t>AGR.15.006340</t>
  </si>
  <si>
    <t>Договор комис.№ НФ01/18-31 от 03.12.2018 (доп.42)</t>
  </si>
  <si>
    <t>AGR.15.006341</t>
  </si>
  <si>
    <t>Договор комис.№ НФ01/18-31 от 03.12.2018 (доп.43)</t>
  </si>
  <si>
    <t>AGR.15.006342</t>
  </si>
  <si>
    <t>AGR.15.006343</t>
  </si>
  <si>
    <t>AGR.15.006352</t>
  </si>
  <si>
    <t>НФ01/17-15 от 27.06.2017 ( д. № 58/3 НС-Ойл)</t>
  </si>
  <si>
    <t>AGR.15.006357</t>
  </si>
  <si>
    <t>НФ01/17-15 от 27.06.2017 ( д. № 58/1 Ойлросса)</t>
  </si>
  <si>
    <t>AGR.15.006358</t>
  </si>
  <si>
    <t>НФ01/17-15 от 27.06.2017 ( д. № 57 Нефтьинвест)</t>
  </si>
  <si>
    <t>AGR.15.006450</t>
  </si>
  <si>
    <t>Договор комис.№ НФ01/18-31 от 03.12.2018 (доп.45)</t>
  </si>
  <si>
    <t>AGR.15.006451</t>
  </si>
  <si>
    <t>AGR.15.006455</t>
  </si>
  <si>
    <t>Договор комис.№ НФ01/18-31 от 03.12.2018 (доп.44)</t>
  </si>
  <si>
    <t>AGR.15.006462</t>
  </si>
  <si>
    <t>НФ01/17-15 от 27.06.2017 ( д. № 58 Нефтьинвест)</t>
  </si>
  <si>
    <t>AGR.15.006465</t>
  </si>
  <si>
    <t>НФ01/17-15 от 27.06.2017 ( д. № 58/2 Экохим)</t>
  </si>
  <si>
    <t>AGR.15.006468</t>
  </si>
  <si>
    <t>НФ01/17-15 от 27.06.2017 ( д. № 59/4 Ойлгрупп)</t>
  </si>
  <si>
    <t>AGR.15.006470</t>
  </si>
  <si>
    <t>НФ01/17-15 от 27.06.2017 ( д. № 59/3 НС-Ойл)</t>
  </si>
  <si>
    <t>AGR.15.006571</t>
  </si>
  <si>
    <t>Договор комис.№ НФ01/18-31 от 03.12.2018 (доп.46)</t>
  </si>
  <si>
    <t>AGR.15.006581</t>
  </si>
  <si>
    <t>СЗ02/22-564//НФ02/22-108 от 02.09.2022</t>
  </si>
  <si>
    <t>AGR.15.006584</t>
  </si>
  <si>
    <t>НФ01/17-15 от 27.06.2017 ( д. № 59/1 Ойлросса)</t>
  </si>
  <si>
    <t>AGR.15.006585</t>
  </si>
  <si>
    <t>НФ01/17-15 от 27.06.2017 ( д. № 59 Нефтьинвест)</t>
  </si>
  <si>
    <t>AGR.15.006586</t>
  </si>
  <si>
    <t>НФ01/17-15 от 27.06.2017 ( д. № 59/2 Экохим)</t>
  </si>
  <si>
    <t>AGR.15.006589</t>
  </si>
  <si>
    <t>НФ01/17-15 от 27.06.2017 ( д. № 60/3 НС-Ойл)</t>
  </si>
  <si>
    <t>AGR.15.006590</t>
  </si>
  <si>
    <t>НФ01/17-15 от 27.06.2017 ( д. № 60/1 Ойлросса)</t>
  </si>
  <si>
    <t>AGR.15.006652</t>
  </si>
  <si>
    <t>Договор комис.№ НФ01/18-31 от 03.12.2018 (доп.47)</t>
  </si>
  <si>
    <t>AGR.15.006677</t>
  </si>
  <si>
    <t>НФ01/17-15 от 27.06.2017 ( д. № 60/2 Экохим)</t>
  </si>
  <si>
    <t>AGR.15.006694</t>
  </si>
  <si>
    <t>НФ01/17-15 от 27.06.2017 ( д. № 60 Нефтьинвест)</t>
  </si>
  <si>
    <t>AGR.15.006700</t>
  </si>
  <si>
    <t>НФ01/17-15 от 27.06.2017 ( д. № 61/1 Ойлросса)</t>
  </si>
  <si>
    <t>AGR.15.006797</t>
  </si>
  <si>
    <t>Договор комис.№ НФ01/18-31 от 03.12.2018 (доп.48)</t>
  </si>
  <si>
    <t>AGR.15.006810</t>
  </si>
  <si>
    <t>НФ01/17-15 от 27.06.2017 ( д. № 62/1 Ойлросса)</t>
  </si>
  <si>
    <t>AGR.15.006818</t>
  </si>
  <si>
    <t>НФ01/17-15 от 27.06.2017 ( д. № 61/3 НС-Ойл)</t>
  </si>
  <si>
    <t>AGR.15.006820</t>
  </si>
  <si>
    <t>НФ01/17-15 от 27.06.2017 ( д. № 61/4 Битум)</t>
  </si>
  <si>
    <t>AGR.15.006822</t>
  </si>
  <si>
    <t>НФ01/17-15 от 27.06.2017 ( д. № 61/2 Экохим)</t>
  </si>
  <si>
    <t>AGR.15.006824</t>
  </si>
  <si>
    <t>НФ01/17-15 от 27.06.2017 ( д. № 61 Нефтьинвест)</t>
  </si>
  <si>
    <t>AGR.15.006942</t>
  </si>
  <si>
    <t>Договор комис.№ НФ01/18-31 от 03.12.2018 (доп.49)</t>
  </si>
  <si>
    <t>AGR.15.006947</t>
  </si>
  <si>
    <t>НФ01/17-15 от 27.06.2017 ( д. № 62/2 Экохим)</t>
  </si>
  <si>
    <t>AGR.15.006949</t>
  </si>
  <si>
    <t>НФ01/17-15 от 27.06.2017 ( д. № 62/3 НС-Ойл)</t>
  </si>
  <si>
    <t>AGR.15.006951</t>
  </si>
  <si>
    <t>НФ01/17-15 от 27.06.2017 ( д. № 62/4 Битум)</t>
  </si>
  <si>
    <t>AGR.15.006952</t>
  </si>
  <si>
    <t>НФ01/17-15 от 27.06.2017 ( д. № 62/5 Петро-Трейд)</t>
  </si>
  <si>
    <t>AGR.15.006955</t>
  </si>
  <si>
    <t>НФ01/17-15 от 27.06.2017 ( д. № 63/5 Петро-Трейд)</t>
  </si>
  <si>
    <t>AGR.15.006957</t>
  </si>
  <si>
    <t>НФ01/17-15 от 27.06.2017 ( д. № 63/2 Экохим)</t>
  </si>
  <si>
    <t>AGR.15.006958</t>
  </si>
  <si>
    <t>НФ01/17-15 от 27.06.2017 ( д. № 62 Нефтьинвест)</t>
  </si>
  <si>
    <t>AGR.15.006960</t>
  </si>
  <si>
    <t>НФ01/17-15 от 27.06.2017 ( д. № 63/3 Маркол)</t>
  </si>
  <si>
    <t>AGR.15.006965</t>
  </si>
  <si>
    <t>НФ01/17-15 от 27.06.2017 ( д. № 63/1 Ойлросса)</t>
  </si>
  <si>
    <t>AGR.15.006968</t>
  </si>
  <si>
    <t>НФ01/17-15 от 27.06.2017 ( д. № 63/4 Битум)</t>
  </si>
  <si>
    <t>AGR.15.007012</t>
  </si>
  <si>
    <t>Договор комис.№ НФ01/18-31 от 03.12.2018 (доп.50)</t>
  </si>
  <si>
    <t>AGR.15.007023</t>
  </si>
  <si>
    <t>НФ01/17-15 от 27.06.2017 ( д. № 63 Нефтьинвест)</t>
  </si>
  <si>
    <t>AGR.15.007025</t>
  </si>
  <si>
    <t>НФ01/17-15 от 27.06.2017 ( д. № 64/1 Ойлросса)</t>
  </si>
  <si>
    <t>AGR.15.007034</t>
  </si>
  <si>
    <t>НФ01/17-15 от 27.06.2017 ( д. № 64/4 Битум)</t>
  </si>
  <si>
    <t>AGR.15.007036</t>
  </si>
  <si>
    <t>НФ01/17-15 от 27.06.2017 ( д. № 64/6 НС-Ойл)</t>
  </si>
  <si>
    <t>AGR.15.007038</t>
  </si>
  <si>
    <t>НФ01/17-15 от 27.06.2017 ( д. № 64/3 КМЕ)</t>
  </si>
  <si>
    <t>AGR.15.007111</t>
  </si>
  <si>
    <t>Договор комис.№ НФ01/18-31 от 03.12.2018 (доп.51)</t>
  </si>
  <si>
    <t>AGR.15.007119</t>
  </si>
  <si>
    <t>НФ01/17-15 от 27.06.2017 ( д. № 64/2 Экохим)</t>
  </si>
  <si>
    <t>AGR.15.007121</t>
  </si>
  <si>
    <t>НФ01/17-15 от 27.06.2017 ( д. № 64/5 Петро-Трейд)</t>
  </si>
  <si>
    <t>AGR.15.007124</t>
  </si>
  <si>
    <t>НФ01/17-15 от 27.06.2017 ( д. № 64 Нефтьинвест)</t>
  </si>
  <si>
    <t>AGR.15.007126</t>
  </si>
  <si>
    <t>НФ01/17-15 от 27.06.2017 ( д. № 65/1 Ойлросса)</t>
  </si>
  <si>
    <t>AGR.15.007127</t>
  </si>
  <si>
    <t>НФ01/17-15 от 27.06.2017 ( д. № 64/7 Петролайн)</t>
  </si>
  <si>
    <t>AGR.15.007213</t>
  </si>
  <si>
    <t>Договор комис.№ НФ01/18-31 от 03.12.2018 (доп.52)</t>
  </si>
  <si>
    <t>AGR.15.007221</t>
  </si>
  <si>
    <t>Договор комис.№ НФ01/18-31 от 03.12.2018 (доп.53)</t>
  </si>
  <si>
    <t>AGR.15.007227</t>
  </si>
  <si>
    <t>НФ01/17-15 от 27.06.2017 ( д. № 65/2 Экохим)</t>
  </si>
  <si>
    <t>AGR.15.007229</t>
  </si>
  <si>
    <t>НФ01/17-15 от 27.06.2017 ( д. № 65/3 КМЕ)</t>
  </si>
  <si>
    <t>AGR.15.007231</t>
  </si>
  <si>
    <t>НФ01/17-15 от 27.06.2017 ( д. № 65/4 Петролайн)</t>
  </si>
  <si>
    <t>AGR.15.007233</t>
  </si>
  <si>
    <t>НФ01/17-15 от 27.06.2017 ( д. № 66/6 Петро-Трейд)</t>
  </si>
  <si>
    <t>AGR.15.007235</t>
  </si>
  <si>
    <t>НФ01/17-15 от 27.06.2017 ( д. № 66/7 НС-Ойл)</t>
  </si>
  <si>
    <t>AGR.15.007236</t>
  </si>
  <si>
    <t>НФ01/17-15 от 27.06.2017 ( д. № 65 Нефтьинвест)</t>
  </si>
  <si>
    <t>AGR.15.007238</t>
  </si>
  <si>
    <t>НФ01/17-15 от 27.06.2017 ( д. № 66/2 Экохим)</t>
  </si>
  <si>
    <t>AGR.15.007240</t>
  </si>
  <si>
    <t>НФ01/17-15 от 27.06.2017 ( д. № 66/1 Ойлросса)</t>
  </si>
  <si>
    <t>AGR.15.007241</t>
  </si>
  <si>
    <t>НФ01/17-15 от 27.06.2017 ( д. № 65/5 Ойлгрупп)</t>
  </si>
  <si>
    <t>AGR.15.007244</t>
  </si>
  <si>
    <t>НФ01/17-15 от 27.06.2017 ( д. № 66/5 Ойлгрупп)</t>
  </si>
  <si>
    <t>AGR.15.007245</t>
  </si>
  <si>
    <t>AGR.15.007247</t>
  </si>
  <si>
    <t>НФ01/17-15 от 27.06.2017 ( д. № 66/3 КМЕ)</t>
  </si>
  <si>
    <t>AGR.15.007317</t>
  </si>
  <si>
    <t>Договор комис.№ НФ01/18-31 от 03.12.2018 (доп.54)</t>
  </si>
  <si>
    <t>AGR.15.007319</t>
  </si>
  <si>
    <t>НФ01/17-15 от 27.06.2017 ( д. № 66/4 Петролайн)</t>
  </si>
  <si>
    <t>AGR.15.007321</t>
  </si>
  <si>
    <t>НФ01/17-15 от 27.06.2017 ( д. № 66 Нефтьинвест)</t>
  </si>
  <si>
    <t>AGR.15.007324</t>
  </si>
  <si>
    <t>НФ01/17-15 от 27.06.2017 ( д. № 67/1 Ойлросса)</t>
  </si>
  <si>
    <t>AGR.15.007325</t>
  </si>
  <si>
    <t>НФ01/17-15 от 27.06.2017 ( д. № 66/9 Славянск ЭКО)</t>
  </si>
  <si>
    <t>AGR.15.007327</t>
  </si>
  <si>
    <t>НФ01/17-15 от 27.06.2017 ( д. № 66/8 Ойлросса)</t>
  </si>
  <si>
    <t>AGR.15.007417</t>
  </si>
  <si>
    <t>Договор комис.№ НФ01/18-31 от 03.12.2018 (доп.55)</t>
  </si>
  <si>
    <t>AGR.15.007425</t>
  </si>
  <si>
    <t>НФ01/17-15 от 27.06.2017 ( д. № 67 Нефтьинвест)</t>
  </si>
  <si>
    <t>AGR.15.007427</t>
  </si>
  <si>
    <t>НФ01/17-15 от 27.06.2017 ( д. № 68/1 Ойлросса)</t>
  </si>
  <si>
    <t>AGR.15.007428</t>
  </si>
  <si>
    <t>НФ01/17-15 от 27.06.2017 ( д. № 67/2 Экохим)</t>
  </si>
  <si>
    <t>AGR.15.007430</t>
  </si>
  <si>
    <t>НФ01/17-15 от 27.06.2017 ( д. № 67/3 КМЕ)</t>
  </si>
  <si>
    <t>AGR.15.007433</t>
  </si>
  <si>
    <t>НФ01/17-15 от 27.06.2017 ( д. № 68/3 КМЕ)</t>
  </si>
  <si>
    <t>AGR.15.007435</t>
  </si>
  <si>
    <t>НФ01/17-15 от 27.06.2017 ( д. № 67/4 Петролайн)</t>
  </si>
  <si>
    <t>AGR.15.007437</t>
  </si>
  <si>
    <t>НФ01/17-15 от 27.06.2017 ( д. № 67/5 Петро-Трейд)</t>
  </si>
  <si>
    <t>AGR.15.007439</t>
  </si>
  <si>
    <t>НФ01/17-15 от 27.06.2017 ( д. № 67/6 НС-Ойл)</t>
  </si>
  <si>
    <t>AGR.15.007442</t>
  </si>
  <si>
    <t>НФ01/17-15 от 27.06.2017 ( д. № 68/6 НС-Ойл)</t>
  </si>
  <si>
    <t>AGR.15.007517</t>
  </si>
  <si>
    <t>Договор комис.№ НФ01/18-31 от 03.12.2018 (доп.56)</t>
  </si>
  <si>
    <t>AGR.15.007519</t>
  </si>
  <si>
    <t>НФ01/17-15 от 27.06.2017 ( д. № 68/7 Ойлгрупп)</t>
  </si>
  <si>
    <t>AGR.15.007521</t>
  </si>
  <si>
    <t>НФ01/17-15 от 27.06.2017 ( д. № 68/4 Петролайн)</t>
  </si>
  <si>
    <t>AGR.15.007522</t>
  </si>
  <si>
    <t>НФ01/17-15 от 27.06.2017 ( д. № 68 Нефтьинвест)</t>
  </si>
  <si>
    <t>AGR.15.007524</t>
  </si>
  <si>
    <t>НФ01/17-15 от 27.06.2017 ( д. № 69/1 Ойлросса)</t>
  </si>
  <si>
    <t>AGR.15.007526</t>
  </si>
  <si>
    <t>AGR.15.007530</t>
  </si>
  <si>
    <t>НФ01/17-15 от 27.06.2017 ( д. № 68/2 Экохим)</t>
  </si>
  <si>
    <t>AGR.15.007531</t>
  </si>
  <si>
    <t>НФ01/17-15 от 27.06.2017 ( д. № 69/2 Экохим)</t>
  </si>
  <si>
    <t>AGR.15.007539</t>
  </si>
  <si>
    <t>НФ01/17-15 от 27.06.2017 ( д. № 69/3 КМЕ)</t>
  </si>
  <si>
    <t>AGR.15.007540</t>
  </si>
  <si>
    <t>НФ01/17-15 от 27.06.2017 ( д. № 68/5 Петро-Трейд)</t>
  </si>
  <si>
    <t>AGR.15.007543</t>
  </si>
  <si>
    <t>НФ01/17-15 от 27.06.2017 ( д. № 69/4 Петро-Трейд)</t>
  </si>
  <si>
    <t>AGR.15.007545</t>
  </si>
  <si>
    <t>НФ01/17-15 от 27.06.2017 ( д. № 69/5 НС-Ойл)</t>
  </si>
  <si>
    <t>AGR.15.007664</t>
  </si>
  <si>
    <t>НФ01/17-15 от 27.06.2017 ( д. № 70 Ойлросса)</t>
  </si>
  <si>
    <t>AGR.15.007665</t>
  </si>
  <si>
    <t>НФ01/17-15 от 27.06.2017 ( д. № 69 Нефтьинвест)</t>
  </si>
  <si>
    <t>AGR.15.007724</t>
  </si>
  <si>
    <t>Договор комис.№ НФ01/18-31 от 03.12.2018 (доп.57)</t>
  </si>
  <si>
    <t>AGR.15.007731</t>
  </si>
  <si>
    <t>НФ01/17-15 от 27.06.2017 ( д. № 71 Ойлросса)</t>
  </si>
  <si>
    <t>AGR.15.007734</t>
  </si>
  <si>
    <t>Договор комис.№ НФ01/18-31 от 03.12.2018 (доп.58)</t>
  </si>
  <si>
    <t>AGR.15.007735</t>
  </si>
  <si>
    <t>НФ01/17-15 от 27.06.2017 ( д. № 70/1 Экохим)</t>
  </si>
  <si>
    <t>AGR.15.007747</t>
  </si>
  <si>
    <t>НФ01/17-15 от 27.06.2017 ( д. № 70/2 КМЕ)</t>
  </si>
  <si>
    <t>AGR.15.007750</t>
  </si>
  <si>
    <t>НФ01/17-15 от 27.06.2017 ( д. № 71/3 Петро-Трейд)</t>
  </si>
  <si>
    <t>AGR.15.007824</t>
  </si>
  <si>
    <t>НФ01/17-15 от 27.06.2017 ( д. № 72 Ойлросса)</t>
  </si>
  <si>
    <t>AGR.15.007825</t>
  </si>
  <si>
    <t>НФ01/17-15 от 27.06.2017 ( д. № 71/1 Экохим)</t>
  </si>
  <si>
    <t>AGR.15.007828</t>
  </si>
  <si>
    <t>НФ01/17-15 от 27.06.2017 ( д. № 71/4 Экохим)</t>
  </si>
  <si>
    <t>AGR.15.007829</t>
  </si>
  <si>
    <t>НФ01/17-15 от 27.06.2017 ( д. № 71/2 КМЕ)</t>
  </si>
  <si>
    <t>AGR.15.007832</t>
  </si>
  <si>
    <t>НФ01/17-15 от 27.06.2017 ( д. № 72/3 Петролайн)</t>
  </si>
  <si>
    <t>AGR.15.007882</t>
  </si>
  <si>
    <t>СЗ02/23-567//НФ02/23-108 от 25.09.2023</t>
  </si>
  <si>
    <t>AGR.15.007916</t>
  </si>
  <si>
    <t>Договор комис.№ НФ01/18-31 от 03.12.2018 (доп.59)</t>
  </si>
  <si>
    <t>AGR.15.007920</t>
  </si>
  <si>
    <t>НФ01/17-15 от 27.06.2017 ( д. № 72/1 Экохим)</t>
  </si>
  <si>
    <t>AGR.15.007922</t>
  </si>
  <si>
    <t>НФ01/17-15 от 27.06.2017 ( д. № 73 Ойлросса)</t>
  </si>
  <si>
    <t>AGR.15.007924</t>
  </si>
  <si>
    <t>НФ01/17-15 от 27.06.2017 ( д. № 73/1 Экохим)</t>
  </si>
  <si>
    <t>AGR.15.007930</t>
  </si>
  <si>
    <t>НФ01/17-15 от 27.06.2017 ( д. № 72/2 КМЕ)</t>
  </si>
  <si>
    <t>AGR.15.007931</t>
  </si>
  <si>
    <t>НФ01/17-15 от 27.06.2017 ( д. № 73/2 КМЕ)</t>
  </si>
  <si>
    <t>AGR.15.007932</t>
  </si>
  <si>
    <t>НФ01/17-15 от 27.06.2017 ( д. № 73/3 Петролайн)</t>
  </si>
  <si>
    <t>AGR.15.007934</t>
  </si>
  <si>
    <t>НФ01/17-15 от 27.06.2017 ( д. № 72/4 Петро-Трейд)</t>
  </si>
  <si>
    <t>AGR.15.008026</t>
  </si>
  <si>
    <t>СЗ02/23-677//НФ02/23-140 от 15.11.2023</t>
  </si>
  <si>
    <t>AGR.15.008038</t>
  </si>
  <si>
    <t>Договор комис.№ НФ01/18-31 от 03.12.2018 (доп.60)</t>
  </si>
  <si>
    <t>AGR.15.008053</t>
  </si>
  <si>
    <t>НФ01/17-15 от 27.06.2017 ( д. № 74/1 КМЕ)</t>
  </si>
  <si>
    <t>AGR.15.008056</t>
  </si>
  <si>
    <t>Договор комис.№ НФ01/18-31 от 03.12.2018 (доп.61)</t>
  </si>
  <si>
    <t>AGR.15.008148</t>
  </si>
  <si>
    <t>НФ01/17-15 от 27.06.2017 ( д. № 74 Экохим)</t>
  </si>
  <si>
    <t>AGR.15.008216</t>
  </si>
  <si>
    <t>Договор комис.№ НФ01/18-31 от 03.12.2018 (доп.62)</t>
  </si>
  <si>
    <t>AGR.15.008220</t>
  </si>
  <si>
    <t>НФ01/17-15 от 27.06.2017 ( д. № 75/1 КМЕ)</t>
  </si>
  <si>
    <t>AGR.15.008224</t>
  </si>
  <si>
    <t>НФ01/17-15 от 27.06.2017 ( д. № 75 Экохим)</t>
  </si>
  <si>
    <t>AGR.15.008225</t>
  </si>
  <si>
    <t>НФ01/17-15 от 27.06.2017 ( д. № 76/1 Экохим)</t>
  </si>
  <si>
    <t>AGR.15.008228</t>
  </si>
  <si>
    <t>НФ01/17-15 от 27.06.2017 ( д. № 76 Ойлросса)</t>
  </si>
  <si>
    <t>AGR.15.008231</t>
  </si>
  <si>
    <t>НФ01/17-15 от 27.06.2017 ( д. № 76/2 КМЕ)</t>
  </si>
  <si>
    <t>PRD.001.000000001_COM014001</t>
  </si>
  <si>
    <t>AGR.30.000622</t>
  </si>
  <si>
    <t>дог.НФ02/20-71 от 01.08.20</t>
  </si>
  <si>
    <t>AGR.30.000623</t>
  </si>
  <si>
    <t>Договор аренды ТС без экипажа №НФ02/20-71 от 01.08.2020 (-44</t>
  </si>
  <si>
    <t>AGR.30.000624</t>
  </si>
  <si>
    <t>Договор аренды ТС без экипажа №НФ02/20-71 от 01.08.2020</t>
  </si>
  <si>
    <t>AGR.30.000625</t>
  </si>
  <si>
    <t>Договор НФ02/20-102 от 01.11.2020</t>
  </si>
  <si>
    <t>AGR.30.000656</t>
  </si>
  <si>
    <t>счф 201231-0030 от 31.12.2020</t>
  </si>
  <si>
    <t>AGR.30.000657</t>
  </si>
  <si>
    <t>Договор НФ02/20-102 от 01.11.2020 (не использовать)</t>
  </si>
  <si>
    <t>AGR.30.000658</t>
  </si>
  <si>
    <t>счф 201130-0024 от 30.11.2020</t>
  </si>
  <si>
    <t>AGR.30.001267</t>
  </si>
  <si>
    <t>Договор № НО/23-120//НФ02/23-86</t>
  </si>
  <si>
    <t>AGR.30.001298</t>
  </si>
  <si>
    <t>Договор № НО/23-139 от 01.09.2023</t>
  </si>
  <si>
    <t>PRD.001.000000001_COM014002</t>
  </si>
  <si>
    <t>AGR.32.000190</t>
  </si>
  <si>
    <t>Договор №НФ 01/20-30 от 14.10.2020</t>
  </si>
  <si>
    <t>AGR.32.000191</t>
  </si>
  <si>
    <t>Договор №НФ 01/20-30 от 14.10.2020_ДС 1 от 14.10.2020_%</t>
  </si>
  <si>
    <t>AGR.32.000192</t>
  </si>
  <si>
    <t>Договор №НФ 01/20-30 от 14.10.2020_ДС 1 от 14.10.2020</t>
  </si>
  <si>
    <t>AGR.32.000193</t>
  </si>
  <si>
    <t>Договор №НФ 01/20-30 от 14.10.2020_ДС 2 от 14.10.2020</t>
  </si>
  <si>
    <t>AGR.32.000194</t>
  </si>
  <si>
    <t>Договор №НФ 01/20-30 от 14.10.2020_ДС 2 от 14.10.2020_%</t>
  </si>
  <si>
    <t>AGR.32.000195</t>
  </si>
  <si>
    <t>AGR.32.000196</t>
  </si>
  <si>
    <t>Договор №НФ 01/20-30 от 14.10.2020_ДС 3 от 14.10.2020</t>
  </si>
  <si>
    <t>AGR.32.000197</t>
  </si>
  <si>
    <t>Договор №НФ 01/20-30 от 14.10.2020_ДС 4 от 07.12.2020</t>
  </si>
  <si>
    <t>AGR.32.000198</t>
  </si>
  <si>
    <t>Договор №НФ 01/20-30 от 14.10.2020_ДС 3 от 14.10.2020_%</t>
  </si>
  <si>
    <t>AGR.32.000199</t>
  </si>
  <si>
    <t>AGR.32.000200</t>
  </si>
  <si>
    <t>AGR.32.000201</t>
  </si>
  <si>
    <t>Договор №НФ 01/20-30 от 14.10.2020_ДС 5 от 14.10.2020</t>
  </si>
  <si>
    <t>AGR.32.000202</t>
  </si>
  <si>
    <t>Договор №НФ 01/20-30 от 14.10.2020_ДС 5 от 14.10.2020_%</t>
  </si>
  <si>
    <t>AGR.32.000203</t>
  </si>
  <si>
    <t>AGR.32.000204</t>
  </si>
  <si>
    <t>Договор №НФ 01/20-30 от 14.10.2020_ДС 6 от 07.12.2020</t>
  </si>
  <si>
    <t>AGR.32.000205</t>
  </si>
  <si>
    <t>AGR.32.000206</t>
  </si>
  <si>
    <t>Договор №НФ 01/20-30 от 14.10.2020_ДС 7 от 14.10.2020</t>
  </si>
  <si>
    <t>AGR.32.000207</t>
  </si>
  <si>
    <t>AGR.32.000208</t>
  </si>
  <si>
    <t>Договор №НФ 01/20-30 от 14.10.2020_ДС 7 от 14.10.2020_%</t>
  </si>
  <si>
    <t>AGR.32.000209</t>
  </si>
  <si>
    <t>Договор №НФ 01/20-30 от 14.10.2020_ДС 8 от 07.12.2020</t>
  </si>
  <si>
    <t>AGR.32.000210</t>
  </si>
  <si>
    <t>AGR.32.000211</t>
  </si>
  <si>
    <t>Договор №НФ 01/20-30 от 14.10.2020_ДС 10 от 07.12.2020</t>
  </si>
  <si>
    <t>AGR.32.000212</t>
  </si>
  <si>
    <t>Договор №НФ 01/20-30 от 14.10.2020_ДС 9 от 14.10.2020</t>
  </si>
  <si>
    <t>AGR.32.000213</t>
  </si>
  <si>
    <t>AGR.32.000214</t>
  </si>
  <si>
    <t>Договор №НФ 01/20-30 от 14.10.2020_ДС 11 от 14.10.2020</t>
  </si>
  <si>
    <t>AGR.32.000215</t>
  </si>
  <si>
    <t>Договор №НФ 01/20-30 от 14.10.2020_ДС 9 от 14.10.2020_%</t>
  </si>
  <si>
    <t>AGR.32.000216</t>
  </si>
  <si>
    <t>AGR.32.000217</t>
  </si>
  <si>
    <t>AGR.32.000218</t>
  </si>
  <si>
    <t>Договор №НФ 01/20-30 от 14.10.2020_ДС 11 от 14.10.2020_%</t>
  </si>
  <si>
    <t>AGR.32.000219</t>
  </si>
  <si>
    <t>Договор №НФ 01/20-30 от 14.10.2020_ДС 12 от 07.12.2020</t>
  </si>
  <si>
    <t>AGR.32.000220</t>
  </si>
  <si>
    <t>AGR.32.000221</t>
  </si>
  <si>
    <t>Договор №НФ 01/20-30 от 14.10.2020_ДС 13 от 14.10.2020</t>
  </si>
  <si>
    <t>AGR.32.000222</t>
  </si>
  <si>
    <t>AGR.32.000223</t>
  </si>
  <si>
    <t>Договор №НФ 01/20-30 от 14.10.2020_ДС 13 от 14.10.2020_%</t>
  </si>
  <si>
    <t>AGR.32.000224</t>
  </si>
  <si>
    <t>Договор №НФ 01/20-30 от 14.10.2020_ДС 14 от 07.12.2020</t>
  </si>
  <si>
    <t>AGR.32.000225</t>
  </si>
  <si>
    <t>AGR.32.000226</t>
  </si>
  <si>
    <t>Договор №НФ 01/20-30 от 14.10.2020_ДС 15 от 07.12.2020</t>
  </si>
  <si>
    <t>AGR.32.000227</t>
  </si>
  <si>
    <t>AGR.32.000228</t>
  </si>
  <si>
    <t>Договор №НФ 01/20-30 от 14.10.2020_ДС 16 от 07.12.2020</t>
  </si>
  <si>
    <t>AGR.32.000229</t>
  </si>
  <si>
    <t>PRD.001.000000001_COM014003</t>
  </si>
  <si>
    <t>AGR.33.000001</t>
  </si>
  <si>
    <t>Договор №НФ01/20-32 от 18.12.2020_ДС 4 от 29.12.2020</t>
  </si>
  <si>
    <t>AGR.33.000002</t>
  </si>
  <si>
    <t>Договор №НФ01/20-32 от 18.12.2020_ДС 5 от 29.12.2020</t>
  </si>
  <si>
    <t>AGR.33.000003</t>
  </si>
  <si>
    <t>Договор №НФ01/20-32 от 18.12.2020_ДС 6 от 29.12.2020</t>
  </si>
  <si>
    <t>AGR.33.000004</t>
  </si>
  <si>
    <t>AGR.33.000005</t>
  </si>
  <si>
    <t>AGR.33.000006</t>
  </si>
  <si>
    <t>Договор №НФ01/20-32 от 18.12.2020_ДС 1 от 18.12.2020_%</t>
  </si>
  <si>
    <t>AGR.33.000007</t>
  </si>
  <si>
    <t>Договор №НФ01/20-32 от 18.12.2020_ДС 2 от 18.12.2020_%</t>
  </si>
  <si>
    <t>AGR.33.000008</t>
  </si>
  <si>
    <t>Договор №НФ01/20-32 от 18.12.2020_ДС 3 от 18.12.2020_%</t>
  </si>
  <si>
    <t>AGR.33.000009</t>
  </si>
  <si>
    <t>Договор №НФ01/20-32 от 18.12.2020_ДС 4 от 29.12.2020_%</t>
  </si>
  <si>
    <t>AGR.33.000010</t>
  </si>
  <si>
    <t>Договор №НФ01/20-32 от 18.12.2020_ДС 5 от 29.12.2020_%</t>
  </si>
  <si>
    <t>AGR.33.000011</t>
  </si>
  <si>
    <t>Договор №НФ01/20-32 от 18.12.2020_ДС 1 от 18.12.2020</t>
  </si>
  <si>
    <t>AGR.33.000012</t>
  </si>
  <si>
    <t>Договор №НФ01/20-32 от 18.12.2020_ДС 2 от 18.12.2020</t>
  </si>
  <si>
    <t>AGR.33.000013</t>
  </si>
  <si>
    <t>Договор №НФ01/20-32 от 18.12.2020_ДС 3 от 18.12.2020</t>
  </si>
  <si>
    <t>AGR.33.000014</t>
  </si>
  <si>
    <t>AGR.33.000015</t>
  </si>
  <si>
    <t>AGR.33.000020</t>
  </si>
  <si>
    <t>Договор №НФ01/20-32 от 18.12.2020</t>
  </si>
  <si>
    <t>PRD.001.000000001_COM016003</t>
  </si>
  <si>
    <t>AGR.41.000014</t>
  </si>
  <si>
    <t>AGR.41.000023</t>
  </si>
  <si>
    <t>Охрана</t>
  </si>
  <si>
    <t>AGR.41.000098</t>
  </si>
  <si>
    <t>Договор № НФ02/23-57 от 02.06.2023</t>
  </si>
  <si>
    <t>AGR.41.000099</t>
  </si>
  <si>
    <t>Договор № НФ02/23-79 от 26.07.2023</t>
  </si>
  <si>
    <t>PRD.001.000000002_</t>
  </si>
  <si>
    <t>AGR.07.000368</t>
  </si>
  <si>
    <t>Договор купли-продажи №Д043710170000/КН-02/17-109 от 26.05.2</t>
  </si>
  <si>
    <t>AGR.09.001670</t>
  </si>
  <si>
    <t>ДС №Д016910170006 от 30.11.2022 к договору УНС02/17-30 от 10</t>
  </si>
  <si>
    <t>AGR.09.001719</t>
  </si>
  <si>
    <t>ДС №Д039310190005 от 15.04.2023 к договору УНС01/19-3 от 03.</t>
  </si>
  <si>
    <t>PRD.001.000000002_COM001000</t>
  </si>
  <si>
    <t>AGR.001.000001221</t>
  </si>
  <si>
    <t>Д009530150000//НФ03/15-29 от 25.11.2015</t>
  </si>
  <si>
    <t>AGR.001.000001227</t>
  </si>
  <si>
    <t>НФ03/16-15//005830160000 от 14.09.2016</t>
  </si>
  <si>
    <t>AGR.001.000001240</t>
  </si>
  <si>
    <t>НФ03/15-1 от 12.01.2015</t>
  </si>
  <si>
    <t>AGR.002.000000121</t>
  </si>
  <si>
    <t>НФ03/14-84 от 03.09.2014</t>
  </si>
  <si>
    <t>AGR.002.000000122</t>
  </si>
  <si>
    <t>НФ03/14-83 от 03.09.2014</t>
  </si>
  <si>
    <t>AGR.01.000343</t>
  </si>
  <si>
    <t>Письмо 07/1530 от 21.08.2019</t>
  </si>
  <si>
    <t>PRD.001.000000002_COM002019</t>
  </si>
  <si>
    <t>AGR.03.000001</t>
  </si>
  <si>
    <t>Договор о техническом обслуживании и текущем ремонте № Д0030</t>
  </si>
  <si>
    <t>AGR.03.000012</t>
  </si>
  <si>
    <t>договор на выполнение работ по экспертизе промышленной безоп</t>
  </si>
  <si>
    <t>AGR.03.000019</t>
  </si>
  <si>
    <t>договор поставки товара № Д066210190000 (Д02831900)</t>
  </si>
  <si>
    <t>AGR.03.000020</t>
  </si>
  <si>
    <t>договор на выполнение работ по испытанию кассет огнепрегради</t>
  </si>
  <si>
    <t>AGR.03.000021</t>
  </si>
  <si>
    <t>договор на техническое обслуживание насосного оборудования У</t>
  </si>
  <si>
    <t>AGR.03.000022</t>
  </si>
  <si>
    <t>договор на услуги по погрузочно-разгрузочным работам № Д0711</t>
  </si>
  <si>
    <t>AGR.03.000027</t>
  </si>
  <si>
    <t>договор хранения между юридическими лицами №Д064010190000 (Д</t>
  </si>
  <si>
    <t>AGR.03.000028</t>
  </si>
  <si>
    <t>Договор подряда на проведение работ по КР,ТР,ТО превенторов</t>
  </si>
  <si>
    <t>AGR.03.000029</t>
  </si>
  <si>
    <t>договор подряда по ремонту НКТ и насосных штанг №Д0714101900</t>
  </si>
  <si>
    <t>AGR.03.000033</t>
  </si>
  <si>
    <t>№ Д.0525.10.11.0000 отпуск тепловой энергии</t>
  </si>
  <si>
    <t>AGR.03.000060</t>
  </si>
  <si>
    <t>№ Д001910180000 ТО и ТР внутренних сетей</t>
  </si>
  <si>
    <t>AGR.03.000061</t>
  </si>
  <si>
    <t>№ Д094410170000 ТО и ТР внутренних эл.сетей</t>
  </si>
  <si>
    <t>AGR.03.000063</t>
  </si>
  <si>
    <t>№ Д006510180000 НК СС металлических изделий</t>
  </si>
  <si>
    <t>AGR.03.000066</t>
  </si>
  <si>
    <t>№ Д011510180000 капитальный ремонт дозировочных установок</t>
  </si>
  <si>
    <t>AGR.03.000076</t>
  </si>
  <si>
    <t>№Д058410180000 аренды имущества</t>
  </si>
  <si>
    <t>AGR.03.000082</t>
  </si>
  <si>
    <t>№ Д073710180000</t>
  </si>
  <si>
    <t>AGR.03.000098</t>
  </si>
  <si>
    <t>Д.0127.10.14.0000 (Д00951400) услуги по механической обработ</t>
  </si>
  <si>
    <t>AGR.03.000145</t>
  </si>
  <si>
    <t>№ Д016310170000 (Д00401700) ревизия, ТР, КР ПЯО</t>
  </si>
  <si>
    <t>AGR.03.000154</t>
  </si>
  <si>
    <t>Д.0857.10.13.0000 (Д02851300) от 28.10.2013 (поставки ТМЦ)</t>
  </si>
  <si>
    <t>AGR.03.000155</t>
  </si>
  <si>
    <t>Д.0711.10.13.0000 (Д00011400) ТО насосного оборудования УМТО</t>
  </si>
  <si>
    <t>AGR.03.000157</t>
  </si>
  <si>
    <t>Д.0993.10.13.0000 (Д00231400) ремонт вспомогательного оборуд</t>
  </si>
  <si>
    <t>AGR.03.000158</t>
  </si>
  <si>
    <t>Д.1044.10.13.0000 (Д00251400) КР и ТО превенторов</t>
  </si>
  <si>
    <t>AGR.03.000159</t>
  </si>
  <si>
    <t>Д.0074.10.14.0000 (Д00271400) ремонт и ревизия ШГН</t>
  </si>
  <si>
    <t>AGR.03.000160</t>
  </si>
  <si>
    <t>Д.0063.10.14.0000 (Д00281400) ремонт НКТ и насосных штанг</t>
  </si>
  <si>
    <t>AGR.03.000163</t>
  </si>
  <si>
    <t>договор выполнения работ по восстановлению валов МФНС №Д0808</t>
  </si>
  <si>
    <t>AGR.03.000164</t>
  </si>
  <si>
    <t>договор по текущему,капитальному ремонту и ревизии штанговых</t>
  </si>
  <si>
    <t>AGR.03.000165</t>
  </si>
  <si>
    <t>договор на капитальный и капитально восстановительный ремон</t>
  </si>
  <si>
    <t>AGR.03.000168</t>
  </si>
  <si>
    <t>договор на услуги по дефектоскопии и экспертизе технических</t>
  </si>
  <si>
    <t>AGR.03.000170</t>
  </si>
  <si>
    <t>договор на выполнение работ № Д001610200000 (Д03071900)</t>
  </si>
  <si>
    <t>AGR.03.000171</t>
  </si>
  <si>
    <t>договор на ремонт и техническое обслуживание оборудования "К</t>
  </si>
  <si>
    <t>AGR.03.000173</t>
  </si>
  <si>
    <t>договор подряда на работы по рубке и газовой резке металла №</t>
  </si>
  <si>
    <t>AGR.03.000177</t>
  </si>
  <si>
    <t>Договор на тех.обслуживание и текущий ремонт средств электро</t>
  </si>
  <si>
    <t>AGR.03.000182</t>
  </si>
  <si>
    <t>договор подряда на выполнение работ по капитальному ремонту</t>
  </si>
  <si>
    <t>AGR.03.000184</t>
  </si>
  <si>
    <t>Договор подряда на текущий и капитальный ремонт пакерно-якор</t>
  </si>
  <si>
    <t>AGR.03.000187</t>
  </si>
  <si>
    <t>Договор на выполнение работ по капитальному ремонту поршневы</t>
  </si>
  <si>
    <t>AGR.03.000188</t>
  </si>
  <si>
    <t>Договор на выполнение работ по сервис.обслуживанию и кап.рем</t>
  </si>
  <si>
    <t>AGR.03.000189</t>
  </si>
  <si>
    <t>Договор на выполнение работ по ремонту и испытанию запорной</t>
  </si>
  <si>
    <t>AGR.03.000230</t>
  </si>
  <si>
    <t>Д.0025.10.12.0000 погрузочно-разгрузочные работы</t>
  </si>
  <si>
    <t>AGR.03.000236</t>
  </si>
  <si>
    <t>Договор поставки № Д.0354.10.06.0000 от 15.03.2006</t>
  </si>
  <si>
    <t>AGR.03.000237</t>
  </si>
  <si>
    <t>Д.0025.10.13.0000 (Д00011300) СО дозировочных установок</t>
  </si>
  <si>
    <t>AGR.03.000238</t>
  </si>
  <si>
    <t>Д.0026.10.13.0000 (Д00021300) капитальный ремонт СК</t>
  </si>
  <si>
    <t>AGR.03.000239</t>
  </si>
  <si>
    <t>Д.0031.10.13.0000 (Д00031300) КР автоцистерн</t>
  </si>
  <si>
    <t>AGR.03.000240</t>
  </si>
  <si>
    <t>Д.0033.10.13.0000 (Д00051300) КР поршневых и центробежных на</t>
  </si>
  <si>
    <t>AGR.03.000241</t>
  </si>
  <si>
    <t>Д.0044.10.13.0000 (Д00071300) сервисное обслуживание СК</t>
  </si>
  <si>
    <t>AGR.03.000242</t>
  </si>
  <si>
    <t>Д.0053.10.13.0000 (Д00111300) неразрушающий контроль</t>
  </si>
  <si>
    <t>AGR.03.000243</t>
  </si>
  <si>
    <t>Д.0066.10.13.0000 (Д00141300) ремонт и испытание запорной ар</t>
  </si>
  <si>
    <t>AGR.03.000244</t>
  </si>
  <si>
    <t>Д.0250.10.13.0000(Д00831300) СО и КР имущества</t>
  </si>
  <si>
    <t>AGR.03.000245</t>
  </si>
  <si>
    <t>Договор аренды имущества №Д.1072.10.08.0000</t>
  </si>
  <si>
    <t>AGR.03.000249</t>
  </si>
  <si>
    <t>Договор на предоставление транспортных услуг №Д.0510.10.09.0</t>
  </si>
  <si>
    <t>AGR.03.000250</t>
  </si>
  <si>
    <t>№Д.0450.10.10.0000 хранение ТМЦ</t>
  </si>
  <si>
    <t>AGR.03.000256</t>
  </si>
  <si>
    <t>договор по изготовлению и ремонту капиллярных трубопроводов</t>
  </si>
  <si>
    <t>AGR.03.000264</t>
  </si>
  <si>
    <t>договор на оказание услуг по контролю сварных соединений,мат</t>
  </si>
  <si>
    <t>AGR.03.000300</t>
  </si>
  <si>
    <t>Договор № Д038010200000 от 03.09.2020 г. на вып-ие работ по</t>
  </si>
  <si>
    <t>AGR.03.000307</t>
  </si>
  <si>
    <t>Договор на выполнение работ по ремонту змеевика путевого под</t>
  </si>
  <si>
    <t>AGR.03.000317</t>
  </si>
  <si>
    <t>Договор № Д048410200000 (Д012120) от 12.10.2020 г.</t>
  </si>
  <si>
    <t>AGR.03.000336</t>
  </si>
  <si>
    <t>Договор на техническое обслуживание и текущий ремонт средств</t>
  </si>
  <si>
    <t>AGR.03.000339</t>
  </si>
  <si>
    <t>Договор на выполнение работ по проведению экспертизы промышл</t>
  </si>
  <si>
    <t>AGR.03.000375</t>
  </si>
  <si>
    <t>AGR.03.000398</t>
  </si>
  <si>
    <t>Договор на выполнение работ по капитальному ремонту арматур</t>
  </si>
  <si>
    <t>AGR.03.000363</t>
  </si>
  <si>
    <t>Договор № Д005910210000 (Д015320) на выполнение работ по кап</t>
  </si>
  <si>
    <t>AGR.03.000470</t>
  </si>
  <si>
    <t>Договор на выполнение работ по реконструкции станков-качалок</t>
  </si>
  <si>
    <t>AGR.03.000472</t>
  </si>
  <si>
    <t>Договор подряда № Д055110210000 (Д012321) от 14.09.2021 г.</t>
  </si>
  <si>
    <t>AGR.03.000482</t>
  </si>
  <si>
    <t>Договор №Д058710210000 (Д012621) от 25.10.2021 г. ТО и ТР ср</t>
  </si>
  <si>
    <t>AGR.03.000512</t>
  </si>
  <si>
    <t>Договор подряда №Д079010210000 от 30.12.2021 г.</t>
  </si>
  <si>
    <t>AGR.03.000523</t>
  </si>
  <si>
    <t>Договор на выполнение работ по капитальному ремонту станков-</t>
  </si>
  <si>
    <t>AGR.03.000530</t>
  </si>
  <si>
    <t>№Д005510220000 оказание услуг по ремонту НКТ</t>
  </si>
  <si>
    <t>AGR.03.000529</t>
  </si>
  <si>
    <t>Договор на выполнение работ по реконструкции,модернизации СК</t>
  </si>
  <si>
    <t>AGR.03.000597</t>
  </si>
  <si>
    <t>Договор от 18.04.2022 № Д018510220000 (Д004022)</t>
  </si>
  <si>
    <t>AGR.03.000630</t>
  </si>
  <si>
    <t>Разовая сделка по письму № УКС-07/780 от 21.07.2022</t>
  </si>
  <si>
    <t>AGR.03.000621</t>
  </si>
  <si>
    <t>Договор подряда № Д021010220000 (Д005222) от 20.06.2022</t>
  </si>
  <si>
    <t>AGR.03.000750</t>
  </si>
  <si>
    <t>Договор № Д046510220000/Д007922 от 01.08.2022г.</t>
  </si>
  <si>
    <t>AGR.03.000778</t>
  </si>
  <si>
    <t>Договор подряда № Д052510220000/Д010422 от 26.09.2022г.</t>
  </si>
  <si>
    <t>AGR.03.000793</t>
  </si>
  <si>
    <t>Договор от 12.12.2022 № Д070810220000/Д012522</t>
  </si>
  <si>
    <t>AGR.03.000724</t>
  </si>
  <si>
    <t>Договор № Д035910220000 от 30.06.2022 г.</t>
  </si>
  <si>
    <t>AGR.03.000855</t>
  </si>
  <si>
    <t>Договор купли-продажи № Д024410230000 (Д006323) от 26.04.202</t>
  </si>
  <si>
    <t>AGR.03.000868</t>
  </si>
  <si>
    <t>Договор подряда № Д031610230000 от 29.05.2023г.</t>
  </si>
  <si>
    <t>AGR.03.000853</t>
  </si>
  <si>
    <t>Разовая сделка от 24.04.2023 № Д005823 на монтаж двери в адм</t>
  </si>
  <si>
    <t>AGR.03.000879</t>
  </si>
  <si>
    <t>Разовая сделка от 22.06.2023 № Д007623 (КСС)</t>
  </si>
  <si>
    <t>AGR.03.000920</t>
  </si>
  <si>
    <t>Договор займа от 20.11.2023 № Д072210230000/Д012923</t>
  </si>
  <si>
    <t>AGR.03.000896</t>
  </si>
  <si>
    <t>Договор подряда от 18.09.2023 № Д053710230000/Д010323</t>
  </si>
  <si>
    <t>PRD.001.000000002_COM004001</t>
  </si>
  <si>
    <t>AGR.06.000570</t>
  </si>
  <si>
    <t>ННГ02/17-103//Д046810170000 от 05.06.2017 г.</t>
  </si>
  <si>
    <t>PRD.001.000000002_COM005001</t>
  </si>
  <si>
    <t>AGR.07.001095</t>
  </si>
  <si>
    <t>Договор КН-02/17-110/Д043210170000 от 03.06.2017</t>
  </si>
  <si>
    <t>AGR.07.001337</t>
  </si>
  <si>
    <t>КН-06/21-81/Д024410210000 от 18.02.2021</t>
  </si>
  <si>
    <t>PRD.001.000000002_COM006001</t>
  </si>
  <si>
    <t>AGR.08.000057</t>
  </si>
  <si>
    <t>Д044410170000 от 29.05.2017г.</t>
  </si>
  <si>
    <t>AGR.08.000524</t>
  </si>
  <si>
    <t>Д0098101960000/СИН.02.19-38 от 01.02.2019 года</t>
  </si>
  <si>
    <t>AGR.08.001162</t>
  </si>
  <si>
    <t>Д083710190000/1 от 26.12.2019г.</t>
  </si>
  <si>
    <t>AGR.08.001553</t>
  </si>
  <si>
    <t>Д035010200000/СИН.02.20-128 от 01.06.2020г</t>
  </si>
  <si>
    <t>AGR.08.001875</t>
  </si>
  <si>
    <t>№Д021210210000 от 22.03.2021г</t>
  </si>
  <si>
    <t>AGR.08.001892</t>
  </si>
  <si>
    <t>Д020810210000//СИН.02.21-62 от 19.03.21</t>
  </si>
  <si>
    <t>AGR.08.001933</t>
  </si>
  <si>
    <t>№Д020810210000//СИН.02.21-62</t>
  </si>
  <si>
    <t>AGR.08.002335</t>
  </si>
  <si>
    <t>Д003310220000//СИН.02.22-23</t>
  </si>
  <si>
    <t>AGR.08.002355</t>
  </si>
  <si>
    <t>Д003310220000/СИН.02.22-23 от 01.01.2022г</t>
  </si>
  <si>
    <t>AGR.08.002488</t>
  </si>
  <si>
    <t>Д077410210000/СИН.02.21-352 от 20.12.2021г</t>
  </si>
  <si>
    <t>PRD.001.000000002_COM007001</t>
  </si>
  <si>
    <t>AGR.09.000122</t>
  </si>
  <si>
    <t>УНС02/17-121 // Д047310170000 от 13.06.2017</t>
  </si>
  <si>
    <t>AGR.09.000203</t>
  </si>
  <si>
    <t>УНС02/18-250 // Д059510180000 от 20.11.2018</t>
  </si>
  <si>
    <t>AGR.09.000218</t>
  </si>
  <si>
    <t>УНС02/18-281 от 03.12.2018</t>
  </si>
  <si>
    <t>AGR.09.000345</t>
  </si>
  <si>
    <t>ДС №Д016910170002 от 13.11.2018 к договору УНС02/17-30 от 10</t>
  </si>
  <si>
    <t>AGR.09.000388</t>
  </si>
  <si>
    <t>Договор займа № УНС03/19-1 от 12.04.2019</t>
  </si>
  <si>
    <t>AGR.09.000474</t>
  </si>
  <si>
    <t>УНС01/19-3 от 03.06.2019</t>
  </si>
  <si>
    <t>AGR.09.000600</t>
  </si>
  <si>
    <t>Д057410190000 от 31.10.2019</t>
  </si>
  <si>
    <t>AGR.09.000639</t>
  </si>
  <si>
    <t>УНС01/19-5 от 14.11.2019</t>
  </si>
  <si>
    <t>AGR.09.000708</t>
  </si>
  <si>
    <t>УНС01/19-9 от 05.12.2019</t>
  </si>
  <si>
    <t>AGR.09.000713</t>
  </si>
  <si>
    <t>ДС №Д039310190001 от 24.12.2019 к договору УНС01/19-3 от 03.</t>
  </si>
  <si>
    <t>AGR.09.000727</t>
  </si>
  <si>
    <t>Д004310200000 от 01.02.2020 г.</t>
  </si>
  <si>
    <t>AGR.09.000767</t>
  </si>
  <si>
    <t>ДС №Д016910170003 от 10.10.2019 к договору УНС02/17-30 от 10</t>
  </si>
  <si>
    <t>AGR.09.001006</t>
  </si>
  <si>
    <t>УНС01/20-2// Д049310200000 от 19.10.2020</t>
  </si>
  <si>
    <t>AGR.09.001102</t>
  </si>
  <si>
    <t>ДС №Д016910170004 от 20.11.2020 к договору УНС02/17-30 от 10</t>
  </si>
  <si>
    <t>AGR.09.001236</t>
  </si>
  <si>
    <t>ДС №Д039310190002 от 20.11.2020 к договору УНС01/19-3 от 03.</t>
  </si>
  <si>
    <t>AGR.09.001263</t>
  </si>
  <si>
    <t>УНС01/21-4 от 03.09.2021</t>
  </si>
  <si>
    <t>AGR.09.001307</t>
  </si>
  <si>
    <t>ДС №Д016910170005 от 25.11.2021 к договору УНС02/17-30 от 10</t>
  </si>
  <si>
    <t>AGR.09.001344</t>
  </si>
  <si>
    <t>ДС №Д039310190003 от 30.11.2021 к договору УНС01/19-3 от 03.</t>
  </si>
  <si>
    <t>AGR.09.001448</t>
  </si>
  <si>
    <t>УНС02/22-151 от 30.06.2022</t>
  </si>
  <si>
    <t>AGR.09.001530</t>
  </si>
  <si>
    <t>УНС02/22-159 от 24.08.2022</t>
  </si>
  <si>
    <t>AGR.09.001643</t>
  </si>
  <si>
    <t>ДС №Д039310190004 от 30.11.2021 к договору УНС01/19-3 от 03.</t>
  </si>
  <si>
    <t>PRD.001.000000002_COM009001</t>
  </si>
  <si>
    <t>AGR.13.000578</t>
  </si>
  <si>
    <t>договор №СИБ91/19-в /Д035010190000 от 03.06.2019г.</t>
  </si>
  <si>
    <t>AGR.13.001055</t>
  </si>
  <si>
    <t>Договор поставки №Д04251017000 от 23.05.2017</t>
  </si>
  <si>
    <t>AGR.13.001064</t>
  </si>
  <si>
    <t>договор №Д035410200000 от 15.07.2020</t>
  </si>
  <si>
    <t>AGR.13.001096</t>
  </si>
  <si>
    <t>договор №Д034110200000/СИБ83/20-в от 10.07.2020</t>
  </si>
  <si>
    <t>AGR.13.001137</t>
  </si>
  <si>
    <t>Договор №Д041810200000 от 01.10.2020</t>
  </si>
  <si>
    <t>AGR.13.001868</t>
  </si>
  <si>
    <t>Договор №Д043010170000 от 29.05.2017</t>
  </si>
  <si>
    <t>PRD.001.000000002_COM010001</t>
  </si>
  <si>
    <t>AGR.14.000247</t>
  </si>
  <si>
    <t>Договор № Д039810160000 от 21.06.16</t>
  </si>
  <si>
    <t>AGR.14.000255</t>
  </si>
  <si>
    <t>Договор Д00041017000 от 01.01.2017</t>
  </si>
  <si>
    <t>PRD.001.000000002_COM011001</t>
  </si>
  <si>
    <t>AGR.15.000044</t>
  </si>
  <si>
    <t>Не использовать!!! Д03321018000/СЗ02/18-206</t>
  </si>
  <si>
    <t>AGR.15.000145</t>
  </si>
  <si>
    <t>Д035310180000/СЗ02/18-206 от 28.05.18г.</t>
  </si>
  <si>
    <t>AGR.15.000690</t>
  </si>
  <si>
    <t>Д067610180000/б/н от 10.11.2018</t>
  </si>
  <si>
    <t>AGR.15.000693</t>
  </si>
  <si>
    <t>Д062610170000/СЗ02/17-126 от 22.08.2017 г.</t>
  </si>
  <si>
    <t>AGR.15.000826</t>
  </si>
  <si>
    <t>Д074410180000 от 26.12.2018</t>
  </si>
  <si>
    <t>AGR.15.000962</t>
  </si>
  <si>
    <t>НЕ ИСПОЛЬЗОВАТЬ</t>
  </si>
  <si>
    <t>AGR.15.000969</t>
  </si>
  <si>
    <t>AGR.15.000970</t>
  </si>
  <si>
    <t>Д076710180000/СЗ02/19-37 от 28.12.2018</t>
  </si>
  <si>
    <t>AGR.15.001318</t>
  </si>
  <si>
    <t>Договор купли-продажи № СЗ02/19-147 от 06.05.2019 г</t>
  </si>
  <si>
    <t>AGR.15.001589</t>
  </si>
  <si>
    <t>Д044410190000/СЗ02/19-296 от 12.07.2019г.</t>
  </si>
  <si>
    <t>AGR.15.002326</t>
  </si>
  <si>
    <t>СЗ02/19-536/Д067410190000 от 29.10.2019</t>
  </si>
  <si>
    <t>AGR.15.002430</t>
  </si>
  <si>
    <t>AGR.15.002450</t>
  </si>
  <si>
    <t>СЗ02/19-575/Д075810190000 от 11.12.2019</t>
  </si>
  <si>
    <t>AGR.15.002511</t>
  </si>
  <si>
    <t>Д085110190000/СЗ02/20-85 от 19.02.2020</t>
  </si>
  <si>
    <t>AGR.15.003095</t>
  </si>
  <si>
    <t>СЗ02/20-283//Д034310200000 от 13.07.2020</t>
  </si>
  <si>
    <t>AGR.15.003798</t>
  </si>
  <si>
    <t>Д№003310210000 от 01.01.2021</t>
  </si>
  <si>
    <t>AGR.15.003872</t>
  </si>
  <si>
    <t>Д003310210000 от 01.01.2021</t>
  </si>
  <si>
    <t>AGR.15.003873</t>
  </si>
  <si>
    <t>СЗ02/20-555//Д003310210000 от 01.01.2021</t>
  </si>
  <si>
    <t>AGR.15.006522</t>
  </si>
  <si>
    <t>СЗ02/22-497 от 24.08.2022</t>
  </si>
  <si>
    <t>AGR.15.007645</t>
  </si>
  <si>
    <t>СЗ02/23-399//Д041110230000 от 22.06.2023</t>
  </si>
  <si>
    <t>AGR.15.007674</t>
  </si>
  <si>
    <t>СЗ02/23-351//Д025610230001 от 15.05.2023</t>
  </si>
  <si>
    <t>PRD.001.000000002_COM014001</t>
  </si>
  <si>
    <t>AGR.30.000122</t>
  </si>
  <si>
    <t>Договор Д018010210000 от 29.03.2021</t>
  </si>
  <si>
    <t>AGR.30.001299</t>
  </si>
  <si>
    <t>Акт передачи талонов</t>
  </si>
  <si>
    <t>AGR.30.001315</t>
  </si>
  <si>
    <t>Дог. № НО/23-101/Д045410230000 от 27.06.2023</t>
  </si>
  <si>
    <t>PRD.001.000000002_COM014008</t>
  </si>
  <si>
    <t>AGR.37.000125</t>
  </si>
  <si>
    <t>Договор № Д045010230000/ОШ/23-28 от 29.06.2023</t>
  </si>
  <si>
    <t>PRD.001.000000002_COM014009</t>
  </si>
  <si>
    <t>AGR.38.000121</t>
  </si>
  <si>
    <t>Договор № Д045110230000/ОС/23-30 от 29.06.2023</t>
  </si>
  <si>
    <t>PRD.001.000000005_COM001000</t>
  </si>
  <si>
    <t>AGR.01.000006</t>
  </si>
  <si>
    <t>НФ07/18-3 от 30.07.2018</t>
  </si>
  <si>
    <t>AGR.01.000125</t>
  </si>
  <si>
    <t>НФ01/18-34//Д003513180000 от 03.12.2018</t>
  </si>
  <si>
    <t>AGR.01.000260</t>
  </si>
  <si>
    <t>НФ07/19-1 от 01.07.2019</t>
  </si>
  <si>
    <t>AGR.01.000843</t>
  </si>
  <si>
    <t>Д001913210000/НФ07/21-1 от 01.07.2021</t>
  </si>
  <si>
    <t>AGR.01.001090</t>
  </si>
  <si>
    <t>НФ01/21-46//Д003613210000 от 16.12.2021</t>
  </si>
  <si>
    <t>AGR.01.001325</t>
  </si>
  <si>
    <t>Д001413220000//НФ07/22-1 от 01.07.2022</t>
  </si>
  <si>
    <t>AGR.01.001373</t>
  </si>
  <si>
    <t>Д002313220000//НФ07/22-2 от 20.07.2022</t>
  </si>
  <si>
    <t>AGR.01.001374</t>
  </si>
  <si>
    <t>Д002413220000//НФ07/22-3 от 25.07.2022</t>
  </si>
  <si>
    <t>AGR.01.001907</t>
  </si>
  <si>
    <t>Д002213230000//НФ07/23-1 от 09.10.2023</t>
  </si>
  <si>
    <t>AGR.01.001978</t>
  </si>
  <si>
    <t>AGR.01.002141</t>
  </si>
  <si>
    <t>AGR.01.002142</t>
  </si>
  <si>
    <t>AGR.01.002143</t>
  </si>
  <si>
    <t>AGR.01.002173</t>
  </si>
  <si>
    <t>PRD.001.000000005_COM002019</t>
  </si>
  <si>
    <t>AGR.03.000054</t>
  </si>
  <si>
    <t>Договор аренды №Д.0130.16.06.0000 (Д003013170000)</t>
  </si>
  <si>
    <t>AGR.03.000055</t>
  </si>
  <si>
    <t>Договор аренды №Д.0005.16.05.0000 (Д002813170000)</t>
  </si>
  <si>
    <t>PRD.001.000000005_COM006001</t>
  </si>
  <si>
    <t>AGR.08.001064</t>
  </si>
  <si>
    <t>Договор №Д000213200000 от 09.01.2020г.</t>
  </si>
  <si>
    <t>PRD.001.000000005_COM011001</t>
  </si>
  <si>
    <t>AGR.15.003105</t>
  </si>
  <si>
    <t>№Д001913200000 от 21.07.2020</t>
  </si>
  <si>
    <t>PRD.001.000000006_COM001000</t>
  </si>
  <si>
    <t>AGR.01.000124</t>
  </si>
  <si>
    <t>НФ01/18-33 от 03.12.2018</t>
  </si>
  <si>
    <t>AGR.01.001089</t>
  </si>
  <si>
    <t>НФ01/21-45//Д003415210000 от 16.12.2021</t>
  </si>
  <si>
    <t>AGR.01.002046</t>
  </si>
  <si>
    <t>НФ01/13-128 от 19.08.2013_Перевыставление расходов</t>
  </si>
  <si>
    <t>AGR.01.002137</t>
  </si>
  <si>
    <t>AGR.01.002138</t>
  </si>
  <si>
    <t>AGR.01.002139</t>
  </si>
  <si>
    <t>AGR.01.002158</t>
  </si>
  <si>
    <t>AGR.01.002159</t>
  </si>
  <si>
    <t>PRD.001.000000006_COM006001</t>
  </si>
  <si>
    <t>AGR.08.000298</t>
  </si>
  <si>
    <t>Д005015180000 от 14.11.2018</t>
  </si>
  <si>
    <t>PRD.001.000000006_COM008005</t>
  </si>
  <si>
    <t>AGR.12.000236</t>
  </si>
  <si>
    <t>Договор залога № 18-27/007 от 11.01.2024 (%)</t>
  </si>
  <si>
    <t>AGR.12.000237</t>
  </si>
  <si>
    <t>Договор залога № 18-27/007 от 11.01.2024 (осн.)</t>
  </si>
  <si>
    <t>PRD.001.000000006_COM011001</t>
  </si>
  <si>
    <t>AGR.15.005844</t>
  </si>
  <si>
    <t>Д000815220000</t>
  </si>
  <si>
    <t>AGR.15.005846</t>
  </si>
  <si>
    <t>СЗ02/22-160 от 21.02.2022</t>
  </si>
  <si>
    <t>AGR.01.001952</t>
  </si>
  <si>
    <t>ННГ03/13-04-U от 05.06.2014</t>
  </si>
  <si>
    <t>PRD.001.000000009_COM001000</t>
  </si>
  <si>
    <t>AGR.01.000126</t>
  </si>
  <si>
    <t>НФ01/18-35 от 03.12.2018</t>
  </si>
  <si>
    <t>AGR.01.001086</t>
  </si>
  <si>
    <t>НФ01/21-42//Д018430210000 от 16.12.2021</t>
  </si>
  <si>
    <t>AGR.01.001269</t>
  </si>
  <si>
    <t>6426-6427-6428-П-27 от 07.06.2017</t>
  </si>
  <si>
    <t>AGR.01.001302</t>
  </si>
  <si>
    <t>НФ03/22-1//Д007630220000 от 30.05.2022</t>
  </si>
  <si>
    <t>AGR.01.001951</t>
  </si>
  <si>
    <t>ННГ03/13-03-U от 05.06.2014</t>
  </si>
  <si>
    <t>AGR.01.002053</t>
  </si>
  <si>
    <t>НФ01/13-125 от 19.08.2013_Перевыставление расходов</t>
  </si>
  <si>
    <t>AGR.01.002070</t>
  </si>
  <si>
    <t>НФ01/13-125 от 19.08.2013_Перевыставление расходов валюта</t>
  </si>
  <si>
    <t>AGR.01.002117</t>
  </si>
  <si>
    <t>AGR.01.002118</t>
  </si>
  <si>
    <t>AGR.01.002119</t>
  </si>
  <si>
    <t>AGR.01.002120</t>
  </si>
  <si>
    <t>PRD.001.000000009_COM002019</t>
  </si>
  <si>
    <t>AGR.03.000626</t>
  </si>
  <si>
    <t>Договор поручительства</t>
  </si>
  <si>
    <t>PRD.001.000000009_COM004001</t>
  </si>
  <si>
    <t>AGR.004.000000044</t>
  </si>
  <si>
    <t>Д 0096 3015 0000 от 24.11.2015</t>
  </si>
  <si>
    <t>AGR.06.000053</t>
  </si>
  <si>
    <t>Договор поручительства 6427</t>
  </si>
  <si>
    <t>AGR.06.000279</t>
  </si>
  <si>
    <t>Договор поручительства 6428</t>
  </si>
  <si>
    <t>AGR.06.000416</t>
  </si>
  <si>
    <t>Договор поручительства 5912-П-22 от 15.09.2016</t>
  </si>
  <si>
    <t>AGR.06.000433</t>
  </si>
  <si>
    <t>Договор поручительства 6426 уступка 27.12.17</t>
  </si>
  <si>
    <t>AGR.06.000542</t>
  </si>
  <si>
    <t>Договор займа Д006730200000 от 20.05.2020</t>
  </si>
  <si>
    <t>AGR.06.000543</t>
  </si>
  <si>
    <t>Договор поручительства Д006730200000 от 20.05.2020</t>
  </si>
  <si>
    <t>AGR.06.000544</t>
  </si>
  <si>
    <t>Д006730200000 от 20.05.2020.</t>
  </si>
  <si>
    <t>AGR.06.000545</t>
  </si>
  <si>
    <t>AGR.06.000546</t>
  </si>
  <si>
    <t>Д 006730200000 от 20.05.2020</t>
  </si>
  <si>
    <t>AGR.06.000876</t>
  </si>
  <si>
    <t>Договор поручительства № 6426-6427-6428-П-22 от 07.06.2017</t>
  </si>
  <si>
    <t>PRD.001.000000009_COM005001</t>
  </si>
  <si>
    <t>AGR.002.000000073</t>
  </si>
  <si>
    <t>Д 0094 3015 0000 от 24.11.2015</t>
  </si>
  <si>
    <t>AGR.005.000000018</t>
  </si>
  <si>
    <t>005930160000 от 14.09.2016</t>
  </si>
  <si>
    <t>AGR.07.001644</t>
  </si>
  <si>
    <t>6426 от 07.06.2017</t>
  </si>
  <si>
    <t>PRD.001.000000009_COM006001</t>
  </si>
  <si>
    <t>AGR.002.000000072</t>
  </si>
  <si>
    <t>договор целевого займа №Д009230150000 от 23.11.2015 (до 31.1</t>
  </si>
  <si>
    <t>AGR.006.000000062</t>
  </si>
  <si>
    <t>дог.цел.займа №Д006130160000 от 14.09.2016 (до 2028г. -8%)</t>
  </si>
  <si>
    <t>AGR.08.002449</t>
  </si>
  <si>
    <t>Договор поручительства №6426-6427-6428-П-24 от 07.06.2017г.</t>
  </si>
  <si>
    <t>AGR.08.002512</t>
  </si>
  <si>
    <t>Договор №Д009130220000/СИН.02.22-197 от 24.06.2022</t>
  </si>
  <si>
    <t>PRD.001.000000009_COM007001</t>
  </si>
  <si>
    <t>AGR.09.000561</t>
  </si>
  <si>
    <t>УНС01/19-4 от 01.09.2019 // Д018930190000</t>
  </si>
  <si>
    <t>AGR.09.000791</t>
  </si>
  <si>
    <t>Договор поручительства №5912-П-27 от 16.09.2016 г.</t>
  </si>
  <si>
    <t>AGR.09.000817</t>
  </si>
  <si>
    <t>Договор поручительства №6426-6427-6428-П-20 от</t>
  </si>
  <si>
    <t>AGR.09.001853</t>
  </si>
  <si>
    <t>Договор залога недвижимого имущества № 18-27/106 от 24.11.20</t>
  </si>
  <si>
    <t>PRD.001.000000009_COM009001</t>
  </si>
  <si>
    <t>AGR.002.000000074</t>
  </si>
  <si>
    <t>Договор целевого займа №Д009330150000 от 23.11.2015 г.</t>
  </si>
  <si>
    <t>AGR.009.000000009</t>
  </si>
  <si>
    <t>Договор целевого займа №Д001230160000 от 08.02.2016 г.</t>
  </si>
  <si>
    <t>AGR.009.000000010</t>
  </si>
  <si>
    <t>Договор целевого займа №Д006030160000 от 14.09.2016 г.</t>
  </si>
  <si>
    <t>AGR.13.000119</t>
  </si>
  <si>
    <t>Договор поручительства № 6427 от 07.06.2017</t>
  </si>
  <si>
    <t>AGR.13.000630</t>
  </si>
  <si>
    <t>Договор поручительства № 6428 от 07.06.2017</t>
  </si>
  <si>
    <t>AGR.13.000922</t>
  </si>
  <si>
    <t>Договор поручительства № 5912-П-26 от 16.09.2016 г.</t>
  </si>
  <si>
    <t>AGR.13.000942</t>
  </si>
  <si>
    <t>Договор поручительства № 6426 от 07.06.2017 уступка БКН</t>
  </si>
  <si>
    <t>AGR.13.001187</t>
  </si>
  <si>
    <t>Договор залога № 21/1 от 05.08.2020</t>
  </si>
  <si>
    <t>AGR.13.001676</t>
  </si>
  <si>
    <t>Договор поручительства № 6426-6427-6428-П-8 от 07.06.2017</t>
  </si>
  <si>
    <t>PRD.001.000000009_COM011001</t>
  </si>
  <si>
    <t>AGR.15.001031</t>
  </si>
  <si>
    <t>Договор поручительства №5912-П-38 от .06.2017</t>
  </si>
  <si>
    <t>AGR.15.001032</t>
  </si>
  <si>
    <t>Кредитный договор №6426 от 07.06.2017г.</t>
  </si>
  <si>
    <t>AGR.15.001033</t>
  </si>
  <si>
    <t>Кредитный договор №6427 от 07.06.2017г.</t>
  </si>
  <si>
    <t>AGR.15.001827</t>
  </si>
  <si>
    <t>Кредитный договор №6428 от 07.06.2017г.</t>
  </si>
  <si>
    <t>AGR.15.004103</t>
  </si>
  <si>
    <t>Кредитный договор №7749 от 19.03,2021</t>
  </si>
  <si>
    <t>PRD.001.000000010_COM001000</t>
  </si>
  <si>
    <t>AGR.01.000127</t>
  </si>
  <si>
    <t>НФ01/18-36 от 03.12.2018</t>
  </si>
  <si>
    <t>AGR.01.001087</t>
  </si>
  <si>
    <t>НФ01/21-43//Д005531210000 от 16.12.2021</t>
  </si>
  <si>
    <t>AGR.01.002044</t>
  </si>
  <si>
    <t>НФ01/13-130 от 19.08.2013_Перевыставление расходов</t>
  </si>
  <si>
    <t>AGR.01.002061</t>
  </si>
  <si>
    <t>НФ01/13-130 от 19.08.2013_Перевыставление расходов валюта</t>
  </si>
  <si>
    <t>AGR.01.002130</t>
  </si>
  <si>
    <t>AGR.01.002131</t>
  </si>
  <si>
    <t>AGR.01.002132</t>
  </si>
  <si>
    <t>AGR.01.002153</t>
  </si>
  <si>
    <t>PRD.001.000000010_COM002019</t>
  </si>
  <si>
    <t>AGR.03.000466</t>
  </si>
  <si>
    <t>договор поставки №Д003731210000 от 23.08.2021 г.</t>
  </si>
  <si>
    <t>AGR.03.000647</t>
  </si>
  <si>
    <t>Договор подряда № Д004031220000 от 21.07.2022г.</t>
  </si>
  <si>
    <t>PRD.001.000000014_COM001000</t>
  </si>
  <si>
    <t>AGR.01.000123</t>
  </si>
  <si>
    <t>НФ01/18-32 от 03.12.2018</t>
  </si>
  <si>
    <t>AGR.01.001088</t>
  </si>
  <si>
    <t>НФ01/21-44//Д003636210000 от 16.12.2021</t>
  </si>
  <si>
    <t>AGR.01.002049</t>
  </si>
  <si>
    <t>НФ01/18-32 от 03.12.2018_Перевыставление расходов</t>
  </si>
  <si>
    <t>AGR.01.002127</t>
  </si>
  <si>
    <t>AGR.01.002128</t>
  </si>
  <si>
    <t>AGR.01.002129</t>
  </si>
  <si>
    <t>НФ01/18-32 от 03.12.2018_коммерческий кредит %%</t>
  </si>
  <si>
    <t>AGR.01.002151</t>
  </si>
  <si>
    <t>НФ01/18-32 от 03.12.2018_рубли</t>
  </si>
  <si>
    <t>AGR.01.002152</t>
  </si>
  <si>
    <t>PRD.001.000000019_COM011001</t>
  </si>
  <si>
    <t>AGR.019.000000065</t>
  </si>
  <si>
    <t>Д000496180000/СЗ02/18-140 от 01.04.2018 г.</t>
  </si>
  <si>
    <t>AGR.15.002633</t>
  </si>
  <si>
    <t>Д000296200000/СЗ02/20-159 от 01.02.2020</t>
  </si>
  <si>
    <t>AGR.15.003875</t>
  </si>
  <si>
    <t>Д000396210000 от 01.02.2021</t>
  </si>
  <si>
    <t>AGR.15.005119</t>
  </si>
  <si>
    <t>СЗ02/21-594//Д000496210000 от 01.07.2021г.</t>
  </si>
  <si>
    <t>AGR.15.006172</t>
  </si>
  <si>
    <t>СЗ02/22-281//Д000396220000 от 01.01.2022</t>
  </si>
  <si>
    <t>AGR.15.007185</t>
  </si>
  <si>
    <t>СЗ02/23-132//Д000596230000 от 01.01.2023</t>
  </si>
  <si>
    <t>AGR.15.007186</t>
  </si>
  <si>
    <t>СЗ02/23-133//Д000796230000 от 01.01.2023</t>
  </si>
  <si>
    <t>AGR.15.007187</t>
  </si>
  <si>
    <t>СЗ02/23-134//Д000696230000 от 01.01.2023</t>
  </si>
  <si>
    <t>AGR.15.007188</t>
  </si>
  <si>
    <t>СЗ02/23-135//Д000396230000 от 01.01.2023</t>
  </si>
  <si>
    <t>AGR.15.007497</t>
  </si>
  <si>
    <t>СЗ02/23-250//Д001096230000 от 01.01.2023</t>
  </si>
  <si>
    <t>AGR.15.007963</t>
  </si>
  <si>
    <t>СЗ02/23-494//Д001196230000 от 01.09.2023</t>
  </si>
  <si>
    <t>PRD.001.000000020_COM001000</t>
  </si>
  <si>
    <t>AGR.01.001271</t>
  </si>
  <si>
    <t>Фин. поручение 6 от 25.05.2022 (КН)</t>
  </si>
  <si>
    <t>AGR.01.001293</t>
  </si>
  <si>
    <t>Фин. поручение 1880 от 25.05.2022</t>
  </si>
  <si>
    <t>PRD.001.000000020_COM004001</t>
  </si>
  <si>
    <t>AGR.06.000796</t>
  </si>
  <si>
    <t>Договор №Д027991210000 от 14.12.2021</t>
  </si>
  <si>
    <t>AGR.06.000899</t>
  </si>
  <si>
    <t>Договор №Д000191220000 от 10.01.2022</t>
  </si>
  <si>
    <t>PRD.001.000000020_COM005001</t>
  </si>
  <si>
    <t>AGR.07.000937</t>
  </si>
  <si>
    <t>Дог. №КН02/16-99//Д006391160000 от 18.04.2016</t>
  </si>
  <si>
    <t>PRD.001.000000020_COM006001</t>
  </si>
  <si>
    <t>AGR.08.001328</t>
  </si>
  <si>
    <t>СИН.02.17-243 от 01.09.2017г.</t>
  </si>
  <si>
    <t>AGR.08.002214</t>
  </si>
  <si>
    <t>СИН.02.21-175 от 01.07.2021г.</t>
  </si>
  <si>
    <t>AGR.08.002777</t>
  </si>
  <si>
    <t>СИН.02.22-308/Д010291220000/161-22 от 30.09.2022г.</t>
  </si>
  <si>
    <t>PRD.001.000000020_COM007001</t>
  </si>
  <si>
    <t>AGR.09.000437</t>
  </si>
  <si>
    <t>Договор № Д022091170000 от 17.10.2017</t>
  </si>
  <si>
    <t>PRD.001.000000020_COM009001</t>
  </si>
  <si>
    <t>AGR.13.000140</t>
  </si>
  <si>
    <t>Д029391180000 от 26.09.2018</t>
  </si>
  <si>
    <t>AGR.13.001043</t>
  </si>
  <si>
    <t>Договор Д0079911200000/СИБ31/20-в от 10.03.2020</t>
  </si>
  <si>
    <t>AGR.13.001349</t>
  </si>
  <si>
    <t>Договор Д000191210000 от 08.06.2021</t>
  </si>
  <si>
    <t>AGR.13.001413</t>
  </si>
  <si>
    <t>Д029191200000 от 15.10.2020 (до 31.12.22)</t>
  </si>
  <si>
    <t>PRD.001.000000020_COM011001</t>
  </si>
  <si>
    <t>AGR.15.003102</t>
  </si>
  <si>
    <t>СЗ02/20-176 от 10.04.2020г.</t>
  </si>
  <si>
    <t>AGR.15.003475</t>
  </si>
  <si>
    <t>Д005791200000 / СЗ02/20-249 от 12.03.2020</t>
  </si>
  <si>
    <t>AGR.15.003877</t>
  </si>
  <si>
    <t>СЗ02/21-86 от 18.02.2021</t>
  </si>
  <si>
    <t>AGR.15.004212</t>
  </si>
  <si>
    <t>Д007791210000/ СЗ02/21-86 от 18.02.2021</t>
  </si>
  <si>
    <t>AGR.15.006286</t>
  </si>
  <si>
    <t>СЗ02/22-245 от 25.04.2022</t>
  </si>
  <si>
    <t>PRD.001.000000020_COM014001</t>
  </si>
  <si>
    <t>AGR.30.000702</t>
  </si>
  <si>
    <t>на выполнение омплекса работ по согласованию ГТП</t>
  </si>
  <si>
    <t>AGR.30.000715</t>
  </si>
  <si>
    <t>Договор Д022091210000/160/2021 от 02.08.2021</t>
  </si>
  <si>
    <t>AGR.30.001346</t>
  </si>
  <si>
    <t>Договор энергоснабжения №Д026891210000 от 28.09.2021 года</t>
  </si>
  <si>
    <t>PRD.001.000000021_COM005001</t>
  </si>
  <si>
    <t>AGR.07.000504</t>
  </si>
  <si>
    <t>Дог. №КН05/19-179 от 14.05.19</t>
  </si>
  <si>
    <t>AGR.07.002087</t>
  </si>
  <si>
    <t>Договор КН02/17-118 от 01.07.2017г.</t>
  </si>
  <si>
    <t>AGR.07.002095</t>
  </si>
  <si>
    <t>Договор КН02/17-109 от 26.05.2017г.</t>
  </si>
  <si>
    <t>PRD.001.000000021_COM006001</t>
  </si>
  <si>
    <t>AGR.08.000460</t>
  </si>
  <si>
    <t>СИН.02.18-342 от 08.11.2018г.</t>
  </si>
  <si>
    <t>AGR.08.001109</t>
  </si>
  <si>
    <t>Договор №СИН.02.19-333 от 21.10.2019г</t>
  </si>
  <si>
    <t>AGR.08.001241</t>
  </si>
  <si>
    <t>СИН.02.16-399 от 19.12.2016г</t>
  </si>
  <si>
    <t>AGR.08.001261</t>
  </si>
  <si>
    <t>СИН.02.16-400 от 19.12.2016г</t>
  </si>
  <si>
    <t>AGR.08.001927</t>
  </si>
  <si>
    <t>Услуги по отбраковке, текущему ремонту насосных штанг</t>
  </si>
  <si>
    <t>AGR.08.001938</t>
  </si>
  <si>
    <t>СИН.02.21-34 от 12.02.2021г</t>
  </si>
  <si>
    <t>AGR.08.002384</t>
  </si>
  <si>
    <t>СИН.02.21-345 от 28.12.2021г</t>
  </si>
  <si>
    <t>AGR.08.002699</t>
  </si>
  <si>
    <t>СИН.02.22-279 от 19.09.2022г</t>
  </si>
  <si>
    <t>AGR.08.002781</t>
  </si>
  <si>
    <t>СИН.02.22-413 от 21.12.2022</t>
  </si>
  <si>
    <t>AGR.08.003232</t>
  </si>
  <si>
    <t>СИН.02.23-255 от 22.09.2023г</t>
  </si>
  <si>
    <t>PRD.001.000000021_COM007001</t>
  </si>
  <si>
    <t>AGR.09.000031</t>
  </si>
  <si>
    <t>УНС02/16-256 от 16.12.2016 // ДО1301600</t>
  </si>
  <si>
    <t>AGR.09.000845</t>
  </si>
  <si>
    <t>УНС02/17-169 от 01.06.2017 // Д00721700</t>
  </si>
  <si>
    <t>AGR.09.001630</t>
  </si>
  <si>
    <t>УНС02/22-258 от 21.12.2022// ДО13822</t>
  </si>
  <si>
    <t>AGR.10.004501</t>
  </si>
  <si>
    <t>Договор № ОКБ02/24-88 от 01.01.2024</t>
  </si>
  <si>
    <t>AGR.10.004507</t>
  </si>
  <si>
    <t>Договор № ОКБ02/24-86 от 01.01.2024</t>
  </si>
  <si>
    <t>PRD.001.000000021_COM009001</t>
  </si>
  <si>
    <t>AGR.13.000034</t>
  </si>
  <si>
    <t>Спецификация №4 от 07.06.2018</t>
  </si>
  <si>
    <t>AGR.13.001991</t>
  </si>
  <si>
    <t>Договор №Д001123 (СИБ160/22-в от 27.10.2022)</t>
  </si>
  <si>
    <t>PRD.001.000000021_COM011001</t>
  </si>
  <si>
    <t>AGR.15.001118</t>
  </si>
  <si>
    <t>СЗ02/17-121 от 31.08.2017 г.</t>
  </si>
  <si>
    <t>PRD.001.000000021_COM014001</t>
  </si>
  <si>
    <t>AGR.30.000938</t>
  </si>
  <si>
    <t>Договор №НО-143/2022 (Д007322) от 30.06.2022</t>
  </si>
  <si>
    <t>PRD.001.000000022_</t>
  </si>
  <si>
    <t>AGR.009.000000016</t>
  </si>
  <si>
    <t>ЮН-00/15-13 от 01.02.2015</t>
  </si>
  <si>
    <t>PRD.001.000000022_COM001000</t>
  </si>
  <si>
    <t>AGR.01.000112</t>
  </si>
  <si>
    <t>НФ02/18-115 от 01.10.2018</t>
  </si>
  <si>
    <t>AGR.01.000115</t>
  </si>
  <si>
    <t>НФ01/18-27 от 03.12.2018</t>
  </si>
  <si>
    <t>AGR.01.000467</t>
  </si>
  <si>
    <t>НФ02/20-1 от 01.01.2020</t>
  </si>
  <si>
    <t>AGR.01.000498</t>
  </si>
  <si>
    <t>Письмо №3259 от 24.12.2019</t>
  </si>
  <si>
    <t>AGR.01.000625</t>
  </si>
  <si>
    <t>AGR.01.001102</t>
  </si>
  <si>
    <t>НФ01/21-49 от 16.12.2021</t>
  </si>
  <si>
    <t>AGR.01.002054</t>
  </si>
  <si>
    <t>НФ01/18-27 от 03.12.2018_Перевыставление расходов</t>
  </si>
  <si>
    <t>AGR.01.002144</t>
  </si>
  <si>
    <t>AGR.01.002145</t>
  </si>
  <si>
    <t>AGR.01.002163</t>
  </si>
  <si>
    <t>НФ01/18-27 от 03.12.2018 рубли</t>
  </si>
  <si>
    <t>AGR.01.002164</t>
  </si>
  <si>
    <t>PRD.001.000000022_COM004001</t>
  </si>
  <si>
    <t>AGR.06.000615</t>
  </si>
  <si>
    <t>Дополнительное соглашение № 4 к Дог. № ЮН-00/18-13 от 01.10.</t>
  </si>
  <si>
    <t>AGR.10.004508</t>
  </si>
  <si>
    <t>Договор № ОКБ02/24-99 от 01.01.2024</t>
  </si>
  <si>
    <t>AGR.10.004509</t>
  </si>
  <si>
    <t>Договор № ОКБ02/23-482 от 25.12.2023</t>
  </si>
  <si>
    <t>AGR.10.004513</t>
  </si>
  <si>
    <t>Договор № ОКБ02/24-117 от 01.01.2024</t>
  </si>
  <si>
    <t>PRD.001.000000022_COM009001</t>
  </si>
  <si>
    <t>AGR.13.000753</t>
  </si>
  <si>
    <t>Договор купли-продажи №ЮН-02/19-63 от 10.12.2019г.</t>
  </si>
  <si>
    <t>AGR.13.000792</t>
  </si>
  <si>
    <t>Договор купли-продажи № СИБ 1/20 от 17.01.2020</t>
  </si>
  <si>
    <t>AGR.13.000793</t>
  </si>
  <si>
    <t>уд. Договор купли-продажи № СИБ 1/20 от 17.01.2020</t>
  </si>
  <si>
    <t>AGR.13.000794</t>
  </si>
  <si>
    <t>AGR.13.000956</t>
  </si>
  <si>
    <t>Договор аренды части земельного участка №ЮН-00/18-13 от 01.0</t>
  </si>
  <si>
    <t>AGR.13.001004</t>
  </si>
  <si>
    <t>Договор купли-продажи №ЮН02/20-40 от 21.05.2020г.</t>
  </si>
  <si>
    <t>PRD.001.000000022_COM014002</t>
  </si>
  <si>
    <t>AGR.32.000157</t>
  </si>
  <si>
    <t>Договор № ЮН01/21-33 от 08.11.2021г.</t>
  </si>
  <si>
    <t>AGR.32.000158</t>
  </si>
  <si>
    <t>Договор № ЮН01/21-21 от 28.06.2021г.</t>
  </si>
  <si>
    <t>AGR.32.000436</t>
  </si>
  <si>
    <t>AGR.32.000479</t>
  </si>
  <si>
    <t>PRD.001.000000022_COM014003</t>
  </si>
  <si>
    <t>AGR.33.000186</t>
  </si>
  <si>
    <t>Договор уступки прав требования №ЮН03/23-44 от 25.07.2023</t>
  </si>
  <si>
    <t>PRD.001.000000023_COM001000</t>
  </si>
  <si>
    <t>AGR.001.000001156</t>
  </si>
  <si>
    <t>НФ03/15-26 от 21.09.2015</t>
  </si>
  <si>
    <t>AGR.001.000001258</t>
  </si>
  <si>
    <t>НФ03/18-2 от 10.01.2018</t>
  </si>
  <si>
    <t>AGR.10.004510</t>
  </si>
  <si>
    <t>Договор № ОКБ02/24-96 от 01.01.2024</t>
  </si>
  <si>
    <t>PRD.001.000000024_COM001000</t>
  </si>
  <si>
    <t>AGR.001.000001214</t>
  </si>
  <si>
    <t>НФ03/15-25 от 25.09.2015</t>
  </si>
  <si>
    <t>AGR.01.000110</t>
  </si>
  <si>
    <t>НФ02/18-113 от 01.10.2018</t>
  </si>
  <si>
    <t>AGR.01.000468</t>
  </si>
  <si>
    <t>НФ02/20-4 от 01.01.2020</t>
  </si>
  <si>
    <t>AGR.01.000518</t>
  </si>
  <si>
    <t>НФ01/20-1 от 22.01.2020</t>
  </si>
  <si>
    <t>AGR.01.000612</t>
  </si>
  <si>
    <t>НФ01/16-44 от 15.11.2016</t>
  </si>
  <si>
    <t>AGR.01.000700</t>
  </si>
  <si>
    <t>ННГ83/20-в от 25.11.2020</t>
  </si>
  <si>
    <t>AGR.01.001083</t>
  </si>
  <si>
    <t>НФ01/21-39 от 16.12.2021</t>
  </si>
  <si>
    <t>PRD.001.000000024_COM005001</t>
  </si>
  <si>
    <t>AGR.07.000060</t>
  </si>
  <si>
    <t>Договор ННГ02/17-205//КН02/17-242 от 29.12.2017 г</t>
  </si>
  <si>
    <t>PRD.001.000000024_COM006001</t>
  </si>
  <si>
    <t>AGR.08.000087</t>
  </si>
  <si>
    <t>СИН 02.17-274 от 01.06.2018г.</t>
  </si>
  <si>
    <t>AGR.08.001461</t>
  </si>
  <si>
    <t>ННГ02/17-187//СИН.02.17-287 от 05.12.17</t>
  </si>
  <si>
    <t>AGR.08.001463</t>
  </si>
  <si>
    <t>ННГ02/17-104//СИН.02.17-274 от 01.06.2017</t>
  </si>
  <si>
    <t>PRD.001.000000024_COM007001</t>
  </si>
  <si>
    <t>AGR.09.000111</t>
  </si>
  <si>
    <t>УНС02/17-124 от 15.06.2017</t>
  </si>
  <si>
    <t>PRD.001.000000024_COM009001</t>
  </si>
  <si>
    <t>AGR.013.000001816</t>
  </si>
  <si>
    <t>Договору поставки №337/17-в//ННГ02/17-113 от 22.06.2017</t>
  </si>
  <si>
    <t>AGR.13.000272</t>
  </si>
  <si>
    <t>Договор купли-продажи №ННГ02/18-113 от 14.12.2018</t>
  </si>
  <si>
    <t>AGR.13.000482</t>
  </si>
  <si>
    <t>AGR.13.000935</t>
  </si>
  <si>
    <t>Договор о передаче полномочий единоличного исполнительного о</t>
  </si>
  <si>
    <t>AGR.13.000958</t>
  </si>
  <si>
    <t>Договор поставки №21/17-и от 22.06.2017</t>
  </si>
  <si>
    <t>AGR.13.001083</t>
  </si>
  <si>
    <t>AGR.13.001483</t>
  </si>
  <si>
    <t>Договор №ННГ 73/21-в от 01.11.2021</t>
  </si>
  <si>
    <t>AGR.13.001871</t>
  </si>
  <si>
    <t>Договор №СИБ23/22-и от 29.12.2022</t>
  </si>
  <si>
    <t>AGR.13.002047</t>
  </si>
  <si>
    <t>AGR.13.002150</t>
  </si>
  <si>
    <t>Договор №СИБ13/23-и от 21.12.2023</t>
  </si>
  <si>
    <t>PRD.001.000000024_COM011001</t>
  </si>
  <si>
    <t>AGR.15.002799</t>
  </si>
  <si>
    <t>СЗ02/17-286//ННГ02/17-178 от 08.11.2017</t>
  </si>
  <si>
    <t>PRD.001.000000024_COM014001</t>
  </si>
  <si>
    <t>AGR.30.001069</t>
  </si>
  <si>
    <t>Договор №ННГ14/22-и//НО-243/2022 от 08.12.2022</t>
  </si>
  <si>
    <t>PRD.001.000000026_COM001000</t>
  </si>
  <si>
    <t>AGR.01.000114</t>
  </si>
  <si>
    <t>НФ01/18-26 от 03.12.2018</t>
  </si>
  <si>
    <t>AGR.01.000684</t>
  </si>
  <si>
    <t>НФ02/21-1 от 01.01.2021</t>
  </si>
  <si>
    <t>AGR.01.001082</t>
  </si>
  <si>
    <t>НФ01/21-37 от 16.12.2021</t>
  </si>
  <si>
    <t>AGR.01.002056</t>
  </si>
  <si>
    <t>НФ01/18-26 от 03.12.2018_Перевыставление расходов</t>
  </si>
  <si>
    <t>AGR.01.002121</t>
  </si>
  <si>
    <t>AGR.01.002122</t>
  </si>
  <si>
    <t>AGR.01.002123</t>
  </si>
  <si>
    <t>AGR.01.002150</t>
  </si>
  <si>
    <t>PRD.001.000000026_COM004001</t>
  </si>
  <si>
    <t>AGR.06.000002</t>
  </si>
  <si>
    <t>Договор поставки ННГ02/17-205 от 29.12.2017</t>
  </si>
  <si>
    <t>PRD.001.000000026_COM005001</t>
  </si>
  <si>
    <t>AGR.07.000064</t>
  </si>
  <si>
    <t>Приказ о выдаче бизнес-карт № 105 от 23.05.2018 г.</t>
  </si>
  <si>
    <t>PRD.001.000000026_COM006001</t>
  </si>
  <si>
    <t>AGR.08.001565</t>
  </si>
  <si>
    <t>КН02/17-121//СИН.02.17-193 от 01.07.2017г.</t>
  </si>
  <si>
    <t>PRD.001.000000026_COM007001</t>
  </si>
  <si>
    <t>AGR.09.000865</t>
  </si>
  <si>
    <t>УНС02/17-165 от 01.07.2017</t>
  </si>
  <si>
    <t>PRD.001.000000026_COM009001</t>
  </si>
  <si>
    <t>AGR.13.000671</t>
  </si>
  <si>
    <t>Договор поставки (рамочный) №КН02/17-119 от 01.07.2019</t>
  </si>
  <si>
    <t>PRD.001.000000026_COM010001</t>
  </si>
  <si>
    <t>AGR.14.000118</t>
  </si>
  <si>
    <t>Договор №01-2017/КН02/17-114 от 23.05.2017</t>
  </si>
  <si>
    <t>AGR.14.000172</t>
  </si>
  <si>
    <t>Договор аренды №КН-04/19-219 от 12.07.2019</t>
  </si>
  <si>
    <t>AGR.14.000175</t>
  </si>
  <si>
    <t>договор оказания услуг КН06/19-273 от 15.10.2019</t>
  </si>
  <si>
    <t>AGR.14.000212</t>
  </si>
  <si>
    <t>договор КН-02/20-90 от 01.03.2020</t>
  </si>
  <si>
    <t>AGR.14.000240</t>
  </si>
  <si>
    <t>Договор № КН04/16-31 от 28.01.2016</t>
  </si>
  <si>
    <t>AGR.14.000403</t>
  </si>
  <si>
    <t>Договор купли продажи ТМЦ НГПТ 10/12/21//КН02/22-74 от 9.02.</t>
  </si>
  <si>
    <t>AGR.14.000475</t>
  </si>
  <si>
    <t>Договор КН02/23-76 от 12.04.2023</t>
  </si>
  <si>
    <t>AGR.14.000480</t>
  </si>
  <si>
    <t>Договор на оказание услуг КН06/23-93 от 30.05.2023</t>
  </si>
  <si>
    <t>PRD.001.000000026_COM014001</t>
  </si>
  <si>
    <t>AGR.30.000347</t>
  </si>
  <si>
    <t>Договор КН02/20-154 от 26.08.2020</t>
  </si>
  <si>
    <t>AGR.30.000885</t>
  </si>
  <si>
    <t>Договор НО-56/2022//КН13/22-94 от 01.03.2022</t>
  </si>
  <si>
    <t>AGR.30.001285</t>
  </si>
  <si>
    <t>Договор КН06/23-139 от 01.07.2023</t>
  </si>
  <si>
    <t>AGR.30.001337</t>
  </si>
  <si>
    <t>Договор НО/23-152//КН06/23-150 от 01.11.2023</t>
  </si>
  <si>
    <t>AGR.30.001365</t>
  </si>
  <si>
    <t>Договор НО/23-180 от 15.12.2023</t>
  </si>
  <si>
    <t>PRD.001.000000026_COM014004</t>
  </si>
  <si>
    <t>AGR.35.000036</t>
  </si>
  <si>
    <t>Договор № СНИ/23-1//КН06/23-90 от 03.05.2023</t>
  </si>
  <si>
    <t>PRD.001.000000026_COM014006</t>
  </si>
  <si>
    <t>AGR.31.000026</t>
  </si>
  <si>
    <t>Дог. № АК-3/2022 от 01.11.2022</t>
  </si>
  <si>
    <t>PRD.001.000000026_COM014008</t>
  </si>
  <si>
    <t>AGR.37.000060</t>
  </si>
  <si>
    <t>Договор купли-продажи нефти № КН 01/22-201 от 12.10.22 г.</t>
  </si>
  <si>
    <t>PRD.001.000000028_COM001000</t>
  </si>
  <si>
    <t>AGR.001.000001243</t>
  </si>
  <si>
    <t>НФ03/17-1 от 21.02.2017</t>
  </si>
  <si>
    <t>AGR.006.000000088</t>
  </si>
  <si>
    <t>НФ03/16-7 от 19.07.2016</t>
  </si>
  <si>
    <t>AGR.006.000001231</t>
  </si>
  <si>
    <t>НФ03/17-5 от 31.03.2017</t>
  </si>
  <si>
    <t>AGR.01.000117</t>
  </si>
  <si>
    <t>НФ01/18-29 от 03.12.2018</t>
  </si>
  <si>
    <t>AGR.01.000471</t>
  </si>
  <si>
    <t>НФ02/20-7 от 01.01.2020</t>
  </si>
  <si>
    <t>AGR.01.000707</t>
  </si>
  <si>
    <t>НФ02/21-3 от 01.01.2021</t>
  </si>
  <si>
    <t>AGR.01.000613</t>
  </si>
  <si>
    <t>НФ03/20-2 от 18.08.2020</t>
  </si>
  <si>
    <t>AGR.01.001085</t>
  </si>
  <si>
    <t>НФ01/21-41 от 16.12.2021</t>
  </si>
  <si>
    <t>AGR.01.001121</t>
  </si>
  <si>
    <t>НФ01/16-47 от 15.11.2016</t>
  </si>
  <si>
    <t>AGR.01.002091</t>
  </si>
  <si>
    <t>НФ01/18-29 от 03.12.2018 _Перевыставление расходов</t>
  </si>
  <si>
    <t>AGR.01.002133</t>
  </si>
  <si>
    <t>AGR.01.002154</t>
  </si>
  <si>
    <t>AGR.01.002155</t>
  </si>
  <si>
    <t>PRD.001.000000028_COM002019</t>
  </si>
  <si>
    <t>AGR.03.000080</t>
  </si>
  <si>
    <t>№ СИН.02.18-342 (Д01111800)</t>
  </si>
  <si>
    <t>AGR.03.000130</t>
  </si>
  <si>
    <t>№Д01311600/СИН.02.16-400</t>
  </si>
  <si>
    <t>AGR.03.000131</t>
  </si>
  <si>
    <t>№ Д01321600/СИН.02.16-399</t>
  </si>
  <si>
    <t>AGR.03.000147</t>
  </si>
  <si>
    <t>договор на оказание услуг № СИН.02.19-333 от 21.10.2019 г.(Д</t>
  </si>
  <si>
    <t>AGR.03.000380</t>
  </si>
  <si>
    <t>Договор № СИН.02.21.-34 / Д002121 от 12.02.2021 г.</t>
  </si>
  <si>
    <t>AGR.03.000598</t>
  </si>
  <si>
    <t>Договор № СИН.02.21-345 (Д017321) от 28.12.2021</t>
  </si>
  <si>
    <t>AGR.03.000780</t>
  </si>
  <si>
    <t>Договор подряда № Д009022 от 19.09.2022</t>
  </si>
  <si>
    <t>AGR.03.000823</t>
  </si>
  <si>
    <t>Договор № СИН.02.22-413/Д014122 от 21.12.2022г.</t>
  </si>
  <si>
    <t>AGR.03.000907</t>
  </si>
  <si>
    <t>Договор на оказание услуг СИН.02.23-255/Д010823 от 22.09.202</t>
  </si>
  <si>
    <t>PRD.001.000000028_COM004001</t>
  </si>
  <si>
    <t>AGR.06.000020</t>
  </si>
  <si>
    <t>Договор поставки №ННГ02/17-104 от 01.06.2017//СИН02.17-274</t>
  </si>
  <si>
    <t>PRD.001.000000028_COM005001</t>
  </si>
  <si>
    <t>AGR.07.001139</t>
  </si>
  <si>
    <t>Договор КН02/17-121//СИН.02.17-193 от 01.07.2017</t>
  </si>
  <si>
    <t>PRD.001.000000028_COM006001</t>
  </si>
  <si>
    <t>AGR.08.001377</t>
  </si>
  <si>
    <t>PRD.001.000000028_COM007001</t>
  </si>
  <si>
    <t>AGR.09.000656</t>
  </si>
  <si>
    <t>УНС01/19-8 от 30.12.2019 г.</t>
  </si>
  <si>
    <t>AGR.09.001168</t>
  </si>
  <si>
    <t>УНС02/17-120 от 15.06.2017 г.</t>
  </si>
  <si>
    <t>PRD.001.000000028_COM009001</t>
  </si>
  <si>
    <t>AGR.13.000270</t>
  </si>
  <si>
    <t>Договор №СИБ22/18-и от 27.12.2018 Спецификация № 1 от 27.12.</t>
  </si>
  <si>
    <t>AGR.13.000700</t>
  </si>
  <si>
    <t>Договор №СИБ22/18-и от 27.12.2018 Спецификация № 2 от 11.11.</t>
  </si>
  <si>
    <t>AGR.13.000871</t>
  </si>
  <si>
    <t>Договор №СИБ22/18-и от 27.12.2018 Спецификация № 3 от 01.02.</t>
  </si>
  <si>
    <t>AGR.13.001101</t>
  </si>
  <si>
    <t>Договор №СИБ22/18-и от 27.12.2018 Спецификация № 4 от 18.10.</t>
  </si>
  <si>
    <t>AGR.13.001144</t>
  </si>
  <si>
    <t>Договор №СИБ22/18-и от 27.12.2018 Спецификация № 5 от 08.12.</t>
  </si>
  <si>
    <t>AGR.13.001376</t>
  </si>
  <si>
    <t>Договор поставки №СИН.02.21-172 от 14.07.2021г.</t>
  </si>
  <si>
    <t>AGR.13.001390</t>
  </si>
  <si>
    <t>Договор №СИБ22/18-и от 27.12.2018 Спецификация № 6 от 01.08.</t>
  </si>
  <si>
    <t>AGR.13.002009</t>
  </si>
  <si>
    <t>Договор №СИБ22/18-и от 27.12.2018 Спецификация № 7 от 15.06.</t>
  </si>
  <si>
    <t>PRD.001.000000028_COM011001</t>
  </si>
  <si>
    <t>AGR.15.000959</t>
  </si>
  <si>
    <t>СЗ01/19-1 от 07.02.2019 г</t>
  </si>
  <si>
    <t>AGR.15.003091</t>
  </si>
  <si>
    <t>СЗ02/20-336 от 24.08.2020</t>
  </si>
  <si>
    <t>AGR.15.004100</t>
  </si>
  <si>
    <t>СЗ02/21-225 от 09.04.2021</t>
  </si>
  <si>
    <t>AGR.15.004223</t>
  </si>
  <si>
    <t>AGR.15.004611</t>
  </si>
  <si>
    <t>СЗ02/17-128 от 19.06.2017</t>
  </si>
  <si>
    <t>AGR.15.005301</t>
  </si>
  <si>
    <t>СЗ02/21-630 от 01.11.2021</t>
  </si>
  <si>
    <t>AGR.15.005321</t>
  </si>
  <si>
    <t>СИН.02.21-247/СЗ02/21-630 от 01.11.2021г. (ЗАДВОЕН!)</t>
  </si>
  <si>
    <t>AGR.15.005860</t>
  </si>
  <si>
    <t>СЗ02/22-171//СИН.02.22-97 от 24.03.2022</t>
  </si>
  <si>
    <t>AGR.15.006544</t>
  </si>
  <si>
    <t>СЗ02/22-547//СИН.02.22-275 от 29.09.2022</t>
  </si>
  <si>
    <t>AGR.15.006627</t>
  </si>
  <si>
    <t>СЗ02/22-568//СИН.02.22-293 от 30.09.2022</t>
  </si>
  <si>
    <t>AGR.15.006651</t>
  </si>
  <si>
    <t>СИН.02.22-293/СЗ02/22-568 от 30.09.,2022</t>
  </si>
  <si>
    <t>PRD.001.000000031_COM001000</t>
  </si>
  <si>
    <t>AGR.001.000000012</t>
  </si>
  <si>
    <t>AGR.001.000000024</t>
  </si>
  <si>
    <t>НФ03/13-23 от 02.09.2013</t>
  </si>
  <si>
    <t>AGR.001.000001238</t>
  </si>
  <si>
    <t>НФ03/16-24 от 27.12.2016</t>
  </si>
  <si>
    <t>AGR.001.000001251</t>
  </si>
  <si>
    <t>НФ03/17-4 от 28.03.2017</t>
  </si>
  <si>
    <t>AGR.01.000108</t>
  </si>
  <si>
    <t>НФ01/18-24 от 21.11.2018</t>
  </si>
  <si>
    <t>AGR.01.000469</t>
  </si>
  <si>
    <t>AGR.01.000608</t>
  </si>
  <si>
    <t>НФ01/16-60 от 15.12.2016</t>
  </si>
  <si>
    <t>AGR.01.000701</t>
  </si>
  <si>
    <t>AGR.01.001081</t>
  </si>
  <si>
    <t>НФ01/21-38 от 16.12.2021</t>
  </si>
  <si>
    <t>AGR.01.002051</t>
  </si>
  <si>
    <t>НФ01/18-24 от 21.11.2018_Перевыставление расходов</t>
  </si>
  <si>
    <t>AGR.01.002115</t>
  </si>
  <si>
    <t>AGR.01.002148</t>
  </si>
  <si>
    <t>AGR.01.002149</t>
  </si>
  <si>
    <t>AGR.01.002160</t>
  </si>
  <si>
    <t>AGR.01.002161</t>
  </si>
  <si>
    <t>PRD.001.000000031_COM002019</t>
  </si>
  <si>
    <t>AGR.03.000129</t>
  </si>
  <si>
    <t>№ Д01301600 (УНС02/16-256)</t>
  </si>
  <si>
    <t>AGR.03.000146</t>
  </si>
  <si>
    <t>№ УНС02/17-169 (Д00721700)</t>
  </si>
  <si>
    <t>AGR.03.000809</t>
  </si>
  <si>
    <t>Договор подряда №УНС02/22-258/Д013822 от 21.12.2022</t>
  </si>
  <si>
    <t>PRD.001.000000031_COM005001</t>
  </si>
  <si>
    <t>AGR.07.001067</t>
  </si>
  <si>
    <t>Договор №УСН02/17-165 от 01.07.2017 г.</t>
  </si>
  <si>
    <t>PRD.001.000000031_COM006001</t>
  </si>
  <si>
    <t>AGR.08.001031</t>
  </si>
  <si>
    <t>УНС01/19-8 от 30.12.2019</t>
  </si>
  <si>
    <t>PRD.001.000000031_COM007001</t>
  </si>
  <si>
    <t>AGR.09.000849</t>
  </si>
  <si>
    <t>Услуг</t>
  </si>
  <si>
    <t>PRD.001.000000031_COM009001</t>
  </si>
  <si>
    <t>AGR.13.001722</t>
  </si>
  <si>
    <t>Договор поставки УНС02/17-118 от 15.06.2017</t>
  </si>
  <si>
    <t>PRD.001.000000031_COM011001</t>
  </si>
  <si>
    <t>AGR.15.003094</t>
  </si>
  <si>
    <t>УНС01/20-1 от 22.07.2020г.</t>
  </si>
  <si>
    <t>AGR.15.003474</t>
  </si>
  <si>
    <t>СЗ02/20-469</t>
  </si>
  <si>
    <t>AGR.15.005971</t>
  </si>
  <si>
    <t>СЗ02/22-196 от 12.04.2022</t>
  </si>
  <si>
    <t>PRD.001.000000031_COM014001</t>
  </si>
  <si>
    <t>AGR.30.000593</t>
  </si>
  <si>
    <t>счф 201110-00001 от 10.11.2020 г.</t>
  </si>
  <si>
    <t>AGR.30.001312</t>
  </si>
  <si>
    <t>Дог. № НО/23-153 от 06.10.2023г.</t>
  </si>
  <si>
    <t>PRD.001.000000034_COM001000</t>
  </si>
  <si>
    <t>AGR.001.000000047</t>
  </si>
  <si>
    <t>NF03/12-2 от 07.02.2012</t>
  </si>
  <si>
    <t>AGR.01.000049</t>
  </si>
  <si>
    <t>НФ02/18-81 от 17.10.2018</t>
  </si>
  <si>
    <t>AGR.01.000109</t>
  </si>
  <si>
    <t>НФ02/18-112 от 01.10.2018</t>
  </si>
  <si>
    <t>AGR.01.000133</t>
  </si>
  <si>
    <t>НФ01/18-28 от 03.12.2018</t>
  </si>
  <si>
    <t>AGR.01.000400</t>
  </si>
  <si>
    <t>НФ02/19-101 от 18.10.2019</t>
  </si>
  <si>
    <t>AGR.01.000465</t>
  </si>
  <si>
    <t>AGR.01.000466</t>
  </si>
  <si>
    <t>НФ02/20-3 от 01.01.2020</t>
  </si>
  <si>
    <t>AGR.01.000609</t>
  </si>
  <si>
    <t>НФ01/16-45 от 15.11.2016</t>
  </si>
  <si>
    <t>AGR.01.000834</t>
  </si>
  <si>
    <t>НФ02/21-38 от 01.06.2021</t>
  </si>
  <si>
    <t>AGR.01.001101</t>
  </si>
  <si>
    <t>НФ01/21-48 от 16.12.2021</t>
  </si>
  <si>
    <t>AGR.01.001249</t>
  </si>
  <si>
    <t>НФ02/22-56 от 01.06.2022</t>
  </si>
  <si>
    <t>AGR.01.001758</t>
  </si>
  <si>
    <t>НФ02/23-46 от 01.06.2023</t>
  </si>
  <si>
    <t>AGR.01.002124</t>
  </si>
  <si>
    <t>AGR.01.002125</t>
  </si>
  <si>
    <t>AGR.01.002126</t>
  </si>
  <si>
    <t>PRD.001.000000034_COM005001</t>
  </si>
  <si>
    <t>AGR.07.000657</t>
  </si>
  <si>
    <t>Договор № КБ02/17-43/КН02/17-106 от 01.06.2017</t>
  </si>
  <si>
    <t>AGR.07.001998</t>
  </si>
  <si>
    <t>AGR.10.004487</t>
  </si>
  <si>
    <t>Договор № ОКБ02/24-116 от 01.01.2024</t>
  </si>
  <si>
    <t>AGR.10.004488</t>
  </si>
  <si>
    <t>Договор № ОКБ02/24-109 от 01.01.2024</t>
  </si>
  <si>
    <t>AGR.12.000075</t>
  </si>
  <si>
    <t>фев.20</t>
  </si>
  <si>
    <t>AGR.42.000157</t>
  </si>
  <si>
    <t>Договор № УН02/23-67 от 01.12.2023</t>
  </si>
  <si>
    <t>PRD.001.000000034_COM009001</t>
  </si>
  <si>
    <t>AGR.13.000829</t>
  </si>
  <si>
    <t>договор поставки №СИБ 2/20 от 17.01.2020г.</t>
  </si>
  <si>
    <t>AGR.13.001765</t>
  </si>
  <si>
    <t>Договор №КБ01/22-68 от 29.09.2022</t>
  </si>
  <si>
    <t>PRD.001.000000034_COM014002</t>
  </si>
  <si>
    <t>AGR.32.000301</t>
  </si>
  <si>
    <t>№ КБ01/22-26 от 06.05.2022 г.</t>
  </si>
  <si>
    <t>AGR.32.000367</t>
  </si>
  <si>
    <t>PRD.001.000000036_COM001000</t>
  </si>
  <si>
    <t>AGR.007.000000010</t>
  </si>
  <si>
    <t>НФ03/16-14 от 24.08.2016</t>
  </si>
  <si>
    <t>AGR.009.000000005</t>
  </si>
  <si>
    <t>НФ03/15-3 от 22.01.2015</t>
  </si>
  <si>
    <t>AGR.009.000000006</t>
  </si>
  <si>
    <t>НФ03/15-2 от 30.12.2014</t>
  </si>
  <si>
    <t>AGR.01.000111</t>
  </si>
  <si>
    <t>НФ02/18-114 от 01.10.2018</t>
  </si>
  <si>
    <t>AGR.01.000118</t>
  </si>
  <si>
    <t>AGR.01.000215</t>
  </si>
  <si>
    <t>НФ03/19-2 от 25.03.2019</t>
  </si>
  <si>
    <t>AGR.01.000557</t>
  </si>
  <si>
    <t>НФ02/20-2 от 01.01.2020</t>
  </si>
  <si>
    <t>AGR.01.000699</t>
  </si>
  <si>
    <t>СИБ172/20-в от 20.11.2020</t>
  </si>
  <si>
    <t>AGR.01.000614</t>
  </si>
  <si>
    <t>НФ03/20-3 от 18.08.2020</t>
  </si>
  <si>
    <t>AGR.01.001084</t>
  </si>
  <si>
    <t>НФ01/21-40 от 16.12.2021</t>
  </si>
  <si>
    <t>AGR.01.002134</t>
  </si>
  <si>
    <t>AGR.01.002156</t>
  </si>
  <si>
    <t>AGR.01.002157</t>
  </si>
  <si>
    <t>PRD.001.000000036_COM002019</t>
  </si>
  <si>
    <t>AGR.03.000802</t>
  </si>
  <si>
    <t>Договор подряда № Д001123 от 27.10.2022</t>
  </si>
  <si>
    <t>PRD.001.000000036_COM004001</t>
  </si>
  <si>
    <t>AGR.004.000000026</t>
  </si>
  <si>
    <t>СНГ02/14-69 от 30.12.2014</t>
  </si>
  <si>
    <t>AGR.010.000000006</t>
  </si>
  <si>
    <t>Договор о передаче полномочий ЕИО от 15.09.2017 г.</t>
  </si>
  <si>
    <t>AGR.013.000001811</t>
  </si>
  <si>
    <t>ННГ02/17-140//21/17-и от 22.06.2017</t>
  </si>
  <si>
    <t>AGR.06.000430</t>
  </si>
  <si>
    <t>ННГ02/17-113//337/17-В от 22.06.2017</t>
  </si>
  <si>
    <t>AGR.06.000600</t>
  </si>
  <si>
    <t>Договор о передаче полномочий ЕИО от 15.09.2020 г.</t>
  </si>
  <si>
    <t>AGR.06.000787</t>
  </si>
  <si>
    <t>ННГ73/21-в от 01.11.2021</t>
  </si>
  <si>
    <t>AGR.06.000789</t>
  </si>
  <si>
    <t>AGR.06.000955</t>
  </si>
  <si>
    <t>AGR.06.001014</t>
  </si>
  <si>
    <t>Договор о передаче полномочий ЕИО от 15.09.2023 г.</t>
  </si>
  <si>
    <t>AGR.06.001049</t>
  </si>
  <si>
    <t>Договора №СИБ13/23-и от 21.12.2023</t>
  </si>
  <si>
    <t>PRD.001.000000036_COM005001</t>
  </si>
  <si>
    <t>AGR.07.000651</t>
  </si>
  <si>
    <t>Договор № КН02/17-119 от 01.07.2017</t>
  </si>
  <si>
    <t>PRD.001.000000036_COM006001</t>
  </si>
  <si>
    <t>AGR.08.000369</t>
  </si>
  <si>
    <t>СИБ22/18-и от 27.12.2018</t>
  </si>
  <si>
    <t>AGR.08.002025</t>
  </si>
  <si>
    <t>СИН 02.21-172 от 14.07.2021</t>
  </si>
  <si>
    <t>PRD.001.000000036_COM007001</t>
  </si>
  <si>
    <t>AGR.09.001474</t>
  </si>
  <si>
    <t>УНС02/17-118 от 15.06.2017</t>
  </si>
  <si>
    <t>AGR.10.004490</t>
  </si>
  <si>
    <t>Договор № ОКБ02/24-61 от 01.01.2024</t>
  </si>
  <si>
    <t>AGR.10.004492</t>
  </si>
  <si>
    <t>Договор № ОКБ02/24-45 от 01.01.2024</t>
  </si>
  <si>
    <t>PRD.001.000000036_COM009001</t>
  </si>
  <si>
    <t>AGR.06.000106</t>
  </si>
  <si>
    <t>ННГ02/18-113 от 14.12.2018</t>
  </si>
  <si>
    <t>PRD.001.000000036_COM011001</t>
  </si>
  <si>
    <t>AGR.15.003707</t>
  </si>
  <si>
    <t>Договор залога недвижимого имущества № 21/2 от 05.08.2020 г.</t>
  </si>
  <si>
    <t>AGR.15.007347</t>
  </si>
  <si>
    <t>25/17-и от 27.06.2017 НЕ ИСПОЛЬЗОВАТЬ</t>
  </si>
  <si>
    <t>PRD.001.000000036_COM014002</t>
  </si>
  <si>
    <t>AGR.32.000153</t>
  </si>
  <si>
    <t>Договор №СИБ 8/21-и от 23.06.2021</t>
  </si>
  <si>
    <t>AGR.32.000288</t>
  </si>
  <si>
    <t>Договор №СИБ 7/22-и от 28.03.2022</t>
  </si>
  <si>
    <t>PRD.001.000000037_COM001000</t>
  </si>
  <si>
    <t>AGR.01.000132</t>
  </si>
  <si>
    <t>НФ01/18-37 от 03.12.2018</t>
  </si>
  <si>
    <t>PRD.001.000000038_COM001000</t>
  </si>
  <si>
    <t>AGR.01.000689</t>
  </si>
  <si>
    <t>НФ03/20-4 от 01.10.2020</t>
  </si>
  <si>
    <t>PRD.001.000000038_COM007001</t>
  </si>
  <si>
    <t>AGR.09.001864</t>
  </si>
  <si>
    <t>Договор залога недвижимого имущества № 18-27/107 от 24.11.20</t>
  </si>
  <si>
    <t>AGR.10.004511</t>
  </si>
  <si>
    <t>Договор № ОКБ02/24-97 от 01.01.2024</t>
  </si>
  <si>
    <t>PRD.001.000000038_COM009001</t>
  </si>
  <si>
    <t>AGR.13.002048</t>
  </si>
  <si>
    <t>Договор №18-27/049 от 20.09.2023</t>
  </si>
  <si>
    <t>PRD.001.000000038_COM014001</t>
  </si>
  <si>
    <t>AGR.30.000079</t>
  </si>
  <si>
    <t>Договор уступки прав кредитора от 06.11.2020 (ДП от 19.05.14</t>
  </si>
  <si>
    <t>AGR.30.000080</t>
  </si>
  <si>
    <t>Договор уступки прав кредитора от 06.11.2020 (ДП от 20.04.15</t>
  </si>
  <si>
    <t>PRD.001.000000038_COM014002</t>
  </si>
  <si>
    <t>AGR.32.000096</t>
  </si>
  <si>
    <t>Договор уступки прав кредитора от 06.11.2020 (С.001/0098L/15</t>
  </si>
  <si>
    <t>AGR.32.000097</t>
  </si>
  <si>
    <t>Договор уступки прав кредитора от 06.11.2020 (С 001/0434L/14</t>
  </si>
  <si>
    <t>PRD.001.000000038_COM016003</t>
  </si>
  <si>
    <t>AGR.41.000125</t>
  </si>
  <si>
    <t>Договор уступки прав требования от 27.12.2023</t>
  </si>
  <si>
    <t>PRD.001.000000039_COM001000</t>
  </si>
  <si>
    <t>AGR.01.000032</t>
  </si>
  <si>
    <t>Письмо КБ-2220 от 04.09.2018</t>
  </si>
  <si>
    <t>AGR.01.000116</t>
  </si>
  <si>
    <t>AGR.01.000321</t>
  </si>
  <si>
    <t>Письмо КБ-2455 от 21.08.2019</t>
  </si>
  <si>
    <t>AGR.01.000980</t>
  </si>
  <si>
    <t>НФ02/21-96 от 01.10.2021</t>
  </si>
  <si>
    <t>AGR.01.001054</t>
  </si>
  <si>
    <t>НФ01/16-46 от 15.11.2016</t>
  </si>
  <si>
    <t>AGR.01.002019</t>
  </si>
  <si>
    <t>НФ02/23-124 от 20.10.2023</t>
  </si>
  <si>
    <t>PRD.001.000000039_COM002019</t>
  </si>
  <si>
    <t>AGR.03.000059</t>
  </si>
  <si>
    <t>№ ОКБ02/17-145 (Д01161700)</t>
  </si>
  <si>
    <t>AGR.03.000217</t>
  </si>
  <si>
    <t>№ ОКБ02/19-50 (Д01381900)</t>
  </si>
  <si>
    <t>AGR.03.000341</t>
  </si>
  <si>
    <t>Договор поставки (рамочный) № Д00931700 от 05.06.2017 г.</t>
  </si>
  <si>
    <t>AGR.03.000326</t>
  </si>
  <si>
    <t>Договор подряда на выполнение работ № ОКБ02/21-13 от 01.01.2</t>
  </si>
  <si>
    <t>AGR.03.000345</t>
  </si>
  <si>
    <t>Договор № ОКБ02/21-17 на выполнение работ по ремонту пакерно</t>
  </si>
  <si>
    <t>AGR.03.000448</t>
  </si>
  <si>
    <t>Договор на выполнение работ по капитальному ремонту сосудов,</t>
  </si>
  <si>
    <t>AGR.03.000498</t>
  </si>
  <si>
    <t>Договор № ОКБ02/22-52 (Д014521) от 01.01.2022 г.</t>
  </si>
  <si>
    <t>AGR.03.000500</t>
  </si>
  <si>
    <t>AGR.03.000795</t>
  </si>
  <si>
    <t>Договор подряда № ОКБ02/22-455/Д012022 от 21.11.2022г.</t>
  </si>
  <si>
    <t>AGR.03.000800</t>
  </si>
  <si>
    <t>Договор № ОКБ02/23-46/Д011722 от 01.01.2023г.</t>
  </si>
  <si>
    <t>AGR.03.000822</t>
  </si>
  <si>
    <t>Договор № ОКБ02/23-70/Д001723 от 01.01.2023г.</t>
  </si>
  <si>
    <t>AGR.17.000703</t>
  </si>
  <si>
    <t>AGR.17.000704</t>
  </si>
  <si>
    <t>AGR.17.000705</t>
  </si>
  <si>
    <t>AGR.05.000063</t>
  </si>
  <si>
    <t>PRD.001.000000039_COM004001</t>
  </si>
  <si>
    <t>AGR.06.000282</t>
  </si>
  <si>
    <t>ННГ02/17-106 от 15.06.2017</t>
  </si>
  <si>
    <t>PRD.001.000000039_COM005001</t>
  </si>
  <si>
    <t>AGR.07.002014</t>
  </si>
  <si>
    <t>AGR.07.002018</t>
  </si>
  <si>
    <t>AGR.07.002019</t>
  </si>
  <si>
    <t>PRD.001.000000039_COM006001</t>
  </si>
  <si>
    <t>AGR.08.002110</t>
  </si>
  <si>
    <t>договор СИН.02.21-237 от 01.10.2021г.</t>
  </si>
  <si>
    <t>PRD.001.000000039_COM007001</t>
  </si>
  <si>
    <t>AGR.09.001132</t>
  </si>
  <si>
    <t>УНС02/17-148 от 01.06.2017</t>
  </si>
  <si>
    <t>AGR.09.001440</t>
  </si>
  <si>
    <t>УНС02/17-147 от 01.06.2017</t>
  </si>
  <si>
    <t>AGR.11.001206</t>
  </si>
  <si>
    <t>AGR.11.001207</t>
  </si>
  <si>
    <t>AGR.12.000181</t>
  </si>
  <si>
    <t>AGR.12.000233</t>
  </si>
  <si>
    <t>Договор № ОКБ02/23-215 от 01.03.2023</t>
  </si>
  <si>
    <t>AGR.42.000163</t>
  </si>
  <si>
    <t>Договор № ОКБ02/24-101 от 01.01.2024</t>
  </si>
  <si>
    <t>AGR.42.000164</t>
  </si>
  <si>
    <t>Договор № ОКБ02/24-98 от 01.01.2024</t>
  </si>
  <si>
    <t>AGR.42.000165</t>
  </si>
  <si>
    <t>Договор № ОКБ02/24-120 от 01.01.2024</t>
  </si>
  <si>
    <t>PRD.001.000000039_COM009001</t>
  </si>
  <si>
    <t>AGR.13.000277</t>
  </si>
  <si>
    <t>Договор №ОКБ 02/19-11 от 01.01.2019</t>
  </si>
  <si>
    <t>AGR.13.000278</t>
  </si>
  <si>
    <t>Договор №ОКБ 02/19-09 от 01.01.2019</t>
  </si>
  <si>
    <t>AGR.13.000279</t>
  </si>
  <si>
    <t>AGR.13.000289</t>
  </si>
  <si>
    <t>Договор №ОКБ 02/19-02 от 01.01.2019</t>
  </si>
  <si>
    <t>AGR.13.000295</t>
  </si>
  <si>
    <t>Договор №ОКБ 02/19-43 от 01.01.2019</t>
  </si>
  <si>
    <t>AGR.13.000321</t>
  </si>
  <si>
    <t>Договор №ОКБ 02/19-08 от 01.01.2019</t>
  </si>
  <si>
    <t>AGR.13.000668</t>
  </si>
  <si>
    <t>Договор поставки № 17/17-и от 31.05.2017</t>
  </si>
  <si>
    <t>AGR.13.000796</t>
  </si>
  <si>
    <t>Договор №ОКБ02/20-11 от 01.01.2020</t>
  </si>
  <si>
    <t>AGR.13.000833</t>
  </si>
  <si>
    <t>Договор №ОКБ 02/20-12 от 01.01.2020</t>
  </si>
  <si>
    <t>AGR.13.000834</t>
  </si>
  <si>
    <t>договор</t>
  </si>
  <si>
    <t>AGR.13.000934</t>
  </si>
  <si>
    <t>Договор №ОКБ-02/17-102 от 01.06.2017г.</t>
  </si>
  <si>
    <t>AGR.13.001171</t>
  </si>
  <si>
    <t>AGR.13.001172</t>
  </si>
  <si>
    <t>AGR.13.001175</t>
  </si>
  <si>
    <t>AGR.13.001459</t>
  </si>
  <si>
    <t>Письмо №КБ-3242 от 13.10.21</t>
  </si>
  <si>
    <t>AGR.13.001460</t>
  </si>
  <si>
    <t>Письмо №КБ-3450 от 29.10.21</t>
  </si>
  <si>
    <t>AGR.13.001527</t>
  </si>
  <si>
    <t>Договор №ОКБ02/22-28 от 01.01.2022 (лабораторные исследовани</t>
  </si>
  <si>
    <t>AGR.13.001528</t>
  </si>
  <si>
    <t>Договор №ОКБ02/22-26 от 01.01.2022</t>
  </si>
  <si>
    <t>AGR.13.001529</t>
  </si>
  <si>
    <t>Договор №ОКБ02/22-27 от 01.01.2022</t>
  </si>
  <si>
    <t>AGR.13.001851</t>
  </si>
  <si>
    <t>Договор №ОКБ 02/23-23 от 01.01.2023г.</t>
  </si>
  <si>
    <t>AGR.13.001852</t>
  </si>
  <si>
    <t>Договор №ОКБ02/23-24 от 01.01.2023</t>
  </si>
  <si>
    <t>AGR.13.001948</t>
  </si>
  <si>
    <t>Договор №ОКБ02/23-238 от 01.04.2023</t>
  </si>
  <si>
    <t>AGR.13.002119</t>
  </si>
  <si>
    <t>Договор №ОКБ02/24-61 от 01.01.2024</t>
  </si>
  <si>
    <t>AGR.13.002141</t>
  </si>
  <si>
    <t>Договор №ОК 02/24-45 от 01.01.2024</t>
  </si>
  <si>
    <t>PRD.001.000000039_COM011001</t>
  </si>
  <si>
    <t>AGR.15.005695</t>
  </si>
  <si>
    <t>СЗ02/22-110//ОКБ02/22-153 от 28.02.2022</t>
  </si>
  <si>
    <t>PRD.001.000000039_COM014001</t>
  </si>
  <si>
    <t>AGR.30.000626</t>
  </si>
  <si>
    <t>счф 710 от 21.10.2020 (спец 2)</t>
  </si>
  <si>
    <t>AGR.30.000627</t>
  </si>
  <si>
    <t>счф 711 от 23.10.2020 (спец 2)</t>
  </si>
  <si>
    <t>AGR.30.000628</t>
  </si>
  <si>
    <t>счф 712 от 25.10.2020 (спец 2)</t>
  </si>
  <si>
    <t>AGR.30.000629</t>
  </si>
  <si>
    <t>счф 713 от 30.10.2020 (спец 2)</t>
  </si>
  <si>
    <t>AGR.30.000630</t>
  </si>
  <si>
    <t>счф 769 от 07.11.2020 (спец 2)</t>
  </si>
  <si>
    <t>AGR.30.000631</t>
  </si>
  <si>
    <t>счф 770 от 11.11.2020 (спец 2)</t>
  </si>
  <si>
    <t>AGR.30.000632</t>
  </si>
  <si>
    <t>счф 771 от 09.11.2020 (спец 2)</t>
  </si>
  <si>
    <t>AGR.30.000633</t>
  </si>
  <si>
    <t>счф 709 от 01.10.2020 (спец 1)</t>
  </si>
  <si>
    <t>AGR.30.000634</t>
  </si>
  <si>
    <t>Дог.ОКБ02/20-146 от 15.09.2020</t>
  </si>
  <si>
    <t>AGR.30.000655</t>
  </si>
  <si>
    <t>Договор №ОКБ02/20-175 от 20.11.2020</t>
  </si>
  <si>
    <t>AGR.30.000917</t>
  </si>
  <si>
    <t>Письмо № КБ-2881 от 04.08.2022</t>
  </si>
  <si>
    <t>AGR.30.000920</t>
  </si>
  <si>
    <t>КБ-2881 от 04.08.2022</t>
  </si>
  <si>
    <t>AGR.30.000975</t>
  </si>
  <si>
    <t>Письмо на возмещение затрат за талоны для КАТКОНЕФТЬ от 30.0</t>
  </si>
  <si>
    <t>AGR.30.001300</t>
  </si>
  <si>
    <t>Акт передачи талонов от 17.08.2023</t>
  </si>
  <si>
    <t>AGR.30.001397</t>
  </si>
  <si>
    <t>PRD.001.000000039_COM014002</t>
  </si>
  <si>
    <t>AGR.32.000155</t>
  </si>
  <si>
    <t>Договор № ОКБ02/21-214 от 15.09.2021г</t>
  </si>
  <si>
    <t>AGR.32.000156</t>
  </si>
  <si>
    <t>Договор № ОКБ02/21-265 от 01.12.2021г</t>
  </si>
  <si>
    <t>AGR.32.000168</t>
  </si>
  <si>
    <t>Договор № ОКБ02/21-49 от 13.01.2021г</t>
  </si>
  <si>
    <t>AGR.32.000169</t>
  </si>
  <si>
    <t>Договор ОКБ02/20-174 от 02.11.2020</t>
  </si>
  <si>
    <t>AGR.32.000176</t>
  </si>
  <si>
    <t>Отчет № 1 от 31.12.2020</t>
  </si>
  <si>
    <t>AGR.32.000177</t>
  </si>
  <si>
    <t>счф 915 от 31.12.2020</t>
  </si>
  <si>
    <t>AGR.32.000178</t>
  </si>
  <si>
    <t>Договор № ОКБ02/21-155 от 01.06.2021г</t>
  </si>
  <si>
    <t>AGR.32.000179</t>
  </si>
  <si>
    <t>Договор № ОКБ02/20-196 от 17.12.2020г</t>
  </si>
  <si>
    <t>AGR.32.000180</t>
  </si>
  <si>
    <t>Договор № ОКБ02/21-44 от 20.01.2021г</t>
  </si>
  <si>
    <t>AGR.32.000181</t>
  </si>
  <si>
    <t>Договор № ОКБ02/21-77 от 24.02.2021г</t>
  </si>
  <si>
    <t>AGR.32.000182</t>
  </si>
  <si>
    <t>Договор № ОКБ02/21-75 от 18.05.2021г</t>
  </si>
  <si>
    <t>AGR.32.000183</t>
  </si>
  <si>
    <t>Договор ОКБ02/21-184 от 03.08.2021г</t>
  </si>
  <si>
    <t>AGR.32.000184</t>
  </si>
  <si>
    <t>Договор ОКБ02/21-181 от 30.07.2021г</t>
  </si>
  <si>
    <t>AGR.32.000185</t>
  </si>
  <si>
    <t>Договор ОКБ02/21-207 от 06.09.2021г</t>
  </si>
  <si>
    <t>AGR.32.000186</t>
  </si>
  <si>
    <t>Договор ОКБ02/21-193 от 20.08.2021г</t>
  </si>
  <si>
    <t>AGR.32.000187</t>
  </si>
  <si>
    <t>Договор № ОКБ02/21-182 от 30.07.2021г</t>
  </si>
  <si>
    <t>AGR.32.000188</t>
  </si>
  <si>
    <t>Договор № ОКБ02/21-76 от 18.05.2021г</t>
  </si>
  <si>
    <t>AGR.32.000189</t>
  </si>
  <si>
    <t>Договор № ОКБ02/21-58 от 18.01.2021г</t>
  </si>
  <si>
    <t>AGR.32.000235</t>
  </si>
  <si>
    <t>Договор № ОКБ02/21-160 от 24.09.2021г</t>
  </si>
  <si>
    <t>AGR.32.000252</t>
  </si>
  <si>
    <t>Договор ОКБ02/22-112 от 01.01.2022г</t>
  </si>
  <si>
    <t>AGR.32.000257</t>
  </si>
  <si>
    <t>Договор № ОКБ02/22-127 от 01.03.2022г</t>
  </si>
  <si>
    <t>AGR.32.000302</t>
  </si>
  <si>
    <t>Договор ОКБ02/22-207 от 01.01.2022г</t>
  </si>
  <si>
    <t>AGR.32.000330</t>
  </si>
  <si>
    <t>AGR.32.000349</t>
  </si>
  <si>
    <t>КН-41/2022//ОКБ02/22-262 от 01.05.2022г</t>
  </si>
  <si>
    <t>AGR.32.000363</t>
  </si>
  <si>
    <t>Договор № ОКБ02/22-360 от 11.08.2022г</t>
  </si>
  <si>
    <t>AGR.32.000387</t>
  </si>
  <si>
    <t>Договор № ОКБ02/22-397 от 12.10.2022г</t>
  </si>
  <si>
    <t>AGR.32.000401</t>
  </si>
  <si>
    <t>Договор № КН-110/2022/ОКБ02/2022-494 от 15.12.2022г.</t>
  </si>
  <si>
    <t>AGR.32.000410</t>
  </si>
  <si>
    <t>Договор ОКБ02/22-449 от 01.10.2022г</t>
  </si>
  <si>
    <t>AGR.32.000415</t>
  </si>
  <si>
    <t>Договор № ОКБ02/23-81 от 01.01.2023г</t>
  </si>
  <si>
    <t>AGR.32.000416</t>
  </si>
  <si>
    <t>Договор № ОКБ02/23-144 от 01.01.2023г</t>
  </si>
  <si>
    <t>AGR.32.000417</t>
  </si>
  <si>
    <t>Договор № ОКБ02/23-132 от 01.01.2023г</t>
  </si>
  <si>
    <t>AGR.32.000424</t>
  </si>
  <si>
    <t>Договор № ОКБ02/23-146 от 18.01.2023г</t>
  </si>
  <si>
    <t>AGR.32.000428</t>
  </si>
  <si>
    <t>Договор № ОКБ02/22-470 от 05.12.2022г</t>
  </si>
  <si>
    <t>AGR.32.000432</t>
  </si>
  <si>
    <t>КН-7/2023/ОКБ02/23-167 от 01.01.2023г</t>
  </si>
  <si>
    <t>AGR.32.000433</t>
  </si>
  <si>
    <t>Договор № ОКБ02/23-178 от 01.01.2023г</t>
  </si>
  <si>
    <t>AGR.32.000453</t>
  </si>
  <si>
    <t>AGR.32.000480</t>
  </si>
  <si>
    <t>Договор ОКБ02/23-454 от 01.12.2023</t>
  </si>
  <si>
    <t>AGR.32.000489</t>
  </si>
  <si>
    <t>Договор № ОКБ02/23-426 от 25.10.2023г</t>
  </si>
  <si>
    <t>PRD.001.000000043_COM001000</t>
  </si>
  <si>
    <t>AGR.001.000001226</t>
  </si>
  <si>
    <t>LA31/12/2015 от 31.12.2015</t>
  </si>
  <si>
    <t>AGR.01.000077</t>
  </si>
  <si>
    <t>НФ01/18-19 от 30.10.2018</t>
  </si>
  <si>
    <t>AGR.01.000237</t>
  </si>
  <si>
    <t>НФ03/19-3 от 23.04.2019</t>
  </si>
  <si>
    <t>PRD.001.000000043_COM005001</t>
  </si>
  <si>
    <t>AGR.07.000423</t>
  </si>
  <si>
    <t>Договор № 01-2017/КН02/17-114 от 23.05.2017</t>
  </si>
  <si>
    <t>AGR.07.000630</t>
  </si>
  <si>
    <t>Дог. № КН04/19-219 от 12.07.2019 г.</t>
  </si>
  <si>
    <t>AGR.07.000633</t>
  </si>
  <si>
    <t>Договор №КН06/19-273 от 15.10.19</t>
  </si>
  <si>
    <t>AGR.07.000847</t>
  </si>
  <si>
    <t>Договор № КН-02/20-90 от 01.03.2020</t>
  </si>
  <si>
    <t>AGR.07.000897</t>
  </si>
  <si>
    <t>Дог. № КН04/16-31 от 28.01.2016г.</t>
  </si>
  <si>
    <t>AGR.07.001599</t>
  </si>
  <si>
    <t>НГПТ 10/12/21//КН02/22-74 от 09.02.21</t>
  </si>
  <si>
    <t>AGR.07.001917</t>
  </si>
  <si>
    <t>Дог. № КН02/23-76 от 12.04.2023г.</t>
  </si>
  <si>
    <t>AGR.07.001947</t>
  </si>
  <si>
    <t>КН06/23-93 от 30.05.23</t>
  </si>
  <si>
    <t>AGR.07.001979</t>
  </si>
  <si>
    <t>PRD.001.000000043_COM010001</t>
  </si>
  <si>
    <t>AGR.14.000006</t>
  </si>
  <si>
    <t>111</t>
  </si>
  <si>
    <t>PRD.001.000000043_COM014001</t>
  </si>
  <si>
    <t>AGR.30.000816</t>
  </si>
  <si>
    <t>Договор оказания услуг № НГПТ-06042022/НО-74/2022 от 06.04.2</t>
  </si>
  <si>
    <t>PRD.001.000000044_</t>
  </si>
  <si>
    <t>AGR.39.000022</t>
  </si>
  <si>
    <t>НС02/22-2//СЗ02/22-168 от 22.02.2022</t>
  </si>
  <si>
    <t>AGR.39.000041</t>
  </si>
  <si>
    <t>НС02/21-1//СЗ02/21-737 от 01.12.2021</t>
  </si>
  <si>
    <t>AGR.39.000044</t>
  </si>
  <si>
    <t>НС02/22-12//СЗ02/22-379 от 01.03.2022</t>
  </si>
  <si>
    <t>AGR.39.000076</t>
  </si>
  <si>
    <t>НС02/23-24//СЗ02/23-404 от 31.07.2023</t>
  </si>
  <si>
    <t>AGR.40.000007</t>
  </si>
  <si>
    <t>РО02/22-01//СЗ02/22-181 от 22.02.2022</t>
  </si>
  <si>
    <t>AGR.40.000008</t>
  </si>
  <si>
    <t>РО02/22-02//СЗ02/22-169 от 22.02.2022</t>
  </si>
  <si>
    <t>AGR.40.000028</t>
  </si>
  <si>
    <t>РО02/23-11//СЗ02/23-715 от 22.12.2023</t>
  </si>
  <si>
    <t>AGR.40.000030</t>
  </si>
  <si>
    <t>РО02/23-10//СЗ02/23-727 от 28.12.2023</t>
  </si>
  <si>
    <t>PRD.001.000000044_COM001000</t>
  </si>
  <si>
    <t>AGR.01.000026</t>
  </si>
  <si>
    <t>НФ02/18-71 от 10.09.2018</t>
  </si>
  <si>
    <t>AGR.01.000033</t>
  </si>
  <si>
    <t>Письмо №01-3002 от 04.09.2018</t>
  </si>
  <si>
    <t>AGR.01.000119</t>
  </si>
  <si>
    <t>НФ01/18-31 от 03.12.2018</t>
  </si>
  <si>
    <t>AGR.01.000190</t>
  </si>
  <si>
    <t>НФ01/19-2 от 15.02.2019</t>
  </si>
  <si>
    <t>AGR.01.000324</t>
  </si>
  <si>
    <t>Письмо №01-3398 от 26.08.2019</t>
  </si>
  <si>
    <t>AGR.01.000364</t>
  </si>
  <si>
    <t>НФ01/19-12 от 30.08.2019</t>
  </si>
  <si>
    <t>AGR.01.000372</t>
  </si>
  <si>
    <t>Письмо №01-4239 от 09.10.2019</t>
  </si>
  <si>
    <t>AGR.01.000470</t>
  </si>
  <si>
    <t>НФ02/20-6//СЗ02/19-603 от 01.01.2020</t>
  </si>
  <si>
    <t>AGR.01.000580</t>
  </si>
  <si>
    <t>НФ02/20-34 от 03.03.2020</t>
  </si>
  <si>
    <t>AGR.01.000611</t>
  </si>
  <si>
    <t>НФ01/17-15 от 27.06.2017</t>
  </si>
  <si>
    <t>AGR.01.000632</t>
  </si>
  <si>
    <t>AGR.01.000668</t>
  </si>
  <si>
    <t>НФ02/20-121/СЗ02/20-554 от 20.11.2020</t>
  </si>
  <si>
    <t>AGR.01.000698</t>
  </si>
  <si>
    <t>СЗ02/20-480 от 01.01.2021</t>
  </si>
  <si>
    <t>AGR.01.000812</t>
  </si>
  <si>
    <t>AGR.01.000844</t>
  </si>
  <si>
    <t>Письмо №1693 от 13.05.2021</t>
  </si>
  <si>
    <t>AGR.01.000897</t>
  </si>
  <si>
    <t>Письмо №2598 от 23.07.2021</t>
  </si>
  <si>
    <t>AGR.01.000929</t>
  </si>
  <si>
    <t>НФ02/21-72 от 07.09.2021</t>
  </si>
  <si>
    <t>AGR.01.001358</t>
  </si>
  <si>
    <t>AGR.01.001450</t>
  </si>
  <si>
    <t>НФ02/22-108(С302/22-564) от 02.09.2022</t>
  </si>
  <si>
    <t>AGR.01.001895</t>
  </si>
  <si>
    <t>Претензия №2293 от 28.07.2023</t>
  </si>
  <si>
    <t>AGR.01.001925</t>
  </si>
  <si>
    <t>НФ02/23-108 от 25.09.2023</t>
  </si>
  <si>
    <t>AGR.01.001984</t>
  </si>
  <si>
    <t>НФ02/23-140 от 15.11.2023</t>
  </si>
  <si>
    <t>AGR.01.002055</t>
  </si>
  <si>
    <t>НФ01/18-31 от 03.12.2018_Перевыставление расходов СЗ 18-31</t>
  </si>
  <si>
    <t>AGR.01.002135</t>
  </si>
  <si>
    <t>AGR.01.002136</t>
  </si>
  <si>
    <t>PRD.001.000000044_COM002019</t>
  </si>
  <si>
    <t>AGR.03.000056</t>
  </si>
  <si>
    <t>№ СЗ02/17-121 (Д00961700)</t>
  </si>
  <si>
    <t>PRD.001.000000044_COM004001</t>
  </si>
  <si>
    <t>AGR.06.000439</t>
  </si>
  <si>
    <t>Договор поставки №ННГ02/17-178//СЗ02/17-286 от 08.11.2017</t>
  </si>
  <si>
    <t>PRD.001.000000044_COM005001</t>
  </si>
  <si>
    <t>AGR.07.001815</t>
  </si>
  <si>
    <t>КН19/27 от 01.12.2022 г.</t>
  </si>
  <si>
    <t>AGR.07.002022</t>
  </si>
  <si>
    <t>КН02/17-171 от 22.08.2017г.</t>
  </si>
  <si>
    <t>PRD.001.000000044_COM006001</t>
  </si>
  <si>
    <t>AGR.08.000435</t>
  </si>
  <si>
    <t>Договор поставки нефти СЗ 01 /19-1 от 07.02.2019</t>
  </si>
  <si>
    <t>AGR.08.001501</t>
  </si>
  <si>
    <t>договор поставки СЗ02/20-336 от 24.08.2020г</t>
  </si>
  <si>
    <t>AGR.08.001888</t>
  </si>
  <si>
    <t>договор поставки СЗ02/21-225 от 09.04.2021г.</t>
  </si>
  <si>
    <t>AGR.08.002148</t>
  </si>
  <si>
    <t>СИН.02.21-247/С302/21-630 от 01.11.2021</t>
  </si>
  <si>
    <t>AGR.08.002376</t>
  </si>
  <si>
    <t>СИН.02.22-97/С302/22-171 от 24.03.2022г</t>
  </si>
  <si>
    <t>AGR.08.002628</t>
  </si>
  <si>
    <t>СИН.02.22-275/СЗ02/22-547 от 29.09.2022</t>
  </si>
  <si>
    <t>AGR.08.002659</t>
  </si>
  <si>
    <t>СИН.02.22-293/СЗ02/22-568 от 30.09.2022</t>
  </si>
  <si>
    <t>PRD.001.000000044_COM007001</t>
  </si>
  <si>
    <t>AGR.09.000901</t>
  </si>
  <si>
    <t>УНС01/20-1 от 22.07.2020</t>
  </si>
  <si>
    <t>AGR.09.000988</t>
  </si>
  <si>
    <t>УНС02/20-155 от 25.11.2020</t>
  </si>
  <si>
    <t>AGR.09.001365</t>
  </si>
  <si>
    <t>УНС02/22-56 от 12.04.2022</t>
  </si>
  <si>
    <t>AGR.09.001605</t>
  </si>
  <si>
    <t>Договор залога недвижимого имущества №19/26 от 01.12.22</t>
  </si>
  <si>
    <t>PRD.001.000000044_COM009001</t>
  </si>
  <si>
    <t>AGR.13.001188</t>
  </si>
  <si>
    <t>Договор залога № 21/2 от 05.08.2020</t>
  </si>
  <si>
    <t>PRD.001.000000044_COM011001</t>
  </si>
  <si>
    <t>AGR.15.002418</t>
  </si>
  <si>
    <t>PRD.001.000000044_COM011002</t>
  </si>
  <si>
    <t>AGR.16.000003</t>
  </si>
  <si>
    <t>Абонентский договор №СЗ02/19-383</t>
  </si>
  <si>
    <t>AGR.16.000004</t>
  </si>
  <si>
    <t>Договор субаренды №СЗ02/19-323</t>
  </si>
  <si>
    <t>AGR.16.000005</t>
  </si>
  <si>
    <t>СЗ02/19-421 от 01.08.2019 г</t>
  </si>
  <si>
    <t>AGR.16.000010</t>
  </si>
  <si>
    <t>СЗ03/19-426 от 11.09.2019г.</t>
  </si>
  <si>
    <t>PRD.001.000000044_COM014001</t>
  </si>
  <si>
    <t>AGR.30.000965</t>
  </si>
  <si>
    <t>Договор №НО-164/2022 от 19.08.2022г.</t>
  </si>
  <si>
    <t>AGR.30.001121</t>
  </si>
  <si>
    <t>Договор № НО-3/2023 от 01.11.2022г.</t>
  </si>
  <si>
    <t>AGR.30.001240</t>
  </si>
  <si>
    <t>Договор № НО/23-97 от 11.06.2023г.</t>
  </si>
  <si>
    <t>AGR.30.001244</t>
  </si>
  <si>
    <t>Акт передачи талонов от 10.06.2023</t>
  </si>
  <si>
    <t>AGR.30.001261</t>
  </si>
  <si>
    <t>Договор №С302/23-326 от 23.06.2023</t>
  </si>
  <si>
    <t>PRD.001.000000044_COM014006</t>
  </si>
  <si>
    <t>AGR.31.000024</t>
  </si>
  <si>
    <t>PRD.001.000000044_COM015001</t>
  </si>
  <si>
    <t>AGR.39.000015</t>
  </si>
  <si>
    <t>НС02/22-9//СЗ02/22-553 от 15.04.2022</t>
  </si>
  <si>
    <t>AGR.39.000016</t>
  </si>
  <si>
    <t>НС02/22-41//СЗ02/22-801 от 31.12.2022</t>
  </si>
  <si>
    <t>AGR.39.000017</t>
  </si>
  <si>
    <t>НС02/23-3/СЗ02/23-89 от 12.01.2023</t>
  </si>
  <si>
    <t>AGR.39.000018</t>
  </si>
  <si>
    <t>СЗ02/22-163 от 23.02.2022 г</t>
  </si>
  <si>
    <t>AGR.39.000019</t>
  </si>
  <si>
    <t>НС02/22-14//СЗ02/22-381 от 01.03.2022</t>
  </si>
  <si>
    <t>AGR.39.000020</t>
  </si>
  <si>
    <t>СЗ02/22-185 от 01.03.2022 г</t>
  </si>
  <si>
    <t>AGR.39.000021</t>
  </si>
  <si>
    <t>НС02/22-01/СЗ02/22-180 от 22.02.2022 г</t>
  </si>
  <si>
    <t>AGR.39.000024</t>
  </si>
  <si>
    <t>НС02/23-4/СЗ02/23-106 от 27.12.2022</t>
  </si>
  <si>
    <t>AGR.39.000026</t>
  </si>
  <si>
    <t>НС02/22-4//СЗ02/22-236 от 15.04.2022 г.</t>
  </si>
  <si>
    <t>AGR.39.000030</t>
  </si>
  <si>
    <t>НС02/22-13//СЗ02/22-380 от 01.03.2022</t>
  </si>
  <si>
    <t>AGR.39.000031</t>
  </si>
  <si>
    <t>НС01/22-1 от 20.06.2022г.</t>
  </si>
  <si>
    <t>AGR.39.000032</t>
  </si>
  <si>
    <t>НС02/22-34//СЗ02/22-602 от 28.09.2022 г</t>
  </si>
  <si>
    <t>AGR.39.000042</t>
  </si>
  <si>
    <t>НС02/21-2//СЗ02/21-738 от 01.12.2021</t>
  </si>
  <si>
    <t>AGR.39.000043</t>
  </si>
  <si>
    <t>НС02/21-3 от 01.12.2021</t>
  </si>
  <si>
    <t>AGR.39.000045</t>
  </si>
  <si>
    <t>НС02/22-16//СЗ02/22-389 от 15.07.2022</t>
  </si>
  <si>
    <t>AGR.39.000046</t>
  </si>
  <si>
    <t>НС02/22-19//СЗ02/22-414 от 27.07.2022</t>
  </si>
  <si>
    <t>AGR.39.000047</t>
  </si>
  <si>
    <t>НС02/22-23//СЗ02/22-450 от 06.10.2022</t>
  </si>
  <si>
    <t>AGR.39.000048</t>
  </si>
  <si>
    <t>НС02/22-25//СЗ02/22-601 от 09.06.2022</t>
  </si>
  <si>
    <t>AGR.39.000049</t>
  </si>
  <si>
    <t>НС02/22-30//СЗ02/22-499 от 01.03.2022</t>
  </si>
  <si>
    <t>AGR.39.000053</t>
  </si>
  <si>
    <t>НС02/22-27//СЗ02/22-623 от 11.11.2022 г</t>
  </si>
  <si>
    <t>AGR.39.000055</t>
  </si>
  <si>
    <t>НС02/22-40//СЗ02/22-800 от 30.12.2022</t>
  </si>
  <si>
    <t>AGR.39.000061</t>
  </si>
  <si>
    <t>НС02/23-9//СЗ02/23-259 от 17.05.2023</t>
  </si>
  <si>
    <t>AGR.39.000062</t>
  </si>
  <si>
    <t>НС02/23-11/СЗ02/23-298 от 15.05.2023</t>
  </si>
  <si>
    <t>AGR.39.000064</t>
  </si>
  <si>
    <t>НС02/23-15/СЗ02/23-318 от 22.06.2023</t>
  </si>
  <si>
    <t>AGR.39.000072</t>
  </si>
  <si>
    <t>НС02/23-14/СЗ02/23-307 от 19.06.2023</t>
  </si>
  <si>
    <t>AGR.39.000073</t>
  </si>
  <si>
    <t>НС02/23-21/СЗ02/23-385 от 12.01.2023</t>
  </si>
  <si>
    <t>AGR.39.000095</t>
  </si>
  <si>
    <t>НС02/23-41//СЗ02/23-586 от 30.10.2023</t>
  </si>
  <si>
    <t>AGR.39.000103</t>
  </si>
  <si>
    <t>НС02/23-46//СЗ02/23-665 от 29.11.2023</t>
  </si>
  <si>
    <t>AGR.39.000104</t>
  </si>
  <si>
    <t>НС02/23-47//СЗ02/23-695 от 13.12.2023</t>
  </si>
  <si>
    <t>AGR.39.000105</t>
  </si>
  <si>
    <t>НС02/23-48//СЗ02/23-719 от 22.12.2023</t>
  </si>
  <si>
    <t>AGR.39.000106</t>
  </si>
  <si>
    <t>н/и</t>
  </si>
  <si>
    <t>PRD.001.000000044_COM015002</t>
  </si>
  <si>
    <t>AGR.40.000004</t>
  </si>
  <si>
    <t>РО02/23-9//СЗ02/23-712 от 01.12.2023</t>
  </si>
  <si>
    <t>AGR.40.000015</t>
  </si>
  <si>
    <t>СЗ02/22-187 от 01.03.2022</t>
  </si>
  <si>
    <t>AGR.40.000023</t>
  </si>
  <si>
    <t>РО02/23-4//СЗ02/23-627(Агентский)</t>
  </si>
  <si>
    <t>AGR.40.000024</t>
  </si>
  <si>
    <t>РО02/23-8//СЗ02/23-653 от 29.11.2023</t>
  </si>
  <si>
    <t>AGR.40.000029</t>
  </si>
  <si>
    <t>РО02/24-3//СЗ02/24-34 от 29.01.2024</t>
  </si>
  <si>
    <t>PRD.002.000000001_COM004001</t>
  </si>
  <si>
    <t>AGR.004.000000002</t>
  </si>
  <si>
    <t>U-NNG-BO-S-1 от 05.06.2014</t>
  </si>
  <si>
    <t>AGR.004.000000003</t>
  </si>
  <si>
    <t>U-NNG-BO-S-2 от 05.06.2014</t>
  </si>
  <si>
    <t>AGR.004.000000004</t>
  </si>
  <si>
    <t>U-NNG-BO-S-3 от 05.06.2014</t>
  </si>
  <si>
    <t>AGR.004.000000014</t>
  </si>
  <si>
    <t>U-SNG-BR-S-2 от 05.06.2014</t>
  </si>
  <si>
    <t>AGR.004.000000019</t>
  </si>
  <si>
    <t>U-SNG-CR-S-1 от 05.06.2014</t>
  </si>
  <si>
    <t>AGR.004.000000020</t>
  </si>
  <si>
    <t>U-SNG-CR-S-2 от 05.06.2014</t>
  </si>
  <si>
    <t>AGR.004.000000021</t>
  </si>
  <si>
    <t>U-SNG-CR-S-3 от 05.06.2014</t>
  </si>
  <si>
    <t>AGR.06.000126</t>
  </si>
  <si>
    <t>ДС № 2 от 21.02.2022 U-NNG-BO-S-1</t>
  </si>
  <si>
    <t>AGR.06.000127</t>
  </si>
  <si>
    <t>ДС № NNG-3 от 21.02.2022 U-NNG-BO-S-2</t>
  </si>
  <si>
    <t>AGR.06.000128</t>
  </si>
  <si>
    <t>ДС № 1 от 21.02.2022 U-NNG-BO-S-3</t>
  </si>
  <si>
    <t>AGR.06.000129</t>
  </si>
  <si>
    <t>ДС № 2 от 21.02.2022 U-SNG-BR-S-2</t>
  </si>
  <si>
    <t>AGR.06.000130</t>
  </si>
  <si>
    <t>ДС № 2 от 21.02.2022 U-SNG-CR-S-1</t>
  </si>
  <si>
    <t>AGR.06.000131</t>
  </si>
  <si>
    <t>ДС № NNG-3 от 21.02.2022 U-SNG-CR-S-2</t>
  </si>
  <si>
    <t>AGR.06.000132</t>
  </si>
  <si>
    <t>ДС № 1 от 21.02.2022 U-SNG-CR-S-3</t>
  </si>
  <si>
    <t>AGR.06.000848</t>
  </si>
  <si>
    <t>ДС № 3 от 21.02.2022 ННГ02/14-394</t>
  </si>
  <si>
    <t>PRD.002.000000001_COM005001</t>
  </si>
  <si>
    <t>AGR.005.000000001</t>
  </si>
  <si>
    <t>7/247-10 от 22.11.2010</t>
  </si>
  <si>
    <t>AGR.005.000000002</t>
  </si>
  <si>
    <t>7/248-10 от 23.11.2010</t>
  </si>
  <si>
    <t>AGR.07.001584</t>
  </si>
  <si>
    <t>Доп. соглашение б/н от 21.02.2022 г. к Договору № 7/247-10 о</t>
  </si>
  <si>
    <t>AGR.07.001585</t>
  </si>
  <si>
    <t>Доп. соглашение б/н от 21.02.2022 г. к Договору № 7/248-10 о</t>
  </si>
  <si>
    <t>AGR.07.001629</t>
  </si>
  <si>
    <t>AGR.07.001630</t>
  </si>
  <si>
    <t>PRD.002.000000001_COM009001</t>
  </si>
  <si>
    <t>AGR.010.000000002</t>
  </si>
  <si>
    <t>Договор займа № 1410-N3 от 24.04.14 Соглашение об уступке пр</t>
  </si>
  <si>
    <t>AGR.13.001591</t>
  </si>
  <si>
    <t>ДС №1 от 21.02.22 к Дог.займа № 1410-N3 от 24.04.14 (Согл.об</t>
  </si>
  <si>
    <t>PRD.002.000000007_COM005001</t>
  </si>
  <si>
    <t>AGR.005.000000010</t>
  </si>
  <si>
    <t>НФ01/11-9 от 15.02.2011</t>
  </si>
  <si>
    <t>PRD.002.000000007_COM006001</t>
  </si>
  <si>
    <t>AGR.08.000580</t>
  </si>
  <si>
    <t>Договор №NF01/11-140 от 26.10.2011г</t>
  </si>
  <si>
    <t>AGR.08.001359</t>
  </si>
  <si>
    <t>Договор комиссии НФ 01/11-145 от 26.10.11 Глен.</t>
  </si>
  <si>
    <t>PRD.002.000000009_</t>
  </si>
  <si>
    <t>AGR.07.001347</t>
  </si>
  <si>
    <t>ДС 1 от 30.08.2019 к договору КН08/16-148 от 14.10.2016</t>
  </si>
  <si>
    <t>PRD.002.000000009_COM001000</t>
  </si>
  <si>
    <t>AGR.001.000000001</t>
  </si>
  <si>
    <t>НФ03/11-13 от 31.12.2011</t>
  </si>
  <si>
    <t>AGR.001.000001246</t>
  </si>
  <si>
    <t>NF03/14-74 от 05.06.2014</t>
  </si>
  <si>
    <t>AGR.01.001232</t>
  </si>
  <si>
    <t>НФ03/11-13 от 31.12.2011 (ДС№5)</t>
  </si>
  <si>
    <t>PRD.002.000000009_COM005001</t>
  </si>
  <si>
    <t>AGR.005.000000022</t>
  </si>
  <si>
    <t>КН08/16-148 от 14.10.2016</t>
  </si>
  <si>
    <t>AGR.005.000000031</t>
  </si>
  <si>
    <t>PRD.002.000000010_COM005001</t>
  </si>
  <si>
    <t>AGR.005.000000020</t>
  </si>
  <si>
    <t>КН08/16-150 от 14.10.2016</t>
  </si>
  <si>
    <t>PRD.002.000000012_COM005001</t>
  </si>
  <si>
    <t>AGR.005.000000019</t>
  </si>
  <si>
    <t>КН08/16-154 от 14.10.2016</t>
  </si>
  <si>
    <t>PRD.002.000000013_COM001000</t>
  </si>
  <si>
    <t>AGR.01.000347</t>
  </si>
  <si>
    <t>NF03/19-5 от 15.10.2019</t>
  </si>
  <si>
    <t>AGR.01.000349</t>
  </si>
  <si>
    <t>NF03/19-7 от 15.10.2019</t>
  </si>
  <si>
    <t>PRD.002.000000014_COM001000</t>
  </si>
  <si>
    <t>AGR.01.000348</t>
  </si>
  <si>
    <t>NF03/19-6 от 15.10.2019</t>
  </si>
  <si>
    <t>AGR.01.000350</t>
  </si>
  <si>
    <t>NF03/19-8 от 15.10.2019</t>
  </si>
  <si>
    <t>PRD.002.000000019_COM002019</t>
  </si>
  <si>
    <t>AGR.03.000233</t>
  </si>
  <si>
    <t>№ Д-10/2012-58 (Д01041200)</t>
  </si>
  <si>
    <t>AGR.03.000234</t>
  </si>
  <si>
    <t>№ Д-10/2010-40</t>
  </si>
  <si>
    <t>AGR.03.000675</t>
  </si>
  <si>
    <t>Приложение № 482 от 14.04.2022 г.</t>
  </si>
  <si>
    <t>PRD.002.000000019_COM004001</t>
  </si>
  <si>
    <t>AGR.013.000000463</t>
  </si>
  <si>
    <t>ННГ/02/12-11/Д-10/2012-89 от 27.08.2012</t>
  </si>
  <si>
    <t>AGR.06.000421</t>
  </si>
  <si>
    <t>ННГ/02/12-11/Д-10/2012-89 от 27.08.2012_USD</t>
  </si>
  <si>
    <t>PRD.002.000000019_COM005001</t>
  </si>
  <si>
    <t>AGR.07.000003</t>
  </si>
  <si>
    <t>Приложение № 740 КН от 22.05.2018</t>
  </si>
  <si>
    <t>AGR.07.000004</t>
  </si>
  <si>
    <t>Приложение № 699 КН от 01.03.2018</t>
  </si>
  <si>
    <t>AGR.07.000006</t>
  </si>
  <si>
    <t>Приложение № 724 КН от 08.05.2018</t>
  </si>
  <si>
    <t>AGR.07.000008</t>
  </si>
  <si>
    <t>Приложение № 713 КН от 20.04.2018</t>
  </si>
  <si>
    <t>AGR.07.000010</t>
  </si>
  <si>
    <t>Приложение № 711 КН от 20.04.2018</t>
  </si>
  <si>
    <t>AGR.07.000012</t>
  </si>
  <si>
    <t>Приложение № 752 КН от 08.06.2018</t>
  </si>
  <si>
    <t>AGR.07.000013</t>
  </si>
  <si>
    <t>Приложение № 722 КН от 07.05.2018</t>
  </si>
  <si>
    <t>AGR.07.000015</t>
  </si>
  <si>
    <t>Приложение № 714 КН от 20.04.2018</t>
  </si>
  <si>
    <t>AGR.07.000016</t>
  </si>
  <si>
    <t>Приложение № 721 КН от 28.04.2018</t>
  </si>
  <si>
    <t>AGR.07.000018</t>
  </si>
  <si>
    <t>Приложение № 706 КН от 05.04.2018</t>
  </si>
  <si>
    <t>AGR.07.000025</t>
  </si>
  <si>
    <t>Приложение № 695 КН от 20.02.2018</t>
  </si>
  <si>
    <t>AGR.07.000040</t>
  </si>
  <si>
    <t>Приложение № 748 КН от 07.06.2018</t>
  </si>
  <si>
    <t>AGR.07.000041</t>
  </si>
  <si>
    <t>Приложение № 742 КН от 28.05.2018</t>
  </si>
  <si>
    <t>AGR.07.000042</t>
  </si>
  <si>
    <t>Приложение № 720 КН от 28.04.2018</t>
  </si>
  <si>
    <t>AGR.07.000043</t>
  </si>
  <si>
    <t>Приложение № 728 КН от 15.05.2018</t>
  </si>
  <si>
    <t>AGR.07.000044</t>
  </si>
  <si>
    <t>Приложение № 745 КН от 30.05.2018</t>
  </si>
  <si>
    <t>AGR.07.000045</t>
  </si>
  <si>
    <t>Приложение № 736 КН от 18.05.2018</t>
  </si>
  <si>
    <t>AGR.07.000046</t>
  </si>
  <si>
    <t>Приложение № 741 КН от 25.05.2018</t>
  </si>
  <si>
    <t>AGR.07.000047</t>
  </si>
  <si>
    <t>Приложение № 746 КН от 30.05.2018</t>
  </si>
  <si>
    <t>AGR.07.000048</t>
  </si>
  <si>
    <t>Приложение № 743 КН от 28.05.2018</t>
  </si>
  <si>
    <t>AGR.07.000049</t>
  </si>
  <si>
    <t>Приложение № 751 КН от 08.06.2018</t>
  </si>
  <si>
    <t>AGR.07.000051</t>
  </si>
  <si>
    <t>Приложение № 739 КН от 21.05.2018</t>
  </si>
  <si>
    <t>AGR.07.000052</t>
  </si>
  <si>
    <t>Приложение № 756 КН от 21.06.2018</t>
  </si>
  <si>
    <t>AGR.07.000053</t>
  </si>
  <si>
    <t>Приложение № 737 КН от 18.05.2018</t>
  </si>
  <si>
    <t>AGR.07.000054</t>
  </si>
  <si>
    <t>Приложение № 731 КН от 15.05.2018</t>
  </si>
  <si>
    <t>AGR.07.000055</t>
  </si>
  <si>
    <t>Приложение № 744КН от 28.05.2018</t>
  </si>
  <si>
    <t>AGR.07.000056</t>
  </si>
  <si>
    <t>Приложение № 735 КН от 16.05.2018</t>
  </si>
  <si>
    <t>AGR.07.000057</t>
  </si>
  <si>
    <t>Приложение № 755 КН от 13.06.2018</t>
  </si>
  <si>
    <t>AGR.07.000059</t>
  </si>
  <si>
    <t>Приложение № 690КН от 19.01.2018</t>
  </si>
  <si>
    <t>AGR.07.000061</t>
  </si>
  <si>
    <t>Приложение № 726 КН от 11.05.2018</t>
  </si>
  <si>
    <t>AGR.07.000062</t>
  </si>
  <si>
    <t>Приложение № 758 КН от 27.06.2018</t>
  </si>
  <si>
    <t>AGR.07.000079</t>
  </si>
  <si>
    <t>Приложение № 719 КН от 28.04.2018</t>
  </si>
  <si>
    <t>AGR.07.000082</t>
  </si>
  <si>
    <t>Приложение № 753 КН от 09.06.2018</t>
  </si>
  <si>
    <t>AGR.07.000083</t>
  </si>
  <si>
    <t>Приложение № 710 КН от 110.04.2018</t>
  </si>
  <si>
    <t>AGR.07.000084</t>
  </si>
  <si>
    <t>Приложение № 754 КН от 09.06.2018</t>
  </si>
  <si>
    <t>AGR.07.000090</t>
  </si>
  <si>
    <t>Приложение № 727 КН от 14.05.2018</t>
  </si>
  <si>
    <t>AGR.07.000091</t>
  </si>
  <si>
    <t>Приложение № 717 КН от 26.04.2018</t>
  </si>
  <si>
    <t>AGR.07.000092</t>
  </si>
  <si>
    <t>Приложение № 757 КН от 27.06.2018</t>
  </si>
  <si>
    <t>AGR.07.000096</t>
  </si>
  <si>
    <t>Приложение № 704 КН от 02.04.2018</t>
  </si>
  <si>
    <t>AGR.07.000097</t>
  </si>
  <si>
    <t>Приложение № 733 КН от 16.05.2018</t>
  </si>
  <si>
    <t>AGR.07.000099</t>
  </si>
  <si>
    <t>Приложение № 708 КН от 10.04.2018</t>
  </si>
  <si>
    <t>AGR.07.000100</t>
  </si>
  <si>
    <t>Приложение № 772 КН от 27.07.2018</t>
  </si>
  <si>
    <t>AGR.07.000104</t>
  </si>
  <si>
    <t>Приложение № 732 КН от 16.05.2018</t>
  </si>
  <si>
    <t>AGR.07.000106</t>
  </si>
  <si>
    <t>Приложение № 696 КН от 22.02.2018</t>
  </si>
  <si>
    <t>AGR.07.000113</t>
  </si>
  <si>
    <t>Приложение № 723 КН от 07.05.2018</t>
  </si>
  <si>
    <t>AGR.07.000130</t>
  </si>
  <si>
    <t>Приложение № 718 КН от 28.04.2018</t>
  </si>
  <si>
    <t>AGR.07.000138</t>
  </si>
  <si>
    <t>Приложение № 729 КН от 15.05.2018</t>
  </si>
  <si>
    <t>AGR.07.000139</t>
  </si>
  <si>
    <t>Приложение № 750 КН от 08.06.2018</t>
  </si>
  <si>
    <t>AGR.07.000140</t>
  </si>
  <si>
    <t>Приложение № 749 КН от 07.06.2018</t>
  </si>
  <si>
    <t>AGR.07.000141</t>
  </si>
  <si>
    <t>Приложение №767 КН от 23.07.2018</t>
  </si>
  <si>
    <t>AGR.07.000143</t>
  </si>
  <si>
    <t>Приложение № 774 КН от 10.08.2018</t>
  </si>
  <si>
    <t>AGR.07.000144</t>
  </si>
  <si>
    <t>Приложение № 779 КН от 28.08.2018</t>
  </si>
  <si>
    <t>AGR.07.000146</t>
  </si>
  <si>
    <t>Приложение № 747 КН от 05.06.2018</t>
  </si>
  <si>
    <t>AGR.07.000150</t>
  </si>
  <si>
    <t>Приложение № 725 КН от 08.05.2018</t>
  </si>
  <si>
    <t>AGR.07.000151</t>
  </si>
  <si>
    <t>Приложение № 709 КН от 04.05.2018</t>
  </si>
  <si>
    <t>AGR.07.000152</t>
  </si>
  <si>
    <t>Приложение № 760 КН от 27.06.2018</t>
  </si>
  <si>
    <t>AGR.07.000153</t>
  </si>
  <si>
    <t>Приложение № 768 КН от 25.07.2018</t>
  </si>
  <si>
    <t>AGR.07.000154</t>
  </si>
  <si>
    <t>Приложение № 769 КН от 25.07.2018</t>
  </si>
  <si>
    <t>AGR.07.000155</t>
  </si>
  <si>
    <t>Приложение № 771 КН от 27.07.2018</t>
  </si>
  <si>
    <t>AGR.07.000170</t>
  </si>
  <si>
    <t>Приложение № 734 КН от 16.05.2018</t>
  </si>
  <si>
    <t>AGR.07.000171</t>
  </si>
  <si>
    <t>Приложение № 762 КН от 02.07.2018</t>
  </si>
  <si>
    <t>AGR.07.000173</t>
  </si>
  <si>
    <t>Приложение № 780 КН от 21.08.2018</t>
  </si>
  <si>
    <t>AGR.07.000177</t>
  </si>
  <si>
    <t>Приложение № 789 КН от 19.09.2018</t>
  </si>
  <si>
    <t>AGR.07.000178</t>
  </si>
  <si>
    <t>Приложение № 785 КН от 05.09.2018</t>
  </si>
  <si>
    <t>AGR.07.000179</t>
  </si>
  <si>
    <t>Приложение № 777 КН от 17.08.2018</t>
  </si>
  <si>
    <t>AGR.07.000181</t>
  </si>
  <si>
    <t>Приложение № 712 КН от 16.04.2018</t>
  </si>
  <si>
    <t>AGR.07.000182</t>
  </si>
  <si>
    <t>Приложение № 776 КН от 16.08.2018</t>
  </si>
  <si>
    <t>AGR.07.000183</t>
  </si>
  <si>
    <t>Приложение № 716 КН от 23.04.2018</t>
  </si>
  <si>
    <t>AGR.07.000187</t>
  </si>
  <si>
    <t>Приложение № 766 КН от 16.07.2018</t>
  </si>
  <si>
    <t>AGR.07.000188</t>
  </si>
  <si>
    <t>Приложение № 781 КН от 21.08.2018</t>
  </si>
  <si>
    <t>AGR.07.000189</t>
  </si>
  <si>
    <t>Приложение № 761 КН от 02.07.2018</t>
  </si>
  <si>
    <t>AGR.07.000193</t>
  </si>
  <si>
    <t>Приложение № 778 КН от 17.08.18</t>
  </si>
  <si>
    <t>AGR.07.000204</t>
  </si>
  <si>
    <t>Приложение №703 КН от 02.04.2018</t>
  </si>
  <si>
    <t>AGR.07.000213</t>
  </si>
  <si>
    <t>Приложение № 793 КН от 25.10.2018</t>
  </si>
  <si>
    <t>AGR.07.000214</t>
  </si>
  <si>
    <t>Приложение № 764 КН от 12.07.2018</t>
  </si>
  <si>
    <t>AGR.07.000215</t>
  </si>
  <si>
    <t>Приложение № 786 КН от 06.09.2018</t>
  </si>
  <si>
    <t>AGR.07.000217</t>
  </si>
  <si>
    <t>Приложение № 763 КН от 06.07.2018</t>
  </si>
  <si>
    <t>AGR.07.000220</t>
  </si>
  <si>
    <t>Приложение № 770 КН от 26.07.2018</t>
  </si>
  <si>
    <t>AGR.07.000233</t>
  </si>
  <si>
    <t>Приложение № 799 КН от 21.09.2018</t>
  </si>
  <si>
    <t>AGR.07.000238</t>
  </si>
  <si>
    <t>Приложение № 782 КН от 23.08.2018</t>
  </si>
  <si>
    <t>AGR.07.000241</t>
  </si>
  <si>
    <t>Приложение № 788 КН от 13.09.2018</t>
  </si>
  <si>
    <t>AGR.07.000242</t>
  </si>
  <si>
    <t>Приложение № 797 КН от 15.11.2018</t>
  </si>
  <si>
    <t>AGR.07.000243</t>
  </si>
  <si>
    <t>Приложение № 810 КН от 12.12.2018</t>
  </si>
  <si>
    <t>AGR.07.000244</t>
  </si>
  <si>
    <t>Приложение № 795 КН от 07.11.2018</t>
  </si>
  <si>
    <t>AGR.07.000245</t>
  </si>
  <si>
    <t>Приложение № 775 КН от 13.08.2018</t>
  </si>
  <si>
    <t>AGR.07.000246</t>
  </si>
  <si>
    <t>Приложение № 765 КН от 13.07.2018</t>
  </si>
  <si>
    <t>AGR.07.000285</t>
  </si>
  <si>
    <t>Приложение № 808 КН от 07.12.2018</t>
  </si>
  <si>
    <t>AGR.07.000295</t>
  </si>
  <si>
    <t>Приложение № 800 КН от 22.11.2018</t>
  </si>
  <si>
    <t>AGR.07.000302</t>
  </si>
  <si>
    <t>Приложение № 801 КН от 23.11.2018</t>
  </si>
  <si>
    <t>AGR.07.000310</t>
  </si>
  <si>
    <t>Приложение № 783 КН от 27.08.2018</t>
  </si>
  <si>
    <t>AGR.07.000332</t>
  </si>
  <si>
    <t>Приложение №818 КН от 27.12.2018</t>
  </si>
  <si>
    <t>AGR.07.000336</t>
  </si>
  <si>
    <t>Приложение № 803 КН от 23.11.2018</t>
  </si>
  <si>
    <t>AGR.07.000337</t>
  </si>
  <si>
    <t>Приложение № 802 КН от 23.11.2018</t>
  </si>
  <si>
    <t>AGR.07.000338</t>
  </si>
  <si>
    <t>Приложение № 819 КН от 28.12.2018</t>
  </si>
  <si>
    <t>AGR.07.000339</t>
  </si>
  <si>
    <t>Приложение № 820 КН от 15.01.19</t>
  </si>
  <si>
    <t>AGR.07.000340</t>
  </si>
  <si>
    <t>Приложение № 809 КН от 11.12.2018</t>
  </si>
  <si>
    <t>AGR.07.000343</t>
  </si>
  <si>
    <t>Приложение № 815 КН от 18.12.19</t>
  </si>
  <si>
    <t>AGR.07.000345</t>
  </si>
  <si>
    <t>Приложение № 829 КН от 30.01.19</t>
  </si>
  <si>
    <t>AGR.07.000348</t>
  </si>
  <si>
    <t>Приложение № 804 КН от 28.11.2018</t>
  </si>
  <si>
    <t>AGR.07.000349</t>
  </si>
  <si>
    <t>Приложение № 816 КН от 21.12.2018</t>
  </si>
  <si>
    <t>AGR.07.000350</t>
  </si>
  <si>
    <t>Приложение № 792 КН от 03.10.2018</t>
  </si>
  <si>
    <t>AGR.07.000353</t>
  </si>
  <si>
    <t>Приложение № 784 КН от 29.08.2018</t>
  </si>
  <si>
    <t>AGR.07.000354</t>
  </si>
  <si>
    <t>AGR.07.000360</t>
  </si>
  <si>
    <t>Приложение № 822 КН от 16.01.19</t>
  </si>
  <si>
    <t>AGR.07.000370</t>
  </si>
  <si>
    <t>Приложение № 813 КН от 13.12.2018</t>
  </si>
  <si>
    <t>AGR.07.000380</t>
  </si>
  <si>
    <t>Приложение № 827 КН от 20.12.2018</t>
  </si>
  <si>
    <t>AGR.07.000381</t>
  </si>
  <si>
    <t>Приложение № 825 КН от 06.02.2019</t>
  </si>
  <si>
    <t>AGR.07.000382</t>
  </si>
  <si>
    <t>Приложение № 807 КН от 07.12.2018</t>
  </si>
  <si>
    <t>AGR.07.000384</t>
  </si>
  <si>
    <t>Приложение № 811 КН от 24.12.2018</t>
  </si>
  <si>
    <t>AGR.07.000389</t>
  </si>
  <si>
    <t>Приложение № 812 КН от 13.12.2018</t>
  </si>
  <si>
    <t>AGR.07.000395</t>
  </si>
  <si>
    <t>Приложение № 787 КН от 07.09.2018</t>
  </si>
  <si>
    <t>AGR.07.000418</t>
  </si>
  <si>
    <t>Приложение № 821 КН от 16.01.19</t>
  </si>
  <si>
    <t>AGR.07.000421</t>
  </si>
  <si>
    <t>Приложение № 842 КН от 21.03.2019</t>
  </si>
  <si>
    <t>AGR.07.000422</t>
  </si>
  <si>
    <t>Приложение № 806 КН от 07.12.2018</t>
  </si>
  <si>
    <t>AGR.07.000424</t>
  </si>
  <si>
    <t>Приложение № 835 КН от 26.02.2019</t>
  </si>
  <si>
    <t>AGR.07.000425</t>
  </si>
  <si>
    <t>Приложение № 790 КН от 18.09.2018</t>
  </si>
  <si>
    <t>AGR.07.000448</t>
  </si>
  <si>
    <t>Приложение № 843 КН от 22.03.2019</t>
  </si>
  <si>
    <t>AGR.07.000452</t>
  </si>
  <si>
    <t>Приложение № 841 КН от 21.03.2019</t>
  </si>
  <si>
    <t>AGR.07.000454</t>
  </si>
  <si>
    <t>Приложение № 830 КН от 30.01.19</t>
  </si>
  <si>
    <t>AGR.07.000456</t>
  </si>
  <si>
    <t>Приложение № 838 КН от 26.03.2019</t>
  </si>
  <si>
    <t>AGR.07.000457</t>
  </si>
  <si>
    <t>Приложение № 847 КН от 03.04.2019</t>
  </si>
  <si>
    <t>AGR.07.000462</t>
  </si>
  <si>
    <t>Приложение № 851 КН от 05.04.2019</t>
  </si>
  <si>
    <t>AGR.07.000463</t>
  </si>
  <si>
    <t>Приложение № 831 КН от 01.02.2019</t>
  </si>
  <si>
    <t>AGR.07.000465</t>
  </si>
  <si>
    <t>Приложение № 850 КН от 05.04.2019</t>
  </si>
  <si>
    <t>AGR.07.000469</t>
  </si>
  <si>
    <t>Приложение № 836 КН от 26.02.2019</t>
  </si>
  <si>
    <t>AGR.07.000485</t>
  </si>
  <si>
    <t>Приложение №845 КН от 01.04.2019</t>
  </si>
  <si>
    <t>AGR.07.000490</t>
  </si>
  <si>
    <t>Приложение № 849 КН от 03.04.2019</t>
  </si>
  <si>
    <t>AGR.07.000491</t>
  </si>
  <si>
    <t>Приложение № 834 КН от 12.02.2019</t>
  </si>
  <si>
    <t>AGR.07.000493</t>
  </si>
  <si>
    <t>Приложение №845 от 01.04.2019</t>
  </si>
  <si>
    <t>AGR.07.000494</t>
  </si>
  <si>
    <t>Приложение № 852 КН от 05.04.2019</t>
  </si>
  <si>
    <t>AGR.07.000526</t>
  </si>
  <si>
    <t>Приложение № 833 КН от 12.02.2019</t>
  </si>
  <si>
    <t>AGR.07.000527</t>
  </si>
  <si>
    <t>Приложение № 865 КН от 17.06.2019</t>
  </si>
  <si>
    <t>AGR.07.000530</t>
  </si>
  <si>
    <t>Приложение № 869 КН от 25.06.2019</t>
  </si>
  <si>
    <t>AGR.07.000531</t>
  </si>
  <si>
    <t>Приложение № 866 КН от 17.06.2019</t>
  </si>
  <si>
    <t>AGR.07.000535</t>
  </si>
  <si>
    <t>Приложение № 840 КН от 26.03.2019</t>
  </si>
  <si>
    <t>AGR.07.000536</t>
  </si>
  <si>
    <t>Приложение № 844 КН от 26.03.2019</t>
  </si>
  <si>
    <t>AGR.07.000538</t>
  </si>
  <si>
    <t>Приложение № 858 КН от 20.05.2019</t>
  </si>
  <si>
    <t>AGR.07.000544</t>
  </si>
  <si>
    <t>Приложение № 857 КН от 08.05.2019</t>
  </si>
  <si>
    <t>AGR.07.000560</t>
  </si>
  <si>
    <t>Приложение № 867 КН от 20.06.2019</t>
  </si>
  <si>
    <t>AGR.07.000561</t>
  </si>
  <si>
    <t>Приложение № 817 КН от 25.12.2018</t>
  </si>
  <si>
    <t>AGR.07.000562</t>
  </si>
  <si>
    <t>Приложение № 848 КН от 03.04.2019</t>
  </si>
  <si>
    <t>AGR.07.000564</t>
  </si>
  <si>
    <t>Приложение № 870 КН от 12.07.2019</t>
  </si>
  <si>
    <t>AGR.07.000565</t>
  </si>
  <si>
    <t>Приложение № 839 КН от 20.03.2019</t>
  </si>
  <si>
    <t>AGR.07.000566</t>
  </si>
  <si>
    <t>Приложение № 846 КН от 01.04.2019</t>
  </si>
  <si>
    <t>AGR.07.000567</t>
  </si>
  <si>
    <t>Приложение № 861 КН от 27.05.2019</t>
  </si>
  <si>
    <t>AGR.07.000568</t>
  </si>
  <si>
    <t>Приложение № 871 КН от 15.07.2019</t>
  </si>
  <si>
    <t>AGR.07.000570</t>
  </si>
  <si>
    <t>Приложение № 826 КН от 21.11.18</t>
  </si>
  <si>
    <t>AGR.07.000571</t>
  </si>
  <si>
    <t>Приложение № 828 КН от 26.12.18</t>
  </si>
  <si>
    <t>AGR.07.000572</t>
  </si>
  <si>
    <t>Приложение № 862 КН от 27.05.2019</t>
  </si>
  <si>
    <t>AGR.07.000575</t>
  </si>
  <si>
    <t>Приложение № 872 КН от 15.07.2019</t>
  </si>
  <si>
    <t>AGR.07.000589</t>
  </si>
  <si>
    <t>Приложение № 855 КН от 24.04.2019</t>
  </si>
  <si>
    <t>AGR.07.000592</t>
  </si>
  <si>
    <t>Приложение № 854 КН от 23.04.2019</t>
  </si>
  <si>
    <t>AGR.07.000602</t>
  </si>
  <si>
    <t>Приложение № 863 КН от 06.06.2019</t>
  </si>
  <si>
    <t>AGR.07.000610</t>
  </si>
  <si>
    <t>Приложение № 883 КН от 09.09.2019</t>
  </si>
  <si>
    <t>AGR.07.000612</t>
  </si>
  <si>
    <t>Приложение № 879 КН от 29.08.2019</t>
  </si>
  <si>
    <t>AGR.07.000613</t>
  </si>
  <si>
    <t>Приложение № 875 КН от 22.08.2019</t>
  </si>
  <si>
    <t>AGR.07.000619</t>
  </si>
  <si>
    <t>Приложение № 887 КН от 27.09.2019</t>
  </si>
  <si>
    <t>AGR.07.000627</t>
  </si>
  <si>
    <t>Приложение № 877 КН от 22.08.2019</t>
  </si>
  <si>
    <t>AGR.07.000628</t>
  </si>
  <si>
    <t>Приложение № 856 КН от 24.04.2019</t>
  </si>
  <si>
    <t>AGR.07.000629</t>
  </si>
  <si>
    <t>Приложение №884 КН от 06.09.2019</t>
  </si>
  <si>
    <t>AGR.07.000639</t>
  </si>
  <si>
    <t>Приложение № 886 КН от 24.09.2019</t>
  </si>
  <si>
    <t>AGR.07.000641</t>
  </si>
  <si>
    <t>Приложение № 859 КН от 21.05.2019</t>
  </si>
  <si>
    <t>AGR.07.000645</t>
  </si>
  <si>
    <t>Приложение № 880 КН от 29.08.2019</t>
  </si>
  <si>
    <t>AGR.07.000658</t>
  </si>
  <si>
    <t>Приложение № 868 КН от 24.06.2019</t>
  </si>
  <si>
    <t>AGR.07.000660</t>
  </si>
  <si>
    <t>Приложение № 873 КН от 14.08.2019</t>
  </si>
  <si>
    <t>AGR.07.000661</t>
  </si>
  <si>
    <t>Приложение № 876 КН от 23.08.2019</t>
  </si>
  <si>
    <t>AGR.07.000691</t>
  </si>
  <si>
    <t>Приложение № 898 КН от 11.11.2019</t>
  </si>
  <si>
    <t>AGR.07.000692</t>
  </si>
  <si>
    <t>Приложение № 893 КН от 22.10.2019</t>
  </si>
  <si>
    <t>AGR.07.000694</t>
  </si>
  <si>
    <t>Приложение № 894 КН от 25.10.2019</t>
  </si>
  <si>
    <t>AGR.07.000700</t>
  </si>
  <si>
    <t>Приложение № 899 КН от 12.11.2019</t>
  </si>
  <si>
    <t>AGR.07.000707</t>
  </si>
  <si>
    <t>Приложение № 900 КН от 13.11.2019</t>
  </si>
  <si>
    <t>AGR.07.000712</t>
  </si>
  <si>
    <t>Приложение № 906 КН от 29.11.2019</t>
  </si>
  <si>
    <t>AGR.07.000720</t>
  </si>
  <si>
    <t>Приложение № 860 КН от 27.05.2019</t>
  </si>
  <si>
    <t>AGR.07.000721</t>
  </si>
  <si>
    <t>Приложение № 890 КН от 16.10.2019</t>
  </si>
  <si>
    <t>AGR.07.000722</t>
  </si>
  <si>
    <t>Приложение № 896 КН от 25.10.2019</t>
  </si>
  <si>
    <t>AGR.07.000724</t>
  </si>
  <si>
    <t>Приложение № 889 КН от 07.10.2019</t>
  </si>
  <si>
    <t>AGR.07.000729</t>
  </si>
  <si>
    <t>Приложение № 888 КН от 04.10.2019</t>
  </si>
  <si>
    <t>AGR.07.000736</t>
  </si>
  <si>
    <t>Приложение №901 КН от 13.11.2019</t>
  </si>
  <si>
    <t>AGR.07.000737</t>
  </si>
  <si>
    <t>Приложение № 897 КН от 05.11.2019</t>
  </si>
  <si>
    <t>AGR.07.000738</t>
  </si>
  <si>
    <t>Приложение № 892 КН от 23.10.2019</t>
  </si>
  <si>
    <t>AGR.07.000741</t>
  </si>
  <si>
    <t>Приложение № 913 КН от 16.12.2019</t>
  </si>
  <si>
    <t>AGR.07.000742</t>
  </si>
  <si>
    <t>Приложение № 878 КН от 23.08.2019</t>
  </si>
  <si>
    <t>AGR.07.000746</t>
  </si>
  <si>
    <t>Приложение №864 КН от 14.06.2019</t>
  </si>
  <si>
    <t>AGR.07.000749</t>
  </si>
  <si>
    <t>Приложение № 885 КН от 27.11.2019</t>
  </si>
  <si>
    <t>AGR.07.000750</t>
  </si>
  <si>
    <t>Приложение № 905 КН от 27.11.2019</t>
  </si>
  <si>
    <t>AGR.07.000804</t>
  </si>
  <si>
    <t>Приложение № 912 КН от 13.12.2019</t>
  </si>
  <si>
    <t>AGR.07.000805</t>
  </si>
  <si>
    <t>Приложение № 907 КН от 06.12.2019</t>
  </si>
  <si>
    <t>AGR.07.000807</t>
  </si>
  <si>
    <t>Приложение № 908 КН от 24.01.2020</t>
  </si>
  <si>
    <t>AGR.07.000808</t>
  </si>
  <si>
    <t>Приложение № 904 КН от 27.11.2019</t>
  </si>
  <si>
    <t>AGR.07.000810</t>
  </si>
  <si>
    <t>Приложение № 909 КН от 10.12.2019</t>
  </si>
  <si>
    <t>AGR.07.000811</t>
  </si>
  <si>
    <t>Приложение № 902 КН от 19.11.2019</t>
  </si>
  <si>
    <t>AGR.07.000842</t>
  </si>
  <si>
    <t>Приложение № 922 КН от 05.02.2020</t>
  </si>
  <si>
    <t>AGR.07.000851</t>
  </si>
  <si>
    <t>Приложение № 881 КН от 10.12.2019</t>
  </si>
  <si>
    <t>AGR.07.000852</t>
  </si>
  <si>
    <t>Приложение № 891 КН от 10.12.2019</t>
  </si>
  <si>
    <t>AGR.07.000859</t>
  </si>
  <si>
    <t>Приложение № 903 КН от 27.11.2019</t>
  </si>
  <si>
    <t>AGR.07.000871</t>
  </si>
  <si>
    <t>Приложение № 921 КН от 04.02.2020</t>
  </si>
  <si>
    <t>AGR.07.000874</t>
  </si>
  <si>
    <t>Приложение № 928 КН от 07.04.2020</t>
  </si>
  <si>
    <t>AGR.07.000875</t>
  </si>
  <si>
    <t>Приложение № 917 КН от 03.02.2020</t>
  </si>
  <si>
    <t>AGR.07.000877</t>
  </si>
  <si>
    <t>Приложение № 923 КН от 12.02.2020</t>
  </si>
  <si>
    <t>AGR.07.000878</t>
  </si>
  <si>
    <t>Приложение № 920 КН от 03.02.2020</t>
  </si>
  <si>
    <t>AGR.07.000879</t>
  </si>
  <si>
    <t>Приложение № 914 КН от 17.12.2019</t>
  </si>
  <si>
    <t>AGR.07.000880</t>
  </si>
  <si>
    <t>Приложение № 924 КН от 12.02.2020</t>
  </si>
  <si>
    <t>AGR.07.000882</t>
  </si>
  <si>
    <t>Приложение № 874 КН от 20.08.2019</t>
  </si>
  <si>
    <t>AGR.07.000889</t>
  </si>
  <si>
    <t>Приложение № 916 КН от 27.12.2019</t>
  </si>
  <si>
    <t>AGR.07.001030</t>
  </si>
  <si>
    <t>Приложение № 929 КН от 14.04.2020</t>
  </si>
  <si>
    <t>AGR.07.001036</t>
  </si>
  <si>
    <t>Приложение № 882 КН от 05.09.2019</t>
  </si>
  <si>
    <t>AGR.07.001037</t>
  </si>
  <si>
    <t>Приложение № 925 КН от 12.03.2020</t>
  </si>
  <si>
    <t>AGR.07.001040</t>
  </si>
  <si>
    <t>Приложение № 918 КН от 03.02.2020</t>
  </si>
  <si>
    <t>AGR.07.001083</t>
  </si>
  <si>
    <t>Приложение № 932 КН от 17.06.2020</t>
  </si>
  <si>
    <t>AGR.07.001084</t>
  </si>
  <si>
    <t>Приложение № 931 КН от 17.06.2020</t>
  </si>
  <si>
    <t>AGR.07.001087</t>
  </si>
  <si>
    <t>Приложение № 934 КН от 31.07.2020</t>
  </si>
  <si>
    <t>AGR.07.001091</t>
  </si>
  <si>
    <t>Приложение № 915 КН от 30.01.2020</t>
  </si>
  <si>
    <t>AGR.07.001112</t>
  </si>
  <si>
    <t>Приложение № 933 КН от 30.07.2020</t>
  </si>
  <si>
    <t>AGR.07.001113</t>
  </si>
  <si>
    <t>Приложение № 927 КН от 27.03.2020</t>
  </si>
  <si>
    <t>AGR.07.001115</t>
  </si>
  <si>
    <t>Приложение № 926КН от 27.03.2020</t>
  </si>
  <si>
    <t>AGR.07.001117</t>
  </si>
  <si>
    <t>Приложение № 941 КН от 17.09.2020</t>
  </si>
  <si>
    <t>AGR.07.001118</t>
  </si>
  <si>
    <t>Приложение № 911 КН от 11.12.2019</t>
  </si>
  <si>
    <t>AGR.07.001119</t>
  </si>
  <si>
    <t>Приложение № 910 КН от 10.12.2019</t>
  </si>
  <si>
    <t>AGR.07.001132</t>
  </si>
  <si>
    <t>Приложение № 935 КН от 31.07.2020</t>
  </si>
  <si>
    <t>AGR.07.001140</t>
  </si>
  <si>
    <t>Приложение № 944 КН от 07.10.2020</t>
  </si>
  <si>
    <t>AGR.07.001142</t>
  </si>
  <si>
    <t>Приложение № 938 КН от 17.09.2020</t>
  </si>
  <si>
    <t>AGR.07.001143</t>
  </si>
  <si>
    <t>Приложение № 937 КН от 17.09.2020</t>
  </si>
  <si>
    <t>AGR.07.001162</t>
  </si>
  <si>
    <t>Приложение № 936 КН от 27.08.2020</t>
  </si>
  <si>
    <t>AGR.07.001170</t>
  </si>
  <si>
    <t>Приложение № 940 КН от 28.09.2020</t>
  </si>
  <si>
    <t>AGR.07.001171</t>
  </si>
  <si>
    <t>Приложение № 939 КН от 28.09.2020</t>
  </si>
  <si>
    <t>AGR.07.001181</t>
  </si>
  <si>
    <t>Приложение № 942 КН от 02.10.2020</t>
  </si>
  <si>
    <t>AGR.07.001192</t>
  </si>
  <si>
    <t>Приложение № 943 КН от 02.10.2020</t>
  </si>
  <si>
    <t>AGR.07.001226</t>
  </si>
  <si>
    <t>Приложение № 945 КН от 07.10.2020</t>
  </si>
  <si>
    <t>AGR.07.001254</t>
  </si>
  <si>
    <t>Приложение № 946 КН от 21.01.2021</t>
  </si>
  <si>
    <t>AGR.07.001257</t>
  </si>
  <si>
    <t>Приложение № 951 КН от 21.01.2021</t>
  </si>
  <si>
    <t>AGR.07.001291</t>
  </si>
  <si>
    <t>Приложение № 947 КН от 01.02.2021</t>
  </si>
  <si>
    <t>AGR.07.001305</t>
  </si>
  <si>
    <t>Приложение № 948 КН от 01.02.2021</t>
  </si>
  <si>
    <t>AGR.07.001318</t>
  </si>
  <si>
    <t>Приложение № 953 КН от 01.03.2021</t>
  </si>
  <si>
    <t>AGR.07.001319</t>
  </si>
  <si>
    <t>Приложение № 950 КН от 04.02.2021</t>
  </si>
  <si>
    <t>AGR.07.001323</t>
  </si>
  <si>
    <t>Приложение № 959 КН от 23.03.2021</t>
  </si>
  <si>
    <t>AGR.07.001324</t>
  </si>
  <si>
    <t>Приложение № 957 КН от 18.03.2021</t>
  </si>
  <si>
    <t>AGR.07.001335</t>
  </si>
  <si>
    <t>Приложение № 962 КН от 29.04.2021</t>
  </si>
  <si>
    <t>AGR.07.001350</t>
  </si>
  <si>
    <t>Приложение № 961 КН от 21.04.2021</t>
  </si>
  <si>
    <t>AGR.07.001351</t>
  </si>
  <si>
    <t>Приложение № 952 КН от 24.02.2021</t>
  </si>
  <si>
    <t>AGR.07.001361</t>
  </si>
  <si>
    <t>Приложение № 954 КН от 02.03.2021</t>
  </si>
  <si>
    <t>AGR.07.001381</t>
  </si>
  <si>
    <t>Приложение № 966 КН от 31.05.2021</t>
  </si>
  <si>
    <t>AGR.07.001384</t>
  </si>
  <si>
    <t>Приложение № 968 КН от 18.06.2021</t>
  </si>
  <si>
    <t>AGR.07.001385</t>
  </si>
  <si>
    <t>Приложение № 964 КН от 06.05.2021</t>
  </si>
  <si>
    <t>AGR.07.001399</t>
  </si>
  <si>
    <t>Приложение № 955 КН от 02.03.2021</t>
  </si>
  <si>
    <t>AGR.07.001402</t>
  </si>
  <si>
    <t>Приложение № 972 КН от 22.07.2021</t>
  </si>
  <si>
    <t>AGR.07.001404</t>
  </si>
  <si>
    <t>Приложение № 956 КН от 12.03.2021</t>
  </si>
  <si>
    <t>AGR.07.001405</t>
  </si>
  <si>
    <t>Приложение № 971 КН от 20.07.2021</t>
  </si>
  <si>
    <t>AGR.07.001422</t>
  </si>
  <si>
    <t>Приложение № 967 КН от 10.06.2021</t>
  </si>
  <si>
    <t>AGR.07.001436</t>
  </si>
  <si>
    <t>Приложение № 973 КН от 23.07.2021</t>
  </si>
  <si>
    <t>AGR.07.001438</t>
  </si>
  <si>
    <t>Приложение № 977 КН от 15.09.2021</t>
  </si>
  <si>
    <t>AGR.07.001439</t>
  </si>
  <si>
    <t>Приложение № 963 КН от 30.04.2021</t>
  </si>
  <si>
    <t>AGR.07.001478</t>
  </si>
  <si>
    <t>Приложение № 978 КН от 29.09.2021</t>
  </si>
  <si>
    <t>AGR.07.001479</t>
  </si>
  <si>
    <t>Приложение № 976 КН от 15.09.2021</t>
  </si>
  <si>
    <t>AGR.07.001480</t>
  </si>
  <si>
    <t>Приложение № 979 КН от 05.10.2021</t>
  </si>
  <si>
    <t>AGR.07.001481</t>
  </si>
  <si>
    <t>Приложение № 986 КН от 24.11.2021</t>
  </si>
  <si>
    <t>AGR.07.001487</t>
  </si>
  <si>
    <t>Приложение № 984 КН от 18.11.2021</t>
  </si>
  <si>
    <t>AGR.07.001488</t>
  </si>
  <si>
    <t>Приложение № 975 КН от 06.09.2021</t>
  </si>
  <si>
    <t>AGR.07.001511</t>
  </si>
  <si>
    <t>Приложение № 969 КН от 07.07.2021</t>
  </si>
  <si>
    <t>AGR.07.001529</t>
  </si>
  <si>
    <t>Приложение № 982 КН от 21.10.2021</t>
  </si>
  <si>
    <t>AGR.07.001533</t>
  </si>
  <si>
    <t>Приложение №970 КН от 15.07.21</t>
  </si>
  <si>
    <t>AGR.07.001556</t>
  </si>
  <si>
    <t>Приложение № 981 КН от 21.10.2021</t>
  </si>
  <si>
    <t>AGR.07.001567</t>
  </si>
  <si>
    <t>Приложение № 993 КН от 29.12.2021</t>
  </si>
  <si>
    <t>AGR.07.001572</t>
  </si>
  <si>
    <t>Приложение № 988 КН от 29.11.2021</t>
  </si>
  <si>
    <t>AGR.07.001581</t>
  </si>
  <si>
    <t>Приложение № 990 КН от 06.12.2021</t>
  </si>
  <si>
    <t>AGR.07.001582</t>
  </si>
  <si>
    <t>Приложение № 994 КН от 14.01.2022</t>
  </si>
  <si>
    <t>AGR.07.001594</t>
  </si>
  <si>
    <t>Приложение № 987 КН от 24.11.2021</t>
  </si>
  <si>
    <t>AGR.07.001609</t>
  </si>
  <si>
    <t>Приложение № 980 КН от 12.10.2021</t>
  </si>
  <si>
    <t>AGR.07.001626</t>
  </si>
  <si>
    <t>Приложение № 989 КН от 10.03.2022</t>
  </si>
  <si>
    <t>AGR.07.001632</t>
  </si>
  <si>
    <t>Приложение № 995 КН от 31.01.2022</t>
  </si>
  <si>
    <t>AGR.07.001640</t>
  </si>
  <si>
    <t>Приложение № 983 КН от 22.10.2021</t>
  </si>
  <si>
    <t>AGR.07.001647</t>
  </si>
  <si>
    <t>Приложение № 999 КН от 31.03.2022</t>
  </si>
  <si>
    <t>AGR.07.001659</t>
  </si>
  <si>
    <t>Приложение № 997 КН от 04.03.2022</t>
  </si>
  <si>
    <t>AGR.07.001680</t>
  </si>
  <si>
    <t>Приложение № 1001 КН от 16.05.2022</t>
  </si>
  <si>
    <t>AGR.07.001703</t>
  </si>
  <si>
    <t>Приложение № 1005КН от 01.06.2022</t>
  </si>
  <si>
    <t>AGR.07.001704</t>
  </si>
  <si>
    <t>Приложение № 1002 КН от 16.05.2022</t>
  </si>
  <si>
    <t>AGR.07.001705</t>
  </si>
  <si>
    <t>Приложение № 1008КН от 20.06.2022</t>
  </si>
  <si>
    <t>AGR.07.001708</t>
  </si>
  <si>
    <t>Приложение № 992 КН от 06.06.2022</t>
  </si>
  <si>
    <t>AGR.07.001709</t>
  </si>
  <si>
    <t>Приложение № 1003 КН от 26.05.2022</t>
  </si>
  <si>
    <t>AGR.07.001713</t>
  </si>
  <si>
    <t>Приложение № 991 КН от 06.06.2022</t>
  </si>
  <si>
    <t>AGR.07.001724</t>
  </si>
  <si>
    <t>Приложение № 1011 КН от 17.07.2022</t>
  </si>
  <si>
    <t>AGR.07.001737</t>
  </si>
  <si>
    <t>Приложение № 996 КН от 17.02.2022</t>
  </si>
  <si>
    <t>AGR.07.001738</t>
  </si>
  <si>
    <t>Приложение № 1004 КН от 01.06.2022</t>
  </si>
  <si>
    <t>AGR.07.001739</t>
  </si>
  <si>
    <t>Приложение № 1013 КН от 01.08.2022</t>
  </si>
  <si>
    <t>AGR.07.001743</t>
  </si>
  <si>
    <t>Приложение № 1007КН от 20.06.2022</t>
  </si>
  <si>
    <t>AGR.07.001755</t>
  </si>
  <si>
    <t>Приложение № 1014 КН от 03.08.2022</t>
  </si>
  <si>
    <t>AGR.07.001763</t>
  </si>
  <si>
    <t>Приложение № 1021 КН от 21.09.2022</t>
  </si>
  <si>
    <t>AGR.07.001781</t>
  </si>
  <si>
    <t>Приложение № 1019 КН от 12.09.2022</t>
  </si>
  <si>
    <t>AGR.07.001783</t>
  </si>
  <si>
    <t>Приложение № 1012 КН от 12.07.2022</t>
  </si>
  <si>
    <t>AGR.07.001787</t>
  </si>
  <si>
    <t>Приложение № 1023 КН от 04.10.2022</t>
  </si>
  <si>
    <t>AGR.07.001789</t>
  </si>
  <si>
    <t>Приложение № 974 КН от 11.08.2022</t>
  </si>
  <si>
    <t>AGR.07.001793</t>
  </si>
  <si>
    <t>Приложение № 1015 КН от 17.08.2022</t>
  </si>
  <si>
    <t>AGR.07.001794</t>
  </si>
  <si>
    <t>Приложение № 1020 КН от 20.09.2022</t>
  </si>
  <si>
    <t>AGR.07.001805</t>
  </si>
  <si>
    <t>Приложение № 1025 КН от 05.10.2022</t>
  </si>
  <si>
    <t>AGR.07.001809</t>
  </si>
  <si>
    <t>Приложение № 1024 КН от 04.10.2022</t>
  </si>
  <si>
    <t>AGR.07.001852</t>
  </si>
  <si>
    <t>Приложение № 1017 КН от 19.08.2022</t>
  </si>
  <si>
    <t>AGR.07.001879</t>
  </si>
  <si>
    <t>Приложение № 1033 КН от 27.12.2022</t>
  </si>
  <si>
    <t>AGR.07.001892</t>
  </si>
  <si>
    <t>Приложение № 1026 КН от 09.11.2022</t>
  </si>
  <si>
    <t>AGR.07.001906</t>
  </si>
  <si>
    <t>Приложение № 1030 КН от 07.02.2023</t>
  </si>
  <si>
    <t>AGR.07.001912</t>
  </si>
  <si>
    <t>Приложение № 1027 КН от 06.12.2022</t>
  </si>
  <si>
    <t>AGR.07.001925</t>
  </si>
  <si>
    <t>Приложение № 985 КН от 11.08.2022</t>
  </si>
  <si>
    <t>AGR.07.001934</t>
  </si>
  <si>
    <t>Приложение № 1036 КН от 17.03.2023</t>
  </si>
  <si>
    <t>AGR.07.001961</t>
  </si>
  <si>
    <t>Приложение № 1038 КН от 20.04.2023</t>
  </si>
  <si>
    <t>AGR.07.001962</t>
  </si>
  <si>
    <t>Приложение № 1035 КН от 07.03.2023</t>
  </si>
  <si>
    <t>AGR.07.001973</t>
  </si>
  <si>
    <t>Приложение № 1009КН от 21.06.2022</t>
  </si>
  <si>
    <t>AGR.07.001997</t>
  </si>
  <si>
    <t>Приложение № 1037 КН от 17.04.2023</t>
  </si>
  <si>
    <t>AGR.07.001976</t>
  </si>
  <si>
    <t>AGR.07.002025</t>
  </si>
  <si>
    <t>Приложение № 1034 КН от 07.03.2023</t>
  </si>
  <si>
    <t>AGR.07.002047</t>
  </si>
  <si>
    <t>Приложение № 1042 КН от 23.08.2023</t>
  </si>
  <si>
    <t>AGR.07.002089</t>
  </si>
  <si>
    <t>Приложение №1044КН от 03.10.2023</t>
  </si>
  <si>
    <t>AGR.07.002090</t>
  </si>
  <si>
    <t>Приложение № 1044 от 03.10.2023</t>
  </si>
  <si>
    <t>AGR.07.002091</t>
  </si>
  <si>
    <t>Приложение 1050КН</t>
  </si>
  <si>
    <t>AGR.07.002092</t>
  </si>
  <si>
    <t>AGR.07.002093</t>
  </si>
  <si>
    <t>AGR.07.002094</t>
  </si>
  <si>
    <t>Приложение № 1049КН от 24.10.2023</t>
  </si>
  <si>
    <t>AGR.07.002097</t>
  </si>
  <si>
    <t>Приложение № 1042КН от 23.08.2023</t>
  </si>
  <si>
    <t>AGR.07.002100</t>
  </si>
  <si>
    <t>Приложение №1039 от 19.05.2023</t>
  </si>
  <si>
    <t>AGR.07.002102</t>
  </si>
  <si>
    <t>Приложение № 1043 от 23.08.2023</t>
  </si>
  <si>
    <t>AGR.07.002103</t>
  </si>
  <si>
    <t>Приложение № 1040КН от 04.07.2023</t>
  </si>
  <si>
    <t>AGR.07.002119</t>
  </si>
  <si>
    <t>Приложение № 1047КН от 09.10.2023</t>
  </si>
  <si>
    <t>AGR.07.002124</t>
  </si>
  <si>
    <t>Приложение № 1048КН от 23.10.2023</t>
  </si>
  <si>
    <t>AGR.07.002171</t>
  </si>
  <si>
    <t>Приложение №1046КН от 12.10.2023</t>
  </si>
  <si>
    <t>AGR.07.002174</t>
  </si>
  <si>
    <t>Приложение № 1051КН от 23.11.2023</t>
  </si>
  <si>
    <t>PRD.002.000000019_COM006001</t>
  </si>
  <si>
    <t>AGR.013.000000778</t>
  </si>
  <si>
    <t>Д-10/2011-136 от 01.12.2011г.</t>
  </si>
  <si>
    <t>PRD.002.000000019_COM007001</t>
  </si>
  <si>
    <t>AGR.007.000000143</t>
  </si>
  <si>
    <t>Д-10/2013-70 от 21.05.2013</t>
  </si>
  <si>
    <t>AGR.09.000062</t>
  </si>
  <si>
    <t>Приложение №472 от 29.05.18 USD</t>
  </si>
  <si>
    <t>AGR.09.000063</t>
  </si>
  <si>
    <t>Приложение №490 от 04.07.18 USD</t>
  </si>
  <si>
    <t>AGR.09.000240</t>
  </si>
  <si>
    <t>Приложение №527 от 28.12.18 USD</t>
  </si>
  <si>
    <t>AGR.09.000241</t>
  </si>
  <si>
    <t>Приложение №528 от 28.12.18 USD</t>
  </si>
  <si>
    <t>AGR.09.000374</t>
  </si>
  <si>
    <t>Приложение №555 от 01.04.19 USD</t>
  </si>
  <si>
    <t>AGR.09.000377</t>
  </si>
  <si>
    <t>Приложение №556 от 03.04.19 USD</t>
  </si>
  <si>
    <t>AGR.09.000547</t>
  </si>
  <si>
    <t>Претензия №2025 от 11.09.09</t>
  </si>
  <si>
    <t>AGR.09.000553</t>
  </si>
  <si>
    <t>Претензия №1979 от 06.09.2019</t>
  </si>
  <si>
    <t>AGR.09.000579</t>
  </si>
  <si>
    <t>Претензия №2315 от 11.10.2019</t>
  </si>
  <si>
    <t>AGR.09.000580</t>
  </si>
  <si>
    <t>Претензия №2356 от 16.10.2019</t>
  </si>
  <si>
    <t>AGR.09.000616</t>
  </si>
  <si>
    <t>Претензия №2559 от 08.11.19</t>
  </si>
  <si>
    <t>AGR.09.000718</t>
  </si>
  <si>
    <t>Приложение № 630 от 20.12.19 EUR</t>
  </si>
  <si>
    <t>AGR.09.001127</t>
  </si>
  <si>
    <t>Приложение № 723 от 06.04.21 EUR</t>
  </si>
  <si>
    <t>AGR.09.001232</t>
  </si>
  <si>
    <t>Приложение № 761 от 17.09.21 EUR</t>
  </si>
  <si>
    <t>AGR.10.004464</t>
  </si>
  <si>
    <t>Приложение № 1918 КБО от 30.10.2023</t>
  </si>
  <si>
    <t>AGR.10.004465</t>
  </si>
  <si>
    <t>Приложение № 1949 КБО от 12.12.2023</t>
  </si>
  <si>
    <t>AGR.10.004466</t>
  </si>
  <si>
    <t>Приложение № 1900 КБО от 05.10.2023</t>
  </si>
  <si>
    <t>AGR.10.004467</t>
  </si>
  <si>
    <t>Приложение № 1906 КБО от 19.10.2023</t>
  </si>
  <si>
    <t>AGR.10.004468</t>
  </si>
  <si>
    <t>Приложение № 1944 КБО от 08.12.2023</t>
  </si>
  <si>
    <t>AGR.10.004469</t>
  </si>
  <si>
    <t>Приложение № 1943 КБО от 08.12.2023</t>
  </si>
  <si>
    <t>AGR.10.004470</t>
  </si>
  <si>
    <t>Приложение № 1921 КБО от 30.10.2023</t>
  </si>
  <si>
    <t>AGR.10.004471</t>
  </si>
  <si>
    <t>Приложение № 1927 КБО от 03.11.2023</t>
  </si>
  <si>
    <t>AGR.10.004515</t>
  </si>
  <si>
    <t>Приложение № 1834 КБО от 26.06.2023</t>
  </si>
  <si>
    <t>AGR.10.004516</t>
  </si>
  <si>
    <t>Приложение № 1942 КБО от 06.12.2023</t>
  </si>
  <si>
    <t>AGR.10.004517</t>
  </si>
  <si>
    <t>Приложение № 1945 КБО от 08.12.2023</t>
  </si>
  <si>
    <t>AGR.10.004518</t>
  </si>
  <si>
    <t>Приложение № 1928 КБО от 10.11.2023</t>
  </si>
  <si>
    <t>AGR.10.004519</t>
  </si>
  <si>
    <t>Приложение № 1894 КБО от 26.09.2023</t>
  </si>
  <si>
    <t>AGR.10.004521</t>
  </si>
  <si>
    <t>Приложение № 1920 КБО от 30.10.2023</t>
  </si>
  <si>
    <t>AGR.10.004522</t>
  </si>
  <si>
    <t>Приложение № 1879 КБО от 28.08.2023</t>
  </si>
  <si>
    <t>AGR.10.004523</t>
  </si>
  <si>
    <t>Приложение № 1871 КБО от 18.08.2023</t>
  </si>
  <si>
    <t>AGR.10.004524</t>
  </si>
  <si>
    <t>Приложение № 1955 КБО от 22.12.2023</t>
  </si>
  <si>
    <t>AGR.10.004528</t>
  </si>
  <si>
    <t>Приложение № 1968 КБО от 01.01.2024</t>
  </si>
  <si>
    <t>PRD.002.000000019_COM009001</t>
  </si>
  <si>
    <t>AGR.13.000002</t>
  </si>
  <si>
    <t>Приложение №801 СБ от19.03.2018</t>
  </si>
  <si>
    <t>AGR.13.000003</t>
  </si>
  <si>
    <t>Приложение №802 СБ от19.03.2018</t>
  </si>
  <si>
    <t>AGR.13.000005</t>
  </si>
  <si>
    <t>Приложение №800 СБ от 15.03.2018г.</t>
  </si>
  <si>
    <t>AGR.13.000006</t>
  </si>
  <si>
    <t>Приложение №771 СБ от 31.01.2018</t>
  </si>
  <si>
    <t>AGR.13.000007</t>
  </si>
  <si>
    <t>Приложение №704 СБ от 25.09.2017</t>
  </si>
  <si>
    <t>AGR.13.000014</t>
  </si>
  <si>
    <t>Приложение №751 СБ от 18.12.2017г.</t>
  </si>
  <si>
    <t>AGR.13.000017</t>
  </si>
  <si>
    <t>Приложение №811 СБ от 10.04.2018</t>
  </si>
  <si>
    <t>AGR.13.000025</t>
  </si>
  <si>
    <t>Приложение №830 СБ от 23.05.18</t>
  </si>
  <si>
    <t>AGR.13.000026</t>
  </si>
  <si>
    <t>Приложение №829 СБ от 17.05.18</t>
  </si>
  <si>
    <t>AGR.13.000027</t>
  </si>
  <si>
    <t>Приложение №807 СБ от 30.03.2018</t>
  </si>
  <si>
    <t>AGR.13.000030</t>
  </si>
  <si>
    <t>Приложение №834 СБ от 05.06.2018</t>
  </si>
  <si>
    <t>AGR.13.000038</t>
  </si>
  <si>
    <t>Приложение №842 СБ от 18.06.18</t>
  </si>
  <si>
    <t>AGR.13.000042</t>
  </si>
  <si>
    <t>Приложение №728 СБ от 30.10.2017</t>
  </si>
  <si>
    <t>AGR.13.000043</t>
  </si>
  <si>
    <t>Приложение №792 СБ от 02.03.18</t>
  </si>
  <si>
    <t>AGR.13.000044</t>
  </si>
  <si>
    <t>Приложение №840 СБ от 14.06.18</t>
  </si>
  <si>
    <t>AGR.13.000050</t>
  </si>
  <si>
    <t>Приложение №817 СБ от 13.04.2018</t>
  </si>
  <si>
    <t>AGR.13.000057</t>
  </si>
  <si>
    <t>Приложение №773 СБ от 01.02.2018</t>
  </si>
  <si>
    <t>AGR.13.000058</t>
  </si>
  <si>
    <t>Приложение №790 СБ от 26.02.18</t>
  </si>
  <si>
    <t>AGR.13.000059</t>
  </si>
  <si>
    <t>Приложение №798 СБ от 15.03.18</t>
  </si>
  <si>
    <t>AGR.13.000060</t>
  </si>
  <si>
    <t>Приложение №781 СБ от 07.02.2018</t>
  </si>
  <si>
    <t>AGR.13.000061</t>
  </si>
  <si>
    <t>Приложение №826 СБ от 16.05.2018</t>
  </si>
  <si>
    <t>AGR.13.000064</t>
  </si>
  <si>
    <t>Приложение №789 СБ от 26.02.18</t>
  </si>
  <si>
    <t>AGR.13.000065</t>
  </si>
  <si>
    <t>Приложение №820 СБ от 25.04.18</t>
  </si>
  <si>
    <t>AGR.13.000068</t>
  </si>
  <si>
    <t>Приложение №804 СБ от 10.05.2018</t>
  </si>
  <si>
    <t>AGR.13.000069</t>
  </si>
  <si>
    <t>Приложение №835 СБ от 07.06.2018</t>
  </si>
  <si>
    <t>AGR.13.000070</t>
  </si>
  <si>
    <t>Приложение №841 СБ от 14.06.18</t>
  </si>
  <si>
    <t>AGR.13.000071</t>
  </si>
  <si>
    <t>Приложение №780 СБ от 07.02.2018</t>
  </si>
  <si>
    <t>AGR.13.000089</t>
  </si>
  <si>
    <t>Приложение №852 СБ от 11.07.18</t>
  </si>
  <si>
    <t>AGR.13.000090</t>
  </si>
  <si>
    <t>Приложение №851 СБ от 11.07.18</t>
  </si>
  <si>
    <t>AGR.13.000091</t>
  </si>
  <si>
    <t>Приложение №850 СБ от 11.07.18</t>
  </si>
  <si>
    <t>AGR.13.000092</t>
  </si>
  <si>
    <t>Приложение №855 СБ от 11.07.18</t>
  </si>
  <si>
    <t>AGR.13.000093</t>
  </si>
  <si>
    <t>Приложение №825 СБ от 15.05.18</t>
  </si>
  <si>
    <t>AGR.13.000094</t>
  </si>
  <si>
    <t>Приложение №837 СБ от 08.06.2018</t>
  </si>
  <si>
    <t>AGR.13.000096</t>
  </si>
  <si>
    <t>Приложение №822 СБ от 26.04.2018</t>
  </si>
  <si>
    <t>AGR.13.000097</t>
  </si>
  <si>
    <t>Приложение №853 СБ от 12.07.18</t>
  </si>
  <si>
    <t>AGR.13.000099</t>
  </si>
  <si>
    <t>Приложение №815 СБ от 12.04.2018</t>
  </si>
  <si>
    <t>AGR.13.000101</t>
  </si>
  <si>
    <t>Приложение №806 СБ от 20.04.2018</t>
  </si>
  <si>
    <t>AGR.13.000102</t>
  </si>
  <si>
    <t>Приложение №821 СБ от 26.04.2018</t>
  </si>
  <si>
    <t>AGR.13.000106</t>
  </si>
  <si>
    <t>Приложение №832 СБ от 30.05.2018</t>
  </si>
  <si>
    <t>AGR.13.000107</t>
  </si>
  <si>
    <t>Приложение №812 СБ от 10.04.2018</t>
  </si>
  <si>
    <t>AGR.13.000110</t>
  </si>
  <si>
    <t>Приложение №823 СБ от 27.04.2018</t>
  </si>
  <si>
    <t>AGR.13.000111</t>
  </si>
  <si>
    <t>Приложение №843 СБ от 20.06.2018</t>
  </si>
  <si>
    <t>AGR.13.000112</t>
  </si>
  <si>
    <t>Приложение №836 СБ от 26.06.2018</t>
  </si>
  <si>
    <t>AGR.13.000113</t>
  </si>
  <si>
    <t>Приложение №848 СБ от 27.06.2018</t>
  </si>
  <si>
    <t>AGR.13.000120</t>
  </si>
  <si>
    <t>Приложение №845 СБ от 26.06.2018</t>
  </si>
  <si>
    <t>AGR.13.000121</t>
  </si>
  <si>
    <t>Приложение №844 СБ от 25.06.2018</t>
  </si>
  <si>
    <t>AGR.13.000122</t>
  </si>
  <si>
    <t>Приложение №860 СБ от 06.08.2018</t>
  </si>
  <si>
    <t>AGR.13.000131</t>
  </si>
  <si>
    <t>Приложение №856 СБ от 20.07.18</t>
  </si>
  <si>
    <t>AGR.13.000132</t>
  </si>
  <si>
    <t>Приложение №861 СБ от 10.08.2018</t>
  </si>
  <si>
    <t>AGR.13.000138</t>
  </si>
  <si>
    <t>Приложение №887 СБ от 19.09.18</t>
  </si>
  <si>
    <t>AGR.13.000142</t>
  </si>
  <si>
    <t>Приложение №882 СБ от 07.09.18</t>
  </si>
  <si>
    <t>AGR.13.000143</t>
  </si>
  <si>
    <t>Приложение №884 СБ от 11.09.2018</t>
  </si>
  <si>
    <t>AGR.13.000144</t>
  </si>
  <si>
    <t>Приложение №859 СБ от 31.07.2018</t>
  </si>
  <si>
    <t>AGR.13.000147</t>
  </si>
  <si>
    <t>Приложение №717 СБ от 11.10.2017г.</t>
  </si>
  <si>
    <t>AGR.13.000148</t>
  </si>
  <si>
    <t>Приложение №865 СБ от 16.08.2018</t>
  </si>
  <si>
    <t>AGR.13.000149</t>
  </si>
  <si>
    <t>Приложение №803 СБ от 20.03.2018</t>
  </si>
  <si>
    <t>AGR.13.000150</t>
  </si>
  <si>
    <t>Приложение №857 СБ от 27.07.2018</t>
  </si>
  <si>
    <t>AGR.13.000160</t>
  </si>
  <si>
    <t>Приложение №847 СБ от 02.07.2018</t>
  </si>
  <si>
    <t>AGR.13.000166</t>
  </si>
  <si>
    <t>Приложение №854 СБ от 12.07.2018</t>
  </si>
  <si>
    <t>AGR.13.000168</t>
  </si>
  <si>
    <t>Приложение №838 СБ от 08.06.2018</t>
  </si>
  <si>
    <t>AGR.13.000169</t>
  </si>
  <si>
    <t>Приложение №849 СБ от 09.07.2018</t>
  </si>
  <si>
    <t>AGR.13.000170</t>
  </si>
  <si>
    <t>Приложение №870 СБ от 24.08.18</t>
  </si>
  <si>
    <t>AGR.13.000171</t>
  </si>
  <si>
    <t>Приложение №878 СБ от 06.09.18</t>
  </si>
  <si>
    <t>AGR.13.000175</t>
  </si>
  <si>
    <t>Приложение №898 СБ от 15.10.2018</t>
  </si>
  <si>
    <t>AGR.13.000177</t>
  </si>
  <si>
    <t>Приложение №890 СБ от 26.09.2018</t>
  </si>
  <si>
    <t>AGR.13.000178</t>
  </si>
  <si>
    <t>Приложение №846 СБ от 27.06.2018</t>
  </si>
  <si>
    <t>AGR.13.000179</t>
  </si>
  <si>
    <t>Приложение №819 СБ от 23.04.2018</t>
  </si>
  <si>
    <t>AGR.13.000180</t>
  </si>
  <si>
    <t>Приложение №864 СБ от 13.08.2018</t>
  </si>
  <si>
    <t>AGR.13.000181</t>
  </si>
  <si>
    <t>Приложение №872 СБ от 29.08.2018</t>
  </si>
  <si>
    <t>AGR.13.000182</t>
  </si>
  <si>
    <t>Приложение №873 СБ от 29.08.2018</t>
  </si>
  <si>
    <t>AGR.13.000183</t>
  </si>
  <si>
    <t>Приложение №839 СБ от 08.06.2018</t>
  </si>
  <si>
    <t>AGR.13.000185</t>
  </si>
  <si>
    <t>Приложение №891 СБ от 26.09.2018</t>
  </si>
  <si>
    <t>AGR.13.000186</t>
  </si>
  <si>
    <t>Приложение №831 СБ от 24.05.18</t>
  </si>
  <si>
    <t>AGR.13.000189</t>
  </si>
  <si>
    <t>Приложение №875 СБ от 04.09.2018</t>
  </si>
  <si>
    <t>AGR.13.000190</t>
  </si>
  <si>
    <t>Приложение №868 СБ от 23.08.2018</t>
  </si>
  <si>
    <t>AGR.13.000191</t>
  </si>
  <si>
    <t>Приложение №892 СБ от 03.10.2018</t>
  </si>
  <si>
    <t>AGR.13.000192</t>
  </si>
  <si>
    <t>Приложение №904 СБ от 24.10.18</t>
  </si>
  <si>
    <t>AGR.13.000197</t>
  </si>
  <si>
    <t>Приложение №900 СБ от 22.10.18</t>
  </si>
  <si>
    <t>AGR.13.000198</t>
  </si>
  <si>
    <t>Приложение №877 СБ от 05.09.18</t>
  </si>
  <si>
    <t>AGR.13.000199</t>
  </si>
  <si>
    <t>Приложение №893 СБ от 03.10.2018</t>
  </si>
  <si>
    <t>AGR.13.000200</t>
  </si>
  <si>
    <t>Приложение №862 СБ от 10.08.2018</t>
  </si>
  <si>
    <t>AGR.13.000202</t>
  </si>
  <si>
    <t>Приложение №863 СБ от 13.08.2018</t>
  </si>
  <si>
    <t>AGR.13.000203</t>
  </si>
  <si>
    <t>Приложение №883 СБ от 11.09.2018</t>
  </si>
  <si>
    <t>AGR.13.000204</t>
  </si>
  <si>
    <t>Приложение №889 СБ от 13.09.18</t>
  </si>
  <si>
    <t>AGR.13.000208</t>
  </si>
  <si>
    <t>Приложение №896 СБ от 04.10.2018</t>
  </si>
  <si>
    <t>AGR.13.000209</t>
  </si>
  <si>
    <t>Приложение №910 СБ от 08.11.12</t>
  </si>
  <si>
    <t>AGR.13.000212</t>
  </si>
  <si>
    <t>Приложение №885 СБ от 18.09.18</t>
  </si>
  <si>
    <t>AGR.13.000213</t>
  </si>
  <si>
    <t>Приложение №880 СБ от 06.09.18</t>
  </si>
  <si>
    <t>AGR.13.000218</t>
  </si>
  <si>
    <t>Приложение №895 СБ от 04.10.2018</t>
  </si>
  <si>
    <t>AGR.13.000219</t>
  </si>
  <si>
    <t>Приложение №858 СБ от 30.07.2018</t>
  </si>
  <si>
    <t>AGR.13.000220</t>
  </si>
  <si>
    <t>Приложение №933 СБ от 09.11.18</t>
  </si>
  <si>
    <t>AGR.13.000227</t>
  </si>
  <si>
    <t>Приложение №906 СБ от 26.10.18</t>
  </si>
  <si>
    <t>AGR.13.000228</t>
  </si>
  <si>
    <t>Приложение №871 СБ от 24.08.2018</t>
  </si>
  <si>
    <t>AGR.13.000241</t>
  </si>
  <si>
    <t>Приложение №914 СБ от 14.11.18</t>
  </si>
  <si>
    <t>AGR.13.000242</t>
  </si>
  <si>
    <t>Приложение №879 СБ от 06.09.18</t>
  </si>
  <si>
    <t>AGR.13.000243</t>
  </si>
  <si>
    <t>Приложение №876 СБ от 05.09.2018</t>
  </si>
  <si>
    <t>AGR.13.000244</t>
  </si>
  <si>
    <t>Приложение №866 СБ от 16.08.2018</t>
  </si>
  <si>
    <t>AGR.13.000245</t>
  </si>
  <si>
    <t>Приложение №905 СБ от 25.10.2018</t>
  </si>
  <si>
    <t>AGR.13.000246</t>
  </si>
  <si>
    <t>Приложение №922 СБ от 27.11.18</t>
  </si>
  <si>
    <t>AGR.13.000247</t>
  </si>
  <si>
    <t>Приложение №918 СБ от 22.11.18</t>
  </si>
  <si>
    <t>AGR.13.000248</t>
  </si>
  <si>
    <t>Приложение №894 СБ от 04.10.2018</t>
  </si>
  <si>
    <t>AGR.13.000249</t>
  </si>
  <si>
    <t>Приложение №927 СБ от 30.11.18</t>
  </si>
  <si>
    <t>AGR.13.000251</t>
  </si>
  <si>
    <t>Приложение №909 СБ от 06.11.2018</t>
  </si>
  <si>
    <t>AGR.13.000263</t>
  </si>
  <si>
    <t>Приложение №899 СБ от 15.10.2018</t>
  </si>
  <si>
    <t>AGR.13.000264</t>
  </si>
  <si>
    <t>Приложение №915 СБ от 15.11.18</t>
  </si>
  <si>
    <t>AGR.13.000265</t>
  </si>
  <si>
    <t>Приложение №917 СБ от 22.11.18</t>
  </si>
  <si>
    <t>AGR.13.000266</t>
  </si>
  <si>
    <t>Приложение №934 СБ от 10.12.18</t>
  </si>
  <si>
    <t>AGR.13.000267</t>
  </si>
  <si>
    <t>Приложение №897 СБ от 10.10.2018</t>
  </si>
  <si>
    <t>AGR.13.000271</t>
  </si>
  <si>
    <t>Приложение №867 СБ от 22.08.2018</t>
  </si>
  <si>
    <t>AGR.13.000292</t>
  </si>
  <si>
    <t>Приложение №925 СБ от 27.11.18</t>
  </si>
  <si>
    <t>AGR.13.000296</t>
  </si>
  <si>
    <t>Приложение №919 СБ от 26.11.18</t>
  </si>
  <si>
    <t>AGR.13.000297</t>
  </si>
  <si>
    <t>Приложение №948 СБ от 27.12.18</t>
  </si>
  <si>
    <t>AGR.13.000298</t>
  </si>
  <si>
    <t>Приложение №912 СБ от 12.11.12</t>
  </si>
  <si>
    <t>AGR.13.000308</t>
  </si>
  <si>
    <t>Приложение №938 СБ от 09.01.19</t>
  </si>
  <si>
    <t>AGR.13.000313</t>
  </si>
  <si>
    <t>Приложение №939 СБ от 19.12.18</t>
  </si>
  <si>
    <t>AGR.13.000315</t>
  </si>
  <si>
    <t>Приложение №945 СБ от 25.12.18</t>
  </si>
  <si>
    <t>AGR.13.000330</t>
  </si>
  <si>
    <t>Приложение №791 СБ от 28.02.2018</t>
  </si>
  <si>
    <t>AGR.13.000331</t>
  </si>
  <si>
    <t>Приложение №886 СБ от 19.09.2018</t>
  </si>
  <si>
    <t>AGR.13.000332</t>
  </si>
  <si>
    <t>Приложение №959 СБ от 15.01.19</t>
  </si>
  <si>
    <t>AGR.13.000347</t>
  </si>
  <si>
    <t>Приложение №935 СБ от 07.12.18</t>
  </si>
  <si>
    <t>AGR.13.000349</t>
  </si>
  <si>
    <t>Приложение №916 СБ от 16.11.2018</t>
  </si>
  <si>
    <t>AGR.13.000350</t>
  </si>
  <si>
    <t>Приложение №921 СБ от 27.11.2018</t>
  </si>
  <si>
    <t>AGR.13.000351</t>
  </si>
  <si>
    <t>Приложение №908 СБ от 29.10.2018</t>
  </si>
  <si>
    <t>AGR.13.000352</t>
  </si>
  <si>
    <t>Приложение №902 СБ от 23.10.2018</t>
  </si>
  <si>
    <t>AGR.13.000353</t>
  </si>
  <si>
    <t>Приложение №952 СБ от 25.01.19</t>
  </si>
  <si>
    <t>AGR.13.000363</t>
  </si>
  <si>
    <t>Приложение №924 СБ от 27.11.18</t>
  </si>
  <si>
    <t>AGR.13.000364</t>
  </si>
  <si>
    <t>Приложение №932 СБ от 04.12.18</t>
  </si>
  <si>
    <t>AGR.13.000365</t>
  </si>
  <si>
    <t>Приложение №869 СБ от 23.08.2018</t>
  </si>
  <si>
    <t>AGR.13.000366</t>
  </si>
  <si>
    <t>Приложение №913 СБ от 13.11.2018</t>
  </si>
  <si>
    <t>AGR.13.000367</t>
  </si>
  <si>
    <t>Приложение №923 СБ от 27.11.18</t>
  </si>
  <si>
    <t>AGR.13.000375</t>
  </si>
  <si>
    <t>Приложение №941 СБ от 20.12.18</t>
  </si>
  <si>
    <t>AGR.13.000376</t>
  </si>
  <si>
    <t>Приложение №971 СБ от 01.03.19</t>
  </si>
  <si>
    <t>AGR.13.000379</t>
  </si>
  <si>
    <t>Приложение №907 СБ от 29.10.2018</t>
  </si>
  <si>
    <t>AGR.13.000381</t>
  </si>
  <si>
    <t>Приложение №920 СБ от 27.11.2018</t>
  </si>
  <si>
    <t>AGR.13.000382</t>
  </si>
  <si>
    <t>Приложение №962 СБ от 13.02.2019г. (USD)</t>
  </si>
  <si>
    <t>AGR.13.000383</t>
  </si>
  <si>
    <t>Приложение №946 СБ от 20.12.18</t>
  </si>
  <si>
    <t>AGR.13.000391</t>
  </si>
  <si>
    <t>Приложение №911 СБ от 12.11.2018г. (USD)</t>
  </si>
  <si>
    <t>AGR.13.000395</t>
  </si>
  <si>
    <t>Приложение №937 СБ от 12.12.18</t>
  </si>
  <si>
    <t>AGR.13.000396</t>
  </si>
  <si>
    <t>Приложение №958 СБ от 04.02.19</t>
  </si>
  <si>
    <t>AGR.13.000414</t>
  </si>
  <si>
    <t>Приложение №953 СБ от 30.01.19</t>
  </si>
  <si>
    <t>AGR.13.000419</t>
  </si>
  <si>
    <t>Приложение №983 СБ от 18.03.19</t>
  </si>
  <si>
    <t>AGR.13.000420</t>
  </si>
  <si>
    <t>Приложение №965 СБ от 15.02.19 (USD)</t>
  </si>
  <si>
    <t>AGR.13.000424</t>
  </si>
  <si>
    <t>Приложение №972 СБ от 01.03.19</t>
  </si>
  <si>
    <t>AGR.13.000425</t>
  </si>
  <si>
    <t>Приложение №874 СБ от 17.01.2019</t>
  </si>
  <si>
    <t>AGR.13.000427</t>
  </si>
  <si>
    <t>Приложение №963 СБ от 13.02.19 (USD)</t>
  </si>
  <si>
    <t>AGR.13.000437</t>
  </si>
  <si>
    <t>Приложение №988 СБ от 25.03.19</t>
  </si>
  <si>
    <t>AGR.13.000438</t>
  </si>
  <si>
    <t>Приложение №951 СБ от 22.01.2019</t>
  </si>
  <si>
    <t>AGR.13.000439</t>
  </si>
  <si>
    <t>Приложение №989 СБ от 25.03.19</t>
  </si>
  <si>
    <t>AGR.13.000440</t>
  </si>
  <si>
    <t>Приложение №974 СБ от 01.03.19</t>
  </si>
  <si>
    <t>AGR.13.000441</t>
  </si>
  <si>
    <t>Приложение №978 СБ от 13.03.19</t>
  </si>
  <si>
    <t>AGR.13.000442</t>
  </si>
  <si>
    <t>Приложение №975 СБ от 04.03.2019</t>
  </si>
  <si>
    <t>AGR.13.000443</t>
  </si>
  <si>
    <t>Приложение №942 СБ от 05.03.19</t>
  </si>
  <si>
    <t>AGR.13.000444</t>
  </si>
  <si>
    <t>Приложение №966 СБ от 18.02.19</t>
  </si>
  <si>
    <t>AGR.13.000445</t>
  </si>
  <si>
    <t>Приложение №936 СБ от 12.12.18</t>
  </si>
  <si>
    <t>AGR.13.000446</t>
  </si>
  <si>
    <t>Приложение №969 СБ от 28.02.19</t>
  </si>
  <si>
    <t>AGR.13.000448</t>
  </si>
  <si>
    <t>Приложение №990 СБ от 16.04.19</t>
  </si>
  <si>
    <t>AGR.13.000455</t>
  </si>
  <si>
    <t>Приложение №985 СБ от 20.03.19</t>
  </si>
  <si>
    <t>AGR.13.000456</t>
  </si>
  <si>
    <t>Приложение №944 СБ от 11.01.19</t>
  </si>
  <si>
    <t>AGR.13.000461</t>
  </si>
  <si>
    <t>Приложение №973 СБ от 08.04.19</t>
  </si>
  <si>
    <t>AGR.13.000462</t>
  </si>
  <si>
    <t>Приложение №1009 СБ от 08.04.19</t>
  </si>
  <si>
    <t>AGR.13.000463</t>
  </si>
  <si>
    <t>Приложение №980 СБ от 13.03.19</t>
  </si>
  <si>
    <t>AGR.13.000467</t>
  </si>
  <si>
    <t>Приложение №977 СБ от 18.03.2019</t>
  </si>
  <si>
    <t>AGR.13.000468</t>
  </si>
  <si>
    <t>Приложение №949 СБ от 14.01.2019</t>
  </si>
  <si>
    <t>AGR.13.000469</t>
  </si>
  <si>
    <t>Приложение №1003 СБ от 04.04.2019</t>
  </si>
  <si>
    <t>AGR.13.000472</t>
  </si>
  <si>
    <t>Приложение №1005 СБ от 04.04.19</t>
  </si>
  <si>
    <t>AGR.13.000474</t>
  </si>
  <si>
    <t>Приложение №981 СБ от 07.03.2019</t>
  </si>
  <si>
    <t>AGR.13.000475</t>
  </si>
  <si>
    <t>Приложение №998 СБ от 01.04.19 (USD)</t>
  </si>
  <si>
    <t>AGR.13.000476</t>
  </si>
  <si>
    <t>Приложение №984 СБ от 20.03.19</t>
  </si>
  <si>
    <t>AGR.13.000483</t>
  </si>
  <si>
    <t>Приложение №986 СБ от 21.03.19</t>
  </si>
  <si>
    <t>AGR.13.000486</t>
  </si>
  <si>
    <t>Приложение №1000 СБ от 02.04.2019</t>
  </si>
  <si>
    <t>AGR.13.000487</t>
  </si>
  <si>
    <t>Приложение №979 СБ от 13.03.19</t>
  </si>
  <si>
    <t>AGR.13.000488</t>
  </si>
  <si>
    <t>Приложение №987 СБ от 25.03.19</t>
  </si>
  <si>
    <t>AGR.13.000489</t>
  </si>
  <si>
    <t>Приложение №996 СБ от 28.03.19</t>
  </si>
  <si>
    <t>AGR.13.000490</t>
  </si>
  <si>
    <t>Приложение №1010 СБ от 10.04.2019</t>
  </si>
  <si>
    <t>AGR.13.000491</t>
  </si>
  <si>
    <t>Приложение №960 СБ от 08.02.19</t>
  </si>
  <si>
    <t>AGR.13.000493</t>
  </si>
  <si>
    <t>Приложение №967 СБ от 21.02.2019</t>
  </si>
  <si>
    <t>AGR.13.000494</t>
  </si>
  <si>
    <t>Приложение №992 СБ от 28.03.2019</t>
  </si>
  <si>
    <t>AGR.13.000511</t>
  </si>
  <si>
    <t>№254/18-в от 29.12.2018</t>
  </si>
  <si>
    <t>AGR.13.000512</t>
  </si>
  <si>
    <t>Приложение №957 СБ от 01.02.19</t>
  </si>
  <si>
    <t>AGR.13.000513</t>
  </si>
  <si>
    <t>Приложение №1008 СБ от 08.04.19</t>
  </si>
  <si>
    <t>AGR.13.000521</t>
  </si>
  <si>
    <t>Приложение №1001 СБ от 03.04.2019</t>
  </si>
  <si>
    <t>AGR.13.000532</t>
  </si>
  <si>
    <t>Приложение №982 СБ от 15.03.19</t>
  </si>
  <si>
    <t>AGR.13.000533</t>
  </si>
  <si>
    <t>Приложение №1021 СБ от 28.05.2019</t>
  </si>
  <si>
    <t>AGR.13.000537</t>
  </si>
  <si>
    <t>Приложение №955 СБ от 31.01.2019</t>
  </si>
  <si>
    <t>AGR.13.000539</t>
  </si>
  <si>
    <t>Приложение №1004 СБ от 04.04.2019</t>
  </si>
  <si>
    <t>AGR.13.000541</t>
  </si>
  <si>
    <t>Приложение №999 СБ от 01.04.2019</t>
  </si>
  <si>
    <t>AGR.13.000542</t>
  </si>
  <si>
    <t>Приложение №1006 СБ от 04.04.2019</t>
  </si>
  <si>
    <t>AGR.13.000543</t>
  </si>
  <si>
    <t>Приложение №1013 СБ от 07.05.2019</t>
  </si>
  <si>
    <t>AGR.13.000545</t>
  </si>
  <si>
    <t>Приложение №1020 СБ от 27.05.2019</t>
  </si>
  <si>
    <t>AGR.13.000547</t>
  </si>
  <si>
    <t>Приложение №991 СБ от 27.03.19</t>
  </si>
  <si>
    <t>AGR.13.000548</t>
  </si>
  <si>
    <t>Приложение №1024 СБ от 03.06.2019</t>
  </si>
  <si>
    <t>AGR.13.000549</t>
  </si>
  <si>
    <t>Приложение №993 СБ от 28.03.2019</t>
  </si>
  <si>
    <t>AGR.13.000571</t>
  </si>
  <si>
    <t>Приложение №1041 СБ от 25.06.2019</t>
  </si>
  <si>
    <t>AGR.13.000572</t>
  </si>
  <si>
    <t>Приложение №1033 СБ от 14.06.2019</t>
  </si>
  <si>
    <t>AGR.13.000576</t>
  </si>
  <si>
    <t>Приложение №1037 СБ от 20.06.2019</t>
  </si>
  <si>
    <t>AGR.13.000581</t>
  </si>
  <si>
    <t>Приложение №976 СБ от 06.03.2019</t>
  </si>
  <si>
    <t>AGR.13.000583</t>
  </si>
  <si>
    <t>Приложение №1016 СБ от 20.05.2019</t>
  </si>
  <si>
    <t>AGR.13.000584</t>
  </si>
  <si>
    <t>Приложение №968 СБ от 25.02.2019</t>
  </si>
  <si>
    <t>AGR.13.000585</t>
  </si>
  <si>
    <t>Приложение №1012 СБ от 17.04.2019</t>
  </si>
  <si>
    <t>AGR.13.000599</t>
  </si>
  <si>
    <t>Приложение №1045 СБ от 01.07.2019</t>
  </si>
  <si>
    <t>AGR.13.000603</t>
  </si>
  <si>
    <t>Приложение №1030 СБ от 10.06.2019</t>
  </si>
  <si>
    <t>AGR.13.000606</t>
  </si>
  <si>
    <t>Приложение №1036 СБ от 29.05.2019</t>
  </si>
  <si>
    <t>AGR.13.000607</t>
  </si>
  <si>
    <t>Приложение №1044 СБ от 01.07.2019</t>
  </si>
  <si>
    <t>AGR.13.000618</t>
  </si>
  <si>
    <t>Приложение №1022 СБ от 30.05.2019</t>
  </si>
  <si>
    <t>AGR.13.000619</t>
  </si>
  <si>
    <t>Приложение №1040 СБ от 24.06.2019</t>
  </si>
  <si>
    <t>AGR.13.000621</t>
  </si>
  <si>
    <t>Приложение №1018 СБ от 21.05.2019</t>
  </si>
  <si>
    <t>AGR.13.000622</t>
  </si>
  <si>
    <t>Приложение №1053 СБ от 23.07.19</t>
  </si>
  <si>
    <t>AGR.13.000623</t>
  </si>
  <si>
    <t>Приложение №1042 СБ от 25.06.2019</t>
  </si>
  <si>
    <t>AGR.13.000624</t>
  </si>
  <si>
    <t>Приложение №1043 СБ от 25.06.2019</t>
  </si>
  <si>
    <t>AGR.13.000635</t>
  </si>
  <si>
    <t>Приложение №1029 СБ от 07.06.2019</t>
  </si>
  <si>
    <t>AGR.13.000638</t>
  </si>
  <si>
    <t>Приложение №1047 СБ от 01.07.2019</t>
  </si>
  <si>
    <t>AGR.13.000639</t>
  </si>
  <si>
    <t>Приложение №1023 СБ от 31.05.2019</t>
  </si>
  <si>
    <t>AGR.13.000644</t>
  </si>
  <si>
    <t>Приложение №1060 СБ от 14.08.19</t>
  </si>
  <si>
    <t>AGR.13.000645</t>
  </si>
  <si>
    <t>Приложение №1055 СБ от 25.07.19</t>
  </si>
  <si>
    <t>AGR.13.000646</t>
  </si>
  <si>
    <t>Приложение №970 СБ от 30.05.19</t>
  </si>
  <si>
    <t>AGR.13.000648</t>
  </si>
  <si>
    <t>Приложение №1026 СБ от 05.06.2019</t>
  </si>
  <si>
    <t>AGR.13.000650</t>
  </si>
  <si>
    <t>Приложение №1019 СБ от 22.05.2019</t>
  </si>
  <si>
    <t>AGR.13.000651</t>
  </si>
  <si>
    <t>Приложение №1015 СБ от 20.05.2019</t>
  </si>
  <si>
    <t>AGR.13.000652</t>
  </si>
  <si>
    <t>Приложение №1032 СБ от 13.06.2019</t>
  </si>
  <si>
    <t>AGR.13.000653</t>
  </si>
  <si>
    <t>Приложение №928 СБ от 30.11.2018</t>
  </si>
  <si>
    <t>AGR.13.000657</t>
  </si>
  <si>
    <t>Приложение №1046 СБ от 01.07.2019</t>
  </si>
  <si>
    <t>AGR.13.000659</t>
  </si>
  <si>
    <t>Приложение №1028 СБ от 09.06.2019</t>
  </si>
  <si>
    <t>AGR.13.000660</t>
  </si>
  <si>
    <t>Приложение №1027 СБ от 06.06.2019</t>
  </si>
  <si>
    <t>AGR.13.000676</t>
  </si>
  <si>
    <t>Приложение №1067 СБ от 02.09.19</t>
  </si>
  <si>
    <t>AGR.13.000677</t>
  </si>
  <si>
    <t>Приложение №1072 СБ от 24.09.19</t>
  </si>
  <si>
    <t>AGR.13.000678</t>
  </si>
  <si>
    <t>Приложение №1063 СБ от 28.08.19</t>
  </si>
  <si>
    <t>AGR.13.000679</t>
  </si>
  <si>
    <t>Приложение №1077 СБ от 04.10.19</t>
  </si>
  <si>
    <t>AGR.13.000680</t>
  </si>
  <si>
    <t>Приложение №1065 СБ от 29.08.2019</t>
  </si>
  <si>
    <t>AGR.13.000681</t>
  </si>
  <si>
    <t>Приложение №1011 СБ от 11.04.2019</t>
  </si>
  <si>
    <t>AGR.13.000682</t>
  </si>
  <si>
    <t>Приложение №1074 СБ от 26.09.2019</t>
  </si>
  <si>
    <t>AGR.13.000686</t>
  </si>
  <si>
    <t>Приложение №1058 СБ от 06.08.2019</t>
  </si>
  <si>
    <t>AGR.13.000687</t>
  </si>
  <si>
    <t>Приложение №1031 СБ от 13.06.2019</t>
  </si>
  <si>
    <t>AGR.13.000688</t>
  </si>
  <si>
    <t>Приложение №1049 СБ от 04.07.2019</t>
  </si>
  <si>
    <t>AGR.13.000694</t>
  </si>
  <si>
    <t>Приложение №1068 СБ от 04.09.19</t>
  </si>
  <si>
    <t>AGR.13.000695</t>
  </si>
  <si>
    <t>Приложение №1038 СБ от 21.06.2019</t>
  </si>
  <si>
    <t>AGR.13.000698</t>
  </si>
  <si>
    <t>Приложение №1080 СБ от 11.10.19</t>
  </si>
  <si>
    <t>AGR.13.000699</t>
  </si>
  <si>
    <t>Приложение №1014 СБ от 16.05.2019</t>
  </si>
  <si>
    <t>AGR.13.000703</t>
  </si>
  <si>
    <t>Приложение №1059 СБ от 13.08.2019</t>
  </si>
  <si>
    <t>AGR.13.000704</t>
  </si>
  <si>
    <t>Приложение №1035 СБ от 18.06.2019</t>
  </si>
  <si>
    <t>AGR.13.000709</t>
  </si>
  <si>
    <t>Приложение №1052 СБ от 23.07.2019</t>
  </si>
  <si>
    <t>AGR.13.000713</t>
  </si>
  <si>
    <t>Приложение №1078 СБ от 04.10.19</t>
  </si>
  <si>
    <t>AGR.13.000714</t>
  </si>
  <si>
    <t>Приложение №1089 СБ от 20.11.19</t>
  </si>
  <si>
    <t>AGR.13.000717</t>
  </si>
  <si>
    <t>Приложение №1048 СБ от 24.06.2019</t>
  </si>
  <si>
    <t>AGR.13.000718</t>
  </si>
  <si>
    <t>Приложение №1062 СБ от 23.08.19</t>
  </si>
  <si>
    <t>AGR.13.000719</t>
  </si>
  <si>
    <t>Приложение №1088 СБ от 21.11.19</t>
  </si>
  <si>
    <t>AGR.13.000720</t>
  </si>
  <si>
    <t>Приложение №994 СБ от 28.03.2019</t>
  </si>
  <si>
    <t>AGR.13.000736</t>
  </si>
  <si>
    <t>Приложение №1061 СБ от 29.05.2019</t>
  </si>
  <si>
    <t>AGR.13.000737</t>
  </si>
  <si>
    <t>Приложение №1051 СБ от 09.07.2019</t>
  </si>
  <si>
    <t>AGR.13.000738</t>
  </si>
  <si>
    <t>Приложение №1056 СБ от 01.08.2019</t>
  </si>
  <si>
    <t>AGR.13.000752</t>
  </si>
  <si>
    <t>Приложение №1064 СБ от 28.08.19</t>
  </si>
  <si>
    <t>AGR.13.000754</t>
  </si>
  <si>
    <t>Приложение №1087 СБ от 21.11.19</t>
  </si>
  <si>
    <t>AGR.13.000755</t>
  </si>
  <si>
    <t>Приложение №1091 СБ от 28.11.19</t>
  </si>
  <si>
    <t>AGR.13.000756</t>
  </si>
  <si>
    <t>Приложение №1082 СБ от 23.10.19</t>
  </si>
  <si>
    <t>AGR.13.000758</t>
  </si>
  <si>
    <t>Приложение №1083 СБ от 23.10.2019</t>
  </si>
  <si>
    <t>AGR.13.000759</t>
  </si>
  <si>
    <t>Приложение №1086 СБ от 06.11.2019</t>
  </si>
  <si>
    <t>AGR.13.000797</t>
  </si>
  <si>
    <t>Приложение №1079 СБ от 11.10.19</t>
  </si>
  <si>
    <t>AGR.13.000798</t>
  </si>
  <si>
    <t>Приложение №1073 СБ от 26.09.19</t>
  </si>
  <si>
    <t>AGR.13.000800</t>
  </si>
  <si>
    <t>Приложение №1069 СБ от 09.09.19</t>
  </si>
  <si>
    <t>AGR.13.000807</t>
  </si>
  <si>
    <t>Приложение №1066 СБ от 29.08.19</t>
  </si>
  <si>
    <t>AGR.13.000808</t>
  </si>
  <si>
    <t>Приложение №1095 СБ от 11.12.19</t>
  </si>
  <si>
    <t>AGR.13.000813</t>
  </si>
  <si>
    <t>Приложение №1076 СБ от 02.10.2019</t>
  </si>
  <si>
    <t>AGR.13.000815</t>
  </si>
  <si>
    <t>Приложение №1070 СБ от 13.09.2019</t>
  </si>
  <si>
    <t>AGR.13.000840</t>
  </si>
  <si>
    <t>Приложение №1100 СБ от 17.01.2020</t>
  </si>
  <si>
    <t>AGR.13.000841</t>
  </si>
  <si>
    <t>Приложение №1050 СБ от 04.07.2019</t>
  </si>
  <si>
    <t>AGR.13.000842</t>
  </si>
  <si>
    <t>Приложение №1081 СБ от 22.10.19</t>
  </si>
  <si>
    <t>AGR.13.000852</t>
  </si>
  <si>
    <t>Приложение №1092 СБ от 03.12.19</t>
  </si>
  <si>
    <t>AGR.13.000855</t>
  </si>
  <si>
    <t>Приложение №1094 СБ от 06.12.2019</t>
  </si>
  <si>
    <t>AGR.13.000856</t>
  </si>
  <si>
    <t>Приложение №1007 СБ от 05.04.2019</t>
  </si>
  <si>
    <t>AGR.13.000870</t>
  </si>
  <si>
    <t>Приложение №1025 СБ от 03.06.2019</t>
  </si>
  <si>
    <t>AGR.13.000872</t>
  </si>
  <si>
    <t>Приложение №1084 СБ от 24.10.2019</t>
  </si>
  <si>
    <t>AGR.13.000883</t>
  </si>
  <si>
    <t>Приложение №1102 СБ от 27.01.2020</t>
  </si>
  <si>
    <t>AGR.13.000886</t>
  </si>
  <si>
    <t>Приложение №1098 СБ от 28.12.2019</t>
  </si>
  <si>
    <t>AGR.13.000902</t>
  </si>
  <si>
    <t>Приложение №1099 СБ от 28.12.2019</t>
  </si>
  <si>
    <t>AGR.13.000905</t>
  </si>
  <si>
    <t>Приложение №1096 СБ от 27.12.2019</t>
  </si>
  <si>
    <t>AGR.13.000906</t>
  </si>
  <si>
    <t>Приложение №1097 СБ от 27.12.2019</t>
  </si>
  <si>
    <t>AGR.13.000913</t>
  </si>
  <si>
    <t>Приложение №1093 СБ от 05.12.2019</t>
  </si>
  <si>
    <t>AGR.13.000999</t>
  </si>
  <si>
    <t>Приложение №1104 СБ от 27.02.2020</t>
  </si>
  <si>
    <t>AGR.13.001005</t>
  </si>
  <si>
    <t>Приложение №1105 СБ от 18.03.2020</t>
  </si>
  <si>
    <t>AGR.13.001006</t>
  </si>
  <si>
    <t>Приложение №1075 СБ от 01.10.2019</t>
  </si>
  <si>
    <t>AGR.13.001035</t>
  </si>
  <si>
    <t>Приложение №1107 СБ от 28.05.2020</t>
  </si>
  <si>
    <t>AGR.13.001036</t>
  </si>
  <si>
    <t>Приложение №1109 СБ от 03.06.2020</t>
  </si>
  <si>
    <t>AGR.13.001047</t>
  </si>
  <si>
    <t>Приложение №1103 СБ от 07.02.2020</t>
  </si>
  <si>
    <t>AGR.13.001049</t>
  </si>
  <si>
    <t>Приложение №1108 СБ от 28.05.2020</t>
  </si>
  <si>
    <t>AGR.13.001050</t>
  </si>
  <si>
    <t>Приложение №1112 СБ от 16.06.2020</t>
  </si>
  <si>
    <t>AGR.13.001061</t>
  </si>
  <si>
    <t>Приложение №1116 СБ от 31.07.2020</t>
  </si>
  <si>
    <t>AGR.13.001062</t>
  </si>
  <si>
    <t>Приложение №1114 СБ от 06.07.2020</t>
  </si>
  <si>
    <t>AGR.13.001091</t>
  </si>
  <si>
    <t>Приложение №1111 СБ от 26.05.2020</t>
  </si>
  <si>
    <t>AGR.13.001112</t>
  </si>
  <si>
    <t>Приложение №1120 СБ от 29.09.20</t>
  </si>
  <si>
    <t>AGR.13.001121</t>
  </si>
  <si>
    <t>Приложение №1117 СБ от 27.08.2020</t>
  </si>
  <si>
    <t>AGR.13.001145</t>
  </si>
  <si>
    <t>Приложение №1121 СБ от 21.10.20</t>
  </si>
  <si>
    <t>AGR.13.001161</t>
  </si>
  <si>
    <t>Приложение №1123 СБ от 21.10.2020</t>
  </si>
  <si>
    <t>AGR.13.001197</t>
  </si>
  <si>
    <t>Приложение №1119 СБ от 16.09.2020</t>
  </si>
  <si>
    <t>AGR.13.001220</t>
  </si>
  <si>
    <t>Приложение №1122 СБ от 12.10.20</t>
  </si>
  <si>
    <t>AGR.13.001225</t>
  </si>
  <si>
    <t>Приложение №1131 СБ от 29.01.21</t>
  </si>
  <si>
    <t>AGR.13.001228</t>
  </si>
  <si>
    <t>Приложение №1132 СБ от 29.01.21</t>
  </si>
  <si>
    <t>AGR.13.001229</t>
  </si>
  <si>
    <t>Приложение №1130 СБ от 29.01.21</t>
  </si>
  <si>
    <t>AGR.13.001258</t>
  </si>
  <si>
    <t>Приложение №1139 СБ от 04.03.21</t>
  </si>
  <si>
    <t>AGR.13.001259</t>
  </si>
  <si>
    <t>Приложение №1127 СБ от 11.01.21</t>
  </si>
  <si>
    <t>AGR.13.001260</t>
  </si>
  <si>
    <t>Приложение №1128 СБ от 19.01.21</t>
  </si>
  <si>
    <t>AGR.13.001268</t>
  </si>
  <si>
    <t>Приложение №1134 СБ от 08.02.2021</t>
  </si>
  <si>
    <t>AGR.13.001276</t>
  </si>
  <si>
    <t>Приложение №1145 СБ от 17.03.21</t>
  </si>
  <si>
    <t>AGR.13.001303</t>
  </si>
  <si>
    <t>Приложение №1159 СБ от 23.04.21</t>
  </si>
  <si>
    <t>AGR.13.001304</t>
  </si>
  <si>
    <t>Приложение №1157 СБ от 20.04.2021</t>
  </si>
  <si>
    <t>AGR.13.001305</t>
  </si>
  <si>
    <t>Приложение №1161 СБ от 29.04.2021</t>
  </si>
  <si>
    <t>AGR.13.001306</t>
  </si>
  <si>
    <t>Приложение №1150 СБ от 31.03.2021</t>
  </si>
  <si>
    <t>AGR.13.001308</t>
  </si>
  <si>
    <t>Приложение №1144 СБ от 11.03.21</t>
  </si>
  <si>
    <t>AGR.13.001309</t>
  </si>
  <si>
    <t>Приложение №1146 СБ от 22.03.21</t>
  </si>
  <si>
    <t>AGR.13.001310</t>
  </si>
  <si>
    <t>Приложение №1148 СБ от 29.03.21</t>
  </si>
  <si>
    <t>AGR.13.001311</t>
  </si>
  <si>
    <t>Приложение №1136 СБ от 15.02.2021</t>
  </si>
  <si>
    <t>AGR.13.001323</t>
  </si>
  <si>
    <t>Приложение №1167 СБ от 26.05.2021</t>
  </si>
  <si>
    <t>AGR.13.001324</t>
  </si>
  <si>
    <t>Приложение №1125 СБ от 07.12.20</t>
  </si>
  <si>
    <t>AGR.13.001325</t>
  </si>
  <si>
    <t>Приложение №1151 СБ от 01.04.2021</t>
  </si>
  <si>
    <t>AGR.13.001330</t>
  </si>
  <si>
    <t>Приложение №1156 СБ от 20.04.2021</t>
  </si>
  <si>
    <t>AGR.13.001337</t>
  </si>
  <si>
    <t>Приложение №1141 СБ от 09.03.21</t>
  </si>
  <si>
    <t>AGR.13.001340</t>
  </si>
  <si>
    <t>Приложение №1138 СБ от 25.02.21</t>
  </si>
  <si>
    <t>AGR.13.001341</t>
  </si>
  <si>
    <t>Приложение №1160 СБ от 27.04.2021</t>
  </si>
  <si>
    <t>AGR.13.001342</t>
  </si>
  <si>
    <t>Приложение №1143 СБ от 11.03.21</t>
  </si>
  <si>
    <t>AGR.13.001353</t>
  </si>
  <si>
    <t>Приложение №1149 СБ от 31.03.21</t>
  </si>
  <si>
    <t>AGR.13.001354</t>
  </si>
  <si>
    <t>Приложение №1135 СБ от 20.02.2021</t>
  </si>
  <si>
    <t>AGR.13.001355</t>
  </si>
  <si>
    <t>Приложение №1164 СБ от 18.05.2021</t>
  </si>
  <si>
    <t>AGR.13.001356</t>
  </si>
  <si>
    <t>Приложение №1165 СБ от 18.05.2021</t>
  </si>
  <si>
    <t>AGR.13.001358</t>
  </si>
  <si>
    <t>Приложение №1124 СБ от 19.11.20</t>
  </si>
  <si>
    <t>AGR.13.001368</t>
  </si>
  <si>
    <t>Приложение №1170 СБ от 18.06.2021</t>
  </si>
  <si>
    <t>AGR.13.001384</t>
  </si>
  <si>
    <t>Приложение №1054 СБ от 09.04.2021</t>
  </si>
  <si>
    <t>AGR.13.001385</t>
  </si>
  <si>
    <t>Приложение №1154 СБ от 09.04.21 (EUR)</t>
  </si>
  <si>
    <t>AGR.13.001389</t>
  </si>
  <si>
    <t>Приложение №1171 СБ от 25.06.2021</t>
  </si>
  <si>
    <t>AGR.13.001398</t>
  </si>
  <si>
    <t>Приложение №1174 СБ от 06.08.2021</t>
  </si>
  <si>
    <t>AGR.13.001399</t>
  </si>
  <si>
    <t>Приложение №1137 СБ от 04.03.21</t>
  </si>
  <si>
    <t>AGR.13.001404</t>
  </si>
  <si>
    <t>Приложение №1142 СБ от 10.03.21</t>
  </si>
  <si>
    <t>AGR.13.001405</t>
  </si>
  <si>
    <t>Приложение №1183 СБ от 12.08.2021</t>
  </si>
  <si>
    <t>AGR.13.001407</t>
  </si>
  <si>
    <t>Приложение №1169 СБ от 01.06.2021</t>
  </si>
  <si>
    <t>AGR.13.001415</t>
  </si>
  <si>
    <t>Приложение №1166 СБ от 18.05.2021</t>
  </si>
  <si>
    <t>AGR.13.001426</t>
  </si>
  <si>
    <t>Приложение №1182 СБ от 11.08.2021</t>
  </si>
  <si>
    <t>AGR.13.001428</t>
  </si>
  <si>
    <t>Приложение №1175 СБ от 29.07.2021</t>
  </si>
  <si>
    <t>AGR.13.001429</t>
  </si>
  <si>
    <t>Приложение №1173 СБ от 12.07.2021</t>
  </si>
  <si>
    <t>AGR.13.001440</t>
  </si>
  <si>
    <t>Приложение №1176 СБ от 29.07.2021</t>
  </si>
  <si>
    <t>AGR.13.001441</t>
  </si>
  <si>
    <t>Приложение №1155 СБ от 20.04.2021</t>
  </si>
  <si>
    <t>AGR.13.001444</t>
  </si>
  <si>
    <t>Приложение №1162 СБ от 01.07.2021</t>
  </si>
  <si>
    <t>AGR.13.001449</t>
  </si>
  <si>
    <t>Приложение №1188 СБ от 13.09.2021</t>
  </si>
  <si>
    <t>AGR.13.001450</t>
  </si>
  <si>
    <t>Приложение №1197 СБ от 05.10.2021</t>
  </si>
  <si>
    <t>AGR.13.001451</t>
  </si>
  <si>
    <t>Приложение №1177 СБ от 03.08.2021</t>
  </si>
  <si>
    <t>AGR.13.001452</t>
  </si>
  <si>
    <t>Приложение №1179 СБ от 06.08.2021</t>
  </si>
  <si>
    <t>AGR.13.001453</t>
  </si>
  <si>
    <t>Приложение №1196 СБ от 20.09.2021</t>
  </si>
  <si>
    <t>AGR.13.001468</t>
  </si>
  <si>
    <t>Приложение №1190 СБ от 13.09.2021</t>
  </si>
  <si>
    <t>AGR.13.001474</t>
  </si>
  <si>
    <t>Приложение №1198 СБ от 13.10.2021</t>
  </si>
  <si>
    <t>AGR.13.001475</t>
  </si>
  <si>
    <t>Приложение №1202 СБ от 26.10.2021</t>
  </si>
  <si>
    <t>AGR.13.001476</t>
  </si>
  <si>
    <t>Приложение №1194 СБ от 20.09.2021</t>
  </si>
  <si>
    <t>AGR.13.001478</t>
  </si>
  <si>
    <t>Приложение №1199 СБ от 14.10.2021</t>
  </si>
  <si>
    <t>AGR.13.001479</t>
  </si>
  <si>
    <t>Приложение №1168 СБ от 24.11.2021</t>
  </si>
  <si>
    <t>AGR.13.001481</t>
  </si>
  <si>
    <t>Приложение №1193 СБ от 20.09.2021</t>
  </si>
  <si>
    <t>AGR.13.001485</t>
  </si>
  <si>
    <t>Приложение №1184 СБ от 24.08.2021</t>
  </si>
  <si>
    <t>AGR.13.001487</t>
  </si>
  <si>
    <t>Приложение №1189 СБ от 13.09.2021</t>
  </si>
  <si>
    <t>AGR.13.001488</t>
  </si>
  <si>
    <t>Приложение №1140 СБ от 09.03.21</t>
  </si>
  <si>
    <t>AGR.13.001504</t>
  </si>
  <si>
    <t>Приложение №1191 СБ от 09.09.2021</t>
  </si>
  <si>
    <t>AGR.13.001505</t>
  </si>
  <si>
    <t>Приложение №1192 СБ от 17.09.2021</t>
  </si>
  <si>
    <t>AGR.13.001506</t>
  </si>
  <si>
    <t>Приложение №1133 СБ от 02.02.2021</t>
  </si>
  <si>
    <t>AGR.13.001508</t>
  </si>
  <si>
    <t>Приложение №1178 СБ от 06.08.2021</t>
  </si>
  <si>
    <t>AGR.13.001511</t>
  </si>
  <si>
    <t>Приложение №1203 СБ от 08.11.2021</t>
  </si>
  <si>
    <t>AGR.13.001512</t>
  </si>
  <si>
    <t>Приложение №1181 СБ от 21.09.2021</t>
  </si>
  <si>
    <t>AGR.13.001517</t>
  </si>
  <si>
    <t>Приложение №1195 СБ от 20.09.21</t>
  </si>
  <si>
    <t>AGR.13.001518</t>
  </si>
  <si>
    <t>Приложение №1208 СБ от 22.12.21</t>
  </si>
  <si>
    <t>AGR.13.001536</t>
  </si>
  <si>
    <t>Приложение №1172 СБ от 09.07.2021</t>
  </si>
  <si>
    <t>AGR.13.001568</t>
  </si>
  <si>
    <t>Приложение №1205 СБ от 07.12.21</t>
  </si>
  <si>
    <t>AGR.13.001570</t>
  </si>
  <si>
    <t>Приложение №1129 СБ от 22.01.21</t>
  </si>
  <si>
    <t>AGR.13.001572</t>
  </si>
  <si>
    <t>Приложение №1200 СБ от 20.10.2021</t>
  </si>
  <si>
    <t>AGR.13.001580</t>
  </si>
  <si>
    <t>Приложение №1186 СБ от 10.09.2021</t>
  </si>
  <si>
    <t>AGR.13.001584</t>
  </si>
  <si>
    <t>Приложение №1185 СБ от 06.09.2021</t>
  </si>
  <si>
    <t>AGR.13.001585</t>
  </si>
  <si>
    <t>Приложение №1187 СБ от 10.09.21 (USD)</t>
  </si>
  <si>
    <t>AGR.13.001588</t>
  </si>
  <si>
    <t>Приложение №1209 СБ от 22.12.21</t>
  </si>
  <si>
    <t>AGR.13.001589</t>
  </si>
  <si>
    <t>Приложение №1206 СБ от 07.12.21</t>
  </si>
  <si>
    <t>AGR.13.001619</t>
  </si>
  <si>
    <t>Приложение №1210 СБ от 29.12.21</t>
  </si>
  <si>
    <t>AGR.13.001633</t>
  </si>
  <si>
    <t>Приложение №1201 СБ от 20.10.2021</t>
  </si>
  <si>
    <t>AGR.13.001636</t>
  </si>
  <si>
    <t>Приложение №1223 СБ от 31.03.22</t>
  </si>
  <si>
    <t>AGR.13.001637</t>
  </si>
  <si>
    <t>Приложение №1225 СБ от 04.04.22</t>
  </si>
  <si>
    <t>AGR.13.001640</t>
  </si>
  <si>
    <t>Приложение №1213 СБ от 25.01.2022</t>
  </si>
  <si>
    <t>AGR.13.001646</t>
  </si>
  <si>
    <t>Приложение №1224 СБ от 20.04.22</t>
  </si>
  <si>
    <t>AGR.13.001659</t>
  </si>
  <si>
    <t>Приложение №1216 СБ от 07.02.22</t>
  </si>
  <si>
    <t>AGR.13.001662</t>
  </si>
  <si>
    <t>Приложение №1207 СБ от 10.12.2021</t>
  </si>
  <si>
    <t>AGR.13.001666</t>
  </si>
  <si>
    <t>Приложение №1217 СБ от 09.02.2022</t>
  </si>
  <si>
    <t>AGR.13.001671</t>
  </si>
  <si>
    <t>Приложение №1222 СБ от 31.03.22</t>
  </si>
  <si>
    <t>AGR.13.001679</t>
  </si>
  <si>
    <t>Приложение №1221 СБ от 14.02.22</t>
  </si>
  <si>
    <t>AGR.13.001688</t>
  </si>
  <si>
    <t>Приложение №1230 СБ от 18.05.2022</t>
  </si>
  <si>
    <t>AGR.13.001690</t>
  </si>
  <si>
    <t>Приложение №1218 СБ от 11.02.2022</t>
  </si>
  <si>
    <t>AGR.13.001705</t>
  </si>
  <si>
    <t>Приложение №1231 СБ от 24.05.2022</t>
  </si>
  <si>
    <t>AGR.13.001712</t>
  </si>
  <si>
    <t>Приложение №1226 СБ от 19.04.22</t>
  </si>
  <si>
    <t>AGR.13.001716</t>
  </si>
  <si>
    <t>Приложение №1242 СБ от 24.06.2022</t>
  </si>
  <si>
    <t>AGR.13.001734</t>
  </si>
  <si>
    <t>Приложение №1153 СБ от 08.04.2021</t>
  </si>
  <si>
    <t>AGR.13.001736</t>
  </si>
  <si>
    <t>Приложение №1243 СБ от 07.07.2022</t>
  </si>
  <si>
    <t>AGR.13.001740</t>
  </si>
  <si>
    <t>Приложение №1247 СБ от 01.01.2022</t>
  </si>
  <si>
    <t>AGR.13.001749</t>
  </si>
  <si>
    <t>Приложение №1249 СБ от 01.08.2022</t>
  </si>
  <si>
    <t>AGR.13.001750</t>
  </si>
  <si>
    <t>Приложение №1236 СБ от 07.06.22</t>
  </si>
  <si>
    <t>AGR.13.001751</t>
  </si>
  <si>
    <t>Приложение №1235 СБ от 07.06.22</t>
  </si>
  <si>
    <t>AGR.13.001762</t>
  </si>
  <si>
    <t>Приложение №1251 СБ от 25.08.2022</t>
  </si>
  <si>
    <t>AGR.13.001766</t>
  </si>
  <si>
    <t>Приложение №1240 СБ от 17.06.2022</t>
  </si>
  <si>
    <t>AGR.13.001770</t>
  </si>
  <si>
    <t>Приложение №1252 СБ от 25.08.2022</t>
  </si>
  <si>
    <t>AGR.13.001772</t>
  </si>
  <si>
    <t>Приложение №1255 СБ от 20.09.2022</t>
  </si>
  <si>
    <t>AGR.13.001776</t>
  </si>
  <si>
    <t>Приложение №1238 СБ от 09.06.2022</t>
  </si>
  <si>
    <t>AGR.13.001778</t>
  </si>
  <si>
    <t>Приложение №1254 СБ от 13.09.2022</t>
  </si>
  <si>
    <t>AGR.13.001798</t>
  </si>
  <si>
    <t>Приложение №1246 СБ от 28.07.2022</t>
  </si>
  <si>
    <t>AGR.13.001806</t>
  </si>
  <si>
    <t>Приложение №1257 СБ от 04.10.2022</t>
  </si>
  <si>
    <t>AGR.13.001809</t>
  </si>
  <si>
    <t>Приложение №1244 СБ от 12.07.2022</t>
  </si>
  <si>
    <t>AGR.13.001820</t>
  </si>
  <si>
    <t>Приложение №1259 СБ от 14.10.2022</t>
  </si>
  <si>
    <t>AGR.13.001823</t>
  </si>
  <si>
    <t>Приложение №1264 СБ от 08.11.2022</t>
  </si>
  <si>
    <t>AGR.13.001826</t>
  </si>
  <si>
    <t>Приложение №1248 СБ от 29.07.22</t>
  </si>
  <si>
    <t>AGR.13.001840</t>
  </si>
  <si>
    <t>Приложение №1239 СБ от 14.06.2022</t>
  </si>
  <si>
    <t>AGR.13.001841</t>
  </si>
  <si>
    <t>Приложение №1234 СБ от 31.05.2022</t>
  </si>
  <si>
    <t>AGR.13.001877</t>
  </si>
  <si>
    <t>Приложение №1267 СБ от 30.11.2022</t>
  </si>
  <si>
    <t>AGR.13.001899</t>
  </si>
  <si>
    <t>Приложение №1269 СБ от 23.12.2022</t>
  </si>
  <si>
    <t>AGR.13.001907</t>
  </si>
  <si>
    <t>Приложение №1258 СБ от 14.10.2022</t>
  </si>
  <si>
    <t>AGR.13.001915</t>
  </si>
  <si>
    <t>Приложение №1265 СБ от 15.11.2022</t>
  </si>
  <si>
    <t>AGR.13.001951</t>
  </si>
  <si>
    <t>Приложение №1268 СБ от 06.12.2022</t>
  </si>
  <si>
    <t>AGR.13.001952</t>
  </si>
  <si>
    <t>Приложение №1274 СБ от 07.04.23 (USD)</t>
  </si>
  <si>
    <t>AGR.13.001960</t>
  </si>
  <si>
    <t>Приложение №1273 СБ от 31.03.2023</t>
  </si>
  <si>
    <t>AGR.13.001983</t>
  </si>
  <si>
    <t>Приложение №1270 СБ от 12.01.2023</t>
  </si>
  <si>
    <t>AGR.13.001984</t>
  </si>
  <si>
    <t>AGR.13.002001</t>
  </si>
  <si>
    <t>Приложение №1275 СБ от 14.04.2023</t>
  </si>
  <si>
    <t>AGR.13.002030</t>
  </si>
  <si>
    <t>Приложение №1279 СБ от 25.07.2023</t>
  </si>
  <si>
    <t>AGR.13.002031</t>
  </si>
  <si>
    <t>Приложение №1276 СБ от 16.05.2023</t>
  </si>
  <si>
    <t>AGR.13.002033</t>
  </si>
  <si>
    <t>Приложение №1280 СБ от 24.07.2023</t>
  </si>
  <si>
    <t>AGR.13.002044</t>
  </si>
  <si>
    <t>Приложение №1277 СБ от 09.06.2023</t>
  </si>
  <si>
    <t>AGR.13.002061</t>
  </si>
  <si>
    <t>Приложение №1278 СБ от 16.06.2023</t>
  </si>
  <si>
    <t>AGR.13.002067</t>
  </si>
  <si>
    <t>Приложение №1283 СБ от 28.09.2023</t>
  </si>
  <si>
    <t>AGR.13.002148</t>
  </si>
  <si>
    <t>Приложение №1284 СБ от 05.10.2023</t>
  </si>
  <si>
    <t>AGR.13.002153</t>
  </si>
  <si>
    <t>Приложение №1282 СБ от 14.09.2023</t>
  </si>
  <si>
    <t>AGR.13.002158</t>
  </si>
  <si>
    <t>Приложение №1281 СБ от 24.08.2023</t>
  </si>
  <si>
    <t>AGR.13.002182</t>
  </si>
  <si>
    <t>Приложение №1291 СБ от 18.12.2023</t>
  </si>
  <si>
    <t>PRD.002.000000019_COM010001</t>
  </si>
  <si>
    <t>AGR.14.000003</t>
  </si>
  <si>
    <t>Приложение №44 Договору Д-10/2016-28</t>
  </si>
  <si>
    <t>AGR.14.000004</t>
  </si>
  <si>
    <t>Приложение №45 Договору Д-10/2016-28</t>
  </si>
  <si>
    <t>AGR.14.000017</t>
  </si>
  <si>
    <t>Приложение №43 Договору Д-10/2016-28</t>
  </si>
  <si>
    <t>AGR.14.000029</t>
  </si>
  <si>
    <t>Приложение №49 Договору Д-10/2016-28</t>
  </si>
  <si>
    <t>AGR.14.000043</t>
  </si>
  <si>
    <t>Приложение №47 Договору Д-10/2016-28</t>
  </si>
  <si>
    <t>AGR.14.000046</t>
  </si>
  <si>
    <t>Приложение №46 Договору Д-10/2016-28</t>
  </si>
  <si>
    <t>AGR.14.000055</t>
  </si>
  <si>
    <t>Приложение №50 Договору Д-10/2016-28</t>
  </si>
  <si>
    <t>AGR.14.000105</t>
  </si>
  <si>
    <t>Приложение №53 к договору Д-10/2016-28</t>
  </si>
  <si>
    <t>AGR.14.000106</t>
  </si>
  <si>
    <t>Приложение №54 к договору Д-10/2016-28</t>
  </si>
  <si>
    <t>AGR.14.000111</t>
  </si>
  <si>
    <t>Приложение №56 от 03.04.19 Договору Д-10/2016-28</t>
  </si>
  <si>
    <t>AGR.14.000115</t>
  </si>
  <si>
    <t>Приложение №51 от 13.02.2019 Договору Д-10/2016-28</t>
  </si>
  <si>
    <t>AGR.14.000123</t>
  </si>
  <si>
    <t>Приложение №57 от 03.04.19 Договору Д-10/2016-28</t>
  </si>
  <si>
    <t>AGR.14.000154</t>
  </si>
  <si>
    <t>Приложение №59 от 01.07.19 Договору Д-10/2016-28</t>
  </si>
  <si>
    <t>AGR.14.000163</t>
  </si>
  <si>
    <t>Приложение № 60 от 01.07.2019 к Договору Д-10/2016-28</t>
  </si>
  <si>
    <t>AGR.14.000164</t>
  </si>
  <si>
    <t>Приложение № 58 от 01.07.2019 к Договору Д-10/2016-28</t>
  </si>
  <si>
    <t>AGR.14.000171</t>
  </si>
  <si>
    <t>Приложение №58 от 06.06.19 Договору Д-10/2016-28</t>
  </si>
  <si>
    <t>AGR.14.000490</t>
  </si>
  <si>
    <t>Приложение №62НГПТ от 07.07.2023</t>
  </si>
  <si>
    <t>AGR.14.000502</t>
  </si>
  <si>
    <t>Приложение № 62 к Договору Д-10/2016-28</t>
  </si>
  <si>
    <t>PRD.002.000000019_COM011001</t>
  </si>
  <si>
    <t>AGR.15.000002</t>
  </si>
  <si>
    <t>Д-10/2017-158 от 22.06.2017 спецификация №232</t>
  </si>
  <si>
    <t>AGR.15.000003</t>
  </si>
  <si>
    <t>Д-10/2017-158 от 22.06.2017 спецификация №220</t>
  </si>
  <si>
    <t>AGR.15.000004</t>
  </si>
  <si>
    <t>Д-10/2017-158 от 22.06.2017 спецификация №130</t>
  </si>
  <si>
    <t>AGR.15.000005</t>
  </si>
  <si>
    <t>Д-10/2017-158 от 22.06.2017 спецификация №227</t>
  </si>
  <si>
    <t>AGR.15.000006</t>
  </si>
  <si>
    <t>Д-10/2017-158 от 22.06.2017 спецификация №225</t>
  </si>
  <si>
    <t>AGR.15.000007</t>
  </si>
  <si>
    <t>Д-10/2017-158 от 22.06.2017 спецификация №226</t>
  </si>
  <si>
    <t>AGR.15.000008</t>
  </si>
  <si>
    <t>Д-10/2017-158 от 22.06.2017 спецификация №160</t>
  </si>
  <si>
    <t>AGR.15.000009</t>
  </si>
  <si>
    <t>Д-10/2017-158 от 22.06.2017 спецификация №180</t>
  </si>
  <si>
    <t>AGR.15.000010</t>
  </si>
  <si>
    <t>Д-10/2017-158 от 22.06.2017 спецификация №267</t>
  </si>
  <si>
    <t>AGR.15.000011</t>
  </si>
  <si>
    <t>Д-10/2017-158 от 22.06.2017 спецификация №161</t>
  </si>
  <si>
    <t>AGR.15.000012</t>
  </si>
  <si>
    <t>Д-10/2017-158 от 22.06.2017 спецификация №199</t>
  </si>
  <si>
    <t>AGR.15.000013</t>
  </si>
  <si>
    <t>Д-10/2017-158 от 22.06.2017 спецификация №224</t>
  </si>
  <si>
    <t>AGR.15.000014</t>
  </si>
  <si>
    <t>Д-10/2017-158 от 22.06.2017 спецификация №187</t>
  </si>
  <si>
    <t>AGR.15.000015</t>
  </si>
  <si>
    <t>Д-10/2017-158 от 22.06.2017 спецификация №236</t>
  </si>
  <si>
    <t>AGR.15.000021</t>
  </si>
  <si>
    <t>Д-10/2017-158 от 22.06.2017 спецификация №234</t>
  </si>
  <si>
    <t>AGR.15.000023</t>
  </si>
  <si>
    <t>Д-10/2017-158 от 22.06.2017 спецификация №138</t>
  </si>
  <si>
    <t>AGR.15.000027</t>
  </si>
  <si>
    <t>Д-10/2017-158 от 22.06.2017 спецификация №240</t>
  </si>
  <si>
    <t>AGR.15.000028</t>
  </si>
  <si>
    <t>Д-10/2017-158 от 22.06.2017 спецификация №204</t>
  </si>
  <si>
    <t>AGR.15.000029</t>
  </si>
  <si>
    <t>Д-10/2017-158 от 22.06.2017 спецификация №241</t>
  </si>
  <si>
    <t>AGR.15.000030</t>
  </si>
  <si>
    <t>Д-10/2017-158 от 22.06.2017 спецификация №256</t>
  </si>
  <si>
    <t>AGR.15.000031</t>
  </si>
  <si>
    <t>Д-10/2017-158 от 22.06.2017 спецификация №15</t>
  </si>
  <si>
    <t>AGR.15.000036</t>
  </si>
  <si>
    <t>Д-10/2017-158 от 22.06.2017 спецификация №283</t>
  </si>
  <si>
    <t>AGR.15.000037</t>
  </si>
  <si>
    <t>Д-10/2017-158 от 22.06.2017 спецификация №276</t>
  </si>
  <si>
    <t>AGR.15.000038</t>
  </si>
  <si>
    <t>Д-10/2017-158 от 22.06.2017 спецификация №196</t>
  </si>
  <si>
    <t>AGR.15.000039</t>
  </si>
  <si>
    <t>Д-10/2017-158 от 22.06.2017 спецификация №235</t>
  </si>
  <si>
    <t>AGR.15.000040</t>
  </si>
  <si>
    <t>Д-10/2017-158 от 22.06.2017 спецификация №269</t>
  </si>
  <si>
    <t>AGR.15.000045</t>
  </si>
  <si>
    <t>Д-10/2017-158 от 22.06.2017 спецификация №158</t>
  </si>
  <si>
    <t>AGR.15.000046</t>
  </si>
  <si>
    <t>Д-10/2017-158 от 22.06.2017 спецификация №181</t>
  </si>
  <si>
    <t>AGR.15.000047</t>
  </si>
  <si>
    <t>Д-10/2017-158 от 22.06.2017 спецификация №277</t>
  </si>
  <si>
    <t>AGR.15.000048</t>
  </si>
  <si>
    <t>Д-10/2017-158 от 22.06.2017 спецификация №202</t>
  </si>
  <si>
    <t>AGR.15.000050</t>
  </si>
  <si>
    <t>Д-10/2017-158 от 22.06.2017 спецификация №249</t>
  </si>
  <si>
    <t>AGR.15.000053</t>
  </si>
  <si>
    <t>Д-10/2017-158 от 22.06.2017 спецификация №207</t>
  </si>
  <si>
    <t>AGR.15.000054</t>
  </si>
  <si>
    <t>Д-10/2017-158 от 22.06.2017 спецификация №288</t>
  </si>
  <si>
    <t>AGR.15.000055</t>
  </si>
  <si>
    <t>Д-10/2017-158 от 22.06.2017 спецификация №265</t>
  </si>
  <si>
    <t>AGR.15.000059</t>
  </si>
  <si>
    <t>Д-10/2017-158 от 22.06.2017 спецификация №285</t>
  </si>
  <si>
    <t>AGR.15.000060</t>
  </si>
  <si>
    <t>Д-10/2017-158 от 22.06.2017 спецификация №242</t>
  </si>
  <si>
    <t>AGR.15.000061</t>
  </si>
  <si>
    <t>Д-10/2017-158 от 22.06.2017 спецификация №252</t>
  </si>
  <si>
    <t>AGR.15.000095</t>
  </si>
  <si>
    <t>Д-10/2017-158 от 22.06.2017 спецификация №91</t>
  </si>
  <si>
    <t>AGR.15.000096</t>
  </si>
  <si>
    <t>Д-10/2017-158 от 22.06.2017 спецификация №279</t>
  </si>
  <si>
    <t>AGR.15.000097</t>
  </si>
  <si>
    <t>Д-10/2017-158 от 22.06.2017 спецификация №251</t>
  </si>
  <si>
    <t>AGR.15.000098</t>
  </si>
  <si>
    <t>Д-10/2017-158 от 22.06.2017 спецификация №262</t>
  </si>
  <si>
    <t>AGR.15.000100</t>
  </si>
  <si>
    <t>Д-10/2017-158 от 22.06.2017 спецификация №150</t>
  </si>
  <si>
    <t>AGR.15.000101</t>
  </si>
  <si>
    <t>AGR.15.000102</t>
  </si>
  <si>
    <t>Д-10/2017-158 от 22.06.2017 спецификация №282</t>
  </si>
  <si>
    <t>AGR.15.000103</t>
  </si>
  <si>
    <t>Д-10/2017-158 от 22.06.2017 спецификация №266</t>
  </si>
  <si>
    <t>AGR.15.000104</t>
  </si>
  <si>
    <t>Д-10/2017-158 от 22.06.2017 спецификация №198</t>
  </si>
  <si>
    <t>AGR.15.000105</t>
  </si>
  <si>
    <t>Д-10/2017-158 от 22.06.2017 спецификация №264</t>
  </si>
  <si>
    <t>AGR.15.000109</t>
  </si>
  <si>
    <t>Д-10/2017-158 от 22.06.2017 спецификация №203</t>
  </si>
  <si>
    <t>AGR.15.000110</t>
  </si>
  <si>
    <t>Д-10/2017-158 от 22.06.2017 спецификация №111</t>
  </si>
  <si>
    <t>AGR.15.000111</t>
  </si>
  <si>
    <t>Д-10/2017-158 от 22.06.2017 спецификация №118</t>
  </si>
  <si>
    <t>AGR.15.000112</t>
  </si>
  <si>
    <t>Д-10/2017-158 от 22.06.2017 спецификация №149</t>
  </si>
  <si>
    <t>AGR.15.000113</t>
  </si>
  <si>
    <t>Д-10/2017-158 от 22.06.2017 спецификация №152</t>
  </si>
  <si>
    <t>AGR.15.000114</t>
  </si>
  <si>
    <t>Д-10/2017-158 от 22.06.2017 спецификация №184</t>
  </si>
  <si>
    <t>AGR.15.000115</t>
  </si>
  <si>
    <t>Д-10/2017-158 от 22.06.2017 спецификация №188</t>
  </si>
  <si>
    <t>AGR.15.000116</t>
  </si>
  <si>
    <t>Д-10/2017-158 от 22.06.2017 спецификация №189</t>
  </si>
  <si>
    <t>AGR.15.000117</t>
  </si>
  <si>
    <t>Д-10/2017-158 от 22.06.2017 спецификация №206</t>
  </si>
  <si>
    <t>AGR.15.000118</t>
  </si>
  <si>
    <t>Д-10/2017-158 от 22.06.2017 спецификация №208</t>
  </si>
  <si>
    <t>AGR.15.000119</t>
  </si>
  <si>
    <t>Д-10/2017-158 от 22.06.2017 спецификация №215</t>
  </si>
  <si>
    <t>AGR.15.000120</t>
  </si>
  <si>
    <t>Д-10/2017-158 от 22.06.2017 спецификация №223</t>
  </si>
  <si>
    <t>AGR.15.000121</t>
  </si>
  <si>
    <t>Д-10/2017-158 от 22.06.2017 спецификация №243</t>
  </si>
  <si>
    <t>AGR.15.000122</t>
  </si>
  <si>
    <t>Д-10/2017-158 от 22.06.2017 спецификация №246</t>
  </si>
  <si>
    <t>AGR.15.000123</t>
  </si>
  <si>
    <t>Д-10/2017-158 от 22.06.2017 спецификация №255</t>
  </si>
  <si>
    <t>AGR.15.000124</t>
  </si>
  <si>
    <t>Д-10/2017-158 от 22.06.2017 спецификация №258</t>
  </si>
  <si>
    <t>AGR.15.000125</t>
  </si>
  <si>
    <t>Д-10/2017-158 от 22.06.2017 спецификация №259</t>
  </si>
  <si>
    <t>AGR.15.000126</t>
  </si>
  <si>
    <t>Д-10/2017-158 от 22.06.2017 спецификация №272</t>
  </si>
  <si>
    <t>AGR.15.000127</t>
  </si>
  <si>
    <t>Д-10/2017-158 от 22.06.2017 спецификация №289</t>
  </si>
  <si>
    <t>AGR.15.000128</t>
  </si>
  <si>
    <t>Д-10/2017-158 от 22.06.2017 спецификация №291</t>
  </si>
  <si>
    <t>AGR.15.000129</t>
  </si>
  <si>
    <t>Д-10/2017-158 от 22.06.2017 спецификация №296</t>
  </si>
  <si>
    <t>AGR.15.000130</t>
  </si>
  <si>
    <t>Д-10/2017-158 от 22.06.2017 спецификация №213</t>
  </si>
  <si>
    <t>AGR.15.000131</t>
  </si>
  <si>
    <t>Д-10/2017-158 от 22.06.2017 спецификация №270</t>
  </si>
  <si>
    <t>AGR.15.000132</t>
  </si>
  <si>
    <t>Д-10/2017-158 от 22.06.2017 спецификация №268</t>
  </si>
  <si>
    <t>AGR.15.000133</t>
  </si>
  <si>
    <t>Д-10/2017-158 от 22.06.2017 спецификация №228</t>
  </si>
  <si>
    <t>AGR.15.000134</t>
  </si>
  <si>
    <t>Д-10/2017-158 от 22.06.2017 спецификация №183</t>
  </si>
  <si>
    <t>AGR.15.000135</t>
  </si>
  <si>
    <t>Д-10/2017-158 от 22.06.2017 спецификация №301</t>
  </si>
  <si>
    <t>AGR.15.000136</t>
  </si>
  <si>
    <t>Д-10/2017-158 от 22.06.2017 спецификация №222</t>
  </si>
  <si>
    <t>AGR.15.000137</t>
  </si>
  <si>
    <t>Д-10/2017-158 от 22.06.2017 спецификация №144</t>
  </si>
  <si>
    <t>AGR.15.000153</t>
  </si>
  <si>
    <t>AGR.15.000168</t>
  </si>
  <si>
    <t>AGR.15.000169</t>
  </si>
  <si>
    <t>AGR.15.000173</t>
  </si>
  <si>
    <t>Д-10/2017-158 от 22.06.2017 спецификация №274</t>
  </si>
  <si>
    <t>AGR.15.000174</t>
  </si>
  <si>
    <t>Д-10/2017-158 от 22.06.2017 спецификация №233</t>
  </si>
  <si>
    <t>AGR.15.000218</t>
  </si>
  <si>
    <t>Д-10/2017-158 от 22.06.2017 спецификация №315</t>
  </si>
  <si>
    <t>AGR.15.000219</t>
  </si>
  <si>
    <t>Д-10/2017-158 от 22.06.2017 спецификация №284</t>
  </si>
  <si>
    <t>AGR.15.000222</t>
  </si>
  <si>
    <t>Д-10/2017-158 от 22.06.2017 спецификация №281</t>
  </si>
  <si>
    <t>AGR.15.000223</t>
  </si>
  <si>
    <t>Д-10/2017-158 от 22.06.2017 спецификация №327</t>
  </si>
  <si>
    <t>AGR.15.000224</t>
  </si>
  <si>
    <t>Д-10/2017-158 от 22.06.2017 спецификация №304</t>
  </si>
  <si>
    <t>AGR.15.000225</t>
  </si>
  <si>
    <t>Д-10/2017-158 от 22.06.2017 спецификация №257</t>
  </si>
  <si>
    <t>AGR.15.000226</t>
  </si>
  <si>
    <t>Д-10/2017-158 от 22.06.2017 спецификация №248</t>
  </si>
  <si>
    <t>AGR.15.000227</t>
  </si>
  <si>
    <t>AGR.15.000228</t>
  </si>
  <si>
    <t>Д-10/2017-158 от 22.06.2017 спецификация №299</t>
  </si>
  <si>
    <t>AGR.15.000229</t>
  </si>
  <si>
    <t>Д-10/2017-158 от 22.06.2017 спецификация №320</t>
  </si>
  <si>
    <t>AGR.15.000230</t>
  </si>
  <si>
    <t>Д-10/2017-158 от 22.06.2017 спецификация №324</t>
  </si>
  <si>
    <t>AGR.15.000231</t>
  </si>
  <si>
    <t>Д-10/2017-158 от 22.06.2017 спецификация №319</t>
  </si>
  <si>
    <t>AGR.15.000232</t>
  </si>
  <si>
    <t>Д-10/2017-158 от 22.06.2017 спецификация №156</t>
  </si>
  <si>
    <t>AGR.15.000233</t>
  </si>
  <si>
    <t>Д-10/2017-158 от 22.06.2017 спецификация №133</t>
  </si>
  <si>
    <t>AGR.15.000234</t>
  </si>
  <si>
    <t>Д-10/2017-158 от 22.06.2017 спецификация №250</t>
  </si>
  <si>
    <t>AGR.15.000235</t>
  </si>
  <si>
    <t>Д-10/2017-158 от 22.06.2017 спецификация №303</t>
  </si>
  <si>
    <t>AGR.15.000236</t>
  </si>
  <si>
    <t>Д-10/2017-158 от 22.06.2017 спецификация №278</t>
  </si>
  <si>
    <t>AGR.15.000239</t>
  </si>
  <si>
    <t>Д-10/2017-158 от 22.06.2017 спецификация №314</t>
  </si>
  <si>
    <t>AGR.15.000244</t>
  </si>
  <si>
    <t>Д-10/2017-158 от 22.06.2017 спецификация №328</t>
  </si>
  <si>
    <t>AGR.15.000250</t>
  </si>
  <si>
    <t>Д-10/2017-158 от 22.06.2017 спецификация №316</t>
  </si>
  <si>
    <t>AGR.15.000252</t>
  </si>
  <si>
    <t>Д-10/2017-158 от 22.06.2017 спецификация №326</t>
  </si>
  <si>
    <t>AGR.15.000255</t>
  </si>
  <si>
    <t>Д-10/2017-158 от 22.06.2017 спецификация №254</t>
  </si>
  <si>
    <t>AGR.15.000265</t>
  </si>
  <si>
    <t>Д-10/2017-158 от 22.06.2017 спецификация №230</t>
  </si>
  <si>
    <t>AGR.15.000276</t>
  </si>
  <si>
    <t>Д-10/2017-158 от 22.06.2017 спецификация №275</t>
  </si>
  <si>
    <t>AGR.15.000279</t>
  </si>
  <si>
    <t>Д-10/2017-158 от 22.06.2017 спецификация №300</t>
  </si>
  <si>
    <t>AGR.15.000283</t>
  </si>
  <si>
    <t>Д-10/2017-158 от 22.06.2017 спецификация №290</t>
  </si>
  <si>
    <t>AGR.15.000328</t>
  </si>
  <si>
    <t>Д-10/2017-158 от 22.06.2017 спецификация №302</t>
  </si>
  <si>
    <t>AGR.15.000329</t>
  </si>
  <si>
    <t>Д-10/2017-158 от 22.06.2017 спецификация №295</t>
  </si>
  <si>
    <t>AGR.15.000330</t>
  </si>
  <si>
    <t>Д-10/2017-158 от 22.06.2017 спецификация №323</t>
  </si>
  <si>
    <t>AGR.15.000331</t>
  </si>
  <si>
    <t>Д-10/2017-158 от 22.06.2017 спецификация №209</t>
  </si>
  <si>
    <t>AGR.15.000332</t>
  </si>
  <si>
    <t>Д-10/2017-158 от 22.06.2017 спецификация №333</t>
  </si>
  <si>
    <t>AGR.15.000333</t>
  </si>
  <si>
    <t>Д-10/2017-158 от 22.06.2017 спецификация №334</t>
  </si>
  <si>
    <t>AGR.15.000334</t>
  </si>
  <si>
    <t>Д-10/2017-158 от 22.06.2017 спецификация №312</t>
  </si>
  <si>
    <t>AGR.15.000335</t>
  </si>
  <si>
    <t>Д-10/2017-158 от 22.06.2017 спецификация №325</t>
  </si>
  <si>
    <t>AGR.15.000336</t>
  </si>
  <si>
    <t>Д-10/2017-158 от 22.06.2017 спецификация №253</t>
  </si>
  <si>
    <t>AGR.15.000337</t>
  </si>
  <si>
    <t>Д-10/2017-158 от 22.06.2017 спецификация №318</t>
  </si>
  <si>
    <t>AGR.15.000338</t>
  </si>
  <si>
    <t>Д-10/2017-158 от 22.06.2017 спецификация №330</t>
  </si>
  <si>
    <t>AGR.15.000339</t>
  </si>
  <si>
    <t>Д-10/2017-158 от 22.06.2017 спецификация №348</t>
  </si>
  <si>
    <t>AGR.15.000344</t>
  </si>
  <si>
    <t>AGR.15.000345</t>
  </si>
  <si>
    <t>Д-10/2017-158 от 22.06.2017 спецификация №364</t>
  </si>
  <si>
    <t>AGR.15.000346</t>
  </si>
  <si>
    <t>Д-10/2017-158 от 22.06.2017 спецификация №349</t>
  </si>
  <si>
    <t>AGR.15.000349</t>
  </si>
  <si>
    <t>Д-10/2017-158 от 22.06.2017 спецификация №280</t>
  </si>
  <si>
    <t>AGR.15.000350</t>
  </si>
  <si>
    <t>Д-10/2017-158 от 22.06.2017 спецификация №260</t>
  </si>
  <si>
    <t>AGR.15.000373</t>
  </si>
  <si>
    <t>Д-10/2017-158 от 22.06.2017 спецификация №369</t>
  </si>
  <si>
    <t>AGR.15.000374</t>
  </si>
  <si>
    <t>Д-10/2017-158 от 22.06.2017 спецификация №347</t>
  </si>
  <si>
    <t>AGR.15.000375</t>
  </si>
  <si>
    <t>Д-10/2017-158 от 22.06.2017 спецификация №355</t>
  </si>
  <si>
    <t>AGR.15.000376</t>
  </si>
  <si>
    <t>Д-10/2017-158 от 22.06.2017 спецификация №374</t>
  </si>
  <si>
    <t>AGR.15.000377</t>
  </si>
  <si>
    <t>Д-10/2017-158 от 22.06.2017 спецификация №173</t>
  </si>
  <si>
    <t>AGR.15.000428</t>
  </si>
  <si>
    <t>AGR.15.000430</t>
  </si>
  <si>
    <t>Д-10/2017-158 от 22.06.2017 спецификация №273</t>
  </si>
  <si>
    <t>AGR.15.000439</t>
  </si>
  <si>
    <t>Д-10/2017-158 от 22.06.2017 спецификация №367</t>
  </si>
  <si>
    <t>AGR.15.000440</t>
  </si>
  <si>
    <t>Д-10/2017-158 от 22.06.2017 спецификация №221</t>
  </si>
  <si>
    <t>AGR.15.000441</t>
  </si>
  <si>
    <t>Д-10/2017-158 от 22.06.2017 спецификация №339</t>
  </si>
  <si>
    <t>AGR.15.000442</t>
  </si>
  <si>
    <t>Д-10/2017-158 от 22.06.2017 спецификация №238</t>
  </si>
  <si>
    <t>AGR.15.000443</t>
  </si>
  <si>
    <t>Д-10/2017-158 от 22.06.2017 спецификация №415</t>
  </si>
  <si>
    <t>AGR.15.000444</t>
  </si>
  <si>
    <t>Д-10/2017-158 от 22.06.2017 спецификация №388</t>
  </si>
  <si>
    <t>AGR.15.000445</t>
  </si>
  <si>
    <t>Д-10/2017-158 от 22.06.2017 спецификация №353</t>
  </si>
  <si>
    <t>AGR.15.000446</t>
  </si>
  <si>
    <t>Д-10/2017-158 от 22.06.2017 спецификация №362</t>
  </si>
  <si>
    <t>AGR.15.000447</t>
  </si>
  <si>
    <t>Д-10/2017-158 от 22.06.2017 спецификация №416</t>
  </si>
  <si>
    <t>AGR.15.000448</t>
  </si>
  <si>
    <t>Д-10/2017-158 от 22.06.2017 спецификация №287</t>
  </si>
  <si>
    <t>AGR.15.000452</t>
  </si>
  <si>
    <t>Д-10/2017-158 от 22.06.2017 спецификация №340</t>
  </si>
  <si>
    <t>AGR.15.000453</t>
  </si>
  <si>
    <t>Д-10/2017-158 от 22.06.2017 спецификация №341</t>
  </si>
  <si>
    <t>AGR.15.000454</t>
  </si>
  <si>
    <t>Д-10/2017-158 от 22.06.2017 спецификация №378</t>
  </si>
  <si>
    <t>AGR.15.000455</t>
  </si>
  <si>
    <t>Д-10/2017-158 от 22.06.2017 спецификация №381</t>
  </si>
  <si>
    <t>AGR.15.000456</t>
  </si>
  <si>
    <t>AGR.15.000457</t>
  </si>
  <si>
    <t>Д-10/2017-158 от 22.06.2017 спецификация №309</t>
  </si>
  <si>
    <t>AGR.15.000458</t>
  </si>
  <si>
    <t>Д-10/2017-158 от 22.06.2017 спецификация №307</t>
  </si>
  <si>
    <t>AGR.15.000459</t>
  </si>
  <si>
    <t>Д-10/2017-158 от 22.06.2017 спецификация №332</t>
  </si>
  <si>
    <t>AGR.15.000460</t>
  </si>
  <si>
    <t>Д-10/2017-158 от 22.06.2017 спецификация №329</t>
  </si>
  <si>
    <t>AGR.15.000461</t>
  </si>
  <si>
    <t>Д-10/2017-158 от 22.06.2017 спецификация №321</t>
  </si>
  <si>
    <t>AGR.15.000462</t>
  </si>
  <si>
    <t>Д-10/2017-158 от 22.06.2017 спецификация №382</t>
  </si>
  <si>
    <t>AGR.15.000463</t>
  </si>
  <si>
    <t>Д-10/2017-158 от 22.06.2017 спецификация №350</t>
  </si>
  <si>
    <t>AGR.15.000464</t>
  </si>
  <si>
    <t>Д-10/2017-158 от 22.06.2017 спецификация №331</t>
  </si>
  <si>
    <t>AGR.15.000465</t>
  </si>
  <si>
    <t>Д-10/2017-158 от 22.06.2017 спецификация №363</t>
  </si>
  <si>
    <t>AGR.15.000466</t>
  </si>
  <si>
    <t>Д-10/2017-158 от 22.06.2017 спецификация №370</t>
  </si>
  <si>
    <t>AGR.15.000467</t>
  </si>
  <si>
    <t>Д-10/2017-158 от 22.06.2017 спецификация №297</t>
  </si>
  <si>
    <t>AGR.15.000468</t>
  </si>
  <si>
    <t>Д-10/2017-158 от 22.06.2017 спецификация №310</t>
  </si>
  <si>
    <t>AGR.15.000470</t>
  </si>
  <si>
    <t>Д-10/2017-158 от 22.06.2017 спецификация №174</t>
  </si>
  <si>
    <t>AGR.15.000471</t>
  </si>
  <si>
    <t>Д-10/2017-158 от 22.06.2017 спецификация №185</t>
  </si>
  <si>
    <t>AGR.15.000472</t>
  </si>
  <si>
    <t>Д-10/2017-158 от 22.06.2017 спецификация №229</t>
  </si>
  <si>
    <t>AGR.15.000473</t>
  </si>
  <si>
    <t>Д-10/2017-158 от 22.06.2017 спецификация №237</t>
  </si>
  <si>
    <t>AGR.15.000474</t>
  </si>
  <si>
    <t>Д-10/2017-158 от 22.06.2017 спецификация №271</t>
  </si>
  <si>
    <t>AGR.15.000475</t>
  </si>
  <si>
    <t>Д-10/2017-158 от 22.06.2017 спецификация №305</t>
  </si>
  <si>
    <t>AGR.15.000476</t>
  </si>
  <si>
    <t>Д-10/2017-158 от 22.06.2017 спецификация №306</t>
  </si>
  <si>
    <t>AGR.15.000477</t>
  </si>
  <si>
    <t>Д-10/2017-158 от 22.06.2017 спецификация №311</t>
  </si>
  <si>
    <t>AGR.15.000478</t>
  </si>
  <si>
    <t>Д-10/2017-158 от 22.06.2017 спецификация №313</t>
  </si>
  <si>
    <t>AGR.15.000479</t>
  </si>
  <si>
    <t>Д-10/2017-158 от 22.06.2017 спецификация №338</t>
  </si>
  <si>
    <t>AGR.15.000480</t>
  </si>
  <si>
    <t>Д-10/2017-158 от 22.06.2017 спецификация №359</t>
  </si>
  <si>
    <t>AGR.15.000481</t>
  </si>
  <si>
    <t>Д-10/2017-158 от 22.06.2017 спецификация №366</t>
  </si>
  <si>
    <t>AGR.15.000482</t>
  </si>
  <si>
    <t>Д-10/2017-158 от 22.06.2017 спецификация №375</t>
  </si>
  <si>
    <t>AGR.15.000483</t>
  </si>
  <si>
    <t>Д-10/2017-158 от 22.06.2017 спецификация №396</t>
  </si>
  <si>
    <t>AGR.15.000484</t>
  </si>
  <si>
    <t>Д-10/2017-158 от 22.06.2017 спецификация №356</t>
  </si>
  <si>
    <t>AGR.15.000493</t>
  </si>
  <si>
    <t>AGR.15.000501</t>
  </si>
  <si>
    <t>Д-10/2017-158 от 22.06.2017 спецификация №360</t>
  </si>
  <si>
    <t>AGR.15.000502</t>
  </si>
  <si>
    <t>Д-10/2017-158 от 22.06.2017 спецификация №431</t>
  </si>
  <si>
    <t>AGR.15.000503</t>
  </si>
  <si>
    <t>Д-10/2017-158 от 22.06.2017 спецификация №423</t>
  </si>
  <si>
    <t>AGR.15.000504</t>
  </si>
  <si>
    <t>Д-10/2017-158 от 22.06.2017 спецификация №335</t>
  </si>
  <si>
    <t>AGR.15.000510</t>
  </si>
  <si>
    <t>Д-10/2017-158 от 22.06.2017 спецификация №392</t>
  </si>
  <si>
    <t>AGR.15.000511</t>
  </si>
  <si>
    <t>Д-10/2017-158 от 22.06.2017 спецификация №435</t>
  </si>
  <si>
    <t>AGR.15.000512</t>
  </si>
  <si>
    <t>Д-10/2017-158 от 22.06.2017 спецификация №424</t>
  </si>
  <si>
    <t>AGR.15.000514</t>
  </si>
  <si>
    <t>Д-10/2017-158 от 22.06.2017 спецификация №421</t>
  </si>
  <si>
    <t>AGR.15.000515</t>
  </si>
  <si>
    <t>Д-10/2017-158 от 22.06.2017 спецификация №361</t>
  </si>
  <si>
    <t>AGR.15.000517</t>
  </si>
  <si>
    <t>AGR.15.000524</t>
  </si>
  <si>
    <t>Д-10/2017-158 от 22.06.2017 спецификация №292</t>
  </si>
  <si>
    <t>AGR.15.000530</t>
  </si>
  <si>
    <t>Д-10/2017-158 от 22.06.2017 спецификация №377</t>
  </si>
  <si>
    <t>AGR.15.000531</t>
  </si>
  <si>
    <t>Д-10/2017-158 от 22.06.2017 спецификация №442</t>
  </si>
  <si>
    <t>AGR.15.000532</t>
  </si>
  <si>
    <t>Д-10/2017-158 от 22.06.2017 спецификация №429</t>
  </si>
  <si>
    <t>AGR.15.000569</t>
  </si>
  <si>
    <t>Д-10/2017-158 от 22.06.2017 спецификация №474</t>
  </si>
  <si>
    <t>AGR.15.000570</t>
  </si>
  <si>
    <t>AGR.15.000580</t>
  </si>
  <si>
    <t>Д-10/2017-158 от 22.06.2017 спецификация №457</t>
  </si>
  <si>
    <t>AGR.15.000581</t>
  </si>
  <si>
    <t>Д-10/2017-158 от 22.06.2017 спецификация №432</t>
  </si>
  <si>
    <t>AGR.15.000582</t>
  </si>
  <si>
    <t>Д-10/2017-158 от 22.06.2017 спецификация №344</t>
  </si>
  <si>
    <t>AGR.15.000583</t>
  </si>
  <si>
    <t>Д-10/2017-158 от 22.06.2017 спецификация №261</t>
  </si>
  <si>
    <t>AGR.15.000584</t>
  </si>
  <si>
    <t>Д-10/2017-158 от 22.06.2017 спецификация №443</t>
  </si>
  <si>
    <t>AGR.15.000585</t>
  </si>
  <si>
    <t>Д-10/2017-158 от 22.06.2017 спецификация №430</t>
  </si>
  <si>
    <t>AGR.15.000586</t>
  </si>
  <si>
    <t>Д-10/2017-158 от 22.06.2017 спецификация №386</t>
  </si>
  <si>
    <t>AGR.15.000587</t>
  </si>
  <si>
    <t>Д-10/2017-158 от 22.06.2017 спецификация №440</t>
  </si>
  <si>
    <t>AGR.15.000588</t>
  </si>
  <si>
    <t>Д-10/2017-158 от 22.06.2017 спецификация №422</t>
  </si>
  <si>
    <t>AGR.15.000589</t>
  </si>
  <si>
    <t>Д-10/2017-158 от 22.06.2017 спецификация №397</t>
  </si>
  <si>
    <t>AGR.15.000590</t>
  </si>
  <si>
    <t>Д-10/2017-158 от 22.06.2017 спецификация №308</t>
  </si>
  <si>
    <t>AGR.15.000591</t>
  </si>
  <si>
    <t>Д-10/2017-158 от 22.06.2017 спецификация №428</t>
  </si>
  <si>
    <t>AGR.15.000596</t>
  </si>
  <si>
    <t>Д-10/2017-158 от 22.06.2017 спецификация №337</t>
  </si>
  <si>
    <t>AGR.15.000597</t>
  </si>
  <si>
    <t>Д-10/2017-158 от 22.06.2017 спецификация №345</t>
  </si>
  <si>
    <t>AGR.15.000598</t>
  </si>
  <si>
    <t>Д-10/2017-158 от 22.06.2017 спецификация №343</t>
  </si>
  <si>
    <t>AGR.15.000599</t>
  </si>
  <si>
    <t>Д-10/2017-158 от 22.06.2017 спецификация №376</t>
  </si>
  <si>
    <t>AGR.15.000600</t>
  </si>
  <si>
    <t>Д-10/2017-158 от 22.06.2017 спецификация №380</t>
  </si>
  <si>
    <t>AGR.15.000601</t>
  </si>
  <si>
    <t>Д-10/2017-158 от 22.06.2017 спецификация №385</t>
  </si>
  <si>
    <t>AGR.15.000602</t>
  </si>
  <si>
    <t>Д-10/2017-158 от 22.06.2017 спецификация №394</t>
  </si>
  <si>
    <t>AGR.15.000603</t>
  </si>
  <si>
    <t>Д-10/2017-158 от 22.06.2017 спецификация №401</t>
  </si>
  <si>
    <t>AGR.15.000604</t>
  </si>
  <si>
    <t>Д-10/2017-158 от 22.06.2017 спецификация №402</t>
  </si>
  <si>
    <t>AGR.15.000605</t>
  </si>
  <si>
    <t>Д-10/2017-158 от 22.06.2017 спецификация №405</t>
  </si>
  <si>
    <t>AGR.15.000606</t>
  </si>
  <si>
    <t>Д-10/2017-158 от 22.06.2017 спецификация №406</t>
  </si>
  <si>
    <t>AGR.15.000607</t>
  </si>
  <si>
    <t>Д-10/2017-158 от 22.06.2017 спецификация №409</t>
  </si>
  <si>
    <t>AGR.15.000608</t>
  </si>
  <si>
    <t>Д-10/2017-158 от 22.06.2017 спецификация №412</t>
  </si>
  <si>
    <t>AGR.15.000609</t>
  </si>
  <si>
    <t>Д-10/2017-158 от 22.06.2017 спецификация №413</t>
  </si>
  <si>
    <t>AGR.15.000610</t>
  </si>
  <si>
    <t>Д-10/2017-158 от 22.06.2017 спецификация №414</t>
  </si>
  <si>
    <t>AGR.15.000611</t>
  </si>
  <si>
    <t>Д-10/2017-158 от 22.06.2017 спецификация №420</t>
  </si>
  <si>
    <t>AGR.15.000612</t>
  </si>
  <si>
    <t>Д-10/2017-158 от 22.06.2017 спецификация №427</t>
  </si>
  <si>
    <t>AGR.15.000613</t>
  </si>
  <si>
    <t>Д-10/2017-158 от 22.06.2017 спецификация №437</t>
  </si>
  <si>
    <t>AGR.15.000614</t>
  </si>
  <si>
    <t>Д-10/2017-158 от 22.06.2017 спецификация №441</t>
  </si>
  <si>
    <t>AGR.15.000615</t>
  </si>
  <si>
    <t>Д-10/2017-158 от 22.06.2017 спецификация №448</t>
  </si>
  <si>
    <t>AGR.15.000616</t>
  </si>
  <si>
    <t>Д-10/2017-158 от 22.06.2017 спецификация №460</t>
  </si>
  <si>
    <t>AGR.15.000617</t>
  </si>
  <si>
    <t>Д-10/2017-158 от 22.06.2017 спецификация №464</t>
  </si>
  <si>
    <t>AGR.15.000618</t>
  </si>
  <si>
    <t>Д-10/2017-158 от 22.06.2017 спецификация №476</t>
  </si>
  <si>
    <t>AGR.15.000619</t>
  </si>
  <si>
    <t>Д-10/2017-158 от 22.06.2017 спецификация №389</t>
  </si>
  <si>
    <t>AGR.15.000620</t>
  </si>
  <si>
    <t>Д-10/2017-158 от 22.06.2017 спецификация №322</t>
  </si>
  <si>
    <t>AGR.15.000621</t>
  </si>
  <si>
    <t>Д-10/2017-158 от 22.06.2017 спецификация №419</t>
  </si>
  <si>
    <t>AGR.15.000624</t>
  </si>
  <si>
    <t>AGR.15.000626</t>
  </si>
  <si>
    <t>Д-10/2017-158 от 22.06.2017 спецификация №444</t>
  </si>
  <si>
    <t>AGR.15.000627</t>
  </si>
  <si>
    <t>Д-10/2017-158 от 22.06.2017 спецификация №317</t>
  </si>
  <si>
    <t>AGR.15.000628</t>
  </si>
  <si>
    <t>Д-10/2017-158 от 22.06.2017 спецификация №357</t>
  </si>
  <si>
    <t>AGR.15.000631</t>
  </si>
  <si>
    <t>Д-10/2017-158 от 22.06.2017 спецификация №438</t>
  </si>
  <si>
    <t>AGR.15.000633</t>
  </si>
  <si>
    <t>AGR.15.000634</t>
  </si>
  <si>
    <t>AGR.15.000638</t>
  </si>
  <si>
    <t>Д-10/2017-158 от 22.06.2017 спецификация №439</t>
  </si>
  <si>
    <t>AGR.15.000640</t>
  </si>
  <si>
    <t>AGR.15.000641</t>
  </si>
  <si>
    <t>Д-10/2017-158 от 22.06.2017 спецификация №475</t>
  </si>
  <si>
    <t>AGR.15.000642</t>
  </si>
  <si>
    <t>AGR.15.000644</t>
  </si>
  <si>
    <t>AGR.15.000645</t>
  </si>
  <si>
    <t>AGR.15.000646</t>
  </si>
  <si>
    <t>AGR.15.000647</t>
  </si>
  <si>
    <t>AGR.15.000648</t>
  </si>
  <si>
    <t>AGR.15.000649</t>
  </si>
  <si>
    <t>AGR.15.000652</t>
  </si>
  <si>
    <t>AGR.15.000653</t>
  </si>
  <si>
    <t>Д-10/2017-158 от 22.06.2017 спецификация №449</t>
  </si>
  <si>
    <t>AGR.15.000661</t>
  </si>
  <si>
    <t>Д-10/2017-158 от 22.06.2017 спецификация №434</t>
  </si>
  <si>
    <t>AGR.15.000662</t>
  </si>
  <si>
    <t>AGR.15.000663</t>
  </si>
  <si>
    <t>AGR.15.000668</t>
  </si>
  <si>
    <t>Д-10/2017-158 от 22.06.2017 спецификация №354</t>
  </si>
  <si>
    <t>AGR.15.000669</t>
  </si>
  <si>
    <t>Д-10/2017-158 от 22.06.2017 спецификация №479</t>
  </si>
  <si>
    <t>AGR.15.000672</t>
  </si>
  <si>
    <t>Д-10/2017-158 от 22.06.2017 спецификация №477</t>
  </si>
  <si>
    <t>AGR.15.000682</t>
  </si>
  <si>
    <t>AGR.15.000683</t>
  </si>
  <si>
    <t>Д-10/2017-158 от 22.06.2017 спецификация №395</t>
  </si>
  <si>
    <t>AGR.15.000684</t>
  </si>
  <si>
    <t>AGR.15.000685</t>
  </si>
  <si>
    <t>Д-10/2017-158 от 22.06.2017 спецификация №408</t>
  </si>
  <si>
    <t>AGR.15.000686</t>
  </si>
  <si>
    <t>Д-10/2017-158 от 22.06.2017 спецификация №458</t>
  </si>
  <si>
    <t>AGR.15.000687</t>
  </si>
  <si>
    <t>Д-10/2017-158 от 22.06.2017 Спецификация №450</t>
  </si>
  <si>
    <t>AGR.15.000689</t>
  </si>
  <si>
    <t>Д-10/2017-158 от 22.06.2017 Спецификация №453</t>
  </si>
  <si>
    <t>AGR.15.000708</t>
  </si>
  <si>
    <t>Д-10/2017-158 от 22.06.2017 спецификация №539</t>
  </si>
  <si>
    <t>AGR.15.000717</t>
  </si>
  <si>
    <t>Д-10/2017-158 от 22.06.2017 спецификация №494</t>
  </si>
  <si>
    <t>AGR.15.000725</t>
  </si>
  <si>
    <t>Д-10/2017-158 от 22.06.2017 спецификация №426</t>
  </si>
  <si>
    <t>AGR.15.000726</t>
  </si>
  <si>
    <t>Д-10/2017-158 от 22.06.2017 спецификация №368</t>
  </si>
  <si>
    <t>AGR.15.000728</t>
  </si>
  <si>
    <t>AGR.15.000732</t>
  </si>
  <si>
    <t>Д-10/2017-158 от 22.06.2017 спецификация №491</t>
  </si>
  <si>
    <t>AGR.15.000733</t>
  </si>
  <si>
    <t>Д-10/2017-158 от 22.06.2017 спецификация №489</t>
  </si>
  <si>
    <t>AGR.15.000734</t>
  </si>
  <si>
    <t>Д-10/2017-158 от 22.06.2017 спецификация №490</t>
  </si>
  <si>
    <t>AGR.15.000736</t>
  </si>
  <si>
    <t>Д-10/2017-158 от 22.06.2017 спецификация №336</t>
  </si>
  <si>
    <t>AGR.15.000737</t>
  </si>
  <si>
    <t>Д-10/2017-158 от 22.06.2017 Спецификация №384</t>
  </si>
  <si>
    <t>AGR.15.000738</t>
  </si>
  <si>
    <t>Д-10/2017-158 от 22.06.2017 спецификация №467</t>
  </si>
  <si>
    <t>AGR.15.000739</t>
  </si>
  <si>
    <t>Д-10/2017-158 от 22.06.2017 спецификация №468</t>
  </si>
  <si>
    <t>AGR.15.000740</t>
  </si>
  <si>
    <t>Д-10/2017-158 от 22.06.2017 спецификация №470</t>
  </si>
  <si>
    <t>AGR.15.000741</t>
  </si>
  <si>
    <t>Д-10/2017-158 от 22.06.2017 спецификация №471</t>
  </si>
  <si>
    <t>AGR.15.000742</t>
  </si>
  <si>
    <t>Д-10/2017-158 от 22.06.2017 спецификация №472</t>
  </si>
  <si>
    <t>AGR.15.000743</t>
  </si>
  <si>
    <t>Д-10/2017-158 от 22.06.2017 спецификация №473</t>
  </si>
  <si>
    <t>AGR.15.000746</t>
  </si>
  <si>
    <t>Д-10/2017-158 от 22.06.2017 спецификация №463</t>
  </si>
  <si>
    <t>AGR.15.000747</t>
  </si>
  <si>
    <t>Д-10/2017-158 от 22.06.2017 спецификация №425</t>
  </si>
  <si>
    <t>AGR.15.000759</t>
  </si>
  <si>
    <t>Д-10/2017-158 от 22.06.2017 спецификация №387</t>
  </si>
  <si>
    <t>AGR.15.000764</t>
  </si>
  <si>
    <t>Д-10/2017-158 от 22.06.2017 спецификация №465</t>
  </si>
  <si>
    <t>AGR.15.000765</t>
  </si>
  <si>
    <t>Д-10/2017-158 от 22.06.2017 спецификация №516</t>
  </si>
  <si>
    <t>AGR.15.000766</t>
  </si>
  <si>
    <t>Д-10/2017-158 от 22.06.2017 спецификация №512</t>
  </si>
  <si>
    <t>AGR.15.000767</t>
  </si>
  <si>
    <t>Д-10/2017-158 от 22.06.2017 спецификация №488</t>
  </si>
  <si>
    <t>AGR.15.000768</t>
  </si>
  <si>
    <t>Д-10/2017-158 от 22.06.2017 спецификация №403</t>
  </si>
  <si>
    <t>AGR.15.000778</t>
  </si>
  <si>
    <t>AGR.15.000779</t>
  </si>
  <si>
    <t>Д-10/2017-158 от 22.06.2017 спецификация №484</t>
  </si>
  <si>
    <t>AGR.15.000780</t>
  </si>
  <si>
    <t>Д-10/2017-158 от 22.06.2017 спецификация №391</t>
  </si>
  <si>
    <t>AGR.15.000781</t>
  </si>
  <si>
    <t>Д-10/2017-158 от 22.06.2017 спецификация №499</t>
  </si>
  <si>
    <t>AGR.15.000784</t>
  </si>
  <si>
    <t>Д-10/2017-158 от 22.06.2017 спецификация №493</t>
  </si>
  <si>
    <t>AGR.15.000786</t>
  </si>
  <si>
    <t>Д-10/2017-158 от 22.06.2017 спецификация №533</t>
  </si>
  <si>
    <t>AGR.15.000788</t>
  </si>
  <si>
    <t>Д-10/2017-158 от 22.06.2017 спецификация №521</t>
  </si>
  <si>
    <t>AGR.15.000789</t>
  </si>
  <si>
    <t>Д-10/2017-158 от 22.06.2017 спецификация №372</t>
  </si>
  <si>
    <t>AGR.15.000790</t>
  </si>
  <si>
    <t>Д-10/2017-158 от 22.06.2017 спецификация №379</t>
  </si>
  <si>
    <t>AGR.15.000792</t>
  </si>
  <si>
    <t>Д-10/2017-158 от 22.06.2017 спецификация №554</t>
  </si>
  <si>
    <t>AGR.15.000793</t>
  </si>
  <si>
    <t>AGR.15.000795</t>
  </si>
  <si>
    <t>Д-10/2017-158 от 22.06.2017 Спецификация №451</t>
  </si>
  <si>
    <t>AGR.15.000797</t>
  </si>
  <si>
    <t>AGR.15.000798</t>
  </si>
  <si>
    <t>AGR.15.000799</t>
  </si>
  <si>
    <t>AGR.15.000800</t>
  </si>
  <si>
    <t>Д-10/2017-158 от 22.06.2017 спецификация №528</t>
  </si>
  <si>
    <t>AGR.15.000805</t>
  </si>
  <si>
    <t>Д-10/2017-158 от 22.06.2017 спецификация №445</t>
  </si>
  <si>
    <t>AGR.15.000807</t>
  </si>
  <si>
    <t>Д-10/2017-158 от 22.06.2017 спецификация №515</t>
  </si>
  <si>
    <t>AGR.15.000808</t>
  </si>
  <si>
    <t>Д-10/2017-158 от 22.06.2017 спецификация №496</t>
  </si>
  <si>
    <t>AGR.15.000813</t>
  </si>
  <si>
    <t>Д-10/2017-158 от 22.06.2017 спецификация №510</t>
  </si>
  <si>
    <t>AGR.15.000814</t>
  </si>
  <si>
    <t>Д-10/2017-158 от 22.06.2017 спецификация №509</t>
  </si>
  <si>
    <t>AGR.15.000815</t>
  </si>
  <si>
    <t>Д-10/2017-158 от 22.06.2017 спецификация №482</t>
  </si>
  <si>
    <t>AGR.15.000816</t>
  </si>
  <si>
    <t>Д-10/2017-158 от 22.06.2017 спецификация №497</t>
  </si>
  <si>
    <t>AGR.15.000817</t>
  </si>
  <si>
    <t>Д-10/2017-158 от 22.06.2017 спецификация №346</t>
  </si>
  <si>
    <t>AGR.15.000819</t>
  </si>
  <si>
    <t>Д-10/2017-158 от 22.06.2017 спецификация №500</t>
  </si>
  <si>
    <t>AGR.15.000820</t>
  </si>
  <si>
    <t>Д-10/2017-158 от 22.06.2017 спецификация №495</t>
  </si>
  <si>
    <t>AGR.15.000821</t>
  </si>
  <si>
    <t>Д-10/2017-158 от 22.06.2017 спецификация №525</t>
  </si>
  <si>
    <t>AGR.15.000822</t>
  </si>
  <si>
    <t>Д-10/2017-158 от 22.06.2017 спецификация №487</t>
  </si>
  <si>
    <t>AGR.15.000824</t>
  </si>
  <si>
    <t>Д-10/2017-158 от 22.06.2017 спецификация №371</t>
  </si>
  <si>
    <t>AGR.15.000825</t>
  </si>
  <si>
    <t>Д-10/2017-158 от 22.06.2017 спецификация №485</t>
  </si>
  <si>
    <t>AGR.15.000828</t>
  </si>
  <si>
    <t>Д-10/2017-158 от 22.06.2017 спецификация №410</t>
  </si>
  <si>
    <t>AGR.15.000829</t>
  </si>
  <si>
    <t>Д-10/2017-158 от 22.06.2017 Спецификация №383</t>
  </si>
  <si>
    <t>AGR.15.000832</t>
  </si>
  <si>
    <t>Д-10/2017-158 от 22.06.2017 спецификация №511</t>
  </si>
  <si>
    <t>AGR.15.000833</t>
  </si>
  <si>
    <t>Д-10/2017-158 от 22.06.2017 спецификация №462</t>
  </si>
  <si>
    <t>AGR.15.000845</t>
  </si>
  <si>
    <t>Д-10/2017-158 от 22.06.2017 спецификация №543</t>
  </si>
  <si>
    <t>AGR.15.000849</t>
  </si>
  <si>
    <t>Д-10/2017-158 от 22.06.2017 спецификация №461</t>
  </si>
  <si>
    <t>AGR.15.000859</t>
  </si>
  <si>
    <t>Д-10/2017-158 от 22.06.2017 спецификация №513</t>
  </si>
  <si>
    <t>AGR.15.000860</t>
  </si>
  <si>
    <t>Д-10/2017-158 от 22.06.2017 спецификация №358</t>
  </si>
  <si>
    <t>AGR.15.000865</t>
  </si>
  <si>
    <t>AGR.15.000866</t>
  </si>
  <si>
    <t>AGR.15.000868</t>
  </si>
  <si>
    <t>Д-10/2017-158 от 22.06.2017 спецификация № 213</t>
  </si>
  <si>
    <t>AGR.15.000869</t>
  </si>
  <si>
    <t>Д-10/2017-158 от 22.06.2017 спецификация № 384</t>
  </si>
  <si>
    <t>AGR.15.000871</t>
  </si>
  <si>
    <t>Д-10/2017-158 от 22.06.2017 спецификация №534</t>
  </si>
  <si>
    <t>AGR.15.000872</t>
  </si>
  <si>
    <t>Д-10/2017-158 от 22.06.2017 спецификация №492</t>
  </si>
  <si>
    <t>AGR.15.000873</t>
  </si>
  <si>
    <t>Д-10/2017-158 от 22.06.2017 спецификация №545</t>
  </si>
  <si>
    <t>AGR.15.000874</t>
  </si>
  <si>
    <t>Д-10/2017-158 от 22.06.2017 спецификация №548</t>
  </si>
  <si>
    <t>AGR.15.000876</t>
  </si>
  <si>
    <t>AGR.15.000885</t>
  </si>
  <si>
    <t>Д-10/2017-158 от 22.06.2017 спецификация №365</t>
  </si>
  <si>
    <t>AGR.15.000892</t>
  </si>
  <si>
    <t>Д-10/2017-158 от 22.06.2017 спецификация №559</t>
  </si>
  <si>
    <t>AGR.15.000900</t>
  </si>
  <si>
    <t>Д-10/2017-158 от 22.06.2017 спецификация №549</t>
  </si>
  <si>
    <t>AGR.15.000905</t>
  </si>
  <si>
    <t>Д-10/2017-158 от 22.06.2017 Спецификация №452</t>
  </si>
  <si>
    <t>AGR.15.000906</t>
  </si>
  <si>
    <t>AGR.15.000907</t>
  </si>
  <si>
    <t>Д-10/2017-158 от 22.06.2017 спецификация №398</t>
  </si>
  <si>
    <t>AGR.15.000917</t>
  </si>
  <si>
    <t>Д-10/2017-158 от 22.06.2017 спецификация №520</t>
  </si>
  <si>
    <t>AGR.15.000920</t>
  </si>
  <si>
    <t>Д-10/2017-158 от 22.06.2017 Спецификация №455</t>
  </si>
  <si>
    <t>AGR.15.000923</t>
  </si>
  <si>
    <t>Д-10/2017-158 от 22.06.2017 спецификация №503</t>
  </si>
  <si>
    <t>AGR.15.000925</t>
  </si>
  <si>
    <t>Д-10/2017-158 от 22.06.2017 спецификация №531</t>
  </si>
  <si>
    <t>AGR.15.000926</t>
  </si>
  <si>
    <t>Д-10/2017-158 от 22.06.2017 спецификация №575</t>
  </si>
  <si>
    <t>AGR.15.000927</t>
  </si>
  <si>
    <t>Д-10/2017-158 от 22.06.2017 спецификация №483</t>
  </si>
  <si>
    <t>AGR.15.000928</t>
  </si>
  <si>
    <t>Д-10/2017-158 от 22.06.2017 спецификация №592</t>
  </si>
  <si>
    <t>AGR.15.000930</t>
  </si>
  <si>
    <t>Д-10/2017-158 от 22.06.2017 спецификация №593</t>
  </si>
  <si>
    <t>AGR.15.000932</t>
  </si>
  <si>
    <t>Д-10/2017-158 от 22.06.2017 спецификация №486</t>
  </si>
  <si>
    <t>AGR.15.000933</t>
  </si>
  <si>
    <t>Д-10/2017-158 от 22.06.2017 спецификация №560</t>
  </si>
  <si>
    <t>AGR.15.000935</t>
  </si>
  <si>
    <t>Д-10/2017-158 от 22.06.2017 спецификация №529</t>
  </si>
  <si>
    <t>AGR.15.000937</t>
  </si>
  <si>
    <t>Д-10/2017-158 от 22.06.2017 спецификация №569</t>
  </si>
  <si>
    <t>AGR.15.000949</t>
  </si>
  <si>
    <t>Д-10/2017-158 от 22.06.2017 спецификация №352</t>
  </si>
  <si>
    <t>AGR.15.000967</t>
  </si>
  <si>
    <t>Д-10/2017-158 от 22.06.2017 Спецификация №454</t>
  </si>
  <si>
    <t>AGR.15.000971</t>
  </si>
  <si>
    <t>Д-10/2017-158 от 22.06.2017 Спецификация №433</t>
  </si>
  <si>
    <t>AGR.15.000980</t>
  </si>
  <si>
    <t>Д-10/2017-158 от 22.06.2017 спецификация №553</t>
  </si>
  <si>
    <t>AGR.15.000986</t>
  </si>
  <si>
    <t>Д-10/2017-158 от 22.06.2017 спецификация №478</t>
  </si>
  <si>
    <t>AGR.15.000994</t>
  </si>
  <si>
    <t>Д-10/2017-158 от 22.06.2017 спецификация №446</t>
  </si>
  <si>
    <t>AGR.15.000995</t>
  </si>
  <si>
    <t>Д-10/2017-158 от 22.06.2017 спецификация №596</t>
  </si>
  <si>
    <t>AGR.15.000996</t>
  </si>
  <si>
    <t>Д-10/2017-158 от 22.06.2017 спецификация №547</t>
  </si>
  <si>
    <t>AGR.15.001019</t>
  </si>
  <si>
    <t>Д-10/2017-158 от 22.06.2017 спецификация №594</t>
  </si>
  <si>
    <t>AGR.15.001020</t>
  </si>
  <si>
    <t>Д-10/2017-158 от 22.06.2017 спецификация №612</t>
  </si>
  <si>
    <t>AGR.15.001021</t>
  </si>
  <si>
    <t>Д-10/2017-158 от 22.06.2017 спецификация №537</t>
  </si>
  <si>
    <t>AGR.15.001022</t>
  </si>
  <si>
    <t>Д-10/2017-158 от 22.06.2017 спецификация №523</t>
  </si>
  <si>
    <t>AGR.15.001023</t>
  </si>
  <si>
    <t>Д-10/2017-158 от 22.06.2017 спецификация №599</t>
  </si>
  <si>
    <t>AGR.15.001024</t>
  </si>
  <si>
    <t>Д-10/2017-158 от 22.06.2017 спецификация №597</t>
  </si>
  <si>
    <t>AGR.15.001027</t>
  </si>
  <si>
    <t>Д-10/2017-158 от 22.06.2017 спецификация №557</t>
  </si>
  <si>
    <t>AGR.15.001028</t>
  </si>
  <si>
    <t>Д-10/2017-158 от 22.06.2017 спецификация №541</t>
  </si>
  <si>
    <t>AGR.15.001029</t>
  </si>
  <si>
    <t>Д-10/2017-158 от 22.06.2017 спецификация №585</t>
  </si>
  <si>
    <t>AGR.15.001035</t>
  </si>
  <si>
    <t>Д-10/2017-158 от 22.06.2017 спецификация №508</t>
  </si>
  <si>
    <t>AGR.15.001038</t>
  </si>
  <si>
    <t>Д-10/2017-158 от 22.06.2017 спецификация №480</t>
  </si>
  <si>
    <t>AGR.15.001045</t>
  </si>
  <si>
    <t>Д-10/2017-158 от 22.06.2017 спецификация №633</t>
  </si>
  <si>
    <t>AGR.15.001052</t>
  </si>
  <si>
    <t>Д-10/2017-158 от 22.06.2017 спецификация №522</t>
  </si>
  <si>
    <t>AGR.15.001053</t>
  </si>
  <si>
    <t>Д-10/2017-158 от 22.06.2017 спецификация №602</t>
  </si>
  <si>
    <t>AGR.15.001054</t>
  </si>
  <si>
    <t>Д-10/2017-158 от 22.06.2017 спецификация №536</t>
  </si>
  <si>
    <t>AGR.15.001055</t>
  </si>
  <si>
    <t>Д-10/2017-158 от 22.06.2017 спецификация №342</t>
  </si>
  <si>
    <t>AGR.15.001057</t>
  </si>
  <si>
    <t>Д-10/2017-158 от 22.06.2017 спецификация №564</t>
  </si>
  <si>
    <t>AGR.15.001058</t>
  </si>
  <si>
    <t>Д-10/2017-158 от 22.06.2017 спецификация №498</t>
  </si>
  <si>
    <t>AGR.15.001059</t>
  </si>
  <si>
    <t>Д-10/2017-158 от 22.06.2017 спецификация №546</t>
  </si>
  <si>
    <t>AGR.15.001060</t>
  </si>
  <si>
    <t>Д-10/2017-158 от 22.06.2017 спецификация №411</t>
  </si>
  <si>
    <t>AGR.15.001062</t>
  </si>
  <si>
    <t>Д-10/2017-158 от 22.06.2017 спецификация №572</t>
  </si>
  <si>
    <t>AGR.15.001078</t>
  </si>
  <si>
    <t>Д-10/2017-158 от 22.06.2017 спецификация №587</t>
  </si>
  <si>
    <t>AGR.15.001079</t>
  </si>
  <si>
    <t>Д-10/2017-158 от 22.06.2017 спецификация №611</t>
  </si>
  <si>
    <t>AGR.15.001082</t>
  </si>
  <si>
    <t>Д-10/2017-158 от 22.06.2017 спецификация №579</t>
  </si>
  <si>
    <t>AGR.15.001083</t>
  </si>
  <si>
    <t>Д-10/2017-158 от 22.06.2017 спецификация №518</t>
  </si>
  <si>
    <t>AGR.15.001084</t>
  </si>
  <si>
    <t>Д-10/2017-158 от 22.06.2017 спецификация №558</t>
  </si>
  <si>
    <t>AGR.15.001085</t>
  </si>
  <si>
    <t>Д-10/2017-158 от 22.06.2017 спецификация №576</t>
  </si>
  <si>
    <t>AGR.15.001091</t>
  </si>
  <si>
    <t>Д-10/2017-158 от 22.06.2017 спецификация №610</t>
  </si>
  <si>
    <t>AGR.15.001098</t>
  </si>
  <si>
    <t>Д-10/2017-158 от 22.06.2017 спецификация №622</t>
  </si>
  <si>
    <t>AGR.15.001099</t>
  </si>
  <si>
    <t>AGR.15.001101</t>
  </si>
  <si>
    <t>Д-10/2017-158 от 22.06.2017 спецификация №556</t>
  </si>
  <si>
    <t>AGR.15.001103</t>
  </si>
  <si>
    <t>Д-10/2017-158 от 22.06.2017 спецификация №621</t>
  </si>
  <si>
    <t>AGR.15.001106</t>
  </si>
  <si>
    <t>Д-10/2017-158 от 22.06.2017 спецификация №573</t>
  </si>
  <si>
    <t>AGR.15.001107</t>
  </si>
  <si>
    <t>Д-10/2017-158 от 22.06.2017 спецификация №605</t>
  </si>
  <si>
    <t>AGR.15.001119</t>
  </si>
  <si>
    <t>Д-10/2017-158 от 22.06.2017 спецификация №552</t>
  </si>
  <si>
    <t>AGR.15.001120</t>
  </si>
  <si>
    <t>Д-10/2017-158 от 22.06.2017 спецификация №624</t>
  </si>
  <si>
    <t>AGR.15.001122</t>
  </si>
  <si>
    <t>Д-10/2017-158 от 22.06.2017 спецификация №447</t>
  </si>
  <si>
    <t>AGR.15.001123</t>
  </si>
  <si>
    <t>Д-10/2017-158 от 22.06.2017 спецификация №623</t>
  </si>
  <si>
    <t>AGR.15.001124</t>
  </si>
  <si>
    <t>Д-10/2017-158 от 22.06.2017 спецификация №519</t>
  </si>
  <si>
    <t>AGR.15.001125</t>
  </si>
  <si>
    <t>Д-10/2017-158 от 22.06.2017 спецификация №526</t>
  </si>
  <si>
    <t>AGR.15.001131</t>
  </si>
  <si>
    <t>Д-10/2017-158 от 22.06.2017 спецификация №609</t>
  </si>
  <si>
    <t>AGR.15.001132</t>
  </si>
  <si>
    <t>Д-10/2017-158 от 22.06.2017 спецификация №524</t>
  </si>
  <si>
    <t>AGR.15.001133</t>
  </si>
  <si>
    <t>Д-10/2017-158 от 22.06.2017 спецификация №630</t>
  </si>
  <si>
    <t>AGR.15.001134</t>
  </si>
  <si>
    <t>Д-10/2017-158 от 22.06.2017 спецификация №481</t>
  </si>
  <si>
    <t>AGR.15.001135</t>
  </si>
  <si>
    <t>Д-10/2017-158 от 22.06.2017 спецификация №580</t>
  </si>
  <si>
    <t>AGR.15.001136</t>
  </si>
  <si>
    <t>Д-10/2017-158 от 22.06.2017 спецификация №666</t>
  </si>
  <si>
    <t>AGR.15.001137</t>
  </si>
  <si>
    <t>Д-10/2017-158 от 22.06.2017 спецификация №617</t>
  </si>
  <si>
    <t>AGR.15.001145</t>
  </si>
  <si>
    <t>Д-10/2017-158 от 22.06.2017 спецификация №517</t>
  </si>
  <si>
    <t>AGR.15.001146</t>
  </si>
  <si>
    <t>Д-10/2017-158 от 22.06.2017 спецификация №581</t>
  </si>
  <si>
    <t>AGR.15.001147</t>
  </si>
  <si>
    <t>Д-10/2017-158 от 22.06.2017 спецификация №629</t>
  </si>
  <si>
    <t>AGR.15.001148</t>
  </si>
  <si>
    <t>Д-10/2017-158 от 22.06.2017 спецификация №294</t>
  </si>
  <si>
    <t>AGR.15.001153</t>
  </si>
  <si>
    <t>Д-10/2017-158 от 22.06.2017 спецификация №638</t>
  </si>
  <si>
    <t>AGR.15.001159</t>
  </si>
  <si>
    <t>Д-10/2017-158 от 22.06.2017 спецификация №456</t>
  </si>
  <si>
    <t>AGR.15.001160</t>
  </si>
  <si>
    <t>Д-10/2017-158 от 22.06.2017 спецификация №466</t>
  </si>
  <si>
    <t>AGR.15.001161</t>
  </si>
  <si>
    <t>Д-10/2017-158 от 22.06.2017 спецификация №606</t>
  </si>
  <si>
    <t>AGR.15.001181</t>
  </si>
  <si>
    <t>Д-10/2017-158 от 22.06.2017 спецификация №641</t>
  </si>
  <si>
    <t>AGR.15.001182</t>
  </si>
  <si>
    <t>Д-10/2017-158 от 22.06.2017 спецификация №635</t>
  </si>
  <si>
    <t>AGR.15.001183</t>
  </si>
  <si>
    <t>Д-10/2017-158 от 22.06.2017 спецификация №530</t>
  </si>
  <si>
    <t>AGR.15.001191</t>
  </si>
  <si>
    <t>Д-10/2017-158 от 22.06.2017 спецификация №514</t>
  </si>
  <si>
    <t>AGR.15.001193</t>
  </si>
  <si>
    <t>Д-10/2017-158 от 22.06.2017 спецификация №436</t>
  </si>
  <si>
    <t>AGR.15.001194</t>
  </si>
  <si>
    <t>Д-10/2017-158 от 22.06.2017 спецификация №504</t>
  </si>
  <si>
    <t>AGR.15.001195</t>
  </si>
  <si>
    <t>Д-10/2017-158 от 22.06.2017 спецификация №563</t>
  </si>
  <si>
    <t>AGR.15.001196</t>
  </si>
  <si>
    <t>Д-10/2017-158 от 22.06.2017 спецификация №608</t>
  </si>
  <si>
    <t>AGR.15.001197</t>
  </si>
  <si>
    <t>Д-10/2017-158 от 22.06.2017 спецификация №636</t>
  </si>
  <si>
    <t>AGR.15.001198</t>
  </si>
  <si>
    <t>Д-10/2017-158 от 22.06.2017 спецификация №628</t>
  </si>
  <si>
    <t>AGR.15.001199</t>
  </si>
  <si>
    <t>Д-10/2017-158 от 22.06.2017 спецификация №566</t>
  </si>
  <si>
    <t>AGR.15.001200</t>
  </si>
  <si>
    <t>Д-10/2017-158 от 22.06.2017 спецификация №615</t>
  </si>
  <si>
    <t>AGR.15.001201</t>
  </si>
  <si>
    <t>Д-10/2017-158 от 22.06.2017 спецификация №625</t>
  </si>
  <si>
    <t>AGR.15.001202</t>
  </si>
  <si>
    <t>Д-10/2017-158 от 22.06.2017 спецификация №661</t>
  </si>
  <si>
    <t>AGR.15.001203</t>
  </si>
  <si>
    <t>Д-10/2017-158 от 22.06.2017 спецификация №676</t>
  </si>
  <si>
    <t>AGR.15.001209</t>
  </si>
  <si>
    <t>Д-10/2017-158 от 22.06.2017 спецификация №652</t>
  </si>
  <si>
    <t>AGR.15.001217</t>
  </si>
  <si>
    <t>Д-10/2017-158 от 22.06.2017 спецификация №459</t>
  </si>
  <si>
    <t>AGR.15.001218</t>
  </si>
  <si>
    <t>Д-10/2017-158 от 22.06.2017 спецификация №507</t>
  </si>
  <si>
    <t>AGR.15.001222</t>
  </si>
  <si>
    <t>Д-10/2017-158 от 22.06.2017 спецификация №614</t>
  </si>
  <si>
    <t>AGR.15.001223</t>
  </si>
  <si>
    <t>Д-10/2017-158 от 22.06.2017 спецификация №659</t>
  </si>
  <si>
    <t>AGR.15.001224</t>
  </si>
  <si>
    <t>Д-10/2017-158 от 22.06.2017 спецификация №672</t>
  </si>
  <si>
    <t>AGR.15.001226</t>
  </si>
  <si>
    <t>Д-10/2017-158 от 22.06.2017 спецификация №501</t>
  </si>
  <si>
    <t>AGR.15.001231</t>
  </si>
  <si>
    <t>Д-10/2017-158 от 22.06.2017 спецификация №589</t>
  </si>
  <si>
    <t>AGR.15.001242</t>
  </si>
  <si>
    <t>Д-10/2017-158 от 22.06.2017 спецификация №714</t>
  </si>
  <si>
    <t>AGR.15.001243</t>
  </si>
  <si>
    <t>Д-10/2017-158 от 22.06.2017 спецификация №665</t>
  </si>
  <si>
    <t>AGR.15.001246</t>
  </si>
  <si>
    <t>Д-10/2017-158 от 22.06.2017 спецификация №603</t>
  </si>
  <si>
    <t>AGR.15.001247</t>
  </si>
  <si>
    <t>Д-10/2017-158 от 22.06.2017 спецификация №644</t>
  </si>
  <si>
    <t>AGR.15.001248</t>
  </si>
  <si>
    <t>Д-10/2017-158 от 22.06.2017 спецификация №656</t>
  </si>
  <si>
    <t>AGR.15.001255</t>
  </si>
  <si>
    <t>Д-10/2017-158 от 22.06.2017 спецификация №601</t>
  </si>
  <si>
    <t>AGR.15.001256</t>
  </si>
  <si>
    <t>Д-10/2017-158 от 22.06.2017 спецификация №404</t>
  </si>
  <si>
    <t>AGR.15.001264</t>
  </si>
  <si>
    <t>Д-10/2017-158 от 22.06.2017 спецификация №650</t>
  </si>
  <si>
    <t>AGR.15.001265</t>
  </si>
  <si>
    <t>Д-10/2017-158 от 22.06.2017 спецификация №647</t>
  </si>
  <si>
    <t>AGR.15.001266</t>
  </si>
  <si>
    <t>Д-10/2017-158 от 22.06.2017 спецификация №648</t>
  </si>
  <si>
    <t>AGR.15.001269</t>
  </si>
  <si>
    <t>Д-10/2017-158 от 22.06.2017 спецификация №651</t>
  </si>
  <si>
    <t>AGR.15.001270</t>
  </si>
  <si>
    <t>Д-10/2017-158 от 22.06.2017 спецификация №598</t>
  </si>
  <si>
    <t>AGR.15.001271</t>
  </si>
  <si>
    <t>Д-10/2017-158 от 22.06.2017 спецификация №649</t>
  </si>
  <si>
    <t>AGR.15.001273</t>
  </si>
  <si>
    <t>Д-10/2017-158 от 22.06.2017 спецификация №704</t>
  </si>
  <si>
    <t>AGR.15.001274</t>
  </si>
  <si>
    <t>Д-10/2017-158 от 22.06.2017 спецификация №613</t>
  </si>
  <si>
    <t>AGR.15.001275</t>
  </si>
  <si>
    <t>Д-10/2017-158 от 22.06.2017 спецификация №502</t>
  </si>
  <si>
    <t>AGR.15.001276</t>
  </si>
  <si>
    <t>Д-10/2017-158 от 22.06.2017 спецификация №542</t>
  </si>
  <si>
    <t>AGR.15.001295</t>
  </si>
  <si>
    <t>Д-10/2017-158 от 22.06.2017 Приложение 637</t>
  </si>
  <si>
    <t>AGR.15.001296</t>
  </si>
  <si>
    <t>Д-10/2017-158 от 22.06.2017 спецификация №637</t>
  </si>
  <si>
    <t>AGR.15.001297</t>
  </si>
  <si>
    <t>Д-10/2017-158 от 22.06.2017 спецификация №710</t>
  </si>
  <si>
    <t>AGR.15.001298</t>
  </si>
  <si>
    <t>Д-10/2017-158 от 22.06.2017 спецификация №692</t>
  </si>
  <si>
    <t>AGR.15.001299</t>
  </si>
  <si>
    <t>Д-10/2017-158 от 22.06.2017 спецификация №664</t>
  </si>
  <si>
    <t>AGR.15.001310</t>
  </si>
  <si>
    <t>AGR.15.001313</t>
  </si>
  <si>
    <t>Д-10/2017-158 от 22.06.2017 спецификация №676 НЕ использоват</t>
  </si>
  <si>
    <t>AGR.15.001314</t>
  </si>
  <si>
    <t>Д-10/2017-158 от 22.06.2017 спецификация №695</t>
  </si>
  <si>
    <t>AGR.15.001316</t>
  </si>
  <si>
    <t>AGR.15.001319</t>
  </si>
  <si>
    <t>AGR.15.001320</t>
  </si>
  <si>
    <t>Д-10/2017-158 от 22.06.2017 спецификация №686</t>
  </si>
  <si>
    <t>AGR.15.001323</t>
  </si>
  <si>
    <t>AGR.15.001327</t>
  </si>
  <si>
    <t>Д-10/2017-158 от 22.06.2017 спецификация №709</t>
  </si>
  <si>
    <t>AGR.15.001328</t>
  </si>
  <si>
    <t>Д-10/2017-158 от 22.06.2017 спецификация №691</t>
  </si>
  <si>
    <t>AGR.15.001330</t>
  </si>
  <si>
    <t>Д-10/2017-158 от 22.06.2017 спецификация №688</t>
  </si>
  <si>
    <t>AGR.15.001331</t>
  </si>
  <si>
    <t>Д-10/2017-158 от 22.06.2017 спецификация №669</t>
  </si>
  <si>
    <t>AGR.15.001341</t>
  </si>
  <si>
    <t>Д-10/2017-158 от 22.06.2017 спецификация №705</t>
  </si>
  <si>
    <t>AGR.15.001353</t>
  </si>
  <si>
    <t>Д-10/2017-158 от 22.06.2017 спецификация №658</t>
  </si>
  <si>
    <t>AGR.15.001359</t>
  </si>
  <si>
    <t>Д-10/2017-158 от 22.06.2017 спецификация №708</t>
  </si>
  <si>
    <t>AGR.15.001360</t>
  </si>
  <si>
    <t>Д-10/2017-158 от 22.06.2017 спецификация №591</t>
  </si>
  <si>
    <t>AGR.15.001361</t>
  </si>
  <si>
    <t>Д-10/2017-158 от 22.06.2017 спецификация №715</t>
  </si>
  <si>
    <t>AGR.15.001363</t>
  </si>
  <si>
    <t>Д-10/2017-158 от 22.06.2017 спецификация №667</t>
  </si>
  <si>
    <t>AGR.15.001365</t>
  </si>
  <si>
    <t>Д-10/2017-158 от 22.06.2017 спецификация №743</t>
  </si>
  <si>
    <t>AGR.15.001371</t>
  </si>
  <si>
    <t>Д-10/2017-158 от 22.06.2017 спецификация №505</t>
  </si>
  <si>
    <t>AGR.15.001372</t>
  </si>
  <si>
    <t>Д-10/2017-158 от 22.06.2017 спецификация №506</t>
  </si>
  <si>
    <t>AGR.15.001375</t>
  </si>
  <si>
    <t>Д-10/2017-158 от 22.06.2017 спецификация №712</t>
  </si>
  <si>
    <t>AGR.15.001376</t>
  </si>
  <si>
    <t>Д-10/2017-158 от 22.06.2017 спецификация №574</t>
  </si>
  <si>
    <t>AGR.15.001377</t>
  </si>
  <si>
    <t>Д-10/2017-158 от 22.06.2017 спецификация №565</t>
  </si>
  <si>
    <t>AGR.15.001378</t>
  </si>
  <si>
    <t>Д-10/2017-158 от 22.06.2017 спецификация №670</t>
  </si>
  <si>
    <t>AGR.15.001380</t>
  </si>
  <si>
    <t>Д-10/2017-158 от 22.06.2017 спецификация №604</t>
  </si>
  <si>
    <t>AGR.15.001381</t>
  </si>
  <si>
    <t>Д-10/2017-158 от 22.06.2017 спецификация №701</t>
  </si>
  <si>
    <t>AGR.15.001382</t>
  </si>
  <si>
    <t>Д-10/2017-158 от 22.06.2017 спецификация №668</t>
  </si>
  <si>
    <t>AGR.15.001407</t>
  </si>
  <si>
    <t>Д-10/2017-158 от 22.06.2017 спецификация №634</t>
  </si>
  <si>
    <t>AGR.15.001423</t>
  </si>
  <si>
    <t>Д-10/2017-158 от 22.06.2017 спецификация №713</t>
  </si>
  <si>
    <t>AGR.15.001425</t>
  </si>
  <si>
    <t>Д-10/2017-158 от 22.06.2017 спецификация №718</t>
  </si>
  <si>
    <t>AGR.15.001426</t>
  </si>
  <si>
    <t>Д-10/2017-158 от 22.06.2017 спецификация №655</t>
  </si>
  <si>
    <t>AGR.15.001427</t>
  </si>
  <si>
    <t>Д-10/2017-158 от 22.06.2017 спецификация №732</t>
  </si>
  <si>
    <t>AGR.15.001462</t>
  </si>
  <si>
    <t>Д-10/2017-158 от 22.06.2017 спецификация №588</t>
  </si>
  <si>
    <t>AGR.15.001463</t>
  </si>
  <si>
    <t>Д-10/2017-158 от 22.06.2017 спецификация №694</t>
  </si>
  <si>
    <t>AGR.15.001464</t>
  </si>
  <si>
    <t>Д-10/2017-158 от 22.06.2017 спецификация №747</t>
  </si>
  <si>
    <t>AGR.15.001468</t>
  </si>
  <si>
    <t>Д-10/2017-158 от 22.06.2017 спецификация №663</t>
  </si>
  <si>
    <t>AGR.15.001472</t>
  </si>
  <si>
    <t>Д-10/2017-158 от 22.06.2017 спецификация №727</t>
  </si>
  <si>
    <t>AGR.15.001483</t>
  </si>
  <si>
    <t>Д-10/2017-158 от 22.06.2017 спецификация №662</t>
  </si>
  <si>
    <t>AGR.15.001499</t>
  </si>
  <si>
    <t>Д-10/2017-158 от 22.06.2017 спецификация №680</t>
  </si>
  <si>
    <t>AGR.15.001503</t>
  </si>
  <si>
    <t>Д-10/2017-158 от 22.06.2017 спецификация №640</t>
  </si>
  <si>
    <t>AGR.15.001507</t>
  </si>
  <si>
    <t>Д-10/2017-158 от 22.06.2017 спецификация №540</t>
  </si>
  <si>
    <t>AGR.15.001508</t>
  </si>
  <si>
    <t>Д-10/2017-158 от 22.06.2017 спецификация №737</t>
  </si>
  <si>
    <t>AGR.15.001510</t>
  </si>
  <si>
    <t>Д-10/2017-158 от 22.06.2017 спецификация №689</t>
  </si>
  <si>
    <t>AGR.15.001511</t>
  </si>
  <si>
    <t>Д-10/2017-158 от 22.06.2017 спецификация №722</t>
  </si>
  <si>
    <t>AGR.15.001515</t>
  </si>
  <si>
    <t>Д-10/2017-158 от 22.06.2017 спецификация №719</t>
  </si>
  <si>
    <t>AGR.15.001517</t>
  </si>
  <si>
    <t>Д-10/2017-158 от 22.06.2017 спецификация №759</t>
  </si>
  <si>
    <t>AGR.15.001519</t>
  </si>
  <si>
    <t>Д-10/2017-158 от 22.06.2017 спецификация №749</t>
  </si>
  <si>
    <t>AGR.15.001520</t>
  </si>
  <si>
    <t>Д-10/2017-158 от 22.06.2017 спецификация №760</t>
  </si>
  <si>
    <t>AGR.15.001522</t>
  </si>
  <si>
    <t>Д-10/2017-158 от 22.06.2017 спецификация №671</t>
  </si>
  <si>
    <t>AGR.15.001524</t>
  </si>
  <si>
    <t>Д-10/2017-158 от 22.06.2017 спецификация №577</t>
  </si>
  <si>
    <t>AGR.15.001531</t>
  </si>
  <si>
    <t>Д-10/2017-158 от 22.06.2017 спецификация №764</t>
  </si>
  <si>
    <t>AGR.15.001532</t>
  </si>
  <si>
    <t>Д-10/2017-158 от 22.06.2017 спецификация №690</t>
  </si>
  <si>
    <t>AGR.15.001533</t>
  </si>
  <si>
    <t>Д-10/2017-158 от 22.06.2017 спецификация №707</t>
  </si>
  <si>
    <t>AGR.15.001546</t>
  </si>
  <si>
    <t>Д-10/2017-158 от 22.06.2017 спецификация №726</t>
  </si>
  <si>
    <t>AGR.15.001553</t>
  </si>
  <si>
    <t>Д-10/2017-158 от 22.06.2017 спецификация №698</t>
  </si>
  <si>
    <t>AGR.15.001560</t>
  </si>
  <si>
    <t>Д-10/2017-158 от 22.06.2017 спецификация №677</t>
  </si>
  <si>
    <t>AGR.15.001565</t>
  </si>
  <si>
    <t>Д-10/2017-158 от 22.06.2017 спецификация №762</t>
  </si>
  <si>
    <t>AGR.15.001574</t>
  </si>
  <si>
    <t>Д-10/2017-158 от 22.06.2017 спецификация №774</t>
  </si>
  <si>
    <t>AGR.15.001578</t>
  </si>
  <si>
    <t>Д-10/2017-158 от 22.06.2017 спецификация №639</t>
  </si>
  <si>
    <t>AGR.15.001584</t>
  </si>
  <si>
    <t>Д-10/2017-158 от 22.06.2017 спецификация №728</t>
  </si>
  <si>
    <t>AGR.15.001585</t>
  </si>
  <si>
    <t>Д-10/2017-158 от 22.06.2017 спецификация №740</t>
  </si>
  <si>
    <t>AGR.15.001601</t>
  </si>
  <si>
    <t>Д-10/2017-158 от 22.06.2017 спецификация №682</t>
  </si>
  <si>
    <t>AGR.15.001602</t>
  </si>
  <si>
    <t>Д-10/2017-158 от 22.06.2017 спецификация №706</t>
  </si>
  <si>
    <t>AGR.15.001603</t>
  </si>
  <si>
    <t>Д-10/2017-158 от 22.06.2017 спецификация №735</t>
  </si>
  <si>
    <t>AGR.15.001604</t>
  </si>
  <si>
    <t>Д-10/2017-158 от 22.06.2017 спецификация №685</t>
  </si>
  <si>
    <t>AGR.15.001605</t>
  </si>
  <si>
    <t>Д-10/2017-158 от 22.06.2017 спецификация №657</t>
  </si>
  <si>
    <t>AGR.15.001607</t>
  </si>
  <si>
    <t>Д-10/2017-158 от 22.06.2017 спецификация №766</t>
  </si>
  <si>
    <t>AGR.15.001609</t>
  </si>
  <si>
    <t>Д-10/2017-158 от 22.06.2017 спецификация №744</t>
  </si>
  <si>
    <t>AGR.15.001610</t>
  </si>
  <si>
    <t>Д-10/2017-158 от 22.06.2017 спецификация №696</t>
  </si>
  <si>
    <t>AGR.15.001611</t>
  </si>
  <si>
    <t>Д-10/2017-158 от 22.06.2017 спецификация №711</t>
  </si>
  <si>
    <t>AGR.15.001612</t>
  </si>
  <si>
    <t>Д-10/2017-158 от 22.06.2017 спецификация №746</t>
  </si>
  <si>
    <t>AGR.15.001621</t>
  </si>
  <si>
    <t>Д-10/2017-158 от 22.06.2017 спецификация №739</t>
  </si>
  <si>
    <t>AGR.15.001622</t>
  </si>
  <si>
    <t>Д-10/2017-158 от 22.06.2017 спецификация №730</t>
  </si>
  <si>
    <t>AGR.15.001623</t>
  </si>
  <si>
    <t>Д-10/2017-158 от 22.06.2017 спецификация №532</t>
  </si>
  <si>
    <t>AGR.15.001624</t>
  </si>
  <si>
    <t>Д-10/2017-158 от 22.06.2017 спецификация №646</t>
  </si>
  <si>
    <t>AGR.15.001627</t>
  </si>
  <si>
    <t>Д-10/2017-158 от 22.06.2017 спецификация №674</t>
  </si>
  <si>
    <t>AGR.15.001632</t>
  </si>
  <si>
    <t>Д-10/2017-158 от 22.06.2017 спецификация №779</t>
  </si>
  <si>
    <t>AGR.15.001636</t>
  </si>
  <si>
    <t>Д-10/2017-158 от 22.06.2017 спецификация №752</t>
  </si>
  <si>
    <t>AGR.15.001637</t>
  </si>
  <si>
    <t>Д-10/2017-158 от 22.06.2017 спецификация №761</t>
  </si>
  <si>
    <t>AGR.15.001638</t>
  </si>
  <si>
    <t>Д-10/2017-158 от 22.06.2017 спецификация №723</t>
  </si>
  <si>
    <t>AGR.15.001642</t>
  </si>
  <si>
    <t>Д-10/2017-158 от 22.06.2017 спецификация №683</t>
  </si>
  <si>
    <t>AGR.15.001643</t>
  </si>
  <si>
    <t>Д-10/2017-158 от 22.06.2017 спецификация №582</t>
  </si>
  <si>
    <t>AGR.15.001644</t>
  </si>
  <si>
    <t>Д-10/2017-158 от 22.06.2017 спецификация №590</t>
  </si>
  <si>
    <t>AGR.15.001645</t>
  </si>
  <si>
    <t>Д-10/2017-158 от 22.06.2017 спецификация №631</t>
  </si>
  <si>
    <t>AGR.15.001651</t>
  </si>
  <si>
    <t>Д-10/2017-158 от 22.06.2017 спецификация №750</t>
  </si>
  <si>
    <t>AGR.15.001652</t>
  </si>
  <si>
    <t>Д-10/2017-158 от 22.06.2017 спецификация №721</t>
  </si>
  <si>
    <t>AGR.15.001655</t>
  </si>
  <si>
    <t>Д-10/2017-158 от 22.06.2017 спецификация №538</t>
  </si>
  <si>
    <t>AGR.15.001656</t>
  </si>
  <si>
    <t>Д-10/2017-158 от 22.06.2017 спецификация №654</t>
  </si>
  <si>
    <t>AGR.15.001657</t>
  </si>
  <si>
    <t>Д-10/2017-158 от 22.06.2017 спецификация №586</t>
  </si>
  <si>
    <t>AGR.15.001658</t>
  </si>
  <si>
    <t>Д-10/2017-158 от 22.06.2017 спецификация №729</t>
  </si>
  <si>
    <t>AGR.15.001661</t>
  </si>
  <si>
    <t>Д-10/2017-158 от 22.06.2017 спецификация №790</t>
  </si>
  <si>
    <t>AGR.15.001667</t>
  </si>
  <si>
    <t>Д-10/2017-158 от 22.06.2017 спецификация №758</t>
  </si>
  <si>
    <t>AGR.15.001669</t>
  </si>
  <si>
    <t>Д-10/2017-158 от 22.06.2017 спецификация №567</t>
  </si>
  <si>
    <t>AGR.15.001670</t>
  </si>
  <si>
    <t>Д-10/2017-158 от 22.06.2017 спецификация №535</t>
  </si>
  <si>
    <t>AGR.15.001687</t>
  </si>
  <si>
    <t>Д-10/2017-158 от 22.06.2017 спецификация №675</t>
  </si>
  <si>
    <t>AGR.15.001688</t>
  </si>
  <si>
    <t>Д-10/2017-158 от 22.06.2017 спецификация №795</t>
  </si>
  <si>
    <t>AGR.15.001726</t>
  </si>
  <si>
    <t>Д-10/2017-158 от 22.06.2017 спецификация №703</t>
  </si>
  <si>
    <t>AGR.15.001727</t>
  </si>
  <si>
    <t>Д-10/2017-158 от 22.06.2017 спецификация №741</t>
  </si>
  <si>
    <t>AGR.15.001728</t>
  </si>
  <si>
    <t>Д-10/2017-158 от 22.06.2017 спецификация №751</t>
  </si>
  <si>
    <t>AGR.15.001729</t>
  </si>
  <si>
    <t>Д-10/2017-158 от 22.06.2017 спецификация №805</t>
  </si>
  <si>
    <t>AGR.15.001730</t>
  </si>
  <si>
    <t>Д-10/2017-158 от 22.06.2017 спецификация №681</t>
  </si>
  <si>
    <t>AGR.15.001731</t>
  </si>
  <si>
    <t>Д-10/2017-158 от 22.06.2017 спецификация №684</t>
  </si>
  <si>
    <t>AGR.15.001732</t>
  </si>
  <si>
    <t>Д-10/2017-158 от 22.06.2017 спецификация №697</t>
  </si>
  <si>
    <t>AGR.15.001733</t>
  </si>
  <si>
    <t>Д-10/2017-158 от 22.06.2017 спецификация №776</t>
  </si>
  <si>
    <t>AGR.15.001734</t>
  </si>
  <si>
    <t>Д-10/2017-158 от 22.06.2017 спецификация №781</t>
  </si>
  <si>
    <t>AGR.15.001747</t>
  </si>
  <si>
    <t>Д-10/2017-158 от 22.06.2017 спецификация №792</t>
  </si>
  <si>
    <t>AGR.15.001751</t>
  </si>
  <si>
    <t>Д-10/2017-158 от 22.06.2017 спецификация №807</t>
  </si>
  <si>
    <t>AGR.15.001774</t>
  </si>
  <si>
    <t>Д-10/2017-158 от 22.06.2017 спецификация №753</t>
  </si>
  <si>
    <t>AGR.15.001781</t>
  </si>
  <si>
    <t>Д-10/2017-158 от 22.06.2017 спецификация №787</t>
  </si>
  <si>
    <t>AGR.15.001785</t>
  </si>
  <si>
    <t>Д-10/2017-158 от 22.06.2017 спецификация №551</t>
  </si>
  <si>
    <t>AGR.15.001787</t>
  </si>
  <si>
    <t>Д-10/2017-158 от 22.06.2017 спецификация №817</t>
  </si>
  <si>
    <t>AGR.15.001788</t>
  </si>
  <si>
    <t>Д-10/2017-158 от 22.06.2017 спецификация №772</t>
  </si>
  <si>
    <t>AGR.15.001789</t>
  </si>
  <si>
    <t>Д-10/2017-158 от 22.06.2017 спецификация №748</t>
  </si>
  <si>
    <t>AGR.15.001792</t>
  </si>
  <si>
    <t>Д-10/2017-158 от 22.06.2017 спецификация №767</t>
  </si>
  <si>
    <t>AGR.15.001797</t>
  </si>
  <si>
    <t>Д-10/2017-158 от 22.06.2017 спецификация №742</t>
  </si>
  <si>
    <t>AGR.15.001798</t>
  </si>
  <si>
    <t>Д-10/2017-158 от 22.06.2017 спецификация №763</t>
  </si>
  <si>
    <t>AGR.15.001799</t>
  </si>
  <si>
    <t>Д-10/2017-158 от 22.06.2017 спецификация №642</t>
  </si>
  <si>
    <t>AGR.15.001800</t>
  </si>
  <si>
    <t>Д-10/2017-158 от 22.06.2017 спецификация №778</t>
  </si>
  <si>
    <t>AGR.15.001802</t>
  </si>
  <si>
    <t>Д-10/2017-158 от 22.06.2017 спецификация №768</t>
  </si>
  <si>
    <t>AGR.15.001803</t>
  </si>
  <si>
    <t>Д-10/2017-158 от 22.06.2017 спецификация №789</t>
  </si>
  <si>
    <t>AGR.15.001809</t>
  </si>
  <si>
    <t>Д-10/2017-158 от 22.06.2017 спецификация №785</t>
  </si>
  <si>
    <t>AGR.15.001819</t>
  </si>
  <si>
    <t>Д-10/2017-158 от 22.06.2017 спецификация №687</t>
  </si>
  <si>
    <t>AGR.15.001820</t>
  </si>
  <si>
    <t>Д-10/2017-158 от 22.06.2017 спецификация №780</t>
  </si>
  <si>
    <t>AGR.15.001851</t>
  </si>
  <si>
    <t>Д-10/2017-158 от 22.06.2017 спецификация №607</t>
  </si>
  <si>
    <t>AGR.15.001852</t>
  </si>
  <si>
    <t>Д-10/2017-158 от 22.06.2017 спецификация №561</t>
  </si>
  <si>
    <t>AGR.15.001866</t>
  </si>
  <si>
    <t>Д-10/2017-158 от 22.06.2017 спецификация №816</t>
  </si>
  <si>
    <t>AGR.15.001878</t>
  </si>
  <si>
    <t>Д-10/2017-158 от 22.06.2017 спецификация №724</t>
  </si>
  <si>
    <t>AGR.15.001889</t>
  </si>
  <si>
    <t>Д-10/2017-158 от 22.06.2017 спецификация №812</t>
  </si>
  <si>
    <t>AGR.15.001890</t>
  </si>
  <si>
    <t>Д-10/2017-158 от 22.06.2017 спецификация №784</t>
  </si>
  <si>
    <t>AGR.15.001891</t>
  </si>
  <si>
    <t>Д-10/2017-158 от 22.06.2017 спецификация №796</t>
  </si>
  <si>
    <t>AGR.15.001892</t>
  </si>
  <si>
    <t>Д-10/2017-158 от 22.06.2017 спецификация №819</t>
  </si>
  <si>
    <t>AGR.15.001893</t>
  </si>
  <si>
    <t>Д-10/2017-158 от 22.06.2017 спецификация №821</t>
  </si>
  <si>
    <t>AGR.15.001899</t>
  </si>
  <si>
    <t>Д-10/2017-158 от 22.06.2017 спецификация №818</t>
  </si>
  <si>
    <t>AGR.15.001906</t>
  </si>
  <si>
    <t>Д-10/2017-158 от 22.06.2017 спецификация №782</t>
  </si>
  <si>
    <t>AGR.15.001908</t>
  </si>
  <si>
    <t>Д-10/2017-158 от 22.06.2017 спецификация №839</t>
  </si>
  <si>
    <t>AGR.15.001910</t>
  </si>
  <si>
    <t>Д-10/2017-158 от 22.06.2017 спецификация №815</t>
  </si>
  <si>
    <t>AGR.15.001911</t>
  </si>
  <si>
    <t>Д-10/2017-158 от 22.06.2017 спецификация №861</t>
  </si>
  <si>
    <t>AGR.15.001912</t>
  </si>
  <si>
    <t>Д-10/2017-158 от 22.06.2017 спецификация №837</t>
  </si>
  <si>
    <t>AGR.15.001913</t>
  </si>
  <si>
    <t>Д-10/2017-158 от 22.06.2017 спецификация №838</t>
  </si>
  <si>
    <t>AGR.15.001914</t>
  </si>
  <si>
    <t>Д-10/2017-158 от 22.06.2017 спецификация №555</t>
  </si>
  <si>
    <t>AGR.15.001916</t>
  </si>
  <si>
    <t>Д-10/2017-158 от 22.06.2017 спецификация №820</t>
  </si>
  <si>
    <t>AGR.15.001917</t>
  </si>
  <si>
    <t>Д-10/2017-158 от 22.06.2017 спецификация №736</t>
  </si>
  <si>
    <t>AGR.15.001919</t>
  </si>
  <si>
    <t>Д-10/2017-158 от 22.06.2017 спецификация №632</t>
  </si>
  <si>
    <t>AGR.15.001920</t>
  </si>
  <si>
    <t>Д-10/2017-158 от 22.06.2017 спецификация №813</t>
  </si>
  <si>
    <t>AGR.15.001921</t>
  </si>
  <si>
    <t>Д-10/2017-158 от 22.06.2017 спецификация №754</t>
  </si>
  <si>
    <t>AGR.15.001922</t>
  </si>
  <si>
    <t>Д-10/2017-158 от 22.06.2017 спецификация №757</t>
  </si>
  <si>
    <t>AGR.15.001926</t>
  </si>
  <si>
    <t>Д-10/2017-158 от 22.06.2017 спецификация №755</t>
  </si>
  <si>
    <t>AGR.15.001927</t>
  </si>
  <si>
    <t>Д-10/2017-158 от 22.06.2017 спецификация №868</t>
  </si>
  <si>
    <t>AGR.15.001929</t>
  </si>
  <si>
    <t>Д-10/2017-158 от 22.06.2017 спецификация №794</t>
  </si>
  <si>
    <t>AGR.15.001933</t>
  </si>
  <si>
    <t>Д-10/2017-158 от 22.06.2017 спецификация №849</t>
  </si>
  <si>
    <t>AGR.15.001935</t>
  </si>
  <si>
    <t>Д-10/2017-158 от 22.06.2017 спецификация №826</t>
  </si>
  <si>
    <t>AGR.15.001936</t>
  </si>
  <si>
    <t>Д-10/2017-158 от 22.06.2017 спецификация №824</t>
  </si>
  <si>
    <t>AGR.15.001945</t>
  </si>
  <si>
    <t>Д-10/2017-158 от 22.06.2017 спецификация №890</t>
  </si>
  <si>
    <t>AGR.15.001946</t>
  </si>
  <si>
    <t>Д-10/2017-158 от 22.06.2017 спецификация №808</t>
  </si>
  <si>
    <t>AGR.15.001947</t>
  </si>
  <si>
    <t>Д-10/2017-158 от 22.06.2017 спецификация №469</t>
  </si>
  <si>
    <t>AGR.15.001978</t>
  </si>
  <si>
    <t>Д-10/2017-158 от 22.06.2017 спецификация №864</t>
  </si>
  <si>
    <t>AGR.15.001991</t>
  </si>
  <si>
    <t>Д-10/2017-158 от 22.06.2017 спецификация №693</t>
  </si>
  <si>
    <t>AGR.15.001992</t>
  </si>
  <si>
    <t>Д-10/2017-158 от 22.06.2017 спецификация №731</t>
  </si>
  <si>
    <t>AGR.15.001993</t>
  </si>
  <si>
    <t>Д-10/2017-158 от 22.06.2017 спецификация №825</t>
  </si>
  <si>
    <t>AGR.15.001994</t>
  </si>
  <si>
    <t>Д-10/2017-158 от 22.06.2017 спецификация №827</t>
  </si>
  <si>
    <t>AGR.15.001995</t>
  </si>
  <si>
    <t>Д-10/2017-158 от 22.06.2017 спецификация №765</t>
  </si>
  <si>
    <t>AGR.15.001996</t>
  </si>
  <si>
    <t>Д-10/2017-158 от 22.06.2017 спецификация №797</t>
  </si>
  <si>
    <t>AGR.15.001997</t>
  </si>
  <si>
    <t>Д-10/2017-158 от 22.06.2017 спецификация №806</t>
  </si>
  <si>
    <t>AGR.15.001998</t>
  </si>
  <si>
    <t>Д-10/2017-158 от 22.06.2017 спецификация №798</t>
  </si>
  <si>
    <t>AGR.15.001999</t>
  </si>
  <si>
    <t>Д-10/2017-158 от 22.06.2017 спецификация №897</t>
  </si>
  <si>
    <t>AGR.15.002000</t>
  </si>
  <si>
    <t>Д-10/2017-158 от 22.06.2017 спецификация №887</t>
  </si>
  <si>
    <t>AGR.15.002001</t>
  </si>
  <si>
    <t>Д-10/2017-158 от 22.06.2017 спецификация №885</t>
  </si>
  <si>
    <t>AGR.15.002002</t>
  </si>
  <si>
    <t>Д-10/2017-158 от 22.06.2017 спецификация №836</t>
  </si>
  <si>
    <t>AGR.15.002003</t>
  </si>
  <si>
    <t>Д-10/2017-158 от 22.06.2017 спецификация №855</t>
  </si>
  <si>
    <t>AGR.15.002004</t>
  </si>
  <si>
    <t>Д-10/2017-158 от 22.06.2017 спецификация №834</t>
  </si>
  <si>
    <t>AGR.15.002024</t>
  </si>
  <si>
    <t>Д-10/2017-158 от 22.06.2017 спецификация №584</t>
  </si>
  <si>
    <t>AGR.15.002027</t>
  </si>
  <si>
    <t>Д-10/2017-158 от 22.06.2017 спецификация №847</t>
  </si>
  <si>
    <t>AGR.15.002028</t>
  </si>
  <si>
    <t>Д-10/2017-158 от 22.06.2017 спецификация №898</t>
  </si>
  <si>
    <t>AGR.15.002029</t>
  </si>
  <si>
    <t>Д-10/2017-158 от 22.06.2017 спецификация №720</t>
  </si>
  <si>
    <t>AGR.15.002030</t>
  </si>
  <si>
    <t>Д-10/2017-158 от 22.06.2017 спецификация №804</t>
  </si>
  <si>
    <t>AGR.15.002031</t>
  </si>
  <si>
    <t>Д-10/2017-158 от 22.06.2017 спецификация №848</t>
  </si>
  <si>
    <t>AGR.15.002033</t>
  </si>
  <si>
    <t>Д-10/2017-158 от 22.06.2017 спецификация №860</t>
  </si>
  <si>
    <t>AGR.15.002034</t>
  </si>
  <si>
    <t>Д-10/2017-158 от 22.06.2017 спецификация №869</t>
  </si>
  <si>
    <t>AGR.15.002047</t>
  </si>
  <si>
    <t>Д-10/2017-158 от 22.06.2017 спецификация №880</t>
  </si>
  <si>
    <t>AGR.15.002049</t>
  </si>
  <si>
    <t>Д-10/2017-158 от 22.06.2017 спецификация №888</t>
  </si>
  <si>
    <t>AGR.15.002050</t>
  </si>
  <si>
    <t>Д-10/2017-158 от 22.06.2017 спецификация №829</t>
  </si>
  <si>
    <t>AGR.15.002054</t>
  </si>
  <si>
    <t>Д-10/2017-158 от 22.06.2017 спецификация №882</t>
  </si>
  <si>
    <t>AGR.15.002055</t>
  </si>
  <si>
    <t>Д-10/2017-158 от 22.06.2017 спецификация №870</t>
  </si>
  <si>
    <t>AGR.15.002056</t>
  </si>
  <si>
    <t>Д-10/2017-158 от 22.06.2017 спецификация №771</t>
  </si>
  <si>
    <t>AGR.15.002057</t>
  </si>
  <si>
    <t>Д-10/2017-158 от 22.06.2017 спецификация №832</t>
  </si>
  <si>
    <t>AGR.15.002058</t>
  </si>
  <si>
    <t>Д-10/2017-158 от 22.06.2017 спецификация №831</t>
  </si>
  <si>
    <t>AGR.15.002061</t>
  </si>
  <si>
    <t>Д-10/2017-158 от 22.06.2017 спецификация №828</t>
  </si>
  <si>
    <t>AGR.15.002068</t>
  </si>
  <si>
    <t>Д-10/2017-158 от 22.06.2017 спецификация №878</t>
  </si>
  <si>
    <t>AGR.15.002070</t>
  </si>
  <si>
    <t>Д-10/2017-158 от 22.06.2017 спецификация №783</t>
  </si>
  <si>
    <t>AGR.15.002071</t>
  </si>
  <si>
    <t>Д-10/2017-158 от 22.06.2017 спецификация №786</t>
  </si>
  <si>
    <t>AGR.15.002072</t>
  </si>
  <si>
    <t>Д-10/2017-158 от 22.06.2017 спецификация №627</t>
  </si>
  <si>
    <t>AGR.15.002075</t>
  </si>
  <si>
    <t>Д-10/2017-158 от 22.06.2017 спецификация №840</t>
  </si>
  <si>
    <t>AGR.15.002079</t>
  </si>
  <si>
    <t>Д-10/2017-158 от 22.06.2017 спецификация №900</t>
  </si>
  <si>
    <t>AGR.15.002080</t>
  </si>
  <si>
    <t>Д-10/2017-158 от 22.06.2017 спецификация №802</t>
  </si>
  <si>
    <t>AGR.15.002081</t>
  </si>
  <si>
    <t>Д-10/2017-158 от 22.06.2017 спецификация №788</t>
  </si>
  <si>
    <t>AGR.15.002082</t>
  </si>
  <si>
    <t>AGR.15.002084</t>
  </si>
  <si>
    <t>Д-10/2017-158 от 22.06.2017 спецификация №830</t>
  </si>
  <si>
    <t>AGR.15.002085</t>
  </si>
  <si>
    <t>Д-10/2017-158 от 22.06.2017 спецификация №899</t>
  </si>
  <si>
    <t>AGR.15.002088</t>
  </si>
  <si>
    <t>Д-10/2017-158 от 22.06.2017 спецификация №626</t>
  </si>
  <si>
    <t>AGR.15.002115</t>
  </si>
  <si>
    <t>Д-10/2017-158 от 22.06.2017 спецификация №904</t>
  </si>
  <si>
    <t>AGR.15.002117</t>
  </si>
  <si>
    <t>Д-10/2017-158 от 22.06.2017 спецификация №892</t>
  </si>
  <si>
    <t>AGR.15.002119</t>
  </si>
  <si>
    <t>Д-10/2017-158 от 22.06.2017 спецификация №717</t>
  </si>
  <si>
    <t>AGR.15.002120</t>
  </si>
  <si>
    <t>AGR.15.002121</t>
  </si>
  <si>
    <t>Д-10/2017-158 от 22.06.2017 спецификация №918</t>
  </si>
  <si>
    <t>AGR.15.002122</t>
  </si>
  <si>
    <t>Д-10/2017-158 от 22.06.2017 спецификация №919</t>
  </si>
  <si>
    <t>AGR.15.002123</t>
  </si>
  <si>
    <t>Д-10/2017-158 от 22.06.2017 спецификация №800</t>
  </si>
  <si>
    <t>AGR.15.002125</t>
  </si>
  <si>
    <t>Д-10/2017-158 от 22.06.2017 спецификация №809</t>
  </si>
  <si>
    <t>AGR.15.002126</t>
  </si>
  <si>
    <t>Д-10/2017-158 от 22.06.2017 спецификация №891</t>
  </si>
  <si>
    <t>AGR.15.002127</t>
  </si>
  <si>
    <t>Д-10/2017-158 от 22.06.2017 спецификация №846</t>
  </si>
  <si>
    <t>AGR.15.002128</t>
  </si>
  <si>
    <t>Д-10/2017-158 от 22.06.2017 спецификация №725</t>
  </si>
  <si>
    <t>AGR.15.002129</t>
  </si>
  <si>
    <t>Д-10/2017-158 от 22.06.2017 спецификация №895</t>
  </si>
  <si>
    <t>AGR.15.002138</t>
  </si>
  <si>
    <t>Д-10/2017-158 от 22.06.2017 спецификация №924</t>
  </si>
  <si>
    <t>AGR.15.002139</t>
  </si>
  <si>
    <t>Д-10/2017-158 от 22.06.2017 спецификация №923</t>
  </si>
  <si>
    <t>AGR.15.002141</t>
  </si>
  <si>
    <t>Д-10/2017-158 от 22.06.2017 спецификация №883</t>
  </si>
  <si>
    <t>AGR.15.002154</t>
  </si>
  <si>
    <t>Д-10/2017-158 от 22.06.2017 спецификация №916</t>
  </si>
  <si>
    <t>AGR.15.002156</t>
  </si>
  <si>
    <t>Д-10/2017-158 от 22.06.2017 спецификация №844</t>
  </si>
  <si>
    <t>AGR.15.002158</t>
  </si>
  <si>
    <t>Д-10/2017-158 от 22.06.2017 спецификация №912</t>
  </si>
  <si>
    <t>AGR.15.002159</t>
  </si>
  <si>
    <t>Д-10/2017-158 от 22.06.2017 спецификация №929</t>
  </si>
  <si>
    <t>AGR.15.002164</t>
  </si>
  <si>
    <t>Д-10/2017-158 от 22.06.2017 спецификация №884</t>
  </si>
  <si>
    <t>AGR.15.002170</t>
  </si>
  <si>
    <t>Д-10/2017-158 от 22.06.2017 спецификация №845</t>
  </si>
  <si>
    <t>AGR.15.002181</t>
  </si>
  <si>
    <t>Д-10/2017-158 от 22.06.2017 спецификация №886</t>
  </si>
  <si>
    <t>AGR.15.002182</t>
  </si>
  <si>
    <t>Д-10/2017-158 от 22.06.2017 спецификация №942</t>
  </si>
  <si>
    <t>AGR.15.002189</t>
  </si>
  <si>
    <t>Д-10/2017-158 от 22.06.2017 спецификация №945</t>
  </si>
  <si>
    <t>AGR.15.002190</t>
  </si>
  <si>
    <t>Д-10/2017-158 от 22.06.2017 спецификация №917</t>
  </si>
  <si>
    <t>AGR.15.002191</t>
  </si>
  <si>
    <t>Д-10/2017-158 от 22.06.2017 спецификация №905</t>
  </si>
  <si>
    <t>AGR.15.002194</t>
  </si>
  <si>
    <t>Д-10/2017-158 от 22.06.2017 спецификация №853</t>
  </si>
  <si>
    <t>AGR.15.002196</t>
  </si>
  <si>
    <t>Д-10/2017-158 от 22.06.2017 спецификация №842</t>
  </si>
  <si>
    <t>AGR.15.002197</t>
  </si>
  <si>
    <t>Д-10/2017-158 от 22.06.2017 спецификация №852</t>
  </si>
  <si>
    <t>AGR.15.002200</t>
  </si>
  <si>
    <t>Д-10/2017-158 от 22.06.2017 спецификация №928</t>
  </si>
  <si>
    <t>AGR.15.002201</t>
  </si>
  <si>
    <t>Д-10/2017-158 от 22.06.2017 спецификация №889</t>
  </si>
  <si>
    <t>AGR.15.002203</t>
  </si>
  <si>
    <t>Д-10/2017-158 от 22.06.2017 спецификация №952</t>
  </si>
  <si>
    <t>AGR.15.002205</t>
  </si>
  <si>
    <t>Д-10/2017-158 от 22.06.2017 спецификация №653</t>
  </si>
  <si>
    <t>AGR.15.002206</t>
  </si>
  <si>
    <t>Д-10/2017-158 от 22.06.2017 спецификация №822</t>
  </si>
  <si>
    <t>AGR.15.002207</t>
  </si>
  <si>
    <t>Д-10/2017-158 от 22.06.2017 спецификация №915</t>
  </si>
  <si>
    <t>AGR.15.002209</t>
  </si>
  <si>
    <t>Д-10/2017-158 от 22.06.2017 спецификация №946</t>
  </si>
  <si>
    <t>AGR.15.002210</t>
  </si>
  <si>
    <t>Д-10/2017-158 от 22.06.2017 спецификация №867</t>
  </si>
  <si>
    <t>AGR.15.002211</t>
  </si>
  <si>
    <t>Д-10/2017-158 от 22.06.2017 спецификация №716</t>
  </si>
  <si>
    <t>AGR.15.002212</t>
  </si>
  <si>
    <t>Д-10/2017-158 от 22.06.2017 спецификация №926</t>
  </si>
  <si>
    <t>AGR.15.002217</t>
  </si>
  <si>
    <t>Д-10/2017-158 от 22.06.2017 спецификация №679</t>
  </si>
  <si>
    <t>AGR.15.002223</t>
  </si>
  <si>
    <t>Д-10/2017-158 от 22.06.2017 спецификация №920</t>
  </si>
  <si>
    <t>AGR.15.002237</t>
  </si>
  <si>
    <t>Д-10/2017-158 от 22.06.2017 спецификация №930</t>
  </si>
  <si>
    <t>AGR.15.002244</t>
  </si>
  <si>
    <t>Д-10/2017-158 от 22.06.2017 спецификация №619</t>
  </si>
  <si>
    <t>AGR.15.002246</t>
  </si>
  <si>
    <t>Д-10/2017-158 от 22.06.2017 спецификация №775</t>
  </si>
  <si>
    <t>AGR.15.002247</t>
  </si>
  <si>
    <t>Д-10/2017-158 от 22.06.2017 спецификация №841</t>
  </si>
  <si>
    <t>AGR.15.002248</t>
  </si>
  <si>
    <t>Д-10/2017-158 от 22.06.2017 спецификация №859</t>
  </si>
  <si>
    <t>AGR.15.002249</t>
  </si>
  <si>
    <t>Д-10/2017-158 от 22.06.2017 спецификация №862</t>
  </si>
  <si>
    <t>AGR.15.002250</t>
  </si>
  <si>
    <t>Д-10/2017-158 от 22.06.2017 спецификация №756</t>
  </si>
  <si>
    <t>AGR.15.002251</t>
  </si>
  <si>
    <t>Д-10/2017-158 от 22.06.2017 спецификация №811</t>
  </si>
  <si>
    <t>AGR.15.002252</t>
  </si>
  <si>
    <t>Д-10/2017-158 от 22.06.2017 спецификация №854</t>
  </si>
  <si>
    <t>AGR.15.002253</t>
  </si>
  <si>
    <t>Д-10/2017-158 от 22.06.2017 спецификация №944</t>
  </si>
  <si>
    <t>AGR.15.002254</t>
  </si>
  <si>
    <t>Д-10/2017-158 от 22.06.2017 спецификация №955</t>
  </si>
  <si>
    <t>AGR.15.002255</t>
  </si>
  <si>
    <t>Д-10/2017-158 от 22.06.2017 спецификация №957</t>
  </si>
  <si>
    <t>AGR.15.002257</t>
  </si>
  <si>
    <t>Д-10/2017-158 от 22.06.2017 спецификация №931</t>
  </si>
  <si>
    <t>AGR.15.002265</t>
  </si>
  <si>
    <t>Д-10/2017-158 от 22.06.2017 спецификация №948</t>
  </si>
  <si>
    <t>AGR.15.002266</t>
  </si>
  <si>
    <t>Д-10/2017-158 от 22.06.2017 спецификация №950</t>
  </si>
  <si>
    <t>AGR.15.002277</t>
  </si>
  <si>
    <t>Д-10/2017-158 от 22.06.2017 спецификация №921</t>
  </si>
  <si>
    <t>AGR.15.002278</t>
  </si>
  <si>
    <t>Д-10/2017-158 от 22.06.2017 спецификация №964</t>
  </si>
  <si>
    <t>AGR.15.002281</t>
  </si>
  <si>
    <t>Д-10/2017-158 от 22.06.2017 спецификация №876</t>
  </si>
  <si>
    <t>AGR.15.002282</t>
  </si>
  <si>
    <t>Д-10/2017-158 от 22.06.2017 спецификация №814</t>
  </si>
  <si>
    <t>AGR.15.002284</t>
  </si>
  <si>
    <t>Д-10/2017-158 от 22.06.2017 спецификация №893</t>
  </si>
  <si>
    <t>AGR.15.002285</t>
  </si>
  <si>
    <t>Д-10/2017-158 от 22.06.2017 спецификация №981</t>
  </si>
  <si>
    <t>AGR.15.002286</t>
  </si>
  <si>
    <t>Д-10/2017-158 от 22.06.2017 спецификация №913</t>
  </si>
  <si>
    <t>AGR.15.002287</t>
  </si>
  <si>
    <t>Д-10/2017-158 от 22.06.2017 спецификация №843</t>
  </si>
  <si>
    <t>AGR.15.002288</t>
  </si>
  <si>
    <t>Д-10/2017-158 от 22.06.2017 спецификация №871</t>
  </si>
  <si>
    <t>AGR.15.002289</t>
  </si>
  <si>
    <t>Д-10/2017-158 от 22.06.2017 спецификация №937</t>
  </si>
  <si>
    <t>AGR.15.002290</t>
  </si>
  <si>
    <t>Д-10/2017-158 от 22.06.2017 спецификация №777</t>
  </si>
  <si>
    <t>AGR.15.002291</t>
  </si>
  <si>
    <t>Д-10/2017-158 от 22.06.2017 спецификация №910</t>
  </si>
  <si>
    <t>AGR.15.002292</t>
  </si>
  <si>
    <t>Д-10/2017-158 от 22.06.2017 спецификация №949</t>
  </si>
  <si>
    <t>AGR.15.002294</t>
  </si>
  <si>
    <t>Д-10/2017-158 от 22.06.2017 спецификация №961</t>
  </si>
  <si>
    <t>AGR.15.002296</t>
  </si>
  <si>
    <t>Д-10/2017-158 от 22.06.2017 спецификация №833</t>
  </si>
  <si>
    <t>AGR.15.002297</t>
  </si>
  <si>
    <t>Д-10/2017-158 от 22.06.2017 спецификация №970</t>
  </si>
  <si>
    <t>AGR.15.002298</t>
  </si>
  <si>
    <t>Д-10/2017-158 от 22.06.2017 спецификация №894</t>
  </si>
  <si>
    <t>AGR.15.002299</t>
  </si>
  <si>
    <t>Д-10/2017-158 от 22.06.2017 спецификация №738</t>
  </si>
  <si>
    <t>AGR.15.002301</t>
  </si>
  <si>
    <t>Д-10/2017-158 от 22.06.2017 спецификация №951</t>
  </si>
  <si>
    <t>AGR.15.002310</t>
  </si>
  <si>
    <t>Д-10/2017-158 от 22.06.2017 спецификация №969</t>
  </si>
  <si>
    <t>AGR.15.002311</t>
  </si>
  <si>
    <t>Д-10/2017-158 от 22.06.2017 спецификация №997</t>
  </si>
  <si>
    <t>AGR.15.002313</t>
  </si>
  <si>
    <t>Д-10/2017-158 от 22.06.2017 спецификация №938</t>
  </si>
  <si>
    <t>AGR.15.002315</t>
  </si>
  <si>
    <t>Д-10/2017-158 от 22.06.2017 спецификация №987</t>
  </si>
  <si>
    <t>AGR.15.002316</t>
  </si>
  <si>
    <t>Д-10/2017-158 от 22.06.2017 спецификация №956</t>
  </si>
  <si>
    <t>AGR.15.002317</t>
  </si>
  <si>
    <t>Д-10/2017-158 от 22.06.2017 спецификация №968</t>
  </si>
  <si>
    <t>AGR.15.002320</t>
  </si>
  <si>
    <t>Д-10/2017-158 от 22.06.2017 спецификация №673</t>
  </si>
  <si>
    <t>AGR.15.002324</t>
  </si>
  <si>
    <t>Д-10/2017-158 от 22.06.2017 спецификация №643</t>
  </si>
  <si>
    <t>AGR.15.002325</t>
  </si>
  <si>
    <t>Д-10/2017-158 от 22.06.2017 спецификация №907</t>
  </si>
  <si>
    <t>AGR.15.002327</t>
  </si>
  <si>
    <t>Д-10/2017-158 от 22.06.2017 спецификация №973</t>
  </si>
  <si>
    <t>AGR.15.002329</t>
  </si>
  <si>
    <t>Д-10/2017-158 от 22.06.2017 спецификация №947</t>
  </si>
  <si>
    <t>AGR.15.002334</t>
  </si>
  <si>
    <t>Д-10/2017-158 от 22.06.2017 спецификация №982</t>
  </si>
  <si>
    <t>AGR.15.002347</t>
  </si>
  <si>
    <t>Д-10/2017-158 от 22.06.2017 спецификация №823</t>
  </si>
  <si>
    <t>AGR.15.002375</t>
  </si>
  <si>
    <t>Д-10/2017-158 от 22.06.2017 спецификация №965</t>
  </si>
  <si>
    <t>AGR.15.002376</t>
  </si>
  <si>
    <t>Д-10/2017-158 от 22.06.2017 спецификация №939</t>
  </si>
  <si>
    <t>AGR.15.002377</t>
  </si>
  <si>
    <t>Д-10/2017-158 от 22.06.2017 спецификация №940</t>
  </si>
  <si>
    <t>AGR.15.002378</t>
  </si>
  <si>
    <t>Д-10/2017-158 от 22.06.2017 спецификация №986</t>
  </si>
  <si>
    <t>AGR.15.002379</t>
  </si>
  <si>
    <t>Д-10/2017-158 от 22.06.2017 спецификация №911</t>
  </si>
  <si>
    <t>AGR.15.002380</t>
  </si>
  <si>
    <t>Д-10/2017-158 от 22.06.2017 спецификация №935</t>
  </si>
  <si>
    <t>AGR.15.002381</t>
  </si>
  <si>
    <t>Д-10/2017-158 от 22.06.2017 спецификация №989</t>
  </si>
  <si>
    <t>AGR.15.002382</t>
  </si>
  <si>
    <t>Д-10/2017-158 от 22.06.2017 спецификация №971</t>
  </si>
  <si>
    <t>AGR.15.002383</t>
  </si>
  <si>
    <t>Д-10/2017-158 от 22.06.2017 спецификация №873</t>
  </si>
  <si>
    <t>AGR.15.002384</t>
  </si>
  <si>
    <t>Д-10/2017-158 от 22.06.2017 спецификация №872</t>
  </si>
  <si>
    <t>AGR.15.002385</t>
  </si>
  <si>
    <t>Д-10/2017-158 от 22.06.2017 спецификация №963</t>
  </si>
  <si>
    <t>AGR.15.002409</t>
  </si>
  <si>
    <t>Д-10/2017-158 от 22.06.2017 спецификация №1010</t>
  </si>
  <si>
    <t>AGR.15.002410</t>
  </si>
  <si>
    <t>Д-10/2017-158 от 22.06.2017 спецификация №922</t>
  </si>
  <si>
    <t>AGR.15.002416</t>
  </si>
  <si>
    <t>Д-10/2017-158 от 22.06.2017 спецификация №976</t>
  </si>
  <si>
    <t>AGR.15.002420</t>
  </si>
  <si>
    <t>Д-10/2017-158 от 22.06.2017 спецификация №908</t>
  </si>
  <si>
    <t>AGR.15.002424</t>
  </si>
  <si>
    <t>Д-10/2017-158 от 22.06.2017 спецификация №983</t>
  </si>
  <si>
    <t>AGR.15.002425</t>
  </si>
  <si>
    <t>Д-10/2017-158 от 22.06.2017 спецификация №966</t>
  </si>
  <si>
    <t>AGR.15.002429</t>
  </si>
  <si>
    <t>Д-10/2017-158 от 22.06.2017 спецификация №1018</t>
  </si>
  <si>
    <t>AGR.15.002434</t>
  </si>
  <si>
    <t>Д-10/2017-158 от 22.06.2017 спецификация №791</t>
  </si>
  <si>
    <t>AGR.15.002435</t>
  </si>
  <si>
    <t>Д-10/2017-158 от 22.06.2017 спецификация №1042</t>
  </si>
  <si>
    <t>AGR.15.002443</t>
  </si>
  <si>
    <t>Д-10/2017-158 от 22.06.2017 спецификация №977</t>
  </si>
  <si>
    <t>AGR.15.002447</t>
  </si>
  <si>
    <t>Д-10/2017-158 от 22.06.2017 спецификация №1016</t>
  </si>
  <si>
    <t>AGR.15.002470</t>
  </si>
  <si>
    <t>Д-10/2017-158 от 22.06.2017 спецификация №1019</t>
  </si>
  <si>
    <t>AGR.15.002471</t>
  </si>
  <si>
    <t>Д-10/2017-158 от 22.06.2017 спецификация №1000</t>
  </si>
  <si>
    <t>AGR.15.002472</t>
  </si>
  <si>
    <t>Д-10/2017-158 от 22.06.2017 спецификация №1027</t>
  </si>
  <si>
    <t>AGR.15.002473</t>
  </si>
  <si>
    <t>Д-10/2017-158 от 22.06.2017 спецификация №974</t>
  </si>
  <si>
    <t>AGR.15.002474</t>
  </si>
  <si>
    <t>Д-10/2017-158 от 22.06.2017 спецификация №979</t>
  </si>
  <si>
    <t>AGR.15.002476</t>
  </si>
  <si>
    <t>Д-10/2017-158 от 22.06.2017 спецификация №933</t>
  </si>
  <si>
    <t>AGR.15.002478</t>
  </si>
  <si>
    <t>Д-10/2017-158 от 22.06.2017 спецификация №856</t>
  </si>
  <si>
    <t>AGR.15.002479</t>
  </si>
  <si>
    <t>Д-10/2017-158 от 22.06.2017 спецификация №1041</t>
  </si>
  <si>
    <t>AGR.15.002480</t>
  </si>
  <si>
    <t>Д-10/2017-158 от 22.06.2017 спецификация №943</t>
  </si>
  <si>
    <t>AGR.15.002481</t>
  </si>
  <si>
    <t>Д-10/2017-158 от 22.06.2017 спецификация №991</t>
  </si>
  <si>
    <t>AGR.15.002485</t>
  </si>
  <si>
    <t>Д-10/2017-158 от 22.06.2017 спецификация №1043</t>
  </si>
  <si>
    <t>AGR.15.002486</t>
  </si>
  <si>
    <t>Д-10/2017-158 от 22.06.2017 спецификация №960</t>
  </si>
  <si>
    <t>AGR.15.002487</t>
  </si>
  <si>
    <t>Д-10/2017-158 от 22.06.2017 спецификация №941</t>
  </si>
  <si>
    <t>AGR.15.002503</t>
  </si>
  <si>
    <t>Д-10/2017-158 от 22.06.2017 спецификация №1001</t>
  </si>
  <si>
    <t>AGR.15.002504</t>
  </si>
  <si>
    <t>Д-10/2017-158 от 22.06.2017 спецификация №1033</t>
  </si>
  <si>
    <t>AGR.15.002519</t>
  </si>
  <si>
    <t>Д-10/2017-158 от 22.06.2017 спецификация №975</t>
  </si>
  <si>
    <t>AGR.15.002520</t>
  </si>
  <si>
    <t>Д-10/2017-158 от 22.06.2017 спецификация №996</t>
  </si>
  <si>
    <t>AGR.15.002521</t>
  </si>
  <si>
    <t>Д-10/2017-158 от 22.06.2017 спецификация №1044</t>
  </si>
  <si>
    <t>AGR.15.002540</t>
  </si>
  <si>
    <t>Д-10/2017-158 от 22.06.2017 спецификация №1024</t>
  </si>
  <si>
    <t>AGR.15.002542</t>
  </si>
  <si>
    <t>Д-10/2017-158 от 22.06.2017 спецификация №1034</t>
  </si>
  <si>
    <t>AGR.15.002543</t>
  </si>
  <si>
    <t>Д-10/2017-158 от 22.06.2017 спецификация №1066</t>
  </si>
  <si>
    <t>AGR.15.002548</t>
  </si>
  <si>
    <t>Д-10/2017-158 от 22.06.2017 спецификация №995</t>
  </si>
  <si>
    <t>AGR.15.002556</t>
  </si>
  <si>
    <t>Д-10/2017-158 от 22.06.2017 спецификация №959</t>
  </si>
  <si>
    <t>AGR.15.002557</t>
  </si>
  <si>
    <t>Д-10/2017-158 от 22.06.2017 спецификация №1064</t>
  </si>
  <si>
    <t>AGR.15.002563</t>
  </si>
  <si>
    <t>Д-10/2017-158 от 22.06.2017 спецификация №1045</t>
  </si>
  <si>
    <t>AGR.15.002564</t>
  </si>
  <si>
    <t>Д-10/2017-158 от 22.06.2017 спецификация №1017</t>
  </si>
  <si>
    <t>AGR.15.002565</t>
  </si>
  <si>
    <t>Д-10/2017-158 от 22.06.2017 спецификация №1068</t>
  </si>
  <si>
    <t>AGR.15.002568</t>
  </si>
  <si>
    <t>Д-10/2017-158 от 22.06.2017 спецификация №769</t>
  </si>
  <si>
    <t>AGR.15.002569</t>
  </si>
  <si>
    <t>Д-10/2017-158 от 22.06.2017 спецификация №962</t>
  </si>
  <si>
    <t>AGR.15.002570</t>
  </si>
  <si>
    <t>Д-10/2017-158 от 22.06.2017 спецификация №985</t>
  </si>
  <si>
    <t>AGR.15.002573</t>
  </si>
  <si>
    <t>Д-10/2017-158 от 22.06.2017 спецификация №925</t>
  </si>
  <si>
    <t>AGR.15.002574</t>
  </si>
  <si>
    <t>Д-10/2017-158 от 22.06.2017 спецификация №1013</t>
  </si>
  <si>
    <t>AGR.15.002575</t>
  </si>
  <si>
    <t>Д-10/2017-158 от 22.06.2017 спецификация №1065</t>
  </si>
  <si>
    <t>AGR.15.002576</t>
  </si>
  <si>
    <t>Д-10/2017-158 от 22.06.2017 спецификация №1014</t>
  </si>
  <si>
    <t>AGR.15.002577</t>
  </si>
  <si>
    <t>Д-10/2017-158 от 22.06.2017 спецификация №1102</t>
  </si>
  <si>
    <t>AGR.15.002578</t>
  </si>
  <si>
    <t>Д-10/2017-158 от 22.06.2017 спецификация №1099</t>
  </si>
  <si>
    <t>AGR.15.002579</t>
  </si>
  <si>
    <t>Д-10/2017-158 от 22.06.2017 спецификация №1067</t>
  </si>
  <si>
    <t>AGR.15.002580</t>
  </si>
  <si>
    <t>Д-10/2017-158 от 22.06.2017 спецификация №1053</t>
  </si>
  <si>
    <t>AGR.15.002581</t>
  </si>
  <si>
    <t>Д-10/2017-158 от 22.06.2017 спецификация №1002</t>
  </si>
  <si>
    <t>AGR.15.002589</t>
  </si>
  <si>
    <t>Д-10/2017-158 от 22.06.2017 спецификация №909</t>
  </si>
  <si>
    <t>AGR.15.002590</t>
  </si>
  <si>
    <t>Д-10/2017-158 от 22.06.2017 спецификация №858</t>
  </si>
  <si>
    <t>AGR.15.002612</t>
  </si>
  <si>
    <t>Д-10/2017-158 от 22.06.2017 спецификация №1078</t>
  </si>
  <si>
    <t>AGR.15.002613</t>
  </si>
  <si>
    <t>Д-10/2017-158 от 22.06.2017 спецификация №1059</t>
  </si>
  <si>
    <t>AGR.15.002615</t>
  </si>
  <si>
    <t>Д-10/2017-158 от 22.06.2017 спецификация №1072</t>
  </si>
  <si>
    <t>AGR.15.002622</t>
  </si>
  <si>
    <t>Д-10/2017-158 от 22.06.2017 спецификация №1123</t>
  </si>
  <si>
    <t>AGR.15.002627</t>
  </si>
  <si>
    <t>Д-10/2017-158 от 22.06.2017 спецификация №1015</t>
  </si>
  <si>
    <t>AGR.15.002631</t>
  </si>
  <si>
    <t>Д-10/2017-158 от 22.06.2017 спецификация №936</t>
  </si>
  <si>
    <t>AGR.15.002634</t>
  </si>
  <si>
    <t>Д-10/2017-158 от 22.06.2017 спецификация №1110</t>
  </si>
  <si>
    <t>AGR.15.002635</t>
  </si>
  <si>
    <t>Д-10/2017-158 от 22.06.2017 спецификация №1111</t>
  </si>
  <si>
    <t>AGR.15.002637</t>
  </si>
  <si>
    <t>Д-10/2017-158 от 22.06.2017 спецификация №1094</t>
  </si>
  <si>
    <t>AGR.15.002642</t>
  </si>
  <si>
    <t>Д-10/2017-158 от 22.06.2017 спецификация №993</t>
  </si>
  <si>
    <t>AGR.15.002644</t>
  </si>
  <si>
    <t>Д-10/2017-158 от 22.06.2017 спецификация №1025</t>
  </si>
  <si>
    <t>AGR.15.002652</t>
  </si>
  <si>
    <t>Д-10/2017-158 от 22.06.2017 спецификация №1073</t>
  </si>
  <si>
    <t>AGR.15.002662</t>
  </si>
  <si>
    <t>Д-10/2017-158 от 22.06.2017 спецификация №1079</t>
  </si>
  <si>
    <t>AGR.15.002663</t>
  </si>
  <si>
    <t>Д-10/2017-158 от 22.06.2017 спецификация №1057</t>
  </si>
  <si>
    <t>AGR.15.002664</t>
  </si>
  <si>
    <t>Д-10/2017-158 от 22.06.2017 спецификация №1069</t>
  </si>
  <si>
    <t>AGR.15.002666</t>
  </si>
  <si>
    <t>Д-10/2017-158 от 22.06.2017 спецификация №932</t>
  </si>
  <si>
    <t>AGR.15.002676</t>
  </si>
  <si>
    <t>Д-10/2017-158 от 22.06.2017 спецификация №1091</t>
  </si>
  <si>
    <t>AGR.15.002677</t>
  </si>
  <si>
    <t>Д-10/2017-158 от 22.06.2017 спецификация №1071</t>
  </si>
  <si>
    <t>AGR.15.002678</t>
  </si>
  <si>
    <t>Д-10/2017-158 от 22.06.2017 спецификация №1021</t>
  </si>
  <si>
    <t>AGR.15.002679</t>
  </si>
  <si>
    <t>Д-10/2017-158 от 22.06.2017 спецификация №1036</t>
  </si>
  <si>
    <t>AGR.15.002680</t>
  </si>
  <si>
    <t>Д-10/2017-158 от 22.06.2017 спецификация №1058</t>
  </si>
  <si>
    <t>AGR.15.002683</t>
  </si>
  <si>
    <t>Д-10/2017-158 от 22.06.2017 спецификация №988</t>
  </si>
  <si>
    <t>AGR.15.002690</t>
  </si>
  <si>
    <t>Д-10/2017-158 от 22.06.2017 спецификация №992</t>
  </si>
  <si>
    <t>AGR.15.002691</t>
  </si>
  <si>
    <t>Д-10/2017-158 от 22.06.2017 спецификация №1140</t>
  </si>
  <si>
    <t>AGR.15.002692</t>
  </si>
  <si>
    <t>Д-10/2017-158 от 22.06.2017 спецификация №1077</t>
  </si>
  <si>
    <t>AGR.15.002694</t>
  </si>
  <si>
    <t>Д-10/2017-158 от 22.06.2017 спецификация №1054</t>
  </si>
  <si>
    <t>AGR.15.002696</t>
  </si>
  <si>
    <t>Д-10/2017-158 от 22.06.2017 спецификация №1009</t>
  </si>
  <si>
    <t>AGR.15.002697</t>
  </si>
  <si>
    <t>Д-10/2017-158 от 22.06.2017 спецификация №1028</t>
  </si>
  <si>
    <t>AGR.15.002698</t>
  </si>
  <si>
    <t>Д-10/2017-158 от 22.06.2017 спецификация №1100</t>
  </si>
  <si>
    <t>AGR.15.002699</t>
  </si>
  <si>
    <t>Д-10/2017-158 от 22.06.2017 спецификация №934</t>
  </si>
  <si>
    <t>AGR.15.002701</t>
  </si>
  <si>
    <t>Д-10/2017-158 от 22.06.2017 спецификация №1052</t>
  </si>
  <si>
    <t>AGR.15.002702</t>
  </si>
  <si>
    <t>Д-10/2017-158 от 22.06.2017 спецификация №1109</t>
  </si>
  <si>
    <t>AGR.15.002703</t>
  </si>
  <si>
    <t>Д-10/2017-158 от 22.06.2017 спецификация №1080</t>
  </si>
  <si>
    <t>AGR.15.002704</t>
  </si>
  <si>
    <t>Д-10/2017-158 от 22.06.2017 спецификация №1076</t>
  </si>
  <si>
    <t>AGR.15.002705</t>
  </si>
  <si>
    <t>Д-10/2017-158 от 22.06.2017 спецификация №1113</t>
  </si>
  <si>
    <t>AGR.15.002706</t>
  </si>
  <si>
    <t>Д-10/2017-158 от 22.06.2017 спецификация №1084</t>
  </si>
  <si>
    <t>AGR.15.002707</t>
  </si>
  <si>
    <t>Д-10/2017-158 от 22.06.2017 спецификация №1055</t>
  </si>
  <si>
    <t>AGR.15.002711</t>
  </si>
  <si>
    <t>Д-10/2017-158 от 22.06.2017 спецификация №851</t>
  </si>
  <si>
    <t>AGR.15.002714</t>
  </si>
  <si>
    <t>Д-10/2017-158 от 22.06.2017 спецификация №1003</t>
  </si>
  <si>
    <t>AGR.15.002715</t>
  </si>
  <si>
    <t>Д-10/2017-158 от 22.06.2017 спецификация №1012</t>
  </si>
  <si>
    <t>AGR.15.002716</t>
  </si>
  <si>
    <t>Д-10/2017-158 от 22.06.2017 спецификация №1035</t>
  </si>
  <si>
    <t>AGR.15.002717</t>
  </si>
  <si>
    <t>Д-10/2017-158 от 22.06.2017 спецификация №1038</t>
  </si>
  <si>
    <t>AGR.15.002718</t>
  </si>
  <si>
    <t>Д-10/2017-158 от 22.06.2017 спецификация №1063</t>
  </si>
  <si>
    <t>AGR.15.002719</t>
  </si>
  <si>
    <t>Д-10/2017-158 от 22.06.2017 спецификация №1083</t>
  </si>
  <si>
    <t>AGR.15.002720</t>
  </si>
  <si>
    <t>Д-10/2017-158 от 22.06.2017 спецификация №1097</t>
  </si>
  <si>
    <t>AGR.15.002721</t>
  </si>
  <si>
    <t>Д-10/2017-158 от 22.06.2017 спецификация №1120</t>
  </si>
  <si>
    <t>AGR.15.002728</t>
  </si>
  <si>
    <t>Д-10/2017-158 от 22.06.2017 спецификация №1082</t>
  </si>
  <si>
    <t>AGR.15.002730</t>
  </si>
  <si>
    <t>Д-10/2017-158 от 22.06.2017 спецификация №1074</t>
  </si>
  <si>
    <t>AGR.15.002731</t>
  </si>
  <si>
    <t>Д-10/2017-158 от 22.06.2017 спецификация №1075</t>
  </si>
  <si>
    <t>AGR.15.002735</t>
  </si>
  <si>
    <t>Д-10/2017-158 от 22.06.2017 спецификация №1031</t>
  </si>
  <si>
    <t>AGR.15.002746</t>
  </si>
  <si>
    <t>Д-10/2017-158 от 22.06.2017 спецификация №1107</t>
  </si>
  <si>
    <t>AGR.15.002747</t>
  </si>
  <si>
    <t>Д-10/2017-158 от 22.06.2017 спецификация №1085</t>
  </si>
  <si>
    <t>AGR.15.002748</t>
  </si>
  <si>
    <t>Д-10/2017-158 от 22.06.2017 спецификация №1096</t>
  </si>
  <si>
    <t>AGR.15.002749</t>
  </si>
  <si>
    <t>Д-10/2017-158 от 22.06.2017 спецификация №978</t>
  </si>
  <si>
    <t>AGR.15.002750</t>
  </si>
  <si>
    <t>Д-10/2017-158 от 22.06.2017 спецификация №1011</t>
  </si>
  <si>
    <t>AGR.15.002751</t>
  </si>
  <si>
    <t>Д-10/2017-158 от 22.06.2017 спецификация №1008</t>
  </si>
  <si>
    <t>AGR.15.002752</t>
  </si>
  <si>
    <t>Д-10/2017-158 от 22.06.2017 спецификация №1048</t>
  </si>
  <si>
    <t>AGR.15.002753</t>
  </si>
  <si>
    <t>Д-10/2017-158 от 22.06.2017 спецификация №994</t>
  </si>
  <si>
    <t>AGR.15.002754</t>
  </si>
  <si>
    <t>Д-10/2017-158 от 22.06.2017 спецификация №1086</t>
  </si>
  <si>
    <t>AGR.15.002755</t>
  </si>
  <si>
    <t>Д-10/2017-158 от 22.06.2017 спецификация №1092</t>
  </si>
  <si>
    <t>AGR.15.002756</t>
  </si>
  <si>
    <t>Д-10/2017-158 от 22.06.2017 спецификация №984</t>
  </si>
  <si>
    <t>AGR.15.002757</t>
  </si>
  <si>
    <t>Д-10/2017-158 от 22.06.2017 спецификация №1061</t>
  </si>
  <si>
    <t>AGR.15.002762</t>
  </si>
  <si>
    <t>Д-10/2017-158 от 22.06.2017 спецификация №1039</t>
  </si>
  <si>
    <t>AGR.15.002763</t>
  </si>
  <si>
    <t>Д-10/2017-158 от 22.06.2017 спецификация №1037</t>
  </si>
  <si>
    <t>AGR.15.002766</t>
  </si>
  <si>
    <t>Д-10/2017-158 от 22.06.2017 спецификация №1103</t>
  </si>
  <si>
    <t>AGR.15.002771</t>
  </si>
  <si>
    <t>Д-10/2017-158 от 22.06.2017 спецификация №1022</t>
  </si>
  <si>
    <t>AGR.15.002782</t>
  </si>
  <si>
    <t>Д-10/2017-158 от 22.06.2017 спецификация №1159</t>
  </si>
  <si>
    <t>AGR.15.002877</t>
  </si>
  <si>
    <t>Д-10/2017-158 от 22.06.2017 спецификация №999</t>
  </si>
  <si>
    <t>AGR.15.002878</t>
  </si>
  <si>
    <t>Д-10/2017-158 от 22.06.2017 спецификация №1115</t>
  </si>
  <si>
    <t>AGR.15.002879</t>
  </si>
  <si>
    <t>Д-10/2017-158 от 22.06.2017 спецификация №620</t>
  </si>
  <si>
    <t>AGR.15.002888</t>
  </si>
  <si>
    <t>Д-10/2017-158 от 22.06.2017 спецификация №953</t>
  </si>
  <si>
    <t>AGR.15.002895</t>
  </si>
  <si>
    <t>Д-10/2017-158 от 22.06.2017 спецификация №1049</t>
  </si>
  <si>
    <t>AGR.15.002901</t>
  </si>
  <si>
    <t>Д-10/2017-158 от 22.06.2017 спецификация №1130</t>
  </si>
  <si>
    <t>AGR.15.002906</t>
  </si>
  <si>
    <t>Д-10/2017-158 от 22.06.2017 спецификация №1050</t>
  </si>
  <si>
    <t>AGR.15.002911</t>
  </si>
  <si>
    <t>Д-10/2017-158 от 22.06.2017 спецификация №1131</t>
  </si>
  <si>
    <t>AGR.15.002912</t>
  </si>
  <si>
    <t>Д-10/2017-158 от 22.06.2017 спецификация №1090</t>
  </si>
  <si>
    <t>AGR.15.002914</t>
  </si>
  <si>
    <t>Д-10/2017-158 от 22.06.2017 спецификация №998</t>
  </si>
  <si>
    <t>AGR.15.002915</t>
  </si>
  <si>
    <t>Д-10/2017-158 от 22.06.2017 спецификация №1005</t>
  </si>
  <si>
    <t>AGR.15.002916</t>
  </si>
  <si>
    <t>Д-10/2017-158 от 22.06.2017 спецификация №1089</t>
  </si>
  <si>
    <t>AGR.15.002918</t>
  </si>
  <si>
    <t>Д-10/2017-158 от 22.06.2017 спецификация №1153</t>
  </si>
  <si>
    <t>AGR.15.002919</t>
  </si>
  <si>
    <t>Д-10/2017-158 от 22.06.2017 спецификация №1154</t>
  </si>
  <si>
    <t>AGR.15.002920</t>
  </si>
  <si>
    <t>Д-10/2017-158 от 22.06.2017 спецификация №1081</t>
  </si>
  <si>
    <t>AGR.15.002922</t>
  </si>
  <si>
    <t>Д-10/2017-158 от 22.06.2017 спецификация №1135</t>
  </si>
  <si>
    <t>AGR.15.002923</t>
  </si>
  <si>
    <t>Д-10/2017-158 от 22.06.2017 спецификация №1106</t>
  </si>
  <si>
    <t>AGR.15.002924</t>
  </si>
  <si>
    <t>Д-10/2017-158 от 22.06.2017 спецификация №1134</t>
  </si>
  <si>
    <t>AGR.15.002925</t>
  </si>
  <si>
    <t>Д-10/2017-158 от 22.06.2017 спецификация №1051</t>
  </si>
  <si>
    <t>AGR.15.002951</t>
  </si>
  <si>
    <t>Д-10/2017-158 от 22.06.2017 спецификация №1128</t>
  </si>
  <si>
    <t>AGR.15.002970</t>
  </si>
  <si>
    <t>Д-10/2017-158 от 22.06.2017 спецификация №1118</t>
  </si>
  <si>
    <t>AGR.15.002973</t>
  </si>
  <si>
    <t>Д-10/2017-158 от 22.06.2017 спецификация №1165</t>
  </si>
  <si>
    <t>AGR.15.002974</t>
  </si>
  <si>
    <t>Д-10/2017-158 от 22.06.2017 спецификация №1032</t>
  </si>
  <si>
    <t>AGR.15.002975</t>
  </si>
  <si>
    <t>Д-10/2017-158 от 22.06.2017 спецификация №902</t>
  </si>
  <si>
    <t>AGR.15.002988</t>
  </si>
  <si>
    <t>Д-10/2017-158 от 22.06.2017 спецификация №1119</t>
  </si>
  <si>
    <t>AGR.15.002989</t>
  </si>
  <si>
    <t>Д-10/2017-158 от 22.06.2017 спецификация №1056</t>
  </si>
  <si>
    <t>AGR.15.002990</t>
  </si>
  <si>
    <t>Д-10/2017-158 от 22.06.2017 спецификация №1047</t>
  </si>
  <si>
    <t>AGR.15.002991</t>
  </si>
  <si>
    <t>Д-10/2017-158 от 22.06.2017 спецификация №1070</t>
  </si>
  <si>
    <t>AGR.15.002992</t>
  </si>
  <si>
    <t>Д-10/2017-158 от 22.06.2017 спецификация №1163</t>
  </si>
  <si>
    <t>AGR.15.002996</t>
  </si>
  <si>
    <t>Д-10/2017-158 от 22.06.2017 спецификация №1026</t>
  </si>
  <si>
    <t>AGR.15.003006</t>
  </si>
  <si>
    <t>Д-10/2017-158 от 22.06.2017 спецификация №1145</t>
  </si>
  <si>
    <t>AGR.15.003009</t>
  </si>
  <si>
    <t>Д-10/2017-158 от 22.06.2017 спецификация №1112</t>
  </si>
  <si>
    <t>AGR.15.003016</t>
  </si>
  <si>
    <t>Д-10/2017-158 от 22.06.2017 спецификация №793</t>
  </si>
  <si>
    <t>AGR.15.003021</t>
  </si>
  <si>
    <t>Д-10/2017-158 от 22.06.2017 спецификация №1046</t>
  </si>
  <si>
    <t>AGR.15.003022</t>
  </si>
  <si>
    <t>Д-10/2017-158 от 22.06.2017 спецификация №801</t>
  </si>
  <si>
    <t>AGR.15.003023</t>
  </si>
  <si>
    <t>Д-10/2017-158 от 22.06.2017 спецификация №850</t>
  </si>
  <si>
    <t>AGR.15.003045</t>
  </si>
  <si>
    <t>Д-10/2017-158 от 22.06.2017 спецификация №1060</t>
  </si>
  <si>
    <t>AGR.15.003048</t>
  </si>
  <si>
    <t>Д-10/2017-158 от 22.06.2017 спецификация №1007</t>
  </si>
  <si>
    <t>AGR.15.003062</t>
  </si>
  <si>
    <t>Д-10/2017-158 от 22.06.2017 спецификация №1167</t>
  </si>
  <si>
    <t>AGR.15.003063</t>
  </si>
  <si>
    <t>Д-10/2017-158 от 22.06.2017 спецификация №1174</t>
  </si>
  <si>
    <t>AGR.15.003071</t>
  </si>
  <si>
    <t>Д-10/2017-158 от 22.06.2017 спецификация №1177</t>
  </si>
  <si>
    <t>AGR.15.003084</t>
  </si>
  <si>
    <t>Д-10/2017-158 от 22.06.2017 спецификация №1176</t>
  </si>
  <si>
    <t>AGR.15.003097</t>
  </si>
  <si>
    <t>Д-10/2017-158 от 22.06.2017 спецификация №980</t>
  </si>
  <si>
    <t>AGR.15.003099</t>
  </si>
  <si>
    <t>Д-10/2017-158 от 22.06.2017 спецификация №1162</t>
  </si>
  <si>
    <t>AGR.15.003101</t>
  </si>
  <si>
    <t>Д-10/2017-158 от 22.06.2017 спецификация №1126</t>
  </si>
  <si>
    <t>AGR.15.003106</t>
  </si>
  <si>
    <t>Д-10/2017-158 от 22.06.2017 спецификация №1141</t>
  </si>
  <si>
    <t>AGR.15.003107</t>
  </si>
  <si>
    <t>Д-10/2017-158 от 22.06.2017 спецификация №595</t>
  </si>
  <si>
    <t>AGR.15.003137</t>
  </si>
  <si>
    <t>Д-10/2017-158 от 22.06.2017 спецификация №1101</t>
  </si>
  <si>
    <t>AGR.15.003138</t>
  </si>
  <si>
    <t>Д-10/2017-158 от 22.06.2017 спецификация №1171</t>
  </si>
  <si>
    <t>AGR.15.003139</t>
  </si>
  <si>
    <t>Д-10/2017-158 от 22.06.2017 спецификация № 1174</t>
  </si>
  <si>
    <t>AGR.15.003140</t>
  </si>
  <si>
    <t>Д-10/2017-158 от 22.06.2017 спецификация № 1177</t>
  </si>
  <si>
    <t>AGR.15.003141</t>
  </si>
  <si>
    <t>Д-10/2017-158 от 22.06.2017 спецификация №1178</t>
  </si>
  <si>
    <t>AGR.15.003144</t>
  </si>
  <si>
    <t>Д-10/2017-158 от 22.06.2017 спецификация №1183</t>
  </si>
  <si>
    <t>AGR.15.003145</t>
  </si>
  <si>
    <t>Д-10/2017-158 от 22.06.2017 спецификация №1168</t>
  </si>
  <si>
    <t>AGR.15.003146</t>
  </si>
  <si>
    <t>Д-10/2017-158 от 22.06.2017 спецификация №1040</t>
  </si>
  <si>
    <t>AGR.15.003147</t>
  </si>
  <si>
    <t>Д-10/2017-158 от 22.06.2017 спецификация №1170</t>
  </si>
  <si>
    <t>AGR.15.003159</t>
  </si>
  <si>
    <t>Д-10/2017-158 от 22.06.2017 спецификация №1187</t>
  </si>
  <si>
    <t>AGR.15.003160</t>
  </si>
  <si>
    <t>Д-10/2017-158 от 22.06.2017 спецификация №1173</t>
  </si>
  <si>
    <t>AGR.15.003183</t>
  </si>
  <si>
    <t>Д-10/2017-158 от 22.06.2017 спецификация №1196</t>
  </si>
  <si>
    <t>AGR.15.003190</t>
  </si>
  <si>
    <t>Д-10/2017-158 от 22.06.2017 спецификация №1062</t>
  </si>
  <si>
    <t>AGR.15.003223</t>
  </si>
  <si>
    <t>Д-10/2017-158 от 22.06.2017 спецификация №1189</t>
  </si>
  <si>
    <t>AGR.15.003234</t>
  </si>
  <si>
    <t>Д-10/2017-158 от 22.06.2017 спецификация №799</t>
  </si>
  <si>
    <t>AGR.15.003242</t>
  </si>
  <si>
    <t>Д-10/2017-158 от 22.06.2017 спецификация №1129</t>
  </si>
  <si>
    <t>AGR.15.003243</t>
  </si>
  <si>
    <t>Д-10/2017-158 от 22.06.2017 спецификация №1191</t>
  </si>
  <si>
    <t>AGR.15.003244</t>
  </si>
  <si>
    <t>Д-10/2017-158 от 22.06.2017 спецификация №1198</t>
  </si>
  <si>
    <t>AGR.15.003256</t>
  </si>
  <si>
    <t>Д-10/2017-158 от 22.06.2017 спецификация № 1222</t>
  </si>
  <si>
    <t>AGR.15.003265</t>
  </si>
  <si>
    <t>Д-10/2017-158 от 22.06.2017 спецификация №1213</t>
  </si>
  <si>
    <t>AGR.15.003290</t>
  </si>
  <si>
    <t>Д-10/2017-158 от 22.06.2017 спецификация №1193</t>
  </si>
  <si>
    <t>AGR.15.003292</t>
  </si>
  <si>
    <t>Д-10/2017-158 от 22.06.2017 спецификация №1210</t>
  </si>
  <si>
    <t>AGR.15.003297</t>
  </si>
  <si>
    <t>Д-10/2017-158 от 22.06.2017 спецификация №901</t>
  </si>
  <si>
    <t>AGR.15.003300</t>
  </si>
  <si>
    <t>Д-10/2017-158 от 22.06.2017 спецификация №1199</t>
  </si>
  <si>
    <t>AGR.15.003309</t>
  </si>
  <si>
    <t>Д-10/2017-158 от 22.06.2017 спецификация № 1181</t>
  </si>
  <si>
    <t>AGR.15.003310</t>
  </si>
  <si>
    <t>Д-10/2017-158 от 22.06.2017 спецификация № 1195</t>
  </si>
  <si>
    <t>AGR.15.003316</t>
  </si>
  <si>
    <t>Д-10/2017-158 от 22.06.2017 спецификация № 1202</t>
  </si>
  <si>
    <t>AGR.15.003317</t>
  </si>
  <si>
    <t>Д-10/2017-158 от 22.06.2017 спецификация № 1220</t>
  </si>
  <si>
    <t>AGR.15.003323</t>
  </si>
  <si>
    <t>Д-10/2017-158 от 22.06.2017 спецификация № 1196</t>
  </si>
  <si>
    <t>AGR.15.003331</t>
  </si>
  <si>
    <t>Д-10/2017-158 от 22.06.2017 спецификация №1190</t>
  </si>
  <si>
    <t>AGR.15.003332</t>
  </si>
  <si>
    <t>Д-10/2017-158 от 22.06.2017 спецификация № 1651 СЛЗ</t>
  </si>
  <si>
    <t>AGR.15.003333</t>
  </si>
  <si>
    <t>AGR.15.003334</t>
  </si>
  <si>
    <t>Д-10/2017-158 от 22.06.2017 спецификация № 1182</t>
  </si>
  <si>
    <t>AGR.15.003335</t>
  </si>
  <si>
    <t>Д-10/2017-158 от 22.06.2017 спецификация №1160</t>
  </si>
  <si>
    <t>AGR.15.003336</t>
  </si>
  <si>
    <t>Д-10/2017-158 от 22.06.2017 спецификация № 1225</t>
  </si>
  <si>
    <t>AGR.15.003337</t>
  </si>
  <si>
    <t>Д-10/2017-158 от 22.06.2017 спецификация №773</t>
  </si>
  <si>
    <t>AGR.15.003338</t>
  </si>
  <si>
    <t>Д-10/2017-158 от 22.06.2017 спецификация №954</t>
  </si>
  <si>
    <t>AGR.15.003339</t>
  </si>
  <si>
    <t>Д-10/2017-158 от 22.06.2017 спецификация №1087</t>
  </si>
  <si>
    <t>AGR.15.003340</t>
  </si>
  <si>
    <t>Д-10/2017-158 от 22.06.2017 спецификация №1197</t>
  </si>
  <si>
    <t>AGR.15.003341</t>
  </si>
  <si>
    <t>Д-10/2017-158 от 22.06.2017 спецификация № 1226</t>
  </si>
  <si>
    <t>AGR.15.003342</t>
  </si>
  <si>
    <t>Д-10/2017-158 от 22.06.2017 спецификация № 1244</t>
  </si>
  <si>
    <t>AGR.15.003343</t>
  </si>
  <si>
    <t>Д-10/2017-158 от 22.06.2017 спецификация №1164</t>
  </si>
  <si>
    <t>AGR.15.003344</t>
  </si>
  <si>
    <t>Д-10/2017-158 от 22.06.2017 спецификация №1192</t>
  </si>
  <si>
    <t>AGR.15.003345</t>
  </si>
  <si>
    <t>Д-10/2017-158 от 22.06.2017 спецификация № 1233</t>
  </si>
  <si>
    <t>AGR.15.003346</t>
  </si>
  <si>
    <t>Д-10/2017-158 от 22.06.2017 спецификация № 1231</t>
  </si>
  <si>
    <t>AGR.15.003347</t>
  </si>
  <si>
    <t>Д-10/2017-158 от 22.06.2017 спецификация № 1235</t>
  </si>
  <si>
    <t>AGR.15.003348</t>
  </si>
  <si>
    <t>AGR.15.003349</t>
  </si>
  <si>
    <t>Д-10/2017-158 от 22.06.2017 спецификация №927</t>
  </si>
  <si>
    <t>AGR.15.003350</t>
  </si>
  <si>
    <t>Д-10/2017-158 от 22.06.2017 спецификация № 927</t>
  </si>
  <si>
    <t>AGR.15.003351</t>
  </si>
  <si>
    <t>Д-10/2017-158 от 22.06.2017 спецификация № 1223</t>
  </si>
  <si>
    <t>AGR.15.003352</t>
  </si>
  <si>
    <t>Д-10/2017-158 от 22.06.2017 спецификация № 1215</t>
  </si>
  <si>
    <t>AGR.15.003353</t>
  </si>
  <si>
    <t>Д-10/2017-158 от 22.06.2017 спецификация № 1214</t>
  </si>
  <si>
    <t>AGR.15.003354</t>
  </si>
  <si>
    <t>Д-10/2017-158 от 22.06.2017 спецификация № 1190</t>
  </si>
  <si>
    <t>AGR.15.003355</t>
  </si>
  <si>
    <t>Д-10/2017-158 от 22.06.2017 спецификация № 1208</t>
  </si>
  <si>
    <t>AGR.15.003356</t>
  </si>
  <si>
    <t>Д-10/2017-158 от 22.06.2017 спецификация № 1224</t>
  </si>
  <si>
    <t>AGR.15.003357</t>
  </si>
  <si>
    <t>Д-10/2017-158 от 22.06.2017 спецификация № 1194</t>
  </si>
  <si>
    <t>AGR.15.003370</t>
  </si>
  <si>
    <t>AGR.15.003371</t>
  </si>
  <si>
    <t>AGR.15.003372</t>
  </si>
  <si>
    <t>Д-10/2017-158 от 22.06.2017 спецификация № 1232</t>
  </si>
  <si>
    <t>AGR.15.003373</t>
  </si>
  <si>
    <t>Д-10/2017-158 от 22.06.2017 спецификация № 1206</t>
  </si>
  <si>
    <t>AGR.15.003384</t>
  </si>
  <si>
    <t>Д-10/2017-158 от 22.06.2017 спецификация № 1534</t>
  </si>
  <si>
    <t>AGR.15.003385</t>
  </si>
  <si>
    <t>Д-10/2017-158 от 22.06.2017 спецификация № 1143</t>
  </si>
  <si>
    <t>AGR.15.003386</t>
  </si>
  <si>
    <t>AGR.15.003392</t>
  </si>
  <si>
    <t>AGR.15.003395</t>
  </si>
  <si>
    <t>AGR.15.003396</t>
  </si>
  <si>
    <t>AGR.15.003400</t>
  </si>
  <si>
    <t>Д-10/2017-158 от 22.06.2017 спецификация № 1186</t>
  </si>
  <si>
    <t>AGR.15.003403</t>
  </si>
  <si>
    <t>Д-10/2017-158 от 22.06.2017 спецификация № 1249</t>
  </si>
  <si>
    <t>AGR.15.003404</t>
  </si>
  <si>
    <t>AGR.15.003405</t>
  </si>
  <si>
    <t>AGR.15.003406</t>
  </si>
  <si>
    <t>Д-10/2017-158 от 22.06.2017 спецификация № 1192</t>
  </si>
  <si>
    <t>AGR.15.003409</t>
  </si>
  <si>
    <t>Д-10/2017-158 от 22.06.2017 спецификация № 1207</t>
  </si>
  <si>
    <t>AGR.15.003410</t>
  </si>
  <si>
    <t>Д-10/2017-158 от 22.06.2017 спецификация № 1211</t>
  </si>
  <si>
    <t>AGR.15.003411</t>
  </si>
  <si>
    <t>AGR.15.003413</t>
  </si>
  <si>
    <t>Д-10/2017-158 от 22.06.2017 спецификация № 1265</t>
  </si>
  <si>
    <t>AGR.15.003414</t>
  </si>
  <si>
    <t>Д-10/2017-158 от 22.06.2017 спецификация № 1247</t>
  </si>
  <si>
    <t>AGR.15.003418</t>
  </si>
  <si>
    <t>Д-10/2017-158 от 22.06.2017 спецификация № 1104</t>
  </si>
  <si>
    <t>AGR.15.003419</t>
  </si>
  <si>
    <t>Д-10/2017-158 от 22.06.2017 спецификация № 1241</t>
  </si>
  <si>
    <t>AGR.15.003420</t>
  </si>
  <si>
    <t>Д-10/2017-158 от 22.06.2017 спецификация № 1230</t>
  </si>
  <si>
    <t>AGR.15.003426</t>
  </si>
  <si>
    <t>Д-10/2017-158 от 22.06.2017 спецификация № 1236</t>
  </si>
  <si>
    <t>AGR.15.003440</t>
  </si>
  <si>
    <t>Д-10/2017-158 от 22.06.2017 спецификация № 1184</t>
  </si>
  <si>
    <t>AGR.15.003443</t>
  </si>
  <si>
    <t>Д-10/2017-158 от 22.06.2017 спецификация № 1251</t>
  </si>
  <si>
    <t>AGR.15.003445</t>
  </si>
  <si>
    <t>Д-10/2017-158 от 22.06.2017 спецификация № 1187</t>
  </si>
  <si>
    <t>AGR.15.003447</t>
  </si>
  <si>
    <t>Д-10/2017-158 от 22.06.2017 спецификация № 1240</t>
  </si>
  <si>
    <t>AGR.15.003448</t>
  </si>
  <si>
    <t>Д-10/2017-158 от 22.06.2017 спецификация № 1175</t>
  </si>
  <si>
    <t>AGR.15.003449</t>
  </si>
  <si>
    <t>Д-10/2017-158 от 22.06.2017 спецификация № 1204</t>
  </si>
  <si>
    <t>AGR.15.003450</t>
  </si>
  <si>
    <t>Д-10/2017-158 от 22.06.2017 спецификация № 1205</t>
  </si>
  <si>
    <t>AGR.15.003451</t>
  </si>
  <si>
    <t>Д-10/2017-158 от 22.06.2017 спецификация № 1212</t>
  </si>
  <si>
    <t>AGR.15.003452</t>
  </si>
  <si>
    <t>Д-10/2017-158 от 22.06.2017 спецификация № 1219</t>
  </si>
  <si>
    <t>AGR.15.003453</t>
  </si>
  <si>
    <t>Д-10/2017-158 от 22.06.2017 спецификация № 1221</t>
  </si>
  <si>
    <t>AGR.15.003454</t>
  </si>
  <si>
    <t>Д-10/2017-158 от 22.06.2017 спецификация № 1234</t>
  </si>
  <si>
    <t>AGR.15.003456</t>
  </si>
  <si>
    <t>Д-10/2017-158 от 22.06.2017 спецификация № 1242</t>
  </si>
  <si>
    <t>AGR.15.003457</t>
  </si>
  <si>
    <t>Д-10/2017-158 от 22.06.2017 спецификация № 1245</t>
  </si>
  <si>
    <t>AGR.15.003458</t>
  </si>
  <si>
    <t>НЕ ИСПОЛЬЗОВАТЬ Д-10/2017-158 от 22.06.2017 спецификация № 1</t>
  </si>
  <si>
    <t>AGR.15.003459</t>
  </si>
  <si>
    <t>AGR.15.003473</t>
  </si>
  <si>
    <t>Д-10/2017-158 от 22.06.2017 спецификация №1264</t>
  </si>
  <si>
    <t>AGR.15.003480</t>
  </si>
  <si>
    <t>Д-10/2017-158 от 22.06.2017 спецификация № 1217</t>
  </si>
  <si>
    <t>AGR.15.003490</t>
  </si>
  <si>
    <t>Д-10/2017-158 от 22.06.2017 спецификация № 1179</t>
  </si>
  <si>
    <t>AGR.15.003491</t>
  </si>
  <si>
    <t>Д-10/2017-158 от 22.06.2017 спецификация № 1172</t>
  </si>
  <si>
    <t>AGR.15.003496</t>
  </si>
  <si>
    <t>Д-10/2017-158 от 22.06.2017 спецификация № 1145</t>
  </si>
  <si>
    <t>AGR.15.003511</t>
  </si>
  <si>
    <t>Д-10/2017-158 от 22.06.2017 спецификация № 1297</t>
  </si>
  <si>
    <t>AGR.15.003515</t>
  </si>
  <si>
    <t>Д-10/2017-158 от 22.06.2017 спецификация № 1248</t>
  </si>
  <si>
    <t>AGR.15.003519</t>
  </si>
  <si>
    <t>Д-10/2017-158 от 22.06.2017 спецификация № 1275</t>
  </si>
  <si>
    <t>AGR.15.003520</t>
  </si>
  <si>
    <t>Д-10/2017-158 от 22.06.2017 спецификация № 1285</t>
  </si>
  <si>
    <t>AGR.15.003523</t>
  </si>
  <si>
    <t>Д-10/2017-158 от 22.06.2017 спецификация № 1200</t>
  </si>
  <si>
    <t>AGR.15.003531</t>
  </si>
  <si>
    <t>Д-10/2017-158 от 22.06.2017 спецификация № 1185</t>
  </si>
  <si>
    <t>AGR.15.003534</t>
  </si>
  <si>
    <t>Д-10/2017-158 от 22.06.2017 спецификация № 1243</t>
  </si>
  <si>
    <t>AGR.15.003538</t>
  </si>
  <si>
    <t>Д-10/2017-158 от 22.06.2017 спецификация № 1295</t>
  </si>
  <si>
    <t>AGR.15.003539</t>
  </si>
  <si>
    <t>Д-10/2017-158 от 22.06.2017 спецификация № 1296</t>
  </si>
  <si>
    <t>AGR.15.003540</t>
  </si>
  <si>
    <t>Д-10/2017-158 от 22.06.2017 спецификация № 1294</t>
  </si>
  <si>
    <t>AGR.15.003541</t>
  </si>
  <si>
    <t>Д-10/2017-158 от 22.06.2017 спецификация № 1300</t>
  </si>
  <si>
    <t>AGR.15.003542</t>
  </si>
  <si>
    <t>Д-10/2017-158 от 22.06.2017 спецификация № 1274</t>
  </si>
  <si>
    <t>AGR.15.003549</t>
  </si>
  <si>
    <t>Д-10/2017-158 от 22.06.2017 спецификация № 1263</t>
  </si>
  <si>
    <t>AGR.15.003552</t>
  </si>
  <si>
    <t>Д-10/2017-158 от 22.06.2017 спецификация № 1280</t>
  </si>
  <si>
    <t>AGR.15.003553</t>
  </si>
  <si>
    <t>Д-10/2017-158 от 22.06.2017 спецификация № 1288</t>
  </si>
  <si>
    <t>AGR.15.003554</t>
  </si>
  <si>
    <t>Д-10/2017-158 от 22.06.2017 спецификация № 1259</t>
  </si>
  <si>
    <t>AGR.15.003555</t>
  </si>
  <si>
    <t>Д-10/2017-158 от 22.06.2017 спецификация № 1239</t>
  </si>
  <si>
    <t>AGR.15.003556</t>
  </si>
  <si>
    <t>Д-10/2017-158 от 22.06.2017 спецификация № 1250</t>
  </si>
  <si>
    <t>AGR.15.003558</t>
  </si>
  <si>
    <t>Д-10/2017-158 от 22.06.2017 спецификация № 1273</t>
  </si>
  <si>
    <t>AGR.15.003559</t>
  </si>
  <si>
    <t>Д-10/2017-158 от 22.06.2017 спецификация № 1203</t>
  </si>
  <si>
    <t>AGR.15.003560</t>
  </si>
  <si>
    <t>Д-10/2017-158 от 22.06.2017 спецификация № 1227</t>
  </si>
  <si>
    <t>AGR.15.003561</t>
  </si>
  <si>
    <t>Д-10/2017-158 от 22.06.2017 спецификация № 1100</t>
  </si>
  <si>
    <t>AGR.15.003562</t>
  </si>
  <si>
    <t>Д-10/2017-158 от 22.06.2017 спецификация № 1209</t>
  </si>
  <si>
    <t>AGR.15.003563</t>
  </si>
  <si>
    <t>Д-10/2017-158 от 22.06.2017 спецификация № 1256</t>
  </si>
  <si>
    <t>AGR.15.003564</t>
  </si>
  <si>
    <t>Д-10/2017-158 от 22.06.2017 спецификация № 1272</t>
  </si>
  <si>
    <t>AGR.15.003565</t>
  </si>
  <si>
    <t>Д-10/2017-158 от 22.06.2017 спецификация № 1278</t>
  </si>
  <si>
    <t>AGR.15.003566</t>
  </si>
  <si>
    <t>Д-10/2017-158 от 22.06.2017 спецификация № 1292</t>
  </si>
  <si>
    <t>AGR.15.003570</t>
  </si>
  <si>
    <t>Д-10/2017-158 от 22.06.2017 спецификация № 1252</t>
  </si>
  <si>
    <t>AGR.15.003571</t>
  </si>
  <si>
    <t>Д-10/2017-158 от 22.06.2017 спецификация № 1260</t>
  </si>
  <si>
    <t>AGR.15.003577</t>
  </si>
  <si>
    <t>Д-10/2017-158 от 22.06.2017 спецификация № 1216</t>
  </si>
  <si>
    <t>AGR.15.003584</t>
  </si>
  <si>
    <t>Д-10/2017-158 от 22.06.2017 спецификация № 1267</t>
  </si>
  <si>
    <t>AGR.15.003597</t>
  </si>
  <si>
    <t>Д-10/2017-158 от 22.06.2017 спецификация № 1306</t>
  </si>
  <si>
    <t>AGR.15.003600</t>
  </si>
  <si>
    <t>Д-10/2017-158 от 22.06.2017 спецификация № 1266</t>
  </si>
  <si>
    <t>AGR.15.003602</t>
  </si>
  <si>
    <t>Д-10/2017-158 от 22.06.2017 спецификация № 1228</t>
  </si>
  <si>
    <t>AGR.15.003603</t>
  </si>
  <si>
    <t>Д-10/2017-158 от 22.06.2017 спецификация № 1180</t>
  </si>
  <si>
    <t>AGR.15.003623</t>
  </si>
  <si>
    <t>Д-10/2017-158 от 22.06.2017 спецификация № 1276</t>
  </si>
  <si>
    <t>AGR.15.003633</t>
  </si>
  <si>
    <t>AGR.15.003634</t>
  </si>
  <si>
    <t>Д-10/2017-158 от 22.06.2017 спецификация № 1268</t>
  </si>
  <si>
    <t>AGR.15.003639</t>
  </si>
  <si>
    <t>Д-10/2017-158 от 22.06.2017 спецификация № 1299</t>
  </si>
  <si>
    <t>AGR.15.003654</t>
  </si>
  <si>
    <t>Д-10/2017-158 от 22.06.2017 спецификация № 1150</t>
  </si>
  <si>
    <t>AGR.15.003662</t>
  </si>
  <si>
    <t>Д-10/2017-158 от 22.06.2017 спецификация № 1314</t>
  </si>
  <si>
    <t>AGR.15.003688</t>
  </si>
  <si>
    <t>Д-10/2017-158 от 22.06.2017 спецификация №1188</t>
  </si>
  <si>
    <t>AGR.15.003689</t>
  </si>
  <si>
    <t>Д-10/2017-158 от 22.06.2017 спецификация № 1254</t>
  </si>
  <si>
    <t>AGR.15.003690</t>
  </si>
  <si>
    <t>Д-10/2017-158 от 22.06.2017 спецификация № 1255</t>
  </si>
  <si>
    <t>AGR.15.003691</t>
  </si>
  <si>
    <t>Д-10/2017-158 от 22.06.2017 спецификация № 1261</t>
  </si>
  <si>
    <t>AGR.15.003692</t>
  </si>
  <si>
    <t>Д-10/2017-158 от 22.06.2017 спецификация № 1270</t>
  </si>
  <si>
    <t>AGR.15.003693</t>
  </si>
  <si>
    <t>AGR.15.003694</t>
  </si>
  <si>
    <t>Д-10/2017-158 от 22.06.2017 спецификация № 1283</t>
  </si>
  <si>
    <t>AGR.15.003695</t>
  </si>
  <si>
    <t>Д-10/2017-158 от 22.06.2017 спецификация № 1284</t>
  </si>
  <si>
    <t>AGR.15.003696</t>
  </si>
  <si>
    <t>Д-10/2017-158 от 22.06.2017 спецификация № 1286</t>
  </si>
  <si>
    <t>AGR.15.003697</t>
  </si>
  <si>
    <t>Д-10/2017-158 от 22.06.2017 спецификация № 1291</t>
  </si>
  <si>
    <t>AGR.15.003698</t>
  </si>
  <si>
    <t>Д-10/2017-158 от 22.06.2017 спецификация № 1298</t>
  </si>
  <si>
    <t>AGR.15.003699</t>
  </si>
  <si>
    <t>Д-10/2017-158 от 22.06.2017 спецификация № 1315</t>
  </si>
  <si>
    <t>AGR.15.003700</t>
  </si>
  <si>
    <t>Д-10/2017-158 от 22.06.2017 спецификация № 1318</t>
  </si>
  <si>
    <t>AGR.15.003701</t>
  </si>
  <si>
    <t>Д-10/2017-158 от 22.06.2017 спецификация № 1322</t>
  </si>
  <si>
    <t>AGR.15.003709</t>
  </si>
  <si>
    <t>Д-10/2017-158 от 22.06.2017 спецификация № 1307</t>
  </si>
  <si>
    <t>AGR.15.003711</t>
  </si>
  <si>
    <t>Д-10/2017-158 от 22.06.2017 спецификация № 1277</t>
  </si>
  <si>
    <t>AGR.15.003716</t>
  </si>
  <si>
    <t>Д-10/2017-158 от 22.06.2017 спецификация № 1229</t>
  </si>
  <si>
    <t>AGR.15.003736</t>
  </si>
  <si>
    <t>AGR.15.003749</t>
  </si>
  <si>
    <t>Д-10/2017-158 от 22.06.2017 спецификация № 1279</t>
  </si>
  <si>
    <t>AGR.15.003750</t>
  </si>
  <si>
    <t>Д-10/2017-158 от 22.06.2017 спецификация № 1317</t>
  </si>
  <si>
    <t>AGR.15.003758</t>
  </si>
  <si>
    <t>AGR.15.003759</t>
  </si>
  <si>
    <t>Д-10/2017-158 от 22.06.2017 спецификация № 1334</t>
  </si>
  <si>
    <t>AGR.15.003769</t>
  </si>
  <si>
    <t>Д-10/2017-158 от 22.06.2017 спецификация № 1320</t>
  </si>
  <si>
    <t>AGR.15.003773</t>
  </si>
  <si>
    <t>Д-10/2017-158 от 22.06.2017 спецификация № 1282</t>
  </si>
  <si>
    <t>AGR.15.003776</t>
  </si>
  <si>
    <t>Д-10/2017-158 от 22.06.2017 спецификация № 1348</t>
  </si>
  <si>
    <t>AGR.15.003777</t>
  </si>
  <si>
    <t>Д-10/2017-158 от 22.06.2017 спецификация № 1144</t>
  </si>
  <si>
    <t>AGR.15.003818</t>
  </si>
  <si>
    <t>Д-10/2017-158 от 22.06.2017 спецификация № 1326</t>
  </si>
  <si>
    <t>AGR.15.003823</t>
  </si>
  <si>
    <t>Д-10/2017-158 от 22.06.2017 спецификация № 1289</t>
  </si>
  <si>
    <t>AGR.15.003825</t>
  </si>
  <si>
    <t>Д-10/2017-158 от 22.06.2017 спецификация № 1342</t>
  </si>
  <si>
    <t>AGR.15.003826</t>
  </si>
  <si>
    <t>Д-10/2017-158 от 22.06.2017 спецификация № 1341</t>
  </si>
  <si>
    <t>AGR.15.003829</t>
  </si>
  <si>
    <t>Д-10/2017-158 от 22.06.2017 спецификация № 1327</t>
  </si>
  <si>
    <t>AGR.15.003830</t>
  </si>
  <si>
    <t>Д-10/2017-158 от 22.06.2017 спецификация № 1330</t>
  </si>
  <si>
    <t>AGR.15.003833</t>
  </si>
  <si>
    <t>Д-10/2017-158 от 22.06.2017 спецификация № 1253</t>
  </si>
  <si>
    <t>AGR.15.003836</t>
  </si>
  <si>
    <t>Д-10/2017-158 от 22.06.2017 спецификация № 1301</t>
  </si>
  <si>
    <t>AGR.15.003837</t>
  </si>
  <si>
    <t>Д-10/2017-158 от 22.06.2017 спецификация №958</t>
  </si>
  <si>
    <t>AGR.15.003838</t>
  </si>
  <si>
    <t>Д-10/2017-158 от 22.06.2017 спецификация № 1269</t>
  </si>
  <si>
    <t>AGR.15.003839</t>
  </si>
  <si>
    <t>Д-10/2017-158 от 22.06.2017 спецификация № 1303</t>
  </si>
  <si>
    <t>AGR.15.003866</t>
  </si>
  <si>
    <t>Д-10/2017-158 от 22.06.2017 спецификация № 1332</t>
  </si>
  <si>
    <t>AGR.15.003868</t>
  </si>
  <si>
    <t>Д-10/2017-158 от 22.06.2017 спецификация № 1281</t>
  </si>
  <si>
    <t>AGR.15.003869</t>
  </si>
  <si>
    <t>Д-10/2017-158 от 22.06.2017 спецификация № 1351</t>
  </si>
  <si>
    <t>AGR.15.003881</t>
  </si>
  <si>
    <t>Д-10/2017-158 от 22.06.2017 спецификация № 958</t>
  </si>
  <si>
    <t>AGR.15.003884</t>
  </si>
  <si>
    <t>Д-10/2017-158 от 22.06.2017 спецификация № 1313</t>
  </si>
  <si>
    <t>AGR.15.003885</t>
  </si>
  <si>
    <t>Д-10/2017-158 от 22.06.2017 спецификация № 1340</t>
  </si>
  <si>
    <t>AGR.15.003886</t>
  </si>
  <si>
    <t>AGR.15.003889</t>
  </si>
  <si>
    <t>Д-10/2017-158 от 22.06.2017 спецификация № 1271</t>
  </si>
  <si>
    <t>AGR.15.003893</t>
  </si>
  <si>
    <t>Д-10/2017-158 от 22.06.2017 спецификация № 1262</t>
  </si>
  <si>
    <t>AGR.15.003894</t>
  </si>
  <si>
    <t>Д-10/2017-158 от 22.06.2017 спецификация № 1304</t>
  </si>
  <si>
    <t>AGR.15.003915</t>
  </si>
  <si>
    <t>Д-10/2017-158 от 22.06.2017 спецификация № 1372</t>
  </si>
  <si>
    <t>AGR.15.003917</t>
  </si>
  <si>
    <t>Д-10/2017-158 от 22.06.2017 спецификация № 1376</t>
  </si>
  <si>
    <t>AGR.15.003919</t>
  </si>
  <si>
    <t>Д-10/2017-158 от 22.06.2017 спецификация № 1377</t>
  </si>
  <si>
    <t>AGR.15.003920</t>
  </si>
  <si>
    <t>Д-10/2017-158 от 22.06.2017 спецификация № 1378</t>
  </si>
  <si>
    <t>AGR.15.003921</t>
  </si>
  <si>
    <t>Д-10/2017-158 от 22.06.2017 спецификация № 1373</t>
  </si>
  <si>
    <t>AGR.15.003923</t>
  </si>
  <si>
    <t>Д-10/2017-158 от 22.06.2017 спецификация № 1370</t>
  </si>
  <si>
    <t>AGR.15.003924</t>
  </si>
  <si>
    <t>Д-10/2017-158 от 22.06.2017 спецификация № 1369</t>
  </si>
  <si>
    <t>AGR.15.003925</t>
  </si>
  <si>
    <t>Д-10/2017-158 от 22.06.2017 спецификация № 1371</t>
  </si>
  <si>
    <t>AGR.15.003926</t>
  </si>
  <si>
    <t>Д-10/2017-158 от 22.06.2017 спецификация № 1375</t>
  </si>
  <si>
    <t>AGR.15.003927</t>
  </si>
  <si>
    <t>Д-10/2017-158 от 22.06.2017 спецификация № 1360</t>
  </si>
  <si>
    <t>AGR.15.003928</t>
  </si>
  <si>
    <t>Д-10/2017-158 от 22.06.2017 спецификация № 1364</t>
  </si>
  <si>
    <t>AGR.15.003929</t>
  </si>
  <si>
    <t>Д-10/2017-158 от 22.06.2017 спецификация № 1362</t>
  </si>
  <si>
    <t>AGR.15.003935</t>
  </si>
  <si>
    <t>Д-10/2017-158 от 22.06.2017 спецификация № 1359</t>
  </si>
  <si>
    <t>AGR.15.003936</t>
  </si>
  <si>
    <t>Д-10/2017-158 от 22.06.2017 спецификация № 1353</t>
  </si>
  <si>
    <t>AGR.15.003938</t>
  </si>
  <si>
    <t>Д-10/2017-158 от 22.06.2017 спецификация № 1361</t>
  </si>
  <si>
    <t>AGR.15.003939</t>
  </si>
  <si>
    <t>Д-10/2017-158 от 22.06.2017 спецификация № 1358</t>
  </si>
  <si>
    <t>AGR.15.003940</t>
  </si>
  <si>
    <t>Д-10/2017-158 от 22.06.2017 спецификация № 1355</t>
  </si>
  <si>
    <t>AGR.15.003941</t>
  </si>
  <si>
    <t>Д-10/2017-158 от 22.06.2017 спецификация № 1352</t>
  </si>
  <si>
    <t>AGR.15.003942</t>
  </si>
  <si>
    <t>Д-10/2017-158 от 22.06.2017 спецификация № 1350</t>
  </si>
  <si>
    <t>AGR.15.003943</t>
  </si>
  <si>
    <t>Д-10/2017-158 от 22.06.2017 спецификация № 1349</t>
  </si>
  <si>
    <t>AGR.15.003944</t>
  </si>
  <si>
    <t>Д-10/2017-158 от 22.06.2017 спецификация № 1347</t>
  </si>
  <si>
    <t>AGR.15.003945</t>
  </si>
  <si>
    <t>Д-10/2017-158 от 22.06.2017 спецификация № 1345</t>
  </si>
  <si>
    <t>AGR.15.003946</t>
  </si>
  <si>
    <t>Д-10/2017-158 от 22.06.2017 спецификация № 1339</t>
  </si>
  <si>
    <t>AGR.15.003947</t>
  </si>
  <si>
    <t>Д-10/2017-158 от 22.06.2017 спецификация № 1333</t>
  </si>
  <si>
    <t>AGR.15.003948</t>
  </si>
  <si>
    <t>Д-10/2017-158 от 22.06.2017 спецификация № 1331</t>
  </si>
  <si>
    <t>AGR.15.003949</t>
  </si>
  <si>
    <t>Д-10/2017-158 от 22.06.2017 спецификация № 1325</t>
  </si>
  <si>
    <t>AGR.15.003950</t>
  </si>
  <si>
    <t>Д-10/2017-158 от 22.06.2017 спецификация № 1324</t>
  </si>
  <si>
    <t>AGR.15.003951</t>
  </si>
  <si>
    <t>Д-10/2017-158 от 22.06.2017 спецификация № 1323</t>
  </si>
  <si>
    <t>AGR.15.003952</t>
  </si>
  <si>
    <t>Д-10/2017-158 от 22.06.2017 спецификация № 1321</t>
  </si>
  <si>
    <t>AGR.15.003953</t>
  </si>
  <si>
    <t>Д-10/2017-158 от 22.06.2017 спецификация № 1316</t>
  </si>
  <si>
    <t>AGR.15.003954</t>
  </si>
  <si>
    <t>Д-10/2017-158 от 22.06.2017 спецификация № 1312</t>
  </si>
  <si>
    <t>AGR.15.003955</t>
  </si>
  <si>
    <t>Д-10/2017-158 от 22.06.2017 спецификация № 1310</t>
  </si>
  <si>
    <t>AGR.15.003956</t>
  </si>
  <si>
    <t>Д-10/2017-158 от 22.06.2017 спецификация № 1309</t>
  </si>
  <si>
    <t>AGR.15.003957</t>
  </si>
  <si>
    <t>Д-10/2017-158 от 22.06.2017 спецификация № 1305</t>
  </si>
  <si>
    <t>AGR.15.003958</t>
  </si>
  <si>
    <t>Д-10/2017-158 от 22.06.2017 спецификация № 1293</t>
  </si>
  <si>
    <t>AGR.15.003959</t>
  </si>
  <si>
    <t>Д-10/2017-158 от 22.06.2017 спецификация № 1308</t>
  </si>
  <si>
    <t>AGR.15.003960</t>
  </si>
  <si>
    <t>Д-10/2017-158 от 22.06.2017 спецификация № 1264</t>
  </si>
  <si>
    <t>AGR.15.003961</t>
  </si>
  <si>
    <t>Д-10/2017-158 от 22.06.2017 спецификация № 1257</t>
  </si>
  <si>
    <t>AGR.15.003962</t>
  </si>
  <si>
    <t>Д-10/2017-158 от 22.06.2017 спецификация № 1258</t>
  </si>
  <si>
    <t>AGR.15.003963</t>
  </si>
  <si>
    <t>Д-10/2017-158 от 22.06.2017 спецификация № 1287</t>
  </si>
  <si>
    <t>AGR.15.003964</t>
  </si>
  <si>
    <t>Д-10/2017-158 от 22.06.2017 спецификация № 1290</t>
  </si>
  <si>
    <t>AGR.15.003966</t>
  </si>
  <si>
    <t>Д-10/2017-158 от 22.06.2017 спецификация № 1384</t>
  </si>
  <si>
    <t>AGR.15.003973</t>
  </si>
  <si>
    <t>Д-10/2017-158 от 22.06.2017 спецификация № 1302</t>
  </si>
  <si>
    <t>AGR.15.003974</t>
  </si>
  <si>
    <t>Д-10/2017-158 от 22.06.2017 спецификация № 1374</t>
  </si>
  <si>
    <t>AGR.15.003975</t>
  </si>
  <si>
    <t>Д-10/2017-158 от 22.06.2017 спецификация № 1385</t>
  </si>
  <si>
    <t>AGR.15.003979</t>
  </si>
  <si>
    <t>Д-10/2017-158 от 22.06.2017 спецификация № 1201</t>
  </si>
  <si>
    <t>AGR.15.003980</t>
  </si>
  <si>
    <t>Д-10/2017-158 от 22.06.2017 спецификация № 1328</t>
  </si>
  <si>
    <t>AGR.15.003981</t>
  </si>
  <si>
    <t>Д-10/2017-158 от 22.06.2017 спецификация № 1335</t>
  </si>
  <si>
    <t>AGR.15.003982</t>
  </si>
  <si>
    <t>Д-10/2017-158 от 22.06.2017 спецификация № 1336</t>
  </si>
  <si>
    <t>AGR.15.003983</t>
  </si>
  <si>
    <t>Д-10/2017-158 от 22.06.2017 спецификация № 1344</t>
  </si>
  <si>
    <t>AGR.15.003984</t>
  </si>
  <si>
    <t>Д-10/2017-158 от 22.06.2017 спецификация № 1346</t>
  </si>
  <si>
    <t>AGR.15.003985</t>
  </si>
  <si>
    <t>Д-10/2017-158 от 22.06.2017 спецификация № 1354</t>
  </si>
  <si>
    <t>AGR.15.003986</t>
  </si>
  <si>
    <t>Д-10/2017-158 от 22.06.2017 спецификация № 1365</t>
  </si>
  <si>
    <t>AGR.15.003987</t>
  </si>
  <si>
    <t>Д-10/2017-158 от 22.06.2017 спецификация № 1367</t>
  </si>
  <si>
    <t>AGR.15.003990</t>
  </si>
  <si>
    <t>Д-10/2017-158 от 22.06.2017 спецификация № 1386</t>
  </si>
  <si>
    <t>AGR.15.003992</t>
  </si>
  <si>
    <t>Д-10/2017-158 от 22.06.2017 спецификация № 1343</t>
  </si>
  <si>
    <t>AGR.15.003994</t>
  </si>
  <si>
    <t>Д-10/2017-158 от 22.06.2017 спецификация № 1404</t>
  </si>
  <si>
    <t>AGR.15.003995</t>
  </si>
  <si>
    <t>AGR.15.004032</t>
  </si>
  <si>
    <t>Д-10/2017-158 от 22.06.2017 спецификация № 1411</t>
  </si>
  <si>
    <t>AGR.15.004044</t>
  </si>
  <si>
    <t>Д-10/2017-158 от 22.06.2017 спецификация № 1396</t>
  </si>
  <si>
    <t>AGR.15.004049</t>
  </si>
  <si>
    <t>Д-10/2017-158 от 22.06.2017 спецификация № 1392</t>
  </si>
  <si>
    <t>AGR.15.004050</t>
  </si>
  <si>
    <t>Д-10/2017-158 от 22.06.2017 спецификация № 1400</t>
  </si>
  <si>
    <t>AGR.15.004051</t>
  </si>
  <si>
    <t>Д-10/2017-158 от 22.06.2017 спецификация № 1406</t>
  </si>
  <si>
    <t>AGR.15.004052</t>
  </si>
  <si>
    <t>Д-10/2017-158 от 22.06.2017 спецификация № 1419</t>
  </si>
  <si>
    <t>AGR.15.004053</t>
  </si>
  <si>
    <t>Д-10/2017-158 от 22.06.2017 спецификация № 1425</t>
  </si>
  <si>
    <t>AGR.15.004054</t>
  </si>
  <si>
    <t>Д-10/2017-158 от 22.06.2017 спецификация № 1427</t>
  </si>
  <si>
    <t>AGR.15.004055</t>
  </si>
  <si>
    <t>Д-10/2017-158 от 22.06.2017 спецификация № 1421</t>
  </si>
  <si>
    <t>AGR.15.004065</t>
  </si>
  <si>
    <t>AGR.15.004073</t>
  </si>
  <si>
    <t>Д-10/2017-158 от 22.06.2017 спецификация № 1423</t>
  </si>
  <si>
    <t>AGR.15.004080</t>
  </si>
  <si>
    <t>Д-10/2017-158 от 22.06.2017 спецификация № 1422</t>
  </si>
  <si>
    <t>AGR.15.004081</t>
  </si>
  <si>
    <t>Д-10/2017-158 от 22.06.2017 спецификация № 1424</t>
  </si>
  <si>
    <t>AGR.15.004095</t>
  </si>
  <si>
    <t>Д-10/2017-158 от 22.06.2017 спецификация № 1430</t>
  </si>
  <si>
    <t>AGR.15.004099</t>
  </si>
  <si>
    <t>AGR.15.004104</t>
  </si>
  <si>
    <t>Д-10/2017-158 от 22.06.2017 спецификация № 1434</t>
  </si>
  <si>
    <t>AGR.15.004105</t>
  </si>
  <si>
    <t>Д-10/2017-158 от 22.06.2017 спецификация № 1429</t>
  </si>
  <si>
    <t>AGR.15.004106</t>
  </si>
  <si>
    <t>Д-10/2017-158 от 22.06.2017 спецификация № 1440</t>
  </si>
  <si>
    <t>AGR.15.004107</t>
  </si>
  <si>
    <t>Д-10/2017-158 от 22.06.2017 спецификация № 1441</t>
  </si>
  <si>
    <t>AGR.15.004108</t>
  </si>
  <si>
    <t>Д-10/2017-158 от 22.06.2017 спецификация № 1442</t>
  </si>
  <si>
    <t>AGR.15.004109</t>
  </si>
  <si>
    <t>Д-10/2017-158 от 22.06.2017 спецификация № 1444</t>
  </si>
  <si>
    <t>AGR.15.004127</t>
  </si>
  <si>
    <t>Д-10/2017-158 от 22.06.2017 спецификация № 1433</t>
  </si>
  <si>
    <t>AGR.15.004128</t>
  </si>
  <si>
    <t>Д-10/2017-158 от 22.06.2017 спецификация № 1428</t>
  </si>
  <si>
    <t>AGR.15.004129</t>
  </si>
  <si>
    <t>Д-10/2017-158 от 22.06.2017 спецификация № 1447</t>
  </si>
  <si>
    <t>AGR.15.004133</t>
  </si>
  <si>
    <t>Д-10/2017-158 от 22.06.2017 спецификация № 1435</t>
  </si>
  <si>
    <t>AGR.15.004134</t>
  </si>
  <si>
    <t>Д-10/2017-158 от 22.06.2017 спецификация № 1431</t>
  </si>
  <si>
    <t>AGR.15.004135</t>
  </si>
  <si>
    <t>Д-10/2017-158 от 22.06.2017 спецификация № 1438</t>
  </si>
  <si>
    <t>AGR.15.004136</t>
  </si>
  <si>
    <t>Д-10/2017-158 от 22.06.2017 спецификация № 1451</t>
  </si>
  <si>
    <t>AGR.15.004137</t>
  </si>
  <si>
    <t>Д-10/2017-158 от 22.06.2017 спецификация № 1450</t>
  </si>
  <si>
    <t>AGR.15.004138</t>
  </si>
  <si>
    <t>Д-10/2017-158 от 22.06.2017 спецификация № 1449</t>
  </si>
  <si>
    <t>AGR.15.004140</t>
  </si>
  <si>
    <t>Д-10/2017-158 от 22.06.2017 спецификация № 1394</t>
  </si>
  <si>
    <t>AGR.15.004141</t>
  </si>
  <si>
    <t>Д-10/2017-158 от 22.06.2017 спецификация № 1405</t>
  </si>
  <si>
    <t>AGR.15.004142</t>
  </si>
  <si>
    <t>Д-10/2017-158 от 22.06.2017 спецификация № 1399</t>
  </si>
  <si>
    <t>AGR.15.004143</t>
  </si>
  <si>
    <t>Д-10/2017-158 от 22.06.2017 спецификация № 1390</t>
  </si>
  <si>
    <t>AGR.15.004144</t>
  </si>
  <si>
    <t>Д-10/2017-158 от 22.06.2017 спецификация № 1418</t>
  </si>
  <si>
    <t>AGR.15.004145</t>
  </si>
  <si>
    <t>Д-10/2017-158 от 22.06.2017 спецификация № 1437</t>
  </si>
  <si>
    <t>AGR.15.004146</t>
  </si>
  <si>
    <t>Д-10/2017-158 от 22.06.2017 спецификация № 1445</t>
  </si>
  <si>
    <t>AGR.15.004149</t>
  </si>
  <si>
    <t>Д-10/2017-158 от 22.06.2017 спецификация № 1379</t>
  </si>
  <si>
    <t>AGR.15.004150</t>
  </si>
  <si>
    <t>Д-10/2017-158 от 22.06.2017 спецификация № 1410</t>
  </si>
  <si>
    <t>AGR.15.004151</t>
  </si>
  <si>
    <t>Д-10/2017-158 от 22.06.2017 спецификация № 1415</t>
  </si>
  <si>
    <t>AGR.15.004154</t>
  </si>
  <si>
    <t>Д-10/2017-158 от 22.06.2017 спецификация № 1439</t>
  </si>
  <si>
    <t>AGR.15.004159</t>
  </si>
  <si>
    <t>Д-10/2017-158 от 22.06.2017 спецификация № 1456</t>
  </si>
  <si>
    <t>AGR.15.004172</t>
  </si>
  <si>
    <t>Д-10/2017-158 от 22.06.2017 спецификация № 1452</t>
  </si>
  <si>
    <t>AGR.15.004187</t>
  </si>
  <si>
    <t>Д-10/2017-158 от 22.06.2017 спецификация № 1391</t>
  </si>
  <si>
    <t>AGR.15.004189</t>
  </si>
  <si>
    <t>Д-10/2017-158 от 22.06.2017 спецификация № 1402</t>
  </si>
  <si>
    <t>AGR.15.004190</t>
  </si>
  <si>
    <t>Д-10/2017-158 от 22.06.2017 спецификация № 1467</t>
  </si>
  <si>
    <t>AGR.15.004195</t>
  </si>
  <si>
    <t>Д-10/2017-158 от 22.06.2017 спецификация № 1473</t>
  </si>
  <si>
    <t>AGR.15.004199</t>
  </si>
  <si>
    <t>Д-10/2017-158 от 22.06.2017 спецификация № 1389</t>
  </si>
  <si>
    <t>AGR.15.004207</t>
  </si>
  <si>
    <t>Д-10/2017-158 от 22.06.2017 спецификация № 1443</t>
  </si>
  <si>
    <t>AGR.15.004208</t>
  </si>
  <si>
    <t>Д-10/2017-158 от 22.06.2017 спецификация № 1468</t>
  </si>
  <si>
    <t>AGR.15.004211</t>
  </si>
  <si>
    <t>Д-10/2017-158 от 22.06.2017 спецификация №914</t>
  </si>
  <si>
    <t>AGR.15.004213</t>
  </si>
  <si>
    <t>Д-10/2017-158 от 22.06.2017 спецификация № 1383</t>
  </si>
  <si>
    <t>AGR.15.004214</t>
  </si>
  <si>
    <t>AGR.15.004215</t>
  </si>
  <si>
    <t>Д-10/2017-158 от 22.06.2017 спецификация № 1395</t>
  </si>
  <si>
    <t>AGR.15.004220</t>
  </si>
  <si>
    <t>Д-10/2017-158 от 22.06.2017 спецификация № 1455</t>
  </si>
  <si>
    <t>AGR.15.004224</t>
  </si>
  <si>
    <t>AGR.15.004230</t>
  </si>
  <si>
    <t>Д-10/2017-158 от 22.06.2017 спецификация № 1471</t>
  </si>
  <si>
    <t>AGR.15.004240</t>
  </si>
  <si>
    <t>Д-10/2017-158 от 22.06.2017 спецификация № 1490</t>
  </si>
  <si>
    <t>AGR.15.004241</t>
  </si>
  <si>
    <t>Д-10/2017-158 от 22.06.2017 спецификация № 1491</t>
  </si>
  <si>
    <t>AGR.15.004242</t>
  </si>
  <si>
    <t>Д-10/2017-158 от 22.06.2017 спецификация № 1492</t>
  </si>
  <si>
    <t>AGR.15.004250</t>
  </si>
  <si>
    <t>Д-10/2017-158 от 22.06.2017 спецификация № 1489</t>
  </si>
  <si>
    <t>AGR.15.004261</t>
  </si>
  <si>
    <t>Д-10/2017-158 от 22.06.2017 спецификация № 1479</t>
  </si>
  <si>
    <t>AGR.15.004262</t>
  </si>
  <si>
    <t>Д-10/2017-158 от 22.06.2017 спецификация № 1480</t>
  </si>
  <si>
    <t>AGR.15.004264</t>
  </si>
  <si>
    <t>Д-10/2017-158 от 22.06.2017 спецификация № 1381</t>
  </si>
  <si>
    <t>AGR.15.004265</t>
  </si>
  <si>
    <t>Д-10/2017-158 от 22.06.2017 спецификация № 1388</t>
  </si>
  <si>
    <t>AGR.15.004280</t>
  </si>
  <si>
    <t>Д-10/2017-158 от 22.06.2017 спецификация № 1398</t>
  </si>
  <si>
    <t>AGR.15.004281</t>
  </si>
  <si>
    <t>Д-10/2017-158 от 22.06.2017 спецификация № 1403</t>
  </si>
  <si>
    <t>AGR.15.004282</t>
  </si>
  <si>
    <t>Д-10/2017-158 от 22.06.2017 спецификация № 1416</t>
  </si>
  <si>
    <t>AGR.15.004283</t>
  </si>
  <si>
    <t>Д-10/2017-158 от 22.06.2017 спецификация № 1368</t>
  </si>
  <si>
    <t>AGR.15.004284</t>
  </si>
  <si>
    <t>Д-10/2017-158 от 22.06.2017 спецификация № 1387</t>
  </si>
  <si>
    <t>AGR.15.004285</t>
  </si>
  <si>
    <t>Д-10/2017-158 от 22.06.2017 спецификация № 1409</t>
  </si>
  <si>
    <t>AGR.15.004287</t>
  </si>
  <si>
    <t>Д-10/2017-158 от 22.06.2017 спецификация № 1461</t>
  </si>
  <si>
    <t>AGR.15.004288</t>
  </si>
  <si>
    <t>Д-10/2017-158 от 22.06.2017 спецификация № 1414</t>
  </si>
  <si>
    <t>AGR.15.004289</t>
  </si>
  <si>
    <t>Д-10/2017-158 от 22.06.2017 спецификация № 1453</t>
  </si>
  <si>
    <t>AGR.15.004290</t>
  </si>
  <si>
    <t>Д-10/2017-158 от 22.06.2017 спецификация № 1454</t>
  </si>
  <si>
    <t>AGR.15.004291</t>
  </si>
  <si>
    <t>Д-10/2017-158 от 22.06.2017 спецификация № 1485</t>
  </si>
  <si>
    <t>AGR.15.004292</t>
  </si>
  <si>
    <t>Д-10/2017-158 от 22.06.2017 спецификация № 1412</t>
  </si>
  <si>
    <t>AGR.15.004297</t>
  </si>
  <si>
    <t>Д-10/2017-158 от 22.06.2017 спецификация № 1338</t>
  </si>
  <si>
    <t>AGR.15.004319</t>
  </si>
  <si>
    <t>Д-10/2017-158 от 22.06.2017 спецификация № 1397</t>
  </si>
  <si>
    <t>AGR.15.004320</t>
  </si>
  <si>
    <t>Д-10/2017-158 от 22.06.2017 спецификация № 1477</t>
  </si>
  <si>
    <t>AGR.15.004321</t>
  </si>
  <si>
    <t>Д-10/2017-158 от 22.06.2017 спецификация № 1481</t>
  </si>
  <si>
    <t>AGR.15.004322</t>
  </si>
  <si>
    <t>Д-10/2017-158 от 22.06.2017 спецификация № 1495</t>
  </si>
  <si>
    <t>AGR.15.004327</t>
  </si>
  <si>
    <t>Д-10/2017-158 от 22.06.2017 спецификация № 1407</t>
  </si>
  <si>
    <t>AGR.15.004331</t>
  </si>
  <si>
    <t>AGR.15.004356</t>
  </si>
  <si>
    <t>Д-10/2017-158 от 22.06.2017 спецификация № 1505</t>
  </si>
  <si>
    <t>AGR.15.004357</t>
  </si>
  <si>
    <t>Д-10/2017-158 от 22.06.2017 спецификация № 1506</t>
  </si>
  <si>
    <t>AGR.15.004358</t>
  </si>
  <si>
    <t>Д-10/2017-158 от 22.06.2017 спецификация № 1507</t>
  </si>
  <si>
    <t>AGR.15.004359</t>
  </si>
  <si>
    <t>Д-10/2017-158 от 22.06.2017 спецификация № 1504</t>
  </si>
  <si>
    <t>AGR.15.004363</t>
  </si>
  <si>
    <t>Д-10/2017-158 от 22.06.2017 спецификация № 1484</t>
  </si>
  <si>
    <t>AGR.15.004369</t>
  </si>
  <si>
    <t>Д-10/2017-158 от 22.06.2017 спецификация № 1509</t>
  </si>
  <si>
    <t>AGR.15.004370</t>
  </si>
  <si>
    <t>Д-10/2017-158 от 22.06.2017 спецификация № 1510</t>
  </si>
  <si>
    <t>AGR.15.004371</t>
  </si>
  <si>
    <t>Д-10/2017-158 от 22.06.2017 спецификация № 1511</t>
  </si>
  <si>
    <t>AGR.15.004372</t>
  </si>
  <si>
    <t>Д-10/2017-158 от 22.06.2017 спецификация № 1512</t>
  </si>
  <si>
    <t>AGR.15.004376</t>
  </si>
  <si>
    <t>Д-10/2017-158 от 22.06.2017 спецификация № 1514</t>
  </si>
  <si>
    <t>AGR.15.004377</t>
  </si>
  <si>
    <t>Д-10/2017-158 от 22.06.2017 спецификация № 1515</t>
  </si>
  <si>
    <t>AGR.15.004381</t>
  </si>
  <si>
    <t>Д-10/2017-158 от 22.06.2017 спецификация № 1503</t>
  </si>
  <si>
    <t>AGR.15.004383</t>
  </si>
  <si>
    <t>Д-10/2017-158 от 22.06.2017 спецификация № 1465</t>
  </si>
  <si>
    <t>AGR.15.004385</t>
  </si>
  <si>
    <t>Д-10/2017-158 от 22.06.2017 спецификация № 1188</t>
  </si>
  <si>
    <t>AGR.15.004397</t>
  </si>
  <si>
    <t>Д-10/2017-158 от 22.06.2017 спецификация № 1408</t>
  </si>
  <si>
    <t>AGR.15.004398</t>
  </si>
  <si>
    <t>Д-10/2017-158 от 22.06.2017 спецификация № 1520</t>
  </si>
  <si>
    <t>AGR.15.004399</t>
  </si>
  <si>
    <t>Д-10/2017-158 от 22.06.2017 спецификация № 1517</t>
  </si>
  <si>
    <t>AGR.15.004400</t>
  </si>
  <si>
    <t>Д-10/2017-158 от 22.06.2017 спецификация № 1516</t>
  </si>
  <si>
    <t>AGR.15.004404</t>
  </si>
  <si>
    <t>Д-10/2017-158 от 22.06.2017 спецификация № 1518</t>
  </si>
  <si>
    <t>AGR.15.004409</t>
  </si>
  <si>
    <t>Д-10/2017-158 от 22.06.2017 спецификация № 1420</t>
  </si>
  <si>
    <t>AGR.15.004417</t>
  </si>
  <si>
    <t>Д-10/2017-158 от 22.06.2017 спецификация № 1521</t>
  </si>
  <si>
    <t>AGR.15.004418</t>
  </si>
  <si>
    <t>Д-10/2017-158 от 22.06.2017 спецификация № 1528</t>
  </si>
  <si>
    <t>AGR.15.004426</t>
  </si>
  <si>
    <t>AGR.15.004428</t>
  </si>
  <si>
    <t>Д-10/2017-158 от 22.06.2017 спецификация № 1538</t>
  </si>
  <si>
    <t>AGR.15.004429</t>
  </si>
  <si>
    <t>AGR.15.004430</t>
  </si>
  <si>
    <t>Д-10/2017-158 от 22.06.2017 спецификация № 1539</t>
  </si>
  <si>
    <t>AGR.15.004431</t>
  </si>
  <si>
    <t>Д-10/2017-158 от 22.06.2017 спецификация № 1526</t>
  </si>
  <si>
    <t>AGR.15.004432</t>
  </si>
  <si>
    <t>Д-10/2017-158 от 22.06.2017 спецификация № 1527</t>
  </si>
  <si>
    <t>AGR.15.004434</t>
  </si>
  <si>
    <t>Д-10/2017-158 от 22.06.2017 спецификация № 1363</t>
  </si>
  <si>
    <t>AGR.15.004435</t>
  </si>
  <si>
    <t>Д-10/2017-158 от 22.06.2017 спецификация № 1540</t>
  </si>
  <si>
    <t>AGR.15.004437</t>
  </si>
  <si>
    <t>Д-10/2017-158 от 22.06.2017 спецификация № 1426</t>
  </si>
  <si>
    <t>AGR.15.004442</t>
  </si>
  <si>
    <t>Д-10/2017-158 от 22.06.2017 спецификация № 1541</t>
  </si>
  <si>
    <t>AGR.15.004446</t>
  </si>
  <si>
    <t>Д-10/2017-158 от 22.06.2017 спецификация № 1523</t>
  </si>
  <si>
    <t>AGR.15.004447</t>
  </si>
  <si>
    <t>Д-10/2017-158 от 22.06.2017 спецификация № 1536</t>
  </si>
  <si>
    <t>AGR.15.004462</t>
  </si>
  <si>
    <t>Д-10/2017-158 от 22.06.2017 спецификация № 1393</t>
  </si>
  <si>
    <t>AGR.15.004463</t>
  </si>
  <si>
    <t>Д-10/2017-158 от 22.06.2017 спецификация № 1486</t>
  </si>
  <si>
    <t>AGR.15.004468</t>
  </si>
  <si>
    <t>Д-10/2017-158 от 22.06.2017 спецификация № 1380</t>
  </si>
  <si>
    <t>AGR.15.004469</t>
  </si>
  <si>
    <t>Д-10/2017-158 от 22.06.2017 спецификация № 1413</t>
  </si>
  <si>
    <t>AGR.15.004470</t>
  </si>
  <si>
    <t>Д-10/2017-158 от 22.06.2017 спецификация № 1436</t>
  </si>
  <si>
    <t>AGR.15.004471</t>
  </si>
  <si>
    <t>Д-10/2017-158 от 22.06.2017 спецификация № 1446</t>
  </si>
  <si>
    <t>AGR.15.004472</t>
  </si>
  <si>
    <t>Д-10/2017-158 от 22.06.2017 спецификация № 1448</t>
  </si>
  <si>
    <t>AGR.15.004474</t>
  </si>
  <si>
    <t>Д-10/2017-158 от 22.06.2017 спецификация № 1459</t>
  </si>
  <si>
    <t>AGR.15.004475</t>
  </si>
  <si>
    <t>Д-10/2017-158 от 22.06.2017 спецификация № 1463</t>
  </si>
  <si>
    <t>AGR.15.004476</t>
  </si>
  <si>
    <t>Д-10/2017-158 от 22.06.2017 спецификация № 1466</t>
  </si>
  <si>
    <t>AGR.15.004477</t>
  </si>
  <si>
    <t>Д-10/2017-158 от 22.06.2017 спецификация № 1469</t>
  </si>
  <si>
    <t>AGR.15.004480</t>
  </si>
  <si>
    <t>Д-10/2017-158 от 22.06.2017 спецификация № 1488</t>
  </si>
  <si>
    <t>AGR.15.004481</t>
  </si>
  <si>
    <t>Д-10/2017-158 от 22.06.2017 спецификация № 1499</t>
  </si>
  <si>
    <t>AGR.15.004482</t>
  </si>
  <si>
    <t>Д-10/2017-158 от 22.06.2017 спецификация № 1508</t>
  </si>
  <si>
    <t>AGR.15.004517</t>
  </si>
  <si>
    <t>Д-10/2017-158 от 22.06.2017 спецификация № 1525</t>
  </si>
  <si>
    <t>AGR.15.004518</t>
  </si>
  <si>
    <t>AGR.15.004523</t>
  </si>
  <si>
    <t>Д-10/2017-158 от 22.06.2017 спецификация № 1500</t>
  </si>
  <si>
    <t>AGR.15.004534</t>
  </si>
  <si>
    <t>Д-10/2017-158 от 22.06.2017 спецификация № 1546</t>
  </si>
  <si>
    <t>AGR.15.004535</t>
  </si>
  <si>
    <t>Д-10/2017-158 от 22.06.2017 спецификация № 1548</t>
  </si>
  <si>
    <t>AGR.15.004536</t>
  </si>
  <si>
    <t>Д-10/2017-158 от 22.06.2017 спецификация № 1552</t>
  </si>
  <si>
    <t>AGR.15.004537</t>
  </si>
  <si>
    <t>Д-10/2017-158 от 22.06.2017 спецификация № 1554</t>
  </si>
  <si>
    <t>AGR.15.004538</t>
  </si>
  <si>
    <t>Д-10/2017-158 от 22.06.2017 спецификация № 1556</t>
  </si>
  <si>
    <t>AGR.15.004539</t>
  </si>
  <si>
    <t>Д-10/2017-158 от 22.06.2017 спецификация № 1462</t>
  </si>
  <si>
    <t>AGR.15.004540</t>
  </si>
  <si>
    <t>Д-10/2017-158 от 22.06.2017 спецификация № 1551</t>
  </si>
  <si>
    <t>AGR.15.004547</t>
  </si>
  <si>
    <t>Д-10/2017-158 от 22.06.2017 спецификация № 1555</t>
  </si>
  <si>
    <t>AGR.15.004552</t>
  </si>
  <si>
    <t>Д-10/2017-158 от 22.06.2017 спецификация № 1557</t>
  </si>
  <si>
    <t>AGR.15.004553</t>
  </si>
  <si>
    <t>AGR.15.004565</t>
  </si>
  <si>
    <t>Д-10/2017-158 от 22.06.2017 спецификация № 1549</t>
  </si>
  <si>
    <t>AGR.15.004581</t>
  </si>
  <si>
    <t>AGR.15.004595</t>
  </si>
  <si>
    <t>Д-10/2017-158 от 22.06.2017 спецификация № 1564</t>
  </si>
  <si>
    <t>AGR.15.004614</t>
  </si>
  <si>
    <t>Д-10/2017-158 от 22.06.2017 спецификация № 1569</t>
  </si>
  <si>
    <t>AGR.15.004621</t>
  </si>
  <si>
    <t>Д-10/2017-158 от 22.06.2017 спецификация № 1580</t>
  </si>
  <si>
    <t>AGR.15.004622</t>
  </si>
  <si>
    <t>Д-10/2017-158 от 22.06.2017 спецификация № 1579</t>
  </si>
  <si>
    <t>AGR.15.004626</t>
  </si>
  <si>
    <t>Д-10/2017-158 от 22.06.2017 спецификация № 1501</t>
  </si>
  <si>
    <t>AGR.15.004627</t>
  </si>
  <si>
    <t>AGR.15.004628</t>
  </si>
  <si>
    <t>Д-10/2017-158 от 22.06.2017 спецификация № 1329</t>
  </si>
  <si>
    <t>AGR.15.004630</t>
  </si>
  <si>
    <t>Д-10/2017-158 от 22.06.2017 спецификация № 1417</t>
  </si>
  <si>
    <t>AGR.15.004632</t>
  </si>
  <si>
    <t>Д-10/2017-158 от 22.06.2017 спецификация № 1460</t>
  </si>
  <si>
    <t>AGR.15.004633</t>
  </si>
  <si>
    <t>Д-10/2017-158 от 22.06.2017 спецификация № 1470</t>
  </si>
  <si>
    <t>AGR.15.004634</t>
  </si>
  <si>
    <t>Д-10/2017-158 от 22.06.2017 спецификация № 1474</t>
  </si>
  <si>
    <t>AGR.15.004635</t>
  </si>
  <si>
    <t>Д-10/2017-158 от 22.06.2017 спецификация № 1478</t>
  </si>
  <si>
    <t>AGR.15.004639</t>
  </si>
  <si>
    <t>Д-10/2017-158 от 22.06.2017 спецификация № 1483</t>
  </si>
  <si>
    <t>AGR.15.004640</t>
  </si>
  <si>
    <t>Д-10/2017-158 от 22.06.2017 спецификация № 1487</t>
  </si>
  <si>
    <t>AGR.15.004641</t>
  </si>
  <si>
    <t>Д-10/2017-158 от 22.06.2017 спецификация № 1493</t>
  </si>
  <si>
    <t>AGR.15.004642</t>
  </si>
  <si>
    <t>AGR.15.004643</t>
  </si>
  <si>
    <t>Д-10/2017-158 от 22.06.2017 спецификация № 1502</t>
  </si>
  <si>
    <t>AGR.15.004644</t>
  </si>
  <si>
    <t>Д-10/2017-158 от 22.06.2017 спецификация № 1513</t>
  </si>
  <si>
    <t>AGR.15.004645</t>
  </si>
  <si>
    <t>Д-10/2017-158 от 22.06.2017 спецификация № 1519</t>
  </si>
  <si>
    <t>AGR.15.004646</t>
  </si>
  <si>
    <t>Д-10/2017-158 от 22.06.2017 спецификация № 1524</t>
  </si>
  <si>
    <t>AGR.15.004647</t>
  </si>
  <si>
    <t>Д-10/2017-158 от 22.06.2017 спецификация № 1537</t>
  </si>
  <si>
    <t>AGR.15.004648</t>
  </si>
  <si>
    <t>Д-10/2017-158 от 22.06.2017 спецификация № 1542</t>
  </si>
  <si>
    <t>AGR.15.004649</t>
  </si>
  <si>
    <t>Д-10/2017-158 от 22.06.2017 спецификация № 1543</t>
  </si>
  <si>
    <t>AGR.15.004650</t>
  </si>
  <si>
    <t>Д-10/2017-158 от 22.06.2017 спецификация № 1553</t>
  </si>
  <si>
    <t>AGR.15.004651</t>
  </si>
  <si>
    <t>Д-10/2017-158 от 22.06.2017 спецификация № 1558</t>
  </si>
  <si>
    <t>AGR.15.004652</t>
  </si>
  <si>
    <t>Д-10/2017-158 от 22.06.2017 спецификация № 1568</t>
  </si>
  <si>
    <t>AGR.15.004685</t>
  </si>
  <si>
    <t>Д-10/2017-158 от 22.06.2017 спецификация № 1583</t>
  </si>
  <si>
    <t>AGR.15.004686</t>
  </si>
  <si>
    <t>Д-10/2017-158 от 22.06.2017 спецификация № 1575</t>
  </si>
  <si>
    <t>AGR.15.004687</t>
  </si>
  <si>
    <t>Д-10/2017-158 от 22.06.2017 спецификация № 1573</t>
  </si>
  <si>
    <t>AGR.15.004688</t>
  </si>
  <si>
    <t>Д-10/2017-158 от 22.06.2017 спецификация № 1572</t>
  </si>
  <si>
    <t>AGR.15.004689</t>
  </si>
  <si>
    <t>Д-10/2017-158 от 22.06.2017 спецификация № 1565</t>
  </si>
  <si>
    <t>AGR.15.004699</t>
  </si>
  <si>
    <t>Д-10/2017-158 от 22.06.2017 спецификация № 1578</t>
  </si>
  <si>
    <t>AGR.15.004700</t>
  </si>
  <si>
    <t>Д-10/2017-158 от 22.06.2017 спецификация № 1570</t>
  </si>
  <si>
    <t>AGR.15.004704</t>
  </si>
  <si>
    <t>Д-10/2017-158 от 22.06.2017 спецификация № 1547</t>
  </si>
  <si>
    <t>AGR.15.004706</t>
  </si>
  <si>
    <t>Д-10/2017-158 от 22.06.2017 спецификация № 1464</t>
  </si>
  <si>
    <t>AGR.15.004717</t>
  </si>
  <si>
    <t>Д-10/2017-158 от 22.06.2017 спецификация № 1592</t>
  </si>
  <si>
    <t>AGR.15.004734</t>
  </si>
  <si>
    <t>Д-10/2017-158 от 22.06.2017 спецификация № 1577</t>
  </si>
  <si>
    <t>AGR.15.004741</t>
  </si>
  <si>
    <t>Д-10/2017-158 от 22.06.2017 спецификация № 1522</t>
  </si>
  <si>
    <t>AGR.15.004742</t>
  </si>
  <si>
    <t>Д-10/2017-158 от 22.06.2017 спецификация № 1561</t>
  </si>
  <si>
    <t>AGR.15.004743</t>
  </si>
  <si>
    <t>Д-10/2017-158 от 22.06.2017 спецификация № 1574</t>
  </si>
  <si>
    <t>AGR.15.004744</t>
  </si>
  <si>
    <t>Д-10/2017-158 от 22.06.2017 спецификация № 1603</t>
  </si>
  <si>
    <t>AGR.15.004745</t>
  </si>
  <si>
    <t>Д-10/2017-158 от 22.06.2017 спецификация № 1602</t>
  </si>
  <si>
    <t>AGR.15.004767</t>
  </si>
  <si>
    <t>Д-10/2017-158 от 22.06.2017 спецификация № 1599</t>
  </si>
  <si>
    <t>AGR.15.004768</t>
  </si>
  <si>
    <t>Д-10/2017-158 от 22.06.2017 спецификация № 1601</t>
  </si>
  <si>
    <t>AGR.15.004769</t>
  </si>
  <si>
    <t>Д-10/2017-158 от 22.06.2017 спецификация № 1596</t>
  </si>
  <si>
    <t>AGR.15.004770</t>
  </si>
  <si>
    <t>Д-10/2017-158 от 22.06.2017 спецификация № 1598</t>
  </si>
  <si>
    <t>AGR.15.004771</t>
  </si>
  <si>
    <t>Д-10/2017-158 от 22.06.2017 спецификация № 1595</t>
  </si>
  <si>
    <t>AGR.15.004772</t>
  </si>
  <si>
    <t>Д-10/2017-158 от 22.06.2017 спецификация № 1590</t>
  </si>
  <si>
    <t>AGR.15.004773</t>
  </si>
  <si>
    <t>Д-10/2017-158 от 22.06.2017 спецификация № 1609</t>
  </si>
  <si>
    <t>AGR.15.004779</t>
  </si>
  <si>
    <t>Д-10/2017-158 от 22.06.2017 спецификация № 1608</t>
  </si>
  <si>
    <t>AGR.15.004789</t>
  </si>
  <si>
    <t>Д-10/2017-158 от 22.06.2017 спецификация № 1610</t>
  </si>
  <si>
    <t>AGR.15.004803</t>
  </si>
  <si>
    <t>Д-10/2017-158 от 22.06.2017 спецификация № 1607</t>
  </si>
  <si>
    <t>AGR.15.004804</t>
  </si>
  <si>
    <t>Д-10/2017-158 от 22.06.2017 спецификация № 1614</t>
  </si>
  <si>
    <t>AGR.15.004805</t>
  </si>
  <si>
    <t>Д-10/2017-158 от 22.06.2017 спецификация № 1617</t>
  </si>
  <si>
    <t>AGR.15.004806</t>
  </si>
  <si>
    <t>Д-10/2017-158 от 22.06.2017 спецификация № 1616</t>
  </si>
  <si>
    <t>AGR.15.004809</t>
  </si>
  <si>
    <t>Д-10/2017-158 от 22.06.2017 спецификация № 1559</t>
  </si>
  <si>
    <t>AGR.15.004810</t>
  </si>
  <si>
    <t>Д-10/2017-158 от 22.06.2017 спецификация № 1585</t>
  </si>
  <si>
    <t>AGR.15.004815</t>
  </si>
  <si>
    <t>Д-10/2017-158 от 22.06.2017 спецификация № 1618</t>
  </si>
  <si>
    <t>AGR.15.004818</t>
  </si>
  <si>
    <t>Д-10/2017-158 от 22.06.2017 спецификация № 1532</t>
  </si>
  <si>
    <t>AGR.15.004819</t>
  </si>
  <si>
    <t>Д-10/2017-158 от 22.06.2017 спецификация № 1545</t>
  </si>
  <si>
    <t>AGR.15.004820</t>
  </si>
  <si>
    <t>Д-10/2017-158 от 22.06.2017 спецификация № 1563</t>
  </si>
  <si>
    <t>AGR.15.004821</t>
  </si>
  <si>
    <t>Д-10/2017-158 от 22.06.2017 спецификация № 1567</t>
  </si>
  <si>
    <t>AGR.15.004822</t>
  </si>
  <si>
    <t>Д-10/2017-158 от 22.06.2017 спецификация № 1606</t>
  </si>
  <si>
    <t>AGR.15.004823</t>
  </si>
  <si>
    <t>Д-10/2017-158 от 22.06.2017 спецификация № 1623</t>
  </si>
  <si>
    <t>AGR.15.004827</t>
  </si>
  <si>
    <t>Д-10/2017-158 от 22.06.2017 спецификация № 1594</t>
  </si>
  <si>
    <t>AGR.15.004830</t>
  </si>
  <si>
    <t>Д-10/2017-158 от 22.06.2017 спецификация № 1613</t>
  </si>
  <si>
    <t>AGR.15.004831</t>
  </si>
  <si>
    <t>Д-10/2017-158 от 22.06.2017 спецификация № 1619</t>
  </si>
  <si>
    <t>AGR.15.004832</t>
  </si>
  <si>
    <t>Д-10/2017-158 от 22.06.2017 спецификация № 1624</t>
  </si>
  <si>
    <t>AGR.15.004833</t>
  </si>
  <si>
    <t>Д-10/2017-158 от 22.06.2017 спецификация № 1621</t>
  </si>
  <si>
    <t>AGR.15.004834</t>
  </si>
  <si>
    <t>Д-10/2017-158 от 22.06.2017 спецификация № 1622</t>
  </si>
  <si>
    <t>AGR.15.004835</t>
  </si>
  <si>
    <t>Д-10/2017-158 от 22.06.2017 спецификация № 1625</t>
  </si>
  <si>
    <t>AGR.15.004838</t>
  </si>
  <si>
    <t>Д-10/2017-158 от 22.06.2017 спецификация № 1612</t>
  </si>
  <si>
    <t>AGR.15.004839</t>
  </si>
  <si>
    <t>Д-10/2017-158 от 22.06.2017 спецификация № 1627</t>
  </si>
  <si>
    <t>AGR.15.004857</t>
  </si>
  <si>
    <t>Д-10/2017-158 от 22.06.2017 спецификация № 1629</t>
  </si>
  <si>
    <t>AGR.15.004869</t>
  </si>
  <si>
    <t>Д-10/2017-158 от 22.06.2017 спецификация № 1494</t>
  </si>
  <si>
    <t>AGR.15.004870</t>
  </si>
  <si>
    <t>Д-10/2017-158 от 22.06.2017 спецификация № 1630</t>
  </si>
  <si>
    <t>AGR.15.004871</t>
  </si>
  <si>
    <t>Д-10/2017-158 от 22.06.2017 спецификация № 1631</t>
  </si>
  <si>
    <t>AGR.15.004875</t>
  </si>
  <si>
    <t>Д-10/2017-158 от 22.06.2017 спецификация № 1637</t>
  </si>
  <si>
    <t>AGR.15.004876</t>
  </si>
  <si>
    <t>Д-10/2017-158 от 22.06.2017 спецификация № 1562</t>
  </si>
  <si>
    <t>AGR.15.004881</t>
  </si>
  <si>
    <t>Д-10/2017-158 от 22.06.2017 спецификация № 1635</t>
  </si>
  <si>
    <t>AGR.15.004882</t>
  </si>
  <si>
    <t>Д-10/2017-158 от 22.06.2017 спецификация № 1530 СЛЗ</t>
  </si>
  <si>
    <t>AGR.15.004883</t>
  </si>
  <si>
    <t>Д-10/2017-158 от 22.06.2017 спецификация № 1591</t>
  </si>
  <si>
    <t>AGR.15.004884</t>
  </si>
  <si>
    <t>Д-10/2017-158 от 22.06.2017 спецификация № 1497</t>
  </si>
  <si>
    <t>AGR.15.004890</t>
  </si>
  <si>
    <t>Д-10/2017-158 от 22.06.2017 спецификация № 1640</t>
  </si>
  <si>
    <t>AGR.15.004891</t>
  </si>
  <si>
    <t>Д-10/2017-158 от 22.06.2017 спецификация № 1476</t>
  </si>
  <si>
    <t>AGR.15.004900</t>
  </si>
  <si>
    <t>Д-10/2017-158 от 22.06.2017 спецификация № 1638</t>
  </si>
  <si>
    <t>AGR.15.004901</t>
  </si>
  <si>
    <t>Д-10/2017-158 от 22.06.2017 спецификация № 1644</t>
  </si>
  <si>
    <t>AGR.15.004906</t>
  </si>
  <si>
    <t>Д-10/2017-158 от 22.06.2017 спецификация № 1632</t>
  </si>
  <si>
    <t>AGR.15.004922</t>
  </si>
  <si>
    <t>Д-10/2017-158 от 22.06.2017 спецификация № 1634</t>
  </si>
  <si>
    <t>AGR.15.004933</t>
  </si>
  <si>
    <t>Д-10/2017-158 от 22.06.2017 спецификация № 1544</t>
  </si>
  <si>
    <t>AGR.15.004934</t>
  </si>
  <si>
    <t>Д-10/2017-158 от 22.06.2017 спецификация № 1533</t>
  </si>
  <si>
    <t>AGR.15.004935</t>
  </si>
  <si>
    <t>Д-10/2017-158 от 22.06.2017 спецификация № 1535</t>
  </si>
  <si>
    <t>AGR.15.004936</t>
  </si>
  <si>
    <t>Д-10/2017-158 от 22.06.2017 спецификация № 1498</t>
  </si>
  <si>
    <t>AGR.15.004937</t>
  </si>
  <si>
    <t>Д-10/2017-158 от 22.06.2017 спецификация № 1550</t>
  </si>
  <si>
    <t>AGR.15.004938</t>
  </si>
  <si>
    <t>Д-10/2017-158 от 22.06.2017 спецификация № 1588</t>
  </si>
  <si>
    <t>AGR.15.004939</t>
  </si>
  <si>
    <t>Д-10/2017-158 от 22.06.2017 спецификация № 1589</t>
  </si>
  <si>
    <t>AGR.15.004940</t>
  </si>
  <si>
    <t>Д-10/2017-158 от 22.06.2017 спецификация № 1649</t>
  </si>
  <si>
    <t>AGR.15.004941</t>
  </si>
  <si>
    <t>Д-10/2017-158 от 22.06.2017 спецификация № 1593</t>
  </si>
  <si>
    <t>AGR.15.004942</t>
  </si>
  <si>
    <t>Д-10/2017-158 от 22.06.2017 спецификация № 1582</t>
  </si>
  <si>
    <t>AGR.15.004945</t>
  </si>
  <si>
    <t>Д-10/2017-158 от 22.06.2017 спецификация № 1645</t>
  </si>
  <si>
    <t>AGR.15.004946</t>
  </si>
  <si>
    <t>Д-10/2017-158 от 22.06.2017 спецификация № 1647</t>
  </si>
  <si>
    <t>AGR.15.004947</t>
  </si>
  <si>
    <t>Д-10/2017-158 от 22.06.2017 спецификация № 1654</t>
  </si>
  <si>
    <t>AGR.15.004959</t>
  </si>
  <si>
    <t>Д-10/2017-158 от 22.06.2017 спецификация № 1657</t>
  </si>
  <si>
    <t>AGR.15.004960</t>
  </si>
  <si>
    <t>Д-10/2017-158 от 22.06.2017 спецификация № 1628</t>
  </si>
  <si>
    <t>AGR.15.004962</t>
  </si>
  <si>
    <t>Д-10/2017-158 от 22.06.2017 спецификация № 1586</t>
  </si>
  <si>
    <t>AGR.15.004968</t>
  </si>
  <si>
    <t>Д-10/2017-158 от 22.06.2017 спецификация № 1531</t>
  </si>
  <si>
    <t>AGR.15.004969</t>
  </si>
  <si>
    <t>Д-10/2017-158 от 22.06.2017 спецификация № 1646</t>
  </si>
  <si>
    <t>AGR.15.004970</t>
  </si>
  <si>
    <t>Д-10/2017-158 от 22.06.2017 спецификация № 1658</t>
  </si>
  <si>
    <t>AGR.15.004971</t>
  </si>
  <si>
    <t>Д-10/2017-158 от 22.06.2017 спецификация № 1643</t>
  </si>
  <si>
    <t>AGR.15.004996</t>
  </si>
  <si>
    <t>Д-10/2017-158 от 22.06.2017 спецификация № 1642</t>
  </si>
  <si>
    <t>AGR.15.005018</t>
  </si>
  <si>
    <t>Д-10/2017-158 от 22.06.2017 спецификация № 1636</t>
  </si>
  <si>
    <t>AGR.15.005019</t>
  </si>
  <si>
    <t>Д-10/2017-158 от 22.06.2017 спецификация № 1661</t>
  </si>
  <si>
    <t>AGR.15.005021</t>
  </si>
  <si>
    <t>Д-10/2017-158 от 22.06.2017 спецификация № 1581</t>
  </si>
  <si>
    <t>AGR.15.005032</t>
  </si>
  <si>
    <t>Д-10/2017-158 от 22.06.2017 спецификация № 1560</t>
  </si>
  <si>
    <t>AGR.15.005046</t>
  </si>
  <si>
    <t>Д-10/2017-158 от 22.06.2017 спецификация № 1666</t>
  </si>
  <si>
    <t>AGR.15.005047</t>
  </si>
  <si>
    <t>Д-10/2017-158 от 22.06.2017 спецификация № 1667</t>
  </si>
  <si>
    <t>AGR.15.005048</t>
  </si>
  <si>
    <t>Д-10/2017-158 от 22.06.2017 спецификация № 1604</t>
  </si>
  <si>
    <t>AGR.15.005052</t>
  </si>
  <si>
    <t>Д-10/2017-158 от 22.06.2017 спецификация № 1633</t>
  </si>
  <si>
    <t>AGR.15.005083</t>
  </si>
  <si>
    <t>Д-10/2017-158 от 22.06.2017 спецификация № 1674</t>
  </si>
  <si>
    <t>AGR.15.005088</t>
  </si>
  <si>
    <t>AGR.15.005090</t>
  </si>
  <si>
    <t>Д-10/2017-158 от 22.06.2017 спецификация № 1668</t>
  </si>
  <si>
    <t>AGR.15.005091</t>
  </si>
  <si>
    <t>Д-10/2017-158 от 22.06.2017 спецификация № 1662</t>
  </si>
  <si>
    <t>AGR.15.005092</t>
  </si>
  <si>
    <t>Д-10/2017-158 от 22.06.2017 спецификация № 1626</t>
  </si>
  <si>
    <t>AGR.15.005094</t>
  </si>
  <si>
    <t>Д-10/2017-158 от 22.06.2017 спецификация № 1641</t>
  </si>
  <si>
    <t>AGR.15.005096</t>
  </si>
  <si>
    <t>Д-10/2017-158 от 22.06.2017 спецификация № 1665</t>
  </si>
  <si>
    <t>AGR.15.005097</t>
  </si>
  <si>
    <t>Д-10/2017-158 от 22.06.2017 спецификация № 1600</t>
  </si>
  <si>
    <t>AGR.15.005123</t>
  </si>
  <si>
    <t>Д-10/2017-158 от 22.06.2017 спецификация № 1677</t>
  </si>
  <si>
    <t>AGR.15.005124</t>
  </si>
  <si>
    <t>Д-10/2017-158 от 22.06.2017 спецификация № 1685</t>
  </si>
  <si>
    <t>AGR.15.005127</t>
  </si>
  <si>
    <t>Д-10/2017-158 от 22.06.2017 спецификация № 1615</t>
  </si>
  <si>
    <t>AGR.15.005133</t>
  </si>
  <si>
    <t>Д-10/2017-158 от 22.06.2017 спецификация № 1650 СЛЗ</t>
  </si>
  <si>
    <t>AGR.15.005136</t>
  </si>
  <si>
    <t>Д-10/2017-158 от 22.06.2017 спецификация № 1659 СЛЗ</t>
  </si>
  <si>
    <t>AGR.15.005141</t>
  </si>
  <si>
    <t>Д-10/2017-158 от 22.06.2017 спецификация № 1693</t>
  </si>
  <si>
    <t>AGR.15.005144</t>
  </si>
  <si>
    <t>Д-10/2017-158 от 22.06.2017 спецификация № 1653</t>
  </si>
  <si>
    <t>AGR.15.005146</t>
  </si>
  <si>
    <t>Д-10/2017-158 от 22.06.2017 спецификация № 1652</t>
  </si>
  <si>
    <t>AGR.15.005148</t>
  </si>
  <si>
    <t>Д-10/2017-158 от 22.06.2017 спецификация № 1475</t>
  </si>
  <si>
    <t>AGR.15.005166</t>
  </si>
  <si>
    <t>Д-10/2017-158 от 22.06.2021 спецификация № 1546</t>
  </si>
  <si>
    <t>AGR.15.005185</t>
  </si>
  <si>
    <t>Д-10/2017-158 от 22.06.2017 спецификация № 1683</t>
  </si>
  <si>
    <t>AGR.15.005186</t>
  </si>
  <si>
    <t>Д-10/2017-158 от 22.06.2017 спецификация № 1681</t>
  </si>
  <si>
    <t>AGR.15.005213</t>
  </si>
  <si>
    <t>Д-10/2017-158 от 22.06.2017 спецификация № 1584</t>
  </si>
  <si>
    <t>AGR.15.005214</t>
  </si>
  <si>
    <t>Д-10/2017-158 от 22.06.2017 спецификация № 1680</t>
  </si>
  <si>
    <t>AGR.15.005215</t>
  </si>
  <si>
    <t>Д-10/2017-158 от 22.06.2017 спецификация № 1605</t>
  </si>
  <si>
    <t>AGR.15.005216</t>
  </si>
  <si>
    <t>Д-10/2017-158 от 22.06.2017 спецификация № 1620</t>
  </si>
  <si>
    <t>AGR.15.005217</t>
  </si>
  <si>
    <t>Д-10/2017-158 от 22.06.2017 спецификация № 1611</t>
  </si>
  <si>
    <t>AGR.15.005218</t>
  </si>
  <si>
    <t>Д-10/2017-158 от 22.06.2017 спецификация № 1639</t>
  </si>
  <si>
    <t>AGR.15.005219</t>
  </si>
  <si>
    <t>Д-10/2017-158 от 22.06.2017 спецификация № 1656</t>
  </si>
  <si>
    <t>AGR.15.005220</t>
  </si>
  <si>
    <t>Д-10/2017-158 от 22.06.2017 спецификация № 1671</t>
  </si>
  <si>
    <t>AGR.15.005221</t>
  </si>
  <si>
    <t>Д-10/2017-158 от 22.06.2017 спецификация № 1673</t>
  </si>
  <si>
    <t>AGR.15.005222</t>
  </si>
  <si>
    <t>Д-10/2017-158 от 22.06.2017 спецификация № 1678</t>
  </si>
  <si>
    <t>AGR.15.005223</t>
  </si>
  <si>
    <t>Д-10/2017-158 от 22.06.2017 спецификация № 1684</t>
  </si>
  <si>
    <t>AGR.15.005224</t>
  </si>
  <si>
    <t>Д-10/2017-158 от 22.06.2017 спецификация № 1694</t>
  </si>
  <si>
    <t>AGR.15.005253</t>
  </si>
  <si>
    <t>Д-10/2017-158 от 22.06.2017 спецификация № 1663</t>
  </si>
  <si>
    <t>AGR.15.005254</t>
  </si>
  <si>
    <t>Д-10/2017-158 от 22.06.2017 спецификация № 1587</t>
  </si>
  <si>
    <t>AGR.15.005256</t>
  </si>
  <si>
    <t>Д-10/2017-158 от 22.06.2017 спецификация № 1702</t>
  </si>
  <si>
    <t>AGR.15.005257</t>
  </si>
  <si>
    <t>Д-10/2017-158 от 22.06.2017 спецификация № 1707</t>
  </si>
  <si>
    <t>AGR.15.005258</t>
  </si>
  <si>
    <t>Д-10/2017-158 от 22.06.2017 спецификация № 1716</t>
  </si>
  <si>
    <t>AGR.15.005259</t>
  </si>
  <si>
    <t>Д-10/2017-158 от 22.06.2017 спецификация № 1698</t>
  </si>
  <si>
    <t>AGR.15.005260</t>
  </si>
  <si>
    <t>Д-10/2017-158 от 22.06.2017 спецификация № 1701</t>
  </si>
  <si>
    <t>AGR.15.005261</t>
  </si>
  <si>
    <t>Д-10/2017-158 от 22.06.2017 спецификация № 1660</t>
  </si>
  <si>
    <t>AGR.15.005262</t>
  </si>
  <si>
    <t>Д-10/2017-158 от 22.06.2017 спецификация № 1711</t>
  </si>
  <si>
    <t>AGR.15.005263</t>
  </si>
  <si>
    <t>Д-10/2017-158 от 22.06.2017 спецификация № 1723</t>
  </si>
  <si>
    <t>AGR.15.005264</t>
  </si>
  <si>
    <t>Д-10/2017-158 от 22.06.2017 спецификация № 1724</t>
  </si>
  <si>
    <t>AGR.15.005266</t>
  </si>
  <si>
    <t>Д-10/2017-158 от 22.06.2017 спецификация № 1708</t>
  </si>
  <si>
    <t>AGR.15.005282</t>
  </si>
  <si>
    <t>Д-10/2017-158 от 22.06.2017 спецификация № 1699</t>
  </si>
  <si>
    <t>AGR.15.005283</t>
  </si>
  <si>
    <t>Д-10/2017-158 от 22.06.2017 спецификация № 1712</t>
  </si>
  <si>
    <t>AGR.15.005284</t>
  </si>
  <si>
    <t>Д-10/2017-158 от 22.06.2017 спецификация № 1727</t>
  </si>
  <si>
    <t>AGR.15.005289</t>
  </si>
  <si>
    <t>Д-10/2017-158 от 22.06.2017 спецификация № 1728</t>
  </si>
  <si>
    <t>AGR.15.005290</t>
  </si>
  <si>
    <t>Д-10/2017-158 от 22.06.2017 спецификация № 1732</t>
  </si>
  <si>
    <t>AGR.15.005292</t>
  </si>
  <si>
    <t>Д-10/2017-158 от 22.06.2017 спецификация № 1729</t>
  </si>
  <si>
    <t>AGR.15.005336</t>
  </si>
  <si>
    <t>Д-10/2017-158 от 22.06.2017 спецификация № 1737</t>
  </si>
  <si>
    <t>AGR.15.005341</t>
  </si>
  <si>
    <t>Д-10/2017-158 от 22.06.2017 спецификация № 1690</t>
  </si>
  <si>
    <t>AGR.15.005342</t>
  </si>
  <si>
    <t>Д-10/2017-158 от 22.06.2017 спецификация № 1571</t>
  </si>
  <si>
    <t>AGR.15.005343</t>
  </si>
  <si>
    <t>Д-10/2017-158 от 22.06.2017 спецификация № 1672</t>
  </si>
  <si>
    <t>AGR.15.005344</t>
  </si>
  <si>
    <t>Д-10/2017-158 от 22.06.2017 спецификация № 1675</t>
  </si>
  <si>
    <t>AGR.15.005345</t>
  </si>
  <si>
    <t>Д-10/2017-158 от 22.06.2017 спецификация № 1679</t>
  </si>
  <si>
    <t>AGR.15.005346</t>
  </si>
  <si>
    <t>Д-10/2017-158 от 22.06.2017 спецификация № 1682</t>
  </si>
  <si>
    <t>AGR.15.005347</t>
  </si>
  <si>
    <t>Д-10/2017-158 от 22.06.2017 спецификация № 1686</t>
  </si>
  <si>
    <t>AGR.15.005348</t>
  </si>
  <si>
    <t>Д-10/2017-158 от 22.06.2017 спецификация № 1687</t>
  </si>
  <si>
    <t>AGR.15.005349</t>
  </si>
  <si>
    <t>Д-10/2017-158 от 22.06.2017 спецификация № 1688</t>
  </si>
  <si>
    <t>AGR.15.005350</t>
  </si>
  <si>
    <t>Д-10/2017-158 от 22.06.2017 спецификация № 1692</t>
  </si>
  <si>
    <t>AGR.15.005351</t>
  </si>
  <si>
    <t>Д-10/2017-158 от 22.06.2017 спецификация № 1697</t>
  </si>
  <si>
    <t>AGR.15.005352</t>
  </si>
  <si>
    <t>Д-10/2017-158 от 22.06.2017 спецификация № 1717</t>
  </si>
  <si>
    <t>AGR.15.005353</t>
  </si>
  <si>
    <t>Д-10/2017-158 от 22.06.2017 спецификация № 1718</t>
  </si>
  <si>
    <t>AGR.15.005354</t>
  </si>
  <si>
    <t>Д-10/2017-158 от 22.06.2017 спецификация № 1722</t>
  </si>
  <si>
    <t>AGR.15.005358</t>
  </si>
  <si>
    <t>Д-10/2017-158 от 22.06.2017 спецификация № 1743</t>
  </si>
  <si>
    <t>AGR.15.005362</t>
  </si>
  <si>
    <t>Д-10/2017-158 от 22.06.2017 спецификация № 1706</t>
  </si>
  <si>
    <t>AGR.15.005363</t>
  </si>
  <si>
    <t>Д-10/2017-158 от 22.06.2017 спецификация № 1744</t>
  </si>
  <si>
    <t>AGR.15.005394</t>
  </si>
  <si>
    <t>Д-10/2017-158 от 22.06.2017 спецификация № 1705</t>
  </si>
  <si>
    <t>AGR.15.005404</t>
  </si>
  <si>
    <t>Д-10/2017-158 от 22.06.2017 спецификация № 1735</t>
  </si>
  <si>
    <t>AGR.15.005405</t>
  </si>
  <si>
    <t>Д-10/2017-158 от 22.06.2017 спецификация № 1749</t>
  </si>
  <si>
    <t>AGR.15.005406</t>
  </si>
  <si>
    <t>Д-10/2017-158 от 22.06.2017 спецификация № 1751</t>
  </si>
  <si>
    <t>AGR.15.005407</t>
  </si>
  <si>
    <t>Д-10/2017-158 от 22.06.2017 спецификация № 1752</t>
  </si>
  <si>
    <t>AGR.15.005411</t>
  </si>
  <si>
    <t>Д-10/2017-158 от 22.06.2017 спецификация № 1669</t>
  </si>
  <si>
    <t>AGR.15.005412</t>
  </si>
  <si>
    <t>Д-10/2017-158 от 22.06.2017 спецификация № 1750</t>
  </si>
  <si>
    <t>AGR.15.005416</t>
  </si>
  <si>
    <t>Д-10/2017-158 от 22.06.2017 спецификация № 1725</t>
  </si>
  <si>
    <t>AGR.15.005417</t>
  </si>
  <si>
    <t>Д-10/2017-158 от 22.06.2017 спецификация № 1713</t>
  </si>
  <si>
    <t>AGR.15.005428</t>
  </si>
  <si>
    <t>Д-10/2017-158 от 22.06.2017 спецификация № 1655</t>
  </si>
  <si>
    <t>AGR.15.005429</t>
  </si>
  <si>
    <t>Д-10/2017-158 от 22.06.2017 спецификация № 1747</t>
  </si>
  <si>
    <t>AGR.15.005432</t>
  </si>
  <si>
    <t>Д-10/2017-158 от 22.06.2017 спецификация №1731</t>
  </si>
  <si>
    <t>AGR.15.005434</t>
  </si>
  <si>
    <t>Д-10/2017-158 от 22.06.2017 спецификация № 1116</t>
  </si>
  <si>
    <t>AGR.15.005437</t>
  </si>
  <si>
    <t>Д-10/2017-158 от 22.06.2017 спецификация № 1746</t>
  </si>
  <si>
    <t>AGR.15.005439</t>
  </si>
  <si>
    <t>Д-10/2017-158 от 22.06.2017 спецификация № 1703</t>
  </si>
  <si>
    <t>AGR.15.005450</t>
  </si>
  <si>
    <t>Д-10/2017-158 от 22.06.2017 спецификация № 1767</t>
  </si>
  <si>
    <t>AGR.15.005451</t>
  </si>
  <si>
    <t>Д-10/2017-158 от 22.06.2017 спецификация № 1768</t>
  </si>
  <si>
    <t>AGR.15.005452</t>
  </si>
  <si>
    <t>Д-10/2017-158 от 22.06.2017 спецификация № 1766</t>
  </si>
  <si>
    <t>AGR.15.005492</t>
  </si>
  <si>
    <t>Д-10/2017-158 от 22.06.2017 спецификация № 1696</t>
  </si>
  <si>
    <t>AGR.15.005493</t>
  </si>
  <si>
    <t>Д-10/2017-158 от 22.06.2017 спецификация № 1739</t>
  </si>
  <si>
    <t>AGR.15.005494</t>
  </si>
  <si>
    <t>Д-10/2017-158 от 22.06.2017 спецификация № 1736</t>
  </si>
  <si>
    <t>AGR.15.005495</t>
  </si>
  <si>
    <t>Д-10/2017-158 от 22.06.2017 спецификация № 1719</t>
  </si>
  <si>
    <t>AGR.15.005496</t>
  </si>
  <si>
    <t>Д-10/2017-158 от 22.06.2017 спецификация № 1721</t>
  </si>
  <si>
    <t>AGR.15.005497</t>
  </si>
  <si>
    <t>Д-10/2017-158 от 22.06.2017 спецификация № 1748</t>
  </si>
  <si>
    <t>AGR.15.005507</t>
  </si>
  <si>
    <t>Д-10/2017-158 от 22.06.2017 спецификация № 1769</t>
  </si>
  <si>
    <t>AGR.15.005508</t>
  </si>
  <si>
    <t>Д-10/2017-158 от 22.06.2017 спецификация № 1734</t>
  </si>
  <si>
    <t>AGR.15.005515</t>
  </si>
  <si>
    <t>Д-10/2017-158 от 22.06.2017 спецификация № 1753</t>
  </si>
  <si>
    <t>AGR.15.005516</t>
  </si>
  <si>
    <t>Д-10/2017-158 от 22.06.2017 спецификация № 1757</t>
  </si>
  <si>
    <t>AGR.15.005526</t>
  </si>
  <si>
    <t>Д-10/2017-158 от 22.06.2017 спецификация № 1778</t>
  </si>
  <si>
    <t>AGR.15.005527</t>
  </si>
  <si>
    <t>Д-10/2017-158 от 22.06.2017 спецификация № 1777</t>
  </si>
  <si>
    <t>AGR.15.005528</t>
  </si>
  <si>
    <t>Д-10/2017-158 от 22.06.2017 спецификация № 1776</t>
  </si>
  <si>
    <t>AGR.15.005540</t>
  </si>
  <si>
    <t>Д-10/2017-158 от 22.06.2017 спецификация № 1782</t>
  </si>
  <si>
    <t>AGR.15.005548</t>
  </si>
  <si>
    <t>Д-10/2017-158 от 22.06.2017 спецификация № 1783</t>
  </si>
  <si>
    <t>AGR.15.005551</t>
  </si>
  <si>
    <t>Д-10/2017-158 от 22.06.2017 спецификация № 1784</t>
  </si>
  <si>
    <t>AGR.15.005564</t>
  </si>
  <si>
    <t>Д-10/2017-158 от 22.06.2017 спецификация № 1786</t>
  </si>
  <si>
    <t>AGR.15.005593</t>
  </si>
  <si>
    <t>Д-10/2017-158 от 22.06.2017 спецификация № 1797</t>
  </si>
  <si>
    <t>AGR.15.005594</t>
  </si>
  <si>
    <t>Д-10/2017-158 от 22.06.2017 спецификация № 1796</t>
  </si>
  <si>
    <t>AGR.15.005595</t>
  </si>
  <si>
    <t>Д-10/2017-158 от 22.06.2017 спецификация № 1763</t>
  </si>
  <si>
    <t>AGR.15.005597</t>
  </si>
  <si>
    <t>Д-10/2017-158 от 22.06.2017 спецификация № 1755 СЛЗ</t>
  </si>
  <si>
    <t>AGR.15.005602</t>
  </si>
  <si>
    <t>Д-10/2017-158 от 22.06.2017 спецификация № 1779</t>
  </si>
  <si>
    <t>AGR.15.005603</t>
  </si>
  <si>
    <t>Д-10/2017-158 от 22.06.2017 спецификация № 1798</t>
  </si>
  <si>
    <t>AGR.15.005607</t>
  </si>
  <si>
    <t>Д-10/2017-158 от 22.06.2017 спецификация № 1771</t>
  </si>
  <si>
    <t>AGR.15.005637</t>
  </si>
  <si>
    <t>Д-10/2017-158 от 22.06.2017 спецификация № 1730</t>
  </si>
  <si>
    <t>AGR.15.005644</t>
  </si>
  <si>
    <t>Д-10/2017-158 от 22.06.2017 спецификация № 1741</t>
  </si>
  <si>
    <t>AGR.15.005645</t>
  </si>
  <si>
    <t>Д-10/2017-158 от 22.06.2017 спецификация № 1775</t>
  </si>
  <si>
    <t>AGR.15.005647</t>
  </si>
  <si>
    <t>Д-10/2017-158 от 22.06.2017 спецификация № 1676</t>
  </si>
  <si>
    <t>AGR.15.005648</t>
  </si>
  <si>
    <t>Д-10/2017-158 от 22.06.2017 спецификация № 1740</t>
  </si>
  <si>
    <t>AGR.15.005649</t>
  </si>
  <si>
    <t>Д-10/2017-158 от 22.06.2017 спецификация № 1733</t>
  </si>
  <si>
    <t>AGR.15.005650</t>
  </si>
  <si>
    <t>Д-10/2017-158 от 22.06.2017 спецификация № 1695</t>
  </si>
  <si>
    <t>AGR.15.005651</t>
  </si>
  <si>
    <t>Д-10/2017-158 от 22.06.2017 спецификация № 1760</t>
  </si>
  <si>
    <t>AGR.15.005652</t>
  </si>
  <si>
    <t>Д-10/2017-158 от 22.06.2017 спецификация № 1761</t>
  </si>
  <si>
    <t>AGR.15.005653</t>
  </si>
  <si>
    <t>Д-10/2017-158 от 22.06.2017 спецификация № 1762</t>
  </si>
  <si>
    <t>AGR.15.005654</t>
  </si>
  <si>
    <t>Д-10/2017-158 от 22.06.2017 спецификация № 1754</t>
  </si>
  <si>
    <t>AGR.15.005655</t>
  </si>
  <si>
    <t>Д-10/2017-158 от 22.06.2017 спецификация № 1756</t>
  </si>
  <si>
    <t>AGR.15.005656</t>
  </si>
  <si>
    <t>Д-10/2017-158 от 22.06.2017 спецификация № 1765</t>
  </si>
  <si>
    <t>AGR.15.005657</t>
  </si>
  <si>
    <t>Д-10/2017-158 от 22.06.2017 спецификация № 1689</t>
  </si>
  <si>
    <t>AGR.15.005673</t>
  </si>
  <si>
    <t>Д-10/2017-158 от 22.06.2017 спецификация № 1795</t>
  </si>
  <si>
    <t>AGR.15.005674</t>
  </si>
  <si>
    <t>Д-10/2017-158 от 22.06.2017 спецификация № 1803</t>
  </si>
  <si>
    <t>AGR.15.005675</t>
  </si>
  <si>
    <t>Д-10/2017-158 от 22.06.2017 спецификация № 1804</t>
  </si>
  <si>
    <t>AGR.15.005676</t>
  </si>
  <si>
    <t>Д-10/2017-158 от 22.06.2017 спецификация № 1799</t>
  </si>
  <si>
    <t>AGR.15.005677</t>
  </si>
  <si>
    <t>Д-10/2017-158 от 22.06.2017 спецификация № 1807</t>
  </si>
  <si>
    <t>AGR.15.005689</t>
  </si>
  <si>
    <t>Д-10/2017-158 от 22.06.2017 спецификация № 1597</t>
  </si>
  <si>
    <t>AGR.15.005696</t>
  </si>
  <si>
    <t>Д-10/2017-158 от 22.06.2017 спецификация № 1806</t>
  </si>
  <si>
    <t>AGR.15.005704</t>
  </si>
  <si>
    <t>Д-10/2017-158 от 22.06.2017 спецификация № 1664</t>
  </si>
  <si>
    <t>AGR.15.005711</t>
  </si>
  <si>
    <t>Д-10/2017-158 от 22.06.2017 спецификация № 1576</t>
  </si>
  <si>
    <t>AGR.15.005712</t>
  </si>
  <si>
    <t>Д-10/2017-158 от 22.06.2017 спецификация № 1802</t>
  </si>
  <si>
    <t>AGR.15.005713</t>
  </si>
  <si>
    <t>Д-10/2017-158 от 22.06.2017 спецификация № 1809</t>
  </si>
  <si>
    <t>AGR.15.005716</t>
  </si>
  <si>
    <t>Д-10/2017-158 от 22.06.2017 спецификация № 1810</t>
  </si>
  <si>
    <t>AGR.15.005720</t>
  </si>
  <si>
    <t>AGR.15.005739</t>
  </si>
  <si>
    <t>Д-10/2017-158 от 22.06.2017 спецификация № 1792</t>
  </si>
  <si>
    <t>AGR.15.005740</t>
  </si>
  <si>
    <t>Д-10/2017-158 от 22.06.2017 спецификация № 1812</t>
  </si>
  <si>
    <t>AGR.15.005741</t>
  </si>
  <si>
    <t>Д-10/2017-158 от 22.06.2017 спецификация № 1800</t>
  </si>
  <si>
    <t>AGR.15.005771</t>
  </si>
  <si>
    <t>Д-10/2017-158 от 22.06.2017 спецификация № 1805</t>
  </si>
  <si>
    <t>AGR.15.005772</t>
  </si>
  <si>
    <t>Д-10/2017-158 от 22.06.2017 спецификация № 1811</t>
  </si>
  <si>
    <t>AGR.15.005773</t>
  </si>
  <si>
    <t>Д-10/2017-158 от 22.06.2017 спецификация № 1808</t>
  </si>
  <si>
    <t>AGR.15.005780</t>
  </si>
  <si>
    <t>Д-10/2017-158 от 22.06.2017 спецификация № 1814</t>
  </si>
  <si>
    <t>AGR.15.005781</t>
  </si>
  <si>
    <t>Д-10/2017-158 от 22.06.2017 спецификация № 1815</t>
  </si>
  <si>
    <t>AGR.15.005782</t>
  </si>
  <si>
    <t>Д-10/2017-158 от 22.06.2017 спецификация № 1819</t>
  </si>
  <si>
    <t>AGR.15.005784</t>
  </si>
  <si>
    <t>Д-10/2017-158 от 22.06.2017 спецификация № 1821</t>
  </si>
  <si>
    <t>AGR.15.005790</t>
  </si>
  <si>
    <t>Д-10/2017-158 от 22.06.2017 спецификация № 1822</t>
  </si>
  <si>
    <t>AGR.15.005791</t>
  </si>
  <si>
    <t>Д-10/2017-158 от 22.06.2017 спецификация № 1823</t>
  </si>
  <si>
    <t>AGR.15.005802</t>
  </si>
  <si>
    <t>Д-10/2017-158 от 22.06.2017 спецификация № 1764</t>
  </si>
  <si>
    <t>AGR.15.005803</t>
  </si>
  <si>
    <t>Д-10/2017-158 от 22.06.2017 спецификация № 1742</t>
  </si>
  <si>
    <t>AGR.15.005804</t>
  </si>
  <si>
    <t>Д-10/2017-158 от 22.06.2017 спецификация № 1774</t>
  </si>
  <si>
    <t>AGR.15.005806</t>
  </si>
  <si>
    <t>Д-10/2017-158 от 22.06.2017 спецификация № 1773</t>
  </si>
  <si>
    <t>AGR.15.005815</t>
  </si>
  <si>
    <t>Д-10/2017-158 от 22.06.2017 спецификация № 1813</t>
  </si>
  <si>
    <t>AGR.15.005817</t>
  </si>
  <si>
    <t>Д-10/2017-158 от 22.06.2017 спецификация № 1704</t>
  </si>
  <si>
    <t>AGR.15.005829</t>
  </si>
  <si>
    <t>Д-10/2017-158 от 22.06.2017 спецификация № 1828</t>
  </si>
  <si>
    <t>AGR.15.005848</t>
  </si>
  <si>
    <t>Д-10/2017-158 от 22.06.2017 спецификация № 1837</t>
  </si>
  <si>
    <t>AGR.15.005856</t>
  </si>
  <si>
    <t>Д-10/2017-158 от 22.06.2017 спецификация № 1841</t>
  </si>
  <si>
    <t>AGR.15.005857</t>
  </si>
  <si>
    <t>Д-10/2017-158 от 22.06.2017 спецификация № 1827</t>
  </si>
  <si>
    <t>AGR.15.005858</t>
  </si>
  <si>
    <t>Д-10/2017-158 от 22.06.2017 спецификация № 1842</t>
  </si>
  <si>
    <t>AGR.15.005864</t>
  </si>
  <si>
    <t>Д-10/2017-158 от 22.06.2017 спецификация № 1759</t>
  </si>
  <si>
    <t>AGR.15.005865</t>
  </si>
  <si>
    <t>Д-10/2017-158 от 22.06.2017 спецификация № 1840</t>
  </si>
  <si>
    <t>AGR.15.005866</t>
  </si>
  <si>
    <t>Д-10/2017-158 от 22.06.2017 спецификация № 1843</t>
  </si>
  <si>
    <t>AGR.15.005870</t>
  </si>
  <si>
    <t>Д-10/2017-158 от 22.06.2017 спецификация № 1758</t>
  </si>
  <si>
    <t>AGR.15.005871</t>
  </si>
  <si>
    <t>Д-10/2017-158 от 22.06.2017 спецификация № 1847</t>
  </si>
  <si>
    <t>AGR.15.005895</t>
  </si>
  <si>
    <t>Д-10/2017-158 от 22.06.2017 спецификация № 1852</t>
  </si>
  <si>
    <t>AGR.15.005910</t>
  </si>
  <si>
    <t>Д-10/2017-158 от 22.06.2017 спецификация № 1838</t>
  </si>
  <si>
    <t>AGR.15.005923</t>
  </si>
  <si>
    <t>Д-10/2017-158 от 22.06.2017 спецификация № 1853</t>
  </si>
  <si>
    <t>AGR.15.005924</t>
  </si>
  <si>
    <t>Д-10/2017-158 от 22.06.2017 спецификация № 1846</t>
  </si>
  <si>
    <t>AGR.15.005925</t>
  </si>
  <si>
    <t>Д-10/2017-158 от 22.06.2017 спецификация № 1794</t>
  </si>
  <si>
    <t>AGR.15.005926</t>
  </si>
  <si>
    <t>Д-10/2017-158 от 22.06.2017 спецификация № 1787</t>
  </si>
  <si>
    <t>AGR.15.005927</t>
  </si>
  <si>
    <t>Д-10/2017-158 от 22.06.2017 спецификация № 1788</t>
  </si>
  <si>
    <t>AGR.15.005928</t>
  </si>
  <si>
    <t>Д-10/2017-158 от 22.06.2017 спецификация № 1836</t>
  </si>
  <si>
    <t>AGR.15.005929</t>
  </si>
  <si>
    <t>Д-10/2017-158 от 22.06.2017 спецификация № 1833</t>
  </si>
  <si>
    <t>AGR.15.005930</t>
  </si>
  <si>
    <t>Д-10/2017-158 от 22.06.2017 спецификация № 1691</t>
  </si>
  <si>
    <t>AGR.15.005931</t>
  </si>
  <si>
    <t>Д-10/2017-158 от 22.06.2017 спецификация № 1829</t>
  </si>
  <si>
    <t>AGR.15.005932</t>
  </si>
  <si>
    <t>Д-10/2017-158 от 22.06.2017 спецификация № 1772</t>
  </si>
  <si>
    <t>AGR.15.005942</t>
  </si>
  <si>
    <t>Д-10/2017-158 от 22.06.2017 спецификация № 1789</t>
  </si>
  <si>
    <t>AGR.15.005956</t>
  </si>
  <si>
    <t>Д-10/2017-158 от 22.06.2017 спецификация № 1826</t>
  </si>
  <si>
    <t>AGR.15.005997</t>
  </si>
  <si>
    <t>Д-10/2017-158 от 22.06.2017 спецификация № 1839</t>
  </si>
  <si>
    <t>AGR.15.005998</t>
  </si>
  <si>
    <t>Д-10/2017-158 от 22.06.2017 спецификация № 1854</t>
  </si>
  <si>
    <t>AGR.15.005999</t>
  </si>
  <si>
    <t>Д-10/2017-158 от 22.06.2017 спецификация № 1856</t>
  </si>
  <si>
    <t>AGR.15.006000</t>
  </si>
  <si>
    <t>Д-10/2017-158 от 22.06.2017 спецификация № 1831</t>
  </si>
  <si>
    <t>AGR.15.006004</t>
  </si>
  <si>
    <t>Д-10/2017-158 от 22.06.2017 спецификация № 1873</t>
  </si>
  <si>
    <t>AGR.15.006007</t>
  </si>
  <si>
    <t>Д-10/2017-158 от 22.06.2017 спецификация № 1855</t>
  </si>
  <si>
    <t>AGR.15.006008</t>
  </si>
  <si>
    <t>Д-10/2017-158 от 22.06.2017 спецификация № 1870</t>
  </si>
  <si>
    <t>AGR.15.006009</t>
  </si>
  <si>
    <t>Д-10/2017-158 от 22.06.2017 спецификация № 1824</t>
  </si>
  <si>
    <t>AGR.15.006025</t>
  </si>
  <si>
    <t>Д-10/2017-158 от 22.06.2017 спецификация № 1871</t>
  </si>
  <si>
    <t>AGR.15.006026</t>
  </si>
  <si>
    <t>Д-10/2017-158 от 22.06.2017 спецификация № 1874</t>
  </si>
  <si>
    <t>AGR.15.006037</t>
  </si>
  <si>
    <t>Д-10/2017-158 от 22.06.2017 спецификация № 1867</t>
  </si>
  <si>
    <t>AGR.15.006043</t>
  </si>
  <si>
    <t>Д-10/2017-158 от 22.06.2017 спецификация № 1801</t>
  </si>
  <si>
    <t>AGR.15.006044</t>
  </si>
  <si>
    <t>Д-10/2017-158 от 22.06.2017 спецификация № 1858</t>
  </si>
  <si>
    <t>AGR.15.006045</t>
  </si>
  <si>
    <t>Д-10/2017-158 от 22.06.2017 спецификация № 1832</t>
  </si>
  <si>
    <t>AGR.15.006046</t>
  </si>
  <si>
    <t>Д-10/2017-158 от 22.06.2017 спецификация № 1857</t>
  </si>
  <si>
    <t>AGR.15.006047</t>
  </si>
  <si>
    <t>Д-10/2017-158 от 22.06.2017 спецификация № 1872</t>
  </si>
  <si>
    <t>AGR.15.006065</t>
  </si>
  <si>
    <t>Д-10/2017-158 от 22.06.2017 спецификация № 1883</t>
  </si>
  <si>
    <t>AGR.15.006066</t>
  </si>
  <si>
    <t>Д-10/2017-158 от 22.06.2017 спецификация № 1885</t>
  </si>
  <si>
    <t>AGR.15.006070</t>
  </si>
  <si>
    <t>Д-10/2017-158 от 22.06.2017 спецификация № 1882</t>
  </si>
  <si>
    <t>AGR.15.006071</t>
  </si>
  <si>
    <t>Д-10/2017-158 от 22.06.2017 спецификация № 1884</t>
  </si>
  <si>
    <t>AGR.15.006072</t>
  </si>
  <si>
    <t>Д-10/2017-158 от 22.06.2017 спецификация № 1886</t>
  </si>
  <si>
    <t>AGR.15.006087</t>
  </si>
  <si>
    <t>Д-10/2017-158 от 22.06.2017 спецификация № 1889</t>
  </si>
  <si>
    <t>AGR.15.006088</t>
  </si>
  <si>
    <t>Д-10/2017-158 от 22.06.2017 спецификация № 1880</t>
  </si>
  <si>
    <t>AGR.15.006090</t>
  </si>
  <si>
    <t>Д-10/2017-158 от 22.06.2017 спецификация № 1818</t>
  </si>
  <si>
    <t>AGR.15.006104</t>
  </si>
  <si>
    <t>Д-10/2017-158 от 22.06.2017 спецификация № 1888</t>
  </si>
  <si>
    <t>AGR.15.006105</t>
  </si>
  <si>
    <t>Д-10/2017-158 от 22.06.2017 спецификация № 1881</t>
  </si>
  <si>
    <t>AGR.15.006110</t>
  </si>
  <si>
    <t>Д-10/2017-158 от 22.06.2017 спецификация № 1865</t>
  </si>
  <si>
    <t>AGR.15.006122</t>
  </si>
  <si>
    <t>Д-10/2017-158 от 22.06.2017 спецификация №1868</t>
  </si>
  <si>
    <t>AGR.15.006131</t>
  </si>
  <si>
    <t>Д-10/2017-158 от 22.06.2017 спецификация № 1868</t>
  </si>
  <si>
    <t>AGR.15.006138</t>
  </si>
  <si>
    <t>Д-10/2017-158 от 22.06.2017 спецификация № 1897</t>
  </si>
  <si>
    <t>AGR.15.006144</t>
  </si>
  <si>
    <t>Д-10/2017-158 от 22.06.2017 спецификация № 1844</t>
  </si>
  <si>
    <t>AGR.15.006145</t>
  </si>
  <si>
    <t>Д-10/2017-158 от 22.06.2017 спецификация № 1869</t>
  </si>
  <si>
    <t>AGR.15.006146</t>
  </si>
  <si>
    <t>Д-10/2017-158 от 22.06.2017 спецификация № 1890</t>
  </si>
  <si>
    <t>AGR.15.006147</t>
  </si>
  <si>
    <t>Д-10/2017-158 от 22.06.2017 спецификация № 1863</t>
  </si>
  <si>
    <t>AGR.15.006148</t>
  </si>
  <si>
    <t>Д-10/2017-158 от 22.06.2017 спецификация № 1876</t>
  </si>
  <si>
    <t>AGR.15.006149</t>
  </si>
  <si>
    <t>Д-10/2017-158 от 22.06.2017 спецификация № 1862</t>
  </si>
  <si>
    <t>AGR.15.006150</t>
  </si>
  <si>
    <t>Д-10/2017-158 от 22.06.2017 спецификация № 1816</t>
  </si>
  <si>
    <t>AGR.15.006151</t>
  </si>
  <si>
    <t>Д-10/2017-158 от 22.06.2017 спецификация № 1820</t>
  </si>
  <si>
    <t>AGR.15.006152</t>
  </si>
  <si>
    <t>Д-10/2017-158 от 22.06.2017 спецификация № 1849</t>
  </si>
  <si>
    <t>AGR.15.006153</t>
  </si>
  <si>
    <t>Д-10/2017-158 от 22.06.2017 спецификация № 1899</t>
  </si>
  <si>
    <t>AGR.15.006165</t>
  </si>
  <si>
    <t>Д-10/2017-158 от 22.06.2017 спецификация № 1898</t>
  </si>
  <si>
    <t>AGR.15.006166</t>
  </si>
  <si>
    <t>Д-10/2017-158 от 22.06.2017 спецификация № 1903</t>
  </si>
  <si>
    <t>AGR.15.006168</t>
  </si>
  <si>
    <t>Д-10/2017-158 от 22.06.2017 спецификация № 1864</t>
  </si>
  <si>
    <t>AGR.15.006173</t>
  </si>
  <si>
    <t>Д-10/2017-158 от 22.06.2017 спецификация № 1848</t>
  </si>
  <si>
    <t>AGR.15.006188</t>
  </si>
  <si>
    <t>Д-10/2017-158 от 22.06.2017 спецификация № 1905</t>
  </si>
  <si>
    <t>AGR.15.006199</t>
  </si>
  <si>
    <t>Д-10/2017-158 от 22.06.2017 спецификация № 1845</t>
  </si>
  <si>
    <t>AGR.15.006214</t>
  </si>
  <si>
    <t>Д-10/2017-158 от 22.06.2017 спецификация № 1912</t>
  </si>
  <si>
    <t>AGR.15.006215</t>
  </si>
  <si>
    <t>Д-10/2017-158 от 22.06.2017 спецификация № 1914</t>
  </si>
  <si>
    <t>AGR.15.006216</t>
  </si>
  <si>
    <t>Д-10/2017-158 от 22.06.2017 спецификация № 1896</t>
  </si>
  <si>
    <t>AGR.15.006225</t>
  </si>
  <si>
    <t>Д-10/2017-158 от 22.06.2017 спецификация № 1893</t>
  </si>
  <si>
    <t>AGR.15.006240</t>
  </si>
  <si>
    <t>AGR.15.006250</t>
  </si>
  <si>
    <t>Д-10/2017-158 от 22.06.2017 спецификация № 1902</t>
  </si>
  <si>
    <t>AGR.15.006258</t>
  </si>
  <si>
    <t>Д-10/2017-158 от 22.06.2017 спецификация № 1906</t>
  </si>
  <si>
    <t>AGR.15.006264</t>
  </si>
  <si>
    <t>Д-10/2017-158 от 22.06.2017 спецификация № 1922</t>
  </si>
  <si>
    <t>AGR.15.006265</t>
  </si>
  <si>
    <t>Д-10/2017-158 от 22.06.2017 спецификация № 1924</t>
  </si>
  <si>
    <t>AGR.15.006267</t>
  </si>
  <si>
    <t>Д-10/2017-158 от 22.06.2017 спецификация № 1927</t>
  </si>
  <si>
    <t>AGR.15.006270</t>
  </si>
  <si>
    <t>Д-10/2017-158 от 22.06.2017 спецификация № 1918</t>
  </si>
  <si>
    <t>AGR.15.006274</t>
  </si>
  <si>
    <t>Д-10/2017-158 от 22.06.2017 спецификация № 1929</t>
  </si>
  <si>
    <t>AGR.15.006275</t>
  </si>
  <si>
    <t>Д-10/2017-158 от 22.06.2017 спецификация № 1932</t>
  </si>
  <si>
    <t>AGR.15.006283</t>
  </si>
  <si>
    <t>Д-10/2017-158 от 22.06.2017 спецификация № 1917</t>
  </si>
  <si>
    <t>AGR.15.006284</t>
  </si>
  <si>
    <t>Д-10/2017-158 от 22.06.2017 спецификация № 1926</t>
  </si>
  <si>
    <t>AGR.15.006287</t>
  </si>
  <si>
    <t>Д-10/2017-158 от 22.06.2017 спецификация № 1850</t>
  </si>
  <si>
    <t>AGR.15.006288</t>
  </si>
  <si>
    <t>Д-10/2017-158 от 22.06.2017 спецификация № 1901</t>
  </si>
  <si>
    <t>AGR.15.006289</t>
  </si>
  <si>
    <t>Д-10/2017-158 от 22.06.2017 спецификация № 1877</t>
  </si>
  <si>
    <t>AGR.15.006290</t>
  </si>
  <si>
    <t>Д-10/2017-158 от 22.06.2017 спецификация № 1879</t>
  </si>
  <si>
    <t>AGR.15.006291</t>
  </si>
  <si>
    <t>Д-10/2017-158 от 22.06.2017 спецификация № 1920</t>
  </si>
  <si>
    <t>AGR.15.006292</t>
  </si>
  <si>
    <t>Д-10/2017-158 от 22.06.2017 спецификация № 1878</t>
  </si>
  <si>
    <t>AGR.15.006293</t>
  </si>
  <si>
    <t>Д-10/2017-158 от 22.06.2017 спецификация № 1928</t>
  </si>
  <si>
    <t>AGR.15.006294</t>
  </si>
  <si>
    <t>Д-10/2017-158 от 22.06.2017 спецификация № 1861</t>
  </si>
  <si>
    <t>AGR.15.006329</t>
  </si>
  <si>
    <t>Д-10/2017-158 от 22.06.2017 спецификация № 1851</t>
  </si>
  <si>
    <t>AGR.15.006334</t>
  </si>
  <si>
    <t>Д-10/2017-158 от 22.06.2017 спецификация № 1933</t>
  </si>
  <si>
    <t>AGR.15.006335</t>
  </si>
  <si>
    <t>Д-10/2017-158 от 22.06.2017 спецификация № 1942</t>
  </si>
  <si>
    <t>AGR.15.006345</t>
  </si>
  <si>
    <t>Д-10/2017-158 от 22.06.2017 спецификация № 1934</t>
  </si>
  <si>
    <t>AGR.15.006354</t>
  </si>
  <si>
    <t>Д-10/2017-158 от 22.06.2017 спецификация № 1866</t>
  </si>
  <si>
    <t>AGR.15.006355</t>
  </si>
  <si>
    <t>Д-10/2017-158 от 22.06.2017 спецификация № 1900</t>
  </si>
  <si>
    <t>AGR.15.006394</t>
  </si>
  <si>
    <t>Д-10/2017-158 от 22.06.2017 спецификация № 1904</t>
  </si>
  <si>
    <t>AGR.15.006395</t>
  </si>
  <si>
    <t>Д-10/2017-158 от 22.06.2017 спецификация № 1908</t>
  </si>
  <si>
    <t>AGR.15.006396</t>
  </si>
  <si>
    <t>Д-10/2017-158 от 22.06.2017 спецификация № 1909</t>
  </si>
  <si>
    <t>AGR.15.006397</t>
  </si>
  <si>
    <t>Д-10/2017-158 от 22.06.2017 спецификация № 1915</t>
  </si>
  <si>
    <t>AGR.15.006398</t>
  </si>
  <si>
    <t>Д-10/2017-158 от 22.06.2017 спецификация № 1919</t>
  </si>
  <si>
    <t>AGR.15.006399</t>
  </si>
  <si>
    <t>Д-10/2017-158 от 22.06.2017 спецификация № 1931</t>
  </si>
  <si>
    <t>AGR.15.006400</t>
  </si>
  <si>
    <t>Д-10/2017-158 от 22.06.2017 спецификация № 1935</t>
  </si>
  <si>
    <t>AGR.15.006401</t>
  </si>
  <si>
    <t>Д-10/2017-158 от 22.06.2017 спецификация № 1938</t>
  </si>
  <si>
    <t>AGR.15.006415</t>
  </si>
  <si>
    <t>Д-10/2017-158 от 22.06.2017 спецификация № 1937</t>
  </si>
  <si>
    <t>AGR.15.006431</t>
  </si>
  <si>
    <t>Д-10/2017-158 от 22.06.2017 спецификация № 1936</t>
  </si>
  <si>
    <t>AGR.15.006436</t>
  </si>
  <si>
    <t>Д-10/2017-158 от 22.06.2017 спецификация № 1946</t>
  </si>
  <si>
    <t>AGR.15.006452</t>
  </si>
  <si>
    <t>Д-10/2017-158 от 22.06.2017 спецификация № 1921</t>
  </si>
  <si>
    <t>AGR.15.006456</t>
  </si>
  <si>
    <t>Д-10/2017-158 от 22.06.2017 спецификация № 1891</t>
  </si>
  <si>
    <t>AGR.15.006460</t>
  </si>
  <si>
    <t>Д-10/2017-158 от 22.06.2017 спецификация № 1892</t>
  </si>
  <si>
    <t>AGR.15.006471</t>
  </si>
  <si>
    <t>Д-10/2017-158 от 22.06.2017 спецификация № 1943</t>
  </si>
  <si>
    <t>AGR.15.006477</t>
  </si>
  <si>
    <t>Д-10/2017-158 от 22.06.2017 спецификация № 1947</t>
  </si>
  <si>
    <t>AGR.15.006478</t>
  </si>
  <si>
    <t>Д-10/2017-158 от 22.06.2017 спецификация № 1945</t>
  </si>
  <si>
    <t>AGR.15.006479</t>
  </si>
  <si>
    <t>Д-10/2017-158 от 22.06.2017 спецификация № 1949</t>
  </si>
  <si>
    <t>AGR.15.006480</t>
  </si>
  <si>
    <t>Д-10/2017-158 от 22.06.2017 спецификация № 1958</t>
  </si>
  <si>
    <t>AGR.15.006481</t>
  </si>
  <si>
    <t>Д-10/2017-158 от 22.06.2017 спецификация № 1968</t>
  </si>
  <si>
    <t>AGR.15.006482</t>
  </si>
  <si>
    <t>Д-10/2017-158 от 22.06.2017 спецификация № 1969</t>
  </si>
  <si>
    <t>AGR.15.006483</t>
  </si>
  <si>
    <t>Д-10/2017-158 от 22.06.2017 спецификация № 1965</t>
  </si>
  <si>
    <t>AGR.15.006484</t>
  </si>
  <si>
    <t>Д-10/2017-158 от 22.06.2017 спецификация № 1966</t>
  </si>
  <si>
    <t>AGR.15.006487</t>
  </si>
  <si>
    <t>Д-10/2017-158 от 22.06.2017 спецификация № 1875</t>
  </si>
  <si>
    <t>AGR.15.006488</t>
  </si>
  <si>
    <t>Д-10/2017-158 от 22.06.2017 спецификация № 1894</t>
  </si>
  <si>
    <t>AGR.15.006503</t>
  </si>
  <si>
    <t>Д-10/2017-158 от 22.06.2017 спецификация № 1940</t>
  </si>
  <si>
    <t>AGR.15.006506</t>
  </si>
  <si>
    <t>Д-10/2017-158 от 22.06.2017 спецификация № 1859</t>
  </si>
  <si>
    <t>AGR.15.006507</t>
  </si>
  <si>
    <t>Д-10/2017-158 от 22.06.2017 спецификация № 1939</t>
  </si>
  <si>
    <t>AGR.15.006508</t>
  </si>
  <si>
    <t>Д-10/2017-158 от 22.06.2017 спецификация № 1951</t>
  </si>
  <si>
    <t>AGR.15.006509</t>
  </si>
  <si>
    <t>Д-10/2017-158 от 22.06.2017 спецификация № 1952</t>
  </si>
  <si>
    <t>AGR.15.006510</t>
  </si>
  <si>
    <t>Д-10/2017-158 от 22.06.2017 спецификация № 1956</t>
  </si>
  <si>
    <t>AGR.15.006511</t>
  </si>
  <si>
    <t>Д-10/2017-158 от 22.06.2017 спецификация № 1962</t>
  </si>
  <si>
    <t>AGR.15.006529</t>
  </si>
  <si>
    <t>Д-10/2017-158 от 22.06.2017 спецификация № 1957</t>
  </si>
  <si>
    <t>AGR.15.006545</t>
  </si>
  <si>
    <t>Д-10/2017-158 от 22.06.2017 спецификация № 1925</t>
  </si>
  <si>
    <t>AGR.15.006546</t>
  </si>
  <si>
    <t>Д-10/2017-158 от 22.06.2017 спецификация № 1930</t>
  </si>
  <si>
    <t>AGR.15.006547</t>
  </si>
  <si>
    <t>Д-10/2017-158 от 22.06.2017 спецификация № 1950</t>
  </si>
  <si>
    <t>AGR.15.006548</t>
  </si>
  <si>
    <t>Д-10/2017-158 от 22.06.2017 спецификация № 1953</t>
  </si>
  <si>
    <t>AGR.15.006549</t>
  </si>
  <si>
    <t>Д-10/2017-158 от 22.06.2017 спецификация № 1976</t>
  </si>
  <si>
    <t>AGR.15.006550</t>
  </si>
  <si>
    <t>Д-10/2017-158 от 22.06.2017 спецификация № 1977</t>
  </si>
  <si>
    <t>AGR.15.006551</t>
  </si>
  <si>
    <t>Д-10/2017-158 от 22.06.2017 спецификация № 1978</t>
  </si>
  <si>
    <t>AGR.15.006552</t>
  </si>
  <si>
    <t>Д-10/2017-158 от 22.06.2017 спецификация № 1979</t>
  </si>
  <si>
    <t>AGR.15.006553</t>
  </si>
  <si>
    <t>Д-10/2017-158 от 22.06.2017 спецификация № 1980</t>
  </si>
  <si>
    <t>AGR.15.006554</t>
  </si>
  <si>
    <t>Д-10/2017-158 от 22.06.2017 спецификация № 1984</t>
  </si>
  <si>
    <t>AGR.15.006555</t>
  </si>
  <si>
    <t>Д-10/2017-158 от 22.06.2017 спецификация № 1989</t>
  </si>
  <si>
    <t>AGR.15.006556</t>
  </si>
  <si>
    <t>Д-10/2017-158 от 22.06.2017 спецификация № 1992</t>
  </si>
  <si>
    <t>AGR.15.006557</t>
  </si>
  <si>
    <t>Д-10/2017-158 от 22.06.2017 спецификация № 1993</t>
  </si>
  <si>
    <t>AGR.15.006574</t>
  </si>
  <si>
    <t>Д-10/2017-158 от 22.06.2017 спецификация № 1860</t>
  </si>
  <si>
    <t>AGR.15.006575</t>
  </si>
  <si>
    <t>Д-10/2017-158 от 22.06.2017 спецификация № 1817</t>
  </si>
  <si>
    <t>AGR.15.006576</t>
  </si>
  <si>
    <t>Д-10/2017-158 от 22.06.2017 спецификация № 1907</t>
  </si>
  <si>
    <t>AGR.15.006577</t>
  </si>
  <si>
    <t>Д-10/2017-158 от 22.06.2017 спецификация № 1781</t>
  </si>
  <si>
    <t>AGR.15.006620</t>
  </si>
  <si>
    <t>Д-10/2017-158 от 22.06.2017 спецификация № 1963</t>
  </si>
  <si>
    <t>AGR.15.006633</t>
  </si>
  <si>
    <t>Д-10/2017-158 от 22.06.2017 спецификация № 1981</t>
  </si>
  <si>
    <t>AGR.15.006642</t>
  </si>
  <si>
    <t>Д-10/2017-158 от 22.06.2017 спецификация № 1995</t>
  </si>
  <si>
    <t>AGR.15.006654</t>
  </si>
  <si>
    <t>Д-10/2017-158 от 22.06.2017 спецификация № 1983</t>
  </si>
  <si>
    <t>AGR.15.006655</t>
  </si>
  <si>
    <t>Д-10/2017-158 от 22.06.2017 спецификация № 1923</t>
  </si>
  <si>
    <t>AGR.15.006661</t>
  </si>
  <si>
    <t>Д-10/2017-158 от 22.06.2017 спецификация № 2000</t>
  </si>
  <si>
    <t>AGR.15.006662</t>
  </si>
  <si>
    <t>Д-10/2017-158 от 22.06.2017 спецификация № 1999</t>
  </si>
  <si>
    <t>AGR.15.006663</t>
  </si>
  <si>
    <t>Д-10/2017-158 от 22.06.2017 спецификация № 1987</t>
  </si>
  <si>
    <t>AGR.15.006665</t>
  </si>
  <si>
    <t>Д-10/2017-158 от 22.06.2017 спецификация № 1986</t>
  </si>
  <si>
    <t>AGR.15.006666</t>
  </si>
  <si>
    <t>Д-10/2017-158 от 22.06.2017 спецификация № 1994</t>
  </si>
  <si>
    <t>AGR.15.006667</t>
  </si>
  <si>
    <t>Д-10/2017-158 от 22.06.2017 спецификация № 1988</t>
  </si>
  <si>
    <t>AGR.15.006670</t>
  </si>
  <si>
    <t>Д-10/2017-158 от 22.06.2017 спецификация № 1895</t>
  </si>
  <si>
    <t>AGR.15.006678</t>
  </si>
  <si>
    <t>Д-10/2017-158 от 22.06.2017 спецификация № 1948</t>
  </si>
  <si>
    <t>AGR.15.006698</t>
  </si>
  <si>
    <t>Д-10/2017-158 от 22.06.2017 спецификация № 1944</t>
  </si>
  <si>
    <t>AGR.15.006701</t>
  </si>
  <si>
    <t>Д-10/2017-158 от 22.06.2017 спецификация № 1960</t>
  </si>
  <si>
    <t>AGR.15.006702</t>
  </si>
  <si>
    <t>Д-10/2017-158 от 22.06.2017 спецификация № 2008</t>
  </si>
  <si>
    <t>AGR.15.006703</t>
  </si>
  <si>
    <t>Д-10/2017-158 от 22.06.2017 спецификация № 1998</t>
  </si>
  <si>
    <t>AGR.15.006704</t>
  </si>
  <si>
    <t>Д-10/2017-158 от 22.06.2017 спецификация № 2007</t>
  </si>
  <si>
    <t>AGR.15.006705</t>
  </si>
  <si>
    <t>Д-10/2017-158 от 22.06.2017 спецификация № 2015</t>
  </si>
  <si>
    <t>AGR.15.006706</t>
  </si>
  <si>
    <t>Д-10/2017-158 от 22.06.2017 спецификация № 2024</t>
  </si>
  <si>
    <t>AGR.15.006743</t>
  </si>
  <si>
    <t>Д-10/2017-158 от 22.06.2017 спецификация № 2022</t>
  </si>
  <si>
    <t>AGR.15.006751</t>
  </si>
  <si>
    <t>Д-10/2017-158 от 22.06.2017 спецификация № 1996</t>
  </si>
  <si>
    <t>AGR.15.006752</t>
  </si>
  <si>
    <t>Д-10/2017-158 от 22.06.2017 спецификация № 2011</t>
  </si>
  <si>
    <t>AGR.15.006753</t>
  </si>
  <si>
    <t>Д-10/2017-158 от 22.06.2017 спецификация № 2014</t>
  </si>
  <si>
    <t>AGR.15.006754</t>
  </si>
  <si>
    <t>Д-10/2017-158 от 22.06.2017 спецификация № 2025</t>
  </si>
  <si>
    <t>AGR.15.006755</t>
  </si>
  <si>
    <t>Д-10/2017-158 от 22.06.2017 спецификация № 2027</t>
  </si>
  <si>
    <t>AGR.15.006762</t>
  </si>
  <si>
    <t>Д-10/2017-158 от 22.06.2017 спецификация № 1967</t>
  </si>
  <si>
    <t>AGR.15.006763</t>
  </si>
  <si>
    <t>Д-10/2017-158 от 22.06.2017 спецификация № 1985</t>
  </si>
  <si>
    <t>AGR.15.006765</t>
  </si>
  <si>
    <t>Соглашение об урегулировании претензии от 02.11.2022</t>
  </si>
  <si>
    <t>AGR.15.006796</t>
  </si>
  <si>
    <t>Д-10/2017-158 от 22.06.2017 спецификация № 1955</t>
  </si>
  <si>
    <t>AGR.15.006802</t>
  </si>
  <si>
    <t>Д-10/2017-158 от 22.06.2017 спецификация № 2012</t>
  </si>
  <si>
    <t>AGR.15.006807</t>
  </si>
  <si>
    <t>Д-10/2017-158 от 22.06.2017 спецификация № 2017</t>
  </si>
  <si>
    <t>AGR.15.006808</t>
  </si>
  <si>
    <t>Д-10/2017-158 от 22.06.2017 спецификация № 2038</t>
  </si>
  <si>
    <t>AGR.15.006813</t>
  </si>
  <si>
    <t>Д-10/2017-158 от 22.06.2017 спецификация № 2009</t>
  </si>
  <si>
    <t>AGR.15.006850</t>
  </si>
  <si>
    <t>Д-10/2017-158 от 22.06.2017 спецификация № 1913</t>
  </si>
  <si>
    <t>AGR.15.006857</t>
  </si>
  <si>
    <t>Д-10/2017-158 от 22.06.2017 спецификация № 1770</t>
  </si>
  <si>
    <t>AGR.15.006859</t>
  </si>
  <si>
    <t>Д-10/2017-158 от 22.06.2017 спецификация № 2018</t>
  </si>
  <si>
    <t>AGR.15.006869</t>
  </si>
  <si>
    <t>Д-10/2017-158 от 22.06.2017 спецификация № 1972</t>
  </si>
  <si>
    <t>AGR.15.006870</t>
  </si>
  <si>
    <t>Д-10/2017-158 от 22.06.2017 спецификация № 2005</t>
  </si>
  <si>
    <t>AGR.15.006871</t>
  </si>
  <si>
    <t>Д-10/2017-158 от 22.06.2017 спецификация № 2010</t>
  </si>
  <si>
    <t>AGR.15.006878</t>
  </si>
  <si>
    <t>Д-10/2017-158 от 22.06.2017 спецификация № 1911</t>
  </si>
  <si>
    <t>AGR.15.006879</t>
  </si>
  <si>
    <t>Д-10/2017-158 от 22.06.2017 спецификация № 2033</t>
  </si>
  <si>
    <t>AGR.15.006890</t>
  </si>
  <si>
    <t>Д-10/2017-158 от 22.06.2017 спецификация № 2034</t>
  </si>
  <si>
    <t>AGR.15.006891</t>
  </si>
  <si>
    <t>Д-10/2017-158 от 22.06.2017 спецификация № 2019</t>
  </si>
  <si>
    <t>AGR.15.006892</t>
  </si>
  <si>
    <t>Д-10/2017-158 от 22.06.2017 спецификация № 1990</t>
  </si>
  <si>
    <t>AGR.15.006893</t>
  </si>
  <si>
    <t>Д-10/2017-158 от 22.06.2017 спецификация № 2036</t>
  </si>
  <si>
    <t>AGR.15.006894</t>
  </si>
  <si>
    <t>Д-10/2017-158 от 22.06.2017 спецификация № 2041</t>
  </si>
  <si>
    <t>AGR.15.006896</t>
  </si>
  <si>
    <t>Д-10/2017-158 от 22.06.2017 спецификация № 2026</t>
  </si>
  <si>
    <t>AGR.15.006897</t>
  </si>
  <si>
    <t>Д-10/2017-158 от 22.06.2017 спецификация № 2020</t>
  </si>
  <si>
    <t>AGR.15.006898</t>
  </si>
  <si>
    <t>Д-10/2017-158 от 22.06.2017 спецификация № 2023</t>
  </si>
  <si>
    <t>AGR.15.006899</t>
  </si>
  <si>
    <t>Д-10/2017-158 от 22.06.2017 спецификация № 2028</t>
  </si>
  <si>
    <t>AGR.15.006900</t>
  </si>
  <si>
    <t>Д-10/2017-158 от 22.06.2017 спецификация № 2030</t>
  </si>
  <si>
    <t>AGR.15.006901</t>
  </si>
  <si>
    <t>Д-10/2017-158 от 22.06.2017 спецификация № 2031</t>
  </si>
  <si>
    <t>AGR.15.006902</t>
  </si>
  <si>
    <t>Д-10/2017-158 от 22.06.2017 спецификация № 2035</t>
  </si>
  <si>
    <t>AGR.15.006903</t>
  </si>
  <si>
    <t>Д-10/2017-158 от 22.06.2017 спецификация № 2042</t>
  </si>
  <si>
    <t>AGR.15.006904</t>
  </si>
  <si>
    <t>Д-10/2017-158 от 22.06.2017 спецификация № 2044</t>
  </si>
  <si>
    <t>AGR.15.006907</t>
  </si>
  <si>
    <t>Д-10/2017-158 от 22.06.2017 спецификация № 1961</t>
  </si>
  <si>
    <t>AGR.15.006909</t>
  </si>
  <si>
    <t>Д-10/2017-158 от 22.06.2017 спецификация № 2037</t>
  </si>
  <si>
    <t>AGR.15.006913</t>
  </si>
  <si>
    <t>Д-10/2017-158 от 22.06.2017 спецификация № 2045</t>
  </si>
  <si>
    <t>AGR.15.006915</t>
  </si>
  <si>
    <t>Д-10/2017-158 от 22.06.2017 спецификация № 2049</t>
  </si>
  <si>
    <t>AGR.15.006916</t>
  </si>
  <si>
    <t>Д-10/2017-158 от 22.06.2017 спецификация № 2050</t>
  </si>
  <si>
    <t>AGR.15.006918</t>
  </si>
  <si>
    <t>Д-10/2017-158 от 22.06.2017 спецификация № 1971</t>
  </si>
  <si>
    <t>AGR.15.006920</t>
  </si>
  <si>
    <t>Д-10/2017-158 от 22.06.2017 спецификация № 1887</t>
  </si>
  <si>
    <t>AGR.15.006932</t>
  </si>
  <si>
    <t>Д-10/2017-158 от 22.06.2017 спецификация № 1959</t>
  </si>
  <si>
    <t>AGR.15.006937</t>
  </si>
  <si>
    <t>Д-10/2017-158 от 22.06.2017 спецификация № 2047</t>
  </si>
  <si>
    <t>AGR.15.006938</t>
  </si>
  <si>
    <t>Д-10/2017-158 от 22.06.2017 спецификация № 2055</t>
  </si>
  <si>
    <t>AGR.15.006939</t>
  </si>
  <si>
    <t>Д-10/2017-158 от 22.06.2017 спецификация № 2060</t>
  </si>
  <si>
    <t>AGR.15.006940</t>
  </si>
  <si>
    <t>Д-10/2017-158 от 22.06.2017 спецификация № 2039</t>
  </si>
  <si>
    <t>AGR.15.006945</t>
  </si>
  <si>
    <t>Д-10/2017-158 от 22.06.2017 спецификация № 2059</t>
  </si>
  <si>
    <t>AGR.15.006997</t>
  </si>
  <si>
    <t>Д-10/2017-158 от 22.06.2017 спецификация № 2003</t>
  </si>
  <si>
    <t>AGR.15.006999</t>
  </si>
  <si>
    <t>Д-10/2017-158 от 22.06.2017 спецификация № 2054</t>
  </si>
  <si>
    <t>AGR.15.007000</t>
  </si>
  <si>
    <t>Д-10/2017-158 от 22.06.2017 спецификация № 2056</t>
  </si>
  <si>
    <t>AGR.15.007002</t>
  </si>
  <si>
    <t>Д-10/2017-158 от 22.06.2017 спецификация № 2013</t>
  </si>
  <si>
    <t>AGR.15.007009</t>
  </si>
  <si>
    <t>Д-10/2017-158 от 22.06.2017 спецификация № 1997</t>
  </si>
  <si>
    <t>AGR.15.007014</t>
  </si>
  <si>
    <t>Д-10/2017-158 от 22.06.2017 спецификация № 2043</t>
  </si>
  <si>
    <t>AGR.15.007015</t>
  </si>
  <si>
    <t>Д-10/2017-158 от 22.06.2017 спецификация № 2071</t>
  </si>
  <si>
    <t>AGR.15.007020</t>
  </si>
  <si>
    <t>Д-10/2017-158 от 22.06.2017 спецификация № 2046</t>
  </si>
  <si>
    <t>AGR.15.007042</t>
  </si>
  <si>
    <t>Д-10/2017-158 от 22.06.2017 спецификация № 2032</t>
  </si>
  <si>
    <t>AGR.15.007043</t>
  </si>
  <si>
    <t>Д-10/2017-158 от 22.06.2017 спецификация №1408 (возврат)</t>
  </si>
  <si>
    <t>AGR.15.007047</t>
  </si>
  <si>
    <t>Д-10/2017-158 от 22.06.2017 спецификация № 2004</t>
  </si>
  <si>
    <t>AGR.15.007048</t>
  </si>
  <si>
    <t>Д-10/2017-158 от 22.06.2017 спецификация № 1785</t>
  </si>
  <si>
    <t>AGR.15.007055</t>
  </si>
  <si>
    <t>Д-10/2017-158 от 22.06.2017 спецификация № 2075</t>
  </si>
  <si>
    <t>AGR.15.007062</t>
  </si>
  <si>
    <t>Д-10/2017-158 от 22.06.2017 спецификация № 2095</t>
  </si>
  <si>
    <t>AGR.15.007064</t>
  </si>
  <si>
    <t>Д-10/2017-158 от 22.06.2017 спецификация № 2063</t>
  </si>
  <si>
    <t>AGR.15.007073</t>
  </si>
  <si>
    <t>Д-10/2017-158 от 22.06.2017 спецификация № 2052</t>
  </si>
  <si>
    <t>AGR.15.007074</t>
  </si>
  <si>
    <t>Д-10/2017-158 от 22.06.2017 спецификация № 2084</t>
  </si>
  <si>
    <t>AGR.15.007092</t>
  </si>
  <si>
    <t>Д-10/2017-158 от 22.06.2017 спецификация № 2068</t>
  </si>
  <si>
    <t>AGR.15.007093</t>
  </si>
  <si>
    <t>Д-10/2017-158 от 22.06.2017 спецификация № 2081</t>
  </si>
  <si>
    <t>AGR.15.007097</t>
  </si>
  <si>
    <t>Д-10/2017-158 от 22.06.2017 спецификация № 2092</t>
  </si>
  <si>
    <t>AGR.15.007110</t>
  </si>
  <si>
    <t>Д-10/2017-158 от 22.06.2017 спецификация № 2057</t>
  </si>
  <si>
    <t>AGR.15.007112</t>
  </si>
  <si>
    <t>Д-10/2017-158 от 22.06.2017 спецификация № 2053</t>
  </si>
  <si>
    <t>AGR.15.007116</t>
  </si>
  <si>
    <t>Д-10/2017-158 от 22.06.2017 спецификация № 2078</t>
  </si>
  <si>
    <t>AGR.15.007146</t>
  </si>
  <si>
    <t>Д-10/2017-158 от 22.06.2017 спецификация № 2088</t>
  </si>
  <si>
    <t>AGR.15.007148</t>
  </si>
  <si>
    <t>Д-10/2017-158 от 22.06.2017 спецификация № 2064</t>
  </si>
  <si>
    <t>AGR.15.007149</t>
  </si>
  <si>
    <t>Д-10/2017-158 от 22.06.2017 спецификация № 2048</t>
  </si>
  <si>
    <t>AGR.15.007150</t>
  </si>
  <si>
    <t>Д-10/2017-158 от 22.06.2017 спецификация № 2058</t>
  </si>
  <si>
    <t>AGR.15.007151</t>
  </si>
  <si>
    <t>Д-10/2017-158 от 22.06.2017 спецификация № 2069</t>
  </si>
  <si>
    <t>AGR.15.007152</t>
  </si>
  <si>
    <t>Д-10/2017-158 от 22.06.2017 спецификация № 2085</t>
  </si>
  <si>
    <t>AGR.15.007153</t>
  </si>
  <si>
    <t>Д-10/2017-158 от 22.06.2017 спецификация № 2091</t>
  </si>
  <si>
    <t>AGR.15.007154</t>
  </si>
  <si>
    <t>Д-10/2017-158 от 22.06.2017 спецификация № 2094</t>
  </si>
  <si>
    <t>AGR.15.007155</t>
  </si>
  <si>
    <t>Д-10/2017-158 от 22.06.2017 спецификация № 2097</t>
  </si>
  <si>
    <t>AGR.15.007166</t>
  </si>
  <si>
    <t>Д-10/2017-158 от 22.06.2017 спецификация № 2040</t>
  </si>
  <si>
    <t>AGR.15.007171</t>
  </si>
  <si>
    <t>Д-10/2017-158 от 22.06.2017 спецификация № 2073</t>
  </si>
  <si>
    <t>AGR.15.007208</t>
  </si>
  <si>
    <t>Д-10/2017-158 от 22.06.2017 спецификация № 2110</t>
  </si>
  <si>
    <t>AGR.15.007212</t>
  </si>
  <si>
    <t>Д-10/2017-158 от 22.06.2017 спецификация № 2074</t>
  </si>
  <si>
    <t>AGR.15.007219</t>
  </si>
  <si>
    <t>Д-10/2017-158 от 22.06.2017 спецификация № 2104</t>
  </si>
  <si>
    <t>AGR.15.007224</t>
  </si>
  <si>
    <t>Д-10/2017-158 от 22.06.2017 спецификация № 2109</t>
  </si>
  <si>
    <t>AGR.15.007267</t>
  </si>
  <si>
    <t>Д-10/2017-158 от 22.06.2017 спецификация № 2067</t>
  </si>
  <si>
    <t>AGR.15.007268</t>
  </si>
  <si>
    <t>AGR.15.007269</t>
  </si>
  <si>
    <t>Д-10/2017-158 от 22.06.2017 спецификация № 2111</t>
  </si>
  <si>
    <t>AGR.15.007270</t>
  </si>
  <si>
    <t>Д-10/2017-158 от 22.06.2017 спецификация № 2077</t>
  </si>
  <si>
    <t>AGR.15.007271</t>
  </si>
  <si>
    <t>Д-10/2017-158 от 22.06.2017 спецификация № 2051</t>
  </si>
  <si>
    <t>AGR.15.007272</t>
  </si>
  <si>
    <t>Д-10/2017-158 от 22.06.2017 спецификация № 2083</t>
  </si>
  <si>
    <t>AGR.15.007273</t>
  </si>
  <si>
    <t>Д-10/2017-158 от 22.06.2017 спецификация № 2076</t>
  </si>
  <si>
    <t>AGR.15.007302</t>
  </si>
  <si>
    <t>Д-10/2017-158 от 22.06.2017 спецификация № 2100</t>
  </si>
  <si>
    <t>AGR.15.007313</t>
  </si>
  <si>
    <t>Д-10/2017-158 от 22.06.2017 спецификация № 2096</t>
  </si>
  <si>
    <t>AGR.15.007315</t>
  </si>
  <si>
    <t>Д-10/2017-158 от 22.06.2017 спецификация № 2099</t>
  </si>
  <si>
    <t>AGR.15.007320</t>
  </si>
  <si>
    <t>Д-10/2017-158 от 22.06.2017 спецификация № 2079</t>
  </si>
  <si>
    <t>AGR.15.007330</t>
  </si>
  <si>
    <t>Д-10/2017-158 от 22.06.2017 спецификация № 2122</t>
  </si>
  <si>
    <t>AGR.15.007336</t>
  </si>
  <si>
    <t>Д-10/2017-158 от 22.06.2017 спецификация № 2124</t>
  </si>
  <si>
    <t>AGR.15.007345</t>
  </si>
  <si>
    <t>Д-10/2017-158 от 22.06.2017 спецификация № 2137</t>
  </si>
  <si>
    <t>AGR.15.007371</t>
  </si>
  <si>
    <t>Д-10/2017-158 от 22.06.2017 спецификация № 2135</t>
  </si>
  <si>
    <t>AGR.15.007377</t>
  </si>
  <si>
    <t>Д-10/2017-158 от 22.06.2017 спецификация № 2147</t>
  </si>
  <si>
    <t>AGR.15.007381</t>
  </si>
  <si>
    <t>Д-10/2017-158 от 22.06.2017 спецификация № 2138</t>
  </si>
  <si>
    <t>AGR.15.007396</t>
  </si>
  <si>
    <t>Д-10/2017-158 от 22.06.2017 спецификация № 2070</t>
  </si>
  <si>
    <t>AGR.15.007397</t>
  </si>
  <si>
    <t>Д-10/2017-158 от 22.06.2017 спецификация № 2093</t>
  </si>
  <si>
    <t>AGR.15.007398</t>
  </si>
  <si>
    <t>Д-10/2017-158 от 22.06.2017 спецификация № 2102</t>
  </si>
  <si>
    <t>AGR.15.007401</t>
  </si>
  <si>
    <t>Д-10/2017-158 от 22.06.2017 спецификация № 2134</t>
  </si>
  <si>
    <t>AGR.15.007403</t>
  </si>
  <si>
    <t>Д-10/2017-158 от 22.06.2017 спецификация № 2120</t>
  </si>
  <si>
    <t>AGR.15.007404</t>
  </si>
  <si>
    <t>Д-10/2017-158 от 22.06.2017 спецификация № 2143</t>
  </si>
  <si>
    <t>AGR.15.007405</t>
  </si>
  <si>
    <t>Д-10/2017-158 от 22.06.2017 спецификация № 2130</t>
  </si>
  <si>
    <t>AGR.15.007406</t>
  </si>
  <si>
    <t>Д-10/2017-158 от 22.06.2017 спецификация № 2121</t>
  </si>
  <si>
    <t>AGR.15.007412</t>
  </si>
  <si>
    <t>Д-10/2017-158 от 22.06.2017 спецификация № 2090</t>
  </si>
  <si>
    <t>AGR.15.007420</t>
  </si>
  <si>
    <t>Д-10/2017-158 от 22.06.2017 спецификация № 2141</t>
  </si>
  <si>
    <t>AGR.15.007422</t>
  </si>
  <si>
    <t>Д-10/2017-158 от 22.06.2017 спецификация № 2098</t>
  </si>
  <si>
    <t>AGR.15.007454</t>
  </si>
  <si>
    <t>Д-10/2017-158 от 22.06.2017 спецификация № 2061</t>
  </si>
  <si>
    <t>AGR.15.007455</t>
  </si>
  <si>
    <t>Д-10/2017-158 от 22.06.2017 спецификация № 2114</t>
  </si>
  <si>
    <t>AGR.15.007456</t>
  </si>
  <si>
    <t>Д-10/2017-158 от 22.06.2017 спецификация № 2116</t>
  </si>
  <si>
    <t>AGR.15.007457</t>
  </si>
  <si>
    <t>Д-10/2017-158 от 22.06.2017 спецификация № 2119</t>
  </si>
  <si>
    <t>AGR.15.007458</t>
  </si>
  <si>
    <t>Д-10/2017-158 от 22.06.2017 спецификация № 2129</t>
  </si>
  <si>
    <t>AGR.15.007467</t>
  </si>
  <si>
    <t>Д-10/2017-158 от 22.06.2017 спецификация № 2123</t>
  </si>
  <si>
    <t>AGR.15.007483</t>
  </si>
  <si>
    <t>Д-10/2017-158 от 22.06.2017 спецификация № 2125</t>
  </si>
  <si>
    <t>AGR.15.007484</t>
  </si>
  <si>
    <t>Д-10/2017-158 от 22.06.2017 спецификация № 2132</t>
  </si>
  <si>
    <t>AGR.15.007491</t>
  </si>
  <si>
    <t>Д-10/2017-158 от 22.06.2017 спецификация № 2087</t>
  </si>
  <si>
    <t>AGR.15.007498</t>
  </si>
  <si>
    <t>Д-10/2017-158 от 22.06.2017 спецификация № 2117</t>
  </si>
  <si>
    <t>AGR.15.007499</t>
  </si>
  <si>
    <t>Д-10/2017-158 от 22.06.2017 спецификация № 2062</t>
  </si>
  <si>
    <t>AGR.15.007500</t>
  </si>
  <si>
    <t>Д-10/2017-158 от 22.06.2017 спецификация № 2082</t>
  </si>
  <si>
    <t>AGR.15.007501</t>
  </si>
  <si>
    <t>Д-10/2017-158 от 22.06.2017 спецификация № 2126</t>
  </si>
  <si>
    <t>AGR.15.007504</t>
  </si>
  <si>
    <t>Д-10/2017-158 от 22.06.2017 спецификация № 2155</t>
  </si>
  <si>
    <t>AGR.15.007505</t>
  </si>
  <si>
    <t>Д-10/2017-158 от 22.06.2017 спецификация № 2133</t>
  </si>
  <si>
    <t>AGR.15.007506</t>
  </si>
  <si>
    <t>Д-10/2017-158 от 22.06.2017 спецификация № 2146</t>
  </si>
  <si>
    <t>AGR.15.007507</t>
  </si>
  <si>
    <t>Д-10/2017-158 от 22.06.2017 спецификация № 2136</t>
  </si>
  <si>
    <t>AGR.15.007508</t>
  </si>
  <si>
    <t>Д-10/2017-158 от 22.06.2017 спецификация № 2145</t>
  </si>
  <si>
    <t>AGR.15.007513</t>
  </si>
  <si>
    <t>Д-10/2017-158 от 22.06.2017 спецификация № 2154</t>
  </si>
  <si>
    <t>AGR.15.007537</t>
  </si>
  <si>
    <t>Д-10/2017-158 от 22.06.2017 спецификация № 2169</t>
  </si>
  <si>
    <t>AGR.15.007561</t>
  </si>
  <si>
    <t>Д-10/2017-158 от 22.06.2017 спецификация № 2172</t>
  </si>
  <si>
    <t>AGR.15.007583</t>
  </si>
  <si>
    <t>Д-10/2017-158 от 22.06.2017 спецификация № 2139</t>
  </si>
  <si>
    <t>AGR.15.007584</t>
  </si>
  <si>
    <t>Д-10/2017-158 от 22.06.2017 спецификация № 2127</t>
  </si>
  <si>
    <t>AGR.15.007631</t>
  </si>
  <si>
    <t>Д-10/2017-158 от 22.06.2017 спецификация № 2115</t>
  </si>
  <si>
    <t>AGR.15.007633</t>
  </si>
  <si>
    <t>Д-10/2017-158 от 22.06.2017 спецификация № 2150</t>
  </si>
  <si>
    <t>AGR.15.007634</t>
  </si>
  <si>
    <t>Д-10/2017-158 от 22.06.2017 спецификация № 2157</t>
  </si>
  <si>
    <t>AGR.15.007635</t>
  </si>
  <si>
    <t>Д-10/2017-158 от 22.06.2017 спецификация № 2106</t>
  </si>
  <si>
    <t>AGR.15.007636</t>
  </si>
  <si>
    <t>Д-10/2017-158 от 22.06.2017 спецификация № 2144</t>
  </si>
  <si>
    <t>AGR.15.007638</t>
  </si>
  <si>
    <t>Д-10/2017-158 от 22.06.2017 спецификация № 2118</t>
  </si>
  <si>
    <t>AGR.15.007640</t>
  </si>
  <si>
    <t>Д-10/2017-158 от 22.06.2017 спецификация № 2158</t>
  </si>
  <si>
    <t>AGR.15.007642</t>
  </si>
  <si>
    <t>Д-10/2017-158 от 22.06.2017 спецификация № 2166</t>
  </si>
  <si>
    <t>AGR.15.007644</t>
  </si>
  <si>
    <t>Д-10/2017-158 от 22.06.2017 спецификация № 2174</t>
  </si>
  <si>
    <t>AGR.15.007647</t>
  </si>
  <si>
    <t>Д-10/2017-158 от 22.06.2017 спецификация № 2156</t>
  </si>
  <si>
    <t>AGR.15.007648</t>
  </si>
  <si>
    <t>Д-10/2017-158 от 22.06.2017 спецификация № 2002</t>
  </si>
  <si>
    <t>AGR.15.007657</t>
  </si>
  <si>
    <t>Д-10/2017-158 от 22.06.2017 спецификация № 2183</t>
  </si>
  <si>
    <t>AGR.15.007662</t>
  </si>
  <si>
    <t>Д-10/2017-158 от 22.06.2017 спецификация № 2112</t>
  </si>
  <si>
    <t>AGR.15.007678</t>
  </si>
  <si>
    <t>Д-10/2017-158 от 22.06.2017 спецификация № 2181</t>
  </si>
  <si>
    <t>AGR.15.007680</t>
  </si>
  <si>
    <t>Д-10/2017-158 от 22.06.2017 спецификация № 2161</t>
  </si>
  <si>
    <t>AGR.15.007684</t>
  </si>
  <si>
    <t>Д-10/2017-158 от 22.06.2017 спецификация № 2167</t>
  </si>
  <si>
    <t>AGR.15.007690</t>
  </si>
  <si>
    <t>Д-10/2017-158 от 22.06.2017 спецификация № 2001</t>
  </si>
  <si>
    <t>AGR.15.007699</t>
  </si>
  <si>
    <t>Д-10/2017-158 от 22.06.2017 спецификация № 2142</t>
  </si>
  <si>
    <t>AGR.15.007700</t>
  </si>
  <si>
    <t>Д-10/2017-158 от 22.06.2017 спецификация № 2140</t>
  </si>
  <si>
    <t>AGR.15.007701</t>
  </si>
  <si>
    <t>Д-10/2017-158 от 22.06.2017 спецификация № 2185</t>
  </si>
  <si>
    <t>AGR.15.007702</t>
  </si>
  <si>
    <t>Д-10/2017-158 от 22.06.2017 спецификация № 2168</t>
  </si>
  <si>
    <t>AGR.15.007711</t>
  </si>
  <si>
    <t>Д-10/2017-158 от 22.06.2017 спецификация № 2131</t>
  </si>
  <si>
    <t>AGR.15.007713</t>
  </si>
  <si>
    <t>Д-10/2017-158 от 22.06.2017 спецификация № 2175</t>
  </si>
  <si>
    <t>AGR.15.007715</t>
  </si>
  <si>
    <t>Д-10/2017-158 от 22.06.2017 спецификация № 2188</t>
  </si>
  <si>
    <t>AGR.15.007716</t>
  </si>
  <si>
    <t>Д-10/2017-158 от 22.06.2017 спецификация № 2180</t>
  </si>
  <si>
    <t>AGR.15.007722</t>
  </si>
  <si>
    <t>Д-10/2017-158 от 22.06.2017 спецификация № 2189</t>
  </si>
  <si>
    <t>AGR.15.007723</t>
  </si>
  <si>
    <t>Д-10/2017-158 от 22.06.2017 спецификация № 2016</t>
  </si>
  <si>
    <t>AGR.15.007725</t>
  </si>
  <si>
    <t>Д-10/2017-158 от 22.06.2017 спецификация № 2179</t>
  </si>
  <si>
    <t>AGR.15.007726</t>
  </si>
  <si>
    <t>Д-10/2017-158 от 22.06.2017 спецификация № 2105</t>
  </si>
  <si>
    <t>AGR.15.007727</t>
  </si>
  <si>
    <t>Д-10/2017-158 от 22.06.2017 спецификация № 1982</t>
  </si>
  <si>
    <t>AGR.15.007728</t>
  </si>
  <si>
    <t>Д-10/2017-158 от 22.06.2017 спецификация № 2089</t>
  </si>
  <si>
    <t>AGR.15.007729</t>
  </si>
  <si>
    <t>Д-10/2017-158 от 22.06.2017 спецификация № 2148</t>
  </si>
  <si>
    <t>AGR.15.007736</t>
  </si>
  <si>
    <t>Д-10/2017-158 от 22.06.2017 спецификация № 2192</t>
  </si>
  <si>
    <t>AGR.15.007737</t>
  </si>
  <si>
    <t>Д-10/2017-158 от 22.06.2017 спецификация № 2198</t>
  </si>
  <si>
    <t>AGR.15.007739</t>
  </si>
  <si>
    <t>Д-10/2017-158 от 22.06.2017 спецификация № 2186</t>
  </si>
  <si>
    <t>AGR.15.007740</t>
  </si>
  <si>
    <t>Д-10/2017-158 от 22.06.2017 спецификация № 2184</t>
  </si>
  <si>
    <t>AGR.15.007741</t>
  </si>
  <si>
    <t>Д-10/2017-158 от 22.06.2017 спецификация № 2182</t>
  </si>
  <si>
    <t>AGR.15.007742</t>
  </si>
  <si>
    <t>Д-10/2017-158 от 22.06.2017 спецификация № 2178</t>
  </si>
  <si>
    <t>AGR.15.007743</t>
  </si>
  <si>
    <t>Д-10/2017-158 от 22.06.2017 спецификация № 2177</t>
  </si>
  <si>
    <t>AGR.15.007744</t>
  </si>
  <si>
    <t>Д-10/2017-158 от 22.06.2017 спецификация № 2176</t>
  </si>
  <si>
    <t>AGR.15.007745</t>
  </si>
  <si>
    <t>Д-10/2017-158 от 22.06.2017 спецификация № 2171</t>
  </si>
  <si>
    <t>AGR.15.007746</t>
  </si>
  <si>
    <t>Д-10/2017-158 от 22.06.2017 спецификация № 2170</t>
  </si>
  <si>
    <t>AGR.15.007751</t>
  </si>
  <si>
    <t>Д-10/2017-158 от 22.06.2017 спецификация № 2165</t>
  </si>
  <si>
    <t>AGR.15.007752</t>
  </si>
  <si>
    <t>Д-10/2017-158 от 22.06.2017 спецификация № 2164</t>
  </si>
  <si>
    <t>AGR.15.007754</t>
  </si>
  <si>
    <t>Д-10/2017-158 от 22.06.2017 спецификация № 2162</t>
  </si>
  <si>
    <t>AGR.15.007755</t>
  </si>
  <si>
    <t>Д-10/2017-158 от 22.06.2017 спецификация № 2160</t>
  </si>
  <si>
    <t>AGR.15.007756</t>
  </si>
  <si>
    <t>Д-10/2017-158 от 22.06.2017 спецификация № 2159</t>
  </si>
  <si>
    <t>AGR.15.007757</t>
  </si>
  <si>
    <t>Д-10/2017-158 от 22.06.2017 спецификация № 2151</t>
  </si>
  <si>
    <t>AGR.15.007758</t>
  </si>
  <si>
    <t>Д-10/2017-158 от 22.06.2017 спецификация № 2128</t>
  </si>
  <si>
    <t>AGR.15.007790</t>
  </si>
  <si>
    <t>Д-10/2017-158 от 22.06.2017 спецификация № 2149</t>
  </si>
  <si>
    <t>AGR.15.007793</t>
  </si>
  <si>
    <t>Д-10/2017-158 от 22.06.2017 спецификация № 2191</t>
  </si>
  <si>
    <t>AGR.15.007803</t>
  </si>
  <si>
    <t>Д-10/2017-158 от 22.06.2017 спецификация № 2211</t>
  </si>
  <si>
    <t>AGR.15.007819</t>
  </si>
  <si>
    <t>Д-10/2017-158 от 22.06.2017 спецификация № 2205</t>
  </si>
  <si>
    <t>AGR.15.007822</t>
  </si>
  <si>
    <t>Д-10/2017-158 от 22.06.2017 спецификация № 2201</t>
  </si>
  <si>
    <t>AGR.15.007854</t>
  </si>
  <si>
    <t>Д-10/2017-158 от 22.06.2017 спецификация № 2209</t>
  </si>
  <si>
    <t>AGR.15.007885</t>
  </si>
  <si>
    <t>Д-10/2017-158 от 22.06.2017 спецификация № 2203</t>
  </si>
  <si>
    <t>AGR.15.007895</t>
  </si>
  <si>
    <t>Д-10/2017-158 от 22.06.2017 спецификация № 2214</t>
  </si>
  <si>
    <t>AGR.15.007896</t>
  </si>
  <si>
    <t>Д-10/2017-158 от 22.06.2017 спецификация № 2215</t>
  </si>
  <si>
    <t>AGR.15.007899</t>
  </si>
  <si>
    <t>Д-10/2017-158 от 22.06.2017 спецификация № 2216</t>
  </si>
  <si>
    <t>AGR.15.007917</t>
  </si>
  <si>
    <t>Д-10/2017-158 от 22.06.2017 спецификация № 2200</t>
  </si>
  <si>
    <t>AGR.15.007918</t>
  </si>
  <si>
    <t>Д-10/2017-158 от 22.06.2017 спецификация № 2208</t>
  </si>
  <si>
    <t>AGR.15.007925</t>
  </si>
  <si>
    <t>Д-10/2017-158 от 22.06.2017 спецификация № 2206</t>
  </si>
  <si>
    <t>AGR.15.007927</t>
  </si>
  <si>
    <t>Д-10/2017-158 от 22.06.2017 спецификация № 2223</t>
  </si>
  <si>
    <t>AGR.15.007953</t>
  </si>
  <si>
    <t>Д-10/2017-158 от 22.06.2017 спецификация № 2219</t>
  </si>
  <si>
    <t>AGR.15.007967</t>
  </si>
  <si>
    <t>Д-10/2017-158 от 22.06.2017 спецификация № 2103</t>
  </si>
  <si>
    <t>AGR.15.007968</t>
  </si>
  <si>
    <t>Д-10/2017-158 от 22.06.2017 спецификация № 2193</t>
  </si>
  <si>
    <t>AGR.15.007969</t>
  </si>
  <si>
    <t>Д-10/2017-158 от 22.06.2017 спецификация № 2213</t>
  </si>
  <si>
    <t>AGR.15.007970</t>
  </si>
  <si>
    <t>Д-10/2017-158 от 22.06.2017 спецификация № 2217</t>
  </si>
  <si>
    <t>AGR.15.007971</t>
  </si>
  <si>
    <t>Д-10/2017-158 от 22.06.2017 спецификация № 2218</t>
  </si>
  <si>
    <t>AGR.15.007972</t>
  </si>
  <si>
    <t>Д-10/2017-158 от 22.06.2017 спецификация № 2239</t>
  </si>
  <si>
    <t>AGR.15.007973</t>
  </si>
  <si>
    <t>Д-10/2017-158 от 22.06.2017 спецификация № 2242</t>
  </si>
  <si>
    <t>AGR.15.007974</t>
  </si>
  <si>
    <t>Д-10/2017-158 от 22.06.2017 спецификация № 2244</t>
  </si>
  <si>
    <t>AGR.15.008011</t>
  </si>
  <si>
    <t>Д-10/2017-158 от 22.06.2017 спецификация № 2222</t>
  </si>
  <si>
    <t>AGR.15.008015</t>
  </si>
  <si>
    <t>Д-10/2017-158 от 22.06.2017 спецификация № 2221</t>
  </si>
  <si>
    <t>AGR.15.008016</t>
  </si>
  <si>
    <t>Д-10/2017-158 от 22.06.2017 спецификация № 2229</t>
  </si>
  <si>
    <t>AGR.15.008017</t>
  </si>
  <si>
    <t>Д-10/2017-158 от 22.06.2017 спецификация № 2194</t>
  </si>
  <si>
    <t>AGR.15.008021</t>
  </si>
  <si>
    <t>Д-10/2017-158 от 22.06.2017 спецификация № 2251</t>
  </si>
  <si>
    <t>AGR.15.008044</t>
  </si>
  <si>
    <t>Д-10/2017-158 от 22.06.2017 спецификация № 2195</t>
  </si>
  <si>
    <t>AGR.15.008045</t>
  </si>
  <si>
    <t>Д-10/2017-158 от 22.06.2017 спецификация № 2225</t>
  </si>
  <si>
    <t>AGR.15.008046</t>
  </si>
  <si>
    <t>Д-10/2017-158 от 22.06.2017 спецификация № 2228</t>
  </si>
  <si>
    <t>AGR.15.008047</t>
  </si>
  <si>
    <t>Д-10/2017-158 от 22.06.2017 спецификация № 2107</t>
  </si>
  <si>
    <t>AGR.15.008048</t>
  </si>
  <si>
    <t>Д-10/2017-158 от 22.06.2017 спецификация № 2232</t>
  </si>
  <si>
    <t>AGR.15.008078</t>
  </si>
  <si>
    <t>Д-10/2017-158 от 22.06.2017 спецификация № 1941</t>
  </si>
  <si>
    <t>AGR.15.008099</t>
  </si>
  <si>
    <t>Д-10/2017-158 от 22.06.2017 спецификация № 2212</t>
  </si>
  <si>
    <t>AGR.15.008102</t>
  </si>
  <si>
    <t>Д-10/2017-158 от 22.06.2017 спецификация № 2267</t>
  </si>
  <si>
    <t>AGR.15.008107</t>
  </si>
  <si>
    <t>Д-10/2017-158 от 22.06.2017 спецификация № 2237</t>
  </si>
  <si>
    <t>AGR.15.008108</t>
  </si>
  <si>
    <t>Д-10/2017-158 от 22.06.2017 спецификация № 2224</t>
  </si>
  <si>
    <t>AGR.15.008110</t>
  </si>
  <si>
    <t>Д-10/2017-158 от 22.06.2017 спецификация № 2274</t>
  </si>
  <si>
    <t>AGR.15.008124</t>
  </si>
  <si>
    <t>Д-10/2017-158 от 22.06.2017 спецификация № 2252</t>
  </si>
  <si>
    <t>AGR.15.008125</t>
  </si>
  <si>
    <t>Д-10/2017-158 от 22.06.2017 спецификация № 2230</t>
  </si>
  <si>
    <t>AGR.15.008126</t>
  </si>
  <si>
    <t>Д-10/2017-158 от 22.06.2017 спецификация № 2236</t>
  </si>
  <si>
    <t>AGR.15.008127</t>
  </si>
  <si>
    <t>Д-10/2017-158 от 22.06.2017 спецификация № 2241</t>
  </si>
  <si>
    <t>AGR.15.008128</t>
  </si>
  <si>
    <t>Д-10/2017-158 от 22.06.2017 спецификация № 2187</t>
  </si>
  <si>
    <t>AGR.15.008129</t>
  </si>
  <si>
    <t>Д-10/2017-158 от 22.06.2017 спецификация № 2253</t>
  </si>
  <si>
    <t>AGR.15.008133</t>
  </si>
  <si>
    <t>Д-10/2017-158 от 22.06.2017 спецификация № 2113</t>
  </si>
  <si>
    <t>AGR.15.008134</t>
  </si>
  <si>
    <t>Д-10/2017-158 от 22.06.2017 спецификация № 2196</t>
  </si>
  <si>
    <t>AGR.15.008135</t>
  </si>
  <si>
    <t>Д-10/2017-158 от 22.06.2017 спецификация № 2207</t>
  </si>
  <si>
    <t>AGR.15.008136</t>
  </si>
  <si>
    <t>Д-10/2017-158 от 22.06.2017 спецификация № 2256</t>
  </si>
  <si>
    <t>AGR.15.008137</t>
  </si>
  <si>
    <t>Д-10/2017-158 от 22.06.2017 спецификация № 2197</t>
  </si>
  <si>
    <t>AGR.15.008138</t>
  </si>
  <si>
    <t>Д-10/2017-158 от 22.06.2017 спецификация № 2199</t>
  </si>
  <si>
    <t>AGR.15.008154</t>
  </si>
  <si>
    <t>Д-10/2017-158 от 22.06.2017 спецификация № 2255</t>
  </si>
  <si>
    <t>AGR.15.008200</t>
  </si>
  <si>
    <t>Д-10/2017-158 от 22.06.2017 спецификация № 2235</t>
  </si>
  <si>
    <t>AGR.15.008201</t>
  </si>
  <si>
    <t>Д-10/2017-158 от 22.06.2017 спецификация № 2278</t>
  </si>
  <si>
    <t>AGR.15.008203</t>
  </si>
  <si>
    <t>Д-10/2017-158 от 22.06.2017 спецификация № 2264</t>
  </si>
  <si>
    <t>AGR.15.008205</t>
  </si>
  <si>
    <t>Д-10/2017-158 от 22.06.2017 спецификация № 2266</t>
  </si>
  <si>
    <t>AGR.15.008210</t>
  </si>
  <si>
    <t>Д-10/2017-158 от 22.06.2017 спецификация № 2249</t>
  </si>
  <si>
    <t>AGR.15.008213</t>
  </si>
  <si>
    <t>Д-10/2017-158 от 22.06.2017 спецификация № 2270</t>
  </si>
  <si>
    <t>AGR.15.008221</t>
  </si>
  <si>
    <t>Д-10/2017-158 от 22.06.2017 спецификация № 2261</t>
  </si>
  <si>
    <t>AGR.15.008233</t>
  </si>
  <si>
    <t>Д-10/2017-158 от 22.06.2017 спецификация № 2279</t>
  </si>
  <si>
    <t>PRD.002.000000019_COM014001</t>
  </si>
  <si>
    <t>AGR.30.000016</t>
  </si>
  <si>
    <t>сч.ф. № 201124-0002 от 24.11.2020 г. (Спец. № 1 НО к дог. по</t>
  </si>
  <si>
    <t>AGR.30.000017</t>
  </si>
  <si>
    <t>сч.ф. № 201205-0002 от 05.12.2020 г. (Спец. № 6 НО к дог. по</t>
  </si>
  <si>
    <t>AGR.30.000018</t>
  </si>
  <si>
    <t>сч.ф. № 201228-0009 от 28.12.2020 г. (Спец. № 8 НО к дог. по</t>
  </si>
  <si>
    <t>AGR.30.000019</t>
  </si>
  <si>
    <t>Договор № Д-10/2020-55 от 20.08.2020г.</t>
  </si>
  <si>
    <t>PRD.002.000000021_COM001000</t>
  </si>
  <si>
    <t>AGR.01.000254</t>
  </si>
  <si>
    <t>33960-80/19-117 от 15.05.2019</t>
  </si>
  <si>
    <t>AGR.01.000456</t>
  </si>
  <si>
    <t>33960-00/19-1438 от 16.12.2019</t>
  </si>
  <si>
    <t>AGR.01.000507</t>
  </si>
  <si>
    <t>33960-00/19-1699 от 09.01.2020</t>
  </si>
  <si>
    <t>AGR.01.000530</t>
  </si>
  <si>
    <t>33960-00/20-64 от 03.02.2020</t>
  </si>
  <si>
    <t>AGR.01.000802</t>
  </si>
  <si>
    <t>33960-80/21-69 от 15.04.2021</t>
  </si>
  <si>
    <t>AGR.01.000836</t>
  </si>
  <si>
    <t>33960-80/21-77 от 01.06.2021</t>
  </si>
  <si>
    <t>AGR.01.000847</t>
  </si>
  <si>
    <t>33960-80/21-79 от 01.06.2021</t>
  </si>
  <si>
    <t>AGR.01.000893</t>
  </si>
  <si>
    <t>33960-80/21-87 от 28.07.2021</t>
  </si>
  <si>
    <t>AGR.01.000965</t>
  </si>
  <si>
    <t>№33960-00/21-1578 от 01.10.2021</t>
  </si>
  <si>
    <t>AGR.01.001071</t>
  </si>
  <si>
    <t>33960-00/22-6 от 01.01.2022</t>
  </si>
  <si>
    <t>AGR.01.001398</t>
  </si>
  <si>
    <t>33960-80/22-56 от 29.07.2022</t>
  </si>
  <si>
    <t>AGR.01.001433</t>
  </si>
  <si>
    <t>33960-00/22-1156 от 01.09.2022</t>
  </si>
  <si>
    <t>AGR.01.001467</t>
  </si>
  <si>
    <t>№ 33960-00/22-1156 от 01.09.2022</t>
  </si>
  <si>
    <t>AGR.01.001524</t>
  </si>
  <si>
    <t>33960-00/22-1540 от 01.12.2022</t>
  </si>
  <si>
    <t>AGR.01.001825</t>
  </si>
  <si>
    <t>33960-00/23-867 от 01.08.2023</t>
  </si>
  <si>
    <t>PRD.002.000000021_COM002019</t>
  </si>
  <si>
    <t>AGR.03.000016</t>
  </si>
  <si>
    <t>договор на ремонт и тарировку (диагностику) предохранительны</t>
  </si>
  <si>
    <t>AGR.03.000266</t>
  </si>
  <si>
    <t>Договор на выполнение работ по капитальному ремонту штанговы</t>
  </si>
  <si>
    <t>AGR.03.000324</t>
  </si>
  <si>
    <t>AGR.03.000476</t>
  </si>
  <si>
    <t>AGR.03.000753</t>
  </si>
  <si>
    <t>Договор № Д007522 от 28.07.2022 г.</t>
  </si>
  <si>
    <t>AGR.03.000781</t>
  </si>
  <si>
    <t>ДОГОВОР № 33960-00/22-1472/УФ (Д011122) на ремонт и тарировк</t>
  </si>
  <si>
    <t>PRD.002.000000021_COM005001</t>
  </si>
  <si>
    <t>AGR.07.000357</t>
  </si>
  <si>
    <t>Дог. № 33960-00/19-97/МХФ от 23.01.19</t>
  </si>
  <si>
    <t>PRD.002.000000021_COM009001</t>
  </si>
  <si>
    <t>AGR.13.000231</t>
  </si>
  <si>
    <t>Договор №33960-80/19-61 от 17.12.2018</t>
  </si>
  <si>
    <t>AGR.13.000357</t>
  </si>
  <si>
    <t>Договор поставки №33960-00/19-260/ХМФ от 16.01.2019</t>
  </si>
  <si>
    <t>AGR.13.000428</t>
  </si>
  <si>
    <t>Договор №СИБ6/19-и от 04.03.19</t>
  </si>
  <si>
    <t>AGR.13.001344</t>
  </si>
  <si>
    <t>Договор №33960-80/21-79 от 01.06.2021</t>
  </si>
  <si>
    <t>AGR.13.001961</t>
  </si>
  <si>
    <t>Договор №33960-80/23-45/НФ купли-продажи нефти от 03.04.202</t>
  </si>
  <si>
    <t>AGR.13.001962</t>
  </si>
  <si>
    <t>Договор №33960-80/23-46/НФ купли-продажи нефти от 03.04.202</t>
  </si>
  <si>
    <t>AGR.13.001963</t>
  </si>
  <si>
    <t>Договор №33960-70/23-2/НФ на переработку нефти от 03.04.2023</t>
  </si>
  <si>
    <t>PRD.002.000000021_COM014008</t>
  </si>
  <si>
    <t>AGR.37.000096</t>
  </si>
  <si>
    <t>33960-80/23-66 от 21.07.2023</t>
  </si>
  <si>
    <t>PRD.002.000000021_COM014009</t>
  </si>
  <si>
    <t>AGR.38.000096</t>
  </si>
  <si>
    <t>33960-80/23-65 от 21.07.2023</t>
  </si>
  <si>
    <t>PRD.002.000000022_COM011001</t>
  </si>
  <si>
    <t>AGR.001.000001244</t>
  </si>
  <si>
    <t>Договор займа №NF03/17-8 (уступ. согл № 03/17-13)</t>
  </si>
  <si>
    <t>AGR.15.002859</t>
  </si>
  <si>
    <t>AGR.15.005769</t>
  </si>
  <si>
    <t>Договор займа №NF03/17-8 (уступ. согл № 03/17-13) ДС №3</t>
  </si>
  <si>
    <t>PRD.002.000000023_COM011001</t>
  </si>
  <si>
    <t>AGR.15.006944</t>
  </si>
  <si>
    <t>СЗ02/22-794 от 30.12.2022 г.</t>
  </si>
  <si>
    <t>PRD.002.000000025_COM001000</t>
  </si>
  <si>
    <t>AGR.001.000000003</t>
  </si>
  <si>
    <t>NF03/13-5 от 20.03.2013</t>
  </si>
  <si>
    <t>AGR.01.001233</t>
  </si>
  <si>
    <t>NF03/13-5 от 20.03.2013 (ДС№3)</t>
  </si>
  <si>
    <t>PRD.002.000000040_COM006001</t>
  </si>
  <si>
    <t>AGR.08.001339</t>
  </si>
  <si>
    <t>Авансовые платежи для Центральной энергетической т</t>
  </si>
  <si>
    <t>PRD.002.000000040_COM014002</t>
  </si>
  <si>
    <t>AGR.32.000144</t>
  </si>
  <si>
    <t>л/с</t>
  </si>
  <si>
    <t>AGR.32.000145</t>
  </si>
  <si>
    <t>PRD.002.000000040_COM014003</t>
  </si>
  <si>
    <t>AGR.33.000043</t>
  </si>
  <si>
    <t>PRD.002.000000040_COM014008</t>
  </si>
  <si>
    <t>AGR.37.000087</t>
  </si>
  <si>
    <t>PRD.002.000000042_COM001000</t>
  </si>
  <si>
    <t>AGR.01.001201</t>
  </si>
  <si>
    <t>НФ01/22-7 от 05.04.2022</t>
  </si>
  <si>
    <t>AGR.01.001202</t>
  </si>
  <si>
    <t>ГПН-22/28000/01244/НФ01/22-7 от 05.04.2022</t>
  </si>
  <si>
    <t>AGR.01.001543</t>
  </si>
  <si>
    <t>НФ01/22-22 от 09.12.2022</t>
  </si>
  <si>
    <t>PRD.002.000000043_</t>
  </si>
  <si>
    <t>AGR.09.001355</t>
  </si>
  <si>
    <t>НФ01/19-8 купли-продажи нефти</t>
  </si>
  <si>
    <t>PRD.002.000000043_COM001000</t>
  </si>
  <si>
    <t>AGR.01.000256</t>
  </si>
  <si>
    <t>НФ01/19-8 от 29.04.2019</t>
  </si>
  <si>
    <t>AGR.01.000626</t>
  </si>
  <si>
    <t>НФ01/20-23//43204-7020-331Т от 16.10.2020</t>
  </si>
  <si>
    <t>AGR.01.000643</t>
  </si>
  <si>
    <t>НФ01/16-63//43204-80/17-6 от 27.12.2016</t>
  </si>
  <si>
    <t>AGR.01.000644</t>
  </si>
  <si>
    <t>НФ01/16-64//43204-80/17-7 от 27.12.2016 Д</t>
  </si>
  <si>
    <t>AGR.01.000645</t>
  </si>
  <si>
    <t>AGR.01.000737</t>
  </si>
  <si>
    <t>НФ01/20-34//43204-80/20-18 от 27.12.2020</t>
  </si>
  <si>
    <t>AGR.01.001228</t>
  </si>
  <si>
    <t>43204-80//НФ01/22-9 от 01.01.2022</t>
  </si>
  <si>
    <t>AGR.01.001447</t>
  </si>
  <si>
    <t>НФ01/22-17 от 16.09.2022</t>
  </si>
  <si>
    <t>AGR.01.002040</t>
  </si>
  <si>
    <t>НФ01/23-42//43204-80/24-5 от 25.12.2023</t>
  </si>
  <si>
    <t>PRD.002.000000043_COM007001</t>
  </si>
  <si>
    <t>AGR.09.001356</t>
  </si>
  <si>
    <t>поставки нефти НФ01/16-63//43204-80/17-6</t>
  </si>
  <si>
    <t>PRD.002.000000043_COM009001</t>
  </si>
  <si>
    <t>AGR.13.000928</t>
  </si>
  <si>
    <t>Договор №НФ01/16-64//43204-80/17-7 от 27.12.16</t>
  </si>
  <si>
    <t>AGR.13.001252</t>
  </si>
  <si>
    <t>AGR.13.001375</t>
  </si>
  <si>
    <t>Договор №НФ01/20-34//43204-80/20-18 от 27.12.20</t>
  </si>
  <si>
    <t>PRD.002.000000043_COM011001</t>
  </si>
  <si>
    <t>AGR.15.000660</t>
  </si>
  <si>
    <t>Перевыставление по дог. № 43204-80/17-18 от 30.06.2017г.</t>
  </si>
  <si>
    <t>AGR.15.002813</t>
  </si>
  <si>
    <t>Договор № 43204-80/17-18 от 30.06.2017г.</t>
  </si>
  <si>
    <t>AGR.15.002953</t>
  </si>
  <si>
    <t>Кредитный договор №5400/280 от 02.06.2016г.</t>
  </si>
  <si>
    <t>AGR.15.002954</t>
  </si>
  <si>
    <t>Кредитный договор №5400/283 от 31.05.2016г.</t>
  </si>
  <si>
    <t>AGR.15.002955</t>
  </si>
  <si>
    <t>Кредитный договор №5428 от 28.07.2011г.</t>
  </si>
  <si>
    <t>AGR.15.002956</t>
  </si>
  <si>
    <t>Кредитный договор №6433 от 30.05.2017г.</t>
  </si>
  <si>
    <t>AGR.15.002957</t>
  </si>
  <si>
    <t>Кредитный договор №6653 от 03.07.2018г.</t>
  </si>
  <si>
    <t>AGR.15.002958</t>
  </si>
  <si>
    <t>Кредитный договор №5400/493 от 24.05.2018г.</t>
  </si>
  <si>
    <t>AGR.15.002959</t>
  </si>
  <si>
    <t>Кредитный договор №5400/600 от 23.05.2019г.</t>
  </si>
  <si>
    <t>AGR.15.002961</t>
  </si>
  <si>
    <t>Договор поставки с ООО "СБ Сырьевой трейдинг"№43204-80/18-7о</t>
  </si>
  <si>
    <t>AGR.15.002964</t>
  </si>
  <si>
    <t>Кредитный договор №5400/491 от 24.04.2018г.</t>
  </si>
  <si>
    <t>AGR.15.003123</t>
  </si>
  <si>
    <t>Кредитный договор №7478 от 19.06.2020г.</t>
  </si>
  <si>
    <t>AGR.15.003621</t>
  </si>
  <si>
    <t>СЗ01/20-10 //43204-80/20-17 от 15.12.2020 г</t>
  </si>
  <si>
    <t>AGR.15.006828</t>
  </si>
  <si>
    <t>Кредитный договор №8198 от 04.10.2022г.</t>
  </si>
  <si>
    <t>AGR.15.007650</t>
  </si>
  <si>
    <t>СЗ01/20-10 //43204-80/20-17 от 15.12.2020 г (доп 64)</t>
  </si>
  <si>
    <t>AGR.15.007651</t>
  </si>
  <si>
    <t>СЗ01/20-10 //43204-80/20-17 от 15.12.2020 г (доп 65)</t>
  </si>
  <si>
    <t>AGR.15.007652</t>
  </si>
  <si>
    <t>СЗ01/20-10 //43204-80/20-17 от 15.12.2020 г (доп 68)</t>
  </si>
  <si>
    <t>AGR.15.007653</t>
  </si>
  <si>
    <t>СЗ01/20-10 //43204-80/20-17 от 15.12.2020 г (доп 69)</t>
  </si>
  <si>
    <t>AGR.15.007654</t>
  </si>
  <si>
    <t>СЗ01/20-10 //43204-80/20-17 от 15.12.2020 г (доп 70)</t>
  </si>
  <si>
    <t>AGR.15.007655</t>
  </si>
  <si>
    <t>СЗ01/20-10 //43204-80/20-17 от 15.12.2020 г (доп 66)</t>
  </si>
  <si>
    <t>AGR.15.007656</t>
  </si>
  <si>
    <t>СЗ01/20-10 //43204-80/20-17 от 15.12.2020 г (доп 67)</t>
  </si>
  <si>
    <t>AGR.15.007703</t>
  </si>
  <si>
    <t>СЗ01/20-10 //43204-80/20-17 от 15.12.2020 г (доп 71)</t>
  </si>
  <si>
    <t>AGR.15.007704</t>
  </si>
  <si>
    <t>СЗ01/20-10 //43204-80/20-17 от 15.12.2020 г (доп 72)</t>
  </si>
  <si>
    <t>AGR.15.007717</t>
  </si>
  <si>
    <t>СЗ01/20-10 //43204-80/20-17 от 15.12.2020 г (доп 73)</t>
  </si>
  <si>
    <t>AGR.15.007816</t>
  </si>
  <si>
    <t>СЗ01/20-10 //43204-80/20-17 от 15.12.2020 г (доп 74)</t>
  </si>
  <si>
    <t>AGR.15.007906</t>
  </si>
  <si>
    <t>СЗ01/20-10 //43204-80/20-17 от 15.12.2020 г (доп 75)</t>
  </si>
  <si>
    <t>PRD.002.000000046_COM001000</t>
  </si>
  <si>
    <t>AGR.01.000075</t>
  </si>
  <si>
    <t>НФ01/18-18 от 30.10.2018</t>
  </si>
  <si>
    <t>AGR.01.000722</t>
  </si>
  <si>
    <t>НФ01/20-35 от 23.12.2020</t>
  </si>
  <si>
    <t>PRD.002.000000046_COM004001</t>
  </si>
  <si>
    <t>AGR.06.000686</t>
  </si>
  <si>
    <t>PRD.002.000000047_COM001000</t>
  </si>
  <si>
    <t>AGR.01.000085</t>
  </si>
  <si>
    <t>0219019 от 03.12.2018</t>
  </si>
  <si>
    <t>AGR.01.000086</t>
  </si>
  <si>
    <t>0119019 от 03.12.2018</t>
  </si>
  <si>
    <t>AGR.01.000087</t>
  </si>
  <si>
    <t>0019019 от 03.12.2018</t>
  </si>
  <si>
    <t>AGR.01.000145</t>
  </si>
  <si>
    <t>AGR.01.000443</t>
  </si>
  <si>
    <t>0220019 от 02.12.2019</t>
  </si>
  <si>
    <t>AGR.01.000444</t>
  </si>
  <si>
    <t>0120019 от 02.12.2019</t>
  </si>
  <si>
    <t>AGR.01.000445</t>
  </si>
  <si>
    <t>0020019 от 02.12.2019</t>
  </si>
  <si>
    <t>AGR.01.000657</t>
  </si>
  <si>
    <t>0021019 от 01.12.2020</t>
  </si>
  <si>
    <t>AGR.01.000658</t>
  </si>
  <si>
    <t>0121019 от 01.12.2020</t>
  </si>
  <si>
    <t>AGR.01.000659</t>
  </si>
  <si>
    <t>0221019 от 01.12.2020</t>
  </si>
  <si>
    <t>AGR.01.000673</t>
  </si>
  <si>
    <t>0521019 от 10.12.2020</t>
  </si>
  <si>
    <t>AGR.01.001038</t>
  </si>
  <si>
    <t>0022019 от 01.12.2021</t>
  </si>
  <si>
    <t>AGR.01.001039</t>
  </si>
  <si>
    <t>0122019 от 01.12.2021</t>
  </si>
  <si>
    <t>AGR.01.001040</t>
  </si>
  <si>
    <t>0222019 от 01.12.2021</t>
  </si>
  <si>
    <t>AGR.01.001540</t>
  </si>
  <si>
    <t>0123019 от 01.12.2022</t>
  </si>
  <si>
    <t>AGR.01.001541</t>
  </si>
  <si>
    <t>0223019 от 01.12.2022</t>
  </si>
  <si>
    <t>AGR.01.001550</t>
  </si>
  <si>
    <t>0023019 от 01.12.2022</t>
  </si>
  <si>
    <t>AGR.01.001583</t>
  </si>
  <si>
    <t>0023019 от 01.12.2022 ЕВРО</t>
  </si>
  <si>
    <t>AGR.01.001793</t>
  </si>
  <si>
    <t>0423019 от 16.06.2023</t>
  </si>
  <si>
    <t>AGR.01.001993</t>
  </si>
  <si>
    <t>0024019 от 01.12.2023</t>
  </si>
  <si>
    <t>AGR.01.001994</t>
  </si>
  <si>
    <t>0124019 от 01.12.2023</t>
  </si>
  <si>
    <t>AGR.01.001995</t>
  </si>
  <si>
    <t>0224019 от 01.12.2023</t>
  </si>
  <si>
    <t>AGR.01.002043</t>
  </si>
  <si>
    <t>0024019 от 01.12.2023 ЕВРО</t>
  </si>
  <si>
    <t>PRD.002.000000047_COM010001</t>
  </si>
  <si>
    <t>AGR.14.000153</t>
  </si>
  <si>
    <t>Договор на транспортировку №0019249 от 03.12.2018</t>
  </si>
  <si>
    <t>AGR.14.000201</t>
  </si>
  <si>
    <t>договор №0220249 компаундирование нефти</t>
  </si>
  <si>
    <t>AGR.14.000202</t>
  </si>
  <si>
    <t>договор №0120249 хранение нефти</t>
  </si>
  <si>
    <t>AGR.14.000203</t>
  </si>
  <si>
    <t>договор 0020249 транспортировка нефти</t>
  </si>
  <si>
    <t>AGR.14.000289</t>
  </si>
  <si>
    <t>Оказание услуг по транспортировке нефти на 2020 год</t>
  </si>
  <si>
    <t>AGR.14.000290</t>
  </si>
  <si>
    <t>Услуги по транспортировке нефти на 2020 год</t>
  </si>
  <si>
    <t>PRD.002.000000047_COM014002</t>
  </si>
  <si>
    <t>AGR.32.000164</t>
  </si>
  <si>
    <t>Договор 0021157 от 01.12.2020 (транспортировка)</t>
  </si>
  <si>
    <t>AGR.32.000165</t>
  </si>
  <si>
    <t>Договор № 0022157 от 01.12.2021 г. (транспортировка)</t>
  </si>
  <si>
    <t>AGR.32.000239</t>
  </si>
  <si>
    <t>Договор № 0222157 от 01.12.2021 г. (компаундирование)</t>
  </si>
  <si>
    <t>AGR.32.000394</t>
  </si>
  <si>
    <t>Договор № 0023157 от 01.12.2022 г. (транспортировка)</t>
  </si>
  <si>
    <t>AGR.32.000418</t>
  </si>
  <si>
    <t>Договор № 0123157 от 01.12.2022 г. (хранение)</t>
  </si>
  <si>
    <t>AGR.32.000423</t>
  </si>
  <si>
    <t>Соглашение об оказании информационных услуг № 0523157</t>
  </si>
  <si>
    <t>PRD.002.000000047_COM014003</t>
  </si>
  <si>
    <t>AGR.33.000023</t>
  </si>
  <si>
    <t>Договор № 0022186 от 01.12.2021 г. (транспортировка)</t>
  </si>
  <si>
    <t>AGR.33.000024</t>
  </si>
  <si>
    <t>Договор №0021186 от 01.12.2020 (транспортировка)</t>
  </si>
  <si>
    <t>AGR.33.000143</t>
  </si>
  <si>
    <t>Договор № 0222186 от 01.12.2021 г. (компаундирование)</t>
  </si>
  <si>
    <t>PRD.002.000000047_COM014008</t>
  </si>
  <si>
    <t>AGR.37.000062</t>
  </si>
  <si>
    <t>Договор № 0122386 от 28.10.2022 г. (хранение)</t>
  </si>
  <si>
    <t>AGR.37.000063</t>
  </si>
  <si>
    <t>Договор № 0022386 от 28.10.2022 г. (транспортировка)</t>
  </si>
  <si>
    <t>AGR.37.000064</t>
  </si>
  <si>
    <t>Договор № 0222386 от 28.10.2022 г. (компаундирование)</t>
  </si>
  <si>
    <t>AGR.37.000071</t>
  </si>
  <si>
    <t>Договор № 0023386 от 01.12.2022 г. (транспортировка)</t>
  </si>
  <si>
    <t>AGR.37.000075</t>
  </si>
  <si>
    <t>Договор № 0123386 от 01.12.2022 г. (хранение)</t>
  </si>
  <si>
    <t>AGR.37.000076</t>
  </si>
  <si>
    <t>Договор № 0223386 от 01.12.2022 г. (компаундирование)</t>
  </si>
  <si>
    <t>AGR.37.000077</t>
  </si>
  <si>
    <t>Соглашение об оказании информационных услуг № 0523386 от 17.</t>
  </si>
  <si>
    <t>AGR.37.000092</t>
  </si>
  <si>
    <t>Соглашение об оказании информационных услуг № 0423386 от 22.</t>
  </si>
  <si>
    <t>AGR.37.000124</t>
  </si>
  <si>
    <t>Договор № 0024386 от 01.12.2023 г. (транспортировка)</t>
  </si>
  <si>
    <t>AGR.37.000137</t>
  </si>
  <si>
    <t>Договор № 0124386 от 01.12.2023 г. (хранение)</t>
  </si>
  <si>
    <t>PRD.002.000000047_COM014009</t>
  </si>
  <si>
    <t>AGR.38.000055</t>
  </si>
  <si>
    <t>Договор № 0122385 от 28.10.2022 г. (хранение)</t>
  </si>
  <si>
    <t>AGR.38.000056</t>
  </si>
  <si>
    <t>Договор № 0022385 от 28.10.2022 г. (транспортировка)</t>
  </si>
  <si>
    <t>AGR.38.000058</t>
  </si>
  <si>
    <t>Договор № 0222385 от 28.10.2022 г. (компаундирование)</t>
  </si>
  <si>
    <t>AGR.38.000063</t>
  </si>
  <si>
    <t>Договор № 0023385 от 01.12.2022 г. (транспортировка)</t>
  </si>
  <si>
    <t>AGR.38.000070</t>
  </si>
  <si>
    <t>Договор № 0123385 от 01.12.2022 г. (хранение)</t>
  </si>
  <si>
    <t>AGR.38.000071</t>
  </si>
  <si>
    <t>Договор № 0223385 от 01.12.2022 г. (компаундирование)</t>
  </si>
  <si>
    <t>AGR.38.000072</t>
  </si>
  <si>
    <t>Соглашение об оказании информационных услуг № 0523385 от 17.</t>
  </si>
  <si>
    <t>AGR.38.000118</t>
  </si>
  <si>
    <t>Договор № 0024385 от 01.12.2023 г. (транспортировка)</t>
  </si>
  <si>
    <t>AGR.38.000125</t>
  </si>
  <si>
    <t>Договор № 0124385 от 01.12.2023 г. (хранение)</t>
  </si>
  <si>
    <t>PRD.002.000000048_COM004001</t>
  </si>
  <si>
    <t>AGR.06.000420</t>
  </si>
  <si>
    <t>ННГ01/16-4-ЭР-89/16 от 12.12.2016</t>
  </si>
  <si>
    <t>PRD.002.000000049_COM001000</t>
  </si>
  <si>
    <t>AGR.01.001263</t>
  </si>
  <si>
    <t>Фин.поручение 5 от 25.05.2022 (КН)</t>
  </si>
  <si>
    <t>PRD.002.000000049_COM005001</t>
  </si>
  <si>
    <t>AGR.014.000000341</t>
  </si>
  <si>
    <t>Дог. №229/Е-05 от 26.12.05 аренда</t>
  </si>
  <si>
    <t>AGR.07.000169</t>
  </si>
  <si>
    <t>Договор №18-110/Е от 02.08.2018г.</t>
  </si>
  <si>
    <t>AGR.07.000892</t>
  </si>
  <si>
    <t>Договор №15-093/Е от 16.06.2015г. RUB</t>
  </si>
  <si>
    <t>AGR.07.000981</t>
  </si>
  <si>
    <t>Не использовать_Дог. №229/Е-05 от 26.12.05 аренда</t>
  </si>
  <si>
    <t>AGR.07.001019</t>
  </si>
  <si>
    <t>№12-433/ЕНП на поставку поп.нефт. газа от 15.01.13</t>
  </si>
  <si>
    <t>AGR.07.001994</t>
  </si>
  <si>
    <t>КН14/22-170 от 28.07.2022</t>
  </si>
  <si>
    <t>PRD.002.000000049_COM014003</t>
  </si>
  <si>
    <t>AGR.33.000065</t>
  </si>
  <si>
    <t>договор № 157Е-05 от 30.11.2005 г.</t>
  </si>
  <si>
    <t>AGR.33.000066</t>
  </si>
  <si>
    <t>Договор № 174Е-05 от 30.11.2005 (НЕ ИСПОЛЬЗОВАТЬ)</t>
  </si>
  <si>
    <t>AGR.33.000067</t>
  </si>
  <si>
    <t>Договор № 157Е-05 от 30.11.2005 (НЕ ИСПОЛЬЗОВАТЬ)</t>
  </si>
  <si>
    <t>AGR.33.000068</t>
  </si>
  <si>
    <t>Договор № 174Е-05 от 30.11.2005 (сервитут земельного участка</t>
  </si>
  <si>
    <t>AGR.33.000069</t>
  </si>
  <si>
    <t>Договор № 157Е-05 от 30.11.2005 (сервитут земельного участка</t>
  </si>
  <si>
    <t>PRD.002.000000050_COM001000</t>
  </si>
  <si>
    <t>AGR.01.000158</t>
  </si>
  <si>
    <t>НФ01/18-42 от 24.12.2018</t>
  </si>
  <si>
    <t>AGR.01.001506</t>
  </si>
  <si>
    <t>НФ01/22-19 от 26.10.2022</t>
  </si>
  <si>
    <t>PRD.002.000000050_COM004001</t>
  </si>
  <si>
    <t>AGR.06.000922</t>
  </si>
  <si>
    <t>Договор №НФ01/20-1 от 22.01.2020</t>
  </si>
  <si>
    <t>PRD.002.000000051_COM001000</t>
  </si>
  <si>
    <t>AGR.01.000223</t>
  </si>
  <si>
    <t>НФ01/19-4 от 28.03.2019</t>
  </si>
  <si>
    <t>PRD.002.000000052_COM011001</t>
  </si>
  <si>
    <t>AGR.15.000184</t>
  </si>
  <si>
    <t>№НФ01/17-29 от 06.09.2017 г (Доп.10)</t>
  </si>
  <si>
    <t>AGR.15.000262</t>
  </si>
  <si>
    <t>№НФ01/17-29 от 06.09.2017 г (Доп.11)</t>
  </si>
  <si>
    <t>AGR.15.000538</t>
  </si>
  <si>
    <t>№НФ01/17-29 от 06.09.2017 г (Доп.12)</t>
  </si>
  <si>
    <t>AGR.15.000671</t>
  </si>
  <si>
    <t>№НФ01/17-29 от 06.09.2017 г (Доп.13)</t>
  </si>
  <si>
    <t>AGR.15.000904</t>
  </si>
  <si>
    <t>№НФ01/17-29 от 06.09.2017 г (Доп.15)</t>
  </si>
  <si>
    <t>AGR.15.001675</t>
  </si>
  <si>
    <t>№НФ01/17-29 от 06.09.2017 г (Доп.21)</t>
  </si>
  <si>
    <t>AGR.15.001778</t>
  </si>
  <si>
    <t>№НФ01/17-29 от 06.09.2017 г (Доп.22)</t>
  </si>
  <si>
    <t>AGR.15.002792</t>
  </si>
  <si>
    <t>№НФ01/17-29 от 06.09.2017 г (Доп.31)</t>
  </si>
  <si>
    <t>AGR.15.003188</t>
  </si>
  <si>
    <t>№НФ01/17-29 от 06.09.2017 г (Доп.34/1)</t>
  </si>
  <si>
    <t>AGR.15.003305</t>
  </si>
  <si>
    <t>№НФ01/17-29 от 06.09.2017 г (Доп.35/2)</t>
  </si>
  <si>
    <t>PRD.002.000000061_COM007001</t>
  </si>
  <si>
    <t>AGR.007.000000179</t>
  </si>
  <si>
    <t>Договор №УНС02/17-168 от 25.07.2017</t>
  </si>
  <si>
    <t>AGR.09.001010</t>
  </si>
  <si>
    <t>УНС01/20-3 от 16.12.2020</t>
  </si>
  <si>
    <t>PRD.002.000000063_COM009001</t>
  </si>
  <si>
    <t>AGR.13.000086</t>
  </si>
  <si>
    <t>Договор №118/18-в от 06.07.2018г.</t>
  </si>
  <si>
    <t>AGR.13.000167</t>
  </si>
  <si>
    <t>Договор поставки № 9/18-и от 20.08.18</t>
  </si>
  <si>
    <t>AGR.13.000429</t>
  </si>
  <si>
    <t>Договор поставки № СИБ9/19-и от 01.04.19</t>
  </si>
  <si>
    <t>AGR.13.000604</t>
  </si>
  <si>
    <t>Договор №113/19-в от 01.06.2019 г.</t>
  </si>
  <si>
    <t>AGR.13.000637</t>
  </si>
  <si>
    <t>Договор поставки № СИБ24/19-и от 26.09.19</t>
  </si>
  <si>
    <t>PRD.002.000000065_COM009001</t>
  </si>
  <si>
    <t>AGR.13.000114</t>
  </si>
  <si>
    <t>Договор №145/18-в от 28.08.2018</t>
  </si>
  <si>
    <t>AGR.13.000290</t>
  </si>
  <si>
    <t>Договор №СИБ23/18-и от 29.12.2018</t>
  </si>
  <si>
    <t>PRD.002.000000065_COM011001</t>
  </si>
  <si>
    <t>AGR.15.003163</t>
  </si>
  <si>
    <t>СЗ02/19-534 от 01.10.2019 г.</t>
  </si>
  <si>
    <t>AGR.15.005062</t>
  </si>
  <si>
    <t>СЗ02/20-26 от 28.02.2020</t>
  </si>
  <si>
    <t>AGR.15.006974</t>
  </si>
  <si>
    <t>СЗ02/19-534 от 01.10.2019 (с Покупателем)</t>
  </si>
  <si>
    <t>PRD.002.000000065_COM014001</t>
  </si>
  <si>
    <t>AGR.30.000015</t>
  </si>
  <si>
    <t>дог.64/2020</t>
  </si>
  <si>
    <t>PRD.002.000000066_COM004001</t>
  </si>
  <si>
    <t>AGR.06.000111</t>
  </si>
  <si>
    <t>Договор №ННГ02/18-96 от 26.11.2018</t>
  </si>
  <si>
    <t>AGR.06.000115</t>
  </si>
  <si>
    <t>Договор № ННГ02/18-109 от 20.12.2018</t>
  </si>
  <si>
    <t>PRD.002.000000066_COM006001</t>
  </si>
  <si>
    <t>AGR.08.000190</t>
  </si>
  <si>
    <t>Договор СИН.04.18-32 от 05.07.2018г.</t>
  </si>
  <si>
    <t>AGR.08.000315</t>
  </si>
  <si>
    <t>СИН.04.18-66 от 18.12.2018г.</t>
  </si>
  <si>
    <t>AGR.08.000640</t>
  </si>
  <si>
    <t>СИН.04.19-30 от 03.06.2019г.</t>
  </si>
  <si>
    <t>AGR.08.001286</t>
  </si>
  <si>
    <t>Договор СИН.02.17-278 от 25.10.2017г.</t>
  </si>
  <si>
    <t>AGR.08.001295</t>
  </si>
  <si>
    <t>Договор СИН.01.17-2 от 06.12.2017 г.</t>
  </si>
  <si>
    <t>AGR.08.001566</t>
  </si>
  <si>
    <t>СИН.02.20-250 от 22.10.2020г.</t>
  </si>
  <si>
    <t>AGR.08.001573</t>
  </si>
  <si>
    <t>СИН.04.20-30 от 30.10.2020г.</t>
  </si>
  <si>
    <t>AGR.08.002045</t>
  </si>
  <si>
    <t>СИН.02.21-204 от 12.08.2021г.</t>
  </si>
  <si>
    <t>AGR.08.002046</t>
  </si>
  <si>
    <t>СИН.02.21-203 от 12.08.2021г.</t>
  </si>
  <si>
    <t>AGR.08.002180</t>
  </si>
  <si>
    <t>СИН.02.21-337 от 20.12.2021г.</t>
  </si>
  <si>
    <t>AGR.08.002230</t>
  </si>
  <si>
    <t>СИН.04.22-6 от 12.01.2022г.</t>
  </si>
  <si>
    <t>AGR.08.002513</t>
  </si>
  <si>
    <t>СИН.02.22-166 от 03.06.2022</t>
  </si>
  <si>
    <t>PRD.002.000000066_COM007001</t>
  </si>
  <si>
    <t>AGR.09.001511</t>
  </si>
  <si>
    <t>УНС02/22-191 от 26.09.2022</t>
  </si>
  <si>
    <t>AGR.09.001526</t>
  </si>
  <si>
    <t>УНС01/22-2 от 24.10.2022</t>
  </si>
  <si>
    <t>AGR.09.001678</t>
  </si>
  <si>
    <t>УНС02/23-31 от 05.04.2023</t>
  </si>
  <si>
    <t>PRD.002.000000066_COM011001</t>
  </si>
  <si>
    <t>AGR.15.002177</t>
  </si>
  <si>
    <t>Договор № СЗ01/19-8 от 05.11.2019г.</t>
  </si>
  <si>
    <t>PRD.002.000000068_COM007001</t>
  </si>
  <si>
    <t>AGR.09.000173</t>
  </si>
  <si>
    <t>УНС02/18-243 // 64 от 09.11.2018</t>
  </si>
  <si>
    <t>PRD.002.000000069_COM002019</t>
  </si>
  <si>
    <t>AGR.03.000231</t>
  </si>
  <si>
    <t>Договор № 25-ЦБПО/12 от 01.01.2012</t>
  </si>
  <si>
    <t>AGR.03.000232</t>
  </si>
  <si>
    <t>Договор № 24-ЦБПО/12</t>
  </si>
  <si>
    <t>PRD.002.000000071_COM004001</t>
  </si>
  <si>
    <t>AGR.06.000140</t>
  </si>
  <si>
    <t>ННГ02/18-125 от 21.12.2018 г.</t>
  </si>
  <si>
    <t>AGR.06.000826</t>
  </si>
  <si>
    <t>Договор №ННГ79/21-в от 25.11.2021 г.</t>
  </si>
  <si>
    <t>PRD.002.000000071_COM005001</t>
  </si>
  <si>
    <t>AGR.07.001215</t>
  </si>
  <si>
    <t>КН05/20-209 от 10.12.2020</t>
  </si>
  <si>
    <t>AGR.07.001325</t>
  </si>
  <si>
    <t>AGR.10.004461</t>
  </si>
  <si>
    <t>Претензия № КБ-3619 от 21.12.2023</t>
  </si>
  <si>
    <t>AGR.10.004525</t>
  </si>
  <si>
    <t>PRD.002.000000071_COM009001</t>
  </si>
  <si>
    <t>AGR.13.000893</t>
  </si>
  <si>
    <t>СИБ3/20-и от 10.02.2020</t>
  </si>
  <si>
    <t>AGR.13.000930</t>
  </si>
  <si>
    <t>Договор №194/17-в от 26.12.2016г.</t>
  </si>
  <si>
    <t>AGR.13.001210</t>
  </si>
  <si>
    <t>СИБ1/21-и от 11.01.2021</t>
  </si>
  <si>
    <t>AGR.13.001215</t>
  </si>
  <si>
    <t>Договор подряда №168/20-в от 02.12.2020</t>
  </si>
  <si>
    <t>AGR.13.001287</t>
  </si>
  <si>
    <t>Договор подряда № СИБ 41/21-в от 29.03.2021</t>
  </si>
  <si>
    <t>AGR.13.001537</t>
  </si>
  <si>
    <t>Договор № СИБ 195/21-в от 25.11.2021</t>
  </si>
  <si>
    <t>AGR.13.001780</t>
  </si>
  <si>
    <t>Соглашение о переводе долга от 19.10.2022</t>
  </si>
  <si>
    <t>PRD.002.000000071_COM014001</t>
  </si>
  <si>
    <t>AGR.30.000599</t>
  </si>
  <si>
    <t>Договор 103/2020 от 01.10.2020</t>
  </si>
  <si>
    <t>AGR.30.000600</t>
  </si>
  <si>
    <t>Договор аренды транспортного средства без экипажа №171/2020</t>
  </si>
  <si>
    <t>AGR.30.000601</t>
  </si>
  <si>
    <t>счф 455 от 30.11.2020</t>
  </si>
  <si>
    <t>AGR.30.000602</t>
  </si>
  <si>
    <t>счф 491 от 31.12.2020</t>
  </si>
  <si>
    <t>AGR.30.000603</t>
  </si>
  <si>
    <t>счф 492 от 31.12.2020</t>
  </si>
  <si>
    <t>AGR.30.000604</t>
  </si>
  <si>
    <t>счф 498 от 31.12.2020</t>
  </si>
  <si>
    <t>AGR.30.000605</t>
  </si>
  <si>
    <t>счф 499 от 31.12.2020</t>
  </si>
  <si>
    <t>AGR.30.000606</t>
  </si>
  <si>
    <t>счф 418 от 31.10.2020</t>
  </si>
  <si>
    <t>AGR.30.000607</t>
  </si>
  <si>
    <t>счф 122 от 31.12.2020 г.</t>
  </si>
  <si>
    <t>AGR.30.000608</t>
  </si>
  <si>
    <t>Дог. №140/2020 от 20.11.2020 г.</t>
  </si>
  <si>
    <t>AGR.30.000759</t>
  </si>
  <si>
    <t>AGR.30.001231</t>
  </si>
  <si>
    <t>Договор аренды транспортного средства без экипажа №НО/23-89</t>
  </si>
  <si>
    <t>AGR.30.001246</t>
  </si>
  <si>
    <t>Акт передачи талонов от 08.06.23,13.06.23</t>
  </si>
  <si>
    <t>PRD.002.000000074_COM007001</t>
  </si>
  <si>
    <t>AGR.09.000331</t>
  </si>
  <si>
    <t>Соглашение №УНС02/19-41 от 27.02.2019</t>
  </si>
  <si>
    <t>PRD.002.000000077_COM014002</t>
  </si>
  <si>
    <t>AGR.32.000163</t>
  </si>
  <si>
    <t>Договор №190-П18 от 28.05.2018г. (не использовать)</t>
  </si>
  <si>
    <t>AGR.32.000175</t>
  </si>
  <si>
    <t>Договор №190-П18 от 28.05.2018 г.</t>
  </si>
  <si>
    <t>PRD.002.000000077_COM014003</t>
  </si>
  <si>
    <t>AGR.33.000016</t>
  </si>
  <si>
    <t>Договор №191-П18 от 28.05.2018 г.</t>
  </si>
  <si>
    <t>AGR.33.000017</t>
  </si>
  <si>
    <t>Договор №191-П18 от 28.05.2018г. (не использовать)</t>
  </si>
  <si>
    <t>PRD.002.000000077_COM014008</t>
  </si>
  <si>
    <t>AGR.37.000086</t>
  </si>
  <si>
    <t>Договор 115-П23 от 12.05.2023</t>
  </si>
  <si>
    <t>PRD.002.000000080_COM009001</t>
  </si>
  <si>
    <t>AGR.013.000001527</t>
  </si>
  <si>
    <t>Договор №261/17-в от 18.01.2017г.</t>
  </si>
  <si>
    <t>AGR.013.000001528</t>
  </si>
  <si>
    <t>Договор №262/17-в от 18.01.2017г.</t>
  </si>
  <si>
    <t>AGR.013.000001529</t>
  </si>
  <si>
    <t>Договор №263/17-в от 18.01.2017г.</t>
  </si>
  <si>
    <t>AGR.013.000001532</t>
  </si>
  <si>
    <t>Договор №387/17-в от 12.10.2017г.</t>
  </si>
  <si>
    <t>AGR.013.000001533</t>
  </si>
  <si>
    <t>Договор №388/17-в от 12.10.2017г.</t>
  </si>
  <si>
    <t>AGR.013.000001536</t>
  </si>
  <si>
    <t>Договор №493/16-в от 20.12.2016г.</t>
  </si>
  <si>
    <t>AGR.013.000001817</t>
  </si>
  <si>
    <t>Договор подряда №72/18-в от 18.04.2018 г.</t>
  </si>
  <si>
    <t>AGR.013.000001818</t>
  </si>
  <si>
    <t>Договор подряда №77/18-в от 25.04.2018 г.</t>
  </si>
  <si>
    <t>AGR.13.000029</t>
  </si>
  <si>
    <t>Договор подряда №3/18-в от 15.01.2018 г.</t>
  </si>
  <si>
    <t>AGR.13.000126</t>
  </si>
  <si>
    <t>Договор подряда №153/18-в от 01.09.2018 г.</t>
  </si>
  <si>
    <t>AGR.13.000161</t>
  </si>
  <si>
    <t>Договор подряда №156/18-в от 01.09.2018 г.</t>
  </si>
  <si>
    <t>AGR.13.000215</t>
  </si>
  <si>
    <t>Договор подряда №185/18-в от 13.11.2018 г.</t>
  </si>
  <si>
    <t>AGR.13.000240</t>
  </si>
  <si>
    <t>Договор подряда №233/18-в от 26.12.2018 г.</t>
  </si>
  <si>
    <t>AGR.13.000322</t>
  </si>
  <si>
    <t>Договор СИБ4/19-и от 01.01.2019</t>
  </si>
  <si>
    <t>AGR.13.000345</t>
  </si>
  <si>
    <t>Договор подряда №СИБ7/19-в от 22.01.2019 г.</t>
  </si>
  <si>
    <t>AGR.13.000546</t>
  </si>
  <si>
    <t>Договор подряда №СИБ102/19-в от 31.05.2019 г.</t>
  </si>
  <si>
    <t>AGR.13.000611</t>
  </si>
  <si>
    <t>Договор подряда №СИБ108/19-в от 29.06.2019 г.</t>
  </si>
  <si>
    <t>AGR.13.000640</t>
  </si>
  <si>
    <t>Договор подряда №СИБ144/19-в от 30.08.2019 г.</t>
  </si>
  <si>
    <t>AGR.13.000647</t>
  </si>
  <si>
    <t>Договор подряда №СИБ179/19-в от 27.09.2019</t>
  </si>
  <si>
    <t>AGR.13.000742</t>
  </si>
  <si>
    <t>Договор подряда №СИБ219/19-в от 12.12.2019</t>
  </si>
  <si>
    <t>AGR.13.000749</t>
  </si>
  <si>
    <t>Договор подряда №СИБ232/19-в от 18.12.2019</t>
  </si>
  <si>
    <t>AGR.13.000943</t>
  </si>
  <si>
    <t>Договор №448/17-в от 26.12.2017г.</t>
  </si>
  <si>
    <t>AGR.13.001805</t>
  </si>
  <si>
    <t>Договор №37-22 от 01.11.2022</t>
  </si>
  <si>
    <t>PRD.002.000000080_COM011001</t>
  </si>
  <si>
    <t>AGR.15.002152</t>
  </si>
  <si>
    <t>СЗ02/19-534 от 01.10.2019г.</t>
  </si>
  <si>
    <t>AGR.15.002665</t>
  </si>
  <si>
    <t>СЗ01/20-1 от 26.03.2020г.</t>
  </si>
  <si>
    <t>AGR.15.002784</t>
  </si>
  <si>
    <t>СЗ02/20-214 от 08.05.2020г.</t>
  </si>
  <si>
    <t>AGR.15.003085</t>
  </si>
  <si>
    <t>СЗ02/20-299 от 28.07.2020 г.</t>
  </si>
  <si>
    <t>AGR.15.003576</t>
  </si>
  <si>
    <t>СЗ02/20-506 от 17.12.2020</t>
  </si>
  <si>
    <t>AGR.15.003705</t>
  </si>
  <si>
    <t>СЗ02/20-552 от 15.01.2021</t>
  </si>
  <si>
    <t>AGR.15.004473</t>
  </si>
  <si>
    <t>СЗ02/21-346 от 18.06.2021</t>
  </si>
  <si>
    <t>AGR.15.004660</t>
  </si>
  <si>
    <t>СЗ02/21-403 от 20.07.2021</t>
  </si>
  <si>
    <t>AGR.15.004683</t>
  </si>
  <si>
    <t>СЗ02/21-390 от 13.07.2021</t>
  </si>
  <si>
    <t>AGR.15.004759</t>
  </si>
  <si>
    <t>СЗ02/21-85 от 18.02.2021</t>
  </si>
  <si>
    <t>AGR.15.005502</t>
  </si>
  <si>
    <t>СЗ02/22-16 от 17.01.2022</t>
  </si>
  <si>
    <t>AGR.15.005503</t>
  </si>
  <si>
    <t>СЗ02/22-17 от 17.01.2022</t>
  </si>
  <si>
    <t>AGR.15.007076</t>
  </si>
  <si>
    <t>СЗ02/23-15 от 24.01.2023</t>
  </si>
  <si>
    <t>AGR.15.007292</t>
  </si>
  <si>
    <t>СЗ02/23-31 от 01.02.2023</t>
  </si>
  <si>
    <t>AGR.15.007805</t>
  </si>
  <si>
    <t>СЗ02/23-453 от 30.08.2023</t>
  </si>
  <si>
    <t>AGR.15.007850</t>
  </si>
  <si>
    <t>СЗ02/23-471 от 14.09.2023</t>
  </si>
  <si>
    <t>AGR.15.007912</t>
  </si>
  <si>
    <t>СЗ02/23-574 от 26.10.2023</t>
  </si>
  <si>
    <t>AGR.15.007913</t>
  </si>
  <si>
    <t>СЗ02/23-583 от 30.10.2023</t>
  </si>
  <si>
    <t>AGR.15.008117</t>
  </si>
  <si>
    <t>СЗ02/23-693 от 13.12.2023</t>
  </si>
  <si>
    <t>PRD.002.000000082_COM002019</t>
  </si>
  <si>
    <t>AGR.03.000489</t>
  </si>
  <si>
    <t>Договор № Д013621 от 19.11.2021 г.</t>
  </si>
  <si>
    <t>PRD.002.000000082_COM011001</t>
  </si>
  <si>
    <t>AGR.15.000951</t>
  </si>
  <si>
    <t>не исп Договор № СЗ02/17-123 от 20.08.2017г.</t>
  </si>
  <si>
    <t>AGR.15.002839</t>
  </si>
  <si>
    <t>СЗ02/17-123 от 20.08.2017г.</t>
  </si>
  <si>
    <t>AGR.15.003059</t>
  </si>
  <si>
    <t>СЗ02/20-241 от 01.06.2020</t>
  </si>
  <si>
    <t>AGR.15.003072</t>
  </si>
  <si>
    <t>AGR.15.003073</t>
  </si>
  <si>
    <t>AGR.15.003074</t>
  </si>
  <si>
    <t>AGR.15.003527</t>
  </si>
  <si>
    <t>СЗ02/20-472 от 30.11.2020</t>
  </si>
  <si>
    <t>AGR.15.003876</t>
  </si>
  <si>
    <t>СЗ02/21-105 от 01.03.2021</t>
  </si>
  <si>
    <t>PRD.002.000000086_COM005001</t>
  </si>
  <si>
    <t>AGR.005.000000030</t>
  </si>
  <si>
    <t>КН05/16-40 от 28.01.16 (УПСВ Восточно-Рогозинского месторожд</t>
  </si>
  <si>
    <t>AGR.07.000203</t>
  </si>
  <si>
    <t>КН05/18-148 от 11.09.2018 (Высоконапорный водовод от УПСВ д</t>
  </si>
  <si>
    <t>AGR.07.000687</t>
  </si>
  <si>
    <t>Претензия № 1882 от 20.09.2019 г.</t>
  </si>
  <si>
    <t>AGR.07.000688</t>
  </si>
  <si>
    <t>Претензия № 2384 от 20.11.2019 г.</t>
  </si>
  <si>
    <t>AGR.07.001066</t>
  </si>
  <si>
    <t>Претензия № 292 от 24.03.2020 г.</t>
  </si>
  <si>
    <t>AGR.07.001129</t>
  </si>
  <si>
    <t>Претензия № 1509 от 25.09.2020 г.</t>
  </si>
  <si>
    <t>AGR.07.001146</t>
  </si>
  <si>
    <t>PRD.002.000000087_COM007001</t>
  </si>
  <si>
    <t>AGR.007.000000234</t>
  </si>
  <si>
    <t>ДС №1 от 14.05.2018 к договору УНС02/18-27 от 22.02.2018</t>
  </si>
  <si>
    <t>AGR.007.000000315</t>
  </si>
  <si>
    <t>УНС02/18-27 от 22.02.2018</t>
  </si>
  <si>
    <t>AGR.09.000348</t>
  </si>
  <si>
    <t>УНС02/18-74 от 01.10.2018</t>
  </si>
  <si>
    <t>AGR.09.000423</t>
  </si>
  <si>
    <t>УНС02/19-120 от 08.05.2019</t>
  </si>
  <si>
    <t>AGR.09.000460</t>
  </si>
  <si>
    <t>ДС №1 от 31.05.2019 к договору №УНС02/18-74 от 01.10.2018</t>
  </si>
  <si>
    <t>AGR.09.000529</t>
  </si>
  <si>
    <t>ДС №2 от 30.07.2019 к договору №УНС02/18-74 от 01.10.2018</t>
  </si>
  <si>
    <t>AGR.09.000562</t>
  </si>
  <si>
    <t>ДС №3 от 20.09.2019 к договору №УНС02/18-74 от 01.10.2018</t>
  </si>
  <si>
    <t>AGR.09.000649</t>
  </si>
  <si>
    <t>УНС02/19-262 от 16.12.2019</t>
  </si>
  <si>
    <t>AGR.09.000972</t>
  </si>
  <si>
    <t>ДС №1 от 29.09.2020 к договору УНС02/19-262 от 16.12.2019</t>
  </si>
  <si>
    <t>AGR.09.001055</t>
  </si>
  <si>
    <t>УНС02/20-149 от 26.11.2020</t>
  </si>
  <si>
    <t>AGR.09.001169</t>
  </si>
  <si>
    <t>УНС02/21-66 от 04.06.2021</t>
  </si>
  <si>
    <t>AGR.09.001276</t>
  </si>
  <si>
    <t>УНС02/21-176 от 20.12.2021</t>
  </si>
  <si>
    <t>AGR.09.001277</t>
  </si>
  <si>
    <t>УНС02/21-175 от 20.12.2021</t>
  </si>
  <si>
    <t>AGR.09.001393</t>
  </si>
  <si>
    <t>УНС02/22-70 от 27.04.2022</t>
  </si>
  <si>
    <t>AGR.09.001749</t>
  </si>
  <si>
    <t>УНС02/23-81 от 29.06.2023</t>
  </si>
  <si>
    <t>AGR.09.001925</t>
  </si>
  <si>
    <t>УНС02/23-81 от 29.06.2023 (Передача в переработку)</t>
  </si>
  <si>
    <t>PRD.002.000000089_COM007001</t>
  </si>
  <si>
    <t>AGR.09.000368</t>
  </si>
  <si>
    <t>Претензия по с/з №УНС/06.03-308 от 04.04.2019</t>
  </si>
  <si>
    <t>AGR.09.000706</t>
  </si>
  <si>
    <t>УНС02/19-280 от 01.12.2019</t>
  </si>
  <si>
    <t>AGR.09.000813</t>
  </si>
  <si>
    <t>УНС02/17-396 от 21.12.2017</t>
  </si>
  <si>
    <t>PRD.002.000000089_COM011001</t>
  </si>
  <si>
    <t>AGR.15.000032</t>
  </si>
  <si>
    <t>СЗ02/18-197 от 01.05.2018</t>
  </si>
  <si>
    <t>PRD.002.000000090_COM004001</t>
  </si>
  <si>
    <t>AGR.06.000103</t>
  </si>
  <si>
    <t>ННГ04/18-15 от 13.11.2018</t>
  </si>
  <si>
    <t>AGR.06.000134</t>
  </si>
  <si>
    <t>ННГ02/18-98 от 28.11.2018</t>
  </si>
  <si>
    <t>AGR.06.000152</t>
  </si>
  <si>
    <t>ННГ04/18-11 от 08.11.2018</t>
  </si>
  <si>
    <t>AGR.06.000154</t>
  </si>
  <si>
    <t>ННГ04/18-20 от 12.12.2018</t>
  </si>
  <si>
    <t>AGR.06.000364</t>
  </si>
  <si>
    <t>ННГ8/20-в от 07.02.2020</t>
  </si>
  <si>
    <t>AGR.06.000583</t>
  </si>
  <si>
    <t>Письма №01-02-1089 от 10.09.2020</t>
  </si>
  <si>
    <t>AGR.06.000627</t>
  </si>
  <si>
    <t>Письмо № 01-02-1413 от 30.11.2020г</t>
  </si>
  <si>
    <t>AGR.06.000628</t>
  </si>
  <si>
    <t>Письма №01-02-1413 от 30.11.2020</t>
  </si>
  <si>
    <t>AGR.06.000662</t>
  </si>
  <si>
    <t>ННГ10/20-и от 25.12.2020</t>
  </si>
  <si>
    <t>AGR.06.000680</t>
  </si>
  <si>
    <t>ННГ66/20-в от 28.10.2020</t>
  </si>
  <si>
    <t>AGR.06.000690</t>
  </si>
  <si>
    <t>ННГ3/21-и от 01.02.2021</t>
  </si>
  <si>
    <t>AGR.06.000694</t>
  </si>
  <si>
    <t>ННГ7/21-в от 26.01.2021</t>
  </si>
  <si>
    <t>AGR.06.000860</t>
  </si>
  <si>
    <t>ННГ10/22-в от 21.03.2022</t>
  </si>
  <si>
    <t>AGR.06.000909</t>
  </si>
  <si>
    <t>Договор №ННГ9/22-и от 26.09.2022</t>
  </si>
  <si>
    <t>AGR.06.000983</t>
  </si>
  <si>
    <t>Договор №ННГ12/23-в от 06.04.2023</t>
  </si>
  <si>
    <t>AGR.06.001004</t>
  </si>
  <si>
    <t>Договор №ННГ25/23-в от 22.06.2023</t>
  </si>
  <si>
    <t>AGR.06.001012</t>
  </si>
  <si>
    <t>Договор №ННГ16/23-и от 06.09.2023</t>
  </si>
  <si>
    <t>PRD.002.000000090_COM009001</t>
  </si>
  <si>
    <t>AGR.13.001887</t>
  </si>
  <si>
    <t>Договор №СИБ204/22-в от 19.12.2022</t>
  </si>
  <si>
    <t>AGR.13.002062</t>
  </si>
  <si>
    <t>Договор №СИБ66/23-в от 06.07.2023</t>
  </si>
  <si>
    <t>AGR.13.002095</t>
  </si>
  <si>
    <t>Договор №СИБ169/23-в от 23.11.2023</t>
  </si>
  <si>
    <t>PRD.002.000000091_COM004001</t>
  </si>
  <si>
    <t>AGR.06.000901</t>
  </si>
  <si>
    <t>Договор №ННГ8/22-и от 02.09.2022</t>
  </si>
  <si>
    <t>AGR.06.001047</t>
  </si>
  <si>
    <t>Договор №ННГ21/23-и от 21.12.2023</t>
  </si>
  <si>
    <t>AGR.10.004526</t>
  </si>
  <si>
    <t>Договор № ОКБ02/24-130 от 01.01.2024</t>
  </si>
  <si>
    <t>PRD.002.000000091_COM009001</t>
  </si>
  <si>
    <t>AGR.13.000135</t>
  </si>
  <si>
    <t>Договор №140/18-в от 09.08.2018г.</t>
  </si>
  <si>
    <t>AGR.13.000312</t>
  </si>
  <si>
    <t>Договор №210/18-в от 07.12.2018г.</t>
  </si>
  <si>
    <t>AGR.13.000362</t>
  </si>
  <si>
    <t>Договор купли-продажи №5/19-и от 15.01.2019</t>
  </si>
  <si>
    <t>AGR.13.000531</t>
  </si>
  <si>
    <t>Договор №СИБ80/19-в от 01.05.2019</t>
  </si>
  <si>
    <t>AGR.13.000726</t>
  </si>
  <si>
    <t>Договор №СИБ157/19 от 25.09.2019</t>
  </si>
  <si>
    <t>AGR.13.000824</t>
  </si>
  <si>
    <t>Договор №СИБ243/19-в от 10.12.2019</t>
  </si>
  <si>
    <t>AGR.13.001017</t>
  </si>
  <si>
    <t>Договор №СИБ41/20-в от 24.03.2020</t>
  </si>
  <si>
    <t>AGR.13.001111</t>
  </si>
  <si>
    <t>Договор №СИБ133/20-в от 12.10.2020</t>
  </si>
  <si>
    <t>AGR.13.001126</t>
  </si>
  <si>
    <t>Договору № СИБ30/19-и от 09.12.2019</t>
  </si>
  <si>
    <t>AGR.13.001140</t>
  </si>
  <si>
    <t>Договор №СИБ155/20-в от 02.11.2020</t>
  </si>
  <si>
    <t>AGR.13.001248</t>
  </si>
  <si>
    <t>Договор №СИБ15/21-в от 12.02.2021</t>
  </si>
  <si>
    <t>AGR.13.001339</t>
  </si>
  <si>
    <t>СИБ92/21-в от 24.06.2021</t>
  </si>
  <si>
    <t>AGR.13.001372</t>
  </si>
  <si>
    <t>Договор №СИБ102/21-в от 17.07.2021</t>
  </si>
  <si>
    <t>AGR.13.001397</t>
  </si>
  <si>
    <t>Договор №СИБ114/21-в от 18.08.2021</t>
  </si>
  <si>
    <t>AGR.13.001423</t>
  </si>
  <si>
    <t>Договор №СИБ63/21-в от 04.05.2021 (до 30.09.2021)</t>
  </si>
  <si>
    <t>AGR.13.001445</t>
  </si>
  <si>
    <t>Договор №СИБ113/21-в от 18.08.2021 (до 31.03.2022г.)</t>
  </si>
  <si>
    <t>AGR.13.001457</t>
  </si>
  <si>
    <t>Договор № СИБ10/21-и от 07.10.2021</t>
  </si>
  <si>
    <t>AGR.13.001542</t>
  </si>
  <si>
    <t>Договор № СИБ3/22-и от 10.01.2022</t>
  </si>
  <si>
    <t>AGR.13.001551</t>
  </si>
  <si>
    <t>СИБ191/21-в от 24.11.2021(до 31.05.2022)</t>
  </si>
  <si>
    <t>AGR.13.001552</t>
  </si>
  <si>
    <t>Договор №СИБ144/21-в от 07.10.2021 (до 31.12.2022)</t>
  </si>
  <si>
    <t>AGR.13.001553</t>
  </si>
  <si>
    <t>Договор №СИБ138/21-в от 04.10.2021 (до 31.12.2022)</t>
  </si>
  <si>
    <t>AGR.13.001582</t>
  </si>
  <si>
    <t>Договор №СИБ9/22-в от 14.02.2022 (до 31.03.2022)</t>
  </si>
  <si>
    <t>AGR.13.001593</t>
  </si>
  <si>
    <t>Договор № СИБ6/22-и от 01.02.2022</t>
  </si>
  <si>
    <t>AGR.13.001609</t>
  </si>
  <si>
    <t>Договор № СИБ8/22-и от 24.03.2022</t>
  </si>
  <si>
    <t>AGR.13.001634</t>
  </si>
  <si>
    <t>Договор №СИБ13/22-в от 16.02.2022 (до 31.12.2022)</t>
  </si>
  <si>
    <t>AGR.13.001638</t>
  </si>
  <si>
    <t>Договор № СИБ9/22-и от 06.04.2022</t>
  </si>
  <si>
    <t>AGR.13.001683</t>
  </si>
  <si>
    <t>Договор №СИБ62/22-в от 01.06.2022 (до 15.06.2022)</t>
  </si>
  <si>
    <t>AGR.13.001693</t>
  </si>
  <si>
    <t>Договор №СИБ13/22-и от 01.06.2022</t>
  </si>
  <si>
    <t>AGR.13.001695</t>
  </si>
  <si>
    <t>Договор №СИБ75/22-в от 30.06.2022</t>
  </si>
  <si>
    <t>AGR.13.001775</t>
  </si>
  <si>
    <t>Договор № СИБ17/22-и от 03.10.2022</t>
  </si>
  <si>
    <t>AGR.13.001807</t>
  </si>
  <si>
    <t>Договор №СИБ150/22-в от 09.11.2022</t>
  </si>
  <si>
    <t>AGR.13.001808</t>
  </si>
  <si>
    <t>Договор № СИБ19/22-и от 01.11.2022</t>
  </si>
  <si>
    <t>AGR.13.001835</t>
  </si>
  <si>
    <t>Договор №СИБ189/22-в от 05.12.2022</t>
  </si>
  <si>
    <t>AGR.13.001842</t>
  </si>
  <si>
    <t>Договор №СИБ206/22-в от 20.12.2022</t>
  </si>
  <si>
    <t>AGR.13.001843</t>
  </si>
  <si>
    <t>Договор №СИБ149/22-в от 09.11.2022</t>
  </si>
  <si>
    <t>AGR.13.001890</t>
  </si>
  <si>
    <t>Договор №СИБ1/23-и от 09.01.2023</t>
  </si>
  <si>
    <t>AGR.13.002002</t>
  </si>
  <si>
    <t>Договор №СИБ3/23-и от 01.07.2023</t>
  </si>
  <si>
    <t>AGR.13.002036</t>
  </si>
  <si>
    <t>Договор №СИБ4/23-и от 31.08.2023</t>
  </si>
  <si>
    <t>AGR.13.002045</t>
  </si>
  <si>
    <t>Договор №СИБ6/23-и от 30.09.2023</t>
  </si>
  <si>
    <t>AGR.13.002168</t>
  </si>
  <si>
    <t>Договор №СИБ133/23-в от 01.11.2023</t>
  </si>
  <si>
    <t>PRD.002.000000091_COM011001</t>
  </si>
  <si>
    <t>AGR.15.002841</t>
  </si>
  <si>
    <t>СЗ02/17-114 от 30.08.2017</t>
  </si>
  <si>
    <t>AGR.15.003658</t>
  </si>
  <si>
    <t>СЗ02/20-530 от 30.12.2020г.</t>
  </si>
  <si>
    <t>AGR.15.003672</t>
  </si>
  <si>
    <t>СЗ01/20-14 от 02.12.2020 г</t>
  </si>
  <si>
    <t>AGR.15.008189</t>
  </si>
  <si>
    <t>СЗ02/23-730 от 28.12.2023</t>
  </si>
  <si>
    <t>PRD.002.000000091_COM014001</t>
  </si>
  <si>
    <t>AGR.30.000474</t>
  </si>
  <si>
    <t>Акты передачи талонов от 09.04.2021, 23.04.2021</t>
  </si>
  <si>
    <t>AGR.30.000475</t>
  </si>
  <si>
    <t>Договор 67/2020 от 01.09.2020 г.</t>
  </si>
  <si>
    <t>AGR.30.000476</t>
  </si>
  <si>
    <t>Договор № 183/2021 от 01.10.2021 г.</t>
  </si>
  <si>
    <t>AGR.30.000477</t>
  </si>
  <si>
    <t>Договор № 182/2021 от 01.09.2021 г.</t>
  </si>
  <si>
    <t>AGR.30.000478</t>
  </si>
  <si>
    <t>Договор № 154/2021 от 25.08.2021 г.</t>
  </si>
  <si>
    <t>AGR.30.000479</t>
  </si>
  <si>
    <t>Дог. 67/2020 от 01.09.2020 г.</t>
  </si>
  <si>
    <t>AGR.30.000480</t>
  </si>
  <si>
    <t>счф 476 от 18.12.2020 г.</t>
  </si>
  <si>
    <t>AGR.30.000481</t>
  </si>
  <si>
    <t>счф 497 от 28.12.2020 г.</t>
  </si>
  <si>
    <t>AGR.30.000932</t>
  </si>
  <si>
    <t>Претензия №НО-1120/2022 от 11.07.2022</t>
  </si>
  <si>
    <t>AGR.30.001153</t>
  </si>
  <si>
    <t>Акт передачи талонов от 08.12.2022</t>
  </si>
  <si>
    <t>PRD.002.000000093_COM004001</t>
  </si>
  <si>
    <t>AGR.06.000287</t>
  </si>
  <si>
    <t>ННГ81/19-в от 25.06.2019 г.</t>
  </si>
  <si>
    <t>PRD.002.000000093_COM009001</t>
  </si>
  <si>
    <t>AGR.13.000184</t>
  </si>
  <si>
    <t>Договор №148/18-в от 04.09.2018г.</t>
  </si>
  <si>
    <t>AGR.13.000683</t>
  </si>
  <si>
    <t>Договор №СИБ78/19-в от 07.05.2018г.</t>
  </si>
  <si>
    <t>AGR.13.001711</t>
  </si>
  <si>
    <t>Договор №СИБ198/21-в от 08.12.2021</t>
  </si>
  <si>
    <t>AGR.13.002037</t>
  </si>
  <si>
    <t>Договор №СИБ82/23-в от 01.08.2023</t>
  </si>
  <si>
    <t>PRD.002.000000094_COM006001</t>
  </si>
  <si>
    <t>AGR.014.000000841</t>
  </si>
  <si>
    <t>12-05289-010/3220312/2391Д (договор аренды скважин)</t>
  </si>
  <si>
    <t>AGR.08.000446</t>
  </si>
  <si>
    <t>3220318/3934С/18-06882-010/СИН.02.18-388 от 20.12.2018 (согл</t>
  </si>
  <si>
    <t>AGR.08.001378</t>
  </si>
  <si>
    <t>Не исп_Договор аренды скважин 12-05289-010/3220312/2391Д</t>
  </si>
  <si>
    <t>AGR.08.002560</t>
  </si>
  <si>
    <t>СИН.02.22-223 от 09.08.2022</t>
  </si>
  <si>
    <t>AGR.08.002602</t>
  </si>
  <si>
    <t>3220322/3489С/22-0289-010/СИН.02.22-223 от 10.08.2022г. (оце</t>
  </si>
  <si>
    <t>PRD.002.000000094_COM011001</t>
  </si>
  <si>
    <t>AGR.15.002051</t>
  </si>
  <si>
    <t>19-03780-010/3223119/2508Д//СЗ02/19-434 от 10.10.2019г.</t>
  </si>
  <si>
    <t>AGR.15.002052</t>
  </si>
  <si>
    <t>19-03779-010/3223119/2509Д//СЗ02/19-433 от 11.10.2019г.</t>
  </si>
  <si>
    <t>AGR.15.002053</t>
  </si>
  <si>
    <t>19-03774-010/3223119/2510Д//СЗ02/19-432 от 10.10.19г.</t>
  </si>
  <si>
    <t>AGR.15.002601</t>
  </si>
  <si>
    <t>19-04296-010/3223119/3007Д//СЗ02-19-498 от 25.10.2019</t>
  </si>
  <si>
    <t>AGR.15.007289</t>
  </si>
  <si>
    <t>Соглашение № 7/20 от 29.07.2020</t>
  </si>
  <si>
    <t>AGR.15.007777</t>
  </si>
  <si>
    <t>Соглашение о сервитуте СЗ02/23-409//3224423/2270С от 17.08.2</t>
  </si>
  <si>
    <t>PRD.002.000000095_COM005001</t>
  </si>
  <si>
    <t>AGR.07.000928</t>
  </si>
  <si>
    <t>Договор №2264 от 01.05.2017</t>
  </si>
  <si>
    <t>PRD.002.000000095_COM010001</t>
  </si>
  <si>
    <t>AGR.14.000251</t>
  </si>
  <si>
    <t>Договор № 3972 от 25.11.2016</t>
  </si>
  <si>
    <t>PRD.002.000000095_COM014001</t>
  </si>
  <si>
    <t>AGR.30.000336</t>
  </si>
  <si>
    <t>счф 009468/0220 от 31.12.2020</t>
  </si>
  <si>
    <t>AGR.30.000337</t>
  </si>
  <si>
    <t>Сч УСОО013118-1060 от 10.10.2020</t>
  </si>
  <si>
    <t>AGR.30.000359</t>
  </si>
  <si>
    <t>Сч УСОО010837-1060 от 17.09.2020</t>
  </si>
  <si>
    <t>AGR.30.000360</t>
  </si>
  <si>
    <t>Договор 1060 от 15.12.2010</t>
  </si>
  <si>
    <t>PRD.002.000000095_COM014003</t>
  </si>
  <si>
    <t>AGR.33.000106</t>
  </si>
  <si>
    <t>Договор № 791 от 01.11.2007 (электроэнергия)</t>
  </si>
  <si>
    <t>PRD.002.000000097_COM004001</t>
  </si>
  <si>
    <t>AGR.06.000141</t>
  </si>
  <si>
    <t>ННГ04/18-18 от 03.12.2018 г.</t>
  </si>
  <si>
    <t>AGR.06.000354</t>
  </si>
  <si>
    <t>ННГ144/19-в от 19.12.2019 г.</t>
  </si>
  <si>
    <t>AGR.06.000781</t>
  </si>
  <si>
    <t>ННГ89/20-в от 18.12.2020 г.</t>
  </si>
  <si>
    <t>AGR.06.000877</t>
  </si>
  <si>
    <t>Договор №ННГ6/22-в от 10.03.2022</t>
  </si>
  <si>
    <t>PRD.002.000000097_COM009001</t>
  </si>
  <si>
    <t>AGR.13.000325</t>
  </si>
  <si>
    <t>Договор №213/18-в от 10.12.2018г.</t>
  </si>
  <si>
    <t>AGR.13.000575</t>
  </si>
  <si>
    <t>Претензия № 1138 от 11.06.2019</t>
  </si>
  <si>
    <t>AGR.13.000864</t>
  </si>
  <si>
    <t>Договор №СИБ253/19-в от 26.12.2019г.</t>
  </si>
  <si>
    <t>AGR.13.001156</t>
  </si>
  <si>
    <t>Договор СИБ179/20-в от 30.11.2020</t>
  </si>
  <si>
    <t>AGR.13.001558</t>
  </si>
  <si>
    <t>Договор СИБ164/21-в от 28.10.2021</t>
  </si>
  <si>
    <t>AGR.13.001828</t>
  </si>
  <si>
    <t>Договор №СИБ171/22-в от 25.11.2022</t>
  </si>
  <si>
    <t>AGR.13.002155</t>
  </si>
  <si>
    <t>Договор №СИБ115/23-в от 19.10.2023</t>
  </si>
  <si>
    <t>PRD.002.000000097_COM014001</t>
  </si>
  <si>
    <t>AGR.30.001038</t>
  </si>
  <si>
    <t>Договор № КН-16/2022 от 01.02.2022</t>
  </si>
  <si>
    <t>PRD.002.000000097_COM014002</t>
  </si>
  <si>
    <t>AGR.32.000381</t>
  </si>
  <si>
    <t>PRD.002.000000098_COM015002</t>
  </si>
  <si>
    <t>AGR.40.000033</t>
  </si>
  <si>
    <t>РО02/24-1 от 15.01.2024</t>
  </si>
  <si>
    <t>PRD.002.000000101_COM006001</t>
  </si>
  <si>
    <t>AGR.08.000162</t>
  </si>
  <si>
    <t>Договор №СИН.04.18-37 от 17.08.2018г.</t>
  </si>
  <si>
    <t>AGR.08.000697</t>
  </si>
  <si>
    <t>СИН.04.18-57 от 13.11.2018г.</t>
  </si>
  <si>
    <t>PRD.002.000000101_COM011001</t>
  </si>
  <si>
    <t>AGR.15.000523</t>
  </si>
  <si>
    <t>СЗ02/18-349 от 02.10.2018г.</t>
  </si>
  <si>
    <t>AGR.15.003197</t>
  </si>
  <si>
    <t>СЗ02/20-196 от 27.04.2020</t>
  </si>
  <si>
    <t>AGR.15.003320</t>
  </si>
  <si>
    <t>СЗ02/20-174 от 09.04.2020</t>
  </si>
  <si>
    <t>AGR.15.007975</t>
  </si>
  <si>
    <t>СЗ02/22-662 от 09.11.2022</t>
  </si>
  <si>
    <t>PRD.002.000000105_COM001000</t>
  </si>
  <si>
    <t>AGR.001.000001256</t>
  </si>
  <si>
    <t>1391КЛ/16 от 24.11.2016</t>
  </si>
  <si>
    <t>AGR.001.000001257</t>
  </si>
  <si>
    <t>1398КЛ/16 от 01.12.2016</t>
  </si>
  <si>
    <t>PRD.002.000000105_COM006001</t>
  </si>
  <si>
    <t>AGR.006.000000087</t>
  </si>
  <si>
    <t>кр,дог.№1408КЛ/16 от 15.12.16(12,5%)</t>
  </si>
  <si>
    <t>PRD.002.000000106_COM001000</t>
  </si>
  <si>
    <t>AGR.01.000015</t>
  </si>
  <si>
    <t>ГС11-18 от 30.08.2018</t>
  </si>
  <si>
    <t>PRD.002.100000010_COM005001</t>
  </si>
  <si>
    <t>AGR.07.000231</t>
  </si>
  <si>
    <t>Дог. №КН06/18-167 от 06.11.2018</t>
  </si>
  <si>
    <t>AGR.10.004499</t>
  </si>
  <si>
    <t>Договор № ОКБ02/24-85 от 01.01.2024</t>
  </si>
  <si>
    <t>PRD.002.100000015_COM004001</t>
  </si>
  <si>
    <t>AGR.06.000049</t>
  </si>
  <si>
    <t>ННГ02/18-54 от 01.06.2018 г.</t>
  </si>
  <si>
    <t>AGR.06.000372</t>
  </si>
  <si>
    <t>ННГ 2/20-в от 15.01.2020 г.</t>
  </si>
  <si>
    <t>AGR.06.000417</t>
  </si>
  <si>
    <t>ННГ02/16-171 от 19.09.2016</t>
  </si>
  <si>
    <t>AGR.06.000425</t>
  </si>
  <si>
    <t>ННГ02/16-258 от 30.12.2016 г.</t>
  </si>
  <si>
    <t>AGR.06.000426</t>
  </si>
  <si>
    <t>ННГ02/16-255 от 27.01.2017 г.</t>
  </si>
  <si>
    <t>PRD.002.100000015_COM005001</t>
  </si>
  <si>
    <t>AGR.07.000814</t>
  </si>
  <si>
    <t>КН06/20-78 от 23.01.2020 г.</t>
  </si>
  <si>
    <t>AGR.07.000910</t>
  </si>
  <si>
    <t>Договор №КН06/17-07 от 01.01.2017 г. (Питание, проживание)</t>
  </si>
  <si>
    <t>AGR.07.001003</t>
  </si>
  <si>
    <t>Дог. №1/194-08 от 24.09.08 г. сервис. обслуживание</t>
  </si>
  <si>
    <t>AGR.07.001484</t>
  </si>
  <si>
    <t>КН06/21-190 от 01.09.2021 г.</t>
  </si>
  <si>
    <t>AGR.07.002195</t>
  </si>
  <si>
    <t>Договор № КН06/24-51 от 01.01.2024</t>
  </si>
  <si>
    <t>PRD.002.100000015_COM006001</t>
  </si>
  <si>
    <t>AGR.08.000993</t>
  </si>
  <si>
    <t>№СИН.02.19-324 от 11.10.2019г.</t>
  </si>
  <si>
    <t>PRD.002.100000015_COM009001</t>
  </si>
  <si>
    <t>AGR.13.000530</t>
  </si>
  <si>
    <t>договор № СИБ31/19-в от 20.02.2019</t>
  </si>
  <si>
    <t>AGR.13.001844</t>
  </si>
  <si>
    <t>Договор №СИБ90/21-в от 21.06.2021</t>
  </si>
  <si>
    <t>AGR.13.002111</t>
  </si>
  <si>
    <t>Договор №СИБ147/23-в от 01.11.2023</t>
  </si>
  <si>
    <t>AGR.13.002154</t>
  </si>
  <si>
    <t>Договор №СИБ153/23-в от 15.11.2023</t>
  </si>
  <si>
    <t>PRD.002.100000015_COM014001</t>
  </si>
  <si>
    <t>AGR.30.000524</t>
  </si>
  <si>
    <t>Договор 88/2020 от 01.09.2020</t>
  </si>
  <si>
    <t>AGR.30.000525</t>
  </si>
  <si>
    <t>Договор 86/2020 от 01.09.2020 (сервис погр.установок НОКО)</t>
  </si>
  <si>
    <t>AGR.30.000526</t>
  </si>
  <si>
    <t>Договор 89/2020 от 01.09.2020 (ремонт и изгот.каб.линий)</t>
  </si>
  <si>
    <t>AGR.30.000527</t>
  </si>
  <si>
    <t>Договор 24/2021 от 01.03.2021</t>
  </si>
  <si>
    <t>AGR.30.000528</t>
  </si>
  <si>
    <t>счф 4921 от 30.09.2020 (Гар/п И--113/2020 от 28.08.2020 (-66</t>
  </si>
  <si>
    <t>AGR.30.000529</t>
  </si>
  <si>
    <t>счф 6501 от 24.12.2020</t>
  </si>
  <si>
    <t>AGR.30.000530</t>
  </si>
  <si>
    <t>счф 5916 от 24.11.2020 (обсл.ЭЦН)</t>
  </si>
  <si>
    <t>AGR.30.000531</t>
  </si>
  <si>
    <t>счф 5914 от 24.11.2020</t>
  </si>
  <si>
    <t>AGR.30.000532</t>
  </si>
  <si>
    <t>счф 6502 от 24.12.2020</t>
  </si>
  <si>
    <t>AGR.30.000533</t>
  </si>
  <si>
    <t>счф 6623 от 24.12.2020 (обсл.ЭЦН)</t>
  </si>
  <si>
    <t>AGR.30.000534</t>
  </si>
  <si>
    <t>Договор ПК-7545/1 от 01.06.16 (-111/2016)</t>
  </si>
  <si>
    <t>AGR.30.000535</t>
  </si>
  <si>
    <t>счф 1625 от 24.04.2021</t>
  </si>
  <si>
    <t>AGR.30.001197</t>
  </si>
  <si>
    <t>Письмо-претензия №НО-600/2023 от 13.04.2023</t>
  </si>
  <si>
    <t>AGR.30.001198</t>
  </si>
  <si>
    <t>Письмо-претензия №НО-601/2023 от 13.04.2023</t>
  </si>
  <si>
    <t>PRD.002.100000018_COM005001</t>
  </si>
  <si>
    <t>AGR.07.000017</t>
  </si>
  <si>
    <t>Письмо № 2 от 04.07.2018 г.</t>
  </si>
  <si>
    <t>AGR.07.000019</t>
  </si>
  <si>
    <t>Договор № КН06/18-98 от 01.06.2018 г.</t>
  </si>
  <si>
    <t>AGR.07.000105</t>
  </si>
  <si>
    <t>Дог. №КН06/18-135 от 23.08.18</t>
  </si>
  <si>
    <t>AGR.07.000111</t>
  </si>
  <si>
    <t>Дог. №КН05/18-133 от 22.08.18</t>
  </si>
  <si>
    <t>AGR.07.000127</t>
  </si>
  <si>
    <t>Дог. №КН06/18-107 от 26.06.18</t>
  </si>
  <si>
    <t>AGR.07.000397</t>
  </si>
  <si>
    <t>Дог. №КН06/19-136 от 18.03.19</t>
  </si>
  <si>
    <t>AGR.07.000505</t>
  </si>
  <si>
    <t>Дог. №КН06/19-159 от 15.04.19</t>
  </si>
  <si>
    <t>AGR.07.001387</t>
  </si>
  <si>
    <t>Дог. №КН05/18-22 от 01.02.2018</t>
  </si>
  <si>
    <t>AGR.07.001489</t>
  </si>
  <si>
    <t>Дог. №КН05/17-139 от 25.07.17</t>
  </si>
  <si>
    <t>PRD.002.100000019_COM011001</t>
  </si>
  <si>
    <t>AGR.15.003034</t>
  </si>
  <si>
    <t>СЗ02/20-186 от 15.04.2020г.</t>
  </si>
  <si>
    <t>AGR.15.004919</t>
  </si>
  <si>
    <t>СЗ02/21-184 от 06.04.2021г.</t>
  </si>
  <si>
    <t>AGR.15.005714</t>
  </si>
  <si>
    <t>СЗ02/21-710 от 21.12.2021</t>
  </si>
  <si>
    <t>PRD.002.100000025_COM005001</t>
  </si>
  <si>
    <t>AGR.07.001878</t>
  </si>
  <si>
    <t>Договор № КН01/23-68 от 20.03.23г.</t>
  </si>
  <si>
    <t>PRD.002.100000025_COM010001</t>
  </si>
  <si>
    <t>AGR.14.000119</t>
  </si>
  <si>
    <t>Доп. соглашение № 1 от 25.10.2018 к договору № НГПТ/2018 от</t>
  </si>
  <si>
    <t>PRD.002.100000027_COM007001</t>
  </si>
  <si>
    <t>AGR.007.000000235</t>
  </si>
  <si>
    <t>УНС02/18-40 от 13.03.2018</t>
  </si>
  <si>
    <t>AGR.007.000000236</t>
  </si>
  <si>
    <t>УНС02/18-32 от 28.02.2018</t>
  </si>
  <si>
    <t>AGR.09.000183</t>
  </si>
  <si>
    <t>УНС02/18-222 от 18.10.2018</t>
  </si>
  <si>
    <t>AGR.09.000184</t>
  </si>
  <si>
    <t>УНС02/18-221 от 30.10.2018</t>
  </si>
  <si>
    <t>AGR.09.000210</t>
  </si>
  <si>
    <t>УНС02/18-264 от 10.12.2018</t>
  </si>
  <si>
    <t>AGR.09.000493</t>
  </si>
  <si>
    <t>ДС №1 от 08.07.2019 к договору УНС02/18-264 от 10.12.2018</t>
  </si>
  <si>
    <t>AGR.09.000514</t>
  </si>
  <si>
    <t>ДС №3 от 02.07.2019 к договору УНС02/18-221 от 30.10.2018</t>
  </si>
  <si>
    <t>AGR.09.000548</t>
  </si>
  <si>
    <t>ДС №2 от 30.08.2019 к договору УНС02/18-264 от 10.12.2018</t>
  </si>
  <si>
    <t>AGR.09.000604</t>
  </si>
  <si>
    <t>ДС №2 от 02.11.2018 к договору УНС02/17-160 от 01.06.2017</t>
  </si>
  <si>
    <t>AGR.09.000605</t>
  </si>
  <si>
    <t>УНС02/18-36 от 16.01.2018</t>
  </si>
  <si>
    <t>AGR.09.000606</t>
  </si>
  <si>
    <t>УНС02/19-49 от 26.03.2019</t>
  </si>
  <si>
    <t>AGR.09.000651</t>
  </si>
  <si>
    <t>УНС02/19-255 от 04.12.2019</t>
  </si>
  <si>
    <t>AGR.09.000654</t>
  </si>
  <si>
    <t>УНС02/19-247 от 04.12.2019</t>
  </si>
  <si>
    <t>AGR.09.000871</t>
  </si>
  <si>
    <t>УНС02/20-57 от 27.04.2020</t>
  </si>
  <si>
    <t>AGR.09.000895</t>
  </si>
  <si>
    <t>УНС02/20-63 от 25.05.2020</t>
  </si>
  <si>
    <t>AGR.09.000896</t>
  </si>
  <si>
    <t>ДС №1 от 15.06.2020 к договору УНС02/19-255 от 04.12.2019</t>
  </si>
  <si>
    <t>AGR.09.001017</t>
  </si>
  <si>
    <t>ДС № 2 от 15.12.2020 к договору УНС02/19-247 от 04.12.2019</t>
  </si>
  <si>
    <t>AGR.09.001199</t>
  </si>
  <si>
    <t>УНС02/21-91 от 12.07.2021</t>
  </si>
  <si>
    <t>AGR.09.001321</t>
  </si>
  <si>
    <t>УНС02/22-5 от 14.02.2022</t>
  </si>
  <si>
    <t>AGR.09.001603</t>
  </si>
  <si>
    <t>УНС02/22-237 от 02.12.2022</t>
  </si>
  <si>
    <t>AGR.12.000197</t>
  </si>
  <si>
    <t>AGR.09.001780</t>
  </si>
  <si>
    <t>УНС02/23-103 от 08.08.2023</t>
  </si>
  <si>
    <t>PRD.002.100000028_COM005001</t>
  </si>
  <si>
    <t>AGR.013.000001723</t>
  </si>
  <si>
    <t>Дог. №КН05/17-221/1410-П от 14.12.2017г.</t>
  </si>
  <si>
    <t>AGR.07.000557</t>
  </si>
  <si>
    <t>Дог. №КН05/17-178/1194-А от 21.11.2017г.</t>
  </si>
  <si>
    <t>PRD.002.100000028_COM009001</t>
  </si>
  <si>
    <t>AGR.010.000000009</t>
  </si>
  <si>
    <t>Договор №319/17-в/1380-П от 11.05.2017г.</t>
  </si>
  <si>
    <t>AGR.013.000001492</t>
  </si>
  <si>
    <t>Договор №339/17-в/1390-П от 22.06.2017</t>
  </si>
  <si>
    <t>AGR.013.000001494</t>
  </si>
  <si>
    <t>Договор №340/17-в/1391-П от 22.06.2017</t>
  </si>
  <si>
    <t>AGR.013.000001495</t>
  </si>
  <si>
    <t>Договор №341/16-в/1328-П от 08.06.2016г.</t>
  </si>
  <si>
    <t>AGR.13.000262</t>
  </si>
  <si>
    <t>Договор №196/18-в/1451-П от 03.12.2018 г.</t>
  </si>
  <si>
    <t>AGR.13.000710</t>
  </si>
  <si>
    <t>Договор №СИБ170/19-в от 16.10.2019</t>
  </si>
  <si>
    <t>PRD.002.100000028_COM011001</t>
  </si>
  <si>
    <t>AGR.019.000000066</t>
  </si>
  <si>
    <t>№ СЗ02/18-109/1411-П от 01.04.2018</t>
  </si>
  <si>
    <t>AGR.15.001509</t>
  </si>
  <si>
    <t>СЗ02/19-261 от 25.06.2019</t>
  </si>
  <si>
    <t>AGR.15.002659</t>
  </si>
  <si>
    <t>№ СЗ02/17-72/1394-П</t>
  </si>
  <si>
    <t>PRD.002.100000029_COM011001</t>
  </si>
  <si>
    <t>AGR.15.000420</t>
  </si>
  <si>
    <t>42095-ЭКУ-18-СЗ/ГТП/СЗ02/18-315 от 29.08.2018г.</t>
  </si>
  <si>
    <t>PRD.002.100000036_COM004001</t>
  </si>
  <si>
    <t>AGR.014.000000955</t>
  </si>
  <si>
    <t>ННГ/13/44-л от 23.06.2009</t>
  </si>
  <si>
    <t>AGR.06.000007</t>
  </si>
  <si>
    <t>13/7-л от 07.05.2018</t>
  </si>
  <si>
    <t>AGR.06.000243</t>
  </si>
  <si>
    <t>Не спольз.СНГ02/13-9/13/5-л от 06.03.2013</t>
  </si>
  <si>
    <t>AGR.06.000379</t>
  </si>
  <si>
    <t>ННГ/13/39-л от 30.12.2008</t>
  </si>
  <si>
    <t>AGR.06.000404</t>
  </si>
  <si>
    <t>ННГ02/15-125//11/6-г от 25.06.2015г.</t>
  </si>
  <si>
    <t>AGR.06.000415</t>
  </si>
  <si>
    <t>ННГ02/16-128 // 11/10-г от 17.06.2016</t>
  </si>
  <si>
    <t>AGR.06.000444</t>
  </si>
  <si>
    <t>ННГ02/14-344// 11/13-г от 05.11.2014</t>
  </si>
  <si>
    <t>AGR.06.000447</t>
  </si>
  <si>
    <t>ННГ02/14-05/11/24-г от 31.12.2013г</t>
  </si>
  <si>
    <t>AGR.06.000448</t>
  </si>
  <si>
    <t>ННГ/2010/273-д/11/5-г от 28.07.2010</t>
  </si>
  <si>
    <t>AGR.06.000449</t>
  </si>
  <si>
    <t>СНГ-2008/8-д от 12.12.2007</t>
  </si>
  <si>
    <t>AGR.06.000450</t>
  </si>
  <si>
    <t>СНГ02/14-17/11/31-г от 18.12.2013г.</t>
  </si>
  <si>
    <t>AGR.06.000451</t>
  </si>
  <si>
    <t>СНГ02/14-16/13/21-л от 18.12.2013г.</t>
  </si>
  <si>
    <t>AGR.06.000457</t>
  </si>
  <si>
    <t>ННГ/2010/266-д/13/8-л от 11.08.2010</t>
  </si>
  <si>
    <t>AGR.06.000458</t>
  </si>
  <si>
    <t>ННГ/0018/10/11/8-г от 10.08.2010</t>
  </si>
  <si>
    <t>AGR.06.000461</t>
  </si>
  <si>
    <t>ННГ02/12-169/13/30-л от 26.12.2012</t>
  </si>
  <si>
    <t>AGR.06.000469</t>
  </si>
  <si>
    <t>ННГ/0004/10/11/10-г от 20.08.2010</t>
  </si>
  <si>
    <t>AGR.06.000470</t>
  </si>
  <si>
    <t>ННГ/0005/10/13/3-л от 26.07.2010</t>
  </si>
  <si>
    <t>AGR.06.000471</t>
  </si>
  <si>
    <t>ННГ/0006/10/11/11-г от 01.09.2010</t>
  </si>
  <si>
    <t>AGR.06.000472</t>
  </si>
  <si>
    <t>ННГ/0059/10/13/5-л от 26.07.2010</t>
  </si>
  <si>
    <t>AGR.06.000473</t>
  </si>
  <si>
    <t>ННГ/0061/10/13/4-л от 26.07.2010</t>
  </si>
  <si>
    <t>AGR.06.000474</t>
  </si>
  <si>
    <t>ННГ/0131/10/13/7-л от 10.08.2010</t>
  </si>
  <si>
    <t>AGR.06.000475</t>
  </si>
  <si>
    <t>ННГ/0239/11/11/10-г от 19.07.2011</t>
  </si>
  <si>
    <t>AGR.06.000476</t>
  </si>
  <si>
    <t>ННГ/0240/11/11/11-г от 19.07.2011</t>
  </si>
  <si>
    <t>AGR.06.000477</t>
  </si>
  <si>
    <t>ННГ/0242/11/13/14-л от 19.07.2011</t>
  </si>
  <si>
    <t>AGR.06.000478</t>
  </si>
  <si>
    <t>ННГ/0245/11/11/5-г от 29.06.2011</t>
  </si>
  <si>
    <t>AGR.06.000479</t>
  </si>
  <si>
    <t>ННГ/0273/11/13/17-л от 22.09.2011</t>
  </si>
  <si>
    <t>AGR.06.000480</t>
  </si>
  <si>
    <t>ННГ/0274/11/13/16-л от 22.09.2011</t>
  </si>
  <si>
    <t>AGR.06.000481</t>
  </si>
  <si>
    <t>ННГ/0294/11/11/15-г от 22.09.2011</t>
  </si>
  <si>
    <t>AGR.06.000482</t>
  </si>
  <si>
    <t>ННГ/0369/11/11/21-г от 18.11.2011</t>
  </si>
  <si>
    <t>AGR.06.000483</t>
  </si>
  <si>
    <t>ННГ/0370/11/13/23-л от 01.11.2011</t>
  </si>
  <si>
    <t>AGR.06.000484</t>
  </si>
  <si>
    <t>ННГ/0371/11/11/22-г от 18.11.2011</t>
  </si>
  <si>
    <t>AGR.06.000485</t>
  </si>
  <si>
    <t>ННГ/11/16-г от 21.10.2008</t>
  </si>
  <si>
    <t>AGR.06.000486</t>
  </si>
  <si>
    <t>ННГ/11/23-г от 19.12.2008</t>
  </si>
  <si>
    <t>AGR.06.000487</t>
  </si>
  <si>
    <t>ННГ/11/25-г от 30.12.2008</t>
  </si>
  <si>
    <t>AGR.06.000488</t>
  </si>
  <si>
    <t>ННГ/11/26-г от 30.12.2008</t>
  </si>
  <si>
    <t>AGR.06.000489</t>
  </si>
  <si>
    <t>ННГ/11/27-г от 30.12.2008</t>
  </si>
  <si>
    <t>AGR.06.000490</t>
  </si>
  <si>
    <t>ННГ/11/41-г от 23.06.2009</t>
  </si>
  <si>
    <t>AGR.06.000491</t>
  </si>
  <si>
    <t>ННГ/11/42-г от 23.06.2009</t>
  </si>
  <si>
    <t>AGR.06.000492</t>
  </si>
  <si>
    <t>ННГ/11/43-г от 23.06.2009</t>
  </si>
  <si>
    <t>AGR.06.000493</t>
  </si>
  <si>
    <t>ННГ/11/44-г от 23.06.2009_(2009/393-д)</t>
  </si>
  <si>
    <t>AGR.06.000494</t>
  </si>
  <si>
    <t>ННГ/11/45-г от 23.06.2009</t>
  </si>
  <si>
    <t>AGR.06.000495</t>
  </si>
  <si>
    <t>ННГ/11/46-г от 23.06.2009</t>
  </si>
  <si>
    <t>AGR.06.000496</t>
  </si>
  <si>
    <t>ННГ/11/59-г от 21.12.2009</t>
  </si>
  <si>
    <t>AGR.06.000497</t>
  </si>
  <si>
    <t>ННГ/11/60-г от 21.12.2009</t>
  </si>
  <si>
    <t>AGR.06.000498</t>
  </si>
  <si>
    <t>ННГ/11/61-г от 21.12.2009</t>
  </si>
  <si>
    <t>AGR.06.000499</t>
  </si>
  <si>
    <t>ННГ/13/18-л от 31.07.2008</t>
  </si>
  <si>
    <t>AGR.06.000500</t>
  </si>
  <si>
    <t>ННГ/13/36-л от 18.12.2008</t>
  </si>
  <si>
    <t>AGR.06.000501</t>
  </si>
  <si>
    <t>ННГ/13/37-л от 18.12.2008</t>
  </si>
  <si>
    <t>AGR.06.000502</t>
  </si>
  <si>
    <t>ННГ/13/40-л от 30.12.2008</t>
  </si>
  <si>
    <t>AGR.06.000503</t>
  </si>
  <si>
    <t>ННГ/13/41-л от 30.12.2008</t>
  </si>
  <si>
    <t>AGR.06.000504</t>
  </si>
  <si>
    <t>Не использовать_ННГ/13/44-л от 23.06.2009</t>
  </si>
  <si>
    <t>AGR.06.000505</t>
  </si>
  <si>
    <t>ННГ/13/45-л от 23.06.2009</t>
  </si>
  <si>
    <t>AGR.06.000506</t>
  </si>
  <si>
    <t>ННГ/13/46-л от 23.06.2009</t>
  </si>
  <si>
    <t>AGR.06.000507</t>
  </si>
  <si>
    <t>ННГ/2010/267-д/11/9-г от 16.08.2010</t>
  </si>
  <si>
    <t>AGR.06.000508</t>
  </si>
  <si>
    <t>ННГ02/12-141/13/27-л от 14.12.2012</t>
  </si>
  <si>
    <t>AGR.06.000509</t>
  </si>
  <si>
    <t>ННГ02/12-142/13/26-л от 14.12.2012</t>
  </si>
  <si>
    <t>AGR.06.000510</t>
  </si>
  <si>
    <t>ННГ02/12-144/13/25-л от 14.12.2012</t>
  </si>
  <si>
    <t>AGR.06.000511</t>
  </si>
  <si>
    <t>ННГ02/12-147/11/17-г от 14.12.2012</t>
  </si>
  <si>
    <t>AGR.06.000512</t>
  </si>
  <si>
    <t>ННГ02/12-148/11/16-г от 14.12.2012</t>
  </si>
  <si>
    <t>AGR.06.000513</t>
  </si>
  <si>
    <t>ННГ02/12-149/11/15-г от 14.12.2012</t>
  </si>
  <si>
    <t>AGR.06.000514</t>
  </si>
  <si>
    <t>13/22-л от 15.10.2008</t>
  </si>
  <si>
    <t>AGR.06.000515</t>
  </si>
  <si>
    <t>13/25-л от 10.11.2011</t>
  </si>
  <si>
    <t>AGR.06.000516</t>
  </si>
  <si>
    <t>СНГ02/12-31/13/31-л от 29.12.2012</t>
  </si>
  <si>
    <t>AGR.06.000517</t>
  </si>
  <si>
    <t>СНГ02/13-9/13/5-л от 06.03.2013</t>
  </si>
  <si>
    <t>AGR.06.000518</t>
  </si>
  <si>
    <t>СНГ13/56-л от 02.09.2009</t>
  </si>
  <si>
    <t>AGR.06.000520</t>
  </si>
  <si>
    <t>ННГ/11/4-г от 28.07.2010</t>
  </si>
  <si>
    <t>AGR.06.000521</t>
  </si>
  <si>
    <t>СНГ13/29-л от 14.11.2008</t>
  </si>
  <si>
    <t>AGR.06.000522</t>
  </si>
  <si>
    <t>13/24-л от 08.11.2011</t>
  </si>
  <si>
    <t>AGR.06.000523</t>
  </si>
  <si>
    <t>11/19-г от 10.11.2011</t>
  </si>
  <si>
    <t>AGR.06.000524</t>
  </si>
  <si>
    <t>ННГ 02/13-74/13/6-л от 06.03.2013</t>
  </si>
  <si>
    <t>AGR.06.000531</t>
  </si>
  <si>
    <t>СНГ13/04-л от 31.03.2008</t>
  </si>
  <si>
    <t>AGR.06.000532</t>
  </si>
  <si>
    <t>СНГ02/13-11/11/1-г от 06.03.2013</t>
  </si>
  <si>
    <t>AGR.06.000534</t>
  </si>
  <si>
    <t>СНГ02/13-54/11/17-г от 28.11.2013г.</t>
  </si>
  <si>
    <t>AGR.06.000535</t>
  </si>
  <si>
    <t>СНГ02/13-55/11/20-г от 29.11.2013г.</t>
  </si>
  <si>
    <t>AGR.06.000536</t>
  </si>
  <si>
    <t>ННГ02/13-360/11/21-г от 06.12.2013г.</t>
  </si>
  <si>
    <t>AGR.06.000537</t>
  </si>
  <si>
    <t>СНГ-0061/11/11/23-г от 30.11.2011г.</t>
  </si>
  <si>
    <t>AGR.06.001033</t>
  </si>
  <si>
    <t>13/12-л от 25.10.2023</t>
  </si>
  <si>
    <t>PRD.002.100000039_COM007001</t>
  </si>
  <si>
    <t>AGR.007.000000013</t>
  </si>
  <si>
    <t>Договор №УНС02/17-70 от 01.04.2017</t>
  </si>
  <si>
    <t>AGR.007.000000084</t>
  </si>
  <si>
    <t>Договор №УНС02/16-26 от 01.01.2016 Маркшейдерия</t>
  </si>
  <si>
    <t>AGR.007.000000212</t>
  </si>
  <si>
    <t>Договор №УНС02/17-406 от 22.12.2017</t>
  </si>
  <si>
    <t>AGR.007.000000229</t>
  </si>
  <si>
    <t>УНС02/18-4 от 17.01.2018</t>
  </si>
  <si>
    <t>AGR.007.000000237</t>
  </si>
  <si>
    <t>УНС02/18-46 от 19.03.2018</t>
  </si>
  <si>
    <t>AGR.007.000000258</t>
  </si>
  <si>
    <t>УНС02/18-103 от 21.05.2018</t>
  </si>
  <si>
    <t>AGR.007.000000275</t>
  </si>
  <si>
    <t>УНС02/18-184 от 27.08.2018</t>
  </si>
  <si>
    <t>AGR.09.000037</t>
  </si>
  <si>
    <t>ДС №1 от 20.09.2018 к договору УНС02/18-99 от 25.05.2018</t>
  </si>
  <si>
    <t>AGR.09.000093</t>
  </si>
  <si>
    <t>УНС02/18-191 от 12.09.2018</t>
  </si>
  <si>
    <t>AGR.09.000196</t>
  </si>
  <si>
    <t>УНС02/18-277 от 17.12.2018</t>
  </si>
  <si>
    <t>AGR.09.000221</t>
  </si>
  <si>
    <t>УНС02/18-292 от 25.12.2018</t>
  </si>
  <si>
    <t>AGR.09.000396</t>
  </si>
  <si>
    <t>УНС02/19-69 от 10.04.2019</t>
  </si>
  <si>
    <t>AGR.09.000397</t>
  </si>
  <si>
    <t>УНС02/19-70 от 10.04.2019</t>
  </si>
  <si>
    <t>AGR.09.000526</t>
  </si>
  <si>
    <t>УНС02/19-185 от 12.08.2019</t>
  </si>
  <si>
    <t>AGR.09.000527</t>
  </si>
  <si>
    <t>УНС02/19-186 от 12.08.2019</t>
  </si>
  <si>
    <t>AGR.09.000720</t>
  </si>
  <si>
    <t>УНС02/20-15 от 10.02.2020</t>
  </si>
  <si>
    <t>AGR.09.000742</t>
  </si>
  <si>
    <t>УНС02/20-32 от 10.03.2020</t>
  </si>
  <si>
    <t>AGR.09.000869</t>
  </si>
  <si>
    <t>ДС №1 от 30.04.2020 к договору УНС02/20-15 от 10.02.2020</t>
  </si>
  <si>
    <t>AGR.09.001031</t>
  </si>
  <si>
    <t>УНС02/20-189 от 30.12.2020</t>
  </si>
  <si>
    <t>AGR.09.001124</t>
  </si>
  <si>
    <t>УНС02/21-63 от 24.05.2021</t>
  </si>
  <si>
    <t>AGR.09.001126</t>
  </si>
  <si>
    <t>УНС02/21-64 от 24.05.2021</t>
  </si>
  <si>
    <t>AGR.09.001152</t>
  </si>
  <si>
    <t>УНС02/21-81 от 23.06.2021</t>
  </si>
  <si>
    <t>AGR.09.001190</t>
  </si>
  <si>
    <t>УНС02/21-107 от 09.08.2021</t>
  </si>
  <si>
    <t>AGR.09.001291</t>
  </si>
  <si>
    <t>УНС02/22-7 от 20.01.2022</t>
  </si>
  <si>
    <t>AGR.09.001322</t>
  </si>
  <si>
    <t>УНС02/22-25 от 18.02.2022</t>
  </si>
  <si>
    <t>AGR.09.001337</t>
  </si>
  <si>
    <t>УНС02/22-41 от 23.03.2022</t>
  </si>
  <si>
    <t>AGR.09.001338</t>
  </si>
  <si>
    <t>УНС02/22-42 от 23.03.2022</t>
  </si>
  <si>
    <t>AGR.09.001377</t>
  </si>
  <si>
    <t>УНС02/22-69 от 23.05.2022</t>
  </si>
  <si>
    <t>AGR.09.001427</t>
  </si>
  <si>
    <t>УНС02/22-127 от 08.07.2022</t>
  </si>
  <si>
    <t>AGR.09.001484</t>
  </si>
  <si>
    <t>УНС02/22-164 от 01.09.2022</t>
  </si>
  <si>
    <t>AGR.09.001542</t>
  </si>
  <si>
    <t>УНС02/22-217 от 28.10.2022</t>
  </si>
  <si>
    <t>AGR.09.001543</t>
  </si>
  <si>
    <t>УНС02/22-199 от 07.10.2022</t>
  </si>
  <si>
    <t>AGR.09.001759</t>
  </si>
  <si>
    <t>УНС02/23-92 от 18.07.2023</t>
  </si>
  <si>
    <t>AGR.09.001812</t>
  </si>
  <si>
    <t>УНС02/23-143 от 16.10.2023</t>
  </si>
  <si>
    <t>AGR.09.001822</t>
  </si>
  <si>
    <t>УНС02/23-108 от 17.08.2023</t>
  </si>
  <si>
    <t>AGR.09.001856</t>
  </si>
  <si>
    <t>УНС02/23-178 от 30.11.2023</t>
  </si>
  <si>
    <t>AGR.09.001858</t>
  </si>
  <si>
    <t>УНС02/23-169 от 24.11.2023</t>
  </si>
  <si>
    <t>PRD.002.100000039_COM011001</t>
  </si>
  <si>
    <t>AGR.15.000497</t>
  </si>
  <si>
    <t>СЗ02/18-6 от 09.01.2018г.</t>
  </si>
  <si>
    <t>AGR.17.000700</t>
  </si>
  <si>
    <t>Договор № ЮН02/24-6 от 01.01.2024</t>
  </si>
  <si>
    <t>AGR.10.004485</t>
  </si>
  <si>
    <t>Договор № ОКБ02/24-113 от 01.01.2024</t>
  </si>
  <si>
    <t>PRD.002.100000048_COM002019</t>
  </si>
  <si>
    <t>AGR.03.000485</t>
  </si>
  <si>
    <t>Договор подряда на выполнение работ по ремонту нефтепромысло</t>
  </si>
  <si>
    <t>PRD.002.100000051_COM009001</t>
  </si>
  <si>
    <t>AGR.13.000023</t>
  </si>
  <si>
    <t>Договор №70/18-в от 17.04.2018г.</t>
  </si>
  <si>
    <t>AGR.13.000522</t>
  </si>
  <si>
    <t>Договор №СИБ13/19-в от 01.02.2019</t>
  </si>
  <si>
    <t>AGR.13.002115</t>
  </si>
  <si>
    <t>Договор №СИБ162/23-в от 20.11.2023</t>
  </si>
  <si>
    <t>PRD.002.100000053_COM005001</t>
  </si>
  <si>
    <t>AGR.07.000226</t>
  </si>
  <si>
    <t>Договор №КН04/18-199 от 01.11.2018г.</t>
  </si>
  <si>
    <t>AGR.07.000322</t>
  </si>
  <si>
    <t>КН04/18-177 от 14.11.2018 аренда гаража</t>
  </si>
  <si>
    <t>AGR.07.000333</t>
  </si>
  <si>
    <t>Договор №КН04/18-177 от 14.11.2018г.</t>
  </si>
  <si>
    <t>AGR.07.000399</t>
  </si>
  <si>
    <t>Договор №КН05/19-111 от 04.02.2019г.</t>
  </si>
  <si>
    <t>AGR.07.000529</t>
  </si>
  <si>
    <t>Договор № №КН02/19-195 от 30.05.2019</t>
  </si>
  <si>
    <t>AGR.07.000607</t>
  </si>
  <si>
    <t>AGR.07.000643</t>
  </si>
  <si>
    <t>КН04/19-260 от 01.11.2019 аренда гаража</t>
  </si>
  <si>
    <t>AGR.07.000663</t>
  </si>
  <si>
    <t>Договор №КН04/19-260 от 01.11.2019</t>
  </si>
  <si>
    <t>AGR.07.001088</t>
  </si>
  <si>
    <t>Договор № №КН02/20-131 от 06.07.2020</t>
  </si>
  <si>
    <t>AGR.07.001214</t>
  </si>
  <si>
    <t>КН04/20-174 от 01.10.2020</t>
  </si>
  <si>
    <t>AGR.07.001247</t>
  </si>
  <si>
    <t>КН04/20-174 от 01.10.2020 аренда гаража НЕ ИСПОЛЬЗОВАТЬ</t>
  </si>
  <si>
    <t>AGR.07.001398</t>
  </si>
  <si>
    <t>Договор №КН02/21-146 от 01.07.2021</t>
  </si>
  <si>
    <t>AGR.07.001432</t>
  </si>
  <si>
    <t>КН04/21-174 от 01.09.21г.</t>
  </si>
  <si>
    <t>AGR.07.001499</t>
  </si>
  <si>
    <t>КН04/21-174 от 01.09.2021</t>
  </si>
  <si>
    <t>AGR.07.001507</t>
  </si>
  <si>
    <t>КН05/21-237 от 30.12.2021</t>
  </si>
  <si>
    <t>AGR.07.001726</t>
  </si>
  <si>
    <t>КН06/21-163 от 09.08.2021 Перевозка щебня и ПГС</t>
  </si>
  <si>
    <t>AGR.07.001778</t>
  </si>
  <si>
    <t>КН04/22-189 от 01.08.22г.</t>
  </si>
  <si>
    <t>AGR.07.002020</t>
  </si>
  <si>
    <t>КН04/23-121 от 01.07.23г.</t>
  </si>
  <si>
    <t>PRD.002.100000060_COM007001</t>
  </si>
  <si>
    <t>AGR.007.000000047</t>
  </si>
  <si>
    <t>02-14/УНС от 01.10.2014</t>
  </si>
  <si>
    <t>AGR.007.000000048</t>
  </si>
  <si>
    <t>02-15/УНС от 01.10.2015</t>
  </si>
  <si>
    <t>AGR.007.000000050</t>
  </si>
  <si>
    <t>01-16/УНС от 01.05.2016</t>
  </si>
  <si>
    <t>AGR.007.000000188</t>
  </si>
  <si>
    <t>Соглашение № 22/УНС от 02.10.2017 г.</t>
  </si>
  <si>
    <t>AGR.007.000000189</t>
  </si>
  <si>
    <t>02-17/УНС от 02.10.2017</t>
  </si>
  <si>
    <t>AGR.014.000001579</t>
  </si>
  <si>
    <t>01-13/УНС от 06.05.2013 г.</t>
  </si>
  <si>
    <t>AGR.014.000001580</t>
  </si>
  <si>
    <t>01-14/УНС от 01.10.2014</t>
  </si>
  <si>
    <t>AGR.014.000001581</t>
  </si>
  <si>
    <t>01-17/УНС от 01.04.2017</t>
  </si>
  <si>
    <t>AGR.014.000001582</t>
  </si>
  <si>
    <t>02-13/УНС от 14.05.13г.</t>
  </si>
  <si>
    <t>AGR.014.000001583</t>
  </si>
  <si>
    <t>04-15/УНС от 14.12.2015</t>
  </si>
  <si>
    <t>AGR.09.000209</t>
  </si>
  <si>
    <t>Соглашение № 23/УНС от 23.11.2018</t>
  </si>
  <si>
    <t>AGR.09.000247</t>
  </si>
  <si>
    <t>01-18/УНС от 30.11.2018</t>
  </si>
  <si>
    <t>AGR.09.001075</t>
  </si>
  <si>
    <t>01-21/УНС от 01.02.2021</t>
  </si>
  <si>
    <t>AGR.09.001076</t>
  </si>
  <si>
    <t>Соглашение №24/УНС от 01.02.2021</t>
  </si>
  <si>
    <t>AGR.09.001341</t>
  </si>
  <si>
    <t>Соглашение №25/УНС от 10.03.2022</t>
  </si>
  <si>
    <t>AGR.09.001352</t>
  </si>
  <si>
    <t>01-22/УНС от 01.04.2022</t>
  </si>
  <si>
    <t>AGR.09.001452</t>
  </si>
  <si>
    <t>02-22/УНС от 18.07.2022</t>
  </si>
  <si>
    <t>AGR.09.001483</t>
  </si>
  <si>
    <t>Соглашение №26/УНС от 15.09.2022</t>
  </si>
  <si>
    <t>AGR.09.001537</t>
  </si>
  <si>
    <t>03-22/УНС от 01.11.2022</t>
  </si>
  <si>
    <t>AGR.09.001730</t>
  </si>
  <si>
    <t>Соглашение № 27/УНС от 26.06.2023</t>
  </si>
  <si>
    <t>AGR.09.001741</t>
  </si>
  <si>
    <t>01-23/УНС от 01.07.2023</t>
  </si>
  <si>
    <t>AGR.09.001762</t>
  </si>
  <si>
    <t>02-23/УНС от 01.07.2023</t>
  </si>
  <si>
    <t>AGR.12.000227</t>
  </si>
  <si>
    <t>PRD.002.100000061_COM011001</t>
  </si>
  <si>
    <t>AGR.15.004757</t>
  </si>
  <si>
    <t>СЗ02/21-111 от 16.03.2021</t>
  </si>
  <si>
    <t>AGR.15.007305</t>
  </si>
  <si>
    <t>СЗ02/23-130 от 17.03.2023</t>
  </si>
  <si>
    <t>PRD.002.100000069_COM006001</t>
  </si>
  <si>
    <t>AGR.006.000001240</t>
  </si>
  <si>
    <t>1750-002342 от 26.05.2017г.</t>
  </si>
  <si>
    <t>AGR.006.000001311</t>
  </si>
  <si>
    <t>1550-008073 от 12.02.2016г.</t>
  </si>
  <si>
    <t>AGR.006.000001331</t>
  </si>
  <si>
    <t>1750-001816 от 04.05.2017г.</t>
  </si>
  <si>
    <t>AGR.006.000001343</t>
  </si>
  <si>
    <t>1650-002176 от 25.08.2016г.</t>
  </si>
  <si>
    <t>AGR.08.000008</t>
  </si>
  <si>
    <t>1850-002532 от 26.06.2018</t>
  </si>
  <si>
    <t>AGR.08.000169</t>
  </si>
  <si>
    <t>1850-002846 от 17.09.2018</t>
  </si>
  <si>
    <t>AGR.08.000236</t>
  </si>
  <si>
    <t>1850-004633 от 29.10.2018</t>
  </si>
  <si>
    <t>AGR.08.000634</t>
  </si>
  <si>
    <t>1950-002616 от 20.05.2019</t>
  </si>
  <si>
    <t>AGR.08.000779</t>
  </si>
  <si>
    <t>1950-004153 от 05.08.2019г.</t>
  </si>
  <si>
    <t>AGR.08.000880</t>
  </si>
  <si>
    <t>1950-005780 от 11.10.2019г</t>
  </si>
  <si>
    <t>AGR.08.001095</t>
  </si>
  <si>
    <t>2050-000258 от 30.01.2020г</t>
  </si>
  <si>
    <t>AGR.08.001288</t>
  </si>
  <si>
    <t>1750-006070 от 15.11.2017</t>
  </si>
  <si>
    <t>AGR.08.001636</t>
  </si>
  <si>
    <t>2050-005062 от 14.12.2020г.</t>
  </si>
  <si>
    <t>AGR.08.001947</t>
  </si>
  <si>
    <t>2150-003381 от 21.06.2021г.</t>
  </si>
  <si>
    <t>AGR.08.001987</t>
  </si>
  <si>
    <t>2150-008341 от 29.12.2021</t>
  </si>
  <si>
    <t>AGR.08.002223</t>
  </si>
  <si>
    <t>№2150-008341 от 29.12.2021г</t>
  </si>
  <si>
    <t>AGR.08.002345</t>
  </si>
  <si>
    <t>2250-000945 от 02.03.2022</t>
  </si>
  <si>
    <t>AGR.08.002346</t>
  </si>
  <si>
    <t>2250-000949 от 02.03.2022</t>
  </si>
  <si>
    <t>AGR.08.002498</t>
  </si>
  <si>
    <t>2250-004213 от 30.06.2022</t>
  </si>
  <si>
    <t>AGR.08.002530</t>
  </si>
  <si>
    <t>Договор №СИН.02.22-215 от 29.07.2022</t>
  </si>
  <si>
    <t>PRD.002.100000069_COM011001</t>
  </si>
  <si>
    <t>AGR.15.002722</t>
  </si>
  <si>
    <t>2030-000972/6230005562/СЗ02/20-101 от 02.03.2020</t>
  </si>
  <si>
    <t>AGR.15.002760</t>
  </si>
  <si>
    <t>2050-001346//СЗ02/20-175 от 17.04.2020г.</t>
  </si>
  <si>
    <t>AGR.15.005599</t>
  </si>
  <si>
    <t>СЗ02/21-622 от 26.11.2021</t>
  </si>
  <si>
    <t>AGR.15.008032</t>
  </si>
  <si>
    <t>Счет №САМ00022601 от 16.11.2023</t>
  </si>
  <si>
    <t>PRD.002.100000070_COM005001</t>
  </si>
  <si>
    <t>AGR.07.000993</t>
  </si>
  <si>
    <t>дог.50-02/384 (156/965) от 15.01.13</t>
  </si>
  <si>
    <t>PRD.002.100000070_COM014001</t>
  </si>
  <si>
    <t>AGR.30.000892</t>
  </si>
  <si>
    <t>Договор №КОМ-03001-Э-П/22 технологического присоединения к э</t>
  </si>
  <si>
    <t>PRD.002.100000070_COM014008</t>
  </si>
  <si>
    <t>AGR.37.000139</t>
  </si>
  <si>
    <t>Договор №Охр-КОМ-000167-П/23 от 30.11.2023г.</t>
  </si>
  <si>
    <t>AGR.37.000140</t>
  </si>
  <si>
    <t>Договор №Охр-КОМ-000168-П/23 от 30.11.2023г.</t>
  </si>
  <si>
    <t>PRD.002.100000071_COM007001</t>
  </si>
  <si>
    <t>AGR.007.000000052</t>
  </si>
  <si>
    <t>8400008997/ЕНЭС02/17-3</t>
  </si>
  <si>
    <t>AGR.007.000000053</t>
  </si>
  <si>
    <t>4600014916/ЕНЭС02/16-26</t>
  </si>
  <si>
    <t>AGR.007.000000187</t>
  </si>
  <si>
    <t>22-20и-187/07-267тп/2015/УНС02/15-140</t>
  </si>
  <si>
    <t>AGR.007.000000267</t>
  </si>
  <si>
    <t>№ 4100010546/УНС02/16-56 от 22.03.2016</t>
  </si>
  <si>
    <t>AGR.007.000000298</t>
  </si>
  <si>
    <t>УНС02/17-422 от 29.12.2017 // 07-558/2017</t>
  </si>
  <si>
    <t>AGR.09.000207</t>
  </si>
  <si>
    <t>УНС02/18-274 от 18.12.2018 // 4000009975</t>
  </si>
  <si>
    <t>AGR.09.000308</t>
  </si>
  <si>
    <t>№ 4600022409 от 18.02.2019</t>
  </si>
  <si>
    <t>AGR.09.000477</t>
  </si>
  <si>
    <t>№ 4600023528 от 08.07.2019</t>
  </si>
  <si>
    <t>AGR.09.001204</t>
  </si>
  <si>
    <t>УНС02/21-117 от 13.09.2021</t>
  </si>
  <si>
    <t>AGR.09.001524</t>
  </si>
  <si>
    <t>УНС02/22-177 от 25.10.2022</t>
  </si>
  <si>
    <t>PRD.002.100000072_COM009001</t>
  </si>
  <si>
    <t>AGR.13.000154</t>
  </si>
  <si>
    <t>Договор №149/18-в от 28.08.2018</t>
  </si>
  <si>
    <t>AGR.13.000641</t>
  </si>
  <si>
    <t>Договор №145/19-в от 31.08.19</t>
  </si>
  <si>
    <t>AGR.13.000642</t>
  </si>
  <si>
    <t>Договор №146/19-в от 31.08.19</t>
  </si>
  <si>
    <t>AGR.13.000643</t>
  </si>
  <si>
    <t>Договор №147/19-в от 31.08.19</t>
  </si>
  <si>
    <t>PRD.002.100000074_COM005001</t>
  </si>
  <si>
    <t>AGR.07.000883</t>
  </si>
  <si>
    <t>КН05/20-106 // Н-05/20 от 20.04.2020</t>
  </si>
  <si>
    <t>AGR.07.000941</t>
  </si>
  <si>
    <t>Дог. №Н-03/18 (КН06/18-1) от 01.01.18г.</t>
  </si>
  <si>
    <t>AGR.07.001240</t>
  </si>
  <si>
    <t>КН05/21-70 от 01.01.2021</t>
  </si>
  <si>
    <t>AGR.07.001509</t>
  </si>
  <si>
    <t>Письмо от 19.01.2022</t>
  </si>
  <si>
    <t>AGR.07.001524</t>
  </si>
  <si>
    <t>КН05/22-17 от 01.01.22</t>
  </si>
  <si>
    <t>AGR.07.001657</t>
  </si>
  <si>
    <t>КН05/22-137 от 27.04.22</t>
  </si>
  <si>
    <t>AGR.07.001742</t>
  </si>
  <si>
    <t>Письмо 1275 от 26.09.2022</t>
  </si>
  <si>
    <t>AGR.07.001846</t>
  </si>
  <si>
    <t>КН05/23-29 от 01.01.23</t>
  </si>
  <si>
    <t>AGR.07.001873</t>
  </si>
  <si>
    <t>КН05/23-52 от 10.02.2023</t>
  </si>
  <si>
    <t>PRD.002.100000074_COM014001</t>
  </si>
  <si>
    <t>AGR.30.000575</t>
  </si>
  <si>
    <t>сф 370 от 25.12.2020</t>
  </si>
  <si>
    <t>AGR.30.000613</t>
  </si>
  <si>
    <t>Договор № Н-02/17 от 03.11.2016г.</t>
  </si>
  <si>
    <t>PRD.002.100000074_COM014003</t>
  </si>
  <si>
    <t>AGR.33.000026</t>
  </si>
  <si>
    <t>Договор аренды земельного участка от 01.10.2007</t>
  </si>
  <si>
    <t>PRD.002.100000075_COM002019</t>
  </si>
  <si>
    <t>AGR.03.000486</t>
  </si>
  <si>
    <t>Договор на оказание услуг № 046/21 от 28.06.2021 г.</t>
  </si>
  <si>
    <t>PRD.002.100000075_COM005001</t>
  </si>
  <si>
    <t>AGR.07.000116</t>
  </si>
  <si>
    <t>Договор подряда № КН05/18-120 от 24.07.2018</t>
  </si>
  <si>
    <t>AGR.07.000253</t>
  </si>
  <si>
    <t>Договор № КН06/19-17 от 15.01.2019</t>
  </si>
  <si>
    <t>AGR.07.000305</t>
  </si>
  <si>
    <t>Дог. № КН06/19-67 от 01.01.2019 г.</t>
  </si>
  <si>
    <t>AGR.07.000306</t>
  </si>
  <si>
    <t>Дог. № КН06/19-76 от 01.01.2019 г.</t>
  </si>
  <si>
    <t>AGR.07.000327</t>
  </si>
  <si>
    <t>Договор № КН05/19-66 от 15.01.2019</t>
  </si>
  <si>
    <t>AGR.07.000373</t>
  </si>
  <si>
    <t>Договор № КН02/19-146 от 12.03.2019</t>
  </si>
  <si>
    <t>AGR.07.000375</t>
  </si>
  <si>
    <t>Договор № КН05/18-180 от 30.11.2018</t>
  </si>
  <si>
    <t>AGR.07.000548</t>
  </si>
  <si>
    <t>Договор № КН05/18-109 от 02.07.2018</t>
  </si>
  <si>
    <t>AGR.07.000772</t>
  </si>
  <si>
    <t>Дог. № КН06/20-27 от 01.01.2020 г.</t>
  </si>
  <si>
    <t>AGR.07.000773</t>
  </si>
  <si>
    <t>Дог. № КН06/20-09 от 01.01.2020 г.</t>
  </si>
  <si>
    <t>AGR.07.000932</t>
  </si>
  <si>
    <t>Договор № КН06/17-147 от 01.08.2017 г.</t>
  </si>
  <si>
    <t>AGR.07.001190</t>
  </si>
  <si>
    <t>КН05/20-194 от 09.11.2020 г.</t>
  </si>
  <si>
    <t>AGR.07.001191</t>
  </si>
  <si>
    <t>КН05/20-195 от 09.11.2020 г.</t>
  </si>
  <si>
    <t>AGR.07.001195</t>
  </si>
  <si>
    <t>КН05/20-193 от 09.11.2020 г.</t>
  </si>
  <si>
    <t>AGR.07.001197</t>
  </si>
  <si>
    <t>КН05/20-213 от 01.12.2020 г.</t>
  </si>
  <si>
    <t>AGR.07.001232</t>
  </si>
  <si>
    <t>КН06/21-06 от 01.01.2021 г.</t>
  </si>
  <si>
    <t>AGR.07.001253</t>
  </si>
  <si>
    <t>КН05/21-50 от 08.02.2021 г.</t>
  </si>
  <si>
    <t>AGR.07.001301</t>
  </si>
  <si>
    <t>КН06/21-88 от 24.02.2021 г.</t>
  </si>
  <si>
    <t>AGR.07.001304</t>
  </si>
  <si>
    <t>КН06/21-76 от 01.02.2021 г.</t>
  </si>
  <si>
    <t>AGR.07.001414</t>
  </si>
  <si>
    <t>КН05/21-172 от 01.09.2021г. Система автоматизации площадки к</t>
  </si>
  <si>
    <t>AGR.07.001520</t>
  </si>
  <si>
    <t>КН06/22-08 от 01.01.2022 г.</t>
  </si>
  <si>
    <t>AGR.07.001579</t>
  </si>
  <si>
    <t>КН06/22-71 от 01.02.2022 г.</t>
  </si>
  <si>
    <t>AGR.07.001604</t>
  </si>
  <si>
    <t>КН05/22-57 от 19.01.2022 г.</t>
  </si>
  <si>
    <t>AGR.07.001616</t>
  </si>
  <si>
    <t>КН06/22-77 от 24.02.2022 г.</t>
  </si>
  <si>
    <t>AGR.07.001658</t>
  </si>
  <si>
    <t>КН05/22-85 от 15.03.2022 г.Нефтегазопровод от кустовой площа</t>
  </si>
  <si>
    <t>AGR.07.001733</t>
  </si>
  <si>
    <t>КН05/22-185 от 01.09.2022 г.</t>
  </si>
  <si>
    <t>AGR.07.001795</t>
  </si>
  <si>
    <t>КН05/22-188 от 01.09.2022 г.</t>
  </si>
  <si>
    <t>AGR.07.001803</t>
  </si>
  <si>
    <t>претензия №1663 от 06.12.2022</t>
  </si>
  <si>
    <t>AGR.07.001837</t>
  </si>
  <si>
    <t>КН06/23-06 от 01.01.2023 г.</t>
  </si>
  <si>
    <t>AGR.07.001847</t>
  </si>
  <si>
    <t>AGR.07.001866</t>
  </si>
  <si>
    <t>КН06/23-03 от 01.01.2023 г.</t>
  </si>
  <si>
    <t>AGR.07.001870</t>
  </si>
  <si>
    <t>КН06/23-47 от 01.01.2023 г.</t>
  </si>
  <si>
    <t>AGR.07.001959</t>
  </si>
  <si>
    <t>КН05/23-72 от 15.04.2023 г.</t>
  </si>
  <si>
    <t>AGR.07.002036</t>
  </si>
  <si>
    <t>КН05/23-91 от 29.05.2023 г.</t>
  </si>
  <si>
    <t>AGR.07.002053</t>
  </si>
  <si>
    <t>КН05/23-126 от 07.08.2023 г.</t>
  </si>
  <si>
    <t>AGR.07.002059</t>
  </si>
  <si>
    <t>КН05/23-114 от 18.07.2023 г.</t>
  </si>
  <si>
    <t>AGR.07.002060</t>
  </si>
  <si>
    <t>Претензия № 900 от 15.08.2023 г.</t>
  </si>
  <si>
    <t>AGR.07.002061</t>
  </si>
  <si>
    <t>КН05/23-125 от 04.08.2023 г.</t>
  </si>
  <si>
    <t>AGR.07.002081</t>
  </si>
  <si>
    <t>Претензия № 1055 от 28.09.2023 г.</t>
  </si>
  <si>
    <t>AGR.07.002198</t>
  </si>
  <si>
    <t>Договор №КН06/24-08 от 01.01.2024</t>
  </si>
  <si>
    <t>PRD.002.100000075_COM014001</t>
  </si>
  <si>
    <t>AGR.30.000943</t>
  </si>
  <si>
    <t>Договор подряда № НМА-35/22 от 01.09.2022г.</t>
  </si>
  <si>
    <t>AGR.30.001034</t>
  </si>
  <si>
    <t>Договор № НМА-36/22 от 01.09.2022г.</t>
  </si>
  <si>
    <t>AGR.30.001205</t>
  </si>
  <si>
    <t>Договор субподряда № НО/23-42 от 20.01.2023г.</t>
  </si>
  <si>
    <t>PRD.002.100000081_COM005001</t>
  </si>
  <si>
    <t>AGR.07.001061</t>
  </si>
  <si>
    <t>КН06/19-255 от 18.09.2019г.</t>
  </si>
  <si>
    <t>AGR.07.001135</t>
  </si>
  <si>
    <t>Договор КН02/20-126 от 19.06.2020г</t>
  </si>
  <si>
    <t>PRD.002.100000081_COM006001</t>
  </si>
  <si>
    <t>AGR.08.001781</t>
  </si>
  <si>
    <t>СИН.02.19-289 от 16.09.2019Г.</t>
  </si>
  <si>
    <t>AGR.08.002298</t>
  </si>
  <si>
    <t>СИН.02.21-235 от 30.09.2021г.</t>
  </si>
  <si>
    <t>AGR.08.002554</t>
  </si>
  <si>
    <t>Договор №СИН.02.22-215 от 21.07.2022</t>
  </si>
  <si>
    <t>PRD.002.100000081_COM007001</t>
  </si>
  <si>
    <t>AGR.09.000453</t>
  </si>
  <si>
    <t>УН02/19-73 от 18.04.2019</t>
  </si>
  <si>
    <t>AGR.09.001819</t>
  </si>
  <si>
    <t>УНС02/23-159 от 31.10.2023</t>
  </si>
  <si>
    <t>AGR.09.001932</t>
  </si>
  <si>
    <t>Д/С №1 от 19.01.2024 к договору УНС02/23-159 от 31.10.2023</t>
  </si>
  <si>
    <t>PRD.002.100000081_COM009001</t>
  </si>
  <si>
    <t>AGR.13.000137</t>
  </si>
  <si>
    <t>Договор №411/17-в от 23.11.2017г.</t>
  </si>
  <si>
    <t>AGR.13.000139</t>
  </si>
  <si>
    <t>Договор №73/18-в от 18.04.2018г.</t>
  </si>
  <si>
    <t>AGR.13.000256</t>
  </si>
  <si>
    <t>Договор №221/18-в от 01.12.2018г.</t>
  </si>
  <si>
    <t>AGR.13.000360</t>
  </si>
  <si>
    <t>Договор №192/18-в от 30.11.2018г.</t>
  </si>
  <si>
    <t>AGR.13.000831</t>
  </si>
  <si>
    <t>Договор №СИБ223/19-в от 13.12.2019г.</t>
  </si>
  <si>
    <t>AGR.13.000836</t>
  </si>
  <si>
    <t>Договор №СИБ210/19-в от 29.11.2019г.</t>
  </si>
  <si>
    <t>AGR.13.000879</t>
  </si>
  <si>
    <t>Договор №СИБ208/19-в от 04.12.2019</t>
  </si>
  <si>
    <t>AGR.13.001113</t>
  </si>
  <si>
    <t>Договор №СИБ3/20-в от 13.01.2020г. (до 31.12.2022г.)</t>
  </si>
  <si>
    <t>AGR.13.001205</t>
  </si>
  <si>
    <t>Договор №СИБ131/20-в от 09.10.2020г.</t>
  </si>
  <si>
    <t>AGR.13.001545</t>
  </si>
  <si>
    <t>Договор №СИБ143/21-в от 06.10.2021г.</t>
  </si>
  <si>
    <t>AGR.13.001603</t>
  </si>
  <si>
    <t>Договор №СИБ133/21-в от 20.09.2021г. ( до 31.12.2021)</t>
  </si>
  <si>
    <t>AGR.13.001874</t>
  </si>
  <si>
    <t>Договор №СИБ159/22-в от 18.11.2022</t>
  </si>
  <si>
    <t>AGR.13.001912</t>
  </si>
  <si>
    <t>Договор №СИБ24/23-в от 23.03.2023г.</t>
  </si>
  <si>
    <t>AGR.13.001932</t>
  </si>
  <si>
    <t>Договор №СИБ140/22-в от 31.10.2022</t>
  </si>
  <si>
    <t>AGR.13.001992</t>
  </si>
  <si>
    <t>Договор №СИБ153/22-в от 11.11.2022</t>
  </si>
  <si>
    <t>PRD.002.100000081_COM011001</t>
  </si>
  <si>
    <t>AGR.15.000592</t>
  </si>
  <si>
    <t>8047/2016 от 16.03.2016г. Услуги по прокату УЭЦН</t>
  </si>
  <si>
    <t>PRD.002.100000081_COM014001</t>
  </si>
  <si>
    <t>AGR.30.000541</t>
  </si>
  <si>
    <t>счф 5286 от 31.12.2020</t>
  </si>
  <si>
    <t>PRD.002.100000083_COM009001</t>
  </si>
  <si>
    <t>AGR.13.001132</t>
  </si>
  <si>
    <t>Договор подряда №СИБ132/20-в от 12.10.2020</t>
  </si>
  <si>
    <t>AGR.13.001133</t>
  </si>
  <si>
    <t>Договор подряда №СИБ134/20-в от 12.10.2020</t>
  </si>
  <si>
    <t>PRD.002.100000083_COM011001</t>
  </si>
  <si>
    <t>AGR.019.000000070</t>
  </si>
  <si>
    <t>договор № СЗ02/18-72 от 01.03.2018</t>
  </si>
  <si>
    <t>AGR.15.000057</t>
  </si>
  <si>
    <t>договор № СЗ02/18-77 от 21.03.2018</t>
  </si>
  <si>
    <t>AGR.15.001653</t>
  </si>
  <si>
    <t>договор №804-АН/СЗ02/18-308 от 01.09.2018г.</t>
  </si>
  <si>
    <t>AGR.15.002550</t>
  </si>
  <si>
    <t>СЗ02/19-621 от 27.12.2019</t>
  </si>
  <si>
    <t>AGR.15.002551</t>
  </si>
  <si>
    <t>свободный номер</t>
  </si>
  <si>
    <t>AGR.15.004084</t>
  </si>
  <si>
    <t>СЗ02/21-118 от 10.03.2021</t>
  </si>
  <si>
    <t>AGR.15.004494</t>
  </si>
  <si>
    <t>СЗ02/21-300 от 31.05.2021</t>
  </si>
  <si>
    <t>AGR.15.004684</t>
  </si>
  <si>
    <t>СЗ02/21-370 от 30.06.2021</t>
  </si>
  <si>
    <t>AGR.15.005897</t>
  </si>
  <si>
    <t>СЗ02/22-166 от 01.04.2022</t>
  </si>
  <si>
    <t>PRD.002.100000085_COM005001</t>
  </si>
  <si>
    <t>AGR.07.000175</t>
  </si>
  <si>
    <t>Договор № КН05/18-29 от 15.02.2018 г.</t>
  </si>
  <si>
    <t>AGR.07.000408</t>
  </si>
  <si>
    <t>ГП №830 от 19.04.2019 предоставление спецтехники</t>
  </si>
  <si>
    <t>AGR.07.000455</t>
  </si>
  <si>
    <t>ПЗ №830 от 19.04.19 предост.спец.техники</t>
  </si>
  <si>
    <t>AGR.07.000545</t>
  </si>
  <si>
    <t>Договор № КН05/19-201 от 06.05.2019 г.</t>
  </si>
  <si>
    <t>AGR.07.000725</t>
  </si>
  <si>
    <t>Договор № КН05/19-251 от 10.09.2019 г.</t>
  </si>
  <si>
    <t>AGR.07.001602</t>
  </si>
  <si>
    <t>КН05/22-38 от 01.01.22</t>
  </si>
  <si>
    <t>AGR.07.001883</t>
  </si>
  <si>
    <t>КН05/23-27 от 01.01.23</t>
  </si>
  <si>
    <t>PRD.002.100000085_COM014001</t>
  </si>
  <si>
    <t>AGR.30.000249</t>
  </si>
  <si>
    <t>договор 25/1014 от 13.11.14</t>
  </si>
  <si>
    <t>AGR.30.000250</t>
  </si>
  <si>
    <t>счф КО 101 от 30.11.2020</t>
  </si>
  <si>
    <t>AGR.30.000251</t>
  </si>
  <si>
    <t>счф КО 132 от 31.12.2020</t>
  </si>
  <si>
    <t>AGR.30.000252</t>
  </si>
  <si>
    <t>счф 223 от 23.12.2020 г.</t>
  </si>
  <si>
    <t>AGR.30.001192</t>
  </si>
  <si>
    <t>Договор НО/23-47 от 27.03.2023</t>
  </si>
  <si>
    <t>PRD.002.100000086_COM009001</t>
  </si>
  <si>
    <t>AGR.13.000566</t>
  </si>
  <si>
    <t>ЛЦ-100097/001//СИБ118/19-в от 30.05.2019</t>
  </si>
  <si>
    <t>PRD.002.100000086_COM011001</t>
  </si>
  <si>
    <t>AGR.15.000760</t>
  </si>
  <si>
    <t>№ ЛЦ-95094/001 от 17.12.2018</t>
  </si>
  <si>
    <t>AGR.15.002851</t>
  </si>
  <si>
    <t>ЛЦ83819/001/СЗ02/17-306 от 26.12.2017 г</t>
  </si>
  <si>
    <t>AGR.15.005441</t>
  </si>
  <si>
    <t>СЗ02/21-728 от 29.12.2021</t>
  </si>
  <si>
    <t>AGR.15.006941</t>
  </si>
  <si>
    <t>СЗ02/22-754//ЛЦ-133535/001 от 20.12.2022</t>
  </si>
  <si>
    <t>AGR.15.007996</t>
  </si>
  <si>
    <t>СЗ02/23-571//ЛЦ-139427/001 от 24.10.2023</t>
  </si>
  <si>
    <t>PRD.002.100000087_COM004001</t>
  </si>
  <si>
    <t>AGR.06.000176</t>
  </si>
  <si>
    <t>Договор №КуО-К/316-ю от 25.02.2019</t>
  </si>
  <si>
    <t>AGR.06.000376</t>
  </si>
  <si>
    <t>Договор №КуО-АС/201с-ю от 01.01.2020 г.</t>
  </si>
  <si>
    <t>AGR.06.000406</t>
  </si>
  <si>
    <t>Договор №ННГ02/15-166//О-170-П от 18.09.2015 г. л/сч Б751001</t>
  </si>
  <si>
    <t>AGR.06.000408</t>
  </si>
  <si>
    <t>ННГ02/15-288//КуО-АС/201с-ю от 29.12.2015 г.</t>
  </si>
  <si>
    <t>PRD.002.100000088_COM004001</t>
  </si>
  <si>
    <t>AGR.013.000001814</t>
  </si>
  <si>
    <t>ННГ04/18-3 от 22.05.2018 г.</t>
  </si>
  <si>
    <t>AGR.06.000071</t>
  </si>
  <si>
    <t>ННГ04/18-6 от 17.09.2018 г.</t>
  </si>
  <si>
    <t>AGR.06.000072</t>
  </si>
  <si>
    <t>AGR.06.000309</t>
  </si>
  <si>
    <t>ННГ107/19-в от 27.09.2019 г.</t>
  </si>
  <si>
    <t>AGR.06.000320</t>
  </si>
  <si>
    <t>ННГ120/19-в от 15.11.2019 г.</t>
  </si>
  <si>
    <t>AGR.06.000443</t>
  </si>
  <si>
    <t>ННГ75/19-в от 27.05.2019 г.</t>
  </si>
  <si>
    <t>AGR.06.000725</t>
  </si>
  <si>
    <t>ННГ10/21-в от 12.02.2021 г.</t>
  </si>
  <si>
    <t>PRD.002.100000090_COM002019</t>
  </si>
  <si>
    <t>AGR.03.000153</t>
  </si>
  <si>
    <t>Договор № 134.51.104 от 28.01.2020 г.</t>
  </si>
  <si>
    <t>AGR.03.000415</t>
  </si>
  <si>
    <t>Договор поставки № 134.18.206 / Д005221 от 29.04.2021 г.</t>
  </si>
  <si>
    <t>AGR.03.000522</t>
  </si>
  <si>
    <t>Договор для счета 002</t>
  </si>
  <si>
    <t>AGR.03.000533</t>
  </si>
  <si>
    <t>Договор хранения Д017221 от 30.12.2021 г.</t>
  </si>
  <si>
    <t>PRD.002.100000090_COM004001</t>
  </si>
  <si>
    <t>AGR.06.000164</t>
  </si>
  <si>
    <t>ННГ02/18-103 от 04.12.2018 г</t>
  </si>
  <si>
    <t>AGR.06.000259</t>
  </si>
  <si>
    <t>ННГ02/18-104 от 04.12.2018 г</t>
  </si>
  <si>
    <t>AGR.06.000365</t>
  </si>
  <si>
    <t>ННГ111/19-в от 16.10.2019 г</t>
  </si>
  <si>
    <t>AGR.06.000366</t>
  </si>
  <si>
    <t>ННГ128/19-в от 29.11.2019 г</t>
  </si>
  <si>
    <t>PRD.002.100000090_COM014001</t>
  </si>
  <si>
    <t>AGR.33.000158</t>
  </si>
  <si>
    <t>№ НО-79/2022 от 20,04.2022 г.</t>
  </si>
  <si>
    <t>PRD.002.100000095_COM002019</t>
  </si>
  <si>
    <t>AGR.03.000318</t>
  </si>
  <si>
    <t>Договор поставки № Д013020 от 02.11.2020 г.</t>
  </si>
  <si>
    <t>PRD.002.100000104_COM014001</t>
  </si>
  <si>
    <t>AGR.30.000691</t>
  </si>
  <si>
    <t>НО-4/2022 от 01.02.2022</t>
  </si>
  <si>
    <t>AGR.30.000770</t>
  </si>
  <si>
    <t>НО-24/2022 от 01.04.2022</t>
  </si>
  <si>
    <t>AGR.30.000771</t>
  </si>
  <si>
    <t>НО-25/2022 от 01.04.2022</t>
  </si>
  <si>
    <t>AGR.30.000772</t>
  </si>
  <si>
    <t>НО-26/2022 от 01.04.2022</t>
  </si>
  <si>
    <t>AGR.30.000773</t>
  </si>
  <si>
    <t>НО-27/2022 от 01.04.2022</t>
  </si>
  <si>
    <t>AGR.30.000774</t>
  </si>
  <si>
    <t>НО-28/2022 от 01.04.2022</t>
  </si>
  <si>
    <t>AGR.30.000775</t>
  </si>
  <si>
    <t>НО-29/2022 от 01.04.2022</t>
  </si>
  <si>
    <t>AGR.30.000776</t>
  </si>
  <si>
    <t>НО-30/2022 от 01.04.2022</t>
  </si>
  <si>
    <t>AGR.30.000913</t>
  </si>
  <si>
    <t>Письмо-претензия №НО-829/2022 от 23.05.2022</t>
  </si>
  <si>
    <t>AGR.30.000972</t>
  </si>
  <si>
    <t>Письмо-претензия №НО-958/2022 от 10.06.2022</t>
  </si>
  <si>
    <t>AGR.30.001194</t>
  </si>
  <si>
    <t>Письмо-претензия №НО-432/2023 от 20.03.2023</t>
  </si>
  <si>
    <t>AGR.30.001316</t>
  </si>
  <si>
    <t>Письмо-претензия №НО-1537/2023 от 05.10.2023</t>
  </si>
  <si>
    <t>AGR.30.001317</t>
  </si>
  <si>
    <t>Письмо-претензия №НО-982/2023 от 22.06.2023</t>
  </si>
  <si>
    <t>AGR.30.001318</t>
  </si>
  <si>
    <t>Письмо-претензия №НО-927/2023 от 14.06.2023</t>
  </si>
  <si>
    <t>PRD.002.100000113_COM002019</t>
  </si>
  <si>
    <t>AGR.03.000067</t>
  </si>
  <si>
    <t>№ Д00311800</t>
  </si>
  <si>
    <t>AGR.03.000285</t>
  </si>
  <si>
    <t>Договор поставки № Д007420 от 15.06.2020 г.</t>
  </si>
  <si>
    <t>AGR.03.000758</t>
  </si>
  <si>
    <t>Договор № Д000822 от 15.09.2022г.</t>
  </si>
  <si>
    <t>PRD.002.100000114_COM007001</t>
  </si>
  <si>
    <t>AGR.007.000000174</t>
  </si>
  <si>
    <t>Договор №224/16/ЕНЭС02/16-76 от 01.12.2016г.</t>
  </si>
  <si>
    <t>AGR.007.000000186</t>
  </si>
  <si>
    <t>УНС02/17-331 от 15.08.2017</t>
  </si>
  <si>
    <t>AGR.09.000242</t>
  </si>
  <si>
    <t>УНС02/18-270 от 06.12.2018</t>
  </si>
  <si>
    <t>PRD.002.100000119_COM002019</t>
  </si>
  <si>
    <t>AGR.03.000839</t>
  </si>
  <si>
    <t>Договор от 15.02.2023 № Д003423</t>
  </si>
  <si>
    <t>PRD.002.100000122_COM009001</t>
  </si>
  <si>
    <t>AGR.13.000067</t>
  </si>
  <si>
    <t>Договор №126/18-в от 28.06.2018г.</t>
  </si>
  <si>
    <t>PRD.002.100000122_COM014001</t>
  </si>
  <si>
    <t>AGR.30.000909</t>
  </si>
  <si>
    <t>Договор НО-125/2022 от 16.06.2022</t>
  </si>
  <si>
    <t>AGR.30.000970</t>
  </si>
  <si>
    <t>Договор №НО-125/2022 от 16.06.2022</t>
  </si>
  <si>
    <t>PRD.002.100000123_COM007001</t>
  </si>
  <si>
    <t>AGR.09.000289</t>
  </si>
  <si>
    <t>УНС02/19-5 от 10.01.2019</t>
  </si>
  <si>
    <t>PRD.002.100000126_COM005001</t>
  </si>
  <si>
    <t>AGR.07.000030</t>
  </si>
  <si>
    <t>КН05/18-97 от 01.06.2018</t>
  </si>
  <si>
    <t>AGR.07.000038</t>
  </si>
  <si>
    <t>Дог. №КН05/17-97 от 01.06.18</t>
  </si>
  <si>
    <t>AGR.07.000066</t>
  </si>
  <si>
    <t>Дог. №КН05/18-115 от 13.07.18</t>
  </si>
  <si>
    <t>AGR.07.000224</t>
  </si>
  <si>
    <t>Дог.КН05/18-189 от 03.12.2018 г._составл.маркш.докум.</t>
  </si>
  <si>
    <t>AGR.07.000341</t>
  </si>
  <si>
    <t>Дог. №КН06/19-118 от 18.02.19</t>
  </si>
  <si>
    <t>AGR.07.000398</t>
  </si>
  <si>
    <t>Дог.КН06/19-137 от 18.03.2019 г.</t>
  </si>
  <si>
    <t>AGR.07.000631</t>
  </si>
  <si>
    <t>КН05/19-254 от 18.09.2019</t>
  </si>
  <si>
    <t>AGR.07.000665</t>
  </si>
  <si>
    <t>Договор № КН05/19-171 от 06.05.2019</t>
  </si>
  <si>
    <t>AGR.07.000830</t>
  </si>
  <si>
    <t>Договор № КН05/19-268 от 14.10.2019</t>
  </si>
  <si>
    <t>AGR.07.001212</t>
  </si>
  <si>
    <t>КН06/20-119 от 25.05.2020</t>
  </si>
  <si>
    <t>AGR.07.001236</t>
  </si>
  <si>
    <t>КН06/21-74 от 25.01.2021</t>
  </si>
  <si>
    <t>AGR.07.001485</t>
  </si>
  <si>
    <t>КН06/21-161 от 05.08.2021</t>
  </si>
  <si>
    <t>AGR.07.001813</t>
  </si>
  <si>
    <t>КН05/22-178 от 12.09.2022</t>
  </si>
  <si>
    <t>PRD.002.100000127_COM002019</t>
  </si>
  <si>
    <t>AGR.03.000314</t>
  </si>
  <si>
    <t>Разовая сделка (техническое обслуживание и поверка датчика д</t>
  </si>
  <si>
    <t>PRD.002.100000129_COM005001</t>
  </si>
  <si>
    <t>AGR.07.000309</t>
  </si>
  <si>
    <t>Дог. №КН06/19-09 от 01.01.19</t>
  </si>
  <si>
    <t>AGR.07.000359</t>
  </si>
  <si>
    <t>Дог. №КН06/19-116 от 05.02.19</t>
  </si>
  <si>
    <t>AGR.07.000656</t>
  </si>
  <si>
    <t>Договор №КН01/19-246 от 27.11.19</t>
  </si>
  <si>
    <t>AGR.07.001329</t>
  </si>
  <si>
    <t>КН06/21-99 от 29.03.2021</t>
  </si>
  <si>
    <t>AGR.07.001523</t>
  </si>
  <si>
    <t>КН06/22-29//21-066 от 17.12.21</t>
  </si>
  <si>
    <t>PRD.002.100000129_COM014001</t>
  </si>
  <si>
    <t>AGR.30.001237</t>
  </si>
  <si>
    <t>Договор № 23-026 от 03.07.2023г.</t>
  </si>
  <si>
    <t>PRD.002.100000130_</t>
  </si>
  <si>
    <t>AGR.07.001460</t>
  </si>
  <si>
    <t>КН05/21-185 от 20.07.2021 Газопровод от УПСВ до ВЖК ВР м/р,</t>
  </si>
  <si>
    <t>PRD.002.100000130_COM005001</t>
  </si>
  <si>
    <t>AGR.07.000002</t>
  </si>
  <si>
    <t>УПСВ Восточно-Рогозинского месторождения (письмо о решении Т</t>
  </si>
  <si>
    <t>AGR.07.000022</t>
  </si>
  <si>
    <t>AGR.07.000067</t>
  </si>
  <si>
    <t>КН05/18-125 от 07.08.18 "РВС-700 м3 № 3 УПСВ Восточно-Рогози</t>
  </si>
  <si>
    <t>AGR.07.000107</t>
  </si>
  <si>
    <t>ГП № 184/1 от 06.08.2018 года</t>
  </si>
  <si>
    <t>AGR.07.000108</t>
  </si>
  <si>
    <t>Дог. №КН05/18-139 от 29.08.18 "</t>
  </si>
  <si>
    <t>AGR.07.000444</t>
  </si>
  <si>
    <t>Договор №КН02/19-170 от 25.04.2019</t>
  </si>
  <si>
    <t>AGR.07.000528</t>
  </si>
  <si>
    <t>КН05/19-205 от 17.06.2019 "Площадка куста № 4 Восточно - Ро</t>
  </si>
  <si>
    <t>AGR.07.000686</t>
  </si>
  <si>
    <t>КН05/19-285 от 31.10.2019 "Насосная станция закачки пластово</t>
  </si>
  <si>
    <t>AGR.07.000856</t>
  </si>
  <si>
    <t>AGR.07.000929</t>
  </si>
  <si>
    <t>КН05/17-57 от 10.04.2017г."Площадка куста скважин № 5 Мастер</t>
  </si>
  <si>
    <t>AGR.07.000935</t>
  </si>
  <si>
    <t>Дог. №КН05/17-57 от 10.04.2017г."Площадка куста скважин № 5</t>
  </si>
  <si>
    <t>AGR.07.001073</t>
  </si>
  <si>
    <t>Договор №КН05/20-127 от 25.06.2020 (УПСВ ВР м/р. Система пож</t>
  </si>
  <si>
    <t>AGR.07.001287</t>
  </si>
  <si>
    <t>КН05/21-82 от 17.02.2021 (УПСВ ВР м/р.)</t>
  </si>
  <si>
    <t>AGR.07.001415</t>
  </si>
  <si>
    <t>№КН05/21-185 от 20.07.21 "Труб-ды ВРм"</t>
  </si>
  <si>
    <t>AGR.07.001497</t>
  </si>
  <si>
    <t>Претензия № 1736 от 29.11.2021 г.</t>
  </si>
  <si>
    <t>AGR.07.001716</t>
  </si>
  <si>
    <t>AGR.07.001915</t>
  </si>
  <si>
    <t>Претензия № 1291 от 29.09.2022 г.</t>
  </si>
  <si>
    <t>AGR.07.002044</t>
  </si>
  <si>
    <t>PRD.002.100000137_COM005001</t>
  </si>
  <si>
    <t>AGR.07.000363</t>
  </si>
  <si>
    <t>Дог. №КН06/19-1 от 01.01.19</t>
  </si>
  <si>
    <t>AGR.07.000576</t>
  </si>
  <si>
    <t>Дог. №19068/ КН05/19-216 от 08.07.2019</t>
  </si>
  <si>
    <t>AGR.07.000845</t>
  </si>
  <si>
    <t>Дог. №КН06/20-02 от 01.01.2020</t>
  </si>
  <si>
    <t>AGR.07.001288</t>
  </si>
  <si>
    <t>КН05/21-04 от 01.01.2021</t>
  </si>
  <si>
    <t>AGR.07.001593</t>
  </si>
  <si>
    <t>КН06/22-01 от 01.01.2022</t>
  </si>
  <si>
    <t>AGR.07.001882</t>
  </si>
  <si>
    <t>КН06/23-01 от 01.01.2023</t>
  </si>
  <si>
    <t>PRD.002.100000137_COM006001</t>
  </si>
  <si>
    <t>AGR.08.001161</t>
  </si>
  <si>
    <t>СИН.02.20-45 от 13.02.2020</t>
  </si>
  <si>
    <t>AGR.08.001981</t>
  </si>
  <si>
    <t>СИН.02.21-78 от 12.05.2021г</t>
  </si>
  <si>
    <t>AGR.08.002493</t>
  </si>
  <si>
    <t>СИН.02.22-163 от 01.06.2022г.</t>
  </si>
  <si>
    <t>AGR.08.002536</t>
  </si>
  <si>
    <t>СИН.02.22-163 от 01.06.2022</t>
  </si>
  <si>
    <t>AGR.08.003056</t>
  </si>
  <si>
    <t>СИН.02.23-163 от 14.06.2023г.</t>
  </si>
  <si>
    <t>PRD.002.100000137_COM007001</t>
  </si>
  <si>
    <t>AGR.007.000000185</t>
  </si>
  <si>
    <t>Договор №ЗРС-16016/УНС02/16-47 от 19.04.2016</t>
  </si>
  <si>
    <t>AGR.007.000000260</t>
  </si>
  <si>
    <t>УНС02/18-101 // 18041 от 30.05.2018</t>
  </si>
  <si>
    <t>AGR.09.000721</t>
  </si>
  <si>
    <t>УНС02/20-7 от 31.01.2020</t>
  </si>
  <si>
    <t>AGR.09.001333</t>
  </si>
  <si>
    <t>ДС №1 от 31.01.2022 к договору УНС02/20-7 от 31.01.2020</t>
  </si>
  <si>
    <t>PRD.002.100000138_COM005001</t>
  </si>
  <si>
    <t>AGR.07.000291</t>
  </si>
  <si>
    <t>Дог. № КН06/19-73 от 01.01.2019г.</t>
  </si>
  <si>
    <t>AGR.07.000762</t>
  </si>
  <si>
    <t>КН06/20-22 от 01.01.2020г.</t>
  </si>
  <si>
    <t>AGR.07.000839</t>
  </si>
  <si>
    <t>Претензия № 410 от 28.02.2020 г.</t>
  </si>
  <si>
    <t>AGR.07.000898</t>
  </si>
  <si>
    <t>Договор № КН06/16-54 от 01.02.2016 г. (питание, проживание)</t>
  </si>
  <si>
    <t>AGR.07.001241</t>
  </si>
  <si>
    <t>КН06/21-13 от 01.01.2021г.</t>
  </si>
  <si>
    <t>AGR.10.004498</t>
  </si>
  <si>
    <t>Договор № ОКБ02/24-115 от 01.01.2024</t>
  </si>
  <si>
    <t>Договор № УН01/24-04 от 01.01.2024</t>
  </si>
  <si>
    <t>PRD.002.100000139_COM014001</t>
  </si>
  <si>
    <t>AGR.30.000114</t>
  </si>
  <si>
    <t>Договор 28/2021 от 01.02.2021</t>
  </si>
  <si>
    <t>AGR.30.000115</t>
  </si>
  <si>
    <t>PRD.002.100000139_COM014002</t>
  </si>
  <si>
    <t>AGR.32.000078</t>
  </si>
  <si>
    <t>Договор №КН-20/2021 от 01.04.2021</t>
  </si>
  <si>
    <t>PRD.002.100000144_COM005001</t>
  </si>
  <si>
    <t>AGR.07.000135</t>
  </si>
  <si>
    <t>Дог. №КН06/18-134 от 23.08.2018</t>
  </si>
  <si>
    <t>PRD.002.100000148_COM009001</t>
  </si>
  <si>
    <t>AGR.13.000010</t>
  </si>
  <si>
    <t>Договор №104/18 от 01.06.2018 г.</t>
  </si>
  <si>
    <t>PRD.002.100000153_COM004001</t>
  </si>
  <si>
    <t>AGR.013.000001812</t>
  </si>
  <si>
    <t>ННГ02/17-184//048/17 от 31.01.2018 г.</t>
  </si>
  <si>
    <t>AGR.06.001043</t>
  </si>
  <si>
    <t>Договор №ННГ32/23-в_026/23 от 25.07.2023</t>
  </si>
  <si>
    <t>PRD.002.100000153_COM009001</t>
  </si>
  <si>
    <t>AGR.13.000258</t>
  </si>
  <si>
    <t>Договор подряда №173/18-в-028/18 от 01.11.2018г.</t>
  </si>
  <si>
    <t>AGR.13.000259</t>
  </si>
  <si>
    <t>Договор подряда №175/18-в-027-18 от 15.11.2018г.</t>
  </si>
  <si>
    <t>AGR.13.000260</t>
  </si>
  <si>
    <t>Договор подряда №197/18-в-035/18 от 03.12.2018г.</t>
  </si>
  <si>
    <t>AGR.13.000711</t>
  </si>
  <si>
    <t>Договор подряда №СИБ183/19-в от 07.11.2019</t>
  </si>
  <si>
    <t>AGR.13.000766</t>
  </si>
  <si>
    <t>Договор подряда №СИБ239/19-в от 02.12.2019</t>
  </si>
  <si>
    <t>AGR.13.000767</t>
  </si>
  <si>
    <t>Договор подряда №СИБ240/19-в от 02.12.2019</t>
  </si>
  <si>
    <t>AGR.13.000952</t>
  </si>
  <si>
    <t>Договор №1/18-и-002/18 от 09.01.2018г.</t>
  </si>
  <si>
    <t>AGR.13.001003</t>
  </si>
  <si>
    <t>Договор подряда №СИБ42/20-в от 16.03.2020 (продлен до 31.12.</t>
  </si>
  <si>
    <t>AGR.13.001015</t>
  </si>
  <si>
    <t>Договор №СИБ50/20-в-018/20 от 16.04.2020</t>
  </si>
  <si>
    <t>AGR.13.001046</t>
  </si>
  <si>
    <t>Договор №СИБ49/20-в-014/20 от 22.04.2020</t>
  </si>
  <si>
    <t>AGR.13.001198</t>
  </si>
  <si>
    <t>Договор подряда №СИБ4/21-в от 11.01.2021</t>
  </si>
  <si>
    <t>AGR.13.001199</t>
  </si>
  <si>
    <t>Договор подряда №СИБ2/21-в-003/21 от 18.01.2021</t>
  </si>
  <si>
    <t>AGR.13.001374</t>
  </si>
  <si>
    <t>Договор подряда №СИБ94/21-в-018/21 от 24.06.2021</t>
  </si>
  <si>
    <t>AGR.13.001409</t>
  </si>
  <si>
    <t>Договор подряда №СИБ79/21-в-015/21 от 24.06.2021 (до 25.12.2</t>
  </si>
  <si>
    <t>AGR.13.001590</t>
  </si>
  <si>
    <t>Договор подряда №СИБ7/22-в-006/22 от 04.02.2022</t>
  </si>
  <si>
    <t>PRD.002.100000153_COM014001</t>
  </si>
  <si>
    <t>AGR.30.001149</t>
  </si>
  <si>
    <t>Акт передачи талонов от 09.12.2022</t>
  </si>
  <si>
    <t>PRD.002.100000153_COM014002</t>
  </si>
  <si>
    <t>AGR.32.000131</t>
  </si>
  <si>
    <t>Договор №КН-39/2020-053/20 от 10.12.2020г</t>
  </si>
  <si>
    <t>AGR.32.000237</t>
  </si>
  <si>
    <t>Договор № КН-104/2021 - 023/21 (ПИР) от 15.11.2021</t>
  </si>
  <si>
    <t>PRD.002.100000156_COM007001</t>
  </si>
  <si>
    <t>AGR.007.000000184</t>
  </si>
  <si>
    <t>Договор подряда №УНС02/17-207 от 04.09.2017</t>
  </si>
  <si>
    <t>AGR.007.000000195</t>
  </si>
  <si>
    <t>Договор подряда №УНС02/17-359 от 20.11.2017</t>
  </si>
  <si>
    <t>AGR.007.000000206</t>
  </si>
  <si>
    <t>Договор подряда №УНС02/17-410 от 27.12.2017</t>
  </si>
  <si>
    <t>AGR.007.000000261</t>
  </si>
  <si>
    <t>УНС02/18-121 от 19.06.2018</t>
  </si>
  <si>
    <t>AGR.09.000002</t>
  </si>
  <si>
    <t>УНС02/18-107 от 01.06.2018</t>
  </si>
  <si>
    <t>AGR.09.000101</t>
  </si>
  <si>
    <t>УНС02/18-175 от 28.08.2018</t>
  </si>
  <si>
    <t>AGR.09.000151</t>
  </si>
  <si>
    <t>УНС02/18-232 от 29.10.2018</t>
  </si>
  <si>
    <t>AGR.09.000152</t>
  </si>
  <si>
    <t>УНС02/18-231 от 29.10.2018</t>
  </si>
  <si>
    <t>AGR.09.000172</t>
  </si>
  <si>
    <t>УНС02/18-235 от 31.10.2018</t>
  </si>
  <si>
    <t>AGR.09.000350</t>
  </si>
  <si>
    <t>ДС №2 от 20.03.2019 к договору УНС02/14-426 от 01.09.2014 //</t>
  </si>
  <si>
    <t>AGR.09.000810</t>
  </si>
  <si>
    <t>УНС02/17-369 от 19.12.2017</t>
  </si>
  <si>
    <t>AGR.09.000843</t>
  </si>
  <si>
    <t>УНС02/14-426 от 01.09.2014 // О 03-09/2014</t>
  </si>
  <si>
    <t>PRD.002.100000160_COM007001</t>
  </si>
  <si>
    <t>AGR.09.000051</t>
  </si>
  <si>
    <t>УНС02/18-144 от 19.07.2018</t>
  </si>
  <si>
    <t>AGR.09.000424</t>
  </si>
  <si>
    <t>ДС №4 от 31.05.2019 к договору УНС02/17-345 от 01.11.2017</t>
  </si>
  <si>
    <t>AGR.09.000820</t>
  </si>
  <si>
    <t>УНС02/17-345 от 01.11.2017</t>
  </si>
  <si>
    <t>AGR.09.000904</t>
  </si>
  <si>
    <t>ДС №6 от 20.07.2020 к договору УНС02/17-345 от 01.11.2017</t>
  </si>
  <si>
    <t>AGR.09.000996</t>
  </si>
  <si>
    <t>УНС02/20-145 от 23.11.2020</t>
  </si>
  <si>
    <t>AGR.09.001141</t>
  </si>
  <si>
    <t>ДС №1 от 09.06.2021 к договору УНС02/20-145 от 23.11.2020</t>
  </si>
  <si>
    <t>PRD.002.100000163_COM002019</t>
  </si>
  <si>
    <t>AGR.03.000320</t>
  </si>
  <si>
    <t>Договор оказания услуг о проведении экспертизы промышленной</t>
  </si>
  <si>
    <t>AGR.03.000425</t>
  </si>
  <si>
    <t>Договор №Д007921 от 28.06.2021 г.</t>
  </si>
  <si>
    <t>AGR.03.000532</t>
  </si>
  <si>
    <t>Договор 01/2022 от 24.01.2022 г.</t>
  </si>
  <si>
    <t>AGR.03.000587</t>
  </si>
  <si>
    <t>Договор от 25.02.2022 № Д002622</t>
  </si>
  <si>
    <t>AGR.03.000600</t>
  </si>
  <si>
    <t>Договор от 01.04.2022 № Д003722</t>
  </si>
  <si>
    <t>AGR.03.000603</t>
  </si>
  <si>
    <t>Договор на выполнение комплексного обследования технического</t>
  </si>
  <si>
    <t>AGR.03.000805</t>
  </si>
  <si>
    <t>Договор от 25.11.2022 № Д011622</t>
  </si>
  <si>
    <t>AGR.03.000860</t>
  </si>
  <si>
    <t>Договор подряда от 12.04.2023 № Д005223</t>
  </si>
  <si>
    <t>PRD.002.100000163_COM011001</t>
  </si>
  <si>
    <t>AGR.15.005843</t>
  </si>
  <si>
    <t>СЗ02/22-29 от 24.01.2022</t>
  </si>
  <si>
    <t>PRD.002.100000166_COM006001</t>
  </si>
  <si>
    <t>AGR.08.000595</t>
  </si>
  <si>
    <t>Договор №СИН.04.1-14 от 11.03.2019г.</t>
  </si>
  <si>
    <t>AGR.08.000636</t>
  </si>
  <si>
    <t>Договор №СИН.04.19-14 от 11.03.2019г.</t>
  </si>
  <si>
    <t>AGR.08.003172</t>
  </si>
  <si>
    <t>СИН.02.23-378 от 04.12.2023</t>
  </si>
  <si>
    <t>PRD.002.100000167_COM006001</t>
  </si>
  <si>
    <t>AGR.08.002866</t>
  </si>
  <si>
    <t>СИН.02.23-25 от 20.01.2023г.</t>
  </si>
  <si>
    <t>PRD.002.100000170_COM005001</t>
  </si>
  <si>
    <t>AGR.07.000209</t>
  </si>
  <si>
    <t>Дог. №КН 06/17-219 от 13.12.2018</t>
  </si>
  <si>
    <t>AGR.07.000234</t>
  </si>
  <si>
    <t>Дог. №КН 05/18-92 от 25.05.2018</t>
  </si>
  <si>
    <t>AGR.07.000273</t>
  </si>
  <si>
    <t>Дог. №КН 05/19-83 от 01.01.2019</t>
  </si>
  <si>
    <t>AGR.07.000427</t>
  </si>
  <si>
    <t>Дог. №КН 05/19-88 от 01.01.2019</t>
  </si>
  <si>
    <t>AGR.07.000789</t>
  </si>
  <si>
    <t>Дог. №КН 05/20-13 от 01.01.2020</t>
  </si>
  <si>
    <t>AGR.07.001256</t>
  </si>
  <si>
    <t>КН 06/21-07 от 01.01.2021</t>
  </si>
  <si>
    <t>PRD.002.100000170_COM014001</t>
  </si>
  <si>
    <t>AGR.30.000296</t>
  </si>
  <si>
    <t>т.н. 365 от 17.12.2020г. (спец 32)</t>
  </si>
  <si>
    <t>PRD.002.100000175_COM004001</t>
  </si>
  <si>
    <t>AGR.06.000036</t>
  </si>
  <si>
    <t>ННГ02/18-65 от 24.07.2018</t>
  </si>
  <si>
    <t>AGR.06.000054</t>
  </si>
  <si>
    <t>ННГ02/17-192 от 24.11.2017</t>
  </si>
  <si>
    <t>AGR.06.000146</t>
  </si>
  <si>
    <t>ННГ04/18-17 от 22.11.2018</t>
  </si>
  <si>
    <t>AGR.06.000150</t>
  </si>
  <si>
    <t>ННГ04/18-7 от 20.09.2018</t>
  </si>
  <si>
    <t>AGR.06.000201</t>
  </si>
  <si>
    <t>ННГ48/19-в от 12.04.2019</t>
  </si>
  <si>
    <t>AGR.06.000228</t>
  </si>
  <si>
    <t>ННГ84/19-в от 01.07.2019</t>
  </si>
  <si>
    <t>AGR.06.000286</t>
  </si>
  <si>
    <t>ННГ91/19 от 01.08.2019</t>
  </si>
  <si>
    <t>AGR.06.000331</t>
  </si>
  <si>
    <t>ННГ104/19-в от 16.09.2019</t>
  </si>
  <si>
    <t>AGR.06.000344</t>
  </si>
  <si>
    <t>ННГ139/19-в от 16.12.2019</t>
  </si>
  <si>
    <t>AGR.06.000610</t>
  </si>
  <si>
    <t>ННГ49/20-в от 26.08.2020</t>
  </si>
  <si>
    <t>AGR.06.000637</t>
  </si>
  <si>
    <t>ННГ70/20-в от 05.11.2020</t>
  </si>
  <si>
    <t>AGR.06.000674</t>
  </si>
  <si>
    <t>ННГ42/20-в от 31.07.2020</t>
  </si>
  <si>
    <t>AGR.06.000675</t>
  </si>
  <si>
    <t>ННГ44/20-в от 03.09.2020</t>
  </si>
  <si>
    <t>AGR.06.000693</t>
  </si>
  <si>
    <t>ННГ12/21-в от 26.02.2021</t>
  </si>
  <si>
    <t>AGR.06.000762</t>
  </si>
  <si>
    <t>ННГ47/21-в от 10.09.2021</t>
  </si>
  <si>
    <t>AGR.06.000828</t>
  </si>
  <si>
    <t>ННГ49/21-в от 20.09.2021</t>
  </si>
  <si>
    <t>AGR.06.000847</t>
  </si>
  <si>
    <t>ННГ4/22-в от 28.02.2022</t>
  </si>
  <si>
    <t>AGR.06.000856</t>
  </si>
  <si>
    <t>Договор №ННГ13/22-в от 06.04.2022</t>
  </si>
  <si>
    <t>AGR.06.000960</t>
  </si>
  <si>
    <t>Договор №ННГ69/22-в от 20.12.2022</t>
  </si>
  <si>
    <t>AGR.06.000961</t>
  </si>
  <si>
    <t>Договор №ННГ67/22-в от 12.12.2022</t>
  </si>
  <si>
    <t>AGR.06.000962</t>
  </si>
  <si>
    <t>Договор №ННГ59/22-в от 07.12.2022</t>
  </si>
  <si>
    <t>AGR.06.001052</t>
  </si>
  <si>
    <t>Договор №ННГ48/23-в от 17.10.2023</t>
  </si>
  <si>
    <t>AGR.06.001053</t>
  </si>
  <si>
    <t>Договор №ННГ40/23-в от 15.09.2023</t>
  </si>
  <si>
    <t>AGR.06.001054</t>
  </si>
  <si>
    <t>Договор №ННГ62/23-в от 12.12.2023</t>
  </si>
  <si>
    <t>PRD.002.100000176_COM005001</t>
  </si>
  <si>
    <t>AGR.07.000032</t>
  </si>
  <si>
    <t>Дог. №КН05/18-34 от 26.02.18г.</t>
  </si>
  <si>
    <t>AGR.07.000033</t>
  </si>
  <si>
    <t>Дог. №КН05/18-35 от 26.02.18г.</t>
  </si>
  <si>
    <t>AGR.07.000429</t>
  </si>
  <si>
    <t>Дог. №КН05/19-135 от 12.03.19г.</t>
  </si>
  <si>
    <t>AGR.07.000501</t>
  </si>
  <si>
    <t>Дог. №КН05/19-134 от 12.03.19г.</t>
  </si>
  <si>
    <t>PRD.002.100000180_COM007001</t>
  </si>
  <si>
    <t>AGR.007.000000075</t>
  </si>
  <si>
    <t>ДС №9 от 04.12.2017 к договору 05-36 от 28.05.2012</t>
  </si>
  <si>
    <t>AGR.09.000277</t>
  </si>
  <si>
    <t>ДС №10 от 01.10.2018 к договору 05-36 от 28.05.2012</t>
  </si>
  <si>
    <t>PRD.002.100000181_COM007001</t>
  </si>
  <si>
    <t>AGR.09.000434</t>
  </si>
  <si>
    <t>УНС02/19-123 от 06.06.2019</t>
  </si>
  <si>
    <t>PRD.002.100000182_COM007001</t>
  </si>
  <si>
    <t>AGR.007.000000016</t>
  </si>
  <si>
    <t>ДС №2 от 02.04.2018 к договору 937/УНС02/17-7 от 01.02.2017</t>
  </si>
  <si>
    <t>AGR.007.000000017</t>
  </si>
  <si>
    <t>ДС №2 от 02.04.2018 к договору 939/УНС02/17-13 от 01.02.2017</t>
  </si>
  <si>
    <t>AGR.007.000000194</t>
  </si>
  <si>
    <t>957/УНС02/17-378 от 05.12.2017</t>
  </si>
  <si>
    <t>AGR.007.000000244</t>
  </si>
  <si>
    <t>ДС №1 от 25.09.2018 к договору 962/УНС02/18-51 от 23.03.2018</t>
  </si>
  <si>
    <t>AGR.09.000015</t>
  </si>
  <si>
    <t>968/УНС02/18-131 от 28.06.2018</t>
  </si>
  <si>
    <t>AGR.09.000141</t>
  </si>
  <si>
    <t>УНС02/18-233 от 30.05.2018</t>
  </si>
  <si>
    <t>AGR.09.000167</t>
  </si>
  <si>
    <t>УНС02/18-234 от 30.05.2018</t>
  </si>
  <si>
    <t>AGR.09.000285</t>
  </si>
  <si>
    <t>ДС №2 от 29.01.2019 к договору 962/УНС02/18-51 от 23.03.2018</t>
  </si>
  <si>
    <t>AGR.09.000312</t>
  </si>
  <si>
    <t>УНС02/19-28 от 13.02.2019</t>
  </si>
  <si>
    <t>AGR.09.000631</t>
  </si>
  <si>
    <t>УНС02/19-265 от 04.12.2019</t>
  </si>
  <si>
    <t>AGR.09.000680</t>
  </si>
  <si>
    <t>ДС № 1 от 25.11.2019 к договору УНС02/19-28 от 13.02.2019</t>
  </si>
  <si>
    <t>AGR.09.000766</t>
  </si>
  <si>
    <t>УНС02/20-42 от 30.03.2020</t>
  </si>
  <si>
    <t>AGR.09.001072</t>
  </si>
  <si>
    <t>УНС02/21-21 от 05.03.2021</t>
  </si>
  <si>
    <t>AGR.09.001162</t>
  </si>
  <si>
    <t>УНС02/21-80 от 22.06.2021</t>
  </si>
  <si>
    <t>AGR.09.001202</t>
  </si>
  <si>
    <t>УНС02/21-108 от 16.08.2021</t>
  </si>
  <si>
    <t>PRD.002.100000182_COM011001</t>
  </si>
  <si>
    <t>AGR.15.000033</t>
  </si>
  <si>
    <t>958/СЗ02/18-26 от 13.02.2018г.</t>
  </si>
  <si>
    <t>PRD.002.100000185_COM005001</t>
  </si>
  <si>
    <t>AGR.07.000278</t>
  </si>
  <si>
    <t>Договор № КН06/19-110 от 01.01.2019 г.</t>
  </si>
  <si>
    <t>AGR.07.000282</t>
  </si>
  <si>
    <t>Дог. № КН06/19-70 от 01.01.2019г.</t>
  </si>
  <si>
    <t>AGR.07.000369</t>
  </si>
  <si>
    <t>Претензия Исх № 445 от 27.02.2019 г.</t>
  </si>
  <si>
    <t>AGR.07.000761</t>
  </si>
  <si>
    <t>КН06/20-23 от 01.01.2020г.</t>
  </si>
  <si>
    <t>PRD.002.100000185_COM014001</t>
  </si>
  <si>
    <t>AGR.30.000393</t>
  </si>
  <si>
    <t>Договор б/н от 01.02.2014 г.</t>
  </si>
  <si>
    <t>PRD.002.100000187_COM007001</t>
  </si>
  <si>
    <t>AGR.09.000570</t>
  </si>
  <si>
    <t>УНС02/19-210 от 01.10.2019</t>
  </si>
  <si>
    <t>AGR.10.004486</t>
  </si>
  <si>
    <t>Договор № ОКБ02/23-463 от 12.12.2023</t>
  </si>
  <si>
    <t>AGR.42.000162</t>
  </si>
  <si>
    <t>Договор № УН02/23-59 от 12.12.2023</t>
  </si>
  <si>
    <t>PRD.002.100000189_COM014002</t>
  </si>
  <si>
    <t>AGR.32.000142</t>
  </si>
  <si>
    <t>Договор № КН-69/2021 от 12.10.2021г</t>
  </si>
  <si>
    <t>AGR.32.000281</t>
  </si>
  <si>
    <t>Договор № КН-7/2022 от 10.01.2022г</t>
  </si>
  <si>
    <t>PRD.002.100000196_COM009001</t>
  </si>
  <si>
    <t>AGR.013.000001573</t>
  </si>
  <si>
    <t>Договор №395/17-в от 07.11.2017г.</t>
  </si>
  <si>
    <t>AGR.13.000577</t>
  </si>
  <si>
    <t>Договор №СИБ101/19-в от 20.06.2019</t>
  </si>
  <si>
    <t>AGR.13.001042</t>
  </si>
  <si>
    <t>Договор №СИБ67/20-в от 22.06.2020</t>
  </si>
  <si>
    <t>AGR.13.001128</t>
  </si>
  <si>
    <t>Договор №СИБ126/20-в от 01.12.2020</t>
  </si>
  <si>
    <t>AGR.13.001235</t>
  </si>
  <si>
    <t>заполнить новым</t>
  </si>
  <si>
    <t>AGR.13.001307</t>
  </si>
  <si>
    <t>Договор №СИБ59/21-в от 07.05.2021</t>
  </si>
  <si>
    <t>PRD.002.100000201_COM002019</t>
  </si>
  <si>
    <t>AGR.03.000846</t>
  </si>
  <si>
    <t>Договор от 06.03.2023 № Д004123</t>
  </si>
  <si>
    <t>PRD.002.100000204_COM007001</t>
  </si>
  <si>
    <t>AGR.007.000000020</t>
  </si>
  <si>
    <t>Договор №УНС02/15-78 от 15.04.2015</t>
  </si>
  <si>
    <t>AGR.007.000000021</t>
  </si>
  <si>
    <t>ДС №5 от 28.12.2018 к договору УНС02/16-166 от 09.09.2016</t>
  </si>
  <si>
    <t>AGR.007.000000301</t>
  </si>
  <si>
    <t>УНС02/16-166 от 09.09.2016</t>
  </si>
  <si>
    <t>AGR.09.000098</t>
  </si>
  <si>
    <t>ДС №3 от 30.06.2018 к договору УНС02/16-166 от 09.09.2016</t>
  </si>
  <si>
    <t>PRD.002.100000213_COM005001</t>
  </si>
  <si>
    <t>AGR.07.000316</t>
  </si>
  <si>
    <t>Дог. №КН06/19-33 от 01.01.2019 г.</t>
  </si>
  <si>
    <t>AGR.07.001843</t>
  </si>
  <si>
    <t>10/КН06/23-39 от 01.01.2023</t>
  </si>
  <si>
    <t>PRD.002.100000223_COM011001</t>
  </si>
  <si>
    <t>AGR.15.001230</t>
  </si>
  <si>
    <t>СЗ02/19-73 от 07.03.2019 г.</t>
  </si>
  <si>
    <t>AGR.15.002468</t>
  </si>
  <si>
    <t>СЗ02/20-68 от 13.02.2020г.</t>
  </si>
  <si>
    <t>PRD.002.100000224_COM011001</t>
  </si>
  <si>
    <t>AGR.15.001390</t>
  </si>
  <si>
    <t>№СЗ02/19-77 от 13.03.2019</t>
  </si>
  <si>
    <t>AGR.15.002448</t>
  </si>
  <si>
    <t>№СЗ02/20-45 от 04.02.2020г.</t>
  </si>
  <si>
    <t>AGR.15.003747</t>
  </si>
  <si>
    <t>СЗ02/21-36 от 01.02.2021</t>
  </si>
  <si>
    <t>PRD.002.100000232_COM002019</t>
  </si>
  <si>
    <t>AGR.03.000118</t>
  </si>
  <si>
    <t>Договор поставки № 672/2 (Д02001900)</t>
  </si>
  <si>
    <t>AGR.03.000344</t>
  </si>
  <si>
    <t>Договор поставки №Д014320 от 01.01.2021 г.</t>
  </si>
  <si>
    <t>PRD.002.100000232_COM011001</t>
  </si>
  <si>
    <t>AGR.15.001179</t>
  </si>
  <si>
    <t>СЗ02/19-75 от 13.03.2019</t>
  </si>
  <si>
    <t>AGR.15.002445</t>
  </si>
  <si>
    <t>СЗ02/20-41 от 31.01.2020г.</t>
  </si>
  <si>
    <t>AGR.15.003746</t>
  </si>
  <si>
    <t>СЗ02/21-37 от 01.02.2021</t>
  </si>
  <si>
    <t>AGR.15.005631</t>
  </si>
  <si>
    <t>СЗ02/22-78 от 10.02.2022</t>
  </si>
  <si>
    <t>PRD.002.100000249_COM002019</t>
  </si>
  <si>
    <t>AGR.03.000156</t>
  </si>
  <si>
    <t>Д02911300</t>
  </si>
  <si>
    <t>AGR.03.000275</t>
  </si>
  <si>
    <t>договор на техническое обслуживание автоматической пожарной</t>
  </si>
  <si>
    <t>PRD.002.100000255_COM002019</t>
  </si>
  <si>
    <t>AGR.03.000179</t>
  </si>
  <si>
    <t>Договор на техническое обслуживание средств электрохимзащиты</t>
  </si>
  <si>
    <t>PRD.002.100000262_COM005001</t>
  </si>
  <si>
    <t>AGR.07.000206</t>
  </si>
  <si>
    <t>Дог КН02/18-164 от 26.10.2018</t>
  </si>
  <si>
    <t>PRD.002.100000276_COM005001</t>
  </si>
  <si>
    <t>AGR.07.001198</t>
  </si>
  <si>
    <t>КН06/20-161 от 21.09.2020г.</t>
  </si>
  <si>
    <t>AGR.07.001818</t>
  </si>
  <si>
    <t>КН05/22-154 от 21.06.2022г.</t>
  </si>
  <si>
    <t>PRD.002.100000276_COM006001</t>
  </si>
  <si>
    <t>AGR.006.000001264</t>
  </si>
  <si>
    <t>договор № СИН.02.17-227 от 04.09.2017г.</t>
  </si>
  <si>
    <t>PRD.002.100000288_COM009001</t>
  </si>
  <si>
    <t>AGR.13.000965</t>
  </si>
  <si>
    <t>105/ЮЛ от 19.12.2011</t>
  </si>
  <si>
    <t>PRD.002.100000288_COM010001</t>
  </si>
  <si>
    <t>AGR.14.000301</t>
  </si>
  <si>
    <t>PRD.002.100000288_COM014001</t>
  </si>
  <si>
    <t>AGR.30.000996</t>
  </si>
  <si>
    <t>Единый договор № 850000590860 (не использовать)</t>
  </si>
  <si>
    <t>AGR.30.001130</t>
  </si>
  <si>
    <t>Единый договор № 850000590860</t>
  </si>
  <si>
    <t>PRD.002.100000293_COM006001</t>
  </si>
  <si>
    <t>AGR.08.000390</t>
  </si>
  <si>
    <t>Договор №СИН.02.18-315 от 24.10.2018 года</t>
  </si>
  <si>
    <t>AGR.08.000405</t>
  </si>
  <si>
    <t>СИН.02.18-365 от 24.11.2018 года</t>
  </si>
  <si>
    <t>PRD.002.100000295_COM007001</t>
  </si>
  <si>
    <t>AGR.09.000354</t>
  </si>
  <si>
    <t>Договор № 57530000 (01) Ожгинское н.м.(ранее 57630000)</t>
  </si>
  <si>
    <t>AGR.09.000355</t>
  </si>
  <si>
    <t>Договор №57530000 (07) Ожгинское н.м.(ранее 57630000)</t>
  </si>
  <si>
    <t>AGR.09.000356</t>
  </si>
  <si>
    <t>Договор №57530000 (04) Ожгинское н.м.(ранее 57630000)</t>
  </si>
  <si>
    <t>AGR.09.000357</t>
  </si>
  <si>
    <t>Договор №57761000(01) Алтыновское н.м.</t>
  </si>
  <si>
    <t>AGR.09.000358</t>
  </si>
  <si>
    <t>Договор №57538000(01) Алтыновское н.м.</t>
  </si>
  <si>
    <t>AGR.09.000359</t>
  </si>
  <si>
    <t>Договор №57538000(07) Алтыновское н.м.</t>
  </si>
  <si>
    <t>AGR.09.000360</t>
  </si>
  <si>
    <t>Договор № 57530000 (01) ПНН г. Кунгур (ранее 57722000)</t>
  </si>
  <si>
    <t>AGR.09.000361</t>
  </si>
  <si>
    <t>Договор №57730000(01) Ескинское н.м.</t>
  </si>
  <si>
    <t>AGR.09.000362</t>
  </si>
  <si>
    <t>Договор №57730000(07) Ескинское н.м.</t>
  </si>
  <si>
    <t>AGR.09.000363</t>
  </si>
  <si>
    <t>Договор №57761000(01) Каменское н.м.</t>
  </si>
  <si>
    <t>AGR.09.000364</t>
  </si>
  <si>
    <t>Договор №57761000(07) Каменское н.м.</t>
  </si>
  <si>
    <t>AGR.09.000365</t>
  </si>
  <si>
    <t>Договор №57757000(01) Капканское н.м.</t>
  </si>
  <si>
    <t>AGR.09.000366</t>
  </si>
  <si>
    <t>Договор №57757000(07) Капканское н.м.</t>
  </si>
  <si>
    <t>AGR.09.000367</t>
  </si>
  <si>
    <t>Договор №57529000 (01) Дубовогорское н.м.(ранее 57628000)</t>
  </si>
  <si>
    <t>AGR.09.001270</t>
  </si>
  <si>
    <t>Договор №57538000(01) Гущинское н.м.</t>
  </si>
  <si>
    <t>AGR.09.001271</t>
  </si>
  <si>
    <t>Договор №57538000(07) Гущинское н.м.</t>
  </si>
  <si>
    <t>AGR.09.001313</t>
  </si>
  <si>
    <t>PRD.002.100000327_COM007001</t>
  </si>
  <si>
    <t>AGR.09.000100</t>
  </si>
  <si>
    <t>УНС02/18-176 от 20.08.2018</t>
  </si>
  <si>
    <t>AGR.09.000392</t>
  </si>
  <si>
    <t>ДС №1 от 08.04.2019 к договору УНС02/18-176 от 20.08.2018</t>
  </si>
  <si>
    <t>AGR.09.000860</t>
  </si>
  <si>
    <t>УНС02/20-41 от 20.03.2020</t>
  </si>
  <si>
    <t>AGR.09.001461</t>
  </si>
  <si>
    <t>УНС02/22-144 от 11.08.2022</t>
  </si>
  <si>
    <t>PRD.002.100000327_COM011001</t>
  </si>
  <si>
    <t>AGR.15.000417</t>
  </si>
  <si>
    <t>СЗ02/18-240 от 25.06.18</t>
  </si>
  <si>
    <t>AGR.15.001431</t>
  </si>
  <si>
    <t>СЗ02/19-241 от 18.06.2019г</t>
  </si>
  <si>
    <t>AGR.15.002039</t>
  </si>
  <si>
    <t>СЗ02/19-378 от 22.08.2019</t>
  </si>
  <si>
    <t>AGR.15.002133</t>
  </si>
  <si>
    <t>СЗ02/19-565 от 22.08.2019</t>
  </si>
  <si>
    <t>AGR.15.002583</t>
  </si>
  <si>
    <t>СЗ02/19-568 от 20.11.2019</t>
  </si>
  <si>
    <t>AGR.15.002969</t>
  </si>
  <si>
    <t>СЗ02/20-237 от 27.05.2020</t>
  </si>
  <si>
    <t>AGR.15.003509</t>
  </si>
  <si>
    <t>СЗ02/20-474 от 02.12.2020</t>
  </si>
  <si>
    <t>AGR.15.004098</t>
  </si>
  <si>
    <t>СЗ02/21-161 от 31.03.2021</t>
  </si>
  <si>
    <t>AGR.15.004121</t>
  </si>
  <si>
    <t>СЗ02/21-194 от 07.04.2021</t>
  </si>
  <si>
    <t>AGR.15.004497</t>
  </si>
  <si>
    <t>СЗ02/21-292 от 26.05.2021</t>
  </si>
  <si>
    <t>AGR.15.004718</t>
  </si>
  <si>
    <t>СЗ02/21-402 от 20.07.2021</t>
  </si>
  <si>
    <t>AGR.15.005635</t>
  </si>
  <si>
    <t>СЗ02/22-66 от 09.02.2022</t>
  </si>
  <si>
    <t>AGR.15.005641</t>
  </si>
  <si>
    <t>СЗ02/22-65 от 09.02.2022</t>
  </si>
  <si>
    <t>AGR.15.005896</t>
  </si>
  <si>
    <t>СЗ02/22-165 от 31.03.2022</t>
  </si>
  <si>
    <t>AGR.15.006076</t>
  </si>
  <si>
    <t>СЗ02/22-243 от 25.04.2022</t>
  </si>
  <si>
    <t>AGR.15.007018</t>
  </si>
  <si>
    <t>СЗ02/22-787 от 27.12.2022</t>
  </si>
  <si>
    <t>AGR.15.007353</t>
  </si>
  <si>
    <t>СЗ02/23-204 от 21.04.2023</t>
  </si>
  <si>
    <t>AGR.15.007605</t>
  </si>
  <si>
    <t>СЗ02/23-331 от 29.06.2023</t>
  </si>
  <si>
    <t>AGR.15.007606</t>
  </si>
  <si>
    <t>СЗ02/23-329 от 28.06.2023</t>
  </si>
  <si>
    <t>AGR.15.008083</t>
  </si>
  <si>
    <t>СЗ02/23-651 от 28.11.2023</t>
  </si>
  <si>
    <t>PRD.002.100000327_COM014008</t>
  </si>
  <si>
    <t>AGR.30.001081</t>
  </si>
  <si>
    <t>Договор № ОШ-11/2022 от 15.07.2022</t>
  </si>
  <si>
    <t>AGR.37.000081</t>
  </si>
  <si>
    <t>Договор № ОШ/23-7 от 01.03.2023</t>
  </si>
  <si>
    <t>PRD.002.100000340_COM002019</t>
  </si>
  <si>
    <t>AGR.03.000142</t>
  </si>
  <si>
    <t>AGR.17.000706</t>
  </si>
  <si>
    <t>Счет № С2024-02-13294 от 05.02.2024</t>
  </si>
  <si>
    <t>AGR.05.000064</t>
  </si>
  <si>
    <t>Счет №С2024-02-13292 от 05.02.2024</t>
  </si>
  <si>
    <t>PRD.002.100000340_COM004001</t>
  </si>
  <si>
    <t>AGR.06.000436</t>
  </si>
  <si>
    <t>PRD.002.100000340_COM005001</t>
  </si>
  <si>
    <t>AGR.07.000973</t>
  </si>
  <si>
    <t>Дог. №141-40/2590 от 27.12.11</t>
  </si>
  <si>
    <t>PRD.002.100000340_COM006001</t>
  </si>
  <si>
    <t>AGR.08.000054</t>
  </si>
  <si>
    <t>Счет № С2018-02-78500 от 11.07.18г.</t>
  </si>
  <si>
    <t>AGR.08.000403</t>
  </si>
  <si>
    <t>Счет № С2019-02-4898 от 30.01.2019г.</t>
  </si>
  <si>
    <t>AGR.08.000434</t>
  </si>
  <si>
    <t>Счет № С2019-02-9120 от 13.02.2019г.</t>
  </si>
  <si>
    <t>AGR.08.001263</t>
  </si>
  <si>
    <t>публикация сведений</t>
  </si>
  <si>
    <t>PRD.002.100000340_COM007001</t>
  </si>
  <si>
    <t>AGR.09.000857</t>
  </si>
  <si>
    <t>AGR.10.004520</t>
  </si>
  <si>
    <t>Счет № С2024-02-13305 от 05.02.2024</t>
  </si>
  <si>
    <t>AGR.12.000235</t>
  </si>
  <si>
    <t>Счет № С2024-02-13298 от 05.02.2024</t>
  </si>
  <si>
    <t>AGR.42.000167</t>
  </si>
  <si>
    <t>Счет №С2024-02-13300 от 05.02.2024</t>
  </si>
  <si>
    <t>PRD.002.100000340_COM009001</t>
  </si>
  <si>
    <t>AGR.13.000748</t>
  </si>
  <si>
    <t>Договор № СИБ218/19-в от 12.12.2019</t>
  </si>
  <si>
    <t>AGR.13.000960</t>
  </si>
  <si>
    <t>AGR.13.001160</t>
  </si>
  <si>
    <t>Договор №СИБ202/20-в от 18.12.2020</t>
  </si>
  <si>
    <t>AGR.13.001501</t>
  </si>
  <si>
    <t>СИБ177/21-в от 08.11.2021</t>
  </si>
  <si>
    <t>PRD.002.100000340_COM010001</t>
  </si>
  <si>
    <t>AGR.14.000068</t>
  </si>
  <si>
    <t>счет С2019-02-882 от 11.01.2019</t>
  </si>
  <si>
    <t>AGR.14.000192</t>
  </si>
  <si>
    <t>счет С2020-02-6369 от 27.01.2020</t>
  </si>
  <si>
    <t>AGR.14.000259</t>
  </si>
  <si>
    <t>счет С2017-02-50830 от 10.05.2017</t>
  </si>
  <si>
    <t>AGR.14.000331</t>
  </si>
  <si>
    <t>счет С2021-02-4362 от 19.01.2021</t>
  </si>
  <si>
    <t>AGR.14.000391</t>
  </si>
  <si>
    <t>счет С2022-02-2773 от 14.01.2022</t>
  </si>
  <si>
    <t>AGR.14.000451</t>
  </si>
  <si>
    <t>счет С2023-02-127 от 08.01.2023</t>
  </si>
  <si>
    <t>AGR.14.000525</t>
  </si>
  <si>
    <t>счет С2024-02-2531 от 12.01.2024</t>
  </si>
  <si>
    <t>PRD.002.100000340_COM011001</t>
  </si>
  <si>
    <t>AGR.15.002871</t>
  </si>
  <si>
    <t>PRD.002.100000340_COM014001</t>
  </si>
  <si>
    <t>AGR.30.000567</t>
  </si>
  <si>
    <t>счф 57748 от 31ю12.2020 (18.11.20-31.12.20)</t>
  </si>
  <si>
    <t>AGR.30.000568</t>
  </si>
  <si>
    <t>сч. №480-118699/005 от 03.11.20 (11.20-02.21)</t>
  </si>
  <si>
    <t>AGR.30.000569</t>
  </si>
  <si>
    <t>счф 1/37378 от 15.03.18 (сч. №СС2018-02-19898 от 15.03.18)</t>
  </si>
  <si>
    <t>AGR.30.000570</t>
  </si>
  <si>
    <t>счф 1/224240 от 17.10.2019 (сч. №С2019-02-102336 от 17.10.19</t>
  </si>
  <si>
    <t>AGR.30.000571</t>
  </si>
  <si>
    <t>сч. №С2018-02-94877 от 18.09.18г.</t>
  </si>
  <si>
    <t>AGR.30.000838</t>
  </si>
  <si>
    <t>счф 1/233712 от 03.06.2022</t>
  </si>
  <si>
    <t>AGR.30.000929</t>
  </si>
  <si>
    <t>Лицевой счет ЕФРСФДЮЛ</t>
  </si>
  <si>
    <t>AGR.30.000930</t>
  </si>
  <si>
    <t>Доступ к СПАРК</t>
  </si>
  <si>
    <t>AGR.30.001187</t>
  </si>
  <si>
    <t>Счет № С2023-02-102587 от 20.04.2023</t>
  </si>
  <si>
    <t>PRD.002.100000340_COM014002</t>
  </si>
  <si>
    <t>AGR.32.000147</t>
  </si>
  <si>
    <t>сч. №С2019-02-118846 от 12.12.19г.</t>
  </si>
  <si>
    <t>AGR.32.000150</t>
  </si>
  <si>
    <t>счет № С2021-02-157693 от 10.08.2021</t>
  </si>
  <si>
    <t>AGR.32.000151</t>
  </si>
  <si>
    <t>сч. №С2018-02-94844 от 18.09.18г.</t>
  </si>
  <si>
    <t>AGR.32.000280</t>
  </si>
  <si>
    <t>счф 1/139433 от 05.04.2022</t>
  </si>
  <si>
    <t>AGR.32.000300</t>
  </si>
  <si>
    <t>счф 1/231707 от 03.06.2022</t>
  </si>
  <si>
    <t>AGR.32.000426</t>
  </si>
  <si>
    <t>Счет № С2023-02-37474 от 01.03.2023</t>
  </si>
  <si>
    <t>PRD.002.100000340_COM014003</t>
  </si>
  <si>
    <t>AGR.33.000029</t>
  </si>
  <si>
    <t>счф 1/347694 от 31.08.2021</t>
  </si>
  <si>
    <t>AGR.33.000030</t>
  </si>
  <si>
    <t>счф 1/236854 от 28.05.2021</t>
  </si>
  <si>
    <t>AGR.33.000037</t>
  </si>
  <si>
    <t>Счет С2021-02-36963 от 09.03.21</t>
  </si>
  <si>
    <t>AGR.33.000038</t>
  </si>
  <si>
    <t>сч. №С2019-02-118849 от 12.12.19г.</t>
  </si>
  <si>
    <t>AGR.33.000039</t>
  </si>
  <si>
    <t>AGR.33.000155</t>
  </si>
  <si>
    <t>счф 1/139439 от 05.04.2022</t>
  </si>
  <si>
    <t>AGR.33.000160</t>
  </si>
  <si>
    <t>счф 1/231733 от 03.06.2022</t>
  </si>
  <si>
    <t>AGR.33.000174</t>
  </si>
  <si>
    <t>Счет № С2023-02-37490 от 01.03.2023</t>
  </si>
  <si>
    <t>PRD.002.100000340_COM014004</t>
  </si>
  <si>
    <t>AGR.35.000002</t>
  </si>
  <si>
    <t>Счет С2021-02-36985 от 09.03.21</t>
  </si>
  <si>
    <t>PRD.002.100000340_COM014005</t>
  </si>
  <si>
    <t>AGR.34.000017</t>
  </si>
  <si>
    <t>счет №С2201-02-115483 от 28.05.21г.</t>
  </si>
  <si>
    <t>PRD.002.100000340_COM014006</t>
  </si>
  <si>
    <t>AGR.31.000003</t>
  </si>
  <si>
    <t>счет №02-001431 от 25.03.2015</t>
  </si>
  <si>
    <t>AGR.31.000004</t>
  </si>
  <si>
    <t>счет № С2020-02-49377 от 27.03.2020 г.</t>
  </si>
  <si>
    <t>AGR.31.000005</t>
  </si>
  <si>
    <t>счф 1/236817 от 28.05.2021</t>
  </si>
  <si>
    <t>AGR.31.000020</t>
  </si>
  <si>
    <t>счф 1/139456 от 05.04.2022</t>
  </si>
  <si>
    <t>AGR.31.000022</t>
  </si>
  <si>
    <t>счф 1/228984 от 02.06.2022</t>
  </si>
  <si>
    <t>AGR.31.000027</t>
  </si>
  <si>
    <t>Счет № С2023-02-37483 от 01.03.2023</t>
  </si>
  <si>
    <t>PRD.002.100000340_COM014008</t>
  </si>
  <si>
    <t>AGR.37.000013</t>
  </si>
  <si>
    <t>Счет № С2022-02-133308 от 23.06.2022г.</t>
  </si>
  <si>
    <t>AGR.37.000080</t>
  </si>
  <si>
    <t>Счет № С2023-02-102609 от 20.04.2023</t>
  </si>
  <si>
    <t>PRD.002.100000340_COM014009</t>
  </si>
  <si>
    <t>AGR.38.000011</t>
  </si>
  <si>
    <t>Счет № С2022-02-133314 от 23.06.2022г.</t>
  </si>
  <si>
    <t>AGR.38.000074</t>
  </si>
  <si>
    <t>Счет № С2023-02-102616 от 20.04.2023</t>
  </si>
  <si>
    <t>PRD.002.100000340_COM015001</t>
  </si>
  <si>
    <t>AGR.39.000060</t>
  </si>
  <si>
    <t>Счет № С2023-02-28435 от 17.02.2023</t>
  </si>
  <si>
    <t>AGR.39.000111</t>
  </si>
  <si>
    <t>Счет № С2024-02-16018 от 08.02.2024</t>
  </si>
  <si>
    <t>PRD.002.100000340_COM015002</t>
  </si>
  <si>
    <t>AGR.40.000016</t>
  </si>
  <si>
    <t>Счет № С2023-02-28441 от 17.02.2023</t>
  </si>
  <si>
    <t>AGR.40.000035</t>
  </si>
  <si>
    <t>Счет № С2024-02-16019 от 08.02.2024</t>
  </si>
  <si>
    <t>PRD.002.100000341_COM001000</t>
  </si>
  <si>
    <t>AGR.01.000274</t>
  </si>
  <si>
    <t>NF02/19-55 от 01.07.2019</t>
  </si>
  <si>
    <t>PRD.002.100000341_COM004001</t>
  </si>
  <si>
    <t>AGR.06.000001</t>
  </si>
  <si>
    <t>ННГ02/18-11 от 04.06.2018 г.</t>
  </si>
  <si>
    <t>AGR.06.000237</t>
  </si>
  <si>
    <t>ННГ77/19-в от 04.06.2019 г.</t>
  </si>
  <si>
    <t>PRD.002.100000341_COM005001</t>
  </si>
  <si>
    <t>AGR.07.000441</t>
  </si>
  <si>
    <t>Дог.КН06/19-172 от 08.05.2019</t>
  </si>
  <si>
    <t>PRD.002.100000341_COM006001</t>
  </si>
  <si>
    <t>AGR.08.000638</t>
  </si>
  <si>
    <t>СИН.02.19-147 от 08.05.19</t>
  </si>
  <si>
    <t>PRD.002.100000341_COM007001</t>
  </si>
  <si>
    <t>AGR.09.000438</t>
  </si>
  <si>
    <t>УНС02/19-100 от 03.06.2019</t>
  </si>
  <si>
    <t>PRD.002.100000341_COM009001</t>
  </si>
  <si>
    <t>AGR.13.000008</t>
  </si>
  <si>
    <t>Договор 97/18-в от 05.06.2018г. (оценка запасов нефти и газа</t>
  </si>
  <si>
    <t>AGR.13.000510</t>
  </si>
  <si>
    <t>Договор №СИБ96/19-в от 04.06.2019г. (оценка запасов нефти и</t>
  </si>
  <si>
    <t>PRD.002.100000341_COM011001</t>
  </si>
  <si>
    <t>AGR.15.001848</t>
  </si>
  <si>
    <t>Договор №СЗ02/19-428 от 11.09.2019</t>
  </si>
  <si>
    <t>AGR.15.001877</t>
  </si>
  <si>
    <t>СЗ02/19-428 от 11.09.2019г. Аудит запасов на 01.01.2020</t>
  </si>
  <si>
    <t>AGR.15.002192</t>
  </si>
  <si>
    <t>ДС №1 от 25.11.2019 к Дог №СЗ02/19-428 от 11.09.2019</t>
  </si>
  <si>
    <t>AGR.15.002373</t>
  </si>
  <si>
    <t>AGR.15.002810</t>
  </si>
  <si>
    <t>Международный аудит запасов СЗ02/18-168 от 23.05.18г.</t>
  </si>
  <si>
    <t>PRD.002.100000342_COM009001</t>
  </si>
  <si>
    <t>AGR.13.000974</t>
  </si>
  <si>
    <t>Договор №172370490130 от 03.09.2013 л/с.272371548087</t>
  </si>
  <si>
    <t>PRD.002.100000349_COM001000</t>
  </si>
  <si>
    <t>AGR.01.000067</t>
  </si>
  <si>
    <t>0000-004481 от 30.09.2018</t>
  </si>
  <si>
    <t>AGR.01.000164</t>
  </si>
  <si>
    <t>0000-000174 от 17.01.2019</t>
  </si>
  <si>
    <t>AGR.01.000178</t>
  </si>
  <si>
    <t>Счет №0000-000261 от 23.01.2019</t>
  </si>
  <si>
    <t>AGR.01.000278</t>
  </si>
  <si>
    <t>Счет №0000-003494 от 30.06.2019</t>
  </si>
  <si>
    <t>AGR.01.000279</t>
  </si>
  <si>
    <t>Счет №0000-004098 от 04.07.2019</t>
  </si>
  <si>
    <t>AGR.01.000316</t>
  </si>
  <si>
    <t>Счет №0000-004720 от 09.09.2020</t>
  </si>
  <si>
    <t>AGR.01.000380</t>
  </si>
  <si>
    <t>Счет №0000-005470 от 30.09.2019</t>
  </si>
  <si>
    <t>AGR.01.000411</t>
  </si>
  <si>
    <t>Счет №0000-006200 от 28.10.2019</t>
  </si>
  <si>
    <t>AGR.01.000511</t>
  </si>
  <si>
    <t>Счет №0000-000162 от 17.01.2020</t>
  </si>
  <si>
    <t>AGR.01.000556</t>
  </si>
  <si>
    <t>Счет №0000-000404 от 03.02.2020</t>
  </si>
  <si>
    <t>AGR.01.000633</t>
  </si>
  <si>
    <t>Счет №0000-006008 от 20.10.2020</t>
  </si>
  <si>
    <t>AGR.01.000692</t>
  </si>
  <si>
    <t>0000-006327 от 18.11.2020</t>
  </si>
  <si>
    <t>AGR.01.000713</t>
  </si>
  <si>
    <t>0000-007446 от 22.12.2020</t>
  </si>
  <si>
    <t>AGR.01.000719</t>
  </si>
  <si>
    <t>0000-007131 от 31.12.2020</t>
  </si>
  <si>
    <t>AGR.01.000725</t>
  </si>
  <si>
    <t>0000-007607 от 31.12.2020</t>
  </si>
  <si>
    <t>AGR.01.000734</t>
  </si>
  <si>
    <t>0000-000281 от 28.01.2021</t>
  </si>
  <si>
    <t>AGR.01.000760</t>
  </si>
  <si>
    <t>0000-000432 от 08.02.2021</t>
  </si>
  <si>
    <t>AGR.01.000767</t>
  </si>
  <si>
    <t>0000-000654 от 26.02.2021</t>
  </si>
  <si>
    <t>AGR.01.000777</t>
  </si>
  <si>
    <t>0000-000836 от 12.03.2021</t>
  </si>
  <si>
    <t>AGR.01.000778</t>
  </si>
  <si>
    <t>0000-000839 от 12.03.2021</t>
  </si>
  <si>
    <t>AGR.01.000801</t>
  </si>
  <si>
    <t>0000-02111 от 21.04.2021</t>
  </si>
  <si>
    <t>AGR.01.000807</t>
  </si>
  <si>
    <t>0000-02280 от 27.04.2021</t>
  </si>
  <si>
    <t>AGR.01.000862</t>
  </si>
  <si>
    <t>0000-04028 от 06.07.2021</t>
  </si>
  <si>
    <t>AGR.01.000863</t>
  </si>
  <si>
    <t>0000-04070 от 08.07.2021</t>
  </si>
  <si>
    <t>AGR.01.000864</t>
  </si>
  <si>
    <t>0000-04088 от 09.07.2021</t>
  </si>
  <si>
    <t>AGR.01.000866</t>
  </si>
  <si>
    <t>0000-04114 от 13.07.2021</t>
  </si>
  <si>
    <t>AGR.01.000899</t>
  </si>
  <si>
    <t>0000-04293 от 26.07.2021</t>
  </si>
  <si>
    <t>AGR.01.000914</t>
  </si>
  <si>
    <t>0000-04492 от 10.08.2021</t>
  </si>
  <si>
    <t>AGR.01.000915</t>
  </si>
  <si>
    <t>0000-04494 от 10.08.2021</t>
  </si>
  <si>
    <t>AGR.01.000947</t>
  </si>
  <si>
    <t>0000-04821 от 13.09.2021</t>
  </si>
  <si>
    <t>AGR.01.000948</t>
  </si>
  <si>
    <t>0000-04668 от 27.08.2021</t>
  </si>
  <si>
    <t>AGR.01.000963</t>
  </si>
  <si>
    <t>0000-05747 от 30.09.2021</t>
  </si>
  <si>
    <t>AGR.01.000987</t>
  </si>
  <si>
    <t>0000-05950 от 13.10.2021</t>
  </si>
  <si>
    <t>AGR.01.001138</t>
  </si>
  <si>
    <t>0000-0000348 от 02.02.2022</t>
  </si>
  <si>
    <t>AGR.01.001221</t>
  </si>
  <si>
    <t>0000-0002036 от 13.04.2022</t>
  </si>
  <si>
    <t>AGR.01.001235</t>
  </si>
  <si>
    <t>0000-0002086 от 15.04.2022</t>
  </si>
  <si>
    <t>AGR.01.001236</t>
  </si>
  <si>
    <t>0000-0002152 от 20.04.2022</t>
  </si>
  <si>
    <t>AGR.01.001237</t>
  </si>
  <si>
    <t>0000-0002212 от 22.04.2022</t>
  </si>
  <si>
    <t>AGR.01.001251</t>
  </si>
  <si>
    <t>0000-0002315 от 29.04.2022</t>
  </si>
  <si>
    <t>AGR.01.001315</t>
  </si>
  <si>
    <t>0000-0002900 от 03.06.2022</t>
  </si>
  <si>
    <t>AGR.01.001349</t>
  </si>
  <si>
    <t>0000-004000 от 30.06.2022</t>
  </si>
  <si>
    <t>AGR.01.001351</t>
  </si>
  <si>
    <t>0000-0003623 от 30.06.2022</t>
  </si>
  <si>
    <t>AGR.01.001352</t>
  </si>
  <si>
    <t>0000-0004028 от 01.07.2022</t>
  </si>
  <si>
    <t>AGR.01.001364</t>
  </si>
  <si>
    <t>0000-0003208 от 23.06.2022</t>
  </si>
  <si>
    <t>AGR.01.001394</t>
  </si>
  <si>
    <t>0000-004357 от 25.07.2022</t>
  </si>
  <si>
    <t>AGR.01.001395</t>
  </si>
  <si>
    <t>0000-004358 от 25.07.2022</t>
  </si>
  <si>
    <t>AGR.01.001482</t>
  </si>
  <si>
    <t>0000-006118 от 04.10.2022</t>
  </si>
  <si>
    <t>AGR.01.001483</t>
  </si>
  <si>
    <t>0000-005142 от 22.09.2022</t>
  </si>
  <si>
    <t>AGR.01.001517</t>
  </si>
  <si>
    <t>0000-006537 от 28.10.2022</t>
  </si>
  <si>
    <t>AGR.01.001528</t>
  </si>
  <si>
    <t>0000-006535 от 28.10.2022</t>
  </si>
  <si>
    <t>AGR.01.001544</t>
  </si>
  <si>
    <t>0000-006903 от 23.11.2022</t>
  </si>
  <si>
    <t>AGR.01.001579</t>
  </si>
  <si>
    <t>0000-008132 от 22.12.2022</t>
  </si>
  <si>
    <t>AGR.01.001593</t>
  </si>
  <si>
    <t>0123/0034 от 10.01.2023</t>
  </si>
  <si>
    <t>AGR.01.001594</t>
  </si>
  <si>
    <t>0123/0037 от 10.01.2023</t>
  </si>
  <si>
    <t>AGR.01.001703</t>
  </si>
  <si>
    <t>0123/0945 от 14.04.2023</t>
  </si>
  <si>
    <t>AGR.01.001704</t>
  </si>
  <si>
    <t>0123/0946 от 14.04.2023</t>
  </si>
  <si>
    <t>AGR.01.001796</t>
  </si>
  <si>
    <t>0123/1534 от 21.06.2023</t>
  </si>
  <si>
    <t>AGR.01.001800</t>
  </si>
  <si>
    <t>0123/1573 от 23.06.2023</t>
  </si>
  <si>
    <t>AGR.01.001807</t>
  </si>
  <si>
    <t>0123/1563 от 22.06.2023</t>
  </si>
  <si>
    <t>AGR.01.001813</t>
  </si>
  <si>
    <t>0000-0002181 от 30.06.2023</t>
  </si>
  <si>
    <t>AGR.01.001820</t>
  </si>
  <si>
    <t>0000-0002609 от 30.06.2023</t>
  </si>
  <si>
    <t>AGR.01.001868</t>
  </si>
  <si>
    <t>0123/1669 от 10.07.2023</t>
  </si>
  <si>
    <t>AGR.01.001892</t>
  </si>
  <si>
    <t>0123/2124 от 31.08.2023</t>
  </si>
  <si>
    <t>AGR.01.001893</t>
  </si>
  <si>
    <t>0123/2123 от 31.08.2023</t>
  </si>
  <si>
    <t>AGR.01.001908</t>
  </si>
  <si>
    <t>0123/2238 от 13.09.2023</t>
  </si>
  <si>
    <t>AGR.01.001923</t>
  </si>
  <si>
    <t>AGR.01.001934</t>
  </si>
  <si>
    <t>0123/2363 от 29.09.2023</t>
  </si>
  <si>
    <t>AGR.01.001944</t>
  </si>
  <si>
    <t>0123/2455 от 04.10.2023</t>
  </si>
  <si>
    <t>AGR.01.002000</t>
  </si>
  <si>
    <t>0123/2939 от 27.11.2023</t>
  </si>
  <si>
    <t>AGR.01.002064</t>
  </si>
  <si>
    <t>0124/0132 от 16.01.2024</t>
  </si>
  <si>
    <t>PRD.002.100000349_COM004001</t>
  </si>
  <si>
    <t>AGR.06.000015</t>
  </si>
  <si>
    <t>Договор №5 от 23.05.2018</t>
  </si>
  <si>
    <t>AGR.06.000170</t>
  </si>
  <si>
    <t>Договор №399/19-1 от 05.03.2019</t>
  </si>
  <si>
    <t>AGR.06.000220</t>
  </si>
  <si>
    <t>Договор №399/19-2 от 22.05.2019</t>
  </si>
  <si>
    <t>AGR.06.000229</t>
  </si>
  <si>
    <t>Договор №399-Э от 10.04.2019</t>
  </si>
  <si>
    <t>AGR.06.000271</t>
  </si>
  <si>
    <t>Договор №399/19-3 от 23.08.2019</t>
  </si>
  <si>
    <t>AGR.06.000533</t>
  </si>
  <si>
    <t>399 от 10.08.2012</t>
  </si>
  <si>
    <t>AGR.06.000548</t>
  </si>
  <si>
    <t>Договор №399/20-1 от 02.06.2020</t>
  </si>
  <si>
    <t>AGR.06.000582</t>
  </si>
  <si>
    <t>Договор №399/20-2 от 08.09.2020</t>
  </si>
  <si>
    <t>AGR.06.000625</t>
  </si>
  <si>
    <t>Договор №399/20-2В от 08.10.2020</t>
  </si>
  <si>
    <t>AGR.06.000629</t>
  </si>
  <si>
    <t>Договор №399/20-3 от 11.12.2020</t>
  </si>
  <si>
    <t>AGR.06.000714</t>
  </si>
  <si>
    <t>Договор №399/21-1 от 16.04.2021</t>
  </si>
  <si>
    <t>AGR.06.000726</t>
  </si>
  <si>
    <t>Договор №399/21-2 от 25.05.2021</t>
  </si>
  <si>
    <t>AGR.06.000740</t>
  </si>
  <si>
    <t>Договор №399/21-1В от 20.05.2021</t>
  </si>
  <si>
    <t>AGR.06.000759</t>
  </si>
  <si>
    <t>Договор №399/20-3В от 14.01.2021</t>
  </si>
  <si>
    <t>AGR.06.000850</t>
  </si>
  <si>
    <t>Договор №399/22-1 от 23.03.2022</t>
  </si>
  <si>
    <t>AGR.06.000863</t>
  </si>
  <si>
    <t>(НЕ ИСПОЛЬЗОВАТЬ) Договор</t>
  </si>
  <si>
    <t>AGR.06.000864</t>
  </si>
  <si>
    <t>Договор №399/22-1В от 21.04.2022</t>
  </si>
  <si>
    <t>AGR.06.000869</t>
  </si>
  <si>
    <t>Договор №399/22-2 от 20.05.2022</t>
  </si>
  <si>
    <t>AGR.06.000888</t>
  </si>
  <si>
    <t>Договор №399/22-3 от 11.07.2022</t>
  </si>
  <si>
    <t>AGR.06.000907</t>
  </si>
  <si>
    <t>Договор №399/22-3В от 05.08.2022</t>
  </si>
  <si>
    <t>AGR.06.000908</t>
  </si>
  <si>
    <t>Договор №399/22-4 от 21.09.2022</t>
  </si>
  <si>
    <t>AGR.06.000916</t>
  </si>
  <si>
    <t>Договор №399/22-4В от 21.10.2022</t>
  </si>
  <si>
    <t>AGR.06.000975</t>
  </si>
  <si>
    <t>Договор №399-Э от 04.04.2023</t>
  </si>
  <si>
    <t>AGR.06.000976</t>
  </si>
  <si>
    <t>Договор №399/23-1 от 30.03.2023</t>
  </si>
  <si>
    <t>AGR.06.000989</t>
  </si>
  <si>
    <t>Договор №399/23-1В от 28.04.2023</t>
  </si>
  <si>
    <t>AGR.06.001002</t>
  </si>
  <si>
    <t>Договор №ННГ399/23-2 от 24.07.2023</t>
  </si>
  <si>
    <t>AGR.06.001016</t>
  </si>
  <si>
    <t>Договор № 399/23-2В от 20.08.2023</t>
  </si>
  <si>
    <t>PRD.002.100000349_COM005001</t>
  </si>
  <si>
    <t>AGR.07.000989</t>
  </si>
  <si>
    <t>Дог.№ 120/11 от 31.10.2011</t>
  </si>
  <si>
    <t>AGR.07.001048</t>
  </si>
  <si>
    <t>120/11/20-1 от 27.05.2020</t>
  </si>
  <si>
    <t>AGR.07.001102</t>
  </si>
  <si>
    <t>120/11/20-2 от 01.09.2020</t>
  </si>
  <si>
    <t>AGR.07.001176</t>
  </si>
  <si>
    <t>120/11/20-3 от 03.12.2020</t>
  </si>
  <si>
    <t>AGR.07.001311</t>
  </si>
  <si>
    <t>120/11/21-1 от 01.04.2021</t>
  </si>
  <si>
    <t>AGR.07.001349</t>
  </si>
  <si>
    <t>120/11/21-2 от 21.06.2021</t>
  </si>
  <si>
    <t>AGR.07.001573</t>
  </si>
  <si>
    <t>120/11/22-1 от 02.03.2022</t>
  </si>
  <si>
    <t>AGR.07.001605</t>
  </si>
  <si>
    <t>120/11/22-2 от 04.04.2022</t>
  </si>
  <si>
    <t>AGR.07.001674</t>
  </si>
  <si>
    <t>120/11/22-3 от 30.06.2022</t>
  </si>
  <si>
    <t>AGR.07.001706</t>
  </si>
  <si>
    <t>120/11/22-4 от 18.07.2022</t>
  </si>
  <si>
    <t>AGR.07.001730</t>
  </si>
  <si>
    <t>120/11/22-5 от 07.09.2022</t>
  </si>
  <si>
    <t>AGR.07.001790</t>
  </si>
  <si>
    <t>120/11/22-6 от 30.11.2022</t>
  </si>
  <si>
    <t>AGR.07.001890</t>
  </si>
  <si>
    <t>120/11/23-1 от 30.03.2023</t>
  </si>
  <si>
    <t>AGR.07.001971</t>
  </si>
  <si>
    <t>120/11/23-2 от 30.06.2023</t>
  </si>
  <si>
    <t>AGR.07.002010</t>
  </si>
  <si>
    <t>120/11/23-3 от 03.08.2023</t>
  </si>
  <si>
    <t>PRD.002.100000349_COM006001</t>
  </si>
  <si>
    <t>AGR.08.001379</t>
  </si>
  <si>
    <t>379 от 19.08.2011г.</t>
  </si>
  <si>
    <t>AGR.08.001435</t>
  </si>
  <si>
    <t>379/20-1 от 27.05.2020г</t>
  </si>
  <si>
    <t>AGR.08.001525</t>
  </si>
  <si>
    <t>379/20-2 от 01.09.2020г</t>
  </si>
  <si>
    <t>AGR.08.001630</t>
  </si>
  <si>
    <t>379/20-3 от 03.12.2020 г.</t>
  </si>
  <si>
    <t>AGR.08.001836</t>
  </si>
  <si>
    <t>379/21-1 от 01.04.2021 г.</t>
  </si>
  <si>
    <t>AGR.08.001953</t>
  </si>
  <si>
    <t>379/21-2 от 21.06.2021 г.</t>
  </si>
  <si>
    <t>AGR.08.001956</t>
  </si>
  <si>
    <t>379/21-2 от 21.06.2021г.</t>
  </si>
  <si>
    <t>AGR.08.002321</t>
  </si>
  <si>
    <t>379/22-1 от 02.03.2022г.</t>
  </si>
  <si>
    <t>AGR.08.002380</t>
  </si>
  <si>
    <t>379/22-2 от 04.04.2022 г.</t>
  </si>
  <si>
    <t>AGR.08.002487</t>
  </si>
  <si>
    <t>379/22-3 от 30.06.2022 г.</t>
  </si>
  <si>
    <t>AGR.08.002489</t>
  </si>
  <si>
    <t>СИН.02.22-192 от 04.07.2022</t>
  </si>
  <si>
    <t>AGR.08.002514</t>
  </si>
  <si>
    <t>379/22-4 от 18.07.2022 г.</t>
  </si>
  <si>
    <t>AGR.08.002600</t>
  </si>
  <si>
    <t>379/22-5 от 07.09.2022</t>
  </si>
  <si>
    <t>AGR.08.002715</t>
  </si>
  <si>
    <t>379/22-6 от 30.11.2022г.</t>
  </si>
  <si>
    <t>AGR.08.002882</t>
  </si>
  <si>
    <t>379/23-1 от 30.03.2023</t>
  </si>
  <si>
    <t>AGR.08.002960</t>
  </si>
  <si>
    <t>379/23-2/СИН.02.23-182 от 30.06.2023</t>
  </si>
  <si>
    <t>AGR.08.002995</t>
  </si>
  <si>
    <t>379/23-3 от 03.08.2023</t>
  </si>
  <si>
    <t>PRD.002.100000349_COM007001</t>
  </si>
  <si>
    <t>AGR.09.000851</t>
  </si>
  <si>
    <t>445 от 23.04.2013 г.</t>
  </si>
  <si>
    <t>AGR.09.000884</t>
  </si>
  <si>
    <t>УНС02/20-75 от 27.05.2020</t>
  </si>
  <si>
    <t>AGR.09.000926</t>
  </si>
  <si>
    <t>УНС02/20-112 от 01.09.2020</t>
  </si>
  <si>
    <t>AGR.09.000991</t>
  </si>
  <si>
    <t>УНС02/20-168 от 03.12.2020</t>
  </si>
  <si>
    <t>AGR.09.001084</t>
  </si>
  <si>
    <t>УНС02/21-31 от 01.04.2021</t>
  </si>
  <si>
    <t>AGR.09.001150</t>
  </si>
  <si>
    <t>УНС02/21-83 от 21.06.2021</t>
  </si>
  <si>
    <t>AGR.09.001326</t>
  </si>
  <si>
    <t>УНС02/22-34 от 02.03.2022</t>
  </si>
  <si>
    <t>AGR.09.001354</t>
  </si>
  <si>
    <t>УНС02/22-51 от 04.04.2022</t>
  </si>
  <si>
    <t>AGR.09.001410</t>
  </si>
  <si>
    <t>УНС02/22-115 от 30.06.2022</t>
  </si>
  <si>
    <t>AGR.09.001432</t>
  </si>
  <si>
    <t>УНС02/22-135 от 18.07.2022</t>
  </si>
  <si>
    <t>AGR.09.001481</t>
  </si>
  <si>
    <t>УНС02/22-172 от 07.09.2022</t>
  </si>
  <si>
    <t>AGR.09.001566</t>
  </si>
  <si>
    <t>УНС02/22-245 от 30.11.2022</t>
  </si>
  <si>
    <t>AGR.09.001677</t>
  </si>
  <si>
    <t>УНС02/23-37 от 30.03.2023</t>
  </si>
  <si>
    <t>AGR.09.001735</t>
  </si>
  <si>
    <t>УНС02/23-83 от 30.06.2023</t>
  </si>
  <si>
    <t>AGR.09.001751</t>
  </si>
  <si>
    <t>УНС02/23-99 от 03.08.2023</t>
  </si>
  <si>
    <t>PRD.002.100000358_COM004001</t>
  </si>
  <si>
    <t>AGR.06.000456</t>
  </si>
  <si>
    <t>ННГ/2005/155-д (л/сч 5342) от 21.05.2005</t>
  </si>
  <si>
    <t>PRD.002.100000360_COM007001</t>
  </si>
  <si>
    <t>AGR.09.000383</t>
  </si>
  <si>
    <t>УНС02/19-72 от 15.04.2019</t>
  </si>
  <si>
    <t>PRD.002.100000360_COM009001</t>
  </si>
  <si>
    <t>AGR.13.001596</t>
  </si>
  <si>
    <t>Договор №СИБ18/22-в от 28.02.2022 (до 31.12.2022)</t>
  </si>
  <si>
    <t>AGR.13.001857</t>
  </si>
  <si>
    <t>Договор №СИБ176/22-в от 28.11.2022</t>
  </si>
  <si>
    <t>PRD.002.100000362_COM004001</t>
  </si>
  <si>
    <t>AGR.06.000985</t>
  </si>
  <si>
    <t>PRD.002.100000362_COM006001</t>
  </si>
  <si>
    <t>AGR.08.001093</t>
  </si>
  <si>
    <t>04-09-0600-001/20//СИН.02.20-36 от 22.01.20</t>
  </si>
  <si>
    <t>PRD.002.100000362_COM009001</t>
  </si>
  <si>
    <t>AGR.13.000919</t>
  </si>
  <si>
    <t>Договор №16-00052-БД от 25.04.2016 г.</t>
  </si>
  <si>
    <t>PRD.002.100000364_</t>
  </si>
  <si>
    <t>AGR.07.001996</t>
  </si>
  <si>
    <t>Ю-3101-0860-23//КН06/23-113 от 13.07.2023</t>
  </si>
  <si>
    <t>AGR.39.000071</t>
  </si>
  <si>
    <t>НС02/23-20//Ю-3101-0868-23 от 20.07.2023</t>
  </si>
  <si>
    <t>AGR.40.000020</t>
  </si>
  <si>
    <t>РО02/23-2//Ю-3101-0867-23 от 20.07.2023</t>
  </si>
  <si>
    <t>PRD.002.100000364_COM001000</t>
  </si>
  <si>
    <t>AGR.01.000265</t>
  </si>
  <si>
    <t>БДО-3101-0372-19//НФ02/19-52 от 21.08.2019</t>
  </si>
  <si>
    <t>AGR.01.000884</t>
  </si>
  <si>
    <t>№ БДО-3101-0745-21 от 13.08.2021</t>
  </si>
  <si>
    <t>AGR.01.001354</t>
  </si>
  <si>
    <t>№ Ю-3101-0733-22 от 15.07.2022</t>
  </si>
  <si>
    <t>AGR.01.001824</t>
  </si>
  <si>
    <t>Ю-3101-0743-23//НФ02/23-67 от 01.08.2023</t>
  </si>
  <si>
    <t>PRD.002.100000364_COM002019</t>
  </si>
  <si>
    <t>AGR.03.000251</t>
  </si>
  <si>
    <t>Договор оказания аудиторских услуг № БДО-3101-0403-19 (Д0227</t>
  </si>
  <si>
    <t>AGR.03.000296</t>
  </si>
  <si>
    <t>Договор оказания аудиторских услуг № БДО-3101-0712-20 от 31.</t>
  </si>
  <si>
    <t>AGR.03.000456</t>
  </si>
  <si>
    <t>Договор оказания аудиторских услуг № БДО-3101-0772-21 от 27.</t>
  </si>
  <si>
    <t>AGR.03.000752</t>
  </si>
  <si>
    <t>Договор оказания аудиторских услуг № Ю-3101-0779-22/Д008022</t>
  </si>
  <si>
    <t>AGR.03.000890</t>
  </si>
  <si>
    <t>Договор оказания аудиторских услуг от 18.07.2023 № Ю-3101-07</t>
  </si>
  <si>
    <t>PRD.002.100000364_COM004001</t>
  </si>
  <si>
    <t>AGR.06.000032</t>
  </si>
  <si>
    <t>ННГ02/18-62 /БДО-3101-0636-18 от 06.08.2018</t>
  </si>
  <si>
    <t>AGR.06.000247</t>
  </si>
  <si>
    <t>Договор № БДО-3101-0379-19 от 27.06.2019</t>
  </si>
  <si>
    <t>AGR.06.000571</t>
  </si>
  <si>
    <t>Договор № БДО-3101-0698-20 от 10.07.2020</t>
  </si>
  <si>
    <t>AGR.06.000755</t>
  </si>
  <si>
    <t>БДО-3101-0762-21 от 27.08.2021</t>
  </si>
  <si>
    <t>AGR.06.000898</t>
  </si>
  <si>
    <t>Договор №Ю-3101-0895-22 от 02.08.2022</t>
  </si>
  <si>
    <t>AGR.06.001006</t>
  </si>
  <si>
    <t>PRD.002.100000364_COM005001</t>
  </si>
  <si>
    <t>AGR.07.000050</t>
  </si>
  <si>
    <t>Договор № БДО-3101-0637-18 от 01.08.2018</t>
  </si>
  <si>
    <t>AGR.07.000537</t>
  </si>
  <si>
    <t>БДО-3101-0375-19//КН06/19-200 от 03.07.2019</t>
  </si>
  <si>
    <t>AGR.07.001080</t>
  </si>
  <si>
    <t>БДО-3101-0694-20//КН06/20-139 от 30.07.2020</t>
  </si>
  <si>
    <t>AGR.07.001396</t>
  </si>
  <si>
    <t>БДО-3101-0756-21//КН06/21-166 от 17.08.2021</t>
  </si>
  <si>
    <t>AGR.07.001720</t>
  </si>
  <si>
    <t>Ю-3101-0894-22//КН06/22-172 от 25.07.2022</t>
  </si>
  <si>
    <t>PRD.002.100000364_COM006001</t>
  </si>
  <si>
    <t>AGR.08.000100</t>
  </si>
  <si>
    <t>Договор № БДО-3101-0634-18// СИН.02.18-199 от 08.08.2018г.</t>
  </si>
  <si>
    <t>AGR.08.000101</t>
  </si>
  <si>
    <t>СИН.02.18-199/БДО-3101-0634-18 от 08.08.2018г.</t>
  </si>
  <si>
    <t>AGR.08.000777</t>
  </si>
  <si>
    <t>БДО-3101-0382-19// СИН.02.19-246 от 26.06.2019г.</t>
  </si>
  <si>
    <t>AGR.08.001538</t>
  </si>
  <si>
    <t>№БДО-3101-0700-20//СИН.02.20-168 от 31.07.2020</t>
  </si>
  <si>
    <t>AGR.08.002036</t>
  </si>
  <si>
    <t>№ БДО-3101-0764-21 // СИН.02.21-188 от 10.08.2021</t>
  </si>
  <si>
    <t>AGR.08.002566</t>
  </si>
  <si>
    <t>Ю-3101-0898-22//СИН.02.22-214 от 27.07.2022</t>
  </si>
  <si>
    <t>AGR.08.003011</t>
  </si>
  <si>
    <t>Ю-3101-0861-23//СИН.02.23-206 от 31.07.2023</t>
  </si>
  <si>
    <t>PRD.002.100000364_COM007001</t>
  </si>
  <si>
    <t>AGR.09.000057</t>
  </si>
  <si>
    <t>УНС02/18-142 от 20.08.2018</t>
  </si>
  <si>
    <t>AGR.09.000478</t>
  </si>
  <si>
    <t>УНС02/19-141 от 24.06.2019</t>
  </si>
  <si>
    <t>AGR.09.000900</t>
  </si>
  <si>
    <t>УНС02/20-85 от 10.07.2020</t>
  </si>
  <si>
    <t>AGR.09.001172</t>
  </si>
  <si>
    <t>УНС02/21-100 от 12.08.2021</t>
  </si>
  <si>
    <t>AGR.09.001438</t>
  </si>
  <si>
    <t>УНС02/22-131 от 14.07.2022</t>
  </si>
  <si>
    <t>AGR.09.001577</t>
  </si>
  <si>
    <t>AGR.09.001747</t>
  </si>
  <si>
    <t>УНС02/23-94 от 28.07.2023</t>
  </si>
  <si>
    <t>PRD.002.100000364_COM009001</t>
  </si>
  <si>
    <t>AGR.13.000077</t>
  </si>
  <si>
    <t>Договор №БДО-3101-0635-18 от 06.08.2018 г.</t>
  </si>
  <si>
    <t>AGR.13.000556</t>
  </si>
  <si>
    <t>Договор № БДО-3101-0381-19 от 27.06.2019</t>
  </si>
  <si>
    <t>AGR.13.001051</t>
  </si>
  <si>
    <t>Договор № БДО-3101-0699-20 от 10.07.2020</t>
  </si>
  <si>
    <t>AGR.13.001380</t>
  </si>
  <si>
    <t>БДО-3101-0763-21 от 27.08.2021</t>
  </si>
  <si>
    <t>AGR.13.001721</t>
  </si>
  <si>
    <t>Договор №Ю-3101-0896-22 от 02.08.2022 /№СИБ84/22-в от 02.08.</t>
  </si>
  <si>
    <t>AGR.13.002008</t>
  </si>
  <si>
    <t>Договор №Ю-3101-0866-23 от 09.08.2023</t>
  </si>
  <si>
    <t>PRD.002.100000364_COM010001</t>
  </si>
  <si>
    <t>AGR.14.000015</t>
  </si>
  <si>
    <t>Договор оказания аудиторских услуг №БДО-3101-0633-18</t>
  </si>
  <si>
    <t>AGR.14.000143</t>
  </si>
  <si>
    <t>договор БДО-3101-0401-19 от 05.07.2019</t>
  </si>
  <si>
    <t>AGR.14.000294</t>
  </si>
  <si>
    <t>Договор оказания аудиторских услуг №БДО-3101-0702-20</t>
  </si>
  <si>
    <t>AGR.14.000371</t>
  </si>
  <si>
    <t>Договор оказания аудиторских услуг №БДО-3101-0770-21</t>
  </si>
  <si>
    <t>AGR.14.000431</t>
  </si>
  <si>
    <t>Договор оказания аудиторских услуг №Ю-3101-0899-22 от 01.08.</t>
  </si>
  <si>
    <t>AGR.14.000496</t>
  </si>
  <si>
    <t>Договор оказания аудиторских услуг №Ю-3101-0859-23 от 31.07.</t>
  </si>
  <si>
    <t>PRD.002.100000364_COM011001</t>
  </si>
  <si>
    <t>AGR.15.006333</t>
  </si>
  <si>
    <t>Договор №СЗ02/22-403 от 18.07.2022</t>
  </si>
  <si>
    <t>AGR.15.006387</t>
  </si>
  <si>
    <t>СЗ02/22-404//Ю-3102-0819-22 от 22.07.2022</t>
  </si>
  <si>
    <t>AGR.15.007622</t>
  </si>
  <si>
    <t>СЗ02/23-373//Ю-3101-0836-23 от 20.07.2023</t>
  </si>
  <si>
    <t>AGR.15.007623</t>
  </si>
  <si>
    <t>СЗ02/23-375//Ю-3102-0899-23 от 20.07.2023</t>
  </si>
  <si>
    <t>PRD.002.100000364_COM014001</t>
  </si>
  <si>
    <t>AGR.30.000635</t>
  </si>
  <si>
    <t>Договор БДО-3101-0998-21 от 09.09.2021</t>
  </si>
  <si>
    <t>AGR.30.000976</t>
  </si>
  <si>
    <t>Договор Ю-3101-0958-22 от 14.09.2022</t>
  </si>
  <si>
    <t>AGR.30.001294</t>
  </si>
  <si>
    <t>Договор Ю-3101-0728-23//НО/23-105 от 07.07.2023 г.</t>
  </si>
  <si>
    <t>PRD.002.100000364_COM014002</t>
  </si>
  <si>
    <t>AGR.32.000167</t>
  </si>
  <si>
    <t>Договор БДО-3101-1033-21 от 09.09.2021г.</t>
  </si>
  <si>
    <t>AGR.32.000350</t>
  </si>
  <si>
    <t>Договор Ю-3101-0960-22 от 14.09.2022г.</t>
  </si>
  <si>
    <t>AGR.32.000470</t>
  </si>
  <si>
    <t>Договор Ю-3101-0740-23//КН/23-29 от 07.07.2023г.</t>
  </si>
  <si>
    <t>PRD.002.100000364_COM014003</t>
  </si>
  <si>
    <t>AGR.33.000021</t>
  </si>
  <si>
    <t>Договор БДО-3101-1034-21 от 09.09.2021</t>
  </si>
  <si>
    <t>AGR.33.000170</t>
  </si>
  <si>
    <t>Договор Ю-3101-0965-22 от 14.09.2022</t>
  </si>
  <si>
    <t>AGR.33.000187</t>
  </si>
  <si>
    <t>Договор Ю-3101-0741-23//НУ/23-4 от 07.07.2023</t>
  </si>
  <si>
    <t>PRD.002.100000364_COM014004</t>
  </si>
  <si>
    <t>AGR.35.000007</t>
  </si>
  <si>
    <t>БДО-3101-1037-21 от 09.09.2021</t>
  </si>
  <si>
    <t>PRD.002.100000364_COM014006</t>
  </si>
  <si>
    <t>AGR.31.000001</t>
  </si>
  <si>
    <t>БДО-3101-1035-21 от 09.09.2021г.</t>
  </si>
  <si>
    <t>PRD.002.100000364_COM014008</t>
  </si>
  <si>
    <t>AGR.37.000058</t>
  </si>
  <si>
    <t>Договор оказания аудиторских услуг №Ю-3101-1458-22 от 03.10.</t>
  </si>
  <si>
    <t>AGR.37.000112</t>
  </si>
  <si>
    <t>Договор оказания аудиторских услуг №Ю-3101-0742-23//ОШ/23-30</t>
  </si>
  <si>
    <t>PRD.002.100000364_COM014009</t>
  </si>
  <si>
    <t>AGR.38.000054</t>
  </si>
  <si>
    <t>Договор оказания аудиторских услуг №Ю-3101-1457-22 от 03.10.</t>
  </si>
  <si>
    <t>AGR.38.000103</t>
  </si>
  <si>
    <t>Договор оказания аудиторских услуг №Ю-3101-0755-23//ОС/23-31</t>
  </si>
  <si>
    <t>PRD.002.100000364_COM015001</t>
  </si>
  <si>
    <t>AGR.39.000008</t>
  </si>
  <si>
    <t>НС02/22-18//Ю-3101-0820-22 от 18.07.2022</t>
  </si>
  <si>
    <t>PRD.002.100000364_COM015002</t>
  </si>
  <si>
    <t>AGR.40.000005</t>
  </si>
  <si>
    <t>РО02/22-6//Ю-3101-0822-22 от 18.07.2022</t>
  </si>
  <si>
    <t>PRD.002.100000365_COM001000</t>
  </si>
  <si>
    <t>AGR.01.000003</t>
  </si>
  <si>
    <t>НФ02/18-58//ECU-2018-00128 от 24.07.2018</t>
  </si>
  <si>
    <t>AGR.01.000267</t>
  </si>
  <si>
    <t>НФ02/19-54//ECU-2019-00127 от 16.07.2019</t>
  </si>
  <si>
    <t>AGR.01.000837</t>
  </si>
  <si>
    <t>НФ02/21-39//ЕСИ-2021-00100 от 18.06.2021</t>
  </si>
  <si>
    <t>AGR.01.001243</t>
  </si>
  <si>
    <t>НФ02/22-54//ЕСИ-2022-00068 от 29.04.2022</t>
  </si>
  <si>
    <t>AGR.01.001848</t>
  </si>
  <si>
    <t>НФ02/23-80//ECU-2023-00084 от 14.08.2023</t>
  </si>
  <si>
    <t>PRD.002.100000365_COM011001</t>
  </si>
  <si>
    <t>AGR.15.001758</t>
  </si>
  <si>
    <t>СЗ02/19-322//ECU-2019-00182 от 14.08.2019г.</t>
  </si>
  <si>
    <t>PRD.002.100000367_COM004001</t>
  </si>
  <si>
    <t>AGR.06.000269</t>
  </si>
  <si>
    <t>Договор купли-продажи №11 от 23.08.2019</t>
  </si>
  <si>
    <t>AGR.06.000297</t>
  </si>
  <si>
    <t>Договор аренды скважины №12р от 01.10.2019</t>
  </si>
  <si>
    <t>AGR.06.000605</t>
  </si>
  <si>
    <t>Договор аренды скважины №12р от 01.11.2020</t>
  </si>
  <si>
    <t>AGR.06.000808</t>
  </si>
  <si>
    <t>Договор аренды скважины №3р от 01.01.2022</t>
  </si>
  <si>
    <t>PRD.002.100000368_COM004001</t>
  </si>
  <si>
    <t>AGR.06.000018</t>
  </si>
  <si>
    <t>Служ. записка № 13-73 от 17.07.2018</t>
  </si>
  <si>
    <t>AGR.06.000025</t>
  </si>
  <si>
    <t>Служебная записка № 13-79 от 26.07.2018</t>
  </si>
  <si>
    <t>AGR.06.000033</t>
  </si>
  <si>
    <t>Служебная записка №13-87 от 09.08.2018</t>
  </si>
  <si>
    <t>AGR.06.000046</t>
  </si>
  <si>
    <t>Гос. пошлина за государственную регистрацию прав на недвижим</t>
  </si>
  <si>
    <t>AGR.06.000165</t>
  </si>
  <si>
    <t>Служебная записка № 13-13 от 05.02.2019</t>
  </si>
  <si>
    <t>AGR.06.000175</t>
  </si>
  <si>
    <t>Служебная записка № 13-32 от 19.03.2019</t>
  </si>
  <si>
    <t>AGR.06.000302</t>
  </si>
  <si>
    <t>Служебная записка № 13-113 от 08.11.2019</t>
  </si>
  <si>
    <t>AGR.06.000318</t>
  </si>
  <si>
    <t>Служебная записка № 13-115 от 17.12.2019</t>
  </si>
  <si>
    <t>AGR.06.000335</t>
  </si>
  <si>
    <t>Служебная записка № 13-01 от 14.01.2020</t>
  </si>
  <si>
    <t>AGR.06.000355</t>
  </si>
  <si>
    <t>Служебная записка № 13-12 от 05.02.2020</t>
  </si>
  <si>
    <t>AGR.06.000626</t>
  </si>
  <si>
    <t>Служебная записка № 13-89 от 09.12.2020</t>
  </si>
  <si>
    <t>PRD.002.100000373_COM006001</t>
  </si>
  <si>
    <t>AGR.08.000185</t>
  </si>
  <si>
    <t>6311809261957 от 26.09.2018 г.</t>
  </si>
  <si>
    <t>AGR.08.000500</t>
  </si>
  <si>
    <t>Договор №6311903385825 от 25.03.2019 г.</t>
  </si>
  <si>
    <t>PRD.002.100000373_COM010001</t>
  </si>
  <si>
    <t>AGR.14.000099</t>
  </si>
  <si>
    <t>Договор № 11903644318 от 18.03.2019</t>
  </si>
  <si>
    <t>AGR.14.000349</t>
  </si>
  <si>
    <t>Договор № 12103044396 от 04.03.2021</t>
  </si>
  <si>
    <t>AGR.14.000396</t>
  </si>
  <si>
    <t>Лицензионный договор №122011725680</t>
  </si>
  <si>
    <t>AGR.14.000450</t>
  </si>
  <si>
    <t>Лицензионный договор №12212128425</t>
  </si>
  <si>
    <t>AGR.14.000458</t>
  </si>
  <si>
    <t>Лицензионный договор №12301193061 от 19.01.2023</t>
  </si>
  <si>
    <t>PRD.002.100000374_COM006001</t>
  </si>
  <si>
    <t>AGR.08.000294</t>
  </si>
  <si>
    <t>СИН.02.18-386 от 05.12.2018г.</t>
  </si>
  <si>
    <t>AGR.08.000829</t>
  </si>
  <si>
    <t>№19-7,1,2,5/2588//СИН.02.19-288 от 09.09.2019г.</t>
  </si>
  <si>
    <t>AGR.08.000939</t>
  </si>
  <si>
    <t>№19АО-7.1.1.5/656// СИН.02.19-398 от 20.11.2019г.</t>
  </si>
  <si>
    <t>AGR.08.002161</t>
  </si>
  <si>
    <t>№21-6.1.2.3/3332// СИН.02.21-258 от 01.11.2021г.</t>
  </si>
  <si>
    <t>AGR.08.003144</t>
  </si>
  <si>
    <t>СИН.02.23-355 от 28.11.2023</t>
  </si>
  <si>
    <t>PRD.002.100000374_COM010001</t>
  </si>
  <si>
    <t>AGR.14.000168</t>
  </si>
  <si>
    <t>Договор № 29.2.2-15-8/67 от 19.10.2016г.</t>
  </si>
  <si>
    <t>AGR.14.000444</t>
  </si>
  <si>
    <t>№29.2.2-15-8/67 от 19.10.2016г.</t>
  </si>
  <si>
    <t>AGR.14.000445</t>
  </si>
  <si>
    <t>AGR.14.000446</t>
  </si>
  <si>
    <t>29.2.2-15-8/67 от 29.10.2016г.</t>
  </si>
  <si>
    <t>AGR.14.000447</t>
  </si>
  <si>
    <t>AGR.14.000448</t>
  </si>
  <si>
    <t>№29.2.2-15-8/67 от 29.10.2016г.</t>
  </si>
  <si>
    <t>AGR.14.000473</t>
  </si>
  <si>
    <t>Договор №29.2.2-15-8/67 от 19.10.2016г.</t>
  </si>
  <si>
    <t>AGR.14.000474</t>
  </si>
  <si>
    <t>PRD.002.100000387_COM005001</t>
  </si>
  <si>
    <t>AGR.07.001023</t>
  </si>
  <si>
    <t>Договор № RU287001526 от 25.04.2013</t>
  </si>
  <si>
    <t>PRD.002.100000387_COM006001</t>
  </si>
  <si>
    <t>AGR.08.001404</t>
  </si>
  <si>
    <t>RU 236001342 от 30.09.2014г.</t>
  </si>
  <si>
    <t>PRD.002.100000387_COM009001</t>
  </si>
  <si>
    <t>AGR.13.002124</t>
  </si>
  <si>
    <t>Договор №RU236006425 от 03.10.2023</t>
  </si>
  <si>
    <t>PRD.002.100000387_COM010001</t>
  </si>
  <si>
    <t>AGR.14.000082</t>
  </si>
  <si>
    <t>Договор № RU287012866 от 01.02.19г.</t>
  </si>
  <si>
    <t>PRD.002.100000387_COM011001</t>
  </si>
  <si>
    <t>AGR.15.000673</t>
  </si>
  <si>
    <t>RU253001124/СЗ02/18-407 от 01.11.2018г.</t>
  </si>
  <si>
    <t>PRD.002.100000387_COM014001</t>
  </si>
  <si>
    <t>AGR.30.000300</t>
  </si>
  <si>
    <t>Договор№RU202001207 от 04.06.2013г(ХМАО) НЕ ИСПОЛЬЗОВАТЬ</t>
  </si>
  <si>
    <t>AGR.30.000301</t>
  </si>
  <si>
    <t>Договор RU287003614 от 03.02.2014 (не использовать)</t>
  </si>
  <si>
    <t>AGR.30.000302</t>
  </si>
  <si>
    <t>Договор № RU202001207 от 04.06.2013</t>
  </si>
  <si>
    <t>AGR.30.000303</t>
  </si>
  <si>
    <t>Договор RU287003614 от 03.02.2014</t>
  </si>
  <si>
    <t>PRD.002.100000394_COM001000</t>
  </si>
  <si>
    <t>AGR.01.001203</t>
  </si>
  <si>
    <t>НФ02/22-41//096/22 от 06.04.2022</t>
  </si>
  <si>
    <t>AGR.01.001346</t>
  </si>
  <si>
    <t>138/22//НФ02/22-60 от 01.06.2022</t>
  </si>
  <si>
    <t>PRD.002.100000394_COM011001</t>
  </si>
  <si>
    <t>AGR.15.005229</t>
  </si>
  <si>
    <t>СЗ02/21-656//326/21 от 25.11.2021 г</t>
  </si>
  <si>
    <t>PRD.002.100000394_COM016003</t>
  </si>
  <si>
    <t>AGR.41.000088</t>
  </si>
  <si>
    <t>Договор № 155/23 от 16.06.2023</t>
  </si>
  <si>
    <t>PRD.002.100000398_COM001000</t>
  </si>
  <si>
    <t>AGR.01.000081</t>
  </si>
  <si>
    <t>НФ02/16-77 от 01.10.2016</t>
  </si>
  <si>
    <t>AGR.014.000000038</t>
  </si>
  <si>
    <t>МЛ/АР-01/14//НФ02/14-112 от 16.09.2014</t>
  </si>
  <si>
    <t>AGR.014.000000226</t>
  </si>
  <si>
    <t>МЛ/АР-20/10//НФ02/10-3 от 15.04.2010</t>
  </si>
  <si>
    <t>PRD.002.100000419_COM002019</t>
  </si>
  <si>
    <t>AGR.03.000134</t>
  </si>
  <si>
    <t>№ 1557 (Д02391400)</t>
  </si>
  <si>
    <t>AGR.03.000198</t>
  </si>
  <si>
    <t>№ 1557-тсв (Д01981400)</t>
  </si>
  <si>
    <t>AGR.03.000199</t>
  </si>
  <si>
    <t>№ 1557-тпв (Д01991400)</t>
  </si>
  <si>
    <t>PRD.002.100000423_COM002019</t>
  </si>
  <si>
    <t>AGR.03.000202</t>
  </si>
  <si>
    <t>№ ИНМ-ДПр/0002/19 (Д01151900)</t>
  </si>
  <si>
    <t>AGR.03.000524</t>
  </si>
  <si>
    <t>Договор поставки №ИНМ-ДПр/0790/21 от 27.12.2021 г.</t>
  </si>
  <si>
    <t>PRD.002.100000428_COM006001</t>
  </si>
  <si>
    <t>AGR.08.000406</t>
  </si>
  <si>
    <t>2018</t>
  </si>
  <si>
    <t>PRD.002.100000441_COM006001</t>
  </si>
  <si>
    <t>AGR.006.000000132</t>
  </si>
  <si>
    <t>СЗМН-01-03-01-15-1386 от 01.07.2015г.</t>
  </si>
  <si>
    <t>AGR.006.000000133</t>
  </si>
  <si>
    <t>СИН.02.17-100 от 01.06.2017</t>
  </si>
  <si>
    <t>AGR.014.000000844</t>
  </si>
  <si>
    <t>СИН.02.17-99 от 01.06.2017</t>
  </si>
  <si>
    <t>AGR.08.000490</t>
  </si>
  <si>
    <t>СИН.02-19-21 от 20.03.2019</t>
  </si>
  <si>
    <t>AGR.08.001420</t>
  </si>
  <si>
    <t>СИН.02.20-106 от 06.05.2020г.</t>
  </si>
  <si>
    <t>AGR.08.002282</t>
  </si>
  <si>
    <t>ТПК-186-2022 от 04.02.2022г.</t>
  </si>
  <si>
    <t>PRD.002.100000449_COM001000</t>
  </si>
  <si>
    <t>AGR.01.000705</t>
  </si>
  <si>
    <t>АПИ-2021/-55//НФ02/20-130 от 11.12.2020</t>
  </si>
  <si>
    <t>PRD.002.100000450_COM001000</t>
  </si>
  <si>
    <t>AGR.01.000901</t>
  </si>
  <si>
    <t>АК079-16 от 28.10.2016</t>
  </si>
  <si>
    <t>PRD.002.100000451_COM001000</t>
  </si>
  <si>
    <t>AGR.01.000286</t>
  </si>
  <si>
    <t>Счет №106 от 11.07.2019</t>
  </si>
  <si>
    <t>PRD.002.100000456_COM001000</t>
  </si>
  <si>
    <t>AGR.01.000036</t>
  </si>
  <si>
    <t>Д13-09-18/01//НФ02/18-74 от 13.09.2018</t>
  </si>
  <si>
    <t>AGR.01.000061</t>
  </si>
  <si>
    <t>Д08-10-18/01/НФ02/18-90 от 08.10.2018</t>
  </si>
  <si>
    <t>AGR.01.000083</t>
  </si>
  <si>
    <t>Д23-10-18/01//НФ02/18-99 от 07.11.2018</t>
  </si>
  <si>
    <t>AGR.01.000096</t>
  </si>
  <si>
    <t>Д14-11-18/02//НФ02/18-104 от 14.11.2018</t>
  </si>
  <si>
    <t>AGR.01.000228</t>
  </si>
  <si>
    <t>Д08-04-19/03//НФ02/19-36 от 01.04.2019</t>
  </si>
  <si>
    <t>AGR.01.000229</t>
  </si>
  <si>
    <t>Д08-04-19/02//НФ02/19-37 от 11.04.2019</t>
  </si>
  <si>
    <t>AGR.01.000282</t>
  </si>
  <si>
    <t>Д02-07-19/01//НФ02/19-59 от 02.07.2019</t>
  </si>
  <si>
    <t>AGR.01.000459</t>
  </si>
  <si>
    <t>Д27-11-19/04//НФ02/19-136 от 27.11.2019</t>
  </si>
  <si>
    <t>AGR.01.000488</t>
  </si>
  <si>
    <t>Счет №274 от 10.12.2019</t>
  </si>
  <si>
    <t>AGR.01.000616</t>
  </si>
  <si>
    <t>Д12-10-20/01//НФ02/20-98 от 12.10.2020</t>
  </si>
  <si>
    <t>AGR.01.000804</t>
  </si>
  <si>
    <t>Д05-04-21/01 от 05.04.2021</t>
  </si>
  <si>
    <t>AGR.01.001012</t>
  </si>
  <si>
    <t>Д28-10-21/01 от 08.11.2021</t>
  </si>
  <si>
    <t>AGR.01.001319</t>
  </si>
  <si>
    <t>Д07-06-22/01-К от 07.06.2022</t>
  </si>
  <si>
    <t>AGR.01.001519</t>
  </si>
  <si>
    <t>Д27-10-22/01//НФ02/22-143 от 28.10.2022</t>
  </si>
  <si>
    <t>AGR.01.001529</t>
  </si>
  <si>
    <t>Д28-10-22/01//НФ02/22-147 от 28.10.2022</t>
  </si>
  <si>
    <t>AGR.01.001826</t>
  </si>
  <si>
    <t>Д07-07-23/01 от 07.07.2023</t>
  </si>
  <si>
    <t>AGR.01.001982</t>
  </si>
  <si>
    <t>Д14-11-23/01//НФ02/23-138 от 15.11.2023</t>
  </si>
  <si>
    <t>PRD.002.100000456_COM004001</t>
  </si>
  <si>
    <t>AGR.06.000729</t>
  </si>
  <si>
    <t>Д24-05-21/04 от 09.06.2021 г.</t>
  </si>
  <si>
    <t>PRD.002.100000456_COM006001</t>
  </si>
  <si>
    <t>AGR.08.000846</t>
  </si>
  <si>
    <t>СИН.02.19-291 от 19.09.2019г</t>
  </si>
  <si>
    <t>PRD.002.100000456_COM011001</t>
  </si>
  <si>
    <t>AGR.15.000016</t>
  </si>
  <si>
    <t>Договор на оказание консультационных услуг № Д01-06-18/01/СЗ</t>
  </si>
  <si>
    <t>AGR.15.004619</t>
  </si>
  <si>
    <t>Д21-04-21/01/СЗ02/21-375 от 17.05.2021</t>
  </si>
  <si>
    <t>AGR.15.004752</t>
  </si>
  <si>
    <t>Д21-07-21/01/СЗ02/21-423 от 21.07.2021</t>
  </si>
  <si>
    <t>PRD.002.100000457_</t>
  </si>
  <si>
    <t>AGR.07.001995</t>
  </si>
  <si>
    <t>485953566//КН06/23-115 от 19.07.2023</t>
  </si>
  <si>
    <t>PRD.002.100000457_COM005001</t>
  </si>
  <si>
    <t>AGR.07.000080</t>
  </si>
  <si>
    <t>БСС "Система Главбух" 18.01.19-17.01.20</t>
  </si>
  <si>
    <t>AGR.07.000081</t>
  </si>
  <si>
    <t>КСС "Система Кадры" 08.11.2018-07.11.2019</t>
  </si>
  <si>
    <t>AGR.07.000117</t>
  </si>
  <si>
    <t>ФСС "Система Финансовый директор" 10.09.2018-09.09.2019</t>
  </si>
  <si>
    <t>AGR.07.000134</t>
  </si>
  <si>
    <t>эл. журнал "РНК" (01.01.2019-31.12.2019)</t>
  </si>
  <si>
    <t>AGR.07.000520</t>
  </si>
  <si>
    <t>ФСС "Система Финансовый директор" 28.09.2019-27.09.2020</t>
  </si>
  <si>
    <t>AGR.07.000523</t>
  </si>
  <si>
    <t>эл. журнал "РНК" (01.01.2020-31.12.2020)</t>
  </si>
  <si>
    <t>AGR.07.000563</t>
  </si>
  <si>
    <t>КСС "Система Кадры" 08.11.2019-07.01.2021</t>
  </si>
  <si>
    <t>AGR.07.000588</t>
  </si>
  <si>
    <t>БСС "Система Главбух" 20.01.2020-19.03.2021</t>
  </si>
  <si>
    <t>AGR.07.000615</t>
  </si>
  <si>
    <t>ЭС "Охрана труда" 11.11.2019-10.11.2020</t>
  </si>
  <si>
    <t>AGR.07.001072</t>
  </si>
  <si>
    <t>Эл. журнал "РНК" (01.01.2021-31.12.2021)</t>
  </si>
  <si>
    <t>AGR.07.001175</t>
  </si>
  <si>
    <t>399182450/БН//КН06/20-218 от 10.12.20</t>
  </si>
  <si>
    <t>AGR.07.001183</t>
  </si>
  <si>
    <t>399765594/Н//КН06/20-221 от 18.12.20</t>
  </si>
  <si>
    <t>AGR.07.001184</t>
  </si>
  <si>
    <t>399765594/БН//КН06/20-198 от 18.12.20</t>
  </si>
  <si>
    <t>AGR.07.001185</t>
  </si>
  <si>
    <t>399182450/Н//КН06/20-219 от 10.12.20</t>
  </si>
  <si>
    <t>AGR.07.001217</t>
  </si>
  <si>
    <t>401490392//КН06/21-28 от 12.01.21</t>
  </si>
  <si>
    <t>AGR.07.001447</t>
  </si>
  <si>
    <t>Эл. журнал "РНК" (01.01.2022-31.12.2022)</t>
  </si>
  <si>
    <t>AGR.07.001695</t>
  </si>
  <si>
    <t>Эл. журнал "РНК" (01.01.2023-31.12.2023)</t>
  </si>
  <si>
    <t>PRD.002.100000457_COM006001</t>
  </si>
  <si>
    <t>AGR.08.001464</t>
  </si>
  <si>
    <t>№377864199//СИН.02.20-154 от 03.06.2020г.</t>
  </si>
  <si>
    <t>AGR.08.001600</t>
  </si>
  <si>
    <t>№396536026//СИН.02.20-287 от 19.11.2020г.</t>
  </si>
  <si>
    <t>AGR.08.002145</t>
  </si>
  <si>
    <t>435039207//СИН.21.21-290 от 25.11.2021г.</t>
  </si>
  <si>
    <t>AGR.08.002655</t>
  </si>
  <si>
    <t>СИН.02.22-281 от 16.09.2022</t>
  </si>
  <si>
    <t>PRD.002.100000457_COM009001</t>
  </si>
  <si>
    <t>AGR.13.000001</t>
  </si>
  <si>
    <t>AGR.13.000721</t>
  </si>
  <si>
    <t>Договор №СИБ216/19-в от 09.12.2019</t>
  </si>
  <si>
    <t>PRD.002.100000457_COM010001</t>
  </si>
  <si>
    <t>AGR.14.000056</t>
  </si>
  <si>
    <t>Договор № 322669407 от 30.11.2018</t>
  </si>
  <si>
    <t>AGR.14.000067</t>
  </si>
  <si>
    <t>Договор № 325214151 от 24.12.2018</t>
  </si>
  <si>
    <t>AGR.14.000159</t>
  </si>
  <si>
    <t>Договор на передачу неисключительных прав использования базы</t>
  </si>
  <si>
    <t>AGR.14.000160</t>
  </si>
  <si>
    <t>Договор№ 350362204 от 16.09.19</t>
  </si>
  <si>
    <t>AGR.14.000190</t>
  </si>
  <si>
    <t>Договор № 362583285 от 14.01.2020</t>
  </si>
  <si>
    <t>AGR.14.000305</t>
  </si>
  <si>
    <t>Договор № 395588455 от 06.11.2020</t>
  </si>
  <si>
    <t>AGR.14.000386</t>
  </si>
  <si>
    <t>Договор № 430807520 от 13.10.2021</t>
  </si>
  <si>
    <t>PRD.002.100000457_COM011001</t>
  </si>
  <si>
    <t>AGR.15.000321</t>
  </si>
  <si>
    <t>AGR.15.003582</t>
  </si>
  <si>
    <t>СЗ02/20-514 от 18.12.2020</t>
  </si>
  <si>
    <t>AGR.15.006426</t>
  </si>
  <si>
    <t>СЗ02/22-474//458241989 от 11.08.2022</t>
  </si>
  <si>
    <t>AGR.15.007677</t>
  </si>
  <si>
    <t>СЗ02/23-405//486673866 от 28.07.2023</t>
  </si>
  <si>
    <t>PRD.002.100000459_COM009001</t>
  </si>
  <si>
    <t>AGR.13.000937</t>
  </si>
  <si>
    <t>Договор №ТМ014055244 от 20.10.2017</t>
  </si>
  <si>
    <t>PRD.002.100000462_COM005001</t>
  </si>
  <si>
    <t>AGR.07.000974</t>
  </si>
  <si>
    <t>PRD.002.100000462_COM007001</t>
  </si>
  <si>
    <t>AGR.09.000589</t>
  </si>
  <si>
    <t>УНС02/19-191 от 26.08.2019</t>
  </si>
  <si>
    <t>PRD.002.100000462_COM014001</t>
  </si>
  <si>
    <t>AGR.30.000519</t>
  </si>
  <si>
    <t>Сч21-03581000230 от 08.02.21</t>
  </si>
  <si>
    <t>AGR.30.000520</t>
  </si>
  <si>
    <t>Сч 20-04001001314 от 15.12.20</t>
  </si>
  <si>
    <t>AGR.30.000521</t>
  </si>
  <si>
    <t>счф 5000743/0400 от 07.12.2020 г.</t>
  </si>
  <si>
    <t>AGR.30.000522</t>
  </si>
  <si>
    <t>счет 21-02601191669 от 23.12.2021</t>
  </si>
  <si>
    <t>AGR.30.000674</t>
  </si>
  <si>
    <t>Счет №22-00931001676 от 01.02.2022</t>
  </si>
  <si>
    <t>AGR.30.000696</t>
  </si>
  <si>
    <t>Счет № 22-00931002751 от 18.02.2022</t>
  </si>
  <si>
    <t>AGR.30.000706</t>
  </si>
  <si>
    <t>Счет №22-00931003053 от 21.02.2022</t>
  </si>
  <si>
    <t>AGR.30.000760</t>
  </si>
  <si>
    <t>Счет №22-00931006694 от 08.04.2022</t>
  </si>
  <si>
    <t>AGR.30.000822</t>
  </si>
  <si>
    <t>Договор транспортной экспедиции № МДМ 5342/2022 от 01.01.202</t>
  </si>
  <si>
    <t>AGR.30.000918</t>
  </si>
  <si>
    <t>счф 1001314/0400 от 28.12.2020 г.</t>
  </si>
  <si>
    <t>AGR.30.001126</t>
  </si>
  <si>
    <t>Договор транспортной экспедиции № МДМ 5342/2023 от 13.01.202</t>
  </si>
  <si>
    <t>PRD.002.100000465_COM001000</t>
  </si>
  <si>
    <t>AGR.01.001403</t>
  </si>
  <si>
    <t>10НХ-22/21 от 05.08.2022</t>
  </si>
  <si>
    <t>AGR.01.001912</t>
  </si>
  <si>
    <t>10НХ-23/19//НФ02/23-104 от 07.09.2023</t>
  </si>
  <si>
    <t>AGR.01.002024</t>
  </si>
  <si>
    <t>PRD.002.100000465_COM007001</t>
  </si>
  <si>
    <t>AGR.09.000420</t>
  </si>
  <si>
    <t>УНС02/19-45 от 28.05.2019</t>
  </si>
  <si>
    <t>PRD.002.100000465_COM011001</t>
  </si>
  <si>
    <t>AGR.15.003367</t>
  </si>
  <si>
    <t>СЗ02/20-416 от 24.09.2020</t>
  </si>
  <si>
    <t>AGR.15.005101</t>
  </si>
  <si>
    <t>СЗ02/21-563 от 13.10.2021</t>
  </si>
  <si>
    <t>AGR.15.006771</t>
  </si>
  <si>
    <t>СЗ02/22-610//П-НХ02/23 от 25.10.2022</t>
  </si>
  <si>
    <t>AGR.15.007949</t>
  </si>
  <si>
    <t>СЗ02/23-554//П-НХ02/24 от 17.10.2023</t>
  </si>
  <si>
    <t>AGR.17.000707</t>
  </si>
  <si>
    <t>Лицевой счет 9006008426</t>
  </si>
  <si>
    <t>AGR.17.000708</t>
  </si>
  <si>
    <t>Лицевой счет 1177350</t>
  </si>
  <si>
    <t>PRD.002.100000476_COM009001</t>
  </si>
  <si>
    <t>AGR.13.001288</t>
  </si>
  <si>
    <t>Договор энергоснабжения №ЭС0404000406/21 от 29.03.2021г.</t>
  </si>
  <si>
    <t>PRD.002.100000512_COM005001</t>
  </si>
  <si>
    <t>AGR.07.000542</t>
  </si>
  <si>
    <t>Фин поручение №349 от 06.08.2019</t>
  </si>
  <si>
    <t>PRD.002.100000520_COM006001</t>
  </si>
  <si>
    <t>AGR.08.001360</t>
  </si>
  <si>
    <t>за проживание</t>
  </si>
  <si>
    <t>PRD.002.100000524_COM005001</t>
  </si>
  <si>
    <t>AGR.07.000988</t>
  </si>
  <si>
    <t>Дог. №346/ВС-02 от 01.04.07</t>
  </si>
  <si>
    <t>AGR.07.000990</t>
  </si>
  <si>
    <t>Дог. №226/14-С от 01.03.14</t>
  </si>
  <si>
    <t>AGR.07.001182</t>
  </si>
  <si>
    <t>258/20-С//КН06/20-175 от 01.10.2020</t>
  </si>
  <si>
    <t>AGR.07.001848</t>
  </si>
  <si>
    <t>258/23-С//КН06/23-24 от 01.01.2023</t>
  </si>
  <si>
    <t>PRD.002.100000524_COM014001</t>
  </si>
  <si>
    <t>AGR.30.000356</t>
  </si>
  <si>
    <t>AGR.30.000357</t>
  </si>
  <si>
    <t>счф 7600 от 31.12.2020 г.</t>
  </si>
  <si>
    <t>AGR.30.000361</t>
  </si>
  <si>
    <t>Договор № 638/ВС-02 от 22.06.2021</t>
  </si>
  <si>
    <t>AGR.30.000881</t>
  </si>
  <si>
    <t>Договор № 492/22-С от 01.03.2022г.</t>
  </si>
  <si>
    <t>AGR.30.000882</t>
  </si>
  <si>
    <t>Договор № 48/КОС от 29.07.2021г.</t>
  </si>
  <si>
    <t>PRD.002.100000524_COM014003</t>
  </si>
  <si>
    <t>AGR.33.000107</t>
  </si>
  <si>
    <t>Договор № 378/ВС-02 от 01.06.2014 (водоснабжение)</t>
  </si>
  <si>
    <t>PRD.002.100000525_COM006001</t>
  </si>
  <si>
    <t>AGR.08.001358</t>
  </si>
  <si>
    <t>договор НО533 от 14.01.09 услуги связи</t>
  </si>
  <si>
    <t>PRD.002.100000536_COM009001</t>
  </si>
  <si>
    <t>AGR.13.000986</t>
  </si>
  <si>
    <t>Без договора (проживание)</t>
  </si>
  <si>
    <t>PRD.002.100000536_COM011001</t>
  </si>
  <si>
    <t>AGR.15.002801</t>
  </si>
  <si>
    <t>СЗ02/18-236 от 19.07.2018г.</t>
  </si>
  <si>
    <t>AGR.15.005708</t>
  </si>
  <si>
    <t>Договор №СЗ02/22-117 от 03.03.2022</t>
  </si>
  <si>
    <t>PRD.002.100000537_COM005001</t>
  </si>
  <si>
    <t>AGR.07.000931</t>
  </si>
  <si>
    <t>Дог. №КН06/17-99 от 03.06.17</t>
  </si>
  <si>
    <t>PRD.002.100000537_COM014001</t>
  </si>
  <si>
    <t>AGR.30.001236</t>
  </si>
  <si>
    <t>Договор-заявка на выполнение авиационных работ №11/2023 от 0</t>
  </si>
  <si>
    <t>AGR.30.001242</t>
  </si>
  <si>
    <t>Договор-заявка на выполнение авиационных работ №13/2023 от 0</t>
  </si>
  <si>
    <t>PRD.002.100000544_COM005001</t>
  </si>
  <si>
    <t>AGR.07.000984</t>
  </si>
  <si>
    <t>Дог. 10Y0485 от 18.02.10. содержание дорог</t>
  </si>
  <si>
    <t>PRD.002.100000544_COM010001</t>
  </si>
  <si>
    <t>AGR.14.000072</t>
  </si>
  <si>
    <t>№18Y2893 от 01.11.2018 по хранению нефти</t>
  </si>
  <si>
    <t>AGR.14.000144</t>
  </si>
  <si>
    <t>Договор на подготовку, перкачку и сдачу нефти №18Y2892 от 01</t>
  </si>
  <si>
    <t>AGR.14.000194</t>
  </si>
  <si>
    <t>договор 19Y2853 от 07.11.2019 хранение нефти</t>
  </si>
  <si>
    <t>AGR.14.000206</t>
  </si>
  <si>
    <t>договор №19Y2852 прием, подготовка, транспортировка, перекач</t>
  </si>
  <si>
    <t>AGR.14.000336</t>
  </si>
  <si>
    <t>Договор №20Y2356 от 17.11.2020</t>
  </si>
  <si>
    <t>AGR.14.000392</t>
  </si>
  <si>
    <t>договор №21Y2314 об оказании услуг по хранению нефти на 2022</t>
  </si>
  <si>
    <t>AGR.14.000400</t>
  </si>
  <si>
    <t>Хранение нефти</t>
  </si>
  <si>
    <t>AGR.14.000401</t>
  </si>
  <si>
    <t>Договор №23Y2314 от 19.11.2021</t>
  </si>
  <si>
    <t>AGR.14.000457</t>
  </si>
  <si>
    <t>Хранение нефти на 2023 год</t>
  </si>
  <si>
    <t>PRD.002.100000544_COM014001</t>
  </si>
  <si>
    <t>AGR.30.000436</t>
  </si>
  <si>
    <t>счф КО 74 от 30.09.2020г., Договор 15Y3563 от 31.12.15</t>
  </si>
  <si>
    <t>AGR.30.000437</t>
  </si>
  <si>
    <t>Договор 20Y2344 от 17.11.20 (транспортировка)</t>
  </si>
  <si>
    <t>AGR.30.000438</t>
  </si>
  <si>
    <t>Договор 20Y2345 от 17.11.20 (перекачка)</t>
  </si>
  <si>
    <t>AGR.30.000439</t>
  </si>
  <si>
    <t>счф КО 130 от 31.12.2020г., Договор 15Y3563 от 31.12.15</t>
  </si>
  <si>
    <t>AGR.30.000440</t>
  </si>
  <si>
    <t>счф 43761 от 31.12.2020 (перекачка)</t>
  </si>
  <si>
    <t>AGR.30.000441</t>
  </si>
  <si>
    <t>счф 43747 от 31.12.2020 (трансп-ка)</t>
  </si>
  <si>
    <t>AGR.30.000442</t>
  </si>
  <si>
    <t>Счет 500730896 от 01.12.20 (перекачка нефти янв.)</t>
  </si>
  <si>
    <t>AGR.30.000443</t>
  </si>
  <si>
    <t>Счет 500730895 от 01.12.20 (трансп-ка янв.)</t>
  </si>
  <si>
    <t>AGR.30.000444</t>
  </si>
  <si>
    <t>сч.500724521 от 26.10.20 (ФХИ за декабрь)</t>
  </si>
  <si>
    <t>AGR.30.000445</t>
  </si>
  <si>
    <t>счф КО 93 от 30.11.2020г., Договор 15Y3563 от 31.12.15</t>
  </si>
  <si>
    <t>AGR.30.000446</t>
  </si>
  <si>
    <t>счф КО 71 от 31.08.2020г., Договор 15Y3563 от 31.12.15</t>
  </si>
  <si>
    <t>AGR.30.000551</t>
  </si>
  <si>
    <t>счф КО 43 от 31.05.2020г., Договор 15Y3563 от 31.12.15</t>
  </si>
  <si>
    <t>AGR.30.000552</t>
  </si>
  <si>
    <t>Договор 16Y1015 от 11.05.16 (ФХИ )</t>
  </si>
  <si>
    <t>AGR.30.000553</t>
  </si>
  <si>
    <t>21Y2300 от 19.11.21 (перекачка)</t>
  </si>
  <si>
    <t>AGR.30.000554</t>
  </si>
  <si>
    <t>21Y2299 от 19.11.21 (транспортировка)</t>
  </si>
  <si>
    <t>AGR.30.001055</t>
  </si>
  <si>
    <t>22Y2127 от 01.11.22 (транспортировка)</t>
  </si>
  <si>
    <t>AGR.30.001056</t>
  </si>
  <si>
    <t>22Y2128 от 01.11.22 (перекачка)</t>
  </si>
  <si>
    <t>AGR.30.001273</t>
  </si>
  <si>
    <t>Письмо №01-3372-ЛК/23 от 23.08.2023</t>
  </si>
  <si>
    <t>AGR.30.001370</t>
  </si>
  <si>
    <t>PRD.002.100000544_COM014006</t>
  </si>
  <si>
    <t>AGR.31.000006</t>
  </si>
  <si>
    <t>дог. №05Y0124 от 01.11.1998</t>
  </si>
  <si>
    <t>PRD.002.100000544_COM014008</t>
  </si>
  <si>
    <t>AGR.37.000057</t>
  </si>
  <si>
    <t>21Y1614 от 01.08.2021 г.</t>
  </si>
  <si>
    <t>PRD.002.100000544_COM014009</t>
  </si>
  <si>
    <t>AGR.38.000052</t>
  </si>
  <si>
    <t>21Y1615 от 01.08.2021 г.</t>
  </si>
  <si>
    <t>AGR.38.000093</t>
  </si>
  <si>
    <t>Договор № 2023017874//23Y1305//ОС/23-33 от 23.06.2023 года</t>
  </si>
  <si>
    <t>PRD.002.100000545_COM005001</t>
  </si>
  <si>
    <t>AGR.07.000250</t>
  </si>
  <si>
    <t>Дог №19SZ-5496OC-25 от 01.01.2019</t>
  </si>
  <si>
    <t>AGR.07.000342</t>
  </si>
  <si>
    <t>AGR.07.000405</t>
  </si>
  <si>
    <t>Финансовое поручение №162 от 12.04.2019</t>
  </si>
  <si>
    <t>AGR.07.000726</t>
  </si>
  <si>
    <t>Дог №19SZ-6663OC-25//КН02/20-06 от 01.01.2020</t>
  </si>
  <si>
    <t>AGR.07.000840</t>
  </si>
  <si>
    <t>Фин поручение №1 от 01.04.2020</t>
  </si>
  <si>
    <t>AGR.07.001027</t>
  </si>
  <si>
    <t>Фин поручение №22 от 20.05.2020</t>
  </si>
  <si>
    <t>AGR.07.001032</t>
  </si>
  <si>
    <t>Фин поручение №1 от 20.05.2020</t>
  </si>
  <si>
    <t>AGR.07.001586</t>
  </si>
  <si>
    <t>22SZ-0283OC-35//КН02/22-93 от 21.02.2022</t>
  </si>
  <si>
    <t>AGR.07.001591</t>
  </si>
  <si>
    <t>КН02/22-93 от 21.02.2022г</t>
  </si>
  <si>
    <t>PRD.002.100000548_COM006001</t>
  </si>
  <si>
    <t>AGR.08.000562</t>
  </si>
  <si>
    <t>Договор №СИН.02.19-68 от 11.03.2019г.</t>
  </si>
  <si>
    <t>AGR.08.002934</t>
  </si>
  <si>
    <t>80/СИН.02.23-136 от 17.05.2023</t>
  </si>
  <si>
    <t>PRD.002.100000548_COM009001</t>
  </si>
  <si>
    <t>AGR.13.000518</t>
  </si>
  <si>
    <t>PRD.002.100000548_COM011001</t>
  </si>
  <si>
    <t>AGR.15.001502</t>
  </si>
  <si>
    <t>СЗ02/19-272 от 27.06.2019г.</t>
  </si>
  <si>
    <t>AGR.15.007432</t>
  </si>
  <si>
    <t>СЗ02/23-241 от 10.05.2023</t>
  </si>
  <si>
    <t>PRD.002.100000552_</t>
  </si>
  <si>
    <t>AGR.07.000464</t>
  </si>
  <si>
    <t>Дог №32/232/19//КН02/19-62 от 01.04.19</t>
  </si>
  <si>
    <t>PRD.002.100000552_COM005001</t>
  </si>
  <si>
    <t>AGR.07.000876</t>
  </si>
  <si>
    <t>Дог №1/241/20//КН02/20-39 от 01.01.2020</t>
  </si>
  <si>
    <t>AGR.07.001320</t>
  </si>
  <si>
    <t>Дог №/КН02/21-39 от 01.01.2021</t>
  </si>
  <si>
    <t>AGR.07.002176</t>
  </si>
  <si>
    <t>Договор № КН02/24-55 от 01.01.2024</t>
  </si>
  <si>
    <t>PRD.002.100000553_COM009001</t>
  </si>
  <si>
    <t>AGR.13.000633</t>
  </si>
  <si>
    <t>PRD.002.100000561_COM005001</t>
  </si>
  <si>
    <t>AGR.07.000258</t>
  </si>
  <si>
    <t>Дог. №211000008666 от 01.06.2018</t>
  </si>
  <si>
    <t>AGR.07.001144</t>
  </si>
  <si>
    <t>Договор №211000068775 от 08.09.2020</t>
  </si>
  <si>
    <t>AGR.12.000212</t>
  </si>
  <si>
    <t>PRD.002.100000561_COM010001</t>
  </si>
  <si>
    <t>AGR.14.000238</t>
  </si>
  <si>
    <t>11026340 от 01.09.2013</t>
  </si>
  <si>
    <t>AGR.14.000239</t>
  </si>
  <si>
    <t>11026340 мг/мн от 01.09.2013</t>
  </si>
  <si>
    <t>AGR.14.000302</t>
  </si>
  <si>
    <t>AGR.14.000309</t>
  </si>
  <si>
    <t>Договор об оказании услуг связи № 211000026340 от 01.11.2020</t>
  </si>
  <si>
    <t>PRD.002.100000561_COM014001</t>
  </si>
  <si>
    <t>AGR.30.000258</t>
  </si>
  <si>
    <t>Договор №11021729МГ/ВЗ от 01.09.14г. (Усинск)</t>
  </si>
  <si>
    <t>AGR.30.000259</t>
  </si>
  <si>
    <t>договор 4401674 от 01.01.2011 (Усинск)</t>
  </si>
  <si>
    <t>AGR.30.000260</t>
  </si>
  <si>
    <t>договор 4401674 от 01.01.2011 (Усинск) (не использовать)</t>
  </si>
  <si>
    <t>AGR.30.000261</t>
  </si>
  <si>
    <t>Договор №11021729МГ/ВЗ от 01.09.14г. (Усинск)(не использоват</t>
  </si>
  <si>
    <t>AGR.30.000857</t>
  </si>
  <si>
    <t>Договор № ГСП-ТУ-686 от 15.06.2022г.</t>
  </si>
  <si>
    <t>PRD.002.100000562_COM004001</t>
  </si>
  <si>
    <t>AGR.06.000413</t>
  </si>
  <si>
    <t>ННГ02/16-111//о-2596638/NIC-D от 05.07.2016 г.</t>
  </si>
  <si>
    <t>PRD.002.100000562_COM005001</t>
  </si>
  <si>
    <t>AGR.07.001017</t>
  </si>
  <si>
    <t>Дог № 757494/NIC-D от 19.10.2009</t>
  </si>
  <si>
    <t>PRD.002.100000562_COM007001</t>
  </si>
  <si>
    <t>AGR.09.000853</t>
  </si>
  <si>
    <t>Договор (оферта) 1568549/NIC-D от 26.04.2013</t>
  </si>
  <si>
    <t>PRD.002.100000562_COM010001</t>
  </si>
  <si>
    <t>AGR.14.000263</t>
  </si>
  <si>
    <t>2988183/NIC-D об оказании услуг</t>
  </si>
  <si>
    <t>PRD.002.100000562_COM016003</t>
  </si>
  <si>
    <t>AGR.41.000054</t>
  </si>
  <si>
    <t>Outlook - Зачисление на личный счет</t>
  </si>
  <si>
    <t>AGR.41.000067</t>
  </si>
  <si>
    <t>Услуга DNS-master с идентификатором</t>
  </si>
  <si>
    <t>PRD.002.100000563_COM005001</t>
  </si>
  <si>
    <t>AGR.07.000259</t>
  </si>
  <si>
    <t>Договор №КН02/19-35 от 01.01.2019</t>
  </si>
  <si>
    <t>AGR.07.000606</t>
  </si>
  <si>
    <t>Договор №КН02/19-35 от 01.01.2019, руб.</t>
  </si>
  <si>
    <t>AGR.07.000786</t>
  </si>
  <si>
    <t>Договор №КН02/20-34 от 01.01.2020</t>
  </si>
  <si>
    <t>AGR.07.001283</t>
  </si>
  <si>
    <t>КН02/21-36 от 01.01.2021г</t>
  </si>
  <si>
    <t>AGR.07.001286</t>
  </si>
  <si>
    <t>Договор №КН02/21-36 от 01.01.2021</t>
  </si>
  <si>
    <t>AGR.07.002068</t>
  </si>
  <si>
    <t>КН02/23-145</t>
  </si>
  <si>
    <t>PRD.002.100000563_COM014001</t>
  </si>
  <si>
    <t>AGR.30.000830</t>
  </si>
  <si>
    <t>Счет № 8570/2 от 24.05.2022г.</t>
  </si>
  <si>
    <t>AGR.30.000985</t>
  </si>
  <si>
    <t>НО-191/2022 от 28.09.2022г.</t>
  </si>
  <si>
    <t>PRD.002.100000564_COM010001</t>
  </si>
  <si>
    <t>AGR.14.000352</t>
  </si>
  <si>
    <t>Дополнение к проекту пробной эксплуатации</t>
  </si>
  <si>
    <t>AGR.14.000353</t>
  </si>
  <si>
    <t>Оперативный подсчет запасов нефти и растворенного газа</t>
  </si>
  <si>
    <t>AGR.14.000435</t>
  </si>
  <si>
    <t>Подсчет запасов нефти и растворенного газа</t>
  </si>
  <si>
    <t>AGR.14.000436</t>
  </si>
  <si>
    <t>Технологическая схема разработки</t>
  </si>
  <si>
    <t>PRD.002.100000564_COM014003</t>
  </si>
  <si>
    <t>AGR.33.000096</t>
  </si>
  <si>
    <t>госэкпертиза</t>
  </si>
  <si>
    <t>PRD.002.100000564_COM014004</t>
  </si>
  <si>
    <t>AGR.35.000016</t>
  </si>
  <si>
    <t>PRD.002.100000564_COM014008</t>
  </si>
  <si>
    <t>AGR.37.000001</t>
  </si>
  <si>
    <t>PRD.002.100000564_COM014009</t>
  </si>
  <si>
    <t>AGR.38.000001</t>
  </si>
  <si>
    <t>PRD.002.100000565_COM005001</t>
  </si>
  <si>
    <t>AGR.07.000132</t>
  </si>
  <si>
    <t>Дог №КН аренда гаража</t>
  </si>
  <si>
    <t>AGR.07.000516</t>
  </si>
  <si>
    <t>Дог. №КН04/19-189 от 01.05.2019 г.</t>
  </si>
  <si>
    <t>AGR.07.000559</t>
  </si>
  <si>
    <t>Дог. №УП-2019/6 КН 06/19-240 от 26.08.19</t>
  </si>
  <si>
    <t>AGR.07.001070</t>
  </si>
  <si>
    <t>Дог. №КН04/20-125 от 01.04.2020 г.</t>
  </si>
  <si>
    <t>AGR.07.001273</t>
  </si>
  <si>
    <t>Дог. №КН04/21-80 от 01.03.2021 г.</t>
  </si>
  <si>
    <t>AGR.07.001505</t>
  </si>
  <si>
    <t>Дог. №КН04/22-56 от 01.02.2022 г.</t>
  </si>
  <si>
    <t>AGR.07.001829</t>
  </si>
  <si>
    <t>КН04/23-17 от 01.01.23</t>
  </si>
  <si>
    <t>AGR.07.002122</t>
  </si>
  <si>
    <t>КН04/23-155 от 01.12.2023</t>
  </si>
  <si>
    <t>PRD.002.100000572_COM005001</t>
  </si>
  <si>
    <t>AGR.07.000795</t>
  </si>
  <si>
    <t>Договор поставки № КН02/20-46 от 01.01.2020</t>
  </si>
  <si>
    <t>AGR.07.001526</t>
  </si>
  <si>
    <t>КН02/21-43 от 01.01.2021</t>
  </si>
  <si>
    <t>PRD.002.100000577_COM005001</t>
  </si>
  <si>
    <t>AGR.07.000225</t>
  </si>
  <si>
    <t>Дог №КН06/18-193 от 07.12.2018</t>
  </si>
  <si>
    <t>AGR.07.000676</t>
  </si>
  <si>
    <t>Дог №КН06/19-309 от 11.12.2019</t>
  </si>
  <si>
    <t>AGR.07.002112</t>
  </si>
  <si>
    <t>№КН06/23-162_8/НГД/2023 от 05.12.2023</t>
  </si>
  <si>
    <t>PRD.002.100000578_COM005001</t>
  </si>
  <si>
    <t>AGR.07.000131</t>
  </si>
  <si>
    <t>Договор № 03 от 25.07,18</t>
  </si>
  <si>
    <t>AGR.07.000180</t>
  </si>
  <si>
    <t>Договор № 05 от 17.10,18</t>
  </si>
  <si>
    <t>AGR.07.001782</t>
  </si>
  <si>
    <t>Договор № 02 от 08.11.2022</t>
  </si>
  <si>
    <t>AGR.07.001876</t>
  </si>
  <si>
    <t>01//КН05/23-64 от 06.03.2023</t>
  </si>
  <si>
    <t>PRD.002.100000580_COM005001</t>
  </si>
  <si>
    <t>AGR.07.000443</t>
  </si>
  <si>
    <t>Договор №КН02/19-59 от 01.01.2019</t>
  </si>
  <si>
    <t>AGR.07.000541</t>
  </si>
  <si>
    <t>AGR.07.001046</t>
  </si>
  <si>
    <t>Договор №КН02/21-44 от 01.01.2021</t>
  </si>
  <si>
    <t>AGR.07.001334</t>
  </si>
  <si>
    <t>PRD.002.100000580_COM014001</t>
  </si>
  <si>
    <t>AGR.30.000348</t>
  </si>
  <si>
    <t>счф UКX-1243 от 14.03.2015г.</t>
  </si>
  <si>
    <t>AGR.30.000349</t>
  </si>
  <si>
    <t>счет USX-5269 от 03.12.19 (спец 206)</t>
  </si>
  <si>
    <t>AGR.30.000350</t>
  </si>
  <si>
    <t>Сч № USХ-825 от 01.12.2016</t>
  </si>
  <si>
    <t>AGR.30.000351</t>
  </si>
  <si>
    <t>Счф USX-3986 от 13.05.2020г. (спец 220)</t>
  </si>
  <si>
    <t>AGR.30.000352</t>
  </si>
  <si>
    <t>Сч № USХ-4452 от 02.12.2016</t>
  </si>
  <si>
    <t>AGR.30.000353</t>
  </si>
  <si>
    <t>Сч UКX-863 от 26.03.2020 (Спец 217)</t>
  </si>
  <si>
    <t>PRD.002.100000582_</t>
  </si>
  <si>
    <t>AGR.07.001886</t>
  </si>
  <si>
    <t>862/п-04/22А//КН06/23-54 от 01.02.23</t>
  </si>
  <si>
    <t>PRD.002.100000582_COM005001</t>
  </si>
  <si>
    <t>AGR.07.000549</t>
  </si>
  <si>
    <t>335/04-19-U//КН06/19-202 от 18.06.2019</t>
  </si>
  <si>
    <t>PRD.002.100000582_COM007001</t>
  </si>
  <si>
    <t>AGR.09.000032</t>
  </si>
  <si>
    <t>116/04-13-U от 10.01.2013</t>
  </si>
  <si>
    <t>PRD.002.100000582_COM009001</t>
  </si>
  <si>
    <t>AGR.13.001416</t>
  </si>
  <si>
    <t>Договор №444р/04-21-U от 20.09.2021г. (до 29.10.21г)</t>
  </si>
  <si>
    <t>PRD.002.100000585_COM005001</t>
  </si>
  <si>
    <t>AGR.07.001368</t>
  </si>
  <si>
    <t>Сч-договор №18 от 23.06.21</t>
  </si>
  <si>
    <t>AGR.07.001555</t>
  </si>
  <si>
    <t>Сч-договор №13 от 10.02.22</t>
  </si>
  <si>
    <t>AGR.07.001571</t>
  </si>
  <si>
    <t>15 от 02.03.2022</t>
  </si>
  <si>
    <t>AGR.07.001576</t>
  </si>
  <si>
    <t>Сч-договор №15 от 02.03.22</t>
  </si>
  <si>
    <t>PRD.002.100000585_COM014001</t>
  </si>
  <si>
    <t>AGR.30.001266</t>
  </si>
  <si>
    <t>сч 46 от 10.08.2023</t>
  </si>
  <si>
    <t>PRD.002.100000628_COM005001</t>
  </si>
  <si>
    <t>AGR.07.000896</t>
  </si>
  <si>
    <t>Дог. №КН07/16-27 от 01.01.2016г.</t>
  </si>
  <si>
    <t>AGR.07.001431</t>
  </si>
  <si>
    <t>Дог. №КН06/21-192 от 01.10.2021г.</t>
  </si>
  <si>
    <t>AGR.07.001467</t>
  </si>
  <si>
    <t>КН06/21-192 от 01.10.2021г.</t>
  </si>
  <si>
    <t>AGR.07.001501</t>
  </si>
  <si>
    <t>КН06/22-27 от 01.01.2022г.</t>
  </si>
  <si>
    <t>PRD.002.100000640_COM004001</t>
  </si>
  <si>
    <t>AGR.06.000234</t>
  </si>
  <si>
    <t>PRD.002.100000640_COM005001</t>
  </si>
  <si>
    <t>AGR.07.000164</t>
  </si>
  <si>
    <t>Экспертиза</t>
  </si>
  <si>
    <t>PRD.002.100000640_COM006001</t>
  </si>
  <si>
    <t>AGR.08.000448</t>
  </si>
  <si>
    <t>пошлина</t>
  </si>
  <si>
    <t>PRD.002.100000640_COM007001</t>
  </si>
  <si>
    <t>AGR.09.000370</t>
  </si>
  <si>
    <t>AGR.10.004529</t>
  </si>
  <si>
    <t>Служебная записка б/н от 02.02.2024</t>
  </si>
  <si>
    <t>PRD.002.100000640_COM009001</t>
  </si>
  <si>
    <t>AGR.13.000496</t>
  </si>
  <si>
    <t>PRD.002.100000640_COM011001</t>
  </si>
  <si>
    <t>AGR.15.001757</t>
  </si>
  <si>
    <t>PRD.002.100000640_COM014002</t>
  </si>
  <si>
    <t>AGR.32.000143</t>
  </si>
  <si>
    <t>PRD.002.100000640_COM014005</t>
  </si>
  <si>
    <t>AGR.34.000016</t>
  </si>
  <si>
    <t>PRD.002.100000640_COM014009</t>
  </si>
  <si>
    <t>AGR.38.000098</t>
  </si>
  <si>
    <t>PRD.002.100000640_COM015001</t>
  </si>
  <si>
    <t>AGR.39.000087</t>
  </si>
  <si>
    <t>PRD.002.100000645_COM005001</t>
  </si>
  <si>
    <t>AGR.07.000480</t>
  </si>
  <si>
    <t>Постановление №25-08-85 от 10.06.2019 г.</t>
  </si>
  <si>
    <t>AGR.07.001074</t>
  </si>
  <si>
    <t>Протокол №03-10-07/2/4 от 25.06.2020 г.</t>
  </si>
  <si>
    <t>AGR.07.001315</t>
  </si>
  <si>
    <t>Постановление №25-04-02/СН-2021 от 18.02.2021 г.</t>
  </si>
  <si>
    <t>AGR.07.001316</t>
  </si>
  <si>
    <t>Постановление №25-04-01/СН-2021 от 18.02.2021 г.</t>
  </si>
  <si>
    <t>AGR.07.001417</t>
  </si>
  <si>
    <t>Решение суда от 17.09.2021 г. по делу А29-9272/2021 от 18.02</t>
  </si>
  <si>
    <t>AGR.07.001654</t>
  </si>
  <si>
    <t>Госпошлина за проведение аттестации</t>
  </si>
  <si>
    <t>AGR.07.001745</t>
  </si>
  <si>
    <t>Постановление №25-07-45/2022 от 27.09.2022</t>
  </si>
  <si>
    <t>AGR.07.001760</t>
  </si>
  <si>
    <t>Постановление №25-04-08/СН-2022 от 03.10.2022</t>
  </si>
  <si>
    <t>PRD.002.100000645_COM014001</t>
  </si>
  <si>
    <t>AGR.30.000153</t>
  </si>
  <si>
    <t>AGR.30.000791</t>
  </si>
  <si>
    <t>Постановление 25-07-13/2022 от 02.05.12 от 09.03.2022</t>
  </si>
  <si>
    <t>AGR.30.000832</t>
  </si>
  <si>
    <t>Постановление № 25-07-19/2022 от 30.03.2022г.</t>
  </si>
  <si>
    <t>AGR.30.000833</t>
  </si>
  <si>
    <t>Постановление № 25-07-20/2022 от 30.03.2022г.</t>
  </si>
  <si>
    <t>PRD.002.100000652_COM007001</t>
  </si>
  <si>
    <t>AGR.09.000155</t>
  </si>
  <si>
    <t>УНС02/18-217 от 15.10.2018</t>
  </si>
  <si>
    <t>AGR.09.000557</t>
  </si>
  <si>
    <t>УНС02/19-196 от 29.08.2019</t>
  </si>
  <si>
    <t>AGR.09.000941</t>
  </si>
  <si>
    <t>УНС02/20-106 от 14.09.2020</t>
  </si>
  <si>
    <t>AGR.09.001247</t>
  </si>
  <si>
    <t>УНС02/21-136 от 20.09.2021</t>
  </si>
  <si>
    <t>AGR.09.001539</t>
  </si>
  <si>
    <t>УНС02/22-184 от 26.09.2022</t>
  </si>
  <si>
    <t>AGR.09.001675</t>
  </si>
  <si>
    <t>УНС02/23-30 от 28.03.2023</t>
  </si>
  <si>
    <t>AGR.09.001792</t>
  </si>
  <si>
    <t>УНС02/23-30 от 28.03.2023 г.</t>
  </si>
  <si>
    <t>AGR.09.001942</t>
  </si>
  <si>
    <t>УНС02/23-209 от 29.12.2023</t>
  </si>
  <si>
    <t>PRD.002.100000653_COM009001</t>
  </si>
  <si>
    <t>AGR.13.000075</t>
  </si>
  <si>
    <t>Договор №11838073 от 05.09.2013 (л.с. 66563471)</t>
  </si>
  <si>
    <t>AGR.13.000964</t>
  </si>
  <si>
    <t>Договор №11707952 от 17.01.2013 (л.с. 58528096)</t>
  </si>
  <si>
    <t>AGR.13.000973</t>
  </si>
  <si>
    <t>Договор №11838073 от 05.09.2013 (л.с. 61329245, 66563471, 73</t>
  </si>
  <si>
    <t>AGR.13.000975</t>
  </si>
  <si>
    <t>Договор № 652276-КО-ТЮМ (л.с. 4935093 с 01.04.13) (4935093,</t>
  </si>
  <si>
    <t>AGR.13.001184</t>
  </si>
  <si>
    <t>Договор №100307864 от 22.12.2020 (услуги фиксированной связи</t>
  </si>
  <si>
    <t>PRD.002.100000653_COM010001</t>
  </si>
  <si>
    <t>AGR.14.000237</t>
  </si>
  <si>
    <t>Договор №11861834 от 24.09.2013</t>
  </si>
  <si>
    <t>PRD.002.100000653_COM014001</t>
  </si>
  <si>
    <t>AGR.30.000146</t>
  </si>
  <si>
    <t>л/сч 65568577 (Гуревич Г. С.)</t>
  </si>
  <si>
    <t>AGR.30.000147</t>
  </si>
  <si>
    <t>Договор 100306609 от 11.12.2020</t>
  </si>
  <si>
    <t>AGR.30.000148</t>
  </si>
  <si>
    <t>л/счет 61333530</t>
  </si>
  <si>
    <t>AGR.30.000149</t>
  </si>
  <si>
    <t>л/с 77513266</t>
  </si>
  <si>
    <t>AGR.30.000150</t>
  </si>
  <si>
    <t>Счет 653087426580 от 22.12.20 (Дог. 100306609 от 11.12.20)</t>
  </si>
  <si>
    <t>PRD.002.100000655_COM007001</t>
  </si>
  <si>
    <t>AGR.09.000815</t>
  </si>
  <si>
    <t>УНС-02/17-408 от 20.12.2017</t>
  </si>
  <si>
    <t>PRD.002.100000657_COM007001</t>
  </si>
  <si>
    <t>AGR.09.000046</t>
  </si>
  <si>
    <t>51 от 01.06.2017</t>
  </si>
  <si>
    <t>PRD.002.100000666_COM011001</t>
  </si>
  <si>
    <t>AGR.15.004528</t>
  </si>
  <si>
    <t>Счет № 2106-100114-47290 от 23.06.2021</t>
  </si>
  <si>
    <t>AGR.15.004529</t>
  </si>
  <si>
    <t>Счет № 2106-100114-47290 от 23.006.2021</t>
  </si>
  <si>
    <t>AGR.15.004530</t>
  </si>
  <si>
    <t>Счет № 2106-143000-04524 от 23.06.2021</t>
  </si>
  <si>
    <t>AGR.15.004531</t>
  </si>
  <si>
    <t>AGR.15.004532</t>
  </si>
  <si>
    <t>AGR.15.006179</t>
  </si>
  <si>
    <t>Счет № 2206-100114-43886 от 23.06.2022</t>
  </si>
  <si>
    <t>AGR.15.006326</t>
  </si>
  <si>
    <t>Счет № 2207-100122-27053 от 29.07.2022</t>
  </si>
  <si>
    <t>AGR.15.006975</t>
  </si>
  <si>
    <t>Счет № 2301-143000-04299 от 17.01.2023</t>
  </si>
  <si>
    <t>AGR.15.007907</t>
  </si>
  <si>
    <t>Счет № 2311-143000-00176 от 01.11.2023</t>
  </si>
  <si>
    <t>PRD.002.100000666_COM014001</t>
  </si>
  <si>
    <t>AGR.30.000942</t>
  </si>
  <si>
    <t>Договор № НО-168/2022//22/0709-22 от 07.09.2022г.</t>
  </si>
  <si>
    <t>AGR.30.001353</t>
  </si>
  <si>
    <t>Счету 2310-1001110-82042 от 11.10.2023</t>
  </si>
  <si>
    <t>PRD.002.100000666_COM016003</t>
  </si>
  <si>
    <t>AGR.41.000012</t>
  </si>
  <si>
    <t>PRD.002.100000672_COM007001</t>
  </si>
  <si>
    <t>AGR.007.000000091</t>
  </si>
  <si>
    <t>16Z2254/УНС02/16-182 от 12.10.2016 г. договор купли-продажи</t>
  </si>
  <si>
    <t>AGR.014.000001284</t>
  </si>
  <si>
    <t>Договор аренды №16Z1845 УНС02/16-128 от 25.07.2016</t>
  </si>
  <si>
    <t>AGR.09.000352</t>
  </si>
  <si>
    <t>Договор №19Z0700 от 04.04.2019</t>
  </si>
  <si>
    <t>AGR.09.000411</t>
  </si>
  <si>
    <t>Договор аренды №19z0430 от 01.02.2019</t>
  </si>
  <si>
    <t>AGR.09.000412</t>
  </si>
  <si>
    <t>Договор субаренды №19z0429 от 01.02.2019</t>
  </si>
  <si>
    <t>AGR.09.001013</t>
  </si>
  <si>
    <t>УНС02/20-187 от 17.12.2020</t>
  </si>
  <si>
    <t>PRD.002.100000684_COM006001</t>
  </si>
  <si>
    <t>AGR.08.002278</t>
  </si>
  <si>
    <t>ФЛК_050_22/СИН.02.22-33 от 04.02.2022г.</t>
  </si>
  <si>
    <t>PRD.002.100000684_COM011001</t>
  </si>
  <si>
    <t>AGR.15.002769</t>
  </si>
  <si>
    <t>СЗ02/20-32/ФЛК_091_20 от 27.01.2020</t>
  </si>
  <si>
    <t>AGR.15.002883</t>
  </si>
  <si>
    <t>СЗ02/20-32/ФЛК_091_20 от 27.01.2020 не исползовать</t>
  </si>
  <si>
    <t>AGR.15.005330</t>
  </si>
  <si>
    <t>СЗ02/21-462/ФЛК_138_21 от 23.08.2021</t>
  </si>
  <si>
    <t>AGR.15.005367</t>
  </si>
  <si>
    <t>СЗ02/21-539 от 30.09.2021 (на поставку бактерицида "ИК-200-Б</t>
  </si>
  <si>
    <t>AGR.15.007010</t>
  </si>
  <si>
    <t>СЗ02/22-699//ФЛК_276_22 от 22.11.2022</t>
  </si>
  <si>
    <t>PRD.002.100000684_COM014001</t>
  </si>
  <si>
    <t>AGR.30.000616</t>
  </si>
  <si>
    <t>Спец1 от 08.12.20 к дог. ФЛК_256_20 от 08.12.20</t>
  </si>
  <si>
    <t>PRD.002.100000695_COM007001</t>
  </si>
  <si>
    <t>AGR.09.000222</t>
  </si>
  <si>
    <t>УНС02/18-306 от 17.12.2018</t>
  </si>
  <si>
    <t>AGR.09.000309</t>
  </si>
  <si>
    <t>УНС02/19-13 от 24.01.2019</t>
  </si>
  <si>
    <t>PRD.002.100000698_COM005001</t>
  </si>
  <si>
    <t>AGR.07.000190</t>
  </si>
  <si>
    <t>Договор № КН02/18-140 от 28.08.2018</t>
  </si>
  <si>
    <t>AGR.07.000191</t>
  </si>
  <si>
    <t>Договор КН02/18-140 от 28.08.18</t>
  </si>
  <si>
    <t>PRD.002.100000698_COM007001</t>
  </si>
  <si>
    <t>AGR.09.001061</t>
  </si>
  <si>
    <t>УНС02/21-15 от 15.02.2021</t>
  </si>
  <si>
    <t>PRD.002.100000699_COM007001</t>
  </si>
  <si>
    <t>AGR.09.000108</t>
  </si>
  <si>
    <t>1/01-2017 от 09.01.2017</t>
  </si>
  <si>
    <t>AGR.09.000916</t>
  </si>
  <si>
    <t>ДС №4 от 01.06.2020 к договору 1/01-2017 от 09.01.2017</t>
  </si>
  <si>
    <t>AGR.09.000995</t>
  </si>
  <si>
    <t>ДС №5 от 04.12.2020 к договору 1/01-2017 от 09.01.2017</t>
  </si>
  <si>
    <t>PRD.002.100000733_COM016003</t>
  </si>
  <si>
    <t>AGR.41.000021</t>
  </si>
  <si>
    <t>PRD.002.100000750_COM007001</t>
  </si>
  <si>
    <t>AGR.007.000000262</t>
  </si>
  <si>
    <t>УНС02/18-38 от 12.03.2018 // ДМТО-38/18</t>
  </si>
  <si>
    <t>PRD.002.100000751_COM006001</t>
  </si>
  <si>
    <t>AGR.08.000184</t>
  </si>
  <si>
    <t>6411-18 от 12.09.2018г.</t>
  </si>
  <si>
    <t>AGR.08.000292</t>
  </si>
  <si>
    <t>6434-18 от 10.10.2018г.</t>
  </si>
  <si>
    <t>AGR.08.000386</t>
  </si>
  <si>
    <t>Договор № 6507-18 от 12.11.18г.</t>
  </si>
  <si>
    <t>AGR.08.000387</t>
  </si>
  <si>
    <t>Договор № 6508-18 от 12.11.18г.</t>
  </si>
  <si>
    <t>AGR.08.000388</t>
  </si>
  <si>
    <t>Договор № 6509-18 от 12.11.18г.</t>
  </si>
  <si>
    <t>PRD.002.100000771_COM002019</t>
  </si>
  <si>
    <t>AGR.03.000412</t>
  </si>
  <si>
    <t>Договор купли-продажи путевок №Д005621 от 03.06.2021 г.</t>
  </si>
  <si>
    <t>PRD.002.100000784_COM002019</t>
  </si>
  <si>
    <t>AGR.03.000172</t>
  </si>
  <si>
    <t>договор на предоставление доступа к системе "Контур-Экстерн"</t>
  </si>
  <si>
    <t>AGR.03.000248</t>
  </si>
  <si>
    <t>Договор №КС-11/3333-11ПФ оказания услуг по системе электр. д</t>
  </si>
  <si>
    <t>PRD.002.100000786_COM004001</t>
  </si>
  <si>
    <t>AGR.06.000189</t>
  </si>
  <si>
    <t>ННГ18/19-в от 17.01.2019 г.</t>
  </si>
  <si>
    <t>AGR.06.000367</t>
  </si>
  <si>
    <t>ННГ133/19-в от 29.11.2019 г.</t>
  </si>
  <si>
    <t>AGR.06.000758</t>
  </si>
  <si>
    <t>Договор №ННГ90/20-в от 07.12.2020 г.</t>
  </si>
  <si>
    <t>AGR.06.000859</t>
  </si>
  <si>
    <t>Договор №ННГ114/21-в от 16.12.2021 г.</t>
  </si>
  <si>
    <t>PRD.002.100000786_COM009001</t>
  </si>
  <si>
    <t>AGR.13.000573</t>
  </si>
  <si>
    <t>Договор №191/18-в от 30.11.2018г.</t>
  </si>
  <si>
    <t>AGR.13.001392</t>
  </si>
  <si>
    <t>Договор №156/20-в от 02.11.2020</t>
  </si>
  <si>
    <t>AGR.13.001631</t>
  </si>
  <si>
    <t>СИБ36/22-в от 05.04.2022</t>
  </si>
  <si>
    <t>AGR.13.001719</t>
  </si>
  <si>
    <t>Договор №СИБ142/21-в от 06.10.2021</t>
  </si>
  <si>
    <t>PRD.002.100000786_COM011001</t>
  </si>
  <si>
    <t>AGR.15.002562</t>
  </si>
  <si>
    <t>СЗ02/20-9 от 20.01.2020</t>
  </si>
  <si>
    <t>AGR.15.007063</t>
  </si>
  <si>
    <t>СЗ02/22-795 от 30.12.2022</t>
  </si>
  <si>
    <t>PRD.002.100000786_COM014001</t>
  </si>
  <si>
    <t>AGR.30.000037</t>
  </si>
  <si>
    <t>Договор ДРП-520 от 17.09.2020 (-87/2020)</t>
  </si>
  <si>
    <t>AGR.30.000038</t>
  </si>
  <si>
    <t>счф ОЙЛ-520/1 от 01.12.2020</t>
  </si>
  <si>
    <t>AGR.30.000039</t>
  </si>
  <si>
    <t>счф ОЙЛ-520/2 от 14.12.2020</t>
  </si>
  <si>
    <t>AGR.30.001109</t>
  </si>
  <si>
    <t>Договор № НО-151/2022 от 05.08.2022</t>
  </si>
  <si>
    <t>PRD.002.100000793_COM007001</t>
  </si>
  <si>
    <t>AGR.09.000165</t>
  </si>
  <si>
    <t>УНС02/18-252 от 21.11.2018</t>
  </si>
  <si>
    <t>AGR.09.000588</t>
  </si>
  <si>
    <t>УНС02/19-232 от 16.10.2019</t>
  </si>
  <si>
    <t>AGR.09.001000</t>
  </si>
  <si>
    <t>УНС02/20-115 от 09.10.2020</t>
  </si>
  <si>
    <t>AGR.09.001252</t>
  </si>
  <si>
    <t>УНС02/21-140 от 08.10.2021</t>
  </si>
  <si>
    <t>AGR.09.001565</t>
  </si>
  <si>
    <t>УНС02/22-211 от 12.10.2022</t>
  </si>
  <si>
    <t>AGR.09.001860</t>
  </si>
  <si>
    <t>УНС02/23-124 от 20.09.2023</t>
  </si>
  <si>
    <t>PRD.002.100000793_COM011001</t>
  </si>
  <si>
    <t>AGR.15.006625</t>
  </si>
  <si>
    <t>СЗ02/22-600//30 от 05.10.2022</t>
  </si>
  <si>
    <t>AGR.15.007853</t>
  </si>
  <si>
    <t>СЗ02/23-533//22 от 05.10.2023</t>
  </si>
  <si>
    <t>PRD.002.100000801_COM006001</t>
  </si>
  <si>
    <t>AGR.08.000090</t>
  </si>
  <si>
    <t>СИН.02.18-197 от 05.07.2018</t>
  </si>
  <si>
    <t>AGR.08.000642</t>
  </si>
  <si>
    <t>Договор №СИН.02.19-122 от 27.05.2019г.</t>
  </si>
  <si>
    <t>PRD.002.100000803_COM002019</t>
  </si>
  <si>
    <t>AGR.03.000894</t>
  </si>
  <si>
    <t>Договор поставки от 01.08.2023 г. №Д009723</t>
  </si>
  <si>
    <t>PRD.002.100000809_COM002019</t>
  </si>
  <si>
    <t>AGR.03.000102</t>
  </si>
  <si>
    <t>Д01541900</t>
  </si>
  <si>
    <t>PRD.002.100000810_COM002019</t>
  </si>
  <si>
    <t>AGR.03.000046</t>
  </si>
  <si>
    <t>Договор поставки № Д003820 от 05.03.2020 г.</t>
  </si>
  <si>
    <t>AGR.03.000265</t>
  </si>
  <si>
    <t>Договор возмездного оказания услуг № Д004420 от 13.03.2020 г</t>
  </si>
  <si>
    <t>AGR.03.000407</t>
  </si>
  <si>
    <t>AGR.03.000582</t>
  </si>
  <si>
    <t>Договор подряда рамочный № Д002422 от 22.02.22</t>
  </si>
  <si>
    <t>AGR.03.000468</t>
  </si>
  <si>
    <t>Договор поставки № 40/2021( Д010621) от 21.09.2021 г.</t>
  </si>
  <si>
    <t>PRD.002.100000822_COM014001</t>
  </si>
  <si>
    <t>AGR.30.000492</t>
  </si>
  <si>
    <t>Договор RF776 от 01.03.17 (переоф.Е3130)</t>
  </si>
  <si>
    <t>AGR.30.000493</t>
  </si>
  <si>
    <t>Договор RF776 от 01.03.17 (переоф.Е3130) (не использовать)</t>
  </si>
  <si>
    <t>PRD.002.100000825_COM006001</t>
  </si>
  <si>
    <t>AGR.08.000671</t>
  </si>
  <si>
    <t>договор № СИН.04.19-21 от 24.04.19</t>
  </si>
  <si>
    <t>PRD.002.100000828_COM006001</t>
  </si>
  <si>
    <t>AGR.08.000291</t>
  </si>
  <si>
    <t>Договор СИН.02.18-91//285-18НА от 29.03.2018г.</t>
  </si>
  <si>
    <t>PRD.002.100000828_COM011001</t>
  </si>
  <si>
    <t>AGR.15.004719</t>
  </si>
  <si>
    <t>СЗ02/21-100//175-21НА от 15.02.2021</t>
  </si>
  <si>
    <t>AGR.15.005627</t>
  </si>
  <si>
    <t>ДС 1 от 25.11.2021 г. к договору СЗ02/21-100 от 15.02.2021</t>
  </si>
  <si>
    <t>PRD.002.100000828_COM014001</t>
  </si>
  <si>
    <t>AGR.30.001108</t>
  </si>
  <si>
    <t>НО-15/2023-22НА/18-23НА от 09.01.2023г</t>
  </si>
  <si>
    <t>AGR.30.001360</t>
  </si>
  <si>
    <t>Договор № НО23-173//23НА от 08.12.2023г</t>
  </si>
  <si>
    <t>PRD.002.100000835_COM002019</t>
  </si>
  <si>
    <t>AGR.03.000770</t>
  </si>
  <si>
    <t>Договор поставки от 10.08.2022 № 165/22 (Д008222)</t>
  </si>
  <si>
    <t>PRD.002.100000835_COM006001</t>
  </si>
  <si>
    <t>AGR.08.000002</t>
  </si>
  <si>
    <t>СИН.02.18-172 от 28.05.18</t>
  </si>
  <si>
    <t>AGR.08.000482</t>
  </si>
  <si>
    <t>договор СИН.02.19-20 от 30.01.2019г.</t>
  </si>
  <si>
    <t>AGR.08.001076</t>
  </si>
  <si>
    <t>№ СИН.02.20-33 от 31.01.2020г.</t>
  </si>
  <si>
    <t>AGR.08.001776</t>
  </si>
  <si>
    <t>договор СИН.02.21-14 от 21.01.2021г.</t>
  </si>
  <si>
    <t>AGR.08.002428</t>
  </si>
  <si>
    <t>СИН.02.22-125 от 15.02.2022г.</t>
  </si>
  <si>
    <t>AGR.08.002855</t>
  </si>
  <si>
    <t>СИН.02.23-40 от 01.03.2023</t>
  </si>
  <si>
    <t>PRD.002.100000837_COM006001</t>
  </si>
  <si>
    <t>AGR.08.000117</t>
  </si>
  <si>
    <t>Счет № 197 от 27.08.2018г.</t>
  </si>
  <si>
    <t>AGR.08.001156</t>
  </si>
  <si>
    <t>Счет № 00491 от 25.02.2020г.</t>
  </si>
  <si>
    <t>AGR.08.001192</t>
  </si>
  <si>
    <t>СИН.02.15-208 от 19.06.2015г.</t>
  </si>
  <si>
    <t>AGR.08.001819</t>
  </si>
  <si>
    <t>Счет № 1017 от 11.03.2021г.</t>
  </si>
  <si>
    <t>AGR.08.001949</t>
  </si>
  <si>
    <t>Счет № 1061 от 16.06.2021г.</t>
  </si>
  <si>
    <t>AGR.08.001994</t>
  </si>
  <si>
    <t>Счет № 1072 от 06.07.2021</t>
  </si>
  <si>
    <t>AGR.08.002006</t>
  </si>
  <si>
    <t>Счет № 1079 от 15.07.2021</t>
  </si>
  <si>
    <t>AGR.08.002027</t>
  </si>
  <si>
    <t>Счет № 1085 от 30.07.2021</t>
  </si>
  <si>
    <t>AGR.08.002176</t>
  </si>
  <si>
    <t>Счет № 1155 от 09.12.2021</t>
  </si>
  <si>
    <t>AGR.08.002209</t>
  </si>
  <si>
    <t>Счет № 1163 от 28.12.2021</t>
  </si>
  <si>
    <t>AGR.08.002241</t>
  </si>
  <si>
    <t>Счет № 00008 от 20.01.2022</t>
  </si>
  <si>
    <t>AGR.08.002405</t>
  </si>
  <si>
    <t>Счет № 00040 от 18.04.2022</t>
  </si>
  <si>
    <t>AGR.08.002979</t>
  </si>
  <si>
    <t>СИН.02.23-49 от 07.07.2023</t>
  </si>
  <si>
    <t>PRD.002.100000847_COM006001</t>
  </si>
  <si>
    <t>AGR.006.000000045</t>
  </si>
  <si>
    <t>Договор НКС.02.15-186 от 01.06.2015</t>
  </si>
  <si>
    <t>AGR.006.000000092</t>
  </si>
  <si>
    <t>Договор НКС.02.16-237 от 21.09.2016</t>
  </si>
  <si>
    <t>AGR.006.000001222</t>
  </si>
  <si>
    <t>№ 004/17/СИН.02.17-43 от 06.03.2017г.</t>
  </si>
  <si>
    <t>AGR.006.000001245</t>
  </si>
  <si>
    <t>№ СИН.02.17-165 от 10.07.2017г.</t>
  </si>
  <si>
    <t>AGR.006.000001285</t>
  </si>
  <si>
    <t>№ СИН.04.17-37 от 04.09.2017г.</t>
  </si>
  <si>
    <t>AGR.08.000234</t>
  </si>
  <si>
    <t>Договор № СИН.02.18-196 от 14.06.2018г.</t>
  </si>
  <si>
    <t>AGR.08.000312</t>
  </si>
  <si>
    <t>Договор СИН.02.18-218 от 01.08.2018</t>
  </si>
  <si>
    <t>AGR.08.000320</t>
  </si>
  <si>
    <t>Договор СИН.02.18-362 от 23.11.2018</t>
  </si>
  <si>
    <t>AGR.08.000907</t>
  </si>
  <si>
    <t>СИН.02.18-366 от 26.11.2018</t>
  </si>
  <si>
    <t>AGR.08.001552</t>
  </si>
  <si>
    <t>СИН.02.20-136 от 15.06.2020г</t>
  </si>
  <si>
    <t>AGR.08.001651</t>
  </si>
  <si>
    <t>СИН.02.20-197 от 11.08.2020г</t>
  </si>
  <si>
    <t>AGR.08.001739</t>
  </si>
  <si>
    <t>СИН.02.20-237 от 12.10.2020г</t>
  </si>
  <si>
    <t>AGR.08.001923</t>
  </si>
  <si>
    <t>СИН.02.21-39 от 15.02.2021г</t>
  </si>
  <si>
    <t>PRD.002.100000847_COM007001</t>
  </si>
  <si>
    <t>AGR.09.000315</t>
  </si>
  <si>
    <t>УНС02/18-300 от 24.12.2018</t>
  </si>
  <si>
    <t>AGR.09.000556</t>
  </si>
  <si>
    <t>ДС №1 от 07.08.2019 к договору УНС02/18-300 от 24.12.2018</t>
  </si>
  <si>
    <t>AGR.09.000637</t>
  </si>
  <si>
    <t>УНС02/19-261 от 22.11.2019</t>
  </si>
  <si>
    <t>AGR.09.000657</t>
  </si>
  <si>
    <t>УНС02/19-240 от 15.11.2019</t>
  </si>
  <si>
    <t>AGR.09.000967</t>
  </si>
  <si>
    <t>ДС №1 от 05.11.2020 к договору УНС02/19-261 от 22.11.2019</t>
  </si>
  <si>
    <t>AGR.09.001022</t>
  </si>
  <si>
    <t>УНС02/20-147 от 07.12.2020</t>
  </si>
  <si>
    <t>AGR.12.000199</t>
  </si>
  <si>
    <t>PRD.002.100000847_COM011001</t>
  </si>
  <si>
    <t>AGR.15.000071</t>
  </si>
  <si>
    <t>СЗ02/20-197 от 24.04.2020г.</t>
  </si>
  <si>
    <t>AGR.15.000242</t>
  </si>
  <si>
    <t>012/18/СЗ02/18-54 от 14.02.2018г.</t>
  </si>
  <si>
    <t>AGR.15.000249</t>
  </si>
  <si>
    <t>СЗ02/18-29 от 31.01.18 г.</t>
  </si>
  <si>
    <t>AGR.15.000499</t>
  </si>
  <si>
    <t>038/18/СЗ02/18-166 от 21.05.2018г.</t>
  </si>
  <si>
    <t>AGR.15.000500</t>
  </si>
  <si>
    <t>037/18/СЗ02/18-163</t>
  </si>
  <si>
    <t>AGR.15.000551</t>
  </si>
  <si>
    <t>037/18/СЗ02/18-163 от 21.05.18 г.</t>
  </si>
  <si>
    <t>AGR.15.000552</t>
  </si>
  <si>
    <t>Договор №038/18/СЗ02/18-166 от 21.05.18г.</t>
  </si>
  <si>
    <t>AGR.15.000769</t>
  </si>
  <si>
    <t>Договор № СЗ02/18-165 от 21.05.2018</t>
  </si>
  <si>
    <t>AGR.15.000770</t>
  </si>
  <si>
    <t>0075/18/СЗ02/18-281 от 21.08.2018г.</t>
  </si>
  <si>
    <t>AGR.15.000843</t>
  </si>
  <si>
    <t>075/18/СЗ02/18-281 от 21.08.2018г.</t>
  </si>
  <si>
    <t>AGR.15.000844</t>
  </si>
  <si>
    <t>СЗ02/18-165 от 21.05.18 г.</t>
  </si>
  <si>
    <t>AGR.15.001184</t>
  </si>
  <si>
    <t>037/19/СЗ02/19-87 от 14.03.2019</t>
  </si>
  <si>
    <t>AGR.15.001227</t>
  </si>
  <si>
    <t>СЗ02/18-381/105/18</t>
  </si>
  <si>
    <t>AGR.15.001251</t>
  </si>
  <si>
    <t>СЗ02/18-381/105/18 от 15.10.2018г.</t>
  </si>
  <si>
    <t>AGR.15.002219</t>
  </si>
  <si>
    <t>СЗ02/18-485 от 26.12.18 г.</t>
  </si>
  <si>
    <t>AGR.15.002220</t>
  </si>
  <si>
    <t>СЗ02/18-486 от 26.12.18 г.</t>
  </si>
  <si>
    <t>AGR.15.002221</t>
  </si>
  <si>
    <t>СЗ02/18-483 от 26.12.18 г.</t>
  </si>
  <si>
    <t>AGR.15.002318</t>
  </si>
  <si>
    <t>111/19//СЗ02/19-346 от 06.08.19 г.</t>
  </si>
  <si>
    <t>AGR.15.002319</t>
  </si>
  <si>
    <t>091/19//СЗ02/19-198 от 04.06.2019г.</t>
  </si>
  <si>
    <t>AGR.15.002337</t>
  </si>
  <si>
    <t>070/19//СЗ02/19-148 от 07.05.2019г.</t>
  </si>
  <si>
    <t>AGR.15.002609</t>
  </si>
  <si>
    <t>СЗ02/19-198 от 04.06.2019г.</t>
  </si>
  <si>
    <t>AGR.15.002610</t>
  </si>
  <si>
    <t>СЗ02/19-346 от 06.08.2019г.</t>
  </si>
  <si>
    <t>AGR.15.002611</t>
  </si>
  <si>
    <t>СЗ02/19-148 от 07.05.2019г.</t>
  </si>
  <si>
    <t>AGR.15.003033</t>
  </si>
  <si>
    <t>033/20/СЗ02/20-197 от 24.04.20г.</t>
  </si>
  <si>
    <t>AGR.15.003050</t>
  </si>
  <si>
    <t>030/20/СЗ02/20-207 от 30.04.20г.</t>
  </si>
  <si>
    <t>AGR.15.003246</t>
  </si>
  <si>
    <t>СЗ02/20-207 от 30.04.2020</t>
  </si>
  <si>
    <t>AGR.15.003247</t>
  </si>
  <si>
    <t>СЗ02/20-197 от 24.04.2020</t>
  </si>
  <si>
    <t>AGR.15.003617</t>
  </si>
  <si>
    <t>СЗ02/20-421 от 15.10.2020г.</t>
  </si>
  <si>
    <t>AGR.15.003622</t>
  </si>
  <si>
    <t>СЗ02/20-268 от 26.06.2020г.</t>
  </si>
  <si>
    <t>AGR.15.003655</t>
  </si>
  <si>
    <t>014/20/СЗ02/20-60 от 11.02.2020</t>
  </si>
  <si>
    <t>AGR.15.003663</t>
  </si>
  <si>
    <t>084/20/СЗ02/20-440 от 03.11.20г.</t>
  </si>
  <si>
    <t>AGR.15.003729</t>
  </si>
  <si>
    <t>СЗ02/20-268 от 26.06.2020</t>
  </si>
  <si>
    <t>AGR.15.003730</t>
  </si>
  <si>
    <t>СЗ02/20-268</t>
  </si>
  <si>
    <t>AGR.15.003918</t>
  </si>
  <si>
    <t>СЗ02/20-440 от 03.11.2020г.</t>
  </si>
  <si>
    <t>AGR.15.004067</t>
  </si>
  <si>
    <t>001/21/СЗ02/21-7 от 18.01.21г.</t>
  </si>
  <si>
    <t>PRD.002.100000849_COM006001</t>
  </si>
  <si>
    <t>AGR.08.000330</t>
  </si>
  <si>
    <t>223НБ/СИН.04.18-51 от 14.09.18г.</t>
  </si>
  <si>
    <t>AGR.08.000331</t>
  </si>
  <si>
    <t>212-1НБ/СИН.04.18-52 от 14.09.18г.</t>
  </si>
  <si>
    <t>AGR.08.000505</t>
  </si>
  <si>
    <t>227НБ/СИН.04.19-2 от 09.01.19г.</t>
  </si>
  <si>
    <t>AGR.08.000883</t>
  </si>
  <si>
    <t>СИН.04.19-48 от 04.10.2019г.</t>
  </si>
  <si>
    <t>AGR.08.000994</t>
  </si>
  <si>
    <t>239НБ/СИН.04.19-75 от 01.11.2019г.</t>
  </si>
  <si>
    <t>AGR.08.001731</t>
  </si>
  <si>
    <t>243НБ//СИН.04.20-235 от 12.10.2020г.</t>
  </si>
  <si>
    <t>AGR.08.001732</t>
  </si>
  <si>
    <t>227НБ//СИН.04.20-25 от 01.10.2020г.</t>
  </si>
  <si>
    <t>AGR.08.002104</t>
  </si>
  <si>
    <t>СИН.02.21-205 от 09.08.2021г.</t>
  </si>
  <si>
    <t>AGR.08.002105</t>
  </si>
  <si>
    <t>СИН.02.21-206 от 09.08.2021г.</t>
  </si>
  <si>
    <t>AGR.08.002300</t>
  </si>
  <si>
    <t>248НБ//СИН.04.21-64 от 15.11.2021г.</t>
  </si>
  <si>
    <t>PRD.002.100000852_COM011001</t>
  </si>
  <si>
    <t>AGR.15.002700</t>
  </si>
  <si>
    <t>Договор СЗ02/19-338 от 05.08.2019</t>
  </si>
  <si>
    <t>PRD.002.100000853_COM006001</t>
  </si>
  <si>
    <t>AGR.08.000027</t>
  </si>
  <si>
    <t>СИН.04.18-24 от 21.05.2018</t>
  </si>
  <si>
    <t>PRD.002.100000854_COM006001</t>
  </si>
  <si>
    <t>AGR.006.000000023</t>
  </si>
  <si>
    <t>СИН.02.15-385 от 21.12.2015г.</t>
  </si>
  <si>
    <t>AGR.006.000000056</t>
  </si>
  <si>
    <t>Договор СИН.02.16-202 от 26.07.2016г</t>
  </si>
  <si>
    <t>AGR.006.000000097</t>
  </si>
  <si>
    <t>СИН.02.16-247 от 25.10.2016</t>
  </si>
  <si>
    <t>AGR.006.000000135</t>
  </si>
  <si>
    <t>договор СИН.04.17-21 от 18.04.2017</t>
  </si>
  <si>
    <t>AGR.006.000001244</t>
  </si>
  <si>
    <t>СИН.04.17-23 от 18.05.2017г.</t>
  </si>
  <si>
    <t>AGR.006.000001304</t>
  </si>
  <si>
    <t>СИН.04.18-3 от 25.01.2018г.</t>
  </si>
  <si>
    <t>AGR.006.000001307</t>
  </si>
  <si>
    <t>СИН.04.18-8 от 19.02.2018г.</t>
  </si>
  <si>
    <t>AGR.006.000001353</t>
  </si>
  <si>
    <t>СИН.04.18-22 от 07.05.2018г.</t>
  </si>
  <si>
    <t>AGR.08.000001</t>
  </si>
  <si>
    <t>договор СИН.04.18-29 от 13.06.2018г.</t>
  </si>
  <si>
    <t>AGR.08.000020</t>
  </si>
  <si>
    <t>договор СИН.04.18-16 от 04.04.2018г.</t>
  </si>
  <si>
    <t>AGR.08.000049</t>
  </si>
  <si>
    <t>СИН.04.18-18 от 10.04.2018г.</t>
  </si>
  <si>
    <t>AGR.08.000122</t>
  </si>
  <si>
    <t>договор СИН.04.18-36 от 15.08.2018г.</t>
  </si>
  <si>
    <t>AGR.08.000199</t>
  </si>
  <si>
    <t>договор СИН.04.18-39 от 01.10.2018г.</t>
  </si>
  <si>
    <t>AGR.08.000217</t>
  </si>
  <si>
    <t>договор СИН.04.18-53 от 18.09.2018</t>
  </si>
  <si>
    <t>AGR.08.000246</t>
  </si>
  <si>
    <t>СИН.04.18-58 от 15.11.2018г.</t>
  </si>
  <si>
    <t>AGR.08.000271</t>
  </si>
  <si>
    <t>договор СИН.04.18- 28 от 08.06.18</t>
  </si>
  <si>
    <t>AGR.08.000273</t>
  </si>
  <si>
    <t>договор СИН.04.18- 58 от 15.11.18</t>
  </si>
  <si>
    <t>AGR.08.000295</t>
  </si>
  <si>
    <t>СИН.04.18-63 от 11.12.2018г.</t>
  </si>
  <si>
    <t>AGR.08.000316</t>
  </si>
  <si>
    <t>договор СИН.04.18-59 от 09.11.2018г.</t>
  </si>
  <si>
    <t>AGR.08.000333</t>
  </si>
  <si>
    <t>договор СИН.02.18-406 от 15.12.2018г.</t>
  </si>
  <si>
    <t>AGR.08.000413</t>
  </si>
  <si>
    <t>СИН.04.19-3 от 21.01.2019г.</t>
  </si>
  <si>
    <t>AGR.08.000551</t>
  </si>
  <si>
    <t>СИН.04.19-17 от 03.04.2019г.</t>
  </si>
  <si>
    <t>AGR.08.000556</t>
  </si>
  <si>
    <t>СИН.04.19-13 от 15.02.2019г.</t>
  </si>
  <si>
    <t>AGR.08.000585</t>
  </si>
  <si>
    <t>СИН.04.19-12 от 25.01.2019г.</t>
  </si>
  <si>
    <t>AGR.08.000604</t>
  </si>
  <si>
    <t>СИН.04.19-4 от 31.01.2019г.</t>
  </si>
  <si>
    <t>AGR.08.000605</t>
  </si>
  <si>
    <t>СИН.04.19-25 от 04.04.2019г.</t>
  </si>
  <si>
    <t>AGR.08.000609</t>
  </si>
  <si>
    <t>не использовать договор СИН.04.18-59 от 09.11.2018г.</t>
  </si>
  <si>
    <t>AGR.08.000632</t>
  </si>
  <si>
    <t>договор СИН.02.19-156 от 21.05.2019г.</t>
  </si>
  <si>
    <t>AGR.08.000641</t>
  </si>
  <si>
    <t>СИН.04.19-27 от 28.05.2019г.</t>
  </si>
  <si>
    <t>AGR.08.000673</t>
  </si>
  <si>
    <t>СИН.04.19-22 от 25.04.2019г.</t>
  </si>
  <si>
    <t>AGR.08.000683</t>
  </si>
  <si>
    <t>договор СИН.02.19-150 от14.05.2019г.</t>
  </si>
  <si>
    <t>AGR.08.000718</t>
  </si>
  <si>
    <t>СИН.04.19-46 от 11.07.2019г.</t>
  </si>
  <si>
    <t>AGR.08.000775</t>
  </si>
  <si>
    <t>СИН.04.19-53 от 12.08.2019г.</t>
  </si>
  <si>
    <t>AGR.08.000796</t>
  </si>
  <si>
    <t>СИН.04.19-55 от 16.08.2019г.</t>
  </si>
  <si>
    <t>AGR.08.000802</t>
  </si>
  <si>
    <t>договор СИН.04.19-24 от 29.04.2019г.</t>
  </si>
  <si>
    <t>AGR.08.000836</t>
  </si>
  <si>
    <t>СИН.04.19-58 от 23.08.2019г.</t>
  </si>
  <si>
    <t>AGR.08.000863</t>
  </si>
  <si>
    <t>договор СИН.02.19-267 от16.08.2019г.</t>
  </si>
  <si>
    <t>AGR.08.000871</t>
  </si>
  <si>
    <t>СИН.04.19-64 от 03.10.2019г.</t>
  </si>
  <si>
    <t>AGR.08.001132</t>
  </si>
  <si>
    <t>СИН.02.19-375 от 02.12.2019 г.</t>
  </si>
  <si>
    <t>AGR.08.001142</t>
  </si>
  <si>
    <t>СИН.04.20-3 от 03.02.2020</t>
  </si>
  <si>
    <t>AGR.08.001148</t>
  </si>
  <si>
    <t>СИН.04.20-10 от 02.03.2020</t>
  </si>
  <si>
    <t>AGR.08.001158</t>
  </si>
  <si>
    <t>СИН.02.20-60 от 25.02.2020</t>
  </si>
  <si>
    <t>AGR.08.001407</t>
  </si>
  <si>
    <t>СИН.04.20-12 от 21.04.2020г.</t>
  </si>
  <si>
    <t>AGR.08.001411</t>
  </si>
  <si>
    <t>СИН.04.20-14 от 30.06.2020г.</t>
  </si>
  <si>
    <t>AGR.08.001412</t>
  </si>
  <si>
    <t>СИН.04.20-14 от 26.05.2020</t>
  </si>
  <si>
    <t>AGR.08.001418</t>
  </si>
  <si>
    <t>СИН.04.18-67 от 27.12.2018г.</t>
  </si>
  <si>
    <t>AGR.08.001471</t>
  </si>
  <si>
    <t>СИН.04.20-17 от 07.07.2020</t>
  </si>
  <si>
    <t>AGR.08.001472</t>
  </si>
  <si>
    <t>AGR.08.001503</t>
  </si>
  <si>
    <t>СИН.04.20-20 от 27.07.2020</t>
  </si>
  <si>
    <t>AGR.08.001535</t>
  </si>
  <si>
    <t>СИН.04.20-19 от 21.07.2020</t>
  </si>
  <si>
    <t>AGR.08.001619</t>
  </si>
  <si>
    <t>СИН.02.19-156 от 21.05.2019</t>
  </si>
  <si>
    <t>AGR.08.001657</t>
  </si>
  <si>
    <t>СИН.04.20-33 от 17.11.2020</t>
  </si>
  <si>
    <t>AGR.08.001687</t>
  </si>
  <si>
    <t>СИН.04.20-38 от 10.12.2020г.</t>
  </si>
  <si>
    <t>AGR.08.001690</t>
  </si>
  <si>
    <t>СИН.04.20-46 от 17.12.2020г.</t>
  </si>
  <si>
    <t>AGR.08.001716</t>
  </si>
  <si>
    <t>СИН.04.20-48 от 18.12.2020</t>
  </si>
  <si>
    <t>AGR.08.001717</t>
  </si>
  <si>
    <t>СИН.04.20-46 от 17.12.2020</t>
  </si>
  <si>
    <t>AGR.08.001727</t>
  </si>
  <si>
    <t>СИН.04.19-58 от 23.08.2019</t>
  </si>
  <si>
    <t>AGR.08.001793</t>
  </si>
  <si>
    <t>СИН.04.20-39 от 10.12.2020г. не использовать</t>
  </si>
  <si>
    <t>AGR.08.001848</t>
  </si>
  <si>
    <t>СИН.04.21-22 от 19.04.2021г.</t>
  </si>
  <si>
    <t>AGR.08.001859</t>
  </si>
  <si>
    <t>СИН.04.20-48 от 18.12.2020г.</t>
  </si>
  <si>
    <t>AGR.08.001890</t>
  </si>
  <si>
    <t>СИН.04.20-39 от 10.12.2020г.</t>
  </si>
  <si>
    <t>AGR.08.001935</t>
  </si>
  <si>
    <t>СИН.04.21-24 от 01.05.2021г.</t>
  </si>
  <si>
    <t>AGR.08.001940</t>
  </si>
  <si>
    <t>СИН.04.21-23 от 19.04.2021г.</t>
  </si>
  <si>
    <t>AGR.08.001946</t>
  </si>
  <si>
    <t>СИН.04.21-20 от 13.04.2021г.</t>
  </si>
  <si>
    <t>AGR.08.002018</t>
  </si>
  <si>
    <t>СИН.02.21-136 от 07.06.2021</t>
  </si>
  <si>
    <t>AGR.08.002056</t>
  </si>
  <si>
    <t>СИН.04.21-46 от 25.08.2021г.</t>
  </si>
  <si>
    <t>AGR.08.002057</t>
  </si>
  <si>
    <t>СИН.04.21-45 от 25.08.2021г.</t>
  </si>
  <si>
    <t>AGR.08.002058</t>
  </si>
  <si>
    <t>СИН.04.21-43 от 23.08.2021г.</t>
  </si>
  <si>
    <t>AGR.08.002059</t>
  </si>
  <si>
    <t>СИН.04.21-44 от 25.08.2021г.</t>
  </si>
  <si>
    <t>AGR.08.002060</t>
  </si>
  <si>
    <t>СИН.04.21-47 от 25.08.2021г.</t>
  </si>
  <si>
    <t>AGR.08.002061</t>
  </si>
  <si>
    <t>СИН.04.21-48 от 23.08.2021г.</t>
  </si>
  <si>
    <t>AGR.08.002068</t>
  </si>
  <si>
    <t>СИН.04.21-40 от 05.08.2021г.</t>
  </si>
  <si>
    <t>AGR.08.002091</t>
  </si>
  <si>
    <t>СИН.02.21-227 от 17.09.2021</t>
  </si>
  <si>
    <t>AGR.08.002112</t>
  </si>
  <si>
    <t>СИН.04.21-58 от 19.10.2021г.</t>
  </si>
  <si>
    <t>AGR.08.002126</t>
  </si>
  <si>
    <t>СИН.04.21-57 от 14.10.2021г.</t>
  </si>
  <si>
    <t>AGR.08.002162</t>
  </si>
  <si>
    <t>СИН.04.21-69 от 19.11.2021г.</t>
  </si>
  <si>
    <t>AGR.08.002228</t>
  </si>
  <si>
    <t>СИН.04.22-11 от 19.01.2022г.</t>
  </si>
  <si>
    <t>AGR.08.002255</t>
  </si>
  <si>
    <t>СИН.04.21-67 от 17.11.2021</t>
  </si>
  <si>
    <t>AGR.08.002274</t>
  </si>
  <si>
    <t>СИН.04.22-17 от 03.02.2022г.</t>
  </si>
  <si>
    <t>AGR.08.002302</t>
  </si>
  <si>
    <t>СИН.04.22-15 от 14.03.2022г.</t>
  </si>
  <si>
    <t>AGR.08.002312</t>
  </si>
  <si>
    <t>СИН.04.22-20 от 15.02.2022г.</t>
  </si>
  <si>
    <t>AGR.08.002420</t>
  </si>
  <si>
    <t>СИН.02.22-106 от 11.04.2022</t>
  </si>
  <si>
    <t>AGR.08.002468</t>
  </si>
  <si>
    <t>СИН.04.22-2 от 11.01.2022г</t>
  </si>
  <si>
    <t>AGR.08.002492</t>
  </si>
  <si>
    <t>СИН.04.22-2 от 11.01.2022г.</t>
  </si>
  <si>
    <t>AGR.08.002537</t>
  </si>
  <si>
    <t>СИН.04.22-58 от 21.07.2022г.</t>
  </si>
  <si>
    <t>AGR.08.002874</t>
  </si>
  <si>
    <t>Претензия №354 от 09.03.2023г</t>
  </si>
  <si>
    <t>AGR.08.002898</t>
  </si>
  <si>
    <t>СИН.02.15-385 от 21.12.2015г. (ДС № 11 на реализацию)</t>
  </si>
  <si>
    <t>AGR.08.002899</t>
  </si>
  <si>
    <t>СИН.04.19-12 от 25.01.2019г. (ДС № 4 на реализацию)</t>
  </si>
  <si>
    <t>AGR.08.002900</t>
  </si>
  <si>
    <t>СИН.04.19-13 от 15.02.2019г. (ДС № 3 на реализацию)</t>
  </si>
  <si>
    <t>AGR.08.002901</t>
  </si>
  <si>
    <t>СИН.04.19-58 от 23.08.2019г. (ДС № 4 на реализацию)</t>
  </si>
  <si>
    <t>AGR.08.002902</t>
  </si>
  <si>
    <t>СИН.04.20-12 от 21.04.2020г. (ДС № 3 нареализацию)</t>
  </si>
  <si>
    <t>AGR.08.002903</t>
  </si>
  <si>
    <t>СИН.04.21-22 от 19.04.2021г. (ДС № 5 на реализацию)</t>
  </si>
  <si>
    <t>PRD.002.100000854_COM011001</t>
  </si>
  <si>
    <t>AGR.019.000000071</t>
  </si>
  <si>
    <t>СЗ02/18-283 от 21.08.2018</t>
  </si>
  <si>
    <t>AGR.15.000495</t>
  </si>
  <si>
    <t>СЗ02/18-364 от 10.10.2018</t>
  </si>
  <si>
    <t>AGR.15.000754</t>
  </si>
  <si>
    <t>СЗ02/18-373 от 22.11.2018г.</t>
  </si>
  <si>
    <t>AGR.15.000978</t>
  </si>
  <si>
    <t>СЗ02/18-373 от 18.10.2018</t>
  </si>
  <si>
    <t>PRD.002.100000856_COM006001</t>
  </si>
  <si>
    <t>AGR.08.001622</t>
  </si>
  <si>
    <t>СИН.02.20-210 от 14.09.2020г.</t>
  </si>
  <si>
    <t>PRD.002.100000861_COM011001</t>
  </si>
  <si>
    <t>AGR.15.000281</t>
  </si>
  <si>
    <t>СЗ02/18-25 от 19.04.2018г.</t>
  </si>
  <si>
    <t>PRD.002.100000866_COM011001</t>
  </si>
  <si>
    <t>AGR.15.000327</t>
  </si>
  <si>
    <t>AGR.15.000489</t>
  </si>
  <si>
    <t>0311Д-18/СГЭ-16060/901 от 02.10.2018</t>
  </si>
  <si>
    <t>AGR.15.000521</t>
  </si>
  <si>
    <t>СЗ02/18-354</t>
  </si>
  <si>
    <t>AGR.15.001476</t>
  </si>
  <si>
    <t>0182Д-19/СГЭ-19623/901-3/КУ от 26.06.2019г./СЗ02/19-277 от 0</t>
  </si>
  <si>
    <t>AGR.15.001477</t>
  </si>
  <si>
    <t>0177Д-19/СГЭ-19623/901-2/КУ от 21.06.2019г./СЗ02/19-271 от 2</t>
  </si>
  <si>
    <t>AGR.15.001485</t>
  </si>
  <si>
    <t>0183Д-19/СГЭ-19660/901-4/КУ от 26.06.2019г./СЗ02/19-278 от 0</t>
  </si>
  <si>
    <t>AGR.15.001804</t>
  </si>
  <si>
    <t>0182Д-19/СГЭ-19663/901-3/КУ от 26.06.2019г</t>
  </si>
  <si>
    <t>AGR.15.002218</t>
  </si>
  <si>
    <t>0275Д-19/СГЭ-20552/901-5/КУ/СЗ02/19-483 от 18.09.2019г.</t>
  </si>
  <si>
    <t>AGR.15.002267</t>
  </si>
  <si>
    <t>0381Д-19/СГЭ-21878/901 от 23.12.2019</t>
  </si>
  <si>
    <t>AGR.15.008014</t>
  </si>
  <si>
    <t>СЗ02/23-613//111-2023-ИКУ-СГЭ-ПсО от 09.11.2023</t>
  </si>
  <si>
    <t>PRD.002.100000870_COM006001</t>
  </si>
  <si>
    <t>AGR.08.001316</t>
  </si>
  <si>
    <t>СИН.04.17-45/01-18/3 от 15.10.2017г.</t>
  </si>
  <si>
    <t>AGR.08.003231</t>
  </si>
  <si>
    <t>СИН.02.23-323 от 17.11.2023г.</t>
  </si>
  <si>
    <t>PRD.002.100000875_COM006001</t>
  </si>
  <si>
    <t>AGR.08.001300</t>
  </si>
  <si>
    <t>45-4-0206/18 от 01.08.2017г. действующий до 2022г.</t>
  </si>
  <si>
    <t>AGR.08.001301</t>
  </si>
  <si>
    <t>45-К-2540/18 от 01.08.2017г. действующий до 2022г.</t>
  </si>
  <si>
    <t>AGR.08.002778</t>
  </si>
  <si>
    <t>45-К-2540-23/СИН.02.22-416 от 01.10.2022г. действующий до 2</t>
  </si>
  <si>
    <t>AGR.08.002814</t>
  </si>
  <si>
    <t>45-4-0203-23/СИН.02.22-428 от 01.10.2022г. действующий до 2</t>
  </si>
  <si>
    <t>PRD.002.100000881_COM006001</t>
  </si>
  <si>
    <t>AGR.08.001195</t>
  </si>
  <si>
    <t>1 от 03.04.2015г.</t>
  </si>
  <si>
    <t>AGR.08.001197</t>
  </si>
  <si>
    <t>6 от 23.06.2015 г.</t>
  </si>
  <si>
    <t>AGR.08.001251</t>
  </si>
  <si>
    <t>4//СИН.02.17-70 от 21.02.2017 г.</t>
  </si>
  <si>
    <t>AGR.08.001252</t>
  </si>
  <si>
    <t>5//СИН.02.17-94 от 21.02.2017 г.</t>
  </si>
  <si>
    <t>AGR.08.001253</t>
  </si>
  <si>
    <t>7//СИН.02.17-92 от 21.02.2017 г.</t>
  </si>
  <si>
    <t>AGR.08.001254</t>
  </si>
  <si>
    <t>8//СИН.02.17-91 от 21.02.2017 г.</t>
  </si>
  <si>
    <t>AGR.08.001255</t>
  </si>
  <si>
    <t>9//СИН.02.17-90 от 21.02.2017 г.</t>
  </si>
  <si>
    <t>AGR.08.001259</t>
  </si>
  <si>
    <t>6//СИН.02.17-93 от 21.02.2017 г.</t>
  </si>
  <si>
    <t>AGR.08.001394</t>
  </si>
  <si>
    <t>27/СИН.02.13-18 от 25.12.2013г.</t>
  </si>
  <si>
    <t>AGR.08.001400</t>
  </si>
  <si>
    <t>15 от 15.08.2014</t>
  </si>
  <si>
    <t>AGR.08.002769</t>
  </si>
  <si>
    <t>38//СИН.02.22-402 от 01.12.2022</t>
  </si>
  <si>
    <t>AGR.08.002770</t>
  </si>
  <si>
    <t>37//СИН.02.22-401 от 01.12.2022</t>
  </si>
  <si>
    <t>PRD.002.100000884_COM006001</t>
  </si>
  <si>
    <t>AGR.08.000438</t>
  </si>
  <si>
    <t>Договор ОЛ19-13/СИН.02.18-422 от 17.12.2018 г.</t>
  </si>
  <si>
    <t>AGR.08.001063</t>
  </si>
  <si>
    <t>ОЛ20-1//СИН.02.19-431 от 07.11.2019 г.</t>
  </si>
  <si>
    <t>AGR.08.001307</t>
  </si>
  <si>
    <t>ОЛ 18-9 от 11.12.2017г.</t>
  </si>
  <si>
    <t>AGR.08.001747</t>
  </si>
  <si>
    <t>ОЛ21-59//СИН.02.20-345 от 21.12.2020 г.</t>
  </si>
  <si>
    <t>AGR.08.001773</t>
  </si>
  <si>
    <t>ОЛ21-59//СИН.02.20-345</t>
  </si>
  <si>
    <t>AGR.08.002229</t>
  </si>
  <si>
    <t>ОЛ22-1/СИН.02.21-319 от 22.11.2021</t>
  </si>
  <si>
    <t>PRD.002.100000887_COM006001</t>
  </si>
  <si>
    <t>AGR.08.001373</t>
  </si>
  <si>
    <t>AGR.08.002055</t>
  </si>
  <si>
    <t>59/СИН.02.21-209 от 30.08.2021</t>
  </si>
  <si>
    <t>AGR.08.002607</t>
  </si>
  <si>
    <t>59/СИН.02.22-259 от 30.08.2022г.</t>
  </si>
  <si>
    <t>PRD.002.100000888_COM006001</t>
  </si>
  <si>
    <t>AGR.08.001285</t>
  </si>
  <si>
    <t>Т.02.17-3 от 01.03.2017г.</t>
  </si>
  <si>
    <t>PRD.002.100000889_COM006001</t>
  </si>
  <si>
    <t>AGR.08.001226</t>
  </si>
  <si>
    <t>СИН.04.16-300 от 01.11.2016г.</t>
  </si>
  <si>
    <t>AGR.08.001695</t>
  </si>
  <si>
    <t>компенсация убытков по претензии</t>
  </si>
  <si>
    <t>AGR.08.003098</t>
  </si>
  <si>
    <t>СИН.02.23-228 от 01.09.2023</t>
  </si>
  <si>
    <t>PRD.002.100000891_COM006001</t>
  </si>
  <si>
    <t>AGR.08.000233</t>
  </si>
  <si>
    <t>Договор №СИН.02.18-317 от 25.10.2018г.</t>
  </si>
  <si>
    <t>AGR.08.000807</t>
  </si>
  <si>
    <t>СИН.02.19-220 от 10.07,2019г.</t>
  </si>
  <si>
    <t>AGR.08.001698</t>
  </si>
  <si>
    <t>Счет 341 от 20.01.2021</t>
  </si>
  <si>
    <t>AGR.08.002435</t>
  </si>
  <si>
    <t>Счет 3566 от 11.05.2022</t>
  </si>
  <si>
    <t>AGR.08.002552</t>
  </si>
  <si>
    <t>Счет 6117 от 01.08.2022</t>
  </si>
  <si>
    <t>AGR.08.002647</t>
  </si>
  <si>
    <t>Счет №8357 от 18.10.2022</t>
  </si>
  <si>
    <t>AGR.08.002915</t>
  </si>
  <si>
    <t>СИН.02.23-127 от 02.05.2023</t>
  </si>
  <si>
    <t>PRD.002.100000891_COM011001</t>
  </si>
  <si>
    <t>AGR.15.000099</t>
  </si>
  <si>
    <t>СЗ02/18-233 от 18.07.2018</t>
  </si>
  <si>
    <t>AGR.15.001086</t>
  </si>
  <si>
    <t>Счет №1659 от 19.03.2019г.</t>
  </si>
  <si>
    <t>AGR.15.001290</t>
  </si>
  <si>
    <t>СЗ02/19-127 от 18.04.2019г.</t>
  </si>
  <si>
    <t>AGR.15.001561</t>
  </si>
  <si>
    <t>Счет 3749 от 28.06.2019г.</t>
  </si>
  <si>
    <t>PRD.002.100000894_COM006001</t>
  </si>
  <si>
    <t>AGR.006.000001294</t>
  </si>
  <si>
    <t>УР1040 от 26.08.2015г.</t>
  </si>
  <si>
    <t>AGR.08.001198</t>
  </si>
  <si>
    <t>69/34 от 01.12.2015г. ТО объектов газ.х-ва</t>
  </si>
  <si>
    <t>AGR.08.001207</t>
  </si>
  <si>
    <t>ТО-37/16 от 31.12.2015</t>
  </si>
  <si>
    <t>AGR.08.001302</t>
  </si>
  <si>
    <t>AGR.08.001303</t>
  </si>
  <si>
    <t>AGR.08.001406</t>
  </si>
  <si>
    <t>СИН.02.20-106 от 06.05.2020</t>
  </si>
  <si>
    <t>AGR.08.001439</t>
  </si>
  <si>
    <t>ТО ПСП КК 16/12 от 01.05.2020</t>
  </si>
  <si>
    <t>AGR.08.001440</t>
  </si>
  <si>
    <t>ТО-16/20/СИН.02.20-121 от 01.05.2020г. ТО ПСП КК</t>
  </si>
  <si>
    <t>AGR.08.002775</t>
  </si>
  <si>
    <t>ТГ-К-5464/23/СИН.02.22-407 от 28.11.2022г. действующий до 20</t>
  </si>
  <si>
    <t>AGR.08.002776</t>
  </si>
  <si>
    <t>ТГ-4-5133/23/СИН.02.22-406 от 28.11.2022г. действующий до 20</t>
  </si>
  <si>
    <t>AGR.08.002851</t>
  </si>
  <si>
    <t>СИН.04.23-3/00462 от 28.02.2023</t>
  </si>
  <si>
    <t>AGR.08.003223</t>
  </si>
  <si>
    <t>СИН.04.24-7/ТНС07-0004/24 от 22.01.2024</t>
  </si>
  <si>
    <t>AGR.08.003224</t>
  </si>
  <si>
    <t>СИН.04.24-8/С07-0003/24 от 23.01.2024</t>
  </si>
  <si>
    <t>AGR.08.003225</t>
  </si>
  <si>
    <t>СИН.04.24-9/С07-0005/24 от 22.01.2024</t>
  </si>
  <si>
    <t>PRD.002.100000894_COM011001</t>
  </si>
  <si>
    <t>AGR.15.001634</t>
  </si>
  <si>
    <t>Счет №УП0000000000004 от 01.07.2019</t>
  </si>
  <si>
    <t>AGR.15.001635</t>
  </si>
  <si>
    <t>Счет №УП0000000000003 от 01.07.2019</t>
  </si>
  <si>
    <t>PRD.002.100000910_COM007001</t>
  </si>
  <si>
    <t>AGR.007.000000120</t>
  </si>
  <si>
    <t>УНС02/16-31 от 01.03.2016</t>
  </si>
  <si>
    <t>AGR.09.000115</t>
  </si>
  <si>
    <t>УНС02/18-185 от 31.08.2018</t>
  </si>
  <si>
    <t>PRD.002.100000923_COM006001</t>
  </si>
  <si>
    <t>AGR.08.000831</t>
  </si>
  <si>
    <t>Договор №24719ДП от 05.09.2019г.</t>
  </si>
  <si>
    <t>AGR.08.001991</t>
  </si>
  <si>
    <t>№ СИН.02.21-157 от 02.07.2021г</t>
  </si>
  <si>
    <t>PRD.002.100000923_COM007001</t>
  </si>
  <si>
    <t>AGR.09.000452</t>
  </si>
  <si>
    <t>УНС02/19-57 от 04.04.2019</t>
  </si>
  <si>
    <t>PRD.002.100000923_COM011001</t>
  </si>
  <si>
    <t>AGR.15.002279</t>
  </si>
  <si>
    <t>33019ДП от 20.12.2019 г.</t>
  </si>
  <si>
    <t>PRD.002.100000927_COM007001</t>
  </si>
  <si>
    <t>AGR.014.000001283</t>
  </si>
  <si>
    <t>б/н от 19.07.2013 г.</t>
  </si>
  <si>
    <t>PRD.002.100000933_COM007001</t>
  </si>
  <si>
    <t>AGR.09.000022</t>
  </si>
  <si>
    <t>УНС02/18-115 от 18.06.2018</t>
  </si>
  <si>
    <t>AGR.09.000417</t>
  </si>
  <si>
    <t>УНС02/19-113 от 27.05.2019</t>
  </si>
  <si>
    <t>AGR.09.000543</t>
  </si>
  <si>
    <t>УНС02/19-184 от 05.08.2019</t>
  </si>
  <si>
    <t>AGR.09.000782</t>
  </si>
  <si>
    <t>УНС02/20-54 от 21.04.2020</t>
  </si>
  <si>
    <t>AGR.09.000823</t>
  </si>
  <si>
    <t>УНС02/18-16 от 25.01.2018</t>
  </si>
  <si>
    <t>AGR.09.000928</t>
  </si>
  <si>
    <t>УНС02/20-91 от 24.07.2020</t>
  </si>
  <si>
    <t>AGR.09.000935</t>
  </si>
  <si>
    <t>AGR.09.000968</t>
  </si>
  <si>
    <t>УНС02/20-117 от 15.10.2020</t>
  </si>
  <si>
    <t>AGR.09.001093</t>
  </si>
  <si>
    <t>УНС02/21-38 от 26.04.2021</t>
  </si>
  <si>
    <t>AGR.09.001178</t>
  </si>
  <si>
    <t>УНС02/21-98 от 03.08.2021</t>
  </si>
  <si>
    <t>AGR.09.001343</t>
  </si>
  <si>
    <t>УНС02/21-139 от 04.10.2021</t>
  </si>
  <si>
    <t>AGR.09.001366</t>
  </si>
  <si>
    <t>УНС02/22-58 от 21.04.2022</t>
  </si>
  <si>
    <t>AGR.09.001625</t>
  </si>
  <si>
    <t>УНС02/22-213 от 08.11.2022</t>
  </si>
  <si>
    <t>AGR.09.001709</t>
  </si>
  <si>
    <t>УНС02/23-62 от 23.05.2023</t>
  </si>
  <si>
    <t>AGR.09.001713</t>
  </si>
  <si>
    <t>УНС02/23-34 от 31.03.2023</t>
  </si>
  <si>
    <t>PRD.002.100000935_COM007001</t>
  </si>
  <si>
    <t>AGR.09.000415</t>
  </si>
  <si>
    <t>УНС02/19-91 от 08.05.2019</t>
  </si>
  <si>
    <t>PRD.002.100000944_COM009001</t>
  </si>
  <si>
    <t>AGR.13.002016</t>
  </si>
  <si>
    <t>Счет № 0112878207 от 22.08.2023</t>
  </si>
  <si>
    <t>PRD.002.100000950_COM007001</t>
  </si>
  <si>
    <t>AGR.09.000825</t>
  </si>
  <si>
    <t>УНС02/18-26 от 20.02.2018</t>
  </si>
  <si>
    <t>PRD.002.100000951_COM007001</t>
  </si>
  <si>
    <t>AGR.09.000293</t>
  </si>
  <si>
    <t>УНС02/19-20 от 08.02.2019</t>
  </si>
  <si>
    <t>AGR.09.000819</t>
  </si>
  <si>
    <t>УНС02/17-379 от 18.12.2017</t>
  </si>
  <si>
    <t>AGR.09.001066</t>
  </si>
  <si>
    <t>УНС02/21-10 от 03.02.2021</t>
  </si>
  <si>
    <t>PRD.002.100000959_COM007001</t>
  </si>
  <si>
    <t>AGR.09.000040</t>
  </si>
  <si>
    <t>УНС02/18-146 от 23.07.2018</t>
  </si>
  <si>
    <t>AGR.09.000052</t>
  </si>
  <si>
    <t>УНС02/18-155 от 30.07.2018</t>
  </si>
  <si>
    <t>AGR.09.000053</t>
  </si>
  <si>
    <t>УНС02/18-156 от 30.07.2018</t>
  </si>
  <si>
    <t>AGR.09.000492</t>
  </si>
  <si>
    <t>УНС02/19-151 от 24.06.2019</t>
  </si>
  <si>
    <t>AGR.09.000494</t>
  </si>
  <si>
    <t>УНС02/19-168 от 17.07.2019</t>
  </si>
  <si>
    <t>AGR.09.000495</t>
  </si>
  <si>
    <t>УНС02/19-169 от 18.07.2019</t>
  </si>
  <si>
    <t>AGR.09.000564</t>
  </si>
  <si>
    <t>ДС №1 от 06.09.2019 к договору УНС02/19-151 от 24.06.2019</t>
  </si>
  <si>
    <t>AGR.09.000582</t>
  </si>
  <si>
    <t>ДС №1 от 06.09.2019 к договору УНС02/19-169 от 18.07.2019</t>
  </si>
  <si>
    <t>PRD.002.100000963_COM007001</t>
  </si>
  <si>
    <t>AGR.09.000789</t>
  </si>
  <si>
    <t>УНС01/16-83 от 16.05.2016 г. на поставку нефти</t>
  </si>
  <si>
    <t>PRD.002.100000964_COM007001</t>
  </si>
  <si>
    <t>AGR.09.000456</t>
  </si>
  <si>
    <t>Претензия по с/з №УНС/06.03-592 от 26.06.2019</t>
  </si>
  <si>
    <t>AGR.09.000502</t>
  </si>
  <si>
    <t>Претензия №1692 от 31.07.2019</t>
  </si>
  <si>
    <t>AGR.09.000704</t>
  </si>
  <si>
    <t>УНС02/19-279 от 24.12.2019</t>
  </si>
  <si>
    <t>AGR.09.000814</t>
  </si>
  <si>
    <t>УНС02/17-400 от 25.12.2017</t>
  </si>
  <si>
    <t>PRD.002.100000977_COM006001</t>
  </si>
  <si>
    <t>AGR.08.000006</t>
  </si>
  <si>
    <t>СИН.02.18-147 от 22.05.2018г.</t>
  </si>
  <si>
    <t>AGR.08.000045</t>
  </si>
  <si>
    <t>СИН.02.18-192 от 29.06.2018г.</t>
  </si>
  <si>
    <t>AGR.08.000201</t>
  </si>
  <si>
    <t>договор СИН02.18-303 от17.10.2018 г.</t>
  </si>
  <si>
    <t>AGR.08.000267</t>
  </si>
  <si>
    <t>Договор СИН.02.14-147</t>
  </si>
  <si>
    <t>AGR.08.000454</t>
  </si>
  <si>
    <t>СИН.02.19-26 от 04.02.2019г.</t>
  </si>
  <si>
    <t>AGR.08.000571</t>
  </si>
  <si>
    <t>AGR.08.000578</t>
  </si>
  <si>
    <t>Договор СИН.02.17-315</t>
  </si>
  <si>
    <t>AGR.08.000625</t>
  </si>
  <si>
    <t>СИН.02.19-160 от 22.05.2019г.</t>
  </si>
  <si>
    <t>AGR.08.000715</t>
  </si>
  <si>
    <t>СИН.0.19-33 от 11.06.2019г.</t>
  </si>
  <si>
    <t>AGR.08.000798</t>
  </si>
  <si>
    <t>СИН.02.19-261 от 14.08.2019 г.</t>
  </si>
  <si>
    <t>AGR.08.001020</t>
  </si>
  <si>
    <t>СИН.02.19-264 от 09.08.2019 г.</t>
  </si>
  <si>
    <t>AGR.08.001315</t>
  </si>
  <si>
    <t>СИН.02.17-314 от 14.11.2017г.</t>
  </si>
  <si>
    <t>AGR.08.001403</t>
  </si>
  <si>
    <t>СИН.02.14-470 от 20.12.2014г.</t>
  </si>
  <si>
    <t>PRD.002.100000978_COM006001</t>
  </si>
  <si>
    <t>AGR.006.000001344</t>
  </si>
  <si>
    <t>СИН.02.16-23 от 01.01.2016г.</t>
  </si>
  <si>
    <t>AGR.08.001249</t>
  </si>
  <si>
    <t>Вознаграждение</t>
  </si>
  <si>
    <t>PRD.002.100000980_COM006001</t>
  </si>
  <si>
    <t>AGR.08.000982</t>
  </si>
  <si>
    <t>Счет №32195 от 12.12.2019г.</t>
  </si>
  <si>
    <t>AGR.08.001030</t>
  </si>
  <si>
    <t>№ СИН.02.19-372 от 11.11.2019г.</t>
  </si>
  <si>
    <t>AGR.08.001680</t>
  </si>
  <si>
    <t>№ СИН.02.20-325 от 10.12.2020г.</t>
  </si>
  <si>
    <t>PRD.002.100000981_COM006001</t>
  </si>
  <si>
    <t>AGR.08.000401</t>
  </si>
  <si>
    <t>СИН.02.18-306 от 22.10.2018г.</t>
  </si>
  <si>
    <t>AGR.08.001060</t>
  </si>
  <si>
    <t>СИН.02.19-353 от 30.10.2019г.</t>
  </si>
  <si>
    <t>AGR.08.001737</t>
  </si>
  <si>
    <t>СИН.02.20-256 от 27.10.2020г.</t>
  </si>
  <si>
    <t>AGR.08.002248</t>
  </si>
  <si>
    <t>СИН.02.21-294 от 15.11.2021</t>
  </si>
  <si>
    <t>PRD.002.100000986_COM006001</t>
  </si>
  <si>
    <t>AGR.08.001305</t>
  </si>
  <si>
    <t>СИН.02.17-371 от 04.12.2017</t>
  </si>
  <si>
    <t>PRD.002.100000991_COM006001</t>
  </si>
  <si>
    <t>AGR.08.000149</t>
  </si>
  <si>
    <t>Договор СИН.02.18-62 от 06.03.2018г.</t>
  </si>
  <si>
    <t>AGR.08.000161</t>
  </si>
  <si>
    <t>Договор СИН.02.18-241 от 08.08.2018г.</t>
  </si>
  <si>
    <t>AGR.08.000180</t>
  </si>
  <si>
    <t>10//СИН.02.18-240 от 15.08.2018 г.</t>
  </si>
  <si>
    <t>AGR.08.000224</t>
  </si>
  <si>
    <t>СИН.02.18-268 от 12.09.2018 г.</t>
  </si>
  <si>
    <t>AGR.08.000241</t>
  </si>
  <si>
    <t>Договор 2//СИН.04.18-41 от 24.09.2018 г.</t>
  </si>
  <si>
    <t>AGR.08.000266</t>
  </si>
  <si>
    <t>Договор СИН.02.18-202 от 03.07.2018г.</t>
  </si>
  <si>
    <t>AGR.08.000317</t>
  </si>
  <si>
    <t>Договор СИН.04.18-41 от 24.09.2018г.</t>
  </si>
  <si>
    <t>AGR.08.000337</t>
  </si>
  <si>
    <t>Договор СИН.02.18-373 от 28.11.2018г.</t>
  </si>
  <si>
    <t>AGR.08.000365</t>
  </si>
  <si>
    <t>Договор СИН.02.18-372 от 28.11.2018г.</t>
  </si>
  <si>
    <t>AGR.08.000763</t>
  </si>
  <si>
    <t>СИН.02.19-140 от 24.04.2019 г.</t>
  </si>
  <si>
    <t>AGR.08.000785</t>
  </si>
  <si>
    <t>1//СИН.02.19-248 от 23.07.2019г.</t>
  </si>
  <si>
    <t>AGR.08.001675</t>
  </si>
  <si>
    <t>СИН.02.20-341 от 30.12.2020 г.</t>
  </si>
  <si>
    <t>AGR.08.002117</t>
  </si>
  <si>
    <t>СИН.02.21-169 от 28.06.2021 г.</t>
  </si>
  <si>
    <t>AGR.08.002140</t>
  </si>
  <si>
    <t>СИН.02.21-256 от 19.10.2021</t>
  </si>
  <si>
    <t>AGR.08.002163</t>
  </si>
  <si>
    <t>СИН.02.21-256 от 19.10.2021 г.</t>
  </si>
  <si>
    <t>AGR.08.002753</t>
  </si>
  <si>
    <t>СИН.02.23-2 от 12.01.2023</t>
  </si>
  <si>
    <t>AGR.08.003175</t>
  </si>
  <si>
    <t>СИН.02.23-342 от 12.12.2023</t>
  </si>
  <si>
    <t>PRD.002.100000994_COM006001</t>
  </si>
  <si>
    <t>AGR.08.001369</t>
  </si>
  <si>
    <t>договор 95/2/2111/С от 20.09.2010г.</t>
  </si>
  <si>
    <t>PRD.002.100000999_COM006001</t>
  </si>
  <si>
    <t>AGR.08.000427</t>
  </si>
  <si>
    <t>Договор №СИН.02.18-379 от 05.12.18г</t>
  </si>
  <si>
    <t>PRD.002.100001000_COM006001</t>
  </si>
  <si>
    <t>AGR.006.000001342</t>
  </si>
  <si>
    <t>505/18/СИН.02.17-343 от 01.12.2017 г.</t>
  </si>
  <si>
    <t>AGR.08.000013</t>
  </si>
  <si>
    <t>511/18/СИН.02.18-83 от 23.03.2018г.</t>
  </si>
  <si>
    <t>AGR.08.000414</t>
  </si>
  <si>
    <t>501/19/СИН.02.18-322 от 25.10.2018 г.</t>
  </si>
  <si>
    <t>AGR.08.000415</t>
  </si>
  <si>
    <t>502/19/СИН.02.18-318 от 25.10.2018 г.</t>
  </si>
  <si>
    <t>AGR.08.000475</t>
  </si>
  <si>
    <t>СИН.04.18-2 от 17.01.2018 г.</t>
  </si>
  <si>
    <t>AGR.08.000501</t>
  </si>
  <si>
    <t>договор №515//СИН.02.18-83 от 23.03.2018 г.</t>
  </si>
  <si>
    <t>AGR.08.000805</t>
  </si>
  <si>
    <t>308/19//СИН.02.19-269 от 12.08.2019 г.</t>
  </si>
  <si>
    <t>AGR.08.000844</t>
  </si>
  <si>
    <t>СИН.02.19-11 от 14.01.2019 г.</t>
  </si>
  <si>
    <t>AGR.08.001048</t>
  </si>
  <si>
    <t>СИН.02.19-401 от 26.11.2019 г.</t>
  </si>
  <si>
    <t>AGR.08.001051</t>
  </si>
  <si>
    <t>СИН.02.19-400 от 15.11.2019 г.</t>
  </si>
  <si>
    <t>AGR.08.001214</t>
  </si>
  <si>
    <t>507/15 от 01.12.2015 г.</t>
  </si>
  <si>
    <t>AGR.08.001334</t>
  </si>
  <si>
    <t>803/17-СИН.04.17-55 от 30.11.2017 г.</t>
  </si>
  <si>
    <t>AGR.08.001438</t>
  </si>
  <si>
    <t>№514/20//СИН.02.20-129 от 09.06.20</t>
  </si>
  <si>
    <t>AGR.08.001664</t>
  </si>
  <si>
    <t>СИН.02.20-198 от 24.08.2020 г.</t>
  </si>
  <si>
    <t>AGR.08.001746</t>
  </si>
  <si>
    <t>СИН.02.20-253 от 26.11.2020 г.</t>
  </si>
  <si>
    <t>AGR.08.001752</t>
  </si>
  <si>
    <t>СИН.02.20-254 от 13.11.2020 г.</t>
  </si>
  <si>
    <t>AGR.08.001889</t>
  </si>
  <si>
    <t>СИН.04.21-13 от 10.03.2021 г.</t>
  </si>
  <si>
    <t>AGR.08.001932</t>
  </si>
  <si>
    <t>СИН.02.21-109 от 01.04.2021 г.</t>
  </si>
  <si>
    <t>AGR.08.001982</t>
  </si>
  <si>
    <t>СИН.04.21-104 от 01.04.2021 г.</t>
  </si>
  <si>
    <t>AGR.08.002249</t>
  </si>
  <si>
    <t>СИН.02.21-245 от 05.10.2021 г.</t>
  </si>
  <si>
    <t>AGR.08.002251</t>
  </si>
  <si>
    <t>СИН.02.21-336 от 16.12.2021</t>
  </si>
  <si>
    <t>AGR.08.003093</t>
  </si>
  <si>
    <t>СИН.02.23-292//306/23 от 26.10.2023 г.</t>
  </si>
  <si>
    <t>AGR.08.003103</t>
  </si>
  <si>
    <t>501/24//СИН.02.23-290 от 16.10.2023</t>
  </si>
  <si>
    <t>PRD.002.100001002_COM006001</t>
  </si>
  <si>
    <t>AGR.08.000103</t>
  </si>
  <si>
    <t>Договор №СИН.02.18-198 от 05.07.2018 г.</t>
  </si>
  <si>
    <t>AGR.08.000791</t>
  </si>
  <si>
    <t>СИН.02.19-80 от 21.03.19 г.</t>
  </si>
  <si>
    <t>AGR.08.001475</t>
  </si>
  <si>
    <t>СИН.02.20-120 от 28.05.2020</t>
  </si>
  <si>
    <t>AGR.08.001541</t>
  </si>
  <si>
    <t>счет №488 от 30.09.2020</t>
  </si>
  <si>
    <t>AGR.08.001581</t>
  </si>
  <si>
    <t>счет №556 от 09.11.2020</t>
  </si>
  <si>
    <t>AGR.08.001586</t>
  </si>
  <si>
    <t>счет №567 от 16.11.2020</t>
  </si>
  <si>
    <t>AGR.08.001763</t>
  </si>
  <si>
    <t>счет №39 от 11.02.2021</t>
  </si>
  <si>
    <t>AGR.08.002107</t>
  </si>
  <si>
    <t>СИН.02.21-98 от 22.04.2021</t>
  </si>
  <si>
    <t>AGR.08.002323</t>
  </si>
  <si>
    <t>счет №54 от 16.02.2022</t>
  </si>
  <si>
    <t>AGR.08.002352</t>
  </si>
  <si>
    <t>СИН.02.22-70 от 03.03.2022</t>
  </si>
  <si>
    <t>AGR.08.002396</t>
  </si>
  <si>
    <t>СИН.02.22-2 от 11.01.2022 г.</t>
  </si>
  <si>
    <t>AGR.08.002788</t>
  </si>
  <si>
    <t>СИН.02.22-248 от 01.09.2022</t>
  </si>
  <si>
    <t>AGR.08.003070</t>
  </si>
  <si>
    <t>СИН.02.23-213 от 09.08.2023</t>
  </si>
  <si>
    <t>AGR.08.003212</t>
  </si>
  <si>
    <t>СИН.02.23-215 от 10.08.2023</t>
  </si>
  <si>
    <t>PRD.002.100001006_COM006001</t>
  </si>
  <si>
    <t>AGR.08.000060</t>
  </si>
  <si>
    <t>СИН.02.18-163 от 06.06.2018г.</t>
  </si>
  <si>
    <t>PRD.002.100001009_COM006001</t>
  </si>
  <si>
    <t>AGR.08.000381</t>
  </si>
  <si>
    <t>СИН.02.18-380 от 03.12.2018г.</t>
  </si>
  <si>
    <t>AGR.08.001039</t>
  </si>
  <si>
    <t>СИН.02.19-388 от 11.11.2019 г.</t>
  </si>
  <si>
    <t>AGR.08.001762</t>
  </si>
  <si>
    <t>СИН.02.20-290 от 20.11.2020г.</t>
  </si>
  <si>
    <t>AGR.08.002819</t>
  </si>
  <si>
    <t>СИН.02.22-359 от 15.11.2022г.</t>
  </si>
  <si>
    <t>PRD.002.100001010_COM006001</t>
  </si>
  <si>
    <t>AGR.08.000404</t>
  </si>
  <si>
    <t>СИН.02.18-356 от 16.11.2018г.</t>
  </si>
  <si>
    <t>AGR.08.001024</t>
  </si>
  <si>
    <t>СИН.02.19-318 от 07.10.2019 г.</t>
  </si>
  <si>
    <t>AGR.08.001689</t>
  </si>
  <si>
    <t>СИН.02.20-259 от 29.10.2020</t>
  </si>
  <si>
    <t>AGR.08.002275</t>
  </si>
  <si>
    <t>СИН.02.21-222 от 16.09.2021</t>
  </si>
  <si>
    <t>AGR.08.002795</t>
  </si>
  <si>
    <t>СИН.02.22-305 от 05.10.2022</t>
  </si>
  <si>
    <t>AGR.08.003204</t>
  </si>
  <si>
    <t>СИН.02.23-302 от 31.10.2023</t>
  </si>
  <si>
    <t>PRD.002.100001012_COM006001</t>
  </si>
  <si>
    <t>AGR.08.000470</t>
  </si>
  <si>
    <t>СИН.02.18-389 от 07.12.2018г.</t>
  </si>
  <si>
    <t>AGR.08.001177</t>
  </si>
  <si>
    <t>СИН.02.20-7 от 01.01.2020г.</t>
  </si>
  <si>
    <t>AGR.08.001332</t>
  </si>
  <si>
    <t>СИН.02.18-96 от 23.03.2018г.</t>
  </si>
  <si>
    <t>AGR.08.001405</t>
  </si>
  <si>
    <t>СИН.02.15-89 от 06.03.2015г.</t>
  </si>
  <si>
    <t>PRD.002.100001014_COM006001</t>
  </si>
  <si>
    <t>AGR.006.000000098</t>
  </si>
  <si>
    <t>Договор №СИН.02.15-93 от 10.03.15г.</t>
  </si>
  <si>
    <t>PRD.002.100001015_COM006001</t>
  </si>
  <si>
    <t>AGR.08.002581</t>
  </si>
  <si>
    <t>11/ПО-СА-17 от 07.02.2011г.</t>
  </si>
  <si>
    <t>PRD.002.100001020_COM006001</t>
  </si>
  <si>
    <t>AGR.08.001278</t>
  </si>
  <si>
    <t>Дог.15-0058э от 01.01.2017 Эл/снабжение</t>
  </si>
  <si>
    <t>PRD.002.100001021_COM006001</t>
  </si>
  <si>
    <t>AGR.08.000440</t>
  </si>
  <si>
    <t>№ 37-0003Э от 22.10.2018 Эл/снабжение</t>
  </si>
  <si>
    <t>AGR.08.001279</t>
  </si>
  <si>
    <t>Дог.13-0115 э от 17.01.2017 Эл/снабжение</t>
  </si>
  <si>
    <t>PRD.002.100001025_COM006001</t>
  </si>
  <si>
    <t>AGR.006.000001325</t>
  </si>
  <si>
    <t>7/О/2017//СИН.02.17-224 от 1.09.2017 г.</t>
  </si>
  <si>
    <t>AGR.08.001351</t>
  </si>
  <si>
    <t>СИН.02.14-19 от 01.01.2014г.</t>
  </si>
  <si>
    <t>PRD.002.100001027_COM006001</t>
  </si>
  <si>
    <t>AGR.08.001040</t>
  </si>
  <si>
    <t>Договор №СИН.02.19-399 от 11.11.19</t>
  </si>
  <si>
    <t>AGR.08.001803</t>
  </si>
  <si>
    <t>СИН.02.20-285 от 18.11.20</t>
  </si>
  <si>
    <t>AGR.08.002887</t>
  </si>
  <si>
    <t>СИН.02.22-393 от 05.12.2022</t>
  </si>
  <si>
    <t>PRD.002.100001028_COM006001</t>
  </si>
  <si>
    <t>AGR.08.001217</t>
  </si>
  <si>
    <t>61-св/173-08 от 01.01.2008</t>
  </si>
  <si>
    <t>AGR.08.001380</t>
  </si>
  <si>
    <t>договору СМ-130/10 от 01.09.2010 за услуги интерн</t>
  </si>
  <si>
    <t>AGR.08.002024</t>
  </si>
  <si>
    <t>СИН.02.21-172 от 14.07.2021</t>
  </si>
  <si>
    <t>PRD.002.100001029_COM007001</t>
  </si>
  <si>
    <t>AGR.09.000439</t>
  </si>
  <si>
    <t>УНС02/19-127 от 11.06.2019</t>
  </si>
  <si>
    <t>PRD.002.100001031_COM006001</t>
  </si>
  <si>
    <t>AGR.08.001322</t>
  </si>
  <si>
    <t>СИН.02.17-378 от 07.12.17г.</t>
  </si>
  <si>
    <t>PRD.002.100001033_COM006001</t>
  </si>
  <si>
    <t>AGR.08.000095</t>
  </si>
  <si>
    <t>договор СИН.04.17-15 от 16.03.2017г.</t>
  </si>
  <si>
    <t>AGR.08.000411</t>
  </si>
  <si>
    <t>договор СИН.04.18-55 от 31.10.2018г.</t>
  </si>
  <si>
    <t>AGR.08.000897</t>
  </si>
  <si>
    <t>СИН.04.19-49 от 25.07.2019г.</t>
  </si>
  <si>
    <t>AGR.08.000898</t>
  </si>
  <si>
    <t>СИН.04.19-51 от 31.07.2019г.</t>
  </si>
  <si>
    <t>AGR.08.000906</t>
  </si>
  <si>
    <t>договор СИН.04.17-16 от 16.03.2017г.</t>
  </si>
  <si>
    <t>AGR.08.000989</t>
  </si>
  <si>
    <t>договор СИН.04.19-19 от 08.04.2019г.</t>
  </si>
  <si>
    <t>AGR.08.001550</t>
  </si>
  <si>
    <t>СИН.04.20-11 от 14.04.2020г.</t>
  </si>
  <si>
    <t>AGR.08.001551</t>
  </si>
  <si>
    <t>СИН.02.20-189 от 20.08.2020г.</t>
  </si>
  <si>
    <t>AGR.08.001612</t>
  </si>
  <si>
    <t>СИН.04.20-22 от 03.09.2020г.</t>
  </si>
  <si>
    <t>AGR.08.001613</t>
  </si>
  <si>
    <t>СИН.04.20-13 от 14.05.2020г.</t>
  </si>
  <si>
    <t>AGR.08.001658</t>
  </si>
  <si>
    <t>СИН.04.20-8 от 28.02.2020г.</t>
  </si>
  <si>
    <t>AGR.08.001711</t>
  </si>
  <si>
    <t>СИН.04.21-1 от 13.01.2021г.</t>
  </si>
  <si>
    <t>AGR.08.001712</t>
  </si>
  <si>
    <t>СИН.04.21-2 от 15.01.2021г.</t>
  </si>
  <si>
    <t>AGR.08.001714</t>
  </si>
  <si>
    <t>СИН.04.20-49 от 21.12.2020г.</t>
  </si>
  <si>
    <t>AGR.08.001725</t>
  </si>
  <si>
    <t>СИН.04.20-37 от 10.12.2020г.</t>
  </si>
  <si>
    <t>AGR.08.001726</t>
  </si>
  <si>
    <t>СИН.04.20-36 от 10.12.2020г.</t>
  </si>
  <si>
    <t>AGR.08.001865</t>
  </si>
  <si>
    <t>СИН.04.21-15 от 16.03.2021г.</t>
  </si>
  <si>
    <t>AGR.08.001866</t>
  </si>
  <si>
    <t>СИН.04.21-18 от 24.03.2021г.</t>
  </si>
  <si>
    <t>AGR.08.001915</t>
  </si>
  <si>
    <t>СИН.02.21-111 от 11.05.2021г.</t>
  </si>
  <si>
    <t>AGR.08.001929</t>
  </si>
  <si>
    <t>СИН.04.21-9 от 16.02.2021г.</t>
  </si>
  <si>
    <t>AGR.08.001977</t>
  </si>
  <si>
    <t>СИН.02.21-45 от 24.02.2021г.</t>
  </si>
  <si>
    <t>AGR.08.002356</t>
  </si>
  <si>
    <t>СИН.04.22-22 от 15.02.2022г.</t>
  </si>
  <si>
    <t>AGR.08.002357</t>
  </si>
  <si>
    <t>СИН.04.22-23 от 16.02.2022г.</t>
  </si>
  <si>
    <t>AGR.08.002358</t>
  </si>
  <si>
    <t>СИН.04.22-24 от 16.02.2022г.</t>
  </si>
  <si>
    <t>AGR.08.002359</t>
  </si>
  <si>
    <t>СИН.04.22-25 от 16.02.2022г.</t>
  </si>
  <si>
    <t>AGR.08.002360</t>
  </si>
  <si>
    <t>СИН.04.22-21 от 15.02.2022г.</t>
  </si>
  <si>
    <t>AGR.08.002361</t>
  </si>
  <si>
    <t>СИН.04.22-1 от 10.01.2022г.</t>
  </si>
  <si>
    <t>AGR.08.002362</t>
  </si>
  <si>
    <t>СИН.04.22-3 от 11.01.2022г.</t>
  </si>
  <si>
    <t>AGR.08.002363</t>
  </si>
  <si>
    <t>СИН.04.22-4 от 11.01.2022г.</t>
  </si>
  <si>
    <t>AGR.08.002364</t>
  </si>
  <si>
    <t>СИН.04.22-7 от 12.01.2022г.</t>
  </si>
  <si>
    <t>AGR.08.002365</t>
  </si>
  <si>
    <t>СИН.04.22-19 от 10.02.2022г.</t>
  </si>
  <si>
    <t>AGR.08.002366</t>
  </si>
  <si>
    <t>СИН.04.22-8 от 12.01.2022г.</t>
  </si>
  <si>
    <t>AGR.08.002390</t>
  </si>
  <si>
    <t>СИН.04.22-34 от 28.03.2022г.</t>
  </si>
  <si>
    <t>AGR.08.002391</t>
  </si>
  <si>
    <t>СИН.02.22-46 от 14.02.2022г.</t>
  </si>
  <si>
    <t>AGR.08.002392</t>
  </si>
  <si>
    <t>СИН.04.22-18 от 01.02.2022г.</t>
  </si>
  <si>
    <t>AGR.08.002575</t>
  </si>
  <si>
    <t>СИН.02.22-239 от 24.08.2022</t>
  </si>
  <si>
    <t>AGR.08.002619</t>
  </si>
  <si>
    <t>СИН.02.22-287 от 23.09.2022</t>
  </si>
  <si>
    <t>AGR.08.002624</t>
  </si>
  <si>
    <t>AGR.08.002625</t>
  </si>
  <si>
    <t>СИН.02.22-160 от 27.05.2022г.</t>
  </si>
  <si>
    <t>AGR.08.002720</t>
  </si>
  <si>
    <t>СИН.04.22-85 от 17.11.2022г.</t>
  </si>
  <si>
    <t>AGR.08.002747</t>
  </si>
  <si>
    <t>СИН.04.22-287 от 23.09.2022г.</t>
  </si>
  <si>
    <t>AGR.08.002766</t>
  </si>
  <si>
    <t>СИН.04.22-78 от 10.10.2022</t>
  </si>
  <si>
    <t>AGR.08.003058</t>
  </si>
  <si>
    <t>СИН.02.23-46 от 17.03.2023г.</t>
  </si>
  <si>
    <t>AGR.08.003059</t>
  </si>
  <si>
    <t>СИН.02.23-149 от 29.05.2023г.</t>
  </si>
  <si>
    <t>PRD.002.100001033_COM009001</t>
  </si>
  <si>
    <t>AGR.13.001411</t>
  </si>
  <si>
    <t>Договор подряда №СИБ117/21-в от 24.08.2021г. (до 31.03.22г.)</t>
  </si>
  <si>
    <t>PRD.002.100001033_COM011001</t>
  </si>
  <si>
    <t>AGR.15.005849</t>
  </si>
  <si>
    <t>29/21//СЗ02/22-50 от 28.12.2021</t>
  </si>
  <si>
    <t>PRD.002.100001035_COM006001</t>
  </si>
  <si>
    <t>AGR.08.000385</t>
  </si>
  <si>
    <t>Договор № 03 от 01.01.2019г.</t>
  </si>
  <si>
    <t>AGR.08.001027</t>
  </si>
  <si>
    <t>Договор № 03 от 01.01.2020г.</t>
  </si>
  <si>
    <t>PRD.002.100001036_COM002019</t>
  </si>
  <si>
    <t>AGR.03.000047</t>
  </si>
  <si>
    <t>Договор поставки № Д003920 от 04.02.2020 г.</t>
  </si>
  <si>
    <t>PRD.002.100001036_COM006001</t>
  </si>
  <si>
    <t>AGR.08.000879</t>
  </si>
  <si>
    <t>Договор №СИН.02.19-281 от 04.09.2019г.</t>
  </si>
  <si>
    <t>AGR.08.001417</t>
  </si>
  <si>
    <t>№СИН.02.20-115 от 26.05.2020г.</t>
  </si>
  <si>
    <t>AGR.08.002033</t>
  </si>
  <si>
    <t>№СИН.02.21-193 от 02.08.2021г.</t>
  </si>
  <si>
    <t>PRD.002.100001036_COM007001</t>
  </si>
  <si>
    <t>AGR.09.000829</t>
  </si>
  <si>
    <t>УНС02/18-48 от 22.03.2018</t>
  </si>
  <si>
    <t>PRD.002.100001040_COM006001</t>
  </si>
  <si>
    <t>AGR.08.000029</t>
  </si>
  <si>
    <t>СИН.04.17-57 от 01.11.2017г</t>
  </si>
  <si>
    <t>AGR.08.000523</t>
  </si>
  <si>
    <t>договор СИН.04.18-62 от 01.12.2018г</t>
  </si>
  <si>
    <t>AGR.08.000679</t>
  </si>
  <si>
    <t>СИН.04.18-60 от 15.11.2018г</t>
  </si>
  <si>
    <t>AGR.08.000750</t>
  </si>
  <si>
    <t>СИН.02.19-177 от 17.05.2019г</t>
  </si>
  <si>
    <t>AGR.08.000864</t>
  </si>
  <si>
    <t>СИН.04.19-47 от 01.07.2019г</t>
  </si>
  <si>
    <t>AGR.08.001835</t>
  </si>
  <si>
    <t>СИН.02.20-174 от 10.08.2020г</t>
  </si>
  <si>
    <t>AGR.08.002095</t>
  </si>
  <si>
    <t>СИН.02.21-114 от 17.05.2021г</t>
  </si>
  <si>
    <t>AGR.08.002816</t>
  </si>
  <si>
    <t>СИН.02.22-375 от 25.11.2022г</t>
  </si>
  <si>
    <t>PRD.002.100001040_COM011001</t>
  </si>
  <si>
    <t>AGR.15.000072</t>
  </si>
  <si>
    <t>СЗ02/18-160 от 08.05.2018 г.</t>
  </si>
  <si>
    <t>AGR.15.000381</t>
  </si>
  <si>
    <t>СЗ02/18-333//1495 от 19.09.2018 г.</t>
  </si>
  <si>
    <t>AGR.15.000936</t>
  </si>
  <si>
    <t>СЗ02/18-461 от 18.12.2018 г.</t>
  </si>
  <si>
    <t>AGR.15.000938</t>
  </si>
  <si>
    <t>СЗ02/18-443 от 05.12.2018 г.</t>
  </si>
  <si>
    <t>AGR.15.002931</t>
  </si>
  <si>
    <t>СЗ02/20-213/626 от 01.05.2020 г.</t>
  </si>
  <si>
    <t>AGR.15.003934</t>
  </si>
  <si>
    <t>СЗ02/21-61 от 05.02.2021 г.</t>
  </si>
  <si>
    <t>AGR.15.004604</t>
  </si>
  <si>
    <t>СЗ02/21-311/669 от 04.06.2021 г.</t>
  </si>
  <si>
    <t>AGR.15.005059</t>
  </si>
  <si>
    <t>СЗ02/21-453//1098 от 13.08.2021</t>
  </si>
  <si>
    <t>PRD.002.100001041_COM006001</t>
  </si>
  <si>
    <t>AGR.08.001319</t>
  </si>
  <si>
    <t>СИН.02.17-392 от 01.01.2018г.</t>
  </si>
  <si>
    <t>AGR.08.001448</t>
  </si>
  <si>
    <t>№СИН.01.20-3 от 23.06.2020г</t>
  </si>
  <si>
    <t>PRD.002.100001049_COM004001</t>
  </si>
  <si>
    <t>AGR.06.000122</t>
  </si>
  <si>
    <t>ННГ02/18-119 от 18.12.2018 г.</t>
  </si>
  <si>
    <t>AGR.06.000142</t>
  </si>
  <si>
    <t>ННГ02/18-115 от 14.12.2018 г.</t>
  </si>
  <si>
    <t>AGR.06.000327</t>
  </si>
  <si>
    <t>Договор ННГ145/19-в от 03.12.2019 г.</t>
  </si>
  <si>
    <t>AGR.06.000328</t>
  </si>
  <si>
    <t>Договор ННГ137/19-в от 03.12.2019 г.</t>
  </si>
  <si>
    <t>AGR.06.000343</t>
  </si>
  <si>
    <t>Договор ННГ138/19-в от 29.11.2019 г.</t>
  </si>
  <si>
    <t>AGR.06.000383</t>
  </si>
  <si>
    <t>Договор ННГ5/20-и от 20.01.2020 г.</t>
  </si>
  <si>
    <t>AGR.06.000419</t>
  </si>
  <si>
    <t>ННГ02/16-200 от 31.10.2016 г.</t>
  </si>
  <si>
    <t>AGR.06.000423</t>
  </si>
  <si>
    <t>ННГ02/16-244 от 12.12.2016 г.</t>
  </si>
  <si>
    <t>AGR.06.000681</t>
  </si>
  <si>
    <t>Договор ННГ91/20-в от 07.12.2020 г.</t>
  </si>
  <si>
    <t>AGR.06.000683</t>
  </si>
  <si>
    <t>Договор ННГ109/20-в от 29.12.2020 г.</t>
  </si>
  <si>
    <t>AGR.06.000830</t>
  </si>
  <si>
    <t>Договор ННГ83/21-в от 26.11.2021 г.</t>
  </si>
  <si>
    <t>AGR.06.000831</t>
  </si>
  <si>
    <t>Договор ННГ69/21-в от 29.10.2021 г.</t>
  </si>
  <si>
    <t>PRD.002.100001052_COM004001</t>
  </si>
  <si>
    <t>AGR.06.000063</t>
  </si>
  <si>
    <t>Договор №ННГ02/17-111 от 15.06.2017</t>
  </si>
  <si>
    <t>PRD.002.100001053_COM001000</t>
  </si>
  <si>
    <t>AGR.01.000295</t>
  </si>
  <si>
    <t>Решение от 27.06.2019</t>
  </si>
  <si>
    <t>AGR.01.000867</t>
  </si>
  <si>
    <t>Решение от 28.06.2021</t>
  </si>
  <si>
    <t>PRD.002.100001069_COM011001</t>
  </si>
  <si>
    <t>AGR.15.001545</t>
  </si>
  <si>
    <t>201800791-27//СЗ02/18-137 от 23.05.2018</t>
  </si>
  <si>
    <t>PRD.002.100001094_COM014001</t>
  </si>
  <si>
    <t>AGR.30.000154</t>
  </si>
  <si>
    <t>Договор аренды № 4/21-АНГГ от 01.09.2021</t>
  </si>
  <si>
    <t>AGR.30.000155</t>
  </si>
  <si>
    <t>Договор аренды 213/20 (116/2020) от 01.10.20</t>
  </si>
  <si>
    <t>AGR.30.000156</t>
  </si>
  <si>
    <t>счф 201216000002 от 16.12.2020</t>
  </si>
  <si>
    <t>AGR.30.000157</t>
  </si>
  <si>
    <t>счф 201231000030 от 31.12.2020</t>
  </si>
  <si>
    <t>PRD.002.100001359_COM002019</t>
  </si>
  <si>
    <t>AGR.03.000390</t>
  </si>
  <si>
    <t>Договор поставки № Д003521 от 09.04.2021 г.</t>
  </si>
  <si>
    <t>PRD.002.100001360_COM006001</t>
  </si>
  <si>
    <t>AGR.006.000001289</t>
  </si>
  <si>
    <t>028/17//СИН.02.17-233 от 25.09.2017г.</t>
  </si>
  <si>
    <t>AGR.006.000001299</t>
  </si>
  <si>
    <t>СИН.02.17-323 от 16.11.2017г.</t>
  </si>
  <si>
    <t>AGR.08.000494</t>
  </si>
  <si>
    <t>СИН.04.19-11 от 13.02.2019г.</t>
  </si>
  <si>
    <t>AGR.08.000801</t>
  </si>
  <si>
    <t>Договор №СИН.04.19-50 от 31.07..2019г.</t>
  </si>
  <si>
    <t>AGR.08.002668</t>
  </si>
  <si>
    <t>СИН.04.22-83 от 27.10.2022</t>
  </si>
  <si>
    <t>PRD.002.100001363_COM002019</t>
  </si>
  <si>
    <t>AGR.03.000775</t>
  </si>
  <si>
    <t>Договор № 810-А/ЛНК/Д010722 от 13.10.2022г.</t>
  </si>
  <si>
    <t>PRD.002.100001368_COM011001</t>
  </si>
  <si>
    <t>AGR.15.001599</t>
  </si>
  <si>
    <t>СЗ02/19-242 от 18.06.2019</t>
  </si>
  <si>
    <t>AGR.15.003521</t>
  </si>
  <si>
    <t>СЗ02/20-419 от 13.10.2020</t>
  </si>
  <si>
    <t>AGR.15.004122</t>
  </si>
  <si>
    <t>СЗ02/21-193 от 07.04.2021</t>
  </si>
  <si>
    <t>AGR.15.004801</t>
  </si>
  <si>
    <t>СЗ02/21-413 от 27.07.2021</t>
  </si>
  <si>
    <t>AGR.15.004924</t>
  </si>
  <si>
    <t>СЗ02/21-385 от 09.09.2021</t>
  </si>
  <si>
    <t>AGR.15.005634</t>
  </si>
  <si>
    <t>СЗ02/22-74 от 10.02.2022</t>
  </si>
  <si>
    <t>AGR.15.006113</t>
  </si>
  <si>
    <t>СЗ02/22-134 от 16.03.2022</t>
  </si>
  <si>
    <t>AGR.15.006181</t>
  </si>
  <si>
    <t>СЗ02/22-286 от 13.05.2022</t>
  </si>
  <si>
    <t>AGR.15.007641</t>
  </si>
  <si>
    <t>СЗ02/23-340 от 30.06.2023</t>
  </si>
  <si>
    <t>PRD.002.100001368_COM014002</t>
  </si>
  <si>
    <t>AGR.32.000457</t>
  </si>
  <si>
    <t>Договор № КН/23-19 от 06.03.2023г</t>
  </si>
  <si>
    <t>PRD.002.100001378_COM007001</t>
  </si>
  <si>
    <t>AGR.09.001131</t>
  </si>
  <si>
    <t>Дело №А50-36413/2018 от 15.04.2021</t>
  </si>
  <si>
    <t>PRD.002.100001384_COM006001</t>
  </si>
  <si>
    <t>AGR.08.001084</t>
  </si>
  <si>
    <t>№СИН.02.20-42 от 07.02.2020г</t>
  </si>
  <si>
    <t>AGR.08.001857</t>
  </si>
  <si>
    <t>№СИН.02.21-93 от 20.04.2021г</t>
  </si>
  <si>
    <t>AGR.08.002134</t>
  </si>
  <si>
    <t>СИН.02.21-281 от 10.11.2021</t>
  </si>
  <si>
    <t>AGR.08.003101</t>
  </si>
  <si>
    <t>СИН.02.23-7 от 16.01.2023</t>
  </si>
  <si>
    <t>PRD.002.100001388_COM009001</t>
  </si>
  <si>
    <t>AGR.013.000001515</t>
  </si>
  <si>
    <t>Договор №452/16-в от 10.11.2016 г.</t>
  </si>
  <si>
    <t>AGR.13.000201</t>
  </si>
  <si>
    <t>Договор подряда №183/18-в от 20.11.2018 г.</t>
  </si>
  <si>
    <t>AGR.13.000501</t>
  </si>
  <si>
    <t>Договор № СИБ93/19-в от 04.06.19</t>
  </si>
  <si>
    <t>AGR.13.000772</t>
  </si>
  <si>
    <t>Договор СИБ27/19-и от 27.11.2019</t>
  </si>
  <si>
    <t>AGR.13.001012</t>
  </si>
  <si>
    <t>Договор подряда №СИБ63/20-в от 29.05.2020</t>
  </si>
  <si>
    <t>PRD.002.100001389_COM004001</t>
  </si>
  <si>
    <t>AGR.06.000021</t>
  </si>
  <si>
    <t>Договор поставки №ННГ02/18-31 от 22.03.2018г.</t>
  </si>
  <si>
    <t>AGR.06.000267</t>
  </si>
  <si>
    <t>Договор поставки №ННГ36/19-в от 01.03.2019г.</t>
  </si>
  <si>
    <t>PRD.002.100001389_COM009001</t>
  </si>
  <si>
    <t>AGR.013.000001823</t>
  </si>
  <si>
    <t>Договор поставки № 47/18 от 01.03.18</t>
  </si>
  <si>
    <t>PRD.002.100001392_COM011001</t>
  </si>
  <si>
    <t>AGR.15.003497</t>
  </si>
  <si>
    <t>СЗ02/20-377 от 24 сентября 2020 г.</t>
  </si>
  <si>
    <t>AGR.15.003912</t>
  </si>
  <si>
    <t>СЗ02/21-15 от 20.01.2021 г.</t>
  </si>
  <si>
    <t>AGR.15.003913</t>
  </si>
  <si>
    <t>СЗ02/21-22 от 26.01.2021 г.</t>
  </si>
  <si>
    <t>AGR.15.006649</t>
  </si>
  <si>
    <t>СЗ02/22-200 от 13.04.2022</t>
  </si>
  <si>
    <t>PRD.002.100001393_COM009001</t>
  </si>
  <si>
    <t>AGR.13.001396</t>
  </si>
  <si>
    <t>Договор №СИБ96/21-в от 01.07.21</t>
  </si>
  <si>
    <t>PRD.002.100001394_COM006001</t>
  </si>
  <si>
    <t>AGR.08.000301</t>
  </si>
  <si>
    <t>СИН.02.18-355 от 16.11.18</t>
  </si>
  <si>
    <t>AGR.08.000309</t>
  </si>
  <si>
    <t>СИН.02.18-354 от 16.11.18</t>
  </si>
  <si>
    <t>AGR.08.000443</t>
  </si>
  <si>
    <t>СИН.02.18-410 от 18.12.18</t>
  </si>
  <si>
    <t>AGR.08.001178</t>
  </si>
  <si>
    <t>СИН.02.20-6 от 17.01.2020г</t>
  </si>
  <si>
    <t>AGR.08.001614</t>
  </si>
  <si>
    <t>СИН.02.20-67 от 11.03.2020г</t>
  </si>
  <si>
    <t>AGR.08.001642</t>
  </si>
  <si>
    <t>СИН.02.20-110 от 15.05.2020г</t>
  </si>
  <si>
    <t>AGR.08.001867</t>
  </si>
  <si>
    <t>СИН.02.20-242 от 15.10.2020г</t>
  </si>
  <si>
    <t>AGR.08.002065</t>
  </si>
  <si>
    <t>СИН.02.21-180 от 21.07.2021г</t>
  </si>
  <si>
    <t>AGR.08.002079</t>
  </si>
  <si>
    <t>СИН.02.21-179 от 21.07.2021г</t>
  </si>
  <si>
    <t>AGR.08.002402</t>
  </si>
  <si>
    <t>СИН.02.22-78 от 17.03.2022г.</t>
  </si>
  <si>
    <t>AGR.08.002507</t>
  </si>
  <si>
    <t>СИН.04.22-49 от 16.06.2022г.</t>
  </si>
  <si>
    <t>AGR.08.002677</t>
  </si>
  <si>
    <t>СИН.02.21-254 от 19.10.2021</t>
  </si>
  <si>
    <t>AGR.08.002909</t>
  </si>
  <si>
    <t>СИН.02.23-102 от 24.03.2023</t>
  </si>
  <si>
    <t>AGR.08.002930</t>
  </si>
  <si>
    <t>СИН.02.22-322 от 24.10.2022г.</t>
  </si>
  <si>
    <t>AGR.08.003151</t>
  </si>
  <si>
    <t>СИН.02.23-201 от 24.03.2023</t>
  </si>
  <si>
    <t>AGR.08.003154</t>
  </si>
  <si>
    <t>СИН.02.23-247 от 20.09.2023</t>
  </si>
  <si>
    <t>PRD.002.100001395_COM005001</t>
  </si>
  <si>
    <t>AGR.07.000277</t>
  </si>
  <si>
    <t>Договор №КН02/19-32 от 01.01.2019</t>
  </si>
  <si>
    <t>AGR.07.000820</t>
  </si>
  <si>
    <t>Договор №КН02/20-35 от 01.01.2020</t>
  </si>
  <si>
    <t>AGR.07.001284</t>
  </si>
  <si>
    <t>КН02/21-20 от 01.01.2021г</t>
  </si>
  <si>
    <t>PRD.002.100001405_COM014001</t>
  </si>
  <si>
    <t>AGR.30.001292</t>
  </si>
  <si>
    <t>Дог. № 7930/23 от 15.08.2023г.</t>
  </si>
  <si>
    <t>PRD.002.100001408_COM006001</t>
  </si>
  <si>
    <t>AGR.08.000016</t>
  </si>
  <si>
    <t>СИН.04.18-1 от 09.01.2018г.</t>
  </si>
  <si>
    <t>AGR.08.001587</t>
  </si>
  <si>
    <t>№СИН.02.18-266 от 12.09.18 утилизация отходов, образующихся</t>
  </si>
  <si>
    <t>PRD.002.100001489_COM007001</t>
  </si>
  <si>
    <t>AGR.09.000953</t>
  </si>
  <si>
    <t>УНС02/20-125 от 21.10.2020</t>
  </si>
  <si>
    <t>AGR.09.001552</t>
  </si>
  <si>
    <t>УНС02/22-234 от 29.11.2022</t>
  </si>
  <si>
    <t>PRD.002.100001491_COM007001</t>
  </si>
  <si>
    <t>AGR.09.000041</t>
  </si>
  <si>
    <t>УНС02/18-139 от 11.07.2018</t>
  </si>
  <si>
    <t>PRD.002.100001492_COM007001</t>
  </si>
  <si>
    <t>AGR.09.000102</t>
  </si>
  <si>
    <t>УНС02/18-201 от 28.09.2018 // 59Прм000001050с</t>
  </si>
  <si>
    <t>AGR.09.000445</t>
  </si>
  <si>
    <t>УНС02/19-131 от 13.06.2019</t>
  </si>
  <si>
    <t>AGR.09.000630</t>
  </si>
  <si>
    <t>УНС02/19-273 от 10.12.2019</t>
  </si>
  <si>
    <t>AGR.09.000912</t>
  </si>
  <si>
    <t>УНС02/20-95 от 11.08.2020</t>
  </si>
  <si>
    <t>AGR.09.001051</t>
  </si>
  <si>
    <t>УНС02/21-16 от 12.02.2021</t>
  </si>
  <si>
    <t>AGR.09.001086</t>
  </si>
  <si>
    <t>УНС02/21-32 от 06.04.2021</t>
  </si>
  <si>
    <t>AGR.09.001197</t>
  </si>
  <si>
    <t>УНС02/21-127 от 01.09.2021</t>
  </si>
  <si>
    <t>AGR.09.001272</t>
  </si>
  <si>
    <t>УНС02/22-2 от 11.01.2022</t>
  </si>
  <si>
    <t>AGR.09.001312</t>
  </si>
  <si>
    <t>УНС02/22-23 от 15.02.2022</t>
  </si>
  <si>
    <t>AGR.09.001351</t>
  </si>
  <si>
    <t>УНС02/22-49 от 04.04.2022</t>
  </si>
  <si>
    <t>AGR.09.001414</t>
  </si>
  <si>
    <t>УНС02/22-117 от 01.07.2022</t>
  </si>
  <si>
    <t>AGR.09.001478</t>
  </si>
  <si>
    <t>УНС02/22-174 от 09.09.2022</t>
  </si>
  <si>
    <t>AGR.09.001505</t>
  </si>
  <si>
    <t>УНС02/22-200 от 03.10.2022</t>
  </si>
  <si>
    <t>AGR.09.001629</t>
  </si>
  <si>
    <t>УНС02/23-3 от 09.01.2023</t>
  </si>
  <si>
    <t>AGR.09.001646</t>
  </si>
  <si>
    <t>УНС02/23-18 от 01.03.2023</t>
  </si>
  <si>
    <t>AGR.09.001667</t>
  </si>
  <si>
    <t>УНС02/23-36 от 03.04.2023</t>
  </si>
  <si>
    <t>AGR.09.001742</t>
  </si>
  <si>
    <t>УНС02/23-84 от 04.07.2023</t>
  </si>
  <si>
    <t>AGR.09.001791</t>
  </si>
  <si>
    <t>УНС02/23-139 от 02.10.2023</t>
  </si>
  <si>
    <t>PRD.002.100001493_COM007001</t>
  </si>
  <si>
    <t>AGR.09.000233</t>
  </si>
  <si>
    <t>УНС02/18-261 от 26.11.2018</t>
  </si>
  <si>
    <t>PRD.002.100001502_COM010001</t>
  </si>
  <si>
    <t>AGR.14.000314</t>
  </si>
  <si>
    <t>Договор УХОТ-0006917 от 26.10.2020г.</t>
  </si>
  <si>
    <t>PRD.002.100001520_COM005001</t>
  </si>
  <si>
    <t>AGR.07.000500</t>
  </si>
  <si>
    <t>Дог №КН02/19-209 от 26.06.2019</t>
  </si>
  <si>
    <t>AGR.07.000873</t>
  </si>
  <si>
    <t>Дог №КН02/20-59 от 01.01.2020</t>
  </si>
  <si>
    <t>AGR.07.001352</t>
  </si>
  <si>
    <t>КН02/21-22 от 01.01.2021г.</t>
  </si>
  <si>
    <t>AGR.07.002144</t>
  </si>
  <si>
    <t>КН02/24-20</t>
  </si>
  <si>
    <t>PRD.002.100001520_COM014001</t>
  </si>
  <si>
    <t>AGR.30.000949</t>
  </si>
  <si>
    <t>Договор № 7-22-45 от 01.07.2022</t>
  </si>
  <si>
    <t>PRD.002.100001530_COM004001</t>
  </si>
  <si>
    <t>AGR.06.000082</t>
  </si>
  <si>
    <t>ННГ02/18-66 от 27.07.2018</t>
  </si>
  <si>
    <t>AGR.06.000144</t>
  </si>
  <si>
    <t>ННГ02/18-110 от 11.12.2018 г.</t>
  </si>
  <si>
    <t>AGR.06.000161</t>
  </si>
  <si>
    <t>ННГ02/19-1 от 01.01.2019</t>
  </si>
  <si>
    <t>AGR.06.000291</t>
  </si>
  <si>
    <t>Договор №ННГ86/19-в от 25.07.2019 г.</t>
  </si>
  <si>
    <t>AGR.06.000341</t>
  </si>
  <si>
    <t>ННГ15/19-и от 26.12.2019</t>
  </si>
  <si>
    <t>AGR.06.000382</t>
  </si>
  <si>
    <t>AGR.06.000392</t>
  </si>
  <si>
    <t>AGR.06.000614</t>
  </si>
  <si>
    <t>ННГ35/20-в от 23.07.2020</t>
  </si>
  <si>
    <t>AGR.06.000667</t>
  </si>
  <si>
    <t>ННГ9/20-и от 01.12.2020</t>
  </si>
  <si>
    <t>AGR.06.000769</t>
  </si>
  <si>
    <t>ННГ39/21-в от 22.07.2021</t>
  </si>
  <si>
    <t>AGR.06.000821</t>
  </si>
  <si>
    <t>ННГ10/21-и от 20.12.2021</t>
  </si>
  <si>
    <t>AGR.06.000836</t>
  </si>
  <si>
    <t>ННГ50/21-в от 20.09.2021 г.</t>
  </si>
  <si>
    <t>AGR.06.000953</t>
  </si>
  <si>
    <t>Договор №ННГ1/23-и от 20.01.2023</t>
  </si>
  <si>
    <t>PRD.002.100001530_COM009001</t>
  </si>
  <si>
    <t>AGR.13.000892</t>
  </si>
  <si>
    <t>PRD.002.100001532_COM004001</t>
  </si>
  <si>
    <t>AGR.06.000121</t>
  </si>
  <si>
    <t>ННГ02/18-102 от 04.12.2018 г.</t>
  </si>
  <si>
    <t>AGR.06.000329</t>
  </si>
  <si>
    <t>ННГ131/19-в от 02.12.2019 г.</t>
  </si>
  <si>
    <t>AGR.06.000656</t>
  </si>
  <si>
    <t>ННГ79/20-в от 18.11.2020 г.</t>
  </si>
  <si>
    <t>AGR.06.000832</t>
  </si>
  <si>
    <t>ННГ74/21-в от 08.11.2021 г.</t>
  </si>
  <si>
    <t>AGR.06.000932</t>
  </si>
  <si>
    <t>Договор №ННГ62/22-в от 08.12.2022</t>
  </si>
  <si>
    <t>AGR.06.001035</t>
  </si>
  <si>
    <t>Договор №ННГ53/23-в от 08.11.2023</t>
  </si>
  <si>
    <t>PRD.002.100001539_COM006001</t>
  </si>
  <si>
    <t>AGR.08.002807</t>
  </si>
  <si>
    <t>СИН.02.22-292 от 01.11.2022</t>
  </si>
  <si>
    <t>AGR.08.003229</t>
  </si>
  <si>
    <t>СИН.02.23-226 от 28.08.2023</t>
  </si>
  <si>
    <t>PRD.002.100001539_COM009001</t>
  </si>
  <si>
    <t>AGR.13.002043</t>
  </si>
  <si>
    <t>Договор №СИБ76/23-в от 24.07.2023</t>
  </si>
  <si>
    <t>PRD.002.100001541_COM004001</t>
  </si>
  <si>
    <t>AGR.06.000172</t>
  </si>
  <si>
    <t>ННГ01/18-36 от 17.12.2018 г.</t>
  </si>
  <si>
    <t>AGR.06.000377</t>
  </si>
  <si>
    <t>ННГ141/19-в от 17.12.2019 г.</t>
  </si>
  <si>
    <t>AGR.06.000692</t>
  </si>
  <si>
    <t>ННГ56/20-в от 01.09.2020 г.</t>
  </si>
  <si>
    <t>AGR.06.000845</t>
  </si>
  <si>
    <t>ННГ64/21-в от 26.10.2021 г.</t>
  </si>
  <si>
    <t>PRD.002.100001542_COM002019</t>
  </si>
  <si>
    <t>AGR.03.000766</t>
  </si>
  <si>
    <t>Договор № 05-ЭТС (Д010222) аренды имущества от 01 октября 20</t>
  </si>
  <si>
    <t>PRD.002.100001542_COM009001</t>
  </si>
  <si>
    <t>AGR.13.001523</t>
  </si>
  <si>
    <t>Договор поставки СИБ135/21-в от 01.09.2021</t>
  </si>
  <si>
    <t>AGR.13.001524</t>
  </si>
  <si>
    <t>Договор поставки № СИБ135/21-в от 01.09.2021</t>
  </si>
  <si>
    <t>PRD.002.100001545_COM007001</t>
  </si>
  <si>
    <t>AGR.09.000245</t>
  </si>
  <si>
    <t>Договор №75/000-18 от 23.11.2018</t>
  </si>
  <si>
    <t>PRD.002.100001546_COM005001</t>
  </si>
  <si>
    <t>AGR.07.000472</t>
  </si>
  <si>
    <t>Договор № КН05/19-168 от 06.05.2019 г.</t>
  </si>
  <si>
    <t>AGR.07.000473</t>
  </si>
  <si>
    <t>Договор № КН05/19-166 от 18.04.2019 г.</t>
  </si>
  <si>
    <t>AGR.07.000474</t>
  </si>
  <si>
    <t>Договор № КН05/19-165 от 18.04.2019 г.</t>
  </si>
  <si>
    <t>AGR.07.000514</t>
  </si>
  <si>
    <t>ДС№1 от 13.11.2018 г. к Договору №КН05/18-51 от 27.03.2018</t>
  </si>
  <si>
    <t>AGR.07.000948</t>
  </si>
  <si>
    <t>Договор № КН05/18-51 от 27.03.2018 г.</t>
  </si>
  <si>
    <t>AGR.07.001038</t>
  </si>
  <si>
    <t>Договор № КН05/20-105 от 17.04.2020 г.</t>
  </si>
  <si>
    <t>AGR.07.001327</t>
  </si>
  <si>
    <t>КН05/21-84 от 01.02.2021 г.</t>
  </si>
  <si>
    <t>AGR.07.001676</t>
  </si>
  <si>
    <t>КН06/22-95 от 01.04.2022 г.</t>
  </si>
  <si>
    <t>AGR.07.002154</t>
  </si>
  <si>
    <t>КН05/23-42 от 01.02.2023 г.</t>
  </si>
  <si>
    <t>PRD.002.100001546_COM007001</t>
  </si>
  <si>
    <t>AGR.007.000000253</t>
  </si>
  <si>
    <t>УНС02/18-89 от 14.05.2018</t>
  </si>
  <si>
    <t>AGR.09.000534</t>
  </si>
  <si>
    <t>УНС02/19-154 от 15.07.2019</t>
  </si>
  <si>
    <t>PRD.002.100001546_COM014002</t>
  </si>
  <si>
    <t>AGR.32.000049</t>
  </si>
  <si>
    <t>Договор № КН-42/2021 от 21.05.2021г</t>
  </si>
  <si>
    <t>AGR.32.000060</t>
  </si>
  <si>
    <t>Договор № КН-73/2021 от 20.09.2021г</t>
  </si>
  <si>
    <t>AGR.32.000061</t>
  </si>
  <si>
    <t>Договор № КН-19/2021 от 14.04.2021г</t>
  </si>
  <si>
    <t>AGR.32.000062</t>
  </si>
  <si>
    <t>Договор № КН-51/2021 (НУ-28/2021) от 13.07.2021г</t>
  </si>
  <si>
    <t>PRD.002.100001546_COM014003</t>
  </si>
  <si>
    <t>AGR.33.000070</t>
  </si>
  <si>
    <t>AGR.33.000071</t>
  </si>
  <si>
    <t>Договор № НУ-22/2021 от 21.05.2021г</t>
  </si>
  <si>
    <t>AGR.33.000072</t>
  </si>
  <si>
    <t>AGR.33.000073</t>
  </si>
  <si>
    <t>Договор № НУ-27/2021 от 13.07.2021г</t>
  </si>
  <si>
    <t>AGR.10.004477</t>
  </si>
  <si>
    <t>Договор № ОКБ02/24-47 от 01.01.2024</t>
  </si>
  <si>
    <t>AGR.10.004530</t>
  </si>
  <si>
    <t>Договор № ОКБ02/24-119 от 01.01.2024</t>
  </si>
  <si>
    <t>PRD.002.100001554_COM014001</t>
  </si>
  <si>
    <t>AGR.30.000089</t>
  </si>
  <si>
    <t>Договор 21/ПНР//211/2020 от 09.10.2020</t>
  </si>
  <si>
    <t>AGR.30.000090</t>
  </si>
  <si>
    <t>Акт передачи талонов от 15.10.2021 г.</t>
  </si>
  <si>
    <t>AGR.30.000091</t>
  </si>
  <si>
    <t>Акт передачи талонов от 15.04.2021 г.</t>
  </si>
  <si>
    <t>AGR.30.000092</t>
  </si>
  <si>
    <t>Акт передачи талонов от 15.06.2021 г.</t>
  </si>
  <si>
    <t>AGR.30.000093</t>
  </si>
  <si>
    <t>Договор 21/Н от 01.01.2021 г.</t>
  </si>
  <si>
    <t>AGR.30.000933</t>
  </si>
  <si>
    <t>Претензия №НО-1092/2022 от 05.07.2022</t>
  </si>
  <si>
    <t>AGR.30.001018</t>
  </si>
  <si>
    <t>Договор НО-167/2022 от 01.08.2022</t>
  </si>
  <si>
    <t>AGR.30.001115</t>
  </si>
  <si>
    <t>Договор НО-246/2022 от 01.01.2023</t>
  </si>
  <si>
    <t>PRD.002.100001557_COM006001</t>
  </si>
  <si>
    <t>AGR.013.000001383</t>
  </si>
  <si>
    <t>Договор № СИН.02.16-327 от 09.06.2017г.</t>
  </si>
  <si>
    <t>AGR.08.000848</t>
  </si>
  <si>
    <t>Договор № СИН.04.19-45 от 12.08.2019г.</t>
  </si>
  <si>
    <t>AGR.08.000929</t>
  </si>
  <si>
    <t>№154-14/391/19//СИН.04.19-67 от 22.09.19</t>
  </si>
  <si>
    <t>AGR.08.001098</t>
  </si>
  <si>
    <t>СИН.04.20-4 от 05.02.2020г.</t>
  </si>
  <si>
    <t>AGR.08.002290</t>
  </si>
  <si>
    <t>СИН.04.21-60 от 25.10.2021г.</t>
  </si>
  <si>
    <t>AGR.08.002311</t>
  </si>
  <si>
    <t>СИН.02.22-38 от 08.02.2022г.</t>
  </si>
  <si>
    <t>PRD.002.100001557_COM009001</t>
  </si>
  <si>
    <t>AGR.13.000329</t>
  </si>
  <si>
    <t>Договор №226/18-в от 20.12.2018г.</t>
  </si>
  <si>
    <t>AGR.13.000785</t>
  </si>
  <si>
    <t>Договор №СИБ185/19-в от 18.11.2019</t>
  </si>
  <si>
    <t>PRD.002.100001559_COM014002</t>
  </si>
  <si>
    <t>AGR.32.000086</t>
  </si>
  <si>
    <t>Договор на выполнение кадастровых работ №КН-113/2021 от 30.1</t>
  </si>
  <si>
    <t>AGR.32.000491</t>
  </si>
  <si>
    <t>Договор на выполнение кадастровых работ №КН/23-56 от 29.12.2</t>
  </si>
  <si>
    <t>PRD.002.100001559_COM014009</t>
  </si>
  <si>
    <t>AGR.38.000090</t>
  </si>
  <si>
    <t>Договор №ОС/23-26 от 06.06.2023</t>
  </si>
  <si>
    <t>AGR.10.004463</t>
  </si>
  <si>
    <t>Договор № ОКБ02/24-35 от 01.01.2024</t>
  </si>
  <si>
    <t>PRD.002.100001562_COM005001</t>
  </si>
  <si>
    <t>AGR.07.002055</t>
  </si>
  <si>
    <t>Т7-71/23 от 30.05.2023</t>
  </si>
  <si>
    <t>PRD.002.100001562_COM006001</t>
  </si>
  <si>
    <t>AGR.08.001018</t>
  </si>
  <si>
    <t>договор поставки Т1-148/19 от 01.11.2019</t>
  </si>
  <si>
    <t>AGR.08.003187</t>
  </si>
  <si>
    <t>СИН.02.23-385 от 21.12.2023</t>
  </si>
  <si>
    <t>PRD.002.100001562_COM010001</t>
  </si>
  <si>
    <t>AGR.14.000393</t>
  </si>
  <si>
    <t>Договор №Т7-114/21 на сервисное обслуживание</t>
  </si>
  <si>
    <t>PRD.002.100001562_COM011001</t>
  </si>
  <si>
    <t>AGR.15.001383</t>
  </si>
  <si>
    <t>СЗ02/18-490/Т7-76/19 от 30.04.2019г.</t>
  </si>
  <si>
    <t>AGR.15.002885</t>
  </si>
  <si>
    <t>Т7-37/20/СЗ02/20-63 от 12.02.2020</t>
  </si>
  <si>
    <t>AGR.15.003717</t>
  </si>
  <si>
    <t>C302/20-515/Т7-134-20 от 18.12.2020г.</t>
  </si>
  <si>
    <t>AGR.15.005030</t>
  </si>
  <si>
    <t>Договор №СЗ02/20-515 от 18.12.2020</t>
  </si>
  <si>
    <t>AGR.15.005957</t>
  </si>
  <si>
    <t>СЗ02/21-669//Т7-01/22 от 03.12.2021</t>
  </si>
  <si>
    <t>AGR.15.006279</t>
  </si>
  <si>
    <t>СЗ02/22-367//Т1-107/22 от 05.07.2022</t>
  </si>
  <si>
    <t>AGR.15.007117</t>
  </si>
  <si>
    <t>СЗ02/22-713 от 26.12.2022</t>
  </si>
  <si>
    <t>AGR.15.007509</t>
  </si>
  <si>
    <t>СЗ02/23-349 от 05.07.2023</t>
  </si>
  <si>
    <t>PRD.002.100001565_COM004001</t>
  </si>
  <si>
    <t>AGR.06.000295</t>
  </si>
  <si>
    <t>Договор №ННГ92/19-в от 05.08.2019</t>
  </si>
  <si>
    <t>PRD.002.100001565_COM011001</t>
  </si>
  <si>
    <t>AGR.15.000801</t>
  </si>
  <si>
    <t>18.602.19/СЗ02/18-476 от 17.12.2018 г.</t>
  </si>
  <si>
    <t>AGR.15.001154</t>
  </si>
  <si>
    <t>СЗ02/18-500 от 28.12.2018г.</t>
  </si>
  <si>
    <t>AGR.15.001237</t>
  </si>
  <si>
    <t>18.603.19/СЗ02/18-477 от 17.12.2018г.</t>
  </si>
  <si>
    <t>AGR.15.001753</t>
  </si>
  <si>
    <t>СЗ02/18-500</t>
  </si>
  <si>
    <t>AGR.15.001943</t>
  </si>
  <si>
    <t>СЗ02/19-223 от 13.06.2019г.</t>
  </si>
  <si>
    <t>AGR.15.001944</t>
  </si>
  <si>
    <t>СЗ02/19-345 от 06.08.2019г.</t>
  </si>
  <si>
    <t>AGR.15.002222</t>
  </si>
  <si>
    <t>СЗ02/19-415</t>
  </si>
  <si>
    <t>AGR.15.002224</t>
  </si>
  <si>
    <t>СЗ02/19-415 от 28.08.2019г.</t>
  </si>
  <si>
    <t>AGR.15.002321</t>
  </si>
  <si>
    <t>СЗ02/19-538 от 29.10.2019г.</t>
  </si>
  <si>
    <t>AGR.15.002530</t>
  </si>
  <si>
    <t>СЗ02/20-78//20.702.20 от 13.01.2020</t>
  </si>
  <si>
    <t>AGR.15.002621</t>
  </si>
  <si>
    <t>СЗ02/20-27 от 22.01.2020</t>
  </si>
  <si>
    <t>AGR.15.002661</t>
  </si>
  <si>
    <t>СЗ02/20-158 от 16.03.2020</t>
  </si>
  <si>
    <t>AGR.15.003219</t>
  </si>
  <si>
    <t>СЗ02/20-260 от 15.06.2020г.</t>
  </si>
  <si>
    <t>AGR.15.005176</t>
  </si>
  <si>
    <t>СЗ02/21-429 от 04.08.2021г.</t>
  </si>
  <si>
    <t>AGR.15.005748</t>
  </si>
  <si>
    <t>СЗ02/21-600 от 28.10.2021</t>
  </si>
  <si>
    <t>AGR.15.008206</t>
  </si>
  <si>
    <t>СЗ02/23-735 от 29.12.2023</t>
  </si>
  <si>
    <t>PRD.002.100001565_COM015001</t>
  </si>
  <si>
    <t>AGR.39.000003</t>
  </si>
  <si>
    <t>НС02/21-9 от 01.12.2021</t>
  </si>
  <si>
    <t>PRD.002.100001566_COM004001</t>
  </si>
  <si>
    <t>AGR.06.000441</t>
  </si>
  <si>
    <t>ННГ02/18-15 от 30.03.2018 г.</t>
  </si>
  <si>
    <t>AGR.06.000835</t>
  </si>
  <si>
    <t>ННГ52/21-в от 23.09.2021 г.</t>
  </si>
  <si>
    <t>AGR.06.001051</t>
  </si>
  <si>
    <t>Договор №ННГ29/23-в от 24.07.2023</t>
  </si>
  <si>
    <t>PRD.002.100001566_COM009001</t>
  </si>
  <si>
    <t>AGR.13.000954</t>
  </si>
  <si>
    <t>Договор №61/18 от 30.03.2018 г.</t>
  </si>
  <si>
    <t>AGR.13.001533</t>
  </si>
  <si>
    <t>СИБ129/21-в от 10.09.2021</t>
  </si>
  <si>
    <t>AGR.13.002175</t>
  </si>
  <si>
    <t>Договор №СИБ87/23-в от 22.08.2023</t>
  </si>
  <si>
    <t>PRD.002.100001566_COM014001</t>
  </si>
  <si>
    <t>AGR.30.000293</t>
  </si>
  <si>
    <t>Договор 138/2020 от 26.11.2020</t>
  </si>
  <si>
    <t>AGR.30.000294</t>
  </si>
  <si>
    <t>Договор 138/2020 от 26.11.20 (не использовать)</t>
  </si>
  <si>
    <t>PRD.002.100001567_COM006001</t>
  </si>
  <si>
    <t>AGR.08.000221</t>
  </si>
  <si>
    <t>Договор купли-продажи №99825//СИН.02.18-292 от 09.10.2018г</t>
  </si>
  <si>
    <t>AGR.08.000496</t>
  </si>
  <si>
    <t>Договор купли-продажи</t>
  </si>
  <si>
    <t>AGR.08.001045</t>
  </si>
  <si>
    <t>01/20-12/СИН.02.20-13 от 20.01.2020</t>
  </si>
  <si>
    <t>AGR.08.001062</t>
  </si>
  <si>
    <t>Не использовать 01/20-12//СИН.02.20-13 от 20.01.2020 г.</t>
  </si>
  <si>
    <t>AGR.08.001479</t>
  </si>
  <si>
    <t>СИН.02.15-328 от 01.10.2015г.</t>
  </si>
  <si>
    <t>AGR.08.003035</t>
  </si>
  <si>
    <t>счет №ААЦ0009288 от 31.08.2023</t>
  </si>
  <si>
    <t>PRD.002.100001568_COM006001</t>
  </si>
  <si>
    <t>AGR.08.002471</t>
  </si>
  <si>
    <t>СИН.02.22-159 от 11.05.2022г.</t>
  </si>
  <si>
    <t>PRD.002.100001569_COM006001</t>
  </si>
  <si>
    <t>AGR.08.000118</t>
  </si>
  <si>
    <t>СИН.02.18-254 от 23.08.2018г.</t>
  </si>
  <si>
    <t>AGR.08.000119</t>
  </si>
  <si>
    <t>СИН.02.18-242 от 08.08.2018г.</t>
  </si>
  <si>
    <t>PRD.002.100001570_COM011001</t>
  </si>
  <si>
    <t>AGR.15.006419</t>
  </si>
  <si>
    <t>Счет № 62-ob от 24.08.2022</t>
  </si>
  <si>
    <t>AGR.15.006681</t>
  </si>
  <si>
    <t>СЗ02/22-518//62-ob от 22/08.2022</t>
  </si>
  <si>
    <t>PRD.002.100001573_COM006001</t>
  </si>
  <si>
    <t>AGR.08.000972</t>
  </si>
  <si>
    <t>№ П-1406/19//СИН.02.19-412 от 22.11 2019г.</t>
  </si>
  <si>
    <t>PRD.002.100001573_COM011001</t>
  </si>
  <si>
    <t>AGR.15.001704</t>
  </si>
  <si>
    <t>Оплата по счету</t>
  </si>
  <si>
    <t>AGR.15.001705</t>
  </si>
  <si>
    <t>AGR.15.001767</t>
  </si>
  <si>
    <t>счет № 125872 от 30.07.2019</t>
  </si>
  <si>
    <t>AGR.15.003060</t>
  </si>
  <si>
    <t>СЗ02/19-455 от 24.09.2019г.</t>
  </si>
  <si>
    <t>AGR.15.003718</t>
  </si>
  <si>
    <t>П64/21/СЗ02/20-495 от 07.12.2020г.</t>
  </si>
  <si>
    <t>AGR.15.004817</t>
  </si>
  <si>
    <t>Счет №135810 от 04.08.2021</t>
  </si>
  <si>
    <t>AGR.15.006385</t>
  </si>
  <si>
    <t>СЗ02/21-664//П-25/22 от 17.12.2021</t>
  </si>
  <si>
    <t>PRD.002.100001575_COM006001</t>
  </si>
  <si>
    <t>AGR.08.000630</t>
  </si>
  <si>
    <t>СИН.02.19-67 от 08.04.2019г.</t>
  </si>
  <si>
    <t>PRD.002.100001577_COM006001</t>
  </si>
  <si>
    <t>AGR.08.000759</t>
  </si>
  <si>
    <t>СИН.02.19-232 от 04.07.2019г</t>
  </si>
  <si>
    <t>AGR.08.001176</t>
  </si>
  <si>
    <t>95 от 01.10.2009</t>
  </si>
  <si>
    <t>AGR.08.001200</t>
  </si>
  <si>
    <t>464 от 20.04.2015 г</t>
  </si>
  <si>
    <t>AGR.08.001247</t>
  </si>
  <si>
    <t>AGR.08.001336</t>
  </si>
  <si>
    <t>128/2008 от 22.12.2008г</t>
  </si>
  <si>
    <t>AGR.08.001388</t>
  </si>
  <si>
    <t>126/2008 от 22.12.2008</t>
  </si>
  <si>
    <t>AGR.08.001389</t>
  </si>
  <si>
    <t>127/2008 от 22.12.2008г.</t>
  </si>
  <si>
    <t>AGR.08.001390</t>
  </si>
  <si>
    <t>129/2008 от 22.12.2008г</t>
  </si>
  <si>
    <t>AGR.08.001568</t>
  </si>
  <si>
    <t>673/СИН.02.20-224 от 09.09.2020г</t>
  </si>
  <si>
    <t>AGR.08.001583</t>
  </si>
  <si>
    <t>Не использовать 673//СИН.02.20-224</t>
  </si>
  <si>
    <t>AGR.08.002301</t>
  </si>
  <si>
    <t>723/СИН.02.21-348 от 20.12.2021г</t>
  </si>
  <si>
    <t>PRD.002.100001578_COM006001</t>
  </si>
  <si>
    <t>AGR.08.000384</t>
  </si>
  <si>
    <t>№ СИН.02.18-383 от 05.12.2018г</t>
  </si>
  <si>
    <t>PRD.002.100001579_COM006001</t>
  </si>
  <si>
    <t>AGR.08.000573</t>
  </si>
  <si>
    <t>СИН.02.19-15 от 15.01.2019г.</t>
  </si>
  <si>
    <t>AGR.08.001585</t>
  </si>
  <si>
    <t>СИН.02.19-294 от 16.09.2019</t>
  </si>
  <si>
    <t>AGR.08.001838</t>
  </si>
  <si>
    <t>СИН.02.20-213 от 17.09.2020 г.</t>
  </si>
  <si>
    <t>AGR.08.002467</t>
  </si>
  <si>
    <t>СИН.02.21-214 от 06.09.2021</t>
  </si>
  <si>
    <t>AGR.08.002823</t>
  </si>
  <si>
    <t>СИН.02.22-258 от 08.09.2022</t>
  </si>
  <si>
    <t>PRD.002.100001584_COM006001</t>
  </si>
  <si>
    <t>AGR.08.000327</t>
  </si>
  <si>
    <t>Договор № СИН.02.18-414 03.12.2018г.</t>
  </si>
  <si>
    <t>PRD.002.100001585_COM006001</t>
  </si>
  <si>
    <t>AGR.08.001144</t>
  </si>
  <si>
    <t>Д/С №3 к д-ру22-18//СИН.02.17-385 от 15.12.2017г.</t>
  </si>
  <si>
    <t>AGR.08.001320</t>
  </si>
  <si>
    <t>22-18//СИН.02.17-385 от 15.12.2017г.</t>
  </si>
  <si>
    <t>AGR.08.001401</t>
  </si>
  <si>
    <t>Договор 116-14/СИН.02.14-69 от 09.01.2014г.</t>
  </si>
  <si>
    <t>PRD.002.100001587_COM006001</t>
  </si>
  <si>
    <t>AGR.08.000862</t>
  </si>
  <si>
    <t>№ СИН.04.19-40 от 23.07.2019г.</t>
  </si>
  <si>
    <t>PRD.002.100001589_COM006001</t>
  </si>
  <si>
    <t>AGR.08.001287</t>
  </si>
  <si>
    <t>Договор № СИН.02.17-15 от 23.01.2017г.</t>
  </si>
  <si>
    <t>PRD.002.100001590_COM007001</t>
  </si>
  <si>
    <t>AGR.09.001323</t>
  </si>
  <si>
    <t>УНС02/22-20 от 21.02.2022</t>
  </si>
  <si>
    <t>PRD.002.100001592_COM006001</t>
  </si>
  <si>
    <t>AGR.08.000476</t>
  </si>
  <si>
    <t>СИН.02.19-16 от 21.01.2019г</t>
  </si>
  <si>
    <t>AGR.08.001023</t>
  </si>
  <si>
    <t>СИН.02.19-419 от 02.12.2019г</t>
  </si>
  <si>
    <t>AGR.08.001331</t>
  </si>
  <si>
    <t>СИН.02.18-40 от 01.02.2018г</t>
  </si>
  <si>
    <t>AGR.08.001419</t>
  </si>
  <si>
    <t>Счет №ПС-0301 от 27.05.2020г.</t>
  </si>
  <si>
    <t>AGR.08.001701</t>
  </si>
  <si>
    <t>СИН 02.20-269 от 02.11.20</t>
  </si>
  <si>
    <t>AGR.08.002242</t>
  </si>
  <si>
    <t>СИН.02.22-6 от 12.01.2022г</t>
  </si>
  <si>
    <t>AGR.08.002845</t>
  </si>
  <si>
    <t>СИН.02.23-35 от 27.02.2023</t>
  </si>
  <si>
    <t>PRD.002.100001593_COM006001</t>
  </si>
  <si>
    <t>AGR.006.000000125</t>
  </si>
  <si>
    <t>СИН.02.16-316/16-079 от 14.02.17г.</t>
  </si>
  <si>
    <t>AGR.013.000000278</t>
  </si>
  <si>
    <t>14-079/СИН.02.14-356 от 10.10.14г.</t>
  </si>
  <si>
    <t>AGR.08.001127</t>
  </si>
  <si>
    <t>СИН.04.20-7 от 13.02.2020г.</t>
  </si>
  <si>
    <t>AGR.08.003001</t>
  </si>
  <si>
    <t>СИН.04.23-9 от 11.05.2023г.</t>
  </si>
  <si>
    <t>PRD.002.100001593_COM011001</t>
  </si>
  <si>
    <t>AGR.019.000000077</t>
  </si>
  <si>
    <t>СЗ02/17-141 от 03.09.17г.</t>
  </si>
  <si>
    <t>PRD.002.100001595_COM006001</t>
  </si>
  <si>
    <t>AGR.08.000396</t>
  </si>
  <si>
    <t>СИН.02.18-394 от 10.12.2018</t>
  </si>
  <si>
    <t>AGR.08.001133</t>
  </si>
  <si>
    <t>№СИН.02.20-57 от 17.02.2020г</t>
  </si>
  <si>
    <t>AGR.08.001704</t>
  </si>
  <si>
    <t>СИН.02.21-7 от 21.01.2021г</t>
  </si>
  <si>
    <t>AGR.08.002268</t>
  </si>
  <si>
    <t>Счет №547 от 31.01.2022г.</t>
  </si>
  <si>
    <t>AGR.08.002337</t>
  </si>
  <si>
    <t>СИН.02.22-53 от 22.02.2022г</t>
  </si>
  <si>
    <t>AGR.08.002865</t>
  </si>
  <si>
    <t>СИН.02.23-104 от 24.03.2023</t>
  </si>
  <si>
    <t>PRD.002.100001597_COM006001</t>
  </si>
  <si>
    <t>AGR.08.000379</t>
  </si>
  <si>
    <t>СИН.02.18-399 от 13.12.2018г.</t>
  </si>
  <si>
    <t>AGR.08.001035</t>
  </si>
  <si>
    <t>СИН 02.19-439 от 16.12.2019</t>
  </si>
  <si>
    <t>PRD.002.100001598_COM007001</t>
  </si>
  <si>
    <t>AGR.09.000043</t>
  </si>
  <si>
    <t>УНС02/18-145 от 20.07.2018</t>
  </si>
  <si>
    <t>PRD.002.100001599_COM006001</t>
  </si>
  <si>
    <t>AGR.006.000000131</t>
  </si>
  <si>
    <t>СИН.02.15-92 от 16.03.2015</t>
  </si>
  <si>
    <t>AGR.08.001446</t>
  </si>
  <si>
    <t>СИН.02.20-127 от 08.06.2020</t>
  </si>
  <si>
    <t>AGR.08.001799</t>
  </si>
  <si>
    <t>Счет №28 от 15.03.2021 г.</t>
  </si>
  <si>
    <t>AGR.08.001839</t>
  </si>
  <si>
    <t>СИН.02.21-60 от 19.03.2021</t>
  </si>
  <si>
    <t>AGR.08.002679</t>
  </si>
  <si>
    <t>СИН.02.21-268 от 27.10.2021</t>
  </si>
  <si>
    <t>AGR.08.002886</t>
  </si>
  <si>
    <t>СИН.02.22-301 от 11.11.2022</t>
  </si>
  <si>
    <t>PRD.002.100001600_COM006001</t>
  </si>
  <si>
    <t>AGR.08.000532</t>
  </si>
  <si>
    <t>СИН.02.19-35 от 01.02.2019г</t>
  </si>
  <si>
    <t>AGR.08.000608</t>
  </si>
  <si>
    <t>21052019 //СИН.02.19-159 от 21.05.2019</t>
  </si>
  <si>
    <t>AGR.08.001082</t>
  </si>
  <si>
    <t>СИН.02.19-436 от 12.12.2019г.</t>
  </si>
  <si>
    <t>AGR.08.001772</t>
  </si>
  <si>
    <t>СИН.02.20-297 от 27.11.2020г.</t>
  </si>
  <si>
    <t>AGR.08.002204</t>
  </si>
  <si>
    <t>№СИН.02.21-327 от 09.12.2021г.</t>
  </si>
  <si>
    <t>AGR.08.002832</t>
  </si>
  <si>
    <t>СИН.02.23-6 от 16.01.2023</t>
  </si>
  <si>
    <t>PRD.002.100001613_COM007001</t>
  </si>
  <si>
    <t>AGR.09.000023</t>
  </si>
  <si>
    <t>УНС02/18-137 от 12.07.2018</t>
  </si>
  <si>
    <t>PRD.002.100001618_COM007001</t>
  </si>
  <si>
    <t>AGR.007.000000225</t>
  </si>
  <si>
    <t>ДС№1 от 01.08.2018 к договору УНС02/17-404 от 26.12.2017</t>
  </si>
  <si>
    <t>AGR.09.000190</t>
  </si>
  <si>
    <t>ДС№3 от 05.12.2018 к договору УНС02/17-404 от 26.12.2017</t>
  </si>
  <si>
    <t>AGR.09.000191</t>
  </si>
  <si>
    <t>ДС№2 от 03.12.2018 к договору УНС02/17-404 от 26.12.2017</t>
  </si>
  <si>
    <t>AGR.09.000385</t>
  </si>
  <si>
    <t>ДС№4 от 08.04.2019 к договору УНС02/17-404 от 26.12.2017</t>
  </si>
  <si>
    <t>AGR.09.000421</t>
  </si>
  <si>
    <t>ДС№5 от 23.05.2019 к договору УНС02/17-404 от 26.12.2017</t>
  </si>
  <si>
    <t>AGR.09.000571</t>
  </si>
  <si>
    <t>ДС№6 от 23.09.2019 к договору УНС02/17-404 от 26.12.2017</t>
  </si>
  <si>
    <t>AGR.09.000652</t>
  </si>
  <si>
    <t>ДС№7 от 12.11.2019 к договору УНС02/17-404 от 26.12.2017</t>
  </si>
  <si>
    <t>AGR.09.000863</t>
  </si>
  <si>
    <t>ДС№8 от 27.04.2020 к договору УНС02/17-404 от 26.12.2017</t>
  </si>
  <si>
    <t>AGR.09.001012</t>
  </si>
  <si>
    <t>ДС №11 от 15.12.2020 к договору УНС02/17-404 от 26.12.2017</t>
  </si>
  <si>
    <t>PRD.002.100001623_COM007001</t>
  </si>
  <si>
    <t>AGR.09.000786</t>
  </si>
  <si>
    <t>№707551 от 22.07.2002г. л/с 2560915</t>
  </si>
  <si>
    <t>AGR.09.000802</t>
  </si>
  <si>
    <t>№707551 от 26.09.2017г. л/с 44546958</t>
  </si>
  <si>
    <t>PRD.002.100001625_COM007001</t>
  </si>
  <si>
    <t>AGR.09.000959</t>
  </si>
  <si>
    <t>УНС02/20-120 от 13.10.2020</t>
  </si>
  <si>
    <t>AGR.09.000980</t>
  </si>
  <si>
    <t>УНС02/20-122 от 23.11.2020</t>
  </si>
  <si>
    <t>AGR.09.001280</t>
  </si>
  <si>
    <t>УНС02/21-143 от 19.11.2021</t>
  </si>
  <si>
    <t>AGR.09.001621</t>
  </si>
  <si>
    <t>УНС02/22-254 от 19.12.2022</t>
  </si>
  <si>
    <t>PRD.002.100001648_COM006001</t>
  </si>
  <si>
    <t>AGR.08.000441</t>
  </si>
  <si>
    <t>37-0003Э от 22.10.2018г</t>
  </si>
  <si>
    <t>AGR.08.000943</t>
  </si>
  <si>
    <t>37-1003Э от 01.01.2017г</t>
  </si>
  <si>
    <t>PRD.002.100001653_COM006001</t>
  </si>
  <si>
    <t>AGR.006.000000115</t>
  </si>
  <si>
    <t>НКС.02.17-2 от 01.02.2017</t>
  </si>
  <si>
    <t>AGR.006.000001279</t>
  </si>
  <si>
    <t>СИН.02.17-350 от 01.12.2017</t>
  </si>
  <si>
    <t>AGR.08.000984</t>
  </si>
  <si>
    <t>№ СИН.02.19-422 от 10.01.2020</t>
  </si>
  <si>
    <t>AGR.08.000985</t>
  </si>
  <si>
    <t>№ СИН.02.19-422</t>
  </si>
  <si>
    <t>AGR.08.000986</t>
  </si>
  <si>
    <t>Предварительный договор №СИН.02.19-421</t>
  </si>
  <si>
    <t>AGR.08.001017</t>
  </si>
  <si>
    <t>Договор купли-продажи земельного участка СИН.02.19-422</t>
  </si>
  <si>
    <t>PRD.002.100001655_COM006001</t>
  </si>
  <si>
    <t>AGR.08.001049</t>
  </si>
  <si>
    <t>01/20//СИН.01.19-13 от 01.01.2020г</t>
  </si>
  <si>
    <t>AGR.08.001074</t>
  </si>
  <si>
    <t>СИН.02.20-7 от 01.01.2020г</t>
  </si>
  <si>
    <t>AGR.08.002374</t>
  </si>
  <si>
    <t>СИН.02.22-77 от 18.03.2022г</t>
  </si>
  <si>
    <t>AGR.08.002867</t>
  </si>
  <si>
    <t>СИН.02.23-43 от 13.03.2023г</t>
  </si>
  <si>
    <t>PRD.002.100001659_COM005001</t>
  </si>
  <si>
    <t>AGR.07.000098</t>
  </si>
  <si>
    <t>Договор № 771/ц-индекс СМР от 30.08.2018</t>
  </si>
  <si>
    <t>AGR.07.000218</t>
  </si>
  <si>
    <t>Договор № 1205/ц-индекс СМР от 05.12.2018</t>
  </si>
  <si>
    <t>AGR.07.000300</t>
  </si>
  <si>
    <t>Договор № 97/ц-индекс СМР от 30.01.2019</t>
  </si>
  <si>
    <t>AGR.07.000489</t>
  </si>
  <si>
    <t>Договор № 825/ц-индекс СМР от 21.06.2019</t>
  </si>
  <si>
    <t>PRD.002.100001660_COM005001</t>
  </si>
  <si>
    <t>AGR.07.000298</t>
  </si>
  <si>
    <t>Дог. №КН05/19-91 от 01.01.19</t>
  </si>
  <si>
    <t>AGR.07.000404</t>
  </si>
  <si>
    <t>Дог. №КН05/19-85 от 01.01.19</t>
  </si>
  <si>
    <t>AGR.07.000546</t>
  </si>
  <si>
    <t>Дог. №КН05/19-109 от 12.02.19</t>
  </si>
  <si>
    <t>AGR.07.001538</t>
  </si>
  <si>
    <t>КН05/22-55 от 20.01.22</t>
  </si>
  <si>
    <t>AGR.07.001693</t>
  </si>
  <si>
    <t>AGR.07.001811</t>
  </si>
  <si>
    <t>КН05/22-208 от 25.10.22</t>
  </si>
  <si>
    <t>AGR.07.001839</t>
  </si>
  <si>
    <t>КН05/23-28 от 01.01.23</t>
  </si>
  <si>
    <t>PRD.002.100001660_COM010001</t>
  </si>
  <si>
    <t>AGR.14.000063</t>
  </si>
  <si>
    <t>Доп. соглашение № 3 от 25.10.2018 к договору №НГПТ01/17-18 о</t>
  </si>
  <si>
    <t>AGR.14.000076</t>
  </si>
  <si>
    <t>Договор № НГПТ-18.01.2019 от 18.01.2019</t>
  </si>
  <si>
    <t>PRD.002.100001660_COM014001</t>
  </si>
  <si>
    <t>AGR.30.000311</t>
  </si>
  <si>
    <t>счф 111 от 27.07.2020 скв.1023</t>
  </si>
  <si>
    <t>PRD.002.100001662_COM014001</t>
  </si>
  <si>
    <t>AGR.30.000456</t>
  </si>
  <si>
    <t>Договор 103/2015 от 01.06.15 (не использовать)</t>
  </si>
  <si>
    <t>AGR.30.000457</t>
  </si>
  <si>
    <t>Договор 103/2015 от 01.06.15</t>
  </si>
  <si>
    <t>AGR.30.000458</t>
  </si>
  <si>
    <t>Сч.ф. 6898 от 31.12.2020</t>
  </si>
  <si>
    <t>AGR.30.000459</t>
  </si>
  <si>
    <t>Сч.ф. 6897 от 31.12.20</t>
  </si>
  <si>
    <t>AGR.30.000460</t>
  </si>
  <si>
    <t>сф 5757 от 31.10.2020</t>
  </si>
  <si>
    <t>AGR.30.000461</t>
  </si>
  <si>
    <t>сф 5758 от 31.10.2020</t>
  </si>
  <si>
    <t>AGR.30.000462</t>
  </si>
  <si>
    <t>сф 6336 от 30.11.2020</t>
  </si>
  <si>
    <t>AGR.30.000463</t>
  </si>
  <si>
    <t>сф 6337 от 30.11.2020</t>
  </si>
  <si>
    <t>AGR.30.000464</t>
  </si>
  <si>
    <t>сф 6338 от 30.11.2020</t>
  </si>
  <si>
    <t>AGR.30.000465</t>
  </si>
  <si>
    <t>сф 6339 от 30.11.2020</t>
  </si>
  <si>
    <t>AGR.07.002143</t>
  </si>
  <si>
    <t>05-07-2023//КН 05/23-128 от 18.08.2023</t>
  </si>
  <si>
    <t>PRD.002.100001667_COM014001</t>
  </si>
  <si>
    <t>AGR.30.000754</t>
  </si>
  <si>
    <t>Договор №25-12-2021 от 01.12.2021</t>
  </si>
  <si>
    <t>AGR.30.001175</t>
  </si>
  <si>
    <t>Договор №14-11-2022//НО-249/2022 от 01.09.2022</t>
  </si>
  <si>
    <t>PRD.002.100001669_</t>
  </si>
  <si>
    <t>AGR.07.002130</t>
  </si>
  <si>
    <t>ЛЦ-138982/001//КН06/24-17 от 19.12.2023</t>
  </si>
  <si>
    <t>PRD.002.100001669_COM005001</t>
  </si>
  <si>
    <t>AGR.07.000249</t>
  </si>
  <si>
    <t>Дог. №Т-94166/001 от 01.01.2019</t>
  </si>
  <si>
    <t>AGR.07.000706</t>
  </si>
  <si>
    <t>Договор №Т-104359/001/КН06/19-272 от 11.11.2019</t>
  </si>
  <si>
    <t>AGR.07.001158</t>
  </si>
  <si>
    <t>Договор №Т-111729/001/КН06/20-171 от 01.10.2020</t>
  </si>
  <si>
    <t>AGR.07.001477</t>
  </si>
  <si>
    <t>Т-124412/001//КН06/21-209 от 01.12.2021</t>
  </si>
  <si>
    <t>AGR.07.001785</t>
  </si>
  <si>
    <t>ЛЦ-132197/001//КН06/22-201 от 11.10.2022</t>
  </si>
  <si>
    <t>PRD.002.100001671_COM005001</t>
  </si>
  <si>
    <t>AGR.07.000034</t>
  </si>
  <si>
    <t>Договор № КН06/18-70 от 27.04.2018 г.</t>
  </si>
  <si>
    <t>AGR.07.000483</t>
  </si>
  <si>
    <t>Договор № КН06/19-182 от 17.05.2019 г.</t>
  </si>
  <si>
    <t>AGR.07.001062</t>
  </si>
  <si>
    <t>Договор № КН06/20-120 от 01.06.2020 г.</t>
  </si>
  <si>
    <t>AGR.07.001310</t>
  </si>
  <si>
    <t>КН06/21-86 от 01.03.2021 г.</t>
  </si>
  <si>
    <t>AGR.07.001601</t>
  </si>
  <si>
    <t>КН06/22-06 от 01.01.2022 г.</t>
  </si>
  <si>
    <t>PRD.002.100001671_COM007001</t>
  </si>
  <si>
    <t>AGR.09.000299</t>
  </si>
  <si>
    <t>УНС02/18-301 от 24.12.2018</t>
  </si>
  <si>
    <t>AGR.09.000717</t>
  </si>
  <si>
    <t>ДС №1 от 23.10.2019 к договору УНС02/18-301 от 24.12.2018</t>
  </si>
  <si>
    <t>PRD.002.100001678_COM014002</t>
  </si>
  <si>
    <t>AGR.32.000063</t>
  </si>
  <si>
    <t>1.029-НТК-Э от 24.12.2021 г.</t>
  </si>
  <si>
    <t>PRD.002.100001678_COM014003</t>
  </si>
  <si>
    <t>AGR.33.000154</t>
  </si>
  <si>
    <t>1.013-НТК-Э от 13.04.2022 г.</t>
  </si>
  <si>
    <t>PRD.002.100001679_COM001000</t>
  </si>
  <si>
    <t>AGR.01.000139</t>
  </si>
  <si>
    <t>НФ01/18-39 от 10.12.2018</t>
  </si>
  <si>
    <t>AGR.01.000140</t>
  </si>
  <si>
    <t>НФ01/18-40 от 10.12.2018</t>
  </si>
  <si>
    <t>AGR.01.000235</t>
  </si>
  <si>
    <t>AGR.01.000244</t>
  </si>
  <si>
    <t>AGR.01.000589</t>
  </si>
  <si>
    <t>НФ01/18-40 от 10.12.2018 (Э)</t>
  </si>
  <si>
    <t>AGR.01.001025</t>
  </si>
  <si>
    <t>AGR.01.001449</t>
  </si>
  <si>
    <t>НФ01/22-16 от 16.09.2022</t>
  </si>
  <si>
    <t>AGR.01.001975</t>
  </si>
  <si>
    <t>PRD.002.100001679_COM006001</t>
  </si>
  <si>
    <t>AGR.08.000583</t>
  </si>
  <si>
    <t>Договор №НФ 01/15-80 от 16.06.2015</t>
  </si>
  <si>
    <t>AGR.08.002351</t>
  </si>
  <si>
    <t>Договор №НФ 01/18-40 от 10.12.2018</t>
  </si>
  <si>
    <t>PRD.002.100001679_COM007001</t>
  </si>
  <si>
    <t>AGR.09.001099</t>
  </si>
  <si>
    <t>PRD.002.100001679_COM009001</t>
  </si>
  <si>
    <t>AGR.13.000843</t>
  </si>
  <si>
    <t>Договор №НФ01/18-40 от 10.12.2018</t>
  </si>
  <si>
    <t>PRD.002.100001679_COM011001</t>
  </si>
  <si>
    <t>AGR.15.000077</t>
  </si>
  <si>
    <t>НФ01/17-30 от 28.09.2017 (доп.10)</t>
  </si>
  <si>
    <t>AGR.15.000196</t>
  </si>
  <si>
    <t>НФ01/17-30 от 28.09.2017 (доп.11)</t>
  </si>
  <si>
    <t>AGR.15.000286</t>
  </si>
  <si>
    <t>НФ01/17-30 от 28.09.2017 (доп.12)</t>
  </si>
  <si>
    <t>AGR.15.000410</t>
  </si>
  <si>
    <t>НФ01/17-30 от 28.09.2017 (доп.13)</t>
  </si>
  <si>
    <t>AGR.15.000558</t>
  </si>
  <si>
    <t>НФ01/17-30 от 28.09.2017 (доп.14)</t>
  </si>
  <si>
    <t>AGR.15.001277</t>
  </si>
  <si>
    <t>НФ01/18-39 от 10.12.2018 (доп.2)</t>
  </si>
  <si>
    <t>AGR.15.001387</t>
  </si>
  <si>
    <t>НФ01/18-39 от 10.12.2018 (доп.3)</t>
  </si>
  <si>
    <t>AGR.15.001542</t>
  </si>
  <si>
    <t>НФ01/18-39 от 10.12.2018 (доп.4)</t>
  </si>
  <si>
    <t>AGR.15.001698</t>
  </si>
  <si>
    <t>НФ01/18-39 от 10.12.2018 (доп.5)</t>
  </si>
  <si>
    <t>AGR.15.001806</t>
  </si>
  <si>
    <t>НФ01/18-39 от 10.12.2018 (доп.6)</t>
  </si>
  <si>
    <t>AGR.15.001930</t>
  </si>
  <si>
    <t>НФ01/18-39 от 10.12.2018 (доп.7)</t>
  </si>
  <si>
    <t>AGR.15.002204</t>
  </si>
  <si>
    <t>НФ01/18-39 от 10.12.2018 (доп.8)</t>
  </si>
  <si>
    <t>AGR.15.002359</t>
  </si>
  <si>
    <t>НФ01/18-39 от 10.12.2018 (доп.10)</t>
  </si>
  <si>
    <t>AGR.15.002437</t>
  </si>
  <si>
    <t>НФ01/18-39 от 10.12.2018 (доп.11)</t>
  </si>
  <si>
    <t>AGR.15.002587</t>
  </si>
  <si>
    <t>НФ01/18-39 от 10.12.2018 (доп.12)</t>
  </si>
  <si>
    <t>AGR.15.002682</t>
  </si>
  <si>
    <t>НФ01/18-39 от 10.12.2018 (доп.13)</t>
  </si>
  <si>
    <t>AGR.15.002729</t>
  </si>
  <si>
    <t>AGR.15.002775</t>
  </si>
  <si>
    <t>НФ01/18-39 от 10.12.2018 (доп.15)</t>
  </si>
  <si>
    <t>AGR.15.002780</t>
  </si>
  <si>
    <t>НФ01/18-39 от 10.12.2018 (доп.14)</t>
  </si>
  <si>
    <t>AGR.15.003025</t>
  </si>
  <si>
    <t>НФ01/18-39 от 10.12.2018 (доп.16)</t>
  </si>
  <si>
    <t>AGR.15.003113</t>
  </si>
  <si>
    <t>НФ01/18-39 от 10.12.2018 (доп.17)</t>
  </si>
  <si>
    <t>AGR.15.003193</t>
  </si>
  <si>
    <t>НФ01/18-39 от 10.12.2018 (доп.18)</t>
  </si>
  <si>
    <t>AGR.15.003319</t>
  </si>
  <si>
    <t>НФ01/18-39 от 10.12.2018 (доп.19)</t>
  </si>
  <si>
    <t>AGR.15.003430</t>
  </si>
  <si>
    <t>НФ01/18-39 от 10.12.2018 (доп.20)</t>
  </si>
  <si>
    <t>AGR.15.003506</t>
  </si>
  <si>
    <t>НФ01/18-39 от 10.12.2018 (доп.21)</t>
  </si>
  <si>
    <t>AGR.15.003657</t>
  </si>
  <si>
    <t>НФ01/18-39 от 10.12.2018 (доп.22)</t>
  </si>
  <si>
    <t>AGR.15.003661</t>
  </si>
  <si>
    <t>НФ01/18-39 от 10.12.2018 (доп.23)</t>
  </si>
  <si>
    <t>AGR.15.003910</t>
  </si>
  <si>
    <t>НФ01/18-39 от 10.12.2018 (доп.24)</t>
  </si>
  <si>
    <t>AGR.15.004071</t>
  </si>
  <si>
    <t>НФ01/18-39 от 10.12.2018 (доп.25)</t>
  </si>
  <si>
    <t>AGR.15.004238</t>
  </si>
  <si>
    <t>НФ01/18-39 от 10.12.2018 (доп.26)</t>
  </si>
  <si>
    <t>AGR.15.004392</t>
  </si>
  <si>
    <t>НФ01/18-39 от 10.12.2018 (доп.27)</t>
  </si>
  <si>
    <t>AGR.15.004594</t>
  </si>
  <si>
    <t>НФ01/18-39 от 10.12.2018 (доп.28)</t>
  </si>
  <si>
    <t>AGR.15.004797</t>
  </si>
  <si>
    <t>НФ01/18-39 от 10.12.2018 (доп.29)</t>
  </si>
  <si>
    <t>AGR.15.004916</t>
  </si>
  <si>
    <t>НФ01/18-39 от 10.12.2018 (доп.30)</t>
  </si>
  <si>
    <t>AGR.15.005070</t>
  </si>
  <si>
    <t>НФ01/18-39 от 10.12.2018 (доп.31)</t>
  </si>
  <si>
    <t>AGR.15.005173</t>
  </si>
  <si>
    <t>НФ01/18-39 от 10.12.2018 (доп.33)</t>
  </si>
  <si>
    <t>AGR.15.005306</t>
  </si>
  <si>
    <t>НФ01/18-39 от 10.12.2018 (доп.34)</t>
  </si>
  <si>
    <t>AGR.15.005500</t>
  </si>
  <si>
    <t>НФ01/18-39 от 10.12.2018 (доп.35)</t>
  </si>
  <si>
    <t>AGR.15.005611</t>
  </si>
  <si>
    <t>НФ01/18-39 от 10.12.2018 (доп.36)</t>
  </si>
  <si>
    <t>AGR.15.005728</t>
  </si>
  <si>
    <t>НФ01/18-39 от 10.12.2018 (доп.37)</t>
  </si>
  <si>
    <t>AGR.15.006102</t>
  </si>
  <si>
    <t>НФ01/18-39 от 10.12.2018 (доп.38)</t>
  </si>
  <si>
    <t>AGR.15.006338</t>
  </si>
  <si>
    <t>НФ01/18-39 от 10.12.2018 (доп.39)</t>
  </si>
  <si>
    <t>AGR.15.007169</t>
  </si>
  <si>
    <t>AGR.15.007170</t>
  </si>
  <si>
    <t>PRD.002.100001681_COM001000</t>
  </si>
  <si>
    <t>AGR.01.001217</t>
  </si>
  <si>
    <t>02-04/22 от 11.04.2022</t>
  </si>
  <si>
    <t>AGR.01.001328</t>
  </si>
  <si>
    <t>04-06/22 от 20.06.2022</t>
  </si>
  <si>
    <t>PRD.002.100001681_COM014001</t>
  </si>
  <si>
    <t>AGR.30.000641</t>
  </si>
  <si>
    <t>счф 180 от 31.12.20 (сч.180 от 23.12.20)</t>
  </si>
  <si>
    <t>PRD.002.100001682_COM001000</t>
  </si>
  <si>
    <t>AGR.01.000605</t>
  </si>
  <si>
    <t>НФ01/20-11 от 06.04.2020</t>
  </si>
  <si>
    <t>PRD.002.100001692_COM009001</t>
  </si>
  <si>
    <t>AGR.13.000996</t>
  </si>
  <si>
    <t>PRD.002.100001693_COM009001</t>
  </si>
  <si>
    <t>AGR.13.000370</t>
  </si>
  <si>
    <t>Договор №СИБ23/19-в от 20.02.2019</t>
  </si>
  <si>
    <t>PRD.002.100001694_COM009001</t>
  </si>
  <si>
    <t>AGR.13.000019</t>
  </si>
  <si>
    <t>Договор №76/18-в от 23.04.2018г.</t>
  </si>
  <si>
    <t>AGR.13.000515</t>
  </si>
  <si>
    <t>СИБ55/19-в от 02.04.2019г.</t>
  </si>
  <si>
    <t>AGR.13.000861</t>
  </si>
  <si>
    <t>Договор №СИБ20/20-в от 03.02.2020</t>
  </si>
  <si>
    <t>AGR.13.001063</t>
  </si>
  <si>
    <t>Договор №СИБ39/20-в от 10.03.2020</t>
  </si>
  <si>
    <t>AGR.13.001227</t>
  </si>
  <si>
    <t>Договор №СИБ130/20-в от 09.10.2020</t>
  </si>
  <si>
    <t>PRD.002.100001705_COM009001</t>
  </si>
  <si>
    <t>AGR.13.000400</t>
  </si>
  <si>
    <t>Договор №170/18-в от 01.11.2018г.</t>
  </si>
  <si>
    <t>AGR.13.000866</t>
  </si>
  <si>
    <t>Договор №СИБ11/20-в от 27.01.2020</t>
  </si>
  <si>
    <t>AGR.13.001255</t>
  </si>
  <si>
    <t>Договор №СИБ162/20-в от 12.11.2020г.</t>
  </si>
  <si>
    <t>AGR.13.001615</t>
  </si>
  <si>
    <t>Договор №СИБ147/21-в от 11.10.2021г.</t>
  </si>
  <si>
    <t>AGR.13.001934</t>
  </si>
  <si>
    <t>Договор №СИБ138/22-в от 31.10.2022</t>
  </si>
  <si>
    <t>PRD.002.100001706_COM009001</t>
  </si>
  <si>
    <t>AGR.13.000826</t>
  </si>
  <si>
    <t>Договор №СИБ174/19-в от 29.10.2019г.</t>
  </si>
  <si>
    <t>AGR.13.000938</t>
  </si>
  <si>
    <t>Договор №382/17-в от 02.10.2017г.</t>
  </si>
  <si>
    <t>PRD.002.100001706_COM014002</t>
  </si>
  <si>
    <t>AGR.32.000447</t>
  </si>
  <si>
    <t>Договор на оказание услуг по оценке КН/23-35 от 13.06.2023</t>
  </si>
  <si>
    <t>PRD.002.100001712_COM006001</t>
  </si>
  <si>
    <t>AGR.08.000065</t>
  </si>
  <si>
    <t>Договор №18-44 ПР//СИН.02.18-132 от 07.05.2018 г.</t>
  </si>
  <si>
    <t>PRD.002.100001714_COM004001</t>
  </si>
  <si>
    <t>AGR.06.000153</t>
  </si>
  <si>
    <t>Договор ННГ1/19-в от 09.01.2019</t>
  </si>
  <si>
    <t>AGR.06.000296</t>
  </si>
  <si>
    <t>Договор ННГ106/19-в от 22.10.2019</t>
  </si>
  <si>
    <t>PRD.002.100001714_COM009001</t>
  </si>
  <si>
    <t>AGR.13.000320</t>
  </si>
  <si>
    <t>Договор №242/18-в от 29.12.2018г.</t>
  </si>
  <si>
    <t>AGR.13.000673</t>
  </si>
  <si>
    <t>Договор №СИБ178/19-в от 30.10.2019</t>
  </si>
  <si>
    <t>AGR.13.001150</t>
  </si>
  <si>
    <t>Договор №СИБ209/20-в от 25.12.2020</t>
  </si>
  <si>
    <t>PRD.002.100001716_COM007001</t>
  </si>
  <si>
    <t>AGR.09.000867</t>
  </si>
  <si>
    <t>ДС №6 от 13.05.2020 к договору УНС02/17-231</t>
  </si>
  <si>
    <t>AGR.09.000868</t>
  </si>
  <si>
    <t>PRD.002.100001716_COM009001</t>
  </si>
  <si>
    <t>AGR.13.000324</t>
  </si>
  <si>
    <t>Договор №160/18-в от 21.09.2018г.</t>
  </si>
  <si>
    <t>AGR.13.000775</t>
  </si>
  <si>
    <t>Договор №СИБ260/19-в от 27.12.2019</t>
  </si>
  <si>
    <t>AGR.13.001418</t>
  </si>
  <si>
    <t>Договор №СИБ132/21-в от 15.09.2021</t>
  </si>
  <si>
    <t>AGR.13.001885</t>
  </si>
  <si>
    <t>Договор №СИБ172/22-в от 28.11.2022</t>
  </si>
  <si>
    <t>AGR.13.001914</t>
  </si>
  <si>
    <t>Договор №СИБ17/23-в от 23.01.2023</t>
  </si>
  <si>
    <t>AGR.13.002038</t>
  </si>
  <si>
    <t>Договор №СИБ89/23-в от 24.08.2023</t>
  </si>
  <si>
    <t>PRD.002.100001727_COM011001</t>
  </si>
  <si>
    <t>AGR.15.001512</t>
  </si>
  <si>
    <t>СЗ02/19-260 от 25.06.2019г.</t>
  </si>
  <si>
    <t>PRD.002.100001729_COM006001</t>
  </si>
  <si>
    <t>AGR.08.000783</t>
  </si>
  <si>
    <t>Договор СИН.02.19-251 от 29.07.2019г.</t>
  </si>
  <si>
    <t>AGR.08.000828</t>
  </si>
  <si>
    <t>№19-2055 от 06.09.2019 г</t>
  </si>
  <si>
    <t>AGR.08.002206</t>
  </si>
  <si>
    <t>21-3681 от 24.12.2021г.</t>
  </si>
  <si>
    <t>AGR.08.003210</t>
  </si>
  <si>
    <t>PRD.002.100001729_COM011001</t>
  </si>
  <si>
    <t>AGR.15.000246</t>
  </si>
  <si>
    <t>СЗ02/18-212 от 25.06.2018</t>
  </si>
  <si>
    <t>AGR.15.002060</t>
  </si>
  <si>
    <t>Договор СЗ02/19-474 от 01.10.2019</t>
  </si>
  <si>
    <t>AGR.15.005725</t>
  </si>
  <si>
    <t>AGR.15.005726</t>
  </si>
  <si>
    <t>AGR.15.007333</t>
  </si>
  <si>
    <t>СЗ02/23-206//23-1112/ДО-1 от 24.04.2023</t>
  </si>
  <si>
    <t>PRD.002.100001752_COM002019</t>
  </si>
  <si>
    <t>AGR.03.000885</t>
  </si>
  <si>
    <t>Договор поставки №Д008123 от 03.07.2023</t>
  </si>
  <si>
    <t>PRD.002.100001758_COM002019</t>
  </si>
  <si>
    <t>AGR.03.000333</t>
  </si>
  <si>
    <t>AGR.03.000338</t>
  </si>
  <si>
    <t>Договор поставки № Д014720 от 28.12.2020 г.</t>
  </si>
  <si>
    <t>PRD.002.100001767_COM002019</t>
  </si>
  <si>
    <t>AGR.03.000144</t>
  </si>
  <si>
    <t>№ Д00391700</t>
  </si>
  <si>
    <t>PRD.002.100001780_COM002019</t>
  </si>
  <si>
    <t>AGR.03.000474</t>
  </si>
  <si>
    <t>Договор поставки № Д011821 от 07.10.2021 г.</t>
  </si>
  <si>
    <t>AGR.03.000861</t>
  </si>
  <si>
    <t>Договор № Д006123 от 24.04.2023 г.</t>
  </si>
  <si>
    <t>PRD.002.100001780_COM014001</t>
  </si>
  <si>
    <t>AGR.30.001022</t>
  </si>
  <si>
    <t>НО-203/2022 от 17.10.2022г.</t>
  </si>
  <si>
    <t>PRD.002.100001781_COM002019</t>
  </si>
  <si>
    <t>AGR.03.000393</t>
  </si>
  <si>
    <t>Договор на оказание услуг № ЦБПО-1 от 22.12.2020 г.</t>
  </si>
  <si>
    <t>PRD.002.100001784_COM002019</t>
  </si>
  <si>
    <t>AGR.03.000520</t>
  </si>
  <si>
    <t>Соглашение об осуществлении взаимодействия по отдыху детей в</t>
  </si>
  <si>
    <t>PRD.002.100001785_COM009001</t>
  </si>
  <si>
    <t>AGR.13.000274</t>
  </si>
  <si>
    <t>Госпошлина за выдачу свидетельства</t>
  </si>
  <si>
    <t>PRD.002.100001786_COM002019</t>
  </si>
  <si>
    <t>AGR.03.000104</t>
  </si>
  <si>
    <t>7-50196 (Д01631900)</t>
  </si>
  <si>
    <t>PRD.002.100001804_COM006001</t>
  </si>
  <si>
    <t>AGR.08.000089</t>
  </si>
  <si>
    <t>Договор №СИН.02.17-326 от 30.10.2017 года</t>
  </si>
  <si>
    <t>AGR.08.000724</t>
  </si>
  <si>
    <t>счет №00798 от 11.07.2019г.</t>
  </si>
  <si>
    <t>AGR.08.000745</t>
  </si>
  <si>
    <t>счет №00982 от 11.07.2019г.</t>
  </si>
  <si>
    <t>AGR.08.001584</t>
  </si>
  <si>
    <t>Счет №01369 от 13.11.2020 г.</t>
  </si>
  <si>
    <t>PRD.002.100001809_COM006001</t>
  </si>
  <si>
    <t>AGR.08.000527</t>
  </si>
  <si>
    <t>Договор № СИН.02.18-335 от 02.11.2018 года</t>
  </si>
  <si>
    <t>PRD.002.100001810_COM006001</t>
  </si>
  <si>
    <t>AGR.08.000498</t>
  </si>
  <si>
    <t>Договор №СИН.02.18-332 от 02.11.2018г.</t>
  </si>
  <si>
    <t>PRD.002.100001812_COM006001</t>
  </si>
  <si>
    <t>AGR.08.000397</t>
  </si>
  <si>
    <t>СИН.02.18-324 от 24.10.2019г.</t>
  </si>
  <si>
    <t>PRD.002.100001813_COM006001</t>
  </si>
  <si>
    <t>AGR.08.000048</t>
  </si>
  <si>
    <t>СИН.02.18-134 от 03.05.2018г.</t>
  </si>
  <si>
    <t>AGR.08.002812</t>
  </si>
  <si>
    <t>СИН.02.22-320 от 19.10.2022г.</t>
  </si>
  <si>
    <t>PRD.002.100001817_COM007001</t>
  </si>
  <si>
    <t>AGR.007.000000196</t>
  </si>
  <si>
    <t>УНС02/17-211 от 07.10.2017</t>
  </si>
  <si>
    <t>AGR.09.000107</t>
  </si>
  <si>
    <t>УНС02/18-116 от 14.06.2018</t>
  </si>
  <si>
    <t>AGR.09.000858</t>
  </si>
  <si>
    <t>УНС02/20-59 от 01.05.2020</t>
  </si>
  <si>
    <t>AGR.09.000859</t>
  </si>
  <si>
    <t>УНС02/20-60 от 01.05.2020</t>
  </si>
  <si>
    <t>AGR.09.001065</t>
  </si>
  <si>
    <t>УНС02/21-5 от 25.01.2021</t>
  </si>
  <si>
    <t>AGR.09.001092</t>
  </si>
  <si>
    <t>УНС02/21-36 от 09.04.2021</t>
  </si>
  <si>
    <t>AGR.09.001368</t>
  </si>
  <si>
    <t>УНС02/22-44 от 31.03.2022</t>
  </si>
  <si>
    <t>AGR.09.001433</t>
  </si>
  <si>
    <t>УНС02/22-112 от 28.06.2022</t>
  </si>
  <si>
    <t>AGR.09.001544</t>
  </si>
  <si>
    <t>УНС02/22-190 от 28.09.2022</t>
  </si>
  <si>
    <t>AGR.09.001570</t>
  </si>
  <si>
    <t>УНС02/22-204 от 18.10.2022</t>
  </si>
  <si>
    <t>AGR.09.001604</t>
  </si>
  <si>
    <t>УНС02/22-224 от 28.11.2022</t>
  </si>
  <si>
    <t>AGR.09.001640</t>
  </si>
  <si>
    <t>AGR.09.001651</t>
  </si>
  <si>
    <t>УНС02/23-15 от 16.02.2023</t>
  </si>
  <si>
    <t>AGR.09.001701</t>
  </si>
  <si>
    <t>УНС02/23-47 от 17.04.2023</t>
  </si>
  <si>
    <t>AGR.09.001781</t>
  </si>
  <si>
    <t>УНС02/23-47 от 17.04.2023 г.</t>
  </si>
  <si>
    <t>AGR.09.001848</t>
  </si>
  <si>
    <t>УНС02/23-153 от 30.10.2023</t>
  </si>
  <si>
    <t>PRD.002.100001831_COM002019</t>
  </si>
  <si>
    <t>AGR.03.000205</t>
  </si>
  <si>
    <t>№ Вт3/П000007790/19 (Д01211900)</t>
  </si>
  <si>
    <t>AGR.03.000828</t>
  </si>
  <si>
    <t>Договор транспортной экспедиции № П000007790/2023/Д002423 от</t>
  </si>
  <si>
    <t>PRD.002.100001831_COM010001</t>
  </si>
  <si>
    <t>AGR.14.000495</t>
  </si>
  <si>
    <t>Договор транспортной экспедиции ВО00001282/2023</t>
  </si>
  <si>
    <t>PRD.002.100001831_COM011001</t>
  </si>
  <si>
    <t>AGR.15.003719</t>
  </si>
  <si>
    <t>Счет № 21-00301000964</t>
  </si>
  <si>
    <t>AGR.15.004559</t>
  </si>
  <si>
    <t>Счет № 21-00011335144 от 02.07.2021</t>
  </si>
  <si>
    <t>AGR.15.004563</t>
  </si>
  <si>
    <t>Счет № 21-01871018423 от 09.07.21</t>
  </si>
  <si>
    <t>AGR.15.004800</t>
  </si>
  <si>
    <t>Счет № 21-00301019511 от 11.08.2021</t>
  </si>
  <si>
    <t>AGR.15.005082</t>
  </si>
  <si>
    <t>Счет № 21-00305010094 от 16.09.2021</t>
  </si>
  <si>
    <t>AGR.15.005601</t>
  </si>
  <si>
    <t>счет № 22-00301002309 от 07.02.2022</t>
  </si>
  <si>
    <t>AGR.15.006369</t>
  </si>
  <si>
    <t>счет № 22-01631019524/1 от 09.08.2022</t>
  </si>
  <si>
    <t>AGR.15.006463</t>
  </si>
  <si>
    <t>AGR.15.006643</t>
  </si>
  <si>
    <t>22-02871344100/1 от 28.10.2022</t>
  </si>
  <si>
    <t>AGR.15.007643</t>
  </si>
  <si>
    <t>Счет № 23-04001001474 от 24.07.2023</t>
  </si>
  <si>
    <t>AGR.15.007692</t>
  </si>
  <si>
    <t>Счет № 23-01191397199 от 21.08.2023</t>
  </si>
  <si>
    <t>AGR.15.007892</t>
  </si>
  <si>
    <t>Счет № 23-00301067465 от 30.10.2023</t>
  </si>
  <si>
    <t>PRD.002.100001835_COM002019</t>
  </si>
  <si>
    <t>AGR.03.000135</t>
  </si>
  <si>
    <t>№ Д00641800</t>
  </si>
  <si>
    <t>AGR.03.000854</t>
  </si>
  <si>
    <t>Договор-заявка от 28.03.2023 № АПЛК0005794 (Д006223) на пере</t>
  </si>
  <si>
    <t>AGR.03.000882</t>
  </si>
  <si>
    <t>Договор № Д001623 от 02.05.2023</t>
  </si>
  <si>
    <t>PRD.002.100001839_COM002019</t>
  </si>
  <si>
    <t>AGR.03.000397</t>
  </si>
  <si>
    <t>Договор сервисного обслуживания № 11П от 20.04.2021г.</t>
  </si>
  <si>
    <t>PRD.002.100001841_COM002019</t>
  </si>
  <si>
    <t>AGR.03.000096</t>
  </si>
  <si>
    <t>№ 24/ПО-2019 (Д01081900)</t>
  </si>
  <si>
    <t>AGR.03.000178</t>
  </si>
  <si>
    <t>Договор на проведение предрейс. и послерейс. мед. осмотров в</t>
  </si>
  <si>
    <t>PRD.002.100001849_COM002019</t>
  </si>
  <si>
    <t>AGR.03.000216</t>
  </si>
  <si>
    <t>№ 270 (Д01361900)</t>
  </si>
  <si>
    <t>PRD.002.100001850_COM002019</t>
  </si>
  <si>
    <t>AGR.03.000181</t>
  </si>
  <si>
    <t>договор на оказание медицинских услуг №130/Ю-2/ПМУ (Д0314190</t>
  </si>
  <si>
    <t>AGR.03.000218</t>
  </si>
  <si>
    <t>№ 15/Ю-2/ПМУ (Д01401900)</t>
  </si>
  <si>
    <t>PRD.002.100001859_COM002019</t>
  </si>
  <si>
    <t>AGR.03.000321</t>
  </si>
  <si>
    <t>Договор поставки № 195-20 (Д011520) от 03.11.2020 г.</t>
  </si>
  <si>
    <t>PRD.002.100001860_COM002019</t>
  </si>
  <si>
    <t>AGR.03.000133</t>
  </si>
  <si>
    <t>№ 314-024 (Д00061700)</t>
  </si>
  <si>
    <t>PRD.002.100001862_COM002019</t>
  </si>
  <si>
    <t>AGR.03.000086</t>
  </si>
  <si>
    <t>№ 29 И (Д01221800)</t>
  </si>
  <si>
    <t>AGR.03.000167</t>
  </si>
  <si>
    <t>Договор на оказание медицинских услуг № 15и (Д000120)</t>
  </si>
  <si>
    <t>AGR.03.000342</t>
  </si>
  <si>
    <t>Договор на оказание медицинских услуг № Д015020/25И от 30.12</t>
  </si>
  <si>
    <t>AGR.03.000495</t>
  </si>
  <si>
    <t>Договор на оказание медицинских услуг №Д012121/4И от 20.10.2</t>
  </si>
  <si>
    <t>AGR.03.000801</t>
  </si>
  <si>
    <t>Договор от 09.11.2022 № Д011322 на оказание медицинских услу</t>
  </si>
  <si>
    <t>PRD.002.100001863_COM002019</t>
  </si>
  <si>
    <t>AGR.03.000071</t>
  </si>
  <si>
    <t>Договор подряда №20 (Д00041500)</t>
  </si>
  <si>
    <t>PRD.002.100001871_COM011001</t>
  </si>
  <si>
    <t>AGR.15.007786</t>
  </si>
  <si>
    <t>СЗ02/23-374 от 20.07.2023</t>
  </si>
  <si>
    <t>PRD.002.100001872_COM002019</t>
  </si>
  <si>
    <t>AGR.03.000018</t>
  </si>
  <si>
    <t>договор №RU294008648 (Д02821900)</t>
  </si>
  <si>
    <t>PRD.002.100001874_COM002019</t>
  </si>
  <si>
    <t>AGR.03.000480</t>
  </si>
  <si>
    <t>PRD.002.100001890_COM011001</t>
  </si>
  <si>
    <t>AGR.15.008196</t>
  </si>
  <si>
    <t>Без номера от 12.09.2023</t>
  </si>
  <si>
    <t>PRD.002.100001893_COM001000</t>
  </si>
  <si>
    <t>AGR.01.000251</t>
  </si>
  <si>
    <t>005956 от 14.05.2019</t>
  </si>
  <si>
    <t>AGR.01.000312</t>
  </si>
  <si>
    <t>339//НФ02/19-70 от 07.08.2019</t>
  </si>
  <si>
    <t>AGR.01.000314</t>
  </si>
  <si>
    <t>339 от 07.08.2019</t>
  </si>
  <si>
    <t>AGR.01.001465</t>
  </si>
  <si>
    <t>НФ02/22-113 от 03.10.2022</t>
  </si>
  <si>
    <t>PRD.002.100001905_COM007001</t>
  </si>
  <si>
    <t>AGR.09.000120</t>
  </si>
  <si>
    <t>УНС02/18-213 от 11.10.2018 // МК-2018/904-42</t>
  </si>
  <si>
    <t>AGR.09.000578</t>
  </si>
  <si>
    <t>УНС02/19-221 от 02.10.2019</t>
  </si>
  <si>
    <t>AGR.09.001225</t>
  </si>
  <si>
    <t>УНС02/21-146 от 13.10.2021</t>
  </si>
  <si>
    <t>AGR.09.001506</t>
  </si>
  <si>
    <t>УНС02/22-196 от 12.10.2022</t>
  </si>
  <si>
    <t>PRD.002.100001906_COM007001</t>
  </si>
  <si>
    <t>AGR.09.000126</t>
  </si>
  <si>
    <t>УНС02/18-197 от 21.09.2018</t>
  </si>
  <si>
    <t>PRD.002.100001922_COM005001</t>
  </si>
  <si>
    <t>AGR.07.001364</t>
  </si>
  <si>
    <t>Договор КН06/21-106 от 14.04.2021</t>
  </si>
  <si>
    <t>PRD.002.100001922_COM007001</t>
  </si>
  <si>
    <t>AGR.09.001069</t>
  </si>
  <si>
    <t>УНС02/20-178 от 30.12.2020</t>
  </si>
  <si>
    <t>PRD.002.100001922_COM014001</t>
  </si>
  <si>
    <t>AGR.30.000107</t>
  </si>
  <si>
    <t>Договор № 161/2020 от 25.12.2020г</t>
  </si>
  <si>
    <t>PRD.002.100001938_COM001000</t>
  </si>
  <si>
    <t>AGR.01.001231</t>
  </si>
  <si>
    <t>NF03/14-101 от 22.12.2014 (ДС№2)</t>
  </si>
  <si>
    <t>PRD.002.100001938_COM012024</t>
  </si>
  <si>
    <t>AGR.012.000000158</t>
  </si>
  <si>
    <t>NF03/14-101 от 22.12.2014 (Д.С. от 02.11.2015)</t>
  </si>
  <si>
    <t>PRD.002.100001964_COM004001</t>
  </si>
  <si>
    <t>AGR.06.000035</t>
  </si>
  <si>
    <t>Служебная записка №13-89 от 15.08.2018</t>
  </si>
  <si>
    <t>AGR.06.000037</t>
  </si>
  <si>
    <t>Служебная записка №13-90 от 29.08.2018</t>
  </si>
  <si>
    <t>AGR.06.000045</t>
  </si>
  <si>
    <t>Служебная записка №13-84 от 01.08.2018</t>
  </si>
  <si>
    <t>AGR.06.000194</t>
  </si>
  <si>
    <t>Служебная записка № 13-38 от 09.04.2019</t>
  </si>
  <si>
    <t>AGR.06.000198</t>
  </si>
  <si>
    <t>Служебная записка № 13-40 от 12.04.2019</t>
  </si>
  <si>
    <t>PRD.002.100001964_COM009001</t>
  </si>
  <si>
    <t>AGR.13.000558</t>
  </si>
  <si>
    <t>Плата за предоставление сведений из ЕГРН</t>
  </si>
  <si>
    <t>PRD.002.100001966_COM005001</t>
  </si>
  <si>
    <t>AGR.07.001413</t>
  </si>
  <si>
    <t>Договор № КН02/21-154 от 19.07.2021 г</t>
  </si>
  <si>
    <t>PRD.002.100001967_COM014001</t>
  </si>
  <si>
    <t>AGR.30.000435</t>
  </si>
  <si>
    <t>сч. №00097-130013923 от 09.01.18г.</t>
  </si>
  <si>
    <t>PRD.002.100001968_COM005001</t>
  </si>
  <si>
    <t>AGR.07.000366</t>
  </si>
  <si>
    <t>И/п №5816/19/11006-ИП от 05.03.2019 г.</t>
  </si>
  <si>
    <t>AGR.07.000367</t>
  </si>
  <si>
    <t>И/п №4668/19/11006-ИП от 23.02.2019 г.</t>
  </si>
  <si>
    <t>AGR.07.001515</t>
  </si>
  <si>
    <t>Поставновление о возбуждении испол. производства от 21.01.20</t>
  </si>
  <si>
    <t>AGR.07.002045</t>
  </si>
  <si>
    <t>Постановление б/н от 25.09.2023</t>
  </si>
  <si>
    <t>PRD.002.100001968_COM014001</t>
  </si>
  <si>
    <t>AGR.30.000681</t>
  </si>
  <si>
    <t>49144/21/11006-ИП от 01.11.2021</t>
  </si>
  <si>
    <t>AGR.30.000682</t>
  </si>
  <si>
    <t>PRD.002.100001974_COM011001</t>
  </si>
  <si>
    <t>AGR.15.001648</t>
  </si>
  <si>
    <t>ПОстановление № 32-П-80 от 10.06.2019</t>
  </si>
  <si>
    <t>AGR.15.001649</t>
  </si>
  <si>
    <t>Постановление №32-П-80 от 10.062019</t>
  </si>
  <si>
    <t>AGR.15.001650</t>
  </si>
  <si>
    <t>№32П80 от 10.06.2019</t>
  </si>
  <si>
    <t>AGR.15.001681</t>
  </si>
  <si>
    <t>Постановление 32-П-80 от 10.06.2019</t>
  </si>
  <si>
    <t>AGR.15.001682</t>
  </si>
  <si>
    <t>Постановление №32-П-80 от 10.06.2019г.</t>
  </si>
  <si>
    <t>AGR.15.001835</t>
  </si>
  <si>
    <t>Постановление №35-4104-рп-26 от 19.08.2019</t>
  </si>
  <si>
    <t>AGR.15.001836</t>
  </si>
  <si>
    <t>Свободно для замены</t>
  </si>
  <si>
    <t>AGR.15.003514</t>
  </si>
  <si>
    <t>Постановление №32-П-43 от 26.10.2020</t>
  </si>
  <si>
    <t>AGR.15.003516</t>
  </si>
  <si>
    <t>Постановление №35-3014-26 от 08.12.2020</t>
  </si>
  <si>
    <t>AGR.15.003517</t>
  </si>
  <si>
    <t>Постановление №35-3014-27 от 08.12.2020</t>
  </si>
  <si>
    <t>AGR.15.003518</t>
  </si>
  <si>
    <t>Постановление №35-3014-28 от 08.12.2020</t>
  </si>
  <si>
    <t>AGR.15.004204</t>
  </si>
  <si>
    <t>Постановление №35-744-04 от 26.04.2021</t>
  </si>
  <si>
    <t>AGR.15.004554</t>
  </si>
  <si>
    <t>№А47-4921/2021 от 17.05.2021</t>
  </si>
  <si>
    <t>AGR.15.004555</t>
  </si>
  <si>
    <t>Постановление №А47-4921/2021 от 17.05.2021</t>
  </si>
  <si>
    <t>AGR.15.004826</t>
  </si>
  <si>
    <t>Постановление №35-1752-10 от 30.06.2021г</t>
  </si>
  <si>
    <t>AGR.15.005023</t>
  </si>
  <si>
    <t>Постановление №35-1509-19 от 20.09.2021г</t>
  </si>
  <si>
    <t>AGR.15.005024</t>
  </si>
  <si>
    <t>Постановление №35-1509-20 от 20.09.2021г</t>
  </si>
  <si>
    <t>AGR.15.005149</t>
  </si>
  <si>
    <t>Постановление № 32-283-422-РШ-120</t>
  </si>
  <si>
    <t>AGR.15.005150</t>
  </si>
  <si>
    <t>Постановление №32-283-422-РШ-120 от 08.09.2021</t>
  </si>
  <si>
    <t>PRD.002.100001979_COM004001</t>
  </si>
  <si>
    <t>AGR.06.000917</t>
  </si>
  <si>
    <t>PRD.002.100001979_COM009001</t>
  </si>
  <si>
    <t>AGR.13.001771</t>
  </si>
  <si>
    <t>PRD.002.100002017_COM009001</t>
  </si>
  <si>
    <t>AGR.13.000337</t>
  </si>
  <si>
    <t>Договор поставки №СИБ11/19-в от 22.01.2019</t>
  </si>
  <si>
    <t>AGR.13.000795</t>
  </si>
  <si>
    <t>Договор поставки №СИБ195/19-в от 15.11.2019</t>
  </si>
  <si>
    <t>AGR.13.001147</t>
  </si>
  <si>
    <t>Договор №СИБ213/20-в от 15.12.2020</t>
  </si>
  <si>
    <t>AGR.13.001607</t>
  </si>
  <si>
    <t>Договор №СИБ28/22-в от 10.03.2022</t>
  </si>
  <si>
    <t>AGR.13.001849</t>
  </si>
  <si>
    <t>Договор №СИБ121/22-в от 29.09.2022</t>
  </si>
  <si>
    <t>AGR.13.002138</t>
  </si>
  <si>
    <t>Договор №СИБ176/23-в от 01.12.2023</t>
  </si>
  <si>
    <t>PRD.002.100002029_COM005001</t>
  </si>
  <si>
    <t>AGR.07.000702</t>
  </si>
  <si>
    <t>Договор №29/19 от 25.11.19</t>
  </si>
  <si>
    <t>PRD.002.100002032_COM011001</t>
  </si>
  <si>
    <t>AGR.15.001573</t>
  </si>
  <si>
    <t>СЗ02/19-129 от 19.04.2019г.</t>
  </si>
  <si>
    <t>AGR.15.002524</t>
  </si>
  <si>
    <t>СЗ02/20-24 от 22.01.2020</t>
  </si>
  <si>
    <t>AGR.15.002713</t>
  </si>
  <si>
    <t>СЗ02/20-21 от 21.01.2020</t>
  </si>
  <si>
    <t>AGR.15.003765</t>
  </si>
  <si>
    <t>СЗ02/21-41 от 01.02.2021</t>
  </si>
  <si>
    <t>AGR.15.005788</t>
  </si>
  <si>
    <t>СЗ02/22-133 от 15.03.2022</t>
  </si>
  <si>
    <t>PRD.002.100002033_COM011001</t>
  </si>
  <si>
    <t>AGR.15.003495</t>
  </si>
  <si>
    <t>НС-07/СЗ02/20-271 от 23.04.2020</t>
  </si>
  <si>
    <t>PRD.002.100002043_COM004001</t>
  </si>
  <si>
    <t>AGR.06.000538</t>
  </si>
  <si>
    <t>ННГ02/13-39 от 04.02.2013</t>
  </si>
  <si>
    <t>PRD.002.100002045_COM005001</t>
  </si>
  <si>
    <t>AGR.07.000163</t>
  </si>
  <si>
    <t>Дог №КН02/12-196 от 25.12.2012</t>
  </si>
  <si>
    <t>AGR.07.000320</t>
  </si>
  <si>
    <t>Договор № КН02/19-97 от 01.01.2019 г.</t>
  </si>
  <si>
    <t>AGR.07.001105</t>
  </si>
  <si>
    <t>КН02/20-41 от 01.01.2020 г.</t>
  </si>
  <si>
    <t>AGR.07.001863</t>
  </si>
  <si>
    <t>КН02/23-44 от 01.01.2023</t>
  </si>
  <si>
    <t>PRD.002.100002049_COM007001</t>
  </si>
  <si>
    <t>AGR.09.000822</t>
  </si>
  <si>
    <t>УНС02/17-385 от 09.01.2018</t>
  </si>
  <si>
    <t>PRD.002.100002052_COM004001</t>
  </si>
  <si>
    <t>AGR.06.000357</t>
  </si>
  <si>
    <t>Договор ННГ149/19-в от 10.12.2019</t>
  </si>
  <si>
    <t>AGR.06.000752</t>
  </si>
  <si>
    <t>Договор ННГ92/20-в от 07.12.2020</t>
  </si>
  <si>
    <t>PRD.002.100002052_COM006001</t>
  </si>
  <si>
    <t>AGR.08.002939</t>
  </si>
  <si>
    <t>СИН.02.23-161 от 08.06.2023</t>
  </si>
  <si>
    <t>PRD.002.100002052_COM009001</t>
  </si>
  <si>
    <t>AGR.13.000625</t>
  </si>
  <si>
    <t>Договор поставки СИБ104/19-в от 04.06.19</t>
  </si>
  <si>
    <t>AGR.13.001998</t>
  </si>
  <si>
    <t>AGR.13.002097</t>
  </si>
  <si>
    <t>Договор №СИБ81/23-в от 08.08.2023</t>
  </si>
  <si>
    <t>AGR.13.002142</t>
  </si>
  <si>
    <t>Договор №СИБ120/23-в от 17.10.2023</t>
  </si>
  <si>
    <t>PRD.002.100002052_COM011001</t>
  </si>
  <si>
    <t>AGR.15.006360</t>
  </si>
  <si>
    <t>Договор №СЗ02/22-77 от 10.02.2022</t>
  </si>
  <si>
    <t>PRD.002.100002052_COM014001</t>
  </si>
  <si>
    <t>AGR.30.001174</t>
  </si>
  <si>
    <t>№НО-235/2022 от 07.12.2022г.</t>
  </si>
  <si>
    <t>PRD.002.100002064_COM005001</t>
  </si>
  <si>
    <t>AGR.07.000251</t>
  </si>
  <si>
    <t>Договор №КН-02/12-198 от 25.12.2012, руб.</t>
  </si>
  <si>
    <t>AGR.07.000419</t>
  </si>
  <si>
    <t>Договор поставки №КН-02/18-210 от 19.12.2018</t>
  </si>
  <si>
    <t>AGR.07.001711</t>
  </si>
  <si>
    <t>КН02/18-210 ОТ 19.12.2018Г</t>
  </si>
  <si>
    <t>PRD.002.100002074_COM005001</t>
  </si>
  <si>
    <t>AGR.07.000268</t>
  </si>
  <si>
    <t>№КН02/19-59 от 01.12.2018</t>
  </si>
  <si>
    <t>AGR.07.000417</t>
  </si>
  <si>
    <t>№КН02/19-19 от 01.01.2019</t>
  </si>
  <si>
    <t>AGR.07.000832</t>
  </si>
  <si>
    <t>№КН02/20-60 от 01.01.2020</t>
  </si>
  <si>
    <t>AGR.07.001336</t>
  </si>
  <si>
    <t>КН02/21-18 от 01.01.2021</t>
  </si>
  <si>
    <t>AGR.07.002082</t>
  </si>
  <si>
    <t>02/22-41 от 01.01.22г.</t>
  </si>
  <si>
    <t>PRD.002.100002080_COM005001</t>
  </si>
  <si>
    <t>AGR.07.000534</t>
  </si>
  <si>
    <t>Договор № КН02/19-158 от 01.04.19</t>
  </si>
  <si>
    <t>PRD.002.100002089_COM005001</t>
  </si>
  <si>
    <t>AGR.07.001551</t>
  </si>
  <si>
    <t>КН06/22-67//292440/СЦ от 01.02.2022</t>
  </si>
  <si>
    <t>PRD.002.100002089_COM011001</t>
  </si>
  <si>
    <t>AGR.15.001739</t>
  </si>
  <si>
    <t>счет № 2500/ОР от 09.08.2019 г.</t>
  </si>
  <si>
    <t>PRD.002.100002100_COM004001</t>
  </si>
  <si>
    <t>AGR.06.000113</t>
  </si>
  <si>
    <t>Договор №04/18-10 от 01.11.2018</t>
  </si>
  <si>
    <t>PRD.002.100002100_COM011001</t>
  </si>
  <si>
    <t>AGR.15.000062</t>
  </si>
  <si>
    <t>СЗ02/18-120 от 15.04.2018г.</t>
  </si>
  <si>
    <t>AGR.15.000164</t>
  </si>
  <si>
    <t>СЗ02/18-214 от 28.06.2018г.</t>
  </si>
  <si>
    <t>PRD.002.100002101_COM006001</t>
  </si>
  <si>
    <t>AGR.08.001072</t>
  </si>
  <si>
    <t>СИН.02.19-396 от 18.11.2019 г.</t>
  </si>
  <si>
    <t>AGR.08.001314</t>
  </si>
  <si>
    <t>СИН.02.17-337 от 20.11.2017 г.</t>
  </si>
  <si>
    <t>PRD.002.100002104_COM006001</t>
  </si>
  <si>
    <t>AGR.08.000614</t>
  </si>
  <si>
    <t>СИН.02.19-168//TUR-22/05/2019-2 от 22.05.2019г</t>
  </si>
  <si>
    <t>AGR.08.002568</t>
  </si>
  <si>
    <t>СИН.02.22-237 от 23.08.2022</t>
  </si>
  <si>
    <t>AGR.08.002928</t>
  </si>
  <si>
    <t>СИН.02.23-142//TUR-18/05/2023-4 от 18.05.2023</t>
  </si>
  <si>
    <t>PRD.002.100002106_COM007001</t>
  </si>
  <si>
    <t>AGR.09.000078</t>
  </si>
  <si>
    <t>ДС №1 от 30.01.2018 к договору 47/17 от 01.03.2017</t>
  </si>
  <si>
    <t>PRD.002.100002109_COM007001</t>
  </si>
  <si>
    <t>AGR.09.000805</t>
  </si>
  <si>
    <t>УНС02/17-356 от 01.11.2017 договор поставки нефти</t>
  </si>
  <si>
    <t>PRD.002.100002110_COM007001</t>
  </si>
  <si>
    <t>AGR.09.000511</t>
  </si>
  <si>
    <t>УНС02/19-179 от 02.08.2019</t>
  </si>
  <si>
    <t>PRD.002.100002116_COM006001</t>
  </si>
  <si>
    <t>AGR.08.000589</t>
  </si>
  <si>
    <t>Договор №СИН.02.19-112 от 11.04.2019</t>
  </si>
  <si>
    <t>AGR.08.001955</t>
  </si>
  <si>
    <t>Договор № СИН.02.21.-149 от 10.06.2021</t>
  </si>
  <si>
    <t>AGR.08.002430</t>
  </si>
  <si>
    <t>Договор №СИН.02.22-131 от 04.05.2022</t>
  </si>
  <si>
    <t>PRD.002.100002117_COM005001</t>
  </si>
  <si>
    <t>AGR.07.000311</t>
  </si>
  <si>
    <t>КН05/18-195 от 18.12.18</t>
  </si>
  <si>
    <t>AGR.07.000758</t>
  </si>
  <si>
    <t>КН05/19-290 от 02.12.19</t>
  </si>
  <si>
    <t>AGR.07.001502</t>
  </si>
  <si>
    <t>КН05/21-235 от 15.12.21</t>
  </si>
  <si>
    <t>PRD.002.100002119_COM001000</t>
  </si>
  <si>
    <t>AGR.01.000089</t>
  </si>
  <si>
    <t>596/107/НФ02/18-100 от 09.11.2018</t>
  </si>
  <si>
    <t>AGR.01.000263</t>
  </si>
  <si>
    <t>301/62//НФ02/19-50 от 19.06.2019</t>
  </si>
  <si>
    <t>AGR.01.000358</t>
  </si>
  <si>
    <t>430 от 27.09.2019</t>
  </si>
  <si>
    <t>AGR.01.000516</t>
  </si>
  <si>
    <t>22//НФ02/20-12 от 17.01.2020</t>
  </si>
  <si>
    <t>AGR.01.001436</t>
  </si>
  <si>
    <t>293 от 06.09.2022</t>
  </si>
  <si>
    <t>PRD.002.100002119_COM006001</t>
  </si>
  <si>
    <t>AGR.08.000554</t>
  </si>
  <si>
    <t>Договор №178/38//СИН.02.19-93 от 03.04.2019</t>
  </si>
  <si>
    <t>PRD.002.100002119_COM009001</t>
  </si>
  <si>
    <t>AGR.13.000814</t>
  </si>
  <si>
    <t>Договор №СИБ13/20 от 28.01.2020</t>
  </si>
  <si>
    <t>PRD.002.100002119_COM011001</t>
  </si>
  <si>
    <t>AGR.15.000522</t>
  </si>
  <si>
    <t>Договор № 511/65/СЗ02/18-391 от 31.10.2018г.</t>
  </si>
  <si>
    <t>AGR.15.001402</t>
  </si>
  <si>
    <t>Договор № СЗ02/19-207 от 15.05.2019 г.</t>
  </si>
  <si>
    <t>AGR.15.001879</t>
  </si>
  <si>
    <t>395/16 от 19.09.2019 г.</t>
  </si>
  <si>
    <t>AGR.15.002454</t>
  </si>
  <si>
    <t>33/СЗ02/20-39 от 22.01.2020г.</t>
  </si>
  <si>
    <t>AGR.15.006194</t>
  </si>
  <si>
    <t>Счет 237 от 27.06.2022</t>
  </si>
  <si>
    <t>AGR.15.006693</t>
  </si>
  <si>
    <t>СЗ02/22-647//391 от 07.11.2022</t>
  </si>
  <si>
    <t>AGR.15.007421</t>
  </si>
  <si>
    <t>СЗ02/23-275//188 от 22.05.2023</t>
  </si>
  <si>
    <t>PRD.002.100002122_COM006001</t>
  </si>
  <si>
    <t>AGR.08.001784</t>
  </si>
  <si>
    <t>Договор № СИН.02.21.-47 от 01.03.2021</t>
  </si>
  <si>
    <t>PRD.002.100002123_COM004001</t>
  </si>
  <si>
    <t>AGR.06.000445</t>
  </si>
  <si>
    <t>ННГ02/14-259//10-2014-146 от 30.09.2014</t>
  </si>
  <si>
    <t>PRD.002.100002125_COM009001</t>
  </si>
  <si>
    <t>AGR.13.000222</t>
  </si>
  <si>
    <t>Договор ННГ02/18-79 от 01.10.2018</t>
  </si>
  <si>
    <t>PRD.002.100002128_COM006001</t>
  </si>
  <si>
    <t>AGR.08.000753</t>
  </si>
  <si>
    <t>СИН.02.19-215 от 20.06.2019г.</t>
  </si>
  <si>
    <t>AGR.08.001449</t>
  </si>
  <si>
    <t>СИН.02.20-116 от 20.05.2020г.</t>
  </si>
  <si>
    <t>AGR.08.001757</t>
  </si>
  <si>
    <t>СИН.02.20-308 от 02.12.2020г.</t>
  </si>
  <si>
    <t>AGR.08.002550</t>
  </si>
  <si>
    <t>СИН.02.22-183 от 20.06.2022г.</t>
  </si>
  <si>
    <t>AGR.08.003032</t>
  </si>
  <si>
    <t>СИН.02.23-168 от 15.06.2023</t>
  </si>
  <si>
    <t>PRD.002.100002140_COM004001</t>
  </si>
  <si>
    <t>AGR.06.000935</t>
  </si>
  <si>
    <t>Договор №ННГ53/22-в от 11.11.2022</t>
  </si>
  <si>
    <t>PRD.002.100002162_COM008002</t>
  </si>
  <si>
    <t>AGR.10.004458</t>
  </si>
  <si>
    <t>Договор № ОКБ02/23-473 от 19.12.2023</t>
  </si>
  <si>
    <t>PRD.002.100002162_COM009001</t>
  </si>
  <si>
    <t>AGR.13.001670</t>
  </si>
  <si>
    <t>Договор №СИБ59/22-в от 15.06.2022</t>
  </si>
  <si>
    <t>AGR.13.001789</t>
  </si>
  <si>
    <t>AGR.13.001799</t>
  </si>
  <si>
    <t>Договор №СИБ166/22-в от 22.11.2022</t>
  </si>
  <si>
    <t>PRD.002.100002176_COM002019</t>
  </si>
  <si>
    <t>AGR.03.000488</t>
  </si>
  <si>
    <t>Счет № 121276 от 24 ноября 2021 г.</t>
  </si>
  <si>
    <t>AGR.03.000625</t>
  </si>
  <si>
    <t>Разовая сделка на приобретение печати и оснастки печати по с</t>
  </si>
  <si>
    <t>AGR.03.000773</t>
  </si>
  <si>
    <t>Договор поставки ООО ТАЙМА Д009422 от 26.09.2022</t>
  </si>
  <si>
    <t>PRD.002.100002177_COM006001</t>
  </si>
  <si>
    <t>AGR.08.002875</t>
  </si>
  <si>
    <t>СИН.02.23-48 от 09.03.2023</t>
  </si>
  <si>
    <t>PRD.002.100002208_COM001000</t>
  </si>
  <si>
    <t>AGR.01.000562</t>
  </si>
  <si>
    <t>902-271-2020//НФ02/20-28 от 17.02.2020</t>
  </si>
  <si>
    <t>AGR.01.000634</t>
  </si>
  <si>
    <t>№ 902-703-2020 от 21.10.2020</t>
  </si>
  <si>
    <t>AGR.01.001130</t>
  </si>
  <si>
    <t>902-216-2022 от 01.02.2022</t>
  </si>
  <si>
    <t>AGR.01.001454</t>
  </si>
  <si>
    <t>902-443-2022 от 20.09.2022</t>
  </si>
  <si>
    <t>AGR.01.001971</t>
  </si>
  <si>
    <t>НФ02/23-131 от 31.10.2023</t>
  </si>
  <si>
    <t>AGR.01.002095</t>
  </si>
  <si>
    <t>902-218-2024 от 02.02.2024</t>
  </si>
  <si>
    <t>PRD.002.100002208_COM004001</t>
  </si>
  <si>
    <t>AGR.06.000294</t>
  </si>
  <si>
    <t>Договор №ННГ98/19-в/620/233-19 от 18.09.2019</t>
  </si>
  <si>
    <t>PRD.002.100002208_COM009001</t>
  </si>
  <si>
    <t>AGR.13.000664</t>
  </si>
  <si>
    <t>Договор СИБ139/19-в/620/234-19 от 25.09.2019</t>
  </si>
  <si>
    <t>PRD.002.100002208_COM011001</t>
  </si>
  <si>
    <t>AGR.15.005403</t>
  </si>
  <si>
    <t>СЗ02/21-647 от 25.11.2021</t>
  </si>
  <si>
    <t>AGR.15.006724</t>
  </si>
  <si>
    <t>СЗ02/22-666 от 14.11.2022</t>
  </si>
  <si>
    <t>AGR.15.007985</t>
  </si>
  <si>
    <t>СЗ02/23-538//РГУ-018-3/П-24 от 11.10.2023</t>
  </si>
  <si>
    <t>PRD.002.100002223_COM011001</t>
  </si>
  <si>
    <t>AGR.15.006027</t>
  </si>
  <si>
    <t>Договор №СЗ02/22-249 от 26.04.2022</t>
  </si>
  <si>
    <t>PRD.002.100002271_COM002019</t>
  </si>
  <si>
    <t>AGR.03.000521</t>
  </si>
  <si>
    <t>PRD.002.100002304_COM002019</t>
  </si>
  <si>
    <t>AGR.03.000436</t>
  </si>
  <si>
    <t>Договор № Д008721 от 16.07.2021 г.</t>
  </si>
  <si>
    <t>PRD.002.100002311_COM002019</t>
  </si>
  <si>
    <t>AGR.03.000011</t>
  </si>
  <si>
    <t>PRD.002.100002319_COM002019</t>
  </si>
  <si>
    <t>AGR.03.000215</t>
  </si>
  <si>
    <t>№Д01351900</t>
  </si>
  <si>
    <t>AGR.03.000353</t>
  </si>
  <si>
    <t>Договор поставки № Д009220 от 01.09.2020 г.</t>
  </si>
  <si>
    <t>PRD.002.100002332_COM002019</t>
  </si>
  <si>
    <t>AGR.03.000095</t>
  </si>
  <si>
    <t>№ 397 (Д01071900)</t>
  </si>
  <si>
    <t>AGR.03.000493</t>
  </si>
  <si>
    <t>договор на оказание платных образовательных услуг №Д014021 о</t>
  </si>
  <si>
    <t>AGR.03.000810</t>
  </si>
  <si>
    <t>Договор от 29.12.2022 № Д013422</t>
  </si>
  <si>
    <t>AGR.03.000942</t>
  </si>
  <si>
    <t>Договор № Д013123 от 11.12.2023 на оказание платных образова</t>
  </si>
  <si>
    <t>PRD.002.100002345_COM006001</t>
  </si>
  <si>
    <t>AGR.08.000774</t>
  </si>
  <si>
    <t>№63/122 от 31.05.2019г</t>
  </si>
  <si>
    <t>AGR.08.001491</t>
  </si>
  <si>
    <t>№63/122 от 22.07.2020г.</t>
  </si>
  <si>
    <t>AGR.08.002032</t>
  </si>
  <si>
    <t>№63/122 от 28.07.2021г.</t>
  </si>
  <si>
    <t>AGR.08.002034</t>
  </si>
  <si>
    <t>не использовать№63/122 от 28.07.2021г.</t>
  </si>
  <si>
    <t>AGR.08.002516</t>
  </si>
  <si>
    <t>№63/122 от 15.07.2022</t>
  </si>
  <si>
    <t>AGR.08.003042</t>
  </si>
  <si>
    <t>63/122 от 31.08.2023</t>
  </si>
  <si>
    <t>PRD.002.100002349_COM001000</t>
  </si>
  <si>
    <t>AGR.01.001131</t>
  </si>
  <si>
    <t>ЛС-101/22 от 01.02.2022</t>
  </si>
  <si>
    <t>AGR.01.001143</t>
  </si>
  <si>
    <t>№ ЗП—125/22 от 09.02.2022</t>
  </si>
  <si>
    <t>AGR.01.001230</t>
  </si>
  <si>
    <t>НФ02/22-51 от 15.04.2022</t>
  </si>
  <si>
    <t>PRD.002.100002349_COM005001</t>
  </si>
  <si>
    <t>AGR.07.001577</t>
  </si>
  <si>
    <t>ЛС-106/22 от 11.02.2022</t>
  </si>
  <si>
    <t>PRD.002.100002349_COM006001</t>
  </si>
  <si>
    <t>AGR.08.002313</t>
  </si>
  <si>
    <t>ЛС-103/22//СИН.02.22-36</t>
  </si>
  <si>
    <t>PRD.002.100002349_COM009001</t>
  </si>
  <si>
    <t>AGR.13.001592</t>
  </si>
  <si>
    <t>19/22-в от 02.03.2022</t>
  </si>
  <si>
    <t>PRD.002.100002349_COM011001</t>
  </si>
  <si>
    <t>AGR.15.003535</t>
  </si>
  <si>
    <t>СЗ02/20-494 от 10.12.20</t>
  </si>
  <si>
    <t>AGR.15.005324</t>
  </si>
  <si>
    <t>СЗ02/21-567 от 13.10.2021</t>
  </si>
  <si>
    <t>AGR.15.005742</t>
  </si>
  <si>
    <t>СЗ02/22-72 от 10.02.2022</t>
  </si>
  <si>
    <t>AGR.15.006722</t>
  </si>
  <si>
    <t>СЗ02/22-616//ИП003/П/23 от 25.10.2022</t>
  </si>
  <si>
    <t>AGR.15.007948</t>
  </si>
  <si>
    <t>СЗ02/23-555//ИП007/П/24 от 17.10.2023</t>
  </si>
  <si>
    <t>PRD.002.100002349_COM014001</t>
  </si>
  <si>
    <t>AGR.30.000718</t>
  </si>
  <si>
    <t>на участие в Тренинг-курсе</t>
  </si>
  <si>
    <t>AGR.30.000734</t>
  </si>
  <si>
    <t>ДОГОВОР На участие в Конференции №Д—114/22</t>
  </si>
  <si>
    <t>PRD.002.100002351_COM002019</t>
  </si>
  <si>
    <t>AGR.03.000224</t>
  </si>
  <si>
    <t>договор на оказание услуг по обращению с твердыми коммунальн</t>
  </si>
  <si>
    <t>PRD.002.100002354_COM007001</t>
  </si>
  <si>
    <t>AGR.09.000024</t>
  </si>
  <si>
    <t>УНС02/18-113 от 26.06.2018</t>
  </si>
  <si>
    <t>PRD.002.100002357_COM011001</t>
  </si>
  <si>
    <t>AGR.15.004914</t>
  </si>
  <si>
    <t>Договор № СЗ02/21-476 от 31.08.2021</t>
  </si>
  <si>
    <t>AGR.15.007800</t>
  </si>
  <si>
    <t>СЗ02/23-426//033/23-у от 17.08.2023</t>
  </si>
  <si>
    <t>PRD.002.100002386_COM014001</t>
  </si>
  <si>
    <t>AGR.30.001210</t>
  </si>
  <si>
    <t>Договор поставки № 62-26/04-23 от 26.04.2023</t>
  </si>
  <si>
    <t>PRD.002.100002441_COM007001</t>
  </si>
  <si>
    <t>AGR.007.000000256</t>
  </si>
  <si>
    <t>ДС №1 от 19.12.2017 к договору УНС02/17-41 от 12.04.2017</t>
  </si>
  <si>
    <t>AGR.09.000306</t>
  </si>
  <si>
    <t>ДС №2 от 26.11.2018 к договору УНС02/17-41 от 12.04.2017</t>
  </si>
  <si>
    <t>AGR.09.000723</t>
  </si>
  <si>
    <t>ДС №3 от 04.12.2019 к договору УНС02/17-41 от 12.04.2017</t>
  </si>
  <si>
    <t>AGR.09.000776</t>
  </si>
  <si>
    <t>ДС №4 от 20.01.2020 к договору УНС02/17-41 от 12.04.2017</t>
  </si>
  <si>
    <t>PRD.002.100002449_COM011001</t>
  </si>
  <si>
    <t>AGR.15.001742</t>
  </si>
  <si>
    <t>ф-126/2019/СЗ02/19-361</t>
  </si>
  <si>
    <t>AGR.15.007040</t>
  </si>
  <si>
    <t>СЗ02/23-58//Ф-19/2023 от 25.01.2023</t>
  </si>
  <si>
    <t>PRD.002.100002473_COM007001</t>
  </si>
  <si>
    <t>AGR.09.001100</t>
  </si>
  <si>
    <t>УНС02/21-48 от 09.04.2021</t>
  </si>
  <si>
    <t>PRD.002.100002495_COM002019</t>
  </si>
  <si>
    <t>AGR.03.000084</t>
  </si>
  <si>
    <t>№ 001 (Д01001900)</t>
  </si>
  <si>
    <t>PRD.002.100002504_COM007001</t>
  </si>
  <si>
    <t>AGR.09.001268</t>
  </si>
  <si>
    <t>УНС02/21-126 от 08.09.2021</t>
  </si>
  <si>
    <t>AGR.09.001370</t>
  </si>
  <si>
    <t>УНС02/22-15 от 31.01.2022</t>
  </si>
  <si>
    <t>AGR.09.001702</t>
  </si>
  <si>
    <t>УНС02/23-13 от 06.02.2023</t>
  </si>
  <si>
    <t>AGR.09.001835</t>
  </si>
  <si>
    <t>PRD.002.100002504_COM011001</t>
  </si>
  <si>
    <t>AGR.15.003018</t>
  </si>
  <si>
    <t>СЗ02/20-144 от 19.03.2020 г.</t>
  </si>
  <si>
    <t>AGR.15.006435</t>
  </si>
  <si>
    <t>СЗ02/22-311 от 15.04.2022</t>
  </si>
  <si>
    <t>PRD.002.100002519_COM005001</t>
  </si>
  <si>
    <t>AGR.07.001331</t>
  </si>
  <si>
    <t>КН06/21-108 от 15.04.2021</t>
  </si>
  <si>
    <t>PRD.002.100002521_COM006001</t>
  </si>
  <si>
    <t>AGR.08.000070</t>
  </si>
  <si>
    <t>000096497//СИН.02.18-195 от 25.06.2018</t>
  </si>
  <si>
    <t>AGR.08.000242</t>
  </si>
  <si>
    <t>Договор 000099240//СИН.02.18-314 от 22.10.2018</t>
  </si>
  <si>
    <t>AGR.08.000319</t>
  </si>
  <si>
    <t>СИН.02.18-283 от 19.09.2018</t>
  </si>
  <si>
    <t>AGR.08.000377</t>
  </si>
  <si>
    <t>СИН.02.18-423 от 24.12.2018г.</t>
  </si>
  <si>
    <t>AGR.08.000378</t>
  </si>
  <si>
    <t>СИН.02.18-417 от 17.12.2018г.</t>
  </si>
  <si>
    <t>AGR.08.000393</t>
  </si>
  <si>
    <t>Договор №000101561 от 18.12.2018 г.</t>
  </si>
  <si>
    <t>AGR.08.000450</t>
  </si>
  <si>
    <t>СИН.02.18-410 от 18.12.2018</t>
  </si>
  <si>
    <t>AGR.08.000542</t>
  </si>
  <si>
    <t>Договор №105477-СИН.02.19-90 от 28.03.19</t>
  </si>
  <si>
    <t>AGR.08.000543</t>
  </si>
  <si>
    <t>105485-СИН.02.19-91 от 28.03.19</t>
  </si>
  <si>
    <t>AGR.08.000544</t>
  </si>
  <si>
    <t>105470-СИН.02.19-92 от 28.03.19</t>
  </si>
  <si>
    <t>AGR.08.000778</t>
  </si>
  <si>
    <t>№ 000101856//СИН.02.19-1 от 09.01.2019г</t>
  </si>
  <si>
    <t>AGR.08.000881</t>
  </si>
  <si>
    <t>112582//СИН.02.19-284 от 05.09.2019</t>
  </si>
  <si>
    <t>AGR.08.000925</t>
  </si>
  <si>
    <t>№112582//СИН.02.19-284 от 05.09.19 г</t>
  </si>
  <si>
    <t>AGR.08.001816</t>
  </si>
  <si>
    <t>Договор № 000129600/СИН.02.21-49 от 01.03.2021г.</t>
  </si>
  <si>
    <t>AGR.08.001817</t>
  </si>
  <si>
    <t>000129600/СИН.02.21-49 от 01.03.2021г.</t>
  </si>
  <si>
    <t>AGR.08.001978</t>
  </si>
  <si>
    <t>СИН.02.21-119 от 11.05.2021г.</t>
  </si>
  <si>
    <t>AGR.08.001979</t>
  </si>
  <si>
    <t>СИН.02.21-124 от 21.05.2021г.</t>
  </si>
  <si>
    <t>AGR.08.002020</t>
  </si>
  <si>
    <t>СИН.02.21-97 от 19.04.2021г.</t>
  </si>
  <si>
    <t>AGR.08.002119</t>
  </si>
  <si>
    <t>СИН.02.21-164 от 12.07.2021г.</t>
  </si>
  <si>
    <t>AGR.08.002120</t>
  </si>
  <si>
    <t>СИН.02.21-231 от 22.09.2021г.</t>
  </si>
  <si>
    <t>AGR.08.002217</t>
  </si>
  <si>
    <t>СИН.02.21-49 от 01.03.2021г.</t>
  </si>
  <si>
    <t>AGR.08.002297</t>
  </si>
  <si>
    <t>СИН.02.22-48 от 15.02.2022г.</t>
  </si>
  <si>
    <t>AGR.08.002403</t>
  </si>
  <si>
    <t>СИН.02.22-79 от 17.03.2022г.</t>
  </si>
  <si>
    <t>AGR.08.002543</t>
  </si>
  <si>
    <t>СИН.04.22-59 от 25.07.2022г.</t>
  </si>
  <si>
    <t>AGR.08.002663</t>
  </si>
  <si>
    <t>СИН.02.22-291 от 20.09.2022</t>
  </si>
  <si>
    <t>AGR.08.002708</t>
  </si>
  <si>
    <t>СИН.02.22-331 от 25.10.2022</t>
  </si>
  <si>
    <t>AGR.08.002709</t>
  </si>
  <si>
    <t>СИН.02.22-329 от 25.10.2022</t>
  </si>
  <si>
    <t>AGR.08.002710</t>
  </si>
  <si>
    <t>СИН.02.22-330 от 25.10.2022</t>
  </si>
  <si>
    <t>AGR.08.002767</t>
  </si>
  <si>
    <t>СИН.02.22-403 от 12.12.2022</t>
  </si>
  <si>
    <t>AGR.08.002891</t>
  </si>
  <si>
    <t>СИН.02.23-101 от 24.03.2023г.</t>
  </si>
  <si>
    <t>AGR.08.002921</t>
  </si>
  <si>
    <t>СИН.02.23-103 от 24.03.2023</t>
  </si>
  <si>
    <t>AGR.08.002957</t>
  </si>
  <si>
    <t>СИН.02.23-122 от 26.04.2023</t>
  </si>
  <si>
    <t>AGR.08.002959</t>
  </si>
  <si>
    <t>СИН.02.23-167 от 13.06.2023</t>
  </si>
  <si>
    <t>AGR.08.003126</t>
  </si>
  <si>
    <t>СИН.02.23-296 от 30.10.2023</t>
  </si>
  <si>
    <t>AGR.08.003163</t>
  </si>
  <si>
    <t>СИН.02.23-366 от 11.12.2023</t>
  </si>
  <si>
    <t>PRD.002.100002521_COM011001</t>
  </si>
  <si>
    <t>AGR.15.005486</t>
  </si>
  <si>
    <t>AGR.15.005488</t>
  </si>
  <si>
    <t>не использ.</t>
  </si>
  <si>
    <t>AGR.15.005489</t>
  </si>
  <si>
    <t>не исп</t>
  </si>
  <si>
    <t>AGR.15.005505</t>
  </si>
  <si>
    <t>не испол</t>
  </si>
  <si>
    <t>AGR.15.005506</t>
  </si>
  <si>
    <t>УПУТ-007188/1 от 13.01.2022</t>
  </si>
  <si>
    <t>AGR.15.006062</t>
  </si>
  <si>
    <t>СЗ02/22-272//000141198 от 12.05.2022</t>
  </si>
  <si>
    <t>PRD.002.100002523_COM011001</t>
  </si>
  <si>
    <t>AGR.15.001001</t>
  </si>
  <si>
    <t>СЗ02/18-472 от 24.12.2018</t>
  </si>
  <si>
    <t>PRD.002.100002551_COM006001</t>
  </si>
  <si>
    <t>AGR.08.002084</t>
  </si>
  <si>
    <t>77/ПК-21//СИН.02.21-224 от 20.09.2021</t>
  </si>
  <si>
    <t>PRD.002.100002582_COM006001</t>
  </si>
  <si>
    <t>AGR.08.000227</t>
  </si>
  <si>
    <t>Счёт № 949 от 25.09.2018</t>
  </si>
  <si>
    <t>AGR.08.000228</t>
  </si>
  <si>
    <t>Счёт № 948 от 04.10.2018</t>
  </si>
  <si>
    <t>AGR.08.000229</t>
  </si>
  <si>
    <t>Счёт №947 от 24.10.2018</t>
  </si>
  <si>
    <t>AGR.08.000274</t>
  </si>
  <si>
    <t>Счёт № 1022 от 14.11.2018</t>
  </si>
  <si>
    <t>AGR.08.000366</t>
  </si>
  <si>
    <t>Счёт № 1095 от 10.12.2018</t>
  </si>
  <si>
    <t>AGR.08.000507</t>
  </si>
  <si>
    <t>Счет № 238 от 02.04.2019</t>
  </si>
  <si>
    <t>AGR.08.000508</t>
  </si>
  <si>
    <t>AGR.08.000509</t>
  </si>
  <si>
    <t>AGR.08.000510</t>
  </si>
  <si>
    <t>оплата публикации</t>
  </si>
  <si>
    <t>AGR.08.001764</t>
  </si>
  <si>
    <t>Счёт № 93 от 09.02.2021</t>
  </si>
  <si>
    <t>AGR.08.001771</t>
  </si>
  <si>
    <t>Счёт № 97 от 11.02.2021</t>
  </si>
  <si>
    <t>PRD.002.100002594_COM006001</t>
  </si>
  <si>
    <t>AGR.08.001730</t>
  </si>
  <si>
    <t>СИН.02.21-11 от 26.01.2021г.</t>
  </si>
  <si>
    <t>PRD.002.100002603_COM006001</t>
  </si>
  <si>
    <t>AGR.08.001296</t>
  </si>
  <si>
    <t>Договор №СИН.02.17-267 от 01.12.2017г.</t>
  </si>
  <si>
    <t>PRD.002.100002604_COM006001</t>
  </si>
  <si>
    <t>AGR.08.001662</t>
  </si>
  <si>
    <t>Договор №СИН.02.20-304 от 19.11.2020г</t>
  </si>
  <si>
    <t>PRD.002.100002604_COM011001</t>
  </si>
  <si>
    <t>AGR.15.006711</t>
  </si>
  <si>
    <t>СЗ02/22-604 от 14.11.2022</t>
  </si>
  <si>
    <t>PRD.002.100002608_COM006001</t>
  </si>
  <si>
    <t>AGR.08.000129</t>
  </si>
  <si>
    <t>Договор № НКС.04.17-12 от 15.05.2017г.</t>
  </si>
  <si>
    <t>AGR.08.000886</t>
  </si>
  <si>
    <t>СИН.02.16-26 от 20.01.2016г.</t>
  </si>
  <si>
    <t>AGR.08.000887</t>
  </si>
  <si>
    <t>СИН.04.17-14 16.03.2017г.</t>
  </si>
  <si>
    <t>AGR.08.000951</t>
  </si>
  <si>
    <t>СИН.02.16-25 от 20.01.2016г.</t>
  </si>
  <si>
    <t>PRD.002.100002614_COM009001</t>
  </si>
  <si>
    <t>AGR.13.001957</t>
  </si>
  <si>
    <t>Договор №23-05 от 22.03.2023</t>
  </si>
  <si>
    <t>PRD.002.100002614_COM014001</t>
  </si>
  <si>
    <t>AGR.30.000863</t>
  </si>
  <si>
    <t>Договор № 22-10 от 30.05.2022г.</t>
  </si>
  <si>
    <t>PRD.002.100002627_COM004001</t>
  </si>
  <si>
    <t>AGR.06.000240</t>
  </si>
  <si>
    <t>Договор №22/19-в от 05.02.2019</t>
  </si>
  <si>
    <t>PRD.002.100002627_COM009001</t>
  </si>
  <si>
    <t>AGR.13.000953</t>
  </si>
  <si>
    <t>Договор №402/17-в от 14.11.2017г.</t>
  </si>
  <si>
    <t>AGR.13.001152</t>
  </si>
  <si>
    <t>Договор №58/20-в от 01.06.2020г.</t>
  </si>
  <si>
    <t>AGR.13.002176</t>
  </si>
  <si>
    <t>Договор №СИБ168/23-в от 22.11.2023</t>
  </si>
  <si>
    <t>PRD.002.100002628_COM014001</t>
  </si>
  <si>
    <t>AGR.30.001392</t>
  </si>
  <si>
    <t>№ НО/24-10 от 29.01.2024 года</t>
  </si>
  <si>
    <t>PRD.002.100002632_COM007001</t>
  </si>
  <si>
    <t>AGR.09.000862</t>
  </si>
  <si>
    <t>УНС02/20-56 от 27.04.2020</t>
  </si>
  <si>
    <t>AGR.09.001011</t>
  </si>
  <si>
    <t>УНС02/20-183 от 17.12.2020</t>
  </si>
  <si>
    <t>AGR.09.001025</t>
  </si>
  <si>
    <t>ДС №1 от 24.12.2020 к договору УНС02/20-183 от 17.12.2020</t>
  </si>
  <si>
    <t>AGR.09.001081</t>
  </si>
  <si>
    <t>УНС02/21-30 от 25.03.2021</t>
  </si>
  <si>
    <t>PRD.002.100002632_COM009001</t>
  </si>
  <si>
    <t>AGR.13.000074</t>
  </si>
  <si>
    <t>Договор №105/18-в от 20.06.2018</t>
  </si>
  <si>
    <t>AGR.13.000620</t>
  </si>
  <si>
    <t>Договор №109/19-в от 14.06.2019</t>
  </si>
  <si>
    <t>AGR.13.001067</t>
  </si>
  <si>
    <t>Договор подряда №СИБ73/20-в от 29.06.2020</t>
  </si>
  <si>
    <t>AGR.13.001086</t>
  </si>
  <si>
    <t>Договор подряда №СИБ 98/20-в от 14.08.2020</t>
  </si>
  <si>
    <t>AGR.13.001328</t>
  </si>
  <si>
    <t>Договор подряда №СИБ67/21-в от 07.05.2021</t>
  </si>
  <si>
    <t>AGR.13.001373</t>
  </si>
  <si>
    <t>Договор подряда №СИБ70/21-в от 19.07.2021</t>
  </si>
  <si>
    <t>AGR.13.002005</t>
  </si>
  <si>
    <t>Договор №СИБ53/23-в от 10.05.2023</t>
  </si>
  <si>
    <t>PRD.002.100002637_COM007001</t>
  </si>
  <si>
    <t>AGR.09.000036</t>
  </si>
  <si>
    <t>УНС02/15-176 от 01.03.2015</t>
  </si>
  <si>
    <t>AGR.09.001369</t>
  </si>
  <si>
    <t>УНС02/22-60 от 01.04.2022</t>
  </si>
  <si>
    <t>PRD.002.100002639_COM006001</t>
  </si>
  <si>
    <t>AGR.08.001306</t>
  </si>
  <si>
    <t>СИН.02.17-348 от 01.12.2017г.</t>
  </si>
  <si>
    <t>PRD.002.100002641_COM002019</t>
  </si>
  <si>
    <t>AGR.03.000268</t>
  </si>
  <si>
    <t>Договор поставки № Д004720 от 19.03.2020 г.</t>
  </si>
  <si>
    <t>PRD.002.100002641_COM006001</t>
  </si>
  <si>
    <t>AGR.08.001209</t>
  </si>
  <si>
    <t>СИН.02.15-339 от 02.11.2015г.</t>
  </si>
  <si>
    <t>AGR.08.001823</t>
  </si>
  <si>
    <t>СИН.02.20-215 от 18.09.2020г.</t>
  </si>
  <si>
    <t>PRD.002.100002641_COM011001</t>
  </si>
  <si>
    <t>AGR.15.000316</t>
  </si>
  <si>
    <t>СЗ02/18-274 от 15.08.18г.- Услуги по прокату ГНУ</t>
  </si>
  <si>
    <t>AGR.15.001008</t>
  </si>
  <si>
    <t>ДОГОВОР ПОСТАВКИ №СЗ02/19-29 от 01.01.2019</t>
  </si>
  <si>
    <t>AGR.15.001009</t>
  </si>
  <si>
    <t>СЗ02/19-29 от 01.01.2019 (поставка ГНУ)</t>
  </si>
  <si>
    <t>AGR.15.001591</t>
  </si>
  <si>
    <t>№ СЗ02/19-280 от 08.07.2019 - услуги по обслуж. ГНУ</t>
  </si>
  <si>
    <t>AGR.15.001745</t>
  </si>
  <si>
    <t>Договор № СЗ02/19-280 от 08.07.2019</t>
  </si>
  <si>
    <t>AGR.15.001746</t>
  </si>
  <si>
    <t>Договор №СЗ02/19-280 от 08.07.2019</t>
  </si>
  <si>
    <t>AGR.15.002372</t>
  </si>
  <si>
    <t>СЗ02/20-11 от 01.01.2020г.</t>
  </si>
  <si>
    <t>AGR.15.002689</t>
  </si>
  <si>
    <t>СЗ02/20-99 от 21.02.2020г.</t>
  </si>
  <si>
    <t>AGR.15.003647</t>
  </si>
  <si>
    <t>СЗ02/20-551 от 30.12.2020</t>
  </si>
  <si>
    <t>AGR.15.005693</t>
  </si>
  <si>
    <t>Договор поставки СЗ02/22-109 от 28.02.2022</t>
  </si>
  <si>
    <t>AGR.15.006973</t>
  </si>
  <si>
    <t>СЗ02/23-6 от 26.01.2023</t>
  </si>
  <si>
    <t>PRD.002.100002673_COM002019</t>
  </si>
  <si>
    <t>AGR.03.000315</t>
  </si>
  <si>
    <t>Договор поставки № Д012220 от 23.11.2020 г.</t>
  </si>
  <si>
    <t>AGR.03.000487</t>
  </si>
  <si>
    <t>Договор поставки № Д012921 от 08.11.2021 г.</t>
  </si>
  <si>
    <t>AGR.03.000779</t>
  </si>
  <si>
    <t>Договор поставки № Д010322 от 23.09.2022</t>
  </si>
  <si>
    <t>AGR.03.000915</t>
  </si>
  <si>
    <t>Договор поставки № Д011023 от 03.10.2023</t>
  </si>
  <si>
    <t>PRD.002.100002675_COM006001</t>
  </si>
  <si>
    <t>AGR.08.000483</t>
  </si>
  <si>
    <t>Договор №СИН.02.19-14 от 23.01.2019г</t>
  </si>
  <si>
    <t>AGR.08.001102</t>
  </si>
  <si>
    <t>№СИН.02.20-50 от 14.02.2020г</t>
  </si>
  <si>
    <t>AGR.08.001808</t>
  </si>
  <si>
    <t>№СИН.02.21-56 от 17.03.2021г</t>
  </si>
  <si>
    <t>AGR.08.002293</t>
  </si>
  <si>
    <t>№СИН.02.22-50 от 17.02.2022г</t>
  </si>
  <si>
    <t>AGR.08.002894</t>
  </si>
  <si>
    <t>СИН.02.23-110 от 31.03.2023</t>
  </si>
  <si>
    <t>PRD.002.100002676_COM004001</t>
  </si>
  <si>
    <t>AGR.06.000556</t>
  </si>
  <si>
    <t>Договор №ЕД-ИЦ6714 от 15.06.2020</t>
  </si>
  <si>
    <t>PRD.002.100002676_COM009001</t>
  </si>
  <si>
    <t>AGR.13.000485</t>
  </si>
  <si>
    <t>Договор №ЕД-ИЦ1353/2019 от 29.05.2019г.</t>
  </si>
  <si>
    <t>AGR.13.001002</t>
  </si>
  <si>
    <t>Сублицензионный договор №ЕД-ИЦ1353 от 06.05.2020</t>
  </si>
  <si>
    <t>AGR.13.001120</t>
  </si>
  <si>
    <t>Сублицензионный договор №ЕД-ИЦ1353/2 от 16.11.2020</t>
  </si>
  <si>
    <t>AGR.13.001272</t>
  </si>
  <si>
    <t>AGR.13.001470</t>
  </si>
  <si>
    <t>Сублицензионный договор №ЕД-ИЦ1353/2021 от 12.11.2021</t>
  </si>
  <si>
    <t>AGR.13.001777</t>
  </si>
  <si>
    <t>Сублицензионный договор №ЕД-ИЦ1353/2022 от 02.11.2022</t>
  </si>
  <si>
    <t>AGR.13.002094</t>
  </si>
  <si>
    <t>Договор №СИБ163/23-в от 21.11.2023</t>
  </si>
  <si>
    <t>PRD.002.100002678_COM001000</t>
  </si>
  <si>
    <t>AGR.01.001870</t>
  </si>
  <si>
    <t>К1033365/23//НФ02/23-90 от 07.08.2023</t>
  </si>
  <si>
    <t>AGR.01.002030</t>
  </si>
  <si>
    <t>К2467763/23//НФ02/23-156 от 11.12.2023</t>
  </si>
  <si>
    <t>AGR.01.002062</t>
  </si>
  <si>
    <t>2493177734 от 16.01.2024</t>
  </si>
  <si>
    <t>AGR.01.002063</t>
  </si>
  <si>
    <t>2493186880 от 16.01.2024</t>
  </si>
  <si>
    <t>PRD.002.100002678_COM009001</t>
  </si>
  <si>
    <t>AGR.13.001733</t>
  </si>
  <si>
    <t>Договор №СИБ71/22-в от 15.08.2022</t>
  </si>
  <si>
    <t>AGR.13.002032</t>
  </si>
  <si>
    <t>Договор № К2367208/23</t>
  </si>
  <si>
    <t>PRD.002.100002678_COM011001</t>
  </si>
  <si>
    <t>AGR.15.000955</t>
  </si>
  <si>
    <t>ДС №1 к договору 24880608/17Ц/СЗ02/17-281</t>
  </si>
  <si>
    <t>AGR.15.000956</t>
  </si>
  <si>
    <t>AGR.15.002426</t>
  </si>
  <si>
    <t>24880013/20УЦ от 30.01.2020</t>
  </si>
  <si>
    <t>AGR.15.002427</t>
  </si>
  <si>
    <t>24880013/20УЦ/СЗ02/20-44 от 30.01.2020г.</t>
  </si>
  <si>
    <t>AGR.15.002546</t>
  </si>
  <si>
    <t>AGR.15.003748</t>
  </si>
  <si>
    <t>24880008/21 /СЗ02/21-19 от 14.01.21</t>
  </si>
  <si>
    <t>AGR.15.005093</t>
  </si>
  <si>
    <t>СЗ02/21-559 от 12.10.2021</t>
  </si>
  <si>
    <t>AGR.15.005095</t>
  </si>
  <si>
    <t>СЗ02/21-559//01370103/21 от 12.10.2021</t>
  </si>
  <si>
    <t>AGR.15.005868</t>
  </si>
  <si>
    <t>СЗ02/22-175//46100021/22 от 05.04.2022</t>
  </si>
  <si>
    <t>PRD.002.100002678_COM011002</t>
  </si>
  <si>
    <t>AGR.16.000009</t>
  </si>
  <si>
    <t>91884183/19 от 05.03.2019г.</t>
  </si>
  <si>
    <t>AGR.16.000014</t>
  </si>
  <si>
    <t>24880113/21УЦ от 12.04.2021</t>
  </si>
  <si>
    <t>AGR.16.000020</t>
  </si>
  <si>
    <t>Счет 2293876789 от 01.04.2022</t>
  </si>
  <si>
    <t>AGR.16.000028</t>
  </si>
  <si>
    <t>счет №2393556500 от10.02.2023</t>
  </si>
  <si>
    <t>AGR.16.000029</t>
  </si>
  <si>
    <t>счет №2393556500 от 10.02.2023</t>
  </si>
  <si>
    <t>PRD.002.100002680_COM004001</t>
  </si>
  <si>
    <t>AGR.06.000636</t>
  </si>
  <si>
    <t>Договор №ННГ68/20-в от 02.11.2020</t>
  </si>
  <si>
    <t>PRD.002.100002680_COM009001</t>
  </si>
  <si>
    <t>AGR.13.001146</t>
  </si>
  <si>
    <t>Договор СИБ146/20-в от 26.10.2020г.</t>
  </si>
  <si>
    <t>PRD.002.100002684_COM002019</t>
  </si>
  <si>
    <t>AGR.03.000069</t>
  </si>
  <si>
    <t>№ 02/04-2018 (Д00451800)</t>
  </si>
  <si>
    <t>PRD.002.100002686_COM007001</t>
  </si>
  <si>
    <t>AGR.007.000000046</t>
  </si>
  <si>
    <t>№ 01-15/НЖ от 14.12.2015 г.</t>
  </si>
  <si>
    <t>PRD.002.100002687_COM007001</t>
  </si>
  <si>
    <t>AGR.007.000000045</t>
  </si>
  <si>
    <t>№ 01-15/ГП от 14.12.2015 г.</t>
  </si>
  <si>
    <t>PRD.002.100002688_COM014002</t>
  </si>
  <si>
    <t>AGR.32.000248</t>
  </si>
  <si>
    <t>Договор № 213/2021 от 15.11.2021г</t>
  </si>
  <si>
    <t>AGR.32.000366</t>
  </si>
  <si>
    <t>Договор № КН-15/2022 от 04.03.2022 г.</t>
  </si>
  <si>
    <t>PRD.002.100002694_COM011001</t>
  </si>
  <si>
    <t>AGR.15.001074</t>
  </si>
  <si>
    <t>СЗ02/19-40 от 01.02.2019</t>
  </si>
  <si>
    <t>AGR.15.002516</t>
  </si>
  <si>
    <t>СЗ02/20-90 от 25.02.2020г.</t>
  </si>
  <si>
    <t>AGR.15.003788</t>
  </si>
  <si>
    <t>СЗ02/21-65 от 08.02.2021</t>
  </si>
  <si>
    <t>AGR.15.005584</t>
  </si>
  <si>
    <t>СЗ02/22-53 от 02.02.2022</t>
  </si>
  <si>
    <t>PRD.002.100002695_COM011001</t>
  </si>
  <si>
    <t>AGR.15.000165</t>
  </si>
  <si>
    <t>СЗ02/18-213 от 20.06.2018</t>
  </si>
  <si>
    <t>AGR.15.002342</t>
  </si>
  <si>
    <t>СЗ02/19-528 от 25.10.2019г</t>
  </si>
  <si>
    <t>PRD.002.100002703_COM011001</t>
  </si>
  <si>
    <t>AGR.15.000836</t>
  </si>
  <si>
    <t>СЗ02/18-496//SZ-TS-1118-01 от 07.11.2018 г.</t>
  </si>
  <si>
    <t>PRD.002.100002716_COM009001</t>
  </si>
  <si>
    <t>AGR.010.000000015</t>
  </si>
  <si>
    <t>Договор №Т13/17/0018-ДТП от 30.03.2017</t>
  </si>
  <si>
    <t>PRD.002.100002718_COM004001</t>
  </si>
  <si>
    <t>AGR.06.000687</t>
  </si>
  <si>
    <t>ННГ71/20-в от 13.11.2020</t>
  </si>
  <si>
    <t>AGR.06.000839</t>
  </si>
  <si>
    <t>ННГ72/21 от 03.11.2021</t>
  </si>
  <si>
    <t>PRD.002.100002718_COM006001</t>
  </si>
  <si>
    <t>AGR.08.001185</t>
  </si>
  <si>
    <t>79/2019//СИН.04.19-77 от 14.11.2019</t>
  </si>
  <si>
    <t>AGR.08.001478</t>
  </si>
  <si>
    <t>СИН.04.19-77 от 14.11.2019г.</t>
  </si>
  <si>
    <t>PRD.002.100002718_COM007001</t>
  </si>
  <si>
    <t>AGR.007.000000226</t>
  </si>
  <si>
    <t>ДС №1 от 28.03.2018 к договору УНС02/18-01 от 11.01.2018</t>
  </si>
  <si>
    <t>AGR.007.000000316</t>
  </si>
  <si>
    <t>УНС02/18-01 от 11.01.2018</t>
  </si>
  <si>
    <t>AGR.09.000314</t>
  </si>
  <si>
    <t>ДС №4 от 12.02.2019 к договору УНС02/18-01 от 11.01.2018</t>
  </si>
  <si>
    <t>AGR.09.000427</t>
  </si>
  <si>
    <t>УНС02/19-76 от 17.04.2019</t>
  </si>
  <si>
    <t>AGR.09.000533</t>
  </si>
  <si>
    <t>УНС02/19-192 от 19.08.2019</t>
  </si>
  <si>
    <t>AGR.09.000674</t>
  </si>
  <si>
    <t>УНС02/19-269 от 04.12.2019</t>
  </si>
  <si>
    <t>AGR.09.000906</t>
  </si>
  <si>
    <t>ДС №9 от 08.07.2020 к договору УНС02/18-01 от 11.01.2018</t>
  </si>
  <si>
    <t>AGR.09.000960</t>
  </si>
  <si>
    <t>ДС №10 от 28.10.2020 к договору УНС02/18-01 от 11.01.2018</t>
  </si>
  <si>
    <t>AGR.09.001205</t>
  </si>
  <si>
    <t>УНС02/21-112 от 23.08.2021</t>
  </si>
  <si>
    <t>AGR.09.001637</t>
  </si>
  <si>
    <t>УНС02/22-246 от 16.12.2022</t>
  </si>
  <si>
    <t>AGR.09.001638</t>
  </si>
  <si>
    <t>УНС02/22-247 от 13.12.2022</t>
  </si>
  <si>
    <t>AGR.09.001922</t>
  </si>
  <si>
    <t>УНС02/23-163 от 09.11.2023</t>
  </si>
  <si>
    <t>AGR.09.001923</t>
  </si>
  <si>
    <t>УНС02/23-164 от 09.11.2023</t>
  </si>
  <si>
    <t>PRD.002.100002718_COM011001</t>
  </si>
  <si>
    <t>AGR.15.000139</t>
  </si>
  <si>
    <t>Договор № СЗ02/18-69</t>
  </si>
  <si>
    <t>AGR.15.001417</t>
  </si>
  <si>
    <t>СЗ02/19-79 от 12.03.2019</t>
  </si>
  <si>
    <t>PRD.002.100002719_COM006001</t>
  </si>
  <si>
    <t>AGR.08.001105</t>
  </si>
  <si>
    <t>№СИН.02.20-48 от 17.02.2020г</t>
  </si>
  <si>
    <t>PRD.002.100002729_COM006001</t>
  </si>
  <si>
    <t>AGR.08.001061</t>
  </si>
  <si>
    <t>СИН.02.19-361 от 25.10.2019г</t>
  </si>
  <si>
    <t>PRD.002.100002739_COM004001</t>
  </si>
  <si>
    <t>AGR.06.000462</t>
  </si>
  <si>
    <t>ННГ/390/390 от 20.09.2008</t>
  </si>
  <si>
    <t>PRD.002.100002741_COM006001</t>
  </si>
  <si>
    <t>AGR.08.000004</t>
  </si>
  <si>
    <t>СИН.02.18-61 от 26.02.2018</t>
  </si>
  <si>
    <t>PRD.002.100002751_COM004001</t>
  </si>
  <si>
    <t>AGR.06.000011</t>
  </si>
  <si>
    <t>ННГ02/17-207/47-18-УНУ от 29.12.2017 г.</t>
  </si>
  <si>
    <t>AGR.06.000145</t>
  </si>
  <si>
    <t>ННГ02/18-107/48-19-УНУ от 07.12.2018 г.</t>
  </si>
  <si>
    <t>AGR.06.000171</t>
  </si>
  <si>
    <t>ННГ02/18-120 от 20.12.2018 г.</t>
  </si>
  <si>
    <t>AGR.06.000332</t>
  </si>
  <si>
    <t>ННГ 109/19-в/1253-19-УНУ от 14.10.2019 г.</t>
  </si>
  <si>
    <t>AGR.06.000679</t>
  </si>
  <si>
    <t>ННГ71/20-в от 13.11.2020 г.</t>
  </si>
  <si>
    <t>PRD.002.100002767_COM007001</t>
  </si>
  <si>
    <t>AGR.09.000200</t>
  </si>
  <si>
    <t>УНС02/18-251 от 27.11.2018</t>
  </si>
  <si>
    <t>AGR.09.000353</t>
  </si>
  <si>
    <t>УНС02/18-293 от 20.12.2018</t>
  </si>
  <si>
    <t>AGR.09.000760</t>
  </si>
  <si>
    <t>УНС02/20-35 от 06.03.2020</t>
  </si>
  <si>
    <t>PRD.002.100002767_COM014001</t>
  </si>
  <si>
    <t>AGR.30.000893</t>
  </si>
  <si>
    <t>Договор поставки (рамочный) № НО-135/2022 от 29.06.2022г.</t>
  </si>
  <si>
    <t>PRD.002.100002771_COM006001</t>
  </si>
  <si>
    <t>AGR.08.000226</t>
  </si>
  <si>
    <t>СИН.02.15-235 от 01.08.2018г.</t>
  </si>
  <si>
    <t>AGR.08.000472</t>
  </si>
  <si>
    <t>СИН.02.18-34 от 06.08.2018г.</t>
  </si>
  <si>
    <t>AGR.08.000635</t>
  </si>
  <si>
    <t>СИН.02.19-132 от 18.04.2019г.</t>
  </si>
  <si>
    <t>AGR.08.000761</t>
  </si>
  <si>
    <t>СИН.02.19-211 от 10.06.2019г.</t>
  </si>
  <si>
    <t>AGR.08.000819</t>
  </si>
  <si>
    <t>СИН.02.19-253 от 01.08.2019г.</t>
  </si>
  <si>
    <t>AGR.08.001181</t>
  </si>
  <si>
    <t>СИН.02.20-35 от 03.02.2020г.</t>
  </si>
  <si>
    <t>AGR.08.001182</t>
  </si>
  <si>
    <t>СИН.02.20-75 от 11.03.2020г.</t>
  </si>
  <si>
    <t>AGR.08.001183</t>
  </si>
  <si>
    <t>СИН.02.20-74 от 11.03.2020г.</t>
  </si>
  <si>
    <t>AGR.08.001414</t>
  </si>
  <si>
    <t>СИН.02.20-97 от 10.04.2020г.</t>
  </si>
  <si>
    <t>AGR.08.001897</t>
  </si>
  <si>
    <t>СИН.02.21-50 от 01.03.2021г.</t>
  </si>
  <si>
    <t>AGR.08.001983</t>
  </si>
  <si>
    <t>СИН.02.21-61 от 24.03.2021г.</t>
  </si>
  <si>
    <t>AGR.08.002454</t>
  </si>
  <si>
    <t>СИН.02.22-148 от 19.05.2022г.</t>
  </si>
  <si>
    <t>AGR.08.002596</t>
  </si>
  <si>
    <t>СИН.02.22-217 от 01.08.2022г.</t>
  </si>
  <si>
    <t>AGR.08.002912</t>
  </si>
  <si>
    <t>СИН.02.23-31 от 17.02.2023г.</t>
  </si>
  <si>
    <t>AGR.08.002913</t>
  </si>
  <si>
    <t>СИН.02.23-30 от 17.02.2023г.</t>
  </si>
  <si>
    <t>PRD.002.100002772_COM006001</t>
  </si>
  <si>
    <t>AGR.08.000402</t>
  </si>
  <si>
    <t>СИН.02.18-402 от 15.12.2018</t>
  </si>
  <si>
    <t>AGR.08.001058</t>
  </si>
  <si>
    <t>СИН.02.19-416 от 04.12.2019 г.</t>
  </si>
  <si>
    <t>AGR.08.001700</t>
  </si>
  <si>
    <t>СИН.02.20-236 от 09.10.2020</t>
  </si>
  <si>
    <t>AGR.08.002239</t>
  </si>
  <si>
    <t>СИН.02.21-220 от 14.09.2021</t>
  </si>
  <si>
    <t>PRD.002.100002774_COM007001</t>
  </si>
  <si>
    <t>AGR.007.000000219</t>
  </si>
  <si>
    <t>№ УНС02/17-348 от 01.11.2017 г.</t>
  </si>
  <si>
    <t>AGR.09.000404</t>
  </si>
  <si>
    <t>УНС02/19-75 от 15.04.2019</t>
  </si>
  <si>
    <t>AGR.09.000882</t>
  </si>
  <si>
    <t>ДС № 2 от 01.05.2020 к договору УНС02/17-348 от 01.11.2017 г</t>
  </si>
  <si>
    <t>PRD.002.100002778_COM006001</t>
  </si>
  <si>
    <t>AGR.08.000464</t>
  </si>
  <si>
    <t>договор №000103221//СИН.02.19-34 от 04.02.2019</t>
  </si>
  <si>
    <t>AGR.08.000988</t>
  </si>
  <si>
    <t>Договор №116500-СИН.02.19-414 от 02.12.19</t>
  </si>
  <si>
    <t>AGR.08.002354</t>
  </si>
  <si>
    <t>Договор №000139980//СИН.02.22-84 от14.03.22</t>
  </si>
  <si>
    <t>AGR.08.002367</t>
  </si>
  <si>
    <t>000139980//СИН.02.22-84 от14.03.22</t>
  </si>
  <si>
    <t>PRD.002.100002781_COM009001</t>
  </si>
  <si>
    <t>AGR.13.000276</t>
  </si>
  <si>
    <t>Договор №200/18-в от 05.12.2018</t>
  </si>
  <si>
    <t>AGR.13.000328</t>
  </si>
  <si>
    <t>Договор №СИБ192/19-в от 21.11.2019</t>
  </si>
  <si>
    <t>AGR.13.001531</t>
  </si>
  <si>
    <t>Договор №СИБ179/21-в от 12.11.2021</t>
  </si>
  <si>
    <t>AGR.13.001856</t>
  </si>
  <si>
    <t>Договор №СИБ156/22-в от 17.11.2022</t>
  </si>
  <si>
    <t>AGR.13.002121</t>
  </si>
  <si>
    <t>Договор №СИБ94/23-в от 07.09.2023</t>
  </si>
  <si>
    <t>PRD.002.100002783_COM004001</t>
  </si>
  <si>
    <t>AGR.06.000097</t>
  </si>
  <si>
    <t>ННГ02/18-91 от 01.11.2018 г.</t>
  </si>
  <si>
    <t>AGR.06.000333</t>
  </si>
  <si>
    <t>ННГ 118/19-в от 12.11.2019 г.</t>
  </si>
  <si>
    <t>AGR.06.000435</t>
  </si>
  <si>
    <t>ННГ02/17-193 от 27.11.2017 г.</t>
  </si>
  <si>
    <t>AGR.06.000678</t>
  </si>
  <si>
    <t>ННГ45/20-в от 04.09.2020 г.</t>
  </si>
  <si>
    <t>AGR.06.000844</t>
  </si>
  <si>
    <t>ННГ46/21-в от 20.09.2021 г.</t>
  </si>
  <si>
    <t>PRD.002.100002792_COM004001</t>
  </si>
  <si>
    <t>AGR.06.000149</t>
  </si>
  <si>
    <t>3628 от 14.12.2018 г.</t>
  </si>
  <si>
    <t>AGR.06.000163</t>
  </si>
  <si>
    <t>ННГ02/18- //3628 от 14.12.2018 г.</t>
  </si>
  <si>
    <t>AGR.06.000324</t>
  </si>
  <si>
    <t>3284/ННГ150/19-в от 10.12.2019 г.</t>
  </si>
  <si>
    <t>AGR.06.000661</t>
  </si>
  <si>
    <t>68 от 25.01.2021 г.</t>
  </si>
  <si>
    <t>AGR.06.000846</t>
  </si>
  <si>
    <t>44 от 16.02.2022 г.</t>
  </si>
  <si>
    <t>AGR.06.000956</t>
  </si>
  <si>
    <t>PRD.002.100002794_COM005001</t>
  </si>
  <si>
    <t>AGR.07.000212</t>
  </si>
  <si>
    <t>Дог. №КН06/18-156 от 20.09.18 г.</t>
  </si>
  <si>
    <t>AGR.07.000428</t>
  </si>
  <si>
    <t>Дог. №КН06/19-107 от 01.02.19 г.</t>
  </si>
  <si>
    <t>AGR.07.001097</t>
  </si>
  <si>
    <t>КН06/20-17 от 01.01.2020</t>
  </si>
  <si>
    <t>AGR.07.001406</t>
  </si>
  <si>
    <t>КН06/21-56 от 01.01.2021</t>
  </si>
  <si>
    <t>AGR.07.001748</t>
  </si>
  <si>
    <t>КН06/22-12 от 01.01.2022</t>
  </si>
  <si>
    <t>PRD.002.100002796_COM007001</t>
  </si>
  <si>
    <t>AGR.09.000118</t>
  </si>
  <si>
    <t>УНС02/18-209 от 02.10.2018</t>
  </si>
  <si>
    <t>PRD.002.100002796_COM011001</t>
  </si>
  <si>
    <t>AGR.15.001403</t>
  </si>
  <si>
    <t>Договор № Ч000004367/СЗ02/19-184 от 17.05.2019 г.</t>
  </si>
  <si>
    <t>AGR.15.001641</t>
  </si>
  <si>
    <t>Договор № Ч000005371 СЗ02/19-290 от 11.07.2019 года на оказа</t>
  </si>
  <si>
    <t>AGR.15.001880</t>
  </si>
  <si>
    <t>Ч000007081 от 19.09.2019г.</t>
  </si>
  <si>
    <t>PRD.002.100002797_COM006001</t>
  </si>
  <si>
    <t>AGR.08.000250</t>
  </si>
  <si>
    <t>Договор №СИН.02.18-308</t>
  </si>
  <si>
    <t>AGR.08.000931</t>
  </si>
  <si>
    <t>Договор №СИН.02.19-339 от 25.10.2019</t>
  </si>
  <si>
    <t>AGR.08.001952</t>
  </si>
  <si>
    <t>СИН.02.21-142 от 08.06.2021</t>
  </si>
  <si>
    <t>PRD.002.100002810_COM006001</t>
  </si>
  <si>
    <t>AGR.08.001335</t>
  </si>
  <si>
    <t>членский взнос</t>
  </si>
  <si>
    <t>PRD.002.100002818_COM005001</t>
  </si>
  <si>
    <t>AGR.07.000609</t>
  </si>
  <si>
    <t>Договор № КН02/19-228 от 01.08.2019</t>
  </si>
  <si>
    <t>PRD.002.100002829_COM004001</t>
  </si>
  <si>
    <t>AGR.06.000013</t>
  </si>
  <si>
    <t>PRD.002.100002833_COM011001</t>
  </si>
  <si>
    <t>AGR.15.000315</t>
  </si>
  <si>
    <t>СЗ02/18-282 от 21.08.2018</t>
  </si>
  <si>
    <t>PRD.002.100002838_COM006001</t>
  </si>
  <si>
    <t>AGR.006.000001349</t>
  </si>
  <si>
    <t>Договор №СИН.02.18-65 от 13.03.2018г</t>
  </si>
  <si>
    <t>AGR.08.000175</t>
  </si>
  <si>
    <t>СИН.02.18-127 от 25.04.2018</t>
  </si>
  <si>
    <t>AGR.08.000421</t>
  </si>
  <si>
    <t>Договор №СИН.02.18-127 от 25.04.2018г</t>
  </si>
  <si>
    <t>AGR.08.000672</t>
  </si>
  <si>
    <t>СИН.02.19-123 от 17.04.2019г</t>
  </si>
  <si>
    <t>AGR.08.001324</t>
  </si>
  <si>
    <t>СИН.02.18-15 от 24.01.2018г</t>
  </si>
  <si>
    <t>AGR.08.001477</t>
  </si>
  <si>
    <t>СИН.02.20-157 от 10.07.2020</t>
  </si>
  <si>
    <t>AGR.08.001756</t>
  </si>
  <si>
    <t>СИН.02.21-20 от 03.02.2021г</t>
  </si>
  <si>
    <t>AGR.08.003033</t>
  </si>
  <si>
    <t>СИН.02.23-187 от 03.07.2023г.</t>
  </si>
  <si>
    <t>PRD.002.100002839_COM006001</t>
  </si>
  <si>
    <t>AGR.08.000471</t>
  </si>
  <si>
    <t>СИН.02.18-398 от 10.12.2018г</t>
  </si>
  <si>
    <t>AGR.08.001140</t>
  </si>
  <si>
    <t>СИН.04.19-74 от 14.11.2019г</t>
  </si>
  <si>
    <t>AGR.08.001426</t>
  </si>
  <si>
    <t>СИН.02.20-84 от 18.03.2020г</t>
  </si>
  <si>
    <t>AGR.08.001454</t>
  </si>
  <si>
    <t>СИН.02.20-83 от 18.03.2020г</t>
  </si>
  <si>
    <t>AGR.08.002041</t>
  </si>
  <si>
    <t>СИН.02.21-117 от 18.05.2021г</t>
  </si>
  <si>
    <t>AGR.08.002080</t>
  </si>
  <si>
    <t>СИН.02.21-116 от 18.05.2021г</t>
  </si>
  <si>
    <t>AGR.08.002081</t>
  </si>
  <si>
    <t>СИН.02.21-192 от 02.08.2021г</t>
  </si>
  <si>
    <t>AGR.08.002174</t>
  </si>
  <si>
    <t>СИН.02.21-210 от 01.09.2021г</t>
  </si>
  <si>
    <t>AGR.08.002565</t>
  </si>
  <si>
    <t>СИН.02.22-86 от 23.03.2022г.</t>
  </si>
  <si>
    <t>AGR.08.003222</t>
  </si>
  <si>
    <t>СИН.02.23-311 от 03.11.2023г</t>
  </si>
  <si>
    <t>PRD.002.100002844_COM004001</t>
  </si>
  <si>
    <t>AGR.06.000058</t>
  </si>
  <si>
    <t>Договор №154916/5331519 от 13.09.2018г</t>
  </si>
  <si>
    <t>AGR.06.000059</t>
  </si>
  <si>
    <t>Договор №154917/5331531 от 13.09.2018г</t>
  </si>
  <si>
    <t>AGR.06.000334</t>
  </si>
  <si>
    <t>ННГ02/16-92//120124/5325858 от 23.05.2016г</t>
  </si>
  <si>
    <t>AGR.06.000724</t>
  </si>
  <si>
    <t>Договор №ПД-в-69-21-00816 от 04.05.2021</t>
  </si>
  <si>
    <t>AGR.06.000797</t>
  </si>
  <si>
    <t>Договор №ННГ ПД-в-51-21-02722/21-в от 24.12.2021</t>
  </si>
  <si>
    <t>AGR.06.001008</t>
  </si>
  <si>
    <t>Договор 5107840 от 16.08.23</t>
  </si>
  <si>
    <t>AGR.06.001020</t>
  </si>
  <si>
    <t>Договор №ПД-в-51-23-02340 от 04.10.2023</t>
  </si>
  <si>
    <t>PRD.002.100002845_COM006001</t>
  </si>
  <si>
    <t>AGR.08.000218</t>
  </si>
  <si>
    <t>СИН.02.18-311 от 17.10.2018г.</t>
  </si>
  <si>
    <t>AGR.08.000219</t>
  </si>
  <si>
    <t>Счёт №36020/01 от 30.10.2018</t>
  </si>
  <si>
    <t>AGR.08.000462</t>
  </si>
  <si>
    <t>ДОГОВОР № 000103221//СИН.02.19-34 от 04.02.2019</t>
  </si>
  <si>
    <t>AGR.08.000478</t>
  </si>
  <si>
    <t>СИН.02.19-34 от 04.02.2019г.</t>
  </si>
  <si>
    <t>AGR.08.001130</t>
  </si>
  <si>
    <t>000119480/СИН.02.20-52 от 13.02.2020</t>
  </si>
  <si>
    <t>AGR.08.002732</t>
  </si>
  <si>
    <t>СИН.02.22-390 от 01.12.2022</t>
  </si>
  <si>
    <t>AGR.08.002833</t>
  </si>
  <si>
    <t>СИН.02.22-411 от 14.12.2022г.</t>
  </si>
  <si>
    <t>AGR.08.002864</t>
  </si>
  <si>
    <t>СИН.02.23-41/000149729 от 09.01.2023г.</t>
  </si>
  <si>
    <t>AGR.08.002914</t>
  </si>
  <si>
    <t>СИН.02.23-102 от 24.03.2023г</t>
  </si>
  <si>
    <t>AGR.08.003028</t>
  </si>
  <si>
    <t>СИН.02.23-223/000154334/ от 22.08.2023</t>
  </si>
  <si>
    <t>AGR.08.003184</t>
  </si>
  <si>
    <t>СИН.02.23-368 от 13.12.2023</t>
  </si>
  <si>
    <t>PRD.002.100002849_COM009001</t>
  </si>
  <si>
    <t>AGR.13.000302</t>
  </si>
  <si>
    <t>Договор поставки № 19/18-и от 18.12.2018</t>
  </si>
  <si>
    <t>PRD.002.100002861_COM006001</t>
  </si>
  <si>
    <t>AGR.08.000249</t>
  </si>
  <si>
    <t>Договор №162 //СИН.02.18-313 от 22.10.2018</t>
  </si>
  <si>
    <t>AGR.08.000660</t>
  </si>
  <si>
    <t>Договор № 87 //СИН.02.19-174</t>
  </si>
  <si>
    <t>AGR.08.000661</t>
  </si>
  <si>
    <t>Договор № 89//СИН.02.19-175</t>
  </si>
  <si>
    <t>AGR.08.000930</t>
  </si>
  <si>
    <t>Договор №152-СИН.02.19-376 от 30.10.19</t>
  </si>
  <si>
    <t>AGR.08.001682</t>
  </si>
  <si>
    <t>115//СИН.02.20-230 от 01.10.2020</t>
  </si>
  <si>
    <t>AGR.08.002012</t>
  </si>
  <si>
    <t>Договор №94//СИН.02.21-152 от 11.06.2021</t>
  </si>
  <si>
    <t>AGR.08.002671</t>
  </si>
  <si>
    <t>СИН.02.22-297 от 30.09.2022</t>
  </si>
  <si>
    <t>PRD.002.100002863_COM007001</t>
  </si>
  <si>
    <t>AGR.007.000000228</t>
  </si>
  <si>
    <t>Договор №80/11 от 12.08.11г.</t>
  </si>
  <si>
    <t>PRD.002.100002865_COM006001</t>
  </si>
  <si>
    <t>AGR.08.000419</t>
  </si>
  <si>
    <t>договор №22//СИН.02.19-7 от 16.01.19 г</t>
  </si>
  <si>
    <t>AGR.08.000420</t>
  </si>
  <si>
    <t>договор №7//СИН.02.19-3 от 01.01.2019 г.</t>
  </si>
  <si>
    <t>AGR.08.000425</t>
  </si>
  <si>
    <t>СИН.02.18-413 от 19.12.18г.</t>
  </si>
  <si>
    <t>AGR.08.001163</t>
  </si>
  <si>
    <t>договор №7//СИН.02.20-17 от 10.01.2020 г.</t>
  </si>
  <si>
    <t>AGR.08.001596</t>
  </si>
  <si>
    <t>СИН.02.19-444 от 18.12.2019 г.</t>
  </si>
  <si>
    <t>AGR.08.001750</t>
  </si>
  <si>
    <t>СИН.02.20-281 от 16.11.2020</t>
  </si>
  <si>
    <t>PRD.002.100002870_COM010001</t>
  </si>
  <si>
    <t>AGR.14.000045</t>
  </si>
  <si>
    <t>договор 6/2018 от 06.03.2018</t>
  </si>
  <si>
    <t>PRD.002.100002888_COM006001</t>
  </si>
  <si>
    <t>AGR.08.000395</t>
  </si>
  <si>
    <t>Договор №СИН.02.18-349 от 14.11.2018г</t>
  </si>
  <si>
    <t>PRD.002.100002891_COM009001</t>
  </si>
  <si>
    <t>AGR.13.000098</t>
  </si>
  <si>
    <t>PRD.002.100002893_COM006001</t>
  </si>
  <si>
    <t>AGR.08.001395</t>
  </si>
  <si>
    <t>96 от 01.05.2014г.</t>
  </si>
  <si>
    <t>PRD.002.100002894_COM007001</t>
  </si>
  <si>
    <t>AGR.09.000378</t>
  </si>
  <si>
    <t>Т-99025/001//УНС02/19-74 от 18.04.2019</t>
  </si>
  <si>
    <t>PRD.002.100002902_COM002019</t>
  </si>
  <si>
    <t>AGR.03.000431</t>
  </si>
  <si>
    <t>Договор на выполнение работ № 416 (Д008521) от 12.07.2021 г.</t>
  </si>
  <si>
    <t>AGR.03.000511</t>
  </si>
  <si>
    <t>Счет на оплату №2213 от 29.12.2021г</t>
  </si>
  <si>
    <t>AGR.03.000596</t>
  </si>
  <si>
    <t>Договор № 437 (Д003922) от 10.01.2022</t>
  </si>
  <si>
    <t>PRD.002.100002911_COM004001</t>
  </si>
  <si>
    <t>AGR.06.000056</t>
  </si>
  <si>
    <t>ННГ02/18-21 от 01.08.2018</t>
  </si>
  <si>
    <t>PRD.002.100002912_COM006001</t>
  </si>
  <si>
    <t>AGR.08.000069</t>
  </si>
  <si>
    <t>№ 01/888-СОУТ//СИН.02.18-57 от 19.02.2018</t>
  </si>
  <si>
    <t>AGR.08.000526</t>
  </si>
  <si>
    <t>Договор №01/1860-ПК//СИН.02.19-86 от 27.03.2019г.</t>
  </si>
  <si>
    <t>AGR.08.000987</t>
  </si>
  <si>
    <t>№ 01/2165-СОУТ//СИН.02.19-301 от 17.09.2019</t>
  </si>
  <si>
    <t>AGR.08.001122</t>
  </si>
  <si>
    <t>1555 от 03.03.2020</t>
  </si>
  <si>
    <t>AGR.08.001458</t>
  </si>
  <si>
    <t>01/2349-СОУТ//СИН.02.20-68 от 12.03.2020г.</t>
  </si>
  <si>
    <t>AGR.08.002155</t>
  </si>
  <si>
    <t>01/3014-ПК//СИН.02.21-276 от 29.10.2021г.</t>
  </si>
  <si>
    <t>AGR.08.002567</t>
  </si>
  <si>
    <t>СИН.02.22-169 от 23.05.2022</t>
  </si>
  <si>
    <t>AGR.08.002620</t>
  </si>
  <si>
    <t>СИН.02.22-168 от 23.05.2022</t>
  </si>
  <si>
    <t>AGR.08.003189</t>
  </si>
  <si>
    <t>СИН.02.23-242 от 14.09.2023</t>
  </si>
  <si>
    <t>PRD.002.100002915_COM004001</t>
  </si>
  <si>
    <t>AGR.06.000055</t>
  </si>
  <si>
    <t>Договор №ННГ02/18-17 от 20.02.2018</t>
  </si>
  <si>
    <t>AGR.06.000214</t>
  </si>
  <si>
    <t>Договор №ННГ32/19-в от 28.02.2019</t>
  </si>
  <si>
    <t>AGR.06.000323</t>
  </si>
  <si>
    <t>Договор №ННГ148/19-в от 26.12.2019</t>
  </si>
  <si>
    <t>AGR.06.000368</t>
  </si>
  <si>
    <t>ННГ25/21-в от 04.05.2021</t>
  </si>
  <si>
    <t>AGR.06.000893</t>
  </si>
  <si>
    <t>Договор №ННГ29/22-в от 24.06.2022</t>
  </si>
  <si>
    <t>PRD.002.100002917_COM006001</t>
  </si>
  <si>
    <t>AGR.08.001352</t>
  </si>
  <si>
    <t>гос.пошлина за гос.регистр.</t>
  </si>
  <si>
    <t>PRD.002.100002918_COM006001</t>
  </si>
  <si>
    <t>AGR.08.002815</t>
  </si>
  <si>
    <t>СИН.02.22-392 от 15.12.2022г.</t>
  </si>
  <si>
    <t>PRD.002.100002920_COM006001</t>
  </si>
  <si>
    <t>AGR.08.001096</t>
  </si>
  <si>
    <t>42-Ц-СИН.02.19-449 от 25.12.2019 г.</t>
  </si>
  <si>
    <t>AGR.08.001640</t>
  </si>
  <si>
    <t>СИН.02.20-95 от 01.04.2020г.</t>
  </si>
  <si>
    <t>PRD.002.100002920_COM011001</t>
  </si>
  <si>
    <t>AGR.15.003327</t>
  </si>
  <si>
    <t>6/К/СЗ02/20-373 от 01.10.2020</t>
  </si>
  <si>
    <t>AGR.15.005251</t>
  </si>
  <si>
    <t>52/Ц/СЗ02/21-654 от 25.11.2021</t>
  </si>
  <si>
    <t>AGR.15.006418</t>
  </si>
  <si>
    <t>СЗ02/22-485//21/Ц от 22.08.2022</t>
  </si>
  <si>
    <t>AGR.15.006716</t>
  </si>
  <si>
    <t>СЗ02/22-680//30/Ц от 14.11.2022</t>
  </si>
  <si>
    <t>AGR.15.007137</t>
  </si>
  <si>
    <t>СЗ02/23-118//5/Ц от 06.03.2023</t>
  </si>
  <si>
    <t>AGR.15.007891</t>
  </si>
  <si>
    <t>СЗ02/23-570//21/Ц от 24.10.2023</t>
  </si>
  <si>
    <t>PRD.002.100002923_COM006001</t>
  </si>
  <si>
    <t>AGR.08.000007</t>
  </si>
  <si>
    <t>Договор №609/СИН.02.18-64 от 12.01.2018 г.</t>
  </si>
  <si>
    <t>AGR.08.000099</t>
  </si>
  <si>
    <t>2676 от 05.02.2018 сан-эпид экспертиза проекта СЗЗ для ПСП «</t>
  </si>
  <si>
    <t>AGR.08.001052</t>
  </si>
  <si>
    <t>Договор на проведение испытаний воды дистиллированной №409//</t>
  </si>
  <si>
    <t>AGR.08.001053</t>
  </si>
  <si>
    <t>AGR.08.001338</t>
  </si>
  <si>
    <t>Договор на проведение испытаний воды дистиллированной № 409/</t>
  </si>
  <si>
    <t>AGR.08.001688</t>
  </si>
  <si>
    <t>134//СИН.02.21-2 от 11.01.2021г (Договор на проведение испыт</t>
  </si>
  <si>
    <t>AGR.08.002873</t>
  </si>
  <si>
    <t>СИН.02.23-47/3603 от 09.03.2023г</t>
  </si>
  <si>
    <t>PRD.002.100002924_COM009001</t>
  </si>
  <si>
    <t>AGR.13.002059</t>
  </si>
  <si>
    <t>Договор поставки №СИБ97/23-в от 26.09.2023</t>
  </si>
  <si>
    <t>PRD.002.100002926_COM004001</t>
  </si>
  <si>
    <t>AGR.06.000418</t>
  </si>
  <si>
    <t>Договор №ННГ02/16-175//38706/2016 от 02.09.2016</t>
  </si>
  <si>
    <t>AGR.06.000459</t>
  </si>
  <si>
    <t>ННГ/242/04/242/04 от 26.09.2005</t>
  </si>
  <si>
    <t>AGR.06.000529</t>
  </si>
  <si>
    <t>ННГ/2005/76 от 15.02.2005</t>
  </si>
  <si>
    <t>AGR.06.000631</t>
  </si>
  <si>
    <t>Договор поставки №ННГ85/20-в от 26.11.2020</t>
  </si>
  <si>
    <t>AGR.06.000635</t>
  </si>
  <si>
    <t>ННГ85/20-в от 26.11.2020</t>
  </si>
  <si>
    <t>AGR.06.000652</t>
  </si>
  <si>
    <t>Договор поставки №238-03 от 12.12.2020</t>
  </si>
  <si>
    <t>PRD.002.100002930_COM006001</t>
  </si>
  <si>
    <t>AGR.08.000598</t>
  </si>
  <si>
    <t>СИН.02.19-145 от 30.04.2019г.</t>
  </si>
  <si>
    <t>AGR.08.000773</t>
  </si>
  <si>
    <t>СИН.02.19-216 от 01.07.2019г.</t>
  </si>
  <si>
    <t>AGR.08.000873</t>
  </si>
  <si>
    <t>СИН.02.19-275 от 27.08.2019 г.</t>
  </si>
  <si>
    <t>AGR.08.000912</t>
  </si>
  <si>
    <t>СИН.02.19-351 от 28.10.2019</t>
  </si>
  <si>
    <t>AGR.08.000933</t>
  </si>
  <si>
    <t>СИН.02.19-323 от 10.10.2019 г.</t>
  </si>
  <si>
    <t>AGR.08.000934</t>
  </si>
  <si>
    <t>СИН.02.19-322 от 08.10.2019 г.</t>
  </si>
  <si>
    <t>AGR.08.000935</t>
  </si>
  <si>
    <t>СИН.02.19-351 от 28.10.2019 г.</t>
  </si>
  <si>
    <t>AGR.08.000976</t>
  </si>
  <si>
    <t>СИН.02.19-380 от 13.11.2019</t>
  </si>
  <si>
    <t>AGR.08.001168</t>
  </si>
  <si>
    <t>108-20А/СИН.02.20-96 от 23.03.2020г</t>
  </si>
  <si>
    <t>AGR.08.001522</t>
  </si>
  <si>
    <t>СИН.02.20-191 от 25.08.2020г.</t>
  </si>
  <si>
    <t>AGR.08.001536</t>
  </si>
  <si>
    <t>308-20А//СИН.02.20-207 от 14.09.2020г.</t>
  </si>
  <si>
    <t>AGR.08.001537</t>
  </si>
  <si>
    <t>309-20А//СИН.02.20-209 от 14.09.2020г.</t>
  </si>
  <si>
    <t>AGR.08.001559</t>
  </si>
  <si>
    <t>332-20А//СИН.02.20-228 от 05.10.2020г.</t>
  </si>
  <si>
    <t>AGR.08.001607</t>
  </si>
  <si>
    <t>СИН.02.20-232 от 07.10.2020</t>
  </si>
  <si>
    <t>AGR.08.001650</t>
  </si>
  <si>
    <t>361-20А//СИН.02.20-301 от 01.11.2020</t>
  </si>
  <si>
    <t>AGR.08.001677</t>
  </si>
  <si>
    <t>398-20А//СИН.02.20-340 от 17.12.2020</t>
  </si>
  <si>
    <t>AGR.08.001919</t>
  </si>
  <si>
    <t>279-21А//СИН.02.21-115 от 17.05.2021</t>
  </si>
  <si>
    <t>AGR.08.001999</t>
  </si>
  <si>
    <t>377-21А//СИН.02.21-162 от 06.07.2021</t>
  </si>
  <si>
    <t>AGR.08.002052</t>
  </si>
  <si>
    <t>451-21А//СИН.02.21-196 от 05.08.2021</t>
  </si>
  <si>
    <t>AGR.08.002131</t>
  </si>
  <si>
    <t>657-21А//СИН.02.21-287 от 12.11.2021</t>
  </si>
  <si>
    <t>AGR.08.002453</t>
  </si>
  <si>
    <t>1097-21А//СИН 02.22-145 от 17.05.2022</t>
  </si>
  <si>
    <t>AGR.08.002477</t>
  </si>
  <si>
    <t>1131-21/СИН 02.22-177 от 14.06.2022г.</t>
  </si>
  <si>
    <t>AGR.08.002508</t>
  </si>
  <si>
    <t>СИН.02.22-198 от 05.07.2022</t>
  </si>
  <si>
    <t>AGR.08.002627</t>
  </si>
  <si>
    <t>СИН.02.22-280/1238-21А от 19.09.2022</t>
  </si>
  <si>
    <t>AGR.08.002731</t>
  </si>
  <si>
    <t>СИН.02.22-400 от 13.12.2022</t>
  </si>
  <si>
    <t>AGR.08.002828</t>
  </si>
  <si>
    <t>СИН.02.23-21 от 06.02.2023</t>
  </si>
  <si>
    <t>AGR.08.002858</t>
  </si>
  <si>
    <t>СИН.02.23-39 от 06.03.2023</t>
  </si>
  <si>
    <t>AGR.08.002933</t>
  </si>
  <si>
    <t>СИН.02.23-129/1508-21А от 15.05.2023</t>
  </si>
  <si>
    <t>AGR.08.003107</t>
  </si>
  <si>
    <t>СИН.02.23-244/1681-21А от 13.09.2023</t>
  </si>
  <si>
    <t>PRD.002.100002930_COM011001</t>
  </si>
  <si>
    <t>AGR.15.003774</t>
  </si>
  <si>
    <t>033-21А/СЗ02/21-45 от 01.02.2021</t>
  </si>
  <si>
    <t>AGR.15.003775</t>
  </si>
  <si>
    <t>040-21А/CЗ02/21-42 от 08.02.2021</t>
  </si>
  <si>
    <t>AGR.15.004486</t>
  </si>
  <si>
    <t>040-21А/СЗ02/21-42 от 08.02.2021 г.</t>
  </si>
  <si>
    <t>AGR.15.004505</t>
  </si>
  <si>
    <t>033-21А/СЗ02/21-45 от 01.02.2021 г.</t>
  </si>
  <si>
    <t>PRD.002.100002932_COM004001</t>
  </si>
  <si>
    <t>AGR.06.000453</t>
  </si>
  <si>
    <t>ННГ02/14-318//К-1294/14-ЗСТТК от 28.10.2014 _ л/сч 100000003</t>
  </si>
  <si>
    <t>AGR.06.000454</t>
  </si>
  <si>
    <t>ННГ02/14-319//К-1292/14-ЗСТТК от 28.10.2014 _ л/сч 100000003</t>
  </si>
  <si>
    <t>PRD.002.100002938_COM010001</t>
  </si>
  <si>
    <t>AGR.14.000465</t>
  </si>
  <si>
    <t>Договор № СФ-00374381 от 27.12.2022</t>
  </si>
  <si>
    <t>PRD.002.100002943_COM011001</t>
  </si>
  <si>
    <t>AGR.15.000269</t>
  </si>
  <si>
    <t>СЗ02/18-199 от 25.05.2018г.</t>
  </si>
  <si>
    <t>AGR.15.001540</t>
  </si>
  <si>
    <t>СЗ02/19-145 от 01.04.2019 г.</t>
  </si>
  <si>
    <t>AGR.15.002096</t>
  </si>
  <si>
    <t>СЗ02/19-401 от 25.09.2019 г.</t>
  </si>
  <si>
    <t>PRD.002.100002945_COM009001</t>
  </si>
  <si>
    <t>AGR.014.000001015</t>
  </si>
  <si>
    <t>Договор аренды зем. участка №2016/А-1-зу от 25.01.2016 г.</t>
  </si>
  <si>
    <t>AGR.014.000001016</t>
  </si>
  <si>
    <t>Договор аренды зем. участка №2016/А-2-зу от 25.01.2016 г.</t>
  </si>
  <si>
    <t>AGR.014.000001017</t>
  </si>
  <si>
    <t>Договор аренды зем. участка №2016/А-3-зу от 25.01.2016 г.</t>
  </si>
  <si>
    <t>AGR.13.000727</t>
  </si>
  <si>
    <t>Договор аренды зем. участка №2019/А-10-зу от 31.10.2019</t>
  </si>
  <si>
    <t>AGR.13.000728</t>
  </si>
  <si>
    <t>Договор аренды зем. участка №2019/А-11-зу от 31.10.2019</t>
  </si>
  <si>
    <t>AGR.13.001425</t>
  </si>
  <si>
    <t>Договор аренды зем. участка №2021/А-6-зу от 29.07.2021</t>
  </si>
  <si>
    <t>PRD.002.100002946_COM004001</t>
  </si>
  <si>
    <t>AGR.013.000001478</t>
  </si>
  <si>
    <t>ННГ02/16-260 от 26.12.2016 г.</t>
  </si>
  <si>
    <t>AGR.06.000012</t>
  </si>
  <si>
    <t>ННГ01/18-6 от 02.04.2018</t>
  </si>
  <si>
    <t>AGR.06.000137</t>
  </si>
  <si>
    <t>ННГ02/18-122 от 21.12.2018 г.</t>
  </si>
  <si>
    <t>AGR.06.000159</t>
  </si>
  <si>
    <t>ННГ02/18-37 от 27.12.2018</t>
  </si>
  <si>
    <t>AGR.06.000179</t>
  </si>
  <si>
    <t>ННГ27/19-в от 12.02.2019 г.</t>
  </si>
  <si>
    <t>AGR.06.000347</t>
  </si>
  <si>
    <t>ННГ3/20-в от 17.01.2020 г.</t>
  </si>
  <si>
    <t>AGR.06.000348</t>
  </si>
  <si>
    <t>ННГ142/19-в от 17.12.2019 г.</t>
  </si>
  <si>
    <t>AGR.06.000359</t>
  </si>
  <si>
    <t>ННГ2/20-и от 01.01.2020</t>
  </si>
  <si>
    <t>AGR.06.000653</t>
  </si>
  <si>
    <t>Договр № ННГ72/20-в от 13.11.2020г.</t>
  </si>
  <si>
    <t>AGR.06.000664</t>
  </si>
  <si>
    <t>ННГ1/21-и от 01.01.2021</t>
  </si>
  <si>
    <t>AGR.06.000670</t>
  </si>
  <si>
    <t>ННГ61/20-в от 21.10.2020 г.</t>
  </si>
  <si>
    <t>AGR.06.000815</t>
  </si>
  <si>
    <t>Договор № ННГ63/21-в от 26.10.2021 г.</t>
  </si>
  <si>
    <t>AGR.06.000823</t>
  </si>
  <si>
    <t>ННГ1/22-и от 01.01.2022</t>
  </si>
  <si>
    <t>AGR.06.000954</t>
  </si>
  <si>
    <t>Договор №ННГ3/23-и от 01.01.2023</t>
  </si>
  <si>
    <t>AGR.06.000957</t>
  </si>
  <si>
    <t>Договор №ННГ58/22-в от 07.12.2022</t>
  </si>
  <si>
    <t>PRD.002.100002949_COM006001</t>
  </si>
  <si>
    <t>AGR.08.002859</t>
  </si>
  <si>
    <t>СИН.04.23-5/49/ВК/ от 14.03.2023г.</t>
  </si>
  <si>
    <t>PRD.002.100002950_COM006001</t>
  </si>
  <si>
    <t>AGR.08.001560</t>
  </si>
  <si>
    <t>Счёт № 0000000327/1610 от 07.10.2020г.</t>
  </si>
  <si>
    <t>AGR.08.002015</t>
  </si>
  <si>
    <t>Счёт № 0000000248/1610 от 26.07.2021г.</t>
  </si>
  <si>
    <t>PRD.002.100002965_COM007001</t>
  </si>
  <si>
    <t>AGR.007.000000089</t>
  </si>
  <si>
    <t>ДС №1 от 23.06.2017 к договору УНС02/17-24 от 20.02.2017</t>
  </si>
  <si>
    <t>AGR.007.000000136</t>
  </si>
  <si>
    <t>ДС №4 от 18.12.2017 к договору УНС02/15-272 от 25.12.2015</t>
  </si>
  <si>
    <t>AGR.007.000000222</t>
  </si>
  <si>
    <t>ДС №1 от 20.12.2017 к договору УНС02/17-29 от 02.03.2017</t>
  </si>
  <si>
    <t>AGR.007.000000240</t>
  </si>
  <si>
    <t>УНС02/18-66 от 20.04.2018</t>
  </si>
  <si>
    <t>AGR.007.000000241</t>
  </si>
  <si>
    <t>УНС02/18-67 от 20.04.2018</t>
  </si>
  <si>
    <t>AGR.09.000243</t>
  </si>
  <si>
    <t>УНС02/18-288 от 20.12.2018</t>
  </si>
  <si>
    <t>AGR.09.000653</t>
  </si>
  <si>
    <t>УНС02/19-256 от 19.11.2019</t>
  </si>
  <si>
    <t>AGR.09.000887</t>
  </si>
  <si>
    <t>УНС02/20-73 от 10.06.2020</t>
  </si>
  <si>
    <t>AGR.09.001004</t>
  </si>
  <si>
    <t>УНС02/20-140 от 23.11.2020</t>
  </si>
  <si>
    <t>AGR.09.001159</t>
  </si>
  <si>
    <t>ДС №1 от 18.06.2021 к договору УНС02/20-140 от 23.11.2020</t>
  </si>
  <si>
    <t>AGR.09.001289</t>
  </si>
  <si>
    <t>ДС №2 от 30.12.2021 к договору УНС02/20-140 от 23.11.2020</t>
  </si>
  <si>
    <t>AGR.09.001296</t>
  </si>
  <si>
    <t>УНС02/22-4 от 10.01.2022</t>
  </si>
  <si>
    <t>AGR.09.001345</t>
  </si>
  <si>
    <t>УНС02/22-24 от 21.02.2022</t>
  </si>
  <si>
    <t>AGR.09.001346</t>
  </si>
  <si>
    <t>УНС02/22-36 от 17.03.2022</t>
  </si>
  <si>
    <t>AGR.09.001608</t>
  </si>
  <si>
    <t>ДС №3 от 20.10.2022 к договору УНС02/20-140 от 23.11.2020</t>
  </si>
  <si>
    <t>AGR.09.001649</t>
  </si>
  <si>
    <t>ДС №4 от 15.12.2022 к договору УНС02/20-140 от 23.11.2020</t>
  </si>
  <si>
    <t>AGR.09.001766</t>
  </si>
  <si>
    <t>УНС02/23-104 от 08.08.2023</t>
  </si>
  <si>
    <t>AGR.09.001833</t>
  </si>
  <si>
    <t>УНС02/23-123 от 21.09.2023</t>
  </si>
  <si>
    <t>AGR.09.001867</t>
  </si>
  <si>
    <t>УНС02/23-145 от 25.10.2023</t>
  </si>
  <si>
    <t>PRD.002.100002965_COM011001</t>
  </si>
  <si>
    <t>AGR.15.002806</t>
  </si>
  <si>
    <t>СЗ02/18-65 от 15.02.2018 г.</t>
  </si>
  <si>
    <t>PRD.002.100002969_COM006001</t>
  </si>
  <si>
    <t>AGR.08.001337</t>
  </si>
  <si>
    <t>заправка картриджа договор № 79237 от 18.09.08</t>
  </si>
  <si>
    <t>PRD.002.100002971_COM007001</t>
  </si>
  <si>
    <t>AGR.007.000000022</t>
  </si>
  <si>
    <t>УНС02/16-133 от 28.07.2016</t>
  </si>
  <si>
    <t>AGR.007.000000132</t>
  </si>
  <si>
    <t>УНС 02/16-168</t>
  </si>
  <si>
    <t>AGR.007.000000209</t>
  </si>
  <si>
    <t>ДС №3 от 22.10.2018 к договору УНС02/17-416 от 01.12.2017</t>
  </si>
  <si>
    <t>AGR.007.000000238</t>
  </si>
  <si>
    <t>УНС02/18-12 от 15.01.2018</t>
  </si>
  <si>
    <t>AGR.007.000000243</t>
  </si>
  <si>
    <t>УНС02/18-62 от 19.03.2018</t>
  </si>
  <si>
    <t>PRD.002.100002990_COM001000</t>
  </si>
  <si>
    <t>AGR.01.000690</t>
  </si>
  <si>
    <t>НФ02/15-91 от 02.11.2015 рубли</t>
  </si>
  <si>
    <t>PRD.002.100002990_COM005001</t>
  </si>
  <si>
    <t>AGR.07.000524</t>
  </si>
  <si>
    <t>HPA/060-19 // КН06/19-154 от 01.04.2019</t>
  </si>
  <si>
    <t>AGR.07.000525</t>
  </si>
  <si>
    <t>AGR.07.001194</t>
  </si>
  <si>
    <t>КН02/20-185 от 09.11.2020 г USD</t>
  </si>
  <si>
    <t>PRD.002.100002990_COM006001</t>
  </si>
  <si>
    <t>AGR.08.000053</t>
  </si>
  <si>
    <t>СИН.02.18-116 от 18.04.2018</t>
  </si>
  <si>
    <t>AGR.08.000717</t>
  </si>
  <si>
    <t>№HPA/059-19// СИН.02.19-89 от 01.04.2019</t>
  </si>
  <si>
    <t>AGR.08.001100</t>
  </si>
  <si>
    <t>№HPA/202-19//СИН.02.19-350 от 31.10.2019</t>
  </si>
  <si>
    <t>PRD.002.100002990_COM007001</t>
  </si>
  <si>
    <t>AGR.09.000508</t>
  </si>
  <si>
    <t>УНС02/19-117 от 21.05.2019</t>
  </si>
  <si>
    <t>PRD.002.100002990_COM009001</t>
  </si>
  <si>
    <t>AGR.13.000544</t>
  </si>
  <si>
    <t>Договор №НРА/058-19 от 22.04.2019</t>
  </si>
  <si>
    <t>PRD.002.100002990_COM010001</t>
  </si>
  <si>
    <t>AGR.14.000051</t>
  </si>
  <si>
    <t>Договор поставки НПА/192-18</t>
  </si>
  <si>
    <t>AGR.14.000052</t>
  </si>
  <si>
    <t>Сублицензионный договор НПА/193-18</t>
  </si>
  <si>
    <t>AGR.14.000346</t>
  </si>
  <si>
    <t>PRD.002.100002990_COM011001</t>
  </si>
  <si>
    <t>AGR.15.002387</t>
  </si>
  <si>
    <t>HPA/229-19 / СЗ02/19-612 от 25.12.2019</t>
  </si>
  <si>
    <t>AGR.15.002838</t>
  </si>
  <si>
    <t>НРА/170-17/СЗ02/17-104 от 24.08.2017г.</t>
  </si>
  <si>
    <t>PRD.002.100002995_COM001000</t>
  </si>
  <si>
    <t>AGR.01.000928</t>
  </si>
  <si>
    <t>224 // DS AS 1043//НФ02/21-70 от 10.09.2021</t>
  </si>
  <si>
    <t>PRD.002.100002995_COM014001</t>
  </si>
  <si>
    <t>AGR.30.000253</t>
  </si>
  <si>
    <t>счет 740 от 31.10.20 (223,20)</t>
  </si>
  <si>
    <t>AGR.30.000254</t>
  </si>
  <si>
    <t>счет 847 от 30.11.20 (223,20)</t>
  </si>
  <si>
    <t>AGR.30.000255</t>
  </si>
  <si>
    <t>счф 914 от 31.12.2020 (223,20)</t>
  </si>
  <si>
    <t>AGR.30.000256</t>
  </si>
  <si>
    <t>счф 847 от 30.11.2020 (223,20)</t>
  </si>
  <si>
    <t>AGR.30.000257</t>
  </si>
  <si>
    <t>счф 740 от 31.10.2020 (223,20)</t>
  </si>
  <si>
    <t>PRD.002.100002996_COM001000</t>
  </si>
  <si>
    <t>AGR.01.000587</t>
  </si>
  <si>
    <t>1-ARJMN30 от 17.02.2020</t>
  </si>
  <si>
    <t>PRD.002.100002996_COM014002</t>
  </si>
  <si>
    <t>AGR.32.000014</t>
  </si>
  <si>
    <t>Основной договор USD</t>
  </si>
  <si>
    <t>PRD.002.100003003_COM001000</t>
  </si>
  <si>
    <t>AGR.01.000056</t>
  </si>
  <si>
    <t>10/2019//НФ02/18-87 от 08.10.2018</t>
  </si>
  <si>
    <t>PRD.002.100003004_COM009001</t>
  </si>
  <si>
    <t>AGR.013.000001574</t>
  </si>
  <si>
    <t>Договор №211/17-в от 16.01.2017г.</t>
  </si>
  <si>
    <t>AGR.13.000307</t>
  </si>
  <si>
    <t>Договор поставки СИБ3/19-и от 01.01.2019</t>
  </si>
  <si>
    <t>AGR.13.000586</t>
  </si>
  <si>
    <t>Договор купли-продажи №СИБ12/19-и от 01.07.2019</t>
  </si>
  <si>
    <t>AGR.13.000587</t>
  </si>
  <si>
    <t>Договор купли-продажи №СИБ13/19-и от 01.07.2019</t>
  </si>
  <si>
    <t>AGR.13.000588</t>
  </si>
  <si>
    <t>Договор купли-продажи №СИБ14/19-и от 01.07.2019</t>
  </si>
  <si>
    <t>AGR.13.000589</t>
  </si>
  <si>
    <t>Договор купли-продажи №СИБ15/19-и от 01.07.2019</t>
  </si>
  <si>
    <t>AGR.13.000590</t>
  </si>
  <si>
    <t>Договор купли-продажи №СИБ16/19-и от 01.07.2019</t>
  </si>
  <si>
    <t>AGR.13.000591</t>
  </si>
  <si>
    <t>Договор купли-продажи №СИБ17/19-и от 01.07.2019</t>
  </si>
  <si>
    <t>AGR.13.000592</t>
  </si>
  <si>
    <t>Договор купли-продажи №СИБ18/19-и от 01.07.2019</t>
  </si>
  <si>
    <t>AGR.13.000593</t>
  </si>
  <si>
    <t>Договор купли-продажи №СИБ19/19-и от 01.07.2019</t>
  </si>
  <si>
    <t>PRD.002.100003006_COM009001</t>
  </si>
  <si>
    <t>AGR.13.000301</t>
  </si>
  <si>
    <t>Договор №217/18-в от 01.01.2019г.</t>
  </si>
  <si>
    <t>AGR.13.000830</t>
  </si>
  <si>
    <t>Договор №8 от 02.12.2019г.</t>
  </si>
  <si>
    <t>AGR.13.001186</t>
  </si>
  <si>
    <t>Договор №СИБ220/20-в от 29.12.2020</t>
  </si>
  <si>
    <t>AGR.13.001522</t>
  </si>
  <si>
    <t>Договор №СИБ221/21-в от 20.12.2021</t>
  </si>
  <si>
    <t>AGR.13.001882</t>
  </si>
  <si>
    <t>Договор №СИБ179/22-в от 28.11.2022</t>
  </si>
  <si>
    <t>AGR.13.002092</t>
  </si>
  <si>
    <t>Договор №СИБ187/23-в от 08.12.2023</t>
  </si>
  <si>
    <t>PRD.002.100003010_COM005001</t>
  </si>
  <si>
    <t>AGR.07.001614</t>
  </si>
  <si>
    <t>КН05/22-60 от 20.01.22</t>
  </si>
  <si>
    <t>PRD.002.100003011_COM005001</t>
  </si>
  <si>
    <t>AGR.07.000208</t>
  </si>
  <si>
    <t>Дог. №КН05/18-169 от 06.11.18</t>
  </si>
  <si>
    <t>AGR.07.000280</t>
  </si>
  <si>
    <t>Дог. №КН06/19-80 от 01.01.19</t>
  </si>
  <si>
    <t>AGR.07.000394</t>
  </si>
  <si>
    <t>Дог. №КН06/19-78 от 01.01.19</t>
  </si>
  <si>
    <t>AGR.07.000533</t>
  </si>
  <si>
    <t>Дог. № КН05/19-206 от 27.05.2019</t>
  </si>
  <si>
    <t>AGR.07.000699</t>
  </si>
  <si>
    <t>Дог. № КН05/19-312 от 23.12.2019</t>
  </si>
  <si>
    <t>AGR.07.000766</t>
  </si>
  <si>
    <t>КН06/20-19 от 01.01.2020</t>
  </si>
  <si>
    <t>AGR.07.000767</t>
  </si>
  <si>
    <t>КН06/20-14 от 01.01.2020</t>
  </si>
  <si>
    <t>AGR.07.000768</t>
  </si>
  <si>
    <t>AGR.07.001116</t>
  </si>
  <si>
    <t>Договор № КН05/20-149 от 24.08.2020 г.Система телемеханики.</t>
  </si>
  <si>
    <t>AGR.07.001264</t>
  </si>
  <si>
    <t>КН06/21-77 от 09.02.2021</t>
  </si>
  <si>
    <t>AGR.07.001265</t>
  </si>
  <si>
    <t>КН06/21-78 от 09.02.2021</t>
  </si>
  <si>
    <t>PRD.002.100003011_COM014001</t>
  </si>
  <si>
    <t>AGR.30.000127</t>
  </si>
  <si>
    <t>Договор 176/2020 от 01.01.2021 г.</t>
  </si>
  <si>
    <t>AGR.30.000128</t>
  </si>
  <si>
    <t>Договор № 161/2021 от 01.09.2021</t>
  </si>
  <si>
    <t>AGR.30.000129</t>
  </si>
  <si>
    <t>Договор № РА10/21 от 29.10.2021</t>
  </si>
  <si>
    <t>AGR.30.000927</t>
  </si>
  <si>
    <t>Договор подряда № 156/2022 от 05.08.2022г.</t>
  </si>
  <si>
    <t>AGR.30.000994</t>
  </si>
  <si>
    <t>Договор НО-97/2022 от 25.05.2022г.</t>
  </si>
  <si>
    <t>AGR.30.001068</t>
  </si>
  <si>
    <t>Договор подряда № НО-5/2022 от 08.06.2022г.</t>
  </si>
  <si>
    <t>AGR.30.001214</t>
  </si>
  <si>
    <t>Договор НО/23-90 от 01.06.2023</t>
  </si>
  <si>
    <t>AGR.30.001310</t>
  </si>
  <si>
    <t>Договор НО/23-131 от 21.08.2023</t>
  </si>
  <si>
    <t>PRD.002.100003016_COM005001</t>
  </si>
  <si>
    <t>AGR.07.000145</t>
  </si>
  <si>
    <t>Дог №КН05/18-36 от 01.03.2018</t>
  </si>
  <si>
    <t>PRD.002.100003018_COM014002</t>
  </si>
  <si>
    <t>AGR.32.000148</t>
  </si>
  <si>
    <t>Договор № КН-36/2021 от 27.05.2021г</t>
  </si>
  <si>
    <t>PRD.002.100003022_COM002019</t>
  </si>
  <si>
    <t>AGR.03.000109</t>
  </si>
  <si>
    <t>2/2019 (Д01761900)</t>
  </si>
  <si>
    <t>AGR.03.000348</t>
  </si>
  <si>
    <t>Договор поставки №Д014820 от 01.01.2021 г.</t>
  </si>
  <si>
    <t>PRD.002.100003025_COM006001</t>
  </si>
  <si>
    <t>AGR.006.000000116</t>
  </si>
  <si>
    <t>Договор № НКС.02.17-3 от 13.03.2017 г</t>
  </si>
  <si>
    <t>PRD.002.100003027_COM001000</t>
  </si>
  <si>
    <t>AGR.01.000392</t>
  </si>
  <si>
    <t>НФ01/19-13 от 28.10.2019</t>
  </si>
  <si>
    <t>PRD.002.100003027_COM009001</t>
  </si>
  <si>
    <t>AGR.13.000691</t>
  </si>
  <si>
    <t>Договор НФ01/19-13 от 28.10.2019</t>
  </si>
  <si>
    <t>PRD.002.100003029_COM007001</t>
  </si>
  <si>
    <t>AGR.09.000836</t>
  </si>
  <si>
    <t>УНС02/16-38 от 01.03.2016</t>
  </si>
  <si>
    <t>PRD.002.100003032_COM005001</t>
  </si>
  <si>
    <t>AGR.07.000484</t>
  </si>
  <si>
    <t>Дог №0702-19/000817//КН01/19-204 от 18.06.2019</t>
  </si>
  <si>
    <t>PRD.002.100003033_COM005001</t>
  </si>
  <si>
    <t>AGR.07.000123</t>
  </si>
  <si>
    <t>Мировое Соглашение от 06.09.2018 г.</t>
  </si>
  <si>
    <t>AGR.07.000126</t>
  </si>
  <si>
    <t>Дело А-2910669/2018 г.</t>
  </si>
  <si>
    <t>AGR.07.000590</t>
  </si>
  <si>
    <t>Договор № КН02/19-161 от 15.04.2019 г.</t>
  </si>
  <si>
    <t>PRD.002.100003034_</t>
  </si>
  <si>
    <t>AGR.07.001831</t>
  </si>
  <si>
    <t>ХКГ-001/23-ОУ/д/КН06/23-38 от 01.01.23</t>
  </si>
  <si>
    <t>PRD.002.100003034_COM005001</t>
  </si>
  <si>
    <t>AGR.005.000000029</t>
  </si>
  <si>
    <t>Дог.№ХКГ-005/16-ПБ от 01.03.2016</t>
  </si>
  <si>
    <t>AGR.07.000314</t>
  </si>
  <si>
    <t>Дог.№ХКГ-001/19-ОУ/Д от 01.01.2019</t>
  </si>
  <si>
    <t>AGR.07.001225</t>
  </si>
  <si>
    <t>Письмо о возмещении убытков б/н от 14.01.2021 г.</t>
  </si>
  <si>
    <t>AGR.07.001950</t>
  </si>
  <si>
    <t>КН02/23-987 от 06.06.2023</t>
  </si>
  <si>
    <t>AGR.07.001953</t>
  </si>
  <si>
    <t>КН02/23-98 от 06.06.23</t>
  </si>
  <si>
    <t>PRD.002.100003035_COM005001</t>
  </si>
  <si>
    <t>AGR.07.000911</t>
  </si>
  <si>
    <t>Дог. №КН06/16-192 от 20.12.16</t>
  </si>
  <si>
    <t>PRD.002.100003036_COM005001</t>
  </si>
  <si>
    <t>AGR.07.000334</t>
  </si>
  <si>
    <t>Дог. №КН06/19-96 от 01.01.19г.</t>
  </si>
  <si>
    <t>AGR.07.000753</t>
  </si>
  <si>
    <t>КН06/20-66 от 01.01.2020г.</t>
  </si>
  <si>
    <t>AGR.07.001541</t>
  </si>
  <si>
    <t>КН06/22-35 от 01.01.2022г.</t>
  </si>
  <si>
    <t>AGR.07.002162</t>
  </si>
  <si>
    <t>Договор КН06/24-48 от 01.01.2024г.</t>
  </si>
  <si>
    <t>PRD.002.100003036_COM014001</t>
  </si>
  <si>
    <t>AGR.30.000828</t>
  </si>
  <si>
    <t>Договор оказания услуг № НО-78/2022 от 11.05.2022г.</t>
  </si>
  <si>
    <t>PRD.002.100003038_COM005001</t>
  </si>
  <si>
    <t>AGR.07.000325</t>
  </si>
  <si>
    <t>Договор № КН02/19-98 от 14.01.2019 г.</t>
  </si>
  <si>
    <t>AGR.07.000916</t>
  </si>
  <si>
    <t>Дог. №КН06/17-18//НПО-17-006Д от 25.01.17</t>
  </si>
  <si>
    <t>PRD.002.100003039_COM009001</t>
  </si>
  <si>
    <t>AGR.13.000288</t>
  </si>
  <si>
    <t>Договор №216/18-в от 13.12.2018</t>
  </si>
  <si>
    <t>AGR.13.000777</t>
  </si>
  <si>
    <t>Договор №СИБ205/19-в от 03.12.2019</t>
  </si>
  <si>
    <t>AGR.13.001173</t>
  </si>
  <si>
    <t>Договор №96/20-в от 01.01.2021</t>
  </si>
  <si>
    <t>AGR.13.001509</t>
  </si>
  <si>
    <t>Договор №29/в-22 от 14.12.2021</t>
  </si>
  <si>
    <t>AGR.13.001817</t>
  </si>
  <si>
    <t>Договор №93/с-23 от 07.12.2022</t>
  </si>
  <si>
    <t>AGR.13.002130</t>
  </si>
  <si>
    <t>Договор №93/с-24 от 01.01.2024</t>
  </si>
  <si>
    <t>PRD.002.100003040_COM009001</t>
  </si>
  <si>
    <t>AGR.13.000088</t>
  </si>
  <si>
    <t>Договор №102/18 от 01.05.2018</t>
  </si>
  <si>
    <t>PRD.002.100003041_COM014001</t>
  </si>
  <si>
    <t>AGR.30.000720</t>
  </si>
  <si>
    <t>Договор №НО11/2022/ОН-02/22-01 от 02.02.2022</t>
  </si>
  <si>
    <t>PRD.002.100003041_COM014006</t>
  </si>
  <si>
    <t>AGR.31.000033</t>
  </si>
  <si>
    <t>Договор № ОН-06/23-01/ЮЛ//АК/23-4 от 15.06.2023</t>
  </si>
  <si>
    <t>PRD.002.100004000_COM011001</t>
  </si>
  <si>
    <t>AGR.15.001588</t>
  </si>
  <si>
    <t>Решение от 16.07.2019г.</t>
  </si>
  <si>
    <t>AGR.15.003472</t>
  </si>
  <si>
    <t>Решение от 20.11.2020г.</t>
  </si>
  <si>
    <t>PRD.002.100009015_COM001000</t>
  </si>
  <si>
    <t>AGR.01.000201</t>
  </si>
  <si>
    <t>Счет №3138Р/04 от 15.03.2019</t>
  </si>
  <si>
    <t>PRD.002.100009015_COM004001</t>
  </si>
  <si>
    <t>AGR.06.000437</t>
  </si>
  <si>
    <t>PRD.002.100009017_COM002019</t>
  </si>
  <si>
    <t>AGR.03.000089</t>
  </si>
  <si>
    <t>№ Д01041900</t>
  </si>
  <si>
    <t>AGR.03.000494</t>
  </si>
  <si>
    <t>Договор на ремонт и техническое обслуживание транспортных ср</t>
  </si>
  <si>
    <t>AGR.10.004495</t>
  </si>
  <si>
    <t>Договор № ОКБ02/23-472 от 18.12.2023</t>
  </si>
  <si>
    <t>PRD.002.100009038_COM002019</t>
  </si>
  <si>
    <t>AGR.03.000368</t>
  </si>
  <si>
    <t>Договор поставки Д001321 от 04.02.2021 г.</t>
  </si>
  <si>
    <t>PRD.002.100009040_COM005001</t>
  </si>
  <si>
    <t>AGR.07.000392</t>
  </si>
  <si>
    <t>Договор № 4/24-02/19 от 01.01.2019</t>
  </si>
  <si>
    <t>AGR.07.000498</t>
  </si>
  <si>
    <t>Договор № КН06/19-54 от 01.01.2019</t>
  </si>
  <si>
    <t>AGR.07.000733</t>
  </si>
  <si>
    <t>Договор № КН06/20-48 от 01.01.2020</t>
  </si>
  <si>
    <t>AGR.07.001268</t>
  </si>
  <si>
    <t>КН06/21-32 от 01.01.2021</t>
  </si>
  <si>
    <t>AGR.07.002023</t>
  </si>
  <si>
    <t>КН06/23-131 от 01.01.2023</t>
  </si>
  <si>
    <t>AGR.07.002072</t>
  </si>
  <si>
    <t>КН06/23-131 от 01.09.23</t>
  </si>
  <si>
    <t>PRD.002.100009040_COM010001</t>
  </si>
  <si>
    <t>AGR.14.000057</t>
  </si>
  <si>
    <t>Договор поставки №НГПТ2011-2018 от 20.11.2018</t>
  </si>
  <si>
    <t>PRD.002.100009042_COM007001</t>
  </si>
  <si>
    <t>AGR.09.000021</t>
  </si>
  <si>
    <t>ДС №2 от 02.07.2018 к договору 475/2016 от 10.12.2015</t>
  </si>
  <si>
    <t>PRD.002.100009044_COM006001</t>
  </si>
  <si>
    <t>AGR.006.000000137</t>
  </si>
  <si>
    <t>Договор № СИН.02.17-72 от 03.04.2017</t>
  </si>
  <si>
    <t>AGR.08.000244</t>
  </si>
  <si>
    <t>Договор № СИН.02.17-227 от 04.09.2017</t>
  </si>
  <si>
    <t>PRD.002.100009044_COM007001</t>
  </si>
  <si>
    <t>AGR.007.000000054</t>
  </si>
  <si>
    <t>ЕНЭС02/17-8 от 20.03.2017</t>
  </si>
  <si>
    <t>AGR.007.000000203</t>
  </si>
  <si>
    <t>Договор УНС02/17-398 от 18.12.2017</t>
  </si>
  <si>
    <t>AGR.007.000000231</t>
  </si>
  <si>
    <t>УНС02/18-29 от 27.02.2018</t>
  </si>
  <si>
    <t>AGR.007.000000247</t>
  </si>
  <si>
    <t>УНС02/18-87 от 27.04.2018</t>
  </si>
  <si>
    <t>AGR.09.000170</t>
  </si>
  <si>
    <t>УНС02/18-249 от 16.11.2018</t>
  </si>
  <si>
    <t>AGR.09.000237</t>
  </si>
  <si>
    <t>УНС02/18-299 от 24.12.2018</t>
  </si>
  <si>
    <t>AGR.09.000279</t>
  </si>
  <si>
    <t>AGR.09.000301</t>
  </si>
  <si>
    <t>УНС02/19-21 от 01.02.2019</t>
  </si>
  <si>
    <t>AGR.09.000668</t>
  </si>
  <si>
    <t>УНС02/19-286 от 23.12.2019</t>
  </si>
  <si>
    <t>AGR.09.000673</t>
  </si>
  <si>
    <t>УНС02/19-293 от 23.12.2019</t>
  </si>
  <si>
    <t>AGR.09.000714</t>
  </si>
  <si>
    <t>ДС № 2 от 30.12.2019 к договору УНС02/19-21 от 01.02.2019</t>
  </si>
  <si>
    <t>AGR.09.000729</t>
  </si>
  <si>
    <t>УНС02/20-17 от 28.02.2020</t>
  </si>
  <si>
    <t>AGR.09.000765</t>
  </si>
  <si>
    <t>УНС02/20-47 от 26.03.2020</t>
  </si>
  <si>
    <t>AGR.09.000954</t>
  </si>
  <si>
    <t>УНС02/20-116 от 08.10.2020</t>
  </si>
  <si>
    <t>AGR.09.001016</t>
  </si>
  <si>
    <t>ДС № 4 от 08.12.2020 к договору УНС02/19-21 от 01.12.2019</t>
  </si>
  <si>
    <t>AGR.09.001024</t>
  </si>
  <si>
    <t>ДС №1 от 30.11.2020 к договору УНС02/19-293 от 23.12.2019</t>
  </si>
  <si>
    <t>AGR.09.001181</t>
  </si>
  <si>
    <t>УНС02/21-104 от 01.08.2021</t>
  </si>
  <si>
    <t>AGR.09.001206</t>
  </si>
  <si>
    <t>УНС02/21-118 от 27.08.2021</t>
  </si>
  <si>
    <t>AGR.09.001228</t>
  </si>
  <si>
    <t>УНС02/21-141 от 30.09.2021</t>
  </si>
  <si>
    <t>AGR.09.001286</t>
  </si>
  <si>
    <t>УНС02/21-185 от 30.12.2021</t>
  </si>
  <si>
    <t>AGR.09.001303</t>
  </si>
  <si>
    <t>УНС02/22-14 от 31.01.2022</t>
  </si>
  <si>
    <t>AGR.09.001419</t>
  </si>
  <si>
    <t>УНС02/22-107 от 29.06.2022</t>
  </si>
  <si>
    <t>AGR.09.001463</t>
  </si>
  <si>
    <t>УНС02/22-148 от 03.08.2022</t>
  </si>
  <si>
    <t>AGR.09.001464</t>
  </si>
  <si>
    <t>УНС02/22-153 от 09.08.2022</t>
  </si>
  <si>
    <t>AGR.09.001527</t>
  </si>
  <si>
    <t>УНС02/22-216 от 25.10.2022</t>
  </si>
  <si>
    <t>AGR.09.001528</t>
  </si>
  <si>
    <t>УНС02/22-214 от 25.10.2022</t>
  </si>
  <si>
    <t>AGR.09.001569</t>
  </si>
  <si>
    <t>УНС02/22-232 от 24.11.2022</t>
  </si>
  <si>
    <t>AGR.09.001601</t>
  </si>
  <si>
    <t>УНС02/22-251 от 07.12.2022</t>
  </si>
  <si>
    <t>AGR.09.001602</t>
  </si>
  <si>
    <t>УНС02/22-275 от 21.12.2022</t>
  </si>
  <si>
    <t>AGR.09.001613</t>
  </si>
  <si>
    <t>УНС02/22-291 от 28.12.2022</t>
  </si>
  <si>
    <t>AGR.09.001659</t>
  </si>
  <si>
    <t>УНС02/23-21 от 09.03.2023</t>
  </si>
  <si>
    <t>AGR.09.001660</t>
  </si>
  <si>
    <t>УНС02/23-22 от 09.03.2023</t>
  </si>
  <si>
    <t>AGR.09.001661</t>
  </si>
  <si>
    <t>УНС02/23-17 от 03.03.2023</t>
  </si>
  <si>
    <t>AGR.09.001787</t>
  </si>
  <si>
    <t>УНС02/23-115 от 21.09.2023</t>
  </si>
  <si>
    <t>AGR.09.001815</t>
  </si>
  <si>
    <t>УНС02/23-149 от 19.10.2023</t>
  </si>
  <si>
    <t>AGR.09.001816</t>
  </si>
  <si>
    <t>УНС02/23-150 от 19.10.2023</t>
  </si>
  <si>
    <t>AGR.09.001877</t>
  </si>
  <si>
    <t>AGR.09.001882</t>
  </si>
  <si>
    <t>УНС02/23-182 от 08.12.2023</t>
  </si>
  <si>
    <t>AGR.09.001915</t>
  </si>
  <si>
    <t>УНС02/23-210 от 29.12.2023</t>
  </si>
  <si>
    <t>PRD.002.100009044_COM011001</t>
  </si>
  <si>
    <t>AGR.15.000056</t>
  </si>
  <si>
    <t>СЗ02/18-88 от 21.03.2018</t>
  </si>
  <si>
    <t>AGR.15.001185</t>
  </si>
  <si>
    <t>СЗ02/19-78 от 06.03.2019</t>
  </si>
  <si>
    <t>AGR.15.001875</t>
  </si>
  <si>
    <t>AGR.15.001876</t>
  </si>
  <si>
    <t>СЗ02/19-374 от 20.08.2019</t>
  </si>
  <si>
    <t>AGR.15.002582</t>
  </si>
  <si>
    <t>СЗ</t>
  </si>
  <si>
    <t>AGR.15.002629</t>
  </si>
  <si>
    <t>СЗ02/19-631 от 31.12.2019</t>
  </si>
  <si>
    <t>AGR.15.003049</t>
  </si>
  <si>
    <t>СЗ02/20-202 от 28.04.2020</t>
  </si>
  <si>
    <t>AGR.15.003702</t>
  </si>
  <si>
    <t>СЗ02/20-519 от 21.12.2020</t>
  </si>
  <si>
    <t>AGR.15.004119</t>
  </si>
  <si>
    <t>СЗ02/21-157 от 29.03.2021</t>
  </si>
  <si>
    <t>AGR.15.004120</t>
  </si>
  <si>
    <t>СЗ02/21-202 от 13.04.2021</t>
  </si>
  <si>
    <t>AGR.15.004950</t>
  </si>
  <si>
    <t>СЗ02/21-491 от 09.09.2021</t>
  </si>
  <si>
    <t>AGR.15.005809</t>
  </si>
  <si>
    <t>СЗ02/22-138 от 17.03.2022</t>
  </si>
  <si>
    <t>AGR.15.005810</t>
  </si>
  <si>
    <t>AGR.15.005899</t>
  </si>
  <si>
    <t>СЗ02/22-173 от 05.04.2022</t>
  </si>
  <si>
    <t>AGR.15.006141</t>
  </si>
  <si>
    <t>СЗ02/22-322 от 02.06.2022</t>
  </si>
  <si>
    <t>AGR.15.006170</t>
  </si>
  <si>
    <t>СЗ02/22-345 от 16.06.2022</t>
  </si>
  <si>
    <t>AGR.15.006919</t>
  </si>
  <si>
    <t>СЗ02/22-749 от 12.12.2022</t>
  </si>
  <si>
    <t>AGR.15.007630</t>
  </si>
  <si>
    <t>СЗ02/23-388 от 26.07.2023</t>
  </si>
  <si>
    <t>AGR.15.007673</t>
  </si>
  <si>
    <t>СЗ02/23-369 от 19.07.2023</t>
  </si>
  <si>
    <t>AGR.15.008155</t>
  </si>
  <si>
    <t>СЗ02/23-698 от 15.12.2023</t>
  </si>
  <si>
    <t>PRD.002.100009044_COM014001</t>
  </si>
  <si>
    <t>AGR.30.000097</t>
  </si>
  <si>
    <t>Акт передачи талонов от 28.02.2021</t>
  </si>
  <si>
    <t>AGR.30.000762</t>
  </si>
  <si>
    <t>Акты передачи талонов от 21.01.2022,24.01.2022</t>
  </si>
  <si>
    <t>AGR.30.001152</t>
  </si>
  <si>
    <t>Акт передачи талонов от 19.01.2023</t>
  </si>
  <si>
    <t>PRD.002.100009044_COM014002</t>
  </si>
  <si>
    <t>AGR.32.000079</t>
  </si>
  <si>
    <t>Договор №КН-41/2020 от 01.11.2020</t>
  </si>
  <si>
    <t>AGR.32.000080</t>
  </si>
  <si>
    <t>Договор подряда №КН-40/2020 от 30.11.2020</t>
  </si>
  <si>
    <t>AGR.32.000081</t>
  </si>
  <si>
    <t>Договор №КН-42/2020 от 01.11.2020</t>
  </si>
  <si>
    <t>AGR.32.000082</t>
  </si>
  <si>
    <t>Договор №КН-106/2021 от 30.10.2021</t>
  </si>
  <si>
    <t>AGR.32.000083</t>
  </si>
  <si>
    <t>Договор №КН-41/2021 от 01.06.2021</t>
  </si>
  <si>
    <t>AGR.32.000238</t>
  </si>
  <si>
    <t>Договор № КН-109/2021 от 01.12.2021г</t>
  </si>
  <si>
    <t>AGR.32.000437</t>
  </si>
  <si>
    <t>Договор №КН-105/2022 от 09.12.2022</t>
  </si>
  <si>
    <t>AGR.32.000446</t>
  </si>
  <si>
    <t>Договор подряда №КН/23-18 от 09.01.2023</t>
  </si>
  <si>
    <t>PRD.002.100009044_COM014008</t>
  </si>
  <si>
    <t>AGR.37.000078</t>
  </si>
  <si>
    <t>Договор подряда № ОШ-59/2022 от 12.12.2022</t>
  </si>
  <si>
    <t>PRD.002.100009044_COM015001</t>
  </si>
  <si>
    <t>AGR.39.000070</t>
  </si>
  <si>
    <t>НС02/23-17 от 10.07.2023</t>
  </si>
  <si>
    <t>PRD.002.100009046_COM014001</t>
  </si>
  <si>
    <t>AGR.30.000974</t>
  </si>
  <si>
    <t>Договор № 1090/22 от 08.09.2022</t>
  </si>
  <si>
    <t>PRD.002.100009047_COM001000</t>
  </si>
  <si>
    <t>AGR.01.001754</t>
  </si>
  <si>
    <t>НФ02/23-44 от 01.06.2023</t>
  </si>
  <si>
    <t>PRD.002.100009049_COM001000</t>
  </si>
  <si>
    <t>AGR.01.001755</t>
  </si>
  <si>
    <t>НФ02/23-45 от 01.06.2023</t>
  </si>
  <si>
    <t>PRD.002.100009073_COM006001</t>
  </si>
  <si>
    <t>AGR.08.001494</t>
  </si>
  <si>
    <t>Договор пожертвования № СИН.02.20-185 от 19.08.2020</t>
  </si>
  <si>
    <t>PRD.002.100009075_COM006001</t>
  </si>
  <si>
    <t>AGR.08.000477</t>
  </si>
  <si>
    <t>Договор №СИН.02.19-56 от 01.03.2019 года</t>
  </si>
  <si>
    <t>PRD.002.100009079_COM006001</t>
  </si>
  <si>
    <t>AGR.08.001210</t>
  </si>
  <si>
    <t>НКС.02.16-46 от 08.02.2016</t>
  </si>
  <si>
    <t>AGR.08.002481</t>
  </si>
  <si>
    <t>СИН.02.22-154 от 01.06.2022г.</t>
  </si>
  <si>
    <t>AGR.08.002834</t>
  </si>
  <si>
    <t>СИН.02.22-391 от 01.12.2022г.</t>
  </si>
  <si>
    <t>PRD.002.100009080_COM011001</t>
  </si>
  <si>
    <t>AGR.15.001073</t>
  </si>
  <si>
    <t>СЗ02/19-19 от 01.02.2019</t>
  </si>
  <si>
    <t>PRD.002.100009082_COM001000</t>
  </si>
  <si>
    <t>AGR.01.000074</t>
  </si>
  <si>
    <t>Счет №2739 от 24.10.2018</t>
  </si>
  <si>
    <t>AGR.01.000227</t>
  </si>
  <si>
    <t>Счет №907 от 09.04.2019</t>
  </si>
  <si>
    <t>AGR.01.000780</t>
  </si>
  <si>
    <t>194 от 07.03.2021</t>
  </si>
  <si>
    <t>PRD.002.100009088_COM014001</t>
  </si>
  <si>
    <t>AGR.30.000400</t>
  </si>
  <si>
    <t>Дог. 10-ю/855 от 17.11.10</t>
  </si>
  <si>
    <t>AGR.30.000401</t>
  </si>
  <si>
    <t>Дог. 10-ю/855 от 17.11.10 НЕ ИСПОЛЬЗОВАТЬ</t>
  </si>
  <si>
    <t>PRD.002.100009106_COM004001</t>
  </si>
  <si>
    <t>AGR.06.000409</t>
  </si>
  <si>
    <t>ННГ02/16-60//3 от 29.03.2016 г.</t>
  </si>
  <si>
    <t>AGR.06.000410</t>
  </si>
  <si>
    <t>ННГ02/16-57//4 от 29.03.2016 г.</t>
  </si>
  <si>
    <t>AGR.06.000411</t>
  </si>
  <si>
    <t>ННГ02/16-58//6 от 29.03.2016 г.</t>
  </si>
  <si>
    <t>AGR.06.000973</t>
  </si>
  <si>
    <t>Договор №1 от 07.02.2023</t>
  </si>
  <si>
    <t>PRD.002.100009141_COM002019</t>
  </si>
  <si>
    <t>AGR.03.000078</t>
  </si>
  <si>
    <t>№ 34590318/052966 (Д01081800)</t>
  </si>
  <si>
    <t>PRD.002.100009143_COM009001</t>
  </si>
  <si>
    <t>AGR.13.000520</t>
  </si>
  <si>
    <t>PRD.002.100009153_COM005001</t>
  </si>
  <si>
    <t>AGR.07.000391</t>
  </si>
  <si>
    <t>Дог 100709619/И от 20.03.2019</t>
  </si>
  <si>
    <t>AGR.07.001266</t>
  </si>
  <si>
    <t>КН06/21-89 от 12.02.2021 (100712308)</t>
  </si>
  <si>
    <t>AGR.07.001295</t>
  </si>
  <si>
    <t>AGR.07.001570</t>
  </si>
  <si>
    <t>100713682//КН06/22-82 от 25.02.2022</t>
  </si>
  <si>
    <t>AGR.07.001637</t>
  </si>
  <si>
    <t>КН06/22-82 от 25.02.2022 (100713682)</t>
  </si>
  <si>
    <t>AGR.07.001868</t>
  </si>
  <si>
    <t>1373//КН06/23-58 от 01.03.2023</t>
  </si>
  <si>
    <t>PRD.002.100009153_COM010001</t>
  </si>
  <si>
    <t>AGR.14.000085</t>
  </si>
  <si>
    <t>Счет-оферта № 100709440 от 13.02.2019</t>
  </si>
  <si>
    <t>AGR.14.000200</t>
  </si>
  <si>
    <t>Лицензионный договор № 100710766/И от 19.02.2020 г.</t>
  </si>
  <si>
    <t>AGR.14.000338</t>
  </si>
  <si>
    <t>Счет-оферта № 100712252 от 15.02.2021</t>
  </si>
  <si>
    <t>AGR.14.000402</t>
  </si>
  <si>
    <t>Счет-оферта № 100713711 от 14.02.2022</t>
  </si>
  <si>
    <t>AGR.14.000468</t>
  </si>
  <si>
    <t>Счет-оферта №1336</t>
  </si>
  <si>
    <t>PRD.002.100009153_COM011001</t>
  </si>
  <si>
    <t>AGR.15.005950</t>
  </si>
  <si>
    <t>СЗ02/22-150//100713830 от 24.03.2022</t>
  </si>
  <si>
    <t>AGR.15.007114</t>
  </si>
  <si>
    <t>СЗ02/23-81/1363 от 13.02.2023</t>
  </si>
  <si>
    <t>PRD.002.100009174_COM006001</t>
  </si>
  <si>
    <t>AGR.08.000018</t>
  </si>
  <si>
    <t>Договор № СИН.02.18-178 от 14.06.2018</t>
  </si>
  <si>
    <t>PRD.002.100009177_COM004001</t>
  </si>
  <si>
    <t>AGR.06.000009</t>
  </si>
  <si>
    <t>ННГ02/18-52 от 23.05.2018 г.</t>
  </si>
  <si>
    <t>AGR.06.000263</t>
  </si>
  <si>
    <t>Договор №ННГ61/19-в от 29.04.2019 г.</t>
  </si>
  <si>
    <t>AGR.06.000559</t>
  </si>
  <si>
    <t>Договор №ННГ28/20-в от 22.05.2020 г.</t>
  </si>
  <si>
    <t>PRD.002.100009189_COM009001</t>
  </si>
  <si>
    <t>AGR.13.000173</t>
  </si>
  <si>
    <t>Договор №129/18-в от 07.08.2018</t>
  </si>
  <si>
    <t>AGR.13.000174</t>
  </si>
  <si>
    <t>Договор №128/18-в от 01.08.2018</t>
  </si>
  <si>
    <t>AGR.13.000342</t>
  </si>
  <si>
    <t>AGR.13.000666</t>
  </si>
  <si>
    <t>Договор №164/19-в от 08.10.2019</t>
  </si>
  <si>
    <t>AGR.13.000675</t>
  </si>
  <si>
    <t>Договор №149/19-в от 30.08.2019</t>
  </si>
  <si>
    <t>AGR.13.001045</t>
  </si>
  <si>
    <t>Договор №СИБ71/20-в от 30.06.2020</t>
  </si>
  <si>
    <t>AGR.13.001226</t>
  </si>
  <si>
    <t>Договор №СИБ 14/21-в от 12.02.2021</t>
  </si>
  <si>
    <t>AGR.13.001616</t>
  </si>
  <si>
    <t>Договор №СИБ190/21-в от 09.11.2021</t>
  </si>
  <si>
    <t>AGR.13.001628</t>
  </si>
  <si>
    <t>Договор №СИБ40/22-в от 06.04.2022</t>
  </si>
  <si>
    <t>AGR.13.001720</t>
  </si>
  <si>
    <t>Договор №СИБ49/22-в от 29.04.2022</t>
  </si>
  <si>
    <t>AGR.13.001949</t>
  </si>
  <si>
    <t>Договор №СИБ131/22-в от 27.10.2022</t>
  </si>
  <si>
    <t>AGR.13.002102</t>
  </si>
  <si>
    <t>Договор №СИБ166/23-в от 22.11.2023</t>
  </si>
  <si>
    <t>PRD.002.100009209_COM006001</t>
  </si>
  <si>
    <t>AGR.08.000456</t>
  </si>
  <si>
    <t>СИН.02.20-19 от 01.01.2020г</t>
  </si>
  <si>
    <t>AGR.08.000457</t>
  </si>
  <si>
    <t>договор подряда № СИН.02.19-29 от 01.02.2019г.</t>
  </si>
  <si>
    <t>AGR.08.001097</t>
  </si>
  <si>
    <t>договор об оказании услуг № СИН.02.20-19 от 01.01.2020г.</t>
  </si>
  <si>
    <t>AGR.08.001743</t>
  </si>
  <si>
    <t>СИН.02.20-323 от 09.12.2020г</t>
  </si>
  <si>
    <t>AGR.08.001744</t>
  </si>
  <si>
    <t>СИН.02.20-323 от 09.12.2020</t>
  </si>
  <si>
    <t>AGR.08.002611</t>
  </si>
  <si>
    <t>СИН.02.22-141 от 17.05.2022</t>
  </si>
  <si>
    <t>PRD.002.100009210_COM006001</t>
  </si>
  <si>
    <t>AGR.08.000433</t>
  </si>
  <si>
    <t>СИН.02.19-10 от 15.01.2019г.</t>
  </si>
  <si>
    <t>AGR.08.002083</t>
  </si>
  <si>
    <t>СИН.02.21-174 от 14.07.2021 г.</t>
  </si>
  <si>
    <t>AGR.08.002113</t>
  </si>
  <si>
    <t>Счет №ГА00022591</t>
  </si>
  <si>
    <t>AGR.08.002613</t>
  </si>
  <si>
    <t>СИН.02.22-89 от 28.03.2022</t>
  </si>
  <si>
    <t>PRD.002.100009218_COM002019</t>
  </si>
  <si>
    <t>AGR.03.000075</t>
  </si>
  <si>
    <t>№ Д00781600</t>
  </si>
  <si>
    <t>PRD.002.100009226_COM006001</t>
  </si>
  <si>
    <t>AGR.08.001208</t>
  </si>
  <si>
    <t>СИН.02.16-13 от 14.01.2016г</t>
  </si>
  <si>
    <t>PRD.002.100009228_COM004001</t>
  </si>
  <si>
    <t>AGR.06.000006</t>
  </si>
  <si>
    <t>Муниципальный контракт ННГ02/18-55 от 07.06.2018</t>
  </si>
  <si>
    <t>AGR.06.000221</t>
  </si>
  <si>
    <t>Муниципальный контракт ННГ59/19-в от 24.04.2019</t>
  </si>
  <si>
    <t>PRD.002.100009235_COM005001</t>
  </si>
  <si>
    <t>AGR.07.000257</t>
  </si>
  <si>
    <t>Договор № КН02/18-206 от 17.12.2018</t>
  </si>
  <si>
    <t>AGR.07.000732</t>
  </si>
  <si>
    <t>Договор № КН02/20-67 от 01.01.2020</t>
  </si>
  <si>
    <t>AGR.07.001650</t>
  </si>
  <si>
    <t>Договор № КН02/22- 136 от 01.04.2022</t>
  </si>
  <si>
    <t>AGR.07.001972</t>
  </si>
  <si>
    <t>Договор КН02/23-88 от 15.05.2023</t>
  </si>
  <si>
    <t>PRD.002.100009238_COM001000</t>
  </si>
  <si>
    <t>AGR.01.000129</t>
  </si>
  <si>
    <t>2-Б/2019//НФ02/18-120 от 20.11.2018</t>
  </si>
  <si>
    <t>AGR.01.000486</t>
  </si>
  <si>
    <t>2-Б/2020//НФ02/19-146 от 02.12.2019</t>
  </si>
  <si>
    <t>AGR.01.000733</t>
  </si>
  <si>
    <t>2-Б/2021//НФ02/21-9 от 13.01.2021</t>
  </si>
  <si>
    <t>AGR.01.001114</t>
  </si>
  <si>
    <t>№ 2-Б/2022//НФ02/22-3 от 12.01.2022</t>
  </si>
  <si>
    <t>AGR.01.001623</t>
  </si>
  <si>
    <t>2-Б/2023//НФ02/23-15 от 24.01.2023</t>
  </si>
  <si>
    <t>AGR.01.002067</t>
  </si>
  <si>
    <t>2-Б/2024//НФ02/24-9 от 18.01.2024</t>
  </si>
  <si>
    <t>PRD.002.100009238_COM005001</t>
  </si>
  <si>
    <t>AGR.07.000255</t>
  </si>
  <si>
    <t>Договор №18-Б/2019//КН16/18-200 от 23.11.2018</t>
  </si>
  <si>
    <t>AGR.07.000834</t>
  </si>
  <si>
    <t>Договор №18-Б/2020//КН16/19-317 от 02.12.2019</t>
  </si>
  <si>
    <t>AGR.07.001285</t>
  </si>
  <si>
    <t>Договор №18-Б/2021//КН16/21-75 от 13.01.2021</t>
  </si>
  <si>
    <t>AGR.07.001564</t>
  </si>
  <si>
    <t>Договор №18-Б/2022//КН16/22-69 от 11.01.2022</t>
  </si>
  <si>
    <t>AGR.07.001875</t>
  </si>
  <si>
    <t>Договор №18-Б/2023//КН16/23-34 от 10.01.2023</t>
  </si>
  <si>
    <t>PRD.002.100009238_COM006001</t>
  </si>
  <si>
    <t>AGR.08.000552</t>
  </si>
  <si>
    <t>Договор №15-Б/2019//СИН.02.18-426 от 23.11.2018</t>
  </si>
  <si>
    <t>AGR.08.001858</t>
  </si>
  <si>
    <t>15-Б/2021//СИН.02.21-27 от 02.04.2021г.</t>
  </si>
  <si>
    <t>AGR.08.002349</t>
  </si>
  <si>
    <t>15-Б/2022//СИН.02.22-16 от 11.01.22г.</t>
  </si>
  <si>
    <t>AGR.08.002893</t>
  </si>
  <si>
    <t>СИН.02.23-8 от 10.01.2023</t>
  </si>
  <si>
    <t>PRD.002.100009238_COM007001</t>
  </si>
  <si>
    <t>AGR.09.001336</t>
  </si>
  <si>
    <t>УНС02/22-43 от 14.03.2022</t>
  </si>
  <si>
    <t>AGR.09.001632</t>
  </si>
  <si>
    <t>УНС02/23-4 от 13.01.2023</t>
  </si>
  <si>
    <t>AGR.09.001836</t>
  </si>
  <si>
    <t>AGR.09.001912</t>
  </si>
  <si>
    <t>УНС02/24-1 от 10.01.2024</t>
  </si>
  <si>
    <t>PRD.002.100009238_COM011001</t>
  </si>
  <si>
    <t>AGR.15.000963</t>
  </si>
  <si>
    <t>19-Б/2019//СЗ02/18-467 от 23.11.2018г.</t>
  </si>
  <si>
    <t>AGR.15.002417</t>
  </si>
  <si>
    <t>19-Б/2020//СЗ-02/19-632 от 02.12.2019г.</t>
  </si>
  <si>
    <t>AGR.15.003808</t>
  </si>
  <si>
    <t>19-Б2021//СЗ02/21-66 от 13.01.2021 г.</t>
  </si>
  <si>
    <t>AGR.15.005520</t>
  </si>
  <si>
    <t>19-Б/2022//СЗ02/22-15 от 11.01.2022</t>
  </si>
  <si>
    <t>AGR.15.006994</t>
  </si>
  <si>
    <t>СЗ02/23-3//19-Б/2023 от 19.01.2023</t>
  </si>
  <si>
    <t>AGR.15.008195</t>
  </si>
  <si>
    <t>СЗ02/24-26//19-Б/2024 от 09.01.2024</t>
  </si>
  <si>
    <t>PRD.002.100009244_COM016003</t>
  </si>
  <si>
    <t>AGR.41.000020</t>
  </si>
  <si>
    <t>Травматизм</t>
  </si>
  <si>
    <t>PRD.002.100009246_COM014001</t>
  </si>
  <si>
    <t>AGR.30.000559</t>
  </si>
  <si>
    <t>PRD.002.100009257_COM001000</t>
  </si>
  <si>
    <t>AGR.01.001372</t>
  </si>
  <si>
    <t>01/22//НФ02/22-80 от 15.07.2022</t>
  </si>
  <si>
    <t>PRD.002.100009260_COM007001</t>
  </si>
  <si>
    <t>AGR.09.001209</t>
  </si>
  <si>
    <t>УНС02/21-114 от 06.09.2021</t>
  </si>
  <si>
    <t>PRD.002.100009265_COM006001</t>
  </si>
  <si>
    <t>AGR.08.001571</t>
  </si>
  <si>
    <t>заявление</t>
  </si>
  <si>
    <t>AGR.08.001582</t>
  </si>
  <si>
    <t>PRD.002.100009269_COM006001</t>
  </si>
  <si>
    <t>AGR.08.001855</t>
  </si>
  <si>
    <t>Счёт № 257 от 21.04.2021г</t>
  </si>
  <si>
    <t>AGR.08.001856</t>
  </si>
  <si>
    <t>Счет на оплату №257 от 21 апреля 2021г.</t>
  </si>
  <si>
    <t>PRD.002.100009269_COM007001</t>
  </si>
  <si>
    <t>AGR.09.001089</t>
  </si>
  <si>
    <t>Счет № 261 от 22.04.2021</t>
  </si>
  <si>
    <t>PRD.002.100009276_COM001000</t>
  </si>
  <si>
    <t>AGR.01.000900</t>
  </si>
  <si>
    <t>SD0010-10//НФ02/10-26 от 01.05.2010</t>
  </si>
  <si>
    <t>AGR.01.000902</t>
  </si>
  <si>
    <t>PRD.002.100009288_COM007001</t>
  </si>
  <si>
    <t>AGR.014.000001551</t>
  </si>
  <si>
    <t>№ ЕНЭС04/15-50 от 01.11.2015 г.</t>
  </si>
  <si>
    <t>AGR.014.000001552</t>
  </si>
  <si>
    <t>№ ЕНЭС04/16-39 от 01.04.2016 г.</t>
  </si>
  <si>
    <t>PRD.002.100009291_COM007001</t>
  </si>
  <si>
    <t>AGR.014.000001543</t>
  </si>
  <si>
    <t>№ СН02/14-11 от 01.10.2014</t>
  </si>
  <si>
    <t>PRD.002.100009331_COM001000</t>
  </si>
  <si>
    <t>AGR.01.001888</t>
  </si>
  <si>
    <t>0139 от 15.08.2023</t>
  </si>
  <si>
    <t>AGR.10.004460</t>
  </si>
  <si>
    <t>Служебная записка б/н от 17.01.2024</t>
  </si>
  <si>
    <t>AGR.10.004489</t>
  </si>
  <si>
    <t>Счет № 0033 от 24.01.2024</t>
  </si>
  <si>
    <t>PRD.002.100009331_COM011001</t>
  </si>
  <si>
    <t>AGR.15.002786</t>
  </si>
  <si>
    <t>AGR.15.003093</t>
  </si>
  <si>
    <t>СЗ02/20-315 от 31.08.2020</t>
  </si>
  <si>
    <t>AGR.15.007461</t>
  </si>
  <si>
    <t>Финансовое поручение от 06.06.2023 (оплата за ООО "Газком")</t>
  </si>
  <si>
    <t>PRD.002.100009331_COM011002</t>
  </si>
  <si>
    <t>AGR.16.000011</t>
  </si>
  <si>
    <t>счет №0188 от 08.05.2020г.</t>
  </si>
  <si>
    <t>AGR.16.000013</t>
  </si>
  <si>
    <t>PRD.002.100009332_COM007001</t>
  </si>
  <si>
    <t>AGR.014.000001544</t>
  </si>
  <si>
    <t>№ СН04/15-24 от 01.12.2015 г.</t>
  </si>
  <si>
    <t>PRD.002.100009333_COM005001</t>
  </si>
  <si>
    <t>AGR.07.000240</t>
  </si>
  <si>
    <t>Приказ ФСС на возмещение № 572 от 23.07.2018г.</t>
  </si>
  <si>
    <t>AGR.07.000711</t>
  </si>
  <si>
    <t>Приказ ФСС на возмещение № 551 от 31.07.2019 г.</t>
  </si>
  <si>
    <t>AGR.07.001180</t>
  </si>
  <si>
    <t>Приказ ФСС на возмещение № 197-Ф от 08.10.2020 г.</t>
  </si>
  <si>
    <t>AGR.07.001380</t>
  </si>
  <si>
    <t>Приказ ФСС на возм.рас. на вып.соц.пособ.на погреб. № 3812-П</t>
  </si>
  <si>
    <t>AGR.07.001498</t>
  </si>
  <si>
    <t>Приказ ФСС на возмещение № 110-Ф от 03.08.2021 г.</t>
  </si>
  <si>
    <t>AGR.07.001816</t>
  </si>
  <si>
    <t>Приказ ФСС на возмещение № 122-Ф от 02.08.2022 г.</t>
  </si>
  <si>
    <t>PRD.002.100009333_COM010001</t>
  </si>
  <si>
    <t>AGR.14.000016</t>
  </si>
  <si>
    <t>приказ №593 от 26.07.2018 финансирование</t>
  </si>
  <si>
    <t>AGR.14.000146</t>
  </si>
  <si>
    <t>приказ №511 от 22.07.2019 финансирование</t>
  </si>
  <si>
    <t>AGR.14.000283</t>
  </si>
  <si>
    <t>приказ №60-Ф от 23.07.2020 финансирование</t>
  </si>
  <si>
    <t>AGR.14.000439</t>
  </si>
  <si>
    <t>приказ №33-Ф от 16.06.2022г. финансирование</t>
  </si>
  <si>
    <t>AGR.14.000508</t>
  </si>
  <si>
    <t>приказ №383-Ф от 08/08/2023г. финансирование</t>
  </si>
  <si>
    <t>PRD.002.100009337_COM007001</t>
  </si>
  <si>
    <t>AGR.014.000001546</t>
  </si>
  <si>
    <t>№ СН04/15-25 от 01.01.2016 г.</t>
  </si>
  <si>
    <t>AGR.09.000696</t>
  </si>
  <si>
    <t>УНС02/19-306 от 01.07.2019</t>
  </si>
  <si>
    <t>PRD.002.100009338_COM005001</t>
  </si>
  <si>
    <t>AGR.07.001454</t>
  </si>
  <si>
    <t>Решение №007S19210004970</t>
  </si>
  <si>
    <t>AGR.07.001455</t>
  </si>
  <si>
    <t>Решение №007S19210004971</t>
  </si>
  <si>
    <t>PRD.002.100009338_COM010001</t>
  </si>
  <si>
    <t>AGR.14.000520</t>
  </si>
  <si>
    <t>приказ №383-Ф от 08/08/2023г.финансирование</t>
  </si>
  <si>
    <t>PRD.002.100009338_COM014002</t>
  </si>
  <si>
    <t>AGR.32.000444</t>
  </si>
  <si>
    <t>Решение № 007S19230001467 от 30.05.2023</t>
  </si>
  <si>
    <t>PRD.002.100009338_COM014003</t>
  </si>
  <si>
    <t>AGR.33.000172</t>
  </si>
  <si>
    <t>Решение № 007S19220004125</t>
  </si>
  <si>
    <t>AGR.33.000179</t>
  </si>
  <si>
    <t>Решение № 007S19230001387 от 24.05.2023</t>
  </si>
  <si>
    <t>PRD.002.100009338_COM014004</t>
  </si>
  <si>
    <t>AGR.35.000035</t>
  </si>
  <si>
    <t>Решение № 007S19230001466 от 30.05.2023</t>
  </si>
  <si>
    <t>PRD.002.100009338_COM014005</t>
  </si>
  <si>
    <t>AGR.34.000022</t>
  </si>
  <si>
    <t>Решение № 007S19230001469 от 30.05.2023</t>
  </si>
  <si>
    <t>PRD.002.100009338_COM014006</t>
  </si>
  <si>
    <t>AGR.33.000178</t>
  </si>
  <si>
    <t>PRD.002.100009338_COM014007</t>
  </si>
  <si>
    <t>AGR.36.000012</t>
  </si>
  <si>
    <t>Решение № 007S19230001974 от 21.06.2023</t>
  </si>
  <si>
    <t>PRD.002.100009338_COM014008</t>
  </si>
  <si>
    <t>AGR.37.000090</t>
  </si>
  <si>
    <t>Решение № 007S19230001468 от 30.05.2023</t>
  </si>
  <si>
    <t>PRD.002.100009338_COM014009</t>
  </si>
  <si>
    <t>AGR.38.000087</t>
  </si>
  <si>
    <t>Решение № 007S19230001388 от 24.05.2023</t>
  </si>
  <si>
    <t>PRD.002.100009346_COM004001</t>
  </si>
  <si>
    <t>AGR.06.000568</t>
  </si>
  <si>
    <t>Решение № 064819200021408 от 16.07.2020</t>
  </si>
  <si>
    <t>PRD.002.100009349_COM007001</t>
  </si>
  <si>
    <t>AGR.014.000001545</t>
  </si>
  <si>
    <t>AGR.09.000697</t>
  </si>
  <si>
    <t>PRD.002.100009353_COM014001</t>
  </si>
  <si>
    <t>AGR.30.000560</t>
  </si>
  <si>
    <t>Дог. №452810 от 12/02/15 (экспресс-доставка) НЕ ИСПОЛЬЗОВАТЬ</t>
  </si>
  <si>
    <t>AGR.30.000561</t>
  </si>
  <si>
    <t>Дог. №452810 от 12/02/15 (экспресс-доставка)</t>
  </si>
  <si>
    <t>PRD.002.100009357_COM006001</t>
  </si>
  <si>
    <t>AGR.08.000645</t>
  </si>
  <si>
    <t>PRD.002.100009367_COM007001</t>
  </si>
  <si>
    <t>AGR.014.000001542</t>
  </si>
  <si>
    <t>№СН02/14-11 от 01.10.2014</t>
  </si>
  <si>
    <t>PRD.002.100009374_COM006001</t>
  </si>
  <si>
    <t>AGR.08.000758</t>
  </si>
  <si>
    <t>Соглашение о рекультивации № СИН.02.19-224 от 01.07.2019</t>
  </si>
  <si>
    <t>AGR.08.001242</t>
  </si>
  <si>
    <t>Договор аренды земельного участка № СИН.02.17-69 от 01.03.20</t>
  </si>
  <si>
    <t>PRD.002.100009375_COM006001</t>
  </si>
  <si>
    <t>AGR.006.000001232</t>
  </si>
  <si>
    <t>СИН.02.17-33 от 01.03.2017</t>
  </si>
  <si>
    <t>AGR.006.000001234</t>
  </si>
  <si>
    <t>СИН.02.17-73 от 01.03.2017</t>
  </si>
  <si>
    <t>AGR.006.000001270</t>
  </si>
  <si>
    <t>СИН.02.17-272 от 01.12.2017</t>
  </si>
  <si>
    <t>AGR.006.000001271</t>
  </si>
  <si>
    <t>СИН.02.17-273 от 01.12.2017</t>
  </si>
  <si>
    <t>AGR.08.000522</t>
  </si>
  <si>
    <t>СИН.02.17-68 от 01.03.2017</t>
  </si>
  <si>
    <t>AGR.08.000756</t>
  </si>
  <si>
    <t>СИН.02.19-223 от 01.07.2019 (соглаш. о рекультивации)</t>
  </si>
  <si>
    <t>AGR.08.000757</t>
  </si>
  <si>
    <t>СИН.02.19-224 от 01.07.2019г. (соглаш. о рекультивации)</t>
  </si>
  <si>
    <t>AGR.08.001243</t>
  </si>
  <si>
    <t>СИН.02.17-69 от 01.03.2017</t>
  </si>
  <si>
    <t>AGR.08.002752</t>
  </si>
  <si>
    <t>СИН.02.22-321 от 01.10.2022г.</t>
  </si>
  <si>
    <t>AGR.08.002773</t>
  </si>
  <si>
    <t>СИН.02.22-321 от 01.10.2022</t>
  </si>
  <si>
    <t>PRD.002.100009377_COM002019</t>
  </si>
  <si>
    <t>AGR.03.000097</t>
  </si>
  <si>
    <t>№ 30 (Д01121900)</t>
  </si>
  <si>
    <t>AGR.03.000193</t>
  </si>
  <si>
    <t>Договор о предоставлении платных медицинских услуг № 26 от 1</t>
  </si>
  <si>
    <t>AGR.03.000195</t>
  </si>
  <si>
    <t>Договор о предоставлении платных медицинских услуг № 20 от 1</t>
  </si>
  <si>
    <t>AGR.03.000269</t>
  </si>
  <si>
    <t>Договор о предоставлении платных медицинских услуг № Д005920</t>
  </si>
  <si>
    <t>AGR.03.000374</t>
  </si>
  <si>
    <t>Договор о предоставлении платных медицинских услуг № 88 (Д00</t>
  </si>
  <si>
    <t>AGR.03.000441</t>
  </si>
  <si>
    <t>Договор о предоставлении платных медицинских услуг №128 от 2</t>
  </si>
  <si>
    <t>AGR.03.000590</t>
  </si>
  <si>
    <t>Договор от 21.03.2022 № Д003222 о предоставлении платных мед</t>
  </si>
  <si>
    <t>AGR.03.000815</t>
  </si>
  <si>
    <t>Договор о предоставлении платных медицинских услуг от 29.12.</t>
  </si>
  <si>
    <t>AGR.03.000816</t>
  </si>
  <si>
    <t>Договор о предоставлении платных медицинских услуг от 30.12.</t>
  </si>
  <si>
    <t>AGR.03.000836</t>
  </si>
  <si>
    <t>Договор от 14.02.2023 № Д003223 о предоставлении платных мед</t>
  </si>
  <si>
    <t>PRD.002.100009382_COM005001</t>
  </si>
  <si>
    <t>AGR.07.000256</t>
  </si>
  <si>
    <t>Договор № КН02/18-207 от 17.12.2018</t>
  </si>
  <si>
    <t>AGR.07.000731</t>
  </si>
  <si>
    <t>Договор № КН02/20-68 от 01.01.2020</t>
  </si>
  <si>
    <t>AGR.07.001249</t>
  </si>
  <si>
    <t>Договор № КН02/21-29 от 01.01.2021</t>
  </si>
  <si>
    <t>AGR.07.001684</t>
  </si>
  <si>
    <t>Договор № КН02/22-160 от 03.07.2022</t>
  </si>
  <si>
    <t>PRD.002.100009382_COM014001</t>
  </si>
  <si>
    <t>AGR.30.000433</t>
  </si>
  <si>
    <t>Договор №33/2017 от 24.03.17</t>
  </si>
  <si>
    <t>AGR.30.000434</t>
  </si>
  <si>
    <t>Счет 769 от 17.12.2020</t>
  </si>
  <si>
    <t>PRD.002.100009393_COM001000</t>
  </si>
  <si>
    <t>AGR.01.000581</t>
  </si>
  <si>
    <t>Счет №2284675/856484 от 04.03.2020</t>
  </si>
  <si>
    <t>PRD.002.100009394_COM001000</t>
  </si>
  <si>
    <t>AGR.01.001724</t>
  </si>
  <si>
    <t>1205-23-04/ТЭО//НФ01/23-14 от 11.05.2023</t>
  </si>
  <si>
    <t>PRD.002.100009394_COM014008</t>
  </si>
  <si>
    <t>AGR.32.000449</t>
  </si>
  <si>
    <t>Договор № ОШ/23-16 от 01.05.2023</t>
  </si>
  <si>
    <t>PRD.002.100009395_COM001000</t>
  </si>
  <si>
    <t>AGR.01.000058</t>
  </si>
  <si>
    <t>Счет №456 от 05.10.2018</t>
  </si>
  <si>
    <t>AGR.01.000059</t>
  </si>
  <si>
    <t>Счет №457 от 05.10.2018</t>
  </si>
  <si>
    <t>AGR.01.000216</t>
  </si>
  <si>
    <t>Счет №83 от 26.03.2019</t>
  </si>
  <si>
    <t>PRD.002.100009398_COM006001</t>
  </si>
  <si>
    <t>AGR.006.000001314</t>
  </si>
  <si>
    <t>договор № СИН.02.18-54 от 01.02.2018г</t>
  </si>
  <si>
    <t>AGR.006.000001337</t>
  </si>
  <si>
    <t>договор № СИН.02.18-99 от 01.04.2018г</t>
  </si>
  <si>
    <t>AGR.08.001274</t>
  </si>
  <si>
    <t>НКС.04.16-310 от 01.11.2016г</t>
  </si>
  <si>
    <t>AGR.08.001275</t>
  </si>
  <si>
    <t>НКС.02.17-7 от 01.04.2017г</t>
  </si>
  <si>
    <t>AGR.08.001326</t>
  </si>
  <si>
    <t>СИН.02.18-37 от 08.02.2018г</t>
  </si>
  <si>
    <t>AGR.08.003174</t>
  </si>
  <si>
    <t>СИН.02.23-351 от 01.12.2023</t>
  </si>
  <si>
    <t>PRD.002.100009406_COM014001</t>
  </si>
  <si>
    <t>AGR.30.000220</t>
  </si>
  <si>
    <t>AGR.30.000221</t>
  </si>
  <si>
    <t>PRD.002.100009407_COM001000</t>
  </si>
  <si>
    <t>AGR.01.001079</t>
  </si>
  <si>
    <t>2214 от 15.12.2021</t>
  </si>
  <si>
    <t>AGR.01.001136</t>
  </si>
  <si>
    <t>201 от 07.02.2022</t>
  </si>
  <si>
    <t>AGR.01.001418</t>
  </si>
  <si>
    <t>1171 от 18.08.2022</t>
  </si>
  <si>
    <t>AGR.01.001491</t>
  </si>
  <si>
    <t>1364 от 11.10.2022</t>
  </si>
  <si>
    <t>AGR.01.001629</t>
  </si>
  <si>
    <t>Счет №177 от 02.02.2023</t>
  </si>
  <si>
    <t>AGR.01.002093</t>
  </si>
  <si>
    <t>130 от 26.01.2024</t>
  </si>
  <si>
    <t>AGR.01.002147</t>
  </si>
  <si>
    <t>PRD.002.100009407_COM014001</t>
  </si>
  <si>
    <t>AGR.30.000225</t>
  </si>
  <si>
    <t>Договор №032 от 12.11.2021</t>
  </si>
  <si>
    <t>AGR.30.000226</t>
  </si>
  <si>
    <t>AGR.30.001113</t>
  </si>
  <si>
    <t>004//НО-25/2023 от 26.01.2023г.</t>
  </si>
  <si>
    <t>PRD.002.100009425_COM006001</t>
  </si>
  <si>
    <t>AGR.08.001341</t>
  </si>
  <si>
    <t>СИН.04.14-424 от 01.12.2014г.</t>
  </si>
  <si>
    <t>PRD.002.100009431_COM006001</t>
  </si>
  <si>
    <t>AGR.08.001329</t>
  </si>
  <si>
    <t>СИН.02.18-344 от 05.11.18г</t>
  </si>
  <si>
    <t>PRD.002.100009441_COM001000</t>
  </si>
  <si>
    <t>AGR.01.000104</t>
  </si>
  <si>
    <t>ТО-084/2018//НФ02/18-110 от 26.11.2018</t>
  </si>
  <si>
    <t>AGR.01.000105</t>
  </si>
  <si>
    <t>Л-083/2018//НФ02/18-111 от 26.11.2018</t>
  </si>
  <si>
    <t>AGR.01.000460</t>
  </si>
  <si>
    <t>ТО-093/2019//НФ02/19-137 от 29.11.2019</t>
  </si>
  <si>
    <t>PRD.002.100009442_COM001000</t>
  </si>
  <si>
    <t>AGR.014.000001033</t>
  </si>
  <si>
    <t>663-9/1//НФ02/14-23 от 17.02.2014</t>
  </si>
  <si>
    <t>PRD.002.100009463_COM009001</t>
  </si>
  <si>
    <t>AGR.13.000918</t>
  </si>
  <si>
    <t>AGR.13.001028</t>
  </si>
  <si>
    <t>Штрафы, пени, неустойки, госпошлины, судебные расходы</t>
  </si>
  <si>
    <t>PRD.002.100009465_COM007001</t>
  </si>
  <si>
    <t>AGR.09.001919</t>
  </si>
  <si>
    <t>УНС02/17-206 от 12.09.2017</t>
  </si>
  <si>
    <t>PRD.002.100009465_COM014001</t>
  </si>
  <si>
    <t>AGR.30.001020</t>
  </si>
  <si>
    <t>Договор 2019 марки</t>
  </si>
  <si>
    <t>PRD.002.100009469_</t>
  </si>
  <si>
    <t>AGR.07.002027</t>
  </si>
  <si>
    <t>дог. № 18-02/23-п//КН05/23-31</t>
  </si>
  <si>
    <t>PRD.002.100009472_COM014006</t>
  </si>
  <si>
    <t>AGR.31.000011</t>
  </si>
  <si>
    <t>Дог. № 5 от 01.01.2018г. (не использовать)</t>
  </si>
  <si>
    <t>PRD.002.100009489_COM006001</t>
  </si>
  <si>
    <t>AGR.08.000468</t>
  </si>
  <si>
    <t>СИН.02.18-418 от 20.12.2018</t>
  </si>
  <si>
    <t>AGR.08.001107</t>
  </si>
  <si>
    <t>СИН.02.19-454 от 29.12.2019 г.</t>
  </si>
  <si>
    <t>AGR.08.001774</t>
  </si>
  <si>
    <t>СИН.02.20-305 от 01.12.2020 г.</t>
  </si>
  <si>
    <t>AGR.08.003065</t>
  </si>
  <si>
    <t>СИН.02.23-258 от 25.09.2023</t>
  </si>
  <si>
    <t>PRD.002.100009494_COM006001</t>
  </si>
  <si>
    <t>AGR.08.001333</t>
  </si>
  <si>
    <t>Договор №СИН.02.17-362 от 01.12.2017 года</t>
  </si>
  <si>
    <t>PRD.002.100009495_COM006001</t>
  </si>
  <si>
    <t>AGR.08.000305</t>
  </si>
  <si>
    <t>Договор №18-15//СИН.02.18-370 от 24.09.2018</t>
  </si>
  <si>
    <t>PRD.002.100009498_COM011001</t>
  </si>
  <si>
    <t>AGR.15.000785</t>
  </si>
  <si>
    <t>AGR.15.005672</t>
  </si>
  <si>
    <t>Счёт № СМА02170155 от 17.02.22</t>
  </si>
  <si>
    <t>PRD.002.100009500_COM006001</t>
  </si>
  <si>
    <t>AGR.08.000012</t>
  </si>
  <si>
    <t>.</t>
  </si>
  <si>
    <t>PRD.002.100009501_COM007001</t>
  </si>
  <si>
    <t>AGR.09.000816</t>
  </si>
  <si>
    <t>УНС02/17-418 от 18.12.2017</t>
  </si>
  <si>
    <t>AGR.09.001561</t>
  </si>
  <si>
    <t>УНС02/22-226 от 21.11.2022</t>
  </si>
  <si>
    <t>AGR.09.001886</t>
  </si>
  <si>
    <t>УНС02/23-173 от 01.12.2023</t>
  </si>
  <si>
    <t>PRD.002.100009532_COM006001</t>
  </si>
  <si>
    <t>AGR.08.001327</t>
  </si>
  <si>
    <t>дог. аренды зем участка СИН.02.18-42 от 12.02.18</t>
  </si>
  <si>
    <t>AGR.08.001344</t>
  </si>
  <si>
    <t>дог. аренды зем участка №СИН.04.13-430 от 01.12.13</t>
  </si>
  <si>
    <t>AGR.08.001738</t>
  </si>
  <si>
    <t>СИН.02.20-268 от 01.12.20</t>
  </si>
  <si>
    <t>PRD.002.100009548_COM004001</t>
  </si>
  <si>
    <t>AGR.06.000407</t>
  </si>
  <si>
    <t>ННГ02/15-223 / 3 от 16.10.2015</t>
  </si>
  <si>
    <t>PRD.002.100009549_COM006001</t>
  </si>
  <si>
    <t>AGR.006.000001286</t>
  </si>
  <si>
    <t>НЕ ИСПОЛЬЗОВАТЬ - ДУБЛЬ СИН.02.17-336 от 22.11.2017</t>
  </si>
  <si>
    <t>AGR.08.000265</t>
  </si>
  <si>
    <t>СИН.02.18-298 от 12.10.2018</t>
  </si>
  <si>
    <t>AGR.08.000623</t>
  </si>
  <si>
    <t>СИН.02.19-64 от 17.05.2019г. соглаш. о рекультивац.</t>
  </si>
  <si>
    <t>AGR.08.001625</t>
  </si>
  <si>
    <t>СИН.02.20-243 от 01.11.2020г.</t>
  </si>
  <si>
    <t>AGR.08.001862</t>
  </si>
  <si>
    <t>СИН.02.21-84 от 19.04.2021г.</t>
  </si>
  <si>
    <t>AGR.08.002179</t>
  </si>
  <si>
    <t>СИН.02.21-302 от 23.11.2021г.</t>
  </si>
  <si>
    <t>AGR.08.002304</t>
  </si>
  <si>
    <t>СИН.02.22-30 от 25.01.2022г.</t>
  </si>
  <si>
    <t>AGR.08.002520</t>
  </si>
  <si>
    <t>СИН.02.22-199 от 01.07.2022г.(биолог.рекультив)</t>
  </si>
  <si>
    <t>AGR.08.002521</t>
  </si>
  <si>
    <t>СИН.02.22-200 от 01.07.2022г.</t>
  </si>
  <si>
    <t>AGR.08.002522</t>
  </si>
  <si>
    <t>СИН.02.22-201 от 01.07.2022г.</t>
  </si>
  <si>
    <t>AGR.08.002534</t>
  </si>
  <si>
    <t>СИН.02.22-203 от 04.07.2022г.</t>
  </si>
  <si>
    <t>AGR.08.002535</t>
  </si>
  <si>
    <t>СИН.02.22-202 от 01.07.2022г.(биолог.рекультив)</t>
  </si>
  <si>
    <t>AGR.08.002544</t>
  </si>
  <si>
    <t>НЕ ИСПОЛЬЗОВАТЬ - ДУБЛЬ СИН.02.22-203 от 04.07.2022</t>
  </si>
  <si>
    <t>AGR.08.002545</t>
  </si>
  <si>
    <t>СИН.02.22-204 от 04.07.2022</t>
  </si>
  <si>
    <t>AGR.08.002572</t>
  </si>
  <si>
    <t>НЕ ИСПОЛЬЗОВАТЬ -ДУБЛЬ СИН.02.22-202 от 01.07.2022</t>
  </si>
  <si>
    <t>AGR.08.002635</t>
  </si>
  <si>
    <t>СИН.02.22-251 от 01.09.2022</t>
  </si>
  <si>
    <t>AGR.08.002772</t>
  </si>
  <si>
    <t>СИН.02.22-324 от 01.10.2022г.</t>
  </si>
  <si>
    <t>PRD.002.100009550_COM006001</t>
  </si>
  <si>
    <t>AGR.08.000841</t>
  </si>
  <si>
    <t>№283/19 от 16.09.2019г</t>
  </si>
  <si>
    <t>PRD.002.100009555_COM005001</t>
  </si>
  <si>
    <t>AGR.07.000290</t>
  </si>
  <si>
    <t>Дог. №КН06/19-68 от 01.01.19</t>
  </si>
  <si>
    <t>AGR.07.000593</t>
  </si>
  <si>
    <t>Претензия № 1137 от 05.06.2019</t>
  </si>
  <si>
    <t>AGR.07.000763</t>
  </si>
  <si>
    <t>КН06/20-24 от 01.01.2020</t>
  </si>
  <si>
    <t>AGR.07.000906</t>
  </si>
  <si>
    <t>Договор № КН06/16-180 от 01.11.2016 г.</t>
  </si>
  <si>
    <t>AGR.07.001238</t>
  </si>
  <si>
    <t>КН06/21-61 от 01.01.2021</t>
  </si>
  <si>
    <t>AGR.07.001390</t>
  </si>
  <si>
    <t>КН06/21-162 от 29.07.2021</t>
  </si>
  <si>
    <t>AGR.07.001535</t>
  </si>
  <si>
    <t>КН06/22-25 от 01.01.2022</t>
  </si>
  <si>
    <t>AGR.07.002184</t>
  </si>
  <si>
    <t>Договор № КН06/24-36 от 01.01.2024</t>
  </si>
  <si>
    <t>PRD.002.100009555_COM014001</t>
  </si>
  <si>
    <t>AGR.30.000139</t>
  </si>
  <si>
    <t>Дог. №Ф-28/2016 от 12.05.16 г.</t>
  </si>
  <si>
    <t>AGR.30.000140</t>
  </si>
  <si>
    <t>AGR.30.000141</t>
  </si>
  <si>
    <t>счф 124 от 14.12.2020 г.</t>
  </si>
  <si>
    <t>AGR.30.000142</t>
  </si>
  <si>
    <t>счф 123 от 31.12.2020 г.</t>
  </si>
  <si>
    <t>AGR.30.000143</t>
  </si>
  <si>
    <t>счф 81 от 15.10.2020 г.</t>
  </si>
  <si>
    <t>AGR.30.000144</t>
  </si>
  <si>
    <t>счф 122 от 30.11.2020 г.</t>
  </si>
  <si>
    <t>AGR.30.000145</t>
  </si>
  <si>
    <t>счф 91 от 18.11.2020 г.</t>
  </si>
  <si>
    <t>AGR.30.001143</t>
  </si>
  <si>
    <t>Исп. лист серия ФС №042116797 от 24.01.2023 по Делу №А29-148</t>
  </si>
  <si>
    <t>AGR.30.001305</t>
  </si>
  <si>
    <t>МИРОВОЕ соглашение от 11.10.2023 по Делу №А29-14822/2022 (до</t>
  </si>
  <si>
    <t>PRD.002.100009556_COM009001</t>
  </si>
  <si>
    <t>AGR.13.002173</t>
  </si>
  <si>
    <t>№СИБ7/24-в от 18.01.2024</t>
  </si>
  <si>
    <t>PRD.002.100009557_COM006001</t>
  </si>
  <si>
    <t>AGR.08.000392</t>
  </si>
  <si>
    <t>СИН.02.19-362 от 05.11.2019</t>
  </si>
  <si>
    <t>AGR.08.001034</t>
  </si>
  <si>
    <t>Т.02.19-362 от 05.11.2019 г.</t>
  </si>
  <si>
    <t>AGR.08.001692</t>
  </si>
  <si>
    <t>СИН.02.20-233 от 09.10.2020</t>
  </si>
  <si>
    <t>AGR.08.002244</t>
  </si>
  <si>
    <t>СИН.02.21-251 от 18.10.2021 г.</t>
  </si>
  <si>
    <t>AGR.08.002794</t>
  </si>
  <si>
    <t>СИН.02.22-345 от 10.11.2022</t>
  </si>
  <si>
    <t>AGR.08.003205</t>
  </si>
  <si>
    <t>СИН.02.23-363 от 11.12.2023</t>
  </si>
  <si>
    <t>PRD.002.100009559_COM001000</t>
  </si>
  <si>
    <t>AGR.01.000423</t>
  </si>
  <si>
    <t>Счет №37138/073865 от 06.11.2019</t>
  </si>
  <si>
    <t>PRD.002.100009562_COM009001</t>
  </si>
  <si>
    <t>AGR.13.000286</t>
  </si>
  <si>
    <t>Договор поставки №204/18-в от 06.12.2018</t>
  </si>
  <si>
    <t>AGR.13.000601</t>
  </si>
  <si>
    <t>AGR.13.000769</t>
  </si>
  <si>
    <t>Договор поставки СИБ245/19-в от 24.12.19</t>
  </si>
  <si>
    <t>AGR.13.001164</t>
  </si>
  <si>
    <t>Договор поставки №СИБ139/20-в от 15.10.2020</t>
  </si>
  <si>
    <t>AGR.13.001498</t>
  </si>
  <si>
    <t>Договор поставки №СИБ163/21-в от 27.10.21</t>
  </si>
  <si>
    <t>AGR.13.001513</t>
  </si>
  <si>
    <t>Договор поставки №СИБ163/21-в от 27.10.2021 г НЕИСПОЛЬЗОВАТЬ</t>
  </si>
  <si>
    <t>AGR.13.001812</t>
  </si>
  <si>
    <t>Договор №СИБ174/22-в от 28.11.2022</t>
  </si>
  <si>
    <t>AGR.13.001845</t>
  </si>
  <si>
    <t>Договор поставки №СИБ174/22-в от 28.11.22 НЕ ИСПОЛЬЗОВАТЬ</t>
  </si>
  <si>
    <t>PRD.002.100009569_COM006001</t>
  </si>
  <si>
    <t>AGR.08.000549</t>
  </si>
  <si>
    <t>счет 402/4134286/401 от 15.04.2019г.</t>
  </si>
  <si>
    <t>PRD.002.100009570_COM005001</t>
  </si>
  <si>
    <t>AGR.07.000488</t>
  </si>
  <si>
    <t>За предоставление сведений из ЕГРН</t>
  </si>
  <si>
    <t>AGR.07.000503</t>
  </si>
  <si>
    <t>Выписка из ЕГРН</t>
  </si>
  <si>
    <t>PRD.002.100009570_COM010001</t>
  </si>
  <si>
    <t>AGR.14.000110</t>
  </si>
  <si>
    <t>PRD.002.100009573_COM009001</t>
  </si>
  <si>
    <t>AGR.13.000335</t>
  </si>
  <si>
    <t>Договор об оказании услуг №229/18-в от 24.12.2018</t>
  </si>
  <si>
    <t>AGR.13.000811</t>
  </si>
  <si>
    <t>Договор об оказании услуг №202/19-в от 02.12.2019</t>
  </si>
  <si>
    <t>AGR.13.001194</t>
  </si>
  <si>
    <t>Договор об оказании услуг №182/20-в от 02.12.2020</t>
  </si>
  <si>
    <t>AGR.13.001525</t>
  </si>
  <si>
    <t>Договор об оказании услуг №188/21-в от 23.11.2021</t>
  </si>
  <si>
    <t>AGR.13.002118</t>
  </si>
  <si>
    <t>Договор об оказании услуг СИБ110/23-в от 13.10.2023</t>
  </si>
  <si>
    <t>PRD.002.100009574_COM009001</t>
  </si>
  <si>
    <t>AGR.13.000334</t>
  </si>
  <si>
    <t>Договор об оказании услуг №230/18-в от 24.12.2018</t>
  </si>
  <si>
    <t>AGR.13.000810</t>
  </si>
  <si>
    <t>Договор об оказании услуг №203/19-в от 02.12.2019</t>
  </si>
  <si>
    <t>AGR.13.001193</t>
  </si>
  <si>
    <t>Договор на оказание услуг № 183/20-в от 02.12.2020</t>
  </si>
  <si>
    <t>AGR.13.001541</t>
  </si>
  <si>
    <t>Договор на оказание услуг № 187/21-в от 23.11.2021</t>
  </si>
  <si>
    <t>PRD.002.100009575_COM006001</t>
  </si>
  <si>
    <t>AGR.08.000590</t>
  </si>
  <si>
    <t>03-2019-128 от 16.04.2019</t>
  </si>
  <si>
    <t>AGR.08.001409</t>
  </si>
  <si>
    <t>СИН.02.20-105 от 01.06.2020</t>
  </si>
  <si>
    <t>AGR.08.001452</t>
  </si>
  <si>
    <t>03-2020-127-ТО от 01.06.2020/ СИН 02.20-105 от 01.06.2020</t>
  </si>
  <si>
    <t>AGR.08.002393</t>
  </si>
  <si>
    <t>03-2022-59//СИН.02.22-103 от 08.04.2022</t>
  </si>
  <si>
    <t>AGR.08.002505</t>
  </si>
  <si>
    <t>03-2022-119/СИН.02.22-155 от 17.05.2022</t>
  </si>
  <si>
    <t>AGR.08.002654</t>
  </si>
  <si>
    <t>03-2022-241/СИН.02.22-228 от 01.07.2022</t>
  </si>
  <si>
    <t>PRD.002.100009578_COM004001</t>
  </si>
  <si>
    <t>AGR.004.000000058</t>
  </si>
  <si>
    <t>Договор поставки №ННГ02/18-34 от 22.03.2018</t>
  </si>
  <si>
    <t>AGR.06.000181</t>
  </si>
  <si>
    <t>Договор поставки № ННГ34/19-в от 01.03.2019г</t>
  </si>
  <si>
    <t>PRD.002.100009578_COM009001</t>
  </si>
  <si>
    <t>AGR.013.000001565</t>
  </si>
  <si>
    <t>Договор поставки №287/17-в от 10.03.2017г.</t>
  </si>
  <si>
    <t>PRD.002.100009578_COM011001</t>
  </si>
  <si>
    <t>AGR.15.001388</t>
  </si>
  <si>
    <t>СЗ02/19-189 от 30.05.2018г.</t>
  </si>
  <si>
    <t>AGR.15.001570</t>
  </si>
  <si>
    <t>№ СЗ02/19-175 от 24.05.2019</t>
  </si>
  <si>
    <t>AGR.15.001590</t>
  </si>
  <si>
    <t>№СЗ02/19-256 от 21.06.2019г</t>
  </si>
  <si>
    <t>AGR.15.002446</t>
  </si>
  <si>
    <t>СЗ02/20-19 от 21.01.2020 г.</t>
  </si>
  <si>
    <t>AGR.15.003766</t>
  </si>
  <si>
    <t>СЗ02/21-34 от 01.02.2021</t>
  </si>
  <si>
    <t>AGR.15.005787</t>
  </si>
  <si>
    <t>СЗ02/22-132 от 15.03.2022</t>
  </si>
  <si>
    <t>PRD.002.100009581_COM007001</t>
  </si>
  <si>
    <t>AGR.09.001688</t>
  </si>
  <si>
    <t>УНС02/23-46 от 14.04.2023</t>
  </si>
  <si>
    <t>PRD.002.100009586_COM006001</t>
  </si>
  <si>
    <t>AGR.08.000459</t>
  </si>
  <si>
    <t>001Д/2019//СИН.02.18-302 от 16.10.2018г.</t>
  </si>
  <si>
    <t>PRD.002.100009587_COM006001</t>
  </si>
  <si>
    <t>AGR.08.000852</t>
  </si>
  <si>
    <t>СИН.02.19-290 от 09.09.2019г.</t>
  </si>
  <si>
    <t>PRD.002.100009592_COM002019</t>
  </si>
  <si>
    <t>AGR.03.000824</t>
  </si>
  <si>
    <t>Договор поставки № Д013122 от 23.12.2022</t>
  </si>
  <si>
    <t>PRD.002.100009600_COM006001</t>
  </si>
  <si>
    <t>AGR.08.000071</t>
  </si>
  <si>
    <t>СИН.04.18-10 от 06.03.2018г.</t>
  </si>
  <si>
    <t>AGR.08.000072</t>
  </si>
  <si>
    <t>СИН.04.18-27 от 06.06.2018г.</t>
  </si>
  <si>
    <t>AGR.08.000884</t>
  </si>
  <si>
    <t>СИН.04.19-70 от 21.10.2019г.</t>
  </si>
  <si>
    <t>AGR.08.001564</t>
  </si>
  <si>
    <t>СИН.04.20-29 от 20.10.2020г.</t>
  </si>
  <si>
    <t>AGR.08.002127</t>
  </si>
  <si>
    <t>AGR.08.002636</t>
  </si>
  <si>
    <t>СИН.04.22-77 от 14.10.2022</t>
  </si>
  <si>
    <t>PRD.002.100009610_COM004001</t>
  </si>
  <si>
    <t>AGR.06.000047</t>
  </si>
  <si>
    <t>Договор №ННГ02/18-17 от 12.07.2018</t>
  </si>
  <si>
    <t>AGR.06.000697</t>
  </si>
  <si>
    <t>Договор №ННГ14/21-в от 01.03.2021</t>
  </si>
  <si>
    <t>PRD.002.100009610_COM005001</t>
  </si>
  <si>
    <t>AGR.07.000185</t>
  </si>
  <si>
    <t>Дог.№КН06/18-106 от 15.06.18</t>
  </si>
  <si>
    <t>AGR.07.000718</t>
  </si>
  <si>
    <t>№КН05/19-237 от 21.08.2019 г.</t>
  </si>
  <si>
    <t>PRD.002.100009610_COM007001</t>
  </si>
  <si>
    <t>AGR.09.000072</t>
  </si>
  <si>
    <t>УНС02/18-129 от 03.07.2018</t>
  </si>
  <si>
    <t>AGR.09.000931</t>
  </si>
  <si>
    <t>УНС02/20-93 от 30.07.2020</t>
  </si>
  <si>
    <t>PRD.002.100009610_COM011001</t>
  </si>
  <si>
    <t>AGR.15.001379</t>
  </si>
  <si>
    <t>СЗ02/19-61 от 25.01.2019</t>
  </si>
  <si>
    <t>AGR.15.002208</t>
  </si>
  <si>
    <t>СЗ02/19-171 от 13.05.2019</t>
  </si>
  <si>
    <t>AGR.15.003096</t>
  </si>
  <si>
    <t>СЗ02/20-188 от 15.04.2020</t>
  </si>
  <si>
    <t>PRD.002.100009610_COM011002</t>
  </si>
  <si>
    <t>AGR.16.000016</t>
  </si>
  <si>
    <t>Договор №ГК 02/21-2 от 15.07.2021 (ОПЗ)</t>
  </si>
  <si>
    <t>AGR.16.000017</t>
  </si>
  <si>
    <t>Договор на ОПЗ №ГК02/21-2</t>
  </si>
  <si>
    <t>AGR.16.000018</t>
  </si>
  <si>
    <t>Договори на проведение ОПЗ №ГК 02/21-2 от 15.07.2021 (ООО Г</t>
  </si>
  <si>
    <t>AGR.16.000019</t>
  </si>
  <si>
    <t>ГК02/21-2 от 15.07.2021г.</t>
  </si>
  <si>
    <t>PRD.002.100009610_COM014002</t>
  </si>
  <si>
    <t>AGR.32.000152</t>
  </si>
  <si>
    <t>Договор КН-18/2021 от 14.04.2021</t>
  </si>
  <si>
    <t>PRD.002.100009610_COM015001</t>
  </si>
  <si>
    <t>AGR.39.000040</t>
  </si>
  <si>
    <t>02-06/НС от 02.06.2021</t>
  </si>
  <si>
    <t>PRD.002.100009610_COM015002</t>
  </si>
  <si>
    <t>AGR.40.000014</t>
  </si>
  <si>
    <t>02-06/РО от 02.06.2021</t>
  </si>
  <si>
    <t>PRD.002.100009611_COM009001</t>
  </si>
  <si>
    <t>AGR.13.001975</t>
  </si>
  <si>
    <t>PRD.002.100009612_COM002019</t>
  </si>
  <si>
    <t>AGR.03.000007</t>
  </si>
  <si>
    <t>Договор поставки № Д02551900</t>
  </si>
  <si>
    <t>AGR.03.000008</t>
  </si>
  <si>
    <t>Договор подряда № 09 (Д02561900)</t>
  </si>
  <si>
    <t>AGR.03.000457</t>
  </si>
  <si>
    <t>Договор подряда Д010121 от 03.09.2021г.</t>
  </si>
  <si>
    <t>AGR.03.000438</t>
  </si>
  <si>
    <t>Договор поставки №Д009521 от 30.07.2021 г.</t>
  </si>
  <si>
    <t>PRD.002.100009643_COM006001</t>
  </si>
  <si>
    <t>AGR.08.001785</t>
  </si>
  <si>
    <t>(не использовать) СИН.02.21-320 от 01.12.2021г</t>
  </si>
  <si>
    <t>AGR.08.002309</t>
  </si>
  <si>
    <t>СИН.02.21-320 от 01.12.2021г</t>
  </si>
  <si>
    <t>AGR.08.002838</t>
  </si>
  <si>
    <t>СИН.02.22-298 от 03.10.2022г</t>
  </si>
  <si>
    <t>AGR.08.003233</t>
  </si>
  <si>
    <t>СИН.02.23-376 от 14.12.2023</t>
  </si>
  <si>
    <t>PRD.002.100009644_COM006001</t>
  </si>
  <si>
    <t>AGR.08.000107</t>
  </si>
  <si>
    <t>Договор пожертвования №СИН.02.18-219 от 26.07.2018</t>
  </si>
  <si>
    <t>AGR.08.000314</t>
  </si>
  <si>
    <t>Договор пожертвования №СИН.02.18-217 от 25.07.2018г.</t>
  </si>
  <si>
    <t>AGR.08.001495</t>
  </si>
  <si>
    <t>Договор № СИН.02.20-178 от 13.08.2020</t>
  </si>
  <si>
    <t>AGR.08.002579</t>
  </si>
  <si>
    <t>Договор №СИН.02.22-235 от 17.08.2022</t>
  </si>
  <si>
    <t>AGR.08.002919</t>
  </si>
  <si>
    <t>СИН.02.23-120 от 18.04.2023</t>
  </si>
  <si>
    <t>PRD.002.100009651_</t>
  </si>
  <si>
    <t>AGR.09.001869</t>
  </si>
  <si>
    <t>Счет № 023-076-0047315 от 29.11.2023</t>
  </si>
  <si>
    <t>PRD.002.100009651_COM001000</t>
  </si>
  <si>
    <t>AGR.01.000009</t>
  </si>
  <si>
    <t>Счет №018-000-0714067 от 08.08.2018</t>
  </si>
  <si>
    <t>AGR.01.000023</t>
  </si>
  <si>
    <t>XXX № 0051777509 от 08.08.2018</t>
  </si>
  <si>
    <t>AGR.01.000028</t>
  </si>
  <si>
    <t>Счет №018-000-0765704 от 06.09.2018</t>
  </si>
  <si>
    <t>AGR.01.000037</t>
  </si>
  <si>
    <t>1800CV5000265 от 06.09.2018</t>
  </si>
  <si>
    <t>AGR.01.000038</t>
  </si>
  <si>
    <t>ХХХ № 0054932718 от 04.09.2018</t>
  </si>
  <si>
    <t>AGR.01.000050</t>
  </si>
  <si>
    <t>1800CV5000284-00002 от 01.10.2018</t>
  </si>
  <si>
    <t>AGR.01.000051</t>
  </si>
  <si>
    <t>1800CV5000284-00001 от 01.10.2018</t>
  </si>
  <si>
    <t>AGR.01.000052</t>
  </si>
  <si>
    <t>ХХХ № 0058271551 от 01.10.2018</t>
  </si>
  <si>
    <t>AGR.01.000053</t>
  </si>
  <si>
    <t>ХХХ № 0058270033 от 01.10.2018</t>
  </si>
  <si>
    <t>AGR.01.000054</t>
  </si>
  <si>
    <t>Счет №018-000-0806709 от 01.10.2018</t>
  </si>
  <si>
    <t>AGR.01.000073</t>
  </si>
  <si>
    <t>Счет №018-000-0854596 от 25.10.2018</t>
  </si>
  <si>
    <t>AGR.01.000080</t>
  </si>
  <si>
    <t>1800CV5000295 от 22.10.2018</t>
  </si>
  <si>
    <t>AGR.01.000082</t>
  </si>
  <si>
    <t>ХХХ № 0061506239 от 25.10.2018</t>
  </si>
  <si>
    <t>AGR.01.000093</t>
  </si>
  <si>
    <t>Счет №018-000-0902643 от 16.11.2018</t>
  </si>
  <si>
    <t>AGR.01.000101</t>
  </si>
  <si>
    <t>ХХХ № 0063510422 от 12.11.2018</t>
  </si>
  <si>
    <t>AGR.01.000102</t>
  </si>
  <si>
    <t>ХХХ № 0063511418 от 12.11.2018</t>
  </si>
  <si>
    <t>AGR.01.000103</t>
  </si>
  <si>
    <t>1800CV5000304 от 15.11.2018</t>
  </si>
  <si>
    <t>AGR.01.000106</t>
  </si>
  <si>
    <t>Счет №018-000-0922098 от 26.11.2018</t>
  </si>
  <si>
    <t>AGR.01.000120</t>
  </si>
  <si>
    <t>1800CV5000323 от 22.11.2018</t>
  </si>
  <si>
    <t>AGR.01.000121</t>
  </si>
  <si>
    <t>1800CV5000317 от 22.11.2018</t>
  </si>
  <si>
    <t>AGR.01.000131</t>
  </si>
  <si>
    <t>МММ № 5011903286 от 01.02.2018</t>
  </si>
  <si>
    <t>AGR.01.000138</t>
  </si>
  <si>
    <t>Счет №018-000-0956434 от 13.12.2018</t>
  </si>
  <si>
    <t>AGR.01.000142</t>
  </si>
  <si>
    <t>ХХХ № 0064865273 от 22.11.2018</t>
  </si>
  <si>
    <t>AGR.01.000149</t>
  </si>
  <si>
    <t>1800CV5000339 от 12.12.2018</t>
  </si>
  <si>
    <t>AGR.01.000150</t>
  </si>
  <si>
    <t>ХХХ № 0067333376 от 13.12.2018</t>
  </si>
  <si>
    <t>AGR.01.000161</t>
  </si>
  <si>
    <t>Счет №019-000-0011235 от 15.01.2019</t>
  </si>
  <si>
    <t>AGR.01.000169</t>
  </si>
  <si>
    <t>Счет №019-000-0027823 от 29.01.2019</t>
  </si>
  <si>
    <t>AGR.01.000171</t>
  </si>
  <si>
    <t>1900CV5000002 от 14.01.2019</t>
  </si>
  <si>
    <t>AGR.01.000172</t>
  </si>
  <si>
    <t>1900CV5000002 от 28.01.2019</t>
  </si>
  <si>
    <t>AGR.01.000173</t>
  </si>
  <si>
    <t>1900CV5000018 от 28.01.2019</t>
  </si>
  <si>
    <t>AGR.01.000174</t>
  </si>
  <si>
    <t>XXX № 0071821975 от 28.01.2019</t>
  </si>
  <si>
    <t>AGR.01.000175</t>
  </si>
  <si>
    <t>XXX № 0071818434 от 28.01.2019</t>
  </si>
  <si>
    <t>AGR.01.000176</t>
  </si>
  <si>
    <t>XXX № 0071820660 от 01.02.2019</t>
  </si>
  <si>
    <t>AGR.01.000177</t>
  </si>
  <si>
    <t>XXX № 0070416810 от 14.01.2019</t>
  </si>
  <si>
    <t>AGR.01.000200</t>
  </si>
  <si>
    <t>Счет №019-000-0081630 от 05.03.2019</t>
  </si>
  <si>
    <t>AGR.01.000203</t>
  </si>
  <si>
    <t>1900CV5000042 от 01.03.2019</t>
  </si>
  <si>
    <t>AGR.01.000210</t>
  </si>
  <si>
    <t>Счет №019-000-0106332 от 19.03.2019</t>
  </si>
  <si>
    <t>AGR.01.000218</t>
  </si>
  <si>
    <t>1900CV5000050 от 27.03.2019</t>
  </si>
  <si>
    <t>AGR.01.000222</t>
  </si>
  <si>
    <t>ХХХ № 0076855498 от 19.03.2019</t>
  </si>
  <si>
    <t>AGR.01.000230</t>
  </si>
  <si>
    <t>Счет №019-000-0189191 от 16.04.2019</t>
  </si>
  <si>
    <t>AGR.01.000231</t>
  </si>
  <si>
    <t>Счет №019-000-0189204 от 16.04.2019</t>
  </si>
  <si>
    <t>AGR.01.000232</t>
  </si>
  <si>
    <t>Счет №019-000-0189212 от 16.04.2019</t>
  </si>
  <si>
    <t>AGR.01.000233</t>
  </si>
  <si>
    <t>Счет №019-000-0189226 от 16.04.2019</t>
  </si>
  <si>
    <t>AGR.01.000246</t>
  </si>
  <si>
    <t>1900GG1100584//НФ02/19-43 от 06.05.2019</t>
  </si>
  <si>
    <t>AGR.01.000284</t>
  </si>
  <si>
    <t>Счет №019-000-0384940 от 09.07.2019</t>
  </si>
  <si>
    <t>AGR.01.000285</t>
  </si>
  <si>
    <t>Счет №019-000-0389498 от 11.07.2019</t>
  </si>
  <si>
    <t>AGR.01.000303</t>
  </si>
  <si>
    <t>ХХХ № 0089774947 от 09.07.2019</t>
  </si>
  <si>
    <t>AGR.01.000304</t>
  </si>
  <si>
    <t>19000V5014104 от 09.07.2019</t>
  </si>
  <si>
    <t>AGR.01.000317</t>
  </si>
  <si>
    <t>Счет №019-000-0482448 от 15.08.2019</t>
  </si>
  <si>
    <t>AGR.01.000322</t>
  </si>
  <si>
    <t>ХХХ № 0093303381 от 15.08.2019</t>
  </si>
  <si>
    <t>AGR.01.000338</t>
  </si>
  <si>
    <t>Счет №019-000-0572159 от 12.09.2019</t>
  </si>
  <si>
    <t>AGR.01.000345</t>
  </si>
  <si>
    <t>XXX № 0095706856 от 10.09.2019</t>
  </si>
  <si>
    <t>AGR.01.000346</t>
  </si>
  <si>
    <t>19000V5022197 от 10.09.2019</t>
  </si>
  <si>
    <t>AGR.01.000360</t>
  </si>
  <si>
    <t>Счет №019-000-0632068 от 30.09.2019</t>
  </si>
  <si>
    <t>AGR.01.000368</t>
  </si>
  <si>
    <t>19000V5024864-00002 от 26.09.2019</t>
  </si>
  <si>
    <t>AGR.01.000369</t>
  </si>
  <si>
    <t>19000V5024864-00001 от 26.09.2019</t>
  </si>
  <si>
    <t>AGR.01.000373</t>
  </si>
  <si>
    <t>Счет №019-000-0669902 от 10.10.2019</t>
  </si>
  <si>
    <t>AGR.01.000375</t>
  </si>
  <si>
    <t>ХХХ № 0098719214 от 09.10.2019</t>
  </si>
  <si>
    <t>AGR.01.000376</t>
  </si>
  <si>
    <t>19000V5026801 от 10.10.2019</t>
  </si>
  <si>
    <t>AGR.01.000408</t>
  </si>
  <si>
    <t>Счет №019-000-0743484 от 30.10.2019</t>
  </si>
  <si>
    <t>AGR.01.000409</t>
  </si>
  <si>
    <t>ХХХ № 0097620150 от 30.09.2019</t>
  </si>
  <si>
    <t>AGR.01.000410</t>
  </si>
  <si>
    <t>ХХХ № 0097620119 от 30.09.2019</t>
  </si>
  <si>
    <t>AGR.01.000414</t>
  </si>
  <si>
    <t>19000V5028703-00001 от 30.10.2019</t>
  </si>
  <si>
    <t>AGR.01.000415</t>
  </si>
  <si>
    <t>19000V5028703-00002 от 30.10.2019</t>
  </si>
  <si>
    <t>AGR.01.000416</t>
  </si>
  <si>
    <t>ХХХ № 0101040835 от 30.10.2019</t>
  </si>
  <si>
    <t>AGR.01.000417</t>
  </si>
  <si>
    <t>ХХХ № 0101041383 от 30.10.2019</t>
  </si>
  <si>
    <t>AGR.01.000421</t>
  </si>
  <si>
    <t>Счет №019-000-0788064 от 12.11.2019</t>
  </si>
  <si>
    <t>AGR.01.000422</t>
  </si>
  <si>
    <t>Счет №019-000-0788085 от 12.11.2019</t>
  </si>
  <si>
    <t>AGR.01.000430</t>
  </si>
  <si>
    <t>XXX №0102148789 от</t>
  </si>
  <si>
    <t>AGR.01.000431</t>
  </si>
  <si>
    <t>XXX № 0102148789 от</t>
  </si>
  <si>
    <t>AGR.01.000432</t>
  </si>
  <si>
    <t>XXX № 0102148789 от 11.11.2019</t>
  </si>
  <si>
    <t>AGR.01.000433</t>
  </si>
  <si>
    <t>XXX № 0102146837 от 11.11.2019</t>
  </si>
  <si>
    <t>AGR.01.000434</t>
  </si>
  <si>
    <t>19000V5031232 от 11.11.2019</t>
  </si>
  <si>
    <t>AGR.01.000435</t>
  </si>
  <si>
    <t>19000V5031224 от 11.11.2019</t>
  </si>
  <si>
    <t>AGR.01.000483</t>
  </si>
  <si>
    <t>Счет №019-000-0899174 от 11.12.2019</t>
  </si>
  <si>
    <t>AGR.01.000484</t>
  </si>
  <si>
    <t>Счет №019-000-0899176 от 11.12.2019</t>
  </si>
  <si>
    <t>AGR.01.000492</t>
  </si>
  <si>
    <t>19000V5036976 от 11.12.2019</t>
  </si>
  <si>
    <t>AGR.01.000493</t>
  </si>
  <si>
    <t>XXX № 0105425232 от 11.12.2019</t>
  </si>
  <si>
    <t>AGR.01.000512</t>
  </si>
  <si>
    <t>Счет №020-000-0033659 от 17.01.2020</t>
  </si>
  <si>
    <t>AGR.01.000513</t>
  </si>
  <si>
    <t>Счет №020-000-0033660 от 17.01.2020</t>
  </si>
  <si>
    <t>AGR.01.000522</t>
  </si>
  <si>
    <t>20000V5001174 от 15.01.2020</t>
  </si>
  <si>
    <t>AGR.01.000523</t>
  </si>
  <si>
    <t>XXX № 0108729050 от 16.01.2020</t>
  </si>
  <si>
    <t>AGR.01.000537</t>
  </si>
  <si>
    <t>Счет №020-000-0067388 от 30.01.2020</t>
  </si>
  <si>
    <t>AGR.01.000538</t>
  </si>
  <si>
    <t>Счет №020-000-0076828 от 03.02.2020</t>
  </si>
  <si>
    <t>AGR.01.000539</t>
  </si>
  <si>
    <t>Счет №020-000-0076851 от 03.02.2020</t>
  </si>
  <si>
    <t>AGR.01.000547</t>
  </si>
  <si>
    <t>XXX № 0109985999 от 30.01.2020</t>
  </si>
  <si>
    <t>AGR.01.000548</t>
  </si>
  <si>
    <t>XXX № 0110001551 от 30.01.2020</t>
  </si>
  <si>
    <t>AGR.01.000549</t>
  </si>
  <si>
    <t>20000V5004261 от 30.01.2020</t>
  </si>
  <si>
    <t>AGR.01.000584</t>
  </si>
  <si>
    <t>Счет №020-000-0715620 от 15.09.2020</t>
  </si>
  <si>
    <t>AGR.01.000585</t>
  </si>
  <si>
    <t>Счет №020-000-0160282 от 06.03.2020</t>
  </si>
  <si>
    <t>AGR.01.000586</t>
  </si>
  <si>
    <t>Счет №020-000-0160333 от 06.03.2020</t>
  </si>
  <si>
    <t>AGR.01.000593</t>
  </si>
  <si>
    <t>XXX № 0113194572 от 06.03.2020</t>
  </si>
  <si>
    <t>AGR.01.000594</t>
  </si>
  <si>
    <t>20000V5010648 от 13.03.2020</t>
  </si>
  <si>
    <t>AGR.01.000595</t>
  </si>
  <si>
    <t>20000V5010650 от 03.03.2020</t>
  </si>
  <si>
    <t>AGR.01.000618</t>
  </si>
  <si>
    <t>Счет №020-000-0775816 от 01.10.2020</t>
  </si>
  <si>
    <t>AGR.01.000623</t>
  </si>
  <si>
    <t>20000V5063140 от 01.10.2020</t>
  </si>
  <si>
    <t>AGR.01.000624</t>
  </si>
  <si>
    <t>ХХХ № 0139779964 от 01.10.2020</t>
  </si>
  <si>
    <t>AGR.01.000631</t>
  </si>
  <si>
    <t>Счет №020-000-0843735 от 21.10.2020</t>
  </si>
  <si>
    <t>AGR.01.000636</t>
  </si>
  <si>
    <t>от</t>
  </si>
  <si>
    <t>AGR.01.000637</t>
  </si>
  <si>
    <t>XXX №0141844489 от 26.10.2020</t>
  </si>
  <si>
    <t>AGR.01.000638</t>
  </si>
  <si>
    <t>XXX №0141841031 от 15.10.2020</t>
  </si>
  <si>
    <t>AGR.01.000639</t>
  </si>
  <si>
    <t>№20000V5067944 от 16.10.2020</t>
  </si>
  <si>
    <t>AGR.01.000640</t>
  </si>
  <si>
    <t>№20000V5067933 от 19.10.2020</t>
  </si>
  <si>
    <t>AGR.01.000650</t>
  </si>
  <si>
    <t>Счет №020-000-0919128 от 11.11.2020</t>
  </si>
  <si>
    <t>AGR.01.000651</t>
  </si>
  <si>
    <t>Счет №020-000-0915694 от 10.11.2020</t>
  </si>
  <si>
    <t>AGR.01.000660</t>
  </si>
  <si>
    <t>XXX №0145620724 от 10.11.2020</t>
  </si>
  <si>
    <t>AGR.01.000662</t>
  </si>
  <si>
    <t>ХХХ № 0145620748 от 10.11.2020</t>
  </si>
  <si>
    <t>AGR.01.000663</t>
  </si>
  <si>
    <t>20000V5076916 от 10.11.2020</t>
  </si>
  <si>
    <t>AGR.01.000664</t>
  </si>
  <si>
    <t>20000V5076903 от 10.11.2020</t>
  </si>
  <si>
    <t>AGR.01.000694</t>
  </si>
  <si>
    <t>0200002033422 от 11.12.2020</t>
  </si>
  <si>
    <t>AGR.01.000704</t>
  </si>
  <si>
    <t>20000V5089385 от 10.12.2020</t>
  </si>
  <si>
    <t>AGR.01.000723</t>
  </si>
  <si>
    <t>021-000-0029919 от 14.01.2021</t>
  </si>
  <si>
    <t>AGR.01.000724</t>
  </si>
  <si>
    <t>ХХХ № 0150144339 от 10.12.2020</t>
  </si>
  <si>
    <t>AGR.01.000727</t>
  </si>
  <si>
    <t>ХХХ № 0154655255 от 14.01.2021</t>
  </si>
  <si>
    <t>AGR.01.000728</t>
  </si>
  <si>
    <t>21000V5001302 от 13.01.2021</t>
  </si>
  <si>
    <t>AGR.01.000735</t>
  </si>
  <si>
    <t>021-000-0086758 от 01.02.2021</t>
  </si>
  <si>
    <t>AGR.01.000736</t>
  </si>
  <si>
    <t>021-000-0088820 от 02.02.2021</t>
  </si>
  <si>
    <t>AGR.01.000748</t>
  </si>
  <si>
    <t>XXX № 0157055626 от 01.02.2021</t>
  </si>
  <si>
    <t>AGR.01.000749</t>
  </si>
  <si>
    <t>XXX №0157014804 от 01.02.2021</t>
  </si>
  <si>
    <t>AGR.01.000750</t>
  </si>
  <si>
    <t>21000V5007845 от 01.02.2021</t>
  </si>
  <si>
    <t>AGR.01.000771</t>
  </si>
  <si>
    <t>021-000-0214049 от 11.03.2021</t>
  </si>
  <si>
    <t>AGR.01.000774</t>
  </si>
  <si>
    <t>№21000V5023438 от</t>
  </si>
  <si>
    <t>AGR.01.000775</t>
  </si>
  <si>
    <t>AGR.01.000776</t>
  </si>
  <si>
    <t>№21000V5023438 от 10.03.2021</t>
  </si>
  <si>
    <t>AGR.01.000786</t>
  </si>
  <si>
    <t>2100GG1100382//НФ02/21-23 от 19.03.2021</t>
  </si>
  <si>
    <t>AGR.01.000878</t>
  </si>
  <si>
    <t>021-000-0652123 от 21.07.2021</t>
  </si>
  <si>
    <t>AGR.01.000887</t>
  </si>
  <si>
    <t>XXX №0184234671 от 21.07.2021</t>
  </si>
  <si>
    <t>AGR.01.000888</t>
  </si>
  <si>
    <t>№21000V5083158 от 21.07.2021</t>
  </si>
  <si>
    <t>AGR.01.000898</t>
  </si>
  <si>
    <t>021-000-0700786 от 05.08.2021</t>
  </si>
  <si>
    <t>AGR.01.000925</t>
  </si>
  <si>
    <t>021-000-0781006 от 30.08.2021</t>
  </si>
  <si>
    <t>AGR.01.000930</t>
  </si>
  <si>
    <t>21000V5095799 от 30.08.2021</t>
  </si>
  <si>
    <t>AGR.01.000955</t>
  </si>
  <si>
    <t>021-000-0880601 от 28.09.2021</t>
  </si>
  <si>
    <t>AGR.01.000956</t>
  </si>
  <si>
    <t>021-000-0862518 от 22.09.2021</t>
  </si>
  <si>
    <t>AGR.01.000958</t>
  </si>
  <si>
    <t>Счет №021-000-0882353 от 28.09.2021</t>
  </si>
  <si>
    <t>AGR.01.000960</t>
  </si>
  <si>
    <t>021-000-0886703 от 29.09.2021</t>
  </si>
  <si>
    <t>AGR.01.000970</t>
  </si>
  <si>
    <t>XXX №0195727736 от 28.09.2021</t>
  </si>
  <si>
    <t>AGR.01.000971</t>
  </si>
  <si>
    <t>№21999V5010002 от 28.09.2021</t>
  </si>
  <si>
    <t>AGR.01.000972</t>
  </si>
  <si>
    <t>№21999V5008535-00001 от 22.09.2021</t>
  </si>
  <si>
    <t>AGR.01.000973</t>
  </si>
  <si>
    <t>XXX №0194780826 от 22.09.2021</t>
  </si>
  <si>
    <t>AGR.01.000974</t>
  </si>
  <si>
    <t>XXX №0194780864 от 22.09.2021</t>
  </si>
  <si>
    <t>AGR.01.000990</t>
  </si>
  <si>
    <t>021-000-0945534 от 15.10.2021</t>
  </si>
  <si>
    <t>AGR.01.000997</t>
  </si>
  <si>
    <t>21999V5015055 от 13.10.2021</t>
  </si>
  <si>
    <t>AGR.01.000998</t>
  </si>
  <si>
    <t>XXX №0198082498 от 12.10.2021</t>
  </si>
  <si>
    <t>AGR.01.001004</t>
  </si>
  <si>
    <t>021-000-2022330 от 25.10.2021</t>
  </si>
  <si>
    <t>AGR.01.001005</t>
  </si>
  <si>
    <t>021-000-2022332 от 25.10.2021</t>
  </si>
  <si>
    <t>AGR.01.001011</t>
  </si>
  <si>
    <t>XXX №0199955253 от 21.10.2021</t>
  </si>
  <si>
    <t>AGR.01.001013</t>
  </si>
  <si>
    <t>21999V5021992 от 21.10.2021</t>
  </si>
  <si>
    <t>AGR.01.001014</t>
  </si>
  <si>
    <t>XXX №0199955296 от 21.10.2021</t>
  </si>
  <si>
    <t>AGR.01.001015</t>
  </si>
  <si>
    <t>XXX №0199955276 от 21.10.2021</t>
  </si>
  <si>
    <t>AGR.01.001016</t>
  </si>
  <si>
    <t>21999V5022007 от 21.10.2021</t>
  </si>
  <si>
    <t>AGR.01.001017</t>
  </si>
  <si>
    <t>21999V5021999 от 21.10.2021</t>
  </si>
  <si>
    <t>AGR.01.001022</t>
  </si>
  <si>
    <t>021-000-2069626 от 08.11.2021</t>
  </si>
  <si>
    <t>AGR.01.001027</t>
  </si>
  <si>
    <t>XXX №0202218238 от 02.11.2021</t>
  </si>
  <si>
    <t>AGR.01.001028</t>
  </si>
  <si>
    <t>21999V5027526 от 03.11.2021</t>
  </si>
  <si>
    <t>AGR.01.001050</t>
  </si>
  <si>
    <t>021-000-2129999 от 25.11.2021</t>
  </si>
  <si>
    <t>AGR.01.001059</t>
  </si>
  <si>
    <t>21999V5037161 от 24.11.2021</t>
  </si>
  <si>
    <t>AGR.01.001060</t>
  </si>
  <si>
    <t>XXX №0206350002 от 24.11.2021</t>
  </si>
  <si>
    <t>AGR.01.001068</t>
  </si>
  <si>
    <t>021-000-2186355 от 07.12.2021</t>
  </si>
  <si>
    <t>AGR.01.001074</t>
  </si>
  <si>
    <t>XXX №0208938803 от 10.12.2021</t>
  </si>
  <si>
    <t>AGR.01.001075</t>
  </si>
  <si>
    <t>21999V5043162 от 06.12.2021</t>
  </si>
  <si>
    <t>AGR.01.001118</t>
  </si>
  <si>
    <t>022-000-0065776 от 20.01.2022</t>
  </si>
  <si>
    <t>AGR.01.001119</t>
  </si>
  <si>
    <t>022-000-0062001 от 20.01.2022</t>
  </si>
  <si>
    <t>AGR.01.001124</t>
  </si>
  <si>
    <t>XXX №0217072533 от 20.01.2022</t>
  </si>
  <si>
    <t>AGR.01.001125</t>
  </si>
  <si>
    <t>22999V5004649 от 18.01.2022</t>
  </si>
  <si>
    <t>AGR.01.001132</t>
  </si>
  <si>
    <t>022-000-0104538 от 02.02.2022</t>
  </si>
  <si>
    <t>AGR.01.001133</t>
  </si>
  <si>
    <t>022-000-0109698 от 03.02.2022</t>
  </si>
  <si>
    <t>AGR.01.001140</t>
  </si>
  <si>
    <t>22999V5014021 от 02.02.2022</t>
  </si>
  <si>
    <t>AGR.01.001141</t>
  </si>
  <si>
    <t>XXX №0219439574 от 02.02.2022</t>
  </si>
  <si>
    <t>AGR.01.001142</t>
  </si>
  <si>
    <t>XXX №0219414850 от 02.02.2022</t>
  </si>
  <si>
    <t>AGR.01.001165</t>
  </si>
  <si>
    <t>022-000-0217182 от 03.03.2022</t>
  </si>
  <si>
    <t>AGR.01.001198</t>
  </si>
  <si>
    <t>22999V5030424 от 02.03.2022</t>
  </si>
  <si>
    <t>AGR.01.001307</t>
  </si>
  <si>
    <t>022-000-0705845 от 03.06.2022</t>
  </si>
  <si>
    <t>AGR.01.001312</t>
  </si>
  <si>
    <t>022-000-0719687 от 07.06.2022</t>
  </si>
  <si>
    <t>AGR.01.001316</t>
  </si>
  <si>
    <t>22999V5056125 от 03.06.2022</t>
  </si>
  <si>
    <t>AGR.01.001317</t>
  </si>
  <si>
    <t>XXX №0245159443 от 03.06.2022</t>
  </si>
  <si>
    <t>AGR.01.001377</t>
  </si>
  <si>
    <t>№ 022-000-0850439 от 14.07.2022</t>
  </si>
  <si>
    <t>AGR.01.001384</t>
  </si>
  <si>
    <t>22999V5072123 от 14.07.2022</t>
  </si>
  <si>
    <t>AGR.01.001385</t>
  </si>
  <si>
    <t>XXX №0252909974 от 12.07.2022</t>
  </si>
  <si>
    <t>AGR.01.001405</t>
  </si>
  <si>
    <t>022-000-0944741 от 09.08.2022</t>
  </si>
  <si>
    <t>AGR.01.001437</t>
  </si>
  <si>
    <t>022-000-2069446 от 09.09.2022</t>
  </si>
  <si>
    <t>AGR.01.001444</t>
  </si>
  <si>
    <t>НФ02/22-106 от 14.09.2022</t>
  </si>
  <si>
    <t>AGR.01.001455</t>
  </si>
  <si>
    <t>022-000-2127867 от 20.09.2022</t>
  </si>
  <si>
    <t>AGR.01.001456</t>
  </si>
  <si>
    <t>022-000-2127685 от 20.09.2022</t>
  </si>
  <si>
    <t>AGR.01.001458</t>
  </si>
  <si>
    <t>022-000-2107919 от 15.09.2022</t>
  </si>
  <si>
    <t>AGR.01.001459</t>
  </si>
  <si>
    <t>022-000-2138315 от 22.09.2022</t>
  </si>
  <si>
    <t>AGR.01.001460</t>
  </si>
  <si>
    <t>022-000-2113372 от 16.09.2022</t>
  </si>
  <si>
    <t>AGR.01.001466</t>
  </si>
  <si>
    <t>XXX №0265932673 от 15.09.2022</t>
  </si>
  <si>
    <t>AGR.01.001468</t>
  </si>
  <si>
    <t>XXX №0265918354 от 15.09.2022</t>
  </si>
  <si>
    <t>AGR.01.001469</t>
  </si>
  <si>
    <t>XXX №0265944781 от 15.09.2022</t>
  </si>
  <si>
    <t>AGR.01.001470</t>
  </si>
  <si>
    <t>22000V5002158 от 15.09.2022</t>
  </si>
  <si>
    <t>AGR.01.001471</t>
  </si>
  <si>
    <t>22000V5002232 от 15.09.2022</t>
  </si>
  <si>
    <t>AGR.01.001472</t>
  </si>
  <si>
    <t>22000V5002261 от 15.09.202 от 15.09.2022</t>
  </si>
  <si>
    <t>AGR.01.001480</t>
  </si>
  <si>
    <t>022-000-2193385 от 05.10.2022</t>
  </si>
  <si>
    <t>AGR.01.001481</t>
  </si>
  <si>
    <t>AGR.01.001487</t>
  </si>
  <si>
    <t>22000V5010283 от 04.10.2022</t>
  </si>
  <si>
    <t>AGR.01.001488</t>
  </si>
  <si>
    <t>XXX №0269212789 от 04.10.2022</t>
  </si>
  <si>
    <t>AGR.01.001496</t>
  </si>
  <si>
    <t>022-000-2255584 от 18.10.2022</t>
  </si>
  <si>
    <t>AGR.01.001502</t>
  </si>
  <si>
    <t>22000V5015658 от 17.10.2022</t>
  </si>
  <si>
    <t>AGR.01.001503</t>
  </si>
  <si>
    <t>XXX №0271745973 от 17.10.2022</t>
  </si>
  <si>
    <t>AGR.01.001512</t>
  </si>
  <si>
    <t>022-000-2304901 от 27.10.2022</t>
  </si>
  <si>
    <t>AGR.01.001520</t>
  </si>
  <si>
    <t>22000V5020336 от 27.10.2022</t>
  </si>
  <si>
    <t>AGR.01.001521</t>
  </si>
  <si>
    <t>22000V5020348 от 26.10.2022</t>
  </si>
  <si>
    <t>AGR.01.001522</t>
  </si>
  <si>
    <t>ХХХ № 0273429554 от 25.10.2022</t>
  </si>
  <si>
    <t>AGR.01.001523</t>
  </si>
  <si>
    <t>ХХХ № 0273429040 от 25.10.2022</t>
  </si>
  <si>
    <t>AGR.01.001534</t>
  </si>
  <si>
    <t>022-000-2396393 от 15.11.2022</t>
  </si>
  <si>
    <t>AGR.01.001539</t>
  </si>
  <si>
    <t>XXX № 0277394262 от 15.11.2022</t>
  </si>
  <si>
    <t>AGR.01.001553</t>
  </si>
  <si>
    <t>022-000-2460025 от 30.11.2022</t>
  </si>
  <si>
    <t>AGR.01.001554</t>
  </si>
  <si>
    <t>022-000-2454650 от 28.11.2022</t>
  </si>
  <si>
    <t>AGR.01.001555</t>
  </si>
  <si>
    <t>022-000-2459775 от 30.11.2022</t>
  </si>
  <si>
    <t>AGR.01.001561</t>
  </si>
  <si>
    <t>22000V5036479 от 28.11.2022</t>
  </si>
  <si>
    <t>AGR.01.001562</t>
  </si>
  <si>
    <t>22000V5035507 от 28.11.2022</t>
  </si>
  <si>
    <t>AGR.01.001563</t>
  </si>
  <si>
    <t>XXX № 0279938399 от 28.11.2022</t>
  </si>
  <si>
    <t>AGR.01.001564</t>
  </si>
  <si>
    <t>XXX № 0279934391 от 28.11.2022</t>
  </si>
  <si>
    <t>AGR.01.001599</t>
  </si>
  <si>
    <t>023-000-0025798 от 13.01.2023</t>
  </si>
  <si>
    <t>AGR.01.001601</t>
  </si>
  <si>
    <t>023-000-0033856 от 16.01.2023</t>
  </si>
  <si>
    <t>AGR.01.001602</t>
  </si>
  <si>
    <t>23000V5001544 от 12.01.2023</t>
  </si>
  <si>
    <t>AGR.01.001603</t>
  </si>
  <si>
    <t>23000V5001744 от 16.01.2023</t>
  </si>
  <si>
    <t>AGR.01.001604</t>
  </si>
  <si>
    <t>XXX № 0287774502 от 11.01.2023</t>
  </si>
  <si>
    <t>AGR.01.001632</t>
  </si>
  <si>
    <t>023-000-0091846 от 08.02.2023</t>
  </si>
  <si>
    <t>AGR.01.001633</t>
  </si>
  <si>
    <t>023-000-0091856 от 08.02.2023</t>
  </si>
  <si>
    <t>AGR.01.001636</t>
  </si>
  <si>
    <t>023-000-0092413 от 08.02.2023</t>
  </si>
  <si>
    <t>AGR.01.001646</t>
  </si>
  <si>
    <t>23000V5015660 от 07.02.2023</t>
  </si>
  <si>
    <t>AGR.01.001647</t>
  </si>
  <si>
    <t>XXX № 0292975348 от 08.02.2023</t>
  </si>
  <si>
    <t>AGR.01.001648</t>
  </si>
  <si>
    <t>XXX № 0292728849 от 07.02.2023</t>
  </si>
  <si>
    <t>AGR.01.001656</t>
  </si>
  <si>
    <t>AGR.01.001666</t>
  </si>
  <si>
    <t>023-000-0154476 от 06.03.2023</t>
  </si>
  <si>
    <t>AGR.01.001674</t>
  </si>
  <si>
    <t>23000V5029437 от 03.03.2023</t>
  </si>
  <si>
    <t>AGR.01.001768</t>
  </si>
  <si>
    <t>023-000-0635920 от 29.05.2023</t>
  </si>
  <si>
    <t>AGR.01.001769</t>
  </si>
  <si>
    <t>023-000-0634138 от 29.05.2023</t>
  </si>
  <si>
    <t>AGR.01.001782</t>
  </si>
  <si>
    <t>XXX № 0316689673 от 29.05.2023</t>
  </si>
  <si>
    <t>AGR.01.001783</t>
  </si>
  <si>
    <t>23000V5073833 от 29.05.2023</t>
  </si>
  <si>
    <t>AGR.01.001827</t>
  </si>
  <si>
    <t>023-000-0735814 от 13.07.2023</t>
  </si>
  <si>
    <t>AGR.01.001845</t>
  </si>
  <si>
    <t>023-000-0766090 от 28.07.2023</t>
  </si>
  <si>
    <t>AGR.01.001846</t>
  </si>
  <si>
    <t>023-000-0766298 от 28.07.2023</t>
  </si>
  <si>
    <t>AGR.01.001850</t>
  </si>
  <si>
    <t>23000V5095056 от 11.07.2023</t>
  </si>
  <si>
    <t>AGR.01.001851</t>
  </si>
  <si>
    <t>ХХХ № 0326282565 от 11.07.2023</t>
  </si>
  <si>
    <t>AGR.01.001852</t>
  </si>
  <si>
    <t>23999V5000385 от 20.07.2023</t>
  </si>
  <si>
    <t>AGR.01.001853</t>
  </si>
  <si>
    <t>ХХХ № 0330222873 от 27.07.2023</t>
  </si>
  <si>
    <t>AGR.01.001854</t>
  </si>
  <si>
    <t>023-000-0775107 от 02.08.2023</t>
  </si>
  <si>
    <t>AGR.01.001877</t>
  </si>
  <si>
    <t>023-000-0814483 от 21.08.2023</t>
  </si>
  <si>
    <t>AGR.01.001879</t>
  </si>
  <si>
    <t>23999V5015520 от 17.08.2023</t>
  </si>
  <si>
    <t>AGR.01.001880</t>
  </si>
  <si>
    <t>XXX № 0335976965 от 21.08.2023</t>
  </si>
  <si>
    <t>AGR.01.001890</t>
  </si>
  <si>
    <t>ХХХ № 0331560523 от 02.08.2023</t>
  </si>
  <si>
    <t>AGR.01.001900</t>
  </si>
  <si>
    <t>023-000-0854851 от 08.09.2023</t>
  </si>
  <si>
    <t>AGR.01.001909</t>
  </si>
  <si>
    <t>23999V5024330 от 05.09.2023</t>
  </si>
  <si>
    <t>AGR.01.001919</t>
  </si>
  <si>
    <t>023-000-0884311 от 21.09.2023</t>
  </si>
  <si>
    <t>AGR.01.001920</t>
  </si>
  <si>
    <t>023-000-0884441 от 21.09.2023</t>
  </si>
  <si>
    <t>AGR.01.001926</t>
  </si>
  <si>
    <t>XXX № 0342646586 от 18.09.2023</t>
  </si>
  <si>
    <t>AGR.01.001927</t>
  </si>
  <si>
    <t>XXX № 0342728790 от 18.09.2023</t>
  </si>
  <si>
    <t>AGR.01.001928</t>
  </si>
  <si>
    <t>XXX № 0342654123 от 18.09.2023</t>
  </si>
  <si>
    <t>AGR.01.001929</t>
  </si>
  <si>
    <t>23999V5031531 от 18.09.2023</t>
  </si>
  <si>
    <t>AGR.01.001930</t>
  </si>
  <si>
    <t>23999V5031842 от 18.09.2023</t>
  </si>
  <si>
    <t>AGR.01.001931</t>
  </si>
  <si>
    <t>23999V5031480 от 18.09.2023</t>
  </si>
  <si>
    <t>AGR.01.001939</t>
  </si>
  <si>
    <t>7710026574 от 04.10.2023</t>
  </si>
  <si>
    <t>AGR.01.001940</t>
  </si>
  <si>
    <t>023-000-0911467 от 04.10.2023</t>
  </si>
  <si>
    <t>AGR.01.001941</t>
  </si>
  <si>
    <t>023-000-0911481 от 04.10.2023</t>
  </si>
  <si>
    <t>AGR.01.001950</t>
  </si>
  <si>
    <t>XXX № 0346228103 от 03.10.2023</t>
  </si>
  <si>
    <t>AGR.01.001956</t>
  </si>
  <si>
    <t>023-000-0949130 от 20.10.2023</t>
  </si>
  <si>
    <t>AGR.01.001957</t>
  </si>
  <si>
    <t>023-000-0949137 от 20.10.2023</t>
  </si>
  <si>
    <t>AGR.01.001958</t>
  </si>
  <si>
    <t>023-000-0949143 от 20.10.2023</t>
  </si>
  <si>
    <t>AGR.01.001959</t>
  </si>
  <si>
    <t>023-000-0949147 от 20.10.2023</t>
  </si>
  <si>
    <t>AGR.01.001962</t>
  </si>
  <si>
    <t>23999V5049305 от 19.10.2023</t>
  </si>
  <si>
    <t>AGR.01.001963</t>
  </si>
  <si>
    <t>XXX № 0350349912 от 18.10.2023</t>
  </si>
  <si>
    <t>AGR.01.001964</t>
  </si>
  <si>
    <t>23999V5049316 от 19.10.2023</t>
  </si>
  <si>
    <t>AGR.01.001965</t>
  </si>
  <si>
    <t>XXX № 0350349991 от 18.10.2023</t>
  </si>
  <si>
    <t>AGR.01.001966</t>
  </si>
  <si>
    <t>AGR.01.001967</t>
  </si>
  <si>
    <t>AGR.01.001985</t>
  </si>
  <si>
    <t>023-000-1002135 от 16.11.2023</t>
  </si>
  <si>
    <t>AGR.01.001986</t>
  </si>
  <si>
    <t>023-000-4022785 от 29.11.2023</t>
  </si>
  <si>
    <t>AGR.01.001997</t>
  </si>
  <si>
    <t>XXX № 0357656070 от 16.11.2023</t>
  </si>
  <si>
    <t>AGR.01.002005</t>
  </si>
  <si>
    <t>AGR.01.002008</t>
  </si>
  <si>
    <t>XXX № 0360670659 от 28.11.2023</t>
  </si>
  <si>
    <t>AGR.01.002009</t>
  </si>
  <si>
    <t>23999V5068790 от 29.11.2023</t>
  </si>
  <si>
    <t>AGR.01.002015</t>
  </si>
  <si>
    <t>023-000-4031294 от 05.12.2023</t>
  </si>
  <si>
    <t>AGR.01.002038</t>
  </si>
  <si>
    <t>023-000-4062728 от 21.12.2023</t>
  </si>
  <si>
    <t>AGR.01.002042</t>
  </si>
  <si>
    <t>23999V5078794 от 21.12.2023</t>
  </si>
  <si>
    <t>AGR.01.002107</t>
  </si>
  <si>
    <t>024-000-0065035 от 14.02.2024</t>
  </si>
  <si>
    <t>PRD.002.100009651_COM005001</t>
  </si>
  <si>
    <t>AGR.07.000436</t>
  </si>
  <si>
    <t>Убыток (страховое дело) № 6 619 095 от 26.04.2019 г.</t>
  </si>
  <si>
    <t>AGR.07.000647</t>
  </si>
  <si>
    <t>Дог №1922583001135/КН11/19-278 от 07.11.19</t>
  </si>
  <si>
    <t>AGR.07.000816</t>
  </si>
  <si>
    <t>Убыток (страховое дело) № 2020г.</t>
  </si>
  <si>
    <t>AGR.07.000903</t>
  </si>
  <si>
    <t>Страховая премия ОСАГО</t>
  </si>
  <si>
    <t>AGR.07.000915</t>
  </si>
  <si>
    <t>Страховая премия по страхованию опасного объекта</t>
  </si>
  <si>
    <t>AGR.07.001252</t>
  </si>
  <si>
    <t>Убыток (страховое дело) № 7 803 707 от 16.02.2021г.</t>
  </si>
  <si>
    <t>AGR.07.001419</t>
  </si>
  <si>
    <t>№21225Н8001163//КН11/21-187 от 23.09.21</t>
  </si>
  <si>
    <t>AGR.07.001452</t>
  </si>
  <si>
    <t>Дог. №2122583001325 от 28.10.2021г.</t>
  </si>
  <si>
    <t>AGR.07.001687</t>
  </si>
  <si>
    <t>AGR.07.001688</t>
  </si>
  <si>
    <t>Страховая премия КАСКО</t>
  </si>
  <si>
    <t>AGR.07.001758</t>
  </si>
  <si>
    <t>Страховая премия по ликвидации ЧС</t>
  </si>
  <si>
    <t>AGR.07.001826</t>
  </si>
  <si>
    <t>Страховая премия по страхованию от н/с на производстве</t>
  </si>
  <si>
    <t>AGR.07.001827</t>
  </si>
  <si>
    <t>PRD.002.100009651_COM006001</t>
  </si>
  <si>
    <t>AGR.08.002857</t>
  </si>
  <si>
    <t>СИН.02.23-45//23270D4000277 от 14.03.2023</t>
  </si>
  <si>
    <t>PRD.002.100009651_COM007001</t>
  </si>
  <si>
    <t>AGR.09.000180</t>
  </si>
  <si>
    <t>ДС №1676091612254/УНС02/16-240-D00002 от 03.12.2018 к догово</t>
  </si>
  <si>
    <t>AGR.09.000212</t>
  </si>
  <si>
    <t>Договор страхования №18760D4010632 от 16.11.2018</t>
  </si>
  <si>
    <t>AGR.09.000617</t>
  </si>
  <si>
    <t>ДС №1676091612254/УНС02/16-240-D00003 от 04.12.2019 к догово</t>
  </si>
  <si>
    <t>AGR.09.000624</t>
  </si>
  <si>
    <t>Договор страхования ГО №19760D4009927 от 19.11.2019</t>
  </si>
  <si>
    <t>AGR.09.000792</t>
  </si>
  <si>
    <t>Договор страхования ОСАГО №1676090G11414/УНС 02/16-214 от 20</t>
  </si>
  <si>
    <t>AGR.09.000793</t>
  </si>
  <si>
    <t>Договор страхования КАСКО №16760Т5G11198/УНС 02/16-175 от 11</t>
  </si>
  <si>
    <t>AGR.09.000993</t>
  </si>
  <si>
    <t>УНС02/20-139 от 11.11.2020</t>
  </si>
  <si>
    <t>AGR.09.000999</t>
  </si>
  <si>
    <t>УНС02/20-148 от 02.12.2020</t>
  </si>
  <si>
    <t>AGR.09.001239</t>
  </si>
  <si>
    <t>УНС02/21-153 от 10.11.2021</t>
  </si>
  <si>
    <t>AGR.09.001248</t>
  </si>
  <si>
    <t>УНС02/21-163 от 17.11.2021</t>
  </si>
  <si>
    <t>AGR.09.001258</t>
  </si>
  <si>
    <t>УНС02/21-170 от 13.12.2021</t>
  </si>
  <si>
    <t>AGR.09.001357</t>
  </si>
  <si>
    <t>УНС02/22-53 от 18.04.2022</t>
  </si>
  <si>
    <t>AGR.09.001395</t>
  </si>
  <si>
    <t>УНС02/22-95 от 09.06.2022</t>
  </si>
  <si>
    <t>AGR.09.001517</t>
  </si>
  <si>
    <t>AGR.09.001540</t>
  </si>
  <si>
    <t>УНС02/22-210 от 17.10.2022</t>
  </si>
  <si>
    <t>AGR.09.001558</t>
  </si>
  <si>
    <t>УНС02/22-229 от 18.11.2022</t>
  </si>
  <si>
    <t>AGR.09.001690</t>
  </si>
  <si>
    <t>УНС02/23-48 от 18.04.2023</t>
  </si>
  <si>
    <t>AGR.09.001859</t>
  </si>
  <si>
    <t>УНС02/23-175 от 23.11.2023</t>
  </si>
  <si>
    <t>AGR.09.001944</t>
  </si>
  <si>
    <t>УНС02/24-24 от 14.02.2024</t>
  </si>
  <si>
    <t>AGR.10.004476</t>
  </si>
  <si>
    <t>Договор № VSKX12462763203000/ОКБ02/24-143 от 01.01.2024</t>
  </si>
  <si>
    <t>PRD.002.100009651_COM009001</t>
  </si>
  <si>
    <t>AGR.13.000011</t>
  </si>
  <si>
    <t>Договор №18150V5000649 от 08.06.2018 (КАСКО)</t>
  </si>
  <si>
    <t>AGR.13.000033</t>
  </si>
  <si>
    <t>Договор №1815090000979 от 05.07.2018 (ОСАГО)</t>
  </si>
  <si>
    <t>AGR.13.000100</t>
  </si>
  <si>
    <t>Договор №VSKX11847929099000 (ОПО)</t>
  </si>
  <si>
    <t>AGR.13.000162</t>
  </si>
  <si>
    <t>Договор №1815009001395 от 10.10.2018 (ОСАГО)</t>
  </si>
  <si>
    <t>AGR.13.000163</t>
  </si>
  <si>
    <t>Договор №1815009001393 от 10.10.2018 (ОСАГО)</t>
  </si>
  <si>
    <t>AGR.13.000164</t>
  </si>
  <si>
    <t>Договор №1815009001394 от 10.10.2018 (ОСАГО)</t>
  </si>
  <si>
    <t>AGR.13.000172</t>
  </si>
  <si>
    <t>Договор №VSKX11849938705000 (ОПО)</t>
  </si>
  <si>
    <t>AGR.13.000236</t>
  </si>
  <si>
    <t>Договор №ХХХ 0068916891 от 28.12.2018 (ОСАГО)</t>
  </si>
  <si>
    <t>AGR.13.000275</t>
  </si>
  <si>
    <t>Договор №ХХХ 0069885544 от 09.01.2019 (ОСАГО)</t>
  </si>
  <si>
    <t>AGR.13.000291</t>
  </si>
  <si>
    <t>Договор №19150V5000071 от 17.01.2019</t>
  </si>
  <si>
    <t>AGR.13.000346</t>
  </si>
  <si>
    <t>Договор №ХХХ0073425103 от 14.02.2019</t>
  </si>
  <si>
    <t>AGR.13.000371</t>
  </si>
  <si>
    <t>Договор №ХХХ0076181974 от 15.03.2019 (ОСАГО)</t>
  </si>
  <si>
    <t>AGR.13.000392</t>
  </si>
  <si>
    <t>Договор №VSKX11945125425000 от 01.04.2019</t>
  </si>
  <si>
    <t>AGR.13.000393</t>
  </si>
  <si>
    <t>Договор №VSKX11932047386000 от 01.04.2019</t>
  </si>
  <si>
    <t>AGR.13.000406</t>
  </si>
  <si>
    <t>Договор №ХХХ0075788630 от 11.03.2019 (ОСАГО)</t>
  </si>
  <si>
    <t>AGR.13.000412</t>
  </si>
  <si>
    <t>Договор №1815009000636 от 28.03.2019</t>
  </si>
  <si>
    <t>AGR.13.000435</t>
  </si>
  <si>
    <t>Договор №VSKX11983266241000 от 07.05.2019</t>
  </si>
  <si>
    <t>AGR.13.000436</t>
  </si>
  <si>
    <t>Договор №VSKX11935183630000 от 07.05.2019</t>
  </si>
  <si>
    <t>AGR.13.000457</t>
  </si>
  <si>
    <t>Договор №1915009000948 от 16.05.2019</t>
  </si>
  <si>
    <t>AGR.13.000480</t>
  </si>
  <si>
    <t>Договор №19150V5000744 от 16.05.2019</t>
  </si>
  <si>
    <t>AGR.13.000528</t>
  </si>
  <si>
    <t>Договор №МММ5028575134 от 27.06.2019</t>
  </si>
  <si>
    <t>AGR.13.000609</t>
  </si>
  <si>
    <t>Договор №VSKX11967476954000 от 05.08.2019</t>
  </si>
  <si>
    <t>AGR.13.000689</t>
  </si>
  <si>
    <t>Договор №ХХХ0100735935 от 28.10.2019 (ОСАГО)</t>
  </si>
  <si>
    <t>AGR.13.000701</t>
  </si>
  <si>
    <t>Договор №ХХХ0103778328 от 26.11.2019 (ОСАГО)</t>
  </si>
  <si>
    <t>AGR.13.000702</t>
  </si>
  <si>
    <t>Договор №ХХХ0103779330 от 26.11.2019 (ОСАГО)</t>
  </si>
  <si>
    <t>AGR.13.000741</t>
  </si>
  <si>
    <t>Договор № ХХХ0106209590 от 18.12.2019</t>
  </si>
  <si>
    <t>AGR.13.000773</t>
  </si>
  <si>
    <t>Договор №19150V5001715 от 17.12.2019</t>
  </si>
  <si>
    <t>AGR.13.000774</t>
  </si>
  <si>
    <t>Договор №19150V5001718 от 17.12.2019</t>
  </si>
  <si>
    <t>AGR.13.000812</t>
  </si>
  <si>
    <t>Договор №20150V5000051 от 16.01.2020</t>
  </si>
  <si>
    <t>AGR.13.000854</t>
  </si>
  <si>
    <t>Договор №ХХХ0111000443 от 11.02.2020</t>
  </si>
  <si>
    <t>AGR.13.000874</t>
  </si>
  <si>
    <t>Договор №ХХХ0112923173 от 04.03.2020</t>
  </si>
  <si>
    <t>AGR.13.000875</t>
  </si>
  <si>
    <t>Договор №20150V5000289 от 06.03.2020</t>
  </si>
  <si>
    <t>AGR.13.000878</t>
  </si>
  <si>
    <t>Договор №ХХХ0112817232 от 03.03.2020</t>
  </si>
  <si>
    <t>AGR.13.000890</t>
  </si>
  <si>
    <t>Договор №VSKX12012106236000 от 25.03.2020</t>
  </si>
  <si>
    <t>AGR.13.000891</t>
  </si>
  <si>
    <t>Договор №VSKX12053148569000 от 25.03.2020</t>
  </si>
  <si>
    <t>AGR.13.000910</t>
  </si>
  <si>
    <t>Договор №VSKX12028589820000 от 07.05.2020</t>
  </si>
  <si>
    <t>AGR.13.000911</t>
  </si>
  <si>
    <t>Договор №VSKX12076037595000 от 07.05.2020</t>
  </si>
  <si>
    <t>AGR.13.001000</t>
  </si>
  <si>
    <t>Договор №ХХХ0121581053 от 18.05.2020</t>
  </si>
  <si>
    <t>AGR.13.001007</t>
  </si>
  <si>
    <t>Договор №20150V5000498 от 04.06.2020</t>
  </si>
  <si>
    <t>AGR.13.001020</t>
  </si>
  <si>
    <t>Договор №РРР5044646082 от 02.07.2020</t>
  </si>
  <si>
    <t>AGR.13.001052</t>
  </si>
  <si>
    <t>Договор №VSKX12026202058000 от 04.08.2020</t>
  </si>
  <si>
    <t>AGR.13.001072</t>
  </si>
  <si>
    <t>Договор №20150V5000862 от 22.09.2020</t>
  </si>
  <si>
    <t>AGR.13.001073</t>
  </si>
  <si>
    <t>Договор №20150V5000864 от 22.09.2020</t>
  </si>
  <si>
    <t>AGR.13.001092</t>
  </si>
  <si>
    <t>Договор №ХХХ0143333273 от 26.10.2020</t>
  </si>
  <si>
    <t>AGR.13.001106</t>
  </si>
  <si>
    <t>Договор №ХХХ0146831124 от 18.11.2020</t>
  </si>
  <si>
    <t>AGR.13.001107</t>
  </si>
  <si>
    <t>Договор №ХХХ0146824052 от 18.11.2020</t>
  </si>
  <si>
    <t>AGR.13.001135</t>
  </si>
  <si>
    <t>Договор №ХХХ0150900240 от 15.12.2020</t>
  </si>
  <si>
    <t>AGR.13.001162</t>
  </si>
  <si>
    <t>Договор №20150V5001128 от 16.12.2020</t>
  </si>
  <si>
    <t>AGR.13.001163</t>
  </si>
  <si>
    <t>Договор №20150V5001177 от 15.12.2020</t>
  </si>
  <si>
    <t>AGR.13.001221</t>
  </si>
  <si>
    <t>Договор №2015009000149 от 08.02.2021</t>
  </si>
  <si>
    <t>AGR.13.001239</t>
  </si>
  <si>
    <t>Договор №ХХХ0162392964 от 09.03.2021</t>
  </si>
  <si>
    <t>AGR.13.001240</t>
  </si>
  <si>
    <t>Договор №21150V5000174 от 11.03.2021</t>
  </si>
  <si>
    <t>AGR.13.001241</t>
  </si>
  <si>
    <t>Договор №21150V5000173 от 15.03.2021</t>
  </si>
  <si>
    <t>AGR.13.001246</t>
  </si>
  <si>
    <t>Договор №21150V5000329 от 11.03.2021</t>
  </si>
  <si>
    <t>AGR.13.001253</t>
  </si>
  <si>
    <t>Договор №2115009000237 от 09.03.2021</t>
  </si>
  <si>
    <t>AGR.13.001262</t>
  </si>
  <si>
    <t>Договор №VSKX12143246291000 от 05.04.2021</t>
  </si>
  <si>
    <t>AGR.13.001263</t>
  </si>
  <si>
    <t>Договор №VSKX12159063865000 от 05.04.2021</t>
  </si>
  <si>
    <t>AGR.13.001277</t>
  </si>
  <si>
    <t>Договор №XХХ0171090383 от 27.04.2021</t>
  </si>
  <si>
    <t>AGR.13.001290</t>
  </si>
  <si>
    <t>Договор №VSKX12162027776000 от 17.05.2021</t>
  </si>
  <si>
    <t>AGR.13.001312</t>
  </si>
  <si>
    <t>Договор №21150V5000634 от 01.06.2021</t>
  </si>
  <si>
    <t>AGR.13.001331</t>
  </si>
  <si>
    <t>Договор №2115009000952 от 15.06.2021</t>
  </si>
  <si>
    <t>AGR.13.001382</t>
  </si>
  <si>
    <t>Договор №VSKX12156656934000 от 05.09.2021</t>
  </si>
  <si>
    <t>AGR.13.001420</t>
  </si>
  <si>
    <t>Договор №21150V5001280 от 28.09.2021</t>
  </si>
  <si>
    <t>AGR.13.001421</t>
  </si>
  <si>
    <t>Договор №21150V5001281 от 27.09.2021</t>
  </si>
  <si>
    <t>AGR.13.001422</t>
  </si>
  <si>
    <t>Договор №21150V5001280 от 29.09.2021</t>
  </si>
  <si>
    <t>AGR.13.001439</t>
  </si>
  <si>
    <t>Договор №2115009001419 от 20.10.2021</t>
  </si>
  <si>
    <t>AGR.13.001471</t>
  </si>
  <si>
    <t>Договор №ХХХ0202967818 от 08.11.2021</t>
  </si>
  <si>
    <t>AGR.13.001472</t>
  </si>
  <si>
    <t>Договор №ХХХ0202964406 от 08.11.2021</t>
  </si>
  <si>
    <t>AGR.13.001486</t>
  </si>
  <si>
    <t>Договор №ХХХ0207982874 от 02.12.2021</t>
  </si>
  <si>
    <t>AGR.13.001519</t>
  </si>
  <si>
    <t>21150V5001868 от 23.12.2021</t>
  </si>
  <si>
    <t>AGR.13.001520</t>
  </si>
  <si>
    <t>21150V5001867 от 23.12.2021</t>
  </si>
  <si>
    <t>AGR.13.001564</t>
  </si>
  <si>
    <t>Договор №ХХХ219404634 от 02.02.2022</t>
  </si>
  <si>
    <t>AGR.13.001566</t>
  </si>
  <si>
    <t>Договор №22150V5000112 от 09.02.2022</t>
  </si>
  <si>
    <t>AGR.13.001575</t>
  </si>
  <si>
    <t>Договор №ХХХ0223977568 от 28.02.2022</t>
  </si>
  <si>
    <t>AGR.13.001576</t>
  </si>
  <si>
    <t>Договор №22150V5000455 от 02.03.2022</t>
  </si>
  <si>
    <t>AGR.13.001577</t>
  </si>
  <si>
    <t>Договор №22150V5000457 от 02.03.2022</t>
  </si>
  <si>
    <t>AGR.13.001578</t>
  </si>
  <si>
    <t>Договор №22150V5000497 от 02.03.2022</t>
  </si>
  <si>
    <t>AGR.13.001604</t>
  </si>
  <si>
    <t>Договор №XXX0229077738 от 23.03.2022</t>
  </si>
  <si>
    <t>AGR.13.001621</t>
  </si>
  <si>
    <t>111 №VSKX12295955383000</t>
  </si>
  <si>
    <t>AGR.13.001622</t>
  </si>
  <si>
    <t>111 №VSKX12237857179000</t>
  </si>
  <si>
    <t>AGR.13.001644</t>
  </si>
  <si>
    <t>Договор №ХХХ0239567942 от 11.05.2022</t>
  </si>
  <si>
    <t>AGR.13.001648</t>
  </si>
  <si>
    <t>Договор №VSKХ12277732586000 от 19.05.2022</t>
  </si>
  <si>
    <t>AGR.13.001649</t>
  </si>
  <si>
    <t>Договор №VSKХ12214187946000 от 19.05.2022</t>
  </si>
  <si>
    <t>AGR.13.001665</t>
  </si>
  <si>
    <t>Договор №22150V5000922 от 30.05.2022</t>
  </si>
  <si>
    <t>AGR.13.001685</t>
  </si>
  <si>
    <t>Договор №ХХХ0246776621 от 10.06.2022</t>
  </si>
  <si>
    <t>AGR.13.001686</t>
  </si>
  <si>
    <t>Договор №2215009000339 от 15.06.2022</t>
  </si>
  <si>
    <t>AGR.13.001730</t>
  </si>
  <si>
    <t>Договор №2215091000469 от 16.08.2022</t>
  </si>
  <si>
    <t>AGR.13.001746</t>
  </si>
  <si>
    <t>Договор №22150V5001440 от 09.09.2022</t>
  </si>
  <si>
    <t>AGR.13.001747</t>
  </si>
  <si>
    <t>Договор № 22150V5001414 от 19.09.2022</t>
  </si>
  <si>
    <t>AGR.13.001748</t>
  </si>
  <si>
    <t>Договор № 22150V5001413 от 08.09.2022</t>
  </si>
  <si>
    <t>AGR.13.001786</t>
  </si>
  <si>
    <t>Договор №2215009000623 от 11.11.2022</t>
  </si>
  <si>
    <t>AGR.13.001787</t>
  </si>
  <si>
    <t>Договор № 2215009000622 от 11.11.2022</t>
  </si>
  <si>
    <t>AGR.13.001830</t>
  </si>
  <si>
    <t>Договор № ХХХ0283328419 от 19.12.2022</t>
  </si>
  <si>
    <t>AGR.13.001861</t>
  </si>
  <si>
    <t>Договор № 23150V5000002 от 17.01.2023</t>
  </si>
  <si>
    <t>AGR.13.001862</t>
  </si>
  <si>
    <t>Договор № 23150V5000001 от 17.01.2023</t>
  </si>
  <si>
    <t>AGR.13.001900</t>
  </si>
  <si>
    <t>Договор №2315009000050 от 09.02.2023</t>
  </si>
  <si>
    <t>AGR.13.001901</t>
  </si>
  <si>
    <t>Договор №23150V5000164 от 09.02.2023</t>
  </si>
  <si>
    <t>AGR.13.001910</t>
  </si>
  <si>
    <t>Договор №23150V5000240 от 01.03.2023</t>
  </si>
  <si>
    <t>AGR.13.001911</t>
  </si>
  <si>
    <t>Договор № 23150V5000239 от 01.03.2023</t>
  </si>
  <si>
    <t>AGR.13.001917</t>
  </si>
  <si>
    <t>Договор №23150V5000254 от 03.03.2023</t>
  </si>
  <si>
    <t>AGR.13.001918</t>
  </si>
  <si>
    <t>Договор №2315009000091 от 09.03.2023</t>
  </si>
  <si>
    <t>AGR.13.001919</t>
  </si>
  <si>
    <t>AGR.13.001920</t>
  </si>
  <si>
    <t>AGR.13.001921</t>
  </si>
  <si>
    <t>AGR.13.001922</t>
  </si>
  <si>
    <t>AGR.13.001923</t>
  </si>
  <si>
    <t>AGR.13.001935</t>
  </si>
  <si>
    <t>111№VSKX12344797667000</t>
  </si>
  <si>
    <t>AGR.13.001936</t>
  </si>
  <si>
    <t>111№VSKX12338607144000</t>
  </si>
  <si>
    <t>AGR.13.001940</t>
  </si>
  <si>
    <t>Договор №2315009000107/СИБ44/23-в от 20.03.2023</t>
  </si>
  <si>
    <t>AGR.13.001958</t>
  </si>
  <si>
    <t>Договорстрахования №VSKX12353942356000 от 22.05.2023</t>
  </si>
  <si>
    <t>AGR.13.001959</t>
  </si>
  <si>
    <t>Договор страхования №VSKX12376450162000 от 22.05.2023</t>
  </si>
  <si>
    <t>AGR.13.001989</t>
  </si>
  <si>
    <t>Договор № 2315009000260 от 13.06.2023</t>
  </si>
  <si>
    <t>AGR.13.002022</t>
  </si>
  <si>
    <t>Договорстрахования №VSKX12354197697000 от 22.05.2023</t>
  </si>
  <si>
    <t>AGR.13.002040</t>
  </si>
  <si>
    <t>Договор №23150V5001089 от 05.09.2023</t>
  </si>
  <si>
    <t>AGR.13.002041</t>
  </si>
  <si>
    <t>Договор №23150V5001098 от 06.09.2023</t>
  </si>
  <si>
    <t>AGR.13.002042</t>
  </si>
  <si>
    <t>Договор №23150V5001088 от 05.09.2023</t>
  </si>
  <si>
    <t>AGR.13.002052</t>
  </si>
  <si>
    <t>Договор №2315009000428 от 09.10.2023</t>
  </si>
  <si>
    <t>AGR.13.002053</t>
  </si>
  <si>
    <t>Договор №2315009000427 от 09.10.2023</t>
  </si>
  <si>
    <t>AGR.13.002073</t>
  </si>
  <si>
    <t>Договор №2315009000474 от 20.11.2023</t>
  </si>
  <si>
    <t>AGR.13.002074</t>
  </si>
  <si>
    <t>Договор №2315009000473 от 20.11.2023</t>
  </si>
  <si>
    <t>AGR.13.002075</t>
  </si>
  <si>
    <t>2315009000473/СИБ170/23-в от 20.11.2023</t>
  </si>
  <si>
    <t>AGR.13.002076</t>
  </si>
  <si>
    <t>2315009000474/СИБ171/23-в от 09.10.2023</t>
  </si>
  <si>
    <t>AGR.13.002110</t>
  </si>
  <si>
    <t>ДОГОВОР №2315009000509 от 12.12.2023</t>
  </si>
  <si>
    <t>AGR.13.002133</t>
  </si>
  <si>
    <t>Договор №23150V5001547 от 21.12.2023</t>
  </si>
  <si>
    <t>AGR.13.002134</t>
  </si>
  <si>
    <t>Договор №23150V5001548 от 21.12.2023</t>
  </si>
  <si>
    <t>PRD.002.100009651_COM010001</t>
  </si>
  <si>
    <t>AGR.14.000020</t>
  </si>
  <si>
    <t>Договор страхования расходов по локализации ЧС №18220Н800105</t>
  </si>
  <si>
    <t>AGR.14.000027</t>
  </si>
  <si>
    <t>Договор № ХХХ0053928973</t>
  </si>
  <si>
    <t>AGR.14.000061</t>
  </si>
  <si>
    <t>Договор № ХХХ0067364050 от 13.12.2018</t>
  </si>
  <si>
    <t>AGR.14.000092</t>
  </si>
  <si>
    <t>Договор ХХХ № 0076413334 от 15.03.2019</t>
  </si>
  <si>
    <t>AGR.14.000100</t>
  </si>
  <si>
    <t>Договор №б/н от 25.03.2019</t>
  </si>
  <si>
    <t>AGR.14.000129</t>
  </si>
  <si>
    <t>Договор № ХХХ0087454468 от 14.06.2019</t>
  </si>
  <si>
    <t>AGR.14.000130</t>
  </si>
  <si>
    <t>Договор № ХХХ0087454468</t>
  </si>
  <si>
    <t>AGR.14.000136</t>
  </si>
  <si>
    <t>Договор № ХХХ0088724340</t>
  </si>
  <si>
    <t>AGR.14.000137</t>
  </si>
  <si>
    <t>AGR.14.000147</t>
  </si>
  <si>
    <t>Договор страхования №19220Н8000739 от 11.07.2019</t>
  </si>
  <si>
    <t>AGR.14.000186</t>
  </si>
  <si>
    <t>Договор № ХХХ0105638809, № ХХХ0105639963, № ХХХ0105640616</t>
  </si>
  <si>
    <t>AGR.14.000231</t>
  </si>
  <si>
    <t>Контракт об организации страхования владельца ОПО от 09.04.2</t>
  </si>
  <si>
    <t>AGR.14.000272</t>
  </si>
  <si>
    <t>Договор № ХХХ 0121116032 от 14.05.2020</t>
  </si>
  <si>
    <t>AGR.14.000281</t>
  </si>
  <si>
    <t>Договор № ХХХ0127604462, ХХХ0127601924 от 02.07.2020г</t>
  </si>
  <si>
    <t>AGR.14.000285</t>
  </si>
  <si>
    <t>Договор страхования расходов по локализации ЧС № 20221Н80007</t>
  </si>
  <si>
    <t>AGR.14.000315</t>
  </si>
  <si>
    <t>Договоры №ХХХ0150426954, № ХХХ0150428029, № ХХХ0150430125</t>
  </si>
  <si>
    <t>AGR.14.000316</t>
  </si>
  <si>
    <t>Договор № ХХХ0150426954, ХХХ0150428029, ХХХ0150430125</t>
  </si>
  <si>
    <t>AGR.14.000347</t>
  </si>
  <si>
    <t>Договор страхования опасного объекта от 10.03.2021</t>
  </si>
  <si>
    <t>AGR.14.000357</t>
  </si>
  <si>
    <t>Договор № ХХХ0172595857 от 14.05,2021</t>
  </si>
  <si>
    <t>AGR.14.000358</t>
  </si>
  <si>
    <t>Договор № ХХХ 0172595857 от 14.05.2021г.</t>
  </si>
  <si>
    <t>AGR.14.000377</t>
  </si>
  <si>
    <t>Договор страх опас объекта 21221Н8000403 от 03.08.2021 ЧС</t>
  </si>
  <si>
    <t>AGR.14.000411</t>
  </si>
  <si>
    <t>Договор страхования опасного объекта от 18.03.2022г</t>
  </si>
  <si>
    <t>AGR.14.000417</t>
  </si>
  <si>
    <t>Договор № ХХХ0238968990 от 14.05.2022г</t>
  </si>
  <si>
    <t>AGR.14.000418</t>
  </si>
  <si>
    <t>Договор № ХХХ 0238968990 от 14.05.2022г.</t>
  </si>
  <si>
    <t>AGR.14.000424</t>
  </si>
  <si>
    <t>Договор № ХХХ0251272286, ХХХ0251273996 от 04.07.2022</t>
  </si>
  <si>
    <t>AGR.14.000426</t>
  </si>
  <si>
    <t>Договор № ХХХ0251273996, 3898-0000010-16 О739ОМ11 от 04.07.2</t>
  </si>
  <si>
    <t>AGR.14.000427</t>
  </si>
  <si>
    <t>Договор № ХХХ0251272286, UAZ PATRIOT O736BT11 от 04.07.2022</t>
  </si>
  <si>
    <t>AGR.14.000432</t>
  </si>
  <si>
    <t>Договор страх опас объекта 22221Н8000101 от 02.08.2022</t>
  </si>
  <si>
    <t>AGR.14.000470</t>
  </si>
  <si>
    <t>Договор страхования опасного объекта от 14.04.2023</t>
  </si>
  <si>
    <t>AGR.14.000476</t>
  </si>
  <si>
    <t>Договор № ХХХ0312006955 от 05.05.2023</t>
  </si>
  <si>
    <t>AGR.14.000477</t>
  </si>
  <si>
    <t>Договор № ХХХ 0312006955 от 14.05.2023г.</t>
  </si>
  <si>
    <t>AGR.14.000483</t>
  </si>
  <si>
    <t>Договор №№ХХХ0323481085, ХХХ0323483648 от 04.07.2023г.</t>
  </si>
  <si>
    <t>AGR.14.000486</t>
  </si>
  <si>
    <t>Договор № ХХХ0323483648 О739ОМ11 от 03.07.2023</t>
  </si>
  <si>
    <t>AGR.14.000487</t>
  </si>
  <si>
    <t>Договор № ХХХ0323481085, UAZ PATRIOT O736BT11 от 03.07.2023</t>
  </si>
  <si>
    <t>AGR.14.000498</t>
  </si>
  <si>
    <t>Договор расходов по Локализации и ликвидации последствий СЧи</t>
  </si>
  <si>
    <t>PRD.002.100009651_COM011001</t>
  </si>
  <si>
    <t>AGR.15.000181</t>
  </si>
  <si>
    <t>ХХХ0049423471 от 19.07.2018</t>
  </si>
  <si>
    <t>AGR.15.000182</t>
  </si>
  <si>
    <t>ХХХ0049420235 от 19.07.2018</t>
  </si>
  <si>
    <t>AGR.15.000183</t>
  </si>
  <si>
    <t>AGR.15.000187</t>
  </si>
  <si>
    <t>ХХХ0049422552 от 19.07.2018</t>
  </si>
  <si>
    <t>AGR.15.000188</t>
  </si>
  <si>
    <t>ХХХ0049424352 от 19.07.2018</t>
  </si>
  <si>
    <t>AGR.15.000200</t>
  </si>
  <si>
    <t>СЗ02/18-270 от 13.08.2018</t>
  </si>
  <si>
    <t>AGR.15.000201</t>
  </si>
  <si>
    <t>СЗ02/18-271 от 13.08.2018</t>
  </si>
  <si>
    <t>AGR.15.000202</t>
  </si>
  <si>
    <t>СЗ02/18-273 от 13.08.2018</t>
  </si>
  <si>
    <t>AGR.15.000351</t>
  </si>
  <si>
    <t>ХХХ 0056681294_СЗ02_18_342 от 19.09.18</t>
  </si>
  <si>
    <t>AGR.15.000352</t>
  </si>
  <si>
    <t>ХХХ 0056683059_СЗ02_18_340 от 19.09.18</t>
  </si>
  <si>
    <t>AGR.15.000353</t>
  </si>
  <si>
    <t>ХХХ 0056684562_СЗ02_18_339 от 19.09.18</t>
  </si>
  <si>
    <t>AGR.15.000354</t>
  </si>
  <si>
    <t>ХХХ 0056687072_СЗ02_18_338 от 19.09.18</t>
  </si>
  <si>
    <t>AGR.15.000355</t>
  </si>
  <si>
    <t>ХХХ0056678458_СЗ02_18_341 от 19.09.18</t>
  </si>
  <si>
    <t>AGR.15.000404</t>
  </si>
  <si>
    <t>СЗ02/18-361 от 03.08.2018</t>
  </si>
  <si>
    <t>AGR.15.001069</t>
  </si>
  <si>
    <t>ХХХ0075264093/СЗ02/19-80 от 05.03.19</t>
  </si>
  <si>
    <t>AGR.15.001070</t>
  </si>
  <si>
    <t>ХХХ0075263028/СЗ02/19-81 от 05.03.19</t>
  </si>
  <si>
    <t>AGR.15.001071</t>
  </si>
  <si>
    <t>ХХХ0075255373/СЗ02/19-82 от 05.03.19</t>
  </si>
  <si>
    <t>AGR.15.001072</t>
  </si>
  <si>
    <t>ХХХ0075253565/СЗ02/19-83 от 05.03.19</t>
  </si>
  <si>
    <t>AGR.15.001109</t>
  </si>
  <si>
    <t>счет 019-059-0003235 от 29.03.2019</t>
  </si>
  <si>
    <t>AGR.15.001110</t>
  </si>
  <si>
    <t>счет № 019-059-0003235 от 29.03.2019</t>
  </si>
  <si>
    <t>AGR.15.001111</t>
  </si>
  <si>
    <t>№019-059-0003235</t>
  </si>
  <si>
    <t>AGR.15.001112</t>
  </si>
  <si>
    <t>019-059-0003235</t>
  </si>
  <si>
    <t>AGR.15.001113</t>
  </si>
  <si>
    <t>AGR.15.001114</t>
  </si>
  <si>
    <t>019-059-0003235 от 29.03.2019</t>
  </si>
  <si>
    <t>AGR.15.001115</t>
  </si>
  <si>
    <t>Счет №019-059-0003235 от 29.03.2019г.</t>
  </si>
  <si>
    <t>AGR.15.001175</t>
  </si>
  <si>
    <t>19590V5000713-00001 от 27.03.2019г./СЗ02/19-118 от 08.04.201</t>
  </si>
  <si>
    <t>AGR.15.001176</t>
  </si>
  <si>
    <t>19590V5000713-00002 от 27.03.2019г./СЗ02/19-117 от 08.04.201</t>
  </si>
  <si>
    <t>AGR.15.001418</t>
  </si>
  <si>
    <t>№ СЗ02/19-237 от 17.06.2019</t>
  </si>
  <si>
    <t>AGR.15.001419</t>
  </si>
  <si>
    <t>СЗ02/19-237 от 17.06.2019</t>
  </si>
  <si>
    <t>AGR.15.001420</t>
  </si>
  <si>
    <t>AGR.15.001421</t>
  </si>
  <si>
    <t>AGR.15.001422</t>
  </si>
  <si>
    <t>AGR.15.001424</t>
  </si>
  <si>
    <t>Об организации обязательного тсрахования гражданской ответст</t>
  </si>
  <si>
    <t>AGR.15.001581</t>
  </si>
  <si>
    <t>МММ5025964545/СЗ02/19-307 от 15.07.2019г.</t>
  </si>
  <si>
    <t>AGR.15.001582</t>
  </si>
  <si>
    <t>19590V5001045 от 17.07.2019г.</t>
  </si>
  <si>
    <t>AGR.15.001663</t>
  </si>
  <si>
    <t>МММ5028620634 от 29.07.19</t>
  </si>
  <si>
    <t>AGR.15.001664</t>
  </si>
  <si>
    <t>МММ5028620633 от 29.07.19</t>
  </si>
  <si>
    <t>AGR.15.001665</t>
  </si>
  <si>
    <t>МММ5028620632 от 29.07.19</t>
  </si>
  <si>
    <t>AGR.15.001666</t>
  </si>
  <si>
    <t>МММ5028620631 от 29.07.19</t>
  </si>
  <si>
    <t>AGR.15.001748</t>
  </si>
  <si>
    <t>19590V5001093-00001 от 08.08.2019</t>
  </si>
  <si>
    <t>AGR.15.001749</t>
  </si>
  <si>
    <t>19590V5001093-00002 от 08.08.2019</t>
  </si>
  <si>
    <t>AGR.15.001750</t>
  </si>
  <si>
    <t>19590V5001093-00003 от 08.08.2019</t>
  </si>
  <si>
    <t>AGR.15.001887</t>
  </si>
  <si>
    <t>СЗ02/19-460 от 25.09.2019г.</t>
  </si>
  <si>
    <t>AGR.15.001951</t>
  </si>
  <si>
    <t>СЗ02/19-490 от 07.10.2019г.</t>
  </si>
  <si>
    <t>AGR.15.001962</t>
  </si>
  <si>
    <t>МММ5031631436 от 02.10.19</t>
  </si>
  <si>
    <t>AGR.15.001963</t>
  </si>
  <si>
    <t>МММ5031631437 от 02.10.19</t>
  </si>
  <si>
    <t>AGR.15.001964</t>
  </si>
  <si>
    <t>МММ5031631438 от 02.10.19</t>
  </si>
  <si>
    <t>AGR.15.001965</t>
  </si>
  <si>
    <t>МММ5031631439 от 02.10.19</t>
  </si>
  <si>
    <t>AGR.15.001966</t>
  </si>
  <si>
    <t>МММ5031631440 от 02.10.19</t>
  </si>
  <si>
    <t>AGR.15.002432</t>
  </si>
  <si>
    <t>2059083000113/СЗ02/20-46 от 04.02.2020г.</t>
  </si>
  <si>
    <t>AGR.15.002640</t>
  </si>
  <si>
    <t>Счет № 020-059-0004524 от 24.03.2020</t>
  </si>
  <si>
    <t>AGR.15.002641</t>
  </si>
  <si>
    <t>Счет № 020-059-0004524 от 24.03.2020г</t>
  </si>
  <si>
    <t>AGR.15.002671</t>
  </si>
  <si>
    <t>МММ5038857395 от 05.03.20</t>
  </si>
  <si>
    <t>AGR.15.002672</t>
  </si>
  <si>
    <t>МММ5038857396 от 05.03.20</t>
  </si>
  <si>
    <t>AGR.15.002673</t>
  </si>
  <si>
    <t>МММ5038857397 от 05.03.20</t>
  </si>
  <si>
    <t>AGR.15.002674</t>
  </si>
  <si>
    <t>МММ5038857398 от 05.03.20</t>
  </si>
  <si>
    <t>AGR.15.002893</t>
  </si>
  <si>
    <t>20590V5000238-00001/СЗ02/20-229 от 14.04.2020г.</t>
  </si>
  <si>
    <t>AGR.15.002894</t>
  </si>
  <si>
    <t>20590V5000238-00002/СЗ02/20-230 от 14.04.2020г.</t>
  </si>
  <si>
    <t>AGR.15.002947</t>
  </si>
  <si>
    <t>счет №020-059-0009203 от 03.06.2020</t>
  </si>
  <si>
    <t>AGR.15.002948</t>
  </si>
  <si>
    <t>Счет 020-059-0009203 от 03.06.2020</t>
  </si>
  <si>
    <t>AGR.15.002949</t>
  </si>
  <si>
    <t>СЗ02/20-258 от 10.06.2020</t>
  </si>
  <si>
    <t>AGR.15.003061</t>
  </si>
  <si>
    <t>РРР5042765932 от 13.07.2020г.</t>
  </si>
  <si>
    <t>AGR.15.003128</t>
  </si>
  <si>
    <t>РРР5042765961 от 11.08.2020</t>
  </si>
  <si>
    <t>AGR.15.003129</t>
  </si>
  <si>
    <t>РРР5042765962 от 11.08.2020</t>
  </si>
  <si>
    <t>AGR.15.003130</t>
  </si>
  <si>
    <t>РРР5042765963 от 11.08.2020</t>
  </si>
  <si>
    <t>AGR.15.003131</t>
  </si>
  <si>
    <t>РРР5042765964 от 11.08.2020</t>
  </si>
  <si>
    <t>AGR.15.003269</t>
  </si>
  <si>
    <t>не использовать счет №020-059-0016344 от 16.09.2020</t>
  </si>
  <si>
    <t>AGR.15.003270</t>
  </si>
  <si>
    <t>AGR.15.003271</t>
  </si>
  <si>
    <t>AGR.15.003272</t>
  </si>
  <si>
    <t>счет №020-059-0016344 от 16.09.2020</t>
  </si>
  <si>
    <t>AGR.15.003274</t>
  </si>
  <si>
    <t>20590V5000673 от 28.09.2020</t>
  </si>
  <si>
    <t>AGR.15.003275</t>
  </si>
  <si>
    <t>20590V5000671 от 28.09.2020</t>
  </si>
  <si>
    <t>AGR.15.003276</t>
  </si>
  <si>
    <t>20590V5000671-00002 от 28.09.2020</t>
  </si>
  <si>
    <t>AGR.15.003277</t>
  </si>
  <si>
    <t>20590V5000671-00003 от 28.09.2020</t>
  </si>
  <si>
    <t>AGR.15.003278</t>
  </si>
  <si>
    <t>20590V5000671-00004 от 28.09.2020</t>
  </si>
  <si>
    <t>AGR.15.003279</t>
  </si>
  <si>
    <t>20590V5000671-00005 от 28.09.2020</t>
  </si>
  <si>
    <t>AGR.15.003280</t>
  </si>
  <si>
    <t>20590V5000671-00006 от 28.09.2020</t>
  </si>
  <si>
    <t>AGR.15.003281</t>
  </si>
  <si>
    <t>20590V5000671-00007 от 28.09.2020</t>
  </si>
  <si>
    <t>AGR.15.003282</t>
  </si>
  <si>
    <t>20590V5000671-00008 от 28.09.2020</t>
  </si>
  <si>
    <t>AGR.15.003283</t>
  </si>
  <si>
    <t>20590V5000671-00009 от 28.09.2020</t>
  </si>
  <si>
    <t>AGR.15.003291</t>
  </si>
  <si>
    <t>ХХХ0138282351 от 21.09.2020</t>
  </si>
  <si>
    <t>AGR.15.003293</t>
  </si>
  <si>
    <t>ХХХ0138283805 от 21.09.2020</t>
  </si>
  <si>
    <t>AGR.15.003294</t>
  </si>
  <si>
    <t>ХХХ0138285597 от 21.09.2020</t>
  </si>
  <si>
    <t>AGR.15.003295</t>
  </si>
  <si>
    <t>ХХХ0138295539 от 21.09.2020</t>
  </si>
  <si>
    <t>AGR.15.003296</t>
  </si>
  <si>
    <t>ХХХ0138310110 от 21.09.2020</t>
  </si>
  <si>
    <t>AGR.15.003321</t>
  </si>
  <si>
    <t>счет №020-059-0017812 от 09.10.2020</t>
  </si>
  <si>
    <t>AGR.15.003402</t>
  </si>
  <si>
    <t>СЗ02/20-417 от 12.10.2020</t>
  </si>
  <si>
    <t>AGR.15.003432</t>
  </si>
  <si>
    <t>111 VSKХ12080024716937</t>
  </si>
  <si>
    <t>AGR.15.003895</t>
  </si>
  <si>
    <t>ХХХ0161410303 от 01.03.2021</t>
  </si>
  <si>
    <t>AGR.15.003896</t>
  </si>
  <si>
    <t>ХХХ0161414787 от 01.03.2021</t>
  </si>
  <si>
    <t>AGR.15.003897</t>
  </si>
  <si>
    <t>ХХХ0161417420 от 01.03.2021</t>
  </si>
  <si>
    <t>AGR.15.003898</t>
  </si>
  <si>
    <t>ХХХ0161452430 от 01.03.2021</t>
  </si>
  <si>
    <t>AGR.15.004074</t>
  </si>
  <si>
    <t>21590V5000277-00001 от 06.04.2021</t>
  </si>
  <si>
    <t>AGR.15.004075</t>
  </si>
  <si>
    <t>21590V5000277-00002 от 06.04.2021</t>
  </si>
  <si>
    <t>AGR.15.004076</t>
  </si>
  <si>
    <t>21590V5000278-00001 от 06.04.2021</t>
  </si>
  <si>
    <t>AGR.15.004077</t>
  </si>
  <si>
    <t>21590V5000278-00002 от 06.04.2021</t>
  </si>
  <si>
    <t>AGR.15.004599</t>
  </si>
  <si>
    <t>ААС5059816467 от 06.07.2021</t>
  </si>
  <si>
    <t>AGR.15.004790</t>
  </si>
  <si>
    <t>ХХХ0186443696 от 04.08.2021</t>
  </si>
  <si>
    <t>AGR.15.004791</t>
  </si>
  <si>
    <t>ХХХ0186444493 от 04.08.2021</t>
  </si>
  <si>
    <t>AGR.15.004792</t>
  </si>
  <si>
    <t>ХХХ0186445309 от 04.08.2021</t>
  </si>
  <si>
    <t>AGR.15.004793</t>
  </si>
  <si>
    <t>ХХХ0186446048 от 04.08.2021</t>
  </si>
  <si>
    <t>AGR.15.005008</t>
  </si>
  <si>
    <t>21590V5000647-00001 от 26.08.2021г.</t>
  </si>
  <si>
    <t>AGR.15.005009</t>
  </si>
  <si>
    <t>21590V5000647-00002 от 26.08.2021г.</t>
  </si>
  <si>
    <t>AGR.15.005010</t>
  </si>
  <si>
    <t>21590V5000647-00003 от 26.08.2021г.</t>
  </si>
  <si>
    <t>AGR.15.005011</t>
  </si>
  <si>
    <t>21590V5000647-00004 от 26.08.2021г.</t>
  </si>
  <si>
    <t>AGR.15.005012</t>
  </si>
  <si>
    <t>21590V5000647-00005 от 26.08.2021г.</t>
  </si>
  <si>
    <t>AGR.15.005013</t>
  </si>
  <si>
    <t>21590V5000647-00006 от 26.08.2021г.</t>
  </si>
  <si>
    <t>AGR.15.005014</t>
  </si>
  <si>
    <t>21590V5000647-00007 от 26.08.2021г.</t>
  </si>
  <si>
    <t>AGR.15.005015</t>
  </si>
  <si>
    <t>21590V5000647-00008 от 26.08.2021г.</t>
  </si>
  <si>
    <t>AGR.15.005016</t>
  </si>
  <si>
    <t>21590V5000647-00009 от 26.08.2021г.</t>
  </si>
  <si>
    <t>AGR.15.005017</t>
  </si>
  <si>
    <t>21590V5000646 от 26.08.2021г.</t>
  </si>
  <si>
    <t>AGR.15.005054</t>
  </si>
  <si>
    <t>ХХХ0196781145 от 05.10.2021</t>
  </si>
  <si>
    <t>AGR.15.005055</t>
  </si>
  <si>
    <t>ХХХ0196780642 от 05.10.2021</t>
  </si>
  <si>
    <t>AGR.15.005056</t>
  </si>
  <si>
    <t>ХХХ0196780287 от 05.10.2021</t>
  </si>
  <si>
    <t>AGR.15.005057</t>
  </si>
  <si>
    <t>ХХХ0196781742 от 05.10.2021</t>
  </si>
  <si>
    <t>AGR.15.005058</t>
  </si>
  <si>
    <t>ХХХ0196779903 от 05.10.2021</t>
  </si>
  <si>
    <t>AGR.15.005244</t>
  </si>
  <si>
    <t>ХХХ0204864721 от 17.11.2021</t>
  </si>
  <si>
    <t>AGR.15.005424</t>
  </si>
  <si>
    <t>21590V5000968 / СЗ02/21-726 от 15.12.2021г.</t>
  </si>
  <si>
    <t>AGR.15.005574</t>
  </si>
  <si>
    <t>ХХХ0219084373 от 31.01.2022</t>
  </si>
  <si>
    <t>AGR.15.005575</t>
  </si>
  <si>
    <t>ХХХ0219085068 от 31.01.2022</t>
  </si>
  <si>
    <t>AGR.15.005761</t>
  </si>
  <si>
    <t>ХХХ №0225853708</t>
  </si>
  <si>
    <t>AGR.15.005762</t>
  </si>
  <si>
    <t>ХХХ №0225852737</t>
  </si>
  <si>
    <t>AGR.15.005821</t>
  </si>
  <si>
    <t>СЗ02/22-151//22590V5000129-00001 от 02.03.2022</t>
  </si>
  <si>
    <t>AGR.15.005822</t>
  </si>
  <si>
    <t>22590V5000129-00001 от 02.03.2022</t>
  </si>
  <si>
    <t>AGR.15.005823</t>
  </si>
  <si>
    <t>СЗ02/22-152//22590V5000129-00002 от 02.03.2022</t>
  </si>
  <si>
    <t>AGR.15.005830</t>
  </si>
  <si>
    <t>ХХХ0228856474_СЗ02_22_155 от 22.03.2022</t>
  </si>
  <si>
    <t>AGR.15.005983</t>
  </si>
  <si>
    <t>СЗ02/22-252//22590V5000298-00001 от 13.04.2022 г.</t>
  </si>
  <si>
    <t>AGR.15.005984</t>
  </si>
  <si>
    <t>СЗ02/22-253//22590V5000298-00002 от 13.04.2022г.</t>
  </si>
  <si>
    <t>AGR.15.005985</t>
  </si>
  <si>
    <t>СЗ02/22-254//22590V5000298-00003 от 13.04.2022г.</t>
  </si>
  <si>
    <t>AGR.15.006251</t>
  </si>
  <si>
    <t>ХХХ0251253296 от 04.07.2022</t>
  </si>
  <si>
    <t>AGR.15.006252</t>
  </si>
  <si>
    <t>СЗ02/22-366//ХХХ0251253296 от 04.07.2022</t>
  </si>
  <si>
    <t>AGR.15.006362</t>
  </si>
  <si>
    <t>ХХХ0256873595/СЗ02/22-435 от 03.08.2022</t>
  </si>
  <si>
    <t>AGR.15.006363</t>
  </si>
  <si>
    <t>ХХХ0256872878/СЗ02/22-434 от 03.08.2022</t>
  </si>
  <si>
    <t>AGR.15.006364</t>
  </si>
  <si>
    <t>ХХХ0256872054/СЗ02/22-433 от 03.08.2022</t>
  </si>
  <si>
    <t>AGR.15.006365</t>
  </si>
  <si>
    <t>ХХХ0256869995/СЗ02/22-429 от 03.08.2022</t>
  </si>
  <si>
    <t>AGR.15.006513</t>
  </si>
  <si>
    <t>СЗ02/22-534//22590V5000691-00001 от 08.09.2022</t>
  </si>
  <si>
    <t>AGR.15.006514</t>
  </si>
  <si>
    <t>СЗ02/22-535//22590V5000690 от 06.09.2022</t>
  </si>
  <si>
    <t>AGR.15.006515</t>
  </si>
  <si>
    <t>СЗ02/22-537//22590V5000691-00002 от 08.09.2022</t>
  </si>
  <si>
    <t>AGR.15.006516</t>
  </si>
  <si>
    <t>СЗ02/22-540//22590V5000691-00006 от 08.09.2022</t>
  </si>
  <si>
    <t>AGR.15.006517</t>
  </si>
  <si>
    <t>СЗ02/22-541//22590V5000691-00004 от 08.09.2022</t>
  </si>
  <si>
    <t>AGR.15.006518</t>
  </si>
  <si>
    <t>СЗ02/22-542//22590V5000691-00005 от 08.09.2022</t>
  </si>
  <si>
    <t>AGR.15.006519</t>
  </si>
  <si>
    <t>СЗ02/22-543//22590V5000691-00007 от 08.09.2022</t>
  </si>
  <si>
    <t>AGR.15.006520</t>
  </si>
  <si>
    <t>СЗ02/22-544//22590V5000691-00008 от 08.09.2022</t>
  </si>
  <si>
    <t>AGR.15.006521</t>
  </si>
  <si>
    <t>СЗ02/22-545//22590V5000691-00003 от 08.09.2022</t>
  </si>
  <si>
    <t>AGR.15.006525</t>
  </si>
  <si>
    <t>СЗ02/22-548//ХХХ0265921354 от 15.09.2022</t>
  </si>
  <si>
    <t>AGR.15.006597</t>
  </si>
  <si>
    <t>СЗ02/22-576//ХХХ0269380096 от 05.10.2022</t>
  </si>
  <si>
    <t>AGR.15.006598</t>
  </si>
  <si>
    <t>СЗ02/22-575//ХХХ0269373912 от 05.10.2022</t>
  </si>
  <si>
    <t>AGR.15.006599</t>
  </si>
  <si>
    <t>СЗ02/22-574//ХХХ0269379078 от 05.10.2022</t>
  </si>
  <si>
    <t>AGR.15.006600</t>
  </si>
  <si>
    <t>СЗ02/22-573//ХХХ0269375210 от 05.10.2022</t>
  </si>
  <si>
    <t>AGR.15.006601</t>
  </si>
  <si>
    <t>СЗ02/22-572//ХХХ0269376407 от 05.10.2022</t>
  </si>
  <si>
    <t>AGR.15.006609</t>
  </si>
  <si>
    <t>СЗ02/22-581//22590V5000722 от 15.09.2022</t>
  </si>
  <si>
    <t>AGR.15.006728</t>
  </si>
  <si>
    <t>СЗ02/22-691//ХХХ0277184540 от 14.11.2022</t>
  </si>
  <si>
    <t>AGR.15.006906</t>
  </si>
  <si>
    <t>СЗ02/22-775//22590V5000988 от 15.12.2022</t>
  </si>
  <si>
    <t>AGR.15.007004</t>
  </si>
  <si>
    <t>СЗ02/23-18//ХХХ0289949546 от 23.01.2023</t>
  </si>
  <si>
    <t>AGR.15.007005</t>
  </si>
  <si>
    <t>СЗ02/23-17//ХХХ0289948871 от 23.01.2023</t>
  </si>
  <si>
    <t>AGR.15.007135</t>
  </si>
  <si>
    <t>СЗ02/23-116//ХХХ0297203058 от 02.03.2023</t>
  </si>
  <si>
    <t>AGR.15.007136</t>
  </si>
  <si>
    <t>СЗ02/23-117//ХХХ0297202021 от 02.03.2023</t>
  </si>
  <si>
    <t>AGR.15.007165</t>
  </si>
  <si>
    <t>СЗ02/23-127//ХХХ0299541970 от 14.03.2023</t>
  </si>
  <si>
    <t>AGR.15.007176</t>
  </si>
  <si>
    <t>СЗ02/23-145//23590V5000219-00001 от 16.03.2023</t>
  </si>
  <si>
    <t>AGR.15.007177</t>
  </si>
  <si>
    <t>СЗ02/23-146//23590V5000219-00002 от 16.03.2023</t>
  </si>
  <si>
    <t>AGR.15.007502</t>
  </si>
  <si>
    <t>СЗ02/23-341//ХХХ0323076258 от 27.06.2023</t>
  </si>
  <si>
    <t>AGR.15.007658</t>
  </si>
  <si>
    <t>СЗ02/23-408//ХХХ0331185286 от 01.08.2023</t>
  </si>
  <si>
    <t>AGR.15.007659</t>
  </si>
  <si>
    <t>СЗ02/23-410//ХХХ0331183623 от 01.08.2023</t>
  </si>
  <si>
    <t>AGR.15.007660</t>
  </si>
  <si>
    <t>СЗ02/23-411//ХХХ0331184413 от 01.08.2023</t>
  </si>
  <si>
    <t>AGR.15.007661</t>
  </si>
  <si>
    <t>СЗ02/23-412//ХХХ0331184861 от 01.08.2023</t>
  </si>
  <si>
    <t>AGR.15.007775</t>
  </si>
  <si>
    <t>СЗ02/23-466//ХХХ0339836344 от 06.09.2023</t>
  </si>
  <si>
    <t>AGR.15.007807</t>
  </si>
  <si>
    <t>СЗ02/23-502//23590V5000700-00006 от 11.09.2023</t>
  </si>
  <si>
    <t>AGR.15.007808</t>
  </si>
  <si>
    <t>СЗ02/23-507//23590V5000700-00007 от 11.09.2023</t>
  </si>
  <si>
    <t>AGR.15.007809</t>
  </si>
  <si>
    <t>СЗ02/23-508//23590V5000700-00001 от 11.09.2023</t>
  </si>
  <si>
    <t>AGR.15.007810</t>
  </si>
  <si>
    <t>СЗ02/23-509//23590V5000700-00008 от 11.09.2023</t>
  </si>
  <si>
    <t>AGR.15.007811</t>
  </si>
  <si>
    <t>СЗ02/23-503//23590V5000700-00002 от 11.09.2023</t>
  </si>
  <si>
    <t>AGR.15.007812</t>
  </si>
  <si>
    <t>СЗ02/23-506//23590V5000700-00003 от 11.09.2023</t>
  </si>
  <si>
    <t>AGR.15.007813</t>
  </si>
  <si>
    <t>СЗ02/23-505//23590V5000700-00004 от 11.09.2023</t>
  </si>
  <si>
    <t>AGR.15.007814</t>
  </si>
  <si>
    <t>СЗ02/23-504//23590V5000700-00005 от 11.09.2023</t>
  </si>
  <si>
    <t>AGR.15.007838</t>
  </si>
  <si>
    <t>СЗ02/23-522//ХХХ0346214884 от 03.10.2023</t>
  </si>
  <si>
    <t>AGR.15.007839</t>
  </si>
  <si>
    <t>СЗ02/23-526//ХХХ0346216176 от 03.10.2023</t>
  </si>
  <si>
    <t>AGR.15.007840</t>
  </si>
  <si>
    <t>СЗ02/23-527//ХХХ0346216747 от 03.10.2023</t>
  </si>
  <si>
    <t>AGR.15.007841</t>
  </si>
  <si>
    <t>СЗ02/23-523//ХХХ0346213575 от 03.10.2023</t>
  </si>
  <si>
    <t>AGR.15.007842</t>
  </si>
  <si>
    <t>СЗ02/23-525//ХХХ0346215535 от 03.10.2023</t>
  </si>
  <si>
    <t>AGR.15.007954</t>
  </si>
  <si>
    <t>СЗ02/23-598//ХХХ0354084805 от 02.11.2023</t>
  </si>
  <si>
    <t>AGR.15.008115</t>
  </si>
  <si>
    <t>СЗ02/23-720//ХХХ0366747688 от 21.12.2023</t>
  </si>
  <si>
    <t>AGR.15.008131</t>
  </si>
  <si>
    <t>СЗ02/23-729//23590V5000991 от 25.12.2023</t>
  </si>
  <si>
    <t>AGR.15.008173</t>
  </si>
  <si>
    <t>СЗ02/24-14//ХХХ0372341277 от 15.01.2024</t>
  </si>
  <si>
    <t>AGR.15.008174</t>
  </si>
  <si>
    <t>СЗ02/24-15//ХХХ0372342543 от 15.01.2024</t>
  </si>
  <si>
    <t>PRD.002.100009651_COM014001</t>
  </si>
  <si>
    <t>AGR.30.000035</t>
  </si>
  <si>
    <t>дог.200J0V5007768</t>
  </si>
  <si>
    <t>AGR.30.000036</t>
  </si>
  <si>
    <t>Счет № 021-022-0033542</t>
  </si>
  <si>
    <t>AGR.30.000714</t>
  </si>
  <si>
    <t>Договор обязательного страхования гражданской ответственност</t>
  </si>
  <si>
    <t>AGR.30.000722</t>
  </si>
  <si>
    <t>Договор страхования №2200SD4000108 от 09.03.2022</t>
  </si>
  <si>
    <t>AGR.30.000831</t>
  </si>
  <si>
    <t>Договор страхования № 22910V5000705 от 26.05.2022г.</t>
  </si>
  <si>
    <t>AGR.30.000836</t>
  </si>
  <si>
    <t>счет 022-000-0685860 от 27.05.2022</t>
  </si>
  <si>
    <t>AGR.30.000868</t>
  </si>
  <si>
    <t>Договор страхования № 22225V5000019 от 20.06.2022г.</t>
  </si>
  <si>
    <t>AGR.30.000906</t>
  </si>
  <si>
    <t>Договор страхования №2200V271R5776 от 28.07.2022</t>
  </si>
  <si>
    <t>AGR.30.001007</t>
  </si>
  <si>
    <t>Договор страхования № ХХХ0273286176</t>
  </si>
  <si>
    <t>AGR.30.001008</t>
  </si>
  <si>
    <t>Договор страхования № ХХХ0273285769</t>
  </si>
  <si>
    <t>AGR.30.001013</t>
  </si>
  <si>
    <t>AGR.30.001016</t>
  </si>
  <si>
    <t>Договор страхования №22225V5000019 от 20.06.2022</t>
  </si>
  <si>
    <t>AGR.30.001019</t>
  </si>
  <si>
    <t>Полис ХХХ № 0275909600 от 12.11.2022г.</t>
  </si>
  <si>
    <t>AGR.30.001041</t>
  </si>
  <si>
    <t>Страховой полис ХХХ №0280304850 от 30.11.2022г.</t>
  </si>
  <si>
    <t>AGR.30.001043</t>
  </si>
  <si>
    <t>Договор страхования №22000V5022191 от 01.12.2022</t>
  </si>
  <si>
    <t>AGR.30.001054</t>
  </si>
  <si>
    <t>Страховой полис ХХХ №0283139052 от 13.01.2023г.</t>
  </si>
  <si>
    <t>AGR.30.001071</t>
  </si>
  <si>
    <t>Страховой полис ХХХ №0283277630 от 15.12.2022г.</t>
  </si>
  <si>
    <t>AGR.30.001075</t>
  </si>
  <si>
    <t>Полис по страхованию грузов №2222513001476 от 23.12.22</t>
  </si>
  <si>
    <t>AGR.30.001080</t>
  </si>
  <si>
    <t>Полис по страхованию грузов №2222513001490 от 29.12.22</t>
  </si>
  <si>
    <t>AGR.30.001116</t>
  </si>
  <si>
    <t>Полис по страхованию грузов №2322513000177 от 03.02.23</t>
  </si>
  <si>
    <t>AGR.30.001117</t>
  </si>
  <si>
    <t>Полис по страхованию грузов №2322513000171 от 02.02.23</t>
  </si>
  <si>
    <t>AGR.30.001134</t>
  </si>
  <si>
    <t>Договор № ХХХ0294623210</t>
  </si>
  <si>
    <t>AGR.30.001148</t>
  </si>
  <si>
    <t>Договор страхования №2300VD4ASL021 от 03.02.2023</t>
  </si>
  <si>
    <t>AGR.30.001176</t>
  </si>
  <si>
    <t>счет 023-000-0259259 от 10.04.2023</t>
  </si>
  <si>
    <t>AGR.30.001177</t>
  </si>
  <si>
    <t>счет 023-000-0259341 от 10.04.2023</t>
  </si>
  <si>
    <t>AGR.30.001178</t>
  </si>
  <si>
    <t>счет 023-000-0259396 от 10.04.2023</t>
  </si>
  <si>
    <t>AGR.30.001179</t>
  </si>
  <si>
    <t>счет 023-000-0259234 от 10.04.2023</t>
  </si>
  <si>
    <t>AGR.30.001180</t>
  </si>
  <si>
    <t>счет 023-000-0259312 от 10.04.2023</t>
  </si>
  <si>
    <t>AGR.30.001181</t>
  </si>
  <si>
    <t>счет 023-000-0259372 от 10.04.2023</t>
  </si>
  <si>
    <t>AGR.30.001182</t>
  </si>
  <si>
    <t>счет 023-000-0259420 от 10.04.2023</t>
  </si>
  <si>
    <t>AGR.30.001183</t>
  </si>
  <si>
    <t>счет 023-000-0259201 от 10.04.2023</t>
  </si>
  <si>
    <t>AGR.30.001184</t>
  </si>
  <si>
    <t>счет 023-000-0259449 от 10.04.2023</t>
  </si>
  <si>
    <t>AGR.30.001185</t>
  </si>
  <si>
    <t>счет 023-000-0259214 от 10.04.2023</t>
  </si>
  <si>
    <t>AGR.30.001219</t>
  </si>
  <si>
    <t>дог.23910V5000389 от 09.06.2023</t>
  </si>
  <si>
    <t>AGR.30.001221</t>
  </si>
  <si>
    <t>Договор страхования № 23225V5000009 от 23.05.2023г.</t>
  </si>
  <si>
    <t>AGR.30.001256</t>
  </si>
  <si>
    <t>Договор страхования гражданской ответственности № 2300V271R6</t>
  </si>
  <si>
    <t>AGR.30.001324</t>
  </si>
  <si>
    <t>Договор страхования № ХХХ0354085701</t>
  </si>
  <si>
    <t>AGR.30.001325</t>
  </si>
  <si>
    <t>Договор страхования № ХХХ0354090765</t>
  </si>
  <si>
    <t>AGR.30.001328</t>
  </si>
  <si>
    <t>Договор страхования № ХХХ0359413117</t>
  </si>
  <si>
    <t>AGR.30.001331</t>
  </si>
  <si>
    <t>Страховой полис ХХХ №0361225558 от 30.11.2023</t>
  </si>
  <si>
    <t>PRD.002.100009651_COM016003</t>
  </si>
  <si>
    <t>AGR.41.000030</t>
  </si>
  <si>
    <t>Страхование лифтов</t>
  </si>
  <si>
    <t>AGR.41.000071</t>
  </si>
  <si>
    <t>Страхование Здания</t>
  </si>
  <si>
    <t>PRD.002.100009678_COM002019</t>
  </si>
  <si>
    <t>AGR.03.000100</t>
  </si>
  <si>
    <t>Договор № 2/2019 (Д01521900)</t>
  </si>
  <si>
    <t>AGR.03.000450</t>
  </si>
  <si>
    <t>Договор №3/2021 от 01.06.2021 г.</t>
  </si>
  <si>
    <t>PRD.002.100009678_COM007001</t>
  </si>
  <si>
    <t>AGR.09.000907</t>
  </si>
  <si>
    <t>УНС02/20-50 от 17.04.2020</t>
  </si>
  <si>
    <t>AGR.09.001488</t>
  </si>
  <si>
    <t>УНС02/21-121 от 14.09.2021</t>
  </si>
  <si>
    <t>PRD.002.100009683_COM006001</t>
  </si>
  <si>
    <t>AGR.08.000067</t>
  </si>
  <si>
    <t>Счет №1 от 13.07.2018г.</t>
  </si>
  <si>
    <t>AGR.08.000749</t>
  </si>
  <si>
    <t>СИН.02.19-235 от 01.07.2019г.</t>
  </si>
  <si>
    <t>AGR.08.001948</t>
  </si>
  <si>
    <t>Счет №1 от 21.06.2021г.</t>
  </si>
  <si>
    <t>PRD.002.100009706_COM002019</t>
  </si>
  <si>
    <t>AGR.03.000105</t>
  </si>
  <si>
    <t>ОБ-250319/2 (Д01651900)</t>
  </si>
  <si>
    <t>AGR.03.000850</t>
  </si>
  <si>
    <t>Договор поставки от 07.02.2023 № ОБ-070223/3/Д003523</t>
  </si>
  <si>
    <t>PRD.002.100009746_COM001000</t>
  </si>
  <si>
    <t>AGR.01.001694</t>
  </si>
  <si>
    <t>НФ01/23-12 от 06.04.2023</t>
  </si>
  <si>
    <t>PRD.002.100009755_COM006001</t>
  </si>
  <si>
    <t>AGR.08.000046</t>
  </si>
  <si>
    <t>СИН.02.18-128 от 09.04.2018г</t>
  </si>
  <si>
    <t>AGR.08.000520</t>
  </si>
  <si>
    <t>Договор №СИН.02.19-57</t>
  </si>
  <si>
    <t>AGR.08.000699</t>
  </si>
  <si>
    <t>СИН.02.19-165 от 25.05.2019</t>
  </si>
  <si>
    <t>AGR.08.000700</t>
  </si>
  <si>
    <t>СИН.02.19-166 от 25.05.2019</t>
  </si>
  <si>
    <t>AGR.08.000701</t>
  </si>
  <si>
    <t>СИН.02.19-202 от 05.06.2019</t>
  </si>
  <si>
    <t>AGR.08.002485</t>
  </si>
  <si>
    <t>СИН.02.22-184 от 17.06.2022г.(рекультивац.)</t>
  </si>
  <si>
    <t>AGR.08.002558</t>
  </si>
  <si>
    <t>№СИН.02.22-184 от 17.06.2022</t>
  </si>
  <si>
    <t>PRD.002.100009758_COM006001</t>
  </si>
  <si>
    <t>AGR.08.002486</t>
  </si>
  <si>
    <t>СИН.04.22-12 от 21.01.2022г.</t>
  </si>
  <si>
    <t>AGR.08.002673</t>
  </si>
  <si>
    <t>СИН.02.22-313 от 13.10.2022г.</t>
  </si>
  <si>
    <t>PRD.002.100009758_COM007001</t>
  </si>
  <si>
    <t>AGR.09.001220</t>
  </si>
  <si>
    <t>УНС02/21-110 от 23.08.2021</t>
  </si>
  <si>
    <t>PRD.002.100009758_COM011001</t>
  </si>
  <si>
    <t>AGR.15.000093</t>
  </si>
  <si>
    <t>10-01-14/18/СЗ02/18-198 от 06.06.2018г.</t>
  </si>
  <si>
    <t>AGR.15.001252</t>
  </si>
  <si>
    <t>СЗ02/19-151 от 01.04.2019 г</t>
  </si>
  <si>
    <t>AGR.15.002011</t>
  </si>
  <si>
    <t>10-01-22/19/СЗ02/19-285 от 01.07.2019г.</t>
  </si>
  <si>
    <t>AGR.15.002708</t>
  </si>
  <si>
    <t>AGR.15.004873</t>
  </si>
  <si>
    <t>Счет на оплату № 409 от 26.08.2021 г.</t>
  </si>
  <si>
    <t>AGR.15.004995</t>
  </si>
  <si>
    <t>договор СЗ02/21-483 от 06.09.2021 г.</t>
  </si>
  <si>
    <t>PRD.002.100009767_COM006001</t>
  </si>
  <si>
    <t>AGR.006.000001290</t>
  </si>
  <si>
    <t>СИН.02.17-328 от 17.11.17г.</t>
  </si>
  <si>
    <t>AGR.08.000091</t>
  </si>
  <si>
    <t>СИН.02.17-327 от 01.06.18г.</t>
  </si>
  <si>
    <t>AGR.08.000144</t>
  </si>
  <si>
    <t>СИН.02.18-111 от 01.07.18г.</t>
  </si>
  <si>
    <t>AGR.08.000182</t>
  </si>
  <si>
    <t>СИН.02.18-232 от 01.08.18г.</t>
  </si>
  <si>
    <t>AGR.08.000239</t>
  </si>
  <si>
    <t>СИН.02.18-247 от 09.08.2018</t>
  </si>
  <si>
    <t>AGR.08.000275</t>
  </si>
  <si>
    <t>СИН.02.18-295 от 01.10.2018г.</t>
  </si>
  <si>
    <t>AGR.08.000276</t>
  </si>
  <si>
    <t>СИН.02.18-294 от 01.10.2018г.</t>
  </si>
  <si>
    <t>AGR.08.000602</t>
  </si>
  <si>
    <t>СИН.02.19-102 от 01.04.2019г.</t>
  </si>
  <si>
    <t>AGR.08.000603</t>
  </si>
  <si>
    <t>СИН.02.19-59 от 01.03.2019</t>
  </si>
  <si>
    <t>AGR.08.000607</t>
  </si>
  <si>
    <t>СИН.02.19-101 от 01.04.2019</t>
  </si>
  <si>
    <t>AGR.08.000837</t>
  </si>
  <si>
    <t>СИН.02.19-229 от 01.07.2019г</t>
  </si>
  <si>
    <t>AGR.08.001611</t>
  </si>
  <si>
    <t>претензия №2231 от 05.11.20</t>
  </si>
  <si>
    <t>AGR.08.001672</t>
  </si>
  <si>
    <t>СИН.02.20-267 от 01.10.2020г.</t>
  </si>
  <si>
    <t>AGR.08.001673</t>
  </si>
  <si>
    <t>СИН.02.20-265 от 01.10.2020г.</t>
  </si>
  <si>
    <t>AGR.08.001674</t>
  </si>
  <si>
    <t>СИН.02.20-266 от 01.10.2020г.</t>
  </si>
  <si>
    <t>AGR.08.002466</t>
  </si>
  <si>
    <t>СИН.02.22-123 от 01.05.2022г.</t>
  </si>
  <si>
    <t>AGR.08.002476</t>
  </si>
  <si>
    <t>СИН.02.22-51 от 01.03.2022г.</t>
  </si>
  <si>
    <t>PRD.002.100009849_COM005001</t>
  </si>
  <si>
    <t>AGR.07.000899</t>
  </si>
  <si>
    <t>PRD.002.100009873_COM001000</t>
  </si>
  <si>
    <t>AGR.01.001750</t>
  </si>
  <si>
    <t>НФ02/23-41 от 01.06.2023</t>
  </si>
  <si>
    <t>PRD.002.100009891_COM007001</t>
  </si>
  <si>
    <t>AGR.09.000018</t>
  </si>
  <si>
    <t>ДС №2 от 28.06.2018 к договору УНС02/17-186 от 14.08.2017</t>
  </si>
  <si>
    <t>AGR.09.000033</t>
  </si>
  <si>
    <t>УНС02/17-186 от 14.08.2017</t>
  </si>
  <si>
    <t>PRD.002.100009891_COM009001</t>
  </si>
  <si>
    <t>AGR.13.001718</t>
  </si>
  <si>
    <t>Договор №СИБ69/22-в от 22.06.2022</t>
  </si>
  <si>
    <t>PRD.002.100009891_COM011001</t>
  </si>
  <si>
    <t>AGR.15.002797</t>
  </si>
  <si>
    <t>СЗ02/17-305 от 29.12.2017г.</t>
  </si>
  <si>
    <t>PRD.002.100009917_COM007001</t>
  </si>
  <si>
    <t>AGR.09.001108</t>
  </si>
  <si>
    <t>УНС02/21-23 от 17.03.2021</t>
  </si>
  <si>
    <t>AGR.10.004457</t>
  </si>
  <si>
    <t>Договор № ОКБ02/24-90 от 01.01.2024</t>
  </si>
  <si>
    <t>AGR.10.004481</t>
  </si>
  <si>
    <t>Договор № ОКБ02/24-91 от 01.01.2024</t>
  </si>
  <si>
    <t>PRD.002.100010027_COM009001</t>
  </si>
  <si>
    <t>AGR.13.000434</t>
  </si>
  <si>
    <t>Договор №02/06-19 от 11.02.2019</t>
  </si>
  <si>
    <t>AGR.13.000750</t>
  </si>
  <si>
    <t>Договор №СИБ255/19-в от 27.12.2019</t>
  </si>
  <si>
    <t>AGR.13.001141</t>
  </si>
  <si>
    <t>Договор №СИБ195/20-в от 16.12.2020</t>
  </si>
  <si>
    <t>AGR.13.001627</t>
  </si>
  <si>
    <t>Договор №СИБ206/21-в от 13.12.2021</t>
  </si>
  <si>
    <t>AGR.13.001850</t>
  </si>
  <si>
    <t>Договор №СИБ187/22-в от 05.12.2022</t>
  </si>
  <si>
    <t>PRD.002.100010028_COM001000</t>
  </si>
  <si>
    <t>AGR.01.000691</t>
  </si>
  <si>
    <t>МОС1619//НФ02/13-8 от 01.02.2013 рубли</t>
  </si>
  <si>
    <t>AGR.01.001651</t>
  </si>
  <si>
    <t>НФ02/23-23 от 01.03.2023</t>
  </si>
  <si>
    <t>PRD.002.100010028_COM002019</t>
  </si>
  <si>
    <t>AGR.03.000267</t>
  </si>
  <si>
    <t>Договор № Tr000476879 от 12.05.2020 г.</t>
  </si>
  <si>
    <t>PRD.002.100010028_COM005001</t>
  </si>
  <si>
    <t>AGR.07.000900</t>
  </si>
  <si>
    <t>Дог 55204/МОС2953 от 06.05.2016</t>
  </si>
  <si>
    <t>AGR.07.002084</t>
  </si>
  <si>
    <t>Счет (договор-оферта) Tr000834383 от 03.11.2023</t>
  </si>
  <si>
    <t>PRD.002.100010028_COM006001</t>
  </si>
  <si>
    <t>AGR.08.001844</t>
  </si>
  <si>
    <t>Счет № Tr000608338 от 14.04.2021</t>
  </si>
  <si>
    <t>AGR.08.001845</t>
  </si>
  <si>
    <t>AGR.08.001846</t>
  </si>
  <si>
    <t>AGR.08.001918</t>
  </si>
  <si>
    <t>Договор №Tr000589730 от 24.02.2021</t>
  </si>
  <si>
    <t>AGR.08.001922</t>
  </si>
  <si>
    <t>Tr000589730 от 24.02.2021</t>
  </si>
  <si>
    <t>AGR.08.003045</t>
  </si>
  <si>
    <t>СИН.02.23-234/Tr000817355 от 08.08.2023</t>
  </si>
  <si>
    <t>AGR.08.003139</t>
  </si>
  <si>
    <t>СИН.02.23-350//Tr000835575 от 22.11.2023</t>
  </si>
  <si>
    <t>AGR.08.003169</t>
  </si>
  <si>
    <t>69363/ВРН8860 от 28.11.2023</t>
  </si>
  <si>
    <t>PRD.002.100010028_COM007001</t>
  </si>
  <si>
    <t>AGR.09.000251</t>
  </si>
  <si>
    <t>УНС02/19-6 от 23.01.2019</t>
  </si>
  <si>
    <t>AGR.09.000252</t>
  </si>
  <si>
    <t>УНС02/19-7 от 23.01.2019</t>
  </si>
  <si>
    <t>AGR.09.000386</t>
  </si>
  <si>
    <t>УНС02/19-77 от 09.04.2019</t>
  </si>
  <si>
    <t>AGR.09.000528</t>
  </si>
  <si>
    <t>УНС02/19-190 от 14.08.2019</t>
  </si>
  <si>
    <t>AGR.09.000602</t>
  </si>
  <si>
    <t>УНС02/19-238 от 08.11.2019</t>
  </si>
  <si>
    <t>AGR.09.000759</t>
  </si>
  <si>
    <t>УНС02/20-40 от 26.03.2020</t>
  </si>
  <si>
    <t>AGR.09.000773</t>
  </si>
  <si>
    <t>УНС02/20-14 от 13.02.2020</t>
  </si>
  <si>
    <t>AGR.09.000963</t>
  </si>
  <si>
    <t>УНС02/20-127 от 21.10.2020</t>
  </si>
  <si>
    <t>AGR.09.000964</t>
  </si>
  <si>
    <t>УНС02/20-128 от 21.10.2020</t>
  </si>
  <si>
    <t>AGR.09.001128</t>
  </si>
  <si>
    <t>УНС02/21-44 от 14.05.2021</t>
  </si>
  <si>
    <t>AGR.09.001138</t>
  </si>
  <si>
    <t>УНС02/21-45 от 14.05.2021</t>
  </si>
  <si>
    <t>AGR.09.001329</t>
  </si>
  <si>
    <t>УНС02/22-33 от 09.03.2022</t>
  </si>
  <si>
    <t>AGR.09.001371</t>
  </si>
  <si>
    <t>УНС02/22-65 от 04.05.2022</t>
  </si>
  <si>
    <t>AGR.09.001647</t>
  </si>
  <si>
    <t>УНС02/23-16 от 28.02.2023</t>
  </si>
  <si>
    <t>PRD.002.100010028_COM009001</t>
  </si>
  <si>
    <t>AGR.13.000040</t>
  </si>
  <si>
    <t>Договор №122/18-в от 23.07.2018г.</t>
  </si>
  <si>
    <t>AGR.13.000159</t>
  </si>
  <si>
    <t>Договор №17102018 от 04.10.2018г.</t>
  </si>
  <si>
    <t>AGR.13.000567</t>
  </si>
  <si>
    <t>Договор №СИБ125/19-в от 19.07.2019</t>
  </si>
  <si>
    <t>AGR.13.001040</t>
  </si>
  <si>
    <t>Сублицензионный договор №СИБ85/20-в от 20.07.2020</t>
  </si>
  <si>
    <t>AGR.13.001068</t>
  </si>
  <si>
    <t>Сублицензионный договор №СИБ85/20-в от 20.07.2020_уе</t>
  </si>
  <si>
    <t>AGR.13.001383</t>
  </si>
  <si>
    <t>Сублицензионный договор №СИБ101/21-в от 03.08.2021_уе</t>
  </si>
  <si>
    <t>PRD.002.100010028_COM010001</t>
  </si>
  <si>
    <t>AGR.14.000012</t>
  </si>
  <si>
    <t>Сублицензионный договор №Tr000224081/18</t>
  </si>
  <si>
    <t>AGR.14.000013</t>
  </si>
  <si>
    <t>Договор Tr000267488-18 от 09.07.2018</t>
  </si>
  <si>
    <t>AGR.14.000157</t>
  </si>
  <si>
    <t>Сублицензионный договор № Tr000397866</t>
  </si>
  <si>
    <t>AGR.14.000193</t>
  </si>
  <si>
    <t>Договор Tr000455232 от 24.01.2020</t>
  </si>
  <si>
    <t>AGR.14.000198</t>
  </si>
  <si>
    <t>Договор Tr000455232 от 22.01.2020</t>
  </si>
  <si>
    <t>AGR.14.000321</t>
  </si>
  <si>
    <t>Договор Tr000568998</t>
  </si>
  <si>
    <t>AGR.14.000322</t>
  </si>
  <si>
    <t>Договор № Tr000568998 от 18.12.2020г.</t>
  </si>
  <si>
    <t>AGR.14.000337</t>
  </si>
  <si>
    <t>Сублицензионный договор Tr000580266 от 28.01.2021</t>
  </si>
  <si>
    <t>AGR.14.000339</t>
  </si>
  <si>
    <t>Сублицензионный договор Tr000586266 от 10.02.2021</t>
  </si>
  <si>
    <t>AGR.14.000351</t>
  </si>
  <si>
    <t>Договор Tr000597597 от 16.03.2021</t>
  </si>
  <si>
    <t>AGR.14.000355</t>
  </si>
  <si>
    <t>Сублицензионный договор № Tr000609498 от 19.04.2021</t>
  </si>
  <si>
    <t>AGR.14.000379</t>
  </si>
  <si>
    <t>Договор № Tr000647475 от 10.08.2021</t>
  </si>
  <si>
    <t>AGR.14.000384</t>
  </si>
  <si>
    <t>Договор № 24967/МОС10110 от 12.08.2021</t>
  </si>
  <si>
    <t>AGR.14.000407</t>
  </si>
  <si>
    <t>Договор № Tr000720424 от 21.02.2022г</t>
  </si>
  <si>
    <t>PRD.002.100010028_COM011001</t>
  </si>
  <si>
    <t>AGR.15.003401</t>
  </si>
  <si>
    <t>СЗ02/20-425 от 19.10.2020</t>
  </si>
  <si>
    <t>AGR.15.004152</t>
  </si>
  <si>
    <t>СЗ02/21-199 от 13.04.2021</t>
  </si>
  <si>
    <t>AGR.15.005668</t>
  </si>
  <si>
    <t>СЗ02/22-91 от 16.02.2022</t>
  </si>
  <si>
    <t>PRD.002.100010052_COM007001</t>
  </si>
  <si>
    <t>AGR.09.000088</t>
  </si>
  <si>
    <t>215/2007-опер от 18.12.2007</t>
  </si>
  <si>
    <t>PRD.002.100010054_COM005001</t>
  </si>
  <si>
    <t>AGR.07.001211</t>
  </si>
  <si>
    <t>2019-69-ОБЖ /УО/ КН06/20-08 от 01.01.2020</t>
  </si>
  <si>
    <t>PRD.002.100010055_COM011001</t>
  </si>
  <si>
    <t>AGR.15.002962</t>
  </si>
  <si>
    <t>Кредитный договор №3742 от 26.06.2013г.</t>
  </si>
  <si>
    <t>AGR.15.002963</t>
  </si>
  <si>
    <t>Кредитный договор №5400/285 от 29.07.2016г.</t>
  </si>
  <si>
    <t>AGR.15.003810</t>
  </si>
  <si>
    <t>Договор поручительства №7651-ПОР-13 от 04.12.2020г.</t>
  </si>
  <si>
    <t>AGR.15.004974</t>
  </si>
  <si>
    <t>Соглашение от 29.06.21г. о новации обязательств из договора</t>
  </si>
  <si>
    <t>AGR.15.004975</t>
  </si>
  <si>
    <t>Договор поручительства №7795-ПОР-13 от 04.12.2020г.</t>
  </si>
  <si>
    <t>AGR.15.006489</t>
  </si>
  <si>
    <t>Договор поручительства №8149-ПОР-9 от 16.08.2022г.</t>
  </si>
  <si>
    <t>PRD.002.100010060_COM011001</t>
  </si>
  <si>
    <t>AGR.15.003000</t>
  </si>
  <si>
    <t>Дог. поруч-ва №5400/491/36 от 12.05.20</t>
  </si>
  <si>
    <t>AGR.15.004562</t>
  </si>
  <si>
    <t>СЗ02/21-156 от 30.03.2021</t>
  </si>
  <si>
    <t>PRD.002.100010067_COM004001</t>
  </si>
  <si>
    <t>AGR.06.000029</t>
  </si>
  <si>
    <t>ННГ02/18-67 от 30.07.2018г.</t>
  </si>
  <si>
    <t>AGR.06.000387</t>
  </si>
  <si>
    <t>Договор № ННГ6/20-и от 27.02.2020г.</t>
  </si>
  <si>
    <t>PRD.002.100010069_COM006001</t>
  </si>
  <si>
    <t>AGR.08.000436</t>
  </si>
  <si>
    <t>СИН.02.18-416 12.12.2018</t>
  </si>
  <si>
    <t>AGR.08.001137</t>
  </si>
  <si>
    <t>СИН.02.20-56 от 17.02.2020г.</t>
  </si>
  <si>
    <t>AGR.08.001705</t>
  </si>
  <si>
    <t>СИН.02.21-10 от 21.01.21</t>
  </si>
  <si>
    <t>PRD.002.100010072_COM001000</t>
  </si>
  <si>
    <t>AGR.01.001273</t>
  </si>
  <si>
    <t>Фин.поручение 1 от 25.05.2022</t>
  </si>
  <si>
    <t>AGR.01.001274</t>
  </si>
  <si>
    <t>Фин.поручение 2 от 25.05.2022</t>
  </si>
  <si>
    <t>AGR.01.001275</t>
  </si>
  <si>
    <t>Фин.поручение 3 от 25.05.2022</t>
  </si>
  <si>
    <t>AGR.01.001276</t>
  </si>
  <si>
    <t>Фин.поручение 4 от 25.05.2022</t>
  </si>
  <si>
    <t>AGR.01.001277</t>
  </si>
  <si>
    <t>Фин.поручение 5 от 25.05.2022</t>
  </si>
  <si>
    <t>AGR.01.001278</t>
  </si>
  <si>
    <t>Фин.поручение 6 от 25.05.2022</t>
  </si>
  <si>
    <t>AGR.01.001279</t>
  </si>
  <si>
    <t>Фин.поручение 7 от 25.05.2022</t>
  </si>
  <si>
    <t>AGR.01.001280</t>
  </si>
  <si>
    <t>Фин.поручение 8 от 25.05.2022</t>
  </si>
  <si>
    <t>AGR.01.001281</t>
  </si>
  <si>
    <t>Фин.поручение 9 от 25.05.2022</t>
  </si>
  <si>
    <t>AGR.01.001282</t>
  </si>
  <si>
    <t>Фин.поручение 10 от 25.05.2022</t>
  </si>
  <si>
    <t>PRD.002.100010084_COM004001</t>
  </si>
  <si>
    <t>AGR.06.000160</t>
  </si>
  <si>
    <t>Договор ННГ04/18-16 от 15.11.2018 г.</t>
  </si>
  <si>
    <t>AGR.06.000361</t>
  </si>
  <si>
    <t>Договор ННГ12/20-в от 20.02.2020</t>
  </si>
  <si>
    <t>AGR.06.000861</t>
  </si>
  <si>
    <t>PRD.002.100010098_COM001000</t>
  </si>
  <si>
    <t>AGR.01.000002</t>
  </si>
  <si>
    <t>Счет №0002/003025N от 05.07.2018</t>
  </si>
  <si>
    <t>AGR.01.000012</t>
  </si>
  <si>
    <t>Счет №0002/003711N от 06.08.2018</t>
  </si>
  <si>
    <t>AGR.01.000035</t>
  </si>
  <si>
    <t>Счет №0002/004290N от 06.09.2018</t>
  </si>
  <si>
    <t>AGR.01.000068</t>
  </si>
  <si>
    <t>0002/004836N от 05.10.2018</t>
  </si>
  <si>
    <t>AGR.01.000090</t>
  </si>
  <si>
    <t>Счет №002/005492N от 07.11.2018</t>
  </si>
  <si>
    <t>AGR.01.000147</t>
  </si>
  <si>
    <t>Счет №002/006106N от 06.12.2018</t>
  </si>
  <si>
    <t>AGR.01.000168</t>
  </si>
  <si>
    <t>Счет №0002/000155N от 15.01.2019</t>
  </si>
  <si>
    <t>AGR.01.000189</t>
  </si>
  <si>
    <t>Счет №0002/000780N от 06.02.2019</t>
  </si>
  <si>
    <t>AGR.01.000206</t>
  </si>
  <si>
    <t>Счет №0002/001357N от 06.03.2019</t>
  </si>
  <si>
    <t>AGR.01.000236</t>
  </si>
  <si>
    <t>Счет №0002/001935N от 05.04.2019</t>
  </si>
  <si>
    <t>AGR.01.000239</t>
  </si>
  <si>
    <t>7196 от 30.04.2019</t>
  </si>
  <si>
    <t>AGR.01.000242</t>
  </si>
  <si>
    <t>5400/599/967 от 30.04.2019</t>
  </si>
  <si>
    <t>AGR.01.000261</t>
  </si>
  <si>
    <t>Счет №0002/002556N от 13.05.2019</t>
  </si>
  <si>
    <t>AGR.01.000268</t>
  </si>
  <si>
    <t>5400/280/971 от 25.06.2019</t>
  </si>
  <si>
    <t>AGR.01.000269</t>
  </si>
  <si>
    <t>5400/491/979 от 26.06.2019</t>
  </si>
  <si>
    <t>AGR.01.000270</t>
  </si>
  <si>
    <t>5400/283/978 от 25.06.2019</t>
  </si>
  <si>
    <t>AGR.01.000271</t>
  </si>
  <si>
    <t>5428-ПОР/17 от 25.06.2019</t>
  </si>
  <si>
    <t>AGR.01.000272</t>
  </si>
  <si>
    <t>6653-ПОР/14 от 26.06.2019</t>
  </si>
  <si>
    <t>AGR.01.000277</t>
  </si>
  <si>
    <t>Счет №0002/003123N от 06.06.2019</t>
  </si>
  <si>
    <t>AGR.01.000300</t>
  </si>
  <si>
    <t>Счет №0002/003664N от 05.07.2019</t>
  </si>
  <si>
    <t>AGR.01.000326</t>
  </si>
  <si>
    <t>Счет №0002/004364N от 06.08.2019</t>
  </si>
  <si>
    <t>AGR.01.000342</t>
  </si>
  <si>
    <t>Счет №0002/004987N от 05.09.2019</t>
  </si>
  <si>
    <t>AGR.01.000356</t>
  </si>
  <si>
    <t>НФ07/19-3 от 30.09.2019</t>
  </si>
  <si>
    <t>AGR.01.000357</t>
  </si>
  <si>
    <t>НФ07/19-4 от 30.09.2019</t>
  </si>
  <si>
    <t>AGR.01.000381</t>
  </si>
  <si>
    <t>Счет №0002/005671N от 04.10.2019</t>
  </si>
  <si>
    <t>AGR.01.000450</t>
  </si>
  <si>
    <t>Счет №0002|002422N от 03.04.2020</t>
  </si>
  <si>
    <t>AGR.01.000479</t>
  </si>
  <si>
    <t>Счет №0002/007069N от 06.12.2019</t>
  </si>
  <si>
    <t>AGR.01.000515</t>
  </si>
  <si>
    <t>Счет №0002/000180N от 14.01.2020</t>
  </si>
  <si>
    <t>AGR.01.000542</t>
  </si>
  <si>
    <t>7385 от 25.02.2020</t>
  </si>
  <si>
    <t>AGR.01.000579</t>
  </si>
  <si>
    <t>Счет №0002/000900N от 07.02.2020</t>
  </si>
  <si>
    <t>AGR.01.000596</t>
  </si>
  <si>
    <t>Счет №0002/006302N от 03.09.2020</t>
  </si>
  <si>
    <t>AGR.01.000670</t>
  </si>
  <si>
    <t>AGR.01.000671</t>
  </si>
  <si>
    <t>0002/008087N от 06.11.2020</t>
  </si>
  <si>
    <t>AGR.01.000672</t>
  </si>
  <si>
    <t>0002/007086N от 05.10.2020</t>
  </si>
  <si>
    <t>AGR.01.000675</t>
  </si>
  <si>
    <t>7651-ПОР-11 от</t>
  </si>
  <si>
    <t>AGR.01.000676</t>
  </si>
  <si>
    <t>7651-ПОР-11 от 04.12.2020</t>
  </si>
  <si>
    <t>AGR.01.000703</t>
  </si>
  <si>
    <t>0002/008952N от 04.12.2020</t>
  </si>
  <si>
    <t>AGR.01.000732</t>
  </si>
  <si>
    <t>0002/000186N от 13.01.2021</t>
  </si>
  <si>
    <t>AGR.01.000755</t>
  </si>
  <si>
    <t>AGR.01.000763</t>
  </si>
  <si>
    <t>0002/001269N от 04.02.2021</t>
  </si>
  <si>
    <t>AGR.01.000781</t>
  </si>
  <si>
    <t>0002/002352N от 03.03.2021</t>
  </si>
  <si>
    <t>AGR.01.000785</t>
  </si>
  <si>
    <t>7749-ПОР-1 от 19.03.2021</t>
  </si>
  <si>
    <t>AGR.01.000800</t>
  </si>
  <si>
    <t>0002/003701N от 05.04.2021</t>
  </si>
  <si>
    <t>AGR.01.000808</t>
  </si>
  <si>
    <t>№ 4850-ПОР-1 от 29.04.2021</t>
  </si>
  <si>
    <t>AGR.01.000809</t>
  </si>
  <si>
    <t>№ 4849-ПОР-1 от 29.04.2021</t>
  </si>
  <si>
    <t>AGR.01.000810</t>
  </si>
  <si>
    <t>№ 4851-ПОР-1 от 29.04.2021</t>
  </si>
  <si>
    <t>AGR.01.000822</t>
  </si>
  <si>
    <t>№ 4841-ПОР-4 от</t>
  </si>
  <si>
    <t>AGR.01.000823</t>
  </si>
  <si>
    <t>№ 4841-ПОР-4 от 07.06.2021</t>
  </si>
  <si>
    <t>AGR.01.000824</t>
  </si>
  <si>
    <t>№ 4842-ПОР-4 от 07.06.2021</t>
  </si>
  <si>
    <t>AGR.01.000825</t>
  </si>
  <si>
    <t>№ 4843-ПОР-4 от 07.06.2021</t>
  </si>
  <si>
    <t>AGR.01.000826</t>
  </si>
  <si>
    <t>№ 4844-ПОР-4 от 07.06.2021</t>
  </si>
  <si>
    <t>AGR.01.000827</t>
  </si>
  <si>
    <t>№ 4845-ПОР-4 от 07.06.2021</t>
  </si>
  <si>
    <t>AGR.01.000828</t>
  </si>
  <si>
    <t>№ 4846-ПОР-4 от 07.06.2021</t>
  </si>
  <si>
    <t>AGR.01.000830</t>
  </si>
  <si>
    <t>0002/005045N от 06.05.2021</t>
  </si>
  <si>
    <t>AGR.01.000842</t>
  </si>
  <si>
    <t>0002/006011N от 03.06.2021</t>
  </si>
  <si>
    <t>AGR.01.000874</t>
  </si>
  <si>
    <t>0002/007017N от 05.07.2021</t>
  </si>
  <si>
    <t>AGR.01.000885</t>
  </si>
  <si>
    <t>7651-ПОР-7 от 27.07.2021</t>
  </si>
  <si>
    <t>AGR.01.000886</t>
  </si>
  <si>
    <t>7795-ПОР-7 от 27.07.2021</t>
  </si>
  <si>
    <t>AGR.01.000903</t>
  </si>
  <si>
    <t>0002/007969N от 04.08.2021</t>
  </si>
  <si>
    <t>AGR.01.000939</t>
  </si>
  <si>
    <t>0002/008959N от 06.09.2021</t>
  </si>
  <si>
    <t>AGR.01.000995</t>
  </si>
  <si>
    <t>932-R от 07.10.2015</t>
  </si>
  <si>
    <t>AGR.01.001000</t>
  </si>
  <si>
    <t>0002/009947N от 05.10.2021</t>
  </si>
  <si>
    <t>AGR.01.001041</t>
  </si>
  <si>
    <t>0002/010912N от 02.11.2021</t>
  </si>
  <si>
    <t>AGR.01.001100</t>
  </si>
  <si>
    <t>0002/011884N от 06.12.2021</t>
  </si>
  <si>
    <t>AGR.01.001144</t>
  </si>
  <si>
    <t>0002/000219N от 13.01.2022</t>
  </si>
  <si>
    <t>AGR.01.001145</t>
  </si>
  <si>
    <t>0002/001967N от 03.02.2022</t>
  </si>
  <si>
    <t>AGR.01.001172</t>
  </si>
  <si>
    <t>0002/003344N от 05.03.2022</t>
  </si>
  <si>
    <t>AGR.01.001254</t>
  </si>
  <si>
    <t>0002/005463N от 07.04.2022</t>
  </si>
  <si>
    <t>AGR.01.001255</t>
  </si>
  <si>
    <t>0002/006887N от 11.05.2022</t>
  </si>
  <si>
    <t>AGR.01.001382</t>
  </si>
  <si>
    <t>0002/007814N от 06.06.2022</t>
  </si>
  <si>
    <t>AGR.01.001383</t>
  </si>
  <si>
    <t>0002/008732N от 06.07.2022</t>
  </si>
  <si>
    <t>AGR.01.001407</t>
  </si>
  <si>
    <t>0002/009715N от 04.08.2022</t>
  </si>
  <si>
    <t>AGR.01.001416</t>
  </si>
  <si>
    <t>8149-ПОР-7 от 16.08.2022</t>
  </si>
  <si>
    <t>AGR.01.001445</t>
  </si>
  <si>
    <t>0002/010711N от 07.09.2022</t>
  </si>
  <si>
    <t>AGR.01.001509</t>
  </si>
  <si>
    <t>0002/011661N от 06.10.2022</t>
  </si>
  <si>
    <t>AGR.01.001549</t>
  </si>
  <si>
    <t>0002/012612N от 07.11.2022</t>
  </si>
  <si>
    <t>AGR.01.001569</t>
  </si>
  <si>
    <t>8198-П-8 от 02.11.2022</t>
  </si>
  <si>
    <t>AGR.01.001612</t>
  </si>
  <si>
    <t>0002/000208N от 11.01.2023</t>
  </si>
  <si>
    <t>AGR.01.001613</t>
  </si>
  <si>
    <t>0002/013585N от 06.12.2022</t>
  </si>
  <si>
    <t>AGR.01.001669</t>
  </si>
  <si>
    <t>0002/002154N от 03.03.2023</t>
  </si>
  <si>
    <t>AGR.01.001670</t>
  </si>
  <si>
    <t>0002/001152N от 03.02.2023</t>
  </si>
  <si>
    <t>AGR.01.001697</t>
  </si>
  <si>
    <t>0002/003170N от 05.04.2023</t>
  </si>
  <si>
    <t>AGR.01.001738</t>
  </si>
  <si>
    <t>0002/004220N от 05.05.2023</t>
  </si>
  <si>
    <t>AGR.01.001739</t>
  </si>
  <si>
    <t>AGR.01.001740</t>
  </si>
  <si>
    <t>AGR.01.001741</t>
  </si>
  <si>
    <t>AGR.01.001779</t>
  </si>
  <si>
    <t>0002/005114N от 05.06.2023</t>
  </si>
  <si>
    <t>AGR.01.001822</t>
  </si>
  <si>
    <t>0002/006504N от 05.07.2023</t>
  </si>
  <si>
    <t>AGR.01.001861</t>
  </si>
  <si>
    <t>0002/007540N от 04.08.2023</t>
  </si>
  <si>
    <t>AGR.01.001898</t>
  </si>
  <si>
    <t>0002/009515N от 05.09.2023</t>
  </si>
  <si>
    <t>AGR.01.001947</t>
  </si>
  <si>
    <t>0002/010359N от 04.10.2023</t>
  </si>
  <si>
    <t>AGR.01.001960</t>
  </si>
  <si>
    <t>5400/600/39 от 12.05.2020</t>
  </si>
  <si>
    <t>PRD.002.100010098_COM006001</t>
  </si>
  <si>
    <t>AGR.08.000570</t>
  </si>
  <si>
    <t>Договор о предоставлении банковских гарантий № 5400/599 от 2</t>
  </si>
  <si>
    <t>PRD.002.100010098_COM007001</t>
  </si>
  <si>
    <t>AGR.09.001392</t>
  </si>
  <si>
    <t>PRD.002.100010105_COM009001</t>
  </si>
  <si>
    <t>AGR.13.000945</t>
  </si>
  <si>
    <t>Договор №464/17-в от 29.12.2017г.</t>
  </si>
  <si>
    <t>PRD.002.100010112_COM005001</t>
  </si>
  <si>
    <t>AGR.07.000328</t>
  </si>
  <si>
    <t>0050Д-19/СПЭ-18053/701 от 07.02.2019</t>
  </si>
  <si>
    <t>PRD.002.100010112_COM014002</t>
  </si>
  <si>
    <t>AGR.32.000400</t>
  </si>
  <si>
    <t>Договор № 7932Д-22/ГГЭ-35967/11-03</t>
  </si>
  <si>
    <t>AGR.32.000466</t>
  </si>
  <si>
    <t>Договор №6054Д-23/ГГЭ-42869/11-ДП</t>
  </si>
  <si>
    <t>PRD.002.100010119_COM002019</t>
  </si>
  <si>
    <t>AGR.03.000088</t>
  </si>
  <si>
    <t>№Д01031900</t>
  </si>
  <si>
    <t>PRD.002.100010138_COM005001</t>
  </si>
  <si>
    <t>AGR.07.000283</t>
  </si>
  <si>
    <t>Договор № КН02/19-23 от 01.01.19</t>
  </si>
  <si>
    <t>PRD.002.100010146_COM006001</t>
  </si>
  <si>
    <t>AGR.08.000154</t>
  </si>
  <si>
    <t>Договор №СИН.02.18-201 от 06.07.2018</t>
  </si>
  <si>
    <t>AGR.08.000833</t>
  </si>
  <si>
    <t>Договор №СИН.02.19-143 от 15.08.2019г.</t>
  </si>
  <si>
    <t>PRD.002.100010148_COM001000</t>
  </si>
  <si>
    <t>AGR.01.000234</t>
  </si>
  <si>
    <t>130419 от 25.04.2019</t>
  </si>
  <si>
    <t>AGR.01.000323</t>
  </si>
  <si>
    <t>290819 от 20.08.2019</t>
  </si>
  <si>
    <t>AGR.01.000521</t>
  </si>
  <si>
    <t>423913НС от 17.01.2020</t>
  </si>
  <si>
    <t>AGR.01.000821</t>
  </si>
  <si>
    <t>090521 от 25.05.2021</t>
  </si>
  <si>
    <t>PRD.002.100010148_COM014001</t>
  </si>
  <si>
    <t>AGR.30.001269</t>
  </si>
  <si>
    <t>Соглашение № 040723 от 19.07.23</t>
  </si>
  <si>
    <t>AGR.30.001272</t>
  </si>
  <si>
    <t>PRD.002.100010151_COM001000</t>
  </si>
  <si>
    <t>AGR.01.000040</t>
  </si>
  <si>
    <t>Счет №086911 от 20.09.2018</t>
  </si>
  <si>
    <t>AGR.01.000063</t>
  </si>
  <si>
    <t>Счет №99402 от 10.10.2018</t>
  </si>
  <si>
    <t>AGR.01.000084</t>
  </si>
  <si>
    <t>Счет №129098 от 07.11.2018</t>
  </si>
  <si>
    <t>AGR.01.000211</t>
  </si>
  <si>
    <t>Счет № ШД\161847\Ц от 07.10.2020</t>
  </si>
  <si>
    <t>AGR.01.000249</t>
  </si>
  <si>
    <t>Счет № ШД\65004\Ц от 13.05.2019</t>
  </si>
  <si>
    <t>AGR.01.000275</t>
  </si>
  <si>
    <t>Счет № ШД\78864\Ц от 01.07.2019</t>
  </si>
  <si>
    <t>AGR.01.000371</t>
  </si>
  <si>
    <t>Счет №ШД\121608\Ц от 08.10.2019</t>
  </si>
  <si>
    <t>AGR.01.000412</t>
  </si>
  <si>
    <t>Счет № ШД\156036\Ц от 05.11.2019</t>
  </si>
  <si>
    <t>AGR.01.000601</t>
  </si>
  <si>
    <t>Счет № ШД\42903\Ц от 25.03.2020</t>
  </si>
  <si>
    <t>AGR.01.000603</t>
  </si>
  <si>
    <t>Счет №ШД\88669\Ц от 17.06.2020</t>
  </si>
  <si>
    <t>AGR.01.000815</t>
  </si>
  <si>
    <t>ШД\172629\Ц от 18.05.2021</t>
  </si>
  <si>
    <t>AGR.01.000820</t>
  </si>
  <si>
    <t>ШД\179250\Ц от 24.05.2021</t>
  </si>
  <si>
    <t>AGR.01.001168</t>
  </si>
  <si>
    <t>ШД\50357\Ц от 10.03.2022</t>
  </si>
  <si>
    <t>AGR.01.001475</t>
  </si>
  <si>
    <t>ШД\294253\Ц от 03.10.2022</t>
  </si>
  <si>
    <t>AGR.01.001476</t>
  </si>
  <si>
    <t>ШД\295120\Ц от 04.10.2022</t>
  </si>
  <si>
    <t>AGR.01.001615</t>
  </si>
  <si>
    <t>ШД\15807\Ц от 24.01.2023</t>
  </si>
  <si>
    <t>AGR.01.001676</t>
  </si>
  <si>
    <t>ШД\89057\Ц от 21.03.2023</t>
  </si>
  <si>
    <t>AGR.01.001680</t>
  </si>
  <si>
    <t>ШД\109974\Ц от 29.03.2023</t>
  </si>
  <si>
    <t>AGR.01.001748</t>
  </si>
  <si>
    <t>ШД\232400\Ц от 24.05.2023</t>
  </si>
  <si>
    <t>AGR.01.001933</t>
  </si>
  <si>
    <t>ШД\417633\Ц от 29.09.2023</t>
  </si>
  <si>
    <t>AGR.01.002087</t>
  </si>
  <si>
    <t>ШД\38696\Ц от 06.02.2024</t>
  </si>
  <si>
    <t>AGR.01.002146</t>
  </si>
  <si>
    <t>PRD.002.100010153_COM004001</t>
  </si>
  <si>
    <t>AGR.06.000091</t>
  </si>
  <si>
    <t>ННГ02/18-111 от 11.12.2018 г.</t>
  </si>
  <si>
    <t>AGR.06.000232</t>
  </si>
  <si>
    <t>ННГ73/19-в от 21.05.2019 г.</t>
  </si>
  <si>
    <t>AGR.06.000623</t>
  </si>
  <si>
    <t>PRD.002.100010155_COM011001</t>
  </si>
  <si>
    <t>AGR.15.004735</t>
  </si>
  <si>
    <t>PRD.002.100010164_COM002019</t>
  </si>
  <si>
    <t>AGR.03.000225</t>
  </si>
  <si>
    <t>Договор поставки № Д02481900</t>
  </si>
  <si>
    <t>PRD.002.100010168_COM004001</t>
  </si>
  <si>
    <t>AGR.06.000079</t>
  </si>
  <si>
    <t>Постановление № Т-401/1 от 24.08.2018</t>
  </si>
  <si>
    <t>AGR.06.000080</t>
  </si>
  <si>
    <t>Постановление № Т-401/2 от 24.08.2018</t>
  </si>
  <si>
    <t>AGR.06.000167</t>
  </si>
  <si>
    <t>Постановление № НАЗТ-577/1 от 15.10.2018</t>
  </si>
  <si>
    <t>AGR.06.000168</t>
  </si>
  <si>
    <t>Постановление № НАЗТ-577/2 от 15.10.2018</t>
  </si>
  <si>
    <t>AGR.06.000169</t>
  </si>
  <si>
    <t>Постановление № НАЗТ-577/3 от 15.10.2018</t>
  </si>
  <si>
    <t>AGR.06.000283</t>
  </si>
  <si>
    <t>Служебная записка № 32-41 от 18.09.2019</t>
  </si>
  <si>
    <t>AGR.06.000375</t>
  </si>
  <si>
    <t>Постановление № Н-1126-в от 10.01.2020</t>
  </si>
  <si>
    <t>AGR.06.000580</t>
  </si>
  <si>
    <t>Служебная записка №32-26 от 04.09.2020</t>
  </si>
  <si>
    <t>AGR.06.000715</t>
  </si>
  <si>
    <t>Постановление № НАЗТ-093/2 от 12.03.2021</t>
  </si>
  <si>
    <t>AGR.06.000716</t>
  </si>
  <si>
    <t>Постановление № НАЗТ-093/6 от 12.03.2021</t>
  </si>
  <si>
    <t>AGR.06.000718</t>
  </si>
  <si>
    <t>Постановление № НАЗТ-093/1 от 12.03.2021</t>
  </si>
  <si>
    <t>AGR.06.000745</t>
  </si>
  <si>
    <t>Постановление № НАЗТ-093/5 от 12.03.2021</t>
  </si>
  <si>
    <t>AGR.06.000746</t>
  </si>
  <si>
    <t>Постановление № НАЗТ-093/4 от 12.03.2021</t>
  </si>
  <si>
    <t>AGR.06.000747</t>
  </si>
  <si>
    <t>Постановление № НАЗТ-093/3 от 12.03.2021</t>
  </si>
  <si>
    <t>AGR.06.000995</t>
  </si>
  <si>
    <t>Постановление № АТ-530/2 от 16.06.2023г</t>
  </si>
  <si>
    <t>PRD.002.100010172_COM010001</t>
  </si>
  <si>
    <t>AGR.14.000132</t>
  </si>
  <si>
    <t>Договор №1841 от 29.12.2018</t>
  </si>
  <si>
    <t>AGR.14.000205</t>
  </si>
  <si>
    <t>Договор №ДП15 от 09.01.2020</t>
  </si>
  <si>
    <t>AGR.14.000419</t>
  </si>
  <si>
    <t>Договор №10900000000 от 16.11.2021</t>
  </si>
  <si>
    <t>AGR.14.000479</t>
  </si>
  <si>
    <t>Договор на проведение поверки, калибровки средств измерений</t>
  </si>
  <si>
    <t>PRD.002.100010175_COM004001</t>
  </si>
  <si>
    <t>AGR.06.000412</t>
  </si>
  <si>
    <t>ННГ02/16-126//25175725 от 27.05.2016 г._л/счет 25175725</t>
  </si>
  <si>
    <t>AGR.06.000703</t>
  </si>
  <si>
    <t>Договор №100296593 от 20.10.2020</t>
  </si>
  <si>
    <t>PRD.002.100010178_COM006001</t>
  </si>
  <si>
    <t>AGR.08.002299</t>
  </si>
  <si>
    <t>СИН.04.22-9 от 18.01.2022г.</t>
  </si>
  <si>
    <t>AGR.08.002827</t>
  </si>
  <si>
    <t>СИН.04.22-91 от 28.11.2022г.</t>
  </si>
  <si>
    <t>PRD.002.100010183_COM005001</t>
  </si>
  <si>
    <t>AGR.07.001904</t>
  </si>
  <si>
    <t>Решение арбитражного суда №А29-17931/2019 от 07.02.2022 (Сер</t>
  </si>
  <si>
    <t>PRD.002.100010185_COM007001</t>
  </si>
  <si>
    <t>AGR.09.000086</t>
  </si>
  <si>
    <t>УНС02/16-50 от 29.04.2016</t>
  </si>
  <si>
    <t>AGR.09.000334</t>
  </si>
  <si>
    <t>УНС02/19-30 от 15.02.2019</t>
  </si>
  <si>
    <t>AGR.09.000387</t>
  </si>
  <si>
    <t>УНС02/19-94 от 29.04.2019</t>
  </si>
  <si>
    <t>AGR.09.000482</t>
  </si>
  <si>
    <t>УНС02/19-148 от 01.07.2019</t>
  </si>
  <si>
    <t>PRD.002.100010187_COM011001</t>
  </si>
  <si>
    <t>AGR.15.006602</t>
  </si>
  <si>
    <t>СЗ02/22-199 от 13.04.2022</t>
  </si>
  <si>
    <t>PRD.002.100010189_COM002019</t>
  </si>
  <si>
    <t>AGR.03.000002</t>
  </si>
  <si>
    <t>Договор добровольного медицинского страхования № 2000СG1DS05</t>
  </si>
  <si>
    <t>AGR.03.000074</t>
  </si>
  <si>
    <t>Д00771600</t>
  </si>
  <si>
    <t>AGR.03.000132</t>
  </si>
  <si>
    <t>AGR.03.000263</t>
  </si>
  <si>
    <t>Страховой полис ОСАГО владельца опасного объекта серия 111 №</t>
  </si>
  <si>
    <t>AGR.03.000358</t>
  </si>
  <si>
    <t>страховой полис серия 111 № VSKX12125837655000 от 31.01.2021</t>
  </si>
  <si>
    <t>AGR.03.000359</t>
  </si>
  <si>
    <t>страховой полис серия 111 № VSKX12112737616000 от 31.01.2021</t>
  </si>
  <si>
    <t>AGR.03.000883</t>
  </si>
  <si>
    <t>Страховой полис ОСАГО от 26.05.2023 серия ХХХ № 0315568565</t>
  </si>
  <si>
    <t>AGR.03.000884</t>
  </si>
  <si>
    <t>Страховой полис ОСАГО от 17.05.2023 серия ХХХ № 0313765022</t>
  </si>
  <si>
    <t>PRD.002.100010192_COM002019</t>
  </si>
  <si>
    <t>AGR.03.000073</t>
  </si>
  <si>
    <t>PRD.002.100010195_COM004001</t>
  </si>
  <si>
    <t>AGR.06.000087</t>
  </si>
  <si>
    <t>Счет №018-021-0042103 от 20.11.2018 г.</t>
  </si>
  <si>
    <t>AGR.06.000304</t>
  </si>
  <si>
    <t>Договор страхования имущества №192101400041С от 18.11.2019</t>
  </si>
  <si>
    <t>AGR.06.000305</t>
  </si>
  <si>
    <t>Договор страхования гражданской ответственности №19210270000</t>
  </si>
  <si>
    <t>AGR.06.000310</t>
  </si>
  <si>
    <t>192101400041С</t>
  </si>
  <si>
    <t>AGR.06.000311</t>
  </si>
  <si>
    <t>Счет №019-021-0063771 от 25.11.2019</t>
  </si>
  <si>
    <t>AGR.06.000606</t>
  </si>
  <si>
    <t>Договор страхования гражданской ответственности №20210270000</t>
  </si>
  <si>
    <t>AGR.06.000607</t>
  </si>
  <si>
    <t>Договор страхования имущества №202101400029С от 13.10.2020</t>
  </si>
  <si>
    <t>AGR.06.000630</t>
  </si>
  <si>
    <t>Счет №020-021-0072104 от 23.11.2020</t>
  </si>
  <si>
    <t>AGR.06.000792</t>
  </si>
  <si>
    <t>Счет №021-021-0063239 от 18.11.2021</t>
  </si>
  <si>
    <t>AGR.06.000813</t>
  </si>
  <si>
    <t>Договор страхования гражданской ответственности №22210271000</t>
  </si>
  <si>
    <t>AGR.06.000814</t>
  </si>
  <si>
    <t>Договор страхования имущества №222101400001С от 01.01.2022</t>
  </si>
  <si>
    <t>AGR.06.000929</t>
  </si>
  <si>
    <t>Счет №022-021-0086285 от 17.11.2022</t>
  </si>
  <si>
    <t>AGR.06.000992</t>
  </si>
  <si>
    <t>Договор № 2315009000199 от 12.05.2023</t>
  </si>
  <si>
    <t>AGR.06.000993</t>
  </si>
  <si>
    <t>Договор № 23150V5000583 от 12.05.2023</t>
  </si>
  <si>
    <t>AGR.06.001031</t>
  </si>
  <si>
    <t>Счет № 023-021-0093150 от 07.12.2023</t>
  </si>
  <si>
    <t>PRD.002.100010195_COM006001</t>
  </si>
  <si>
    <t>AGR.08.000481</t>
  </si>
  <si>
    <t>обяз.страх. ГО владельца опасного объекта за причинение вред</t>
  </si>
  <si>
    <t>AGR.08.000547</t>
  </si>
  <si>
    <t>Договор №1927091600631 от 05.03.19</t>
  </si>
  <si>
    <t>AGR.08.000584</t>
  </si>
  <si>
    <t>ДОГОВОР СТРАХОВАНИЯ №19270D4001975 от 30.04.19</t>
  </si>
  <si>
    <t>AGR.08.001141</t>
  </si>
  <si>
    <t>2027057400977 от 04.03.2020 г.</t>
  </si>
  <si>
    <t>AGR.08.001184</t>
  </si>
  <si>
    <t>20270D4001650 от 28.04.2020</t>
  </si>
  <si>
    <t>AGR.08.001186</t>
  </si>
  <si>
    <t>AGR.08.001213</t>
  </si>
  <si>
    <t>AGR.08.001821</t>
  </si>
  <si>
    <t>Договор №2127057400599 от 12.03.2021г.</t>
  </si>
  <si>
    <t>AGR.08.001874</t>
  </si>
  <si>
    <t>21270D4000913 от 20.04.2021г</t>
  </si>
  <si>
    <t>AGR.08.002368</t>
  </si>
  <si>
    <t>СИН.02.22-81 от 10.03.2022</t>
  </si>
  <si>
    <t>AGR.08.002375</t>
  </si>
  <si>
    <t>Счет 022-027-0019185 от 05.04.2022г.</t>
  </si>
  <si>
    <t>AGR.08.002413</t>
  </si>
  <si>
    <t>22270D4000461//СИН.02.22-115 от 12.04.2022г.</t>
  </si>
  <si>
    <t>AGR.08.002446</t>
  </si>
  <si>
    <t>счет №022-027-0029150 18.05.2022</t>
  </si>
  <si>
    <t>AGR.08.002447</t>
  </si>
  <si>
    <t>счет №022-027-0031841 от 01.06.2022</t>
  </si>
  <si>
    <t>AGR.08.002884</t>
  </si>
  <si>
    <t>PRD.002.100010195_COM011001</t>
  </si>
  <si>
    <t>AGR.15.003046</t>
  </si>
  <si>
    <t>Договор №РРР5042765932 по обязательному страхованию гражданс</t>
  </si>
  <si>
    <t>AGR.15.003047</t>
  </si>
  <si>
    <t>AGR.15.003260</t>
  </si>
  <si>
    <t>AGR.15.003369</t>
  </si>
  <si>
    <t>AGR.15.004981</t>
  </si>
  <si>
    <t>AGR.15.004982</t>
  </si>
  <si>
    <t>AGR.15.004983</t>
  </si>
  <si>
    <t>AGR.15.004985</t>
  </si>
  <si>
    <t>AGR.15.004986</t>
  </si>
  <si>
    <t>AGR.15.004987</t>
  </si>
  <si>
    <t>AGR.15.004988</t>
  </si>
  <si>
    <t>AGR.15.004990</t>
  </si>
  <si>
    <t>AGR.15.004991</t>
  </si>
  <si>
    <t>AGR.15.004992</t>
  </si>
  <si>
    <t>AGR.15.005400</t>
  </si>
  <si>
    <t>21590V5000968 от 15.12.2021г.</t>
  </si>
  <si>
    <t>AGR.15.006022</t>
  </si>
  <si>
    <t>22590V5000298-00001 от 13.04.2022г.</t>
  </si>
  <si>
    <t>AGR.15.006023</t>
  </si>
  <si>
    <t>22590V5000298-00002 от 13.04.2022г.</t>
  </si>
  <si>
    <t>AGR.15.006024</t>
  </si>
  <si>
    <t>22590V5000298-00003 от 13.04.2022г.</t>
  </si>
  <si>
    <t>AGR.15.006223</t>
  </si>
  <si>
    <t>ХХХ0251253296 от 04.07.2022г.</t>
  </si>
  <si>
    <t>PRD.002.100010198_COM005001</t>
  </si>
  <si>
    <t>AGR.07.000947</t>
  </si>
  <si>
    <t>Договор № 21/КЦТ//КН06/18-50 от 22.03.2018 г.</t>
  </si>
  <si>
    <t>PRD.002.100010203_COM006001</t>
  </si>
  <si>
    <t>AGR.006.000001251</t>
  </si>
  <si>
    <t>СИН.02.17-132 от 01.06.2017</t>
  </si>
  <si>
    <t>AGR.08.000304</t>
  </si>
  <si>
    <t>СИН.02.18-396 от 12.12.2018</t>
  </si>
  <si>
    <t>AGR.08.000353</t>
  </si>
  <si>
    <t>СИН.02.18-330 от 01.11.2018</t>
  </si>
  <si>
    <t>AGR.08.000416</t>
  </si>
  <si>
    <t>разрешение на снос зеленых насаждений</t>
  </si>
  <si>
    <t>AGR.08.000559</t>
  </si>
  <si>
    <t>СИН.02.19-46 от 18.02.2019</t>
  </si>
  <si>
    <t>AGR.08.001256</t>
  </si>
  <si>
    <t>35-ПР-А/17 от 15.02.2017</t>
  </si>
  <si>
    <t>AGR.08.001257</t>
  </si>
  <si>
    <t>37-ПР-А/17 от 15.02.2017</t>
  </si>
  <si>
    <t>AGR.08.001258</t>
  </si>
  <si>
    <t>36-ПР-А/17 от 16.02.2017</t>
  </si>
  <si>
    <t>AGR.08.002501</t>
  </si>
  <si>
    <t>СИН.02.22-186 от 23.06.2022</t>
  </si>
  <si>
    <t>AGR.08.002771</t>
  </si>
  <si>
    <t>Договор купли-продажи ОС № 65/2 от 01.05.2004г.</t>
  </si>
  <si>
    <t>AGR.08.002936</t>
  </si>
  <si>
    <t>СИН.02.23-141 от 23.05.2023</t>
  </si>
  <si>
    <t>AGR.08.003040</t>
  </si>
  <si>
    <t>СИН.02.23-231 от 05.09.2023</t>
  </si>
  <si>
    <t>PRD.002.100010204_COM001000</t>
  </si>
  <si>
    <t>AGR.01.000005</t>
  </si>
  <si>
    <t>Не использовать_НФ02/18-59 от 01.08.2018</t>
  </si>
  <si>
    <t>AGR.01.000630</t>
  </si>
  <si>
    <t>НФ02/20-103 от 21.10.2020</t>
  </si>
  <si>
    <t>AGR.014.000000870</t>
  </si>
  <si>
    <t>НФ02/18-59 от 01.08.2018</t>
  </si>
  <si>
    <t>AGR.01.001753</t>
  </si>
  <si>
    <t>НФ02/23-43 от 01.06.2023</t>
  </si>
  <si>
    <t>PRD.002.100010204_COM006001</t>
  </si>
  <si>
    <t>AGR.08.003064</t>
  </si>
  <si>
    <t>№СИН.02.23-262 от 29.09.2023</t>
  </si>
  <si>
    <t>PRD.002.100010204_COM007001</t>
  </si>
  <si>
    <t>AGR.09.001827</t>
  </si>
  <si>
    <t>УНС02/23-140 от 05.10.2023</t>
  </si>
  <si>
    <t>PRD.002.100010225_COM006001</t>
  </si>
  <si>
    <t>AGR.08.003226</t>
  </si>
  <si>
    <t>СИН.02.23-224 от 23.08.2023</t>
  </si>
  <si>
    <t>PRD.002.100010228_COM006001</t>
  </si>
  <si>
    <t>AGR.08.000747</t>
  </si>
  <si>
    <t>Договор № СИН 02.19-49 от 21.02.2019</t>
  </si>
  <si>
    <t>AGR.08.001042</t>
  </si>
  <si>
    <t>СИН.02.19-408 от 02.12.2019г.</t>
  </si>
  <si>
    <t>AGR.08.001330</t>
  </si>
  <si>
    <t>Договор № СИН 02.18-19 от 25.01.2018</t>
  </si>
  <si>
    <t>AGR.08.001944</t>
  </si>
  <si>
    <t>№СИН.02.21-147 от 09.06.2021</t>
  </si>
  <si>
    <t>AGR.08.002342</t>
  </si>
  <si>
    <t>СИН.02.22-12 от 18.01.2022г.</t>
  </si>
  <si>
    <t>AGR.08.002938</t>
  </si>
  <si>
    <t>СИН.02.23-148 от 12.04.2023</t>
  </si>
  <si>
    <t>PRD.002.100010230_COM009001</t>
  </si>
  <si>
    <t>AGR.13.000031</t>
  </si>
  <si>
    <t>Договор №95/18-в от 05.06.2018г.</t>
  </si>
  <si>
    <t>AGR.13.000507</t>
  </si>
  <si>
    <t>Договор №СИБ88/19-в от 30.05.2019</t>
  </si>
  <si>
    <t>AGR.13.001027</t>
  </si>
  <si>
    <t>Договор №СИБ66/20-в от 08.06.2020</t>
  </si>
  <si>
    <t>AGR.13.001322</t>
  </si>
  <si>
    <t>Договор №СИБ86/21-в от 08.06.21</t>
  </si>
  <si>
    <t>AGR.13.001672</t>
  </si>
  <si>
    <t>Договор №СИБ54/22-в от 19.05.2022</t>
  </si>
  <si>
    <t>AGR.13.001982</t>
  </si>
  <si>
    <t>Договор №СИБ58/23-в от 08.06.2023</t>
  </si>
  <si>
    <t>PRD.002.100010234_COM007001</t>
  </si>
  <si>
    <t>AGR.09.000490</t>
  </si>
  <si>
    <t>УНС02/19-156 от 01.06.2019</t>
  </si>
  <si>
    <t>PRD.002.100010245_COM001000</t>
  </si>
  <si>
    <t>AGR.01.001485</t>
  </si>
  <si>
    <t>669192/JS от 07.10.2022</t>
  </si>
  <si>
    <t>AGR.42.000160</t>
  </si>
  <si>
    <t>Договор № 0230/23-14-ДА от 25.10.2023</t>
  </si>
  <si>
    <t>PRD.002.100010252_COM014002</t>
  </si>
  <si>
    <t>AGR.32.000084</t>
  </si>
  <si>
    <t>Договор Водопользователя №86-13,01,11,002-П-ДЗИО-С-2021-0938</t>
  </si>
  <si>
    <t>AGR.32.000085</t>
  </si>
  <si>
    <t>Требование 262 09.06.21</t>
  </si>
  <si>
    <t>AGR.32.000102</t>
  </si>
  <si>
    <t>Договор аренды лесного участка 0178/21-14-ДА от 17.09.2021 .</t>
  </si>
  <si>
    <t>AGR.32.000103</t>
  </si>
  <si>
    <t>Договор аренды лесного участка 0518/21-06-ДА от 17.08.2021</t>
  </si>
  <si>
    <t>AGR.32.000104</t>
  </si>
  <si>
    <t>Договор аренды лесного участка 0177/21-14-ДА от 17.09.2021 .</t>
  </si>
  <si>
    <t>AGR.32.000105</t>
  </si>
  <si>
    <t>Договор аренды лесного участка 0169/21-14-ДА от 14.09.2021</t>
  </si>
  <si>
    <t>AGR.32.000106</t>
  </si>
  <si>
    <t>Договор аренды лесного участка 0170/21-14-ДА от 14.09.2021</t>
  </si>
  <si>
    <t>AGR.32.000107</t>
  </si>
  <si>
    <t>Договор аренды лесного участка 0171/21-14-ДА от 14.09.2021</t>
  </si>
  <si>
    <t>AGR.32.000108</t>
  </si>
  <si>
    <t>Договор аренды лесного участка 0167/21-14-ДА от 14.09.2021</t>
  </si>
  <si>
    <t>AGR.32.000109</t>
  </si>
  <si>
    <t>Договор аренды лесного участка 0168/21-14-ДА от 14.09.2021</t>
  </si>
  <si>
    <t>AGR.32.000110</t>
  </si>
  <si>
    <t>Договор аренды лесного участка 0519/21-06-ДА от 17.08.2021</t>
  </si>
  <si>
    <t>AGR.32.000111</t>
  </si>
  <si>
    <t>Договор аренды лесного участка 0520/21-06-ДА от 17.08.2021</t>
  </si>
  <si>
    <t>AGR.32.000112</t>
  </si>
  <si>
    <t>Договор аренды лесного участка 0521/21-06-ДА от 17.08.2021</t>
  </si>
  <si>
    <t>AGR.32.000113</t>
  </si>
  <si>
    <t>Договор аренды лесного участка 0607/21-10-ДА от 13.09.2021</t>
  </si>
  <si>
    <t>AGR.32.000114</t>
  </si>
  <si>
    <t>Договор аренды лесного участка №208/21-14-ДА</t>
  </si>
  <si>
    <t>AGR.32.000115</t>
  </si>
  <si>
    <t>Договор аренды лесным участком №0870/21-06-ДА от 17.11.2021</t>
  </si>
  <si>
    <t>AGR.32.000116</t>
  </si>
  <si>
    <t>86-13.01.11.002-П-ДЗИО-С-2021-09383/00 от 10.09.2021</t>
  </si>
  <si>
    <t>AGR.32.000117</t>
  </si>
  <si>
    <t>Договор аренды лесного участка 0371/21-06-ДА от 30.06.2021</t>
  </si>
  <si>
    <t>AGR.32.000118</t>
  </si>
  <si>
    <t>Договор аренды лесного участка 0172/18-14-ДА от 19.10.2018</t>
  </si>
  <si>
    <t>AGR.32.000119</t>
  </si>
  <si>
    <t>Договор аренды лесного участка 0268/13-06-ДА от 27.09.2013</t>
  </si>
  <si>
    <t>AGR.32.000120</t>
  </si>
  <si>
    <t>Договор аренды лесного участка 0506/14-06-ДА от 31.12.2014</t>
  </si>
  <si>
    <t>AGR.32.000121</t>
  </si>
  <si>
    <t>Договор аренды лесного участка 0041/11-14 от 20.05.2011</t>
  </si>
  <si>
    <t>AGR.32.000122</t>
  </si>
  <si>
    <t>Договор аренды лесного участка 0258/21-06-ДА от 11.05.2021 .</t>
  </si>
  <si>
    <t>AGR.32.000245</t>
  </si>
  <si>
    <t>Договор аренды лесным участком №0995/21-06-ДА от 22.12.2021г</t>
  </si>
  <si>
    <t>AGR.32.000275</t>
  </si>
  <si>
    <t>Договор аренды лесным участком №0092/22-06-ДА от 28.02.2022</t>
  </si>
  <si>
    <t>AGR.32.000321</t>
  </si>
  <si>
    <t>Договор аренды лесного участка 0407/22-06-ДА от 27.05.2022</t>
  </si>
  <si>
    <t>AGR.32.000322</t>
  </si>
  <si>
    <t>Договор аренды лесного участка 0408/22-06-ДА от 27.05.2022</t>
  </si>
  <si>
    <t>AGR.32.000323</t>
  </si>
  <si>
    <t>Договор аренды лесного участка 0409/22-06-ДА от 27.05.2022</t>
  </si>
  <si>
    <t>AGR.32.000324</t>
  </si>
  <si>
    <t>Договор аренды лесного участка 0410/22-06-ДА от 27.05.2022</t>
  </si>
  <si>
    <t>AGR.32.000368</t>
  </si>
  <si>
    <t>Договор аренды лесным участком 0870/22-06-ДА от 07.10.2022г.</t>
  </si>
  <si>
    <t>AGR.32.000369</t>
  </si>
  <si>
    <t>Договор аренды лесным участком 0672/22-06-ДА от 29.08.2022г.</t>
  </si>
  <si>
    <t>AGR.32.000370</t>
  </si>
  <si>
    <t>Договор аренды лесным участком 0689/22-06-ДА от 31.08.2022г.</t>
  </si>
  <si>
    <t>AGR.32.000371</t>
  </si>
  <si>
    <t>Договор аренды лесным участком 0187/22-14-ДА от 12.09.2022г.</t>
  </si>
  <si>
    <t>AGR.32.000372</t>
  </si>
  <si>
    <t>Договор аренды лесным участком 0189/22-14-ДА от 12.09.2022г.</t>
  </si>
  <si>
    <t>AGR.32.000373</t>
  </si>
  <si>
    <t>Договор аренды лесным участком 0188/22-14-ДА от 12.09.2022г.</t>
  </si>
  <si>
    <t>AGR.32.000398</t>
  </si>
  <si>
    <t>Договор аренды лесного участка 1046/22-06-ДА от 05.12.2022</t>
  </si>
  <si>
    <t>AGR.32.000404</t>
  </si>
  <si>
    <t>Договор аренды лесным участком 1126/22-06-ДА от 23.12.2022г.</t>
  </si>
  <si>
    <t>AGR.32.000405</t>
  </si>
  <si>
    <t>Договор аренды лесным участком 0973/22-06-ДА от 09.11.2022г.</t>
  </si>
  <si>
    <t>AGR.32.000409</t>
  </si>
  <si>
    <t>Договор №1126/22-06-ДА от 23.12.2022</t>
  </si>
  <si>
    <t>AGR.32.000438</t>
  </si>
  <si>
    <t>Договор аренды лесным участком №0025/23-14-ДА от 01.03.2023</t>
  </si>
  <si>
    <t>AGR.32.000439</t>
  </si>
  <si>
    <t>Договор аренды лесным участком №0067/23-06-ДА от 16.02.2023</t>
  </si>
  <si>
    <t>AGR.32.000455</t>
  </si>
  <si>
    <t>Договор аренды лесным участком №0335/23-06-ДА от 25.05.2023</t>
  </si>
  <si>
    <t>AGR.32.000472</t>
  </si>
  <si>
    <t>Договор аренды лесного участка 0617/23-06-ДА от 14.08.2023</t>
  </si>
  <si>
    <t>AGR.32.000473</t>
  </si>
  <si>
    <t>Договор аренды лесного участка 0746/23-06-ДА от 25.09.2023</t>
  </si>
  <si>
    <t>PRD.002.100010266_COM011001</t>
  </si>
  <si>
    <t>AGR.15.007637</t>
  </si>
  <si>
    <t>СЗ02/23-360 от 14.07.2023</t>
  </si>
  <si>
    <t>PRD.002.100010288_COM007001</t>
  </si>
  <si>
    <t>AGR.09.000027</t>
  </si>
  <si>
    <t>УНС02/18-134 от 13.07.2018</t>
  </si>
  <si>
    <t>AGR.09.000503</t>
  </si>
  <si>
    <t>УНС02/19-180 от 31.07.2019</t>
  </si>
  <si>
    <t>AGR.09.000919</t>
  </si>
  <si>
    <t>УНС02/20 -90 от 31.07.2020</t>
  </si>
  <si>
    <t>AGR.09.001085</t>
  </si>
  <si>
    <t>УНС02/21-27 от 26.03.2021</t>
  </si>
  <si>
    <t>AGR.09.001179</t>
  </si>
  <si>
    <t>УНС02/21-99 от 28.07.2021</t>
  </si>
  <si>
    <t>AGR.09.001418</t>
  </si>
  <si>
    <t>УНС02/22-96 от 23.06.2022</t>
  </si>
  <si>
    <t>AGR.09.001645</t>
  </si>
  <si>
    <t>УНС02/23-10 от 13.02.2023</t>
  </si>
  <si>
    <t>PRD.002.100010289_COM011001</t>
  </si>
  <si>
    <t>AGR.15.003991</t>
  </si>
  <si>
    <t>Счет Орен01484 от 11.03.2021</t>
  </si>
  <si>
    <t>PRD.002.100010292_COM005001</t>
  </si>
  <si>
    <t>AGR.07.000093</t>
  </si>
  <si>
    <t>Дог 28/08/2018/КН06/18-138 от 28.08.2018</t>
  </si>
  <si>
    <t>PRD.002.100010310_COM006001</t>
  </si>
  <si>
    <t>AGR.08.000878</t>
  </si>
  <si>
    <t>СИН.02.19-303 от 20.09.19</t>
  </si>
  <si>
    <t>AGR.08.001104</t>
  </si>
  <si>
    <t>СИН.02.19-111 от 10.04.2019</t>
  </si>
  <si>
    <t>AGR.08.001143</t>
  </si>
  <si>
    <t>СИН.02.19-330 от 17.10.19</t>
  </si>
  <si>
    <t>AGR.08.001576</t>
  </si>
  <si>
    <t>СИН.02.19-411 от 02.12.2019</t>
  </si>
  <si>
    <t>AGR.08.001588</t>
  </si>
  <si>
    <t>СИН.02.20-273 от 09.11.20</t>
  </si>
  <si>
    <t>AGR.08.002101</t>
  </si>
  <si>
    <t>СИН.02.21-145 от 08.06.2021г.</t>
  </si>
  <si>
    <t>AGR.08.002269</t>
  </si>
  <si>
    <t>СИН.02.21-183 от 27.07.2021г.</t>
  </si>
  <si>
    <t>AGR.08.002580</t>
  </si>
  <si>
    <t>СИН.02.22-76 от 10.03.2022г.</t>
  </si>
  <si>
    <t>AGR.08.003041</t>
  </si>
  <si>
    <t>СИН.02.22-316 от 17.10.2022г.</t>
  </si>
  <si>
    <t>PRD.002.100010315_COM005001</t>
  </si>
  <si>
    <t>AGR.07.000912</t>
  </si>
  <si>
    <t>Договор № ЭС/П-582/16 от 30.12.2016 г.</t>
  </si>
  <si>
    <t>PRD.002.100010319_COM006001</t>
  </si>
  <si>
    <t>AGR.08.000047</t>
  </si>
  <si>
    <t>Договор №СИН.02.17-257 от 20.10.2017</t>
  </si>
  <si>
    <t>PRD.002.100010326_COM007001</t>
  </si>
  <si>
    <t>AGR.09.001462</t>
  </si>
  <si>
    <t>УНС02/22-162 от 30.08.2022</t>
  </si>
  <si>
    <t>PRD.002.100010329_COM011001</t>
  </si>
  <si>
    <t>AGR.15.000855</t>
  </si>
  <si>
    <t>счет №2 от 09.01.2019г.</t>
  </si>
  <si>
    <t>PRD.002.100010332_COM006001</t>
  </si>
  <si>
    <t>AGR.08.001248</t>
  </si>
  <si>
    <t>СИН.02.17-139 от 01.04.2017</t>
  </si>
  <si>
    <t>PRD.002.100010333_COM006001</t>
  </si>
  <si>
    <t>AGR.08.000083</t>
  </si>
  <si>
    <t>СИН.02.18-152 от 01.06.2018</t>
  </si>
  <si>
    <t>AGR.08.000084</t>
  </si>
  <si>
    <t>СИН.02.18-88 от 01.07.2018</t>
  </si>
  <si>
    <t>AGR.08.000174</t>
  </si>
  <si>
    <t>СИН.02.18-262 от 09.09.2018</t>
  </si>
  <si>
    <t>PRD.002.100010342_COM006001</t>
  </si>
  <si>
    <t>AGR.08.000612</t>
  </si>
  <si>
    <t>Договор № СИН.02.19-155 от 16.05.2019г.</t>
  </si>
  <si>
    <t>PRD.002.100010345_COM009001</t>
  </si>
  <si>
    <t>AGR.13.000340</t>
  </si>
  <si>
    <t>AGR.13.000534</t>
  </si>
  <si>
    <t>Договор №СИБ110/19-в от 19.06.2019</t>
  </si>
  <si>
    <t>AGR.13.000862</t>
  </si>
  <si>
    <t>Договор №СИБ172/19-в от 18.10.2019</t>
  </si>
  <si>
    <t>AGR.13.001212</t>
  </si>
  <si>
    <t>Договор №СИБ166/20-в от 01.12.2020</t>
  </si>
  <si>
    <t>AGR.13.001280</t>
  </si>
  <si>
    <t>Договор №СИБ26/21-в от 24.02.2021</t>
  </si>
  <si>
    <t>AGR.13.001417</t>
  </si>
  <si>
    <t>PRD.002.100010371_COM004001</t>
  </si>
  <si>
    <t>AGR.06.000081</t>
  </si>
  <si>
    <t>ННГ02/18-83 от 19.10.2018 г.</t>
  </si>
  <si>
    <t>PRD.002.100010384_COM002019</t>
  </si>
  <si>
    <t>AGR.03.000110</t>
  </si>
  <si>
    <t>05/19/о (Д01771900)</t>
  </si>
  <si>
    <t>AGR.03.000411</t>
  </si>
  <si>
    <t>Договор №21/21-т на оказание услуг от 14.05.2021г.</t>
  </si>
  <si>
    <t>AGR.03.000467</t>
  </si>
  <si>
    <t>Договор №36/21-т на оказание услуг от 15.09.2021г.</t>
  </si>
  <si>
    <t>AGR.03.000871</t>
  </si>
  <si>
    <t>Договор № 08/23/О/Д002923 от 18.04.2023</t>
  </si>
  <si>
    <t>AGR.03.000891</t>
  </si>
  <si>
    <t>Договор возмездного оказания услуг от 19.07.2023 Д008723</t>
  </si>
  <si>
    <t>PRD.002.100010398_COM006001</t>
  </si>
  <si>
    <t>AGR.08.000548</t>
  </si>
  <si>
    <t>СИН.02.19-58 от 04.03.2019</t>
  </si>
  <si>
    <t>PRD.002.100010409_COM001000</t>
  </si>
  <si>
    <t>AGR.01.001051</t>
  </si>
  <si>
    <t>125 от 25.11.2021</t>
  </si>
  <si>
    <t>AGR.01.001241</t>
  </si>
  <si>
    <t>45 от 27.04.2022</t>
  </si>
  <si>
    <t>PRD.002.100010414_COM001000</t>
  </si>
  <si>
    <t>AGR.01.001578</t>
  </si>
  <si>
    <t>SL11122479237 от 21.12.2022</t>
  </si>
  <si>
    <t>PRD.002.100010415_COM006001</t>
  </si>
  <si>
    <t>AGR.006.000001235</t>
  </si>
  <si>
    <t>СИН.02.17-71 от 01.03.2017г</t>
  </si>
  <si>
    <t>AGR.08.001244</t>
  </si>
  <si>
    <t>AGR.08.002860</t>
  </si>
  <si>
    <t>СИН.02.17-73 от 01.03.2017г</t>
  </si>
  <si>
    <t>AGR.08.002861</t>
  </si>
  <si>
    <t>СИН.02.17-33 от 01.03.2017г</t>
  </si>
  <si>
    <t>AGR.08.002862</t>
  </si>
  <si>
    <t>СИН.02.17-69 от 01.03.2017г</t>
  </si>
  <si>
    <t>PRD.002.100010418_COM014001</t>
  </si>
  <si>
    <t>AGR.30.000410</t>
  </si>
  <si>
    <t>Счет ЦБ-943 от 17.11.2021г.</t>
  </si>
  <si>
    <t>AGR.30.000411</t>
  </si>
  <si>
    <t>PRD.002.100010424_COM002019</t>
  </si>
  <si>
    <t>AGR.03.000004</t>
  </si>
  <si>
    <t>№ Д00631600</t>
  </si>
  <si>
    <t>AGR.03.000005</t>
  </si>
  <si>
    <t>№ Д00641600</t>
  </si>
  <si>
    <t>PRD.002.100010428_COM006001</t>
  </si>
  <si>
    <t>AGR.08.000261</t>
  </si>
  <si>
    <t>счет №F0044360 от 26.11.2018г.</t>
  </si>
  <si>
    <t>AGR.08.000375</t>
  </si>
  <si>
    <t>Счет-договор</t>
  </si>
  <si>
    <t>AGR.08.000720</t>
  </si>
  <si>
    <t>счет-договор №F0829858 от 05.07.2019г</t>
  </si>
  <si>
    <t>AGR.08.000731</t>
  </si>
  <si>
    <t>счет-договор №F0836723 от 08.07.2019г.</t>
  </si>
  <si>
    <t>AGR.08.000920</t>
  </si>
  <si>
    <t>Счёт-договор № G0318673 от 11.11.2019 г.</t>
  </si>
  <si>
    <t>AGR.08.001624</t>
  </si>
  <si>
    <t>счет-договор № J1140261 от 01.12.2020г</t>
  </si>
  <si>
    <t>AGR.08.001761</t>
  </si>
  <si>
    <t>счет-договор №V4402606 от 29.01.2021г</t>
  </si>
  <si>
    <t>AGR.08.001797</t>
  </si>
  <si>
    <t>счет-договор № J1872516 от 10.03.2021г</t>
  </si>
  <si>
    <t>AGR.08.001914</t>
  </si>
  <si>
    <t>счет-договор № J2344507 от 17.05.2021г</t>
  </si>
  <si>
    <t>AGR.08.002043</t>
  </si>
  <si>
    <t>Счет № E0169875 от 22.07.2021</t>
  </si>
  <si>
    <t>AGR.08.002100</t>
  </si>
  <si>
    <t>Счет № J3410511 от 05.10.2021</t>
  </si>
  <si>
    <t>AGR.08.002129</t>
  </si>
  <si>
    <t>счет-договор № J3713772 от 10.11. 2021г.</t>
  </si>
  <si>
    <t>AGR.08.003113</t>
  </si>
  <si>
    <t>СЧЕТ J7954762 от 03.11.2023</t>
  </si>
  <si>
    <t>AGR.08.003134</t>
  </si>
  <si>
    <t>СЧЕТ J8049195 от 24.11.2023</t>
  </si>
  <si>
    <t>PRD.002.100010434_COM007001</t>
  </si>
  <si>
    <t>AGR.09.001327</t>
  </si>
  <si>
    <t>PRD.002.100010435_COM011001</t>
  </si>
  <si>
    <t>AGR.15.005820</t>
  </si>
  <si>
    <t>AGR.15.006788</t>
  </si>
  <si>
    <t>СЗ02/22-636 от 02.11.2022</t>
  </si>
  <si>
    <t>AGR.15.007707</t>
  </si>
  <si>
    <t>СЗ02/23-432 от 22.08.2023</t>
  </si>
  <si>
    <t>PRD.002.100010439_COM009001</t>
  </si>
  <si>
    <t>AGR.13.000921</t>
  </si>
  <si>
    <t>Договор №D0356082 от 10.02.2015г.</t>
  </si>
  <si>
    <t>PRD.002.100010440_COM009001</t>
  </si>
  <si>
    <t>AGR.13.000229</t>
  </si>
  <si>
    <t>Договор №17/18-и-36 от 13.12.2018 г.</t>
  </si>
  <si>
    <t>PRD.002.100010444_COM014001</t>
  </si>
  <si>
    <t>AGR.30.001032</t>
  </si>
  <si>
    <t>203/2021 от 28.10.2021г.</t>
  </si>
  <si>
    <t>PRD.002.100010446_COM004001</t>
  </si>
  <si>
    <t>AGR.06.000336</t>
  </si>
  <si>
    <t>Договор подряда №ННГ136/19-в от 11.12.2019</t>
  </si>
  <si>
    <t>PRD.002.100010446_COM007001</t>
  </si>
  <si>
    <t>AGR.007.000000036</t>
  </si>
  <si>
    <t>УНС02/16-154 от 19.09.2016</t>
  </si>
  <si>
    <t>AGR.007.000000037</t>
  </si>
  <si>
    <t>ДС№2 от 20.05.2018 к договору УНС02/17-27 от 06.03.2017</t>
  </si>
  <si>
    <t>AGR.09.000044</t>
  </si>
  <si>
    <t>ДС№4 от 16.07.2018 к договору УНС02/17-27 от 06.03.2017</t>
  </si>
  <si>
    <t>AGR.09.000236</t>
  </si>
  <si>
    <t>ДС№6 от 15.11.2018 к договору УНС02/17-27 от 06.03.2017</t>
  </si>
  <si>
    <t>PRD.002.100010446_COM009001</t>
  </si>
  <si>
    <t>AGR.13.001302</t>
  </si>
  <si>
    <t>Договор №СИБ71/21-в от 20.05.2021г.</t>
  </si>
  <si>
    <t>PRD.002.100010446_COM011001</t>
  </si>
  <si>
    <t>AGR.15.001897</t>
  </si>
  <si>
    <t>СЗ02/19-373 от 20.08.2019г.</t>
  </si>
  <si>
    <t>AGR.15.006285</t>
  </si>
  <si>
    <t>СЗ02/22-394 от 18.07.2022</t>
  </si>
  <si>
    <t>AGR.15.006412</t>
  </si>
  <si>
    <t>СЗ02/22-428 от 04.08.2022</t>
  </si>
  <si>
    <t>AGR.15.006421</t>
  </si>
  <si>
    <t>СЗ02/22-401 от 22.07.2022</t>
  </si>
  <si>
    <t>AGR.15.006422</t>
  </si>
  <si>
    <t>СЗ02/22-405 от 22.07.2022</t>
  </si>
  <si>
    <t>AGR.15.006423</t>
  </si>
  <si>
    <t>СЗ02/22-398 от 20.07.2022</t>
  </si>
  <si>
    <t>AGR.15.006559</t>
  </si>
  <si>
    <t>СЗ02/22-478 от 19.08.2022</t>
  </si>
  <si>
    <t>AGR.15.006664</t>
  </si>
  <si>
    <t>СЗ02/22-420 от 06.10.2022</t>
  </si>
  <si>
    <t>AGR.15.006675</t>
  </si>
  <si>
    <t>СЗ02/22-451 от 06.10.2022</t>
  </si>
  <si>
    <t>PRD.002.100010453_COM007001</t>
  </si>
  <si>
    <t>AGR.09.000045</t>
  </si>
  <si>
    <t>УНС02/18-150 от 23.07.2018</t>
  </si>
  <si>
    <t>AGR.09.000303</t>
  </si>
  <si>
    <t>УНС02/19-18 от 04.02.2019</t>
  </si>
  <si>
    <t>PRD.002.100010461_COM010001</t>
  </si>
  <si>
    <t>AGR.14.000156</t>
  </si>
  <si>
    <t>Договор №95-У от 15.08.2019</t>
  </si>
  <si>
    <t>PRD.002.100010467_COM001000</t>
  </si>
  <si>
    <t>AGR.01.000039</t>
  </si>
  <si>
    <t>ОС/10//НФ02/18-77 от 18.09.2018</t>
  </si>
  <si>
    <t>AGR.01.000329</t>
  </si>
  <si>
    <t>ОС/7//НФ02/19-78 от 06.09.2019</t>
  </si>
  <si>
    <t>PRD.002.100010470_COM007001</t>
  </si>
  <si>
    <t>AGR.014.000001578</t>
  </si>
  <si>
    <t>№ УНС04/16-140 от 01.07.2016 г.</t>
  </si>
  <si>
    <t>AGR.09.001849</t>
  </si>
  <si>
    <t>УНС02/23-170 от 01.11.2023</t>
  </si>
  <si>
    <t>PRD.002.100010476_COM002019</t>
  </si>
  <si>
    <t>AGR.03.000108</t>
  </si>
  <si>
    <t>Д01751900</t>
  </si>
  <si>
    <t>AGR.03.000117</t>
  </si>
  <si>
    <t>Д01971900</t>
  </si>
  <si>
    <t>AGR.03.000271</t>
  </si>
  <si>
    <t>Договор поставки № Д006820 от 28.05.2020 г.</t>
  </si>
  <si>
    <t>AGR.03.000427</t>
  </si>
  <si>
    <t>Договор № Д006521 от 21.05.2021 г.</t>
  </si>
  <si>
    <t>AGR.03.000460</t>
  </si>
  <si>
    <t>Договор поставки № Д010421 от 06.09.2021 г.</t>
  </si>
  <si>
    <t>AGR.03.000595</t>
  </si>
  <si>
    <t>Договор поставки, шеф-монтажа и пуска-наладки Д016721 от 17.</t>
  </si>
  <si>
    <t>AGR.03.000613</t>
  </si>
  <si>
    <t>Договор поставки №Д005922 от 11.05.22 г.</t>
  </si>
  <si>
    <t>AGR.03.000902</t>
  </si>
  <si>
    <t>Договор подряда №Д009923 от 01.09.2023</t>
  </si>
  <si>
    <t>PRD.002.100010477_COM007001</t>
  </si>
  <si>
    <t>AGR.09.000121</t>
  </si>
  <si>
    <t>УНС02/18-212 от 08.10.2018</t>
  </si>
  <si>
    <t>AGR.09.000567</t>
  </si>
  <si>
    <t>УНС02/19-206 от 18.09.2019</t>
  </si>
  <si>
    <t>PRD.002.100010480_COM001000</t>
  </si>
  <si>
    <t>AGR.01.000532</t>
  </si>
  <si>
    <t>НФ01/20-4 от 24.01.2020</t>
  </si>
  <si>
    <t>AGR.01.000607</t>
  </si>
  <si>
    <t>НФ01/20-10 от 06.04.2020</t>
  </si>
  <si>
    <t>PRD.002.100010491_COM007001</t>
  </si>
  <si>
    <t>AGR.09.000914</t>
  </si>
  <si>
    <t>УНС02/20-69 от 01.06.2020</t>
  </si>
  <si>
    <t>AGR.09.001144</t>
  </si>
  <si>
    <t>УНС02/21-11 от 10.02.2021</t>
  </si>
  <si>
    <t>PRD.002.100010492_COM009001</t>
  </si>
  <si>
    <t>AGR.13.000553</t>
  </si>
  <si>
    <t>Договор №СВ-408 от 24.06.2019</t>
  </si>
  <si>
    <t>PRD.002.100010495_COM011001</t>
  </si>
  <si>
    <t>AGR.15.006501</t>
  </si>
  <si>
    <t>СЗ02/22-467 от 15.08.2022</t>
  </si>
  <si>
    <t>AGR.15.007915</t>
  </si>
  <si>
    <t>СЗ02/23-499 от 29.09.2023</t>
  </si>
  <si>
    <t>PRD.002.100010495_COM015002</t>
  </si>
  <si>
    <t>AGR.40.000034</t>
  </si>
  <si>
    <t>РО02/24-2 от 15.01.2024</t>
  </si>
  <si>
    <t>PRD.002.100010502_COM004001</t>
  </si>
  <si>
    <t>AGR.06.000067</t>
  </si>
  <si>
    <t>Договор №ННГ01/18-24 от 04.09.2018</t>
  </si>
  <si>
    <t>AGR.06.000076</t>
  </si>
  <si>
    <t>Договор №ННГ01/18-23 от 04.09.2018</t>
  </si>
  <si>
    <t>PRD.002.100010502_COM009001</t>
  </si>
  <si>
    <t>AGR.13.000103</t>
  </si>
  <si>
    <t>Договор №147/18-в от 30.08.2018 г.</t>
  </si>
  <si>
    <t>AGR.13.000109</t>
  </si>
  <si>
    <t>Договор №146/18-в от 29.08.2018 г.</t>
  </si>
  <si>
    <t>PRD.002.100010504_COM006001</t>
  </si>
  <si>
    <t>AGR.08.001216</t>
  </si>
  <si>
    <t>23 от 03.10.2016</t>
  </si>
  <si>
    <t>PRD.002.100010507_COM001000</t>
  </si>
  <si>
    <t>AGR.01.001126</t>
  </si>
  <si>
    <t>НФ02/22-9 от 24.01.2022</t>
  </si>
  <si>
    <t>PRD.002.100010509_COM005001</t>
  </si>
  <si>
    <t>AGR.07.000007</t>
  </si>
  <si>
    <t>Договор купли-продажи лома № КН01/18-68 от 19.04.2018</t>
  </si>
  <si>
    <t>AGR.07.000374</t>
  </si>
  <si>
    <t>Договор купли-продажи лома № КН02/19-126 от 22.02.2019</t>
  </si>
  <si>
    <t>AGR.07.001028</t>
  </si>
  <si>
    <t>Договор купли-продажи лома № КН01/20-100 от 06.04.2020</t>
  </si>
  <si>
    <t>AGR.07.001360</t>
  </si>
  <si>
    <t>Договор купли-продажи лома № КН01/21-111 от 21.04.2021</t>
  </si>
  <si>
    <t>AGR.07.001957</t>
  </si>
  <si>
    <t>Договор купли-продажи лома № КН01/23-84 от 15.05.2023</t>
  </si>
  <si>
    <t>AGR.07.001978</t>
  </si>
  <si>
    <t>PRD.002.100010509_COM014001</t>
  </si>
  <si>
    <t>AGR.30.000403</t>
  </si>
  <si>
    <t>Дог. № 226/2021 от 06.12.2021г.</t>
  </si>
  <si>
    <t>AGR.30.000404</t>
  </si>
  <si>
    <t>Договор №227/2021 от 06.12.2021г.</t>
  </si>
  <si>
    <t>AGR.30.001216</t>
  </si>
  <si>
    <t>Договор № НО/23-54 от 31.03.2023г.</t>
  </si>
  <si>
    <t>AGR.30.001297</t>
  </si>
  <si>
    <t>Договор № НО/23-127 от 15.08.2023г.</t>
  </si>
  <si>
    <t>PRD.002.100010509_COM014006</t>
  </si>
  <si>
    <t>AGR.31.000035</t>
  </si>
  <si>
    <t>Договор поставки лома и отходов черных и цветных металлов №</t>
  </si>
  <si>
    <t>PRD.002.100010516_COM001000</t>
  </si>
  <si>
    <t>AGR.01.000448</t>
  </si>
  <si>
    <t>НФ02/19-128 от 18.11.2019</t>
  </si>
  <si>
    <t>PRD.002.100010517_COM009001</t>
  </si>
  <si>
    <t>AGR.13.000932</t>
  </si>
  <si>
    <t>PRD.002.100010536_COM007001</t>
  </si>
  <si>
    <t>AGR.09.000056</t>
  </si>
  <si>
    <t>УНС02/18-162 от 17.08.2018</t>
  </si>
  <si>
    <t>PRD.002.100010570_COM005001</t>
  </si>
  <si>
    <t>AGR.07.000595</t>
  </si>
  <si>
    <t>КН06/19-256 от 23.09.2019</t>
  </si>
  <si>
    <t>AGR.07.000777</t>
  </si>
  <si>
    <t>КН06/20-76 от 23.01.2020</t>
  </si>
  <si>
    <t>PRD.002.100010754_COM002019</t>
  </si>
  <si>
    <t>AGR.03.000484</t>
  </si>
  <si>
    <t>PRD.002.100010772_COM010001</t>
  </si>
  <si>
    <t>AGR.14.000324</t>
  </si>
  <si>
    <t>МКД и общедовового имущества</t>
  </si>
  <si>
    <t>AGR.14.000325</t>
  </si>
  <si>
    <t>Договор МКД и общедомового имущества</t>
  </si>
  <si>
    <t>AGR.14.000326</t>
  </si>
  <si>
    <t>МКД и общедомового имущества</t>
  </si>
  <si>
    <t>PRD.002.100010774_COM001000</t>
  </si>
  <si>
    <t>AGR.01.000334</t>
  </si>
  <si>
    <t>103267-810 от 08.08.2019</t>
  </si>
  <si>
    <t>AGR.01.001183</t>
  </si>
  <si>
    <t>103268-840 от 08.08.2019</t>
  </si>
  <si>
    <t>AGR.01.001185</t>
  </si>
  <si>
    <t>110267-978 от 03.03.2022</t>
  </si>
  <si>
    <t>PRD.002.100010774_COM014002</t>
  </si>
  <si>
    <t>AGR.32.000255</t>
  </si>
  <si>
    <t>111048-810 от 23.03.2022 (банк.обслуж)</t>
  </si>
  <si>
    <t>AGR.32.000259</t>
  </si>
  <si>
    <t>Договор покупка/продажа валюты</t>
  </si>
  <si>
    <t>AGR.32.000306</t>
  </si>
  <si>
    <t>AGR.32.000307</t>
  </si>
  <si>
    <t>PRD.002.100010774_COM014003</t>
  </si>
  <si>
    <t>AGR.33.000151</t>
  </si>
  <si>
    <t>111054-810 от 23.03.2022 (банк.обслуж)</t>
  </si>
  <si>
    <t>AGR.33.000159</t>
  </si>
  <si>
    <t>AGR.33.000162</t>
  </si>
  <si>
    <t>PRD.002.100010774_COM014008</t>
  </si>
  <si>
    <t>AGR.32.000465</t>
  </si>
  <si>
    <t>121120-810 от 17.05.2023 (банк.обслуж)</t>
  </si>
  <si>
    <t>PRD.002.100010782_COM007001</t>
  </si>
  <si>
    <t>AGR.09.001428</t>
  </si>
  <si>
    <t>УНС02/22-98 от 21.06.2022</t>
  </si>
  <si>
    <t>PRD.002.100010963_COM005001</t>
  </si>
  <si>
    <t>AGR.07.000221</t>
  </si>
  <si>
    <t>КН02/18-179 от 14.11.2018</t>
  </si>
  <si>
    <t>PRD.002.100010970_COM007001</t>
  </si>
  <si>
    <t>AGR.09.001063</t>
  </si>
  <si>
    <t>УНС02/21-14 от 26.02.2021</t>
  </si>
  <si>
    <t>AGR.09.001606</t>
  </si>
  <si>
    <t>УНС02/22-261 от 23.12.2022</t>
  </si>
  <si>
    <t>AGR.09.001868</t>
  </si>
  <si>
    <t>УНС02/23-174 от 29.11.2023</t>
  </si>
  <si>
    <t>PRD.002.100010979_COM007001</t>
  </si>
  <si>
    <t>AGR.09.000168</t>
  </si>
  <si>
    <t>УНС02/18-257 от 20.11.2018</t>
  </si>
  <si>
    <t>AGR.09.000632</t>
  </si>
  <si>
    <t>УНС02/19-254 от 04.12.2019</t>
  </si>
  <si>
    <t>PRD.002.100010983_COM007001</t>
  </si>
  <si>
    <t>AGR.09.000541</t>
  </si>
  <si>
    <t>УНС02/19-183 от 27.08.2019</t>
  </si>
  <si>
    <t>PRD.002.100011106_COM007001</t>
  </si>
  <si>
    <t>AGR.09.000182</t>
  </si>
  <si>
    <t>УНС02/18-256 от 03.12.2018</t>
  </si>
  <si>
    <t>PRD.002.100011115_COM006001</t>
  </si>
  <si>
    <t>AGR.08.000793</t>
  </si>
  <si>
    <t>Договор № СИН.02.19-146 от 15.08.2019г.</t>
  </si>
  <si>
    <t>PRD.002.100011117_COM005001</t>
  </si>
  <si>
    <t>AGR.07.001026</t>
  </si>
  <si>
    <t>НМ-05-2020/А//КН04/20-113 от 28.04.20</t>
  </si>
  <si>
    <t>AGR.07.001394</t>
  </si>
  <si>
    <t>НМ-22-2021/А от 13.08.2021</t>
  </si>
  <si>
    <t>PRD.002.100011132_COM005001</t>
  </si>
  <si>
    <t>AGR.07.000031</t>
  </si>
  <si>
    <t>ПЗ №1156 от 03.07.18</t>
  </si>
  <si>
    <t>AGR.07.000089</t>
  </si>
  <si>
    <t>ПЗ №1317 от 01.08.18</t>
  </si>
  <si>
    <t>AGR.07.000168</t>
  </si>
  <si>
    <t>ГП №1792 от 18.10.18</t>
  </si>
  <si>
    <t>AGR.07.000228</t>
  </si>
  <si>
    <t>ГП №1826 от 23.10.18</t>
  </si>
  <si>
    <t>AGR.07.000409</t>
  </si>
  <si>
    <t>ГП от 18.04.19</t>
  </si>
  <si>
    <t>AGR.07.000412</t>
  </si>
  <si>
    <t>ГП №852 от 22.04.19</t>
  </si>
  <si>
    <t>AGR.07.000624</t>
  </si>
  <si>
    <t>Договор №КН06/19-265 от 01.10.19</t>
  </si>
  <si>
    <t>AGR.07.001420</t>
  </si>
  <si>
    <t>Договор №КН06/21-181 от 01.06.21</t>
  </si>
  <si>
    <t>AGR.07.001558</t>
  </si>
  <si>
    <t>Договор №КН06/22-28 от 01.01.22</t>
  </si>
  <si>
    <t>AGR.07.001580</t>
  </si>
  <si>
    <t>КН06/22-28 от 01.01.22</t>
  </si>
  <si>
    <t>AGR.07.001631</t>
  </si>
  <si>
    <t>Договор № КН06/22-138 от 01.04.2022 г.</t>
  </si>
  <si>
    <t>PRD.002.100011146_COM001000</t>
  </si>
  <si>
    <t>AGR.01.000155</t>
  </si>
  <si>
    <t>Счет №3 от 09.01.2019</t>
  </si>
  <si>
    <t>AGR.01.000163</t>
  </si>
  <si>
    <t>Счет №6 от 16.01.2019</t>
  </si>
  <si>
    <t>PRD.002.100011196_COM005001</t>
  </si>
  <si>
    <t>AGR.07.000579</t>
  </si>
  <si>
    <t>Дог. №КН05/19-171 от 07.05.2019</t>
  </si>
  <si>
    <t>AGR.07.001050</t>
  </si>
  <si>
    <t>№КН05/20-11 от 01.01.2020</t>
  </si>
  <si>
    <t>AGR.07.001056</t>
  </si>
  <si>
    <t>№КН05/20-12 от 01.01.2020</t>
  </si>
  <si>
    <t>AGR.07.001326</t>
  </si>
  <si>
    <t>КН05/21-01 от 01.01.2021</t>
  </si>
  <si>
    <t>AGR.07.001332</t>
  </si>
  <si>
    <t>КН05/21-02 от 01.01.2021</t>
  </si>
  <si>
    <t>AGR.07.001490</t>
  </si>
  <si>
    <t>КН05/21-143 от 01.07.2021</t>
  </si>
  <si>
    <t>AGR.07.001643</t>
  </si>
  <si>
    <t>КН05/22-66 от 02.02.2022</t>
  </si>
  <si>
    <t>AGR.07.001675</t>
  </si>
  <si>
    <t>КН05/22-105 от 01.04.2022</t>
  </si>
  <si>
    <t>PRD.002.100011196_COM010001</t>
  </si>
  <si>
    <t>AGR.14.000420</t>
  </si>
  <si>
    <t>Договор № ЕГПТ/20.04.22 от 20.04.2022</t>
  </si>
  <si>
    <t>PRD.002.100011228_COM014001</t>
  </si>
  <si>
    <t>AGR.30.001239</t>
  </si>
  <si>
    <t>Договор № НО/23-81 от 12.05.2023</t>
  </si>
  <si>
    <t>PRD.002.100011249_COM014001</t>
  </si>
  <si>
    <t>AGR.30.001106</t>
  </si>
  <si>
    <t>Договор 49/2021 от 22.03.2021</t>
  </si>
  <si>
    <t>PRD.002.100011263_COM005001</t>
  </si>
  <si>
    <t>AGR.07.000121</t>
  </si>
  <si>
    <t>Постановления №11/12-3468-18-И от 20.07.2018 г.</t>
  </si>
  <si>
    <t>AGR.07.000122</t>
  </si>
  <si>
    <t>Постановления №11/12-3469-18-И от 20.07.2018 г.</t>
  </si>
  <si>
    <t>PRD.002.100011263_COM014001</t>
  </si>
  <si>
    <t>AGR.30.000171</t>
  </si>
  <si>
    <t>PRD.002.100011269_COM005001</t>
  </si>
  <si>
    <t>AGR.07.000165</t>
  </si>
  <si>
    <t>Благотворительность</t>
  </si>
  <si>
    <t>PRD.002.100011321_COM007001</t>
  </si>
  <si>
    <t>AGR.09.001413</t>
  </si>
  <si>
    <t>Приказ о передаче спецодежды от 11.07.2022</t>
  </si>
  <si>
    <t>PRD.002.100011409_COM007001</t>
  </si>
  <si>
    <t>AGR.09.001389</t>
  </si>
  <si>
    <t>УНС02/22-26 от 09.03.2022</t>
  </si>
  <si>
    <t>PRD.002.100011409_COM011001</t>
  </si>
  <si>
    <t>AGR.15.000389</t>
  </si>
  <si>
    <t>4</t>
  </si>
  <si>
    <t>AGR.15.002794</t>
  </si>
  <si>
    <t>СЗ02/18-75 от 12.03.2018</t>
  </si>
  <si>
    <t>AGR.15.002847</t>
  </si>
  <si>
    <t>СЗ02/17-261 от 10.11.2017г.</t>
  </si>
  <si>
    <t>AGR.15.006684</t>
  </si>
  <si>
    <t>СЗ02/22-593 от 17.10.2022</t>
  </si>
  <si>
    <t>AGR.15.006685</t>
  </si>
  <si>
    <t>СЗ02/22-595 от 17.10.2022</t>
  </si>
  <si>
    <t>AGR.15.008235</t>
  </si>
  <si>
    <t>СЗ02/23-679 от 08.12.2023</t>
  </si>
  <si>
    <t>PRD.002.100011474_COM002019</t>
  </si>
  <si>
    <t>AGR.03.000864</t>
  </si>
  <si>
    <t>Договор от 10.05.2023 № Д006623</t>
  </si>
  <si>
    <t>PRD.002.100011786_COM007001</t>
  </si>
  <si>
    <t>AGR.09.000576</t>
  </si>
  <si>
    <t>УНС02/19-223 от 08.10.2019</t>
  </si>
  <si>
    <t>PRD.002.100011837_COM005001</t>
  </si>
  <si>
    <t>AGR.07.001155</t>
  </si>
  <si>
    <t>КН02/20-184 от 09.11.2020</t>
  </si>
  <si>
    <t>AGR.07.001754</t>
  </si>
  <si>
    <t>КН02/22-191 от 27.09.2022</t>
  </si>
  <si>
    <t>AGR.07.002064</t>
  </si>
  <si>
    <t>КН02/22-191 от 27.09.2023</t>
  </si>
  <si>
    <t>PRD.002.100011915_COM006001</t>
  </si>
  <si>
    <t>AGR.08.000222</t>
  </si>
  <si>
    <t>ДОГОВОР № АЮ-7734-10-18// СИН.02.18-326 от 25.10.2018г.</t>
  </si>
  <si>
    <t>AGR.08.000492</t>
  </si>
  <si>
    <t>ДОГОВОР № АЮ-8609-02-19 КУПЛИ-ПРОДАЖИ АВТОМОБИЛЯ от 18.03.20</t>
  </si>
  <si>
    <t>PRD.002.100012004_COM002019</t>
  </si>
  <si>
    <t>AGR.03.000024</t>
  </si>
  <si>
    <t>Договор на выполнение комплекса работ по специальной оценке</t>
  </si>
  <si>
    <t>AGR.03.000350</t>
  </si>
  <si>
    <t>PRD.002.100012022_COM006001</t>
  </si>
  <si>
    <t>AGR.006.000001293</t>
  </si>
  <si>
    <t>СИН.04.17-70 от 28.12.2017</t>
  </si>
  <si>
    <t>AGR.013.000001441</t>
  </si>
  <si>
    <t>СИН.04.17-34/17-20/П/М/ПНР от 20.07.2017</t>
  </si>
  <si>
    <t>AGR.08.000146</t>
  </si>
  <si>
    <t>СИН.02.18-164 от 06.06.2018г.</t>
  </si>
  <si>
    <t>AGR.08.000808</t>
  </si>
  <si>
    <t>Договор №СИН.02.19-243 от 19.07.2019г.</t>
  </si>
  <si>
    <t>AGR.08.000809</t>
  </si>
  <si>
    <t>Договор №СИН.02.19-244 от 19.07.2019г.</t>
  </si>
  <si>
    <t>AGR.08.001099</t>
  </si>
  <si>
    <t>СИН.02.19-413 от 28.11.2019г.</t>
  </si>
  <si>
    <t>AGR.08.001436</t>
  </si>
  <si>
    <t>СИН.02.20-93 от 14.03.2020</t>
  </si>
  <si>
    <t>AGR.08.001546</t>
  </si>
  <si>
    <t>СИН.02.20-165 от 28.07.2020</t>
  </si>
  <si>
    <t>AGR.08.001547</t>
  </si>
  <si>
    <t>СИН.02.20-166 от 28.07.2020</t>
  </si>
  <si>
    <t>AGR.08.001809</t>
  </si>
  <si>
    <t>СИН.02.20-310 от 07.12.2020</t>
  </si>
  <si>
    <t>AGR.08.001810</t>
  </si>
  <si>
    <t>СИН.02.20-311 от 07.12.2020</t>
  </si>
  <si>
    <t>AGR.08.001811</t>
  </si>
  <si>
    <t>СИН.02.20-330 от 14.12.2020</t>
  </si>
  <si>
    <t>AGR.08.001812</t>
  </si>
  <si>
    <t>СИН.02.20-342 от 24.12.2020</t>
  </si>
  <si>
    <t>PRD.002.100012022_COM007001</t>
  </si>
  <si>
    <t>AGR.007.000000205</t>
  </si>
  <si>
    <t>Договор №2804/17-18/П/УНС02/17-79 от 28.04.2017 г.</t>
  </si>
  <si>
    <t>PRD.002.100012174_COM011001</t>
  </si>
  <si>
    <t>AGR.15.000080</t>
  </si>
  <si>
    <t>СЗ02/18-194/04-02/67 от 01.06.2018г.</t>
  </si>
  <si>
    <t>AGR.15.005583</t>
  </si>
  <si>
    <t>СЗ01/21-3//04-02-108 от 07.12.2021</t>
  </si>
  <si>
    <t>PRD.002.100012181_COM011001</t>
  </si>
  <si>
    <t>AGR.15.000853</t>
  </si>
  <si>
    <t>СЗ02/18-441 от 29.11.2018</t>
  </si>
  <si>
    <t>PRD.002.100012211_COM011001</t>
  </si>
  <si>
    <t>AGR.15.001075</t>
  </si>
  <si>
    <t>СЗ02/19-28 от 01.02.2019</t>
  </si>
  <si>
    <t>AGR.15.005359</t>
  </si>
  <si>
    <t>ПРНФ-110945//СЗ02/21-700 от 08.12.2021</t>
  </si>
  <si>
    <t>PRD.002.100012303_COM006001</t>
  </si>
  <si>
    <t>AGR.08.000073</t>
  </si>
  <si>
    <t>СИН.02.18-181 от 20.06.18</t>
  </si>
  <si>
    <t>PRD.002.100012514_COM011001</t>
  </si>
  <si>
    <t>AGR.15.002107</t>
  </si>
  <si>
    <t>AGR.15.002199</t>
  </si>
  <si>
    <t>PRD.002.100012698_COM011001</t>
  </si>
  <si>
    <t>AGR.15.003543</t>
  </si>
  <si>
    <t>№4/13-12 от 02.11.2020г.</t>
  </si>
  <si>
    <t>PRD.002.100012925_COM001000</t>
  </si>
  <si>
    <t>AGR.01.000069</t>
  </si>
  <si>
    <t>НФ02/18-95 от 22.10.2018</t>
  </si>
  <si>
    <t>PRD.002.100013081_COM011001</t>
  </si>
  <si>
    <t>AGR.15.006485</t>
  </si>
  <si>
    <t>СЗ02/22-525 от 08.09.2022</t>
  </si>
  <si>
    <t>AGR.15.007957</t>
  </si>
  <si>
    <t>СЗ02/23-561 от 24.10.2023</t>
  </si>
  <si>
    <t>AGR.15.007958</t>
  </si>
  <si>
    <t>Договор №СЗ02/23-561 от 24.10.2023</t>
  </si>
  <si>
    <t>PRD.002.100013228_COM009001</t>
  </si>
  <si>
    <t>AGR.13.001105</t>
  </si>
  <si>
    <t>Договор № СИБ138/20-в от 15.10.2020</t>
  </si>
  <si>
    <t>AGR.13.001480</t>
  </si>
  <si>
    <t>Договор № СИБ97/21-в от 01.07.2021(до 30.04.2022)</t>
  </si>
  <si>
    <t>PRD.002.100013367_COM011001</t>
  </si>
  <si>
    <t>AGR.15.002567</t>
  </si>
  <si>
    <t>СЗ02/20-91 от 26.02.2020 г.</t>
  </si>
  <si>
    <t>AGR.15.005366</t>
  </si>
  <si>
    <t>СЗ02/21-540 от 30.09.2021 (на поставку бактерицида "Калан-16</t>
  </si>
  <si>
    <t>AGR.15.005435</t>
  </si>
  <si>
    <t>СЗ02/21-717 от 29.12.2021</t>
  </si>
  <si>
    <t>PRD.002.100013494_COM002019</t>
  </si>
  <si>
    <t>AGR.03.000371</t>
  </si>
  <si>
    <t>договор на предоставление медицинских услуг на платной основ</t>
  </si>
  <si>
    <t>AGR.03.000581</t>
  </si>
  <si>
    <t>AGR.03.000835</t>
  </si>
  <si>
    <t>Договор № Д002723 от 06.02.2023 на предоставление медицински</t>
  </si>
  <si>
    <t>PRD.002.100013503_COM011001</t>
  </si>
  <si>
    <t>AGR.15.005132</t>
  </si>
  <si>
    <t>СЗ02/20-516 от 21.12.2020</t>
  </si>
  <si>
    <t>PRD.002.100013515_COM011001</t>
  </si>
  <si>
    <t>AGR.15.005084</t>
  </si>
  <si>
    <t>Договор № СЗ02/21-478 от 03.09.2021 г.</t>
  </si>
  <si>
    <t>PRD.002.100013550_COM006001</t>
  </si>
  <si>
    <t>AGR.08.001572</t>
  </si>
  <si>
    <t>счет №409 от 14.09.2020г.</t>
  </si>
  <si>
    <t>PRD.002.100013605_COM005001</t>
  </si>
  <si>
    <t>AGR.07.001434</t>
  </si>
  <si>
    <t>2-ГС30/21//КН06/21-196 от 15.10.21</t>
  </si>
  <si>
    <t>PRD.002.100013625_COM002019</t>
  </si>
  <si>
    <t>AGR.03.000152</t>
  </si>
  <si>
    <t>Договор об оказании платных образовательных услуг № Д002520</t>
  </si>
  <si>
    <t>AGR.03.000282</t>
  </si>
  <si>
    <t>Договор об оказании платных образовательных услуг №-ОПОДО/А1</t>
  </si>
  <si>
    <t>AGR.03.000502</t>
  </si>
  <si>
    <t>договор об оказании платных образовательных услуг №153/21001</t>
  </si>
  <si>
    <t>PRD.002.100014219_COM001000</t>
  </si>
  <si>
    <t>AGR.01.000377</t>
  </si>
  <si>
    <t>НФ02/19-98 от 01.11.2019</t>
  </si>
  <si>
    <t>AGR.01.000491</t>
  </si>
  <si>
    <t>НФ02/19-148 от 19.12.2019</t>
  </si>
  <si>
    <t>PRD.002.100014219_COM006001</t>
  </si>
  <si>
    <t>AGR.08.001166</t>
  </si>
  <si>
    <t>СИН.02.20-3 от 13.01.2020</t>
  </si>
  <si>
    <t>PRD.002.100014359_COM002019</t>
  </si>
  <si>
    <t>AGR.03.000037</t>
  </si>
  <si>
    <t>Договор возмездного оказания услуг № Д003620 от 27.02.2020 г</t>
  </si>
  <si>
    <t>PRD.002.100014590_COM005001</t>
  </si>
  <si>
    <t>AGR.07.001619</t>
  </si>
  <si>
    <t>КН02/22-51 от 01.01.2022</t>
  </si>
  <si>
    <t>AGR.07.001621</t>
  </si>
  <si>
    <t>КН02/22-51 от 01.01.2022г.</t>
  </si>
  <si>
    <t>PRD.002.100014605_COM011001</t>
  </si>
  <si>
    <t>AGR.15.001898</t>
  </si>
  <si>
    <t>СЗ02/19-436 от 17.09.2019 г.</t>
  </si>
  <si>
    <t>AGR.15.007955</t>
  </si>
  <si>
    <t>Исполнительный лист по делу № А47-1370/2023</t>
  </si>
  <si>
    <t>PRD.002.100014618_COM006001</t>
  </si>
  <si>
    <t>AGR.08.000668</t>
  </si>
  <si>
    <t>СИН.02.18-145 от 10.12.2018 по установке котельной</t>
  </si>
  <si>
    <t>PRD.002.100014622_COM002019</t>
  </si>
  <si>
    <t>AGR.03.000176</t>
  </si>
  <si>
    <t>договор на оказание услуг по химической чистке и стирке №64/</t>
  </si>
  <si>
    <t>PRD.002.100014783_</t>
  </si>
  <si>
    <t>AGR.07.001864</t>
  </si>
  <si>
    <t>483606126//КН06/23-106 от 20.06.2023</t>
  </si>
  <si>
    <t>PRD.002.100014783_COM001000</t>
  </si>
  <si>
    <t>AGR.01.000095</t>
  </si>
  <si>
    <t>321164721 от 13.11.2018</t>
  </si>
  <si>
    <t>AGR.01.000436</t>
  </si>
  <si>
    <t>356329684 от 13.11.2019</t>
  </si>
  <si>
    <t>AGR.01.000439</t>
  </si>
  <si>
    <t>Счет №356329684 от 13.11.2019</t>
  </si>
  <si>
    <t>AGR.01.000652</t>
  </si>
  <si>
    <t>395988844 от 10.11.2020</t>
  </si>
  <si>
    <t>AGR.01.001065</t>
  </si>
  <si>
    <t>436019534 от 02.12.2021</t>
  </si>
  <si>
    <t>AGR.01.001547</t>
  </si>
  <si>
    <t>465445488 от 08.11.2022</t>
  </si>
  <si>
    <t>PRD.002.100014783_COM005001</t>
  </si>
  <si>
    <t>AGR.07.001508</t>
  </si>
  <si>
    <t>435980569//КН06/21-231 от 02.12.2021 ЭС "Охрана труда"</t>
  </si>
  <si>
    <t>AGR.07.001642</t>
  </si>
  <si>
    <t>451031195//КН06/22-140 от 11.05.2022 БСС "Система Главбух"</t>
  </si>
  <si>
    <t>PRD.002.100015078_COM001000</t>
  </si>
  <si>
    <t>AGR.01.000582</t>
  </si>
  <si>
    <t>40 от 29.01.2020</t>
  </si>
  <si>
    <t>AGR.01.000599</t>
  </si>
  <si>
    <t>40 от 13.03.2020</t>
  </si>
  <si>
    <t>PRD.002.100015315_COM001000</t>
  </si>
  <si>
    <t>AGR.01.000503</t>
  </si>
  <si>
    <t>MOS-ABAS-CT-26409005-A133-2020-0916 от 26.12.2019</t>
  </si>
  <si>
    <t>PRD.002.100015329_COM001000</t>
  </si>
  <si>
    <t>AGR.01.000464</t>
  </si>
  <si>
    <t>НФ02/19-131 от 25.11.2019</t>
  </si>
  <si>
    <t>PRD.002.100015339_COM006001</t>
  </si>
  <si>
    <t>AGR.08.000643</t>
  </si>
  <si>
    <t>AGR.08.000644</t>
  </si>
  <si>
    <t>PRD.002.100015369_COM006001</t>
  </si>
  <si>
    <t>AGR.08.000780</t>
  </si>
  <si>
    <t>СИН.02.19-206 оо 15.08.2019</t>
  </si>
  <si>
    <t>PRD.002.100015564_COM006001</t>
  </si>
  <si>
    <t>AGR.08.002071</t>
  </si>
  <si>
    <t>СИН.02.21-213</t>
  </si>
  <si>
    <t>PRD.002.100015587_COM011001</t>
  </si>
  <si>
    <t>AGR.15.002768</t>
  </si>
  <si>
    <t>постановление №56-01/216 от 10.03.2020</t>
  </si>
  <si>
    <t>AGR.15.006376</t>
  </si>
  <si>
    <t>СЗ02/22-463//362-кв-22 от 29.07.2022</t>
  </si>
  <si>
    <t>AGR.15.006377</t>
  </si>
  <si>
    <t>СЗ02/22-464//361-кв-22 от 29.07.2022</t>
  </si>
  <si>
    <t>AGR.15.007380</t>
  </si>
  <si>
    <t>СЗ02/23-281//307-кв-23 от 12.05.2023</t>
  </si>
  <si>
    <t>AGR.15.007407</t>
  </si>
  <si>
    <t>СЗ02/23-286 от 02.06.2023 (не использовать)</t>
  </si>
  <si>
    <t>PRD.002.100015601_COM005001</t>
  </si>
  <si>
    <t>AGR.07.001274</t>
  </si>
  <si>
    <t>PRD.002.100015606_COM005001</t>
  </si>
  <si>
    <t>AGR.07.000069</t>
  </si>
  <si>
    <t>PRD.002.100015652_COM001000</t>
  </si>
  <si>
    <t>AGR.01.000141</t>
  </si>
  <si>
    <t>631-12/18-СИС//НФ02/18-124 от 13.12.2018</t>
  </si>
  <si>
    <t>AGR.01.000453</t>
  </si>
  <si>
    <t>526-11/19-СИС//НФ02/19-133 от 25.11.2019</t>
  </si>
  <si>
    <t>AGR.01.000674</t>
  </si>
  <si>
    <t>476-11/20-СИС//НФ02/20-123 от 30.11.2020</t>
  </si>
  <si>
    <t>PRD.002.100015669_COM001000</t>
  </si>
  <si>
    <t>AGR.01.002101</t>
  </si>
  <si>
    <t>PRD.002.100015692_COM006001</t>
  </si>
  <si>
    <t>AGR.08.002744</t>
  </si>
  <si>
    <t>Договор №СИН.04.15-166 от 21.05.2015г</t>
  </si>
  <si>
    <t>PRD.002.100015724_COM006001</t>
  </si>
  <si>
    <t>AGR.08.003082</t>
  </si>
  <si>
    <t>трудовая книжка</t>
  </si>
  <si>
    <t>PRD.002.100015766_COM006001</t>
  </si>
  <si>
    <t>AGR.08.000024</t>
  </si>
  <si>
    <t>PRD.002.100015792_COM004001</t>
  </si>
  <si>
    <t>AGR.06.000070</t>
  </si>
  <si>
    <t>PRD.002.100015817_COM005001</t>
  </si>
  <si>
    <t>AGR.07.000481</t>
  </si>
  <si>
    <t>Постановление от 30.05.2019 № 3/14.19-19.19-19</t>
  </si>
  <si>
    <t>PRD.002.100015868_COM001000</t>
  </si>
  <si>
    <t>AGR.01.000420</t>
  </si>
  <si>
    <t>НФ02/19-116 от 12.11.2019</t>
  </si>
  <si>
    <t>PRD.002.100015953_COM001000</t>
  </si>
  <si>
    <t>AGR.01.000259</t>
  </si>
  <si>
    <t>AGR.01.000404</t>
  </si>
  <si>
    <t>10/2020//НФ02/19-107 от 08.11.2019</t>
  </si>
  <si>
    <t>AGR.01.000540</t>
  </si>
  <si>
    <t>75/2020//НФ02/20-23 от 30.01.2020</t>
  </si>
  <si>
    <t>AGR.01.000647</t>
  </si>
  <si>
    <t>10/2021//НФ02/20-112 от 24.11.2020</t>
  </si>
  <si>
    <t>AGR.01.000798</t>
  </si>
  <si>
    <t>НФ02/21-26 от 16.04.2021</t>
  </si>
  <si>
    <t>AGR.01.001003</t>
  </si>
  <si>
    <t>08/2022/НФ02/21-105 от 17.11.2021</t>
  </si>
  <si>
    <t>AGR.01.001494</t>
  </si>
  <si>
    <t>38/2023//НФ02/22-129 от 19.10.2022</t>
  </si>
  <si>
    <t>PRD.002.100016015_COM004001</t>
  </si>
  <si>
    <t>AGR.06.000966</t>
  </si>
  <si>
    <t>Договор №ННГ4/23-и от 02.02.2023</t>
  </si>
  <si>
    <t>PRD.002.100016044_COM014001</t>
  </si>
  <si>
    <t>AGR.30.000879</t>
  </si>
  <si>
    <t>Сч.</t>
  </si>
  <si>
    <t>AGR.30.000880</t>
  </si>
  <si>
    <t>Сч.ф. № от 01.07.2022 (спецодежда)</t>
  </si>
  <si>
    <t>PRD.002.100016051_COM004001</t>
  </si>
  <si>
    <t>AGR.06.000978</t>
  </si>
  <si>
    <t>Договор №ННГ8/23-и от 21.03.2023</t>
  </si>
  <si>
    <t>AGR.06.000979</t>
  </si>
  <si>
    <t>Договор №ННГ9/23-и от 29.03.2023</t>
  </si>
  <si>
    <t>AGR.06.000980</t>
  </si>
  <si>
    <t>Договор №ННГ10/23-и от 31.03.2023</t>
  </si>
  <si>
    <t>AGR.06.001007</t>
  </si>
  <si>
    <t>Договор №ННГ15/23-и от 27.07.2023</t>
  </si>
  <si>
    <t>PRD.002.100016099_COM006001</t>
  </si>
  <si>
    <t>AGR.08.000400</t>
  </si>
  <si>
    <t>СИН.02.18-285 от 01.10.2018г.</t>
  </si>
  <si>
    <t>AGR.08.001108</t>
  </si>
  <si>
    <t>СИН.02.19-315 от 07.10.2019г.</t>
  </si>
  <si>
    <t>AGR.08.001113</t>
  </si>
  <si>
    <t>СИН.02.19-358 от 01.11.2019г.</t>
  </si>
  <si>
    <t>AGR.08.001733</t>
  </si>
  <si>
    <t>СИН.02.20-344 от 28.12.2020г.</t>
  </si>
  <si>
    <t>AGR.08.001783</t>
  </si>
  <si>
    <t>СИН.02.20-343 от 28.12.2020г.</t>
  </si>
  <si>
    <t>AGR.08.002400</t>
  </si>
  <si>
    <t>СИН.02.21-340 от 23.12.2021г.</t>
  </si>
  <si>
    <t>PRD.002.100016099_COM010001</t>
  </si>
  <si>
    <t>AGR.14.000485</t>
  </si>
  <si>
    <t>Договор №335 от 03.05.2023</t>
  </si>
  <si>
    <t>PRD.002.100016112_COM007001</t>
  </si>
  <si>
    <t>AGR.09.000005</t>
  </si>
  <si>
    <t>УНС02/18-122 от 20.06.2018</t>
  </si>
  <si>
    <t>PRD.002.100016144_COM002019</t>
  </si>
  <si>
    <t>AGR.03.000612</t>
  </si>
  <si>
    <t>Договор поставки от 02.07.2021 № Д008121</t>
  </si>
  <si>
    <t>PRD.002.100016144_COM014001</t>
  </si>
  <si>
    <t>AGR.30.001039</t>
  </si>
  <si>
    <t>012/20/ОП от 09.01.2020г.</t>
  </si>
  <si>
    <t>PRD.002.100016165_COM006001</t>
  </si>
  <si>
    <t>AGR.08.003206</t>
  </si>
  <si>
    <t>новогодний подарок</t>
  </si>
  <si>
    <t>PRD.002.100016174_COM006001</t>
  </si>
  <si>
    <t>AGR.08.000148</t>
  </si>
  <si>
    <t>PRD.002.100016188_COM009001</t>
  </si>
  <si>
    <t>AGR.13.000968</t>
  </si>
  <si>
    <t>Госпошлина за постановку / снятие на учет ТС</t>
  </si>
  <si>
    <t>PRD.002.100016205_COM001000</t>
  </si>
  <si>
    <t>AGR.01.000923</t>
  </si>
  <si>
    <t>43 от 26.08.2021</t>
  </si>
  <si>
    <t>PRD.002.100016209_COM011001</t>
  </si>
  <si>
    <t>AGR.15.000924</t>
  </si>
  <si>
    <t>3/АП-2019/СЗ02/18-478 от 01.01.2019г.</t>
  </si>
  <si>
    <t>PRD.002.100016217_COM010001</t>
  </si>
  <si>
    <t>AGR.14.000207</t>
  </si>
  <si>
    <t>Доп.соглашение №3 к договору Э/1730 от 29.03.2017</t>
  </si>
  <si>
    <t>PRD.002.100016231_COM011001</t>
  </si>
  <si>
    <t>AGR.15.000022</t>
  </si>
  <si>
    <t>СЗ02/18-141 от 27.03.2018г.</t>
  </si>
  <si>
    <t>AGR.15.001722</t>
  </si>
  <si>
    <t>СЗ02/19-199 от 05.06.2019г.</t>
  </si>
  <si>
    <t>AGR.15.002693</t>
  </si>
  <si>
    <t>СЗ02/20-147 от 19.03.2020</t>
  </si>
  <si>
    <t>AGR.15.005831</t>
  </si>
  <si>
    <t>403/22 / СЗ02/22-148 от 18.03.2022</t>
  </si>
  <si>
    <t>AGR.15.005832</t>
  </si>
  <si>
    <t>№ 403/22 от 18.03.2022</t>
  </si>
  <si>
    <t>AGR.15.005833</t>
  </si>
  <si>
    <t>AGR.15.005834</t>
  </si>
  <si>
    <t>402/22 / СЗ02/22-148 от 18.03.2022</t>
  </si>
  <si>
    <t>AGR.15.005835</t>
  </si>
  <si>
    <t>№ 403/22 / СЗ02/22-148 от 18.03.2022</t>
  </si>
  <si>
    <t>AGR.15.005836</t>
  </si>
  <si>
    <t>403/22 - СЗ02/22-148 от 18.03.22</t>
  </si>
  <si>
    <t>PRD.002.100016257_COM011001</t>
  </si>
  <si>
    <t>AGR.15.002928</t>
  </si>
  <si>
    <t>Договор № СЗ02/20-40 от 30.01.2020</t>
  </si>
  <si>
    <t>AGR.15.005905</t>
  </si>
  <si>
    <t>СЗ02/21-469 от 30.11.2021</t>
  </si>
  <si>
    <t>AGR.15.006924</t>
  </si>
  <si>
    <t>СЗ02/22-658 от 08.11.2022</t>
  </si>
  <si>
    <t>PRD.002.100016261_COM001000</t>
  </si>
  <si>
    <t>AGR.01.000167</t>
  </si>
  <si>
    <t>20К от 23.01.2019</t>
  </si>
  <si>
    <t>AGR.01.000370</t>
  </si>
  <si>
    <t>3286К от 02.10.2019</t>
  </si>
  <si>
    <t>AGR.01.001223</t>
  </si>
  <si>
    <t>1113К от 14.04.2022</t>
  </si>
  <si>
    <t>AGR.01.001621</t>
  </si>
  <si>
    <t>119К от 20.01.2023</t>
  </si>
  <si>
    <t>AGR.01.002066</t>
  </si>
  <si>
    <t>140К от 19.01.2024</t>
  </si>
  <si>
    <t>AGR.01.002090</t>
  </si>
  <si>
    <t>409К от 06.02.2024</t>
  </si>
  <si>
    <t>AGR.01.002106</t>
  </si>
  <si>
    <t>460К от 12.02.2024</t>
  </si>
  <si>
    <t>PRD.002.100016261_COM014001</t>
  </si>
  <si>
    <t>AGR.30.000834</t>
  </si>
  <si>
    <t>Договор №1472К от 17.05.2022</t>
  </si>
  <si>
    <t>PRD.002.100016305_COM001000</t>
  </si>
  <si>
    <t>AGR.01.000770</t>
  </si>
  <si>
    <t>210301/68 от 01.03.2021</t>
  </si>
  <si>
    <t>AGR.01.002039</t>
  </si>
  <si>
    <t>№ 231222/49 от 22.12.2023</t>
  </si>
  <si>
    <t>AGR.01.002113</t>
  </si>
  <si>
    <t>PRD.002.100016351_COM007001</t>
  </si>
  <si>
    <t>AGR.09.001094</t>
  </si>
  <si>
    <t>УНС02/21-37 от 19.04.2021</t>
  </si>
  <si>
    <t>AGR.09.001482</t>
  </si>
  <si>
    <t>УНС02/22-171 от 05.09.2022</t>
  </si>
  <si>
    <t>AGR.09.001541</t>
  </si>
  <si>
    <t>УНС02/22-212 от 09.11.2022</t>
  </si>
  <si>
    <t>PRD.002.100016364_COM005001</t>
  </si>
  <si>
    <t>AGR.07.001051</t>
  </si>
  <si>
    <t>Дело № 9276/19/11006-ИП от 04.04.2019</t>
  </si>
  <si>
    <t>AGR.07.001052</t>
  </si>
  <si>
    <t>PRD.002.100016434_COM004001</t>
  </si>
  <si>
    <t>AGR.06.000092</t>
  </si>
  <si>
    <t>Договор №ННГ02/18-106 от 05.12.2018 г.</t>
  </si>
  <si>
    <t>AGR.06.000192</t>
  </si>
  <si>
    <t>Договор № 30/19-в от 19.02.2019г.</t>
  </si>
  <si>
    <t>AGR.06.000213</t>
  </si>
  <si>
    <t>Договор №ННГ60/19-в от 29.04.2019 г.</t>
  </si>
  <si>
    <t>AGR.06.000363</t>
  </si>
  <si>
    <t>Договор №154/19-в от 31.12.2019г.</t>
  </si>
  <si>
    <t>AGR.06.000624</t>
  </si>
  <si>
    <t>По счету</t>
  </si>
  <si>
    <t>AGR.06.000811</t>
  </si>
  <si>
    <t>Договор № ННГ68/21-в от 29.10.2021г.</t>
  </si>
  <si>
    <t>AGR.06.000812</t>
  </si>
  <si>
    <t>AGR.06.000946</t>
  </si>
  <si>
    <t>Договор №ННГ50/22-в от 10.11.2022</t>
  </si>
  <si>
    <t>AGR.06.000977</t>
  </si>
  <si>
    <t>Договор №ННГ6/23-в от 28.02.2023</t>
  </si>
  <si>
    <t>AGR.06.001021</t>
  </si>
  <si>
    <t>Договор №ННГ45/23-в от 09.10.2023</t>
  </si>
  <si>
    <t>PRD.002.100016436_COM001000</t>
  </si>
  <si>
    <t>AGR.01.000152</t>
  </si>
  <si>
    <t>НФ02/18-132 от 29.12.2018</t>
  </si>
  <si>
    <t>PRD.002.100016441_COM001000</t>
  </si>
  <si>
    <t>AGR.01.001234</t>
  </si>
  <si>
    <t>Счет №48 от 18.04.2022</t>
  </si>
  <si>
    <t>PRD.002.100016468_COM014001</t>
  </si>
  <si>
    <t>AGR.30.001091</t>
  </si>
  <si>
    <t>Договор № А-10-23/РО//НО-230/2022</t>
  </si>
  <si>
    <t>PRD.002.100016475_COM011001</t>
  </si>
  <si>
    <t>AGR.15.000713</t>
  </si>
  <si>
    <t>СЗ02/18-450 от 10.12.2018</t>
  </si>
  <si>
    <t>PRD.002.100016484_COM001000</t>
  </si>
  <si>
    <t>AGR.01.001598</t>
  </si>
  <si>
    <t>174254/ К062187 от 12.01.2023</t>
  </si>
  <si>
    <t>PRD.002.100016484_COM005001</t>
  </si>
  <si>
    <t>AGR.07.000644</t>
  </si>
  <si>
    <t>Дог №32794/К244247(КН06/19-279) от 30.10.2019</t>
  </si>
  <si>
    <t>PRD.002.100016484_COM011001</t>
  </si>
  <si>
    <t>AGR.15.001987</t>
  </si>
  <si>
    <t>СЗ02/19-475 от 01.10.2019г.</t>
  </si>
  <si>
    <t>PRD.002.100016491_COM001000</t>
  </si>
  <si>
    <t>AGR.01.000936</t>
  </si>
  <si>
    <t>№ЭТ210802024 от 02.08.2021</t>
  </si>
  <si>
    <t>AGR.01.000937</t>
  </si>
  <si>
    <t>№ЭТ210723023 от 26.07.2021</t>
  </si>
  <si>
    <t>AGR.01.001066</t>
  </si>
  <si>
    <t>№ЭТ211112055 от 12.11.2021</t>
  </si>
  <si>
    <t>AGR.01.001112</t>
  </si>
  <si>
    <t>№ЭТ211210060 от 10.12.2021</t>
  </si>
  <si>
    <t>AGR.01.001684</t>
  </si>
  <si>
    <t>ЭТ230309032 от 09.03.2023</t>
  </si>
  <si>
    <t>AGR.01.001685</t>
  </si>
  <si>
    <t>ЭТ230314037 от 14.03.2023</t>
  </si>
  <si>
    <t>AGR.01.001686</t>
  </si>
  <si>
    <t>ЭТ230314036 от 14.03.2023</t>
  </si>
  <si>
    <t>AGR.01.001775</t>
  </si>
  <si>
    <t>ЭТ230516055 от 16.05.2023</t>
  </si>
  <si>
    <t>AGR.01.001776</t>
  </si>
  <si>
    <t>ЭТ230524058 от 24.05.2023</t>
  </si>
  <si>
    <t>AGR.01.002011</t>
  </si>
  <si>
    <t>ЭТ231121042 от 21.11.2023</t>
  </si>
  <si>
    <t>AGR.01.002012</t>
  </si>
  <si>
    <t>ЭТ231121043 от 21.11.2023</t>
  </si>
  <si>
    <t>AGR.01.002022</t>
  </si>
  <si>
    <t>ЭТ231020031 от 20.10.2023</t>
  </si>
  <si>
    <t>AGR.01.002045</t>
  </si>
  <si>
    <t>ЭТ231220054 от 20.12.2023</t>
  </si>
  <si>
    <t>AGR.01.002080</t>
  </si>
  <si>
    <t>AGR.01.002082</t>
  </si>
  <si>
    <t>ЭТ240117064 от 14.01.2024</t>
  </si>
  <si>
    <t>PRD.002.100016491_COM005001</t>
  </si>
  <si>
    <t>AGR.07.001469</t>
  </si>
  <si>
    <t>Счёт-оферта № УЦ004428 от 15.12.2021</t>
  </si>
  <si>
    <t>AGR.07.001727</t>
  </si>
  <si>
    <t>Счёт-оферта № УЦ003126 от 05.09.2022</t>
  </si>
  <si>
    <t>AGR.07.001874</t>
  </si>
  <si>
    <t>Счёт-оферта № УЦ000795 от 17.03.2023</t>
  </si>
  <si>
    <t>PRD.002.100016508_COM006001</t>
  </si>
  <si>
    <t>AGR.08.001891</t>
  </si>
  <si>
    <t>Договор №СИН.02.21-110 от 07.05.2021г.</t>
  </si>
  <si>
    <t>PRD.002.100016510_COM005001</t>
  </si>
  <si>
    <t>AGR.07.001690</t>
  </si>
  <si>
    <t>КН06/22-04 от 01.01.2022</t>
  </si>
  <si>
    <t>PRD.002.100016510_COM014001</t>
  </si>
  <si>
    <t>AGR.30.000842</t>
  </si>
  <si>
    <t>Договор № 148/2021 от 08.07.2021</t>
  </si>
  <si>
    <t>PRD.002.100016515_COM001000</t>
  </si>
  <si>
    <t>AGR.01.001913</t>
  </si>
  <si>
    <t>00110948 от 18.09.2023</t>
  </si>
  <si>
    <t>AGR.01.002010</t>
  </si>
  <si>
    <t>00158208 от 01.12.2023</t>
  </si>
  <si>
    <t>PRD.002.100016515_COM010001</t>
  </si>
  <si>
    <t>AGR.14.000312</t>
  </si>
  <si>
    <t>Лицензионное соглашение от 18.01.2019 г.</t>
  </si>
  <si>
    <t>PRD.002.100016535_COM006001</t>
  </si>
  <si>
    <t>AGR.08.000115</t>
  </si>
  <si>
    <t>СИН.02.17-236 от 02.08.2018г.</t>
  </si>
  <si>
    <t>PRD.002.100016541_COM001000</t>
  </si>
  <si>
    <t>AGR.01.001291</t>
  </si>
  <si>
    <t>Фин.поручение 1880 от 25.05.2022</t>
  </si>
  <si>
    <t>PRD.002.100016541_COM011001</t>
  </si>
  <si>
    <t>AGR.15.000191</t>
  </si>
  <si>
    <t>СЗ02/18-222//156357757168 от 06.07.2018</t>
  </si>
  <si>
    <t>AGR.15.005067</t>
  </si>
  <si>
    <t>AGR.15.005935</t>
  </si>
  <si>
    <t>СЗ02/22-182//156360003862 от 06.04.2022</t>
  </si>
  <si>
    <t>AGR.15.007157</t>
  </si>
  <si>
    <t>СЗ02/22-146//156359993851 от 22.03.2022</t>
  </si>
  <si>
    <t>PRD.002.100016541_COM014001</t>
  </si>
  <si>
    <t>AGR.30.000177</t>
  </si>
  <si>
    <t>Договор № 181336356940 от 25.06.2021 л/с 281334735000</t>
  </si>
  <si>
    <t>AGR.30.000178</t>
  </si>
  <si>
    <t>Договор № 181336356940 от 25.06.2021 л/с 281334742999</t>
  </si>
  <si>
    <t>AGR.30.000179</t>
  </si>
  <si>
    <t>Договор № 181336356940 от 25.06.2021 л/с 281334779150</t>
  </si>
  <si>
    <t>AGR.30.000180</t>
  </si>
  <si>
    <t>л/с 277350206460 (BlackBerry) (не использовать)</t>
  </si>
  <si>
    <t>AGR.30.000181</t>
  </si>
  <si>
    <t>Счет от 02.04.2021 (л/с 281334730790)</t>
  </si>
  <si>
    <t>PRD.002.100016574_COM001000</t>
  </si>
  <si>
    <t>AGR.01.000363</t>
  </si>
  <si>
    <t>3264С от 30.09.2019</t>
  </si>
  <si>
    <t>AGR.01.001226</t>
  </si>
  <si>
    <t>1056С от 12.04.2022</t>
  </si>
  <si>
    <t>AGR.01.001446</t>
  </si>
  <si>
    <t>2422С от 12.09.2022</t>
  </si>
  <si>
    <t>AGR.01.001918</t>
  </si>
  <si>
    <t>2077С от 20.09.2023</t>
  </si>
  <si>
    <t>PRD.002.100016592_COM011001</t>
  </si>
  <si>
    <t>AGR.15.001173</t>
  </si>
  <si>
    <t>СЗ02/19-112 от 08.04.2019г.</t>
  </si>
  <si>
    <t>AGR.15.002293</t>
  </si>
  <si>
    <t>не использовать СЗ02/19-112 от 08.04.2019</t>
  </si>
  <si>
    <t>PRD.002.100016629_COM007001</t>
  </si>
  <si>
    <t>AGR.09.000333</t>
  </si>
  <si>
    <t>УНС02/19-26 от 14.02.2019</t>
  </si>
  <si>
    <t>PRD.002.100016699_COM001000</t>
  </si>
  <si>
    <t>AGR.01.000712</t>
  </si>
  <si>
    <t>НФ01/20-31 от 23.12.2020</t>
  </si>
  <si>
    <t>AGR.01.001342</t>
  </si>
  <si>
    <t>НФ01/22-12 от 29.06.2022</t>
  </si>
  <si>
    <t>PRD.002.100016699_COM004001</t>
  </si>
  <si>
    <t>AGR.06.000633</t>
  </si>
  <si>
    <t>Договору № НФ01/20-1 от 22.01.2020 г.</t>
  </si>
  <si>
    <t>PRD.002.100016714_COM005001</t>
  </si>
  <si>
    <t>AGR.07.000195</t>
  </si>
  <si>
    <t>Претензия № 1530 от 04.09.2018 года</t>
  </si>
  <si>
    <t>AGR.07.000764</t>
  </si>
  <si>
    <t>КН06/20-28 от 01.01.2020 г.</t>
  </si>
  <si>
    <t>AGR.07.000917</t>
  </si>
  <si>
    <t>Договор № КН06/17-33 от 01.02.2017 г.</t>
  </si>
  <si>
    <t>AGR.07.001243</t>
  </si>
  <si>
    <t>КН06/21-59 от 01.01.2021 г.</t>
  </si>
  <si>
    <t>AGR.07.001389</t>
  </si>
  <si>
    <t>Претензия № 789 от 07.06.2021 года</t>
  </si>
  <si>
    <t>AGR.07.001514</t>
  </si>
  <si>
    <t>КН06/22-24 от 01.01.2022 г.</t>
  </si>
  <si>
    <t>AGR.07.002127</t>
  </si>
  <si>
    <t>Договор № КН01/23-163 от 15.12.2023 г.</t>
  </si>
  <si>
    <t>AGR.07.002190</t>
  </si>
  <si>
    <t>Договор № КН06/24-35 от 01.01.2024</t>
  </si>
  <si>
    <t>PRD.002.100016727_COM006001</t>
  </si>
  <si>
    <t>AGR.08.000662</t>
  </si>
  <si>
    <t>Договор №СИН.02.19-149 от 04.06.2019г.</t>
  </si>
  <si>
    <t>PRD.002.100016730_COM014001</t>
  </si>
  <si>
    <t>AGR.30.000919</t>
  </si>
  <si>
    <t>Дог. б/н от 01.02.14г. оказание транспортных услуг</t>
  </si>
  <si>
    <t>PRD.002.100016769_COM001000</t>
  </si>
  <si>
    <t>AGR.01.001215</t>
  </si>
  <si>
    <t>104803 от 07.04.2022</t>
  </si>
  <si>
    <t>PRD.002.100016776_COM001000</t>
  </si>
  <si>
    <t>AGR.01.000029</t>
  </si>
  <si>
    <t>Счет №18/09/11/00068 от 11.09.2018</t>
  </si>
  <si>
    <t>AGR.01.000030</t>
  </si>
  <si>
    <t>Счет №18/09/11/00067 от 11.09.2018</t>
  </si>
  <si>
    <t>AGR.01.000041</t>
  </si>
  <si>
    <t>ДК18-06384 от 21.09.2018</t>
  </si>
  <si>
    <t>AGR.01.000042</t>
  </si>
  <si>
    <t>СД18-01052 от 22.09.2018</t>
  </si>
  <si>
    <t>AGR.01.000043</t>
  </si>
  <si>
    <t>ДК18-05905 от 11.09.2018</t>
  </si>
  <si>
    <t>AGR.01.000046</t>
  </si>
  <si>
    <t>Счет №М18011590 от 26.09.2018</t>
  </si>
  <si>
    <t>AGR.01.000047</t>
  </si>
  <si>
    <t>Счет №М18011593 от 26.09.2018</t>
  </si>
  <si>
    <t>AGR.01.000048</t>
  </si>
  <si>
    <t>Счет №М18011709 от 28.09.2018</t>
  </si>
  <si>
    <t>AGR.01.000065</t>
  </si>
  <si>
    <t>ДК18-06769 от 17.10.2018</t>
  </si>
  <si>
    <t>AGR.01.000066</t>
  </si>
  <si>
    <t>ДОП18-02218 от 17.10.2018</t>
  </si>
  <si>
    <t>AGR.01.000954</t>
  </si>
  <si>
    <t>ДК21-07222 от 24.09.2021</t>
  </si>
  <si>
    <t>AGR.01.000977</t>
  </si>
  <si>
    <t>21/10/07/00053 от 07.10.2021</t>
  </si>
  <si>
    <t>AGR.01.000994</t>
  </si>
  <si>
    <t>21/10/19/00062 от 19.10.2021</t>
  </si>
  <si>
    <t>PRD.002.100016777_COM001000</t>
  </si>
  <si>
    <t>AGR.01.002075</t>
  </si>
  <si>
    <t>AGR.01.002092</t>
  </si>
  <si>
    <t>106/24016-ПК от 06.02.2024</t>
  </si>
  <si>
    <t>AGR.01.002109</t>
  </si>
  <si>
    <t>PRD.002.100016792_COM009001</t>
  </si>
  <si>
    <t>AGR.13.001446</t>
  </si>
  <si>
    <t>Договор поставки №СИБ159/21-в от 27.10.2021г.</t>
  </si>
  <si>
    <t>AGR.13.001815</t>
  </si>
  <si>
    <t>Договор №СИБ164/22-в от 22.11.2022</t>
  </si>
  <si>
    <t>PRD.002.100016799_COM014001</t>
  </si>
  <si>
    <t>AGR.30.000853</t>
  </si>
  <si>
    <t>Договор поставки № НО-108/2022 от 08.06.2022г.</t>
  </si>
  <si>
    <t>PRD.002.100016811_COM001000</t>
  </si>
  <si>
    <t>AGR.01.000896</t>
  </si>
  <si>
    <t>Письмо № Д-2342 от 02.06.2021</t>
  </si>
  <si>
    <t>PRD.002.100016819_COM005001</t>
  </si>
  <si>
    <t>AGR.07.001408</t>
  </si>
  <si>
    <t>Дог 08/2021 от 25.08.2021</t>
  </si>
  <si>
    <t>AGR.07.001470</t>
  </si>
  <si>
    <t>Дог 13/2021 от 29.11.2021</t>
  </si>
  <si>
    <t>AGR.07.002123</t>
  </si>
  <si>
    <t>КН06/23-170 от 12.12.2023</t>
  </si>
  <si>
    <t>PRD.002.100016819_COM014001</t>
  </si>
  <si>
    <t>AGR.30.000858</t>
  </si>
  <si>
    <t>Договор № 06/2022 от 08.06.2022г.</t>
  </si>
  <si>
    <t>AGR.30.000979</t>
  </si>
  <si>
    <t>08/2022 от 08.09.2022</t>
  </si>
  <si>
    <t>PRD.002.100016858_COM001000</t>
  </si>
  <si>
    <t>AGR.01.000440</t>
  </si>
  <si>
    <t>Счет №19 от 14.11.2019</t>
  </si>
  <si>
    <t>AGR.01.000508</t>
  </si>
  <si>
    <t>Счет №3 от 16.01.2020</t>
  </si>
  <si>
    <t>AGR.01.000517</t>
  </si>
  <si>
    <t>Счет №5 от 24.01.2020</t>
  </si>
  <si>
    <t>AGR.01.000526</t>
  </si>
  <si>
    <t>Счет №7 от 27.01.2020</t>
  </si>
  <si>
    <t>AGR.01.000558</t>
  </si>
  <si>
    <t>Счет №8 от 17.02.2020</t>
  </si>
  <si>
    <t>AGR.01.000600</t>
  </si>
  <si>
    <t>Счет №9 от 19.03.2020</t>
  </si>
  <si>
    <t>AGR.01.000986</t>
  </si>
  <si>
    <t>10 от 13.10.2021</t>
  </si>
  <si>
    <t>AGR.01.001247</t>
  </si>
  <si>
    <t>4 от 25.04.2022</t>
  </si>
  <si>
    <t>PRD.002.100016873_COM001000</t>
  </si>
  <si>
    <t>AGR.01.000789</t>
  </si>
  <si>
    <t>60110004874 от 30.03.2021</t>
  </si>
  <si>
    <t>AGR.01.000872</t>
  </si>
  <si>
    <t>60110012459 от 16.07.2021</t>
  </si>
  <si>
    <t>AGR.01.001350</t>
  </si>
  <si>
    <t>60220029332 от 01.07.2022</t>
  </si>
  <si>
    <t>AGR.01.001677</t>
  </si>
  <si>
    <t>50310001531 от 22.03.2023</t>
  </si>
  <si>
    <t>AGR.01.001709</t>
  </si>
  <si>
    <t>50320057125 от 20.04.2023</t>
  </si>
  <si>
    <t>AGR.01.001715</t>
  </si>
  <si>
    <t>68310010361 от 24.04.2023</t>
  </si>
  <si>
    <t>AGR.01.001716</t>
  </si>
  <si>
    <t>18310004328 от 26.04.2023</t>
  </si>
  <si>
    <t>AGR.01.001772</t>
  </si>
  <si>
    <t>18310005718 от 02.06.2023</t>
  </si>
  <si>
    <t>AGR.01.001777</t>
  </si>
  <si>
    <t>18310005828 от 05.06.2023</t>
  </si>
  <si>
    <t>AGR.01.001797</t>
  </si>
  <si>
    <t>797 от 22.06.2023</t>
  </si>
  <si>
    <t>AGR.01.001874</t>
  </si>
  <si>
    <t>13320124960 от 17.08.2023</t>
  </si>
  <si>
    <t>AGR.01.002027</t>
  </si>
  <si>
    <t>18310013094 от 11.12.2023</t>
  </si>
  <si>
    <t>AGR.01.002104</t>
  </si>
  <si>
    <t>09420027690 от 13.02.2024</t>
  </si>
  <si>
    <t>PRD.002.100016882_COM005001</t>
  </si>
  <si>
    <t>AGR.07.000622</t>
  </si>
  <si>
    <t>Дог №КН02/19-266 от 04.10.19</t>
  </si>
  <si>
    <t>PRD.002.100016882_COM014001</t>
  </si>
  <si>
    <t>AGR.30.001311</t>
  </si>
  <si>
    <t>Договор НО/23-154 от 26.10.2023</t>
  </si>
  <si>
    <t>PRD.002.100016935_COM005001</t>
  </si>
  <si>
    <t>AGR.07.001646</t>
  </si>
  <si>
    <t>КН05/22-104 от 30.04.2022</t>
  </si>
  <si>
    <t>PRD.002.100016960_COM001000</t>
  </si>
  <si>
    <t>AGR.01.001046</t>
  </si>
  <si>
    <t>687-21/11-С//НФ02/21-126 от 30.11.2021</t>
  </si>
  <si>
    <t>AGR.01.001565</t>
  </si>
  <si>
    <t>0658/2022-С//НФ02/22-165 от 16.12.2022</t>
  </si>
  <si>
    <t>PRD.002.100016969_COM001000</t>
  </si>
  <si>
    <t>AGR.01.001338</t>
  </si>
  <si>
    <t>ЦБ-78386 от 28.06.2022</t>
  </si>
  <si>
    <t>PRD.002.100016986_COM001000</t>
  </si>
  <si>
    <t>AGR.01.000946</t>
  </si>
  <si>
    <t>СП 10//НФ02/21-78 от 16.09.2021</t>
  </si>
  <si>
    <t>AGR.01.001419</t>
  </si>
  <si>
    <t>СП/9//НФ02/22-96 от 24.08.2022</t>
  </si>
  <si>
    <t>AGR.01.002018</t>
  </si>
  <si>
    <t>СП//НФ02/23-122 от 23.10.2023</t>
  </si>
  <si>
    <t>PRD.002.100017015_COM001000</t>
  </si>
  <si>
    <t>AGR.01.001663</t>
  </si>
  <si>
    <t>7 от 07.03.2023</t>
  </si>
  <si>
    <t>PRD.002.100017020_COM005001</t>
  </si>
  <si>
    <t>AGR.07.000176</t>
  </si>
  <si>
    <t>Дог. №КУ/2018/719 от 23.10.2018</t>
  </si>
  <si>
    <t>AGR.07.000652</t>
  </si>
  <si>
    <t>Дог. №КУ/2019/1005 от 20.11.2019</t>
  </si>
  <si>
    <t>AGR.07.001100</t>
  </si>
  <si>
    <t>КУ/2020/434 от 03.09.2020</t>
  </si>
  <si>
    <t>AGR.07.001124</t>
  </si>
  <si>
    <t>КУ/2020/527 от 02.10.2020</t>
  </si>
  <si>
    <t>PRD.002.100017021_COM009001</t>
  </si>
  <si>
    <t>AGR.13.000022</t>
  </si>
  <si>
    <t>PRD.002.100017056_COM009001</t>
  </si>
  <si>
    <t>AGR.13.002051</t>
  </si>
  <si>
    <t>Договор №СИБ111/23-в от 22.09.2023</t>
  </si>
  <si>
    <t>PRD.002.100017059_COM011001</t>
  </si>
  <si>
    <t>AGR.15.001127</t>
  </si>
  <si>
    <t>PRD.002.100017085_COM011001</t>
  </si>
  <si>
    <t>AGR.15.001354</t>
  </si>
  <si>
    <t>PRD.002.100017092_COM009001</t>
  </si>
  <si>
    <t>AGR.13.000386</t>
  </si>
  <si>
    <t>PRD.002.100017120_COM002019</t>
  </si>
  <si>
    <t>AGR.03.000174</t>
  </si>
  <si>
    <t>договор поставки №Д03101900</t>
  </si>
  <si>
    <t>PRD.002.100017146_COM001000</t>
  </si>
  <si>
    <t>AGR.01.000999</t>
  </si>
  <si>
    <t>№2238- ОПК от 21.10.2021</t>
  </si>
  <si>
    <t>AGR.01.001439</t>
  </si>
  <si>
    <t>1712-ОПК от 12.09.2022</t>
  </si>
  <si>
    <t>PRD.002.100017146_COM011001</t>
  </si>
  <si>
    <t>AGR.15.002103</t>
  </si>
  <si>
    <t>2394-ДПК/СЗ02/19-554 от 11.11.2019 г.</t>
  </si>
  <si>
    <t>PRD.002.100017170_COM001000</t>
  </si>
  <si>
    <t>AGR.01.000331</t>
  </si>
  <si>
    <t>KPUP1019-4//НФ02/19-79 от 09.09.2019</t>
  </si>
  <si>
    <t>AGR.01.000413</t>
  </si>
  <si>
    <t>KPUP1219-10//НФ02/19-111 от 01.11.2019</t>
  </si>
  <si>
    <t>AGR.01.000474</t>
  </si>
  <si>
    <t>REGERP0120-2//НФ02/19-141 от 09.12.2019</t>
  </si>
  <si>
    <t>AGR.01.001625</t>
  </si>
  <si>
    <t>NDO0223-874033-1 от 25.01.2023</t>
  </si>
  <si>
    <t>AGR.01.001770</t>
  </si>
  <si>
    <t>OSN0623-903493-1 от 30.05.2023</t>
  </si>
  <si>
    <t>PRD.002.100017171_COM005001</t>
  </si>
  <si>
    <t>AGR.07.000329</t>
  </si>
  <si>
    <t>Дог. №КН05/19-99 от 09.01.19</t>
  </si>
  <si>
    <t>AGR.07.000330</t>
  </si>
  <si>
    <t>PRD.002.100017175_COM005001</t>
  </si>
  <si>
    <t>AGR.07.000001</t>
  </si>
  <si>
    <t>Дог №052/И от 16.05.2018</t>
  </si>
  <si>
    <t>AGR.07.000011</t>
  </si>
  <si>
    <t>AGR.07.000036</t>
  </si>
  <si>
    <t>Дог №072/И от 19.07.2018</t>
  </si>
  <si>
    <t>AGR.07.000101</t>
  </si>
  <si>
    <t>Дог №086/И//КН06/18-136 от 23.08.2018</t>
  </si>
  <si>
    <t>AGR.07.000102</t>
  </si>
  <si>
    <t>Дог №087/И//КН06/18-137 от 24.08.2018</t>
  </si>
  <si>
    <t>AGR.07.000364</t>
  </si>
  <si>
    <t>Дог №014//КН06/19-145 от 11.03.19</t>
  </si>
  <si>
    <t>AGR.07.000771</t>
  </si>
  <si>
    <t>КН06/20-18 от 01.01.2020</t>
  </si>
  <si>
    <t>AGR.07.000815</t>
  </si>
  <si>
    <t>КН06/20-74 от 27.01.2020</t>
  </si>
  <si>
    <t>AGR.07.001193</t>
  </si>
  <si>
    <t>КН06/20-203 от 02.11.2020</t>
  </si>
  <si>
    <t>AGR.07.001231</t>
  </si>
  <si>
    <t>КН06/21-09 от 01.01.2021</t>
  </si>
  <si>
    <t>AGR.07.001512</t>
  </si>
  <si>
    <t>КН06/22-31 от 01.01.2022</t>
  </si>
  <si>
    <t>AGR.07.001859</t>
  </si>
  <si>
    <t>077/22/А//КН06/22-212 от 25.10.22</t>
  </si>
  <si>
    <t>AGR.07.001884</t>
  </si>
  <si>
    <t>КН06/23-62 от 01.03.2023</t>
  </si>
  <si>
    <t>AGR.07.002126</t>
  </si>
  <si>
    <t>65/23/А//КН06/23-165 от 05.12.2023</t>
  </si>
  <si>
    <t>AGR.07.002170</t>
  </si>
  <si>
    <t>Договор №КН05/24-13 от 01.01.2024</t>
  </si>
  <si>
    <t>PRD.002.100017175_COM010001</t>
  </si>
  <si>
    <t>AGR.14.000104</t>
  </si>
  <si>
    <t>Договор №НГПТ-16/04/2019 от 16.04.2019 на выполнение работ п</t>
  </si>
  <si>
    <t>PRD.002.100017175_COM014001</t>
  </si>
  <si>
    <t>AGR.30.000094</t>
  </si>
  <si>
    <t>Договор оказания услуг по оценке №107/21-И от 15.12.2021</t>
  </si>
  <si>
    <t>AGR.30.000095</t>
  </si>
  <si>
    <t>Договор № 070 от 29.10.2019</t>
  </si>
  <si>
    <t>AGR.30.000096</t>
  </si>
  <si>
    <t>Договор № 070 от 29.10.2019 (НЕ ИСПОЛЬЗОВАТЬ)</t>
  </si>
  <si>
    <t>AGR.30.000708</t>
  </si>
  <si>
    <t>Договор №008/22-И от 31.01.2022</t>
  </si>
  <si>
    <t>AGR.30.000730</t>
  </si>
  <si>
    <t>Договор оказания услуг по оценке №008/22/И от 31.01.2022</t>
  </si>
  <si>
    <t>AGR.30.000802</t>
  </si>
  <si>
    <t>Договор № НО-57/2022//034/22/И от 20.04.2022</t>
  </si>
  <si>
    <t>AGR.30.000895</t>
  </si>
  <si>
    <t>Договор № 048/22/И//НО-130/2022 от 23.06.2022</t>
  </si>
  <si>
    <t>AGR.30.000898</t>
  </si>
  <si>
    <t>Договор № 049/22/И//НО-129/2022 от 23.06.2022</t>
  </si>
  <si>
    <t>AGR.30.000899</t>
  </si>
  <si>
    <t>Договор № НО-138/2022//052/22-И от 05.07.2022</t>
  </si>
  <si>
    <t>AGR.30.001232</t>
  </si>
  <si>
    <t>Договор №033/23/И//НО/23-94 от 13.06.2022</t>
  </si>
  <si>
    <t>AGR.30.001388</t>
  </si>
  <si>
    <t>Договор №002/24/И//НО/24-3 от 15.01.2024</t>
  </si>
  <si>
    <t>PRD.002.100017175_COM014006</t>
  </si>
  <si>
    <t>AGR.31.000030</t>
  </si>
  <si>
    <t>Договор оказания услуг по оценке №027/23/И//АК/23-3 от 05.05</t>
  </si>
  <si>
    <t>AGR.31.000037</t>
  </si>
  <si>
    <t>Договор №003/24/И//АК/24-1 от 15.01.2024</t>
  </si>
  <si>
    <t>PRD.002.100017175_COM014008</t>
  </si>
  <si>
    <t>AGR.37.000049</t>
  </si>
  <si>
    <t>Договор № ОШ-12/2022//053/22-И от 05.07.2022</t>
  </si>
  <si>
    <t>PRD.002.100017181_COM004001</t>
  </si>
  <si>
    <t>AGR.06.000272</t>
  </si>
  <si>
    <t>Договор №ННГ88/19-в от 29.07.2019</t>
  </si>
  <si>
    <t>PRD.002.100017206_COM001000</t>
  </si>
  <si>
    <t>AGR.01.000969</t>
  </si>
  <si>
    <t>СТ01145083 от 04.10.2021</t>
  </si>
  <si>
    <t>PRD.002.100017219_COM001000</t>
  </si>
  <si>
    <t>AGR.01.000205</t>
  </si>
  <si>
    <t>CD-19/186799 от 04.03.2019</t>
  </si>
  <si>
    <t>AGR.01.000340</t>
  </si>
  <si>
    <t>НФ02/19-83 от 13.09.2019</t>
  </si>
  <si>
    <t>AGR.01.000383</t>
  </si>
  <si>
    <t>Счет №TX00904879 от 16.10.2019</t>
  </si>
  <si>
    <t>AGR.01.000384</t>
  </si>
  <si>
    <t>Счет №TX00904880 от 16.10.2019</t>
  </si>
  <si>
    <t>AGR.01.000385</t>
  </si>
  <si>
    <t>Счет №TX00904881 от 16.10.2019</t>
  </si>
  <si>
    <t>AGR.01.000480</t>
  </si>
  <si>
    <t>Счет №ТХ00920670 от 05.12.2019</t>
  </si>
  <si>
    <t>AGR.01.000481</t>
  </si>
  <si>
    <t>Счет №ТХ00920671 от 05.12.2019</t>
  </si>
  <si>
    <t>AGR.01.000482</t>
  </si>
  <si>
    <t>Счет №ТХ00920669 от 05.12.2019</t>
  </si>
  <si>
    <t>AGR.01.000510</t>
  </si>
  <si>
    <t>Счет №ТХ00920630 от 05.12.2019</t>
  </si>
  <si>
    <t>AGR.01.000559</t>
  </si>
  <si>
    <t>Счет №ТХ00943899 от 11.02.2020</t>
  </si>
  <si>
    <t>AGR.01.000560</t>
  </si>
  <si>
    <t>Счет №ТХ00943900 от 11.02.2020</t>
  </si>
  <si>
    <t>AGR.01.000567</t>
  </si>
  <si>
    <t>Счет №ТХ00946881 от 18.02.2020</t>
  </si>
  <si>
    <t>AGR.01.000568</t>
  </si>
  <si>
    <t>Счет №ТХ00946882 от 18.02.2020</t>
  </si>
  <si>
    <t>AGR.01.000569</t>
  </si>
  <si>
    <t>Счет №TX01026306 от 05.10.2020</t>
  </si>
  <si>
    <t>AGR.01.000576</t>
  </si>
  <si>
    <t>Счет №TX01034695 от 13.10.2020</t>
  </si>
  <si>
    <t>AGR.01.000577</t>
  </si>
  <si>
    <t>Счет № TX00951700 от 02.03.2020</t>
  </si>
  <si>
    <t>AGR.01.000578</t>
  </si>
  <si>
    <t>Счет №TX00951701 от 02.03.2020</t>
  </si>
  <si>
    <t>AGR.01.000654</t>
  </si>
  <si>
    <t>Счет №TX01048922 от 16.11.2020</t>
  </si>
  <si>
    <t>AGR.01.000655</t>
  </si>
  <si>
    <t>Счет №TX01048923 от 16.11.2020</t>
  </si>
  <si>
    <t>AGR.01.000656</t>
  </si>
  <si>
    <t>Счет №TX01048924 от 16.11.2020</t>
  </si>
  <si>
    <t>AGR.01.000710</t>
  </si>
  <si>
    <t>ТХ01056475 от 07.12.2020</t>
  </si>
  <si>
    <t>AGR.01.000711</t>
  </si>
  <si>
    <t>ТХ01056476 от 07.12.2020</t>
  </si>
  <si>
    <t>AGR.01.000745</t>
  </si>
  <si>
    <t>TX01081506 от 05.02.2021</t>
  </si>
  <si>
    <t>AGR.01.000746</t>
  </si>
  <si>
    <t>TX01081507 от 05.02.2021</t>
  </si>
  <si>
    <t>AGR.01.000747</t>
  </si>
  <si>
    <t>TX01081508 от 05.02.2021</t>
  </si>
  <si>
    <t>AGR.01.000762</t>
  </si>
  <si>
    <t>TX01087473 от 18.02.2021</t>
  </si>
  <si>
    <t>AGR.01.000764</t>
  </si>
  <si>
    <t>TX01091433 от 01.03.2021</t>
  </si>
  <si>
    <t>AGR.01.000765</t>
  </si>
  <si>
    <t>TX01091432 от 01.03.2021</t>
  </si>
  <si>
    <t>AGR.01.000768</t>
  </si>
  <si>
    <t>TX01092191 от 02.03.2021</t>
  </si>
  <si>
    <t>AGR.01.000769</t>
  </si>
  <si>
    <t>TX01092190 от 02.03.2021</t>
  </si>
  <si>
    <t>AGR.01.000839</t>
  </si>
  <si>
    <t>AL00537412 от 08.06.2021</t>
  </si>
  <si>
    <t>AGR.01.000840</t>
  </si>
  <si>
    <t>AL00537413 от 08.06.2021</t>
  </si>
  <si>
    <t>AGR.01.000949</t>
  </si>
  <si>
    <t>TX01179716 от 16.09.2021</t>
  </si>
  <si>
    <t>AGR.01.000950</t>
  </si>
  <si>
    <t>TX01179717 от 16.09.2021</t>
  </si>
  <si>
    <t>AGR.01.000951</t>
  </si>
  <si>
    <t>TX01179780 от 16.09.2021</t>
  </si>
  <si>
    <t>AGR.01.000952</t>
  </si>
  <si>
    <t>TX01179781 от 16.09.2021</t>
  </si>
  <si>
    <t>AGR.01.000982</t>
  </si>
  <si>
    <t>TX01192750 от 13.10.2021</t>
  </si>
  <si>
    <t>AGR.01.000983</t>
  </si>
  <si>
    <t>TX01192749 от 13.10.2021</t>
  </si>
  <si>
    <t>AGR.01.001092</t>
  </si>
  <si>
    <t>TX01224343 от 17.12.2021</t>
  </si>
  <si>
    <t>AGR.01.001093</t>
  </si>
  <si>
    <t>TX01224344 от 17.12.2021</t>
  </si>
  <si>
    <t>AGR.01.001094</t>
  </si>
  <si>
    <t>TX01207547 от 16.11.2021</t>
  </si>
  <si>
    <t>AGR.01.001095</t>
  </si>
  <si>
    <t>TX01207548 от 16.11.2021</t>
  </si>
  <si>
    <t>AGR.01.001109</t>
  </si>
  <si>
    <t>AL01615304 от 28.12.2021</t>
  </si>
  <si>
    <t>AGR.01.001110</t>
  </si>
  <si>
    <t>AL01615305 от 28.12.2021</t>
  </si>
  <si>
    <t>AGR.01.001147</t>
  </si>
  <si>
    <t>AL02383579 от 11.02.2022</t>
  </si>
  <si>
    <t>AGR.01.001148</t>
  </si>
  <si>
    <t>AL02383580 от 11.02.2022</t>
  </si>
  <si>
    <t>AGR.01.001151</t>
  </si>
  <si>
    <t>TX01256992 от 16.02.2022</t>
  </si>
  <si>
    <t>AGR.01.001152</t>
  </si>
  <si>
    <t>TX01256993 от 16.02.2022</t>
  </si>
  <si>
    <t>AGR.01.001163</t>
  </si>
  <si>
    <t>TX01261387 от 24.02.2022</t>
  </si>
  <si>
    <t>AGR.01.001164</t>
  </si>
  <si>
    <t>TX01261375 от 24.02.2022</t>
  </si>
  <si>
    <t>AGR.01.001190</t>
  </si>
  <si>
    <t>AL02594043 от 29.03.2022</t>
  </si>
  <si>
    <t>AGR.01.001191</t>
  </si>
  <si>
    <t>AL02594044 от 29.03.2022</t>
  </si>
  <si>
    <t>AGR.01.001192</t>
  </si>
  <si>
    <t>TX01279102 от 30.03.2022</t>
  </si>
  <si>
    <t>AGR.01.001193</t>
  </si>
  <si>
    <t>TX01279103 от 30.03.2022</t>
  </si>
  <si>
    <t>AGR.01.001194</t>
  </si>
  <si>
    <t>TX01279107 от 30.03.2022</t>
  </si>
  <si>
    <t>AGR.01.001207</t>
  </si>
  <si>
    <t>TX01283908 от 08.04.2022</t>
  </si>
  <si>
    <t>AGR.01.001208</t>
  </si>
  <si>
    <t>TX01283902 от 08.04.2022</t>
  </si>
  <si>
    <t>AGR.01.001209</t>
  </si>
  <si>
    <t>TX01283901 от 08.04.2022</t>
  </si>
  <si>
    <t>AGR.01.001210</t>
  </si>
  <si>
    <t>TX01283900 от 08.04.2022</t>
  </si>
  <si>
    <t>AGR.01.001211</t>
  </si>
  <si>
    <t>TX01283899 от 08.04.2022</t>
  </si>
  <si>
    <t>AGR.01.001212</t>
  </si>
  <si>
    <t>TX01283907 от 08.04.2022</t>
  </si>
  <si>
    <t>AGR.01.001213</t>
  </si>
  <si>
    <t>TX01283906 от 08.04.2022</t>
  </si>
  <si>
    <t>AGR.01.001214</t>
  </si>
  <si>
    <t>TX01283905 от 08.04.2022</t>
  </si>
  <si>
    <t>AGR.01.001257</t>
  </si>
  <si>
    <t>TX01302316 от 19.05.2022</t>
  </si>
  <si>
    <t>AGR.01.001258</t>
  </si>
  <si>
    <t>TX01302317 от 19.05.2022</t>
  </si>
  <si>
    <t>AGR.01.001288</t>
  </si>
  <si>
    <t>AL02714178 от 24.05.2022</t>
  </si>
  <si>
    <t>AGR.01.001314</t>
  </si>
  <si>
    <t>AL02741726 от 03.06.2022</t>
  </si>
  <si>
    <t>AGR.01.001318</t>
  </si>
  <si>
    <t>AL02762668 от 10.06.2022</t>
  </si>
  <si>
    <t>AGR.01.001343</t>
  </si>
  <si>
    <t>AL02816535 от 29.06.2022</t>
  </si>
  <si>
    <t>AGR.01.001344</t>
  </si>
  <si>
    <t>AL02816536 от 29.06.2022</t>
  </si>
  <si>
    <t>AGR.01.001462</t>
  </si>
  <si>
    <t>AL03226589 от 26.09.2022</t>
  </si>
  <si>
    <t>AGR.01.001463</t>
  </si>
  <si>
    <t>AGR.01.001464</t>
  </si>
  <si>
    <t>AL03225751 от 26.09.2022</t>
  </si>
  <si>
    <t>AGR.01.001567</t>
  </si>
  <si>
    <t>TX01399327 от 08.12.2022</t>
  </si>
  <si>
    <t>AGR.01.001568</t>
  </si>
  <si>
    <t>TX01399328 от 08.12.2022</t>
  </si>
  <si>
    <t>AGR.01.001571</t>
  </si>
  <si>
    <t>ТХ01390727 от 24.11.2022</t>
  </si>
  <si>
    <t>AGR.01.001572</t>
  </si>
  <si>
    <t>ТХ01390726 от 24.11.2022</t>
  </si>
  <si>
    <t>AGR.01.001584</t>
  </si>
  <si>
    <t>TX01420085 от 26.12.2022</t>
  </si>
  <si>
    <t>AGR.01.001586</t>
  </si>
  <si>
    <t>Д00010699 от 27.12.2022</t>
  </si>
  <si>
    <t>AGR.01.001592</t>
  </si>
  <si>
    <t>LC03071767 от 17.12.2022</t>
  </si>
  <si>
    <t>AGR.01.001638</t>
  </si>
  <si>
    <t>TX01443985 от 10.02.2023</t>
  </si>
  <si>
    <t>AGR.01.001639</t>
  </si>
  <si>
    <t>TX01443986 от 10.02.2023</t>
  </si>
  <si>
    <t>AGR.01.001640</t>
  </si>
  <si>
    <t>TX01443971 от 10.02.2023</t>
  </si>
  <si>
    <t>AGR.01.001681</t>
  </si>
  <si>
    <t>TX01474310 от 28.03.2023</t>
  </si>
  <si>
    <t>AGR.01.001682</t>
  </si>
  <si>
    <t>TX01474311 от 28.03.2023</t>
  </si>
  <si>
    <t>AGR.01.001689</t>
  </si>
  <si>
    <t>TX01477279 от 03.04.2023</t>
  </si>
  <si>
    <t>AGR.01.001691</t>
  </si>
  <si>
    <t>TX01477281 от 03.04.2023</t>
  </si>
  <si>
    <t>AGR.01.001692</t>
  </si>
  <si>
    <t>TX01477324 от 03.04.2023</t>
  </si>
  <si>
    <t>AGR.01.001693</t>
  </si>
  <si>
    <t>TX01477280 от 03.04.2023</t>
  </si>
  <si>
    <t>AGR.01.001698</t>
  </si>
  <si>
    <t>TX01477347 от 03.04.2023</t>
  </si>
  <si>
    <t>AGR.01.001700</t>
  </si>
  <si>
    <t>TX01483404 от 13.04.2023</t>
  </si>
  <si>
    <t>AGR.01.001701</t>
  </si>
  <si>
    <t>TX01483385 от 13.04.2023</t>
  </si>
  <si>
    <t>AGR.01.001702</t>
  </si>
  <si>
    <t>TX01483384 от 13.04.2023</t>
  </si>
  <si>
    <t>AGR.01.001705</t>
  </si>
  <si>
    <t>TX01483296 от 13.04.2023</t>
  </si>
  <si>
    <t>AGR.01.001706</t>
  </si>
  <si>
    <t>TX01483294 от 13.04.2023</t>
  </si>
  <si>
    <t>AGR.01.001707</t>
  </si>
  <si>
    <t>TX01483295 от 13.04.2023</t>
  </si>
  <si>
    <t>AGR.01.001726</t>
  </si>
  <si>
    <t>TX01493978 от 11.05.2023</t>
  </si>
  <si>
    <t>AGR.01.001727</t>
  </si>
  <si>
    <t>TX01493611 от 11.05.2023</t>
  </si>
  <si>
    <t>AGR.01.001728</t>
  </si>
  <si>
    <t>TX01493654 от 11.05.2023</t>
  </si>
  <si>
    <t>AGR.01.001729</t>
  </si>
  <si>
    <t>TX01493661 от 11.05.2023</t>
  </si>
  <si>
    <t>AGR.01.001734</t>
  </si>
  <si>
    <t>TX01493601 от 11.05.2023</t>
  </si>
  <si>
    <t>AGR.01.001735</t>
  </si>
  <si>
    <t>TX01493602 от 11.05.2023</t>
  </si>
  <si>
    <t>AGR.01.001736</t>
  </si>
  <si>
    <t>TX01493638 от 11.05.2023</t>
  </si>
  <si>
    <t>AGR.01.001743</t>
  </si>
  <si>
    <t>Д01434364 от 18.05.2023</t>
  </si>
  <si>
    <t>AGR.01.001781</t>
  </si>
  <si>
    <t>TX01503631 от 06.06.2023</t>
  </si>
  <si>
    <t>AGR.01.001786</t>
  </si>
  <si>
    <t>TX01503604 от 06.06.2023</t>
  </si>
  <si>
    <t>AGR.01.001787</t>
  </si>
  <si>
    <t>TX01503605 от</t>
  </si>
  <si>
    <t>AGR.01.001788</t>
  </si>
  <si>
    <t>TX01503605 от 06.06.2023</t>
  </si>
  <si>
    <t>AGR.01.001789</t>
  </si>
  <si>
    <t>TX01503627 от 06.06.2023</t>
  </si>
  <si>
    <t>AGR.01.001790</t>
  </si>
  <si>
    <t>TX01503628 от 06.06.2023</t>
  </si>
  <si>
    <t>AGR.01.001808</t>
  </si>
  <si>
    <t>TX01511464 от 27.06.2023</t>
  </si>
  <si>
    <t>AGR.01.001809</t>
  </si>
  <si>
    <t>TX01511465 от 27.06.2023</t>
  </si>
  <si>
    <t>AGR.01.001810</t>
  </si>
  <si>
    <t>TX01511466 от 27.06.2023</t>
  </si>
  <si>
    <t>AGR.01.001811</t>
  </si>
  <si>
    <t>TX01511467 от 27.06.2023</t>
  </si>
  <si>
    <t>AGR.01.001812</t>
  </si>
  <si>
    <t>TX01511514 от 27.06.2023</t>
  </si>
  <si>
    <t>AGR.01.001881</t>
  </si>
  <si>
    <t>TX01533564 от 23.08.2023</t>
  </si>
  <si>
    <t>AGR.01.001882</t>
  </si>
  <si>
    <t>TX01533565 от 23.08.2023</t>
  </si>
  <si>
    <t>AGR.01.001883</t>
  </si>
  <si>
    <t>TX01533340 от 22.08.2023</t>
  </si>
  <si>
    <t>AGR.01.001884</t>
  </si>
  <si>
    <t>Д01436567 от 23.08.2023</t>
  </si>
  <si>
    <t>AGR.01.001938</t>
  </si>
  <si>
    <t>ORKK-23/33//НФ02/23-116 от 01.10.2023</t>
  </si>
  <si>
    <t>PRD.002.100017219_COM004001</t>
  </si>
  <si>
    <t>AGR.06.000794</t>
  </si>
  <si>
    <t>PRD.002.100017219_COM006001</t>
  </si>
  <si>
    <t>AGR.08.002166</t>
  </si>
  <si>
    <t>№AL01406492 от 01.12.2021</t>
  </si>
  <si>
    <t>AGR.08.002167</t>
  </si>
  <si>
    <t>№AL01406491 от 01.12.2021</t>
  </si>
  <si>
    <t>AGR.08.002169</t>
  </si>
  <si>
    <t>№AL01491997 от 10.12.2021</t>
  </si>
  <si>
    <t>AGR.08.002672</t>
  </si>
  <si>
    <t>счет № AL03506754 от 10.11.2022</t>
  </si>
  <si>
    <t>AGR.08.002841</t>
  </si>
  <si>
    <t>AL04141977/СИН.01.23-1 от 16.02.2023</t>
  </si>
  <si>
    <t>AGR.08.003135</t>
  </si>
  <si>
    <t>счет AL06025155 от 27.11.2023г.</t>
  </si>
  <si>
    <t>PRD.002.100017219_COM007001</t>
  </si>
  <si>
    <t>AGR.09.001260</t>
  </si>
  <si>
    <t>УНС02/21-174 от 20.12.2021</t>
  </si>
  <si>
    <t>PRD.002.100017219_COM009001</t>
  </si>
  <si>
    <t>AGR.13.001495</t>
  </si>
  <si>
    <t>PRD.002.100017219_COM011001</t>
  </si>
  <si>
    <t>AGR.15.003568</t>
  </si>
  <si>
    <t>Счет AL00473193 от 15.12.2020</t>
  </si>
  <si>
    <t>AGR.15.003569</t>
  </si>
  <si>
    <t>Счет № AL00473192 от 15.12.2020</t>
  </si>
  <si>
    <t>AGR.15.005334</t>
  </si>
  <si>
    <t>Счет AL01488064 от 10.12.2021</t>
  </si>
  <si>
    <t>AGR.15.005335</t>
  </si>
  <si>
    <t>Счет AL01488065 от 10.12.2021</t>
  </si>
  <si>
    <t>AGR.15.006863</t>
  </si>
  <si>
    <t>Счета № AL03750235, AL03750236 от 14.12.2022</t>
  </si>
  <si>
    <t>AGR.15.008039</t>
  </si>
  <si>
    <t>Счет №AL06048571 от 04.12.2023</t>
  </si>
  <si>
    <t>AGR.15.008040</t>
  </si>
  <si>
    <t>Счет №AL06048570 от 04.12.2023</t>
  </si>
  <si>
    <t>PRD.002.100017219_COM014001</t>
  </si>
  <si>
    <t>AGR.30.000576</t>
  </si>
  <si>
    <t>счф 787120 от 31.12.2020</t>
  </si>
  <si>
    <t>AGR.30.000577</t>
  </si>
  <si>
    <t>сч. №Ц000523083 от 31.07.18г.</t>
  </si>
  <si>
    <t>AGR.30.000578</t>
  </si>
  <si>
    <t>Сч Ц000284900 от 12.05.2020</t>
  </si>
  <si>
    <t>AGR.30.000614</t>
  </si>
  <si>
    <t>счф 67584 от 15.02.21</t>
  </si>
  <si>
    <t>AGR.32.000277</t>
  </si>
  <si>
    <t>Счет LC02624514 от 07.04.2022</t>
  </si>
  <si>
    <t>AGR.30.000862</t>
  </si>
  <si>
    <t>Договор № TX-10/10171</t>
  </si>
  <si>
    <t>PRD.002.100017219_COM014002</t>
  </si>
  <si>
    <t>AGR.32.000160</t>
  </si>
  <si>
    <t>AGR.32.000161</t>
  </si>
  <si>
    <t>Счет Ц000582283 от 26 ноября 2020 г.</t>
  </si>
  <si>
    <t>AGR.32.000311</t>
  </si>
  <si>
    <t>Счет № ТХ01329899 от 15.07.2022</t>
  </si>
  <si>
    <t>PRD.002.100017219_COM014003</t>
  </si>
  <si>
    <t>AGR.33.000025</t>
  </si>
  <si>
    <t>Счет ТХ01079226 от 02.02.21</t>
  </si>
  <si>
    <t>AGR.33.000027</t>
  </si>
  <si>
    <t>Счет № Ц000559707 от 08.10.2020</t>
  </si>
  <si>
    <t>AGR.33.000028</t>
  </si>
  <si>
    <t>Договор № ТХ-09/814 от 19.01.2009</t>
  </si>
  <si>
    <t>AGR.33.000167</t>
  </si>
  <si>
    <t>Счет ТХ01329787 от 14.07.2022</t>
  </si>
  <si>
    <t>PRD.002.100017219_COM014004</t>
  </si>
  <si>
    <t>AGR.35.000001</t>
  </si>
  <si>
    <t>Счет Ц000587102 от 26 ноября 2020 г.</t>
  </si>
  <si>
    <t>PRD.002.100017219_COM014005</t>
  </si>
  <si>
    <t>AGR.34.000019</t>
  </si>
  <si>
    <t>Ц000587099 от 26 ноября 2020</t>
  </si>
  <si>
    <t>PRD.002.100017219_COM014006</t>
  </si>
  <si>
    <t>AGR.31.000002</t>
  </si>
  <si>
    <t>Счет Ц000619934 от 26.11.2020</t>
  </si>
  <si>
    <t>PRD.002.100017219_COM014007</t>
  </si>
  <si>
    <t>AGR.36.000010</t>
  </si>
  <si>
    <t>Счет Ц000619964 от 26 ноября 2020</t>
  </si>
  <si>
    <t>PRD.002.100017219_COM014008</t>
  </si>
  <si>
    <t>AGR.37.000046</t>
  </si>
  <si>
    <t>Счет № ТХ01329795 от 14.07.2022</t>
  </si>
  <si>
    <t>AGR.37.000097</t>
  </si>
  <si>
    <t>Счет № TX01526465 от 07.08.2023</t>
  </si>
  <si>
    <t>PRD.002.100017219_COM014009</t>
  </si>
  <si>
    <t>AGR.38.000044</t>
  </si>
  <si>
    <t>Счет № ТХ01329791 от 14.07.2022</t>
  </si>
  <si>
    <t>AGR.38.000097</t>
  </si>
  <si>
    <t>Счет № TX01526471 от 07.08.2023</t>
  </si>
  <si>
    <t>PRD.002.100017219_COM016003</t>
  </si>
  <si>
    <t>AGR.41.000101</t>
  </si>
  <si>
    <t>Договор № ТХ-06/4519</t>
  </si>
  <si>
    <t>PRD.002.100017228_COM006001</t>
  </si>
  <si>
    <t>AGR.08.000238</t>
  </si>
  <si>
    <t>Договор СИН.02.18-271 от 14.09.2018г.</t>
  </si>
  <si>
    <t>AGR.08.000893</t>
  </si>
  <si>
    <t>Договор СИН.02.19-184 от 01.06.2019г.</t>
  </si>
  <si>
    <t>AGR.08.001510</t>
  </si>
  <si>
    <t>СИН.02.20-135 от 16.06.2020г.</t>
  </si>
  <si>
    <t>AGR.08.002956</t>
  </si>
  <si>
    <t>СИН.04.23-7 от 24.04.2023г.</t>
  </si>
  <si>
    <t>PRD.002.100017250_COM007001</t>
  </si>
  <si>
    <t>AGR.09.000283</t>
  </si>
  <si>
    <t>ДС №2 от 17.12.2018 к договору УНС02/17-25 от 01.01.2017</t>
  </si>
  <si>
    <t>AGR.09.000695</t>
  </si>
  <si>
    <t>ДС №3 от 13.11.2019 к договору УНС02/17-25 от 01.01.2017</t>
  </si>
  <si>
    <t>AGR.09.001038</t>
  </si>
  <si>
    <t>ДС №4 от 14.12.2020 к договору УНС02/17-25 от 01.01.2017</t>
  </si>
  <si>
    <t>AGR.09.001295</t>
  </si>
  <si>
    <t>ДС №5 от 30.12.2021 к договору УНС02/17-25 от 01.01.2017</t>
  </si>
  <si>
    <t>PRD.002.100017250_COM011001</t>
  </si>
  <si>
    <t>AGR.15.006099</t>
  </si>
  <si>
    <t>СЗ02/22-42 от 31.01.2022 Не исп</t>
  </si>
  <si>
    <t>AGR.15.006193</t>
  </si>
  <si>
    <t>СЗ02/22-42 от 31.01.2022</t>
  </si>
  <si>
    <t>AGR.15.006569</t>
  </si>
  <si>
    <t>СЗ02/22-218 от 19.04.2022</t>
  </si>
  <si>
    <t>PRD.002.100017349_COM001000</t>
  </si>
  <si>
    <t>AGR.01.000333</t>
  </si>
  <si>
    <t>PRD.002.100017359_COM014001</t>
  </si>
  <si>
    <t>AGR.30.000902</t>
  </si>
  <si>
    <t>Договор пожертвования недвижимого имущества (квартиры) № НО-</t>
  </si>
  <si>
    <t>PRD.002.100017388_COM005001</t>
  </si>
  <si>
    <t>AGR.07.000709</t>
  </si>
  <si>
    <t>Письмо № 1 от 19.10.2019 г.</t>
  </si>
  <si>
    <t>AGR.07.001107</t>
  </si>
  <si>
    <t>КН06/20-148 от 20.08.2020</t>
  </si>
  <si>
    <t>AGR.07.001109</t>
  </si>
  <si>
    <t>AGR.07.001306</t>
  </si>
  <si>
    <t>КН06/21-91 от 01.03.2021</t>
  </si>
  <si>
    <t>AGR.07.001412</t>
  </si>
  <si>
    <t>КН06/21-112 от 03.03.2021</t>
  </si>
  <si>
    <t>PRD.002.100017406_COM011001</t>
  </si>
  <si>
    <t>AGR.15.000263</t>
  </si>
  <si>
    <t>PRD.002.100017419_COM005001</t>
  </si>
  <si>
    <t>AGR.07.001010</t>
  </si>
  <si>
    <t>Госпошлина за постановку на учет транспор. средств</t>
  </si>
  <si>
    <t>AGR.07.001779</t>
  </si>
  <si>
    <t>Госпошлина за регистрацию транспортных средств</t>
  </si>
  <si>
    <t>PRD.002.100017425_COM001000</t>
  </si>
  <si>
    <t>AGR.01.001283</t>
  </si>
  <si>
    <t>Фин.поручение 1878 от 25.05.2022</t>
  </si>
  <si>
    <t>AGR.01.001300</t>
  </si>
  <si>
    <t>Фин. поручение 1907 от 27.05.2022</t>
  </si>
  <si>
    <t>PRD.002.100017425_COM004001</t>
  </si>
  <si>
    <t>AGR.06.000162</t>
  </si>
  <si>
    <t>AGR.06.000306</t>
  </si>
  <si>
    <t>Договор № 12р от 01.10.2019</t>
  </si>
  <si>
    <t>PRD.002.100017425_COM009001</t>
  </si>
  <si>
    <t>AGR.13.001714</t>
  </si>
  <si>
    <t>Уведомление о раасрочке по уплате НДПИ</t>
  </si>
  <si>
    <t>AGR.13.002039</t>
  </si>
  <si>
    <t>Решение о предоставлении рассрочки от 23.08.2023 № 399023</t>
  </si>
  <si>
    <t>PRD.002.100017427_COM014001</t>
  </si>
  <si>
    <t>AGR.30.000852</t>
  </si>
  <si>
    <t>Постановление № 87061309455562 от 20.04.2022г.</t>
  </si>
  <si>
    <t>PRD.002.100017462_COM006001</t>
  </si>
  <si>
    <t>AGR.08.000307</t>
  </si>
  <si>
    <t>Соглашение №СИН.02.19-361</t>
  </si>
  <si>
    <t>PRD.002.100017463_COM010001</t>
  </si>
  <si>
    <t>AGR.14.000080</t>
  </si>
  <si>
    <t>AGR.14.000248</t>
  </si>
  <si>
    <t>PRD.002.100017468_COM010001</t>
  </si>
  <si>
    <t>AGR.14.000014</t>
  </si>
  <si>
    <t>Договор б/н от 13.07.2018 г.</t>
  </si>
  <si>
    <t>PRD.002.100017476_COM010001</t>
  </si>
  <si>
    <t>AGR.14.000242</t>
  </si>
  <si>
    <t>Договор № 20160623 от 23.06.2016</t>
  </si>
  <si>
    <t>PRD.002.100017477_COM007001</t>
  </si>
  <si>
    <t>AGR.09.000034</t>
  </si>
  <si>
    <t>УНС02/16-67 от 24.04.2016</t>
  </si>
  <si>
    <t>PRD.002.100017478_COM010001</t>
  </si>
  <si>
    <t>AGR.14.000148</t>
  </si>
  <si>
    <t>Договор на прием нефти №ПН- 020475/2019</t>
  </si>
  <si>
    <t>AGR.14.000291</t>
  </si>
  <si>
    <t>Сдача сырой нефти</t>
  </si>
  <si>
    <t>AGR.14.000292</t>
  </si>
  <si>
    <t>Договор № ПН-028142/2020 сдача сырой нефти</t>
  </si>
  <si>
    <t>PRD.002.100017479_COM010001</t>
  </si>
  <si>
    <t>AGR.14.000311</t>
  </si>
  <si>
    <t>Договор №01/11-1 от 01.11.2018</t>
  </si>
  <si>
    <t>PRD.002.100017480_COM005001</t>
  </si>
  <si>
    <t>AGR.07.000634</t>
  </si>
  <si>
    <t>Финансовое поручение №163 от 12.11.19</t>
  </si>
  <si>
    <t>AGR.07.000638</t>
  </si>
  <si>
    <t>Финансовое поручение №164 от 14.11.19</t>
  </si>
  <si>
    <t>PRD.002.100017484_COM014001</t>
  </si>
  <si>
    <t>AGR.30.000245</t>
  </si>
  <si>
    <t>Спец 1 от 18.05.16 к дог 3/132 от 18.05.16</t>
  </si>
  <si>
    <t>PRD.002.100017488_COM011001</t>
  </si>
  <si>
    <t>AGR.15.001344</t>
  </si>
  <si>
    <t>ГАМ1/14-2019 / СЗ02/19-179 от 13.05.2019 (Бородинское)</t>
  </si>
  <si>
    <t>PRD.002.100017491_COM010001</t>
  </si>
  <si>
    <t>AGR.14.000484</t>
  </si>
  <si>
    <t>Договор от 11.10.2021</t>
  </si>
  <si>
    <t>AGR.14.000513</t>
  </si>
  <si>
    <t>Договор № МР-283 от 25.09.2023</t>
  </si>
  <si>
    <t>PRD.002.100017492_COM010001</t>
  </si>
  <si>
    <t>AGR.14.000032</t>
  </si>
  <si>
    <t>Договор № 22/08-2018 от 22.08.2018</t>
  </si>
  <si>
    <t>PRD.002.100017501_COM010001</t>
  </si>
  <si>
    <t>AGR.14.000245</t>
  </si>
  <si>
    <t>Договор № 20160906 от 06.09.2016</t>
  </si>
  <si>
    <t>PRD.002.100017503_COM010001</t>
  </si>
  <si>
    <t>AGR.14.000088</t>
  </si>
  <si>
    <t>Договор № НГПТ-13/02-2019 от 13.02.2019</t>
  </si>
  <si>
    <t>AGR.14.000199</t>
  </si>
  <si>
    <t>наличный расчет</t>
  </si>
  <si>
    <t>AGR.14.000244</t>
  </si>
  <si>
    <t>Договор № 16/17-05/2013-ТО от 17.05.2013</t>
  </si>
  <si>
    <t>AGR.14.000246</t>
  </si>
  <si>
    <t>Договор № 107 от 26.10.2016</t>
  </si>
  <si>
    <t>PRD.002.100017504_COM005001</t>
  </si>
  <si>
    <t>AGR.07.000402</t>
  </si>
  <si>
    <t>№КН02/19-44 от 01.01.2019</t>
  </si>
  <si>
    <t>AGR.07.000870</t>
  </si>
  <si>
    <t>№КН02/20-62 от 01.01.2020</t>
  </si>
  <si>
    <t>AGR.07.001333</t>
  </si>
  <si>
    <t>КН02/21-48 от 01.01.2021г.</t>
  </si>
  <si>
    <t>AGR.07.001664</t>
  </si>
  <si>
    <t>КН02/22-146 от 25.05.2022г.</t>
  </si>
  <si>
    <t>AGR.07.001985</t>
  </si>
  <si>
    <t>КН02/23-111 от 12.07.2023г.</t>
  </si>
  <si>
    <t>PRD.002.100017504_COM010001</t>
  </si>
  <si>
    <t>AGR.14.000120</t>
  </si>
  <si>
    <t>Договор поставки №НГПТ-01/05/2019 от 01.05.2019</t>
  </si>
  <si>
    <t>PRD.002.100017504_COM014001</t>
  </si>
  <si>
    <t>AGR.30.000558</t>
  </si>
  <si>
    <t>Сф № УТ-44 от 15.01.21 (спец. 017 от 23.12.20)</t>
  </si>
  <si>
    <t>PRD.002.100017506_COM010001</t>
  </si>
  <si>
    <t>AGR.14.000149</t>
  </si>
  <si>
    <t>Договор №13-08/2019 от 13.08.2019</t>
  </si>
  <si>
    <t>PRD.002.100017508_COM005001</t>
  </si>
  <si>
    <t>AGR.07.000872</t>
  </si>
  <si>
    <t>Договор № 787//КН02/20-111 от 15.04.2020 г.</t>
  </si>
  <si>
    <t>PRD.002.100017508_COM010001</t>
  </si>
  <si>
    <t>AGR.14.000243</t>
  </si>
  <si>
    <t>Договор 129 от 26.04.2016</t>
  </si>
  <si>
    <t>PRD.002.100017527_COM010001</t>
  </si>
  <si>
    <t>AGR.14.000398</t>
  </si>
  <si>
    <t>PRD.002.100017530_COM010001</t>
  </si>
  <si>
    <t>AGR.14.000313</t>
  </si>
  <si>
    <t>Договор холодного водоснабжения и водоотведения 3032.3 от 29</t>
  </si>
  <si>
    <t>PRD.002.100017548_COM001000</t>
  </si>
  <si>
    <t>AGR.01.000225</t>
  </si>
  <si>
    <t>Счет №17 от 08.11.2018</t>
  </si>
  <si>
    <t>PRD.002.100017565_COM010001</t>
  </si>
  <si>
    <t>AGR.14.000169</t>
  </si>
  <si>
    <t>Договор №03-10/19 от 03.10.2019</t>
  </si>
  <si>
    <t>PRD.002.100017567_COM007001</t>
  </si>
  <si>
    <t>AGR.007.000000232</t>
  </si>
  <si>
    <t>УНС02/18-45 от 12.03.2018</t>
  </si>
  <si>
    <t>PRD.002.100017594_COM007001</t>
  </si>
  <si>
    <t>AGR.007.000000213</t>
  </si>
  <si>
    <t>УНС02/17-351</t>
  </si>
  <si>
    <t>AGR.09.000085</t>
  </si>
  <si>
    <t>УНС02/18-190/ТМПА-0629 от 14.09.2018</t>
  </si>
  <si>
    <t>AGR.09.000089</t>
  </si>
  <si>
    <t>УНС02/18-189/ТМРА-17\000558 от 14.09.2018</t>
  </si>
  <si>
    <t>AGR.09.001466</t>
  </si>
  <si>
    <t>УНС02/22-165 от 16.08.2022</t>
  </si>
  <si>
    <t>PRD.002.100017599_COM005001</t>
  </si>
  <si>
    <t>AGR.07.001370</t>
  </si>
  <si>
    <t>КН06/21-107 от 19.04.21</t>
  </si>
  <si>
    <t>PRD.002.100017610_COM009001</t>
  </si>
  <si>
    <t>AGR.13.000214</t>
  </si>
  <si>
    <t>Договор №135/18-в от 09.08.2018г.</t>
  </si>
  <si>
    <t>PRD.002.100017623_COM006001</t>
  </si>
  <si>
    <t>AGR.08.000036</t>
  </si>
  <si>
    <t>СИН.02.18-123 от 01.05.2018</t>
  </si>
  <si>
    <t>AGR.08.000040</t>
  </si>
  <si>
    <t>СИН.02.18-124 от 01.05.2018</t>
  </si>
  <si>
    <t>AGR.08.000042</t>
  </si>
  <si>
    <t>СИН.02.18-74 от 01.03.2018</t>
  </si>
  <si>
    <t>AGR.08.000177</t>
  </si>
  <si>
    <t>СИН.02.18-170 от 01.06.2018</t>
  </si>
  <si>
    <t>AGR.08.000258</t>
  </si>
  <si>
    <t>Договор аренды частей зу №СИН.02.18-275</t>
  </si>
  <si>
    <t>AGR.08.000283</t>
  </si>
  <si>
    <t>СИН.02.18-275 от 19.09.2018</t>
  </si>
  <si>
    <t>AGR.08.000287</t>
  </si>
  <si>
    <t>СИН.02.18-229 от 01.11.2018</t>
  </si>
  <si>
    <t>AGR.08.000341</t>
  </si>
  <si>
    <t>СИН.02.18-364 от 01.12.2018</t>
  </si>
  <si>
    <t>AGR.08.000359</t>
  </si>
  <si>
    <t>СИН.02.18-331 от 01.11.2018</t>
  </si>
  <si>
    <t>AGR.08.000588</t>
  </si>
  <si>
    <t>СИН.02.19-36 от 01.04.2019</t>
  </si>
  <si>
    <t>AGR.08.001292</t>
  </si>
  <si>
    <t>НКС.02.17-17 от 01.04.2017г.</t>
  </si>
  <si>
    <t>AGR.08.001904</t>
  </si>
  <si>
    <t>СИН.02.21-106 от 28.04.2021</t>
  </si>
  <si>
    <t>AGR.08.001905</t>
  </si>
  <si>
    <t>СИН.02.21-107 от 28.04.2021</t>
  </si>
  <si>
    <t>AGR.08.001910</t>
  </si>
  <si>
    <t>СИН.02.21-108 от 28.04.2021</t>
  </si>
  <si>
    <t>AGR.08.002115</t>
  </si>
  <si>
    <t>СИН.02.21-211 от 01.09.2021г.</t>
  </si>
  <si>
    <t>AGR.08.002416</t>
  </si>
  <si>
    <t>СИН.02.22-35 от 01.04.2022г.</t>
  </si>
  <si>
    <t>AGR.08.002475</t>
  </si>
  <si>
    <t>СИН.02.22-102 от 01.04.2022</t>
  </si>
  <si>
    <t>AGR.08.002728</t>
  </si>
  <si>
    <t>СИН.02.22-34 от 01.02.2022г.</t>
  </si>
  <si>
    <t>PRD.002.100017624_COM006001</t>
  </si>
  <si>
    <t>AGR.006.000001315</t>
  </si>
  <si>
    <t>СИН.02.18-44 от 01.02.2018</t>
  </si>
  <si>
    <t>AGR.006.000001335</t>
  </si>
  <si>
    <t>СИН.02.18-98 от 01.04.2018</t>
  </si>
  <si>
    <t>AGR.08.000038</t>
  </si>
  <si>
    <t>AGR.08.000039</t>
  </si>
  <si>
    <t>AGR.08.000044</t>
  </si>
  <si>
    <t>AGR.08.000178</t>
  </si>
  <si>
    <t>AGR.08.000259</t>
  </si>
  <si>
    <t>Договор аренды частей зу № СИН.02.18-275 от 01.11.18</t>
  </si>
  <si>
    <t>AGR.08.000260</t>
  </si>
  <si>
    <t>AGR.08.000284</t>
  </si>
  <si>
    <t>AGR.08.000288</t>
  </si>
  <si>
    <t>AGR.08.000342</t>
  </si>
  <si>
    <t>AGR.08.000360</t>
  </si>
  <si>
    <t>AGR.08.001115</t>
  </si>
  <si>
    <t>AGR.08.001293</t>
  </si>
  <si>
    <t>AGR.08.001902</t>
  </si>
  <si>
    <t>AGR.08.001906</t>
  </si>
  <si>
    <t>AGR.08.001909</t>
  </si>
  <si>
    <t>AGR.08.002116</t>
  </si>
  <si>
    <t>СИН.02.21-211 от 01.09.2021</t>
  </si>
  <si>
    <t>AGR.08.002415</t>
  </si>
  <si>
    <t>СИН.02.22-35 от 01.02.2022</t>
  </si>
  <si>
    <t>AGR.08.002474</t>
  </si>
  <si>
    <t>AGR.08.002727</t>
  </si>
  <si>
    <t>СИН.02.22-34 от 01.02.2022</t>
  </si>
  <si>
    <t>PRD.002.100017625_COM006001</t>
  </si>
  <si>
    <t>AGR.08.000037</t>
  </si>
  <si>
    <t>AGR.08.000041</t>
  </si>
  <si>
    <t>AGR.08.000043</t>
  </si>
  <si>
    <t>AGR.08.000050</t>
  </si>
  <si>
    <t>AGR.08.000051</t>
  </si>
  <si>
    <t>договор аренды</t>
  </si>
  <si>
    <t>AGR.08.000052</t>
  </si>
  <si>
    <t>AGR.08.000176</t>
  </si>
  <si>
    <t>AGR.08.000257</t>
  </si>
  <si>
    <t>AGR.08.000282</t>
  </si>
  <si>
    <t>AGR.08.000286</t>
  </si>
  <si>
    <t>AGR.08.000340</t>
  </si>
  <si>
    <t>AGR.08.000358</t>
  </si>
  <si>
    <t>AGR.08.001291</t>
  </si>
  <si>
    <t>AGR.08.001903</t>
  </si>
  <si>
    <t>AGR.08.001907</t>
  </si>
  <si>
    <t>AGR.08.001908</t>
  </si>
  <si>
    <t>AGR.08.002114</t>
  </si>
  <si>
    <t>AGR.08.002414</t>
  </si>
  <si>
    <t>AGR.08.002473</t>
  </si>
  <si>
    <t>AGR.08.002556</t>
  </si>
  <si>
    <t>Договор №СИН.02.22-102 от 01.04.2022</t>
  </si>
  <si>
    <t>AGR.08.002644</t>
  </si>
  <si>
    <t>PRD.002.100017627_COM011001</t>
  </si>
  <si>
    <t>AGR.15.000939</t>
  </si>
  <si>
    <t>СЗ02/18-47 от 05.02.2018г.</t>
  </si>
  <si>
    <t>AGR.15.003217</t>
  </si>
  <si>
    <t>СЗ02/20-160 от 25.03.2020г.</t>
  </si>
  <si>
    <t>AGR.15.007423</t>
  </si>
  <si>
    <t>СЗ02/23-274 от 25.05.2023</t>
  </si>
  <si>
    <t>PRD.002.100017633_COM005001</t>
  </si>
  <si>
    <t>AGR.07.000577</t>
  </si>
  <si>
    <t>Дог. №19ESP0606Ур от 04.07.18</t>
  </si>
  <si>
    <t>PRD.002.100017633_COM009001</t>
  </si>
  <si>
    <t>AGR.13.001134</t>
  </si>
  <si>
    <t>Договор №СИБ129/20-в от 30.11.2020г.</t>
  </si>
  <si>
    <t>AGR.13.002166</t>
  </si>
  <si>
    <t>Договор №СИБ157/23-в от 15.11.2023</t>
  </si>
  <si>
    <t>AGR.13.002167</t>
  </si>
  <si>
    <t>Договор №СИБ155/23-в от 15.11.2023</t>
  </si>
  <si>
    <t>PRD.002.100017643_COM004001</t>
  </si>
  <si>
    <t>AGR.06.000369</t>
  </si>
  <si>
    <t>ННГ135/19-в от 09.12.2019</t>
  </si>
  <si>
    <t>PRD.002.100017644_COM011001</t>
  </si>
  <si>
    <t>AGR.15.002591</t>
  </si>
  <si>
    <t>СЗ02/20-38 от 28.01.2020 г.</t>
  </si>
  <si>
    <t>PRD.002.100017648_COM010001</t>
  </si>
  <si>
    <t>AGR.14.000074</t>
  </si>
  <si>
    <t>Лицензионный договор № Л/001-19ПА от 22.01.2019</t>
  </si>
  <si>
    <t>AGR.14.000258</t>
  </si>
  <si>
    <t>Договор поставки № 10-17/ПА</t>
  </si>
  <si>
    <t>AGR.14.000438</t>
  </si>
  <si>
    <t>Договор на экспертизу 32-22ПА от 12.09.2022</t>
  </si>
  <si>
    <t>PRD.002.100017650_COM011001</t>
  </si>
  <si>
    <t>AGR.15.004445</t>
  </si>
  <si>
    <t>Счет № 14447 от 16.06.2021</t>
  </si>
  <si>
    <t>PRD.002.100017654_COM004001</t>
  </si>
  <si>
    <t>AGR.06.000345</t>
  </si>
  <si>
    <t>Договор №ННГ114/19-в от 20.12.2019</t>
  </si>
  <si>
    <t>AGR.06.000360</t>
  </si>
  <si>
    <t>Договор №ННГ03/20-и от 01.01.2020</t>
  </si>
  <si>
    <t>AGR.06.000665</t>
  </si>
  <si>
    <t>Договор №ННГ2/21-и от 01.01.2021</t>
  </si>
  <si>
    <t>AGR.06.000671</t>
  </si>
  <si>
    <t>Договор №ННГ101/20-в от 14.12.2020</t>
  </si>
  <si>
    <t>AGR.06.000971</t>
  </si>
  <si>
    <t>Договор №ННГ54/22-в от 20.12.2022</t>
  </si>
  <si>
    <t>PRD.002.100017654_COM009001</t>
  </si>
  <si>
    <t>AGR.13.000310</t>
  </si>
  <si>
    <t>Договор №218/18-в от 20.12.2018 г.</t>
  </si>
  <si>
    <t>AGR.13.000316</t>
  </si>
  <si>
    <t>Договор №228/18-в от 20.12.2018 г.</t>
  </si>
  <si>
    <t>AGR.13.000819</t>
  </si>
  <si>
    <t>Договор №СИБ176/19-в от 29.10.2019</t>
  </si>
  <si>
    <t>AGR.13.000827</t>
  </si>
  <si>
    <t>Договор №СИБ8/20-в от 17.01.2020</t>
  </si>
  <si>
    <t>AGR.13.001209</t>
  </si>
  <si>
    <t>Договор №СИБ212/20-в от 29.12.2020</t>
  </si>
  <si>
    <t>AGR.13.001223</t>
  </si>
  <si>
    <t>Договор №СИБ10/21-в от 03.02.2021</t>
  </si>
  <si>
    <t>AGR.13.001274</t>
  </si>
  <si>
    <t>Договор подряда №СИБ58/21-в от 27.04.2021</t>
  </si>
  <si>
    <t>AGR.13.001275</t>
  </si>
  <si>
    <t>Договор подряда №СИБ56/21-в от 26.04.2021</t>
  </si>
  <si>
    <t>AGR.13.001371</t>
  </si>
  <si>
    <t>Договор подряда №СИБ82/21-в от 07.06.2021</t>
  </si>
  <si>
    <t>AGR.13.001546</t>
  </si>
  <si>
    <t>Договор №СИБ226/21-в от 29.12.2021 (до 31.12.2022)</t>
  </si>
  <si>
    <t>AGR.13.001562</t>
  </si>
  <si>
    <t>Договор №СИБ225/21-в от 29.12.2021 (до 31.12.2022)</t>
  </si>
  <si>
    <t>AGR.13.001779</t>
  </si>
  <si>
    <t>Договор №СИБ134/22-в от 28.10.2022</t>
  </si>
  <si>
    <t>PRD.002.100017654_COM014001</t>
  </si>
  <si>
    <t>AGR.30.001123</t>
  </si>
  <si>
    <t>Договор НО-245/2022 от 13.12.2023</t>
  </si>
  <si>
    <t>PRD.002.100017655_COM009001</t>
  </si>
  <si>
    <t>AGR.13.000784</t>
  </si>
  <si>
    <t>Договор №СИБ199/19-в от 28.11.2019</t>
  </si>
  <si>
    <t>AGR.13.000948</t>
  </si>
  <si>
    <t>Договор №465/17-в от 25.12.2017г.</t>
  </si>
  <si>
    <t>AGR.13.001081</t>
  </si>
  <si>
    <t>AGR.13.001192</t>
  </si>
  <si>
    <t>Договор №СИБ1/21-в от 20.01.2021</t>
  </si>
  <si>
    <t>AGR.13.001195</t>
  </si>
  <si>
    <t>Договор №СИБ94/20-в от 09.09.2020</t>
  </si>
  <si>
    <t>AGR.13.001351</t>
  </si>
  <si>
    <t>Договор №СИБ85/21-в от 08.06.2021</t>
  </si>
  <si>
    <t>AGR.13.001555</t>
  </si>
  <si>
    <t>Договор №СИБ122/21-в от 30.08.2021</t>
  </si>
  <si>
    <t>AGR.13.001556</t>
  </si>
  <si>
    <t>Договор №СИБ123/21-в от 30.08.2021</t>
  </si>
  <si>
    <t>AGR.13.001606</t>
  </si>
  <si>
    <t>Договор подряда №СИБ 6/22-в от 08.02.2022</t>
  </si>
  <si>
    <t>AGR.13.001818</t>
  </si>
  <si>
    <t>Договор №СИБ155/22-в от 15.11.2022</t>
  </si>
  <si>
    <t>AGR.13.001819</t>
  </si>
  <si>
    <t>Договор №СИБ101/22-в от 05.09.2022</t>
  </si>
  <si>
    <t>AGR.13.001838</t>
  </si>
  <si>
    <t>Договор №СИБ132/22-в от 10.10.2022</t>
  </si>
  <si>
    <t>AGR.13.002160</t>
  </si>
  <si>
    <t>Договор №СИБ149/23-в от 14.11.2023</t>
  </si>
  <si>
    <t>AGR.13.002161</t>
  </si>
  <si>
    <t>Договор №СИБ148/23-в от 14.11.2023</t>
  </si>
  <si>
    <t>PRD.002.100017655_COM011001</t>
  </si>
  <si>
    <t>AGR.15.001961</t>
  </si>
  <si>
    <t>СЗ02/19-325 от 29.07.2019</t>
  </si>
  <si>
    <t>AGR.15.005455</t>
  </si>
  <si>
    <t>СЗ02/21-724 от 28.12.2021</t>
  </si>
  <si>
    <t>AGR.15.005692</t>
  </si>
  <si>
    <t>СЗ02/22-63 от 07.02.2022</t>
  </si>
  <si>
    <t>PRD.002.100017672_COM006001</t>
  </si>
  <si>
    <t>AGR.08.001474</t>
  </si>
  <si>
    <t>№СИН.02.20-162 от 20.07.2020г</t>
  </si>
  <si>
    <t>PRD.002.100017674_COM001000</t>
  </si>
  <si>
    <t>AGR.01.000226</t>
  </si>
  <si>
    <t>НФ02/19-35 от 01.04.2019</t>
  </si>
  <si>
    <t>AGR.014.000000691</t>
  </si>
  <si>
    <t>НФ02/17-81 от 04.12.2017</t>
  </si>
  <si>
    <t>PRD.002.100017675_COM009001</t>
  </si>
  <si>
    <t>AGR.13.000926</t>
  </si>
  <si>
    <t>AGR.10.004462</t>
  </si>
  <si>
    <t>Договор № ОКБ02/24-37 от 01.01.2024</t>
  </si>
  <si>
    <t>PRD.002.100017698_COM009001</t>
  </si>
  <si>
    <t>AGR.13.000712</t>
  </si>
  <si>
    <t>Договор подряда №СИБ169/19-в от 15.10.2019</t>
  </si>
  <si>
    <t>AGR.13.001594</t>
  </si>
  <si>
    <t>Договор подряда №СИБ10/22-в от 14.02.2022</t>
  </si>
  <si>
    <t>PRD.002.100017700_COM009001</t>
  </si>
  <si>
    <t>AGR.13.001754</t>
  </si>
  <si>
    <t>Договор об оказании услуг №СИБ106/22-в от 12.09.2022</t>
  </si>
  <si>
    <t>AGR.13.002151</t>
  </si>
  <si>
    <t>Договор об оказании услуг №СИБ105/23-в от 13.10.2023 г.</t>
  </si>
  <si>
    <t>PRD.002.100017704_COM006001</t>
  </si>
  <si>
    <t>AGR.08.001621</t>
  </si>
  <si>
    <t>договор №0ТН-7961//СИН 02.20-263 от 23.10.2020</t>
  </si>
  <si>
    <t>PRD.002.100017704_COM011001</t>
  </si>
  <si>
    <t>AGR.15.005089</t>
  </si>
  <si>
    <t>Договор № СЗ02/21-561 от 12.10.2021 г.</t>
  </si>
  <si>
    <t>PRD.002.100017704_COM014001</t>
  </si>
  <si>
    <t>AGR.30.001098</t>
  </si>
  <si>
    <t>2ТН-12866//НО-5/2023 от 05.12.2022</t>
  </si>
  <si>
    <t>PRD.002.100017708_COM001000</t>
  </si>
  <si>
    <t>AGR.01.000533</t>
  </si>
  <si>
    <t>Счет №б/н от 17.09.2020</t>
  </si>
  <si>
    <t>AGR.01.000667</t>
  </si>
  <si>
    <t>б/н от 10.11.2020</t>
  </si>
  <si>
    <t>AGR.01.000706</t>
  </si>
  <si>
    <t>б/н от 15.12.2020</t>
  </si>
  <si>
    <t>AGR.01.000715</t>
  </si>
  <si>
    <t>б/н от 25.12.2020</t>
  </si>
  <si>
    <t>AGR.01.000716</t>
  </si>
  <si>
    <t>б/н от 30.11.2020</t>
  </si>
  <si>
    <t>AGR.01.000718</t>
  </si>
  <si>
    <t>AGR.01.000729</t>
  </si>
  <si>
    <t>б/н от 21.01.2021</t>
  </si>
  <si>
    <t>AGR.01.000831</t>
  </si>
  <si>
    <t>б/н от 13.05.2021</t>
  </si>
  <si>
    <t>AGR.01.000846</t>
  </si>
  <si>
    <t>б/н от 15.06.2021</t>
  </si>
  <si>
    <t>AGR.01.000852</t>
  </si>
  <si>
    <t>б/н от 21.06.2021</t>
  </si>
  <si>
    <t>AGR.01.000853</t>
  </si>
  <si>
    <t>б/н от 23.06.2021</t>
  </si>
  <si>
    <t>AGR.01.000854</t>
  </si>
  <si>
    <t>б/н от 28.06.2021</t>
  </si>
  <si>
    <t>AGR.01.000894</t>
  </si>
  <si>
    <t>от 02.08.2021</t>
  </si>
  <si>
    <t>AGR.01.000905</t>
  </si>
  <si>
    <t>б/н от 12.08.2021</t>
  </si>
  <si>
    <t>AGR.01.000916</t>
  </si>
  <si>
    <t>б/н от 19.08.2021</t>
  </si>
  <si>
    <t>AGR.01.000931</t>
  </si>
  <si>
    <t>б/н от 01.09.2021</t>
  </si>
  <si>
    <t>AGR.01.000991</t>
  </si>
  <si>
    <t>б/н от 15.10.2021</t>
  </si>
  <si>
    <t>AGR.01.001204</t>
  </si>
  <si>
    <t>б/н от 06.04.2022</t>
  </si>
  <si>
    <t>AGR.01.001224</t>
  </si>
  <si>
    <t>б/н от 12.04.2022</t>
  </si>
  <si>
    <t>AGR.01.001239</t>
  </si>
  <si>
    <t>б/н от 25.04.2022</t>
  </si>
  <si>
    <t>AGR.01.001339</t>
  </si>
  <si>
    <t>б/н от 23.06.2022</t>
  </si>
  <si>
    <t>AGR.01.001340</t>
  </si>
  <si>
    <t>AGR.01.001353</t>
  </si>
  <si>
    <t>б/н от 30.06.2022</t>
  </si>
  <si>
    <t>AGR.01.001379</t>
  </si>
  <si>
    <t>б/н от 18.07.2022</t>
  </si>
  <si>
    <t>AGR.01.001380</t>
  </si>
  <si>
    <t>б/н от 14.07.2022</t>
  </si>
  <si>
    <t>AGR.01.001497</t>
  </si>
  <si>
    <t>б/н от 14.10.2022</t>
  </si>
  <si>
    <t>AGR.01.001511</t>
  </si>
  <si>
    <t>б/н от 28.10.2022</t>
  </si>
  <si>
    <t>AGR.01.001513</t>
  </si>
  <si>
    <t>б/н от 31.10.2022</t>
  </si>
  <si>
    <t>AGR.01.001514</t>
  </si>
  <si>
    <t>AGR.01.001536</t>
  </si>
  <si>
    <t>б/н от 08.11.2022</t>
  </si>
  <si>
    <t>AGR.01.001580</t>
  </si>
  <si>
    <t>б/н от 21.12.2022</t>
  </si>
  <si>
    <t>AGR.01.001711</t>
  </si>
  <si>
    <t>б/н от 17.04.2023</t>
  </si>
  <si>
    <t>AGR.01.001742</t>
  </si>
  <si>
    <t>б/н от 16.05.2023</t>
  </si>
  <si>
    <t>AGR.01.001801</t>
  </si>
  <si>
    <t>б/н от 23.06.2023</t>
  </si>
  <si>
    <t>AGR.01.001805</t>
  </si>
  <si>
    <t>б/н от 26.06.2023</t>
  </si>
  <si>
    <t>AGR.01.001819</t>
  </si>
  <si>
    <t>б/н от 30.06.2023</t>
  </si>
  <si>
    <t>AGR.01.001840</t>
  </si>
  <si>
    <t>б/н от 20.07.2023</t>
  </si>
  <si>
    <t>AGR.01.001904</t>
  </si>
  <si>
    <t>б/н от 07.09.2023</t>
  </si>
  <si>
    <t>AGR.01.001948</t>
  </si>
  <si>
    <t>б/н от 10.10.2023</t>
  </si>
  <si>
    <t>AGR.01.001961</t>
  </si>
  <si>
    <t>б/н от 24.10.2023</t>
  </si>
  <si>
    <t>AGR.01.002079</t>
  </si>
  <si>
    <t>б/н от 30.01.2024</t>
  </si>
  <si>
    <t>PRD.002.100017708_COM011001</t>
  </si>
  <si>
    <t>AGR.15.002785</t>
  </si>
  <si>
    <t>PRD.002.100017708_COM011002</t>
  </si>
  <si>
    <t>AGR.16.000012</t>
  </si>
  <si>
    <t>счет от 08.05.2020г.</t>
  </si>
  <si>
    <t>PRD.002.100017708_COM014002</t>
  </si>
  <si>
    <t>AGR.30.001319</t>
  </si>
  <si>
    <t>Cчет от 02.11.2023 года</t>
  </si>
  <si>
    <t>PRD.002.100017708_COM016003</t>
  </si>
  <si>
    <t>AGR.41.000035</t>
  </si>
  <si>
    <t>Нотариальные услуги</t>
  </si>
  <si>
    <t>PRD.002.100017716_COM002019</t>
  </si>
  <si>
    <t>AGR.03.000043</t>
  </si>
  <si>
    <t>Договор № ОПиП-1 от 02.03.2020 г.</t>
  </si>
  <si>
    <t>AGR.03.000458</t>
  </si>
  <si>
    <t>AGR.03.000906</t>
  </si>
  <si>
    <t>Договор от 09.08.2023 № Д009223</t>
  </si>
  <si>
    <t>PRD.002.100017733_COM010001</t>
  </si>
  <si>
    <t>AGR.14.000241</t>
  </si>
  <si>
    <t>41 от 01.09.2012</t>
  </si>
  <si>
    <t>PRD.002.100017740_COM014002</t>
  </si>
  <si>
    <t>AGR.30.001053</t>
  </si>
  <si>
    <t>Договор подряда № КН-75/2022 от 03.10.2022</t>
  </si>
  <si>
    <t>PRD.002.100017751_COM004001</t>
  </si>
  <si>
    <t>AGR.06.000253</t>
  </si>
  <si>
    <t>Договор ННГ78/19-в от 04.06.2019г.</t>
  </si>
  <si>
    <t>PRD.002.100017757_COM004001</t>
  </si>
  <si>
    <t>AGR.06.000048</t>
  </si>
  <si>
    <t>ННГ02/18-70 от 13.08.2018 г.</t>
  </si>
  <si>
    <t>AGR.06.000210</t>
  </si>
  <si>
    <t>ННГ49/19-в от 12.04.2019 г.</t>
  </si>
  <si>
    <t>AGR.06.000540</t>
  </si>
  <si>
    <t>ННГ18/20-в от 16.03.2020</t>
  </si>
  <si>
    <t>AGR.06.000717</t>
  </si>
  <si>
    <t>ННГ19/21-в от 07.04.2021</t>
  </si>
  <si>
    <t>AGR.06.000889</t>
  </si>
  <si>
    <t>Договор №ННГ28/22-в от 29.06.2022</t>
  </si>
  <si>
    <t>PRD.002.100017758_COM006001</t>
  </si>
  <si>
    <t>AGR.08.001239</t>
  </si>
  <si>
    <t>СИН.02-16-397 от 25.11.2016г.</t>
  </si>
  <si>
    <t>PRD.002.100017759_COM004001</t>
  </si>
  <si>
    <t>AGR.004.000000049</t>
  </si>
  <si>
    <t>ННГ02/16-259 от 26.12.2016 г.</t>
  </si>
  <si>
    <t>AGR.06.000093</t>
  </si>
  <si>
    <t>ННГ04/18-12 от 09.11.2018 г.</t>
  </si>
  <si>
    <t>AGR.06.000260</t>
  </si>
  <si>
    <t>ННГ41/19-в от 18.03.2019 г.</t>
  </si>
  <si>
    <t>AGR.06.000592</t>
  </si>
  <si>
    <t>ННГ34/20-в от 02.07.2020г.</t>
  </si>
  <si>
    <t>AGR.06.000691</t>
  </si>
  <si>
    <t>Договор № ННГ12/20-и от 14.12.2020г.</t>
  </si>
  <si>
    <t>PRD.002.100017760_COM009001</t>
  </si>
  <si>
    <t>AGR.13.001218</t>
  </si>
  <si>
    <t>Договор поставки №СИБ9/21-в от 03.02.2021</t>
  </si>
  <si>
    <t>PRD.002.100017766_COM007001</t>
  </si>
  <si>
    <t>AGR.09.000009</t>
  </si>
  <si>
    <t>УНС02/18-130 от 02.07.2018</t>
  </si>
  <si>
    <t>AGR.09.000066</t>
  </si>
  <si>
    <t>УНС02/18-171 от 21.08.2018</t>
  </si>
  <si>
    <t>PRD.002.100017767_COM009001</t>
  </si>
  <si>
    <t>AGR.13.000233</t>
  </si>
  <si>
    <t>Договор №222/18-в от 17.12.2018 г.</t>
  </si>
  <si>
    <t>AGR.13.002087</t>
  </si>
  <si>
    <t>Договор №СИБ184/23-в от 07.12.2023</t>
  </si>
  <si>
    <t>PRD.002.100017768_COM009001</t>
  </si>
  <si>
    <t>AGR.13.000104</t>
  </si>
  <si>
    <t>Договор №84/18 от 23.05.2018г.</t>
  </si>
  <si>
    <t>AGR.13.000579</t>
  </si>
  <si>
    <t>Договор №СИБ41/19-в от 25.03.2019</t>
  </si>
  <si>
    <t>AGR.13.001019</t>
  </si>
  <si>
    <t>Договор №СИБ43/20-в от 23.03.2020</t>
  </si>
  <si>
    <t>AGR.13.001232</t>
  </si>
  <si>
    <t>Договор №СИБ 6/21-в от 26.01.2021 г.(31.12.2021)</t>
  </si>
  <si>
    <t>AGR.13.001265</t>
  </si>
  <si>
    <t>Договор №СИБ5/21-в от 16.03.2021 г. (31.12.2021)</t>
  </si>
  <si>
    <t>AGR.13.001657</t>
  </si>
  <si>
    <t>Договор №СИБ41/22-в от 07.04.2022</t>
  </si>
  <si>
    <t>AGR.13.001977</t>
  </si>
  <si>
    <t>Договор №СИБ35/23-в от 30.03.2023</t>
  </si>
  <si>
    <t>AGR.13.001980</t>
  </si>
  <si>
    <t>Договор №СИБ54/23-в от 16.05.2023</t>
  </si>
  <si>
    <t>PRD.002.100017779_COM010001</t>
  </si>
  <si>
    <t>AGR.14.000028</t>
  </si>
  <si>
    <t>Договор на проведение профилактической вакцинации против кле</t>
  </si>
  <si>
    <t>PRD.002.100017799_COM001000</t>
  </si>
  <si>
    <t>AGR.001.000001291</t>
  </si>
  <si>
    <t>№18684C2005 от 21.05.2020</t>
  </si>
  <si>
    <t>PRD.002.100017799_COM016003</t>
  </si>
  <si>
    <t>AGR.41.000103</t>
  </si>
  <si>
    <t>Договор № 20753С2107 от 19.07.2021 (с ООО "Тайм Лайн")</t>
  </si>
  <si>
    <t>PRD.002.100017801_COM005001</t>
  </si>
  <si>
    <t>AGR.07.000319</t>
  </si>
  <si>
    <t>Договор № КН02/19-27 от 01.01.2019г.</t>
  </si>
  <si>
    <t>AGR.07.002042</t>
  </si>
  <si>
    <t>Договор КН02/21-35 от 01.01.2021</t>
  </si>
  <si>
    <t>PRD.002.100017808_COM009001</t>
  </si>
  <si>
    <t>AGR.13.001752</t>
  </si>
  <si>
    <t>Договор №АМЕ-22-00285 от 15.09.2022</t>
  </si>
  <si>
    <t>PRD.002.100017808_COM011001</t>
  </si>
  <si>
    <t>AGR.15.001047</t>
  </si>
  <si>
    <t>АМЕ-19-00105 от 06.02.2019г.</t>
  </si>
  <si>
    <t>AGR.15.001048</t>
  </si>
  <si>
    <t>АМЕ-19-00106 от 06.02.2019г.</t>
  </si>
  <si>
    <t>AGR.15.001564</t>
  </si>
  <si>
    <t>АМЕ-19-00713 от 11.07.2019</t>
  </si>
  <si>
    <t>PRD.002.100017811_COM007001</t>
  </si>
  <si>
    <t>AGR.007.000000043</t>
  </si>
  <si>
    <t>№ 7 от 08.12.2016 г.</t>
  </si>
  <si>
    <t>AGR.007.000000044</t>
  </si>
  <si>
    <t>№ 23 от 08.12.2016 г.</t>
  </si>
  <si>
    <t>AGR.09.000642</t>
  </si>
  <si>
    <t>УНС 02/19-294 от 24.12.2019</t>
  </si>
  <si>
    <t>PRD.002.100017818_COM009001</t>
  </si>
  <si>
    <t>AGR.13.000226</t>
  </si>
  <si>
    <t>Договор пожертвования денежных средств №193/18-в от 30.11.20</t>
  </si>
  <si>
    <t>AGR.13.000464</t>
  </si>
  <si>
    <t>Договор пожертвования денежных средств №СИБ79/19-в от 30.05.</t>
  </si>
  <si>
    <t>AGR.13.000706</t>
  </si>
  <si>
    <t>Договор пожертвования денежных средств №СИБ191/19-в от 21.11</t>
  </si>
  <si>
    <t>AGR.13.001104</t>
  </si>
  <si>
    <t>Договор пожертвования денежных средств № СИБ164/20-в от 06.1</t>
  </si>
  <si>
    <t>AGR.13.001493</t>
  </si>
  <si>
    <t>Договор пожертвования денежных средств № СИБ 197/21-в от 07.</t>
  </si>
  <si>
    <t>AGR.13.001832</t>
  </si>
  <si>
    <t>Договор №СИБ183/22-в от 01.12.2022</t>
  </si>
  <si>
    <t>AGR.13.002105</t>
  </si>
  <si>
    <t>Договор №СИБ190/23-в от 11.12.2023</t>
  </si>
  <si>
    <t>PRD.002.100017819_COM010001</t>
  </si>
  <si>
    <t>AGR.14.000070</t>
  </si>
  <si>
    <t>Доп. соглашение №2 от 29.12.18 к договору № 2.02.08-16 от 15</t>
  </si>
  <si>
    <t>AGR.14.000204</t>
  </si>
  <si>
    <t>доп.соглашение №3 к договору 2.02.08-16 от 15.11.2016</t>
  </si>
  <si>
    <t>AGR.14.000492</t>
  </si>
  <si>
    <t>Договор №2.02.01-23 от 26.01.2023</t>
  </si>
  <si>
    <t>PRD.002.100017819_COM011001</t>
  </si>
  <si>
    <t>AGR.15.000138</t>
  </si>
  <si>
    <t>4131819352/СЗ02/18-192 от 13.06.2018г.</t>
  </si>
  <si>
    <t>AGR.15.007022</t>
  </si>
  <si>
    <t>СЗ02/22-770 от 21.12.2022</t>
  </si>
  <si>
    <t>PRD.002.100017820_COM010001</t>
  </si>
  <si>
    <t>AGR.014.000000752</t>
  </si>
  <si>
    <t>Договор аренды нежилого помещения от 15.11.16г.</t>
  </si>
  <si>
    <t>AGR.14.000249</t>
  </si>
  <si>
    <t>PRD.002.100017821_COM009001</t>
  </si>
  <si>
    <t>AGR.13.000013</t>
  </si>
  <si>
    <t>Договор №92/18-в от 04.06.2018</t>
  </si>
  <si>
    <t>AGR.13.000146</t>
  </si>
  <si>
    <t>Договор №150/18-В от 06.09.18</t>
  </si>
  <si>
    <t>AGR.13.000665</t>
  </si>
  <si>
    <t>Договор №167/19-в от 14.10.2019</t>
  </si>
  <si>
    <t>AGR.13.000690</t>
  </si>
  <si>
    <t>AGR.13.000757</t>
  </si>
  <si>
    <t>Договор №СИБ235/19-в от 18.12.2019</t>
  </si>
  <si>
    <t>AGR.13.001502</t>
  </si>
  <si>
    <t>Договор поставки №СИБ218/21-в от 17.12.2021</t>
  </si>
  <si>
    <t>PRD.002.100017822_COM006001</t>
  </si>
  <si>
    <t>AGR.08.000412</t>
  </si>
  <si>
    <t>СИН.02.18-421 от 21.12.2018</t>
  </si>
  <si>
    <t>AGR.08.001116</t>
  </si>
  <si>
    <t>Договор СИН.02.19-446 от 20.12.2019</t>
  </si>
  <si>
    <t>PRD.002.100017827_COM002019</t>
  </si>
  <si>
    <t>AGR.03.000840</t>
  </si>
  <si>
    <t>Договор на выполнение работ № Д003023 от 09.02.2023</t>
  </si>
  <si>
    <t>PRD.002.100017835_COM006001</t>
  </si>
  <si>
    <t>AGR.006.000001296</t>
  </si>
  <si>
    <t>№ СИН.02.17-372 от 06.12.2017г</t>
  </si>
  <si>
    <t>AGR.08.000085</t>
  </si>
  <si>
    <t>№ СИН.02.17-393 от 27.12.2017г</t>
  </si>
  <si>
    <t>AGR.08.000665</t>
  </si>
  <si>
    <t>№ СИН.02.19-95 от 03.04.2019г</t>
  </si>
  <si>
    <t>AGR.08.001641</t>
  </si>
  <si>
    <t>СИН.02.20-212 от 16.09.2020г</t>
  </si>
  <si>
    <t>AGR.08.002203</t>
  </si>
  <si>
    <t>СИН.04.21-61 от 08.11.2021г</t>
  </si>
  <si>
    <t>PRD.002.100017835_COM011001</t>
  </si>
  <si>
    <t>AGR.15.001357</t>
  </si>
  <si>
    <t>Счет № 605 от 23.04.2019 г.</t>
  </si>
  <si>
    <t>AGR.15.002898</t>
  </si>
  <si>
    <t>Счет № 707 от 13.05.2020 г.</t>
  </si>
  <si>
    <t>PRD.002.100017839_COM010001</t>
  </si>
  <si>
    <t>AGR.14.000142</t>
  </si>
  <si>
    <t>Договор №68/2019 от 19.06.2019</t>
  </si>
  <si>
    <t>AGR.14.000256</t>
  </si>
  <si>
    <t>Договор № 116/2016 от 23.12.2016 г</t>
  </si>
  <si>
    <t>PRD.002.100017840_COM009001</t>
  </si>
  <si>
    <t>AGR.13.000768</t>
  </si>
  <si>
    <t>Договор №СИБ155/19-в от 10.09.2019</t>
  </si>
  <si>
    <t>PRD.002.100017840_COM011001</t>
  </si>
  <si>
    <t>AGR.15.001521</t>
  </si>
  <si>
    <t>СЗ02/19-281 от 04.07.2019</t>
  </si>
  <si>
    <t>AGR.15.004858</t>
  </si>
  <si>
    <t>СЗ02/21-460 от 20.08.2021</t>
  </si>
  <si>
    <t>AGR.15.006257</t>
  </si>
  <si>
    <t>PRD.002.100017847_COM007001</t>
  </si>
  <si>
    <t>AGR.007.000000268</t>
  </si>
  <si>
    <t>УНС02/18-55 от 26.03.2018</t>
  </si>
  <si>
    <t>PRD.002.100017853_COM010001</t>
  </si>
  <si>
    <t>AGR.14.000150</t>
  </si>
  <si>
    <t>AGR.14.000155</t>
  </si>
  <si>
    <t>PRD.002.100017859_COM006001</t>
  </si>
  <si>
    <t>AGR.08.001526</t>
  </si>
  <si>
    <t>СИН.02.20-206 от 11.09.2020</t>
  </si>
  <si>
    <t>AGR.08.003026</t>
  </si>
  <si>
    <t>СИН.02.23-219 от 16.08.2023</t>
  </si>
  <si>
    <t>PRD.002.100017862_COM010001</t>
  </si>
  <si>
    <t>AGR.14.000217</t>
  </si>
  <si>
    <t>Реализация СИЗ</t>
  </si>
  <si>
    <t>PRD.002.100017864_COM007001</t>
  </si>
  <si>
    <t>AGR.09.000795</t>
  </si>
  <si>
    <t>Е13849454 от 19.08.2013 г.</t>
  </si>
  <si>
    <t>AGR.09.000806</t>
  </si>
  <si>
    <t>Договор №PRM02057 от 21.10.2013</t>
  </si>
  <si>
    <t>AGR.09.001712</t>
  </si>
  <si>
    <t>УНС02/23-55 от 16.05.2023</t>
  </si>
  <si>
    <t>PRD.002.100017866_COM004001</t>
  </si>
  <si>
    <t>AGR.06.000595</t>
  </si>
  <si>
    <t>Договор №ННГ40/20-в от 21.07.2020</t>
  </si>
  <si>
    <t>PRD.002.100017868_COM010001</t>
  </si>
  <si>
    <t>AGR.014.000000749</t>
  </si>
  <si>
    <t>Договор № 1Д-2016 от 15.11.2016г</t>
  </si>
  <si>
    <t>AGR.14.000250</t>
  </si>
  <si>
    <t>Не использовать_Договор № 1Д-2016 от 15.11.2016г</t>
  </si>
  <si>
    <t>PRD.002.100017872_COM001000</t>
  </si>
  <si>
    <t>AGR.01.001294</t>
  </si>
  <si>
    <t>PRD.002.100017872_COM011001</t>
  </si>
  <si>
    <t>AGR.15.000278</t>
  </si>
  <si>
    <t>ОЭ04/004463/СЗ02/18-307 от 17.08.2018</t>
  </si>
  <si>
    <t>AGR.15.000709</t>
  </si>
  <si>
    <t>62715 от 01.11.2018г./СЗ02/18-448 от 10.12.2018г.</t>
  </si>
  <si>
    <t>AGR.15.005252</t>
  </si>
  <si>
    <t>СЗ02/21-653 / ОЭ04/004462 от 23.11.2021</t>
  </si>
  <si>
    <t>PRD.002.100017873_COM006001</t>
  </si>
  <si>
    <t>AGR.08.000285</t>
  </si>
  <si>
    <t>СИН.02.18-352/302/2018 от 29.12.2018</t>
  </si>
  <si>
    <t>AGR.08.000338</t>
  </si>
  <si>
    <t>СИН.02.18-351/300/2018 от 29.12.2018</t>
  </si>
  <si>
    <t>AGR.08.000339</t>
  </si>
  <si>
    <t>СИН.02.18-350/301/2018 от 29.12.2018</t>
  </si>
  <si>
    <t>AGR.08.003071</t>
  </si>
  <si>
    <t>66/ИКС/23//СИН.02.23-192 от 18.07.2023</t>
  </si>
  <si>
    <t>PRD.002.100017873_COM011001</t>
  </si>
  <si>
    <t>AGR.15.003148</t>
  </si>
  <si>
    <t>Соглашение об установлении сервитута 24/2020 от 18.06.2020 (</t>
  </si>
  <si>
    <t>AGR.15.003149</t>
  </si>
  <si>
    <t>Соглашение об установлении сервитута 25/2020 от 18.06.2020 (</t>
  </si>
  <si>
    <t>AGR.15.003150</t>
  </si>
  <si>
    <t>Соглашение об установлении сервитута № 26/2020 от 18.06.2020</t>
  </si>
  <si>
    <t>AGR.15.003151</t>
  </si>
  <si>
    <t>Соглашение об установлении сервитута 27/2020 от 18.06.2020 (</t>
  </si>
  <si>
    <t>AGR.15.003152</t>
  </si>
  <si>
    <t>Соглашение об установлении сервитута 28/2020 от 18.06.2020(д</t>
  </si>
  <si>
    <t>PRD.002.100017874_COM001000</t>
  </si>
  <si>
    <t>AGR.01.001414</t>
  </si>
  <si>
    <t>07.03.12-НФ02/22-94/64ПК-22 от 22.08.2022</t>
  </si>
  <si>
    <t>PRD.002.100017881_COM006001</t>
  </si>
  <si>
    <t>AGR.08.000711</t>
  </si>
  <si>
    <t>Договор ГПХ обслуживание ДЭС № СИН.02.19-187 от 01.06.2019</t>
  </si>
  <si>
    <t>PRD.002.100017882_COM010001</t>
  </si>
  <si>
    <t>AGR.14.000252</t>
  </si>
  <si>
    <t>Договор № 2 от 17.01.2017</t>
  </si>
  <si>
    <t>PRD.002.100017892_COM002019</t>
  </si>
  <si>
    <t>AGR.03.000141</t>
  </si>
  <si>
    <t>№ П-202/16 (Д01531600)</t>
  </si>
  <si>
    <t>PRD.002.100017892_COM011001</t>
  </si>
  <si>
    <t>AGR.15.001849</t>
  </si>
  <si>
    <t>СЗ02/19-243 от 18.06.2019</t>
  </si>
  <si>
    <t>PRD.002.100017894_COM011001</t>
  </si>
  <si>
    <t>AGR.15.000151</t>
  </si>
  <si>
    <t>1830-004172/СЗ02/18-210 от 25.06.2018г.</t>
  </si>
  <si>
    <t>AGR.15.000362</t>
  </si>
  <si>
    <t>6230005082/СЗ02/18-330 от 26.09.2018</t>
  </si>
  <si>
    <t>AGR.15.000550</t>
  </si>
  <si>
    <t>УВВ-77Д-0800-18/СЗ02/18-264 от 06.09.2018 г.</t>
  </si>
  <si>
    <t>AGR.15.000702</t>
  </si>
  <si>
    <t>6230005161/СЗ02-18-436 от 05.12.2018г.</t>
  </si>
  <si>
    <t>AGR.15.000957</t>
  </si>
  <si>
    <t>СЗ02/19-31 от 14.01.2019</t>
  </si>
  <si>
    <t>AGR.15.000992</t>
  </si>
  <si>
    <t>6230004783/СЗ02/17-270 от 20.11.2017г.</t>
  </si>
  <si>
    <t>AGR.15.001189</t>
  </si>
  <si>
    <t>6230005253/СЗ02/19-121 от 15.04.2019г</t>
  </si>
  <si>
    <t>AGR.15.001311</t>
  </si>
  <si>
    <t>6230005291/СЗ02/19-163 от 21.05.2019</t>
  </si>
  <si>
    <t>AGR.15.001338</t>
  </si>
  <si>
    <t>6230005291 /СЗ02/19-163 от 21.05.2019г</t>
  </si>
  <si>
    <t>AGR.15.001475</t>
  </si>
  <si>
    <t>6110005334 от 25.06.2019г.</t>
  </si>
  <si>
    <t>AGR.15.001569</t>
  </si>
  <si>
    <t>1930-006040/СЗ02/19-282 от 08.07.2019г.</t>
  </si>
  <si>
    <t>AGR.15.001631</t>
  </si>
  <si>
    <t>6230005356/СЗ02/19-311 от 19.07.2019</t>
  </si>
  <si>
    <t>AGR.15.001683</t>
  </si>
  <si>
    <t>1930-006251/6110005366 от 05.08.2019г.</t>
  </si>
  <si>
    <t>AGR.15.001716</t>
  </si>
  <si>
    <t>6230005394/СЗ02/19-356 от 14.08.2019</t>
  </si>
  <si>
    <t>AGR.15.001717</t>
  </si>
  <si>
    <t>6230005395/СЗ02/19-355 от 14.08.2019</t>
  </si>
  <si>
    <t>AGR.15.001813</t>
  </si>
  <si>
    <t>1930-007307/6230005413/СЗ02/19-402 от 02.09.2019</t>
  </si>
  <si>
    <t>AGR.15.001814</t>
  </si>
  <si>
    <t>1930-007308/6230005414/СЗ02/19-403 от 02.09.2019</t>
  </si>
  <si>
    <t>AGR.15.001815</t>
  </si>
  <si>
    <t>AGR.15.001816</t>
  </si>
  <si>
    <t>1930-007310/6230005415/СЗ02/19-404 от 02.09.2019</t>
  </si>
  <si>
    <t>AGR.15.002607</t>
  </si>
  <si>
    <t>AGR.15.003239</t>
  </si>
  <si>
    <t>2030-005766/6230005759/СЗ02/20-353 от 15.09.2020г.</t>
  </si>
  <si>
    <t>AGR.15.003387</t>
  </si>
  <si>
    <t>2030-006782/6230005829 / СЗ02/20-413 от 21.10.2020г.</t>
  </si>
  <si>
    <t>AGR.15.003625</t>
  </si>
  <si>
    <t>2030-010444/6110005936 / СЗ02/20-548 от 13.01.2021г.</t>
  </si>
  <si>
    <t>AGR.15.004492</t>
  </si>
  <si>
    <t>2130-003973 от 04.06.2021г / СЗ02/21-259 от 11.05.2021г.</t>
  </si>
  <si>
    <t>AGR.15.004862</t>
  </si>
  <si>
    <t>СЗ02/21-433 от 06.08.2021г / 2130-004718/6230006141 от 23.08</t>
  </si>
  <si>
    <t>AGR.15.005310</t>
  </si>
  <si>
    <t>СЗ02/21-622//2130-007023/УВВ-12-2926-21 от 26.11.2021</t>
  </si>
  <si>
    <t>AGR.15.006330</t>
  </si>
  <si>
    <t>Договор №СЗ02/22-334 от 08.06.2022</t>
  </si>
  <si>
    <t>AGR.15.008027</t>
  </si>
  <si>
    <t>PRD.002.100017899_COM007001</t>
  </si>
  <si>
    <t>AGR.09.000228</t>
  </si>
  <si>
    <t>УНС02/18-308 от 27.11.2018</t>
  </si>
  <si>
    <t>AGR.09.000623</t>
  </si>
  <si>
    <t>УНС02/19-264 от 25.11.2019</t>
  </si>
  <si>
    <t>AGR.09.001473</t>
  </si>
  <si>
    <t>УНС02/22-158 от 17.08.2022</t>
  </si>
  <si>
    <t>PRD.002.100017904_COM010001</t>
  </si>
  <si>
    <t>AGR.14.000253</t>
  </si>
  <si>
    <t>Договор № 2.2/КД/1116-558 от 09.12.2016</t>
  </si>
  <si>
    <t>PRD.002.100017905_COM005001</t>
  </si>
  <si>
    <t>AGR.07.000248</t>
  </si>
  <si>
    <t>81/РО-П//КН06/18-187 от 07.11.2018</t>
  </si>
  <si>
    <t>AGR.07.000846</t>
  </si>
  <si>
    <t>6337/РО-П/2019 от 24.10.2019</t>
  </si>
  <si>
    <t>AGR.07.001239</t>
  </si>
  <si>
    <t>1672/РО-П/2021 (КН06/21-12) от 11.01.21</t>
  </si>
  <si>
    <t>PRD.002.100017905_COM010001</t>
  </si>
  <si>
    <t>AGR.14.000059</t>
  </si>
  <si>
    <t>договор 335/РО-П от 07.11.2018</t>
  </si>
  <si>
    <t>AGR.14.000334</t>
  </si>
  <si>
    <t>Договор №КН/21/12-2020 от 21.12.2020</t>
  </si>
  <si>
    <t>AGR.14.000335</t>
  </si>
  <si>
    <t>Договор купли-продажи КН/21/12-2020 от 21.12.2020</t>
  </si>
  <si>
    <t>AGR.14.000340</t>
  </si>
  <si>
    <t>договор 5504/РО-П/2021 от 11.01.2021</t>
  </si>
  <si>
    <t>PRD.002.100017905_COM014001</t>
  </si>
  <si>
    <t>AGR.30.000182</t>
  </si>
  <si>
    <t>Договор № 8123/РО-П/2021 от 20.09.2021</t>
  </si>
  <si>
    <t>PRD.002.100017905_COM014003</t>
  </si>
  <si>
    <t>AGR.33.000100</t>
  </si>
  <si>
    <t>Договор №4794/РО-П/2019 от 23.07.2019</t>
  </si>
  <si>
    <t>PRD.002.100017907_COM005001</t>
  </si>
  <si>
    <t>AGR.07.000275</t>
  </si>
  <si>
    <t>КН02/19-21 от 01.01.2019</t>
  </si>
  <si>
    <t>AGR.07.000827</t>
  </si>
  <si>
    <t>Договор КН02/20-44 от 01.01.2020</t>
  </si>
  <si>
    <t>AGR.07.001280</t>
  </si>
  <si>
    <t>КН02/21-16 ОТ 01.01.2021Г.</t>
  </si>
  <si>
    <t>AGR.07.002177</t>
  </si>
  <si>
    <t>PRD.002.100017907_COM010001</t>
  </si>
  <si>
    <t>AGR.14.000094</t>
  </si>
  <si>
    <t>Договор №НГПТ-18/02/4-2019 от 18.02.2019</t>
  </si>
  <si>
    <t>PRD.002.100017909_COM010001</t>
  </si>
  <si>
    <t>AGR.14.000166</t>
  </si>
  <si>
    <t>решение об использовании земельного участка без предоставлен</t>
  </si>
  <si>
    <t>PRD.002.100017922_COM006001</t>
  </si>
  <si>
    <t>AGR.08.000538</t>
  </si>
  <si>
    <t>СИН.02.19-88 от 29.03.2019г.</t>
  </si>
  <si>
    <t>AGR.08.001125</t>
  </si>
  <si>
    <t>№ СИН.02.20-61 от 26.02.2020г.</t>
  </si>
  <si>
    <t>PRD.002.100017926_COM005001</t>
  </si>
  <si>
    <t>AGR.07.000297</t>
  </si>
  <si>
    <t>Дог. № КН06/19-77 от 01.01.19</t>
  </si>
  <si>
    <t>AGR.07.000769</t>
  </si>
  <si>
    <t>КН06/20-07 от 01.01.2020</t>
  </si>
  <si>
    <t>AGR.07.001035</t>
  </si>
  <si>
    <t>AGR.07.001230</t>
  </si>
  <si>
    <t>КН06/21-05 от 01.01.2021</t>
  </si>
  <si>
    <t>AGR.07.001544</t>
  </si>
  <si>
    <t>КН06/22-07 от 01.01.2022</t>
  </si>
  <si>
    <t>AGR.07.001844</t>
  </si>
  <si>
    <t>КН06/23-15 от 01.01.2023</t>
  </si>
  <si>
    <t>AGR.07.002079</t>
  </si>
  <si>
    <t>КН06/23-15 от 01.01.2023 USD</t>
  </si>
  <si>
    <t>AGR.07.002080</t>
  </si>
  <si>
    <t>КН06/22-07 от 01.01.2022 USD</t>
  </si>
  <si>
    <t>PRD.002.100017926_COM014001</t>
  </si>
  <si>
    <t>AGR.30.000500</t>
  </si>
  <si>
    <t>Договор ERW 0333 (72/2020) от 01.09.2020</t>
  </si>
  <si>
    <t>AGR.30.000501</t>
  </si>
  <si>
    <t>Договор ERW 0333 (72/2020) от 01.09.2020 (не использовать)</t>
  </si>
  <si>
    <t>AGR.30.001212</t>
  </si>
  <si>
    <t>Дополнительное соглашение №6 к договору ERW 0333 (72/2020) о</t>
  </si>
  <si>
    <t>PRD.002.100017933_COM002019</t>
  </si>
  <si>
    <t>AGR.03.000140</t>
  </si>
  <si>
    <t>№ Д00171700</t>
  </si>
  <si>
    <t>AGR.03.000479</t>
  </si>
  <si>
    <t>Договор поставки № Д012221 от 20.10.2021 г.</t>
  </si>
  <si>
    <t>PRD.002.100017940_COM010001</t>
  </si>
  <si>
    <t>AGR.14.000128</t>
  </si>
  <si>
    <t>ДОГОВОР НА ОКАЗАНИЕ ИНФОРМАЦИОННЫХ УСЛУГ №19-842</t>
  </si>
  <si>
    <t>AGR.14.000174</t>
  </si>
  <si>
    <t>ДОГОВОР НА ОКАЗАНИЕ ИНФОРМАЦИОННЫХ УСЛУГ №19-1425</t>
  </si>
  <si>
    <t>AGR.14.000278</t>
  </si>
  <si>
    <t>Сублицензионный договор № 2-1074 от 17.06.2020</t>
  </si>
  <si>
    <t>AGR.14.000372</t>
  </si>
  <si>
    <t>ДОГОВОР НА ОКАЗАНИЕ ИНФОРМАЦИОННЫХ УСЛУГ №21-1402</t>
  </si>
  <si>
    <t>AGR.14.000387</t>
  </si>
  <si>
    <t>Договор № 21-2251 от 23.11.2021</t>
  </si>
  <si>
    <t>AGR.14.000395</t>
  </si>
  <si>
    <t>ДОГОВОР ПОСТАВКИ ОБОРУДОВАНИЯ И ПРОГРАММНОГО ОБЕСПЕЧЕНИЯ №П2</t>
  </si>
  <si>
    <t>AGR.14.000408</t>
  </si>
  <si>
    <t>Договор на оказание иформационных услуг №22-512</t>
  </si>
  <si>
    <t>AGR.14.000425</t>
  </si>
  <si>
    <t>Сублицензионный договор № 22-1376 от 08.06.2022</t>
  </si>
  <si>
    <t>AGR.14.000459</t>
  </si>
  <si>
    <t>Договор поставки № П23-172 от 19.01.2023</t>
  </si>
  <si>
    <t>AGR.14.000481</t>
  </si>
  <si>
    <t>Сублиц. дог. №23-1478 от 03.07.2023</t>
  </si>
  <si>
    <t>PRD.002.100017950_COM005001</t>
  </si>
  <si>
    <t>AGR.07.000849</t>
  </si>
  <si>
    <t>Договор № КН02/21-42 от 01.01.2021</t>
  </si>
  <si>
    <t>AGR.07.000913</t>
  </si>
  <si>
    <t>Договор поставки № КН02/17-23 от 06.02.2017</t>
  </si>
  <si>
    <t>PRD.002.100017982_COM009001</t>
  </si>
  <si>
    <t>AGR.13.000778</t>
  </si>
  <si>
    <t>Договор поставки №СИБ225/19-в от 13.12.2019</t>
  </si>
  <si>
    <t>AGR.13.001176</t>
  </si>
  <si>
    <t>Договор поставки №СИБ145/20-в от 22.10.2020</t>
  </si>
  <si>
    <t>PRD.002.100017995_COM007001</t>
  </si>
  <si>
    <t>AGR.09.000799</t>
  </si>
  <si>
    <t>Парковочные абонементы</t>
  </si>
  <si>
    <t>PRD.002.100017997_COM006001</t>
  </si>
  <si>
    <t>AGR.08.001240</t>
  </si>
  <si>
    <t>PRD.002.100018009_COM002019</t>
  </si>
  <si>
    <t>AGR.03.000825</t>
  </si>
  <si>
    <t>Договор поставки от 27.12.2022 № Д013222</t>
  </si>
  <si>
    <t>PRD.002.100018019_COM005001</t>
  </si>
  <si>
    <t>AGR.07.000836</t>
  </si>
  <si>
    <t>Договор подряда № 7 от 13.02.2020 г.</t>
  </si>
  <si>
    <t>PRD.002.100018023_COM010001</t>
  </si>
  <si>
    <t>AGR.14.000188</t>
  </si>
  <si>
    <t>Реализация</t>
  </si>
  <si>
    <t>AGR.14.000189</t>
  </si>
  <si>
    <t>PRD.002.100018027_COM010001</t>
  </si>
  <si>
    <t>AGR.14.000114</t>
  </si>
  <si>
    <t>AGR.14.000318</t>
  </si>
  <si>
    <t>Договор НГПТ-11/12-2020 от 10.12.2020</t>
  </si>
  <si>
    <t>PRD.002.100018030_COM010001</t>
  </si>
  <si>
    <t>AGR.14.000226</t>
  </si>
  <si>
    <t>PRD.002.100018032_COM010001</t>
  </si>
  <si>
    <t>AGR.14.000224</t>
  </si>
  <si>
    <t>PRD.002.100018033_COM010001</t>
  </si>
  <si>
    <t>AGR.14.000173</t>
  </si>
  <si>
    <t>PRD.002.100018035_COM010001</t>
  </si>
  <si>
    <t>AGR.14.000319</t>
  </si>
  <si>
    <t>Договор НГПТ-10/12-2020 от 10.12.2020</t>
  </si>
  <si>
    <t>AGR.14.000320</t>
  </si>
  <si>
    <t>Договор № НГПТ-10/12-2020 от 10.12.2020</t>
  </si>
  <si>
    <t>PRD.002.100018036_COM010001</t>
  </si>
  <si>
    <t>AGR.14.000359</t>
  </si>
  <si>
    <t>Договор купли-продажи имущества №НГПТ 21/05/21 от 21.05.21</t>
  </si>
  <si>
    <t>AGR.14.000360</t>
  </si>
  <si>
    <t>НГПТ 21/05/21 купли-продажи имущества от 21.05.2021г.</t>
  </si>
  <si>
    <t>PRD.002.100018039_COM010001</t>
  </si>
  <si>
    <t>AGR.14.000227</t>
  </si>
  <si>
    <t>PRD.002.100018043_COM010001</t>
  </si>
  <si>
    <t>AGR.14.000214</t>
  </si>
  <si>
    <t>AGR.14.000218</t>
  </si>
  <si>
    <t>реализация с/о</t>
  </si>
  <si>
    <t>PRD.002.100018058_COM010001</t>
  </si>
  <si>
    <t>AGR.14.000139</t>
  </si>
  <si>
    <t>Основной Догвор</t>
  </si>
  <si>
    <t>AGR.14.000220</t>
  </si>
  <si>
    <t>AGR.14.000228</t>
  </si>
  <si>
    <t>PRD.002.100018062_COM005001</t>
  </si>
  <si>
    <t>AGR.07.000790</t>
  </si>
  <si>
    <t>Договор № 1 от 14.01.2020 г.</t>
  </si>
  <si>
    <t>PRD.002.100018062_COM010001</t>
  </si>
  <si>
    <t>AGR.14.000223</t>
  </si>
  <si>
    <t>PRD.002.100018063_COM005001</t>
  </si>
  <si>
    <t>AGR.07.000791</t>
  </si>
  <si>
    <t>Договор № 2 от 14.01.2020 г.</t>
  </si>
  <si>
    <t>PRD.002.100018063_COM010001</t>
  </si>
  <si>
    <t>AGR.14.000219</t>
  </si>
  <si>
    <t>PRD.002.100018064_COM010001</t>
  </si>
  <si>
    <t>AGR.14.000221</t>
  </si>
  <si>
    <t>PRD.002.100018070_COM002019</t>
  </si>
  <si>
    <t>AGR.03.000113</t>
  </si>
  <si>
    <t>Д01881900</t>
  </si>
  <si>
    <t>PRD.002.100018071_COM002019</t>
  </si>
  <si>
    <t>AGR.03.000287</t>
  </si>
  <si>
    <t>Договор транспортно-экспедиционного обслуживания (договор п</t>
  </si>
  <si>
    <t>AGR.03.000401</t>
  </si>
  <si>
    <t>договор транспортно-экспедиционного обслуживания №ИЖПК/64 от</t>
  </si>
  <si>
    <t>AGR.03.000534</t>
  </si>
  <si>
    <t>Договор транспортно-экспедиционного обслуживания (публичная</t>
  </si>
  <si>
    <t>PRD.002.100018072_COM001000</t>
  </si>
  <si>
    <t>AGR.01.000258</t>
  </si>
  <si>
    <t>C-MSKZ-19-01051 от 18.06.2019</t>
  </si>
  <si>
    <t>AGR.01.000496</t>
  </si>
  <si>
    <t>Счет №C-MSKZ-19-01051 от 23.12.2019</t>
  </si>
  <si>
    <t>AGR.01.000988</t>
  </si>
  <si>
    <t>C-MSKZ-21-02583 от 14.10.2021</t>
  </si>
  <si>
    <t>PRD.002.100018072_COM011001</t>
  </si>
  <si>
    <t>AGR.15.000282</t>
  </si>
  <si>
    <t>№ C-MSKZ -18-01726/CЗ02/18-252 от 23 августа 2018 г</t>
  </si>
  <si>
    <t>AGR.15.003078</t>
  </si>
  <si>
    <t>СЗ02/20-285/C-MSKZ-20-01420 от 24 июля 2020 г</t>
  </si>
  <si>
    <t>AGR.15.004849</t>
  </si>
  <si>
    <t>СЗ02/21-365 //С-МЭКГ -21-01263 от 17.08.2021 г</t>
  </si>
  <si>
    <t>PRD.002.100018072_COM014001</t>
  </si>
  <si>
    <t>AGR.30.000167</t>
  </si>
  <si>
    <t>Договор C-MSKZ-15-00780 от 03.08.2015г.</t>
  </si>
  <si>
    <t>PRD.002.100018075_COM002019</t>
  </si>
  <si>
    <t>AGR.03.000111</t>
  </si>
  <si>
    <t>Договор поставки № Д01811900</t>
  </si>
  <si>
    <t>AGR.03.000384</t>
  </si>
  <si>
    <t>Договор поставки №Д003721 от 16.04.2021 г.</t>
  </si>
  <si>
    <t>PRD.002.100018075_COM007001</t>
  </si>
  <si>
    <t>AGR.09.000830</t>
  </si>
  <si>
    <t>УНС02/17-390 от 15.03.2018</t>
  </si>
  <si>
    <t>PRD.002.100018076_COM006001</t>
  </si>
  <si>
    <t>AGR.08.001443</t>
  </si>
  <si>
    <t>24/км-20//СИН.02.20-137 от 17.06.2020</t>
  </si>
  <si>
    <t>AGR.08.002385</t>
  </si>
  <si>
    <t>СИН.02.22-112 от 15.04.2022г.</t>
  </si>
  <si>
    <t>AGR.08.002924</t>
  </si>
  <si>
    <t>СИН.02.23-130 от 15.05.2023</t>
  </si>
  <si>
    <t>PRD.002.100018078_COM007001</t>
  </si>
  <si>
    <t>AGR.09.000294</t>
  </si>
  <si>
    <t>ДС №3 от 04.12.2018 к договору УНС02/17-32 от 15.03.2017</t>
  </si>
  <si>
    <t>AGR.09.000726</t>
  </si>
  <si>
    <t>ДС №4 от 23.12.2019 к договору УНС02/17-32 от 15.03.2017</t>
  </si>
  <si>
    <t>AGR.09.001050</t>
  </si>
  <si>
    <t>УНС02/20-157 от 04.12.2020</t>
  </si>
  <si>
    <t>AGR.09.001273</t>
  </si>
  <si>
    <t>УНС02/21-157 от 17.11.2021</t>
  </si>
  <si>
    <t>AGR.09.001523</t>
  </si>
  <si>
    <t>УНС02/22-188 от 26.10.2022</t>
  </si>
  <si>
    <t>AGR.09.001857</t>
  </si>
  <si>
    <t>УНС02/23-168 от 17.11.2023</t>
  </si>
  <si>
    <t>PRD.002.100018078_COM011001</t>
  </si>
  <si>
    <t>AGR.15.000670</t>
  </si>
  <si>
    <t>СЗ02/18-331 от 17.09.2018</t>
  </si>
  <si>
    <t>PRD.002.100018083_COM004001</t>
  </si>
  <si>
    <t>AGR.06.000204</t>
  </si>
  <si>
    <t>Договор № ННГ6/19-и от 14.03.2019г</t>
  </si>
  <si>
    <t>AGR.06.000226</t>
  </si>
  <si>
    <t>Договор 2019</t>
  </si>
  <si>
    <t>AGR.06.000779</t>
  </si>
  <si>
    <t>Договор № ННГ8/21-и от 28.10.2021г</t>
  </si>
  <si>
    <t>AGR.06.000927</t>
  </si>
  <si>
    <t>Договор №ННГ10/22-и от 01.12.2022</t>
  </si>
  <si>
    <t>PRD.002.100018097_COM006001</t>
  </si>
  <si>
    <t>AGR.08.002780</t>
  </si>
  <si>
    <t>СИН.02.22-423 от 27.12.2022</t>
  </si>
  <si>
    <t>PRD.002.100018100_COM006001</t>
  </si>
  <si>
    <t>AGR.006.000000120</t>
  </si>
  <si>
    <t>СИН.02.18-51 от 20.02.2018г.</t>
  </si>
  <si>
    <t>AGR.08.000243</t>
  </si>
  <si>
    <t>СИН.02.18-265 от 12.09.2018г.</t>
  </si>
  <si>
    <t>PRD.002.100018102_COM002019</t>
  </si>
  <si>
    <t>AGR.03.000196</t>
  </si>
  <si>
    <t>Договор поставки № СГСУ.Н10/25-12-19 (Д03221900) от 25.12.20</t>
  </si>
  <si>
    <t>PRD.002.100018109_COM009001</t>
  </si>
  <si>
    <t>AGR.13.000082</t>
  </si>
  <si>
    <t>Договор №8661U4621 2С от 01.08.2018</t>
  </si>
  <si>
    <t>AGR.13.000299</t>
  </si>
  <si>
    <t>Договор №61U1190 С0003 от 01.01.2019</t>
  </si>
  <si>
    <t>AGR.13.000629</t>
  </si>
  <si>
    <t>Договор №СИБ54/19-в от 12.04.2019</t>
  </si>
  <si>
    <t>AGR.13.001403</t>
  </si>
  <si>
    <t>Договор №СИБ115/21-в от 01.08.2021 (ДО 31.07.2023)</t>
  </si>
  <si>
    <t>AGR.13.001549</t>
  </si>
  <si>
    <t>Договор №СИБ214/21-в от 15.12.2021</t>
  </si>
  <si>
    <t>PRD.002.100018110_COM001000</t>
  </si>
  <si>
    <t>AGR.01.000137</t>
  </si>
  <si>
    <t>AGR.01.000687</t>
  </si>
  <si>
    <t>AGR.01.000857</t>
  </si>
  <si>
    <t>б/н от 09.06.2021</t>
  </si>
  <si>
    <t>AGR.01.001442</t>
  </si>
  <si>
    <t>AGR.01.001500</t>
  </si>
  <si>
    <t>AGR.01.001974</t>
  </si>
  <si>
    <t>PRD.002.100018110_COM005001</t>
  </si>
  <si>
    <t>AGR.07.001313</t>
  </si>
  <si>
    <t>AGR.07.001622</t>
  </si>
  <si>
    <t>NF01/20-20 от 14.10.2020г.</t>
  </si>
  <si>
    <t>AGR.07.001893</t>
  </si>
  <si>
    <t>Партия ноябрь 2022_№НФ01/18-26 от 03.12.18</t>
  </si>
  <si>
    <t>AGR.07.001930</t>
  </si>
  <si>
    <t>Партия март 2023_№НФ01/18-26 от 03.12.18</t>
  </si>
  <si>
    <t>AGR.07.002076</t>
  </si>
  <si>
    <t>Партия октябрь 2023_№НФ01/18-26 от 03.12.18</t>
  </si>
  <si>
    <t>AGR.07.002107</t>
  </si>
  <si>
    <t>Партия ноябрь 2023_№НФ01/18-26 от 03.12.18</t>
  </si>
  <si>
    <t>AGR.07.002111</t>
  </si>
  <si>
    <t>Партия ноябрь 2023_CNY_№НФ01/18-26 от 03.12.18</t>
  </si>
  <si>
    <t>AGR.07.002139</t>
  </si>
  <si>
    <t>Партия декабрь 2023_№НФ01/18-26 от 03.12.18</t>
  </si>
  <si>
    <t>AGR.07.002141</t>
  </si>
  <si>
    <t>Партия декабрь 2023_CNY_№НФ01/18-26 от 03.12.18</t>
  </si>
  <si>
    <t>PRD.002.100018110_COM006001</t>
  </si>
  <si>
    <t>AGR.08.000581</t>
  </si>
  <si>
    <t>Договор №NF 01/17-10 от 30.06.2017г.</t>
  </si>
  <si>
    <t>AGR.08.002347</t>
  </si>
  <si>
    <t>Договор №NF 01/18-38 от 25.12.2018г.</t>
  </si>
  <si>
    <t>PRD.002.100018110_COM007001</t>
  </si>
  <si>
    <t>AGR.09.000325</t>
  </si>
  <si>
    <t>AGR.09.001359</t>
  </si>
  <si>
    <t>Контракт NF01/20-20 от 14.10.2020</t>
  </si>
  <si>
    <t>AGR.09.001693</t>
  </si>
  <si>
    <t>ДС №34 от 28.02.2023 к договору НФ01/18-24 от 21.11.2018 USD</t>
  </si>
  <si>
    <t>PRD.002.100018110_COM009001</t>
  </si>
  <si>
    <t>AGR.13.000616</t>
  </si>
  <si>
    <t>Контракт NF01/18-38 от 25.12.2018</t>
  </si>
  <si>
    <t>PRD.002.100018110_COM014002</t>
  </si>
  <si>
    <t>AGR.32.000040</t>
  </si>
  <si>
    <t>Договор № КН-35-2021 от 09.06.2021 г.</t>
  </si>
  <si>
    <t>AGR.32.000296</t>
  </si>
  <si>
    <t>NF 01/20-20 от 14.10.2020</t>
  </si>
  <si>
    <t>AGR.32.000305</t>
  </si>
  <si>
    <t>AGR.32.000352</t>
  </si>
  <si>
    <t>PRD.002.100018110_COM014003</t>
  </si>
  <si>
    <t>AGR.33.000111</t>
  </si>
  <si>
    <t>Контракт на поставку нефти № MRS-NU-07/16/01 от 24.06.2016 (</t>
  </si>
  <si>
    <t>AGR.33.000112</t>
  </si>
  <si>
    <t>Договор № NU-24-2021 от 09.06.2021г</t>
  </si>
  <si>
    <t>AGR.33.000157</t>
  </si>
  <si>
    <t>F 01/20-29 от 07.12.2020</t>
  </si>
  <si>
    <t>AGR.33.000161</t>
  </si>
  <si>
    <t>PRD.002.100018110_COM014008</t>
  </si>
  <si>
    <t>AGR.32.000448</t>
  </si>
  <si>
    <t>Контракт № OSH/23-25 от 01.06.2023</t>
  </si>
  <si>
    <t>AGR.37.000098</t>
  </si>
  <si>
    <t>PRD.002.100018118_COM006001</t>
  </si>
  <si>
    <t>AGR.08.000432</t>
  </si>
  <si>
    <t>Акт №10 от 11.01.2019г.</t>
  </si>
  <si>
    <t>PRD.002.100018119_COM006001</t>
  </si>
  <si>
    <t>AGR.08.000418</t>
  </si>
  <si>
    <t>СИН.02.19-8 от 16.01.2019г</t>
  </si>
  <si>
    <t>AGR.08.001681</t>
  </si>
  <si>
    <t>СИН.02.20-280 от 16.11.2020</t>
  </si>
  <si>
    <t>AGR.08.002252</t>
  </si>
  <si>
    <t>СИН.02.21-228 от 21.09.2021</t>
  </si>
  <si>
    <t>AGR.08.002824</t>
  </si>
  <si>
    <t>СИН.02.22-307 от 07.12.2022</t>
  </si>
  <si>
    <t>PRD.002.100018119_COM007001</t>
  </si>
  <si>
    <t>AGR.007.000000227</t>
  </si>
  <si>
    <t>УНС02/17-380 от 18.12.2017</t>
  </si>
  <si>
    <t>AGR.09.000290</t>
  </si>
  <si>
    <t>УНС02/18-295 от 21.12.2018</t>
  </si>
  <si>
    <t>AGR.09.000881</t>
  </si>
  <si>
    <t>ДС №6 от 01.05.2020 к договору УНС02/17-380 от 18.12.2017</t>
  </si>
  <si>
    <t>PRD.002.100018119_COM009001</t>
  </si>
  <si>
    <t>AGR.13.000839</t>
  </si>
  <si>
    <t>Договор №СИБ231/19-в от 20.12.2019г.</t>
  </si>
  <si>
    <t>AGR.13.001204</t>
  </si>
  <si>
    <t>Договор №СИБ177/20-в от 21.12.2020г.( до 31.12.2022)</t>
  </si>
  <si>
    <t>AGR.13.001876</t>
  </si>
  <si>
    <t>Договор №СИБ200/22-в от 19.12.2022</t>
  </si>
  <si>
    <t>AGR.13.002177</t>
  </si>
  <si>
    <t>Договор №СИБ196/23-в от 19.12.2023</t>
  </si>
  <si>
    <t>AGR.13.002180</t>
  </si>
  <si>
    <t>Договор №СИБ4/24-в от 12.01.2024</t>
  </si>
  <si>
    <t>PRD.002.100018119_COM011001</t>
  </si>
  <si>
    <t>AGR.15.000167</t>
  </si>
  <si>
    <t>СЗ02/18-235 от 10.07.2018г.</t>
  </si>
  <si>
    <t>AGR.15.000934</t>
  </si>
  <si>
    <t>СЗ02/19-3 от 15.01.2019 г.</t>
  </si>
  <si>
    <t>PRD.002.100018123_COM005001</t>
  </si>
  <si>
    <t>AGR.07.000626</t>
  </si>
  <si>
    <t>Договор №КН06/19-220/Д15/07/2019 от 15.07.19</t>
  </si>
  <si>
    <t>PRD.002.100018123_COM006001</t>
  </si>
  <si>
    <t>AGR.08.001980</t>
  </si>
  <si>
    <t>СИН.02.21-138 от 01.06.2021г.</t>
  </si>
  <si>
    <t>AGR.08.002262</t>
  </si>
  <si>
    <t>СИН.02.21-335 от 08.12.2021г.</t>
  </si>
  <si>
    <t>AGR.08.002817</t>
  </si>
  <si>
    <t>СИН.02.22-417 от 21.12.2022г.</t>
  </si>
  <si>
    <t>AGR.08.003228</t>
  </si>
  <si>
    <t>AGR.08.003251</t>
  </si>
  <si>
    <t>ЧС(н) 12-24/А СМР от 11.12.2023</t>
  </si>
  <si>
    <t>PRD.002.100018123_COM007001</t>
  </si>
  <si>
    <t>AGR.09.000197</t>
  </si>
  <si>
    <t>ДС №4 от 13.12.2018 к договору ЧС(Н)008-17 от 01.09.2017</t>
  </si>
  <si>
    <t>AGR.09.000627</t>
  </si>
  <si>
    <t>ДС №5 от 05.12.2019 к договору ЧС(Н)008-17 от 01.09.2017</t>
  </si>
  <si>
    <t>AGR.09.000866</t>
  </si>
  <si>
    <t>ДС №6 от 13.05.2020 к договору ЧС(Н)008-17 от 01.09.2017</t>
  </si>
  <si>
    <t>AGR.09.000883</t>
  </si>
  <si>
    <t>ДС №7 от 14.05.2020 к договору ЧС(Н)008-17 от 01.09.2017</t>
  </si>
  <si>
    <t>AGR.09.000905</t>
  </si>
  <si>
    <t>ДС №8 от 16.07.2020 к договору ЧС(Н)008-17 от 01.09.2017</t>
  </si>
  <si>
    <t>AGR.09.000955</t>
  </si>
  <si>
    <t>ДС №9 от 28.10.2020 к договору ЧС(Н)008-17 от 01.09.2017</t>
  </si>
  <si>
    <t>AGR.09.000981</t>
  </si>
  <si>
    <t>ДС №10 от 20.11.2020 к договору ЧС(Н)008-17 от 01.09.2017</t>
  </si>
  <si>
    <t>AGR.09.001160</t>
  </si>
  <si>
    <t>ДС №11 от 30.06.2021 к договору ЧС(Н)008-17 от 01.09.2017</t>
  </si>
  <si>
    <t>PRD.002.100018123_COM010001</t>
  </si>
  <si>
    <t>AGR.14.000078</t>
  </si>
  <si>
    <t>договор Д26/12/2018 от 01.01.2019</t>
  </si>
  <si>
    <t>AGR.14.000328</t>
  </si>
  <si>
    <t>договор 03/21-НПП от 23.10.2020</t>
  </si>
  <si>
    <t>AGR.14.000399</t>
  </si>
  <si>
    <t>договор Д26/12/2021 от 01.01.2022</t>
  </si>
  <si>
    <t>PRD.002.100018123_COM014001</t>
  </si>
  <si>
    <t>AGR.30.000312</t>
  </si>
  <si>
    <t>счф 1330/29 от 30.09.2020</t>
  </si>
  <si>
    <t>AGR.30.000313</t>
  </si>
  <si>
    <t>счф 1608/29 от 31.10.2020</t>
  </si>
  <si>
    <t>AGR.30.000314</t>
  </si>
  <si>
    <t>счф 1076/29 от 31.08.2020</t>
  </si>
  <si>
    <t>AGR.30.000315</t>
  </si>
  <si>
    <t>счф 1015/29 от 31.07.2020</t>
  </si>
  <si>
    <t>PRD.002.100018125_COM010001</t>
  </si>
  <si>
    <t>AGR.14.000036</t>
  </si>
  <si>
    <t>PRD.002.100018136_COM001000</t>
  </si>
  <si>
    <t>AGR.01.000010</t>
  </si>
  <si>
    <t>60 - П/1 - 2018 от 08.08.2018</t>
  </si>
  <si>
    <t>AGR.01.000472</t>
  </si>
  <si>
    <t>79 - П/1 – 2019//НФ02/19-140 от 03.12.2019</t>
  </si>
  <si>
    <t>AGR.01.001205</t>
  </si>
  <si>
    <t>84 от 05.04.2022</t>
  </si>
  <si>
    <t>AGR.01.001356</t>
  </si>
  <si>
    <t>179 от 05.07.2022</t>
  </si>
  <si>
    <t>AGR.01.001575</t>
  </si>
  <si>
    <t>374 от 16.12.2022</t>
  </si>
  <si>
    <t>AGR.01.001720</t>
  </si>
  <si>
    <t>116 от 03.05.2023</t>
  </si>
  <si>
    <t>PRD.002.100018136_COM004001</t>
  </si>
  <si>
    <t>AGR.06.000215</t>
  </si>
  <si>
    <t>Договор № ННГ63/19-в от 29.04.2019</t>
  </si>
  <si>
    <t>AGR.06.000233</t>
  </si>
  <si>
    <t>Договор № ННГ68/19-в от 24.05.2019</t>
  </si>
  <si>
    <t>PRD.002.100018136_COM005001</t>
  </si>
  <si>
    <t>AGR.07.000028</t>
  </si>
  <si>
    <t>Договор № КН02/18-84 от 18.05.2018</t>
  </si>
  <si>
    <t>AGR.07.000476</t>
  </si>
  <si>
    <t>Договор № КН02/19-04 от 01.01.2019</t>
  </si>
  <si>
    <t>AGR.07.001373</t>
  </si>
  <si>
    <t>Договор № КН02/21-130 от 01.06.2021</t>
  </si>
  <si>
    <t>PRD.002.100018136_COM009001</t>
  </si>
  <si>
    <t>AGR.13.000085</t>
  </si>
  <si>
    <t>Договор поставки №134/18-в от 13.08.2018</t>
  </si>
  <si>
    <t>AGR.13.000239</t>
  </si>
  <si>
    <t>Договор поставки №219/18-в от 17.12.2018</t>
  </si>
  <si>
    <t>AGR.13.000600</t>
  </si>
  <si>
    <t>Договор поставки №СИБ 123/19-в от 19.07.2019</t>
  </si>
  <si>
    <t>AGR.13.001285</t>
  </si>
  <si>
    <t>Договор поставки №СИБ69/21-в от 07.05.2021</t>
  </si>
  <si>
    <t>AGR.13.001567</t>
  </si>
  <si>
    <t>Договор поставки №СИБ12/22-в от 15.02.2022</t>
  </si>
  <si>
    <t>PRD.002.100018136_COM010001</t>
  </si>
  <si>
    <t>AGR.14.000022</t>
  </si>
  <si>
    <t>Договор купли-продажи сувенирных изделий № 59 - П/1 - 2018 о</t>
  </si>
  <si>
    <t>AGR.14.000511</t>
  </si>
  <si>
    <t>Договор № 110-п/1-2023г. от 21.09.2023г.</t>
  </si>
  <si>
    <t>PRD.002.100018136_COM014001</t>
  </si>
  <si>
    <t>AGR.30.001222</t>
  </si>
  <si>
    <t>Договор № 54-П/1-2023//НО/23-96 от 05.06.2023</t>
  </si>
  <si>
    <t>PRD.002.100018147_COM007001</t>
  </si>
  <si>
    <t>AGR.09.001147</t>
  </si>
  <si>
    <t>УНС02/21-52 от 31.05.2021</t>
  </si>
  <si>
    <t>AGR.09.001148</t>
  </si>
  <si>
    <t>УНС02/21-46 от 31.05.2021</t>
  </si>
  <si>
    <t>AGR.09.001567</t>
  </si>
  <si>
    <t>УНС02/22-238 от 29.11.2022</t>
  </si>
  <si>
    <t>AGR.09.001916</t>
  </si>
  <si>
    <t>УНС02/24-8 от 18.01.2024</t>
  </si>
  <si>
    <t>PRD.002.100018152_COM007001</t>
  </si>
  <si>
    <t>AGR.09.000347</t>
  </si>
  <si>
    <t>УНС02/19-53 от 19.03.19</t>
  </si>
  <si>
    <t>PRD.002.100018161_COM006001</t>
  </si>
  <si>
    <t>AGR.08.001745</t>
  </si>
  <si>
    <t>СИН.02.20-348 от 29.12.2020г</t>
  </si>
  <si>
    <t>PRD.002.100018162_COM007001</t>
  </si>
  <si>
    <t>AGR.09.000213</t>
  </si>
  <si>
    <t>УНС02/18-286 от 18.12.2018</t>
  </si>
  <si>
    <t>AGR.09.000686</t>
  </si>
  <si>
    <t>УНС02/19-299 от 26.12.2019</t>
  </si>
  <si>
    <t>AGR.09.001019</t>
  </si>
  <si>
    <t>УНС02/20-176 от 16.12.2020</t>
  </si>
  <si>
    <t>AGR.09.001259</t>
  </si>
  <si>
    <t>УНС02/21-164 от 26.11.2021</t>
  </si>
  <si>
    <t>PRD.002.100018167_COM001000</t>
  </si>
  <si>
    <t>AGR.01.000144</t>
  </si>
  <si>
    <t>2583 от 13.12.2018</t>
  </si>
  <si>
    <t>AGR.01.000183</t>
  </si>
  <si>
    <t>AGR.01.000429</t>
  </si>
  <si>
    <t>NF02/19-119 от 06.12.2019</t>
  </si>
  <si>
    <t>AGR.01.000546</t>
  </si>
  <si>
    <t>AGR.01.000759</t>
  </si>
  <si>
    <t>NF02/21-20 от 18.02.2021</t>
  </si>
  <si>
    <t>AGR.01.001055</t>
  </si>
  <si>
    <t>НФ02/21-129 от 29.11.2021</t>
  </si>
  <si>
    <t>AGR.01.001159</t>
  </si>
  <si>
    <t>НФ02/22-22 от 24.02.2022</t>
  </si>
  <si>
    <t>PRD.002.100018185_COM002019</t>
  </si>
  <si>
    <t>AGR.03.000107</t>
  </si>
  <si>
    <t>ПАДО-1901/ Д01691900</t>
  </si>
  <si>
    <t>AGR.03.000262</t>
  </si>
  <si>
    <t>Договор на квартальное сервисное обслуживание оборудования №</t>
  </si>
  <si>
    <t>PRD.002.100018191_COM007001</t>
  </si>
  <si>
    <t>AGR.09.000828</t>
  </si>
  <si>
    <t>УНС02/17-405 от 29.12.2017</t>
  </si>
  <si>
    <t>PRD.002.100018192_COM006001</t>
  </si>
  <si>
    <t>AGR.08.000056</t>
  </si>
  <si>
    <t>Договор №35/К//СИН.02.18-191 от 26.06.2018 года</t>
  </si>
  <si>
    <t>AGR.08.000111</t>
  </si>
  <si>
    <t>Договор №43/К//СИН.02.18-243 от 10.08.2018 года</t>
  </si>
  <si>
    <t>AGR.08.000220</t>
  </si>
  <si>
    <t>Договор №56/к/СИН.02.18-290 от 08.10.2018 года</t>
  </si>
  <si>
    <t>AGR.08.000367</t>
  </si>
  <si>
    <t>Договор №74/К//СИН.02.18-403 от 14.12.2018 года</t>
  </si>
  <si>
    <t>AGR.08.000502</t>
  </si>
  <si>
    <t>Договор №10/К//СИН.02.19-70 от 12.03.2019 года</t>
  </si>
  <si>
    <t>PRD.002.100018199_COM001000</t>
  </si>
  <si>
    <t>AGR.01.001679</t>
  </si>
  <si>
    <t>20180101-01//НФ02/18-7 от 30.01.2018</t>
  </si>
  <si>
    <t>PRD.002.100018199_COM005001</t>
  </si>
  <si>
    <t>AGR.07.001936</t>
  </si>
  <si>
    <t>№ 20180314-01 от 14.03.2018г. Хостинг</t>
  </si>
  <si>
    <t>PRD.002.100018199_COM006001</t>
  </si>
  <si>
    <t>AGR.08.002917</t>
  </si>
  <si>
    <t>СИН.02.18-85/20180314-03 от 14.03.2018г</t>
  </si>
  <si>
    <t>AGR.08.003219</t>
  </si>
  <si>
    <t>Счет №1 от 16.01.2024</t>
  </si>
  <si>
    <t>PRD.002.100018199_COM007001</t>
  </si>
  <si>
    <t>AGR.007.000000245</t>
  </si>
  <si>
    <t>УНС02/18-52 от 14.03.2018</t>
  </si>
  <si>
    <t>PRD.002.100018199_COM011001</t>
  </si>
  <si>
    <t>AGR.15.007459</t>
  </si>
  <si>
    <t>СЗ02/18-133//20180314-06 от 14.03.2018г.</t>
  </si>
  <si>
    <t>AGR.15.007460</t>
  </si>
  <si>
    <t>СЗ02/19-605//20191216-05 от 16.12.2019г.</t>
  </si>
  <si>
    <t>PRD.002.100018202_COM004001</t>
  </si>
  <si>
    <t>AGR.06.000273</t>
  </si>
  <si>
    <t>Договор №ННГ89/19-в от 06.08.2019 г.</t>
  </si>
  <si>
    <t>AGR.06.000381</t>
  </si>
  <si>
    <t>Договор №ННГ11/20-в от 19.02.2020 г.</t>
  </si>
  <si>
    <t>PRD.002.100018211_COM006001</t>
  </si>
  <si>
    <t>AGR.08.000458</t>
  </si>
  <si>
    <t>Договор подряда № СИН.02.19-30 от 01.02.2019</t>
  </si>
  <si>
    <t>AGR.08.001088</t>
  </si>
  <si>
    <t>СИН.02.20-21 от 01.01.2020г</t>
  </si>
  <si>
    <t>AGR.08.001090</t>
  </si>
  <si>
    <t>№СИН.02.20-21 от 01.01.2020г.</t>
  </si>
  <si>
    <t>AGR.08.001742</t>
  </si>
  <si>
    <t>СИН.02.20-321 от 09.12.2020г</t>
  </si>
  <si>
    <t>AGR.08.002950</t>
  </si>
  <si>
    <t>СИН.02.23-143 от 22.05.2023</t>
  </si>
  <si>
    <t>PRD.002.100018212_COM006001</t>
  </si>
  <si>
    <t>AGR.08.000194</t>
  </si>
  <si>
    <t>договор купли-продажи транспортного средства СИН.02.18-279 о</t>
  </si>
  <si>
    <t>PRD.002.100018214_COM009001</t>
  </si>
  <si>
    <t>AGR.13.000471</t>
  </si>
  <si>
    <t>Договор №26/19/МО от 20.03.2019</t>
  </si>
  <si>
    <t>AGR.13.001053</t>
  </si>
  <si>
    <t>Договор №44/20/МО от 28.05.2020</t>
  </si>
  <si>
    <t>AGR.13.001219</t>
  </si>
  <si>
    <t>Договор № 28/21/МО от 12.01.2021</t>
  </si>
  <si>
    <t>AGR.13.001326</t>
  </si>
  <si>
    <t>Договор №51/21/МО от 07.05.2021</t>
  </si>
  <si>
    <t>AGR.13.001673</t>
  </si>
  <si>
    <t>Договор №СИБ38/22-в от 23.03.2022</t>
  </si>
  <si>
    <t>AGR.13.001979</t>
  </si>
  <si>
    <t>Договор №СИБ37/23-в от 05.04.2023</t>
  </si>
  <si>
    <t>PRD.002.100018229_COM009001</t>
  </si>
  <si>
    <t>AGR.13.000876</t>
  </si>
  <si>
    <t>Договор №СИБ22/20-в от 27.02.2020</t>
  </si>
  <si>
    <t>AGR.13.001001</t>
  </si>
  <si>
    <t>Договор №СИБ 52/20-в от 08.05.2020</t>
  </si>
  <si>
    <t>AGR.13.001247</t>
  </si>
  <si>
    <t>Договор №СИБ19/21-в от 25.02.2021</t>
  </si>
  <si>
    <t>AGR.13.001601</t>
  </si>
  <si>
    <t>Договор №СИБ21/22-в от 14.03.2022 (до 29.04.2022)</t>
  </si>
  <si>
    <t>PRD.002.100018234_COM001000</t>
  </si>
  <si>
    <t>AGR.01.000799</t>
  </si>
  <si>
    <t>215 от 19.04.2021</t>
  </si>
  <si>
    <t>AGR.01.001220</t>
  </si>
  <si>
    <t>226 от 11.04.2022</t>
  </si>
  <si>
    <t>PRD.002.100018235_COM010001</t>
  </si>
  <si>
    <t>AGR.14.000210</t>
  </si>
  <si>
    <t>AGR.14.000211</t>
  </si>
  <si>
    <t>PRD.002.100018252_COM004001</t>
  </si>
  <si>
    <t>AGR.06.000362</t>
  </si>
  <si>
    <t>ННГ153/19-в от 21.01.2020 г.</t>
  </si>
  <si>
    <t>PRD.002.100018264_COM006001</t>
  </si>
  <si>
    <t>AGR.08.000025</t>
  </si>
  <si>
    <t>Договор СИН.02.18-185 от 22.06.2018</t>
  </si>
  <si>
    <t>AGR.08.000449</t>
  </si>
  <si>
    <t>Договор № СИН.02.19-33 от 06.02.2019</t>
  </si>
  <si>
    <t>AGR.08.001134</t>
  </si>
  <si>
    <t>Договор №СИН.02.20-55 от 20.02.2020г.</t>
  </si>
  <si>
    <t>AGR.08.001950</t>
  </si>
  <si>
    <t>Договор № СИН.02.21-148 от 10.06.2021</t>
  </si>
  <si>
    <t>AGR.08.002404</t>
  </si>
  <si>
    <t>Договор №СИН.02.22-117 от 19.04.2022</t>
  </si>
  <si>
    <t>PRD.002.100018267_COM007001</t>
  </si>
  <si>
    <t>AGR.09.000803</t>
  </si>
  <si>
    <t>Договор № 105П/УНС02/17-227 от 27.09.2017 г.</t>
  </si>
  <si>
    <t>PRD.002.100018271_COM001000</t>
  </si>
  <si>
    <t>AGR.01.000308</t>
  </si>
  <si>
    <t>НФ02/19-68 от 31.07.2019</t>
  </si>
  <si>
    <t>AGR.01.000944</t>
  </si>
  <si>
    <t>НФ02/21-76 от 14.09.2021</t>
  </si>
  <si>
    <t>AGR.01.001438</t>
  </si>
  <si>
    <t>НФ02/22-103 от 12.09.2022</t>
  </si>
  <si>
    <t>PRD.002.100018271_COM005001</t>
  </si>
  <si>
    <t>AGR.07.000585</t>
  </si>
  <si>
    <t>Дог №КН06/19-241 от 27.08.2019</t>
  </si>
  <si>
    <t>AGR.07.001773</t>
  </si>
  <si>
    <t>КН06/22-210 от 25.10.2022</t>
  </si>
  <si>
    <t>PRD.002.100018271_COM006001</t>
  </si>
  <si>
    <t>AGR.08.000827</t>
  </si>
  <si>
    <t>СИН.02.19-279 от 02.09.2019</t>
  </si>
  <si>
    <t>AGR.08.002621</t>
  </si>
  <si>
    <t>СИН.02.22-245 от 01.09.2022</t>
  </si>
  <si>
    <t>PRD.002.100018271_COM007001</t>
  </si>
  <si>
    <t>AGR.09.000546</t>
  </si>
  <si>
    <t>УНС02/19-189 от 26.08.19</t>
  </si>
  <si>
    <t>AGR.09.001513</t>
  </si>
  <si>
    <t>УНС02/22-197 от 24.10.2022</t>
  </si>
  <si>
    <t>PRD.002.100018271_COM009001</t>
  </si>
  <si>
    <t>AGR.13.000634</t>
  </si>
  <si>
    <t>СИБ152/19-в от 05.09.2019</t>
  </si>
  <si>
    <t>AGR.13.001797</t>
  </si>
  <si>
    <t>Договор №СИБ124/22-в от 12.10.2022</t>
  </si>
  <si>
    <t>PRD.002.100018271_COM011001</t>
  </si>
  <si>
    <t>AGR.15.001837</t>
  </si>
  <si>
    <t>СЗ02/19-446 от 18.09.2019 г.</t>
  </si>
  <si>
    <t>AGR.15.006708</t>
  </si>
  <si>
    <t>СЗ02/22-661 от 09.11.2022</t>
  </si>
  <si>
    <t>PRD.002.100018271_COM014001</t>
  </si>
  <si>
    <t>AGR.30.000983</t>
  </si>
  <si>
    <t>Договор №НО-189/2022 от 01.10.2022</t>
  </si>
  <si>
    <t>PRD.002.100018272_COM006001</t>
  </si>
  <si>
    <t>AGR.08.001289</t>
  </si>
  <si>
    <t>PRD.002.100018301_</t>
  </si>
  <si>
    <t>AGR.07.001718</t>
  </si>
  <si>
    <t>063/040822/014//КН06/22-175 от 04.08.2022</t>
  </si>
  <si>
    <t>PRD.002.100018301_COM001000</t>
  </si>
  <si>
    <t>AGR.01.000016</t>
  </si>
  <si>
    <t>063/160818/002 от 01.09.2018</t>
  </si>
  <si>
    <t>AGR.01.000315</t>
  </si>
  <si>
    <t>063/080819/001 от 01.09.2019</t>
  </si>
  <si>
    <t>AGR.01.000441</t>
  </si>
  <si>
    <t>063/301019/008 от 30.10.2019</t>
  </si>
  <si>
    <t>AGR.01.000911</t>
  </si>
  <si>
    <t>063/220721/012 от 22.07.2021</t>
  </si>
  <si>
    <t>AGR.01.000945</t>
  </si>
  <si>
    <t>063/090921/018 от 01.10.2021</t>
  </si>
  <si>
    <t>AGR.01.001150</t>
  </si>
  <si>
    <t>063/090222/006//НФ02/22-18 от 29.03.2022</t>
  </si>
  <si>
    <t>AGR.01.001371</t>
  </si>
  <si>
    <t>063/070722/024//НФ02/22-79 от 18.07.2022</t>
  </si>
  <si>
    <t>AGR.01.001413</t>
  </si>
  <si>
    <t>063/040822/013//НФ02/22-93 от 01.09.2022</t>
  </si>
  <si>
    <t>AGR.01.001443</t>
  </si>
  <si>
    <t>063/060922/006//НФ02/22-105 от 01.10.2022</t>
  </si>
  <si>
    <t>AGR.01.001717</t>
  </si>
  <si>
    <t>063/240423/015//НФ02/23-33 от 24.04.2023</t>
  </si>
  <si>
    <t>AGR.01.001838</t>
  </si>
  <si>
    <t>063/170723/008//НФ02/23-75 от 17.07.2023</t>
  </si>
  <si>
    <t>AGR.01.001889</t>
  </si>
  <si>
    <t>063/240823/007//НФ02/23-96 от 24.08.2023</t>
  </si>
  <si>
    <t>AGR.01.002021</t>
  </si>
  <si>
    <t>063/151123/009//НФ02/23-141 от 15.11.2023</t>
  </si>
  <si>
    <t>PRD.002.100018301_COM002019</t>
  </si>
  <si>
    <t>AGR.03.000013</t>
  </si>
  <si>
    <t>Договор предоставления доступа к сервису с обновлениями № 06</t>
  </si>
  <si>
    <t>AGR.03.000030</t>
  </si>
  <si>
    <t>договор на сопровождение программных продуктов 1 С для ЭВМ №</t>
  </si>
  <si>
    <t>AGR.03.000302</t>
  </si>
  <si>
    <t>AGR.03.000463</t>
  </si>
  <si>
    <t>Договор предоставления доступа к Сервису с обновлениями №063</t>
  </si>
  <si>
    <t>AGR.03.000755</t>
  </si>
  <si>
    <t>AGR.03.000898</t>
  </si>
  <si>
    <t>PRD.002.100018301_COM004001</t>
  </si>
  <si>
    <t>AGR.06.000431</t>
  </si>
  <si>
    <t>063/231117/008//ННГ02/17-190 от 07.12.2017</t>
  </si>
  <si>
    <t>PRD.002.100018301_COM005001</t>
  </si>
  <si>
    <t>AGR.07.000094</t>
  </si>
  <si>
    <t>Дог. №063/160818/007 от 16.08.2018</t>
  </si>
  <si>
    <t>AGR.07.000646</t>
  </si>
  <si>
    <t>Дог. №063/080819/004 от 08.08.2019</t>
  </si>
  <si>
    <t>AGR.07.000670</t>
  </si>
  <si>
    <t>Дог. №063/301019/020//КН06/19-291 от 02.12.19</t>
  </si>
  <si>
    <t>AGR.07.000936</t>
  </si>
  <si>
    <t>Дог. №063/231117/007 от 23.11.17</t>
  </si>
  <si>
    <t>AGR.07.001086</t>
  </si>
  <si>
    <t>Дог. №063/300720/012 от 30.07.2020</t>
  </si>
  <si>
    <t>AGR.07.001395</t>
  </si>
  <si>
    <t>Дог. №063/220721/003 от 30.08.2021</t>
  </si>
  <si>
    <t>AGR.07.001424</t>
  </si>
  <si>
    <t>063/220721/003 от 30.08.2021</t>
  </si>
  <si>
    <t>AGR.07.002051</t>
  </si>
  <si>
    <t>063/170723/003 от 17.07.2023</t>
  </si>
  <si>
    <t>PRD.002.100018301_COM006001</t>
  </si>
  <si>
    <t>AGR.08.000254</t>
  </si>
  <si>
    <t>063/160818/008//СИН.02.18-259 от 16.08.2018г.</t>
  </si>
  <si>
    <t>AGR.08.000815</t>
  </si>
  <si>
    <t>063/080819/002//СИН.02.19-276 от 08.08.2019</t>
  </si>
  <si>
    <t>AGR.08.000932</t>
  </si>
  <si>
    <t>063/301019/026//СИН.02.19-392 от 30.10.2019</t>
  </si>
  <si>
    <t>AGR.08.001530</t>
  </si>
  <si>
    <t>063/300720/014//СИН.02.20-192 от 30.07.2020</t>
  </si>
  <si>
    <t>AGR.08.002040</t>
  </si>
  <si>
    <t>063/220721/004//СИН.02.21-199 от 22.07.2021г</t>
  </si>
  <si>
    <t>AGR.08.002603</t>
  </si>
  <si>
    <t>063/040822/015//СИН.02.22-224 от 04.08.2022</t>
  </si>
  <si>
    <t>AGR.08.003000</t>
  </si>
  <si>
    <t>063/170723/006/СИН.02.23-203 от 17.07.2023</t>
  </si>
  <si>
    <t>PRD.002.100018301_COM007001</t>
  </si>
  <si>
    <t>AGR.09.000117</t>
  </si>
  <si>
    <t>УНС02/18-180 от 29.08.2018</t>
  </si>
  <si>
    <t>AGR.09.000609</t>
  </si>
  <si>
    <t>УНС02/19-231 от 27.09.2019</t>
  </si>
  <si>
    <t>AGR.09.000610</t>
  </si>
  <si>
    <t>УНС02/19-230 от 19.11.2019</t>
  </si>
  <si>
    <t>AGR.09.000801</t>
  </si>
  <si>
    <t>Договор №15/12/8386/УНС02/15-263 от 01.12.2015 г.</t>
  </si>
  <si>
    <t>AGR.09.000807</t>
  </si>
  <si>
    <t>Договор №063/23117/005/№УНС02/17-365 от 01.12.2017 г.</t>
  </si>
  <si>
    <t>AGR.09.000952</t>
  </si>
  <si>
    <t>УНС02/20-119 от 27.10.2020</t>
  </si>
  <si>
    <t>AGR.09.001256</t>
  </si>
  <si>
    <t>УНС02/21-150 от 29.10.2021</t>
  </si>
  <si>
    <t>AGR.09.001546</t>
  </si>
  <si>
    <t>УНС02/22-218 от 09.11.2022</t>
  </si>
  <si>
    <t>AGR.09.001847</t>
  </si>
  <si>
    <t>УНС02/23-166 от 07.11.2023</t>
  </si>
  <si>
    <t>PRD.002.100018301_COM009001</t>
  </si>
  <si>
    <t>AGR.13.000234</t>
  </si>
  <si>
    <t>Договор №063/160818/009 от 16.08.2018 (сопровождение БИТ.ФИН</t>
  </si>
  <si>
    <t>AGR.13.000693</t>
  </si>
  <si>
    <t>Договор №063/080819/007 от 08.08.2019</t>
  </si>
  <si>
    <t>AGR.13.000722</t>
  </si>
  <si>
    <t>Договор № 063/301019/024 от 30.10.2019</t>
  </si>
  <si>
    <t>AGR.13.001078</t>
  </si>
  <si>
    <t>Договор № 063/300720/011 от 30.07.2020</t>
  </si>
  <si>
    <t>AGR.13.001378</t>
  </si>
  <si>
    <t>Договор № 063/220721/008 от 12.08.2021</t>
  </si>
  <si>
    <t>AGR.13.001731</t>
  </si>
  <si>
    <t>Договор №063/040822/018 от 04.08.2022</t>
  </si>
  <si>
    <t>AGR.13.002004</t>
  </si>
  <si>
    <t>Договор №063/170723/018 от 01.09.2023г.</t>
  </si>
  <si>
    <t>PRD.002.100018301_COM010001</t>
  </si>
  <si>
    <t>AGR.14.000031</t>
  </si>
  <si>
    <t>Договор сопровождения №063/160818/012 от 16.08.2018</t>
  </si>
  <si>
    <t>AGR.14.000158</t>
  </si>
  <si>
    <t>Договор №063/080819/005 от 08.08.2019</t>
  </si>
  <si>
    <t>AGR.14.000179</t>
  </si>
  <si>
    <t>Договор № 063/301019/013 от 30.10.2019</t>
  </si>
  <si>
    <t>AGR.14.000287</t>
  </si>
  <si>
    <t>AGR.14.000373</t>
  </si>
  <si>
    <t>Договор № 063/220721/002 от 22.07.2021</t>
  </si>
  <si>
    <t>AGR.14.000433</t>
  </si>
  <si>
    <t>AGR.14.000489</t>
  </si>
  <si>
    <t>PRD.002.100018301_COM011001</t>
  </si>
  <si>
    <t>AGR.15.000341</t>
  </si>
  <si>
    <t>063/170818/003/СЗ02/18-346</t>
  </si>
  <si>
    <t>AGR.15.002044</t>
  </si>
  <si>
    <t>063/080819/006_СЗ02/19-416</t>
  </si>
  <si>
    <t>AGR.15.002045</t>
  </si>
  <si>
    <t>6</t>
  </si>
  <si>
    <t>AGR.15.002124</t>
  </si>
  <si>
    <t>063/301019/015/СЗ02/19-582 от 30.10.19 г</t>
  </si>
  <si>
    <t>AGR.15.003134</t>
  </si>
  <si>
    <t>063/300720/015/СЗ02/20-322 от 30.07.2020</t>
  </si>
  <si>
    <t>AGR.15.004866</t>
  </si>
  <si>
    <t>СЗ02/21-454//063/220721/011 от 22.07.2021</t>
  </si>
  <si>
    <t>AGR.15.005049</t>
  </si>
  <si>
    <t>Договор №СЗ02/21-454 от 17.08.2021</t>
  </si>
  <si>
    <t>AGR.15.006410</t>
  </si>
  <si>
    <t>СЗ02/22-465//063/040822/019 от 04.08.2022</t>
  </si>
  <si>
    <t>AGR.15.007592</t>
  </si>
  <si>
    <t>063/00000009073 от 17.07.2023</t>
  </si>
  <si>
    <t>AGR.15.007666</t>
  </si>
  <si>
    <t>СЗ02/23-389//063/170723/019 от 17.07.2023</t>
  </si>
  <si>
    <t>PRD.002.100018301_COM014001</t>
  </si>
  <si>
    <t>AGR.30.001193</t>
  </si>
  <si>
    <t>063/240323/020 от 26.04.2023</t>
  </si>
  <si>
    <t>PRD.002.100018305_COM005001</t>
  </si>
  <si>
    <t>AGR.07.001679</t>
  </si>
  <si>
    <t>010-22-В//КН06/22-128 от 22.04.2022</t>
  </si>
  <si>
    <t>PRD.002.100018305_COM014001</t>
  </si>
  <si>
    <t>AGR.30.000334</t>
  </si>
  <si>
    <t>сч. №127 от 16.02.18г. (спец.2)</t>
  </si>
  <si>
    <t>AGR.30.000335</t>
  </si>
  <si>
    <t>сч. №128 от 16.02.18г. (прил.1)</t>
  </si>
  <si>
    <t>PRD.002.100018307_COM001000</t>
  </si>
  <si>
    <t>AGR.01.001390</t>
  </si>
  <si>
    <t>НФ02/22-87 от 25.07.2022</t>
  </si>
  <si>
    <t>AGR.01.001391</t>
  </si>
  <si>
    <t>НФ02/22-88 от 25.07.2022</t>
  </si>
  <si>
    <t>PRD.002.100018307_COM004001</t>
  </si>
  <si>
    <t>AGR.06.000400</t>
  </si>
  <si>
    <t>Договор №ННГ19/20-в от 23.03.2020</t>
  </si>
  <si>
    <t>AGR.06.000401</t>
  </si>
  <si>
    <t>Договор №ННГ20/20-в от 23.03.2020</t>
  </si>
  <si>
    <t>AGR.06.000672</t>
  </si>
  <si>
    <t>Договор №ННГ104/20-в от 24.12.2020</t>
  </si>
  <si>
    <t>AGR.06.000840</t>
  </si>
  <si>
    <t>AGR.06.000841</t>
  </si>
  <si>
    <t>Договор №ННГ109/21-в от 13.12.2021</t>
  </si>
  <si>
    <t>AGR.06.000958</t>
  </si>
  <si>
    <t>Договор №ННГ45/22-в от 31.10.2022</t>
  </si>
  <si>
    <t>AGR.06.000999</t>
  </si>
  <si>
    <t>Договор №ННГ13/23-в от 03.04.2023</t>
  </si>
  <si>
    <t>PRD.002.100018307_COM006001</t>
  </si>
  <si>
    <t>AGR.08.000142</t>
  </si>
  <si>
    <t>СИН.02.18-158 от 29.08.2017г.</t>
  </si>
  <si>
    <t>AGR.08.000813</t>
  </si>
  <si>
    <t>СИН.02.19-249 от 01.07.2019г.</t>
  </si>
  <si>
    <t>AGR.08.000944</t>
  </si>
  <si>
    <t>СИН.02.19-328 от 01.10.2019г.</t>
  </si>
  <si>
    <t>AGR.08.001415</t>
  </si>
  <si>
    <t>СИН.02.20-72 от 11.03.2020г.</t>
  </si>
  <si>
    <t>AGR.08.001416</t>
  </si>
  <si>
    <t>СИН.02.20-85 от 11.03.2020г.</t>
  </si>
  <si>
    <t>AGR.08.001931</t>
  </si>
  <si>
    <t>СИН.02.21-51 от 01.03.2021г.</t>
  </si>
  <si>
    <t>PRD.002.100018307_COM009001</t>
  </si>
  <si>
    <t>AGR.13.000028</t>
  </si>
  <si>
    <t>Договор №57/18-в от 30.03.2018г.</t>
  </si>
  <si>
    <t>AGR.13.000529</t>
  </si>
  <si>
    <t>Договор СИБ6/19-в от 21.01.2019г.</t>
  </si>
  <si>
    <t>AGR.13.000570</t>
  </si>
  <si>
    <t>Договор СИБ121/19-в от 01.07.2019г.</t>
  </si>
  <si>
    <t>AGR.13.000865</t>
  </si>
  <si>
    <t>Договор №СИБ234/19-в от 10.01.2020</t>
  </si>
  <si>
    <t>AGR.13.001169</t>
  </si>
  <si>
    <t>Договор №СИБ208/20-в от 25.12.2020</t>
  </si>
  <si>
    <t>AGR.13.001563</t>
  </si>
  <si>
    <t>Договор №СИБ210/21-в от 14.12.2021</t>
  </si>
  <si>
    <t>AGR.13.001618</t>
  </si>
  <si>
    <t>Договор №СИБ205/21-в от 13.12.2021 ( до 31.12.2022)</t>
  </si>
  <si>
    <t>AGR.13.001757</t>
  </si>
  <si>
    <t>Договор №СИБ63/22-в от 01.06.2022</t>
  </si>
  <si>
    <t>AGR.13.001867</t>
  </si>
  <si>
    <t>Договор №СИБ137/22-в от 31.10.2022</t>
  </si>
  <si>
    <t>AGR.13.001946</t>
  </si>
  <si>
    <t>Договор №СИБ28/23-в от 09.03.2023</t>
  </si>
  <si>
    <t>PRD.002.100018307_COM010001</t>
  </si>
  <si>
    <t>AGR.14.000300</t>
  </si>
  <si>
    <t>Договор на выполнение работ НГПТ-30.07,2020г. от 30.07.20г.</t>
  </si>
  <si>
    <t>AGR.14.000327</t>
  </si>
  <si>
    <t>Доп. соглашение № 1 от 24.11.2020 к договору №НГПТ-30.07.20</t>
  </si>
  <si>
    <t>AGR.14.000404</t>
  </si>
  <si>
    <t>Доп. соглашение № 2 от 01.12.2021 к договору №НГПТ-30.07.20</t>
  </si>
  <si>
    <t>AGR.14.000453</t>
  </si>
  <si>
    <t>Доп. соглашение № 3 от 16.05.2022 к договору №НГПТ-30.07.20</t>
  </si>
  <si>
    <t>PRD.002.100018307_COM011001</t>
  </si>
  <si>
    <t>AGR.15.002800</t>
  </si>
  <si>
    <t>Дог №СЗ02/18-18 от 25.01.2018</t>
  </si>
  <si>
    <t>AGR.15.005181</t>
  </si>
  <si>
    <t>СЗ02/21-412 от 27.07.2021</t>
  </si>
  <si>
    <t>PRD.002.100018307_COM014004</t>
  </si>
  <si>
    <t>AGR.35.000003</t>
  </si>
  <si>
    <t>Договор № СНИ-3/2021 от 27.01.21</t>
  </si>
  <si>
    <t>AGR.35.000041</t>
  </si>
  <si>
    <t>Договор № 106/2023/СНИ/23-3 от 28.08.23</t>
  </si>
  <si>
    <t>PRD.002.100018312_COM006001</t>
  </si>
  <si>
    <t>AGR.08.000158</t>
  </si>
  <si>
    <t>СИН.02.18-244 от 08.08.2018</t>
  </si>
  <si>
    <t>AGR.08.001145</t>
  </si>
  <si>
    <t>№СИН.02.20-65 от 04.03.2020г.</t>
  </si>
  <si>
    <t>PRD.002.100018313_COM007001</t>
  </si>
  <si>
    <t>AGR.007.000000029</t>
  </si>
  <si>
    <t>ДС №2 от 31.05.2018 к договору ЕНЭС02/17-5 от 01.02.2017</t>
  </si>
  <si>
    <t>AGR.007.000000031</t>
  </si>
  <si>
    <t>Договор №УНС02/17-65 от 28.04.2017</t>
  </si>
  <si>
    <t>AGR.007.000000032</t>
  </si>
  <si>
    <t>ЕНЭС02/16-42 от 19.07.2016</t>
  </si>
  <si>
    <t>AGR.007.000000033</t>
  </si>
  <si>
    <t>ЕНЭС02/17-15 от 28.04.2017</t>
  </si>
  <si>
    <t>AGR.007.000000172</t>
  </si>
  <si>
    <t>ЕНЭС02/17-5 от 01.02.2017</t>
  </si>
  <si>
    <t>AGR.007.000000215</t>
  </si>
  <si>
    <t>УНС02/17-409 от 18.12.2017</t>
  </si>
  <si>
    <t>AGR.09.000253</t>
  </si>
  <si>
    <t>ДС №1 от 28.04.2018 к договору УНС02/17-65 от 28.04.2017</t>
  </si>
  <si>
    <t>AGR.09.000278</t>
  </si>
  <si>
    <t>УНС02/19-11 от 25.01.2019</t>
  </si>
  <si>
    <t>AGR.09.000487</t>
  </si>
  <si>
    <t>УНС02/19-158 от 05.07.2019</t>
  </si>
  <si>
    <t>AGR.09.000608</t>
  </si>
  <si>
    <t>УНС02/19-235 от 16.10.2019</t>
  </si>
  <si>
    <t>AGR.09.000619</t>
  </si>
  <si>
    <t>УНС02/19-63 от 08.04.2019</t>
  </si>
  <si>
    <t>AGR.09.000620</t>
  </si>
  <si>
    <t>УНС02/19-64 от 08.04.2019</t>
  </si>
  <si>
    <t>AGR.09.001077</t>
  </si>
  <si>
    <t>УНС02/21-22 от 05.03.2021</t>
  </si>
  <si>
    <t>AGR.09.001177</t>
  </si>
  <si>
    <t>ДС №1 от 29.07.2021 к договору УНС02/21-22 от 05.03.2021</t>
  </si>
  <si>
    <t>AGR.09.001274</t>
  </si>
  <si>
    <t>ДС №2 от 10.01.2022 к договору УНС02/21-22 от 05.03.2021</t>
  </si>
  <si>
    <t>AGR.09.001364</t>
  </si>
  <si>
    <t>УНС02/22-62 от 26.04.2022</t>
  </si>
  <si>
    <t>AGR.09.001396</t>
  </si>
  <si>
    <t>УНС02/22-79 от 08.06.2022</t>
  </si>
  <si>
    <t>AGR.09.001490</t>
  </si>
  <si>
    <t>УНС02/22-181 от 15.09.2022</t>
  </si>
  <si>
    <t>AGR.09.001800</t>
  </si>
  <si>
    <t>УНС02/23-132 от 25.09.2023</t>
  </si>
  <si>
    <t>AGR.09.001801</t>
  </si>
  <si>
    <t>УНС02/23-133 от 25.09.2023</t>
  </si>
  <si>
    <t>AGR.09.001911</t>
  </si>
  <si>
    <t>ДС №4 от 13.12.2023 к договору УНС02/21-22 от 05.03.2021</t>
  </si>
  <si>
    <t>PRD.002.100018313_COM011001</t>
  </si>
  <si>
    <t>AGR.013.000001586</t>
  </si>
  <si>
    <t>№СЗ02/17-116 от 01.09.2017</t>
  </si>
  <si>
    <t>AGR.15.001647</t>
  </si>
  <si>
    <t>СЗ02/19-254 от 21.06.2019</t>
  </si>
  <si>
    <t>AGR.15.001872</t>
  </si>
  <si>
    <t>СЗ02/19-253 от 21.06.2019</t>
  </si>
  <si>
    <t>AGR.15.002619</t>
  </si>
  <si>
    <t>СЗ02/18-336 от 01.11.2018</t>
  </si>
  <si>
    <t>AGR.15.003596</t>
  </si>
  <si>
    <t>СЗ02/20-520 от 21.12.2020</t>
  </si>
  <si>
    <t>AGR.15.003706</t>
  </si>
  <si>
    <t>СЗ02/20-553 от 15.01.2021</t>
  </si>
  <si>
    <t>AGR.15.004175</t>
  </si>
  <si>
    <t>СЗ02/21-223 от 23.04.2021</t>
  </si>
  <si>
    <t>AGR.15.004533</t>
  </si>
  <si>
    <t>СЗ02/21-357 от 23.06.2021</t>
  </si>
  <si>
    <t>AGR.15.005103</t>
  </si>
  <si>
    <t>СЗ02/21-524 от 21.09.2021</t>
  </si>
  <si>
    <t>AGR.15.005661</t>
  </si>
  <si>
    <t>СЗ02/21-679 от 09.12.2021</t>
  </si>
  <si>
    <t>AGR.15.006019</t>
  </si>
  <si>
    <t>СЗ02/22-121 от 04.03.2022</t>
  </si>
  <si>
    <t>AGR.15.006061</t>
  </si>
  <si>
    <t>СЗ02/22-285 от 13.05.2022</t>
  </si>
  <si>
    <t>AGR.15.006077</t>
  </si>
  <si>
    <t>СЗ02/22-269 от 06.05.2022</t>
  </si>
  <si>
    <t>AGR.15.006078</t>
  </si>
  <si>
    <t>СЗ02/22-204 от 14.04.2022</t>
  </si>
  <si>
    <t>AGR.15.006474</t>
  </si>
  <si>
    <t>СЗ02/22-444 от 08.08.2022</t>
  </si>
  <si>
    <t>AGR.15.006538</t>
  </si>
  <si>
    <t>СЗ02/22-496 от 24.08.2022</t>
  </si>
  <si>
    <t>AGR.15.006917</t>
  </si>
  <si>
    <t>СЗ02/22-698 от 22.11.2022</t>
  </si>
  <si>
    <t>AGR.15.007138</t>
  </si>
  <si>
    <t>СЗ02/23-66 от 13.02.2023</t>
  </si>
  <si>
    <t>AGR.15.007301</t>
  </si>
  <si>
    <t>СЗ02/23-151 от 29.03.2023</t>
  </si>
  <si>
    <t>AGR.15.007778</t>
  </si>
  <si>
    <t>СЗ02/23-454 от 30.08.2023</t>
  </si>
  <si>
    <t>AGR.15.008183</t>
  </si>
  <si>
    <t>СЗ02/23-722 от 25.12.2023</t>
  </si>
  <si>
    <t>PRD.002.100018313_COM014001</t>
  </si>
  <si>
    <t>AGR.30.000944</t>
  </si>
  <si>
    <t>Договор №60/2021 от 12.04.2021</t>
  </si>
  <si>
    <t>AGR.30.000945</t>
  </si>
  <si>
    <t>Договор №59/2021 от 12.04.2021</t>
  </si>
  <si>
    <t>AGR.30.000946</t>
  </si>
  <si>
    <t>Договор №58/2021 от 12.04.2021</t>
  </si>
  <si>
    <t>PRD.002.100018313_COM014002</t>
  </si>
  <si>
    <t>AGR.32.000335</t>
  </si>
  <si>
    <t>Договор № КН-121/2021 от 17.12.2021г</t>
  </si>
  <si>
    <t>AGR.32.000336</t>
  </si>
  <si>
    <t>Договор № КН-34/2020 от 30.11.2020г</t>
  </si>
  <si>
    <t>AGR.32.000337</t>
  </si>
  <si>
    <t>Договор № КН-33/2020 от 30.11.2020г</t>
  </si>
  <si>
    <t>AGR.32.000351</t>
  </si>
  <si>
    <t>КН-105/2021 от 29.11.2021г</t>
  </si>
  <si>
    <t>PRD.002.100018313_COM014008</t>
  </si>
  <si>
    <t>AGR.37.000070</t>
  </si>
  <si>
    <t>Договор № ОШ-22/2022 от 15.09.2022</t>
  </si>
  <si>
    <t>AGR.37.000113</t>
  </si>
  <si>
    <t>Договор № ОШ/23-20 от 26.05.2023</t>
  </si>
  <si>
    <t>AGR.37.000114</t>
  </si>
  <si>
    <t>Договор № ОШ/23-19 от 26.05.2023</t>
  </si>
  <si>
    <t>PRD.002.100018313_COM015001</t>
  </si>
  <si>
    <t>AGR.39.000066</t>
  </si>
  <si>
    <t>НС02/23-12 от 13.06.2023</t>
  </si>
  <si>
    <t>PRD.002.100018315_COM005001</t>
  </si>
  <si>
    <t>AGR.07.000714</t>
  </si>
  <si>
    <t>№КН05/19-250 от 25.09.2019</t>
  </si>
  <si>
    <t>AGR.07.000715</t>
  </si>
  <si>
    <t>№КН05/19-252 от 25.09.2019</t>
  </si>
  <si>
    <t>PRD.002.100018315_COM009001</t>
  </si>
  <si>
    <t>AGR.13.001641</t>
  </si>
  <si>
    <t>Договор №СИБ 185/21-в от 10.12.2021</t>
  </si>
  <si>
    <t>AGR.13.001796</t>
  </si>
  <si>
    <t>Договор №СИБ91/22-в от 09.08.2022</t>
  </si>
  <si>
    <t>PRD.002.100018316_COM006001</t>
  </si>
  <si>
    <t>AGR.08.000447</t>
  </si>
  <si>
    <t>СИН.02.19-4 от 15.01.2019</t>
  </si>
  <si>
    <t>AGR.08.001486</t>
  </si>
  <si>
    <t>№СИН.02.20-167 от 30.07.2020г</t>
  </si>
  <si>
    <t>PRD.002.100018329_COM006001</t>
  </si>
  <si>
    <t>AGR.006.000001323</t>
  </si>
  <si>
    <t>СИН.04.18-17 от 06.04.2018</t>
  </si>
  <si>
    <t>PRD.002.100018329_COM007001</t>
  </si>
  <si>
    <t>AGR.007.000000123</t>
  </si>
  <si>
    <t>Договор №УНС02/17-80 от 15.05.2017</t>
  </si>
  <si>
    <t>PRD.002.100018330_COM010001</t>
  </si>
  <si>
    <t>AGR.14.000024</t>
  </si>
  <si>
    <t>Договор поставки № РГК-29 от 11.05.2017</t>
  </si>
  <si>
    <t>PRD.002.100018331_COM005001</t>
  </si>
  <si>
    <t>AGR.07.000194</t>
  </si>
  <si>
    <t>Дог. №45/18 // КН06/18-144 от 29.08.2018</t>
  </si>
  <si>
    <t>AGR.07.000861</t>
  </si>
  <si>
    <t>Благотворительность дог КН16/20-103 от 16.04.20</t>
  </si>
  <si>
    <t>AGR.07.000886</t>
  </si>
  <si>
    <t>53/20 от 27.03.2020г.</t>
  </si>
  <si>
    <t>AGR.07.001322</t>
  </si>
  <si>
    <t>88/21//КН06/21-100 от 24.03.2021.</t>
  </si>
  <si>
    <t>AGR.07.001592</t>
  </si>
  <si>
    <t>КН06/22-61 от 25.01.22</t>
  </si>
  <si>
    <t>PRD.002.100018343_COM006001</t>
  </si>
  <si>
    <t>AGR.08.000455</t>
  </si>
  <si>
    <t>СИН.02.18-359 от 01.01.2019</t>
  </si>
  <si>
    <t>AGR.08.000533</t>
  </si>
  <si>
    <t>СИН.02.19-44 от 01.03.2019г.</t>
  </si>
  <si>
    <t>AGR.08.000650</t>
  </si>
  <si>
    <t>СИН.02.19-103 от 01.04.2019г.</t>
  </si>
  <si>
    <t>AGR.08.000787</t>
  </si>
  <si>
    <t>СИН.02.19-262 от 16.08.2019г.</t>
  </si>
  <si>
    <t>AGR.08.001542</t>
  </si>
  <si>
    <t>СИН.02.20-159 от 01.07.2020г.</t>
  </si>
  <si>
    <t>AGR.08.001543</t>
  </si>
  <si>
    <t>СИН.02.20-169 от 01.08.2020г.</t>
  </si>
  <si>
    <t>AGR.08.001590</t>
  </si>
  <si>
    <t>СИН.02.20-229 от 12.10.2020г.</t>
  </si>
  <si>
    <t>AGR.08.001591</t>
  </si>
  <si>
    <t>СИН.02.20-240 от 01.10.2020г.</t>
  </si>
  <si>
    <t>AGR.08.001592</t>
  </si>
  <si>
    <t>СИН.02.20-222 от 01.01.2020г.</t>
  </si>
  <si>
    <t>AGR.08.001593</t>
  </si>
  <si>
    <t>СИН.02.20-221 от 01.01.2020г.</t>
  </si>
  <si>
    <t>AGR.08.001670</t>
  </si>
  <si>
    <t>СИН.02.20-277 от 01.12.2020г.</t>
  </si>
  <si>
    <t>AGR.08.001780</t>
  </si>
  <si>
    <t>СИН.02.21-5 от 20.01.2021г.</t>
  </si>
  <si>
    <t>AGR.08.001883</t>
  </si>
  <si>
    <t>СИН.02.21-71 от 01.04.2021г.</t>
  </si>
  <si>
    <t>AGR.08.001928</t>
  </si>
  <si>
    <t>СИН.02.21-85 от 01.05.2021г.</t>
  </si>
  <si>
    <t>AGR.08.001995</t>
  </si>
  <si>
    <t>СИН.02.21-151 от 15.06.2021г.</t>
  </si>
  <si>
    <t>AGR.08.002001</t>
  </si>
  <si>
    <t>СИН.02.21-140 от 01.06.2021г.</t>
  </si>
  <si>
    <t>AGR.08.002062</t>
  </si>
  <si>
    <t>СИН.02.21-181 от 01.08.2021г.</t>
  </si>
  <si>
    <t>AGR.08.002063</t>
  </si>
  <si>
    <t>СИН.02.21-194 от 01.08.2021г.</t>
  </si>
  <si>
    <t>AGR.08.002064</t>
  </si>
  <si>
    <t>СИН.02.21-171 от 14.07.2021г.</t>
  </si>
  <si>
    <t>AGR.08.002094</t>
  </si>
  <si>
    <t>СИН.02.21-207 от 01.09.2021г.</t>
  </si>
  <si>
    <t>AGR.08.002139</t>
  </si>
  <si>
    <t>СИН.02.21-269 от 27.10.2021г.</t>
  </si>
  <si>
    <t>AGR.08.002450</t>
  </si>
  <si>
    <t>СИН.02.22-116 от 15.04.2022г.</t>
  </si>
  <si>
    <t>AGR.08.002452</t>
  </si>
  <si>
    <t>СИН.02.22-149 от 20.05.2022г.</t>
  </si>
  <si>
    <t>AGR.08.002456</t>
  </si>
  <si>
    <t>СИН.02.21-316 от 01.05.2022г.</t>
  </si>
  <si>
    <t>AGR.08.003039</t>
  </si>
  <si>
    <t>СИН.02.23-222 от 21.08.2023г.(рекультвация)</t>
  </si>
  <si>
    <t>AGR.08.003149</t>
  </si>
  <si>
    <t>СИН.02.23-293 от 01.11.2023</t>
  </si>
  <si>
    <t>PRD.002.100018349_COM010001</t>
  </si>
  <si>
    <t>AGR.14.000005</t>
  </si>
  <si>
    <t>Договор на проведение лабораторных исследований №075/2018 от</t>
  </si>
  <si>
    <t>AGR.14.000095</t>
  </si>
  <si>
    <t>договор 094/2019 от 11.01.2019</t>
  </si>
  <si>
    <t>AGR.14.000354</t>
  </si>
  <si>
    <t>договор № НГПТ/21.04.20 от 21.04.2020</t>
  </si>
  <si>
    <t>PRD.002.100018367_COM007001</t>
  </si>
  <si>
    <t>AGR.014.000001584</t>
  </si>
  <si>
    <t>5 от 31.05.2017</t>
  </si>
  <si>
    <t>AGR.014.000001585</t>
  </si>
  <si>
    <t>№ 9 от 24.04.2017 г.</t>
  </si>
  <si>
    <t>AGR.09.000498</t>
  </si>
  <si>
    <t>19 от 03.06.2019</t>
  </si>
  <si>
    <t>AGR.09.000590</t>
  </si>
  <si>
    <t>Разрешение №1 от 01.08.2019</t>
  </si>
  <si>
    <t>PRD.002.100018376_COM010001</t>
  </si>
  <si>
    <t>AGR.14.000260</t>
  </si>
  <si>
    <t>договор 25/05/2017 от 25.05.17 поставка</t>
  </si>
  <si>
    <t>PRD.002.100018381_COM006001</t>
  </si>
  <si>
    <t>AGR.08.000409</t>
  </si>
  <si>
    <t>СИН.02.19-22 от 21.01.2019г.</t>
  </si>
  <si>
    <t>AGR.08.001863</t>
  </si>
  <si>
    <t>СИН.02.21-101 от 23.04.2021г</t>
  </si>
  <si>
    <t>AGR.08.002496</t>
  </si>
  <si>
    <t>СИН.02.22-190 от 29.06.2022</t>
  </si>
  <si>
    <t>AGR.08.003106</t>
  </si>
  <si>
    <t>СЧЕТ №2168</t>
  </si>
  <si>
    <t>PRD.002.100018385_COM005001</t>
  </si>
  <si>
    <t>AGR.07.000276</t>
  </si>
  <si>
    <t>Договор № КН02/19-37 от 01.01.2019</t>
  </si>
  <si>
    <t>AGR.07.001260</t>
  </si>
  <si>
    <t>Договор № КН02/21-54 от 03.02.2021</t>
  </si>
  <si>
    <t>AGR.07.001554</t>
  </si>
  <si>
    <t>Договор № КН02/22-47 от 01.01.2022</t>
  </si>
  <si>
    <t>PRD.002.100018385_COM010001</t>
  </si>
  <si>
    <t>AGR.14.000162</t>
  </si>
  <si>
    <t>Договор №НГПТ-01/01/3 от 01.01.2019</t>
  </si>
  <si>
    <t>AGR.14.000441</t>
  </si>
  <si>
    <t>НГПТ-1910.2022 от 19.10.2022г.</t>
  </si>
  <si>
    <t>PRD.002.100018392_COM006001</t>
  </si>
  <si>
    <t>AGR.08.001276</t>
  </si>
  <si>
    <t>НКС.02.17-14 от 01.05.2017г.</t>
  </si>
  <si>
    <t>PRD.002.100018395_COM006001</t>
  </si>
  <si>
    <t>AGR.08.000463</t>
  </si>
  <si>
    <t>СИН.02.20-187 от 18.08.2020г.</t>
  </si>
  <si>
    <t>AGR.08.001520</t>
  </si>
  <si>
    <t>AGR.08.001521</t>
  </si>
  <si>
    <t>СИН.02.20-187 от 18.08.20</t>
  </si>
  <si>
    <t>AGR.08.001765</t>
  </si>
  <si>
    <t>СИН.02.21-12 от 27.01.2021г.</t>
  </si>
  <si>
    <t>AGR.08.002265</t>
  </si>
  <si>
    <t>СИН.02.22-24/57СТ/22 от 26.01.2022г.</t>
  </si>
  <si>
    <t>AGR.08.002904</t>
  </si>
  <si>
    <t>СИН.02.23-118 от 14.04.2023</t>
  </si>
  <si>
    <t>PRD.002.100018395_COM009001</t>
  </si>
  <si>
    <t>AGR.13.000413</t>
  </si>
  <si>
    <t>Договор № 21/18-и от 25.12.2018</t>
  </si>
  <si>
    <t>PRD.002.100018398_COM009001</t>
  </si>
  <si>
    <t>AGR.13.000422</t>
  </si>
  <si>
    <t>Договор № АЦ-СУР17/19-20 от 25.03.2019</t>
  </si>
  <si>
    <t>AGR.13.001283</t>
  </si>
  <si>
    <t>Договор №СИБ 61/21-в от 11.05.2021г.</t>
  </si>
  <si>
    <t>AGR.13.001732</t>
  </si>
  <si>
    <t>Договор №СИБ97/22-в от 17.08.2022</t>
  </si>
  <si>
    <t>AGR.13.001956</t>
  </si>
  <si>
    <t>Договор №СИБ46/23-в от 20.04.2023</t>
  </si>
  <si>
    <t>PRD.002.100018405_COM005001</t>
  </si>
  <si>
    <t>AGR.07.000110</t>
  </si>
  <si>
    <t>Дог. №КН05/18-127 от 13.08.18</t>
  </si>
  <si>
    <t>AGR.07.000690</t>
  </si>
  <si>
    <t>Дог. №КН06/19-283 от 21.11.2019</t>
  </si>
  <si>
    <t>AGR.07.000723</t>
  </si>
  <si>
    <t>Дог. №КН05/19-269 от 16.10.2019</t>
  </si>
  <si>
    <t>AGR.07.001148</t>
  </si>
  <si>
    <t>Дог. №КН05/20-124 от 15.06.2020</t>
  </si>
  <si>
    <t>AGR.07.001199</t>
  </si>
  <si>
    <t>Дог. №КН05/20-147 от 24.08.2020</t>
  </si>
  <si>
    <t>AGR.07.001200</t>
  </si>
  <si>
    <t>Дог. №КН05/20-140 от 14.08.2020</t>
  </si>
  <si>
    <t>PRD.002.100018408_COM006001</t>
  </si>
  <si>
    <t>AGR.08.002044</t>
  </si>
  <si>
    <t>№451-21А//СИН 02.21-196 от 05.08.21</t>
  </si>
  <si>
    <t>AGR.08.002439</t>
  </si>
  <si>
    <t>Договор на оказание оценочных услуг №1097-21А//СИН 02.22-145</t>
  </si>
  <si>
    <t>PRD.002.100018412_COM001000</t>
  </si>
  <si>
    <t>AGR.01.001262</t>
  </si>
  <si>
    <t>ИП № 339236/2277047-ИП от 20.04.2022 от 20.04.2022</t>
  </si>
  <si>
    <t>PRD.002.100018413_COM007001</t>
  </si>
  <si>
    <t>AGR.09.000323</t>
  </si>
  <si>
    <t>УНС02/19-38 от 04.03.2019</t>
  </si>
  <si>
    <t>AGR.09.000408</t>
  </si>
  <si>
    <t>УНС02/19-97 от 13.05.2019</t>
  </si>
  <si>
    <t>AGR.09.000719</t>
  </si>
  <si>
    <t>УНС02/20-16 от 19.02.2020</t>
  </si>
  <si>
    <t>AGR.09.001106</t>
  </si>
  <si>
    <t>УНС02/21-62 от 17.05.2021</t>
  </si>
  <si>
    <t>AGR.09.001149</t>
  </si>
  <si>
    <t>УНС02/21-79 от 21.06.2021</t>
  </si>
  <si>
    <t>AGR.09.001373</t>
  </si>
  <si>
    <t>УНС02/22-67 от 16.05.2022</t>
  </si>
  <si>
    <t>AGR.09.001703</t>
  </si>
  <si>
    <t>УНС02/23-58 от 10.05.2023</t>
  </si>
  <si>
    <t>PRD.002.100018427_COM004001</t>
  </si>
  <si>
    <t>AGR.06.000086</t>
  </si>
  <si>
    <t>Договор №ННГ04/18-9 от 31.10.2018</t>
  </si>
  <si>
    <t>AGR.06.000218</t>
  </si>
  <si>
    <t>Договор №ННГ 65/19-в от 26.04.2019</t>
  </si>
  <si>
    <t>AGR.06.000578</t>
  </si>
  <si>
    <t>Договор №ННГ51/20-в от 01.09.2020</t>
  </si>
  <si>
    <t>PRD.002.100018427_COM009001</t>
  </si>
  <si>
    <t>AGR.13.000859</t>
  </si>
  <si>
    <t>Договор №СИБ24/20-в от 02.03.2020</t>
  </si>
  <si>
    <t>PRD.002.100018427_COM014002</t>
  </si>
  <si>
    <t>AGR.32.000064</t>
  </si>
  <si>
    <t>Договор №КН-62/2021 от 20.08.2021</t>
  </si>
  <si>
    <t>AGR.32.000087</t>
  </si>
  <si>
    <t>Договор №КН-22/2020 от 15.09.2020</t>
  </si>
  <si>
    <t>AGR.32.000088</t>
  </si>
  <si>
    <t>Договор №КН-64/2021 от 20.08.2021</t>
  </si>
  <si>
    <t>AGR.32.000089</t>
  </si>
  <si>
    <t>Договор №КН-63/2021 от 20.08.2021</t>
  </si>
  <si>
    <t>AGR.32.000091</t>
  </si>
  <si>
    <t>Договор №КН-80/2021 от 20.09.2021</t>
  </si>
  <si>
    <t>AGR.32.000092</t>
  </si>
  <si>
    <t>Договор №КН-25/2020 от 01.10.2020</t>
  </si>
  <si>
    <t>AGR.32.000093</t>
  </si>
  <si>
    <t>Договор №КН-27/2020 от 01.10.2020</t>
  </si>
  <si>
    <t>AGR.32.000376</t>
  </si>
  <si>
    <t>Договор №КН-38/2022 от 15.06.2022г.</t>
  </si>
  <si>
    <t>AGR.32.000397</t>
  </si>
  <si>
    <t>Договор №КН-49/2022 от 15.08.2022</t>
  </si>
  <si>
    <t>AGR.32.000434</t>
  </si>
  <si>
    <t>Договор №КН-48/2022 от 15.08.2022</t>
  </si>
  <si>
    <t>AGR.32.000481</t>
  </si>
  <si>
    <t>Договор №КН/23-37 от 27.06.2023</t>
  </si>
  <si>
    <t>AGR.32.000482</t>
  </si>
  <si>
    <t>Договор №КН/23-38 от 27.06.2023</t>
  </si>
  <si>
    <t>PRD.002.100018427_COM014003</t>
  </si>
  <si>
    <t>AGR.33.000059</t>
  </si>
  <si>
    <t>Договор НУ-33/2021 от 20.08.2021</t>
  </si>
  <si>
    <t>AGR.33.000060</t>
  </si>
  <si>
    <t>Договор НУ-32/2021 от 20.08.2021</t>
  </si>
  <si>
    <t>AGR.33.000061</t>
  </si>
  <si>
    <t>Договор НУ-15/2020 от 15.09.20</t>
  </si>
  <si>
    <t>PRD.002.100018427_COM014005</t>
  </si>
  <si>
    <t>AGR.34.000013</t>
  </si>
  <si>
    <t>Договор №ДИ-3/2021 от 20.09.2021</t>
  </si>
  <si>
    <t>AGR.34.000014</t>
  </si>
  <si>
    <t>Договор №ДИ-3/2020 от 01.10.2020</t>
  </si>
  <si>
    <t>PRD.002.100018427_COM014008</t>
  </si>
  <si>
    <t>AGR.37.000072</t>
  </si>
  <si>
    <t>Договор № ОШ-16/2022 от 15.08.2022</t>
  </si>
  <si>
    <t>AGR.37.000123</t>
  </si>
  <si>
    <t>Договор № ОШ/23-27 от 27.06.2023</t>
  </si>
  <si>
    <t>PRD.002.100018427_COM014009</t>
  </si>
  <si>
    <t>AGR.38.000064</t>
  </si>
  <si>
    <t>Договор № ОС-15/2022 от 15.08.2022</t>
  </si>
  <si>
    <t>AGR.38.000065</t>
  </si>
  <si>
    <t>Договор № ОС-16/2022 от 15.08.2022</t>
  </si>
  <si>
    <t>AGR.38.000117</t>
  </si>
  <si>
    <t>Договор № ОС/23-29 от 27.06.2023</t>
  </si>
  <si>
    <t>AGR.38.000119</t>
  </si>
  <si>
    <t>Договор № ОС/23-28 от 27.06.2023</t>
  </si>
  <si>
    <t>PRD.002.100018436_COM006001</t>
  </si>
  <si>
    <t>AGR.08.000223</t>
  </si>
  <si>
    <t>СИН.02.18-286 от 01.10.2018г</t>
  </si>
  <si>
    <t>AGR.08.000681</t>
  </si>
  <si>
    <t>СИН.02.19-148 от 19.04.2019г</t>
  </si>
  <si>
    <t>PRD.002.100018451_COM006001</t>
  </si>
  <si>
    <t>AGR.08.000061</t>
  </si>
  <si>
    <t>договор аренды земельного участка</t>
  </si>
  <si>
    <t>AGR.08.000062</t>
  </si>
  <si>
    <t>AGR.08.000063</t>
  </si>
  <si>
    <t>СИН.02.18-166 от 06.06.2018г</t>
  </si>
  <si>
    <t>AGR.08.001787</t>
  </si>
  <si>
    <t>СИН.02.20-335 от 17.12.2020г.</t>
  </si>
  <si>
    <t>AGR.08.001887</t>
  </si>
  <si>
    <t>СИН.02.21-67 от 01.04.2021г.</t>
  </si>
  <si>
    <t>AGR.08.003019</t>
  </si>
  <si>
    <t>СИН.02.23-174 от 01.06.2023г</t>
  </si>
  <si>
    <t>AGR.08.003022</t>
  </si>
  <si>
    <t>СИН.02.23-170 от 01.06.2023г</t>
  </si>
  <si>
    <t>AGR.08.003109</t>
  </si>
  <si>
    <t>AGR.08.003112</t>
  </si>
  <si>
    <t>AGR.08.003115</t>
  </si>
  <si>
    <t>AGR.08.003116</t>
  </si>
  <si>
    <t>PRD.002.100018463_COM005001</t>
  </si>
  <si>
    <t>AGR.07.000358</t>
  </si>
  <si>
    <t>Дог № КН02/19-29 от 14.02.2019</t>
  </si>
  <si>
    <t>PRD.002.100018472_COM010001</t>
  </si>
  <si>
    <t>AGR.14.000293</t>
  </si>
  <si>
    <t>Договор № 1 от 08.09.2020</t>
  </si>
  <si>
    <t>AGR.14.000374</t>
  </si>
  <si>
    <t>Договор на обсл. кондиционеров б.н. от 10,08,2021</t>
  </si>
  <si>
    <t>PRD.002.100018473_COM007001</t>
  </si>
  <si>
    <t>AGR.014.000001540</t>
  </si>
  <si>
    <t>№ СН04/15-15 от 01.10.2015 г.</t>
  </si>
  <si>
    <t>PRD.002.100018474_COM007001</t>
  </si>
  <si>
    <t>AGR.014.000001547</t>
  </si>
  <si>
    <t>№ 2/05/2016 от 16.05.2016 г.</t>
  </si>
  <si>
    <t>AGR.014.000001548</t>
  </si>
  <si>
    <t>№ 3/05/2016 от 16.05.2016 г.</t>
  </si>
  <si>
    <t>AGR.09.000003</t>
  </si>
  <si>
    <t>УНС02/18-104 от 01.06.2018</t>
  </si>
  <si>
    <t>PRD.002.100018483_COM001000</t>
  </si>
  <si>
    <t>AGR.01.000247</t>
  </si>
  <si>
    <t>НФ02/19-44 от 01.04.2019</t>
  </si>
  <si>
    <t>PRD.002.100018483_COM011001</t>
  </si>
  <si>
    <t>AGR.15.001215</t>
  </si>
  <si>
    <t>СЗ02/19-130 от 22.04.2019г.</t>
  </si>
  <si>
    <t>AGR.15.001539</t>
  </si>
  <si>
    <t>СЗ02/19-263 от 17.06.2019г.</t>
  </si>
  <si>
    <t>AGR.15.002858</t>
  </si>
  <si>
    <t>СЗ02/17-299 от 31.12.2017</t>
  </si>
  <si>
    <t>AGR.15.003606</t>
  </si>
  <si>
    <t>СЗ01/20-9 от 08.12.2020</t>
  </si>
  <si>
    <t>AGR.15.004155</t>
  </si>
  <si>
    <t>СЗ01/21-1 от 12.04.2021</t>
  </si>
  <si>
    <t>AGR.15.005391</t>
  </si>
  <si>
    <t>СЗ01/21-4 от 16.12.2021</t>
  </si>
  <si>
    <t>PRD.002.100018484_COM007001</t>
  </si>
  <si>
    <t>AGR.09.001362</t>
  </si>
  <si>
    <t>УНС02/22-52 от 18.04.2022</t>
  </si>
  <si>
    <t>PRD.002.100018486_COM006001</t>
  </si>
  <si>
    <t>AGR.006.000001246</t>
  </si>
  <si>
    <t>СИН.02.17-119 от 17.05.2017г</t>
  </si>
  <si>
    <t>AGR.08.000064</t>
  </si>
  <si>
    <t>СИН.02.18-166 от 06.06.2018г.</t>
  </si>
  <si>
    <t>AGR.08.001786</t>
  </si>
  <si>
    <t>AGR.08.001885</t>
  </si>
  <si>
    <t>AGR.08.003020</t>
  </si>
  <si>
    <t>СИН.02.23-174 от 01.06.2023г.</t>
  </si>
  <si>
    <t>AGR.08.003021</t>
  </si>
  <si>
    <t>СИН.02.23-170 от 01.06.2023г.</t>
  </si>
  <si>
    <t>AGR.08.003110</t>
  </si>
  <si>
    <t>AGR.08.003111</t>
  </si>
  <si>
    <t>AGR.08.003114</t>
  </si>
  <si>
    <t>AGR.08.003117</t>
  </si>
  <si>
    <t>PRD.002.100018489_COM001000</t>
  </si>
  <si>
    <t>AGR.01.000544</t>
  </si>
  <si>
    <t>НФ01/20-6 от 03.02.2020</t>
  </si>
  <si>
    <t>AGR.01.001624</t>
  </si>
  <si>
    <t>НФ01/23-1 от 25.01.2023</t>
  </si>
  <si>
    <t>PRD.002.100018489_COM002019</t>
  </si>
  <si>
    <t>AGR.03.000035</t>
  </si>
  <si>
    <t>Договор на ремонт и тарировку нефтепромыслового оборудования</t>
  </si>
  <si>
    <t>AGR.03.000112</t>
  </si>
  <si>
    <t>26-04-97/НГДН (Д01871900)</t>
  </si>
  <si>
    <t>AGR.03.000138</t>
  </si>
  <si>
    <t>№ 28/06-18 (Д00771800)</t>
  </si>
  <si>
    <t>AGR.03.000139</t>
  </si>
  <si>
    <t>№ 26-07-181/УДСн (Д00781800)</t>
  </si>
  <si>
    <t>AGR.03.000311</t>
  </si>
  <si>
    <t>Договор подряда № 11-11-255/НГДН (Д011820) от 11.11.2020 г.</t>
  </si>
  <si>
    <t>PRD.002.100018493_COM014002</t>
  </si>
  <si>
    <t>AGR.32.000100</t>
  </si>
  <si>
    <t>Договор №КН-35/2020 от 29.09.2020</t>
  </si>
  <si>
    <t>AGR.32.000242</t>
  </si>
  <si>
    <t>Договор займа КН-8/2022 от 17.02.2022 г. (9%)</t>
  </si>
  <si>
    <t>PRD.002.100018493_COM014003</t>
  </si>
  <si>
    <t>AGR.33.000054</t>
  </si>
  <si>
    <t>Договор №НУ-22/2020 от 29.09.2020</t>
  </si>
  <si>
    <t>AGR.33.000144</t>
  </si>
  <si>
    <t>Договор займа НУ-1/2022 от 17.02.2022 г. (9%)</t>
  </si>
  <si>
    <t>PRD.002.100018493_COM014008</t>
  </si>
  <si>
    <t>AGR.37.000008</t>
  </si>
  <si>
    <t>Договор займа КН-8/2022 от 17.02.2022 г. (6%)</t>
  </si>
  <si>
    <t>AGR.37.000074</t>
  </si>
  <si>
    <t>Договор №ОШ-60/2022 от 28.11.2022</t>
  </si>
  <si>
    <t>PRD.002.100018493_COM014009</t>
  </si>
  <si>
    <t>AGR.37.000007</t>
  </si>
  <si>
    <t>Договор займа НУ-1/2022 от 17.02.2022 г. (6%)</t>
  </si>
  <si>
    <t>AGR.38.000068</t>
  </si>
  <si>
    <t>Договор №ОС-38/2022 от 28.11.2022</t>
  </si>
  <si>
    <t>PRD.002.100018501_COM011001</t>
  </si>
  <si>
    <t>AGR.15.000144</t>
  </si>
  <si>
    <t>PRD.002.100018503_COM007001</t>
  </si>
  <si>
    <t>AGR.09.001405</t>
  </si>
  <si>
    <t>Приказ о передаче спецодежды от 30.06.2022</t>
  </si>
  <si>
    <t>PRD.002.100018513_COM011001</t>
  </si>
  <si>
    <t>AGR.15.001080</t>
  </si>
  <si>
    <t>PRD.002.100018519_COM006001</t>
  </si>
  <si>
    <t>AGR.08.000586</t>
  </si>
  <si>
    <t>СИН.02.19-32 от 01.02.2019г.</t>
  </si>
  <si>
    <t>PRD.002.100018521_COM005001</t>
  </si>
  <si>
    <t>AGR.07.000431</t>
  </si>
  <si>
    <t>Договор №КН05/19-86 от 01.01.19</t>
  </si>
  <si>
    <t>PRD.002.100018521_COM010001</t>
  </si>
  <si>
    <t>AGR.14.000089</t>
  </si>
  <si>
    <t>Договор № НГПТ01/17-19 от 23.01.2019</t>
  </si>
  <si>
    <t>AGR.14.000131</t>
  </si>
  <si>
    <t>Доп. соглашение № 1 от 01.05.2019 к договору №НГПТ01/17-19 о</t>
  </si>
  <si>
    <t>PRD.002.100018522_COM006001</t>
  </si>
  <si>
    <t>AGR.08.000872</t>
  </si>
  <si>
    <t>СИН.02.19-114 от 11.04.2019г.</t>
  </si>
  <si>
    <t>AGR.08.000877</t>
  </si>
  <si>
    <t>СИН.02.19-296 от 16.09.2019г.</t>
  </si>
  <si>
    <t>AGR.08.001294</t>
  </si>
  <si>
    <t>СИН.02.17-124 от 22.05.2017г.</t>
  </si>
  <si>
    <t>AGR.08.001459</t>
  </si>
  <si>
    <t>СИН.02.20-94 от 27.03.2020г.</t>
  </si>
  <si>
    <t>AGR.08.001594</t>
  </si>
  <si>
    <t>СИН.02.20-92 от 27.03.2020г.</t>
  </si>
  <si>
    <t>AGR.08.001665</t>
  </si>
  <si>
    <t>СИН.02.20-196 от 02.09.2020г.</t>
  </si>
  <si>
    <t>AGR.08.001666</t>
  </si>
  <si>
    <t>СИН.02.20-227 от 05.10.2020г.</t>
  </si>
  <si>
    <t>AGR.08.002198</t>
  </si>
  <si>
    <t>СИН.02.21-153 от 16.06.2021г.</t>
  </si>
  <si>
    <t>AGR.08.002445</t>
  </si>
  <si>
    <t>СИН.02.22-55 от 28.02.2022г.</t>
  </si>
  <si>
    <t>PRD.002.100018525_COM007001</t>
  </si>
  <si>
    <t>AGR.09.000020</t>
  </si>
  <si>
    <t>УНС02/18-133 // 07-04 от 05.07.2018</t>
  </si>
  <si>
    <t>AGR.09.000061</t>
  </si>
  <si>
    <t>УНС02/18-151 // 07-24 от 25.07.2018</t>
  </si>
  <si>
    <t>PRD.002.100018530_COM004001</t>
  </si>
  <si>
    <t>AGR.06.000200</t>
  </si>
  <si>
    <t>Договор № ННГ4/19-и от 22.02.2019г.</t>
  </si>
  <si>
    <t>AGR.06.000288</t>
  </si>
  <si>
    <t>Договор №ННГ02/18-97 от 28.11.2018</t>
  </si>
  <si>
    <t>PRD.002.100018544_COM006001</t>
  </si>
  <si>
    <t>AGR.08.001079</t>
  </si>
  <si>
    <t>СИН.04.19-78 от 22.11.2019</t>
  </si>
  <si>
    <t>AGR.08.001317</t>
  </si>
  <si>
    <t>СИН.04.17-47 от 13.10.2017</t>
  </si>
  <si>
    <t>AGR.08.003063</t>
  </si>
  <si>
    <t>СИН.02.23-200 от 26.07.2023г.</t>
  </si>
  <si>
    <t>AGR.08.003248</t>
  </si>
  <si>
    <t>СИН.02.23-294 от 26.10.2023г.</t>
  </si>
  <si>
    <t>PRD.002.100018544_COM011001</t>
  </si>
  <si>
    <t>AGR.15.002845</t>
  </si>
  <si>
    <t>СЗ02/17-219 от 01.10.2017</t>
  </si>
  <si>
    <t>AGR.15.006212</t>
  </si>
  <si>
    <t>СЗ02/22-315 от 01.01.2022</t>
  </si>
  <si>
    <t>AGR.15.006970</t>
  </si>
  <si>
    <t>СЗ02/22-760 от 14.12.2022</t>
  </si>
  <si>
    <t>AGR.15.006971</t>
  </si>
  <si>
    <t>СЗ02/22-759 от 14.12.2022</t>
  </si>
  <si>
    <t>AGR.15.008151</t>
  </si>
  <si>
    <t>СЗ02/23-621 от 28.11.2023</t>
  </si>
  <si>
    <t>PRD.002.100018545_COM005001</t>
  </si>
  <si>
    <t>AGR.07.000401</t>
  </si>
  <si>
    <t>Дог №КН02/19-36 от 01.01.2019</t>
  </si>
  <si>
    <t>AGR.07.000833</t>
  </si>
  <si>
    <t>Дог №КН02/20-53 от 01.01.2020</t>
  </si>
  <si>
    <t>AGR.07.001343</t>
  </si>
  <si>
    <t>КН02/21-24 от 01.01.2021г.</t>
  </si>
  <si>
    <t>AGR.07.001603</t>
  </si>
  <si>
    <t>КН02/22-43 от 01.01.2022г.</t>
  </si>
  <si>
    <t>PRD.002.100018547_COM009001</t>
  </si>
  <si>
    <t>AGR.13.000024</t>
  </si>
  <si>
    <t>Договор поставки №110/18 от 02.07.2018</t>
  </si>
  <si>
    <t>AGR.13.000574</t>
  </si>
  <si>
    <t>Договор поставки №СИБ119/19-в от 08.07.2019</t>
  </si>
  <si>
    <t>PRD.002.100018548_COM001000</t>
  </si>
  <si>
    <t>AGR.01.000617</t>
  </si>
  <si>
    <t>2425995-ФЛ/ОРКК-2020 от 13.08.2020</t>
  </si>
  <si>
    <t>AGR.01.000817</t>
  </si>
  <si>
    <t>2425995-ПР/ОРКК-2021 от 11.05.2021</t>
  </si>
  <si>
    <t>AGR.01.001296</t>
  </si>
  <si>
    <t>Фин. поручение 8 от 26.05.2022</t>
  </si>
  <si>
    <t>AGR.01.001297</t>
  </si>
  <si>
    <t>Фин. поручение 9 от 26.05.2022</t>
  </si>
  <si>
    <t>PRD.002.100018548_COM002019</t>
  </si>
  <si>
    <t>AGR.03.000051</t>
  </si>
  <si>
    <t>№ 1621749-ФЛ/ИЖВ-17 (Д00661700)</t>
  </si>
  <si>
    <t>AGR.03.000052</t>
  </si>
  <si>
    <t>№ 1621749-ФЛ/ИЖВ-17 (Д00661700) Лизинговые платежи</t>
  </si>
  <si>
    <t>AGR.03.000064</t>
  </si>
  <si>
    <t>№ 1775292-ФЛ/ИЖВ-18 (Д00081800)</t>
  </si>
  <si>
    <t>AGR.03.000065</t>
  </si>
  <si>
    <t>№ 1775292-ФЛ/ИЖВ-18 (Д00081800) Лизинговые платежи</t>
  </si>
  <si>
    <t>AGR.03.000354</t>
  </si>
  <si>
    <t>Договор купли-продажи №1775292-ПР/ИЖВ-21 от 12.01.2021 г.</t>
  </si>
  <si>
    <t>PRD.002.100018548_COM005001</t>
  </si>
  <si>
    <t>AGR.016.000000284</t>
  </si>
  <si>
    <t>Дог №1768569-ФЛ/ИЖВ-18 от 20.04.2018</t>
  </si>
  <si>
    <t>AGR.016.000000285</t>
  </si>
  <si>
    <t>Дог №1828062-ФЛ/ИЖВ-18 от 20.04.2018</t>
  </si>
  <si>
    <t>AGR.016.000000286</t>
  </si>
  <si>
    <t>Дог №1828063-ФЛ/ИЖВ-18 от 20.04.2018</t>
  </si>
  <si>
    <t>AGR.016.000000287</t>
  </si>
  <si>
    <t>Дог №1844335-ФЛ/ИЖВ-18 от 17.05.2018</t>
  </si>
  <si>
    <t>AGR.016.000000288</t>
  </si>
  <si>
    <t>Дог №1844336-ФЛ/ИЖВ-18 от 17.05.2018</t>
  </si>
  <si>
    <t>AGR.07.000943</t>
  </si>
  <si>
    <t>Не использовать_Дог №1828062-ФЛ/ИЖВ-18 от 20.04.2018</t>
  </si>
  <si>
    <t>AGR.07.000944</t>
  </si>
  <si>
    <t>Не использовать_Дог №1828063-ФЛ/ИЖВ-18 от 20.04.2018</t>
  </si>
  <si>
    <t>AGR.07.000945</t>
  </si>
  <si>
    <t>Не использовать_Дог №1768569-ФЛ/ИЖВ-18 от 20.04.2018</t>
  </si>
  <si>
    <t>AGR.07.000949</t>
  </si>
  <si>
    <t>Не использовать_Дог №1844336-ФЛ/ИЖВ-18 от 17.05.2018</t>
  </si>
  <si>
    <t>AGR.07.000950</t>
  </si>
  <si>
    <t>Не использовать_Дог №1844335-ФЛ/ИЖВ-18 от 17.05.2018</t>
  </si>
  <si>
    <t>AGR.07.001178</t>
  </si>
  <si>
    <t>Дог №2525957-ФЛ/СКТ-20 от 14.12.2020</t>
  </si>
  <si>
    <t>AGR.07.001451</t>
  </si>
  <si>
    <t>Дог. лизинга №2645169-ФЛ/СКТ-21 от 22.11.2021г.</t>
  </si>
  <si>
    <t>PRD.002.100018548_COM006001</t>
  </si>
  <si>
    <t>AGR.016.000000279</t>
  </si>
  <si>
    <t>№1802205-ФЛ/ИЖВ18 от 30.03.2018</t>
  </si>
  <si>
    <t>AGR.08.001260</t>
  </si>
  <si>
    <t>№ 1600886-ФЛ/ИЖВ-17 от 21.06.2017г.</t>
  </si>
  <si>
    <t>AGR.08.001262</t>
  </si>
  <si>
    <t>№ 1593538-ФЛ/ИЖВ-17 от 10.08.2017.</t>
  </si>
  <si>
    <t>AGR.08.001325</t>
  </si>
  <si>
    <t>Не использовать_№1802205-ФЛ/ИЖВ18 от 30.03.2018</t>
  </si>
  <si>
    <t>PRD.002.100018548_COM009001</t>
  </si>
  <si>
    <t>AGR.13.000378</t>
  </si>
  <si>
    <t>Договор лизинга №2044934-ФЛ/ИЖВ-19 от 22.03.2019</t>
  </si>
  <si>
    <t>AGR.13.000939</t>
  </si>
  <si>
    <t>Договор лизинга №1724629-ФЛ/ИЖВ-17 от 17.11.2017</t>
  </si>
  <si>
    <t>AGR.13.000940</t>
  </si>
  <si>
    <t>Договор лизинга №1714997-ФЛ/ИЖВ-17 от 17.11.2017</t>
  </si>
  <si>
    <t>AGR.13.000951</t>
  </si>
  <si>
    <t>Договор лизинга №1776113-ФЛ/ИЖВ-18 от 09.02.2018</t>
  </si>
  <si>
    <t>PRD.002.100018548_COM011001</t>
  </si>
  <si>
    <t>AGR.15.002795</t>
  </si>
  <si>
    <t>1757919-ФЛ/ОРБ-18 от 01.03.2018</t>
  </si>
  <si>
    <t>AGR.15.002798</t>
  </si>
  <si>
    <t>1793145-ФЛ/ОРБ-18 от 01.03.2018</t>
  </si>
  <si>
    <t>AGR.15.002828</t>
  </si>
  <si>
    <t>1645622-ФЛ/ИЖВ-17 от 02.08.2017</t>
  </si>
  <si>
    <t>AGR.15.002831</t>
  </si>
  <si>
    <t>1671599-ФЛ/УФА-17 от 12.09.2017</t>
  </si>
  <si>
    <t>AGR.15.002832</t>
  </si>
  <si>
    <t>1671513-ФЛ/УФА-17 от 12.09.2017</t>
  </si>
  <si>
    <t>AGR.15.002833</t>
  </si>
  <si>
    <t>1671510-ФЛ/УФА-17 от 12.09.2017</t>
  </si>
  <si>
    <t>AGR.15.002834</t>
  </si>
  <si>
    <t>1671516-ФЛ/УФА-17 от 12.09.2017</t>
  </si>
  <si>
    <t>AGR.15.002835</t>
  </si>
  <si>
    <t>1671511-ФЛ/УФА-17 от 12.09.2017</t>
  </si>
  <si>
    <t>PRD.002.100018553_COM006001</t>
  </si>
  <si>
    <t>AGR.08.001961</t>
  </si>
  <si>
    <t>Договор №АЦСП-3315//СИН.02.21-135 от 02.06.2021</t>
  </si>
  <si>
    <t>PRD.002.100018558_COM004001</t>
  </si>
  <si>
    <t>AGR.06.000108</t>
  </si>
  <si>
    <t>Договор ННГ02/18-93 от 22.11.2018</t>
  </si>
  <si>
    <t>AGR.06.000109</t>
  </si>
  <si>
    <t>Договор ННГ02/18-94 от 22.11.2018</t>
  </si>
  <si>
    <t>AGR.06.000110</t>
  </si>
  <si>
    <t>Договор ННГ02/18-95 от 22.11.2018</t>
  </si>
  <si>
    <t>AGR.06.000322</t>
  </si>
  <si>
    <t>Договор ННГ110/19-в от 29.10.2019</t>
  </si>
  <si>
    <t>PRD.002.100018558_COM006001</t>
  </si>
  <si>
    <t>AGR.08.001481</t>
  </si>
  <si>
    <t>СИН.02.20-100 от 16.04.2020г.</t>
  </si>
  <si>
    <t>AGR.08.001482</t>
  </si>
  <si>
    <t>СИН.02.20-101 от 16.04.2020г.</t>
  </si>
  <si>
    <t>AGR.08.001699</t>
  </si>
  <si>
    <t>СИН.04.20-45 от 16.12.2020г.</t>
  </si>
  <si>
    <t>AGR.08.001718</t>
  </si>
  <si>
    <t>СИН.04.20-42 от 16.12.2020г.</t>
  </si>
  <si>
    <t>AGR.08.001719</t>
  </si>
  <si>
    <t>СИН.04.20-43 от 16.12.2020г.</t>
  </si>
  <si>
    <t>AGR.08.001720</t>
  </si>
  <si>
    <t>СИН.04.20-44 от 16.12.2020г.</t>
  </si>
  <si>
    <t>AGR.08.001721</t>
  </si>
  <si>
    <t>СИН.04.20-41 от 16.12.2020г.</t>
  </si>
  <si>
    <t>AGR.08.001722</t>
  </si>
  <si>
    <t>СИН.04.20-40 от 15.12.2020г.</t>
  </si>
  <si>
    <t>AGR.08.001723</t>
  </si>
  <si>
    <t>AGR.08.001724</t>
  </si>
  <si>
    <t>AGR.08.002741</t>
  </si>
  <si>
    <t>СИН.04.22-93 от 09.12.2022г.</t>
  </si>
  <si>
    <t>AGR.08.002742</t>
  </si>
  <si>
    <t>СИН.04.22-92 от 09.12.2022г.</t>
  </si>
  <si>
    <t>PRD.002.100018558_COM007001</t>
  </si>
  <si>
    <t>AGR.007.000000197</t>
  </si>
  <si>
    <t>Договор №Э-50/2017/УНС02/17-361 от 23.11.2017</t>
  </si>
  <si>
    <t>AGR.007.000000198</t>
  </si>
  <si>
    <t>Договор №Э-51/2017/УНС02/17-384 от 23.11.2017</t>
  </si>
  <si>
    <t>AGR.007.000000199</t>
  </si>
  <si>
    <t>Договор №Э-52/2017/УНС02/17-382 от 23.11.2017</t>
  </si>
  <si>
    <t>AGR.007.000000200</t>
  </si>
  <si>
    <t>Договор №Э-53/2017/УНС02/17-383 от 23.11.2017</t>
  </si>
  <si>
    <t>AGR.007.000000201</t>
  </si>
  <si>
    <t>Договор №Э-56/2017/УНС02/17-391 от 11.12.2017</t>
  </si>
  <si>
    <t>AGR.007.000000202</t>
  </si>
  <si>
    <t>Договор №Э-58/2017/УНС02/17-397 от 18.12.2017</t>
  </si>
  <si>
    <t>AGR.09.000140</t>
  </si>
  <si>
    <t>УНС02/18-237 от 04.06.2018</t>
  </si>
  <si>
    <t>AGR.09.000153</t>
  </si>
  <si>
    <t>УНС02/18-238 от 04.06.2018</t>
  </si>
  <si>
    <t>AGR.09.000223</t>
  </si>
  <si>
    <t>УНС02/18-303 от 25.12.2018</t>
  </si>
  <si>
    <t>AGR.09.000254</t>
  </si>
  <si>
    <t>AGR.09.000311</t>
  </si>
  <si>
    <t>УНС02/19-29 от 13.02.2019</t>
  </si>
  <si>
    <t>AGR.09.000484</t>
  </si>
  <si>
    <t>УНС02/19-129 от 10.06.2019</t>
  </si>
  <si>
    <t>AGR.09.000489</t>
  </si>
  <si>
    <t>УНС02/19-155 от 01.07.2019</t>
  </si>
  <si>
    <t>AGR.09.000539</t>
  </si>
  <si>
    <t>ДС №1 от 19.08.2019 к договору УНС02/19-29 от 13.02.2019</t>
  </si>
  <si>
    <t>AGR.09.001242</t>
  </si>
  <si>
    <t>УНС02/21-158 от 08.11.2021</t>
  </si>
  <si>
    <t>AGR.09.001285</t>
  </si>
  <si>
    <t>УНС02/21-188 от 30.12.2021</t>
  </si>
  <si>
    <t>AGR.09.001335</t>
  </si>
  <si>
    <t>УНС02/22-35 от 14.03.2022</t>
  </si>
  <si>
    <t>AGR.09.001342</t>
  </si>
  <si>
    <t>УНС02/22-40 от 18.03.2022</t>
  </si>
  <si>
    <t>AGR.09.001406</t>
  </si>
  <si>
    <t>УНС02/22-102 от 21.06.2022</t>
  </si>
  <si>
    <t>AGR.09.001426</t>
  </si>
  <si>
    <t>УНС02/22-105 от 27.06.2022</t>
  </si>
  <si>
    <t>AGR.09.001430</t>
  </si>
  <si>
    <t>УНС02/22-125 от 05.07.2022</t>
  </si>
  <si>
    <t>AGR.09.001458</t>
  </si>
  <si>
    <t>ДС №1 от 25.07.2022 к договору УНС02/22-102 от 21.06.2022</t>
  </si>
  <si>
    <t>AGR.09.001529</t>
  </si>
  <si>
    <t>УНС02/22-201 от 10.10.2022</t>
  </si>
  <si>
    <t>AGR.09.001562</t>
  </si>
  <si>
    <t>УНС02/22-222 от 09.11.2022</t>
  </si>
  <si>
    <t>AGR.09.001614</t>
  </si>
  <si>
    <t>УНС02/22-293 от 30.12.2022</t>
  </si>
  <si>
    <t>AGR.09.001788</t>
  </si>
  <si>
    <t>УНС02/23-135 от 25.09.2023</t>
  </si>
  <si>
    <t>AGR.09.001789</t>
  </si>
  <si>
    <t>УНС02/23-134 от 25.09.2023</t>
  </si>
  <si>
    <t>AGR.09.001844</t>
  </si>
  <si>
    <t>УНС02/23-156 от 26.10.2023</t>
  </si>
  <si>
    <t>PRD.002.100018558_COM009001</t>
  </si>
  <si>
    <t>AGR.13.000269</t>
  </si>
  <si>
    <t>Договор №206/18-в от 03.12.2018 г.</t>
  </si>
  <si>
    <t>AGR.13.000397</t>
  </si>
  <si>
    <t>Договор №СИБ253/18-в от 29.12.2018 г.</t>
  </si>
  <si>
    <t>AGR.13.000398</t>
  </si>
  <si>
    <t>Договор №СИБ250/18-в от 29.12.2018 г.</t>
  </si>
  <si>
    <t>AGR.13.000399</t>
  </si>
  <si>
    <t>Договор №СИБ252/18-в от 29.12.2018 г.</t>
  </si>
  <si>
    <t>AGR.13.000478</t>
  </si>
  <si>
    <t>Договор №СИБ247/18-в от 29.12.2018 г.</t>
  </si>
  <si>
    <t>AGR.13.000535</t>
  </si>
  <si>
    <t>Договор №СИБ246/18-в от 29.12.2018 г.</t>
  </si>
  <si>
    <t>AGR.13.000614</t>
  </si>
  <si>
    <t>Договор №СИБ251/18-в от 29.12.2018 г.</t>
  </si>
  <si>
    <t>AGR.13.000654</t>
  </si>
  <si>
    <t>Договор №СИБ245/18-в от 29.12.2018 г.</t>
  </si>
  <si>
    <t>AGR.13.000760</t>
  </si>
  <si>
    <t>Договор №СИБ249/18-в от 29.12.2018 г.</t>
  </si>
  <si>
    <t>AGR.13.000761</t>
  </si>
  <si>
    <t>Договор №СИБ254/18-в от 29.12.2018 г.</t>
  </si>
  <si>
    <t>AGR.13.000762</t>
  </si>
  <si>
    <t>Договор №СИБ248/18-в от 29.12.2018 г.</t>
  </si>
  <si>
    <t>AGR.13.000763</t>
  </si>
  <si>
    <t>Договор №СИБ221/19-в от 02.12.2019 г.</t>
  </si>
  <si>
    <t>AGR.13.000764</t>
  </si>
  <si>
    <t>Договор №СИБ168/19-в от 15.10.2019 г.</t>
  </si>
  <si>
    <t>AGR.13.001200</t>
  </si>
  <si>
    <t>Договор подряда №СИБ193/20-в от 15.12.2020</t>
  </si>
  <si>
    <t>AGR.13.001249</t>
  </si>
  <si>
    <t>Договор №СИБ206/20-в от 24.12.2020</t>
  </si>
  <si>
    <t>AGR.13.001294</t>
  </si>
  <si>
    <t>Договор №СИБ50/21-в от 19.04.2021</t>
  </si>
  <si>
    <t>AGR.13.001295</t>
  </si>
  <si>
    <t>Договор №СИБ51/21-в от 19.04.2021</t>
  </si>
  <si>
    <t>AGR.13.001296</t>
  </si>
  <si>
    <t>Договор №СИБ52/21-в от 19.04.2021</t>
  </si>
  <si>
    <t>AGR.13.001297</t>
  </si>
  <si>
    <t>Договор №СИБ49/21-в от 19.04.2021</t>
  </si>
  <si>
    <t>AGR.13.001427</t>
  </si>
  <si>
    <t>Договор подряда №СИБ43/21-в от 22.04.2021</t>
  </si>
  <si>
    <t>AGR.13.001436</t>
  </si>
  <si>
    <t>Договор СИБ139/21-в от 20.09.2021</t>
  </si>
  <si>
    <t>AGR.13.001463</t>
  </si>
  <si>
    <t>Договор подряда №СИБ155/21-в от 02.10.2021</t>
  </si>
  <si>
    <t>AGR.13.001464</t>
  </si>
  <si>
    <t>Договор подряда №СИБ153/21-в от 02.10.2021</t>
  </si>
  <si>
    <t>AGR.13.001709</t>
  </si>
  <si>
    <t>Договор №СИБ37/22-в от 05.04.2022</t>
  </si>
  <si>
    <t>AGR.13.001774</t>
  </si>
  <si>
    <t>Договор №СИБ126/22-в от 14.10.2022</t>
  </si>
  <si>
    <t>AGR.13.002046</t>
  </si>
  <si>
    <t>Договор №СИБ112/23-в от 15.09.2023</t>
  </si>
  <si>
    <t>AGR.13.002113</t>
  </si>
  <si>
    <t>Договор №СИБ202/23-в от 01.12.2023</t>
  </si>
  <si>
    <t>PRD.002.100018558_COM011001</t>
  </si>
  <si>
    <t>AGR.15.002105</t>
  </si>
  <si>
    <t>СЗ02/19-377 от 21.08.2019г.</t>
  </si>
  <si>
    <t>AGR.15.002584</t>
  </si>
  <si>
    <t>СЗ02/19-546 от 05.11.2019г.</t>
  </si>
  <si>
    <t>AGR.15.002971</t>
  </si>
  <si>
    <t>СЗ02/20-146 от 19.03.2020</t>
  </si>
  <si>
    <t>AGR.15.006053</t>
  </si>
  <si>
    <t>СЗ02/22-288 от 16.05.2022</t>
  </si>
  <si>
    <t>PRD.002.100018558_COM015001</t>
  </si>
  <si>
    <t>AGR.39.000010</t>
  </si>
  <si>
    <t>НС02/22-6 от 13.05.2022</t>
  </si>
  <si>
    <t>PRD.002.100018565_COM006001</t>
  </si>
  <si>
    <t>AGR.08.000237</t>
  </si>
  <si>
    <t>№ СИН.02.18-104 от 03.04.2018г</t>
  </si>
  <si>
    <t>AGR.08.000545</t>
  </si>
  <si>
    <t>№СИН.02.19-96 от 03.04.2019 г.</t>
  </si>
  <si>
    <t>PRD.002.100018585_COM006001</t>
  </si>
  <si>
    <t>AGR.08.001273</t>
  </si>
  <si>
    <t>163364365885 от 19.07.2017г.</t>
  </si>
  <si>
    <t>AGR.08.001884</t>
  </si>
  <si>
    <t>163366286918 от 20.01.2021г.</t>
  </si>
  <si>
    <t>PRD.002.100018586_COM004001</t>
  </si>
  <si>
    <t>AGR.06.000060</t>
  </si>
  <si>
    <t>Договор №ННГ02/18-61/ВС-02/18 от 19.07.2018</t>
  </si>
  <si>
    <t>AGR.06.000177</t>
  </si>
  <si>
    <t>Договор №ВС-02/19//ННГ24/19-в от 07.02.2019</t>
  </si>
  <si>
    <t>PRD.002.100018586_COM011001</t>
  </si>
  <si>
    <t>AGR.15.007260</t>
  </si>
  <si>
    <t>СЗ02/23-159//ВС-04/23 от 28.03.2023</t>
  </si>
  <si>
    <t>AGR.15.007344</t>
  </si>
  <si>
    <t>СЗ02/23-215 от 19.04.2023</t>
  </si>
  <si>
    <t>PRD.002.100018601_COM010001</t>
  </si>
  <si>
    <t>AGR.14.000262</t>
  </si>
  <si>
    <t>№ НГПТ-12/07/2017 от 12.07.2017г.</t>
  </si>
  <si>
    <t>PRD.002.100018602_COM002019</t>
  </si>
  <si>
    <t>AGR.03.000053</t>
  </si>
  <si>
    <t>5/17-ТК (Д00811700)</t>
  </si>
  <si>
    <t>PRD.002.100018616_COM006001</t>
  </si>
  <si>
    <t>AGR.08.000166</t>
  </si>
  <si>
    <t>СИН.02.17-186 от 27.07.2017г.</t>
  </si>
  <si>
    <t>PRD.002.100018618_COM007001</t>
  </si>
  <si>
    <t>AGR.007.000000127</t>
  </si>
  <si>
    <t>УНС02/17-173 от 27.07.17 г.</t>
  </si>
  <si>
    <t>PRD.002.100018624_COM007001</t>
  </si>
  <si>
    <t>AGR.09.000827</t>
  </si>
  <si>
    <t>УНС02/18-3 от 11.01.2018</t>
  </si>
  <si>
    <t>PRD.002.100018628_COM007001</t>
  </si>
  <si>
    <t>AGR.09.000521</t>
  </si>
  <si>
    <t>Электронный билет</t>
  </si>
  <si>
    <t>PRD.002.100018632_COM006001</t>
  </si>
  <si>
    <t>AGR.08.001759</t>
  </si>
  <si>
    <t>налог на имущество</t>
  </si>
  <si>
    <t>PRD.002.100018648_COM005001</t>
  </si>
  <si>
    <t>AGR.07.000390</t>
  </si>
  <si>
    <t>Договор №КН04/19-132 от 27.02.2019</t>
  </si>
  <si>
    <t>PRD.002.100018648_COM006001</t>
  </si>
  <si>
    <t>AGR.08.000908</t>
  </si>
  <si>
    <t>СИН.02.19-311 от 30.09.2019г.</t>
  </si>
  <si>
    <t>AGR.08.001057</t>
  </si>
  <si>
    <t>СИН.02.19-434 от 10.12.2019г.</t>
  </si>
  <si>
    <t>AGR.08.001647</t>
  </si>
  <si>
    <t>договор поставки</t>
  </si>
  <si>
    <t>AGR.08.001653</t>
  </si>
  <si>
    <t>СИН.02.20-245 от 16.10.2020</t>
  </si>
  <si>
    <t>AGR.08.002085</t>
  </si>
  <si>
    <t>СИН.02.21-225 от 17.09.2021</t>
  </si>
  <si>
    <t>AGR.08.002135</t>
  </si>
  <si>
    <t>СИН.02.21-284 от 10.11.2021</t>
  </si>
  <si>
    <t>AGR.08.002250</t>
  </si>
  <si>
    <t>СИН.02.21-295 от 15.11.2021г.</t>
  </si>
  <si>
    <t>PRD.002.100018648_COM007001</t>
  </si>
  <si>
    <t>AGR.09.000013</t>
  </si>
  <si>
    <t>УНС02/18-95 от 23.05.2018</t>
  </si>
  <si>
    <t>AGR.09.001446</t>
  </si>
  <si>
    <t>УНС02/22-57 от 01.04.2022</t>
  </si>
  <si>
    <t>PRD.002.100018651_COM006001</t>
  </si>
  <si>
    <t>AGR.08.000978</t>
  </si>
  <si>
    <t>№10/24-01//СИН.02.19-349 от 18.11.2019г.</t>
  </si>
  <si>
    <t>AGR.08.001880</t>
  </si>
  <si>
    <t>№04/20-01//СИН.02.21-102 от 20.04.2021г.</t>
  </si>
  <si>
    <t>AGR.08.002464</t>
  </si>
  <si>
    <t>Договор №06/02-01СИН.02.22-167 от 02.06.2022</t>
  </si>
  <si>
    <t>AGR.08.002955</t>
  </si>
  <si>
    <t>05-26-01/СИН.02.23-178 от 26.05.2023</t>
  </si>
  <si>
    <t>PRD.002.100018659_COM007001</t>
  </si>
  <si>
    <t>AGR.09.000006</t>
  </si>
  <si>
    <t>УНС02/18-106 от 04.06.2018</t>
  </si>
  <si>
    <t>AGR.09.000446</t>
  </si>
  <si>
    <t>УНС02/19-135 от 20.06.2019</t>
  </si>
  <si>
    <t>AGR.09.001938</t>
  </si>
  <si>
    <t>Разрешение на использование земель № 12 от 28.12.2023</t>
  </si>
  <si>
    <t>AGR.09.001939</t>
  </si>
  <si>
    <t>Разрешение на использование земель № 13 от 28.12.2023</t>
  </si>
  <si>
    <t>AGR.09.001940</t>
  </si>
  <si>
    <t>Разрешение на использование земель № 14 от 29.12.2023</t>
  </si>
  <si>
    <t>PRD.002.100018662_COM006001</t>
  </si>
  <si>
    <t>AGR.08.000596</t>
  </si>
  <si>
    <t>СИН.02.19-129 от 18.04.2019г.</t>
  </si>
  <si>
    <t>AGR.08.000722</t>
  </si>
  <si>
    <t>СИН.02.19-227 от 01.07.2019г.</t>
  </si>
  <si>
    <t>AGR.08.000992</t>
  </si>
  <si>
    <t>СИН.02.19-452 от 16.12.2019г.</t>
  </si>
  <si>
    <t>AGR.08.001466</t>
  </si>
  <si>
    <t>Счет №149 от 06.07.2020</t>
  </si>
  <si>
    <t>PRD.002.100018666_COM009001</t>
  </si>
  <si>
    <t>AGR.13.000933</t>
  </si>
  <si>
    <t>Договор об установлении сервитута лесного участка №16/17 от</t>
  </si>
  <si>
    <t>PRD.002.100018669_COM006001</t>
  </si>
  <si>
    <t>AGR.08.000172</t>
  </si>
  <si>
    <t>СИН.02.18-270 от 13.09.18</t>
  </si>
  <si>
    <t>AGR.08.000534</t>
  </si>
  <si>
    <t>Договор № СИН.02.18-336 от 15.11.2018г.</t>
  </si>
  <si>
    <t>PRD.002.100018683_COM010001</t>
  </si>
  <si>
    <t>AGR.14.000047</t>
  </si>
  <si>
    <t>договор 07/17 от 02.08.2017</t>
  </si>
  <si>
    <t>AGR.10.004503</t>
  </si>
  <si>
    <t>Договор № ОКБ02/24-131 от 01.01.2024</t>
  </si>
  <si>
    <t>PRD.002.100018690_COM007001</t>
  </si>
  <si>
    <t>AGR.007.000000214</t>
  </si>
  <si>
    <t>УНС02/17-192 от 04.09.2017</t>
  </si>
  <si>
    <t>PRD.002.100018693_COM002019</t>
  </si>
  <si>
    <t>AGR.03.000057</t>
  </si>
  <si>
    <t>Д00991700 (20387)</t>
  </si>
  <si>
    <t>PRD.002.100018695_COM005001</t>
  </si>
  <si>
    <t>AGR.07.000433</t>
  </si>
  <si>
    <t>Договор № КН06/19-163 от 10.04.2019</t>
  </si>
  <si>
    <t>AGR.07.000600</t>
  </si>
  <si>
    <t>Договор № КН07/19-233 от 12.08.2019</t>
  </si>
  <si>
    <t>AGR.07.000728</t>
  </si>
  <si>
    <t>Договор № КН06/19-311 от 20.11.2019</t>
  </si>
  <si>
    <t>AGR.07.001076</t>
  </si>
  <si>
    <t>Договор № КН07/20-102 от 20.03.2020</t>
  </si>
  <si>
    <t>AGR.07.001121</t>
  </si>
  <si>
    <t>Договор № КН07/20-141 от 12.08.2020</t>
  </si>
  <si>
    <t>PRD.002.100018696_COM007001</t>
  </si>
  <si>
    <t>AGR.007.000000131</t>
  </si>
  <si>
    <t>УНС 02/17-189 от 18.08.2017</t>
  </si>
  <si>
    <t>PRD.002.100018697_COM007001</t>
  </si>
  <si>
    <t>AGR.007.000000130</t>
  </si>
  <si>
    <t>УНС 02/17-188 от 18.08.17</t>
  </si>
  <si>
    <t>AGR.09.000071</t>
  </si>
  <si>
    <t>УНС02/18-128 от 20.08.2018</t>
  </si>
  <si>
    <t>AGR.09.000219</t>
  </si>
  <si>
    <t>ДС №1 от 21.12.2018 к договору УНС02/18-128 от 20.08.2018</t>
  </si>
  <si>
    <t>PRD.002.100018703_COM010001</t>
  </si>
  <si>
    <t>AGR.14.000449</t>
  </si>
  <si>
    <t>Договор №028/01-22</t>
  </si>
  <si>
    <t>PRD.002.100018708_COM006001</t>
  </si>
  <si>
    <t>AGR.08.002049</t>
  </si>
  <si>
    <t>Счет №178 от 31.08.2021</t>
  </si>
  <si>
    <t>PRD.002.100018710_COM001000</t>
  </si>
  <si>
    <t>AGR.01.000011</t>
  </si>
  <si>
    <t>12//НФ02/18-61 от 10.08.2018</t>
  </si>
  <si>
    <t>PRD.002.100018711_COM004001</t>
  </si>
  <si>
    <t>AGR.06.000008</t>
  </si>
  <si>
    <t>6 от 05.06.2018 г.</t>
  </si>
  <si>
    <t>PRD.002.100018726_COM004001</t>
  </si>
  <si>
    <t>AGR.06.000104</t>
  </si>
  <si>
    <t>Договор ННГ02/18-35 от 22.03.2018</t>
  </si>
  <si>
    <t>AGR.06.000249</t>
  </si>
  <si>
    <t>Договор ННГ37/19-в от 01.03.2019</t>
  </si>
  <si>
    <t>PRD.002.100018726_COM005001</t>
  </si>
  <si>
    <t>AGR.07.001661</t>
  </si>
  <si>
    <t>КН02/22-44 от 01.01.2022г.</t>
  </si>
  <si>
    <t>PRD.002.100018726_COM009001</t>
  </si>
  <si>
    <t>AGR.13.000047</t>
  </si>
  <si>
    <t>Договор поставки №46/18-в от 01.03.18</t>
  </si>
  <si>
    <t>AGR.13.002135</t>
  </si>
  <si>
    <t>Договор №СИБ144/23-в от 10.11.2023</t>
  </si>
  <si>
    <t>PRD.002.100018727_COM010001</t>
  </si>
  <si>
    <t>AGR.14.000180</t>
  </si>
  <si>
    <t>AGR.14.000182</t>
  </si>
  <si>
    <t>PRD.002.100018728_COM005001</t>
  </si>
  <si>
    <t>AGR.07.002052</t>
  </si>
  <si>
    <t>PRD.002.100018728_COM007001</t>
  </si>
  <si>
    <t>AGR.09.001121</t>
  </si>
  <si>
    <t>Приказ о передаче спецодежды от 21.05.2021</t>
  </si>
  <si>
    <t>PRD.002.100018728_COM010001</t>
  </si>
  <si>
    <t>AGR.14.000195</t>
  </si>
  <si>
    <t>PRD.002.100018730_COM006001</t>
  </si>
  <si>
    <t>AGR.08.000318</t>
  </si>
  <si>
    <t>СИН.02.18-401 от 13.12.2018г.</t>
  </si>
  <si>
    <t>AGR.08.000937</t>
  </si>
  <si>
    <t>СИН.02.19-309 от 27.09.2019г.</t>
  </si>
  <si>
    <t>AGR.08.002737</t>
  </si>
  <si>
    <t>СИН.02.22-319 от 18.10.2022г.</t>
  </si>
  <si>
    <t>PRD.002.100018734_COM011001</t>
  </si>
  <si>
    <t>AGR.15.001087</t>
  </si>
  <si>
    <t>СЗ02/19-71 от 15.02.2019г.</t>
  </si>
  <si>
    <t>AGR.15.001088</t>
  </si>
  <si>
    <t>СЗ02/19-72 от 01.02.2019г.</t>
  </si>
  <si>
    <t>AGR.15.001229</t>
  </si>
  <si>
    <t>СЗ02/19-137 от 25.04.2019г.</t>
  </si>
  <si>
    <t>AGR.15.002624</t>
  </si>
  <si>
    <t>СЗ02/20-93 от 26.02.2020</t>
  </si>
  <si>
    <t>AGR.15.002815</t>
  </si>
  <si>
    <t>№ 001а/ЛЭК от 08.01.2014г.</t>
  </si>
  <si>
    <t>AGR.15.003068</t>
  </si>
  <si>
    <t>031-ЛЭК/СЗ02/20-251 от 04.06.2020</t>
  </si>
  <si>
    <t>AGR.15.005801</t>
  </si>
  <si>
    <t>СЗ02/21-598//222-ОР от 26.10.2021</t>
  </si>
  <si>
    <t>AGR.15.007820</t>
  </si>
  <si>
    <t>СЗ02/23-497-У от 29.09.2023</t>
  </si>
  <si>
    <t>PRD.002.100018737_COM011001</t>
  </si>
  <si>
    <t>AGR.15.001448</t>
  </si>
  <si>
    <t>СЗ02/19-203 от 05.06.2019</t>
  </si>
  <si>
    <t>AGR.15.001554</t>
  </si>
  <si>
    <t>СЗ02/19-258 от 01.04.2019</t>
  </si>
  <si>
    <t>AGR.15.001556</t>
  </si>
  <si>
    <t>AGR.15.001557</t>
  </si>
  <si>
    <t>СЗ02/19-259 от 01.04.2019</t>
  </si>
  <si>
    <t>AGR.15.002312</t>
  </si>
  <si>
    <t>Соглашение СЗ02/19-628 от 30.09.2019г.</t>
  </si>
  <si>
    <t>AGR.15.002849</t>
  </si>
  <si>
    <t>СЗ02/17-94 от 01.08.2017г.</t>
  </si>
  <si>
    <t>AGR.15.003467</t>
  </si>
  <si>
    <t>СЗ02/20-339 от 03.08.2020</t>
  </si>
  <si>
    <t>AGR.15.003477</t>
  </si>
  <si>
    <t>СЗ02/20-409 от 03.08.2020</t>
  </si>
  <si>
    <t>AGR.15.003726</t>
  </si>
  <si>
    <t>Акт о фактическом использовании земельного участка 56:31:000</t>
  </si>
  <si>
    <t>AGR.15.003727</t>
  </si>
  <si>
    <t>AGR.15.003784</t>
  </si>
  <si>
    <t>AGR.15.003785</t>
  </si>
  <si>
    <t>AGR.15.003874</t>
  </si>
  <si>
    <t>СЗ02/17-94 от 01.08.2017 ДС №3</t>
  </si>
  <si>
    <t>AGR.15.003969</t>
  </si>
  <si>
    <t>СЗ02/20-545 от 01.02.2020</t>
  </si>
  <si>
    <t>AGR.15.003970</t>
  </si>
  <si>
    <t>СЗ02/20-546 от 01.02.2020</t>
  </si>
  <si>
    <t>AGR.15.004017</t>
  </si>
  <si>
    <t>СЗ02/19-258 от 01.04.2019 ДС№2</t>
  </si>
  <si>
    <t>AGR.15.004019</t>
  </si>
  <si>
    <t>СЗ02/19-259 от 01.04.2019 ДС№1</t>
  </si>
  <si>
    <t>AGR.15.004031</t>
  </si>
  <si>
    <t>СЗ02/19-259 от 01.04.2019 ДС№2</t>
  </si>
  <si>
    <t>AGR.15.004039</t>
  </si>
  <si>
    <t>СЗ02/21-89 от 01.01.2021</t>
  </si>
  <si>
    <t>AGR.15.004198</t>
  </si>
  <si>
    <t>СЗ02/20-339 от 03.08.2020 ДС№2</t>
  </si>
  <si>
    <t>AGR.15.004234</t>
  </si>
  <si>
    <t>СЗ02/20-546 от 01.02.2020 ДС№1</t>
  </si>
  <si>
    <t>AGR.15.004235</t>
  </si>
  <si>
    <t>СЗ02/20-545 от 01.02.2020 ДС№1</t>
  </si>
  <si>
    <t>AGR.15.004440</t>
  </si>
  <si>
    <t>СЗ02/20-339 от 03.08.2020 ДС№3</t>
  </si>
  <si>
    <t>AGR.15.004441</t>
  </si>
  <si>
    <t>СЗ02/20-409 от 03.08.2020 ДС№2</t>
  </si>
  <si>
    <t>AGR.15.004514</t>
  </si>
  <si>
    <t>СЗ02/19-259 от 01.04.2019 г. ДС №3</t>
  </si>
  <si>
    <t>AGR.15.004515</t>
  </si>
  <si>
    <t>СЗ02/19-258 от 01.04.2019 ДС №3</t>
  </si>
  <si>
    <t>AGR.15.004585</t>
  </si>
  <si>
    <t>СЗ02/17-94 от 01.08.2017 г. ДС №3</t>
  </si>
  <si>
    <t>AGR.15.004623</t>
  </si>
  <si>
    <t>СЗ02/17-94 от 01.08.2017г. ДС№4</t>
  </si>
  <si>
    <t>AGR.15.004707</t>
  </si>
  <si>
    <t>СЗ02/19-259 от 01.04.2019 г. ДС №4</t>
  </si>
  <si>
    <t>AGR.15.004708</t>
  </si>
  <si>
    <t>СЗ02/19-258 от 01.04.2019 г. ДС №4</t>
  </si>
  <si>
    <t>AGR.15.004852</t>
  </si>
  <si>
    <t>Соглашение об исполнении обязательств по оплате от 06.08.202</t>
  </si>
  <si>
    <t>AGR.15.005337</t>
  </si>
  <si>
    <t>СЗ02/21-635 от 01.09.2021г.</t>
  </si>
  <si>
    <t>AGR.15.005387</t>
  </si>
  <si>
    <t>СЗ02/21-657 от 01.09.2021г.</t>
  </si>
  <si>
    <t>AGR.15.005388</t>
  </si>
  <si>
    <t>СЗ02/21-657 не использ.</t>
  </si>
  <si>
    <t>AGR.15.005793</t>
  </si>
  <si>
    <t>н/и СЗ02/17-94 от 01.08.2017</t>
  </si>
  <si>
    <t>AGR.15.006580</t>
  </si>
  <si>
    <t>СЗ02/22-197 от 01.03.2022</t>
  </si>
  <si>
    <t>AGR.15.006835</t>
  </si>
  <si>
    <t>СЗ02/22-665 от 01.09.2022</t>
  </si>
  <si>
    <t>AGR.15.006838</t>
  </si>
  <si>
    <t>СЗ02/22-675 от 01.09.2022</t>
  </si>
  <si>
    <t>AGR.15.006978</t>
  </si>
  <si>
    <t>Соглашение о возм. на провод биол этапа рекультивации № СЗ02</t>
  </si>
  <si>
    <t>AGR.15.006979</t>
  </si>
  <si>
    <t>AGR.15.006980</t>
  </si>
  <si>
    <t>AGR.15.006981</t>
  </si>
  <si>
    <t>AGR.15.006982</t>
  </si>
  <si>
    <t>Соглашение о возм. на провод биол этапа рекультивации СЗ02/2</t>
  </si>
  <si>
    <t>AGR.15.007189</t>
  </si>
  <si>
    <t>СЗ02/23-124 от 01.04.2023</t>
  </si>
  <si>
    <t>AGR.15.007479</t>
  </si>
  <si>
    <t>Соглашение о возмещении убытков СЗ02/23-141 от 15.03.2023</t>
  </si>
  <si>
    <t>AGR.15.007591</t>
  </si>
  <si>
    <t>СЗ02/23-264 от 01.06.2023</t>
  </si>
  <si>
    <t>AGR.15.007902</t>
  </si>
  <si>
    <t>СЗ02/23-312 от 01.09.2023</t>
  </si>
  <si>
    <t>AGR.15.007904</t>
  </si>
  <si>
    <t>СЗ02/23-487 от 01.09.2023</t>
  </si>
  <si>
    <t>PRD.002.100018739_COM011001</t>
  </si>
  <si>
    <t>AGR.15.002404</t>
  </si>
  <si>
    <t>Договор № СЗ02/20-20 от 21.01.2020</t>
  </si>
  <si>
    <t>PRD.002.100018740_COM001000</t>
  </si>
  <si>
    <t>AGR.01.001290</t>
  </si>
  <si>
    <t>Фин.поручение 1893 от 26.05.2022</t>
  </si>
  <si>
    <t>PRD.002.100018740_COM011001</t>
  </si>
  <si>
    <t>AGR.15.000750</t>
  </si>
  <si>
    <t>СЗ02/18-397 от 7.11.2018</t>
  </si>
  <si>
    <t>AGR.15.001003</t>
  </si>
  <si>
    <t>СЗ02/19-1 от 9.01.2019</t>
  </si>
  <si>
    <t>AGR.15.001254</t>
  </si>
  <si>
    <t>СЗ02/19-93 от 01.02.2019</t>
  </si>
  <si>
    <t>AGR.15.001818</t>
  </si>
  <si>
    <t>СЗ02/19-382 от 28.08.2019г.</t>
  </si>
  <si>
    <t>AGR.15.002012</t>
  </si>
  <si>
    <t>СЗ02/19-473 от 30.10.2019 г.</t>
  </si>
  <si>
    <t>AGR.15.002037</t>
  </si>
  <si>
    <t>СЗ02/19-472 от 06.10.2019 г.</t>
  </si>
  <si>
    <t>AGR.15.002176</t>
  </si>
  <si>
    <t>СЗ01/19-7 от 16.10.2019 г</t>
  </si>
  <si>
    <t>AGR.15.002179</t>
  </si>
  <si>
    <t>№ СЗ01/19-7 от 16.10.2019 г</t>
  </si>
  <si>
    <t>AGR.15.002765</t>
  </si>
  <si>
    <t>СЗ02/20-120 от 13.03.2020 г.</t>
  </si>
  <si>
    <t>AGR.15.003122</t>
  </si>
  <si>
    <t>СЗ02/20-290 от 16.07.2020</t>
  </si>
  <si>
    <t>AGR.15.005137</t>
  </si>
  <si>
    <t>СЗ02/21-585 от 20.10.2021</t>
  </si>
  <si>
    <t>AGR.15.005242</t>
  </si>
  <si>
    <t>СЗ02/21-604 от 28.10.2021</t>
  </si>
  <si>
    <t>AGR.15.006222</t>
  </si>
  <si>
    <t>СЗ02/22-346 от 16.06.2022</t>
  </si>
  <si>
    <t>AGR.15.006361</t>
  </si>
  <si>
    <t>СЗ02/22-392 от 15.07.2022</t>
  </si>
  <si>
    <t>AGR.15.007102</t>
  </si>
  <si>
    <t>СЗ02/23-85 от 17.02.2023</t>
  </si>
  <si>
    <t>AGR.15.008029</t>
  </si>
  <si>
    <t>СЗ02/23-674 от 01.12.2023</t>
  </si>
  <si>
    <t>PRD.002.100018742_COM007001</t>
  </si>
  <si>
    <t>AGR.09.000128</t>
  </si>
  <si>
    <t>УНС02/18-227 // 23/П05-18 от 18.10.2018</t>
  </si>
  <si>
    <t>AGR.09.000800</t>
  </si>
  <si>
    <t>Договор №0090-Д/17/УНС 02/17-201 от 31.08.2017</t>
  </si>
  <si>
    <t>PRD.002.100018744_COM011001</t>
  </si>
  <si>
    <t>AGR.15.002452</t>
  </si>
  <si>
    <t>СЗ02/19-623 от 25.12.2019</t>
  </si>
  <si>
    <t>AGR.15.002861</t>
  </si>
  <si>
    <t>Дог №СЗ02/17-300 от 01.01.2018 ГДИС</t>
  </si>
  <si>
    <t>AGR.15.003590</t>
  </si>
  <si>
    <t>СЗ02/20-438 от 30.10.2020</t>
  </si>
  <si>
    <t>AGR.15.005996</t>
  </si>
  <si>
    <t>СЗ02/22-193 от 08.04.2022</t>
  </si>
  <si>
    <t>AGR.15.006207</t>
  </si>
  <si>
    <t>СЗ02/22-316 от 15.04.2022</t>
  </si>
  <si>
    <t>PRD.002.100018752_COM007001</t>
  </si>
  <si>
    <t>AGR.09.001350</t>
  </si>
  <si>
    <t>УНС02/22-47 от 25.03.2022</t>
  </si>
  <si>
    <t>PRD.002.100018753_COM011001</t>
  </si>
  <si>
    <t>AGR.15.001007</t>
  </si>
  <si>
    <t>СЗ02/19-50 от18.02.2019 г</t>
  </si>
  <si>
    <t>AGR.15.004328</t>
  </si>
  <si>
    <t>СЗ02/21-263 от 18.05.2021 г.</t>
  </si>
  <si>
    <t>AGR.15.005517</t>
  </si>
  <si>
    <t>AGR.15.005546</t>
  </si>
  <si>
    <t>AGR.15.005560</t>
  </si>
  <si>
    <t>Договор №СЗ02/22-28 от 18.01.2022</t>
  </si>
  <si>
    <t>PRD.002.100018754_COM007001</t>
  </si>
  <si>
    <t>AGR.007.000000277</t>
  </si>
  <si>
    <t>УНС02/17-197 от 23.08.2017 // 08/23/17</t>
  </si>
  <si>
    <t>AGR.09.000705</t>
  </si>
  <si>
    <t>УНС02/19-285 от 27.12.2019</t>
  </si>
  <si>
    <t>AGR.09.000966</t>
  </si>
  <si>
    <t>ДС №1 от 21.10.2020 к договору УНС02/19-285 от 27.12.2019</t>
  </si>
  <si>
    <t>AGR.09.001572</t>
  </si>
  <si>
    <t>УНС02/22-244 от 05.12.2022</t>
  </si>
  <si>
    <t>AGR.09.001658</t>
  </si>
  <si>
    <t>PRD.002.100018756_COM001000</t>
  </si>
  <si>
    <t>AGR.01.001287</t>
  </si>
  <si>
    <t>Фин.поручение 11 от 25.05.2022</t>
  </si>
  <si>
    <t>AGR.01.001295</t>
  </si>
  <si>
    <t>Финансовое поручение 11 от 26.05.2022</t>
  </si>
  <si>
    <t>PRD.002.100018756_COM002019</t>
  </si>
  <si>
    <t>AGR.03.000679</t>
  </si>
  <si>
    <t>PRD.002.100018756_COM011001</t>
  </si>
  <si>
    <t>AGR.15.006211</t>
  </si>
  <si>
    <t>AGR.15.007463</t>
  </si>
  <si>
    <t>Финансовое поручение от 02.06.2023 (оплата за ООО "Газком")</t>
  </si>
  <si>
    <t>PRD.002.100018757_COM011001</t>
  </si>
  <si>
    <t>AGR.019.000000076</t>
  </si>
  <si>
    <t>СЗ04/18-11 от 01.01.2018г.</t>
  </si>
  <si>
    <t>AGR.15.000162</t>
  </si>
  <si>
    <t>СЗ02/18-244 от 01.07.2018</t>
  </si>
  <si>
    <t>AGR.15.000212</t>
  </si>
  <si>
    <t>СЗ02/18-257 от 01.07.2018</t>
  </si>
  <si>
    <t>AGR.15.000213</t>
  </si>
  <si>
    <t>договор аренды части земельного участка №СЗ02/18-261 от 01.0</t>
  </si>
  <si>
    <t>AGR.15.000214</t>
  </si>
  <si>
    <t>СЗ02/18-262 от 01.07.2018г.</t>
  </si>
  <si>
    <t>AGR.15.000251</t>
  </si>
  <si>
    <t>СЗ02/18-294 от 01.08.2018</t>
  </si>
  <si>
    <t>AGR.15.000256</t>
  </si>
  <si>
    <t>СЗ02/18-263 от 01.08.2018г.</t>
  </si>
  <si>
    <t>AGR.15.000710</t>
  </si>
  <si>
    <t>СЗ02/18-444 от 01.12.2018г</t>
  </si>
  <si>
    <t>AGR.15.000763</t>
  </si>
  <si>
    <t>СЗ02/18-491 от 01.12.2018г.</t>
  </si>
  <si>
    <t>AGR.15.000803</t>
  </si>
  <si>
    <t>н/и СЗ02/18-491</t>
  </si>
  <si>
    <t>AGR.15.001446</t>
  </si>
  <si>
    <t>СЗ02/19-205 от 05.06.2019</t>
  </si>
  <si>
    <t>AGR.15.001449</t>
  </si>
  <si>
    <t>СЗ02/19-202 от 05.06.2019</t>
  </si>
  <si>
    <t>AGR.15.001451</t>
  </si>
  <si>
    <t>СЗ02/19-214 от 01.02.2019г.</t>
  </si>
  <si>
    <t>AGR.15.001497</t>
  </si>
  <si>
    <t>СЗ02/19-205 от 01.01.2019</t>
  </si>
  <si>
    <t>AGR.15.001498</t>
  </si>
  <si>
    <t>СЗ02/19-202 от 01.02.2019</t>
  </si>
  <si>
    <t>AGR.15.001690</t>
  </si>
  <si>
    <t>СЗ02/19-327 от 01.07.2019</t>
  </si>
  <si>
    <t>AGR.15.001810</t>
  </si>
  <si>
    <t>СЗ02/19-405 от 01.07.2019</t>
  </si>
  <si>
    <t>AGR.15.001954</t>
  </si>
  <si>
    <t>СЗ02/19-463 от 01.08.2019г.</t>
  </si>
  <si>
    <t>AGR.15.002541</t>
  </si>
  <si>
    <t>СЗ02/20-56 от 01.01.2020</t>
  </si>
  <si>
    <t>AGR.15.002818</t>
  </si>
  <si>
    <t>СЗ02/17-175 от 01.09.2017</t>
  </si>
  <si>
    <t>AGR.15.002830</t>
  </si>
  <si>
    <t>СЗ02/17-64 от 14.08.2017г.</t>
  </si>
  <si>
    <t>AGR.15.002862</t>
  </si>
  <si>
    <t>СЗ04/17-157 от 01.09.2017г.</t>
  </si>
  <si>
    <t>AGR.15.002863</t>
  </si>
  <si>
    <t>СЗ04/17-160 от 01.09.2017г.</t>
  </si>
  <si>
    <t>AGR.15.002864</t>
  </si>
  <si>
    <t>СЗ04/17-164 от 01.09.2017г.</t>
  </si>
  <si>
    <t>AGR.15.002865</t>
  </si>
  <si>
    <t>СЗ04/17-174 от 01.09.2017г.</t>
  </si>
  <si>
    <t>AGR.15.002869</t>
  </si>
  <si>
    <t>Договор аренды земельного участка № СЗ04/18-13 от 01.01.2018</t>
  </si>
  <si>
    <t>AGR.15.003116</t>
  </si>
  <si>
    <t>СЗ02/20-280 от 01.06.2020г.</t>
  </si>
  <si>
    <t>AGR.15.003117</t>
  </si>
  <si>
    <t>СЗ02/20-262 от 01.05.2020г.</t>
  </si>
  <si>
    <t>AGR.15.003253</t>
  </si>
  <si>
    <t>СЗ02/20-183 от 01.04.2020</t>
  </si>
  <si>
    <t>AGR.15.003377</t>
  </si>
  <si>
    <t>СЗ02/20-365 от 01.08.2020</t>
  </si>
  <si>
    <t>AGR.15.003455</t>
  </si>
  <si>
    <t>СЗ02/20-436 от 01.11.2020</t>
  </si>
  <si>
    <t>AGR.15.003618</t>
  </si>
  <si>
    <t>СЗ02/20-458 от 01.12.2020</t>
  </si>
  <si>
    <t>AGR.15.003651</t>
  </si>
  <si>
    <t>СЗ02/20-538 от 01.04.2020</t>
  </si>
  <si>
    <t>AGR.15.003807</t>
  </si>
  <si>
    <t>СЗ02/19-463 от 01.08.2019 ДС №1</t>
  </si>
  <si>
    <t>AGR.15.003824</t>
  </si>
  <si>
    <t>СЗ04/17-157 от 01.09.2017 ДС №4</t>
  </si>
  <si>
    <t>AGR.15.003832</t>
  </si>
  <si>
    <t>СЗ04/18-11 от 01.01.2018 ДС №4</t>
  </si>
  <si>
    <t>AGR.15.003842</t>
  </si>
  <si>
    <t>СЗ04/18-13 от 01.01.2018 ДС №3</t>
  </si>
  <si>
    <t>AGR.15.003846</t>
  </si>
  <si>
    <t>СЗ02/18-444 от 01.12.2018 ДС №3</t>
  </si>
  <si>
    <t>AGR.15.003849</t>
  </si>
  <si>
    <t>СЗ04/17-174 от 01.09.2017 ДС №5</t>
  </si>
  <si>
    <t>AGR.15.003998</t>
  </si>
  <si>
    <t>СЗ02/18-491 от 01.12.2018 ДС №2</t>
  </si>
  <si>
    <t>AGR.15.003999</t>
  </si>
  <si>
    <t>СЗ02/18-262 от 01.07.2018 ДС№2</t>
  </si>
  <si>
    <t>AGR.15.004014</t>
  </si>
  <si>
    <t>СЗ02/19-214 от 01.02.2019 ДС№2</t>
  </si>
  <si>
    <t>AGR.15.004024</t>
  </si>
  <si>
    <t>СЗ02/20-538 от 01.04.2020 ДС№1</t>
  </si>
  <si>
    <t>AGR.15.004343</t>
  </si>
  <si>
    <t>СЗ02/20-262 от 01.05.2020 г. ДС№1</t>
  </si>
  <si>
    <t>AGR.15.004346</t>
  </si>
  <si>
    <t>СЗ02/19-405 от 01.07.2019 г. ДС№2</t>
  </si>
  <si>
    <t>AGR.15.004350</t>
  </si>
  <si>
    <t>СЗ02/19-327 от 01.07.2019 г. ДС№2</t>
  </si>
  <si>
    <t>AGR.15.004411</t>
  </si>
  <si>
    <t>СЗ02/18-491 от 01.12.2018 г. ДС №3</t>
  </si>
  <si>
    <t>AGR.15.004412</t>
  </si>
  <si>
    <t>СЗ02/18-262 от 01.07.2018 г. ДС№3</t>
  </si>
  <si>
    <t>AGR.15.004413</t>
  </si>
  <si>
    <t>СЗ02/20-280 от 01.06.2020 г. ДС№1</t>
  </si>
  <si>
    <t>AGR.15.004414</t>
  </si>
  <si>
    <t>СЗ04/17-164 от 01.09.2017 г. ДС№4</t>
  </si>
  <si>
    <t>AGR.15.004592</t>
  </si>
  <si>
    <t>СЗ02/19-214 от 01.02.2019 г. ДС №3</t>
  </si>
  <si>
    <t>AGR.15.004663</t>
  </si>
  <si>
    <t>СЗ02/19-463 от 01.08.2019 ДС №2</t>
  </si>
  <si>
    <t>AGR.15.004692</t>
  </si>
  <si>
    <t>Соглашение №СЗ02/21-303 от 31.05.2021</t>
  </si>
  <si>
    <t>AGR.15.004693</t>
  </si>
  <si>
    <t>Соглашение №СЗ02/21-304 от 31.05.2021</t>
  </si>
  <si>
    <t>AGR.15.004712</t>
  </si>
  <si>
    <t>Соглашение №СЗ02/21-297 от 31.05.2021</t>
  </si>
  <si>
    <t>AGR.15.004713</t>
  </si>
  <si>
    <t>Соглашение №СЗ02/21-313 от 07.06.2021</t>
  </si>
  <si>
    <t>AGR.15.004715</t>
  </si>
  <si>
    <t>Соглашение №СЗ02/21-320 от 07.06.2021</t>
  </si>
  <si>
    <t>AGR.15.004716</t>
  </si>
  <si>
    <t>Соглашение №СЗ02/21-321 от 07.06.2021</t>
  </si>
  <si>
    <t>AGR.15.004720</t>
  </si>
  <si>
    <t>Соглашение №СЗ02/21-323 от 07.06.2021</t>
  </si>
  <si>
    <t>AGR.15.004721</t>
  </si>
  <si>
    <t>Соглашение №СЗ02/21-325 от 10.06.2021</t>
  </si>
  <si>
    <t>AGR.15.004723</t>
  </si>
  <si>
    <t>Соглашение №СЗ02/21-326 от 10.06.2021</t>
  </si>
  <si>
    <t>AGR.15.004725</t>
  </si>
  <si>
    <t>Соглашение №СЗ02/21-340 от 16.06.2021</t>
  </si>
  <si>
    <t>AGR.15.004783</t>
  </si>
  <si>
    <t>СЗ02/18-294 от 01.08.2018 ДС №5</t>
  </si>
  <si>
    <t>AGR.15.004784</t>
  </si>
  <si>
    <t>СЗ02/20-365 от 01.08.2020 ДС № 1</t>
  </si>
  <si>
    <t>AGR.15.004785</t>
  </si>
  <si>
    <t>СЗ02/20-183 от 01.04.2020 ДС 1</t>
  </si>
  <si>
    <t>AGR.15.004813</t>
  </si>
  <si>
    <t>не исп СЗ02/21-437 от 01.08.2021</t>
  </si>
  <si>
    <t>AGR.15.004814</t>
  </si>
  <si>
    <t>СЗ02/21-444 от 01.08.2021</t>
  </si>
  <si>
    <t>AGR.15.004851</t>
  </si>
  <si>
    <t>СЗ04/17-160 от 01.09.2017 г. ДС№5</t>
  </si>
  <si>
    <t>AGR.15.004902</t>
  </si>
  <si>
    <t>СЗ02/21-437 от 01.08.2021</t>
  </si>
  <si>
    <t>AGR.15.005121</t>
  </si>
  <si>
    <t>СЗ02/21-579 от 14.09.2021</t>
  </si>
  <si>
    <t>AGR.15.005194</t>
  </si>
  <si>
    <t>Соглашение №СЗ02/21-343 от 17.06.2021</t>
  </si>
  <si>
    <t>AGR.15.005195</t>
  </si>
  <si>
    <t>Соглашение №СЗ02/21-350 от 23.06.2021</t>
  </si>
  <si>
    <t>AGR.15.005197</t>
  </si>
  <si>
    <t>Соглашение №СЗ02/21-544 от 05.10.2021</t>
  </si>
  <si>
    <t>AGR.15.005198</t>
  </si>
  <si>
    <t>Соглашение №СЗ02/21-542 от 30.09.2021</t>
  </si>
  <si>
    <t>AGR.15.005199</t>
  </si>
  <si>
    <t>Соглашение №СЗ02/21-543 от 30.09.2021</t>
  </si>
  <si>
    <t>AGR.15.005205</t>
  </si>
  <si>
    <t>AGR.15.005375</t>
  </si>
  <si>
    <t>Соглашение №СЗ02/21-591 от 26.10.2021</t>
  </si>
  <si>
    <t>AGR.15.005383</t>
  </si>
  <si>
    <t>Соглашение №СЗ02/21-675 от 07.12.2021</t>
  </si>
  <si>
    <t>AGR.15.005525</t>
  </si>
  <si>
    <t>Соглашение №СЗ02/21-534 от 29.09.2021</t>
  </si>
  <si>
    <t>AGR.15.005606</t>
  </si>
  <si>
    <t>СЗ02/21-730 от 01.12.2021</t>
  </si>
  <si>
    <t>AGR.15.005738</t>
  </si>
  <si>
    <t>СЗ02/22-59 от 01.01.2022</t>
  </si>
  <si>
    <t>AGR.15.005840</t>
  </si>
  <si>
    <t>СЗ02/19-463 от 01.08.2019</t>
  </si>
  <si>
    <t>AGR.15.005906</t>
  </si>
  <si>
    <t>СЗ02/22-159 от 01.03.2022</t>
  </si>
  <si>
    <t>AGR.15.005907</t>
  </si>
  <si>
    <t>СЗ02/22-167 от 01.03.2022</t>
  </si>
  <si>
    <t>AGR.15.006231</t>
  </si>
  <si>
    <t>Соглашение №СЗ02/22-264 от 01.05.2022</t>
  </si>
  <si>
    <t>AGR.15.006260</t>
  </si>
  <si>
    <t>СЗ02/22-376 от 01.06.2022</t>
  </si>
  <si>
    <t>AGR.15.006448</t>
  </si>
  <si>
    <t>СЗ02/22-489 от 01.08.2022</t>
  </si>
  <si>
    <t>AGR.15.006449</t>
  </si>
  <si>
    <t>СЗ02/22-439 от 01.01.2022</t>
  </si>
  <si>
    <t>AGR.15.006605</t>
  </si>
  <si>
    <t>СЗ02/22-556 от 01.03.2022</t>
  </si>
  <si>
    <t>AGR.15.006621</t>
  </si>
  <si>
    <t>Соглашение о рекультивации СЗ02/22-531 от 13.09.2022</t>
  </si>
  <si>
    <t>AGR.15.006686</t>
  </si>
  <si>
    <t>Соглашение о возм. биол. рекультивации СЗ02/22-628 от 01.11.</t>
  </si>
  <si>
    <t>AGR.15.006690</t>
  </si>
  <si>
    <t>Соглашения о возм. биол. рекультивации № СЗ02/22-612 от 28.1</t>
  </si>
  <si>
    <t>AGR.15.006691</t>
  </si>
  <si>
    <t>Соглашение о возм. биол. рекультивации №СЗ02/22-614 от 28.10</t>
  </si>
  <si>
    <t>AGR.15.006692</t>
  </si>
  <si>
    <t>Соглашение о возм. биол. рекультивации №СЗ02/22-624 от 01.11</t>
  </si>
  <si>
    <t>AGR.15.006712</t>
  </si>
  <si>
    <t>СЗ02/22-591 от 01.10.2022</t>
  </si>
  <si>
    <t>AGR.15.006715</t>
  </si>
  <si>
    <t>Соглашение о возм. биол. рекультивации № СЗ02/22-637 от 03.1</t>
  </si>
  <si>
    <t>AGR.15.006725</t>
  </si>
  <si>
    <t>СЗ02/22-630 от 02.08.2022</t>
  </si>
  <si>
    <t>AGR.15.006727</t>
  </si>
  <si>
    <t>СЗ02/22-626 от 01.05.2022</t>
  </si>
  <si>
    <t>AGR.15.006756</t>
  </si>
  <si>
    <t>Соглашение о возм. биол. рекультивации СЗ02/22-667 от 14.11.</t>
  </si>
  <si>
    <t>AGR.15.007058</t>
  </si>
  <si>
    <t>СЗ02/23-22 от 01.09.2022</t>
  </si>
  <si>
    <t>AGR.15.007088</t>
  </si>
  <si>
    <t>СЗ02/23-44 от 01.02.2023</t>
  </si>
  <si>
    <t>AGR.15.007181</t>
  </si>
  <si>
    <t>СЗ02/23-143 от 01.03.2023</t>
  </si>
  <si>
    <t>AGR.15.007200</t>
  </si>
  <si>
    <t>СЗ02/23-137 от 01.03.2023</t>
  </si>
  <si>
    <t>AGR.15.007279</t>
  </si>
  <si>
    <t>Соглашение о возмещении по рекультивации СЗ02/23-161 от 04.</t>
  </si>
  <si>
    <t>AGR.15.007281</t>
  </si>
  <si>
    <t>Соглашение о возмещении по рекультивации СЗ02/23-164 от 04.0</t>
  </si>
  <si>
    <t>AGR.15.007297</t>
  </si>
  <si>
    <t>СЗ02/23-190 от 01.01.2023</t>
  </si>
  <si>
    <t>AGR.15.007351</t>
  </si>
  <si>
    <t>СЗ02/23-223 от 01.05.2023</t>
  </si>
  <si>
    <t>AGR.15.007363</t>
  </si>
  <si>
    <t>Соглашение о возмещении по рекультивации СЗ02/23-249 от 16.0</t>
  </si>
  <si>
    <t>AGR.15.007364</t>
  </si>
  <si>
    <t>Соглашение о возмещении по рекультивации СЗ02/23-248 от 16.0</t>
  </si>
  <si>
    <t>AGR.15.007365</t>
  </si>
  <si>
    <t>Соглашение о возмещении по рекультивации СЗ02/23-246 от 16.0</t>
  </si>
  <si>
    <t>AGR.15.007367</t>
  </si>
  <si>
    <t>СЗ02/23-213 от 01.01.2023</t>
  </si>
  <si>
    <t>AGR.15.007395</t>
  </si>
  <si>
    <t>Соглашение о возмещении по рекультивации СЗ02/23-271 от 23.0</t>
  </si>
  <si>
    <t>AGR.15.007470</t>
  </si>
  <si>
    <t>Соглашение о возмещении по рекультивации СЗ02/23-292 от 08.0</t>
  </si>
  <si>
    <t>AGR.15.007478</t>
  </si>
  <si>
    <t>Соглашение о возм. биол. рекультивации СЗ02/23-302 от 15.06.</t>
  </si>
  <si>
    <t>AGR.15.007845</t>
  </si>
  <si>
    <t>СЗ02/23-489 от 01.09.2023</t>
  </si>
  <si>
    <t>AGR.15.007910</t>
  </si>
  <si>
    <t>Соглашение о возмещении по рекультивации СЗ02/23-513 от 04.1</t>
  </si>
  <si>
    <t>AGR.15.007911</t>
  </si>
  <si>
    <t>Соглашение о возмещении по рекультивации СЗ02/23-528 от 09.1</t>
  </si>
  <si>
    <t>AGR.15.008003</t>
  </si>
  <si>
    <t>Соглашение о возмещении по рекультивации СЗ02/23-592 от 07.1</t>
  </si>
  <si>
    <t>AGR.15.008084</t>
  </si>
  <si>
    <t>Соглашение о возмещении по рекультивации СЗ02/23-631 от 21.1</t>
  </si>
  <si>
    <t>PRD.002.100018761_COM006001</t>
  </si>
  <si>
    <t>AGR.08.000125</t>
  </si>
  <si>
    <t>PRD.002.100018772_COM011001</t>
  </si>
  <si>
    <t>AGR.15.000084</t>
  </si>
  <si>
    <t>СЗ02/18-43 от 12.02.2018г.</t>
  </si>
  <si>
    <t>AGR.15.000883</t>
  </si>
  <si>
    <t>Счет на оплату № Кл000000704 от 23.01.2019г.</t>
  </si>
  <si>
    <t>AGR.15.001267</t>
  </si>
  <si>
    <t>СЗ02/19-122 от 15,04.2019г.</t>
  </si>
  <si>
    <t>AGR.15.002353</t>
  </si>
  <si>
    <t>Счет № Кл000000336 от 15.01.2020г.</t>
  </si>
  <si>
    <t>AGR.15.002739</t>
  </si>
  <si>
    <t>счет №Кл000004793 от 23.04.20</t>
  </si>
  <si>
    <t>AGR.15.003132</t>
  </si>
  <si>
    <t>счет №Кл000009509 от 12.08.20</t>
  </si>
  <si>
    <t>AGR.15.003761</t>
  </si>
  <si>
    <t>Счет № Кл000001010/2 от 02.02.21г</t>
  </si>
  <si>
    <t>AGR.15.004205</t>
  </si>
  <si>
    <t>СЗ02/21-215 от 22.04.2021</t>
  </si>
  <si>
    <t>AGR.15.005869</t>
  </si>
  <si>
    <t>Счет № Кл000003570/2 от 06 апреля 2022</t>
  </si>
  <si>
    <t>AGR.15.006592</t>
  </si>
  <si>
    <t>Счет № 000010319/2 от 05.10.2022</t>
  </si>
  <si>
    <t>AGR.15.006976</t>
  </si>
  <si>
    <t>Счет № Кл000000087 от 10.01.2023</t>
  </si>
  <si>
    <t>PRD.002.100018773_COM011001</t>
  </si>
  <si>
    <t>AGR.15.002817</t>
  </si>
  <si>
    <t>448/14 от 09.01.14</t>
  </si>
  <si>
    <t>AGR.15.008190</t>
  </si>
  <si>
    <t>СЗ02/23-704//448/1 от 09.01.2024</t>
  </si>
  <si>
    <t>PRD.002.100018775_COM006001</t>
  </si>
  <si>
    <t>AGR.006.000000119</t>
  </si>
  <si>
    <t>СИН.02.17-7 от 01.01.2017</t>
  </si>
  <si>
    <t>PRD.002.100018777_COM011001</t>
  </si>
  <si>
    <t>AGR.15.000494</t>
  </si>
  <si>
    <t>СЗ02/18-370 от 15.10.2018</t>
  </si>
  <si>
    <t>AGR.15.000679</t>
  </si>
  <si>
    <t>СЗ02/18-438 от 26.11.2018г.</t>
  </si>
  <si>
    <t>AGR.15.000864</t>
  </si>
  <si>
    <t>Договор №СЗ02/18-504 от 01.01.2019г.</t>
  </si>
  <si>
    <t>AGR.15.000884</t>
  </si>
  <si>
    <t>Договор №СЗ02/18-460 от 01.01.2019г.</t>
  </si>
  <si>
    <t>AGR.15.000952</t>
  </si>
  <si>
    <t>Договор №СЗ02/19-6 от 01.01.2019г.</t>
  </si>
  <si>
    <t>AGR.15.002364</t>
  </si>
  <si>
    <t>Договор СЗ02/20-8 от 01.01.2020г. (канцтовары)</t>
  </si>
  <si>
    <t>AGR.15.002402</t>
  </si>
  <si>
    <t>СЗ02/20-15 от 15.01.2020г.</t>
  </si>
  <si>
    <t>AGR.15.002488</t>
  </si>
  <si>
    <t>Договор № СЗ02/20-71 от 10.02.2020 г. (реклама)</t>
  </si>
  <si>
    <t>AGR.15.003155</t>
  </si>
  <si>
    <t>СЗ02/20-329 от 12.08.2020 г. (моющие и хоз.товары)</t>
  </si>
  <si>
    <t>AGR.15.003665</t>
  </si>
  <si>
    <t>СЗ02/20-502 от 01.01.2021 г. (канцтовары на 2021 год)</t>
  </si>
  <si>
    <t>AGR.15.004711</t>
  </si>
  <si>
    <t>Договор СЗ02/21-388 от 07.07.2021</t>
  </si>
  <si>
    <t>AGR.15.005465</t>
  </si>
  <si>
    <t>Договор поставки №СЗ02/21-661 от 01.12.2021 г. (канцтовары н</t>
  </si>
  <si>
    <t>AGR.15.005557</t>
  </si>
  <si>
    <t>Договор №СЗ02/21-661 от 01.12.2021</t>
  </si>
  <si>
    <t>AGR.15.006006</t>
  </si>
  <si>
    <t>СЗ02/22-223 от 20.04.2022</t>
  </si>
  <si>
    <t>AGR.15.006375</t>
  </si>
  <si>
    <t>СЗ02/22-413 от 26.07.2022</t>
  </si>
  <si>
    <t>AGR.15.006405</t>
  </si>
  <si>
    <t>СЗ02/22-459 от 10.08.2022</t>
  </si>
  <si>
    <t>AGR.15.006846</t>
  </si>
  <si>
    <t>СЗ02/22-717 от 28.11.2022</t>
  </si>
  <si>
    <t>AGR.15.006847</t>
  </si>
  <si>
    <t>СЗ02/22-730 от 30.11.2022</t>
  </si>
  <si>
    <t>AGR.15.007201</t>
  </si>
  <si>
    <t>СЗ02/23-122 от 14.03.2023</t>
  </si>
  <si>
    <t>PRD.002.100018781_COM007001</t>
  </si>
  <si>
    <t>AGR.09.000035</t>
  </si>
  <si>
    <t>УНС02/17-217 от 20.09.2017 // МС/17-0039</t>
  </si>
  <si>
    <t>PRD.002.100018783_COM011001</t>
  </si>
  <si>
    <t>AGR.15.002819</t>
  </si>
  <si>
    <t>PRD.002.100018783_COM011002</t>
  </si>
  <si>
    <t>AGR.16.000002</t>
  </si>
  <si>
    <t>PRD.002.100018785_</t>
  </si>
  <si>
    <t>AGR.07.001963</t>
  </si>
  <si>
    <t>ЭС/П-582/16//КН06/17-04 от 01.01.2017</t>
  </si>
  <si>
    <t>PRD.002.100018787_COM011001</t>
  </si>
  <si>
    <t>AGR.15.001117</t>
  </si>
  <si>
    <t>Договор № СЗ02/19-114 от 25.03.2019г.</t>
  </si>
  <si>
    <t>PRD.002.100018789_COM011001</t>
  </si>
  <si>
    <t>AGR.15.000209</t>
  </si>
  <si>
    <t>СЗ02/18-265 от 09.08.2018</t>
  </si>
  <si>
    <t>AGR.15.000319</t>
  </si>
  <si>
    <t>СЗ02/18-267 от 10.08.2018</t>
  </si>
  <si>
    <t>AGR.15.000505</t>
  </si>
  <si>
    <t>СЗ02/17-325 от 28.12.2017</t>
  </si>
  <si>
    <t>AGR.15.000858</t>
  </si>
  <si>
    <t>ДС №1 от 24.12.2018 к СЗ02/18-267</t>
  </si>
  <si>
    <t>AGR.15.000981</t>
  </si>
  <si>
    <t>ДС № 2 от 09.01.19 к СЗ02/17-325</t>
  </si>
  <si>
    <t>AGR.15.003259</t>
  </si>
  <si>
    <t>СЗ02/20-370 от 16.09.2020</t>
  </si>
  <si>
    <t>PRD.002.100018793_COM011001</t>
  </si>
  <si>
    <t>AGR.15.001756</t>
  </si>
  <si>
    <t>СЗ02/19-395 от 09.08.129г.</t>
  </si>
  <si>
    <t>AGR.15.002014</t>
  </si>
  <si>
    <t>2236/СЗ02/19-375 от 21.08.2019г.</t>
  </si>
  <si>
    <t>AGR.15.002118</t>
  </si>
  <si>
    <t>СЗ02/19-532 от 28.10.2019г.</t>
  </si>
  <si>
    <t>PRD.002.100018794_COM011001</t>
  </si>
  <si>
    <t>AGR.15.000001</t>
  </si>
  <si>
    <t>счет №1885 от 19.06.18г.</t>
  </si>
  <si>
    <t>AGR.15.000887</t>
  </si>
  <si>
    <t>счет №148 от 28.01.19г.</t>
  </si>
  <si>
    <t>AGR.15.000910</t>
  </si>
  <si>
    <t>Договор № СЗ02/19-16 от 25.01.2019г.</t>
  </si>
  <si>
    <t>AGR.15.000958</t>
  </si>
  <si>
    <t>счет №311 от 04.02.19г.</t>
  </si>
  <si>
    <t>AGR.15.001090</t>
  </si>
  <si>
    <t>счет № 715 от 06.03.2019</t>
  </si>
  <si>
    <t>AGR.15.001220</t>
  </si>
  <si>
    <t>СЗ02/19-138 от 26.04.2019г.</t>
  </si>
  <si>
    <t>AGR.15.001397</t>
  </si>
  <si>
    <t>Счет № 1665 от 07.06.2019</t>
  </si>
  <si>
    <t>AGR.15.001870</t>
  </si>
  <si>
    <t>№СЗ02/19-138 от 26.04.2019</t>
  </si>
  <si>
    <t>AGR.15.001873</t>
  </si>
  <si>
    <t>Договор № СЗ02/19-357 от 14.08.2019г.</t>
  </si>
  <si>
    <t>AGR.15.002403</t>
  </si>
  <si>
    <t>СЗ02/20-16 от 15.01.2020 г.</t>
  </si>
  <si>
    <t>AGR.15.002439</t>
  </si>
  <si>
    <t>СЗ02/20-29 от 24.01.2020</t>
  </si>
  <si>
    <t>AGR.15.002512</t>
  </si>
  <si>
    <t>№ СЗ02/20-29 от 24.01.2020</t>
  </si>
  <si>
    <t>AGR.15.003989</t>
  </si>
  <si>
    <t>СЗ02/21-90 от 17.02.2021</t>
  </si>
  <si>
    <t>AGR.15.005799</t>
  </si>
  <si>
    <t>СЗ02/22-93 от 15.02.2022</t>
  </si>
  <si>
    <t>AGR.15.007354</t>
  </si>
  <si>
    <t>СЗ02/23-221 от 28.04.2023</t>
  </si>
  <si>
    <t>AGR.15.008156</t>
  </si>
  <si>
    <t>СЗ02/24-2 от 12.01.2024</t>
  </si>
  <si>
    <t>PRD.002.100018795_COM011001</t>
  </si>
  <si>
    <t>AGR.15.001566</t>
  </si>
  <si>
    <t>Счет № 160 от 16.07.2019</t>
  </si>
  <si>
    <t>AGR.15.004997</t>
  </si>
  <si>
    <t>СЗ02/21-492 от 10.09.2021</t>
  </si>
  <si>
    <t>PRD.002.100018798_COM011001</t>
  </si>
  <si>
    <t>AGR.014.000000703</t>
  </si>
  <si>
    <t>СЗ04/17-138 от 01.09.2017</t>
  </si>
  <si>
    <t>AGR.014.000000707</t>
  </si>
  <si>
    <t>СЗ04/17-148 от 01.09.2017</t>
  </si>
  <si>
    <t>AGR.014.000000717</t>
  </si>
  <si>
    <t>СЗ04/17-228 от 01.11.2017</t>
  </si>
  <si>
    <t>AGR.019.000000073</t>
  </si>
  <si>
    <t>СЗ02/18-180 от 01.05.2018</t>
  </si>
  <si>
    <t>AGR.15.000340</t>
  </si>
  <si>
    <t>СЗ02/18-328 от 01.09.2018</t>
  </si>
  <si>
    <t>AGR.15.001345</t>
  </si>
  <si>
    <t>СЗ02/19-201 от 01.02.2019</t>
  </si>
  <si>
    <t>AGR.15.002041</t>
  </si>
  <si>
    <t>СЗ02/19-494 от 01.08.2019</t>
  </si>
  <si>
    <t>AGR.15.003864</t>
  </si>
  <si>
    <t>СЗ02/20-456 от 01.12.2020</t>
  </si>
  <si>
    <t>AGR.15.003937</t>
  </si>
  <si>
    <t>СЗ02/21-32 от 01.01.2021</t>
  </si>
  <si>
    <t>AGR.15.004200</t>
  </si>
  <si>
    <t>СЗ04/17-138 от 01.09.2017 ДС№5</t>
  </si>
  <si>
    <t>AGR.15.004408</t>
  </si>
  <si>
    <t>СЗ02/18-328 от 01.09.2018 г. ДС№3</t>
  </si>
  <si>
    <t>AGR.15.004662</t>
  </si>
  <si>
    <t>СЗ02/19-494 от 01.08.2019 г. ДС№2</t>
  </si>
  <si>
    <t>AGR.15.004694</t>
  </si>
  <si>
    <t>Соглашение о возмещении по рекультивации СЗ02/21-318 от 07.0</t>
  </si>
  <si>
    <t>AGR.15.004695</t>
  </si>
  <si>
    <t>Соглашение о возмещении по рекультивации СЗ02/21-329 от 10.0</t>
  </si>
  <si>
    <t>AGR.15.005389</t>
  </si>
  <si>
    <t>Соглашение о возмещении по рекультивации СЗ02/21-352 от 23.0</t>
  </si>
  <si>
    <t>AGR.15.005449</t>
  </si>
  <si>
    <t>СЗ02/21-651 от 01.08.2021</t>
  </si>
  <si>
    <t>AGR.15.005786</t>
  </si>
  <si>
    <t>СЗ02/21-683 от 15.05.2021</t>
  </si>
  <si>
    <t>AGR.15.005912</t>
  </si>
  <si>
    <t>Соглашение №СЗ02/21-695 от 15.12.2021</t>
  </si>
  <si>
    <t>AGR.15.006277</t>
  </si>
  <si>
    <t>СЗ02/22-351 от 01.05.2022</t>
  </si>
  <si>
    <t>AGR.15.006278</t>
  </si>
  <si>
    <t>Соглашение о возмещении по рекультивации СЗ02/22-262 от 01.0</t>
  </si>
  <si>
    <t>PRD.002.100018800_COM011001</t>
  </si>
  <si>
    <t>AGR.15.000419</t>
  </si>
  <si>
    <t>СЗ02/18-368 от 21.08.2018</t>
  </si>
  <si>
    <t>AGR.15.000893</t>
  </si>
  <si>
    <t>СЗ02/19-30 от 18.01.18</t>
  </si>
  <si>
    <t>AGR.15.001025</t>
  </si>
  <si>
    <t>СЗ02/18-493 от 25.12.2018</t>
  </si>
  <si>
    <t>AGR.15.002136</t>
  </si>
  <si>
    <t>СЗ02/19-556 от 14.11.2019</t>
  </si>
  <si>
    <t>AGR.15.003780</t>
  </si>
  <si>
    <t>СЗ02/21-24 от 27.01.2021</t>
  </si>
  <si>
    <t>AGR.15.004557</t>
  </si>
  <si>
    <t>СЗ02/21-279 от 21.05.2021</t>
  </si>
  <si>
    <t>AGR.15.005510</t>
  </si>
  <si>
    <t>СЗ02/22-8 от 12.01.2022</t>
  </si>
  <si>
    <t>PRD.002.100018802_COM001000</t>
  </si>
  <si>
    <t>AGR.01.002071</t>
  </si>
  <si>
    <t>АК-002/2024//НФ02/24-12 от 24.01.2024</t>
  </si>
  <si>
    <t>AGR.01.002116</t>
  </si>
  <si>
    <t>PRD.002.100018802_COM005001</t>
  </si>
  <si>
    <t>AGR.07.001213</t>
  </si>
  <si>
    <t>КН06/20-200 от 11.11.2020</t>
  </si>
  <si>
    <t>PRD.002.100018802_COM011001</t>
  </si>
  <si>
    <t>AGR.15.001840</t>
  </si>
  <si>
    <t>СЗ02/19-409 от 03.09.2019</t>
  </si>
  <si>
    <t>AGR.15.004548</t>
  </si>
  <si>
    <t>СЗ02/21-369 от 30.06.2021</t>
  </si>
  <si>
    <t>AGR.15.006041</t>
  </si>
  <si>
    <t>СЗ02/22-271//АК-028/2022 от 12.05.2022</t>
  </si>
  <si>
    <t>AGR.15.007475</t>
  </si>
  <si>
    <t>СЗ02/23-308/АК-017/2023 от 19.06.2023</t>
  </si>
  <si>
    <t>PRD.002.100018802_COM016003</t>
  </si>
  <si>
    <t>AGR.41.000074</t>
  </si>
  <si>
    <t>Договор № АК-015/2023 от 18.05.2023</t>
  </si>
  <si>
    <t>PRD.002.100018811_COM011001</t>
  </si>
  <si>
    <t>AGR.15.000901</t>
  </si>
  <si>
    <t>СЗ02/19-13 от 01.01.2019г.</t>
  </si>
  <si>
    <t>AGR.15.000914</t>
  </si>
  <si>
    <t>СЗ02/19-24 от 01.01.2019</t>
  </si>
  <si>
    <t>AGR.15.001769</t>
  </si>
  <si>
    <t>СЗ02/19-386 от 23.08.2019г.</t>
  </si>
  <si>
    <t>AGR.15.002369</t>
  </si>
  <si>
    <t>Договор № СЗ02/20-5 от 01.01.2020г. (поставка воды)</t>
  </si>
  <si>
    <t>AGR.15.002493</t>
  </si>
  <si>
    <t>Договор №СЗ02/20-5 от 01.01.2020г.</t>
  </si>
  <si>
    <t>AGR.15.003216</t>
  </si>
  <si>
    <t>СЗ02/20-118 (Водопровод в Бородинске)</t>
  </si>
  <si>
    <t>AGR.15.003469</t>
  </si>
  <si>
    <t>СЗ02/20-430 от 23.10.2020</t>
  </si>
  <si>
    <t>AGR.15.003710</t>
  </si>
  <si>
    <t>СЗ02/21-8 от 01.01.2021</t>
  </si>
  <si>
    <t>AGR.15.004037</t>
  </si>
  <si>
    <t>СЗ02/21-127 от 23.03.2021</t>
  </si>
  <si>
    <t>AGR.15.005065</t>
  </si>
  <si>
    <t>СЗ02/21-530 от 18.08.2021</t>
  </si>
  <si>
    <t>AGR.15.005544</t>
  </si>
  <si>
    <t>Договор №СЗ02/22-19 от 18.01.2022</t>
  </si>
  <si>
    <t>AGR.15.005562</t>
  </si>
  <si>
    <t>Договор №СЗ02/22-19 от 01.01.2022</t>
  </si>
  <si>
    <t>AGR.15.006943</t>
  </si>
  <si>
    <t>СЗ02/22-791 от 01.12.2022</t>
  </si>
  <si>
    <t>AGR.15.007263</t>
  </si>
  <si>
    <t>СЗ02/23-188 от 03.04.2023</t>
  </si>
  <si>
    <t>PRD.002.100018812_COM011001</t>
  </si>
  <si>
    <t>AGR.15.000348</t>
  </si>
  <si>
    <t>Постановление №02-141/2018 от 27.08.2018</t>
  </si>
  <si>
    <t>AGR.15.000378</t>
  </si>
  <si>
    <t>Постановление №02-142/2018 от 27.08.2018г.</t>
  </si>
  <si>
    <t>AGR.15.000390</t>
  </si>
  <si>
    <t>AGR.15.000434</t>
  </si>
  <si>
    <t>Постановление №03-154/2018 от 15.08.2018г.</t>
  </si>
  <si>
    <t>AGR.15.000435</t>
  </si>
  <si>
    <t>Постановление №03-153/2018 от 15.08.2018г.</t>
  </si>
  <si>
    <t>AGR.15.000436</t>
  </si>
  <si>
    <t>Постановление №03-155/2018 от 15.08.2018г.</t>
  </si>
  <si>
    <t>AGR.15.000437</t>
  </si>
  <si>
    <t>Постановление №03-156/2018 от 15.08.2018г.</t>
  </si>
  <si>
    <t>AGR.15.001558</t>
  </si>
  <si>
    <t>Постановление №03-69/2019 от 07.06.2019г.</t>
  </si>
  <si>
    <t>PRD.002.100018814_COM011001</t>
  </si>
  <si>
    <t>AGR.013.000001580</t>
  </si>
  <si>
    <t>СЗ02/17-328 от 29.12.2017</t>
  </si>
  <si>
    <t>AGR.019.000000060</t>
  </si>
  <si>
    <t>СЗ02/17-324 от 28.12.2017</t>
  </si>
  <si>
    <t>AGR.019.000000061</t>
  </si>
  <si>
    <t>СЗ02/18-64 от 20.02.2018г.</t>
  </si>
  <si>
    <t>AGR.15.000081</t>
  </si>
  <si>
    <t>СЗ02/18-81 от 15.03.2018г.</t>
  </si>
  <si>
    <t>AGR.15.000082</t>
  </si>
  <si>
    <t>СЗ02/18-207 от 01.05.2018г.</t>
  </si>
  <si>
    <t>AGR.15.000272</t>
  </si>
  <si>
    <t>СЗ02/18-242 от 24.07.2018г.</t>
  </si>
  <si>
    <t>AGR.15.000292</t>
  </si>
  <si>
    <t>СЗ02/18-284 от 21.08.2018г.</t>
  </si>
  <si>
    <t>AGR.15.000392</t>
  </si>
  <si>
    <t>СЗ02/18-253 от 31.07.2018г.</t>
  </si>
  <si>
    <t>AGR.15.000393</t>
  </si>
  <si>
    <t>СЗ02/18-317 от 17.09.2018г.</t>
  </si>
  <si>
    <t>AGR.15.000416</t>
  </si>
  <si>
    <t>СЗ02/18-256 от 07.08.2018</t>
  </si>
  <si>
    <t>AGR.15.000561</t>
  </si>
  <si>
    <t>СЗ02/18-347 от 20.09.2018г.</t>
  </si>
  <si>
    <t>AGR.15.000574</t>
  </si>
  <si>
    <t>СЗ02/18-184 от 03.05.2018г.</t>
  </si>
  <si>
    <t>AGR.15.000712</t>
  </si>
  <si>
    <t>СЗ02/18-332 от 20.09.2018г.</t>
  </si>
  <si>
    <t>AGR.15.000890</t>
  </si>
  <si>
    <t>СЗ02/18-456 от 17.12.2018</t>
  </si>
  <si>
    <t>AGR.15.001301</t>
  </si>
  <si>
    <t>СЗ02/19-156 от 16.05.2019</t>
  </si>
  <si>
    <t>AGR.15.001306</t>
  </si>
  <si>
    <t>СЗ02/19-133 от 25.04.2019</t>
  </si>
  <si>
    <t>AGR.15.001307</t>
  </si>
  <si>
    <t>СЗ02/19-149 от 07.05.2019</t>
  </si>
  <si>
    <t>AGR.15.001445</t>
  </si>
  <si>
    <t>СЗ02/19-176 от 24.05.2019</t>
  </si>
  <si>
    <t>AGR.15.001452</t>
  </si>
  <si>
    <t>СЗ02/19-173 от 24.05.2019</t>
  </si>
  <si>
    <t>AGR.15.001874</t>
  </si>
  <si>
    <t>СЗ02/19-372 от 20.08.2019</t>
  </si>
  <si>
    <t>AGR.15.002734</t>
  </si>
  <si>
    <t>СЗ02/20-187 от 14.04.2020</t>
  </si>
  <si>
    <t>AGR.15.002777</t>
  </si>
  <si>
    <t>СЗ02/20-140 от 24.03.2020</t>
  </si>
  <si>
    <t>AGR.15.002866</t>
  </si>
  <si>
    <t>PRD.002.100018815_COM006001</t>
  </si>
  <si>
    <t>AGR.08.001284</t>
  </si>
  <si>
    <t>СИН.02.17-219 от 12.09.2017г.</t>
  </si>
  <si>
    <t>PRD.002.100018816_COM011001</t>
  </si>
  <si>
    <t>AGR.15.002820</t>
  </si>
  <si>
    <t>RK4723-16 ДУ от 01.04.2016</t>
  </si>
  <si>
    <t>AGR.15.002824</t>
  </si>
  <si>
    <t>СЗ02/18-158//32901015ТИ от 29.06.2017</t>
  </si>
  <si>
    <t>AGR.15.002844</t>
  </si>
  <si>
    <t>СЗ02/17-236//32901015UL от 20.10.2017</t>
  </si>
  <si>
    <t>PRD.002.100018819_COM005001</t>
  </si>
  <si>
    <t>AGR.07.000372</t>
  </si>
  <si>
    <t>Дог №1105-021-164 от 14.03.2019 г.</t>
  </si>
  <si>
    <t>AGR.07.000554</t>
  </si>
  <si>
    <t>Дог №1105-021-452//КН05/19-229 от 19.07.2019 г.</t>
  </si>
  <si>
    <t>PRD.002.100018822_COM007001</t>
  </si>
  <si>
    <t>AGR.09.000844</t>
  </si>
  <si>
    <t>УНС02/17-220 от 22.09.2017</t>
  </si>
  <si>
    <t>PRD.002.100018823_COM011001</t>
  </si>
  <si>
    <t>AGR.15.000248</t>
  </si>
  <si>
    <t>Счет №130 от 24.08.2018 г.</t>
  </si>
  <si>
    <t>AGR.15.007649</t>
  </si>
  <si>
    <t>СЗ02/23-413 от 07.08.2023</t>
  </si>
  <si>
    <t>PRD.002.100018824_COM011001</t>
  </si>
  <si>
    <t>AGR.019.000000063</t>
  </si>
  <si>
    <t>СЗ02/18-46 от 01.02.2018г.</t>
  </si>
  <si>
    <t>AGR.019.000000064</t>
  </si>
  <si>
    <t>СЗ02/18-1 от 01.01.2018</t>
  </si>
  <si>
    <t>AGR.15.000217</t>
  </si>
  <si>
    <t>субаренды части земельного участка СЗ02/18-276 от 01.08.2018</t>
  </si>
  <si>
    <t>AGR.15.000266</t>
  </si>
  <si>
    <t>СЗ02/18-290 от 01.09.2018</t>
  </si>
  <si>
    <t>AGR.15.000275</t>
  </si>
  <si>
    <t>Договор субаренды части земельного участка № СЗ02/18-305 от</t>
  </si>
  <si>
    <t>AGR.15.000539</t>
  </si>
  <si>
    <t>СЗ02/18-390 от 01.11.2018</t>
  </si>
  <si>
    <t>AGR.15.000972</t>
  </si>
  <si>
    <t>СЗ02/19-42 от 01.02.2019г</t>
  </si>
  <si>
    <t>AGR.15.000973</t>
  </si>
  <si>
    <t>СЗ02/19-43 от 01.02.2019г</t>
  </si>
  <si>
    <t>AGR.15.000990</t>
  </si>
  <si>
    <t>СЗ20/19-47 от 01.02.2019г.</t>
  </si>
  <si>
    <t>AGR.15.001100</t>
  </si>
  <si>
    <t>СЗ02/19-97 от 01.03.2019г.</t>
  </si>
  <si>
    <t>AGR.15.001188</t>
  </si>
  <si>
    <t>СЗ02/19-124 от 01.02.2019г</t>
  </si>
  <si>
    <t>AGR.15.001210</t>
  </si>
  <si>
    <t>СЗ02/19-134 от 01.10.2018</t>
  </si>
  <si>
    <t>AGR.15.001211</t>
  </si>
  <si>
    <t>СЗ02/19-135 от 11.10.2018</t>
  </si>
  <si>
    <t>AGR.15.001212</t>
  </si>
  <si>
    <t>СЗ02/19-136 от 01.10.2018</t>
  </si>
  <si>
    <t>AGR.15.001285</t>
  </si>
  <si>
    <t>CЗ02/19-153 от 01.07.2018</t>
  </si>
  <si>
    <t>AGR.15.001286</t>
  </si>
  <si>
    <t>СЗ02/19-113 от 11.10.2018г.</t>
  </si>
  <si>
    <t>AGR.15.001287</t>
  </si>
  <si>
    <t>СЗ02/19-154 от 10.09.2018</t>
  </si>
  <si>
    <t>AGR.15.001288</t>
  </si>
  <si>
    <t>СЗ02/19-115 от 10.10.2018</t>
  </si>
  <si>
    <t>AGR.15.003375</t>
  </si>
  <si>
    <t>СЗ02/20-367 от 17.08.2020</t>
  </si>
  <si>
    <t>AGR.15.003795</t>
  </si>
  <si>
    <t>не исп Соглашение № СЗ02/20-481 от 01.12.2020</t>
  </si>
  <si>
    <t>AGR.15.004030</t>
  </si>
  <si>
    <t>Соглашение №СЗ02/20-481 от 01.12.2020</t>
  </si>
  <si>
    <t>AGR.15.004269</t>
  </si>
  <si>
    <t>Соглашение №СЗ02/21-173 от 05.04.2021 г.</t>
  </si>
  <si>
    <t>AGR.15.004270</t>
  </si>
  <si>
    <t>Соглашение №СЗ02/21-174 от 05.04.2021 г.</t>
  </si>
  <si>
    <t>AGR.15.004850</t>
  </si>
  <si>
    <t>СЗ02/21-447 от 15.07.2021 г.</t>
  </si>
  <si>
    <t>AGR.15.004899</t>
  </si>
  <si>
    <t>СЗ02/20-367 от 17.08.2020 ДС№1</t>
  </si>
  <si>
    <t>AGR.15.005379</t>
  </si>
  <si>
    <t>Соглашение №СЗ02/21-640 от 22.11.2021</t>
  </si>
  <si>
    <t>AGR.15.007083</t>
  </si>
  <si>
    <t>СЗ02/23-26 от 01.01.2023</t>
  </si>
  <si>
    <t>AGR.15.007293</t>
  </si>
  <si>
    <t>СЗ02/23-171 от 27.09.2022</t>
  </si>
  <si>
    <t>PRD.002.100018825_COM011001</t>
  </si>
  <si>
    <t>AGR.15.003446</t>
  </si>
  <si>
    <t>PRD.002.100018826_COM001000</t>
  </si>
  <si>
    <t>AGR.01.000060</t>
  </si>
  <si>
    <t>2485//НФ02/18-89 от 08.10.2018</t>
  </si>
  <si>
    <t>PRD.002.100018826_COM006001</t>
  </si>
  <si>
    <t>AGR.08.003257</t>
  </si>
  <si>
    <t>456/02/24//СИН.02.24-38 от 12.02.2024</t>
  </si>
  <si>
    <t>PRD.002.100018826_COM009001</t>
  </si>
  <si>
    <t>AGR.13.000658</t>
  </si>
  <si>
    <t>СИБ163/19-в от 04.10.2019</t>
  </si>
  <si>
    <t>PRD.002.100018827_COM011001</t>
  </si>
  <si>
    <t>AGR.15.002489</t>
  </si>
  <si>
    <t>Договор №СЗ02/20-31 от 24.01.2020 г.</t>
  </si>
  <si>
    <t>AGR.15.005845</t>
  </si>
  <si>
    <t>Счет №96 от 24.03.2022г.</t>
  </si>
  <si>
    <t>PRD.002.100018829_COM011001</t>
  </si>
  <si>
    <t>AGR.15.000688</t>
  </si>
  <si>
    <t>Счет № 108 от 06.12.2018г.</t>
  </si>
  <si>
    <t>PRD.002.100018830_COM004001</t>
  </si>
  <si>
    <t>AGR.06.000925</t>
  </si>
  <si>
    <t>Договор №ННГ47/22-в от 03.11.2022</t>
  </si>
  <si>
    <t>PRD.002.100018830_COM006001</t>
  </si>
  <si>
    <t>AGR.08.003171</t>
  </si>
  <si>
    <t>СИН.02.23-349 от 29.11.2023</t>
  </si>
  <si>
    <t>PRD.002.100018830_COM011001</t>
  </si>
  <si>
    <t>AGR.15.000573</t>
  </si>
  <si>
    <t>СЗ02/18-228 от 01.07.2018г.</t>
  </si>
  <si>
    <t>AGR.15.001141</t>
  </si>
  <si>
    <t>СЗ02/19-65 от 19.02.2019 г.</t>
  </si>
  <si>
    <t>AGR.15.002414</t>
  </si>
  <si>
    <t>СЗ02/19-615 от 27.12.2019 г.</t>
  </si>
  <si>
    <t>AGR.15.002415</t>
  </si>
  <si>
    <t>СЗ02/19-614 от 27.12.2019г.</t>
  </si>
  <si>
    <t>AGR.15.002421</t>
  </si>
  <si>
    <t>СЗ02/19-619 от 27.12.2019 г.</t>
  </si>
  <si>
    <t>AGR.15.002872</t>
  </si>
  <si>
    <t>СЗ02/17-317 от 01.01.2018 г.</t>
  </si>
  <si>
    <t>AGR.15.002873</t>
  </si>
  <si>
    <t>СЗ02/18-15 от 29.01.2018 г.</t>
  </si>
  <si>
    <t>AGR.15.003314</t>
  </si>
  <si>
    <t>7</t>
  </si>
  <si>
    <t>AGR.15.003741</t>
  </si>
  <si>
    <t>СЗ02/21-17 от 11.01.2021г.</t>
  </si>
  <si>
    <t>AGR.15.003742</t>
  </si>
  <si>
    <t>СЗ02/21-13 от 11.01.2021г.</t>
  </si>
  <si>
    <t>AGR.15.003743</t>
  </si>
  <si>
    <t>СЗ02/21-16 от 11.01.2021г.</t>
  </si>
  <si>
    <t>AGR.15.005621</t>
  </si>
  <si>
    <t>СЗ02/21-725 от 17.01.2022</t>
  </si>
  <si>
    <t>AGR.15.005694</t>
  </si>
  <si>
    <t>AGR.15.008215</t>
  </si>
  <si>
    <t>СЗ02/24-23 от 23.01.2024</t>
  </si>
  <si>
    <t>PRD.002.100018831_COM011001</t>
  </si>
  <si>
    <t>AGR.15.002821</t>
  </si>
  <si>
    <t>51/00877н от 16.01.2012</t>
  </si>
  <si>
    <t>PRD.002.100018832_COM011001</t>
  </si>
  <si>
    <t>AGR.15.001018</t>
  </si>
  <si>
    <t>СЗ02/19-33 от 29.01.2019г.</t>
  </si>
  <si>
    <t>AGR.15.002630</t>
  </si>
  <si>
    <t>СЗ02/20-122 от 17.03.2020</t>
  </si>
  <si>
    <t>AGR.15.003728</t>
  </si>
  <si>
    <t>СЗ02/21-20 от 25.01.2021</t>
  </si>
  <si>
    <t>PRD.002.100018841_COM009001</t>
  </si>
  <si>
    <t>AGR.13.000966</t>
  </si>
  <si>
    <t>PRD.002.100018847_COM002019</t>
  </si>
  <si>
    <t>AGR.03.000211</t>
  </si>
  <si>
    <t>№Д01291900</t>
  </si>
  <si>
    <t>PRD.002.100018852_COM011001</t>
  </si>
  <si>
    <t>AGR.15.001302</t>
  </si>
  <si>
    <t>26/10-01-ИТ/СЗ02/17-316 от 26.12.2017</t>
  </si>
  <si>
    <t>AGR.15.004045</t>
  </si>
  <si>
    <t>СЗ02/21-71 от 01.04.2021</t>
  </si>
  <si>
    <t>AGR.15.004416</t>
  </si>
  <si>
    <t>СЗ02/21-165 от 05.04.2021</t>
  </si>
  <si>
    <t>AGR.15.005536</t>
  </si>
  <si>
    <t>Договор №СЗ02/22-4 от 11.01.2022</t>
  </si>
  <si>
    <t>AGR.15.005715</t>
  </si>
  <si>
    <t>СЗ02/22-120 от 04.03.2022</t>
  </si>
  <si>
    <t>AGR.15.007223</t>
  </si>
  <si>
    <t>СЗ02/23-175 от 06.04.2023</t>
  </si>
  <si>
    <t>PRD.002.100018855_COM011001</t>
  </si>
  <si>
    <t>AGR.15.002825</t>
  </si>
  <si>
    <t>№СЗ02/17-7 от 13.07.17</t>
  </si>
  <si>
    <t>PRD.002.100018856_COM011001</t>
  </si>
  <si>
    <t>AGR.15.003642</t>
  </si>
  <si>
    <t>Договор об оказании услуг № СЗ02/20-532 от 22.12.2020</t>
  </si>
  <si>
    <t>AGR.15.003643</t>
  </si>
  <si>
    <t>Договор об оказании услуг № СЗ02/20-533 от 23.12.2020</t>
  </si>
  <si>
    <t>PRD.002.100018866_COM005001</t>
  </si>
  <si>
    <t>AGR.07.000269</t>
  </si>
  <si>
    <t>Постановление № 39/18 от 14.12.2018 г. по делу №03-10-12/2/3</t>
  </si>
  <si>
    <t>AGR.07.000270</t>
  </si>
  <si>
    <t>Дело №А29-11067/2018 от 06.12.2018 г.</t>
  </si>
  <si>
    <t>AGR.07.000326</t>
  </si>
  <si>
    <t>Дело №А29-17749/2018 от 24.01.2019 г.</t>
  </si>
  <si>
    <t>AGR.07.000355</t>
  </si>
  <si>
    <t>Технический осмотр</t>
  </si>
  <si>
    <t>AGR.07.000356</t>
  </si>
  <si>
    <t>Госпошлина за постановку на учет</t>
  </si>
  <si>
    <t>AGR.07.000453</t>
  </si>
  <si>
    <t>Дело №А29-4719/2019 от 24.05.2019 г.</t>
  </si>
  <si>
    <t>AGR.07.000740</t>
  </si>
  <si>
    <t>Решение от 16.01.20 по делу №А29-15910/2019</t>
  </si>
  <si>
    <t>AGR.07.001054</t>
  </si>
  <si>
    <t>Госпошлина за снятие с учета</t>
  </si>
  <si>
    <t>AGR.07.001055</t>
  </si>
  <si>
    <t>AGR.07.001134</t>
  </si>
  <si>
    <t>Решение арбитражного суда от 14.08.2020 по делу А29-7929/202</t>
  </si>
  <si>
    <t>AGR.07.001774</t>
  </si>
  <si>
    <t>Постановление 12/22 от 14.10.2022</t>
  </si>
  <si>
    <t>PRD.002.100018869_COM006001</t>
  </si>
  <si>
    <t>AGR.08.000321</t>
  </si>
  <si>
    <t>СИН.04.18-54 от 22.10.2018</t>
  </si>
  <si>
    <t>PRD.002.100018871_COM004001</t>
  </si>
  <si>
    <t>AGR.06.000026</t>
  </si>
  <si>
    <t>ННГ02/18-68 от 30.07.2018 г.</t>
  </si>
  <si>
    <t>AGR.06.000157</t>
  </si>
  <si>
    <t>ННГ2/19-и от 28.01.2019 г.</t>
  </si>
  <si>
    <t>AGR.06.000174</t>
  </si>
  <si>
    <t>ННГ2/19-и от 28.01.2019 г . (Н.А)</t>
  </si>
  <si>
    <t>PRD.002.100018878_COM011001</t>
  </si>
  <si>
    <t>AGR.15.002827</t>
  </si>
  <si>
    <t>СЗ04/17-150 от 01.09.2017г.</t>
  </si>
  <si>
    <t>AGR.15.004178</t>
  </si>
  <si>
    <t>СЗ02/17-150 от 01.09.2017 ДС №5</t>
  </si>
  <si>
    <t>AGR.15.004701</t>
  </si>
  <si>
    <t>Соглашение №СЗ02/21-336 от 16.06.2021</t>
  </si>
  <si>
    <t>AGR.15.008114</t>
  </si>
  <si>
    <t>PRD.002.100018879_COM011001</t>
  </si>
  <si>
    <t>AGR.15.000881</t>
  </si>
  <si>
    <t>Договор №СЗ02/19-8 от 15.01.2019г.</t>
  </si>
  <si>
    <t>AGR.15.002367</t>
  </si>
  <si>
    <t>Договор № СЗ02/20-13 от 15.01.2020г.</t>
  </si>
  <si>
    <t>PRD.002.100018895_COM011001</t>
  </si>
  <si>
    <t>AGR.15.001164</t>
  </si>
  <si>
    <t>Договор поставки № СЗ20/19-103 от 27.03.2019</t>
  </si>
  <si>
    <t>AGR.15.002490</t>
  </si>
  <si>
    <t>Договор № СЗ02/20-80 от 17.02.2020г.</t>
  </si>
  <si>
    <t>AGR.15.003812</t>
  </si>
  <si>
    <t>Договор на поставку товара №СЗ02/21-51 от 01.02.2021г.</t>
  </si>
  <si>
    <t>AGR.15.005604</t>
  </si>
  <si>
    <t>Договор №СЗ02/22-61 от 04.02.2022</t>
  </si>
  <si>
    <t>AGR.15.006993</t>
  </si>
  <si>
    <t>СЗ02/23-8 от 19.01.2023</t>
  </si>
  <si>
    <t>AGR.15.008209</t>
  </si>
  <si>
    <t>СЗ02/24-24 от 23.01.2024</t>
  </si>
  <si>
    <t>PRD.002.100018896_COM011001</t>
  </si>
  <si>
    <t>AGR.15.005534</t>
  </si>
  <si>
    <t>Счет №1 от 25.01.2022г.</t>
  </si>
  <si>
    <t>PRD.002.100018899_COM001000</t>
  </si>
  <si>
    <t>AGR.01.000044</t>
  </si>
  <si>
    <t>Счет №2334 от 20.09.2018</t>
  </si>
  <si>
    <t>AGR.01.000045</t>
  </si>
  <si>
    <t>Счет №2335 от 20.09.2018</t>
  </si>
  <si>
    <t>PRD.002.100018899_COM011001</t>
  </si>
  <si>
    <t>AGR.15.000140</t>
  </si>
  <si>
    <t>Договор купли-продажи №37/18 / СЗ02/18-92 от 07.03.2018г.</t>
  </si>
  <si>
    <t>PRD.002.100018900_COM011001</t>
  </si>
  <si>
    <t>AGR.15.002814</t>
  </si>
  <si>
    <t>1/СЗ02/17-63 от 14.08.2017 г (Услуги)</t>
  </si>
  <si>
    <t>AGR.15.002829</t>
  </si>
  <si>
    <t>Договор аренды офиса №1/СЗ02/17-63 (Аренда)</t>
  </si>
  <si>
    <t>AGR.15.004609</t>
  </si>
  <si>
    <t>Договор субаренды №СЗ02/21-361 от 01.04.2021г.</t>
  </si>
  <si>
    <t>PRD.002.100018906_COM011001</t>
  </si>
  <si>
    <t>AGR.15.000857</t>
  </si>
  <si>
    <t>ДС №1 от 17.12.18 к 3268/ЭПС / СЗ02/18-113</t>
  </si>
  <si>
    <t>AGR.15.001102</t>
  </si>
  <si>
    <t>СЗ02/19-101 от 20.03.2019</t>
  </si>
  <si>
    <t>AGR.15.002804</t>
  </si>
  <si>
    <t>3268/ЭПС-18 /СЗ02/18-113 от 16.03.2018</t>
  </si>
  <si>
    <t>PRD.002.100018907_COM011001</t>
  </si>
  <si>
    <t>AGR.15.000572</t>
  </si>
  <si>
    <t>СЗ02/18-414 от 14.11.2018г.</t>
  </si>
  <si>
    <t>AGR.15.002636</t>
  </si>
  <si>
    <t>Счет №100 от 26.03.2020г.</t>
  </si>
  <si>
    <t>AGR.15.004661</t>
  </si>
  <si>
    <t>Договор №СЗ02/21- от 16.07.2021</t>
  </si>
  <si>
    <t>PRD.002.100018908_COM011001</t>
  </si>
  <si>
    <t>AGR.15.000163</t>
  </si>
  <si>
    <t>СЗ02/18-170 от 25.05.2018г.</t>
  </si>
  <si>
    <t>PRD.002.100018912_COM006001</t>
  </si>
  <si>
    <t>AGR.08.003030</t>
  </si>
  <si>
    <t>СИН.02.23-227 от 29.08.2023</t>
  </si>
  <si>
    <t>AGR.08.003132</t>
  </si>
  <si>
    <t>СИН.02.23-341 от 23.11.2023</t>
  </si>
  <si>
    <t>PRD.002.100018912_COM007001</t>
  </si>
  <si>
    <t>AGR.09.001556</t>
  </si>
  <si>
    <t>Договор №УНС02/22-235 от 25.11.2022</t>
  </si>
  <si>
    <t>PRD.002.100018912_COM011001</t>
  </si>
  <si>
    <t>AGR.15.003892</t>
  </si>
  <si>
    <t>№ 43-03/21 от 3 марта 2021</t>
  </si>
  <si>
    <t>PRD.002.100018915_COM011001</t>
  </si>
  <si>
    <t>AGR.15.000877</t>
  </si>
  <si>
    <t>СЗ02/18-495 от 28.12.2018г.</t>
  </si>
  <si>
    <t>AGR.15.002389</t>
  </si>
  <si>
    <t>СЗ02/19-520 от 15.10.2019г.</t>
  </si>
  <si>
    <t>AGR.15.003649</t>
  </si>
  <si>
    <t>СЗ02/20-439 от 02.11.2020г.</t>
  </si>
  <si>
    <t>PRD.002.100018918_COM011001</t>
  </si>
  <si>
    <t>AGR.15.000888</t>
  </si>
  <si>
    <t>AGR.15.002848</t>
  </si>
  <si>
    <t>СЗ02/17-307 от 15.12.2017</t>
  </si>
  <si>
    <t>AGR.15.008007</t>
  </si>
  <si>
    <t>СЗ02/23-635 от 22.11.2023</t>
  </si>
  <si>
    <t>PRD.002.100018922_COM009001</t>
  </si>
  <si>
    <t>AGR.13.000063</t>
  </si>
  <si>
    <t>Договор №121/18-в от 19.07.18</t>
  </si>
  <si>
    <t>AGR.13.000261</t>
  </si>
  <si>
    <t>Договор поставки №224/18-в от 18.12.2018г.</t>
  </si>
  <si>
    <t>AGR.13.001201</t>
  </si>
  <si>
    <t>Договор поставки №СИБ196/20-в от 01.12.2020</t>
  </si>
  <si>
    <t>PRD.002.100018923_COM007001</t>
  </si>
  <si>
    <t>AGR.014.000001285</t>
  </si>
  <si>
    <t>Договор аренды парковочных мест УНС02/17-222 от 01.10.2017г.</t>
  </si>
  <si>
    <t>AGR.09.000728</t>
  </si>
  <si>
    <t>УНС02/20-26 от 28.02.2020</t>
  </si>
  <si>
    <t>PRD.002.100018924_COM001000</t>
  </si>
  <si>
    <t>AGR.01.000457</t>
  </si>
  <si>
    <t>Счет №19158 от 25.11.2019</t>
  </si>
  <si>
    <t>PRD.002.100018925_COM005001</t>
  </si>
  <si>
    <t>AGR.07.000026</t>
  </si>
  <si>
    <t>Договор подряда № 22 от 29.06.2018 г.</t>
  </si>
  <si>
    <t>PRD.002.100018932_COM011001</t>
  </si>
  <si>
    <t>AGR.15.004305</t>
  </si>
  <si>
    <t>СЗ02/21-254 от 30.04.2021</t>
  </si>
  <si>
    <t>AGR.15.004807</t>
  </si>
  <si>
    <t>СЗ02/21-389 от 15.07.2021</t>
  </si>
  <si>
    <t>AGR.15.005754</t>
  </si>
  <si>
    <t>СЗ02/22-69 от 15.02.2022</t>
  </si>
  <si>
    <t>AGR.15.005968</t>
  </si>
  <si>
    <t>СЗ02/22-208 от 20.04.2022</t>
  </si>
  <si>
    <t>PRD.002.100018938_COM005001</t>
  </si>
  <si>
    <t>AGR.07.002024</t>
  </si>
  <si>
    <t>Договор №КН02/23-120 от 24.07.2023г.</t>
  </si>
  <si>
    <t>PRD.002.100018938_COM014004</t>
  </si>
  <si>
    <t>AGR.35.000046</t>
  </si>
  <si>
    <t>Договор аренды № СНИ/23-4 от 01.12.2023 года</t>
  </si>
  <si>
    <t>AGR.35.000047</t>
  </si>
  <si>
    <t>Договор аренды № СНИ/23-4 от 01.12.2023 Обеспечительный плат</t>
  </si>
  <si>
    <t>PRD.002.100018938_COM014005</t>
  </si>
  <si>
    <t>AGR.34.000029</t>
  </si>
  <si>
    <t>Договор аренды № ДИ/23-5 от 01.12.2023 года</t>
  </si>
  <si>
    <t>PRD.002.100018938_COM014007</t>
  </si>
  <si>
    <t>AGR.36.000015</t>
  </si>
  <si>
    <t>Договор аренды № СТК/23-3 от 01.12.2023 года</t>
  </si>
  <si>
    <t>AGR.36.000016</t>
  </si>
  <si>
    <t>Договор аренды № СТК/23-3 от 01.12.2023 Обеспечительный плат</t>
  </si>
  <si>
    <t>PRD.002.100018938_COM014008</t>
  </si>
  <si>
    <t>AGR.37.000121</t>
  </si>
  <si>
    <t>Договор аренды № ОШ/23-44 от 01.12.2023 года</t>
  </si>
  <si>
    <t>AGR.37.000122</t>
  </si>
  <si>
    <t>Договор аренды № ОШ/23-44 от 01.12.2023 Обеспечительный плат</t>
  </si>
  <si>
    <t>PRD.002.100018938_COM014009</t>
  </si>
  <si>
    <t>AGR.38.000112</t>
  </si>
  <si>
    <t>Договор аренды № ОС/23-43 от 01.12.2023 года</t>
  </si>
  <si>
    <t>AGR.38.000116</t>
  </si>
  <si>
    <t>Договор аренды № ОС/23-43 от 01.12.2023 Обеспечительный плат</t>
  </si>
  <si>
    <t>PRD.002.100018943_COM002019</t>
  </si>
  <si>
    <t>AGR.03.000092</t>
  </si>
  <si>
    <t>№ 02/157-19/МТР (Д01251800)</t>
  </si>
  <si>
    <t>AGR.03.000209</t>
  </si>
  <si>
    <t>№ Д01251900</t>
  </si>
  <si>
    <t>AGR.03.000518</t>
  </si>
  <si>
    <t>Договор № Д015721 от 14.12.2021 г.</t>
  </si>
  <si>
    <t>AGR.03.000361</t>
  </si>
  <si>
    <t>Договор поставки №Д001421 от 09.02.2021 г.</t>
  </si>
  <si>
    <t>PRD.002.100018945_COM011001</t>
  </si>
  <si>
    <t>AGR.15.000058</t>
  </si>
  <si>
    <t>Счет № 6Орб0000000604 от 28.06.2018</t>
  </si>
  <si>
    <t>AGR.15.000412</t>
  </si>
  <si>
    <t>Счет № 6Орб957/02.10.2018</t>
  </si>
  <si>
    <t>AGR.15.000886</t>
  </si>
  <si>
    <t>6Орб0000001387у/СЗ02/19-23 от 17.01.2019г</t>
  </si>
  <si>
    <t>AGR.15.002390</t>
  </si>
  <si>
    <t>СЗ02/19-629 от 30.12.2019г.</t>
  </si>
  <si>
    <t>AGR.15.003751</t>
  </si>
  <si>
    <t>6Орб0000000044с/СЗ02/21-23 от 27.01.2021</t>
  </si>
  <si>
    <t>AGR.15.004170</t>
  </si>
  <si>
    <t>6Орб0000000252с//СЗ02/21-201 от 13.04.2021</t>
  </si>
  <si>
    <t>AGR.15.004909</t>
  </si>
  <si>
    <t>6Орб0000000667с от 02.09.2021г/СЗ02/21-489 от 02.09.2021</t>
  </si>
  <si>
    <t>AGR.15.004972</t>
  </si>
  <si>
    <t>6Орб0000000669с/СЗ02/21-518 от 02.09.2021г</t>
  </si>
  <si>
    <t>AGR.15.005671</t>
  </si>
  <si>
    <t>6Орб0000000131с/СЗ02/22-97 от 21.02.2022</t>
  </si>
  <si>
    <t>AGR.15.006417</t>
  </si>
  <si>
    <t>СЗ02/22-491//6Орб0000000465с от 23.08.2022</t>
  </si>
  <si>
    <t>AGR.15.007032</t>
  </si>
  <si>
    <t>СЗ02/23-56//6Орб0000000044с от 07.02.2023</t>
  </si>
  <si>
    <t>AGR.15.008241</t>
  </si>
  <si>
    <t>СЗ02/24-43//6Орб0000000083с от 02.02.2024</t>
  </si>
  <si>
    <t>PRD.002.100018950_COM006001</t>
  </si>
  <si>
    <t>AGR.08.002004</t>
  </si>
  <si>
    <t>СИН.02.21-22 от 21.05.2021</t>
  </si>
  <si>
    <t>PRD.002.100018951_COM006001</t>
  </si>
  <si>
    <t>AGR.08.000093</t>
  </si>
  <si>
    <t>Договор №СИН.02.18-187 от 02.07.2018 года</t>
  </si>
  <si>
    <t>PRD.002.100018952_COM007001</t>
  </si>
  <si>
    <t>AGR.09.000142</t>
  </si>
  <si>
    <t>УНС02/18-220 от 22.10.2018</t>
  </si>
  <si>
    <t>AGR.09.000607</t>
  </si>
  <si>
    <t>УНС02/19-205 от 19.09.2019</t>
  </si>
  <si>
    <t>AGR.09.000932</t>
  </si>
  <si>
    <t>УНС02/20-102 от 07.09.2020</t>
  </si>
  <si>
    <t>PRD.002.100018958_COM005001</t>
  </si>
  <si>
    <t>AGR.07.000835</t>
  </si>
  <si>
    <t>Договор подряда № 8 от 13.02.2020 г.</t>
  </si>
  <si>
    <t>PRD.002.100018959_COM010001</t>
  </si>
  <si>
    <t>AGR.14.000222</t>
  </si>
  <si>
    <t>PRD.002.100018963_COM006001</t>
  </si>
  <si>
    <t>AGR.08.000163</t>
  </si>
  <si>
    <t>СИН.04.18-38 от 17.09.18</t>
  </si>
  <si>
    <t>AGR.08.000269</t>
  </si>
  <si>
    <t>СИН.02.18-277 от 20.09.2018</t>
  </si>
  <si>
    <t>AGR.08.000300</t>
  </si>
  <si>
    <t>СИН.04.18-65 от 17.12.2018г.</t>
  </si>
  <si>
    <t>AGR.08.000479</t>
  </si>
  <si>
    <t>СИН.04.19-15 от 12.03.2019г.</t>
  </si>
  <si>
    <t>AGR.08.000633</t>
  </si>
  <si>
    <t>СИН.04.19-31 от 31.05.2019г.</t>
  </si>
  <si>
    <t>AGR.08.000751</t>
  </si>
  <si>
    <t>СИН.04.19-32 от 03.06.2019г.</t>
  </si>
  <si>
    <t>AGR.08.001504</t>
  </si>
  <si>
    <t>СИН.04.20-18 от 16.07.2020г.</t>
  </si>
  <si>
    <t>AGR.08.001549</t>
  </si>
  <si>
    <t>СИН.04.20-21 от 24.08.2020г.</t>
  </si>
  <si>
    <t>AGR.08.001570</t>
  </si>
  <si>
    <t>СИН.04.20-23 от 14.09.2020г.</t>
  </si>
  <si>
    <t>AGR.08.001646</t>
  </si>
  <si>
    <t>СИН.04.20-35 от 07.12.2020г.</t>
  </si>
  <si>
    <t>AGR.08.001833</t>
  </si>
  <si>
    <t>СИН.04.21-10 от 18.02.2021г.</t>
  </si>
  <si>
    <t>AGR.08.002023</t>
  </si>
  <si>
    <t>СИН.04.21-29 от 06.05.2021г.</t>
  </si>
  <si>
    <t>AGR.08.002031</t>
  </si>
  <si>
    <t>СИН.04.21-38 от 13.07.2021г.</t>
  </si>
  <si>
    <t>AGR.08.002047</t>
  </si>
  <si>
    <t>СИН.04.21-26 от 26.04.2021г.</t>
  </si>
  <si>
    <t>AGR.08.002048</t>
  </si>
  <si>
    <t>СИН.04.21-25 от 26.04.2021г.</t>
  </si>
  <si>
    <t>AGR.08.002087</t>
  </si>
  <si>
    <t>СИН.04.21-28 от 06.05.2021г.</t>
  </si>
  <si>
    <t>AGR.08.002088</t>
  </si>
  <si>
    <t>СИН.04.21-27 от 26.04.2021г.</t>
  </si>
  <si>
    <t>AGR.08.002143</t>
  </si>
  <si>
    <t>СИН.04.21-68 от 16.11.2021г.</t>
  </si>
  <si>
    <t>AGR.08.002442</t>
  </si>
  <si>
    <t>СИН.04.22-37 от 30.03.2022г.</t>
  </si>
  <si>
    <t>AGR.08.002443</t>
  </si>
  <si>
    <t>СИН.04.22-38 от 30.03.2022г.</t>
  </si>
  <si>
    <t>AGR.08.002444</t>
  </si>
  <si>
    <t>СИН.04.22-39 от 30.03.2022г.</t>
  </si>
  <si>
    <t>AGR.08.002448</t>
  </si>
  <si>
    <t>СИН.04.22-36 от 30.03.2022г.</t>
  </si>
  <si>
    <t>AGR.08.002451</t>
  </si>
  <si>
    <t>СИН.04.22-35 от 30.03.2022г.</t>
  </si>
  <si>
    <t>AGR.08.002523</t>
  </si>
  <si>
    <t>СИН.04.22-40 от 30.03.2022г.</t>
  </si>
  <si>
    <t>AGR.08.002598</t>
  </si>
  <si>
    <t>СИН.04.22-44 от 04.05.2022г.</t>
  </si>
  <si>
    <t>AGR.08.002617</t>
  </si>
  <si>
    <t>СИН.04.22-41 от 31.03.2022г.</t>
  </si>
  <si>
    <t>AGR.08.002682</t>
  </si>
  <si>
    <t>СИН.04.22-29 от 02.03.2022г.</t>
  </si>
  <si>
    <t>AGR.08.002735</t>
  </si>
  <si>
    <t>СИН.04.22-52 от 24.06.2022г.</t>
  </si>
  <si>
    <t>AGR.08.002736</t>
  </si>
  <si>
    <t>СИН.04.22-53 от 24.06.2022г.</t>
  </si>
  <si>
    <t>AGR.08.003053</t>
  </si>
  <si>
    <t>СИН.04.23-24 от 30.08.2023г.</t>
  </si>
  <si>
    <t>AGR.08.003055</t>
  </si>
  <si>
    <t>СИН.04.23-15 от 26.07.2023г.</t>
  </si>
  <si>
    <t>PRD.002.100018968_COM006001</t>
  </si>
  <si>
    <t>AGR.08.000193</t>
  </si>
  <si>
    <t>Договор № 1-10/18 от 15.10.2018г.</t>
  </si>
  <si>
    <t>PRD.002.100018969_COM007001</t>
  </si>
  <si>
    <t>AGR.09.000349</t>
  </si>
  <si>
    <t>ДС №3 от 04.03.2019 к договору УНС02/17-203 от 01.09.2017 //</t>
  </si>
  <si>
    <t>PRD.002.100018969_COM011001</t>
  </si>
  <si>
    <t>AGR.15.003882</t>
  </si>
  <si>
    <t>СЗ02/20-543 от 30.12.2020</t>
  </si>
  <si>
    <t>PRD.002.100018977_COM011001</t>
  </si>
  <si>
    <t>AGR.15.000498</t>
  </si>
  <si>
    <t>Счет № 289 от 29 октября 2018г.</t>
  </si>
  <si>
    <t>AGR.15.001092</t>
  </si>
  <si>
    <t>№ СЗ02/19-84 от 11.03.2019г.</t>
  </si>
  <si>
    <t>AGR.15.005943</t>
  </si>
  <si>
    <t>Счет на оплату № 67 от 18 апреля 2022</t>
  </si>
  <si>
    <t>PRD.002.100018982_COM006001</t>
  </si>
  <si>
    <t>AGR.08.000164</t>
  </si>
  <si>
    <t>СИН.04.18-31 от 04.07.2018</t>
  </si>
  <si>
    <t>PRD.002.100018983_COM006001</t>
  </si>
  <si>
    <t>AGR.08.000362</t>
  </si>
  <si>
    <t>СИН.02.18-323 от 26.10.2018г.</t>
  </si>
  <si>
    <t>PRD.002.100018985_COM011001</t>
  </si>
  <si>
    <t>AGR.15.000622</t>
  </si>
  <si>
    <t>Договор поставки № СЗ02/18-414 от 14.11.2018 г.</t>
  </si>
  <si>
    <t>AGR.15.001408</t>
  </si>
  <si>
    <t>Договор поставки №СЗ02/19-216 от 11.06.2019г.</t>
  </si>
  <si>
    <t>AGR.15.002638</t>
  </si>
  <si>
    <t>Счет №112 от 26.03.2020г.</t>
  </si>
  <si>
    <t>AGR.15.003464</t>
  </si>
  <si>
    <t>Счет № 245 от 23.11.2020г.</t>
  </si>
  <si>
    <t>AGR.15.004672</t>
  </si>
  <si>
    <t>Договор СЗ02/21-401 от 16.07.2021г.</t>
  </si>
  <si>
    <t>AGR.15.007207</t>
  </si>
  <si>
    <t>Счет №66 от 30.03.2023</t>
  </si>
  <si>
    <t>PRD.002.100018989_COM014001</t>
  </si>
  <si>
    <t>AGR.30.000246</t>
  </si>
  <si>
    <t>Договор 5810512/1141Д от 01.10.12</t>
  </si>
  <si>
    <t>PRD.002.100018995_COM002019</t>
  </si>
  <si>
    <t>AGR.03.000888</t>
  </si>
  <si>
    <t>Договор о проведении экспертизы промышленной безопасности №Д</t>
  </si>
  <si>
    <t>PRD.002.100018996_COM005001</t>
  </si>
  <si>
    <t>AGR.005.000000021</t>
  </si>
  <si>
    <t>КН08/16-152 от 14.10.2016</t>
  </si>
  <si>
    <t>PRD.002.100018997_COM011001</t>
  </si>
  <si>
    <t>AGR.15.000974</t>
  </si>
  <si>
    <t>СЗ02/18-425 от 23.11.2018</t>
  </si>
  <si>
    <t>AGR.15.001309</t>
  </si>
  <si>
    <t>386/СЗ02/19-157 от 16.05.2019</t>
  </si>
  <si>
    <t>AGR.15.002386</t>
  </si>
  <si>
    <t>СЗ02/19-510 от 10.10.2019</t>
  </si>
  <si>
    <t>AGR.15.006579</t>
  </si>
  <si>
    <t>Счет № 0000000960 от 04.10.2022</t>
  </si>
  <si>
    <t>AGR.15.006785</t>
  </si>
  <si>
    <t>СЗ02/22-648 от 07.11.2022</t>
  </si>
  <si>
    <t>PRD.002.100018998_COM006001</t>
  </si>
  <si>
    <t>AGR.08.001920</t>
  </si>
  <si>
    <t>СИН.02.21-120 от 20.05.2021</t>
  </si>
  <si>
    <t>AGR.08.002037</t>
  </si>
  <si>
    <t>СИН.02.21-165 от 01.07.2021</t>
  </si>
  <si>
    <t>AGR.08.002331</t>
  </si>
  <si>
    <t>Счет №224 от 14.03.2022</t>
  </si>
  <si>
    <t>AGR.08.002332</t>
  </si>
  <si>
    <t>AGR.08.002333</t>
  </si>
  <si>
    <t>AGR.08.002334</t>
  </si>
  <si>
    <t>PRD.002.100018999_COM011001</t>
  </si>
  <si>
    <t>AGR.15.001300</t>
  </si>
  <si>
    <t>Договор поставки №СЗ02/19-155 от 16.05.2019г.</t>
  </si>
  <si>
    <t>AGR.15.001367</t>
  </si>
  <si>
    <t>Договор поставки №СЗ02/19-170 от 27.05.2019г.</t>
  </si>
  <si>
    <t>AGR.15.002903</t>
  </si>
  <si>
    <t>Договор №СЗ02/20-227 от 20.05.2020г.</t>
  </si>
  <si>
    <t>AGR.15.004300</t>
  </si>
  <si>
    <t>Договор №СЗ02/21-248 от 05.05.2021г.</t>
  </si>
  <si>
    <t>AGR.15.005463</t>
  </si>
  <si>
    <t>Договор №СЗ02/21-655 от 01.01.2022 г. (моющие на 2022 год)</t>
  </si>
  <si>
    <t>AGR.15.005558</t>
  </si>
  <si>
    <t>СЗ02/21-655 от 01.01.2022</t>
  </si>
  <si>
    <t>AGR.15.006052</t>
  </si>
  <si>
    <t>Договор №СЗ02/22-293 от 17.05.2022</t>
  </si>
  <si>
    <t>AGR.15.006054</t>
  </si>
  <si>
    <t>СЗ02/22-293 от 17.05.2022</t>
  </si>
  <si>
    <t>AGR.15.007546</t>
  </si>
  <si>
    <t>СЗ02/23-345 от 05.07.2023</t>
  </si>
  <si>
    <t>PRD.002.100019000_COM011001</t>
  </si>
  <si>
    <t>AGR.15.000968</t>
  </si>
  <si>
    <t>Договор № СЗ02/19-48 от 11.02.2019г.</t>
  </si>
  <si>
    <t>AGR.15.001618</t>
  </si>
  <si>
    <t>Договор № СЗ02/19-324 от 11.07.2019г.</t>
  </si>
  <si>
    <t>AGR.15.003075</t>
  </si>
  <si>
    <t>СЗ02/20-297 от 20.07.2020 г.</t>
  </si>
  <si>
    <t>AGR.15.003143</t>
  </si>
  <si>
    <t>Договор № СЗ02/20-297 от 20.07.2020 г.</t>
  </si>
  <si>
    <t>AGR.15.004854</t>
  </si>
  <si>
    <t>Договор №СЗ02/21-440 от 02.08.2021г.</t>
  </si>
  <si>
    <t>AGR.15.005543</t>
  </si>
  <si>
    <t>Договор №СЗ02/22-18 от 18.01.2022</t>
  </si>
  <si>
    <t>AGR.15.005563</t>
  </si>
  <si>
    <t>Договор №СЗ02/22-18 от 17.01.2022</t>
  </si>
  <si>
    <t>AGR.15.005825</t>
  </si>
  <si>
    <t>СЗ02/22-154 от 23.03.2022</t>
  </si>
  <si>
    <t>AGR.15.008181</t>
  </si>
  <si>
    <t>СЗ02/24-4 от 12.01.2024</t>
  </si>
  <si>
    <t>PRD.002.100019001_COM011001</t>
  </si>
  <si>
    <t>AGR.15.001575</t>
  </si>
  <si>
    <t>СЗ02/19-75 от 13.03.2019г.</t>
  </si>
  <si>
    <t>PRD.002.100019008_COM006001</t>
  </si>
  <si>
    <t>AGR.08.000135</t>
  </si>
  <si>
    <t>59/СИН.02.18-263 от 03.09.2018</t>
  </si>
  <si>
    <t>AGR.08.002809</t>
  </si>
  <si>
    <t>СИН.04.22-84 от 31.10.2022</t>
  </si>
  <si>
    <t>PRD.002.100019017_COM011001</t>
  </si>
  <si>
    <t>AGR.15.005625</t>
  </si>
  <si>
    <t>Постановление №56БП №000131 от 08.02.2022</t>
  </si>
  <si>
    <t>PRD.002.100019018_COM005001</t>
  </si>
  <si>
    <t>AGR.07.000616</t>
  </si>
  <si>
    <t>Договор № КН02/19-46 от 01.01.2019</t>
  </si>
  <si>
    <t>PRD.002.100019019_COM010001</t>
  </si>
  <si>
    <t>AGR.14.000122</t>
  </si>
  <si>
    <t>PRD.002.100019023_COM011001</t>
  </si>
  <si>
    <t>AGR.019.000000069</t>
  </si>
  <si>
    <t>СЗ02/18-144 от 01.05.2018</t>
  </si>
  <si>
    <t>AGR.15.000161</t>
  </si>
  <si>
    <t>СЗ02/18-143 от 01.07.2018</t>
  </si>
  <si>
    <t>AGR.15.002840</t>
  </si>
  <si>
    <t>СЗ04/17-211 от 01.10.2017г.</t>
  </si>
  <si>
    <t>AGR.15.003819</t>
  </si>
  <si>
    <t>СЗ02/18-143 от 01.07.2018 ДС №3</t>
  </si>
  <si>
    <t>AGR.15.003867</t>
  </si>
  <si>
    <t>СЗ02/18-144 от 01.05.2018 ДС №3</t>
  </si>
  <si>
    <t>AGR.15.004348</t>
  </si>
  <si>
    <t>СЗ04/17-211 от 01.10.2017 г. ДС№4</t>
  </si>
  <si>
    <t>AGR.15.005922</t>
  </si>
  <si>
    <t>Соглашение №СЗ02/21-684 от 13.12.2021</t>
  </si>
  <si>
    <t>AGR.15.006778</t>
  </si>
  <si>
    <t>СЗ02/22-592 от 01.10.2022</t>
  </si>
  <si>
    <t>AGR.15.007449</t>
  </si>
  <si>
    <t>СЗ02/23-225 от 01.05.2023</t>
  </si>
  <si>
    <t>AGR.15.008088</t>
  </si>
  <si>
    <t>Соглашение о возмещении по рекультивации СЗ02/23-607 от 13.1</t>
  </si>
  <si>
    <t>PRD.002.100019024_COM011001</t>
  </si>
  <si>
    <t>AGR.019.000000062</t>
  </si>
  <si>
    <t>60/СЗ02/18-21 от 09.01.2018г.</t>
  </si>
  <si>
    <t>AGR.15.000322</t>
  </si>
  <si>
    <t>Договор № 46/СЗ02/18-312 аренды земельного участка от 08.08.</t>
  </si>
  <si>
    <t>AGR.15.000547</t>
  </si>
  <si>
    <t>Договор аренды земельного участка №56/СЗ02/18-382 от 12.10.2</t>
  </si>
  <si>
    <t>AGR.15.000834</t>
  </si>
  <si>
    <t>Проект</t>
  </si>
  <si>
    <t>AGR.15.000922</t>
  </si>
  <si>
    <t>70/СЗ02/18-521 от 10.12.2018г.</t>
  </si>
  <si>
    <t>AGR.15.001349</t>
  </si>
  <si>
    <t>СЗ02/19-187 от 02.04.2019</t>
  </si>
  <si>
    <t>AGR.15.001465</t>
  </si>
  <si>
    <t>18 от 21.05.2019</t>
  </si>
  <si>
    <t>AGR.15.001952</t>
  </si>
  <si>
    <t>Договор рекультивации земельных участков № 591</t>
  </si>
  <si>
    <t>AGR.15.001953</t>
  </si>
  <si>
    <t>Договор рекльтивации земельных участков № 591 от 11.01.2016г</t>
  </si>
  <si>
    <t>AGR.15.001956</t>
  </si>
  <si>
    <t>№ 31 от 13.09.2019</t>
  </si>
  <si>
    <t>AGR.15.001982</t>
  </si>
  <si>
    <t>Акт фактического использования от 30.09.2019</t>
  </si>
  <si>
    <t>AGR.15.002336</t>
  </si>
  <si>
    <t>Акт о фактич использовании б/н от 31.12.2019г.</t>
  </si>
  <si>
    <t>AGR.15.002361</t>
  </si>
  <si>
    <t>Договор аренды № 38//СЗ02-19-607 от 11.11.2019</t>
  </si>
  <si>
    <t>AGR.15.002391</t>
  </si>
  <si>
    <t>НЕ ИСПОЛЬЗОВАТЬ Договор аренды № 38/СЗ02/19-607 от 11.11.201</t>
  </si>
  <si>
    <t>AGR.15.002602</t>
  </si>
  <si>
    <t>7/СЗ02/20-115 от 31.01.2020</t>
  </si>
  <si>
    <t>AGR.15.002783</t>
  </si>
  <si>
    <t>Акт фактического использования земельного участка от 31.03.2</t>
  </si>
  <si>
    <t>AGR.15.002904</t>
  </si>
  <si>
    <t>Договор аренды земельных участков № 21/СЗ02/20-177 от 17.03.</t>
  </si>
  <si>
    <t>AGR.15.002905</t>
  </si>
  <si>
    <t>Договор аренды земельного участка № 34/СЗ02/20-223 от 30.04.</t>
  </si>
  <si>
    <t>AGR.15.003161</t>
  </si>
  <si>
    <t>Акт фактического использования от 30.06.2020</t>
  </si>
  <si>
    <t>AGR.15.003237</t>
  </si>
  <si>
    <t>Договор аренды земельного участка № 49/СЗ02/20-356 от 31.07.</t>
  </si>
  <si>
    <t>AGR.15.003359</t>
  </si>
  <si>
    <t>по договору в целом</t>
  </si>
  <si>
    <t>AGR.15.003360</t>
  </si>
  <si>
    <t>Договор купли-продажи земельного участка № 49/0302/20-435 от</t>
  </si>
  <si>
    <t>AGR.15.003470</t>
  </si>
  <si>
    <t>62 от 30.10.2020</t>
  </si>
  <si>
    <t>AGR.15.003471</t>
  </si>
  <si>
    <t>Договор аренды земельных участков № 62/СЗ02/20-464 от 30.10.</t>
  </si>
  <si>
    <t>AGR.15.003493</t>
  </si>
  <si>
    <t>Акт фактического использования земельного участка от 20.10.2</t>
  </si>
  <si>
    <t>AGR.15.003731</t>
  </si>
  <si>
    <t>не исп СЗ02/20-528 от 31.12.2020</t>
  </si>
  <si>
    <t>AGR.15.003732</t>
  </si>
  <si>
    <t>СЗ02/20-528 от 31.12.2020</t>
  </si>
  <si>
    <t>AGR.15.004169</t>
  </si>
  <si>
    <t>СЗ02/21-158 от 01.04.2021</t>
  </si>
  <si>
    <t>AGR.15.004302</t>
  </si>
  <si>
    <t>СЗ02/21-245 от 30.04.2021</t>
  </si>
  <si>
    <t>AGR.15.004303</t>
  </si>
  <si>
    <t>СЗ02/21-234 от 30.04.2021</t>
  </si>
  <si>
    <t>AGR.15.004312</t>
  </si>
  <si>
    <t>СЗ02/21-252 от 12.05.2021</t>
  </si>
  <si>
    <t>AGR.15.004840</t>
  </si>
  <si>
    <t>52/СЗ02/21-439 от 01.07.2021 г.</t>
  </si>
  <si>
    <t>AGR.15.005322</t>
  </si>
  <si>
    <t>67/СЗ02/21-537 от 01.10.2021г.</t>
  </si>
  <si>
    <t>AGR.15.005589</t>
  </si>
  <si>
    <t>СЗ02/21-722 от 01.09.2021</t>
  </si>
  <si>
    <t>AGR.15.005590</t>
  </si>
  <si>
    <t>AGR.15.005841</t>
  </si>
  <si>
    <t>СЗ02/22-156//6/22 от 01.03.2022</t>
  </si>
  <si>
    <t>AGR.15.005920</t>
  </si>
  <si>
    <t>91/СЗ02/22-40 от 16.12.2021</t>
  </si>
  <si>
    <t>AGR.15.005970</t>
  </si>
  <si>
    <t>СЗ02/22-239 от 22.04.2022</t>
  </si>
  <si>
    <t>AGR.15.006346</t>
  </si>
  <si>
    <t>СЗ02/22-421//21/22 от 22.07.2022</t>
  </si>
  <si>
    <t>AGR.15.006367</t>
  </si>
  <si>
    <t>18/22//СЗ02/22-396 от 28.06.2022</t>
  </si>
  <si>
    <t>AGR.15.006404</t>
  </si>
  <si>
    <t>СЗ02/22-480 от 31.07.2022</t>
  </si>
  <si>
    <t>AGR.15.007006</t>
  </si>
  <si>
    <t>СЗ02/22-799//29/22 от 20.12.2022</t>
  </si>
  <si>
    <t>AGR.15.007066</t>
  </si>
  <si>
    <t>СЗ02/23-37 от 01.12.2022</t>
  </si>
  <si>
    <t>AGR.15.007133</t>
  </si>
  <si>
    <t>СЗ02/23-87 от 01.02.2023</t>
  </si>
  <si>
    <t>AGR.15.007385</t>
  </si>
  <si>
    <t>СЗ02/23-239//12/23 от 01.05.2023</t>
  </si>
  <si>
    <t>AGR.15.007413</t>
  </si>
  <si>
    <t>СЗ02/23-252//11 от 18.03.2023</t>
  </si>
  <si>
    <t>AGR.15.007492</t>
  </si>
  <si>
    <t>СЗ02/23-320/29/23 от 01.07.2023</t>
  </si>
  <si>
    <t>AGR.15.007525</t>
  </si>
  <si>
    <t>СЗ02/23-327//16/23 от 01.07.2023</t>
  </si>
  <si>
    <t>AGR.15.007610</t>
  </si>
  <si>
    <t>СЗ02/23-370//17/23 от 01.07.2023</t>
  </si>
  <si>
    <t>AGR.15.007956</t>
  </si>
  <si>
    <t>СЗ02/23-588//38/23 от 01.11.2023</t>
  </si>
  <si>
    <t>AGR.15.007980</t>
  </si>
  <si>
    <t>СЗ02/23-596 от 15.11.2023</t>
  </si>
  <si>
    <t>AGR.15.008113</t>
  </si>
  <si>
    <t>СЗ02/23-687 от 01.02.2023</t>
  </si>
  <si>
    <t>AGR.15.008141</t>
  </si>
  <si>
    <t>СЗ02/23-650//1/24 от 01.01.2024</t>
  </si>
  <si>
    <t>PRD.002.100019025_COM011001</t>
  </si>
  <si>
    <t>AGR.15.000657</t>
  </si>
  <si>
    <t>СЗ02/18-430 от 01.12.2018г.</t>
  </si>
  <si>
    <t>AGR.15.003770</t>
  </si>
  <si>
    <t>не исп СЗ02/20-534 от 01.06.2020</t>
  </si>
  <si>
    <t>AGR.15.003771</t>
  </si>
  <si>
    <t>СЗ02/20-534 от 01.06.2020</t>
  </si>
  <si>
    <t>AGR.15.004665</t>
  </si>
  <si>
    <t>СЗ02/20-534 от 01.06.2020 г. ДС№1</t>
  </si>
  <si>
    <t>AGR.15.004948</t>
  </si>
  <si>
    <t>СЗ02/21-507 от 15.09.2021</t>
  </si>
  <si>
    <t>AGR.15.004967</t>
  </si>
  <si>
    <t>Соглашение о возмещении убытков от 01.09.2021 г.</t>
  </si>
  <si>
    <t>AGR.15.005203</t>
  </si>
  <si>
    <t>СЗ02/21-533 от 01.09.2021 г.</t>
  </si>
  <si>
    <t>AGR.15.006860</t>
  </si>
  <si>
    <t>Соглашение о возм. биол. рекультивации СЗ02/22-732 от 01.12.</t>
  </si>
  <si>
    <t>AGR.15.006861</t>
  </si>
  <si>
    <t>Соглашение о возм. биол. рекультивации СЗ02/22-669 от 14.11.</t>
  </si>
  <si>
    <t>AGR.15.007209</t>
  </si>
  <si>
    <t>СЗ02/22-715 от 01.07.2022</t>
  </si>
  <si>
    <t>PRD.002.100019028_COM005001</t>
  </si>
  <si>
    <t>AGR.07.000205</t>
  </si>
  <si>
    <t>Договор № КН02/18-168 от 06.11.2018 г.</t>
  </si>
  <si>
    <t>PRD.002.100019030_COM001000</t>
  </si>
  <si>
    <t>AGR.01.000113</t>
  </si>
  <si>
    <t>20181126/СЕ/НФТС//НФ02/18-116 от 10.12.2018</t>
  </si>
  <si>
    <t>AGR.01.000151</t>
  </si>
  <si>
    <t>20181119/СЕ/НФТС//НФ02/18-131 от 29.12.2018</t>
  </si>
  <si>
    <t>AGR.01.000208</t>
  </si>
  <si>
    <t>НФ02/19-27 от 01.04.2019</t>
  </si>
  <si>
    <t>AGR.01.000209</t>
  </si>
  <si>
    <t>НФ02/19-28 от 31.03.2019</t>
  </si>
  <si>
    <t>PRD.002.100019030_COM006001</t>
  </si>
  <si>
    <t>AGR.08.000539</t>
  </si>
  <si>
    <t>Договор № СИН.02.19-75 от 31.03.2019г</t>
  </si>
  <si>
    <t>AGR.08.000540</t>
  </si>
  <si>
    <t>Договор № СИН.02.19-76 от 01.04.2019г</t>
  </si>
  <si>
    <t>PRD.002.100019033_COM011001</t>
  </si>
  <si>
    <t>AGR.15.000911</t>
  </si>
  <si>
    <t>Договор №СЗ02/19-22 от 01.01.2019 г. (питание)</t>
  </si>
  <si>
    <t>AGR.15.001755</t>
  </si>
  <si>
    <t>СЗ02/19-388 от 11.08.2019г.</t>
  </si>
  <si>
    <t>AGR.15.003664</t>
  </si>
  <si>
    <t>Договор клининговых услуг №СЗ02/20-496 от 14.12.2020 г.</t>
  </si>
  <si>
    <t>AGR.15.004314</t>
  </si>
  <si>
    <t>СЗ02/21-228 от 27.04.2021</t>
  </si>
  <si>
    <t>AGR.15.006020</t>
  </si>
  <si>
    <t>СЗ02/22-259 от 04.05.2022</t>
  </si>
  <si>
    <t>AGR.15.007343</t>
  </si>
  <si>
    <t>СЗ02/23-219 от 25.04.2023</t>
  </si>
  <si>
    <t>AGR.15.008193</t>
  </si>
  <si>
    <t>СЗ02/23-705 от 29.12.2023</t>
  </si>
  <si>
    <t>PRD.002.100019034_COM011001</t>
  </si>
  <si>
    <t>AGR.15.001262</t>
  </si>
  <si>
    <t>Договор поставки СЗ02/19-120 от 11.04.2019г</t>
  </si>
  <si>
    <t>AGR.15.001322</t>
  </si>
  <si>
    <t>счет №5400 от 27.05.2019г</t>
  </si>
  <si>
    <t>AGR.15.001340</t>
  </si>
  <si>
    <t>счет №5441 от 28.05.2019г</t>
  </si>
  <si>
    <t>AGR.15.001416</t>
  </si>
  <si>
    <t>№ СЗ02/19-158 от 16.05.2019г.</t>
  </si>
  <si>
    <t>AGR.15.001600</t>
  </si>
  <si>
    <t>СЗ02/19-245 от 19.06.2019</t>
  </si>
  <si>
    <t>AGR.15.002522</t>
  </si>
  <si>
    <t>СЗ02/20-25 от 22.01.2020</t>
  </si>
  <si>
    <t>AGR.15.003722</t>
  </si>
  <si>
    <t>СЗ02/21-12 от 13.01.2021</t>
  </si>
  <si>
    <t>AGR.15.003723</t>
  </si>
  <si>
    <t>PRD.002.100019036_COM001000</t>
  </si>
  <si>
    <t>AGR.01.000224</t>
  </si>
  <si>
    <t>НФ02/19-6 от 01.03.2019</t>
  </si>
  <si>
    <t>PRD.002.100019041_COM004001</t>
  </si>
  <si>
    <t>AGR.06.000139</t>
  </si>
  <si>
    <t>ННГ02/18-33 от 29.11.2018 г.</t>
  </si>
  <si>
    <t>AGR.06.000352</t>
  </si>
  <si>
    <t>ННГ143/19-в от 17.12.2019 г.</t>
  </si>
  <si>
    <t>PRD.002.100019043_COM011001</t>
  </si>
  <si>
    <t>AGR.15.004401</t>
  </si>
  <si>
    <t>счет 7068 от 26.05.21</t>
  </si>
  <si>
    <t>PRD.002.100019047_COM006001</t>
  </si>
  <si>
    <t>AGR.08.001119</t>
  </si>
  <si>
    <t>СИН.02.19-354 от 29.10.2019г</t>
  </si>
  <si>
    <t>PRD.002.100019049_COM006001</t>
  </si>
  <si>
    <t>AGR.08.000009</t>
  </si>
  <si>
    <t>СИН.02.18-106 от 03.04.2018</t>
  </si>
  <si>
    <t>PRD.002.100019051_COM011001</t>
  </si>
  <si>
    <t>AGR.15.005598</t>
  </si>
  <si>
    <t>Счет № 10 от 02.02.2022</t>
  </si>
  <si>
    <t>PRD.002.100019052_COM011001</t>
  </si>
  <si>
    <t>AGR.15.001754</t>
  </si>
  <si>
    <t>СЗ02/19-236 от 18.03.2019 г.</t>
  </si>
  <si>
    <t>PRD.002.100019061_COM005001</t>
  </si>
  <si>
    <t>AGR.07.000335</t>
  </si>
  <si>
    <t>Дог №КН02/19-65 от 01.01.2019</t>
  </si>
  <si>
    <t>AGR.07.000451</t>
  </si>
  <si>
    <t>PRD.002.100019062_COM010001</t>
  </si>
  <si>
    <t>AGR.14.000066</t>
  </si>
  <si>
    <t>Доп. соглашение № 1 от 05.12.2018 к договору № 27-м/ГЖ/17 от</t>
  </si>
  <si>
    <t>AGR.14.000117</t>
  </si>
  <si>
    <t>Доп. соглашение №б/н от 28.09.2018 к договору № 27-м/ГЖ/17 о</t>
  </si>
  <si>
    <t>AGR.14.000125</t>
  </si>
  <si>
    <t>Доп. соглашение № 2 от 10.12.2018 к договору № 27-м/ГЖ/17 от</t>
  </si>
  <si>
    <t>AGR.14.000126</t>
  </si>
  <si>
    <t>Доп. соглашение № 3 от 10.12.2018 к договору № 27-м/ГЖ/17 от</t>
  </si>
  <si>
    <t>AGR.14.000141</t>
  </si>
  <si>
    <t>Доп. соглашение № 4 от 19.06.2019 к договору № 27-м/ГЖ/17 от</t>
  </si>
  <si>
    <t>AGR.14.000273</t>
  </si>
  <si>
    <t>Доп. соглашение № 5 от 01.01.2020 к договору № 27-м/ГЖ/17 от</t>
  </si>
  <si>
    <t>AGR.14.000413</t>
  </si>
  <si>
    <t>Доп. соглашение № 1 от 01.01.2022 к договору № 62-м/СП/21 от</t>
  </si>
  <si>
    <t>AGR.14.000455</t>
  </si>
  <si>
    <t>Доп. соглашение № 2 от 02.12.2022 к договору № 62-м/СП/21 от</t>
  </si>
  <si>
    <t>PRD.002.100019064_COM004001</t>
  </si>
  <si>
    <t>AGR.06.000434</t>
  </si>
  <si>
    <t>Договор №5015063955/ННГ02/18-2 от 11.01.2018</t>
  </si>
  <si>
    <t>PRD.002.100019071_COM006001</t>
  </si>
  <si>
    <t>AGR.08.000541</t>
  </si>
  <si>
    <t>СИН.01.19-3 от 27.03.2019 г.</t>
  </si>
  <si>
    <t>PRD.002.100019071_COM011001</t>
  </si>
  <si>
    <t>AGR.15.000837</t>
  </si>
  <si>
    <t>СЗ01/18-5 от 13.12.2018 г</t>
  </si>
  <si>
    <t>AGR.15.002280</t>
  </si>
  <si>
    <t>СЗ01/19 -9 от 21.11.2019 г</t>
  </si>
  <si>
    <t>AGR.15.003619</t>
  </si>
  <si>
    <t>СЗ01/20-11 от 16.12.2020</t>
  </si>
  <si>
    <t>AGR.15.003645</t>
  </si>
  <si>
    <t>СЗ02/20-485 от 01.12.2020 г</t>
  </si>
  <si>
    <t>AGR.15.003648</t>
  </si>
  <si>
    <t>СЗ02/20-488 от 01.12.2020 г</t>
  </si>
  <si>
    <t>AGR.15.003650</t>
  </si>
  <si>
    <t>СЗ02/20-489 от 01.12.2020 г</t>
  </si>
  <si>
    <t>AGR.15.003888</t>
  </si>
  <si>
    <t>Дополнительное Соглашение № 1 к договору №СЗ02/20-488 от 01</t>
  </si>
  <si>
    <t>AGR.15.004068</t>
  </si>
  <si>
    <t>СЗ02/21-167 от 01.03.2021 г</t>
  </si>
  <si>
    <t>PRD.002.100019073_COM001000</t>
  </si>
  <si>
    <t>AGR.01.000865</t>
  </si>
  <si>
    <t>НФ02/21-45 от 14.07.2021</t>
  </si>
  <si>
    <t>AGR.01.000889</t>
  </si>
  <si>
    <t>НФ02/21-55 от 19.08.2021</t>
  </si>
  <si>
    <t>PRD.002.100019073_COM004001</t>
  </si>
  <si>
    <t>AGR.06.000586</t>
  </si>
  <si>
    <t>Договор №ННГ53/20-в от 21.09.2020</t>
  </si>
  <si>
    <t>AGR.06.000767</t>
  </si>
  <si>
    <t>Договор №ННГ38/21-в от 22.07.2021</t>
  </si>
  <si>
    <t>PRD.002.100019073_COM005001</t>
  </si>
  <si>
    <t>AGR.07.001133</t>
  </si>
  <si>
    <t>КН06/20-151 от 31.08.2020</t>
  </si>
  <si>
    <t>AGR.07.001430</t>
  </si>
  <si>
    <t>КН06/21-159 от 23.07.2021</t>
  </si>
  <si>
    <t>PRD.002.100019073_COM006001</t>
  </si>
  <si>
    <t>AGR.08.001563</t>
  </si>
  <si>
    <t>СИН.02.20-193 от 07.09.2020г.</t>
  </si>
  <si>
    <t>AGR.08.002073</t>
  </si>
  <si>
    <t>СИН.02.21-160 от 09.07.2021г.</t>
  </si>
  <si>
    <t>PRD.002.100019073_COM007001</t>
  </si>
  <si>
    <t>AGR.09.000939</t>
  </si>
  <si>
    <t>УНС02/20-108 от 03.09.2020</t>
  </si>
  <si>
    <t>AGR.09.001189</t>
  </si>
  <si>
    <t>УНС02/21-96 от 14.07.2021</t>
  </si>
  <si>
    <t>PRD.002.100019073_COM009001</t>
  </si>
  <si>
    <t>AGR.13.001077</t>
  </si>
  <si>
    <t>Договор №СИБ108/20-в от 21.09.2020</t>
  </si>
  <si>
    <t>AGR.13.001435</t>
  </si>
  <si>
    <t>Договор №СИБ103/21-в от 22.07.2021</t>
  </si>
  <si>
    <t>PRD.002.100019073_COM011001</t>
  </si>
  <si>
    <t>AGR.15.001409</t>
  </si>
  <si>
    <t>Дог №СЗ02/19-219 от 11.06.2019г.</t>
  </si>
  <si>
    <t>AGR.15.003287</t>
  </si>
  <si>
    <t>СЗ02/20-340 от 01.09.2020 аудит запасов на 31.12.2020</t>
  </si>
  <si>
    <t>AGR.15.004664</t>
  </si>
  <si>
    <t>Дог №СЗ02/21-394 от 14.07.2021</t>
  </si>
  <si>
    <t>PRD.002.100019073_COM014002</t>
  </si>
  <si>
    <t>AGR.32.000419</t>
  </si>
  <si>
    <t>Договор №ДИ-5/2020 от 17.11.2020 ДС2 от 24.01.2023</t>
  </si>
  <si>
    <t>PRD.002.100019079_COM011001</t>
  </si>
  <si>
    <t>AGR.15.000073</t>
  </si>
  <si>
    <t>№СЗ02-18-193 от 01.06.2018</t>
  </si>
  <si>
    <t>AGR.15.001548</t>
  </si>
  <si>
    <t>Дог №СЗ02/19-160 от 15.06.2019 г. - оценка персп уч-ков</t>
  </si>
  <si>
    <t>PRD.002.100019084_COM011001</t>
  </si>
  <si>
    <t>AGR.15.001351</t>
  </si>
  <si>
    <t>Договор поставки № СЗ02/19-167 от 15.05.2019 г.</t>
  </si>
  <si>
    <t>AGR.15.001356</t>
  </si>
  <si>
    <t>Договор № СЗ02/19-167 от 15.05.2019г.</t>
  </si>
  <si>
    <t>AGR.15.002491</t>
  </si>
  <si>
    <t>СЗ02/20-17 от 15.01.2020г.</t>
  </si>
  <si>
    <t>AGR.15.004201</t>
  </si>
  <si>
    <t>СЗ02/21-214 от 15.04.2021 г. (реклама 2021-2022)</t>
  </si>
  <si>
    <t>AGR.15.006328</t>
  </si>
  <si>
    <t>Счет № 2466 от 28.07.2022</t>
  </si>
  <si>
    <t>AGR.15.006989</t>
  </si>
  <si>
    <t>СЗ02/23-10 от 19.01.2023</t>
  </si>
  <si>
    <t>PRD.002.100019089_COM011001</t>
  </si>
  <si>
    <t>AGR.15.000823</t>
  </si>
  <si>
    <t>Договор № СЗ02/18-501 от 28.12.2018 г.</t>
  </si>
  <si>
    <t>AGR.15.003169</t>
  </si>
  <si>
    <t>Счет № 157 от 28.08.2020</t>
  </si>
  <si>
    <t>AGR.15.003251</t>
  </si>
  <si>
    <t>СЗ02/20-362 от 11.09.2020</t>
  </si>
  <si>
    <t>AGR.15.003857</t>
  </si>
  <si>
    <t>СЗ02/21-79 от 16.02.2021</t>
  </si>
  <si>
    <t>AGR.15.004961</t>
  </si>
  <si>
    <t>СЗ02/21-452 от 13.08.2021г.</t>
  </si>
  <si>
    <t>AGR.15.006081</t>
  </si>
  <si>
    <t>СЗ02/22-125 от 10.03.2022</t>
  </si>
  <si>
    <t>AGR.15.006132</t>
  </si>
  <si>
    <t>Договор №СЗ02/22-125 от 10.03.2022 (НЕ ИСПОЛЬЗОВАТЬ!)</t>
  </si>
  <si>
    <t>AGR.15.006133</t>
  </si>
  <si>
    <t>Договор №СЗ02/22-125 от 10.03.2022</t>
  </si>
  <si>
    <t>AGR.15.008057</t>
  </si>
  <si>
    <t>СЗ02/23-668 от 30.11.2023</t>
  </si>
  <si>
    <t>PRD.002.100019091_COM011001</t>
  </si>
  <si>
    <t>AGR.15.000370</t>
  </si>
  <si>
    <t>AGR.15.000371</t>
  </si>
  <si>
    <t>AGR.15.000372</t>
  </si>
  <si>
    <t>Постановление о назначении административного наказания от 21</t>
  </si>
  <si>
    <t>AGR.15.000382</t>
  </si>
  <si>
    <t>jQuery111105705869804431594_1611643080153?????????????</t>
  </si>
  <si>
    <t>AGR.15.004607</t>
  </si>
  <si>
    <t>Действующий основной договор</t>
  </si>
  <si>
    <t>PRD.002.100019091_COM015001</t>
  </si>
  <si>
    <t>AGR.39.000052</t>
  </si>
  <si>
    <t>PRD.002.100019092_COM002019</t>
  </si>
  <si>
    <t>AGR.03.000284</t>
  </si>
  <si>
    <t>Договор поставки № Д007020 от 16.06.2020 г.</t>
  </si>
  <si>
    <t>PRD.002.100019092_COM011001</t>
  </si>
  <si>
    <t>AGR.15.001303</t>
  </si>
  <si>
    <t>№ СЗ02/19-169 от 21.05.2019</t>
  </si>
  <si>
    <t>AGR.15.001586</t>
  </si>
  <si>
    <t>№ СЗ02/19-264 от 26.06.2019</t>
  </si>
  <si>
    <t>AGR.15.002527</t>
  </si>
  <si>
    <t>СЗ02/20-33 от 27.01.2020</t>
  </si>
  <si>
    <t>PRD.002.100019093_COM009001</t>
  </si>
  <si>
    <t>AGR.13.000036</t>
  </si>
  <si>
    <t>AGR.13.000284</t>
  </si>
  <si>
    <t>Договор поставки №207/18-в от 06.12.2018</t>
  </si>
  <si>
    <t>AGR.13.000735</t>
  </si>
  <si>
    <t>Договор поставки №СИБ224/19-в от 13.12.2019</t>
  </si>
  <si>
    <t>PRD.002.100019094_COM005001</t>
  </si>
  <si>
    <t>AGR.07.001955</t>
  </si>
  <si>
    <t>Проживание в гостинице</t>
  </si>
  <si>
    <t>PRD.002.100019094_COM006001</t>
  </si>
  <si>
    <t>AGR.08.002980</t>
  </si>
  <si>
    <t>3235/СИН.02.23-186 от 05.07.2023</t>
  </si>
  <si>
    <t>PRD.002.100019094_COM009001</t>
  </si>
  <si>
    <t>AGR.13.001993</t>
  </si>
  <si>
    <t>PRD.002.100019101_COM011001</t>
  </si>
  <si>
    <t>AGR.15.000944</t>
  </si>
  <si>
    <t>№СЗ02/18 -435</t>
  </si>
  <si>
    <t>AGR.15.002149</t>
  </si>
  <si>
    <t>СЗ02/19-533 от 28.10.2019г.</t>
  </si>
  <si>
    <t>AGR.15.003366</t>
  </si>
  <si>
    <t>СЗ02/20-420 от 08.10.2020</t>
  </si>
  <si>
    <t>AGR.15.005098</t>
  </si>
  <si>
    <t>СЗ02/21-564 от 13.10.2021</t>
  </si>
  <si>
    <t>AGR.15.006682</t>
  </si>
  <si>
    <t>СЗ02/22-577//ДБ08/10-2022 от 10.10.2022</t>
  </si>
  <si>
    <t>AGR.15.007986</t>
  </si>
  <si>
    <t>СЗ02/23-519 от 04.10.2023</t>
  </si>
  <si>
    <t>PRD.002.100019103_COM006001</t>
  </si>
  <si>
    <t>AGR.08.002561</t>
  </si>
  <si>
    <t>СИН.02.22-218 от 03.08.2022</t>
  </si>
  <si>
    <t>PRD.002.100019104_COM006001</t>
  </si>
  <si>
    <t>AGR.08.000535</t>
  </si>
  <si>
    <t>№СИН.02.19-39 от 13.02.2019г.</t>
  </si>
  <si>
    <t>AGR.08.002322</t>
  </si>
  <si>
    <t>СИН.02.22-73 от 05.03.2022г.</t>
  </si>
  <si>
    <t>AGR.08.002965</t>
  </si>
  <si>
    <t>СИН.02.23-180 от 27.06.2023</t>
  </si>
  <si>
    <t>PRD.002.100019106_COM006001</t>
  </si>
  <si>
    <t>AGR.08.000021</t>
  </si>
  <si>
    <t>СИН.02.18-144 от 21.05.2018</t>
  </si>
  <si>
    <t>AGR.08.000256</t>
  </si>
  <si>
    <t>СИН.02.18-148 от 01.11.2018г.</t>
  </si>
  <si>
    <t>AGR.08.001290</t>
  </si>
  <si>
    <t>СИН.02.17-309 от 01.11.2017</t>
  </si>
  <si>
    <t>PRD.002.100019111_COM011001</t>
  </si>
  <si>
    <t>AGR.15.000035</t>
  </si>
  <si>
    <t>Соглашение № 8623054 от 15.06.15 г</t>
  </si>
  <si>
    <t>AGR.15.000049</t>
  </si>
  <si>
    <t>Распоряжение № 5 от 14.06.2018</t>
  </si>
  <si>
    <t>AGR.15.000211</t>
  </si>
  <si>
    <t>Распоряжение № 6 от 14.08.2018</t>
  </si>
  <si>
    <t>AGR.15.000257</t>
  </si>
  <si>
    <t>AGR.15.000415</t>
  </si>
  <si>
    <t>Ген. соглашение №к/1605 от 18.04.2018.</t>
  </si>
  <si>
    <t>AGR.15.000418</t>
  </si>
  <si>
    <t>Ген. соглашение №к/1605 от 18.04.2018. (EUR)</t>
  </si>
  <si>
    <t>AGR.15.000563</t>
  </si>
  <si>
    <t>Распоряжение № 7 от 13.11.2018</t>
  </si>
  <si>
    <t>AGR.15.001281</t>
  </si>
  <si>
    <t>Распоряжение № 3 от 14.05.2019</t>
  </si>
  <si>
    <t>AGR.15.001711</t>
  </si>
  <si>
    <t>Распоряжение № 4 от 14.08.2019</t>
  </si>
  <si>
    <t>AGR.15.001934</t>
  </si>
  <si>
    <t>Распоряжение № 5 от 03.10.2019</t>
  </si>
  <si>
    <t>AGR.15.002256</t>
  </si>
  <si>
    <t>Распоряжение № 7 от 17.12.2019</t>
  </si>
  <si>
    <t>AGR.15.002860</t>
  </si>
  <si>
    <t>договор № 46000493 от 12.01.12</t>
  </si>
  <si>
    <t>AGR.15.003880</t>
  </si>
  <si>
    <t>Соглашение №8623000545 от 15.02.2021 г</t>
  </si>
  <si>
    <t>AGR.15.005125</t>
  </si>
  <si>
    <t>Ген. соглашение №к/1605 от 18.04.2018. (USD)</t>
  </si>
  <si>
    <t>AGR.15.005129</t>
  </si>
  <si>
    <t>Распоряжение № 1 от 21.10.2021</t>
  </si>
  <si>
    <t>AGR.15.005130</t>
  </si>
  <si>
    <t>PRD.002.100019111_COM015001</t>
  </si>
  <si>
    <t>AGR.39.000108</t>
  </si>
  <si>
    <t>PRD.002.100019111_COM015002</t>
  </si>
  <si>
    <t>AGR.40.000031</t>
  </si>
  <si>
    <t>PRD.002.100019114_COM011001</t>
  </si>
  <si>
    <t>AGR.15.002843</t>
  </si>
  <si>
    <t>Договор аренды части земельного участка № СЗ04/17-230 от 01.</t>
  </si>
  <si>
    <t>PRD.002.100019123_COM007001</t>
  </si>
  <si>
    <t>AGR.09.000818</t>
  </si>
  <si>
    <t>УНС02/17-402 от 25.12.2017</t>
  </si>
  <si>
    <t>PRD.002.100019131_COM009001</t>
  </si>
  <si>
    <t>AGR.13.000176</t>
  </si>
  <si>
    <t>Договор №391/17-в от 27.09.2017г.</t>
  </si>
  <si>
    <t>AGR.13.000211</t>
  </si>
  <si>
    <t>Договор №180/18-в от 30.10.2018</t>
  </si>
  <si>
    <t>AGR.13.000380</t>
  </si>
  <si>
    <t>Договор №СИБ20/19-в от 14.01.2019г.</t>
  </si>
  <si>
    <t>AGR.13.000628</t>
  </si>
  <si>
    <t>Договор №СИБ106/19-в от 07.06.2019г.</t>
  </si>
  <si>
    <t>AGR.13.001217</t>
  </si>
  <si>
    <t>Договор №СИБ151/19-в от 11.09.2019</t>
  </si>
  <si>
    <t>PRD.002.100019133_COM011001</t>
  </si>
  <si>
    <t>AGR.15.000172</t>
  </si>
  <si>
    <t>СЗ02/18-216 от 29.06.2018г.</t>
  </si>
  <si>
    <t>AGR.15.001487</t>
  </si>
  <si>
    <t>СЗ02/19-249 от 24.05.2019г.</t>
  </si>
  <si>
    <t>AGR.15.002882</t>
  </si>
  <si>
    <t>СЗ02/20-222 от 18.05.2020 г</t>
  </si>
  <si>
    <t>AGR.15.004466</t>
  </si>
  <si>
    <t>Договор №СЗ02/21-275 от 17.05.2021г.</t>
  </si>
  <si>
    <t>AGR.15.006030</t>
  </si>
  <si>
    <t>СЗ02/22-256 от 28.04.2022</t>
  </si>
  <si>
    <t>AGR.15.006232</t>
  </si>
  <si>
    <t>Договор №СЗ02/22-365 от 01.07.2022</t>
  </si>
  <si>
    <t>AGR.15.007258</t>
  </si>
  <si>
    <t>СЗ02/23-168 от 04.04.2023</t>
  </si>
  <si>
    <t>AGR.15.007350</t>
  </si>
  <si>
    <t>СЗ02/23-243 от 15.05.2023</t>
  </si>
  <si>
    <t>AGR.15.007512</t>
  </si>
  <si>
    <t>СЗ02/23-290 от 06.06.2023</t>
  </si>
  <si>
    <t>PRD.002.100019135_COM004001</t>
  </si>
  <si>
    <t>AGR.06.000284</t>
  </si>
  <si>
    <t>Договор № ННГ39/19-в от 01.03.2019г</t>
  </si>
  <si>
    <t>PRD.002.100019135_COM009001</t>
  </si>
  <si>
    <t>AGR.13.000786</t>
  </si>
  <si>
    <t>Договор поставки №314/17-в от 21.04.2017</t>
  </si>
  <si>
    <t>PRD.002.100019138_COM016003</t>
  </si>
  <si>
    <t>AGR.41.000053</t>
  </si>
  <si>
    <t>Договор подряда №ГР2023/03/13 от 01.04.2023 Монтаж структур</t>
  </si>
  <si>
    <t>AGR.41.000129</t>
  </si>
  <si>
    <t>Прилож.№4 к ГР2023/03/13 от 01.04.2023 Монтаж СКС - подвал,</t>
  </si>
  <si>
    <t>PRD.002.100019166_COM010001</t>
  </si>
  <si>
    <t>AGR.14.000009</t>
  </si>
  <si>
    <t>Договор № 1102-011-558 от 11.07.2018</t>
  </si>
  <si>
    <t>AGR.14.000062</t>
  </si>
  <si>
    <t>Доп. соглашение № 1 от 19.12.2018 к договору № 1102-011-558</t>
  </si>
  <si>
    <t>AGR.14.000177</t>
  </si>
  <si>
    <t>Договор № 1102-021-630 от 07.11.2019</t>
  </si>
  <si>
    <t>PRD.002.100019166_COM014001</t>
  </si>
  <si>
    <t>AGR.30.000752</t>
  </si>
  <si>
    <t>Договор № 22-1106-Д/0030 от 17.02.2022</t>
  </si>
  <si>
    <t>PRD.002.100019167_COM006001</t>
  </si>
  <si>
    <t>AGR.08.000851</t>
  </si>
  <si>
    <t>СИН.02.19-266 от 13.08.2019г.</t>
  </si>
  <si>
    <t>AGR.08.001843</t>
  </si>
  <si>
    <t>СИН.02.21-80 от 08.04.2021г.</t>
  </si>
  <si>
    <t>PRD.002.100019186_COM007001</t>
  </si>
  <si>
    <t>AGR.09.000834</t>
  </si>
  <si>
    <t>УНС02/17-362 от 27.11.2017</t>
  </si>
  <si>
    <t>PRD.002.100019189_COM006001</t>
  </si>
  <si>
    <t>AGR.006.000001278</t>
  </si>
  <si>
    <t>СИН.04.17-61 от 18.12.2017г</t>
  </si>
  <si>
    <t>AGR.08.000102</t>
  </si>
  <si>
    <t>СИН.04.18-15 от 21.03.2018г.</t>
  </si>
  <si>
    <t>AGR.08.000192</t>
  </si>
  <si>
    <t>СИН.04.18-50 от 15.10.2018г.</t>
  </si>
  <si>
    <t>AGR.08.000698</t>
  </si>
  <si>
    <t>СИН.02.19-179 от 29.05.2019г.</t>
  </si>
  <si>
    <t>AGR.08.000765</t>
  </si>
  <si>
    <t>СИН.04.19-29 от 27.05.2019г.</t>
  </si>
  <si>
    <t>AGR.08.000909</t>
  </si>
  <si>
    <t>СИН.04.19-52 от 06.08.2019г.</t>
  </si>
  <si>
    <t>AGR.08.000948</t>
  </si>
  <si>
    <t>СИН.04.19-73 от 05.11.2019г.</t>
  </si>
  <si>
    <t>AGR.08.002734</t>
  </si>
  <si>
    <t>СИН.02.22-410 от 16.12.2022</t>
  </si>
  <si>
    <t>PRD.002.100019200_COM006001</t>
  </si>
  <si>
    <t>AGR.08.000843</t>
  </si>
  <si>
    <t>счет №160 от 17.09.2019г.</t>
  </si>
  <si>
    <t>PRD.002.100019201_COM006001</t>
  </si>
  <si>
    <t>AGR.08.000558</t>
  </si>
  <si>
    <t>договор №СИН.02.18-367 купли-продажи транспортного средства</t>
  </si>
  <si>
    <t>PRD.002.100019205_COM001000</t>
  </si>
  <si>
    <t>AGR.01.000182</t>
  </si>
  <si>
    <t>НФ02/19-15 от 06.02.2019</t>
  </si>
  <si>
    <t>AGR.01.000527</t>
  </si>
  <si>
    <t>НФ02/20-17 от 15.01.2020</t>
  </si>
  <si>
    <t>AGR.01.001128</t>
  </si>
  <si>
    <t>НФ02/22-11 от 20.01.2022</t>
  </si>
  <si>
    <t>AGR.01.002105</t>
  </si>
  <si>
    <t>НФ02/24-28 от 13.02.2024</t>
  </si>
  <si>
    <t>PRD.002.100019206_COM011001</t>
  </si>
  <si>
    <t>AGR.15.003667</t>
  </si>
  <si>
    <t>СЗ02/20-509 от 01.01.2021 г.</t>
  </si>
  <si>
    <t>AGR.15.003668</t>
  </si>
  <si>
    <t>Договор оказания клининговых услуг №СЗ02/20-535 от 01.01.202</t>
  </si>
  <si>
    <t>AGR.15.005464</t>
  </si>
  <si>
    <t>Договор №СЗ02/21-668 от 01.01.2022 г. (клининг 2022 год)</t>
  </si>
  <si>
    <t>AGR.15.005554</t>
  </si>
  <si>
    <t>Договор №СЗ02/21-668 от 02.12.2021</t>
  </si>
  <si>
    <t>AGR.15.005555</t>
  </si>
  <si>
    <t>Договор №СЗ02/21-668 от 01.01.2022</t>
  </si>
  <si>
    <t>AGR.15.006868</t>
  </si>
  <si>
    <t>СЗ02/22-720 от 28.11.2022</t>
  </si>
  <si>
    <t>PRD.002.100019207_COM009001</t>
  </si>
  <si>
    <t>AGR.13.001401</t>
  </si>
  <si>
    <t>PRD.002.100019219_COM011001</t>
  </si>
  <si>
    <t>AGR.15.002842</t>
  </si>
  <si>
    <t>СЗ02/18-447 от 10.12.18 г.</t>
  </si>
  <si>
    <t>PRD.002.100019222_COM006001</t>
  </si>
  <si>
    <t>AGR.08.001993</t>
  </si>
  <si>
    <t>СИН.02.21-159 от 05.07.2021г</t>
  </si>
  <si>
    <t>AGR.08.002227</t>
  </si>
  <si>
    <t>СИН.02.22-9 от 17.01.2022г</t>
  </si>
  <si>
    <t>AGR.08.003034</t>
  </si>
  <si>
    <t>СИН.02.23-211 от 28.08.2023</t>
  </si>
  <si>
    <t>PRD.002.100019222_COM011001</t>
  </si>
  <si>
    <t>AGR.15.000714</t>
  </si>
  <si>
    <t>Счёт №212 от 23.11.2018г.</t>
  </si>
  <si>
    <t>AGR.15.000715</t>
  </si>
  <si>
    <t>AGR.15.002264</t>
  </si>
  <si>
    <t>счет №242 от 20.12.2019</t>
  </si>
  <si>
    <t>AGR.15.003263</t>
  </si>
  <si>
    <t>счет№145 от 24.09.2020</t>
  </si>
  <si>
    <t>AGR.15.003264</t>
  </si>
  <si>
    <t>AGR.15.003266</t>
  </si>
  <si>
    <t>счет №145 от 24.09.2020</t>
  </si>
  <si>
    <t>PRD.002.100019223_COM007001</t>
  </si>
  <si>
    <t>AGR.007.000000208</t>
  </si>
  <si>
    <t>УНС02/17-414 от 25.12.2017</t>
  </si>
  <si>
    <t>PRD.002.100019226_COM006001</t>
  </si>
  <si>
    <t>AGR.08.000232</t>
  </si>
  <si>
    <t>СИН.02.18-319 от 24.10.2018</t>
  </si>
  <si>
    <t>PRD.002.100019230_COM007001</t>
  </si>
  <si>
    <t>AGR.007.000000211</t>
  </si>
  <si>
    <t>Договор №УНС 02/17-420 от 27.11.2017</t>
  </si>
  <si>
    <t>PRD.002.100019231_COM005001</t>
  </si>
  <si>
    <t>AGR.07.000800</t>
  </si>
  <si>
    <t>Дог №КН06/20-83 от 13.02.20</t>
  </si>
  <si>
    <t>PRD.002.100019231_COM007001</t>
  </si>
  <si>
    <t>AGR.09.000073</t>
  </si>
  <si>
    <t>УНС02/18-178 от 20.08.2018</t>
  </si>
  <si>
    <t>PRD.002.100019231_COM011001</t>
  </si>
  <si>
    <t>AGR.15.000880</t>
  </si>
  <si>
    <t>Договор СЗ02/19-9 от 15.01.2019г.</t>
  </si>
  <si>
    <t>AGR.15.002469</t>
  </si>
  <si>
    <t>Договор №СЗ02/20-73 от 10.02.2020г.</t>
  </si>
  <si>
    <t>AGR.15.003666</t>
  </si>
  <si>
    <t>СЗ02/21-3 от 12.01.2021 года</t>
  </si>
  <si>
    <t>AGR.15.005642</t>
  </si>
  <si>
    <t>НЕ ИСПОЛЬЗОВАТЬ СЗ02/22-89 от 15.02.2022г.</t>
  </si>
  <si>
    <t>AGR.15.005679</t>
  </si>
  <si>
    <t>СЗ02/22-89 от 15.02.2022</t>
  </si>
  <si>
    <t>AGR.15.007071</t>
  </si>
  <si>
    <t>СЗ02/23-82 от 16.02.2023</t>
  </si>
  <si>
    <t>AGR.15.008157</t>
  </si>
  <si>
    <t>СЗ02/24-1 от 12.01.2024</t>
  </si>
  <si>
    <t>PRD.002.100019231_COM014001</t>
  </si>
  <si>
    <t>AGR.30.000025</t>
  </si>
  <si>
    <t>дог.2020-27-10 от 27.10.2020</t>
  </si>
  <si>
    <t>PRD.002.100019233_COM007001</t>
  </si>
  <si>
    <t>AGR.007.000000193</t>
  </si>
  <si>
    <t>№ УНС02/17-364 от 30.11.2017 г.</t>
  </si>
  <si>
    <t>PRD.002.100019236_COM007001</t>
  </si>
  <si>
    <t>AGR.007.000000191</t>
  </si>
  <si>
    <t>№ УНС02/17-342 от 05.12.2017 г.</t>
  </si>
  <si>
    <t>PRD.002.100019242_COM010001</t>
  </si>
  <si>
    <t>AGR.14.000096</t>
  </si>
  <si>
    <t>AGR.14.000097</t>
  </si>
  <si>
    <t>PRD.002.100019243_COM010001</t>
  </si>
  <si>
    <t>AGR.14.000087</t>
  </si>
  <si>
    <t>решение по делу А29-16417/2018</t>
  </si>
  <si>
    <t>PRD.002.100019245_COM009001</t>
  </si>
  <si>
    <t>AGR.13.000108</t>
  </si>
  <si>
    <t>Договор подряда №117/18-в от 12.07.2018</t>
  </si>
  <si>
    <t>PRD.002.100019250_COM006001</t>
  </si>
  <si>
    <t>AGR.08.000382</t>
  </si>
  <si>
    <t>СИН.02.18-381 от 03.12.2018г</t>
  </si>
  <si>
    <t>AGR.08.000383</t>
  </si>
  <si>
    <t>СИН.02.18-382 от 03.12.2018г</t>
  </si>
  <si>
    <t>AGR.08.001037</t>
  </si>
  <si>
    <t>СИН.02.19-387 от 01.09.2019г</t>
  </si>
  <si>
    <t>AGR.08.001038</t>
  </si>
  <si>
    <t>СИН.02.19-386 от 11.11.2019г</t>
  </si>
  <si>
    <t>AGR.08.001318</t>
  </si>
  <si>
    <t>СИН.02.17-374 от 04.12.2017г</t>
  </si>
  <si>
    <t>AGR.08.001736</t>
  </si>
  <si>
    <t>СИН.02.20-288 от 20.11.2020г</t>
  </si>
  <si>
    <t>AGR.08.001749</t>
  </si>
  <si>
    <t>СИН.02.20-289 от 20.11.2020г</t>
  </si>
  <si>
    <t>AGR.08.002247</t>
  </si>
  <si>
    <t>СИН.02.21-312 от 24.11.2021г</t>
  </si>
  <si>
    <t>AGR.08.002253</t>
  </si>
  <si>
    <t>СИН.02.21-313 от 24.11.2021г</t>
  </si>
  <si>
    <t>AGR.08.002718</t>
  </si>
  <si>
    <t>СИН.02.22-373 от 24.11.2022</t>
  </si>
  <si>
    <t>AGR.08.003136</t>
  </si>
  <si>
    <t>СИН.02.23-298 от 30.10.2023</t>
  </si>
  <si>
    <t>PRD.002.100019256_COM011001</t>
  </si>
  <si>
    <t>AGR.15.000386</t>
  </si>
  <si>
    <t>СЗ02/18-319 от 13.09.2018г.</t>
  </si>
  <si>
    <t>AGR.15.000387</t>
  </si>
  <si>
    <t>СЗ02/18-348 от 20.09.2018г.</t>
  </si>
  <si>
    <t>AGR.15.000396</t>
  </si>
  <si>
    <t>AGR.15.001177</t>
  </si>
  <si>
    <t>СЗ02/19-86 от 04.03.2019г.</t>
  </si>
  <si>
    <t>AGR.15.002022</t>
  </si>
  <si>
    <t>СЗ02/19-522 от 20.11.2019г.</t>
  </si>
  <si>
    <t>AGR.15.002392</t>
  </si>
  <si>
    <t>СЗ02/19-570 от 22.11.2019г.</t>
  </si>
  <si>
    <t>AGR.15.002803</t>
  </si>
  <si>
    <t>СЗ02/18-76 от 15.02.18г.</t>
  </si>
  <si>
    <t>AGR.15.003605</t>
  </si>
  <si>
    <t>СЗ02/20-540 от 30.12.2020г.</t>
  </si>
  <si>
    <t>PRD.002.100019266_COM006001</t>
  </si>
  <si>
    <t>AGR.08.000799</t>
  </si>
  <si>
    <t>Счет № 214556 от 28.08.2019г.</t>
  </si>
  <si>
    <t>PRD.002.100019283_COM011001</t>
  </si>
  <si>
    <t>AGR.019.000000068</t>
  </si>
  <si>
    <t>СЗ04/18-67 от 01.03.2018г.</t>
  </si>
  <si>
    <t>AGR.15.000089</t>
  </si>
  <si>
    <t>СЗ02/18-226 от 01.07.2018</t>
  </si>
  <si>
    <t>AGR.15.002846</t>
  </si>
  <si>
    <t>СЗ04/17-260 от 01.11.2017г.</t>
  </si>
  <si>
    <t>AGR.15.004026</t>
  </si>
  <si>
    <t>Соглашение СЗ02/21-116 от 25.02.2021</t>
  </si>
  <si>
    <t>AGR.15.004352</t>
  </si>
  <si>
    <t>СЗ02/18-226 от 01.07.2018 г. ДС№4</t>
  </si>
  <si>
    <t>AGR.15.004507</t>
  </si>
  <si>
    <t>СЗ04/17-260 от 01.11.2017 г. ДС №4</t>
  </si>
  <si>
    <t>AGR.15.005025</t>
  </si>
  <si>
    <t>Соглашение №СЗ02/21-479 от 03.09.2021</t>
  </si>
  <si>
    <t>AGR.15.005398</t>
  </si>
  <si>
    <t>СЗ02/21-688 от 01.08.2021г.</t>
  </si>
  <si>
    <t>AGR.15.005664</t>
  </si>
  <si>
    <t>СЗ02/22-12 от 14.01.2022</t>
  </si>
  <si>
    <t>AGR.15.005795</t>
  </si>
  <si>
    <t>СЗ02/21-12 от 01.06.2021</t>
  </si>
  <si>
    <t>AGR.15.005838</t>
  </si>
  <si>
    <t>СЗ02/22-12 от 01.06.2021</t>
  </si>
  <si>
    <t>AGR.15.006814</t>
  </si>
  <si>
    <t>Соглашение о возмещении за рекультивацию СЗ02/22-673 от 14.1</t>
  </si>
  <si>
    <t>AGR.15.006815</t>
  </si>
  <si>
    <t>Соглашение о возмещении за рекультивацию СЗ02/22-676 от 14.1</t>
  </si>
  <si>
    <t>AGR.15.006816</t>
  </si>
  <si>
    <t>Соглашение о возмещении за рекультивацию СЗ02/22-674 от 14.1</t>
  </si>
  <si>
    <t>AGR.15.007123</t>
  </si>
  <si>
    <t>СЗ02/23-83 от 01.01.2023</t>
  </si>
  <si>
    <t>AGR.15.007222</t>
  </si>
  <si>
    <t>СЗ02/23-139 от 01.01.2023г.</t>
  </si>
  <si>
    <t>AGR.15.007274</t>
  </si>
  <si>
    <t>СЗ02/23-139 от 01.01.2023</t>
  </si>
  <si>
    <t>PRD.002.100019284_COM011001</t>
  </si>
  <si>
    <t>AGR.15.000635</t>
  </si>
  <si>
    <t>608/СЗ02/18-405 от 14.11.2018г.</t>
  </si>
  <si>
    <t>AGR.15.000636</t>
  </si>
  <si>
    <t>609/СЗ02/18-406 от 14.11.2018г.</t>
  </si>
  <si>
    <t>AGR.15.000945</t>
  </si>
  <si>
    <t>СЗ02/18-494 от 27.11.2018г.</t>
  </si>
  <si>
    <t>AGR.15.001142</t>
  </si>
  <si>
    <t>СЗ02/19-99 от 21.03.2019</t>
  </si>
  <si>
    <t>AGR.15.001221</t>
  </si>
  <si>
    <t>730/СЗ02/19-119 от 05.04.2019г.</t>
  </si>
  <si>
    <t>AGR.15.001362</t>
  </si>
  <si>
    <t>754/СЗ02/19-177 от 22.05.2019г.</t>
  </si>
  <si>
    <t>AGR.15.001366</t>
  </si>
  <si>
    <t>758/СЗ02/19-196 от 28.05.2019г.</t>
  </si>
  <si>
    <t>AGR.15.002295</t>
  </si>
  <si>
    <t>СЗ02/19-579 от 29.11.2019г.</t>
  </si>
  <si>
    <t>AGR.15.005549</t>
  </si>
  <si>
    <t>165672/СЗ02/22-23 от 11.01.2022</t>
  </si>
  <si>
    <t>AGR.15.005550</t>
  </si>
  <si>
    <t>165673/СЗ02/22-24 от 11.01.2022</t>
  </si>
  <si>
    <t>AGR.15.005960</t>
  </si>
  <si>
    <t>17-22 АЦ/СЗ02/22-123 от 01.03.2022г.</t>
  </si>
  <si>
    <t>AGR.15.007402</t>
  </si>
  <si>
    <t>СЗ02/23-224//19- 23АЦ от 25.04.2023</t>
  </si>
  <si>
    <t>AGR.15.008192</t>
  </si>
  <si>
    <t>СЗ02/23-721//03-24АЦ от 23.01.2024</t>
  </si>
  <si>
    <t>PRD.002.100019294_COM006001</t>
  </si>
  <si>
    <t>AGR.08.001490</t>
  </si>
  <si>
    <t>PRD.002.100019298_COM007001</t>
  </si>
  <si>
    <t>AGR.09.000244</t>
  </si>
  <si>
    <t>УНС02/19-4 от 14.01.2019</t>
  </si>
  <si>
    <t>PRD.002.100019299_COM007001</t>
  </si>
  <si>
    <t>AGR.09.001068</t>
  </si>
  <si>
    <t>УНС02/21-19 от 19.02.2021</t>
  </si>
  <si>
    <t>PRD.002.100019300_COM007001</t>
  </si>
  <si>
    <t>AGR.09.000042</t>
  </si>
  <si>
    <t>УНС02/18-153 от 30.07.2018</t>
  </si>
  <si>
    <t>AGR.09.000248</t>
  </si>
  <si>
    <t>УНС02/18-296 от 25.12.2018</t>
  </si>
  <si>
    <t>AGR.09.000702</t>
  </si>
  <si>
    <t>УНС02/19-292 от 24.12.2019</t>
  </si>
  <si>
    <t>AGR.09.000899</t>
  </si>
  <si>
    <t>УНС02/20-83 от 30.06.2020</t>
  </si>
  <si>
    <t>PRD.002.100019300_COM009001</t>
  </si>
  <si>
    <t>AGR.13.000237</t>
  </si>
  <si>
    <t>Договор №1859 от 29.11.2018</t>
  </si>
  <si>
    <t>AGR.13.000732</t>
  </si>
  <si>
    <t>Договор №3508 от 28.11.2019</t>
  </si>
  <si>
    <t>AGR.13.001079</t>
  </si>
  <si>
    <t>Договор №4649 от 10.09.2020</t>
  </si>
  <si>
    <t>AGR.13.001494</t>
  </si>
  <si>
    <t>5 982 от 23.11.2021</t>
  </si>
  <si>
    <t>AGR.13.001742</t>
  </si>
  <si>
    <t>Договор №6923 от 08.08.2022</t>
  </si>
  <si>
    <t>AGR.13.002140</t>
  </si>
  <si>
    <t>Сублицензионный договор №8 823 от 29.12.2023</t>
  </si>
  <si>
    <t>PRD.002.100019301_COM011001</t>
  </si>
  <si>
    <t>AGR.15.000879</t>
  </si>
  <si>
    <t>AGR.15.000921</t>
  </si>
  <si>
    <t>СЗ02/18-452 от 06.12.2018г</t>
  </si>
  <si>
    <t>AGR.15.001046</t>
  </si>
  <si>
    <t>СЗ02/19-58 от 20.02.2019г</t>
  </si>
  <si>
    <t>PRD.002.100019302_COM001000</t>
  </si>
  <si>
    <t>AGR.01.000730</t>
  </si>
  <si>
    <t>НФ02/21-8 от 08.02.2021</t>
  </si>
  <si>
    <t>PRD.002.100019302_COM014001</t>
  </si>
  <si>
    <t>AGR.30.000916</t>
  </si>
  <si>
    <t>Дог.№18/2020 от 07.10.2020</t>
  </si>
  <si>
    <t>PRD.002.100019305_COM007001</t>
  </si>
  <si>
    <t>AGR.007.000000224</t>
  </si>
  <si>
    <t>УНС02/17-350 от 15.11.2017</t>
  </si>
  <si>
    <t>AGR.007.000000251</t>
  </si>
  <si>
    <t>УНС02/18-83 от 25.04.2018</t>
  </si>
  <si>
    <t>AGR.007.000000252</t>
  </si>
  <si>
    <t>УНС02/18-90 от 07.05.2018</t>
  </si>
  <si>
    <t>AGR.09.000127</t>
  </si>
  <si>
    <t>УНС02/18-84 от 25.04.2018</t>
  </si>
  <si>
    <t>AGR.09.000381</t>
  </si>
  <si>
    <t>УНС02/19-44 от 15.03.2019</t>
  </si>
  <si>
    <t>PRD.002.100019309_COM005001</t>
  </si>
  <si>
    <t>AGR.07.000837</t>
  </si>
  <si>
    <t>Договор подряда № 6 от 13.02.2020 г.</t>
  </si>
  <si>
    <t>PRD.002.100019309_COM010001</t>
  </si>
  <si>
    <t>AGR.14.000108</t>
  </si>
  <si>
    <t>PRD.002.100019319_COM002019</t>
  </si>
  <si>
    <t>AGR.03.000009</t>
  </si>
  <si>
    <t>Договор поставки № Д02591900</t>
  </si>
  <si>
    <t>PRD.002.100019319_COM011001</t>
  </si>
  <si>
    <t>AGR.15.001293</t>
  </si>
  <si>
    <t>СЗ02/19-76 от 13.03.2019г.</t>
  </si>
  <si>
    <t>AGR.15.002467</t>
  </si>
  <si>
    <t>СЗ02/20-61 от 11.02.2020г</t>
  </si>
  <si>
    <t>PRD.002.100019325_COM014001</t>
  </si>
  <si>
    <t>AGR.30.000732</t>
  </si>
  <si>
    <t>Ф-21/-22-1 от 22.02.2022</t>
  </si>
  <si>
    <t>AGR.30.001209</t>
  </si>
  <si>
    <t>№А-26/23-1 от 05.05.2023</t>
  </si>
  <si>
    <t>PRD.002.100019329_COM007001</t>
  </si>
  <si>
    <t>AGR.014.000001541</t>
  </si>
  <si>
    <t>№ СН02/14-13 от 18.09.2014</t>
  </si>
  <si>
    <t>PRD.002.100019332_COM005001</t>
  </si>
  <si>
    <t>AGR.07.000260</t>
  </si>
  <si>
    <t>PRD.002.100019334_COM006001</t>
  </si>
  <si>
    <t>AGR.08.000153</t>
  </si>
  <si>
    <t>СИН.02.18-250 от 20.08.2018г.</t>
  </si>
  <si>
    <t>AGR.08.000670</t>
  </si>
  <si>
    <t>СИН.02.19-6 от 09.01.2019</t>
  </si>
  <si>
    <t>AGR.08.000927</t>
  </si>
  <si>
    <t>СИН.02.19-308 от 24.09.2019</t>
  </si>
  <si>
    <t>AGR.08.001476</t>
  </si>
  <si>
    <t>СИН.02.19-443 от 18.12.2019</t>
  </si>
  <si>
    <t>AGR.08.001985</t>
  </si>
  <si>
    <t>СИН.02.20-334 от 16.12.2020г</t>
  </si>
  <si>
    <t>AGR.08.002499</t>
  </si>
  <si>
    <t>СИН.02.22-1 от 10.01.2022г</t>
  </si>
  <si>
    <t>AGR.08.003069</t>
  </si>
  <si>
    <t>СИН.02.23-3 от 16.01.2023г.</t>
  </si>
  <si>
    <t>PRD.002.100019336_COM007001</t>
  </si>
  <si>
    <t>AGR.007.000000271</t>
  </si>
  <si>
    <t>УНС02/17-415 от 29.12.2017 г.</t>
  </si>
  <si>
    <t>AGR.09.000229</t>
  </si>
  <si>
    <t>УНС02/18-265 от 05.12.2018</t>
  </si>
  <si>
    <t>AGR.09.000376</t>
  </si>
  <si>
    <t>УНС02/19-56 от 01.04.2019</t>
  </si>
  <si>
    <t>PRD.002.100019338_COM010001</t>
  </si>
  <si>
    <t>AGR.14.000073</t>
  </si>
  <si>
    <t>PRD.002.100019340_COM011001</t>
  </si>
  <si>
    <t>AGR.15.002095</t>
  </si>
  <si>
    <t>НФ01/17-44 от 25.12.2017 (доп 24 Ра-Пов)</t>
  </si>
  <si>
    <t>AGR.15.002162</t>
  </si>
  <si>
    <t>НФ01/17-44 от 25.12.2017 (доп 25 Ра-Пов)</t>
  </si>
  <si>
    <t>AGR.15.002323</t>
  </si>
  <si>
    <t>НФ01/17-44 от 25.12.2017 (доп 26 Ра-Пов)</t>
  </si>
  <si>
    <t>AGR.15.002352</t>
  </si>
  <si>
    <t>НФ01/17-44 от 25.12.2017 (доп 27 Ра-Пов)</t>
  </si>
  <si>
    <t>PRD.002.100019342_COM002019</t>
  </si>
  <si>
    <t>AGR.03.000776</t>
  </si>
  <si>
    <t>ДОГОВОР №_35-2022/ДПО (Д009722) об образовании на обучение п</t>
  </si>
  <si>
    <t>PRD.002.100019343_COM011001</t>
  </si>
  <si>
    <t>AGR.15.000724</t>
  </si>
  <si>
    <t>Услуги охраны</t>
  </si>
  <si>
    <t>AGR.15.000787</t>
  </si>
  <si>
    <t>СЗ02/18-433 от 30.11.2018</t>
  </si>
  <si>
    <t>AGR.15.001429</t>
  </si>
  <si>
    <t>СЗ02/19-192 от 31.05.2019</t>
  </si>
  <si>
    <t>AGR.15.002531</t>
  </si>
  <si>
    <t>СЗ02/20-98 от 10.02.2020</t>
  </si>
  <si>
    <t>AGR.15.003669</t>
  </si>
  <si>
    <t>AGR.15.005511</t>
  </si>
  <si>
    <t>СЗ02/21-693 от 15.12.2021</t>
  </si>
  <si>
    <t>AGR.15.006811</t>
  </si>
  <si>
    <t>СЗ02/22-737 от 06.12.2022</t>
  </si>
  <si>
    <t>AGR.15.008009</t>
  </si>
  <si>
    <t>СЗ02/23-623 от 20.11.2023</t>
  </si>
  <si>
    <t>PRD.002.100019347_COM007001</t>
  </si>
  <si>
    <t>AGR.007.000000223</t>
  </si>
  <si>
    <t>117/17-з от 28.12.2017</t>
  </si>
  <si>
    <t>AGR.007.000000242</t>
  </si>
  <si>
    <t>30/18-з от 05.03.2018</t>
  </si>
  <si>
    <t>PRD.002.100019348_COM011001</t>
  </si>
  <si>
    <t>AGR.15.002854</t>
  </si>
  <si>
    <t>СЗ02/17-318 от 26.12.2017</t>
  </si>
  <si>
    <t>AGR.15.005233</t>
  </si>
  <si>
    <t>СЗ02/21-634 от 19.11.2021</t>
  </si>
  <si>
    <t>PRD.002.100019349_COM011001</t>
  </si>
  <si>
    <t>AGR.15.000204</t>
  </si>
  <si>
    <t>Договор пожертвования денежных средств на определенные цели</t>
  </si>
  <si>
    <t>AGR.15.000369</t>
  </si>
  <si>
    <t>СЗ02/18-266 от 27.07.2018</t>
  </si>
  <si>
    <t>AGR.15.000722</t>
  </si>
  <si>
    <t>СЗ02/18-428 от 26.11.2018</t>
  </si>
  <si>
    <t>AGR.15.001482</t>
  </si>
  <si>
    <t>СЗ02/19-224 от 26.04.2019г.</t>
  </si>
  <si>
    <t>AGR.15.001579</t>
  </si>
  <si>
    <t>СЗ02/19-276 от 01.07.2019 г. фельдшер</t>
  </si>
  <si>
    <t>AGR.15.002614</t>
  </si>
  <si>
    <t>СЗ02/20-113 от 02.03.2020г.</t>
  </si>
  <si>
    <t>AGR.15.003461</t>
  </si>
  <si>
    <t>СЗ02/20-414 от 09.10.2020</t>
  </si>
  <si>
    <t>AGR.15.003462</t>
  </si>
  <si>
    <t>СЗ02/20-410 от 08.10.2020</t>
  </si>
  <si>
    <t>AGR.15.004439</t>
  </si>
  <si>
    <t>СЗ02/21-312 от 04.06.2021</t>
  </si>
  <si>
    <t>AGR.15.004762</t>
  </si>
  <si>
    <t>Договор СЗ02/21-386 от 15.07.2021</t>
  </si>
  <si>
    <t>AGR.15.005750</t>
  </si>
  <si>
    <t>СЗ02/22-101 от 24.02.2022</t>
  </si>
  <si>
    <t>AGR.15.005947</t>
  </si>
  <si>
    <t>СЗ02/22-195 от 14.04.2022</t>
  </si>
  <si>
    <t>AGR.15.007375</t>
  </si>
  <si>
    <t>СЗ02/23-261 от 15.05.2023</t>
  </si>
  <si>
    <t>PRD.002.100019351_COM011001</t>
  </si>
  <si>
    <t>AGR.15.000940</t>
  </si>
  <si>
    <t>СЗ02/18-509 от 25.12.2018 г</t>
  </si>
  <si>
    <t>AGR.15.001006</t>
  </si>
  <si>
    <t>Договор подряда № СЗ02/18-509 от 25.12.2018г.</t>
  </si>
  <si>
    <t>AGR.15.005271</t>
  </si>
  <si>
    <t>СЗ02/21-104 от 26.02.2021 г.</t>
  </si>
  <si>
    <t>AGR.15.006619</t>
  </si>
  <si>
    <t>СЗ02/20-95 от 26.02.2020</t>
  </si>
  <si>
    <t>AGR.15.007876</t>
  </si>
  <si>
    <t>СЗ02/23-546 от 11.10.2023</t>
  </si>
  <si>
    <t>PRD.002.100019353_COM009001</t>
  </si>
  <si>
    <t>AGR.13.000285</t>
  </si>
  <si>
    <t>Договор поставки №187/18-в от 27.11.2018</t>
  </si>
  <si>
    <t>AGR.13.000809</t>
  </si>
  <si>
    <t>PRD.002.100019354_COM007001</t>
  </si>
  <si>
    <t>AGR.007.000000216</t>
  </si>
  <si>
    <t>ДС №1 от 14.12.2017 к договору УНС02/17-46 от 01.04.2017</t>
  </si>
  <si>
    <t>AGR.007.000000254</t>
  </si>
  <si>
    <t>УНС02/18-92 от 10.05.2018</t>
  </si>
  <si>
    <t>AGR.09.000059</t>
  </si>
  <si>
    <t>УНС02/18-93 от 10.05.2018</t>
  </si>
  <si>
    <t>PRD.002.100019355_COM011001</t>
  </si>
  <si>
    <t>AGR.15.000545</t>
  </si>
  <si>
    <t>Договор № 1723 от 08.11.2018 г.</t>
  </si>
  <si>
    <t>AGR.15.001772</t>
  </si>
  <si>
    <t>Договор №СЗ02/19-365 на оказание образовательных услуг от 15</t>
  </si>
  <si>
    <t>AGR.15.001838</t>
  </si>
  <si>
    <t>СЗ02/19-438 от 18.09.2019г.</t>
  </si>
  <si>
    <t>AGR.15.002263</t>
  </si>
  <si>
    <t>СЗ02/19-590 от 05.11.2019 г.</t>
  </si>
  <si>
    <t>AGR.15.002455</t>
  </si>
  <si>
    <t>СЗ02/20-26 от 14.01.2020 г.</t>
  </si>
  <si>
    <t>AGR.15.002623</t>
  </si>
  <si>
    <t>СЗ02/20-143 от 18.03.2020 г./429 от 06.03.2020г.</t>
  </si>
  <si>
    <t>AGR.15.003328</t>
  </si>
  <si>
    <t>СЗ02/20-396 от 01.10.2020 г.</t>
  </si>
  <si>
    <t>AGR.15.003438</t>
  </si>
  <si>
    <t>СЗ02/20-427 от 22.10.2020 г.</t>
  </si>
  <si>
    <t>AGR.15.004033</t>
  </si>
  <si>
    <t>СЗ02/21-146 от 26.03.2021 г.</t>
  </si>
  <si>
    <t>AGR.15.004046</t>
  </si>
  <si>
    <t>не испСЗ02/21-50 от 03.02.2021</t>
  </si>
  <si>
    <t>AGR.15.004063</t>
  </si>
  <si>
    <t>СЗ02/21-50 от 03.02.2021 г.</t>
  </si>
  <si>
    <t>AGR.15.004094</t>
  </si>
  <si>
    <t>AGR.15.004910</t>
  </si>
  <si>
    <t>СЗ02/21-284 от 24.05.2021</t>
  </si>
  <si>
    <t>AGR.15.005839</t>
  </si>
  <si>
    <t>Договор №СЗ02/22-30 от 25.01.2022</t>
  </si>
  <si>
    <t>AGR.15.005842</t>
  </si>
  <si>
    <t>Договор №СЗ02/22-71 от 10.02.2022</t>
  </si>
  <si>
    <t>AGR.15.006307</t>
  </si>
  <si>
    <t>СЗ02/22-390 от 12.07.2022 г.</t>
  </si>
  <si>
    <t>AGR.15.006411</t>
  </si>
  <si>
    <t>СЗ02/22-482//1925 от 22.08.2022</t>
  </si>
  <si>
    <t>AGR.15.006767</t>
  </si>
  <si>
    <t>СЗ02/22-694 от 21.11.2022</t>
  </si>
  <si>
    <t>AGR.15.006972</t>
  </si>
  <si>
    <t>СЗ02/22-798//146 от 30.12.2022</t>
  </si>
  <si>
    <t>AGR.15.007206</t>
  </si>
  <si>
    <t>СЗ02/23-107//368 от 27.02.2023</t>
  </si>
  <si>
    <t>AGR.15.007388</t>
  </si>
  <si>
    <t>СЗ02/23-277//942 от 29.05.2023</t>
  </si>
  <si>
    <t>AGR.15.007389</t>
  </si>
  <si>
    <t>СЗ02/23-276//908 от 29.05.2023</t>
  </si>
  <si>
    <t>AGR.15.007443</t>
  </si>
  <si>
    <t>СЗ02/23-293 от 08.06.2023</t>
  </si>
  <si>
    <t>AGR.15.007671</t>
  </si>
  <si>
    <t>СЗ02/23-403 от 02.08.2023</t>
  </si>
  <si>
    <t>AGR.15.008239</t>
  </si>
  <si>
    <t>СЗ02/24-49//174 от 05.02.2024</t>
  </si>
  <si>
    <t>PRD.002.100019357_COM007001</t>
  </si>
  <si>
    <t>AGR.09.000694</t>
  </si>
  <si>
    <t>УНС02/19-295 от 30.12.2019</t>
  </si>
  <si>
    <t>PRD.002.100019357_COM014002</t>
  </si>
  <si>
    <t>AGR.32.000386</t>
  </si>
  <si>
    <t>КН-100/2022 от 25.11.2022г.</t>
  </si>
  <si>
    <t>PRD.002.100019363_COM006001</t>
  </si>
  <si>
    <t>AGR.08.000493</t>
  </si>
  <si>
    <t>Соглашение о возмещении убытков СИН.02.19-18 от 25.01.2019</t>
  </si>
  <si>
    <t>AGR.08.003166</t>
  </si>
  <si>
    <t>СИН.02.23-282 от 03.10.2023</t>
  </si>
  <si>
    <t>AGR.08.003167</t>
  </si>
  <si>
    <t>СИН.02.23-283 от 28.09.2023</t>
  </si>
  <si>
    <t>AGR.08.003168</t>
  </si>
  <si>
    <t>СИН.02.23-284 от 03.10.2023</t>
  </si>
  <si>
    <t>AGR.08.003196</t>
  </si>
  <si>
    <t>СИН.02.23-361 от 29.11.2023</t>
  </si>
  <si>
    <t>PRD.002.100019363_COM011001</t>
  </si>
  <si>
    <t>AGR.15.006125</t>
  </si>
  <si>
    <t>СЗ02/22-317 от 01.06.2022</t>
  </si>
  <si>
    <t>AGR.15.006628</t>
  </si>
  <si>
    <t>СЗ02/22-502 от 19.08.2022</t>
  </si>
  <si>
    <t>AGR.15.007486</t>
  </si>
  <si>
    <t>СЗ02/23-131 от 19.08.2022</t>
  </si>
  <si>
    <t>AGR.15.007783</t>
  </si>
  <si>
    <t>СЗ02/23-438 от 01.05.2023</t>
  </si>
  <si>
    <t>PRD.002.100019364_COM011001</t>
  </si>
  <si>
    <t>AGR.15.001238</t>
  </si>
  <si>
    <t>Договор подряда СЗ02/18-389 от 22.10.2018</t>
  </si>
  <si>
    <t>AGR.15.003851</t>
  </si>
  <si>
    <t>СЗ02/18-211 от 18.06.2018</t>
  </si>
  <si>
    <t>AGR.15.004944</t>
  </si>
  <si>
    <t>СЗ02/21-455 от 16.08.2021</t>
  </si>
  <si>
    <t>AGR.15.005231</t>
  </si>
  <si>
    <t>СЗ02/21-582 от 20.10.2021</t>
  </si>
  <si>
    <t>AGR.15.005445</t>
  </si>
  <si>
    <t>СЗ02/21-733 от 23.12.2021</t>
  </si>
  <si>
    <t>AGR.15.005446</t>
  </si>
  <si>
    <t>СЗ02/20-355 от 24.08.2020</t>
  </si>
  <si>
    <t>AGR.15.005460</t>
  </si>
  <si>
    <t>СЗ02/21-349 от 17.06.2021</t>
  </si>
  <si>
    <t>AGR.15.006164</t>
  </si>
  <si>
    <t>СЗ02/22-318 от 31.05.2022</t>
  </si>
  <si>
    <t>AGR.15.006256</t>
  </si>
  <si>
    <t>СЗ02/22-80 от 01.02.2022</t>
  </si>
  <si>
    <t>AGR.15.006786</t>
  </si>
  <si>
    <t>СЗ02/22-363 от 21.06.2022</t>
  </si>
  <si>
    <t>AGR.15.007059</t>
  </si>
  <si>
    <t>СЗ02/23-72 от 08.02.2023</t>
  </si>
  <si>
    <t>AGR.15.007617</t>
  </si>
  <si>
    <t>СЗ02/23-357 от 07.07.2023</t>
  </si>
  <si>
    <t>PRD.002.100019370_COM006001</t>
  </si>
  <si>
    <t>AGR.08.002697</t>
  </si>
  <si>
    <t>СИН.02.22-363 от 21.11.2022</t>
  </si>
  <si>
    <t>PRD.002.100019370_COM011001</t>
  </si>
  <si>
    <t>AGR.15.005640</t>
  </si>
  <si>
    <t>Договор №440551106/СЗ02/22-84 от 14.02.2022</t>
  </si>
  <si>
    <t>AGR.15.006854</t>
  </si>
  <si>
    <t>СЗ02/22-746//467849536 от 05.12.2022</t>
  </si>
  <si>
    <t>AGR.15.008229</t>
  </si>
  <si>
    <t>СЗ02/24-35//498689076 от 16.01.2024</t>
  </si>
  <si>
    <t>PRD.002.100019373_COM011001</t>
  </si>
  <si>
    <t>AGR.15.000142</t>
  </si>
  <si>
    <t>СЗ02/18-232 от 01.07.2018</t>
  </si>
  <si>
    <t>AGR.15.001689</t>
  </si>
  <si>
    <t>СЗ02/19-330 от 01.07.2019</t>
  </si>
  <si>
    <t>AGR.15.002160</t>
  </si>
  <si>
    <t>СЗ02/19-557 от 14.10.2019</t>
  </si>
  <si>
    <t>AGR.15.002811</t>
  </si>
  <si>
    <t>СЗ02/18-179 от 01.05.2018г.</t>
  </si>
  <si>
    <t>AGR.15.003156</t>
  </si>
  <si>
    <t>СЗ02/20-320 от 01.05.2020</t>
  </si>
  <si>
    <t>AGR.15.003165</t>
  </si>
  <si>
    <t>СЗ02/20-335 от 01.04.2020</t>
  </si>
  <si>
    <t>AGR.15.003285</t>
  </si>
  <si>
    <t>СЗ02/20-361 от 01.05.2020</t>
  </si>
  <si>
    <t>AGR.15.003378</t>
  </si>
  <si>
    <t>СЗ02/20-375 от 01.05.2020</t>
  </si>
  <si>
    <t>AGR.15.003379</t>
  </si>
  <si>
    <t>СЗ02/20-368 от 01.04.2020</t>
  </si>
  <si>
    <t>AGR.15.003381</t>
  </si>
  <si>
    <t>СЗ02/20-374 от 01.05.2020</t>
  </si>
  <si>
    <t>AGR.15.003652</t>
  </si>
  <si>
    <t>СЗ02/20-527 от 01.04.2020</t>
  </si>
  <si>
    <t>AGR.15.003735</t>
  </si>
  <si>
    <t>СЗ02/20-537 от 01.04.2020</t>
  </si>
  <si>
    <t>AGR.15.003932</t>
  </si>
  <si>
    <t>Договор аренды части земельного участка СЗ02/21-85 от 01.02.</t>
  </si>
  <si>
    <t>AGR.15.003988</t>
  </si>
  <si>
    <t>СЗ02/21-126 от 09.02.2021</t>
  </si>
  <si>
    <t>AGR.15.004007</t>
  </si>
  <si>
    <t>СЗ02/18-232 от 01.07.2018 ДС№3</t>
  </si>
  <si>
    <t>AGR.15.004022</t>
  </si>
  <si>
    <t>СЗ02/20-527 от 01.04.2020 ДС№1</t>
  </si>
  <si>
    <t>AGR.15.004139</t>
  </si>
  <si>
    <t>СЗ02/21-120 от 01.02.2021</t>
  </si>
  <si>
    <t>AGR.15.004162</t>
  </si>
  <si>
    <t>СЗ02/20-368 от 01.04.2020 ДС№1</t>
  </si>
  <si>
    <t>AGR.15.004221</t>
  </si>
  <si>
    <t>СЗ02/20-335 от 01.04.2020 ДС№1</t>
  </si>
  <si>
    <t>AGR.15.004222</t>
  </si>
  <si>
    <t>СЗ02/20-537 от 01.04.2020 ДС№1</t>
  </si>
  <si>
    <t>AGR.15.004233</t>
  </si>
  <si>
    <t>СЗ02/20-320 от 01.05.2020 ДС№1</t>
  </si>
  <si>
    <t>AGR.15.004286</t>
  </si>
  <si>
    <t>СЗ02/21-244 от 30.03.2021 г.</t>
  </si>
  <si>
    <t>AGR.15.004344</t>
  </si>
  <si>
    <t>СЗ02/20-361 от 01.05.2020 г. ДС№1</t>
  </si>
  <si>
    <t>AGR.15.004351</t>
  </si>
  <si>
    <t>СЗ02/19-330 от 01.07.2019 г. ДС№3</t>
  </si>
  <si>
    <t>AGR.15.004415</t>
  </si>
  <si>
    <t>СЗ02/20-375 от 01.05.2020 г. ДС№ 1</t>
  </si>
  <si>
    <t>AGR.15.004443</t>
  </si>
  <si>
    <t>СЗ02/21-270 от 01.05.2021 г.</t>
  </si>
  <si>
    <t>AGR.15.004588</t>
  </si>
  <si>
    <t>СЗ02/18-179 от 01.05.2018 г. ДС №5</t>
  </si>
  <si>
    <t>AGR.15.004589</t>
  </si>
  <si>
    <t>СЗ02/18-232 от 01.07.2021 г. ДС №4</t>
  </si>
  <si>
    <t>AGR.15.004590</t>
  </si>
  <si>
    <t>СЗ02/20-374 от 01.05.2020 г. ДС №2</t>
  </si>
  <si>
    <t>AGR.15.004606</t>
  </si>
  <si>
    <t>СЗ02/18-179 от 01.05.2018 г. ДС №4</t>
  </si>
  <si>
    <t>AGR.15.004666</t>
  </si>
  <si>
    <t>СЗ02/21-244 от 30.03.2021 г. ДС№1</t>
  </si>
  <si>
    <t>AGR.15.004705</t>
  </si>
  <si>
    <t>Соглашение №СЗ02/21-354 от 23.06.2021</t>
  </si>
  <si>
    <t>AGR.15.004714</t>
  </si>
  <si>
    <t>Соглашение №СЗ02/21-317 от 07.06.2021</t>
  </si>
  <si>
    <t>AGR.15.004724</t>
  </si>
  <si>
    <t>Соглашение №СЗ02/21-328 от 10.06.2021</t>
  </si>
  <si>
    <t>AGR.15.004731</t>
  </si>
  <si>
    <t>Соглашение №СЗ02/21-345 от 17.06.2021</t>
  </si>
  <si>
    <t>AGR.15.004811</t>
  </si>
  <si>
    <t>ДА ЗУ СЗ02/21-244 от 01.04.2021</t>
  </si>
  <si>
    <t>AGR.15.004867</t>
  </si>
  <si>
    <t>СЗ02/21-425 от 15.07.2021 г.</t>
  </si>
  <si>
    <t>AGR.15.004926</t>
  </si>
  <si>
    <t>СЗ02/21-456 (21-85) от 01.02.2021</t>
  </si>
  <si>
    <t>AGR.15.004998</t>
  </si>
  <si>
    <t>СЗ02/20-320 от 01.05.2020 ДС№2</t>
  </si>
  <si>
    <t>AGR.15.005028</t>
  </si>
  <si>
    <t>СЗ02/21-126 от 16.03.2021 ДС№1</t>
  </si>
  <si>
    <t>AGR.15.005113</t>
  </si>
  <si>
    <t>СЗ02/19-557 от 14.10.2019 ДС №2</t>
  </si>
  <si>
    <t>AGR.15.005196</t>
  </si>
  <si>
    <t>Соглашение №СЗ02/21-513 от 15.09.2021</t>
  </si>
  <si>
    <t>AGR.15.005329</t>
  </si>
  <si>
    <t>СЗ02/21-652 от 01.08.2021г.</t>
  </si>
  <si>
    <t>AGR.15.005357</t>
  </si>
  <si>
    <t>СЗ02/21-681 от 09.09.2021г.</t>
  </si>
  <si>
    <t>AGR.15.005369</t>
  </si>
  <si>
    <t>Соглашение №СЗ02/21-557 от 08.10.2021</t>
  </si>
  <si>
    <t>AGR.15.005376</t>
  </si>
  <si>
    <t>Соглашение №СЗ02/21-592 от 26.10.2021</t>
  </si>
  <si>
    <t>AGR.15.005381</t>
  </si>
  <si>
    <t>Соглашение №СЗ02/21-674 от 07.12.2021</t>
  </si>
  <si>
    <t>AGR.15.005384</t>
  </si>
  <si>
    <t>Соглашение №СЗ02/21-678 от 08.12.2021</t>
  </si>
  <si>
    <t>AGR.15.005386</t>
  </si>
  <si>
    <t>СЗ02/21-682 от 01.12.2021г.</t>
  </si>
  <si>
    <t>AGR.15.005430</t>
  </si>
  <si>
    <t>СЗ02/21-670 от 09.09.2021</t>
  </si>
  <si>
    <t>AGR.15.005745</t>
  </si>
  <si>
    <t>СЗ02/22-26 от 01.01.2022</t>
  </si>
  <si>
    <t>AGR.15.005894</t>
  </si>
  <si>
    <t>СЗ02/22-174 от 28.02.2022</t>
  </si>
  <si>
    <t>AGR.15.005908</t>
  </si>
  <si>
    <t>СЗ02/22-189 от 02.03.2022</t>
  </si>
  <si>
    <t>AGR.15.006124</t>
  </si>
  <si>
    <t>СЗ02/22-296 от 01.01.2022</t>
  </si>
  <si>
    <t>AGR.15.006136</t>
  </si>
  <si>
    <t>Соглашение №СЗ02/22-266 от 01.05.2022</t>
  </si>
  <si>
    <t>AGR.15.006137</t>
  </si>
  <si>
    <t>Соглашение №СЗ02/22-279 от 01.05.2022</t>
  </si>
  <si>
    <t>AGR.15.006227</t>
  </si>
  <si>
    <t>Соглашение №СЗ02/22-263 от 01.05.2022</t>
  </si>
  <si>
    <t>AGR.15.006261</t>
  </si>
  <si>
    <t>СЗ02/22-377 от 17.05.2022</t>
  </si>
  <si>
    <t>AGR.15.006320</t>
  </si>
  <si>
    <t>СЗ02/22-382 от 01.01.2022</t>
  </si>
  <si>
    <t>AGR.15.006446</t>
  </si>
  <si>
    <t>СЗ02/22-441 от 05.06.2022</t>
  </si>
  <si>
    <t>AGR.15.006565</t>
  </si>
  <si>
    <t>СЗ02/22-555 от 01.08.2022</t>
  </si>
  <si>
    <t>AGR.15.006669</t>
  </si>
  <si>
    <t>СЗ02/22-597 от 15.08.2022</t>
  </si>
  <si>
    <t>AGR.15.006689</t>
  </si>
  <si>
    <t>Соглашение о возм. биол. этапа рекультивации СЗ02/22-618 от</t>
  </si>
  <si>
    <t>AGR.15.006713</t>
  </si>
  <si>
    <t>СЗ02/22-607 от 01.09.2022</t>
  </si>
  <si>
    <t>AGR.15.006718</t>
  </si>
  <si>
    <t>Соглашение о рекультивации № СЗ02/22-617 от 28.10.2022</t>
  </si>
  <si>
    <t>AGR.15.006726</t>
  </si>
  <si>
    <t>СЗ02/22-634 от 01.10.2022</t>
  </si>
  <si>
    <t>AGR.15.006757</t>
  </si>
  <si>
    <t>Соглашение о возм. биол. рекультивации СЗ02/22-670 от 14.11.</t>
  </si>
  <si>
    <t>AGR.15.006792</t>
  </si>
  <si>
    <t>СЗ02/22-660 от 09.11.2022</t>
  </si>
  <si>
    <t>AGR.15.006812</t>
  </si>
  <si>
    <t>Соглашение о возмещении за рекультивацию СЗ02/22-664 от 14.1</t>
  </si>
  <si>
    <t>AGR.15.007096</t>
  </si>
  <si>
    <t>СЗ02/23-40 от 01.02.2023</t>
  </si>
  <si>
    <t>AGR.15.007098</t>
  </si>
  <si>
    <t>СЗ02/23-41 от 01.02.2023</t>
  </si>
  <si>
    <t>AGR.15.007199</t>
  </si>
  <si>
    <t>СЗ02/23-136 от 01.01.2023</t>
  </si>
  <si>
    <t>AGR.15.007210</t>
  </si>
  <si>
    <t>СЗ02/23-156 от 01.03.2023</t>
  </si>
  <si>
    <t>AGR.15.007286</t>
  </si>
  <si>
    <t>Соглашение о возмещении по рекультивации СЗ02/23-170 от 04.0</t>
  </si>
  <si>
    <t>AGR.15.007287</t>
  </si>
  <si>
    <t>Соглашение о возмещении по рекультивации СЗ02/23-167 от 04.0</t>
  </si>
  <si>
    <t>AGR.15.007307</t>
  </si>
  <si>
    <t>Соглашение о возмещении по рекультивации СЗ02/23-196 от 20.0</t>
  </si>
  <si>
    <t>AGR.15.007342</t>
  </si>
  <si>
    <t>Соглашение о возмещении по рекультивации СЗ02/23-237 от 05.0</t>
  </si>
  <si>
    <t>AGR.15.007370</t>
  </si>
  <si>
    <t>СЗ02/23-210 от 01.01.2023</t>
  </si>
  <si>
    <t>AGR.15.007465</t>
  </si>
  <si>
    <t>Соглашение о возмещении по рекультивации СЗ02/23-288 от 06.0</t>
  </si>
  <si>
    <t>AGR.15.007480</t>
  </si>
  <si>
    <t>СЗ02/23-297 от 01.04.2023</t>
  </si>
  <si>
    <t>AGR.15.007536</t>
  </si>
  <si>
    <t>Соглашение о возмещении по рекультивации СЗ02/23-314 от 22.0</t>
  </si>
  <si>
    <t>AGR.15.007552</t>
  </si>
  <si>
    <t>СЗ02/23-323 от 15.06.2023</t>
  </si>
  <si>
    <t>AGR.15.007843</t>
  </si>
  <si>
    <t>СЗ02/23-484 от 01.09.2023</t>
  </si>
  <si>
    <t>AGR.15.007908</t>
  </si>
  <si>
    <t>Соглашение о возмещении по рекультивации СЗ02/23-539 от 11.1</t>
  </si>
  <si>
    <t>AGR.15.007938</t>
  </si>
  <si>
    <t>Соглашение о возмещении по рекультивации СЗ02/23-577 от 30.1</t>
  </si>
  <si>
    <t>AGR.15.007939</t>
  </si>
  <si>
    <t>Соглашение о возмещении по рекультивации СЗ02/23-578 от 30.1</t>
  </si>
  <si>
    <t>AGR.15.007945</t>
  </si>
  <si>
    <t>Соглашение о возмещении по рекультивации СЗ02/23-579 от 30.1</t>
  </si>
  <si>
    <t>AGR.15.007946</t>
  </si>
  <si>
    <t>Соглашение о возмещении по рекультивации СЗ02/23-580 от 30.1</t>
  </si>
  <si>
    <t>AGR.15.007952</t>
  </si>
  <si>
    <t>СЗ02/23-572 от 01.10.2023</t>
  </si>
  <si>
    <t>AGR.15.007998</t>
  </si>
  <si>
    <t>СЗ02/23-601 от 01.12.2023</t>
  </si>
  <si>
    <t>AGR.15.008002</t>
  </si>
  <si>
    <t>Соглашение о возмещении по рекультивации СЗ02/23-593 от 07.1</t>
  </si>
  <si>
    <t>AGR.15.008071</t>
  </si>
  <si>
    <t>Соглашение о возмещении по рекультивации СЗ02/23-643 от 27.1</t>
  </si>
  <si>
    <t>AGR.15.008116</t>
  </si>
  <si>
    <t>СЗ02/23-687 от 20.11.2023</t>
  </si>
  <si>
    <t>PRD.002.100019378_COM011001</t>
  </si>
  <si>
    <t>AGR.15.000830</t>
  </si>
  <si>
    <t>Проект договора</t>
  </si>
  <si>
    <t>AGR.15.000835</t>
  </si>
  <si>
    <t>СЗ02/18-356</t>
  </si>
  <si>
    <t>PRD.002.100019380_COM011001</t>
  </si>
  <si>
    <t>AGR.15.002856</t>
  </si>
  <si>
    <t>СЗ04/17-288 от 01.12.2017г.</t>
  </si>
  <si>
    <t>AGR.15.004544</t>
  </si>
  <si>
    <t>СЗ02/17-288 от 01.12.2017 г. ДС №4</t>
  </si>
  <si>
    <t>AGR.15.007197</t>
  </si>
  <si>
    <t>СЗ02/23-147 от 01.04.2023</t>
  </si>
  <si>
    <t>AGR.15.007299</t>
  </si>
  <si>
    <t>Соглашение о возмещении по рекультивации СЗ02/23-176 от 07.0</t>
  </si>
  <si>
    <t>AGR.15.007888</t>
  </si>
  <si>
    <t>Соглашение о возмещении по рекультивации СЗ02/23-443 от 25.0</t>
  </si>
  <si>
    <t>AGR.15.007890</t>
  </si>
  <si>
    <t>СЗ02/23-490 от 01.09.2023</t>
  </si>
  <si>
    <t>PRD.002.100019382_COM005001</t>
  </si>
  <si>
    <t>AGR.07.001442</t>
  </si>
  <si>
    <t>КН05/21-173 от 01.09.2021 г.</t>
  </si>
  <si>
    <t>PRD.002.100019383_COM007001</t>
  </si>
  <si>
    <t>AGR.007.000000278</t>
  </si>
  <si>
    <t>УНС02/17-393 от 18.12.2017</t>
  </si>
  <si>
    <t>AGR.09.000276</t>
  </si>
  <si>
    <t>УНС02/18-269 от 03.12.2018</t>
  </si>
  <si>
    <t>AGR.09.001040</t>
  </si>
  <si>
    <t>УНС02/20-182 от 23.12.2020</t>
  </si>
  <si>
    <t>AGR.09.001309</t>
  </si>
  <si>
    <t>УНС02/21-182 от 17.12.2021</t>
  </si>
  <si>
    <t>AGR.09.001636</t>
  </si>
  <si>
    <t>УНС02/22-257 от 22.12.2022</t>
  </si>
  <si>
    <t>AGR.09.001934</t>
  </si>
  <si>
    <t>УНС02/23-208 от 25.12.2023</t>
  </si>
  <si>
    <t>PRD.002.100019384_COM006001</t>
  </si>
  <si>
    <t>AGR.08.002856</t>
  </si>
  <si>
    <t>СИН.04.23-4 от 01.03.2023г.</t>
  </si>
  <si>
    <t>PRD.002.100019388_COM011001</t>
  </si>
  <si>
    <t>AGR.15.001457</t>
  </si>
  <si>
    <t>СЗ02/19-244 от 01.06.2019</t>
  </si>
  <si>
    <t>AGR.15.002857</t>
  </si>
  <si>
    <t>СЗ04/17-271 от 31.12.17</t>
  </si>
  <si>
    <t>AGR.15.003805</t>
  </si>
  <si>
    <t>СЗ02/19-244 от 01.06.2019 ДС №1</t>
  </si>
  <si>
    <t>AGR.15.003835</t>
  </si>
  <si>
    <t>СЗ04/17-271 от 31.12.2017 ДС №3</t>
  </si>
  <si>
    <t>AGR.15.004021</t>
  </si>
  <si>
    <t>СЗ02/19-244 от 01.06.2019 ДС№2</t>
  </si>
  <si>
    <t>AGR.15.005239</t>
  </si>
  <si>
    <t>СЗ02/21-609 от 01.06.2021 г.</t>
  </si>
  <si>
    <t>AGR.15.005385</t>
  </si>
  <si>
    <t>Соглашение №СЗ02/21-330 от 10.06.2021</t>
  </si>
  <si>
    <t>AGR.15.005798</t>
  </si>
  <si>
    <t>Соглашение №СЗ02/21-650 от 25.11.2021</t>
  </si>
  <si>
    <t>AGR.15.005800</t>
  </si>
  <si>
    <t>Соглашение №СЗ02/21-692 от 13.12.2021</t>
  </si>
  <si>
    <t>AGR.15.006459</t>
  </si>
  <si>
    <t>СЗ02/22-452 от 01.08.2022 г.</t>
  </si>
  <si>
    <t>AGR.15.006776</t>
  </si>
  <si>
    <t>Соглашение о возмещении расходов за рекультивацию СЗ02/22-53</t>
  </si>
  <si>
    <t>AGR.15.007162</t>
  </si>
  <si>
    <t>СЗ02/23-102 от 01.02.2023</t>
  </si>
  <si>
    <t>AGR.15.007889</t>
  </si>
  <si>
    <t>Соглашение о возмещении по рекультивации СЗ02/23-419 от 14.0</t>
  </si>
  <si>
    <t>AGR.15.008096</t>
  </si>
  <si>
    <t>Соглашение о возмещении по рекультивации СЗ02/23-609 от 13.1</t>
  </si>
  <si>
    <t>PRD.002.100019404_COM006001</t>
  </si>
  <si>
    <t>AGR.08.001081</t>
  </si>
  <si>
    <t>СИН.04.19-80 от 20.12.2019г</t>
  </si>
  <si>
    <t>PRD.002.100019404_COM011001</t>
  </si>
  <si>
    <t>AGR.15.002855</t>
  </si>
  <si>
    <t>СЗ02/17-276//3531 от 27.11.2017г.</t>
  </si>
  <si>
    <t>AGR.15.006204</t>
  </si>
  <si>
    <t>СЗ02/22-338 от 01.01.22 (Ташлинский ЛУ)</t>
  </si>
  <si>
    <t>AGR.15.007094</t>
  </si>
  <si>
    <t>СЗ02/22-782 от 27.12.2022</t>
  </si>
  <si>
    <t>AGR.15.008152</t>
  </si>
  <si>
    <t>СЗ02/23-652 от 29.11.2023</t>
  </si>
  <si>
    <t>PRD.002.100019406_COM011001</t>
  </si>
  <si>
    <t>AGR.15.000999</t>
  </si>
  <si>
    <t>№СЗ02/19-45 от 01.01.2019</t>
  </si>
  <si>
    <t>PRD.002.100019410_COM006001</t>
  </si>
  <si>
    <t>AGR.08.002482</t>
  </si>
  <si>
    <t>СИН.02.22-94 от 29.03.2022г.</t>
  </si>
  <si>
    <t>AGR.08.002978</t>
  </si>
  <si>
    <t>СИН.04.22-96 от 27.12.2022</t>
  </si>
  <si>
    <t>AGR.08.002992</t>
  </si>
  <si>
    <t>СИН.02.23-183 от 04.07.2023</t>
  </si>
  <si>
    <t>PRD.002.100019410_COM011001</t>
  </si>
  <si>
    <t>AGR.15.000397</t>
  </si>
  <si>
    <t>081/18-О/СЗ02/18-352 от 28.09.2018г.</t>
  </si>
  <si>
    <t>AGR.15.000578</t>
  </si>
  <si>
    <t>№ СЗ02/18-403 от 07.11.2018</t>
  </si>
  <si>
    <t>AGR.15.001629</t>
  </si>
  <si>
    <t>СЗ02/19-193 от 30.08.2019 г</t>
  </si>
  <si>
    <t>AGR.15.001905</t>
  </si>
  <si>
    <t>СЗ02/19-399 от 04.10.2019</t>
  </si>
  <si>
    <t>AGR.15.001940</t>
  </si>
  <si>
    <t>СЗ02/19-482 от 03.10.2019</t>
  </si>
  <si>
    <t>AGR.15.001941</t>
  </si>
  <si>
    <t>СЗ02/19-397 от 28.08.2019</t>
  </si>
  <si>
    <t>AGR.15.002065</t>
  </si>
  <si>
    <t>СЗ01/19-5 от 26.09.2019</t>
  </si>
  <si>
    <t>AGR.15.002100</t>
  </si>
  <si>
    <t>№СЗ02/19-478 от 23.09.2019</t>
  </si>
  <si>
    <t>AGR.15.002239</t>
  </si>
  <si>
    <t>СЗ02/18-114 от 25.03.2018</t>
  </si>
  <si>
    <t>AGR.15.002240</t>
  </si>
  <si>
    <t>№ СЗ02/18-8 от 15.01.2018</t>
  </si>
  <si>
    <t>AGR.15.003813</t>
  </si>
  <si>
    <t>СЗ02/21-5 от 15.01.2021</t>
  </si>
  <si>
    <t>AGR.15.004112</t>
  </si>
  <si>
    <t>СЗ02/21-4 от 15.01.2021</t>
  </si>
  <si>
    <t>AGR.15.004659</t>
  </si>
  <si>
    <t>СЗ02/21-274 от 20.05.2021</t>
  </si>
  <si>
    <t>AGR.15.005513</t>
  </si>
  <si>
    <t>СЗ02/22-20 от 19.01.2022</t>
  </si>
  <si>
    <t>AGR.15.005770</t>
  </si>
  <si>
    <t>СЗ02/22-136 от 16.03.2022г.</t>
  </si>
  <si>
    <t>AGR.15.005867</t>
  </si>
  <si>
    <t>Договор №СЗ02/22-136 от 17.03.2022</t>
  </si>
  <si>
    <t>AGR.15.006120</t>
  </si>
  <si>
    <t>СЗ02/22-116 от 03.03.2022</t>
  </si>
  <si>
    <t>AGR.15.006424</t>
  </si>
  <si>
    <t>СЗ02/22-157 от 28.03.2022</t>
  </si>
  <si>
    <t>AGR.15.006930</t>
  </si>
  <si>
    <t>СЗ02/22-599 от 21.10.2022</t>
  </si>
  <si>
    <t>AGR.15.007003</t>
  </si>
  <si>
    <t>СЗ02/22-619 от 31.10.2022</t>
  </si>
  <si>
    <t>AGR.15.007348</t>
  </si>
  <si>
    <t>СЗ02/23-242 от 11.05.2023</t>
  </si>
  <si>
    <t>AGR.15.007489</t>
  </si>
  <si>
    <t>СЗ02/23-201 от 21.04.2023</t>
  </si>
  <si>
    <t>AGR.15.007490</t>
  </si>
  <si>
    <t>Соглашение на выполнение земляных работ СЗ02/23-189 от 13.04</t>
  </si>
  <si>
    <t>AGR.15.007585</t>
  </si>
  <si>
    <t>СЗ02/23-367 от 18.07.2023</t>
  </si>
  <si>
    <t>AGR.15.007984</t>
  </si>
  <si>
    <t>СЗ02/23-603 от 09.11.2023</t>
  </si>
  <si>
    <t>AGR.15.008028</t>
  </si>
  <si>
    <t>СЗ02/23-673 от 30.11.2023</t>
  </si>
  <si>
    <t>AGR.15.008118</t>
  </si>
  <si>
    <t>СЗ02/23-711 от 22.12.2023</t>
  </si>
  <si>
    <t>PRD.002.100019411_COM011001</t>
  </si>
  <si>
    <t>AGR.15.000882</t>
  </si>
  <si>
    <t>СЗ02/18-453 от 13.12.2018г.</t>
  </si>
  <si>
    <t>AGR.15.002374</t>
  </si>
  <si>
    <t>СЗ02/19-591 от 10.12.2019 г.</t>
  </si>
  <si>
    <t>AGR.15.003704</t>
  </si>
  <si>
    <t>СЗ02/20-544 от 30.12.2020 г.</t>
  </si>
  <si>
    <t>AGR.15.005270</t>
  </si>
  <si>
    <t>СЗ02/21-648 от 30.11.2021</t>
  </si>
  <si>
    <t>AGR.15.005509</t>
  </si>
  <si>
    <t>СЗ02/21-731 от 29.12.2021</t>
  </si>
  <si>
    <t>AGR.15.006984</t>
  </si>
  <si>
    <t>СЗ02/22-765 от 20.12.2022</t>
  </si>
  <si>
    <t>PRD.002.100019418_COM010001</t>
  </si>
  <si>
    <t>AGR.14.000025</t>
  </si>
  <si>
    <t>Договор №Ст1207-2018 от 16.07.2018</t>
  </si>
  <si>
    <t>AGR.14.000265</t>
  </si>
  <si>
    <t>договор Ст0612-2018 от 01.01.2018</t>
  </si>
  <si>
    <t>AGR.14.000317</t>
  </si>
  <si>
    <t>Договор № Ст1911-2020 от 23.11.20г.</t>
  </si>
  <si>
    <t>AGR.14.000332</t>
  </si>
  <si>
    <t>Договор № НГПТ/01.12.20</t>
  </si>
  <si>
    <t>AGR.14.000378</t>
  </si>
  <si>
    <t>Договор № 20210920 от 20.09.2021 г.</t>
  </si>
  <si>
    <t>PRD.002.100019427_COM006001</t>
  </si>
  <si>
    <t>AGR.08.000349</t>
  </si>
  <si>
    <t>СИН.02.18-330 от 01.11.2018 (Климин Александр Александрович)</t>
  </si>
  <si>
    <t>AGR.08.000516</t>
  </si>
  <si>
    <t>СИН.02.19-12 от 22.01.2019</t>
  </si>
  <si>
    <t>AGR.08.000688</t>
  </si>
  <si>
    <t>СИН.02.19-170 от 01.06.2019</t>
  </si>
  <si>
    <t>AGR.08.001311</t>
  </si>
  <si>
    <t>НКС.02.17-16 от 01.06.2017 (Климин Александр Александрович)</t>
  </si>
  <si>
    <t>PRD.002.100019429_COM006001</t>
  </si>
  <si>
    <t>AGR.08.000351</t>
  </si>
  <si>
    <t>AGR.08.000518</t>
  </si>
  <si>
    <t>AGR.08.000690</t>
  </si>
  <si>
    <t>AGR.08.001312</t>
  </si>
  <si>
    <t>НКС.02.17-16 от 01.06.2017</t>
  </si>
  <si>
    <t>PRD.002.100019430_COM006001</t>
  </si>
  <si>
    <t>AGR.08.000350</t>
  </si>
  <si>
    <t>AGR.08.000517</t>
  </si>
  <si>
    <t>AGR.08.000689</t>
  </si>
  <si>
    <t>AGR.08.001313</t>
  </si>
  <si>
    <t>PRD.002.100019431_COM006001</t>
  </si>
  <si>
    <t>AGR.08.000348</t>
  </si>
  <si>
    <t>AGR.08.000515</t>
  </si>
  <si>
    <t>AGR.08.000687</t>
  </si>
  <si>
    <t>AGR.08.001310</t>
  </si>
  <si>
    <t>PRD.002.100019432_COM006001</t>
  </si>
  <si>
    <t>AGR.08.000344</t>
  </si>
  <si>
    <t>PRD.002.100019434_COM006001</t>
  </si>
  <si>
    <t>AGR.08.000345</t>
  </si>
  <si>
    <t>AGR.08.000512</t>
  </si>
  <si>
    <t>AGR.08.000684</t>
  </si>
  <si>
    <t>AGR.08.001309</t>
  </si>
  <si>
    <t>PRD.002.100019436_COM009001</t>
  </si>
  <si>
    <t>AGR.13.000323</t>
  </si>
  <si>
    <t>Договор №169/18-в от 01.11.2018г.</t>
  </si>
  <si>
    <t>AGR.13.000821</t>
  </si>
  <si>
    <t>Договор №СИБ212/19-в от 10.12.2019</t>
  </si>
  <si>
    <t>AGR.13.001181</t>
  </si>
  <si>
    <t>СИБ191/20-в от 07.12.2020</t>
  </si>
  <si>
    <t>AGR.13.001560</t>
  </si>
  <si>
    <t>СИБ209/21-в от 14.12.2021</t>
  </si>
  <si>
    <t>AGR.13.001888</t>
  </si>
  <si>
    <t>Договор №СИБ198/22-в от 13.12.2022</t>
  </si>
  <si>
    <t>AGR.13.002178</t>
  </si>
  <si>
    <t>Договор №СИБ9/24-в от 11.01.2024</t>
  </si>
  <si>
    <t>PRD.002.100019438_COM005001</t>
  </si>
  <si>
    <t>AGR.07.000014</t>
  </si>
  <si>
    <t>Договор № КН02/18-14 от 29.01.2018г.</t>
  </si>
  <si>
    <t>PRD.002.100019439_COM011001</t>
  </si>
  <si>
    <t>AGR.15.000431</t>
  </si>
  <si>
    <t>№ СЗ02/18-375 от 18.10.2018г.</t>
  </si>
  <si>
    <t>PRD.002.100019440_COM004001</t>
  </si>
  <si>
    <t>AGR.06.000004</t>
  </si>
  <si>
    <t>Договор №20180314-05 от 14.03.2018</t>
  </si>
  <si>
    <t>PRD.002.100019440_COM005001</t>
  </si>
  <si>
    <t>AGR.07.000192</t>
  </si>
  <si>
    <t>AGR.07.000693</t>
  </si>
  <si>
    <t>№ 294 от 03.12.19 счет-оферта</t>
  </si>
  <si>
    <t>PRD.002.100019440_COM006001</t>
  </si>
  <si>
    <t>AGR.08.000023</t>
  </si>
  <si>
    <t>СИН.02.18-85 от 14.03.2018</t>
  </si>
  <si>
    <t>AGR.08.000979</t>
  </si>
  <si>
    <t>Счет-оферта 297 от 03.12.2019</t>
  </si>
  <si>
    <t>PRD.002.100019440_COM007001</t>
  </si>
  <si>
    <t>AGR.09.000711</t>
  </si>
  <si>
    <t>УНС02/19-288 от 23.12.2019</t>
  </si>
  <si>
    <t>PRD.002.100019440_COM009001</t>
  </si>
  <si>
    <t>AGR.13.000957</t>
  </si>
  <si>
    <t>Договор №20180314-02 от 14.03.2018</t>
  </si>
  <si>
    <t>AGR.13.001129</t>
  </si>
  <si>
    <t>AGR.13.001927</t>
  </si>
  <si>
    <t>PRD.002.100019440_COM011001</t>
  </si>
  <si>
    <t>AGR.15.000298</t>
  </si>
  <si>
    <t>AGR.15.002305</t>
  </si>
  <si>
    <t>PRD.002.100019441_COM001000</t>
  </si>
  <si>
    <t>AGR.01.000153</t>
  </si>
  <si>
    <t>Счет №0EP/703241/11843014 от 27.12.2018</t>
  </si>
  <si>
    <t>AGR.01.000154</t>
  </si>
  <si>
    <t>Счет №0VT/703241/23114156 от 28.12.2018</t>
  </si>
  <si>
    <t>AGR.01.000427</t>
  </si>
  <si>
    <t>Счет №0JV/703241/4266 от 11.11.2019</t>
  </si>
  <si>
    <t>AGR.01.000473</t>
  </si>
  <si>
    <t>Счет №0JV/951609/4569 от 02.12.2019</t>
  </si>
  <si>
    <t>AGR.01.000629</t>
  </si>
  <si>
    <t>Счет №2PQ/703241/2608 от 19.10.2020</t>
  </si>
  <si>
    <t>AGR.01.000649</t>
  </si>
  <si>
    <t>Счет №2PQ/703241/2928 от 11.11.2020</t>
  </si>
  <si>
    <t>AGR.01.000975</t>
  </si>
  <si>
    <t>2PQ/703241/7982 от 01.10.2021</t>
  </si>
  <si>
    <t>AGR.01.000985</t>
  </si>
  <si>
    <t>2PQ/703241/8186 от 12.10.2021</t>
  </si>
  <si>
    <t>AGR.01.001386</t>
  </si>
  <si>
    <t>2PQ/703241/11250 от 20.05.2022</t>
  </si>
  <si>
    <t>AGR.01.001799</t>
  </si>
  <si>
    <t>2PQ/703241/17306 от 22.06.2023</t>
  </si>
  <si>
    <t>PRD.002.100019441_COM004001</t>
  </si>
  <si>
    <t>AGR.06.000810</t>
  </si>
  <si>
    <t>Договор № ННГ111/21-в от 14.12.2021г.</t>
  </si>
  <si>
    <t>AGR.06.000948</t>
  </si>
  <si>
    <t>Договор №ННГ63/22-в от 08.12.2022</t>
  </si>
  <si>
    <t>AGR.06.001040</t>
  </si>
  <si>
    <t>Договор №ННГ59/23-в от 27.11.2023</t>
  </si>
  <si>
    <t>PRD.002.100019441_COM006001</t>
  </si>
  <si>
    <t>AGR.08.000682</t>
  </si>
  <si>
    <t>СИН.02.14-38 от 14.01.2014г.</t>
  </si>
  <si>
    <t>AGR.08.000703</t>
  </si>
  <si>
    <t>СИН.02.19-192 от 20.06.2019г.</t>
  </si>
  <si>
    <t>AGR.08.001528</t>
  </si>
  <si>
    <t>СИН.02.20-43 от 05.02.2020</t>
  </si>
  <si>
    <t>AGR.08.002236</t>
  </si>
  <si>
    <t>СИН.02.21-338/28443 от 01.12.2021</t>
  </si>
  <si>
    <t>AGR.08.002792</t>
  </si>
  <si>
    <t>СИН.02.22-412 от 19.12.2022</t>
  </si>
  <si>
    <t>AGR.08.003250</t>
  </si>
  <si>
    <t>СИН.02.23-377 от 08.12.2023</t>
  </si>
  <si>
    <t>PRD.002.100019441_COM009001</t>
  </si>
  <si>
    <t>AGR.13.001034</t>
  </si>
  <si>
    <t>Договор поставки СИБ81/20-в от 01.07.2020</t>
  </si>
  <si>
    <t>AGR.13.001044</t>
  </si>
  <si>
    <t>Договор поставки №СИБ70/20-в от 01.06.2020</t>
  </si>
  <si>
    <t>AGR.13.001165</t>
  </si>
  <si>
    <t>Договор поставки №СИБ140/20-в от 15.10.2020</t>
  </si>
  <si>
    <t>AGR.13.001166</t>
  </si>
  <si>
    <t>Договор поставки №СИБ136/20-в от 14.10.2020</t>
  </si>
  <si>
    <t>AGR.13.001496</t>
  </si>
  <si>
    <t>Договор поставки №СИБ167/21-в от 28.10.2021</t>
  </si>
  <si>
    <t>AGR.13.001497</t>
  </si>
  <si>
    <t>Договор поставки №СИБ162/21-в от 27.10.2021</t>
  </si>
  <si>
    <t>AGR.13.001834</t>
  </si>
  <si>
    <t>Договор №СИБ175/22-в от 28.11.2022</t>
  </si>
  <si>
    <t>AGR.13.001996</t>
  </si>
  <si>
    <t>AGR.13.002099</t>
  </si>
  <si>
    <t>Договор №СИБ127/23-в от 19.10.2023</t>
  </si>
  <si>
    <t>PRD.002.100019441_COM016003</t>
  </si>
  <si>
    <t>AGR.41.000015</t>
  </si>
  <si>
    <t>PRD.002.100019443_COM006001</t>
  </si>
  <si>
    <t>AGR.08.000347</t>
  </si>
  <si>
    <t>AGR.08.000514</t>
  </si>
  <si>
    <t>AGR.08.000686</t>
  </si>
  <si>
    <t>AGR.08.001323</t>
  </si>
  <si>
    <t>PRD.002.100019448_COM006001</t>
  </si>
  <si>
    <t>AGR.08.000658</t>
  </si>
  <si>
    <t>СИН.02.19-126 от 10.04.2019г.</t>
  </si>
  <si>
    <t>AGR.08.000782</t>
  </si>
  <si>
    <t>№СИН.02.19-115 от 12.04.2019 г.</t>
  </si>
  <si>
    <t>AGR.08.001085</t>
  </si>
  <si>
    <t>№СИН.02.19-433 от 12.12.2019г</t>
  </si>
  <si>
    <t>AGR.08.001453</t>
  </si>
  <si>
    <t>СИН.02.20-138 от 23.06.2020г.</t>
  </si>
  <si>
    <t>AGR.08.001469</t>
  </si>
  <si>
    <t>№СИН.02.19-420 от 02.12.19</t>
  </si>
  <si>
    <t>AGR.08.001561</t>
  </si>
  <si>
    <t>СИН.02.19-373 от 11.11.2019г.</t>
  </si>
  <si>
    <t>AGR.08.001648</t>
  </si>
  <si>
    <t>СИН.02.20-327 от 10.12.2020г.</t>
  </si>
  <si>
    <t>AGR.08.002133</t>
  </si>
  <si>
    <t>№СИН.02.21-282 от 10.11.2021</t>
  </si>
  <si>
    <t>PRD.002.100019449_COM006001</t>
  </si>
  <si>
    <t>AGR.08.000324</t>
  </si>
  <si>
    <t>СИН.04.18-47 от 08.10.2018г.</t>
  </si>
  <si>
    <t>PRD.002.100019451_COM011001</t>
  </si>
  <si>
    <t>AGR.15.002874</t>
  </si>
  <si>
    <t>ОТХ 14/16-А от 21.03.16г.</t>
  </si>
  <si>
    <t>PRD.002.100019452_COM001000</t>
  </si>
  <si>
    <t>AGR.01.001332</t>
  </si>
  <si>
    <t>00031-11/G-H от 17.06.2022</t>
  </si>
  <si>
    <t>AGR.01.001370</t>
  </si>
  <si>
    <t>№ 00115-22/S-H от 04.07.2022</t>
  </si>
  <si>
    <t>PRD.002.100019452_COM007001</t>
  </si>
  <si>
    <t>AGR.09.001491</t>
  </si>
  <si>
    <t>УНС02/22-141 от 08.08.2022</t>
  </si>
  <si>
    <t>PRD.002.100019452_COM010001</t>
  </si>
  <si>
    <t>AGR.14.000466</t>
  </si>
  <si>
    <t>Договор №00065-23S-H от 06.02.2023</t>
  </si>
  <si>
    <t>PRD.002.100019452_COM011001</t>
  </si>
  <si>
    <t>AGR.15.003035</t>
  </si>
  <si>
    <t>Кред. дог. №4513 от 11.08.2014</t>
  </si>
  <si>
    <t>AGR.15.005622</t>
  </si>
  <si>
    <t>дог. пор-ва №4842-ПОР-4 от 09.06.2021</t>
  </si>
  <si>
    <t>AGR.15.006531</t>
  </si>
  <si>
    <t>СЗ02/22-513//00133-22/S-H от 05.09.2022</t>
  </si>
  <si>
    <t>AGR.15.006969</t>
  </si>
  <si>
    <t>СЗ02/22-763//00019-23/S-H от 19.12.2022</t>
  </si>
  <si>
    <t>PRD.002.100019452_COM016003</t>
  </si>
  <si>
    <t>AGR.41.000022</t>
  </si>
  <si>
    <t>PRD.002.100019475_COM011001</t>
  </si>
  <si>
    <t>AGR.15.000064</t>
  </si>
  <si>
    <t>Договор купли-продажи № б/н от 07.04.2018 г.</t>
  </si>
  <si>
    <t>AGR.15.000065</t>
  </si>
  <si>
    <t>Договор купли-продажи № б/н от 07.04.2018 г. (99)</t>
  </si>
  <si>
    <t>PRD.002.100019478_COM011001</t>
  </si>
  <si>
    <t>AGR.15.000066</t>
  </si>
  <si>
    <t>Договор купли-продажи б/н от 07.04.2018 г.</t>
  </si>
  <si>
    <t>PRD.002.100019482_COM006001</t>
  </si>
  <si>
    <t>AGR.08.000253</t>
  </si>
  <si>
    <t>Договор №СИН-ТЛ 01/11-018 от 01.11.2018</t>
  </si>
  <si>
    <t>PRD.002.100019482_COM011001</t>
  </si>
  <si>
    <t>AGR.15.001506</t>
  </si>
  <si>
    <t>№ СЗ02/19-260 от 25.06.2019</t>
  </si>
  <si>
    <t>AGR.15.002709</t>
  </si>
  <si>
    <t>СЗ02/20-76 от 13.02.2020</t>
  </si>
  <si>
    <t>PRD.002.100019484_COM011001</t>
  </si>
  <si>
    <t>AGR.15.000074</t>
  </si>
  <si>
    <t>СЗ02/18-186 от 08.06.2018г.</t>
  </si>
  <si>
    <t>AGR.15.000385</t>
  </si>
  <si>
    <t>СЗ02/18-310 от 01.08.2018г. (старый)</t>
  </si>
  <si>
    <t>AGR.15.000794</t>
  </si>
  <si>
    <t>СЗ02/18-432 от 30.11.2018г.</t>
  </si>
  <si>
    <t>AGR.15.002930</t>
  </si>
  <si>
    <t>СЗ02/20-154 от 20.03.2020г.</t>
  </si>
  <si>
    <t>AGR.15.002968</t>
  </si>
  <si>
    <t>СЗ02/20-203 от 29.04.2020г</t>
  </si>
  <si>
    <t>AGR.15.003215</t>
  </si>
  <si>
    <t>СЗ02/20-117 (Водопровод в Бородинске)</t>
  </si>
  <si>
    <t>AGR.15.003421</t>
  </si>
  <si>
    <t>СЗ02/20-348 от 31.08.2020г.</t>
  </si>
  <si>
    <t>AGR.15.004365</t>
  </si>
  <si>
    <t>СЗ02/21-213 от 19.04.2021</t>
  </si>
  <si>
    <t>AGR.15.006197</t>
  </si>
  <si>
    <t>Договор №СЗ02/21-583 от 20.10.2021</t>
  </si>
  <si>
    <t>PRD.002.100019485_COM011001</t>
  </si>
  <si>
    <t>AGR.15.001765</t>
  </si>
  <si>
    <t>СЗ02/19-387 от 23.08.2019г.</t>
  </si>
  <si>
    <t>AGR.15.005274</t>
  </si>
  <si>
    <t>Договор №СЗ02/21-666 от 29.11.2021г.</t>
  </si>
  <si>
    <t>AGR.15.006834</t>
  </si>
  <si>
    <t>Счет №94 от 09.12.2022</t>
  </si>
  <si>
    <t>AGR.15.007997</t>
  </si>
  <si>
    <t>СЗ02/23-638 от 22.11.2023</t>
  </si>
  <si>
    <t>PRD.002.100019495_COM007001</t>
  </si>
  <si>
    <t>AGR.09.000393</t>
  </si>
  <si>
    <t>Договор № 34/ПРМ-2019 от 18.01.2019</t>
  </si>
  <si>
    <t>PRD.002.100019496_COM005001</t>
  </si>
  <si>
    <t>AGR.07.000521</t>
  </si>
  <si>
    <t>КН02/19-17//КН-02/19-185 от 01.01.2019</t>
  </si>
  <si>
    <t>AGR.07.000848</t>
  </si>
  <si>
    <t>КН02/20-56 от 01.01.2020 г.</t>
  </si>
  <si>
    <t>AGR.07.001317</t>
  </si>
  <si>
    <t>КН02/21-47 от 01.01.2021г</t>
  </si>
  <si>
    <t>PRD.002.100019497_COM010001</t>
  </si>
  <si>
    <t>AGR.14.000266</t>
  </si>
  <si>
    <t>Договор на оказание услуг по охране объекта пцо</t>
  </si>
  <si>
    <t>AGR.14.000333</t>
  </si>
  <si>
    <t>Договор № НГПТ/18.12.2020 пцо</t>
  </si>
  <si>
    <t>AGR.14.000528</t>
  </si>
  <si>
    <t>Договор № НГПТ/01.01.24</t>
  </si>
  <si>
    <t>PRD.002.100019498_COM007001</t>
  </si>
  <si>
    <t>AGR.09.001495</t>
  </si>
  <si>
    <t>PRD.002.100019511_COM014002</t>
  </si>
  <si>
    <t>AGR.32.000256</t>
  </si>
  <si>
    <t>Договор № КН-33/2021 от 01.06.2021г</t>
  </si>
  <si>
    <t>AGR.32.000299</t>
  </si>
  <si>
    <t>Договор № КН-68/2021 от 23.08.2021</t>
  </si>
  <si>
    <t>AGR.32.000395</t>
  </si>
  <si>
    <t>КН-107/2022 от 21.11.2022.</t>
  </si>
  <si>
    <t>AGR.32.000441</t>
  </si>
  <si>
    <t>Договор № КН/23-22 от 21.03.2023г</t>
  </si>
  <si>
    <t>PRD.002.100019518_COM005001</t>
  </si>
  <si>
    <t>AGR.07.000594</t>
  </si>
  <si>
    <t>КН02/19-139 от 18.02.2019</t>
  </si>
  <si>
    <t>AGR.07.001049</t>
  </si>
  <si>
    <t>КН02/20-55 от 01.01.2020</t>
  </si>
  <si>
    <t>AGR.07.001294</t>
  </si>
  <si>
    <t>КН02/21-45 от 01.01.2021г</t>
  </si>
  <si>
    <t>AGR.07.001587</t>
  </si>
  <si>
    <t>КН02/22-45 от 01.01.2022г</t>
  </si>
  <si>
    <t>PRD.002.100019520_COM002019</t>
  </si>
  <si>
    <t>AGR.03.000343</t>
  </si>
  <si>
    <t>Договор на выполнение работ по ремонту печи трубчатой блочно</t>
  </si>
  <si>
    <t>AGR.03.000453</t>
  </si>
  <si>
    <t>Договор на выполнение работ по замене змеевиков путевых подо</t>
  </si>
  <si>
    <t>AGR.03.000635</t>
  </si>
  <si>
    <t>Договор № 33960-00/22-922/ХМФ (Д006722) от 01.06.2022 г.</t>
  </si>
  <si>
    <t>PRD.002.100019520_COM007001</t>
  </si>
  <si>
    <t>AGR.09.000369</t>
  </si>
  <si>
    <t>Договор поставки № 33960-00/19-443/ХМФ от 11.03.19</t>
  </si>
  <si>
    <t>PRD.002.100019520_COM011001</t>
  </si>
  <si>
    <t>AGR.15.005628</t>
  </si>
  <si>
    <t>СЗ02/22-81 от 14.02.2022</t>
  </si>
  <si>
    <t>PRD.002.100019523_COM011001</t>
  </si>
  <si>
    <t>AGR.15.001206</t>
  </si>
  <si>
    <t>СЗ02/19-107 от 02.04.2019г.</t>
  </si>
  <si>
    <t>PRD.002.100019524_COM011001</t>
  </si>
  <si>
    <t>AGR.15.000198</t>
  </si>
  <si>
    <t>№ 14/01-35/СЗ02/18-79 от 12.03.2018 г.</t>
  </si>
  <si>
    <t>AGR.15.000730</t>
  </si>
  <si>
    <t>14/05-148/СЗ02/18-465 от 11.12.2018</t>
  </si>
  <si>
    <t>AGR.15.000812</t>
  </si>
  <si>
    <t>14/05-107/СЗ02/18-408 от 02.11.2018г.</t>
  </si>
  <si>
    <t>AGR.15.001432</t>
  </si>
  <si>
    <t>14/05-89 от 30.05.2019/СЗ02/19-235 от 17.06.2019</t>
  </si>
  <si>
    <t>AGR.15.001433</t>
  </si>
  <si>
    <t>14/05-88 от 30.05.2019/СЗ02/19-234 от 17.06.2019</t>
  </si>
  <si>
    <t>AGR.15.001434</t>
  </si>
  <si>
    <t>14/05-87 от 30.05.2019/СЗ02/19-233 от 17.06.2019</t>
  </si>
  <si>
    <t>AGR.15.001435</t>
  </si>
  <si>
    <t>14/05-92 от 30.05.2019/СЗ02/19-232 от 17.06.2019</t>
  </si>
  <si>
    <t>AGR.15.001436</t>
  </si>
  <si>
    <t>14/05-94 от 30.05.2019/СЗ02/19-231 от 17.06.2019</t>
  </si>
  <si>
    <t>AGR.15.001437</t>
  </si>
  <si>
    <t>14/05-93 от 30.05.2019/СЗ02/19-230 от 17.06.2019</t>
  </si>
  <si>
    <t>AGR.15.001438</t>
  </si>
  <si>
    <t>14/05-95 от 30.05.2019/СЗ02/19-229 от 17.06.2019</t>
  </si>
  <si>
    <t>AGR.15.001439</t>
  </si>
  <si>
    <t>14/05-90 от 30.05.2019/СЗ02/19-228 от 17.06.2019</t>
  </si>
  <si>
    <t>AGR.15.001440</t>
  </si>
  <si>
    <t>14/05-91 от 30.05.2019/СЗ02/19-227 от 17.06.2019</t>
  </si>
  <si>
    <t>AGR.15.001441</t>
  </si>
  <si>
    <t>14/05-97 от 30.05.2019/СЗ02/19-226 от 17.06.2019</t>
  </si>
  <si>
    <t>AGR.15.001567</t>
  </si>
  <si>
    <t>14/05-117/СЗ02/19-288 от 04.07.2019</t>
  </si>
  <si>
    <t>AGR.15.001568</t>
  </si>
  <si>
    <t>14/05-116/СЗ02/19-289 от 04.07.2019</t>
  </si>
  <si>
    <t>AGR.15.001668</t>
  </si>
  <si>
    <t>14/05-82/СЗ02/19-341 от 27.05.2019</t>
  </si>
  <si>
    <t>AGR.15.001826</t>
  </si>
  <si>
    <t>14/05-142/СЗ02/19-429 от 12.09.2019</t>
  </si>
  <si>
    <t>AGR.15.002131</t>
  </si>
  <si>
    <t>14/05-178 от 22.10.2019г/СЗ02/19-558 от 18.11.2019</t>
  </si>
  <si>
    <t>AGR.15.002132</t>
  </si>
  <si>
    <t>14/05-166 от 01.10.2019г/СЗ02/19-559 от 18.11.2019</t>
  </si>
  <si>
    <t>AGR.15.002639</t>
  </si>
  <si>
    <t>14/05-24/СЗ02/20-162 от 04.03.2020</t>
  </si>
  <si>
    <t>AGR.15.002887</t>
  </si>
  <si>
    <t>14/05-48 от 20.04.2020/СЗ02/20-215 от 13.05.2020</t>
  </si>
  <si>
    <t>AGR.15.002908</t>
  </si>
  <si>
    <t>14/05-58 от 25.05.2020</t>
  </si>
  <si>
    <t>AGR.15.002909</t>
  </si>
  <si>
    <t>14/05-60 от 25.05.2020</t>
  </si>
  <si>
    <t>AGR.15.002945</t>
  </si>
  <si>
    <t>14/05-59 от 25.05.2020/ СЗ02/20-244 от 02.06.2020</t>
  </si>
  <si>
    <t>AGR.15.002946</t>
  </si>
  <si>
    <t>14/05-61 от 25.05.2020/СЗ02/20-245 от 02.06.2020</t>
  </si>
  <si>
    <t>AGR.15.003030</t>
  </si>
  <si>
    <t>14/05-94 от 26.06.2020г./СЗ02/20-273 от 06.07.2020г.</t>
  </si>
  <si>
    <t>AGR.15.003032</t>
  </si>
  <si>
    <t>14/05-58/СЗ02/20-239 от 25.05.2020</t>
  </si>
  <si>
    <t>AGR.15.003111</t>
  </si>
  <si>
    <t>СЗ02/20-162 от 27.03.2020</t>
  </si>
  <si>
    <t>AGR.15.003754</t>
  </si>
  <si>
    <t>14/05-03 от 21.01.2021/СЗ02/21-25</t>
  </si>
  <si>
    <t>AGR.15.003755</t>
  </si>
  <si>
    <t>14/05-02 от 21.01.2021/СЗ02/21-26</t>
  </si>
  <si>
    <t>AGR.15.003756</t>
  </si>
  <si>
    <t>14/05-04 от 21.01.2021/СЗ02/21-27</t>
  </si>
  <si>
    <t>AGR.15.004101</t>
  </si>
  <si>
    <t>14/05-37/СЗ02/21-208 от 06.04.2021</t>
  </si>
  <si>
    <t>AGR.15.004102</t>
  </si>
  <si>
    <t>14/05-38/СЗ02/21-207 от 06.04.2021</t>
  </si>
  <si>
    <t>AGR.15.004209</t>
  </si>
  <si>
    <t>14/05-05 от 21.01.2021/СЗ02/21-182 от 06.04.2021</t>
  </si>
  <si>
    <t>AGR.15.004994</t>
  </si>
  <si>
    <t>14/05-103 от 14.09.2021</t>
  </si>
  <si>
    <t>AGR.15.005029</t>
  </si>
  <si>
    <t>14/05-103/СЗ02/21-527 от 14.09.2021</t>
  </si>
  <si>
    <t>AGR.15.005663</t>
  </si>
  <si>
    <t>14/05-09 от 10.02.2022/СЗ02/22-92 от 16.02.2022</t>
  </si>
  <si>
    <t>AGR.15.005940</t>
  </si>
  <si>
    <t>14/05-33 от 08.04.2022/СЗ02/22-213 от 15.04.2022</t>
  </si>
  <si>
    <t>AGR.15.005941</t>
  </si>
  <si>
    <t>14/05-10 от 10.02.2022/СЗ02/22-207 от 15.04.2022</t>
  </si>
  <si>
    <t>AGR.15.006109</t>
  </si>
  <si>
    <t>14/05-47 от 18.05.2022/СЗ02/22-325</t>
  </si>
  <si>
    <t>AGR.15.006142</t>
  </si>
  <si>
    <t>14/05-56 от 30.05.2022/СЗ02/22-335 от 08.06.2022</t>
  </si>
  <si>
    <t>AGR.15.006201</t>
  </si>
  <si>
    <t>СЗ02/22-372//14/05-62 от 16.06.2022</t>
  </si>
  <si>
    <t>AGR.15.006221</t>
  </si>
  <si>
    <t>СЗ02/22-375//14/05-66 от 04.07.2022</t>
  </si>
  <si>
    <t>AGR.15.006388</t>
  </si>
  <si>
    <t>СЗ02/22-457//14/05-75 от 02.08.2022</t>
  </si>
  <si>
    <t>AGR.15.006610</t>
  </si>
  <si>
    <t>СЗ02/22-583//14/05-96 от 06.10.2022</t>
  </si>
  <si>
    <t>AGR.15.007476</t>
  </si>
  <si>
    <t>СЗ02/23-305/14/05-32 от 16.05.2023</t>
  </si>
  <si>
    <t>AGR.15.007764</t>
  </si>
  <si>
    <t>СЗ02/23-456//14/05-70 от 29.08.2023</t>
  </si>
  <si>
    <t>AGR.15.007765</t>
  </si>
  <si>
    <t>СЗ02/23-458//14/05-77 от 29.08.2023</t>
  </si>
  <si>
    <t>AGR.15.007766</t>
  </si>
  <si>
    <t>СЗ02/23-459//14/05-74 от 29.08.2023</t>
  </si>
  <si>
    <t>AGR.15.007767</t>
  </si>
  <si>
    <t>СЗ02/23-460//14/05-73 от 29.08.2023</t>
  </si>
  <si>
    <t>AGR.15.007768</t>
  </si>
  <si>
    <t>СЗ02/23-461//14/05-68 от 29.08.2023</t>
  </si>
  <si>
    <t>AGR.15.007769</t>
  </si>
  <si>
    <t>СЗ02/23-462//14/05-69 от 29.08.2023</t>
  </si>
  <si>
    <t>AGR.15.007771</t>
  </si>
  <si>
    <t>СЗ02/23-463//14/05-75 от 29.08.2023</t>
  </si>
  <si>
    <t>AGR.15.007772</t>
  </si>
  <si>
    <t>СЗ02/23-464//14/05-76 от 29.08.2023</t>
  </si>
  <si>
    <t>AGR.15.007773</t>
  </si>
  <si>
    <t>СЗ02/23-467//14/05-72 от 29.08.2023</t>
  </si>
  <si>
    <t>AGR.15.007774</t>
  </si>
  <si>
    <t>СЗ02/23-468//14/05-71 от 29.08.2023</t>
  </si>
  <si>
    <t>AGR.15.007977</t>
  </si>
  <si>
    <t>СЗ02/23-589//14/05-102 от 24.10.2023</t>
  </si>
  <si>
    <t>AGR.15.007988</t>
  </si>
  <si>
    <t>СЗ02/23-630//14/05-101 от 24.10.2023</t>
  </si>
  <si>
    <t>AGR.15.008024</t>
  </si>
  <si>
    <t>СЗ02/23-658//14/05-70 от 29.08.2023</t>
  </si>
  <si>
    <t>AGR.15.008030</t>
  </si>
  <si>
    <t>СЗ02/23-670//14/05-106 от 23.11.2023</t>
  </si>
  <si>
    <t>AGR.15.008031</t>
  </si>
  <si>
    <t>СЗ02/23-669//14/05-107 от 23.11.2023</t>
  </si>
  <si>
    <t>AGR.15.008162</t>
  </si>
  <si>
    <t>СЗ02/24-8//14/05-126 от 29.12.2023</t>
  </si>
  <si>
    <t>AGR.15.008177</t>
  </si>
  <si>
    <t>СЗ02/24-12//14/05-01 от 09.01.2024</t>
  </si>
  <si>
    <t>PRD.002.100019525_COM011001</t>
  </si>
  <si>
    <t>AGR.15.002867</t>
  </si>
  <si>
    <t>СЗ04/18-7 от 01.01.2018г.</t>
  </si>
  <si>
    <t>AGR.15.003817</t>
  </si>
  <si>
    <t>СЗ04/18-7 от 01.01.2018 ДС №3</t>
  </si>
  <si>
    <t>AGR.15.005204</t>
  </si>
  <si>
    <t>на удаление</t>
  </si>
  <si>
    <t>AGR.15.007391</t>
  </si>
  <si>
    <t>СЗ02/23-214 от 01.01.2023</t>
  </si>
  <si>
    <t>AGR.15.007776</t>
  </si>
  <si>
    <t>СЗ02/23-445 от 01.09.2023</t>
  </si>
  <si>
    <t>PRD.002.100019527_COM006001</t>
  </si>
  <si>
    <t>AGR.08.000812</t>
  </si>
  <si>
    <t>договор СИН.02.19-138 от 01.05.2019г.</t>
  </si>
  <si>
    <t>AGR.08.001442</t>
  </si>
  <si>
    <t>договор СИН.02.20-133 от 10.06.2020</t>
  </si>
  <si>
    <t>AGR.08.002137</t>
  </si>
  <si>
    <t>СИН.02.21-280 от 11.11.2021</t>
  </si>
  <si>
    <t>PRD.002.100019534_COM007001</t>
  </si>
  <si>
    <t>AGR.09.001030</t>
  </si>
  <si>
    <t>AGR.09.001123</t>
  </si>
  <si>
    <t>AGR.09.001125</t>
  </si>
  <si>
    <t>PRD.002.100019535_COM011001</t>
  </si>
  <si>
    <t>AGR.15.000506</t>
  </si>
  <si>
    <t>СЗ02/17-213 от 17.10.2017г.</t>
  </si>
  <si>
    <t>PRD.002.100019536_COM011001</t>
  </si>
  <si>
    <t>AGR.15.000965</t>
  </si>
  <si>
    <t>СЗ02/18-386 от 31.10.2018г.</t>
  </si>
  <si>
    <t>AGR.15.002494</t>
  </si>
  <si>
    <t>C302/19-456 от 24.09.2019г.</t>
  </si>
  <si>
    <t>AGR.15.002606</t>
  </si>
  <si>
    <t>Счет №8/0000053 от 04.03.2020г.</t>
  </si>
  <si>
    <t>AGR.15.003715</t>
  </si>
  <si>
    <t>СЗ02/20-492 от 09.12.2020г.</t>
  </si>
  <si>
    <t>AGR.15.005629</t>
  </si>
  <si>
    <t>СЗ02/21-665 от 02.12.2021г.</t>
  </si>
  <si>
    <t>AGR.15.006849</t>
  </si>
  <si>
    <t>СЗ02/22-719 от 28.11.2022</t>
  </si>
  <si>
    <t>AGR.15.006855</t>
  </si>
  <si>
    <t>Счет № 9/0002922 от 12.12.2022</t>
  </si>
  <si>
    <t>AGR.15.006931</t>
  </si>
  <si>
    <t>СЗ02/22-683 от 17.11.2022</t>
  </si>
  <si>
    <t>AGR.15.007950</t>
  </si>
  <si>
    <t>СЗ02/23-566 от 24.10.2023</t>
  </si>
  <si>
    <t>PRD.002.100019538_COM011001</t>
  </si>
  <si>
    <t>AGR.15.000157</t>
  </si>
  <si>
    <t>СЗ02/18-225 от 01.07.2018 г</t>
  </si>
  <si>
    <t>AGR.15.000158</t>
  </si>
  <si>
    <t>AGR.15.000159</t>
  </si>
  <si>
    <t>СЗ02/18-225 от 01.07.2018</t>
  </si>
  <si>
    <t>AGR.15.000190</t>
  </si>
  <si>
    <t>Не использовать!!! № СЗ02/18-222 от 06.07.2018г.</t>
  </si>
  <si>
    <t>AGR.15.000318</t>
  </si>
  <si>
    <t>СЗ02/18-215//156357838326 от 28.06.2018</t>
  </si>
  <si>
    <t>AGR.15.001580</t>
  </si>
  <si>
    <t>СЗ02/19-266 от 26.06.19</t>
  </si>
  <si>
    <t>AGR.15.005063</t>
  </si>
  <si>
    <t>СЗ02/21-411 от 27.07.2021</t>
  </si>
  <si>
    <t>AGR.15.005064</t>
  </si>
  <si>
    <t>СЗ02/21-411</t>
  </si>
  <si>
    <t>AGR.15.005066</t>
  </si>
  <si>
    <t>AGR.15.005442</t>
  </si>
  <si>
    <t>СЗ02/18-215</t>
  </si>
  <si>
    <t>AGR.15.005876</t>
  </si>
  <si>
    <t>AGR.15.006905</t>
  </si>
  <si>
    <t>СЗ02/22-771 от 21.12.2022</t>
  </si>
  <si>
    <t>AGR.15.007158</t>
  </si>
  <si>
    <t>AGR.15.007966</t>
  </si>
  <si>
    <t>СЗ02/23-614//156359993851 от 14.11.2023</t>
  </si>
  <si>
    <t>PRD.002.100019539_COM011001</t>
  </si>
  <si>
    <t>AGR.15.000273</t>
  </si>
  <si>
    <t>Договор аренды части земельного участка № СЗ02/18-243 от 01.</t>
  </si>
  <si>
    <t>PRD.002.100019545_COM011001</t>
  </si>
  <si>
    <t>AGR.15.002870</t>
  </si>
  <si>
    <t>СЗ04/18-10 от 01.01.2018г.</t>
  </si>
  <si>
    <t>AGR.15.003852</t>
  </si>
  <si>
    <t>н/и Соглашение №СЗ02/21-54 от 01.12.2020</t>
  </si>
  <si>
    <t>AGR.15.004028</t>
  </si>
  <si>
    <t>Соглашение №СЗ02/21-54 от 01.12.2020</t>
  </si>
  <si>
    <t>PRD.002.100019546_COM005001</t>
  </si>
  <si>
    <t>AGR.07.000296</t>
  </si>
  <si>
    <t>КН06/18-208 от 18.12.18</t>
  </si>
  <si>
    <t>AGR.07.000755</t>
  </si>
  <si>
    <t>КН06/19-305 от 25.12.19</t>
  </si>
  <si>
    <t>AGR.07.001223</t>
  </si>
  <si>
    <t>КН06/21-03 от 01.01.21</t>
  </si>
  <si>
    <t>AGR.07.001519</t>
  </si>
  <si>
    <t>КН06/22-05 от 01.01.22</t>
  </si>
  <si>
    <t>PRD.002.100019548_COM007001</t>
  </si>
  <si>
    <t>AGR.09.000321</t>
  </si>
  <si>
    <t>УНС02/19-8 от 24.01.2019</t>
  </si>
  <si>
    <t>PRD.002.100019562_COM011001</t>
  </si>
  <si>
    <t>AGR.15.005071</t>
  </si>
  <si>
    <t>СЗ02/21-383 от 08.07.2021</t>
  </si>
  <si>
    <t>PRD.002.100019562_COM015001</t>
  </si>
  <si>
    <t>AGR.39.000054</t>
  </si>
  <si>
    <t>НС02/22-36 от 16.11.2022</t>
  </si>
  <si>
    <t>PRD.002.100019562_COM015002</t>
  </si>
  <si>
    <t>AGR.40.000025</t>
  </si>
  <si>
    <t>РО02/23-6 от 28.11.2023</t>
  </si>
  <si>
    <t>PRD.002.100019565_COM011001</t>
  </si>
  <si>
    <t>AGR.15.000831</t>
  </si>
  <si>
    <t>СЗ02/18-392 от 31.10.2018г.</t>
  </si>
  <si>
    <t>PRD.002.100019566_COM006001</t>
  </si>
  <si>
    <t>AGR.08.000361</t>
  </si>
  <si>
    <t>0266Д-18/СИН.02.18-425 от 28.12.2018г.</t>
  </si>
  <si>
    <t>AGR.08.000466</t>
  </si>
  <si>
    <t>0031Д-19/СМЭ-18215/01 от 01.03.2019г.</t>
  </si>
  <si>
    <t>AGR.08.001094</t>
  </si>
  <si>
    <t>0178Д-19/СМЭ-18215/01 от 07.11.2019г.</t>
  </si>
  <si>
    <t>AGR.08.001519</t>
  </si>
  <si>
    <t>1611Д-20/ГГЭ-24691/11-02 / СИН 02.20-195 от 31.08.2020г.</t>
  </si>
  <si>
    <t>AGR.08.001577</t>
  </si>
  <si>
    <t>2522Д-20/ГГЭ-25073/11-02 / СИН 04.20-31 от 02.11.2020г.</t>
  </si>
  <si>
    <t>AGR.08.002051</t>
  </si>
  <si>
    <t>2816Д-21/ГГЭ-28742/11-02//СИН.04.21-49 от 26.08.2021г.</t>
  </si>
  <si>
    <t>PRD.002.100019567_COM006001</t>
  </si>
  <si>
    <t>AGR.08.002889</t>
  </si>
  <si>
    <t>СИН.02.23-114 от 04.04.2023</t>
  </si>
  <si>
    <t>PRD.002.100019585_COM011001</t>
  </si>
  <si>
    <t>AGR.15.001626</t>
  </si>
  <si>
    <t>СЗ02/19-317 от 23.07.2019г.</t>
  </si>
  <si>
    <t>AGR.15.004612</t>
  </si>
  <si>
    <t>Договор № СЗ02/21-373 от 02.07.2021г.</t>
  </si>
  <si>
    <t>AGR.15.006073</t>
  </si>
  <si>
    <t>Договор №СЗ02/22-303 от 23.05.2022</t>
  </si>
  <si>
    <t>PRD.002.100019588_COM007001</t>
  </si>
  <si>
    <t>AGR.007.000000221</t>
  </si>
  <si>
    <t>70/2017/УНС02/18-8 от 23.01.2018</t>
  </si>
  <si>
    <t>AGR.09.000067</t>
  </si>
  <si>
    <t>УНС02/18-166 от 15.08.2018</t>
  </si>
  <si>
    <t>AGR.09.000407</t>
  </si>
  <si>
    <t>УНС02/19-97 от 07.05.2019</t>
  </si>
  <si>
    <t>PRD.002.100019597_COM002019</t>
  </si>
  <si>
    <t>AGR.03.000137</t>
  </si>
  <si>
    <t>№ Д00761800</t>
  </si>
  <si>
    <t>AGR.03.000877</t>
  </si>
  <si>
    <t>Договор подряда от 20.06.2023 г. №Д007223</t>
  </si>
  <si>
    <t>PRD.002.100019610_COM011001</t>
  </si>
  <si>
    <t>AGR.15.000020</t>
  </si>
  <si>
    <t>Договор подряда № СЗ02/18-324 от 10.06.2018г.</t>
  </si>
  <si>
    <t>AGR.15.000695</t>
  </si>
  <si>
    <t>Договор подряда № СЗ02/18-437 от 10.10.2018г.</t>
  </si>
  <si>
    <t>AGR.15.001759</t>
  </si>
  <si>
    <t>Договор подряда № СЗ02/19-364 от 26.07.2019</t>
  </si>
  <si>
    <t>AGR.15.001760</t>
  </si>
  <si>
    <t>Договор подряда СЗ02/19-364 от 26.07.2019</t>
  </si>
  <si>
    <t>AGR.15.002805</t>
  </si>
  <si>
    <t>СЗ02-18/135 от 28.02.2018 г.</t>
  </si>
  <si>
    <t>AGR.15.003153</t>
  </si>
  <si>
    <t>Договор подряда № СЗ02/20-104 от 03.03.2020</t>
  </si>
  <si>
    <t>AGR.15.003772</t>
  </si>
  <si>
    <t>СЗ02/20-524 от 17.12.2020</t>
  </si>
  <si>
    <t>AGR.15.004460</t>
  </si>
  <si>
    <t>СЗ02/21-108 от 03.03.2021</t>
  </si>
  <si>
    <t>AGR.15.006476</t>
  </si>
  <si>
    <t>СЗ02/22-418 от 26.07.2022</t>
  </si>
  <si>
    <t>AGR.15.006495</t>
  </si>
  <si>
    <t>СЗ02/22-350 от 14.06.2022</t>
  </si>
  <si>
    <t>AGR.15.006558</t>
  </si>
  <si>
    <t>СЗ02/22-477 от 01.07.2022</t>
  </si>
  <si>
    <t>AGR.15.006614</t>
  </si>
  <si>
    <t>СЗ02/22-589 от 10.10.2022</t>
  </si>
  <si>
    <t>AGR.15.006656</t>
  </si>
  <si>
    <t>СЗ02/22-622 от 31.10.2022</t>
  </si>
  <si>
    <t>AGR.15.007001</t>
  </si>
  <si>
    <t>СЗ02/23-2 от 20.01.2023</t>
  </si>
  <si>
    <t>AGR.15.007266</t>
  </si>
  <si>
    <t>СЗ02/23-174 от 01.04.2023</t>
  </si>
  <si>
    <t>AGR.15.007339</t>
  </si>
  <si>
    <t>СЗ02/23-208 от 25.04.2023</t>
  </si>
  <si>
    <t>AGR.15.007352</t>
  </si>
  <si>
    <t>СЗ02/23-258 от 17.05.2023</t>
  </si>
  <si>
    <t>AGR.15.007382</t>
  </si>
  <si>
    <t>СЗ02/23-269 от 23.05.2023</t>
  </si>
  <si>
    <t>AGR.15.007553</t>
  </si>
  <si>
    <t>СЗ02/23-346 от 05.07.2023</t>
  </si>
  <si>
    <t>AGR.15.007567</t>
  </si>
  <si>
    <t>СЗ02/23-363 от 14.07.2023</t>
  </si>
  <si>
    <t>AGR.15.007871</t>
  </si>
  <si>
    <t>СЗ02/23-550 от 17.10.2023</t>
  </si>
  <si>
    <t>AGR.15.008004</t>
  </si>
  <si>
    <t>СЗ02/23-640 от 20.11.2023</t>
  </si>
  <si>
    <t>AGR.15.008051</t>
  </si>
  <si>
    <t>СЗ02/23-659 от 01.12.2023</t>
  </si>
  <si>
    <t>AGR.15.008222</t>
  </si>
  <si>
    <t>СЗ02/24-40 от 31.01.2024</t>
  </si>
  <si>
    <t>PRD.002.100019610_COM015001</t>
  </si>
  <si>
    <t>AGR.39.000069</t>
  </si>
  <si>
    <t>НС02/23-18 от 11.07.2023</t>
  </si>
  <si>
    <t>PRD.002.100019616_COM010001</t>
  </si>
  <si>
    <t>AGR.14.000267</t>
  </si>
  <si>
    <t>Договор оказания услуг по ремонту оргтехники б.н. от 26.03.2</t>
  </si>
  <si>
    <t>AGR.14.000514</t>
  </si>
  <si>
    <t>Договор поставки от 02.10.2023</t>
  </si>
  <si>
    <t>PRD.002.100019617_COM011001</t>
  </si>
  <si>
    <t>AGR.15.000160</t>
  </si>
  <si>
    <t>141-ПК-18/СЗ02/18-227 от 11.07.2018</t>
  </si>
  <si>
    <t>AGR.15.002808</t>
  </si>
  <si>
    <t>Протокол № 9</t>
  </si>
  <si>
    <t>AGR.15.007027</t>
  </si>
  <si>
    <t>СЗ02/23-45//2951 от 03.02.2023</t>
  </si>
  <si>
    <t>PRD.002.100019623_COM001000</t>
  </si>
  <si>
    <t>AGR.01.001872</t>
  </si>
  <si>
    <t>НФ02/23-92 от 17.08.2023</t>
  </si>
  <si>
    <t>PRD.002.100019623_COM011001</t>
  </si>
  <si>
    <t>AGR.15.007926</t>
  </si>
  <si>
    <t>СЗ02/23-569//3136/08/23/TS от 20.09.2023</t>
  </si>
  <si>
    <t>PRD.002.100019628_COM011001</t>
  </si>
  <si>
    <t>AGR.15.006177</t>
  </si>
  <si>
    <t>PRD.002.100019632_COM009001</t>
  </si>
  <si>
    <t>AGR.13.000051</t>
  </si>
  <si>
    <t>Договор №64/18-в от 12.04.2018</t>
  </si>
  <si>
    <t>AGR.13.000158</t>
  </si>
  <si>
    <t>Договор №99/18-в от 29.06.2018</t>
  </si>
  <si>
    <t>AGR.13.000205</t>
  </si>
  <si>
    <t>Договор поставки №165/18-в от 19.10.2018</t>
  </si>
  <si>
    <t>AGR.13.000206</t>
  </si>
  <si>
    <t>Договор поставки №166/18-в от 19.10.2018</t>
  </si>
  <si>
    <t>AGR.13.000423</t>
  </si>
  <si>
    <t>СИБ32/19-в от 01.03.2019г.</t>
  </si>
  <si>
    <t>AGR.13.000662</t>
  </si>
  <si>
    <t>СИБ117/19-в от 10.07.2019г.</t>
  </si>
  <si>
    <t>AGR.13.000802</t>
  </si>
  <si>
    <t>Договор №СИБ 263/19-в от 14.01.2020</t>
  </si>
  <si>
    <t>AGR.13.001038</t>
  </si>
  <si>
    <t>Договор №СИБ36/20-в от 18.03.2020</t>
  </si>
  <si>
    <t>AGR.13.001039</t>
  </si>
  <si>
    <t>Договор №СИБ76/20-в от 10.07.2020</t>
  </si>
  <si>
    <t>AGR.13.001127</t>
  </si>
  <si>
    <t>Договор №СИБ 116/20-в от 23.09.2020</t>
  </si>
  <si>
    <t>AGR.13.001269</t>
  </si>
  <si>
    <t>Договор №СИБ 42/21-в от 14.04.2021</t>
  </si>
  <si>
    <t>AGR.13.001655</t>
  </si>
  <si>
    <t>Договор №СИБ 35/22-в от 05.04.2022</t>
  </si>
  <si>
    <t>AGR.13.001889</t>
  </si>
  <si>
    <t>Договор №СИБ7/23-в от 27.01.2023</t>
  </si>
  <si>
    <t>AGR.13.001973</t>
  </si>
  <si>
    <t>Договор №СИБ55/23-в от 02.06.2023</t>
  </si>
  <si>
    <t>PRD.002.100019633_COM009001</t>
  </si>
  <si>
    <t>AGR.13.000136</t>
  </si>
  <si>
    <t>40ПО/2018 от 18.05.2018г.</t>
  </si>
  <si>
    <t>AGR.13.000473</t>
  </si>
  <si>
    <t>Договор №1П/ОПО/2019//СИБ4/19-в от 11.01.2019</t>
  </si>
  <si>
    <t>AGR.13.001266</t>
  </si>
  <si>
    <t>Договор №20/21-в от 26.02.2021</t>
  </si>
  <si>
    <t>AGR.13.001692</t>
  </si>
  <si>
    <t>Договор №СИБ39/22-в от 06.04.2022 /СИБ-185П/2022</t>
  </si>
  <si>
    <t>AGR.13.001981</t>
  </si>
  <si>
    <t>Договор №СИБ19/23-в от 16.02.2023</t>
  </si>
  <si>
    <t>PRD.002.100019637_COM011001</t>
  </si>
  <si>
    <t>AGR.15.001741</t>
  </si>
  <si>
    <t>Счет №7 от 19.08.2019г.</t>
  </si>
  <si>
    <t>AGR.15.003977</t>
  </si>
  <si>
    <t>Счет №8 от 16.03.2021г.</t>
  </si>
  <si>
    <t>PRD.002.100019638_COM011001</t>
  </si>
  <si>
    <t>AGR.15.002438</t>
  </si>
  <si>
    <t>PRD.002.100019642_COM011001</t>
  </si>
  <si>
    <t>AGR.15.001430</t>
  </si>
  <si>
    <t>СЗ02/19-194 от 31.05.2019</t>
  </si>
  <si>
    <t>AGR.15.002275</t>
  </si>
  <si>
    <t>СЗ02/19-611 от 25.12.2019</t>
  </si>
  <si>
    <t>AGR.15.003797</t>
  </si>
  <si>
    <t>СЗ02/21-59 от 05.02.2021</t>
  </si>
  <si>
    <t>AGR.15.005512</t>
  </si>
  <si>
    <t>СЗ02/22-1/УТ0033985 от 10.01.2022</t>
  </si>
  <si>
    <t>AGR.15.007225</t>
  </si>
  <si>
    <t>СЗ02/23-172//УТ0036561 от 04.04.2023</t>
  </si>
  <si>
    <t>AGR.15.007494</t>
  </si>
  <si>
    <t>СЗ02/23-322/УТ0036869 от 22.06.2023</t>
  </si>
  <si>
    <t>PRD.002.100019646_COM005001</t>
  </si>
  <si>
    <t>AGR.07.002034</t>
  </si>
  <si>
    <t>КН 06/23-09</t>
  </si>
  <si>
    <t>PRD.002.100019646_COM010001</t>
  </si>
  <si>
    <t>AGR.14.000208</t>
  </si>
  <si>
    <t>Договор №10-2020 от 26.02.2020</t>
  </si>
  <si>
    <t>AGR.14.000348</t>
  </si>
  <si>
    <t>Договор № 15-2021 от 25.03.21</t>
  </si>
  <si>
    <t>AGR.14.000410</t>
  </si>
  <si>
    <t>Договор № 07-2022 от 11.03.2022 г.</t>
  </si>
  <si>
    <t>PRD.002.100019650_COM007001</t>
  </si>
  <si>
    <t>AGR.09.000008</t>
  </si>
  <si>
    <t>УНС02/18-127 от 26.06.2018</t>
  </si>
  <si>
    <t>AGR.09.000476</t>
  </si>
  <si>
    <t>УНС02/19-163 от 11.07.2019</t>
  </si>
  <si>
    <t>PRD.002.100019660_COM010001</t>
  </si>
  <si>
    <t>AGR.14.000002</t>
  </si>
  <si>
    <t>Дополнительное соглашение № 1 от 15.05.2018 к договору № 1/2</t>
  </si>
  <si>
    <t>AGR.14.000018</t>
  </si>
  <si>
    <t>договор 1/2018 от 06.04.2018</t>
  </si>
  <si>
    <t>AGR.14.000053</t>
  </si>
  <si>
    <t>Договор № 1/9-2018 от 22.10.2018 маркш.сопровождение</t>
  </si>
  <si>
    <t>AGR.14.000064</t>
  </si>
  <si>
    <t>договор 1/9-2018 от 22.10.2018</t>
  </si>
  <si>
    <t>AGR.14.000107</t>
  </si>
  <si>
    <t>Дополнительное соглашение № 1 от 18.02.2019 к договору № 1/9</t>
  </si>
  <si>
    <t>AGR.14.000181</t>
  </si>
  <si>
    <t>Дополнительное соглашение № 2 от 01.11.2019 к договору № 1/2</t>
  </si>
  <si>
    <t>AGR.14.000516</t>
  </si>
  <si>
    <t>договор НГПТ/28.09.23 от 28.09.2023</t>
  </si>
  <si>
    <t>PRD.002.100019661_COM002019</t>
  </si>
  <si>
    <t>AGR.03.000465</t>
  </si>
  <si>
    <t>Договор поставки № Д011621 от 30.09.2021 г.</t>
  </si>
  <si>
    <t>PRD.002.100019663_COM009001</t>
  </si>
  <si>
    <t>AGR.13.000339</t>
  </si>
  <si>
    <t>Договор №176/18-в от 01.11.2018г.</t>
  </si>
  <si>
    <t>AGR.13.000822</t>
  </si>
  <si>
    <t>Договор №СИБ189/19-в от 01.12.2019</t>
  </si>
  <si>
    <t>AGR.13.001182</t>
  </si>
  <si>
    <t>Договор №СИБ157/20-в от 01.12.2020</t>
  </si>
  <si>
    <t>AGR.13.001864</t>
  </si>
  <si>
    <t>Договор №СИБ136/22-в от 31.10.2022</t>
  </si>
  <si>
    <t>PRD.002.100019664_COM009001</t>
  </si>
  <si>
    <t>AGR.13.000309</t>
  </si>
  <si>
    <t>договор №195/18-в от 01.12.2018г.</t>
  </si>
  <si>
    <t>AGR.13.000314</t>
  </si>
  <si>
    <t>договор №</t>
  </si>
  <si>
    <t>AGR.13.000818</t>
  </si>
  <si>
    <t>Договор №СИБ206/19-в от 13.12.2019</t>
  </si>
  <si>
    <t>PRD.002.100019666_COM014002</t>
  </si>
  <si>
    <t>AGR.32.000068</t>
  </si>
  <si>
    <t>Договор КН-3/2021 от 11.01.2021</t>
  </si>
  <si>
    <t>PRD.002.100019671_COM011001</t>
  </si>
  <si>
    <t>AGR.15.001002</t>
  </si>
  <si>
    <t>PRD.002.100019678_COM009001</t>
  </si>
  <si>
    <t>AGR.013.000001815</t>
  </si>
  <si>
    <t>Договор подряда №386/17-в от 09.10.2017</t>
  </si>
  <si>
    <t>AGR.13.000369</t>
  </si>
  <si>
    <t>Договор подряда №14/19-в от 22.01.2019г.</t>
  </si>
  <si>
    <t>PRD.002.100019685_COM002019</t>
  </si>
  <si>
    <t>AGR.03.000394</t>
  </si>
  <si>
    <t>Договор поставки №403 от 29.04.2021 г.</t>
  </si>
  <si>
    <t>PRD.002.100019688_COM011001</t>
  </si>
  <si>
    <t>AGR.15.000289</t>
  </si>
  <si>
    <t>СЗ02/18-280 от 20.08.2018г.</t>
  </si>
  <si>
    <t>PRD.002.100019689_COM006001</t>
  </si>
  <si>
    <t>AGR.08.000343</t>
  </si>
  <si>
    <t>договор поставки №СИН.02.18-412</t>
  </si>
  <si>
    <t>AGR.08.000453</t>
  </si>
  <si>
    <t>договор №СИН.02.18-412 возврат</t>
  </si>
  <si>
    <t>PRD.002.100019693_COM005001</t>
  </si>
  <si>
    <t>AGR.07.000197</t>
  </si>
  <si>
    <t>Постановление № 107 от 09.08.2018 года</t>
  </si>
  <si>
    <t>AGR.07.000407</t>
  </si>
  <si>
    <t>Постановление № 117 от 27.03.2019 года</t>
  </si>
  <si>
    <t>AGR.07.001161</t>
  </si>
  <si>
    <t>Государственная пошлина за выдачу лицензии (дополнения к лиц</t>
  </si>
  <si>
    <t>AGR.07.001655</t>
  </si>
  <si>
    <t>Решение суда Дело № А29-2737/2022 от 19.05.2022</t>
  </si>
  <si>
    <t>AGR.07.002101</t>
  </si>
  <si>
    <t>PRD.002.100019693_COM010001</t>
  </si>
  <si>
    <t>AGR.014.000000757</t>
  </si>
  <si>
    <t>Договор аренды №С0990526/31/12-А3 от 26.07.2012</t>
  </si>
  <si>
    <t>AGR.014.000000758</t>
  </si>
  <si>
    <t>Договор аренды №С0990526/33/12-А3 от 26.07.2012</t>
  </si>
  <si>
    <t>AGR.014.000000761</t>
  </si>
  <si>
    <t>Договор аренды №С0990526/10/08-АЗ от 17.03.2008</t>
  </si>
  <si>
    <t>AGR.14.000033</t>
  </si>
  <si>
    <t>Договор аренды №С0990526/09/17-А3 от 11.04.2017</t>
  </si>
  <si>
    <t>AGR.14.000268</t>
  </si>
  <si>
    <t>AGR.14.000269</t>
  </si>
  <si>
    <t>AGR.14.000270</t>
  </si>
  <si>
    <t>Договор аренды №С0990526/05/12-А3 от 27.02.2012</t>
  </si>
  <si>
    <t>AGR.14.000271</t>
  </si>
  <si>
    <t>AGR.14.000380</t>
  </si>
  <si>
    <t>PRD.002.100019693_COM014002</t>
  </si>
  <si>
    <t>AGR.32.000004</t>
  </si>
  <si>
    <t>Договор водопользования 11-03.05.02.001-Р-ДЗВО-С-2015-03062/</t>
  </si>
  <si>
    <t>AGR.32.000005</t>
  </si>
  <si>
    <t>Договор №С0990530/15/21 от 04.03.2021</t>
  </si>
  <si>
    <t>AGR.32.000006</t>
  </si>
  <si>
    <t>Договор №С0990530/07/19-АЗ от 16.01.2019г.</t>
  </si>
  <si>
    <t>AGR.32.000007</t>
  </si>
  <si>
    <t>Договор №С0990530/110/16-АЗ от 05.07.2016 г.</t>
  </si>
  <si>
    <t>AGR.32.000008</t>
  </si>
  <si>
    <t>Договор №С0990530/109/16-АЗ от 05.07.2016 г.</t>
  </si>
  <si>
    <t>AGR.32.000011</t>
  </si>
  <si>
    <t>Договор водопользования 11-03.05.02.001-Р-ДЗВО-С-2012-01060/</t>
  </si>
  <si>
    <t>AGR.32.000253</t>
  </si>
  <si>
    <t>Договор №С0990530/15/08-АЗ от 07.07.2008 г.</t>
  </si>
  <si>
    <t>AGR.32.000261</t>
  </si>
  <si>
    <t>Договор №С0990530/10/22-АЗ от 24.02.2022 г.</t>
  </si>
  <si>
    <t>AGR.32.000303</t>
  </si>
  <si>
    <t>Договор № С0990530-10-22-АЗ от 24.02.2022</t>
  </si>
  <si>
    <t>AGR.32.000408</t>
  </si>
  <si>
    <t>AGR.32.000440</t>
  </si>
  <si>
    <t>Служебная записка №118 от 04.05.2023 Об оплате госпошлины</t>
  </si>
  <si>
    <t>PRD.002.100019693_COM014003</t>
  </si>
  <si>
    <t>AGR.33.000125</t>
  </si>
  <si>
    <t>Договор аренды земли №C0990530/109/19-АЗ от 22.07.2019 г.</t>
  </si>
  <si>
    <t>AGR.33.000126</t>
  </si>
  <si>
    <t>Договор аренды земли №С0990530/207/15-АЗ от 23.12.2015г.</t>
  </si>
  <si>
    <t>AGR.33.000127</t>
  </si>
  <si>
    <t>Договор аренды земли №С0990530/136/18-АЗ от 26.09.2018 г.</t>
  </si>
  <si>
    <t>AGR.33.000128</t>
  </si>
  <si>
    <t>Договор аренды земли №С0990530/11/09-АЗ от 16.03.2009 г.</t>
  </si>
  <si>
    <t>AGR.33.000181</t>
  </si>
  <si>
    <t>Служебная записка №160 от 08.06.2023 Об оплате госпошлины</t>
  </si>
  <si>
    <t>PRD.002.100019693_COM014004</t>
  </si>
  <si>
    <t>AGR.35.000019</t>
  </si>
  <si>
    <t>Договор аренды С0990517/29/20-А3 от 19.06.2020</t>
  </si>
  <si>
    <t>AGR.35.000029</t>
  </si>
  <si>
    <t>Договор аренды №С0990503/08/20-АЗ от 05.06.2020 г.</t>
  </si>
  <si>
    <t>PRD.002.100019693_COM014008</t>
  </si>
  <si>
    <t>AGR.37.000018</t>
  </si>
  <si>
    <t>Договор №С0990530/07/09-АЗ от 03.03.2009 г.</t>
  </si>
  <si>
    <t>AGR.37.000019</t>
  </si>
  <si>
    <t>С0990530/07/19-АЗ от 16.01.2019 г.</t>
  </si>
  <si>
    <t>AGR.37.000020</t>
  </si>
  <si>
    <t>Договор №С0990530/58/19-АЗ от 25.04.2019 г.</t>
  </si>
  <si>
    <t>AGR.37.000021</t>
  </si>
  <si>
    <t>Договор №С0990530/112/19 от 22.07.2019 г.</t>
  </si>
  <si>
    <t>AGR.37.000022</t>
  </si>
  <si>
    <t>Договор №C0990530/075/11-АЗ от 12.12.2011</t>
  </si>
  <si>
    <t>AGR.37.000023</t>
  </si>
  <si>
    <t>Договор № C0990530/087/12-АЗ от 08.10.2012</t>
  </si>
  <si>
    <t>AGR.37.000024</t>
  </si>
  <si>
    <t>AGR.37.000025</t>
  </si>
  <si>
    <t>AGR.37.000026</t>
  </si>
  <si>
    <t>Договор №С0990530/59/19-АЗ от 25.04.2019 г.</t>
  </si>
  <si>
    <t>AGR.37.000027</t>
  </si>
  <si>
    <t>Договор №C0990530/076/11-АЗ от 12.12.2011</t>
  </si>
  <si>
    <t>AGR.37.000028</t>
  </si>
  <si>
    <t>Договор № C0990530/028/12-АЗ от 16.04.2012</t>
  </si>
  <si>
    <t>AGR.37.000029</t>
  </si>
  <si>
    <t>Договор №С0990530/56/14 от 20.02.2014 г.</t>
  </si>
  <si>
    <t>AGR.37.000030</t>
  </si>
  <si>
    <t>Договор №С0990530/55/14-АЗ от 20.02.2014 г.</t>
  </si>
  <si>
    <t>AGR.37.000031</t>
  </si>
  <si>
    <t>Договор № C0990530/047/13-АЗ от 18.03.2013</t>
  </si>
  <si>
    <t>AGR.37.000032</t>
  </si>
  <si>
    <t>Договор №С0990530/57/14-АЗ от 20.02.2014 г.</t>
  </si>
  <si>
    <t>AGR.37.000033</t>
  </si>
  <si>
    <t>Договор №С0990530/182/14-АЗ от 08.09.2014 г.</t>
  </si>
  <si>
    <t>AGR.37.000034</t>
  </si>
  <si>
    <t>Договор № C0990530/098/14-АЗ от 03.04.2014</t>
  </si>
  <si>
    <t>AGR.37.000035</t>
  </si>
  <si>
    <t>Договор № C0990530/115/15-АЗ от 06.08.2015</t>
  </si>
  <si>
    <t>AGR.37.000036</t>
  </si>
  <si>
    <t>Договор № C0990530/109/15-АЗ от 06.08.2015</t>
  </si>
  <si>
    <t>AGR.37.000037</t>
  </si>
  <si>
    <t>AGR.37.000038</t>
  </si>
  <si>
    <t>AGR.37.000039</t>
  </si>
  <si>
    <t>Договор №С0990530/115/14-АЗ от 21.04.2014 г.</t>
  </si>
  <si>
    <t>AGR.37.000040</t>
  </si>
  <si>
    <t>Договор №С0990530/09/09-АЗ от 06.03.2009 г.</t>
  </si>
  <si>
    <t>AGR.37.000041</t>
  </si>
  <si>
    <t>AGR.37.000042</t>
  </si>
  <si>
    <t>Договор №С0990530/01/08-АЗ от 18.08.2008 г.</t>
  </si>
  <si>
    <t>AGR.37.000043</t>
  </si>
  <si>
    <t>Договор №С0990530/53/10-АЗ от 20.05.2010 г.</t>
  </si>
  <si>
    <t>AGR.37.000045</t>
  </si>
  <si>
    <t>Договор №С0990530/144/08-АЗ от 21.10.2008 г.</t>
  </si>
  <si>
    <t>AGR.37.000061</t>
  </si>
  <si>
    <t>AGR.37.000079</t>
  </si>
  <si>
    <t>Договор аренды земли№С0990530/41/23-АЗ от 10.04.2023 г.</t>
  </si>
  <si>
    <t>AGR.37.000083</t>
  </si>
  <si>
    <t>Договор №С0990530/17/23-АЗ от 30.04.2023 года</t>
  </si>
  <si>
    <t>AGR.37.000103</t>
  </si>
  <si>
    <t>Договор №С0990530/104/23-АЗ от 14.07.2023 г.</t>
  </si>
  <si>
    <t>AGR.37.000129</t>
  </si>
  <si>
    <t>Договор №С0990530/179/23-АЗ от 12.12.2023 г.</t>
  </si>
  <si>
    <t>AGR.37.000132</t>
  </si>
  <si>
    <t>С0990530/180/23-АЗ от 19.12.2023 г.</t>
  </si>
  <si>
    <t>AGR.37.000133</t>
  </si>
  <si>
    <t>С0990530/181/23-АЗ от 19.12.2023 г.</t>
  </si>
  <si>
    <t>AGR.37.000134</t>
  </si>
  <si>
    <t>Договор №С0990530/181/23-АЗ от 19.12.2023 года</t>
  </si>
  <si>
    <t>AGR.37.000135</t>
  </si>
  <si>
    <t>Договор №С0990530/180/23-АЗ от 19.12.2023 года</t>
  </si>
  <si>
    <t>PRD.002.100019693_COM014009</t>
  </si>
  <si>
    <t>AGR.38.000016</t>
  </si>
  <si>
    <t>Договор аренды земли №С0990530/79/20-АЗ от 22.06.2020 г.</t>
  </si>
  <si>
    <t>AGR.38.000017</t>
  </si>
  <si>
    <t>AGR.38.000018</t>
  </si>
  <si>
    <t>Договор аренды земли № С0990530/026/12-АЗ от 12.04.2012</t>
  </si>
  <si>
    <t>AGR.38.000019</t>
  </si>
  <si>
    <t>Договор аренды земли № С0990530/088/12-АЗ от 15.10.2012</t>
  </si>
  <si>
    <t>AGR.38.000020</t>
  </si>
  <si>
    <t>Договор аренды земли № С0990530/143/13-АЗ от 14.08.2013</t>
  </si>
  <si>
    <t>AGR.38.000021</t>
  </si>
  <si>
    <t>Договор аренды земли №С0990530/114/14-АЗ от 21.04.2014 г.</t>
  </si>
  <si>
    <t>AGR.38.000022</t>
  </si>
  <si>
    <t>Договор аренды земли №С0990530/113/14-АЗ от 21.04.2014 г.</t>
  </si>
  <si>
    <t>AGR.38.000023</t>
  </si>
  <si>
    <t>Договор аренды земли № С0990530/112/14-АЗ от 21.04.2014</t>
  </si>
  <si>
    <t>AGR.38.000024</t>
  </si>
  <si>
    <t>Договор аренды земли № С0990530/142/13-АЗ от 14.08.2013</t>
  </si>
  <si>
    <t>AGR.38.000025</t>
  </si>
  <si>
    <t>Договор аренды земли № С0990530/093/15-АЗ от 05.06.2015</t>
  </si>
  <si>
    <t>AGR.38.000026</t>
  </si>
  <si>
    <t>Договор аренды земли № С0990530/73/14-АЗ от 17.02.2014</t>
  </si>
  <si>
    <t>AGR.38.000027</t>
  </si>
  <si>
    <t>Договор аренды земли № С0990530/077/11-АЗ от 19.12.2011</t>
  </si>
  <si>
    <t>AGR.38.000028</t>
  </si>
  <si>
    <t>AGR.38.000029</t>
  </si>
  <si>
    <t>AGR.38.000030</t>
  </si>
  <si>
    <t>AGR.38.000031</t>
  </si>
  <si>
    <t>Договор аренды земли №С0990530/137/18-АЗ от 26.09.2018 г.</t>
  </si>
  <si>
    <t>AGR.38.000032</t>
  </si>
  <si>
    <t>Договор аренды земли №С0990530/100/08-АЗ от 02.09.2008 г.</t>
  </si>
  <si>
    <t>AGR.38.000033</t>
  </si>
  <si>
    <t>Договор аренды земли №С0990530/99/08-АЗ от 22.09.2008 г.</t>
  </si>
  <si>
    <t>AGR.38.000034</t>
  </si>
  <si>
    <t>Договор аренды земли №С0990530/132/08-АЗ от 16.10.2008 г.</t>
  </si>
  <si>
    <t>AGR.38.000035</t>
  </si>
  <si>
    <t>AGR.38.000036</t>
  </si>
  <si>
    <t>Договор аренды земли №С0990530/18/08-АЗ от 07.07.2008</t>
  </si>
  <si>
    <t>AGR.38.000037</t>
  </si>
  <si>
    <t>Договор аренды земли№С0990530/131/08-АЗ от 16.10.2008 г.</t>
  </si>
  <si>
    <t>AGR.38.000069</t>
  </si>
  <si>
    <t>Договор водопользования 11-03.05.02.001-Р-ДЗВО-С-2022-17296/</t>
  </si>
  <si>
    <t>AGR.38.000073</t>
  </si>
  <si>
    <t>Договор аренды земли№С0990530/30/23-АЗ от 28.03.2023 г.</t>
  </si>
  <si>
    <t>AGR.38.000077</t>
  </si>
  <si>
    <t>Договор №С0990530/29/23-АЗ от 01.05.2023 года</t>
  </si>
  <si>
    <t>AGR.38.000078</t>
  </si>
  <si>
    <t>Договор №С0990530/26/23-АЗ от 30.04.2023 года</t>
  </si>
  <si>
    <t>AGR.38.000079</t>
  </si>
  <si>
    <t>Договор №С0990530/24/23-АЗ от 30.04.2023 года</t>
  </si>
  <si>
    <t>AGR.38.000080</t>
  </si>
  <si>
    <t>Договор №С0990530/21/23-АЗ от 30.04.2023 года</t>
  </si>
  <si>
    <t>AGR.38.000081</t>
  </si>
  <si>
    <t>Договор №С0990530/27/23-АЗ от 30.04.2023 года</t>
  </si>
  <si>
    <t>AGR.38.000082</t>
  </si>
  <si>
    <t>Договор №С0990530/28/23-АЗ от 30.04.2023 года</t>
  </si>
  <si>
    <t>AGR.38.000083</t>
  </si>
  <si>
    <t>Договор №С0990530/18/23-АЗ от 30.04.2023 года</t>
  </si>
  <si>
    <t>AGR.38.000084</t>
  </si>
  <si>
    <t>Договор №С0990530/23/23-АЗ от 30.04.2023 года</t>
  </si>
  <si>
    <t>AGR.38.000085</t>
  </si>
  <si>
    <t>Договор №С0990530/25/23-АЗ от 30.04.2023 года</t>
  </si>
  <si>
    <t>AGR.38.000088</t>
  </si>
  <si>
    <t>Договор №С0990530/46/23-АЗ от 30.04.2023 г.</t>
  </si>
  <si>
    <t>AGR.38.000106</t>
  </si>
  <si>
    <t>Договор №С0990530/128/23-АЗ от 08.09.2023 года</t>
  </si>
  <si>
    <t>PRD.002.100019697_COM006001</t>
  </si>
  <si>
    <t>AGR.08.000022</t>
  </si>
  <si>
    <t>СИН.02.18-81 от 21.03.2018г.</t>
  </si>
  <si>
    <t>AGR.08.000737</t>
  </si>
  <si>
    <t>2-П-СИН.02.19-172 от 27.05.2019г.</t>
  </si>
  <si>
    <t>AGR.08.000738</t>
  </si>
  <si>
    <t>2-З-СИН.02.19-173 от 27.05.2019</t>
  </si>
  <si>
    <t>AGR.08.001073</t>
  </si>
  <si>
    <t>2-П-СИН.02.20-30 от 30.01.2020</t>
  </si>
  <si>
    <t>AGR.08.002526</t>
  </si>
  <si>
    <t>СИН.02.22-194 от 07.07.2022</t>
  </si>
  <si>
    <t>AGR.08.002662</t>
  </si>
  <si>
    <t>СИН.02.22-193 от 07.07.2022</t>
  </si>
  <si>
    <t>PRD.002.100019699_COM006001</t>
  </si>
  <si>
    <t>AGR.08.000776</t>
  </si>
  <si>
    <t>СИН.04.18-11 от 14.03.2018г.</t>
  </si>
  <si>
    <t>PRD.002.100019700_COM006001</t>
  </si>
  <si>
    <t>AGR.006.000001321</t>
  </si>
  <si>
    <t>СИН.02.18-77 от 21.03.2018г.</t>
  </si>
  <si>
    <t>AGR.08.000098</t>
  </si>
  <si>
    <t>СИН.02.18-188 от 02.07.2018г.</t>
  </si>
  <si>
    <t>AGR.08.000143</t>
  </si>
  <si>
    <t>СИН.02.18-174 от 15.06.2018г.</t>
  </si>
  <si>
    <t>AGR.08.002630</t>
  </si>
  <si>
    <t>СИН.02.22-262 от 12.09.2022</t>
  </si>
  <si>
    <t>AGR.08.002787</t>
  </si>
  <si>
    <t>СИН.02.22-355 от 16.11.2022</t>
  </si>
  <si>
    <t>AGR.08.003062</t>
  </si>
  <si>
    <t>СИН.02.23-256 от 25.09.2023</t>
  </si>
  <si>
    <t>AGR.08.003090</t>
  </si>
  <si>
    <t>СИН.02.23-260 от 28.09.2023</t>
  </si>
  <si>
    <t>AGR.08.003249</t>
  </si>
  <si>
    <t>СИН.02.23-289 от 18.10.2023</t>
  </si>
  <si>
    <t>PRD.002.100019707_COM005001</t>
  </si>
  <si>
    <t>AGR.07.000324</t>
  </si>
  <si>
    <t>Дог №КН02/19-14 от 01.01.19</t>
  </si>
  <si>
    <t>AGR.07.001104</t>
  </si>
  <si>
    <t>Дог №КН02/20-32 от 01.01.20</t>
  </si>
  <si>
    <t>PRD.002.100019708_COM001000</t>
  </si>
  <si>
    <t>AGR.01.000535</t>
  </si>
  <si>
    <t>НФ01/20-5 от 29.01.2020</t>
  </si>
  <si>
    <t>AGR.01.001552</t>
  </si>
  <si>
    <t>НФ01/22-24 от 30.11.2022</t>
  </si>
  <si>
    <t>PRD.002.100019708_COM004001</t>
  </si>
  <si>
    <t>AGR.06.000398</t>
  </si>
  <si>
    <t>НФ№01/16-44 от 15.11.2016</t>
  </si>
  <si>
    <t>PRD.002.100019708_COM011001</t>
  </si>
  <si>
    <t>AGR.15.006953</t>
  </si>
  <si>
    <t>НФ01/22-24 от 30.11.2022 ( доп. 62/5)</t>
  </si>
  <si>
    <t>AGR.15.006954</t>
  </si>
  <si>
    <t>НФ01/22-24 от 30.11.2022 ( доп. 63/5)</t>
  </si>
  <si>
    <t>AGR.15.007120</t>
  </si>
  <si>
    <t>НФ01/22-24 от 30.11.2022 ( доп. 64/5)</t>
  </si>
  <si>
    <t>AGR.15.007232</t>
  </si>
  <si>
    <t>НФ01/22-24 от 30.11.2022 ( доп. 66/6)</t>
  </si>
  <si>
    <t>AGR.15.007438</t>
  </si>
  <si>
    <t>НФ01/22-24 от 30.11.2022 ( доп. 67/5)</t>
  </si>
  <si>
    <t>AGR.15.007541</t>
  </si>
  <si>
    <t>НФ01/22-24 от 30.11.2022 ( доп. 68/5)</t>
  </si>
  <si>
    <t>AGR.15.007542</t>
  </si>
  <si>
    <t>НФ01/22-24 от 30.11.2022 ( доп. 69/4)</t>
  </si>
  <si>
    <t>AGR.15.007749</t>
  </si>
  <si>
    <t>НФ01/22-24 от 30.11.2022 ( доп. 71/3)</t>
  </si>
  <si>
    <t>AGR.15.007935</t>
  </si>
  <si>
    <t>НФ01/22-24 от 30.11.2022 ( доп. 72/4)</t>
  </si>
  <si>
    <t>PRD.002.100019710_COM001000</t>
  </si>
  <si>
    <t>AGR.01.000188</t>
  </si>
  <si>
    <t>Счет №112 от 15.02.2019</t>
  </si>
  <si>
    <t>AGR.01.000320</t>
  </si>
  <si>
    <t>Счет №229 от 21.08.2019</t>
  </si>
  <si>
    <t>AGR.01.000330</t>
  </si>
  <si>
    <t>Счет №243 от 06.09.2019</t>
  </si>
  <si>
    <t>AGR.01.000341</t>
  </si>
  <si>
    <t>Счет №245 от 17.09.2019</t>
  </si>
  <si>
    <t>AGR.01.000362</t>
  </si>
  <si>
    <t>Счет №56 от 29.06.2020</t>
  </si>
  <si>
    <t>AGR.01.000682</t>
  </si>
  <si>
    <t>72 от 03.12.2020</t>
  </si>
  <si>
    <t>AGR.01.000731</t>
  </si>
  <si>
    <t>3 от 25.01.2021</t>
  </si>
  <si>
    <t>AGR.01.000793</t>
  </si>
  <si>
    <t>22 от 02.04.2021</t>
  </si>
  <si>
    <t>AGR.01.001161</t>
  </si>
  <si>
    <t>11 от 28.02.2022</t>
  </si>
  <si>
    <t>AGR.01.001188</t>
  </si>
  <si>
    <t>45 от 28.03.2022</t>
  </si>
  <si>
    <t>AGR.01.001329</t>
  </si>
  <si>
    <t>101 от 16.06.2022</t>
  </si>
  <si>
    <t>AGR.01.001345</t>
  </si>
  <si>
    <t>110 от 29.06.2022</t>
  </si>
  <si>
    <t>AGR.01.001415</t>
  </si>
  <si>
    <t>113 от 16.08.2022</t>
  </si>
  <si>
    <t>AGR.01.001431</t>
  </si>
  <si>
    <t>114 от 02.09.2022</t>
  </si>
  <si>
    <t>AGR.01.001665</t>
  </si>
  <si>
    <t>10 от 06.03.2023</t>
  </si>
  <si>
    <t>AGR.01.001814</t>
  </si>
  <si>
    <t>20 от 29.06.2023</t>
  </si>
  <si>
    <t>AGR.01.001914</t>
  </si>
  <si>
    <t>27 от 18.09.2023</t>
  </si>
  <si>
    <t>AGR.01.002097</t>
  </si>
  <si>
    <t>4 от 09.02.2024</t>
  </si>
  <si>
    <t>AGR.01.002098</t>
  </si>
  <si>
    <t>AGR.11.001214</t>
  </si>
  <si>
    <t>Счет №5 от 09.02.2024</t>
  </si>
  <si>
    <t>PRD.002.100019710_COM011001</t>
  </si>
  <si>
    <t>AGR.15.003996</t>
  </si>
  <si>
    <t>AGR.15.007770</t>
  </si>
  <si>
    <t>Счет №25 от 11.09.2023</t>
  </si>
  <si>
    <t>AGR.15.008242</t>
  </si>
  <si>
    <t>Счет №6 от 09.02.2024</t>
  </si>
  <si>
    <t>PRD.002.100019710_COM011002</t>
  </si>
  <si>
    <t>AGR.16.000022</t>
  </si>
  <si>
    <t>AGR.16.000023</t>
  </si>
  <si>
    <t>AGR.16.000024</t>
  </si>
  <si>
    <t>AGR.16.000025</t>
  </si>
  <si>
    <t>AGR.16.000026</t>
  </si>
  <si>
    <t>Счет №3 от 23.01.2023</t>
  </si>
  <si>
    <t>PRD.002.100019723_COM011001</t>
  </si>
  <si>
    <t>AGR.15.002796</t>
  </si>
  <si>
    <t>СЗ02/18-66 от 28.02.2018</t>
  </si>
  <si>
    <t>PRD.002.100019727_COM006001</t>
  </si>
  <si>
    <t>AGR.08.002294</t>
  </si>
  <si>
    <t>СИН.02.22-49 от 17.02.2022г.</t>
  </si>
  <si>
    <t>AGR.08.002846</t>
  </si>
  <si>
    <t>СИН.02.23-36 от 02.03.2023</t>
  </si>
  <si>
    <t>PRD.002.100019728_COM006001</t>
  </si>
  <si>
    <t>AGR.08.000424</t>
  </si>
  <si>
    <t>Счет №287 от 21.01.2019г.</t>
  </si>
  <si>
    <t>AGR.08.002586</t>
  </si>
  <si>
    <t>СИН.02.22-188 от 15.06.2022г.</t>
  </si>
  <si>
    <t>AGR.08.002754</t>
  </si>
  <si>
    <t>СИН.02.22-386 от 25.11.2022г.</t>
  </si>
  <si>
    <t>AGR.08.002768</t>
  </si>
  <si>
    <t>AGR.08.003122</t>
  </si>
  <si>
    <t>СИН.02.23-281 от 05.10.2023г.</t>
  </si>
  <si>
    <t>AGR.08.003254</t>
  </si>
  <si>
    <t>СИН.02.23-320 от 09.11.2023г.</t>
  </si>
  <si>
    <t>PRD.002.100019743_COM007001</t>
  </si>
  <si>
    <t>AGR.007.000000266</t>
  </si>
  <si>
    <t>УНС02/18-53 от 23.03.2018</t>
  </si>
  <si>
    <t>AGR.09.000239</t>
  </si>
  <si>
    <t>УНС02/19-2 от 14.01.2019</t>
  </si>
  <si>
    <t>PRD.002.100019744_COM007001</t>
  </si>
  <si>
    <t>AGR.09.000504</t>
  </si>
  <si>
    <t>УНС02/19-90 от 06.05.2019</t>
  </si>
  <si>
    <t>PRD.002.100019748_COM011001</t>
  </si>
  <si>
    <t>AGR.15.001167</t>
  </si>
  <si>
    <t>Счет на оплату</t>
  </si>
  <si>
    <t>AGR.15.007761</t>
  </si>
  <si>
    <t>Счет № 704-с от 11.09.2023</t>
  </si>
  <si>
    <t>PRD.002.100019757_COM011001</t>
  </si>
  <si>
    <t>AGR.019.000000072</t>
  </si>
  <si>
    <t>СЗ02/18-68 от 26.03.2018</t>
  </si>
  <si>
    <t>AGR.15.000536</t>
  </si>
  <si>
    <t>СЗ02/18-326 от 17.09.2018</t>
  </si>
  <si>
    <t>PRD.002.100019758_COM011001</t>
  </si>
  <si>
    <t>AGR.019.000000079</t>
  </si>
  <si>
    <t>СЗ02/18-110 от 02.04.2018</t>
  </si>
  <si>
    <t>PRD.002.100019759_COM011001</t>
  </si>
  <si>
    <t>AGR.019.000000074</t>
  </si>
  <si>
    <t>СЗ02/18-80 от 05.03.2018 г.</t>
  </si>
  <si>
    <t>AGR.15.000394</t>
  </si>
  <si>
    <t>СЗ02/18-351 от 28.09.2018 г.</t>
  </si>
  <si>
    <t>AGR.15.000870</t>
  </si>
  <si>
    <t>№ СЗ02/18-457 от 17.12.2018</t>
  </si>
  <si>
    <t>AGR.15.000889</t>
  </si>
  <si>
    <t>СЗ02/18-455 от 17.12.2018г.</t>
  </si>
  <si>
    <t>PRD.002.100019760_COM011001</t>
  </si>
  <si>
    <t>AGR.15.002314</t>
  </si>
  <si>
    <t>СЗ02/19-417 от 10.09.2019</t>
  </si>
  <si>
    <t>AGR.15.002807</t>
  </si>
  <si>
    <t>СЗ02/18-94 от 26.03.2018</t>
  </si>
  <si>
    <t>PRD.002.100019772_COM004001</t>
  </si>
  <si>
    <t>AGR.06.000073</t>
  </si>
  <si>
    <t>Договор поставки ННГ02/18-86 от 26.10.2018г.</t>
  </si>
  <si>
    <t>AGR.06.000090</t>
  </si>
  <si>
    <t>Договор поставки ННГ02/18-105 от 05.12.2018г.</t>
  </si>
  <si>
    <t>AGR.06.000191</t>
  </si>
  <si>
    <t>Договор поставки ННГ42/19-в от 12.03.2019г.</t>
  </si>
  <si>
    <t>AGR.06.000701</t>
  </si>
  <si>
    <t>Договор поставки ННГ 13/21-в от 01.03.2021г.</t>
  </si>
  <si>
    <t>PRD.002.100019772_COM009001</t>
  </si>
  <si>
    <t>AGR.13.000832</t>
  </si>
  <si>
    <t>Договор поставки № 229/19-в от 04.12.2019</t>
  </si>
  <si>
    <t>PRD.002.100019773_COM009001</t>
  </si>
  <si>
    <t>AGR.013.000001822</t>
  </si>
  <si>
    <t>Договор подряда №50/18-в от 23.03.2018</t>
  </si>
  <si>
    <t>AGR.13.000128</t>
  </si>
  <si>
    <t>Договор подряда №152/18-в от 01.09.2018</t>
  </si>
  <si>
    <t>AGR.13.000847</t>
  </si>
  <si>
    <t>Договор подряда №СИБ259/19-в от 28.12.2019</t>
  </si>
  <si>
    <t>AGR.13.001131</t>
  </si>
  <si>
    <t>Договор подряда №СИБ180/20-в от 15.12.2020</t>
  </si>
  <si>
    <t>AGR.13.001154</t>
  </si>
  <si>
    <t>Договор подряда №СИБ 210/20-в от 28.12.2020</t>
  </si>
  <si>
    <t>AGR.13.001155</t>
  </si>
  <si>
    <t>Договор подряда №СИБ 211/20-в от 28.12.2020</t>
  </si>
  <si>
    <t>AGR.13.001270</t>
  </si>
  <si>
    <t>Договор подряда №СИБ44/21-в от 16.04.2021</t>
  </si>
  <si>
    <t>AGR.13.001286</t>
  </si>
  <si>
    <t>Договор подряда №СИБ8/21-в от 19.04.2021</t>
  </si>
  <si>
    <t>AGR.13.001327</t>
  </si>
  <si>
    <t>Договор подряда №СИБ39/21-в от 25.06.2021</t>
  </si>
  <si>
    <t>AGR.13.001350</t>
  </si>
  <si>
    <t>Договор подряда №СИБ74/21-в от 21.05.2021</t>
  </si>
  <si>
    <t>AGR.13.001408</t>
  </si>
  <si>
    <t>Договор подряда №СИБ65/21-в от 07.07.2021 (до 16.11.21г)</t>
  </si>
  <si>
    <t>AGR.13.001431</t>
  </si>
  <si>
    <t>Договор подряда №СИБ120/21-в от 27.09.2021</t>
  </si>
  <si>
    <t>AGR.13.001643</t>
  </si>
  <si>
    <t>Договор подряда №СИБ29/22-в от 22.04.2022</t>
  </si>
  <si>
    <t>AGR.13.001924</t>
  </si>
  <si>
    <t>Договор №СИБ2/23-в от 11.01.2023</t>
  </si>
  <si>
    <t>AGR.13.001945</t>
  </si>
  <si>
    <t>Договор №СИБ1/23-в от 11.01.2023</t>
  </si>
  <si>
    <t>AGR.13.002072</t>
  </si>
  <si>
    <t>Договор №СИБ159/23-в от 17.11.2023</t>
  </si>
  <si>
    <t>AGR.13.002163</t>
  </si>
  <si>
    <t>Договор №СИБ188/23-в от 11.12.2023</t>
  </si>
  <si>
    <t>AGR.13.002164</t>
  </si>
  <si>
    <t>Договор №СИБ189/23-в от 11.12.2023</t>
  </si>
  <si>
    <t>PRD.002.100019774_COM011001</t>
  </si>
  <si>
    <t>AGR.15.001410</t>
  </si>
  <si>
    <t>СЗ02/19-218 от 11.06.2019г.</t>
  </si>
  <si>
    <t>PRD.002.100019779_COM005001</t>
  </si>
  <si>
    <t>AGR.07.000558</t>
  </si>
  <si>
    <t>Договор № КН02/19-58 от 01.01.2019</t>
  </si>
  <si>
    <t>PRD.002.100019786_COM005001</t>
  </si>
  <si>
    <t>AGR.07.000942</t>
  </si>
  <si>
    <t>Дог. №КН05/17-205 от 13.11.2017</t>
  </si>
  <si>
    <t>PRD.002.100019787_COM005001</t>
  </si>
  <si>
    <t>AGR.07.000267</t>
  </si>
  <si>
    <t>Дог. №КН06/19-90 от 01.01.19</t>
  </si>
  <si>
    <t>AGR.07.000885</t>
  </si>
  <si>
    <t>КН06/20-47 от 01.01.2020г.</t>
  </si>
  <si>
    <t>AGR.07.001290</t>
  </si>
  <si>
    <t>КН06/21-55 от 01.01.2021г.</t>
  </si>
  <si>
    <t>AGR.07.001560</t>
  </si>
  <si>
    <t>КН06/22-20 от 01.01.2022</t>
  </si>
  <si>
    <t>PRD.002.100019796_COM007001</t>
  </si>
  <si>
    <t>AGR.09.000147</t>
  </si>
  <si>
    <t>ТЕСТ</t>
  </si>
  <si>
    <t>AGR.09.000833</t>
  </si>
  <si>
    <t>УНС02/18-49 от 26.03.2018</t>
  </si>
  <si>
    <t>PRD.002.100019797_COM007001</t>
  </si>
  <si>
    <t>AGR.09.000832</t>
  </si>
  <si>
    <t>УНС02/18-54 от 26.03.2018</t>
  </si>
  <si>
    <t>PRD.002.100019800_COM009001</t>
  </si>
  <si>
    <t>AGR.07.000272</t>
  </si>
  <si>
    <t>Договор №7/18 от 18.01.2018г.</t>
  </si>
  <si>
    <t>AGR.13.000123</t>
  </si>
  <si>
    <t>Договор №141/18 от 01.08.2018г.</t>
  </si>
  <si>
    <t>AGR.13.000250</t>
  </si>
  <si>
    <t>Договор №158/18-в от 10.10.2018г.</t>
  </si>
  <si>
    <t>PRD.002.100019801_COM001000</t>
  </si>
  <si>
    <t>AGR.01.000301</t>
  </si>
  <si>
    <t>Счет №1490 от 19.07.2019</t>
  </si>
  <si>
    <t>AGR.01.000302</t>
  </si>
  <si>
    <t>Счет №1494 от 22.07.2019</t>
  </si>
  <si>
    <t>AGR.01.001355</t>
  </si>
  <si>
    <t>1016 от 05.07.2022</t>
  </si>
  <si>
    <t>PRD.002.100019822_COM011001</t>
  </si>
  <si>
    <t>AGR.15.000253</t>
  </si>
  <si>
    <t>287ПФ/СЗ02/18-298 от 23.08.2018 г.</t>
  </si>
  <si>
    <t>AGR.15.000414</t>
  </si>
  <si>
    <t>Договор № 341ПФ</t>
  </si>
  <si>
    <t>AGR.15.002884</t>
  </si>
  <si>
    <t>Договор № 102ПФ/СЗ02/20-168 от 27.03.2020 г.</t>
  </si>
  <si>
    <t>AGR.15.002926</t>
  </si>
  <si>
    <t>Договор № СЗ02/20-238 от 29.05.2020 г.</t>
  </si>
  <si>
    <t>AGR.15.003166</t>
  </si>
  <si>
    <t>Договор № СЗ02/20-338 от 26.08.2020 г.</t>
  </si>
  <si>
    <t>AGR.15.003167</t>
  </si>
  <si>
    <t>Договор № СЗ02/20-337 от 26.08.2020 г.</t>
  </si>
  <si>
    <t>AGR.15.003230</t>
  </si>
  <si>
    <t>Договор № СЗ02/20-347 от 27.08.2020 г.</t>
  </si>
  <si>
    <t>AGR.15.003444</t>
  </si>
  <si>
    <t>СЗ02/20-449 от 12.11.2020 г.</t>
  </si>
  <si>
    <t>AGR.15.003703</t>
  </si>
  <si>
    <t>СЗ02/21-2 от 14.01.2021 г.</t>
  </si>
  <si>
    <t>AGR.15.003844</t>
  </si>
  <si>
    <t>СЗ02/21-81 от 16.02.2021 г.</t>
  </si>
  <si>
    <t>AGR.15.004115</t>
  </si>
  <si>
    <t>СЗ02/21-185 от 07.04.2021 г.</t>
  </si>
  <si>
    <t>AGR.15.004253</t>
  </si>
  <si>
    <t>СЗ02/21-261 от 12.05.2021 г.</t>
  </si>
  <si>
    <t>AGR.15.005328</t>
  </si>
  <si>
    <t>СЗ02/21-649 от 25.11.2021 г.</t>
  </si>
  <si>
    <t>AGR.15.005504</t>
  </si>
  <si>
    <t>018ПФ/СЗ02/22-14 от 14.01.2022 г.</t>
  </si>
  <si>
    <t>AGR.15.005818</t>
  </si>
  <si>
    <t>Договор №98ПФ/СЗ02/22-144 от 22.03.2022</t>
  </si>
  <si>
    <t>AGR.15.005892</t>
  </si>
  <si>
    <t>Договор №105ПФ/СЗ02/22-191 от 08.04.2022</t>
  </si>
  <si>
    <t>AGR.15.006308</t>
  </si>
  <si>
    <t>СЗ02/22-386//202-ПФ от 13.07.2022</t>
  </si>
  <si>
    <t>AGR.15.006432</t>
  </si>
  <si>
    <t>СЗ02/22-501//249ПФ от 29.08.2022</t>
  </si>
  <si>
    <t>AGR.15.006433</t>
  </si>
  <si>
    <t>СЗ02/22-409//6ПФ/Т от 01.08.2022</t>
  </si>
  <si>
    <t>AGR.15.006680</t>
  </si>
  <si>
    <t>СЗ02/22-649//333ПФ от 02.11.2022</t>
  </si>
  <si>
    <t>AGR.15.006714</t>
  </si>
  <si>
    <t>СЗ02/22-678//337ПФ от 09.11.2022</t>
  </si>
  <si>
    <t>AGR.15.007057</t>
  </si>
  <si>
    <t>СЗ02/23-78//063ПФ от 15.02.2023</t>
  </si>
  <si>
    <t>AGR.15.007341</t>
  </si>
  <si>
    <t>СЗ02/23-238//155ПФ от 03.05.2023</t>
  </si>
  <si>
    <t>AGR.15.007409</t>
  </si>
  <si>
    <t>СЗ02/23-284//183ПФ от 29.05.2023</t>
  </si>
  <si>
    <t>AGR.15.007450</t>
  </si>
  <si>
    <t>СЗ02/23-296//190ПФ от 08.06.2023</t>
  </si>
  <si>
    <t>AGR.15.007714</t>
  </si>
  <si>
    <t>СЗ02/23-427//257ПФ от 15.08.2023</t>
  </si>
  <si>
    <t>AGR.15.007990</t>
  </si>
  <si>
    <t>СЗ02/23-628//346ПФ от 15.11.2023</t>
  </si>
  <si>
    <t>AGR.15.008211</t>
  </si>
  <si>
    <t>СЗ02/24-32//23ПФ от 22.01.2024</t>
  </si>
  <si>
    <t>PRD.002.100019826_COM001000</t>
  </si>
  <si>
    <t>AGR.01.001182</t>
  </si>
  <si>
    <t>№ 4474-22 от 23.03.2022</t>
  </si>
  <si>
    <t>PRD.002.100019826_COM010001</t>
  </si>
  <si>
    <t>AGR.14.000138</t>
  </si>
  <si>
    <t>Договор № МАСПК-001278-20190625 от 25.06.2019</t>
  </si>
  <si>
    <t>AGR.14.000442</t>
  </si>
  <si>
    <t>Договор № 7937-22 от 19.10.2022</t>
  </si>
  <si>
    <t>PRD.002.100019834_COM011001</t>
  </si>
  <si>
    <t>AGR.019.000000067</t>
  </si>
  <si>
    <t>СЗ04/18-84 от 01.04.2018г.</t>
  </si>
  <si>
    <t>AGR.15.001608</t>
  </si>
  <si>
    <t>СЗ02/19-318 от 15.07.2019</t>
  </si>
  <si>
    <t>PRD.002.100019837_COM011001</t>
  </si>
  <si>
    <t>AGR.15.002802</t>
  </si>
  <si>
    <t>СЗ02/18-87 от 20.03.2018г.</t>
  </si>
  <si>
    <t>AGR.15.003428</t>
  </si>
  <si>
    <t>№ СЗ02/20-431 от 23.10.2020</t>
  </si>
  <si>
    <t>AGR.15.003578</t>
  </si>
  <si>
    <t>СЗ02/20-477 от 03.12.2020г.</t>
  </si>
  <si>
    <t>AGR.15.004210</t>
  </si>
  <si>
    <t>СЗ02/21-209 от 16.04.2021</t>
  </si>
  <si>
    <t>AGR.15.005086</t>
  </si>
  <si>
    <t>СЗ02/21-571 от 14.10.2021 (Газопровод)</t>
  </si>
  <si>
    <t>AGR.15.005307</t>
  </si>
  <si>
    <t>СЗ02/21-571 от 14.10.2021 (Компрессорная станция)</t>
  </si>
  <si>
    <t>PRD.002.100019839_COM006001</t>
  </si>
  <si>
    <t>AGR.08.000141</t>
  </si>
  <si>
    <t>№ СИН.02.18-120 от 10.04.2018</t>
  </si>
  <si>
    <t>AGR.08.000311</t>
  </si>
  <si>
    <t>Договор №СИН.02.18-291 от 08.10.2018г.</t>
  </si>
  <si>
    <t>AGR.08.000865</t>
  </si>
  <si>
    <t>№ СИН.02.19-312 от 01.09.2019</t>
  </si>
  <si>
    <t>AGR.08.000975</t>
  </si>
  <si>
    <t>№ СИН.02.19-326 от 11.10.2019</t>
  </si>
  <si>
    <t>PRD.002.100019840_COM006001</t>
  </si>
  <si>
    <t>AGR.08.000015</t>
  </si>
  <si>
    <t>СИН.02.18-114 от 01.05.2018</t>
  </si>
  <si>
    <t>AGR.08.000108</t>
  </si>
  <si>
    <t>Договор вторичной субаренды ЧЗУ №СИН.02.18.-143 от 01.07.201</t>
  </si>
  <si>
    <t>AGR.08.000127</t>
  </si>
  <si>
    <t>0</t>
  </si>
  <si>
    <t>AGR.08.000657</t>
  </si>
  <si>
    <t>СИН.02.19-196 от 01.06.19 (Соглашение о возмещении затрат)</t>
  </si>
  <si>
    <t>AGR.08.000885</t>
  </si>
  <si>
    <t>СИН.02.19-280 от 01.09.2019 (Соглашение о возмещении затрат)</t>
  </si>
  <si>
    <t>AGR.08.001822</t>
  </si>
  <si>
    <t>СИН.02.21-17 от 01.02.2021</t>
  </si>
  <si>
    <t>AGR.08.001975</t>
  </si>
  <si>
    <t>СИН.02.21-126 от 25.05.2021 (биологич.рекультивация)</t>
  </si>
  <si>
    <t>AGR.08.002506</t>
  </si>
  <si>
    <t>Договор №СИН.02.22-182 от 01.07.2022</t>
  </si>
  <si>
    <t>PRD.002.100019841_COM002019</t>
  </si>
  <si>
    <t>AGR.03.000478</t>
  </si>
  <si>
    <t>AGR.03.000496</t>
  </si>
  <si>
    <t>Счет на оплату № 316877-ЭТП от 08.12.2021 г.</t>
  </si>
  <si>
    <t>PRD.002.100019842_COM006001</t>
  </si>
  <si>
    <t>AGR.08.000188</t>
  </si>
  <si>
    <t>ДОГОВОР СИН.02.18-281 от 20.09.2018</t>
  </si>
  <si>
    <t>PRD.002.100019855_COM005001</t>
  </si>
  <si>
    <t>AGR.07.001096</t>
  </si>
  <si>
    <t>PRD.002.100019859_COM011001</t>
  </si>
  <si>
    <t>AGR.15.000106</t>
  </si>
  <si>
    <t>СЗ02/18-237 от 01.07.2018 г.</t>
  </si>
  <si>
    <t>AGR.15.000107</t>
  </si>
  <si>
    <t>Договор аренды части земельного участка №СЗ02/18-239 от 01.0</t>
  </si>
  <si>
    <t>AGR.15.000108</t>
  </si>
  <si>
    <t>Договор аренды части земельного участка №СЗ02/18-237 от 01.0</t>
  </si>
  <si>
    <t>AGR.15.000192</t>
  </si>
  <si>
    <t>СЗ02/18-259 от 01.08.2018</t>
  </si>
  <si>
    <t>AGR.15.000193</t>
  </si>
  <si>
    <t>СЗ02/18-260 от 01.08.2018</t>
  </si>
  <si>
    <t>AGR.15.000216</t>
  </si>
  <si>
    <t>СЗ02/18-275 от 01.08.2018г.</t>
  </si>
  <si>
    <t>AGR.15.000243</t>
  </si>
  <si>
    <t>СЗ02/18-291 от 02.08.2018</t>
  </si>
  <si>
    <t>AGR.15.000274</t>
  </si>
  <si>
    <t>СЗ02/18-306 от 01.09.2018</t>
  </si>
  <si>
    <t>AGR.15.000277</t>
  </si>
  <si>
    <t>СЗ02/18-275 от 01.08.2018</t>
  </si>
  <si>
    <t>AGR.15.000629</t>
  </si>
  <si>
    <t>СЗ02/18-416 от 01.11.2018</t>
  </si>
  <si>
    <t>AGR.15.000752</t>
  </si>
  <si>
    <t>СЗ02/18-484 от 01.12.2018г.</t>
  </si>
  <si>
    <t>AGR.15.000802</t>
  </si>
  <si>
    <t>не исп СЗ02/18-484</t>
  </si>
  <si>
    <t>AGR.15.000987</t>
  </si>
  <si>
    <t>СЗ02/19-46</t>
  </si>
  <si>
    <t>AGR.15.000988</t>
  </si>
  <si>
    <t>AGR.15.000989</t>
  </si>
  <si>
    <t>СЗ02/19-46 от 01.02.2019г.</t>
  </si>
  <si>
    <t>AGR.15.001187</t>
  </si>
  <si>
    <t>СЗ02/19-125 от 01.02.2019г.</t>
  </si>
  <si>
    <t>AGR.15.001214</t>
  </si>
  <si>
    <t>СЗ02/19-136 от 01.10.2018г.</t>
  </si>
  <si>
    <t>AGR.15.001495</t>
  </si>
  <si>
    <t>СЗ02/19-274 от 01.02.2019</t>
  </si>
  <si>
    <t>AGR.15.001496</t>
  </si>
  <si>
    <t>СЗ02/19-273 от 01.03.2019</t>
  </si>
  <si>
    <t>AGR.15.001691</t>
  </si>
  <si>
    <t>СЗ02/19-329 от 01.07.2019</t>
  </si>
  <si>
    <t>AGR.15.001795</t>
  </si>
  <si>
    <t>СЗ02/19-385 от 12.07.2019</t>
  </si>
  <si>
    <t>AGR.15.001842</t>
  </si>
  <si>
    <t>СЗ02/19-423 от 01.09.2019</t>
  </si>
  <si>
    <t>AGR.15.001883</t>
  </si>
  <si>
    <t>СЗ02/19-447 от 01.09.2019</t>
  </si>
  <si>
    <t>AGR.15.001942</t>
  </si>
  <si>
    <t>СЗ02/19-459 от 01.09.2019</t>
  </si>
  <si>
    <t>AGR.15.002016</t>
  </si>
  <si>
    <t>СЗ02/19-503 от 01.02.2019</t>
  </si>
  <si>
    <t>AGR.15.002017</t>
  </si>
  <si>
    <t>СЗ02/19-502 от 01.08.2019</t>
  </si>
  <si>
    <t>AGR.15.002018</t>
  </si>
  <si>
    <t>СЗ02/19-493 от 01.08.2019</t>
  </si>
  <si>
    <t>AGR.15.002019</t>
  </si>
  <si>
    <t>СЗ02/19-506 от 02.11.2018</t>
  </si>
  <si>
    <t>AGR.15.002020</t>
  </si>
  <si>
    <t>СЗ02/19-504 от 01.08.2019</t>
  </si>
  <si>
    <t>AGR.15.002113</t>
  </si>
  <si>
    <t>СЗ02/19-552 от 01.08.2019</t>
  </si>
  <si>
    <t>AGR.15.002241</t>
  </si>
  <si>
    <t>СЗ02/19-583 от 01.10.2019</t>
  </si>
  <si>
    <t>AGR.15.002243</t>
  </si>
  <si>
    <t>СЗ02/19-596 от 07.08.2019</t>
  </si>
  <si>
    <t>AGR.15.002245</t>
  </si>
  <si>
    <t>AGR.15.002407</t>
  </si>
  <si>
    <t>СЗ02/19-634 от 16.10.2019</t>
  </si>
  <si>
    <t>AGR.15.002408</t>
  </si>
  <si>
    <t>СЗ02/19-633 от 16.10.2019</t>
  </si>
  <si>
    <t>AGR.15.002603</t>
  </si>
  <si>
    <t>СЗ02/20-103 от 01.12.2019</t>
  </si>
  <si>
    <t>AGR.15.002605</t>
  </si>
  <si>
    <t>Договор аренды частей земельного участка СЗ02/20-103 от 01.1</t>
  </si>
  <si>
    <t>AGR.15.003135</t>
  </si>
  <si>
    <t>СЗ02/20-209 от 27.04.2020</t>
  </si>
  <si>
    <t>AGR.15.003157</t>
  </si>
  <si>
    <t>СЗ02/20-298 от 19.03.2020</t>
  </si>
  <si>
    <t>AGR.15.003158</t>
  </si>
  <si>
    <t>Договор аренды СЗ02/20-247 от 01.04.2020</t>
  </si>
  <si>
    <t>AGR.15.003248</t>
  </si>
  <si>
    <t>не исп СЗ02/20-332 от 01.07.2020</t>
  </si>
  <si>
    <t>AGR.15.003249</t>
  </si>
  <si>
    <t>AGR.15.003250</t>
  </si>
  <si>
    <t>СЗ02/20-332 от 01.07.2020</t>
  </si>
  <si>
    <t>AGR.15.003254</t>
  </si>
  <si>
    <t>СЗ02/20-321 от 13.05.2020</t>
  </si>
  <si>
    <t>AGR.15.003374</t>
  </si>
  <si>
    <t>СЗ02/20-364 от 01.09.2020</t>
  </si>
  <si>
    <t>AGR.15.003380</t>
  </si>
  <si>
    <t>СЗ02/20-407 от 01.08.2020</t>
  </si>
  <si>
    <t>AGR.15.003468</t>
  </si>
  <si>
    <t>СЗ02/20-411 от 01.10.2020</t>
  </si>
  <si>
    <t>AGR.15.003544</t>
  </si>
  <si>
    <t>СЗ02/20-224 от 01.05.2020</t>
  </si>
  <si>
    <t>AGR.15.003545</t>
  </si>
  <si>
    <t>СЗ02/20-226 от 01.05.2020</t>
  </si>
  <si>
    <t>AGR.15.003546</t>
  </si>
  <si>
    <t>СЗ02/20-246 от 01.05.2020</t>
  </si>
  <si>
    <t>AGR.15.003550</t>
  </si>
  <si>
    <t>Соглашение №СЗ02/20-487 от 04.12.2020</t>
  </si>
  <si>
    <t>AGR.15.003594</t>
  </si>
  <si>
    <t>СЗ02/20-523 от 12.11.2020</t>
  </si>
  <si>
    <t>AGR.15.003806</t>
  </si>
  <si>
    <t>СЗ02/18-275 от 01.08.2018 ДС №3</t>
  </si>
  <si>
    <t>AGR.15.003814</t>
  </si>
  <si>
    <t>СЗ02/19-634 от 16.10.2019 ДС №1</t>
  </si>
  <si>
    <t>AGR.15.003816</t>
  </si>
  <si>
    <t>СЗ02/18-484 от 01.12.2018 ДС №2</t>
  </si>
  <si>
    <t>AGR.15.003821</t>
  </si>
  <si>
    <t>СЗ02/19-273 от 01.03.2019 ДС №2</t>
  </si>
  <si>
    <t>AGR.15.003822</t>
  </si>
  <si>
    <t>СЗ02/19-633 от 16.10.2019 ДС №1</t>
  </si>
  <si>
    <t>AGR.15.003845</t>
  </si>
  <si>
    <t>СЗ02/19-274 от 01.02.2019 ДС №2</t>
  </si>
  <si>
    <t>AGR.15.003848</t>
  </si>
  <si>
    <t>СЗ02/18-259 от 01.08.2018 ДС №3</t>
  </si>
  <si>
    <t>AGR.15.003853</t>
  </si>
  <si>
    <t>Соглашение №СЗ02/20-478 от 01.12.2020</t>
  </si>
  <si>
    <t>AGR.15.004001</t>
  </si>
  <si>
    <t>СЗ02/18-260 от 01.08.2018 ДС №3</t>
  </si>
  <si>
    <t>AGR.15.004008</t>
  </si>
  <si>
    <t>СЗ02/19-504 от 01.08.2019 ДС№1</t>
  </si>
  <si>
    <t>AGR.15.004020</t>
  </si>
  <si>
    <t>СЗ02/18-239 от 01.07.2018 ДС№3</t>
  </si>
  <si>
    <t>AGR.15.004029</t>
  </si>
  <si>
    <t>AGR.15.004160</t>
  </si>
  <si>
    <t>не исп СЗ02/20-247 от 01.04.2020 ДС№1</t>
  </si>
  <si>
    <t>AGR.15.004161</t>
  </si>
  <si>
    <t>СЗ02/20-247 от 01.04.2020 ДС№1</t>
  </si>
  <si>
    <t>AGR.15.004163</t>
  </si>
  <si>
    <t>СЗ02/18-275 от 01.08.2018 ДС№4</t>
  </si>
  <si>
    <t>AGR.15.004164</t>
  </si>
  <si>
    <t>СЗ02/18-239 от 01.07.2018 ДС№4</t>
  </si>
  <si>
    <t>AGR.15.004165</t>
  </si>
  <si>
    <t>СЗ02/20-224 от 01.05.2020 ДС№1</t>
  </si>
  <si>
    <t>AGR.15.004166</t>
  </si>
  <si>
    <t>СЗ02/20-246 от 01.05.2020 ДС№1</t>
  </si>
  <si>
    <t>AGR.15.004167</t>
  </si>
  <si>
    <t>CЗ02/20-226 от 01.05.2020 ДС№1</t>
  </si>
  <si>
    <t>AGR.15.004180</t>
  </si>
  <si>
    <t>Соглашение №СЗ02/21-168 от 02.04.2021</t>
  </si>
  <si>
    <t>AGR.15.004181</t>
  </si>
  <si>
    <t>Соглашение №СЗ02/21-171 от 02.04.2021</t>
  </si>
  <si>
    <t>AGR.15.004266</t>
  </si>
  <si>
    <t>Соглашение №СЗ02/21-166 от 30.03.2021 г.</t>
  </si>
  <si>
    <t>AGR.15.004267</t>
  </si>
  <si>
    <t>Соглашение №СЗ02/21-169 от 05.04.2021 г.</t>
  </si>
  <si>
    <t>AGR.15.004268</t>
  </si>
  <si>
    <t>Соглашение №СЗ02/21-170 от 02.04.2021 г.</t>
  </si>
  <si>
    <t>AGR.15.004271</t>
  </si>
  <si>
    <t>Соглашение №СЗ02/21-178 от 05.04.2021 г.</t>
  </si>
  <si>
    <t>AGR.15.004272</t>
  </si>
  <si>
    <t>Соглашение №СЗ02/21-179 от 12.04.2021 г.</t>
  </si>
  <si>
    <t>AGR.15.004273</t>
  </si>
  <si>
    <t>Соглашение №СЗ02/21-186 от 12.04.2021 г.</t>
  </si>
  <si>
    <t>AGR.15.004274</t>
  </si>
  <si>
    <t>Соглашение №СЗ02/21-220 от 30.04.2021 г.</t>
  </si>
  <si>
    <t>AGR.15.004277</t>
  </si>
  <si>
    <t>Соглашение №СЗ02/21-206 от 20.04.2021 г.</t>
  </si>
  <si>
    <t>AGR.15.004315</t>
  </si>
  <si>
    <t>СЗ02/18-275 от 01.08.2018 г. ДС№4</t>
  </si>
  <si>
    <t>AGR.15.004324</t>
  </si>
  <si>
    <t>Соглашение №СЗ02/21-175 от 05.04.2021 г.</t>
  </si>
  <si>
    <t>AGR.15.004342</t>
  </si>
  <si>
    <t>СЗ02/20-298 от 19.03.2020 г. ДС№1</t>
  </si>
  <si>
    <t>AGR.15.004345</t>
  </si>
  <si>
    <t>СЗ02/20-523 от 12.11.2020 г. ДС№1</t>
  </si>
  <si>
    <t>AGR.15.004499</t>
  </si>
  <si>
    <t>СЗ02/20-209 от 27.04.2020 г. ДС №1, 2</t>
  </si>
  <si>
    <t>AGR.15.004503</t>
  </si>
  <si>
    <t>СЗ02/18-260 от 01.08.2018 г. ДС №5</t>
  </si>
  <si>
    <t>AGR.15.004504</t>
  </si>
  <si>
    <t>СЗ02/19-329 от 31.07.2019 г. ДС №2</t>
  </si>
  <si>
    <t>AGR.15.004506</t>
  </si>
  <si>
    <t>СЗ02/20-321 от 13.05.2020 г. ДС №1</t>
  </si>
  <si>
    <t>AGR.15.004541</t>
  </si>
  <si>
    <t>Соглашение №СЗ02/21-262 от 12.05.2021 г.</t>
  </si>
  <si>
    <t>AGR.15.004556</t>
  </si>
  <si>
    <t>СЗ02/20-407 от 01.08.2020 ДС№1</t>
  </si>
  <si>
    <t>AGR.15.004584</t>
  </si>
  <si>
    <t>СЗ02/19-493 от 01.08.2019 г. ДС №2</t>
  </si>
  <si>
    <t>AGR.15.004617</t>
  </si>
  <si>
    <t>СЗ02/18-237 от 01.07.2018 г. ДС №4</t>
  </si>
  <si>
    <t>AGR.15.004625</t>
  </si>
  <si>
    <t>СЗ02/19-552 от 01.08.2019 г. ДС№2</t>
  </si>
  <si>
    <t>AGR.15.004636</t>
  </si>
  <si>
    <t>СЗ02/20-332 от 01.07.2020 г. ДС№1</t>
  </si>
  <si>
    <t>AGR.15.004722</t>
  </si>
  <si>
    <t>Соглашение №СЗ02/21-272 от 19.05.2021</t>
  </si>
  <si>
    <t>AGR.15.004776</t>
  </si>
  <si>
    <t>СЗ02/19-502 от 01.08.2019 ДС№2</t>
  </si>
  <si>
    <t>AGR.15.004812</t>
  </si>
  <si>
    <t>СЗ02/21-426 от 15.07.2021</t>
  </si>
  <si>
    <t>AGR.15.004845</t>
  </si>
  <si>
    <t>СЗ02/21-424 от 15.07.2021 г.</t>
  </si>
  <si>
    <t>AGR.15.004846</t>
  </si>
  <si>
    <t>СЗ02/21-421 от 01.07.2021 г.</t>
  </si>
  <si>
    <t>AGR.15.004957</t>
  </si>
  <si>
    <t>СЗ02/21-487 от 15.07.2021 г.</t>
  </si>
  <si>
    <t>AGR.15.004963</t>
  </si>
  <si>
    <t>СЗ02/20-411 от 01.10.2020 ДС №1</t>
  </si>
  <si>
    <t>AGR.15.004964</t>
  </si>
  <si>
    <t>СЗ02/19-423 от 01.09.2019 ДС №2</t>
  </si>
  <si>
    <t>AGR.15.004966</t>
  </si>
  <si>
    <t>CЗ02/20-226 от 01.05.2020 ДС№2</t>
  </si>
  <si>
    <t>AGR.15.004973</t>
  </si>
  <si>
    <t>СЗ02/18-275 от 01.08.2018 г. ДС№5</t>
  </si>
  <si>
    <t>AGR.15.004978</t>
  </si>
  <si>
    <t>CЗ02/20-226 от 01.05.2020 ДС№3</t>
  </si>
  <si>
    <t>AGR.15.004979</t>
  </si>
  <si>
    <t>СЗ02/20-209 от 27.04.2020 г. ДС №2</t>
  </si>
  <si>
    <t>AGR.15.004980</t>
  </si>
  <si>
    <t>СЗ02/20-246 от 01.05.2020 ДС№2</t>
  </si>
  <si>
    <t>AGR.15.004984</t>
  </si>
  <si>
    <t>Соглашение №СЗ02/21-408 от 22.07.2021</t>
  </si>
  <si>
    <t>AGR.15.005000</t>
  </si>
  <si>
    <t>Соглашение №СЗ02/21-512 от 15.09.2021</t>
  </si>
  <si>
    <t>AGR.15.005020</t>
  </si>
  <si>
    <t>СЗ02/18-239 от 01.07.2018 г. ДС №5</t>
  </si>
  <si>
    <t>AGR.15.005022</t>
  </si>
  <si>
    <t>СЗ02/20-364 от 01.09.2020 ДС№1</t>
  </si>
  <si>
    <t>AGR.15.005026</t>
  </si>
  <si>
    <t>Не исп Договор №СЗ02/21-426 от 03.08.2021</t>
  </si>
  <si>
    <t>AGR.15.005027</t>
  </si>
  <si>
    <t>Договор №СЗ02/21-421 от 01.07.2021 (задвоен)</t>
  </si>
  <si>
    <t>AGR.15.005033</t>
  </si>
  <si>
    <t>СЗ02/19-633 от 16.10.2019 ДС №2</t>
  </si>
  <si>
    <t>AGR.15.005036</t>
  </si>
  <si>
    <t>СЗ02/20-523 от 12.11.2020 г. ДС№2</t>
  </si>
  <si>
    <t>AGR.15.005109</t>
  </si>
  <si>
    <t>СЗ02/18-291 от 02.08.2018 ДС №4</t>
  </si>
  <si>
    <t>AGR.15.005110</t>
  </si>
  <si>
    <t>СЗ02/18-306 от 01.09.2018 ДС №4</t>
  </si>
  <si>
    <t>AGR.15.005112</t>
  </si>
  <si>
    <t>СЗ02/21-538 от 31.08.2021</t>
  </si>
  <si>
    <t>AGR.15.005114</t>
  </si>
  <si>
    <t>Соглашение №СЗ02/21-172 от 05.04.2021 г.</t>
  </si>
  <si>
    <t>AGR.15.005116</t>
  </si>
  <si>
    <t>СЗ02/19-504 от 01.08.2019 ДС№2</t>
  </si>
  <si>
    <t>AGR.15.005183</t>
  </si>
  <si>
    <t>СЗ02/21-488 от 01.08.2021</t>
  </si>
  <si>
    <t>AGR.15.005184</t>
  </si>
  <si>
    <t>СЗ02/21-599 от 01.10.2021</t>
  </si>
  <si>
    <t>AGR.15.005325</t>
  </si>
  <si>
    <t>СЗ02/21-636 от 01.11.2021г.</t>
  </si>
  <si>
    <t>AGR.15.005374</t>
  </si>
  <si>
    <t>Соглашение №СЗ02/21-593 от 26.10.2021</t>
  </si>
  <si>
    <t>AGR.15.005378</t>
  </si>
  <si>
    <t>Соглашение №СЗ02/21-641 от 22.11.2021</t>
  </si>
  <si>
    <t>AGR.15.005380</t>
  </si>
  <si>
    <t>Соглашение №СЗ02/21-672 от 06.12.2021</t>
  </si>
  <si>
    <t>AGR.15.005395</t>
  </si>
  <si>
    <t>СЗ02/21-694 от 01.08.2021г.</t>
  </si>
  <si>
    <t>AGR.15.005396</t>
  </si>
  <si>
    <t>Соглашение №СЗ02/21-691 от 13.12.2021г.</t>
  </si>
  <si>
    <t>AGR.15.005414</t>
  </si>
  <si>
    <t>СЗ02/21-704 от 29.10.2021г.</t>
  </si>
  <si>
    <t>AGR.15.005484</t>
  </si>
  <si>
    <t>СЗ02/21-719 от 01.12.2021</t>
  </si>
  <si>
    <t>AGR.15.005485</t>
  </si>
  <si>
    <t>СЗ02/21-718 от 01.12.2021</t>
  </si>
  <si>
    <t>AGR.15.005519</t>
  </si>
  <si>
    <t>СЗ02/21-271 от 01.05.2021</t>
  </si>
  <si>
    <t>AGR.15.005522</t>
  </si>
  <si>
    <t>Соглашение №СЗ02/21-696 от 15.12.2021</t>
  </si>
  <si>
    <t>AGR.15.005524</t>
  </si>
  <si>
    <t>Соглашение №СЗ02/21-707 от 17.12.2021</t>
  </si>
  <si>
    <t>AGR.15.005658</t>
  </si>
  <si>
    <t>СЗ02/22-21 от 18.11.2021</t>
  </si>
  <si>
    <t>AGR.15.005666</t>
  </si>
  <si>
    <t>СЗ02/22-11 от 21.07.2021</t>
  </si>
  <si>
    <t>AGR.15.005789</t>
  </si>
  <si>
    <t>СЗ02/22-58 от 01.01.2022</t>
  </si>
  <si>
    <t>AGR.15.006038</t>
  </si>
  <si>
    <t>СЗ02/22-179 от 01.01.2022</t>
  </si>
  <si>
    <t>AGR.15.006226</t>
  </si>
  <si>
    <t>СЗ02/22-267 от 23.03.2022</t>
  </si>
  <si>
    <t>AGR.15.006228</t>
  </si>
  <si>
    <t>Соглашение №СЗ02/22-265 от 01.05.2022</t>
  </si>
  <si>
    <t>AGR.15.006229</t>
  </si>
  <si>
    <t>Соглашение №СЗ02/22-268 от 01.05.2022</t>
  </si>
  <si>
    <t>AGR.15.006230</t>
  </si>
  <si>
    <t>Соглашение №СЗ02/22-290 от 17.05.2022</t>
  </si>
  <si>
    <t>AGR.15.006413</t>
  </si>
  <si>
    <t>СЗ02/22-438 от 01.01.2022</t>
  </si>
  <si>
    <t>AGR.15.006414</t>
  </si>
  <si>
    <t>СЗ02/22-453 от 01.06.2022</t>
  </si>
  <si>
    <t>AGR.15.006427</t>
  </si>
  <si>
    <t>Соглашение о рекультивации №СЗ02/22-419 от 29.07.2022</t>
  </si>
  <si>
    <t>AGR.15.006461</t>
  </si>
  <si>
    <t>СЗ02/22-503 от 01.08.2022</t>
  </si>
  <si>
    <t>AGR.15.006499</t>
  </si>
  <si>
    <t>СЗ02/22-528 от 01.08.2022</t>
  </si>
  <si>
    <t>AGR.15.006567</t>
  </si>
  <si>
    <t>СЗ02/22-506 от 29.10.2021</t>
  </si>
  <si>
    <t>AGR.15.006638</t>
  </si>
  <si>
    <t>СЗ02/22-584 от 01.08.2022</t>
  </si>
  <si>
    <t>AGR.15.006672</t>
  </si>
  <si>
    <t>№СЗ02/22-586 от 01.08.2022</t>
  </si>
  <si>
    <t>AGR.15.006673</t>
  </si>
  <si>
    <t>СЗ02/22-587 от 01.08.2022</t>
  </si>
  <si>
    <t>AGR.15.006745</t>
  </si>
  <si>
    <t>Соглашение о рекультивации СЗ02/22-620 от 01.11.2022</t>
  </si>
  <si>
    <t>AGR.15.006794</t>
  </si>
  <si>
    <t>СЗ02/22-633 от 01.10.2022</t>
  </si>
  <si>
    <t>AGR.15.007079</t>
  </si>
  <si>
    <t>СЗ02/23-24 от 01.09.2022</t>
  </si>
  <si>
    <t>AGR.15.007080</t>
  </si>
  <si>
    <t>СЗ02/23-39 от 01.01.2023</t>
  </si>
  <si>
    <t>AGR.15.007081</t>
  </si>
  <si>
    <t>СЗ02/23-38 от 01.02.2023</t>
  </si>
  <si>
    <t>AGR.15.007082</t>
  </si>
  <si>
    <t>СЗ02/23-27 от 01.01.2023</t>
  </si>
  <si>
    <t>AGR.15.007109</t>
  </si>
  <si>
    <t>СЗ02/23-75 от 01.11.2023</t>
  </si>
  <si>
    <t>AGR.15.007147</t>
  </si>
  <si>
    <t>СЗ02/23-119 от 01.02.2023</t>
  </si>
  <si>
    <t>AGR.15.007280</t>
  </si>
  <si>
    <t>Соглашение о возмещении по рекультивации СЗ02/23-165 от 04.0</t>
  </si>
  <si>
    <t>AGR.15.007282</t>
  </si>
  <si>
    <t>Соглашение о возмещении по рекультивации СЗ02/23-163 от 04.0</t>
  </si>
  <si>
    <t>AGR.15.007283</t>
  </si>
  <si>
    <t>Соглашение о возмещении по рекультивации СЗ02/23-186 от 11.0</t>
  </si>
  <si>
    <t>AGR.15.007284</t>
  </si>
  <si>
    <t>Соглашение о возмещении по рекультивации СЗ02/23-185 от 11.0</t>
  </si>
  <si>
    <t>AGR.15.007285</t>
  </si>
  <si>
    <t>Соглашение о возмещении по рекультивации СЗ02/23-184 от 11.0</t>
  </si>
  <si>
    <t>AGR.15.007294</t>
  </si>
  <si>
    <t>Соглашение о возмещении по рекультивации СЗ02/23-193 от 17.0</t>
  </si>
  <si>
    <t>AGR.15.007295</t>
  </si>
  <si>
    <t>Соглашение о возмещении по рекультивации СЗ02/23-194 от 17.0</t>
  </si>
  <si>
    <t>AGR.15.007296</t>
  </si>
  <si>
    <t>Соглашение о возмещении по рекультивации СЗ02/23-195 от 18.0</t>
  </si>
  <si>
    <t>AGR.15.007309</t>
  </si>
  <si>
    <t>Соглашение о возмещении по рекультивации СЗ02/23-199 от 20.0</t>
  </si>
  <si>
    <t>AGR.15.007314</t>
  </si>
  <si>
    <t>СЗ02/23-198 от 01.04.2023</t>
  </si>
  <si>
    <t>AGR.15.007360</t>
  </si>
  <si>
    <t>СЗ02/23-229 от 01.05.2023</t>
  </si>
  <si>
    <t>AGR.15.007361</t>
  </si>
  <si>
    <t>Соглашение о возмещении по рекультивации СЗ02/23-254 от 17.0</t>
  </si>
  <si>
    <t>AGR.15.007362</t>
  </si>
  <si>
    <t>Соглашение о возмещении по рекультивации СЗ02/23-231 от 04.</t>
  </si>
  <si>
    <t>AGR.15.007366</t>
  </si>
  <si>
    <t>Соглашение о возмещении по рекультивации СЗ02/23-256 от 17.0</t>
  </si>
  <si>
    <t>AGR.15.007368</t>
  </si>
  <si>
    <t>Соглашение о возмещении по рекультивации СЗ02/23-230 от 04.0</t>
  </si>
  <si>
    <t>AGR.15.007386</t>
  </si>
  <si>
    <t>СЗ02/23-228 от 01.01.2023</t>
  </si>
  <si>
    <t>AGR.15.007445</t>
  </si>
  <si>
    <t>СЗ02/23-234 от 01.01.2023</t>
  </si>
  <si>
    <t>AGR.15.007448</t>
  </si>
  <si>
    <t>СЗ02/23-266 от 01.05.2023</t>
  </si>
  <si>
    <t>AGR.15.007451</t>
  </si>
  <si>
    <t>Соглашение о возмещении по рекультивации СЗ02/23-267 от 22.0</t>
  </si>
  <si>
    <t>AGR.15.007468</t>
  </si>
  <si>
    <t>Соглашение о возмещении по рекультивации СЗ02/23-257 от 17.0</t>
  </si>
  <si>
    <t>AGR.15.007527</t>
  </si>
  <si>
    <t>Соглашение о возмещении по рекультивации СЗ02/23-317 от 22.0</t>
  </si>
  <si>
    <t>AGR.15.007532</t>
  </si>
  <si>
    <t>Соглашение о возмещении по рекультивации СЗ02/23-316 от 22.0</t>
  </si>
  <si>
    <t>AGR.15.007533</t>
  </si>
  <si>
    <t>Соглашение о возмещении по рекультивации СЗ02/23-319 от 22.0</t>
  </si>
  <si>
    <t>AGR.15.007534</t>
  </si>
  <si>
    <t>Соглашение о возмещении по рекультивации СЗ02/23-315 от 22.0</t>
  </si>
  <si>
    <t>AGR.15.007586</t>
  </si>
  <si>
    <t>Соглашение о возмещении по рекультивации СЗ02/23-336 от 29.0</t>
  </si>
  <si>
    <t>AGR.15.007587</t>
  </si>
  <si>
    <t>Соглашение о возмещении по рекультивации СЗ02/23-337 от 29.0</t>
  </si>
  <si>
    <t>AGR.15.007618</t>
  </si>
  <si>
    <t>СЗ02/23-344 от 01.06.2023</t>
  </si>
  <si>
    <t>AGR.15.007620</t>
  </si>
  <si>
    <t>СЗ02/23-342 от 23.06.2023</t>
  </si>
  <si>
    <t>AGR.15.007759</t>
  </si>
  <si>
    <t>СЗ02/23-449 от 24.07.2023</t>
  </si>
  <si>
    <t>AGR.15.007794</t>
  </si>
  <si>
    <t>СЗ02/23-455 от 01.07.2023</t>
  </si>
  <si>
    <t>AGR.15.007863</t>
  </si>
  <si>
    <t>СЗ02/23-488 от 01.09.2023</t>
  </si>
  <si>
    <t>AGR.15.007868</t>
  </si>
  <si>
    <t>Соглашение о возмещении по рекультивации СЗ02/23-524 от 05.1</t>
  </si>
  <si>
    <t>AGR.15.007869</t>
  </si>
  <si>
    <t>Соглашение о возмещении по рекультивации СЗ02/23-514 от 04.1</t>
  </si>
  <si>
    <t>AGR.15.007870</t>
  </si>
  <si>
    <t>Соглашение о возмещении по рекультивации СЗ02/23-540 от 11.1</t>
  </si>
  <si>
    <t>AGR.15.007936</t>
  </si>
  <si>
    <t>Соглашение о возмещении по рекультивации СЗ02/23-565 от 24.1</t>
  </si>
  <si>
    <t>AGR.15.007937</t>
  </si>
  <si>
    <t>Соглашение о возмещении по рекультивации СЗ02/23-581 от 30.1</t>
  </si>
  <si>
    <t>AGR.15.007940</t>
  </si>
  <si>
    <t>Соглашение о возмещении по рекультивации СЗ02/23-562 от 24.1</t>
  </si>
  <si>
    <t>AGR.15.007941</t>
  </si>
  <si>
    <t>Соглашение о возмещении по рекультивации СЗ02/23-564 от 24.1</t>
  </si>
  <si>
    <t>AGR.15.007942</t>
  </si>
  <si>
    <t>Соглашение о возмещении по рекультивации СЗ02/23-563 от 24.1</t>
  </si>
  <si>
    <t>AGR.15.007943</t>
  </si>
  <si>
    <t>Соглашение о возмещении по рекультивации СЗ02/23-582 от 30.1</t>
  </si>
  <si>
    <t>AGR.15.008034</t>
  </si>
  <si>
    <t>СЗ02/23-606 от 01.10.2023</t>
  </si>
  <si>
    <t>AGR.15.008043</t>
  </si>
  <si>
    <t>СЗ02/23-602 от 10.11.2023</t>
  </si>
  <si>
    <t>AGR.15.008158</t>
  </si>
  <si>
    <t>Соглашение о возмещении по рекультивации СЗ02/23-682 от 07.1</t>
  </si>
  <si>
    <t>AGR.15.008159</t>
  </si>
  <si>
    <t>Соглашение о возмещении по рекультивации СЗ02/23-688 от 12.1</t>
  </si>
  <si>
    <t>AGR.15.008171</t>
  </si>
  <si>
    <t>Соглашение о возмещении по рекультивации СЗ02/23-702 от 20.1</t>
  </si>
  <si>
    <t>AGR.15.008179</t>
  </si>
  <si>
    <t>Соглашение о возмещении по рекультивации СЗ02/23-723 от 25.1</t>
  </si>
  <si>
    <t>PRD.002.100019874_COM009001</t>
  </si>
  <si>
    <t>AGR.13.000062</t>
  </si>
  <si>
    <t>Договор №108/18-в от 01.06.2018</t>
  </si>
  <si>
    <t>PRD.002.100019887_COM014001</t>
  </si>
  <si>
    <t>AGR.30.000867</t>
  </si>
  <si>
    <t>Договор поставки № 1 от 10.06.2022г.</t>
  </si>
  <si>
    <t>PRD.002.100019888_COM011001</t>
  </si>
  <si>
    <t>AGR.15.000796</t>
  </si>
  <si>
    <t>192/О/18/СЗ02/18-446 от 04.12.2018г.</t>
  </si>
  <si>
    <t>AGR.15.001404</t>
  </si>
  <si>
    <t>СЗ02/19-72 от 06.03.2019 г.</t>
  </si>
  <si>
    <t>AGR.15.002348</t>
  </si>
  <si>
    <t>СЗ02/19-547 от 29.10.2019 г.</t>
  </si>
  <si>
    <t>AGR.15.003110</t>
  </si>
  <si>
    <t>СЗ02/20-272 о 02.07.2020</t>
  </si>
  <si>
    <t>AGR.15.004496</t>
  </si>
  <si>
    <t>СЗ02/21-154//039/ОГ/21 от 29.03.2021</t>
  </si>
  <si>
    <t>AGR.15.004894</t>
  </si>
  <si>
    <t>071/ОГ/21/СЗ02/21-414 от 28.07.2021</t>
  </si>
  <si>
    <t>AGR.15.004905</t>
  </si>
  <si>
    <t>свободный</t>
  </si>
  <si>
    <t>AGR.15.008106</t>
  </si>
  <si>
    <t>СЗ02/23-708//068/ОГ/23 от 22.12.2023</t>
  </si>
  <si>
    <t>PRD.002.100019890_COM011001</t>
  </si>
  <si>
    <t>AGR.15.000593</t>
  </si>
  <si>
    <t>ДС № 2 от 15.10.2018 к договору № СЗ02/18-149 от 07.05.2018</t>
  </si>
  <si>
    <t>AGR.15.001373</t>
  </si>
  <si>
    <t>СЗ02/19-180 от 28.05.2019</t>
  </si>
  <si>
    <t>AGR.15.002077</t>
  </si>
  <si>
    <t>СЗ02/19-535 от 28.10.2019</t>
  </si>
  <si>
    <t>AGR.15.002727</t>
  </si>
  <si>
    <t>СЗ02/20-173 от 06.04.2020</t>
  </si>
  <si>
    <t>PRD.002.100019894_COM005001</t>
  </si>
  <si>
    <t>AGR.07.001648</t>
  </si>
  <si>
    <t>КН05/22-103 от 15.04.22</t>
  </si>
  <si>
    <t>PRD.002.100019897_COM011001</t>
  </si>
  <si>
    <t>AGR.019.000000078</t>
  </si>
  <si>
    <t>СЗ02/17-277 от 01.05.2018</t>
  </si>
  <si>
    <t>AGR.15.001450</t>
  </si>
  <si>
    <t>СЗ02/19-222 от 24.01.2019</t>
  </si>
  <si>
    <t>AGR.15.003847</t>
  </si>
  <si>
    <t>СЗ02/19-222 от 24.01.2019 ДС №2</t>
  </si>
  <si>
    <t>AGR.15.004041</t>
  </si>
  <si>
    <t>Соглашение №СЗ02/21-149 от 23.03.2021</t>
  </si>
  <si>
    <t>AGR.15.004202</t>
  </si>
  <si>
    <t>СЗ02/21-152 от 01.01.2021</t>
  </si>
  <si>
    <t>AGR.15.004778</t>
  </si>
  <si>
    <t>СЗ02/21-387 от 01.07.2021</t>
  </si>
  <si>
    <t>AGR.15.004956</t>
  </si>
  <si>
    <t>СЗ02/21-486 от 01.08.2021</t>
  </si>
  <si>
    <t>AGR.15.004958</t>
  </si>
  <si>
    <t>СЗ02/21-485 от 01.08.2021</t>
  </si>
  <si>
    <t>AGR.15.006409</t>
  </si>
  <si>
    <t>СЗ02/22-442 от 01.06.2022</t>
  </si>
  <si>
    <t>AGR.15.006803</t>
  </si>
  <si>
    <t>Соглашение о возм. биол. рекультивации СЗ02/22-706 от 24.11.</t>
  </si>
  <si>
    <t>AGR.15.006804</t>
  </si>
  <si>
    <t>Соглашение о возм. биол. рекультивации СЗ02/22-731 от 01.12.</t>
  </si>
  <si>
    <t>AGR.15.006829</t>
  </si>
  <si>
    <t>Соглашение о возм. биол. рекультивации СЗ02/22-707 от 24.11.</t>
  </si>
  <si>
    <t>AGR.15.007134</t>
  </si>
  <si>
    <t>СЗ02/23-71 от 30.12.2022</t>
  </si>
  <si>
    <t>AGR.15.007163</t>
  </si>
  <si>
    <t>СЗ02/23-110 от 01.02.2023</t>
  </si>
  <si>
    <t>AGR.15.007369</t>
  </si>
  <si>
    <t>Соглашение о возмещении по рекультивации СЗ02/23-232 от 04.0</t>
  </si>
  <si>
    <t>AGR.15.007875</t>
  </si>
  <si>
    <t>СЗ02/23-485 от 01.09.2023</t>
  </si>
  <si>
    <t>AGR.15.007878</t>
  </si>
  <si>
    <t>Соглашение о возмещении по рекультивации СЗ02/23-553 от 17.1</t>
  </si>
  <si>
    <t>AGR.15.007879</t>
  </si>
  <si>
    <t>Соглашение о возмещении по рекультивации СЗ02/23-552 от 17.1</t>
  </si>
  <si>
    <t>AGR.15.007880</t>
  </si>
  <si>
    <t>Соглашение о возмещении по рекультивации СЗ02/23-517 от 04.1</t>
  </si>
  <si>
    <t>PRD.002.100019899_COM011001</t>
  </si>
  <si>
    <t>AGR.15.000625</t>
  </si>
  <si>
    <t>СЗ02/18-43 от 12.02.2018</t>
  </si>
  <si>
    <t>AGR.15.000964</t>
  </si>
  <si>
    <t>Счет на оплату №Кл 000000704 от 23.01.2019</t>
  </si>
  <si>
    <t>AGR.15.000975</t>
  </si>
  <si>
    <t>СЗ02/19-41 от 08.02.2019</t>
  </si>
  <si>
    <t>AGR.15.002349</t>
  </si>
  <si>
    <t>Счет № Цн00000023 от 14.01.2020г.</t>
  </si>
  <si>
    <t>AGR.15.002350</t>
  </si>
  <si>
    <t>Счет №Цн00000023 от 14.01.2020г.</t>
  </si>
  <si>
    <t>AGR.15.002444</t>
  </si>
  <si>
    <t>СЗ02/20-52 от 07.02.2020г.</t>
  </si>
  <si>
    <t>AGR.15.003786</t>
  </si>
  <si>
    <t>СЗ02/21-64 от 08.02.2021</t>
  </si>
  <si>
    <t>AGR.15.005586</t>
  </si>
  <si>
    <t>СЗ02/22-54 от 02.02.2022</t>
  </si>
  <si>
    <t>PRD.002.100019900_COM007001</t>
  </si>
  <si>
    <t>AGR.09.000160</t>
  </si>
  <si>
    <t>УНС02/18-195 от 12.09.2018</t>
  </si>
  <si>
    <t>AGR.09.000181</t>
  </si>
  <si>
    <t>ДС №1 от 31.07.2018 к договору УНС02/18-85 от 26.04.2018</t>
  </si>
  <si>
    <t>AGR.09.000215</t>
  </si>
  <si>
    <t>УНС02/18-280 от 14.12.2018</t>
  </si>
  <si>
    <t>AGR.09.000230</t>
  </si>
  <si>
    <t>УНС02/18-310 от 27.11.2018</t>
  </si>
  <si>
    <t>AGR.09.000231</t>
  </si>
  <si>
    <t>УНС02/18-311 от 27.11.2018</t>
  </si>
  <si>
    <t>AGR.09.000232</t>
  </si>
  <si>
    <t>УНС02/18-312 от 27.11.2018</t>
  </si>
  <si>
    <t>AGR.09.000379</t>
  </si>
  <si>
    <t>УНС02/19-67 от 12.04.2019</t>
  </si>
  <si>
    <t>AGR.09.000380</t>
  </si>
  <si>
    <t>УНС02/19-37 от 04.03.2019</t>
  </si>
  <si>
    <t>AGR.09.000595</t>
  </si>
  <si>
    <t>УНС02/19-234 от 21.10.2019</t>
  </si>
  <si>
    <t>AGR.09.000664</t>
  </si>
  <si>
    <t>УНС02/19-302 от 19.12.2019</t>
  </si>
  <si>
    <t>AGR.09.000665</t>
  </si>
  <si>
    <t>УНС02/19-303 от 19.12.2019</t>
  </si>
  <si>
    <t>AGR.09.000872</t>
  </si>
  <si>
    <t>УНС02/20-58 от 12.05.2020</t>
  </si>
  <si>
    <t>AGR.09.000944</t>
  </si>
  <si>
    <t>УНС02/20-123 от 13.10.2020</t>
  </si>
  <si>
    <t>AGR.09.001054</t>
  </si>
  <si>
    <t>УНС02/21-12 от 10.02.2021</t>
  </si>
  <si>
    <t>AGR.09.001185</t>
  </si>
  <si>
    <t>УНС02/21-102 от 05.08.2021</t>
  </si>
  <si>
    <t>AGR.09.001229</t>
  </si>
  <si>
    <t>УНС02/21-106 от 13.08.2021</t>
  </si>
  <si>
    <t>AGR.09.001744</t>
  </si>
  <si>
    <t>УНС02/23-76 от 28.06.2023</t>
  </si>
  <si>
    <t>AGR.09.001817</t>
  </si>
  <si>
    <t>УНС02/23-151 от 24.10.2023</t>
  </si>
  <si>
    <t>AGR.09.001818</t>
  </si>
  <si>
    <t>УНС02/23-152 от 24.10.2023</t>
  </si>
  <si>
    <t>AGR.09.001846</t>
  </si>
  <si>
    <t>УНС02/23-160 от 01.11.2023</t>
  </si>
  <si>
    <t>AGR.09.001897</t>
  </si>
  <si>
    <t>УНС02/23-206 от 25.12.2023</t>
  </si>
  <si>
    <t>AGR.09.001898</t>
  </si>
  <si>
    <t>УНС02/23-204 от 25.12.2023</t>
  </si>
  <si>
    <t>AGR.09.001899</t>
  </si>
  <si>
    <t>УНС02/23-207 от 25.12.2023</t>
  </si>
  <si>
    <t>PRD.002.100019910_COM009001</t>
  </si>
  <si>
    <t>AGR.13.000300</t>
  </si>
  <si>
    <t>Договор №1025029089 от 21.12.2018</t>
  </si>
  <si>
    <t>PRD.002.100019912_COM011001</t>
  </si>
  <si>
    <t>AGR.15.000723</t>
  </si>
  <si>
    <t>20/СЗ02/18-152 от 08.05.2018г.</t>
  </si>
  <si>
    <t>PRD.002.100019914_COM006001</t>
  </si>
  <si>
    <t>AGR.08.001852</t>
  </si>
  <si>
    <t>Счет № Б-00179031 от 20.04.2021</t>
  </si>
  <si>
    <t>AGR.08.002584</t>
  </si>
  <si>
    <t>Счет №391-010188 от 06.09.2022</t>
  </si>
  <si>
    <t>AGR.08.002684</t>
  </si>
  <si>
    <t>СЧЕТ №Я91-000242</t>
  </si>
  <si>
    <t>AGR.08.002941</t>
  </si>
  <si>
    <t>Я91-007600</t>
  </si>
  <si>
    <t>AGR.08.002969</t>
  </si>
  <si>
    <t>Я91-008764 от 06.07.2023</t>
  </si>
  <si>
    <t>PRD.002.100019914_COM011001</t>
  </si>
  <si>
    <t>AGR.15.001064</t>
  </si>
  <si>
    <t>Счет № Б-00075835 от 13.03.2019г.</t>
  </si>
  <si>
    <t>AGR.15.001093</t>
  </si>
  <si>
    <t>Счет на оплату № ЖФ9-000794 от 21.03.2019</t>
  </si>
  <si>
    <t>AGR.15.001163</t>
  </si>
  <si>
    <t>Счет №ЖФ9-001067 от 10.04.2019г.</t>
  </si>
  <si>
    <t>AGR.15.001291</t>
  </si>
  <si>
    <t>Счет № ЖФ9-001418 от 14.05.2019г.</t>
  </si>
  <si>
    <t>AGR.15.001292</t>
  </si>
  <si>
    <t>Счет № ЖФ9-001483 от 17.05.2019 г.</t>
  </si>
  <si>
    <t>AGR.15.001473</t>
  </si>
  <si>
    <t>СЗ02/19-262 от 25.06.2019</t>
  </si>
  <si>
    <t>AGR.15.001712</t>
  </si>
  <si>
    <t>СЗ02/19-366 от 15.08.19</t>
  </si>
  <si>
    <t>AGR.15.001770</t>
  </si>
  <si>
    <t>СЗ02/19-408 от 03.09.2019г.</t>
  </si>
  <si>
    <t>AGR.15.001957</t>
  </si>
  <si>
    <t>СЗ02/19-477 от 02.10.2019</t>
  </si>
  <si>
    <t>AGR.15.002026</t>
  </si>
  <si>
    <t>СЗ02/19-514 от 17.10.19</t>
  </si>
  <si>
    <t>AGR.15.002233</t>
  </si>
  <si>
    <t>ЖФ9-004034/СЗ02/19-593 от 11.12.2019г.</t>
  </si>
  <si>
    <t>AGR.15.004158</t>
  </si>
  <si>
    <t>Счет № ХГ8-000437 от 19.04.2021</t>
  </si>
  <si>
    <t>AGR.15.004279</t>
  </si>
  <si>
    <t>AGR.15.005632</t>
  </si>
  <si>
    <t>Счет № ХГ8000690 от 16.02.2022</t>
  </si>
  <si>
    <t>AGR.15.005746</t>
  </si>
  <si>
    <t>Счет №Б-00132768</t>
  </si>
  <si>
    <t>AGR.15.006031</t>
  </si>
  <si>
    <t>ХГ8-001736/СЗ02/22-283 от 16.05.2022</t>
  </si>
  <si>
    <t>AGR.15.006618</t>
  </si>
  <si>
    <t>СЗ02/22-596//Б-00621182 от 17.10.2022</t>
  </si>
  <si>
    <t>AGR.15.006843</t>
  </si>
  <si>
    <t>СЗ02/22-755//ХГ8-004558 от 02.12.2022</t>
  </si>
  <si>
    <t>AGR.15.007211</t>
  </si>
  <si>
    <t>СЗ02/23-169//ЖФ9-000446 от 04.04.2023</t>
  </si>
  <si>
    <t>AGR.15.008094</t>
  </si>
  <si>
    <t>СЗ02/23-710//ЖФ9-003813 от 19.12.2023</t>
  </si>
  <si>
    <t>PRD.002.100019915_COM004001</t>
  </si>
  <si>
    <t>AGR.06.000066</t>
  </si>
  <si>
    <t>Договор ННГ02/18-29 от 28.03.2018г.</t>
  </si>
  <si>
    <t>AGR.06.000193</t>
  </si>
  <si>
    <t>Договор ННГ29/19-в от 26.02.2019г.</t>
  </si>
  <si>
    <t>AGR.06.000358</t>
  </si>
  <si>
    <t>Договор ННГ6/20-в от 04.02.2020г.</t>
  </si>
  <si>
    <t>PRD.002.100019917_COM002019</t>
  </si>
  <si>
    <t>AGR.03.000615</t>
  </si>
  <si>
    <t>Договор от 19.05.2022 № 929-ОИ/Д005022</t>
  </si>
  <si>
    <t>PRD.002.100019920_COM005001</t>
  </si>
  <si>
    <t>AGR.07.000068</t>
  </si>
  <si>
    <t>ГП № 78 от 08.08.2018 г.</t>
  </si>
  <si>
    <t>AGR.07.000210</t>
  </si>
  <si>
    <t>Дог. №КН05/18-129 от 20.08.2018</t>
  </si>
  <si>
    <t>AGR.07.000232</t>
  </si>
  <si>
    <t>Дог. №КН05/18-122 от 27.07.2018</t>
  </si>
  <si>
    <t>AGR.07.000470</t>
  </si>
  <si>
    <t>Дог. №КН05/19-127 от 11.02.2019</t>
  </si>
  <si>
    <t>AGR.07.000471</t>
  </si>
  <si>
    <t>Дог. №КН05/19-153 от 03.04.2019</t>
  </si>
  <si>
    <t>AGR.07.000547</t>
  </si>
  <si>
    <t>Дог. №КН06/19-187 от 27.05.2019</t>
  </si>
  <si>
    <t>PRD.002.100019924_COM002019</t>
  </si>
  <si>
    <t>AGR.03.000887</t>
  </si>
  <si>
    <t>Договор от 31.07.2023 № SC4791-05162873-3/Д008923</t>
  </si>
  <si>
    <t>AGR.03.000895</t>
  </si>
  <si>
    <t>Договор от 30.08.2023 № SC4791-05229033-3/Д009623</t>
  </si>
  <si>
    <t>AGR.03.000932</t>
  </si>
  <si>
    <t>Договор от 28.12.2023 № ТТТ 7050581105/Д000624</t>
  </si>
  <si>
    <t>AGR.03.000935</t>
  </si>
  <si>
    <t>Страховой полис Д000724 от 11.01.2024</t>
  </si>
  <si>
    <t>AGR.03.000947</t>
  </si>
  <si>
    <t>Договор от 31.01.2024 № ТТТ 7051954807/Д002024</t>
  </si>
  <si>
    <t>PRD.002.100019924_COM009001</t>
  </si>
  <si>
    <t>AGR.13.001764</t>
  </si>
  <si>
    <t>Договор №7528R/133/ от</t>
  </si>
  <si>
    <t>AGR.13.001768</t>
  </si>
  <si>
    <t>Договор №ТТТ7026601043 от 27.10.2022</t>
  </si>
  <si>
    <t>PRD.002.100019924_COM011001</t>
  </si>
  <si>
    <t>AGR.15.006100</t>
  </si>
  <si>
    <t>59912/820/500001/22 от 03.06.2022</t>
  </si>
  <si>
    <t>AGR.15.006817</t>
  </si>
  <si>
    <t>59912/820/500002/22 от 30.11.2022</t>
  </si>
  <si>
    <t>PRD.002.100019924_COM014001</t>
  </si>
  <si>
    <t>AGR.30.000394</t>
  </si>
  <si>
    <t>ТТТ7011103531 от 10.01.2022</t>
  </si>
  <si>
    <t>AGR.30.001050</t>
  </si>
  <si>
    <t>Договор ДМС №9393R/045/00007/20 от 14.02.2020</t>
  </si>
  <si>
    <t>PRD.002.100019925_COM006001</t>
  </si>
  <si>
    <t>AGR.08.000157</t>
  </si>
  <si>
    <t>СИН.02.18-136 от 04.05.2018г</t>
  </si>
  <si>
    <t>AGR.08.000919</t>
  </si>
  <si>
    <t>СИН.02.19-299 от 16.09.2019г.</t>
  </si>
  <si>
    <t>AGR.08.001755</t>
  </si>
  <si>
    <t>СИН.02.21-15 от 28.01.2021г.</t>
  </si>
  <si>
    <t>AGR.08.001805</t>
  </si>
  <si>
    <t>Счет на оплату №249 от 10.03.2021</t>
  </si>
  <si>
    <t>PRD.002.100019938_COM002019</t>
  </si>
  <si>
    <t>AGR.03.000070</t>
  </si>
  <si>
    <t>№ Д00461800</t>
  </si>
  <si>
    <t>PRD.002.100019946_COM006001</t>
  </si>
  <si>
    <t>AGR.08.000082</t>
  </si>
  <si>
    <t>СИН.02.18-160 от 04.06.2018г</t>
  </si>
  <si>
    <t>AGR.08.000674</t>
  </si>
  <si>
    <t>СИН.02.19-133 от 25.04.2019г</t>
  </si>
  <si>
    <t>AGR.08.001120</t>
  </si>
  <si>
    <t>СИН.04.19-72 от 31.10.2019г</t>
  </si>
  <si>
    <t>AGR.08.001597</t>
  </si>
  <si>
    <t>СИН.02.20-217 от 22.09.2020г</t>
  </si>
  <si>
    <t>AGR.08.002142</t>
  </si>
  <si>
    <t>СИН.02.21-184 от 29.07.2021г</t>
  </si>
  <si>
    <t>AGR.08.002211</t>
  </si>
  <si>
    <t>СИН.02.21-185 от 27.07.2021г</t>
  </si>
  <si>
    <t>AGR.08.002631</t>
  </si>
  <si>
    <t>СИН.02.22-205 от 14.07.2022г</t>
  </si>
  <si>
    <t>AGR.08.003084</t>
  </si>
  <si>
    <t>СИН.02.23-199 от 26.07.2023г</t>
  </si>
  <si>
    <t>PRD.002.100019950_COM011001</t>
  </si>
  <si>
    <t>AGR.15.000749</t>
  </si>
  <si>
    <t>СЗ02/18-434 от 03.12.2018г.</t>
  </si>
  <si>
    <t>AGR.15.000773</t>
  </si>
  <si>
    <t>№ СЗ02/18-459 от 12.12.2018</t>
  </si>
  <si>
    <t>AGR.15.000774</t>
  </si>
  <si>
    <t>AGR.15.000775</t>
  </si>
  <si>
    <t>СЗ02/18-459. от 12.12.2018</t>
  </si>
  <si>
    <t>AGR.15.001321</t>
  </si>
  <si>
    <t>счет № 182 от 23.05.2019г.</t>
  </si>
  <si>
    <t>AGR.15.002135</t>
  </si>
  <si>
    <t>счет № 360 от 18.11.2019г.</t>
  </si>
  <si>
    <t>AGR.15.002598</t>
  </si>
  <si>
    <t>Счет №23 от 19.02.2020г.</t>
  </si>
  <si>
    <t>AGR.15.002886</t>
  </si>
  <si>
    <t>СЗ02/20-205 Лидер экономики 2020</t>
  </si>
  <si>
    <t>AGR.15.002935</t>
  </si>
  <si>
    <t>не использовать СЗ02/20-205 Л</t>
  </si>
  <si>
    <t>AGR.15.005291</t>
  </si>
  <si>
    <t>Счет № 359 от 07.12.2021</t>
  </si>
  <si>
    <t>AGR.15.005854</t>
  </si>
  <si>
    <t>Счет №60 от 31.03.2022</t>
  </si>
  <si>
    <t>AGR.15.005911</t>
  </si>
  <si>
    <t>AGR.15.006573</t>
  </si>
  <si>
    <t>СЗ02/22-523 от 29.08.2022</t>
  </si>
  <si>
    <t>AGR.15.007217</t>
  </si>
  <si>
    <t>Счет №56 от 03.04.2023</t>
  </si>
  <si>
    <t>AGR.15.007780</t>
  </si>
  <si>
    <t>СЗ02/23-465 от 05.09.2023</t>
  </si>
  <si>
    <t>PRD.002.100019951_COM011001</t>
  </si>
  <si>
    <t>AGR.15.000155</t>
  </si>
  <si>
    <t>СЗ02/18-161 от 18.05.2018г.</t>
  </si>
  <si>
    <t>AGR.15.000398</t>
  </si>
  <si>
    <t>СЗ02/18-337 от 25.09.2018г.</t>
  </si>
  <si>
    <t>AGR.15.002165</t>
  </si>
  <si>
    <t>СЗ02/19-580 от 31.10.2019г.</t>
  </si>
  <si>
    <t>PRD.002.100019956_COM006001</t>
  </si>
  <si>
    <t>AGR.08.000121</t>
  </si>
  <si>
    <t>Договор №СИН.02.18-149 от 21.05.2018 года</t>
  </si>
  <si>
    <t>PRD.002.100019962_COM005001</t>
  </si>
  <si>
    <t>AGR.07.000005</t>
  </si>
  <si>
    <t>Договор №КН02/18-104 от 18.06.2018</t>
  </si>
  <si>
    <t>PRD.002.100019963_COM011001</t>
  </si>
  <si>
    <t>AGR.15.000241</t>
  </si>
  <si>
    <t>724-093-18/СЗ02/18-172</t>
  </si>
  <si>
    <t>PRD.002.100019968_COM007001</t>
  </si>
  <si>
    <t>AGR.007.000000269</t>
  </si>
  <si>
    <t>УНС02/18-72 от 10.04.2018</t>
  </si>
  <si>
    <t>AGR.09.000255</t>
  </si>
  <si>
    <t>УНС02/19-3 от 14.01.2019</t>
  </si>
  <si>
    <t>PRD.002.100019969_COM006001</t>
  </si>
  <si>
    <t>AGR.08.000005</t>
  </si>
  <si>
    <t>СИН.02.18-151 от 24.05.2018г.</t>
  </si>
  <si>
    <t>AGR.08.000594</t>
  </si>
  <si>
    <t>Договор СИН.02.19-74 от 20.03.2019г.</t>
  </si>
  <si>
    <t>AGR.08.001434</t>
  </si>
  <si>
    <t>Договор СИН.02.20-91 от 26.03.2020г.</t>
  </si>
  <si>
    <t>PRD.002.100019972_COM006001</t>
  </si>
  <si>
    <t>AGR.08.000746</t>
  </si>
  <si>
    <t>№СИН.02.18-142 от 16.05.2018 г.</t>
  </si>
  <si>
    <t>PRD.002.100019974_COM009001</t>
  </si>
  <si>
    <t>AGR.13.000959</t>
  </si>
  <si>
    <t>НФ01/18-7 от 15.05.2018г.</t>
  </si>
  <si>
    <t>PRD.002.100019978_COM014001</t>
  </si>
  <si>
    <t>AGR.30.001140</t>
  </si>
  <si>
    <t>Сч.ф. № от 28.02.2023 (спецодежда)</t>
  </si>
  <si>
    <t>PRD.002.100019979_COM006001</t>
  </si>
  <si>
    <t>AGR.08.000296</t>
  </si>
  <si>
    <t>СИН.04.18-61 от 30.11.2018г</t>
  </si>
  <si>
    <t>AGR.08.000374</t>
  </si>
  <si>
    <t>СИН.04.19-1 от 18.03.2019г.</t>
  </si>
  <si>
    <t>AGR.08.000702</t>
  </si>
  <si>
    <t>СИН.04.19-42 от 06.08.2019</t>
  </si>
  <si>
    <t>AGR.08.001008</t>
  </si>
  <si>
    <t>СИН.04.19-79</t>
  </si>
  <si>
    <t>AGR.08.001046</t>
  </si>
  <si>
    <t>СИН.04.20-2 от 07.02.2020г.</t>
  </si>
  <si>
    <t>AGR.08.001086</t>
  </si>
  <si>
    <t>СИН.04.20-5 от 06.02.2020г.</t>
  </si>
  <si>
    <t>AGR.08.002190</t>
  </si>
  <si>
    <t>СИН.02.21-306 от 15.12.2021г.</t>
  </si>
  <si>
    <t>AGR.08.002191</t>
  </si>
  <si>
    <t>СИН.02.21-305 от 15.12.2021г.</t>
  </si>
  <si>
    <t>AGR.08.002192</t>
  </si>
  <si>
    <t>СИН.02.21-303 от 15.12.2021г.</t>
  </si>
  <si>
    <t>AGR.08.002193</t>
  </si>
  <si>
    <t>СИН.02.21-304 от 25.11.2021г.</t>
  </si>
  <si>
    <t>AGR.08.002194</t>
  </si>
  <si>
    <t>СИН.02.21-307 от 15.12.2021г.</t>
  </si>
  <si>
    <t>AGR.08.002195</t>
  </si>
  <si>
    <t>СИН.02.21-308 от 15.12.2021г.</t>
  </si>
  <si>
    <t>AGR.08.002196</t>
  </si>
  <si>
    <t>СИН.02.21-309 от 15.12.2021г.</t>
  </si>
  <si>
    <t>AGR.08.002197</t>
  </si>
  <si>
    <t>СИН.02.21-289 от 15.11.2021г.</t>
  </si>
  <si>
    <t>AGR.08.002226</t>
  </si>
  <si>
    <t>СИН.04.21-50 от 15.11.2021г.</t>
  </si>
  <si>
    <t>AGR.08.002547</t>
  </si>
  <si>
    <t>Претензия исх№1199 от 01.06.2022</t>
  </si>
  <si>
    <t>PRD.002.100019979_COM011001</t>
  </si>
  <si>
    <t>AGR.15.000507</t>
  </si>
  <si>
    <t>СЗ02/18-393 от 07.11.2018</t>
  </si>
  <si>
    <t>AGR.15.000508</t>
  </si>
  <si>
    <t>СЗ02/18-394 от 07.11.2018 г.</t>
  </si>
  <si>
    <t>AGR.15.000516</t>
  </si>
  <si>
    <t>№СЗ01/18-3 от 15.10.2018 г</t>
  </si>
  <si>
    <t>AGR.15.000731</t>
  </si>
  <si>
    <t>СЗ02/18-365 от 10.10.2018</t>
  </si>
  <si>
    <t>AGR.15.001938</t>
  </si>
  <si>
    <t>СЗ02/19-482 от 03.10.2019г.</t>
  </si>
  <si>
    <t>AGR.15.002032</t>
  </si>
  <si>
    <t>СЗ02/19-527 от 24.10.2019г.</t>
  </si>
  <si>
    <t>AGR.15.002038</t>
  </si>
  <si>
    <t>СЗ02/19-515 от 21.10.2019г.</t>
  </si>
  <si>
    <t>AGR.15.002163</t>
  </si>
  <si>
    <t>СЗ02/19-564 от 19.11.2019г.</t>
  </si>
  <si>
    <t>AGR.15.002227</t>
  </si>
  <si>
    <t>СЗ02/19-519 от 22.10.2019г.</t>
  </si>
  <si>
    <t>AGR.15.002442</t>
  </si>
  <si>
    <t>№СЗ01/19-11 от 04.12.2019 г</t>
  </si>
  <si>
    <t>AGR.15.002892</t>
  </si>
  <si>
    <t>СЗ02/19-473 от 30.10.2019</t>
  </si>
  <si>
    <t>AGR.15.003053</t>
  </si>
  <si>
    <t>СЗ02/20-282 от 14.07.2020г.</t>
  </si>
  <si>
    <t>AGR.15.003064</t>
  </si>
  <si>
    <t>СЗ02/20-289 от 15.07.2020г.</t>
  </si>
  <si>
    <t>AGR.15.003588</t>
  </si>
  <si>
    <t>СЗ02/20-511 от 17.12.2020г.</t>
  </si>
  <si>
    <t>AGR.15.003589</t>
  </si>
  <si>
    <t>СЗ02/20-512 от 17.12.2020г.</t>
  </si>
  <si>
    <t>AGR.15.003878</t>
  </si>
  <si>
    <t>СЗ02/21-75 от 11.02.2021</t>
  </si>
  <si>
    <t>AGR.15.004113</t>
  </si>
  <si>
    <t>СЗ02/21-128 от 25.05.2021</t>
  </si>
  <si>
    <t>AGR.15.004861</t>
  </si>
  <si>
    <t>СЗ02/21-309 от 02.06.2021</t>
  </si>
  <si>
    <t>AGR.15.005068</t>
  </si>
  <si>
    <t>СЗ02/21-404 от 16.07.2021</t>
  </si>
  <si>
    <t>AGR.15.005402</t>
  </si>
  <si>
    <t>СЗ02/21-708 от 21.12.2021</t>
  </si>
  <si>
    <t>AGR.15.005837</t>
  </si>
  <si>
    <t>СЗ02/22-158 от 20.03.2022</t>
  </si>
  <si>
    <t>AGR.15.005861</t>
  </si>
  <si>
    <t>СЗ02/22-170 от 11.04.2022</t>
  </si>
  <si>
    <t>AGR.15.005955</t>
  </si>
  <si>
    <t>СЗ02/22-135 от 16.03.2022</t>
  </si>
  <si>
    <t>AGR.15.006085</t>
  </si>
  <si>
    <t>НЕ ИСПОЛЬЗОВАТЬ СЗ02/22-307 от 25.05.2022</t>
  </si>
  <si>
    <t>AGR.15.006114</t>
  </si>
  <si>
    <t>СЗ02/22-307 от 01.01.2022</t>
  </si>
  <si>
    <t>AGR.15.006139</t>
  </si>
  <si>
    <t>СЗ02/22-282 от 13.05.2022</t>
  </si>
  <si>
    <t>AGR.15.006206</t>
  </si>
  <si>
    <t>№СЗ02-22-282 от 13.05.2022</t>
  </si>
  <si>
    <t>AGR.15.006570</t>
  </si>
  <si>
    <t>СЗ02/22-560 от 30.09.2022</t>
  </si>
  <si>
    <t>AGR.15.006895</t>
  </si>
  <si>
    <t>СЗ02/22-716 от 25.11.2022</t>
  </si>
  <si>
    <t>AGR.15.007334</t>
  </si>
  <si>
    <t>СЗ02/23-202 от 21.04.2023</t>
  </si>
  <si>
    <t>AGR.15.007335</t>
  </si>
  <si>
    <t>СЗ02/23-240 от 10.05.2023</t>
  </si>
  <si>
    <t>AGR.15.008119</t>
  </si>
  <si>
    <t>СЗ02/23-713 от 22.12.2023</t>
  </si>
  <si>
    <t>AGR.15.008120</t>
  </si>
  <si>
    <t>СЗ02/23-714 от 22.12.2023</t>
  </si>
  <si>
    <t>PRD.002.100019980_COM006001</t>
  </si>
  <si>
    <t>AGR.08.000059</t>
  </si>
  <si>
    <t>СИН.02.18-141 от 18.05.2018г.</t>
  </si>
  <si>
    <t>PRD.002.100019986_COM001000</t>
  </si>
  <si>
    <t>AGR.01.002032</t>
  </si>
  <si>
    <t>077НГС00003010//НФ02/23-157 от 21.12.2023</t>
  </si>
  <si>
    <t>PRD.002.100019990_COM011001</t>
  </si>
  <si>
    <t>AGR.15.001928</t>
  </si>
  <si>
    <t>Счет №68 от 03.10.2019г.</t>
  </si>
  <si>
    <t>PRD.002.100019991_COM011001</t>
  </si>
  <si>
    <t>AGR.15.002388</t>
  </si>
  <si>
    <t>СЗ02/19-571 от 20.11.2019</t>
  </si>
  <si>
    <t>AGR.15.002809</t>
  </si>
  <si>
    <t>47-18/СЗ02/18-131 от 10.04.2018</t>
  </si>
  <si>
    <t>AGR.15.003646</t>
  </si>
  <si>
    <t>СЗ02/20-445 от 09.11.2020</t>
  </si>
  <si>
    <t>AGR.15.005578</t>
  </si>
  <si>
    <t>Счет №176 от 31.01.2022</t>
  </si>
  <si>
    <t>PRD.002.100019992_COM011001</t>
  </si>
  <si>
    <t>AGR.15.000068</t>
  </si>
  <si>
    <t>2018/113/ТС от 21.05.2018г./СЗ02/18-185 от 08.06.2018г.</t>
  </si>
  <si>
    <t>PRD.002.100019994_COM011001</t>
  </si>
  <si>
    <t>AGR.15.001743</t>
  </si>
  <si>
    <t>ЦЛАТИ СЗ02/19-36 от 07.06.2019</t>
  </si>
  <si>
    <t>AGR.15.001744</t>
  </si>
  <si>
    <t>22-ЛА/СЗ02/19-36 от 07.06.2019г.</t>
  </si>
  <si>
    <t>PRD.002.100019996_COM011001</t>
  </si>
  <si>
    <t>AGR.15.004330</t>
  </si>
  <si>
    <t>Счет № 53 от 20 мая 2021 г</t>
  </si>
  <si>
    <t>PRD.002.100019997_COM006001</t>
  </si>
  <si>
    <t>AGR.08.000599</t>
  </si>
  <si>
    <t>Договор №63Сма000000373с\\СИН.02.19-127 от 22.04.2019г.</t>
  </si>
  <si>
    <t>AGR.08.001795</t>
  </si>
  <si>
    <t>Счет-оферта № 63Сма289 от 11.03.2021</t>
  </si>
  <si>
    <t>AGR.08.001847</t>
  </si>
  <si>
    <t>Счет-оферта № 63Сма377 от 30.03.2021</t>
  </si>
  <si>
    <t>AGR.08.002225</t>
  </si>
  <si>
    <t>Счёт-оферта № 63Сма7/10.01.2022</t>
  </si>
  <si>
    <t>AGR.08.002830</t>
  </si>
  <si>
    <t>63Сма0000161с/СИН.04.23-2 от 03.02.2023</t>
  </si>
  <si>
    <t>AGR.08.003152</t>
  </si>
  <si>
    <t>СИН.04.23-32 от 12.12.2023</t>
  </si>
  <si>
    <t>PRD.002.100019999_COM004001</t>
  </si>
  <si>
    <t>AGR.06.000005</t>
  </si>
  <si>
    <t>PRD.002.100019999_COM006001</t>
  </si>
  <si>
    <t>AGR.08.000019</t>
  </si>
  <si>
    <t>PRD.002.100019999_COM009001</t>
  </si>
  <si>
    <t>AGR.13.000018</t>
  </si>
  <si>
    <t>PRD.002.100020003_COM006001</t>
  </si>
  <si>
    <t>AGR.08.003208</t>
  </si>
  <si>
    <t>СИН.02.23-372 от 13.12.2023</t>
  </si>
  <si>
    <t>PRD.002.100020003_COM011001</t>
  </si>
  <si>
    <t>AGR.15.000317</t>
  </si>
  <si>
    <t>СЗ02/18-183 от 11.09.2018г. ДС№ 1</t>
  </si>
  <si>
    <t>AGR.15.000982</t>
  </si>
  <si>
    <t>СЗ02/19-7 от 01.01.2019</t>
  </si>
  <si>
    <t>AGR.15.001040</t>
  </si>
  <si>
    <t>AGR.15.001041</t>
  </si>
  <si>
    <t>СЗ02/19-7 от 01.01.2019г.</t>
  </si>
  <si>
    <t>AGR.15.002005</t>
  </si>
  <si>
    <t>СЗ02/19-457 от 25.09.2019г.</t>
  </si>
  <si>
    <t>AGR.15.002114</t>
  </si>
  <si>
    <t>СЗ02/19-518 от 22.10.2019г.</t>
  </si>
  <si>
    <t>AGR.15.002198</t>
  </si>
  <si>
    <t>СЗ02/19-518 от 22.10.2019</t>
  </si>
  <si>
    <t>AGR.15.002236</t>
  </si>
  <si>
    <t>СЗ02/19-517 от 22.10.2019г.</t>
  </si>
  <si>
    <t>AGR.15.002876</t>
  </si>
  <si>
    <t>СЗ02/20-192 от 16.04.2020г.</t>
  </si>
  <si>
    <t>AGR.15.002978</t>
  </si>
  <si>
    <t>№ СЗ02/20-43 от 03.02.2020</t>
  </si>
  <si>
    <t>AGR.15.003859</t>
  </si>
  <si>
    <t>СЗ02/21-83 от 16.02.2021</t>
  </si>
  <si>
    <t>AGR.15.004219</t>
  </si>
  <si>
    <t>СЗ02/21-217 от 16.02.2021</t>
  </si>
  <si>
    <t>AGR.15.004225</t>
  </si>
  <si>
    <t>СЗ02/21-217 от 16.02.2021 - рублевый</t>
  </si>
  <si>
    <t>AGR.15.004226</t>
  </si>
  <si>
    <t>СЗ02/21-217 от 16.02.2021 (рублевый)</t>
  </si>
  <si>
    <t>AGR.15.004236</t>
  </si>
  <si>
    <t>СЗ02/21-217 от 22.04.2021</t>
  </si>
  <si>
    <t>AGR.15.004655</t>
  </si>
  <si>
    <t>СЗ02/21-397 от 14.07.2021</t>
  </si>
  <si>
    <t>AGR.15.004892</t>
  </si>
  <si>
    <t>AGR.15.005170</t>
  </si>
  <si>
    <t>счет 2027 от 09.11.2021</t>
  </si>
  <si>
    <t>AGR.15.005667</t>
  </si>
  <si>
    <t>СЗ02/22-49 от 01.02.2022</t>
  </si>
  <si>
    <t>AGR.15.005882</t>
  </si>
  <si>
    <t>СЗ02/22-142 от 21.03.2022</t>
  </si>
  <si>
    <t>AGR.15.006582</t>
  </si>
  <si>
    <t>СЗ02/22-554//1603 от 23.09.2022</t>
  </si>
  <si>
    <t>PRD.002.100020004_COM010001</t>
  </si>
  <si>
    <t>AGR.14.000023</t>
  </si>
  <si>
    <t>Доп. соглашение № 1 от 29.05.2018 к договору №НГПТ05/2018-02</t>
  </si>
  <si>
    <t>AGR.14.000086</t>
  </si>
  <si>
    <t>Договор №НГПТ-01.02.2019 от 01.02.2019 бурение 42 ПР</t>
  </si>
  <si>
    <t>AGR.14.000185</t>
  </si>
  <si>
    <t>Доп. соглашение № 1 от 01.11.2019 к договору №НГПТ-01.02.201</t>
  </si>
  <si>
    <t>AGR.14.000356</t>
  </si>
  <si>
    <t>Доп. соглашение № 2 от 07.10.2020 к договору № НГПТ-01.02.20</t>
  </si>
  <si>
    <t>PRD.002.100020007_COM001000</t>
  </si>
  <si>
    <t>AGR.01.000858</t>
  </si>
  <si>
    <t>SA-713-NR-OGC-NK-21 от 21.05.2021</t>
  </si>
  <si>
    <t>PRD.002.100020007_COM007001</t>
  </si>
  <si>
    <t>AGR.09.001424</t>
  </si>
  <si>
    <t>УНС02/22-124 от 05.07.2022</t>
  </si>
  <si>
    <t>PRD.002.100020007_COM009001</t>
  </si>
  <si>
    <t>AGR.13.001702</t>
  </si>
  <si>
    <t>Соглашение об оказании услуг №SA-875-KN-MO-22/СИБ81/22-в от</t>
  </si>
  <si>
    <t>PRD.002.100020007_COM011001</t>
  </si>
  <si>
    <t>AGR.15.000067</t>
  </si>
  <si>
    <t>СЗ02/18-205/SA-601-OGC-NK-18 от 08.05.18г.</t>
  </si>
  <si>
    <t>AGR.15.007804</t>
  </si>
  <si>
    <t>СЗ02/23-483//SA-1829-KN-NK-23 от 19.09.2023</t>
  </si>
  <si>
    <t>PRD.002.100020018_COM007001</t>
  </si>
  <si>
    <t>AGR.09.000116</t>
  </si>
  <si>
    <t>Основной договор (для возврата товара)</t>
  </si>
  <si>
    <t>AGR.09.000848</t>
  </si>
  <si>
    <t>УНС02/18-102 от 30.05.2018</t>
  </si>
  <si>
    <t>PRD.002.100020020_COM007001</t>
  </si>
  <si>
    <t>AGR.09.000282</t>
  </si>
  <si>
    <t>УНС02/18-266 от 11.12.2018</t>
  </si>
  <si>
    <t>AGR.09.000512</t>
  </si>
  <si>
    <t>УНС02/19-175 от 30.07.2019</t>
  </si>
  <si>
    <t>AGR.09.000614</t>
  </si>
  <si>
    <t>УНС02/19-246 от 15.11.2019</t>
  </si>
  <si>
    <t>AGR.09.000672</t>
  </si>
  <si>
    <t>УНС02/19-278 от 03.12.2019</t>
  </si>
  <si>
    <t>AGR.09.000940</t>
  </si>
  <si>
    <t>УНС02/20-113 от 30.09.2020</t>
  </si>
  <si>
    <t>AGR.09.001161</t>
  </si>
  <si>
    <t>УНС02/21-93 от 13.07.2021</t>
  </si>
  <si>
    <t>AGR.09.001255</t>
  </si>
  <si>
    <t>УНС02/21-168 от 07.12.2021</t>
  </si>
  <si>
    <t>AGR.09.001460</t>
  </si>
  <si>
    <t>УНС02/22-155 от 23.08.2022</t>
  </si>
  <si>
    <t>PRD.002.100020025_COM011001</t>
  </si>
  <si>
    <t>AGR.15.000210</t>
  </si>
  <si>
    <t>СЗ02/18-272 от 13.08.2018г.</t>
  </si>
  <si>
    <t>AGR.15.000247</t>
  </si>
  <si>
    <t>СЗ02/18-289 от 27.08.2018г.</t>
  </si>
  <si>
    <t>AGR.15.000449</t>
  </si>
  <si>
    <t>СЗ02/18-309 от 05.09.2018г.</t>
  </si>
  <si>
    <t>AGR.15.000450</t>
  </si>
  <si>
    <t>СЗ02/18-371 от 15.10.2018г.</t>
  </si>
  <si>
    <t>AGR.15.000509</t>
  </si>
  <si>
    <t>СЗ02/18-377 от 25.10.2018г.</t>
  </si>
  <si>
    <t>AGR.15.000719</t>
  </si>
  <si>
    <t>СЗ02/18-440 от 04.12.2018г.</t>
  </si>
  <si>
    <t>AGR.15.000977</t>
  </si>
  <si>
    <t>СЗ02/19-38 от 06.02.2019г</t>
  </si>
  <si>
    <t>AGR.15.001063</t>
  </si>
  <si>
    <t>СЗ02/19-68 от 01.03.2019</t>
  </si>
  <si>
    <t>AGR.15.001232</t>
  </si>
  <si>
    <t>СЗ02/19-132 от 23.04.2019</t>
  </si>
  <si>
    <t>AGR.15.001233</t>
  </si>
  <si>
    <t>AGR.15.001337</t>
  </si>
  <si>
    <t>СЗ02/19-178 от 27.05.2019</t>
  </si>
  <si>
    <t>AGR.15.001693</t>
  </si>
  <si>
    <t>СЗ02/19-337 от 05.08.2019</t>
  </si>
  <si>
    <t>AGR.15.002021</t>
  </si>
  <si>
    <t>СЗ02/19-521 от 16.10.2019г.</t>
  </si>
  <si>
    <t>AGR.15.002025</t>
  </si>
  <si>
    <t>СЗ02-19-499 от 10.10.2019</t>
  </si>
  <si>
    <t>PRD.002.100020031_COM004001</t>
  </si>
  <si>
    <t>AGR.06.000022</t>
  </si>
  <si>
    <t>Договор №ННГ02/18-69 от 30.07.2018г.</t>
  </si>
  <si>
    <t>PRD.002.100020032_COM011001</t>
  </si>
  <si>
    <t>AGR.15.000696</t>
  </si>
  <si>
    <t>СЗ02/18-187 от 08.06.2018г.</t>
  </si>
  <si>
    <t>AGR.15.003066</t>
  </si>
  <si>
    <t>СЗ02/20-256 от 09.06.2020</t>
  </si>
  <si>
    <t>PRD.002.100020034_COM011001</t>
  </si>
  <si>
    <t>AGR.15.000092</t>
  </si>
  <si>
    <t>СЗ02/18-195 от 13.06.2018г.</t>
  </si>
  <si>
    <t>AGR.15.002724</t>
  </si>
  <si>
    <t>СЗ02/20-157 от 23.03.2020</t>
  </si>
  <si>
    <t>AGR.15.002998</t>
  </si>
  <si>
    <t>СЗ02/20-157/499 от 23.03.2020</t>
  </si>
  <si>
    <t>AGR.15.003067</t>
  </si>
  <si>
    <t>СЗ02/20-254 от 05.06.2020</t>
  </si>
  <si>
    <t>AGR.15.003855</t>
  </si>
  <si>
    <t>СЗ02/21-76//181 от 11.02.2021</t>
  </si>
  <si>
    <t>AGR.15.004680</t>
  </si>
  <si>
    <t>СЗ02/21-366 от 21.06.2021</t>
  </si>
  <si>
    <t>AGR.15.005473</t>
  </si>
  <si>
    <t>СЗ02/21-735//11 от 30.12.2021</t>
  </si>
  <si>
    <t>AGR.15.005701</t>
  </si>
  <si>
    <t>СЗ02/22-102 от 28.02.2022</t>
  </si>
  <si>
    <t>AGR.15.006491</t>
  </si>
  <si>
    <t>СЗ02/22-516 от 29.08.2022</t>
  </si>
  <si>
    <t>AGR.15.007145</t>
  </si>
  <si>
    <t>СЗ02/23-79 от 01.02.2023</t>
  </si>
  <si>
    <t>AGR.15.008194</t>
  </si>
  <si>
    <t>СЗ02/24-36//0013-э/24 от 24.01.2024</t>
  </si>
  <si>
    <t>PRD.002.100020035_COM005001</t>
  </si>
  <si>
    <t>AGR.07.000599</t>
  </si>
  <si>
    <t>Дог. №КН05/19-231 от 31.07.19</t>
  </si>
  <si>
    <t>PRD.002.100020035_COM007001</t>
  </si>
  <si>
    <t>AGR.09.000891</t>
  </si>
  <si>
    <t>УНС02/20-68 от 08.06.2020</t>
  </si>
  <si>
    <t>PRD.002.100020035_COM010001</t>
  </si>
  <si>
    <t>AGR.14.000008</t>
  </si>
  <si>
    <t>Договор № 5Н/18 от 15.06.2018 исследования керна</t>
  </si>
  <si>
    <t>AGR.14.000049</t>
  </si>
  <si>
    <t>ДС 1 от 11.10.18 к Договору № 5Н/18 от 15.06.2018</t>
  </si>
  <si>
    <t>AGR.14.000050</t>
  </si>
  <si>
    <t>Доп. соглашение № 2 от 25.10.18 к Договору № 5Н/18 от 15.06.</t>
  </si>
  <si>
    <t>AGR.14.000152</t>
  </si>
  <si>
    <t>Договор № 42ПР/19 от 01.08.2019 исследование керна 42ПР</t>
  </si>
  <si>
    <t>AGR.14.000187</t>
  </si>
  <si>
    <t>Доп. соглашение №1 от 15.11.2019 к договору № 42/ПР от 01.08</t>
  </si>
  <si>
    <t>AGR.14.000277</t>
  </si>
  <si>
    <t>Доп. соглашение №2 от 15.04.2020 к договору № 42/ПР от 01.08</t>
  </si>
  <si>
    <t>PRD.002.100020040_COM007001</t>
  </si>
  <si>
    <t>AGR.09.000178</t>
  </si>
  <si>
    <t>УНС02/18-108 от 05.06.2018</t>
  </si>
  <si>
    <t>AGR.09.000683</t>
  </si>
  <si>
    <t>УНС02/19-281 от 04.12.2019</t>
  </si>
  <si>
    <t>PRD.002.100020040_COM011001</t>
  </si>
  <si>
    <t>AGR.15.000090</t>
  </si>
  <si>
    <t>СЗ02/18-200 от 18.06.2018г.</t>
  </si>
  <si>
    <t>AGR.15.000091</t>
  </si>
  <si>
    <t>На лаб.исследования</t>
  </si>
  <si>
    <t>AGR.15.002725</t>
  </si>
  <si>
    <t>СЗ02/20-94 от 26.02.2020</t>
  </si>
  <si>
    <t>AGR.15.002880</t>
  </si>
  <si>
    <t>СЗ02/19-545 от 31.10.2019</t>
  </si>
  <si>
    <t>AGR.15.002997</t>
  </si>
  <si>
    <t>СЗ02/20-243 от 02.06.2020г.</t>
  </si>
  <si>
    <t>AGR.15.004465</t>
  </si>
  <si>
    <t>СЗ02/21-187 от 01.04.2021</t>
  </si>
  <si>
    <t>AGR.15.005472</t>
  </si>
  <si>
    <t>СЗ02/22-6 от 01.01.2022</t>
  </si>
  <si>
    <t>AGR.15.006349</t>
  </si>
  <si>
    <t>Договор №СЗ02/22-341 от 01.04.2022</t>
  </si>
  <si>
    <t>AGR.15.007108</t>
  </si>
  <si>
    <t>СЗ02/23-68 от 13.02.2023</t>
  </si>
  <si>
    <t>AGR.15.007255</t>
  </si>
  <si>
    <t>СЗ02/23-173 от 04.04.2023</t>
  </si>
  <si>
    <t>PRD.002.100020045_COM007001</t>
  </si>
  <si>
    <t>AGR.09.000029</t>
  </si>
  <si>
    <t>УНС02/18-123 от 25.06.2018</t>
  </si>
  <si>
    <t>AGR.09.001374</t>
  </si>
  <si>
    <t>УНС02/22-59 от 29.04.2022</t>
  </si>
  <si>
    <t>PRD.002.100020045_COM011001</t>
  </si>
  <si>
    <t>AGR.15.000264</t>
  </si>
  <si>
    <t>Договор №0025-П/Э-18/СЗ02/18-196 от 01.06.2018г.</t>
  </si>
  <si>
    <t>AGR.15.000575</t>
  </si>
  <si>
    <t>0059-18/СЗ02/18-296 от 27.06.2018</t>
  </si>
  <si>
    <t>AGR.15.000576</t>
  </si>
  <si>
    <t>0060-ПЭ-18СЗ0218-318 от 13.09.2018</t>
  </si>
  <si>
    <t>AGR.15.000577</t>
  </si>
  <si>
    <t>0061-ПЭ-18СЗ0218-321 от 27.06.2018</t>
  </si>
  <si>
    <t>PRD.002.100020050_COM007001</t>
  </si>
  <si>
    <t>AGR.09.000433</t>
  </si>
  <si>
    <t>УНС02/19-130 от 11.06.2019</t>
  </si>
  <si>
    <t>PRD.002.100020051_COM005001</t>
  </si>
  <si>
    <t>AGR.07.000039</t>
  </si>
  <si>
    <t>Дог №23 от 13.07.2018</t>
  </si>
  <si>
    <t>AGR.07.000679</t>
  </si>
  <si>
    <t>Дог №3 от 15.11.2019</t>
  </si>
  <si>
    <t>AGR.07.000792</t>
  </si>
  <si>
    <t>Договор № 3 от 17.01.2020 г.</t>
  </si>
  <si>
    <t>AGR.07.000793</t>
  </si>
  <si>
    <t>3 от 17.01.20</t>
  </si>
  <si>
    <t>AGR.07.000862</t>
  </si>
  <si>
    <t>Договор № 12 от 17.03.2020 г.</t>
  </si>
  <si>
    <t>AGR.07.001275</t>
  </si>
  <si>
    <t>Договор №01 от 17.03.2021 г.</t>
  </si>
  <si>
    <t>AGR.07.001276</t>
  </si>
  <si>
    <t>Дог.подряда №01 от 17.03.2021г.</t>
  </si>
  <si>
    <t>PRD.002.100020052_COM004001</t>
  </si>
  <si>
    <t>AGR.06.000442</t>
  </si>
  <si>
    <t>Договор аренды земельного участка №3 от 08.02.2018</t>
  </si>
  <si>
    <t>PRD.002.100020054_COM007001</t>
  </si>
  <si>
    <t>AGR.09.000106</t>
  </si>
  <si>
    <t>УНС02/18-167 от 27.08.2018</t>
  </si>
  <si>
    <t>AGR.09.000150</t>
  </si>
  <si>
    <t>УНС02/18-223 от 15.10.2018</t>
  </si>
  <si>
    <t>PRD.002.100020055_COM011001</t>
  </si>
  <si>
    <t>AGR.15.000199</t>
  </si>
  <si>
    <t>УВВ-77Д-0799-18/СЗ02/18-231 от 20.06.2018г.</t>
  </si>
  <si>
    <t>AGR.15.000384</t>
  </si>
  <si>
    <t>УВВ-77Д-0800-18/СЗ02/18-264 от 13.08.2018г.</t>
  </si>
  <si>
    <t>AGR.15.005255</t>
  </si>
  <si>
    <t>2130-007023/УВВ-12-2926-21 / СЗ02/21-622 от 26.11.2021</t>
  </si>
  <si>
    <t>PRD.002.100020059_COM005001</t>
  </si>
  <si>
    <t>AGR.07.000020</t>
  </si>
  <si>
    <t>Договор № КН06/18-105 от 19.06.2018 г.</t>
  </si>
  <si>
    <t>PRD.002.100020060_COM007001</t>
  </si>
  <si>
    <t>AGR.007.000000257</t>
  </si>
  <si>
    <t>УНС02/18-109 от 07.06.2018</t>
  </si>
  <si>
    <t>PRD.002.100020062_COM011001</t>
  </si>
  <si>
    <t>AGR.15.000782</t>
  </si>
  <si>
    <t>№ СЗ02/18-473 от 12.12.2018</t>
  </si>
  <si>
    <t>AGR.15.000783</t>
  </si>
  <si>
    <t>№ СЗ02/18-473 от 24.12.2018</t>
  </si>
  <si>
    <t>AGR.15.001628</t>
  </si>
  <si>
    <t>№ СЗ02/19-321 от 26.07.2019</t>
  </si>
  <si>
    <t>AGR.15.003311</t>
  </si>
  <si>
    <t>счет №1 от 02.10.2020</t>
  </si>
  <si>
    <t>AGR.15.004571</t>
  </si>
  <si>
    <t>счет №5 от 02.07.2021</t>
  </si>
  <si>
    <t>AGR.15.006359</t>
  </si>
  <si>
    <t>счет №1 от 02.08.2022</t>
  </si>
  <si>
    <t>AGR.15.007051</t>
  </si>
  <si>
    <t>Счет № 5 от 09.02.2023</t>
  </si>
  <si>
    <t>AGR.15.007332</t>
  </si>
  <si>
    <t>СЗ02/23-227 от 04.05.2023</t>
  </si>
  <si>
    <t>PRD.002.100020063_COM011001</t>
  </si>
  <si>
    <t>AGR.15.000391</t>
  </si>
  <si>
    <t>СЗ02/18-217 от 02.07.2018г.</t>
  </si>
  <si>
    <t>AGR.15.001518</t>
  </si>
  <si>
    <t>СЗ02/19-238 от 20.06.2019г.</t>
  </si>
  <si>
    <t>AGR.15.003324</t>
  </si>
  <si>
    <t>СЗ02/20-400 от 01.10.2020</t>
  </si>
  <si>
    <t>PRD.002.100020072_COM009001</t>
  </si>
  <si>
    <t>AGR.13.000450</t>
  </si>
  <si>
    <t>Договор поставки №СИБ 79/19-в от 08.05.2019</t>
  </si>
  <si>
    <t>AGR.13.000845</t>
  </si>
  <si>
    <t>Договор поставки №СИБ17/20-в от 06.02.2020</t>
  </si>
  <si>
    <t>PRD.002.100020073_COM006001</t>
  </si>
  <si>
    <t>AGR.08.000181</t>
  </si>
  <si>
    <t>СИН.02.18-223 от 31.07.2018г.</t>
  </si>
  <si>
    <t>AGR.08.000814</t>
  </si>
  <si>
    <t>СИН.04.19-39 от 30.08.2019г.</t>
  </si>
  <si>
    <t>AGR.08.000942</t>
  </si>
  <si>
    <t>СИН.04.19-66 от 03.10.2019г.</t>
  </si>
  <si>
    <t>AGR.08.001460</t>
  </si>
  <si>
    <t>СИН.02.20-76 от 13.03.2020г.</t>
  </si>
  <si>
    <t>AGR.08.001484</t>
  </si>
  <si>
    <t>СИН.02.20-77 от 13.03.2020г.</t>
  </si>
  <si>
    <t>PRD.002.100020094_COM011001</t>
  </si>
  <si>
    <t>AGR.15.000017</t>
  </si>
  <si>
    <t>Договор аренды земельного участка для УПН от 26.06.2018г.</t>
  </si>
  <si>
    <t>AGR.15.000018</t>
  </si>
  <si>
    <t>Договор аренды земельного участка для УПН № СЗ02/18-220 от 2</t>
  </si>
  <si>
    <t>AGR.15.000019</t>
  </si>
  <si>
    <t>Договор аренды земельных участков для УПСВ № СЗ02/18-221 от</t>
  </si>
  <si>
    <t>AGR.15.000312</t>
  </si>
  <si>
    <t>Договор купли-продажи будущего земельного участка от 05.02.2</t>
  </si>
  <si>
    <t>AGR.15.000313</t>
  </si>
  <si>
    <t>Договор купли-продажи будущего земельного участка № СЗ02/18-</t>
  </si>
  <si>
    <t>AGR.15.000413</t>
  </si>
  <si>
    <t>Договор аренды земельного участка № СЗ02/18-353 от 20.09.201</t>
  </si>
  <si>
    <t>AGR.15.000488</t>
  </si>
  <si>
    <t>Договор купли-продажи будущего земельного участка СЗ02/18-35</t>
  </si>
  <si>
    <t>AGR.15.000496</t>
  </si>
  <si>
    <t>СЗ02/18-384 от 22.10.2018г.</t>
  </si>
  <si>
    <t>AGR.15.001775</t>
  </si>
  <si>
    <t>Договор аренды земельного участка СЗ02/19-406 от 21.08.2019</t>
  </si>
  <si>
    <t>AGR.15.001776</t>
  </si>
  <si>
    <t>Договор аренды земельного участка СЗ02/19-396 от 01.09.2019</t>
  </si>
  <si>
    <t>AGR.15.001790</t>
  </si>
  <si>
    <t>СЗ02/19-407 от 21.08.2019</t>
  </si>
  <si>
    <t>AGR.15.001791</t>
  </si>
  <si>
    <t>СЗ02/19-398 от 01.09.2019</t>
  </si>
  <si>
    <t>AGR.15.004091</t>
  </si>
  <si>
    <t>СЗ02/18-220 от 01.06.2020г. ДС №4</t>
  </si>
  <si>
    <t>AGR.15.004388</t>
  </si>
  <si>
    <t>СЗ02/18-220 от 26.06.2018 г. ДС №5</t>
  </si>
  <si>
    <t>AGR.15.004389</t>
  </si>
  <si>
    <t>СЗ02/18-221 от 26.06.2018 г. ДС №5</t>
  </si>
  <si>
    <t>AGR.15.004509</t>
  </si>
  <si>
    <t>Договор купли-продажи недвижимого имущества №СЗ02/21-315 от</t>
  </si>
  <si>
    <t>AGR.15.004510</t>
  </si>
  <si>
    <t>AGR.15.004511</t>
  </si>
  <si>
    <t>Договор купли-продажи недвижимого имущества №СЗ02/21-316 от</t>
  </si>
  <si>
    <t>AGR.15.004512</t>
  </si>
  <si>
    <t>Договор купли-продажи недвижимого имущества №СЗ02/21-319 от</t>
  </si>
  <si>
    <t>AGR.15.004674</t>
  </si>
  <si>
    <t>СЗ02/21-395 от 01.07.2021</t>
  </si>
  <si>
    <t>AGR.15.004753</t>
  </si>
  <si>
    <t>СЗ02/19-407 от 21.08.2019 ДС 2</t>
  </si>
  <si>
    <t>AGR.15.004761</t>
  </si>
  <si>
    <t>СЗ02/19-398 от 01.09.2019 ДС№3</t>
  </si>
  <si>
    <t>AGR.15.004923</t>
  </si>
  <si>
    <t>СЗ02/18-221 от 26.06.2018 г. ДС №6</t>
  </si>
  <si>
    <t>AGR.15.006881</t>
  </si>
  <si>
    <t>СЗ02/22-756 от 20.12.2022</t>
  </si>
  <si>
    <t>AGR.15.006882</t>
  </si>
  <si>
    <t>СЗ02/22-757 от 20.12.2022</t>
  </si>
  <si>
    <t>AGR.15.006883</t>
  </si>
  <si>
    <t>СЗ02/22-758 от 20.12.2022</t>
  </si>
  <si>
    <t>PRD.002.100020095_COM006001</t>
  </si>
  <si>
    <t>AGR.08.000017</t>
  </si>
  <si>
    <t>Счет № 035627/314 от 02.07.2018</t>
  </si>
  <si>
    <t>PRD.002.100020096_COM011001</t>
  </si>
  <si>
    <t>AGR.15.000240</t>
  </si>
  <si>
    <t>PRD.002.100020099_COM001000</t>
  </si>
  <si>
    <t>AGR.01.000238</t>
  </si>
  <si>
    <t>НФ02/19-39 от 24.04.2019</t>
  </si>
  <si>
    <t>PRD.002.100020102_COM005001</t>
  </si>
  <si>
    <t>AGR.07.000502</t>
  </si>
  <si>
    <t>Дог №КН06/19-167 от 25.04.2019</t>
  </si>
  <si>
    <t>AGR.07.001440</t>
  </si>
  <si>
    <t>КН06/21-116 от 04.05.2021</t>
  </si>
  <si>
    <t>PRD.002.100020105_COM002019</t>
  </si>
  <si>
    <t>AGR.03.000127</t>
  </si>
  <si>
    <t>Договор № Д02251900</t>
  </si>
  <si>
    <t>AGR.03.000258</t>
  </si>
  <si>
    <t>Договор № Д02411900</t>
  </si>
  <si>
    <t>PRD.002.100020106_COM011001</t>
  </si>
  <si>
    <t>AGR.15.002145</t>
  </si>
  <si>
    <t>№СЗ02/19-533 от 28.11.2019 г.</t>
  </si>
  <si>
    <t>AGR.15.002146</t>
  </si>
  <si>
    <t>СЗ02/19-533 от 28.11.2019</t>
  </si>
  <si>
    <t>AGR.15.002147</t>
  </si>
  <si>
    <t>AGR.15.002148</t>
  </si>
  <si>
    <t>СЗ02/19-555 от 05.11.2019</t>
  </si>
  <si>
    <t>AGR.15.002328</t>
  </si>
  <si>
    <t>СЗ02/18-422 от 20.11.2018</t>
  </si>
  <si>
    <t>AGR.15.003329</t>
  </si>
  <si>
    <t>СЗ02/20-406 от 29.09.2020</t>
  </si>
  <si>
    <t>AGR.15.003330</t>
  </si>
  <si>
    <t>СЗ02/20-415 от 07.10.2020</t>
  </si>
  <si>
    <t>AGR.15.005201</t>
  </si>
  <si>
    <t>СЗ02/21-614 от 02.11.2021</t>
  </si>
  <si>
    <t>AGR.15.005202</t>
  </si>
  <si>
    <t>PRD.002.100020108_COM002019</t>
  </si>
  <si>
    <t>AGR.03.000077</t>
  </si>
  <si>
    <t>№Д00961800</t>
  </si>
  <si>
    <t>PRD.002.100020109_COM005001</t>
  </si>
  <si>
    <t>AGR.07.000009</t>
  </si>
  <si>
    <t>Договор поставки КН02/18-102 от 14.06.2018</t>
  </si>
  <si>
    <t>AGR.07.000442</t>
  </si>
  <si>
    <t>Договор поставки № КН02/19-176 от 08.05.2019</t>
  </si>
  <si>
    <t>AGR.07.001377</t>
  </si>
  <si>
    <t>Дело № А29-4645/2021 от 28.06.2021г.</t>
  </si>
  <si>
    <t>PRD.002.100020110_COM011001</t>
  </si>
  <si>
    <t>AGR.15.002812</t>
  </si>
  <si>
    <t>СЗ02/18-245 от 26.07.2018г.</t>
  </si>
  <si>
    <t>PRD.002.100020112_COM007001</t>
  </si>
  <si>
    <t>AGR.007.000000264</t>
  </si>
  <si>
    <t>УНС02/18-119 от 15.06.2018</t>
  </si>
  <si>
    <t>PRD.002.100020126_COM001000</t>
  </si>
  <si>
    <t>AGR.01.000098</t>
  </si>
  <si>
    <t>Счет №488 от 07.11.2018</t>
  </si>
  <si>
    <t>AGR.01.000437</t>
  </si>
  <si>
    <t>Счет №440 от 13.11.2019</t>
  </si>
  <si>
    <t>PRD.002.100020127_COM006001</t>
  </si>
  <si>
    <t>AGR.08.000086</t>
  </si>
  <si>
    <t>СИН.02.18-182 от 01.07.2018г.</t>
  </si>
  <si>
    <t>AGR.08.000209</t>
  </si>
  <si>
    <t>Договор аренды части земельного участка №СИН.02.18-273 от 15</t>
  </si>
  <si>
    <t>AGR.08.000210</t>
  </si>
  <si>
    <t>СИН.02.18-273 от 15.10.2018г.</t>
  </si>
  <si>
    <t>AGR.08.000211</t>
  </si>
  <si>
    <t>СИН.02.18-272 от 15.10.2018г.</t>
  </si>
  <si>
    <t>AGR.08.001789</t>
  </si>
  <si>
    <t>PRD.002.100020129_COM010001</t>
  </si>
  <si>
    <t>AGR.14.000001</t>
  </si>
  <si>
    <t>Договор №НГПТ20062018 от 20.06.2018</t>
  </si>
  <si>
    <t>PRD.002.100020130_COM006001</t>
  </si>
  <si>
    <t>AGR.08.000186</t>
  </si>
  <si>
    <t>Договор 52ТДН/18//СИН.01.18-2 от 08.10.2018г.</t>
  </si>
  <si>
    <t>AGR.08.001041</t>
  </si>
  <si>
    <t>№ СИН.01.19-9 от 10.12.2019г.</t>
  </si>
  <si>
    <t>PRD.002.100020130_COM009001</t>
  </si>
  <si>
    <t>AGR.13.000016</t>
  </si>
  <si>
    <t>Договор № 90/18-в от 28.05.2018</t>
  </si>
  <si>
    <t>PRD.002.100020133_COM009001</t>
  </si>
  <si>
    <t>AGR.13.000004</t>
  </si>
  <si>
    <t>PRD.002.100020147_COM006001</t>
  </si>
  <si>
    <t>AGR.08.000074</t>
  </si>
  <si>
    <t>СИН.02.18-186 от 20.06.18</t>
  </si>
  <si>
    <t>AGR.08.000744</t>
  </si>
  <si>
    <t>СИН.02.18-409 от 01.01.2019</t>
  </si>
  <si>
    <t>AGR.08.001112</t>
  </si>
  <si>
    <t>СИН.02.20-31 от 01.02.20</t>
  </si>
  <si>
    <t>AGR.08.001708</t>
  </si>
  <si>
    <t>СИН.02.20-331 от 14.12.2020г.</t>
  </si>
  <si>
    <t>AGR.08.002232</t>
  </si>
  <si>
    <t>СИН.02.21-344 от 22.12.2021г.</t>
  </si>
  <si>
    <t>AGR.08.002800</t>
  </si>
  <si>
    <t>СИН.02.22-409 от 15.12.2022</t>
  </si>
  <si>
    <t>PRD.002.100020154_COM007001</t>
  </si>
  <si>
    <t>AGR.09.000014</t>
  </si>
  <si>
    <t>УНС02/18-125 от 29.06.2018</t>
  </si>
  <si>
    <t>AGR.09.000998</t>
  </si>
  <si>
    <t>УНС02/20-162 от 08.12.2020</t>
  </si>
  <si>
    <t>PRD.002.100020156_COM011001</t>
  </si>
  <si>
    <t>AGR.15.000177</t>
  </si>
  <si>
    <t>НФ01/18-12 от 26.06.2018 г</t>
  </si>
  <si>
    <t>AGR.15.000185</t>
  </si>
  <si>
    <t>НФ01/18-12 от 26.06.2018 г (Доп.10)</t>
  </si>
  <si>
    <t>AGR.15.000379</t>
  </si>
  <si>
    <t>НФ01/18-12 от 26.06.2018 г (Доп.11)</t>
  </si>
  <si>
    <t>AGR.15.000537</t>
  </si>
  <si>
    <t>НФ01/18-12 от 26.06.2018 г (Доп.12)</t>
  </si>
  <si>
    <t>AGR.15.000555</t>
  </si>
  <si>
    <t>НФ01/18-12 от 26.06.2018 г (Доп.13)</t>
  </si>
  <si>
    <t>AGR.15.000699</t>
  </si>
  <si>
    <t>НФ01/18-12 от 26.06.2018 г (Доп.14)</t>
  </si>
  <si>
    <t>AGR.15.000896</t>
  </si>
  <si>
    <t>НФ01/18-12 от 26.06.2018 г (Доп.15) (прилож 8 с покуп)</t>
  </si>
  <si>
    <t>AGR.15.000908</t>
  </si>
  <si>
    <t>НФ01/18-12 от 26.06.2018 г (Доп.15) (прилож 7 с покуп)</t>
  </si>
  <si>
    <t>AGR.15.001013</t>
  </si>
  <si>
    <t>НФ01/18-12 от 26.06.2018 г (Доп.16) (прилож 10 с покуп)</t>
  </si>
  <si>
    <t>AGR.15.001014</t>
  </si>
  <si>
    <t>НФ01/18-12 от 26.06.2018 г (Доп.16) (прилож 9 с покуп)</t>
  </si>
  <si>
    <t>AGR.15.001347</t>
  </si>
  <si>
    <t>НФ01/18-12 от 26.06.2018 г (Доп.19)</t>
  </si>
  <si>
    <t>AGR.15.001501</t>
  </si>
  <si>
    <t>НФ01/18-12 от 26.06.2018 г (Доп.20)</t>
  </si>
  <si>
    <t>AGR.15.001678</t>
  </si>
  <si>
    <t>НФ01/18-12 от 26.06.2018 г (Доп.21)</t>
  </si>
  <si>
    <t>AGR.15.001702</t>
  </si>
  <si>
    <t>НФ01/18-12 от 26.06.2018 г (Доп.22)</t>
  </si>
  <si>
    <t>AGR.15.001829</t>
  </si>
  <si>
    <t>НФ01/18-12 от 26.06.2018 г (Доп.23)</t>
  </si>
  <si>
    <t>AGR.15.002009</t>
  </si>
  <si>
    <t>НФ01/18-12 от 26.06.2018 г (Доп.24)</t>
  </si>
  <si>
    <t>AGR.15.002173</t>
  </si>
  <si>
    <t>НФ01/18-12 от 26.06.2018 г (Доп.25)</t>
  </si>
  <si>
    <t>AGR.15.002303</t>
  </si>
  <si>
    <t>НФ01/18-12 от 26.06.2018 г (Доп.26)</t>
  </si>
  <si>
    <t>AGR.15.002346</t>
  </si>
  <si>
    <t>НФ01/18-12 от 26.06.2018 г (Доп.27)</t>
  </si>
  <si>
    <t>AGR.15.002464</t>
  </si>
  <si>
    <t>НФ01/18-12 от 26.06.2018 г (Доп.28)</t>
  </si>
  <si>
    <t>AGR.15.002594</t>
  </si>
  <si>
    <t>НФ01/18-12 от 26.06.2018 г (Доп.29)</t>
  </si>
  <si>
    <t>AGR.15.002787</t>
  </si>
  <si>
    <t>НФ01/18-12 от 26.06.2018 г (Доп.30)</t>
  </si>
  <si>
    <t>AGR.15.002789</t>
  </si>
  <si>
    <t>НФ01/18-12 от 26.06.2018 г (Доп.31)</t>
  </si>
  <si>
    <t>AGR.15.003007</t>
  </si>
  <si>
    <t>НФ01/18-12 от 26.06.2018 г (Доп.32)</t>
  </si>
  <si>
    <t>AGR.15.003087</t>
  </si>
  <si>
    <t>НФ01/18-12 от 26.06.2018 г (Доп.33)</t>
  </si>
  <si>
    <t>AGR.15.003186</t>
  </si>
  <si>
    <t>НФ01/18-12 от 26.06.2018 г (Доп.34)</t>
  </si>
  <si>
    <t>AGR.15.003303</t>
  </si>
  <si>
    <t>НФ01/18-12 от 26.06.2018 г (Доп.35)</t>
  </si>
  <si>
    <t>AGR.15.003422</t>
  </si>
  <si>
    <t>НФ01/18-12 от 26.06.2018 г (Доп.36)</t>
  </si>
  <si>
    <t>AGR.15.003501</t>
  </si>
  <si>
    <t>НФ01/18-12 от 26.06.2018 г (Доп.37)</t>
  </si>
  <si>
    <t>AGR.15.003629</t>
  </si>
  <si>
    <t>НФ01/18-12 от 26.06.2018 г (Доп.38)</t>
  </si>
  <si>
    <t>AGR.15.003677</t>
  </si>
  <si>
    <t>НФ01/18-12 от 26.06.2018 г (Доп.39)</t>
  </si>
  <si>
    <t>AGR.15.003901</t>
  </si>
  <si>
    <t>НФ01/18-12 от 26.06.2018 г (Доп.40)</t>
  </si>
  <si>
    <t>PRD.002.100020157_COM011001</t>
  </si>
  <si>
    <t>AGR.15.000156</t>
  </si>
  <si>
    <t>Постановление № 56/4-420-18-ППР/879/2</t>
  </si>
  <si>
    <t>AGR.15.001249</t>
  </si>
  <si>
    <t>Постановление № 56/12-2370-19-И</t>
  </si>
  <si>
    <t>AGR.15.001250</t>
  </si>
  <si>
    <t>Постановление № 56/12-2371-19-И</t>
  </si>
  <si>
    <t>AGR.15.002399</t>
  </si>
  <si>
    <t>Постановление № 56/8-1890-19-И/12-16-И/212</t>
  </si>
  <si>
    <t>AGR.15.002400</t>
  </si>
  <si>
    <t>Постановление № 56/8-1890-19-И/12-16-4/2</t>
  </si>
  <si>
    <t>AGR.15.007039</t>
  </si>
  <si>
    <t>Постановление № 56/12-4432-И/893 от 09.02.2023</t>
  </si>
  <si>
    <t>PRD.002.100020160_COM011001</t>
  </si>
  <si>
    <t>AGR.15.000024</t>
  </si>
  <si>
    <t>PRD.002.100020161_COM011001</t>
  </si>
  <si>
    <t>AGR.15.000026</t>
  </si>
  <si>
    <t>СЗ 02/18-218 от 03.07.2018</t>
  </si>
  <si>
    <t>AGR.15.000052</t>
  </si>
  <si>
    <t>PRD.002.100020162_COM011001</t>
  </si>
  <si>
    <t>AGR.15.000025</t>
  </si>
  <si>
    <t>PRD.002.100020163_COM009001</t>
  </si>
  <si>
    <t>AGR.13.000012</t>
  </si>
  <si>
    <t>PRD.002.100020183_COM006001</t>
  </si>
  <si>
    <t>AGR.08.000028</t>
  </si>
  <si>
    <t>Счет на оплату №447 от 28.06.2018 года</t>
  </si>
  <si>
    <t>AGR.08.000076</t>
  </si>
  <si>
    <t>Счет на оплату №550 от 24.07.2018 года</t>
  </si>
  <si>
    <t>PRD.002.100020184_COM006001</t>
  </si>
  <si>
    <t>AGR.08.000078</t>
  </si>
  <si>
    <t>СИН.02.18-194 от 03.07.2018г.</t>
  </si>
  <si>
    <t>AGR.08.000616</t>
  </si>
  <si>
    <t>СИН.02.19-125 от 15.04.2019г.</t>
  </si>
  <si>
    <t>AGR.08.002515</t>
  </si>
  <si>
    <t>СИН.02.22-209 от 20.07.2022</t>
  </si>
  <si>
    <t>PRD.002.100020185_COM006001</t>
  </si>
  <si>
    <t>AGR.08.000010</t>
  </si>
  <si>
    <t>счет № 579 от 28.06.2018г.</t>
  </si>
  <si>
    <t>AGR.08.001578</t>
  </si>
  <si>
    <t>СИН.02.20-202 от 18.09.2020г</t>
  </si>
  <si>
    <t>AGR.08.001589</t>
  </si>
  <si>
    <t>№ЭК-20-179-СИН.02.20-202 от 18.09.20</t>
  </si>
  <si>
    <t>AGR.08.002077</t>
  </si>
  <si>
    <t>93/21//СИН.02.21-221 от 07.09.2021</t>
  </si>
  <si>
    <t>PRD.002.100020186_COM007001</t>
  </si>
  <si>
    <t>AGR.09.000028</t>
  </si>
  <si>
    <t>PRD.002.100020187_COM006001</t>
  </si>
  <si>
    <t>AGR.08.000033</t>
  </si>
  <si>
    <t>СИН.02.18-193 от 28.06.2018г.</t>
  </si>
  <si>
    <t>PRD.002.100020189_COM001000</t>
  </si>
  <si>
    <t>AGR.01.000250</t>
  </si>
  <si>
    <t>НФ01/19-6 от 13.05.2019</t>
  </si>
  <si>
    <t>PRD.002.100020189_COM011001</t>
  </si>
  <si>
    <t>AGR.15.000180</t>
  </si>
  <si>
    <t>НФ01/18-13 от 02.07.2018 г</t>
  </si>
  <si>
    <t>AGR.15.000186</t>
  </si>
  <si>
    <t>НФ01/18-13 от 02.07.2018 г (доп.10)</t>
  </si>
  <si>
    <t>AGR.15.001335</t>
  </si>
  <si>
    <t>НФ01/18-13 от 02.07.2018 г (доп.19)</t>
  </si>
  <si>
    <t>AGR.15.001514</t>
  </si>
  <si>
    <t>НФ01/18-13 от 02.07.2018 г (доп.20)</t>
  </si>
  <si>
    <t>PRD.002.100020194_COM006001</t>
  </si>
  <si>
    <t>AGR.08.000092</t>
  </si>
  <si>
    <t>Договор СИН.02.18-200 от 01.07.2018</t>
  </si>
  <si>
    <t>PRD.002.100020195_COM006001</t>
  </si>
  <si>
    <t>AGR.08.000555</t>
  </si>
  <si>
    <t>СИН.02.19-106 от 04.04.2019</t>
  </si>
  <si>
    <t>PRD.002.100020196_COM005001</t>
  </si>
  <si>
    <t>AGR.07.001407</t>
  </si>
  <si>
    <t>КН05/21-125 от 02.06.2021</t>
  </si>
  <si>
    <t>AGR.07.001428</t>
  </si>
  <si>
    <t>КН05/21-164 от 27.07.2021</t>
  </si>
  <si>
    <t>PRD.002.100020196_COM007001</t>
  </si>
  <si>
    <t>AGR.09.001279</t>
  </si>
  <si>
    <t>УНС02/21-162 от 13.12.2021</t>
  </si>
  <si>
    <t>AGR.09.001635</t>
  </si>
  <si>
    <t>УНС02/22-239 от 01.12.2022</t>
  </si>
  <si>
    <t>AGR.09.001903</t>
  </si>
  <si>
    <t>УНС02/23-146 от 31.10.2023</t>
  </si>
  <si>
    <t>PRD.002.100020196_COM011001</t>
  </si>
  <si>
    <t>AGR.15.000063</t>
  </si>
  <si>
    <t>СЗ02/18-96 от 28.03.2018</t>
  </si>
  <si>
    <t>AGR.15.001374</t>
  </si>
  <si>
    <t>СЗ02/19-106 от 01.04.2019</t>
  </si>
  <si>
    <t>AGR.15.002525</t>
  </si>
  <si>
    <t>№СЗ02/20-22 от 21.01.2020</t>
  </si>
  <si>
    <t>AGR.15.003914</t>
  </si>
  <si>
    <t>№СЗ02/21-57 от 04.02.2021</t>
  </si>
  <si>
    <t>AGR.15.007329</t>
  </si>
  <si>
    <t>СЗ02/23-192 от 14.04.2023</t>
  </si>
  <si>
    <t>PRD.002.100020196_COM014001</t>
  </si>
  <si>
    <t>AGR.30.000137</t>
  </si>
  <si>
    <t>Договор 93/2020 от 15.09.2020</t>
  </si>
  <si>
    <t>PRD.002.100020200_COM001000</t>
  </si>
  <si>
    <t>AGR.01.001284</t>
  </si>
  <si>
    <t>AGR.01.001285</t>
  </si>
  <si>
    <t>Фин.поручение 1877 от 25.05.2022</t>
  </si>
  <si>
    <t>PRD.002.100020200_COM011001</t>
  </si>
  <si>
    <t>AGR.15.000220</t>
  </si>
  <si>
    <t>СЗ02/18-209 от 22.06.2018г.</t>
  </si>
  <si>
    <t>AGR.15.001587</t>
  </si>
  <si>
    <t>СЗ01/19-4 от 25.06.2019г.</t>
  </si>
  <si>
    <t>AGR.15.001853</t>
  </si>
  <si>
    <t>СЗ02/19-430 от 01.09.2019г.</t>
  </si>
  <si>
    <t>AGR.15.004696</t>
  </si>
  <si>
    <t>№СЗ02/21-436 от 10.08.2021</t>
  </si>
  <si>
    <t>AGR.15.005535</t>
  </si>
  <si>
    <t>Договор №СЗ02/22-2 от 10.01.2022</t>
  </si>
  <si>
    <t>AGR.15.006928</t>
  </si>
  <si>
    <t>СЗ02/22-774 от 23.12.2022</t>
  </si>
  <si>
    <t>AGR.15.008176</t>
  </si>
  <si>
    <t>СЗ02/24-16 от 19.01.2024</t>
  </si>
  <si>
    <t>PRD.002.100020211_COM011001</t>
  </si>
  <si>
    <t>AGR.15.000041</t>
  </si>
  <si>
    <t>AGR.15.000042</t>
  </si>
  <si>
    <t>AGR.15.000043</t>
  </si>
  <si>
    <t>11 от 29.06.2018г./СЗ02/18-223 от 09.07.2018г.</t>
  </si>
  <si>
    <t>AGR.15.000088</t>
  </si>
  <si>
    <t>СЗ02/18-223 от 07.07.2018г.</t>
  </si>
  <si>
    <t>PRD.002.100020212_COM009001</t>
  </si>
  <si>
    <t>AGR.13.000021</t>
  </si>
  <si>
    <t>PRD.002.100020215_COM006001</t>
  </si>
  <si>
    <t>AGR.08.000094</t>
  </si>
  <si>
    <t>СИН.02.18-210 от 19.07.2018</t>
  </si>
  <si>
    <t>PRD.002.100020216_COM007001</t>
  </si>
  <si>
    <t>AGR.09.000012</t>
  </si>
  <si>
    <t>УНС02/18-118 от 03.07.2018</t>
  </si>
  <si>
    <t>PRD.002.100020217_COM011001</t>
  </si>
  <si>
    <t>AGR.15.000206</t>
  </si>
  <si>
    <t>СЗ02/18-48//1 от 21.02.2018</t>
  </si>
  <si>
    <t>PRD.002.100020221_COM011001</t>
  </si>
  <si>
    <t>AGR.15.000079</t>
  </si>
  <si>
    <t>Счет №15 от 03.07.2018г.</t>
  </si>
  <si>
    <t>PRD.002.100020223_COM011001</t>
  </si>
  <si>
    <t>AGR.15.000070</t>
  </si>
  <si>
    <t>СЗ02/18-208 от 21.06.2018г.</t>
  </si>
  <si>
    <t>PRD.002.100020224_COM010001</t>
  </si>
  <si>
    <t>AGR.14.000007</t>
  </si>
  <si>
    <t>договор подряда НГПТ 23052018/24 от 23.05.2018</t>
  </si>
  <si>
    <t>AGR.14.000021</t>
  </si>
  <si>
    <t>договор подряда НГПТ 01072018/31 от 01.07.2018</t>
  </si>
  <si>
    <t>AGR.14.000038</t>
  </si>
  <si>
    <t>Договор поставки №34 от 19.09.2018</t>
  </si>
  <si>
    <t>AGR.14.000054</t>
  </si>
  <si>
    <t>Договор № 07/09-2018 от 07.09.2018</t>
  </si>
  <si>
    <t>AGR.14.000069</t>
  </si>
  <si>
    <t>PRD.002.100020225_COM007001</t>
  </si>
  <si>
    <t>AGR.09.000017</t>
  </si>
  <si>
    <t>УНС02/18-110 от 12.05.2018</t>
  </si>
  <si>
    <t>PRD.002.100020226_COM010001</t>
  </si>
  <si>
    <t>AGR.14.000010</t>
  </si>
  <si>
    <t>Договор № 1090 от 01.07.2018г. за услуги по экспресс-доставк</t>
  </si>
  <si>
    <t>PRD.002.100020227_COM006001</t>
  </si>
  <si>
    <t>AGR.08.000097</t>
  </si>
  <si>
    <t>СИН.02.18-205 от12.07.2018</t>
  </si>
  <si>
    <t>PRD.002.100020228_COM011001</t>
  </si>
  <si>
    <t>AGR.15.003284</t>
  </si>
  <si>
    <t>СЗ02/20-292 от 17.07.2020</t>
  </si>
  <si>
    <t>AGR.15.008090</t>
  </si>
  <si>
    <t>СЗ02/23-641//ОВ-297/23 от 05.12.2023</t>
  </si>
  <si>
    <t>AGR.15.008091</t>
  </si>
  <si>
    <t>СЗ02/23-642//1-200/23 от 29.11.2023</t>
  </si>
  <si>
    <t>PRD.002.100020229_COM006001</t>
  </si>
  <si>
    <t>AGR.08.000120</t>
  </si>
  <si>
    <t>СИН.02.18-204 от 06.07.2018г.</t>
  </si>
  <si>
    <t>AGR.08.000977</t>
  </si>
  <si>
    <t>СИН.02.19-383 от 11.11.2019г.</t>
  </si>
  <si>
    <t>AGR.08.001814</t>
  </si>
  <si>
    <t>СИН.02.21-54 от 12.03.2021г.</t>
  </si>
  <si>
    <t>PRD.002.100020231_COM004001</t>
  </si>
  <si>
    <t>AGR.06.000014</t>
  </si>
  <si>
    <t>Договор ННГ02/18-53 от 01.06.2018</t>
  </si>
  <si>
    <t>AGR.06.000027</t>
  </si>
  <si>
    <t>Договор ННГ02/18-56 от 01.06.2018</t>
  </si>
  <si>
    <t>AGR.06.000138</t>
  </si>
  <si>
    <t>Договор ННГ02/18-38 от 29.12.2018</t>
  </si>
  <si>
    <t>AGR.06.000183</t>
  </si>
  <si>
    <t>ДоговорННГ05/19-и от 04.03.2019</t>
  </si>
  <si>
    <t>PRD.002.100020232_COM005001</t>
  </si>
  <si>
    <t>AGR.07.000027</t>
  </si>
  <si>
    <t>Договор поставки № ДП/АРТ-35/09.07.18 от 09.07.2018г.</t>
  </si>
  <si>
    <t>PRD.002.100020237_COM009001</t>
  </si>
  <si>
    <t>AGR.13.000032</t>
  </si>
  <si>
    <t>Договор №113/18-в от 09.07.2018</t>
  </si>
  <si>
    <t>PRD.002.100020238_COM011001</t>
  </si>
  <si>
    <t>AGR.15.000086</t>
  </si>
  <si>
    <t>35/СЗ02/18-229 от 05.07.2018г.</t>
  </si>
  <si>
    <t>PRD.002.100020239_COM011001</t>
  </si>
  <si>
    <t>AGR.15.000083</t>
  </si>
  <si>
    <t>счет №1424 от 09.07.2018г.</t>
  </si>
  <si>
    <t>AGR.15.001773</t>
  </si>
  <si>
    <t>Счет № 1716 от 03.09.2019</t>
  </si>
  <si>
    <t>AGR.15.001888</t>
  </si>
  <si>
    <t>Счет № 1839 от 30.09.2019г.</t>
  </si>
  <si>
    <t>AGR.15.002175</t>
  </si>
  <si>
    <t>Счет № 2222 от 03.12.2019г.</t>
  </si>
  <si>
    <t>AGR.15.002230</t>
  </si>
  <si>
    <t>Счет № 2274 от 10.12.2019г.</t>
  </si>
  <si>
    <t>AGR.15.002456</t>
  </si>
  <si>
    <t>счет №217 от 10.02.2020</t>
  </si>
  <si>
    <t>AGR.15.002738</t>
  </si>
  <si>
    <t>счет№667 от 23.04.20</t>
  </si>
  <si>
    <t>AGR.15.003362</t>
  </si>
  <si>
    <t>1752 от 19.10.2020</t>
  </si>
  <si>
    <t>AGR.15.003391</t>
  </si>
  <si>
    <t>Счет № 1752 от 19.10.2020</t>
  </si>
  <si>
    <t>AGR.15.003900</t>
  </si>
  <si>
    <t>Счет №336 от 05 марта 2021</t>
  </si>
  <si>
    <t>AGR.15.006304</t>
  </si>
  <si>
    <t>Счет № 183 от 14.07.2022</t>
  </si>
  <si>
    <t>PRD.002.100020240_COM011001</t>
  </si>
  <si>
    <t>AGR.15.000087</t>
  </si>
  <si>
    <t>59/2018/СЗ02/18-230 от 13.07.18г.</t>
  </si>
  <si>
    <t>PRD.002.100020241_COM011001</t>
  </si>
  <si>
    <t>AGR.15.000203</t>
  </si>
  <si>
    <t>Сч №768 от 19.06.18, №1044 от 20.07.18</t>
  </si>
  <si>
    <t>AGR.15.001324</t>
  </si>
  <si>
    <t>сч.№421 от 16.05.2019</t>
  </si>
  <si>
    <t>AGR.15.001325</t>
  </si>
  <si>
    <t>Сч. 421 от 16.05.2019</t>
  </si>
  <si>
    <t>AGR.15.001326</t>
  </si>
  <si>
    <t>счет №631 от 14.05.2019 г</t>
  </si>
  <si>
    <t>PRD.002.100020242_COM007001</t>
  </si>
  <si>
    <t>AGR.09.000069</t>
  </si>
  <si>
    <t>УНС02/18-140 от 18.07.2018</t>
  </si>
  <si>
    <t>PRD.002.100020245_COM001000</t>
  </si>
  <si>
    <t>AGR.01.000001</t>
  </si>
  <si>
    <t>НФ02/18-57 от 12.07.2018</t>
  </si>
  <si>
    <t>PRD.002.100020247_COM006001</t>
  </si>
  <si>
    <t>AGR.08.000096</t>
  </si>
  <si>
    <t>СИН.02.18-205 от 12.07.2018г. Балахнеев Ю.С.</t>
  </si>
  <si>
    <t>PRD.002.100020248_COM002019</t>
  </si>
  <si>
    <t>AGR.03.000040</t>
  </si>
  <si>
    <t>Договор о предоставлении субсидии из бюджета УР между Минсоц</t>
  </si>
  <si>
    <t>PRD.002.100020253_COM007001</t>
  </si>
  <si>
    <t>AGR.09.000025</t>
  </si>
  <si>
    <t>УНС02/18-50 от 23.03.2018</t>
  </si>
  <si>
    <t>PRD.002.100020254_COM011001</t>
  </si>
  <si>
    <t>AGR.15.000152</t>
  </si>
  <si>
    <t>СЗ02/18-238 от 19.07.2018</t>
  </si>
  <si>
    <t>PRD.002.100020259_COM011001</t>
  </si>
  <si>
    <t>AGR.15.000085</t>
  </si>
  <si>
    <t>Счет № 373 от 09.07.2018</t>
  </si>
  <si>
    <t>AGR.15.000094</t>
  </si>
  <si>
    <t>Счет №396 от 18.07.2018г.</t>
  </si>
  <si>
    <t>AGR.15.001396</t>
  </si>
  <si>
    <t>Счет № 337 от 07.06.2019</t>
  </si>
  <si>
    <t>AGR.15.001563</t>
  </si>
  <si>
    <t>Счет № 383 от 10.07.2019</t>
  </si>
  <si>
    <t>AGR.15.002225</t>
  </si>
  <si>
    <t>СЗ02/19-589 от 27.11.2019г.</t>
  </si>
  <si>
    <t>AGR.15.003326</t>
  </si>
  <si>
    <t>СЗ02/20-379 от 25.09.2020 г.</t>
  </si>
  <si>
    <t>AGR.15.003971</t>
  </si>
  <si>
    <t>СЗ02/21-95 от 15.02.2021 г.</t>
  </si>
  <si>
    <t>PRD.002.100020260_COM010001</t>
  </si>
  <si>
    <t>AGR.14.000011</t>
  </si>
  <si>
    <t>договор НГПТ-06072018 от 06.07.2018</t>
  </si>
  <si>
    <t>PRD.002.100020261_COM007001</t>
  </si>
  <si>
    <t>AGR.09.000091</t>
  </si>
  <si>
    <t>УНС02/18-143 от 18.07.2018</t>
  </si>
  <si>
    <t>AGR.09.001186</t>
  </si>
  <si>
    <t>УНС02/21-111 от 23.08.2021</t>
  </si>
  <si>
    <t>PRD.002.100020263_COM007001</t>
  </si>
  <si>
    <t>AGR.09.000065</t>
  </si>
  <si>
    <t>УНС02/18-141 от 12.07.2018</t>
  </si>
  <si>
    <t>PRD.002.100020265_COM005001</t>
  </si>
  <si>
    <t>AGR.07.000029</t>
  </si>
  <si>
    <t>PRD.002.100020266_COM007001</t>
  </si>
  <si>
    <t>AGR.09.000026</t>
  </si>
  <si>
    <t>УНС02/18-138 от 12.07.2018</t>
  </si>
  <si>
    <t>AGR.09.000479</t>
  </si>
  <si>
    <t>УНС02/19-162 от 16.07.2019</t>
  </si>
  <si>
    <t>PRD.002.100020269_COM006001</t>
  </si>
  <si>
    <t>AGR.08.000079</t>
  </si>
  <si>
    <t>СИН.02.18-207 от 18.07.2018г.</t>
  </si>
  <si>
    <t>PRD.002.100020271_COM006001</t>
  </si>
  <si>
    <t>AGR.08.000150</t>
  </si>
  <si>
    <t>договор СИН.02.18-208</t>
  </si>
  <si>
    <t>AGR.08.000248</t>
  </si>
  <si>
    <t>договор СИН.02.18-276 от 20.09.2018</t>
  </si>
  <si>
    <t>AGR.08.001766</t>
  </si>
  <si>
    <t>№СИН.02.20-302 от 30.11.2020г</t>
  </si>
  <si>
    <t>PRD.002.100020271_COM011001</t>
  </si>
  <si>
    <t>AGR.15.004582</t>
  </si>
  <si>
    <t>СЗ02/21-334 от 11.06.2021</t>
  </si>
  <si>
    <t>PRD.002.100020272_COM006001</t>
  </si>
  <si>
    <t>AGR.08.000077</t>
  </si>
  <si>
    <t>Договор №180718-ТД//СИН.02.18-212 от 18.07.2018</t>
  </si>
  <si>
    <t>PRD.002.100020276_COM001000</t>
  </si>
  <si>
    <t>AGR.01.000004</t>
  </si>
  <si>
    <t>NF01/18-14 от 18.07.2018</t>
  </si>
  <si>
    <t>AGR.01.000097</t>
  </si>
  <si>
    <t>NF01/18-23 от 23.11.2018</t>
  </si>
  <si>
    <t>PRD.002.100020276_COM005001</t>
  </si>
  <si>
    <t>AGR.07.001314</t>
  </si>
  <si>
    <t>AGR.07.001689</t>
  </si>
  <si>
    <t>Дог. №НФ01/18-26 от 03.12.18 (руб.)</t>
  </si>
  <si>
    <t>AGR.07.001894</t>
  </si>
  <si>
    <t>Партия февраль 2020_№НФ01/18-26 от 03.12.18</t>
  </si>
  <si>
    <t>PRD.002.100020276_COM006001</t>
  </si>
  <si>
    <t>AGR.08.001879</t>
  </si>
  <si>
    <t>Контракт №NF01/18-23 от 23.11.2018г</t>
  </si>
  <si>
    <t>PRD.002.100020276_COM007001</t>
  </si>
  <si>
    <t>AGR.09.000758</t>
  </si>
  <si>
    <t>PRD.002.100020277_COM010001</t>
  </si>
  <si>
    <t>AGR.14.000019</t>
  </si>
  <si>
    <t>Договор поставки фракционного сухого песка №51-БФ/2018 от 13</t>
  </si>
  <si>
    <t>PRD.002.100020279_COM004001</t>
  </si>
  <si>
    <t>AGR.06.000017</t>
  </si>
  <si>
    <t>Договор ННГ02/18-60 от 02.07.2018</t>
  </si>
  <si>
    <t>AGR.06.000236</t>
  </si>
  <si>
    <t>Договор ННГ80/19-в от 06.06.2019</t>
  </si>
  <si>
    <t>AGR.06.000553</t>
  </si>
  <si>
    <t>Договор ННГ31/20-в от 02.06.2020</t>
  </si>
  <si>
    <t>AGR.06.000603</t>
  </si>
  <si>
    <t>AGR.06.000733</t>
  </si>
  <si>
    <t>Договор ННГ30/21-в от 03.06.2021</t>
  </si>
  <si>
    <t>AGR.06.000879</t>
  </si>
  <si>
    <t>Договор №ННГ27/22-в от 15.06.2022</t>
  </si>
  <si>
    <t>PRD.002.100020280_COM009001</t>
  </si>
  <si>
    <t>AGR.13.000039</t>
  </si>
  <si>
    <t>PRD.002.100020282_COM006001</t>
  </si>
  <si>
    <t>AGR.08.000109</t>
  </si>
  <si>
    <t>Договор №СИН.02.18-214 от 20.07.2018 года</t>
  </si>
  <si>
    <t>PRD.002.100020282_COM011001</t>
  </si>
  <si>
    <t>AGR.15.001846</t>
  </si>
  <si>
    <t>СЗ02/19-320 от 26.07.2019</t>
  </si>
  <si>
    <t>PRD.002.100020284_COM006001</t>
  </si>
  <si>
    <t>AGR.08.000225</t>
  </si>
  <si>
    <t>СИН.02.18-227 от 09.07.2018г.</t>
  </si>
  <si>
    <t>PRD.002.100020285_COM006001</t>
  </si>
  <si>
    <t>AGR.08.000075</t>
  </si>
  <si>
    <t>СИН.02.18-215 от 20.07.2018</t>
  </si>
  <si>
    <t>AGR.08.000766</t>
  </si>
  <si>
    <t>СИН.02.19-52 от 19.02.2019</t>
  </si>
  <si>
    <t>AGR.08.001087</t>
  </si>
  <si>
    <t>№СИН.02.20-39 от 06.02.2020г.</t>
  </si>
  <si>
    <t>PRD.002.100020289_COM006001</t>
  </si>
  <si>
    <t>AGR.08.000140</t>
  </si>
  <si>
    <t>СИН.02.18-216 от 01.08.2018</t>
  </si>
  <si>
    <t>AGR.08.000826</t>
  </si>
  <si>
    <t>СИН.02.19-69 от 17.05.2019</t>
  </si>
  <si>
    <t>PRD.002.100020290_COM006001</t>
  </si>
  <si>
    <t>AGR.08.000139</t>
  </si>
  <si>
    <t>AGR.08.000825</t>
  </si>
  <si>
    <t>PRD.002.100020291_COM006001</t>
  </si>
  <si>
    <t>AGR.08.000138</t>
  </si>
  <si>
    <t>AGR.08.000824</t>
  </si>
  <si>
    <t>PRD.002.100020292_COM006001</t>
  </si>
  <si>
    <t>AGR.08.000137</t>
  </si>
  <si>
    <t>AGR.08.000823</t>
  </si>
  <si>
    <t>PRD.002.100020293_COM006001</t>
  </si>
  <si>
    <t>AGR.08.000136</t>
  </si>
  <si>
    <t>AGR.08.000156</t>
  </si>
  <si>
    <t>AGR.08.000822</t>
  </si>
  <si>
    <t>PRD.002.100020294_COM009001</t>
  </si>
  <si>
    <t>AGR.13.000045</t>
  </si>
  <si>
    <t>Договор 112/18-в от 29.06.2018 г</t>
  </si>
  <si>
    <t>PRD.002.100020296_COM004001</t>
  </si>
  <si>
    <t>AGR.06.000019</t>
  </si>
  <si>
    <t>PRD.002.100020300_COM011001</t>
  </si>
  <si>
    <t>AGR.15.000154</t>
  </si>
  <si>
    <t>СЗ02/18-250 от 30.07.2018г.</t>
  </si>
  <si>
    <t>PRD.002.100020301_COM011001</t>
  </si>
  <si>
    <t>AGR.15.000215</t>
  </si>
  <si>
    <t>СЗ02/18-51 от 09.02.18</t>
  </si>
  <si>
    <t>AGR.15.002526</t>
  </si>
  <si>
    <t>№СЗ02/20-18 от 21.01.2020</t>
  </si>
  <si>
    <t>PRD.002.100020302_COM005001</t>
  </si>
  <si>
    <t>AGR.07.000167</t>
  </si>
  <si>
    <t>Дог. № КН06/18-121 от 20.07.18</t>
  </si>
  <si>
    <t>AGR.07.001728</t>
  </si>
  <si>
    <t>КН05/22-164 от 11.07.22</t>
  </si>
  <si>
    <t>PRD.002.100020302_COM006001</t>
  </si>
  <si>
    <t>AGR.08.000310</t>
  </si>
  <si>
    <t>СИН.02.18-348 от 13.11.2018г</t>
  </si>
  <si>
    <t>AGR.08.000323</t>
  </si>
  <si>
    <t>СИН.02.18-390 от 07.12.2018г</t>
  </si>
  <si>
    <t>AGR.08.001715</t>
  </si>
  <si>
    <t>СИН.04.20-47 от 17.12.2020</t>
  </si>
  <si>
    <t>AGR.08.002201</t>
  </si>
  <si>
    <t>СИН.04.21-65 от 15.11.2021г.</t>
  </si>
  <si>
    <t>PRD.002.100020304_COM009001</t>
  </si>
  <si>
    <t>AGR.13.000041</t>
  </si>
  <si>
    <t>Договор подряда №394/17-в от 07.11.2017</t>
  </si>
  <si>
    <t>PRD.002.100020305_COM011001</t>
  </si>
  <si>
    <t>AGR.15.000150</t>
  </si>
  <si>
    <t>СЗ02/18-104 от 02.04.2018 г.</t>
  </si>
  <si>
    <t>AGR.15.001616</t>
  </si>
  <si>
    <t>СЗ02/19-190 от 30.05.2019</t>
  </si>
  <si>
    <t>AGR.15.004147</t>
  </si>
  <si>
    <t>СЗ02/21-135 от 24.03.2021</t>
  </si>
  <si>
    <t>AGR.15.006049</t>
  </si>
  <si>
    <t>СЗ02/22-287 от 16.05.2022</t>
  </si>
  <si>
    <t>PRD.002.100020308_COM011001</t>
  </si>
  <si>
    <t>AGR.15.000141</t>
  </si>
  <si>
    <t>счет №809 от 24.07.2018г.</t>
  </si>
  <si>
    <t>AGR.15.000490</t>
  </si>
  <si>
    <t>счёт № 1375 от 19.10.2018г.</t>
  </si>
  <si>
    <t>AGR.15.000491</t>
  </si>
  <si>
    <t>счёт №1375 от 19.10.2018г.</t>
  </si>
  <si>
    <t>AGR.15.000565</t>
  </si>
  <si>
    <t>счёт №1562 от 14.11.2018г.</t>
  </si>
  <si>
    <t>AGR.15.000566</t>
  </si>
  <si>
    <t>AGR.15.000567</t>
  </si>
  <si>
    <t>AGR.15.000568</t>
  </si>
  <si>
    <t>AGR.15.001162</t>
  </si>
  <si>
    <t>счет №467 от 01.04.2019г.</t>
  </si>
  <si>
    <t>AGR.15.001207</t>
  </si>
  <si>
    <t>счет №588 от 19.04.2019г.</t>
  </si>
  <si>
    <t>AGR.15.001370</t>
  </si>
  <si>
    <t>Счёт № 811 от 07.06.2019</t>
  </si>
  <si>
    <t>AGR.15.001771</t>
  </si>
  <si>
    <t>Счет № 1182 от 29.08.2019</t>
  </si>
  <si>
    <t>PRD.002.100020311_COM002019</t>
  </si>
  <si>
    <t>AGR.03.000278</t>
  </si>
  <si>
    <t>Договор на оказание услуг грузоперевозок № Д006120 от 20.05.</t>
  </si>
  <si>
    <t>PRD.002.100020312_COM011001</t>
  </si>
  <si>
    <t>AGR.15.000143</t>
  </si>
  <si>
    <t>счет №4697728498 от 25.07.18г.</t>
  </si>
  <si>
    <t>PRD.002.100020313_COM011001</t>
  </si>
  <si>
    <t>AGR.15.000146</t>
  </si>
  <si>
    <t>СЗ02/17 -101 от 01.07.2018</t>
  </si>
  <si>
    <t>AGR.15.006612</t>
  </si>
  <si>
    <t>СЗ02/22-488 от 16.08.2022</t>
  </si>
  <si>
    <t>AGR.15.006908</t>
  </si>
  <si>
    <t>СЗ02/22-697 от 22.11.2022</t>
  </si>
  <si>
    <t>PRD.002.100020314_COM006001</t>
  </si>
  <si>
    <t>AGR.08.000104</t>
  </si>
  <si>
    <t>№СИН.02.18-221 от 30.07.2018г.</t>
  </si>
  <si>
    <t>PRD.002.100020315_COM011001</t>
  </si>
  <si>
    <t>AGR.15.000147</t>
  </si>
  <si>
    <t>счет №401 от 27.07.18г.</t>
  </si>
  <si>
    <t>PRD.002.100020316_COM009001</t>
  </si>
  <si>
    <t>AGR.13.000048</t>
  </si>
  <si>
    <t>Договор подряда №116/18-в от 11.07.2018</t>
  </si>
  <si>
    <t>AGR.13.000304</t>
  </si>
  <si>
    <t>AGR.13.000452</t>
  </si>
  <si>
    <t>Договор подряда №СИБ75/19-в от 29.04.2019</t>
  </si>
  <si>
    <t>AGR.13.000877</t>
  </si>
  <si>
    <t>Договор поставки №СИБ34/20-в от 12.03.2020</t>
  </si>
  <si>
    <t>AGR.13.001090</t>
  </si>
  <si>
    <t>Договор подряда №СИБ137/20-в от 14.10.2020</t>
  </si>
  <si>
    <t>AGR.13.001151</t>
  </si>
  <si>
    <t>Договор подряда №СИБ201/20-в от 14.12.2020</t>
  </si>
  <si>
    <t>AGR.13.001237</t>
  </si>
  <si>
    <t>Договор подряда №СИБ21/21-в от 26.02.2021</t>
  </si>
  <si>
    <t>AGR.13.001600</t>
  </si>
  <si>
    <t>Договор подряда №СИБ26/22-в от 15.03.2022 (до 31.08.2022)</t>
  </si>
  <si>
    <t>AGR.13.001623</t>
  </si>
  <si>
    <t>Договор подряда №СИБ34/22-в от 05.04.2022 (до 30.06.2022)</t>
  </si>
  <si>
    <t>AGR.13.001624</t>
  </si>
  <si>
    <t>Договор подряда №СИБ42/22-в от 08.04.2022 (до 31.07.2022)</t>
  </si>
  <si>
    <t>AGR.13.001938</t>
  </si>
  <si>
    <t>Договор №СИБ42/23-в от 07.04.2023</t>
  </si>
  <si>
    <t>PRD.002.100020317_COM009001</t>
  </si>
  <si>
    <t>AGR.13.000049</t>
  </si>
  <si>
    <t>PRD.002.100020318_COM006001</t>
  </si>
  <si>
    <t>AGR.08.000196</t>
  </si>
  <si>
    <t>СИН.02.18-222 от 29.06.2018г</t>
  </si>
  <si>
    <t>AGR.08.000322</t>
  </si>
  <si>
    <t>СИН.02.18-347 от 13.11.2018г</t>
  </si>
  <si>
    <t>AGR.08.000568</t>
  </si>
  <si>
    <t>СИН.02.19-63 от 07.03.2019г</t>
  </si>
  <si>
    <t>AGR.08.001895</t>
  </si>
  <si>
    <t>СИН.04.21-17 от 23.03.2021г</t>
  </si>
  <si>
    <t>AGR.08.001896</t>
  </si>
  <si>
    <t>СИН.04.21-16 от 23.03.2021г</t>
  </si>
  <si>
    <t>AGR.08.002170</t>
  </si>
  <si>
    <t>СИН.04.21-62 от 11.11.2021г</t>
  </si>
  <si>
    <t>PRD.002.100020319_COM002019</t>
  </si>
  <si>
    <t>AGR.03.000136</t>
  </si>
  <si>
    <t>№ Д00741800</t>
  </si>
  <si>
    <t>PRD.002.100020320_COM011001</t>
  </si>
  <si>
    <t>AGR.15.000363</t>
  </si>
  <si>
    <t>СЗ02/18-300 от 01.08.2018</t>
  </si>
  <si>
    <t>AGR.15.000366</t>
  </si>
  <si>
    <t>СЗ02/18-299 от 01.08.2018</t>
  </si>
  <si>
    <t>AGR.15.000421</t>
  </si>
  <si>
    <t>СЗ02/18-343 от 01.09.2018</t>
  </si>
  <si>
    <t>AGR.15.001740</t>
  </si>
  <si>
    <t>СЗ02/19-328 от 01.07.2019</t>
  </si>
  <si>
    <t>AGR.15.002040</t>
  </si>
  <si>
    <t>СЗ02/19-491 от 01.09.2019</t>
  </si>
  <si>
    <t>AGR.15.002356</t>
  </si>
  <si>
    <t>СЗ02/19-588 от 01.06.2019</t>
  </si>
  <si>
    <t>AGR.15.002406</t>
  </si>
  <si>
    <t>СЗ02/19-636 от 01.06.2019</t>
  </si>
  <si>
    <t>AGR.15.002560</t>
  </si>
  <si>
    <t>СЗ02/20-86 от 01.01.2020</t>
  </si>
  <si>
    <t>AGR.15.002632</t>
  </si>
  <si>
    <t>Соглашение № СЗ02/20-102 от 02.03.2020</t>
  </si>
  <si>
    <t>AGR.15.004000</t>
  </si>
  <si>
    <t>СЗ02/19-636 от 01.06.2019 ДС №1</t>
  </si>
  <si>
    <t>AGR.15.004002</t>
  </si>
  <si>
    <t>СЗ02/19-491 от 01.09.2019 ДС№1</t>
  </si>
  <si>
    <t>AGR.15.004629</t>
  </si>
  <si>
    <t>СЗ02/19-491 от 01.09.2019 г. ДС№2</t>
  </si>
  <si>
    <t>AGR.15.004631</t>
  </si>
  <si>
    <t>СЗ02/19-636 от 01.06.2019 ДС№2</t>
  </si>
  <si>
    <t>AGR.15.004675</t>
  </si>
  <si>
    <t>СЗ02/20-86 от 01.01.2020 г. ДС№1</t>
  </si>
  <si>
    <t>AGR.15.004676</t>
  </si>
  <si>
    <t>СЗ02/19-328 от 01.07.2019 г. ДС№1</t>
  </si>
  <si>
    <t>AGR.15.004677</t>
  </si>
  <si>
    <t>СЗ02/19-328 от 01.07.2019 г. ДС№2</t>
  </si>
  <si>
    <t>AGR.15.004726</t>
  </si>
  <si>
    <t>Соглашение №СЗ02/21-306 от 01.06.2021</t>
  </si>
  <si>
    <t>AGR.15.004727</t>
  </si>
  <si>
    <t>Соглашение №СЗ02/21-307 от 01.06.2021</t>
  </si>
  <si>
    <t>AGR.15.004728</t>
  </si>
  <si>
    <t>Соглашение №СЗ02/21-308 от 01.06.2021</t>
  </si>
  <si>
    <t>AGR.15.004965</t>
  </si>
  <si>
    <t>СЗ02/20-86 от 01.01.2020 г. ДС №2</t>
  </si>
  <si>
    <t>AGR.15.005459</t>
  </si>
  <si>
    <t>СЗ02/21-624 от 01.10.2021</t>
  </si>
  <si>
    <t>AGR.15.006280</t>
  </si>
  <si>
    <t>Соглашение №СЗ02/22-361 от 23.06.2022</t>
  </si>
  <si>
    <t>AGR.15.007695</t>
  </si>
  <si>
    <t>Соглашение о возмещении по рекультивации СЗ02/23-415 от 10.0</t>
  </si>
  <si>
    <t>AGR.15.007696</t>
  </si>
  <si>
    <t>Соглашение о возмещении по рекультивации СЗ02/23-417 от 10.0</t>
  </si>
  <si>
    <t>PRD.002.100020321_COM011001</t>
  </si>
  <si>
    <t>AGR.15.000361</t>
  </si>
  <si>
    <t>СЗ02/18-314 от 01.09.2018</t>
  </si>
  <si>
    <t>AGR.15.000427</t>
  </si>
  <si>
    <t>СЗ02/18-344 от 01.09.2018г.</t>
  </si>
  <si>
    <t>AGR.15.002941</t>
  </si>
  <si>
    <t>СЗ02/20-184 от 01.01.2020</t>
  </si>
  <si>
    <t>AGR.15.004449</t>
  </si>
  <si>
    <t>Соглашение №СЗ02/21-290 от 25.05.2021 г.</t>
  </si>
  <si>
    <t>AGR.15.004453</t>
  </si>
  <si>
    <t>Соглашение №СЗ02/21-293 от 26.05.2021 г.</t>
  </si>
  <si>
    <t>AGR.15.004457</t>
  </si>
  <si>
    <t>Соглашение №СЗ02/21-295 от 27.05.2021 г.</t>
  </si>
  <si>
    <t>AGR.15.007571</t>
  </si>
  <si>
    <t>Соглашения о возм. биол. рекультивации СЗ02/22-672 от 14.11.</t>
  </si>
  <si>
    <t>PRD.002.100020322_COM011001</t>
  </si>
  <si>
    <t>AGR.15.000148</t>
  </si>
  <si>
    <t>б/н от 27.07.2018г.</t>
  </si>
  <si>
    <t>PRD.002.100020323_COM011001</t>
  </si>
  <si>
    <t>AGR.15.000323</t>
  </si>
  <si>
    <t>Договор подряда № СЗ02/18-285 от 23.08.18г.</t>
  </si>
  <si>
    <t>AGR.15.000985</t>
  </si>
  <si>
    <t>Договор № СЗ02/19-10 от 15.01.2019г.</t>
  </si>
  <si>
    <t>AGR.15.002271</t>
  </si>
  <si>
    <t>СЗ02/19-574 от 25.11.2019 г.</t>
  </si>
  <si>
    <t>AGR.15.004464</t>
  </si>
  <si>
    <t>Договор №СЗ02/21-276 от 20.05.2021г.</t>
  </si>
  <si>
    <t>PRD.002.100020324_COM011001</t>
  </si>
  <si>
    <t>AGR.15.000149</t>
  </si>
  <si>
    <t>Постановление №5-0525/43/2018 от 28.06.2018г.</t>
  </si>
  <si>
    <t>PRD.002.100020325_COM007001</t>
  </si>
  <si>
    <t>AGR.09.000049</t>
  </si>
  <si>
    <t>44-08 от 30.07.2018</t>
  </si>
  <si>
    <t>PRD.002.100020326_COM005001</t>
  </si>
  <si>
    <t>AGR.07.000037</t>
  </si>
  <si>
    <t>Договор №КН06/18-99 от 15.06.2018 г.</t>
  </si>
  <si>
    <t>AGR.07.000252</t>
  </si>
  <si>
    <t>Договор №КН07/18-185 от 26.11.2018 г.</t>
  </si>
  <si>
    <t>AGR.07.000292</t>
  </si>
  <si>
    <t>Договор №КН06/18-172 от 08.11.2018 г.</t>
  </si>
  <si>
    <t>AGR.07.000803</t>
  </si>
  <si>
    <t>Договор №КН07/20-30 от 01.01.2020 г.</t>
  </si>
  <si>
    <t>AGR.07.000860</t>
  </si>
  <si>
    <t>Договор №КН06/20-01 от 01.01.2020 г.</t>
  </si>
  <si>
    <t>PRD.002.100020332_COM001000</t>
  </si>
  <si>
    <t>AGR.01.000007</t>
  </si>
  <si>
    <t>НФ01/18-16 от 31.07.2018</t>
  </si>
  <si>
    <t>AGR.01.001103</t>
  </si>
  <si>
    <t>НФ01/21-51 от 20.12.2021</t>
  </si>
  <si>
    <t>AGR.01.001821</t>
  </si>
  <si>
    <t>НФ01/23-23 от 05.07.2023</t>
  </si>
  <si>
    <t>PRD.002.100020332_COM011001</t>
  </si>
  <si>
    <t>AGR.15.000291</t>
  </si>
  <si>
    <t>AGR.15.000842</t>
  </si>
  <si>
    <t>НФ01/18-16 от 31.07.2018 ( доп. 14)</t>
  </si>
  <si>
    <t>AGR.15.000919</t>
  </si>
  <si>
    <t>НФ01/18-16 от 31.07.2018 ( доп. 15)</t>
  </si>
  <si>
    <t>AGR.15.001011</t>
  </si>
  <si>
    <t>НФ01/18-16 от 31.07.2018 ( доп. 16)</t>
  </si>
  <si>
    <t>AGR.15.001235</t>
  </si>
  <si>
    <t>НФ01/18-16 от 31.07.2018 ( доп. 18)</t>
  </si>
  <si>
    <t>AGR.15.002309</t>
  </si>
  <si>
    <t>НФ01/18-16 от 31.07.2018 ( доп. 26)</t>
  </si>
  <si>
    <t>AGR.15.003089</t>
  </si>
  <si>
    <t>НФ01/18-16 от 31.07.2018 ( доп. 33/1)</t>
  </si>
  <si>
    <t>AGR.15.003499</t>
  </si>
  <si>
    <t>НФ01/18-16 от 31.07.2018 ( доп. 37/3)</t>
  </si>
  <si>
    <t>AGR.15.003631</t>
  </si>
  <si>
    <t>НФ01/18-16 от 31.07.2018 ( доп. 38/3)</t>
  </si>
  <si>
    <t>AGR.15.003687</t>
  </si>
  <si>
    <t>НФ01/18-16 от 31.07.2018 ( доп. 39/3)</t>
  </si>
  <si>
    <t>AGR.15.003907</t>
  </si>
  <si>
    <t>НФ01/18-16 от 31.07.2018 ( доп. 41/3)</t>
  </si>
  <si>
    <t>AGR.15.004248</t>
  </si>
  <si>
    <t>НФ01/18-16 от 31.07.2018 ( доп. 42/3)</t>
  </si>
  <si>
    <t>AGR.15.004402</t>
  </si>
  <si>
    <t>НФ01/18-16 от 31.07.2018 ( доп. 43/3)</t>
  </si>
  <si>
    <t>AGR.15.004596</t>
  </si>
  <si>
    <t>НФ01/18-16 от 31.07.2018 ( доп. 44/3)</t>
  </si>
  <si>
    <t>AGR.15.004794</t>
  </si>
  <si>
    <t>НФ01/18-16 от 31.07.2018 ( доп. 45/3)</t>
  </si>
  <si>
    <t>AGR.15.004888</t>
  </si>
  <si>
    <t>НФ01/18-16 от 31.07.2018 ( доп. 46/3)</t>
  </si>
  <si>
    <t>AGR.15.005079</t>
  </si>
  <si>
    <t>НФ01/18-16 от 31.07.2018 ( доп. 47/3)</t>
  </si>
  <si>
    <t>AGR.15.005174</t>
  </si>
  <si>
    <t>НФ01/18-16 от 31.07.2018 ( доп. 48/3)</t>
  </si>
  <si>
    <t>AGR.15.005277</t>
  </si>
  <si>
    <t>НФ01/18-16 от 31.07.2018 ( доп. 49/3)</t>
  </si>
  <si>
    <t>AGR.15.005302</t>
  </si>
  <si>
    <t>НФ01/18-16 от 31.07.2018 ( доп. 50/3)</t>
  </si>
  <si>
    <t>AGR.15.005476</t>
  </si>
  <si>
    <t>НФ01/21-51 от 20.12.2021 ( доп. 51/3)</t>
  </si>
  <si>
    <t>AGR.15.005729</t>
  </si>
  <si>
    <t>НФ01/21-51 от 20.12.2021 ( доп. 52/3)</t>
  </si>
  <si>
    <t>AGR.15.005877</t>
  </si>
  <si>
    <t>НФ01/21-51 от 20.12.2021 ( доп. 53/3)</t>
  </si>
  <si>
    <t>AGR.15.006016</t>
  </si>
  <si>
    <t>НФ01/21-51 от 20.12.2021 ( доп. 54/2)</t>
  </si>
  <si>
    <t>AGR.15.006115</t>
  </si>
  <si>
    <t>НФ01/21-51 от 20.12.2021 ( доп. 55/2)</t>
  </si>
  <si>
    <t>AGR.15.006233</t>
  </si>
  <si>
    <t>НФ01/21-51 от 20.12.2021 ( доп. 56/1)</t>
  </si>
  <si>
    <t>AGR.15.006238</t>
  </si>
  <si>
    <t>НФ01/21-51 от 20.12.2021 ( доп. 57/2)</t>
  </si>
  <si>
    <t>AGR.15.006466</t>
  </si>
  <si>
    <t>НФ01/21-51 от 20.12.2021 ( доп. 58/2)</t>
  </si>
  <si>
    <t>AGR.15.006587</t>
  </si>
  <si>
    <t>НФ01/21-51 от 20.12.2021 ( доп. 59/2)</t>
  </si>
  <si>
    <t>AGR.15.006676</t>
  </si>
  <si>
    <t>НФ01/21-51 от 20.12.2021 ( доп. 60/2)</t>
  </si>
  <si>
    <t>AGR.15.006823</t>
  </si>
  <si>
    <t>НФ01/21-51 от 20.12.2021 ( доп. 61/2)</t>
  </si>
  <si>
    <t>AGR.15.006946</t>
  </si>
  <si>
    <t>НФ01/21-51 от 20.12.2021 ( доп. 62/2)</t>
  </si>
  <si>
    <t>AGR.15.006956</t>
  </si>
  <si>
    <t>НФ01/21-51 от 20.12.2021 ( доп. 63/2)</t>
  </si>
  <si>
    <t>AGR.15.007118</t>
  </si>
  <si>
    <t>НФ01/21-51 от 20.12.2021 ( доп. 64/2)</t>
  </si>
  <si>
    <t>AGR.15.007226</t>
  </si>
  <si>
    <t>НФ01/21-51 от 20.12.2021 ( доп. 65/2)</t>
  </si>
  <si>
    <t>AGR.15.007237</t>
  </si>
  <si>
    <t>НФ01/21-51 от 20.12.2021 ( доп. 66/2)</t>
  </si>
  <si>
    <t>AGR.15.007429</t>
  </si>
  <si>
    <t>НФ01/21-51 от 20.12.2021 ( доп. 67/2)</t>
  </si>
  <si>
    <t>AGR.15.007528</t>
  </si>
  <si>
    <t>НФ01/21-51 от 20.12.2021 ( доп. 68/2)</t>
  </si>
  <si>
    <t>AGR.15.007529</t>
  </si>
  <si>
    <t>НФ01/21-51 от 20.12.2021 ( доп. 69/2)</t>
  </si>
  <si>
    <t>AGR.15.007738</t>
  </si>
  <si>
    <t>НФ01/21-51 от 20.12.2021 ( доп. 70/1)</t>
  </si>
  <si>
    <t>AGR.15.007826</t>
  </si>
  <si>
    <t>НФ01/21-51 от 20.12.2021 ( доп. 71/1)</t>
  </si>
  <si>
    <t>AGR.15.007827</t>
  </si>
  <si>
    <t>НФ01/23-23 от 05.07.2023 ( доп. 71/4)</t>
  </si>
  <si>
    <t>AGR.15.007919</t>
  </si>
  <si>
    <t>НФ01/21-51 от 20.12.2021 ( доп. 72/1)</t>
  </si>
  <si>
    <t>AGR.15.007923</t>
  </si>
  <si>
    <t>НФ01/21-51 от 20.12.2021 ( доп. 73/1)</t>
  </si>
  <si>
    <t>AGR.15.008149</t>
  </si>
  <si>
    <t>НФ01/21-51 от 20.12.2021 ( доп. 74)</t>
  </si>
  <si>
    <t>AGR.15.008223</t>
  </si>
  <si>
    <t>НФ01/21-51 от 20.12.2021 ( доп. 75)</t>
  </si>
  <si>
    <t>AGR.15.008226</t>
  </si>
  <si>
    <t>НФ01/21-51 от 20.12.2021 ( доп. 76/1)</t>
  </si>
  <si>
    <t>PRD.002.100020333_COM009001</t>
  </si>
  <si>
    <t>AGR.13.000053</t>
  </si>
  <si>
    <t>Договор №119/18-в от 01.07.2018 (субаренды недвижимого имуще</t>
  </si>
  <si>
    <t>AGR.13.001652</t>
  </si>
  <si>
    <t>AGR.13.001933</t>
  </si>
  <si>
    <t>Договор №СИБ4/23-в от 16.01.2023</t>
  </si>
  <si>
    <t>PRD.002.100020334_COM009001</t>
  </si>
  <si>
    <t>AGR.13.000052</t>
  </si>
  <si>
    <t>Договор №120/18 от 12.07.2018</t>
  </si>
  <si>
    <t>PRD.002.100020342_COM006001</t>
  </si>
  <si>
    <t>AGR.08.000145</t>
  </si>
  <si>
    <t>СИН.02.18-238 от 08.08.2018г.</t>
  </si>
  <si>
    <t>PRD.002.100020343_COM001000</t>
  </si>
  <si>
    <t>AGR.01.000008</t>
  </si>
  <si>
    <t>НФ01/18-15 от 31.07.2018</t>
  </si>
  <si>
    <t>AGR.01.000122</t>
  </si>
  <si>
    <t>НФ01/18-25 от 30.11.2018</t>
  </si>
  <si>
    <t>PRD.002.100020343_COM011001</t>
  </si>
  <si>
    <t>AGR.15.000268</t>
  </si>
  <si>
    <t>НФ01/18-15 от 31.07.2018 (доп.11)</t>
  </si>
  <si>
    <t>AGR.15.000294</t>
  </si>
  <si>
    <t>НФ01/18-15 от 31.07.2018 (доп.10)</t>
  </si>
  <si>
    <t>AGR.15.000534</t>
  </si>
  <si>
    <t>НФ01/18-15 от 31.07.2018 (доп.12)</t>
  </si>
  <si>
    <t>AGR.15.000681</t>
  </si>
  <si>
    <t>НФ01/18-15 от 31.07.2018 (доп.13)</t>
  </si>
  <si>
    <t>AGR.15.000810</t>
  </si>
  <si>
    <t>НФ01/18-15 от 31.07.2018 (доп.14)</t>
  </si>
  <si>
    <t>AGR.15.000851</t>
  </si>
  <si>
    <t>НФ01/18-25 от 30.11.2018 г (доп.14 ж/д)</t>
  </si>
  <si>
    <t>AGR.15.000898</t>
  </si>
  <si>
    <t>НФ01/18-15 от 31.07.2018 (доп.15)</t>
  </si>
  <si>
    <t>AGR.15.001017</t>
  </si>
  <si>
    <t>НФ01/18-15 от 31.07.2018 (доп.17)</t>
  </si>
  <si>
    <t>AGR.15.001044</t>
  </si>
  <si>
    <t>НФ01/18-15 от 31.07.2018 (доп.16)</t>
  </si>
  <si>
    <t>AGR.15.001258</t>
  </si>
  <si>
    <t>НФ01/18-15 от 31.07.2018 (доп.18 КМК)</t>
  </si>
  <si>
    <t>AGR.15.001260</t>
  </si>
  <si>
    <t>НФ01/18-15 от 31.07.2018 (доп.19 КМК)</t>
  </si>
  <si>
    <t>AGR.15.001393</t>
  </si>
  <si>
    <t>НФ01/18-15 от 31.07.2018 (доп.20 КМК)</t>
  </si>
  <si>
    <t>AGR.15.001696</t>
  </si>
  <si>
    <t>НФ01/18-15 от 31.07.2018 (доп.21 КМК)</t>
  </si>
  <si>
    <t>AGR.15.001783</t>
  </si>
  <si>
    <t>НФ01/18-15 от 31.07.2018 (доп.22 КМК)</t>
  </si>
  <si>
    <t>AGR.15.001886</t>
  </si>
  <si>
    <t>НФ01/18-15 от 31.07.2018 (доп.23 КМК)</t>
  </si>
  <si>
    <t>AGR.15.001960</t>
  </si>
  <si>
    <t>НФ01/18-15 от 31.07.2018 (доп.24 КМК)</t>
  </si>
  <si>
    <t>AGR.15.002214</t>
  </si>
  <si>
    <t>НФ01/18-15 от 31.07.2018 (доп.26 КМК)</t>
  </si>
  <si>
    <t>AGR.15.002401</t>
  </si>
  <si>
    <t>НФ01/18-15 от 31.07.2018 (доп.27 КМК)</t>
  </si>
  <si>
    <t>PRD.002.100020344_COM004001</t>
  </si>
  <si>
    <t>AGR.06.000030</t>
  </si>
  <si>
    <t>Договор №ННГ02/18-59 от 27.06.2018</t>
  </si>
  <si>
    <t>AGR.06.000350</t>
  </si>
  <si>
    <t>Договор №ННГ105/19-в от 18.10.2019</t>
  </si>
  <si>
    <t>PRD.002.100020344_COM009001</t>
  </si>
  <si>
    <t>AGR.13.000361</t>
  </si>
  <si>
    <t>Договор СИБ 16/19-в от 01.02.2019г.</t>
  </si>
  <si>
    <t>AGR.13.000568</t>
  </si>
  <si>
    <t>Договор СИБ 116/19-в от 01.06.2019г.</t>
  </si>
  <si>
    <t>AGR.13.000869</t>
  </si>
  <si>
    <t>Договор СИБ 177/19-в от 30.11.2019г.</t>
  </si>
  <si>
    <t>AGR.13.000880</t>
  </si>
  <si>
    <t>Договор №СИБ254/19-в от 30.12.2019</t>
  </si>
  <si>
    <t>PRD.002.100020345_COM011001</t>
  </si>
  <si>
    <t>AGR.15.000364</t>
  </si>
  <si>
    <t>AGR.15.000367</t>
  </si>
  <si>
    <t>AGR.15.000422</t>
  </si>
  <si>
    <t>AGR.15.000546</t>
  </si>
  <si>
    <t>..</t>
  </si>
  <si>
    <t>AGR.15.001811</t>
  </si>
  <si>
    <t>СЗ02/19-384 от 01.07.2019</t>
  </si>
  <si>
    <t>AGR.15.002042</t>
  </si>
  <si>
    <t>СЗ02/19-492 от 01.09.2019</t>
  </si>
  <si>
    <t>AGR.15.002653</t>
  </si>
  <si>
    <t>свободный номер2</t>
  </si>
  <si>
    <t>AGR.15.002654</t>
  </si>
  <si>
    <t>свободный номер1</t>
  </si>
  <si>
    <t>AGR.15.002655</t>
  </si>
  <si>
    <t>СЗ02/20-87 от 01.01.2020</t>
  </si>
  <si>
    <t>AGR.15.002657</t>
  </si>
  <si>
    <t>СЗ02/19-83 от 20.02.2020г.</t>
  </si>
  <si>
    <t>AGR.15.004004</t>
  </si>
  <si>
    <t>СЗ02/19-492 от 01.09.2019 ДС№1</t>
  </si>
  <si>
    <t>AGR.15.004422</t>
  </si>
  <si>
    <t>СЗ02/19-384 от 01.07.2019 г. ДС №2</t>
  </si>
  <si>
    <t>AGR.15.004501</t>
  </si>
  <si>
    <t>СЗ02/19-492 от 01.09.2019 ДС№2</t>
  </si>
  <si>
    <t>AGR.15.004572</t>
  </si>
  <si>
    <t>СЗ02/19-83 от 20.02.2020 г. ДС №2</t>
  </si>
  <si>
    <t>AGR.15.004702</t>
  </si>
  <si>
    <t>Соглашение №СЗ02/21-337 от 16.06.2021</t>
  </si>
  <si>
    <t>AGR.15.004729</t>
  </si>
  <si>
    <t>Соглашение №СЗ02/21-339 от 16.06.2021</t>
  </si>
  <si>
    <t>AGR.15.005189</t>
  </si>
  <si>
    <t>Соглашение №СЗ02/21-338 от 16.06.2021</t>
  </si>
  <si>
    <t>AGR.15.006634</t>
  </si>
  <si>
    <t>Соглашение о возмещении расходов на рекультивацию СЗ02/22-50</t>
  </si>
  <si>
    <t>AGR.15.006636</t>
  </si>
  <si>
    <t>Соглашение о возмещении расходов на рекультивацию СЗ02/22-44</t>
  </si>
  <si>
    <t>AGR.15.007697</t>
  </si>
  <si>
    <t>Соглашение о возмещении по рекультивации СЗ02/23-372 от 20.0</t>
  </si>
  <si>
    <t>PRD.002.100020346_COM011001</t>
  </si>
  <si>
    <t>AGR.15.000359</t>
  </si>
  <si>
    <t>AGR.15.000365</t>
  </si>
  <si>
    <t>AGR.15.000368</t>
  </si>
  <si>
    <t>AGR.15.000423</t>
  </si>
  <si>
    <t>AGR.15.000426</t>
  </si>
  <si>
    <t>AGR.15.001812</t>
  </si>
  <si>
    <t>AGR.15.002043</t>
  </si>
  <si>
    <t>н/и СЗ02/19-492 от 01.09.2019</t>
  </si>
  <si>
    <t>AGR.15.002656</t>
  </si>
  <si>
    <t>AGR.15.002658</t>
  </si>
  <si>
    <t>AGR.15.002940</t>
  </si>
  <si>
    <t>AGR.15.004005</t>
  </si>
  <si>
    <t>AGR.15.004006</t>
  </si>
  <si>
    <t>AGR.15.004423</t>
  </si>
  <si>
    <t>AGR.15.004451</t>
  </si>
  <si>
    <t>AGR.15.004455</t>
  </si>
  <si>
    <t>AGR.15.004459</t>
  </si>
  <si>
    <t>AGR.15.004502</t>
  </si>
  <si>
    <t>AGR.15.004573</t>
  </si>
  <si>
    <t>AGR.15.004574</t>
  </si>
  <si>
    <t>AGR.15.004989</t>
  </si>
  <si>
    <t>AGR.15.004993</t>
  </si>
  <si>
    <t>AGR.15.005190</t>
  </si>
  <si>
    <t>AGR.15.006635</t>
  </si>
  <si>
    <t>AGR.15.006637</t>
  </si>
  <si>
    <t>AGR.15.007573</t>
  </si>
  <si>
    <t>AGR.15.007698</t>
  </si>
  <si>
    <t>PRD.002.100020347_COM006001</t>
  </si>
  <si>
    <t>AGR.08.000106</t>
  </si>
  <si>
    <t>СИН.02.18-234 от 13.08.2018г</t>
  </si>
  <si>
    <t>AGR.08.001842</t>
  </si>
  <si>
    <t>СИН.02.21-79 от 08.04.2021г</t>
  </si>
  <si>
    <t>AGR.08.002343</t>
  </si>
  <si>
    <t>СИН.02.22-11 от 18.01.2022г.</t>
  </si>
  <si>
    <t>AGR.08.002847</t>
  </si>
  <si>
    <t>СИН.02.23-34 от 22.02.2023</t>
  </si>
  <si>
    <t>PRD.002.100020348_COM009001</t>
  </si>
  <si>
    <t>AGR.13.000066</t>
  </si>
  <si>
    <t>Договор №125/18-в от 25.07.2018</t>
  </si>
  <si>
    <t>PRD.002.100020351_COM006001</t>
  </si>
  <si>
    <t>AGR.08.000152</t>
  </si>
  <si>
    <t>Договор поставки № СИН.02.18 - 239 от 08.08.2018г.</t>
  </si>
  <si>
    <t>PRD.002.100020352_COM002019</t>
  </si>
  <si>
    <t>AGR.03.000483</t>
  </si>
  <si>
    <t>Договор на оказание услуг № Д013221 от 10.11.2021 г.</t>
  </si>
  <si>
    <t>PRD.002.100020354_COM007001</t>
  </si>
  <si>
    <t>AGR.09.000055</t>
  </si>
  <si>
    <t>УНС02/18-160 от 14.08.2018</t>
  </si>
  <si>
    <t>PRD.002.100020357_COM009001</t>
  </si>
  <si>
    <t>AGR.13.000073</t>
  </si>
  <si>
    <t>PRD.002.100020359_COM007001</t>
  </si>
  <si>
    <t>AGR.09.000064</t>
  </si>
  <si>
    <t>УНС02/18-174 от 24.08.2018</t>
  </si>
  <si>
    <t>PRD.002.100020362_COM006001</t>
  </si>
  <si>
    <t>AGR.08.000444</t>
  </si>
  <si>
    <t>СИН.02.18-420 от 20.12.2018г.</t>
  </si>
  <si>
    <t>AGR.08.001138</t>
  </si>
  <si>
    <t>СИН.02.20-71 от 10.03.2020г.</t>
  </si>
  <si>
    <t>AGR.08.001706</t>
  </si>
  <si>
    <t>СИН.02.21-9 от 21.01.2021г.</t>
  </si>
  <si>
    <t>AGR.08.002338</t>
  </si>
  <si>
    <t>СИН.02.22-69 от 03.03.2022г.</t>
  </si>
  <si>
    <t>AGR.08.002409</t>
  </si>
  <si>
    <t>Счет №ННЦБ-0002615 от 28.03.2022г.</t>
  </si>
  <si>
    <t>AGR.08.002916</t>
  </si>
  <si>
    <t>СИН.02.23-106 от 27.03.2023</t>
  </si>
  <si>
    <t>PRD.002.100020362_COM011001</t>
  </si>
  <si>
    <t>AGR.15.001577</t>
  </si>
  <si>
    <t>СЗ02/19-185 от 29.05.2019</t>
  </si>
  <si>
    <t>AGR.15.003037</t>
  </si>
  <si>
    <t>СЗ02/20-281 от 13.07.2020</t>
  </si>
  <si>
    <t>AGR.15.003870</t>
  </si>
  <si>
    <t>СЗ02/21-98 от 25.02.2021</t>
  </si>
  <si>
    <t>AGR.15.005718</t>
  </si>
  <si>
    <t>AGR.15.005852</t>
  </si>
  <si>
    <t>СЗ02/22-162 от 30.03.2022</t>
  </si>
  <si>
    <t>AGR.15.006096</t>
  </si>
  <si>
    <t>СЗ02/22-246 от 25.04.2022</t>
  </si>
  <si>
    <t>PRD.002.100020365_COM007001</t>
  </si>
  <si>
    <t>AGR.09.000077</t>
  </si>
  <si>
    <t>УНС02/18-165 от 17.08.2018</t>
  </si>
  <si>
    <t>PRD.002.100020366_COM009001</t>
  </si>
  <si>
    <t>AGR.13.000076</t>
  </si>
  <si>
    <t>PRD.002.100020368_COM001000</t>
  </si>
  <si>
    <t>AGR.01.000013</t>
  </si>
  <si>
    <t>НФ02/18-62 от 01.09.2018</t>
  </si>
  <si>
    <t>PRD.002.100020369_COM005001</t>
  </si>
  <si>
    <t>AGR.07.000075</t>
  </si>
  <si>
    <t>КН06/18-103 от 15.06.2018_прог.бур.к.3_ВР</t>
  </si>
  <si>
    <t>AGR.07.000095</t>
  </si>
  <si>
    <t>Договор № КН06/18-103 от 28.06.2018 г.</t>
  </si>
  <si>
    <t>PRD.002.100020370_COM011001</t>
  </si>
  <si>
    <t>AGR.15.000205</t>
  </si>
  <si>
    <t>СЗ02/18-254 от 14.08.2018г.</t>
  </si>
  <si>
    <t>AGR.15.001395</t>
  </si>
  <si>
    <t>СЗ02/19-110 от 17.05.2019г</t>
  </si>
  <si>
    <t>AGR.15.001630</t>
  </si>
  <si>
    <t>AGR.15.001985</t>
  </si>
  <si>
    <t>СЗ02/19-469 от 26.09.2019</t>
  </si>
  <si>
    <t>AGR.15.002091</t>
  </si>
  <si>
    <t>СЗ02/19-286/02-13/112 от 23.07.2019г</t>
  </si>
  <si>
    <t>AGR.15.002335</t>
  </si>
  <si>
    <t>PRD.002.100020371_COM011001</t>
  </si>
  <si>
    <t>AGR.15.000297</t>
  </si>
  <si>
    <t>СЗ02/18-295 от 26.08.2018г.</t>
  </si>
  <si>
    <t>AGR.15.000694</t>
  </si>
  <si>
    <t>Договор на выполнение ПИР №СЗ02/18-88 от 28.08.2018г.</t>
  </si>
  <si>
    <t>PRD.002.100020372_COM009001</t>
  </si>
  <si>
    <t>AGR.13.000079</t>
  </si>
  <si>
    <t>PRD.002.100020373_COM009001</t>
  </si>
  <si>
    <t>AGR.13.000081</t>
  </si>
  <si>
    <t>PRD.002.100020374_COM009001</t>
  </si>
  <si>
    <t>AGR.13.000080</t>
  </si>
  <si>
    <t>PRD.002.100020374_COM014001</t>
  </si>
  <si>
    <t>AGR.30.000466</t>
  </si>
  <si>
    <t>сч.М83-005565 от 10.12.20</t>
  </si>
  <si>
    <t>AGR.30.000467</t>
  </si>
  <si>
    <t>М83-005744 от 22.12.20</t>
  </si>
  <si>
    <t>AGR.30.000468</t>
  </si>
  <si>
    <t>сч.М83-005335 от 26.11.20</t>
  </si>
  <si>
    <t>AGR.30.000469</t>
  </si>
  <si>
    <t>сч.М83-005353 от 27.11.20</t>
  </si>
  <si>
    <t>AGR.30.000470</t>
  </si>
  <si>
    <t>сч.М83-005351 от 27.11.20</t>
  </si>
  <si>
    <t>AGR.30.000471</t>
  </si>
  <si>
    <t>сч.Б-00391262 от 12.10.20</t>
  </si>
  <si>
    <t>AGR.30.000472</t>
  </si>
  <si>
    <t>М83-005848 от 30.12.2020</t>
  </si>
  <si>
    <t>AGR.30.000473</t>
  </si>
  <si>
    <t>счф М83-000207 от 25.01.2021 (сч. М83-005826 от 28.12.2020)</t>
  </si>
  <si>
    <t>AGR.30.000688</t>
  </si>
  <si>
    <t>Счет на оплату № М83-006054 от 09.02.2022</t>
  </si>
  <si>
    <t>AGR.30.000739</t>
  </si>
  <si>
    <t>Счет на оплату М83-006730 от 22.03.2022</t>
  </si>
  <si>
    <t>AGR.30.000856</t>
  </si>
  <si>
    <t>М83-006730 от 22.03.22</t>
  </si>
  <si>
    <t>PRD.002.100020375_COM011001</t>
  </si>
  <si>
    <t>AGR.15.000549</t>
  </si>
  <si>
    <t>СЗ02/18-292 от 28.08.2018г.</t>
  </si>
  <si>
    <t>PRD.002.100020377_COM005001</t>
  </si>
  <si>
    <t>AGR.07.000072</t>
  </si>
  <si>
    <t>Вешки</t>
  </si>
  <si>
    <t>PRD.002.100020378_COM011001</t>
  </si>
  <si>
    <t>AGR.15.000451</t>
  </si>
  <si>
    <t>СЗ02/18-279 от 20.08.2018</t>
  </si>
  <si>
    <t>AGR.15.004258</t>
  </si>
  <si>
    <t>Счет № 117 от 13 мая 2021</t>
  </si>
  <si>
    <t>PRD.002.100020379_COM005001</t>
  </si>
  <si>
    <t>AGR.07.000124</t>
  </si>
  <si>
    <t>AGR.07.000125</t>
  </si>
  <si>
    <t>Дог №173/18//КН02/18-151 от 24.08.2018</t>
  </si>
  <si>
    <t>PRD.002.100020380_COM005001</t>
  </si>
  <si>
    <t>AGR.07.000074</t>
  </si>
  <si>
    <t>AGR.07.000114</t>
  </si>
  <si>
    <t>Дог №КН02/18-143 от 01.08.2018</t>
  </si>
  <si>
    <t>AGR.07.000459</t>
  </si>
  <si>
    <t>Дог №КН02/19-38 от 01.02.2019</t>
  </si>
  <si>
    <t>PRD.002.100020381_COM005001</t>
  </si>
  <si>
    <t>AGR.07.000078</t>
  </si>
  <si>
    <t>PRD.002.100020381_COM014008</t>
  </si>
  <si>
    <t>AGR.37.000102</t>
  </si>
  <si>
    <t>PRD.002.100020381_COM014009</t>
  </si>
  <si>
    <t>AGR.38.000099</t>
  </si>
  <si>
    <t>PRD.002.100020382_COM007001</t>
  </si>
  <si>
    <t>AGR.09.000076</t>
  </si>
  <si>
    <t>УНС02/18-170 от 28.08.2018</t>
  </si>
  <si>
    <t>AGR.09.000457</t>
  </si>
  <si>
    <t>УНС02/19-128 от 18.06.2019</t>
  </si>
  <si>
    <t>PRD.002.100020384_COM006001</t>
  </si>
  <si>
    <t>AGR.08.000200</t>
  </si>
  <si>
    <t>О-СИН.02.18-257 от 28.08.2018</t>
  </si>
  <si>
    <t>PRD.002.100020385_COM006001</t>
  </si>
  <si>
    <t>AGR.08.000171</t>
  </si>
  <si>
    <t>СИН.02.18-248 от 08.08.2018г.</t>
  </si>
  <si>
    <t>PRD.002.100020387_COM005001</t>
  </si>
  <si>
    <t>AGR.07.000076</t>
  </si>
  <si>
    <t>PRD.002.100020388_COM005001</t>
  </si>
  <si>
    <t>AGR.07.000077</t>
  </si>
  <si>
    <t>PRD.002.100020390_COM011001</t>
  </si>
  <si>
    <t>AGR.15.000208</t>
  </si>
  <si>
    <t>Договор на благотворительность</t>
  </si>
  <si>
    <t>AGR.15.004034</t>
  </si>
  <si>
    <t>СЗ02/21-125 от 23.03.2021</t>
  </si>
  <si>
    <t>AGR.15.004260</t>
  </si>
  <si>
    <t>СЗ02/21-235 от 30.04.2021</t>
  </si>
  <si>
    <t>AGR.15.005757</t>
  </si>
  <si>
    <t>СЗ02/22-70 от 15.02.2022</t>
  </si>
  <si>
    <t>AGR.15.006033</t>
  </si>
  <si>
    <t>СЗ02/22-257 от 29.04.2022</t>
  </si>
  <si>
    <t>AGR.15.006742</t>
  </si>
  <si>
    <t>СЗ02/22-641 от 08.11.2022</t>
  </si>
  <si>
    <t>AGR.15.007141</t>
  </si>
  <si>
    <t>СЗ02/23-111 от 13.03.2023</t>
  </si>
  <si>
    <t>PRD.002.100020391_COM011001</t>
  </si>
  <si>
    <t>AGR.15.000207</t>
  </si>
  <si>
    <t>PRD.002.100020393_COM006001</t>
  </si>
  <si>
    <t>AGR.08.000123</t>
  </si>
  <si>
    <t>СИН.02.18-253 от 01.08.2018г.</t>
  </si>
  <si>
    <t>AGR.08.000528</t>
  </si>
  <si>
    <t>Договор №СИН.02.19-54 от 01.03.19г.</t>
  </si>
  <si>
    <t>AGR.08.001533</t>
  </si>
  <si>
    <t>СИН.02.20-23 от 03.02.2020</t>
  </si>
  <si>
    <t>PRD.002.100020394_COM009001</t>
  </si>
  <si>
    <t>AGR.13.000084</t>
  </si>
  <si>
    <t>Договор №131/18-в от 08.08.2018</t>
  </si>
  <si>
    <t>PRD.002.100020395_COM011001</t>
  </si>
  <si>
    <t>AGR.15.000357</t>
  </si>
  <si>
    <t>СЗ02/18-24 от 29.01.2018 г.</t>
  </si>
  <si>
    <t>AGR.15.000360</t>
  </si>
  <si>
    <t>СЗ02/18-345 от 25.09.2018 г.</t>
  </si>
  <si>
    <t>PRD.002.100020396_COM001000</t>
  </si>
  <si>
    <t>AGR.01.000017</t>
  </si>
  <si>
    <t>НФ02/18-63 от 20.08.2018</t>
  </si>
  <si>
    <t>PRD.002.100020397_COM011001</t>
  </si>
  <si>
    <t>AGR.15.004782</t>
  </si>
  <si>
    <t>Договор СЗ02/21-420 от 29.07.2021</t>
  </si>
  <si>
    <t>AGR.15.006089</t>
  </si>
  <si>
    <t>СЗ02/22-313 от 31.05.2022</t>
  </si>
  <si>
    <t>PRD.002.100020400_COM006001</t>
  </si>
  <si>
    <t>AGR.08.000195</t>
  </si>
  <si>
    <t>Договор СИН.02.18-249 от 21.08.2018г.</t>
  </si>
  <si>
    <t>PRD.002.100020401_COM007001</t>
  </si>
  <si>
    <t>AGR.09.000058</t>
  </si>
  <si>
    <t>УНС02/18-169 от 20.08.18</t>
  </si>
  <si>
    <t>PRD.002.100020402_COM011001</t>
  </si>
  <si>
    <t>AGR.15.000258</t>
  </si>
  <si>
    <t>СЗ02/18-287 от 27.08.2018</t>
  </si>
  <si>
    <t>AGR.15.000342</t>
  </si>
  <si>
    <t>СЗ02/18-286 от 27.08.2018</t>
  </si>
  <si>
    <t>AGR.15.002950</t>
  </si>
  <si>
    <t>СЗ02/20-233 от 25.05.2020г</t>
  </si>
  <si>
    <t>AGR.15.003288</t>
  </si>
  <si>
    <t>СЗ02/20-319 от 11.08.2020</t>
  </si>
  <si>
    <t>AGR.15.003595</t>
  </si>
  <si>
    <t>СЗ02/20-526 от 24.12.2020</t>
  </si>
  <si>
    <t>AGR.15.004863</t>
  </si>
  <si>
    <t>СЗ02/21-463 от 23.08.2021</t>
  </si>
  <si>
    <t>PRD.002.100020403_COM006001</t>
  </si>
  <si>
    <t>AGR.08.000110</t>
  </si>
  <si>
    <t>Счет №53 от 09.08.2018 года</t>
  </si>
  <si>
    <t>PRD.002.100020405_COM007001</t>
  </si>
  <si>
    <t>AGR.09.000070</t>
  </si>
  <si>
    <t>УНС02/18-179 от 23.08.2018</t>
  </si>
  <si>
    <t>PRD.002.100020406_COM011001</t>
  </si>
  <si>
    <t>AGR.15.000438</t>
  </si>
  <si>
    <t>С302/18-303 от 28.08.2018г.</t>
  </si>
  <si>
    <t>AGR.15.001279</t>
  </si>
  <si>
    <t>С302/19-150 от 07.05.2019г.</t>
  </si>
  <si>
    <t>PRD.002.100020407_COM001000</t>
  </si>
  <si>
    <t>AGR.01.000019</t>
  </si>
  <si>
    <t>31082018//НФ02/18-66 от 28.08.2018</t>
  </si>
  <si>
    <t>PRD.002.100020408_COM011001</t>
  </si>
  <si>
    <t>AGR.15.000237</t>
  </si>
  <si>
    <t>Договор № СЗ02/18-288 от 27.08.2018г.</t>
  </si>
  <si>
    <t>PRD.002.100020409_COM007001</t>
  </si>
  <si>
    <t>AGR.09.000092</t>
  </si>
  <si>
    <t>УНС02/18-177 от 03.09.2018</t>
  </si>
  <si>
    <t>PRD.002.100020414_COM010001</t>
  </si>
  <si>
    <t>AGR.14.000026</t>
  </si>
  <si>
    <t>Договор оказания услуг</t>
  </si>
  <si>
    <t>PRD.002.100020415_COM005001</t>
  </si>
  <si>
    <t>AGR.07.000085</t>
  </si>
  <si>
    <t>Договор № КН01/18-80//М-136 купли-продажи имущества</t>
  </si>
  <si>
    <t>AGR.07.000118</t>
  </si>
  <si>
    <t>Договор № КН01/18-141 купли-продажи имущества от 30.08.2018</t>
  </si>
  <si>
    <t>AGR.07.000159</t>
  </si>
  <si>
    <t>Договор №КН06/18-82//М-125 от 21.08.2018 г.</t>
  </si>
  <si>
    <t>AGR.07.000160</t>
  </si>
  <si>
    <t>Договор № КН01/18-81//М-135 аренда нежилых помещений (котлоп</t>
  </si>
  <si>
    <t>AGR.07.000496</t>
  </si>
  <si>
    <t>Договор № КН04/19-160//М-158 аренда нежилых помещений (котло</t>
  </si>
  <si>
    <t>AGR.07.001031</t>
  </si>
  <si>
    <t>Договор № КН04/20-101//М-172 аренда нежилых помещений (котло</t>
  </si>
  <si>
    <t>AGR.07.001382</t>
  </si>
  <si>
    <t>Договор № КН04/21-131//М-219 аренда нежилых помещений (котло</t>
  </si>
  <si>
    <t>AGR.07.001401</t>
  </si>
  <si>
    <t>Договор № КН04/21-170//М-226 аренда нежилых помещений (котло</t>
  </si>
  <si>
    <t>AGR.07.001423</t>
  </si>
  <si>
    <t>КН06/21-155 от 21.08.2021 г.</t>
  </si>
  <si>
    <t>AGR.07.001735</t>
  </si>
  <si>
    <t>Договор № КН04/22-156 аренда нежилых помещений (котлопункта)</t>
  </si>
  <si>
    <t>AGR.07.002003</t>
  </si>
  <si>
    <t>Договор № КН04/23-109 аренда нежилых помещений (котлопункта)</t>
  </si>
  <si>
    <t>PRD.002.100020415_COM014001</t>
  </si>
  <si>
    <t>AGR.30.000105</t>
  </si>
  <si>
    <t>Договор субаренды № 26/2021 от 19.02.2021</t>
  </si>
  <si>
    <t>AGR.30.000106</t>
  </si>
  <si>
    <t>Договор 10/2021//М-191 от 17.02.2021</t>
  </si>
  <si>
    <t>AGR.30.000684</t>
  </si>
  <si>
    <t>Договор на услуги питания №М-225 от 02.09.2021</t>
  </si>
  <si>
    <t>AGR.30.000685</t>
  </si>
  <si>
    <t>Договор на оказание услуг по организации питания № М-249 от</t>
  </si>
  <si>
    <t>AGR.30.000839</t>
  </si>
  <si>
    <t>Договор на оказание услуг по организации питания № НО-103/20</t>
  </si>
  <si>
    <t>AGR.30.000973</t>
  </si>
  <si>
    <t>Письмо от 17.06.2022</t>
  </si>
  <si>
    <t>AGR.30.001000</t>
  </si>
  <si>
    <t>Письмо-претензия №НО-1234/2022 от 29.07.2022</t>
  </si>
  <si>
    <t>PRD.002.100020417_COM009001</t>
  </si>
  <si>
    <t>AGR.13.000087</t>
  </si>
  <si>
    <t>Договор №138/18-в от 21.08.2018</t>
  </si>
  <si>
    <t>AGR.13.001338</t>
  </si>
  <si>
    <t>Договор №СИБ95/21-в от 01.07.2021</t>
  </si>
  <si>
    <t>AGR.13.001388</t>
  </si>
  <si>
    <t>Договор №СИБ121/21-в от 30.08.2021</t>
  </si>
  <si>
    <t>PRD.002.100020420_COM011001</t>
  </si>
  <si>
    <t>AGR.15.000343</t>
  </si>
  <si>
    <t>Договор №СЗ02/18-293 от 28.08.2018г.</t>
  </si>
  <si>
    <t>PRD.002.100020422_COM006001</t>
  </si>
  <si>
    <t>AGR.08.000113</t>
  </si>
  <si>
    <t>СИН.02.18-256 от 23.08.2018</t>
  </si>
  <si>
    <t>AGR.08.000713</t>
  </si>
  <si>
    <t>Договор №СИН.02.19-189 от 31.05.2019г.</t>
  </si>
  <si>
    <t>PRD.002.100020424_COM001000</t>
  </si>
  <si>
    <t>AGR.01.000018</t>
  </si>
  <si>
    <t>27//НФ02/18-65 от 27.08.2018</t>
  </si>
  <si>
    <t>PRD.002.100020425_COM005001</t>
  </si>
  <si>
    <t>AGR.07.000087</t>
  </si>
  <si>
    <t>PRD.002.100020426_COM007001</t>
  </si>
  <si>
    <t>AGR.09.000068</t>
  </si>
  <si>
    <t>Письмо №850 от 13.08.2018</t>
  </si>
  <si>
    <t>PRD.002.100020428_COM001000</t>
  </si>
  <si>
    <t>AGR.01.000021</t>
  </si>
  <si>
    <t>НФ02/18-68 от 27.08.2018</t>
  </si>
  <si>
    <t>PRD.002.100020430_COM006001</t>
  </si>
  <si>
    <t>AGR.08.000151</t>
  </si>
  <si>
    <t>СИН.02.18-258 от 29.08.2018г.</t>
  </si>
  <si>
    <t>AGR.08.001080</t>
  </si>
  <si>
    <t>СИН.02.19-437 от 12.12.2019</t>
  </si>
  <si>
    <t>AGR.08.001768</t>
  </si>
  <si>
    <t>СИН.02.20-298 от 27.11.2020г</t>
  </si>
  <si>
    <t>AGR.08.002205</t>
  </si>
  <si>
    <t>СИН.02.21-329 от 09.12.2021г</t>
  </si>
  <si>
    <t>AGR.08.002850</t>
  </si>
  <si>
    <t>СИН.02.23-4 от 16.01.2023</t>
  </si>
  <si>
    <t>PRD.002.100020431_COM001000</t>
  </si>
  <si>
    <t>AGR.01.002041</t>
  </si>
  <si>
    <t>AGR.01.002059</t>
  </si>
  <si>
    <t>PRD.002.100020431_COM007001</t>
  </si>
  <si>
    <t>AGR.09.000573</t>
  </si>
  <si>
    <t>147122752/19Ш от 03.10.2019</t>
  </si>
  <si>
    <t>AGR.09.000975</t>
  </si>
  <si>
    <t>УНС02/20-146 от 18.11.2020</t>
  </si>
  <si>
    <t>AGR.09.001554</t>
  </si>
  <si>
    <t>УНС02/22-236 от 23.11.2022</t>
  </si>
  <si>
    <t>PRD.002.100020432_COM005001</t>
  </si>
  <si>
    <t>AGR.07.000088</t>
  </si>
  <si>
    <t>PRD.002.100020433_COM011001</t>
  </si>
  <si>
    <t>AGR.15.000238</t>
  </si>
  <si>
    <t>Счет № 18 от 22.08.18г.</t>
  </si>
  <si>
    <t>PRD.002.100020434_COM006001</t>
  </si>
  <si>
    <t>AGR.08.000173</t>
  </si>
  <si>
    <t>СИН.02.18-264 от 05.09.2018г.</t>
  </si>
  <si>
    <t>AGR.08.001110</t>
  </si>
  <si>
    <t>СИН.02.20-37 от 05.02.20</t>
  </si>
  <si>
    <t>AGR.08.001769</t>
  </si>
  <si>
    <t>СИН.02.21-29 от 11.02.2021г</t>
  </si>
  <si>
    <t>PRD.002.100020440_COM007001</t>
  </si>
  <si>
    <t>AGR.09.000081</t>
  </si>
  <si>
    <t>УНС02/18-181 от 04.09.2018</t>
  </si>
  <si>
    <t>PRD.002.100020441_COM007001</t>
  </si>
  <si>
    <t>AGR.09.000090</t>
  </si>
  <si>
    <t>УНС02/18-188 от 04.09.2018</t>
  </si>
  <si>
    <t>PRD.002.100020442_COM007001</t>
  </si>
  <si>
    <t>AGR.09.000084</t>
  </si>
  <si>
    <t>УНС02/18-182 от 04.09.2018</t>
  </si>
  <si>
    <t>PRD.002.100020443_COM006001</t>
  </si>
  <si>
    <t>AGR.08.000167</t>
  </si>
  <si>
    <t>Счет №С-022 от 10.09.2018г.</t>
  </si>
  <si>
    <t>AGR.08.000820</t>
  </si>
  <si>
    <t>Счет №С-023 от 27.08.2019г.</t>
  </si>
  <si>
    <t>AGR.08.000890</t>
  </si>
  <si>
    <t>AGR.08.001524</t>
  </si>
  <si>
    <t>Счет №С-037 от 04.09.2020г.</t>
  </si>
  <si>
    <t>AGR.08.002067</t>
  </si>
  <si>
    <t>Счет №С-021 от 10.09.2021г.</t>
  </si>
  <si>
    <t>AGR.08.002098</t>
  </si>
  <si>
    <t>Счет №С-021 от 10.09.2021 о приемке выполненных работ</t>
  </si>
  <si>
    <t>AGR.08.002594</t>
  </si>
  <si>
    <t>Счет № С-035 от 05.09.2022г.</t>
  </si>
  <si>
    <t>AGR.08.003027</t>
  </si>
  <si>
    <t>Счет С-024 от 17.08.2023г.</t>
  </si>
  <si>
    <t>PRD.002.100020444_COM001000</t>
  </si>
  <si>
    <t>AGR.01.000020</t>
  </si>
  <si>
    <t>028/2018 от 29.08.2018</t>
  </si>
  <si>
    <t>PRD.002.100020445_COM011001</t>
  </si>
  <si>
    <t>AGR.15.000245</t>
  </si>
  <si>
    <t>08/2018 от 01.08.2018г.</t>
  </si>
  <si>
    <t>PRD.002.100020446_COM006001</t>
  </si>
  <si>
    <t>AGR.08.000235</t>
  </si>
  <si>
    <t>СИН.02.18-162 от 04.06.2018</t>
  </si>
  <si>
    <t>AGR.08.000947</t>
  </si>
  <si>
    <t>СИН.02.19-402 от 26.11.2019г.</t>
  </si>
  <si>
    <t>AGR.08.001070</t>
  </si>
  <si>
    <t>СИН.02.19-403 от 26.11.2019г.</t>
  </si>
  <si>
    <t>AGR.08.002257</t>
  </si>
  <si>
    <t>СИН.02.21-266 от 26.10.2021г.</t>
  </si>
  <si>
    <t>AGR.08.003213</t>
  </si>
  <si>
    <t>СИН.02.23-330 от 16.11.2023</t>
  </si>
  <si>
    <t>PRD.002.100020450_COM006001</t>
  </si>
  <si>
    <t>AGR.08.001050</t>
  </si>
  <si>
    <t>1К-10/01/2020//СИН.02.20-14 от 13.01.20</t>
  </si>
  <si>
    <t>AGR.08.001556</t>
  </si>
  <si>
    <t>Дополнительное соглашение №1 к СИН.02.20-14 от 29.09.2020</t>
  </si>
  <si>
    <t>PRD.002.100020453_COM005001</t>
  </si>
  <si>
    <t>AGR.07.000112</t>
  </si>
  <si>
    <t>AGR.07.000202</t>
  </si>
  <si>
    <t>Дог КН18/02-184 от 23.11.2018</t>
  </si>
  <si>
    <t>PRD.002.100020454_COM005001</t>
  </si>
  <si>
    <t>AGR.07.000103</t>
  </si>
  <si>
    <t>Дог №2301 от 16.07.2018</t>
  </si>
  <si>
    <t>AGR.07.001598</t>
  </si>
  <si>
    <t>2888//КН06/22-92 от 15.02.22</t>
  </si>
  <si>
    <t>AGR.01.000024</t>
  </si>
  <si>
    <t>03021367/НФ02/15-57 от 08.06.2015</t>
  </si>
  <si>
    <t>PRD.002.100020455_COM004001</t>
  </si>
  <si>
    <t>AGR.06.001025</t>
  </si>
  <si>
    <t>Договор №01010762 от 02.11.2023</t>
  </si>
  <si>
    <t>PRD.002.100020455_COM005001</t>
  </si>
  <si>
    <t>AGR.07.002150</t>
  </si>
  <si>
    <t>07066757//КН06/23-14 от 11.11.2020</t>
  </si>
  <si>
    <t>PRD.002.100020455_COM009001</t>
  </si>
  <si>
    <t>AGR.13.002058</t>
  </si>
  <si>
    <t>Договор №01011049 от 19.10.2023</t>
  </si>
  <si>
    <t>PRD.002.100020456_COM009001</t>
  </si>
  <si>
    <t>AGR.13.000105</t>
  </si>
  <si>
    <t>Договор купли-продажи №10/18-и от 20.08.2018</t>
  </si>
  <si>
    <t>PRD.002.100020459_COM011001</t>
  </si>
  <si>
    <t>AGR.15.000571</t>
  </si>
  <si>
    <t>Договор аренды части земельного участка № СЗ02/18-311 от 01.</t>
  </si>
  <si>
    <t>PRD.002.100020459_COM015001</t>
  </si>
  <si>
    <t>AGR.39.000033</t>
  </si>
  <si>
    <t>НС02/23-5 от 01.01.2023</t>
  </si>
  <si>
    <t>AGR.39.000034</t>
  </si>
  <si>
    <t>НС02/23-6 от 01.03.2023</t>
  </si>
  <si>
    <t>AGR.39.000051</t>
  </si>
  <si>
    <t>НС02/22-35 от 10.08.2022</t>
  </si>
  <si>
    <t>AGR.39.000059</t>
  </si>
  <si>
    <t>НС02/23-8 от 01.04.2023</t>
  </si>
  <si>
    <t>PRD.002.100020460_COM011001</t>
  </si>
  <si>
    <t>AGR.15.000697</t>
  </si>
  <si>
    <t>AGR.15.000703</t>
  </si>
  <si>
    <t>Постановление от 06.11.2018г.</t>
  </si>
  <si>
    <t>PRD.002.100020461_COM006001</t>
  </si>
  <si>
    <t>AGR.08.000147</t>
  </si>
  <si>
    <t>Договор №СИН.02.18-260</t>
  </si>
  <si>
    <t>AGR.08.000303</t>
  </si>
  <si>
    <t>Договор № СИН.02.18-393 от 11.12.2018</t>
  </si>
  <si>
    <t>AGR.08.000704</t>
  </si>
  <si>
    <t>Договор №СИН.02.19-218 от 26.06.2019</t>
  </si>
  <si>
    <t>AGR.08.001159</t>
  </si>
  <si>
    <t>Договор СИН.02.20-82 от 18.03.2020</t>
  </si>
  <si>
    <t>PRD.002.100020462_COM011001</t>
  </si>
  <si>
    <t>AGR.15.000485</t>
  </si>
  <si>
    <t>59/2018 от 04.09.2018</t>
  </si>
  <si>
    <t>PRD.002.100020463_COM011001</t>
  </si>
  <si>
    <t>AGR.15.000270</t>
  </si>
  <si>
    <t>б/н</t>
  </si>
  <si>
    <t>AGR.15.000271</t>
  </si>
  <si>
    <t>договор пожертвования</t>
  </si>
  <si>
    <t>AGR.15.001858</t>
  </si>
  <si>
    <t>договор благотворительности СЗ02/19-439 от 18.09.2019г.</t>
  </si>
  <si>
    <t>AGR.15.002571</t>
  </si>
  <si>
    <t>СЗ02/20-109 от 05.03.2020г.</t>
  </si>
  <si>
    <t>AGR.15.002572</t>
  </si>
  <si>
    <t>СЗ02/10-109</t>
  </si>
  <si>
    <t>AGR.15.003210</t>
  </si>
  <si>
    <t>СЗ02/20-127 (Мы вместе! 2020)</t>
  </si>
  <si>
    <t>AGR.15.004259</t>
  </si>
  <si>
    <t>СЗ02/21-240 от 30.04.2021</t>
  </si>
  <si>
    <t>AGR.15.005954</t>
  </si>
  <si>
    <t>СЗ02/22-212 от 20.04.2022</t>
  </si>
  <si>
    <t>PRD.002.100020465_COM011001</t>
  </si>
  <si>
    <t>AGR.15.000406</t>
  </si>
  <si>
    <t>СЗ02/18-322 от 28.06.18г.</t>
  </si>
  <si>
    <t>PRD.002.100020466_COM011001</t>
  </si>
  <si>
    <t>AGR.15.000358</t>
  </si>
  <si>
    <t>AGR.15.000425</t>
  </si>
  <si>
    <t>PRD.002.100020467_COM011001</t>
  </si>
  <si>
    <t>AGR.15.000356</t>
  </si>
  <si>
    <t>AGR.15.000424</t>
  </si>
  <si>
    <t>AGR.15.002939</t>
  </si>
  <si>
    <t>AGR.15.004448</t>
  </si>
  <si>
    <t>AGR.15.004452</t>
  </si>
  <si>
    <t>AGR.15.004456</t>
  </si>
  <si>
    <t>AGR.15.007570</t>
  </si>
  <si>
    <t>PRD.002.100020468_COM004001</t>
  </si>
  <si>
    <t>AGR.06.000051</t>
  </si>
  <si>
    <t>Договор ННГ02/18-71 от 13.08.2018</t>
  </si>
  <si>
    <t>PRD.002.100020470_COM004001</t>
  </si>
  <si>
    <t>AGR.06.000050</t>
  </si>
  <si>
    <t>Договор №ННГ02/18-76 от 24.08.2018</t>
  </si>
  <si>
    <t>AGR.06.000199</t>
  </si>
  <si>
    <t>Договор №ННГ28/19-в от 26.02.2019</t>
  </si>
  <si>
    <t>AGR.06.000266</t>
  </si>
  <si>
    <t>PRD.002.100020471_COM009001</t>
  </si>
  <si>
    <t>AGR.13.000116</t>
  </si>
  <si>
    <t>Договор поставки №93/18-в от 04.06.2018</t>
  </si>
  <si>
    <t>AGR.13.000563</t>
  </si>
  <si>
    <t>PRD.002.100020473_COM009001</t>
  </si>
  <si>
    <t>AGR.13.000115</t>
  </si>
  <si>
    <t>PRD.002.100020475_COM009001</t>
  </si>
  <si>
    <t>AGR.13.000117</t>
  </si>
  <si>
    <t>Договор №143/18-в от 28.08.2018</t>
  </si>
  <si>
    <t>AGR.13.000118</t>
  </si>
  <si>
    <t>Договор №144/18-в от 28.08.2018</t>
  </si>
  <si>
    <t>PRD.002.100020477_COM007001</t>
  </si>
  <si>
    <t>AGR.09.000094</t>
  </si>
  <si>
    <t>УНС02/18-192 от 14.09.2018</t>
  </si>
  <si>
    <t>AGR.09.000095</t>
  </si>
  <si>
    <t>УНС02/18-193 от 14.09.2018</t>
  </si>
  <si>
    <t>AGR.09.001641</t>
  </si>
  <si>
    <t>УНС02/22-250 от 15.12.2022</t>
  </si>
  <si>
    <t>PRD.002.100020478_COM001000</t>
  </si>
  <si>
    <t>AGR.01.000031</t>
  </si>
  <si>
    <t>НФ02/18-72 от 10.09.2018</t>
  </si>
  <si>
    <t>AGR.01.000199</t>
  </si>
  <si>
    <t>НФ02/19-22 от 18.02.2019</t>
  </si>
  <si>
    <t>PRD.002.100020484_</t>
  </si>
  <si>
    <t>AGR.07.001992</t>
  </si>
  <si>
    <t>ОД-29/23//КН06/23-116 от 21.07.2023</t>
  </si>
  <si>
    <t>AGR.07.002128</t>
  </si>
  <si>
    <t>ОД-36/23//КН06/23-176 от 26.12.2023</t>
  </si>
  <si>
    <t>PRD.002.100020484_COM005001</t>
  </si>
  <si>
    <t>AGR.07.000120</t>
  </si>
  <si>
    <t>Дог №КН06/18-128 от 13.08.2018</t>
  </si>
  <si>
    <t>AGR.07.001224</t>
  </si>
  <si>
    <t>КН06/20-223 от 28.12.2020</t>
  </si>
  <si>
    <t>AGR.07.001371</t>
  </si>
  <si>
    <t>КН06/21-153//025/21 от 07.07.2021</t>
  </si>
  <si>
    <t>AGR.07.001374</t>
  </si>
  <si>
    <t>КН06/21-133//020/21 от 17.06.2021</t>
  </si>
  <si>
    <t>AGR.07.001552</t>
  </si>
  <si>
    <t>ОД-01/22//КН06/22-68 от 01.02.2022</t>
  </si>
  <si>
    <t>AGR.07.001651</t>
  </si>
  <si>
    <t>ОД-11/22//КН05/22-144 от 23.05.2022</t>
  </si>
  <si>
    <t>AGR.07.001725</t>
  </si>
  <si>
    <t>ОД-21/22//КН06/22-178 от 18.08.2022</t>
  </si>
  <si>
    <t>AGR.07.001799</t>
  </si>
  <si>
    <t>ОД-29/22//КН06/22-231 от 08.12.2022</t>
  </si>
  <si>
    <t>AGR.07.001800</t>
  </si>
  <si>
    <t>ОД-27/22//КН06/22-229 от 05.12.2022</t>
  </si>
  <si>
    <t>AGR.07.001817</t>
  </si>
  <si>
    <t>ОД-30/22 от 29.12.2022</t>
  </si>
  <si>
    <t>AGR.07.001823</t>
  </si>
  <si>
    <t>ОД-30/22//КН06/23-35 от 01.01.2023</t>
  </si>
  <si>
    <t>AGR.07.001856</t>
  </si>
  <si>
    <t>ОД-04/23//КН06/23-51 от 06.02.2023</t>
  </si>
  <si>
    <t>AGR.07.001889</t>
  </si>
  <si>
    <t>ОД-15/23//КН06/23-69 от 28.03.2023</t>
  </si>
  <si>
    <t>AGR.07.001891</t>
  </si>
  <si>
    <t>ОД-16/23//КН06/23-73 от 07.04.2023</t>
  </si>
  <si>
    <t>AGR.07.001913</t>
  </si>
  <si>
    <t>AGR.07.001922</t>
  </si>
  <si>
    <t>ОД-21/23/КН06/23-81 от 02.05.2023</t>
  </si>
  <si>
    <t>AGR.07.001923</t>
  </si>
  <si>
    <t>ОД-18/23/КН06/23-75 от 27.04.2023</t>
  </si>
  <si>
    <t>AGR.07.001924</t>
  </si>
  <si>
    <t>ОД-20/23/КН06/23-80 от 02.05.2023</t>
  </si>
  <si>
    <t>AGR.07.001940</t>
  </si>
  <si>
    <t>ОД-28/23/КН06/23-87 от 17.05.2023</t>
  </si>
  <si>
    <t>AGR.07.001949</t>
  </si>
  <si>
    <t>ОД-23/23//КН06/23-92 от 01.06.2023</t>
  </si>
  <si>
    <t>AGR.07.002152</t>
  </si>
  <si>
    <t>ОД-01/24//КН06/24-47 от 15.01.2024</t>
  </si>
  <si>
    <t>PRD.002.100020484_COM010001</t>
  </si>
  <si>
    <t>AGR.14.000381</t>
  </si>
  <si>
    <t>Договор № 030/21 от 14.09.2021г.</t>
  </si>
  <si>
    <t>PRD.002.100020487_COM007001</t>
  </si>
  <si>
    <t>AGR.09.000083</t>
  </si>
  <si>
    <t>УНС02/18-194 от 12.09.18</t>
  </si>
  <si>
    <t>AGR.09.001887</t>
  </si>
  <si>
    <t>Счет-договор 17/Ку/2384 от 21.12.2023</t>
  </si>
  <si>
    <t>PRD.002.100020489_COM002019</t>
  </si>
  <si>
    <t>AGR.03.000309</t>
  </si>
  <si>
    <t>Договор купли-продажи лома черных и/или цветных металлов № 2</t>
  </si>
  <si>
    <t>PRD.002.100020490_COM006001</t>
  </si>
  <si>
    <t>AGR.08.000179</t>
  </si>
  <si>
    <t>PRD.002.100020496_COM001000</t>
  </si>
  <si>
    <t>AGR.01.000034</t>
  </si>
  <si>
    <t>6386882//НФ02/18-73 от 12.09.2018</t>
  </si>
  <si>
    <t>AGR.01.000187</t>
  </si>
  <si>
    <t>НФ02/19-17 от 13.02.2019</t>
  </si>
  <si>
    <t>AGR.01.000382</t>
  </si>
  <si>
    <t>019-073 от 15.10.2019</t>
  </si>
  <si>
    <t>AGR.01.000403</t>
  </si>
  <si>
    <t>PRD.002.100020496_COM004001</t>
  </si>
  <si>
    <t>AGR.06.000275</t>
  </si>
  <si>
    <t>PRD.002.100020496_COM009001</t>
  </si>
  <si>
    <t>AGR.13.000124</t>
  </si>
  <si>
    <t>PRD.002.100020496_COM011001</t>
  </si>
  <si>
    <t>AGR.15.000325</t>
  </si>
  <si>
    <t>PRD.002.100020501_COM011001</t>
  </si>
  <si>
    <t>AGR.15.000300</t>
  </si>
  <si>
    <t>PRD.002.100020502_COM011001</t>
  </si>
  <si>
    <t>AGR.15.000324</t>
  </si>
  <si>
    <t>Договор № СЗ02/18-335 от 20.09.18г.</t>
  </si>
  <si>
    <t>AGR.15.000326</t>
  </si>
  <si>
    <t>Договор №СЗ02/18-335 от 20.09.18г.</t>
  </si>
  <si>
    <t>PRD.002.100020503_COM011001</t>
  </si>
  <si>
    <t>AGR.15.000301</t>
  </si>
  <si>
    <t>AGR.15.000302</t>
  </si>
  <si>
    <t>AGR.15.000303</t>
  </si>
  <si>
    <t>AGR.15.000304</t>
  </si>
  <si>
    <t>AGR.15.000305</t>
  </si>
  <si>
    <t>AGR.15.000306</t>
  </si>
  <si>
    <t>AGR.15.000307</t>
  </si>
  <si>
    <t>!</t>
  </si>
  <si>
    <t>AGR.15.000308</t>
  </si>
  <si>
    <t>Счет № 281</t>
  </si>
  <si>
    <t>AGR.15.000309</t>
  </si>
  <si>
    <t>Счет 281 от 11.09.2018г.</t>
  </si>
  <si>
    <t>AGR.15.000310</t>
  </si>
  <si>
    <t>PRD.002.100020505_COM006001</t>
  </si>
  <si>
    <t>AGR.08.000563</t>
  </si>
  <si>
    <t>Договор №AS 50/2019//СИН.02.19-83 от 22.03.2019г</t>
  </si>
  <si>
    <t>PRD.002.100020505_COM009001</t>
  </si>
  <si>
    <t>AGR.13.000519</t>
  </si>
  <si>
    <t>PRD.002.100020510_COM010001</t>
  </si>
  <si>
    <t>AGR.14.000030</t>
  </si>
  <si>
    <t>Договор подряда №12 от 21.04.2015</t>
  </si>
  <si>
    <t>PRD.002.100020512_COM011001</t>
  </si>
  <si>
    <t>AGR.15.000311</t>
  </si>
  <si>
    <t>PRD.002.100020514_COM006001</t>
  </si>
  <si>
    <t>AGR.08.000202</t>
  </si>
  <si>
    <t>СИН.02.18-272 от 15.10.2018</t>
  </si>
  <si>
    <t>AGR.08.000203</t>
  </si>
  <si>
    <t>договор аренды части земельного участка</t>
  </si>
  <si>
    <t>AGR.08.000204</t>
  </si>
  <si>
    <t>AGR.08.000205</t>
  </si>
  <si>
    <t>AGR.08.000208</t>
  </si>
  <si>
    <t>AGR.08.001149</t>
  </si>
  <si>
    <t>СИН.02.20-27 от 01.02.2020</t>
  </si>
  <si>
    <t>PRD.002.100020516_COM005001</t>
  </si>
  <si>
    <t>AGR.07.000128</t>
  </si>
  <si>
    <t>Дог. №КН06/18-142 от 06.09.2018</t>
  </si>
  <si>
    <t>PRD.002.100020518_COM006001</t>
  </si>
  <si>
    <t>AGR.08.000290</t>
  </si>
  <si>
    <t>СИН.02.18-343 от 19.11.2018г.</t>
  </si>
  <si>
    <t>AGR.08.000712</t>
  </si>
  <si>
    <t>СИН.02.18-186 от 01.07.2019г.</t>
  </si>
  <si>
    <t>AGR.08.000764</t>
  </si>
  <si>
    <t>СИН.02.19-208 от 19.06.2019г.</t>
  </si>
  <si>
    <t>AGR.08.000771</t>
  </si>
  <si>
    <t>СИН.02.19-228 от 01.08.2019г.</t>
  </si>
  <si>
    <t>AGR.08.000792</t>
  </si>
  <si>
    <t>СИН.02.19-245 от 19.07.2019г.</t>
  </si>
  <si>
    <t>AGR.08.000835</t>
  </si>
  <si>
    <t>СИН.02.19-250 от 01.08.2019г.</t>
  </si>
  <si>
    <t>AGR.08.000855</t>
  </si>
  <si>
    <t>СИН.02.19-285 от 05.09.2019г.</t>
  </si>
  <si>
    <t>AGR.08.000996</t>
  </si>
  <si>
    <t>СИН.02.19-363 от 19.10.2019г.</t>
  </si>
  <si>
    <t>AGR.08.000997</t>
  </si>
  <si>
    <t>СИН.02.19-364 от 19.10.2019г.</t>
  </si>
  <si>
    <t>AGR.08.000998</t>
  </si>
  <si>
    <t>СИН.02.19-365 от 19.10.2019г.</t>
  </si>
  <si>
    <t>AGR.08.000999</t>
  </si>
  <si>
    <t>СИН.02.19-406 от 16.12.2019г.</t>
  </si>
  <si>
    <t>AGR.08.001000</t>
  </si>
  <si>
    <t>СИН.02.19-407 от 19.10.2019г.</t>
  </si>
  <si>
    <t>AGR.08.001001</t>
  </si>
  <si>
    <t>СИН.02.19-355 от 01.11.2019г.</t>
  </si>
  <si>
    <t>AGR.08.001009</t>
  </si>
  <si>
    <t>СИН.02.19-410 от 19.10.2019г.</t>
  </si>
  <si>
    <t>AGR.08.001010</t>
  </si>
  <si>
    <t>СИН.02.19-432 от 12.12.2019г.</t>
  </si>
  <si>
    <t>AGR.08.001147</t>
  </si>
  <si>
    <t>СИН.02.19-451 от 24.12.2019г.</t>
  </si>
  <si>
    <t>AGR.08.001496</t>
  </si>
  <si>
    <t>СИН.02.20-123 от 01.06.2020г.</t>
  </si>
  <si>
    <t>AGR.08.001499</t>
  </si>
  <si>
    <t>СИН.02.20-170 от 12.07.2020г.(биологич.рекультивац.)</t>
  </si>
  <si>
    <t>AGR.08.001574</t>
  </si>
  <si>
    <t>СИН.02.20-211 от 15.09.2020г.(биологич.рекультивац.)</t>
  </si>
  <si>
    <t>AGR.08.001604</t>
  </si>
  <si>
    <t>СИН.02.20-239 от 05.10.2020г.</t>
  </si>
  <si>
    <t>AGR.08.001605</t>
  </si>
  <si>
    <t>СИН.02.20-238 от 10.10.2020г.</t>
  </si>
  <si>
    <t>AGR.08.001748</t>
  </si>
  <si>
    <t>СИН.02.21-6 от 19.01.2021г.(биологич.рекультивац.)</t>
  </si>
  <si>
    <t>AGR.08.002029</t>
  </si>
  <si>
    <t>СИН.02.21-163 от 07.07.2021г.(биологич.рекультивац.)</t>
  </si>
  <si>
    <t>AGR.08.002159</t>
  </si>
  <si>
    <t>СИН.02.21-296 от 18.11.2021г.(биологич.рекультивац.)</t>
  </si>
  <si>
    <t>PRD.002.100020521_COM006001</t>
  </si>
  <si>
    <t>AGR.08.000191</t>
  </si>
  <si>
    <t>100332/СИН.02.18-274 от 17.09.2018г.</t>
  </si>
  <si>
    <t>PRD.002.100020523_COM011001</t>
  </si>
  <si>
    <t>AGR.15.000314</t>
  </si>
  <si>
    <t>AGR.15.000761</t>
  </si>
  <si>
    <t>СЗ02/18-492 от 27.12.18г.</t>
  </si>
  <si>
    <t>PRD.002.100020524_COM006001</t>
  </si>
  <si>
    <t>AGR.08.000160</t>
  </si>
  <si>
    <t>Договор №СИН.02.18-203 от 06.07.2018г</t>
  </si>
  <si>
    <t>PRD.002.100020525_COM005001</t>
  </si>
  <si>
    <t>AGR.07.000129</t>
  </si>
  <si>
    <t>PRD.002.100020530_COM006001</t>
  </si>
  <si>
    <t>AGR.08.000197</t>
  </si>
  <si>
    <t>договор купли-продажи транспортного средства</t>
  </si>
  <si>
    <t>PRD.002.100020531_COM007001</t>
  </si>
  <si>
    <t>AGR.09.000096</t>
  </si>
  <si>
    <t>УНС02/18-161 от 14.08.2018</t>
  </si>
  <si>
    <t>PRD.002.100020534_COM006001</t>
  </si>
  <si>
    <t>AGR.08.000170</t>
  </si>
  <si>
    <t>AGR.08.001728</t>
  </si>
  <si>
    <t>СИН.02.20-216 от 18.09.2020г</t>
  </si>
  <si>
    <t>PRD.002.100020535_COM011001</t>
  </si>
  <si>
    <t>AGR.15.000399</t>
  </si>
  <si>
    <t>AGR.15.000400</t>
  </si>
  <si>
    <t>AGR.15.000401</t>
  </si>
  <si>
    <t>AGR.15.000402</t>
  </si>
  <si>
    <t>СЗ02/18-329 от 18.09.2018</t>
  </si>
  <si>
    <t>AGR.15.000403</t>
  </si>
  <si>
    <t>СЗ02/18-325 от 17.09.2018</t>
  </si>
  <si>
    <t>AGR.15.001478</t>
  </si>
  <si>
    <t>СЗ02/19-220 от 15.04.2019г.</t>
  </si>
  <si>
    <t>AGR.15.001479</t>
  </si>
  <si>
    <t>СЗ02/19-220 от 15.04.19</t>
  </si>
  <si>
    <t>AGR.15.001480</t>
  </si>
  <si>
    <t>СЗ02/19-220</t>
  </si>
  <si>
    <t>AGR.15.001971</t>
  </si>
  <si>
    <t>СЗ02/19-484</t>
  </si>
  <si>
    <t>AGR.15.001972</t>
  </si>
  <si>
    <t>СЗ02/19-484 от 08.10.2019</t>
  </si>
  <si>
    <t>AGR.15.003220</t>
  </si>
  <si>
    <t>СЗ02/20-278 от 10.07.2020</t>
  </si>
  <si>
    <t>PRD.002.100020537_COM011001</t>
  </si>
  <si>
    <t>AGR.15.000513</t>
  </si>
  <si>
    <t>СЗ02/18-350 от 28.09.2018г.</t>
  </si>
  <si>
    <t>AGR.15.002330</t>
  </si>
  <si>
    <t>СЗ02/19-572 от 18.11.2019 г.</t>
  </si>
  <si>
    <t>PRD.002.100020538_COM007001</t>
  </si>
  <si>
    <t>AGR.09.000097</t>
  </si>
  <si>
    <t>Письмо №76 от 20.09.2018</t>
  </si>
  <si>
    <t>PRD.002.100020540_COM009001</t>
  </si>
  <si>
    <t>AGR.13.000145</t>
  </si>
  <si>
    <t>Договор 151/18-в от 14.09.18</t>
  </si>
  <si>
    <t>PRD.002.100020541_COM009001</t>
  </si>
  <si>
    <t>AGR.13.000127</t>
  </si>
  <si>
    <t>PRD.002.100020542_COM006001</t>
  </si>
  <si>
    <t>AGR.08.000198</t>
  </si>
  <si>
    <t>договор купли-продажи транспортного средства СИН.02.18-280 о</t>
  </si>
  <si>
    <t>PRD.002.100020543_COM006001</t>
  </si>
  <si>
    <t>AGR.08.000216</t>
  </si>
  <si>
    <t>СИН.02.18-287 от 01.10.2018г.</t>
  </si>
  <si>
    <t>PRD.002.100020544_COM011001</t>
  </si>
  <si>
    <t>AGR.15.002980</t>
  </si>
  <si>
    <t>PRD.002.100020548_COM005001</t>
  </si>
  <si>
    <t>AGR.07.000136</t>
  </si>
  <si>
    <t>Дог. №КН06/18-145 от 07.08.2018 1 этап.</t>
  </si>
  <si>
    <t>AGR.07.000227</t>
  </si>
  <si>
    <t>Дог. №КН06/18-145 от 07.08.2018 2 этап.</t>
  </si>
  <si>
    <t>AGR.07.000552</t>
  </si>
  <si>
    <t>Дог. №КН06/18-147 от 07.08.2018</t>
  </si>
  <si>
    <t>AGR.07.001635</t>
  </si>
  <si>
    <t>КН06/22-100 от 14.03.2022</t>
  </si>
  <si>
    <t>PRD.002.100020549_COM007001</t>
  </si>
  <si>
    <t>AGR.09.000328</t>
  </si>
  <si>
    <t>УНС02/19-48 от 18.03.2019</t>
  </si>
  <si>
    <t>PRD.002.100020553_COM006001</t>
  </si>
  <si>
    <t>AGR.08.000247</t>
  </si>
  <si>
    <t>СИН.02.18-297 от 10.10.2018г.</t>
  </si>
  <si>
    <t>PRD.002.100020554_COM006001</t>
  </si>
  <si>
    <t>AGR.08.000189</t>
  </si>
  <si>
    <t>СИН 02.18-282 от 26.09.2018г.</t>
  </si>
  <si>
    <t>AGR.08.002509</t>
  </si>
  <si>
    <t>СИН.02.22-208 от 18.07.2022</t>
  </si>
  <si>
    <t>AGR.08.003121</t>
  </si>
  <si>
    <t>СИН.02.23-322 от 15.11.2023</t>
  </si>
  <si>
    <t>PRD.002.100020555_COM002019</t>
  </si>
  <si>
    <t>AGR.03.000386</t>
  </si>
  <si>
    <t>Сублицензионный договор № 3842 от 23.04.2021 г.</t>
  </si>
  <si>
    <t>PRD.002.100020555_COM007001</t>
  </si>
  <si>
    <t>AGR.09.000104</t>
  </si>
  <si>
    <t>УНС02/18-199 от 27.09.2018</t>
  </si>
  <si>
    <t>AGR.09.000469</t>
  </si>
  <si>
    <t>УНС02/19-149 от 26.06.2019</t>
  </si>
  <si>
    <t>AGR.09.000685</t>
  </si>
  <si>
    <t>УНС02/20-2 от 15.01.2020</t>
  </si>
  <si>
    <t>AGR.09.000956</t>
  </si>
  <si>
    <t>УНС02/20-2 от 15.01.2020 Спецификация №3</t>
  </si>
  <si>
    <t>AGR.09.000957</t>
  </si>
  <si>
    <t>УНС02/20-2 от 15.01.2020 Спецификация №4</t>
  </si>
  <si>
    <t>AGR.09.000958</t>
  </si>
  <si>
    <t>УНС02/20-2 от 15.01.2020 Спецификация №5</t>
  </si>
  <si>
    <t>AGR.09.001146</t>
  </si>
  <si>
    <t>УНС02/21-76 от 16.06.2021</t>
  </si>
  <si>
    <t>PRD.002.100020557_COM011001</t>
  </si>
  <si>
    <t>AGR.15.000432</t>
  </si>
  <si>
    <t>Не использовать!!!</t>
  </si>
  <si>
    <t>AGR.15.000533</t>
  </si>
  <si>
    <t>СЗ02/18-358 от 02.10.2018г.</t>
  </si>
  <si>
    <t>PRD.002.100020563_COM011001</t>
  </si>
  <si>
    <t>AGR.15.000429</t>
  </si>
  <si>
    <t>Договор № СЗ02/18-357 от 01.10.18г.</t>
  </si>
  <si>
    <t>AGR.15.000861</t>
  </si>
  <si>
    <t>Договор № СЗ02/18-469 от 20.12.2018г.</t>
  </si>
  <si>
    <t>AGR.15.000862</t>
  </si>
  <si>
    <t>Договор № СЗ02/18-468 от 20.12.2018г.</t>
  </si>
  <si>
    <t>AGR.15.002440</t>
  </si>
  <si>
    <t>СЗ02/19-624 от 01.01.2020 г.</t>
  </si>
  <si>
    <t>AGR.15.002441</t>
  </si>
  <si>
    <t>СЗ02/19-625 от 01.01.2020 г.</t>
  </si>
  <si>
    <t>PRD.002.100020564_COM005001</t>
  </si>
  <si>
    <t>AGR.07.000161</t>
  </si>
  <si>
    <t>Дог №КН05/18-159 от 26.09.2018</t>
  </si>
  <si>
    <t>PRD.002.100020565_COM005001</t>
  </si>
  <si>
    <t>AGR.07.000147</t>
  </si>
  <si>
    <t>ПЛП2018-КН01/18-40 от 21.03.2018</t>
  </si>
  <si>
    <t>PRD.002.100020565_COM011001</t>
  </si>
  <si>
    <t>AGR.15.005768</t>
  </si>
  <si>
    <t>СЗ02/22-124 от 10.03.2022</t>
  </si>
  <si>
    <t>PRD.002.100020566_COM005001</t>
  </si>
  <si>
    <t>AGR.07.000467</t>
  </si>
  <si>
    <t>Дог №1081-КУС/04/19//КН06/19-151 от 05.04.19</t>
  </si>
  <si>
    <t>PRD.002.100020566_COM007001</t>
  </si>
  <si>
    <t>AGR.09.000129</t>
  </si>
  <si>
    <t>№ 1054-КУС/10/18 от 08.10.2018 // КА-РТСЦ-005404 от 27.09.20</t>
  </si>
  <si>
    <t>AGR.09.000202</t>
  </si>
  <si>
    <t>Договор поставки оборудования №238-ПО от 25.10.2018</t>
  </si>
  <si>
    <t>AGR.09.000291</t>
  </si>
  <si>
    <t>AGR.09.000292</t>
  </si>
  <si>
    <t>AGR.09.000783</t>
  </si>
  <si>
    <t>PRD.002.100020567_COM007001</t>
  </si>
  <si>
    <t>AGR.09.000099</t>
  </si>
  <si>
    <t>УНС02/18-204 от 28.09.2018</t>
  </si>
  <si>
    <t>PRD.002.100020569_COM011001</t>
  </si>
  <si>
    <t>AGR.15.000347</t>
  </si>
  <si>
    <t>Счет№356000018096 от 03.12.2018</t>
  </si>
  <si>
    <t>AGR.15.000756</t>
  </si>
  <si>
    <t>Счет№363001017842 от 15.01.2019г.</t>
  </si>
  <si>
    <t>AGR.15.001339</t>
  </si>
  <si>
    <t>Счет№363001017842/1 от 25.04.2019</t>
  </si>
  <si>
    <t>AGR.15.003069</t>
  </si>
  <si>
    <t>СЗ02/20-303 от 31.07.2020</t>
  </si>
  <si>
    <t>AGR.15.003136</t>
  </si>
  <si>
    <t>356000018096/1 от 10.08.2020г./СЗ02/20-327 от 13.08.2020г.</t>
  </si>
  <si>
    <t>AGR.15.003229</t>
  </si>
  <si>
    <t>356000018096/2 от 01.09.2020г./СЗ02/20-357 от 08.09.2020г.</t>
  </si>
  <si>
    <t>AGR.15.003510</t>
  </si>
  <si>
    <t>356001013892/СЗ02/20-476 от 02.12.2020</t>
  </si>
  <si>
    <t>AGR.15.004117</t>
  </si>
  <si>
    <t>356000018096/4/СЗ02/21-142 от 25.03.2021</t>
  </si>
  <si>
    <t>AGR.15.004765</t>
  </si>
  <si>
    <t>356001014795/СЗ02/21-324 услуги связи</t>
  </si>
  <si>
    <t>AGR.15.004766</t>
  </si>
  <si>
    <t>СЗ02/21-384 от 08.07.2021</t>
  </si>
  <si>
    <t>AGR.15.004954</t>
  </si>
  <si>
    <t>СЗ02/21-505 от 14.09.2021</t>
  </si>
  <si>
    <t>AGR.15.004955</t>
  </si>
  <si>
    <t>СЗ02/21-504 от 14.09.2021</t>
  </si>
  <si>
    <t>AGR.15.006064</t>
  </si>
  <si>
    <t>356000018096/СЗ02/22-270 от 11.05.2022</t>
  </si>
  <si>
    <t>AGR.15.006126</t>
  </si>
  <si>
    <t>Договор №СЗ02/22-270 от 11.05.2022 (НЕ ИСПОЛЬЗОВАТЬ)</t>
  </si>
  <si>
    <t>AGR.15.006127</t>
  </si>
  <si>
    <t>СЗ02/22-270//356000018096 от 11.05.2022</t>
  </si>
  <si>
    <t>AGR.15.006381</t>
  </si>
  <si>
    <t>СЗ02/22-445 от 08.08.2022</t>
  </si>
  <si>
    <t>AGR.15.007603</t>
  </si>
  <si>
    <t>СЗ02/23-382//356001020651 от 17.07.2023</t>
  </si>
  <si>
    <t>AGR.15.007686</t>
  </si>
  <si>
    <t>СЗ02/23-421//356001020651/01/17/18080/23 от 04.08.2023</t>
  </si>
  <si>
    <t>AGR.15.007979</t>
  </si>
  <si>
    <t>Счет № 356001020651/1 от 15.11.2023</t>
  </si>
  <si>
    <t>AGR.15.008036</t>
  </si>
  <si>
    <t>СЗ02/23-626//363001044059 от 20.10.2023</t>
  </si>
  <si>
    <t>AGR.15.008093</t>
  </si>
  <si>
    <t>СЗ02/23-695//363001044547 от 04.12.2023</t>
  </si>
  <si>
    <t>PRD.002.100020570_COM006001</t>
  </si>
  <si>
    <t>AGR.08.000207</t>
  </si>
  <si>
    <t>СИН.02.18-293 от 27.09.2018г.</t>
  </si>
  <si>
    <t>PRD.002.100020573_COM001000</t>
  </si>
  <si>
    <t>AGR.01.000055</t>
  </si>
  <si>
    <t>П-2//НФ02/18- 86 от 01.10.2018</t>
  </si>
  <si>
    <t>PRD.002.100020575_COM005001</t>
  </si>
  <si>
    <t>AGR.07.000137</t>
  </si>
  <si>
    <t>Дог №ООТ-190 - 09/2018ЛВС//КН06/18-160 от 20.09.2018</t>
  </si>
  <si>
    <t>AGR.07.001649</t>
  </si>
  <si>
    <t>КН06/22-127 от 21.04.2022</t>
  </si>
  <si>
    <t>AGR.07.001767</t>
  </si>
  <si>
    <t>КН06/22-207 от 13.10.2022</t>
  </si>
  <si>
    <t>PRD.002.100020583_COM006001</t>
  </si>
  <si>
    <t>AGR.08.002186</t>
  </si>
  <si>
    <t>СИН.04.21-53 от 11.10.2021г.</t>
  </si>
  <si>
    <t>AGR.08.002187</t>
  </si>
  <si>
    <t>СИН.04.21-55 от 11.10.2021г.</t>
  </si>
  <si>
    <t>AGR.08.002188</t>
  </si>
  <si>
    <t>СИН.04.21-51 от 11.10.2021г.</t>
  </si>
  <si>
    <t>AGR.08.002189</t>
  </si>
  <si>
    <t>СИН.04.21-54 от 11.10.2021г.</t>
  </si>
  <si>
    <t>AGR.08.002729</t>
  </si>
  <si>
    <t>СИН.02.21-246 от 11.10.2021г.</t>
  </si>
  <si>
    <t>AGR.08.002730</t>
  </si>
  <si>
    <t>СИН.04.21-52 от 11.10.2021г.</t>
  </si>
  <si>
    <t>PRD.002.100020583_COM007001</t>
  </si>
  <si>
    <t>AGR.09.000136</t>
  </si>
  <si>
    <t>УНС02/18-214 от 12.10.2018</t>
  </si>
  <si>
    <t>AGR.09.000584</t>
  </si>
  <si>
    <t>УНС02/19-214 от 23.09.2019</t>
  </si>
  <si>
    <t>AGR.09.000669</t>
  </si>
  <si>
    <t>УНС02/19-241 от 05.11.2019</t>
  </si>
  <si>
    <t>AGR.09.001087</t>
  </si>
  <si>
    <t>УНС02/21-24 от 01.04.2021</t>
  </si>
  <si>
    <t>AGR.09.001266</t>
  </si>
  <si>
    <t>УНС02/21-169 от 01.12.2021</t>
  </si>
  <si>
    <t>AGR.09.001363</t>
  </si>
  <si>
    <t>УНС02/22-50 от 15.04.2022</t>
  </si>
  <si>
    <t>AGR.09.001600</t>
  </si>
  <si>
    <t>УНС02/22-231 от 25.11.2022</t>
  </si>
  <si>
    <t>AGR.09.001607</t>
  </si>
  <si>
    <t>УНС02/22-240 от 29.11.2022</t>
  </si>
  <si>
    <t>AGR.09.001698</t>
  </si>
  <si>
    <t>УНС02/23-40 от 17.04.2023</t>
  </si>
  <si>
    <t>AGR.09.001724</t>
  </si>
  <si>
    <t>УНС02/23-65 от 26.05.2023</t>
  </si>
  <si>
    <t>AGR.09.001765</t>
  </si>
  <si>
    <t>AGR.09.001768</t>
  </si>
  <si>
    <t>УНС02/23-102 от 07.08.2023</t>
  </si>
  <si>
    <t>AGR.12.000211</t>
  </si>
  <si>
    <t>AGR.09.001876</t>
  </si>
  <si>
    <t>PRD.002.100020583_COM008003</t>
  </si>
  <si>
    <t>AGR.11.001209</t>
  </si>
  <si>
    <t>Договор № КБ02/23-51 от 11.12.2023</t>
  </si>
  <si>
    <t>PRD.002.100020583_COM009001</t>
  </si>
  <si>
    <t>AGR.13.001299</t>
  </si>
  <si>
    <t>Договор №СИБ46/21-в от 19.04.2021г.</t>
  </si>
  <si>
    <t>AGR.13.001300</t>
  </si>
  <si>
    <t>Договор №СИБ47/21-в от 19.04.2021г.</t>
  </si>
  <si>
    <t>AGR.13.001301</t>
  </si>
  <si>
    <t>Договор №СИБ45/21-в от 19.04.2021г.</t>
  </si>
  <si>
    <t>AGR.13.001410</t>
  </si>
  <si>
    <t>Договор №СИБ75/21-в от 31.05.2021г. (до 31.12.21г.)</t>
  </si>
  <si>
    <t>AGR.13.001605</t>
  </si>
  <si>
    <t>Договор №СИБ15/22-в от 14.02.2022г.</t>
  </si>
  <si>
    <t>PRD.002.100020583_COM011001</t>
  </si>
  <si>
    <t>AGR.15.001186</t>
  </si>
  <si>
    <t>02-2018/СЗ02/18-526 от 29.12.2018</t>
  </si>
  <si>
    <t>AGR.15.001442</t>
  </si>
  <si>
    <t>СЗ02/18-516 от 29.12.2018</t>
  </si>
  <si>
    <t>AGR.15.001443</t>
  </si>
  <si>
    <t>СЗ02/18-523 от 29.12.2018</t>
  </si>
  <si>
    <t>AGR.15.001444</t>
  </si>
  <si>
    <t>СЗ02/18-522 от 29.12.2018</t>
  </si>
  <si>
    <t>AGR.15.002074</t>
  </si>
  <si>
    <t>02-2019/СЗ02/19-362 от 15.08.2019г.</t>
  </si>
  <si>
    <t>AGR.15.002534</t>
  </si>
  <si>
    <t>СЗ02/19-592 от 10.12.2019</t>
  </si>
  <si>
    <t>AGR.15.002535</t>
  </si>
  <si>
    <t>СЗ02/19-609 от 24.12.2019</t>
  </si>
  <si>
    <t>AGR.15.002536</t>
  </si>
  <si>
    <t>СЗ02/19-524 от 24.12.2019</t>
  </si>
  <si>
    <t>AGR.15.002537</t>
  </si>
  <si>
    <t>СЗ02/20-92 от 26.02.2020</t>
  </si>
  <si>
    <t>AGR.15.002558</t>
  </si>
  <si>
    <t>СЗ02/20-97 от 27.02.2020</t>
  </si>
  <si>
    <t>AGR.15.002559</t>
  </si>
  <si>
    <t>СЗ02/20-96 от 27.02.2020</t>
  </si>
  <si>
    <t>AGR.15.002620</t>
  </si>
  <si>
    <t>05-2019/СЗ02/19-476 от 01.10.2019</t>
  </si>
  <si>
    <t>AGR.15.003548</t>
  </si>
  <si>
    <t>СЗ02/19-466 от 26.09.2019</t>
  </si>
  <si>
    <t>AGR.15.003591</t>
  </si>
  <si>
    <t>СЗ02/20-349//04-2020 от 24.11.2020</t>
  </si>
  <si>
    <t>AGR.15.003834</t>
  </si>
  <si>
    <t>СЗ02/21-52 от 03.02.2021</t>
  </si>
  <si>
    <t>AGR.15.004126</t>
  </si>
  <si>
    <t>СЗ02/21-123 от 15.03.2021</t>
  </si>
  <si>
    <t>AGR.15.004949</t>
  </si>
  <si>
    <t>СЗ02/21-510//07-2021 от 15.09.2021</t>
  </si>
  <si>
    <t>AGR.15.004952</t>
  </si>
  <si>
    <t>СЗ02/21-471//06-2021 от 26.08.2021</t>
  </si>
  <si>
    <t>AGR.15.005410</t>
  </si>
  <si>
    <t>СЗ02/21-716//14-2021 от 21.12.2021</t>
  </si>
  <si>
    <t>AGR.15.005662</t>
  </si>
  <si>
    <t>СЗ02/22-44//01-2022 от 31.01.2022</t>
  </si>
  <si>
    <t>AGR.15.006523</t>
  </si>
  <si>
    <t>СЗ02/22-469//04-2022 от 16.08.2022</t>
  </si>
  <si>
    <t>AGR.15.006914</t>
  </si>
  <si>
    <t>СЗ02/22-772 от 21.12.2022</t>
  </si>
  <si>
    <t>AGR.15.007466</t>
  </si>
  <si>
    <t>СЗ02/23-283//01-2023 от 01.06.2023</t>
  </si>
  <si>
    <t>PRD.002.100020583_COM014002</t>
  </si>
  <si>
    <t>AGR.32.000244</t>
  </si>
  <si>
    <t>Договор № КН-74/2021 от 23.09.2021г</t>
  </si>
  <si>
    <t>AGR.32.000246</t>
  </si>
  <si>
    <t>Договор № КН-6/2022 от 13.01.2022г</t>
  </si>
  <si>
    <t>AGR.32.000254</t>
  </si>
  <si>
    <t>Договор № КН-77/2021 Проведение негосударственной экспертизы</t>
  </si>
  <si>
    <t>AGR.32.000260</t>
  </si>
  <si>
    <t>Договор № КН-79/2021 от 23.09.2021г</t>
  </si>
  <si>
    <t>AGR.32.000282</t>
  </si>
  <si>
    <t>Договор № КН-78/2021 от 23.09.2021г</t>
  </si>
  <si>
    <t>AGR.32.000327</t>
  </si>
  <si>
    <t>Договор № КН-75/2021 от 23.09.2021г</t>
  </si>
  <si>
    <t>AGR.32.000329</t>
  </si>
  <si>
    <t>Договор № КН-76/2021 от 23.09.2021г</t>
  </si>
  <si>
    <t>AGR.32.000338</t>
  </si>
  <si>
    <t>Договор № КН-22/2022 от 08.04.2022г</t>
  </si>
  <si>
    <t>AGR.32.000361</t>
  </si>
  <si>
    <t>Договор № КН-1/2022 от 13.01.2022г</t>
  </si>
  <si>
    <t>AGR.32.000477</t>
  </si>
  <si>
    <t>Договор № КН-4/2022 от 13.01.2022г</t>
  </si>
  <si>
    <t>AGR.32.000478</t>
  </si>
  <si>
    <t>Договор № КН-23/29 от 18.04.2023г</t>
  </si>
  <si>
    <t>PRD.002.100020583_COM014008</t>
  </si>
  <si>
    <t>AGR.37.000109</t>
  </si>
  <si>
    <t>Договор № ОШ/23-8 от 03.04.2023</t>
  </si>
  <si>
    <t>AGR.37.000126</t>
  </si>
  <si>
    <t>Договор № ОШ-4/2023 от 16.01.2023</t>
  </si>
  <si>
    <t>AGR.37.000127</t>
  </si>
  <si>
    <t>Договор № ОШ-5/2023 от 16.01.2023</t>
  </si>
  <si>
    <t>PRD.002.100020583_COM015001</t>
  </si>
  <si>
    <t>AGR.39.000082</t>
  </si>
  <si>
    <t>НС02/22-24//05-2022 от 15.08.2022</t>
  </si>
  <si>
    <t>PRD.002.100020584_COM007001</t>
  </si>
  <si>
    <t>AGR.09.000110</t>
  </si>
  <si>
    <t>УНС02/18-208 от 01.10.2018</t>
  </si>
  <si>
    <t>PRD.002.100020587_COM007001</t>
  </si>
  <si>
    <t>AGR.09.000238</t>
  </si>
  <si>
    <t>УНС02/18-294 от 25.12.2018</t>
  </si>
  <si>
    <t>AGR.09.000902</t>
  </si>
  <si>
    <t>УНС02/20-89 от 22.07.2020</t>
  </si>
  <si>
    <t>AGR.09.001091</t>
  </si>
  <si>
    <t>УНС02/21-41 от 27.04.2021</t>
  </si>
  <si>
    <t>PRD.002.100020587_COM011001</t>
  </si>
  <si>
    <t>AGR.15.000383</t>
  </si>
  <si>
    <t>СЗ02/18-355 от 02.10.2018г.</t>
  </si>
  <si>
    <t>AGR.15.000902</t>
  </si>
  <si>
    <t>СЗ02/19-32 от 29.01.2019г.</t>
  </si>
  <si>
    <t>PRD.002.100020590_COM004001</t>
  </si>
  <si>
    <t>AGR.06.000560</t>
  </si>
  <si>
    <t>Договор №ННГ13/20-в от 02.03.2020</t>
  </si>
  <si>
    <t>PRD.002.100020590_COM005001</t>
  </si>
  <si>
    <t>AGR.07.001788</t>
  </si>
  <si>
    <t>КН06/22-213//СОУТ-5-557/22 от 28.10.2022</t>
  </si>
  <si>
    <t>PRD.002.100020591_COM007001</t>
  </si>
  <si>
    <t>AGR.09.000158</t>
  </si>
  <si>
    <t>УНС02/18-210 от 09.10.2018</t>
  </si>
  <si>
    <t>PRD.002.100020592_COM009001</t>
  </si>
  <si>
    <t>AGR.13.000156</t>
  </si>
  <si>
    <t>Без дговора</t>
  </si>
  <si>
    <t>AGR.13.000303</t>
  </si>
  <si>
    <t>Договор №СИБ3/19-в от 14.01.2019</t>
  </si>
  <si>
    <t>PRD.002.100020593_COM010001</t>
  </si>
  <si>
    <t>AGR.14.000037</t>
  </si>
  <si>
    <t>Договор об оказании благотв. пожертвования от 14.09.2018</t>
  </si>
  <si>
    <t>AGR.14.000042</t>
  </si>
  <si>
    <t>PRD.002.100020594_COM009001</t>
  </si>
  <si>
    <t>AGR.13.000155</t>
  </si>
  <si>
    <t>PRD.002.100020596_COM006001</t>
  </si>
  <si>
    <t>AGR.08.000417</t>
  </si>
  <si>
    <t>СИН.02.18-301 от 16.10.2018г</t>
  </si>
  <si>
    <t>AGR.08.000495</t>
  </si>
  <si>
    <t>СИН.04.18-68 от 25.12.2018г</t>
  </si>
  <si>
    <t>PRD.002.100020597_COM011001</t>
  </si>
  <si>
    <t>AGR.15.000433</t>
  </si>
  <si>
    <t>СЗ02/18-362 от 08.10.2018</t>
  </si>
  <si>
    <t>AGR.15.000675</t>
  </si>
  <si>
    <t>СЗ02/18-439 от 04.12.2018</t>
  </si>
  <si>
    <t>AGR.15.000735</t>
  </si>
  <si>
    <t>СЗ02/18-445 от 06.12.2018</t>
  </si>
  <si>
    <t>AGR.15.001282</t>
  </si>
  <si>
    <t>№ СЗ02/19-141 от 29.04.2019</t>
  </si>
  <si>
    <t>AGR.15.002273</t>
  </si>
  <si>
    <t>СЗ02/19-563 от 19.11.2019</t>
  </si>
  <si>
    <t>AGR.15.003585</t>
  </si>
  <si>
    <t>СЗ02/20-446 от 01.11.2020</t>
  </si>
  <si>
    <t>PRD.002.100020599_COM011001</t>
  </si>
  <si>
    <t>AGR.15.000838</t>
  </si>
  <si>
    <t>СЗ02/18-360 от 12.12.2018</t>
  </si>
  <si>
    <t>AGR.15.003168</t>
  </si>
  <si>
    <t>Счет №18 от 13.08.2020г.</t>
  </si>
  <si>
    <t>PRD.002.100020600_COM006001</t>
  </si>
  <si>
    <t>AGR.08.002494</t>
  </si>
  <si>
    <t>СИН.02.22-74 от 14.03.2022г.</t>
  </si>
  <si>
    <t>AGR.08.002519</t>
  </si>
  <si>
    <t>Я дубль (не используем) СИН.02.22-74 от 14.03.2022</t>
  </si>
  <si>
    <t>PRD.002.100020601_COM001000</t>
  </si>
  <si>
    <t>AGR.01.000057</t>
  </si>
  <si>
    <t>НФ02/18-88 от 04.10.2018</t>
  </si>
  <si>
    <t>PRD.002.100020602_COM006001</t>
  </si>
  <si>
    <t>AGR.08.000264</t>
  </si>
  <si>
    <t>СИН.02.18-288 от 27.09.2018г.</t>
  </si>
  <si>
    <t>AGR.08.000768</t>
  </si>
  <si>
    <t>Счет №0004157 от 07.08.2019г.</t>
  </si>
  <si>
    <t>AGR.08.000830</t>
  </si>
  <si>
    <t>Счет №0004622 от 29.08.2019г.</t>
  </si>
  <si>
    <t>AGR.08.000980</t>
  </si>
  <si>
    <t>СИН.02.19-430 от 05.12.2019г.</t>
  </si>
  <si>
    <t>AGR.08.001579</t>
  </si>
  <si>
    <t>Счет Ап-0005716 от 26.10.2020г.</t>
  </si>
  <si>
    <t>AGR.08.001668</t>
  </si>
  <si>
    <t>Счет Ап-0007216 от 23.12.2020г.</t>
  </si>
  <si>
    <t>PRD.002.100020608_COM001000</t>
  </si>
  <si>
    <t>AGR.01.000062</t>
  </si>
  <si>
    <t>ЧКК/67 от 27.11.2018</t>
  </si>
  <si>
    <t>PRD.002.100020610_COM005001</t>
  </si>
  <si>
    <t>AGR.07.000156</t>
  </si>
  <si>
    <t>Договор № КН05/18-91 от 22.08.2018 г.</t>
  </si>
  <si>
    <t>AGR.07.000420</t>
  </si>
  <si>
    <t>Договор № КН05/19-94 от 01.01.2019 г.</t>
  </si>
  <si>
    <t>AGR.07.000855</t>
  </si>
  <si>
    <t>Договор № КН05/19-298 от 25.12.2019 г.</t>
  </si>
  <si>
    <t>AGR.07.001250</t>
  </si>
  <si>
    <t>КН06/20-176 от 15.10.2020 г.</t>
  </si>
  <si>
    <t>PRD.002.100020614_COM002019</t>
  </si>
  <si>
    <t>AGR.03.000197</t>
  </si>
  <si>
    <t>Договор на поставку товара № 54/3 от 24.01.2020 г.</t>
  </si>
  <si>
    <t>PRD.002.100020617_COM007001</t>
  </si>
  <si>
    <t>AGR.09.000143</t>
  </si>
  <si>
    <t>УНС02/18-215 от 22.10.18</t>
  </si>
  <si>
    <t>PRD.002.100020618_COM007001</t>
  </si>
  <si>
    <t>AGR.09.000130</t>
  </si>
  <si>
    <t>УНС02/18-216 от 19.10.2018</t>
  </si>
  <si>
    <t>PRD.002.100020630_COM001000</t>
  </si>
  <si>
    <t>AGR.01.000064</t>
  </si>
  <si>
    <t>0310/2018//НФ02/18-92 от 15.10.2018</t>
  </si>
  <si>
    <t>PRD.002.100020631_COM010001</t>
  </si>
  <si>
    <t>AGR.14.000039</t>
  </si>
  <si>
    <t>AGR.14.000040</t>
  </si>
  <si>
    <t>договор поставки 104/03/ЧЦ-18 от 28.05.2018</t>
  </si>
  <si>
    <t>AGR.14.000041</t>
  </si>
  <si>
    <t>Договор на оказание услуг №235/03/ОПО-18 от 27.04.2018</t>
  </si>
  <si>
    <t>PRD.002.100020634_COM006001</t>
  </si>
  <si>
    <t>AGR.08.000215</t>
  </si>
  <si>
    <t>Договор СИН.02.18-304 от 17.10.2018г.</t>
  </si>
  <si>
    <t>PRD.002.100020637_COM007001</t>
  </si>
  <si>
    <t>AGR.09.000193</t>
  </si>
  <si>
    <t>УНС02/18-263 от 04.12.2018</t>
  </si>
  <si>
    <t>AGR.09.000443</t>
  </si>
  <si>
    <t>УНС02/19-108 от 24.05.2019</t>
  </si>
  <si>
    <t>PRD.002.100020640_COM011001</t>
  </si>
  <si>
    <t>AGR.15.001988</t>
  </si>
  <si>
    <t>AGR.15.001989</t>
  </si>
  <si>
    <t>AGR.15.001990</t>
  </si>
  <si>
    <t>AGR.10.004500</t>
  </si>
  <si>
    <t>Договор № ЮЭ86КО2100000033 от 21.12.2023</t>
  </si>
  <si>
    <t>AGR.10.004506</t>
  </si>
  <si>
    <t>Договор № ЮЭ86КО3200000043 от 21.12.2023</t>
  </si>
  <si>
    <t>PRD.002.100020641_COM009001</t>
  </si>
  <si>
    <t>AGR.13.000898</t>
  </si>
  <si>
    <t>Договор №00-012575 от 03.03.2020</t>
  </si>
  <si>
    <t>PRD.002.100020643_COM006001</t>
  </si>
  <si>
    <t>AGR.08.000212</t>
  </si>
  <si>
    <t>СИН.02.18-145 от 17.10.2018г.</t>
  </si>
  <si>
    <t>PRD.002.100020644_COM006001</t>
  </si>
  <si>
    <t>AGR.08.000213</t>
  </si>
  <si>
    <t>Договор поставки №СИН.02.18-252 от 11.09.2018г.</t>
  </si>
  <si>
    <t>PRD.002.100020647_COM006001</t>
  </si>
  <si>
    <t>AGR.08.000255</t>
  </si>
  <si>
    <t>Договор №8408/18-04//СИН.02.18-305 от 18.10.2018</t>
  </si>
  <si>
    <t>PRD.002.100020648_COM006001</t>
  </si>
  <si>
    <t>AGR.08.000245</t>
  </si>
  <si>
    <t>СИН.02.18-309 от 23.10.2018г.</t>
  </si>
  <si>
    <t>PRD.002.100020649_COM007001</t>
  </si>
  <si>
    <t>AGR.09.000144</t>
  </si>
  <si>
    <t>УНС02/18-228 от 30.10.2018</t>
  </si>
  <si>
    <t>PRD.002.100020650_COM011001</t>
  </si>
  <si>
    <t>AGR.15.000469</t>
  </si>
  <si>
    <t>367/18 от 14.09.2018</t>
  </si>
  <si>
    <t>AGR.15.001617</t>
  </si>
  <si>
    <t>№ 389/4/СЗ02/19-220 от 15.04.2019</t>
  </si>
  <si>
    <t>AGR.15.001619</t>
  </si>
  <si>
    <t>878/19/СЗ02/19-225 от 17.07.2019г.</t>
  </si>
  <si>
    <t>AGR.15.003162</t>
  </si>
  <si>
    <t>СЗ02/20-279 от 10.07.2020</t>
  </si>
  <si>
    <t>AGR.15.005039</t>
  </si>
  <si>
    <t>Договор №СЗ02/20-382 от 28.09.2020</t>
  </si>
  <si>
    <t>PRD.002.100020652_COM011001</t>
  </si>
  <si>
    <t>AGR.15.000487</t>
  </si>
  <si>
    <t>Счет на оплату № 550 от 23.10.20108г.</t>
  </si>
  <si>
    <t>AGR.15.001157</t>
  </si>
  <si>
    <t>СЗ02/19-66 от 28.02.2019</t>
  </si>
  <si>
    <t>PRD.002.100020653_COM011001</t>
  </si>
  <si>
    <t>AGR.15.000492</t>
  </si>
  <si>
    <t>Счёт на оплату № мдс12840 от 24.10.2018г.</t>
  </si>
  <si>
    <t>PRD.002.100020655_COM010001</t>
  </si>
  <si>
    <t>AGR.14.000044</t>
  </si>
  <si>
    <t>PRD.002.100020656_COM001000</t>
  </si>
  <si>
    <t>AGR.01.000072</t>
  </si>
  <si>
    <t>НФ02/18-96 от 22.10.2018</t>
  </si>
  <si>
    <t>PRD.002.100020657_COM001000</t>
  </si>
  <si>
    <t>AGR.01.000070</t>
  </si>
  <si>
    <t>НФ01/18-17 от 24.10.2018</t>
  </si>
  <si>
    <t>PRD.002.100020657_COM011001</t>
  </si>
  <si>
    <t>AGR.15.000677</t>
  </si>
  <si>
    <t>НФ01/18-17 от 24.10.2018 г</t>
  </si>
  <si>
    <t>AGR.15.001037</t>
  </si>
  <si>
    <t>НФ01/18-17 от 24.10.2018 г (доп.16)</t>
  </si>
  <si>
    <t>AGR.15.001129</t>
  </si>
  <si>
    <t>НФ01/18-17 от 24.10.2018 г (доп.17)</t>
  </si>
  <si>
    <t>AGR.15.001245</t>
  </si>
  <si>
    <t>НФ01/18-17 от 24.10.2018 г (доп.18 ОЭГ)</t>
  </si>
  <si>
    <t>AGR.15.001369</t>
  </si>
  <si>
    <t>НФ01/18-17 от 24.10.2018 г (доп.19 ОЭГ)</t>
  </si>
  <si>
    <t>AGR.15.001530</t>
  </si>
  <si>
    <t>НФ01/18-17 от 24.10.2018 г (доп.20 ОЭГ)</t>
  </si>
  <si>
    <t>AGR.15.001700</t>
  </si>
  <si>
    <t>НФ01/18-17 от 24.10.2018 г (доп.21 ОЭГ)</t>
  </si>
  <si>
    <t>AGR.15.002307</t>
  </si>
  <si>
    <t>НФ01/18-17 от 24.10.2018 г (доп.26 ОЭГ)</t>
  </si>
  <si>
    <t>PRD.002.100020659_COM006001</t>
  </si>
  <si>
    <t>AGR.08.000214</t>
  </si>
  <si>
    <t>Договор № 142/18 от 22.10.2018г.</t>
  </si>
  <si>
    <t>PRD.002.100020663_COM005001</t>
  </si>
  <si>
    <t>AGR.07.000172</t>
  </si>
  <si>
    <t>Дог №20/17К от 16.02.2017 (Согл от 18.10.2018)</t>
  </si>
  <si>
    <t>AGR.07.000365</t>
  </si>
  <si>
    <t>AGR.07.001771</t>
  </si>
  <si>
    <t>PRD.002.100020663_COM014001</t>
  </si>
  <si>
    <t>AGR.30.000484</t>
  </si>
  <si>
    <t>Договор 10/17КР от 03.03.17</t>
  </si>
  <si>
    <t>AGR.30.000485</t>
  </si>
  <si>
    <t>счет АБ1257 от 27.10.20</t>
  </si>
  <si>
    <t>AGR.30.000486</t>
  </si>
  <si>
    <t>счет АБ1096 от 22.09.20</t>
  </si>
  <si>
    <t>PRD.002.100020666_COM011001</t>
  </si>
  <si>
    <t>AGR.15.000548</t>
  </si>
  <si>
    <t>Договор подряда № СЗ02/18-388 от 05.10.2018</t>
  </si>
  <si>
    <t>AGR.15.001391</t>
  </si>
  <si>
    <t>СЗ02/19-146 от 25.04.2019г.</t>
  </si>
  <si>
    <t>AGR.15.001399</t>
  </si>
  <si>
    <t>Договор подряда № СЗ02/19-146 от 25.04.2019</t>
  </si>
  <si>
    <t>AGR.15.002616</t>
  </si>
  <si>
    <t>Договор подряда СЗ02/20-106 от 28.02.2020</t>
  </si>
  <si>
    <t>AGR.15.005447</t>
  </si>
  <si>
    <t>СЗ02/21-702 от 14.12.2021</t>
  </si>
  <si>
    <t>AGR.15.006266</t>
  </si>
  <si>
    <t>СЗ02/21-732 от 23.12.2021</t>
  </si>
  <si>
    <t>AGR.15.006296</t>
  </si>
  <si>
    <t>СЗ02/22-331 от 01.06.2022</t>
  </si>
  <si>
    <t>AGR.15.006297</t>
  </si>
  <si>
    <t>СЗ02/22-332 от 01.06.2022</t>
  </si>
  <si>
    <t>AGR.15.007132</t>
  </si>
  <si>
    <t>СЗ02/23-28 от 30.01.2023</t>
  </si>
  <si>
    <t>AGR.15.007687</t>
  </si>
  <si>
    <t>СЗ02/23-19 от 30.01.2023</t>
  </si>
  <si>
    <t>PRD.002.100020666_COM015001</t>
  </si>
  <si>
    <t>AGR.39.000063</t>
  </si>
  <si>
    <t>НС 02/23-13 от 15.06.2023</t>
  </si>
  <si>
    <t>AGR.39.000086</t>
  </si>
  <si>
    <t>НС02/23-31 от 16.08.2023</t>
  </si>
  <si>
    <t>PRD.002.100020672_COM011001</t>
  </si>
  <si>
    <t>AGR.15.000595</t>
  </si>
  <si>
    <t>Счет №460 от 30.08.2018</t>
  </si>
  <si>
    <t>AGR.15.001165</t>
  </si>
  <si>
    <t>Счет№178 от 15.03.2019г</t>
  </si>
  <si>
    <t>PRD.002.100020674_COM011001</t>
  </si>
  <si>
    <t>AGR.15.000643</t>
  </si>
  <si>
    <t>№ СЗ02/18-413 от 13.11.2018г.</t>
  </si>
  <si>
    <t>PRD.002.100020675_COM006001</t>
  </si>
  <si>
    <t>AGR.08.000270</t>
  </si>
  <si>
    <t>Договор купли-продажи № СИН.02.18.-327 от 25.10.2018</t>
  </si>
  <si>
    <t>PRD.002.100020676_COM005001</t>
  </si>
  <si>
    <t>AGR.07.000174</t>
  </si>
  <si>
    <t>PRD.002.100020678_COM007001</t>
  </si>
  <si>
    <t>AGR.09.000146</t>
  </si>
  <si>
    <t>УНС02/18-240 от 07.11.2018</t>
  </si>
  <si>
    <t>AGR.09.000577</t>
  </si>
  <si>
    <t>УНС02/19-228 от 15.10.2019</t>
  </si>
  <si>
    <t>AGR.09.001064</t>
  </si>
  <si>
    <t>УНС02/21-17 от 17.02.2021</t>
  </si>
  <si>
    <t>PRD.002.100020679_COM011001</t>
  </si>
  <si>
    <t>AGR.15.000691</t>
  </si>
  <si>
    <t>Договор на выполнение ПИР №СЗ02/17-116 от 01.09.2017г.</t>
  </si>
  <si>
    <t>AGR.15.000692</t>
  </si>
  <si>
    <t>AGR.15.000983</t>
  </si>
  <si>
    <t>СЗ02/17-116 от 01.09.2017г.</t>
  </si>
  <si>
    <t>AGR.15.002226</t>
  </si>
  <si>
    <t>Договор на выполнение ПИР №СЗ02/19-253 от 21.06.2019г.</t>
  </si>
  <si>
    <t>AGR.15.002981</t>
  </si>
  <si>
    <t>СЗ02/20-208 от 30.04.2020</t>
  </si>
  <si>
    <t>AGR.15.002982</t>
  </si>
  <si>
    <t>СЗ02/20-248 от 03.06.2020</t>
  </si>
  <si>
    <t>AGR.15.003029</t>
  </si>
  <si>
    <t>СЗ02/20-145 от 19.03.2020г</t>
  </si>
  <si>
    <t>AGR.15.003055</t>
  </si>
  <si>
    <t>СЗ02/20-286 от 15.07.2020</t>
  </si>
  <si>
    <t>AGR.15.005135</t>
  </si>
  <si>
    <t>СЗ02/21-588 от 22.10.2021</t>
  </si>
  <si>
    <t>AGR.15.005268</t>
  </si>
  <si>
    <t>СЗ02/21-620 от 10.11.2021</t>
  </si>
  <si>
    <t>AGR.15.006378</t>
  </si>
  <si>
    <t>СЗ02/22-427 от 02.08.2022</t>
  </si>
  <si>
    <t>PRD.002.100020679_COM014001</t>
  </si>
  <si>
    <t>AGR.30.000130</t>
  </si>
  <si>
    <t>Договор № 60/2021 от 12.04.2021</t>
  </si>
  <si>
    <t>AGR.30.000131</t>
  </si>
  <si>
    <t>Договор № 59/2021 от 12.04.2021</t>
  </si>
  <si>
    <t>AGR.30.000132</t>
  </si>
  <si>
    <t>Договор № 58/2021 от 12.04.2021</t>
  </si>
  <si>
    <t>PRD.002.100020679_COM014002</t>
  </si>
  <si>
    <t>AGR.32.000071</t>
  </si>
  <si>
    <t>Договор подряда № КН-34/2020 от 30.11.2020г</t>
  </si>
  <si>
    <t>AGR.32.000072</t>
  </si>
  <si>
    <t>Договор подряда № КН-33/2020 от 30.11.2020г</t>
  </si>
  <si>
    <t>AGR.32.000474</t>
  </si>
  <si>
    <t>Договор подряда № КН-23/16 от 01.02.2023г</t>
  </si>
  <si>
    <t>PRD.002.100020679_COM014008</t>
  </si>
  <si>
    <t>AGR.37.000115</t>
  </si>
  <si>
    <t>AGR.37.000116</t>
  </si>
  <si>
    <t>PRD.002.100020683_COM011001</t>
  </si>
  <si>
    <t>AGR.15.001042</t>
  </si>
  <si>
    <t>СЗ02/18-399 от 12.11.2018г.</t>
  </si>
  <si>
    <t>PRD.002.100020684_COM006001</t>
  </si>
  <si>
    <t>AGR.08.000332</t>
  </si>
  <si>
    <t>СИН.02.18-289 от 01.10.2018</t>
  </si>
  <si>
    <t>PRD.002.100020685_COM006001</t>
  </si>
  <si>
    <t>AGR.08.000262</t>
  </si>
  <si>
    <t>СИН.02.18-329 от 12.10.2018г.</t>
  </si>
  <si>
    <t>AGR.08.000769</t>
  </si>
  <si>
    <t>Договор № СИН.02.19-256 от 06.08.2019г.</t>
  </si>
  <si>
    <t>PRD.002.100020686_COM005001</t>
  </si>
  <si>
    <t>AGR.07.000184</t>
  </si>
  <si>
    <t>П №1720 от 09.10.18</t>
  </si>
  <si>
    <t>AGR.07.000200</t>
  </si>
  <si>
    <t>П №1916 от 01.11.18</t>
  </si>
  <si>
    <t>AGR.07.000387</t>
  </si>
  <si>
    <t>ГП №518 от 11.03.19</t>
  </si>
  <si>
    <t>AGR.07.000426</t>
  </si>
  <si>
    <t>ГП №700 от 03.04.19</t>
  </si>
  <si>
    <t>AGR.07.000517</t>
  </si>
  <si>
    <t>КН06/19-191 от 01.06.2019</t>
  </si>
  <si>
    <t>AGR.07.000757</t>
  </si>
  <si>
    <t>КН06/20-29 от 01.01.2020</t>
  </si>
  <si>
    <t>AGR.07.000802</t>
  </si>
  <si>
    <t>КН06/20-28 от 01.01.2020</t>
  </si>
  <si>
    <t>AGR.07.000844</t>
  </si>
  <si>
    <t>ГП б/н от 07.04.2020 г.</t>
  </si>
  <si>
    <t>PRD.002.100020687_COM004001</t>
  </si>
  <si>
    <t>AGR.06.000604</t>
  </si>
  <si>
    <t>Договор поставки №ННГ62/20-в от 09.10.2020</t>
  </si>
  <si>
    <t>PRD.002.100020687_COM006001</t>
  </si>
  <si>
    <t>AGR.08.000306</t>
  </si>
  <si>
    <t>Договор СИН.02.18-325 от 29.10.2018г.</t>
  </si>
  <si>
    <t>AGR.08.000950</t>
  </si>
  <si>
    <t>Договор №СИН.02.19-417 от 29.11.2019 г.</t>
  </si>
  <si>
    <t>AGR.08.001631</t>
  </si>
  <si>
    <t>СИН.02.20-294 от 23.11.2020</t>
  </si>
  <si>
    <t>AGR.08.002146</t>
  </si>
  <si>
    <t>СИН.02.21-315 от 25.11.2021</t>
  </si>
  <si>
    <t>PRD.002.100020687_COM011001</t>
  </si>
  <si>
    <t>AGR.15.005182</t>
  </si>
  <si>
    <t>Договор поставки №СЗ02/21-584 от 20.10.2021г.</t>
  </si>
  <si>
    <t>PRD.002.100020688_COM011001</t>
  </si>
  <si>
    <t>AGR.15.000544</t>
  </si>
  <si>
    <t>002.397.160.397 от 01.11.2018г.</t>
  </si>
  <si>
    <t>PRD.002.100020693_COM011001</t>
  </si>
  <si>
    <t>AGR.15.000542</t>
  </si>
  <si>
    <t>ТС-438 от 02.11.2018г.</t>
  </si>
  <si>
    <t>PRD.002.100020694_COM011001</t>
  </si>
  <si>
    <t>AGR.15.000543</t>
  </si>
  <si>
    <t>АПЦБ-001477 от 01.11.18г.</t>
  </si>
  <si>
    <t>PRD.002.100020698_COM011001</t>
  </si>
  <si>
    <t>AGR.15.000527</t>
  </si>
  <si>
    <t>PRD.002.100020699_COM007001</t>
  </si>
  <si>
    <t>AGR.09.000192</t>
  </si>
  <si>
    <t>УНС02/18-244 // 100157418 от 03.12.2018</t>
  </si>
  <si>
    <t>AGR.09.000903</t>
  </si>
  <si>
    <t>УНС02/20-88 от 15.07.2020</t>
  </si>
  <si>
    <t>PRD.002.100020700_COM011001</t>
  </si>
  <si>
    <t>AGR.15.000525</t>
  </si>
  <si>
    <t>PRD.002.100020701_COM011001</t>
  </si>
  <si>
    <t>AGR.15.000526</t>
  </si>
  <si>
    <t>PRD.002.100020703_COM011001</t>
  </si>
  <si>
    <t>AGR.15.000528</t>
  </si>
  <si>
    <t>PRD.002.100020705_COM001000</t>
  </si>
  <si>
    <t>AGR.01.001289</t>
  </si>
  <si>
    <t>PRD.002.100020705_COM006001</t>
  </si>
  <si>
    <t>AGR.08.002500</t>
  </si>
  <si>
    <t>Претензия исх.1321 от 21.06.2022г</t>
  </si>
  <si>
    <t>PRD.002.100020705_COM011001</t>
  </si>
  <si>
    <t>AGR.15.000674</t>
  </si>
  <si>
    <t>СЗ02/18--418 от 19.11.2018 г.</t>
  </si>
  <si>
    <t>AGR.15.001907</t>
  </si>
  <si>
    <t>СЗ02/19-461 от 25.09.2019</t>
  </si>
  <si>
    <t>PRD.002.100020706_COM001000</t>
  </si>
  <si>
    <t>AGR.01.000818</t>
  </si>
  <si>
    <t>НФ05/21-1 от 19.05.2021</t>
  </si>
  <si>
    <t>PRD.002.100020707_COM011001</t>
  </si>
  <si>
    <t>AGR.15.000579</t>
  </si>
  <si>
    <t>СЗ02/18-417 от 15.11.2018</t>
  </si>
  <si>
    <t>AGR.15.002483</t>
  </si>
  <si>
    <t>СЗ02/20-75 от 13.02.2020г.</t>
  </si>
  <si>
    <t>AGR.15.002907</t>
  </si>
  <si>
    <t>СЗ02/20-225 от 20.05.2020</t>
  </si>
  <si>
    <t>AGR.15.004148</t>
  </si>
  <si>
    <t>СЗ02/21-155 от 29.03.2021</t>
  </si>
  <si>
    <t>AGR.15.006623</t>
  </si>
  <si>
    <t>СЗ02/22-563 от 05.10.2022</t>
  </si>
  <si>
    <t>PRD.002.100020708_COM011001</t>
  </si>
  <si>
    <t>AGR.15.000529</t>
  </si>
  <si>
    <t>счет на оплату № 33 от 30.10.2018г.</t>
  </si>
  <si>
    <t>AGR.15.002985</t>
  </si>
  <si>
    <t>счет №19 от 25.06.2020</t>
  </si>
  <si>
    <t>AGR.15.002987</t>
  </si>
  <si>
    <t>30-20/о от 22.06.2020/ СЗ02/20-266 от 23.06.2020</t>
  </si>
  <si>
    <t>AGR.15.003142</t>
  </si>
  <si>
    <t>46-20/0 от 28.07.20года</t>
  </si>
  <si>
    <t>AGR.15.003478</t>
  </si>
  <si>
    <t>91-20/о/СЗ02/20-460 от 09.11.2020</t>
  </si>
  <si>
    <t>AGR.15.003492</t>
  </si>
  <si>
    <t>96-20/о/СЗ02/20-475 от 02.12.2020</t>
  </si>
  <si>
    <t>AGR.15.003965</t>
  </si>
  <si>
    <t>СЗ02/21-107 от 01.03.2021г</t>
  </si>
  <si>
    <t>AGR.15.004092</t>
  </si>
  <si>
    <t>СЗ02/21-150 от 29.03.2021</t>
  </si>
  <si>
    <t>AGR.15.004316</t>
  </si>
  <si>
    <t>Счет на оплату № 28 от 18.05.2021г.</t>
  </si>
  <si>
    <t>AGR.15.004373</t>
  </si>
  <si>
    <t>Счет № 38 от 01.06.2021</t>
  </si>
  <si>
    <t>AGR.15.004379</t>
  </si>
  <si>
    <t>№ 52-21/о от 20.05.2021</t>
  </si>
  <si>
    <t>AGR.15.004545</t>
  </si>
  <si>
    <t>СЗ02/21-291 от 25.05.2021</t>
  </si>
  <si>
    <t>AGR.15.004564</t>
  </si>
  <si>
    <t>71-21/о от 29 июня 2021 г</t>
  </si>
  <si>
    <t>AGR.15.005440</t>
  </si>
  <si>
    <t>Счет № 83 от 29.12.2021</t>
  </si>
  <si>
    <t>AGR.15.005572</t>
  </si>
  <si>
    <t>Счет № 3 от 31.01.2022</t>
  </si>
  <si>
    <t>AGR.15.005576</t>
  </si>
  <si>
    <t>Счет на оплату № 04 от 01.02.2022г.</t>
  </si>
  <si>
    <t>AGR.15.005717</t>
  </si>
  <si>
    <t>PRD.002.100020709_COM006001</t>
  </si>
  <si>
    <t>AGR.08.000240</t>
  </si>
  <si>
    <t>СИН.02.17-350 от 01.12.2017г</t>
  </si>
  <si>
    <t>AGR.08.000669</t>
  </si>
  <si>
    <t>СИН.02.19-121 от 18.04.2019г</t>
  </si>
  <si>
    <t>PRD.002.100020710_COM007001</t>
  </si>
  <si>
    <t>AGR.09.000157</t>
  </si>
  <si>
    <t>УНС02/18-242 от 13.11.2018</t>
  </si>
  <si>
    <t>PRD.002.100020713_COM011001</t>
  </si>
  <si>
    <t>AGR.15.000541</t>
  </si>
  <si>
    <t>(12)-206/154-18 от 22.10.2018г.</t>
  </si>
  <si>
    <t>AGR.15.001808</t>
  </si>
  <si>
    <t>(12)21-212/000016-19 от 19.08.2019г.</t>
  </si>
  <si>
    <t>AGR.15.001834</t>
  </si>
  <si>
    <t>(12)-206/119-19 от 13.09.2019г/СЗ02/19-425 от 11.09.2019г</t>
  </si>
  <si>
    <t>AGR.15.002938</t>
  </si>
  <si>
    <t>(12)21-212/000005-20 от 05.03.2020</t>
  </si>
  <si>
    <t>AGR.15.003026</t>
  </si>
  <si>
    <t>СЗ02/20-253 / (12)21-212/000005-20 от 05.03.2020</t>
  </si>
  <si>
    <t>AGR.15.003040</t>
  </si>
  <si>
    <t>(12)21-212/000008-22 от 18.05.2022/СЗ02/22-306 от 24.05.2022</t>
  </si>
  <si>
    <t>AGR.15.003041</t>
  </si>
  <si>
    <t>AGR.15.003212</t>
  </si>
  <si>
    <t>№СЗ02/20-275 от 09.07.2020</t>
  </si>
  <si>
    <t>AGR.15.003213</t>
  </si>
  <si>
    <t>№СЗ02/20-276 от 09.07.2020</t>
  </si>
  <si>
    <t>AGR.15.003890</t>
  </si>
  <si>
    <t>(12)21-212/000005-21 от 17.02.2021/СЗ02/21-103 от 26.02.2021</t>
  </si>
  <si>
    <t>AGR.15.004206</t>
  </si>
  <si>
    <t>(12)21-212/000009-21 от 23.03.2021/СЗ02/21-196 от 08.04.2021</t>
  </si>
  <si>
    <t>AGR.15.006390</t>
  </si>
  <si>
    <t>СЗ02/22-458//(12)21-212_000011-22 от 05.08.2022</t>
  </si>
  <si>
    <t>AGR.15.007202</t>
  </si>
  <si>
    <t>СЗ02/23-154//(12)19-210/000001-23 от 21.03.2023</t>
  </si>
  <si>
    <t>PRD.002.100020715_COM006001</t>
  </si>
  <si>
    <t>AGR.08.000299</t>
  </si>
  <si>
    <t>Договор №СИН.02.18-346 от 12.11.2018 года</t>
  </si>
  <si>
    <t>PRD.002.100020717_COM007001</t>
  </si>
  <si>
    <t>AGR.09.000149</t>
  </si>
  <si>
    <t>66 от 23.04.2015</t>
  </si>
  <si>
    <t>AGR.09.000372</t>
  </si>
  <si>
    <t>Договор задатка от 19.04.2019</t>
  </si>
  <si>
    <t>AGR.09.000426</t>
  </si>
  <si>
    <t>2991 от 03.06.2019</t>
  </si>
  <si>
    <t>AGR.09.001534</t>
  </si>
  <si>
    <t>3396 от 17.05.2022г.</t>
  </si>
  <si>
    <t>PRD.002.100020720_COM005001</t>
  </si>
  <si>
    <t>AGR.07.000222</t>
  </si>
  <si>
    <t>Дог №КН02/18-176 от 09.11.2018</t>
  </si>
  <si>
    <t>AGR.07.001597</t>
  </si>
  <si>
    <t>КН02/22-50 от 01.01.2022г</t>
  </si>
  <si>
    <t>PRD.002.100020720_COM010001</t>
  </si>
  <si>
    <t>AGR.14.000343</t>
  </si>
  <si>
    <t>Договор №НГПТ/21/24-03 от 24.03.2021</t>
  </si>
  <si>
    <t>AGR.14.000517</t>
  </si>
  <si>
    <t>Договор НГПТ-0108.2023 от 01.08.2023</t>
  </si>
  <si>
    <t>PRD.002.100020723_COM011001</t>
  </si>
  <si>
    <t>AGR.15.000630</t>
  </si>
  <si>
    <t>дс к СЗ04/18-13</t>
  </si>
  <si>
    <t>AGR.15.000729</t>
  </si>
  <si>
    <t>CЗ02/18-426 от 26.11.18г.</t>
  </si>
  <si>
    <t>AGR.15.000762</t>
  </si>
  <si>
    <t>Удалить</t>
  </si>
  <si>
    <t>PRD.002.100020725_COM011001</t>
  </si>
  <si>
    <t>AGR.15.000650</t>
  </si>
  <si>
    <t>Договор № СЗ02/18-419 об информационном и рекламном обслужив</t>
  </si>
  <si>
    <t>AGR.15.000651</t>
  </si>
  <si>
    <t>Договор на оказание услуг СЗ02/18-420 от 15.11.2018</t>
  </si>
  <si>
    <t>AGR.15.000757</t>
  </si>
  <si>
    <t>на оказание услуг № СЗ02/18-488 от 26.12.2018</t>
  </si>
  <si>
    <t>AGR.15.000758</t>
  </si>
  <si>
    <t>на оказание услуг № СЗ02/18-489 от 26.12.2018</t>
  </si>
  <si>
    <t>AGR.15.000960</t>
  </si>
  <si>
    <t>СЗ02/19-27 от 20.01.2019г.</t>
  </si>
  <si>
    <t>AGR.15.000961</t>
  </si>
  <si>
    <t>СЗ02/19-26 от 21.01.2019г.</t>
  </si>
  <si>
    <t>AGR.15.001143</t>
  </si>
  <si>
    <t>СЗ02/19-96 от 22.03.2019г.</t>
  </si>
  <si>
    <t>AGR.15.001458</t>
  </si>
  <si>
    <t>СЗ02/19-206 от 03.06.2019г.</t>
  </si>
  <si>
    <t>AGR.15.001460</t>
  </si>
  <si>
    <t>СЗ02/19-211 от 10.06.2019г.</t>
  </si>
  <si>
    <t>AGR.15.001461</t>
  </si>
  <si>
    <t>СЗ02/19-200 от 03.06.2019г.</t>
  </si>
  <si>
    <t>AGR.15.001552</t>
  </si>
  <si>
    <t>СЗ02/19-269 от 27.06.2019г.</t>
  </si>
  <si>
    <t>AGR.15.001764</t>
  </si>
  <si>
    <t>СЗ02/19-394 от 12.08.2019г.</t>
  </si>
  <si>
    <t>AGR.15.001793</t>
  </si>
  <si>
    <t>СЗ02-19-413 от 02.09.2019г</t>
  </si>
  <si>
    <t>AGR.15.002023</t>
  </si>
  <si>
    <t>СЗ02/19-516 от 16.10.2019г.</t>
  </si>
  <si>
    <t>AGR.15.002166</t>
  </si>
  <si>
    <t>СЗ02/19-578 от 18.11.2019г.</t>
  </si>
  <si>
    <t>AGR.15.002167</t>
  </si>
  <si>
    <t>СЗ02/19-540 от 01.11.2019г.</t>
  </si>
  <si>
    <t>AGR.15.002168</t>
  </si>
  <si>
    <t>СЗ02/19-541 от 01.11.2019г.</t>
  </si>
  <si>
    <t>AGR.15.002169</t>
  </si>
  <si>
    <t>СЗ02/19-542 от 01.11.2019г.</t>
  </si>
  <si>
    <t>AGR.15.003586</t>
  </si>
  <si>
    <t>_не использовать</t>
  </si>
  <si>
    <t>AGR.15.003809</t>
  </si>
  <si>
    <t>СЗ02/21-77 от 09.02.2021г.</t>
  </si>
  <si>
    <t>AGR.15.004176</t>
  </si>
  <si>
    <t>СЗ02/21-204 от 20.04.2021</t>
  </si>
  <si>
    <t>AGR.15.004313</t>
  </si>
  <si>
    <t>AGR.15.004893</t>
  </si>
  <si>
    <t>Договор №СЗ02/21-477 от 31.08.2021 г.</t>
  </si>
  <si>
    <t>AGR.15.004927</t>
  </si>
  <si>
    <t>СЗ02/21-481 от 07.09.2021</t>
  </si>
  <si>
    <t>AGR.15.004928</t>
  </si>
  <si>
    <t>СЗ02/21-480 от 07.09.2021</t>
  </si>
  <si>
    <t>AGR.15.004929</t>
  </si>
  <si>
    <t>СЗ02/21-484 от 07.09.2021</t>
  </si>
  <si>
    <t>AGR.15.004930</t>
  </si>
  <si>
    <t>СЗ02/21-482 от 07.09.2021</t>
  </si>
  <si>
    <t>AGR.15.005128</t>
  </si>
  <si>
    <t>СЗ02/21-575 от 25.10.2021</t>
  </si>
  <si>
    <t>AGR.15.005162</t>
  </si>
  <si>
    <t>СЗ02/21-577 от 25.10.2021</t>
  </si>
  <si>
    <t>AGR.15.005163</t>
  </si>
  <si>
    <t>СЗ02/21-576 от 25.10.2021</t>
  </si>
  <si>
    <t>AGR.15.005164</t>
  </si>
  <si>
    <t>СЗ02/21-574 от 25.10.2021</t>
  </si>
  <si>
    <t>AGR.15.005167</t>
  </si>
  <si>
    <t>СЗ02/21-573 от 25.10.2021</t>
  </si>
  <si>
    <t>AGR.15.005982</t>
  </si>
  <si>
    <t>СЗ02/22-216 от 20.04.2022</t>
  </si>
  <si>
    <t>AGR.15.005987</t>
  </si>
  <si>
    <t>СЗ02/22-229 от 22.04.2022</t>
  </si>
  <si>
    <t>AGR.15.005988</t>
  </si>
  <si>
    <t>СЗ02/22-232 от 22.04.2022</t>
  </si>
  <si>
    <t>AGR.15.005989</t>
  </si>
  <si>
    <t>СЗ02/22-230 от 22.04.2022</t>
  </si>
  <si>
    <t>AGR.15.005990</t>
  </si>
  <si>
    <t>СЗ02/22-233 от 22.04.2022</t>
  </si>
  <si>
    <t>AGR.15.005991</t>
  </si>
  <si>
    <t>СЗ02/22-231 от 22.04.2022</t>
  </si>
  <si>
    <t>AGR.15.006056</t>
  </si>
  <si>
    <t>СЗ02/22-276 от 11.05.2022</t>
  </si>
  <si>
    <t>AGR.15.006057</t>
  </si>
  <si>
    <t>СЗ02/22-275 от 11.05.2022</t>
  </si>
  <si>
    <t>AGR.15.006058</t>
  </si>
  <si>
    <t>СЗ02/22-274 от 11.05.2022</t>
  </si>
  <si>
    <t>AGR.15.006059</t>
  </si>
  <si>
    <t>СЗ02/22-277 от 11.05.2022</t>
  </si>
  <si>
    <t>AGR.15.006060</t>
  </si>
  <si>
    <t>СЗ02/22-278 от 11.05.2022</t>
  </si>
  <si>
    <t>AGR.15.006083</t>
  </si>
  <si>
    <t>СЗ02/22-298 от 17.05.2022</t>
  </si>
  <si>
    <t>AGR.15.006092</t>
  </si>
  <si>
    <t>Договор №СЗ02/22-312 от 17.05.2022</t>
  </si>
  <si>
    <t>AGR.15.006273</t>
  </si>
  <si>
    <t>СЗ02/22-370 от 11.07.2022</t>
  </si>
  <si>
    <t>AGR.15.006276</t>
  </si>
  <si>
    <t>СЗ02/22-371 от 11.07.2022</t>
  </si>
  <si>
    <t>AGR.15.006299</t>
  </si>
  <si>
    <t>СЗ02/22-388 от 15.07.2022</t>
  </si>
  <si>
    <t>AGR.15.006368</t>
  </si>
  <si>
    <t>СЗ02/22-432 от 08.08.2022</t>
  </si>
  <si>
    <t>AGR.15.006384</t>
  </si>
  <si>
    <t>СЗ02/22-468 от 11.08.2022</t>
  </si>
  <si>
    <t>AGR.15.006406</t>
  </si>
  <si>
    <t>СЗ02/22-466 от 15.08.2022</t>
  </si>
  <si>
    <t>AGR.15.006475</t>
  </si>
  <si>
    <t>СЗ02/22-519 от 29.08.2022</t>
  </si>
  <si>
    <t>AGR.15.006492</t>
  </si>
  <si>
    <t>СЗ02/22-508 от 02.09.2022</t>
  </si>
  <si>
    <t>AGR.15.006524</t>
  </si>
  <si>
    <t>СЗ02/22-521 от 05.09.2022</t>
  </si>
  <si>
    <t>AGR.15.006658</t>
  </si>
  <si>
    <t>СЗ02/22-580 от 14.10.2022</t>
  </si>
  <si>
    <t>AGR.15.006668</t>
  </si>
  <si>
    <t>СЗ02/22-579 от 14.10.2022</t>
  </si>
  <si>
    <t>AGR.15.006730</t>
  </si>
  <si>
    <t>СЗ02/22-639 от 08.11.2022</t>
  </si>
  <si>
    <t>AGR.15.006732</t>
  </si>
  <si>
    <t>СЗ02/22-643 от 08.11.2022</t>
  </si>
  <si>
    <t>AGR.15.006735</t>
  </si>
  <si>
    <t>СЗ02/22-640 от 08.11.2022</t>
  </si>
  <si>
    <t>AGR.15.006741</t>
  </si>
  <si>
    <t>AGR.15.006744</t>
  </si>
  <si>
    <t>СЗ02/22-642 от 08.11.2022</t>
  </si>
  <si>
    <t>AGR.15.006783</t>
  </si>
  <si>
    <t>СЗ02/22-721 от 28.11.2022</t>
  </si>
  <si>
    <t>AGR.15.006784</t>
  </si>
  <si>
    <t>СЗ02/22-726 от 30.11.2022</t>
  </si>
  <si>
    <t>AGR.15.006866</t>
  </si>
  <si>
    <t>СЗ02/22-753 от 12.12.2022</t>
  </si>
  <si>
    <t>AGR.15.006873</t>
  </si>
  <si>
    <t>СЗ02/22-739 от 09.12.2022</t>
  </si>
  <si>
    <t>AGR.15.006884</t>
  </si>
  <si>
    <t>СЗ02/22-742 от 08.12.2022</t>
  </si>
  <si>
    <t>AGR.15.007215</t>
  </si>
  <si>
    <t>СЗ02/23-152 от 03.04.2023</t>
  </si>
  <si>
    <t>AGR.15.007216</t>
  </si>
  <si>
    <t>СЗ02/23-157 от 31.03.2023</t>
  </si>
  <si>
    <t>AGR.15.007378</t>
  </si>
  <si>
    <t>СЗ02/23-272 от 25.05.2023</t>
  </si>
  <si>
    <t>AGR.15.007379</t>
  </si>
  <si>
    <t>СЗ02/23-265 от 22.05.2023</t>
  </si>
  <si>
    <t>AGR.15.007614</t>
  </si>
  <si>
    <t>СЗ02/23-392 от 28.07.2023</t>
  </si>
  <si>
    <t>AGR.15.007858</t>
  </si>
  <si>
    <t>СЗ02/23-498 от 09.10.2023</t>
  </si>
  <si>
    <t>AGR.15.007859</t>
  </si>
  <si>
    <t>СЗ02/23-501 от 09.10.2023</t>
  </si>
  <si>
    <t>AGR.15.008077</t>
  </si>
  <si>
    <t>СЗ02/23-689 от 12.12.2023</t>
  </si>
  <si>
    <t>AGR.15.008132</t>
  </si>
  <si>
    <t>СЗ02/23-728 от 28.12.2023</t>
  </si>
  <si>
    <t>PRD.002.100020727_COM011001</t>
  </si>
  <si>
    <t>AGR.15.000564</t>
  </si>
  <si>
    <t>Счет №0000000421/1610 от 06.11.2018</t>
  </si>
  <si>
    <t>PRD.002.100020728_COM011001</t>
  </si>
  <si>
    <t>AGR.15.000639</t>
  </si>
  <si>
    <t>Л/1811-4954/СЗ02/18-421 от 15.11.2018</t>
  </si>
  <si>
    <t>AGR.15.005241</t>
  </si>
  <si>
    <t>Л/2110-7348/СЗ02/21-626 от 01.12.2021</t>
  </si>
  <si>
    <t>PRD.002.100020729_COM001000</t>
  </si>
  <si>
    <t>AGR.01.000100</t>
  </si>
  <si>
    <t>НФ02/18-106 от 21.11.2018</t>
  </si>
  <si>
    <t>AGR.01.000961</t>
  </si>
  <si>
    <t>НФ02/21-82 от 12.10.2021</t>
  </si>
  <si>
    <t>AGR.01.001019</t>
  </si>
  <si>
    <t>НФ02/21-116 от 10.11.2021</t>
  </si>
  <si>
    <t>PRD.002.100020730_COM001000</t>
  </si>
  <si>
    <t>AGR.01.000094</t>
  </si>
  <si>
    <t>20/11-2018 от 23.11.2018</t>
  </si>
  <si>
    <t>AGR.01.000191</t>
  </si>
  <si>
    <t>04/02-2019//НФ02/19-18 от 14.02.2019</t>
  </si>
  <si>
    <t>AGR.01.000219</t>
  </si>
  <si>
    <t>Счет №17 от 27.03.2019</t>
  </si>
  <si>
    <t>AGR.01.000454</t>
  </si>
  <si>
    <t>16/11-2019 от 21.11.2019</t>
  </si>
  <si>
    <t>AGR.01.000458</t>
  </si>
  <si>
    <t>Счет №64 от 21.03.2019</t>
  </si>
  <si>
    <t>AGR.01.000677</t>
  </si>
  <si>
    <t>22/11-2020 от 26.11.2020</t>
  </si>
  <si>
    <t>PRD.002.100020733_COM011001</t>
  </si>
  <si>
    <t>AGR.15.000623</t>
  </si>
  <si>
    <t>СЗ02/18-423 от 21.11.2018г.</t>
  </si>
  <si>
    <t>PRD.002.100020734_COM001000</t>
  </si>
  <si>
    <t>AGR.01.000091</t>
  </si>
  <si>
    <t>AGR.01.000442</t>
  </si>
  <si>
    <t>Счет №61 от 13.11.2019</t>
  </si>
  <si>
    <t>AGR.01.000653</t>
  </si>
  <si>
    <t>Счет №36 от 12.11.2020</t>
  </si>
  <si>
    <t>PRD.002.100020735_COM001000</t>
  </si>
  <si>
    <t>AGR.01.000092</t>
  </si>
  <si>
    <t>НФ02/18-101 от 01.11.2018</t>
  </si>
  <si>
    <t>PRD.002.100020736_COM011001</t>
  </si>
  <si>
    <t>AGR.15.000755</t>
  </si>
  <si>
    <t>СЗ02/18-475 от 01.12.2018г.</t>
  </si>
  <si>
    <t>AGR.15.000772</t>
  </si>
  <si>
    <t>СЗ02/18-499 от 01.12.2018</t>
  </si>
  <si>
    <t>AGR.15.000804</t>
  </si>
  <si>
    <t>AGR.15.000867</t>
  </si>
  <si>
    <t>СЗ02/18-508 от 03.12.2018г.</t>
  </si>
  <si>
    <t>AGR.15.000947</t>
  </si>
  <si>
    <t>СЗ02/19-17 от 01.02.2019</t>
  </si>
  <si>
    <t>AGR.15.000948</t>
  </si>
  <si>
    <t>СЗ02/19-18 от 01.02.2019</t>
  </si>
  <si>
    <t>AGR.15.000954</t>
  </si>
  <si>
    <t>СЗ02/19-21 от 01.02.2019г.</t>
  </si>
  <si>
    <t>AGR.15.001156</t>
  </si>
  <si>
    <t>СЗ02/18-465 от 11.12.2018г.</t>
  </si>
  <si>
    <t>AGR.15.001447</t>
  </si>
  <si>
    <t>СЗ02/19-204 от 01.02.2019</t>
  </si>
  <si>
    <t>AGR.15.001896</t>
  </si>
  <si>
    <t>СЗ02/19-464 от 01.09.2019</t>
  </si>
  <si>
    <t>AGR.15.002013</t>
  </si>
  <si>
    <t>СЗ02/19-221 от 01.09.2019</t>
  </si>
  <si>
    <t>AGR.15.002015</t>
  </si>
  <si>
    <t>СЗ02/19-495 от 01.09.2019</t>
  </si>
  <si>
    <t>AGR.15.002069</t>
  </si>
  <si>
    <t>СЗ02/19-331 от 01.09.2019</t>
  </si>
  <si>
    <t>AGR.15.002111</t>
  </si>
  <si>
    <t>СЗ02/19-550 от 01.09.2019г.</t>
  </si>
  <si>
    <t>AGR.15.003593</t>
  </si>
  <si>
    <t>СЗ02/20-491 от 01.04.2020</t>
  </si>
  <si>
    <t>AGR.15.003653</t>
  </si>
  <si>
    <t>№СЗ02/20-536 от 01.04.2020</t>
  </si>
  <si>
    <t>AGR.15.003734</t>
  </si>
  <si>
    <t>СЗ02/20-536 от 01.04.2020</t>
  </si>
  <si>
    <t>AGR.15.003827</t>
  </si>
  <si>
    <t>СЗ02/19-17 от 01.02.2019 ДС №3</t>
  </si>
  <si>
    <t>AGR.15.003841</t>
  </si>
  <si>
    <t>СЗ02/18-508 от 03.12.2018 ДС№3</t>
  </si>
  <si>
    <t>AGR.15.003843</t>
  </si>
  <si>
    <t>СЗ02/19-18 от 01.02.2019 ДС №3</t>
  </si>
  <si>
    <t>AGR.15.003850</t>
  </si>
  <si>
    <t>СЗ02/20-491 от 01.04.2020 ДС №1</t>
  </si>
  <si>
    <t>AGR.15.003933</t>
  </si>
  <si>
    <t>СЗ02/21-91 от 01.02.2021г.</t>
  </si>
  <si>
    <t>AGR.15.004003</t>
  </si>
  <si>
    <t>СЗ02/18-499 от 01.12.2018 ДС№3</t>
  </si>
  <si>
    <t>AGR.15.004012</t>
  </si>
  <si>
    <t>СЗ02/19-204 от 01.02.2019 ДС№2</t>
  </si>
  <si>
    <t>AGR.15.004015</t>
  </si>
  <si>
    <t>СЗ02/19-495 от 01.09.2019 ДС№1</t>
  </si>
  <si>
    <t>AGR.15.004016</t>
  </si>
  <si>
    <t>СЗ02/19-550 от 01.09.2019 ДС№1</t>
  </si>
  <si>
    <t>AGR.15.004078</t>
  </si>
  <si>
    <t>СЗ02/20-536 от 01.04.2020 ДС №1</t>
  </si>
  <si>
    <t>AGR.15.004177</t>
  </si>
  <si>
    <t>СЗ02/21-216 от 01.03.2021</t>
  </si>
  <si>
    <t>AGR.15.004278</t>
  </si>
  <si>
    <t>Соглашение №СЗ02/20-451 от 11.11.2020 г.</t>
  </si>
  <si>
    <t>AGR.15.004295</t>
  </si>
  <si>
    <t>СЗ02/21-257 от 01.05.2021 г.</t>
  </si>
  <si>
    <t>AGR.15.004341</t>
  </si>
  <si>
    <t>СЗ02/19-221 от 01.09.2019 г. ДС№2</t>
  </si>
  <si>
    <t>AGR.15.004349</t>
  </si>
  <si>
    <t>СЗ02/19-331 от 01.09.2019 г. ДС№2</t>
  </si>
  <si>
    <t>AGR.15.004508</t>
  </si>
  <si>
    <t>СЗ02/19-550 от 01.09.2019 ДС№2</t>
  </si>
  <si>
    <t>AGR.15.004579</t>
  </si>
  <si>
    <t>СЗ02/19-464 от 01.09.2019 г. ДС №2</t>
  </si>
  <si>
    <t>AGR.15.004580</t>
  </si>
  <si>
    <t>не исп. СЗ02/19-204 от 01.02.2019 г. ДС №3</t>
  </si>
  <si>
    <t>AGR.15.004591</t>
  </si>
  <si>
    <t>СЗ02/19-204 от 01.02.2019 г. ДС №3</t>
  </si>
  <si>
    <t>AGR.15.004638</t>
  </si>
  <si>
    <t>СЗ02/19-495 от 01.09.2019 г. ДС№2</t>
  </si>
  <si>
    <t>AGR.15.004690</t>
  </si>
  <si>
    <t>Соглашение №СЗ02/21-301 от 31.05.2021</t>
  </si>
  <si>
    <t>AGR.15.004691</t>
  </si>
  <si>
    <t>Соглашение №СЗ02/21-302 от 31.05.2021</t>
  </si>
  <si>
    <t>AGR.15.004703</t>
  </si>
  <si>
    <t>Соглашение №СЗ02/21-351 от 23.06.2021</t>
  </si>
  <si>
    <t>AGR.15.004730</t>
  </si>
  <si>
    <t>Соглашение №СЗ02/21-344 от 17.06.2021</t>
  </si>
  <si>
    <t>AGR.15.004816</t>
  </si>
  <si>
    <t>Договор аренды части ЗУ СЗ02/21-216 от 01.03.2021</t>
  </si>
  <si>
    <t>AGR.15.004829</t>
  </si>
  <si>
    <t>СЗ02/21-216 от 01.03.2021 ДС№1</t>
  </si>
  <si>
    <t>AGR.15.004847</t>
  </si>
  <si>
    <t>СЗ02/19-464 от 01.09.2019 г. ДС №3</t>
  </si>
  <si>
    <t>AGR.15.004999</t>
  </si>
  <si>
    <t>Соглашение №СЗ02/21-514 от 15.09.2021</t>
  </si>
  <si>
    <t>AGR.15.005001</t>
  </si>
  <si>
    <t>Соглашение №СЗ/21-511 от 15.09.2021</t>
  </si>
  <si>
    <t>AGR.15.005108</t>
  </si>
  <si>
    <t>СЗ02/18-475 от 01.12.2018г. ДС №4</t>
  </si>
  <si>
    <t>AGR.15.005234</t>
  </si>
  <si>
    <t>СЗ02/21-629 от 01.09.2021 г.</t>
  </si>
  <si>
    <t>AGR.15.005245</t>
  </si>
  <si>
    <t>СЗ02/21-625 от 01.10.2021г.</t>
  </si>
  <si>
    <t>AGR.15.005356</t>
  </si>
  <si>
    <t>СЗ02/21-676 от 08.11.2021г.</t>
  </si>
  <si>
    <t>AGR.15.005373</t>
  </si>
  <si>
    <t>Соглашение №СЗ02/21-590 от 26.10.2021</t>
  </si>
  <si>
    <t>AGR.15.005397</t>
  </si>
  <si>
    <t>СЗ02/21-685 от 01.11.2021г.</t>
  </si>
  <si>
    <t>AGR.15.005521</t>
  </si>
  <si>
    <t>Соглашение СЗ02/21-706 от 17.12.2021</t>
  </si>
  <si>
    <t>AGR.15.005523</t>
  </si>
  <si>
    <t>Соглашение №СЗ02/21-701 от 16.12.2021</t>
  </si>
  <si>
    <t>AGR.15.005749</t>
  </si>
  <si>
    <t>СЗ02/22-60 от 01.01.2022</t>
  </si>
  <si>
    <t>AGR.15.005797</t>
  </si>
  <si>
    <t>СЗ02/22-128 от 01.02.2022</t>
  </si>
  <si>
    <t>AGR.15.006210</t>
  </si>
  <si>
    <t>СЗ02/22-323 от 01.05.2022</t>
  </si>
  <si>
    <t>AGR.15.006262</t>
  </si>
  <si>
    <t>СЗ02/22-378 от 01.01.2022</t>
  </si>
  <si>
    <t>AGR.15.006472</t>
  </si>
  <si>
    <t>Соглашение о рекультивации СЗ02/22-507 от 30.08.2022</t>
  </si>
  <si>
    <t>AGR.15.006493</t>
  </si>
  <si>
    <t>Соглашение о рекультивации СЗ02/22-415 от 29.07.2022</t>
  </si>
  <si>
    <t>AGR.15.006526</t>
  </si>
  <si>
    <t>СЗ02/22-512 от 27.08.2022</t>
  </si>
  <si>
    <t>AGR.15.006566</t>
  </si>
  <si>
    <t>СЗ02/22-552 от 01.03.2022</t>
  </si>
  <si>
    <t>AGR.15.006603</t>
  </si>
  <si>
    <t>Соглашение о возмещении по рекультивации СЗ02/22-533 от 13.0</t>
  </si>
  <si>
    <t>AGR.15.006604</t>
  </si>
  <si>
    <t>Соглашение о возмещении по рекультивации СЗ02/22-539 от 14.0</t>
  </si>
  <si>
    <t>AGR.15.006864</t>
  </si>
  <si>
    <t>СЗ02/22-671 от 01.09.2022</t>
  </si>
  <si>
    <t>AGR.15.007277</t>
  </si>
  <si>
    <t>Соглашение о возмещении по рекультивации СЗ02/23-166 от 04.0</t>
  </si>
  <si>
    <t>AGR.15.007278</t>
  </si>
  <si>
    <t>Соглашение о возмещении по рекультивации СЗ02/23-162 от 04.0</t>
  </si>
  <si>
    <t>AGR.15.007310</t>
  </si>
  <si>
    <t>Соглашение о возмещении по рекультивации СЗ02/23-200 от 20.0</t>
  </si>
  <si>
    <t>AGR.15.007394</t>
  </si>
  <si>
    <t>Соглашение о возмещении по рекультивации СЗ02/23-268 от 23.0</t>
  </si>
  <si>
    <t>AGR.15.007414</t>
  </si>
  <si>
    <t>СЗ02/23-262 от 01.05.2023</t>
  </si>
  <si>
    <t>AGR.15.007464</t>
  </si>
  <si>
    <t>СЗ02/23-251 от 01.06.2023</t>
  </si>
  <si>
    <t>AGR.15.007473</t>
  </si>
  <si>
    <t>Соглашение о возмещении по рекультивации СЗ02/23-295 от 08.0</t>
  </si>
  <si>
    <t>AGR.15.007554</t>
  </si>
  <si>
    <t>Соглашение о возмещении по рекультивации СЗ02/23-338 от 29.0</t>
  </si>
  <si>
    <t>AGR.15.007601</t>
  </si>
  <si>
    <t>СЗ02/23-347 от 01.07.2023</t>
  </si>
  <si>
    <t>AGR.15.007682</t>
  </si>
  <si>
    <t>Соглашение о возмещении по рекультивации СЗ02/23-339 от 29.0</t>
  </si>
  <si>
    <t>AGR.15.007909</t>
  </si>
  <si>
    <t>Соглашение о возмещении по рекультивации СЗ02/23-515 от 04.1</t>
  </si>
  <si>
    <t>AGR.15.007999</t>
  </si>
  <si>
    <t>СЗ02/23-600 от 01.12.2023</t>
  </si>
  <si>
    <t>AGR.15.008000</t>
  </si>
  <si>
    <t>Соглашение о возмещении по рекультивации СЗ02/23-595 от 08.1</t>
  </si>
  <si>
    <t>AGR.15.008001</t>
  </si>
  <si>
    <t>Соглашение о возмещении по рекультивации СЗ02/23-597 от 08.1</t>
  </si>
  <si>
    <t>AGR.15.008085</t>
  </si>
  <si>
    <t>Соглашение о возмещении по рекультивации СЗ02/23-633 от 21.1</t>
  </si>
  <si>
    <t>PRD.002.100020739_COM011001</t>
  </si>
  <si>
    <t>AGR.15.000594</t>
  </si>
  <si>
    <t>счет№СВ001913 от 23.08.2018</t>
  </si>
  <si>
    <t>AGR.15.001166</t>
  </si>
  <si>
    <t>Счет №СВ002013 о т15.03.2019г</t>
  </si>
  <si>
    <t>AGR.15.006001</t>
  </si>
  <si>
    <t>Счет №СВ002519 от 05.04.2022</t>
  </si>
  <si>
    <t>AGR.15.006176</t>
  </si>
  <si>
    <t>AGR.15.007798</t>
  </si>
  <si>
    <t>Счет №СВ002768 от 20.09.2023</t>
  </si>
  <si>
    <t>AGR.15.007801</t>
  </si>
  <si>
    <t>Счет № СВ002769 от 20.09.2023</t>
  </si>
  <si>
    <t>PRD.002.100020741_COM011001</t>
  </si>
  <si>
    <t>AGR.15.000666</t>
  </si>
  <si>
    <t>Договор №СЗ02/18-431 от 29.11.2018г.</t>
  </si>
  <si>
    <t>AGR.15.001405</t>
  </si>
  <si>
    <t>Договор поставки № СЗ02/19-217 от 11.06.2019г.</t>
  </si>
  <si>
    <t>PRD.002.100020742_COM005001</t>
  </si>
  <si>
    <t>AGR.07.000199</t>
  </si>
  <si>
    <t>КН02/18-182 от 15.11.2018</t>
  </si>
  <si>
    <t>PRD.002.100020744_COM007001</t>
  </si>
  <si>
    <t>AGR.09.000154</t>
  </si>
  <si>
    <t>УНС02/18-225 от 22.10.2018</t>
  </si>
  <si>
    <t>PRD.002.100020745_COM006001</t>
  </si>
  <si>
    <t>AGR.08.002895</t>
  </si>
  <si>
    <t>СИН.02.23-100 от 22.03.2023</t>
  </si>
  <si>
    <t>AGR.08.002967</t>
  </si>
  <si>
    <t>СИН.02.23-147 от 29.05.2023</t>
  </si>
  <si>
    <t>PRD.002.100020749_COM011001</t>
  </si>
  <si>
    <t>AGR.15.000664</t>
  </si>
  <si>
    <t>PRD.002.100020751_COM007001</t>
  </si>
  <si>
    <t>AGR.09.000164</t>
  </si>
  <si>
    <t>УНС02/18-253 от 23.11.2018</t>
  </si>
  <si>
    <t>PRD.002.100020752_COM006001</t>
  </si>
  <si>
    <t>AGR.08.000380</t>
  </si>
  <si>
    <t>СИН.02.18-358 от 19.11.2018г.</t>
  </si>
  <si>
    <t>AGR.08.000600</t>
  </si>
  <si>
    <t>18-2019-СИН.02.19-117 от 09.04.19</t>
  </si>
  <si>
    <t>PRD.002.100020753_COM006001</t>
  </si>
  <si>
    <t>AGR.08.000308</t>
  </si>
  <si>
    <t>СИН.02.18-357 от 16.11.2018 г.</t>
  </si>
  <si>
    <t>AGR.08.002156</t>
  </si>
  <si>
    <t>СИН.02.21-279 от 01.11.2021</t>
  </si>
  <si>
    <t>PRD.002.100020755_COM011001</t>
  </si>
  <si>
    <t>AGR.15.000721</t>
  </si>
  <si>
    <t>завление</t>
  </si>
  <si>
    <t>PRD.002.100020756_COM010001</t>
  </si>
  <si>
    <t>AGR.14.000165</t>
  </si>
  <si>
    <t>PRD.002.100020757_COM005001</t>
  </si>
  <si>
    <t>AGR.07.001039</t>
  </si>
  <si>
    <t>КН06/20-122 от 04.06.2020</t>
  </si>
  <si>
    <t>PRD.002.100020757_COM006001</t>
  </si>
  <si>
    <t>AGR.08.001424</t>
  </si>
  <si>
    <t>Счет №1600014505 от 03.06.2020г.</t>
  </si>
  <si>
    <t>AGR.08.001498</t>
  </si>
  <si>
    <t>Счет №40100568249 от 10.08.2020</t>
  </si>
  <si>
    <t>AGR.10.004479</t>
  </si>
  <si>
    <t>Договор № GPL1-T01-0001596494/2024211 от 01.01.2024</t>
  </si>
  <si>
    <t>PRD.002.100020757_COM009001</t>
  </si>
  <si>
    <t>AGR.13.002071</t>
  </si>
  <si>
    <t>PRD.002.100020757_COM011001</t>
  </si>
  <si>
    <t>AGR.15.001180</t>
  </si>
  <si>
    <t>Счет на оплату 0055534644 от 2 апреля 2019</t>
  </si>
  <si>
    <t>PRD.002.100020757_COM014001</t>
  </si>
  <si>
    <t>AGR.30.000112</t>
  </si>
  <si>
    <t>Генеральный договор транспортной экспедиции № GPL1-T01-00010</t>
  </si>
  <si>
    <t>AGR.30.000796</t>
  </si>
  <si>
    <t>Генеральный договор транспортной экспедиции №GPL1-T01-000107</t>
  </si>
  <si>
    <t>AGR.30.001103</t>
  </si>
  <si>
    <t>AGR.30.001396</t>
  </si>
  <si>
    <t>PRD.002.100020758_COM005001</t>
  </si>
  <si>
    <t>AGR.07.000211</t>
  </si>
  <si>
    <t>Дог. №КН06/18-178 от 14.11.18</t>
  </si>
  <si>
    <t>PRD.002.100020759_COM005001</t>
  </si>
  <si>
    <t>AGR.07.000201</t>
  </si>
  <si>
    <t>КН02/18-183 от 15.11.2018</t>
  </si>
  <si>
    <t>PRD.002.100020760_COM011001</t>
  </si>
  <si>
    <t>AGR.15.000720</t>
  </si>
  <si>
    <t>СЗ02/18-449 от 03.12.2018г.</t>
  </si>
  <si>
    <t>AGR.15.006091</t>
  </si>
  <si>
    <t>Договор №СЗ02/22-305 от 24.05.2022</t>
  </si>
  <si>
    <t>AGR.15.007629</t>
  </si>
  <si>
    <t>СЗ02/23-398 от 31.07.2023</t>
  </si>
  <si>
    <t>PRD.002.100020761_COM007001</t>
  </si>
  <si>
    <t>AGR.09.000205</t>
  </si>
  <si>
    <t>№ 2 от 27.07.2007</t>
  </si>
  <si>
    <t>AGR.09.000206</t>
  </si>
  <si>
    <t>№ 3 от 01.07.2009</t>
  </si>
  <si>
    <t>AGR.09.000346</t>
  </si>
  <si>
    <t>Заявление вх. №УНС-640 от 29.03.2019</t>
  </si>
  <si>
    <t>PRD.002.100020767_COM007001</t>
  </si>
  <si>
    <t>AGR.09.000208</t>
  </si>
  <si>
    <t>УНС02/18-254 от 04.12.2018</t>
  </si>
  <si>
    <t>PRD.002.100020771_COM006001</t>
  </si>
  <si>
    <t>AGR.08.000293</t>
  </si>
  <si>
    <t>Договор №СИН.02.18-375 от 23.11.2018 года</t>
  </si>
  <si>
    <t>PRD.002.100020772_COM006001</t>
  </si>
  <si>
    <t>AGR.08.000289</t>
  </si>
  <si>
    <t>PRD.002.100020773_COM006001</t>
  </si>
  <si>
    <t>AGR.08.000355</t>
  </si>
  <si>
    <t>СИН.02.18-363 от 23.11.2018</t>
  </si>
  <si>
    <t>PRD.002.100020774_COM001000</t>
  </si>
  <si>
    <t>AGR.01.000336</t>
  </si>
  <si>
    <t>НФ02/19-81 от 01.10.2019</t>
  </si>
  <si>
    <t>AGR.01.000337</t>
  </si>
  <si>
    <t>ГКФР-3920//НФ02/19-82 от 04.09.2019</t>
  </si>
  <si>
    <t>AGR.01.000361</t>
  </si>
  <si>
    <t>ГКФР-4086//НФ02/19-90 от 27.09.2019</t>
  </si>
  <si>
    <t>AGR.01.000401</t>
  </si>
  <si>
    <t>ГКФР-4279 от 18.10.2019</t>
  </si>
  <si>
    <t>AGR.01.000606</t>
  </si>
  <si>
    <t>ГКФР-5897//НФ02/20-41 от 07.04.2020</t>
  </si>
  <si>
    <t>AGR.01.000641</t>
  </si>
  <si>
    <t>ГКФР-7412 от 15.10.2020</t>
  </si>
  <si>
    <t>AGR.01.000661</t>
  </si>
  <si>
    <t>№ГКФР-7629 от 16.11.2020</t>
  </si>
  <si>
    <t>AGR.01.000753</t>
  </si>
  <si>
    <t>№ГКФР-8368 от 09.02.2021</t>
  </si>
  <si>
    <t>PRD.002.100020774_COM002019</t>
  </si>
  <si>
    <t>AGR.03.000031</t>
  </si>
  <si>
    <t>договор на поставку №ГКФР-4537 (Д02981900)</t>
  </si>
  <si>
    <t>AGR.03.000332</t>
  </si>
  <si>
    <t>ДОГОВОР НА ПОСТАВКУ №ГКФР-7501 от 16.12.2020 г.</t>
  </si>
  <si>
    <t>PRD.002.100020774_COM005001</t>
  </si>
  <si>
    <t>AGR.07.000669</t>
  </si>
  <si>
    <t>Дог №ГКФР-4540//КН06/19-292 от 02.12.19</t>
  </si>
  <si>
    <t>AGR.07.001167</t>
  </si>
  <si>
    <t>ГКФР-7498//КН06/20-201 от 30.11.20</t>
  </si>
  <si>
    <t>PRD.002.100020774_COM006001</t>
  </si>
  <si>
    <t>AGR.08.000480</t>
  </si>
  <si>
    <t>№ СИН.02.19-41 от 14.02.2019</t>
  </si>
  <si>
    <t>AGR.08.000973</t>
  </si>
  <si>
    <t>№ГКФР-4536//СИН.02.19-405 от 19.11.2019г.</t>
  </si>
  <si>
    <t>AGR.08.001637</t>
  </si>
  <si>
    <t>№ГКФР-7502//СИН.02.20-282 от 27.10.2020г.</t>
  </si>
  <si>
    <t>PRD.002.100020774_COM007001</t>
  </si>
  <si>
    <t>AGR.09.000641</t>
  </si>
  <si>
    <t>УНС02/19-268 от 23.12.2019</t>
  </si>
  <si>
    <t>AGR.09.001003</t>
  </si>
  <si>
    <t>УНС02/20-142 от 20.11.2020</t>
  </si>
  <si>
    <t>PRD.002.100020774_COM009001</t>
  </si>
  <si>
    <t>AGR.13.000723</t>
  </si>
  <si>
    <t>Договор ГКФР-4541</t>
  </si>
  <si>
    <t>AGR.13.001142</t>
  </si>
  <si>
    <t>ГКФР-7497 от 18.12.2020</t>
  </si>
  <si>
    <t>PRD.002.100020774_COM010001</t>
  </si>
  <si>
    <t>AGR.14.000183</t>
  </si>
  <si>
    <t>Договор №ГКФР-4543 от 19.11.2019</t>
  </si>
  <si>
    <t>AGR.14.000308</t>
  </si>
  <si>
    <t>Договор № ГКФР-7495 от 27.10.2020</t>
  </si>
  <si>
    <t>PRD.002.100020774_COM011001</t>
  </si>
  <si>
    <t>AGR.15.000655</t>
  </si>
  <si>
    <t>ГКФР-004715/СЗ02/18-429 от 22.11.2018г.</t>
  </si>
  <si>
    <t>AGR.15.001158</t>
  </si>
  <si>
    <t>ГКФР-005639/СЗ02/19-108 от 03.04.2019г.</t>
  </si>
  <si>
    <t>AGR.15.002238</t>
  </si>
  <si>
    <t>ГКФР-4539/СЗ02/19-598 от 19.11.2019г.</t>
  </si>
  <si>
    <t>AGR.15.003525</t>
  </si>
  <si>
    <t>ГКФР-7499//СЗ02/20-470 от 27.10.2020г.</t>
  </si>
  <si>
    <t>PRD.002.100020775_COM007001</t>
  </si>
  <si>
    <t>AGR.09.000163</t>
  </si>
  <si>
    <t>УНС02/16-235 от 30.12.2016</t>
  </si>
  <si>
    <t>AGR.09.000198</t>
  </si>
  <si>
    <t>УНС02/18-273 от 01.01.2019</t>
  </si>
  <si>
    <t>AGR.09.000640</t>
  </si>
  <si>
    <t>УНС02/19-291 от 09.01.2020</t>
  </si>
  <si>
    <t>AGR.09.001029</t>
  </si>
  <si>
    <t>УНС02/21-1 от 01.01.2021</t>
  </si>
  <si>
    <t>AGR.09.001257</t>
  </si>
  <si>
    <t>УНС02/22-1 от 01.01.2022</t>
  </si>
  <si>
    <t>AGR.09.001555</t>
  </si>
  <si>
    <t>УНС02/23-1 от 01.01.2023</t>
  </si>
  <si>
    <t>AGR.09.001785</t>
  </si>
  <si>
    <t>УНС02/23-117 от 25.08.2023</t>
  </si>
  <si>
    <t>PRD.002.100020778_COM011001</t>
  </si>
  <si>
    <t>AGR.15.002960</t>
  </si>
  <si>
    <t>PRD.002.100020779_COM011001</t>
  </si>
  <si>
    <t>AGR.15.000637</t>
  </si>
  <si>
    <t>Счет №47 от 21.11.2018 г.</t>
  </si>
  <si>
    <t>AGR.15.002411</t>
  </si>
  <si>
    <t>Счет №3 от 24.01.2020</t>
  </si>
  <si>
    <t>AGR.15.002533</t>
  </si>
  <si>
    <t>СЗ02/20-66 от 03.02.2020 г.</t>
  </si>
  <si>
    <t>PRD.002.100020782_COM011001</t>
  </si>
  <si>
    <t>AGR.15.000658</t>
  </si>
  <si>
    <t>PRD.002.100020784_COM004001</t>
  </si>
  <si>
    <t>AGR.06.000083</t>
  </si>
  <si>
    <t>PRD.002.100020786_COM011001</t>
  </si>
  <si>
    <t>AGR.15.000659</t>
  </si>
  <si>
    <t>PRD.002.100020787_COM009001</t>
  </si>
  <si>
    <t>AGR.13.000216</t>
  </si>
  <si>
    <t>197 от 01.09.12г. (услуги местной тел.связи)</t>
  </si>
  <si>
    <t>AGR.13.000225</t>
  </si>
  <si>
    <t>201112.1556/ВЛО от 20.12.2011 (услуги Интернет)</t>
  </si>
  <si>
    <t>PRD.002.100020793_COM009001</t>
  </si>
  <si>
    <t>AGR.13.000207</t>
  </si>
  <si>
    <t>Договор поставки №184/18-в от 21.11.2018</t>
  </si>
  <si>
    <t>PRD.002.100020795_COM006001</t>
  </si>
  <si>
    <t>AGR.08.000352</t>
  </si>
  <si>
    <t>AGR.08.000370</t>
  </si>
  <si>
    <t>AGR.08.000519</t>
  </si>
  <si>
    <t>AGR.08.000691</t>
  </si>
  <si>
    <t>PRD.002.100020796_COM009001</t>
  </si>
  <si>
    <t>AGR.13.000210</t>
  </si>
  <si>
    <t>AGR.13.000401</t>
  </si>
  <si>
    <t>Договор поставки №8/2019 от 16.01.2019 г.</t>
  </si>
  <si>
    <t>AGR.13.000844</t>
  </si>
  <si>
    <t>Договор поставки №СИБ188/19-в от 21.11.2019</t>
  </si>
  <si>
    <t>AGR.13.001159</t>
  </si>
  <si>
    <t>Договор поставки № СИБ187/20-в от 26.11.2020</t>
  </si>
  <si>
    <t>AGR.13.001414</t>
  </si>
  <si>
    <t>Договор поставки №СИБ126/21-в от 01.09.2021</t>
  </si>
  <si>
    <t>AGR.13.001854</t>
  </si>
  <si>
    <t>Договор №СИБ120/22-в от 29.09.2022</t>
  </si>
  <si>
    <t>AGR.13.002139</t>
  </si>
  <si>
    <t>Договор №СИБ167/23-в от 22.11.2023</t>
  </si>
  <si>
    <t>PRD.002.100020797_COM006001</t>
  </si>
  <si>
    <t>AGR.08.000511</t>
  </si>
  <si>
    <t>СИН.02.18-378 от 04.12.2018г.</t>
  </si>
  <si>
    <t>AGR.08.001157</t>
  </si>
  <si>
    <t>СИН.02.19-435 от 02.12.2019г.</t>
  </si>
  <si>
    <t>AGR.08.001813</t>
  </si>
  <si>
    <t>СИН.02.20-278 от 16.11.2020г.</t>
  </si>
  <si>
    <t>AGR.08.002871</t>
  </si>
  <si>
    <t>СИН.02.22-396 от 08.12.2022г.</t>
  </si>
  <si>
    <t>PRD.002.100020798_COM011001</t>
  </si>
  <si>
    <t>AGR.15.000667</t>
  </si>
  <si>
    <t>Счет № 127 от 29.11.2018г.</t>
  </si>
  <si>
    <t>AGR.15.000909</t>
  </si>
  <si>
    <t>Счет № 7 от 04.02.2019г.</t>
  </si>
  <si>
    <t>PRD.002.100020800_COM011001</t>
  </si>
  <si>
    <t>AGR.15.000753</t>
  </si>
  <si>
    <t>СЗ02/18-470 от 09.11.2018 г</t>
  </si>
  <si>
    <t>PRD.002.100020802_COM006001</t>
  </si>
  <si>
    <t>AGR.08.000398</t>
  </si>
  <si>
    <t>СИН.02.18-387 от 06.12.2018г.</t>
  </si>
  <si>
    <t>PRD.002.100020803_COM007001</t>
  </si>
  <si>
    <t>AGR.09.000189</t>
  </si>
  <si>
    <t>УНС02/18-267 от 06.12.2018</t>
  </si>
  <si>
    <t>AGR.09.001623</t>
  </si>
  <si>
    <t>УНС02/22-256 от 26.12.2022</t>
  </si>
  <si>
    <t>AGR.09.001624</t>
  </si>
  <si>
    <t>PRD.002.100020804_COM010001</t>
  </si>
  <si>
    <t>AGR.14.000229</t>
  </si>
  <si>
    <t>PRD.002.100020805_COM011001</t>
  </si>
  <si>
    <t>AGR.15.000751</t>
  </si>
  <si>
    <t>СЗ02/18-471 от 15.11.2018</t>
  </si>
  <si>
    <t>AGR.15.001736</t>
  </si>
  <si>
    <t>№АО0002539/СЗ02/19-336 от 09.07.2019</t>
  </si>
  <si>
    <t>PRD.002.100020806_COM007001</t>
  </si>
  <si>
    <t>AGR.09.000249</t>
  </si>
  <si>
    <t>УНС02/18-272 от 30.11.2018</t>
  </si>
  <si>
    <t>PRD.002.100020808_COM006001</t>
  </si>
  <si>
    <t>AGR.08.000356</t>
  </si>
  <si>
    <t>СИН.02.18-385 от 03.12.2018</t>
  </si>
  <si>
    <t>AGR.08.001146</t>
  </si>
  <si>
    <t>№СИН.02.20-53 от 20.02.2020г.</t>
  </si>
  <si>
    <t>AGR.08.002234</t>
  </si>
  <si>
    <t>СИН.02.21-300 от 24.11.2021г.</t>
  </si>
  <si>
    <t>AGR.08.003078</t>
  </si>
  <si>
    <t>СИН.02.23-280 от 12.10.2023</t>
  </si>
  <si>
    <t>PRD.002.100020809_COM004001</t>
  </si>
  <si>
    <t>AGR.06.000088</t>
  </si>
  <si>
    <t>Договор №ННГ02/18-78 от 25.09.2018</t>
  </si>
  <si>
    <t>PRD.002.100020814_COM011001</t>
  </si>
  <si>
    <t>AGR.15.000678</t>
  </si>
  <si>
    <t>Счет № 35688 от 04.12.2018г.</t>
  </si>
  <si>
    <t>PRD.002.100020818_COM011001</t>
  </si>
  <si>
    <t>AGR.15.000727</t>
  </si>
  <si>
    <t>Договор поставки товара № СЗ02-18-466 от 19.12.2018г.</t>
  </si>
  <si>
    <t>PRD.002.100020819_COM002019</t>
  </si>
  <si>
    <t>AGR.03.000079</t>
  </si>
  <si>
    <t>№ 279 (Д01101800)</t>
  </si>
  <si>
    <t>PRD.002.100020820_COM001000</t>
  </si>
  <si>
    <t>AGR.01.000128</t>
  </si>
  <si>
    <t>НФ02/18-119 от 10.12.2018</t>
  </si>
  <si>
    <t>AGR.01.001045</t>
  </si>
  <si>
    <t>НФ02/21-125 от 24.11.2021</t>
  </si>
  <si>
    <t>PRD.002.100020821_COM004001</t>
  </si>
  <si>
    <t>AGR.06.000089</t>
  </si>
  <si>
    <t>Договор №ННГ02/18-100 от 29.11.2018</t>
  </si>
  <si>
    <t>PRD.002.100020822_COM004001</t>
  </si>
  <si>
    <t>AGR.06.000112</t>
  </si>
  <si>
    <t>Договор №ННГ02/18-82 от 14.09.2018</t>
  </si>
  <si>
    <t>AGR.06.000207</t>
  </si>
  <si>
    <t>Договор №ННГ02/18-99 от 29.11.2018</t>
  </si>
  <si>
    <t>AGR.06.000865</t>
  </si>
  <si>
    <t>Договор №ННГ76/21-в от 09.11.2021</t>
  </si>
  <si>
    <t>PRD.002.100020822_COM009001</t>
  </si>
  <si>
    <t>AGR.13.000235</t>
  </si>
  <si>
    <t>Договор №189/18 от 26.11.2018</t>
  </si>
  <si>
    <t>AGR.13.000525</t>
  </si>
  <si>
    <t>Договор №035 СИБ83/19-в от 23.05.2019</t>
  </si>
  <si>
    <t>AGR.13.000663</t>
  </si>
  <si>
    <t>Договор № СИБ5/19-в от 21.01.2019</t>
  </si>
  <si>
    <t>AGR.13.001684</t>
  </si>
  <si>
    <t>Договор №СИБ207/21-в от 14.12.2021</t>
  </si>
  <si>
    <t>PRD.002.100020823_COM007001</t>
  </si>
  <si>
    <t>AGR.09.000201</t>
  </si>
  <si>
    <t>УНС02/18-275 от 07.12.2018</t>
  </si>
  <si>
    <t>PRD.002.100020826_COM005001</t>
  </si>
  <si>
    <t>AGR.07.000216</t>
  </si>
  <si>
    <t>Дог. №КН06/18-63 от 16.04.2018</t>
  </si>
  <si>
    <t>PRD.002.100020828_COM007001</t>
  </si>
  <si>
    <t>AGR.09.000185</t>
  </si>
  <si>
    <t>УНС02/18-218 от 15.10.2018</t>
  </si>
  <si>
    <t>AGR.09.000551</t>
  </si>
  <si>
    <t>УНС02/19-187 от 19.08.2019</t>
  </si>
  <si>
    <t>AGR.09.000934</t>
  </si>
  <si>
    <t>УНС02/20-101 от 07.09.2020</t>
  </si>
  <si>
    <t>AGR.09.001212</t>
  </si>
  <si>
    <t>УНС02/21-116 от 10.09.2021</t>
  </si>
  <si>
    <t>AGR.09.001499</t>
  </si>
  <si>
    <t>УНС02/22-176 от 20.09.2022</t>
  </si>
  <si>
    <t>AGR.09.001840</t>
  </si>
  <si>
    <t>УНС02/23-138 от 27.09.2023</t>
  </si>
  <si>
    <t>AGR.09.001930</t>
  </si>
  <si>
    <t>УНС02/24-3 от 22.01.2024</t>
  </si>
  <si>
    <t>PRD.002.100020829_COM006001</t>
  </si>
  <si>
    <t>AGR.08.000407</t>
  </si>
  <si>
    <t>СИН.02.18-392 от 11.12.2018г.</t>
  </si>
  <si>
    <t>PRD.002.100020831_COM005001</t>
  </si>
  <si>
    <t>AGR.07.000219</t>
  </si>
  <si>
    <t>п №1915 ОТ 06.11.18</t>
  </si>
  <si>
    <t>AGR.07.000235</t>
  </si>
  <si>
    <t>Договор № КН01/18-191</t>
  </si>
  <si>
    <t>AGR.07.000236</t>
  </si>
  <si>
    <t>Договор № 01/18-191</t>
  </si>
  <si>
    <t>AGR.07.000237</t>
  </si>
  <si>
    <t>AGR.07.000293</t>
  </si>
  <si>
    <t>Договор № КН06/19-74 от 01.01.19</t>
  </si>
  <si>
    <t>AGR.07.000765</t>
  </si>
  <si>
    <t>КН06/20-25 от 01.01.2020</t>
  </si>
  <si>
    <t>AGR.07.001242</t>
  </si>
  <si>
    <t>КН06/21-62 от 01.01.2021</t>
  </si>
  <si>
    <t>PRD.002.100020832_COM001000</t>
  </si>
  <si>
    <t>AGR.01.000130</t>
  </si>
  <si>
    <t>НФ02/18-121//7296/К07318 от 10.12.2018</t>
  </si>
  <si>
    <t>AGR.01.000264</t>
  </si>
  <si>
    <t>НФ02/19-51// 23261/С06369 от 20.06.2019</t>
  </si>
  <si>
    <t>AGR.01.000332</t>
  </si>
  <si>
    <t>28149/КО64177//НФ02/19-80 от 09.09.2019</t>
  </si>
  <si>
    <t>AGR.01.001117</t>
  </si>
  <si>
    <t>95962/ С029084 от 17.01.2022</t>
  </si>
  <si>
    <t>AGR.01.001595</t>
  </si>
  <si>
    <t>PRD.002.100020832_COM011001</t>
  </si>
  <si>
    <t>AGR.15.001735</t>
  </si>
  <si>
    <t>26394/К104100/СЗ02/19-371 от 16.08.2019г.</t>
  </si>
  <si>
    <t>AGR.15.001937</t>
  </si>
  <si>
    <t>PRD.002.100020833_COM007001</t>
  </si>
  <si>
    <t>AGR.09.000186</t>
  </si>
  <si>
    <t>УНС02/18-224 от 25.10.2018</t>
  </si>
  <si>
    <t>AGR.09.000549</t>
  </si>
  <si>
    <t>УНС02/19-195 от 27.08.2019</t>
  </si>
  <si>
    <t>AGR.09.000942</t>
  </si>
  <si>
    <t>УНС02/20-107 от 08.09.2020</t>
  </si>
  <si>
    <t>AGR.09.001210</t>
  </si>
  <si>
    <t>УНС02/21-115 от 27.08.2021</t>
  </si>
  <si>
    <t>AGR.09.001457</t>
  </si>
  <si>
    <t>УНС02/22-109 от 01.07.2022</t>
  </si>
  <si>
    <t>AGR.09.001650</t>
  </si>
  <si>
    <t>УНС02/23-12 от 09.02.2023</t>
  </si>
  <si>
    <t>PRD.002.100020834_COM010001</t>
  </si>
  <si>
    <t>AGR.14.000060</t>
  </si>
  <si>
    <t>PRD.002.100020835_COM007001</t>
  </si>
  <si>
    <t>AGR.09.000187</t>
  </si>
  <si>
    <t>УНС02/18-236 от 22.10.2018</t>
  </si>
  <si>
    <t>AGR.09.000555</t>
  </si>
  <si>
    <t>УНС02/19-194 от 27.08.2019</t>
  </si>
  <si>
    <t>AGR.09.000946</t>
  </si>
  <si>
    <t>УНС02/20-100 от 09.09.2020</t>
  </si>
  <si>
    <t>PRD.002.100020836_COM007001</t>
  </si>
  <si>
    <t>AGR.09.000194</t>
  </si>
  <si>
    <t>Договор уступки прав требования от 29.11.2018</t>
  </si>
  <si>
    <t>AGR.09.000302</t>
  </si>
  <si>
    <t>УНС02/19-16 от 01.02.2019</t>
  </si>
  <si>
    <t>AGR.09.000461</t>
  </si>
  <si>
    <t>ДС №1 от 27.06.2019 к договору УНС02/19-16 от 01.02.2019</t>
  </si>
  <si>
    <t>AGR.09.000565</t>
  </si>
  <si>
    <t>УНС02/19-212 от 18.09.2019</t>
  </si>
  <si>
    <t>AGR.09.000569</t>
  </si>
  <si>
    <t>УНС02/19-216 от 24.09.2019</t>
  </si>
  <si>
    <t>AGR.09.000661</t>
  </si>
  <si>
    <t>УНС02/19-300 от 13.12.2019</t>
  </si>
  <si>
    <t>AGR.09.000662</t>
  </si>
  <si>
    <t>ДС №2 от 16.12.2019 к договору УНС02/19-16 от 01.02.2019</t>
  </si>
  <si>
    <t>AGR.09.000663</t>
  </si>
  <si>
    <t>УНС02/19-296 от 13.12.2019</t>
  </si>
  <si>
    <t>AGR.09.000671</t>
  </si>
  <si>
    <t>УНС02/19-297 от 13.12.2019</t>
  </si>
  <si>
    <t>AGR.09.000921</t>
  </si>
  <si>
    <t>УНС02/20-105 от 24.08.2020</t>
  </si>
  <si>
    <t>AGR.09.000971</t>
  </si>
  <si>
    <t>№ 21 от 09.11.2020</t>
  </si>
  <si>
    <t>AGR.09.000973</t>
  </si>
  <si>
    <t>УНС02/20-124 от 26.10.2020</t>
  </si>
  <si>
    <t>AGR.09.001145</t>
  </si>
  <si>
    <t>УНС02/21-67 от 02.06.2021</t>
  </si>
  <si>
    <t>AGR.09.001420</t>
  </si>
  <si>
    <t>УНС02/22-113 от 30.06.2022</t>
  </si>
  <si>
    <t>AGR.09.001697</t>
  </si>
  <si>
    <t>УНС02/23-45 от 18.04.2023</t>
  </si>
  <si>
    <t>PRD.002.100020837_COM007001</t>
  </si>
  <si>
    <t>AGR.09.000188</t>
  </si>
  <si>
    <t>УНС02/18-271 от 04.12.2018</t>
  </si>
  <si>
    <t>AGR.09.000471</t>
  </si>
  <si>
    <t>УНС02/19-139 от 10.06.2019</t>
  </si>
  <si>
    <t>AGR.09.001180</t>
  </si>
  <si>
    <t>УНС02/21-97 от 26.07.2021</t>
  </si>
  <si>
    <t>AGR.09.001429</t>
  </si>
  <si>
    <t>УНС02/22-118 от 05.07.2022</t>
  </si>
  <si>
    <t>AGR.09.001842</t>
  </si>
  <si>
    <t>УНС02/23-90 от 19.07.2023</t>
  </si>
  <si>
    <t>PRD.002.100020838_COM011001</t>
  </si>
  <si>
    <t>AGR.15.000716</t>
  </si>
  <si>
    <t>Счёт №986 от 23.11.2018г.</t>
  </si>
  <si>
    <t>AGR.15.000916</t>
  </si>
  <si>
    <t>СЗ02/19-11 от 18.01.2019г.</t>
  </si>
  <si>
    <t>AGR.15.000979</t>
  </si>
  <si>
    <t>СЗ02/19-11 от 22.01.2019</t>
  </si>
  <si>
    <t>AGR.15.002423</t>
  </si>
  <si>
    <t>счет №77 от 03.02.2020</t>
  </si>
  <si>
    <t>AGR.15.003262</t>
  </si>
  <si>
    <t>счет№627 от 24.09.2020</t>
  </si>
  <si>
    <t>AGR.15.003721</t>
  </si>
  <si>
    <t>Счет № 43 от 22.01.2021</t>
  </si>
  <si>
    <t>PRD.002.100020839_COM011001</t>
  </si>
  <si>
    <t>AGR.15.001026</t>
  </si>
  <si>
    <t>8468/162-р от 15.11.2018</t>
  </si>
  <si>
    <t>AGR.15.002276</t>
  </si>
  <si>
    <t>8468/162-р/СЗ02/19-618 от 16.10.19г.</t>
  </si>
  <si>
    <t>PRD.002.100020840_COM011001</t>
  </si>
  <si>
    <t>AGR.15.000791</t>
  </si>
  <si>
    <t>СЗ02/18-481 от 24.12.2018г.</t>
  </si>
  <si>
    <t>PRD.002.100020841_COM001000</t>
  </si>
  <si>
    <t>AGR.01.001486</t>
  </si>
  <si>
    <t>Д22-0440933 от 05.09.2022</t>
  </si>
  <si>
    <t>PRD.002.100020841_COM004001</t>
  </si>
  <si>
    <t>AGR.06.000868</t>
  </si>
  <si>
    <t>PRD.002.100020841_COM009001</t>
  </si>
  <si>
    <t>AGR.13.001651</t>
  </si>
  <si>
    <t>PRD.002.100020841_COM014001</t>
  </si>
  <si>
    <t>AGR.30.000709</t>
  </si>
  <si>
    <t>СЧ22-0109713 от 22.02.2022</t>
  </si>
  <si>
    <t>PRD.002.100020842_COM009001</t>
  </si>
  <si>
    <t>AGR.13.000224</t>
  </si>
  <si>
    <t>PRD.002.100020844_COM011001</t>
  </si>
  <si>
    <t>AGR.15.000711</t>
  </si>
  <si>
    <t>Счет № 115 от 11.12.2018г.</t>
  </si>
  <si>
    <t>AGR.15.000771</t>
  </si>
  <si>
    <t>СЗ02/18-474 от 24.12.2018</t>
  </si>
  <si>
    <t>AGR.15.008049</t>
  </si>
  <si>
    <t>СЗ02/23-639 от 22.11.2023</t>
  </si>
  <si>
    <t>PRD.002.100020845_COM011001</t>
  </si>
  <si>
    <t>AGR.15.000748</t>
  </si>
  <si>
    <t>счет №326 от 06.12.2018г.</t>
  </si>
  <si>
    <t>AGR.15.000991</t>
  </si>
  <si>
    <t>счет №28 от 12.02.2019г.</t>
  </si>
  <si>
    <t>AGR.15.001606</t>
  </si>
  <si>
    <t>№ СЗ02/19-239/20190184 от 17.06.2019г.</t>
  </si>
  <si>
    <t>AGR.15.001718</t>
  </si>
  <si>
    <t>СЗ02/19-161 от 20.05.2019г.</t>
  </si>
  <si>
    <t>AGR.15.001737</t>
  </si>
  <si>
    <t>№СЗ02/19-287/20190218 от 05.07.2019</t>
  </si>
  <si>
    <t>AGR.15.002371</t>
  </si>
  <si>
    <t>СЗ02/19-585 от 04.12.2019г.</t>
  </si>
  <si>
    <t>AGR.15.002451</t>
  </si>
  <si>
    <t>СЗ02/19-606 от 01.01.2020г.</t>
  </si>
  <si>
    <t>AGR.15.002466</t>
  </si>
  <si>
    <t>№ СЗ02/20-65 от 12.02.2020г.</t>
  </si>
  <si>
    <t>AGR.15.003673</t>
  </si>
  <si>
    <t>СЗ02/20-541/20200309 от 29.12.2020</t>
  </si>
  <si>
    <t>PRD.002.100020849_COM001000</t>
  </si>
  <si>
    <t>AGR.01.000157</t>
  </si>
  <si>
    <t>4019424 от 16.11.2018</t>
  </si>
  <si>
    <t>PRD.002.100020851_COM011001</t>
  </si>
  <si>
    <t>AGR.15.004775</t>
  </si>
  <si>
    <t>СЗ02/21-249 от 05.05.2021</t>
  </si>
  <si>
    <t>PRD.002.100020852_COM006001</t>
  </si>
  <si>
    <t>AGR.08.000364</t>
  </si>
  <si>
    <t>ДОСТ/О-5//СИН.02.18-411 от 19.12.2018г.</t>
  </si>
  <si>
    <t>PRD.002.100020853_COM011001</t>
  </si>
  <si>
    <t>AGR.15.001144</t>
  </si>
  <si>
    <t>СЗ02/19-111 от 15.03.2019 г.</t>
  </si>
  <si>
    <t>PRD.002.100020854_COM011001</t>
  </si>
  <si>
    <t>AGR.15.000863</t>
  </si>
  <si>
    <t>AGR.15.000942</t>
  </si>
  <si>
    <t>СЗ02/18-464 от 19.12.2018г.</t>
  </si>
  <si>
    <t>PRD.002.100020855_COM006001</t>
  </si>
  <si>
    <t>AGR.08.000357</t>
  </si>
  <si>
    <t>СИН.02.18-415 от 15.12.2018</t>
  </si>
  <si>
    <t>PRD.002.100020856_COM001000</t>
  </si>
  <si>
    <t>AGR.01.000143</t>
  </si>
  <si>
    <t>НФ02/18-126 от 01.02.2019</t>
  </si>
  <si>
    <t>PRD.002.100020857_COM006001</t>
  </si>
  <si>
    <t>AGR.08.000297</t>
  </si>
  <si>
    <t>СИН.02.18-408 от 18.12.2018г.</t>
  </si>
  <si>
    <t>AGR.08.000735</t>
  </si>
  <si>
    <t>Счёт № КК 1350000026</t>
  </si>
  <si>
    <t>PRD.002.100020860_COM011001</t>
  </si>
  <si>
    <t>AGR.15.000718</t>
  </si>
  <si>
    <t>Полис № 452-742-085616/18 по страхованию убытков от потери к</t>
  </si>
  <si>
    <t>AGR.15.001412</t>
  </si>
  <si>
    <t>Полис № 452-742-040428/19 по страхованию имущества</t>
  </si>
  <si>
    <t>AGR.15.001413</t>
  </si>
  <si>
    <t>Полис № 452-742-040431/19 по страхованию убытков от потери к</t>
  </si>
  <si>
    <t>AGR.15.001414</t>
  </si>
  <si>
    <t>Полис № 452-742-040432/19 по страхованию убытков от потери к</t>
  </si>
  <si>
    <t>PRD.002.100020860_COM014001</t>
  </si>
  <si>
    <t>AGR.30.001051</t>
  </si>
  <si>
    <t>счет № 706-11750-6221062/20 от 12.11.2020</t>
  </si>
  <si>
    <t>PRD.002.100020861_COM011001</t>
  </si>
  <si>
    <t>AGR.15.000950</t>
  </si>
  <si>
    <t>СЗ02/18-463 от 19.12.2018</t>
  </si>
  <si>
    <t>AGR.15.002405</t>
  </si>
  <si>
    <t>СЗ02/20-28 от 23.01.2020</t>
  </si>
  <si>
    <t>AGR.15.003787</t>
  </si>
  <si>
    <t>СЗ02/21-63 от 08.02.2021</t>
  </si>
  <si>
    <t>AGR.15.005585</t>
  </si>
  <si>
    <t>СЗ02/22-52 от 02.02.2022</t>
  </si>
  <si>
    <t>PRD.002.100020862_COM001000</t>
  </si>
  <si>
    <t>AGR.01.001286</t>
  </si>
  <si>
    <t>PRD.002.100020862_COM011001</t>
  </si>
  <si>
    <t>AGR.15.000776</t>
  </si>
  <si>
    <t>№СЗ02/18-459 от 12.12.2018</t>
  </si>
  <si>
    <t>AGR.15.000777</t>
  </si>
  <si>
    <t>СЗ02/18-459 от 12.12.2018</t>
  </si>
  <si>
    <t>AGR.15.001000</t>
  </si>
  <si>
    <t>Договор СЗ02/19-51 от 18.02.2019</t>
  </si>
  <si>
    <t>AGR.15.001620</t>
  </si>
  <si>
    <t>№СЗ02/19-326 от 30.07.2019г.</t>
  </si>
  <si>
    <t>AGR.15.001915</t>
  </si>
  <si>
    <t>№СЗ02/19-453 от 23.09.2019г.</t>
  </si>
  <si>
    <t>AGR.15.002140</t>
  </si>
  <si>
    <t>Счет №262 от 13.11.2019г.</t>
  </si>
  <si>
    <t>AGR.15.002142</t>
  </si>
  <si>
    <t>№СЗ02/19-553 от 08.11.2019</t>
  </si>
  <si>
    <t>AGR.15.002143</t>
  </si>
  <si>
    <t>AGR.15.002144</t>
  </si>
  <si>
    <t>AGR.15.002431</t>
  </si>
  <si>
    <t>СЗ02/20-47 от 07.02.2020г.</t>
  </si>
  <si>
    <t>AGR.15.002501</t>
  </si>
  <si>
    <t>Счет №59 от 07.02.2020г.</t>
  </si>
  <si>
    <t>AGR.15.002597</t>
  </si>
  <si>
    <t>СЗ02/20-105 от 04.03.2020г.</t>
  </si>
  <si>
    <t>AGR.15.002986</t>
  </si>
  <si>
    <t>Счет № 125 от 18.06.2020</t>
  </si>
  <si>
    <t>AGR.15.004173</t>
  </si>
  <si>
    <t>Счет №62 от 15.04.2021</t>
  </si>
  <si>
    <t>AGR.15.004561</t>
  </si>
  <si>
    <t>СЗ02/21-367 от 26.06.2021</t>
  </si>
  <si>
    <t>AGR.15.004931</t>
  </si>
  <si>
    <t>СЗ02/21-457 от 16.08.2021</t>
  </si>
  <si>
    <t>AGR.15.005232</t>
  </si>
  <si>
    <t>Счет № 166 от 16.11.2021</t>
  </si>
  <si>
    <t>AGR.15.005288</t>
  </si>
  <si>
    <t>AGR.15.005565</t>
  </si>
  <si>
    <t>СЗ02/22-43 от 31.01.2022</t>
  </si>
  <si>
    <t>AGR.15.005581</t>
  </si>
  <si>
    <t>Договор №СЗ02/22-43 от 31.01.2022</t>
  </si>
  <si>
    <t>AGR.15.005796</t>
  </si>
  <si>
    <t>Счет №55 от 03.03.2022</t>
  </si>
  <si>
    <t>AGR.15.005961</t>
  </si>
  <si>
    <t>СЗ02/22-248 от 22.04.2022</t>
  </si>
  <si>
    <t>AGR.15.005962</t>
  </si>
  <si>
    <t>AGR.15.006080</t>
  </si>
  <si>
    <t>Договор №СЗ02/22-301 от 23.05.2022</t>
  </si>
  <si>
    <t>AGR.15.006336</t>
  </si>
  <si>
    <t>Договор №СЗ02/22-424 от 01.08.2022</t>
  </si>
  <si>
    <t>AGR.15.006497</t>
  </si>
  <si>
    <t>СЗ02/22-523 от 29.08.2022 Не использовать!</t>
  </si>
  <si>
    <t>AGR.15.006772</t>
  </si>
  <si>
    <t>СЗ02/22-723 от 29.11.2022</t>
  </si>
  <si>
    <t>AGR.15.007026</t>
  </si>
  <si>
    <t>AGR.15.007156</t>
  </si>
  <si>
    <t>Счет №54 от 10.03.2023</t>
  </si>
  <si>
    <t>AGR.15.007331</t>
  </si>
  <si>
    <t>СЗ02/23-235 от 05.05.2023</t>
  </si>
  <si>
    <t>AGR.15.008065</t>
  </si>
  <si>
    <t>СЗ02/23-683 от 08.12.2023</t>
  </si>
  <si>
    <t>AGR.15.008238</t>
  </si>
  <si>
    <t>СЗ02/24-48 от 08.02.2024</t>
  </si>
  <si>
    <t>PRD.002.100020863_COM002019</t>
  </si>
  <si>
    <t>AGR.03.000926</t>
  </si>
  <si>
    <t>Договор подряда № 2/23 НТР/Д013623 от 20.12.2023 г.</t>
  </si>
  <si>
    <t>PRD.002.100020865_COM011001</t>
  </si>
  <si>
    <t>AGR.15.000818</t>
  </si>
  <si>
    <t>СЗ02/18-479 от 01.01.2019</t>
  </si>
  <si>
    <t>PRD.002.100020866_COM011001</t>
  </si>
  <si>
    <t>AGR.15.001116</t>
  </si>
  <si>
    <t>СЗ02/19-95 от 20.02.2019</t>
  </si>
  <si>
    <t>PRD.002.100020870_COM001000</t>
  </si>
  <si>
    <t>AGR.01.000146</t>
  </si>
  <si>
    <t>НФ01/18-41 от 18.12.2018</t>
  </si>
  <si>
    <t>PRD.002.100020870_COM011001</t>
  </si>
  <si>
    <t>AGR.15.000840</t>
  </si>
  <si>
    <t>НФ01/18-41 от 18.12.2018 г</t>
  </si>
  <si>
    <t>PRD.002.100020872_COM002019</t>
  </si>
  <si>
    <t>AGR.03.000023</t>
  </si>
  <si>
    <t>Договор № Д02881900</t>
  </si>
  <si>
    <t>AGR.03.000293</t>
  </si>
  <si>
    <t>Договор № Д008620 от 13.08.2020 г.</t>
  </si>
  <si>
    <t>AGR.03.000419</t>
  </si>
  <si>
    <t>Договор №Д005421 от 07.05.2021 г.</t>
  </si>
  <si>
    <t>AGR.03.000691</t>
  </si>
  <si>
    <t>Договор от 01.06.2022 № Д005522</t>
  </si>
  <si>
    <t>PRD.002.100020875_COM002019</t>
  </si>
  <si>
    <t>AGR.03.000329</t>
  </si>
  <si>
    <t>Договор № ОПиП-11/20/21 (Д012720) от 30.11.2020 г.</t>
  </si>
  <si>
    <t>AGR.03.000509</t>
  </si>
  <si>
    <t>договор №Д015421 от 09.12.2021 г.</t>
  </si>
  <si>
    <t>AGR.03.000812</t>
  </si>
  <si>
    <t>Договор от 21.12.2022 № 21.12.22/23 (Д013022)</t>
  </si>
  <si>
    <t>PRD.002.100020876_COM004001</t>
  </si>
  <si>
    <t>AGR.06.000095</t>
  </si>
  <si>
    <t>PRD.002.100020879_COM001000</t>
  </si>
  <si>
    <t>AGR.01.000148</t>
  </si>
  <si>
    <t>О 06-12/Б//НФ02/18-128 от 18.12.2018</t>
  </si>
  <si>
    <t>AGR.01.000627</t>
  </si>
  <si>
    <t>НФ02/20-101 от 20.10.2020</t>
  </si>
  <si>
    <t>AGR.01.000751</t>
  </si>
  <si>
    <t>НФ02/21-16 от 15.02.2021</t>
  </si>
  <si>
    <t>AGR.01.000927</t>
  </si>
  <si>
    <t>Д 05-09/22//НФ02/21-71 от 30.08.2021</t>
  </si>
  <si>
    <t>AGR.01.001610</t>
  </si>
  <si>
    <t>Д 07-01/24-25 от 17.01.2023</t>
  </si>
  <si>
    <t>PRD.002.100020879_COM005001</t>
  </si>
  <si>
    <t>AGR.07.001409</t>
  </si>
  <si>
    <t>Д 15-09/22 от 02.09.2021</t>
  </si>
  <si>
    <t>AGR.07.002040</t>
  </si>
  <si>
    <t>143//КН06/23-143 от 14.09.2023</t>
  </si>
  <si>
    <t>PRD.002.100020879_COM006001</t>
  </si>
  <si>
    <t>AGR.08.002072</t>
  </si>
  <si>
    <t>Д 14-09/22//СИН.02.21-212</t>
  </si>
  <si>
    <t>PRD.002.100020879_COM007001</t>
  </si>
  <si>
    <t>AGR.09.001200</t>
  </si>
  <si>
    <t>УНС02/21-122 от 30.08.2021</t>
  </si>
  <si>
    <t>PRD.002.100020879_COM009001</t>
  </si>
  <si>
    <t>AGR.13.001402</t>
  </si>
  <si>
    <t>PRD.002.100020879_COM010001</t>
  </si>
  <si>
    <t>AGR.14.000376</t>
  </si>
  <si>
    <t>Договор № Д 07-09/22 от 30.08.2021</t>
  </si>
  <si>
    <t>PRD.002.100020879_COM011001</t>
  </si>
  <si>
    <t>AGR.15.004976</t>
  </si>
  <si>
    <t>Договор СЗ02/21-490 от 09.09.2021</t>
  </si>
  <si>
    <t>PRD.002.100020880_COM001000</t>
  </si>
  <si>
    <t>AGR.01.001268</t>
  </si>
  <si>
    <t>Фин.поручение 1143 от 24.05.2022</t>
  </si>
  <si>
    <t>PRD.002.100020880_COM006001</t>
  </si>
  <si>
    <t>AGR.08.000422</t>
  </si>
  <si>
    <t>СИН.02.18-419 от 20.12.2018г</t>
  </si>
  <si>
    <t>AGR.08.000484</t>
  </si>
  <si>
    <t>СИН.02.19-55 от 27.02.2019 г.</t>
  </si>
  <si>
    <t>AGR.08.000647</t>
  </si>
  <si>
    <t>СИН.02.19-134 от 26.04.2019г</t>
  </si>
  <si>
    <t>AGR.08.000694</t>
  </si>
  <si>
    <t>СИН.02.19-152 от 15.05.2019г</t>
  </si>
  <si>
    <t>AGR.08.000695</t>
  </si>
  <si>
    <t>СИН.02.19-154 от 17.05.2019г</t>
  </si>
  <si>
    <t>AGR.08.000905</t>
  </si>
  <si>
    <t>СИН.02.19-259 от 06.08.2019г</t>
  </si>
  <si>
    <t>AGR.08.001016</t>
  </si>
  <si>
    <t>СИН.02.19-320 от 08.10.2019г</t>
  </si>
  <si>
    <t>AGR.08.001066</t>
  </si>
  <si>
    <t>СИН.02.19-428 от 10.12.2019г</t>
  </si>
  <si>
    <t>AGR.08.001077</t>
  </si>
  <si>
    <t>НЕ ИСПОЛЬЗОВАТЬ СИН.02.19-427 от 10.12.2019 г.</t>
  </si>
  <si>
    <t>AGR.08.001129</t>
  </si>
  <si>
    <t>СИН.02.20-16 от 22.01.2020г.</t>
  </si>
  <si>
    <t>AGR.08.001505</t>
  </si>
  <si>
    <t>СИН.02.20-147 от 01.07.2020г.</t>
  </si>
  <si>
    <t>AGR.08.001506</t>
  </si>
  <si>
    <t>СИН.02.20-146 от 01.07.2020г.</t>
  </si>
  <si>
    <t>AGR.08.001507</t>
  </si>
  <si>
    <t>СИН.02.20-142 от 01.07.2020г.</t>
  </si>
  <si>
    <t>AGR.08.001508</t>
  </si>
  <si>
    <t>СИН.02.20-143 от 01.07.2020г.</t>
  </si>
  <si>
    <t>AGR.08.001509</t>
  </si>
  <si>
    <t>СИН.02.20-145 от 01.07.2020г.</t>
  </si>
  <si>
    <t>AGR.08.001511</t>
  </si>
  <si>
    <t>СИН.02.20-141 от 01.07.2020г.</t>
  </si>
  <si>
    <t>AGR.08.001512</t>
  </si>
  <si>
    <t>СИН.02.20-150 от 01.07.2020г.</t>
  </si>
  <si>
    <t>AGR.08.001513</t>
  </si>
  <si>
    <t>СИН.02.20-149 от 01.07.2020г.</t>
  </si>
  <si>
    <t>AGR.08.001514</t>
  </si>
  <si>
    <t>СИН.02.20-151 от 01.07.2020г.</t>
  </si>
  <si>
    <t>AGR.08.001515</t>
  </si>
  <si>
    <t>СИН.02.20-152 от 01.07.2020г.</t>
  </si>
  <si>
    <t>AGR.08.001516</t>
  </si>
  <si>
    <t>СИН.02.20-144 от 01.07.2020г.</t>
  </si>
  <si>
    <t>AGR.08.001517</t>
  </si>
  <si>
    <t>СИН.02.20-140 от 01.07.2020г.</t>
  </si>
  <si>
    <t>AGR.08.001518</t>
  </si>
  <si>
    <t>СИН.02.20-148 от 01.07.2020г.</t>
  </si>
  <si>
    <t>AGR.08.001554</t>
  </si>
  <si>
    <t>СИН.02.20-220 от 25.09.2020г.</t>
  </si>
  <si>
    <t>AGR.08.001652</t>
  </si>
  <si>
    <t>СИН.02.20-181 от 17.08.2020г.</t>
  </si>
  <si>
    <t>AGR.08.001654</t>
  </si>
  <si>
    <t>СИН.02.20-180 от 17.08.2020г.</t>
  </si>
  <si>
    <t>AGR.08.001655</t>
  </si>
  <si>
    <t>СИН.02.20-179 от 17.08.2020г.</t>
  </si>
  <si>
    <t>AGR.08.001659</t>
  </si>
  <si>
    <t>СИН.02.20-182 от 17.08.2020г.</t>
  </si>
  <si>
    <t>AGR.08.001754</t>
  </si>
  <si>
    <t>СИН.02.20-303 от 01.12.2020</t>
  </si>
  <si>
    <t>AGR.08.002035</t>
  </si>
  <si>
    <t>Претензия 1358 от 11.06.2021</t>
  </si>
  <si>
    <t>AGR.08.002441</t>
  </si>
  <si>
    <t>СИН.02.22-156 от 25.05.2022г</t>
  </si>
  <si>
    <t>AGR.08.002541</t>
  </si>
  <si>
    <t>№СИН.02.22-157 от 01.07.2022г</t>
  </si>
  <si>
    <t>AGR.08.002549</t>
  </si>
  <si>
    <t>СИН.02.22-157 от 01.05.2022</t>
  </si>
  <si>
    <t>AGR.08.002626</t>
  </si>
  <si>
    <t>СИН.02.22-227 от 14.07.2022г</t>
  </si>
  <si>
    <t>AGR.08.002723</t>
  </si>
  <si>
    <t>СИН.02.22-255 от 07.09.2022г</t>
  </si>
  <si>
    <t>AGR.08.002748</t>
  </si>
  <si>
    <t>СИН.02.22-266 от 12.09.2022г</t>
  </si>
  <si>
    <t>AGR.08.002749</t>
  </si>
  <si>
    <t>СИН.02.22-264 от 12.09.2022г</t>
  </si>
  <si>
    <t>AGR.08.002750</t>
  </si>
  <si>
    <t>СИН.02.22-332 от 31.10.2022г</t>
  </si>
  <si>
    <t>AGR.08.002755</t>
  </si>
  <si>
    <t>СИН.02.22-268 от 12.09.2022г</t>
  </si>
  <si>
    <t>AGR.08.002756</t>
  </si>
  <si>
    <t>СИН.02.22-274 от 14.09.2022г</t>
  </si>
  <si>
    <t>AGR.08.002757</t>
  </si>
  <si>
    <t>СИН.02.22-273 от 14.09.2022г</t>
  </si>
  <si>
    <t>AGR.08.002758</t>
  </si>
  <si>
    <t>СИН.02.22-272 от 14.09.2022г</t>
  </si>
  <si>
    <t>AGR.08.002759</t>
  </si>
  <si>
    <t>СИН.02.22-269 от 13.09.2022г</t>
  </si>
  <si>
    <t>AGR.08.002760</t>
  </si>
  <si>
    <t>СИН.02.22-267 от 12.09.2022г</t>
  </si>
  <si>
    <t>AGR.08.002761</t>
  </si>
  <si>
    <t>СИН.02.22-263 от 12.09.2022г</t>
  </si>
  <si>
    <t>AGR.08.002762</t>
  </si>
  <si>
    <t>СИН.02.22-256 от 07.09.2022г</t>
  </si>
  <si>
    <t>AGR.08.002798</t>
  </si>
  <si>
    <t>СИН.02.22-365 от 24.11.2022г</t>
  </si>
  <si>
    <t>AGR.08.002799</t>
  </si>
  <si>
    <t>СИН.02.22-366 от 24.11.2022г</t>
  </si>
  <si>
    <t>AGR.08.002802</t>
  </si>
  <si>
    <t>СИН.02.22-368 от 24.11.2022г</t>
  </si>
  <si>
    <t>AGR.08.002803</t>
  </si>
  <si>
    <t>СИН.02.22-369 от 24.11.2022г</t>
  </si>
  <si>
    <t>AGR.08.002804</t>
  </si>
  <si>
    <t>СИН.02.22-370 от 24.11.2022г</t>
  </si>
  <si>
    <t>AGR.08.002805</t>
  </si>
  <si>
    <t>СИН.02.22-371 от 24.11.2022г</t>
  </si>
  <si>
    <t>AGR.08.002825</t>
  </si>
  <si>
    <t>Претензия 2345 от 21.11.2022</t>
  </si>
  <si>
    <t>PRD.002.100020880_COM014001</t>
  </si>
  <si>
    <t>AGR.30.000594</t>
  </si>
  <si>
    <t>счф 44 от 30.11.2020 г</t>
  </si>
  <si>
    <t>AGR.30.000595</t>
  </si>
  <si>
    <t>счф 45 от 30.11.2020 г</t>
  </si>
  <si>
    <t>PRD.002.100020881_COM011001</t>
  </si>
  <si>
    <t>AGR.15.000744</t>
  </si>
  <si>
    <t>Счёт на оплату № 2309 от 21.12.2018г</t>
  </si>
  <si>
    <t>AGR.15.000745</t>
  </si>
  <si>
    <t>AGR.15.000852</t>
  </si>
  <si>
    <t>СЗ02/18-487</t>
  </si>
  <si>
    <t>AGR.15.001970</t>
  </si>
  <si>
    <t>СЗ02/19-497 от 14.10.2019г.</t>
  </si>
  <si>
    <t>AGR.15.003273</t>
  </si>
  <si>
    <t>СЗ02/20-381 от 28.09.2020г.</t>
  </si>
  <si>
    <t>AGR.15.005169</t>
  </si>
  <si>
    <t>СЗ02/21-618 от 09.11.2021</t>
  </si>
  <si>
    <t>AGR.15.005697</t>
  </si>
  <si>
    <t>счет №442 от 22.02.2022</t>
  </si>
  <si>
    <t>AGR.15.005698</t>
  </si>
  <si>
    <t>счет№442 от 28 февраля 2022</t>
  </si>
  <si>
    <t>AGR.15.005699</t>
  </si>
  <si>
    <t>счет № 442 от 22.02.22</t>
  </si>
  <si>
    <t>AGR.15.005819</t>
  </si>
  <si>
    <t>СЗ02/22-145 от 22.03.2022</t>
  </si>
  <si>
    <t>AGR.15.005936</t>
  </si>
  <si>
    <t>AGR.15.005937</t>
  </si>
  <si>
    <t>AGR.15.005938</t>
  </si>
  <si>
    <t>СЗ02/22-206//380/5 от 15.04.2022</t>
  </si>
  <si>
    <t>AGR.15.006074</t>
  </si>
  <si>
    <t>466/5 от 23.05.2022</t>
  </si>
  <si>
    <t>AGR.15.006075</t>
  </si>
  <si>
    <t>466/5 от 23.25.2022</t>
  </si>
  <si>
    <t>AGR.15.006079</t>
  </si>
  <si>
    <t>466/5 от 23.05.2022 /СЗ02/22-302</t>
  </si>
  <si>
    <t>AGR.15.006182</t>
  </si>
  <si>
    <t>582/5 от 21.06.2022</t>
  </si>
  <si>
    <t>AGR.15.006183</t>
  </si>
  <si>
    <t>не использ</t>
  </si>
  <si>
    <t>AGR.15.006184</t>
  </si>
  <si>
    <t>AGR.15.006186</t>
  </si>
  <si>
    <t>СЗ02/22-359//(582/5) от 27.06.2022</t>
  </si>
  <si>
    <t>AGR.15.006268</t>
  </si>
  <si>
    <t>СЗ02/22-385 от 13.07.2022</t>
  </si>
  <si>
    <t>AGR.15.006269</t>
  </si>
  <si>
    <t>СЗ02/22-385//(624/5) от 13.07.2022</t>
  </si>
  <si>
    <t>AGR.15.006407</t>
  </si>
  <si>
    <t>СЗ02/22-475//(785/5) от 18.08.2022</t>
  </si>
  <si>
    <t>AGR.15.006616</t>
  </si>
  <si>
    <t>СЗ02/22-557//930/5 от 28.09.2022</t>
  </si>
  <si>
    <t>AGR.15.006841</t>
  </si>
  <si>
    <t>СЗ02/22-735//(1209/5) от 06.12.2022</t>
  </si>
  <si>
    <t>AGR.15.006922</t>
  </si>
  <si>
    <t>СЗ02/22-789//1325/5 от 29.12.2022</t>
  </si>
  <si>
    <t>AGR.15.006923</t>
  </si>
  <si>
    <t>СЗ02/22-784//1315/5 от 27.12.2022</t>
  </si>
  <si>
    <t>AGR.15.006963</t>
  </si>
  <si>
    <t>СЗ02/22-797//1324/5 от 30.12.2022</t>
  </si>
  <si>
    <t>AGR.15.007115</t>
  </si>
  <si>
    <t>СЗ02/23-97//122/5 от 28.02.2023</t>
  </si>
  <si>
    <t>AGR.15.007721</t>
  </si>
  <si>
    <t>СЗ02/23-435//800/5 от 25.08.2023</t>
  </si>
  <si>
    <t>AGR.15.007802</t>
  </si>
  <si>
    <t>СЗ02/23-493//855/5 от 28.09.2023</t>
  </si>
  <si>
    <t>AGR.15.008111</t>
  </si>
  <si>
    <t>СЗ02/23-684//1135/5 от 08.12.2023</t>
  </si>
  <si>
    <t>AGR.15.008214</t>
  </si>
  <si>
    <t>СЗ02/24-38//27/5 от 30.01.2024</t>
  </si>
  <si>
    <t>PRD.002.100020889_COM010001</t>
  </si>
  <si>
    <t>AGR.14.000065</t>
  </si>
  <si>
    <t>Договор № 20/11-2018 от 20.11.2018</t>
  </si>
  <si>
    <t>PRD.002.100020891_COM006001</t>
  </si>
  <si>
    <t>AGR.08.000334</t>
  </si>
  <si>
    <t>AGR.08.000346</t>
  </si>
  <si>
    <t>AGR.08.000513</t>
  </si>
  <si>
    <t>AGR.08.000685</t>
  </si>
  <si>
    <t>СИН.02.19-170 от 01.06.2017</t>
  </si>
  <si>
    <t>PRD.002.100020892_COM007001</t>
  </si>
  <si>
    <t>AGR.09.000214</t>
  </si>
  <si>
    <t>УНС02/18-285 от 19.12.2018</t>
  </si>
  <si>
    <t>AGR.09.000428</t>
  </si>
  <si>
    <t>УНС02/19-106 от 17.05.2019</t>
  </si>
  <si>
    <t>AGR.09.000488</t>
  </si>
  <si>
    <t>УНС02/19-164 от 10.07.2019</t>
  </si>
  <si>
    <t>PRD.002.100020896_COM011001</t>
  </si>
  <si>
    <t>AGR.15.001178</t>
  </si>
  <si>
    <t>СЗ02/19-116 от 08.04.2019</t>
  </si>
  <si>
    <t>AGR.15.001294</t>
  </si>
  <si>
    <t>СЗ02/18-498 от 25.12.2018</t>
  </si>
  <si>
    <t>PRD.002.100020897_COM005001</t>
  </si>
  <si>
    <t>AGR.07.000230</t>
  </si>
  <si>
    <t>PRD.002.100020899_COM004001</t>
  </si>
  <si>
    <t>AGR.06.000100</t>
  </si>
  <si>
    <t>PRD.002.100020900_COM011001</t>
  </si>
  <si>
    <t>AGR.15.001168</t>
  </si>
  <si>
    <t>№СЗ02/19-74/20/02-19</t>
  </si>
  <si>
    <t>AGR.15.001169</t>
  </si>
  <si>
    <t>AGR.15.001170</t>
  </si>
  <si>
    <t>СЗ02/19-74/20/02-19 от 19.03.2019г.</t>
  </si>
  <si>
    <t>AGR.15.001171</t>
  </si>
  <si>
    <t>Предоплата за ТМЦ по договору №СЗ02/19-74/20/02-19 по счёту</t>
  </si>
  <si>
    <t>PRD.002.100020905_COM001000</t>
  </si>
  <si>
    <t>AGR.01.000387</t>
  </si>
  <si>
    <t>AGR.01.000497</t>
  </si>
  <si>
    <t>PRD.002.100020908_COM002019</t>
  </si>
  <si>
    <t>AGR.03.000356</t>
  </si>
  <si>
    <t>Договор RFID № Р-209 от 03.12.2020 г.</t>
  </si>
  <si>
    <t>PRD.002.100020909_COM011001</t>
  </si>
  <si>
    <t>AGR.15.000806</t>
  </si>
  <si>
    <t>PRD.002.100020910_COM009001</t>
  </si>
  <si>
    <t>AGR.13.000238</t>
  </si>
  <si>
    <t>Договор 234/18-в от 26.12.2018</t>
  </si>
  <si>
    <t>PRD.002.100020911_COM006001</t>
  </si>
  <si>
    <t>AGR.08.000503</t>
  </si>
  <si>
    <t>СИН 02.19-2 от 01.01.2019г.</t>
  </si>
  <si>
    <t>AGR.08.000504</t>
  </si>
  <si>
    <t>СИН.02.19-2 от 01.01.2019</t>
  </si>
  <si>
    <t>PRD.002.100020914_COM004001</t>
  </si>
  <si>
    <t>AGR.06.000101</t>
  </si>
  <si>
    <t>Договор №ННГ02/18-84 от 20.11.2018</t>
  </si>
  <si>
    <t>AGR.06.000102</t>
  </si>
  <si>
    <t>Договор №ННГ02/18-85 от 20.11.2018</t>
  </si>
  <si>
    <t>PRD.002.100020915_COM004001</t>
  </si>
  <si>
    <t>AGR.06.000107</t>
  </si>
  <si>
    <t>Договор №ННГ02/18-35 от 30.11.2018</t>
  </si>
  <si>
    <t>PRD.002.100020922_COM011001</t>
  </si>
  <si>
    <t>AGR.15.000827</t>
  </si>
  <si>
    <t>счет №6/Р/БРС от 10.01.2019г.</t>
  </si>
  <si>
    <t>AGR.15.001236</t>
  </si>
  <si>
    <t>7/54/СЗ02/19-4 от 10.01.2019г.</t>
  </si>
  <si>
    <t>PRD.002.100020924_COM006001</t>
  </si>
  <si>
    <t>AGR.08.000439</t>
  </si>
  <si>
    <t>ТКО-2 964/СИН.02.19-37 от 11.02.19</t>
  </si>
  <si>
    <t>AGR.08.000910</t>
  </si>
  <si>
    <t>ТКО-12073//СИН.02.19-292 от 05.09.19</t>
  </si>
  <si>
    <t>AGR.08.001872</t>
  </si>
  <si>
    <t>ПРОМ-123//СИН.02.21-76 от 01.03.2021</t>
  </si>
  <si>
    <t>AGR.08.003010</t>
  </si>
  <si>
    <t>ПРОМ-367//СИН.02.23-151 от 01.05.2023</t>
  </si>
  <si>
    <t>PRD.002.100020925_COM006001</t>
  </si>
  <si>
    <t>AGR.08.000372</t>
  </si>
  <si>
    <t>PRD.002.100020930_COM004001</t>
  </si>
  <si>
    <t>AGR.06.000119</t>
  </si>
  <si>
    <t>Договор №ННГ02/18-121 от 11.12.2018</t>
  </si>
  <si>
    <t>AGR.06.000326</t>
  </si>
  <si>
    <t>Договор №ННГ121/19-в от 18.11.2019</t>
  </si>
  <si>
    <t>AGR.06.000655</t>
  </si>
  <si>
    <t>Договор №ННГ80/20-в от 18.11.2020</t>
  </si>
  <si>
    <t>PRD.002.100020932_COM001000</t>
  </si>
  <si>
    <t>AGR.01.000160</t>
  </si>
  <si>
    <t>03/01-2019//НФ02/19-2 от 01.01.2019</t>
  </si>
  <si>
    <t>PRD.002.100020937_COM006001</t>
  </si>
  <si>
    <t>AGR.08.000371</t>
  </si>
  <si>
    <t>Договор пожертвования СИН.02.18-217 от 25.07.2018г.</t>
  </si>
  <si>
    <t>PRD.002.100020938_COM001000</t>
  </si>
  <si>
    <t>AGR.01.000159</t>
  </si>
  <si>
    <t>НФ02/19-1 от 01.02.2019</t>
  </si>
  <si>
    <t>AGR.01.001751</t>
  </si>
  <si>
    <t>НФ02/23-42 от 01.06.2023</t>
  </si>
  <si>
    <t>PRD.002.100020939_COM006001</t>
  </si>
  <si>
    <t>AGR.08.000536</t>
  </si>
  <si>
    <t>СИН.02.19-43 от 01.02.2019</t>
  </si>
  <si>
    <t>AGR.08.001150</t>
  </si>
  <si>
    <t>AGR.08.001151</t>
  </si>
  <si>
    <t>PRD.002.100020940_COM006001</t>
  </si>
  <si>
    <t>AGR.08.000373</t>
  </si>
  <si>
    <t>PRD.002.100020941_COM006001</t>
  </si>
  <si>
    <t>AGR.08.002553</t>
  </si>
  <si>
    <t>Счет 82868 от 02.08.2022</t>
  </si>
  <si>
    <t>PRD.002.100020941_COM011001</t>
  </si>
  <si>
    <t>AGR.15.000875</t>
  </si>
  <si>
    <t>Счет на оплату № 304 от 09.01.2019</t>
  </si>
  <si>
    <t>AGR.15.001213</t>
  </si>
  <si>
    <t>СЗ02/19-100 от 27.03.2019г.</t>
  </si>
  <si>
    <t>AGR.15.002979</t>
  </si>
  <si>
    <t>Счет №62634 от 09.06.2020г.</t>
  </si>
  <si>
    <t>AGR.15.002984</t>
  </si>
  <si>
    <t>Счет № 62634 от 09.06.2020</t>
  </si>
  <si>
    <t>PRD.002.100020942_COM009001</t>
  </si>
  <si>
    <t>AGR.13.000273</t>
  </si>
  <si>
    <t>PRD.002.100020944_COM004001</t>
  </si>
  <si>
    <t>AGR.06.000118</t>
  </si>
  <si>
    <t>Договор ННГ02/18-21 от 01.01.2018 г.</t>
  </si>
  <si>
    <t>AGR.06.000209</t>
  </si>
  <si>
    <t>Договор ННГ26/19-В от 01.01.2019</t>
  </si>
  <si>
    <t>PRD.002.100020945_COM001000</t>
  </si>
  <si>
    <t>AGR.01.000162</t>
  </si>
  <si>
    <t>ДП-08М2/2019 от 18.01.2019</t>
  </si>
  <si>
    <t>PRD.002.100020946_COM005001</t>
  </si>
  <si>
    <t>AGR.07.000321</t>
  </si>
  <si>
    <t>Договор №КН05/19-84 от 01.01.2019_ГРП скв.№325</t>
  </si>
  <si>
    <t>AGR.07.001496</t>
  </si>
  <si>
    <t>Договор №КН05/21-222 от 01.12.2021_ГРП</t>
  </si>
  <si>
    <t>AGR.07.001729</t>
  </si>
  <si>
    <t>КН05/22-177 от 01.08.2022_ГРП</t>
  </si>
  <si>
    <t>PRD.002.100020946_COM014001</t>
  </si>
  <si>
    <t>AGR.30.000183</t>
  </si>
  <si>
    <t>Договор 104/2020 от 15.09.2020</t>
  </si>
  <si>
    <t>PRD.002.100020948_COM006001</t>
  </si>
  <si>
    <t>AGR.08.000591</t>
  </si>
  <si>
    <t>Комиссия за справку</t>
  </si>
  <si>
    <t>PRD.002.100020950_COM006001</t>
  </si>
  <si>
    <t>AGR.08.000230</t>
  </si>
  <si>
    <t>PRD.002.100020952_COM006001</t>
  </si>
  <si>
    <t>AGR.08.000451</t>
  </si>
  <si>
    <t>СИН.02.19-5 от 15.01.2019г.</t>
  </si>
  <si>
    <t>PRD.002.100020953_COM009001</t>
  </si>
  <si>
    <t>AGR.13.000613</t>
  </si>
  <si>
    <t>Договор №51/1018-01 от 25.10.2018г.</t>
  </si>
  <si>
    <t>PRD.002.100020955_COM010001</t>
  </si>
  <si>
    <t>AGR.14.000075</t>
  </si>
  <si>
    <t>№ НГПТ-0901.19 от 09.01.2019</t>
  </si>
  <si>
    <t>PRD.002.100020956_COM001000</t>
  </si>
  <si>
    <t>AGR.01.000165</t>
  </si>
  <si>
    <t>КФ – 2019/ЛЕГ от 15.01.2019</t>
  </si>
  <si>
    <t>AGR.01.000574</t>
  </si>
  <si>
    <t>КФ – 2020\12\ЛЕГ от 26.02.2020</t>
  </si>
  <si>
    <t>PRD.002.100020956_COM011001</t>
  </si>
  <si>
    <t>AGR.15.001980</t>
  </si>
  <si>
    <t>СЗ02/19-505 от 11.10.2019 г.</t>
  </si>
  <si>
    <t>PRD.002.100020957_COM005001</t>
  </si>
  <si>
    <t>AGR.07.000254</t>
  </si>
  <si>
    <t>Дог. №КН06/18-212 от 26.12.18</t>
  </si>
  <si>
    <t>AGR.07.000662</t>
  </si>
  <si>
    <t>Дог. №КН06/19-248 от 05.09.19</t>
  </si>
  <si>
    <t>PRD.002.100020958_COM006001</t>
  </si>
  <si>
    <t>AGR.08.000389</t>
  </si>
  <si>
    <t>Счет 53 от 17.01.2019г.</t>
  </si>
  <si>
    <t>AGR.08.000485</t>
  </si>
  <si>
    <t>Счет 332 от 09.03.2019г.</t>
  </si>
  <si>
    <t>AGR.08.000926</t>
  </si>
  <si>
    <t>счет на оплату 1747 от 11 ноября 2019</t>
  </si>
  <si>
    <t>PRD.002.100020959_COM007001</t>
  </si>
  <si>
    <t>AGR.09.000336</t>
  </si>
  <si>
    <t>Договор УНС02/18-302 // № п-633 от 05.02.2019</t>
  </si>
  <si>
    <t>AGR.09.000342</t>
  </si>
  <si>
    <t>Договор УНС02/19-39 // п-1416 от 05.02.2019</t>
  </si>
  <si>
    <t>PRD.002.100020960_COM006001</t>
  </si>
  <si>
    <t>AGR.08.000467</t>
  </si>
  <si>
    <t>СИН.02.19-13 от 23.01.2019</t>
  </si>
  <si>
    <t>AGR.08.002461</t>
  </si>
  <si>
    <t>СИН.02.22-110 от 28.04.2022</t>
  </si>
  <si>
    <t>PRD.002.100020961_</t>
  </si>
  <si>
    <t>AGR.09.000950</t>
  </si>
  <si>
    <t>PRD.002.100020961_COM005001</t>
  </si>
  <si>
    <t>AGR.07.001177</t>
  </si>
  <si>
    <t>1081-КУС/04/19 от 05.04.19</t>
  </si>
  <si>
    <t>PRD.002.100020961_COM006001</t>
  </si>
  <si>
    <t>AGR.08.000452</t>
  </si>
  <si>
    <t>КА-РТЦ-007624 от 24.01.2019</t>
  </si>
  <si>
    <t>PRD.002.100020961_COM007001</t>
  </si>
  <si>
    <t>AGR.09.000948</t>
  </si>
  <si>
    <t>AGR.09.000949</t>
  </si>
  <si>
    <t>1054-КУС/10/18 от 08.10.2018 // КА-РТСЦ-005404 от 27.09.2018</t>
  </si>
  <si>
    <t>AGR.09.000951</t>
  </si>
  <si>
    <t>AGR.09.001655</t>
  </si>
  <si>
    <t>1054-КУС/10/18 от 08.10.2018</t>
  </si>
  <si>
    <t>PRD.002.100020962_COM007001</t>
  </si>
  <si>
    <t>AGR.09.000389</t>
  </si>
  <si>
    <t>УНС02/18-9 от 29.01.2019</t>
  </si>
  <si>
    <t>AGR.09.000703</t>
  </si>
  <si>
    <t>УНС02/19-276 от 18.12.2019</t>
  </si>
  <si>
    <t>AGR.09.001631</t>
  </si>
  <si>
    <t>УНС02/22-249 от 19.12.2022</t>
  </si>
  <si>
    <t>PRD.002.100020964_COM002019</t>
  </si>
  <si>
    <t>AGR.03.000369</t>
  </si>
  <si>
    <t>Договор № КАП 02-12 / 20 (Д001221) от 01.02.2021 г.</t>
  </si>
  <si>
    <t>PRD.002.100020969_COM001000</t>
  </si>
  <si>
    <t>AGR.01.000166</t>
  </si>
  <si>
    <t>Счет №19 от 23.01.2019</t>
  </si>
  <si>
    <t>AGR.01.001363</t>
  </si>
  <si>
    <t>118 от 06.07.2022</t>
  </si>
  <si>
    <t>AGR.01.001862</t>
  </si>
  <si>
    <t>114 от 10.08.2023</t>
  </si>
  <si>
    <t>PRD.002.100020971_COM011001</t>
  </si>
  <si>
    <t>AGR.15.000894</t>
  </si>
  <si>
    <t>PRD.002.100020974_COM002019</t>
  </si>
  <si>
    <t>AGR.03.000090</t>
  </si>
  <si>
    <t>№Д01231800</t>
  </si>
  <si>
    <t>PRD.002.100020975_COM011001</t>
  </si>
  <si>
    <t>AGR.15.000913</t>
  </si>
  <si>
    <t>Договор № СЗ02/19-35 от 29.01.2019 г.</t>
  </si>
  <si>
    <t>PRD.002.100020976_COM002019</t>
  </si>
  <si>
    <t>AGR.03.000091</t>
  </si>
  <si>
    <t>№ 1 296АО-122018 (Д01241800)</t>
  </si>
  <si>
    <t>PRD.002.100020977_COM011001</t>
  </si>
  <si>
    <t>AGR.15.000912</t>
  </si>
  <si>
    <t>СЗ02/19-34 от 29.01.2019г.</t>
  </si>
  <si>
    <t>PRD.002.100020978_COM006001</t>
  </si>
  <si>
    <t>AGR.08.000445</t>
  </si>
  <si>
    <t>Договор страхования рисков при разведке и разработке месторо</t>
  </si>
  <si>
    <t>AGR.08.001167</t>
  </si>
  <si>
    <t>AGR.08.001893</t>
  </si>
  <si>
    <t>2121DR0002/СИН.02.21-89 от 07.04.2021г.(скв №200,201 Южно-Зо</t>
  </si>
  <si>
    <t>AGR.08.002381</t>
  </si>
  <si>
    <t>Договор страхования рисков при разведе и разработке скв. № 2</t>
  </si>
  <si>
    <t>AGR.08.002383</t>
  </si>
  <si>
    <t>2122 DR 0001/СИН.02.22-85 от 07.04.2022 (страх.рисков при ра</t>
  </si>
  <si>
    <t>PRD.002.100020979_COM011001</t>
  </si>
  <si>
    <t>AGR.15.000976</t>
  </si>
  <si>
    <t>СЗ02/19-2 от 11.01.2019г.</t>
  </si>
  <si>
    <t>AGR.15.006453</t>
  </si>
  <si>
    <t>СЗ02/22-517 от 05.09.2022</t>
  </si>
  <si>
    <t>PRD.002.100020981_COM006001</t>
  </si>
  <si>
    <t>AGR.08.000606</t>
  </si>
  <si>
    <t>СИН.02.19-27 от 04.02.2019г.</t>
  </si>
  <si>
    <t>PRD.002.100020983_COM002019</t>
  </si>
  <si>
    <t>AGR.03.000093</t>
  </si>
  <si>
    <t>№Д00191818 субаренда</t>
  </si>
  <si>
    <t>AGR.03.000124</t>
  </si>
  <si>
    <t>договор поставки Д02141900</t>
  </si>
  <si>
    <t>AGR.03.000169</t>
  </si>
  <si>
    <t>Договор поставки и монтажа оборудования № Д03061900 от 13.11</t>
  </si>
  <si>
    <t>AGR.03.000276</t>
  </si>
  <si>
    <t>Договор перевозка грузов автомобильным транспортом №Д006420</t>
  </si>
  <si>
    <t>AGR.03.000290</t>
  </si>
  <si>
    <t>Договор оказания консультационных услуг № Д008120 от 01.07.2</t>
  </si>
  <si>
    <t>AGR.03.000362</t>
  </si>
  <si>
    <t>Договор поставки №Д013420 от 07.12.2020 г.</t>
  </si>
  <si>
    <t>PRD.002.100020988_COM001000</t>
  </si>
  <si>
    <t>AGR.01.000179</t>
  </si>
  <si>
    <t>212375//СМ03/08-7 от 30.05.2008</t>
  </si>
  <si>
    <t>AGR.01.000180</t>
  </si>
  <si>
    <t>212375//СМ03/08-8 от 30.05.2008</t>
  </si>
  <si>
    <t>PRD.002.100020991_COM005001</t>
  </si>
  <si>
    <t>AGR.07.000265</t>
  </si>
  <si>
    <t>PRD.002.100020993_COM007001</t>
  </si>
  <si>
    <t>AGR.09.000335</t>
  </si>
  <si>
    <t>УНС02/19-14 от 29.01.2019</t>
  </si>
  <si>
    <t>PRD.002.100020999_COM011001</t>
  </si>
  <si>
    <t>AGR.15.000895</t>
  </si>
  <si>
    <t>PRD.002.100021000_</t>
  </si>
  <si>
    <t>AGR.07.002129</t>
  </si>
  <si>
    <t>69410/МОС2953КН01/23-168 от 12.12.2023</t>
  </si>
  <si>
    <t>PRD.002.100021000_COM005001</t>
  </si>
  <si>
    <t>AGR.07.002153</t>
  </si>
  <si>
    <t>Сч (дог-оферта) Pr000034740 от 16.01.2024</t>
  </si>
  <si>
    <t>PRD.002.100021000_COM007001</t>
  </si>
  <si>
    <t>AGR.09.001416</t>
  </si>
  <si>
    <t>УНС02/22-103 от 28.06.2022</t>
  </si>
  <si>
    <t>AGR.09.001417</t>
  </si>
  <si>
    <t>УНС02/22-106 от 01.07.2022</t>
  </si>
  <si>
    <t>AGR.09.001576</t>
  </si>
  <si>
    <t>УНС02/22-248 от 05.12.2022</t>
  </si>
  <si>
    <t>AGR.09.001586</t>
  </si>
  <si>
    <t>УНС02/22-271 от 23.12.2022</t>
  </si>
  <si>
    <t>AGR.09.001663</t>
  </si>
  <si>
    <t>УНС02/23-25 от 22.03.2023</t>
  </si>
  <si>
    <t>PRD.002.100021000_COM010001</t>
  </si>
  <si>
    <t>AGR.14.000083</t>
  </si>
  <si>
    <t>Лицензионный договор № 49182019 от 04.02.2019</t>
  </si>
  <si>
    <t>PRD.002.100021001_COM005001</t>
  </si>
  <si>
    <t>AGR.07.000515</t>
  </si>
  <si>
    <t>Выписка из ЕГРЮЛ</t>
  </si>
  <si>
    <t>AGR.07.001685</t>
  </si>
  <si>
    <t>PRD.002.100021002_COM011001</t>
  </si>
  <si>
    <t>AGR.15.000997</t>
  </si>
  <si>
    <t>Договор № СЗ02/19-52 от 01.02.2019г.</t>
  </si>
  <si>
    <t>AGR.15.001752</t>
  </si>
  <si>
    <t>СЗ02/19-389 от 01.08.2019г.</t>
  </si>
  <si>
    <t>AGR.15.002370</t>
  </si>
  <si>
    <t>СЗ02/20-6 от 01.01.2020г.</t>
  </si>
  <si>
    <t>AGR.15.004325</t>
  </si>
  <si>
    <t>Договор на поставку товара №СЗ02/21-265 от 14.05.2021г.</t>
  </si>
  <si>
    <t>PRD.002.100021003_COM011001</t>
  </si>
  <si>
    <t>AGR.15.001428</t>
  </si>
  <si>
    <t>СЗ02/19-14 от 24.01.2019</t>
  </si>
  <si>
    <t>AGR.15.003057</t>
  </si>
  <si>
    <t>СЗ02/20-294 от 21.07.2020г</t>
  </si>
  <si>
    <t>PRD.002.100021005_COM007001</t>
  </si>
  <si>
    <t>AGR.09.000305</t>
  </si>
  <si>
    <t>УНС02/19-15 от 04.02.2019</t>
  </si>
  <si>
    <t>PRD.002.100021006_COM004001</t>
  </si>
  <si>
    <t>AGR.06.000133</t>
  </si>
  <si>
    <t>PRD.002.100021007_COM009001</t>
  </si>
  <si>
    <t>AGR.13.000294</t>
  </si>
  <si>
    <t>PRD.002.100021009_COM006001</t>
  </si>
  <si>
    <t>AGR.08.000461</t>
  </si>
  <si>
    <t>Договор подряда №3//СИН.04.19-5 от 31.01.2019г.</t>
  </si>
  <si>
    <t>AGR.08.001790</t>
  </si>
  <si>
    <t>СЧЕТ № 001/2021 от 27.01.2021</t>
  </si>
  <si>
    <t>PRD.002.100021010_COM006001</t>
  </si>
  <si>
    <t>AGR.08.000410</t>
  </si>
  <si>
    <t>СИН.02.19-23 от 29.01.2019г.</t>
  </si>
  <si>
    <t>AGR.08.001639</t>
  </si>
  <si>
    <t>счет 344006 от 09.12.2020г.</t>
  </si>
  <si>
    <t>AGR.08.001864</t>
  </si>
  <si>
    <t>СИН.02.21-100 от 23.04.2021г</t>
  </si>
  <si>
    <t>AGR.08.002497</t>
  </si>
  <si>
    <t>СИН.02.22-191 от 29.06.2022</t>
  </si>
  <si>
    <t>AGR.08.003036</t>
  </si>
  <si>
    <t>Счет №247003 от 04.09.2023</t>
  </si>
  <si>
    <t>AGR.08.003043</t>
  </si>
  <si>
    <t>Счет 256001 от 13.09.2023</t>
  </si>
  <si>
    <t>AGR.08.003044</t>
  </si>
  <si>
    <t>СИН.02.23-239 от 15.09.2023</t>
  </si>
  <si>
    <t>PRD.002.100021013_COM005001</t>
  </si>
  <si>
    <t>AGR.07.000294</t>
  </si>
  <si>
    <t>Дог. №КН06/19-69 от 01.01.2019</t>
  </si>
  <si>
    <t>AGR.07.000509</t>
  </si>
  <si>
    <t>ГП № 201 от 09.07.2019 г.</t>
  </si>
  <si>
    <t>AGR.07.000581</t>
  </si>
  <si>
    <t>Претензия № 773 от 12.04.2019 г.</t>
  </si>
  <si>
    <t>AGR.07.000659</t>
  </si>
  <si>
    <t>ГП № 408 от 12.11.2019 г.</t>
  </si>
  <si>
    <t>AGR.07.000704</t>
  </si>
  <si>
    <t>ГП № 459 от 01.12.2019 г.</t>
  </si>
  <si>
    <t>PRD.002.100021018_COM005001</t>
  </si>
  <si>
    <t>AGR.07.001047</t>
  </si>
  <si>
    <t>Л22-000005//КН02/20-115 от 08.05.2020</t>
  </si>
  <si>
    <t>AGR.07.001627</t>
  </si>
  <si>
    <t>Ц63-000045//КН02/22-112 от 25.03.2022</t>
  </si>
  <si>
    <t>PRD.002.100021018_COM014001</t>
  </si>
  <si>
    <t>AGR.30.000745</t>
  </si>
  <si>
    <t>счет №Б-00143128 от 21.03.2022</t>
  </si>
  <si>
    <t>AGR.30.000761</t>
  </si>
  <si>
    <t>счет №Ц63-000050 от 04.04.2022</t>
  </si>
  <si>
    <t>AGR.30.000783</t>
  </si>
  <si>
    <t>счет №Б-00205008 от 20.04.2022</t>
  </si>
  <si>
    <t>AGR.30.000840</t>
  </si>
  <si>
    <t>счет №Б-00276545 от 26.05.2022</t>
  </si>
  <si>
    <t>AGR.30.000884</t>
  </si>
  <si>
    <t>счет №Б-00338317 от 23.06.2022</t>
  </si>
  <si>
    <t>PRD.002.100021019_COM011001</t>
  </si>
  <si>
    <t>AGR.15.000993</t>
  </si>
  <si>
    <t>СЗ02/19-20 от 04.02.2019 г.</t>
  </si>
  <si>
    <t>AGR.10.004455</t>
  </si>
  <si>
    <t>Договор № ОКБ02/24-134 от 01.01.2024</t>
  </si>
  <si>
    <t>PRD.002.100021022_COM011001</t>
  </si>
  <si>
    <t>AGR.15.001066</t>
  </si>
  <si>
    <t>PRD.002.100021023_COM002019</t>
  </si>
  <si>
    <t>AGR.03.000204</t>
  </si>
  <si>
    <t>№ 57 (Д01181900)</t>
  </si>
  <si>
    <t>AGR.03.000313</t>
  </si>
  <si>
    <t>Договор поставки № Д010120 от 22.09.2020 г.</t>
  </si>
  <si>
    <t>PRD.002.100021024_COM009001</t>
  </si>
  <si>
    <t>AGR.13.000306</t>
  </si>
  <si>
    <t>PRD.002.100021025_COM001000</t>
  </si>
  <si>
    <t>AGR.01.000181</t>
  </si>
  <si>
    <t>4//НФ02/19-14 от 01.02.2019</t>
  </si>
  <si>
    <t>AGR.01.000779</t>
  </si>
  <si>
    <t>33-2020 от 20.08.2020</t>
  </si>
  <si>
    <t>AGR.01.001802</t>
  </si>
  <si>
    <t>23-2023 от 22.06.2023</t>
  </si>
  <si>
    <t>AGR.01.001823</t>
  </si>
  <si>
    <t>27-2023 от 07.07.2023</t>
  </si>
  <si>
    <t>AGR.01.001858</t>
  </si>
  <si>
    <t>31-2023 от 03.08.2023</t>
  </si>
  <si>
    <t>PRD.002.100021025_COM011001</t>
  </si>
  <si>
    <t>AGR.15.001068</t>
  </si>
  <si>
    <t>СЗ02/19-63 от 01.02.2019г.</t>
  </si>
  <si>
    <t>PRD.002.100021026_COM004001</t>
  </si>
  <si>
    <t>AGR.06.000148</t>
  </si>
  <si>
    <t>Договор ННГ04/18-19 от 07.12.2018</t>
  </si>
  <si>
    <t>PRD.002.100021027_COM009001</t>
  </si>
  <si>
    <t>AGR.13.000319</t>
  </si>
  <si>
    <t>Договор №232/18-в от 01.12.2018</t>
  </si>
  <si>
    <t>PRD.002.100021029_COM011001</t>
  </si>
  <si>
    <t>AGR.15.002502</t>
  </si>
  <si>
    <t>PRD.002.100021030_COM007001</t>
  </si>
  <si>
    <t>AGR.09.000384</t>
  </si>
  <si>
    <t>УНС02/19-25 от 13.02.2019</t>
  </si>
  <si>
    <t>PRD.002.100021031_COM011001</t>
  </si>
  <si>
    <t>AGR.15.000929</t>
  </si>
  <si>
    <t>СЗ02/19-12 от 30.01.2019г.</t>
  </si>
  <si>
    <t>PRD.002.100021034_COM005001</t>
  </si>
  <si>
    <t>AGR.07.000287</t>
  </si>
  <si>
    <t>КН 02/19-101 от 20.01.2019</t>
  </si>
  <si>
    <t>PRD.002.100021038_COM004001</t>
  </si>
  <si>
    <t>AGR.06.000155</t>
  </si>
  <si>
    <t>Договор ННГ02/18-126 от 26.12.2018</t>
  </si>
  <si>
    <t>AGR.06.000316</t>
  </si>
  <si>
    <t>Договор ННГ113/19-в от 21.10.2019</t>
  </si>
  <si>
    <t>PRD.002.100021039_COM009001</t>
  </si>
  <si>
    <t>AGR.13.000254</t>
  </si>
  <si>
    <t>Решение суда №2-11920/2016 от 14.12.2016г.</t>
  </si>
  <si>
    <t>AGR.13.000255</t>
  </si>
  <si>
    <t>Госпошлина по решению суда №2-11920/2016 от 14.12.2016г.</t>
  </si>
  <si>
    <t>AGR.13.001741</t>
  </si>
  <si>
    <t>ИП 14711/17/72006-ИП</t>
  </si>
  <si>
    <t>PRD.002.100021040_COM011001</t>
  </si>
  <si>
    <t>AGR.15.000953</t>
  </si>
  <si>
    <t>СЗ02/18-497 от 28.12.2018г.</t>
  </si>
  <si>
    <t>AGR.15.001385</t>
  </si>
  <si>
    <t>СЗ02/19-105 от 01.04.2019г.</t>
  </si>
  <si>
    <t>PRD.002.100021041_COM007001</t>
  </si>
  <si>
    <t>AGR.09.000500</t>
  </si>
  <si>
    <t>УНС02/19-181 от 30.07.2019</t>
  </si>
  <si>
    <t>PRD.002.100021042_COM005001</t>
  </si>
  <si>
    <t>AGR.07.000313</t>
  </si>
  <si>
    <t>Дог. №КН/06/18-174 от 20.11.18</t>
  </si>
  <si>
    <t>AGR.07.001542</t>
  </si>
  <si>
    <t>КН/06/22-02 от 01.01.22</t>
  </si>
  <si>
    <t>AGR.07.001836</t>
  </si>
  <si>
    <t>КН/06/23-43 от 01.01.23</t>
  </si>
  <si>
    <t>AGR.07.002191</t>
  </si>
  <si>
    <t>Договор № КН06/24-32 от 01.01.2024</t>
  </si>
  <si>
    <t>PRD.002.100021044_COM001000</t>
  </si>
  <si>
    <t>AGR.01.000184</t>
  </si>
  <si>
    <t>НФ01/19-1 от 07.02.2019</t>
  </si>
  <si>
    <t>PRD.002.100021044_COM011001</t>
  </si>
  <si>
    <t>AGR.15.001051</t>
  </si>
  <si>
    <t>Дог.№НФ01/19-1 от 07.02.2019г.(доп.16)</t>
  </si>
  <si>
    <t>AGR.15.001241</t>
  </si>
  <si>
    <t>Дог.№НФ01/19-1 от 07.02.2019г.(доп.18)</t>
  </si>
  <si>
    <t>AGR.15.002098</t>
  </si>
  <si>
    <t>Дог.№НФ01/19-1 от 07.02.2019г.(доп.25)</t>
  </si>
  <si>
    <t>PRD.002.100021047_COM005001</t>
  </si>
  <si>
    <t>AGR.07.000315</t>
  </si>
  <si>
    <t>PRD.002.100021050_COM001000</t>
  </si>
  <si>
    <t>AGR.01.001272</t>
  </si>
  <si>
    <t>Фин.поручение 7 от 25.05.2022 (КН)</t>
  </si>
  <si>
    <t>AGR.01.001298</t>
  </si>
  <si>
    <t>Фин. поручение 1172 от 27.05.2022</t>
  </si>
  <si>
    <t>PRD.002.100021050_COM006001</t>
  </si>
  <si>
    <t>AGR.08.003140</t>
  </si>
  <si>
    <t>Решение №476032 от 24.11.2023 рассрочка на 920 000 000руб</t>
  </si>
  <si>
    <t>PRD.002.100021052_COM005001</t>
  </si>
  <si>
    <t>AGR.07.000318</t>
  </si>
  <si>
    <t>25 от 11.02.2019</t>
  </si>
  <si>
    <t>AGR.07.000603</t>
  </si>
  <si>
    <t>Договор № 25 от 11.02.2019, руб.</t>
  </si>
  <si>
    <t>PRD.002.100021053_COM007001</t>
  </si>
  <si>
    <t>AGR.09.000304</t>
  </si>
  <si>
    <t>УНС02/19-27 от 15.02.2019</t>
  </si>
  <si>
    <t>PRD.002.100021057_COM006001</t>
  </si>
  <si>
    <t>AGR.08.000529</t>
  </si>
  <si>
    <t>СИН.02.19-42 от 15.02.2019г.</t>
  </si>
  <si>
    <t>AGR.08.002102</t>
  </si>
  <si>
    <t>СИН.02.21-236 от 01.10.2021г</t>
  </si>
  <si>
    <t>AGR.08.002926</t>
  </si>
  <si>
    <t>СИН.02.23-134 от 15.05.2023</t>
  </si>
  <si>
    <t>PRD.002.100021058_COM005001</t>
  </si>
  <si>
    <t>AGR.07.000406</t>
  </si>
  <si>
    <t>Дог №1747//КН06/19-157 от 02.04.2019</t>
  </si>
  <si>
    <t>PRD.002.100021060_COM006001</t>
  </si>
  <si>
    <t>AGR.08.000716</t>
  </si>
  <si>
    <t>Договор гостиница ЮГРА №СИН.02.19-45 от 28.03.2019</t>
  </si>
  <si>
    <t>AGR.08.000726</t>
  </si>
  <si>
    <t>Счёт №88 от 17.07.2019</t>
  </si>
  <si>
    <t>PRD.002.100021060_COM009001</t>
  </si>
  <si>
    <t>AGR.13.000526</t>
  </si>
  <si>
    <t>PRD.002.100021060_COM011001</t>
  </si>
  <si>
    <t>AGR.15.001504</t>
  </si>
  <si>
    <t>счет №68 от 27.06.2019г.</t>
  </si>
  <si>
    <t>AGR.15.001594</t>
  </si>
  <si>
    <t>счёт № 93 от 22.07.2019 г.</t>
  </si>
  <si>
    <t>AGR.15.001595</t>
  </si>
  <si>
    <t>счет № 93 от 22.07.2019г.</t>
  </si>
  <si>
    <t>AGR.15.001596</t>
  </si>
  <si>
    <t>счёт № 93 от 22.07.2019</t>
  </si>
  <si>
    <t>AGR.15.001597</t>
  </si>
  <si>
    <t>счет №93 от 22.07.2019г.</t>
  </si>
  <si>
    <t>PRD.002.100021068_COM002019</t>
  </si>
  <si>
    <t>AGR.03.000151</t>
  </si>
  <si>
    <t>Договор возмездного оказания услуг № Д002420 от 10.02.2020 г</t>
  </si>
  <si>
    <t>AGR.03.000273</t>
  </si>
  <si>
    <t>Договор поставки №Д006020 от 20.05.2020 г.</t>
  </si>
  <si>
    <t>PRD.002.100021071_COM011001</t>
  </si>
  <si>
    <t>AGR.15.000966</t>
  </si>
  <si>
    <t>Счет № 0213-06Ш от13.02.2019г.</t>
  </si>
  <si>
    <t>PRD.002.100021072_COM011001</t>
  </si>
  <si>
    <t>AGR.15.000998</t>
  </si>
  <si>
    <t>Договор № СЗ02/19-56 от 14.02.2019г.</t>
  </si>
  <si>
    <t>PRD.002.100021073_COM011001</t>
  </si>
  <si>
    <t>AGR.15.001094</t>
  </si>
  <si>
    <t>СЗ02/19-60 от 01.03.2019г</t>
  </si>
  <si>
    <t>PRD.002.100021074_COM011001</t>
  </si>
  <si>
    <t>AGR.15.001077</t>
  </si>
  <si>
    <t>СЗ02/19-67 от 28.02.2019</t>
  </si>
  <si>
    <t>AGR.15.001725</t>
  </si>
  <si>
    <t>№ СЗ02/19-305 от 16.07.2019</t>
  </si>
  <si>
    <t>AGR.15.004298</t>
  </si>
  <si>
    <t>СЗ02/21-210 от 01.04.2021</t>
  </si>
  <si>
    <t>PRD.002.100021075_COM006001</t>
  </si>
  <si>
    <t>AGR.08.000499</t>
  </si>
  <si>
    <t>СИН.02.19-50 от 26.02.2019 г.</t>
  </si>
  <si>
    <t>AGR.08.001043</t>
  </si>
  <si>
    <t>СИН.02.19-425 от 09.12.2019</t>
  </si>
  <si>
    <t>AGR.08.001679</t>
  </si>
  <si>
    <t>СИН.02.20-249 от 21.10.2020г.</t>
  </si>
  <si>
    <t>AGR.08.002264</t>
  </si>
  <si>
    <t>СИН.02.21-241 от 04.10.2021</t>
  </si>
  <si>
    <t>AGR.08.002789</t>
  </si>
  <si>
    <t>СИН.02.22-378 от 28.11.2022</t>
  </si>
  <si>
    <t>AGR.08.003202</t>
  </si>
  <si>
    <t>СИН.02.23-277 от 12.10.2023</t>
  </si>
  <si>
    <t>PRD.002.100021076_COM004001</t>
  </si>
  <si>
    <t>AGR.06.000156</t>
  </si>
  <si>
    <t>PRD.002.100021077_COM006001</t>
  </si>
  <si>
    <t>AGR.08.000465</t>
  </si>
  <si>
    <t>СИН.02.19-25 от 31.01.2019</t>
  </si>
  <si>
    <t>AGR.08.001022</t>
  </si>
  <si>
    <t>СИН.02.19-395 от 22.11.2019</t>
  </si>
  <si>
    <t>AGR.08.001767</t>
  </si>
  <si>
    <t>СИН.02.20-309 от 03.12.2020</t>
  </si>
  <si>
    <t>AGR.08.002271</t>
  </si>
  <si>
    <t>СИН.02.21-262 от 26.10.2021</t>
  </si>
  <si>
    <t>AGR.08.002813</t>
  </si>
  <si>
    <t>СИН.02.22-300 от 03.10.2022</t>
  </si>
  <si>
    <t>AGR.08.003237</t>
  </si>
  <si>
    <t>СИН.02.23-269 от 05.10.2023</t>
  </si>
  <si>
    <t>PRD.002.100021080_COM010001</t>
  </si>
  <si>
    <t>AGR.14.000084</t>
  </si>
  <si>
    <t>Договор №НГПТ-01/02-2019</t>
  </si>
  <si>
    <t>PRD.002.100021082_COM011001</t>
  </si>
  <si>
    <t>AGR.15.001030</t>
  </si>
  <si>
    <t>СЗ02/19-64 от 20.02.2019г.</t>
  </si>
  <si>
    <t>PRD.002.100021083_COM009001</t>
  </si>
  <si>
    <t>AGR.13.000341</t>
  </si>
  <si>
    <t>PRD.002.100021088_COM011001</t>
  </si>
  <si>
    <t>AGR.15.001005</t>
  </si>
  <si>
    <t>№СЗ02/19-59 от 16.01.19</t>
  </si>
  <si>
    <t>PRD.002.100021089_COM001000</t>
  </si>
  <si>
    <t>AGR.01.000193</t>
  </si>
  <si>
    <t>НФ02/19-19 от 21.02.2019</t>
  </si>
  <si>
    <t>AGR.01.000506</t>
  </si>
  <si>
    <t>НФ02/20-8 от 09.01.2020</t>
  </si>
  <si>
    <t>AGR.01.000588</t>
  </si>
  <si>
    <t>НФ02/20-30 от 27.02.2020</t>
  </si>
  <si>
    <t>PRD.002.100021090_COM011001</t>
  </si>
  <si>
    <t>AGR.15.001076</t>
  </si>
  <si>
    <t>СЗ02/19-57 от 15.02.2019</t>
  </si>
  <si>
    <t>AGR.15.002498</t>
  </si>
  <si>
    <t>СЗ02/20-57 от 10.02.2020</t>
  </si>
  <si>
    <t>AGR.15.003804</t>
  </si>
  <si>
    <t>СЗ02/21-74 от 11.02.2021</t>
  </si>
  <si>
    <t>PRD.002.100021091_COM006001</t>
  </si>
  <si>
    <t>AGR.08.000442</t>
  </si>
  <si>
    <t>СИН.02.19-9 от 18.01.2019</t>
  </si>
  <si>
    <t>AGR.08.001078</t>
  </si>
  <si>
    <t>СИН.02.19-409 от 02.12.2019г.</t>
  </si>
  <si>
    <t>AGR.08.001770</t>
  </si>
  <si>
    <t>СИН.02.20-276 от 02.11.2020г.</t>
  </si>
  <si>
    <t>AGR.08.002287</t>
  </si>
  <si>
    <t>СИН.02.22-14 от 18.01.2022г.</t>
  </si>
  <si>
    <t>PRD.002.100021097_COM007001</t>
  </si>
  <si>
    <t>AGR.09.000339</t>
  </si>
  <si>
    <t>УНС02/19-33 от 04.03.2019</t>
  </si>
  <si>
    <t>PRD.002.100021098_COM007001</t>
  </si>
  <si>
    <t>AGR.09.000340</t>
  </si>
  <si>
    <t>PRD.002.100021099_COM007001</t>
  </si>
  <si>
    <t>AGR.09.000341</t>
  </si>
  <si>
    <t>PRD.002.100021102_COM007001</t>
  </si>
  <si>
    <t>AGR.09.000320</t>
  </si>
  <si>
    <t>УНС02/19-32 от 18.02.2019</t>
  </si>
  <si>
    <t>AGR.09.001164</t>
  </si>
  <si>
    <t>УНС02/21-86 от 30.06.2021</t>
  </si>
  <si>
    <t>AGR.09.001449</t>
  </si>
  <si>
    <t>УНС02/22-119 от 08.08.2022</t>
  </si>
  <si>
    <t>PRD.002.100021103_COM006001</t>
  </si>
  <si>
    <t>AGR.08.000622</t>
  </si>
  <si>
    <t>СИН.02.19-48 от 01.06.2019</t>
  </si>
  <si>
    <t>AGR.08.000666</t>
  </si>
  <si>
    <t>СИН.02.19-81 от 01.06.2019</t>
  </si>
  <si>
    <t>AGR.08.000767</t>
  </si>
  <si>
    <t>СИН.02.19-234 от 01.07.2019</t>
  </si>
  <si>
    <t>PRD.002.100021105_COM007001</t>
  </si>
  <si>
    <t>AGR.09.000338</t>
  </si>
  <si>
    <t>PRD.002.100021107_COM005001</t>
  </si>
  <si>
    <t>AGR.07.000331</t>
  </si>
  <si>
    <t>Дог №63-19//КН02/19-125 от 21.02.2019</t>
  </si>
  <si>
    <t>PRD.002.100021108_COM009001</t>
  </si>
  <si>
    <t>AGR.13.000517</t>
  </si>
  <si>
    <t>PRD.002.100021108_COM011001</t>
  </si>
  <si>
    <t>AGR.15.001467</t>
  </si>
  <si>
    <t>счет №159 от 06.06.2019г.</t>
  </si>
  <si>
    <t>PRD.002.100021111_COM009001</t>
  </si>
  <si>
    <t>AGR.13.000447</t>
  </si>
  <si>
    <t>1/19-и от 01.01.19</t>
  </si>
  <si>
    <t>AGR.13.000449</t>
  </si>
  <si>
    <t>Договор №1/19-и от 01.01.2019</t>
  </si>
  <si>
    <t>PRD.002.100021113_COM001000</t>
  </si>
  <si>
    <t>AGR.01.000196</t>
  </si>
  <si>
    <t>0000000168 от 21.02.2019</t>
  </si>
  <si>
    <t>AGR.01.000197</t>
  </si>
  <si>
    <t>0000000168 от 18.03.2019</t>
  </si>
  <si>
    <t>PRD.002.100021115_COM001000</t>
  </si>
  <si>
    <t>AGR.01.001359</t>
  </si>
  <si>
    <t>НФ08/22-1 от 06.07.2022</t>
  </si>
  <si>
    <t>AGR.01.001360</t>
  </si>
  <si>
    <t>18-33/16 от 01.12.2022</t>
  </si>
  <si>
    <t>PRD.002.100021118_COM010001</t>
  </si>
  <si>
    <t>AGR.14.000286</t>
  </si>
  <si>
    <t>Договор № УО/147/2020НГПТ от 18.06.20</t>
  </si>
  <si>
    <t>PRD.002.100021119_COM001000</t>
  </si>
  <si>
    <t>AGR.01.000194</t>
  </si>
  <si>
    <t>Счет №158 от 20.02.2019</t>
  </si>
  <si>
    <t>PRD.002.100021119_COM005001</t>
  </si>
  <si>
    <t>AGR.07.001806</t>
  </si>
  <si>
    <t>КН06/22-234//СС23-1-2-1853 от 15.12.22</t>
  </si>
  <si>
    <t>PRD.002.100021126_COM011001</t>
  </si>
  <si>
    <t>AGR.15.006800</t>
  </si>
  <si>
    <t>СЗ02/22-734//03-003/2022-227/Д от 28.11.2022</t>
  </si>
  <si>
    <t>AGR.15.007075</t>
  </si>
  <si>
    <t>СЗ02/23-95//03-003/2023-026/Д от 15.02.2023</t>
  </si>
  <si>
    <t>AGR.15.007668</t>
  </si>
  <si>
    <t>СЗ02/23-402//03-003/2023-168/Д от 27.07.2023</t>
  </si>
  <si>
    <t>PRD.002.100021127_COM007001</t>
  </si>
  <si>
    <t>AGR.09.000506</t>
  </si>
  <si>
    <t>УНС02/19-52 от 27.03.2019</t>
  </si>
  <si>
    <t>PRD.002.100021131_COM001000</t>
  </si>
  <si>
    <t>AGR.01.000202</t>
  </si>
  <si>
    <t>НФ01/17-32 от 01.10.2017</t>
  </si>
  <si>
    <t>PRD.002.100021137_COM007001</t>
  </si>
  <si>
    <t>AGR.09.000327</t>
  </si>
  <si>
    <t>УНС02/19-40 от 12.03.2019</t>
  </si>
  <si>
    <t>PRD.002.100021138_COM001000</t>
  </si>
  <si>
    <t>AGR.01.000198</t>
  </si>
  <si>
    <t>2019.2.25 от 25.02.2019</t>
  </si>
  <si>
    <t>PRD.002.100021142_COM011001</t>
  </si>
  <si>
    <t>AGR.15.001096</t>
  </si>
  <si>
    <t>СЗ02/19-90 от 18.03.2019г.</t>
  </si>
  <si>
    <t>PRD.002.100021143_COM011001</t>
  </si>
  <si>
    <t>AGR.15.003118</t>
  </si>
  <si>
    <t>СЗ01/20-8 от 04.08.2020г.</t>
  </si>
  <si>
    <t>AGR.15.003487</t>
  </si>
  <si>
    <t>СЗ02/20-453 от 01.11.2020 г</t>
  </si>
  <si>
    <t>AGR.15.003488</t>
  </si>
  <si>
    <t>СЗ02/20-452 от 01.11.2020 г</t>
  </si>
  <si>
    <t>AGR.15.003489</t>
  </si>
  <si>
    <t>СЗ02/20-450 от 30.10.2020 г</t>
  </si>
  <si>
    <t>PRD.002.100021144_COM011001</t>
  </si>
  <si>
    <t>AGR.15.002066</t>
  </si>
  <si>
    <t>PRD.002.100021145_COM011001</t>
  </si>
  <si>
    <t>AGR.15.001095</t>
  </si>
  <si>
    <t>СЗ02/19-94 от 20.03.2019г.</t>
  </si>
  <si>
    <t>PRD.002.100021147_COM009001</t>
  </si>
  <si>
    <t>AGR.13.000359</t>
  </si>
  <si>
    <t>PRD.002.100021148_COM004001</t>
  </si>
  <si>
    <t>AGR.06.001010</t>
  </si>
  <si>
    <t>Договор №ННГ20/23-в от 16.05.2023</t>
  </si>
  <si>
    <t>PRD.002.100021148_COM009001</t>
  </si>
  <si>
    <t>AGR.13.000356</t>
  </si>
  <si>
    <t>Договор №СИБ19/19-в от 21.01.2019</t>
  </si>
  <si>
    <t>AGR.13.000569</t>
  </si>
  <si>
    <t>Договор №СИБ95/19-в от 15.06.2019</t>
  </si>
  <si>
    <t>AGR.13.001021</t>
  </si>
  <si>
    <t>Договор №СИБ48/20-в от 21.04.2020</t>
  </si>
  <si>
    <t>AGR.13.001291</t>
  </si>
  <si>
    <t>Договор №СИБ66/21-в от 04.05.2021</t>
  </si>
  <si>
    <t>AGR.13.001660</t>
  </si>
  <si>
    <t>Договор №СИБ50/22-в от 04.05.2022</t>
  </si>
  <si>
    <t>AGR.13.001968</t>
  </si>
  <si>
    <t>Договор №СИБ51/23-в от 16.05.2023</t>
  </si>
  <si>
    <t>PRD.002.100021149_COM011001</t>
  </si>
  <si>
    <t>AGR.15.001010</t>
  </si>
  <si>
    <t>AGR.15.001108</t>
  </si>
  <si>
    <t>СЗ02/19-69 от 01.03.2019 г.</t>
  </si>
  <si>
    <t>PRD.002.100021151_COM006001</t>
  </si>
  <si>
    <t>AGR.08.000487</t>
  </si>
  <si>
    <t>Договор СИН.01.19-2 от 27.02.19г.</t>
  </si>
  <si>
    <t>PRD.002.100021153_COM010001</t>
  </si>
  <si>
    <t>AGR.14.000090</t>
  </si>
  <si>
    <t>Договор № НГПТ20/02-2019 от 20.02.2019</t>
  </si>
  <si>
    <t>PRD.002.100021157_COM011001</t>
  </si>
  <si>
    <t>AGR.15.001065</t>
  </si>
  <si>
    <t>PRD.002.100021159_COM005001</t>
  </si>
  <si>
    <t>AGR.07.000351</t>
  </si>
  <si>
    <t>Дог №1//КН05/19-99 от 09.01.2019</t>
  </si>
  <si>
    <t>AGR.07.001740</t>
  </si>
  <si>
    <t>36/22-ВБР//КН06/22-130 от 20.04.2022</t>
  </si>
  <si>
    <t>PRD.002.100021161_COM011001</t>
  </si>
  <si>
    <t>AGR.15.001039</t>
  </si>
  <si>
    <t>СЗ02/19-91 от 06.03.2019 г.</t>
  </si>
  <si>
    <t>PRD.002.100021162_COM011001</t>
  </si>
  <si>
    <t>AGR.15.001089</t>
  </si>
  <si>
    <t>Договор №СЗ02/19-85 от 12.03.2019</t>
  </si>
  <si>
    <t>PRD.002.100021163_COM011001</t>
  </si>
  <si>
    <t>AGR.15.001049</t>
  </si>
  <si>
    <t>СЗ02/19-25 от 24.01.2019</t>
  </si>
  <si>
    <t>AGR.15.001130</t>
  </si>
  <si>
    <t>Счёт на оплату № 7 от 03 апреля 2019 г.</t>
  </si>
  <si>
    <t>PRD.002.100021167_COM011001</t>
  </si>
  <si>
    <t>AGR.15.001859</t>
  </si>
  <si>
    <t>договор благотворительности СЗ02/19-441 от 18.09.2019г.</t>
  </si>
  <si>
    <t>AGR.15.001860</t>
  </si>
  <si>
    <t>договор благотворительности СЗ02/19-442 от 18.09.2019г.</t>
  </si>
  <si>
    <t>AGR.15.003201</t>
  </si>
  <si>
    <t>СЗ02/20-131 (Мы вместе! 2020)</t>
  </si>
  <si>
    <t>PRD.002.100021168_COM007001</t>
  </si>
  <si>
    <t>AGR.09.000391</t>
  </si>
  <si>
    <t>УНС02/19-47 от 11.03.2019</t>
  </si>
  <si>
    <t>AGR.09.000587</t>
  </si>
  <si>
    <t>УНС02/19-218 от 10.10.2019</t>
  </si>
  <si>
    <t>AGR.09.001207</t>
  </si>
  <si>
    <t>УНС02/21-119 от 27.08.2021</t>
  </si>
  <si>
    <t>PRD.002.100021169_COM007001</t>
  </si>
  <si>
    <t>AGR.09.000343</t>
  </si>
  <si>
    <t>УНС02/19-36 от 28.02.2019</t>
  </si>
  <si>
    <t>AGR.09.000581</t>
  </si>
  <si>
    <t>AGR.09.000779</t>
  </si>
  <si>
    <t>УНС02/20-51 от 10.04.2020</t>
  </si>
  <si>
    <t>AGR.09.001287</t>
  </si>
  <si>
    <t>УНС02/21-177 от 20.12.2021</t>
  </si>
  <si>
    <t>AGR.09.001288</t>
  </si>
  <si>
    <t>УНС02/21-161 от 20.12.2021</t>
  </si>
  <si>
    <t>AGR.09.001583</t>
  </si>
  <si>
    <t>УНС02/22-260 от 16.12.2022</t>
  </si>
  <si>
    <t>AGR.09.001589</t>
  </si>
  <si>
    <t>УНС02/22-262 от 20.12.2022</t>
  </si>
  <si>
    <t>AGR.09.001590</t>
  </si>
  <si>
    <t>УНС02/22-263 от 20.12.2022</t>
  </si>
  <si>
    <t>AGR.09.001591</t>
  </si>
  <si>
    <t>УНС02/22-264 от 20.12.2022</t>
  </si>
  <si>
    <t>AGR.09.001592</t>
  </si>
  <si>
    <t>УНС02/22-265 от 20.12.2022</t>
  </si>
  <si>
    <t>AGR.09.001593</t>
  </si>
  <si>
    <t>УНС02/22-266 от 20.12.2022</t>
  </si>
  <si>
    <t>AGR.09.001594</t>
  </si>
  <si>
    <t>УНС02/22-267 от 20.12.2022</t>
  </si>
  <si>
    <t>AGR.09.001595</t>
  </si>
  <si>
    <t>УНС02/22-268 от 20.12.2022</t>
  </si>
  <si>
    <t>AGR.09.001596</t>
  </si>
  <si>
    <t>УНС02/22-269 от 20.12.2022</t>
  </si>
  <si>
    <t>AGR.09.001597</t>
  </si>
  <si>
    <t>УНС02/22-270 от 20.12.2022</t>
  </si>
  <si>
    <t>AGR.09.001633</t>
  </si>
  <si>
    <t>УНС02/22-259 от 16.12.2022</t>
  </si>
  <si>
    <t>AGR.09.001920</t>
  </si>
  <si>
    <t>PRD.002.100021170_COM004001</t>
  </si>
  <si>
    <t>AGR.06.000351</t>
  </si>
  <si>
    <t>Договор №ННГ122/19-в от 21.11.2019</t>
  </si>
  <si>
    <t>PRD.002.100021170_COM005001</t>
  </si>
  <si>
    <t>AGR.07.000578</t>
  </si>
  <si>
    <t>Дог. №КН05/19-213 от 04.07.2019</t>
  </si>
  <si>
    <t>AGR.07.001308</t>
  </si>
  <si>
    <t>КН05/20-210 от 20.12.2020</t>
  </si>
  <si>
    <t>PRD.002.100021170_COM009001</t>
  </si>
  <si>
    <t>AGR.13.000404</t>
  </si>
  <si>
    <t>Договор подряда №СИБ15/19-в от 22.01.2019 г.</t>
  </si>
  <si>
    <t>AGR.13.000479</t>
  </si>
  <si>
    <t>Договор подряда №СИБ76/19-в от 30.04.2019 г.</t>
  </si>
  <si>
    <t>AGR.13.000838</t>
  </si>
  <si>
    <t>Договор подряда №СИБ171/19-в от 16.10.2019 г.</t>
  </si>
  <si>
    <t>PRD.002.100021171_COM011001</t>
  </si>
  <si>
    <t>AGR.15.001097</t>
  </si>
  <si>
    <t>СЗ02/19-89 от 18.03.2019</t>
  </si>
  <si>
    <t>AGR.15.001583</t>
  </si>
  <si>
    <t>СЗ02/19-181 от 28.05.2019 (Аренда)</t>
  </si>
  <si>
    <t>AGR.15.001984</t>
  </si>
  <si>
    <t>СЗ02/19-481 от 01.10.2019</t>
  </si>
  <si>
    <t>AGR.15.002499</t>
  </si>
  <si>
    <t>СЗ02/20-67 от 12.02.2020</t>
  </si>
  <si>
    <t>AGR.15.003781</t>
  </si>
  <si>
    <t>СЗ02/19-181 от 28.05.2019 (Услуги)</t>
  </si>
  <si>
    <t>AGR.15.003840</t>
  </si>
  <si>
    <t>СЗ02/21-72 от 11.02.2021</t>
  </si>
  <si>
    <t>AGR.15.005425</t>
  </si>
  <si>
    <t>СЗ02/21-643 от 23.11.2021</t>
  </si>
  <si>
    <t>PRD.002.100021172_COM011001</t>
  </si>
  <si>
    <t>AGR.15.001061</t>
  </si>
  <si>
    <t>СЗ02/19-44//ТКО/19/2 от 31.01.2019 г</t>
  </si>
  <si>
    <t>AGR.15.005592</t>
  </si>
  <si>
    <t>СЗ02/21-727//ТКО/22/1 375 от 10.12.21</t>
  </si>
  <si>
    <t>AGR.15.006936</t>
  </si>
  <si>
    <t>СЗ02/22-793//ТКО/23/881 от 15.12.2022</t>
  </si>
  <si>
    <t>AGR.15.007679</t>
  </si>
  <si>
    <t>СЗ02/23-423//ТКО/24/23 от 15.08.2023</t>
  </si>
  <si>
    <t>AGR.15.008140</t>
  </si>
  <si>
    <t>СЗ02/23-724//ТКО/24/175 от 27.12.2023</t>
  </si>
  <si>
    <t>PRD.002.100021172_COM015001</t>
  </si>
  <si>
    <t>AGR.39.000077</t>
  </si>
  <si>
    <t>НС02/23-26//ТКО/24/24 от 15.08.2023</t>
  </si>
  <si>
    <t>PRD.002.100021176_COM006001</t>
  </si>
  <si>
    <t>AGR.08.002336</t>
  </si>
  <si>
    <t>Постановление №0402/260122/00339 от 10.02.2022г.</t>
  </si>
  <si>
    <t>PRD.002.100021177_COM007001</t>
  </si>
  <si>
    <t>AGR.09.000326</t>
  </si>
  <si>
    <t>УНС02/19-43 от 15.03.2019</t>
  </si>
  <si>
    <t>PRD.002.100021178_COM007001</t>
  </si>
  <si>
    <t>AGR.09.000337</t>
  </si>
  <si>
    <t>УНС01/19-1 от 01.03.2019</t>
  </si>
  <si>
    <t>AGR.09.000405</t>
  </si>
  <si>
    <t>Соглашение о возмещении затрат от 13.05.2019</t>
  </si>
  <si>
    <t>PRD.002.100021180_COM006001</t>
  </si>
  <si>
    <t>AGR.08.000572</t>
  </si>
  <si>
    <t>Договор №СИН.02.19-84 от 22.03.2019 года</t>
  </si>
  <si>
    <t>AGR.08.001188</t>
  </si>
  <si>
    <t>СИН.02.19-438 от 16.12.2019</t>
  </si>
  <si>
    <t>PRD.002.100021183_COM011001</t>
  </si>
  <si>
    <t>AGR.15.001067</t>
  </si>
  <si>
    <t>Счет № 81 от 13.03.2019г.</t>
  </si>
  <si>
    <t>AGR.15.001456</t>
  </si>
  <si>
    <t>1/19 от 28.04.2019г./СЗ02/19-247 от 20.06.2019г.</t>
  </si>
  <si>
    <t>AGR.15.002482</t>
  </si>
  <si>
    <t>Счет № 68 от 13.02.2020</t>
  </si>
  <si>
    <t>PRD.002.100021184_COM011001</t>
  </si>
  <si>
    <t>AGR.15.001174</t>
  </si>
  <si>
    <t>СЗ02/19-92 от 20.03.2019</t>
  </si>
  <si>
    <t>PRD.002.100021188_COM007001</t>
  </si>
  <si>
    <t>AGR.09.000422</t>
  </si>
  <si>
    <t>УНС02/19-46 от 01.04.2019</t>
  </si>
  <si>
    <t>PRD.002.100021189_COM001000</t>
  </si>
  <si>
    <t>AGR.01.000204</t>
  </si>
  <si>
    <t>1074Р от 13.03.2019</t>
  </si>
  <si>
    <t>AGR.01.000509</t>
  </si>
  <si>
    <t>104Р от 16.01.2020</t>
  </si>
  <si>
    <t>AGR.01.001166</t>
  </si>
  <si>
    <t>884Р от 02.03.2022</t>
  </si>
  <si>
    <t>AGR.01.001335</t>
  </si>
  <si>
    <t>2264Р от 23.06.2022</t>
  </si>
  <si>
    <t>AGR.01.001388</t>
  </si>
  <si>
    <t>НФ02/22-75 от 23.06.2022</t>
  </si>
  <si>
    <t>AGR.01.001451</t>
  </si>
  <si>
    <t>3312Р от 19.09.2022</t>
  </si>
  <si>
    <t>AGR.01.001607</t>
  </si>
  <si>
    <t>148Р от 17.01.2023</t>
  </si>
  <si>
    <t>AGR.01.002089</t>
  </si>
  <si>
    <t>574Р от 06.02.2024</t>
  </si>
  <si>
    <t>AGR.01.002108</t>
  </si>
  <si>
    <t>659Р от 09.02.2024</t>
  </si>
  <si>
    <t>AGR.01.002111</t>
  </si>
  <si>
    <t>PRD.002.100021192_COM011001</t>
  </si>
  <si>
    <t>AGR.15.001081</t>
  </si>
  <si>
    <t>PRD.002.100021194_COM006001</t>
  </si>
  <si>
    <t>AGR.08.000564</t>
  </si>
  <si>
    <t>Договор №СИН.02.19-100 от 05.04.2019 г.</t>
  </si>
  <si>
    <t>PRD.002.100021195_COM006001</t>
  </si>
  <si>
    <t>AGR.08.000491</t>
  </si>
  <si>
    <t>Договор купли-продажи транспортного средства № 2019/3АN166-7</t>
  </si>
  <si>
    <t>AGR.08.001480</t>
  </si>
  <si>
    <t>счет на т/о</t>
  </si>
  <si>
    <t>AGR.08.001485</t>
  </si>
  <si>
    <t>СИН.02.20-163 от 22.07.2020 г.</t>
  </si>
  <si>
    <t>PRD.002.100021197_COM010001</t>
  </si>
  <si>
    <t>AGR.14.000093</t>
  </si>
  <si>
    <t>Договор подряда №НГПТ26.02.19 от 26.02.2019</t>
  </si>
  <si>
    <t>PRD.002.100021203_COM006001</t>
  </si>
  <si>
    <t>AGR.08.000486</t>
  </si>
  <si>
    <t>AGR.08.000649</t>
  </si>
  <si>
    <t>СИН.02.19-142 от 01.05.2019</t>
  </si>
  <si>
    <t>AGR.08.002459</t>
  </si>
  <si>
    <t>СИН.02.22-108 от 01.04.2022г.</t>
  </si>
  <si>
    <t>AGR.08.002460</t>
  </si>
  <si>
    <t>СИН.02.22-109 от 21.04.2022г.</t>
  </si>
  <si>
    <t>AGR.08.002462</t>
  </si>
  <si>
    <t>СИН.02.22-111 от 01.04.2022г.</t>
  </si>
  <si>
    <t>AGR.08.003190</t>
  </si>
  <si>
    <t>СИН.02.23-328 от 01.12.2023г.</t>
  </si>
  <si>
    <t>PRD.002.100021205_COM007001</t>
  </si>
  <si>
    <t>AGR.09.000332</t>
  </si>
  <si>
    <t>УНС02/19-50 от 19.03.2019</t>
  </si>
  <si>
    <t>PRD.002.100021206_COM009001</t>
  </si>
  <si>
    <t>AGR.13.000388</t>
  </si>
  <si>
    <t>Договор № 10-TMN-171-00153 от 02.12.10г. (банковского счета,</t>
  </si>
  <si>
    <t>AGR.13.000389</t>
  </si>
  <si>
    <t>AGR.13.000390</t>
  </si>
  <si>
    <t>PRD.002.100021208_COM009001</t>
  </si>
  <si>
    <t>AGR.13.000372</t>
  </si>
  <si>
    <t>Служебная записка № 26-20 от 20.03.2019</t>
  </si>
  <si>
    <t>PRD.002.100021209_COM006001</t>
  </si>
  <si>
    <t>AGR.08.000537</t>
  </si>
  <si>
    <t>Договор № СИН.02.19-82 от 19.03.2019г.</t>
  </si>
  <si>
    <t>PRD.002.100021213_COM002019</t>
  </si>
  <si>
    <t>AGR.03.000103</t>
  </si>
  <si>
    <t>Д01561900</t>
  </si>
  <si>
    <t>AGR.03.000328</t>
  </si>
  <si>
    <t>Договор поставки №Д010920 от 22.10.2020 г.</t>
  </si>
  <si>
    <t>AGR.03.000936</t>
  </si>
  <si>
    <t>Договор поставки №Д010523 от 22.09.2023</t>
  </si>
  <si>
    <t>PRD.002.100021214_COM006001</t>
  </si>
  <si>
    <t>AGR.08.000629</t>
  </si>
  <si>
    <t>Договор № 16/19//СИН.02.19-176 от 31.05.2019</t>
  </si>
  <si>
    <t>PRD.002.100021215_COM011001</t>
  </si>
  <si>
    <t>AGR.15.001219</t>
  </si>
  <si>
    <t>СЗ02/19-98 от 22.03.2019</t>
  </si>
  <si>
    <t>PRD.002.100021216_COM001000</t>
  </si>
  <si>
    <t>AGR.01.000217</t>
  </si>
  <si>
    <t>НФ02/19-32 от 01.05.2019</t>
  </si>
  <si>
    <t>AGR.01.000266</t>
  </si>
  <si>
    <t>НФ02/19-53 от 01.07.2019</t>
  </si>
  <si>
    <t>AGR.01.000287</t>
  </si>
  <si>
    <t>Счет №7120027 от 12.07.2019</t>
  </si>
  <si>
    <t>AGR.01.000288</t>
  </si>
  <si>
    <t>Счет №7050037 от 05.07.2019</t>
  </si>
  <si>
    <t>AGR.01.000289</t>
  </si>
  <si>
    <t>Счет №7050038 от 05.07.2019</t>
  </si>
  <si>
    <t>AGR.01.000290</t>
  </si>
  <si>
    <t>Счет №7050050 от 05.07.2019</t>
  </si>
  <si>
    <t>AGR.01.000291</t>
  </si>
  <si>
    <t>Счет №7080033 от 08.07.2019</t>
  </si>
  <si>
    <t>AGR.01.000292</t>
  </si>
  <si>
    <t>Счет №7100083 от 10.07.2019</t>
  </si>
  <si>
    <t>AGR.01.000293</t>
  </si>
  <si>
    <t>Счет №7110045 от 11.07.2019</t>
  </si>
  <si>
    <t>AGR.01.000294</t>
  </si>
  <si>
    <t>Счет №7120023 от 12.07.2019</t>
  </si>
  <si>
    <t>AGR.01.000397</t>
  </si>
  <si>
    <t>Счет №9194577 от 22.10.2019</t>
  </si>
  <si>
    <t>AGR.01.000502</t>
  </si>
  <si>
    <t>Счет №9210372 от 10.01.2020</t>
  </si>
  <si>
    <t>AGR.01.000552</t>
  </si>
  <si>
    <t>Счет №203067/1 от 07.02.2020</t>
  </si>
  <si>
    <t>PRD.002.100021217_COM001000</t>
  </si>
  <si>
    <t>AGR.01.000221</t>
  </si>
  <si>
    <t>НФ01/19-3// Э-7 от 21.03.2019</t>
  </si>
  <si>
    <t>AGR.01.000861</t>
  </si>
  <si>
    <t>НФ01/21-15 от 08.07.2021</t>
  </si>
  <si>
    <t>PRD.002.100021217_COM004001</t>
  </si>
  <si>
    <t>AGR.06.000178</t>
  </si>
  <si>
    <t>Договор № ННГ44/19-в-Э-5/19 от 15.03.2019 г.</t>
  </si>
  <si>
    <t>PRD.002.100021217_COM009001</t>
  </si>
  <si>
    <t>AGR.13.001377</t>
  </si>
  <si>
    <t>PRD.002.100021218_COM005001</t>
  </si>
  <si>
    <t>AGR.07.000371</t>
  </si>
  <si>
    <t>Дог №640-300-1-292// КН02/19-141 от 14.03.19</t>
  </si>
  <si>
    <t>PRD.002.100021221_COM009001</t>
  </si>
  <si>
    <t>AGR.13.000373</t>
  </si>
  <si>
    <t>Договор №МЦ97 от 20.03.2019 г.</t>
  </si>
  <si>
    <t>AGR.13.000385</t>
  </si>
  <si>
    <t>Договор №150 от 25.03.2019 г.</t>
  </si>
  <si>
    <t>PRD.002.100021223_COM001000</t>
  </si>
  <si>
    <t>AGR.01.000212</t>
  </si>
  <si>
    <t>ТО/25-03/19//НФ02/19-30 от 21.03.2019</t>
  </si>
  <si>
    <t>PRD.002.100021224_COM001000</t>
  </si>
  <si>
    <t>AGR.01.000213</t>
  </si>
  <si>
    <t>РП/25-03/19//НФ02/19-31 от 21.03.2019</t>
  </si>
  <si>
    <t>PRD.002.100021226_COM002019</t>
  </si>
  <si>
    <t>AGR.03.000101</t>
  </si>
  <si>
    <t>18 (Д01271800)</t>
  </si>
  <si>
    <t>AGR.03.000442</t>
  </si>
  <si>
    <t>Договор №64 от 02.07.2021 г.</t>
  </si>
  <si>
    <t>PRD.002.100021229_COM011001</t>
  </si>
  <si>
    <t>AGR.15.001205</t>
  </si>
  <si>
    <t>Договор оказания услуг от 01.04.2019 № СЗ02/19-104</t>
  </si>
  <si>
    <t>PRD.002.100021231_COM011001</t>
  </si>
  <si>
    <t>AGR.15.001358</t>
  </si>
  <si>
    <t>СЗ02/19-109 от 03.04.2019 г.</t>
  </si>
  <si>
    <t>PRD.002.100021232_COM006001</t>
  </si>
  <si>
    <t>AGR.08.000565</t>
  </si>
  <si>
    <t>Договор №СИН.02.19-99 от 05.04.2019г.</t>
  </si>
  <si>
    <t>PRD.002.100021233_COM006001</t>
  </si>
  <si>
    <t>AGR.08.000561</t>
  </si>
  <si>
    <t>Договор №ИМ-160419//СИН.02.19-119 от 16.04.2019г.</t>
  </si>
  <si>
    <t>PRD.002.100021237_COM006001</t>
  </si>
  <si>
    <t>AGR.08.000560</t>
  </si>
  <si>
    <t>Договор №СИН.02.19-94 от 03.04.2019г.</t>
  </si>
  <si>
    <t>AGR.08.000795</t>
  </si>
  <si>
    <t>Договор №СИН.02.19-271</t>
  </si>
  <si>
    <t>AGR.08.002429</t>
  </si>
  <si>
    <t>Договор №3-1//СИН.02.22-135 от 06.05.2022</t>
  </si>
  <si>
    <t>AGR.08.002952</t>
  </si>
  <si>
    <t>СИН.02.23-154 от 31.05.2023</t>
  </si>
  <si>
    <t>PRD.002.100021240_COM010001</t>
  </si>
  <si>
    <t>AGR.14.000103</t>
  </si>
  <si>
    <t>Договор № НГПТ-0104.19 от 01.04.2019г.</t>
  </si>
  <si>
    <t>PRD.002.100021242_COM005001</t>
  </si>
  <si>
    <t>AGR.07.000446</t>
  </si>
  <si>
    <t>Дог №КН02/19-147 от 16.04.2019</t>
  </si>
  <si>
    <t>PRD.002.100021243_COM011001</t>
  </si>
  <si>
    <t>AGR.15.001104</t>
  </si>
  <si>
    <t>Счет № 11 от 18.02.2019г.</t>
  </si>
  <si>
    <t>AGR.15.005211</t>
  </si>
  <si>
    <t>Счет №196 от 16.11.2021г.</t>
  </si>
  <si>
    <t>PRD.002.100021244_COM011001</t>
  </si>
  <si>
    <t>AGR.15.001105</t>
  </si>
  <si>
    <t>Счет №1 от 21.03.2019г.</t>
  </si>
  <si>
    <t>PRD.002.100021247_COM006001</t>
  </si>
  <si>
    <t>AGR.08.000497</t>
  </si>
  <si>
    <t>PRD.002.100021249_COM007001</t>
  </si>
  <si>
    <t>AGR.09.000351</t>
  </si>
  <si>
    <t>УНС02/19-59 от 01.04.2019</t>
  </si>
  <si>
    <t>PRD.002.100021250_COM011001</t>
  </si>
  <si>
    <t>AGR.15.001654</t>
  </si>
  <si>
    <t>PRD.002.100021251_COM011001</t>
  </si>
  <si>
    <t>AGR.15.001126</t>
  </si>
  <si>
    <t>PRD.002.100021252_COM005001</t>
  </si>
  <si>
    <t>AGR.07.000378</t>
  </si>
  <si>
    <t>Дог №КН06/19-140 от 19.03.19</t>
  </si>
  <si>
    <t>PRD.002.100021254_COM011001</t>
  </si>
  <si>
    <t>AGR.15.001342</t>
  </si>
  <si>
    <t>Договор № СЗ02/19-143 от 15.03.2019</t>
  </si>
  <si>
    <t>AGR.15.001925</t>
  </si>
  <si>
    <t>Договор № СЗ02/19-470 от 30.08.2019г.</t>
  </si>
  <si>
    <t>AGR.15.002518</t>
  </si>
  <si>
    <t>Договор № СЗ02/20-72 от 13.02.2020г.</t>
  </si>
  <si>
    <t>AGR.15.003524</t>
  </si>
  <si>
    <t>Договор №СЗ02/20-459</t>
  </si>
  <si>
    <t>AGR.15.003537</t>
  </si>
  <si>
    <t>8</t>
  </si>
  <si>
    <t>PRD.002.100021256_COM001000</t>
  </si>
  <si>
    <t>AGR.01.000220</t>
  </si>
  <si>
    <t>Счет №556774/ПМЭФ/2019/С1/РЮР от 28.03.2019</t>
  </si>
  <si>
    <t>AGR.01.000487</t>
  </si>
  <si>
    <t>Счет №556774/ПМЭФ/2020/С1/РЮР от 11.12.2019</t>
  </si>
  <si>
    <t>AGR.01.000814</t>
  </si>
  <si>
    <t>556774/ПМЭФ/2021/С1/РЮР от 12.05.2021</t>
  </si>
  <si>
    <t>AGR.01.001641</t>
  </si>
  <si>
    <t>813174/ПМЭФ/2023/C1/РЮР от 08.02.2023</t>
  </si>
  <si>
    <t>AGR.01.001722</t>
  </si>
  <si>
    <t>ПМЭФ-2023/Д/Тр/153-42 от 03.05.2023</t>
  </si>
  <si>
    <t>PRD.002.100021256_COM011001</t>
  </si>
  <si>
    <t>AGR.15.004317</t>
  </si>
  <si>
    <t>736521/ПМЭФ/2021/C1/РЮР/СЗ02/21-264 от 13.05.21</t>
  </si>
  <si>
    <t>PRD.002.100021258_COM006001</t>
  </si>
  <si>
    <t>AGR.08.000741</t>
  </si>
  <si>
    <t>Договор № СИН.02.19-241 от 15.07.2019</t>
  </si>
  <si>
    <t>PRD.002.100021259_COM005001</t>
  </si>
  <si>
    <t>AGR.07.000377</t>
  </si>
  <si>
    <t>PRD.002.100021260_COM005001</t>
  </si>
  <si>
    <t>AGR.07.000379</t>
  </si>
  <si>
    <t>PRD.002.100021265_COM011001</t>
  </si>
  <si>
    <t>AGR.15.001343</t>
  </si>
  <si>
    <t>Договор № СЗ02/19-191 от 15.03.2019</t>
  </si>
  <si>
    <t>AGR.15.006844</t>
  </si>
  <si>
    <t>СЗ02/22-744 от 09.12.2022</t>
  </si>
  <si>
    <t>PRD.002.100021266_COM006001</t>
  </si>
  <si>
    <t>AGR.08.000506</t>
  </si>
  <si>
    <t>Счет на оплату №354 от 28.03.2019 года</t>
  </si>
  <si>
    <t>PRD.002.100021268_COM011001</t>
  </si>
  <si>
    <t>AGR.15.001121</t>
  </si>
  <si>
    <t>счет №ДП-12927 от 28.03.2019г.</t>
  </si>
  <si>
    <t>AGR.15.001469</t>
  </si>
  <si>
    <t>счет № ДП-27611 от 24.06.2019</t>
  </si>
  <si>
    <t>AGR.15.004040</t>
  </si>
  <si>
    <t>СЗ02/21-151//ДП-0006364 от 26.03.21</t>
  </si>
  <si>
    <t>PRD.002.100021272_COM004001</t>
  </si>
  <si>
    <t>AGR.06.000277</t>
  </si>
  <si>
    <t>Договор поставки №ННГ10/19-и от 22.08.2019</t>
  </si>
  <si>
    <t>AGR.06.000278</t>
  </si>
  <si>
    <t>Договор поставки №ННГ93/19-в от 22.08.2019</t>
  </si>
  <si>
    <t>AGR.06.000616</t>
  </si>
  <si>
    <t>Договор поставки №ННГ7/20-и от 12.10.2020</t>
  </si>
  <si>
    <t>AGR.06.000619</t>
  </si>
  <si>
    <t>Договор поставки № ННГ43/20-в от 12.10.2020г.</t>
  </si>
  <si>
    <t>AGR.06.000776</t>
  </si>
  <si>
    <t>Договор поставки № ННГ6/21-и от 15.09.2021</t>
  </si>
  <si>
    <t>AGR.06.000825</t>
  </si>
  <si>
    <t>Договор поставки № ННГ115/21-в от 16.12.2021</t>
  </si>
  <si>
    <t>AGR.06.000866</t>
  </si>
  <si>
    <t>Договор №ННГ12/22-в от 31.03.2022</t>
  </si>
  <si>
    <t>AGR.06.000867</t>
  </si>
  <si>
    <t>Договор №ННГ2/22-и от 31.03.2022</t>
  </si>
  <si>
    <t>AGR.06.000892</t>
  </si>
  <si>
    <t>Договор поставки № ННГ11/21-и от 16.12.2021</t>
  </si>
  <si>
    <t>AGR.06.001011</t>
  </si>
  <si>
    <t>Договор №ННГ26/23-в от 28.06.2023</t>
  </si>
  <si>
    <t>AGR.06.001017</t>
  </si>
  <si>
    <t>Договор поставки №ННГ39/23-в от 28.08.2023</t>
  </si>
  <si>
    <t>AGR.06.001042</t>
  </si>
  <si>
    <t>Договор №ННГ14/23-и от 28.06.2023</t>
  </si>
  <si>
    <t>PRD.002.100021272_COM005001</t>
  </si>
  <si>
    <t>AGR.07.000620</t>
  </si>
  <si>
    <t>Договор № КН02/19-227 от 01.08.2019</t>
  </si>
  <si>
    <t>AGR.07.000621</t>
  </si>
  <si>
    <t>AGR.07.001130</t>
  </si>
  <si>
    <t>Договор № КН02/20-165 от 22.09.2020</t>
  </si>
  <si>
    <t>AGR.07.001131</t>
  </si>
  <si>
    <t>Договор № КН02/20-166 от 22.09.2020</t>
  </si>
  <si>
    <t>AGR.07.001362</t>
  </si>
  <si>
    <t>Договор № КН02/21-115 от 20.04.2021</t>
  </si>
  <si>
    <t>AGR.07.001363</t>
  </si>
  <si>
    <t>Договор № КН02/21-114 от 20.04.2021</t>
  </si>
  <si>
    <t>AGR.07.001677</t>
  </si>
  <si>
    <t>Договор № КН02/22-110 от 01.04.2022</t>
  </si>
  <si>
    <t>AGR.07.001721</t>
  </si>
  <si>
    <t>Договор № КН02/22-111от 01.04.2022</t>
  </si>
  <si>
    <t>AGR.07.001929</t>
  </si>
  <si>
    <t>Договор № КН02/23-61 от 01.03.2023</t>
  </si>
  <si>
    <t>AGR.07.001932</t>
  </si>
  <si>
    <t>Договор № КН02/23-60 от 01.03.2023</t>
  </si>
  <si>
    <t>PRD.002.100021272_COM006001</t>
  </si>
  <si>
    <t>AGR.08.000968</t>
  </si>
  <si>
    <t>СИН.02.19-314 от 27.09.2019г.</t>
  </si>
  <si>
    <t>AGR.08.000969</t>
  </si>
  <si>
    <t>СИН.02.19-313 от 27.09.2019г.</t>
  </si>
  <si>
    <t>AGR.08.002510</t>
  </si>
  <si>
    <t>СИН.02.22-132 от 29.04.2022</t>
  </si>
  <si>
    <t>AGR.08.002511</t>
  </si>
  <si>
    <t>СИН.02.22-133 от 29.04.2022</t>
  </si>
  <si>
    <t>AGR.08.002597</t>
  </si>
  <si>
    <t>СИН.02.22-252 от 01.09.2022</t>
  </si>
  <si>
    <t>PRD.002.100021272_COM007001</t>
  </si>
  <si>
    <t>AGR.09.000645</t>
  </si>
  <si>
    <t>УНС02/19-248 от 09.10.2019</t>
  </si>
  <si>
    <t>AGR.09.000646</t>
  </si>
  <si>
    <t>AGR.09.000692</t>
  </si>
  <si>
    <t>УНС02/19-274 от 09.10.2019</t>
  </si>
  <si>
    <t>AGR.09.001211</t>
  </si>
  <si>
    <t>УНС02/21-42 от 29.04.2021</t>
  </si>
  <si>
    <t>AGR.09.001221</t>
  </si>
  <si>
    <t>УНС02/21-43 от 29.04.2021</t>
  </si>
  <si>
    <t>AGR.09.001575</t>
  </si>
  <si>
    <t>УНС02/22-75 от 01.06.2022</t>
  </si>
  <si>
    <t>AGR.09.001580</t>
  </si>
  <si>
    <t>УНС02/22-76 от 01.06.2022</t>
  </si>
  <si>
    <t>PRD.002.100021272_COM009001</t>
  </si>
  <si>
    <t>AGR.13.002049</t>
  </si>
  <si>
    <t>Договор поставки № 99/23-в от 11.09.2023</t>
  </si>
  <si>
    <t>AGR.13.002083</t>
  </si>
  <si>
    <t>Договор №СИБ5/23-и от 11.09.2023</t>
  </si>
  <si>
    <t>PRD.002.100021272_COM011001</t>
  </si>
  <si>
    <t>AGR.15.006457</t>
  </si>
  <si>
    <t>СЗ02/22-383 от 12.07.2022</t>
  </si>
  <si>
    <t>AGR.15.006880</t>
  </si>
  <si>
    <t>СЗ02/22-384 от 12.07.2022</t>
  </si>
  <si>
    <t>PRD.002.100021272_COM014001</t>
  </si>
  <si>
    <t>AGR.30.000746</t>
  </si>
  <si>
    <t>Дог. 162/2021 от 15.09.2021г.</t>
  </si>
  <si>
    <t>AGR.30.000747</t>
  </si>
  <si>
    <t>Дог. 163/2021 от 15.09.2021г.</t>
  </si>
  <si>
    <t>AGR.30.000941</t>
  </si>
  <si>
    <t>Дог.№НО-88/2022 от 31.05.2022</t>
  </si>
  <si>
    <t>AGR.30.000955</t>
  </si>
  <si>
    <t>Дог. № НО-87/2022 от 31.05.2022г.</t>
  </si>
  <si>
    <t>PRD.002.100021276_COM011001</t>
  </si>
  <si>
    <t>AGR.15.001151</t>
  </si>
  <si>
    <t>СЗ02/19-53 от 07.02.2019</t>
  </si>
  <si>
    <t>AGR.15.002419</t>
  </si>
  <si>
    <t>СЗ02/20-30 от 15.01.2020</t>
  </si>
  <si>
    <t>PRD.002.100021279_COM006001</t>
  </si>
  <si>
    <t>AGR.08.000725</t>
  </si>
  <si>
    <t>СИН.02.19-108 от 09.04.2019г. (купля-продажа трансп.средства</t>
  </si>
  <si>
    <t>AGR.08.001824</t>
  </si>
  <si>
    <t>СИН.02.20-319 от 09.12.2020г. (купля-продажа трансп.средства</t>
  </si>
  <si>
    <t>AGR.08.002076</t>
  </si>
  <si>
    <t>СИН.02.19-329 от 15.10.2019г. (купля-продажа трансп.средства</t>
  </si>
  <si>
    <t>AGR.08.002835</t>
  </si>
  <si>
    <t>СИН.02.22-388 от 01.12.2022г. (купля-продажа трансп.средства</t>
  </si>
  <si>
    <t>AGR.08.002836</t>
  </si>
  <si>
    <t>СИН.02.22-387 от 01.12.2022г. (купля-продажа трансп.средства</t>
  </si>
  <si>
    <t>PRD.002.100021282_COM004001</t>
  </si>
  <si>
    <t>AGR.06.000188</t>
  </si>
  <si>
    <t>Договор ННГ31/19-В от 01.02.2019</t>
  </si>
  <si>
    <t>AGR.06.000711</t>
  </si>
  <si>
    <t>Договор ИФ-11-2020//ННГ100/20-в от 14.12.2020</t>
  </si>
  <si>
    <t>AGR.06.000854</t>
  </si>
  <si>
    <t>Договор №ИФ-22-2021 от 06.12.2021</t>
  </si>
  <si>
    <t>PRD.002.100021283_COM009001</t>
  </si>
  <si>
    <t>AGR.13.000405</t>
  </si>
  <si>
    <t>Договор №236/18-в от 27.12.2018 г.</t>
  </si>
  <si>
    <t>AGR.13.000692</t>
  </si>
  <si>
    <t>Договор №СИБ 175/19-в от 29.10.2019</t>
  </si>
  <si>
    <t>PRD.002.100021284_COM005001</t>
  </si>
  <si>
    <t>AGR.07.000650</t>
  </si>
  <si>
    <t>Договор № КН05/19-243 от 02.09.2019</t>
  </si>
  <si>
    <t>PRD.002.100021284_COM009001</t>
  </si>
  <si>
    <t>AGR.13.000403</t>
  </si>
  <si>
    <t>Договор №СИБ21/19-в от 11.02.2019 г.</t>
  </si>
  <si>
    <t>AGR.13.001406</t>
  </si>
  <si>
    <t>Договор №СИБ99/21-в от 06.07.2021 г.</t>
  </si>
  <si>
    <t>PRD.002.100021284_COM014001</t>
  </si>
  <si>
    <t>AGR.30.000358</t>
  </si>
  <si>
    <t>Дог 177/2021 от 17.09.2021г.</t>
  </si>
  <si>
    <t>PRD.002.100021285_COM006001</t>
  </si>
  <si>
    <t>AGR.08.000567</t>
  </si>
  <si>
    <t>СИН.02.19-107 от 09.04.2019г.</t>
  </si>
  <si>
    <t>AGR.08.001580</t>
  </si>
  <si>
    <t>СИН.02.20-262 от 29.10.2020г</t>
  </si>
  <si>
    <t>AGR.08.002136</t>
  </si>
  <si>
    <t>СИН.02.21-283 от 10.11.2021г</t>
  </si>
  <si>
    <t>AGR.08.002793</t>
  </si>
  <si>
    <t>СИН.02.23-19 от 20.01.2023</t>
  </si>
  <si>
    <t>AGR.08.002848</t>
  </si>
  <si>
    <t>СИН.02.23-37 от 02.03.2023</t>
  </si>
  <si>
    <t>PRD.002.100021286_COM002019</t>
  </si>
  <si>
    <t>AGR.03.000106</t>
  </si>
  <si>
    <t>Д01661900</t>
  </si>
  <si>
    <t>PRD.002.100021290_COM006001</t>
  </si>
  <si>
    <t>AGR.08.000557</t>
  </si>
  <si>
    <t>Договор купли-продажи транспортного средства №СИН.02.19-109</t>
  </si>
  <si>
    <t>PRD.002.100021291_COM006001</t>
  </si>
  <si>
    <t>AGR.08.000531</t>
  </si>
  <si>
    <t>Счет № 3617 от 28.03.2019г.</t>
  </si>
  <si>
    <t>PRD.002.100021292_COM006001</t>
  </si>
  <si>
    <t>AGR.08.000566</t>
  </si>
  <si>
    <t>Договор №08-К//СИН.02.19-124 от 17.04.2019</t>
  </si>
  <si>
    <t>AGR.08.000936</t>
  </si>
  <si>
    <t>Договор №30-К-СИН.02.19-384 от 07.10.19</t>
  </si>
  <si>
    <t>PRD.002.100021297_COM011001</t>
  </si>
  <si>
    <t>AGR.15.001411</t>
  </si>
  <si>
    <t>СЗ02/19-186 от 29.05.2019</t>
  </si>
  <si>
    <t>AGR.15.002495</t>
  </si>
  <si>
    <t>СЗ02/20-58 от 10.02.2020</t>
  </si>
  <si>
    <t>AGR.15.003767</t>
  </si>
  <si>
    <t>СЗ02/21-55 от 04.02.2021</t>
  </si>
  <si>
    <t>AGR.15.005533</t>
  </si>
  <si>
    <t>СЗ02/22-34 от 26.01.2022</t>
  </si>
  <si>
    <t>AGR.15.007161</t>
  </si>
  <si>
    <t>СЗ02/23-128 от 17.03.2023</t>
  </si>
  <si>
    <t>PRD.002.100021298_COM011001</t>
  </si>
  <si>
    <t>AGR.15.001190</t>
  </si>
  <si>
    <t>СЗ02/19-126 от 18.04.2019</t>
  </si>
  <si>
    <t>PRD.002.100021299_COM010001</t>
  </si>
  <si>
    <t>AGR.14.000098</t>
  </si>
  <si>
    <t>Договор №В7419 от 14.03.2019</t>
  </si>
  <si>
    <t>PRD.002.100021300_COM009001</t>
  </si>
  <si>
    <t>AGR.13.000409</t>
  </si>
  <si>
    <t>PRD.002.100021302_COM006001</t>
  </si>
  <si>
    <t>AGR.08.000553</t>
  </si>
  <si>
    <t>Счет №357 от 18.04.2019г</t>
  </si>
  <si>
    <t>AGR.08.000611</t>
  </si>
  <si>
    <t>СИН.02.19-128 от 20.04.2019г.</t>
  </si>
  <si>
    <t>PRD.002.100021303_COM002019</t>
  </si>
  <si>
    <t>AGR.03.000259</t>
  </si>
  <si>
    <t>договор поставки № Д02421900</t>
  </si>
  <si>
    <t>AGR.03.000327</t>
  </si>
  <si>
    <t>Договор № Д012620 от 30.11.2020 г.</t>
  </si>
  <si>
    <t>AGR.03.000499</t>
  </si>
  <si>
    <t>Договор хранения № Д014321 от 01.11.2021 г.</t>
  </si>
  <si>
    <t>AGR.03.000874</t>
  </si>
  <si>
    <t>Договор подряда № Д005923 от 24.04.2023</t>
  </si>
  <si>
    <t>PRD.002.100021305_COM005001</t>
  </si>
  <si>
    <t>AGR.07.000400</t>
  </si>
  <si>
    <t>Договор №КН06/19-142 от 20.03.19</t>
  </si>
  <si>
    <t>PRD.002.100021309_COM007001</t>
  </si>
  <si>
    <t>AGR.09.000485</t>
  </si>
  <si>
    <t>УНС02/19-170 от 23.07.2019</t>
  </si>
  <si>
    <t>AGR.09.000655</t>
  </si>
  <si>
    <t>УНС02/19-207 от 20.09.2019</t>
  </si>
  <si>
    <t>PRD.002.100021310_COM009001</t>
  </si>
  <si>
    <t>AGR.13.000410</t>
  </si>
  <si>
    <t>Договор №29-ПК/19 от 01.03.2019 г.</t>
  </si>
  <si>
    <t>AGR.13.000432</t>
  </si>
  <si>
    <t>Договор №46-ПК/19 от 12.04.2019 г.</t>
  </si>
  <si>
    <t>AGR.13.001755</t>
  </si>
  <si>
    <t>PRD.002.100021311_COM002019</t>
  </si>
  <si>
    <t>AGR.03.000306</t>
  </si>
  <si>
    <t>Договор поставки № Д010220 от 14.10.2020 г.</t>
  </si>
  <si>
    <t>AGR.03.000340</t>
  </si>
  <si>
    <t>Договор № 01/12/2020/Д012920 от 01.12.2020 г.</t>
  </si>
  <si>
    <t>PRD.002.100021311_COM007001</t>
  </si>
  <si>
    <t>AGR.09.000416</t>
  </si>
  <si>
    <t>УНС02/19-109 от 24.05.2019</t>
  </si>
  <si>
    <t>PRD.002.100021311_COM011001</t>
  </si>
  <si>
    <t>AGR.15.001315</t>
  </si>
  <si>
    <t>№СЗ02/19-139 от 26.04.2019</t>
  </si>
  <si>
    <t>AGR.15.001986</t>
  </si>
  <si>
    <t>№ СЗ02/19-367 от 16.08.2019г.</t>
  </si>
  <si>
    <t>AGR.15.002547</t>
  </si>
  <si>
    <t>AGR.15.003764</t>
  </si>
  <si>
    <t>СЗ02/21-35 от 01.02.2021</t>
  </si>
  <si>
    <t>AGR.15.005853</t>
  </si>
  <si>
    <t>СЗ02/22-164 от 30.03.2022</t>
  </si>
  <si>
    <t>PRD.002.100021314_COM011001</t>
  </si>
  <si>
    <t>AGR.15.001172</t>
  </si>
  <si>
    <t>5/19 от 08.04.2019г</t>
  </si>
  <si>
    <t>AGR.15.001333</t>
  </si>
  <si>
    <t>7/19 от 28.04.2019</t>
  </si>
  <si>
    <t>PRD.002.100021321_COM007001</t>
  </si>
  <si>
    <t>AGR.09.000373</t>
  </si>
  <si>
    <t>PRD.002.100021323_COM010001</t>
  </si>
  <si>
    <t>AGR.14.000102</t>
  </si>
  <si>
    <t>Договор №б/н от 11.04.2019</t>
  </si>
  <si>
    <t>AGR.14.000232</t>
  </si>
  <si>
    <t>Счет-оферта на поставку товара № 01 от 30.04.2020 г.</t>
  </si>
  <si>
    <t>AGR.14.000282</t>
  </si>
  <si>
    <t>Договор № АИС/1102023841/2020/1/Раз от 03.07.2020</t>
  </si>
  <si>
    <t>AGR.14.000385</t>
  </si>
  <si>
    <t>Договор № АИС/1102023841/2021/2/раз</t>
  </si>
  <si>
    <t>AGR.14.000467</t>
  </si>
  <si>
    <t>ДОГОВОР № АИС/1102023841/2023/3/раз</t>
  </si>
  <si>
    <t>PRD.002.100021326_COM006001</t>
  </si>
  <si>
    <t>AGR.08.000784</t>
  </si>
  <si>
    <t>Договор № СИН.0419-20/51 от 14.05.2019г.</t>
  </si>
  <si>
    <t>AGR.08.000983</t>
  </si>
  <si>
    <t>СИН.04.19-63/103 от 20.09.2019г.</t>
  </si>
  <si>
    <t>PRD.002.100021334_COM006001</t>
  </si>
  <si>
    <t>AGR.08.000550</t>
  </si>
  <si>
    <t>Счет 402/4134286/401 от 15.04.2019</t>
  </si>
  <si>
    <t>PRD.002.100021334_COM007001</t>
  </si>
  <si>
    <t>AGR.09.000483</t>
  </si>
  <si>
    <t>УНС02/19-161 от 17.07.2019</t>
  </si>
  <si>
    <t>PRD.002.100021334_COM014001</t>
  </si>
  <si>
    <t>AGR.30.001044</t>
  </si>
  <si>
    <t>020/2018//202/ЦМос4/1136-2018 от 08.10.2018г.</t>
  </si>
  <si>
    <t>PRD.002.100021335_COM006001</t>
  </si>
  <si>
    <t>AGR.08.000577</t>
  </si>
  <si>
    <t>Договор №406-2019//СИН.02.19-120 от 10.04.2019г</t>
  </si>
  <si>
    <t>AGR.08.002082</t>
  </si>
  <si>
    <t>СИН.02.21-232 от 23.09.2021</t>
  </si>
  <si>
    <t>PRD.002.100021341_</t>
  </si>
  <si>
    <t>AGR.07.002048</t>
  </si>
  <si>
    <t>Дог №НТТ096325/23/50/18//КН06/23-134 от 01.09.23</t>
  </si>
  <si>
    <t>PRD.002.100021341_COM001000</t>
  </si>
  <si>
    <t>AGR.01.001932</t>
  </si>
  <si>
    <t>w2393198062 от 27.09.2023</t>
  </si>
  <si>
    <t>AGR.01.002057</t>
  </si>
  <si>
    <t>PRD.002.100021341_COM004001</t>
  </si>
  <si>
    <t>AGR.06.000216</t>
  </si>
  <si>
    <t>Дог.№ 0334069/19НТТ от 10.04.2019</t>
  </si>
  <si>
    <t>AGR.06.000217</t>
  </si>
  <si>
    <t>Дог. №03340004/19/50/18НТТ от 16.04.2019</t>
  </si>
  <si>
    <t>AGR.06.000857</t>
  </si>
  <si>
    <t>PRD.002.100021341_COM005001</t>
  </si>
  <si>
    <t>AGR.07.000430</t>
  </si>
  <si>
    <t>Договор №02530004/19/50/18НТТ от 09.04.19</t>
  </si>
  <si>
    <t>AGR.07.000440</t>
  </si>
  <si>
    <t>Договор №02530005/19НТТ от 09.04.19</t>
  </si>
  <si>
    <t>PRD.002.100021341_COM006001</t>
  </si>
  <si>
    <t>AGR.08.000790</t>
  </si>
  <si>
    <t>50890036/19/50/18НТТ от 20.08.2019г.</t>
  </si>
  <si>
    <t>PRD.002.100021341_COM007001</t>
  </si>
  <si>
    <t>AGR.09.000431</t>
  </si>
  <si>
    <t>УНС02/19-118 от 06.06.2019</t>
  </si>
  <si>
    <t>AGR.09.000432</t>
  </si>
  <si>
    <t>УНС02/19-125 от 15.05.2019</t>
  </si>
  <si>
    <t>AGR.09.001716</t>
  </si>
  <si>
    <t>УНС02/23-63 от 23.05.2023</t>
  </si>
  <si>
    <t>PRD.002.100021341_COM009001</t>
  </si>
  <si>
    <t>AGR.13.000453</t>
  </si>
  <si>
    <t>Дог. № 03340002/19/50/18НТТ от 09.04.2019</t>
  </si>
  <si>
    <t>AGR.13.000454</t>
  </si>
  <si>
    <t>Дог. № 0334065/19НТТ от 09.04.2019</t>
  </si>
  <si>
    <t>PRD.002.100021341_COM011001</t>
  </si>
  <si>
    <t>AGR.15.001350</t>
  </si>
  <si>
    <t>Договор поставки №СЗ02/19-197 от 03.06.2019г.</t>
  </si>
  <si>
    <t>AGR.15.001352</t>
  </si>
  <si>
    <t>СЗ02/19-166//21760226/19/50/18НТТ от 29.04.2019г.</t>
  </si>
  <si>
    <t>AGR.15.001538</t>
  </si>
  <si>
    <t>21760237/19НТТ/СЗ02/19-213 от 15.05.2019г.</t>
  </si>
  <si>
    <t>AGR.15.003221</t>
  </si>
  <si>
    <t>Счет № w2093218748 от 09.09.2020</t>
  </si>
  <si>
    <t>AGR.15.003222</t>
  </si>
  <si>
    <t>Счет № w2093218788 от 09.09.2020</t>
  </si>
  <si>
    <t>AGR.15.005419</t>
  </si>
  <si>
    <t>Счет № w2193372647 от 28.12.2021</t>
  </si>
  <si>
    <t>PRD.002.100021342_COM001000</t>
  </si>
  <si>
    <t>AGR.01.000398</t>
  </si>
  <si>
    <t>019-073//НФ02/19-100 от 15.10.2019</t>
  </si>
  <si>
    <t>PRD.002.100021358_COM007001</t>
  </si>
  <si>
    <t>AGR.09.000390</t>
  </si>
  <si>
    <t>УНС02/19-78 от 18.04.2019</t>
  </si>
  <si>
    <t>PRD.002.100021358_COM011001</t>
  </si>
  <si>
    <t>AGR.15.007621</t>
  </si>
  <si>
    <t>СЗ02/23-352 от 10.07.2023</t>
  </si>
  <si>
    <t>AGR.15.008064</t>
  </si>
  <si>
    <t>СЗ02/23-611 от 13.11.2023</t>
  </si>
  <si>
    <t>PRD.002.100021359_COM011001</t>
  </si>
  <si>
    <t>AGR.15.001192</t>
  </si>
  <si>
    <t>Счет № 34 от 08.04.2019</t>
  </si>
  <si>
    <t>PRD.002.100021366_COM005001</t>
  </si>
  <si>
    <t>AGR.07.000410</t>
  </si>
  <si>
    <t>Договор №КН01/19-149 от 15.03.2019 г.</t>
  </si>
  <si>
    <t>AGR.07.000744</t>
  </si>
  <si>
    <t>Договор №КН01/20-70 от 16.01.2020 г.</t>
  </si>
  <si>
    <t>AGR.07.001068</t>
  </si>
  <si>
    <t>Договор №КН01/20-99 от 08.07.2020 г.</t>
  </si>
  <si>
    <t>AGR.07.001628</t>
  </si>
  <si>
    <t>Договор №КН01/22-129 от 29.04.2022 г.</t>
  </si>
  <si>
    <t>AGR.07.001991</t>
  </si>
  <si>
    <t>КН 01/23-100 от 19.06.2023</t>
  </si>
  <si>
    <t>PRD.002.100021367_COM010001</t>
  </si>
  <si>
    <t>AGR.14.000124</t>
  </si>
  <si>
    <t>договор аренды НГПТ-12.05.2019 от 12.05.2019</t>
  </si>
  <si>
    <t>AGR.14.000233</t>
  </si>
  <si>
    <t>Договор аренды нежилого помещения</t>
  </si>
  <si>
    <t>AGR.14.000235</t>
  </si>
  <si>
    <t>договор аренды НГПТ-12042020 от 12.04.2020</t>
  </si>
  <si>
    <t>PRD.002.100021368_COM005001</t>
  </si>
  <si>
    <t>AGR.07.000411</t>
  </si>
  <si>
    <t>Договор № КН01/19-148 от 15.03.2019 г.</t>
  </si>
  <si>
    <t>PRD.002.100021375_COM010001</t>
  </si>
  <si>
    <t>AGR.14.000127</t>
  </si>
  <si>
    <t>AGR.14.000234</t>
  </si>
  <si>
    <t>PRD.002.100021376_COM005001</t>
  </si>
  <si>
    <t>AGR.07.000475</t>
  </si>
  <si>
    <t>Дог №5//КН02/19-164 от 10.05.19</t>
  </si>
  <si>
    <t>PRD.002.100021377_COM001000</t>
  </si>
  <si>
    <t>AGR.01.000240</t>
  </si>
  <si>
    <t>TS-087/2019//НФ02/19-41 от 01.04.2019</t>
  </si>
  <si>
    <t>PRD.002.100021379_COM005001</t>
  </si>
  <si>
    <t>AGR.07.000458</t>
  </si>
  <si>
    <t>Дог №КН06/19-174 от 08.05.19</t>
  </si>
  <si>
    <t>AGR.07.000486</t>
  </si>
  <si>
    <t>Дог №КН02/19-192 от 30.05.19</t>
  </si>
  <si>
    <t>AGR.07.000664</t>
  </si>
  <si>
    <t>Дог №КН06/19-257 от 23.09.19</t>
  </si>
  <si>
    <t>AGR.07.000774</t>
  </si>
  <si>
    <t>КН06/20-16 от 01.01.2020</t>
  </si>
  <si>
    <t>AGR.07.000809</t>
  </si>
  <si>
    <t>КН06/20-77 от 01.01.2020</t>
  </si>
  <si>
    <t>AGR.07.000858</t>
  </si>
  <si>
    <t>КН06/20-61 от 01.01.2020</t>
  </si>
  <si>
    <t>AGR.07.001077</t>
  </si>
  <si>
    <t>КН02/20-95 от 18.03.2020</t>
  </si>
  <si>
    <t>AGR.07.001164</t>
  </si>
  <si>
    <t>КН06/20-192 от 09.11.2020</t>
  </si>
  <si>
    <t>AGR.07.001221</t>
  </si>
  <si>
    <t>КН06/21-14 от 01.01.2021</t>
  </si>
  <si>
    <t>AGR.07.001222</t>
  </si>
  <si>
    <t>КН06/21-08 от 01.01.2021</t>
  </si>
  <si>
    <t>AGR.07.001296</t>
  </si>
  <si>
    <t>КН02/21-17 от 01.01.2021</t>
  </si>
  <si>
    <t>AGR.07.001476</t>
  </si>
  <si>
    <t>КН02/21-215 от 29.11.2021г</t>
  </si>
  <si>
    <t>AGR.07.001486</t>
  </si>
  <si>
    <t>КН06/21-228 от 13.12.2021</t>
  </si>
  <si>
    <t>AGR.07.001534</t>
  </si>
  <si>
    <t>КН06/22-40 от 01.01.2022</t>
  </si>
  <si>
    <t>AGR.07.001546</t>
  </si>
  <si>
    <t>КН06/22-13 от 01.01.2022</t>
  </si>
  <si>
    <t>AGR.07.001547</t>
  </si>
  <si>
    <t>КН06/22-14 от 01.01.2022</t>
  </si>
  <si>
    <t>AGR.07.001607</t>
  </si>
  <si>
    <t>КН06/22-101 от 21.03.2022</t>
  </si>
  <si>
    <t>AGR.07.001634</t>
  </si>
  <si>
    <t>AGR.07.001772</t>
  </si>
  <si>
    <t>КН05/22-169 от 22.07.2022</t>
  </si>
  <si>
    <t>AGR.07.001841</t>
  </si>
  <si>
    <t>КН06/23-18 от 01.01.2023</t>
  </si>
  <si>
    <t>AGR.07.001842</t>
  </si>
  <si>
    <t>КН06/23-19 от 01.01.2023</t>
  </si>
  <si>
    <t>AGR.07.002187</t>
  </si>
  <si>
    <t>Договор №КН06/24-04 от 01.01.2024</t>
  </si>
  <si>
    <t>PRD.002.100021380_COM005001</t>
  </si>
  <si>
    <t>AGR.07.000450</t>
  </si>
  <si>
    <t>Дог №31//КН01/19-180 от 06.05.19</t>
  </si>
  <si>
    <t>PRD.002.100021380_COM010001</t>
  </si>
  <si>
    <t>AGR.14.000116</t>
  </si>
  <si>
    <t>PRD.002.100021381_COM011001</t>
  </si>
  <si>
    <t>AGR.15.001239</t>
  </si>
  <si>
    <t>Агентский договор СЗ02/19-144 от 25.04.2019г.</t>
  </si>
  <si>
    <t>AGR.15.002229</t>
  </si>
  <si>
    <t>СЗ02/19-586 от 25.11.2019г.</t>
  </si>
  <si>
    <t>AGR.15.005426</t>
  </si>
  <si>
    <t>СЗ02/21-616 от 29.10.2021</t>
  </si>
  <si>
    <t>AGR.15.005744</t>
  </si>
  <si>
    <t>Договор №СЗ02/21-736 от 29.12.2021</t>
  </si>
  <si>
    <t>AGR.15.006171</t>
  </si>
  <si>
    <t>СЗ02/22-340 от 06.06.2022</t>
  </si>
  <si>
    <t>AGR.15.007338</t>
  </si>
  <si>
    <t>СЗ02/23-203 от 20.04.2023</t>
  </si>
  <si>
    <t>AGR.15.007600</t>
  </si>
  <si>
    <t>СЗ02/23-368 от 14.07.2023</t>
  </si>
  <si>
    <t>AGR.15.007877</t>
  </si>
  <si>
    <t>СЗ02/23-549 от 12.10.2023</t>
  </si>
  <si>
    <t>AGR.15.007965</t>
  </si>
  <si>
    <t>СЗ02/23-604 от 07.11.2023</t>
  </si>
  <si>
    <t>PRD.002.100021381_COM015001</t>
  </si>
  <si>
    <t>AGR.39.000068</t>
  </si>
  <si>
    <t>НС02/23-19 от 17.07.2023</t>
  </si>
  <si>
    <t>AGR.39.000099</t>
  </si>
  <si>
    <t>НС02/23-42 от 07.11.2023</t>
  </si>
  <si>
    <t>PRD.002.100021390_COM005001</t>
  </si>
  <si>
    <t>AGR.07.000413</t>
  </si>
  <si>
    <t>PRD.002.100021391_COM006001</t>
  </si>
  <si>
    <t>AGR.08.001059</t>
  </si>
  <si>
    <t>СИН.02.19-337 от 30.09.2019г</t>
  </si>
  <si>
    <t>AGR.08.002280</t>
  </si>
  <si>
    <t>СИН.02.21-272 от 01.11.21</t>
  </si>
  <si>
    <t>AGR.08.002281</t>
  </si>
  <si>
    <t>СИН.02.21-273 от 01.11.21</t>
  </si>
  <si>
    <t>PRD.002.100021391_COM007001</t>
  </si>
  <si>
    <t>AGR.09.001674</t>
  </si>
  <si>
    <t>Договор на оказание услуг по ОПИ</t>
  </si>
  <si>
    <t>PRD.002.100021391_COM011001</t>
  </si>
  <si>
    <t>AGR.15.001228</t>
  </si>
  <si>
    <t>СЗ02/19-88 от 20.02.2019</t>
  </si>
  <si>
    <t>AGR.15.001983</t>
  </si>
  <si>
    <t>СЗ02/19-508 от 09.09.2019г.</t>
  </si>
  <si>
    <t>AGR.15.002496</t>
  </si>
  <si>
    <t>СЗ02/19-635 от 20.12.2019</t>
  </si>
  <si>
    <t>PRD.002.100021394_COM011001</t>
  </si>
  <si>
    <t>AGR.15.001208</t>
  </si>
  <si>
    <t>счет на оплату №Д-189 от 23.04.2019г</t>
  </si>
  <si>
    <t>PRD.002.100021395_COM007001</t>
  </si>
  <si>
    <t>AGR.09.000399</t>
  </si>
  <si>
    <t>УНС02/19-95 от 29.04.2019</t>
  </si>
  <si>
    <t>AGR.09.000400</t>
  </si>
  <si>
    <t>УНС02/19-96 от 29.04.2019</t>
  </si>
  <si>
    <t>AGR.09.000540</t>
  </si>
  <si>
    <t>Претензия № ИС-194 от 03.09.2019</t>
  </si>
  <si>
    <t>AGR.09.000544</t>
  </si>
  <si>
    <t>Претензия № ИС-198 от 12.09.2019</t>
  </si>
  <si>
    <t>AGR.09.000611</t>
  </si>
  <si>
    <t>УНС01/19-6 от 25.11.2019</t>
  </si>
  <si>
    <t>AGR.09.000613</t>
  </si>
  <si>
    <t>УНС01/19-7 от 26.11.2019</t>
  </si>
  <si>
    <t>PRD.002.100021399_COM010001</t>
  </si>
  <si>
    <t>AGR.14.000113</t>
  </si>
  <si>
    <t>Договор № 29/ТХ/2019-МТ от 15.03.2019</t>
  </si>
  <si>
    <t>PRD.002.100021400_COM010001</t>
  </si>
  <si>
    <t>AGR.14.000112</t>
  </si>
  <si>
    <t>Договор №20160711 от 20.07.2019</t>
  </si>
  <si>
    <t>PRD.002.100021403_COM014001</t>
  </si>
  <si>
    <t>AGR.30.001082</t>
  </si>
  <si>
    <t>сч-ф от 28.12.2022</t>
  </si>
  <si>
    <t>PRD.002.100021404_COM009001</t>
  </si>
  <si>
    <t>AGR.13.000426</t>
  </si>
  <si>
    <t>PRD.002.100021405_COM001000</t>
  </si>
  <si>
    <t>AGR.01.000241</t>
  </si>
  <si>
    <t>НФ02/19-40 от 25.04.2019</t>
  </si>
  <si>
    <t>PRD.002.100021406_COM011001</t>
  </si>
  <si>
    <t>AGR.15.001216</t>
  </si>
  <si>
    <t>СЗ02/19-210//910/19 от 25.04.2019г.</t>
  </si>
  <si>
    <t>AGR.15.001547</t>
  </si>
  <si>
    <t>5</t>
  </si>
  <si>
    <t>PRD.002.100021407_COM006001</t>
  </si>
  <si>
    <t>AGR.08.000617</t>
  </si>
  <si>
    <t>СИН.02.19-157 от 21.05.2019г.(охр.сигнал.)</t>
  </si>
  <si>
    <t>AGR.08.000618</t>
  </si>
  <si>
    <t>СИН.02.19-158 (видеонабл)</t>
  </si>
  <si>
    <t>AGR.08.000646</t>
  </si>
  <si>
    <t>СИН.04.19-33 от 11.06.2019</t>
  </si>
  <si>
    <t>AGR.08.000667</t>
  </si>
  <si>
    <t>СИН.02.19-203 от 19.06.2019</t>
  </si>
  <si>
    <t>AGR.08.000786</t>
  </si>
  <si>
    <t>СИН.02.19-261 от 14.08.2019г.</t>
  </si>
  <si>
    <t>AGR.08.000806</t>
  </si>
  <si>
    <t>СИН.02.19-264 от 09.08.2019г.</t>
  </si>
  <si>
    <t>AGR.08.000840</t>
  </si>
  <si>
    <t>СИН.02.19-277 от 28.08.2019г.</t>
  </si>
  <si>
    <t>AGR.08.000847</t>
  </si>
  <si>
    <t>AGR.08.000903</t>
  </si>
  <si>
    <t>СИН.02.19-300 от 18.09.2019г.</t>
  </si>
  <si>
    <t>AGR.08.000904</t>
  </si>
  <si>
    <t>СИН.02.19-298 от 18.09.2019г.</t>
  </si>
  <si>
    <t>AGR.08.000921</t>
  </si>
  <si>
    <t>СИН.02.19-366 от 28.11.2019</t>
  </si>
  <si>
    <t>AGR.08.000924</t>
  </si>
  <si>
    <t>СИН.02.19-359 от 01.11.2019г.</t>
  </si>
  <si>
    <t>AGR.08.001067</t>
  </si>
  <si>
    <t>СИН.02.19-377 от 12.11.2019</t>
  </si>
  <si>
    <t>AGR.08.001068</t>
  </si>
  <si>
    <t>СИН.02.19-426 от 09.12.2019</t>
  </si>
  <si>
    <t>AGR.08.001069</t>
  </si>
  <si>
    <t>СИН.02.19-352 от 29.10.2019</t>
  </si>
  <si>
    <t>AGR.08.001527</t>
  </si>
  <si>
    <t>СИН.02.20-208 от 09.09.2020</t>
  </si>
  <si>
    <t>AGR.08.001684</t>
  </si>
  <si>
    <t>СИН.02.20-260 от 29.10.2020г.</t>
  </si>
  <si>
    <t>AGR.08.001685</t>
  </si>
  <si>
    <t>СИН.02.20-261 от 29.10.2020г.</t>
  </si>
  <si>
    <t>AGR.08.001873</t>
  </si>
  <si>
    <t>СИН.02.21-94 от 20.04.2021</t>
  </si>
  <si>
    <t>AGR.08.002022</t>
  </si>
  <si>
    <t>Счет № 57 от 30.07.2021г</t>
  </si>
  <si>
    <t>AGR.08.002039</t>
  </si>
  <si>
    <t>Счет № 67 от 18.08.2021</t>
  </si>
  <si>
    <t>AGR.08.002103</t>
  </si>
  <si>
    <t>СИН.02.21-244 от 08.10.2021</t>
  </si>
  <si>
    <t>AGR.08.002259</t>
  </si>
  <si>
    <t>СИН.02.21-267 от 26.10.2021г.</t>
  </si>
  <si>
    <t>AGR.08.002260</t>
  </si>
  <si>
    <t>СИН.02.21-265 от 26.10.2021</t>
  </si>
  <si>
    <t>AGR.08.002261</t>
  </si>
  <si>
    <t>СИН.02.21-264 от 25.10.2021</t>
  </si>
  <si>
    <t>AGR.08.002283</t>
  </si>
  <si>
    <t>СИН.02.22-5 от 14.01.2022г</t>
  </si>
  <si>
    <t>AGR.08.002569</t>
  </si>
  <si>
    <t>СИН.02.22-230 от 16.08.2022</t>
  </si>
  <si>
    <t>AGR.08.002570</t>
  </si>
  <si>
    <t>СИН.02.22-231 от 16.08.2022</t>
  </si>
  <si>
    <t>AGR.08.002577</t>
  </si>
  <si>
    <t>СИН.02.22-240 от 24.08.2022</t>
  </si>
  <si>
    <t>AGR.08.002590</t>
  </si>
  <si>
    <t>СИН.02.22-241 от 24.08.2022</t>
  </si>
  <si>
    <t>AGR.08.002591</t>
  </si>
  <si>
    <t>СИН.02.22-242 от 24.08.2022</t>
  </si>
  <si>
    <t>AGR.08.002612</t>
  </si>
  <si>
    <t>СИН.02.22-234 от 01.09.2022</t>
  </si>
  <si>
    <t>AGR.08.002618</t>
  </si>
  <si>
    <t>СИН.02.22-288 от 26.09.2022</t>
  </si>
  <si>
    <t>AGR.08.002687</t>
  </si>
  <si>
    <t>СИН.02.22-338 от 09.11.2022</t>
  </si>
  <si>
    <t>AGR.08.002688</t>
  </si>
  <si>
    <t>СИН.02.22-339 от 09.11.2022</t>
  </si>
  <si>
    <t>AGR.08.002689</t>
  </si>
  <si>
    <t>СИН.02.22-342 от 10.11.2022</t>
  </si>
  <si>
    <t>AGR.08.002690</t>
  </si>
  <si>
    <t>СИН.02.22-343 от 10.11.2022</t>
  </si>
  <si>
    <t>AGR.08.003214</t>
  </si>
  <si>
    <t>СИН.02.23-333 от 17.11.2023</t>
  </si>
  <si>
    <t>AGR.08.003215</t>
  </si>
  <si>
    <t>СИН.02.23-336 от 22.11.2023</t>
  </si>
  <si>
    <t>AGR.08.003216</t>
  </si>
  <si>
    <t>СИН.02.23-334 от 21.11.2023</t>
  </si>
  <si>
    <t>AGR.08.003217</t>
  </si>
  <si>
    <t>СИН.02.23-331 от 17.11.2023</t>
  </si>
  <si>
    <t>AGR.08.003218</t>
  </si>
  <si>
    <t>СИН.02.23-332 от 17.11.2023</t>
  </si>
  <si>
    <t>PRD.002.100021408_COM011001</t>
  </si>
  <si>
    <t>AGR.15.001225</t>
  </si>
  <si>
    <t>Счет № 334 от 24.04.2019г.</t>
  </si>
  <si>
    <t>AGR.15.004856</t>
  </si>
  <si>
    <t>счет УТ-833 от 19.08.21</t>
  </si>
  <si>
    <t>PRD.002.100021413_COM001000</t>
  </si>
  <si>
    <t>AGR.01.000243</t>
  </si>
  <si>
    <t>НФ02/19-42 от 29.04.2019</t>
  </si>
  <si>
    <t>PRD.002.100021414_COM006001</t>
  </si>
  <si>
    <t>AGR.08.000601</t>
  </si>
  <si>
    <t>Договор №1//СИН.02.19-137 от 30.04.2019</t>
  </si>
  <si>
    <t>PRD.002.100021415_COM006001</t>
  </si>
  <si>
    <t>AGR.08.000597</t>
  </si>
  <si>
    <t>Договор №СИН.02.19-144 от 07.05.2019</t>
  </si>
  <si>
    <t>PRD.002.100021419_COM006001</t>
  </si>
  <si>
    <t>AGR.08.002237</t>
  </si>
  <si>
    <t>Счет 0003538-0000Z1/3933 от 18.01.2022г</t>
  </si>
  <si>
    <t>PRD.002.100021421_COM006001</t>
  </si>
  <si>
    <t>AGR.08.000692</t>
  </si>
  <si>
    <t>СИН.04.19-23 от 29.04.2019г.</t>
  </si>
  <si>
    <t>AGR.08.000869</t>
  </si>
  <si>
    <t>СИН.04.19-60 от 05.09.2019г.</t>
  </si>
  <si>
    <t>AGR.08.001868</t>
  </si>
  <si>
    <t>СИН.02.21-57 от 11.03.2021г.</t>
  </si>
  <si>
    <t>AGR.08.002019</t>
  </si>
  <si>
    <t>СИН.02.21-133 от 03.06.2021г.</t>
  </si>
  <si>
    <t>PRD.002.100021423_COM011001</t>
  </si>
  <si>
    <t>AGR.15.002137</t>
  </si>
  <si>
    <t>PRD.002.100021431_COM011001</t>
  </si>
  <si>
    <t>AGR.15.004786</t>
  </si>
  <si>
    <t>PRD.002.100021433_COM002019</t>
  </si>
  <si>
    <t>AGR.03.000606</t>
  </si>
  <si>
    <t>Договор поставки № 9 (Д004922) от 14.04.2022 г.</t>
  </si>
  <si>
    <t>PRD.002.100021434_COM011001</t>
  </si>
  <si>
    <t>AGR.15.001305</t>
  </si>
  <si>
    <t>№ СЗ02/19-159 от 17.05.2019</t>
  </si>
  <si>
    <t>AGR.15.001490</t>
  </si>
  <si>
    <t>счет №3425 от 28.06.2019</t>
  </si>
  <si>
    <t>AGR.15.001708</t>
  </si>
  <si>
    <t>№ СЗ02/19-349 от 06.08.2019</t>
  </si>
  <si>
    <t>AGR.15.001709</t>
  </si>
  <si>
    <t>не использовать№ СЗ02/19-347 от 07.08.2019</t>
  </si>
  <si>
    <t>AGR.15.001710</t>
  </si>
  <si>
    <t>№ СЗ02/19-306 от 16.07.2019</t>
  </si>
  <si>
    <t>AGR.15.001723</t>
  </si>
  <si>
    <t>№ СЗ02/19-347 от 07.08.2019</t>
  </si>
  <si>
    <t>AGR.15.002528</t>
  </si>
  <si>
    <t>СЗ02/20-34 от 27.01.2020</t>
  </si>
  <si>
    <t>AGR.15.003865</t>
  </si>
  <si>
    <t>СЗ02/21-87 от 18.02.2021</t>
  </si>
  <si>
    <t>AGR.15.005532</t>
  </si>
  <si>
    <t>СЗ02/22-32 от 25.01.2022</t>
  </si>
  <si>
    <t>AGR.15.007316</t>
  </si>
  <si>
    <t>СЗ02/23-236 от 05.05.2023</t>
  </si>
  <si>
    <t>AGR.15.008166</t>
  </si>
  <si>
    <t>PRD.002.100021435_COM004001</t>
  </si>
  <si>
    <t>AGR.06.000206</t>
  </si>
  <si>
    <t>PRD.002.100021439_COM009001</t>
  </si>
  <si>
    <t>AGR.13.000433</t>
  </si>
  <si>
    <t>PRD.002.100021452_COM006001</t>
  </si>
  <si>
    <t>AGR.08.000593</t>
  </si>
  <si>
    <t>Счет №6440 от 26.04.2019г.</t>
  </si>
  <si>
    <t>PRD.002.100021454_COM001000</t>
  </si>
  <si>
    <t>AGR.01.000248</t>
  </si>
  <si>
    <t>602-12318Ш от 22.05.2019</t>
  </si>
  <si>
    <t>AGR.01.001752</t>
  </si>
  <si>
    <t>602-14061Ш/723/23 от 22.05.2023</t>
  </si>
  <si>
    <t>PRD.002.100021456_COM006001</t>
  </si>
  <si>
    <t>AGR.08.000651</t>
  </si>
  <si>
    <t>5220|19//СИН.02.19-151 от 26.04.2019 г.</t>
  </si>
  <si>
    <t>PRD.002.100021457_COM011001</t>
  </si>
  <si>
    <t>AGR.15.001280</t>
  </si>
  <si>
    <t>Счет № 32 от 07.05.2019г.</t>
  </si>
  <si>
    <t>PRD.002.100021458_COM005001</t>
  </si>
  <si>
    <t>AGR.07.000432</t>
  </si>
  <si>
    <t>Договор№11/04-19//КН05/19-162 от 12.04.2019</t>
  </si>
  <si>
    <t>PRD.002.100021463_COM007001</t>
  </si>
  <si>
    <t>AGR.09.000406</t>
  </si>
  <si>
    <t>УНС02/19-101 от 13.05.2019</t>
  </si>
  <si>
    <t>PRD.002.100021468_COM011001</t>
  </si>
  <si>
    <t>AGR.15.001516</t>
  </si>
  <si>
    <t>СЗ02/19-152 от 14.05.2019 г.</t>
  </si>
  <si>
    <t>AGR.15.003191</t>
  </si>
  <si>
    <t>СЗ02/20-194 от 21.04.2020</t>
  </si>
  <si>
    <t>AGR.15.003738</t>
  </si>
  <si>
    <t>СЗ02/21-29 от 28.01.2021</t>
  </si>
  <si>
    <t>AGR.15.005588</t>
  </si>
  <si>
    <t>СЗ02/22-47 от 01.02.2022</t>
  </si>
  <si>
    <t>AGR.15.007791</t>
  </si>
  <si>
    <t>СЗ02/23-431 от 22.08.2023</t>
  </si>
  <si>
    <t>PRD.002.100021469_COM005001</t>
  </si>
  <si>
    <t>AGR.07.000435</t>
  </si>
  <si>
    <t>Договор №КН06/19-150 от 15.03.19</t>
  </si>
  <si>
    <t>PRD.002.100021471_COM005001</t>
  </si>
  <si>
    <t>AGR.07.000438</t>
  </si>
  <si>
    <t>Дог №16// КН06/19-178 от 22.04.2019</t>
  </si>
  <si>
    <t>PRD.002.100021478_COM009001</t>
  </si>
  <si>
    <t>AGR.13.000451</t>
  </si>
  <si>
    <t>Договор №СИБ 69/19-в от 26.04.2019</t>
  </si>
  <si>
    <t>PRD.002.100021482_COM011001</t>
  </si>
  <si>
    <t>AGR.15.001283</t>
  </si>
  <si>
    <t>Договор аренды лесного участка 04/19/СЗ02/19-165 от 22.03.20</t>
  </si>
  <si>
    <t>AGR.15.001284</t>
  </si>
  <si>
    <t>Договор аренды лесного участка 03/19/СЗ02/19-164 от 22.03.20</t>
  </si>
  <si>
    <t>AGR.15.007900</t>
  </si>
  <si>
    <t>Договор аренды лесного участка 12/23/СЗ02/23-444 от 25.09.20</t>
  </si>
  <si>
    <t>PRD.002.100021483_COM007001</t>
  </si>
  <si>
    <t>AGR.09.000448</t>
  </si>
  <si>
    <t>УНС02/19-105 от 07.06.2019</t>
  </si>
  <si>
    <t>PRD.002.100021484_COM006001</t>
  </si>
  <si>
    <t>AGR.08.000610</t>
  </si>
  <si>
    <t>Договор №17-ПК-СИН.02.19-153</t>
  </si>
  <si>
    <t>PRD.002.100021488_COM005001</t>
  </si>
  <si>
    <t>AGR.07.000445</t>
  </si>
  <si>
    <t>Письмо № 08 от 17.04.2019 г.</t>
  </si>
  <si>
    <t>AGR.07.001448</t>
  </si>
  <si>
    <t>Дог №КН16/21-202 от 01.11.21</t>
  </si>
  <si>
    <t>AGR.07.002121</t>
  </si>
  <si>
    <t>КН16/23-169 от 11.12.2023</t>
  </si>
  <si>
    <t>PRD.002.100021489_COM011001</t>
  </si>
  <si>
    <t>AGR.15.001289</t>
  </si>
  <si>
    <t>требование № 066S01190007690 от 29.04.2019г.</t>
  </si>
  <si>
    <t>AGR.15.003581</t>
  </si>
  <si>
    <t>требование № 066S01200010977 от 08.12.2020 г.</t>
  </si>
  <si>
    <t>AGR.15.007856</t>
  </si>
  <si>
    <t>PRD.002.100021491_COM006001</t>
  </si>
  <si>
    <t>AGR.08.000631</t>
  </si>
  <si>
    <t>Договор 01/2019 от 14.05.2019г.</t>
  </si>
  <si>
    <t>PRD.002.100021499_COM007001</t>
  </si>
  <si>
    <t>AGR.09.000410</t>
  </si>
  <si>
    <t>Дело № А50-36413/2018</t>
  </si>
  <si>
    <t>PRD.002.100021503_COM011001</t>
  </si>
  <si>
    <t>AGR.15.001304</t>
  </si>
  <si>
    <t>№ СЗ02/19-168 от 21.05.2019</t>
  </si>
  <si>
    <t>AGR.15.001719</t>
  </si>
  <si>
    <t>№ СЗ02/19-304 от 16.07.2019</t>
  </si>
  <si>
    <t>AGR.15.002523</t>
  </si>
  <si>
    <t>СЗ02/20-23 от 22.01.2020</t>
  </si>
  <si>
    <t>PRD.002.100021504_COM002019</t>
  </si>
  <si>
    <t>AGR.03.000114</t>
  </si>
  <si>
    <t>договор поставки № 07/05/19-01ЗР</t>
  </si>
  <si>
    <t>AGR.03.000633</t>
  </si>
  <si>
    <t>Счет-оферта № 966 (Д006522) от 7.07.2022 г.</t>
  </si>
  <si>
    <t>PRD.002.100021506_COM001000</t>
  </si>
  <si>
    <t>AGR.01.000276</t>
  </si>
  <si>
    <t>Счет №4552 от 21.06.2019</t>
  </si>
  <si>
    <t>PRD.002.100021506_COM005001</t>
  </si>
  <si>
    <t>AGR.07.001933</t>
  </si>
  <si>
    <t>КН05/23-08 01.02.23</t>
  </si>
  <si>
    <t>PRD.002.100021506_COM006001</t>
  </si>
  <si>
    <t>AGR.08.000693</t>
  </si>
  <si>
    <t>счет № 4825 от 04.07.2019г.</t>
  </si>
  <si>
    <t>PRD.002.100021506_COM009001</t>
  </si>
  <si>
    <t>AGR.13.000508</t>
  </si>
  <si>
    <t>PRD.002.100021506_COM011001</t>
  </si>
  <si>
    <t>AGR.15.001492</t>
  </si>
  <si>
    <t>счёт № 4362 от 20.06.2019</t>
  </si>
  <si>
    <t>AGR.15.001493</t>
  </si>
  <si>
    <t>AGR.15.001494</t>
  </si>
  <si>
    <t>AGR.15.001505</t>
  </si>
  <si>
    <t>счет №4362 от 20.06.2019г.</t>
  </si>
  <si>
    <t>PRD.002.100021507_COM011001</t>
  </si>
  <si>
    <t>AGR.15.003038</t>
  </si>
  <si>
    <t>PRD.002.100021511_COM006001</t>
  </si>
  <si>
    <t>AGR.08.000663</t>
  </si>
  <si>
    <t>СИН.02.19-162 от 23.05.2019г.</t>
  </si>
  <si>
    <t>PRD.002.100021512_COM006001</t>
  </si>
  <si>
    <t>AGR.08.000615</t>
  </si>
  <si>
    <t>21052019/СИН.02.19-159 от 21.05.2019г.</t>
  </si>
  <si>
    <t>PRD.002.100021513_COM006001</t>
  </si>
  <si>
    <t>AGR.08.000911</t>
  </si>
  <si>
    <t>СИН,02.19-171 от 28.05.2019г.</t>
  </si>
  <si>
    <t>PRD.002.100021515_COM011001</t>
  </si>
  <si>
    <t>AGR.15.001332</t>
  </si>
  <si>
    <t>СЗ02/19-183 от 24.05.2019</t>
  </si>
  <si>
    <t>AGR.15.001576</t>
  </si>
  <si>
    <t>СЗ02/19-246 от 19.06.2019</t>
  </si>
  <si>
    <t>PRD.002.100021516_COM001000</t>
  </si>
  <si>
    <t>AGR.01.000252</t>
  </si>
  <si>
    <t>ЭДН-2025 от 17.05.2019</t>
  </si>
  <si>
    <t>AGR.01.001018</t>
  </si>
  <si>
    <t>ПБ-039//НФ02/21-115 от 29.10.2021</t>
  </si>
  <si>
    <t>AGR.01.001180</t>
  </si>
  <si>
    <t>ННФ-2060 от 21.03.2022</t>
  </si>
  <si>
    <t>PRD.002.100021520_COM007001</t>
  </si>
  <si>
    <t>AGR.09.000464</t>
  </si>
  <si>
    <t>УНС02/19-110 от 24.05.2019</t>
  </si>
  <si>
    <t>PRD.002.100021521_COM007001</t>
  </si>
  <si>
    <t>AGR.09.000414</t>
  </si>
  <si>
    <t>УНС02/19-111 от 24.05.2019</t>
  </si>
  <si>
    <t>PRD.002.100021522_COM006001</t>
  </si>
  <si>
    <t>AGR.08.000655</t>
  </si>
  <si>
    <t>Договор №СИН.02.19-199 / ПРР2019/21от 14.06.2019</t>
  </si>
  <si>
    <t>PRD.002.100021523_COM005001</t>
  </si>
  <si>
    <t>AGR.07.000449</t>
  </si>
  <si>
    <t>Фин поручение №231 от 22.05.2019</t>
  </si>
  <si>
    <t>PRD.002.100021524_COM006001</t>
  </si>
  <si>
    <t>AGR.08.000678</t>
  </si>
  <si>
    <t>00022//СИН.02.19-221 от 17.06.2019</t>
  </si>
  <si>
    <t>PRD.002.100021526_COM005001</t>
  </si>
  <si>
    <t>AGR.07.000587</t>
  </si>
  <si>
    <t>Дог №62-19//КН06/19-119 от 13.02.2019</t>
  </si>
  <si>
    <t>AGR.07.001433</t>
  </si>
  <si>
    <t>209-21//КН06/21-104 от 06.04.2021</t>
  </si>
  <si>
    <t>AGR.07.001681</t>
  </si>
  <si>
    <t>КН06/22-133 от 29.04.2022</t>
  </si>
  <si>
    <t>PRD.002.100021526_COM010001</t>
  </si>
  <si>
    <t>AGR.14.000121</t>
  </si>
  <si>
    <t>Договор №180-19</t>
  </si>
  <si>
    <t>AGR.14.000390</t>
  </si>
  <si>
    <t>Договор №376-21</t>
  </si>
  <si>
    <t>PRD.002.100021529_COM004001</t>
  </si>
  <si>
    <t>AGR.06.000219</t>
  </si>
  <si>
    <t>Договор ННГ66/19-в от 22.05.2019</t>
  </si>
  <si>
    <t>PRD.002.100021530_COM001000</t>
  </si>
  <si>
    <t>AGR.01.000253</t>
  </si>
  <si>
    <t>Счет №ЭД-138 от 21.05.2019</t>
  </si>
  <si>
    <t>AGR.01.000554</t>
  </si>
  <si>
    <t>Счет №ЭД-35 от 11.02.2020</t>
  </si>
  <si>
    <t>AGR.01.000563</t>
  </si>
  <si>
    <t>Счет №ЭД-41 от 20.02.2020</t>
  </si>
  <si>
    <t>AGR.01.000564</t>
  </si>
  <si>
    <t>Счет №ЭД-43 от 21.02.2020</t>
  </si>
  <si>
    <t>AGR.01.000566</t>
  </si>
  <si>
    <t>Счет №ЭД-41 от 25.02.2020</t>
  </si>
  <si>
    <t>PRD.002.100021532_COM011001</t>
  </si>
  <si>
    <t>AGR.15.001401</t>
  </si>
  <si>
    <t>Договор СЗ02/19-195/354/1-2019 от 30.05.2019 г.</t>
  </si>
  <si>
    <t>AGR.15.002899</t>
  </si>
  <si>
    <t>СЗ02/20-235/90д-2020 от 22.05.2020</t>
  </si>
  <si>
    <t>PRD.002.100021534_COM007001</t>
  </si>
  <si>
    <t>AGR.09.000497</t>
  </si>
  <si>
    <t>УНС02/19-171 от 23.07.2019</t>
  </si>
  <si>
    <t>PRD.002.100021537_COM011001</t>
  </si>
  <si>
    <t>AGR.15.001329</t>
  </si>
  <si>
    <t>Счёт №7167/120124 от 17.05.19г.</t>
  </si>
  <si>
    <t>AGR.15.004527</t>
  </si>
  <si>
    <t>Счет № 7167/179676 от 24.06.2021</t>
  </si>
  <si>
    <t>PRD.002.100021538_COM006001</t>
  </si>
  <si>
    <t>AGR.08.000705</t>
  </si>
  <si>
    <t>СИН.02.19-194 от 10.06.2019</t>
  </si>
  <si>
    <t>AGR.08.001036</t>
  </si>
  <si>
    <t>СИН.02.19-385 от 11.11.2019</t>
  </si>
  <si>
    <t>AGR.08.001898</t>
  </si>
  <si>
    <t>СИН.02.20-286 от 18.11.2020</t>
  </si>
  <si>
    <t>AGR.08.002317</t>
  </si>
  <si>
    <t>СИН.02.21-298 от 15.11.2021г.</t>
  </si>
  <si>
    <t>AGR.08.003031</t>
  </si>
  <si>
    <t>СИН.02.22-377 от 24.11.2022</t>
  </si>
  <si>
    <t>PRD.002.100021543_COM011001</t>
  </si>
  <si>
    <t>AGR.15.003922</t>
  </si>
  <si>
    <t>Договор № СЗ02/21-94 от 19.02.2021 г.</t>
  </si>
  <si>
    <t>PRD.002.100021544_COM006001</t>
  </si>
  <si>
    <t>AGR.08.000781</t>
  </si>
  <si>
    <t>№СИН.02.19-205 от 15.08.2019</t>
  </si>
  <si>
    <t>PRD.002.100021547_COM004001</t>
  </si>
  <si>
    <t>AGR.06.000227</t>
  </si>
  <si>
    <t>ННГ62/19-в от 30.04.2019</t>
  </si>
  <si>
    <t>PRD.002.100021548_COM006001</t>
  </si>
  <si>
    <t>AGR.08.000624</t>
  </si>
  <si>
    <t>Договор №СИН.02.19-181 от 03.06.2019г.</t>
  </si>
  <si>
    <t>PRD.002.100021549_COM006001</t>
  </si>
  <si>
    <t>AGR.08.000832</t>
  </si>
  <si>
    <t>СИН.02.19-183 от 01.06.19</t>
  </si>
  <si>
    <t>PRD.002.100021550_COM006001</t>
  </si>
  <si>
    <t>AGR.08.000709</t>
  </si>
  <si>
    <t>Договор №27/19//СИН.02.19-182 от 03.06.2019г.</t>
  </si>
  <si>
    <t>PRD.002.100021551_COM007001</t>
  </si>
  <si>
    <t>AGR.09.000429</t>
  </si>
  <si>
    <t>УНС02/19-115 от 27.05.2019</t>
  </si>
  <si>
    <t>PRD.002.100021552_COM011001</t>
  </si>
  <si>
    <t>AGR.15.001336</t>
  </si>
  <si>
    <t>счет №00100001403 от 28.05.2019г</t>
  </si>
  <si>
    <t>PRD.002.100021564_COM006001</t>
  </si>
  <si>
    <t>AGR.08.000637</t>
  </si>
  <si>
    <t>Договор №СИН.02.19-178 от 29.05.2019г.</t>
  </si>
  <si>
    <t>PRD.002.100021565_COM004001</t>
  </si>
  <si>
    <t>AGR.06.000223</t>
  </si>
  <si>
    <t>Договор ННГ53/19-в от 22.04.2019</t>
  </si>
  <si>
    <t>PRD.002.100021566_COM004001</t>
  </si>
  <si>
    <t>AGR.06.000224</t>
  </si>
  <si>
    <t>Договор ННГ54/19-в от 22.04.2019</t>
  </si>
  <si>
    <t>PRD.002.100021567_COM009001</t>
  </si>
  <si>
    <t>AGR.13.000466</t>
  </si>
  <si>
    <t>Договор об оказании услуг СИБ64/19-в</t>
  </si>
  <si>
    <t>PRD.002.100021568_COM009001</t>
  </si>
  <si>
    <t>AGR.13.000465</t>
  </si>
  <si>
    <t>Договор об оказании услуг СИБ66/19-в</t>
  </si>
  <si>
    <t>PRD.002.100021572_COM001000</t>
  </si>
  <si>
    <t>AGR.01.000281</t>
  </si>
  <si>
    <t>6550-ДД-19 от 21.06.2019</t>
  </si>
  <si>
    <t>AGR.01.000572</t>
  </si>
  <si>
    <t>07910-ДМ-20 от 27.02.2020</t>
  </si>
  <si>
    <t>PRD.002.100021572_COM005001</t>
  </si>
  <si>
    <t>AGR.07.000522</t>
  </si>
  <si>
    <t>№6746-ДД-19 от 19.07.2019</t>
  </si>
  <si>
    <t>PRD.002.100021572_COM006001</t>
  </si>
  <si>
    <t>AGR.08.000728</t>
  </si>
  <si>
    <t>Договор №6725-ДД-19/СИН.02.19-236 от 16.07.2019г.</t>
  </si>
  <si>
    <t>AGR.08.000729</t>
  </si>
  <si>
    <t>Оказание услуг по проведению мероприятий</t>
  </si>
  <si>
    <t>AGR.08.000730</t>
  </si>
  <si>
    <t>Оказание услуг по проведению мероприятия</t>
  </si>
  <si>
    <t>PRD.002.100021572_COM007001</t>
  </si>
  <si>
    <t>AGR.09.000480</t>
  </si>
  <si>
    <t>УНС02/19-166 от 15.07.2019</t>
  </si>
  <si>
    <t>PRD.002.100021572_COM009001</t>
  </si>
  <si>
    <t>AGR.13.000559</t>
  </si>
  <si>
    <t>Договор № 6727-ДД-19//СИБ122/19 от 19.07.2019</t>
  </si>
  <si>
    <t>PRD.002.100021572_COM011001</t>
  </si>
  <si>
    <t>AGR.15.001598</t>
  </si>
  <si>
    <t>Договор № 6728-ДД-19/СЗ02/19-316 от 23.07.2019 г.</t>
  </si>
  <si>
    <t>PRD.002.100021573_COM006001</t>
  </si>
  <si>
    <t>AGR.08.000639</t>
  </si>
  <si>
    <t>PRD.002.100021579_COM009001</t>
  </si>
  <si>
    <t>AGR.13.000477</t>
  </si>
  <si>
    <t>Договор №СИБ33/19-в от 27.02.2019</t>
  </si>
  <si>
    <t>AGR.13.000907</t>
  </si>
  <si>
    <t>Договор №СИБ29/20-в от 05.03.2020</t>
  </si>
  <si>
    <t>AGR.13.001298</t>
  </si>
  <si>
    <t>Договор №СИБ18/21-в от 22.02.2021</t>
  </si>
  <si>
    <t>AGR.13.001687</t>
  </si>
  <si>
    <t>Договор №СИБ36/22-в от 05.04.2022</t>
  </si>
  <si>
    <t>AGR.13.001941</t>
  </si>
  <si>
    <t>Договор №СИБ34/23-в от 30.03.2023</t>
  </si>
  <si>
    <t>PRD.002.100021580_COM006001</t>
  </si>
  <si>
    <t>AGR.08.000664</t>
  </si>
  <si>
    <t>СИН.02.19-188 от 05.06.2019г.</t>
  </si>
  <si>
    <t>AGR.08.001531</t>
  </si>
  <si>
    <t>СИН.02.20-38 от 05.02.2020г.</t>
  </si>
  <si>
    <t>PRD.002.100021581_COM006001</t>
  </si>
  <si>
    <t>AGR.08.000714</t>
  </si>
  <si>
    <t>Договор №СИН.02.19-231 от 01.07.2019г.</t>
  </si>
  <si>
    <t>PRD.002.100021588_COM007001</t>
  </si>
  <si>
    <t>AGR.09.000430</t>
  </si>
  <si>
    <t>УНС02/19-126 от 07.06.2019</t>
  </si>
  <si>
    <t>PRD.002.100021589_COM006001</t>
  </si>
  <si>
    <t>AGR.08.000627</t>
  </si>
  <si>
    <t>AGR.08.002344</t>
  </si>
  <si>
    <t>Постановление № 10673342223450181588</t>
  </si>
  <si>
    <t>AGR.08.002348</t>
  </si>
  <si>
    <t>Постановление № 10673342222450720144</t>
  </si>
  <si>
    <t>PRD.002.100021600_COM009001</t>
  </si>
  <si>
    <t>AGR.13.000492</t>
  </si>
  <si>
    <t>ТО02КО0201000192 от 01.01.2019</t>
  </si>
  <si>
    <t>AGR.13.001433</t>
  </si>
  <si>
    <t>решение арбитражного суда №А70-13283/2021 от 21.09.2021</t>
  </si>
  <si>
    <t>PRD.002.100021601_COM005001</t>
  </si>
  <si>
    <t>AGR.07.000512</t>
  </si>
  <si>
    <t>Дог №КН02/19-193 от 30.05.2019</t>
  </si>
  <si>
    <t>PRD.002.100021602_COM005001</t>
  </si>
  <si>
    <t>AGR.07.000518</t>
  </si>
  <si>
    <t>Дог. КН01/19-215 от 08.07.2019 ПО</t>
  </si>
  <si>
    <t>PRD.002.100021620_COM001000</t>
  </si>
  <si>
    <t>AGR.01.001588</t>
  </si>
  <si>
    <t>НФ01/22-28//31619-80/22-5 от 28.12.2022</t>
  </si>
  <si>
    <t>PRD.002.100021620_COM011001</t>
  </si>
  <si>
    <t>AGR.15.001398</t>
  </si>
  <si>
    <t>№31619-80/19-2/СЗ01/19-3 от 30.04.2019 г</t>
  </si>
  <si>
    <t>PRD.002.100021621_COM007001</t>
  </si>
  <si>
    <t>AGR.09.000451</t>
  </si>
  <si>
    <t>УНС02/19-136 от 21.06.2019</t>
  </si>
  <si>
    <t>PRD.002.100021622_COM006001</t>
  </si>
  <si>
    <t>AGR.08.000708</t>
  </si>
  <si>
    <t>Договор СИН.02.19-193 от 10.06.2019</t>
  </si>
  <si>
    <t>PRD.002.100021623_COM011001</t>
  </si>
  <si>
    <t>AGR.15.001474</t>
  </si>
  <si>
    <t>СЗ02/19-248 от 21.05.2019г.</t>
  </si>
  <si>
    <t>AGR.15.002726</t>
  </si>
  <si>
    <t>СЗ02/20-191 от 10.04.2020г.</t>
  </si>
  <si>
    <t>PRD.002.100021628_COM009001</t>
  </si>
  <si>
    <t>AGR.13.000500</t>
  </si>
  <si>
    <t>Договор СИБ59/19-в от 16.04.2019 г</t>
  </si>
  <si>
    <t>PRD.002.100021629_COM009001</t>
  </si>
  <si>
    <t>AGR.13.000499</t>
  </si>
  <si>
    <t>Договор СИБ65/19-в от 19.04.2019 г</t>
  </si>
  <si>
    <t>PRD.002.100021630_COM009001</t>
  </si>
  <si>
    <t>AGR.13.000498</t>
  </si>
  <si>
    <t>Договор СИБ60/19-в от 16.04.2019 г</t>
  </si>
  <si>
    <t>PRD.002.100021631_COM009001</t>
  </si>
  <si>
    <t>AGR.13.000497</t>
  </si>
  <si>
    <t>Договор СИБ74/19-в от29.04.2019 г</t>
  </si>
  <si>
    <t>AGR.13.000739</t>
  </si>
  <si>
    <t>Договор СИБ198/19-в от 07.11.2019 г</t>
  </si>
  <si>
    <t>PRD.002.100021632_COM011001</t>
  </si>
  <si>
    <t>AGR.15.001400</t>
  </si>
  <si>
    <t>PRD.002.100021633_COM006001</t>
  </si>
  <si>
    <t>AGR.08.000742</t>
  </si>
  <si>
    <t>Договор №СИН.02.19-242 от 15.07.2019</t>
  </si>
  <si>
    <t>PRD.002.100021634_COM006001</t>
  </si>
  <si>
    <t>AGR.08.000648</t>
  </si>
  <si>
    <t>СИН.02.19-195 от 06.06.2019г.</t>
  </si>
  <si>
    <t>PRD.002.100021635_COM011001</t>
  </si>
  <si>
    <t>AGR.15.001613</t>
  </si>
  <si>
    <t>СЗ02/19-310 от 06.05.2019г.</t>
  </si>
  <si>
    <t>PRD.002.100021636_COM007001</t>
  </si>
  <si>
    <t>AGR.09.000447</t>
  </si>
  <si>
    <t>УНС02/19-119 от 06.06.2019</t>
  </si>
  <si>
    <t>AGR.09.000634</t>
  </si>
  <si>
    <t>УНС02/19-249 от 29.11.2019</t>
  </si>
  <si>
    <t>AGR.09.001027</t>
  </si>
  <si>
    <t>УНС02/20-136 от 20.11.2020</t>
  </si>
  <si>
    <t>AGR.09.001275</t>
  </si>
  <si>
    <t>УНС02/21-187 от 30.12.2021</t>
  </si>
  <si>
    <t>AGR.09.001627</t>
  </si>
  <si>
    <t>УНС02/22-241 от 01.12.2022</t>
  </si>
  <si>
    <t>AGR.09.001894</t>
  </si>
  <si>
    <t>УНС02/23-181 от 01.12.2023</t>
  </si>
  <si>
    <t>PRD.002.100021637_COM002019</t>
  </si>
  <si>
    <t>AGR.03.000120</t>
  </si>
  <si>
    <t>договор поставки № Д02061900</t>
  </si>
  <si>
    <t>AGR.03.000378</t>
  </si>
  <si>
    <t>Договор поставки №Д003321 от 07.04.2021 г.</t>
  </si>
  <si>
    <t>PRD.002.100021638_COM011001</t>
  </si>
  <si>
    <t>AGR.15.001470</t>
  </si>
  <si>
    <t>СЗ02/19-252 от 20.06.2019</t>
  </si>
  <si>
    <t>AGR.15.001471</t>
  </si>
  <si>
    <t>PRD.002.100021639_COM007001</t>
  </si>
  <si>
    <t>AGR.09.000442</t>
  </si>
  <si>
    <t>УНС02/19-132 от 18.06.2019</t>
  </si>
  <si>
    <t>PRD.002.100021641_COM011001</t>
  </si>
  <si>
    <t>AGR.15.001406</t>
  </si>
  <si>
    <t>Счет № 601 от 11.06.2019</t>
  </si>
  <si>
    <t>AGR.15.003077</t>
  </si>
  <si>
    <t>Счет№901 от 31.07.2020</t>
  </si>
  <si>
    <t>AGR.15.003079</t>
  </si>
  <si>
    <t>Счет №901 от 31.07.2020</t>
  </si>
  <si>
    <t>AGR.15.003080</t>
  </si>
  <si>
    <t>AGR.15.003081</t>
  </si>
  <si>
    <t>AGR.15.003082</t>
  </si>
  <si>
    <t>PRD.002.100021642_COM011001</t>
  </si>
  <si>
    <t>AGR.15.001527</t>
  </si>
  <si>
    <t>СЗ02/19-251 от 20.06.2019</t>
  </si>
  <si>
    <t>PRD.002.100021643_COM011001</t>
  </si>
  <si>
    <t>AGR.15.001415</t>
  </si>
  <si>
    <t>Договор б/н</t>
  </si>
  <si>
    <t>AGR.15.001537</t>
  </si>
  <si>
    <t>СЗ02/19-255 от 17.06.2019 г.</t>
  </si>
  <si>
    <t>PRD.002.100021644_COM006001</t>
  </si>
  <si>
    <t>AGR.08.000752</t>
  </si>
  <si>
    <t>СИН.02.19-198 от 17.06.2019г.</t>
  </si>
  <si>
    <t>PRD.002.100021645_COM011001</t>
  </si>
  <si>
    <t>AGR.15.001528</t>
  </si>
  <si>
    <t>СЗ02/19-250 от 20.06.2019г</t>
  </si>
  <si>
    <t>AGR.15.001762</t>
  </si>
  <si>
    <t>СЗ02/19-304 от 16.07.2019</t>
  </si>
  <si>
    <t>AGR.15.001763</t>
  </si>
  <si>
    <t>СЗ02/19-304 от 16.07.2019г</t>
  </si>
  <si>
    <t>PRD.002.100021646_COM009001</t>
  </si>
  <si>
    <t>AGR.13.000502</t>
  </si>
  <si>
    <t>Соглашение об установлении сервитута земельного участка №ХНТ</t>
  </si>
  <si>
    <t>AGR.13.000503</t>
  </si>
  <si>
    <t>AGR.13.000504</t>
  </si>
  <si>
    <t>AGR.13.000505</t>
  </si>
  <si>
    <t>AGR.13.000506</t>
  </si>
  <si>
    <t>AGR.13.000868</t>
  </si>
  <si>
    <t>AGR.13.001790</t>
  </si>
  <si>
    <t>AGR.13.001791</t>
  </si>
  <si>
    <t>AGR.13.001792</t>
  </si>
  <si>
    <t>AGR.13.001793</t>
  </si>
  <si>
    <t>AGR.13.001794</t>
  </si>
  <si>
    <t>AGR.13.001863</t>
  </si>
  <si>
    <t>AGR.13.002117</t>
  </si>
  <si>
    <t>PRD.002.100021647_COM007001</t>
  </si>
  <si>
    <t>AGR.09.000436</t>
  </si>
  <si>
    <t>УНС02/19-133 от 14.06.2019</t>
  </si>
  <si>
    <t>PRD.002.100021648_COM006001</t>
  </si>
  <si>
    <t>AGR.08.000653</t>
  </si>
  <si>
    <t>Договор № СИН.02.19-200 от 17.06.2019</t>
  </si>
  <si>
    <t>AGR.08.000654</t>
  </si>
  <si>
    <t>Договор пожертвования № СИН.02.19-200 от 17.06.19</t>
  </si>
  <si>
    <t>PRD.002.100021650_COM005001</t>
  </si>
  <si>
    <t>AGR.07.000482</t>
  </si>
  <si>
    <t>Договор услуг №1 от 30.05.19</t>
  </si>
  <si>
    <t>AGR.07.000487</t>
  </si>
  <si>
    <t>Договор услуг №2 от 14.06.19</t>
  </si>
  <si>
    <t>PRD.002.100021655_COM011001</t>
  </si>
  <si>
    <t>AGR.15.001466</t>
  </si>
  <si>
    <t>ЮЛР-1831/06-2019 от 17.06.2019</t>
  </si>
  <si>
    <t>AGR.15.005902</t>
  </si>
  <si>
    <t>СЗ02/22-184 от 11.04.2022</t>
  </si>
  <si>
    <t>AGR.15.005993</t>
  </si>
  <si>
    <t>НЕ ИСПОЛЬЗОВАТЬ Договор №СЗ02/22-184 от 08.04.2022</t>
  </si>
  <si>
    <t>PRD.002.100021656_COM011001</t>
  </si>
  <si>
    <t>AGR.15.001640</t>
  </si>
  <si>
    <t>Договор № СЗ02/99-265 от 26.06.2019 г.</t>
  </si>
  <si>
    <t>AGR.15.002157</t>
  </si>
  <si>
    <t>СЗ02/19-529 от 08.10.2019г.</t>
  </si>
  <si>
    <t>PRD.002.100021657_COM011001</t>
  </si>
  <si>
    <t>AGR.15.001484</t>
  </si>
  <si>
    <t>СЗ02/19-275 от 28.06.2019г.</t>
  </si>
  <si>
    <t>AGR.15.001486</t>
  </si>
  <si>
    <t>СЗ02/19-270 от 27.06.2019г.</t>
  </si>
  <si>
    <t>AGR.15.002368</t>
  </si>
  <si>
    <t>Договор №СЗ02/19-617 от 01.01.2020 г. (вода)</t>
  </si>
  <si>
    <t>AGR.15.005569</t>
  </si>
  <si>
    <t>Договор №СЗ02/19-617 от 01.01.2020</t>
  </si>
  <si>
    <t>AGR.15.006005</t>
  </si>
  <si>
    <t>СЗ02/22-228 от 21.04.2022</t>
  </si>
  <si>
    <t>AGR.15.007547</t>
  </si>
  <si>
    <t>СЗ02/23-325 от 23.06.2023</t>
  </si>
  <si>
    <t>PRD.002.100021658_COM011001</t>
  </si>
  <si>
    <t>AGR.15.001625</t>
  </si>
  <si>
    <t>СЗ02/19-319 от 25.07.2019г.</t>
  </si>
  <si>
    <t>AGR.15.003803</t>
  </si>
  <si>
    <t>Договор № СЗ02/21-31 от 29.01.2021г.</t>
  </si>
  <si>
    <t>AGR.15.005827</t>
  </si>
  <si>
    <t>Договор №СЗ02/22-149 от 15.03.2022</t>
  </si>
  <si>
    <t>AGR.15.007184</t>
  </si>
  <si>
    <t>СЗ02/23-142 от 23.03.2023</t>
  </si>
  <si>
    <t>AGR.15.008050</t>
  </si>
  <si>
    <t>СЗ02/23-671//ТР1038 от 01.12.2023</t>
  </si>
  <si>
    <t>PRD.002.100021659_COM006001</t>
  </si>
  <si>
    <t>AGR.08.000696</t>
  </si>
  <si>
    <t>Договор № СИН.02.19-207 от 19.06.2019</t>
  </si>
  <si>
    <t>AGR.08.000740</t>
  </si>
  <si>
    <t>Счёт № 35014 от 19.07.2019</t>
  </si>
  <si>
    <t>PRD.002.100021663_COM006001</t>
  </si>
  <si>
    <t>AGR.08.000676</t>
  </si>
  <si>
    <t>Договор ГПХ СИН.02.19-209 от 01.06.2019</t>
  </si>
  <si>
    <t>PRD.002.100021664_COM006001</t>
  </si>
  <si>
    <t>AGR.08.000677</t>
  </si>
  <si>
    <t>Договор ГПХ №СИН.02.19-210 от 01.06.2019</t>
  </si>
  <si>
    <t>PRD.002.100021665_COM007001</t>
  </si>
  <si>
    <t>AGR.09.000454</t>
  </si>
  <si>
    <t>УНС02/19-140 от 25.06.2019</t>
  </si>
  <si>
    <t>PRD.002.100021666_COM006001</t>
  </si>
  <si>
    <t>AGR.08.000656</t>
  </si>
  <si>
    <t>СИН.02.19-212 от 20.06.2019г.</t>
  </si>
  <si>
    <t>AGR.08.000974</t>
  </si>
  <si>
    <t>СИН.02.19-418 от 03.12.2019г.</t>
  </si>
  <si>
    <t>PRD.002.100021667_COM011001</t>
  </si>
  <si>
    <t>AGR.15.001453</t>
  </si>
  <si>
    <t>Счет № СП-2020 от 20.06.2019</t>
  </si>
  <si>
    <t>AGR.15.001454</t>
  </si>
  <si>
    <t>AGR.15.001455</t>
  </si>
  <si>
    <t>Счет № СП2020 от 20.06.19</t>
  </si>
  <si>
    <t>AGR.15.002608</t>
  </si>
  <si>
    <t>Счет №СП-1026 от 13.03.2020г. не исп</t>
  </si>
  <si>
    <t>AGR.15.002695</t>
  </si>
  <si>
    <t>Счет №СП-1026 от 13.03.2020г.</t>
  </si>
  <si>
    <t>AGR.15.002902</t>
  </si>
  <si>
    <t>Счет №СП-1332 от 27.03.2020г.</t>
  </si>
  <si>
    <t>AGR.15.003017</t>
  </si>
  <si>
    <t>СЗ02/20-250 от 03.06.2020г.</t>
  </si>
  <si>
    <t>AGR.15.004059</t>
  </si>
  <si>
    <t>СЗ02/21-102 от 26.02.2021</t>
  </si>
  <si>
    <t>AGR.15.004060</t>
  </si>
  <si>
    <t>AGR.15.004061</t>
  </si>
  <si>
    <t>AGR.15.005401</t>
  </si>
  <si>
    <t>СЗ02 21-711 от 21.12.21</t>
  </si>
  <si>
    <t>AGR.15.005427</t>
  </si>
  <si>
    <t>СЗ02/21-711 от 21.12.2021</t>
  </si>
  <si>
    <t>AGR.15.005458</t>
  </si>
  <si>
    <t>Счет №СП-4646 от 29.11.2021</t>
  </si>
  <si>
    <t>PRD.002.100021668_COM001000</t>
  </si>
  <si>
    <t>AGR.01.000419</t>
  </si>
  <si>
    <t>Счет №715 от 06.11.2019</t>
  </si>
  <si>
    <t>AGR.01.000679</t>
  </si>
  <si>
    <t>761 от 01.12.2020</t>
  </si>
  <si>
    <t>AGR.01.000702</t>
  </si>
  <si>
    <t>843 от 15.12.2020</t>
  </si>
  <si>
    <t>AGR.01.000757</t>
  </si>
  <si>
    <t>133 от 16.02.2021</t>
  </si>
  <si>
    <t>AGR.01.000773</t>
  </si>
  <si>
    <t>199 от 11.03.2021</t>
  </si>
  <si>
    <t>AGR.01.000891</t>
  </si>
  <si>
    <t>434 от 02.08.2021</t>
  </si>
  <si>
    <t>AGR.01.001076</t>
  </si>
  <si>
    <t>813 от 09.12.2021</t>
  </si>
  <si>
    <t>AGR.01.001108</t>
  </si>
  <si>
    <t>888 от 28.12.2021</t>
  </si>
  <si>
    <t>AGR.01.001139</t>
  </si>
  <si>
    <t>81 от 08.02.2022</t>
  </si>
  <si>
    <t>AGR.01.001401</t>
  </si>
  <si>
    <t>362 от 09.08.2022</t>
  </si>
  <si>
    <t>AGR.01.001402</t>
  </si>
  <si>
    <t>366 от 09.08.2022</t>
  </si>
  <si>
    <t>AGR.01.001577</t>
  </si>
  <si>
    <t>693 от 21.12.2022</t>
  </si>
  <si>
    <t>AGR.01.002020</t>
  </si>
  <si>
    <t>650 от 07.12.2023</t>
  </si>
  <si>
    <t>AGR.10.004536</t>
  </si>
  <si>
    <t>Договор № ОКБ02/24-32 от 01.01.2024</t>
  </si>
  <si>
    <t>PRD.002.100021668_COM014001</t>
  </si>
  <si>
    <t>AGR.30.001112</t>
  </si>
  <si>
    <t>НО-28/2023 от 26.01.2023г.</t>
  </si>
  <si>
    <t>PRD.002.100021669_COM001000</t>
  </si>
  <si>
    <t>AGR.01.000305</t>
  </si>
  <si>
    <t>НФ02/19-65 от 26.07.2019</t>
  </si>
  <si>
    <t>AGR.01.000310</t>
  </si>
  <si>
    <t>Счет №АЖ-0000 220/19 от 06.08.2019</t>
  </si>
  <si>
    <t>PRD.002.100021670_COM007001</t>
  </si>
  <si>
    <t>AGR.09.000449</t>
  </si>
  <si>
    <t>Уведомление УНС-1037 от 05.06.2019</t>
  </si>
  <si>
    <t>AGR.09.000450</t>
  </si>
  <si>
    <t>Уведомление УНС-1002 от 31.05.2019</t>
  </si>
  <si>
    <t>PRD.002.100021671_COM011001</t>
  </si>
  <si>
    <t>AGR.15.001459</t>
  </si>
  <si>
    <t>Счет ТД -00475463 от 19.06.2019</t>
  </si>
  <si>
    <t>AGR.15.003302</t>
  </si>
  <si>
    <t>СЗ02/20-360 от 03.09.2020</t>
  </si>
  <si>
    <t>PRD.002.100021672_COM002019</t>
  </si>
  <si>
    <t>AGR.03.000387</t>
  </si>
  <si>
    <t>Договор поставки № 93/21-ПО/ПТМ (Д004721) от 06.04.2021 г.</t>
  </si>
  <si>
    <t>PRD.002.100021673_COM006001</t>
  </si>
  <si>
    <t>AGR.08.000659</t>
  </si>
  <si>
    <t>счёт №138 от 21.06.2019</t>
  </si>
  <si>
    <t>PRD.002.100021679_COM001000</t>
  </si>
  <si>
    <t>AGR.01.000273</t>
  </si>
  <si>
    <t>НФ01/19-9 от 21.06.2019</t>
  </si>
  <si>
    <t>PRD.002.100021683_COM004001</t>
  </si>
  <si>
    <t>AGR.06.000238</t>
  </si>
  <si>
    <t>Договор №705-9685 от 19.06.2019</t>
  </si>
  <si>
    <t>AGR.06.000239</t>
  </si>
  <si>
    <t>PRD.002.100021684_COM002019</t>
  </si>
  <si>
    <t>AGR.03.000123</t>
  </si>
  <si>
    <t>договор поставки №Д02121900</t>
  </si>
  <si>
    <t>AGR.03.000337</t>
  </si>
  <si>
    <t>договор поставки №Д014120 от 01.01.2021 г.</t>
  </si>
  <si>
    <t>PRD.002.100021685_COM007001</t>
  </si>
  <si>
    <t>AGR.09.000466</t>
  </si>
  <si>
    <t>УНС02/19-142 от 01.07.2019</t>
  </si>
  <si>
    <t>AGR.09.001201</t>
  </si>
  <si>
    <t>УНС02/21-123 от 01.09.2021</t>
  </si>
  <si>
    <t>AGR.09.001494</t>
  </si>
  <si>
    <t>УНС02/22-147 от 18.08.2022</t>
  </si>
  <si>
    <t>PRD.002.100021686_COM007001</t>
  </si>
  <si>
    <t>AGR.09.000473</t>
  </si>
  <si>
    <t>Договор №Р0513-2606/19Р от 26.06.2019</t>
  </si>
  <si>
    <t>PRD.002.100021688_COM002019</t>
  </si>
  <si>
    <t>AGR.03.000122</t>
  </si>
  <si>
    <t>договор поставки №8845 (Д02111900)</t>
  </si>
  <si>
    <t>PRD.002.100021689_COM011001</t>
  </si>
  <si>
    <t>AGR.15.001724</t>
  </si>
  <si>
    <t>СЗ02/19-299 16.07.2019</t>
  </si>
  <si>
    <t>PRD.002.100021690_COM011001</t>
  </si>
  <si>
    <t>AGR.15.001523</t>
  </si>
  <si>
    <t>счет № 369 от 26.06.2019</t>
  </si>
  <si>
    <t>AGR.15.001562</t>
  </si>
  <si>
    <t>счет №408 от 10.07.2019</t>
  </si>
  <si>
    <t>PRD.002.100021691_COM011001</t>
  </si>
  <si>
    <t>AGR.15.001660</t>
  </si>
  <si>
    <t>счет на оплату №528 от 25.07.2019</t>
  </si>
  <si>
    <t>AGR.15.001662</t>
  </si>
  <si>
    <t>счет на оплату №529 от 30.07.2019</t>
  </si>
  <si>
    <t>AGR.15.001713</t>
  </si>
  <si>
    <t>СЗ02/19-298 от 16.07.2019 г.</t>
  </si>
  <si>
    <t>PRD.002.100021692_COM010001</t>
  </si>
  <si>
    <t>AGR.14.000134</t>
  </si>
  <si>
    <t>Договор № НГПТ-13/05-2019 от 13.05.2019</t>
  </si>
  <si>
    <t>PRD.002.100021694_COM014001</t>
  </si>
  <si>
    <t>AGR.30.000815</t>
  </si>
  <si>
    <t>сч.ф. № от 16.05.2022 спецодежда</t>
  </si>
  <si>
    <t>PRD.002.100021699_COM005001</t>
  </si>
  <si>
    <t>AGR.07.000506</t>
  </si>
  <si>
    <t>Дог №КН02/19-184 от 21.05.2019</t>
  </si>
  <si>
    <t>AGR.07.000828</t>
  </si>
  <si>
    <t>Дог №КН02/20-57 от 01.01.20</t>
  </si>
  <si>
    <t>AGR.07.001279</t>
  </si>
  <si>
    <t>КН02/21-25 от 01.01.2021 г.</t>
  </si>
  <si>
    <t>PRD.002.100021699_COM014001</t>
  </si>
  <si>
    <t>AGR.30.000396</t>
  </si>
  <si>
    <t>Счет ЦБ00001335 or 17.12.20</t>
  </si>
  <si>
    <t>PRD.002.100021700_COM014002</t>
  </si>
  <si>
    <t>AGR.32.000283</t>
  </si>
  <si>
    <t>Договор КН-59/2021 от 02.08.2021</t>
  </si>
  <si>
    <t>AGR.32.000284</t>
  </si>
  <si>
    <t>Договор КН-110/2021 от 28.09.2021</t>
  </si>
  <si>
    <t>AGR.32.000468</t>
  </si>
  <si>
    <t>Договор КН-68/2022 от 05.09.2022</t>
  </si>
  <si>
    <t>AGR.32.000475</t>
  </si>
  <si>
    <t>Договор КН-69/2022 от 12.09.2022</t>
  </si>
  <si>
    <t>PRD.002.100021703_COM011001</t>
  </si>
  <si>
    <t>AGR.15.001491</t>
  </si>
  <si>
    <t>СЗ02-19-240 от18.06.2019г.</t>
  </si>
  <si>
    <t>PRD.002.100021704_COM009001</t>
  </si>
  <si>
    <t>AGR.13.000516</t>
  </si>
  <si>
    <t>PRD.002.100021707_COM011001</t>
  </si>
  <si>
    <t>AGR.15.001555</t>
  </si>
  <si>
    <t>Договор № САНОСП000891/СЗ02/19-283 от 03.07.2019 г.</t>
  </si>
  <si>
    <t>PRD.002.100021708_COM007001</t>
  </si>
  <si>
    <t>AGR.09.000470</t>
  </si>
  <si>
    <t>УНС02/19-152 от 09.07.2019</t>
  </si>
  <si>
    <t>PRD.002.100021709_COM005001</t>
  </si>
  <si>
    <t>AGR.07.000495</t>
  </si>
  <si>
    <t>Дог №106/2019//КН06/19-199 от 06.06.2019</t>
  </si>
  <si>
    <t>AGR.07.001712</t>
  </si>
  <si>
    <t>113/2022//КН06/22-173 от 11.07.2022</t>
  </si>
  <si>
    <t>PRD.002.100021710_COM006001</t>
  </si>
  <si>
    <t>AGR.08.000875</t>
  </si>
  <si>
    <t>Договор №СИН.02.19-222 от 03.07.2019</t>
  </si>
  <si>
    <t>PRD.002.100021711_COM006001</t>
  </si>
  <si>
    <t>AGR.08.000760</t>
  </si>
  <si>
    <t>СИН.04.19-44 от 05.07.2019г</t>
  </si>
  <si>
    <t>AGR.08.000845</t>
  </si>
  <si>
    <t>СИН.04.19-59 от 05.09.2019г</t>
  </si>
  <si>
    <t>AGR.08.001497</t>
  </si>
  <si>
    <t>СИН.02.20-176 от 10.08.2020г</t>
  </si>
  <si>
    <t>AGR.08.001834</t>
  </si>
  <si>
    <t>СИН.04.21-12 от 24.02.2021г</t>
  </si>
  <si>
    <t>AGR.08.002551</t>
  </si>
  <si>
    <t>СИН.04.22-140 от 12.05.2022г.</t>
  </si>
  <si>
    <t>AGR.08.002693</t>
  </si>
  <si>
    <t>СИН.04.22-89 от 01.12.2022</t>
  </si>
  <si>
    <t>PRD.002.100021714_COM007001</t>
  </si>
  <si>
    <t>AGR.09.000458</t>
  </si>
  <si>
    <t>AGR.09.000459</t>
  </si>
  <si>
    <t>PRD.002.100021718_COM006001</t>
  </si>
  <si>
    <t>AGR.08.000789</t>
  </si>
  <si>
    <t>СИН.02.19-226 от 01.07.2019г.</t>
  </si>
  <si>
    <t>AGR.08.001012</t>
  </si>
  <si>
    <t>СИН.02.19-442 от 20.12.2019г.</t>
  </si>
  <si>
    <t>AGR.08.001154</t>
  </si>
  <si>
    <t>СИН.02.20-40 от 14.02.2020г.</t>
  </si>
  <si>
    <t>AGR.08.001155</t>
  </si>
  <si>
    <t>СИН.02.20-41 от 14.02.2020г.</t>
  </si>
  <si>
    <t>AGR.08.001502</t>
  </si>
  <si>
    <t>СИН.02.20-102 от 17.04.2020г.</t>
  </si>
  <si>
    <t>AGR.08.001735</t>
  </si>
  <si>
    <t>СИН.02.20-201 от 28.09.2020г.</t>
  </si>
  <si>
    <t>AGR.08.002003</t>
  </si>
  <si>
    <t>СИН.02.21-139 от 01.06.2021г.</t>
  </si>
  <si>
    <t>PRD.002.100021719_COM001000</t>
  </si>
  <si>
    <t>AGR.01.000280</t>
  </si>
  <si>
    <t>НФ02/19-57 от 24.06.2019</t>
  </si>
  <si>
    <t>PRD.002.100021720_COM011001</t>
  </si>
  <si>
    <t>AGR.15.001796</t>
  </si>
  <si>
    <t>СЗ02/19-294 от 28.06.2019г.</t>
  </si>
  <si>
    <t>AGR.15.003415</t>
  </si>
  <si>
    <t>дог</t>
  </si>
  <si>
    <t>PRD.002.100021726_COM001000</t>
  </si>
  <si>
    <t>AGR.01.000298</t>
  </si>
  <si>
    <t>НФ01/19-10//98/07/2019-ОНО от 12.07.2019</t>
  </si>
  <si>
    <t>PRD.002.100021727_COM004001</t>
  </si>
  <si>
    <t>AGR.06.000242</t>
  </si>
  <si>
    <t>Договор ННГ51/19-в от 16.04.2019</t>
  </si>
  <si>
    <t>PRD.002.100021728_COM004001</t>
  </si>
  <si>
    <t>AGR.06.000244</t>
  </si>
  <si>
    <t>Договор ННГ52/19-в от 16.04.2019</t>
  </si>
  <si>
    <t>PRD.002.100021729_COM009001</t>
  </si>
  <si>
    <t>AGR.13.000551</t>
  </si>
  <si>
    <t>Договор СИБ 61/19-в от 16.04.2019</t>
  </si>
  <si>
    <t>PRD.002.100021730_COM004001</t>
  </si>
  <si>
    <t>AGR.06.000245</t>
  </si>
  <si>
    <t>Договор ННГ50/19-в от 16.04.2019</t>
  </si>
  <si>
    <t>PRD.002.100021732_COM009001</t>
  </si>
  <si>
    <t>AGR.13.000536</t>
  </si>
  <si>
    <t>PRD.002.100021733_COM004001</t>
  </si>
  <si>
    <t>AGR.06.000241</t>
  </si>
  <si>
    <t>Договор №13/19-в от 16.05.2019</t>
  </si>
  <si>
    <t>AGR.06.000550</t>
  </si>
  <si>
    <t>Договор №ННГ17/20-в от 26.02.2020</t>
  </si>
  <si>
    <t>AGR.06.000737</t>
  </si>
  <si>
    <t>Договор №ННГ17/21-в от 02.04.2021</t>
  </si>
  <si>
    <t>AGR.06.000801</t>
  </si>
  <si>
    <t>Договор №ННГ104/21-в от 07.12.2021</t>
  </si>
  <si>
    <t>AGR.06.000852</t>
  </si>
  <si>
    <t>AGR.06.000895</t>
  </si>
  <si>
    <t>Договор №ННГ25/22-в от 22.06.2022</t>
  </si>
  <si>
    <t>PRD.002.100021734_COM005001</t>
  </si>
  <si>
    <t>AGR.07.000507</t>
  </si>
  <si>
    <t>Дог №КН06/19-198 от 13.06.2019</t>
  </si>
  <si>
    <t>AGR.07.000580</t>
  </si>
  <si>
    <t>Дог №КН06/19-247/ОД-222-19 от 02.09.2019</t>
  </si>
  <si>
    <t>AGR.07.000591</t>
  </si>
  <si>
    <t>Дог №КН06/19-244 от 02.09.2019</t>
  </si>
  <si>
    <t>AGR.07.000696</t>
  </si>
  <si>
    <t>Дог №ОД-343-19 от 20.12.19</t>
  </si>
  <si>
    <t>AGR.07.000698</t>
  </si>
  <si>
    <t>Дог №КН06/19-282/ОД-311-19 от 18.11.19</t>
  </si>
  <si>
    <t>AGR.07.000775</t>
  </si>
  <si>
    <t>Дог №ОД-10-2020 / КН06/20-17 от 13.0.2020</t>
  </si>
  <si>
    <t>AGR.07.001059</t>
  </si>
  <si>
    <t>Дог №ОД-071-20 // КН06/20-130 от 30.06.20</t>
  </si>
  <si>
    <t>AGR.07.001103</t>
  </si>
  <si>
    <t>AGR.07.001111</t>
  </si>
  <si>
    <t>Дог №ОД-152-20 // КН05/20-156 от 10.09.20</t>
  </si>
  <si>
    <t>AGR.07.001153</t>
  </si>
  <si>
    <t>Дог №КН06/20-159 от 16.09.20</t>
  </si>
  <si>
    <t>PRD.002.100021734_COM010001</t>
  </si>
  <si>
    <t>AGR.14.000304</t>
  </si>
  <si>
    <t>Договор оказания услуг ОД-200-20 от 20.10.2020</t>
  </si>
  <si>
    <t>AGR.14.000306</t>
  </si>
  <si>
    <t>Договор оказания услуг №ОД-203-20 от 23.10.2020</t>
  </si>
  <si>
    <t>PRD.002.100021736_COM009001</t>
  </si>
  <si>
    <t>AGR.13.001084</t>
  </si>
  <si>
    <t>Договор №208-ВУ-2020 от 08.07.2020</t>
  </si>
  <si>
    <t>PRD.002.100021741_COM010001</t>
  </si>
  <si>
    <t>AGR.14.000140</t>
  </si>
  <si>
    <t>PRD.002.100021742_COM010001</t>
  </si>
  <si>
    <t>AGR.14.000225</t>
  </si>
  <si>
    <t>PRD.002.100021743_COM011001</t>
  </si>
  <si>
    <t>AGR.15.001559</t>
  </si>
  <si>
    <t>Постановление №145 от 13.05.2019г.</t>
  </si>
  <si>
    <t>AGR.15.005872</t>
  </si>
  <si>
    <t>Постановление №14-22-22 от 21.02.2022</t>
  </si>
  <si>
    <t>PRD.002.100021744_COM002019</t>
  </si>
  <si>
    <t>AGR.03.000003</t>
  </si>
  <si>
    <t>Сублицензионный договор на передачу неисключительных прав №</t>
  </si>
  <si>
    <t>AGR.03.000126</t>
  </si>
  <si>
    <t>Договор поставки № Д02211900</t>
  </si>
  <si>
    <t>PRD.002.100021745_COM007001</t>
  </si>
  <si>
    <t>AGR.09.000496</t>
  </si>
  <si>
    <t>УНС02/19-173 от 18.07.2019</t>
  </si>
  <si>
    <t>PRD.002.100021746_COM002019</t>
  </si>
  <si>
    <t>AGR.03.000191</t>
  </si>
  <si>
    <t>Договор аренды рабочих мест для трудоустройства инвалидов №</t>
  </si>
  <si>
    <t>AGR.03.000325</t>
  </si>
  <si>
    <t>PRD.002.100021747_COM005001</t>
  </si>
  <si>
    <t>AGR.07.000553</t>
  </si>
  <si>
    <t>Дог. № КН05/19-175 от 08.05.2019 г.</t>
  </si>
  <si>
    <t>PRD.002.100021748_COM005001</t>
  </si>
  <si>
    <t>AGR.07.000508</t>
  </si>
  <si>
    <t>Дог. №1 // КН06/19-57 от 10.01.2019</t>
  </si>
  <si>
    <t>AGR.07.000716</t>
  </si>
  <si>
    <t>Договор №6 // КН05/19-130 от 11.03.2019</t>
  </si>
  <si>
    <t>AGR.07.001101</t>
  </si>
  <si>
    <t>КН06/20-146 от 24.08.2020</t>
  </si>
  <si>
    <t>AGR.07.001358</t>
  </si>
  <si>
    <t>КН05/21-132 от 17.06.2021</t>
  </si>
  <si>
    <t>AGR.07.001359</t>
  </si>
  <si>
    <t>КН05/21-123 от 01.06.2021</t>
  </si>
  <si>
    <t>AGR.07.001425</t>
  </si>
  <si>
    <t>КН05/21-180 от 06.09.2021</t>
  </si>
  <si>
    <t>AGR.07.001426</t>
  </si>
  <si>
    <t>КН05/21-178 от 06.09.2021</t>
  </si>
  <si>
    <t>AGR.07.001427</t>
  </si>
  <si>
    <t>КН05/21-183 от 27.09.2021</t>
  </si>
  <si>
    <t>AGR.07.001612</t>
  </si>
  <si>
    <t>КН05/22-98 от 21.03.2022</t>
  </si>
  <si>
    <t>AGR.07.001691</t>
  </si>
  <si>
    <t>КН05/22-142 от 18.05.2022</t>
  </si>
  <si>
    <t>AGR.07.001692</t>
  </si>
  <si>
    <t>КН05/22-115 от 11.04.2022</t>
  </si>
  <si>
    <t>AGR.07.001798</t>
  </si>
  <si>
    <t>КН06/22-180 от 23.08.2022</t>
  </si>
  <si>
    <t>AGR.07.001835</t>
  </si>
  <si>
    <t>КН06/22-84 от 07.03.2022</t>
  </si>
  <si>
    <t>AGR.07.001918</t>
  </si>
  <si>
    <t>КН06/23-53 от 20.02.2023</t>
  </si>
  <si>
    <t>AGR.07.002007</t>
  </si>
  <si>
    <t>КН06/23-124 от 25.07.2023</t>
  </si>
  <si>
    <t>AGR.07.002054</t>
  </si>
  <si>
    <t>КН06/23-129 от 23.08.2023</t>
  </si>
  <si>
    <t>PRD.002.100021749_COM009001</t>
  </si>
  <si>
    <t>AGR.13.000554</t>
  </si>
  <si>
    <t>Договор СИБ89/19-в от 30.05.2019</t>
  </si>
  <si>
    <t>PRD.002.100021750_COM009001</t>
  </si>
  <si>
    <t>AGR.13.000555</t>
  </si>
  <si>
    <t>Договор СИБ103/19-в от 19.06.21019 г</t>
  </si>
  <si>
    <t>PRD.002.100021751_COM004001</t>
  </si>
  <si>
    <t>AGR.06.000246</t>
  </si>
  <si>
    <t>Договор №1865058 от 01.01.2019</t>
  </si>
  <si>
    <t>PRD.002.100021753_COM001000</t>
  </si>
  <si>
    <t>AGR.01.000296</t>
  </si>
  <si>
    <t>НФ02/19-60 от 22.07.2019</t>
  </si>
  <si>
    <t>PRD.002.100021754_COM006001</t>
  </si>
  <si>
    <t>AGR.08.000739</t>
  </si>
  <si>
    <t>Договор №СИН.02.19-238 от 15.07.2019</t>
  </si>
  <si>
    <t>PRD.002.100021755_COM007001</t>
  </si>
  <si>
    <t>AGR.09.000475</t>
  </si>
  <si>
    <t>УНС02/19-160 от 12.07.2019</t>
  </si>
  <si>
    <t>PRD.002.100021756_COM006001</t>
  </si>
  <si>
    <t>AGR.08.000719</t>
  </si>
  <si>
    <t>Счет №Рз12321 от 10.07.2019г.</t>
  </si>
  <si>
    <t>AGR.08.001709</t>
  </si>
  <si>
    <t>СИН.02.20-337 от 14.12.2020</t>
  </si>
  <si>
    <t>AGR.08.002233</t>
  </si>
  <si>
    <t>СИН.02.21-343 от 22.12.2021</t>
  </si>
  <si>
    <t>AGR.08.002801</t>
  </si>
  <si>
    <t>СИН.02.22-408 от 15.12.2022</t>
  </si>
  <si>
    <t>PRD.002.100021757_COM002019</t>
  </si>
  <si>
    <t>AGR.03.000863</t>
  </si>
  <si>
    <t>PRD.002.100021757_COM006001</t>
  </si>
  <si>
    <t>AGR.08.000732</t>
  </si>
  <si>
    <t>Дог.№33960-00/19-821/УФ от 01.07.2019г.</t>
  </si>
  <si>
    <t>AGR.08.000733</t>
  </si>
  <si>
    <t>Дог.№33960-00/19-820/УФ от 01.07.2019г.</t>
  </si>
  <si>
    <t>AGR.08.001033</t>
  </si>
  <si>
    <t>33960-00/19-1568/УФ от 25.11.2019г.</t>
  </si>
  <si>
    <t>PRD.002.100021757_COM011001</t>
  </si>
  <si>
    <t>AGR.15.006872</t>
  </si>
  <si>
    <t>СЗ02/22-741//33960-0022-1693УФ от 08.12.2022</t>
  </si>
  <si>
    <t>PRD.002.100021758_COM005001</t>
  </si>
  <si>
    <t>AGR.07.000510</t>
  </si>
  <si>
    <t>КН06/19-208 от 25.06.2019</t>
  </si>
  <si>
    <t>PRD.002.100021759_COM005001</t>
  </si>
  <si>
    <t>AGR.07.000511</t>
  </si>
  <si>
    <t>Дело № 2-11/2019 от 19.03.2019г.</t>
  </si>
  <si>
    <t>PRD.002.100021761_COM001000</t>
  </si>
  <si>
    <t>AGR.01.000297</t>
  </si>
  <si>
    <t>НФ02/19-61 от 05.07.2019</t>
  </si>
  <si>
    <t>PRD.002.100021773_COM006001</t>
  </si>
  <si>
    <t>AGR.08.000723</t>
  </si>
  <si>
    <t>Счет № 298 от 12.07.2019</t>
  </si>
  <si>
    <t>PRD.002.100021785_COM005001</t>
  </si>
  <si>
    <t>AGR.07.000513</t>
  </si>
  <si>
    <t>Финансовое поручение №323 от 15.07.2019</t>
  </si>
  <si>
    <t>PRD.002.100021785_COM014001</t>
  </si>
  <si>
    <t>AGR.30.000873</t>
  </si>
  <si>
    <t>Договор 01-18/НМС/АВ от 07.12.18</t>
  </si>
  <si>
    <t>PRD.002.100021786_COM006001</t>
  </si>
  <si>
    <t>AGR.08.000727</t>
  </si>
  <si>
    <t>Счёт на оплату №3 от 17.07.2019</t>
  </si>
  <si>
    <t>AGR.08.000743</t>
  </si>
  <si>
    <t>Дог СИН.02.19-217 от 15.07.2019г.</t>
  </si>
  <si>
    <t>PRD.002.100021787_COM006001</t>
  </si>
  <si>
    <t>AGR.08.000755</t>
  </si>
  <si>
    <t>НЕ Использовать!!! Договор № СИН.02.19-239 от 01.07.2019 г.</t>
  </si>
  <si>
    <t>AGR.08.000803</t>
  </si>
  <si>
    <t>СИН.02.20-20 от 01.01.2020</t>
  </si>
  <si>
    <t>AGR.08.000804</t>
  </si>
  <si>
    <t>Договор СИН.02.19-239 от 01.07.2019</t>
  </si>
  <si>
    <t>AGR.08.001741</t>
  </si>
  <si>
    <t>СИН.02.20-322 от 09.12.2020</t>
  </si>
  <si>
    <t>AGR.08.002592</t>
  </si>
  <si>
    <t>СИН.02.22-142 от 17.05.2022</t>
  </si>
  <si>
    <t>AGR.08.002951</t>
  </si>
  <si>
    <t>СИН.02.23-159 от 09.06.2023</t>
  </si>
  <si>
    <t>PRD.002.100021789_COM011001</t>
  </si>
  <si>
    <t>AGR.15.001571</t>
  </si>
  <si>
    <t>Счет № УТ-803 от 14.07.2019</t>
  </si>
  <si>
    <t>AGR.15.001676</t>
  </si>
  <si>
    <t>Счет № УТ-1118 от 14.07.2019</t>
  </si>
  <si>
    <t>AGR.15.001784</t>
  </si>
  <si>
    <t>Счет № УТ-1021 от 04.09.2019г.</t>
  </si>
  <si>
    <t>AGR.15.002231</t>
  </si>
  <si>
    <t>Счет № УТ-1513 от 10.12.2019г.</t>
  </si>
  <si>
    <t>AGR.15.003579</t>
  </si>
  <si>
    <t>ут-3219 от 20.12.2020</t>
  </si>
  <si>
    <t>AGR.15.003580</t>
  </si>
  <si>
    <t>УТ-3220 от 20.12.2020</t>
  </si>
  <si>
    <t>AGR.15.004157</t>
  </si>
  <si>
    <t>Счет № УТ-703 от 19 апреля 2021 г</t>
  </si>
  <si>
    <t>AGR.15.004246</t>
  </si>
  <si>
    <t>Счет № УТ-811 от 11 мая 2021 г.</t>
  </si>
  <si>
    <t>PRD.002.100021791_COM002019</t>
  </si>
  <si>
    <t>AGR.03.000255</t>
  </si>
  <si>
    <t>Договор поставки № Д02381900</t>
  </si>
  <si>
    <t>PRD.002.100021793_COM001000</t>
  </si>
  <si>
    <t>AGR.01.000313</t>
  </si>
  <si>
    <t>83//НФ02/19-71 от 12.08.2019</t>
  </si>
  <si>
    <t>PRD.002.100021794_COM001000</t>
  </si>
  <si>
    <t>AGR.01.000299</t>
  </si>
  <si>
    <t>78//НФ02/19-62 от 25.07.2019</t>
  </si>
  <si>
    <t>PRD.002.100021795_COM007001</t>
  </si>
  <si>
    <t>AGR.09.000481</t>
  </si>
  <si>
    <t>УНС02/19-172 от 17.07.2019</t>
  </si>
  <si>
    <t>PRD.002.100021798_COM005001</t>
  </si>
  <si>
    <t>AGR.07.001173</t>
  </si>
  <si>
    <t>Приказ о выдаче бизнес-карты № 101/1 от 30.06.2020 г.</t>
  </si>
  <si>
    <t>PRD.002.100021799_COM006001</t>
  </si>
  <si>
    <t>AGR.08.000734</t>
  </si>
  <si>
    <t>Счет 269 от 17.07.2019г.</t>
  </si>
  <si>
    <t>PRD.002.100021802_COM006001</t>
  </si>
  <si>
    <t>AGR.08.000958</t>
  </si>
  <si>
    <t>СИН.02.19-367 от 23.10.2019г.</t>
  </si>
  <si>
    <t>PRD.002.100021803_COM006001</t>
  </si>
  <si>
    <t>AGR.08.000946</t>
  </si>
  <si>
    <t>PRD.002.100021804_COM006001</t>
  </si>
  <si>
    <t>AGR.08.000965</t>
  </si>
  <si>
    <t>PRD.002.100021805_COM006001</t>
  </si>
  <si>
    <t>AGR.08.000966</t>
  </si>
  <si>
    <t>PRD.002.100021806_COM006001</t>
  </si>
  <si>
    <t>AGR.08.000961</t>
  </si>
  <si>
    <t>PRD.002.100021807_COM006001</t>
  </si>
  <si>
    <t>AGR.08.000963</t>
  </si>
  <si>
    <t>PRD.002.100021808_COM006001</t>
  </si>
  <si>
    <t>AGR.08.000962</t>
  </si>
  <si>
    <t>PRD.002.100021809_COM006001</t>
  </si>
  <si>
    <t>AGR.08.000956</t>
  </si>
  <si>
    <t>PRD.002.100021811_COM006001</t>
  </si>
  <si>
    <t>AGR.08.000955</t>
  </si>
  <si>
    <t>PRD.002.100021812_COM006001</t>
  </si>
  <si>
    <t>AGR.08.000964</t>
  </si>
  <si>
    <t>PRD.002.100021813_COM006001</t>
  </si>
  <si>
    <t>AGR.08.000957</t>
  </si>
  <si>
    <t>PRD.002.100021818_COM011001</t>
  </si>
  <si>
    <t>AGR.15.001738</t>
  </si>
  <si>
    <t>СЗ02/19-354 от 12.08.2019г.</t>
  </si>
  <si>
    <t>AGR.15.003393</t>
  </si>
  <si>
    <t>Договор поставки №СЗ02/20-422 от 15.10.2020г.</t>
  </si>
  <si>
    <t>PRD.002.100021819_COM011001</t>
  </si>
  <si>
    <t>AGR.15.001592</t>
  </si>
  <si>
    <t>Постановление №40/04-05-035 от 03.06.2019</t>
  </si>
  <si>
    <t>AGR.15.001593</t>
  </si>
  <si>
    <t>Постановление №40/04-05-033 от 03.06.2019</t>
  </si>
  <si>
    <t>AGR.15.003121</t>
  </si>
  <si>
    <t>Постановление №40/04-05-048 от 23.06.2020</t>
  </si>
  <si>
    <t>AGR.15.003436</t>
  </si>
  <si>
    <t>Постановление №41/04-05-096 от 08.10.2020</t>
  </si>
  <si>
    <t>AGR.15.003437</t>
  </si>
  <si>
    <t>Постановление №41/04-05-098 от 08.10.2020</t>
  </si>
  <si>
    <t>AGR.15.005225</t>
  </si>
  <si>
    <t>Постановление №41/08-09-19 от 12.10.2021</t>
  </si>
  <si>
    <t>AGR.15.005226</t>
  </si>
  <si>
    <t>Постановление №41/08-09-17 от 12.10.2021</t>
  </si>
  <si>
    <t>AGR.15.005227</t>
  </si>
  <si>
    <t>Постановление №41/08-09-20 от 12.10.2021</t>
  </si>
  <si>
    <t>AGR.15.005228</t>
  </si>
  <si>
    <t>Постановление №41/08-09-18 от 12.10.2021</t>
  </si>
  <si>
    <t>PRD.002.100021820_COM007001</t>
  </si>
  <si>
    <t>AGR.09.000618</t>
  </si>
  <si>
    <t>УНС02/19-224 от 10.10.2019</t>
  </si>
  <si>
    <t>AGR.09.000670</t>
  </si>
  <si>
    <t>ДС №1 от 09.12.2019 к договору УНС02/19-224 от 10.10.2019</t>
  </si>
  <si>
    <t>AGR.09.000735</t>
  </si>
  <si>
    <t>УНС02/19-287 от 23.12.2019</t>
  </si>
  <si>
    <t>AGR.09.001001</t>
  </si>
  <si>
    <t>УНС02/20-173 от 15.12.2020</t>
  </si>
  <si>
    <t>AGR.09.001046</t>
  </si>
  <si>
    <t>УНС02/21-6 от 01.02.2021</t>
  </si>
  <si>
    <t>AGR.09.001047</t>
  </si>
  <si>
    <t>УНС02/21-7 от 01.02.2021</t>
  </si>
  <si>
    <t>AGR.09.001217</t>
  </si>
  <si>
    <t>УНС02/21-133 от 20.09.2021</t>
  </si>
  <si>
    <t>AGR.09.001218</t>
  </si>
  <si>
    <t>УНС02/21-134 от 20.09.2021</t>
  </si>
  <si>
    <t>AGR.09.001253</t>
  </si>
  <si>
    <t>УНС02/21-166 от 26.11.2021</t>
  </si>
  <si>
    <t>AGR.09.001302</t>
  </si>
  <si>
    <t>УНС02/21-173 от 17.12.2021</t>
  </si>
  <si>
    <t>AGR.09.001330</t>
  </si>
  <si>
    <t>УНС02/22-30 от 01.03.2022</t>
  </si>
  <si>
    <t>AGR.09.001331</t>
  </si>
  <si>
    <t>УНС02/22-31 от 01.03.2022</t>
  </si>
  <si>
    <t>AGR.09.001376</t>
  </si>
  <si>
    <t>УНС02/22-64 от 29.04.2022</t>
  </si>
  <si>
    <t>AGR.09.001421</t>
  </si>
  <si>
    <t>УНС02/22-99 от 23.06.2022</t>
  </si>
  <si>
    <t>AGR.09.001704</t>
  </si>
  <si>
    <t>УНС02/23-41 от 11.04.2023</t>
  </si>
  <si>
    <t>AGR.09.001705</t>
  </si>
  <si>
    <t>УНС02/23-42 от 11.04.2023</t>
  </si>
  <si>
    <t>AGR.09.001706</t>
  </si>
  <si>
    <t>УНС02/23-43 от 11.04.2023</t>
  </si>
  <si>
    <t>AGR.09.001707</t>
  </si>
  <si>
    <t>УНС02/23-44 от 11.04.2023</t>
  </si>
  <si>
    <t>AGR.09.001711</t>
  </si>
  <si>
    <t>УНС02/23-60 от 17.05.2023</t>
  </si>
  <si>
    <t>AGR.09.001755</t>
  </si>
  <si>
    <t>AGR.09.001756</t>
  </si>
  <si>
    <t>AGR.09.001757</t>
  </si>
  <si>
    <t>AGR.09.001758</t>
  </si>
  <si>
    <t>AGR.09.001829</t>
  </si>
  <si>
    <t>УНС02/23-158 от 27.10.2023</t>
  </si>
  <si>
    <t>PRD.002.100021821_COM007001</t>
  </si>
  <si>
    <t>AGR.09.000486</t>
  </si>
  <si>
    <t>УНС02/19-174 от 22.07.2019</t>
  </si>
  <si>
    <t>PRD.002.100021824_COM005001</t>
  </si>
  <si>
    <t>AGR.07.000623</t>
  </si>
  <si>
    <t>Дог №011/2019//КН06/19-223 от 18.07.19</t>
  </si>
  <si>
    <t>AGR.07.001136</t>
  </si>
  <si>
    <t>052/2020//КН01/20-170 от 22.09.20</t>
  </si>
  <si>
    <t>PRD.002.100021828_COM006001</t>
  </si>
  <si>
    <t>AGR.08.000967</t>
  </si>
  <si>
    <t>PRD.002.100021829_COM006001</t>
  </si>
  <si>
    <t>AGR.08.000960</t>
  </si>
  <si>
    <t>PRD.002.100021835_COM005001</t>
  </si>
  <si>
    <t>AGR.07.000539</t>
  </si>
  <si>
    <t>КН02/19-218 от 10.07.2019</t>
  </si>
  <si>
    <t>PRD.002.100021837_COM007001</t>
  </si>
  <si>
    <t>AGR.09.000509</t>
  </si>
  <si>
    <t>УНС02/19-176 от 31.07.2019</t>
  </si>
  <si>
    <t>PRD.002.100021838_COM007001</t>
  </si>
  <si>
    <t>AGR.09.000505</t>
  </si>
  <si>
    <t>УНС02/19-178 от 31.07.2019</t>
  </si>
  <si>
    <t>AGR.09.001133</t>
  </si>
  <si>
    <t>УНС02/21-58 от 19.05.2021</t>
  </si>
  <si>
    <t>PRD.002.100021839_COM005001</t>
  </si>
  <si>
    <t>AGR.07.000582</t>
  </si>
  <si>
    <t>Возврат льготного проезда</t>
  </si>
  <si>
    <t>PRD.002.100021841_COM006001</t>
  </si>
  <si>
    <t>AGR.08.000772</t>
  </si>
  <si>
    <t>СИН.02.19-247 от 17.07.2019г.</t>
  </si>
  <si>
    <t>PRD.002.100021842_COM009001</t>
  </si>
  <si>
    <t>AGR.13.000557</t>
  </si>
  <si>
    <t>PRD.002.100021843_COM001000</t>
  </si>
  <si>
    <t>AGR.01.000306</t>
  </si>
  <si>
    <t>НФ02/19-66 от 03.09.2019</t>
  </si>
  <si>
    <t>AGR.01.000307</t>
  </si>
  <si>
    <t>НФ02/19-67 от 30.07.2019</t>
  </si>
  <si>
    <t>AGR.01.001216</t>
  </si>
  <si>
    <t>НФ02/22-43 от 10.04.2022</t>
  </si>
  <si>
    <t>PRD.002.100021850_COM001000</t>
  </si>
  <si>
    <t>AGR.01.000536</t>
  </si>
  <si>
    <t>НФ02/20-22 от 03.02.2020</t>
  </si>
  <si>
    <t>AGR.01.001725</t>
  </si>
  <si>
    <t>НФ02/23-37 от 11.05.2023</t>
  </si>
  <si>
    <t>AGR.01.001746</t>
  </si>
  <si>
    <t>НФ02/23-39 от 22.05.2023</t>
  </si>
  <si>
    <t>PRD.002.100021850_COM006001</t>
  </si>
  <si>
    <t>AGR.08.002504</t>
  </si>
  <si>
    <t>СИН.02.22-180 от 17.06.2022</t>
  </si>
  <si>
    <t>PRD.002.100021851_COM010001</t>
  </si>
  <si>
    <t>AGR.14.000145</t>
  </si>
  <si>
    <t>Договор № 292/06/19 от 08.07.2019</t>
  </si>
  <si>
    <t>AGR.14.000388</t>
  </si>
  <si>
    <t>Оценка имущества</t>
  </si>
  <si>
    <t>PRD.002.100021852_COM005001</t>
  </si>
  <si>
    <t>AGR.07.000532</t>
  </si>
  <si>
    <t>06-01//КН02/19-226 от 17.07.2019</t>
  </si>
  <si>
    <t>PRD.002.100021855_COM001000</t>
  </si>
  <si>
    <t>AGR.01.001587</t>
  </si>
  <si>
    <t>НФ01/22-27 от 27.12.2022</t>
  </si>
  <si>
    <t>PRD.002.100021855_COM011001</t>
  </si>
  <si>
    <t>AGR.15.003307</t>
  </si>
  <si>
    <t>№НФ01/20-17 от 07.09.2020 г (Доп.35/1)</t>
  </si>
  <si>
    <t>AGR.15.003416</t>
  </si>
  <si>
    <t>№НФ01/20-17 от 07.09.2020 г (Доп.36/1)</t>
  </si>
  <si>
    <t>AGR.15.003503</t>
  </si>
  <si>
    <t>№НФ01/20-17 от 07.09.2020 г (Доп.37/1)</t>
  </si>
  <si>
    <t>AGR.15.003674</t>
  </si>
  <si>
    <t>№НФ01/20-17 от 07.09.2020 г (Доп.38/2)</t>
  </si>
  <si>
    <t>AGR.15.003685</t>
  </si>
  <si>
    <t>№НФ01/20-17 от 07.09.2020 г (Доп.39/2)</t>
  </si>
  <si>
    <t>AGR.15.006959</t>
  </si>
  <si>
    <t>№НФ01/22-27 от 27.12.2022 г (Доп.63/3)</t>
  </si>
  <si>
    <t>PRD.002.100021857_COM004001</t>
  </si>
  <si>
    <t>AGR.06.000250</t>
  </si>
  <si>
    <t>Договор №ННГ71/19-в от 27.05.2019</t>
  </si>
  <si>
    <t>PRD.002.100021858_COM004001</t>
  </si>
  <si>
    <t>AGR.06.000319</t>
  </si>
  <si>
    <t>Постановление № 09-21 от 13.09.2019</t>
  </si>
  <si>
    <t>PRD.002.100021859_COM007001</t>
  </si>
  <si>
    <t>AGR.09.000491</t>
  </si>
  <si>
    <t>УНС02/19-137 от 24.06.2019</t>
  </si>
  <si>
    <t>PRD.002.100021861_COM011001</t>
  </si>
  <si>
    <t>AGR.15.001868</t>
  </si>
  <si>
    <t>СЗ02/19-412 от 01.07.2019г.</t>
  </si>
  <si>
    <t>AGR.15.001967</t>
  </si>
  <si>
    <t>СЗ02/19-462 от 01.09.2019</t>
  </si>
  <si>
    <t>AGR.15.003611</t>
  </si>
  <si>
    <t>СЗ02/20-531 от 18.02.2020</t>
  </si>
  <si>
    <t>AGR.15.003615</t>
  </si>
  <si>
    <t>AGR.15.003679</t>
  </si>
  <si>
    <t>СЗ02/20-529 от 18.02.2020</t>
  </si>
  <si>
    <t>AGR.15.003680</t>
  </si>
  <si>
    <t>AGR.15.004338</t>
  </si>
  <si>
    <t>СЗ02/19-412 от 01.07.2019 г. ДС№2</t>
  </si>
  <si>
    <t>AGR.15.004479</t>
  </si>
  <si>
    <t>СЗ02/20-531 от 18.02.2020 г. ДС №1</t>
  </si>
  <si>
    <t>AGR.15.004485</t>
  </si>
  <si>
    <t>СЗ02/20-529 от 18.02.2020 г. ДС №1</t>
  </si>
  <si>
    <t>AGR.15.004577</t>
  </si>
  <si>
    <t>СЗ02/20-531 от 18.02.2020 г. ДС №2</t>
  </si>
  <si>
    <t>AGR.15.004738</t>
  </si>
  <si>
    <t>СЗ02/19-462 от 01.09.2019 ДС№2</t>
  </si>
  <si>
    <t>AGR.15.005187</t>
  </si>
  <si>
    <t>Соглашение №СЗ02/21-322 от 07.06.2021</t>
  </si>
  <si>
    <t>AGR.15.005371</t>
  </si>
  <si>
    <t>Соглашение №СЗ02/21-558 от 08.10.2021</t>
  </si>
  <si>
    <t>AGR.15.006607</t>
  </si>
  <si>
    <t>Соглашение о возм. по рекультивации СЗ02/22-530 от 13.09.202</t>
  </si>
  <si>
    <t>AGR.15.006746</t>
  </si>
  <si>
    <t>Соглашение о рекультивации № СЗ02/22-638 от 03.11.2022</t>
  </si>
  <si>
    <t>AGR.15.006830</t>
  </si>
  <si>
    <t>Соглашение о возм. за биол. этап рекульт. СЗ02/22-711 от 25.</t>
  </si>
  <si>
    <t>AGR.15.006832</t>
  </si>
  <si>
    <t>Соглашения о возм. биол. рекультивации СЗ02/22-712 от 25.11.</t>
  </si>
  <si>
    <t>AGR.15.007383</t>
  </si>
  <si>
    <t>СЗ02/23-217 от 01.04.2023</t>
  </si>
  <si>
    <t>AGR.15.007568</t>
  </si>
  <si>
    <t>СЗ02/23-324 от 15.06.2023</t>
  </si>
  <si>
    <t>AGR.15.007817</t>
  </si>
  <si>
    <t>СЗ02/23-474 от 01.09.2023</t>
  </si>
  <si>
    <t>AGR.15.007851</t>
  </si>
  <si>
    <t>СЗ02/23-491 от 01.09.2023</t>
  </si>
  <si>
    <t>PRD.002.100021862_COM011001</t>
  </si>
  <si>
    <t>AGR.15.001869</t>
  </si>
  <si>
    <t>СЗ02/19-412 от 01.07.2019</t>
  </si>
  <si>
    <t>AGR.15.001968</t>
  </si>
  <si>
    <t>AGR.15.003610</t>
  </si>
  <si>
    <t>AGR.15.003613</t>
  </si>
  <si>
    <t>AGR.15.003614</t>
  </si>
  <si>
    <t>AGR.15.003616</t>
  </si>
  <si>
    <t>СЗ02/20-522 от 18.02.2020</t>
  </si>
  <si>
    <t>AGR.15.003678</t>
  </si>
  <si>
    <t>AGR.15.003681</t>
  </si>
  <si>
    <t>AGR.15.003768</t>
  </si>
  <si>
    <t>не исп СЗ02/20-529 от 18.02.2020</t>
  </si>
  <si>
    <t>AGR.15.004018</t>
  </si>
  <si>
    <t>СЗ02/20-522 от 18.02.2020 ДС№1</t>
  </si>
  <si>
    <t>AGR.15.004339</t>
  </si>
  <si>
    <t>AGR.15.004478</t>
  </si>
  <si>
    <t>AGR.15.004487</t>
  </si>
  <si>
    <t>AGR.15.004578</t>
  </si>
  <si>
    <t>AGR.15.004618</t>
  </si>
  <si>
    <t>СЗ02/20-522 от 18.02.2020 ДС№2</t>
  </si>
  <si>
    <t>AGR.15.004739</t>
  </si>
  <si>
    <t>AGR.15.005188</t>
  </si>
  <si>
    <t>AGR.15.005326</t>
  </si>
  <si>
    <t>СЗ02/21-638 от 13.10.2021г.</t>
  </si>
  <si>
    <t>AGR.15.005368</t>
  </si>
  <si>
    <t>Соглашение №СЗ02/21-556 от 08.10.2021</t>
  </si>
  <si>
    <t>AGR.15.005370</t>
  </si>
  <si>
    <t>AGR.15.006608</t>
  </si>
  <si>
    <t>AGR.15.006747</t>
  </si>
  <si>
    <t>AGR.15.006831</t>
  </si>
  <si>
    <t>AGR.15.006833</t>
  </si>
  <si>
    <t>AGR.15.007384</t>
  </si>
  <si>
    <t>AGR.15.007569</t>
  </si>
  <si>
    <t>AGR.15.007818</t>
  </si>
  <si>
    <t>AGR.15.007852</t>
  </si>
  <si>
    <t>AGR.15.007962</t>
  </si>
  <si>
    <t>СЗ02/23-575 от 01.10.2023</t>
  </si>
  <si>
    <t>PRD.002.100021863_COM011001</t>
  </si>
  <si>
    <t>AGR.15.001847</t>
  </si>
  <si>
    <t>СЗ02/19-332 от 22.07.2019г.</t>
  </si>
  <si>
    <t>AGR.15.003240</t>
  </si>
  <si>
    <t>СЗ02/20-334 от 01.07.2020</t>
  </si>
  <si>
    <t>AGR.15.003241</t>
  </si>
  <si>
    <t>СЗ02/20-333 от 01.07.2020</t>
  </si>
  <si>
    <t>AGR.15.003528</t>
  </si>
  <si>
    <t>Соглашение № СЗ02/20-471 от 23.11.2020</t>
  </si>
  <si>
    <t>AGR.15.004010</t>
  </si>
  <si>
    <t>СЗ02/19-332 от 22.07.2019 ДС№1</t>
  </si>
  <si>
    <t>AGR.15.004168</t>
  </si>
  <si>
    <t>СЗ02/21-153 от 01.02.2021</t>
  </si>
  <si>
    <t>AGR.15.004897</t>
  </si>
  <si>
    <t>СЗ02/20-333 от 01.07.2020 ДС 2</t>
  </si>
  <si>
    <t>AGR.15.006310</t>
  </si>
  <si>
    <t>Договор №СЗ02/21-549 от 06.10.2021</t>
  </si>
  <si>
    <t>AGR.15.006313</t>
  </si>
  <si>
    <t>Договор №СЗ02/21-550 от 06.10.2021</t>
  </si>
  <si>
    <t>AGR.15.006314</t>
  </si>
  <si>
    <t>Соглашение о возм расходов на рекультив СЗ02/22-289 от 17.05</t>
  </si>
  <si>
    <t>AGR.15.006315</t>
  </si>
  <si>
    <t>Соглашение о возм расходов на рекультив СЗ02/21-550 от 06.10</t>
  </si>
  <si>
    <t>AGR.15.006316</t>
  </si>
  <si>
    <t>Соглашение о возм расходов на рекультив СЗ02/22-304 от 23.05</t>
  </si>
  <si>
    <t>AGR.15.006317</t>
  </si>
  <si>
    <t>Соглашение о возм расходов на рекультив СЗ02/21-549 от 06.10</t>
  </si>
  <si>
    <t>AGR.15.007355</t>
  </si>
  <si>
    <t>Соглашение о возмещении по рекультивации СЗ02/23-183 от 11.0</t>
  </si>
  <si>
    <t>AGR.15.007356</t>
  </si>
  <si>
    <t>Соглашение о возмещении по рекультивации СЗ02/23-187 от 11.0</t>
  </si>
  <si>
    <t>AGR.15.007887</t>
  </si>
  <si>
    <t>СЗ02/23-482 от 01.10.2023</t>
  </si>
  <si>
    <t>PRD.002.100021864_COM011001</t>
  </si>
  <si>
    <t>AGR.15.001721</t>
  </si>
  <si>
    <t>СЗ02/19-333 от 22.07.2019</t>
  </si>
  <si>
    <t>AGR.15.003382</t>
  </si>
  <si>
    <t>Соглашение № СЗ02/20-369 от 08.09.2020</t>
  </si>
  <si>
    <t>AGR.15.003383</t>
  </si>
  <si>
    <t>Соглашение №СЗ02/20-369 от 08.09.2020</t>
  </si>
  <si>
    <t>AGR.15.004009</t>
  </si>
  <si>
    <t>СЗ02/19-333 от 22.07.2019 ДС№1</t>
  </si>
  <si>
    <t>AGR.15.004841</t>
  </si>
  <si>
    <t>СЗ02/19-333 от 22.07.2019 ДС№2</t>
  </si>
  <si>
    <t>AGR.15.005774</t>
  </si>
  <si>
    <t>СЗ02/22-64 от 01.01.2022</t>
  </si>
  <si>
    <t>AGR.15.006372</t>
  </si>
  <si>
    <t>СЗ02/22-364 от 01.02.2022</t>
  </si>
  <si>
    <t>AGR.15.006393</t>
  </si>
  <si>
    <t>СЗ02/22-387 от 01.02.2022</t>
  </si>
  <si>
    <t>AGR.15.006534</t>
  </si>
  <si>
    <t>СЗ02/22-440 от 01.01.2022</t>
  </si>
  <si>
    <t>AGR.15.006535</t>
  </si>
  <si>
    <t>СЗ02/22-443 от 01.01.2022</t>
  </si>
  <si>
    <t>AGR.15.006777</t>
  </si>
  <si>
    <t>Соглашение о возмещении расходов на рекультивацию СЗ02/22-62</t>
  </si>
  <si>
    <t>AGR.15.007833</t>
  </si>
  <si>
    <t>Соглашение о возмещении по рекультивации СЗ02/23-442 от 25.0</t>
  </si>
  <si>
    <t>AGR.15.007834</t>
  </si>
  <si>
    <t>Соглашение о возмещении по рекультивации СЗ02/23-440 от 25.0</t>
  </si>
  <si>
    <t>AGR.15.007835</t>
  </si>
  <si>
    <t>Соглашение о возмещении по рекультивации СЗ02/23-437 от 25.0</t>
  </si>
  <si>
    <t>AGR.15.007836</t>
  </si>
  <si>
    <t>Соглашение о возмещении по рекультивации СЗ02/23-434 от 25.0</t>
  </si>
  <si>
    <t>PRD.002.100021865_COM011001</t>
  </si>
  <si>
    <t>AGR.15.001692</t>
  </si>
  <si>
    <t>СЗ02/19-352 от 22.07.2019</t>
  </si>
  <si>
    <t>AGR.15.002732</t>
  </si>
  <si>
    <t>СЗ02/20-156 от 01.02.2020</t>
  </si>
  <si>
    <t>AGR.15.004013</t>
  </si>
  <si>
    <t>СЗ02/19-352 от 22.07.2019 ДС№1</t>
  </si>
  <si>
    <t>AGR.15.004025</t>
  </si>
  <si>
    <t>СЗ02/20-156 от 01.02.2020 ДС№1</t>
  </si>
  <si>
    <t>AGR.15.004444</t>
  </si>
  <si>
    <t>СЗ02/21-277 от 01.06.2021 г.</t>
  </si>
  <si>
    <t>AGR.15.005355</t>
  </si>
  <si>
    <t>СЗ02/21-658 от 01.07.2021г.</t>
  </si>
  <si>
    <t>AGR.15.005881</t>
  </si>
  <si>
    <t>СЗ02/22-122 от 01.02.2022 г.</t>
  </si>
  <si>
    <t>AGR.15.006425</t>
  </si>
  <si>
    <t>СЗ02/22-431 от 25.07.2022</t>
  </si>
  <si>
    <t>AGR.15.006657</t>
  </si>
  <si>
    <t>СЗ02/22-567 от 15.08.2022</t>
  </si>
  <si>
    <t>AGR.15.008086</t>
  </si>
  <si>
    <t>Соглашение о возмещении по рекультивации СЗ02/23-637 от 22.1</t>
  </si>
  <si>
    <t>PRD.002.100021867_COM009001</t>
  </si>
  <si>
    <t>AGR.13.000562</t>
  </si>
  <si>
    <t>Договор СИБ 107/19-в от 24.06.2019</t>
  </si>
  <si>
    <t>PRD.002.100021870_COM007001</t>
  </si>
  <si>
    <t>AGR.09.000520</t>
  </si>
  <si>
    <t>УНС02/19-182 от 02.08.2019</t>
  </si>
  <si>
    <t>AGR.09.000913</t>
  </si>
  <si>
    <t>УНС02/20-94 от 11.08.2020</t>
  </si>
  <si>
    <t>AGR.09.001155</t>
  </si>
  <si>
    <t>УНС02/21-92 от 01.07.2021</t>
  </si>
  <si>
    <t>AGR.09.001441</t>
  </si>
  <si>
    <t>УНС02/22-128 от 27.07.2022</t>
  </si>
  <si>
    <t>AGR.09.001498</t>
  </si>
  <si>
    <t>AGR.09.001814</t>
  </si>
  <si>
    <t>Спецификация № 1 от 19.10.2023 (труба) к дог. УНС02/23-141 о</t>
  </si>
  <si>
    <t>AGR.09.001824</t>
  </si>
  <si>
    <t>Спецификация № 2 от 16.10.2023 (лом) к дог. УНС02/23-141 от</t>
  </si>
  <si>
    <t>PRD.002.100021871_COM011001</t>
  </si>
  <si>
    <t>AGR.15.001614</t>
  </si>
  <si>
    <t>счёт 101 от 22.07.2019 г.</t>
  </si>
  <si>
    <t>PRD.002.100021873_COM011001</t>
  </si>
  <si>
    <t>AGR.15.001615</t>
  </si>
  <si>
    <t>Счет № 600 от 29.07.2019</t>
  </si>
  <si>
    <t>PRD.002.100021878_COM011001</t>
  </si>
  <si>
    <t>AGR.15.006442</t>
  </si>
  <si>
    <t>СЗ02/22-514//5209 от 18.08.2022</t>
  </si>
  <si>
    <t>PRD.002.100021879_COM006001</t>
  </si>
  <si>
    <t>AGR.08.000810</t>
  </si>
  <si>
    <t>Договор поставки №СИН.02.19-254 от 31.07.2019</t>
  </si>
  <si>
    <t>AGR.08.001044</t>
  </si>
  <si>
    <t>№СИН.02.20-11 от 21.01.2020г.</t>
  </si>
  <si>
    <t>PRD.002.100021880_COM006001</t>
  </si>
  <si>
    <t>AGR.08.000870</t>
  </si>
  <si>
    <t>СИН.02.19-274 от 27.08.2019 г.</t>
  </si>
  <si>
    <t>PRD.002.100021881_COM007001</t>
  </si>
  <si>
    <t>AGR.09.000499</t>
  </si>
  <si>
    <t>Договор № 19D0074 от 01.07.2019</t>
  </si>
  <si>
    <t>AGR.09.001060</t>
  </si>
  <si>
    <t>Договор № 19D0310 от 15.12.2020</t>
  </si>
  <si>
    <t>PRD.002.100021882_COM009001</t>
  </si>
  <si>
    <t>AGR.13.000803</t>
  </si>
  <si>
    <t>Дело 2394/20/72031-ИП от 09.01.2020</t>
  </si>
  <si>
    <t>AGR.13.000804</t>
  </si>
  <si>
    <t>14160/20/72031-ИП от 20.01.2020</t>
  </si>
  <si>
    <t>AGR.13.000805</t>
  </si>
  <si>
    <t>Дело 13757/20/72031-ИП от 20.01.2020</t>
  </si>
  <si>
    <t>AGR.13.000806</t>
  </si>
  <si>
    <t>Дело 14162/20/72031-ИП от 20.01.2020</t>
  </si>
  <si>
    <t>AGR.13.000882</t>
  </si>
  <si>
    <t>Дело 47552/20/72031-ИП от 11.03.2020</t>
  </si>
  <si>
    <t>AGR.13.000896</t>
  </si>
  <si>
    <t>Дело 53125/20/72031-ИП от 01.04.2020</t>
  </si>
  <si>
    <t>AGR.13.000897</t>
  </si>
  <si>
    <t>PRD.002.100021883_COM002019</t>
  </si>
  <si>
    <t>AGR.03.000252</t>
  </si>
  <si>
    <t>договор поставки № 58/19 (Д02291900)</t>
  </si>
  <si>
    <t>PRD.002.100021885_COM004001</t>
  </si>
  <si>
    <t>AGR.06.000251</t>
  </si>
  <si>
    <t>Договор от 27.05.2019г. № ННГ72/19-в</t>
  </si>
  <si>
    <t>PRD.002.100021886_COM004001</t>
  </si>
  <si>
    <t>AGR.06.000255</t>
  </si>
  <si>
    <t>PRD.002.100021887_COM004001</t>
  </si>
  <si>
    <t>AGR.06.000254</t>
  </si>
  <si>
    <t>PRD.002.100021888_COM004001</t>
  </si>
  <si>
    <t>AGR.06.000256</t>
  </si>
  <si>
    <t>PRD.002.100021889_COM004001</t>
  </si>
  <si>
    <t>AGR.06.000252</t>
  </si>
  <si>
    <t>PRD.002.100021890_COM011001</t>
  </si>
  <si>
    <t>AGR.15.001633</t>
  </si>
  <si>
    <t>СЗ02/19-300 от 16.07.2019г.</t>
  </si>
  <si>
    <t>AGR.15.002272</t>
  </si>
  <si>
    <t>СЗ02/19-595 от 12.12.2019</t>
  </si>
  <si>
    <t>AGR.15.002274</t>
  </si>
  <si>
    <t>СЗ02/19-480 от 20.09.2019</t>
  </si>
  <si>
    <t>AGR.15.003712</t>
  </si>
  <si>
    <t>СЗ02/21-9 от 13.01.2021</t>
  </si>
  <si>
    <t>AGR.15.003713</t>
  </si>
  <si>
    <t>СЗ02/21-10 от 13.01.2021</t>
  </si>
  <si>
    <t>AGR.15.003714</t>
  </si>
  <si>
    <t>СЗ02/20-549 от 13.01.2021</t>
  </si>
  <si>
    <t>PRD.002.100021892_COM011001</t>
  </si>
  <si>
    <t>AGR.15.001639</t>
  </si>
  <si>
    <t>СЗ02/19-414 от 09.09.2019</t>
  </si>
  <si>
    <t>AGR.15.002300</t>
  </si>
  <si>
    <t>AGR.15.002643</t>
  </si>
  <si>
    <t>19/СЗ02/19-622 от 10.03.2020</t>
  </si>
  <si>
    <t>AGR.15.002645</t>
  </si>
  <si>
    <t>23/СЗ02/19-637 от 10.03.2020</t>
  </si>
  <si>
    <t>AGR.15.002646</t>
  </si>
  <si>
    <t>22/СЗ02/19-639 от 10.03.2020</t>
  </si>
  <si>
    <t>AGR.15.002647</t>
  </si>
  <si>
    <t>21/СЗ02/19-638 от 10.03.2020</t>
  </si>
  <si>
    <t>AGR.15.002648</t>
  </si>
  <si>
    <t>20/СЗ02/19-643 от 10.03.2020</t>
  </si>
  <si>
    <t>AGR.15.002649</t>
  </si>
  <si>
    <t>24/СЗ02/19-641 от 10.03.2020</t>
  </si>
  <si>
    <t>AGR.15.002650</t>
  </si>
  <si>
    <t>25/СЗ02/19-640 от 10.03.2020</t>
  </si>
  <si>
    <t>AGR.15.002651</t>
  </si>
  <si>
    <t>26/СЗ02/19-642 от 10.03.2020</t>
  </si>
  <si>
    <t>AGR.15.005709</t>
  </si>
  <si>
    <t>СЗ02/21-734 от 25.11.2021</t>
  </si>
  <si>
    <t>AGR.15.006272</t>
  </si>
  <si>
    <t>AGR.15.006885</t>
  </si>
  <si>
    <t>AGR.15.007061</t>
  </si>
  <si>
    <t>СЗ02/22-776 от 03.11.2022</t>
  </si>
  <si>
    <t>AGR.15.007190</t>
  </si>
  <si>
    <t>СЗ02/23-54 от 17.02.2023</t>
  </si>
  <si>
    <t>AGR.15.007191</t>
  </si>
  <si>
    <t>СЗ02/23-53 от 17.02.2023</t>
  </si>
  <si>
    <t>AGR.15.007192</t>
  </si>
  <si>
    <t>СЗ02/23-49 от 17.02.2023</t>
  </si>
  <si>
    <t>AGR.15.007193</t>
  </si>
  <si>
    <t>СЗ02/23-52 от 17.02.2023</t>
  </si>
  <si>
    <t>AGR.15.007194</t>
  </si>
  <si>
    <t>СЗ02/23-51 от 17.02.2023</t>
  </si>
  <si>
    <t>AGR.15.007195</t>
  </si>
  <si>
    <t>СЗ02/23-55 от 17.02.2023</t>
  </si>
  <si>
    <t>AGR.15.007196</t>
  </si>
  <si>
    <t>СЗ02/23-96 от 17.02.2023</t>
  </si>
  <si>
    <t>PRD.002.100021893_COM006001</t>
  </si>
  <si>
    <t>AGR.08.000770</t>
  </si>
  <si>
    <t>570670/СИН.02.19-263 от 07.08.2019г.</t>
  </si>
  <si>
    <t>PRD.002.100021894_COM006001</t>
  </si>
  <si>
    <t>AGR.08.000854</t>
  </si>
  <si>
    <t>СИН.02.19-258 от 05.08.2019г.</t>
  </si>
  <si>
    <t>AGR.08.001075</t>
  </si>
  <si>
    <t>СИН.02.20-29 от 31.01.2020г</t>
  </si>
  <si>
    <t>AGR.08.001649</t>
  </si>
  <si>
    <t>СИН.02.20-326 от 10.12.2020г</t>
  </si>
  <si>
    <t>PRD.002.100021895_COM006001</t>
  </si>
  <si>
    <t>AGR.08.000856</t>
  </si>
  <si>
    <t>СИН.02.19-257 от 05.08.2019</t>
  </si>
  <si>
    <t>AGR.08.001618</t>
  </si>
  <si>
    <t>СИН.02.20-204 от 09.09.2020г.</t>
  </si>
  <si>
    <t>AGR.08.001663</t>
  </si>
  <si>
    <t>СИН.02.20-231 от 02.10.2020г.</t>
  </si>
  <si>
    <t>AGR.08.002713</t>
  </si>
  <si>
    <t>СИН.02.22-290 от 20.09.2022</t>
  </si>
  <si>
    <t>AGR.08.002717</t>
  </si>
  <si>
    <t>AGR.08.002869</t>
  </si>
  <si>
    <t>СИН.02.23-32 от 17.02.2023г</t>
  </si>
  <si>
    <t>AGR.08.002870</t>
  </si>
  <si>
    <t>СИН.02.23-33 от 17.02.2023г</t>
  </si>
  <si>
    <t>AGR.08.002908</t>
  </si>
  <si>
    <t>СИН.02.23-38 от 02.03.2023</t>
  </si>
  <si>
    <t>AGR.08.003137</t>
  </si>
  <si>
    <t>СИН.02.23-249 от 20.09.2023</t>
  </si>
  <si>
    <t>AGR.08.003138</t>
  </si>
  <si>
    <t>СИН.02.23-248 от 20.09.2023</t>
  </si>
  <si>
    <t>AGR.08.003155</t>
  </si>
  <si>
    <t>СИН.02.23-250 от 20.09.2023</t>
  </si>
  <si>
    <t>AGR.08.003156</t>
  </si>
  <si>
    <t>СИН.02.23-251 от 20.09.2023</t>
  </si>
  <si>
    <t>AGR.08.003157</t>
  </si>
  <si>
    <t>СИН.02.23-252 от 20.09.2023</t>
  </si>
  <si>
    <t>AGR.08.003158</t>
  </si>
  <si>
    <t>СИН.02.23-253 от 20.09.2023</t>
  </si>
  <si>
    <t>AGR.08.003162</t>
  </si>
  <si>
    <t>СИН.02.23-297 от 30.10.2023</t>
  </si>
  <si>
    <t>AGR.08.003164</t>
  </si>
  <si>
    <t>СИН.02.23-297 от 30.10.2023г.</t>
  </si>
  <si>
    <t>PRD.002.100021897_COM006001</t>
  </si>
  <si>
    <t>AGR.08.000859</t>
  </si>
  <si>
    <t>СИН.02.19-260 от 05.08.2019г.</t>
  </si>
  <si>
    <t>PRD.002.100021899_COM007001</t>
  </si>
  <si>
    <t>AGR.09.000510</t>
  </si>
  <si>
    <t>УНС02/19-159 от 05.08.2019</t>
  </si>
  <si>
    <t>PRD.002.100021904_COM009001</t>
  </si>
  <si>
    <t>AGR.13.000594</t>
  </si>
  <si>
    <t>Договор СИБ 128/19-в от 29.07.2019</t>
  </si>
  <si>
    <t>PRD.002.100021905_COM005001</t>
  </si>
  <si>
    <t>AGR.07.000550</t>
  </si>
  <si>
    <t>Дог. № КН06/19-212 от 01.07.2019 г.</t>
  </si>
  <si>
    <t>PRD.002.100021906_COM005001</t>
  </si>
  <si>
    <t>AGR.07.001141</t>
  </si>
  <si>
    <t>Договор № КН06/19-235 от 12.08.2019 г.</t>
  </si>
  <si>
    <t>PRD.002.100021914_COM007001</t>
  </si>
  <si>
    <t>AGR.09.000517</t>
  </si>
  <si>
    <t>УНС02/17-366 от 08.12.2017</t>
  </si>
  <si>
    <t>AGR.09.000684</t>
  </si>
  <si>
    <t>УНС02/19-283 от 25.12.2019</t>
  </si>
  <si>
    <t>PRD.002.100021915_COM011001</t>
  </si>
  <si>
    <t>AGR.15.001684</t>
  </si>
  <si>
    <t>Договор субаренды от 25.07.2019 г</t>
  </si>
  <si>
    <t>AGR.15.001685</t>
  </si>
  <si>
    <t>СЗ02/19-323 от 25.07.2019 г</t>
  </si>
  <si>
    <t>AGR.15.001824</t>
  </si>
  <si>
    <t>AGR.15.001830</t>
  </si>
  <si>
    <t>AGR.15.001831</t>
  </si>
  <si>
    <t>Абонентский договор № СЗ02/19-383 от 01.08.2019 г</t>
  </si>
  <si>
    <t>PRD.002.100021916_COM011001</t>
  </si>
  <si>
    <t>AGR.15.001706</t>
  </si>
  <si>
    <t>СЗ02/19-338 от 05.08.2019г.</t>
  </si>
  <si>
    <t>PRD.002.100021917_COM007001</t>
  </si>
  <si>
    <t>AGR.09.000507</t>
  </si>
  <si>
    <t>УНС02/19-177 от 25.07.2019</t>
  </si>
  <si>
    <t>AGR.09.001208</t>
  </si>
  <si>
    <t>УНС02/21-135 от 21.09.2021</t>
  </si>
  <si>
    <t>AGR.09.001415</t>
  </si>
  <si>
    <t>УНС02/22-123 от 12.07.2022</t>
  </si>
  <si>
    <t>AGR.09.001725</t>
  </si>
  <si>
    <t>УНС02/23-75 от 20.06.2023</t>
  </si>
  <si>
    <t>AGR.09.001754</t>
  </si>
  <si>
    <t>УНС02/23-97 от 01.08.2023</t>
  </si>
  <si>
    <t>PRD.002.100021921_COM006001</t>
  </si>
  <si>
    <t>AGR.08.000858</t>
  </si>
  <si>
    <t>СИН.02.19-278 от 30.07.2019г.</t>
  </si>
  <si>
    <t>AGR.08.001056</t>
  </si>
  <si>
    <t>СИН.02.19-321 от 10.10.2019г.</t>
  </si>
  <si>
    <t>AGR.08.002329</t>
  </si>
  <si>
    <t>СИН.02.21-278 от 09.11.2021г.</t>
  </si>
  <si>
    <t>PRD.002.100021922_COM004001</t>
  </si>
  <si>
    <t>AGR.06.000264</t>
  </si>
  <si>
    <t>Договор от 17.06.2019 №ННГ83/19-в</t>
  </si>
  <si>
    <t>PRD.002.100021923_COM004001</t>
  </si>
  <si>
    <t>AGR.06.000265</t>
  </si>
  <si>
    <t>Договор от 17.06.2019г. № ННГ82/19-в</t>
  </si>
  <si>
    <t>PRD.002.100021924_COM004001</t>
  </si>
  <si>
    <t>AGR.06.000262</t>
  </si>
  <si>
    <t>Договор №ННГ85/19-в от 18.07.2019</t>
  </si>
  <si>
    <t>PRD.002.100021925_COM011001</t>
  </si>
  <si>
    <t>AGR.15.001680</t>
  </si>
  <si>
    <t>СЗ02/19-353 от 06.08.2019г.</t>
  </si>
  <si>
    <t>AGR.15.007626</t>
  </si>
  <si>
    <t>СЗ02/23-395//366/23-Е от 31.07.2023</t>
  </si>
  <si>
    <t>PRD.002.100021930_COM011001</t>
  </si>
  <si>
    <t>AGR.15.001694</t>
  </si>
  <si>
    <t>PRD.002.100021931_COM005001</t>
  </si>
  <si>
    <t>AGR.07.000556</t>
  </si>
  <si>
    <t>КН06/19-232 от 08.08.2019г.</t>
  </si>
  <si>
    <t>AGR.07.000794</t>
  </si>
  <si>
    <t>КН06/20-49 от 01.01.2020</t>
  </si>
  <si>
    <t>PRD.002.100021933_COM006001</t>
  </si>
  <si>
    <t>AGR.08.000959</t>
  </si>
  <si>
    <t>PRD.002.100021934_COM006001</t>
  </si>
  <si>
    <t>AGR.08.000842</t>
  </si>
  <si>
    <t>№ 384//СИН.02.19-268 от 08.08.2019</t>
  </si>
  <si>
    <t>AGR.08.003165</t>
  </si>
  <si>
    <t>СИН.02.23-345 от 20.11.2023</t>
  </si>
  <si>
    <t>PRD.002.100021936_COM006001</t>
  </si>
  <si>
    <t>AGR.08.000850</t>
  </si>
  <si>
    <t>СИН.06.19-282 от 03.09.2019</t>
  </si>
  <si>
    <t>PRD.002.100021937_COM011001</t>
  </si>
  <si>
    <t>AGR.15.001715</t>
  </si>
  <si>
    <t>№СЗ02/19-363 от 15.08.2019</t>
  </si>
  <si>
    <t>AGR.15.005230</t>
  </si>
  <si>
    <t>205/205-0445Ю6 / СЗ02/21-627 от 18.10.2021г</t>
  </si>
  <si>
    <t>PRD.002.100021940_COM011001</t>
  </si>
  <si>
    <t>AGR.15.001707</t>
  </si>
  <si>
    <t>СЗ02/19-335 от 02.08.2019 г.</t>
  </si>
  <si>
    <t>AGR.15.001839</t>
  </si>
  <si>
    <t>СЗ02/19-431 от 10.09.2019 г.</t>
  </si>
  <si>
    <t>AGR.15.002104</t>
  </si>
  <si>
    <t>СЗ02/19-511 от 30.10.2019 г.</t>
  </si>
  <si>
    <t>AGR.15.002184</t>
  </si>
  <si>
    <t>СЗ02/19-581 от 29.11.2019 г.</t>
  </si>
  <si>
    <t>AGR.15.003011</t>
  </si>
  <si>
    <t>СЗ02/20-200 от 28.04.2020 г.</t>
  </si>
  <si>
    <t>AGR.15.003255</t>
  </si>
  <si>
    <t>СЗ02/20-301 от 29.07.2020 г.</t>
  </si>
  <si>
    <t>AGR.15.003879</t>
  </si>
  <si>
    <t>СЗ02/20-498 от 15.12.2020 г.</t>
  </si>
  <si>
    <t>AGR.15.004171</t>
  </si>
  <si>
    <t>СЗ02/21-119 от 11.03.2021 г.</t>
  </si>
  <si>
    <t>AGR.15.005580</t>
  </si>
  <si>
    <t>СЗ02/22-41 от 31.01.2022</t>
  </si>
  <si>
    <t>AGR.15.005707</t>
  </si>
  <si>
    <t>СЗ02/22-22 от 20.01.2022</t>
  </si>
  <si>
    <t>AGR.15.005951</t>
  </si>
  <si>
    <t>СЗ02/22-224 от 20.04.2022</t>
  </si>
  <si>
    <t>AGR.15.005992</t>
  </si>
  <si>
    <t>СЗ02/22-57 от 02.02.2022</t>
  </si>
  <si>
    <t>AGR.15.006130</t>
  </si>
  <si>
    <t>Договор №СЗ02/22-292 от 17.05.2022</t>
  </si>
  <si>
    <t>AGR.15.006324</t>
  </si>
  <si>
    <t>СЗ02/22-291 от 17.05.2022</t>
  </si>
  <si>
    <t>AGR.15.006787</t>
  </si>
  <si>
    <t>СЗ02/22-724 от 29.11.2022</t>
  </si>
  <si>
    <t>AGR.15.007103</t>
  </si>
  <si>
    <t>СЗ02/23-69 от 13.02.2023</t>
  </si>
  <si>
    <t>AGR.15.007991</t>
  </si>
  <si>
    <t>СЗ02/23-616 от 14.11.2023</t>
  </si>
  <si>
    <t>AGR.15.008191</t>
  </si>
  <si>
    <t>СЗ02/24-31 от 25.01.2024</t>
  </si>
  <si>
    <t>AGR.15.008240</t>
  </si>
  <si>
    <t>СЗ02/24-47 от 07.02.2024</t>
  </si>
  <si>
    <t>PRD.002.100021942_COM001000</t>
  </si>
  <si>
    <t>AGR.01.000318</t>
  </si>
  <si>
    <t>30/08/19//НФ02/19-74 от 12.08.2019</t>
  </si>
  <si>
    <t>PRD.002.100021947_COM005001</t>
  </si>
  <si>
    <t>AGR.07.001400</t>
  </si>
  <si>
    <t>Договор № КН06/19-234 от 12.08.2019 г.</t>
  </si>
  <si>
    <t>PRD.002.100021948_COM005001</t>
  </si>
  <si>
    <t>AGR.07.000555</t>
  </si>
  <si>
    <t>PRD.002.100021949_COM001000</t>
  </si>
  <si>
    <t>AGR.01.000319</t>
  </si>
  <si>
    <t>14/08РКП от 14.08.2019</t>
  </si>
  <si>
    <t>PRD.002.100021953_COM001000</t>
  </si>
  <si>
    <t>AGR.01.001976</t>
  </si>
  <si>
    <t>1017//НФ02/23-134 от 03.11.2023</t>
  </si>
  <si>
    <t>AGR.01.001988</t>
  </si>
  <si>
    <t>PRD.002.100021954_COM011001</t>
  </si>
  <si>
    <t>AGR.15.001720</t>
  </si>
  <si>
    <t>№ СЗ02/19-368 от 16.08.2019</t>
  </si>
  <si>
    <t>PRD.002.100021955_COM009001</t>
  </si>
  <si>
    <t>AGR.13.000595</t>
  </si>
  <si>
    <t>Договор №СИБ131/19-в от 15.08.2019</t>
  </si>
  <si>
    <t>AGR.13.001314</t>
  </si>
  <si>
    <t>Договор №СИБ78/21-в от 03.06.2021</t>
  </si>
  <si>
    <t>PRD.002.100021956_COM009001</t>
  </si>
  <si>
    <t>AGR.13.000596</t>
  </si>
  <si>
    <t>Договор поставки №СИБ132/19-в от 16.08.2019</t>
  </si>
  <si>
    <t>PRD.002.100021965_COM011001</t>
  </si>
  <si>
    <t>AGR.15.001786</t>
  </si>
  <si>
    <t>СЗ02/19-393 от 26.08.2019</t>
  </si>
  <si>
    <t>AGR.15.003231</t>
  </si>
  <si>
    <t>СЗ02/20-216 от 14.05.2020</t>
  </si>
  <si>
    <t>PRD.002.100021966_COM011001</t>
  </si>
  <si>
    <t>AGR.15.002048</t>
  </si>
  <si>
    <t>Договор услуг по ремонту и техническому обслуживанию техники</t>
  </si>
  <si>
    <t>AGR.15.002976</t>
  </si>
  <si>
    <t>Договор №СЗ02/20-228 от 21.05.2020г.</t>
  </si>
  <si>
    <t>AGR.15.003800</t>
  </si>
  <si>
    <t>Договор №СЗ02/21-46 от 28.01.2021г.</t>
  </si>
  <si>
    <t>AGR.15.004132</t>
  </si>
  <si>
    <t>СЗ02/21-97 от 01.03.2021</t>
  </si>
  <si>
    <t>AGR.15.005566</t>
  </si>
  <si>
    <t>Договор №СЗ02/21-46 от 28.01.2021</t>
  </si>
  <si>
    <t>AGR.15.007019</t>
  </si>
  <si>
    <t>СЗ02/23-35 от 26.01.2023</t>
  </si>
  <si>
    <t>PRD.002.100021968_COM011001</t>
  </si>
  <si>
    <t>AGR.15.001841</t>
  </si>
  <si>
    <t>СЗ02/19-422 от 01.08.2019</t>
  </si>
  <si>
    <t>AGR.15.002108</t>
  </si>
  <si>
    <t>СЗ02/19-526 от 01.10.2019</t>
  </si>
  <si>
    <t>AGR.15.002110</t>
  </si>
  <si>
    <t>СЗ02/19-551 от 07.08.2019</t>
  </si>
  <si>
    <t>AGR.15.002242</t>
  </si>
  <si>
    <t>СЗ02/19-597 от 07.08.2019</t>
  </si>
  <si>
    <t>AGR.15.004011</t>
  </si>
  <si>
    <t>СЗ02/19-551 от 07.08.2019 ДС№1</t>
  </si>
  <si>
    <t>AGR.15.004275</t>
  </si>
  <si>
    <t>Соглашение №СЗ02/21-221 от 30.04.2021 г.</t>
  </si>
  <si>
    <t>AGR.15.004276</t>
  </si>
  <si>
    <t>Соглашение №СЗ02/21-222 от 30.04.2021 г.</t>
  </si>
  <si>
    <t>AGR.15.004624</t>
  </si>
  <si>
    <t>СЗ02/19-551 от 07.08.2019 г. ДС№2</t>
  </si>
  <si>
    <t>AGR.15.004709</t>
  </si>
  <si>
    <t>AGR.15.004710</t>
  </si>
  <si>
    <t>Соглашение №СЗ02/21-267 от 19.05.2021 г.</t>
  </si>
  <si>
    <t>AGR.15.005105</t>
  </si>
  <si>
    <t>СЗ02/19-422 от 01.08.2019 ДС №3</t>
  </si>
  <si>
    <t>AGR.15.005327</t>
  </si>
  <si>
    <t>AGR.15.005372</t>
  </si>
  <si>
    <t>Соглашение №СЗ02/21-589 от 26.10.2021</t>
  </si>
  <si>
    <t>AGR.15.006263</t>
  </si>
  <si>
    <t>СЗ02/22-357 от 01.01.2022</t>
  </si>
  <si>
    <t>AGR.15.006416</t>
  </si>
  <si>
    <t>СЗ02/22-402 от 01.02.2022</t>
  </si>
  <si>
    <t>AGR.15.006887</t>
  </si>
  <si>
    <t>СЗ02/22-704 от 01.11.2022</t>
  </si>
  <si>
    <t>AGR.15.007084</t>
  </si>
  <si>
    <t>СЗ02/23-21 от 01.09.2022</t>
  </si>
  <si>
    <t>AGR.15.007447</t>
  </si>
  <si>
    <t>СЗ02/23-280 от 01.05.2023</t>
  </si>
  <si>
    <t>AGR.15.007452</t>
  </si>
  <si>
    <t>Соглашение о возмещении по рекультивации СЗ02/23-289 от 06.0</t>
  </si>
  <si>
    <t>AGR.15.007681</t>
  </si>
  <si>
    <t>AGR.15.007862</t>
  </si>
  <si>
    <t>СЗ02/23-486 от 01.09.2023</t>
  </si>
  <si>
    <t>AGR.15.007864</t>
  </si>
  <si>
    <t>Соглашение о возмещении по рекультивации СЗ02/23-520 от 04.1</t>
  </si>
  <si>
    <t>AGR.15.007865</t>
  </si>
  <si>
    <t>Соглашение о возмещении по рекультивации СЗ02/23-500 от 29.0</t>
  </si>
  <si>
    <t>AGR.15.007866</t>
  </si>
  <si>
    <t>Соглашение о возмещении по рекультивации СЗ02/23-510 от 02.1</t>
  </si>
  <si>
    <t>PRD.002.100021969_COM006001</t>
  </si>
  <si>
    <t>AGR.08.000839</t>
  </si>
  <si>
    <t>СИН.02.19-295 от 12.09.2019</t>
  </si>
  <si>
    <t>PRD.002.100021970_COM005001</t>
  </si>
  <si>
    <t>AGR.07.001108</t>
  </si>
  <si>
    <t>RU-728628-38//КН06/20-155 от 01.09.20</t>
  </si>
  <si>
    <t>PRD.002.100021970_COM006001</t>
  </si>
  <si>
    <t>AGR.08.001557</t>
  </si>
  <si>
    <t>№RU-730109-38//СИН.02.20-203 от 10.09.2020г</t>
  </si>
  <si>
    <t>PRD.002.100021971_COM005001</t>
  </si>
  <si>
    <t>AGR.07.000673</t>
  </si>
  <si>
    <t>Дог №21-0142-11.19//КН06/19-274 от 02.12.19</t>
  </si>
  <si>
    <t>PRD.002.100021971_COM010001</t>
  </si>
  <si>
    <t>AGR.14.000178</t>
  </si>
  <si>
    <t>Договор №21-0130-11.19 от 14.11.2019</t>
  </si>
  <si>
    <t>PRD.002.100021973_COM006001</t>
  </si>
  <si>
    <t>AGR.08.000788</t>
  </si>
  <si>
    <t>PRD.002.100021975_COM011001</t>
  </si>
  <si>
    <t>AGR.15.001761</t>
  </si>
  <si>
    <t>Счет № 19 от 22.08.2019г.</t>
  </si>
  <si>
    <t>PRD.002.100021976_COM006001</t>
  </si>
  <si>
    <t>AGR.08.000895</t>
  </si>
  <si>
    <t>СИН.04.19-56 от 28.08.2019г</t>
  </si>
  <si>
    <t>AGR.08.000896</t>
  </si>
  <si>
    <t>СИН.04.19-54 от 09.08.2019г</t>
  </si>
  <si>
    <t>AGR.08.001575</t>
  </si>
  <si>
    <t>СИН.02.20-184 от 17.08.2020г</t>
  </si>
  <si>
    <t>AGR.08.002090</t>
  </si>
  <si>
    <t>СИН.02.21-200 от 12.08.2021г</t>
  </si>
  <si>
    <t>AGR.08.002181</t>
  </si>
  <si>
    <t>СИН.04.21-71 от 24.11.2021г</t>
  </si>
  <si>
    <t>PRD.002.100021977_COM007001</t>
  </si>
  <si>
    <t>AGR.09.000524</t>
  </si>
  <si>
    <t>УНС02/19-134 от 18.06.19</t>
  </si>
  <si>
    <t>AGR.09.000733</t>
  </si>
  <si>
    <t>УНС02/20-22 от 17.02.2020</t>
  </si>
  <si>
    <t>PRD.002.100021978_COM001000</t>
  </si>
  <si>
    <t>AGR.01.001299</t>
  </si>
  <si>
    <t>Фин. поручение 1162 от 26.05.2022</t>
  </si>
  <si>
    <t>PRD.002.100021978_COM006001</t>
  </si>
  <si>
    <t>AGR.08.001187</t>
  </si>
  <si>
    <t>СИН.02.20-79 от 16.03.2020 г.</t>
  </si>
  <si>
    <t>AGR.08.001758</t>
  </si>
  <si>
    <t>СИН.02.20-307 от 02.12.2020</t>
  </si>
  <si>
    <t>AGR.08.002272</t>
  </si>
  <si>
    <t>СИН.02.21-324 от 06.12.2021 г.</t>
  </si>
  <si>
    <t>AGR.08.002820</t>
  </si>
  <si>
    <t>СИН.02.22-425 от 28.12.2022</t>
  </si>
  <si>
    <t>AGR.08.003247</t>
  </si>
  <si>
    <t>СИН.02.23-326 от 17.11.2023</t>
  </si>
  <si>
    <t>PRD.002.100021978_COM011001</t>
  </si>
  <si>
    <t>AGR.15.001844</t>
  </si>
  <si>
    <t>СЗ02/19-370 от 19.08.2019г.</t>
  </si>
  <si>
    <t>PRD.002.100021984_COM006001</t>
  </si>
  <si>
    <t>AGR.08.000800</t>
  </si>
  <si>
    <t>Договор №СИН.02.19-255 от 26.08.2019г.</t>
  </si>
  <si>
    <t>PRD.002.100021985_COM006001</t>
  </si>
  <si>
    <t>AGR.08.000853</t>
  </si>
  <si>
    <t>СИН.02.19-286 от 02.09.2019г.</t>
  </si>
  <si>
    <t>AGR.08.001169</t>
  </si>
  <si>
    <t>СИН.02.20-98 от 15.04.2020г.</t>
  </si>
  <si>
    <t>AGR.08.001437</t>
  </si>
  <si>
    <t>счет 12075 от 08.06.20</t>
  </si>
  <si>
    <t>AGR.08.002285</t>
  </si>
  <si>
    <t>СИН.02.22-47 от 16.02.2022</t>
  </si>
  <si>
    <t>PRD.002.100021986_COM010001</t>
  </si>
  <si>
    <t>AGR.14.000151</t>
  </si>
  <si>
    <t>PRD.002.100021988_COM001000</t>
  </si>
  <si>
    <t>AGR.01.001264</t>
  </si>
  <si>
    <t>Фин.поручение 1 от 24.05.2022 (КН)</t>
  </si>
  <si>
    <t>AGR.01.001265</t>
  </si>
  <si>
    <t>Фин.поручение 2 от 24.05.2022 (КН)</t>
  </si>
  <si>
    <t>AGR.01.001266</t>
  </si>
  <si>
    <t>Фин.поручение 3 от 24.05.2022 (КН)</t>
  </si>
  <si>
    <t>AGR.01.001267</t>
  </si>
  <si>
    <t>Фин.поручение 4 от 24.05.2022 (КН)</t>
  </si>
  <si>
    <t>PRD.002.100021988_COM002019</t>
  </si>
  <si>
    <t>AGR.03.000399</t>
  </si>
  <si>
    <t>Договор лизинга № АЛ 186972/01-21 от 14.05.2021 г.</t>
  </si>
  <si>
    <t>AGR.03.000417</t>
  </si>
  <si>
    <t>Договор лизинга № АЛ 186972/01-21 от 14.05.2021 г. Лизингов</t>
  </si>
  <si>
    <t>PRD.002.100021988_COM005001</t>
  </si>
  <si>
    <t>AGR.07.000822</t>
  </si>
  <si>
    <t>АЛ156007/01-20//КН01/20-85 от 19.02.20</t>
  </si>
  <si>
    <t>AGR.07.000823</t>
  </si>
  <si>
    <t>АЛ156007/02-20//КН01/20-86 от 19.02.20</t>
  </si>
  <si>
    <t>AGR.07.000824</t>
  </si>
  <si>
    <t>АЛ156007/03-20//КН01/20-87 от 19.02.20</t>
  </si>
  <si>
    <t>AGR.07.000825</t>
  </si>
  <si>
    <t>АЛ156007/04-20//КН01/20-88 от 19.02.20</t>
  </si>
  <si>
    <t>AGR.07.001157</t>
  </si>
  <si>
    <t>АЛ156007/05-20//КН01/20-206 от 11.11.20</t>
  </si>
  <si>
    <t>PRD.002.100021991_COM014001</t>
  </si>
  <si>
    <t>AGR.30.000695</t>
  </si>
  <si>
    <t>Служебная записка от 16.02.2022</t>
  </si>
  <si>
    <t>PRD.002.100021991_COM014002</t>
  </si>
  <si>
    <t>AGR.32.000236</t>
  </si>
  <si>
    <t>Служебная записка КН от 02.02.2022</t>
  </si>
  <si>
    <t>AGR.32.000297</t>
  </si>
  <si>
    <t>Служебная записка</t>
  </si>
  <si>
    <t>PRD.002.100021991_COM014003</t>
  </si>
  <si>
    <t>AGR.33.000142</t>
  </si>
  <si>
    <t>Служебная записка ЗАО НУ от 02.02.2022</t>
  </si>
  <si>
    <t>PRD.002.100021991_COM014004</t>
  </si>
  <si>
    <t>AGR.35.000031</t>
  </si>
  <si>
    <t>Служебная записка ООО СНИ от 16.02.2022</t>
  </si>
  <si>
    <t>PRD.002.100021991_COM014008</t>
  </si>
  <si>
    <t>AGR.37.000054</t>
  </si>
  <si>
    <t>Служебная записка от 20.09.2022</t>
  </si>
  <si>
    <t>PRD.002.100021992_COM014002</t>
  </si>
  <si>
    <t>AGR.32.000149</t>
  </si>
  <si>
    <t>Договор поручительства №001/0284Z/14 от 20.04.2015 (ЮКБ)</t>
  </si>
  <si>
    <t>AGR.32.000159</t>
  </si>
  <si>
    <t>Договор поручительства №001/____Z/14 от 19.05.2014 (ЮКБ)</t>
  </si>
  <si>
    <t>PRD.002.100021992_COM014003</t>
  </si>
  <si>
    <t>AGR.33.000031</t>
  </si>
  <si>
    <t>Договор займа NHI-3/2011 от 30.09.2011 (5,35%)</t>
  </si>
  <si>
    <t>AGR.33.000032</t>
  </si>
  <si>
    <t>Договор займа NHI-1/2012 от 09.02.2012 (5,35%)</t>
  </si>
  <si>
    <t>AGR.33.000033</t>
  </si>
  <si>
    <t>Договор займа NHI-2/2012 от 21.03.2012 (5,35%)</t>
  </si>
  <si>
    <t>AGR.33.000034</t>
  </si>
  <si>
    <t>Договор займа NHI-1/2014 от 28.05.2014 (5,35%)</t>
  </si>
  <si>
    <t>AGR.33.000035</t>
  </si>
  <si>
    <t>Договор займа NHI-1/2015 от 22.10.2015 (5,35%)</t>
  </si>
  <si>
    <t>AGR.33.000036</t>
  </si>
  <si>
    <t>Договор займа НУ-1/2017 от 30.01.2017 (5%)</t>
  </si>
  <si>
    <t>AGR.33.000145</t>
  </si>
  <si>
    <t>AGR.33.000146</t>
  </si>
  <si>
    <t>AGR.33.000147</t>
  </si>
  <si>
    <t>AGR.33.000148</t>
  </si>
  <si>
    <t>AGR.33.000149</t>
  </si>
  <si>
    <t>AGR.33.000150</t>
  </si>
  <si>
    <t>PRD.002.100021995_COM004001</t>
  </si>
  <si>
    <t>AGR.06.000268</t>
  </si>
  <si>
    <t>PRD.002.100021996_COM004001</t>
  </si>
  <si>
    <t>AGR.06.000270</t>
  </si>
  <si>
    <t>Договор №94/19-в от 26.08.2019</t>
  </si>
  <si>
    <t>PRD.002.100021997_COM009001</t>
  </si>
  <si>
    <t>AGR.13.000610</t>
  </si>
  <si>
    <t>PRD.002.100021998_COM009001</t>
  </si>
  <si>
    <t>AGR.13.000605</t>
  </si>
  <si>
    <t>AGR.13.000787</t>
  </si>
  <si>
    <t>Договор №СИБ247/19-в от 24.12.2019</t>
  </si>
  <si>
    <t>PRD.002.100021999_COM011001</t>
  </si>
  <si>
    <t>AGR.15.001768</t>
  </si>
  <si>
    <t>СЗ02/19-392 от 12.08.2019г.</t>
  </si>
  <si>
    <t>AGR.15.001948</t>
  </si>
  <si>
    <t>СЗ02/19-479 от 02.10.2019</t>
  </si>
  <si>
    <t>AGR.15.002067</t>
  </si>
  <si>
    <t>СЗ02/19-549 от 06.11.2019</t>
  </si>
  <si>
    <t>AGR.15.003031</t>
  </si>
  <si>
    <t>СЗ02/20-231 от 22.05.2020</t>
  </si>
  <si>
    <t>AGR.15.003322</t>
  </si>
  <si>
    <t>СЗ02/20-351 от 01.09.2020</t>
  </si>
  <si>
    <t>AGR.15.003831</t>
  </si>
  <si>
    <t>СЗ02/21-78 от 16.02.2021</t>
  </si>
  <si>
    <t>AGR.15.004493</t>
  </si>
  <si>
    <t>СЗ02/21-332 от 11.06.2021</t>
  </si>
  <si>
    <t>AGR.15.004615</t>
  </si>
  <si>
    <t>СЗ02/21-379 от 08.07.2021г.</t>
  </si>
  <si>
    <t>AGR.15.005045</t>
  </si>
  <si>
    <t>СЗ02/21-522 от 05.10.2021</t>
  </si>
  <si>
    <t>AGR.15.005171</t>
  </si>
  <si>
    <t>СЗ02/21-606 от 02.11.2021</t>
  </si>
  <si>
    <t>AGR.15.005807</t>
  </si>
  <si>
    <t>СЗ02/22-130 от 11.03.2022</t>
  </si>
  <si>
    <t>AGR.15.005814</t>
  </si>
  <si>
    <t>AGR.15.006473</t>
  </si>
  <si>
    <t>СЗ02/22-493 от 24.08.2022</t>
  </si>
  <si>
    <t>AGR.15.006848</t>
  </si>
  <si>
    <t>СЗ02/22-729 от 30.11.2022</t>
  </si>
  <si>
    <t>AGR.15.007072</t>
  </si>
  <si>
    <t>СЗ02/23-48 от 06.02.2023</t>
  </si>
  <si>
    <t>AGR.15.007672</t>
  </si>
  <si>
    <t>СЗ02/23-418 от 14.08.2023</t>
  </si>
  <si>
    <t>PRD.002.100022002_COM006001</t>
  </si>
  <si>
    <t>AGR.08.000794</t>
  </si>
  <si>
    <t>Договор №СИН.02.19-163 от 15.08.2019</t>
  </si>
  <si>
    <t>PRD.002.100022003_COM002019</t>
  </si>
  <si>
    <t>AGR.03.000014</t>
  </si>
  <si>
    <t>Счет-оферта № 239 (Д02701900)</t>
  </si>
  <si>
    <t>AGR.03.000162</t>
  </si>
  <si>
    <t>счет-оферта № 255 (Д03001900)</t>
  </si>
  <si>
    <t>PRD.002.100022004_COM002019</t>
  </si>
  <si>
    <t>AGR.03.000226</t>
  </si>
  <si>
    <t>Договор оказания услуг № 046/19-ИД (Д02501900)</t>
  </si>
  <si>
    <t>PRD.002.100022005_COM011001</t>
  </si>
  <si>
    <t>AGR.15.001766</t>
  </si>
  <si>
    <t>СЗ02/19-292 от 15.07.2019г.</t>
  </si>
  <si>
    <t>AGR.15.001854</t>
  </si>
  <si>
    <t>СЗ02/19-208 от 03.06.2019</t>
  </si>
  <si>
    <t>AGR.15.003042</t>
  </si>
  <si>
    <t>AGR.15.004433</t>
  </si>
  <si>
    <t>СЗ02/21-310 от 01.05.2021</t>
  </si>
  <si>
    <t>AGR.15.007374</t>
  </si>
  <si>
    <t>СЗ02/23-273 от 25.05.2023</t>
  </si>
  <si>
    <t>PRD.002.100022006_COM005001</t>
  </si>
  <si>
    <t>AGR.07.000551</t>
  </si>
  <si>
    <t>Дог. №КН05/19-93 от 01.01.2019 (ГИС)</t>
  </si>
  <si>
    <t>AGR.07.001633</t>
  </si>
  <si>
    <t>КН05/22-78 от 17.02.2022 (ГИС)</t>
  </si>
  <si>
    <t>PRD.002.100022007_COM011001</t>
  </si>
  <si>
    <t>AGR.15.001900</t>
  </si>
  <si>
    <t>СЗ02/19-418 от 20.08.2019</t>
  </si>
  <si>
    <t>AGR.15.002736</t>
  </si>
  <si>
    <t>счет на оплату 72 от 27.04.2020</t>
  </si>
  <si>
    <t>AGR.15.003312</t>
  </si>
  <si>
    <t>счет№233 от 02.10.2020</t>
  </si>
  <si>
    <t>AGR.15.004419</t>
  </si>
  <si>
    <t>№ ЦТ-1235 от 28 мая 2021 г</t>
  </si>
  <si>
    <t>AGR.15.005687</t>
  </si>
  <si>
    <t>СЗ02/22-62 от 07.02.2022</t>
  </si>
  <si>
    <t>AGR.15.005901</t>
  </si>
  <si>
    <t>СЗ02/22-177 от 06.04.2022</t>
  </si>
  <si>
    <t>AGR.15.007510</t>
  </si>
  <si>
    <t>СЗ02/23-348 от 05.07.2023</t>
  </si>
  <si>
    <t>PRD.002.100022008_COM001000</t>
  </si>
  <si>
    <t>AGR.01.001176</t>
  </si>
  <si>
    <t>НФ01/22-3 от 15.02.2022</t>
  </si>
  <si>
    <t>PRD.002.100022008_COM011001</t>
  </si>
  <si>
    <t>AGR.15.003507</t>
  </si>
  <si>
    <t>НФ01/20-18 от 16.09.2020 ( доп. 37/2)</t>
  </si>
  <si>
    <t>AGR.15.003513</t>
  </si>
  <si>
    <t>НФ01/20-18 от 16.09.2020 ( доп. 38/1)</t>
  </si>
  <si>
    <t>AGR.15.003683</t>
  </si>
  <si>
    <t>НФ01/20-18 от 16.09.2020 ( доп. 39/1)</t>
  </si>
  <si>
    <t>AGR.15.003792</t>
  </si>
  <si>
    <t>НФ01/20-18 от 16.09.2020 ( доп. 40/1)</t>
  </si>
  <si>
    <t>AGR.15.003905</t>
  </si>
  <si>
    <t>НФ01/20-18 от 16.09.2020 ( доп. 41/1)</t>
  </si>
  <si>
    <t>AGR.15.004082</t>
  </si>
  <si>
    <t>НФ01/20-18 от 16.09.2020 ( доп. 42/1)</t>
  </si>
  <si>
    <t>AGR.15.004393</t>
  </si>
  <si>
    <t>НФ01/20-18 от 16.09.2020 ( доп. 43/1)</t>
  </si>
  <si>
    <t>AGR.15.004424</t>
  </si>
  <si>
    <t>НФ01/20-18 от 16.09.2020 ( доп. 44/1)</t>
  </si>
  <si>
    <t>AGR.15.004603</t>
  </si>
  <si>
    <t>НФ01/20-18 от 16.09.2020 ( доп. 45/1)</t>
  </si>
  <si>
    <t>AGR.15.005077</t>
  </si>
  <si>
    <t>НФ01/20-18 от 16.09.2020 ( доп. 47/1)</t>
  </si>
  <si>
    <t>AGR.15.005154</t>
  </si>
  <si>
    <t>НФ01/20-18 от 16.09.2020 ( доп. 49/1)</t>
  </si>
  <si>
    <t>AGR.15.005316</t>
  </si>
  <si>
    <t>НФ01/20-18 от 16.09.2020 ( доп. 50/1)</t>
  </si>
  <si>
    <t>AGR.15.005479</t>
  </si>
  <si>
    <t>НФ01/20-18 от 16.09.2020 ( доп. 51/1)</t>
  </si>
  <si>
    <t>AGR.15.005612</t>
  </si>
  <si>
    <t>НФ01/20-18 от 16.09.2020 ( доп. 52/1)</t>
  </si>
  <si>
    <t>AGR.15.005736</t>
  </si>
  <si>
    <t>НФ01/20-18 от 16.09.2020 ( доп. 53/1)</t>
  </si>
  <si>
    <t>AGR.15.006821</t>
  </si>
  <si>
    <t>НФ01/20-18 от 16.09.2020 ( доп. 61/4)</t>
  </si>
  <si>
    <t>AGR.15.006950</t>
  </si>
  <si>
    <t>НФ01/20-18 от 16.09.2020 ( доп. 62/4)</t>
  </si>
  <si>
    <t>AGR.15.006967</t>
  </si>
  <si>
    <t>НФ01/20-18 от 16.09.2020 ( доп. 63/4)</t>
  </si>
  <si>
    <t>AGR.15.007033</t>
  </si>
  <si>
    <t>НФ01/20-18 от 16.09.2020 ( доп. 64/4)</t>
  </si>
  <si>
    <t>PRD.002.100022009_COM009001</t>
  </si>
  <si>
    <t>AGR.13.000612</t>
  </si>
  <si>
    <t>Договор купли-продажи №СИБ23/19-и от 01.08.2019</t>
  </si>
  <si>
    <t>AGR.13.000816</t>
  </si>
  <si>
    <t>PRD.002.100022010_COM007001</t>
  </si>
  <si>
    <t>AGR.09.000535</t>
  </si>
  <si>
    <t>УНС02/19-197 от 02.09.2019</t>
  </si>
  <si>
    <t>PRD.002.100022012_COM006001</t>
  </si>
  <si>
    <t>AGR.08.000811</t>
  </si>
  <si>
    <t>счет № 258 от 28.08.2019</t>
  </si>
  <si>
    <t>AGR.08.000838</t>
  </si>
  <si>
    <t>Договор №СИН.02.19- от 28.08.2019</t>
  </si>
  <si>
    <t>PRD.002.100022014_COM011001</t>
  </si>
  <si>
    <t>AGR.15.001779</t>
  </si>
  <si>
    <t>СЗ02/19-295 от 20.08.2019 г.</t>
  </si>
  <si>
    <t>AGR.15.001780</t>
  </si>
  <si>
    <t>AGR.15.003043</t>
  </si>
  <si>
    <t>(12)21-212/000008-20 от 02.06.2020г./СЗ02/20-275 от 09.07.20</t>
  </si>
  <si>
    <t>AGR.15.003044</t>
  </si>
  <si>
    <t>(12)21-212/000011-20 от 17.06.2020г./СЗ02/20-276 от 09.07.20</t>
  </si>
  <si>
    <t>AGR.15.007604</t>
  </si>
  <si>
    <t>СЗ02/23-383//(03)05-212/000007-23 от 17.07.2023</t>
  </si>
  <si>
    <t>AGR.15.008067</t>
  </si>
  <si>
    <t>СЗ02/23-680//(03)05-212/000009-23 от 27.11.2023</t>
  </si>
  <si>
    <t>PRD.002.100022019_COM005001</t>
  </si>
  <si>
    <t>AGR.07.000583</t>
  </si>
  <si>
    <t>Дог. № КН01/19-211 от 01.07.2019 г.</t>
  </si>
  <si>
    <t>PRD.002.100022020_COM007001</t>
  </si>
  <si>
    <t>AGR.09.000536</t>
  </si>
  <si>
    <t>УНС02/19-198 от 03.09.2019</t>
  </si>
  <si>
    <t>PRD.002.100022023_COM001000</t>
  </si>
  <si>
    <t>AGR.01.000335</t>
  </si>
  <si>
    <t>НФ01/19-11 от 30.08.2019</t>
  </si>
  <si>
    <t>PRD.002.100022023_COM011001</t>
  </si>
  <si>
    <t>AGR.15.001950</t>
  </si>
  <si>
    <t>НФ01/19-11 от 30.08.2019 (доп 1)</t>
  </si>
  <si>
    <t>AGR.15.002086</t>
  </si>
  <si>
    <t>НФ01/19-11 от 30.08.2019 (доп 2)</t>
  </si>
  <si>
    <t>AGR.15.002090</t>
  </si>
  <si>
    <t>НФ01/19-11 от 30.08.2019 (доп 3, 4 )</t>
  </si>
  <si>
    <t>AGR.15.002180</t>
  </si>
  <si>
    <t>НФ01/19-11 от 30.08.2019 (доп 6)</t>
  </si>
  <si>
    <t>AGR.15.002187</t>
  </si>
  <si>
    <t>НФ01/19-11 от 30.08.2019 (доп 5)</t>
  </si>
  <si>
    <t>PRD.002.100022025_COM007001</t>
  </si>
  <si>
    <t>AGR.09.000542</t>
  </si>
  <si>
    <t>УНС02/19-199 от 04.09.2019</t>
  </si>
  <si>
    <t>PRD.002.100022029_COM006001</t>
  </si>
  <si>
    <t>AGR.08.000821</t>
  </si>
  <si>
    <t>PRD.002.100022031_COM005001</t>
  </si>
  <si>
    <t>AGR.07.000574</t>
  </si>
  <si>
    <t>Договор № КН01/19-245 от 02.09.2019 г.</t>
  </si>
  <si>
    <t>PRD.002.100022033_COM006001</t>
  </si>
  <si>
    <t>AGR.08.000860</t>
  </si>
  <si>
    <t>СИН.02.19-287 от 06.09.2019г.</t>
  </si>
  <si>
    <t>PRD.002.100022034_COM004001</t>
  </si>
  <si>
    <t>AGR.06.000274</t>
  </si>
  <si>
    <t>PRD.002.100022038_COM007001</t>
  </si>
  <si>
    <t>AGR.09.000574</t>
  </si>
  <si>
    <t>УНС02/19-202 от 13.09.2019</t>
  </si>
  <si>
    <t>PRD.002.100022042_COM001000</t>
  </si>
  <si>
    <t>AGR.01.002096</t>
  </si>
  <si>
    <t>32980-ОП от 06.02.2024</t>
  </si>
  <si>
    <t>PRD.002.100022043_COM011001</t>
  </si>
  <si>
    <t>AGR.15.001825</t>
  </si>
  <si>
    <t>Счет №555 от 09.09.2019</t>
  </si>
  <si>
    <t>PRD.002.100022046_COM011001</t>
  </si>
  <si>
    <t>AGR.15.001823</t>
  </si>
  <si>
    <t>Счет № УТ-1020 от 10.09.2019г.</t>
  </si>
  <si>
    <t>AGR.15.002740</t>
  </si>
  <si>
    <t>счет №УТ-514 от 23.04.2020</t>
  </si>
  <si>
    <t>AGR.15.004334</t>
  </si>
  <si>
    <t>Счет № УТ-861 от 24 мая 2021</t>
  </si>
  <si>
    <t>AGR.15.004787</t>
  </si>
  <si>
    <t>№ С302/21-435 от 09.08.2021</t>
  </si>
  <si>
    <t>AGR.15.006208</t>
  </si>
  <si>
    <t>Счет № УТ-1156 от 01 июля 2022</t>
  </si>
  <si>
    <t>AGR.15.006209</t>
  </si>
  <si>
    <t>УТ-1156 от 01.07.2022</t>
  </si>
  <si>
    <t>PRD.002.100022047_COM011001</t>
  </si>
  <si>
    <t>AGR.15.002235</t>
  </si>
  <si>
    <t>Комп.затрат по военным сборам</t>
  </si>
  <si>
    <t>AGR.15.006853</t>
  </si>
  <si>
    <t>СЗ02/22-738 от 09.12.2022</t>
  </si>
  <si>
    <t>PRD.002.100022048_COM011001</t>
  </si>
  <si>
    <t>AGR.15.001833</t>
  </si>
  <si>
    <t>7700019/1763Д/СЗ02/19-339 от 24.09.2019</t>
  </si>
  <si>
    <t>AGR.15.002934</t>
  </si>
  <si>
    <t>Соглашение об установлении сервитута №7700019/3340Д</t>
  </si>
  <si>
    <t>AGR.15.007588</t>
  </si>
  <si>
    <t>СЗ02/22-632//7705622/0928Д от 01.08.2022</t>
  </si>
  <si>
    <t>AGR.15.008178</t>
  </si>
  <si>
    <t>СЗ02/23-450//7705623/3187Д от 01.08.2023</t>
  </si>
  <si>
    <t>PRD.002.100022052_COM007001</t>
  </si>
  <si>
    <t>AGR.09.000552</t>
  </si>
  <si>
    <t>УНС02/19-204 от 18.09.2019</t>
  </si>
  <si>
    <t>PRD.002.100022054_COM007001</t>
  </si>
  <si>
    <t>AGR.09.000560</t>
  </si>
  <si>
    <t>УНС02/19-203 от 12.09.2019</t>
  </si>
  <si>
    <t>PRD.002.100022055_COM011001</t>
  </si>
  <si>
    <t>AGR.15.001863</t>
  </si>
  <si>
    <t>договор благотворительности СЗ02/19-451 от 20.09.2019г.</t>
  </si>
  <si>
    <t>AGR.15.001864</t>
  </si>
  <si>
    <t>договор благотворительности СЗ02/19-452 от 20.09.2019г.</t>
  </si>
  <si>
    <t>PRD.002.100022056_COM011001</t>
  </si>
  <si>
    <t>AGR.15.001862</t>
  </si>
  <si>
    <t>договор благотворительности СЗ02/19-444 от 18.09.2019г.</t>
  </si>
  <si>
    <t>AGR.15.003195</t>
  </si>
  <si>
    <t>СЗ02/20-129 (Мы вместе! 2020)</t>
  </si>
  <si>
    <t>AGR.15.004307</t>
  </si>
  <si>
    <t>СЗ02/21-242 от 30.04.2021</t>
  </si>
  <si>
    <t>AGR.15.005161</t>
  </si>
  <si>
    <t>СЗ02/21-570 от 25.10.2021 г.</t>
  </si>
  <si>
    <t>AGR.15.005965</t>
  </si>
  <si>
    <t>СЗ02/22-211 от 20.04.2022</t>
  </si>
  <si>
    <t>AGR.15.007720</t>
  </si>
  <si>
    <t>Соглашение о партнерстве СЗ02/23-422 от 11.08.2023</t>
  </si>
  <si>
    <t>PRD.002.100022057_COM004001</t>
  </si>
  <si>
    <t>AGR.06.000276</t>
  </si>
  <si>
    <t>Договор №ННГ97/19-в от 03.09.2019</t>
  </si>
  <si>
    <t>AGR.06.000299</t>
  </si>
  <si>
    <t>Договор №ННГ108/19-в от 29.10.2019</t>
  </si>
  <si>
    <t>PRD.002.100022057_COM006001</t>
  </si>
  <si>
    <t>AGR.08.001470</t>
  </si>
  <si>
    <t>СИН.04.20-15 от 04.06.2020г.</t>
  </si>
  <si>
    <t>AGR.08.001595</t>
  </si>
  <si>
    <t>СИН.02.20-279 от 16.11.2020г.</t>
  </si>
  <si>
    <t>PRD.002.100022057_COM009001</t>
  </si>
  <si>
    <t>AGR.13.000631</t>
  </si>
  <si>
    <t>Договор №137/19-в от 03.09.2019</t>
  </si>
  <si>
    <t>AGR.13.000674</t>
  </si>
  <si>
    <t>Договор №СИБ173/19-в от 29.10.2019</t>
  </si>
  <si>
    <t>PRD.002.100022058_COM004001</t>
  </si>
  <si>
    <t>AGR.06.000622</t>
  </si>
  <si>
    <t>Договор №ННГ25/20-в от 12.05.2020</t>
  </si>
  <si>
    <t>PRD.002.100022058_COM005001</t>
  </si>
  <si>
    <t>AGR.07.000584</t>
  </si>
  <si>
    <t>КН06/19-181 от 27.05.2019</t>
  </si>
  <si>
    <t>PRD.002.100022059_COM011001</t>
  </si>
  <si>
    <t>AGR.15.001861</t>
  </si>
  <si>
    <t>договор благотворительности СЗ02/19-443 от 18.09.2019г.</t>
  </si>
  <si>
    <t>PRD.002.100022060_COM011001</t>
  </si>
  <si>
    <t>AGR.15.001901</t>
  </si>
  <si>
    <t>1950-004940/СЗ02/19-419 от 18.09.2019</t>
  </si>
  <si>
    <t>AGR.15.001902</t>
  </si>
  <si>
    <t>1950-004939/СЗ02/19-424 от 18.09.2019</t>
  </si>
  <si>
    <t>AGR.15.002741</t>
  </si>
  <si>
    <t>2050-001346 от 17.04.2020/СЗ02/20-175 от 10.04.2020г.</t>
  </si>
  <si>
    <t>PRD.002.100022061_COM011001</t>
  </si>
  <si>
    <t>AGR.15.001856</t>
  </si>
  <si>
    <t>Договор благотворительности СЗ02/19-449 от 19.09.2019г.</t>
  </si>
  <si>
    <t>AGR.15.001857</t>
  </si>
  <si>
    <t>Договор благотворительности СЗ02/19-445 от 18.09.2019г.</t>
  </si>
  <si>
    <t>AGR.15.002508</t>
  </si>
  <si>
    <t>СЗ02/20-53 (Стакан молока)</t>
  </si>
  <si>
    <t>AGR.15.002509</t>
  </si>
  <si>
    <t>AGR.15.002517</t>
  </si>
  <si>
    <t>СЗ02/20-53 от 31.01.2020г.</t>
  </si>
  <si>
    <t>AGR.15.003203</t>
  </si>
  <si>
    <t>СЗ02/20-133 (Мы вместе! 2020)</t>
  </si>
  <si>
    <t>AGR.15.004089</t>
  </si>
  <si>
    <t>СЗ02/21-141 от 29.03.2021</t>
  </si>
  <si>
    <t>AGR.15.004174</t>
  </si>
  <si>
    <t>СЗ02/21-176 от 09.04.2021</t>
  </si>
  <si>
    <t>AGR.15.005240</t>
  </si>
  <si>
    <t>СЗ02/21-615 от 15.11.2021</t>
  </si>
  <si>
    <t>AGR.15.005763</t>
  </si>
  <si>
    <t>СЗ02/22-103 от 01.03.2022</t>
  </si>
  <si>
    <t>AGR.15.006659</t>
  </si>
  <si>
    <t>AGR.15.006734</t>
  </si>
  <si>
    <t>СЗ02/22-654 от 14.11.2022</t>
  </si>
  <si>
    <t>AGR.15.006791</t>
  </si>
  <si>
    <t>СЗ02/22-653 от 14.11.2022</t>
  </si>
  <si>
    <t>AGR.15.007872</t>
  </si>
  <si>
    <t>СЗ02/23-532 от 12.10.2023</t>
  </si>
  <si>
    <t>PRD.002.100022062_COM001000</t>
  </si>
  <si>
    <t>AGR.01.000339</t>
  </si>
  <si>
    <t>Счет №КС147744 от 10.09.2019</t>
  </si>
  <si>
    <t>AGR.01.000354</t>
  </si>
  <si>
    <t>Счет №КС149213 от 17.09.2019</t>
  </si>
  <si>
    <t>AGR.01.001634</t>
  </si>
  <si>
    <t>НФ02/23-18 от 20.03.2023</t>
  </si>
  <si>
    <t>AGR.01.001637</t>
  </si>
  <si>
    <t>КС268126 от 04.02.2023</t>
  </si>
  <si>
    <t>PRD.002.100022066_COM011001</t>
  </si>
  <si>
    <t>AGR.15.001865</t>
  </si>
  <si>
    <t>договор благотворительности СЗ02/19-450 от 20.09.2019г.</t>
  </si>
  <si>
    <t>AGR.15.003207</t>
  </si>
  <si>
    <t>СЗ02/20-128 (Мы вместе! 2020)</t>
  </si>
  <si>
    <t>AGR.15.005981</t>
  </si>
  <si>
    <t>СЗ02/22-194 от 15.04.2022</t>
  </si>
  <si>
    <t>AGR.15.006874</t>
  </si>
  <si>
    <t>PRD.002.100022067_COM006001</t>
  </si>
  <si>
    <t>AGR.08.000888</t>
  </si>
  <si>
    <t>Договор №СИН.02.19-306 от 24.09.19</t>
  </si>
  <si>
    <t>PRD.002.100022068_COM007001</t>
  </si>
  <si>
    <t>AGR.09.000545</t>
  </si>
  <si>
    <t>121/19-з от 12.08.2019</t>
  </si>
  <si>
    <t>PRD.002.100022070_COM004001</t>
  </si>
  <si>
    <t>AGR.06.000280</t>
  </si>
  <si>
    <t>Договор №ННГ101/19-в от 04.09.2019</t>
  </si>
  <si>
    <t>AGR.06.000557</t>
  </si>
  <si>
    <t>Договор №ННГ32/20-в от 17.06.2020</t>
  </si>
  <si>
    <t>AGR.06.000574</t>
  </si>
  <si>
    <t>Договор №ННГ50/20-в от 19.08.2020</t>
  </si>
  <si>
    <t>AGR.06.000998</t>
  </si>
  <si>
    <t>Договор №ННГ18/23-в от 02.05.2023</t>
  </si>
  <si>
    <t>PRD.002.100022071_COM006001</t>
  </si>
  <si>
    <t>AGR.08.000834</t>
  </si>
  <si>
    <t>Счет № 380 от 12.09.2019</t>
  </si>
  <si>
    <t>PRD.002.100022072_COM001000</t>
  </si>
  <si>
    <t>AGR.01.000355</t>
  </si>
  <si>
    <t>0910-01//НФ02/19-88 от 01.10.2019</t>
  </si>
  <si>
    <t>PRD.002.100022077_COM011001</t>
  </si>
  <si>
    <t>AGR.15.002062</t>
  </si>
  <si>
    <t>Дополнительное соглашение № 1 от 01.10.2019 к договору рекул</t>
  </si>
  <si>
    <t>AGR.15.002063</t>
  </si>
  <si>
    <t>Доп соглашение № 1 от 01.10.2019 к договору рекультивации №</t>
  </si>
  <si>
    <t>AGR.15.002064</t>
  </si>
  <si>
    <t>ДС № 1 от 01.10.2019 к договору рекультивации № 643 от 30.06</t>
  </si>
  <si>
    <t>AGR.15.003547</t>
  </si>
  <si>
    <t>СЗ02/20-465 от 01.02.2020</t>
  </si>
  <si>
    <t>AGR.15.004027</t>
  </si>
  <si>
    <t>СЗ02/20-465 от 01.02.2020 ДС№1</t>
  </si>
  <si>
    <t>AGR.15.006321</t>
  </si>
  <si>
    <t>Соглашение СЗ02/22-261 от 04.05.2022</t>
  </si>
  <si>
    <t>AGR.15.007782</t>
  </si>
  <si>
    <t>Соглашение о возмещении по рекультивации СЗ02/23-441 от 25.0</t>
  </si>
  <si>
    <t>PRD.002.100022078_COM011001</t>
  </si>
  <si>
    <t>AGR.15.001894</t>
  </si>
  <si>
    <t>СЗ02/19-458 договор благотворительности</t>
  </si>
  <si>
    <t>AGR.15.001895</t>
  </si>
  <si>
    <t>договор благотворительности СЗ02/19-458 от 20.09.2019г.</t>
  </si>
  <si>
    <t>AGR.15.003196</t>
  </si>
  <si>
    <t>СЗ02/20-132 (Мы вместе! 2020)</t>
  </si>
  <si>
    <t>PRD.002.100022079_COM006001</t>
  </si>
  <si>
    <t>AGR.08.002940</t>
  </si>
  <si>
    <t>БРОА 02-01/1042/СИН.02.23-162</t>
  </si>
  <si>
    <t>PRD.002.100022080_COM004001</t>
  </si>
  <si>
    <t>AGR.06.000281</t>
  </si>
  <si>
    <t>Договор №ННГ99/19-в от 20.08.2019</t>
  </si>
  <si>
    <t>AGR.06.000384</t>
  </si>
  <si>
    <t>AGR.06.000390</t>
  </si>
  <si>
    <t>Договор №ННГ16/20-в от 06.03.2020</t>
  </si>
  <si>
    <t>AGR.06.000784</t>
  </si>
  <si>
    <t>Договор №ННГ65/21-в от 28.10.2021</t>
  </si>
  <si>
    <t>AGR.06.000795</t>
  </si>
  <si>
    <t>Договор №ННГ208/21-в от 14.12.2021</t>
  </si>
  <si>
    <t>PRD.002.100022080_COM009001</t>
  </si>
  <si>
    <t>AGR.13.000747</t>
  </si>
  <si>
    <t>Договор №СИБ 228/19-в от 10.12.2019</t>
  </si>
  <si>
    <t>AGR.13.001059</t>
  </si>
  <si>
    <t>Договор №СИБ96/20-в от 10.08.2020</t>
  </si>
  <si>
    <t>AGR.13.001503</t>
  </si>
  <si>
    <t>Договор №СИБ208/21-в от 14.12.2021</t>
  </si>
  <si>
    <t>PRD.002.100022082_COM001000</t>
  </si>
  <si>
    <t>AGR.01.000359</t>
  </si>
  <si>
    <t>Счет №262 от 26.09.2019</t>
  </si>
  <si>
    <t>AGR.01.000374</t>
  </si>
  <si>
    <t>Счет №277 от 03.10.2019</t>
  </si>
  <si>
    <t>AGR.01.000428</t>
  </si>
  <si>
    <t>Счет №300 от 08.11.2019</t>
  </si>
  <si>
    <t>AGR.01.000461</t>
  </si>
  <si>
    <t>Счет №324 от 26.11.2019</t>
  </si>
  <si>
    <t>AGR.01.000494</t>
  </si>
  <si>
    <t>Счет №340 от 12.12.2019</t>
  </si>
  <si>
    <t>AGR.01.000499</t>
  </si>
  <si>
    <t>Счет №351 от 24.12.2019</t>
  </si>
  <si>
    <t>AGR.01.000524</t>
  </si>
  <si>
    <t>Счет №11 от 21.01.2020</t>
  </si>
  <si>
    <t>AGR.01.000525</t>
  </si>
  <si>
    <t>Счет №13 от 21.01.2020</t>
  </si>
  <si>
    <t>AGR.01.000553</t>
  </si>
  <si>
    <t>Счет №26 от 10.02.2020</t>
  </si>
  <si>
    <t>AGR.01.000571</t>
  </si>
  <si>
    <t>Счет №35 от 17.02.2020</t>
  </si>
  <si>
    <t>AGR.01.000573</t>
  </si>
  <si>
    <t>Счет №42 от 26.02.2020</t>
  </si>
  <si>
    <t>AGR.01.000597</t>
  </si>
  <si>
    <t>Счет №49 от 05.03.2020</t>
  </si>
  <si>
    <t>AGR.01.000602</t>
  </si>
  <si>
    <t>Счет №109 от 01.09.2020</t>
  </si>
  <si>
    <t>AGR.01.000685</t>
  </si>
  <si>
    <t>150 от 03.12.2020</t>
  </si>
  <si>
    <t>AGR.01.000743</t>
  </si>
  <si>
    <t>6 от 04.02.2021</t>
  </si>
  <si>
    <t>AGR.01.000782</t>
  </si>
  <si>
    <t>16 от 01.03.2021</t>
  </si>
  <si>
    <t>AGR.01.000783</t>
  </si>
  <si>
    <t>21 от 15.03.2021</t>
  </si>
  <si>
    <t>AGR.01.000784</t>
  </si>
  <si>
    <t>27 от 19.03.2021</t>
  </si>
  <si>
    <t>AGR.01.000803</t>
  </si>
  <si>
    <t>35 от 19.04.2021</t>
  </si>
  <si>
    <t>AGR.01.000850</t>
  </si>
  <si>
    <t>71 от 08.06.2021</t>
  </si>
  <si>
    <t>AGR.01.000851</t>
  </si>
  <si>
    <t>78 от 17.06.2021</t>
  </si>
  <si>
    <t>AGR.01.000907</t>
  </si>
  <si>
    <t>99 от 10.08.2021</t>
  </si>
  <si>
    <t>AGR.01.000942</t>
  </si>
  <si>
    <t>117 от 08.09.2021</t>
  </si>
  <si>
    <t>AGR.01.000957</t>
  </si>
  <si>
    <t>123 от 17.09.2021</t>
  </si>
  <si>
    <t>AGR.01.001052</t>
  </si>
  <si>
    <t>152 от 03.11.2021</t>
  </si>
  <si>
    <t>AGR.01.001053</t>
  </si>
  <si>
    <t>163 от 23.11.2021</t>
  </si>
  <si>
    <t>AGR.01.001107</t>
  </si>
  <si>
    <t>183 от 20.12.2021</t>
  </si>
  <si>
    <t>AGR.01.001134</t>
  </si>
  <si>
    <t>10 от 31.01.2022</t>
  </si>
  <si>
    <t>AGR.01.001135</t>
  </si>
  <si>
    <t>5 от 20.01.2022</t>
  </si>
  <si>
    <t>AGR.01.001137</t>
  </si>
  <si>
    <t>3 от 17.01.2022</t>
  </si>
  <si>
    <t>AGR.01.001170</t>
  </si>
  <si>
    <t>28 от 10.03.2022</t>
  </si>
  <si>
    <t>AGR.01.001174</t>
  </si>
  <si>
    <t>26 от 04.03.2022</t>
  </si>
  <si>
    <t>AGR.01.001238</t>
  </si>
  <si>
    <t>45 от 06.04.2022</t>
  </si>
  <si>
    <t>AGR.01.001303</t>
  </si>
  <si>
    <t>67 от 25.05.2022</t>
  </si>
  <si>
    <t>AGR.01.001304</t>
  </si>
  <si>
    <t>Счет №65 от 23.05.2022</t>
  </si>
  <si>
    <t>AGR.01.001341</t>
  </si>
  <si>
    <t>77 от 22.06.2022</t>
  </si>
  <si>
    <t>AGR.01.001411</t>
  </si>
  <si>
    <t>73 от 12.06.2022</t>
  </si>
  <si>
    <t>AGR.01.001412</t>
  </si>
  <si>
    <t>88 от 01.07.2022</t>
  </si>
  <si>
    <t>PRD.002.100022083_COM001000</t>
  </si>
  <si>
    <t>AGR.01.000344</t>
  </si>
  <si>
    <t>С-435-202224 от 16.09.2019</t>
  </si>
  <si>
    <t>PRD.002.100022084_COM001000</t>
  </si>
  <si>
    <t>AGR.01.000352</t>
  </si>
  <si>
    <t>SLA-SIS-NEFTISA-2019 от 06.09.2019</t>
  </si>
  <si>
    <t>PRD.002.100022086_COM014002</t>
  </si>
  <si>
    <t>AGR.32.000146</t>
  </si>
  <si>
    <t>Договор № 2014/77-ДВР-1207/7 от 26.09.2014</t>
  </si>
  <si>
    <t>AGR.32.000445</t>
  </si>
  <si>
    <t>Договор № 7700026454 от 02.06.2023 г.</t>
  </si>
  <si>
    <t>AGR.32.000469</t>
  </si>
  <si>
    <t>Счет-оферта № 7700050183 от 20.09.2023 г.</t>
  </si>
  <si>
    <t>PRD.002.100022086_COM014003</t>
  </si>
  <si>
    <t>AGR.33.000041</t>
  </si>
  <si>
    <t>Договор № 2014/77-ДВР-1207/8 от 26.09.2014</t>
  </si>
  <si>
    <t>AGR.33.000044</t>
  </si>
  <si>
    <t>Договор № 00212652 от 24.08.2021 г.</t>
  </si>
  <si>
    <t>AGR.33.000180</t>
  </si>
  <si>
    <t>Счет-оферта № 7700026465 от 02.06.2023 г.</t>
  </si>
  <si>
    <t>PRD.002.100022086_COM014006</t>
  </si>
  <si>
    <t>AGR.31.000007</t>
  </si>
  <si>
    <t>Дог. "2014/77-ДВР-1207/10 от 26.09.2014г.</t>
  </si>
  <si>
    <t>AGR.31.000023</t>
  </si>
  <si>
    <t>СЧЕТ– ОФЕРТА № 7700026883 от 01 июня 2022 г.</t>
  </si>
  <si>
    <t>AGR.31.000029</t>
  </si>
  <si>
    <t>Счет-оферта № 7700026468 от 02.06.2023 г.</t>
  </si>
  <si>
    <t>AGR.31.000031</t>
  </si>
  <si>
    <t>Счет-оферта № 7700036536 от 20.07.2023 г.</t>
  </si>
  <si>
    <t>AGR.31.000034</t>
  </si>
  <si>
    <t>Счет-оферта № 7700050216 от 20.09.2023 г.</t>
  </si>
  <si>
    <t>PRD.002.100022086_COM015001</t>
  </si>
  <si>
    <t>AGR.39.000036</t>
  </si>
  <si>
    <t>080507/НС от 07.05.2008</t>
  </si>
  <si>
    <t>PRD.002.100022086_COM015002</t>
  </si>
  <si>
    <t>AGR.40.000012</t>
  </si>
  <si>
    <t>080507/РО от 07.05.2008</t>
  </si>
  <si>
    <t>PRD.002.100022092_COM007001</t>
  </si>
  <si>
    <t>AGR.09.000554</t>
  </si>
  <si>
    <t>УНС02/19-208 от 23.09.2019</t>
  </si>
  <si>
    <t>PRD.002.100022093_COM007001</t>
  </si>
  <si>
    <t>AGR.09.000558</t>
  </si>
  <si>
    <t>УНС02/19-209 от 30.09.2019</t>
  </si>
  <si>
    <t>PRD.002.100022095_COM011001</t>
  </si>
  <si>
    <t>AGR.15.002006</t>
  </si>
  <si>
    <t>№Д-1909/014 / СЗ02/19-465 от 05.09.19г.</t>
  </si>
  <si>
    <t>PRD.002.100022096_COM010001</t>
  </si>
  <si>
    <t>AGR.14.000167</t>
  </si>
  <si>
    <t>Договор №НГПТ21/08-2019 от 21.08.2019</t>
  </si>
  <si>
    <t>PRD.002.100022097_COM011001</t>
  </si>
  <si>
    <t>AGR.15.001881</t>
  </si>
  <si>
    <t>СЗ02/19-427 от 11.09.2019</t>
  </si>
  <si>
    <t>AGR.15.001882</t>
  </si>
  <si>
    <t>СЗ02/19-400 от 30.08.2019</t>
  </si>
  <si>
    <t>PRD.002.100022098_COM011001</t>
  </si>
  <si>
    <t>AGR.15.001871</t>
  </si>
  <si>
    <t>СЗ02/19-440 от 18.09.2019г.</t>
  </si>
  <si>
    <t>AGR.15.003200</t>
  </si>
  <si>
    <t>СЗ02/20-135 (Мы вместе! 2020)</t>
  </si>
  <si>
    <t>AGR.15.004035</t>
  </si>
  <si>
    <t>СЗ02/21-124 от 23.03.2021</t>
  </si>
  <si>
    <t>AGR.15.004311</t>
  </si>
  <si>
    <t>AGR.15.005753</t>
  </si>
  <si>
    <t>СЗ02/22-68 от 15.02.2022</t>
  </si>
  <si>
    <t>AGR.15.006733</t>
  </si>
  <si>
    <t>AGR.15.007993</t>
  </si>
  <si>
    <t>СЗ02/23-619 от 20.12.2023</t>
  </si>
  <si>
    <t>PRD.002.100022101_COM001000</t>
  </si>
  <si>
    <t>AGR.01.000351</t>
  </si>
  <si>
    <t>CNС150-D-С3-17 от 23.09.2019</t>
  </si>
  <si>
    <t>PRD.002.100022107_COM009001</t>
  </si>
  <si>
    <t>AGR.13.000636</t>
  </si>
  <si>
    <t>Договор № СИБ156/19-в</t>
  </si>
  <si>
    <t>PRD.002.100022108_COM011001</t>
  </si>
  <si>
    <t>AGR.15.001903</t>
  </si>
  <si>
    <t>20207-08-19/Ю-УР/СЗ02/19-420 от 10.09.2019</t>
  </si>
  <si>
    <t>PRD.002.100022109_COM011001</t>
  </si>
  <si>
    <t>AGR.15.001884</t>
  </si>
  <si>
    <t>СЗ02/19-208/39-01-19 от 18.06.2019г.</t>
  </si>
  <si>
    <t>AGR.15.002007</t>
  </si>
  <si>
    <t>СЗ02/19-513 от 17.10.2019 г.</t>
  </si>
  <si>
    <t>AGR.15.002684</t>
  </si>
  <si>
    <t>СЗ02/20-137 от 17.03.2020 г.</t>
  </si>
  <si>
    <t>AGR.15.002900</t>
  </si>
  <si>
    <t>СЗ02/20-236/52-01-20 от 22.05.2020</t>
  </si>
  <si>
    <t>AGR.15.002977</t>
  </si>
  <si>
    <t>СЗ02/20-218 от 12.05.2020</t>
  </si>
  <si>
    <t>AGR.15.003315</t>
  </si>
  <si>
    <t>СЗ02/20-398//100-01-20 от 01.09.2020</t>
  </si>
  <si>
    <t>AGR.15.003465</t>
  </si>
  <si>
    <t>СЗ02/20-121 от 16.03.2020</t>
  </si>
  <si>
    <t>AGR.15.004825</t>
  </si>
  <si>
    <t>СЗ02/21-422 от 26.06.2021</t>
  </si>
  <si>
    <t>AGR.15.006926</t>
  </si>
  <si>
    <t>СЗ02/22-790//88-01-22 от 29.12.2022</t>
  </si>
  <si>
    <t>PRD.002.100022110_COM005001</t>
  </si>
  <si>
    <t>AGR.07.000597</t>
  </si>
  <si>
    <t>Дог КН06/19-258 от 24.09.19</t>
  </si>
  <si>
    <t>AGR.07.001126</t>
  </si>
  <si>
    <t>Дог 698//КН06/20-172 от 24.09.20</t>
  </si>
  <si>
    <t>AGR.07.001444</t>
  </si>
  <si>
    <t>Дог 13371//КН06/21-177 от 30.08.21</t>
  </si>
  <si>
    <t>AGR.07.001765</t>
  </si>
  <si>
    <t>Дог 14138//КН02/22-202 от 09.09.22</t>
  </si>
  <si>
    <t>AGR.07.002099</t>
  </si>
  <si>
    <t>14138//КН02/22-202 от 09.09.2022г.</t>
  </si>
  <si>
    <t>AGR.07.002155</t>
  </si>
  <si>
    <t>Договор № 14138//КН02/22-202 от 09.09.22</t>
  </si>
  <si>
    <t>PRD.002.100022110_COM007001</t>
  </si>
  <si>
    <t>AGR.09.001470</t>
  </si>
  <si>
    <t>УНС02/22-157 от 10.08.2022</t>
  </si>
  <si>
    <t>AGR.09.001777</t>
  </si>
  <si>
    <t>УНС02/23-101 от 01.08.2023</t>
  </si>
  <si>
    <t>PRD.002.100022110_COM011001</t>
  </si>
  <si>
    <t>AGR.15.008008</t>
  </si>
  <si>
    <t>СЗ02/23-534//П14886 от 10.10.2023</t>
  </si>
  <si>
    <t>PRD.002.100022111_COM002019</t>
  </si>
  <si>
    <t>AGR.03.000010</t>
  </si>
  <si>
    <t>договор поставки № Д02611900</t>
  </si>
  <si>
    <t>PRD.002.100022119_COM006001</t>
  </si>
  <si>
    <t>AGR.08.000889</t>
  </si>
  <si>
    <t>СИН.02.19-310 от 25.09.2019 г.</t>
  </si>
  <si>
    <t>PRD.002.100022123_COM014001</t>
  </si>
  <si>
    <t>AGR.30.000653</t>
  </si>
  <si>
    <t>дог.№У-532-20 от 07.09.2020</t>
  </si>
  <si>
    <t>PRD.002.100022127_COM011001</t>
  </si>
  <si>
    <t>AGR.15.002046</t>
  </si>
  <si>
    <t>СЗ02/19-507 от 14.10.2019г.</t>
  </si>
  <si>
    <t>AGR.15.003424</t>
  </si>
  <si>
    <t>СЗ02/20-442 от 05.11.2020</t>
  </si>
  <si>
    <t>PRD.002.100022128_COM009001</t>
  </si>
  <si>
    <t>AGR.13.000655</t>
  </si>
  <si>
    <t>Договор № СИБ140/19-в от 12.08.2019</t>
  </si>
  <si>
    <t>PRD.002.100022130_COM007001</t>
  </si>
  <si>
    <t>AGR.09.000566</t>
  </si>
  <si>
    <t>УНС02/19-213 от 24.09.2019</t>
  </si>
  <si>
    <t>AGR.09.000716</t>
  </si>
  <si>
    <t>УНС02/20-12 от 04.02.2020</t>
  </si>
  <si>
    <t>PRD.002.100022133_COM001000</t>
  </si>
  <si>
    <t>AGR.01.000388</t>
  </si>
  <si>
    <t>PRD.002.100022134_COM004001</t>
  </si>
  <si>
    <t>AGR.06.000799</t>
  </si>
  <si>
    <t>Договор №ННГ106/21-в от 01.12.2021</t>
  </si>
  <si>
    <t>AGR.06.000933</t>
  </si>
  <si>
    <t>Договор №ННГ56/22-в от 29.11.2022</t>
  </si>
  <si>
    <t>PRD.002.100022134_COM011001</t>
  </si>
  <si>
    <t>AGR.15.005145</t>
  </si>
  <si>
    <t>Договор №СЗ02/21-280 от 21.05.2021</t>
  </si>
  <si>
    <t>PRD.002.100022134_COM011002</t>
  </si>
  <si>
    <t>AGR.16.000001</t>
  </si>
  <si>
    <t>Дог №03-19-ГК от 26.04.2019 - ППЭ Бородинского</t>
  </si>
  <si>
    <t>AGR.16.000006</t>
  </si>
  <si>
    <t>ДС1 от 12.11.2019 к Дог №03-1-ГК от 26.04.2019 с ООО Геогру</t>
  </si>
  <si>
    <t>AGR.16.000008</t>
  </si>
  <si>
    <t>Дог №04-19-ГК/ГК02/19-1 от 01.08.2019 - Модель</t>
  </si>
  <si>
    <t>PRD.002.100022134_COM015001</t>
  </si>
  <si>
    <t>AGR.39.000013</t>
  </si>
  <si>
    <t>НС02/22-21 от 18.07.2022</t>
  </si>
  <si>
    <t>AGR.39.000014</t>
  </si>
  <si>
    <t>НС02/22-22 от 18.07.2022</t>
  </si>
  <si>
    <t>PRD.002.100022134_COM015002</t>
  </si>
  <si>
    <t>AGR.40.000006</t>
  </si>
  <si>
    <t>РО02/22-7 от 18.07.2022</t>
  </si>
  <si>
    <t>AGR.40.000026</t>
  </si>
  <si>
    <t>РО02/23-5 от 21.11.2023</t>
  </si>
  <si>
    <t>PRD.002.100022135_COM006001</t>
  </si>
  <si>
    <t>AGR.08.000868</t>
  </si>
  <si>
    <t>СИН.04.18-64 от 17.12.2018г</t>
  </si>
  <si>
    <t>PRD.002.100022137_COM005001</t>
  </si>
  <si>
    <t>AGR.07.000596</t>
  </si>
  <si>
    <t>Дог.№ КН05/19-236 от 23.08.19</t>
  </si>
  <si>
    <t>AGR.07.001165</t>
  </si>
  <si>
    <t>Дог.№ КН05/22-190 от 01.10.2022</t>
  </si>
  <si>
    <t>AGR.07.001202</t>
  </si>
  <si>
    <t>Дог.№ КН05/20-204 от 25.11.2020</t>
  </si>
  <si>
    <t>AGR.07.001367</t>
  </si>
  <si>
    <t>КН05/21-120 от 15.05.2021</t>
  </si>
  <si>
    <t>AGR.07.001464</t>
  </si>
  <si>
    <t>КН05/21-189 от 15.10.2021</t>
  </si>
  <si>
    <t>AGR.07.001494</t>
  </si>
  <si>
    <t>КН05/21-145 от 01.07.2021</t>
  </si>
  <si>
    <t>AGR.07.001770</t>
  </si>
  <si>
    <t>КН05/22-179 от 15.08.2022</t>
  </si>
  <si>
    <t>AGR.07.002004</t>
  </si>
  <si>
    <t>КН05/23-96 от 15.06.2023</t>
  </si>
  <si>
    <t>PRD.002.100022140_COM001000</t>
  </si>
  <si>
    <t>AGR.01.000366</t>
  </si>
  <si>
    <t>ПР-155/19//НФ02/19-92 от 14.10.2019</t>
  </si>
  <si>
    <t>PRD.002.100022141_COM011001</t>
  </si>
  <si>
    <t>AGR.15.002134</t>
  </si>
  <si>
    <t>№СЗ02/19-391 от 26.08.2019</t>
  </si>
  <si>
    <t>PRD.002.100022143_COM011001</t>
  </si>
  <si>
    <t>AGR.15.001923</t>
  </si>
  <si>
    <t>AGR.15.001924</t>
  </si>
  <si>
    <t>AGR.15.003637</t>
  </si>
  <si>
    <t>ДС1 к дог.№03/19/СЗ02/19-164 от 22.03.2019</t>
  </si>
  <si>
    <t>AGR.15.003801</t>
  </si>
  <si>
    <t>03/19/СЗ02/19-164 от 22.03.2019 ДС №2</t>
  </si>
  <si>
    <t>AGR.15.003802</t>
  </si>
  <si>
    <t>№03/19/СЗ02/19-164 от 22.03.2019 ДС №2</t>
  </si>
  <si>
    <t>AGR.15.007797</t>
  </si>
  <si>
    <t>СЗ02/23-444//12/23 от 25.09.2023</t>
  </si>
  <si>
    <t>PRD.002.100022144_COM007001</t>
  </si>
  <si>
    <t>AGR.09.000585</t>
  </si>
  <si>
    <t>ЦП00003107 от 04.10.2019</t>
  </si>
  <si>
    <t>PRD.002.100022152_COM006001</t>
  </si>
  <si>
    <t>AGR.08.000874</t>
  </si>
  <si>
    <t>Счет №1023 от 24.09.19</t>
  </si>
  <si>
    <t>AGR.08.000876</t>
  </si>
  <si>
    <t>Счет №1098 от 04.10.2019г.</t>
  </si>
  <si>
    <t>PRD.002.100022153_COM011001</t>
  </si>
  <si>
    <t>AGR.15.002035</t>
  </si>
  <si>
    <t>1930-007308/6230005414/СЗ02/19-403 от 02.09.2019г.</t>
  </si>
  <si>
    <t>AGR.15.002036</t>
  </si>
  <si>
    <t>1930-007307/6230005413/СЗ02/19-402 от 02.09.2019г.</t>
  </si>
  <si>
    <t>AGR.15.002759</t>
  </si>
  <si>
    <t>AGR.15.003164</t>
  </si>
  <si>
    <t>2030-005654/СЗ02/20-328 от 20.08.2020</t>
  </si>
  <si>
    <t>AGR.15.003536</t>
  </si>
  <si>
    <t>2030-009820 от 15.12.2020/СЗ02/20-504 от 16.12.2020</t>
  </si>
  <si>
    <t>AGR.15.003592</t>
  </si>
  <si>
    <t>AGR.15.003737</t>
  </si>
  <si>
    <t>2130-000473 от 26.01.2021/СЗ02/21-6 от 15.01.2021</t>
  </si>
  <si>
    <t>AGR.15.003789</t>
  </si>
  <si>
    <t>2130-000783 от 04.02.2021/СЗ02/21-38</t>
  </si>
  <si>
    <t>AGR.15.003790</t>
  </si>
  <si>
    <t>2130-000782 от 04.02.2021/СЗ02/21-39</t>
  </si>
  <si>
    <t>AGR.15.004118</t>
  </si>
  <si>
    <t>2130-001576 от 10.03.2021/СЗ02/21-133 от 22.03.2021</t>
  </si>
  <si>
    <t>AGR.15.004491</t>
  </si>
  <si>
    <t>2130-003973/СЗ02/21-259 от 11.05.2021</t>
  </si>
  <si>
    <t>AGR.15.004560</t>
  </si>
  <si>
    <t>2130-004493/СЗ02/21-356 от 16.06.2021</t>
  </si>
  <si>
    <t>AGR.15.004932</t>
  </si>
  <si>
    <t>2130-005227/СЗ02/21-461 от 21.07.2021</t>
  </si>
  <si>
    <t>AGR.15.004953</t>
  </si>
  <si>
    <t>2130-004877 от 13.09.2021г/СЗ02/21-516 от 15.09.2021</t>
  </si>
  <si>
    <t>AGR.15.004977</t>
  </si>
  <si>
    <t>2130-006652 от 20.09.2021/СЗ02/21-529 от 30.09.2021</t>
  </si>
  <si>
    <t>AGR.15.005104</t>
  </si>
  <si>
    <t>2130-006126/СЗ02/21-521 от 25.08.2021</t>
  </si>
  <si>
    <t>AGR.15.005680</t>
  </si>
  <si>
    <t>2230-000889//СЗ02/22-94 от 11.02.2022</t>
  </si>
  <si>
    <t>AGR.15.006158</t>
  </si>
  <si>
    <t>2230-003008//СЗ02/22-333 от 11.05.2022</t>
  </si>
  <si>
    <t>AGR.15.006198</t>
  </si>
  <si>
    <t>СЗ02/22-362//2230-004470 от 23.06.2022</t>
  </si>
  <si>
    <t>AGR.15.006391</t>
  </si>
  <si>
    <t>СЗ02/22-460//2230-005794 от 11.08.2022</t>
  </si>
  <si>
    <t>AGR.15.006402</t>
  </si>
  <si>
    <t>СЗ02/22-472//2230-006039 от 15.08.2022</t>
  </si>
  <si>
    <t>AGR.15.006454</t>
  </si>
  <si>
    <t>СЗ02/22-504//2230-006309 от 05.09.2022</t>
  </si>
  <si>
    <t>AGR.15.006641</t>
  </si>
  <si>
    <t>СЗ02/22-585//2230-007308 от 13.10.2022</t>
  </si>
  <si>
    <t>AGR.15.006986</t>
  </si>
  <si>
    <t>СЗ02/23-9//2330-000160 от 23.01.2023</t>
  </si>
  <si>
    <t>AGR.15.008068</t>
  </si>
  <si>
    <t>СЗ02/23-666//2330-009141 от 06.12.2023</t>
  </si>
  <si>
    <t>PRD.002.100022162_COM001000</t>
  </si>
  <si>
    <t>AGR.01.000379</t>
  </si>
  <si>
    <t>НФ02/19-99 от 14.10.2019</t>
  </si>
  <si>
    <t>PRD.002.100022162_COM011001</t>
  </si>
  <si>
    <t>AGR.15.002155</t>
  </si>
  <si>
    <t>СЗ02/19-567 от 19.11.2019 г.</t>
  </si>
  <si>
    <t>PRD.002.100022165_COM005001</t>
  </si>
  <si>
    <t>AGR.07.000605</t>
  </si>
  <si>
    <t>Дог №КН05/19-264 от 01.10.2019</t>
  </si>
  <si>
    <t>AGR.07.000618</t>
  </si>
  <si>
    <t>Дог №КН05/19-267 от 08.10.2019</t>
  </si>
  <si>
    <t>AGR.07.001201</t>
  </si>
  <si>
    <t>КН06/20-133 от 07.07.2020</t>
  </si>
  <si>
    <t>AGR.07.001386</t>
  </si>
  <si>
    <t>КН06/21-118 от 17.05.2021</t>
  </si>
  <si>
    <t>AGR.07.001463</t>
  </si>
  <si>
    <t>КН05/21-191 от 11.10.2021</t>
  </si>
  <si>
    <t>AGR.07.001492</t>
  </si>
  <si>
    <t>КН05/21-179 от 06.09.2021</t>
  </si>
  <si>
    <t>AGR.07.001746</t>
  </si>
  <si>
    <t>КН05/22-107 от 01.04.2022</t>
  </si>
  <si>
    <t>AGR.07.001747</t>
  </si>
  <si>
    <t>КН05/22-150 от 24.06.2022</t>
  </si>
  <si>
    <t>AGR.07.001750</t>
  </si>
  <si>
    <t>КН05/22-141 от 18.05.2022</t>
  </si>
  <si>
    <t>PRD.002.100022165_COM014001</t>
  </si>
  <si>
    <t>AGR.30.000956</t>
  </si>
  <si>
    <t>Договор № НО-172/2022/ИП/01/2022 от 25.08.2022</t>
  </si>
  <si>
    <t>PRD.002.100022165_COM014004</t>
  </si>
  <si>
    <t>AGR.35.000030</t>
  </si>
  <si>
    <t>Договор от 30.01.2020</t>
  </si>
  <si>
    <t>PRD.002.100022166_COM005001</t>
  </si>
  <si>
    <t>AGR.07.000671</t>
  </si>
  <si>
    <t>Дог №29.2.2-15-3/2306 от 01.01.2016</t>
  </si>
  <si>
    <t>AGR.07.000675</t>
  </si>
  <si>
    <t>AGR.07.000735</t>
  </si>
  <si>
    <t>Дог №29.2.2-15-2/1705 от 17.05.2016</t>
  </si>
  <si>
    <t>AGR.07.001462</t>
  </si>
  <si>
    <t>29.2.3-15-6/104 от 03.10.2014</t>
  </si>
  <si>
    <t>AGR.07.001518</t>
  </si>
  <si>
    <t>1163260 от 28.12.2021</t>
  </si>
  <si>
    <t>AGR.07.001652</t>
  </si>
  <si>
    <t>11200195 от 01.07.2021</t>
  </si>
  <si>
    <t>PRD.002.100022166_COM010001</t>
  </si>
  <si>
    <t>AGR.14.000176</t>
  </si>
  <si>
    <t>договор купли-продажи 5.5.1.2-20-5/503 от 21.09.2019</t>
  </si>
  <si>
    <t>AGR.14.000299</t>
  </si>
  <si>
    <t>Договор на оказание услуг блока почтового бизнеса 29.2.2-15-</t>
  </si>
  <si>
    <t>PRD.002.100022167_COM005001</t>
  </si>
  <si>
    <t>AGR.07.000636</t>
  </si>
  <si>
    <t>Сублицензионный дог №200560 от 01.11.2019</t>
  </si>
  <si>
    <t>AGR.07.000637</t>
  </si>
  <si>
    <t>Дог №КН06/19-277 от 06.11.2019</t>
  </si>
  <si>
    <t>PRD.002.100022167_COM010001</t>
  </si>
  <si>
    <t>AGR.14.000184</t>
  </si>
  <si>
    <t>Счет-оферта №200515 от 29.10.2019</t>
  </si>
  <si>
    <t>PRD.002.100022167_COM011001</t>
  </si>
  <si>
    <t>AGR.15.001981</t>
  </si>
  <si>
    <t>счет № 200299 от 07.10.2019г.</t>
  </si>
  <si>
    <t>PRD.002.100022168_COM011001</t>
  </si>
  <si>
    <t>AGR.15.001973</t>
  </si>
  <si>
    <t>счёт № 60 от 11.10.19 г.</t>
  </si>
  <si>
    <t>PRD.002.100022169_COM009001</t>
  </si>
  <si>
    <t>AGR.13.000661</t>
  </si>
  <si>
    <t>Уведомление об уступке права требования Исх.№4/333-5 от 16.0</t>
  </si>
  <si>
    <t>PRD.002.100022170_COM011001</t>
  </si>
  <si>
    <t>AGR.15.001974</t>
  </si>
  <si>
    <t>счёт № 000224 от 07.10.2019 г.</t>
  </si>
  <si>
    <t>AGR.15.001975</t>
  </si>
  <si>
    <t>счёт № 000225 от 07.10.2019 г.</t>
  </si>
  <si>
    <t>PRD.002.100022171_COM011001</t>
  </si>
  <si>
    <t>AGR.15.001976</t>
  </si>
  <si>
    <t>Счет № 39 от 14.10.2019г.</t>
  </si>
  <si>
    <t>PRD.002.100022172_COM011001</t>
  </si>
  <si>
    <t>AGR.15.002106</t>
  </si>
  <si>
    <t>СЗ02/19-537 от 18.09.2019</t>
  </si>
  <si>
    <t>AGR.15.002109</t>
  </si>
  <si>
    <t>СЗ02/19-548 от 18.09.2019</t>
  </si>
  <si>
    <t>AGR.15.003612</t>
  </si>
  <si>
    <t>СЗ02/20-525 от 01.04.2020</t>
  </si>
  <si>
    <t>AGR.15.004023</t>
  </si>
  <si>
    <t>СЗ02/20-525 от 01.04.2020 ДС№1</t>
  </si>
  <si>
    <t>AGR.15.004848</t>
  </si>
  <si>
    <t>СЗ02/19-537 от 18.09.2019 г. ДС№2</t>
  </si>
  <si>
    <t>AGR.15.004880</t>
  </si>
  <si>
    <t>СЗ02/21-438 от 01.07.2021 г.</t>
  </si>
  <si>
    <t>AGR.15.005111</t>
  </si>
  <si>
    <t>СЗ02/19-548 от 18.09.2019 ДС №2</t>
  </si>
  <si>
    <t>AGR.15.005117</t>
  </si>
  <si>
    <t>Соглашение №СЗ02/21-508 от 15.09.2021 г.</t>
  </si>
  <si>
    <t>AGR.15.005377</t>
  </si>
  <si>
    <t>Соглашение №СЗ02/21-595 от 26.10.2021</t>
  </si>
  <si>
    <t>AGR.15.007308</t>
  </si>
  <si>
    <t>Соглашение о возмещении по рекультивации СЗ02/23-197 от 20.0</t>
  </si>
  <si>
    <t>AGR.15.008170</t>
  </si>
  <si>
    <t>Соглашение о возмещении по рекультивации СЗ02/23-439 от 25.0</t>
  </si>
  <si>
    <t>PRD.002.100022173_COM011001</t>
  </si>
  <si>
    <t>AGR.15.001977</t>
  </si>
  <si>
    <t>Счет № 26932 от 02.10.2019г.</t>
  </si>
  <si>
    <t>AGR.15.002710</t>
  </si>
  <si>
    <t>СЗ02/20-88 от 21.02.2020</t>
  </si>
  <si>
    <t>AGR.15.004057</t>
  </si>
  <si>
    <t>Счет № 9905 от 2 апреля 2021</t>
  </si>
  <si>
    <t>AGR.15.004495</t>
  </si>
  <si>
    <t>AGR.15.005816</t>
  </si>
  <si>
    <t>СЗ02/22-140//1603ЛГ-01С от 16.03.2022</t>
  </si>
  <si>
    <t>AGR.15.007987</t>
  </si>
  <si>
    <t>СЗ02/23-632 от 21.11.2023</t>
  </si>
  <si>
    <t>AGR.15.008163</t>
  </si>
  <si>
    <t>Счет № УФ-27 от 15.01.2024</t>
  </si>
  <si>
    <t>PRD.002.100022174_COM011001</t>
  </si>
  <si>
    <t>AGR.15.001979</t>
  </si>
  <si>
    <t>PRD.002.100022176_COM006001</t>
  </si>
  <si>
    <t>AGR.08.000981</t>
  </si>
  <si>
    <t>№СИН.02.19-332 от 21.10.2019г.</t>
  </si>
  <si>
    <t>PRD.002.100022177_COM006001</t>
  </si>
  <si>
    <t>AGR.08.000916</t>
  </si>
  <si>
    <t>Договор №СИН.02.19-335 от 22.10.2019г.</t>
  </si>
  <si>
    <t>PRD.002.100022181_COM007001</t>
  </si>
  <si>
    <t>AGR.09.001241</t>
  </si>
  <si>
    <t>УНС02/21-149 от 01.11.2021</t>
  </si>
  <si>
    <t>AGR.09.001254</t>
  </si>
  <si>
    <t>УНС02/21-159 от 12.11.2021</t>
  </si>
  <si>
    <t>AGR.09.001265</t>
  </si>
  <si>
    <t>УНС02/21-171 от 15.12.2021</t>
  </si>
  <si>
    <t>AGR.09.001619</t>
  </si>
  <si>
    <t>УНС02/22-202 от 18.10.2022</t>
  </si>
  <si>
    <t>PRD.002.100022181_COM014001</t>
  </si>
  <si>
    <t>AGR.30.000638</t>
  </si>
  <si>
    <t>Счет 063/00000010854 от 15.12.020 г</t>
  </si>
  <si>
    <t>AGR.30.000639</t>
  </si>
  <si>
    <t>Договор №063/010621/019 от 01.06.2021</t>
  </si>
  <si>
    <t>AGR.30.000640</t>
  </si>
  <si>
    <t>Договор 063/281021/011 от 28.10.2021</t>
  </si>
  <si>
    <t>AGR.30.000757</t>
  </si>
  <si>
    <t>Договор 063/280322/013 от 28.03.2022</t>
  </si>
  <si>
    <t>AGR.30.001188</t>
  </si>
  <si>
    <t>063/240323/007 от 18.04.2023</t>
  </si>
  <si>
    <t>AGR.30.001189</t>
  </si>
  <si>
    <t>063/240323/021 от 18.04.2023</t>
  </si>
  <si>
    <t>PRD.002.100022182_COM006001</t>
  </si>
  <si>
    <t>AGR.08.000882</t>
  </si>
  <si>
    <t>№ 64//СИН.02.19-334 от 21.10.2019г</t>
  </si>
  <si>
    <t>AGR.08.000971</t>
  </si>
  <si>
    <t>№ 81//СИН.02.19-441 от 10.12.2019г.</t>
  </si>
  <si>
    <t>PRD.002.100022183_COM006001</t>
  </si>
  <si>
    <t>AGR.08.001026</t>
  </si>
  <si>
    <t>СИН.02.19-442 от 20.12.2019</t>
  </si>
  <si>
    <t>AGR.08.002125</t>
  </si>
  <si>
    <t>СИН.02.22-282 от 06.10.2022г</t>
  </si>
  <si>
    <t>PRD.002.100022184_COM004001</t>
  </si>
  <si>
    <t>AGR.06.000293</t>
  </si>
  <si>
    <t>Договор ННГ102/19-в от 06.09.2019</t>
  </si>
  <si>
    <t>PRD.002.100022185_COM006001</t>
  </si>
  <si>
    <t>AGR.08.001019</t>
  </si>
  <si>
    <t>СМ- СИН.02.19-382/СМ-1787 от 13.11.2019г</t>
  </si>
  <si>
    <t>PRD.002.100022186_COM001000</t>
  </si>
  <si>
    <t>AGR.01.000386</t>
  </si>
  <si>
    <t>Счет №244 от 18.10.2019</t>
  </si>
  <si>
    <t>AGR.01.000504</t>
  </si>
  <si>
    <t>Счет №387 от 27.08.2020</t>
  </si>
  <si>
    <t>AGR.01.000598</t>
  </si>
  <si>
    <t>Счет №119 от 19.03.2020</t>
  </si>
  <si>
    <t>AGR.01.000604</t>
  </si>
  <si>
    <t>Счет №142 от 06.04.2020</t>
  </si>
  <si>
    <t>PRD.002.100022187_COM001000</t>
  </si>
  <si>
    <t>AGR.01.000390</t>
  </si>
  <si>
    <t>14562 от 29.10.2019</t>
  </si>
  <si>
    <t>AGR.01.000391</t>
  </si>
  <si>
    <t>14566 от 29.10.2019</t>
  </si>
  <si>
    <t>AGR.01.001992</t>
  </si>
  <si>
    <t>7451 от 17.11.2023</t>
  </si>
  <si>
    <t>AGR.01.002001</t>
  </si>
  <si>
    <t>НФ02/23-136 от 13.11.2023</t>
  </si>
  <si>
    <t>PRD.002.100022189_COM005001</t>
  </si>
  <si>
    <t>AGR.07.000614</t>
  </si>
  <si>
    <t>Договор №КН02/19-129 от 04.03.19</t>
  </si>
  <si>
    <t>AGR.07.000826</t>
  </si>
  <si>
    <t>Договор №КН02/20-26 от 15.01.2020 г.</t>
  </si>
  <si>
    <t>PRD.002.100022190_COM005001</t>
  </si>
  <si>
    <t>AGR.07.000617</t>
  </si>
  <si>
    <t>Дог №КН02/19-262 от 26.09.2019</t>
  </si>
  <si>
    <t>AGR.07.001219</t>
  </si>
  <si>
    <t>Дог №КН02/20-58 от 01.01.2020</t>
  </si>
  <si>
    <t>PRD.002.100022193_COM001000</t>
  </si>
  <si>
    <t>AGR.01.000394</t>
  </si>
  <si>
    <t>НФ02/19-41 от 23.10.2019</t>
  </si>
  <si>
    <t>AGR.01.000395</t>
  </si>
  <si>
    <t>НФ02/19-104 от 28.10.2019</t>
  </si>
  <si>
    <t>PRD.002.100022199_COM011001</t>
  </si>
  <si>
    <t>AGR.15.002093</t>
  </si>
  <si>
    <t>СЗ02/19-539 от 01.10.2019</t>
  </si>
  <si>
    <t>AGR.15.002366</t>
  </si>
  <si>
    <t>СЗ02/20-7 от 01.01.2020г.</t>
  </si>
  <si>
    <t>PRD.002.100022200_COM001000</t>
  </si>
  <si>
    <t>AGR.01.000418</t>
  </si>
  <si>
    <t>НФ01/19-14 от 31.10.2019</t>
  </si>
  <si>
    <t>PRD.002.100022202_COM001000</t>
  </si>
  <si>
    <t>AGR.01.001761</t>
  </si>
  <si>
    <t>НФ02/23-49 от 01.06.2023</t>
  </si>
  <si>
    <t>PRD.002.100022205_COM006001</t>
  </si>
  <si>
    <t>AGR.08.000900</t>
  </si>
  <si>
    <t>Счет №ГР-ННС399 от 31.10.2019г.</t>
  </si>
  <si>
    <t>PRD.002.100022206_COM006001</t>
  </si>
  <si>
    <t>AGR.08.000917</t>
  </si>
  <si>
    <t>Договор №СИН.02.19-348 от 28.10.19</t>
  </si>
  <si>
    <t>PRD.002.100022208_COM001000</t>
  </si>
  <si>
    <t>AGR.01.000405</t>
  </si>
  <si>
    <t>НФ01/19-15 от 29.10.2019</t>
  </si>
  <si>
    <t>AGR.01.001002</t>
  </si>
  <si>
    <t>НФ01/21-27 от 22.10.2021</t>
  </si>
  <si>
    <t>PRD.002.100022208_COM011001</t>
  </si>
  <si>
    <t>AGR.15.002102</t>
  </si>
  <si>
    <t>Дог.№НФ01/19-15 от 29.10.2019г.(доп.25)</t>
  </si>
  <si>
    <t>AGR.15.005156</t>
  </si>
  <si>
    <t>Дог.№НФ01/21-27 от 22.10.2021г.(доп.49/4)</t>
  </si>
  <si>
    <t>AGR.15.005466</t>
  </si>
  <si>
    <t>Дог.№НФ01/21-27 от 22.10.2021г.(доп.50/6)</t>
  </si>
  <si>
    <t>AGR.15.005608</t>
  </si>
  <si>
    <t>Дог.№НФ01/21-27 от 22.10.2021г.(доп.51/6)</t>
  </si>
  <si>
    <t>AGR.15.005752</t>
  </si>
  <si>
    <t>Дог.№НФ01/21-27 от 22.10.2021г.(доп.52/6)</t>
  </si>
  <si>
    <t>AGR.15.005885</t>
  </si>
  <si>
    <t>Дог.№НФ01/21-27 от 22.10.2021г.(доп.53/6)</t>
  </si>
  <si>
    <t>AGR.15.006014</t>
  </si>
  <si>
    <t>Дог.№НФ01/21-27 от 22.10.2021г.(доп.54/3)</t>
  </si>
  <si>
    <t>AGR.15.006117</t>
  </si>
  <si>
    <t>Дог.№НФ01/21-27 от 22.10.2021г.(доп.55/3)</t>
  </si>
  <si>
    <t>PRD.002.100022209_COM007001</t>
  </si>
  <si>
    <t>AGR.09.000586</t>
  </si>
  <si>
    <t>УНС02/19-219 от 10.10.2019</t>
  </si>
  <si>
    <t>PRD.002.100022211_COM001000</t>
  </si>
  <si>
    <t>AGR.01.000406</t>
  </si>
  <si>
    <t>Счет №19-89 от 16.10.2019</t>
  </si>
  <si>
    <t>AGR.01.000407</t>
  </si>
  <si>
    <t>101/10/19//НФ02/19-108 от 28.10.2019</t>
  </si>
  <si>
    <t>PRD.002.100022214_COM007001</t>
  </si>
  <si>
    <t>AGR.09.000601</t>
  </si>
  <si>
    <t>УНС02/19-239 от 01.11.2019</t>
  </si>
  <si>
    <t>PRD.002.100022215_COM006001</t>
  </si>
  <si>
    <t>AGR.08.000901</t>
  </si>
  <si>
    <t>Счет №47 от 31.10.2019г.</t>
  </si>
  <si>
    <t>AGR.08.000902</t>
  </si>
  <si>
    <t>Счет №47 от 31.10.2019г</t>
  </si>
  <si>
    <t>PRD.002.100022216_COM011001</t>
  </si>
  <si>
    <t>AGR.15.002059</t>
  </si>
  <si>
    <t>СЗ02/19-314 от 19.07.2019 г.</t>
  </si>
  <si>
    <t>PRD.002.100022218_COM009001</t>
  </si>
  <si>
    <t>AGR.13.000669</t>
  </si>
  <si>
    <t>Договор №СИБ 129/19-в от 01.08.2019</t>
  </si>
  <si>
    <t>PRD.002.100022221_COM001000</t>
  </si>
  <si>
    <t>AGR.01.000424</t>
  </si>
  <si>
    <t>15-10/2019-ПЛ//НФ02/19-117 от 15.10.2019</t>
  </si>
  <si>
    <t>AGR.01.000438</t>
  </si>
  <si>
    <t>Счет №БП191114/02 от 14.11.2019</t>
  </si>
  <si>
    <t>AGR.01.001010</t>
  </si>
  <si>
    <t>28/10/2021-М от 28.10.2021</t>
  </si>
  <si>
    <t>PRD.002.100022224_COM006001</t>
  </si>
  <si>
    <t>AGR.08.000954</t>
  </si>
  <si>
    <t>Договор №02.19-360 от 30.10.2019</t>
  </si>
  <si>
    <t>PRD.002.100022227_COM011001</t>
  </si>
  <si>
    <t>AGR.15.002073</t>
  </si>
  <si>
    <t>Счет №1034 от 17.10.2019</t>
  </si>
  <si>
    <t>AGR.15.002994</t>
  </si>
  <si>
    <t>9С от 05.08.2020г./СЗ02/20-307 от 03.08.2020г.</t>
  </si>
  <si>
    <t>AGR.15.002995</t>
  </si>
  <si>
    <t>Счет №699 от 03.07.2020</t>
  </si>
  <si>
    <t>PRD.002.100022228_COM011001</t>
  </si>
  <si>
    <t>AGR.15.002078</t>
  </si>
  <si>
    <t>PRD.002.100022230_COM009001</t>
  </si>
  <si>
    <t>AGR.13.000685</t>
  </si>
  <si>
    <t>AGR.13.000696</t>
  </si>
  <si>
    <t>Договор №149/2-23/19 от 06.11.2019</t>
  </si>
  <si>
    <t>PRD.002.100022231_COM006001</t>
  </si>
  <si>
    <t>AGR.08.001029</t>
  </si>
  <si>
    <t>СИН.02.19-374 от 11.11.2019</t>
  </si>
  <si>
    <t>AGR.08.001851</t>
  </si>
  <si>
    <t>СИН.02.21-88 от 16.04.2021г</t>
  </si>
  <si>
    <t>PRD.002.100022232_COM011001</t>
  </si>
  <si>
    <t>AGR.15.002174</t>
  </si>
  <si>
    <t>Договор № 224 / СЗ02/19-561 от 06.11.2019г.</t>
  </si>
  <si>
    <t>PRD.002.100022233_COM001000</t>
  </si>
  <si>
    <t>AGR.01.000425</t>
  </si>
  <si>
    <t>Счет №11 от 11.11.2019</t>
  </si>
  <si>
    <t>AGR.01.000686</t>
  </si>
  <si>
    <t>СК-41 от 09.11.2020</t>
  </si>
  <si>
    <t>AGR.01.000708</t>
  </si>
  <si>
    <t>СК-44 от 11.12.2020</t>
  </si>
  <si>
    <t>AGR.01.000795</t>
  </si>
  <si>
    <t>СК-3 от 05.04.2021</t>
  </si>
  <si>
    <t>AGR.01.000796</t>
  </si>
  <si>
    <t>СК-11 от 05.04.2021</t>
  </si>
  <si>
    <t>AGR.01.000797</t>
  </si>
  <si>
    <t>СК-12 от 05.04.2021</t>
  </si>
  <si>
    <t>AGR.01.000816</t>
  </si>
  <si>
    <t>СК-34 от 18.05.2021</t>
  </si>
  <si>
    <t>AGR.01.000856</t>
  </si>
  <si>
    <t>СК-39 от 01.07.2021</t>
  </si>
  <si>
    <t>AGR.01.000906</t>
  </si>
  <si>
    <t>СК-65 от 13.08.2021</t>
  </si>
  <si>
    <t>AGR.01.000934</t>
  </si>
  <si>
    <t>СК-75 от 06.09.2021</t>
  </si>
  <si>
    <t>AGR.01.001062</t>
  </si>
  <si>
    <t>СК-92 от 01.12.2021</t>
  </si>
  <si>
    <t>AGR.01.001080</t>
  </si>
  <si>
    <t>СК-98 от 15.12.2021</t>
  </si>
  <si>
    <t>AGR.01.001120</t>
  </si>
  <si>
    <t>СК-2 от 18.01.2022</t>
  </si>
  <si>
    <t>AGR.01.001155</t>
  </si>
  <si>
    <t>СК-1 от 01.02.2022</t>
  </si>
  <si>
    <t>AGR.01.001156</t>
  </si>
  <si>
    <t>СК-6 от 01.02.2022</t>
  </si>
  <si>
    <t>AGR.01.001409</t>
  </si>
  <si>
    <t>СК-44 от 11.08.2022</t>
  </si>
  <si>
    <t>AGR.01.001457</t>
  </si>
  <si>
    <t>СК-58 от 21.09.2022</t>
  </si>
  <si>
    <t>AGR.01.001875</t>
  </si>
  <si>
    <t>СК-22 от 04.08.2023</t>
  </si>
  <si>
    <t>PRD.002.100022233_COM005001</t>
  </si>
  <si>
    <t>AGR.07.001379</t>
  </si>
  <si>
    <t>Договор №06/21//КН02/21-109 от 16.03.2021 г.</t>
  </si>
  <si>
    <t>PRD.002.100022233_COM006001</t>
  </si>
  <si>
    <t>AGR.08.002007</t>
  </si>
  <si>
    <t>Договор 03/21/СИН.02.21-70 от 29.03.2021г.</t>
  </si>
  <si>
    <t>PRD.002.100022233_COM007001</t>
  </si>
  <si>
    <t>AGR.09.001103</t>
  </si>
  <si>
    <t>УНС02/21-53 от 05.05.2021</t>
  </si>
  <si>
    <t>PRD.002.100022233_COM009001</t>
  </si>
  <si>
    <t>AGR.13.001352</t>
  </si>
  <si>
    <t>Договор поставки № СИБ48/21-в от 13.04.2021</t>
  </si>
  <si>
    <t>PRD.002.100022233_COM011001</t>
  </si>
  <si>
    <t>AGR.15.004362</t>
  </si>
  <si>
    <t>СЗ02/21-250 от 27.04.2021</t>
  </si>
  <si>
    <t>PRD.002.100022233_COM014001</t>
  </si>
  <si>
    <t>AGR.30.000894</t>
  </si>
  <si>
    <t>Договор поставки (рамочный) № НО-142/2022 от 13.07.2022 г.</t>
  </si>
  <si>
    <t>PRD.002.100022234_COM011001</t>
  </si>
  <si>
    <t>AGR.15.002151</t>
  </si>
  <si>
    <t>СЗ02/19-599 от 01.11.2019</t>
  </si>
  <si>
    <t>AGR.15.002532</t>
  </si>
  <si>
    <t>СЗ02-19-525 от 01.10.2019</t>
  </si>
  <si>
    <t>AGR.15.002966</t>
  </si>
  <si>
    <t>СЗ02/20-234 от 22.05.2020</t>
  </si>
  <si>
    <t>PRD.002.100022237_COM006001</t>
  </si>
  <si>
    <t>AGR.08.000913</t>
  </si>
  <si>
    <t>Счет №1369 от 05.11.2019г.</t>
  </si>
  <si>
    <t>PRD.002.100022241_COM006001</t>
  </si>
  <si>
    <t>AGR.08.000970</t>
  </si>
  <si>
    <t>СИН.02.19-379 от 13.11.2019</t>
  </si>
  <si>
    <t>PRD.002.100022243_COM005001</t>
  </si>
  <si>
    <t>AGR.07.000640</t>
  </si>
  <si>
    <t>Распоряжение № 44 от 06.11.2019 г.</t>
  </si>
  <si>
    <t>PRD.002.100022244_COM005001</t>
  </si>
  <si>
    <t>AGR.07.000635</t>
  </si>
  <si>
    <t>Взнос на капитальный ремонт МКД_Возейская 11-87_511999000061</t>
  </si>
  <si>
    <t>AGR.07.001079</t>
  </si>
  <si>
    <t>Взнос на капитальный ремонт МКД_Комсомольская 15, кв. 99-100</t>
  </si>
  <si>
    <t>PRD.002.100022244_COM014001</t>
  </si>
  <si>
    <t>AGR.30.000160</t>
  </si>
  <si>
    <t>PRD.002.100022244_COM014003</t>
  </si>
  <si>
    <t>AGR.33.000075</t>
  </si>
  <si>
    <t>Кл. №5119990000629, г.Усинск, Пионерская, д.16, кв.7</t>
  </si>
  <si>
    <t>AGR.33.000076</t>
  </si>
  <si>
    <t>Кл. №5119990000633, г.Усинск, Пионерская, д.16, кв.8</t>
  </si>
  <si>
    <t>AGR.33.000077</t>
  </si>
  <si>
    <t>Кл. №5119990000631, г.Усинск, Пионерская, д.16, кв.9</t>
  </si>
  <si>
    <t>AGR.33.000078</t>
  </si>
  <si>
    <t>Кл. №5119990000627, г.Усинск, Пионерская, д.16, кв.10</t>
  </si>
  <si>
    <t>AGR.33.000079</t>
  </si>
  <si>
    <t>Кл. №5119990000630, г.Усинск, Пионерская, д.16, кв.12</t>
  </si>
  <si>
    <t>AGR.33.000080</t>
  </si>
  <si>
    <t>Кл. №5119990000632, г.Усинск, Комсомольская, д.19, кв.125</t>
  </si>
  <si>
    <t>AGR.33.000081</t>
  </si>
  <si>
    <t>Кл. №5119990000628, г.Усинск, Комсомольская, д.23, кв.113</t>
  </si>
  <si>
    <t>PRD.002.100022245_COM002019</t>
  </si>
  <si>
    <t>AGR.03.000017</t>
  </si>
  <si>
    <t>6.3.10-18/17/0454/Д01721900</t>
  </si>
  <si>
    <t>PRD.002.100022246_COM011001</t>
  </si>
  <si>
    <t>AGR.15.002112</t>
  </si>
  <si>
    <t>Счет №683 от 09.10.2019г.</t>
  </si>
  <si>
    <t>PRD.002.100022247_COM009001</t>
  </si>
  <si>
    <t>AGR.13.000697</t>
  </si>
  <si>
    <t>Договор №29/12-459 от 01.01.2015 (аренда аб.ящика)</t>
  </si>
  <si>
    <t>PRD.002.100022248_COM007001</t>
  </si>
  <si>
    <t>AGR.09.000603</t>
  </si>
  <si>
    <t>УНС02/19-244 от 14.11.2019</t>
  </si>
  <si>
    <t>AGR.09.000976</t>
  </si>
  <si>
    <t>УНС02/20-135 от 16.11.2020</t>
  </si>
  <si>
    <t>PRD.002.100022250_COM006001</t>
  </si>
  <si>
    <t>AGR.08.000923</t>
  </si>
  <si>
    <t>СИН.02.19-390 от 18.11.2019г.</t>
  </si>
  <si>
    <t>AGR.08.002341</t>
  </si>
  <si>
    <t>СИН.02.22-3 от 12.01.2022г.</t>
  </si>
  <si>
    <t>AGR.08.002826</t>
  </si>
  <si>
    <t>СИН.02.23-11 от 20.01.2023</t>
  </si>
  <si>
    <t>PRD.002.100022251_COM006001</t>
  </si>
  <si>
    <t>AGR.08.001002</t>
  </si>
  <si>
    <t>СИН.04.19-76 от 01.11.2019</t>
  </si>
  <si>
    <t>PRD.002.100022252_COM011001</t>
  </si>
  <si>
    <t>AGR.15.002500</t>
  </si>
  <si>
    <t>Договор аренды движимого имущества СЗ02/19-560 от 18.11.2019</t>
  </si>
  <si>
    <t>AGR.15.003363</t>
  </si>
  <si>
    <t>СЗ02/20-423 от 16.10.2020</t>
  </si>
  <si>
    <t>PRD.002.100022253_COM006001</t>
  </si>
  <si>
    <t>AGR.08.000991</t>
  </si>
  <si>
    <t>№11-470/19//СИН.02.19-397 от 22.11.2019г</t>
  </si>
  <si>
    <t>PRD.002.100022254_COM011001</t>
  </si>
  <si>
    <t>AGR.15.002116</t>
  </si>
  <si>
    <t>ОБЩ 02-16/ИЛ/119 от 04.09.19г./СЗ02/19-469 от 26.09.2019г.</t>
  </si>
  <si>
    <t>AGR.15.003376</t>
  </si>
  <si>
    <t>счет №131 от 22.10.2020</t>
  </si>
  <si>
    <t>AGR.15.003388</t>
  </si>
  <si>
    <t>ОБЩ 02-16/ИЛ/179 СЗ02/19-604 от 20.12.2019г.</t>
  </si>
  <si>
    <t>AGR.15.004436</t>
  </si>
  <si>
    <t>ОБЩ 02-16/ИЛ/6 СЗ02/21-44 от 02.02.21г.</t>
  </si>
  <si>
    <t>PRD.002.100022255_COM011001</t>
  </si>
  <si>
    <t>AGR.15.002150</t>
  </si>
  <si>
    <t>Д12-020-000183/СЗ02/19-569 от 11.11.2019г.</t>
  </si>
  <si>
    <t>PRD.002.100022256_COM011001</t>
  </si>
  <si>
    <t>AGR.15.002193</t>
  </si>
  <si>
    <t>СЗ02/19-573/62 от 25.11.19</t>
  </si>
  <si>
    <t>PRD.002.100022259_COM001000</t>
  </si>
  <si>
    <t>AGR.01.000446</t>
  </si>
  <si>
    <t>6 от 15.11.2019</t>
  </si>
  <si>
    <t>AGR.01.000477</t>
  </si>
  <si>
    <t>7 от 10.12.2019</t>
  </si>
  <si>
    <t>PRD.002.100022262_COM002019</t>
  </si>
  <si>
    <t>AGR.03.000048</t>
  </si>
  <si>
    <t>Договор на оказание услуг № 5/СМР-ВХ-12/20 от 27.01.2020 г.</t>
  </si>
  <si>
    <t>PRD.002.100022263_COM001000</t>
  </si>
  <si>
    <t>AGR.01.000451</t>
  </si>
  <si>
    <t>НФ02/19-130 от 25.11.2019</t>
  </si>
  <si>
    <t>PRD.002.100022264_COM001000</t>
  </si>
  <si>
    <t>AGR.01.000452</t>
  </si>
  <si>
    <t>НФ02/19-132 от 25.11.2019</t>
  </si>
  <si>
    <t>PRD.002.100022265_COM001000</t>
  </si>
  <si>
    <t>AGR.01.000449</t>
  </si>
  <si>
    <t>001/191119/021//НФ02/19-129 от 26.11.2019</t>
  </si>
  <si>
    <t>PRD.002.100022268_COM007001</t>
  </si>
  <si>
    <t>AGR.09.000612</t>
  </si>
  <si>
    <t>УНС02/19-252 от 15.11.2019</t>
  </si>
  <si>
    <t>AGR.09.000929</t>
  </si>
  <si>
    <t>УНС02/20-110 от 10.09.2020</t>
  </si>
  <si>
    <t>PRD.002.100022269_COM005001</t>
  </si>
  <si>
    <t>AGR.07.000654</t>
  </si>
  <si>
    <t>№КН06/19-284 от 26.11.19</t>
  </si>
  <si>
    <t>PRD.002.100022272_COM011001</t>
  </si>
  <si>
    <t>AGR.15.002153</t>
  </si>
  <si>
    <t>19-075/СЗ02/19-576 от 22.11.2019</t>
  </si>
  <si>
    <t>PRD.002.100022275_COM005001</t>
  </si>
  <si>
    <t>AGR.07.000674</t>
  </si>
  <si>
    <t>Дог №КН02/19-293 от 04.12.19</t>
  </si>
  <si>
    <t>PRD.002.100022277_COM011001</t>
  </si>
  <si>
    <t>AGR.15.002171</t>
  </si>
  <si>
    <t>Счет №586 от 02.12.2019</t>
  </si>
  <si>
    <t>AGR.15.005246</t>
  </si>
  <si>
    <t>Счет №2109 от 22.11.2021</t>
  </si>
  <si>
    <t>AGR.15.006798</t>
  </si>
  <si>
    <t>Счет № 2578 от 30.11.2022</t>
  </si>
  <si>
    <t>PRD.002.100022278_COM005001</t>
  </si>
  <si>
    <t>AGR.07.001053</t>
  </si>
  <si>
    <t>AGR.07.001075</t>
  </si>
  <si>
    <t>PRD.002.100022281_COM005001</t>
  </si>
  <si>
    <t>AGR.07.000648</t>
  </si>
  <si>
    <t>Дог №25-11-2019А//КН06/19-287 от 25.11.2019</t>
  </si>
  <si>
    <t>AGR.07.000705</t>
  </si>
  <si>
    <t>Дог №25-11-2019//КН06/19-286 от 25.11.2019</t>
  </si>
  <si>
    <t>PRD.002.100022283_COM007001</t>
  </si>
  <si>
    <t>AGR.09.000615</t>
  </si>
  <si>
    <t>УНС02/19-257 от 11.11.2019</t>
  </si>
  <si>
    <t>AGR.09.000974</t>
  </si>
  <si>
    <t>УНС02/20-137 от 18.11.2020</t>
  </si>
  <si>
    <t>AGR.09.001227</t>
  </si>
  <si>
    <t>УНС02/21-144 от 04.10.2021</t>
  </si>
  <si>
    <t>PRD.002.100022285_COM001000</t>
  </si>
  <si>
    <t>AGR.01.000462</t>
  </si>
  <si>
    <t>ЧКК/245 от 01.12.2019</t>
  </si>
  <si>
    <t>AGR.01.000696</t>
  </si>
  <si>
    <t>0000113307 от 07.12.2020</t>
  </si>
  <si>
    <t>AGR.01.000697</t>
  </si>
  <si>
    <t>0000115036 от 09.12.2020</t>
  </si>
  <si>
    <t>PRD.002.100022286_COM001000</t>
  </si>
  <si>
    <t>AGR.01.000463</t>
  </si>
  <si>
    <t>НФ02/19-139 от 28.11.2019</t>
  </si>
  <si>
    <t>PRD.002.100022287_COM011001</t>
  </si>
  <si>
    <t>AGR.15.002262</t>
  </si>
  <si>
    <t>СЗ02/19-584 от 15.11.2019 Аудит Сбербанк</t>
  </si>
  <si>
    <t>AGR.15.004671</t>
  </si>
  <si>
    <t>СЗ05/21-1 от 15.07.2021 Аудит Сбербанк</t>
  </si>
  <si>
    <t>AGR.15.006719</t>
  </si>
  <si>
    <t>AGR.15.007706</t>
  </si>
  <si>
    <t>PRD.002.100022289_COM004001</t>
  </si>
  <si>
    <t>AGR.06.000308</t>
  </si>
  <si>
    <t>Договор №ННГ117/19-в от 11.11.2019</t>
  </si>
  <si>
    <t>AGR.06.000647</t>
  </si>
  <si>
    <t>Договор №ННГ58/20-в от 20.11.2020</t>
  </si>
  <si>
    <t>AGR.06.000650</t>
  </si>
  <si>
    <t>№ННГ58/20-в от 20.11.2020</t>
  </si>
  <si>
    <t>AGR.06.000788</t>
  </si>
  <si>
    <t>Договор №307/2021 от 05.10.2021</t>
  </si>
  <si>
    <t>AGR.06.000930</t>
  </si>
  <si>
    <t>Договор №ННГ52/22-в от 26.10.2022</t>
  </si>
  <si>
    <t>AGR.06.001024</t>
  </si>
  <si>
    <t>Договор №ННГ50/23-в от 20.10.2023</t>
  </si>
  <si>
    <t>PRD.002.100022290_COM009001</t>
  </si>
  <si>
    <t>AGR.13.000705</t>
  </si>
  <si>
    <t>PRD.002.100022291_COM004001</t>
  </si>
  <si>
    <t>AGR.06.000307</t>
  </si>
  <si>
    <t>Договор № ННГ12/19-и-ТК-1/19 от 15.11.2019</t>
  </si>
  <si>
    <t>PRD.002.100022292_COM006001</t>
  </si>
  <si>
    <t>AGR.08.001028</t>
  </si>
  <si>
    <t>СМИ00302//СИН.02.20-8 от 15.01.2020г.</t>
  </si>
  <si>
    <t>PRD.002.100022292_COM011001</t>
  </si>
  <si>
    <t>AGR.15.005685</t>
  </si>
  <si>
    <t>Счет № ОРН001607 от 17.02.2022</t>
  </si>
  <si>
    <t>PRD.002.100022300_COM007001</t>
  </si>
  <si>
    <t>AGR.09.000626</t>
  </si>
  <si>
    <t>ТАРА-19/000662 от 04.12.2019</t>
  </si>
  <si>
    <t>PRD.002.100022302_COM011002</t>
  </si>
  <si>
    <t>AGR.16.000007</t>
  </si>
  <si>
    <t>Договор на составлениее ГО 17-ГО от 24.05.2019г.</t>
  </si>
  <si>
    <t>PRD.002.100022302_COM014002</t>
  </si>
  <si>
    <t>AGR.32.000399</t>
  </si>
  <si>
    <t>Договор № КН-78/2022 от 01.10.2022</t>
  </si>
  <si>
    <t>AGR.32.000451</t>
  </si>
  <si>
    <t>Договор №КН-11/2023 от 10.02.2023</t>
  </si>
  <si>
    <t>AGR.32.000471</t>
  </si>
  <si>
    <t>Договор № КН/23-48 от 28.08.2023</t>
  </si>
  <si>
    <t>PRD.002.100022302_COM014004</t>
  </si>
  <si>
    <t>AGR.35.000032</t>
  </si>
  <si>
    <t>Договор №СНИ-5/2021 от 17.09.2021</t>
  </si>
  <si>
    <t>AGR.35.000033</t>
  </si>
  <si>
    <t>Договор №СНИ-1/2022 от 06.06.2022</t>
  </si>
  <si>
    <t>PRD.002.100022302_COM014005</t>
  </si>
  <si>
    <t>AGR.34.000020</t>
  </si>
  <si>
    <t>Договор №ДИ-1/2022 от 01.12.2022</t>
  </si>
  <si>
    <t>PRD.002.100022302_COM014008</t>
  </si>
  <si>
    <t>AGR.37.000069</t>
  </si>
  <si>
    <t>Договор №ОШ-14/2022 от 28.07.2022</t>
  </si>
  <si>
    <t>PRD.002.100022302_COM014009</t>
  </si>
  <si>
    <t>AGR.38.000062</t>
  </si>
  <si>
    <t>Договор №ОС-11/2022 от 28.07.2022</t>
  </si>
  <si>
    <t>AGR.38.000066</t>
  </si>
  <si>
    <t>Договор №ОС-12/2022 от 28.07.2022</t>
  </si>
  <si>
    <t>AGR.38.000095</t>
  </si>
  <si>
    <t>Договор №ОС/23-14 от 28.04.2023</t>
  </si>
  <si>
    <t>PRD.002.100022306_COM006001</t>
  </si>
  <si>
    <t>AGR.08.000938</t>
  </si>
  <si>
    <t>Счет 603 от 29.11.2019г.</t>
  </si>
  <si>
    <t>PRD.002.100022307_COM004001</t>
  </si>
  <si>
    <t>AGR.06.000313</t>
  </si>
  <si>
    <t>Договор №ННГ126/19-в от 26.11.2019</t>
  </si>
  <si>
    <t>AGR.06.000572</t>
  </si>
  <si>
    <t>Договор №ННГ47/20-в от 20.08.2020</t>
  </si>
  <si>
    <t>AGR.06.000573</t>
  </si>
  <si>
    <t>Договор №ННГ48/20-в от 20.08.2020</t>
  </si>
  <si>
    <t>AGR.06.000621</t>
  </si>
  <si>
    <t>Договор №ННГ52/20-в от 01.09.2020</t>
  </si>
  <si>
    <t>AGR.06.000753</t>
  </si>
  <si>
    <t>Договор №ННГ42/21-в от 12.08.2021</t>
  </si>
  <si>
    <t>AGR.06.000919</t>
  </si>
  <si>
    <t>Договор №ННГ21/22-в от 08.06.2022</t>
  </si>
  <si>
    <t>AGR.06.001038</t>
  </si>
  <si>
    <t>Договор №ННГ60/22-в от 07.12.2022</t>
  </si>
  <si>
    <t>PRD.002.100022307_COM009001</t>
  </si>
  <si>
    <t>AGR.13.000743</t>
  </si>
  <si>
    <t>Уведомление об уступке права требования Исх.№16 от 29.08.201</t>
  </si>
  <si>
    <t>AGR.13.000744</t>
  </si>
  <si>
    <t>Уведомление об уступке права требования Исх.№15 от 29.08.201</t>
  </si>
  <si>
    <t>AGR.13.001386</t>
  </si>
  <si>
    <t>Договор №СИБ111/21-в от 23.08.21г.</t>
  </si>
  <si>
    <t>AGR.13.001708</t>
  </si>
  <si>
    <t>Договор №СИБ216/21-в от 16.12.2021</t>
  </si>
  <si>
    <t>PRD.002.100022308_COM006001</t>
  </si>
  <si>
    <t>AGR.08.001444</t>
  </si>
  <si>
    <t>СИН.02.19-424</t>
  </si>
  <si>
    <t>PRD.002.100022313_COM005001</t>
  </si>
  <si>
    <t>AGR.07.000703</t>
  </si>
  <si>
    <t>Договор № КН06/19-296 от 04.12.19</t>
  </si>
  <si>
    <t>AGR.07.000776</t>
  </si>
  <si>
    <t>Договор № КН06/19-297 от 04.12.19</t>
  </si>
  <si>
    <t>AGR.07.001147</t>
  </si>
  <si>
    <t>Договор № КН06/20-179 от 26.10.2020</t>
  </si>
  <si>
    <t>AGR.07.001259</t>
  </si>
  <si>
    <t>КН06/21-83 от 18.02.2021</t>
  </si>
  <si>
    <t>AGR.07.001613</t>
  </si>
  <si>
    <t>КН05/22-99 от 23.03.2022</t>
  </si>
  <si>
    <t>AGR.07.001636</t>
  </si>
  <si>
    <t>КН05/22-109 от 04.04.2022</t>
  </si>
  <si>
    <t>AGR.07.001638</t>
  </si>
  <si>
    <t>КН05/22-120 от 15.04.2022</t>
  </si>
  <si>
    <t>AGR.07.001707</t>
  </si>
  <si>
    <t>КН05/21-94 от 17.03.2021</t>
  </si>
  <si>
    <t>AGR.07.001887</t>
  </si>
  <si>
    <t>КН05/21-176 от 01.11.2021</t>
  </si>
  <si>
    <t>PRD.002.100022313_COM014008</t>
  </si>
  <si>
    <t>AGR.37.000108</t>
  </si>
  <si>
    <t>Договор №ОШ/23-24 от 19.06.2023</t>
  </si>
  <si>
    <t>AGR.37.000138</t>
  </si>
  <si>
    <t>Договор №ОШ/23-41 от 12.10.2023</t>
  </si>
  <si>
    <t>PRD.002.100022314_COM009001</t>
  </si>
  <si>
    <t>AGR.13.000715</t>
  </si>
  <si>
    <t>Договор поставки №СИБ207/19-в от 04.12.2019</t>
  </si>
  <si>
    <t>PRD.002.100022315_COM004001</t>
  </si>
  <si>
    <t>AGR.06.000314</t>
  </si>
  <si>
    <t>Без доовора</t>
  </si>
  <si>
    <t>PRD.002.100022320_COM011001</t>
  </si>
  <si>
    <t>AGR.15.002228</t>
  </si>
  <si>
    <t>СЗ02/19-293 от 15.07.2019г.</t>
  </si>
  <si>
    <t>AGR.15.003599</t>
  </si>
  <si>
    <t>СЗ02/20-444 от 09.11.2020 г.</t>
  </si>
  <si>
    <t>PRD.002.100022321_COM007001</t>
  </si>
  <si>
    <t>AGR.09.000629</t>
  </si>
  <si>
    <t>УНС02/19-272 от 04.12.19</t>
  </si>
  <si>
    <t>PRD.002.100022325_COM006001</t>
  </si>
  <si>
    <t>AGR.08.000949</t>
  </si>
  <si>
    <t>19АО-7.1.1.5/656//СИН.02.19-398 от 20.11.2019</t>
  </si>
  <si>
    <t>AGR.08.000995</t>
  </si>
  <si>
    <t>19-7.1.2.5/2588//СИН.02.19-288 от 09.09.2019</t>
  </si>
  <si>
    <t>AGR.08.001005</t>
  </si>
  <si>
    <t>17-1,3/375 от 01.02.2017 г.</t>
  </si>
  <si>
    <t>AGR.08.001007</t>
  </si>
  <si>
    <t>AGR.08.001425</t>
  </si>
  <si>
    <t>№20-6.1.2.3/1471//СИН.02.20-122 от 12.05.2020г.</t>
  </si>
  <si>
    <t>AGR.08.001601</t>
  </si>
  <si>
    <t>№20-6.1.2.3/2510 от 09.09.2020г.</t>
  </si>
  <si>
    <t>AGR.08.001937</t>
  </si>
  <si>
    <t>№ 21-6.1.2.3/718//СИН.02.21-113 от 05.04.2021</t>
  </si>
  <si>
    <t>AGR.08.002164</t>
  </si>
  <si>
    <t>№ 21-6.1.2.3/3332//СИН.02.21-258 от 01.11.2021г.</t>
  </si>
  <si>
    <t>AGR.08.002438</t>
  </si>
  <si>
    <t>368/22-МР63//СИН.02.22-12 от 12.04.2022г.</t>
  </si>
  <si>
    <t>AGR.08.002722</t>
  </si>
  <si>
    <t>1521/22-МР63//СИН.02.22-277 от 08.09.2022</t>
  </si>
  <si>
    <t>AGR.08.002918</t>
  </si>
  <si>
    <t>СИН.02.23-119 от 17.04.2023</t>
  </si>
  <si>
    <t>AGR.08.003146</t>
  </si>
  <si>
    <t>СИН.02.23-355//1629/23-МР63 от 28.11.2023г</t>
  </si>
  <si>
    <t>PRD.002.100022326_COM011001</t>
  </si>
  <si>
    <t>AGR.15.002232</t>
  </si>
  <si>
    <t>№ УТ-1091 от 10.12.2019г.</t>
  </si>
  <si>
    <t>AGR.15.002737</t>
  </si>
  <si>
    <t>УТ-224 ОТ 23.04.20</t>
  </si>
  <si>
    <t>AGR.15.004335</t>
  </si>
  <si>
    <t>Счет № УТ-289 от 24 мая 2021 г</t>
  </si>
  <si>
    <t>AGR.15.004558</t>
  </si>
  <si>
    <t>Счет УТ-387 от 02.07.2021</t>
  </si>
  <si>
    <t>PRD.002.100022328_COM002019</t>
  </si>
  <si>
    <t>AGR.03.000025</t>
  </si>
  <si>
    <t>договор об осуществлении технологического присоединения к эл</t>
  </si>
  <si>
    <t>PRD.002.100022330_COM011001</t>
  </si>
  <si>
    <t>AGR.15.002234</t>
  </si>
  <si>
    <t>Счет № ЦБ-491 от 10.12.2019г.</t>
  </si>
  <si>
    <t>AGR.15.002513</t>
  </si>
  <si>
    <t>Счет № ЦБ-58 от 30.01.2020г.</t>
  </si>
  <si>
    <t>AGR.15.002514</t>
  </si>
  <si>
    <t>Счет № ЦБ-81 от 06.02.2020г.</t>
  </si>
  <si>
    <t>AGR.15.002660</t>
  </si>
  <si>
    <t>10 от 26.03.2020г./СЗ02/20-169 от 06.04.2020г.</t>
  </si>
  <si>
    <t>AGR.15.006309</t>
  </si>
  <si>
    <t>Счет №ЦБ-398 от 26.07.2022г.</t>
  </si>
  <si>
    <t>PRD.002.100022336_COM009001</t>
  </si>
  <si>
    <t>AGR.13.000724</t>
  </si>
  <si>
    <t>Договор поставки №СИБ217/19-в от 12.12.2019</t>
  </si>
  <si>
    <t>PRD.002.100022337_COM009001</t>
  </si>
  <si>
    <t>AGR.13.000725</t>
  </si>
  <si>
    <t>AGR.13.001185</t>
  </si>
  <si>
    <t>Договор №СИБ218/20-в от 22.12.2020</t>
  </si>
  <si>
    <t>PRD.002.100022340_COM005001</t>
  </si>
  <si>
    <t>AGR.07.000739</t>
  </si>
  <si>
    <t>Договор № КН02/19-313 от 09.12.2019</t>
  </si>
  <si>
    <t>PRD.002.100022340_COM006001</t>
  </si>
  <si>
    <t>AGR.08.001957</t>
  </si>
  <si>
    <t>Счет на оплату №289 от 17 июня 2021</t>
  </si>
  <si>
    <t>PRD.002.100022340_COM011001</t>
  </si>
  <si>
    <t>AGR.15.006494</t>
  </si>
  <si>
    <t>СЗ02/22-471 от 17.08.2022</t>
  </si>
  <si>
    <t>PRD.002.100022341_COM006001</t>
  </si>
  <si>
    <t>AGR.08.001011</t>
  </si>
  <si>
    <t>СИН.02.19-445 от 12.12.2019г</t>
  </si>
  <si>
    <t>AGR.08.001544</t>
  </si>
  <si>
    <t>СИН.02.20-158 от 01.07.2020г</t>
  </si>
  <si>
    <t>PRD.002.100022342_COM009001</t>
  </si>
  <si>
    <t>AGR.13.000729</t>
  </si>
  <si>
    <t>AGR.13.000730</t>
  </si>
  <si>
    <t>Договор №СИБ230/19-в от 17.12.2019</t>
  </si>
  <si>
    <t>PRD.002.100022343_COM011001</t>
  </si>
  <si>
    <t>AGR.15.002260</t>
  </si>
  <si>
    <t>Счет № СЮ562 от 16.12.2019г.</t>
  </si>
  <si>
    <t>AGR.15.003572</t>
  </si>
  <si>
    <t>СЗ02/20-510 от 15.12.20 (подарки на новый 2021 год)</t>
  </si>
  <si>
    <t>AGR.15.007884</t>
  </si>
  <si>
    <t>СЗ02/23-559 от 23.10.2023</t>
  </si>
  <si>
    <t>PRD.002.100022344_COM011001</t>
  </si>
  <si>
    <t>AGR.15.002261</t>
  </si>
  <si>
    <t>Договор поставки № СЗ02/19-594 от 11.12.2019г.</t>
  </si>
  <si>
    <t>AGR.15.006068</t>
  </si>
  <si>
    <t>СЗ02/22-299 от 19.05.2022</t>
  </si>
  <si>
    <t>AGR.15.007104</t>
  </si>
  <si>
    <t>СЗ02/23-93 от 21.02.2023</t>
  </si>
  <si>
    <t>AGR.15.008236</t>
  </si>
  <si>
    <t>СЗ02/24-42 от 01.02.2024</t>
  </si>
  <si>
    <t>PRD.002.100022347_COM009001</t>
  </si>
  <si>
    <t>AGR.13.000731</t>
  </si>
  <si>
    <t>Договор №СИБ233/19-в от 18.12.2019</t>
  </si>
  <si>
    <t>PRD.002.100022349_COM011001</t>
  </si>
  <si>
    <t>AGR.15.002365</t>
  </si>
  <si>
    <t>СЗ02/20-10 от 10.01.2020г. (уборка снега)</t>
  </si>
  <si>
    <t>AGR.15.003626</t>
  </si>
  <si>
    <t>СЗ02/20-542 от 29.12.2020г.</t>
  </si>
  <si>
    <t>AGR.15.005545</t>
  </si>
  <si>
    <t>AGR.15.005561</t>
  </si>
  <si>
    <t>СЗ02/22-38 от 01.01.2022</t>
  </si>
  <si>
    <t>AGR.15.006995</t>
  </si>
  <si>
    <t>СЗ02/23-13 от 01.02.2023</t>
  </si>
  <si>
    <t>AGR.15.008167</t>
  </si>
  <si>
    <t>СЗ02/24-10 от 01.02.2024</t>
  </si>
  <si>
    <t>PRD.002.100022350_COM005001</t>
  </si>
  <si>
    <t>AGR.07.000708</t>
  </si>
  <si>
    <t>PRD.002.100022351_COM005001</t>
  </si>
  <si>
    <t>AGR.07.000677</t>
  </si>
  <si>
    <t>Договор № КН 02/19-294 от 19.11.2019</t>
  </si>
  <si>
    <t>PRD.002.100022353_COM009001</t>
  </si>
  <si>
    <t>AGR.13.000740</t>
  </si>
  <si>
    <t>Договор СИБ197/19-в от 07.11.2019 г</t>
  </si>
  <si>
    <t>PRD.002.100022354_COM007001</t>
  </si>
  <si>
    <t>AGR.09.000681</t>
  </si>
  <si>
    <t>УНС02/19-304 от 01.12.2019</t>
  </si>
  <si>
    <t>PRD.002.100022355_COM007001</t>
  </si>
  <si>
    <t>AGR.09.000666</t>
  </si>
  <si>
    <t>УНС02/19-301 от 01.12.2019</t>
  </si>
  <si>
    <t>AGR.09.001139</t>
  </si>
  <si>
    <t>УНС02/21-70 от 01.05.2021</t>
  </si>
  <si>
    <t>PRD.002.100022357_COM005001</t>
  </si>
  <si>
    <t>AGR.07.000787</t>
  </si>
  <si>
    <t>Договор № КН02/19-315 от 26.12.19</t>
  </si>
  <si>
    <t>AGR.07.001174</t>
  </si>
  <si>
    <t>Договор № КН07/20-177 от 07.10.2020</t>
  </si>
  <si>
    <t>AGR.07.001261</t>
  </si>
  <si>
    <t>Договор № КН02/21-46 от 01.01.21</t>
  </si>
  <si>
    <t>AGR.07.001563</t>
  </si>
  <si>
    <t>КН02/22-46 от 01.01.22</t>
  </si>
  <si>
    <t>PRD.002.100022359_COM002019</t>
  </si>
  <si>
    <t>AGR.03.000166</t>
  </si>
  <si>
    <t>договор об оказании платных образовательных услуг №699-19ЮЛ</t>
  </si>
  <si>
    <t>PRD.002.100022364_COM005001</t>
  </si>
  <si>
    <t>AGR.07.000701</t>
  </si>
  <si>
    <t>AGR.07.000801</t>
  </si>
  <si>
    <t>Договор подряда № 4 от 04.02.2020 г.</t>
  </si>
  <si>
    <t>PRD.002.100022365_COM009001</t>
  </si>
  <si>
    <t>AGR.13.000746</t>
  </si>
  <si>
    <t>PRD.002.100022371_COM005001</t>
  </si>
  <si>
    <t>AGR.07.000695</t>
  </si>
  <si>
    <t>Дог №5811//КН06/19-295 от 18.11.19</t>
  </si>
  <si>
    <t>PRD.002.100022375_COM006001</t>
  </si>
  <si>
    <t>AGR.08.001065</t>
  </si>
  <si>
    <t>СИН.02.19-453 от 28.12.2019г.</t>
  </si>
  <si>
    <t>PRD.002.100022377_COM005001</t>
  </si>
  <si>
    <t>AGR.07.001804</t>
  </si>
  <si>
    <t>Договор-счет №А-2212220002 от 22.12.2022</t>
  </si>
  <si>
    <t>PRD.002.100022377_COM007001</t>
  </si>
  <si>
    <t>AGR.09.000712</t>
  </si>
  <si>
    <t>УНС02/20-5 от 22.01.2020</t>
  </si>
  <si>
    <t>AGR.09.001032</t>
  </si>
  <si>
    <t>УНС02/21-2 от 15.01.2021</t>
  </si>
  <si>
    <t>AGR.09.001332</t>
  </si>
  <si>
    <t>УНС02/22-21 от 03.02.2022</t>
  </si>
  <si>
    <t>AGR.09.001644</t>
  </si>
  <si>
    <t>УНС02/23-11 от 31.01.2023</t>
  </si>
  <si>
    <t>AGR.09.001936</t>
  </si>
  <si>
    <t>УНС02/24-14 от 02.02.2024</t>
  </si>
  <si>
    <t>PRD.002.100022377_COM009001</t>
  </si>
  <si>
    <t>AGR.13.001810</t>
  </si>
  <si>
    <t>Сублицензионный Счет-Договор №А-2211150001 от 15.11.2022</t>
  </si>
  <si>
    <t>PRD.002.100022380_COM001000</t>
  </si>
  <si>
    <t>AGR.01.000500</t>
  </si>
  <si>
    <t>AGR.01.000501</t>
  </si>
  <si>
    <t>НФ02/19-151 от 30.12.2019</t>
  </si>
  <si>
    <t>PRD.002.100022381_COM011001</t>
  </si>
  <si>
    <t>AGR.15.002304</t>
  </si>
  <si>
    <t>PRD.002.100022383_COM006001</t>
  </si>
  <si>
    <t>AGR.08.001106</t>
  </si>
  <si>
    <t>PRD.002.100022384_COM007001</t>
  </si>
  <si>
    <t>AGR.09.000682</t>
  </si>
  <si>
    <t>PRD.002.100022385_COM005001</t>
  </si>
  <si>
    <t>AGR.07.000710</t>
  </si>
  <si>
    <t>Дог. подряда № 4 от 16.12.2019 г.</t>
  </si>
  <si>
    <t>AGR.07.000727</t>
  </si>
  <si>
    <t>ГПХ №5 от 27.12.19</t>
  </si>
  <si>
    <t>AGR.07.000831</t>
  </si>
  <si>
    <t>Договор подряда №5 от 10.02.2020 г.</t>
  </si>
  <si>
    <t>PRD.002.100022386_COM005001</t>
  </si>
  <si>
    <t>AGR.07.000717</t>
  </si>
  <si>
    <t>№КН05/19-276 от 11.11.2019г.</t>
  </si>
  <si>
    <t>AGR.07.001263</t>
  </si>
  <si>
    <t>КН05/21-73 от 22.01.2021г.</t>
  </si>
  <si>
    <t>AGR.07.001300</t>
  </si>
  <si>
    <t>КН05/20-191 от 20.11.2020г.</t>
  </si>
  <si>
    <t>AGR.07.001482</t>
  </si>
  <si>
    <t>КН05/21-194 от 22.10.2021г.</t>
  </si>
  <si>
    <t>PRD.002.100022387_COM004001</t>
  </si>
  <si>
    <t>AGR.06.000330</t>
  </si>
  <si>
    <t>Договор №ННГ119/19-в от 11.11.2019</t>
  </si>
  <si>
    <t>AGR.06.000657</t>
  </si>
  <si>
    <t>Договор №ННГ76/20-в от 02.11.2020</t>
  </si>
  <si>
    <t>AGR.06.000833</t>
  </si>
  <si>
    <t>Договор №ННГ71/21-в от 02.11.2021</t>
  </si>
  <si>
    <t>AGR.06.000914</t>
  </si>
  <si>
    <t>AGR.06.000934</t>
  </si>
  <si>
    <t>Договор №ННГ65/22-в от 08.12.2022</t>
  </si>
  <si>
    <t>AGR.06.001023</t>
  </si>
  <si>
    <t>Договор №ННГ57/23-в от 16.11.2023</t>
  </si>
  <si>
    <t>AGR.06.001039</t>
  </si>
  <si>
    <t>Договор №ННГ64/23-в от 18.12.2023</t>
  </si>
  <si>
    <t>PRD.002.100022391_COM002019</t>
  </si>
  <si>
    <t>AGR.03.000180</t>
  </si>
  <si>
    <t>договор поставки № СИ-00591/0/19 (Д02011900)</t>
  </si>
  <si>
    <t>PRD.002.100022392_COM009001</t>
  </si>
  <si>
    <t>AGR.13.000765</t>
  </si>
  <si>
    <t>Договор №СИБ190/19-в от 11.11.2019г.</t>
  </si>
  <si>
    <t>PRD.002.100022393_COM006001</t>
  </si>
  <si>
    <t>AGR.08.001616</t>
  </si>
  <si>
    <t>СИН.02.20-194 от 01.11.2020</t>
  </si>
  <si>
    <t>AGR.08.001801</t>
  </si>
  <si>
    <t>СИН.02.21-25 от 08.02.2021 г.</t>
  </si>
  <si>
    <t>AGR.08.001900</t>
  </si>
  <si>
    <t>СИН.02.21-91 от 19.04.2021</t>
  </si>
  <si>
    <t>AGR.08.002124</t>
  </si>
  <si>
    <t>СИН.02.21-242 от 05.10.2021</t>
  </si>
  <si>
    <t>AGR.08.002224</t>
  </si>
  <si>
    <t>СИН.02.21-293 от 15.11.2021</t>
  </si>
  <si>
    <t>AGR.08.002779</t>
  </si>
  <si>
    <t>СИН.02.22-353 от 15.11.2022</t>
  </si>
  <si>
    <t>AGR.08.002782</t>
  </si>
  <si>
    <t>AGR.08.002821</t>
  </si>
  <si>
    <t>СИН.02.23-20 от 27.01.2023</t>
  </si>
  <si>
    <t>AGR.08.002839</t>
  </si>
  <si>
    <t>СИН.02.23-23 от 17.02.2023</t>
  </si>
  <si>
    <t>AGR.08.002840</t>
  </si>
  <si>
    <t>СИН.02.23-24 от 17.02.2023</t>
  </si>
  <si>
    <t>AGR.08.003076</t>
  </si>
  <si>
    <t>письмо исх.№ 1648 от 20.09.2023г.</t>
  </si>
  <si>
    <t>AGR.08.003142</t>
  </si>
  <si>
    <t>СИН.02.23-307 от 31.10.2023</t>
  </si>
  <si>
    <t>PRD.002.100022393_COM011001</t>
  </si>
  <si>
    <t>AGR.15.002412</t>
  </si>
  <si>
    <t>СЗ02/19-620 от 27.12.2019</t>
  </si>
  <si>
    <t>AGR.15.003744</t>
  </si>
  <si>
    <t>СЗ02/21-14 от 11.01.2021г.</t>
  </si>
  <si>
    <t>PRD.002.100022394_COM011001</t>
  </si>
  <si>
    <t>AGR.15.002422</t>
  </si>
  <si>
    <t>СЗ02/19-616 от 27.12.2019 г.</t>
  </si>
  <si>
    <t>AGR.15.003745</t>
  </si>
  <si>
    <t>СЗ02/21-18 от 11.01.2021г.</t>
  </si>
  <si>
    <t>PRD.002.100022396_COM011001</t>
  </si>
  <si>
    <t>AGR.15.002338</t>
  </si>
  <si>
    <t>PRD.002.100022397_COM001000</t>
  </si>
  <si>
    <t>AGR.01.000519</t>
  </si>
  <si>
    <t>НФ01/20-2 от 28.01.2020</t>
  </si>
  <si>
    <t>PRD.002.100022399_COM007001</t>
  </si>
  <si>
    <t>AGR.09.000687</t>
  </si>
  <si>
    <t>УНС02/20-3 от 16.01.2020</t>
  </si>
  <si>
    <t>AGR.09.000691</t>
  </si>
  <si>
    <t>УНС02/19-22 от 11.02.2019</t>
  </si>
  <si>
    <t>PRD.002.100022401_COM007001</t>
  </si>
  <si>
    <t>AGR.09.000710</t>
  </si>
  <si>
    <t>Без договора (мат. помощь)</t>
  </si>
  <si>
    <t>PRD.002.100022404_COM002019</t>
  </si>
  <si>
    <t>AGR.03.000881</t>
  </si>
  <si>
    <t>Договор № Д008023 от 30.06.2023 г.</t>
  </si>
  <si>
    <t>AGR.03.000892</t>
  </si>
  <si>
    <t>Договор поставки № Д007323 от 20.06.2023</t>
  </si>
  <si>
    <t>PRD.002.100022405_COM007001</t>
  </si>
  <si>
    <t>AGR.09.000693</t>
  </si>
  <si>
    <t>УНС02/20-1 от 09.01.2020</t>
  </si>
  <si>
    <t>AGR.09.000924</t>
  </si>
  <si>
    <t>PRD.002.100022406_COM002019</t>
  </si>
  <si>
    <t>AGR.03.000034</t>
  </si>
  <si>
    <t>Договор поставки №141/3012/19СИ от 21.01.2020 г.</t>
  </si>
  <si>
    <t>AGR.03.000360</t>
  </si>
  <si>
    <t>Договор поставки Д001521 от 11.01.2021 г.</t>
  </si>
  <si>
    <t>PRD.002.100022408_COM009001</t>
  </si>
  <si>
    <t>AGR.13.000783</t>
  </si>
  <si>
    <t>Договор №СИБ249/19-в от 24.12.2019</t>
  </si>
  <si>
    <t>AGR.13.001174</t>
  </si>
  <si>
    <t>Договор поставки №СИБ148/20-в от 28.10.2020</t>
  </si>
  <si>
    <t>AGR.13.001465</t>
  </si>
  <si>
    <t>Договор поставки №СИБ166/21-в от 28.10.2021</t>
  </si>
  <si>
    <t>AGR.13.001704</t>
  </si>
  <si>
    <t>AGR.13.001813</t>
  </si>
  <si>
    <t>Договор №СИБ163/22-в от 22.11.2022</t>
  </si>
  <si>
    <t>AGR.13.002098</t>
  </si>
  <si>
    <t>Договор №СИБ124/23-в от 18.10.2023</t>
  </si>
  <si>
    <t>AGR.13.002100</t>
  </si>
  <si>
    <t>Договор №СИБ123/23-в от 18.10.2023</t>
  </si>
  <si>
    <t>PRD.002.100022414_COM001000</t>
  </si>
  <si>
    <t>AGR.01.000520</t>
  </si>
  <si>
    <t>НТЦ-20/09000/00053/Д-СТО//НФ02/20-13 от 17.01.2020</t>
  </si>
  <si>
    <t>PRD.002.100022414_COM011001</t>
  </si>
  <si>
    <t>AGR.15.002617</t>
  </si>
  <si>
    <t>33/СЗ02/20-64 от 31.01.2020 г.</t>
  </si>
  <si>
    <t>PRD.002.100022415_COM009001</t>
  </si>
  <si>
    <t>AGR.13.000788</t>
  </si>
  <si>
    <t>Договор №43 / СИБ184/19-в от 01.12.2019</t>
  </si>
  <si>
    <t>AGR.13.001048</t>
  </si>
  <si>
    <t>Договор №СИБ86/20-в от 10.08.2020</t>
  </si>
  <si>
    <t>PRD.002.100022416_COM001000</t>
  </si>
  <si>
    <t>AGR.01.000514</t>
  </si>
  <si>
    <t>НФ02/20-11 от 21.01.2020</t>
  </si>
  <si>
    <t>PRD.002.100022417_COM002019</t>
  </si>
  <si>
    <t>AGR.03.000183</t>
  </si>
  <si>
    <t>Договор купли-продажи прицепа к легковому автомобилю № Д0006</t>
  </si>
  <si>
    <t>PRD.002.100022422_COM006001</t>
  </si>
  <si>
    <t>AGR.08.001047</t>
  </si>
  <si>
    <t>СИН.02.20-12 от 21.01.2020</t>
  </si>
  <si>
    <t>AGR.08.002240</t>
  </si>
  <si>
    <t>СИН.02.22-10 от 18.01.2022г</t>
  </si>
  <si>
    <t>PRD.002.100022423_COM005001</t>
  </si>
  <si>
    <t>AGR.07.000730</t>
  </si>
  <si>
    <t>01//КН06/20-65 от 10.01.20</t>
  </si>
  <si>
    <t>PRD.002.100022424_COM001000</t>
  </si>
  <si>
    <t>AGR.01.000529</t>
  </si>
  <si>
    <t>НФ01/20-3 от 24.01.2020</t>
  </si>
  <si>
    <t>PRD.002.100022424_COM004001</t>
  </si>
  <si>
    <t>AGR.06.000563</t>
  </si>
  <si>
    <t>Договор №НФ01/20-3 от 24.01.2020</t>
  </si>
  <si>
    <t>PRD.002.100022426_COM011001</t>
  </si>
  <si>
    <t>AGR.15.002484</t>
  </si>
  <si>
    <t>AGR.15.002618</t>
  </si>
  <si>
    <t>AGR.15.002942</t>
  </si>
  <si>
    <t>AGR.15.004450</t>
  </si>
  <si>
    <t>AGR.15.004454</t>
  </si>
  <si>
    <t>AGR.15.004458</t>
  </si>
  <si>
    <t>AGR.15.007572</t>
  </si>
  <si>
    <t>PRD.002.100022429_COM002019</t>
  </si>
  <si>
    <t>AGR.03.000185</t>
  </si>
  <si>
    <t>Счет-оферта (договор на оказание услуг) № ИТК2020-2220 от 22</t>
  </si>
  <si>
    <t>PRD.002.100022430_COM001000</t>
  </si>
  <si>
    <t>AGR.01.000528</t>
  </si>
  <si>
    <t>ДП/ЛА-РИМ/270120//НФ02/20-18 от 27.01.2020</t>
  </si>
  <si>
    <t>PRD.002.100022432_COM004001</t>
  </si>
  <si>
    <t>AGR.06.000338</t>
  </si>
  <si>
    <t>Счет-договор №106 от 21.01.2020</t>
  </si>
  <si>
    <t>PRD.002.100022432_COM009001</t>
  </si>
  <si>
    <t>AGR.13.000799</t>
  </si>
  <si>
    <t>Счет-договор №107 от 21.01.2020</t>
  </si>
  <si>
    <t>PRD.002.100022432_COM011001</t>
  </si>
  <si>
    <t>AGR.15.002933</t>
  </si>
  <si>
    <t>счет-договор №1200 от 12.05.2020</t>
  </si>
  <si>
    <t>PRD.002.100022433_COM006001</t>
  </si>
  <si>
    <t>AGR.08.001136</t>
  </si>
  <si>
    <t>Д20-0110-1ЦТС//СИН.02.20-24 от 10.01.2020 г.</t>
  </si>
  <si>
    <t>AGR.08.001837</t>
  </si>
  <si>
    <t>Д21-0405-2ЦТС//СИН.02.21-77 от 05.04.2021</t>
  </si>
  <si>
    <t>AGR.08.001930</t>
  </si>
  <si>
    <t>Д21-0601-1ЦТС//СИН.02.21-132 от 01.06.2021 г.</t>
  </si>
  <si>
    <t>AGR.08.002000</t>
  </si>
  <si>
    <t>Д21-0706-1ЦТС//СИН.02.21-161 от 06.07.2021 г.</t>
  </si>
  <si>
    <t>AGR.08.002160</t>
  </si>
  <si>
    <t>Д21-1122-1ЦТС//СИН.02.21-299 от 22.11.2021</t>
  </si>
  <si>
    <t>AGR.08.002340</t>
  </si>
  <si>
    <t>Д22-0302-2ЦТС//СИН.02.22-63 от 02.03.2022</t>
  </si>
  <si>
    <t>AGR.08.002410</t>
  </si>
  <si>
    <t>Д22-0421-1ЦТС//СИН.02.22-118 от 21.04.2022</t>
  </si>
  <si>
    <t>AGR.08.002491</t>
  </si>
  <si>
    <t>Договор №СИН.02.22-187 от 28.06.2022</t>
  </si>
  <si>
    <t>PRD.002.100022436_COM006001</t>
  </si>
  <si>
    <t>AGR.08.001054</t>
  </si>
  <si>
    <t>СИН.04.19-81 от 02.12.2019г</t>
  </si>
  <si>
    <t>AGR.08.001791</t>
  </si>
  <si>
    <t>СИН.04.21-4 от 21.01.2021г</t>
  </si>
  <si>
    <t>AGR.08.002185</t>
  </si>
  <si>
    <t>СИН.04.21-310 от 01.11.2021г</t>
  </si>
  <si>
    <t>AGR.08.002601</t>
  </si>
  <si>
    <t>СИН.02.22-100 от 30.03.2022г</t>
  </si>
  <si>
    <t>AGR.08.002645</t>
  </si>
  <si>
    <t>СИН.02.22-283 от 22.09.2022</t>
  </si>
  <si>
    <t>AGR.08.002646</t>
  </si>
  <si>
    <t>купли-продажи</t>
  </si>
  <si>
    <t>AGR.08.002648</t>
  </si>
  <si>
    <t>СИН.02.22-286 от 22.09.2022</t>
  </si>
  <si>
    <t>AGR.08.002649</t>
  </si>
  <si>
    <t>СИН.02.22-285 от 22.09.2022</t>
  </si>
  <si>
    <t>AGR.08.002650</t>
  </si>
  <si>
    <t>СИН.02.22-284 от 22.09.2022</t>
  </si>
  <si>
    <t>AGR.08.002943</t>
  </si>
  <si>
    <t>СИН.02.23-28 от 14.02.2023</t>
  </si>
  <si>
    <t>AGR.08.003080</t>
  </si>
  <si>
    <t>СИН.02.23-254 от 22.09.2023г</t>
  </si>
  <si>
    <t>PRD.002.100022440_COM001000</t>
  </si>
  <si>
    <t>AGR.01.000543</t>
  </si>
  <si>
    <t>a-20/01/6668//НФ02/20-24 от 30.01.2020</t>
  </si>
  <si>
    <t>PRD.002.100022441_COM001000</t>
  </si>
  <si>
    <t>AGR.01.000531</t>
  </si>
  <si>
    <t>ФлеИн-9 от 22.01.2020</t>
  </si>
  <si>
    <t>PRD.002.100022443_COM007001</t>
  </si>
  <si>
    <t>AGR.09.000707</t>
  </si>
  <si>
    <t>УНС02/20-6 от 05.02.2020</t>
  </si>
  <si>
    <t>PRD.002.100022444_COM011001</t>
  </si>
  <si>
    <t>AGR.15.002413</t>
  </si>
  <si>
    <t>Счет № 75 от 29.01.2020г.</t>
  </si>
  <si>
    <t>PRD.002.100022445_COM001000</t>
  </si>
  <si>
    <t>AGR.01.000545</t>
  </si>
  <si>
    <t>НФ01/20-7 от 29.01.2020</t>
  </si>
  <si>
    <t>PRD.002.100022446_COM001000</t>
  </si>
  <si>
    <t>AGR.01.000534</t>
  </si>
  <si>
    <t>НФ02/20-19 от 30.01.2020</t>
  </si>
  <si>
    <t>PRD.002.100022447_COM011001</t>
  </si>
  <si>
    <t>AGR.15.002460</t>
  </si>
  <si>
    <t>СЗ02/20-48 от 20.01.2020г.</t>
  </si>
  <si>
    <t>AGR.15.005206</t>
  </si>
  <si>
    <t>СЗ02/21-613 от 15.11.2021</t>
  </si>
  <si>
    <t>AGR.15.006003</t>
  </si>
  <si>
    <t>СЗ02/22-241 от 22.04.2022</t>
  </si>
  <si>
    <t>PRD.002.100022448_COM011001</t>
  </si>
  <si>
    <t>AGR.15.002461</t>
  </si>
  <si>
    <t>СЗ02/20-49 от 20.01.2020г.</t>
  </si>
  <si>
    <t>AGR.15.004085</t>
  </si>
  <si>
    <t>СЗ02/21-136 от 29.03.2021</t>
  </si>
  <si>
    <t>AGR.15.005413</t>
  </si>
  <si>
    <t>СЗ02/21-714 от 23.12.2021</t>
  </si>
  <si>
    <t>AGR.15.005966</t>
  </si>
  <si>
    <t>СЗ02/22-210 от 20.04.2022</t>
  </si>
  <si>
    <t>AGR.15.008054</t>
  </si>
  <si>
    <t>СЗ02/23-662 от 04.12.2023</t>
  </si>
  <si>
    <t>PRD.002.100022450_COM006001</t>
  </si>
  <si>
    <t>AGR.08.001121</t>
  </si>
  <si>
    <t>СИН.02.20-28 от 01.02.2020г.</t>
  </si>
  <si>
    <t>PRD.002.100022454_COM002019</t>
  </si>
  <si>
    <t>AGR.03.000286</t>
  </si>
  <si>
    <t>Договор № Д007720 от 06.07.2020 г.</t>
  </si>
  <si>
    <t>PRD.002.100022456_COM006001</t>
  </si>
  <si>
    <t>AGR.08.002002</t>
  </si>
  <si>
    <t>СИН.02.21-69 от 08.06.2021г.</t>
  </si>
  <si>
    <t>PRD.002.100022457_COM011001</t>
  </si>
  <si>
    <t>AGR.15.002515</t>
  </si>
  <si>
    <t>Счет № ЦБ-59 от 30.01.2020г.</t>
  </si>
  <si>
    <t>PRD.002.100022458_COM004001</t>
  </si>
  <si>
    <t>AGR.06.000342</t>
  </si>
  <si>
    <t>ННГ147/19-в от 26.12.2019</t>
  </si>
  <si>
    <t>AGR.06.000643</t>
  </si>
  <si>
    <t>Договор ННГ88/20-в от 01.12.2020 г</t>
  </si>
  <si>
    <t>AGR.06.000820</t>
  </si>
  <si>
    <t>Договор ННГ84/21-в от 02.12.2021 г</t>
  </si>
  <si>
    <t>PRD.002.100022459_COM011001</t>
  </si>
  <si>
    <t>AGR.15.002507</t>
  </si>
  <si>
    <t>СЗ02/20-54 от 31.01.2020г.</t>
  </si>
  <si>
    <t>AGR.15.003208</t>
  </si>
  <si>
    <t>СЗ02/20-125 (Мы вместе! 2020 Великой Победе - 75!)</t>
  </si>
  <si>
    <t>AGR.15.003209</t>
  </si>
  <si>
    <t>СЗ02/20-136 (Мы вместе! 2020 100 тыс.)</t>
  </si>
  <si>
    <t>AGR.15.004086</t>
  </si>
  <si>
    <t>СЗ02/21-140 от 29.03.2021</t>
  </si>
  <si>
    <t>AGR.15.005238</t>
  </si>
  <si>
    <t>СЗ02/21-617 от 15.11.2021</t>
  </si>
  <si>
    <t>AGR.15.005766</t>
  </si>
  <si>
    <t>СЗ02/22-107 от 01.03.2022</t>
  </si>
  <si>
    <t>AGR.15.006486</t>
  </si>
  <si>
    <t>AGR.15.006738</t>
  </si>
  <si>
    <t>СЗ02/22-657 от 14.11.2022</t>
  </si>
  <si>
    <t>AGR.15.006789</t>
  </si>
  <si>
    <t>СЗ02/22-650 от 14.11.2022</t>
  </si>
  <si>
    <t>AGR.15.006790</t>
  </si>
  <si>
    <t>СЗ02/22-652 от 14.11.2022</t>
  </si>
  <si>
    <t>AGR.15.007873</t>
  </si>
  <si>
    <t>СЗ02/23-529 от 12.10.2023</t>
  </si>
  <si>
    <t>PRD.002.100022460_COM011001</t>
  </si>
  <si>
    <t>AGR.15.002505</t>
  </si>
  <si>
    <t>СЗ02/20-55 от 31.01.2020г.</t>
  </si>
  <si>
    <t>AGR.15.004088</t>
  </si>
  <si>
    <t>СЗ02/21-138 от 29.03.2021</t>
  </si>
  <si>
    <t>AGR.15.004304</t>
  </si>
  <si>
    <t>СЗ02/21-253 от 30.04.2021</t>
  </si>
  <si>
    <t>AGR.15.005236</t>
  </si>
  <si>
    <t>СЗ02/21-611 от 15.11.2021</t>
  </si>
  <si>
    <t>AGR.15.005767</t>
  </si>
  <si>
    <t>СЗ02/22-106 от 01.03.2022</t>
  </si>
  <si>
    <t>AGR.15.006737</t>
  </si>
  <si>
    <t>PRD.002.100022461_COM011001</t>
  </si>
  <si>
    <t>AGR.15.002428</t>
  </si>
  <si>
    <t>Счет № 2 от 30.01.2020</t>
  </si>
  <si>
    <t>PRD.002.100022463_COM011001</t>
  </si>
  <si>
    <t>AGR.15.002492</t>
  </si>
  <si>
    <t>СЗ02/20-62 от 11.02.2020</t>
  </si>
  <si>
    <t>AGR.15.003815</t>
  </si>
  <si>
    <t>СЗ02/21-73 от 11.02.2021</t>
  </si>
  <si>
    <t>AGR.15.007495</t>
  </si>
  <si>
    <t>СЗ02/23-121 от 14.03.2023</t>
  </si>
  <si>
    <t>PRD.002.100022467_COM001000</t>
  </si>
  <si>
    <t>AGR.01.000744</t>
  </si>
  <si>
    <t>НФ02/21-12 от 05.02.2021</t>
  </si>
  <si>
    <t>AGR.01.000859</t>
  </si>
  <si>
    <t>НФ02/21-43 от 07.07.2021</t>
  </si>
  <si>
    <t>AGR.01.001043</t>
  </si>
  <si>
    <t>НФ02/21-123 от 19.11.2021</t>
  </si>
  <si>
    <t>AGR.01.001127</t>
  </si>
  <si>
    <t>НФ02/22-10 от 28.01.2022</t>
  </si>
  <si>
    <t>AGR.01.001505</t>
  </si>
  <si>
    <t>НФ02/22-136 от 14.11.2022</t>
  </si>
  <si>
    <t>AGR.01.001841</t>
  </si>
  <si>
    <t>НФ02/23-76 от 25.07.2023</t>
  </si>
  <si>
    <t>PRD.002.100022467_COM010001</t>
  </si>
  <si>
    <t>AGR.14.000209</t>
  </si>
  <si>
    <t>Договор № НГПТ/03.02.20 от 03.02.2020</t>
  </si>
  <si>
    <t>PRD.002.100022467_COM011001</t>
  </si>
  <si>
    <t>AGR.15.004808</t>
  </si>
  <si>
    <t>Дог №СЗ05/21-2 от 09.08.2021 - оценка ИЛУ, ТЛУ, БЛУ</t>
  </si>
  <si>
    <t>AGR.15.005390</t>
  </si>
  <si>
    <t>СЗ02/21-568 ОТ 13.10.2021</t>
  </si>
  <si>
    <t>PRD.002.100022470_COM005001</t>
  </si>
  <si>
    <t>AGR.07.000745</t>
  </si>
  <si>
    <t>Договор №КН01/20-69 от 16.01.2020 г.</t>
  </si>
  <si>
    <t>PRD.002.100022471_COM011001</t>
  </si>
  <si>
    <t>AGR.15.002457</t>
  </si>
  <si>
    <t>PRD.002.100022474_COM011001</t>
  </si>
  <si>
    <t>AGR.15.002449</t>
  </si>
  <si>
    <t>СЗ02/20-12 от 01.01.2020 г</t>
  </si>
  <si>
    <t>AGR.15.004048</t>
  </si>
  <si>
    <t>СЗ02/21-28 от 27.01.2021 г</t>
  </si>
  <si>
    <t>AGR.15.005724</t>
  </si>
  <si>
    <t>СЗ02/22-75 от 10.02.2022</t>
  </si>
  <si>
    <t>PRD.002.100022475_COM011001</t>
  </si>
  <si>
    <t>AGR.15.002459</t>
  </si>
  <si>
    <t>СЗ02/19-613 от 24.12.2019 г.</t>
  </si>
  <si>
    <t>PRD.002.100022476_COM010001</t>
  </si>
  <si>
    <t>AGR.14.000196</t>
  </si>
  <si>
    <t>Договор № НГПТ-13/12-2019 от 13.12.2019</t>
  </si>
  <si>
    <t>PRD.002.100022477_COM011001</t>
  </si>
  <si>
    <t>AGR.15.002465</t>
  </si>
  <si>
    <t>Счет №68 от 03.02.2020</t>
  </si>
  <si>
    <t>PRD.002.100022478_COM011001</t>
  </si>
  <si>
    <t>AGR.15.002477</t>
  </si>
  <si>
    <t>счет №ПО000002328 от 28.01.2020</t>
  </si>
  <si>
    <t>AGR.15.003232</t>
  </si>
  <si>
    <t>ПО000026961 от 14 сентября 2020 г.</t>
  </si>
  <si>
    <t>AGR.15.003233</t>
  </si>
  <si>
    <t>AGR.15.003235</t>
  </si>
  <si>
    <t>счет №ПО000026961 от 14.09.2020</t>
  </si>
  <si>
    <t>AGR.15.003236</t>
  </si>
  <si>
    <t>AGR.15.003301</t>
  </si>
  <si>
    <t>СЗ02/20-384 от 30.09.2020</t>
  </si>
  <si>
    <t>AGR.15.006048</t>
  </si>
  <si>
    <t>Счет № ПО000016439 от 16.05.2022</t>
  </si>
  <si>
    <t>PRD.002.100022479_COM011001</t>
  </si>
  <si>
    <t>AGR.15.002506</t>
  </si>
  <si>
    <t>СЗ02/20-74 от 31.01.2020г.</t>
  </si>
  <si>
    <t>AGR.15.004087</t>
  </si>
  <si>
    <t>СЗ02/21-139 от 29.03.2021</t>
  </si>
  <si>
    <t>AGR.15.004301</t>
  </si>
  <si>
    <t>СЗ02/21-241 от 30.04.2021</t>
  </si>
  <si>
    <t>AGR.15.005237</t>
  </si>
  <si>
    <t>СЗ02/21-612 от 15.11.2021</t>
  </si>
  <si>
    <t>AGR.15.005765</t>
  </si>
  <si>
    <t>СЗ02/22-105 от 01.03.2022</t>
  </si>
  <si>
    <t>AGR.15.005967</t>
  </si>
  <si>
    <t>СЗ02/22-209 от 20.04.2022</t>
  </si>
  <si>
    <t>AGR.15.006739</t>
  </si>
  <si>
    <t>PRD.002.100022480_COM001000</t>
  </si>
  <si>
    <t>AGR.01.000555</t>
  </si>
  <si>
    <t>Счет №НВ000008812 от 11.06.2020</t>
  </si>
  <si>
    <t>AGR.01.000693</t>
  </si>
  <si>
    <t>НВ000020611 от 09.12.2020</t>
  </si>
  <si>
    <t>AGR.01.000838</t>
  </si>
  <si>
    <t>HB000010720 от 08.06.2021</t>
  </si>
  <si>
    <t>AGR.01.001157</t>
  </si>
  <si>
    <t>HB000003386 от 21.02.2022</t>
  </si>
  <si>
    <t>AGR.01.001404</t>
  </si>
  <si>
    <t>HB000011109 от 10.08.2022</t>
  </si>
  <si>
    <t>PRD.002.100022481_COM001000</t>
  </si>
  <si>
    <t>AGR.01.000550</t>
  </si>
  <si>
    <t>AGR.01.000570</t>
  </si>
  <si>
    <t>PRD.002.100022482_COM006001</t>
  </si>
  <si>
    <t>AGR.08.001598</t>
  </si>
  <si>
    <t>СИН.02.20-44 от 09.11.2020г.</t>
  </si>
  <si>
    <t>PRD.002.100022483_COM006001</t>
  </si>
  <si>
    <t>AGR.08.001083</t>
  </si>
  <si>
    <t>СИН.02.20-54 от 11.02.2020 (Снос зеленых насаждений)</t>
  </si>
  <si>
    <t>AGR.08.002386</t>
  </si>
  <si>
    <t>СИН.02.22-114 от 18.04.22</t>
  </si>
  <si>
    <t>PRD.002.100022484_COM002019</t>
  </si>
  <si>
    <t>AGR.03.000044</t>
  </si>
  <si>
    <t>Договор № Д004920 от 30.01.2020 г.</t>
  </si>
  <si>
    <t>AGR.03.000283</t>
  </si>
  <si>
    <t>Договор №27 от 20.05.2020 г.</t>
  </si>
  <si>
    <t>PRD.002.100022487_COM011001</t>
  </si>
  <si>
    <t>AGR.15.002510</t>
  </si>
  <si>
    <t>СЗ02/20-84 от 31.01.2020г.</t>
  </si>
  <si>
    <t>AGR.15.004090</t>
  </si>
  <si>
    <t>СЗ02/21-137 от 29.03.2021</t>
  </si>
  <si>
    <t>AGR.15.005235</t>
  </si>
  <si>
    <t>СЗ02/21-610 от 15.11.2021</t>
  </si>
  <si>
    <t>AGR.15.005764</t>
  </si>
  <si>
    <t>СЗ02/22-104 от 01.03.2022</t>
  </si>
  <si>
    <t>AGR.15.006740</t>
  </si>
  <si>
    <t>PRD.002.100022488_COM002019</t>
  </si>
  <si>
    <t>AGR.03.000149</t>
  </si>
  <si>
    <t>договор поставки №122/130 (Д03251900) от 17.12.2019 г.</t>
  </si>
  <si>
    <t>PRD.002.100022493_COM006001</t>
  </si>
  <si>
    <t>AGR.08.001101</t>
  </si>
  <si>
    <t>№СИН.02.20-46 от 15.02.2020г.</t>
  </si>
  <si>
    <t>PRD.002.100022494_COM009001</t>
  </si>
  <si>
    <t>AGR.13.000846</t>
  </si>
  <si>
    <t>Договор поставки №СИБ18/20-в от 06.02.2020</t>
  </si>
  <si>
    <t>PRD.002.100022495_COM007001</t>
  </si>
  <si>
    <t>AGR.09.000737</t>
  </si>
  <si>
    <t>УНС02/20-28 от 28.02.2020</t>
  </si>
  <si>
    <t>PRD.002.100022496_COM007001</t>
  </si>
  <si>
    <t>AGR.09.000736</t>
  </si>
  <si>
    <t>УНС02/20-27 от 28.02.2020</t>
  </si>
  <si>
    <t>PRD.002.100022498_COM011001</t>
  </si>
  <si>
    <t>AGR.15.002475</t>
  </si>
  <si>
    <t>СЗ02/20-70 от 13.02.2020г</t>
  </si>
  <si>
    <t>AGR.15.005638</t>
  </si>
  <si>
    <t>СЗ02/22-67 от 10.02.2022</t>
  </si>
  <si>
    <t>PRD.002.100022499_COM001000</t>
  </si>
  <si>
    <t>AGR.01.000575</t>
  </si>
  <si>
    <t>НФ02/20-33 от 02.03.2020</t>
  </si>
  <si>
    <t>AGR.01.000959</t>
  </si>
  <si>
    <t>НФ02/21-80//2021/316-с/с от 29.09.2021</t>
  </si>
  <si>
    <t>AGR.01.001515</t>
  </si>
  <si>
    <t>НФ02/22-126 от 03.10.2022</t>
  </si>
  <si>
    <t>PRD.002.100022502_COM006001</t>
  </si>
  <si>
    <t>AGR.08.001114</t>
  </si>
  <si>
    <t>AGR.08.001382</t>
  </si>
  <si>
    <t>AGR.08.001427</t>
  </si>
  <si>
    <t>Счет на оплату №558 от 15.05.2020г.</t>
  </si>
  <si>
    <t>AGR.08.001428</t>
  </si>
  <si>
    <t>Счет на оплату №513 от 06.05.2020г.</t>
  </si>
  <si>
    <t>PRD.002.100022503_COM011001</t>
  </si>
  <si>
    <t>AGR.15.002625</t>
  </si>
  <si>
    <t>СЗ02/20-89 от 16.03.2020г.</t>
  </si>
  <si>
    <t>AGR.15.003856</t>
  </si>
  <si>
    <t>счет №796 от 02.02.2021</t>
  </si>
  <si>
    <t>PRD.002.100022504_COM007001</t>
  </si>
  <si>
    <t>AGR.09.000764</t>
  </si>
  <si>
    <t>УНС02/20-20 от 27.02.2020</t>
  </si>
  <si>
    <t>PRD.002.100022505_COM007001</t>
  </si>
  <si>
    <t>AGR.09.000734</t>
  </si>
  <si>
    <t>УНС02/20-29 от 05.03.2020</t>
  </si>
  <si>
    <t>PRD.002.100022506_COM006001</t>
  </si>
  <si>
    <t>AGR.08.001160</t>
  </si>
  <si>
    <t>СИН.02.20-64 от 04.03.2020г.</t>
  </si>
  <si>
    <t>PRD.002.100022508_COM009001</t>
  </si>
  <si>
    <t>AGR.13.000851</t>
  </si>
  <si>
    <t>Договор подряда №СИБ201/19-в от 02.12.2019</t>
  </si>
  <si>
    <t>PRD.002.100022511_COM001000</t>
  </si>
  <si>
    <t>AGR.01.000561</t>
  </si>
  <si>
    <t>Счет №52198 от 19.02.2020</t>
  </si>
  <si>
    <t>PRD.002.100022514_COM007001</t>
  </si>
  <si>
    <t>AGR.09.000756</t>
  </si>
  <si>
    <t>УНС02/20-25 от 04.03.2020</t>
  </si>
  <si>
    <t>PRD.002.100022515_COM007001</t>
  </si>
  <si>
    <t>AGR.09.000730</t>
  </si>
  <si>
    <t>УНС02/20-23 от 25.02.2020</t>
  </si>
  <si>
    <t>PRD.002.100022516_COM001000</t>
  </si>
  <si>
    <t>AGR.01.000565</t>
  </si>
  <si>
    <t>ПТЗ-1839/20//НФ02/20-29 от 25.02.2020</t>
  </si>
  <si>
    <t>PRD.002.100022517_COM002019</t>
  </si>
  <si>
    <t>AGR.03.000050</t>
  </si>
  <si>
    <t>Договор № Д002820 от 18.02.2020 г.</t>
  </si>
  <si>
    <t>PRD.002.100022518_COM009001</t>
  </si>
  <si>
    <t>AGR.13.000857</t>
  </si>
  <si>
    <t>Договор подряда №СИБ158/19-в от 16.09.2019</t>
  </si>
  <si>
    <t>PRD.002.100022519_COM002019</t>
  </si>
  <si>
    <t>AGR.03.000049</t>
  </si>
  <si>
    <t>Договор поставки № 112ПГ (Д003220) от 20.02.2020 г.</t>
  </si>
  <si>
    <t>PRD.002.100022528_COM011001</t>
  </si>
  <si>
    <t>AGR.15.002544</t>
  </si>
  <si>
    <t>СЗ02/20-51 от 06.02.2020</t>
  </si>
  <si>
    <t>AGR.15.002545</t>
  </si>
  <si>
    <t>СЗ02/20-59 от 10.02.2020</t>
  </si>
  <si>
    <t>AGR.15.002744</t>
  </si>
  <si>
    <t>СЗ02/20-221 от 18.05.2020</t>
  </si>
  <si>
    <t>AGR.15.002913</t>
  </si>
  <si>
    <t>СЗ02/20-233 от 22.05.2020</t>
  </si>
  <si>
    <t>AGR.15.003394</t>
  </si>
  <si>
    <t>СЗ02/20-399 от 02.10.2020</t>
  </si>
  <si>
    <t>AGR.15.004254</t>
  </si>
  <si>
    <t>СЗ02-21-243 от 04.05.2021</t>
  </si>
  <si>
    <t>AGR.15.004697</t>
  </si>
  <si>
    <t>СЗ02/21-393 от 13.07.2021</t>
  </si>
  <si>
    <t>AGR.15.004874</t>
  </si>
  <si>
    <t>СЗ02/21-427 от 03.08.2021</t>
  </si>
  <si>
    <t>AGR.15.004886</t>
  </si>
  <si>
    <t>СЗ02/21-396 от 14.07.2021</t>
  </si>
  <si>
    <t>AGR.15.004887</t>
  </si>
  <si>
    <t>С302/21-441 от 12.08.2021</t>
  </si>
  <si>
    <t>PRD.002.100022529_COM011001</t>
  </si>
  <si>
    <t>AGR.15.002549</t>
  </si>
  <si>
    <t>СЗ02/20-100 от 17.02.2020г.</t>
  </si>
  <si>
    <t>AGR.15.003204</t>
  </si>
  <si>
    <t>СЗ02/20-130 (Мы вместе! 2020)</t>
  </si>
  <si>
    <t>PRD.002.100022531_COM007001</t>
  </si>
  <si>
    <t>AGR.09.000725</t>
  </si>
  <si>
    <t>УНС02/20-19 от 25.02.2020</t>
  </si>
  <si>
    <t>PRD.002.100022533_COM001000</t>
  </si>
  <si>
    <t>AGR.01.000592</t>
  </si>
  <si>
    <t>NF01/20-8 от 16.03.2020</t>
  </si>
  <si>
    <t>AGR.01.000813</t>
  </si>
  <si>
    <t>NF01/21-6 от 17.05.2021</t>
  </si>
  <si>
    <t>AGR.01.000879</t>
  </si>
  <si>
    <t>NF01/21-6 от 17.05.2021 (руб.)</t>
  </si>
  <si>
    <t>AGR.01.000880</t>
  </si>
  <si>
    <t>NF01/21-6 от 17.05.2021 (EUR)</t>
  </si>
  <si>
    <t>AGR.01.002171</t>
  </si>
  <si>
    <t>PRD.002.100022533_COM006001</t>
  </si>
  <si>
    <t>AGR.08.001877</t>
  </si>
  <si>
    <t>Контракт №NF01/20-8 от 16.03.2020</t>
  </si>
  <si>
    <t>AGR.08.001878</t>
  </si>
  <si>
    <t>Контракт №NF01/20-16 от 09.10.2020</t>
  </si>
  <si>
    <t>AGR.08.002876</t>
  </si>
  <si>
    <t>Контракт №NF01/21-6 от 17.05.2021</t>
  </si>
  <si>
    <t>PRD.002.100022533_COM007001</t>
  </si>
  <si>
    <t>AGR.09.000880</t>
  </si>
  <si>
    <t>AGR.09.001358</t>
  </si>
  <si>
    <t>Кнтракт NF01/20-16 от 09.10.2020</t>
  </si>
  <si>
    <t>PRD.002.100022537_COM011001</t>
  </si>
  <si>
    <t>AGR.15.002561</t>
  </si>
  <si>
    <t>счет №37 от 25.02.2020</t>
  </si>
  <si>
    <t>PRD.002.100022538_COM004001</t>
  </si>
  <si>
    <t>AGR.06.000682</t>
  </si>
  <si>
    <t>ННГ67/20-в от 30.10.2020</t>
  </si>
  <si>
    <t>PRD.002.100022538_COM005001</t>
  </si>
  <si>
    <t>AGR.07.001092</t>
  </si>
  <si>
    <t>КН06/20-136 от 27.07.2020</t>
  </si>
  <si>
    <t>AGR.07.001461</t>
  </si>
  <si>
    <t>КН06/21-195 от 14.10.2021</t>
  </si>
  <si>
    <t>AGR.07.001744</t>
  </si>
  <si>
    <t>КН06/22-62 от 26.01.2022</t>
  </si>
  <si>
    <t>AGR.07.001968</t>
  </si>
  <si>
    <t>КН06/22-198 от 01.10.2022</t>
  </si>
  <si>
    <t>PRD.002.100022538_COM009001</t>
  </si>
  <si>
    <t>AGR.13.001316</t>
  </si>
  <si>
    <t>Договор №СИБ13/21-в от 10.02.2021</t>
  </si>
  <si>
    <t>AGR.13.001599</t>
  </si>
  <si>
    <t>Договор №СИБ151/21-в от 13.10.2021</t>
  </si>
  <si>
    <t>AGR.13.001904</t>
  </si>
  <si>
    <t>Договор №СИБ108/22-в от 14.09.2022</t>
  </si>
  <si>
    <t>AGR.13.002183</t>
  </si>
  <si>
    <t>Договор №СИБ137/23-в от 07.11.2023</t>
  </si>
  <si>
    <t>PRD.002.100022538_COM011001</t>
  </si>
  <si>
    <t>AGR.15.002539</t>
  </si>
  <si>
    <t>СЗ02/20-37 от 28.01.2020</t>
  </si>
  <si>
    <t>PRD.002.100022538_COM014001</t>
  </si>
  <si>
    <t>AGR.30.000502</t>
  </si>
  <si>
    <t>Договор 191/2021 от 04.10.2021</t>
  </si>
  <si>
    <t>PRD.002.100022539_COM011001</t>
  </si>
  <si>
    <t>AGR.15.002604</t>
  </si>
  <si>
    <t>Договор № СЗ02/20-119 от 13.03.2020г.</t>
  </si>
  <si>
    <t>AGR.15.004299</t>
  </si>
  <si>
    <t>Договор поставки №СЗ02/21-247 от 05.05.2021г.</t>
  </si>
  <si>
    <t>AGR.15.006721</t>
  </si>
  <si>
    <t>СЗ02/22-609 от 28.10.2022</t>
  </si>
  <si>
    <t>PRD.002.100022540_COM011001</t>
  </si>
  <si>
    <t>AGR.15.007182</t>
  </si>
  <si>
    <t>СЗ02/23-149 от 27.03.2023</t>
  </si>
  <si>
    <t>PRD.002.100022541_COM002019</t>
  </si>
  <si>
    <t>AGR.03.000041</t>
  </si>
  <si>
    <t>Договор поставки № НК-301 (Д004120) от 20.02.2020 г.</t>
  </si>
  <si>
    <t>AGR.03.000607</t>
  </si>
  <si>
    <t>Договор № НК-568/Д004722 от 28.04.22</t>
  </si>
  <si>
    <t>PRD.002.100022543_COM009001</t>
  </si>
  <si>
    <t>AGR.13.000858</t>
  </si>
  <si>
    <t>Договор поставки №СИБ27/20-в от 28.02.2020</t>
  </si>
  <si>
    <t>AGR.13.001667</t>
  </si>
  <si>
    <t>PRD.002.100022544_COM011001</t>
  </si>
  <si>
    <t>AGR.15.002599</t>
  </si>
  <si>
    <t>К038/20 от 20.02.2020 г.</t>
  </si>
  <si>
    <t>AGR.15.005035</t>
  </si>
  <si>
    <t>Договор СЗ02/21-434 от 09.08.2021 г.</t>
  </si>
  <si>
    <t>PRD.002.100022546_COM004001</t>
  </si>
  <si>
    <t>AGR.06.000370</t>
  </si>
  <si>
    <t>Договор №ННГ140/19-в от 17.12.2019</t>
  </si>
  <si>
    <t>PRD.002.100022550_COM006001</t>
  </si>
  <si>
    <t>AGR.08.001128</t>
  </si>
  <si>
    <t>СИН.02.20-43 от 05.02.2020г.</t>
  </si>
  <si>
    <t>AGR.08.001710</t>
  </si>
  <si>
    <t>СИН.02.20-333 от 14.12.2020</t>
  </si>
  <si>
    <t>PRD.002.100022551_COM006001</t>
  </si>
  <si>
    <t>AGR.08.001131</t>
  </si>
  <si>
    <t>СИН.02.17-385 от 15.12.2017г.</t>
  </si>
  <si>
    <t>AGR.08.001734</t>
  </si>
  <si>
    <t>СИН.02.20-336 от 22.12.2020г.</t>
  </si>
  <si>
    <t>PRD.002.100022555_COM011001</t>
  </si>
  <si>
    <t>AGR.15.002596</t>
  </si>
  <si>
    <t>PRD.002.100022557_COM007001</t>
  </si>
  <si>
    <t>AGR.09.000741</t>
  </si>
  <si>
    <t>УНС02/20-38 от 16.03.2020</t>
  </si>
  <si>
    <t>PRD.002.100022558_COM007001</t>
  </si>
  <si>
    <t>AGR.09.000749</t>
  </si>
  <si>
    <t>УНС02/19-188 от 19.08.2019</t>
  </si>
  <si>
    <t>AGR.09.001774</t>
  </si>
  <si>
    <t>УНС02/23-105 от 16.08.2023</t>
  </si>
  <si>
    <t>PRD.002.100022559_COM001000</t>
  </si>
  <si>
    <t>AGR.01.000590</t>
  </si>
  <si>
    <t>517-Ф/МСК//НФ02/20-37 от 11.03.2020</t>
  </si>
  <si>
    <t>PRD.002.100022562_COM011001</t>
  </si>
  <si>
    <t>AGR.15.003198</t>
  </si>
  <si>
    <t>СЗ02/20-124 (Мы вместе! 2020 Проект Зеленое счастье)</t>
  </si>
  <si>
    <t>AGR.15.003199</t>
  </si>
  <si>
    <t>СЗ02/20-123 (Мы вместе! 2020 Проект Рука помощи)</t>
  </si>
  <si>
    <t>AGR.15.004308</t>
  </si>
  <si>
    <t>СЗ02/21-239 от 30.04.2021</t>
  </si>
  <si>
    <t>AGR.15.004309</t>
  </si>
  <si>
    <t>СЗ02/21-238 от 30.04.2021</t>
  </si>
  <si>
    <t>AGR.15.004310</t>
  </si>
  <si>
    <t>СЗ02/21-237 от 30.04.2021</t>
  </si>
  <si>
    <t>AGR.15.007894</t>
  </si>
  <si>
    <t>СЗ02/23-531 от 12.10.2023</t>
  </si>
  <si>
    <t>PRD.002.100022563_COM011001</t>
  </si>
  <si>
    <t>AGR.15.003205</t>
  </si>
  <si>
    <t>СЗ02/20-126 (Мы вместе! 2020 Спорт)</t>
  </si>
  <si>
    <t>AGR.15.003206</t>
  </si>
  <si>
    <t>СЗ02/20-139 (Мы вместе! 2020 Великой Победе - 75!)</t>
  </si>
  <si>
    <t>AGR.15.005969</t>
  </si>
  <si>
    <t>СЗ02/22-214 от 20.04.2022</t>
  </si>
  <si>
    <t>AGR.15.006736</t>
  </si>
  <si>
    <t>AGR.15.007142</t>
  </si>
  <si>
    <t>СЗ02/23-112 от 13.03.2023</t>
  </si>
  <si>
    <t>PRD.002.100022567_COM011001</t>
  </si>
  <si>
    <t>AGR.15.003202</t>
  </si>
  <si>
    <t>СЗ02/20-134 (Мы вместе! 2020)</t>
  </si>
  <si>
    <t>PRD.002.100022568_COM005001</t>
  </si>
  <si>
    <t>AGR.07.001063</t>
  </si>
  <si>
    <t>521554/20 от 11.03.2020г.</t>
  </si>
  <si>
    <t>PRD.002.100022568_COM014001</t>
  </si>
  <si>
    <t>AGR.30.001208</t>
  </si>
  <si>
    <t>PRD.002.100022569_COM001000</t>
  </si>
  <si>
    <t>AGR.01.000591</t>
  </si>
  <si>
    <t>НФ01/20-9 от 12.03.2020</t>
  </si>
  <si>
    <t>PRD.002.100022569_COM011001</t>
  </si>
  <si>
    <t>AGR.15.002688</t>
  </si>
  <si>
    <t>НФ01/20-9 от 12.03.2020г. (доп.29)</t>
  </si>
  <si>
    <t>AGR.15.002773</t>
  </si>
  <si>
    <t>НФ01/20-9 от 12.03.2020г. (доп.30)</t>
  </si>
  <si>
    <t>PRD.002.100022572_COM007001</t>
  </si>
  <si>
    <t>AGR.09.000740</t>
  </si>
  <si>
    <t>УНС02/20-24 от 10.03.2020</t>
  </si>
  <si>
    <t>AGR.09.001929</t>
  </si>
  <si>
    <t>УНС02/23-201 от 29.12.2023</t>
  </si>
  <si>
    <t>PRD.002.100022573_COM007001</t>
  </si>
  <si>
    <t>AGR.09.000744</t>
  </si>
  <si>
    <t>47/000-2017 от 23.06.2017</t>
  </si>
  <si>
    <t>AGR.09.000745</t>
  </si>
  <si>
    <t>75/000-18 от 23.11.2018</t>
  </si>
  <si>
    <t>AGR.09.001387</t>
  </si>
  <si>
    <t>36/000-22 от 15.04.2022</t>
  </si>
  <si>
    <t>AGR.09.001388</t>
  </si>
  <si>
    <t>37/154-22 от 15.04.2022</t>
  </si>
  <si>
    <t>AGR.09.001453</t>
  </si>
  <si>
    <t>69/125-22 от 22.06.2022</t>
  </si>
  <si>
    <t>AGR.09.001773</t>
  </si>
  <si>
    <t>069/125-23 от 03.07.2023 г.</t>
  </si>
  <si>
    <t>PRD.002.100022574_COM007001</t>
  </si>
  <si>
    <t>AGR.09.000746</t>
  </si>
  <si>
    <t>№ 5 от 31.05.2017</t>
  </si>
  <si>
    <t>AGR.09.000747</t>
  </si>
  <si>
    <t>№ 9 от 24.04.2017</t>
  </si>
  <si>
    <t>AGR.09.000748</t>
  </si>
  <si>
    <t>№ 19 от 03.06.2019</t>
  </si>
  <si>
    <t>AGR.09.001282</t>
  </si>
  <si>
    <t>Разрешение №1 от 19.01.2022</t>
  </si>
  <si>
    <t>AGR.09.001318</t>
  </si>
  <si>
    <t>№ 2 от 17.01.2022</t>
  </si>
  <si>
    <t>AGR.09.001535</t>
  </si>
  <si>
    <t>№ 76 от 01.11.2022г.</t>
  </si>
  <si>
    <t>AGR.09.001553</t>
  </si>
  <si>
    <t>AGR.09.001723</t>
  </si>
  <si>
    <t>№22 от 09.03.2023</t>
  </si>
  <si>
    <t>AGR.12.000224</t>
  </si>
  <si>
    <t>AGR.09.001866</t>
  </si>
  <si>
    <t>84 от 17.10.2023</t>
  </si>
  <si>
    <t>PRD.002.100022577_COM011001</t>
  </si>
  <si>
    <t>AGR.15.002669</t>
  </si>
  <si>
    <t>Договор №СЗ02/20-148 от 13.03.2020 г.</t>
  </si>
  <si>
    <t>PRD.002.100022581_COM011001</t>
  </si>
  <si>
    <t>AGR.15.002628</t>
  </si>
  <si>
    <t>5/20/СЗ02/20-138 от 23.03.2020г.</t>
  </si>
  <si>
    <t>AGR.15.006434</t>
  </si>
  <si>
    <t>СЗ02/22-495//13/22/ТЭК от 26.08.2022</t>
  </si>
  <si>
    <t>AGR.15.007140</t>
  </si>
  <si>
    <t>СЗ02/23-109//8/23 от 01.03.2023</t>
  </si>
  <si>
    <t>AGR.15.007785</t>
  </si>
  <si>
    <t>СЗ02/23-451//25/23 от 29.08.2023</t>
  </si>
  <si>
    <t>PRD.002.100022582_COM007001</t>
  </si>
  <si>
    <t>AGR.09.000755</t>
  </si>
  <si>
    <t>УНС02/20-39 от 19.03.2020</t>
  </si>
  <si>
    <t>AGR.09.001745</t>
  </si>
  <si>
    <t>УНС02/23-85 от 07.07.2023</t>
  </si>
  <si>
    <t>PRD.002.100022583_COM007001</t>
  </si>
  <si>
    <t>AGR.09.000763</t>
  </si>
  <si>
    <t>УНС02/20-44 от 05.03.2020</t>
  </si>
  <si>
    <t>PRD.002.100022592_COM011001</t>
  </si>
  <si>
    <t>AGR.15.002626</t>
  </si>
  <si>
    <t>Счет №5439/10113 от 23.03.2020г.</t>
  </si>
  <si>
    <t>PRD.002.100022593_COM009001</t>
  </si>
  <si>
    <t>AGR.13.000884</t>
  </si>
  <si>
    <t>Договор №СИБ14/20-в от 03.02.2020</t>
  </si>
  <si>
    <t>PRD.002.100022595_COM006001</t>
  </si>
  <si>
    <t>AGR.08.001180</t>
  </si>
  <si>
    <t>СИН.02.20-90 от 01.04.2020</t>
  </si>
  <si>
    <t>AGR.08.001740</t>
  </si>
  <si>
    <t>СИН.02.20-320 от 09.12.2020</t>
  </si>
  <si>
    <t>AGR.08.002714</t>
  </si>
  <si>
    <t>СИН.02.22-143 от 17.05.2022</t>
  </si>
  <si>
    <t>PRD.002.100022599_COM011001</t>
  </si>
  <si>
    <t>AGR.15.002758</t>
  </si>
  <si>
    <t>СЗ02/20-190 от 10.04.2020г.</t>
  </si>
  <si>
    <t>AGR.15.004247</t>
  </si>
  <si>
    <t>СЗ02/21-246 от 05.05.2021 г.</t>
  </si>
  <si>
    <t>PRD.002.100022600_COM005001</t>
  </si>
  <si>
    <t>AGR.07.000881</t>
  </si>
  <si>
    <t>КН06/20-98 от 01.04.2020г.</t>
  </si>
  <si>
    <t>AGR.07.001188</t>
  </si>
  <si>
    <t>Претензия № 1965 от 16.12.2020 г.</t>
  </si>
  <si>
    <t>AGR.07.001189</t>
  </si>
  <si>
    <t>Договор №КН06/20-222 от 01.12.2020 г.</t>
  </si>
  <si>
    <t>AGR.07.001234</t>
  </si>
  <si>
    <t>КН06/21-15 от 01.01.2021г.</t>
  </si>
  <si>
    <t>AGR.07.001255</t>
  </si>
  <si>
    <t>Претензия № 216 от 17.02.2021 г.</t>
  </si>
  <si>
    <t>AGR.07.001543</t>
  </si>
  <si>
    <t>КН06/22-22 от 01.01.2022г.</t>
  </si>
  <si>
    <t>AGR.07.001840</t>
  </si>
  <si>
    <t>КН06/23-20 от 01.01.2023</t>
  </si>
  <si>
    <t>AGR.07.002167</t>
  </si>
  <si>
    <t>Договор №КН06/24-03 от 01.01.2024</t>
  </si>
  <si>
    <t>PRD.002.100022600_COM007001</t>
  </si>
  <si>
    <t>AGR.09.000777</t>
  </si>
  <si>
    <t>УНС02/20-45 от 01.04.2020</t>
  </si>
  <si>
    <t>PRD.002.100022600_COM010001</t>
  </si>
  <si>
    <t>AGR.14.000462</t>
  </si>
  <si>
    <t>Догвор на оказание охран услуг НГПТ/01.01.23 от 01.01.2023</t>
  </si>
  <si>
    <t>AGR.14.000463</t>
  </si>
  <si>
    <t>AGR.14.000464</t>
  </si>
  <si>
    <t>PRD.002.100022600_COM014001</t>
  </si>
  <si>
    <t>AGR.30.001132</t>
  </si>
  <si>
    <t>договор 37/2020 от 13.08.2020</t>
  </si>
  <si>
    <t>PRD.002.100022601_COM010001</t>
  </si>
  <si>
    <t>AGR.14.000213</t>
  </si>
  <si>
    <t>Договор № НГПТ-19/03-2020 от 23.03.2020 г</t>
  </si>
  <si>
    <t>PRD.002.100022602_COM005001</t>
  </si>
  <si>
    <t>AGR.07.000838</t>
  </si>
  <si>
    <t>Договор оказания услуг №9 от 13.02.20</t>
  </si>
  <si>
    <t>PRD.002.100022604_COM009001</t>
  </si>
  <si>
    <t>AGR.13.000887</t>
  </si>
  <si>
    <t>PRD.002.100022605_COM007001</t>
  </si>
  <si>
    <t>AGR.09.000770</t>
  </si>
  <si>
    <t>2/05/2016 от 16.05.2016 г.</t>
  </si>
  <si>
    <t>AGR.09.000771</t>
  </si>
  <si>
    <t>3/05/2016 от 16.05.2016 г.</t>
  </si>
  <si>
    <t>AGR.09.001166</t>
  </si>
  <si>
    <t>66-06/2021 от 16.06.2021</t>
  </si>
  <si>
    <t>PRD.002.100022606_COM006001</t>
  </si>
  <si>
    <t>AGR.08.001153</t>
  </si>
  <si>
    <t>№СИН.02.20-91 от 26.03.2020г.</t>
  </si>
  <si>
    <t>AGR.08.001807</t>
  </si>
  <si>
    <t>№СИН.02.21-59 от 18.03.2021г</t>
  </si>
  <si>
    <t>PRD.002.100022610_COM007001</t>
  </si>
  <si>
    <t>AGR.09.000761</t>
  </si>
  <si>
    <t>УНС02/20-49 от 02.04.2020</t>
  </si>
  <si>
    <t>PRD.002.100022611_COM007001</t>
  </si>
  <si>
    <t>AGR.09.001174</t>
  </si>
  <si>
    <t>21/2021/УНС02/21-65 от 07.07.2021</t>
  </si>
  <si>
    <t>AGR.09.001196</t>
  </si>
  <si>
    <t>AGR.09.001238</t>
  </si>
  <si>
    <t>114/2021/УНС02/21-154 от 12.11.2021</t>
  </si>
  <si>
    <t>AGR.09.001317</t>
  </si>
  <si>
    <t>01/2022//УНС02/22-3 от 19.01.2022</t>
  </si>
  <si>
    <t>AGR.09.001861</t>
  </si>
  <si>
    <t>102/2023 от 05.10.2023</t>
  </si>
  <si>
    <t>AGR.09.001937</t>
  </si>
  <si>
    <t>Разрешение о размещении объектов № 9 от 19.01.2024</t>
  </si>
  <si>
    <t>PRD.002.100022612_COM004001</t>
  </si>
  <si>
    <t>AGR.06.000388</t>
  </si>
  <si>
    <t>Договор №ННГ14/20-в от 03.03.2020</t>
  </si>
  <si>
    <t>PRD.002.100022612_COM009001</t>
  </si>
  <si>
    <t>AGR.13.000885</t>
  </si>
  <si>
    <t>Договор №СИБ25/20-в от 05.03.2020</t>
  </si>
  <si>
    <t>PRD.002.100022613_</t>
  </si>
  <si>
    <t>AGR.07.002070</t>
  </si>
  <si>
    <t>КН.02.23-146 от 10.10.23</t>
  </si>
  <si>
    <t>PRD.002.100022613_COM005001</t>
  </si>
  <si>
    <t>AGR.07.000841</t>
  </si>
  <si>
    <t>1139 от 02.04.2020</t>
  </si>
  <si>
    <t>AGR.07.001069</t>
  </si>
  <si>
    <t>1221 от 09.07.2020</t>
  </si>
  <si>
    <t>AGR.07.001169</t>
  </si>
  <si>
    <t>173//02/20-197 от 04.12.20</t>
  </si>
  <si>
    <t>PRD.002.100022615_COM005001</t>
  </si>
  <si>
    <t>AGR.07.000843</t>
  </si>
  <si>
    <t>Дог услуг №10 от 17.02.20</t>
  </si>
  <si>
    <t>PRD.002.100022617_COM002019</t>
  </si>
  <si>
    <t>AGR.03.000291</t>
  </si>
  <si>
    <t>Договор поставки № Д005320 от 27.03.2020 г.</t>
  </si>
  <si>
    <t>PRD.002.100022618_COM002019</t>
  </si>
  <si>
    <t>AGR.03.000072</t>
  </si>
  <si>
    <t>Договор № 20-20 от 27.02.2020 г.</t>
  </si>
  <si>
    <t>PRD.002.100022621_COM011001</t>
  </si>
  <si>
    <t>AGR.15.002675</t>
  </si>
  <si>
    <t>счет №133 от 06.04.2020</t>
  </si>
  <si>
    <t>AGR.15.002712</t>
  </si>
  <si>
    <t>счет №146 от 15.04.2020г.</t>
  </si>
  <si>
    <t>PRD.002.100022623_COM007001</t>
  </si>
  <si>
    <t>AGR.09.000774</t>
  </si>
  <si>
    <t>УНС02/20-53 от 17.04.2020</t>
  </si>
  <si>
    <t>PRD.002.100022624_COM005001</t>
  </si>
  <si>
    <t>AGR.07.000854</t>
  </si>
  <si>
    <t>КН05/20-04 от 01.01.2020</t>
  </si>
  <si>
    <t>AGR.07.001600</t>
  </si>
  <si>
    <t>КН05/22-03 от 01.02.22</t>
  </si>
  <si>
    <t>AGR.07.001920</t>
  </si>
  <si>
    <t>КН05/23-08 от 01.02.23</t>
  </si>
  <si>
    <t>PRD.002.100022624_COM010001</t>
  </si>
  <si>
    <t>AGR.14.000518</t>
  </si>
  <si>
    <t>договор НГПТ/20.04.20 от 20.04.2020</t>
  </si>
  <si>
    <t>PRD.002.100022626_COM001000</t>
  </si>
  <si>
    <t>AGR.01.001408</t>
  </si>
  <si>
    <t>2067 от 09.08.2022</t>
  </si>
  <si>
    <t>AGR.01.001876</t>
  </si>
  <si>
    <t>2456 от 21.08.2023</t>
  </si>
  <si>
    <t>PRD.002.100022626_COM014001</t>
  </si>
  <si>
    <t>AGR.30.000903</t>
  </si>
  <si>
    <t>Договор рамочный № 1907 от 19.07.2022г.</t>
  </si>
  <si>
    <t>PRD.002.100022628_COM006001</t>
  </si>
  <si>
    <t>AGR.08.001179</t>
  </si>
  <si>
    <t>СИН.02.20-99 от 10.04.2020г.</t>
  </si>
  <si>
    <t>PRD.002.100022628_COM009001</t>
  </si>
  <si>
    <t>AGR.13.001125</t>
  </si>
  <si>
    <t>Договор №СИБ 178/20-в от 27.11.2020</t>
  </si>
  <si>
    <t>AGR.13.001319</t>
  </si>
  <si>
    <t>AGR.13.001534</t>
  </si>
  <si>
    <t>СИБ 178/21-в от 08.11.2021</t>
  </si>
  <si>
    <t>AGR.13.001745</t>
  </si>
  <si>
    <t>Договор №СИБ48/22-в от 20.04.2022</t>
  </si>
  <si>
    <t>PRD.002.100022631_COM014001</t>
  </si>
  <si>
    <t>AGR.30.000020</t>
  </si>
  <si>
    <t>Договор Г-28/20 от 25.09.20 (не использовать)</t>
  </si>
  <si>
    <t>PRD.002.100022633_COM011001</t>
  </si>
  <si>
    <t>AGR.15.002723</t>
  </si>
  <si>
    <t>счет №59 от 15.04.2020</t>
  </si>
  <si>
    <t>AGR.15.002965</t>
  </si>
  <si>
    <t>СЗ02/20-255 от 08.06.2020</t>
  </si>
  <si>
    <t>AGR.15.004375</t>
  </si>
  <si>
    <t>PRD.002.100022634_COM011001</t>
  </si>
  <si>
    <t>AGR.15.002745</t>
  </si>
  <si>
    <t>40/042020/д от 17.04.2020г./СЗ02/20-193 от 20.04.2020</t>
  </si>
  <si>
    <t>PRD.002.100022635_COM005001</t>
  </si>
  <si>
    <t>AGR.07.000868</t>
  </si>
  <si>
    <t>Дог №299 от 14.04.20</t>
  </si>
  <si>
    <t>PRD.002.100022635_COM010001</t>
  </si>
  <si>
    <t>AGR.14.000280</t>
  </si>
  <si>
    <t>Договор №23 от 27.05.2020</t>
  </si>
  <si>
    <t>PRD.002.100022636_COM009001</t>
  </si>
  <si>
    <t>AGR.13.000899</t>
  </si>
  <si>
    <t>PRD.002.100022637_COM009001</t>
  </si>
  <si>
    <t>AGR.13.000901</t>
  </si>
  <si>
    <t>PRD.002.100022638_COM006001</t>
  </si>
  <si>
    <t>AGR.08.001164</t>
  </si>
  <si>
    <t>№10 COV-TS</t>
  </si>
  <si>
    <t>AGR.08.001165</t>
  </si>
  <si>
    <t>10COV-TS от 17.04.2020</t>
  </si>
  <si>
    <t>AGR.08.001410</t>
  </si>
  <si>
    <t>34COV-TS//СИН.02.20-111 от 12.05.2020</t>
  </si>
  <si>
    <t>PRD.002.100022639_COM007001</t>
  </si>
  <si>
    <t>AGR.09.000775</t>
  </si>
  <si>
    <t>УНС02/20-55 от 21.04.2020</t>
  </si>
  <si>
    <t>PRD.002.100022640_COM005001</t>
  </si>
  <si>
    <t>AGR.07.000867</t>
  </si>
  <si>
    <t>ГПХ № 13 от 17.03.2020</t>
  </si>
  <si>
    <t>PRD.002.100022645_COM005001</t>
  </si>
  <si>
    <t>AGR.07.000865</t>
  </si>
  <si>
    <t>AGR.07.000866</t>
  </si>
  <si>
    <t>AGR.07.001044</t>
  </si>
  <si>
    <t>15/04/20//КН04/20-104 от 21.04.2020</t>
  </si>
  <si>
    <t>PRD.002.100022652_COM011001</t>
  </si>
  <si>
    <t>AGR.15.002742</t>
  </si>
  <si>
    <t>СЗ02/20-180 от 13.04.2020г.</t>
  </si>
  <si>
    <t>AGR.15.003211</t>
  </si>
  <si>
    <t>СЗ02/20-150 (Мы вместе! 2020)</t>
  </si>
  <si>
    <t>AGR.15.003883</t>
  </si>
  <si>
    <t>СЗ02/21-88 от 18.02.2021</t>
  </si>
  <si>
    <t>PRD.002.100022653_COM005001</t>
  </si>
  <si>
    <t>AGR.07.001041</t>
  </si>
  <si>
    <t>16/20//КН06/20-117 от 23.04.2020</t>
  </si>
  <si>
    <t>AGR.07.001042</t>
  </si>
  <si>
    <t>КН06/20-117 // 16/20 от 23.04.2020</t>
  </si>
  <si>
    <t>PRD.002.100022654_COM011001</t>
  </si>
  <si>
    <t>AGR.15.002761</t>
  </si>
  <si>
    <t>СЗ02/20-189 от 16.04.2020</t>
  </si>
  <si>
    <t>AGR.15.003408</t>
  </si>
  <si>
    <t>СЗ02/20-412 от 30.09.2020</t>
  </si>
  <si>
    <t>AGR.15.004566</t>
  </si>
  <si>
    <t>СЗ02/21-342 от 17.06.2021</t>
  </si>
  <si>
    <t>AGR.15.005723</t>
  </si>
  <si>
    <t>СЗ02/22-5 от 11.01.2022</t>
  </si>
  <si>
    <t>AGR.15.006889</t>
  </si>
  <si>
    <t>СЗ02/22-722 от 29.11.2022</t>
  </si>
  <si>
    <t>AGR.15.006925</t>
  </si>
  <si>
    <t>СЗ02/22-368 от 06.07.2022</t>
  </si>
  <si>
    <t>AGR.15.008010</t>
  </si>
  <si>
    <t>СЗ02/23-573 от 26.10.2023</t>
  </si>
  <si>
    <t>PRD.002.100022659_COM011001</t>
  </si>
  <si>
    <t>AGR.15.002764</t>
  </si>
  <si>
    <t>счет на оплату №73 от 06.05.2020</t>
  </si>
  <si>
    <t>PRD.002.100022661_COM011001</t>
  </si>
  <si>
    <t>AGR.15.002767</t>
  </si>
  <si>
    <t>счет №153 от 30.04.2020</t>
  </si>
  <si>
    <t>PRD.002.100022662_COM009001</t>
  </si>
  <si>
    <t>AGR.13.000908</t>
  </si>
  <si>
    <t>Договор №СИБ53/20-в от 06.05.2020</t>
  </si>
  <si>
    <t>AGR.13.001030</t>
  </si>
  <si>
    <t>Договор №СИБ 72/20-в от 23.06.2020</t>
  </si>
  <si>
    <t>PRD.002.100022663_COM011001</t>
  </si>
  <si>
    <t>AGR.15.002881</t>
  </si>
  <si>
    <t>СЗ02/20-217 от 12.05.2020</t>
  </si>
  <si>
    <t>PRD.002.100022667_COM011001</t>
  </si>
  <si>
    <t>AGR.15.002875</t>
  </si>
  <si>
    <t>03/04-с от 29.04.2020/СЗ02/20-219 от 18.05.2020</t>
  </si>
  <si>
    <t>PRD.002.100022668_COM006001</t>
  </si>
  <si>
    <t>AGR.08.001189</t>
  </si>
  <si>
    <t>11-0304Э от 31.10.2019г</t>
  </si>
  <si>
    <t>PRD.002.100022669_COM001000</t>
  </si>
  <si>
    <t>AGR.01.000720</t>
  </si>
  <si>
    <t>01-К31/ЮЛ-21//НФ02/21-4 от 13.01.2021</t>
  </si>
  <si>
    <t>AGR.01.000738</t>
  </si>
  <si>
    <t>НФ02/21-10//ЛБ21-27 от 01.02.2021</t>
  </si>
  <si>
    <t>AGR.01.000848</t>
  </si>
  <si>
    <t>84-К31/ЮЛ-21//НФ02/21-40 от 16.06.2021</t>
  </si>
  <si>
    <t>PRD.002.100022669_COM014001</t>
  </si>
  <si>
    <t>AGR.30.000126</t>
  </si>
  <si>
    <t>Договор ЛБ34-21 от 01.03.2021</t>
  </si>
  <si>
    <t>PRD.002.100022671_COM006001</t>
  </si>
  <si>
    <t>AGR.08.001430</t>
  </si>
  <si>
    <t>СИН 02.20-107</t>
  </si>
  <si>
    <t>AGR.08.001431</t>
  </si>
  <si>
    <t>Договор № СИН.02.20-107 от 18.05.2020</t>
  </si>
  <si>
    <t>PRD.002.100022675_COM009001</t>
  </si>
  <si>
    <t>AGR.13.000997</t>
  </si>
  <si>
    <t>PRD.002.100022677_COM007001</t>
  </si>
  <si>
    <t>AGR.09.000861</t>
  </si>
  <si>
    <t>УНС02/20-64 от 18.05.2020</t>
  </si>
  <si>
    <t>PRD.002.100022678_COM005001</t>
  </si>
  <si>
    <t>AGR.07.001034</t>
  </si>
  <si>
    <t>04-06/КН06/20-114 от 05.05.2020</t>
  </si>
  <si>
    <t>PRD.002.100022679_COM006001</t>
  </si>
  <si>
    <t>AGR.08.001433</t>
  </si>
  <si>
    <t>договор № СИН.02.20-113 от 20.05.2020г.</t>
  </si>
  <si>
    <t>PRD.002.100022680_COM006001</t>
  </si>
  <si>
    <t>AGR.08.001432</t>
  </si>
  <si>
    <t>Договор СИН.02.20-114 от 20.05.2020</t>
  </si>
  <si>
    <t>PRD.002.100022682_COM011001</t>
  </si>
  <si>
    <t>AGR.15.003065</t>
  </si>
  <si>
    <t>СЗ02/20-232 от 22.05.2020г.</t>
  </si>
  <si>
    <t>AGR.15.003671</t>
  </si>
  <si>
    <t>СЗ02/20-518 от 01.01.2021 г.</t>
  </si>
  <si>
    <t>AGR.15.005461</t>
  </si>
  <si>
    <t>СЗ02/22-9 от 10.01.2022 года</t>
  </si>
  <si>
    <t>AGR.15.005542</t>
  </si>
  <si>
    <t>Договор №СЗ02/22-9 от 13.01.2022</t>
  </si>
  <si>
    <t>PRD.002.100022683_COM011001</t>
  </si>
  <si>
    <t>AGR.15.002999</t>
  </si>
  <si>
    <t>СЗ02/20-242 от 01.06.2020 г.</t>
  </si>
  <si>
    <t>AGR.15.003170</t>
  </si>
  <si>
    <t>СЗ02/20-277 от 10.07.2020 г.</t>
  </si>
  <si>
    <t>AGR.15.003439</t>
  </si>
  <si>
    <t>СЗ02/20-395 от 01.10.2020 г.</t>
  </si>
  <si>
    <t>AGR.15.003479</t>
  </si>
  <si>
    <t>СЗ02/20-429 от 23.10.2020 г.</t>
  </si>
  <si>
    <t>AGR.15.003628</t>
  </si>
  <si>
    <t>СЗ02/20-462 от 23.11.2020 г.</t>
  </si>
  <si>
    <t>AGR.15.003740</t>
  </si>
  <si>
    <t>СЗ02/20-461 от 23.11.2020 г.</t>
  </si>
  <si>
    <t>AGR.15.004047</t>
  </si>
  <si>
    <t>СЗ02/21-53 от 03.02.2021 г.</t>
  </si>
  <si>
    <t>AGR.15.004406</t>
  </si>
  <si>
    <t>СЗ02/21-134//13 от 23.03.2021 г.</t>
  </si>
  <si>
    <t>AGR.15.004567</t>
  </si>
  <si>
    <t>СЗ02/21-282//22 от 24.05.2021</t>
  </si>
  <si>
    <t>AGR.15.005138</t>
  </si>
  <si>
    <t>СЗ02/21-509//53 от 15.09.2021</t>
  </si>
  <si>
    <t>AGR.15.005279</t>
  </si>
  <si>
    <t>Договор № СЗ02/21-545 от 05.10.2021 г.</t>
  </si>
  <si>
    <t>AGR.15.006010</t>
  </si>
  <si>
    <t>СЗ02/22-137//26 от 17.03.2022</t>
  </si>
  <si>
    <t>AGR.15.006128</t>
  </si>
  <si>
    <t>СЗ02/22-319//39 от 01.06.2022</t>
  </si>
  <si>
    <t>AGR.15.006327</t>
  </si>
  <si>
    <t>СЗ02/22-342 от 10.06.2022</t>
  </si>
  <si>
    <t>AGR.15.006639</t>
  </si>
  <si>
    <t>СЗ02/22-582 от 12.10.2022</t>
  </si>
  <si>
    <t>AGR.15.007095</t>
  </si>
  <si>
    <t>СЗ02/23-25//9 от 31.01.2023</t>
  </si>
  <si>
    <t>AGR.15.007160</t>
  </si>
  <si>
    <t>СЗ02/23-88//17 от 20.02.2023</t>
  </si>
  <si>
    <t>PRD.002.100022684_COM009001</t>
  </si>
  <si>
    <t>AGR.13.000998</t>
  </si>
  <si>
    <t>Договор №СИБ51/20-в от 29.04.2020</t>
  </si>
  <si>
    <t>PRD.002.100022686_COM005001</t>
  </si>
  <si>
    <t>AGR.07.001094</t>
  </si>
  <si>
    <t>КН06/20-116 от 12.05.20</t>
  </si>
  <si>
    <t>AGR.07.001545</t>
  </si>
  <si>
    <t>КН06/22-15 от 01.01.22</t>
  </si>
  <si>
    <t>PRD.002.100022687_COM004001</t>
  </si>
  <si>
    <t>AGR.06.000541</t>
  </si>
  <si>
    <t>Договор №071Н/20 от 01.05.2020</t>
  </si>
  <si>
    <t>PRD.002.100022688_COM011001</t>
  </si>
  <si>
    <t>AGR.15.002889</t>
  </si>
  <si>
    <t>СЗ02/20-201 от 22.04.2020</t>
  </si>
  <si>
    <t>AGR.15.004637</t>
  </si>
  <si>
    <t>СЗ02/21-359 от 24.06.2021</t>
  </si>
  <si>
    <t>AGR.15.006135</t>
  </si>
  <si>
    <t>СЗ02/22-330//2125029/ТП-2 от 07.06.2022г.</t>
  </si>
  <si>
    <t>PRD.002.100022689_COM011001</t>
  </si>
  <si>
    <t>AGR.15.002890</t>
  </si>
  <si>
    <t>PRD.002.100022692_COM011001</t>
  </si>
  <si>
    <t>AGR.15.002891</t>
  </si>
  <si>
    <t>ГИ20/03-01/СЗ02/20-220 от 19.05.2020г.</t>
  </si>
  <si>
    <t>PRD.002.100022693_COM006001</t>
  </si>
  <si>
    <t>AGR.08.001421</t>
  </si>
  <si>
    <t>СИН.02.20-119 от 27.05.2020г</t>
  </si>
  <si>
    <t>AGR.08.001422</t>
  </si>
  <si>
    <t>СИН.02.20-118 от 27.05.2020г</t>
  </si>
  <si>
    <t>AGR.08.001423</t>
  </si>
  <si>
    <t>СИН.02.20-117 от 27.05.2020г</t>
  </si>
  <si>
    <t>AGR.08.001447</t>
  </si>
  <si>
    <t>СИН.02.20-124 от 01.06.2020г</t>
  </si>
  <si>
    <t>AGR.08.001455</t>
  </si>
  <si>
    <t>AGR.08.002484</t>
  </si>
  <si>
    <t>СИН.02.22-164 от 10.06.2022г.</t>
  </si>
  <si>
    <t>AGR.08.002557</t>
  </si>
  <si>
    <t>СИН.02.22-164 от 10.06.2022</t>
  </si>
  <si>
    <t>PRD.002.100022694_COM007001</t>
  </si>
  <si>
    <t>AGR.09.000886</t>
  </si>
  <si>
    <t>УНС02/20-67 от 25.05.2020</t>
  </si>
  <si>
    <t>AGR.09.001823</t>
  </si>
  <si>
    <t>УНС02/23-116 от 21.09.2023</t>
  </si>
  <si>
    <t>PRD.002.100022695_COM011001</t>
  </si>
  <si>
    <t>AGR.15.002897</t>
  </si>
  <si>
    <t>СЗ02/20-42 от 03.02.2020г.</t>
  </si>
  <si>
    <t>PRD.002.100022696_COM011001</t>
  </si>
  <si>
    <t>AGR.15.002896</t>
  </si>
  <si>
    <t>AGR.15.006259</t>
  </si>
  <si>
    <t>СЗ02/22-172 от 04.04.2022</t>
  </si>
  <si>
    <t>AGR.15.007049</t>
  </si>
  <si>
    <t>СЗ02/23-60 от 09.02.2023</t>
  </si>
  <si>
    <t>AGR.15.007503</t>
  </si>
  <si>
    <t>СЗ02/23-335 от 29.06.2023</t>
  </si>
  <si>
    <t>AGR.15.007898</t>
  </si>
  <si>
    <t>СЗ02/23-548 от 13.10.2023</t>
  </si>
  <si>
    <t>PRD.002.100022702_COM011001</t>
  </si>
  <si>
    <t>AGR.15.003051</t>
  </si>
  <si>
    <t>СЗ02/20-210 от 01.06.2020</t>
  </si>
  <si>
    <t>AGR.15.004191</t>
  </si>
  <si>
    <t>Соглашение №СЗ02/21-218 от 22.04.2021</t>
  </si>
  <si>
    <t>AGR.15.004347</t>
  </si>
  <si>
    <t>СЗ02/20-210 от 01.06.2020 г. ДС№1</t>
  </si>
  <si>
    <t>AGR.15.004895</t>
  </si>
  <si>
    <t>СЗ02/21-341 от 01.06.2021</t>
  </si>
  <si>
    <t>AGR.15.004896</t>
  </si>
  <si>
    <t>СЗ02/20-210 от 01.06.2020 г. ДС№3</t>
  </si>
  <si>
    <t>AGR.15.006629</t>
  </si>
  <si>
    <t>Соглашение о возмещении по рекультвации СЗ02/22-280 от 01.05</t>
  </si>
  <si>
    <t>AGR.15.007178</t>
  </si>
  <si>
    <t>СЗ02/23-126 от 01.03.2023</t>
  </si>
  <si>
    <t>AGR.15.008041</t>
  </si>
  <si>
    <t>СЗ02/23-576 от 01.10.2023</t>
  </si>
  <si>
    <t>AGR.15.008069</t>
  </si>
  <si>
    <t>СЗ02/23-645 от 20.11.2023</t>
  </si>
  <si>
    <t>AGR.15.008070</t>
  </si>
  <si>
    <t>СЗ02/23-576 от 01.10.2023 не исп.</t>
  </si>
  <si>
    <t>PRD.002.100022703_COM011001</t>
  </si>
  <si>
    <t>AGR.15.002983</t>
  </si>
  <si>
    <t>Договор подряда СЗ02/20-185 от 08.04.2020</t>
  </si>
  <si>
    <t>AGR.15.005444</t>
  </si>
  <si>
    <t>СЗ02/21-631 от 12.11.2021</t>
  </si>
  <si>
    <t>AGR.15.005917</t>
  </si>
  <si>
    <t>Договор подряда СЗ02/22-186 от 29.03.2022</t>
  </si>
  <si>
    <t>AGR.15.006458</t>
  </si>
  <si>
    <t>СЗ02/22-492 от 19.08.2022</t>
  </si>
  <si>
    <t>AGR.15.006653</t>
  </si>
  <si>
    <t>СЗ02/22-613 от 25.10.2022</t>
  </si>
  <si>
    <t>AGR.15.007174</t>
  </si>
  <si>
    <t>СЗ02/23-108 от 06.03.2023</t>
  </si>
  <si>
    <t>AGR.15.007376</t>
  </si>
  <si>
    <t>СЗ02/23-263 от 16.05.2023</t>
  </si>
  <si>
    <t>AGR.15.007424</t>
  </si>
  <si>
    <t>СЗ02/23-291 от 07.06.2023</t>
  </si>
  <si>
    <t>PRD.002.100022712_COM005001</t>
  </si>
  <si>
    <t>AGR.07.001029</t>
  </si>
  <si>
    <t>КН06/20-118 от 03.06.2020</t>
  </si>
  <si>
    <t>AGR.07.001269</t>
  </si>
  <si>
    <t>КН06/21-93 от 01.03.2021</t>
  </si>
  <si>
    <t>PRD.002.100022716_COM006001</t>
  </si>
  <si>
    <t>AGR.08.001523</t>
  </si>
  <si>
    <t>СИН.02.20-126 от 08.06.2020 г.</t>
  </si>
  <si>
    <t>PRD.002.100022717_COM011001</t>
  </si>
  <si>
    <t>AGR.15.002910</t>
  </si>
  <si>
    <t>счет №14 от 26.05.2020</t>
  </si>
  <si>
    <t>PRD.002.100022719_COM011001</t>
  </si>
  <si>
    <t>AGR.15.002917</t>
  </si>
  <si>
    <t>Дог №СЗ02/20-211/0420 от 20.04.2020 - Составление ППЭ место</t>
  </si>
  <si>
    <t>AGR.15.004522</t>
  </si>
  <si>
    <t>Дог №СЗ02/21-314 от 01.06.2021</t>
  </si>
  <si>
    <t>AGR.15.006428</t>
  </si>
  <si>
    <t>СЗ02/22-446 от 09.08.2022</t>
  </si>
  <si>
    <t>PRD.002.100022722_COM014001</t>
  </si>
  <si>
    <t>AGR.30.001278</t>
  </si>
  <si>
    <t>Договор №0139 от 15.08.2023</t>
  </si>
  <si>
    <t>AGR.30.001282</t>
  </si>
  <si>
    <t>Договор №0159 от 31.08.2023</t>
  </si>
  <si>
    <t>AGR.30.001307</t>
  </si>
  <si>
    <t>Договор №0172 от 12.09.2023</t>
  </si>
  <si>
    <t>AGR.30.001308</t>
  </si>
  <si>
    <t>Договор №0175 от 18.09.2023</t>
  </si>
  <si>
    <t>PRD.002.100022722_COM016003</t>
  </si>
  <si>
    <t>AGR.41.000032</t>
  </si>
  <si>
    <t>Услуги перевода</t>
  </si>
  <si>
    <t>PRD.002.100022723_COM011001</t>
  </si>
  <si>
    <t>AGR.15.002921</t>
  </si>
  <si>
    <t>счет №462 от 28.05.2020</t>
  </si>
  <si>
    <t>PRD.002.100022728_COM006001</t>
  </si>
  <si>
    <t>AGR.08.001567</t>
  </si>
  <si>
    <t>6//СИН.02.20-125 от 01.06.2020</t>
  </si>
  <si>
    <t>PRD.002.100022730_COM006001</t>
  </si>
  <si>
    <t>AGR.08.002463</t>
  </si>
  <si>
    <t>СИН.02.22-127 от 15.02.2022г.</t>
  </si>
  <si>
    <t>PRD.002.100022730_COM011001</t>
  </si>
  <si>
    <t>AGR.15.002952</t>
  </si>
  <si>
    <t>СЗ02/20-204 от 30.04.2020</t>
  </si>
  <si>
    <t>AGR.15.003763</t>
  </si>
  <si>
    <t>СЗ02/21-33 от 01.02.2021</t>
  </si>
  <si>
    <t>AGR.15.006373</t>
  </si>
  <si>
    <t>СЗ02/22-462 от 12.08.2022</t>
  </si>
  <si>
    <t>PRD.002.100022731_COM011001</t>
  </si>
  <si>
    <t>AGR.15.008145</t>
  </si>
  <si>
    <t>СЗ02/23-556//56/31-1920 от 01.10.2023</t>
  </si>
  <si>
    <t>PRD.002.100022732_COM011001</t>
  </si>
  <si>
    <t>AGR.15.003052</t>
  </si>
  <si>
    <t>СЗ02/20-261 от 25.05.2020</t>
  </si>
  <si>
    <t>AGR.15.004750</t>
  </si>
  <si>
    <t>Договор аренды СЗ02/20-261 от 25.05.2020 ДС № 3</t>
  </si>
  <si>
    <t>AGR.15.005587</t>
  </si>
  <si>
    <t>Соглашение СЗ02/21-621 от 01.11.2021 возм с-х убытков</t>
  </si>
  <si>
    <t>AGR.15.005660</t>
  </si>
  <si>
    <t>Соглашение СЗ02/21-621 от 01.11.2021</t>
  </si>
  <si>
    <t>AGR.15.005684</t>
  </si>
  <si>
    <t>СЗ02/22-76 от 12.04.2021</t>
  </si>
  <si>
    <t>AGR.15.005686</t>
  </si>
  <si>
    <t>СЗ02/22-79 от 19.04.2021</t>
  </si>
  <si>
    <t>AGR.15.006318</t>
  </si>
  <si>
    <t>Соглашение СЗ02/21-569 от 14.10.2021</t>
  </si>
  <si>
    <t>AGR.15.007691</t>
  </si>
  <si>
    <t>Соглашение о возмещении по рекультивации СЗ02/23-378 от 24.0</t>
  </si>
  <si>
    <t>AGR.15.007693</t>
  </si>
  <si>
    <t>Соглашение о возмещении по рекультивации СЗ02/23-381 от 24.0</t>
  </si>
  <si>
    <t>AGR.15.007694</t>
  </si>
  <si>
    <t>Соглашение о возмещении по рекультивации СЗ02/23-406 от 04.0</t>
  </si>
  <si>
    <t>PRD.002.100022733_COM011001</t>
  </si>
  <si>
    <t>AGR.15.004296</t>
  </si>
  <si>
    <t>СЗ02/18-243 от 01.07.2018 г. ДС№2</t>
  </si>
  <si>
    <t>AGR.15.004318</t>
  </si>
  <si>
    <t>СЗ02/18-243 от 01.07.2018 г. ДС№3</t>
  </si>
  <si>
    <t>AGR.15.005151</t>
  </si>
  <si>
    <t>СЗ02 / 18-243 от 01.07.2018 г.</t>
  </si>
  <si>
    <t>PRD.002.100022734_COM011001</t>
  </si>
  <si>
    <t>AGR.15.002937</t>
  </si>
  <si>
    <t>СЗ02/20-206 от 29.04.2020</t>
  </si>
  <si>
    <t>AGR.15.003257</t>
  </si>
  <si>
    <t>СЗ02/20-316 от 07.08.2020</t>
  </si>
  <si>
    <t>AGR.15.003258</t>
  </si>
  <si>
    <t>СЗ02/20-358 от 10.09.2020</t>
  </si>
  <si>
    <t>AGR.15.004218</t>
  </si>
  <si>
    <t>СЗ02/21-229 от 26.04.2021</t>
  </si>
  <si>
    <t>PRD.002.100022736_COM004001</t>
  </si>
  <si>
    <t>AGR.06.000551</t>
  </si>
  <si>
    <t>Договор №ННГ16/19-и от 10.01.2020г</t>
  </si>
  <si>
    <t>AGR.06.000552</t>
  </si>
  <si>
    <t>AGR.06.000967</t>
  </si>
  <si>
    <t>Договор №ННГ2/23-и от 07.02.2023</t>
  </si>
  <si>
    <t>PRD.002.100022738_COM006001</t>
  </si>
  <si>
    <t>AGR.08.001441</t>
  </si>
  <si>
    <t>СИН.02.20-131 от 05.06.20</t>
  </si>
  <si>
    <t>PRD.002.100022738_COM009001</t>
  </si>
  <si>
    <t>AGR.13.001190</t>
  </si>
  <si>
    <t>Договор залога № 21/3 от 05.08.2020</t>
  </si>
  <si>
    <t>PRD.002.100022739_COM006001</t>
  </si>
  <si>
    <t>AGR.08.001488</t>
  </si>
  <si>
    <t>СИН 02.20-130 от 09.06.2020г.</t>
  </si>
  <si>
    <t>PRD.002.100022740_COM009001</t>
  </si>
  <si>
    <t>AGR.13.001011</t>
  </si>
  <si>
    <t>PRD.002.100022742_COM007001</t>
  </si>
  <si>
    <t>AGR.09.000885</t>
  </si>
  <si>
    <t>УНС02/20-71 от 08.06.2020</t>
  </si>
  <si>
    <t>AGR.09.000920</t>
  </si>
  <si>
    <t>УНС02/20-103 от 25.08.2020</t>
  </si>
  <si>
    <t>AGR.09.001070</t>
  </si>
  <si>
    <t>УНС02/21-20 от 03.03.2021</t>
  </si>
  <si>
    <t>AGR.09.001538</t>
  </si>
  <si>
    <t>УНС02/22-192 от 11.10.2022</t>
  </si>
  <si>
    <t>AGR.09.001820</t>
  </si>
  <si>
    <t>УНС02/23-119 от 27.09.2023</t>
  </si>
  <si>
    <t>AGR.09.001904</t>
  </si>
  <si>
    <t>AGR.09.001905</t>
  </si>
  <si>
    <t>УНС02/22-133 от 01.08.2022</t>
  </si>
  <si>
    <t>PRD.002.100022744_COM002019</t>
  </si>
  <si>
    <t>AGR.03.000281</t>
  </si>
  <si>
    <t>Договор поставки №Д006320 от 25.05.2020 г.</t>
  </si>
  <si>
    <t>PRD.002.100022745_COM011001</t>
  </si>
  <si>
    <t>AGR.15.002972</t>
  </si>
  <si>
    <t>Постановление по делу об административном правонарушении № 1</t>
  </si>
  <si>
    <t>AGR.15.006051</t>
  </si>
  <si>
    <t>Постановление № 56/2022 от 17.03.2022</t>
  </si>
  <si>
    <t>PRD.002.100022748_COM010001</t>
  </si>
  <si>
    <t>AGR.14.000275</t>
  </si>
  <si>
    <t>Досудебная претензия виновнику ДТП от 01.06.2020</t>
  </si>
  <si>
    <t>PRD.002.100022751_COM004001</t>
  </si>
  <si>
    <t>AGR.06.000554</t>
  </si>
  <si>
    <t>PRD.002.100022752_COM007001</t>
  </si>
  <si>
    <t>AGR.09.000888</t>
  </si>
  <si>
    <t>УНС02/20-79 от 23.06.2020</t>
  </si>
  <si>
    <t>PRD.002.100022753_COM005001</t>
  </si>
  <si>
    <t>AGR.07.001064</t>
  </si>
  <si>
    <t>04-06/КН06/20-121 от 03.06.2020</t>
  </si>
  <si>
    <t>AGR.07.001328</t>
  </si>
  <si>
    <t>КН06/21-101 от 24.03.2021</t>
  </si>
  <si>
    <t>PRD.002.100022754_COM006001</t>
  </si>
  <si>
    <t>AGR.08.001445</t>
  </si>
  <si>
    <t>10COV-TS от 17.04.2020г.</t>
  </si>
  <si>
    <t>PRD.002.100022756_COM005001</t>
  </si>
  <si>
    <t>AGR.07.001057</t>
  </si>
  <si>
    <t>КН06/19-239 от 01.09.2019</t>
  </si>
  <si>
    <t>PRD.002.100022757_COM009001</t>
  </si>
  <si>
    <t>AGR.13.001013</t>
  </si>
  <si>
    <t>PRD.002.100022758_COM007001</t>
  </si>
  <si>
    <t>AGR.09.000889</t>
  </si>
  <si>
    <t>УНС02/20-76 от 30.06.2020</t>
  </si>
  <si>
    <t>AGR.09.001049</t>
  </si>
  <si>
    <t>УНС02/20-165 от 16.12.2020</t>
  </si>
  <si>
    <t>PRD.002.100022759_COM007001</t>
  </si>
  <si>
    <t>AGR.09.000908</t>
  </si>
  <si>
    <t>УНС02/20-81 от 13.07.2020</t>
  </si>
  <si>
    <t>AGR.09.001026</t>
  </si>
  <si>
    <t>УНС02/20-163 от 09.12.2020</t>
  </si>
  <si>
    <t>AGR.09.001035</t>
  </si>
  <si>
    <t>УНС02/20-164 от 08.12.2020</t>
  </si>
  <si>
    <t>AGR.09.001036</t>
  </si>
  <si>
    <t>УНС02/20-166 от 15.12.2020</t>
  </si>
  <si>
    <t>AGR.09.001059</t>
  </si>
  <si>
    <t>ДС №1 от 05.02.2021 к договору УНС02/20-164 от 08.12.2020</t>
  </si>
  <si>
    <t>AGR.09.001468</t>
  </si>
  <si>
    <t>ДС №3 от 02.09.2022 к договору УНС02/20-164 от 08.12.2020</t>
  </si>
  <si>
    <t>PRD.002.100022760_COM009001</t>
  </si>
  <si>
    <t>AGR.13.001014</t>
  </si>
  <si>
    <t>Договор подряда №СИБ57/20-в от 02.06.2020</t>
  </si>
  <si>
    <t>PRD.002.100022761_COM010001</t>
  </si>
  <si>
    <t>AGR.14.000276</t>
  </si>
  <si>
    <t>Договор аренды НГПТ15/06/2020</t>
  </si>
  <si>
    <t>PRD.002.100022762_COM006001</t>
  </si>
  <si>
    <t>AGR.08.001450</t>
  </si>
  <si>
    <t>Договор СИН.02.20-153 от 29.06.2020</t>
  </si>
  <si>
    <t>AGR.08.001451</t>
  </si>
  <si>
    <t>С-1394-СИН-20COV-СИН.02.20-153 от 29.06.2020</t>
  </si>
  <si>
    <t>AGR.08.001473</t>
  </si>
  <si>
    <t>34COV-TS//СИН.02.20-111 от 12.05.2020 (Инновац Медицина)</t>
  </si>
  <si>
    <t>AGR.08.001555</t>
  </si>
  <si>
    <t>10 COV-TS от 17.04.2020 (Инновац Медицина)</t>
  </si>
  <si>
    <t>AGR.08.001802</t>
  </si>
  <si>
    <t>С-1607-СИН/21соv//СИН.02.21-28 от 29.01.2021</t>
  </si>
  <si>
    <t>PRD.002.100022764_COM002019</t>
  </si>
  <si>
    <t>AGR.03.000439</t>
  </si>
  <si>
    <t>Договор поставки №Д008921 от 21.07.2021 г.</t>
  </si>
  <si>
    <t>PRD.002.100022764_COM011001</t>
  </si>
  <si>
    <t>AGR.15.003757</t>
  </si>
  <si>
    <t>СЗ02/21-48 от 03.02.2021</t>
  </si>
  <si>
    <t>AGR.15.005626</t>
  </si>
  <si>
    <t>СЗ02/22-83 от 14.02.2022</t>
  </si>
  <si>
    <t>PRD.002.100022767_COM005001</t>
  </si>
  <si>
    <t>AGR.07.001058</t>
  </si>
  <si>
    <t>3854//КН02/20-129 от 04.06.2020</t>
  </si>
  <si>
    <t>PRD.002.100022770_COM011001</t>
  </si>
  <si>
    <t>AGR.15.003001</t>
  </si>
  <si>
    <t>Дог-р поруч-ва №4475/-ПОР-1 от 15.05.20г.</t>
  </si>
  <si>
    <t>AGR.15.004610</t>
  </si>
  <si>
    <t>Дог-р поруч-ва №4843/-ПОР-3 от 01.06.20г.</t>
  </si>
  <si>
    <t>PRD.002.100022771_COM011001</t>
  </si>
  <si>
    <t>AGR.15.003012</t>
  </si>
  <si>
    <t>Дог-р поруч-ва №4518-ПОР-1 от 15.05.20</t>
  </si>
  <si>
    <t>AGR.15.004802</t>
  </si>
  <si>
    <t>Дог-р поруч-ва №4846-ПОР-3 от 07.06.21</t>
  </si>
  <si>
    <t>PRD.002.100022771_COM016003</t>
  </si>
  <si>
    <t>AGR.41.000065</t>
  </si>
  <si>
    <t>Договор Займа б/н от 05.05.2023</t>
  </si>
  <si>
    <t>PRD.002.100022772_COM011001</t>
  </si>
  <si>
    <t>AGR.15.003013</t>
  </si>
  <si>
    <t>Дог-р поруч-ва №4568-ПОР-1 от 15.05.20</t>
  </si>
  <si>
    <t>AGR.15.003124</t>
  </si>
  <si>
    <t>Дог-р поруч-ва б/н от 30.07.20</t>
  </si>
  <si>
    <t>AGR.15.005192</t>
  </si>
  <si>
    <t>Дог-р поруч-ва №4851-ПОР-2 от 29.04.21</t>
  </si>
  <si>
    <t>PRD.002.100022773_COM011001</t>
  </si>
  <si>
    <t>AGR.15.003014</t>
  </si>
  <si>
    <t>Дог-р поруч-ва №4566-ПОР-1 от 15.05.20</t>
  </si>
  <si>
    <t>AGR.15.003125</t>
  </si>
  <si>
    <t>AGR.15.005193</t>
  </si>
  <si>
    <t>Дог-р поруч-ва №4849-ПОР-2 от 29.04.21</t>
  </si>
  <si>
    <t>PRD.002.100022774_COM011001</t>
  </si>
  <si>
    <t>AGR.15.003010</t>
  </si>
  <si>
    <t>Дог-р поруч-ва №1677-ПОР-1 от 15.05.20</t>
  </si>
  <si>
    <t>AGR.15.005624</t>
  </si>
  <si>
    <t>Дог-р поруч-ва №4844 от 01.06.21</t>
  </si>
  <si>
    <t>PRD.002.100022775_COM011001</t>
  </si>
  <si>
    <t>AGR.15.003015</t>
  </si>
  <si>
    <t>Дог-р поруч-ва №4573-ПОР-1 от 15.05.20</t>
  </si>
  <si>
    <t>AGR.15.003126</t>
  </si>
  <si>
    <t>AGR.15.005191</t>
  </si>
  <si>
    <t>Дог-р поруч-ва №4850-ПОР-2 от 29.04.21</t>
  </si>
  <si>
    <t>PRD.002.100022776_COM011001</t>
  </si>
  <si>
    <t>AGR.15.003039</t>
  </si>
  <si>
    <t>Дог-р поруч-ва №4443-ПОР-1 от 15.05.2020г.</t>
  </si>
  <si>
    <t>AGR.15.005623</t>
  </si>
  <si>
    <t>Дог-р поруч-ва №4845 от 01.06.2021г.</t>
  </si>
  <si>
    <t>PRD.002.100022777_COM011001</t>
  </si>
  <si>
    <t>AGR.15.002993</t>
  </si>
  <si>
    <t>счет-договор №70/2020/ СЗ02/20-269 от 23.06.2020</t>
  </si>
  <si>
    <t>AGR.15.003365</t>
  </si>
  <si>
    <t>159/2020 от 15.10.2020</t>
  </si>
  <si>
    <t>AGR.15.003389</t>
  </si>
  <si>
    <t>счет-договор №159/2020 / СЗ02/20-428 от 23.10.2020</t>
  </si>
  <si>
    <t>AGR.15.003435</t>
  </si>
  <si>
    <t>№ СЗ02/20-447 от 10.11.2020</t>
  </si>
  <si>
    <t>AGR.15.004382</t>
  </si>
  <si>
    <t>счет-договор № 28/2021 от 24.05.2021</t>
  </si>
  <si>
    <t>AGR.15.004543</t>
  </si>
  <si>
    <t>СЗ02/21-294 от 27.05.2021</t>
  </si>
  <si>
    <t>AGR.15.005147</t>
  </si>
  <si>
    <t>№105/2021 от 24.10.2021</t>
  </si>
  <si>
    <t>AGR.15.005160</t>
  </si>
  <si>
    <t>Счет-договор № 107/2021 от 02.11.2021</t>
  </si>
  <si>
    <t>AGR.15.005323</t>
  </si>
  <si>
    <t>№ СЗ02/21-689 от 13.12.2021</t>
  </si>
  <si>
    <t>AGR.15.005615</t>
  </si>
  <si>
    <t>Счет-договор № 3/2022 от 13.01.2022</t>
  </si>
  <si>
    <t>AGR.15.005633</t>
  </si>
  <si>
    <t>Счет-договор № 14/2022 от 09.02.2022</t>
  </si>
  <si>
    <t>PRD.002.100022780_COM002019</t>
  </si>
  <si>
    <t>AGR.03.000288</t>
  </si>
  <si>
    <t>Договор № Д007520 от 02.07.2020 г.</t>
  </si>
  <si>
    <t>AGR.03.000346</t>
  </si>
  <si>
    <t>договор №Д013820 от 21.12.2020 г.</t>
  </si>
  <si>
    <t>PRD.002.100022783_COM011001</t>
  </si>
  <si>
    <t>AGR.15.003109</t>
  </si>
  <si>
    <t>СЗ02/20-270 от 30.06.2020 г.</t>
  </si>
  <si>
    <t>AGR.15.004378</t>
  </si>
  <si>
    <t>СЗ02/21-212 от 12.04.2021 г.</t>
  </si>
  <si>
    <t>AGR.15.005591</t>
  </si>
  <si>
    <t>СЗ02/21-663 от 29.11.2021</t>
  </si>
  <si>
    <t>AGR.15.007056</t>
  </si>
  <si>
    <t>СЗ02/23-65 от 07.02.2023</t>
  </si>
  <si>
    <t>AGR.15.007976</t>
  </si>
  <si>
    <t>СЗ02/23-599 от 08.11.2023</t>
  </si>
  <si>
    <t>PRD.002.100022784_COM006001</t>
  </si>
  <si>
    <t>AGR.08.001468</t>
  </si>
  <si>
    <t>№ СИН.02.20-155 от 07.07.2020 г.</t>
  </si>
  <si>
    <t>AGR.08.001778</t>
  </si>
  <si>
    <t>№ СИН.02.21-41 от 18.02.2021 г.</t>
  </si>
  <si>
    <t>PRD.002.100022789_COM014001</t>
  </si>
  <si>
    <t>AGR.30.000580</t>
  </si>
  <si>
    <t>счф 577 от 31.12.2020</t>
  </si>
  <si>
    <t>AGR.30.000581</t>
  </si>
  <si>
    <t>счф 497 от 30.11.2020</t>
  </si>
  <si>
    <t>AGR.30.000582</t>
  </si>
  <si>
    <t>Дог.№20200831-1/3 от 31.08.20 (не использовать)</t>
  </si>
  <si>
    <t>PRD.002.100022790_COM011001</t>
  </si>
  <si>
    <t>AGR.15.003058</t>
  </si>
  <si>
    <t>СЗ02/20-295 от 22.07.2020</t>
  </si>
  <si>
    <t>AGR.15.003858</t>
  </si>
  <si>
    <t>СЗ02/21-84 от 17.02.2021</t>
  </si>
  <si>
    <t>AGR.15.004657</t>
  </si>
  <si>
    <t>СЗ02/21-398 от 14.07.2021</t>
  </si>
  <si>
    <t>AGR.15.005361</t>
  </si>
  <si>
    <t>СЗ02/21-697 от 15.12.2021</t>
  </si>
  <si>
    <t>AGR.15.005616</t>
  </si>
  <si>
    <t>AGR.15.005915</t>
  </si>
  <si>
    <t>СЗ02/22-202 от 14.04.2022</t>
  </si>
  <si>
    <t>PRD.002.100022795_COM009001</t>
  </si>
  <si>
    <t>AGR.13.001026</t>
  </si>
  <si>
    <t>PRD.002.100022799_COM011001</t>
  </si>
  <si>
    <t>AGR.15.003054</t>
  </si>
  <si>
    <t>СЗ02/20-274//ОД-0002867 от 04.06.2020 г.</t>
  </si>
  <si>
    <t>AGR.15.007078</t>
  </si>
  <si>
    <t>СЗ02/23-47//0Д-0009320 от 27.01.2023</t>
  </si>
  <si>
    <t>AGR.15.008105</t>
  </si>
  <si>
    <t>СЗ02/23-676//0Д-0011616 от 07.11.2023</t>
  </si>
  <si>
    <t>PRD.002.100022799_COM014001</t>
  </si>
  <si>
    <t>AGR.30.000896</t>
  </si>
  <si>
    <t>Лицензионный договор №ОД-0001639 от 15.10.2019</t>
  </si>
  <si>
    <t>PRD.002.100022803_COM011001</t>
  </si>
  <si>
    <t>AGR.15.003227</t>
  </si>
  <si>
    <t>СЗ02/20-296 от 23.07.2020</t>
  </si>
  <si>
    <t>AGR.15.004620</t>
  </si>
  <si>
    <t>PRD.002.100022807_COM011001</t>
  </si>
  <si>
    <t>AGR.15.003154</t>
  </si>
  <si>
    <t>Договор подряда № СЗ02/20-300 от 06.07.2020</t>
  </si>
  <si>
    <t>PRD.002.100022811_COM010001</t>
  </si>
  <si>
    <t>AGR.14.000288</t>
  </si>
  <si>
    <t>Договор поставки № 32-20 от 28.07.2020</t>
  </si>
  <si>
    <t>PRD.002.100022812_COM010001</t>
  </si>
  <si>
    <t>AGR.14.000284</t>
  </si>
  <si>
    <t>Договор поставки 33/ЧЦ-20</t>
  </si>
  <si>
    <t>PRD.002.100022815_COM014001</t>
  </si>
  <si>
    <t>AGR.30.000642</t>
  </si>
  <si>
    <t>Договор 436/20 от 03.09.2020г.</t>
  </si>
  <si>
    <t>PRD.002.100022815_COM016003</t>
  </si>
  <si>
    <t>AGR.41.000029</t>
  </si>
  <si>
    <t>Дератизациция и дезинсекция</t>
  </si>
  <si>
    <t>PRD.002.100022818_COM006001</t>
  </si>
  <si>
    <t>AGR.08.001548</t>
  </si>
  <si>
    <t>СИН.02.20-177 от 13.07.2020</t>
  </si>
  <si>
    <t>AGR.08.001606</t>
  </si>
  <si>
    <t>СИН.02.20-226 от 19.09.2020</t>
  </si>
  <si>
    <t>AGR.08.001777</t>
  </si>
  <si>
    <t>СИН.02.21-3 от 01.01.2021г.</t>
  </si>
  <si>
    <t>AGR.08.002632</t>
  </si>
  <si>
    <t>СИН.02.22-250 от 25.08.2022</t>
  </si>
  <si>
    <t>AGR.08.002740</t>
  </si>
  <si>
    <t>СИН 02.22-323 от 01.11.2022 (возмещение убытков)</t>
  </si>
  <si>
    <t>AGR.08.002774</t>
  </si>
  <si>
    <t>СИН.02.22-325 от 20.10.2022г.</t>
  </si>
  <si>
    <t>PRD.002.100022819_COM001000</t>
  </si>
  <si>
    <t>AGR.01.000619</t>
  </si>
  <si>
    <t>НФ02/20-69 от 01.08.2020</t>
  </si>
  <si>
    <t>AGR.01.001749</t>
  </si>
  <si>
    <t>НФ02/23-40 от 01.06.2023</t>
  </si>
  <si>
    <t>PRD.002.100022821_COM006001</t>
  </si>
  <si>
    <t>AGR.08.001492</t>
  </si>
  <si>
    <t>счет №ЦБ-7156 от 27.07.2020</t>
  </si>
  <si>
    <t>AGR.08.001529</t>
  </si>
  <si>
    <t>СИН.02.20-175 от 07.08.2020</t>
  </si>
  <si>
    <t>AGR.08.002231</t>
  </si>
  <si>
    <t>СИН.02.21-326 от 01.12.2021</t>
  </si>
  <si>
    <t>AGR.08.002784</t>
  </si>
  <si>
    <t>СИН.02.22-395 от 08.12.2022</t>
  </si>
  <si>
    <t>AGR.08.003252</t>
  </si>
  <si>
    <t>СИН.02.23-369 от 08.12.2023</t>
  </si>
  <si>
    <t>PRD.002.100022822_COM007001</t>
  </si>
  <si>
    <t>AGR.09.000925</t>
  </si>
  <si>
    <t>PRD.002.100022823_COM011001</t>
  </si>
  <si>
    <t>AGR.15.003070</t>
  </si>
  <si>
    <t>№ СЗ02/20-306 от 03.08.2020</t>
  </si>
  <si>
    <t>PRD.002.100022824_COM007001</t>
  </si>
  <si>
    <t>AGR.09.001906</t>
  </si>
  <si>
    <t>УНС02/20-61 от 23.04.2020</t>
  </si>
  <si>
    <t>PRD.002.100022826_</t>
  </si>
  <si>
    <t>AGR.07.002104</t>
  </si>
  <si>
    <t>НО/23-152//КН06/23-150 от 01.11.2023</t>
  </si>
  <si>
    <t>AGR.07.002137</t>
  </si>
  <si>
    <t>PRD.002.100022826_COM001000</t>
  </si>
  <si>
    <t>AGR.01.000620</t>
  </si>
  <si>
    <t>НФ02/20-70 от 24.07.2020</t>
  </si>
  <si>
    <t>AGR.01.000621</t>
  </si>
  <si>
    <t>НФ02/20-71 от 01.08.2020</t>
  </si>
  <si>
    <t>AGR.01.000622</t>
  </si>
  <si>
    <t>AGR.01.000628</t>
  </si>
  <si>
    <t>НФ02/20-102 от 01.11.2020</t>
  </si>
  <si>
    <t>AGR.01.000635</t>
  </si>
  <si>
    <t>AGR.01.000648</t>
  </si>
  <si>
    <t>Письмо № 2390 от 11.10.2020</t>
  </si>
  <si>
    <t>AGR.01.001048</t>
  </si>
  <si>
    <t>Письмо № 2118 от 29.10.2021</t>
  </si>
  <si>
    <t>AGR.01.001526</t>
  </si>
  <si>
    <t>Письмо № 1797 от 25.10.2022</t>
  </si>
  <si>
    <t>AGR.01.001857</t>
  </si>
  <si>
    <t>НО/23-120//НФ02/23-86 от 14.08.2023</t>
  </si>
  <si>
    <t>AGR.01.001885</t>
  </si>
  <si>
    <t>8 от 16.08.2023</t>
  </si>
  <si>
    <t>AGR.01.001946</t>
  </si>
  <si>
    <t>НО/23-139 от 01.09.2023</t>
  </si>
  <si>
    <t>PRD.002.100022826_COM002019</t>
  </si>
  <si>
    <t>AGR.03.000663</t>
  </si>
  <si>
    <t>Договор №НО-143/2022 (Д007322) от 30.06.2022 г.</t>
  </si>
  <si>
    <t>PRD.002.100022826_COM004001</t>
  </si>
  <si>
    <t>AGR.06.000951</t>
  </si>
  <si>
    <t>PRD.002.100022826_COM005001</t>
  </si>
  <si>
    <t>AGR.07.001172</t>
  </si>
  <si>
    <t>AGR.07.001248</t>
  </si>
  <si>
    <t>Договор КН01/21-72 от 20.01.2021</t>
  </si>
  <si>
    <t>AGR.07.001672</t>
  </si>
  <si>
    <t>КН13/22-94 от 01.03.2022</t>
  </si>
  <si>
    <t>AGR.07.002030</t>
  </si>
  <si>
    <t>Дог.КН13/22-94 (закупка под принципиала)</t>
  </si>
  <si>
    <t>AGR.07.002032</t>
  </si>
  <si>
    <t>КН06/23-139 от 01.07.2023</t>
  </si>
  <si>
    <t>AGR.07.002135</t>
  </si>
  <si>
    <t>PRD.002.100022826_COM006001</t>
  </si>
  <si>
    <t>AGR.08.001676</t>
  </si>
  <si>
    <t>договор поставки СИН.02.20-346 от 21.12.2020</t>
  </si>
  <si>
    <t>PRD.002.100022826_COM007001</t>
  </si>
  <si>
    <t>AGR.09.000978</t>
  </si>
  <si>
    <t>УНС02/20-130 от 03.11.2020</t>
  </si>
  <si>
    <t>AGR.09.001832</t>
  </si>
  <si>
    <t>НО/23-153 от 06.10.2023</t>
  </si>
  <si>
    <t>PRD.002.100022826_COM010001</t>
  </si>
  <si>
    <t>AGR.14.000416</t>
  </si>
  <si>
    <t>Договор №НГПТ-06042022/НО-74/2022 оказание услуг от 06.04.22</t>
  </si>
  <si>
    <t>PRD.002.100022826_COM011001</t>
  </si>
  <si>
    <t>AGR.15.006560</t>
  </si>
  <si>
    <t>СЗ02/22-549//НО-164/2022 от 19.08.2022</t>
  </si>
  <si>
    <t>AGR.15.006966</t>
  </si>
  <si>
    <t>СЗ02/23-1//НО-/2023 от 01.11.2022</t>
  </si>
  <si>
    <t>AGR.15.007559</t>
  </si>
  <si>
    <t>СЗ02/23-326 от 23.06.2023</t>
  </si>
  <si>
    <t>AGR.15.007581</t>
  </si>
  <si>
    <t>СЗ02/23-326 от 23.06.2023 (не использовать)</t>
  </si>
  <si>
    <t>AGR.15.007607</t>
  </si>
  <si>
    <t>СЗ02/23-359//НО/23-97 от 11.06.2023</t>
  </si>
  <si>
    <t>PRD.002.100022826_COM014002</t>
  </si>
  <si>
    <t>AGR.32.000002</t>
  </si>
  <si>
    <t>КН-39/2021 от 01.01.2021 г. (Строит-во эксплуат. скважин)</t>
  </si>
  <si>
    <t>AGR.32.000003</t>
  </si>
  <si>
    <t>Договор субаренды нежилого помещения № 59-1 от 01.12.2010</t>
  </si>
  <si>
    <t>AGR.32.000041</t>
  </si>
  <si>
    <t>на продажу спец.одежды</t>
  </si>
  <si>
    <t>AGR.32.000042</t>
  </si>
  <si>
    <t>Договор займа № КН-404/2014 от 15.10.2014 (8,25%)</t>
  </si>
  <si>
    <t>AGR.32.000043</t>
  </si>
  <si>
    <t>договор 3/2009 от 17.09.2009 добыча нефти</t>
  </si>
  <si>
    <t>AGR.32.000044</t>
  </si>
  <si>
    <t>Договор займа № КН-66/2011 от 17.08.2011 (8,25%)</t>
  </si>
  <si>
    <t>AGR.32.000045</t>
  </si>
  <si>
    <t>Договор поручительства №001/1109Z/14 от 19.05.2014 (ЮКБ)</t>
  </si>
  <si>
    <t>AGR.32.000046</t>
  </si>
  <si>
    <t>Договор № КН-11/2021 от 01.02.2021 г. (Строит-во эксплуат. с</t>
  </si>
  <si>
    <t>AGR.32.000047</t>
  </si>
  <si>
    <t>Договор № 49/2020 от 03.08.2020 (ведение БУ и НУ учета)</t>
  </si>
  <si>
    <t>AGR.32.000048</t>
  </si>
  <si>
    <t>Договор №51/2020 от 03.08.2020 (АХД)</t>
  </si>
  <si>
    <t>AGR.32.000050</t>
  </si>
  <si>
    <t>Договор подряда № 387/2012 от 01.03.2012 (скважины на кусте</t>
  </si>
  <si>
    <t>AGR.32.000051</t>
  </si>
  <si>
    <t>Договор поручительства № 143 от 13.06.2013 (Сбербанк России)</t>
  </si>
  <si>
    <t>AGR.32.000052</t>
  </si>
  <si>
    <t>Договор поручительства №001/0291Z/15 от 20.04.2015 (ЮКБ)</t>
  </si>
  <si>
    <t>AGR.32.000053</t>
  </si>
  <si>
    <t>Договор подряда № 93/2012 от 16.01.2012 (ПСП СЮМ)</t>
  </si>
  <si>
    <t>AGR.32.000054</t>
  </si>
  <si>
    <t>Договор займа № КН-01/2012 от 25.01.2012 (8%)</t>
  </si>
  <si>
    <t>AGR.32.000055</t>
  </si>
  <si>
    <t>Договор займа № КН-10/2012 от 14.02.2012 (8%)</t>
  </si>
  <si>
    <t>AGR.32.000056</t>
  </si>
  <si>
    <t>Погашение просроченных %% по кредитному соглашению 001/0098L</t>
  </si>
  <si>
    <t>AGR.32.000057</t>
  </si>
  <si>
    <t>Договор купли-продажи № КН-109/2015 от 28.12.2015 (ПНГ)</t>
  </si>
  <si>
    <t>AGR.32.000058</t>
  </si>
  <si>
    <t>КН-5/2011 от 01.02.2011 (добыча нефти)</t>
  </si>
  <si>
    <t>AGR.32.000059</t>
  </si>
  <si>
    <t>Договор субаренды №95/2021 от 01.06.2021</t>
  </si>
  <si>
    <t>AGR.32.000267</t>
  </si>
  <si>
    <t>счф 121 от 31.03.2022</t>
  </si>
  <si>
    <t>AGR.32.000268</t>
  </si>
  <si>
    <t>счф 122 от 31.03.2022</t>
  </si>
  <si>
    <t>AGR.32.000271</t>
  </si>
  <si>
    <t>счф 123 от 31.03.2022</t>
  </si>
  <si>
    <t>AGR.32.000272</t>
  </si>
  <si>
    <t>счф 124 от 31.03.2022</t>
  </si>
  <si>
    <t>AGR.32.000273</t>
  </si>
  <si>
    <t>счф 125 от 31.03.2022</t>
  </si>
  <si>
    <t>AGR.32.000274</t>
  </si>
  <si>
    <t>счф 126 от 31.03.2022</t>
  </si>
  <si>
    <t>AGR.32.000286</t>
  </si>
  <si>
    <t>счф 128/1 от 01.04.2022</t>
  </si>
  <si>
    <t>AGR.32.000287</t>
  </si>
  <si>
    <t>счф 128 от 01.04.2022</t>
  </si>
  <si>
    <t>AGR.32.000289</t>
  </si>
  <si>
    <t>счф 169 от 30.04.2022</t>
  </si>
  <si>
    <t>AGR.32.000290</t>
  </si>
  <si>
    <t>счф 185 от 30.04.2022</t>
  </si>
  <si>
    <t>AGR.32.000291</t>
  </si>
  <si>
    <t>счф 183 от 30.04.2022</t>
  </si>
  <si>
    <t>AGR.32.000292</t>
  </si>
  <si>
    <t>счф 184 от 30.04.2022</t>
  </si>
  <si>
    <t>AGR.32.000293</t>
  </si>
  <si>
    <t>счф 182 от 30.04.2022</t>
  </si>
  <si>
    <t>AGR.32.000294</t>
  </si>
  <si>
    <t>счф 175 от 30.04.2022</t>
  </si>
  <si>
    <t>AGR.32.000298</t>
  </si>
  <si>
    <t>Договор №НО-76/2022//КН-33/2022 купли-продажи от 18.04.2022г</t>
  </si>
  <si>
    <t>AGR.32.000320</t>
  </si>
  <si>
    <t>счф 318 от 31.07.2022</t>
  </si>
  <si>
    <t>AGR.32.000333</t>
  </si>
  <si>
    <t>счф 340 от 31.08.2022</t>
  </si>
  <si>
    <t>AGR.32.000334</t>
  </si>
  <si>
    <t>AGR.32.000354</t>
  </si>
  <si>
    <t>счф 362 от 30.09.2022 (возм.ст-ти талонов)</t>
  </si>
  <si>
    <t>AGR.32.000406</t>
  </si>
  <si>
    <t>счф 495 от 31.12.2022</t>
  </si>
  <si>
    <t>AGR.32.000458</t>
  </si>
  <si>
    <t>Договор о консолидации ранее выданных займов № КН/23-42//НО/</t>
  </si>
  <si>
    <t>AGR.32.000461</t>
  </si>
  <si>
    <t>Договор займа №КН/23-41//НО/23-113 от 14.07.2023 года</t>
  </si>
  <si>
    <t>PRD.002.100022826_COM014003</t>
  </si>
  <si>
    <t>AGR.33.000082</t>
  </si>
  <si>
    <t>Договор аренды НУ-28/2011 от 01.02.2011 (Узел учета нефти)</t>
  </si>
  <si>
    <t>AGR.33.000083</t>
  </si>
  <si>
    <t>Договор аренды НУ-41/2011 от 01.02.2011 (ППСН)</t>
  </si>
  <si>
    <t>AGR.33.000084</t>
  </si>
  <si>
    <t>Договор субаренды №94/2021 от 01.06.2021г.</t>
  </si>
  <si>
    <t>AGR.33.000085</t>
  </si>
  <si>
    <t>Договор купли-продажи № НУ-61/2015 от 28.12.2015 (ПНГ)</t>
  </si>
  <si>
    <t>AGR.33.000086</t>
  </si>
  <si>
    <t>НУ-5/2011 от 01.02.2011 (добыча нефти)</t>
  </si>
  <si>
    <t>AGR.33.000087</t>
  </si>
  <si>
    <t>Договор аренды НУ-10/2014 от 01.01.2014 (ВЖК и столовая)</t>
  </si>
  <si>
    <t>AGR.33.000088</t>
  </si>
  <si>
    <t>Договор № НУ-16/2021 от 21.05.2021г</t>
  </si>
  <si>
    <t>AGR.33.000089</t>
  </si>
  <si>
    <t>Договор № НУ-17/2021 от 21.05.2021г</t>
  </si>
  <si>
    <t>AGR.33.000090</t>
  </si>
  <si>
    <t>Договор № НУ-12/2021 от 21.05.2021г</t>
  </si>
  <si>
    <t>AGR.33.000091</t>
  </si>
  <si>
    <t>Договор № НУ-10/2021 от 21.05.2021г</t>
  </si>
  <si>
    <t>AGR.33.000092</t>
  </si>
  <si>
    <t>Договор № НУ-14/2021 от 21.05.2021г</t>
  </si>
  <si>
    <t>AGR.33.000093</t>
  </si>
  <si>
    <t>Договор № НУ-11/2021 от 21.05.2021г</t>
  </si>
  <si>
    <t>AGR.33.000094</t>
  </si>
  <si>
    <t>Договор № НУ-13/2021 от 21.05.2021г</t>
  </si>
  <si>
    <t>AGR.33.000095</t>
  </si>
  <si>
    <t>Договор подряда № НУ-26/2021 от 01.01.2021(121/2021)</t>
  </si>
  <si>
    <t>AGR.33.000101</t>
  </si>
  <si>
    <t>Договор 48/2020 от 03.08.2020</t>
  </si>
  <si>
    <t>AGR.33.000102</t>
  </si>
  <si>
    <t>Договор субаренды нежилого помещения № 59-2 от 01.12.2010</t>
  </si>
  <si>
    <t>AGR.33.000139</t>
  </si>
  <si>
    <t>Договор 50/2020 от 03.08.2020 (АХД)</t>
  </si>
  <si>
    <t>AGR.33.000190</t>
  </si>
  <si>
    <t>Договор субаренды недвижимого имущества №НО/23-165//НУ/23-10</t>
  </si>
  <si>
    <t>AGR.33.000191</t>
  </si>
  <si>
    <t>PRD.002.100022826_COM014004</t>
  </si>
  <si>
    <t>AGR.35.000008</t>
  </si>
  <si>
    <t>Договор № СНИ-4/2021 от 01.01.2021</t>
  </si>
  <si>
    <t>AGR.35.000009</t>
  </si>
  <si>
    <t>Договор займа 253/2012 от 11.10.2012 (8.25%)</t>
  </si>
  <si>
    <t>AGR.35.000010</t>
  </si>
  <si>
    <t>Договор займа № 21/2016 от 01.02.2016</t>
  </si>
  <si>
    <t>AGR.35.000011</t>
  </si>
  <si>
    <t>Договор субаренды № 59-6 от 01.01.2012 г.</t>
  </si>
  <si>
    <t>AGR.35.000012</t>
  </si>
  <si>
    <t>Договор займа № 55/2015 от 01.04.2015 (14,00%)</t>
  </si>
  <si>
    <t>AGR.35.000013</t>
  </si>
  <si>
    <t>Договор займа 21/2016 от 01.02.2016 (11%)</t>
  </si>
  <si>
    <t>AGR.35.000014</t>
  </si>
  <si>
    <t>договор займа 22/2012 от 28.02.2012 (8%)</t>
  </si>
  <si>
    <t>AGR.35.000015</t>
  </si>
  <si>
    <t>Договор на оказание операторских услуг № СНИ-1/2021 от 01.01</t>
  </si>
  <si>
    <t>AGR.35.000022</t>
  </si>
  <si>
    <t>Договор субаренды недвижимого имущества №97/2021 от 01.06.20</t>
  </si>
  <si>
    <t>AGR.35.000037</t>
  </si>
  <si>
    <t>Письмо №СНИ-35/2023 от 14.06.2023</t>
  </si>
  <si>
    <t>PRD.002.100022826_COM014005</t>
  </si>
  <si>
    <t>AGR.34.000004</t>
  </si>
  <si>
    <t>Договор займа 61/2015 от 20.04.2015(14%)</t>
  </si>
  <si>
    <t>AGR.34.000005</t>
  </si>
  <si>
    <t>Договор субаренды недвижимого имущества №96/2021 от 01.06.20</t>
  </si>
  <si>
    <t>AGR.34.000010</t>
  </si>
  <si>
    <t>Договор субаренды № 59-7 от 10.05.2011 г.</t>
  </si>
  <si>
    <t>AGR.34.000011</t>
  </si>
  <si>
    <t>Договор займа № 22/2016 от 01.02.2016г.</t>
  </si>
  <si>
    <t>AGR.34.000012</t>
  </si>
  <si>
    <t>Договор № ДИ-1/2021 от 01.01.2021</t>
  </si>
  <si>
    <t>AGR.34.000023</t>
  </si>
  <si>
    <t>Договор о консолидации ранее выданных займов № НО/23-115//ДИ</t>
  </si>
  <si>
    <t>AGR.34.000025</t>
  </si>
  <si>
    <t>Договор о консолидации ранее выданных займов №НО/23-115//ДИ/</t>
  </si>
  <si>
    <t>AGR.34.000028</t>
  </si>
  <si>
    <t>Договор займа №НО/23-136//ДИ/23-4 от 24.07.2023 года</t>
  </si>
  <si>
    <t>PRD.002.100022826_COM014006</t>
  </si>
  <si>
    <t>AGR.31.000016</t>
  </si>
  <si>
    <t>Договор № АК-1/2021 от 01.01.2021</t>
  </si>
  <si>
    <t>AGR.31.000017</t>
  </si>
  <si>
    <t>Договор аренды транспортных средств № АРМ-К-3/2016 от 24.06.</t>
  </si>
  <si>
    <t>AGR.31.000018</t>
  </si>
  <si>
    <t>Договор аренды транспортного средства № АРМ-К-2/2016 от 24.0</t>
  </si>
  <si>
    <t>AGR.31.000019</t>
  </si>
  <si>
    <t>Договор аренды № АРМ-К-4/2016 от 24.06.2016г.</t>
  </si>
  <si>
    <t>PRD.002.100022826_COM014007</t>
  </si>
  <si>
    <t>AGR.36.000001</t>
  </si>
  <si>
    <t>Договор субаренды недвижимого имущества №98/2021 от 01.06.20</t>
  </si>
  <si>
    <t>AGR.36.000008</t>
  </si>
  <si>
    <t>Договор аренды имущества от 01.03.2020 г.</t>
  </si>
  <si>
    <t>AGR.36.000009</t>
  </si>
  <si>
    <t>Договор № СТК-2/2021 от 01.01.2021</t>
  </si>
  <si>
    <t>AGR.36.000011</t>
  </si>
  <si>
    <t>Договор займа №НО-13/2022 от 08.02.2022г.</t>
  </si>
  <si>
    <t>AGR.36.000014</t>
  </si>
  <si>
    <t>Договор займа №НО/23-137//СТК/23-2 от 01.09.2023 года</t>
  </si>
  <si>
    <t>PRD.002.100022826_COM014008</t>
  </si>
  <si>
    <t>AGR.37.000005</t>
  </si>
  <si>
    <t>Договор оказания услуг по ведению БУ,НУ № НО-83/2022//ОШ-3/2</t>
  </si>
  <si>
    <t>AGR.37.000006</t>
  </si>
  <si>
    <t>Договор на ОХД № НО-45/2022 от 22.03.2022</t>
  </si>
  <si>
    <t>AGR.37.000010</t>
  </si>
  <si>
    <t>Договор субаренды №НО-46/2022 от 22.03.2022</t>
  </si>
  <si>
    <t>AGR.37.000016</t>
  </si>
  <si>
    <t>Договор на оказание операторских услуг №ОШ-1/2022//НО-51/202</t>
  </si>
  <si>
    <t>AGR.37.000053</t>
  </si>
  <si>
    <t>Договор № ОШ-24/2022//НО-175/2022 от 21.06.2022</t>
  </si>
  <si>
    <t>AGR.37.000091</t>
  </si>
  <si>
    <t>Договор купли-продажи имущества № НО/23-95//ОШ/23-23 от 13.0</t>
  </si>
  <si>
    <t>AGR.37.000107</t>
  </si>
  <si>
    <t>Договор займа НО/23-132//ОШ/23-36</t>
  </si>
  <si>
    <t>AGR.37.000111</t>
  </si>
  <si>
    <t>Договор № НО/23-56//ОШ/23-9 от 20.01.2023</t>
  </si>
  <si>
    <t>AGR.37.000120</t>
  </si>
  <si>
    <t>Письмо № ОШ-353/2023 от 20.06.2023</t>
  </si>
  <si>
    <t>PRD.002.100022826_COM014009</t>
  </si>
  <si>
    <t>AGR.38.000004</t>
  </si>
  <si>
    <t>Договор оказания услуг по ведению БУ,НУ № НО-84/2022//ОС-3/2</t>
  </si>
  <si>
    <t>AGR.38.000005</t>
  </si>
  <si>
    <t>Договор на ОХД № НО-50/2022 от 05.04.2022</t>
  </si>
  <si>
    <t>AGR.38.000006</t>
  </si>
  <si>
    <t>Договор субаренды №НО-54/2022//ОС-2/2022 от 05.04.2022</t>
  </si>
  <si>
    <t>AGR.38.000007</t>
  </si>
  <si>
    <t>AGR.38.000014</t>
  </si>
  <si>
    <t>Договор на оказание операторских услуг № ОС-1/2022//НО-52/20</t>
  </si>
  <si>
    <t>AGR.38.000100</t>
  </si>
  <si>
    <t>Договор займа НО/23-133//ОС/23-35</t>
  </si>
  <si>
    <t>AGR.38.000107</t>
  </si>
  <si>
    <t>Договор №НО/23-148//ОС/23-39 от 02.10.2023</t>
  </si>
  <si>
    <t>AGR.38.000109</t>
  </si>
  <si>
    <t>Письмо № ОС-323/2023 от 20.06.2023</t>
  </si>
  <si>
    <t>AGR.38.000110</t>
  </si>
  <si>
    <t>Письмо № ОС-324/2023 от 20.06.2023</t>
  </si>
  <si>
    <t>AGR.38.000111</t>
  </si>
  <si>
    <t>Письмо б/н от 01.11.2023</t>
  </si>
  <si>
    <t>PRD.002.100022827_COM011001</t>
  </si>
  <si>
    <t>AGR.15.003133</t>
  </si>
  <si>
    <t>СЗ02/20-284 от 13.07.2020г.</t>
  </si>
  <si>
    <t>AGR.15.003976</t>
  </si>
  <si>
    <t>СЗ02/21-62 от 15.02.2021г.</t>
  </si>
  <si>
    <t>AGR.15.005537</t>
  </si>
  <si>
    <t>Договор №СЗ02/21-713 от 21.12.2021</t>
  </si>
  <si>
    <t>AGR.15.007044</t>
  </si>
  <si>
    <t>СЗ02/23-4 от 17.01.2023</t>
  </si>
  <si>
    <t>PRD.002.100022829_COM011001</t>
  </si>
  <si>
    <t>AGR.15.003076</t>
  </si>
  <si>
    <t>СЗ02/20-178 от 13.04.2020</t>
  </si>
  <si>
    <t>PRD.002.100022831_COM011001</t>
  </si>
  <si>
    <t>AGR.15.003083</t>
  </si>
  <si>
    <t>Счет № 266 от 03.08.2020</t>
  </si>
  <si>
    <t>AGR.15.003532</t>
  </si>
  <si>
    <t>201119/1/СЗ02-20-479 от 04.12.2020 г.</t>
  </si>
  <si>
    <t>PRD.002.100022833_COM011001</t>
  </si>
  <si>
    <t>AGR.15.003086</t>
  </si>
  <si>
    <t>AGR.15.003361</t>
  </si>
  <si>
    <t>№17/а/СЗ02/20-354 от 02.09.2020</t>
  </si>
  <si>
    <t>AGR.15.007978</t>
  </si>
  <si>
    <t>СЗ02/23-512//02/16 от 24.08.2023</t>
  </si>
  <si>
    <t>AGR.15.008139</t>
  </si>
  <si>
    <t>СЗ02/23-731//02/18 от 04.12.2023</t>
  </si>
  <si>
    <t>AGR.15.008186</t>
  </si>
  <si>
    <t>СЗ02/23-731 от 04.12.2023</t>
  </si>
  <si>
    <t>PRD.002.100022834_COM011001</t>
  </si>
  <si>
    <t>AGR.15.003092</t>
  </si>
  <si>
    <t>AGR.15.003463</t>
  </si>
  <si>
    <t>№17а/CЗ02/20-354 от 02.09.2020</t>
  </si>
  <si>
    <t>AGR.15.008072</t>
  </si>
  <si>
    <t>AGR.15.008187</t>
  </si>
  <si>
    <t>PRD.002.100022835_COM006001</t>
  </si>
  <si>
    <t>AGR.08.001489</t>
  </si>
  <si>
    <t>СИН.04.20-6 от 10.02.2020г.</t>
  </si>
  <si>
    <t>AGR.08.002480</t>
  </si>
  <si>
    <t>СИН.02.22-119 от 07.06.2022г.</t>
  </si>
  <si>
    <t>PRD.002.100022842_COM005001</t>
  </si>
  <si>
    <t>AGR.07.001106</t>
  </si>
  <si>
    <t>КН06/20-138 / 1106-19-109 от 05.08.2020</t>
  </si>
  <si>
    <t>AGR.07.001303</t>
  </si>
  <si>
    <t>КН06/21-102 от 24.03.2021</t>
  </si>
  <si>
    <t>PRD.002.100022842_COM014001</t>
  </si>
  <si>
    <t>AGR.30.000081</t>
  </si>
  <si>
    <t>Договор № 1106-19-190 от 20.01.2021</t>
  </si>
  <si>
    <t>AGR.30.000082</t>
  </si>
  <si>
    <t>Договор № 1106-19-332 от 15.06.2021</t>
  </si>
  <si>
    <t>PRD.002.100022845_COM011001</t>
  </si>
  <si>
    <t>AGR.15.003120</t>
  </si>
  <si>
    <t>PRD.002.100022849_COM001000</t>
  </si>
  <si>
    <t>AGR.01.000714</t>
  </si>
  <si>
    <t>НФ01/20-32 от 18.12.2020</t>
  </si>
  <si>
    <t>PRD.002.100022849_COM014001</t>
  </si>
  <si>
    <t>AGR.30.000362</t>
  </si>
  <si>
    <t>Договор аренды №-106/2011 от 01.02.11 (УУН)</t>
  </si>
  <si>
    <t>AGR.30.000363</t>
  </si>
  <si>
    <t>Договор аренды №-161/2011 от 01.02.11 (ППСН)</t>
  </si>
  <si>
    <t>AGR.30.000364</t>
  </si>
  <si>
    <t>Договор № НУ-5/2011 от 01.02.2011 (добыча нефти)</t>
  </si>
  <si>
    <t>AGR.30.000365</t>
  </si>
  <si>
    <t>Договор субаренды №59-2 от 01.12.10</t>
  </si>
  <si>
    <t>AGR.30.000366</t>
  </si>
  <si>
    <t>AGR.30.000367</t>
  </si>
  <si>
    <t>Аванс по добыче (дог. НУ-5/2011 от 01.02.11)20%НДС</t>
  </si>
  <si>
    <t>AGR.30.000368</t>
  </si>
  <si>
    <t>Договор 48/2020 от 03.08.2020 (БУ+НУ)</t>
  </si>
  <si>
    <t>AGR.30.000369</t>
  </si>
  <si>
    <t>AGR.30.000370</t>
  </si>
  <si>
    <t>счф КО 264 от 31.07.2021 (ДС от 01.03.2021)</t>
  </si>
  <si>
    <t>AGR.30.000371</t>
  </si>
  <si>
    <t>Договор субаренды недвижимого имущества №94/2021 от 01.06.20</t>
  </si>
  <si>
    <t>AGR.30.000372</t>
  </si>
  <si>
    <t>Договор уступки прав кредитора от 28.12.2020 (ДП от 19.05.14</t>
  </si>
  <si>
    <t>AGR.30.000373</t>
  </si>
  <si>
    <t>Договор № НУ-15/2021 от 21.05.2021г</t>
  </si>
  <si>
    <t>AGR.30.000374</t>
  </si>
  <si>
    <t>AGR.30.000375</t>
  </si>
  <si>
    <t>AGR.30.000376</t>
  </si>
  <si>
    <t>AGR.30.000377</t>
  </si>
  <si>
    <t>AGR.30.000378</t>
  </si>
  <si>
    <t>AGR.30.000379</t>
  </si>
  <si>
    <t>AGR.30.000380</t>
  </si>
  <si>
    <t>AGR.30.000381</t>
  </si>
  <si>
    <t>счф НО 133 от 31.12.2020</t>
  </si>
  <si>
    <t>AGR.30.000382</t>
  </si>
  <si>
    <t>счф НО 135 от 31.12.2020</t>
  </si>
  <si>
    <t>AGR.30.000383</t>
  </si>
  <si>
    <t>Договор №НУ-61/2015 от 28.12.2015 (ПНГаз)</t>
  </si>
  <si>
    <t>AGR.30.000384</t>
  </si>
  <si>
    <t>счф 12 от 28.02.2021</t>
  </si>
  <si>
    <t>AGR.30.000385</t>
  </si>
  <si>
    <t>счф 1 от 31.01.2021</t>
  </si>
  <si>
    <t>AGR.30.001395</t>
  </si>
  <si>
    <t>PRD.002.100022849_COM014002</t>
  </si>
  <si>
    <t>AGR.32.000023</t>
  </si>
  <si>
    <t>Договор поручительства №001/1108Z/14 от 19.05.2014 (ЮКБ)</t>
  </si>
  <si>
    <t>AGR.32.000024</t>
  </si>
  <si>
    <t>20% НДС_Договор поставки нефти № НУ-37/2015 от 01.07.2015</t>
  </si>
  <si>
    <t>AGR.32.000025</t>
  </si>
  <si>
    <t>Погашение просроченных %% по кредитной линии № 26-ВКЛ-13 от</t>
  </si>
  <si>
    <t>AGR.32.000026</t>
  </si>
  <si>
    <t>Договор займа № КН-16/2013 от 25.01.2013 (8,25 %)</t>
  </si>
  <si>
    <t>AGR.32.000027</t>
  </si>
  <si>
    <t>Договор займа № КН-17/2013 от 22.03.2013 (8,25 %)</t>
  </si>
  <si>
    <t>AGR.32.000028</t>
  </si>
  <si>
    <t>Договор поставки нефти № КН-13/2017 от 30.04.2017</t>
  </si>
  <si>
    <t>AGR.32.000029</t>
  </si>
  <si>
    <t>Договор поручительства №001/0285Z/15 от 20.04.2015 (ЮКБ)</t>
  </si>
  <si>
    <t>AGR.32.000030</t>
  </si>
  <si>
    <t>Договор о залоге имущественных прав (требований) № 001/0339Z</t>
  </si>
  <si>
    <t>AGR.32.000031</t>
  </si>
  <si>
    <t>Договор поручительства №001/1108Z/14 от 19.05.2014 (ЮКБ)_осн</t>
  </si>
  <si>
    <t>AGR.32.000032</t>
  </si>
  <si>
    <t>Договор № НУ-29/2021 от 23.08.2021</t>
  </si>
  <si>
    <t>AGR.32.000033</t>
  </si>
  <si>
    <t>Договор № НУ-30/2021 от 23.08.2021</t>
  </si>
  <si>
    <t>AGR.32.000034</t>
  </si>
  <si>
    <t>Договор № НУ-31/2021 от 23.08.2021</t>
  </si>
  <si>
    <t>AGR.32.000035</t>
  </si>
  <si>
    <t>Договор уступки прав кредитора от 28.12.2020</t>
  </si>
  <si>
    <t>AGR.32.000036</t>
  </si>
  <si>
    <t>Договор уступки прав кредитора от 28.12.2020 (С.001/0098L/15</t>
  </si>
  <si>
    <t>AGR.32.000037</t>
  </si>
  <si>
    <t>Договор уступки прав кредитора от 28.12.2020 (С 001/0434L/14</t>
  </si>
  <si>
    <t>AGR.32.000038</t>
  </si>
  <si>
    <t>Договор поручительства № 142 от 13.06.2013 (Сбербанк России</t>
  </si>
  <si>
    <t>AGR.32.000135</t>
  </si>
  <si>
    <t>AGR.32.000139</t>
  </si>
  <si>
    <t>Соглашение о консолидации №НУ-3/2021 от 01.04.2021</t>
  </si>
  <si>
    <t>AGR.32.000140</t>
  </si>
  <si>
    <t>Договор займа КН-12/2013 от 22.02.2013 (8,25%)</t>
  </si>
  <si>
    <t>AGR.32.000240</t>
  </si>
  <si>
    <t>AGR.32.000241</t>
  </si>
  <si>
    <t>Госпошлина за экспертизу</t>
  </si>
  <si>
    <t>AGR.32.000263</t>
  </si>
  <si>
    <t>Договор № КН-23/2022 от 15.03.22 (купля-продажа нефти)</t>
  </si>
  <si>
    <t>AGR.32.000407</t>
  </si>
  <si>
    <t>AGR.32.000462</t>
  </si>
  <si>
    <t>PRD.002.100022849_COM014003</t>
  </si>
  <si>
    <t>AGR.33.000108</t>
  </si>
  <si>
    <t>Договор уступки прав кредитора от 28.12.2020 (ДЗ 001/0339Z/1</t>
  </si>
  <si>
    <t>AGR.33.000109</t>
  </si>
  <si>
    <t>Договор уступки прав кредитора от 28.12.2020 (ДП 001/0285Z/1</t>
  </si>
  <si>
    <t>AGR.33.000110</t>
  </si>
  <si>
    <t>Договор уступки прав кредитора от 28.12.2020 (ДП от 001/1108</t>
  </si>
  <si>
    <t>PRD.002.100022849_COM014004</t>
  </si>
  <si>
    <t>AGR.35.000004</t>
  </si>
  <si>
    <t>Дог.займа№НУ-8/2020 от 13.08.20</t>
  </si>
  <si>
    <t>AGR.35.000005</t>
  </si>
  <si>
    <t>Договор поставки нефти НУ-7/2020 от 06.08.2020</t>
  </si>
  <si>
    <t>PRD.002.100022849_COM014005</t>
  </si>
  <si>
    <t>AGR.34.000007</t>
  </si>
  <si>
    <t>Договор займа б/н от 25.01.2012 (8%)</t>
  </si>
  <si>
    <t>AGR.34.000008</t>
  </si>
  <si>
    <t>Д-р займа №НУ-1/2011 от 03.02.2011 (15%,18% годовых)</t>
  </si>
  <si>
    <t>AGR.34.000009</t>
  </si>
  <si>
    <t>Д-р займа №НУ-43/2011 от 05.08.2011 (8,25% годовых)</t>
  </si>
  <si>
    <t>AGR.34.000015</t>
  </si>
  <si>
    <t>Д-р займа №НУ-19/2011 от 19.05.2011 (8,8% годовых)</t>
  </si>
  <si>
    <t>AGR.34.000026</t>
  </si>
  <si>
    <t>Договор о консолидации ранее выданных займов №НУ/23-8//ДИ/23</t>
  </si>
  <si>
    <t>PRD.002.100022849_COM014007</t>
  </si>
  <si>
    <t>AGR.36.000002</t>
  </si>
  <si>
    <t>дог. займа НУ-121/2010 от 17.11.2010г.10%</t>
  </si>
  <si>
    <t>AGR.36.000003</t>
  </si>
  <si>
    <t>дог. займа НУ-122/2010 от 24.11.10 г. 10 %</t>
  </si>
  <si>
    <t>AGR.36.000004</t>
  </si>
  <si>
    <t>дог. займа НУ-136/2010 от 09.12.2010 10%</t>
  </si>
  <si>
    <t>AGR.36.000005</t>
  </si>
  <si>
    <t>дог. займа НУ-37/2012 от 05.09.12 г. (8 %)</t>
  </si>
  <si>
    <t>AGR.36.000006</t>
  </si>
  <si>
    <t>дог. займа НУ-44/2012 от 27.09.2012 г. (8,25 %)</t>
  </si>
  <si>
    <t>AGR.36.000007</t>
  </si>
  <si>
    <t>дог. займа НУ-57/2012 от 24.12.2012 г. (9 %)</t>
  </si>
  <si>
    <t>AGR.36.000013</t>
  </si>
  <si>
    <t>Договор о консолидации ранее выданных займов №НУ/23-7//СТК/2</t>
  </si>
  <si>
    <t>PRD.002.100022849_COM014008</t>
  </si>
  <si>
    <t>AGR.37.000009</t>
  </si>
  <si>
    <t>AGR.37.000017</t>
  </si>
  <si>
    <t>Договор купли-продажи нефти № НУ-11/2022//ОШ-13/2022 от 20.0</t>
  </si>
  <si>
    <t>PRD.002.100022849_COM014009</t>
  </si>
  <si>
    <t>AGR.38.000003</t>
  </si>
  <si>
    <t>Договор аренды имущества №НУ-6/2022 от 05.04.2022</t>
  </si>
  <si>
    <t>AGR.38.000013</t>
  </si>
  <si>
    <t>Договор купли-продажи ПНГ № НУ-10/2022//ОС-7/2022 от 22.06.2</t>
  </si>
  <si>
    <t>AGR.38.000015</t>
  </si>
  <si>
    <t>Договор аренды имущества №НУ-9/2022//ОС-6/2022 от 21.06.2022</t>
  </si>
  <si>
    <t>AGR.38.000046</t>
  </si>
  <si>
    <t>Договор купли-продажи нефти № НУ-12/2022//ОС-14/2022 от 30.0</t>
  </si>
  <si>
    <t>AGR.38.000053</t>
  </si>
  <si>
    <t>Договор купли-продажи недвижимого имущества №НУ-13/2022/ОС-1</t>
  </si>
  <si>
    <t>AGR.38.000076</t>
  </si>
  <si>
    <t>Договор купли-продажи нефти № НУ/23-3//ОС/23-12 от 01.04.202</t>
  </si>
  <si>
    <t>AGR.38.000104</t>
  </si>
  <si>
    <t>Письмо б/н от</t>
  </si>
  <si>
    <t>PRD.002.100022850_COM001000</t>
  </si>
  <si>
    <t>AGR.01.000688</t>
  </si>
  <si>
    <t>НФ01/20-30 от 14.10.2020</t>
  </si>
  <si>
    <t>PRD.002.100022850_COM009001</t>
  </si>
  <si>
    <t>AGR.13.001293</t>
  </si>
  <si>
    <t>Договор поставки №СИБ217-20-в от 09.04.2021</t>
  </si>
  <si>
    <t>AGR.13.001364</t>
  </si>
  <si>
    <t>Договор №СИБ 8/21-и от 23.06.2021 (прием сырой нефти)</t>
  </si>
  <si>
    <t>AGR.13.001543</t>
  </si>
  <si>
    <t>Договор №СИБ 11/21-и от 22.11.2021 (прием сырой нефти)</t>
  </si>
  <si>
    <t>AGR.13.001639</t>
  </si>
  <si>
    <t>Договор №СИБ 7/22-и от 28.03.2022 купли-продажи нефти)</t>
  </si>
  <si>
    <t>PRD.002.100022850_COM014001</t>
  </si>
  <si>
    <t>AGR.30.000189</t>
  </si>
  <si>
    <t>Договор субаренды недвижимого имущества №95/2021 от 01.06.20</t>
  </si>
  <si>
    <t>AGR.30.000190</t>
  </si>
  <si>
    <t>Д-р займа КН-10/2012 от 14.02.2012 (8%)</t>
  </si>
  <si>
    <t>AGR.30.000191</t>
  </si>
  <si>
    <t>Д-р займа КН-1/2012 от 25.01.2012 (8%)</t>
  </si>
  <si>
    <t>AGR.30.000192</t>
  </si>
  <si>
    <t>Погашение просроч. % по кредит. соглашению 001/0098L/15 от 2</t>
  </si>
  <si>
    <t>AGR.30.000193</t>
  </si>
  <si>
    <t>сч/ф КО 276/11 от 31.07.2015 (скв. 312 СЮ)</t>
  </si>
  <si>
    <t>AGR.30.000194</t>
  </si>
  <si>
    <t>сч/ф КО 276/13 от 31.07.2015 (скв. 314 СЮ)</t>
  </si>
  <si>
    <t>AGR.30.000195</t>
  </si>
  <si>
    <t>Договор № КН-5/2011 от 01.02.2011 (добыча нефти)</t>
  </si>
  <si>
    <t>AGR.30.000196</t>
  </si>
  <si>
    <t>Договор субаренды №59-1 от 01.12.2010 г.</t>
  </si>
  <si>
    <t>AGR.30.000197</t>
  </si>
  <si>
    <t>Дговор 387/2012 от 01.03.12(стр-во скв на кусте 1 СЮ ЛУ) (не</t>
  </si>
  <si>
    <t>AGR.30.000198</t>
  </si>
  <si>
    <t>Договор ГП №КН-39/2021 от 01.01.2021 (-111/2021)</t>
  </si>
  <si>
    <t>AGR.30.000199</t>
  </si>
  <si>
    <t>Договор 49/2020 от 03.08.2020 (БУ+НУ)</t>
  </si>
  <si>
    <t>AGR.30.000200</t>
  </si>
  <si>
    <t>Договор 51/2020 от 03.08.2020 (АХД)</t>
  </si>
  <si>
    <t>AGR.30.000201</t>
  </si>
  <si>
    <t>Аванс за услуги по добыче нефти (НДС 20%)</t>
  </si>
  <si>
    <t>AGR.30.000202</t>
  </si>
  <si>
    <t>Договор займа 404/2014 от 15.10.2014(8,25%)</t>
  </si>
  <si>
    <t>AGR.30.000203</t>
  </si>
  <si>
    <t>Договор займа КН-66/2011 от 17.08.2011 (8,25% )</t>
  </si>
  <si>
    <t>AGR.30.000204</t>
  </si>
  <si>
    <t>счф 6 от 28.02.2020</t>
  </si>
  <si>
    <t>AGR.30.000205</t>
  </si>
  <si>
    <t>счф 1 от 31.01.2020</t>
  </si>
  <si>
    <t>AGR.30.000206</t>
  </si>
  <si>
    <t>Договор № КН-109/2015 от 28.12.15 (ПНГаз)</t>
  </si>
  <si>
    <t>AGR.30.000207</t>
  </si>
  <si>
    <t>счф НО 134 от 31.12.2020</t>
  </si>
  <si>
    <t>AGR.30.000208</t>
  </si>
  <si>
    <t>счф НО 121 от 31.12.2020</t>
  </si>
  <si>
    <t>AGR.30.000209</t>
  </si>
  <si>
    <t>счф КО 115 от 01.12.2020 агентское вознагр.</t>
  </si>
  <si>
    <t>AGR.30.000210</t>
  </si>
  <si>
    <t>счф КО 102 от 30.11.2020</t>
  </si>
  <si>
    <t>AGR.30.000724</t>
  </si>
  <si>
    <t>Письмо № от 01.02.2022 (примерно)</t>
  </si>
  <si>
    <t>AGR.30.000751</t>
  </si>
  <si>
    <t>Письмо № от 24.02.2022 (РИВР счф 162 от 25.03.202)</t>
  </si>
  <si>
    <t>AGR.30.000753</t>
  </si>
  <si>
    <t>Письмо № от 28.01.2022 (КАРС счф 184 от 01.03.202)</t>
  </si>
  <si>
    <t>AGR.30.000768</t>
  </si>
  <si>
    <t>Письмо № от 28.02.2022 (ННГФ счф 1096 от 31.03.2022)</t>
  </si>
  <si>
    <t>AGR.30.000777</t>
  </si>
  <si>
    <t>Письмо № от 28.02.2022 (ННГФ счф 1095 от 31.03.202)</t>
  </si>
  <si>
    <t>AGR.30.000789</t>
  </si>
  <si>
    <t>Письмо № от 31.03.2022 (ННГФ счф 1332 от 30.04.2022)</t>
  </si>
  <si>
    <t>AGR.30.000803</t>
  </si>
  <si>
    <t>Письмо № от 31.03.2022 (КАРС счф 451 от 21.04.2022)</t>
  </si>
  <si>
    <t>AGR.30.000804</t>
  </si>
  <si>
    <t>Письмо № от 31.03.2022 (ННГФ счф 1331 от 30.04.2022)</t>
  </si>
  <si>
    <t>AGR.30.000805</t>
  </si>
  <si>
    <t>Письмо № от 31.03.2022 (ННГФ счф 1330 от 30.04.2022)</t>
  </si>
  <si>
    <t>AGR.30.000807</t>
  </si>
  <si>
    <t>Договор №НО-76/2022//КН-33/2022 купли-продажи имущества от 1</t>
  </si>
  <si>
    <t>AGR.30.000808</t>
  </si>
  <si>
    <t>Письмо № от 24.03.2022 (РИВР счф 227,226 от 03.04., 21.04</t>
  </si>
  <si>
    <t>AGR.30.000818</t>
  </si>
  <si>
    <t>Письмо № от 01.02.2022 (КАРС счф 452 от 06.04.2022)</t>
  </si>
  <si>
    <t>AGR.30.000910</t>
  </si>
  <si>
    <t>Письмо № от 28.06.2021 (ИП Целовальников С.А. акт 3,4)</t>
  </si>
  <si>
    <t>AGR.30.000978</t>
  </si>
  <si>
    <t>Письмо № от 01.02.2022 (талоны для ННГФ для гис на скважи</t>
  </si>
  <si>
    <t>AGR.30.000990</t>
  </si>
  <si>
    <t>сч/ф КО 364 от 30.09.2022 (комисс.возн. ВЛ на ГПЭС 7км)</t>
  </si>
  <si>
    <t>AGR.30.000991</t>
  </si>
  <si>
    <t>Акт на возм.расх. от 30.09.2022 (ВЛ на ГПЭС 7км)</t>
  </si>
  <si>
    <t>AGR.30.001045</t>
  </si>
  <si>
    <t>Письмо № от 01.09.2022 (Галактика счф311 от 30.09.22,</t>
  </si>
  <si>
    <t>AGR.30.001251</t>
  </si>
  <si>
    <t>AGR.30.001259</t>
  </si>
  <si>
    <t>Договор о консолидации КН/23-42//НО/23-114 от 01.07.2023</t>
  </si>
  <si>
    <t>AGR.30.001262</t>
  </si>
  <si>
    <t>PRD.002.100022850_COM014003</t>
  </si>
  <si>
    <t>AGR.30.000756</t>
  </si>
  <si>
    <t>Договор купли-продажи нефти № КН-23/2022 от 15.03.22</t>
  </si>
  <si>
    <t>AGR.33.000129</t>
  </si>
  <si>
    <t>AGR.33.000130</t>
  </si>
  <si>
    <t>AGR.33.000131</t>
  </si>
  <si>
    <t>Договор № НУ-29/2021 от 23.08.2021г</t>
  </si>
  <si>
    <t>AGR.33.000132</t>
  </si>
  <si>
    <t>Договор № НУ-30/2021 от 23.08.2021г</t>
  </si>
  <si>
    <t>AGR.33.000133</t>
  </si>
  <si>
    <t>Договор № НУ-31/2021 от 23.08.2021г</t>
  </si>
  <si>
    <t>AGR.33.000134</t>
  </si>
  <si>
    <t>AGR.33.000135</t>
  </si>
  <si>
    <t>Договор поручительства 142 от 13.06.19 (Коми ОСБ кредит Колв</t>
  </si>
  <si>
    <t>AGR.33.000136</t>
  </si>
  <si>
    <t>Дог. кредитной линии №26-ВКЛ-13 от 13.06.2013г. (СБЕР)</t>
  </si>
  <si>
    <t>AGR.33.000137</t>
  </si>
  <si>
    <t>AGR.33.000138</t>
  </si>
  <si>
    <t>AGR.33.000140</t>
  </si>
  <si>
    <t>Договор займа КН-16/2013 от 25.01.2013 (8,25%)</t>
  </si>
  <si>
    <t>AGR.33.000141</t>
  </si>
  <si>
    <t>Договор займа КН-17/2013 от 22.03.2013 (8,25%)</t>
  </si>
  <si>
    <t>AGR.33.000185</t>
  </si>
  <si>
    <t>PRD.002.100022850_COM014004</t>
  </si>
  <si>
    <t>AGR.35.000020</t>
  </si>
  <si>
    <t>Договор займа №КН-4/2012 от 01.02.2012 (8%)</t>
  </si>
  <si>
    <t>AGR.35.000021</t>
  </si>
  <si>
    <t>Договор займа №КН-1/2014 от 14.01.2014 (8,25 %)</t>
  </si>
  <si>
    <t>AGR.35.000023</t>
  </si>
  <si>
    <t>Договор займа №КН-46/2014 от 07.07.2014 (8,25 %)</t>
  </si>
  <si>
    <t>AGR.35.000024</t>
  </si>
  <si>
    <t>Договор поставки нефти №КН-11/2020 от 06.08.2020</t>
  </si>
  <si>
    <t>AGR.35.000025</t>
  </si>
  <si>
    <t>Договор займа №КН-1/2013 от 15.01.2013 (8,25 %)</t>
  </si>
  <si>
    <t>AGR.35.000026</t>
  </si>
  <si>
    <t>Договор займа №КН-3/2013 от 30.01.2013 (8,25 %)</t>
  </si>
  <si>
    <t>AGR.35.000027</t>
  </si>
  <si>
    <t>Договор займа №КН-64/2013 от 27.08.2013 (8,25 %)</t>
  </si>
  <si>
    <t>AGR.35.000028</t>
  </si>
  <si>
    <t>Договор займа №КН-86/2013 от 04.10.2013 (8,25 %)</t>
  </si>
  <si>
    <t>PRD.002.100022850_COM014005</t>
  </si>
  <si>
    <t>AGR.34.000001</t>
  </si>
  <si>
    <t>Договор займа №КН-61/2012 от 14.09.2012 (8%)</t>
  </si>
  <si>
    <t>AGR.34.000002</t>
  </si>
  <si>
    <t>Договор займа №КН-108/2013 от 25.11.2013 (8,25%)</t>
  </si>
  <si>
    <t>AGR.34.000003</t>
  </si>
  <si>
    <t>Договор займа №КН-14/2012 от 24.02.2012 (8%)</t>
  </si>
  <si>
    <t>AGR.34.000006</t>
  </si>
  <si>
    <t>Договор займа №КН-2/2013 от 30.01.2013 (8,25%)</t>
  </si>
  <si>
    <t>AGR.34.000021</t>
  </si>
  <si>
    <t>AGR.34.000024</t>
  </si>
  <si>
    <t>Договор о консолидации ранее выданных займов №КН/23-43//ДИ/2</t>
  </si>
  <si>
    <t>PRD.002.100022850_COM014006</t>
  </si>
  <si>
    <t>AGR.31.000014</t>
  </si>
  <si>
    <t>Договор займа АРМ-308/12 (8%) от 30.08.2012</t>
  </si>
  <si>
    <t>AGR.31.000015</t>
  </si>
  <si>
    <t>Договор займа КН-11/2013 (9%) от 20.02.2013</t>
  </si>
  <si>
    <t>AGR.31.000032</t>
  </si>
  <si>
    <t>Договор о консолидации ранее выданных займов №КН/23-44//АК/2</t>
  </si>
  <si>
    <t>PRD.002.100022850_COM014008</t>
  </si>
  <si>
    <t>AGR.37.000003</t>
  </si>
  <si>
    <t>Договор аренды имущества КН-26/2022 от 22.03.2022</t>
  </si>
  <si>
    <t>AGR.37.000004</t>
  </si>
  <si>
    <t>Договор аренды имущества № КН-26/2022 от 22.03.2022г.</t>
  </si>
  <si>
    <t>AGR.37.000015</t>
  </si>
  <si>
    <t>Договор купли-продажи нефти КН-39/2022//ОШ-10/2022 от 20.06.</t>
  </si>
  <si>
    <t>AGR.37.000050</t>
  </si>
  <si>
    <t>Договор купли-продажи ПНГ № КН-50/2022//ОШ-15/2022 от 30.06.</t>
  </si>
  <si>
    <t>AGR.37.000052</t>
  </si>
  <si>
    <t>Письмо № ОШ-7/1/2022 от 01.06.2022 (гос.экспертиза от ООО "Р</t>
  </si>
  <si>
    <t>AGR.37.000059</t>
  </si>
  <si>
    <t>Письмо № ОШ-39/1/2022 от 01.08.2022 (негос.экспертиза от ООО</t>
  </si>
  <si>
    <t>AGR.37.000065</t>
  </si>
  <si>
    <t>Договор купли-продажи нефти ОШ-50/2022//КН-98/2022 от 21.11.</t>
  </si>
  <si>
    <t>AGR.37.000082</t>
  </si>
  <si>
    <t>Договор № КН/23-23//ОШ/23-15 от 01.04.2023</t>
  </si>
  <si>
    <t>PRD.002.100022850_COM014009</t>
  </si>
  <si>
    <t>AGR.38.000045</t>
  </si>
  <si>
    <t>Договор № ОС-12/2022//КН-46/2022 от 20.06.2022</t>
  </si>
  <si>
    <t>AGR.38.000059</t>
  </si>
  <si>
    <t>Договор № ОС-31/2022//КН-97/2022 от 14.11.2022</t>
  </si>
  <si>
    <t>AGR.38.000075</t>
  </si>
  <si>
    <t>Договор № НУ/23-3//ОС/23-12 от 01.04.2023</t>
  </si>
  <si>
    <t>AGR.38.000120</t>
  </si>
  <si>
    <t>Договор займа №КН/23-54//ОС/23-48 от 01.12.2023 года</t>
  </si>
  <si>
    <t>AGR.38.000123</t>
  </si>
  <si>
    <t>PRD.002.100022857_COM002019</t>
  </si>
  <si>
    <t>AGR.03.000299</t>
  </si>
  <si>
    <t>Договор о предоставлении медицинских услуг № Д008720 от 17.0</t>
  </si>
  <si>
    <t>AGR.03.000491</t>
  </si>
  <si>
    <t>Договор о предоставлении медицинских услуг № Д011921 от 12.1</t>
  </si>
  <si>
    <t>AGR.03.000754</t>
  </si>
  <si>
    <t>Договор о предоставлении медицинских услуг от 11.08.2022 № Д</t>
  </si>
  <si>
    <t>PRD.002.100022858_COM002019</t>
  </si>
  <si>
    <t>AGR.03.000292</t>
  </si>
  <si>
    <t>договор поставки №60 от 07.08.2020 г.</t>
  </si>
  <si>
    <t>AGR.03.000481</t>
  </si>
  <si>
    <t>Договор поставки № 77 (Д013321) от 01.11.2021 г.</t>
  </si>
  <si>
    <t>AGR.03.000859</t>
  </si>
  <si>
    <t>Договор поставки № Д004923 от 04.04.2023</t>
  </si>
  <si>
    <t>PRD.002.100022867_COM007001</t>
  </si>
  <si>
    <t>AGR.09.000915</t>
  </si>
  <si>
    <t>УНС02/20-96 от 12.08.2020</t>
  </si>
  <si>
    <t>PRD.002.100022868_COM005001</t>
  </si>
  <si>
    <t>AGR.07.001281</t>
  </si>
  <si>
    <t>PRD.002.100022874_COM005001</t>
  </si>
  <si>
    <t>AGR.07.001946</t>
  </si>
  <si>
    <t>Операторский договор № СНИ/23-1//КН06/23-90 от 03.05.2023г.</t>
  </si>
  <si>
    <t>AGR.07.002133</t>
  </si>
  <si>
    <t>PRD.002.100022874_COM014001</t>
  </si>
  <si>
    <t>AGR.30.000412</t>
  </si>
  <si>
    <t>договор займа 55/2015 от 01.04.2015 (14%)</t>
  </si>
  <si>
    <t>AGR.30.000413</t>
  </si>
  <si>
    <t>договор займа 253/2012 от 11.10.2012 (8,25%)</t>
  </si>
  <si>
    <t>AGR.30.000414</t>
  </si>
  <si>
    <t>займа 21/2016 от 01.02.2016 (11%)</t>
  </si>
  <si>
    <t>AGR.30.000415</t>
  </si>
  <si>
    <t>счф НО 271 от 31.07.2021</t>
  </si>
  <si>
    <t>AGR.30.000416</t>
  </si>
  <si>
    <t>счф НО 238/5 от 30.06.2021</t>
  </si>
  <si>
    <t>AGR.30.000417</t>
  </si>
  <si>
    <t>AGR.30.000418</t>
  </si>
  <si>
    <t>Договор № СНИ-4/2021 от 01.01.2021(БУ и НУ)</t>
  </si>
  <si>
    <t>AGR.30.000419</t>
  </si>
  <si>
    <t>AGR.30.000420</t>
  </si>
  <si>
    <t>счф НО 319 от 31.08.2021</t>
  </si>
  <si>
    <t>AGR.30.000421</t>
  </si>
  <si>
    <t>счф НО 357 от 30.09.2021</t>
  </si>
  <si>
    <t>AGR.30.000422</t>
  </si>
  <si>
    <t>Договор субаренды 59-6 от 01.01.2012 г.</t>
  </si>
  <si>
    <t>AGR.30.000423</t>
  </si>
  <si>
    <t>счф НО 186 от 31.05.2021</t>
  </si>
  <si>
    <t>AGR.30.000424</t>
  </si>
  <si>
    <t>AGR.30.000425</t>
  </si>
  <si>
    <t>Договор на оказание оператоских услуг № СНИ-1/2021 от 01.01.</t>
  </si>
  <si>
    <t>AGR.30.001229</t>
  </si>
  <si>
    <t>Письмо №СНИ-35/2023 от 14.06.2023 (Аленд ПФ счф 116,117,123и</t>
  </si>
  <si>
    <t>PRD.002.100022874_COM014002</t>
  </si>
  <si>
    <t>AGR.32.000123</t>
  </si>
  <si>
    <t>Договор займа № КН-03/2013 от 30.01.2013 (8,25%)</t>
  </si>
  <si>
    <t>AGR.32.000124</t>
  </si>
  <si>
    <t>Договор поставки нефти №КН-11/2020 от 06.08.2020г.</t>
  </si>
  <si>
    <t>AGR.32.000125</t>
  </si>
  <si>
    <t>Договор займа № КН-86/2013 от 04.10.2013 (8,25%)</t>
  </si>
  <si>
    <t>AGR.32.000126</t>
  </si>
  <si>
    <t>Договор займа № КН-01/2013 от 15.01.2013 (8,25%)</t>
  </si>
  <si>
    <t>AGR.32.000127</t>
  </si>
  <si>
    <t>Договор займа № КН-4/2012 от 01.02.2012 (8%)</t>
  </si>
  <si>
    <t>AGR.32.000128</t>
  </si>
  <si>
    <t>Договор займа № КН-46/2014 от 07.07.2014 (8,25%)</t>
  </si>
  <si>
    <t>AGR.32.000129</t>
  </si>
  <si>
    <t>Договор займа № КН-01/2014 от 14.01.2014 (8,25%)</t>
  </si>
  <si>
    <t>AGR.32.000130</t>
  </si>
  <si>
    <t>Договор займа № КН-64/2013 от 27.08.2013 (8,25%)</t>
  </si>
  <si>
    <t>PRD.002.100022874_COM014003</t>
  </si>
  <si>
    <t>AGR.33.000051</t>
  </si>
  <si>
    <t>AGR.33.000052</t>
  </si>
  <si>
    <t>Договор поставки нефти №НУ-7/2020 от 06.08.2020</t>
  </si>
  <si>
    <t>PRD.002.100022874_COM014004</t>
  </si>
  <si>
    <t>AGR.35.000039</t>
  </si>
  <si>
    <t>Договор банковского счета</t>
  </si>
  <si>
    <t>PRD.002.100022877_COM007001</t>
  </si>
  <si>
    <t>AGR.09.000927</t>
  </si>
  <si>
    <t>УНС02/20-109 от 10.09.2020</t>
  </si>
  <si>
    <t>PRD.002.100022879_COM009001</t>
  </si>
  <si>
    <t>AGR.13.001054</t>
  </si>
  <si>
    <t>Договор на указание услуг СИБ82/20-в от 16.07.2020</t>
  </si>
  <si>
    <t>AGR.13.001367</t>
  </si>
  <si>
    <t>Договор на указание услуг СИБ87/21-в от 10.06.2021</t>
  </si>
  <si>
    <t>AGR.13.001653</t>
  </si>
  <si>
    <t>Договор на указание услуг СИБ47/22-в от 19.04.2022</t>
  </si>
  <si>
    <t>PRD.002.100022880_COM002019</t>
  </si>
  <si>
    <t>AGR.03.000605</t>
  </si>
  <si>
    <t>Договор поставки Д004322 от 22.04.22 г.</t>
  </si>
  <si>
    <t>PRD.002.100022882_COM002019</t>
  </si>
  <si>
    <t>AGR.03.000295</t>
  </si>
  <si>
    <t>Договор поставки № Д008420 от 11.08.2020 г.</t>
  </si>
  <si>
    <t>PRD.002.100022883_COM002019</t>
  </si>
  <si>
    <t>AGR.03.000294</t>
  </si>
  <si>
    <t>Договор поставки № Д008520 от 12.08.2020 г.</t>
  </si>
  <si>
    <t>PRD.002.100022884_COM007001</t>
  </si>
  <si>
    <t>AGR.09.000917</t>
  </si>
  <si>
    <t>УНС02/20-98 от 21.08.2020</t>
  </si>
  <si>
    <t>PRD.002.100022885_COM006001</t>
  </si>
  <si>
    <t>AGR.08.001493</t>
  </si>
  <si>
    <t>Договор пожертвования № СИН.02.20-186 19.08.20</t>
  </si>
  <si>
    <t>AGR.08.001635</t>
  </si>
  <si>
    <t>Договор №СИН.02.20-328 от 11.12.20</t>
  </si>
  <si>
    <t>PRD.002.100022892_COM005001</t>
  </si>
  <si>
    <t>AGR.07.001090</t>
  </si>
  <si>
    <t>PRD.002.100022894_COM005001</t>
  </si>
  <si>
    <t>AGR.07.001089</t>
  </si>
  <si>
    <t>PRD.002.100022895_COM006001</t>
  </si>
  <si>
    <t>AGR.08.001562</t>
  </si>
  <si>
    <t>0534-Н//СИН.02.20-190 от 10.09.2020г</t>
  </si>
  <si>
    <t>PRD.002.100022896_COM011001</t>
  </si>
  <si>
    <t>AGR.15.003238</t>
  </si>
  <si>
    <t>№ СЗ02-20-267 от 26.06.2020</t>
  </si>
  <si>
    <t>PRD.002.100022897_COM011001</t>
  </si>
  <si>
    <t>AGR.15.003173</t>
  </si>
  <si>
    <t>СЗ02/20-302//08-S00345L от 30.07.2020</t>
  </si>
  <si>
    <t>AGR.15.003298</t>
  </si>
  <si>
    <t>СЗ02/20-302 от 30.07.2020г</t>
  </si>
  <si>
    <t>PRD.002.100022898_COM011001</t>
  </si>
  <si>
    <t>AGR.15.003174</t>
  </si>
  <si>
    <t>СЗ02/20-341 от 19.08.2020г.</t>
  </si>
  <si>
    <t>AGR.15.003978</t>
  </si>
  <si>
    <t>Договор оказания услуг №СЗ02/21-121 от 11.03.2021 г.</t>
  </si>
  <si>
    <t>AGR.15.005462</t>
  </si>
  <si>
    <t>Договор №СЗ02/22-3 от 01.01.2022 года (аренда ковров)</t>
  </si>
  <si>
    <t>AGR.15.005541</t>
  </si>
  <si>
    <t>Договор №СЗ02/22-3 от 11.01.2022</t>
  </si>
  <si>
    <t>AGR.15.005567</t>
  </si>
  <si>
    <t>СЗ02/22-3 от 01.01.2022</t>
  </si>
  <si>
    <t>AGR.15.005824</t>
  </si>
  <si>
    <t>СЗ02/22-153 от 21.03.2022</t>
  </si>
  <si>
    <t>AGR.15.008082</t>
  </si>
  <si>
    <t>СЗ02/23-605 от 10.11.2023</t>
  </si>
  <si>
    <t>PRD.002.100022900_COM006001</t>
  </si>
  <si>
    <t>AGR.08.001534</t>
  </si>
  <si>
    <t>6/20/СИН.02.20-199 от 25.08.20</t>
  </si>
  <si>
    <t>AGR.08.001827</t>
  </si>
  <si>
    <t>СР72//СИН.02.20-300 от 01.12.2020</t>
  </si>
  <si>
    <t>AGR.08.002177</t>
  </si>
  <si>
    <t>7/21/СИН.02.21-325 от 01.12.2021</t>
  </si>
  <si>
    <t>AGR.08.002888</t>
  </si>
  <si>
    <t>7/23//СИН.02.23-117 от 03.04.2023</t>
  </si>
  <si>
    <t>PRD.002.100022902_COM011001</t>
  </si>
  <si>
    <t>AGR.15.003171</t>
  </si>
  <si>
    <t>СЗ02/20-313 от 30.07.2020</t>
  </si>
  <si>
    <t>AGR.15.003172</t>
  </si>
  <si>
    <t>СЗ02/20-314 от 30.07.2020</t>
  </si>
  <si>
    <t>AGR.15.004658</t>
  </si>
  <si>
    <t>21/139-OV/СЗ02/21-382 от 08.07.2021</t>
  </si>
  <si>
    <t>PRD.002.100022905_COM006001</t>
  </si>
  <si>
    <t>AGR.08.001532</t>
  </si>
  <si>
    <t>СИН.02.20-200 от 04.09.2020</t>
  </si>
  <si>
    <t>PRD.002.100022908_COM004001</t>
  </si>
  <si>
    <t>AGR.06.000931</t>
  </si>
  <si>
    <t>Договор №ННГ61/22-в от 08.12.2022</t>
  </si>
  <si>
    <t>PRD.002.100022908_COM009001</t>
  </si>
  <si>
    <t>AGR.13.001058</t>
  </si>
  <si>
    <t>Договор поставки №СИБ89/20-в от 03.08.2020</t>
  </si>
  <si>
    <t>AGR.13.001448</t>
  </si>
  <si>
    <t>Договор поставки №116/21-в от 20.10.2021</t>
  </si>
  <si>
    <t>AGR.13.001769</t>
  </si>
  <si>
    <t>Договор №СИБ128/22-в от 17.10.2022</t>
  </si>
  <si>
    <t>PRD.002.100022910_COM009001</t>
  </si>
  <si>
    <t>AGR.13.001060</t>
  </si>
  <si>
    <t>Договор №СИБ103/20-в от 27.08.2020</t>
  </si>
  <si>
    <t>AGR.13.001703</t>
  </si>
  <si>
    <t>Договор №СИБ76/22-в от 01.07.2022</t>
  </si>
  <si>
    <t>AGR.13.002027</t>
  </si>
  <si>
    <t>Договор №СИБ96/23-в от 08.09.2023</t>
  </si>
  <si>
    <t>PRD.002.100022911_COM011001</t>
  </si>
  <si>
    <t>AGR.15.003175</t>
  </si>
  <si>
    <t>счет№5453 от 31.08.2020</t>
  </si>
  <si>
    <t>AGR.15.003176</t>
  </si>
  <si>
    <t>AGR.15.003177</t>
  </si>
  <si>
    <t>№5453 от 31.08.2020</t>
  </si>
  <si>
    <t>AGR.15.003178</t>
  </si>
  <si>
    <t>AGR.15.003179</t>
  </si>
  <si>
    <t>PRD.002.100022912_COM011001</t>
  </si>
  <si>
    <t>AGR.15.003180</t>
  </si>
  <si>
    <t>Договор-счет№2929 от 01.09.2020</t>
  </si>
  <si>
    <t>AGR.15.003181</t>
  </si>
  <si>
    <t>PRD.002.100022913_COM001000</t>
  </si>
  <si>
    <t>AGR.01.001047</t>
  </si>
  <si>
    <t>ED000031369 от 24.11.2021</t>
  </si>
  <si>
    <t>AGR.01.001113</t>
  </si>
  <si>
    <t>№ ED000031825 от 12.01.2022</t>
  </si>
  <si>
    <t>AGR.01.001253</t>
  </si>
  <si>
    <t>№ ED000033017 от 05.05.2022</t>
  </si>
  <si>
    <t>AGR.01.001392</t>
  </si>
  <si>
    <t>ED000033537 от 25.07.2022</t>
  </si>
  <si>
    <t>AGR.01.001538</t>
  </si>
  <si>
    <t>ED000034864 от 16.11.2022</t>
  </si>
  <si>
    <t>PRD.002.100022913_COM006001</t>
  </si>
  <si>
    <t>AGR.08.002069</t>
  </si>
  <si>
    <t>ED000029954//СИН.02.21-215 от 31.08.2021</t>
  </si>
  <si>
    <t>AGR.08.002070</t>
  </si>
  <si>
    <t>ED000029955//СИН.02.21-216 от 31.08.2021</t>
  </si>
  <si>
    <t>PRD.002.100022913_COM011001</t>
  </si>
  <si>
    <t>AGR.15.003604</t>
  </si>
  <si>
    <t>СЗ02/20-483 от 04.12.2020</t>
  </si>
  <si>
    <t>AGR.15.007860</t>
  </si>
  <si>
    <t>СЗ02/23-492//ED000039113 от 19.09.2023</t>
  </si>
  <si>
    <t>AGR.15.007947</t>
  </si>
  <si>
    <t>СЗ02/23-590//ED000039818 от 26.10.2023</t>
  </si>
  <si>
    <t>AGR.15.008023</t>
  </si>
  <si>
    <t>СЗ02/23-661//ED000040252 от 22.11.2023</t>
  </si>
  <si>
    <t>PRD.002.100022913_COM014001</t>
  </si>
  <si>
    <t>AGR.30.000723</t>
  </si>
  <si>
    <t>Догово №ED000032296 от 10.03.2022</t>
  </si>
  <si>
    <t>PRD.002.100022914_COM004001</t>
  </si>
  <si>
    <t>AGR.06.000576</t>
  </si>
  <si>
    <t>PRD.002.100022916_COM011001</t>
  </si>
  <si>
    <t>AGR.15.006500</t>
  </si>
  <si>
    <t>СЗ02/22-510 от 05.09.2022</t>
  </si>
  <si>
    <t>AGR.15.007168</t>
  </si>
  <si>
    <t>СЗ02/22-747 от 09.12.2022</t>
  </si>
  <si>
    <t>PRD.002.100022917_COM011001</t>
  </si>
  <si>
    <t>AGR.15.003187</t>
  </si>
  <si>
    <t>СЗ02/20-350 от 01.09.2020г.</t>
  </si>
  <si>
    <t>AGR.15.004756</t>
  </si>
  <si>
    <t>СЗ02/21-333 от 11.06.2021г. на оказания услуг по техническом</t>
  </si>
  <si>
    <t>PRD.002.100022918_COM007001</t>
  </si>
  <si>
    <t>AGR.09.000930</t>
  </si>
  <si>
    <t>УНС02/20-97 от 26.08.2020</t>
  </si>
  <si>
    <t>AGR.09.001213</t>
  </si>
  <si>
    <t>УНС02/21-130 от 16.09.2021</t>
  </si>
  <si>
    <t>AGR.09.001500</t>
  </si>
  <si>
    <t>УНС02/22-175 от 20.09.2022</t>
  </si>
  <si>
    <t>AGR.09.001808</t>
  </si>
  <si>
    <t>УНС02/23-128 от 25.09.2023</t>
  </si>
  <si>
    <t>PRD.002.100022921_COM011001</t>
  </si>
  <si>
    <t>AGR.15.003218</t>
  </si>
  <si>
    <t>025-WOS-2020/СЗ02/20-287 от 15.07.2020</t>
  </si>
  <si>
    <t>PRD.002.100022923_COM011001</t>
  </si>
  <si>
    <t>AGR.15.006202</t>
  </si>
  <si>
    <t>№СЗ02/22-336 от 09.06.22 (Создание геологической модели)</t>
  </si>
  <si>
    <t>AGR.15.006568</t>
  </si>
  <si>
    <t>СЗ02/22-374 от 30.06.2022</t>
  </si>
  <si>
    <t>AGR.15.007399</t>
  </si>
  <si>
    <t>Финансовое поручение от 30.05.2023 (оплата за ООО "Газком")</t>
  </si>
  <si>
    <t>PRD.002.100022923_COM011002</t>
  </si>
  <si>
    <t>AGR.16.000021</t>
  </si>
  <si>
    <t>ГК02/22-3 от 09.06.2022</t>
  </si>
  <si>
    <t>PRD.002.100022923_COM014002</t>
  </si>
  <si>
    <t>AGR.32.000308</t>
  </si>
  <si>
    <t>Договор №КН 34/2022 от 20.05.2022</t>
  </si>
  <si>
    <t>PRD.002.100022923_COM015001</t>
  </si>
  <si>
    <t>AGR.39.000037</t>
  </si>
  <si>
    <t>НС02/22-8 от 09.06.2022</t>
  </si>
  <si>
    <t>AGR.39.000088</t>
  </si>
  <si>
    <t>НС02/23-25 от 04.08.2023</t>
  </si>
  <si>
    <t>PRD.002.100022923_COM015002</t>
  </si>
  <si>
    <t>AGR.40.000013</t>
  </si>
  <si>
    <t>РО02/22-4 от 09.06.2022</t>
  </si>
  <si>
    <t>PRD.002.100022926_COM011001</t>
  </si>
  <si>
    <t>AGR.15.003224</t>
  </si>
  <si>
    <t>СЗ02/20-352 от 28.08.2020</t>
  </si>
  <si>
    <t>AGR.15.003225</t>
  </si>
  <si>
    <t>AGR.15.003226</t>
  </si>
  <si>
    <t>AGR.15.004678</t>
  </si>
  <si>
    <t>Счет 21/00426 от 19.07.21</t>
  </si>
  <si>
    <t>AGR.15.004824</t>
  </si>
  <si>
    <t>СЗ02/21-418 от 29.07.2021</t>
  </si>
  <si>
    <t>AGR.15.004877</t>
  </si>
  <si>
    <t>AGR.15.006382</t>
  </si>
  <si>
    <t>СЗ02/22-436//Л-23858 от 08.08.2022</t>
  </si>
  <si>
    <t>PRD.002.100022927_COM006001</t>
  </si>
  <si>
    <t>AGR.08.001623</t>
  </si>
  <si>
    <t>СИН.04.20-24 от 30.11.2020</t>
  </si>
  <si>
    <t>AGR.08.002013</t>
  </si>
  <si>
    <t>СИН.04.21-33 от 20.05.2021г.</t>
  </si>
  <si>
    <t>AGR.08.002389</t>
  </si>
  <si>
    <t>Договор подряда №СИН.04.22-31</t>
  </si>
  <si>
    <t>AGR.08.002398</t>
  </si>
  <si>
    <t>СИН.04.22-31 от 21.03.2022г.</t>
  </si>
  <si>
    <t>PRD.002.100022929_COM011001</t>
  </si>
  <si>
    <t>AGR.15.003245</t>
  </si>
  <si>
    <t>Счет №ИПЭО-001403 от 11.09.2020г.</t>
  </si>
  <si>
    <t>AGR.15.003398</t>
  </si>
  <si>
    <t>Счет №ИПЭО-001712 от 29.10.2020г.</t>
  </si>
  <si>
    <t>AGR.15.005665</t>
  </si>
  <si>
    <t>Договор поставки №СЗ02/22-95 от 18.02.2022г.</t>
  </si>
  <si>
    <t>AGR.15.005794</t>
  </si>
  <si>
    <t>Счет №ИПЭО-000251 от 15.03.2022г.</t>
  </si>
  <si>
    <t>AGR.15.006624</t>
  </si>
  <si>
    <t>СЗ02/22-522//ИПЭО-001182 от 07.09.2022</t>
  </si>
  <si>
    <t>AGR.15.007087</t>
  </si>
  <si>
    <t>Счет № ИПЭО-000342 от 27.02.2023</t>
  </si>
  <si>
    <t>AGR.15.007857</t>
  </si>
  <si>
    <t>СЗ02/23-544//ИПЭО-001182 от 12.10.2023</t>
  </si>
  <si>
    <t>PRD.002.100022935_COM009001</t>
  </si>
  <si>
    <t>AGR.13.001070</t>
  </si>
  <si>
    <t>Договор №СИБ107/20-в от 11.09.2020</t>
  </si>
  <si>
    <t>AGR.13.001456</t>
  </si>
  <si>
    <t>Договор №СИБ149/21 М от 20.09.2021</t>
  </si>
  <si>
    <t>AGR.13.001795</t>
  </si>
  <si>
    <t>Договор №СИБ115/22-в от 13.09.2022</t>
  </si>
  <si>
    <t>AGR.13.001942</t>
  </si>
  <si>
    <t>Договор №СИБ18/23-в от 08.02.2023</t>
  </si>
  <si>
    <t>PRD.002.100022936_COM011001</t>
  </si>
  <si>
    <t>AGR.15.003252</t>
  </si>
  <si>
    <t>61320 / СЗ02/20-366 от 16.09.2020г.</t>
  </si>
  <si>
    <t>PRD.002.100022939_COM002019</t>
  </si>
  <si>
    <t>AGR.03.000298</t>
  </si>
  <si>
    <t>Договор № 169 от 26.08.2020 г.</t>
  </si>
  <si>
    <t>PRD.002.100022946_</t>
  </si>
  <si>
    <t>AGR.07.002114</t>
  </si>
  <si>
    <t>063/061023/012//КН 06/23-151 от 06.10.2023</t>
  </si>
  <si>
    <t>PRD.002.100022946_COM001000</t>
  </si>
  <si>
    <t>AGR.01.000665</t>
  </si>
  <si>
    <t>063/141020/006//НФ02/20-119 от 01.12.2020</t>
  </si>
  <si>
    <t>AGR.01.000752</t>
  </si>
  <si>
    <t>№ 063/100221/025 от 10.02.2021</t>
  </si>
  <si>
    <t>AGR.01.000910</t>
  </si>
  <si>
    <t>063/170821/002//НФ02/21-60 от 17.08.2021</t>
  </si>
  <si>
    <t>AGR.01.000992</t>
  </si>
  <si>
    <t>063/111021/006 от 01.12.2021</t>
  </si>
  <si>
    <t>AGR.01.001042</t>
  </si>
  <si>
    <t>063/291021/001 от 01.12.2021</t>
  </si>
  <si>
    <t>AGR.01.001167</t>
  </si>
  <si>
    <t>НФ02/22-25 от 15.03.2022</t>
  </si>
  <si>
    <t>AGR.01.001479</t>
  </si>
  <si>
    <t>063/041022/012//НФ02/22-120 от 04.10.2022</t>
  </si>
  <si>
    <t>AGR.01.001495</t>
  </si>
  <si>
    <t>063/300922/003//НФ02/22-130 от 30.09.2022</t>
  </si>
  <si>
    <t>AGR.01.001581</t>
  </si>
  <si>
    <t>063/131222/003//НФ02/22-167 от 15.12.2022</t>
  </si>
  <si>
    <t>AGR.01.001667</t>
  </si>
  <si>
    <t>063/070323/021//НФ02/23-27 от 07.03.2023</t>
  </si>
  <si>
    <t>AGR.01.001785</t>
  </si>
  <si>
    <t>063/050623/010//НФ02/23-61 от 05.06.2023</t>
  </si>
  <si>
    <t>AGR.01.002052</t>
  </si>
  <si>
    <t>063/141223/032//НФ02/24-4 от 09.01.2024</t>
  </si>
  <si>
    <t>PRD.002.100022946_COM002019</t>
  </si>
  <si>
    <t>AGR.03.000416</t>
  </si>
  <si>
    <t>СУБЛИЦЕНЗИОННЫЙ ДОГОВОР № 063/120521/010 от 12.05.2021 г.</t>
  </si>
  <si>
    <t>AGR.03.000501</t>
  </si>
  <si>
    <t>Сублицензионный договор № 063/291021/010 от 21.12.2021 г.</t>
  </si>
  <si>
    <t>AGR.03.000604</t>
  </si>
  <si>
    <t>Сублицензионный договор № 063/280322/014/Д004822 от 28.03.20</t>
  </si>
  <si>
    <t>AGR.03.000796</t>
  </si>
  <si>
    <t>Сублицензионный договор № 063/261222/010/Д013322 от 26.12.20</t>
  </si>
  <si>
    <t>AGR.03.000866</t>
  </si>
  <si>
    <t>Сублицензионный договор № 063/240323/008/Д005523 от 24.03.20</t>
  </si>
  <si>
    <t>AGR.03.000924</t>
  </si>
  <si>
    <t>Сублицензионный договор № 063/151223/004/Д013423 от 15.12.20</t>
  </si>
  <si>
    <t>PRD.002.100022946_COM005001</t>
  </si>
  <si>
    <t>AGR.07.001127</t>
  </si>
  <si>
    <t>012/100920/005//КН02/20-158 от 10.09.20</t>
  </si>
  <si>
    <t>AGR.07.001166</t>
  </si>
  <si>
    <t>063/141020/007//КН06/20-202 от 01.12.20</t>
  </si>
  <si>
    <t>AGR.07.001445</t>
  </si>
  <si>
    <t>063/111021/001//КН06/21-199 от 11.10.21</t>
  </si>
  <si>
    <t>AGR.07.001457</t>
  </si>
  <si>
    <t>063/071021/003//КН06/21-205 от 15.11.2021</t>
  </si>
  <si>
    <t>AGR.07.001473</t>
  </si>
  <si>
    <t>063/291021/007//КН06/21-226 от 08.12.2021</t>
  </si>
  <si>
    <t>AGR.07.001550</t>
  </si>
  <si>
    <t>012/200122/023 от 20.01.2022</t>
  </si>
  <si>
    <t>AGR.07.001769</t>
  </si>
  <si>
    <t>063/290922/006//КН06/22-205 от 01.10.2022</t>
  </si>
  <si>
    <t>PRD.002.100022946_COM006001</t>
  </si>
  <si>
    <t>AGR.08.001638</t>
  </si>
  <si>
    <t>063/141020/001//СИН.02.20-283 от 01.12.2020</t>
  </si>
  <si>
    <t>AGR.08.002151</t>
  </si>
  <si>
    <t>Счет на оплату №063/00000010522 от 11.10.2021г.</t>
  </si>
  <si>
    <t>AGR.08.002152</t>
  </si>
  <si>
    <t>063/111021/002 от 11.10.2021</t>
  </si>
  <si>
    <t>AGR.08.002175</t>
  </si>
  <si>
    <t>063/291021/008//СИН.02.21-331 от 29.10.2021</t>
  </si>
  <si>
    <t>AGR.08.002705</t>
  </si>
  <si>
    <t>063/290922/007//СИН.02.22-309 от 29.09.2022</t>
  </si>
  <si>
    <t>AGR.08.002929</t>
  </si>
  <si>
    <t>063/240323/006//СИН.02.23-125 от 24.03.2023</t>
  </si>
  <si>
    <t>AGR.08.003007</t>
  </si>
  <si>
    <t>063/060723/009//СИН.02.23-208 от 06.07.2023</t>
  </si>
  <si>
    <t>AGR.08.003128</t>
  </si>
  <si>
    <t>063/061023/014//СИН.02.23-306 от 06.10.2023</t>
  </si>
  <si>
    <t>PRD.002.100022946_COM007001</t>
  </si>
  <si>
    <t>AGR.09.001002</t>
  </si>
  <si>
    <t>УНС02/20-143 от 01.12.2020</t>
  </si>
  <si>
    <t>AGR.09.001545</t>
  </si>
  <si>
    <t>AGR.09.001841</t>
  </si>
  <si>
    <t>УНС02/23-154 от 31.10.2023</t>
  </si>
  <si>
    <t>PRD.002.100022946_COM009001</t>
  </si>
  <si>
    <t>AGR.13.001114</t>
  </si>
  <si>
    <t>Договор № 063/141020/008 от 01.12.2020</t>
  </si>
  <si>
    <t>AGR.13.001469</t>
  </si>
  <si>
    <t>Сублицензионный договор № 063_111021_010 от 01.12.2021</t>
  </si>
  <si>
    <t>AGR.13.001507</t>
  </si>
  <si>
    <t>063/291021/013 от 20.12.2021</t>
  </si>
  <si>
    <t>AGR.13.001784</t>
  </si>
  <si>
    <t>Сублицензионный договор №063/300922/007 от 01.12.2022</t>
  </si>
  <si>
    <t>AGR.13.001953</t>
  </si>
  <si>
    <t>Договор № 063/240323/024 /СИБ48/23-в от 25.04.2023</t>
  </si>
  <si>
    <t>AGR.13.002012</t>
  </si>
  <si>
    <t>Договор №063/060723/011 от 02.08.2023</t>
  </si>
  <si>
    <t>AGR.13.002069</t>
  </si>
  <si>
    <t>Договор № 063/1091023/008 от 01.12.2023</t>
  </si>
  <si>
    <t>PRD.002.100022946_COM010001</t>
  </si>
  <si>
    <t>AGR.14.000310</t>
  </si>
  <si>
    <t>Договор № 063/141020/005 от 01.12.2020</t>
  </si>
  <si>
    <t>AGR.14.000383</t>
  </si>
  <si>
    <t>Сублицензионный договор № 063111021009 от 11.10.2021</t>
  </si>
  <si>
    <t>AGR.14.000389</t>
  </si>
  <si>
    <t>Сублицензионный договор №/063/291021/005 от 29.10.2021</t>
  </si>
  <si>
    <t>AGR.14.000440</t>
  </si>
  <si>
    <t>Сублицензионный договор № 063/300922/005 от 30.09.2022</t>
  </si>
  <si>
    <t>AGR.14.000471</t>
  </si>
  <si>
    <t>Сублицензионный договор № 063/240323/025 от 24.03.2023</t>
  </si>
  <si>
    <t>AGR.14.000519</t>
  </si>
  <si>
    <t>Сублицензионный договор № 063/091023/007 от 09.10.2023</t>
  </si>
  <si>
    <t>PRD.002.100022946_COM011001</t>
  </si>
  <si>
    <t>AGR.15.003526</t>
  </si>
  <si>
    <t>063/141020/009//СЗ02/20-468 от 25.11.2020г.</t>
  </si>
  <si>
    <t>AGR.15.005120</t>
  </si>
  <si>
    <t>СЗ02/21-581//063/111021/011 от 11.10.2021</t>
  </si>
  <si>
    <t>AGR.15.005339</t>
  </si>
  <si>
    <t>Договор №СЗ02/21-687 от 13.12.2021</t>
  </si>
  <si>
    <t>AGR.15.005948</t>
  </si>
  <si>
    <t>СЗ02/22-220//063/150422/009 от 15.04.2022</t>
  </si>
  <si>
    <t>AGR.15.006707</t>
  </si>
  <si>
    <t>СЗ02/22-615//063/300922/006 от 30.09.2022</t>
  </si>
  <si>
    <t>AGR.15.007021</t>
  </si>
  <si>
    <t>СЗ02/22-777//063/131222/005 от 13.12.2022</t>
  </si>
  <si>
    <t>AGR.15.007511</t>
  </si>
  <si>
    <t>СЗ02/23-311//063/130623/020 от 13.06.2023</t>
  </si>
  <si>
    <t>AGR.15.007964</t>
  </si>
  <si>
    <t>СЗ02/23-584//063/091023/009 от 09.10.2023</t>
  </si>
  <si>
    <t>AGR.15.008184</t>
  </si>
  <si>
    <t>СЗ02/23-733//063/151223/003 от 15.12.2023</t>
  </si>
  <si>
    <t>PRD.002.100022946_COM016003</t>
  </si>
  <si>
    <t>AGR.41.000059</t>
  </si>
  <si>
    <t>Договор № 063/240423/011 от 24.04.2023</t>
  </si>
  <si>
    <t>PRD.002.100022948_COM007001</t>
  </si>
  <si>
    <t>AGR.09.000938</t>
  </si>
  <si>
    <t>УНС02/20-121 от 14.10.2020</t>
  </si>
  <si>
    <t>PRD.002.100022952_COM006001</t>
  </si>
  <si>
    <t>AGR.08.002378</t>
  </si>
  <si>
    <t>СИН.02.22-29 от 01.02.2022</t>
  </si>
  <si>
    <t>PRD.002.100022952_COM011001</t>
  </si>
  <si>
    <t>AGR.15.003261</t>
  </si>
  <si>
    <t>счет №1483 от 22.09.2020</t>
  </si>
  <si>
    <t>AGR.15.003460</t>
  </si>
  <si>
    <t>СЗ02/20-408 от 06.10.2020</t>
  </si>
  <si>
    <t>PRD.002.100022953_COM005001</t>
  </si>
  <si>
    <t>AGR.07.001958</t>
  </si>
  <si>
    <t>2097-РП//КН06/23-102 от 14.06.23</t>
  </si>
  <si>
    <t>AGR.07.001984</t>
  </si>
  <si>
    <t>PRD.002.100022955_COM009001</t>
  </si>
  <si>
    <t>AGR.13.001071</t>
  </si>
  <si>
    <t>PRD.002.100022956_COM011001</t>
  </si>
  <si>
    <t>AGR.15.003267</t>
  </si>
  <si>
    <t>PRD.002.100022957_COM002019</t>
  </si>
  <si>
    <t>AGR.03.000330</t>
  </si>
  <si>
    <t>Договор поставки № Д013120 от 03.12.2020 г.</t>
  </si>
  <si>
    <t>PRD.002.100022962_COM004001</t>
  </si>
  <si>
    <t>AGR.06.000584</t>
  </si>
  <si>
    <t>Договор ННГ41/20-в от 21.07.2020 г</t>
  </si>
  <si>
    <t>AGR.06.000591</t>
  </si>
  <si>
    <t>Договор № ННГ41/20-в от 21.07.2020</t>
  </si>
  <si>
    <t>PRD.002.100022963_COM004001</t>
  </si>
  <si>
    <t>AGR.06.000590</t>
  </si>
  <si>
    <t>PRD.002.100022964_COM004001</t>
  </si>
  <si>
    <t>AGR.06.000594</t>
  </si>
  <si>
    <t>Договор №ННГ41/20-в от 21.07.2020</t>
  </si>
  <si>
    <t>PRD.002.100022965_COM004001</t>
  </si>
  <si>
    <t>AGR.06.000589</t>
  </si>
  <si>
    <t>Договор №ННГ41/20-в от 21.07.2020 г.</t>
  </si>
  <si>
    <t>PRD.002.100022966_COM004001</t>
  </si>
  <si>
    <t>AGR.06.000585</t>
  </si>
  <si>
    <t>Договор ННГ40/20-в от 21.07.2020 г</t>
  </si>
  <si>
    <t>PRD.002.100022967_COM004001</t>
  </si>
  <si>
    <t>AGR.06.000598</t>
  </si>
  <si>
    <t>Договор № ННГ40/20-в от 21.07.2020</t>
  </si>
  <si>
    <t>PRD.002.100022968_COM004001</t>
  </si>
  <si>
    <t>AGR.06.000599</t>
  </si>
  <si>
    <t>Договор №ННГ40/21-в от 21.07.2020</t>
  </si>
  <si>
    <t>PRD.002.100022969_COM004001</t>
  </si>
  <si>
    <t>AGR.06.000597</t>
  </si>
  <si>
    <t>PRD.002.100022971_COM002019</t>
  </si>
  <si>
    <t>AGR.03.000301</t>
  </si>
  <si>
    <t>Договор поставки № Д009420 от 22.09.2020 г.</t>
  </si>
  <si>
    <t>PRD.002.100022972_COM010001</t>
  </si>
  <si>
    <t>AGR.14.000295</t>
  </si>
  <si>
    <t>Договор на оказание услуг № 2020/07 от 26.08.20г.</t>
  </si>
  <si>
    <t>PRD.002.100022973_COM009001</t>
  </si>
  <si>
    <t>AGR.13.001074</t>
  </si>
  <si>
    <t>PRD.002.100022974_COM009001</t>
  </si>
  <si>
    <t>AGR.13.001075</t>
  </si>
  <si>
    <t>Договор №СИБ102/20-в от 20.08.2020</t>
  </si>
  <si>
    <t>AGR.13.001076</t>
  </si>
  <si>
    <t>Договор №СИБ100/20-в от 20.08.2020</t>
  </si>
  <si>
    <t>PRD.002.100022976_COM006001</t>
  </si>
  <si>
    <t>AGR.08.001608</t>
  </si>
  <si>
    <t>СИН.04.20-26 от 03.09.2020г.</t>
  </si>
  <si>
    <t>AGR.08.002089</t>
  </si>
  <si>
    <t>СИН.04.21-41 от 27.07.2021г.</t>
  </si>
  <si>
    <t>AGR.08.002518</t>
  </si>
  <si>
    <t>СИН.02.22-174 от 10.06.2022</t>
  </si>
  <si>
    <t>AGR.08.003087</t>
  </si>
  <si>
    <t>СИН.02.23-128 от 12.05.2023г.</t>
  </si>
  <si>
    <t>PRD.002.100022976_COM011001</t>
  </si>
  <si>
    <t>AGR.15.005050</t>
  </si>
  <si>
    <t>СЗ02/21-219 от 23.04.2021</t>
  </si>
  <si>
    <t>AGR.15.006095</t>
  </si>
  <si>
    <t>СЗ02/22-217 от 18.04.2022</t>
  </si>
  <si>
    <t>PRD.002.100022977_COM005001</t>
  </si>
  <si>
    <t>AGR.07.001110</t>
  </si>
  <si>
    <t>PRD.002.100022986_COM010001</t>
  </si>
  <si>
    <t>AGR.14.000298</t>
  </si>
  <si>
    <t>Договор аренды нежилого помещения НГПТ-01062020 от 28.09.202</t>
  </si>
  <si>
    <t>AGR.14.000506</t>
  </si>
  <si>
    <t>Договор аренды нежилого помещения НГПТ-21082023 от 21.08.202</t>
  </si>
  <si>
    <t>PRD.002.100022987_COM010001</t>
  </si>
  <si>
    <t>AGR.14.000297</t>
  </si>
  <si>
    <t>AGR.14.000507</t>
  </si>
  <si>
    <t>PRD.002.100022988_COM010001</t>
  </si>
  <si>
    <t>AGR.14.000296</t>
  </si>
  <si>
    <t>Договор НГПТ-20072020 от 24.08.20г.</t>
  </si>
  <si>
    <t>PRD.002.100022989_COM002019</t>
  </si>
  <si>
    <t>AGR.03.000305</t>
  </si>
  <si>
    <t>Договор купли-продажи Д011020 от 23.10.2020 г.</t>
  </si>
  <si>
    <t>PRD.002.100022993_COM006001</t>
  </si>
  <si>
    <t>AGR.08.001599</t>
  </si>
  <si>
    <t>СИН.02.20-272 от 09.11.2020г.</t>
  </si>
  <si>
    <t>PRD.002.100022996_COM004001</t>
  </si>
  <si>
    <t>AGR.06.000593</t>
  </si>
  <si>
    <t>PRD.002.100022997_COM005001</t>
  </si>
  <si>
    <t>AGR.07.001122</t>
  </si>
  <si>
    <t>КН06/20-153 от 25.08.2020</t>
  </si>
  <si>
    <t>PRD.002.100022998_COM009001</t>
  </si>
  <si>
    <t>AGR.13.001087</t>
  </si>
  <si>
    <t>PRD.002.100022999_COM007001</t>
  </si>
  <si>
    <t>AGR.09.000943</t>
  </si>
  <si>
    <t>УНС02/20-118 от 20.10.2020</t>
  </si>
  <si>
    <t>PRD.002.100023000_COM011001</t>
  </si>
  <si>
    <t>AGR.15.003325</t>
  </si>
  <si>
    <t>№1/СЗ02/20-161 от 21.01.2020</t>
  </si>
  <si>
    <t>AGR.15.007198</t>
  </si>
  <si>
    <t>СЗ02/23-101 от 03.02.2023</t>
  </si>
  <si>
    <t>PRD.002.100023001_COM004001</t>
  </si>
  <si>
    <t>AGR.06.000602</t>
  </si>
  <si>
    <t>Договор № ННГ 8/20-и от 27.07.2020</t>
  </si>
  <si>
    <t>PRD.002.100023001_COM005001</t>
  </si>
  <si>
    <t>AGR.07.001952</t>
  </si>
  <si>
    <t>КН01/23-85 от 16.05.2023</t>
  </si>
  <si>
    <t>PRD.002.100023001_COM007001</t>
  </si>
  <si>
    <t>AGR.09.001514</t>
  </si>
  <si>
    <t>УНС02/22-209 от 20.10.2022</t>
  </si>
  <si>
    <t>PRD.002.100023001_COM009001</t>
  </si>
  <si>
    <t>AGR.13.001663</t>
  </si>
  <si>
    <t>Договор поставки СИБ10/22-и от 19.05.2022 Спецификация № 1</t>
  </si>
  <si>
    <t>AGR.13.001664</t>
  </si>
  <si>
    <t>Договор поставки СИБ10/22-и от 19.05.2022 Спецификация № 2</t>
  </si>
  <si>
    <t>AGR.13.002015</t>
  </si>
  <si>
    <t>Договор поставки СИБ2/23-и от 19.07.2023 Спецификация № 1 ,</t>
  </si>
  <si>
    <t>PRD.002.100023001_COM014001</t>
  </si>
  <si>
    <t>AGR.30.001009</t>
  </si>
  <si>
    <t>НО-181/2022 от 05.09.2022г.</t>
  </si>
  <si>
    <t>AGR.30.001010</t>
  </si>
  <si>
    <t>НО-196/2022 от 05.09.2022г.</t>
  </si>
  <si>
    <t>AGR.30.001110</t>
  </si>
  <si>
    <t>Дог. № НО-7/2023 от 23.01.2023г.</t>
  </si>
  <si>
    <t>AGR.30.001111</t>
  </si>
  <si>
    <t>Дог. № НО-8/2023 от 23.01.2023г.</t>
  </si>
  <si>
    <t>PRD.002.100023002_COM005001</t>
  </si>
  <si>
    <t>AGR.07.001123</t>
  </si>
  <si>
    <t>КН06/20-168 от 24.09.2020</t>
  </si>
  <si>
    <t>AGR.07.001229</t>
  </si>
  <si>
    <t>КН06/20-217 от 18.12.2020</t>
  </si>
  <si>
    <t>AGR.07.001539</t>
  </si>
  <si>
    <t>КН06/21-200 от 01.12.2021</t>
  </si>
  <si>
    <t>AGR.07.001834</t>
  </si>
  <si>
    <t>КН06/22-233 от 16.12.2022</t>
  </si>
  <si>
    <t>AGR.07.002186</t>
  </si>
  <si>
    <t>Договор №КН06/23-175 от 27.12.2023</t>
  </si>
  <si>
    <t>PRD.002.100023003_COM007001</t>
  </si>
  <si>
    <t>AGR.09.000947</t>
  </si>
  <si>
    <t>УНС02/20-126 от 22.10.2020</t>
  </si>
  <si>
    <t>PRD.002.100023004_COM001000</t>
  </si>
  <si>
    <t>AGR.01.000615</t>
  </si>
  <si>
    <t>227/20 от 21.10.2020</t>
  </si>
  <si>
    <t>AGR.01.000917</t>
  </si>
  <si>
    <t>388/21 от 23.08.2021</t>
  </si>
  <si>
    <t>AGR.01.000935</t>
  </si>
  <si>
    <t>401 от 05.09.2021</t>
  </si>
  <si>
    <t>PRD.002.100023008_COM011001</t>
  </si>
  <si>
    <t>AGR.15.003441</t>
  </si>
  <si>
    <t>№СЗ02/20-434 от 28.10.2020 г.</t>
  </si>
  <si>
    <t>PRD.002.100023009_COM005001</t>
  </si>
  <si>
    <t>AGR.07.001125</t>
  </si>
  <si>
    <t>PRD.002.100023010_COM006001</t>
  </si>
  <si>
    <t>AGR.08.001569</t>
  </si>
  <si>
    <t>Договор №СИН.02.20-241 от 13.10.2020</t>
  </si>
  <si>
    <t>PRD.002.100023013_COM011001</t>
  </si>
  <si>
    <t>AGR.15.003358</t>
  </si>
  <si>
    <t>счет№Кр000008651 от 16.10.2020</t>
  </si>
  <si>
    <t>PRD.002.100023014_COM006001</t>
  </si>
  <si>
    <t>AGR.08.001615</t>
  </si>
  <si>
    <t>СИН.02.20-247 от 15.10.2020г.</t>
  </si>
  <si>
    <t>PRD.002.100023016_COM011001</t>
  </si>
  <si>
    <t>AGR.15.007792</t>
  </si>
  <si>
    <t>Счет № 2885 от 20.09.2023</t>
  </si>
  <si>
    <t>PRD.002.100023018_COM011001</t>
  </si>
  <si>
    <t>AGR.15.003368</t>
  </si>
  <si>
    <t>СЗ02/20-426 от 20.10.2020</t>
  </si>
  <si>
    <t>AGR.15.003778</t>
  </si>
  <si>
    <t>СЗ02/21-60 от 05.02.2021</t>
  </si>
  <si>
    <t>AGR.15.004056</t>
  </si>
  <si>
    <t>Счет № 01273 от 05.04.2021</t>
  </si>
  <si>
    <t>AGR.15.004058</t>
  </si>
  <si>
    <t>СЗ02/21-164 от 02.04.2021</t>
  </si>
  <si>
    <t>AGR.15.005813</t>
  </si>
  <si>
    <t>СЗ02/22-141 от 18.03.2022</t>
  </si>
  <si>
    <t>AGR.15.006121</t>
  </si>
  <si>
    <t>СЗ02/22-329 от 07.06.2022</t>
  </si>
  <si>
    <t>AGR.15.006764</t>
  </si>
  <si>
    <t>СЗ02/22-705 от 24.11.2022</t>
  </si>
  <si>
    <t>AGR.15.007016</t>
  </si>
  <si>
    <t>СЗ02/23-46 от 06.02.2023</t>
  </si>
  <si>
    <t>AGR.15.008188</t>
  </si>
  <si>
    <t>PRD.002.100023021_COM001000</t>
  </si>
  <si>
    <t>AGR.01.000642</t>
  </si>
  <si>
    <t>КРФР-149653 от 15.10.2020</t>
  </si>
  <si>
    <t>PRD.002.100023021_COM014001</t>
  </si>
  <si>
    <t>AGR.30.000069</t>
  </si>
  <si>
    <t>счф 7657 от 23.12.2020 (Сч. 3980 от 09.12.20)</t>
  </si>
  <si>
    <t>PRD.002.100023025_COM006001</t>
  </si>
  <si>
    <t>AGR.08.001602</t>
  </si>
  <si>
    <t>Договор №32//СИН.02.20-252</t>
  </si>
  <si>
    <t>AGR.08.001645</t>
  </si>
  <si>
    <t>Счет № 116/20 от 15.12.2020</t>
  </si>
  <si>
    <t>AGR.08.002212</t>
  </si>
  <si>
    <t>СИН.02.21-333 от 08.12.2021</t>
  </si>
  <si>
    <t>AGR.08.002528</t>
  </si>
  <si>
    <t>СИН.02.22-196 от 22.06.2022г.</t>
  </si>
  <si>
    <t>AGR.08.002539</t>
  </si>
  <si>
    <t>Договор №СИН.02.22-196 от 23.06.2022</t>
  </si>
  <si>
    <t>PRD.002.100023026_COM007001</t>
  </si>
  <si>
    <t>AGR.09.000945</t>
  </si>
  <si>
    <t>PRD.002.100023027_COM011001</t>
  </si>
  <si>
    <t>AGR.15.003390</t>
  </si>
  <si>
    <t>СЗ02/20-378 от 24.09.2020г.</t>
  </si>
  <si>
    <t>AGR.15.006533</t>
  </si>
  <si>
    <t>СЗ02/22-500 от 25.08.2022</t>
  </si>
  <si>
    <t>AGR.15.007515</t>
  </si>
  <si>
    <t>СЗ02/23-309 от 19.06.2023</t>
  </si>
  <si>
    <t>PRD.002.100023038_COM011001</t>
  </si>
  <si>
    <t>AGR.15.003442</t>
  </si>
  <si>
    <t>№СЗ02/20-441 от 06.11.2020</t>
  </si>
  <si>
    <t>AGR.15.004467</t>
  </si>
  <si>
    <t>Договор №СЗ02/21-296 от 01.06.2021г.</t>
  </si>
  <si>
    <t>AGR.15.005568</t>
  </si>
  <si>
    <t>AGR.15.006086</t>
  </si>
  <si>
    <t>СЗ02/22-310 от 15.05.2022</t>
  </si>
  <si>
    <t>AGR.15.006646</t>
  </si>
  <si>
    <t>СЗ02/22-558 от 03.10.2022</t>
  </si>
  <si>
    <t>AGR.15.006761</t>
  </si>
  <si>
    <t>СЗ02/22-679 от 15.11.2022</t>
  </si>
  <si>
    <t>AGR.15.007667</t>
  </si>
  <si>
    <t>СЗ02/23-376 от 20.07.2023</t>
  </si>
  <si>
    <t>AGR.15.007799</t>
  </si>
  <si>
    <t>СЗ02/23-481 от 22.09.2023</t>
  </si>
  <si>
    <t>AGR.15.008218</t>
  </si>
  <si>
    <t>СЗ02/24-11 от 18.01.2024</t>
  </si>
  <si>
    <t>PRD.002.100023041_COM011001</t>
  </si>
  <si>
    <t>AGR.15.003397</t>
  </si>
  <si>
    <t>PRD.002.100023046_COM005001</t>
  </si>
  <si>
    <t>AGR.07.001082</t>
  </si>
  <si>
    <t>77-Ф//КН06/20-143 от 13.08.20</t>
  </si>
  <si>
    <t>AGR.07.001137</t>
  </si>
  <si>
    <t>117-Ф//КН06/20-182 от 26.10.20</t>
  </si>
  <si>
    <t>AGR.07.001160</t>
  </si>
  <si>
    <t>127-Ф//КН06/20-205 от 20.11.20</t>
  </si>
  <si>
    <t>AGR.07.001186</t>
  </si>
  <si>
    <t>135-Ф//КН06/20-207 от 04.12.20</t>
  </si>
  <si>
    <t>AGR.07.001220</t>
  </si>
  <si>
    <t>150-Ф от 13.01.2021</t>
  </si>
  <si>
    <t>AGR.07.001372</t>
  </si>
  <si>
    <t>150/1-Ф//КН06/21-151 от 06.07.21</t>
  </si>
  <si>
    <t>AGR.07.001443</t>
  </si>
  <si>
    <t>360-Ф/КН06/21-203 от 31.10.21</t>
  </si>
  <si>
    <t>AGR.07.001471</t>
  </si>
  <si>
    <t>394-Ф/КН06/21-221 от 02.12.21</t>
  </si>
  <si>
    <t>AGR.07.001510</t>
  </si>
  <si>
    <t>8-Ф/КН06/22-59 от 22.01.22</t>
  </si>
  <si>
    <t>AGR.07.001540</t>
  </si>
  <si>
    <t>20-ДФ от 27.01.22</t>
  </si>
  <si>
    <t>AGR.07.001566</t>
  </si>
  <si>
    <t>31-ДФ от 02.02.22</t>
  </si>
  <si>
    <t>PRD.002.100023046_COM010001</t>
  </si>
  <si>
    <t>AGR.14.000303</t>
  </si>
  <si>
    <t>Договор № 174-Ф от 02,11,2020</t>
  </si>
  <si>
    <t>AGR.14.000375</t>
  </si>
  <si>
    <t>Договор № 174-Ф от 25,08,2021</t>
  </si>
  <si>
    <t>PRD.002.100023046_COM014001</t>
  </si>
  <si>
    <t>AGR.30.000432</t>
  </si>
  <si>
    <t>Счет 119 от 25.01.21</t>
  </si>
  <si>
    <t>AGR.30.001076</t>
  </si>
  <si>
    <t>Договор №152-Ф от 01.02.2021г</t>
  </si>
  <si>
    <t>AGR.30.001085</t>
  </si>
  <si>
    <t>Договор №159-Ф от 16.02.2021г</t>
  </si>
  <si>
    <t>AGR.30.001086</t>
  </si>
  <si>
    <t>Договор №109-Ф от 14.10.2020г</t>
  </si>
  <si>
    <t>AGR.30.001122</t>
  </si>
  <si>
    <t>2//НО-30/2023 от 03.02.2023</t>
  </si>
  <si>
    <t>PRD.002.100023051_COM009001</t>
  </si>
  <si>
    <t>AGR.13.001098</t>
  </si>
  <si>
    <t>Договор №СИБ118/20-в от 02.10.2020</t>
  </si>
  <si>
    <t>AGR.13.001532</t>
  </si>
  <si>
    <t>Договор №СИБ180/21-в от 15.11.2021</t>
  </si>
  <si>
    <t>AGR.13.001855</t>
  </si>
  <si>
    <t>Договор №СИБ162/22-в от 21.11.2022</t>
  </si>
  <si>
    <t>AGR.13.002120</t>
  </si>
  <si>
    <t>Договор №СИБ95/23-в от 07.09.2023</t>
  </si>
  <si>
    <t>PRD.002.100023052_COM005001</t>
  </si>
  <si>
    <t>AGR.07.001138</t>
  </si>
  <si>
    <t>21//КН06/20-180 от 27.10.2020</t>
  </si>
  <si>
    <t>PRD.002.100023055_COM006001</t>
  </si>
  <si>
    <t>AGR.08.001702</t>
  </si>
  <si>
    <t>СИН 02.20-271 от 02.11.20</t>
  </si>
  <si>
    <t>AGR.08.002279</t>
  </si>
  <si>
    <t>№СИН 02.21-350 от 22.12.2021</t>
  </si>
  <si>
    <t>PRD.002.100023058_COM011001</t>
  </si>
  <si>
    <t>AGR.15.003427</t>
  </si>
  <si>
    <t>СЗ02/20-372 от 21.09.2020</t>
  </si>
  <si>
    <t>AGR.15.004123</t>
  </si>
  <si>
    <t>СЗ02/21-129 от 18.03.2021</t>
  </si>
  <si>
    <t>AGR.15.004124</t>
  </si>
  <si>
    <t>СЗ02/21-131 от 18.03.2021</t>
  </si>
  <si>
    <t>AGR.15.004125</t>
  </si>
  <si>
    <t>СЗ02/21-130 от 18.03.2021</t>
  </si>
  <si>
    <t>AGR.15.005106</t>
  </si>
  <si>
    <t>СЗ02/21-355 от 23.06.2021</t>
  </si>
  <si>
    <t>PRD.002.100023062_COM011001</t>
  </si>
  <si>
    <t>AGR.15.003433</t>
  </si>
  <si>
    <t>Счет № УТ-251 от 03.11.2020</t>
  </si>
  <si>
    <t>PRD.002.100023063_COM007001</t>
  </si>
  <si>
    <t>AGR.09.000199</t>
  </si>
  <si>
    <t>Договор поставки №2720-12700Т от 23.08.2018</t>
  </si>
  <si>
    <t>PRD.002.100023063_COM011001</t>
  </si>
  <si>
    <t>AGR.15.003434</t>
  </si>
  <si>
    <t>Счет на оплату № SN081367 от 03.11.2020</t>
  </si>
  <si>
    <t>AGR.15.003762</t>
  </si>
  <si>
    <t>Счет на оплату № SN082016 от 22.01.2021</t>
  </si>
  <si>
    <t>AGR.15.005976</t>
  </si>
  <si>
    <t>не использовать СЗ02/22-255 от 27.04.2022</t>
  </si>
  <si>
    <t>AGR.15.005977</t>
  </si>
  <si>
    <t>3691-12700Т//СЗ02/22-255 от 22.04.2022</t>
  </si>
  <si>
    <t>AGR.15.006167</t>
  </si>
  <si>
    <t>СЗ02/22-353 от 21.06.2022</t>
  </si>
  <si>
    <t>AGR.15.006192</t>
  </si>
  <si>
    <t>3712-12700Т//СЗ02/22-353 от 25.05.2022</t>
  </si>
  <si>
    <t>PRD.002.100023064_COM011001</t>
  </si>
  <si>
    <t>AGR.15.003476</t>
  </si>
  <si>
    <t>СЗ02/20-457 от 17.11.2020</t>
  </si>
  <si>
    <t>PRD.002.100023068_COM002019</t>
  </si>
  <si>
    <t>AGR.03.000400</t>
  </si>
  <si>
    <t>Договор поставки №006121 от 01.05.2021 г.</t>
  </si>
  <si>
    <t>AGR.03.000847</t>
  </si>
  <si>
    <t>Договор поставки №Д004523 от 16.03.2023</t>
  </si>
  <si>
    <t>PRD.002.100023070_COM005001</t>
  </si>
  <si>
    <t>AGR.07.001159</t>
  </si>
  <si>
    <t>КН02/20-196 от 09.11.2020</t>
  </si>
  <si>
    <t>PRD.002.100023072_COM009001</t>
  </si>
  <si>
    <t>AGR.13.001103</t>
  </si>
  <si>
    <t>Договор №126/СИБ 147/20-в от 30.10.2020</t>
  </si>
  <si>
    <t>PRD.002.100023078_COM010001</t>
  </si>
  <si>
    <t>AGR.14.000307</t>
  </si>
  <si>
    <t>Договор поставки № 266/2020 от 11.11.2020г.</t>
  </si>
  <si>
    <t>PRD.002.100023079_COM002019</t>
  </si>
  <si>
    <t>AGR.03.000312</t>
  </si>
  <si>
    <t>Договор поставки № 13Д1902(Д011920) от 16.11.2020 г.</t>
  </si>
  <si>
    <t>PRD.002.100023080_COM011001</t>
  </si>
  <si>
    <t>AGR.15.003739</t>
  </si>
  <si>
    <t>СЗ02/20-435 от 29.10.2020</t>
  </si>
  <si>
    <t>PRD.002.100023081_COM011001</t>
  </si>
  <si>
    <t>AGR.15.003608</t>
  </si>
  <si>
    <t>СЗ02/20-473 от 30.11.2020</t>
  </si>
  <si>
    <t>PRD.002.100023082_COM011001</t>
  </si>
  <si>
    <t>AGR.15.003533</t>
  </si>
  <si>
    <t>СЗ02/20-497 от 14.12.2020 г.</t>
  </si>
  <si>
    <t>AGR.15.006617</t>
  </si>
  <si>
    <t>СЗ02/22-526 от 08.09.2022</t>
  </si>
  <si>
    <t>AGR.15.007482</t>
  </si>
  <si>
    <t>СЗ02/23-245 от 17.05.2023</t>
  </si>
  <si>
    <t>AGR.15.007550</t>
  </si>
  <si>
    <t>СЗ02/23-356 от 11.07.2023</t>
  </si>
  <si>
    <t>PRD.002.100023083_COM011001</t>
  </si>
  <si>
    <t>AGR.15.003483</t>
  </si>
  <si>
    <t>СЗ02/20-466 от 25.11.20</t>
  </si>
  <si>
    <t>AGR.15.005099</t>
  </si>
  <si>
    <t>СЗ02/21-566 от 13.10.2021</t>
  </si>
  <si>
    <t>AGR.15.006644</t>
  </si>
  <si>
    <t>СЗ02/22-561 от 05.10.2022</t>
  </si>
  <si>
    <t>AGR.15.008035</t>
  </si>
  <si>
    <t>СЗ02/23-516 от 04.10.2023</t>
  </si>
  <si>
    <t>PRD.002.100023084_COM011001</t>
  </si>
  <si>
    <t>AGR.15.003466</t>
  </si>
  <si>
    <t>Договор поставки (кофе) №СЗ02/20-463 / 12-20 Оренбург от 02.</t>
  </si>
  <si>
    <t>AGR.15.005933</t>
  </si>
  <si>
    <t>СЗ02/22-188//5-22 от 08.04.2022</t>
  </si>
  <si>
    <t>PRD.002.100023085_COM009001</t>
  </si>
  <si>
    <t>AGR.13.001109</t>
  </si>
  <si>
    <t>Дог. № СИБ163/20-в от 5.11.2020</t>
  </si>
  <si>
    <t>PRD.002.100023087_COM006001</t>
  </si>
  <si>
    <t>AGR.08.001788</t>
  </si>
  <si>
    <t>Договор аренды частей земельного участка №СИН.02.20-335</t>
  </si>
  <si>
    <t>AGR.08.001830</t>
  </si>
  <si>
    <t>AGR.08.001886</t>
  </si>
  <si>
    <t>PRD.002.100023088_COM004001</t>
  </si>
  <si>
    <t>AGR.06.000617</t>
  </si>
  <si>
    <t>PRD.002.100023088_COM009001</t>
  </si>
  <si>
    <t>AGR.13.001110</t>
  </si>
  <si>
    <t>PRD.002.100023089_COM007001</t>
  </si>
  <si>
    <t>AGR.09.000977</t>
  </si>
  <si>
    <t>УНС02/20-152 от 23.11.2020</t>
  </si>
  <si>
    <t>PRD.002.100023090_COM006001</t>
  </si>
  <si>
    <t>AGR.08.001626</t>
  </si>
  <si>
    <t>СИН.04.20-27 от 09.10.2020г</t>
  </si>
  <si>
    <t>PRD.002.100023091_COM006001</t>
  </si>
  <si>
    <t>AGR.08.001603</t>
  </si>
  <si>
    <t>PRD.002.100023093_COM005001</t>
  </si>
  <si>
    <t>AGR.07.001156</t>
  </si>
  <si>
    <t>12-002 от 24.11.2020</t>
  </si>
  <si>
    <t>PRD.002.100023107_COM006001</t>
  </si>
  <si>
    <t>AGR.08.001643</t>
  </si>
  <si>
    <t>СИН.04.20-34 от 30.11.2020г</t>
  </si>
  <si>
    <t>PRD.002.100023108_COM004001</t>
  </si>
  <si>
    <t>AGR.06.000618</t>
  </si>
  <si>
    <t>AGR.06.000668</t>
  </si>
  <si>
    <t>ННГ106/20-в от 25.12.2020</t>
  </si>
  <si>
    <t>AGR.06.000736</t>
  </si>
  <si>
    <t>ННГ26/21-в от 04.05.2021</t>
  </si>
  <si>
    <t>AGR.06.000884</t>
  </si>
  <si>
    <t>Договор №ННГ20/22-в от 06.06.2022</t>
  </si>
  <si>
    <t>PRD.002.100023110_COM006001</t>
  </si>
  <si>
    <t>AGR.08.001629</t>
  </si>
  <si>
    <t>AGR.08.001632</t>
  </si>
  <si>
    <t>AGR.08.001633</t>
  </si>
  <si>
    <t>AGR.08.001634</t>
  </si>
  <si>
    <t>PRD.002.100023111_COM009001</t>
  </si>
  <si>
    <t>AGR.13.001119</t>
  </si>
  <si>
    <t>Договор №СИБ8/20-и от 28.10.2020</t>
  </si>
  <si>
    <t>PRD.002.100023117_COM011001</t>
  </si>
  <si>
    <t>AGR.15.003484</t>
  </si>
  <si>
    <t>СЗ02/20-443 от 09.11.2020</t>
  </si>
  <si>
    <t>PRD.002.100023118_COM007001</t>
  </si>
  <si>
    <t>AGR.09.000997</t>
  </si>
  <si>
    <t>УНС02/20-160 от 08.12.2020</t>
  </si>
  <si>
    <t>PRD.002.100023120_COM011001</t>
  </si>
  <si>
    <t>AGR.15.003485</t>
  </si>
  <si>
    <t>СЗ02/20-424 от 19.10.2020</t>
  </si>
  <si>
    <t>PRD.002.100023124_COM001000</t>
  </si>
  <si>
    <t>AGR.01.000681</t>
  </si>
  <si>
    <t>НФ01/20-28 от 03.12.2020</t>
  </si>
  <si>
    <t>AGR.01.000938</t>
  </si>
  <si>
    <t>NF01/21-22 от 31.08.2021</t>
  </si>
  <si>
    <t>AGR.01.000953</t>
  </si>
  <si>
    <t>NF01/21-22 от 31.08.2021 (Руб.)</t>
  </si>
  <si>
    <t>PRD.002.100023124_COM006001</t>
  </si>
  <si>
    <t>AGR.08.001876</t>
  </si>
  <si>
    <t>Контракт №NF01/20-28 от 03.12.2020</t>
  </si>
  <si>
    <t>AGR.08.002350</t>
  </si>
  <si>
    <t>Контракт №NF01/21-22 от 31.01.2021</t>
  </si>
  <si>
    <t>PRD.002.100023125_COM011001</t>
  </si>
  <si>
    <t>AGR.15.003481</t>
  </si>
  <si>
    <t>СЗ02/20-418 от 13.10.2020г.</t>
  </si>
  <si>
    <t>PRD.002.100023126_COM011001</t>
  </si>
  <si>
    <t>AGR.15.003482</t>
  </si>
  <si>
    <t>AGR.15.003724</t>
  </si>
  <si>
    <t>AGR.15.003725</t>
  </si>
  <si>
    <t>AGR.15.003779</t>
  </si>
  <si>
    <t>Акт о факт.испол.зу от 31.01.2020 (уч. 56 31 0000000 200, 80</t>
  </si>
  <si>
    <t>AGR.15.003967</t>
  </si>
  <si>
    <t>AGR.15.003968</t>
  </si>
  <si>
    <t>AGR.15.004038</t>
  </si>
  <si>
    <t>AGR.15.004196</t>
  </si>
  <si>
    <t>СЗ02/20-339 от 03.08.2020 ДС №2</t>
  </si>
  <si>
    <t>AGR.15.004197</t>
  </si>
  <si>
    <t>AGR.15.004483</t>
  </si>
  <si>
    <t>СЗ02/20-545 от 01.02.2020 г. ДС №1</t>
  </si>
  <si>
    <t>AGR.15.004484</t>
  </si>
  <si>
    <t>СЗ02/20-546 от 01.02.2020 г. ДС №1</t>
  </si>
  <si>
    <t>AGR.15.004489</t>
  </si>
  <si>
    <t>AGR.15.004490</t>
  </si>
  <si>
    <t>СЗ02/17-94 от 01.08.2017 г. ДС №4</t>
  </si>
  <si>
    <t>AGR.15.004513</t>
  </si>
  <si>
    <t>AGR.15.004516</t>
  </si>
  <si>
    <t>СЗ02/19-258 от 01.04.2019 г. ДС №3</t>
  </si>
  <si>
    <t>AGR.15.004586</t>
  </si>
  <si>
    <t>AGR.15.004667</t>
  </si>
  <si>
    <t>СЗ02/20-409 от 03.08.2020 г. ДС№2</t>
  </si>
  <si>
    <t>AGR.15.004669</t>
  </si>
  <si>
    <t>AGR.15.004670</t>
  </si>
  <si>
    <t>AGR.15.005338</t>
  </si>
  <si>
    <t>AGR.15.005415</t>
  </si>
  <si>
    <t>AGR.15.005792</t>
  </si>
  <si>
    <t>СЗ02/17-94 от 01.08.2017</t>
  </si>
  <si>
    <t>AGR.15.006836</t>
  </si>
  <si>
    <t>AGR.15.006837</t>
  </si>
  <si>
    <t>AGR.15.007264</t>
  </si>
  <si>
    <t>AGR.15.007594</t>
  </si>
  <si>
    <t>AGR.15.007903</t>
  </si>
  <si>
    <t>PRD.002.100023128_COM006001</t>
  </si>
  <si>
    <t>AGR.08.001669</t>
  </si>
  <si>
    <t>СИН 02.20-318 от 09.12.2020</t>
  </si>
  <si>
    <t>PRD.002.100023129_COM006001</t>
  </si>
  <si>
    <t>AGR.08.001671</t>
  </si>
  <si>
    <t>СИН 02.20-317 от 09.12.2020</t>
  </si>
  <si>
    <t>PRD.002.100023133_COM007001</t>
  </si>
  <si>
    <t>AGR.09.001023</t>
  </si>
  <si>
    <t>УНС02/20-167 от 09.12.2020</t>
  </si>
  <si>
    <t>PRD.002.100023134_COM009001</t>
  </si>
  <si>
    <t>AGR.13.001122</t>
  </si>
  <si>
    <t>PRD.002.100023135_COM007001</t>
  </si>
  <si>
    <t>AGR.09.000992</t>
  </si>
  <si>
    <t>УНС02/20-170 от 01.12.2020</t>
  </si>
  <si>
    <t>PRD.002.100023136_COM011001</t>
  </si>
  <si>
    <t>AGR.15.003557</t>
  </si>
  <si>
    <t>СЗ02/20-503//02/03/01/1454/АП-2020 от 16.12.2020</t>
  </si>
  <si>
    <t>AGR.15.003635</t>
  </si>
  <si>
    <t>PRD.002.100023137_COM007001</t>
  </si>
  <si>
    <t>AGR.09.000990</t>
  </si>
  <si>
    <t>УНС02/20-159 от 01.12.2020</t>
  </si>
  <si>
    <t>AGR.09.001850</t>
  </si>
  <si>
    <t>УНС02/23-176 от 27.11.2023</t>
  </si>
  <si>
    <t>PRD.002.100023140_COM011001</t>
  </si>
  <si>
    <t>AGR.15.003567</t>
  </si>
  <si>
    <t>СЗ02/20-513 от 17.12.2020 г</t>
  </si>
  <si>
    <t>AGR.10.004454</t>
  </si>
  <si>
    <t>Договор № 343/ОКБ02/24-140 от 09.01.2024</t>
  </si>
  <si>
    <t>AGR.10.004496</t>
  </si>
  <si>
    <t>Договор № ОКБ02/24-138 от 01.01.2024</t>
  </si>
  <si>
    <t>PRD.002.100023147_COM009001</t>
  </si>
  <si>
    <t>AGR.13.001216</t>
  </si>
  <si>
    <t>Договор №СИБ112/20-в от 23.09.2020</t>
  </si>
  <si>
    <t>AGR.13.001256</t>
  </si>
  <si>
    <t>Договор №СИБ11/21-в от 04.02.2021</t>
  </si>
  <si>
    <t>AGR.13.001357</t>
  </si>
  <si>
    <t>Договор №СИБ72/21-в от 18.05.2021</t>
  </si>
  <si>
    <t>AGR.13.001554</t>
  </si>
  <si>
    <t>Договор №СИБ128/21-в от 27.09.2021 (до 31.12.2022)</t>
  </si>
  <si>
    <t>AGR.13.001573</t>
  </si>
  <si>
    <t>Договор №СИБ203/21-в от 10.12.2021 (до 31.12.2022)</t>
  </si>
  <si>
    <t>AGR.13.001822</t>
  </si>
  <si>
    <t>Договор №СИБ99/22-в от 05.09.2022</t>
  </si>
  <si>
    <t>AGR.13.001824</t>
  </si>
  <si>
    <t>Договор №СИБ98/22-в от 05.09.2022</t>
  </si>
  <si>
    <t>AGR.13.002165</t>
  </si>
  <si>
    <t>Договор №СИБ151/23-в от 14.11.2023</t>
  </si>
  <si>
    <t>AGR.13.002169</t>
  </si>
  <si>
    <t>Договор №СИБ146/23-в от 13.11.2023</t>
  </si>
  <si>
    <t>PRD.002.100023148_COM007001</t>
  </si>
  <si>
    <t>AGR.09.001034</t>
  </si>
  <si>
    <t>УНС02/20-175 от 18.12.2020</t>
  </si>
  <si>
    <t>PRD.002.100023150_COM001000</t>
  </si>
  <si>
    <t>AGR.01.000709</t>
  </si>
  <si>
    <t>НФ02/20-131 от 01.02.2021</t>
  </si>
  <si>
    <t>PRD.002.100023150_COM011001</t>
  </si>
  <si>
    <t>AGR.15.007418</t>
  </si>
  <si>
    <t>СЗ02/23-216 от 27.04.2023</t>
  </si>
  <si>
    <t>PRD.002.100023151_COM001000</t>
  </si>
  <si>
    <t>AGR.01.000695</t>
  </si>
  <si>
    <t>939 от 10.12.2020</t>
  </si>
  <si>
    <t>AGR.01.000772</t>
  </si>
  <si>
    <t>43 от 10.03.2021</t>
  </si>
  <si>
    <t>AGR.01.000895</t>
  </si>
  <si>
    <t>184 от 03.08.2021</t>
  </si>
  <si>
    <t>AGR.01.001007</t>
  </si>
  <si>
    <t>316 от 26.10.2021</t>
  </si>
  <si>
    <t>AGR.01.001507</t>
  </si>
  <si>
    <t>283 от 26.10.2022</t>
  </si>
  <si>
    <t>AGR.01.001649</t>
  </si>
  <si>
    <t>52 от 16.02.2023</t>
  </si>
  <si>
    <t>PRD.002.100023152_COM007001</t>
  </si>
  <si>
    <t>AGR.09.001512</t>
  </si>
  <si>
    <t>УНС02/22-205 от 13.10.2022</t>
  </si>
  <si>
    <t>PRD.002.100023155_COM014001</t>
  </si>
  <si>
    <t>AGR.30.000012</t>
  </si>
  <si>
    <t>дог.№233-2020 от 30.09.2020 (не использовать)</t>
  </si>
  <si>
    <t>AGR.30.000013</t>
  </si>
  <si>
    <t>счф 1166 от 30.11.2020</t>
  </si>
  <si>
    <t>AGR.30.000014</t>
  </si>
  <si>
    <t>Договор №233-2020 от 30.09.2020</t>
  </si>
  <si>
    <t>PRD.002.100023157_COM007001</t>
  </si>
  <si>
    <t>AGR.09.001487</t>
  </si>
  <si>
    <t>УНС02/22-111 от 27.06.2022</t>
  </si>
  <si>
    <t>PRD.002.100023158_COM007001</t>
  </si>
  <si>
    <t>AGR.09.001007</t>
  </si>
  <si>
    <t>УНС02/20-186 от 22.12.2020</t>
  </si>
  <si>
    <t>PRD.002.100023161_COM007001</t>
  </si>
  <si>
    <t>AGR.09.001005</t>
  </si>
  <si>
    <t>УНС02/20-184 от 23.12.2020</t>
  </si>
  <si>
    <t>PRD.002.100023163_COM011001</t>
  </si>
  <si>
    <t>AGR.15.003627</t>
  </si>
  <si>
    <t>СЗ02/20-505 от 21.12.2020 г.</t>
  </si>
  <si>
    <t>AGR.15.005281</t>
  </si>
  <si>
    <t>СЗ02/21-596 от 26.10.2021</t>
  </si>
  <si>
    <t>AGR.15.007496</t>
  </si>
  <si>
    <t>СЗ02/23-313 от 15.06.2023</t>
  </si>
  <si>
    <t>AGR.15.008207</t>
  </si>
  <si>
    <t>СЗ02/23-691 от 13.12.2023</t>
  </si>
  <si>
    <t>PRD.002.100023164_COM007001</t>
  </si>
  <si>
    <t>AGR.09.001009</t>
  </si>
  <si>
    <t>УНС02/20-188 от 25.12.2020</t>
  </si>
  <si>
    <t>PRD.002.100023165_COM010001</t>
  </si>
  <si>
    <t>AGR.14.000323</t>
  </si>
  <si>
    <t>Договор Управления МКД от 06.11.20г.</t>
  </si>
  <si>
    <t>PRD.002.100023166_COM001000</t>
  </si>
  <si>
    <t>AGR.01.000721</t>
  </si>
  <si>
    <t>AGR.01.002172</t>
  </si>
  <si>
    <t>PRD.002.100023169_COM007001</t>
  </si>
  <si>
    <t>AGR.09.001062</t>
  </si>
  <si>
    <t>УНС02/21-18 от 10.02.2021</t>
  </si>
  <si>
    <t>PRD.002.100023171_COM005001</t>
  </si>
  <si>
    <t>AGR.07.001187</t>
  </si>
  <si>
    <t>КН02/20-183 от 09.11.2020</t>
  </si>
  <si>
    <t>PRD.002.100023173_COM009001</t>
  </si>
  <si>
    <t>AGR.13.001138</t>
  </si>
  <si>
    <t>Договор №СИБ204/20-в от 23.12.2020</t>
  </si>
  <si>
    <t>AGR.13.001139</t>
  </si>
  <si>
    <t>AGR.13.001500</t>
  </si>
  <si>
    <t>Договор №СИБ217/21-в от 16.12.2021</t>
  </si>
  <si>
    <t>AGR.13.001800</t>
  </si>
  <si>
    <t>Договор №СИБ167/22-в от 23.11.2022</t>
  </si>
  <si>
    <t>AGR.13.002088</t>
  </si>
  <si>
    <t>PRD.002.100023174_COM007001</t>
  </si>
  <si>
    <t>AGR.09.001037</t>
  </si>
  <si>
    <t>УНС02/20-190 от 30.12.2020</t>
  </si>
  <si>
    <t>PRD.002.100023176_COM011001</t>
  </si>
  <si>
    <t>AGR.15.003587</t>
  </si>
  <si>
    <t>Счет №202 от 17.12.2020г.</t>
  </si>
  <si>
    <t>PRD.002.100023180_COM011001</t>
  </si>
  <si>
    <t>AGR.15.003607</t>
  </si>
  <si>
    <t>СЗ02/19-577 от 14.11.2019г.</t>
  </si>
  <si>
    <t>PRD.002.100023181_COM001000</t>
  </si>
  <si>
    <t>AGR.01.000717</t>
  </si>
  <si>
    <t>НФ01/20-33 от 28.12.2020</t>
  </si>
  <si>
    <t>AGR.01.001104</t>
  </si>
  <si>
    <t>НФ01/21-52 от 20.12.2021</t>
  </si>
  <si>
    <t>AGR.01.001699</t>
  </si>
  <si>
    <t>НФ01/23-13 от 12.04.2023</t>
  </si>
  <si>
    <t>PRD.002.100023181_COM011001</t>
  </si>
  <si>
    <t>AGR.15.003640</t>
  </si>
  <si>
    <t>НФ01/20-33 от 28.12.2020 (доп.39/4)</t>
  </si>
  <si>
    <t>AGR.15.003930</t>
  </si>
  <si>
    <t>НФ01/20-33 от 28.12.2020 (доп.40/2)</t>
  </si>
  <si>
    <t>AGR.15.004097</t>
  </si>
  <si>
    <t>НФ01/20-33 от 28.12.2020 (доп.41/2)</t>
  </si>
  <si>
    <t>AGR.15.004216</t>
  </si>
  <si>
    <t>НФ01/20-33 от 28.12.2020 (доп.42/2)</t>
  </si>
  <si>
    <t>AGR.15.004256</t>
  </si>
  <si>
    <t>НФ01/20-33 от 28.12.2020 (доп.43/2)</t>
  </si>
  <si>
    <t>AGR.15.004568</t>
  </si>
  <si>
    <t>НФ01/20-33 от 28.12.2020 (доп.44/2)</t>
  </si>
  <si>
    <t>AGR.15.004763</t>
  </si>
  <si>
    <t>НФ01/20-33 от 28.12.2020 (доп.45/2)</t>
  </si>
  <si>
    <t>AGR.15.004911</t>
  </si>
  <si>
    <t>НФ01/20-33 от 28.12.2020 (доп.46/2)</t>
  </si>
  <si>
    <t>AGR.15.005041</t>
  </si>
  <si>
    <t>НФ01/20-33 от 28.12.2020 (доп.47/2)</t>
  </si>
  <si>
    <t>AGR.15.005180</t>
  </si>
  <si>
    <t>НФ01/20-33 от 28.12.2020 (доп.48/2)</t>
  </si>
  <si>
    <t>AGR.15.005315</t>
  </si>
  <si>
    <t>НФ01/20-33 от 28.12.2020 (доп.49/2)</t>
  </si>
  <si>
    <t>AGR.15.005319</t>
  </si>
  <si>
    <t>НФ01/20-33 от 28.12.2020 (доп.50/2)</t>
  </si>
  <si>
    <t>AGR.15.005474</t>
  </si>
  <si>
    <t>НФ01/21-52 от 20.12.2021 (доп.51/2)</t>
  </si>
  <si>
    <t>AGR.15.005619</t>
  </si>
  <si>
    <t>НФ01/21-52 от 20.12.2021 (доп.52/2)</t>
  </si>
  <si>
    <t>AGR.15.005883</t>
  </si>
  <si>
    <t>НФ01/21-52 от 20.12.2021 (доп.53/2)</t>
  </si>
  <si>
    <t>AGR.15.005889</t>
  </si>
  <si>
    <t>НФ01/21-52 от 20.12.2021 (доп.54/1)</t>
  </si>
  <si>
    <t>AGR.15.006017</t>
  </si>
  <si>
    <t>НФ01/21-52 от 20.12.2021 (доп.55/1)</t>
  </si>
  <si>
    <t>AGR.15.006243</t>
  </si>
  <si>
    <t>НФ01/21-52 от 20.12.2021 (доп.57/1)</t>
  </si>
  <si>
    <t>AGR.15.006356</t>
  </si>
  <si>
    <t>НФ01/21-52 от 20.12.2021 (доп.58/1)</t>
  </si>
  <si>
    <t>AGR.15.006583</t>
  </si>
  <si>
    <t>НФ01/21-52 от 20.12.2021 (доп.59/1)</t>
  </si>
  <si>
    <t>AGR.15.006591</t>
  </si>
  <si>
    <t>НФ01/21-52 от 20.12.2021 (доп.60/1)</t>
  </si>
  <si>
    <t>AGR.15.006699</t>
  </si>
  <si>
    <t>НФ01/21-52 от 20.12.2021 (доп.61/1)</t>
  </si>
  <si>
    <t>AGR.15.006809</t>
  </si>
  <si>
    <t>НФ01/21-52 от 20.12.2021 (доп.62/1)</t>
  </si>
  <si>
    <t>AGR.15.006964</t>
  </si>
  <si>
    <t>НФ01/21-52 от 20.12.2021 (доп.63/1)</t>
  </si>
  <si>
    <t>AGR.15.007024</t>
  </si>
  <si>
    <t>НФ01/21-52 от 20.12.2021 (доп.64/1)</t>
  </si>
  <si>
    <t>AGR.15.007125</t>
  </si>
  <si>
    <t>НФ01/21-52 от 20.12.2021 (доп.65/1)</t>
  </si>
  <si>
    <t>AGR.15.007239</t>
  </si>
  <si>
    <t>НФ01/21-52 от 20.12.2021 (доп.66/1)</t>
  </si>
  <si>
    <t>AGR.15.007323</t>
  </si>
  <si>
    <t>НФ01/21-52 от 20.12.2021 (доп.67/1)</t>
  </si>
  <si>
    <t>AGR.15.007328</t>
  </si>
  <si>
    <t>НФ01/23-13 от 12.04.2023 (доп.66/8)</t>
  </si>
  <si>
    <t>AGR.15.007426</t>
  </si>
  <si>
    <t>НФ01/21-52 от 20.12.2021 (доп.68/1)</t>
  </si>
  <si>
    <t>AGR.15.007523</t>
  </si>
  <si>
    <t>НФ01/21-52 от 20.12.2021 (доп.69/1)</t>
  </si>
  <si>
    <t>AGR.15.007663</t>
  </si>
  <si>
    <t>НФ01/21-52 от 20.12.2021 (доп.70)</t>
  </si>
  <si>
    <t>AGR.15.007730</t>
  </si>
  <si>
    <t>НФ01/21-52 от 20.12.2021 (доп.71)</t>
  </si>
  <si>
    <t>AGR.15.007823</t>
  </si>
  <si>
    <t>НФ01/21-52 от 20.12.2021 (доп.72)</t>
  </si>
  <si>
    <t>AGR.15.007921</t>
  </si>
  <si>
    <t>НФ01/21-52 от 20.12.2021 (доп.73)</t>
  </si>
  <si>
    <t>AGR.15.008227</t>
  </si>
  <si>
    <t>НФ01/21-52 от 20.12.2021 (доп.76)</t>
  </si>
  <si>
    <t>PRD.002.100023182_COM011001</t>
  </si>
  <si>
    <t>AGR.15.003644</t>
  </si>
  <si>
    <t>Договор об оказании услуг на проведение оценки № СЗ02/20-547</t>
  </si>
  <si>
    <t>AGR.15.003753</t>
  </si>
  <si>
    <t>СЗ02/21-21 от 22.01.2021</t>
  </si>
  <si>
    <t>AGR.15.004153</t>
  </si>
  <si>
    <t>СЗ02/21-198 от 31.03.2021г.</t>
  </si>
  <si>
    <t>AGR.15.004353</t>
  </si>
  <si>
    <t>СЗ02/21-268 от 24.05.2021</t>
  </si>
  <si>
    <t>AGR.15.004878</t>
  </si>
  <si>
    <t>СЗ02/21-432 от 09.08.2021 г.</t>
  </si>
  <si>
    <t>AGR.15.005705</t>
  </si>
  <si>
    <t>СЗ02/22-98 от 01.03.2022</t>
  </si>
  <si>
    <t>PRD.002.100023183_COM011001</t>
  </si>
  <si>
    <t>AGR.15.003601</t>
  </si>
  <si>
    <t>СЗ02/20-380 от 25.09.2020г.</t>
  </si>
  <si>
    <t>AGR.15.004340</t>
  </si>
  <si>
    <t>AGR.15.005037</t>
  </si>
  <si>
    <t>СЗ02/21-106 от 01.03.2021г.</t>
  </si>
  <si>
    <t>AGR.15.006036</t>
  </si>
  <si>
    <t>СЗ02/22-198 от 13.04.2022г.</t>
  </si>
  <si>
    <t>AGR.15.007259</t>
  </si>
  <si>
    <t>СЗ02/23-94 от 27.02.2023</t>
  </si>
  <si>
    <t>PRD.002.100023184_COM006001</t>
  </si>
  <si>
    <t>AGR.08.001691</t>
  </si>
  <si>
    <t>СИН.02.20-347/20ПК-206 от 25.12.2020г. (Ремонт ТНВД)</t>
  </si>
  <si>
    <t>AGR.08.001713</t>
  </si>
  <si>
    <t>счет № 27 от 18.01.2021г.</t>
  </si>
  <si>
    <t>PRD.002.100023185_COM002019</t>
  </si>
  <si>
    <t>AGR.03.000347</t>
  </si>
  <si>
    <t>Договор поставки №Д014920 от 01.01.2021 г.</t>
  </si>
  <si>
    <t>PRD.002.100023187_COM011001</t>
  </si>
  <si>
    <t>AGR.15.003624</t>
  </si>
  <si>
    <t>PRD.002.100023188_COM004001</t>
  </si>
  <si>
    <t>AGR.06.000644</t>
  </si>
  <si>
    <t>Договор №ННГ111/20-в от 25.12.2020</t>
  </si>
  <si>
    <t>AGR.06.000710</t>
  </si>
  <si>
    <t>Договор №ННГ15/21-в от 18.02.2021</t>
  </si>
  <si>
    <t>AGR.06.000727</t>
  </si>
  <si>
    <t>Договор №ННГ23/21-в от 07.05.2021</t>
  </si>
  <si>
    <t>PRD.002.100023190_COM004001</t>
  </si>
  <si>
    <t>AGR.06.000640</t>
  </si>
  <si>
    <t>Договор ННГ103/20-в от 21.12.2020 г</t>
  </si>
  <si>
    <t>AGR.06.000803</t>
  </si>
  <si>
    <t>ННГ80/21-в от 26.11.2021 г</t>
  </si>
  <si>
    <t>PRD.002.100023191_COM004001</t>
  </si>
  <si>
    <t>AGR.06.000642</t>
  </si>
  <si>
    <t>Договор ННГ97/20-в от 11.12.2020 г</t>
  </si>
  <si>
    <t>AGR.06.000743</t>
  </si>
  <si>
    <t>Договор ННГ35/21-в от 29.06.2021 г</t>
  </si>
  <si>
    <t>PRD.002.100023192_COM004001</t>
  </si>
  <si>
    <t>AGR.06.000641</t>
  </si>
  <si>
    <t>Договор ННГ84/20-в от 25.11.2020 г</t>
  </si>
  <si>
    <t>AGR.06.000660</t>
  </si>
  <si>
    <t>Договор ННГ 4/21-в от 20,01,2021 г</t>
  </si>
  <si>
    <t>PRD.002.100023193_COM004001</t>
  </si>
  <si>
    <t>AGR.06.000639</t>
  </si>
  <si>
    <t>Договор ННГ99/20-в от 11.12.2020 г</t>
  </si>
  <si>
    <t>PRD.002.100023194_COM004001</t>
  </si>
  <si>
    <t>AGR.06.000638</t>
  </si>
  <si>
    <t>Договор № ННГ96/20-в</t>
  </si>
  <si>
    <t>AGR.06.000805</t>
  </si>
  <si>
    <t>ННГ85/21-в от 02.12.2021</t>
  </si>
  <si>
    <t>AGR.06.000943</t>
  </si>
  <si>
    <t>ННГ 64/22-в от 08.12.2022</t>
  </si>
  <si>
    <t>AGR.06.001044</t>
  </si>
  <si>
    <t>ННГ42/23-в от 13.10.2023</t>
  </si>
  <si>
    <t>PRD.002.100023197_COM009001</t>
  </si>
  <si>
    <t>AGR.13.001167</t>
  </si>
  <si>
    <t>Договор №501 ТМН от 20.11.2020</t>
  </si>
  <si>
    <t>AGR.13.001499</t>
  </si>
  <si>
    <t>Договор №563ТМН от 03.11.2021</t>
  </si>
  <si>
    <t>AGR.13.001814</t>
  </si>
  <si>
    <t>Договор №593 ТМН от 21.11.2022</t>
  </si>
  <si>
    <t>PRD.002.100023198_COM004001</t>
  </si>
  <si>
    <t>AGR.06.000648</t>
  </si>
  <si>
    <t>Договор ННГ93/20-в от 11.12.2020 г</t>
  </si>
  <si>
    <t>AGR.06.000688</t>
  </si>
  <si>
    <t>Договор ННГ 5/21-в от 20.01.2021 г</t>
  </si>
  <si>
    <t>PRD.002.100023200_COM001000</t>
  </si>
  <si>
    <t>AGR.01.000742</t>
  </si>
  <si>
    <t>31102172/22/СИ от 03.02.2021</t>
  </si>
  <si>
    <t>PRD.002.100023202_COM004001</t>
  </si>
  <si>
    <t>AGR.06.000654</t>
  </si>
  <si>
    <t>Договор №03112020/Н1/ННГ75/20-в от 16.11.2020</t>
  </si>
  <si>
    <t>PRD.002.100023203_COM005001</t>
  </si>
  <si>
    <t>AGR.07.001216</t>
  </si>
  <si>
    <t>PRD.002.100023204_COM007001</t>
  </si>
  <si>
    <t>AGR.09.001033</t>
  </si>
  <si>
    <t>УНС02/21-3 от 18.01.2021</t>
  </si>
  <si>
    <t>AGR.09.001469</t>
  </si>
  <si>
    <t>УНС02/21-151 от 26.10.2021</t>
  </si>
  <si>
    <t>PRD.002.100023205_COM011001</t>
  </si>
  <si>
    <t>AGR.15.006093</t>
  </si>
  <si>
    <t>СЗ02/21-11 от 18.01.2021</t>
  </si>
  <si>
    <t>PRD.002.100023206_COM007001</t>
  </si>
  <si>
    <t>AGR.09.001039</t>
  </si>
  <si>
    <t>УНС02/21-4 от 22.01.2021</t>
  </si>
  <si>
    <t>PRD.002.100023209_COM004001</t>
  </si>
  <si>
    <t>AGR.06.000659</t>
  </si>
  <si>
    <t>Договор №98/20-в от 11.12.2020 г</t>
  </si>
  <si>
    <t>PRD.002.100023210_COM004001</t>
  </si>
  <si>
    <t>AGR.06.000658</t>
  </si>
  <si>
    <t>Договор ННГ2/21-в от 11.01.2021 г</t>
  </si>
  <si>
    <t>PRD.002.100023212_COM011001</t>
  </si>
  <si>
    <t>AGR.15.003733</t>
  </si>
  <si>
    <t>счет №УТ-31 от 21.01.2021</t>
  </si>
  <si>
    <t>PRD.002.100023213_COM006001</t>
  </si>
  <si>
    <t>AGR.08.001707</t>
  </si>
  <si>
    <t>Счет №210 от 25.01.2021</t>
  </si>
  <si>
    <t>PRD.002.100023221_COM007001</t>
  </si>
  <si>
    <t>AGR.09.001080</t>
  </si>
  <si>
    <t>УНС02/21-9 от 05.02.2021</t>
  </si>
  <si>
    <t>PRD.002.100023225_COM006001</t>
  </si>
  <si>
    <t>AGR.08.001775</t>
  </si>
  <si>
    <t>Предварительный договор № 4142//СИН.02.21-30 купли-продажи о</t>
  </si>
  <si>
    <t>AGR.08.001804</t>
  </si>
  <si>
    <t>СИН.02.21-24 от 08.02.2021</t>
  </si>
  <si>
    <t>AGR.08.001815</t>
  </si>
  <si>
    <t>№4142//СИН.02.21-42 от 01.03.2021г</t>
  </si>
  <si>
    <t>PRD.002.100023228_COM006001</t>
  </si>
  <si>
    <t>AGR.08.001760</t>
  </si>
  <si>
    <t>СИН 02.21-18 от 28.01.2021</t>
  </si>
  <si>
    <t>AGR.08.002377</t>
  </si>
  <si>
    <t>СИН.02.22-95 от 04.04.2022</t>
  </si>
  <si>
    <t>AGR.08.002503</t>
  </si>
  <si>
    <t>Счет 2084 от 05.07.22</t>
  </si>
  <si>
    <t>PRD.002.100023229_COM011001</t>
  </si>
  <si>
    <t>AGR.15.006687</t>
  </si>
  <si>
    <t>СЗ02/22-645//25 от 03.11.2022</t>
  </si>
  <si>
    <t>AGR.15.007068</t>
  </si>
  <si>
    <t>СЗ02/23-76 от 15.02.2023</t>
  </si>
  <si>
    <t>AGR.15.007615</t>
  </si>
  <si>
    <t>СЗ02/23-391 от 28.07.2023</t>
  </si>
  <si>
    <t>PRD.002.100023230_COM011001</t>
  </si>
  <si>
    <t>AGR.15.003752</t>
  </si>
  <si>
    <t>СЗ02/21-47 от 03.02.2021</t>
  </si>
  <si>
    <t>AGR.15.005630</t>
  </si>
  <si>
    <t>СЗ02/22-82 от 14.02.2022</t>
  </si>
  <si>
    <t>PRD.002.100023234_COM007001</t>
  </si>
  <si>
    <t>AGR.09.001045</t>
  </si>
  <si>
    <t>УНС02/21-8 от 28.01.2021</t>
  </si>
  <si>
    <t>PRD.002.100023236_COM005001</t>
  </si>
  <si>
    <t>AGR.07.001245</t>
  </si>
  <si>
    <t>PRD.002.100023237_COM001000</t>
  </si>
  <si>
    <t>AGR.01.000740</t>
  </si>
  <si>
    <t>НФ01/21-1 от 03.02.2021</t>
  </si>
  <si>
    <t>PRD.002.100023237_COM004001</t>
  </si>
  <si>
    <t>AGR.06.000696</t>
  </si>
  <si>
    <t>PRD.002.100023238_COM005001</t>
  </si>
  <si>
    <t>AGR.07.001292</t>
  </si>
  <si>
    <t>Постановление от 02.02.2021 Дело №5-52/2021 УИД 11MS0052-01-</t>
  </si>
  <si>
    <t>PRD.002.100023239_COM006001</t>
  </si>
  <si>
    <t>AGR.08.001798</t>
  </si>
  <si>
    <t>СИН.04.21-7 от 09.02.2021</t>
  </si>
  <si>
    <t>PRD.002.100023240_COM006001</t>
  </si>
  <si>
    <t>AGR.08.001792</t>
  </si>
  <si>
    <t>СИН.02.21-21 от 01.02.2021</t>
  </si>
  <si>
    <t>AGR.10.004527</t>
  </si>
  <si>
    <t>Договор № ОКБ02/24-137 от 01.01.2024</t>
  </si>
  <si>
    <t>PRD.002.100023244_COM009001</t>
  </si>
  <si>
    <t>AGR.13.001203</t>
  </si>
  <si>
    <t>Договор №СИБ207/20-в от 30.12.2020г.</t>
  </si>
  <si>
    <t>AGR.13.001243</t>
  </si>
  <si>
    <t>Договор №СИБ2/21-и от 02.02.2021г.</t>
  </si>
  <si>
    <t>AGR.13.001581</t>
  </si>
  <si>
    <t>Договор №СИБ2/22-и от 01.02.2022г.</t>
  </si>
  <si>
    <t>AGR.13.001870</t>
  </si>
  <si>
    <t>Договор №СИБ22/22-и от 19.12.2022</t>
  </si>
  <si>
    <t>AGR.13.001970</t>
  </si>
  <si>
    <t>Договор №СИБ50/23-в от 05.05.2023</t>
  </si>
  <si>
    <t>AGR.13.002170</t>
  </si>
  <si>
    <t>Договор №СИБ183/23-в от 06.12.2023</t>
  </si>
  <si>
    <t>PRD.002.100023245_COM006001</t>
  </si>
  <si>
    <t>AGR.08.002158</t>
  </si>
  <si>
    <t>Л-674/2021//СИН.02.21-317 от 24.11.2021</t>
  </si>
  <si>
    <t>AGR.08.003120</t>
  </si>
  <si>
    <t>СИН.02.23-329 от 21.11.2023</t>
  </si>
  <si>
    <t>PRD.002.100023245_COM009001</t>
  </si>
  <si>
    <t>AGR.13.001202</t>
  </si>
  <si>
    <t>PRD.002.100023250_COM004001</t>
  </si>
  <si>
    <t>AGR.06.000673</t>
  </si>
  <si>
    <t>ННГ82/20-в от 23.11.2020</t>
  </si>
  <si>
    <t>PRD.002.100023251_COM011001</t>
  </si>
  <si>
    <t>AGR.15.003811</t>
  </si>
  <si>
    <t>Договор поручительства б/н от 30.07.2020</t>
  </si>
  <si>
    <t>PRD.002.100023252_COM011001</t>
  </si>
  <si>
    <t>AGR.15.003820</t>
  </si>
  <si>
    <t>СЗ02 21-80 от 16.02.2021</t>
  </si>
  <si>
    <t>PRD.002.100023253_COM011001</t>
  </si>
  <si>
    <t>AGR.15.003783</t>
  </si>
  <si>
    <t>PRD.002.100023255_COM007001</t>
  </si>
  <si>
    <t>AGR.09.001151</t>
  </si>
  <si>
    <t>УНС02/21-57 от 01.06.2021</t>
  </si>
  <si>
    <t>AGR.09.001315</t>
  </si>
  <si>
    <t>УНС02/22-22 от 14.02.2022</t>
  </si>
  <si>
    <t>PRD.002.100023258_COM006001</t>
  </si>
  <si>
    <t>AGR.08.001800</t>
  </si>
  <si>
    <t>МО-22//СИН.02.21-40 от 17.02.2021</t>
  </si>
  <si>
    <t>AGR.08.002559</t>
  </si>
  <si>
    <t>СИН.02.22-219 от 01.08.2022</t>
  </si>
  <si>
    <t>PRD.002.100023259_COM011001</t>
  </si>
  <si>
    <t>AGR.15.003791</t>
  </si>
  <si>
    <t>СЗ02/21-70//15/21-ОТ от 10.02.2021г.</t>
  </si>
  <si>
    <t>PRD.002.100023261_COM011001</t>
  </si>
  <si>
    <t>AGR.15.003796</t>
  </si>
  <si>
    <t>СЗ02/21-1 от 12.01.2021</t>
  </si>
  <si>
    <t>PRD.002.100023263_COM005001</t>
  </si>
  <si>
    <t>AGR.07.001277</t>
  </si>
  <si>
    <t>дог.№000002202-2021 от 16.03.2021г.</t>
  </si>
  <si>
    <t>AGR.07.001278</t>
  </si>
  <si>
    <t>Дог.№ 000002022-2021 от 16.03.2021г.</t>
  </si>
  <si>
    <t>PRD.002.100023264_COM005001</t>
  </si>
  <si>
    <t>AGR.07.001299</t>
  </si>
  <si>
    <t>КН02/21-19 от 01.01.2021г</t>
  </si>
  <si>
    <t>PRD.002.100023265_COM005001</t>
  </si>
  <si>
    <t>AGR.07.001354</t>
  </si>
  <si>
    <t>PRD.002.100023266_COM011001</t>
  </si>
  <si>
    <t>AGR.15.003799</t>
  </si>
  <si>
    <t>AGR.07.001867</t>
  </si>
  <si>
    <t>PRD.002.100023270_COM011001</t>
  </si>
  <si>
    <t>AGR.15.004203</t>
  </si>
  <si>
    <t>СЗ02/21-109 от 01.03.2021 г.</t>
  </si>
  <si>
    <t>PRD.002.100023271_COM001000</t>
  </si>
  <si>
    <t>AGR.01.000754</t>
  </si>
  <si>
    <t>10 от 16.02.2021</t>
  </si>
  <si>
    <t>PRD.002.100023272_COM001000</t>
  </si>
  <si>
    <t>AGR.01.000758</t>
  </si>
  <si>
    <t>45 от 16.02.2021</t>
  </si>
  <si>
    <t>AGR.01.001498</t>
  </si>
  <si>
    <t>12-10/2022-1//НФ02/22-131 от 19.10.2022</t>
  </si>
  <si>
    <t>AGR.01.001551</t>
  </si>
  <si>
    <t>981 от 29.11.2022</t>
  </si>
  <si>
    <t>AGR.01.001570</t>
  </si>
  <si>
    <t>1031 от 13.12.2022</t>
  </si>
  <si>
    <t>AGR.01.001585</t>
  </si>
  <si>
    <t>1078 от 26.12.2022</t>
  </si>
  <si>
    <t>AGR.01.001991</t>
  </si>
  <si>
    <t>709 от 17.11.2023</t>
  </si>
  <si>
    <t>PRD.002.100023273_COM001000</t>
  </si>
  <si>
    <t>AGR.01.000756</t>
  </si>
  <si>
    <t>ЗПР13054206 от 17.02.2021</t>
  </si>
  <si>
    <t>PRD.002.100023275_COM007001</t>
  </si>
  <si>
    <t>AGR.09.001057</t>
  </si>
  <si>
    <t>23 от 08.12.2016</t>
  </si>
  <si>
    <t>AGR.09.001058</t>
  </si>
  <si>
    <t>7 от 08.12.2016</t>
  </si>
  <si>
    <t>AGR.09.001584</t>
  </si>
  <si>
    <t>51 от 23.08.2021</t>
  </si>
  <si>
    <t>AGR.09.001805</t>
  </si>
  <si>
    <t>83 от 04.09.2023</t>
  </si>
  <si>
    <t>AGR.09.001863</t>
  </si>
  <si>
    <t>118 от 08.11.2023</t>
  </si>
  <si>
    <t>AGR.09.001870</t>
  </si>
  <si>
    <t>136 от 05.12.2023</t>
  </si>
  <si>
    <t>PRD.002.100023276_COM009001</t>
  </si>
  <si>
    <t>AGR.13.001230</t>
  </si>
  <si>
    <t>Договор №СИБ205/20-в от 23.12.2020</t>
  </si>
  <si>
    <t>AGR.13.001250</t>
  </si>
  <si>
    <t>Договор №СИБ10/20-и от 25.01.2021</t>
  </si>
  <si>
    <t>AGR.13.001610</t>
  </si>
  <si>
    <t>Договор №СИБ5/22-и от 01.01.2022</t>
  </si>
  <si>
    <t>AGR.13.001869</t>
  </si>
  <si>
    <t>Договор №СИБ20/22-и от 26.12.2022</t>
  </si>
  <si>
    <t>AGR.13.001903</t>
  </si>
  <si>
    <t>Договор №СИБ110/22-в от 26.09.2022</t>
  </si>
  <si>
    <t>AGR.13.002112</t>
  </si>
  <si>
    <t>Договор №СИБ11/23-и от 21.11.2023</t>
  </si>
  <si>
    <t>PRD.002.100023278_COM011001</t>
  </si>
  <si>
    <t>AGR.15.003854</t>
  </si>
  <si>
    <t>PRD.002.100023282_COM011001</t>
  </si>
  <si>
    <t>AGR.15.003862</t>
  </si>
  <si>
    <t>СЧЕТ№5218193 от 17.02.2021</t>
  </si>
  <si>
    <t>AGR.15.003863</t>
  </si>
  <si>
    <t>СЧЕТ№5219519 от 18.02.2021</t>
  </si>
  <si>
    <t>AGR.15.004366</t>
  </si>
  <si>
    <t>Счет № 5305296 от 13,05,2021</t>
  </si>
  <si>
    <t>PRD.002.100023283_COM006001</t>
  </si>
  <si>
    <t>AGR.08.001779</t>
  </si>
  <si>
    <t>счет 22 от 17.02.21</t>
  </si>
  <si>
    <t>AGR.08.001958</t>
  </si>
  <si>
    <t>04/2021-У</t>
  </si>
  <si>
    <t>AGR.08.001984</t>
  </si>
  <si>
    <t>счет 74 от 28.05.2021г.</t>
  </si>
  <si>
    <t>PRD.002.100023284_COM005001</t>
  </si>
  <si>
    <t>AGR.07.001267</t>
  </si>
  <si>
    <t>Дог. № 0204-Г/21 от 04.02.2021г.</t>
  </si>
  <si>
    <t>AGR.07.001549</t>
  </si>
  <si>
    <t>0118-Г/21 от 18.01.2022</t>
  </si>
  <si>
    <t>AGR.07.001872</t>
  </si>
  <si>
    <t>0215-Г/23//КН06/23-57 от 01.03.2023</t>
  </si>
  <si>
    <t>PRD.002.100023288_COM005001</t>
  </si>
  <si>
    <t>AGR.07.001251</t>
  </si>
  <si>
    <t>PRD.002.100023290_COM006001</t>
  </si>
  <si>
    <t>AGR.08.001861</t>
  </si>
  <si>
    <t>СИН.02.21-43 от 25.02.2021 г.</t>
  </si>
  <si>
    <t>AGR.08.002054</t>
  </si>
  <si>
    <t>Счёт № 691 от 02.09.2021г.</t>
  </si>
  <si>
    <t>AGR.08.002235</t>
  </si>
  <si>
    <t>СИН.02.22-4 от 12.01.2022 г.</t>
  </si>
  <si>
    <t>PRD.002.100023292_COM007001</t>
  </si>
  <si>
    <t>AGR.09.001105</t>
  </si>
  <si>
    <t>УНС02/21-62 от 14.05.2021</t>
  </si>
  <si>
    <t>AGR.09.001193</t>
  </si>
  <si>
    <t>УНС02/21-65 от 07.07.2021</t>
  </si>
  <si>
    <t>AGR.09.001194</t>
  </si>
  <si>
    <t>AGR.09.001320</t>
  </si>
  <si>
    <t>01/2022//УНС02/22-3 от 08.02.2022</t>
  </si>
  <si>
    <t>AGR.09.001865</t>
  </si>
  <si>
    <t>PRD.002.100023293_COM001000</t>
  </si>
  <si>
    <t>AGR.01.000761</t>
  </si>
  <si>
    <t>НФ01/21-2 от 25.02.2021</t>
  </si>
  <si>
    <t>PRD.002.100023293_COM006001</t>
  </si>
  <si>
    <t>AGR.08.001911</t>
  </si>
  <si>
    <t>№СИН.01.21-1 от 12.03.2021г</t>
  </si>
  <si>
    <t>AGR.08.001912</t>
  </si>
  <si>
    <t>№СИН.01.21-3 от 06.04.2021г</t>
  </si>
  <si>
    <t>AGR.08.002273</t>
  </si>
  <si>
    <t>№20/01/22 от 10.01.2022г</t>
  </si>
  <si>
    <t>PRD.002.100023293_COM011001</t>
  </si>
  <si>
    <t>AGR.15.003903</t>
  </si>
  <si>
    <t>НФ01/21-2 от 25.02.2021 ( доп. 41)</t>
  </si>
  <si>
    <t>AGR.15.004252</t>
  </si>
  <si>
    <t>НФ01/21-2 от 25.02.2021 ( доп. 42)</t>
  </si>
  <si>
    <t>AGR.15.004386</t>
  </si>
  <si>
    <t>НФ01/21-2 от 25.02.2021 ( доп. 43)</t>
  </si>
  <si>
    <t>AGR.15.004600</t>
  </si>
  <si>
    <t>НФ01/21-2 от 25.02.2021 ( доп. 44)</t>
  </si>
  <si>
    <t>AGR.15.004798</t>
  </si>
  <si>
    <t>НФ01/21-2 от 25.02.2021 ( доп. 45)</t>
  </si>
  <si>
    <t>AGR.15.004925</t>
  </si>
  <si>
    <t>НФ01/21-2 от 25.02.2021 ( доп. 46)</t>
  </si>
  <si>
    <t>AGR.15.005081</t>
  </si>
  <si>
    <t>НФ01/21-2 от 25.02.2021 ( доп. 47)</t>
  </si>
  <si>
    <t>AGR.15.005177</t>
  </si>
  <si>
    <t>НФ01/21-2 от 25.02.2021 ( доп. 48)</t>
  </si>
  <si>
    <t>AGR.15.005311</t>
  </si>
  <si>
    <t>НФ01/21-2 от 25.02.2021 ( доп. 49)</t>
  </si>
  <si>
    <t>AGR.15.005312</t>
  </si>
  <si>
    <t>НФ01/21-2 от 25.02.2021 ( доп. 50)</t>
  </si>
  <si>
    <t>AGR.15.005490</t>
  </si>
  <si>
    <t>НФ01/21-2 от 25.02.2021 ( доп. 51)</t>
  </si>
  <si>
    <t>AGR.15.005617</t>
  </si>
  <si>
    <t>НФ01/21-2 от 25.02.2021 ( доп. 52)</t>
  </si>
  <si>
    <t>AGR.15.005874</t>
  </si>
  <si>
    <t>НФ01/21-2 от 25.02.2021 ( доп. 53)</t>
  </si>
  <si>
    <t>AGR.15.006011</t>
  </si>
  <si>
    <t>НФ01/21-2 от 25.02.2021 ( доп. 54)</t>
  </si>
  <si>
    <t>AGR.15.006111</t>
  </si>
  <si>
    <t>НФ01/21-2 от 25.02.2021 ( доп. 55)</t>
  </si>
  <si>
    <t>AGR.15.006235</t>
  </si>
  <si>
    <t>НФ01/21-2 от 25.02.2021 ( доп. 56)</t>
  </si>
  <si>
    <t>AGR.15.006695</t>
  </si>
  <si>
    <t>НФ01/21-2 от 25.02.2021 ( доп. 60)</t>
  </si>
  <si>
    <t>AGR.15.006825</t>
  </si>
  <si>
    <t>НФ01/21-2 от 25.02.2021 ( доп. 61)</t>
  </si>
  <si>
    <t>AGR.15.007322</t>
  </si>
  <si>
    <t>НФ01/21-2 от 25.02.2021 ( доп. 66)</t>
  </si>
  <si>
    <t>PRD.002.100023297_COM001000</t>
  </si>
  <si>
    <t>AGR.01.000919</t>
  </si>
  <si>
    <t>006623-08/21ICON6//НФ02/21-66 от 12.10.2021</t>
  </si>
  <si>
    <t>AGR.01.001484</t>
  </si>
  <si>
    <t>011532-09/22ICON6//НФ02/22-121 от 08.09.2022</t>
  </si>
  <si>
    <t>AGR.01.001606</t>
  </si>
  <si>
    <t>СРМ47 от 23.01.2023</t>
  </si>
  <si>
    <t>AGR.01.002078</t>
  </si>
  <si>
    <t>СРМ29 от 25.01.2024</t>
  </si>
  <si>
    <t>PRD.002.100023306_COM002019</t>
  </si>
  <si>
    <t>AGR.03.000364</t>
  </si>
  <si>
    <t>Договор поставки №Д001721 от 19.02.2021 г.</t>
  </si>
  <si>
    <t>AGR.03.000519</t>
  </si>
  <si>
    <t>договор на ремонт сварочного оборудования №01-11 (Д016621)</t>
  </si>
  <si>
    <t>PRD.002.100023307_COM002019</t>
  </si>
  <si>
    <t>AGR.03.000408</t>
  </si>
  <si>
    <t>Договор на оказание услуг по обслуживанию дефектоскопа АДНШ-</t>
  </si>
  <si>
    <t>AGR.03.000763</t>
  </si>
  <si>
    <t>Договор № Д007822 на оказание услуг по обслуживанию дефектос</t>
  </si>
  <si>
    <t>AGR.03.000873</t>
  </si>
  <si>
    <t>Договор подряда № Д011422 от 02.12.2022</t>
  </si>
  <si>
    <t>AGR.03.000919</t>
  </si>
  <si>
    <t>Договор от 14.11.2023 № Д012223</t>
  </si>
  <si>
    <t>PRD.002.100023311_COM011001</t>
  </si>
  <si>
    <t>AGR.15.004043</t>
  </si>
  <si>
    <t>СЗ02/21-147 от 31.03.2021</t>
  </si>
  <si>
    <t>AGR.15.005134</t>
  </si>
  <si>
    <t>СЗ02/21-602 от 28.10.2021</t>
  </si>
  <si>
    <t>AGR.15.005272</t>
  </si>
  <si>
    <t>СЗ02/21-644 от 29.11.2021</t>
  </si>
  <si>
    <t>AGR.15.006723</t>
  </si>
  <si>
    <t>СЗ02/22-684 от 18.11.2022</t>
  </si>
  <si>
    <t>PRD.002.100023317_COM009001</t>
  </si>
  <si>
    <t>AGR.13.001233</t>
  </si>
  <si>
    <t>Договор №СИБ 167/20-в от 01.02.2021</t>
  </si>
  <si>
    <t>AGR.13.001257</t>
  </si>
  <si>
    <t>Договор поставки СИБ4/21-и от 24.02.2021</t>
  </si>
  <si>
    <t>AGR.13.001393</t>
  </si>
  <si>
    <t>Договор №СИБ 107/21-в от 05.08.2021</t>
  </si>
  <si>
    <t>AGR.13.001394</t>
  </si>
  <si>
    <t>Договор №СИБ 106/21-в от 05.08.2021</t>
  </si>
  <si>
    <t>PRD.002.100023318_COM009001</t>
  </si>
  <si>
    <t>AGR.13.001234</t>
  </si>
  <si>
    <t>Договор № СИБ27/21-в от 03.03.2021</t>
  </si>
  <si>
    <t>AGR.13.001251</t>
  </si>
  <si>
    <t>PRD.002.100023320_COM006001</t>
  </si>
  <si>
    <t>AGR.08.001870</t>
  </si>
  <si>
    <t>СИН.02.21-53//64с от 11.03.2021г</t>
  </si>
  <si>
    <t>AGR.08.002153</t>
  </si>
  <si>
    <t>счет AG0020580 от 25.11.2021г.</t>
  </si>
  <si>
    <t>AGR.08.002154</t>
  </si>
  <si>
    <t>счет AG0020579 от 25.11.2021г.</t>
  </si>
  <si>
    <t>PRD.002.100023325_COM002019</t>
  </si>
  <si>
    <t>AGR.03.000370</t>
  </si>
  <si>
    <t>Договор поставки № Д002221 от 11.01.2021 г.</t>
  </si>
  <si>
    <t>PRD.002.100023326_COM009001</t>
  </si>
  <si>
    <t>AGR.13.001238</t>
  </si>
  <si>
    <t>Договор №СИБ 28/21-в от 05.03.2021</t>
  </si>
  <si>
    <t>PRD.002.100023331_COM005001</t>
  </si>
  <si>
    <t>AGR.07.001271</t>
  </si>
  <si>
    <t>Благотворительность Дог. №КН16/21-90 от 01.03.2021г.</t>
  </si>
  <si>
    <t>PRD.002.100023337_COM011001</t>
  </si>
  <si>
    <t>AGR.15.004036</t>
  </si>
  <si>
    <t>СЗ02/21-122 от 26.03.2021</t>
  </si>
  <si>
    <t>AGR.15.005573</t>
  </si>
  <si>
    <t>AGR.15.006731</t>
  </si>
  <si>
    <t>AGR.15.007994</t>
  </si>
  <si>
    <t>СЗ02/23-618 от 20.11.2023</t>
  </si>
  <si>
    <t>PRD.002.100023339_COM010001</t>
  </si>
  <si>
    <t>AGR.14.000341</t>
  </si>
  <si>
    <t>Договор № НГПТ1003.2021 от 10.03.2021</t>
  </si>
  <si>
    <t>AGR.14.000493</t>
  </si>
  <si>
    <t>Договор поставки ТМЦ</t>
  </si>
  <si>
    <t>AGR.14.000494</t>
  </si>
  <si>
    <t>Поставка ТМЦ</t>
  </si>
  <si>
    <t>PRD.002.100023343_COM011001</t>
  </si>
  <si>
    <t>AGR.15.003972</t>
  </si>
  <si>
    <t>15-ЕСЭ/</t>
  </si>
  <si>
    <t>PRD.002.100023345_COM011001</t>
  </si>
  <si>
    <t>AGR.15.004062</t>
  </si>
  <si>
    <t>СЗ02/21-144 от 26.03.2021 г.</t>
  </si>
  <si>
    <t>PRD.002.100023352_COM011001</t>
  </si>
  <si>
    <t>AGR.15.003993</t>
  </si>
  <si>
    <t>6/СЗ02/21-159 от 09.12.2020</t>
  </si>
  <si>
    <t>PRD.002.100023354_COM002019</t>
  </si>
  <si>
    <t>AGR.03.000377</t>
  </si>
  <si>
    <t>Договор поставки № Д002721 от 02.04.2021 г.</t>
  </si>
  <si>
    <t>PRD.002.100023357_COM005001</t>
  </si>
  <si>
    <t>AGR.07.001289</t>
  </si>
  <si>
    <t>11/21//КН06/21-96 от 11.03.2021</t>
  </si>
  <si>
    <t>PRD.002.100023357_COM010001</t>
  </si>
  <si>
    <t>AGR.14.000344</t>
  </si>
  <si>
    <t>Договор № НГПТ/15.03.21 от 15.03.2021</t>
  </si>
  <si>
    <t>AGR.14.000345</t>
  </si>
  <si>
    <t>Договор №НГПТ/15.03.21 от 15.03.2021</t>
  </si>
  <si>
    <t>AGR.14.000350</t>
  </si>
  <si>
    <t>Договор НГПТ/15.03.21 от 15.03.2021</t>
  </si>
  <si>
    <t>PRD.002.100023358_COM006001</t>
  </si>
  <si>
    <t>AGR.08.001860</t>
  </si>
  <si>
    <t>СИН 02.21-68 от 01.04.2021</t>
  </si>
  <si>
    <t>PRD.002.100023359_COM006001</t>
  </si>
  <si>
    <t>AGR.08.001926</t>
  </si>
  <si>
    <t>СИН.02.21-74 от 02.04.2021 г.</t>
  </si>
  <si>
    <t>AGR.08.002256</t>
  </si>
  <si>
    <t>СИН.02.22-8 от 17.01.2022</t>
  </si>
  <si>
    <t>AGR.08.002885</t>
  </si>
  <si>
    <t>СИН.02.22-405 от 14.12.2022</t>
  </si>
  <si>
    <t>PRD.002.100023362_COM001000</t>
  </si>
  <si>
    <t>AGR.01.000787</t>
  </si>
  <si>
    <t>AGR.01.001091</t>
  </si>
  <si>
    <t>NF01/21-47 от 10.12.2021</t>
  </si>
  <si>
    <t>AGR.01.001099</t>
  </si>
  <si>
    <t>NF01/21-47 от 17.12.2021</t>
  </si>
  <si>
    <t>AGR.01.001178</t>
  </si>
  <si>
    <t>PRD.002.100023362_COM005001</t>
  </si>
  <si>
    <t>AGR.07.001901</t>
  </si>
  <si>
    <t>AGR.07.001909</t>
  </si>
  <si>
    <t>Партия май 2022_№НФ01/18-26 от 03.12.18</t>
  </si>
  <si>
    <t>PRD.002.100023362_COM006001</t>
  </si>
  <si>
    <t>AGR.08.002877</t>
  </si>
  <si>
    <t>Контракт NF01/21-47 от 10.12.2021</t>
  </si>
  <si>
    <t>PRD.002.100023362_COM007001</t>
  </si>
  <si>
    <t>AGR.09.001691</t>
  </si>
  <si>
    <t>PRD.002.100023364_COM011001</t>
  </si>
  <si>
    <t>AGR.15.004114</t>
  </si>
  <si>
    <t>№СЗ02/21-192 от 13.04.2021</t>
  </si>
  <si>
    <t>PRD.002.100023368_COM004001</t>
  </si>
  <si>
    <t>AGR.06.000704</t>
  </si>
  <si>
    <t>Договор № ННГ16/21-в от 01.03.2021г.</t>
  </si>
  <si>
    <t>AGR.06.000809</t>
  </si>
  <si>
    <t>Договор № ННГ87/21-в от 03.12.2021г.</t>
  </si>
  <si>
    <t>AGR.06.000947</t>
  </si>
  <si>
    <t>Договор №ННГ55/22-в от 25.11.2022</t>
  </si>
  <si>
    <t>AGR.06.001041</t>
  </si>
  <si>
    <t>Договор №ННГ56/23-в от 16.11.2023</t>
  </si>
  <si>
    <t>PRD.002.100023369_COM001000</t>
  </si>
  <si>
    <t>AGR.01.000790</t>
  </si>
  <si>
    <t>НФ01/21-4 от 26.03.2021</t>
  </si>
  <si>
    <t>PRD.002.100023369_COM004001</t>
  </si>
  <si>
    <t>AGR.06.000708</t>
  </si>
  <si>
    <t>PRD.002.100023380_COM011001</t>
  </si>
  <si>
    <t>AGR.15.004110</t>
  </si>
  <si>
    <t>СЗ02/21-177 от 09.04.2021</t>
  </si>
  <si>
    <t>PRD.002.100023382_COM001000</t>
  </si>
  <si>
    <t>AGR.01.000792</t>
  </si>
  <si>
    <t>200321 от 02.04.2021</t>
  </si>
  <si>
    <t>PRD.002.100023383_COM011001</t>
  </si>
  <si>
    <t>AGR.15.004093</t>
  </si>
  <si>
    <t>Договор поставки №СЗ02/21-180 от 02.04.2021г.</t>
  </si>
  <si>
    <t>PRD.002.100023384_COM001000</t>
  </si>
  <si>
    <t>AGR.01.000791</t>
  </si>
  <si>
    <t>НФ02/21-24 от 01.04.2021</t>
  </si>
  <si>
    <t>AGR.01.000806</t>
  </si>
  <si>
    <t>НФ02/20-96 от 01.10.2020</t>
  </si>
  <si>
    <t>AGR.01.001063</t>
  </si>
  <si>
    <t>НФ02/21-134 от 01.12.2021</t>
  </si>
  <si>
    <t>AGR.01.001759</t>
  </si>
  <si>
    <t>НФ02/23-48 от 01.06.2023</t>
  </si>
  <si>
    <t>PRD.002.100023385_COM006001</t>
  </si>
  <si>
    <t>AGR.08.001840</t>
  </si>
  <si>
    <t>СИН.02.21-66 от 25.03.2021г</t>
  </si>
  <si>
    <t>AGR.08.002017</t>
  </si>
  <si>
    <t>СИН.02.21-177 от 20.07.2021г</t>
  </si>
  <si>
    <t>AGR.08.002739</t>
  </si>
  <si>
    <t>СИН.02.22-335 от 08.11.2022</t>
  </si>
  <si>
    <t>AGR.08.002745</t>
  </si>
  <si>
    <t>СИН.02.22-397 от 09.12.2022</t>
  </si>
  <si>
    <t>AGR.08.002822</t>
  </si>
  <si>
    <t>СИН.02.23-9 от 19.01.2023г</t>
  </si>
  <si>
    <t>PRD.002.100023388_COM007001</t>
  </si>
  <si>
    <t>AGR.09.001082</t>
  </si>
  <si>
    <t>УНС02/19-1 от 29.01.2019</t>
  </si>
  <si>
    <t>AGR.09.001231</t>
  </si>
  <si>
    <t>УНС02/21-152 от 01.11.2021</t>
  </si>
  <si>
    <t>PRD.002.100023393_COM006001</t>
  </si>
  <si>
    <t>AGR.08.001901</t>
  </si>
  <si>
    <t>СИН.02.21-82 от 07.04.2021г.</t>
  </si>
  <si>
    <t>AGR.08.002829</t>
  </si>
  <si>
    <t>СИН.02.23-1 от 10.01.2023</t>
  </si>
  <si>
    <t>PRD.002.100023395_COM011001</t>
  </si>
  <si>
    <t>AGR.15.004069</t>
  </si>
  <si>
    <t>СЗ02/21-110 от 02.03.2021</t>
  </si>
  <si>
    <t>AGR.15.006205</t>
  </si>
  <si>
    <t>СЗ02/22-308 от 01.01.2022</t>
  </si>
  <si>
    <t>AGR.15.008234</t>
  </si>
  <si>
    <t>СЗ02/23-734 от 29.12.2023</t>
  </si>
  <si>
    <t>PRD.002.100023396_COM011001</t>
  </si>
  <si>
    <t>AGR.15.004488</t>
  </si>
  <si>
    <t>СЗ02/21-347 от 18.06.2021</t>
  </si>
  <si>
    <t>AGR.15.005006</t>
  </si>
  <si>
    <t>Счет № 22 /Р/ ТПС от 23.09.2021</t>
  </si>
  <si>
    <t>AGR.15.005847</t>
  </si>
  <si>
    <t>СЗ02/22-111 от 20.02.2022</t>
  </si>
  <si>
    <t>PRD.002.100023397_COM009001</t>
  </si>
  <si>
    <t>AGR.13.001261</t>
  </si>
  <si>
    <t>PRD.002.100023403_COM006001</t>
  </si>
  <si>
    <t>AGR.08.001965</t>
  </si>
  <si>
    <t>СИН 02.21-81 от 01.05.2021г.</t>
  </si>
  <si>
    <t>AGR.08.001966</t>
  </si>
  <si>
    <t>СИН 02.21-92 от 01.05.2021</t>
  </si>
  <si>
    <t>PRD.002.100023404_COM002019</t>
  </si>
  <si>
    <t>AGR.03.000414</t>
  </si>
  <si>
    <t>договор поставки №СИ-00591/0/19 от 04.06.2019 г.</t>
  </si>
  <si>
    <t>PRD.002.100023405_COM007001</t>
  </si>
  <si>
    <t>AGR.09.001120</t>
  </si>
  <si>
    <t>УНС02/21-47 от 18.05.2021</t>
  </si>
  <si>
    <t>PRD.002.100023407_COM011001</t>
  </si>
  <si>
    <t>AGR.15.004336</t>
  </si>
  <si>
    <t>№ 302/21-286</t>
  </si>
  <si>
    <t>AGR.15.004337</t>
  </si>
  <si>
    <t>302/21-286 от 24.05.2021</t>
  </si>
  <si>
    <t>PRD.002.100023408_COM007001</t>
  </si>
  <si>
    <t>AGR.09.001088</t>
  </si>
  <si>
    <t>УНС02/21-33 от 09.04.2021</t>
  </si>
  <si>
    <t>PRD.002.100023409_COM004001</t>
  </si>
  <si>
    <t>AGR.06.000713</t>
  </si>
  <si>
    <t>Договор №ННГ18/21-в от 07.04.2021</t>
  </si>
  <si>
    <t>PRD.002.100023410_COM006001</t>
  </si>
  <si>
    <t>AGR.08.001841</t>
  </si>
  <si>
    <t>Счет № С294 от 08.04.2021</t>
  </si>
  <si>
    <t>PRD.002.100023411_COM002019</t>
  </si>
  <si>
    <t>AGR.03.000405</t>
  </si>
  <si>
    <t>Договор №2579 (Д002421)</t>
  </si>
  <si>
    <t>AGR.03.000455</t>
  </si>
  <si>
    <t>Договор № Д009921 от 09.08.2021 г.</t>
  </si>
  <si>
    <t>PRD.002.100023412_COM001000</t>
  </si>
  <si>
    <t>AGR.01.000832</t>
  </si>
  <si>
    <t>1940А-2104-001//НФ02/21- 36 от 01.06.2021</t>
  </si>
  <si>
    <t>PRD.002.100023412_COM014001</t>
  </si>
  <si>
    <t>AGR.30.000282</t>
  </si>
  <si>
    <t>Соглашение 1990А-2106-001 от 07.07.2021</t>
  </si>
  <si>
    <t>PRD.002.100023417_COM011001</t>
  </si>
  <si>
    <t>AGR.15.004193</t>
  </si>
  <si>
    <t>СЗ02/20-490 / 14Д-20 от 01.01.2021</t>
  </si>
  <si>
    <t>PRD.002.100023418_COM009001</t>
  </si>
  <si>
    <t>AGR.13.002018</t>
  </si>
  <si>
    <t>PRD.002.100023418_COM011001</t>
  </si>
  <si>
    <t>AGR.15.004130</t>
  </si>
  <si>
    <t>Счет № 1080 от 02.04.2021</t>
  </si>
  <si>
    <t>AGR.15.005456</t>
  </si>
  <si>
    <t>Счет № 3766 от 29.09.2021</t>
  </si>
  <si>
    <t>PRD.002.100023420_COM011001</t>
  </si>
  <si>
    <t>AGR.15.004111</t>
  </si>
  <si>
    <t>СЗ02/21-200 от 13.04.2021</t>
  </si>
  <si>
    <t>AGR.15.004732</t>
  </si>
  <si>
    <t>№ СЗ02/21-417 от 29.07.2021</t>
  </si>
  <si>
    <t>AGR.15.006063</t>
  </si>
  <si>
    <t>Счет на оплату № УТ-1868 от 19 мая 2022</t>
  </si>
  <si>
    <t>PRD.002.100023421_COM011001</t>
  </si>
  <si>
    <t>AGR.15.004131</t>
  </si>
  <si>
    <t>СЗ02/21-148</t>
  </si>
  <si>
    <t>AGR.15.005538</t>
  </si>
  <si>
    <t>СЗ02/21-712 от 21.12.2021</t>
  </si>
  <si>
    <t>AGR.15.007045</t>
  </si>
  <si>
    <t>СЗ02/23-5 от 17.01.2023</t>
  </si>
  <si>
    <t>PRD.002.100023427_COM001000</t>
  </si>
  <si>
    <t>AGR.01.001597</t>
  </si>
  <si>
    <t>НФ02/23-2//183/РфД-22 от 12.01.2023</t>
  </si>
  <si>
    <t>AGR.01.001998</t>
  </si>
  <si>
    <t>НФ02/23-144//466-РфД-23 от 24.11.2023</t>
  </si>
  <si>
    <t>PRD.002.100023427_COM011001</t>
  </si>
  <si>
    <t>AGR.15.004156</t>
  </si>
  <si>
    <t>Дог №13/РфД-21/СЗ02/21-143 от 19.03.2021 - приобретение tNav</t>
  </si>
  <si>
    <t>AGR.15.005879</t>
  </si>
  <si>
    <t>СЗ02/22-178/РФД-22 от 01.04.2022</t>
  </si>
  <si>
    <t>PRD.002.100023430_COM006001</t>
  </si>
  <si>
    <t>AGR.08.001849</t>
  </si>
  <si>
    <t>Счет №3003 от 30.03.2021</t>
  </si>
  <si>
    <t>PRD.002.100023431_COM006001</t>
  </si>
  <si>
    <t>AGR.08.001894</t>
  </si>
  <si>
    <t>№СИН.02.21-99 от 22.04.2021г.</t>
  </si>
  <si>
    <t>PRD.002.100023432_COM002019</t>
  </si>
  <si>
    <t>AGR.03.000761</t>
  </si>
  <si>
    <t>Договор поставки №Д008922 от 12.09.2022 г.</t>
  </si>
  <si>
    <t>PRD.002.100023432_COM006001</t>
  </si>
  <si>
    <t>AGR.08.001850</t>
  </si>
  <si>
    <t>СИН.04.21-21 от 16.04.2021г.</t>
  </si>
  <si>
    <t>AGR.08.002053</t>
  </si>
  <si>
    <t>СИН.04.21-35 от 01.07.2021г.</t>
  </si>
  <si>
    <t>AGR.08.002970</t>
  </si>
  <si>
    <t>Претензия № 1035 от 26.06.2023</t>
  </si>
  <si>
    <t>PRD.002.100023434_COM006001</t>
  </si>
  <si>
    <t>AGR.08.001853</t>
  </si>
  <si>
    <t>Постановление от 14.04.2021 г. Исп. лист № Фс № 032103619</t>
  </si>
  <si>
    <t>PRD.002.100023438_COM005001</t>
  </si>
  <si>
    <t>AGR.07.001312</t>
  </si>
  <si>
    <t>Договор № КН16/21-95 от 16.03.2021 г.</t>
  </si>
  <si>
    <t>PRD.002.100023443_COM011001</t>
  </si>
  <si>
    <t>AGR.15.004323</t>
  </si>
  <si>
    <t>СЗ02/21-236 от 29.04.2021</t>
  </si>
  <si>
    <t>PRD.002.100023444_COM011001</t>
  </si>
  <si>
    <t>AGR.15.004244</t>
  </si>
  <si>
    <t>СЗ02/21-233 от 30.04.2021</t>
  </si>
  <si>
    <t>AGR.15.005973</t>
  </si>
  <si>
    <t>СЗ02/22-234 от 22.04.2022</t>
  </si>
  <si>
    <t>PRD.002.100023449_COM006001</t>
  </si>
  <si>
    <t>AGR.08.001871</t>
  </si>
  <si>
    <t>Счет на оплату №20 от 22.04.2021г</t>
  </si>
  <si>
    <t>AGR.08.002637</t>
  </si>
  <si>
    <t>СИН.02.22-312 от 10.10.2022</t>
  </si>
  <si>
    <t>PRD.002.100023450_COM007001</t>
  </si>
  <si>
    <t>AGR.09.001437</t>
  </si>
  <si>
    <t>УНС04/22-1 от 29.04.2022</t>
  </si>
  <si>
    <t>PRD.002.100023451_COM011001</t>
  </si>
  <si>
    <t>AGR.15.004186</t>
  </si>
  <si>
    <t>счет №5 от 21.04.2021</t>
  </si>
  <si>
    <t>PRD.002.100023453_COM011001</t>
  </si>
  <si>
    <t>AGR.15.004182</t>
  </si>
  <si>
    <t>AGR.15.004183</t>
  </si>
  <si>
    <t>AGR.15.004184</t>
  </si>
  <si>
    <t>AGR.15.004188</t>
  </si>
  <si>
    <t>PRD.002.100023454_COM002019</t>
  </si>
  <si>
    <t>AGR.03.000388</t>
  </si>
  <si>
    <t>Договор поставки № Д004021 от 21.04.2021 г.</t>
  </si>
  <si>
    <t>PRD.002.100023455_COM002019</t>
  </si>
  <si>
    <t>AGR.03.000451</t>
  </si>
  <si>
    <t>Договор № Д004421 от 23.04.2021 г.</t>
  </si>
  <si>
    <t>PRD.002.100023458_COM006001</t>
  </si>
  <si>
    <t>AGR.08.001869</t>
  </si>
  <si>
    <t>Договор № СИН.02.21-83 от 12.04.2021</t>
  </si>
  <si>
    <t>AGR.08.002419</t>
  </si>
  <si>
    <t>Договор №СИН.02.22-130 от 04.05.2022</t>
  </si>
  <si>
    <t>AGR.08.002574</t>
  </si>
  <si>
    <t>Договор №СИН.02.22-232 от 17.08.2022</t>
  </si>
  <si>
    <t>AGR.08.003088</t>
  </si>
  <si>
    <t>СИН.02.23-291 от 20.10.2023</t>
  </si>
  <si>
    <t>PRD.002.100023459_COM002019</t>
  </si>
  <si>
    <t>AGR.03.000395</t>
  </si>
  <si>
    <t>Договор на плановое техническое обслуживания транспортных ср</t>
  </si>
  <si>
    <t>AGR.03.000589</t>
  </si>
  <si>
    <t>Договор № Д002722 от 01.01.2022 на ремонт транспортных средс</t>
  </si>
  <si>
    <t>PRD.002.100023460_COM002019</t>
  </si>
  <si>
    <t>AGR.03.000389</t>
  </si>
  <si>
    <t>Договор поставки № Д004121 от 21.04.2021 г.</t>
  </si>
  <si>
    <t>AGR.03.000678</t>
  </si>
  <si>
    <t>Спецификация № Д004121/ от 18.07.2022 г.</t>
  </si>
  <si>
    <t>PRD.002.100023462_COM002019</t>
  </si>
  <si>
    <t>AGR.03.000422</t>
  </si>
  <si>
    <t>Договор подряда № 756/Д004921 от 16.03.2021 г.</t>
  </si>
  <si>
    <t>PRD.002.100023463_COM011001</t>
  </si>
  <si>
    <t>AGR.15.004194</t>
  </si>
  <si>
    <t>СЗ02/21-232 от 28.04.2021</t>
  </si>
  <si>
    <t>AGR.15.005269</t>
  </si>
  <si>
    <t>СЗ02/21-646 от 29.11.2021</t>
  </si>
  <si>
    <t>AGR.15.005891</t>
  </si>
  <si>
    <t>СЗ02/22-192 от 12.04.2022</t>
  </si>
  <si>
    <t>AGR.15.006440</t>
  </si>
  <si>
    <t>СЗ02/22-505 от 31.08.2022</t>
  </si>
  <si>
    <t>PRD.002.100023468_COM011001</t>
  </si>
  <si>
    <t>AGR.15.004306</t>
  </si>
  <si>
    <t>СЗ02/21-251 от 30.04.2021</t>
  </si>
  <si>
    <t>PRD.002.100023469_COM006001</t>
  </si>
  <si>
    <t>AGR.08.001881</t>
  </si>
  <si>
    <t>СИН.02.21-105 от 29.04.2021</t>
  </si>
  <si>
    <t>AGR.08.001882</t>
  </si>
  <si>
    <t>Договор №СИН.02.21-105 от 29.04.2021</t>
  </si>
  <si>
    <t>PRD.002.100023471_COM011001</t>
  </si>
  <si>
    <t>AGR.15.004245</t>
  </si>
  <si>
    <t>СЗ02/21-255 от 12.05.2021</t>
  </si>
  <si>
    <t>PRD.002.100023473_COM011001</t>
  </si>
  <si>
    <t>AGR.15.004231</t>
  </si>
  <si>
    <t>СЗ02/21-256 от 07.05.2021</t>
  </si>
  <si>
    <t>AGR.15.005571</t>
  </si>
  <si>
    <t>СЗ02/22-48 от 01.02.2022</t>
  </si>
  <si>
    <t>PRD.002.100023474_COM009001</t>
  </si>
  <si>
    <t>AGR.13.001278</t>
  </si>
  <si>
    <t>Договор №СИБ54/21-в от 29.04.2021</t>
  </si>
  <si>
    <t>AGR.13.001632</t>
  </si>
  <si>
    <t>Договор №СИБ44/22-в от 12.04.2022</t>
  </si>
  <si>
    <t>AGR.13.001937</t>
  </si>
  <si>
    <t>Договор №СИБ39/23-в от 06.04.2023</t>
  </si>
  <si>
    <t>PRD.002.100023475_COM011001</t>
  </si>
  <si>
    <t>AGR.15.004364</t>
  </si>
  <si>
    <t>Договор поставки №СХ02/21-287 от 24.05.2021г.</t>
  </si>
  <si>
    <t>PRD.002.100023476_COM011001</t>
  </si>
  <si>
    <t>AGR.15.004390</t>
  </si>
  <si>
    <t>СЗ02/21-266 от 12.05.2021г.</t>
  </si>
  <si>
    <t>AGR.15.005518</t>
  </si>
  <si>
    <t>СЗ02/22-25 от 21.01.2022</t>
  </si>
  <si>
    <t>AGR.15.005547</t>
  </si>
  <si>
    <t>AGR.15.005559</t>
  </si>
  <si>
    <t>СЗ02/22-25 от 10.01.2022</t>
  </si>
  <si>
    <t>AGR.15.007065</t>
  </si>
  <si>
    <t>СЗ02/23-74 от 15.02.2023</t>
  </si>
  <si>
    <t>AGR.15.007901</t>
  </si>
  <si>
    <t>СЗ02/23-587 от 30.10.2023</t>
  </si>
  <si>
    <t>PRD.002.100023477_COM004001</t>
  </si>
  <si>
    <t>AGR.06.000719</t>
  </si>
  <si>
    <t>Договор №ННГ108/20-в от 11.01.2021г.</t>
  </si>
  <si>
    <t>AGR.06.000842</t>
  </si>
  <si>
    <t>Договор №ННГ110/21-в от 14.12.2021г.</t>
  </si>
  <si>
    <t>PRD.002.100023478_COM004001</t>
  </si>
  <si>
    <t>AGR.06.000720</t>
  </si>
  <si>
    <t>PRD.002.100023485_COM007001</t>
  </si>
  <si>
    <t>AGR.09.001109</t>
  </si>
  <si>
    <t>УНС02/21-59 от 13.05.2021</t>
  </si>
  <si>
    <t>PRD.002.100023486_COM006001</t>
  </si>
  <si>
    <t>AGR.08.001924</t>
  </si>
  <si>
    <t>СИН.02.21-121 от 19.05.2021г (возмещение убытков)</t>
  </si>
  <si>
    <t>AGR.08.002050</t>
  </si>
  <si>
    <t>СИН.02.21-170 от 01.07.2021г.</t>
  </si>
  <si>
    <t>PRD.002.100023487_COM011001</t>
  </si>
  <si>
    <t>AGR.15.004239</t>
  </si>
  <si>
    <t>СЗ02/21-162//1/21-К от 01.04.2021 г.</t>
  </si>
  <si>
    <t>AGR.15.004243</t>
  </si>
  <si>
    <t>СЗ02/21-163//2/21-К от 01.04.2021 г.</t>
  </si>
  <si>
    <t>AGR.15.006867</t>
  </si>
  <si>
    <t>СЗ02/22-740//20/22-К от 01.12.2022</t>
  </si>
  <si>
    <t>AGR.15.006935</t>
  </si>
  <si>
    <t>СЗ02/22-766//21/22-К от 26.12.2022</t>
  </si>
  <si>
    <t>AGR.15.006961</t>
  </si>
  <si>
    <t>PRD.002.100023487_COM015001</t>
  </si>
  <si>
    <t>AGR.39.000023</t>
  </si>
  <si>
    <t>2/17-К от 13.03.17</t>
  </si>
  <si>
    <t>PRD.002.100023488_COM011001</t>
  </si>
  <si>
    <t>AGR.15.007387</t>
  </si>
  <si>
    <t>СЗ02/23-282 от 30.05.2023</t>
  </si>
  <si>
    <t>PRD.002.100023490_COM007001</t>
  </si>
  <si>
    <t>AGR.09.001129</t>
  </si>
  <si>
    <t>УНС02/21-56 от 26.05.2021</t>
  </si>
  <si>
    <t>PRD.002.100023491_COM007001</t>
  </si>
  <si>
    <t>AGR.09.001104</t>
  </si>
  <si>
    <t>УНС02/21-60 от 14.05.2021</t>
  </si>
  <si>
    <t>PRD.002.100023492_COM002019</t>
  </si>
  <si>
    <t>AGR.03.000403</t>
  </si>
  <si>
    <t>договор поставки №Д005021 от 04.05.2021 г.</t>
  </si>
  <si>
    <t>PRD.002.100023493_COM007001</t>
  </si>
  <si>
    <t>AGR.09.001130</t>
  </si>
  <si>
    <t>УНС02/21-61 от 13.05.2021</t>
  </si>
  <si>
    <t>PRD.002.100023494_COM009001</t>
  </si>
  <si>
    <t>AGR.13.001284</t>
  </si>
  <si>
    <t>Договор подряда №СИБ64/21-в от 04.05.2021</t>
  </si>
  <si>
    <t>PRD.002.100023496_COM011001</t>
  </si>
  <si>
    <t>AGR.15.004368</t>
  </si>
  <si>
    <t>СЗ02/21-273 от 17.05.2021</t>
  </si>
  <si>
    <t>PRD.002.100023497_COM011001</t>
  </si>
  <si>
    <t>AGR.15.004333</t>
  </si>
  <si>
    <t>Договор СЗ02/21-273 от 17.05.2021</t>
  </si>
  <si>
    <t>PRD.002.100023499_COM004001</t>
  </si>
  <si>
    <t>AGR.06.000723</t>
  </si>
  <si>
    <t>Договор № ННГ22/21-в от 23.04.2021 г</t>
  </si>
  <si>
    <t>PRD.002.100023501_COM007001</t>
  </si>
  <si>
    <t>AGR.09.001107</t>
  </si>
  <si>
    <t>20/2015 от 20.07.2015</t>
  </si>
  <si>
    <t>AGR.09.001110</t>
  </si>
  <si>
    <t>533/2018 от 01.10.2018</t>
  </si>
  <si>
    <t>AGR.09.001111</t>
  </si>
  <si>
    <t>534/2018 от 02.10.2018</t>
  </si>
  <si>
    <t>AGR.09.001112</t>
  </si>
  <si>
    <t>Доп.согл. к договору № 1384/2009 от 30.09.09</t>
  </si>
  <si>
    <t>AGR.09.001113</t>
  </si>
  <si>
    <t>573-1/2013 от 22.11.2013</t>
  </si>
  <si>
    <t>AGR.09.001114</t>
  </si>
  <si>
    <t>244/2019 от 14.06.2019</t>
  </si>
  <si>
    <t>AGR.09.001115</t>
  </si>
  <si>
    <t>359/2019 от 02.09.2019</t>
  </si>
  <si>
    <t>AGR.09.001116</t>
  </si>
  <si>
    <t>535/2019 от 24.12.2019</t>
  </si>
  <si>
    <t>AGR.09.001117</t>
  </si>
  <si>
    <t>634/2018 от 20.11.2018</t>
  </si>
  <si>
    <t>AGR.09.001118</t>
  </si>
  <si>
    <t>407/2020 от 08.12.2020</t>
  </si>
  <si>
    <t>AGR.09.001119</t>
  </si>
  <si>
    <t>УНС02/20-156 от 05.11.2020</t>
  </si>
  <si>
    <t>AGR.09.001316</t>
  </si>
  <si>
    <t>4/2021 от 02.11.2021</t>
  </si>
  <si>
    <t>AGR.09.001378</t>
  </si>
  <si>
    <t>503-1/2021 от 17.12.2021</t>
  </si>
  <si>
    <t>AGR.09.001379</t>
  </si>
  <si>
    <t>28/3-2022 от 28.01.2022</t>
  </si>
  <si>
    <t>AGR.09.001386</t>
  </si>
  <si>
    <t>158/2022 от 16.05.2022</t>
  </si>
  <si>
    <t>AGR.09.001422</t>
  </si>
  <si>
    <t>215-1/2022 от 10.06.2022</t>
  </si>
  <si>
    <t>AGR.09.001423</t>
  </si>
  <si>
    <t>216-1/2022 от 14.06.2022</t>
  </si>
  <si>
    <t>AGR.09.001467</t>
  </si>
  <si>
    <t>493/2022 от 23.08.2022</t>
  </si>
  <si>
    <t>AGR.09.001509</t>
  </si>
  <si>
    <t>9/2022 от 16.09.2022</t>
  </si>
  <si>
    <t>AGR.09.001587</t>
  </si>
  <si>
    <t>669/2022 от 19.12.2022</t>
  </si>
  <si>
    <t>AGR.09.001588</t>
  </si>
  <si>
    <t>670/2022 от 24.12.2022</t>
  </si>
  <si>
    <t>AGR.09.001769</t>
  </si>
  <si>
    <t>2/2023 от 15.08.2023</t>
  </si>
  <si>
    <t>AGR.09.001786</t>
  </si>
  <si>
    <t>3/2023 от 10.08.2023</t>
  </si>
  <si>
    <t>AGR.09.001810</t>
  </si>
  <si>
    <t>280/1-2023 от 10.08.2023</t>
  </si>
  <si>
    <t>AGR.09.001811</t>
  </si>
  <si>
    <t>282/1-2023 от 10.08.2023</t>
  </si>
  <si>
    <t>PRD.002.100023503_COM011001</t>
  </si>
  <si>
    <t>AGR.15.004326</t>
  </si>
  <si>
    <t>Счет № ФЛОР0002088 от 14.05.2021</t>
  </si>
  <si>
    <t>PRD.002.100023504_COM011001</t>
  </si>
  <si>
    <t>AGR.15.004332</t>
  </si>
  <si>
    <t>Договор на выполнение услуг №СЗ02/21-285 от 17.05.2021г.</t>
  </si>
  <si>
    <t>PRD.002.100023506_COM002019</t>
  </si>
  <si>
    <t>AGR.03.000396</t>
  </si>
  <si>
    <t>Договор поставки №Д005721 от 12.05.2021 г.</t>
  </si>
  <si>
    <t>PRD.002.100023509_COM009001</t>
  </si>
  <si>
    <t>AGR.13.001289</t>
  </si>
  <si>
    <t>Договор №СИБ29/21-в от 11.03.2021г.</t>
  </si>
  <si>
    <t>AGR.13.001335</t>
  </si>
  <si>
    <t>(не использовать) Договор №СИБ29/21-в от 11.03.2021г.</t>
  </si>
  <si>
    <t>AGR.13.001336</t>
  </si>
  <si>
    <t>Договор №СИБ29/21-в от 11.03.2021г._</t>
  </si>
  <si>
    <t>PRD.002.100023510_COM011001</t>
  </si>
  <si>
    <t>AGR.15.004355</t>
  </si>
  <si>
    <t>СЗ02/21-278 от 19.05.2021</t>
  </si>
  <si>
    <t>PRD.002.100023512_COM006001</t>
  </si>
  <si>
    <t>AGR.08.001934</t>
  </si>
  <si>
    <t>Договор СИН.02.21-118 от 19.05.2021</t>
  </si>
  <si>
    <t>PRD.002.100023514_COM011001</t>
  </si>
  <si>
    <t>AGR.15.004354</t>
  </si>
  <si>
    <t>СЗ02/21-288 отр 20.05.2021</t>
  </si>
  <si>
    <t>AGR.15.006886</t>
  </si>
  <si>
    <t>СЗ02/22-748 от 15.12.2022</t>
  </si>
  <si>
    <t>PRD.002.100023515_COM011001</t>
  </si>
  <si>
    <t>AGR.15.004360</t>
  </si>
  <si>
    <t>AGR.15.005596</t>
  </si>
  <si>
    <t>СЗ02/21-580 от 19.10.2021г.</t>
  </si>
  <si>
    <t>AGR.15.006921</t>
  </si>
  <si>
    <t>СЗ02/22-745//09/2023 от 05.12.2022</t>
  </si>
  <si>
    <t>AGR.15.008005</t>
  </si>
  <si>
    <t>СЗ02/23-624//321/2023 от 20.11.2023</t>
  </si>
  <si>
    <t>PRD.002.100023516_COM001000</t>
  </si>
  <si>
    <t>AGR.01.000819</t>
  </si>
  <si>
    <t>ПМЭФ-2021/Д/ТР/154/8480000151 от 17.05.2021</t>
  </si>
  <si>
    <t>AGR.01.001747</t>
  </si>
  <si>
    <t>PRD.002.100023519_COM011001</t>
  </si>
  <si>
    <t>AGR.15.004367</t>
  </si>
  <si>
    <t>Счет № 214-11 от 20.04.2021</t>
  </si>
  <si>
    <t>AGR.15.004576</t>
  </si>
  <si>
    <t>Счет № 80 от 02.06.2021</t>
  </si>
  <si>
    <t>PRD.002.100023520_COM011001</t>
  </si>
  <si>
    <t>AGR.15.004329</t>
  </si>
  <si>
    <t>Счет №23 от 19.05.2021</t>
  </si>
  <si>
    <t>AGR.15.006069</t>
  </si>
  <si>
    <t>Счет №12 от 23.05.2022</t>
  </si>
  <si>
    <t>PRD.002.100023521_COM009001</t>
  </si>
  <si>
    <t>AGR.13.001292</t>
  </si>
  <si>
    <t>AGR.13.001315</t>
  </si>
  <si>
    <t>Договор поставки №СИБ77/21-в от 02.06.2021г.</t>
  </si>
  <si>
    <t>AGR.13.001909</t>
  </si>
  <si>
    <t>Договор №СИБ27/23-в от 07.03.2023</t>
  </si>
  <si>
    <t>PRD.002.100023524_COM011001</t>
  </si>
  <si>
    <t>AGR.15.004407</t>
  </si>
  <si>
    <t>СЗ02/21-298 от 31.05.2021 г.</t>
  </si>
  <si>
    <t>PRD.002.100023526_COM001000</t>
  </si>
  <si>
    <t>AGR.01.000989</t>
  </si>
  <si>
    <t>353 от 15.10.2021</t>
  </si>
  <si>
    <t>PRD.002.100023526_COM011001</t>
  </si>
  <si>
    <t>AGR.15.004263</t>
  </si>
  <si>
    <t>СЗ02/21-260 от 12.05.2021 г.</t>
  </si>
  <si>
    <t>AGR.15.007179</t>
  </si>
  <si>
    <t>СЗ02/23-99//650 от 01.03.2023</t>
  </si>
  <si>
    <t>AGR.15.007180</t>
  </si>
  <si>
    <t>СЗ02/23-100//651 от 01.03.2023</t>
  </si>
  <si>
    <t>PRD.002.100023530_COM011001</t>
  </si>
  <si>
    <t>AGR.15.005287</t>
  </si>
  <si>
    <t>СЗ02/21-363 от 01.05.2021г.</t>
  </si>
  <si>
    <t>PRD.002.100023531_COM011001</t>
  </si>
  <si>
    <t>AGR.15.004755</t>
  </si>
  <si>
    <t>СЗ02/21-364 от 29.06.2021 г.</t>
  </si>
  <si>
    <t>AGR.15.005855</t>
  </si>
  <si>
    <t>СЗ02/22-115 от 02.03.2022</t>
  </si>
  <si>
    <t>PRD.002.100023533_COM006001</t>
  </si>
  <si>
    <t>AGR.08.001945</t>
  </si>
  <si>
    <t>СИН.02.21-123 от 14.05.2021</t>
  </si>
  <si>
    <t>PRD.002.100023534_COM006001</t>
  </si>
  <si>
    <t>AGR.08.001917</t>
  </si>
  <si>
    <t>Экспертиза по делу № 3а-378/2021</t>
  </si>
  <si>
    <t>PRD.002.100023537_COM011001</t>
  </si>
  <si>
    <t>AGR.15.004410</t>
  </si>
  <si>
    <t>СЗ02/21-224 от 23.04.2021</t>
  </si>
  <si>
    <t>PRD.002.100023538_COM001000</t>
  </si>
  <si>
    <t>AGR.01.000829</t>
  </si>
  <si>
    <t>НФ02/21-35 от 27.05.2021</t>
  </si>
  <si>
    <t>AGR.01.001200</t>
  </si>
  <si>
    <t>НФ02/22-40 от 06.04.2022</t>
  </si>
  <si>
    <t>AGR.01.001620</t>
  </si>
  <si>
    <t>НФ02/23-13 от 26.01.2023</t>
  </si>
  <si>
    <t>PRD.002.100023540_COM011001</t>
  </si>
  <si>
    <t>AGR.15.004361</t>
  </si>
  <si>
    <t>Счет № 16 от 24 мая 2021 г</t>
  </si>
  <si>
    <t>AGR.15.006134</t>
  </si>
  <si>
    <t>Счет № 7 от 10.06.22</t>
  </si>
  <si>
    <t>AGR.15.007251</t>
  </si>
  <si>
    <t>Счет №11 от 07.04.2023</t>
  </si>
  <si>
    <t>PRD.002.100023542_COM006001</t>
  </si>
  <si>
    <t>AGR.08.002011</t>
  </si>
  <si>
    <t>СИН.02.21-131 от 01.06.2021</t>
  </si>
  <si>
    <t>PRD.002.100023550_COM002019</t>
  </si>
  <si>
    <t>AGR.03.000413</t>
  </si>
  <si>
    <t>договор на проведение специальной оценки условий труда №3305</t>
  </si>
  <si>
    <t>AGR.03.000462</t>
  </si>
  <si>
    <t>Договор на проведение специальной оценки условий труда № 330</t>
  </si>
  <si>
    <t>AGR.03.000584</t>
  </si>
  <si>
    <t>Договор на выполнение работ по оценке и управлению профессио</t>
  </si>
  <si>
    <t>AGR.03.000601</t>
  </si>
  <si>
    <t>Договор от 04.05.2022 № 3305/3 (Д003622)</t>
  </si>
  <si>
    <t>AGR.03.000862</t>
  </si>
  <si>
    <t>Договор от 20.04.2023 № Д005623 на проведение специальной оц</t>
  </si>
  <si>
    <t>PRD.002.100023552_COM007001</t>
  </si>
  <si>
    <t>AGR.09.001167</t>
  </si>
  <si>
    <t>УНС02/21-68 от 11.06.2021</t>
  </si>
  <si>
    <t>PRD.002.100023553_COM005001</t>
  </si>
  <si>
    <t>AGR.07.001339</t>
  </si>
  <si>
    <t>Д24-05-21/01//КН06/21-127 от 03.06.2021</t>
  </si>
  <si>
    <t>AGR.12.000234</t>
  </si>
  <si>
    <t>Договор № Д07-12-23/01 от 07.12.2023</t>
  </si>
  <si>
    <t>PRD.002.100023553_COM014001</t>
  </si>
  <si>
    <t>AGR.30.000010</t>
  </si>
  <si>
    <t>Дог.№Д08-12-20/01 от 08.12.2020</t>
  </si>
  <si>
    <t>AGR.30.001257</t>
  </si>
  <si>
    <t>Договор № Д20-07-23/01//НО/23-116 от 20.07.2023 года</t>
  </si>
  <si>
    <t>AGR.30.001263</t>
  </si>
  <si>
    <t>Договор № Д13-07-23/02//НО-23-110 от 13.07.2023 года</t>
  </si>
  <si>
    <t>PRD.002.100023553_COM014004</t>
  </si>
  <si>
    <t>AGR.35.000038</t>
  </si>
  <si>
    <t>Договор № Д20-07-23/02//СНИ/23-2 от 20.07.2023 года</t>
  </si>
  <si>
    <t>PRD.002.100023554_COM001000</t>
  </si>
  <si>
    <t>AGR.01.000833</t>
  </si>
  <si>
    <t>МГГК-31-05-2021 от 31.05.2021</t>
  </si>
  <si>
    <t>AGR.01.000913</t>
  </si>
  <si>
    <t>МГГК-19-08-2021 от 19.08.2021</t>
  </si>
  <si>
    <t>PRD.002.100023555_COM001000</t>
  </si>
  <si>
    <t>AGR.01.000876</t>
  </si>
  <si>
    <t>NF01/21-7 от 18.05.2021</t>
  </si>
  <si>
    <t>AGR.01.001187</t>
  </si>
  <si>
    <t>NF01/22-5 от 31.03.2022</t>
  </si>
  <si>
    <t>AGR.01.001410</t>
  </si>
  <si>
    <t>AGR.01.002170</t>
  </si>
  <si>
    <t>PRD.002.100023555_COM006001</t>
  </si>
  <si>
    <t>AGR.08.002878</t>
  </si>
  <si>
    <t>Контракт NF01/22-5 от 31.03.2022</t>
  </si>
  <si>
    <t>PRD.002.100023555_COM007001</t>
  </si>
  <si>
    <t>AGR.09.001685</t>
  </si>
  <si>
    <t>AGR.09.001686</t>
  </si>
  <si>
    <t>NF01/22-5 от 31.03.2022 г кДС 31</t>
  </si>
  <si>
    <t>PRD.002.100023556_COM010001</t>
  </si>
  <si>
    <t>AGR.14.000361</t>
  </si>
  <si>
    <t>Договор № Д24-05-21/03 от 15.06.2021г.</t>
  </si>
  <si>
    <t>AGR.14.000362</t>
  </si>
  <si>
    <t>PRD.002.100023557_COM006001</t>
  </si>
  <si>
    <t>AGR.08.001951</t>
  </si>
  <si>
    <t>Договор № СИН.02.21-137 от 07.06.2021</t>
  </si>
  <si>
    <t>PRD.002.100023559_COM006001</t>
  </si>
  <si>
    <t>AGR.08.001971</t>
  </si>
  <si>
    <t>СИН 02.21-81 от 01.05.2021</t>
  </si>
  <si>
    <t>AGR.08.001972</t>
  </si>
  <si>
    <t>AGR.08.003004</t>
  </si>
  <si>
    <t>СИН.02.23-179 от 01.07.2023</t>
  </si>
  <si>
    <t>PRD.002.100023560_COM006001</t>
  </si>
  <si>
    <t>AGR.08.001973</t>
  </si>
  <si>
    <t>AGR.08.001974</t>
  </si>
  <si>
    <t>AGR.08.003005</t>
  </si>
  <si>
    <t>PRD.002.100023561_COM006001</t>
  </si>
  <si>
    <t>AGR.08.001969</t>
  </si>
  <si>
    <t>AGR.08.001970</t>
  </si>
  <si>
    <t>PRD.002.100023562_COM006001</t>
  </si>
  <si>
    <t>AGR.08.001967</t>
  </si>
  <si>
    <t>AGR.08.001968</t>
  </si>
  <si>
    <t>AGR.08.003006</t>
  </si>
  <si>
    <t>PRD.002.100023563_COM001000</t>
  </si>
  <si>
    <t>AGR.01.000835</t>
  </si>
  <si>
    <t>НФ01/21-9 от 01.06.2021</t>
  </si>
  <si>
    <t>AGR.01.000841</t>
  </si>
  <si>
    <t>НФ01/21-11 от 09.06.2021</t>
  </si>
  <si>
    <t>AGR.01.000860</t>
  </si>
  <si>
    <t>НФ01/21-14 от 09.07.2021</t>
  </si>
  <si>
    <t>AGR.01.000875</t>
  </si>
  <si>
    <t>НФ01/21-16 от 19.07.2021</t>
  </si>
  <si>
    <t>AGR.01.000883</t>
  </si>
  <si>
    <t>НФ01/21-17 от 26.07.2021</t>
  </si>
  <si>
    <t>AGR.01.000890</t>
  </si>
  <si>
    <t>НФ01/21-18 от 02.08.2021</t>
  </si>
  <si>
    <t>AGR.01.000941</t>
  </si>
  <si>
    <t>НФ01/21-23 от 09.09.2021</t>
  </si>
  <si>
    <t>AGR.01.000943</t>
  </si>
  <si>
    <t>НФ01/21-24 от 10.09.2021</t>
  </si>
  <si>
    <t>AGR.01.000981</t>
  </si>
  <si>
    <t>НФ01/21-25 от 12.10.2021</t>
  </si>
  <si>
    <t>AGR.01.001026</t>
  </si>
  <si>
    <t>НФ01/21-29 от 12.11.2021</t>
  </si>
  <si>
    <t>AGR.01.001072</t>
  </si>
  <si>
    <t>НФ01/21-35 от 10.12.2021</t>
  </si>
  <si>
    <t>AGR.01.001105</t>
  </si>
  <si>
    <t>НФ01/21-50 от 23.12.2021</t>
  </si>
  <si>
    <t>AGR.01.001146</t>
  </si>
  <si>
    <t>НФ01/22-1 от 04.02.2022</t>
  </si>
  <si>
    <t>AGR.01.001171</t>
  </si>
  <si>
    <t>НФ01/22-2 от 15.03.2022</t>
  </si>
  <si>
    <t>PRD.002.100023563_COM009001</t>
  </si>
  <si>
    <t>AGR.13.001345</t>
  </si>
  <si>
    <t>Договор поставки нефти НФ01/21-11</t>
  </si>
  <si>
    <t>PRD.002.100023564_COM006001</t>
  </si>
  <si>
    <t>AGR.08.001943</t>
  </si>
  <si>
    <t>№СИН.02.21-146 от 09.06.2021</t>
  </si>
  <si>
    <t>AGR.08.002038</t>
  </si>
  <si>
    <t>СИН.02.21-198 от 13.08.2021г.</t>
  </si>
  <si>
    <t>AGR.08.002426</t>
  </si>
  <si>
    <t>СИН.02.22-137 от 26.04.2022г.</t>
  </si>
  <si>
    <t>PRD.002.100023566_COM001000</t>
  </si>
  <si>
    <t>AGR.01.001292</t>
  </si>
  <si>
    <t>PRD.002.100023566_COM011001</t>
  </si>
  <si>
    <t>AGR.15.005409</t>
  </si>
  <si>
    <t>СЗ02/21-331 от 10.06.2021</t>
  </si>
  <si>
    <t>PRD.002.100023570_COM005001</t>
  </si>
  <si>
    <t>AGR.07.002165</t>
  </si>
  <si>
    <t>Договор № КН02/24-24 от 01.01.2024</t>
  </si>
  <si>
    <t>PRD.002.100023570_COM007001</t>
  </si>
  <si>
    <t>AGR.09.001761</t>
  </si>
  <si>
    <t>УНС02/23-100 от 08.08.2023</t>
  </si>
  <si>
    <t>PRD.002.100023570_COM011001</t>
  </si>
  <si>
    <t>AGR.15.007844</t>
  </si>
  <si>
    <t>СЗ02/23-541 от 12.10.2023</t>
  </si>
  <si>
    <t>AGR.15.008098</t>
  </si>
  <si>
    <t>СЗ02/23-718 от 22.12.2023</t>
  </si>
  <si>
    <t>PRD.002.100023572_COM005001</t>
  </si>
  <si>
    <t>AGR.07.001338</t>
  </si>
  <si>
    <t>КН01/21-110 от 23.04.2021 г.</t>
  </si>
  <si>
    <t>PRD.002.100023578_COM014002</t>
  </si>
  <si>
    <t>AGR.32.000001</t>
  </si>
  <si>
    <t>договор 50 от 20.01.2011</t>
  </si>
  <si>
    <t>AGR.32.000166</t>
  </si>
  <si>
    <t>договор 50 от 20.01.2011 (не использовать)</t>
  </si>
  <si>
    <t>PRD.002.100023578_COM014008</t>
  </si>
  <si>
    <t>AGR.37.000047</t>
  </si>
  <si>
    <t>Договор о передаче в аренду скважин №50 от 20.01.2011г.</t>
  </si>
  <si>
    <t>PRD.002.100023579_COM011001</t>
  </si>
  <si>
    <t>AGR.15.004384</t>
  </si>
  <si>
    <t>счет № 117462 от 26.05.2021</t>
  </si>
  <si>
    <t>AGR.15.005002</t>
  </si>
  <si>
    <t>Счет № 233788 от 15.09.2021</t>
  </si>
  <si>
    <t>PRD.002.100023582_COM011001</t>
  </si>
  <si>
    <t>AGR.15.004653</t>
  </si>
  <si>
    <t>СЗ02/21-360 от 01.07.2021 г. (Договор расторгнут)</t>
  </si>
  <si>
    <t>AGR.15.004853</t>
  </si>
  <si>
    <t>СЗ02/21-442 от 01.08.2021 г.</t>
  </si>
  <si>
    <t>AGR.15.004855</t>
  </si>
  <si>
    <t>СЗ02/21-443 от 01.08.2021 г.</t>
  </si>
  <si>
    <t>AGR.15.006630</t>
  </si>
  <si>
    <t>Соглашение о рекультивации № СЗ02/22-588 от 30.09.2022</t>
  </si>
  <si>
    <t>AGR.15.006768</t>
  </si>
  <si>
    <t>Соглашение возмещении расходов по рекультивации СЗ02/22-627</t>
  </si>
  <si>
    <t>AGR.15.006769</t>
  </si>
  <si>
    <t>Соглашение возмещении расходов по рекультивации СЗ02/22-625</t>
  </si>
  <si>
    <t>PRD.002.100023588_COM009001</t>
  </si>
  <si>
    <t>AGR.13.001313</t>
  </si>
  <si>
    <t>Плата за обеспечение предоставления сведений, содержащихся в</t>
  </si>
  <si>
    <t>PRD.002.100023590_COM006001</t>
  </si>
  <si>
    <t>AGR.08.001996</t>
  </si>
  <si>
    <t>мат.помощь</t>
  </si>
  <si>
    <t>AGR.08.001997</t>
  </si>
  <si>
    <t>пособие на погребение</t>
  </si>
  <si>
    <t>AGR.08.001998</t>
  </si>
  <si>
    <t>компенсация за неиспользованный отпуск</t>
  </si>
  <si>
    <t>AGR.08.002372</t>
  </si>
  <si>
    <t>Премия по итогам работы за 2021 год</t>
  </si>
  <si>
    <t>PRD.002.100023591_COM009001</t>
  </si>
  <si>
    <t>AGR.13.001318</t>
  </si>
  <si>
    <t>Догово № СИБ60/21-в от 04.05.2021 г.</t>
  </si>
  <si>
    <t>PRD.002.100023592_COM009001</t>
  </si>
  <si>
    <t>AGR.13.001317</t>
  </si>
  <si>
    <t>Договор № СИБ53/21-в от 04.05.2021 г.</t>
  </si>
  <si>
    <t>AGR.13.001680</t>
  </si>
  <si>
    <t>Договор № СИБ58/22-в от 08.06.2022 г.</t>
  </si>
  <si>
    <t>PRD.002.100023594_COM011001</t>
  </si>
  <si>
    <t>AGR.15.004405</t>
  </si>
  <si>
    <t>СЗ02/21-230 от 27.04.2021</t>
  </si>
  <si>
    <t>PRD.002.100023595_COM011001</t>
  </si>
  <si>
    <t>AGR.15.004396</t>
  </si>
  <si>
    <t>счет №399 от 03.06.2021</t>
  </si>
  <si>
    <t>PRD.002.100023604_COM006001</t>
  </si>
  <si>
    <t>AGR.08.001939</t>
  </si>
  <si>
    <t>№СИН.02.21-134 от 07.06.2021г</t>
  </si>
  <si>
    <t>PRD.002.100023606_COM006001</t>
  </si>
  <si>
    <t>AGR.08.002028</t>
  </si>
  <si>
    <t>2021.06-107/СИН.02.21-144 от 07.06.2021</t>
  </si>
  <si>
    <t>AGR.08.002078</t>
  </si>
  <si>
    <t>2021.09-133/СИН.02.21-217 от 09.09.2021</t>
  </si>
  <si>
    <t>AGR.08.002128</t>
  </si>
  <si>
    <t>2021.11-013//СИН.02.21-275 от 01.11.2021 г.</t>
  </si>
  <si>
    <t>AGR.08.002369</t>
  </si>
  <si>
    <t>2022.03-212//СИН.02.22-91 от 25.03.2022 г.</t>
  </si>
  <si>
    <t>AGR.08.002517</t>
  </si>
  <si>
    <t>СИН.02.22-207//№2022.07-158 от 14.07.2022</t>
  </si>
  <si>
    <t>AGR.08.002681</t>
  </si>
  <si>
    <t>№2022.11-186/ СИН.02.22-357 от 16.11.22</t>
  </si>
  <si>
    <t>AGR.08.002686</t>
  </si>
  <si>
    <t>СИН.02.22-351//2022.11-111 от 11.11.2022</t>
  </si>
  <si>
    <t>AGR.08.002931</t>
  </si>
  <si>
    <t>СИН.02.23-133 от 16.05.2023</t>
  </si>
  <si>
    <t>AGR.08.003079</t>
  </si>
  <si>
    <t>СИН.02.23-275//2023.10-027 от 10.10.2023</t>
  </si>
  <si>
    <t>AGR.08.003119</t>
  </si>
  <si>
    <t>2023.11-049 от 08.11.2023</t>
  </si>
  <si>
    <t>AGR.08.003227</t>
  </si>
  <si>
    <t>2024.01-047 от 23.01.2024</t>
  </si>
  <si>
    <t>PRD.002.100023610_COM011001</t>
  </si>
  <si>
    <t>AGR.15.004427</t>
  </si>
  <si>
    <t>договор купли-продажи автотранспорта от 27.05.2021</t>
  </si>
  <si>
    <t>PRD.002.100023611_COM011001</t>
  </si>
  <si>
    <t>AGR.15.004420</t>
  </si>
  <si>
    <t>Счет № Л32 от 8 июня 2021 г</t>
  </si>
  <si>
    <t>AGR.15.004421</t>
  </si>
  <si>
    <t>AGR.15.006180</t>
  </si>
  <si>
    <t>Счет № Л24 от 23.06.2022</t>
  </si>
  <si>
    <t>PRD.002.100023614_COM007001</t>
  </si>
  <si>
    <t>AGR.09.001142</t>
  </si>
  <si>
    <t>УНС02/21-69 от 11.06.2021</t>
  </si>
  <si>
    <t>AGR.09.001582</t>
  </si>
  <si>
    <t>УНС02/22-272 от 20.12.2022</t>
  </si>
  <si>
    <t>AGR.09.001732</t>
  </si>
  <si>
    <t>УНС02/23-80 от 27.06.2023</t>
  </si>
  <si>
    <t>AGR.09.001782</t>
  </si>
  <si>
    <t>УНС02-23-121 от 13.09.2023</t>
  </si>
  <si>
    <t>PRD.002.100023615_COM005001</t>
  </si>
  <si>
    <t>AGR.07.001493</t>
  </si>
  <si>
    <t>КН05/21-204 от 08.11.2021</t>
  </si>
  <si>
    <t>PRD.002.100023615_COM006001</t>
  </si>
  <si>
    <t>AGR.08.002008</t>
  </si>
  <si>
    <t>СИН.02.20-136 от 15.06.2020г.</t>
  </si>
  <si>
    <t>AGR.08.002009</t>
  </si>
  <si>
    <t>СИН.02.21-39 от 15.02.2021г.</t>
  </si>
  <si>
    <t>AGR.08.002010</t>
  </si>
  <si>
    <t>НКС.02.15-283 от 10.09.2015г.</t>
  </si>
  <si>
    <t>AGR.08.002292</t>
  </si>
  <si>
    <t>СИН.02.21-288 от 12.11.2021г.</t>
  </si>
  <si>
    <t>AGR.08.002483</t>
  </si>
  <si>
    <t>СИН.02.21-223 от 17.01.2021г.</t>
  </si>
  <si>
    <t>AGR.08.002595</t>
  </si>
  <si>
    <t>СИН.02.21-332 от 13.12.2021г.</t>
  </si>
  <si>
    <t>AGR.08.002831</t>
  </si>
  <si>
    <t>СИН.02.22-349 от 14.11.2022г.</t>
  </si>
  <si>
    <t>AGR.08.002966</t>
  </si>
  <si>
    <t>СИН.02.23-107 от 29.03.2023г.</t>
  </si>
  <si>
    <t>AGR.08.003077</t>
  </si>
  <si>
    <t>СИН.02.23-155 от 31.05.2023г.</t>
  </si>
  <si>
    <t>AGR.08.003193</t>
  </si>
  <si>
    <t>СИН.02.23-266 от 09.10.2023г.</t>
  </si>
  <si>
    <t>AGR.08.003234</t>
  </si>
  <si>
    <t>СИН.02.23-268 от 04.10.2023г.</t>
  </si>
  <si>
    <t>PRD.002.100023615_COM007001</t>
  </si>
  <si>
    <t>AGR.09.001163</t>
  </si>
  <si>
    <t>УНС02/21-88 от 24.06.2021</t>
  </si>
  <si>
    <t>AGR.09.001175</t>
  </si>
  <si>
    <t>AGR.09.001176</t>
  </si>
  <si>
    <t>AGR.09.001219</t>
  </si>
  <si>
    <t>УНС02/21-71 от 10.06.2021</t>
  </si>
  <si>
    <t>AGR.09.001283</t>
  </si>
  <si>
    <t>УНС02/21-179 от 20.12.2021</t>
  </si>
  <si>
    <t>AGR.09.001784</t>
  </si>
  <si>
    <t>УНС02/23-110 от 29.08.2023</t>
  </si>
  <si>
    <t>PRD.002.100023615_COM010001</t>
  </si>
  <si>
    <t>AGR.14.000505</t>
  </si>
  <si>
    <t>Договор №НГПТ/08.08.23</t>
  </si>
  <si>
    <t>PRD.002.100023615_COM011001</t>
  </si>
  <si>
    <t>AGR.15.001152</t>
  </si>
  <si>
    <t>СЗ02/18-506 от 19.12.2018 г.</t>
  </si>
  <si>
    <t>AGR.15.001253</t>
  </si>
  <si>
    <t>СЗ02/18-219/011 ВУ18 от 04.06.2018 г.</t>
  </si>
  <si>
    <t>AGR.15.002929</t>
  </si>
  <si>
    <t>СЗ02/19-523 от 22.10.2019г</t>
  </si>
  <si>
    <t>AGR.15.003782</t>
  </si>
  <si>
    <t>СЗ02/20-291 от 16.07.2020 г</t>
  </si>
  <si>
    <t>AGR.15.003887</t>
  </si>
  <si>
    <t>СЗ02/20-467 от 25.11.2020 г</t>
  </si>
  <si>
    <t>AGR.15.003911</t>
  </si>
  <si>
    <t>СЗ02/20-181 от 16.04.2020 г</t>
  </si>
  <si>
    <t>AGR.15.004748</t>
  </si>
  <si>
    <t>AGR.15.004749</t>
  </si>
  <si>
    <t>Дог №062/17/СЗ02/17-21 от 24 июля 2017г. Проект ГО на Кошинс</t>
  </si>
  <si>
    <t>AGR.15.004751</t>
  </si>
  <si>
    <t>001/21/CЗ02/21-7 от 18.01.2021 г.</t>
  </si>
  <si>
    <t>AGR.15.004780</t>
  </si>
  <si>
    <t>031/21/СЗ02/21-299 от 31.05.2021</t>
  </si>
  <si>
    <t>AGR.15.004781</t>
  </si>
  <si>
    <t>045/21/СЗ02/21-391 от 13.07.2021</t>
  </si>
  <si>
    <t>AGR.15.005333</t>
  </si>
  <si>
    <t>СЗ02/20-60 от 11.02.2020г</t>
  </si>
  <si>
    <t>AGR.15.005433</t>
  </si>
  <si>
    <t>Договор №СЗ02/21-572 от 15.10.2021</t>
  </si>
  <si>
    <t>AGR.15.005964</t>
  </si>
  <si>
    <t>СЗ02/21-523 от 21.09.2021</t>
  </si>
  <si>
    <t>AGR.15.006430</t>
  </si>
  <si>
    <t>СЗ02/22-309 от 11.04.2022</t>
  </si>
  <si>
    <t>AGR.15.006438</t>
  </si>
  <si>
    <t>СЗ02/21-633 от 18.11.2021</t>
  </si>
  <si>
    <t>AGR.15.006671</t>
  </si>
  <si>
    <t>СЗ02/22-566 от 06.10.2022</t>
  </si>
  <si>
    <t>AGR.15.006912</t>
  </si>
  <si>
    <t>СЗ02/21-632 от 18.11.2021</t>
  </si>
  <si>
    <t>AGR.15.006962</t>
  </si>
  <si>
    <t>СЗ02/22-768 от 21.12.2022</t>
  </si>
  <si>
    <t>AGR.15.007372</t>
  </si>
  <si>
    <t>СЗ02/23-233 от 10.05.2023</t>
  </si>
  <si>
    <t>AGR.15.007373</t>
  </si>
  <si>
    <t>СЗ02/23-218 от 28.04.2023</t>
  </si>
  <si>
    <t>PRD.002.100023615_COM015001</t>
  </si>
  <si>
    <t>AGR.39.000005</t>
  </si>
  <si>
    <t>НС02/21-5 от 01.12.2021 г.</t>
  </si>
  <si>
    <t>AGR.39.000006</t>
  </si>
  <si>
    <t>НС02/21-6 от 01.12.2021 г.</t>
  </si>
  <si>
    <t>AGR.39.000007</t>
  </si>
  <si>
    <t>НС02/22-31 от 02.09.2022</t>
  </si>
  <si>
    <t>AGR.39.000038</t>
  </si>
  <si>
    <t>НС02/22-10 от 05.07.2022</t>
  </si>
  <si>
    <t>PRD.002.100023615_COM015002</t>
  </si>
  <si>
    <t>AGR.40.000010</t>
  </si>
  <si>
    <t>РО02/22-5 от 05.07.2022</t>
  </si>
  <si>
    <t>AGR.40.000027</t>
  </si>
  <si>
    <t>РО02/23-7 от 27.11.2023</t>
  </si>
  <si>
    <t>PRD.002.100023616_COM007001</t>
  </si>
  <si>
    <t>AGR.09.001140</t>
  </si>
  <si>
    <t>УНС02/21-74 от 09.06.2021</t>
  </si>
  <si>
    <t>PRD.002.100023620_COM002019</t>
  </si>
  <si>
    <t>AGR.03.000421</t>
  </si>
  <si>
    <t>Договор поставки № Д007421 от 08.06.2021 г.</t>
  </si>
  <si>
    <t>PRD.002.100023621_COM005001</t>
  </si>
  <si>
    <t>AGR.07.001348</t>
  </si>
  <si>
    <t>10//КН02/21-128 от 19.05.2021</t>
  </si>
  <si>
    <t>AGR.07.002069</t>
  </si>
  <si>
    <t>КН02/23-146 от 10.10.2023</t>
  </si>
  <si>
    <t>PRD.002.100023622_COM005001</t>
  </si>
  <si>
    <t>AGR.07.001344</t>
  </si>
  <si>
    <t>КН06/21-103 от 07.04.2021</t>
  </si>
  <si>
    <t>PRD.002.100023624_COM005001</t>
  </si>
  <si>
    <t>AGR.07.001345</t>
  </si>
  <si>
    <t>КН06/19-220//Д15/07/2019 от 15.07.19</t>
  </si>
  <si>
    <t>AGR.07.001521</t>
  </si>
  <si>
    <t>КН06/22-21 от 01.01.22</t>
  </si>
  <si>
    <t>PRD.002.100023630_COM007001</t>
  </si>
  <si>
    <t>AGR.09.001187</t>
  </si>
  <si>
    <t>УНС02/21-77 от 17.06.2021</t>
  </si>
  <si>
    <t>PRD.002.100023631_COM006001</t>
  </si>
  <si>
    <t>AGR.08.001942</t>
  </si>
  <si>
    <t>СИН.02.21-150 от 09.06.2021</t>
  </si>
  <si>
    <t>PRD.002.100023637_COM001000</t>
  </si>
  <si>
    <t>AGR.01.000845</t>
  </si>
  <si>
    <t>НФ01/21-12 от 16.06.2021</t>
  </si>
  <si>
    <t>PRD.002.100023640_COM009001</t>
  </si>
  <si>
    <t>AGR.13.001320</t>
  </si>
  <si>
    <t>Договор № СИБ40/21-в от 24.03.2021</t>
  </si>
  <si>
    <t>PRD.002.100023643_COM001000</t>
  </si>
  <si>
    <t>AGR.01.000849</t>
  </si>
  <si>
    <t>2/000270 /ПР/21 от 20.06.2021</t>
  </si>
  <si>
    <t>AGR.01.001843</t>
  </si>
  <si>
    <t>12/000637/ПР/23//НФ02/23-78 от 19.07.2023</t>
  </si>
  <si>
    <t>PRD.002.100023643_COM002019</t>
  </si>
  <si>
    <t>AGR.03.000423</t>
  </si>
  <si>
    <t>ДОГОВОР добровольного медицинского страхования № 2/000274/ПР</t>
  </si>
  <si>
    <t>AGR.03.000889</t>
  </si>
  <si>
    <t>Договор добровольного страхования от несчастных случаев и бо</t>
  </si>
  <si>
    <t>PRD.002.100023643_COM004001</t>
  </si>
  <si>
    <t>AGR.06.000732</t>
  </si>
  <si>
    <t>Договор № 2/000278/ПР/21 от 29.06.2021</t>
  </si>
  <si>
    <t>AGR.06.000754</t>
  </si>
  <si>
    <t>AGR.06.001003</t>
  </si>
  <si>
    <t>Договор №12/000651/ПР/23 от 31.07.2023</t>
  </si>
  <si>
    <t>PRD.002.100023643_COM005001</t>
  </si>
  <si>
    <t>AGR.07.001355</t>
  </si>
  <si>
    <t>2/000280/ПР/21//КН11/21-137 от 29.06.21</t>
  </si>
  <si>
    <t>AGR.07.001356</t>
  </si>
  <si>
    <t>Страховая премия ДМС</t>
  </si>
  <si>
    <t>AGR.07.001678</t>
  </si>
  <si>
    <t>Не использ. 2/000280/ПР/21//КН11/21-137 от 29.06.21</t>
  </si>
  <si>
    <t>AGR.07.002002</t>
  </si>
  <si>
    <t>12/000643/ПР/23 от 31.07.2023</t>
  </si>
  <si>
    <t>AGR.07.002006</t>
  </si>
  <si>
    <t>PRD.002.100023643_COM006001</t>
  </si>
  <si>
    <t>AGR.08.001959</t>
  </si>
  <si>
    <t>2/000276/ПР/21//СИН.02.21-156 от 29.06.2021</t>
  </si>
  <si>
    <t>AGR.08.003008</t>
  </si>
  <si>
    <t>12/000562/ПР/23/СИН.02.23-218 от 31.07.2023</t>
  </si>
  <si>
    <t>PRD.002.100023643_COM009001</t>
  </si>
  <si>
    <t>AGR.13.001329</t>
  </si>
  <si>
    <t>Договор № 2/000277/ПР/21 от 29.06.2021</t>
  </si>
  <si>
    <t>AGR.13.002003</t>
  </si>
  <si>
    <t>Договор №12/000650/ПР/23 от 31.07.2023</t>
  </si>
  <si>
    <t>PRD.002.100023643_COM010001</t>
  </si>
  <si>
    <t>AGR.14.000422</t>
  </si>
  <si>
    <t>Договор №2/000548/ПР/22 от 01.07.2022</t>
  </si>
  <si>
    <t>AGR.14.000497</t>
  </si>
  <si>
    <t>Договор №12/000647/ПР/23 от 31.07.2023г</t>
  </si>
  <si>
    <t>AGR.14.000500</t>
  </si>
  <si>
    <t>Договор №12/000647/ПР/23 от 31.07.2023</t>
  </si>
  <si>
    <t>PRD.002.100023643_COM011001</t>
  </si>
  <si>
    <t>AGR.15.004546</t>
  </si>
  <si>
    <t>СЗ02/21-371//2/000282/ПР/21 от 29.06.2021 г.</t>
  </si>
  <si>
    <t>AGR.15.007705</t>
  </si>
  <si>
    <t>СЗ02/23-428//12/000649/ПР/23 от 17.08.2023</t>
  </si>
  <si>
    <t>PRD.002.100023645_COM011001</t>
  </si>
  <si>
    <t>AGR.15.004654</t>
  </si>
  <si>
    <t>AGR.15.004777</t>
  </si>
  <si>
    <t>СЗ02/21-353 от 23.06.2021</t>
  </si>
  <si>
    <t>AGR.15.005423</t>
  </si>
  <si>
    <t>СЗ02/21-642 от 22.11.2021</t>
  </si>
  <si>
    <t>AGR.15.007105</t>
  </si>
  <si>
    <t>СЗ02/23-80 от 16.02.2023</t>
  </si>
  <si>
    <t>PRD.002.100023646_COM011001</t>
  </si>
  <si>
    <t>AGR.15.007248</t>
  </si>
  <si>
    <t>PRD.002.100023647_COM007001</t>
  </si>
  <si>
    <t>AGR.09.001198</t>
  </si>
  <si>
    <t>УНС02/21-78 от 16.07.2021</t>
  </si>
  <si>
    <t>PRD.002.100023648_COM011001</t>
  </si>
  <si>
    <t>AGR.15.004500</t>
  </si>
  <si>
    <t>Счет № 427 от 18.06.2021</t>
  </si>
  <si>
    <t>PRD.002.100023649_COM006001</t>
  </si>
  <si>
    <t>AGR.08.001989</t>
  </si>
  <si>
    <t>№СИН.02.21-158 от 18.06.2021г</t>
  </si>
  <si>
    <t>PRD.002.100023651_COM011001</t>
  </si>
  <si>
    <t>AGR.15.004498</t>
  </si>
  <si>
    <t>Счет № 2559 от 18.06.2021</t>
  </si>
  <si>
    <t>PRD.002.100023652_COM007001</t>
  </si>
  <si>
    <t>AGR.09.001154</t>
  </si>
  <si>
    <t>УНС02/21-82 от 25.06.2021</t>
  </si>
  <si>
    <t>AGR.09.001394</t>
  </si>
  <si>
    <t>УНС02/22-72 от 31.05.2022</t>
  </si>
  <si>
    <t>AGR.09.001764</t>
  </si>
  <si>
    <t>УНС02/23-95 от 20.07.2023</t>
  </si>
  <si>
    <t>PRD.002.100023654_COM004001</t>
  </si>
  <si>
    <t>AGR.06.000730</t>
  </si>
  <si>
    <t>Договор № 1559/00-0 от 15.06.2021</t>
  </si>
  <si>
    <t>PRD.002.100023656_COM011001</t>
  </si>
  <si>
    <t>AGR.15.004542</t>
  </si>
  <si>
    <t>СЗ02/20-252 от 01.05.2020</t>
  </si>
  <si>
    <t>AGR.15.005448</t>
  </si>
  <si>
    <t>СЗ02/21-723 от 27.12.2021</t>
  </si>
  <si>
    <t>PRD.002.100023656_COM014001</t>
  </si>
  <si>
    <t>AGR.30.000240</t>
  </si>
  <si>
    <t>Счет AL1102 от 11.02.21 (Прилож.2 от 28.01.21)</t>
  </si>
  <si>
    <t>AGR.30.000241</t>
  </si>
  <si>
    <t>счф AL1120-3 от 20.11.2020 (ремонт и обсл.УЭЦН)</t>
  </si>
  <si>
    <t>AGR.30.000242</t>
  </si>
  <si>
    <t>счф AL1120-4 от 20.11.2020 (ремонт и обсл.УЭЦН)</t>
  </si>
  <si>
    <t>AGR.30.000243</t>
  </si>
  <si>
    <t>счф AL201120-1 от 20.11.2020 (промысл.обслуж.)</t>
  </si>
  <si>
    <t>AGR.30.000244</t>
  </si>
  <si>
    <t>Приложение №1 от 27.11.20</t>
  </si>
  <si>
    <t>AGR.30.001220</t>
  </si>
  <si>
    <t>Договор № НО/23-43 от 20.03.2023г.</t>
  </si>
  <si>
    <t>PRD.002.100023657_COM005001</t>
  </si>
  <si>
    <t>AGR.07.001353</t>
  </si>
  <si>
    <t>Договор № КН/21-129 от 07.06.2021г.</t>
  </si>
  <si>
    <t>AGR.07.001365</t>
  </si>
  <si>
    <t>Договор № КН06/21-122 от 20.05.2021 г.</t>
  </si>
  <si>
    <t>AGR.07.001366</t>
  </si>
  <si>
    <t>КН06/21-124 от 26.05.2021г.</t>
  </si>
  <si>
    <t>AGR.07.001465</t>
  </si>
  <si>
    <t>КН06/21-07 от 01.01.2021</t>
  </si>
  <si>
    <t>AGR.07.001472</t>
  </si>
  <si>
    <t>КН02/21-223 от 06.12.2021г.</t>
  </si>
  <si>
    <t>AGR.07.001506</t>
  </si>
  <si>
    <t>КН06/21-198 от 26.10.2021</t>
  </si>
  <si>
    <t>AGR.07.001532</t>
  </si>
  <si>
    <t>КН05/22-10 от 01.01.2022г.</t>
  </si>
  <si>
    <t>AGR.07.001548</t>
  </si>
  <si>
    <t>КН05/22-10 от 01.01.2022</t>
  </si>
  <si>
    <t>AGR.07.001702</t>
  </si>
  <si>
    <t>КН06/22-147 от 02.06.2022</t>
  </si>
  <si>
    <t>AGR.07.001759</t>
  </si>
  <si>
    <t>КН05/22-126 от 01.05.2022г.</t>
  </si>
  <si>
    <t>AGR.07.001862</t>
  </si>
  <si>
    <t>КН 06/23-13 от 01.01.2023</t>
  </si>
  <si>
    <t>AGR.07.001988</t>
  </si>
  <si>
    <t>КН 02/23-112 от 12.07.2023</t>
  </si>
  <si>
    <t>AGR.07.001990</t>
  </si>
  <si>
    <t>_КН 02/23-112 от 12.07.2023</t>
  </si>
  <si>
    <t>AGR.07.002168</t>
  </si>
  <si>
    <t>Договор №КН05/24-02 от 01.01.2024</t>
  </si>
  <si>
    <t>PRD.002.100023657_COM010001</t>
  </si>
  <si>
    <t>AGR.14.000488</t>
  </si>
  <si>
    <t>На оказание услуг и выполнению работ</t>
  </si>
  <si>
    <t>PRD.002.100023657_COM014001</t>
  </si>
  <si>
    <t>AGR.30.000859</t>
  </si>
  <si>
    <t>Договор №НО-81/2022 от 11.04.2022</t>
  </si>
  <si>
    <t>AGR.30.001281</t>
  </si>
  <si>
    <t>Договор №НО/23-106 от 04.07.2023</t>
  </si>
  <si>
    <t>PRD.002.100023658_COM007001</t>
  </si>
  <si>
    <t>AGR.09.001237</t>
  </si>
  <si>
    <t>УНС02/21-84 от 28.07.2021</t>
  </si>
  <si>
    <t>AGR.09.001740</t>
  </si>
  <si>
    <t>УНС02/23-64 от 25.05.2023</t>
  </si>
  <si>
    <t>PRD.002.100023659_COM011001</t>
  </si>
  <si>
    <t>AGR.15.004550</t>
  </si>
  <si>
    <t>Счет № 2667 от 18.06.2021</t>
  </si>
  <si>
    <t>AGR.15.004872</t>
  </si>
  <si>
    <t>СЗ02/21-466 от 30.08.2021</t>
  </si>
  <si>
    <t>PRD.002.100023660_COM011001</t>
  </si>
  <si>
    <t>AGR.15.004549</t>
  </si>
  <si>
    <t>Счет № 578 от 23.06.2021</t>
  </si>
  <si>
    <t>PRD.002.100023662_COM005001</t>
  </si>
  <si>
    <t>AGR.07.001403</t>
  </si>
  <si>
    <t>1056/КЦТ//КН06/21-126 от 01.06.21</t>
  </si>
  <si>
    <t>AGR.07.001885</t>
  </si>
  <si>
    <t>1687/КЦТ/КН06/23-07 от 01.01.23</t>
  </si>
  <si>
    <t>PRD.002.100023663_COM007001</t>
  </si>
  <si>
    <t>AGR.09.001153</t>
  </si>
  <si>
    <t>УНС02/21-89 от 29.06.2021</t>
  </si>
  <si>
    <t>AGR.09.001404</t>
  </si>
  <si>
    <t>ДС №2 от 29.06.2022 к договору УНС02/21-89 от 29.06.2021</t>
  </si>
  <si>
    <t>AGR.09.001729</t>
  </si>
  <si>
    <t>ДС № 3 от 26.06.2023 к договору УНС02/21-89 от 29.06.2021</t>
  </si>
  <si>
    <t>AGR.09.001763</t>
  </si>
  <si>
    <t>УНС02/23-98 от 31.07.2023</t>
  </si>
  <si>
    <t>PRD.002.100023665_COM007001</t>
  </si>
  <si>
    <t>AGR.09.001171</t>
  </si>
  <si>
    <t>УНС02/21-95 от 15.07.2021</t>
  </si>
  <si>
    <t>PRD.002.100023666_COM006001</t>
  </si>
  <si>
    <t>AGR.08.001976</t>
  </si>
  <si>
    <t>счёт 8427 от 07.06.2021г.</t>
  </si>
  <si>
    <t>PRD.002.100023667_COM007001</t>
  </si>
  <si>
    <t>AGR.09.001165</t>
  </si>
  <si>
    <t>УНС02/21-90 от 07.07.2021</t>
  </si>
  <si>
    <t>AGR.09.001778</t>
  </si>
  <si>
    <t>УНС02/23-86 от 20.07.2023</t>
  </si>
  <si>
    <t>PRD.002.100023670_COM011001</t>
  </si>
  <si>
    <t>AGR.15.004616</t>
  </si>
  <si>
    <t>Договор №СЗ02/21-278 от 30.06.2021</t>
  </si>
  <si>
    <t>PRD.002.100023671_COM011001</t>
  </si>
  <si>
    <t>AGR.15.004613</t>
  </si>
  <si>
    <t>Договор №СЗ02/21-372 от 05.07.2021</t>
  </si>
  <si>
    <t>AGR.15.006325</t>
  </si>
  <si>
    <t>Договор №СЗ02/22-369 от 06.07.2022</t>
  </si>
  <si>
    <t>PRD.002.100023673_COM004001</t>
  </si>
  <si>
    <t>AGR.06.000731</t>
  </si>
  <si>
    <t>Договор № ННГ4/21-в от 11.06.2021 г.</t>
  </si>
  <si>
    <t>AGR.06.000819</t>
  </si>
  <si>
    <t>Договор № ННГ77/21-в от 24.11.2021 г.</t>
  </si>
  <si>
    <t>PRD.002.100023674_COM011001</t>
  </si>
  <si>
    <t>AGR.15.004551</t>
  </si>
  <si>
    <t>Счет № 14 от 28.06.2021</t>
  </si>
  <si>
    <t>PRD.002.100023675_COM001000</t>
  </si>
  <si>
    <t>AGR.01.000855</t>
  </si>
  <si>
    <t>б/н от 30.06.2021</t>
  </si>
  <si>
    <t>PRD.002.100023677_COM002019</t>
  </si>
  <si>
    <t>AGR.03.000636</t>
  </si>
  <si>
    <t>Договор на выполнение работ по капитальному ремонту оборудов</t>
  </si>
  <si>
    <t>PRD.002.100023677_COM007001</t>
  </si>
  <si>
    <t>AGR.09.001301</t>
  </si>
  <si>
    <t>УНС02/22-17 от 01.01.2022</t>
  </si>
  <si>
    <t>PRD.002.100023677_COM011001</t>
  </si>
  <si>
    <t>AGR.15.006323</t>
  </si>
  <si>
    <t>№СЗ02/22-360 от 27.06.2022 г</t>
  </si>
  <si>
    <t>PRD.002.100023678_COM009001</t>
  </si>
  <si>
    <t>AGR.13.001366</t>
  </si>
  <si>
    <t>Договор №СИБ88/21-в от 09.06.2021</t>
  </si>
  <si>
    <t>AGR.13.001658</t>
  </si>
  <si>
    <t>Договор №СИБ53/22-в от 29.04.2022</t>
  </si>
  <si>
    <t>PRD.002.100023686_COM004001</t>
  </si>
  <si>
    <t>AGR.06.000738</t>
  </si>
  <si>
    <t>№ ННГ4/21-и от 22.06.2021г.</t>
  </si>
  <si>
    <t>AGR.06.000744</t>
  </si>
  <si>
    <t>№ ННГ5/21-и от 05.07.2021г.</t>
  </si>
  <si>
    <t>AGR.06.000886</t>
  </si>
  <si>
    <t>Договор №ННГ4/22-и от 03.06.2022</t>
  </si>
  <si>
    <t>AGR.06.000887</t>
  </si>
  <si>
    <t>Договор №ННГ5/22-и от 03.06.2022</t>
  </si>
  <si>
    <t>AGR.06.000939</t>
  </si>
  <si>
    <t>Договор №ННГ13/22-и от 20.12.2022</t>
  </si>
  <si>
    <t>AGR.06.000940</t>
  </si>
  <si>
    <t>Договор №ННГ12/22-и от 20.12.2022</t>
  </si>
  <si>
    <t>AGR.06.001022</t>
  </si>
  <si>
    <t>Договор №ННГ20/23-и от 19.10.2023</t>
  </si>
  <si>
    <t>PRD.002.100023687_COM009001</t>
  </si>
  <si>
    <t>AGR.13.001343</t>
  </si>
  <si>
    <t>PRD.002.100023690_COM001000</t>
  </si>
  <si>
    <t>AGR.01.000869</t>
  </si>
  <si>
    <t>37857 от 31.08.2021</t>
  </si>
  <si>
    <t>PRD.002.100023690_COM006001</t>
  </si>
  <si>
    <t>AGR.08.002132</t>
  </si>
  <si>
    <t>СИН,02.21-187 от 07.07.2021г.</t>
  </si>
  <si>
    <t>PRD.002.100023700_COM011001</t>
  </si>
  <si>
    <t>AGR.15.004587</t>
  </si>
  <si>
    <t>СЗ02/21-368 от 30.06.2021</t>
  </si>
  <si>
    <t>PRD.002.100023701_COM004001</t>
  </si>
  <si>
    <t>AGR.06.000739</t>
  </si>
  <si>
    <t>Договор №ННГ29/21-в от 04.06.2021</t>
  </si>
  <si>
    <t>PRD.002.100023702_COM004001</t>
  </si>
  <si>
    <t>AGR.06.000741</t>
  </si>
  <si>
    <t>Договор №ННГ28/21-в от 01.06.2021</t>
  </si>
  <si>
    <t>AGR.06.000751</t>
  </si>
  <si>
    <t>Договор №ННГ40/21-в от 27.07.2021</t>
  </si>
  <si>
    <t>PRD.002.100023703_COM005001</t>
  </si>
  <si>
    <t>AGR.07.001393</t>
  </si>
  <si>
    <t>ТС-13452021//02/21-149 от 01.07.2021</t>
  </si>
  <si>
    <t>PRD.002.100023704_COM011001</t>
  </si>
  <si>
    <t>AGR.15.007493</t>
  </si>
  <si>
    <t>PRD.002.100023706_COM011001</t>
  </si>
  <si>
    <t>AGR.15.004860</t>
  </si>
  <si>
    <t>3/СЦО/2021 от 06.08.2021/СЗ02/21-459 от 20.08.2021г</t>
  </si>
  <si>
    <t>PRD.002.100023707_COM011001</t>
  </si>
  <si>
    <t>AGR.15.004605</t>
  </si>
  <si>
    <t>03/21 МС/СЗ02/21-210 от 01.04.2021</t>
  </si>
  <si>
    <t>PRD.002.100023708_COM011001</t>
  </si>
  <si>
    <t>AGR.15.004598</t>
  </si>
  <si>
    <t>Счет №310 от 08.07.2021 г.</t>
  </si>
  <si>
    <t>PRD.002.100023709_COM006001</t>
  </si>
  <si>
    <t>AGR.08.002016</t>
  </si>
  <si>
    <t>СИН 02.21-168 от 01.07.2021</t>
  </si>
  <si>
    <t>AGR.08.002303</t>
  </si>
  <si>
    <t>СИН 02.22-31 от 01.02.2022</t>
  </si>
  <si>
    <t>AGR.08.002738</t>
  </si>
  <si>
    <t>AGR.08.002764</t>
  </si>
  <si>
    <t>СИН.02.22-325 от 20.10.2022</t>
  </si>
  <si>
    <t>AGR.08.002765</t>
  </si>
  <si>
    <t>СИН.02.22-398 от 14.11.2022</t>
  </si>
  <si>
    <t>PRD.002.100023713_COM005001</t>
  </si>
  <si>
    <t>AGR.07.001388</t>
  </si>
  <si>
    <t>Договор № КН06/21-121 от 01.05.2021 г.</t>
  </si>
  <si>
    <t>AGR.07.001416</t>
  </si>
  <si>
    <t>ГП б/н от 18.09.2021 г.</t>
  </si>
  <si>
    <t>AGR.07.001435</t>
  </si>
  <si>
    <t>Договор № КН06/21-188 от 01.10.2021 г.</t>
  </si>
  <si>
    <t>AGR.07.001536</t>
  </si>
  <si>
    <t>Договор № КН06/22-26 от 01.01.2022 г.</t>
  </si>
  <si>
    <t>AGR.07.001914</t>
  </si>
  <si>
    <t>Претензия № 512 от 27.04.2023 г.</t>
  </si>
  <si>
    <t>AGR.07.002013</t>
  </si>
  <si>
    <t>Договор № КН06/23-104 от 22.06.2023 г.</t>
  </si>
  <si>
    <t>AGR.07.002033</t>
  </si>
  <si>
    <t>Дог.КН06/22-26 (закупка под принципиала)</t>
  </si>
  <si>
    <t>AGR.07.002183</t>
  </si>
  <si>
    <t>Договор № КН06/24-37 от 01.01.2024</t>
  </si>
  <si>
    <t>PRD.002.100023719_COM009001</t>
  </si>
  <si>
    <t>AGR.13.001347</t>
  </si>
  <si>
    <t>Договор № СИБ76/21-в от 24.05.2021 г.</t>
  </si>
  <si>
    <t>AGR.13.001681</t>
  </si>
  <si>
    <t>Договор № СИБ43/22-в-в от 08.04.2022 г.</t>
  </si>
  <si>
    <t>PRD.002.100023720_COM009001</t>
  </si>
  <si>
    <t>AGR.13.001346</t>
  </si>
  <si>
    <t>Договор №СИБ98/21-в от 06.07.2021</t>
  </si>
  <si>
    <t>AGR.13.001379</t>
  </si>
  <si>
    <t>AGR.13.001391</t>
  </si>
  <si>
    <t>Договор №СИБ124/21-в от 30.08.2021</t>
  </si>
  <si>
    <t>AGR.13.001728</t>
  </si>
  <si>
    <t>Договор №СИБ90/22-в от 09.08.2022</t>
  </si>
  <si>
    <t>PRD.002.100023725_COM001000</t>
  </si>
  <si>
    <t>AGR.01.000868</t>
  </si>
  <si>
    <t>15-07-21СЭ от 14.07.2021</t>
  </si>
  <si>
    <t>PRD.002.100023726_COM005001</t>
  </si>
  <si>
    <t>AGR.07.001375</t>
  </si>
  <si>
    <t>07/06/2021//КН06/21-150 от 07.06.21</t>
  </si>
  <si>
    <t>PRD.002.100023727_COM001000</t>
  </si>
  <si>
    <t>AGR.01.000904</t>
  </si>
  <si>
    <t>НФ02/21-56 от 01.07.2021</t>
  </si>
  <si>
    <t>PRD.002.100023731_COM007001</t>
  </si>
  <si>
    <t>AGR.09.001184</t>
  </si>
  <si>
    <t>УНС01/21-2 от 10.08.2021</t>
  </si>
  <si>
    <t>PRD.002.100023735_COM001000</t>
  </si>
  <si>
    <t>AGR.01.000870</t>
  </si>
  <si>
    <t>НФ02/21-47 от 15.07.2021</t>
  </si>
  <si>
    <t>PRD.002.100023735_COM011001</t>
  </si>
  <si>
    <t>AGR.15.004746</t>
  </si>
  <si>
    <t>СЗ02/21-430 от 04.08.2021</t>
  </si>
  <si>
    <t>AGR.15.004747</t>
  </si>
  <si>
    <t>PRD.002.100023737_COM006001</t>
  </si>
  <si>
    <t>AGR.08.002092</t>
  </si>
  <si>
    <t>СИН.02.21-182 от 27.07.2021</t>
  </si>
  <si>
    <t>PRD.002.100023739_COM001000</t>
  </si>
  <si>
    <t>AGR.01.000873</t>
  </si>
  <si>
    <t>НФ02/21-49 от 13.07.2021</t>
  </si>
  <si>
    <t>PRD.002.100023740_COM007001</t>
  </si>
  <si>
    <t>AGR.09.001183</t>
  </si>
  <si>
    <t>УНС01/21-1 от 20.08.2021</t>
  </si>
  <si>
    <t>PRD.002.100023742_COM011001</t>
  </si>
  <si>
    <t>AGR.15.004681</t>
  </si>
  <si>
    <t>СЗ02/21-377 от 05.07.2021</t>
  </si>
  <si>
    <t>AGR.15.005805</t>
  </si>
  <si>
    <t>СЗ02/22-85 от 14.02.2022</t>
  </si>
  <si>
    <t>AGR.15.007053</t>
  </si>
  <si>
    <t>СЗ02/23-36 от 30.01.2023</t>
  </si>
  <si>
    <t>AGR.15.008217</t>
  </si>
  <si>
    <t>СЗ02/24-39 от 25.01.2024</t>
  </si>
  <si>
    <t>PRD.002.100023743_COM011001</t>
  </si>
  <si>
    <t>AGR.15.005122</t>
  </si>
  <si>
    <t>СЗ02/21-378 от 01.07.2021</t>
  </si>
  <si>
    <t>AGR.15.006611</t>
  </si>
  <si>
    <t>СЗ02/22-284 от 16.05.2022</t>
  </si>
  <si>
    <t>AGR.15.007306</t>
  </si>
  <si>
    <t>СЗ02/23-205 от 21.04.2023</t>
  </si>
  <si>
    <t>PRD.002.100023745_COM011001</t>
  </si>
  <si>
    <t>AGR.15.004754</t>
  </si>
  <si>
    <t>СЗ02/21-415 от 15.06.2021г.</t>
  </si>
  <si>
    <t>PRD.002.100023748_COM001000</t>
  </si>
  <si>
    <t>AGR.01.000877</t>
  </si>
  <si>
    <t>07-037/21 от 20.07.2021</t>
  </si>
  <si>
    <t>PRD.002.100023750_COM005001</t>
  </si>
  <si>
    <t>AGR.07.001376</t>
  </si>
  <si>
    <t>Дог.подряда №02 от 07.06.2021г.</t>
  </si>
  <si>
    <t>PRD.002.100023751_COM006001</t>
  </si>
  <si>
    <t>AGR.08.002295</t>
  </si>
  <si>
    <t>СИН.04.21-73 от 24.12.2021г.</t>
  </si>
  <si>
    <t>AGR.08.002395</t>
  </si>
  <si>
    <t>СИН.04.22-33 от 24.03.2022г.</t>
  </si>
  <si>
    <t>AGR.08.002397</t>
  </si>
  <si>
    <t>СИН.04.22-26 от 16.02.2022г.</t>
  </si>
  <si>
    <t>AGR.08.003244</t>
  </si>
  <si>
    <t>СИН.04.23-27 от 02.10.2023г.</t>
  </si>
  <si>
    <t>AGR.08.003246</t>
  </si>
  <si>
    <t>СИН.04.23-28 от 05.10.2023г.</t>
  </si>
  <si>
    <t>PRD.002.100023754_COM011001</t>
  </si>
  <si>
    <t>AGR.15.004682</t>
  </si>
  <si>
    <t>Счет на оплату № 9115 от 09.07.2021</t>
  </si>
  <si>
    <t>PRD.002.100023755_COM011001</t>
  </si>
  <si>
    <t>AGR.15.004673</t>
  </si>
  <si>
    <t>счет № IT000571954 от 21.07.2021</t>
  </si>
  <si>
    <t>PRD.002.100023759_COM001000</t>
  </si>
  <si>
    <t>AGR.01.000881</t>
  </si>
  <si>
    <t>12/2021 от 15.07.2021</t>
  </si>
  <si>
    <t>PRD.002.100023760_COM001000</t>
  </si>
  <si>
    <t>AGR.01.000882</t>
  </si>
  <si>
    <t>НФФР-104 от 22.07.2021</t>
  </si>
  <si>
    <t>AGR.01.001031</t>
  </si>
  <si>
    <t>Счет на оплату №НФФР-161 от 16.11.2021</t>
  </si>
  <si>
    <t>AGR.01.001032</t>
  </si>
  <si>
    <t>Счет на оплату №НФФР-161</t>
  </si>
  <si>
    <t>AGR.01.001033</t>
  </si>
  <si>
    <t>AGR.01.001034</t>
  </si>
  <si>
    <t>AGR.01.001035</t>
  </si>
  <si>
    <t>AGR.01.001036</t>
  </si>
  <si>
    <t>№НФФР-161 от 17.11.2021</t>
  </si>
  <si>
    <t>AGR.01.001078</t>
  </si>
  <si>
    <t>НФФР-180 от 15.12.2021</t>
  </si>
  <si>
    <t>AGR.01.001186</t>
  </si>
  <si>
    <t>НФФР-40 от 23.03.2022</t>
  </si>
  <si>
    <t>AGR.01.001189</t>
  </si>
  <si>
    <t>НФФР-45 от 29.03.2022</t>
  </si>
  <si>
    <t>AGR.01.001261</t>
  </si>
  <si>
    <t>НФФР-69 от 20.05.2022</t>
  </si>
  <si>
    <t>AGR.01.001423</t>
  </si>
  <si>
    <t>НФФР-113 от 25.08.2022</t>
  </si>
  <si>
    <t>PRD.002.100023762_COM011001</t>
  </si>
  <si>
    <t>AGR.15.004828</t>
  </si>
  <si>
    <t>СЗ02/21-419 от 29.07.2021</t>
  </si>
  <si>
    <t>PRD.002.100023765_COM005001</t>
  </si>
  <si>
    <t>AGR.07.001814</t>
  </si>
  <si>
    <t>КН05/22-162 от 15.07.22</t>
  </si>
  <si>
    <t>PRD.002.100023765_COM006001</t>
  </si>
  <si>
    <t>AGR.08.002746</t>
  </si>
  <si>
    <t>СИН.02.22-39 от 14.02.2022</t>
  </si>
  <si>
    <t>PRD.002.100023765_COM011001</t>
  </si>
  <si>
    <t>AGR.15.004733</t>
  </si>
  <si>
    <t>СЗ02/21-160 от 31.03.2021</t>
  </si>
  <si>
    <t>AGR.15.006380</t>
  </si>
  <si>
    <t>СЗ02/22-410 от 09.06.2022</t>
  </si>
  <si>
    <t>AGR.15.006988</t>
  </si>
  <si>
    <t>СЗ02/22-781 от 27.12.2022</t>
  </si>
  <si>
    <t>PRD.002.100023766_COM011001</t>
  </si>
  <si>
    <t>AGR.15.004859</t>
  </si>
  <si>
    <t>СЗ02/21-431 от 04.08.2021г</t>
  </si>
  <si>
    <t>AGR.15.005909</t>
  </si>
  <si>
    <t>СЗ02/22-147 от 22.03.2022г</t>
  </si>
  <si>
    <t>AGR.15.007060</t>
  </si>
  <si>
    <t>СЗ02/23-16 от 26.01.2023</t>
  </si>
  <si>
    <t>PRD.002.100023767_COM011001</t>
  </si>
  <si>
    <t>AGR.15.004698</t>
  </si>
  <si>
    <t>Счет № 250 от 26.07.2021</t>
  </si>
  <si>
    <t>PRD.002.100023768_COM004001</t>
  </si>
  <si>
    <t>AGR.06.000748</t>
  </si>
  <si>
    <t>Договор ННГ37/21-в от 02.07.2021 г</t>
  </si>
  <si>
    <t>AGR.06.000818</t>
  </si>
  <si>
    <t>Договор ННГ82/21-в от 26.11.2021 г</t>
  </si>
  <si>
    <t>PRD.002.100023771_COM006001</t>
  </si>
  <si>
    <t>AGR.08.002014</t>
  </si>
  <si>
    <t>Счет 325 от 28.07.2021</t>
  </si>
  <si>
    <t>PRD.002.100023772_COM011001</t>
  </si>
  <si>
    <t>AGR.15.004737</t>
  </si>
  <si>
    <t>СЗ02/21-405 от 26.07.2021</t>
  </si>
  <si>
    <t>PRD.002.100023773_COM001000</t>
  </si>
  <si>
    <t>AGR.01.000978</t>
  </si>
  <si>
    <t>№21-07/02 от 27.09.2021</t>
  </si>
  <si>
    <t>PRD.002.100023776_COM011001</t>
  </si>
  <si>
    <t>AGR.15.005365</t>
  </si>
  <si>
    <t>СЗ02/20-455 от 13.10.2020</t>
  </si>
  <si>
    <t>PRD.002.100023777_COM001000</t>
  </si>
  <si>
    <t>AGR.01.000892</t>
  </si>
  <si>
    <t>НФ01/21-19 от 03.08.2021</t>
  </si>
  <si>
    <t>PRD.002.100023777_COM011001</t>
  </si>
  <si>
    <t>AGR.15.004921</t>
  </si>
  <si>
    <t>НФ01/21-19 от 03.08.2021 ( доп. 46/1)</t>
  </si>
  <si>
    <t>AGR.15.005043</t>
  </si>
  <si>
    <t>НФ01/21-19 от 03.08.2021 ( доп. 47/5)</t>
  </si>
  <si>
    <t>AGR.15.005075</t>
  </si>
  <si>
    <t>НФ01/21-19 от 03.08.2021 ( доп. 48/1)</t>
  </si>
  <si>
    <t>AGR.15.005295</t>
  </si>
  <si>
    <t>НФ01/21-19 от 03.08.2021 ( доп. 49/5)</t>
  </si>
  <si>
    <t>AGR.15.005296</t>
  </si>
  <si>
    <t>НФ01/21-19 от 03.08.2021 ( доп. 50/4)</t>
  </si>
  <si>
    <t>AGR.15.005482</t>
  </si>
  <si>
    <t>НФ01/21-19 от 03.08.2021 ( доп. 51/4)</t>
  </si>
  <si>
    <t>AGR.15.005731</t>
  </si>
  <si>
    <t>НФ01/21-19 от 03.08.2021 ( доп. 52/4)</t>
  </si>
  <si>
    <t>AGR.15.005755</t>
  </si>
  <si>
    <t>НФ01/21-19 от 03.08.2021 ( доп. 53/4)</t>
  </si>
  <si>
    <t>AGR.15.006467</t>
  </si>
  <si>
    <t>НФ01/21-19 от 03.08.2021 ( доп. 59/4)</t>
  </si>
  <si>
    <t>AGR.15.007242</t>
  </si>
  <si>
    <t>НФ01/21-19 от 03.08.2021 ( доп. 65/5)</t>
  </si>
  <si>
    <t>AGR.15.007243</t>
  </si>
  <si>
    <t>НФ01/21-19 от 03.08.2021 ( доп. 66/5)</t>
  </si>
  <si>
    <t>AGR.15.007518</t>
  </si>
  <si>
    <t>НФ01/21-19 от 03.08.2021 ( доп. 68/7)</t>
  </si>
  <si>
    <t>PRD.002.100023778_COM011001</t>
  </si>
  <si>
    <t>AGR.15.006613</t>
  </si>
  <si>
    <t>СЗ02/22-569 от 07.10.2022</t>
  </si>
  <si>
    <t>PRD.002.100023781_COM002019</t>
  </si>
  <si>
    <t>AGR.03.000449</t>
  </si>
  <si>
    <t>Договор поставки №Д009221 от 09.07.2021 г.</t>
  </si>
  <si>
    <t>PRD.002.100023782_COM002019</t>
  </si>
  <si>
    <t>AGR.03.000440</t>
  </si>
  <si>
    <t>Договор о предоставлении печатной площади № 443/7-8/ТСР от 0</t>
  </si>
  <si>
    <t>PRD.002.100023783_COM007001</t>
  </si>
  <si>
    <t>AGR.09.001170</t>
  </si>
  <si>
    <t>УНС02/21-101 от 03.08.2021</t>
  </si>
  <si>
    <t>PRD.002.100023784_COM011001</t>
  </si>
  <si>
    <t>AGR.15.004740</t>
  </si>
  <si>
    <t>Счет №1349 от 30.07.2021г.</t>
  </si>
  <si>
    <t>PRD.002.100023785_COM011001</t>
  </si>
  <si>
    <t>AGR.15.004865</t>
  </si>
  <si>
    <t>Договор №СЗ02/21-458 от 10.08.2021г.</t>
  </si>
  <si>
    <t>AGR.15.005934</t>
  </si>
  <si>
    <t>Договор №СЗ02/22-203 от 14.04.2022</t>
  </si>
  <si>
    <t>AGR.15.007595</t>
  </si>
  <si>
    <t>СЗ02/23-366 от 17.07.2023</t>
  </si>
  <si>
    <t>PRD.002.100023788_COM009001</t>
  </si>
  <si>
    <t>AGR.13.001365</t>
  </si>
  <si>
    <t>Договор №СИБ6/21-и от 18.05.2021</t>
  </si>
  <si>
    <t>PRD.002.100023789_COM011001</t>
  </si>
  <si>
    <t>AGR.15.006631</t>
  </si>
  <si>
    <t>СЗ01/21-2 от 21.06.2021</t>
  </si>
  <si>
    <t>PRD.002.100023791_COM011001</t>
  </si>
  <si>
    <t>AGR.15.006934</t>
  </si>
  <si>
    <t>СЗ02/22-764 от 01.01.2023</t>
  </si>
  <si>
    <t>PRD.002.100023793_COM006001</t>
  </si>
  <si>
    <t>AGR.08.002030</t>
  </si>
  <si>
    <t>СИН.02.21-191 от 20.07.2021</t>
  </si>
  <si>
    <t>PRD.002.100023794_COM005001</t>
  </si>
  <si>
    <t>AGR.07.001383</t>
  </si>
  <si>
    <t>Договор № КН06/21-152 от 07.07.2021 г.</t>
  </si>
  <si>
    <t>PRD.002.100023797_COM006001</t>
  </si>
  <si>
    <t>AGR.08.002026</t>
  </si>
  <si>
    <t>Счёт (договор-оферта) № 438 от 03.08.2021</t>
  </si>
  <si>
    <t>PRD.002.100023798_COM011001</t>
  </si>
  <si>
    <t>AGR.15.004774</t>
  </si>
  <si>
    <t>СЗ02/21-380 от 08.07.2021</t>
  </si>
  <si>
    <t>AGR.10.004494</t>
  </si>
  <si>
    <t>Договор № ОКБ02/24-122 от 01.01.2024</t>
  </si>
  <si>
    <t>PRD.002.100023819_COM001000</t>
  </si>
  <si>
    <t>AGR.01.000908</t>
  </si>
  <si>
    <t>КУ-0821-013-ВП от 16.08.2021</t>
  </si>
  <si>
    <t>AGR.01.000933</t>
  </si>
  <si>
    <t>КУ-0821-013-ВП//НФ02/21-58 от 16.08.2021</t>
  </si>
  <si>
    <t>PRD.002.100023820_COM001000</t>
  </si>
  <si>
    <t>AGR.01.000912</t>
  </si>
  <si>
    <t>НФ02/21-62 от 03.09.2021</t>
  </si>
  <si>
    <t>PRD.002.100023826_COM001000</t>
  </si>
  <si>
    <t>AGR.01.000966</t>
  </si>
  <si>
    <t>Л07/09/21 от 27.09.2021</t>
  </si>
  <si>
    <t>PRD.002.100023827_COM001000</t>
  </si>
  <si>
    <t>AGR.01.000909</t>
  </si>
  <si>
    <t>Л21085/НФ02/21-59 от 01.09.2021</t>
  </si>
  <si>
    <t>AGR.01.001548</t>
  </si>
  <si>
    <t>ЛС22139//НФ02/22-156 от 24.11.2022</t>
  </si>
  <si>
    <t>PRD.002.100023830_COM007001</t>
  </si>
  <si>
    <t>AGR.09.001230</t>
  </si>
  <si>
    <t>УНС02/21-138 от 28.09.2021</t>
  </si>
  <si>
    <t>AGR.09.001480</t>
  </si>
  <si>
    <t>УНС02/22-149 от 04.08.2022</t>
  </si>
  <si>
    <t>AGR.09.001760</t>
  </si>
  <si>
    <t>УНС02/23-72 от 20.06.2023</t>
  </si>
  <si>
    <t>PRD.002.100023830_COM011001</t>
  </si>
  <si>
    <t>AGR.15.004951</t>
  </si>
  <si>
    <t>СЗ02/21-472 от 26.08.2021</t>
  </si>
  <si>
    <t>AGR.15.005331</t>
  </si>
  <si>
    <t>свободен</t>
  </si>
  <si>
    <t>AGR.15.005332</t>
  </si>
  <si>
    <t>СЗ02/21-607 от 01.11.2021</t>
  </si>
  <si>
    <t>AGR.15.005421</t>
  </si>
  <si>
    <t>СЗ02/21-705 от 17.12.2021</t>
  </si>
  <si>
    <t>AGR.15.006541</t>
  </si>
  <si>
    <t>СЗ02/22-498 от 25.08.2022</t>
  </si>
  <si>
    <t>AGR.15.006775</t>
  </si>
  <si>
    <t>СЗ02/22-659 от 08.11.2022</t>
  </si>
  <si>
    <t>AGR.15.007300</t>
  </si>
  <si>
    <t>СЗ02/23-125 от 03.04.2023</t>
  </si>
  <si>
    <t>PRD.002.100023831_COM006001</t>
  </si>
  <si>
    <t>AGR.08.002099</t>
  </si>
  <si>
    <t>Договор №188-МУ/СИН.02.21-202 от 19.08.2021</t>
  </si>
  <si>
    <t>PRD.002.100023832_COM006001</t>
  </si>
  <si>
    <t>AGR.08.002075</t>
  </si>
  <si>
    <t>Договор №СИН.02.21-201 от 31.08.2021</t>
  </si>
  <si>
    <t>PRD.002.100023833_COM011001</t>
  </si>
  <si>
    <t>AGR.15.004843</t>
  </si>
  <si>
    <t>СЗ02/21-446 от 01.08.2021</t>
  </si>
  <si>
    <t>AGR.15.007453</t>
  </si>
  <si>
    <t>Соглашение СЗ02/23-294 от 24.04.2023</t>
  </si>
  <si>
    <t>AGR.15.007535</t>
  </si>
  <si>
    <t>Соглашение о возмещении по рекультивации СЗ02/23-304 от 16.0</t>
  </si>
  <si>
    <t>PRD.002.100023834_COM005001</t>
  </si>
  <si>
    <t>AGR.07.001391</t>
  </si>
  <si>
    <t>Дог подряда №03 от 11.06.2021</t>
  </si>
  <si>
    <t>AGR.07.001392</t>
  </si>
  <si>
    <t>Дог подряда №03 от 11.06.21</t>
  </si>
  <si>
    <t>PRD.002.100023835_COM001000</t>
  </si>
  <si>
    <t>AGR.01.000920</t>
  </si>
  <si>
    <t>006645–08/21ILIC6//НФ02/21-67 от 12.10.2021</t>
  </si>
  <si>
    <t>AGR.01.000940</t>
  </si>
  <si>
    <t>006774-08/21ILIC6//НФ02/22-35 от 30.03.2022</t>
  </si>
  <si>
    <t>AGR.01.001605</t>
  </si>
  <si>
    <t>ГК46 от 23.01.2023</t>
  </si>
  <si>
    <t>AGR.01.002077</t>
  </si>
  <si>
    <t>ГК49 от 25.01.2024</t>
  </si>
  <si>
    <t>PRD.002.100023836_COM005001</t>
  </si>
  <si>
    <t>AGR.07.001397</t>
  </si>
  <si>
    <t>63/КН06/21-165 от 16.08.21</t>
  </si>
  <si>
    <t>AGR.07.001714</t>
  </si>
  <si>
    <t>КН06/22-165 от 11.07.2022</t>
  </si>
  <si>
    <t>PRD.002.100023838_COM011001</t>
  </si>
  <si>
    <t>AGR.15.004836</t>
  </si>
  <si>
    <t>Счет №Счт-000389 от 12.08.2021г.</t>
  </si>
  <si>
    <t>AGR.15.005340</t>
  </si>
  <si>
    <t>Счет № Счт-000598 от 15.12.2021г.</t>
  </si>
  <si>
    <t>PRD.002.100023839_COM006001</t>
  </si>
  <si>
    <t>AGR.08.002042</t>
  </si>
  <si>
    <t>Счёт № 2 от 18.08.2021г.</t>
  </si>
  <si>
    <t>PRD.002.100023840_COM001000</t>
  </si>
  <si>
    <t>AGR.01.000932</t>
  </si>
  <si>
    <t>178//НФ02/21-74 от 02.09.2021</t>
  </si>
  <si>
    <t>AGR.01.001864</t>
  </si>
  <si>
    <t>141//НФ02/23-88 от 10.08.2023</t>
  </si>
  <si>
    <t>PRD.002.100023843_COM011001</t>
  </si>
  <si>
    <t>AGR.15.004917</t>
  </si>
  <si>
    <t>СЗ02/21-465 от 23.08.2021</t>
  </si>
  <si>
    <t>AGR.15.005031</t>
  </si>
  <si>
    <t>СЗ02/21-515 от 23.08.2021</t>
  </si>
  <si>
    <t>AGR.15.006042</t>
  </si>
  <si>
    <t>СЗ02/22-250 от 01.04.2022</t>
  </si>
  <si>
    <t>AGR.15.006196</t>
  </si>
  <si>
    <t>СЗ02/22-314 от 20.05.2022</t>
  </si>
  <si>
    <t>AGR.15.006865</t>
  </si>
  <si>
    <t>Соглашение о возм. биол. рекультивации СЗ02/22-733 от 01.12.</t>
  </si>
  <si>
    <t>AGR.15.008089</t>
  </si>
  <si>
    <t>Соглашение о возмещении по рекультивации СЗ02/23-636 от 22.1</t>
  </si>
  <si>
    <t>PRD.002.100023844_COM006001</t>
  </si>
  <si>
    <t>AGR.08.002238</t>
  </si>
  <si>
    <t>PRD.002.100023845_COM011001</t>
  </si>
  <si>
    <t>AGR.15.004879</t>
  </si>
  <si>
    <t>СЗ02/21-475</t>
  </si>
  <si>
    <t>PRD.002.100023846_COM005001</t>
  </si>
  <si>
    <t>AGR.07.001808</t>
  </si>
  <si>
    <t>Договор № АК-3/2022//КН01/22-230</t>
  </si>
  <si>
    <t>PRD.002.100023846_COM014001</t>
  </si>
  <si>
    <t>AGR.30.000338</t>
  </si>
  <si>
    <t>счф НО 238/8 от 30.06.2021</t>
  </si>
  <si>
    <t>AGR.30.000339</t>
  </si>
  <si>
    <t>счф НО 188 от 31.05.2021</t>
  </si>
  <si>
    <t>AGR.30.000340</t>
  </si>
  <si>
    <t>Договор аренды ТС №АРМ-К-2/2016 от 24.06.2016</t>
  </si>
  <si>
    <t>AGR.30.000341</t>
  </si>
  <si>
    <t>Договор аренды ТС №АРМ-К-3/2016 от 24.06.2016</t>
  </si>
  <si>
    <t>AGR.30.000342</t>
  </si>
  <si>
    <t>счф НО 274 от 31.07.2021</t>
  </si>
  <si>
    <t>AGR.30.000343</t>
  </si>
  <si>
    <t>счф НО 322 от 31.08.2021</t>
  </si>
  <si>
    <t>AGR.30.000344</t>
  </si>
  <si>
    <t>Договор аренды имущ-ва №АРМ-К-4/2016 от 24.06.2016</t>
  </si>
  <si>
    <t>AGR.30.000345</t>
  </si>
  <si>
    <t>счф НО 360 от 30.09.2021</t>
  </si>
  <si>
    <t>AGR.30.000346</t>
  </si>
  <si>
    <t>Договор №АК-1/2021 от 01.01.2021 (БУ + НУ)</t>
  </si>
  <si>
    <t>PRD.002.100023846_COM014002</t>
  </si>
  <si>
    <t>AGR.32.000016</t>
  </si>
  <si>
    <t>Договор займа КН-11/2013 от 20.02.2013 (9%)</t>
  </si>
  <si>
    <t>AGR.32.000017</t>
  </si>
  <si>
    <t>Договор займа № АРМ-308/12 от 30.08.2012 (8%)</t>
  </si>
  <si>
    <t>AGR.32.000459</t>
  </si>
  <si>
    <t>PRD.002.100023847_COM014001</t>
  </si>
  <si>
    <t>AGR.30.000001</t>
  </si>
  <si>
    <t>счф НО 320 от 31.08.2021</t>
  </si>
  <si>
    <t>AGR.30.000002</t>
  </si>
  <si>
    <t>счф НО 358 от 30.09.2021</t>
  </si>
  <si>
    <t>AGR.30.000003</t>
  </si>
  <si>
    <t>Договор №ДИ-1/2021 от 01.01.2021 (БУ+НУ)</t>
  </si>
  <si>
    <t>AGR.30.000052</t>
  </si>
  <si>
    <t>счф НО 185 от 31.05.2021</t>
  </si>
  <si>
    <t>AGR.30.000053</t>
  </si>
  <si>
    <t>AGR.30.000054</t>
  </si>
  <si>
    <t>счф НО 238/6 от 30.06.2021</t>
  </si>
  <si>
    <t>AGR.30.000055</t>
  </si>
  <si>
    <t>счф НО 272 от 31.07.2021</t>
  </si>
  <si>
    <t>AGR.30.000056</t>
  </si>
  <si>
    <t>Договор займа 22/2016 от 01.02.2016(11%)</t>
  </si>
  <si>
    <t>AGR.30.000057</t>
  </si>
  <si>
    <t>AGR.30.000058</t>
  </si>
  <si>
    <t>Договор субаренды 59-7 от 10.05.2011 г.</t>
  </si>
  <si>
    <t>AGR.30.001252</t>
  </si>
  <si>
    <t>AGR.30.001284</t>
  </si>
  <si>
    <t>Договор займа № НО/23-136//ДИ/23-4 от 24.07.2023 года</t>
  </si>
  <si>
    <t>AGR.30.001290</t>
  </si>
  <si>
    <t>Договор займа № НО/23-136//ДИ/23-4 от 24.07.2023</t>
  </si>
  <si>
    <t>PRD.002.100023847_COM014002</t>
  </si>
  <si>
    <t>AGR.32.000090</t>
  </si>
  <si>
    <t>Договор займа № КН-61/2012 от 14.09.2012 (8%)</t>
  </si>
  <si>
    <t>AGR.32.000094</t>
  </si>
  <si>
    <t>Договор займа № КН-108/2013 от 25.11.2013 (8,25%)</t>
  </si>
  <si>
    <t>AGR.32.000095</t>
  </si>
  <si>
    <t>Договор займа № КН-14/2012 от 24.02.2012 (8%)</t>
  </si>
  <si>
    <t>AGR.32.000099</t>
  </si>
  <si>
    <t>Договор займа № КН-02/2013 от 30.01.2013 (8,25%)</t>
  </si>
  <si>
    <t>AGR.32.000420</t>
  </si>
  <si>
    <t>AGR.32.000460</t>
  </si>
  <si>
    <t>PRD.002.100023847_COM014003</t>
  </si>
  <si>
    <t>AGR.33.000055</t>
  </si>
  <si>
    <t>Договор займа № НУ-43/2011 от 05.08.2011 (8,25%)</t>
  </si>
  <si>
    <t>AGR.33.000056</t>
  </si>
  <si>
    <t>AGR.33.000057</t>
  </si>
  <si>
    <t>Договор займа № НУ-19/2011 от 19.05.2011 (8,80%)</t>
  </si>
  <si>
    <t>AGR.33.000058</t>
  </si>
  <si>
    <t>Договор займа № НУ-01/2011 от 03.02.2011 (15, 18%)</t>
  </si>
  <si>
    <t>AGR.33.000184</t>
  </si>
  <si>
    <t>PRD.002.100023848_COM001000</t>
  </si>
  <si>
    <t>AGR.01.000918</t>
  </si>
  <si>
    <t>НФ02/21-65 от 23.08.2021</t>
  </si>
  <si>
    <t>PRD.002.100023848_COM007001</t>
  </si>
  <si>
    <t>AGR.09.001444</t>
  </si>
  <si>
    <t>УНС04/21-3 от 02.11.2021</t>
  </si>
  <si>
    <t>PRD.002.100023851_COM007001</t>
  </si>
  <si>
    <t>AGR.09.001188</t>
  </si>
  <si>
    <t>УНС02/21-109 от 25.08.2021</t>
  </si>
  <si>
    <t>PRD.002.100023852_COM001000</t>
  </si>
  <si>
    <t>AGR.01.001023</t>
  </si>
  <si>
    <t>224 от 08.10.2013</t>
  </si>
  <si>
    <t>PRD.002.100023853_COM011001</t>
  </si>
  <si>
    <t>AGR.15.004913</t>
  </si>
  <si>
    <t>Договор №СЗ02/21-392 от 01.08.2021 г.</t>
  </si>
  <si>
    <t>PRD.002.100023854_COM007001</t>
  </si>
  <si>
    <t>AGR.09.001191</t>
  </si>
  <si>
    <t>УНС02/21-113 от 26.08.2021</t>
  </si>
  <si>
    <t>AGR.09.001793</t>
  </si>
  <si>
    <t>УНС02/23-125 от 19.09.2023</t>
  </si>
  <si>
    <t>PRD.002.100023858_COM011001</t>
  </si>
  <si>
    <t>AGR.15.004864</t>
  </si>
  <si>
    <t>Счёт № 132876 от 20.08.2021</t>
  </si>
  <si>
    <t>PRD.002.100023859_COM002019</t>
  </si>
  <si>
    <t>AGR.03.000454</t>
  </si>
  <si>
    <t>Договор разовой поставки товара № 12.04.ЗКР62 от 16.08.2021</t>
  </si>
  <si>
    <t>PRD.002.100023860_COM005001</t>
  </si>
  <si>
    <t>AGR.07.001429</t>
  </si>
  <si>
    <t>76/21/КН06/21-168 от 16.08.2021</t>
  </si>
  <si>
    <t>PRD.002.100023861_COM001000</t>
  </si>
  <si>
    <t>AGR.01.000922</t>
  </si>
  <si>
    <t>НФ01/21-21 от 26.08.2021</t>
  </si>
  <si>
    <t>AGR.01.001037</t>
  </si>
  <si>
    <t>НФ01/21-30 от 17.11.2021</t>
  </si>
  <si>
    <t>PRD.002.100023861_COM011001</t>
  </si>
  <si>
    <t>AGR.15.004907</t>
  </si>
  <si>
    <t>НФ01/21-21 от 26.08.2021 (доп.47/4)</t>
  </si>
  <si>
    <t>AGR.15.005308</t>
  </si>
  <si>
    <t>НФ01/21-30 от 17.11.2021 (доп.49/7)</t>
  </si>
  <si>
    <t>AGR.15.005468</t>
  </si>
  <si>
    <t>НФ01/21-30 от 17.11.2021 (доп.50/5)</t>
  </si>
  <si>
    <t>AGR.15.005481</t>
  </si>
  <si>
    <t>НФ01/21-30 от 17.11.2021 (доп.51/5)</t>
  </si>
  <si>
    <t>AGR.15.005759</t>
  </si>
  <si>
    <t>НФ01/21-30 от 17.11.2021 (доп.52/5)</t>
  </si>
  <si>
    <t>AGR.15.005887</t>
  </si>
  <si>
    <t>НФ01/21-30 от 17.11.2021 (доп.53/5)</t>
  </si>
  <si>
    <t>PRD.002.100023862_COM001000</t>
  </si>
  <si>
    <t>AGR.01.000921</t>
  </si>
  <si>
    <t>№ 21-09/03 от 26.08.2021</t>
  </si>
  <si>
    <t>PRD.002.100023863_COM011001</t>
  </si>
  <si>
    <t>AGR.15.004868</t>
  </si>
  <si>
    <t>СЗ02/21-327 от 10.06.2021</t>
  </si>
  <si>
    <t>AGR.15.006106</t>
  </si>
  <si>
    <t>СЗ02/22-244 от 25.04.2022</t>
  </si>
  <si>
    <t>AGR.15.007262</t>
  </si>
  <si>
    <t>СЗ02/23-140 от 22.03.2023</t>
  </si>
  <si>
    <t>PRD.002.100023867_COM001000</t>
  </si>
  <si>
    <t>AGR.01.000926</t>
  </si>
  <si>
    <t>03/09/21 от 30.08.2021</t>
  </si>
  <si>
    <t>AGR.01.001417</t>
  </si>
  <si>
    <t>010922 от 17.08.2022</t>
  </si>
  <si>
    <t>PRD.002.100023869_COM014008</t>
  </si>
  <si>
    <t>AGR.37.000056</t>
  </si>
  <si>
    <t>PRD.002.100023873_COM005001</t>
  </si>
  <si>
    <t>AGR.07.001446</t>
  </si>
  <si>
    <t>Постановление № 565 от 28.10.2021 г.</t>
  </si>
  <si>
    <t>PRD.002.100023876_COM007001</t>
  </si>
  <si>
    <t>AGR.09.001195</t>
  </si>
  <si>
    <t>УНС02/21-125 от 02.09.2021</t>
  </si>
  <si>
    <t>PRD.002.100023881_COM009001</t>
  </si>
  <si>
    <t>AGR.13.001395</t>
  </si>
  <si>
    <t>Договор поставки №СИБ119/21-в от 23.08.21</t>
  </si>
  <si>
    <t>AGR.13.001447</t>
  </si>
  <si>
    <t>Сублицензионный договор №АЮ2100655 от 25.10.2021</t>
  </si>
  <si>
    <t>AGR.13.001763</t>
  </si>
  <si>
    <t>Договор №4-Р9АП84715</t>
  </si>
  <si>
    <t>AGR.13.002185</t>
  </si>
  <si>
    <t>Договор №СИБ128/23-в от 20.10.2023</t>
  </si>
  <si>
    <t>PRD.002.100023884_COM011001</t>
  </si>
  <si>
    <t>AGR.15.005007</t>
  </si>
  <si>
    <t>СЗ02/21-520 от 20.09.2021г</t>
  </si>
  <si>
    <t>PRD.002.100023885_COM011001</t>
  </si>
  <si>
    <t>AGR.15.004898</t>
  </si>
  <si>
    <t>Счет № 109 от 26.08.2021г</t>
  </si>
  <si>
    <t>PRD.002.100023890_COM009001</t>
  </si>
  <si>
    <t>AGR.13.001400</t>
  </si>
  <si>
    <t>Договор №СИБ112/21-в от 12.08.21</t>
  </si>
  <si>
    <t>PRD.002.100023892_COM007001</t>
  </si>
  <si>
    <t>AGR.09.001216</t>
  </si>
  <si>
    <t>УНС02/21-131 от 17.09.2021</t>
  </si>
  <si>
    <t>PRD.002.100023893_COM004001</t>
  </si>
  <si>
    <t>AGR.06.000761</t>
  </si>
  <si>
    <t>Договор №ННГ45/21-в от 30.08.2021 г</t>
  </si>
  <si>
    <t>AGR.06.000804</t>
  </si>
  <si>
    <t>ННГ86/21-в от 02.12.2021 г</t>
  </si>
  <si>
    <t>PRD.002.100023894_COM005001</t>
  </si>
  <si>
    <t>AGR.07.001418</t>
  </si>
  <si>
    <t>Договор КН06/20-176 от 15.10.2020 г.</t>
  </si>
  <si>
    <t>PRD.002.100023895_COM007001</t>
  </si>
  <si>
    <t>AGR.09.001243</t>
  </si>
  <si>
    <t>УНС02/21-132 от 01.11.2021</t>
  </si>
  <si>
    <t>PRD.002.100023896_COM002019</t>
  </si>
  <si>
    <t>AGR.03.000459</t>
  </si>
  <si>
    <t>Договор № АТС/21-01563/1-2 от 03.09.2021 г.</t>
  </si>
  <si>
    <t>PRD.002.100023898_COM011001</t>
  </si>
  <si>
    <t>AGR.15.004943</t>
  </si>
  <si>
    <t>Счет№4851 от 08.09.21</t>
  </si>
  <si>
    <t>PRD.002.100023903_COM001000</t>
  </si>
  <si>
    <t>AGR.01.000967</t>
  </si>
  <si>
    <t>Д74/295 от 04.10.2021</t>
  </si>
  <si>
    <t>PRD.002.100023903_COM005001</t>
  </si>
  <si>
    <t>AGR.07.001449</t>
  </si>
  <si>
    <t>Дог. №74/328 от 12.11.2021г.</t>
  </si>
  <si>
    <t>PRD.002.100023903_COM007001</t>
  </si>
  <si>
    <t>AGR.09.000161</t>
  </si>
  <si>
    <t>УНС02/18-246 от 12.11.2018</t>
  </si>
  <si>
    <t>AGR.09.001251</t>
  </si>
  <si>
    <t>УНС02/21-167 от 12.11.2021</t>
  </si>
  <si>
    <t>PRD.002.100023903_COM009001</t>
  </si>
  <si>
    <t>AGR.13.001443</t>
  </si>
  <si>
    <t>Договор №Д74/299 от 22.09.2021</t>
  </si>
  <si>
    <t>PRD.002.100023903_COM011001</t>
  </si>
  <si>
    <t>AGR.15.005115</t>
  </si>
  <si>
    <t>Договор № СЗ02/21-560 от 12.10.2021 г.</t>
  </si>
  <si>
    <t>PRD.002.100023907_COM011001</t>
  </si>
  <si>
    <t>AGR.15.005140</t>
  </si>
  <si>
    <t>СЗ02/21-526 от 26.08.2021</t>
  </si>
  <si>
    <t>AGR.15.005431</t>
  </si>
  <si>
    <t>Соглашение №СЗ02/21-680 от 10.12.2021</t>
  </si>
  <si>
    <t>AGR.15.008095</t>
  </si>
  <si>
    <t>Соглашение о возмещении по рекультивации СЗ02/23-608 от 13.1</t>
  </si>
  <si>
    <t>PRD.002.100023911_COM005001</t>
  </si>
  <si>
    <t>AGR.07.001410</t>
  </si>
  <si>
    <t>КН06/21-184 от 01.09.2021</t>
  </si>
  <si>
    <t>PRD.002.100023916_COM009001</t>
  </si>
  <si>
    <t>AGR.13.001412</t>
  </si>
  <si>
    <t>Договор подряда №СИБ91/21-в от 22.06.2021г. (до 31.12.21г.)</t>
  </si>
  <si>
    <t>AGR.13.001595</t>
  </si>
  <si>
    <t>Договор №СИБ169/21-в от 29.10.2021г. (до 31.12.22г.)</t>
  </si>
  <si>
    <t>AGR.13.001821</t>
  </si>
  <si>
    <t>Договор №СИБ100/22-в от 23.08.2022</t>
  </si>
  <si>
    <t>AGR.13.001836</t>
  </si>
  <si>
    <t>Договор №СИБ127/22-в от 17.10.2022</t>
  </si>
  <si>
    <t>AGR.13.002114</t>
  </si>
  <si>
    <t>Договор №СИБ77/23-в от 02.08.2023</t>
  </si>
  <si>
    <t>PRD.002.100023916_COM011001</t>
  </si>
  <si>
    <t>AGR.15.006530</t>
  </si>
  <si>
    <t>СЗ02/22-551 от 20.09.2022</t>
  </si>
  <si>
    <t>AGR.15.006749</t>
  </si>
  <si>
    <t>СЗ02/22-681 от 16.11.2022</t>
  </si>
  <si>
    <t>AGR.15.006750</t>
  </si>
  <si>
    <t>СЗ02/22-682 от 17.11.2022</t>
  </si>
  <si>
    <t>AGR.15.007054</t>
  </si>
  <si>
    <t>СЗ02/23-59 от 09.02.2023</t>
  </si>
  <si>
    <t>AGR.15.007086</t>
  </si>
  <si>
    <t>СЗ02/23-90 от 20.02.2023</t>
  </si>
  <si>
    <t>AGR.15.007646</t>
  </si>
  <si>
    <t>СЗ02/23-353 от 10.07.2023</t>
  </si>
  <si>
    <t>AGR.15.007683</t>
  </si>
  <si>
    <t>СЗ02/23-401 от 02.08.2023</t>
  </si>
  <si>
    <t>AGR.15.008042</t>
  </si>
  <si>
    <t>СЗ02/23-585 от 30.10.2023</t>
  </si>
  <si>
    <t>AGR.15.008175</t>
  </si>
  <si>
    <t>СЗ02/24-17 от 19.01.2024</t>
  </si>
  <si>
    <t>PRD.002.100023918_COM007001</t>
  </si>
  <si>
    <t>AGR.09.001215</t>
  </si>
  <si>
    <t>УНС02/21-137 от 21.09.2021</t>
  </si>
  <si>
    <t>AGR.09.001361</t>
  </si>
  <si>
    <t>УНС02/22-61 от 25.04.2022</t>
  </si>
  <si>
    <t>AGR.09.001855</t>
  </si>
  <si>
    <t>УНС02/23-161 от 27.10.2023</t>
  </si>
  <si>
    <t>PRD.002.100023920_COM011001</t>
  </si>
  <si>
    <t>AGR.15.005153</t>
  </si>
  <si>
    <t>Договор СЗ02/21-531 от 29.09.2021 г.</t>
  </si>
  <si>
    <t>AGR.15.005539</t>
  </si>
  <si>
    <t>СЗ02/21-699//АНО 413 от 16.12.2021</t>
  </si>
  <si>
    <t>AGR.15.005643</t>
  </si>
  <si>
    <t>Счет на оплату № 74 от 14.02.2022 г.</t>
  </si>
  <si>
    <t>AGR.15.006645</t>
  </si>
  <si>
    <t>СЗ02/22-550//АНО 287 от 20.09.2022</t>
  </si>
  <si>
    <t>AGR.15.006862</t>
  </si>
  <si>
    <t>СЗ02/22-752//АНО-390 от 14.12.2022</t>
  </si>
  <si>
    <t>AGR.15.007113</t>
  </si>
  <si>
    <t>СЗ02/23-63//АНО 48 от 10.02.2023</t>
  </si>
  <si>
    <t>PRD.002.100023921_COM011001</t>
  </si>
  <si>
    <t>AGR.15.005051</t>
  </si>
  <si>
    <t>СЗ02/21-536</t>
  </si>
  <si>
    <t>PRD.002.100023922_COM011001</t>
  </si>
  <si>
    <t>AGR.15.005004</t>
  </si>
  <si>
    <t>Счет № 4975 от 22.09.2021</t>
  </si>
  <si>
    <t>AGR.15.005005</t>
  </si>
  <si>
    <t>Счет № 4980 от 22.09.2021</t>
  </si>
  <si>
    <t>PRD.002.100023923_COM011001</t>
  </si>
  <si>
    <t>AGR.15.005003</t>
  </si>
  <si>
    <t>Счет № УТ-2682 от 22.09.2021</t>
  </si>
  <si>
    <t>PRD.002.100023925_COM006001</t>
  </si>
  <si>
    <t>AGR.08.002074</t>
  </si>
  <si>
    <t>Счет на оплату №17 от 07.09.2021</t>
  </si>
  <si>
    <t>AGR.08.002982</t>
  </si>
  <si>
    <t>СИН.02.23-166 от 23.05.2023г.</t>
  </si>
  <si>
    <t>PRD.002.100023928_COM011001</t>
  </si>
  <si>
    <t>AGR.15.005139</t>
  </si>
  <si>
    <t>СЗ02/21-532 от29.09.2021</t>
  </si>
  <si>
    <t>AGR.15.005267</t>
  </si>
  <si>
    <t>СЗ02/21-601 от28.10.2021</t>
  </si>
  <si>
    <t>PRD.002.100023930_COM004001</t>
  </si>
  <si>
    <t>AGR.06.000763</t>
  </si>
  <si>
    <t>PRD.002.100023931_COM005001</t>
  </si>
  <si>
    <t>AGR.07.001411</t>
  </si>
  <si>
    <t>57//КН06/21-156 от 20.07.21</t>
  </si>
  <si>
    <t>PRD.002.100023932_COM001000</t>
  </si>
  <si>
    <t>AGR.01.000964</t>
  </si>
  <si>
    <t>0052418700 от 25.09.2021</t>
  </si>
  <si>
    <t>AGR.01.001064</t>
  </si>
  <si>
    <t>№ 0052418326 от 02.12.2021</t>
  </si>
  <si>
    <t>AGR.01.001067</t>
  </si>
  <si>
    <t>АЗ-0806053 от 07.12.2021</t>
  </si>
  <si>
    <t>PRD.002.100023933_COM006001</t>
  </si>
  <si>
    <t>AGR.08.002086</t>
  </si>
  <si>
    <t>Договор №СИН.02.21-234 от 29.09.21</t>
  </si>
  <si>
    <t>PRD.002.100023934_COM011001</t>
  </si>
  <si>
    <t>AGR.15.005131</t>
  </si>
  <si>
    <t>СЗ02/21-546//27/09 от 24.09.2021</t>
  </si>
  <si>
    <t>AGR.15.008066</t>
  </si>
  <si>
    <t>СЗ02/23-646 от 28.11.2023</t>
  </si>
  <si>
    <t>PRD.002.100023936_COM001000</t>
  </si>
  <si>
    <t>AGR.01.000962</t>
  </si>
  <si>
    <t>НФ02/21-81 от 29.09.2021</t>
  </si>
  <si>
    <t>PRD.002.100023937_COM011001</t>
  </si>
  <si>
    <t>AGR.15.005060</t>
  </si>
  <si>
    <t>СЗ02/21-547</t>
  </si>
  <si>
    <t>PRD.002.100023938_COM007001</t>
  </si>
  <si>
    <t>AGR.09.001223</t>
  </si>
  <si>
    <t>УНС02/21-142 от 07.10.2021</t>
  </si>
  <si>
    <t>PRD.002.100023939_COM006001</t>
  </si>
  <si>
    <t>AGR.08.002208</t>
  </si>
  <si>
    <t>СИН.02.21-233 от 01.10.2021г.</t>
  </si>
  <si>
    <t>AGR.08.003075</t>
  </si>
  <si>
    <t>СИН.02.23-265 от 03.10.2023</t>
  </si>
  <si>
    <t>AGR.08.003124</t>
  </si>
  <si>
    <t>СИН.02.22-139 от 12.05.2022</t>
  </si>
  <si>
    <t>PRD.002.100023940_COM006001</t>
  </si>
  <si>
    <t>AGR.08.002144</t>
  </si>
  <si>
    <t>СИН.02.21-243 от 06.10.2021 г.</t>
  </si>
  <si>
    <t>PRD.002.100023941_COM006001</t>
  </si>
  <si>
    <t>AGR.08.002096</t>
  </si>
  <si>
    <t>СИН.02.21-208 от 27.08.2021г.</t>
  </si>
  <si>
    <t>AGR.08.002097</t>
  </si>
  <si>
    <t>СИН.04.21-39 от 29.07.2021г.</t>
  </si>
  <si>
    <t>AGR.08.002286</t>
  </si>
  <si>
    <t>СИН.04.22-14 от 25.01.2022г.</t>
  </si>
  <si>
    <t>PRD.002.100023942_COM006001</t>
  </si>
  <si>
    <t>AGR.08.002165</t>
  </si>
  <si>
    <t>Соглашение об установлении сервитута №СИН.02.21-263/773581 о</t>
  </si>
  <si>
    <t>AGR.08.002606</t>
  </si>
  <si>
    <t>не использовать СИН.02.22-270 от 12.09.2022</t>
  </si>
  <si>
    <t>AGR.08.002629</t>
  </si>
  <si>
    <t>Соглашение об установлении сервитута СИН.02.22-270/962307 от</t>
  </si>
  <si>
    <t>PRD.002.100023950_COM011001</t>
  </si>
  <si>
    <t>AGR.15.005085</t>
  </si>
  <si>
    <t>PRD.002.100023951_COM002019</t>
  </si>
  <si>
    <t>AGR.03.000475</t>
  </si>
  <si>
    <t>Договор поставки №Д011721 от 04.10.2021 г.</t>
  </si>
  <si>
    <t>PRD.002.100023952_COM014001</t>
  </si>
  <si>
    <t>AGR.30.000663</t>
  </si>
  <si>
    <t>Договор аренды №59 от 01.12.2010</t>
  </si>
  <si>
    <t>AGR.30.000664</t>
  </si>
  <si>
    <t>Договор лицензионный от 19.01.17 (использ.ТЗ)</t>
  </si>
  <si>
    <t>AGR.30.000665</t>
  </si>
  <si>
    <t>Договор аренды 84/2021 от 01.06.2021</t>
  </si>
  <si>
    <t>AGR.30.000666</t>
  </si>
  <si>
    <t>Договор субаренды земли 07-06/21 от 01.06.2021</t>
  </si>
  <si>
    <t>AGR.30.000671</t>
  </si>
  <si>
    <t>счф 67 от 31.12.2020</t>
  </si>
  <si>
    <t>PRD.002.100023952_COM014002</t>
  </si>
  <si>
    <t>AGR.32.000170</t>
  </si>
  <si>
    <t>Договор от 19.01.2017 (использование товарного знака)</t>
  </si>
  <si>
    <t>PRD.002.100023953_COM014001</t>
  </si>
  <si>
    <t>AGR.30.000565</t>
  </si>
  <si>
    <t>Договор 0249-0217 от 27.02.17 (-18/2017) (не использовать)</t>
  </si>
  <si>
    <t>AGR.30.000566</t>
  </si>
  <si>
    <t>Договор 0249-0217 от 27.02.17 (-18/2017)</t>
  </si>
  <si>
    <t>PRD.002.100023954_COM014001</t>
  </si>
  <si>
    <t>AGR.30.000161</t>
  </si>
  <si>
    <t>Акт 6220 от 22.12.2020 (сч. 6220 от 22.12.20)</t>
  </si>
  <si>
    <t>AGR.30.000162</t>
  </si>
  <si>
    <t>Договор КУ-0216-02 от 08.02.2016 (-17/2016)</t>
  </si>
  <si>
    <t>AGR.30.000163</t>
  </si>
  <si>
    <t>Акт 6306 от 30.09.19 (сч.6306 от 30.09.19)</t>
  </si>
  <si>
    <t>PRD.002.100023955_COM014001</t>
  </si>
  <si>
    <t>AGR.30.000123</t>
  </si>
  <si>
    <t>Договор купли-продажи№ 1567768-АПД/МСК от «16» февраля 2021</t>
  </si>
  <si>
    <t>AGR.30.000797</t>
  </si>
  <si>
    <t>Договора купли-продажи № 1567768-АПД/МСК от 16.02.2021</t>
  </si>
  <si>
    <t>PRD.002.100023956_COM014001</t>
  </si>
  <si>
    <t>AGR.30.000426</t>
  </si>
  <si>
    <t>Акт 204 от 10.08.2021</t>
  </si>
  <si>
    <t>AGR.30.000427</t>
  </si>
  <si>
    <t>Акт 249 от 16.12.2020</t>
  </si>
  <si>
    <t>AGR.30.000428</t>
  </si>
  <si>
    <t>Акт 271 от 31.12.2020</t>
  </si>
  <si>
    <t>AGR.30.000429</t>
  </si>
  <si>
    <t>Договор № 01-1220 от 10.12.2020г.</t>
  </si>
  <si>
    <t>AGR.30.000735</t>
  </si>
  <si>
    <t>Договор на оказание клининговых услуг №263/2021 от 28.12.202</t>
  </si>
  <si>
    <t>PRD.002.100023957_COM014001</t>
  </si>
  <si>
    <t>AGR.30.000006</t>
  </si>
  <si>
    <t>Дог.аренды парковки от 30.09.2020</t>
  </si>
  <si>
    <t>PRD.002.100023959_COM014001</t>
  </si>
  <si>
    <t>AGR.30.000066</t>
  </si>
  <si>
    <t>Сч.ф. 13 от 31.12.2020</t>
  </si>
  <si>
    <t>AGR.30.000067</t>
  </si>
  <si>
    <t>счф 3 от 30.11.2020</t>
  </si>
  <si>
    <t>PRD.002.100023961_COM014001</t>
  </si>
  <si>
    <t>AGR.30.000134</t>
  </si>
  <si>
    <t>счф 21073100198/86/003 от 31.07.2021</t>
  </si>
  <si>
    <t>AGR.30.000806</t>
  </si>
  <si>
    <t>Договор № НО-43/2022 от 01.04.2022</t>
  </si>
  <si>
    <t>AGR.30.001238</t>
  </si>
  <si>
    <t>Договор № НО-244/2022 от 16.12.2022</t>
  </si>
  <si>
    <t>PRD.002.100023962_COM014001</t>
  </si>
  <si>
    <t>AGR.30.000071</t>
  </si>
  <si>
    <t>Акт 204 от 31.12.20</t>
  </si>
  <si>
    <t>AGR.30.000072</t>
  </si>
  <si>
    <t>Акт 215 от 31.12.20</t>
  </si>
  <si>
    <t>AGR.30.000073</t>
  </si>
  <si>
    <t>Акт 216 от 31.12.20</t>
  </si>
  <si>
    <t>AGR.30.000074</t>
  </si>
  <si>
    <t>Договор 7 от 19.10.2020 (-102/2020)</t>
  </si>
  <si>
    <t>AGR.30.000075</t>
  </si>
  <si>
    <t>Договор 264/2021 от 27.12.2021</t>
  </si>
  <si>
    <t>AGR.30.001095</t>
  </si>
  <si>
    <t>Претензия № НО-2202/2022 от 16.12.2022</t>
  </si>
  <si>
    <t>PRD.002.100023964_COM014001</t>
  </si>
  <si>
    <t>AGR.30.000321</t>
  </si>
  <si>
    <t>Договор 56/2021 от 31.03.2021</t>
  </si>
  <si>
    <t>PRD.002.100023965_COM014001</t>
  </si>
  <si>
    <t>AGR.30.000643</t>
  </si>
  <si>
    <t>счф 316 от 30.09.2020 (перемен.часть)</t>
  </si>
  <si>
    <t>AGR.30.000644</t>
  </si>
  <si>
    <t>счф 387 от 30.11.2020 (перемен.часть)</t>
  </si>
  <si>
    <t>AGR.30.000645</t>
  </si>
  <si>
    <t>Дог.№БХ-10/20 от 30.09.20 (парковка) (НЕ ИСПОЛЬЗОВАТЬ)</t>
  </si>
  <si>
    <t>AGR.30.000646</t>
  </si>
  <si>
    <t>счф 389 от 31.12.2020 (парковка)</t>
  </si>
  <si>
    <t>AGR.30.000647</t>
  </si>
  <si>
    <t>Дог.№БХ-09/20 от 10.09.20 (обеспечительный платеж)</t>
  </si>
  <si>
    <t>AGR.30.000648</t>
  </si>
  <si>
    <t>Дог.№БХ-10/20 от 30.09.20 (парковка обеспечит.платеж)</t>
  </si>
  <si>
    <t>AGR.30.000649</t>
  </si>
  <si>
    <t>Дог.№БХ-09/20 от 10.09.20</t>
  </si>
  <si>
    <t>AGR.30.000650</t>
  </si>
  <si>
    <t>Дог.№БХ-10/20 от 30.09.20 (парковка)</t>
  </si>
  <si>
    <t>AGR.30.000651</t>
  </si>
  <si>
    <t>Дог.№БХ-09/20 от 10.09.20 (перемен. составляющая)</t>
  </si>
  <si>
    <t>AGR.30.000652</t>
  </si>
  <si>
    <t>Дог.№БХ-09/20 от 10.09.20 (НЕ ИСПОЛЬЗОВАТЬ)</t>
  </si>
  <si>
    <t>AGR.30.001313</t>
  </si>
  <si>
    <t>Дог.№БХ-10/20 от 30.09.20 (парковка переменная)</t>
  </si>
  <si>
    <t>PRD.002.100023966_COM014001</t>
  </si>
  <si>
    <t>AGR.30.000049</t>
  </si>
  <si>
    <t>Договор 19/2020/ПОВ от 01.09.2020 (-81/2020)</t>
  </si>
  <si>
    <t>AGR.30.000050</t>
  </si>
  <si>
    <t>Акт 531 от 31.12.2020</t>
  </si>
  <si>
    <t>AGR.30.000051</t>
  </si>
  <si>
    <t>Счет 480 от 13.11.20</t>
  </si>
  <si>
    <t>PRD.002.100023967_COM014001</t>
  </si>
  <si>
    <t>AGR.30.000448</t>
  </si>
  <si>
    <t>AGR.30.000449</t>
  </si>
  <si>
    <t>Договор №03/2021 от 24.09.2021</t>
  </si>
  <si>
    <t>PRD.002.100023968_COM014001</t>
  </si>
  <si>
    <t>AGR.30.000483</t>
  </si>
  <si>
    <t>договор 12-18107 от 20,09,10</t>
  </si>
  <si>
    <t>PRD.002.100023970_COM011001</t>
  </si>
  <si>
    <t>AGR.15.005102</t>
  </si>
  <si>
    <t>7/СР-22//СЗ02/21-562 от 13.10.2021</t>
  </si>
  <si>
    <t>AGR.15.006615</t>
  </si>
  <si>
    <t>СЗ02/22-562//3/СР-23 от 05.10.2022</t>
  </si>
  <si>
    <t>AGR.15.007886</t>
  </si>
  <si>
    <t>СЗ02/23-511//5/СР-24 от 04.10.2023</t>
  </si>
  <si>
    <t>PRD.002.100023971_COM001000</t>
  </si>
  <si>
    <t>AGR.01.000976</t>
  </si>
  <si>
    <t>2015 от 06.10.2021</t>
  </si>
  <si>
    <t>PRD.002.100023974_COM014008</t>
  </si>
  <si>
    <t>AGR.37.000051</t>
  </si>
  <si>
    <t>Договор № КН-30/2021 от 31.05.2021</t>
  </si>
  <si>
    <t>PRD.002.100023974_COM014009</t>
  </si>
  <si>
    <t>AGR.38.000047</t>
  </si>
  <si>
    <t>Договор №НУ-23/2021 от 31.05.2021</t>
  </si>
  <si>
    <t>PRD.002.100023976_COM011001</t>
  </si>
  <si>
    <t>AGR.15.007392</t>
  </si>
  <si>
    <t>СЗ02/23-253 от 10.05.2023</t>
  </si>
  <si>
    <t>AGR.15.007393</t>
  </si>
  <si>
    <t>СЗ02/23-255 от 10.05.2023</t>
  </si>
  <si>
    <t>PRD.002.100023976_COM014002</t>
  </si>
  <si>
    <t>AGR.32.000132</t>
  </si>
  <si>
    <t>Договор №КН-31/2021 от 31.05.2021</t>
  </si>
  <si>
    <t>AGR.32.000133</t>
  </si>
  <si>
    <t>Договор №КН-32/2021 от 31.05.2021</t>
  </si>
  <si>
    <t>PRD.002.100023977_COM014001</t>
  </si>
  <si>
    <t>AGR.30.000489</t>
  </si>
  <si>
    <t>Договор 13/УЖД/21 от 30.06.21</t>
  </si>
  <si>
    <t>PRD.002.100023978_COM009001</t>
  </si>
  <si>
    <t>AGR.13.001432</t>
  </si>
  <si>
    <t>PRD.002.100023979_COM005001</t>
  </si>
  <si>
    <t>AGR.07.001421</t>
  </si>
  <si>
    <t>Договор № КН06/21-157 от 20.07.2021 г.</t>
  </si>
  <si>
    <t>PRD.002.100023980_COM011001</t>
  </si>
  <si>
    <t>AGR.15.005072</t>
  </si>
  <si>
    <t>СЗ20/21-58 от 04.02.2021</t>
  </si>
  <si>
    <t>PRD.002.100023982_COM001000</t>
  </si>
  <si>
    <t>AGR.01.000979</t>
  </si>
  <si>
    <t>НФ02/21-93//КМ от 08.10.2021</t>
  </si>
  <si>
    <t>PRD.002.100023984_COM014001</t>
  </si>
  <si>
    <t>AGR.30.000186</t>
  </si>
  <si>
    <t>счф 3851 от 31.12.2020</t>
  </si>
  <si>
    <t>AGR.30.000187</t>
  </si>
  <si>
    <t>счф 3486 от 30.11.2020</t>
  </si>
  <si>
    <t>PRD.002.100023985_COM014001</t>
  </si>
  <si>
    <t>AGR.30.000596</t>
  </si>
  <si>
    <t>счф 400 от 31.10.2020 г.</t>
  </si>
  <si>
    <t>AGR.30.000597</t>
  </si>
  <si>
    <t>счф 420 от 30.11.2020 г.</t>
  </si>
  <si>
    <t>AGR.30.000598</t>
  </si>
  <si>
    <t>Дог. 19-20 от 16.10.2020 г.</t>
  </si>
  <si>
    <t>AGR.30.000672</t>
  </si>
  <si>
    <t>Договор 241/21 от 01.09.2021 (экскаватор)</t>
  </si>
  <si>
    <t>AGR.30.000997</t>
  </si>
  <si>
    <t>Претензия № НО-1745/2022 от 18.10.2022</t>
  </si>
  <si>
    <t>AGR.30.001087</t>
  </si>
  <si>
    <t>Претензия № НО-37/2022 от 19.01.2022</t>
  </si>
  <si>
    <t>AGR.30.001088</t>
  </si>
  <si>
    <t>Претензия № НО-933/2022 от 07.06.2022</t>
  </si>
  <si>
    <t>PRD.002.100023988_COM007001</t>
  </si>
  <si>
    <t>AGR.09.001226</t>
  </si>
  <si>
    <t>УНС02/21-147 от 08.10.2021</t>
  </si>
  <si>
    <t>PRD.002.100023993_COM002019</t>
  </si>
  <si>
    <t>AGR.03.000576</t>
  </si>
  <si>
    <t>Договор Д001722 от 11.02.2022 г.</t>
  </si>
  <si>
    <t>PRD.002.100023995_COM009001</t>
  </si>
  <si>
    <t>AGR.13.001438</t>
  </si>
  <si>
    <t>PRD.002.100023996_COM014001</t>
  </si>
  <si>
    <t>AGR.30.000405</t>
  </si>
  <si>
    <t>Договор №2910-21 от 08.11.2021</t>
  </si>
  <si>
    <t>PRD.002.100023998_COM014001</t>
  </si>
  <si>
    <t>AGR.30.000059</t>
  </si>
  <si>
    <t>Договор № 201-2020 от 30.10.2020 г</t>
  </si>
  <si>
    <t>AGR.30.000060</t>
  </si>
  <si>
    <t>счф УТ-11288 от 15.12.20 (сец. 4)</t>
  </si>
  <si>
    <t>AGR.30.000061</t>
  </si>
  <si>
    <t>счф УТ-11936 от 30.12.2020 г. (спец.5)</t>
  </si>
  <si>
    <t>PRD.002.100023999_COM014001</t>
  </si>
  <si>
    <t>AGR.30.000316</t>
  </si>
  <si>
    <t>Договор № 0СУТ-000980 от 25.05.2021</t>
  </si>
  <si>
    <t>PRD.002.100024001_COM014001</t>
  </si>
  <si>
    <t>AGR.30.000406</t>
  </si>
  <si>
    <t>счет 75 от 04.06.2020</t>
  </si>
  <si>
    <t>AGR.30.000407</t>
  </si>
  <si>
    <t>счф 149 от 25.09.2020</t>
  </si>
  <si>
    <t>AGR.30.000408</t>
  </si>
  <si>
    <t>счф 91 от 09.06.2021</t>
  </si>
  <si>
    <t>AGR.30.000409</t>
  </si>
  <si>
    <t>счет 117 от 01.10.2020</t>
  </si>
  <si>
    <t>AGR.30.000707</t>
  </si>
  <si>
    <t>Дог. 10/15 от 20.04.2015г.</t>
  </si>
  <si>
    <t>PRD.002.100024002_COM014001</t>
  </si>
  <si>
    <t>AGR.30.000509</t>
  </si>
  <si>
    <t>Договор 01/2018 от 01.01.2018</t>
  </si>
  <si>
    <t>PRD.002.100024002_COM014009</t>
  </si>
  <si>
    <t>AGR.38.000101</t>
  </si>
  <si>
    <t>Договор 01/2018 от 01.01.18 (ОС)</t>
  </si>
  <si>
    <t>PRD.002.100024003_COM014001</t>
  </si>
  <si>
    <t>AGR.30.000744</t>
  </si>
  <si>
    <t>13 от 20.01.2022</t>
  </si>
  <si>
    <t>PRD.002.100024004_COM014001</t>
  </si>
  <si>
    <t>AGR.30.000007</t>
  </si>
  <si>
    <t>Договор № 20746С2107 от 16.07.2021</t>
  </si>
  <si>
    <t>AGR.30.000008</t>
  </si>
  <si>
    <t>счф 8603/000955/21 от 31.01.2021 (дог.NV-2270 от 28.09.2020)</t>
  </si>
  <si>
    <t>AGR.30.000009</t>
  </si>
  <si>
    <t>Договор № NV-2270 от 28.09.2020</t>
  </si>
  <si>
    <t>PRD.002.100024005_COM014001</t>
  </si>
  <si>
    <t>AGR.30.000326</t>
  </si>
  <si>
    <t>сч.ф. 34 от 25.12.2020 г. (Спец. 020/20)</t>
  </si>
  <si>
    <t>AGR.30.000327</t>
  </si>
  <si>
    <t>сч.ф. 31 от 11.12.2020 г. (Спец. 016/20)</t>
  </si>
  <si>
    <t>AGR.30.000328</t>
  </si>
  <si>
    <t>сч.ф. 32 от 11.12.2020 г. (Спец. 017/20)</t>
  </si>
  <si>
    <t>AGR.30.000329</t>
  </si>
  <si>
    <t>сч.ф. 29 от 07.12.2020 г. (Спец. 018/20)</t>
  </si>
  <si>
    <t>AGR.30.000330</t>
  </si>
  <si>
    <t>сч.ф. 30 от 07.12.2020 г. (Спец. 017/20)</t>
  </si>
  <si>
    <t>AGR.30.000331</t>
  </si>
  <si>
    <t>сч.ф. 24 от 13.11.2020 г. (Спец. 016/20)</t>
  </si>
  <si>
    <t>AGR.30.000332</t>
  </si>
  <si>
    <t>сч.ф. 27 от 20.11.2020 г. (Спец. 016/20)</t>
  </si>
  <si>
    <t>AGR.30.000333</t>
  </si>
  <si>
    <t>сч.ф. 26 от 18.11.2020 г. (Спец. 016/20)</t>
  </si>
  <si>
    <t>PRD.002.100024006_COM014001</t>
  </si>
  <si>
    <t>AGR.30.000109</t>
  </si>
  <si>
    <t>ДОГОВОР КЛИЕНТСКОГО СЧЕТА №000-435281 от 29.06.2021</t>
  </si>
  <si>
    <t>PRD.002.100024007_COM014001</t>
  </si>
  <si>
    <t>AGR.30.000158</t>
  </si>
  <si>
    <t>счф 6200011193 от 31.12.2020 (Сч. №1 от 23.12.2020)</t>
  </si>
  <si>
    <t>AGR.30.000749</t>
  </si>
  <si>
    <t>Договор оказания услуг по предоставлению права проезда транс</t>
  </si>
  <si>
    <t>AGR.30.001046</t>
  </si>
  <si>
    <t>Письмо-претензия № ВлС-880 от 05.12.2022</t>
  </si>
  <si>
    <t>AGR.30.001199</t>
  </si>
  <si>
    <t>Договор № МНГ-23/09000/00238/Д от 25.01.2023</t>
  </si>
  <si>
    <t>AGR.30.001249</t>
  </si>
  <si>
    <t>Письмо-претензия № ВлС-612 от 04.07.2023,ВлС-647 от 13.07.20</t>
  </si>
  <si>
    <t>PRD.002.100024008_COM014001</t>
  </si>
  <si>
    <t>AGR.30.000098</t>
  </si>
  <si>
    <t>Договор 194/2020 от 28.01.2021</t>
  </si>
  <si>
    <t>AGR.30.000099</t>
  </si>
  <si>
    <t>Договор аренды имущества №17/2021 от 01.01.2021</t>
  </si>
  <si>
    <t>AGR.30.000100</t>
  </si>
  <si>
    <t>AGR.30.000101</t>
  </si>
  <si>
    <t>Акт передачи талонов от 21.12.2021</t>
  </si>
  <si>
    <t>PRD.002.100024010_COM004001</t>
  </si>
  <si>
    <t>AGR.06.000771</t>
  </si>
  <si>
    <t>PRD.002.100024011_COM007001</t>
  </si>
  <si>
    <t>AGR.09.001224</t>
  </si>
  <si>
    <t>УНС02/21-148 от 13.10.2021</t>
  </si>
  <si>
    <t>PRD.002.100024012_COM001000</t>
  </si>
  <si>
    <t>AGR.01.000984</t>
  </si>
  <si>
    <t>PR-R1012-Neftisa от 12.10.2021</t>
  </si>
  <si>
    <t>PRD.002.100024015_COM011001</t>
  </si>
  <si>
    <t>AGR.15.005087</t>
  </si>
  <si>
    <t>PRD.002.100024017_COM014001</t>
  </si>
  <si>
    <t>AGR.30.000610</t>
  </si>
  <si>
    <t>Договор №3471/М/2014 от 10.12.2014</t>
  </si>
  <si>
    <t>AGR.30.000611</t>
  </si>
  <si>
    <t>счф R2012310082 от 31.12.2020</t>
  </si>
  <si>
    <t>PRD.002.100024018_COM014001</t>
  </si>
  <si>
    <t>AGR.30.000855</t>
  </si>
  <si>
    <t>Договор №203-22051101 от 01.06.2022</t>
  </si>
  <si>
    <t>AGR.30.000959</t>
  </si>
  <si>
    <t>Договор №41480569/22 от 06.06.2022</t>
  </si>
  <si>
    <t>PRD.002.100024019_COM014001</t>
  </si>
  <si>
    <t>AGR.30.000496</t>
  </si>
  <si>
    <t>Договор-оферта 2058655</t>
  </si>
  <si>
    <t>AGR.30.000497</t>
  </si>
  <si>
    <t>Договор-оферта 2058655 НЕ ИСПОЛЬЗОВАТЬ</t>
  </si>
  <si>
    <t>AGR.30.000498</t>
  </si>
  <si>
    <t>сч. № 77312935 от 22.01.2020</t>
  </si>
  <si>
    <t>AGR.30.000499</t>
  </si>
  <si>
    <t>сч. № 83148995 от 01.06.2020</t>
  </si>
  <si>
    <t>PRD.002.100024020_COM014001</t>
  </si>
  <si>
    <t>AGR.30.000027</t>
  </si>
  <si>
    <t>счф /3/000000581 от 25.11.2020</t>
  </si>
  <si>
    <t>AGR.30.000028</t>
  </si>
  <si>
    <t>счф /3/000000643 от 25.12.2020</t>
  </si>
  <si>
    <t>AGR.30.000029</t>
  </si>
  <si>
    <t>счф /3/000000645 от 25.12.2020</t>
  </si>
  <si>
    <t>AGR.30.000030</t>
  </si>
  <si>
    <t>Договор 113/2020 от 01.10.2020</t>
  </si>
  <si>
    <t>AGR.30.000031</t>
  </si>
  <si>
    <t>Акт передачи талонов от 15.04.2021</t>
  </si>
  <si>
    <t>AGR.30.000032</t>
  </si>
  <si>
    <t>AGR.30.000689</t>
  </si>
  <si>
    <t>Акт передачи талонов от 14.01.2022</t>
  </si>
  <si>
    <t>AGR.30.000969</t>
  </si>
  <si>
    <t>Акты передачи талонов от 15.08.2022,20.09.2022</t>
  </si>
  <si>
    <t>PRD.002.100024021_COM001000</t>
  </si>
  <si>
    <t>AGR.01.001762</t>
  </si>
  <si>
    <t>6443//НФ02/23-50 от 01.06.2023</t>
  </si>
  <si>
    <t>PRD.002.100024021_COM014001</t>
  </si>
  <si>
    <t>AGR.30.000076</t>
  </si>
  <si>
    <t>Договор №91/2020 от 27.10.2020 (не использовать)</t>
  </si>
  <si>
    <t>PRD.002.100024022_COM014001</t>
  </si>
  <si>
    <t>AGR.30.000077</t>
  </si>
  <si>
    <t>Акт 256 от 17.09.2020 (Счет 255 от 17.09.2020)</t>
  </si>
  <si>
    <t>AGR.30.000078</t>
  </si>
  <si>
    <t>Счет 254 от 17.09.2020</t>
  </si>
  <si>
    <t>PRD.002.100024023_COM014001</t>
  </si>
  <si>
    <t>AGR.30.000184</t>
  </si>
  <si>
    <t>Договор № 180601/1 от 01.06.18г.</t>
  </si>
  <si>
    <t>AGR.30.000185</t>
  </si>
  <si>
    <t>счф 4089 от 10.09.2021 (сч.А0828007 от 28.08.20)</t>
  </si>
  <si>
    <t>PRD.002.100024024_COM014001</t>
  </si>
  <si>
    <t>AGR.30.000135</t>
  </si>
  <si>
    <t>Договор № ТСИС-2021-4 На техническое сопровождение Информаци</t>
  </si>
  <si>
    <t>AGR.30.000136</t>
  </si>
  <si>
    <t>PRD.002.100024025_COM014001</t>
  </si>
  <si>
    <t>AGR.30.001104</t>
  </si>
  <si>
    <t>НО-9/2023</t>
  </si>
  <si>
    <t>PRD.002.100024026_COM014001</t>
  </si>
  <si>
    <t>AGR.30.000324</t>
  </si>
  <si>
    <t>Договор № 7/ПК/Н от 23.04.18 (-38/2018)</t>
  </si>
  <si>
    <t>AGR.30.001089</t>
  </si>
  <si>
    <t>1277//НО-233/2022</t>
  </si>
  <si>
    <t>PRD.002.100024027_COM014003</t>
  </si>
  <si>
    <t>AGR.33.000045</t>
  </si>
  <si>
    <t>Договор управления многоквартирным жилым домом б/н от 08.08.</t>
  </si>
  <si>
    <t>PRD.002.100024028_COM014001</t>
  </si>
  <si>
    <t>AGR.30.000040</t>
  </si>
  <si>
    <t>Счет УТ-1277 от 14.12.20</t>
  </si>
  <si>
    <t>AGR.30.000041</t>
  </si>
  <si>
    <t>Счет УТ-1174 от 26.11.20</t>
  </si>
  <si>
    <t>AGR.30.000042</t>
  </si>
  <si>
    <t>Счет УТ-1175 от 26.11.20</t>
  </si>
  <si>
    <t>AGR.30.000043</t>
  </si>
  <si>
    <t>упд УТ-916 (Счет УТ-1318 от 22 .12.2020 г)</t>
  </si>
  <si>
    <t>AGR.30.000044</t>
  </si>
  <si>
    <t>упд УТ-297 от 17.03.2021 (Счет УТ-355 от 26.02.21)</t>
  </si>
  <si>
    <t>PRD.002.100024029_COM014001</t>
  </si>
  <si>
    <t>AGR.30.000562</t>
  </si>
  <si>
    <t>Договор №779 от 09.04.2021</t>
  </si>
  <si>
    <t>AGR.30.000563</t>
  </si>
  <si>
    <t>AGR.30.000564</t>
  </si>
  <si>
    <t>Счет У4 953 от 29 декабря 2020 г.</t>
  </si>
  <si>
    <t>PRD.002.100024032_COM010001</t>
  </si>
  <si>
    <t>AGR.14.000382</t>
  </si>
  <si>
    <t>Договор № 42/21-ТУ от 12.10.2021 г.</t>
  </si>
  <si>
    <t>AGR.14.000437</t>
  </si>
  <si>
    <t>Договор № НГПТ-24/08-2022</t>
  </si>
  <si>
    <t>PRD.002.100024035_COM014001</t>
  </si>
  <si>
    <t>AGR.30.000395</t>
  </si>
  <si>
    <t>Договор 86/2021 от 22.06.2021</t>
  </si>
  <si>
    <t>PRD.002.100024035_COM014003</t>
  </si>
  <si>
    <t>AGR.33.000046</t>
  </si>
  <si>
    <t>Договор № 65/2016 от 20.06.2016 (поставка газа в квартиры)</t>
  </si>
  <si>
    <t>PRD.002.100024035_COM014006</t>
  </si>
  <si>
    <t>AGR.31.000008</t>
  </si>
  <si>
    <t>дог.поставки газа №4/2012 от 02.02.12</t>
  </si>
  <si>
    <t>PRD.002.100024036_COM014001</t>
  </si>
  <si>
    <t>AGR.30.000451</t>
  </si>
  <si>
    <t>Сч AS9858 от 16.11.2020</t>
  </si>
  <si>
    <t>AGR.30.000452</t>
  </si>
  <si>
    <t>Акт ИНБИ-001939 от 30.11.2020</t>
  </si>
  <si>
    <t>AGR.30.000453</t>
  </si>
  <si>
    <t>Договор № 08-365/2014 от 14.10.2014</t>
  </si>
  <si>
    <t>AGR.30.000454</t>
  </si>
  <si>
    <t>Сч AS9651 от 26.08.2020</t>
  </si>
  <si>
    <t>PRD.002.100024037_COM014001</t>
  </si>
  <si>
    <t>AGR.30.000306</t>
  </si>
  <si>
    <t>Договор №2 от 01.01.2011</t>
  </si>
  <si>
    <t>AGR.30.000307</t>
  </si>
  <si>
    <t>сч.250 от 27.11.20 (спец. 13/20)</t>
  </si>
  <si>
    <t>PRD.002.100024040_COM014001</t>
  </si>
  <si>
    <t>AGR.30.000164</t>
  </si>
  <si>
    <t>Договор №164/2015 от 15.10.2021</t>
  </si>
  <si>
    <t>PRD.002.100024044_COM014001</t>
  </si>
  <si>
    <t>AGR.30.000543</t>
  </si>
  <si>
    <t>Договор № 152/2020 от 11.12.2020г.</t>
  </si>
  <si>
    <t>AGR.30.000701</t>
  </si>
  <si>
    <t>Договор № 254/2021 от 29.12.2021 г.</t>
  </si>
  <si>
    <t>PRD.002.100024045_COM014001</t>
  </si>
  <si>
    <t>AGR.30.000447</t>
  </si>
  <si>
    <t>Уведомление №72-212-00645</t>
  </si>
  <si>
    <t>AGR.30.000964</t>
  </si>
  <si>
    <t>№22-00236БД (НЕ ИСПОЛЬЗОВАТЬ)</t>
  </si>
  <si>
    <t>AGR.30.001169</t>
  </si>
  <si>
    <t>№22-00236БД</t>
  </si>
  <si>
    <t>AGR.30.001303</t>
  </si>
  <si>
    <t>№11-234-00257</t>
  </si>
  <si>
    <t>PRD.002.100024046_COM014001</t>
  </si>
  <si>
    <t>AGR.30.000005</t>
  </si>
  <si>
    <t>PRD.002.100024048_COM014002</t>
  </si>
  <si>
    <t>AGR.32.000348</t>
  </si>
  <si>
    <t>Экономическое соглашение КН-57/2022 от 01.08.2022</t>
  </si>
  <si>
    <t>PRD.002.100024049_COM014002</t>
  </si>
  <si>
    <t>AGR.32.000346</t>
  </si>
  <si>
    <t>Экономическое соглашение КН-65/2022 от 29.08.2022</t>
  </si>
  <si>
    <t>PRD.002.100024050_COM014002</t>
  </si>
  <si>
    <t>AGR.32.000343</t>
  </si>
  <si>
    <t>Экономическое соглашение КН-58/2022 от 01.08.2022</t>
  </si>
  <si>
    <t>PRD.002.100024052_COM009001</t>
  </si>
  <si>
    <t>AGR.13.001966</t>
  </si>
  <si>
    <t>Договор №СИБ143/22-в от 31.10.2022</t>
  </si>
  <si>
    <t>PRD.002.100024052_COM011001</t>
  </si>
  <si>
    <t>AGR.15.005165</t>
  </si>
  <si>
    <t>СЗ02/21-586 от 21.10.2021</t>
  </si>
  <si>
    <t>AGR.15.006856</t>
  </si>
  <si>
    <t>СЗ02/22-761//АБ 83-2022-У от 15.12.2022</t>
  </si>
  <si>
    <t>AGR.15.008012</t>
  </si>
  <si>
    <t>СЗ02/23-591//АБ62-2023-ПО от 07.11.2023</t>
  </si>
  <si>
    <t>AGR.15.008013</t>
  </si>
  <si>
    <t>СЗ02/23-612//АБ63-2023-У от 13.11.2023</t>
  </si>
  <si>
    <t>PRD.002.100024055_COM014001</t>
  </si>
  <si>
    <t>AGR.30.000795</t>
  </si>
  <si>
    <t>договор №115/ИЗ от 15.11.2021</t>
  </si>
  <si>
    <t>PRD.002.100024056_COM004001</t>
  </si>
  <si>
    <t>AGR.06.000900</t>
  </si>
  <si>
    <t>Договор №ННГ7/22-и от 02.09.2022</t>
  </si>
  <si>
    <t>PRD.002.100024056_COM014001</t>
  </si>
  <si>
    <t>AGR.30.000617</t>
  </si>
  <si>
    <t>Договор № 195/2021 от 21.10.2021</t>
  </si>
  <si>
    <t>PRD.002.100024058_COM001000</t>
  </si>
  <si>
    <t>AGR.01.000993</t>
  </si>
  <si>
    <t>633//НФ02/21-101 от 01.11.2021</t>
  </si>
  <si>
    <t>PRD.002.100024059_COM014001</t>
  </si>
  <si>
    <t>AGR.30.000636</t>
  </si>
  <si>
    <t>Акт 29 от 31.12.2020</t>
  </si>
  <si>
    <t>PRD.002.100024060_COM011001</t>
  </si>
  <si>
    <t>AGR.15.005118</t>
  </si>
  <si>
    <t>Счет №411 от 15.10.2021г.</t>
  </si>
  <si>
    <t>PRD.002.100024062_COM014001</t>
  </si>
  <si>
    <t>AGR.30.000995</t>
  </si>
  <si>
    <t>НО-195/2022 от 08.08.2022</t>
  </si>
  <si>
    <t>AGR.30.001011</t>
  </si>
  <si>
    <t>НО-157/2022 от 08.08.2022</t>
  </si>
  <si>
    <t>AGR.30.001025</t>
  </si>
  <si>
    <t>НО-133/2022 от 04.05.2022</t>
  </si>
  <si>
    <t>PRD.002.100024063_COM005001</t>
  </si>
  <si>
    <t>AGR.07.001491</t>
  </si>
  <si>
    <t>КН05/21-186 от 24.09.2021</t>
  </si>
  <si>
    <t>PRD.002.100024066_COM006001</t>
  </si>
  <si>
    <t>AGR.08.002168</t>
  </si>
  <si>
    <t>Договор №П-78/СИН.02.21-260 от 19.10.2021</t>
  </si>
  <si>
    <t>AGR.08.003074</t>
  </si>
  <si>
    <t>СИН.02.23-276 от 03.10.2023</t>
  </si>
  <si>
    <t>AGR.08.003170</t>
  </si>
  <si>
    <t>СИН.02.23-382 от 18.12.2023</t>
  </si>
  <si>
    <t>PRD.002.100024067_COM011001</t>
  </si>
  <si>
    <t>AGR.15.005126</t>
  </si>
  <si>
    <t>Договор к/п ценных бумаг от 19.10.2021г.</t>
  </si>
  <si>
    <t>AGR.15.005777</t>
  </si>
  <si>
    <t>Договор об уступке прав требования (цессии) от 21.02.2022 г.</t>
  </si>
  <si>
    <t>AGR.15.005779</t>
  </si>
  <si>
    <t>AGR.15.007275</t>
  </si>
  <si>
    <t>AGR.15.007276</t>
  </si>
  <si>
    <t>PRD.002.100024068_COM011001</t>
  </si>
  <si>
    <t>AGR.15.005436</t>
  </si>
  <si>
    <t>СЗ02/21-603 от 28.10.2021 (на покупку и монтаж радиостанций)</t>
  </si>
  <si>
    <t>AGR.15.006773</t>
  </si>
  <si>
    <t>СЗ02/22-725 от 30.11.2022</t>
  </si>
  <si>
    <t>AGR.15.007090</t>
  </si>
  <si>
    <t>СЗ02/23-103 от 02.03.2023</t>
  </si>
  <si>
    <t>AGR.15.008081</t>
  </si>
  <si>
    <t>Счет №530 от 13.12.2023</t>
  </si>
  <si>
    <t>PRD.002.100024074_COM014001</t>
  </si>
  <si>
    <t>AGR.30.000033</t>
  </si>
  <si>
    <t>Акты передачи талонов от 01.04.2021, 05.04.2021</t>
  </si>
  <si>
    <t>AGR.30.000034</t>
  </si>
  <si>
    <t>Договор (ПМП-60) N3-2020 от 12.11.2020</t>
  </si>
  <si>
    <t>AGR.30.000846</t>
  </si>
  <si>
    <t>Акт передачи талонов от 24.03.2022</t>
  </si>
  <si>
    <t>AGR.30.001151</t>
  </si>
  <si>
    <t>Акт передачи талонов от 03.02.2023</t>
  </si>
  <si>
    <t>AGR.30.001243</t>
  </si>
  <si>
    <t>Акт передачи талонов от 28.06.2023</t>
  </si>
  <si>
    <t>PRD.002.100024074_COM014002</t>
  </si>
  <si>
    <t>AGR.32.000101</t>
  </si>
  <si>
    <t>Договор № КН-9/2021 от 22.03.2021</t>
  </si>
  <si>
    <t>PRD.002.100024075_COM001000</t>
  </si>
  <si>
    <t>AGR.01.000996</t>
  </si>
  <si>
    <t>NF01/21-26 от 21.10.2021</t>
  </si>
  <si>
    <t>AGR.01.001006</t>
  </si>
  <si>
    <t>PRD.002.100024079_COM014002</t>
  </si>
  <si>
    <t>AGR.32.000141</t>
  </si>
  <si>
    <t>Договор аренды земли № 05-04/200 от 06.09.2018</t>
  </si>
  <si>
    <t>AGR.32.000463</t>
  </si>
  <si>
    <t>Договор аренды земли № 04-04/91 от 23.06.2023</t>
  </si>
  <si>
    <t>PRD.002.100024080_COM014001</t>
  </si>
  <si>
    <t>AGR.30.000228</t>
  </si>
  <si>
    <t>Дог.купли продажи 1534623 от 01.03.18 НЕ ИСПОЛЬЗОВАТЬ</t>
  </si>
  <si>
    <t>AGR.30.000229</t>
  </si>
  <si>
    <t>счф 11700485 от 27.10.2020</t>
  </si>
  <si>
    <t>AGR.30.000230</t>
  </si>
  <si>
    <t>счф 11745621 от 29.10.2020</t>
  </si>
  <si>
    <t>AGR.30.000231</t>
  </si>
  <si>
    <t>счф 12142784 от 23.11.2020</t>
  </si>
  <si>
    <t>AGR.30.000232</t>
  </si>
  <si>
    <t>счф 12164367 от 24.11.2020</t>
  </si>
  <si>
    <t>AGR.30.000233</t>
  </si>
  <si>
    <t>счф 11917412 от 10.11.2020</t>
  </si>
  <si>
    <t>AGR.30.000234</t>
  </si>
  <si>
    <t>счф 12315081 от 02.12.2020</t>
  </si>
  <si>
    <t>AGR.30.000235</t>
  </si>
  <si>
    <t>счф 12317758 от 02.12.2020 (счет OVT/1535623/32083268 от 02.</t>
  </si>
  <si>
    <t>AGR.30.000236</t>
  </si>
  <si>
    <t>счф 12751538 от 24.12.2020</t>
  </si>
  <si>
    <t>AGR.30.000237</t>
  </si>
  <si>
    <t>Счет OVT/1534623/32313790 от 21.12.2020</t>
  </si>
  <si>
    <t>AGR.30.000238</t>
  </si>
  <si>
    <t>счф 12732623 от 24.12.2020</t>
  </si>
  <si>
    <t>AGR.30.000239</t>
  </si>
  <si>
    <t>Дог.купли продажи 1534623 от 01.03.18</t>
  </si>
  <si>
    <t>PRD.002.100024081_COM014001</t>
  </si>
  <si>
    <t>AGR.30.000539</t>
  </si>
  <si>
    <t>Договор подряда №217/2021 от 22.11.2021</t>
  </si>
  <si>
    <t>AGR.30.000540</t>
  </si>
  <si>
    <t>Договор подряда №244/2021 от 17.12.2021</t>
  </si>
  <si>
    <t>PRD.002.100024082_COM001000</t>
  </si>
  <si>
    <t>AGR.01.001001</t>
  </si>
  <si>
    <t>1657835582 от 18.10.2021</t>
  </si>
  <si>
    <t>AGR.01.001021</t>
  </si>
  <si>
    <t>PRD.002.100024085_COM011001</t>
  </si>
  <si>
    <t>AGR.15.005778</t>
  </si>
  <si>
    <t>AGR.15.005862</t>
  </si>
  <si>
    <t>СЗ02/22-168//НС02/22-2 от 22.02.2022</t>
  </si>
  <si>
    <t>AGR.15.005900</t>
  </si>
  <si>
    <t>AGR.15.005904</t>
  </si>
  <si>
    <t>СЗ02/22-185 от 01.03.2022г</t>
  </si>
  <si>
    <t>AGR.15.006129</t>
  </si>
  <si>
    <t>НС02/21-10 от 01.12.2021 г.</t>
  </si>
  <si>
    <t>AGR.15.006178</t>
  </si>
  <si>
    <t>AGR.15.006213</t>
  </si>
  <si>
    <t>СЗ01/22-1 от 20.06.2022</t>
  </si>
  <si>
    <t>AGR.15.006218</t>
  </si>
  <si>
    <t>СЗ02/22-236/НС02/22-4 от 15.04.2022 г.</t>
  </si>
  <si>
    <t>AGR.15.006219</t>
  </si>
  <si>
    <t>СЗ02/21-738//НС02/21-2 от 01.12.2021 г.</t>
  </si>
  <si>
    <t>AGR.15.006220</t>
  </si>
  <si>
    <t>СЗ02/21-737//НС02/21-1 от 01.12.2021 г.</t>
  </si>
  <si>
    <t>AGR.15.006237</t>
  </si>
  <si>
    <t>НС02/21-3 от 01.12.2021 г.</t>
  </si>
  <si>
    <t>AGR.15.006246</t>
  </si>
  <si>
    <t>СЗ02/22-379//НС02/22-12 от 01.03.2022</t>
  </si>
  <si>
    <t>AGR.15.006247</t>
  </si>
  <si>
    <t>СЗ02/22-380//НС02/22-13 от 01.03.2022г</t>
  </si>
  <si>
    <t>AGR.15.006248</t>
  </si>
  <si>
    <t>СЗ02/22-381//НС02/22-14 от 01.03.2022г</t>
  </si>
  <si>
    <t>AGR.15.006255</t>
  </si>
  <si>
    <t>СЗ02/22-163 от 23.02.2022</t>
  </si>
  <si>
    <t>AGR.15.006366</t>
  </si>
  <si>
    <t>СЗ02/22-414//НС02/22-19 от 27.07.2022 г.</t>
  </si>
  <si>
    <t>AGR.15.006464</t>
  </si>
  <si>
    <t>СЗ02/22-499//НС02/22-30 от 01.03.2022</t>
  </si>
  <si>
    <t>AGR.15.006490</t>
  </si>
  <si>
    <t>СЗ02/22-553//НС02/22-9 от 15.04.2022</t>
  </si>
  <si>
    <t>AGR.15.006578</t>
  </si>
  <si>
    <t>СЗ02/22-602//НС02/22-34 от 28.09.2022 г.</t>
  </si>
  <si>
    <t>AGR.15.006593</t>
  </si>
  <si>
    <t>СЗ02/22-601//НС02/22-25 от 09.06.2022 г.</t>
  </si>
  <si>
    <t>AGR.15.006927</t>
  </si>
  <si>
    <t>СЗ02/22-450//НС02/22-23 от 06.10.2022 г</t>
  </si>
  <si>
    <t>AGR.15.006929</t>
  </si>
  <si>
    <t>СЗ02/22-389//НС02/22-16 от 15.07.2022 г.</t>
  </si>
  <si>
    <t>AGR.15.006987</t>
  </si>
  <si>
    <t>СЗ02/22-623//НС02/22-27 от 11.11.2022</t>
  </si>
  <si>
    <t>AGR.15.006990</t>
  </si>
  <si>
    <t>СЗ02/22-792//НС02/22-39 от 30.12.2022</t>
  </si>
  <si>
    <t>AGR.15.007031</t>
  </si>
  <si>
    <t>СЗ02/22-800/НС02/22-40 от 30.12.2022</t>
  </si>
  <si>
    <t>AGR.15.007069</t>
  </si>
  <si>
    <t>СЗ02/22-801// НС02/22-41 от 31.12.2022</t>
  </si>
  <si>
    <t>AGR.15.007106</t>
  </si>
  <si>
    <t>СЗ02/23-89//НС02/23-3 от 12.01.2023</t>
  </si>
  <si>
    <t>AGR.15.007144</t>
  </si>
  <si>
    <t>СЗ02/23-106//НС02/23-4 от 27.12.2022</t>
  </si>
  <si>
    <t>AGR.15.007410</t>
  </si>
  <si>
    <t>СЗ02/23-259/НС02/23-9 от 17.05.2023</t>
  </si>
  <si>
    <t>AGR.15.007471</t>
  </si>
  <si>
    <t>СЗ02/23-298//НС02/23-11 от 15.05.2023</t>
  </si>
  <si>
    <t>AGR.15.007487</t>
  </si>
  <si>
    <t>СЗ02/23-318/НС02/23-15 от 22.06.2023</t>
  </si>
  <si>
    <t>AGR.15.007625</t>
  </si>
  <si>
    <t>СЗ02/23-307/НС02/23-14 от 19.06.2023</t>
  </si>
  <si>
    <t>AGR.15.007628</t>
  </si>
  <si>
    <t>СЗ02/23-385/НС02/23-21 от 12.01.2023</t>
  </si>
  <si>
    <t>AGR.15.007670</t>
  </si>
  <si>
    <t>СЗ02/23-404//НС02/23-24 от 31.07.2023 (Агентский)</t>
  </si>
  <si>
    <t>AGR.15.007914</t>
  </si>
  <si>
    <t>СЗ02/23-586/НС02/23-41 от 30.10.2023</t>
  </si>
  <si>
    <t>AGR.15.008103</t>
  </si>
  <si>
    <t>СЗ02/23-665//НС02/23-46 от 29.11.2023</t>
  </si>
  <si>
    <t>AGR.15.008104</t>
  </si>
  <si>
    <t>СЗ02/23-692//НС02/23-47 от 13.12.2023</t>
  </si>
  <si>
    <t>AGR.15.008123</t>
  </si>
  <si>
    <t>СЗ02/23-719//НС02/23-48 от 22.12.2023</t>
  </si>
  <si>
    <t>PRD.002.100024085_COM014001</t>
  </si>
  <si>
    <t>AGR.30.000286</t>
  </si>
  <si>
    <t>Договор субаренды недвижимого имущества №92/2021 от 15.06.20</t>
  </si>
  <si>
    <t>AGR.30.000287</t>
  </si>
  <si>
    <t>Абонентский Договор на ОХД № 88/2021 от 01.06.2021</t>
  </si>
  <si>
    <t>AGR.30.000288</t>
  </si>
  <si>
    <t>Договор № 86/2021 от 01.06.2021 (БУ+НУ)</t>
  </si>
  <si>
    <t>PRD.002.100024085_COM015002</t>
  </si>
  <si>
    <t>AGR.40.000011</t>
  </si>
  <si>
    <t>РС03/23-1/НС03/23-1 от 17.03.2023</t>
  </si>
  <si>
    <t>PRD.002.100024087_COM014001</t>
  </si>
  <si>
    <t>AGR.30.000165</t>
  </si>
  <si>
    <t>удержание за комм. услуги</t>
  </si>
  <si>
    <t>AGR.30.000166</t>
  </si>
  <si>
    <t>Договор от 22.06.2021 (аренда квартиры)</t>
  </si>
  <si>
    <t>AGR.30.001362</t>
  </si>
  <si>
    <t>Договор аренды части квартиры № НО/23-182 от 01.12.2023</t>
  </si>
  <si>
    <t>PRD.002.100024088_COM014001</t>
  </si>
  <si>
    <t>AGR.30.000247</t>
  </si>
  <si>
    <t>AGR.30.000248</t>
  </si>
  <si>
    <t>AGR.30.000750</t>
  </si>
  <si>
    <t>Договор аренды жилого помещения №НО-38/2022 от 01.03.2022</t>
  </si>
  <si>
    <t>PRD.002.100024088_COM014003</t>
  </si>
  <si>
    <t>AGR.33.000169</t>
  </si>
  <si>
    <t>Договор безвозмездного пользования от 09.02.2021 г.</t>
  </si>
  <si>
    <t>PRD.002.100024089_COM014001</t>
  </si>
  <si>
    <t>AGR.30.000325</t>
  </si>
  <si>
    <t>Договор 005/2020 от 27.03.2020 г.</t>
  </si>
  <si>
    <t>PRD.002.100024090_COM011001</t>
  </si>
  <si>
    <t>AGR.15.005776</t>
  </si>
  <si>
    <t>AGR.15.005863</t>
  </si>
  <si>
    <t>СЗ02/22-169//РО02/22-02 от 22.02.2022</t>
  </si>
  <si>
    <t>AGR.15.005898</t>
  </si>
  <si>
    <t>СЗ02/22-181//РО02/22-01 от 22.02.2022</t>
  </si>
  <si>
    <t>AGR.15.005903</t>
  </si>
  <si>
    <t>СЗ02/22-187 от 01.03.2022 г</t>
  </si>
  <si>
    <t>AGR.15.007989</t>
  </si>
  <si>
    <t>СЗ02/23-627/РО02/23-4 от 21.11.2023(Агентский)</t>
  </si>
  <si>
    <t>AGR.15.008037</t>
  </si>
  <si>
    <t>СЗ02/23-653/РО02/23-8 от 29.11.2023</t>
  </si>
  <si>
    <t>AGR.15.008101</t>
  </si>
  <si>
    <t>СЗ02/23-712//РО02/23-9 от 01.12.2023</t>
  </si>
  <si>
    <t>AGR.15.008180</t>
  </si>
  <si>
    <t>СЗ02/23-715/РО02/23-11 от 22.12.2023</t>
  </si>
  <si>
    <t>AGR.15.008204</t>
  </si>
  <si>
    <t>СЗ02/24-34/РО02/24-3 от 29.01.2024</t>
  </si>
  <si>
    <t>AGR.15.008212</t>
  </si>
  <si>
    <t>СЗ02/23-727//РО02/23-10 от 28.12.2023</t>
  </si>
  <si>
    <t>PRD.002.100024090_COM014001</t>
  </si>
  <si>
    <t>AGR.30.000283</t>
  </si>
  <si>
    <t>Абонентский Договор на ОХД № 87/2021 от 01.06.2021</t>
  </si>
  <si>
    <t>AGR.30.000284</t>
  </si>
  <si>
    <t>Договор № 85/2021 от 01.06.2021</t>
  </si>
  <si>
    <t>AGR.30.000285</t>
  </si>
  <si>
    <t>Договор субаренды недвижимого имущества №93/2021 от 15.06.20</t>
  </si>
  <si>
    <t>PRD.002.100024090_COM015001</t>
  </si>
  <si>
    <t>AGR.39.000001</t>
  </si>
  <si>
    <t>НС03/23-1/РС03/23-1 от 17.03.2023</t>
  </si>
  <si>
    <t>AGR.39.000028</t>
  </si>
  <si>
    <t>PRD.002.100024091_COM009001</t>
  </si>
  <si>
    <t>AGR.13.001458</t>
  </si>
  <si>
    <t>Договор №СИБ137/21-в от 04.10.2021г.</t>
  </si>
  <si>
    <t>AGR.13.001569</t>
  </si>
  <si>
    <t>Договор №СИБ1/22-в от 11.01.2022г. (31.12.2022 утилизация от</t>
  </si>
  <si>
    <t>AGR.13.001647</t>
  </si>
  <si>
    <t>Договор №СИБ30/22-в от 22.04.2022г.</t>
  </si>
  <si>
    <t>AGR.13.001848</t>
  </si>
  <si>
    <t>Договор №СИБ55/22-в от 11.05.2022</t>
  </si>
  <si>
    <t>PRD.002.100024092_COM014001</t>
  </si>
  <si>
    <t>AGR.30.001171</t>
  </si>
  <si>
    <t>Сч.ф. № от</t>
  </si>
  <si>
    <t>PRD.002.100024093_COM009001</t>
  </si>
  <si>
    <t>AGR.13.001442</t>
  </si>
  <si>
    <t>Договор №СИБ150/21-в от 12.10.2021г.</t>
  </si>
  <si>
    <t>AGR.13.001455</t>
  </si>
  <si>
    <t>Договор №СИБ171/21-в от 01.11.2021г.</t>
  </si>
  <si>
    <t>AGR.13.001875</t>
  </si>
  <si>
    <t>Договор №СИБ202/22-в от 19.12.2022</t>
  </si>
  <si>
    <t>AGR.13.002131</t>
  </si>
  <si>
    <t>Договор №СИБ201/23-в от 27.12.2023</t>
  </si>
  <si>
    <t>PRD.002.100024094_COM006001</t>
  </si>
  <si>
    <t>AGR.08.002502</t>
  </si>
  <si>
    <t>PRD.002.100024094_COM011001</t>
  </si>
  <si>
    <t>AGR.15.006647</t>
  </si>
  <si>
    <t>СЗ02/22-605 от 31.10.2022</t>
  </si>
  <si>
    <t>PRD.002.100024095_COM006001</t>
  </si>
  <si>
    <t>AGR.08.002399</t>
  </si>
  <si>
    <t>ИТ-023/21//СИН.02.22-52 от 21.02.2022</t>
  </si>
  <si>
    <t>PRD.002.100024099_COM007001</t>
  </si>
  <si>
    <t>AGR.09.001240</t>
  </si>
  <si>
    <t>УНС02/21-156 от 16.11.2021</t>
  </si>
  <si>
    <t>PRD.002.100024100_COM014001</t>
  </si>
  <si>
    <t>AGR.30.000397</t>
  </si>
  <si>
    <t>Договор №7978/1701/0070860 от 29.12.2020</t>
  </si>
  <si>
    <t>PRD.002.100024100_COM014002</t>
  </si>
  <si>
    <t>AGR.32.000134</t>
  </si>
  <si>
    <t>Договор банк. счета №50418</t>
  </si>
  <si>
    <t>AGR.32.000136</t>
  </si>
  <si>
    <t>Договор банк. счета №3431</t>
  </si>
  <si>
    <t>PRD.002.100024100_COM014003</t>
  </si>
  <si>
    <t>AGR.33.000047</t>
  </si>
  <si>
    <t>Договор банк. счета №5252</t>
  </si>
  <si>
    <t>AGR.33.000048</t>
  </si>
  <si>
    <t>Договор банк. счета №55106</t>
  </si>
  <si>
    <t>PRD.002.100024100_COM014004</t>
  </si>
  <si>
    <t>AGR.35.000040</t>
  </si>
  <si>
    <t>Договор банк. счета №5047</t>
  </si>
  <si>
    <t>PRD.002.100024100_COM014005</t>
  </si>
  <si>
    <t>AGR.34.000027</t>
  </si>
  <si>
    <t>Договор банк. счета №5049</t>
  </si>
  <si>
    <t>PRD.002.100024100_COM014008</t>
  </si>
  <si>
    <t>AGR.37.000002</t>
  </si>
  <si>
    <t>Договор банк. счета №2253</t>
  </si>
  <si>
    <t>PRD.002.100024100_COM014009</t>
  </si>
  <si>
    <t>AGR.38.000002</t>
  </si>
  <si>
    <t>Договор банк. счета №2279</t>
  </si>
  <si>
    <t>PRD.002.100024103_COM004001</t>
  </si>
  <si>
    <t>AGR.06.000773</t>
  </si>
  <si>
    <t>Договор №ННг53/21-в от 29.09.2021 г</t>
  </si>
  <si>
    <t>PRD.002.100024104_COM004001</t>
  </si>
  <si>
    <t>AGR.06.000772</t>
  </si>
  <si>
    <t>Договор № ННГ55/21-в от 13.10.2021 г</t>
  </si>
  <si>
    <t>AGR.06.000817</t>
  </si>
  <si>
    <t>Договор № ННГ81/21-в от 26.11.2021 г</t>
  </si>
  <si>
    <t>PRD.002.100024106_COM011001</t>
  </si>
  <si>
    <t>AGR.15.007732</t>
  </si>
  <si>
    <t>СЗ02/23-429 от 21.08.2023</t>
  </si>
  <si>
    <t>PRD.002.100024106_COM014001</t>
  </si>
  <si>
    <t>AGR.30.000579</t>
  </si>
  <si>
    <t>Договор 127/2021 от 23.08.2021</t>
  </si>
  <si>
    <t>PRD.002.100024108_COM001000</t>
  </si>
  <si>
    <t>AGR.01.001009</t>
  </si>
  <si>
    <t>14-С/21//НФ02/21-106 от 01.11.2021</t>
  </si>
  <si>
    <t>PRD.002.100024108_COM014001</t>
  </si>
  <si>
    <t>AGR.30.000108</t>
  </si>
  <si>
    <t>Договор №64/2021 от 04.05.2021</t>
  </si>
  <si>
    <t>PRD.002.100024109_COM007001</t>
  </si>
  <si>
    <t>AGR.09.001233</t>
  </si>
  <si>
    <t>УНС04/21-2 от 26.10.2021</t>
  </si>
  <si>
    <t>PRD.002.100024111_COM011001</t>
  </si>
  <si>
    <t>AGR.15.005143</t>
  </si>
  <si>
    <t>СЗ02/21-608 от 01.11.2021</t>
  </si>
  <si>
    <t>PRD.002.100024112_COM007001</t>
  </si>
  <si>
    <t>AGR.09.001234</t>
  </si>
  <si>
    <t>PRD.002.100024114_COM014001</t>
  </si>
  <si>
    <t>AGR.30.000152</t>
  </si>
  <si>
    <t>Договор №004-21П от 25.05.2021</t>
  </si>
  <si>
    <t>AGR.30.000886</t>
  </si>
  <si>
    <t>Письмо № НО-1096/2022 от 06.07.2022г.</t>
  </si>
  <si>
    <t>PRD.002.100024116_COM014001</t>
  </si>
  <si>
    <t>AGR.30.000062</t>
  </si>
  <si>
    <t>счф 1043 от 29.11.2020</t>
  </si>
  <si>
    <t>AGR.30.000063</t>
  </si>
  <si>
    <t>счф 1044 от 29.11.2020</t>
  </si>
  <si>
    <t>AGR.30.000064</t>
  </si>
  <si>
    <t>счф 1222 от 31.12.2020</t>
  </si>
  <si>
    <t>AGR.30.000065</t>
  </si>
  <si>
    <t>Договор 98/2020 от 01.10.2020</t>
  </si>
  <si>
    <t>AGR.30.000742</t>
  </si>
  <si>
    <t>Письмо-претензия №НО-42/2022 от 20.01.2022</t>
  </si>
  <si>
    <t>AGR.30.000939</t>
  </si>
  <si>
    <t>Письмо-претензия №НО-1232/2022 от 29.07.2022</t>
  </si>
  <si>
    <t>AGR.30.001036</t>
  </si>
  <si>
    <t>Письмо-претензия №НО-1233/2022 от 29.07.2022</t>
  </si>
  <si>
    <t>AGR.30.001223</t>
  </si>
  <si>
    <t>Решение суда по делу №А40-25210/23-51-206 от 10.05.2023</t>
  </si>
  <si>
    <t>AGR.30.001224</t>
  </si>
  <si>
    <t>Письмо исх. №НО-885/2022 от 31.05.2022</t>
  </si>
  <si>
    <t>AGR.30.001225</t>
  </si>
  <si>
    <t>Претензия №НО-815/2022 от 20.05.2022</t>
  </si>
  <si>
    <t>PRD.002.100024117_COM014001</t>
  </si>
  <si>
    <t>AGR.30.000556</t>
  </si>
  <si>
    <t>Акт б/н от 23.05.2020 г.(з-н №45979 от 23.05.2020)</t>
  </si>
  <si>
    <t>AGR.30.000557</t>
  </si>
  <si>
    <t>Договор на обслуживание автотранспортных средств 73/2021 от</t>
  </si>
  <si>
    <t>AGR.30.001006</t>
  </si>
  <si>
    <t>договор 87-ТО-2016 (-153/2016) от 20.04.2016</t>
  </si>
  <si>
    <t>PRD.002.100024119_COM014001</t>
  </si>
  <si>
    <t>AGR.30.000430</t>
  </si>
  <si>
    <t>Договор П-14/06/2016 от 14.06.16 г.</t>
  </si>
  <si>
    <t>AGR.30.000431</t>
  </si>
  <si>
    <t>счф 1318 от 31.12.2020 г.</t>
  </si>
  <si>
    <t>PRD.002.100024120_COM014001</t>
  </si>
  <si>
    <t>AGR.30.000585</t>
  </si>
  <si>
    <t>Дог. 22/2020 от 01.10.2020 г.</t>
  </si>
  <si>
    <t>AGR.30.000586</t>
  </si>
  <si>
    <t>счф 785 от 30.11.2020 г.</t>
  </si>
  <si>
    <t>AGR.30.000587</t>
  </si>
  <si>
    <t>счф 735 от 05.11.2020 г.</t>
  </si>
  <si>
    <t>AGR.30.000588</t>
  </si>
  <si>
    <t>счф 744 от 12.11.2020 г.</t>
  </si>
  <si>
    <t>AGR.30.000589</t>
  </si>
  <si>
    <t>счф 813 от 10.12.2020 г.</t>
  </si>
  <si>
    <t>AGR.30.000590</t>
  </si>
  <si>
    <t>счф 765 от 27.11.2020 г.</t>
  </si>
  <si>
    <t>PRD.002.100024121_COM001000</t>
  </si>
  <si>
    <t>AGR.01.001024</t>
  </si>
  <si>
    <t>031121 от 08.11.2021</t>
  </si>
  <si>
    <t>PRD.002.100024122_COM011001</t>
  </si>
  <si>
    <t>AGR.15.005382</t>
  </si>
  <si>
    <t>СЗ02/21-690 от 10.12.2021г.</t>
  </si>
  <si>
    <t>AGR.15.005498</t>
  </si>
  <si>
    <t>СЗ02/21-729 от 20.12.2021г.</t>
  </si>
  <si>
    <t>AGR.15.005570</t>
  </si>
  <si>
    <t>Договор №СЗ02/21-729 от 20.12.2021</t>
  </si>
  <si>
    <t>AGR.15.005921</t>
  </si>
  <si>
    <t>СЗ02/22-205 от 15.04.2022</t>
  </si>
  <si>
    <t>AGR.15.007041</t>
  </si>
  <si>
    <t>СЗ02/23-57 от 01.02.2023</t>
  </si>
  <si>
    <t>PRD.002.100024123_COM011001</t>
  </si>
  <si>
    <t>AGR.15.005159</t>
  </si>
  <si>
    <t>Счет № 394 от 26.10.2021</t>
  </si>
  <si>
    <t>PRD.002.100024124_COM011001</t>
  </si>
  <si>
    <t>AGR.15.005158</t>
  </si>
  <si>
    <t>Счет на оплату № ЦБ-314 от 29.10.2021</t>
  </si>
  <si>
    <t>AGR.15.005275</t>
  </si>
  <si>
    <t>Договор поставки СЗ02/21-667 от 10.12.2021</t>
  </si>
  <si>
    <t>PRD.002.100024126_COM006001</t>
  </si>
  <si>
    <t>AGR.08.002123</t>
  </si>
  <si>
    <t>Счет 35 от 25.10.2021</t>
  </si>
  <si>
    <t>AGR.08.002656</t>
  </si>
  <si>
    <t>Счет №155</t>
  </si>
  <si>
    <t>PRD.002.100024128_COM011001</t>
  </si>
  <si>
    <t>AGR.15.005243</t>
  </si>
  <si>
    <t>Акт №СЗ02/21-628 о фактическом использовании ЗУ от 25.08.202</t>
  </si>
  <si>
    <t>PRD.002.100024129_COM014001</t>
  </si>
  <si>
    <t>AGR.30.000548</t>
  </si>
  <si>
    <t>Акт 714 от 30.09.2020</t>
  </si>
  <si>
    <t>AGR.30.000549</t>
  </si>
  <si>
    <t>Сч.204 от 20.03.2020</t>
  </si>
  <si>
    <t>PRD.002.100024130_COM011001</t>
  </si>
  <si>
    <t>AGR.15.006595</t>
  </si>
  <si>
    <t>СЗ02/22-570 от 01.10.2022</t>
  </si>
  <si>
    <t>PRD.002.100024132_COM014001</t>
  </si>
  <si>
    <t>AGR.30.000295</t>
  </si>
  <si>
    <t>03/2021 от 01.11.2021</t>
  </si>
  <si>
    <t>PRD.002.100024133_COM014001</t>
  </si>
  <si>
    <t>AGR.30.000133</t>
  </si>
  <si>
    <t>Договор № 74/21 от 13.05.2021 г.</t>
  </si>
  <si>
    <t>PRD.002.100024135_COM014001</t>
  </si>
  <si>
    <t>AGR.30.000211</t>
  </si>
  <si>
    <t>договор 037/2019 от 04.10.19</t>
  </si>
  <si>
    <t>AGR.30.000212</t>
  </si>
  <si>
    <t>сч.ф.1156 от 11.11.2020г. (спец 118/20)</t>
  </si>
  <si>
    <t>AGR.30.000213</t>
  </si>
  <si>
    <t>сч.ф.1337 от 29.12.2020г. (спец 125/20)</t>
  </si>
  <si>
    <t>AGR.30.000214</t>
  </si>
  <si>
    <t>сч.ф.1317 от 22.12.2020г. (спец 124/20)</t>
  </si>
  <si>
    <t>AGR.30.000215</t>
  </si>
  <si>
    <t>сч.ф.1320 от 22.12.2020г. (спец 123/20)</t>
  </si>
  <si>
    <t>AGR.30.000216</t>
  </si>
  <si>
    <t>сч.ф.1278 от 11.12.2020г. (спец 120/20)</t>
  </si>
  <si>
    <t>AGR.30.000217</t>
  </si>
  <si>
    <t>сч.ф.1294 от 14.12.2020г. (спец 119/20)</t>
  </si>
  <si>
    <t>AGR.30.000218</t>
  </si>
  <si>
    <t>сч.ф. 504 от 13.12.19 (спец 22)</t>
  </si>
  <si>
    <t>AGR.30.000219</t>
  </si>
  <si>
    <t>сч.ф. 438 от 27.04.2020г. (спец 089/20)</t>
  </si>
  <si>
    <t>PRD.002.100024136_COM006001</t>
  </si>
  <si>
    <t>AGR.08.002200</t>
  </si>
  <si>
    <t>СИН.0.21-277 от 02.11.2021г.</t>
  </si>
  <si>
    <t>PRD.002.100024137_COM014001</t>
  </si>
  <si>
    <t>AGR.30.001168</t>
  </si>
  <si>
    <t>Договор 35 от 01.01.2023</t>
  </si>
  <si>
    <t>PRD.002.100024139_COM001000</t>
  </si>
  <si>
    <t>AGR.01.001020</t>
  </si>
  <si>
    <t>НФ01/21-28 от 03.11.2021</t>
  </si>
  <si>
    <t>PRD.002.100024139_COM011001</t>
  </si>
  <si>
    <t>AGR.15.005299</t>
  </si>
  <si>
    <t>НФ01/21-28 от 03.11.2021 ( доп. 49/6)</t>
  </si>
  <si>
    <t>AGR.15.005470</t>
  </si>
  <si>
    <t>НФ01/21-28 от 03.11.2021 ( доп. 51/7)</t>
  </si>
  <si>
    <t>AGR.15.005734</t>
  </si>
  <si>
    <t>НФ01/21-28 от 03.11.2021 ( доп. 52/7)</t>
  </si>
  <si>
    <t>AGR.15.006241</t>
  </si>
  <si>
    <t>НФ01/21-28 от 03.11.2021 ( доп. 57/3)</t>
  </si>
  <si>
    <t>AGR.15.006351</t>
  </si>
  <si>
    <t>НФ01/21-28 от 03.11.2021 ( доп. 58/3)</t>
  </si>
  <si>
    <t>AGR.15.006469</t>
  </si>
  <si>
    <t>НФ01/21-28 от 03.11.2021 ( доп. 59/3)</t>
  </si>
  <si>
    <t>AGR.15.006588</t>
  </si>
  <si>
    <t>НФ01/21-28 от 03.11.2021 ( доп. 60/3)</t>
  </si>
  <si>
    <t>AGR.15.006819</t>
  </si>
  <si>
    <t>НФ01/21-28 от 03.11.2021 ( доп. 61/3)</t>
  </si>
  <si>
    <t>AGR.15.006948</t>
  </si>
  <si>
    <t>НФ01/21-28 от 03.11.2021 ( доп. 62/3)</t>
  </si>
  <si>
    <t>AGR.15.007035</t>
  </si>
  <si>
    <t>НФ01/21-28 от 03.11.2021 ( доп. 64/6)</t>
  </si>
  <si>
    <t>AGR.15.007234</t>
  </si>
  <si>
    <t>НФ01/21-28 от 03.11.2021 ( доп. 66/7)</t>
  </si>
  <si>
    <t>AGR.15.007440</t>
  </si>
  <si>
    <t>НФ01/21-28 от 03.11.2021 ( доп. 67/6)</t>
  </si>
  <si>
    <t>AGR.15.007441</t>
  </si>
  <si>
    <t>НФ01/21-28 от 03.11.2021 ( доп. 68/6)</t>
  </si>
  <si>
    <t>AGR.15.007544</t>
  </si>
  <si>
    <t>НФ01/21-28 от 03.11.2021 ( доп. 69/5)</t>
  </si>
  <si>
    <t>PRD.002.100024140_COM005001</t>
  </si>
  <si>
    <t>AGR.07.001437</t>
  </si>
  <si>
    <t>Дог. подряда №04 от 25.10.2021г.</t>
  </si>
  <si>
    <t>AGR.07.001456</t>
  </si>
  <si>
    <t>Дог. подряда №05 от 01.11.2021г.</t>
  </si>
  <si>
    <t>PRD.002.100024143_COM014001</t>
  </si>
  <si>
    <t>AGR.30.000618</t>
  </si>
  <si>
    <t>Дог. №77426/ДА1 от 01/05/15г. (НЕ ИСПОЛЬЗОВАТЬ)</t>
  </si>
  <si>
    <t>AGR.30.000619</t>
  </si>
  <si>
    <t>Договор №77426/ДА1 от 01.05.2015г</t>
  </si>
  <si>
    <t>PRD.002.100024145_COM004001</t>
  </si>
  <si>
    <t>AGR.06.000782</t>
  </si>
  <si>
    <t>Договор №160467/ННГ57/21-в от 30.09.2021</t>
  </si>
  <si>
    <t>PRD.002.100024147_COM011001</t>
  </si>
  <si>
    <t>AGR.15.005207</t>
  </si>
  <si>
    <t>СЗ02/21-623 от 19.11.2021</t>
  </si>
  <si>
    <t>PRD.002.100024150_COM014001</t>
  </si>
  <si>
    <t>AGR.30.000222</t>
  </si>
  <si>
    <t>Договор бн от 20.09.2021</t>
  </si>
  <si>
    <t>PRD.002.100024152_COM014001</t>
  </si>
  <si>
    <t>AGR.30.000159</t>
  </si>
  <si>
    <t>Акты передачи талонов от 16-17.12.2021</t>
  </si>
  <si>
    <t>PRD.002.100024152_COM014002</t>
  </si>
  <si>
    <t>AGR.32.000382</t>
  </si>
  <si>
    <t>Письмо-претензия №КН-897/2022 от 30.11.2022</t>
  </si>
  <si>
    <t>PRD.002.100024155_COM014001</t>
  </si>
  <si>
    <t>AGR.30.000523</t>
  </si>
  <si>
    <t>Счет фактура Январь 2021</t>
  </si>
  <si>
    <t>PRD.002.100024155_COM014003</t>
  </si>
  <si>
    <t>AGR.33.000040</t>
  </si>
  <si>
    <t>сч/ф №00/MOY3/201110/001 от 10.11.2020</t>
  </si>
  <si>
    <t>PRD.002.100024156_COM014004</t>
  </si>
  <si>
    <t>AGR.35.000006</t>
  </si>
  <si>
    <t>Ген. согл. № ГСД20-8006-52 от 29.09.2020</t>
  </si>
  <si>
    <t>PRD.002.100024156_COM014005</t>
  </si>
  <si>
    <t>AGR.34.000018</t>
  </si>
  <si>
    <t>PRD.002.100024157_COM014001</t>
  </si>
  <si>
    <t>AGR.30.000550</t>
  </si>
  <si>
    <t>Договор 135600-ССМ1-ПКСТР от 10.02.21</t>
  </si>
  <si>
    <t>PRD.002.100024158_COM014001</t>
  </si>
  <si>
    <t>AGR.30.000510</t>
  </si>
  <si>
    <t>счф 782 от 31.12.2020 г.</t>
  </si>
  <si>
    <t>AGR.30.000511</t>
  </si>
  <si>
    <t>счф 717 от 30.11.2020 г.</t>
  </si>
  <si>
    <t>AGR.30.000512</t>
  </si>
  <si>
    <t>счф 402 от 31.07.2021 г.</t>
  </si>
  <si>
    <t>AGR.30.000513</t>
  </si>
  <si>
    <t>счф 472 от 31.07.2020 г.</t>
  </si>
  <si>
    <t>PRD.002.100024160_COM014002</t>
  </si>
  <si>
    <t>AGR.32.000009</t>
  </si>
  <si>
    <t>Договор аренды скважин № 1062 от 30.05.2000</t>
  </si>
  <si>
    <t>AGR.32.000010</t>
  </si>
  <si>
    <t>Договор аренды скважин № 1062 от 30.05.2000 (не использовать</t>
  </si>
  <si>
    <t>PRD.002.100024160_COM014008</t>
  </si>
  <si>
    <t>AGR.37.000048</t>
  </si>
  <si>
    <t>Договор аренды недвижимого имущества № 1062 от 30.05.2000г.</t>
  </si>
  <si>
    <t>PRD.002.100024166_COM006001</t>
  </si>
  <si>
    <t>AGR.08.002178</t>
  </si>
  <si>
    <t>СИН.04.21-63 от 10.11.2021г.</t>
  </si>
  <si>
    <t>AGR.08.002184</t>
  </si>
  <si>
    <t>СИН.04.21-70 от 22.11.2021г.</t>
  </si>
  <si>
    <t>AGR.08.002529</t>
  </si>
  <si>
    <t>СИН.04.22-54 от 08.07.2022г.</t>
  </si>
  <si>
    <t>AGR.08.002587</t>
  </si>
  <si>
    <t>СИН.04.22-27 от 22.02.2022г.</t>
  </si>
  <si>
    <t>AGR.08.002588</t>
  </si>
  <si>
    <t>СИН.04.22-28 от 22.02.2022г.</t>
  </si>
  <si>
    <t>AGR.08.002589</t>
  </si>
  <si>
    <t>СИН.04.22-72 от 28.09.2022</t>
  </si>
  <si>
    <t>AGR.08.003061</t>
  </si>
  <si>
    <t>СИН.04.23-25 от 08.09.2023г.</t>
  </si>
  <si>
    <t>PRD.002.100024168_COM006001</t>
  </si>
  <si>
    <t>AGR.08.002138</t>
  </si>
  <si>
    <t>Счет 173 от 15.11.2021</t>
  </si>
  <si>
    <t>PRD.002.100024170_COM014001</t>
  </si>
  <si>
    <t>AGR.30.000960</t>
  </si>
  <si>
    <t>Договор № 15/2022 от 30.08.2022г.</t>
  </si>
  <si>
    <t>PRD.002.100024177_COM014001</t>
  </si>
  <si>
    <t>AGR.30.000687</t>
  </si>
  <si>
    <t>Договор на проектные работы № 228/2021 от 26.11.2021</t>
  </si>
  <si>
    <t>AGR.30.000905</t>
  </si>
  <si>
    <t>Договор № 145/2022 от 28.07.2022г.</t>
  </si>
  <si>
    <t>PRD.002.100024180_COM014001</t>
  </si>
  <si>
    <t>AGR.30.000661</t>
  </si>
  <si>
    <t>Сф 47 от 31.08.2020</t>
  </si>
  <si>
    <t>AGR.30.000662</t>
  </si>
  <si>
    <t>Сф 29 от 31.05.2020</t>
  </si>
  <si>
    <t>AGR.30.000670</t>
  </si>
  <si>
    <t>Сф 52 от 30.09.2020</t>
  </si>
  <si>
    <t>PRD.002.100024180_COM014002</t>
  </si>
  <si>
    <t>AGR.32.000171</t>
  </si>
  <si>
    <t>Договор КН-4/2020 от 18.02.2020 (развед скв189Р СЮ м/р)</t>
  </si>
  <si>
    <t>AGR.32.000172</t>
  </si>
  <si>
    <t>Договор КН-1/2020 от 19.02.2020 (развед. скв 411Р на Зап-Кар</t>
  </si>
  <si>
    <t>AGR.32.000173</t>
  </si>
  <si>
    <t>Договор КН-3/2020 от 18.02.2020 (поиск. скв 210Р на Ямском Л</t>
  </si>
  <si>
    <t>AGR.32.000174</t>
  </si>
  <si>
    <t>Договор КН-2/2020 от 18.02.2020 (поиск. скв 209Р на Ямском Л</t>
  </si>
  <si>
    <t>PRD.002.100024180_COM014003</t>
  </si>
  <si>
    <t>AGR.33.000018</t>
  </si>
  <si>
    <t>Договор НУ-16/2019 от 15.11.19</t>
  </si>
  <si>
    <t>AGR.33.000019</t>
  </si>
  <si>
    <t>Договор субаренды части земельного участка №НУ-21/2019 от 20</t>
  </si>
  <si>
    <t>AGR.33.000022</t>
  </si>
  <si>
    <t>Договор НУ-6/2019 от 30.03.19</t>
  </si>
  <si>
    <t>PRD.002.100024183_COM014001</t>
  </si>
  <si>
    <t>AGR.30.000168</t>
  </si>
  <si>
    <t>счф ТК00000010 от 31.12.2020</t>
  </si>
  <si>
    <t>AGR.30.000169</t>
  </si>
  <si>
    <t>счф НО 359 от 30.09.2021</t>
  </si>
  <si>
    <t>AGR.30.000170</t>
  </si>
  <si>
    <t>Договор № СТК-02/2021 от 01.01.2021 (БУ + НУ)</t>
  </si>
  <si>
    <t>AGR.30.000172</t>
  </si>
  <si>
    <t>Договор аренды имущества от 12.05.14 г.</t>
  </si>
  <si>
    <t>AGR.30.000173</t>
  </si>
  <si>
    <t>счф НО 273 от 31.07.2021</t>
  </si>
  <si>
    <t>AGR.30.000174</t>
  </si>
  <si>
    <t>счф НО 238/7 от 30.06.2021</t>
  </si>
  <si>
    <t>AGR.30.000175</t>
  </si>
  <si>
    <t>AGR.30.000176</t>
  </si>
  <si>
    <t>счф НО 187 от 31.05.2021</t>
  </si>
  <si>
    <t>AGR.30.000188</t>
  </si>
  <si>
    <t>счф НО 321 от 31.08.2021</t>
  </si>
  <si>
    <t>AGR.30.000673</t>
  </si>
  <si>
    <t>AGR.30.000703</t>
  </si>
  <si>
    <t>AGR.30.001291</t>
  </si>
  <si>
    <t>PRD.002.100024183_COM014003</t>
  </si>
  <si>
    <t>AGR.33.000074</t>
  </si>
  <si>
    <t>Договор займа № НУ-57/2012 от 24.12.2012 (9%)</t>
  </si>
  <si>
    <t>AGR.33.000097</t>
  </si>
  <si>
    <t>Договор займа № НУ-121/2010 от 17.11.2010 (10%)</t>
  </si>
  <si>
    <t>AGR.33.000098</t>
  </si>
  <si>
    <t>Договор займа № НУ-122/2010 от 24.11.2010 (10%)</t>
  </si>
  <si>
    <t>AGR.33.000099</t>
  </si>
  <si>
    <t>Договор займа № НУ-136/2010 от 09.12.2010 (10%)</t>
  </si>
  <si>
    <t>AGR.33.000103</t>
  </si>
  <si>
    <t>Договор займа № НУ-44/2012 от 27.09.2012 (8,25%)</t>
  </si>
  <si>
    <t>AGR.33.000104</t>
  </si>
  <si>
    <t>Договор займа № НУ-37/2012 от 05.09.2012 (10%)</t>
  </si>
  <si>
    <t>AGR.33.000183</t>
  </si>
  <si>
    <t>PRD.002.100024184_COM014001</t>
  </si>
  <si>
    <t>AGR.30.000769</t>
  </si>
  <si>
    <t>Договор о техническом обслуживании №24/21-ТО КБ(У) от 04.08.</t>
  </si>
  <si>
    <t>AGR.30.001377</t>
  </si>
  <si>
    <t>№19/2024 от 21.11.2023 года</t>
  </si>
  <si>
    <t>PRD.002.100024184_COM014003</t>
  </si>
  <si>
    <t>AGR.33.000053</t>
  </si>
  <si>
    <t>Договор № 11/2016 от 27.06.2016</t>
  </si>
  <si>
    <t>PRD.002.100024184_COM014006</t>
  </si>
  <si>
    <t>AGR.31.000009</t>
  </si>
  <si>
    <t>дог. 3/19-ТО НС (У) от 01.01.2019 г.</t>
  </si>
  <si>
    <t>AGR.31.000010</t>
  </si>
  <si>
    <t>дог. 13/2020 от 07.10.2019г.</t>
  </si>
  <si>
    <t>PRD.002.100024187_COM014001</t>
  </si>
  <si>
    <t>AGR.30.000223</t>
  </si>
  <si>
    <t>Договор 219/2021 от 19.11.2021</t>
  </si>
  <si>
    <t>AGR.30.001017</t>
  </si>
  <si>
    <t>3628/2022/ШМ//НО-201/2022 от 01.11.2022г.</t>
  </si>
  <si>
    <t>PRD.002.100024188_COM014001</t>
  </si>
  <si>
    <t>AGR.30.000710</t>
  </si>
  <si>
    <t>Договор № 166783-ССМ1-ИКСИ9 от 31.01.2022</t>
  </si>
  <si>
    <t>AGR.30.001155</t>
  </si>
  <si>
    <t>Договор № 192264-ССМ1-СИ9//НО-27/2023 от 09.02.2023</t>
  </si>
  <si>
    <t>AGR.30.001166</t>
  </si>
  <si>
    <t>Договор № 197418-ССМ1-КПСРО//НО-23-52 от 03.04.2023</t>
  </si>
  <si>
    <t>PRD.002.100024189_COM014001</t>
  </si>
  <si>
    <t>AGR.30.000503</t>
  </si>
  <si>
    <t>AGR.30.001228</t>
  </si>
  <si>
    <t>Договор № НО/23-61 от 01.05.2023г. (аренда квартиры)</t>
  </si>
  <si>
    <t>PRD.002.100024189_COM014003</t>
  </si>
  <si>
    <t>AGR.33.000173</t>
  </si>
  <si>
    <t>Договор безвозмездного пользования бн от 24.02.2021</t>
  </si>
  <si>
    <t>PRD.002.100024190_COM014001</t>
  </si>
  <si>
    <t>AGR.30.000659</t>
  </si>
  <si>
    <t>Счет 35 от 27.11.20</t>
  </si>
  <si>
    <t>AGR.30.000660</t>
  </si>
  <si>
    <t>Договор об оказании полиграфических услуг от 13.08.2020 г.</t>
  </si>
  <si>
    <t>PRD.002.100024191_COM009001</t>
  </si>
  <si>
    <t>AGR.13.001466</t>
  </si>
  <si>
    <t>Договор поставки СИБ 9/21-и от 26.10.21 Спецификация № 1 , л</t>
  </si>
  <si>
    <t>AGR.13.001467</t>
  </si>
  <si>
    <t>Договор поставки СИБ 9/21-и от 26.10.21 Спецификация № 2 , р</t>
  </si>
  <si>
    <t>PRD.002.100024192_COM004001</t>
  </si>
  <si>
    <t>AGR.06.000783</t>
  </si>
  <si>
    <t>Договор № ННГ66/21-в от 25,10,2021 г</t>
  </si>
  <si>
    <t>AGR.06.000806</t>
  </si>
  <si>
    <t>ННГ105/21-в от 08.12.2021 г</t>
  </si>
  <si>
    <t>PRD.002.100024193_COM006001</t>
  </si>
  <si>
    <t>AGR.08.002306</t>
  </si>
  <si>
    <t>33//СИН.04.21-66 от 12.11.2021г.</t>
  </si>
  <si>
    <t>PRD.002.100024194_COM011001</t>
  </si>
  <si>
    <t>AGR.15.005249</t>
  </si>
  <si>
    <t>СЗ02/21-637 от 19.11.2021</t>
  </si>
  <si>
    <t>AGR.15.005399</t>
  </si>
  <si>
    <t>СЗ02/21-709//2911-1 от 15.12.2021г.</t>
  </si>
  <si>
    <t>AGR.15.005553</t>
  </si>
  <si>
    <t>AGR.15.005556</t>
  </si>
  <si>
    <t>AGR.15.006528</t>
  </si>
  <si>
    <t>СЗ02/22-527 от 08.09.2022</t>
  </si>
  <si>
    <t>AGR.15.006710</t>
  </si>
  <si>
    <t>СЗ02/22-656 от 08.11.2022</t>
  </si>
  <si>
    <t>AGR.15.006729</t>
  </si>
  <si>
    <t>СЗ02/22-687 от 18.11.2022</t>
  </si>
  <si>
    <t>AGR.15.007218</t>
  </si>
  <si>
    <t>СЗ02/23-153 от 30.03.2023</t>
  </si>
  <si>
    <t>AGR.15.007220</t>
  </si>
  <si>
    <t>СЗ02/23-160 от 03.04.2023</t>
  </si>
  <si>
    <t>PRD.002.100024199_COM014001</t>
  </si>
  <si>
    <t>AGR.30.000583</t>
  </si>
  <si>
    <t>Счет № 13406 от 24.12.20</t>
  </si>
  <si>
    <t>AGR.30.000584</t>
  </si>
  <si>
    <t>Договор №21SZ-0046 ОС-35 от 01.01.21</t>
  </si>
  <si>
    <t>AGR.30.001345</t>
  </si>
  <si>
    <t>Договор №2023037239 от 11.12.2023 года</t>
  </si>
  <si>
    <t>AGR.30.001385</t>
  </si>
  <si>
    <t>Договор №2023037239 от 11.12.2023</t>
  </si>
  <si>
    <t>PRD.002.100024201_COM005001</t>
  </si>
  <si>
    <t>AGR.07.002166</t>
  </si>
  <si>
    <t>Договор № КН02/24-30 от 01.01.2024</t>
  </si>
  <si>
    <t>PRD.002.100024208_COM006001</t>
  </si>
  <si>
    <t>AGR.08.002202</t>
  </si>
  <si>
    <t>СИН.02.21-314 от 26.11.2021г.</t>
  </si>
  <si>
    <t>PRD.002.100024209_COM014001</t>
  </si>
  <si>
    <t>AGR.30.000514</t>
  </si>
  <si>
    <t>Договор № 100-11/12 от 25.11.2011</t>
  </si>
  <si>
    <t>AGR.30.000515</t>
  </si>
  <si>
    <t>Договор № Д/ЕТК-143-21/22 от 01.05.2021</t>
  </si>
  <si>
    <t>AGR.30.000516</t>
  </si>
  <si>
    <t>Договор № Д/ЕТК-219-20/21 от 30.10.2020</t>
  </si>
  <si>
    <t>AGR.30.000780</t>
  </si>
  <si>
    <t>Договор на оказание услуг переправы водным транспортом № Д/Е</t>
  </si>
  <si>
    <t>AGR.30.000845</t>
  </si>
  <si>
    <t>Договор на оказание услуг № ДУМ-07/22 от 01.05.2022г.</t>
  </si>
  <si>
    <t>AGR.30.001190</t>
  </si>
  <si>
    <t>Договор №ДУМ-06/23 от 24.04.2023</t>
  </si>
  <si>
    <t>AGR.30.001191</t>
  </si>
  <si>
    <t>Договор № Д/ЕТК-144-23/24 от 01.05.2023</t>
  </si>
  <si>
    <t>PRD.002.100024211_COM014001</t>
  </si>
  <si>
    <t>AGR.30.000572</t>
  </si>
  <si>
    <t>PRD.002.100024215_COM011001</t>
  </si>
  <si>
    <t>AGR.15.005273</t>
  </si>
  <si>
    <t>СЗ02/21-660 от 30.11.2021</t>
  </si>
  <si>
    <t>AGR.15.005294</t>
  </si>
  <si>
    <t>СЗ02/21-677 от 08.12.2021</t>
  </si>
  <si>
    <t>AGR.15.007311</t>
  </si>
  <si>
    <t>СЗ02/23-61 от 10.02.2023</t>
  </si>
  <si>
    <t>PRD.002.100024216_COM014001</t>
  </si>
  <si>
    <t>AGR.30.000487</t>
  </si>
  <si>
    <t>счет (договор-оферта) Os000003531 от 03.11.2021</t>
  </si>
  <si>
    <t>PRD.002.100024219_COM009001</t>
  </si>
  <si>
    <t>AGR.13.001846</t>
  </si>
  <si>
    <t>ПОСТАНОВЛЕНИЕ 72 ОГК №026261222000181/47 от 30.12.2022</t>
  </si>
  <si>
    <t>AGR.13.001847</t>
  </si>
  <si>
    <t>ПОСТАНОВЛЕНИЕ 72 ОГК №026261222000182/48 от 30.12.2022</t>
  </si>
  <si>
    <t>PRD.002.100024220_COM006001</t>
  </si>
  <si>
    <t>AGR.08.002291</t>
  </si>
  <si>
    <t>СИН.02.21-323 от 07.12.2021</t>
  </si>
  <si>
    <t>PRD.002.100024221_COM006001</t>
  </si>
  <si>
    <t>AGR.08.002210</t>
  </si>
  <si>
    <t>СИН.02.21-301 от 26.11.2021</t>
  </si>
  <si>
    <t>PRD.002.100024226_COM014001</t>
  </si>
  <si>
    <t>AGR.30.001033</t>
  </si>
  <si>
    <t>НО-188/20228826-09-22 от 26.09.2022г.</t>
  </si>
  <si>
    <t>AGR.30.001260</t>
  </si>
  <si>
    <t>Договор 10-07-23 от 10.07.2023</t>
  </si>
  <si>
    <t>AGR.30.001332</t>
  </si>
  <si>
    <t>НО/23-126 от 09.08.2023</t>
  </si>
  <si>
    <t>PRD.002.100024226_COM014009</t>
  </si>
  <si>
    <t>AGR.38.000127</t>
  </si>
  <si>
    <t>Договор №16-11//ОС/23-44 от 16.11.2023</t>
  </si>
  <si>
    <t>PRD.002.100024229_COM011001</t>
  </si>
  <si>
    <t>AGR.15.005247</t>
  </si>
  <si>
    <t>Счет № 074 000-436884/5414 от 23.11.2021</t>
  </si>
  <si>
    <t>AGR.15.005248</t>
  </si>
  <si>
    <t>Счет № 074 000-436884/5511 от 23.11.2021</t>
  </si>
  <si>
    <t>AGR.15.005514</t>
  </si>
  <si>
    <t>Счет № 074 000-436884/5438 от 20.01.2022</t>
  </si>
  <si>
    <t>AGR.15.005952</t>
  </si>
  <si>
    <t>СЗ02/21-662//000-436884 от 23.11.2021</t>
  </si>
  <si>
    <t>AGR.15.006195</t>
  </si>
  <si>
    <t>Счет №074 000-436884/8878 от 27.06.2022г.</t>
  </si>
  <si>
    <t>AGR.15.006282</t>
  </si>
  <si>
    <t>Счет №074 000-436884/4407 от 13.07.2022</t>
  </si>
  <si>
    <t>AGR.15.007298</t>
  </si>
  <si>
    <t>Счет № 074 000-436884/0587 от 25.04.2023</t>
  </si>
  <si>
    <t>PRD.002.100024229_COM016003</t>
  </si>
  <si>
    <t>AGR.41.000019</t>
  </si>
  <si>
    <t>PRD.002.100024232_COM014001</t>
  </si>
  <si>
    <t>AGR.30.001058</t>
  </si>
  <si>
    <t>сч.ф. от 16.12.2022</t>
  </si>
  <si>
    <t>AGR.30.001059</t>
  </si>
  <si>
    <t>Сч.ф. от 16.12.2022 (спецодежда)</t>
  </si>
  <si>
    <t>PRD.002.100024234_COM001000</t>
  </si>
  <si>
    <t>AGR.01.001049</t>
  </si>
  <si>
    <t>221121_НФ - 1 от 22.11.2021</t>
  </si>
  <si>
    <t>PRD.002.100024236_COM001000</t>
  </si>
  <si>
    <t>AGR.01.001056</t>
  </si>
  <si>
    <t>№ 834/11/2021//НФ02/21-130 от 25.11.2021</t>
  </si>
  <si>
    <t>PRD.002.100024243_COM014001</t>
  </si>
  <si>
    <t>AGR.30.000922</t>
  </si>
  <si>
    <t>Сч.ф. № от 26.08.2022 (спецодежда)</t>
  </si>
  <si>
    <t>PRD.002.100024246_COM011001</t>
  </si>
  <si>
    <t>AGR.15.005364</t>
  </si>
  <si>
    <t>СЗ02/21-659 от 26.11.2021</t>
  </si>
  <si>
    <t>AGR.15.007303</t>
  </si>
  <si>
    <t>СЗ02/23-209 от 25.04.2023</t>
  </si>
  <si>
    <t>AGR.15.007580</t>
  </si>
  <si>
    <t>СЗ02/23-354 от 14.07.2023</t>
  </si>
  <si>
    <t>AGR.15.007612</t>
  </si>
  <si>
    <t>СЗ02/23-379 от 24.07.2023</t>
  </si>
  <si>
    <t>AGR.15.007613</t>
  </si>
  <si>
    <t>СЗ02/23-384//1/23-Д от 24.07.2023</t>
  </si>
  <si>
    <t>AGR.15.007669</t>
  </si>
  <si>
    <t>СЗ02/23-414 от 10.08.2023</t>
  </si>
  <si>
    <t>PRD.002.100024248_COM011001</t>
  </si>
  <si>
    <t>AGR.15.005250</t>
  </si>
  <si>
    <t>AGR.15.006540</t>
  </si>
  <si>
    <t>СЗ02/22-524 от 08.09.2022</t>
  </si>
  <si>
    <t>PRD.002.100024249_COM002019</t>
  </si>
  <si>
    <t>AGR.03.000490</t>
  </si>
  <si>
    <t>AGR.03.000803</t>
  </si>
  <si>
    <t>Договор аренды рабочих мест для трудоустройства инвалидов от</t>
  </si>
  <si>
    <t>PRD.002.100024254_COM014001</t>
  </si>
  <si>
    <t>AGR.30.000508</t>
  </si>
  <si>
    <t>Счет на оплату № Рц00-032914 от 07.10.2021г.</t>
  </si>
  <si>
    <t>PRD.002.100024255_COM006001</t>
  </si>
  <si>
    <t>AGR.08.002147</t>
  </si>
  <si>
    <t>СИН.02.21-318 от 09.11.2021</t>
  </si>
  <si>
    <t>AGR.08.002213</t>
  </si>
  <si>
    <t>СИН.02.21-334 от 09.12.2021</t>
  </si>
  <si>
    <t>AGR.08.002660</t>
  </si>
  <si>
    <t>СИН.02.22-299 от 26.09.2022</t>
  </si>
  <si>
    <t>PRD.002.100024256_COM014002</t>
  </si>
  <si>
    <t>AGR.32.000137</t>
  </si>
  <si>
    <t>Договор № КН-119/2021 от 22.11.2021г</t>
  </si>
  <si>
    <t>PRD.002.100024259_COM014001</t>
  </si>
  <si>
    <t>AGR.30.000450</t>
  </si>
  <si>
    <t>Договор технологического присоединения</t>
  </si>
  <si>
    <t>AGR.30.000697</t>
  </si>
  <si>
    <t>712/ТП-М7 от 30.12.2021</t>
  </si>
  <si>
    <t>PRD.002.100024260_COM014001</t>
  </si>
  <si>
    <t>AGR.30.000504</t>
  </si>
  <si>
    <t>Договор 64/2019 от 15.01.19</t>
  </si>
  <si>
    <t>PRD.002.100024264_COM014001</t>
  </si>
  <si>
    <t>AGR.30.000138</t>
  </si>
  <si>
    <t>Дог. № 211/2016 от 05.07.2016г.</t>
  </si>
  <si>
    <t>PRD.002.100024268_COM014001</t>
  </si>
  <si>
    <t>AGR.30.000317</t>
  </si>
  <si>
    <t>Договор 17/2021-ТП от 28.04.2021</t>
  </si>
  <si>
    <t>AGR.30.001120</t>
  </si>
  <si>
    <t>Договор 13/2023-ТП от 01.01.2023</t>
  </si>
  <si>
    <t>PRD.002.100024270_COM014001</t>
  </si>
  <si>
    <t>AGR.30.000104</t>
  </si>
  <si>
    <t>счф ЦБ-6248 от 06.05.2021г.</t>
  </si>
  <si>
    <t>AGR.30.000740</t>
  </si>
  <si>
    <t>счет ЦБ-3866 от 23.03.2022</t>
  </si>
  <si>
    <t>PRD.002.100024271_COM014001</t>
  </si>
  <si>
    <t>AGR.30.000281</t>
  </si>
  <si>
    <t>AGR.30.000738</t>
  </si>
  <si>
    <t>Счет 2857 от 22.03.2022</t>
  </si>
  <si>
    <t>AGR.30.000887</t>
  </si>
  <si>
    <t>Договор поставки № НО-104/2022//85 от 20.05.2022г.</t>
  </si>
  <si>
    <t>PRD.002.100024272_COM014001</t>
  </si>
  <si>
    <t>AGR.30.000011</t>
  </si>
  <si>
    <t>сч.113 от 14.10.2020</t>
  </si>
  <si>
    <t>AGR.30.000911</t>
  </si>
  <si>
    <t>Текущий договор</t>
  </si>
  <si>
    <t>PRD.002.100024275_COM006001</t>
  </si>
  <si>
    <t>AGR.08.002222</t>
  </si>
  <si>
    <t>СИН.02.21-321 от 01.12.2021г.</t>
  </si>
  <si>
    <t>PRD.002.100024277_COM001000</t>
  </si>
  <si>
    <t>AGR.01.001057</t>
  </si>
  <si>
    <t>12 от 29.11.2021</t>
  </si>
  <si>
    <t>PRD.002.100024278_COM014002</t>
  </si>
  <si>
    <t>AGR.32.000154</t>
  </si>
  <si>
    <t>Акт 19 от 24.12.2020 (Счет 19 от 24.12.20 )</t>
  </si>
  <si>
    <t>AGR.32.000278</t>
  </si>
  <si>
    <t>Договор № КН-120/2021 от 07.12.2021г.</t>
  </si>
  <si>
    <t>AGR.32.000356</t>
  </si>
  <si>
    <t>Договор КН-74/2022 от 12.09.2022г.</t>
  </si>
  <si>
    <t>AGR.32.000357</t>
  </si>
  <si>
    <t>Договор КН-27/2022 от 19.04.2022г.</t>
  </si>
  <si>
    <t>AGR.32.000374</t>
  </si>
  <si>
    <t>Договор КН-61/2022 от 25.08.2022г.</t>
  </si>
  <si>
    <t>AGR.32.000375</t>
  </si>
  <si>
    <t>Договор КН-63/2022 от 25.08.2022г.</t>
  </si>
  <si>
    <t>AGR.32.000377</t>
  </si>
  <si>
    <t>Договор КН-62/2022 от 25.08.2022г.</t>
  </si>
  <si>
    <t>AGR.32.000385</t>
  </si>
  <si>
    <t>Договор КН-64/2022 от 25.08.2022г.</t>
  </si>
  <si>
    <t>AGR.32.000411</t>
  </si>
  <si>
    <t>Договор КН-90/2022 от 20.10.2022г.</t>
  </si>
  <si>
    <t>AGR.32.000412</t>
  </si>
  <si>
    <t>Договор КН-91/2022 от 20.10.2022г.</t>
  </si>
  <si>
    <t>AGR.32.000413</t>
  </si>
  <si>
    <t>Договор КН-92/2022 от 20.10.2022г.</t>
  </si>
  <si>
    <t>AGR.32.000429</t>
  </si>
  <si>
    <t>Договор № КН-9/2023 от 19.01.2023</t>
  </si>
  <si>
    <t>AGR.32.000430</t>
  </si>
  <si>
    <t>Договор № КН-8/2023 от 19.01.2023</t>
  </si>
  <si>
    <t>AGR.32.000435</t>
  </si>
  <si>
    <t>Договор КН-93/2022 от 20.10.2022г.</t>
  </si>
  <si>
    <t>AGR.32.000450</t>
  </si>
  <si>
    <t>Договор КН-94/2022 от 17.10.2022г.</t>
  </si>
  <si>
    <t>AGR.32.000452</t>
  </si>
  <si>
    <t>Договор КН-95/2022 от 09.11.2022г.</t>
  </si>
  <si>
    <t>AGR.32.000483</t>
  </si>
  <si>
    <t>Договор КН/23-31 от 31.05.2023г.</t>
  </si>
  <si>
    <t>AGR.32.000486</t>
  </si>
  <si>
    <t>Договор КН/23-32 от 31.05.2023г.</t>
  </si>
  <si>
    <t>PRD.002.100024283_COM011001</t>
  </si>
  <si>
    <t>AGR.15.005276</t>
  </si>
  <si>
    <t>Счет № 30 от 01.12.2021</t>
  </si>
  <si>
    <t>PRD.002.100024287_COM011001</t>
  </si>
  <si>
    <t>AGR.15.005828</t>
  </si>
  <si>
    <t>СЗ02/22-27 от 01.01.2022</t>
  </si>
  <si>
    <t>AGR.15.006175</t>
  </si>
  <si>
    <t>НС02/22-5 от 07.04.2022</t>
  </si>
  <si>
    <t>AGR.15.006606</t>
  </si>
  <si>
    <t>СЗ02/22-559 от 01.03.2022</t>
  </si>
  <si>
    <t>AGR.15.006805</t>
  </si>
  <si>
    <t>СЗ02/22-635 от 01.09.2022</t>
  </si>
  <si>
    <t>AGR.15.007477</t>
  </si>
  <si>
    <t>СЗ02/23-279 от 01.06.2023</t>
  </si>
  <si>
    <t>AGR.15.007689</t>
  </si>
  <si>
    <t>СЗ02/23-387 от 20.06.2023</t>
  </si>
  <si>
    <t>AGR.15.007712</t>
  </si>
  <si>
    <t>СЗ02/23-425 от 28.08.2023</t>
  </si>
  <si>
    <t>PRD.002.100024287_COM015001</t>
  </si>
  <si>
    <t>AGR.39.000002</t>
  </si>
  <si>
    <t>НС02/21-1/1 от 01.12.2021</t>
  </si>
  <si>
    <t>AGR.39.000025</t>
  </si>
  <si>
    <t>НС02/22-7 от 01.03.2022</t>
  </si>
  <si>
    <t>AGR.39.000027</t>
  </si>
  <si>
    <t>AGR.39.000079</t>
  </si>
  <si>
    <t>Соглашение о возмещении по рекультивации НС02/23-28 от 16.08</t>
  </si>
  <si>
    <t>AGR.39.000080</t>
  </si>
  <si>
    <t>НС02/23-32 от 01.09.2023</t>
  </si>
  <si>
    <t>AGR.39.000081</t>
  </si>
  <si>
    <t>Соглашение о возмещении по рекультивации НС02/23-30 от 16.08</t>
  </si>
  <si>
    <t>AGR.39.000083</t>
  </si>
  <si>
    <t>Соглашение о возмещении по рекультивации НС02/23-27 от 16.08</t>
  </si>
  <si>
    <t>AGR.39.000084</t>
  </si>
  <si>
    <t>Соглашение о возмещении по рекультивации НС02/23-29 от 16.08</t>
  </si>
  <si>
    <t>AGR.39.000092</t>
  </si>
  <si>
    <t>Соглашение о возмещении по рекультивации НС02/23-33 от 18.09</t>
  </si>
  <si>
    <t>AGR.39.000096</t>
  </si>
  <si>
    <t>НС02/23-40 от 01.10.2023</t>
  </si>
  <si>
    <t>AGR.39.000097</t>
  </si>
  <si>
    <t>НС02/23-38 от 28.08.2023</t>
  </si>
  <si>
    <t>AGR.39.000102</t>
  </si>
  <si>
    <t>НС02/23-39 от 28.10.2023</t>
  </si>
  <si>
    <t>PRD.002.100024288_COM011001</t>
  </si>
  <si>
    <t>AGR.15.005286</t>
  </si>
  <si>
    <t>СЗ02 21-671 от 03.12.2021</t>
  </si>
  <si>
    <t>PRD.002.100024289_COM009001</t>
  </si>
  <si>
    <t>AGR.13.001484</t>
  </si>
  <si>
    <t>AGR.13.002077</t>
  </si>
  <si>
    <t>Договор № СИБ181/23-в от 01.12.2023</t>
  </si>
  <si>
    <t>PRD.002.100024291_COM006001</t>
  </si>
  <si>
    <t>AGR.08.002276</t>
  </si>
  <si>
    <t>СИН.02.21-328 от 09.12.2021г</t>
  </si>
  <si>
    <t>AGR.08.003105</t>
  </si>
  <si>
    <t>СИН.02.23-5 от 16.01.2023</t>
  </si>
  <si>
    <t>AGR.08.003243</t>
  </si>
  <si>
    <t>СИН.02.24-27 от 31.01.2024</t>
  </si>
  <si>
    <t>PRD.002.100024292_COM014001</t>
  </si>
  <si>
    <t>AGR.30.000004</t>
  </si>
  <si>
    <t>Договор займа от 06.08.2015</t>
  </si>
  <si>
    <t>PRD.002.100024294_COM014001</t>
  </si>
  <si>
    <t>AGR.30.000505</t>
  </si>
  <si>
    <t>AGR.30.000506</t>
  </si>
  <si>
    <t>Заявление 1142478 от 22.12.2021</t>
  </si>
  <si>
    <t>AGR.30.000507</t>
  </si>
  <si>
    <t>Заявление 959644 , Дог. 29.2.2-15-3/2475 от 01.01.2016</t>
  </si>
  <si>
    <t>AGR.30.001092</t>
  </si>
  <si>
    <t>Заявление 1398647 от 29.12.2022</t>
  </si>
  <si>
    <t>AGR.30.001378</t>
  </si>
  <si>
    <t>Договор №1932/23-дог-Ф11//НО/23-170 от 01.01.2024 года</t>
  </si>
  <si>
    <t>AGR.30.001379</t>
  </si>
  <si>
    <t>Договор №11202222//НО/23-169 от 01.01.2024 года</t>
  </si>
  <si>
    <t>PRD.002.100024296_COM014001</t>
  </si>
  <si>
    <t>AGR.30.000262</t>
  </si>
  <si>
    <t>счф КО 76/4 от 09.07.2019 (спец.4, мебель из МО)</t>
  </si>
  <si>
    <t>AGR.30.000263</t>
  </si>
  <si>
    <t>счф КО 76/5 от 09.07.2019 (спец.4, мебель из МО)</t>
  </si>
  <si>
    <t>AGR.30.000264</t>
  </si>
  <si>
    <t>счф КО 70/2 от 26.07.2019 (спец.5, мебель из МО)</t>
  </si>
  <si>
    <t>AGR.30.000265</t>
  </si>
  <si>
    <t>счф КО 70/1 от 26.07.2019 (спец.5, мебель из МО)</t>
  </si>
  <si>
    <t>AGR.30.000266</t>
  </si>
  <si>
    <t>с/ф КО 126 от 31.08.2018 (утеря пропуска Мельников)</t>
  </si>
  <si>
    <t>AGR.30.000267</t>
  </si>
  <si>
    <t>с/ф КО 133/5 от 21.09.2018 (а/б Булгакова А.Г.)</t>
  </si>
  <si>
    <t>AGR.30.000268</t>
  </si>
  <si>
    <t>с/ф КО 149 от 30.09.2018 (а/б Булгакова А.Г.)</t>
  </si>
  <si>
    <t>AGR.30.000269</t>
  </si>
  <si>
    <t>с/ф КО 150 от 30.09.2018 (а/б Булгакова А.Г.)</t>
  </si>
  <si>
    <t>AGR.30.000270</t>
  </si>
  <si>
    <t>Договор займа №ОНА-8/2017 от 10.07.2017</t>
  </si>
  <si>
    <t>AGR.30.000271</t>
  </si>
  <si>
    <t>с/ф КО 203 от 31.12.2018 (а/э Булгакова А.Г.)</t>
  </si>
  <si>
    <t>AGR.30.000272</t>
  </si>
  <si>
    <t>с/ф КО 60/2 от 01.06.19 (а/б Булгакова А.Г.)</t>
  </si>
  <si>
    <t>AGR.30.000322</t>
  </si>
  <si>
    <t>с/ф КО 73 от 30.06.19 (гостиница Булгакова А.Г.)</t>
  </si>
  <si>
    <t>AGR.30.000323</t>
  </si>
  <si>
    <t>счф КО 60/1 от 31.05.2019 (спец.3, мебель из МО)</t>
  </si>
  <si>
    <t>AGR.32.000013</t>
  </si>
  <si>
    <t>Договор уступки права требования от 28.02.2020 г.</t>
  </si>
  <si>
    <t>PRD.002.100024296_COM014002</t>
  </si>
  <si>
    <t>AGR.32.000012</t>
  </si>
  <si>
    <t>AGR.32.000021</t>
  </si>
  <si>
    <t>Договор займа № ОНА-7/2017 от 20.06.2017 (9%)</t>
  </si>
  <si>
    <t>PRD.002.100024296_COM014003</t>
  </si>
  <si>
    <t>AGR.33.000124</t>
  </si>
  <si>
    <t>Договор займа № ОНА-4/2017 от 19.05.2017 (9,25%)</t>
  </si>
  <si>
    <t>PRD.002.100024298_COM011001</t>
  </si>
  <si>
    <t>AGR.15.005280</t>
  </si>
  <si>
    <t>Счет №317 от 03.12.2021г.</t>
  </si>
  <si>
    <t>AGR.15.006842</t>
  </si>
  <si>
    <t>СЗ02/22-751 от 12.12.2022</t>
  </si>
  <si>
    <t>AGR.15.007164</t>
  </si>
  <si>
    <t>СЗ02/23-123 от 14.03.2023</t>
  </si>
  <si>
    <t>AGR.15.008172</t>
  </si>
  <si>
    <t>СЗ02/24-3 от 12.01.2024</t>
  </si>
  <si>
    <t>PRD.002.100024301_COM011001</t>
  </si>
  <si>
    <t>AGR.15.005360</t>
  </si>
  <si>
    <t>СЗ02/21-703 от 16.12.2021</t>
  </si>
  <si>
    <t>AGR.15.005579</t>
  </si>
  <si>
    <t>PRD.002.100024302_COM011001</t>
  </si>
  <si>
    <t>AGR.15.005438</t>
  </si>
  <si>
    <t>СЗ02/21-698 от 15.12.2021г.</t>
  </si>
  <si>
    <t>PRD.002.100024303_COM011001</t>
  </si>
  <si>
    <t>AGR.15.005293</t>
  </si>
  <si>
    <t>Счет №14931 от 06.12.2021г.</t>
  </si>
  <si>
    <t>PRD.002.100024304_COM001000</t>
  </si>
  <si>
    <t>AGR.01.001069</t>
  </si>
  <si>
    <t>НФ01/21-36 от 07.12.2021</t>
  </si>
  <si>
    <t>AGR.01.001849</t>
  </si>
  <si>
    <t>НФ01/23-26 от 01.08.2023</t>
  </si>
  <si>
    <t>PRD.002.100024307_COM014001</t>
  </si>
  <si>
    <t>AGR.30.000026</t>
  </si>
  <si>
    <t>Счф № 487 от 24.12.2021г. (спецодежда)</t>
  </si>
  <si>
    <t>PRD.002.100024312_COM014001</t>
  </si>
  <si>
    <t>AGR.30.000087</t>
  </si>
  <si>
    <t>ИП 157153//21/77055-ИП</t>
  </si>
  <si>
    <t>AGR.30.000088</t>
  </si>
  <si>
    <t>ИП 198950//21/77054-ИП</t>
  </si>
  <si>
    <t>PRD.002.100024322_COM014001</t>
  </si>
  <si>
    <t>AGR.30.000883</t>
  </si>
  <si>
    <t>Сч.ф. № от 04.07.2022 (спецодежда)</t>
  </si>
  <si>
    <t>PRD.002.100024325_COM004001</t>
  </si>
  <si>
    <t>AGR.06.000791</t>
  </si>
  <si>
    <t>PRD.002.100024326_COM009001</t>
  </si>
  <si>
    <t>AGR.13.001489</t>
  </si>
  <si>
    <t>Договор №СИБ196/21-в от 07.12.2021</t>
  </si>
  <si>
    <t>PRD.002.100024328_COM001000</t>
  </si>
  <si>
    <t>AGR.01.001070</t>
  </si>
  <si>
    <t>НФ02/21-137 от 15.12.2021</t>
  </si>
  <si>
    <t>PRD.002.100024328_COM006001</t>
  </si>
  <si>
    <t>AGR.08.002183</t>
  </si>
  <si>
    <t>СИН.02.21-330 от 10.12.2021</t>
  </si>
  <si>
    <t>PRD.002.100024329_COM001000</t>
  </si>
  <si>
    <t>AGR.01.001073</t>
  </si>
  <si>
    <t>NF01/21-34 от 10.12.2021</t>
  </si>
  <si>
    <t>AGR.01.001077</t>
  </si>
  <si>
    <t>PRD.002.100024330_COM005001</t>
  </si>
  <si>
    <t>AGR.07.001459</t>
  </si>
  <si>
    <t>КН02/21-214 ОТ 24.11.2021Г</t>
  </si>
  <si>
    <t>AGR.07.001667</t>
  </si>
  <si>
    <t>КН02/22-125 от 01.04.2022г</t>
  </si>
  <si>
    <t>PRD.002.100024331_COM014002</t>
  </si>
  <si>
    <t>AGR.32.000249</t>
  </si>
  <si>
    <t>Договор № КН-57/2021 от 22.07.2021</t>
  </si>
  <si>
    <t>AGR.32.000250</t>
  </si>
  <si>
    <t>Договор № КН-93/2021 от 07.09.2021</t>
  </si>
  <si>
    <t>PRD.002.100024333_COM006001</t>
  </si>
  <si>
    <t>AGR.08.002182</t>
  </si>
  <si>
    <t>Счет №562 от 07.12.2021г</t>
  </si>
  <si>
    <t>PRD.002.100024338_COM002019</t>
  </si>
  <si>
    <t>AGR.03.000608</t>
  </si>
  <si>
    <t>Договор подряда № Д003822 от 13.04.2022г.</t>
  </si>
  <si>
    <t>PRD.002.100024338_COM005001</t>
  </si>
  <si>
    <t>AGR.07.001561</t>
  </si>
  <si>
    <t>КН02/22-23 от 01.01.22</t>
  </si>
  <si>
    <t>AGR.07.001583</t>
  </si>
  <si>
    <t>КН05/22-72 от 15.01.22</t>
  </si>
  <si>
    <t>PRD.002.100024340_COM014001</t>
  </si>
  <si>
    <t>AGR.30.000110</t>
  </si>
  <si>
    <t>Догвор № 01/12-2020 от 28.12.2020</t>
  </si>
  <si>
    <t>AGR.30.000111</t>
  </si>
  <si>
    <t>Акт Б20-0690 от 01.02.2021 (Счет Б20-0690 от 23.12.20)</t>
  </si>
  <si>
    <t>PRD.002.100024342_COM002019</t>
  </si>
  <si>
    <t>AGR.03.000865</t>
  </si>
  <si>
    <t>Договор подряда от 11.05.2023 г. № Д006423</t>
  </si>
  <si>
    <t>PRD.002.100024345_COM009001</t>
  </si>
  <si>
    <t>AGR.13.001491</t>
  </si>
  <si>
    <t>Договор №СИБ200/21-в от 10.12.2021</t>
  </si>
  <si>
    <t>AGR.13.001492</t>
  </si>
  <si>
    <t>PRD.002.100024349_COM006001</t>
  </si>
  <si>
    <t>AGR.08.002245</t>
  </si>
  <si>
    <t>СИН.02.21-339 от 10.01.2022</t>
  </si>
  <si>
    <t>PRD.002.100024351_COM014001</t>
  </si>
  <si>
    <t>AGR.30.000926</t>
  </si>
  <si>
    <t>Договор № 10//НО-158/2022 от 29.08.2022г.</t>
  </si>
  <si>
    <t>PRD.002.100024352_COM014001</t>
  </si>
  <si>
    <t>AGR.30.000291</t>
  </si>
  <si>
    <t>счф 484 от 14.12.21</t>
  </si>
  <si>
    <t>PRD.002.100024353_COM014001</t>
  </si>
  <si>
    <t>AGR.30.000151</t>
  </si>
  <si>
    <t>счф 485 от 14.12.2021</t>
  </si>
  <si>
    <t>PRD.002.100024355_COM005001</t>
  </si>
  <si>
    <t>AGR.07.001606</t>
  </si>
  <si>
    <t>КН02/21-232 от 20.12.2021</t>
  </si>
  <si>
    <t>PRD.002.100024355_COM014001</t>
  </si>
  <si>
    <t>AGR.30.000546</t>
  </si>
  <si>
    <t>сч. 282 от 16.04.20 (Спец 6)</t>
  </si>
  <si>
    <t>AGR.30.000547</t>
  </si>
  <si>
    <t>счет 767 от 08.12.20 (специф. 7 от 08.12.20)</t>
  </si>
  <si>
    <t>AGR.30.000731</t>
  </si>
  <si>
    <t>Договор на производство и поставку технического газа № 12 от</t>
  </si>
  <si>
    <t>PRD.002.100024356_COM014002</t>
  </si>
  <si>
    <t>AGR.32.000022</t>
  </si>
  <si>
    <t>Договор № 22/11-2020 от 15.12.2020г Субаренда лесного участк</t>
  </si>
  <si>
    <t>PRD.002.100024357_COM014001</t>
  </si>
  <si>
    <t>AGR.30.000654</t>
  </si>
  <si>
    <t>Договор 23 от 15.09.2020</t>
  </si>
  <si>
    <t>PRD.002.100024367_COM007001</t>
  </si>
  <si>
    <t>AGR.09.001262</t>
  </si>
  <si>
    <t>УНС02/21-178 от 22.12.2021</t>
  </si>
  <si>
    <t>PRD.002.100024371_COM014001</t>
  </si>
  <si>
    <t>AGR.30.000490</t>
  </si>
  <si>
    <t>счф 483 от 08.12.21 г. спецодежда</t>
  </si>
  <si>
    <t>PRD.002.100024372_COM011001</t>
  </si>
  <si>
    <t>AGR.15.005393</t>
  </si>
  <si>
    <t>Счет №97 от 17.12.2021</t>
  </si>
  <si>
    <t>PRD.002.100024374_COM014001</t>
  </si>
  <si>
    <t>AGR.30.000517</t>
  </si>
  <si>
    <t>Договор №210217-RК-01 от 17.02.2021</t>
  </si>
  <si>
    <t>PRD.002.100024375_COM014001</t>
  </si>
  <si>
    <t>AGR.30.000592</t>
  </si>
  <si>
    <t>PRD.002.100024376_COM011001</t>
  </si>
  <si>
    <t>AGR.15.005392</t>
  </si>
  <si>
    <t>СЧЕТ№ЭД-581 от 20.12.21</t>
  </si>
  <si>
    <t>PRD.002.100024377_COM001000</t>
  </si>
  <si>
    <t>AGR.01.001096</t>
  </si>
  <si>
    <t>НФ07/21-2 от 23.12.2021</t>
  </si>
  <si>
    <t>PRD.002.100024378_COM001000</t>
  </si>
  <si>
    <t>AGR.01.001097</t>
  </si>
  <si>
    <t>PRD.002.100024379_COM014002</t>
  </si>
  <si>
    <t>AGR.32.000251</t>
  </si>
  <si>
    <t>Договор №КН-12/2022 от 11.01.2022. Подготовка графических ма</t>
  </si>
  <si>
    <t>AGR.32.000353</t>
  </si>
  <si>
    <t>КН-58/2021 от 26.07.2021г.</t>
  </si>
  <si>
    <t>PRD.002.100024380_COM011001</t>
  </si>
  <si>
    <t>AGR.15.005422</t>
  </si>
  <si>
    <t>СЗ02/21-715 от 27.12.2021</t>
  </si>
  <si>
    <t>PRD.002.100024381_COM014001</t>
  </si>
  <si>
    <t>AGR.30.000637</t>
  </si>
  <si>
    <t>Дог.№20/08/20 от 20.08.2020 (не использовать)</t>
  </si>
  <si>
    <t>PRD.002.100024385_COM002019</t>
  </si>
  <si>
    <t>AGR.03.000619</t>
  </si>
  <si>
    <t>Договор № Д005722 на ТО ГБО</t>
  </si>
  <si>
    <t>PRD.002.100024388_COM011001</t>
  </si>
  <si>
    <t>AGR.15.005408</t>
  </si>
  <si>
    <t>PRD.002.100024389_COM005001</t>
  </si>
  <si>
    <t>AGR.07.001474</t>
  </si>
  <si>
    <t>09-01-15//КН06/21-212 от 22.11.21</t>
  </si>
  <si>
    <t>PRD.002.100024390_COM005001</t>
  </si>
  <si>
    <t>AGR.07.001475</t>
  </si>
  <si>
    <t>2021-СИВ-12-01-01 от 01.12.2021</t>
  </si>
  <si>
    <t>AGR.07.001780</t>
  </si>
  <si>
    <t>2022-СИВ-10-02//КН06/22-211 от 26.10.2022</t>
  </si>
  <si>
    <t>PRD.002.100024392_COM006001</t>
  </si>
  <si>
    <t>AGR.08.002215</t>
  </si>
  <si>
    <t>СИН.02.21-341 от 24.12.21</t>
  </si>
  <si>
    <t>AGR.08.002652</t>
  </si>
  <si>
    <t>СИН.02.22-326 от 26.10.2022</t>
  </si>
  <si>
    <t>PRD.002.100024398_COM001000</t>
  </si>
  <si>
    <t>AGR.01.001111</t>
  </si>
  <si>
    <t>ДОГОВОР № 10676/ЧУ ОДПО от 27.12.2021</t>
  </si>
  <si>
    <t>AGR.01.001422</t>
  </si>
  <si>
    <t>10732/ЧУ ОДПО от 17.08.2022</t>
  </si>
  <si>
    <t>PRD.002.100024399_COM014001</t>
  </si>
  <si>
    <t>AGR.30.000615</t>
  </si>
  <si>
    <t>Договор М-20/09/2013 от 19.09.13</t>
  </si>
  <si>
    <t>PRD.002.100024402_COM007001</t>
  </si>
  <si>
    <t>AGR.09.001310</t>
  </si>
  <si>
    <t>УНС02/22-6 от 18.01.2022</t>
  </si>
  <si>
    <t>PRD.002.100024403_COM014001</t>
  </si>
  <si>
    <t>AGR.30.000494</t>
  </si>
  <si>
    <t>и/л ФС 023874028</t>
  </si>
  <si>
    <t>AGR.30.000495</t>
  </si>
  <si>
    <t>241994/21/77055-ИП от 17.11.2021</t>
  </si>
  <si>
    <t>AGR.30.001172</t>
  </si>
  <si>
    <t>ИП №88463/23/77054-ИП от 30.03.2023</t>
  </si>
  <si>
    <t>PRD.002.100024404_COM011001</t>
  </si>
  <si>
    <t>AGR.15.005418</t>
  </si>
  <si>
    <t>счет №УТ-28312 от 27.12.2021</t>
  </si>
  <si>
    <t>AGR.15.006123</t>
  </si>
  <si>
    <t>СЗ02/22-328/П315/06-2022 от 07.06.2022</t>
  </si>
  <si>
    <t>AGR.15.006370</t>
  </si>
  <si>
    <t>Счёт-Договор №СЗ02/22-456/08-2022 от 11.08.2022</t>
  </si>
  <si>
    <t>AGR.15.006420</t>
  </si>
  <si>
    <t>СЗ02/22-328//П315/06-2022 от 07.06.2022</t>
  </si>
  <si>
    <t>AGR.15.006640</t>
  </si>
  <si>
    <t>СЗ02/22-598//ОТ571/10-2022 от 19.10.2022</t>
  </si>
  <si>
    <t>AGR.15.006795</t>
  </si>
  <si>
    <t>СЗ02/22-727//ОТ670/11-2022 от 30.11.2022</t>
  </si>
  <si>
    <t>AGR.15.006977</t>
  </si>
  <si>
    <t>Счет № УT 511 от 17.01.2023</t>
  </si>
  <si>
    <t>AGR.15.007627</t>
  </si>
  <si>
    <t>СЗ02/23-393//ОТ413/08-2023 от 31.07.2023</t>
  </si>
  <si>
    <t>AGR.15.007763</t>
  </si>
  <si>
    <t>СЗ02/23-457//ОТ487/09-2023 от 11.09.2023</t>
  </si>
  <si>
    <t>PRD.002.100024409_COM014001</t>
  </si>
  <si>
    <t>AGR.30.000542</t>
  </si>
  <si>
    <t>Договор №27/12/21</t>
  </si>
  <si>
    <t>PRD.002.100024414_COM014001</t>
  </si>
  <si>
    <t>AGR.30.000609</t>
  </si>
  <si>
    <t>Счф № 489 от 30.12.2021 (Спецодежда)</t>
  </si>
  <si>
    <t>PRD.002.100024415_COM014001</t>
  </si>
  <si>
    <t>AGR.30.000765</t>
  </si>
  <si>
    <t>Договор купли-продажи ТМЦ № ННГРЭ-2012/21 от 20.12.2021г.</t>
  </si>
  <si>
    <t>PRD.002.100024416_COM014001</t>
  </si>
  <si>
    <t>AGR.30.000289</t>
  </si>
  <si>
    <t>Договор № 157/2021 от 01.09.2021 (Проведение испытаний)</t>
  </si>
  <si>
    <t>AGR.30.000963</t>
  </si>
  <si>
    <t>Договор № НО-90/2022/МК-03-22 от 05.05.2022</t>
  </si>
  <si>
    <t>AGR.30.001289</t>
  </si>
  <si>
    <t>Договор № МК-08-23//НО/23-129 от 21.08.2023</t>
  </si>
  <si>
    <t>PRD.002.100024418_COM014001</t>
  </si>
  <si>
    <t>AGR.30.000310</t>
  </si>
  <si>
    <t>Счф № 488 от 30.12.2021г. (спецодежда)</t>
  </si>
  <si>
    <t>PRD.002.100024422_COM014001</t>
  </si>
  <si>
    <t>AGR.30.000488</t>
  </si>
  <si>
    <t>Счф № 490 от 30.12.2021г. (Спецодежда)</t>
  </si>
  <si>
    <t>PRD.002.100024423_COM014001</t>
  </si>
  <si>
    <t>AGR.30.000827</t>
  </si>
  <si>
    <t>Договор № ТМ014183985 от 28.12.2021г.</t>
  </si>
  <si>
    <t>PRD.002.100024426_COM014001</t>
  </si>
  <si>
    <t>AGR.30.000021</t>
  </si>
  <si>
    <t>Договор № 21 от 28.09.2020</t>
  </si>
  <si>
    <t>AGR.30.000022</t>
  </si>
  <si>
    <t>Счет 10 от 30.11.20</t>
  </si>
  <si>
    <t>AGR.30.000023</t>
  </si>
  <si>
    <t>Счет 8 от 13.11.20,</t>
  </si>
  <si>
    <t>AGR.30.000024</t>
  </si>
  <si>
    <t>Счет 2 от 15.03.21</t>
  </si>
  <si>
    <t>PRD.002.100024429_COM009001</t>
  </si>
  <si>
    <t>AGR.13.001625</t>
  </si>
  <si>
    <t>Договор №219/21-в от 17.12.2021</t>
  </si>
  <si>
    <t>AGR.13.001905</t>
  </si>
  <si>
    <t>Договор №СИБ190/22-в от 05.12.2022</t>
  </si>
  <si>
    <t>AGR.13.002107</t>
  </si>
  <si>
    <t>PRD.002.100024431_COM014001</t>
  </si>
  <si>
    <t>AGR.30.000045</t>
  </si>
  <si>
    <t>Договор № 0710/1 от 07.10.2020</t>
  </si>
  <si>
    <t>AGR.30.000046</t>
  </si>
  <si>
    <t>Счет 806 от 25.12.20</t>
  </si>
  <si>
    <t>AGR.30.000047</t>
  </si>
  <si>
    <t>Акт 388 от 21.05.2021 Кузнецов</t>
  </si>
  <si>
    <t>AGR.30.000048</t>
  </si>
  <si>
    <t>Акт 361 от 30.04.2021 Васильев ВП</t>
  </si>
  <si>
    <t>PRD.002.100024432_COM014001</t>
  </si>
  <si>
    <t>AGR.30.000555</t>
  </si>
  <si>
    <t>Договор на субаренду нежилого помещения №НО-13/2018 от 14.09</t>
  </si>
  <si>
    <t>PRD.002.100024432_COM014003</t>
  </si>
  <si>
    <t>AGR.33.000042</t>
  </si>
  <si>
    <t>акт от 04.04.2016 (трансфер Павлюк Н.Я.)</t>
  </si>
  <si>
    <t>PRD.002.100024434_COM011001</t>
  </si>
  <si>
    <t>AGR.15.005457</t>
  </si>
  <si>
    <t>СЗ02/22-7 //5240Д-21/ГГЭ-16060/11-02/ЭС от 30.12.2021</t>
  </si>
  <si>
    <t>PRD.002.100024435_COM007001</t>
  </si>
  <si>
    <t>AGR.09.001308</t>
  </si>
  <si>
    <t>УНС02/22-8 от 18.01.2022</t>
  </si>
  <si>
    <t>PRD.002.100024436_COM014001</t>
  </si>
  <si>
    <t>AGR.30.000737</t>
  </si>
  <si>
    <t>счет 165 от 22.03.2022</t>
  </si>
  <si>
    <t>PRD.002.100024437_COM014001</t>
  </si>
  <si>
    <t>AGR.30.000591</t>
  </si>
  <si>
    <t>Резерв по займу</t>
  </si>
  <si>
    <t>PRD.002.100024439_COM014001</t>
  </si>
  <si>
    <t>AGR.30.000292</t>
  </si>
  <si>
    <t>Счет 466 от 10.12.2021</t>
  </si>
  <si>
    <t>AGR.30.001005</t>
  </si>
  <si>
    <t>Договор №0997 от 01.09.2022г.</t>
  </si>
  <si>
    <t>PRD.002.100024440_COM001000</t>
  </si>
  <si>
    <t>AGR.01.001115</t>
  </si>
  <si>
    <t>Счет №153 от 10.01.2022</t>
  </si>
  <si>
    <t>PRD.002.100024441_COM014001</t>
  </si>
  <si>
    <t>AGR.30.000692</t>
  </si>
  <si>
    <t>Дог. № НО-8/2022 от 07.02.2022г.</t>
  </si>
  <si>
    <t>AGR.30.000693</t>
  </si>
  <si>
    <t>Дог. № НО-7/2022 от 07.02.2022г.</t>
  </si>
  <si>
    <t>PRD.002.100024443_COM005001</t>
  </si>
  <si>
    <t>AGR.07.001820</t>
  </si>
  <si>
    <t>Договор №КН06/21-233 от 01.12.2021 г</t>
  </si>
  <si>
    <t>PRD.002.100024447_COM001000</t>
  </si>
  <si>
    <t>AGR.01.001116</t>
  </si>
  <si>
    <t>2022-УР/132 от 17.01.2022</t>
  </si>
  <si>
    <t>PRD.002.100024450_COM014001</t>
  </si>
  <si>
    <t>AGR.30.000124</t>
  </si>
  <si>
    <t>счёт №15 от 01.03.2021г.</t>
  </si>
  <si>
    <t>AGR.30.000683</t>
  </si>
  <si>
    <t>Договор поставки №28/2021 от 23.03.2021</t>
  </si>
  <si>
    <t>PRD.002.100024452_COM002019</t>
  </si>
  <si>
    <t>AGR.03.000525</t>
  </si>
  <si>
    <t>Договор оказания услуг № 150 (Д000622) от 10.01.2022 г.</t>
  </si>
  <si>
    <t>AGR.03.000527</t>
  </si>
  <si>
    <t>Договор поставки № 151 (Д000522) от 10.01.2022 г.</t>
  </si>
  <si>
    <t>PRD.002.100024458_COM001000</t>
  </si>
  <si>
    <t>AGR.01.001122</t>
  </si>
  <si>
    <t>О-1940921 от 14.09.2021</t>
  </si>
  <si>
    <t>AGR.01.001169</t>
  </si>
  <si>
    <t>О-550322 от 14.03.2022</t>
  </si>
  <si>
    <t>AGR.01.001181</t>
  </si>
  <si>
    <t>№ О-670322 от 23.03.2022</t>
  </si>
  <si>
    <t>PRD.002.100024459_COM011001</t>
  </si>
  <si>
    <t>AGR.15.005691</t>
  </si>
  <si>
    <t>CЗ02/22-37 от 28.12.2021</t>
  </si>
  <si>
    <t>AGR.15.007590</t>
  </si>
  <si>
    <t>СЗ02/23-270 от 01.06.2023</t>
  </si>
  <si>
    <t>PRD.002.100024460_COM011001</t>
  </si>
  <si>
    <t>AGR.15.005690</t>
  </si>
  <si>
    <t>СЗ02/22-37 от 28.12.2021</t>
  </si>
  <si>
    <t>AGR.15.007589</t>
  </si>
  <si>
    <t>PRD.002.100024461_COM011001</t>
  </si>
  <si>
    <t>AGR.15.005719</t>
  </si>
  <si>
    <t>69А/21/СЗ02/22-31 от 18.01.2022г.</t>
  </si>
  <si>
    <t>AGR.15.005721</t>
  </si>
  <si>
    <t>_СЗ02/22-31 от 25.01.2022</t>
  </si>
  <si>
    <t>AGR.15.007017</t>
  </si>
  <si>
    <t>СЗ02/22-786 от 21.12.2022</t>
  </si>
  <si>
    <t>AGR.15.008153</t>
  </si>
  <si>
    <t>СЗ02/23-685 от 08.12.2023</t>
  </si>
  <si>
    <t>PRD.002.100024462_COM011001</t>
  </si>
  <si>
    <t>AGR.15.005552</t>
  </si>
  <si>
    <t>СЗ02/22-33 от 25.01.2022</t>
  </si>
  <si>
    <t>PRD.002.100024463_COM006001</t>
  </si>
  <si>
    <t>AGR.08.002310</t>
  </si>
  <si>
    <t>115/22-дпо//СИН.02.22-28 от 01.02.22</t>
  </si>
  <si>
    <t>PRD.002.100024464_COM006001</t>
  </si>
  <si>
    <t>AGR.08.002382</t>
  </si>
  <si>
    <t>СИН.02.22-27 от 28.01.2022г</t>
  </si>
  <si>
    <t>PRD.002.100024465_COM001000</t>
  </si>
  <si>
    <t>AGR.01.001123</t>
  </si>
  <si>
    <t>АА-08-0004-22 от 20.01.2022</t>
  </si>
  <si>
    <t>PRD.002.100024465_COM011001</t>
  </si>
  <si>
    <t>AGR.15.005582</t>
  </si>
  <si>
    <t>Договор №СЗ02/22-45 от 01.02.2022</t>
  </si>
  <si>
    <t>AGR.15.006353</t>
  </si>
  <si>
    <t>Договор №СЗ02/22-422 от 01.08.2022</t>
  </si>
  <si>
    <t>AGR.15.007256</t>
  </si>
  <si>
    <t>СЗ02/23-155 от 27.03.2023</t>
  </si>
  <si>
    <t>PRD.002.100024471_COM001000</t>
  </si>
  <si>
    <t>AGR.01.001222</t>
  </si>
  <si>
    <t>НФ02/22-47 от 04.05.2022</t>
  </si>
  <si>
    <t>PRD.002.100024472_COM011001</t>
  </si>
  <si>
    <t>AGR.15.005605</t>
  </si>
  <si>
    <t>СЗ02/22-39 от 28.01.2022</t>
  </si>
  <si>
    <t>PRD.002.100024473_COM011001</t>
  </si>
  <si>
    <t>AGR.15.005775</t>
  </si>
  <si>
    <t>СЗ02/22-46 от 24.01.2022</t>
  </si>
  <si>
    <t>PRD.002.100024474_COM006001</t>
  </si>
  <si>
    <t>AGR.08.002263</t>
  </si>
  <si>
    <t>СИН.04.22-13 от 25.01.2022г.</t>
  </si>
  <si>
    <t>AGR.08.002330</t>
  </si>
  <si>
    <t>СИН.04.22-16 от 04.03.2022г.</t>
  </si>
  <si>
    <t>PRD.002.100024475_COM006001</t>
  </si>
  <si>
    <t>AGR.08.002658</t>
  </si>
  <si>
    <t>СИН.02.22-333/013БС4040027590 от 31.10.2022</t>
  </si>
  <si>
    <t>PRD.002.100024475_COM011001</t>
  </si>
  <si>
    <t>AGR.15.005529</t>
  </si>
  <si>
    <t>019БС3060000013 от 10.12.2021</t>
  </si>
  <si>
    <t>AGR.15.005530</t>
  </si>
  <si>
    <t>019БС3060000014 от 03.12.2021</t>
  </si>
  <si>
    <t>AGR.15.005531</t>
  </si>
  <si>
    <t>019БС3060000015 от 16.12.2021</t>
  </si>
  <si>
    <t>AGR.15.006039</t>
  </si>
  <si>
    <t>019БСЗ060000029 от 29.04.2022</t>
  </si>
  <si>
    <t>AGR.15.006040</t>
  </si>
  <si>
    <t>013БС4040025674 от 17.05.2022</t>
  </si>
  <si>
    <t>AGR.15.006097</t>
  </si>
  <si>
    <t>013БС4040025841 от 03.06.2022</t>
  </si>
  <si>
    <t>AGR.15.006098</t>
  </si>
  <si>
    <t>013БС4040025840 от 03.06.2022</t>
  </si>
  <si>
    <t>AGR.15.006160</t>
  </si>
  <si>
    <t>013БС4040025947 от 17.06.2022</t>
  </si>
  <si>
    <t>AGR.15.006161</t>
  </si>
  <si>
    <t>013БС4040025949 от 09.06.2022</t>
  </si>
  <si>
    <t>AGR.15.006162</t>
  </si>
  <si>
    <t>019БС3060000034 от 08.06.2022</t>
  </si>
  <si>
    <t>AGR.15.006163</t>
  </si>
  <si>
    <t>019БС3060000035 от 17.06.2022</t>
  </si>
  <si>
    <t>AGR.15.006779</t>
  </si>
  <si>
    <t>013БС4040027675 от 11.11.2022</t>
  </si>
  <si>
    <t>AGR.15.006780</t>
  </si>
  <si>
    <t>013БС4040027413 от 26.10.2022</t>
  </si>
  <si>
    <t>AGR.15.006781</t>
  </si>
  <si>
    <t>019БС3060001003 от 26.10.2022</t>
  </si>
  <si>
    <t>AGR.15.006782</t>
  </si>
  <si>
    <t>019БС3060001004 от 26.10.2022</t>
  </si>
  <si>
    <t>AGR.15.006827</t>
  </si>
  <si>
    <t>019БС3060001009 от 11.12.2022</t>
  </si>
  <si>
    <t>AGR.15.006858</t>
  </si>
  <si>
    <t>019БС3060001008 от 30.11.2022</t>
  </si>
  <si>
    <t>AGR.15.007575</t>
  </si>
  <si>
    <t>013БС4040029721 от 08.06.2023</t>
  </si>
  <si>
    <t>AGR.15.007576</t>
  </si>
  <si>
    <t>013БС4040029724 от 09.06.2023</t>
  </si>
  <si>
    <t>AGR.15.007577</t>
  </si>
  <si>
    <t>013БС4040029725 от 29.05.2023</t>
  </si>
  <si>
    <t>AGR.15.007578</t>
  </si>
  <si>
    <t>019БС3060001025 от 08.06.2023</t>
  </si>
  <si>
    <t>AGR.15.007579</t>
  </si>
  <si>
    <t>019БС3060001026 от 29.05.2023</t>
  </si>
  <si>
    <t>AGR.15.007981</t>
  </si>
  <si>
    <t>019БС3060001034 от 10.11.2023</t>
  </si>
  <si>
    <t>AGR.15.007982</t>
  </si>
  <si>
    <t>013БС4040031147 от 10.11.2023</t>
  </si>
  <si>
    <t>AGR.15.007983</t>
  </si>
  <si>
    <t>013БС4040031146 от 10.11.2023</t>
  </si>
  <si>
    <t>AGR.15.008062</t>
  </si>
  <si>
    <t>019БС3060001037 от 27.11.2023</t>
  </si>
  <si>
    <t>AGR.15.008063</t>
  </si>
  <si>
    <t>013БС4040031163 от 27.11.2023</t>
  </si>
  <si>
    <t>PRD.002.100024476_COM011001</t>
  </si>
  <si>
    <t>AGR.15.005577</t>
  </si>
  <si>
    <t>СЗ02/22-51/С1 от 03.02.2022</t>
  </si>
  <si>
    <t>AGR.15.007815</t>
  </si>
  <si>
    <t>СЗ02/23-129 от 17.03.2023</t>
  </si>
  <si>
    <t>PRD.002.100024481_COM007001</t>
  </si>
  <si>
    <t>AGR.09.001311</t>
  </si>
  <si>
    <t>УНС02/22-11 от 01.02.2022</t>
  </si>
  <si>
    <t>AGR.09.001642</t>
  </si>
  <si>
    <t>УНС02/22-289 от 27.12.2022</t>
  </si>
  <si>
    <t>AGR.09.001924</t>
  </si>
  <si>
    <t>УНС02/23-191 от 12.12.2023</t>
  </si>
  <si>
    <t>PRD.002.100024482_COM007001</t>
  </si>
  <si>
    <t>AGR.09.001300</t>
  </si>
  <si>
    <t>УНС02/22-12 от 01.02.2022</t>
  </si>
  <si>
    <t>PRD.002.100024491_COM006001</t>
  </si>
  <si>
    <t>AGR.08.002289</t>
  </si>
  <si>
    <t>22-ОБ-22СИН.02.22-37 от 07.02.22</t>
  </si>
  <si>
    <t>PRD.002.100024492_COM006001</t>
  </si>
  <si>
    <t>AGR.08.002308</t>
  </si>
  <si>
    <t>СИН.02.22-26 от 10.01.2022г.</t>
  </si>
  <si>
    <t>PRD.002.100024493_COM014001</t>
  </si>
  <si>
    <t>AGR.30.000727</t>
  </si>
  <si>
    <t>Договор №55 от 26.01.22</t>
  </si>
  <si>
    <t>PRD.002.100024494_COM004001</t>
  </si>
  <si>
    <t>AGR.06.000824</t>
  </si>
  <si>
    <t>Договор ННГ107/21-в от 09.12.2021г</t>
  </si>
  <si>
    <t>PRD.002.100024499_COM006001</t>
  </si>
  <si>
    <t>AGR.08.002305</t>
  </si>
  <si>
    <t>СИН 02.22-32 от 01.02.2022</t>
  </si>
  <si>
    <t>PRD.002.100024503_COM007001</t>
  </si>
  <si>
    <t>AGR.09.001328</t>
  </si>
  <si>
    <t>УНС02/22-28 от 17.02.2022</t>
  </si>
  <si>
    <t>AGR.09.001881</t>
  </si>
  <si>
    <t>УНС02/23-177 от 05.12.2023</t>
  </si>
  <si>
    <t>PRD.002.100024504_COM007001</t>
  </si>
  <si>
    <t>AGR.09.001314</t>
  </si>
  <si>
    <t>УНС02/22-18 от 02.02.2022</t>
  </si>
  <si>
    <t>AGR.09.001935</t>
  </si>
  <si>
    <t>УНС02/24-9 от 29.01.2024</t>
  </si>
  <si>
    <t>PRD.002.100024505_COM006001</t>
  </si>
  <si>
    <t>AGR.08.002266</t>
  </si>
  <si>
    <t>Досудебная претензия №СМ068-57433/2018</t>
  </si>
  <si>
    <t>PRD.002.100024505_COM009001</t>
  </si>
  <si>
    <t>AGR.13.001753</t>
  </si>
  <si>
    <t>Серия 2006 № 0828818/22ТЮ от 28.09.2022</t>
  </si>
  <si>
    <t>PRD.002.100024507_COM005001</t>
  </si>
  <si>
    <t>AGR.07.001517</t>
  </si>
  <si>
    <t>КВ91-1//КН02/22-65 от 31.01.2022</t>
  </si>
  <si>
    <t>PRD.002.100024508_COM006001</t>
  </si>
  <si>
    <t>AGR.08.002258</t>
  </si>
  <si>
    <t>СИН.02.21-257 от 12.10.2021г.</t>
  </si>
  <si>
    <t>AGR.08.002387</t>
  </si>
  <si>
    <t>СИН.02.22-96 от 01.04.2022г.</t>
  </si>
  <si>
    <t>AGR.08.002633</t>
  </si>
  <si>
    <t>505/22/НОК//СИН.04.22-56 от 07.07.2022</t>
  </si>
  <si>
    <t>AGR.08.002962</t>
  </si>
  <si>
    <t>СИН.02.23-111 от 01.04.2023г.</t>
  </si>
  <si>
    <t>PRD.002.100024514_COM002019</t>
  </si>
  <si>
    <t>AGR.03.000531</t>
  </si>
  <si>
    <t>Договор поставки № Д001122 от 28.01.2022 г.</t>
  </si>
  <si>
    <t>PRD.002.100024515_COM002019</t>
  </si>
  <si>
    <t>AGR.03.000585</t>
  </si>
  <si>
    <t>Договор поставки Д001622 от 07.02.2022 г.</t>
  </si>
  <si>
    <t>PRD.002.100024519_COM004001</t>
  </si>
  <si>
    <t>AGR.06.000829</t>
  </si>
  <si>
    <t>ННГ108/21-в от 09.12.2021</t>
  </si>
  <si>
    <t>AGR.06.000918</t>
  </si>
  <si>
    <t>Договор №ННГ39/22-в от 04.10.2022</t>
  </si>
  <si>
    <t>AGR.06.000937</t>
  </si>
  <si>
    <t>Договор №ННГ66/22-в от 28.11.2022</t>
  </si>
  <si>
    <t>AGR.06.000987</t>
  </si>
  <si>
    <t>Договор №ННГ10/23-в от 16.03.2023</t>
  </si>
  <si>
    <t>AGR.06.000988</t>
  </si>
  <si>
    <t>Договор №ННГ9/23-в от 28.03.2023</t>
  </si>
  <si>
    <t>AGR.06.000994</t>
  </si>
  <si>
    <t>Договор №ННГ11/23-и от 18.05.2023</t>
  </si>
  <si>
    <t>AGR.06.000996</t>
  </si>
  <si>
    <t>Договор №ННГ13/23-и от 26.06.2023</t>
  </si>
  <si>
    <t>AGR.06.001030</t>
  </si>
  <si>
    <t>Договор №ННГ17/23-и от 01.12.2023</t>
  </si>
  <si>
    <t>AGR.06.001050</t>
  </si>
  <si>
    <t>Договор №ННГ63/23-в от 18.12.2023</t>
  </si>
  <si>
    <t>PRD.002.100024520_COM014001</t>
  </si>
  <si>
    <t>AGR.30.000844</t>
  </si>
  <si>
    <t>Договор поставки № НО-14/2022 от 10.02.2022г.</t>
  </si>
  <si>
    <t>PRD.002.100024525_COM006001</t>
  </si>
  <si>
    <t>AGR.08.002406</t>
  </si>
  <si>
    <t>Счет №172 от 14.04.2022г.</t>
  </si>
  <si>
    <t>PRD.002.100024526_COM011001</t>
  </si>
  <si>
    <t>AGR.15.005811</t>
  </si>
  <si>
    <t>СЗ02/22-76 от 20.07.2021</t>
  </si>
  <si>
    <t>AGR.15.005812</t>
  </si>
  <si>
    <t>СЗ02/22-79 от 19.07.2021</t>
  </si>
  <si>
    <t>PRD.002.100024527_COM011001</t>
  </si>
  <si>
    <t>AGR.15.005747</t>
  </si>
  <si>
    <t>СЗ02/22-73//35/CS-020222 от 10.02.2022</t>
  </si>
  <si>
    <t>PRD.002.100024529_COM002019</t>
  </si>
  <si>
    <t>AGR.03.000575</t>
  </si>
  <si>
    <t>Договор № 592-ИЛ (Д001522)</t>
  </si>
  <si>
    <t>AGR.03.000578</t>
  </si>
  <si>
    <t>Договор от 15.02.2022 № 657-ИДК (Д002122)</t>
  </si>
  <si>
    <t>AGR.03.000827</t>
  </si>
  <si>
    <t>Договор № 118-ИДК/Д013622 от 13.12.2022</t>
  </si>
  <si>
    <t>AGR.03.000921</t>
  </si>
  <si>
    <t>Договор от 11.12.2023 № 1812-ИЛ/Д012423</t>
  </si>
  <si>
    <t>PRD.002.100024534_COM011001</t>
  </si>
  <si>
    <t>AGR.15.005646</t>
  </si>
  <si>
    <t>СЗ02/22-90//ДЦТ00000118</t>
  </si>
  <si>
    <t>AGR.15.005678</t>
  </si>
  <si>
    <t>НЕ ИСПОЛЬЗОВАТЬ Договор №СЗ02/22-90 от 09.02.2022</t>
  </si>
  <si>
    <t>PRD.002.100024536_COM011001</t>
  </si>
  <si>
    <t>AGR.15.005669</t>
  </si>
  <si>
    <t>Договор №СЗ02/22-99 от 01.03.2022</t>
  </si>
  <si>
    <t>PRD.002.100024538_COM011001</t>
  </si>
  <si>
    <t>AGR.15.005703</t>
  </si>
  <si>
    <t>СЗ02/22-86 от 04.02.2022</t>
  </si>
  <si>
    <t>AGR.15.006383</t>
  </si>
  <si>
    <t>СЗ02/22-461 от 12.08.2022</t>
  </si>
  <si>
    <t>AGR.15.006759</t>
  </si>
  <si>
    <t>СЗ02/22-695//1601/22 от 23.11.2022</t>
  </si>
  <si>
    <t>AGR.15.006840</t>
  </si>
  <si>
    <t>СЗ02/22-743 от 08.12.2022</t>
  </si>
  <si>
    <t>AGR.15.008006</t>
  </si>
  <si>
    <t>СЗ02/23-622//672/23 от 14.11.2023</t>
  </si>
  <si>
    <t>PRD.002.100024539_COM014001</t>
  </si>
  <si>
    <t>AGR.30.000743</t>
  </si>
  <si>
    <t>Договор возмездного оказания курьеских услуг № ИМ-РФ-ГЛ-8486</t>
  </si>
  <si>
    <t>PRD.002.100024540_COM011001</t>
  </si>
  <si>
    <t>AGR.15.005636</t>
  </si>
  <si>
    <t>7/СЗ02/22-87 от 10.02.2022</t>
  </si>
  <si>
    <t>PRD.002.100024542_COM006001</t>
  </si>
  <si>
    <t>AGR.08.002296</t>
  </si>
  <si>
    <t>6/О//СИН.02.22-45 от 08.02.2022г.</t>
  </si>
  <si>
    <t>AGR.08.002954</t>
  </si>
  <si>
    <t>СИН.02.23-158 от 05.06.2023</t>
  </si>
  <si>
    <t>PRD.002.100024543_COM014001</t>
  </si>
  <si>
    <t>AGR.30.000690</t>
  </si>
  <si>
    <t>счф № от 09.02.2022 Спецодежда</t>
  </si>
  <si>
    <t>PRD.002.100024544_COM011001</t>
  </si>
  <si>
    <t>AGR.15.005758</t>
  </si>
  <si>
    <t>СЗ02/22-88 от 21.02.2022</t>
  </si>
  <si>
    <t>AGR.15.006174</t>
  </si>
  <si>
    <t>СЗ02/22-343 от 15.06.2022</t>
  </si>
  <si>
    <t>AGR.15.007143</t>
  </si>
  <si>
    <t>СЗ02/23-113 от 13.03.2023</t>
  </si>
  <si>
    <t>AGR.15.007995</t>
  </si>
  <si>
    <t>СЗ02/23-620 от 20.12.2023</t>
  </si>
  <si>
    <t>PRD.002.100024546_COM011001</t>
  </si>
  <si>
    <t>AGR.15.005670</t>
  </si>
  <si>
    <t>48/СЗ02/22-96 от 08.02.2022</t>
  </si>
  <si>
    <t>PRD.002.100024547_COM014001</t>
  </si>
  <si>
    <t>AGR.30.000712</t>
  </si>
  <si>
    <t>Договор на выполнение работ бн от 29.12.2021</t>
  </si>
  <si>
    <t>PRD.002.100024549_COM014001</t>
  </si>
  <si>
    <t>AGR.30.000719</t>
  </si>
  <si>
    <t>Договор поставки № НО-20/2022</t>
  </si>
  <si>
    <t>PRD.002.100024551_COM001000</t>
  </si>
  <si>
    <t>AGR.01.001149</t>
  </si>
  <si>
    <t>674952542 от 14.02.2022</t>
  </si>
  <si>
    <t>PRD.002.100024552_COM001000</t>
  </si>
  <si>
    <t>AGR.01.001153</t>
  </si>
  <si>
    <t>б/н от 15.02.2022</t>
  </si>
  <si>
    <t>AGR.01.002081</t>
  </si>
  <si>
    <t>12 от 24.01.2024</t>
  </si>
  <si>
    <t>PRD.002.100024555_COM005001</t>
  </si>
  <si>
    <t>AGR.07.001578</t>
  </si>
  <si>
    <t>02-02/22//КН02/22-79 от 10.02.2022</t>
  </si>
  <si>
    <t>PRD.002.100024559_COM014001</t>
  </si>
  <si>
    <t>AGR.30.000694</t>
  </si>
  <si>
    <t>Счф № от 15.02.2022г. (Спецодежда)</t>
  </si>
  <si>
    <t>PRD.002.100024560_COM004001</t>
  </si>
  <si>
    <t>AGR.06.000843</t>
  </si>
  <si>
    <t>Договор № ННГ14/21-и от 31.12.2021г.</t>
  </si>
  <si>
    <t>PRD.002.100024561_COM005001</t>
  </si>
  <si>
    <t>AGR.07.001590</t>
  </si>
  <si>
    <t>КН02/22-89 от 01.03.2022</t>
  </si>
  <si>
    <t>AGR.07.001669</t>
  </si>
  <si>
    <t>КН02/22-151 от 14.06.2022</t>
  </si>
  <si>
    <t>PRD.002.100024561_COM014001</t>
  </si>
  <si>
    <t>AGR.30.001135</t>
  </si>
  <si>
    <t>1//НО-31/2023 от 31.01.23</t>
  </si>
  <si>
    <t>PRD.002.100024562_COM014002</t>
  </si>
  <si>
    <t>AGR.32.000243</t>
  </si>
  <si>
    <t>Договор № КН-11/2022</t>
  </si>
  <si>
    <t>AGR.32.000365</t>
  </si>
  <si>
    <t>Договор № КН-43/2022 от 01.07.2022</t>
  </si>
  <si>
    <t>PRD.002.100024563_COM001000</t>
  </si>
  <si>
    <t>AGR.01.001915</t>
  </si>
  <si>
    <t>259 от 08.09.2023</t>
  </si>
  <si>
    <t>PRD.002.100024563_COM006001</t>
  </si>
  <si>
    <t>AGR.08.002284</t>
  </si>
  <si>
    <t>Счет №38 от 02.02.2022 г.</t>
  </si>
  <si>
    <t>PRD.002.100024564_COM006001</t>
  </si>
  <si>
    <t>AGR.08.002288</t>
  </si>
  <si>
    <t>Счёт № 8 от 15.02.2022</t>
  </si>
  <si>
    <t>AGR.08.003086</t>
  </si>
  <si>
    <t>Счёт № 61 от 01.11.2023</t>
  </si>
  <si>
    <t>AGR.08.003091</t>
  </si>
  <si>
    <t>61 от 01.11.2023</t>
  </si>
  <si>
    <t>AGR.08.003150</t>
  </si>
  <si>
    <t>счет 74 от 12.12.2023</t>
  </si>
  <si>
    <t>PRD.002.100024565_COM011001</t>
  </si>
  <si>
    <t>AGR.15.005639</t>
  </si>
  <si>
    <t>Счёт № 37 от 15.02.22</t>
  </si>
  <si>
    <t>PRD.002.100024568_COM011001</t>
  </si>
  <si>
    <t>AGR.15.005659</t>
  </si>
  <si>
    <t>Счет № 45 от 15.02.2022</t>
  </si>
  <si>
    <t>PRD.002.100024571_COM014001</t>
  </si>
  <si>
    <t>AGR.30.001158</t>
  </si>
  <si>
    <t>021/2018 от 25.09.2018</t>
  </si>
  <si>
    <t>PRD.002.100024574_COM011001</t>
  </si>
  <si>
    <t>AGR.15.005700</t>
  </si>
  <si>
    <t>СЗ02/22-100 от 25.02.2022</t>
  </si>
  <si>
    <t>PRD.002.100024575_COM011001</t>
  </si>
  <si>
    <t>AGR.15.006331</t>
  </si>
  <si>
    <t>Договор №СЗ02/22-113 от 01.03.2022</t>
  </si>
  <si>
    <t>AGR.15.008020</t>
  </si>
  <si>
    <t>СЗ02/23-568 от 24.10.2023</t>
  </si>
  <si>
    <t>PRD.002.100024576_COM011001</t>
  </si>
  <si>
    <t>AGR.15.006103</t>
  </si>
  <si>
    <t>СЗ02/22-114 от 01.03.2022</t>
  </si>
  <si>
    <t>PRD.002.100024577_COM014001</t>
  </si>
  <si>
    <t>AGR.30.000937</t>
  </si>
  <si>
    <t>Договор № 22/03/21-Н от 05.04.2021г.</t>
  </si>
  <si>
    <t>PRD.002.100024578_COM001000</t>
  </si>
  <si>
    <t>AGR.01.001154</t>
  </si>
  <si>
    <t>А000000639 от 10.02.2022</t>
  </si>
  <si>
    <t>PRD.002.100024578_COM011001</t>
  </si>
  <si>
    <t>AGR.15.006143</t>
  </si>
  <si>
    <t>СЗ02/22-339//А000001899 от 09.06.2022</t>
  </si>
  <si>
    <t>PRD.002.100024579_COM001000</t>
  </si>
  <si>
    <t>AGR.01.001158</t>
  </si>
  <si>
    <t>СФКСМС000269 от 10.02.2022</t>
  </si>
  <si>
    <t>AGR.01.001896</t>
  </si>
  <si>
    <t>СФКСМСБ11524 от 04.09.2023</t>
  </si>
  <si>
    <t>PRD.002.100024582_COM005001</t>
  </si>
  <si>
    <t>AGR.07.001751</t>
  </si>
  <si>
    <t>КН06/22-97 от 01.04.2022</t>
  </si>
  <si>
    <t>PRD.002.100024583_COM011001</t>
  </si>
  <si>
    <t>AGR.15.005683</t>
  </si>
  <si>
    <t>СЧЕТ № 1 176 от 21.02.2022</t>
  </si>
  <si>
    <t>AGR.15.005688</t>
  </si>
  <si>
    <t>счет №1288 от 25.02.2022</t>
  </si>
  <si>
    <t>PRD.002.100024595_COM011001</t>
  </si>
  <si>
    <t>AGR.15.005681</t>
  </si>
  <si>
    <t>Счет №274 от 17.02.2022г.</t>
  </si>
  <si>
    <t>AGR.15.006303</t>
  </si>
  <si>
    <t>Счет №1691 от 18.07.2022г.</t>
  </si>
  <si>
    <t>PRD.002.100024596_COM011001</t>
  </si>
  <si>
    <t>AGR.15.005702</t>
  </si>
  <si>
    <t>AGR.15.005783</t>
  </si>
  <si>
    <t>Договор №СЗ02/22-118</t>
  </si>
  <si>
    <t>AGR.15.005826</t>
  </si>
  <si>
    <t>Договор №СЗ02/22-118 от 04.03.2022</t>
  </si>
  <si>
    <t>PRD.002.100024597_COM009001</t>
  </si>
  <si>
    <t>AGR.13.001571</t>
  </si>
  <si>
    <t>Договор поставки №СИБ16/22-в от 17.02.2022</t>
  </si>
  <si>
    <t>AGR.13.001574</t>
  </si>
  <si>
    <t>AGR.13.001880</t>
  </si>
  <si>
    <t>Договор №СИБ10/23-в от 27.01.2023</t>
  </si>
  <si>
    <t>PRD.002.100024600_COM011001</t>
  </si>
  <si>
    <t>AGR.15.005682</t>
  </si>
  <si>
    <t>Счет №20 от 17.02.2022</t>
  </si>
  <si>
    <t>AGR.15.005785</t>
  </si>
  <si>
    <t>№ СЗ02/22-129 от 11.03.2022</t>
  </si>
  <si>
    <t>PRD.002.100024601_COM014001</t>
  </si>
  <si>
    <t>AGR.30.000721</t>
  </si>
  <si>
    <t>Договор 27374/ЕМ-5 от 15.03.2021</t>
  </si>
  <si>
    <t>PRD.002.100024604_COM001000</t>
  </si>
  <si>
    <t>AGR.01.001160</t>
  </si>
  <si>
    <t>б/н от 21.02.2022</t>
  </si>
  <si>
    <t>PRD.002.100024608_COM009001</t>
  </si>
  <si>
    <t>AGR.13.001767</t>
  </si>
  <si>
    <t>PRD.002.100024609_COM009001</t>
  </si>
  <si>
    <t>AGR.13.001617</t>
  </si>
  <si>
    <t>Договор №173/21-в от 27.12.2021г.(аренда офиса)_соглашение о</t>
  </si>
  <si>
    <t>AGR.13.001620</t>
  </si>
  <si>
    <t>Договор №1/18-в от 01.01.2018_соглашение о замене сторон от</t>
  </si>
  <si>
    <t>AGR.13.001642</t>
  </si>
  <si>
    <t>PRD.002.100024610_COM001000</t>
  </si>
  <si>
    <t>AGR.01.001206</t>
  </si>
  <si>
    <t>163 от 08.04.2022</t>
  </si>
  <si>
    <t>PRD.002.100024612_COM011001</t>
  </si>
  <si>
    <t>AGR.15.005710</t>
  </si>
  <si>
    <t>10/СЗ02/22-119 от 28.02.2022</t>
  </si>
  <si>
    <t>PRD.002.100024618_COM010001</t>
  </si>
  <si>
    <t>AGR.14.000409</t>
  </si>
  <si>
    <t>Договор оказания услуг по т.о. и рем. офисной техники от 28.</t>
  </si>
  <si>
    <t>PRD.002.100024620_COM002019</t>
  </si>
  <si>
    <t>AGR.03.000629</t>
  </si>
  <si>
    <t>Договор Д002522 от 24.02.2022 г.</t>
  </si>
  <si>
    <t>AGR.03.000851</t>
  </si>
  <si>
    <t>Договор подряда от 20.03.2023 г. № Д004623</t>
  </si>
  <si>
    <t>PRD.002.100024621_COM014001</t>
  </si>
  <si>
    <t>AGR.30.001057</t>
  </si>
  <si>
    <t>Уведомление на оплату 669 от 13.12.22</t>
  </si>
  <si>
    <t>AGR.30.001335</t>
  </si>
  <si>
    <t>Уведомление на оплату 542 от 05.12.23</t>
  </si>
  <si>
    <t>PRD.002.100024622_COM014001</t>
  </si>
  <si>
    <t>AGR.30.000733</t>
  </si>
  <si>
    <t>Договор поставки №НО-36/2022 от 10.03.2022 г.</t>
  </si>
  <si>
    <t>PRD.002.100024623_COM006001</t>
  </si>
  <si>
    <t>AGR.08.002314</t>
  </si>
  <si>
    <t>AGR.08.002316</t>
  </si>
  <si>
    <t>AGR.08.002318</t>
  </si>
  <si>
    <t>Пособие за погребение</t>
  </si>
  <si>
    <t>AGR.08.002370</t>
  </si>
  <si>
    <t>Премия по итогам работы за 2021г</t>
  </si>
  <si>
    <t>PRD.002.100024624_COM005001</t>
  </si>
  <si>
    <t>AGR.07.001761</t>
  </si>
  <si>
    <t>52//КН02/22-195 от 29.09.22</t>
  </si>
  <si>
    <t>PRD.002.100024633_COM009001</t>
  </si>
  <si>
    <t>AGR.13.001587</t>
  </si>
  <si>
    <t>Договор поставки СИБ 4/22-и от 21.01.2022</t>
  </si>
  <si>
    <t>PRD.002.100024634_COM009001</t>
  </si>
  <si>
    <t>AGR.13.001586</t>
  </si>
  <si>
    <t>Договор №СИБ17/22-в от 18.02.2022</t>
  </si>
  <si>
    <t>AGR.13.001694</t>
  </si>
  <si>
    <t>Договор №СИБ65/22-в от 21.06.2022</t>
  </si>
  <si>
    <t>AGR.13.001717</t>
  </si>
  <si>
    <t>Договор №СИБ86/22-в от 29.07.2022</t>
  </si>
  <si>
    <t>PRD.002.100024635_COM005001</t>
  </si>
  <si>
    <t>AGR.07.001575</t>
  </si>
  <si>
    <t>Без договора Сч №558 от 01.03.2022</t>
  </si>
  <si>
    <t>AGR.07.002175</t>
  </si>
  <si>
    <t>Без договора Сч №Т-361 от 30.01.2024</t>
  </si>
  <si>
    <t>PRD.002.100024636_COM002019</t>
  </si>
  <si>
    <t>AGR.03.000893</t>
  </si>
  <si>
    <t>Договор № Д008623 от 19.07.2023</t>
  </si>
  <si>
    <t>PRD.002.100024639_COM014001</t>
  </si>
  <si>
    <t>AGR.30.000764</t>
  </si>
  <si>
    <t>Договор поставки НО-41/2022 от 16.03.2022</t>
  </si>
  <si>
    <t>PRD.002.100024650_COM014001</t>
  </si>
  <si>
    <t>AGR.30.000741</t>
  </si>
  <si>
    <t>акт 002 от 30.09.2020</t>
  </si>
  <si>
    <t>PRD.002.100024661_COM014001</t>
  </si>
  <si>
    <t>AGR.30.000717</t>
  </si>
  <si>
    <t>Счф № от 06.03.2022 (Спецодежда)</t>
  </si>
  <si>
    <t>PRD.002.100024662_COM011001</t>
  </si>
  <si>
    <t>AGR.15.005743</t>
  </si>
  <si>
    <t>Счет № 433 от 09.03.2022</t>
  </si>
  <si>
    <t>PRD.002.100024665_COM014001</t>
  </si>
  <si>
    <t>AGR.30.000716</t>
  </si>
  <si>
    <t>Счф № от 02.03.2022 (Спецодежда)</t>
  </si>
  <si>
    <t>PRD.002.100024669_COM014001</t>
  </si>
  <si>
    <t>AGR.30.000748</t>
  </si>
  <si>
    <t>Договор №НО-32/2022 от 21.02.2022</t>
  </si>
  <si>
    <t>AGR.30.000763</t>
  </si>
  <si>
    <t>Договор на выполнение работ по утилизации нефтесодержащих от</t>
  </si>
  <si>
    <t>AGR.30.000800</t>
  </si>
  <si>
    <t>Договор №НО-55/2022 от 08.04.2022</t>
  </si>
  <si>
    <t>AGR.30.000860</t>
  </si>
  <si>
    <t>Договор № НО-42/2022 от 01.04.2022г.( НЕ ИСПОЛЬЗОВАТЬ)</t>
  </si>
  <si>
    <t>AGR.30.000921</t>
  </si>
  <si>
    <t>Договор № НО-154/2022 от 10.06.22г.</t>
  </si>
  <si>
    <t>AGR.30.000988</t>
  </si>
  <si>
    <t>Договор № от 09.09.2022 (НЕ ИСПОЛЬЗОВАТЬ)</t>
  </si>
  <si>
    <t>AGR.30.000999</t>
  </si>
  <si>
    <t>Договор НО-187/2022 от 09.09.2022г.</t>
  </si>
  <si>
    <t>AGR.30.001028</t>
  </si>
  <si>
    <t>НО-71/2022 от 30.08.2022г.</t>
  </si>
  <si>
    <t>AGR.30.001101</t>
  </si>
  <si>
    <t>Дог. № НО-248/2022 от 22.12.2022г.</t>
  </si>
  <si>
    <t>AGR.30.001142</t>
  </si>
  <si>
    <t>Договор НО-23/34 от 01.02.2023</t>
  </si>
  <si>
    <t>AGR.30.001268</t>
  </si>
  <si>
    <t>Договор НО/23-130 от 08.08.2023</t>
  </si>
  <si>
    <t>AGR.30.001283</t>
  </si>
  <si>
    <t>Договор НО/23-122 от 21.06.2023</t>
  </si>
  <si>
    <t>PRD.002.100024670_COM014001</t>
  </si>
  <si>
    <t>AGR.30.000726</t>
  </si>
  <si>
    <t>Счф № от 14.03.2022 Спецодежда</t>
  </si>
  <si>
    <t>PRD.002.100024671_COM014001</t>
  </si>
  <si>
    <t>AGR.30.000725</t>
  </si>
  <si>
    <t>PRD.002.100024676_COM014001</t>
  </si>
  <si>
    <t>AGR.30.000728</t>
  </si>
  <si>
    <t>Счф № от 15.03.2022 Спецодежда</t>
  </si>
  <si>
    <t>PRD.002.100024677_COM002019</t>
  </si>
  <si>
    <t>AGR.03.000586</t>
  </si>
  <si>
    <t>Договор № Д002922 от 04.03.2022 г.</t>
  </si>
  <si>
    <t>PRD.002.100024680_COM001000</t>
  </si>
  <si>
    <t>AGR.01.001175</t>
  </si>
  <si>
    <t>НФ02/22-28 от 16.03.2022</t>
  </si>
  <si>
    <t>PRD.002.100024681_COM001000</t>
  </si>
  <si>
    <t>AGR.01.001173</t>
  </si>
  <si>
    <t>РП-220037//НФ02/22-27 от 22.03.2022</t>
  </si>
  <si>
    <t>PRD.002.100024682_COM011001</t>
  </si>
  <si>
    <t>AGR.15.005859</t>
  </si>
  <si>
    <t>СЗ02/22-143 от 21.03.2022</t>
  </si>
  <si>
    <t>PRD.002.100024687_COM004001</t>
  </si>
  <si>
    <t>AGR.06.000849</t>
  </si>
  <si>
    <t>PRD.002.100024690_COM001000</t>
  </si>
  <si>
    <t>AGR.01.001326</t>
  </si>
  <si>
    <t>781 от 15.06.2022</t>
  </si>
  <si>
    <t>AGR.01.001331</t>
  </si>
  <si>
    <t>790 от 17.06.2022</t>
  </si>
  <si>
    <t>AGR.01.002076</t>
  </si>
  <si>
    <t>71 от 25.01.2024</t>
  </si>
  <si>
    <t>PRD.002.100024691_COM014001</t>
  </si>
  <si>
    <t>AGR.30.000729</t>
  </si>
  <si>
    <t>Договор №32/22 от 01.02.2022</t>
  </si>
  <si>
    <t>AGR.17.000701</t>
  </si>
  <si>
    <t>PRD.002.100024693_COM008002</t>
  </si>
  <si>
    <t>AGR.10.004491</t>
  </si>
  <si>
    <t>Договор № ОКБ02/24-144 от 12.01.2024</t>
  </si>
  <si>
    <t>PRD.002.100024694_COM001000</t>
  </si>
  <si>
    <t>AGR.01.001177</t>
  </si>
  <si>
    <t>00249243 от 24.03.2022</t>
  </si>
  <si>
    <t>PRD.002.100024696_COM001000</t>
  </si>
  <si>
    <t>AGR.01.001347</t>
  </si>
  <si>
    <t>б/н от 30.08.2021</t>
  </si>
  <si>
    <t>PRD.002.100024698_COM006001</t>
  </si>
  <si>
    <t>AGR.08.002427</t>
  </si>
  <si>
    <t>не использовать СИН.02.22-125 от 15.02.2022г.</t>
  </si>
  <si>
    <t>AGR.08.002669</t>
  </si>
  <si>
    <t>СИН.04.22-32 от 23.03.2022</t>
  </si>
  <si>
    <t>PRD.002.100024699_COM006001</t>
  </si>
  <si>
    <t>AGR.08.002431</t>
  </si>
  <si>
    <t>СИН.02.22-82 от 01.04.2022</t>
  </si>
  <si>
    <t>PRD.002.100024700_COM005001</t>
  </si>
  <si>
    <t>AGR.07.001854</t>
  </si>
  <si>
    <t>Дог №39477//КН06/23-11 от 21.12.2022</t>
  </si>
  <si>
    <t>PRD.002.100024700_COM006001</t>
  </si>
  <si>
    <t>AGR.08.002643</t>
  </si>
  <si>
    <t>СИН.02.22-152/11339 от 13.09.2022</t>
  </si>
  <si>
    <t>AGR.08.003161</t>
  </si>
  <si>
    <t>СИН.02.23-308 от 02.11.2023</t>
  </si>
  <si>
    <t>PRD.002.100024700_COM014001</t>
  </si>
  <si>
    <t>AGR.30.000847</t>
  </si>
  <si>
    <t>Договор на оказание услуг № НО-91/2022 от 08.06.2022г.</t>
  </si>
  <si>
    <t>AGR.30.000848</t>
  </si>
  <si>
    <t>Договор на оказание услуг № НО-95/2022 от 31.05.2022г.</t>
  </si>
  <si>
    <t>PRD.002.100024706_COM014001</t>
  </si>
  <si>
    <t>AGR.30.000704</t>
  </si>
  <si>
    <t>PRD.002.100024707_COM005001</t>
  </si>
  <si>
    <t>AGR.07.001741</t>
  </si>
  <si>
    <t>№36/22-ВБР//КН06/22-130 от 20.04.2022</t>
  </si>
  <si>
    <t>PRD.002.100024707_COM014001</t>
  </si>
  <si>
    <t>AGR.30.000869</t>
  </si>
  <si>
    <t>Договор № 27/22-ВБР от 15.03.2022г.</t>
  </si>
  <si>
    <t>PRD.002.100024708_COM001000</t>
  </si>
  <si>
    <t>AGR.01.001179</t>
  </si>
  <si>
    <t>№23/22//НФ02/22-30 от 25.03.2022</t>
  </si>
  <si>
    <t>AGR.01.001654</t>
  </si>
  <si>
    <t>20/23//НФ02/23-25 от 01.03.2023</t>
  </si>
  <si>
    <t>PRD.002.100024710_COM006001</t>
  </si>
  <si>
    <t>AGR.08.002353</t>
  </si>
  <si>
    <t>СИН.02.22-87 от 24.03.2022г.</t>
  </si>
  <si>
    <t>AGR.08.002905</t>
  </si>
  <si>
    <t>СИН.02.23-124 от 28.04.2023</t>
  </si>
  <si>
    <t>PRD.002.100024714_COM011001</t>
  </si>
  <si>
    <t>AGR.15.005850</t>
  </si>
  <si>
    <t>Счет № 0322/311 от 24.03.2022</t>
  </si>
  <si>
    <t>PRD.002.100024715_COM001000</t>
  </si>
  <si>
    <t>AGR.01.001195</t>
  </si>
  <si>
    <t>НФ02/22-36 от 31.03.2022</t>
  </si>
  <si>
    <t>AGR.01.001270</t>
  </si>
  <si>
    <t>НФ02/22-58 от 01.06.2022</t>
  </si>
  <si>
    <t>AGR.01.001327</t>
  </si>
  <si>
    <t>НФ02/22-70 от 20.06.2022</t>
  </si>
  <si>
    <t>AGR.01.001559</t>
  </si>
  <si>
    <t>НФ03/22-2 от 28.11.2022</t>
  </si>
  <si>
    <t>AGR.01.001773</t>
  </si>
  <si>
    <t>НФ02/23-57 от 02.06.2023</t>
  </si>
  <si>
    <t>AGR.01.001844</t>
  </si>
  <si>
    <t>НФ02/23-79 от 26.07.2023</t>
  </si>
  <si>
    <t>PRD.002.100024718_COM011001</t>
  </si>
  <si>
    <t>AGR.15.007881</t>
  </si>
  <si>
    <t>СЗ02/23-470 от 01.09.2023</t>
  </si>
  <si>
    <t>PRD.002.100024719_COM006001</t>
  </si>
  <si>
    <t>AGR.08.002373</t>
  </si>
  <si>
    <t>Договор №49/к/2022//СИН.02.22-88 от 24.03.2022 ООО "Центр пр</t>
  </si>
  <si>
    <t>PRD.002.100024723_COM001000</t>
  </si>
  <si>
    <t>AGR.01.001197</t>
  </si>
  <si>
    <t>№ 195/2022у от 25.03.2022</t>
  </si>
  <si>
    <t>PRD.002.100024724_COM009001</t>
  </si>
  <si>
    <t>AGR.13.001608</t>
  </si>
  <si>
    <t>СИБ 4/22-в от 04.02.2022 г.</t>
  </si>
  <si>
    <t>AGR.13.002152</t>
  </si>
  <si>
    <t>Договор об оказании услуг № СИБ100/23-в от 13.10.2023 г.</t>
  </si>
  <si>
    <t>PRD.002.100024742_COM002019</t>
  </si>
  <si>
    <t>AGR.03.000841</t>
  </si>
  <si>
    <t>PRD.002.100024743_COM001000</t>
  </si>
  <si>
    <t>AGR.01.001259</t>
  </si>
  <si>
    <t>NF01/22-4 от 29.03.2022</t>
  </si>
  <si>
    <t>AGR.01.001323</t>
  </si>
  <si>
    <t>AGR.01.001573</t>
  </si>
  <si>
    <t>NF-BEL/13122022 от 13.12.2022</t>
  </si>
  <si>
    <t>AGR.01.001582</t>
  </si>
  <si>
    <t>NF01/22-26 от 29.12.2022</t>
  </si>
  <si>
    <t>AGR.01.001652</t>
  </si>
  <si>
    <t>AGR.01.001675</t>
  </si>
  <si>
    <t>NF01/22-10 от 30.03.2023</t>
  </si>
  <si>
    <t>AGR.01.001714</t>
  </si>
  <si>
    <t>AGR.01.001760</t>
  </si>
  <si>
    <t>AGR.01.001977</t>
  </si>
  <si>
    <t>AGR.01.002167</t>
  </si>
  <si>
    <t>AGR.01.002168</t>
  </si>
  <si>
    <t>PRD.002.100024743_COM005001</t>
  </si>
  <si>
    <t>AGR.07.001861</t>
  </si>
  <si>
    <t>Партия октябрь 2022_№НФ01/18-26 от 03.12.18</t>
  </si>
  <si>
    <t>AGR.07.001896</t>
  </si>
  <si>
    <t>AGR.07.001897</t>
  </si>
  <si>
    <t>AGR.07.001898</t>
  </si>
  <si>
    <t>Партия декабрь 2022_№НФ01/18-26 от 03.12.18</t>
  </si>
  <si>
    <t>AGR.07.001899</t>
  </si>
  <si>
    <t>AGR.07.001900</t>
  </si>
  <si>
    <t>AGR.07.001905</t>
  </si>
  <si>
    <t>Партия январь 2023_№НФ01/18-26 от 03.12.18</t>
  </si>
  <si>
    <t>AGR.07.001907</t>
  </si>
  <si>
    <t>Партия август 2022_№НФ01/18-26 от 03.12.18</t>
  </si>
  <si>
    <t>AGR.07.001908</t>
  </si>
  <si>
    <t>Партия сентябрь 2022_№НФ01/18-26 от 03.12.18</t>
  </si>
  <si>
    <t>AGR.07.001931</t>
  </si>
  <si>
    <t>Партия апрель 2023_№НФ01/18-26 от 03.12.18</t>
  </si>
  <si>
    <t>AGR.07.001954</t>
  </si>
  <si>
    <t>Партия май 2023_№НФ01/18-26 от 03.12.18</t>
  </si>
  <si>
    <t>AGR.07.002050</t>
  </si>
  <si>
    <t>Партия сентябрь 2023_№НФ01/18-26 от 03.12.18</t>
  </si>
  <si>
    <t>PRD.002.100024743_COM006001</t>
  </si>
  <si>
    <t>AGR.08.002881</t>
  </si>
  <si>
    <t>Контракт NF01/22-4 от 29.03.2022</t>
  </si>
  <si>
    <t>PRD.002.100024743_COM007001</t>
  </si>
  <si>
    <t>AGR.09.001684</t>
  </si>
  <si>
    <t>AGR.09.001687</t>
  </si>
  <si>
    <t>NF01/22-4 от 29.03.2022_1</t>
  </si>
  <si>
    <t>AGR.09.001692</t>
  </si>
  <si>
    <t>AGR.09.001826</t>
  </si>
  <si>
    <t>NF01/22-4 от 29.03.2022_38</t>
  </si>
  <si>
    <t>AGR.09.001862</t>
  </si>
  <si>
    <t>NF01/22-4 от 29.03.2022_39</t>
  </si>
  <si>
    <t>PRD.002.100024743_COM014008</t>
  </si>
  <si>
    <t>AGR.37.000088</t>
  </si>
  <si>
    <t>Контракт № ОШ/23-17 от 17.05.2023</t>
  </si>
  <si>
    <t>AGR.37.000093</t>
  </si>
  <si>
    <t>PRD.002.100024744_COM001000</t>
  </si>
  <si>
    <t>AGR.01.001196</t>
  </si>
  <si>
    <t>НФ01/22-6 от 30.03.2022</t>
  </si>
  <si>
    <t>PRD.002.100024746_COM001000</t>
  </si>
  <si>
    <t>AGR.01.001199</t>
  </si>
  <si>
    <t>НФ02/22-39 от 31.03.2022</t>
  </si>
  <si>
    <t>PRD.002.100024749_COM011001</t>
  </si>
  <si>
    <t>AGR.15.005944</t>
  </si>
  <si>
    <t>СЗ02/22-176 от 05.04.2022</t>
  </si>
  <si>
    <t>PRD.002.100024750_COM014001</t>
  </si>
  <si>
    <t>AGR.30.000854</t>
  </si>
  <si>
    <t>Договор поставки № 4887//НО-89/2022 от 10.02.2022г.</t>
  </si>
  <si>
    <t>PRD.002.100024751_COM014001</t>
  </si>
  <si>
    <t>AGR.30.000758</t>
  </si>
  <si>
    <t>AGR.30.000812</t>
  </si>
  <si>
    <t>AGR.30.000813</t>
  </si>
  <si>
    <t>AGR.30.000888</t>
  </si>
  <si>
    <t>AGR.30.000954</t>
  </si>
  <si>
    <t>Договор генподряда №ОШ-24/2022//НО-175/2022 от 21.06.2022</t>
  </si>
  <si>
    <t>AGR.30.000989</t>
  </si>
  <si>
    <t>Письмо о возмещении № б/н от 30.09.2022 (ПАО"ФСК ЕЭС" согл.о</t>
  </si>
  <si>
    <t>AGR.30.001226</t>
  </si>
  <si>
    <t>AGR.30.001274</t>
  </si>
  <si>
    <t>Договор займа НО/23-132//ОШ/23-36 от 24.08.2023</t>
  </si>
  <si>
    <t>AGR.30.001286</t>
  </si>
  <si>
    <t>Договор генподряда №НО/23-56//ОШ/23-9 от 20.01.2023</t>
  </si>
  <si>
    <t>AGR.30.001339</t>
  </si>
  <si>
    <t>Письмо №ОШ-353/2023 от 20.06.2023 (Геоинфресурс-Комплексное</t>
  </si>
  <si>
    <t>PRD.002.100024751_COM014002</t>
  </si>
  <si>
    <t>AGR.32.000266</t>
  </si>
  <si>
    <t>Договор аренды имущества №КН-26/2022 от 22.03.2022г.</t>
  </si>
  <si>
    <t>AGR.32.000276</t>
  </si>
  <si>
    <t>пусто</t>
  </si>
  <si>
    <t>AGR.32.000309</t>
  </si>
  <si>
    <t>КН-39/2022//ОШ-10/2022 от 20.06.2022</t>
  </si>
  <si>
    <t>AGR.32.000319</t>
  </si>
  <si>
    <t>AGR.32.000328</t>
  </si>
  <si>
    <t>AGR.32.000339</t>
  </si>
  <si>
    <t>Письмо № ОШ-39/1/2022 от 01.08.2022г (негос. экспертиза от О</t>
  </si>
  <si>
    <t>AGR.32.000340</t>
  </si>
  <si>
    <t>AGR.32.000389</t>
  </si>
  <si>
    <t>Договор купли-продажи нефти № ОШ-50/2022//КН-98/2022 от 21.1</t>
  </si>
  <si>
    <t>AGR.32.000442</t>
  </si>
  <si>
    <t>AGR.32.000487</t>
  </si>
  <si>
    <t>Договор займа № КН/23-55//ОШ/23-48 от 01.12.2023 года</t>
  </si>
  <si>
    <t>PRD.002.100024751_COM014003</t>
  </si>
  <si>
    <t>AGR.33.000156</t>
  </si>
  <si>
    <t>AGR.33.000164</t>
  </si>
  <si>
    <t>PRD.002.100024751_COM014009</t>
  </si>
  <si>
    <t>AGR.38.000086</t>
  </si>
  <si>
    <t>Договор № ОС/23-15//ОШ/23-18 от 12.05.23 поставка нефти</t>
  </si>
  <si>
    <t>AGR.38.000102</t>
  </si>
  <si>
    <t>Договор № ОС/23-36//ОШ/23-37 от 01.08.2023</t>
  </si>
  <si>
    <t>AGR.38.000108</t>
  </si>
  <si>
    <t>Договор купли-продажи № ОС/23-42//ОШ/23-43 от 03.11.2023 го</t>
  </si>
  <si>
    <t>PRD.002.100024756_COM011001</t>
  </si>
  <si>
    <t>AGR.15.006437</t>
  </si>
  <si>
    <t>Счет № 17915 от 17.08.2022</t>
  </si>
  <si>
    <t>PRD.002.100024757_COM014001</t>
  </si>
  <si>
    <t>AGR.30.000778</t>
  </si>
  <si>
    <t>Договор № КН-24/2022/0203 от 28.03.2022</t>
  </si>
  <si>
    <t>PRD.002.100024757_COM014002</t>
  </si>
  <si>
    <t>AGR.32.000269</t>
  </si>
  <si>
    <t>Договор об оказании юридических услуг №КН-24/2022//02-03 от</t>
  </si>
  <si>
    <t>AGR.32.000270</t>
  </si>
  <si>
    <t>Договор на оказание юридических услуг №КН-24/2022//02-03 от</t>
  </si>
  <si>
    <t>PRD.002.100024760_COM001000</t>
  </si>
  <si>
    <t>AGR.01.001308</t>
  </si>
  <si>
    <t>21/091/22//НФ02/22-61 от 27.06.2022</t>
  </si>
  <si>
    <t>PRD.002.100024761_COM011001</t>
  </si>
  <si>
    <t>AGR.15.005963</t>
  </si>
  <si>
    <t>СЗ02/22-190 от 08.04.2022</t>
  </si>
  <si>
    <t>PRD.002.100024762_COM010001</t>
  </si>
  <si>
    <t>AGR.14.000412</t>
  </si>
  <si>
    <t>AGR.14.000429</t>
  </si>
  <si>
    <t>Договор № 31ГР/2022-ТО от 20.06.2022</t>
  </si>
  <si>
    <t>PRD.002.100024763_COM014001</t>
  </si>
  <si>
    <t>AGR.30.000810</t>
  </si>
  <si>
    <t>Лицензионный договор № ЛД-СДО-ОТ-169345-ССММ1-ВНОТ от 06.04.</t>
  </si>
  <si>
    <t>PRD.002.100024764_COM014001</t>
  </si>
  <si>
    <t>AGR.30.000755</t>
  </si>
  <si>
    <t>PRD.002.100024767_COM014001</t>
  </si>
  <si>
    <t>AGR.30.000811</t>
  </si>
  <si>
    <t>AGR.30.000814</t>
  </si>
  <si>
    <t>Договор на ОХД № НО-50/2022//ОС-4/2022 от 05.04.2022</t>
  </si>
  <si>
    <t>AGR.30.000817</t>
  </si>
  <si>
    <t>Договор №НО-54/2022//ОС-2/2022 от 05.04.2022</t>
  </si>
  <si>
    <t>AGR.30.000889</t>
  </si>
  <si>
    <t>AGR.30.001275</t>
  </si>
  <si>
    <t>AGR.30.001320</t>
  </si>
  <si>
    <t>AGR.30.001336</t>
  </si>
  <si>
    <t>AGR.30.001340</t>
  </si>
  <si>
    <t>Письмо №ОС-324/2023 от 20.06.2023 (Геоинфресурс-Комплексное</t>
  </si>
  <si>
    <t>AGR.30.001341</t>
  </si>
  <si>
    <t>Письмо №ОС-323/2023 от 20.06.2023 (Геоинфресурс-Комплексное</t>
  </si>
  <si>
    <t>AGR.30.001363</t>
  </si>
  <si>
    <t>Письмо б/н от 02.11.2023</t>
  </si>
  <si>
    <t>PRD.002.100024767_COM014002</t>
  </si>
  <si>
    <t>AGR.32.000265</t>
  </si>
  <si>
    <t>AGR.32.000318</t>
  </si>
  <si>
    <t>ОС-12/2022//КН-46/2022</t>
  </si>
  <si>
    <t>AGR.32.000358</t>
  </si>
  <si>
    <t>AGR.32.000359</t>
  </si>
  <si>
    <t>AGR.32.000390</t>
  </si>
  <si>
    <t>Договор купли-продажи нефти № ОС-31/2022//КН-97/2022 от 14.1</t>
  </si>
  <si>
    <t>AGR.32.000484</t>
  </si>
  <si>
    <t>AGR.32.000488</t>
  </si>
  <si>
    <t>Договор № КН/24-1//ОС/24-1 от 25.12.2023</t>
  </si>
  <si>
    <t>PRD.002.100024767_COM014003</t>
  </si>
  <si>
    <t>AGR.33.000153</t>
  </si>
  <si>
    <t>Договор аренды имущества № НУ-6/2022 от 05.04.2022</t>
  </si>
  <si>
    <t>AGR.33.000163</t>
  </si>
  <si>
    <t>AGR.33.000165</t>
  </si>
  <si>
    <t>AGR.33.000168</t>
  </si>
  <si>
    <t>AGR.33.000171</t>
  </si>
  <si>
    <t>Договор № НУ-13/2022/ОС-18/2022 от 22.08.2022г купли-продажи</t>
  </si>
  <si>
    <t>AGR.33.000176</t>
  </si>
  <si>
    <t>Договор № НУ/23-3//ОС/23-12 от 01.04.2023 купли-продажи нефт</t>
  </si>
  <si>
    <t>AGR.33.000188</t>
  </si>
  <si>
    <t>PRD.002.100024767_COM014008</t>
  </si>
  <si>
    <t>AGR.37.000084</t>
  </si>
  <si>
    <t>AGR.37.000110</t>
  </si>
  <si>
    <t>AGR.37.000119</t>
  </si>
  <si>
    <t>Договор купли-продажи имущества № ОС/23-42//ОШ/23-43 от 03.1</t>
  </si>
  <si>
    <t>PRD.002.100024771_COM016003</t>
  </si>
  <si>
    <t>AGR.41.000006</t>
  </si>
  <si>
    <t>PRD.002.100024772_COM016003</t>
  </si>
  <si>
    <t>AGR.41.000017</t>
  </si>
  <si>
    <t>PRD.002.100024777_COM016003</t>
  </si>
  <si>
    <t>AGR.41.000004</t>
  </si>
  <si>
    <t>PRD.002.100024780_COM016003</t>
  </si>
  <si>
    <t>AGR.41.000001</t>
  </si>
  <si>
    <t>PRD.002.100024781_COM016003</t>
  </si>
  <si>
    <t>AGR.41.000018</t>
  </si>
  <si>
    <t>PRD.002.100024782_COM016003</t>
  </si>
  <si>
    <t>AGR.41.000009</t>
  </si>
  <si>
    <t>PRD.002.100024784_COM006001</t>
  </si>
  <si>
    <t>AGR.08.002417</t>
  </si>
  <si>
    <t>СИН.02.22-107 от 13.04.2022</t>
  </si>
  <si>
    <t>AGR.08.002786</t>
  </si>
  <si>
    <t>СИН.02.22-361 от 21.11.2022</t>
  </si>
  <si>
    <t>AGR.08.003085</t>
  </si>
  <si>
    <t>СИН.02.23-288 от 18.10.2023</t>
  </si>
  <si>
    <t>PRD.002.100024785_COM016003</t>
  </si>
  <si>
    <t>AGR.41.000016</t>
  </si>
  <si>
    <t>PRD.002.100024786_COM016003</t>
  </si>
  <si>
    <t>AGR.41.000002</t>
  </si>
  <si>
    <t>PRD.002.100024787_COM011001</t>
  </si>
  <si>
    <t>AGR.15.005913</t>
  </si>
  <si>
    <t>СЗ01/22-2 от 13.04.2022</t>
  </si>
  <si>
    <t>PRD.002.100024790_COM016003</t>
  </si>
  <si>
    <t>AGR.41.000003</t>
  </si>
  <si>
    <t>AGR.41.000115</t>
  </si>
  <si>
    <t>Расходники для туалета</t>
  </si>
  <si>
    <t>PRD.002.100024791_COM016003</t>
  </si>
  <si>
    <t>AGR.41.000049</t>
  </si>
  <si>
    <t>PRD.002.100024793_COM011001</t>
  </si>
  <si>
    <t>AGR.15.005953</t>
  </si>
  <si>
    <t>Договор №СЗ02/22-225 от 20.04.2022</t>
  </si>
  <si>
    <t>PRD.002.100024794_COM016003</t>
  </si>
  <si>
    <t>AGR.41.000005</t>
  </si>
  <si>
    <t>PRD.002.100024795_COM001000</t>
  </si>
  <si>
    <t>AGR.01.001218</t>
  </si>
  <si>
    <t>НФ02/22-45 от 13.04.2022</t>
  </si>
  <si>
    <t>PRD.002.100024798_COM011001</t>
  </si>
  <si>
    <t>AGR.15.006094</t>
  </si>
  <si>
    <t>СЗ02/22-219 от 19.04.2022</t>
  </si>
  <si>
    <t>PRD.002.100024799_COM011001</t>
  </si>
  <si>
    <t>AGR.15.005978</t>
  </si>
  <si>
    <t>СЗ02/22-222 от 20.04.2022</t>
  </si>
  <si>
    <t>PRD.002.100024800_COM001000</t>
  </si>
  <si>
    <t>AGR.01.001229</t>
  </si>
  <si>
    <t>НФ02/22-50 от 15.04.2022</t>
  </si>
  <si>
    <t>PRD.002.100024801_COM014001</t>
  </si>
  <si>
    <t>AGR.30.000766</t>
  </si>
  <si>
    <t>PRD.002.100024802_COM007001</t>
  </si>
  <si>
    <t>AGR.09.000537</t>
  </si>
  <si>
    <t>УНС02/19-167 от 01.07.2019</t>
  </si>
  <si>
    <t>AGR.09.000715</t>
  </si>
  <si>
    <t>УНС02/20-13 от 13.02.2020</t>
  </si>
  <si>
    <t>AGR.09.000796</t>
  </si>
  <si>
    <t>Договор №509/УНС02/17-58 от 14.04.2017</t>
  </si>
  <si>
    <t>AGR.09.000969</t>
  </si>
  <si>
    <t>УНС02/20-133 от 05.11.2020</t>
  </si>
  <si>
    <t>AGR.09.000970</t>
  </si>
  <si>
    <t>УНС02/20-134 от 05.11.2020</t>
  </si>
  <si>
    <t>PRD.002.100024802_COM011001</t>
  </si>
  <si>
    <t>AGR.15.005939</t>
  </si>
  <si>
    <t>395//СЗ02/22-226 от 14.04.2022</t>
  </si>
  <si>
    <t>AGR.15.006084</t>
  </si>
  <si>
    <t>№ 505//СЗ02/22-320 от 25.05.2022</t>
  </si>
  <si>
    <t>AGR.15.006386</t>
  </si>
  <si>
    <t>Счет № Ц000-000859 от 18.08.2022</t>
  </si>
  <si>
    <t>AGR.15.006512</t>
  </si>
  <si>
    <t>СЗ02/22-546//880 от 18.08.2022</t>
  </si>
  <si>
    <t>AGR.15.006910</t>
  </si>
  <si>
    <t>Счет № Ц000-001506 от 26.12.2022</t>
  </si>
  <si>
    <t>AGR.15.007052</t>
  </si>
  <si>
    <t>СЗ02/23-77//187 от 13.02.2023</t>
  </si>
  <si>
    <t>AGR.15.008237</t>
  </si>
  <si>
    <t>СЗ02/24-20//54 от 22.01.2024</t>
  </si>
  <si>
    <t>PRD.002.100024803_COM001000</t>
  </si>
  <si>
    <t>AGR.01.001227</t>
  </si>
  <si>
    <t>НФ01/22-8 от 15.04.2022</t>
  </si>
  <si>
    <t>PRD.002.100024804_COM014001</t>
  </si>
  <si>
    <t>AGR.30.000809</t>
  </si>
  <si>
    <t>Договор поставки № НО-72/2022 от 26.04.22г.</t>
  </si>
  <si>
    <t>PRD.002.100024805_COM011001</t>
  </si>
  <si>
    <t>AGR.15.005949</t>
  </si>
  <si>
    <t>Счет № 234 от 14.04.2022</t>
  </si>
  <si>
    <t>PRD.002.100024807_COM006001</t>
  </si>
  <si>
    <t>AGR.08.002394</t>
  </si>
  <si>
    <t>СИН.02.22-114 от 18.04.2022г.</t>
  </si>
  <si>
    <t>PRD.002.100024808_COM006001</t>
  </si>
  <si>
    <t>AGR.08.002412</t>
  </si>
  <si>
    <t>СИН.02.22-113 от 15.04.2022</t>
  </si>
  <si>
    <t>AGR.08.002599</t>
  </si>
  <si>
    <t>СИН.02.22-170 от 07.06.2022</t>
  </si>
  <si>
    <t>PRD.002.100024809_COM007001</t>
  </si>
  <si>
    <t>AGR.09.001360</t>
  </si>
  <si>
    <t>УНС02/22-54 от 05.04.2022</t>
  </si>
  <si>
    <t>PRD.002.100024812_COM009001</t>
  </si>
  <si>
    <t>AGR.13.001629</t>
  </si>
  <si>
    <t>Договор №СИБ 45/22-в от 13.04.2022</t>
  </si>
  <si>
    <t>AGR.13.001650</t>
  </si>
  <si>
    <t>AGR.13.002079</t>
  </si>
  <si>
    <t>Договор №СИБ141/23-в от 09.11.2023</t>
  </si>
  <si>
    <t>PRD.002.100024813_COM014001</t>
  </si>
  <si>
    <t>AGR.30.000781</t>
  </si>
  <si>
    <t>Договор поставки № 64743/НО-70/2022 от 13.04.22 г.</t>
  </si>
  <si>
    <t>PRD.002.100024813_COM016003</t>
  </si>
  <si>
    <t>AGR.41.000091</t>
  </si>
  <si>
    <t>PRD.002.100024814_COM010001</t>
  </si>
  <si>
    <t>AGR.14.000414</t>
  </si>
  <si>
    <t>Договор № НГПТ-18042022 об оказании благотвор от 18.04.2022</t>
  </si>
  <si>
    <t>AGR.14.000415</t>
  </si>
  <si>
    <t>PRD.002.100024815_COM011001</t>
  </si>
  <si>
    <t>AGR.15.005979</t>
  </si>
  <si>
    <t>СЗ02/22-242 от 22.04.2022</t>
  </si>
  <si>
    <t>PRD.002.100024816_COM011001</t>
  </si>
  <si>
    <t>AGR.15.005974</t>
  </si>
  <si>
    <t>СЗ02/22-235 от 20.04.2022</t>
  </si>
  <si>
    <t>AGR.15.007718</t>
  </si>
  <si>
    <t>AGR.15.007719</t>
  </si>
  <si>
    <t>PRD.002.100024817_COM011001</t>
  </si>
  <si>
    <t>AGR.15.005945</t>
  </si>
  <si>
    <t>Счет №2 от 11.04.2022</t>
  </si>
  <si>
    <t>AGR.15.007411</t>
  </si>
  <si>
    <t>Счет №1 от 05.06.2023</t>
  </si>
  <si>
    <t>PRD.002.100024818_COM011001</t>
  </si>
  <si>
    <t>AGR.15.006035</t>
  </si>
  <si>
    <t>СЗ02/22-238 от 22.04.2022</t>
  </si>
  <si>
    <t>PRD.002.100024819_COM011001</t>
  </si>
  <si>
    <t>AGR.15.005980</t>
  </si>
  <si>
    <t>СЗ02/22-237 от 22.04.2022</t>
  </si>
  <si>
    <t>PRD.002.100024820_COM006001</t>
  </si>
  <si>
    <t>AGR.08.002440</t>
  </si>
  <si>
    <t>СИН.02.22-122 от 28.04.2022</t>
  </si>
  <si>
    <t>PRD.002.100024822_COM011001</t>
  </si>
  <si>
    <t>AGR.15.005986</t>
  </si>
  <si>
    <t>СЗ02/22-240 от 22.04.2022</t>
  </si>
  <si>
    <t>PRD.002.100024823_COM009001</t>
  </si>
  <si>
    <t>AGR.13.001630</t>
  </si>
  <si>
    <t>Договор №СИБ 46/22-в от 15.04.2022</t>
  </si>
  <si>
    <t>AGR.13.001678</t>
  </si>
  <si>
    <t>PRD.002.100024830_COM014001</t>
  </si>
  <si>
    <t>AGR.30.000779</t>
  </si>
  <si>
    <t>Сч ф № от 26.04.2022 спецодежда</t>
  </si>
  <si>
    <t>PRD.002.100024831_COM014001</t>
  </si>
  <si>
    <t>AGR.30.000798</t>
  </si>
  <si>
    <t>Письмо вх. № 75 от 28.03.2022г.</t>
  </si>
  <si>
    <t>AGR.30.000799</t>
  </si>
  <si>
    <t>Письмо вх. №90 от 04.04.2022г.</t>
  </si>
  <si>
    <t>PRD.002.100024831_COM014002</t>
  </si>
  <si>
    <t>AGR.32.000285</t>
  </si>
  <si>
    <t>Письмо вх. № 76 от 28.03.2022г.</t>
  </si>
  <si>
    <t>PRD.002.100024832_COM011001</t>
  </si>
  <si>
    <t>AGR.15.005958</t>
  </si>
  <si>
    <t>УТ-71 от 25.04.2022</t>
  </si>
  <si>
    <t>AGR.15.005959</t>
  </si>
  <si>
    <t>СЗ02/22-337 от 07.06.2022</t>
  </si>
  <si>
    <t>AGR.15.006029</t>
  </si>
  <si>
    <t>СЗ02/22-258 от 25.04.2022</t>
  </si>
  <si>
    <t>PRD.002.100024833_COM014001</t>
  </si>
  <si>
    <t>AGR.30.001077</t>
  </si>
  <si>
    <t>Сч.ф. от 28.12.2022 (Новогодний подарок)</t>
  </si>
  <si>
    <t>AGR.30.001078</t>
  </si>
  <si>
    <t>AGR.30.001079</t>
  </si>
  <si>
    <t>сч-ф от 28.12.22</t>
  </si>
  <si>
    <t>PRD.002.100024836_COM005001</t>
  </si>
  <si>
    <t>AGR.07.001686</t>
  </si>
  <si>
    <t>Приказ о выдаче бизнес-карты № 71/5 от 30.03.2022 г.</t>
  </si>
  <si>
    <t>PRD.002.100024839_COM006001</t>
  </si>
  <si>
    <t>AGR.08.002423</t>
  </si>
  <si>
    <t>ООО "Инжстройтехсервис"</t>
  </si>
  <si>
    <t>AGR.08.002424</t>
  </si>
  <si>
    <t>СИН.04.22-42 от 29.04.2022г</t>
  </si>
  <si>
    <t>AGR.08.002457</t>
  </si>
  <si>
    <t>СИН.04.22-43 от 29.04.2022г</t>
  </si>
  <si>
    <t>AGR.08.002490</t>
  </si>
  <si>
    <t>СИН.04.22-45 от 16.05.2022г</t>
  </si>
  <si>
    <t>AGR.08.002531</t>
  </si>
  <si>
    <t>СИН.04.22-46 от 19.05.2022г</t>
  </si>
  <si>
    <t>AGR.08.002532</t>
  </si>
  <si>
    <t>Договор №СИН.04.22-46 от 19.05.2022</t>
  </si>
  <si>
    <t>AGR.08.002542</t>
  </si>
  <si>
    <t>Договор №СИН.04.22-45 от 16.05.2022</t>
  </si>
  <si>
    <t>AGR.08.002548</t>
  </si>
  <si>
    <t>СИН.04.22-55 от 11.07.2022</t>
  </si>
  <si>
    <t>AGR.08.002573</t>
  </si>
  <si>
    <t>СИН.04.22-48 от 27.05.2022г</t>
  </si>
  <si>
    <t>AGR.08.002578</t>
  </si>
  <si>
    <t>СИН.04.22-57 от 15.07.2022</t>
  </si>
  <si>
    <t>AGR.08.002616</t>
  </si>
  <si>
    <t>СИН.04.22-50 от 22.06.2022</t>
  </si>
  <si>
    <t>AGR.08.002639</t>
  </si>
  <si>
    <t>СИН.04.22-76 от 11.10.2022</t>
  </si>
  <si>
    <t>AGR.08.003002</t>
  </si>
  <si>
    <t>Претензия 1036 от 26.06.2023г.</t>
  </si>
  <si>
    <t>AGR.08.003048</t>
  </si>
  <si>
    <t>СИН.04.23-22 от 23.08.2023</t>
  </si>
  <si>
    <t>AGR.08.003050</t>
  </si>
  <si>
    <t>СИН.04.23-20 от 22.08.2023</t>
  </si>
  <si>
    <t>AGR.08.003057</t>
  </si>
  <si>
    <t>СИН.04.23-26 от 26.09.2023</t>
  </si>
  <si>
    <t>AGR.08.003068</t>
  </si>
  <si>
    <t>СИН.04.23-29 от 12.10.2023</t>
  </si>
  <si>
    <t>PRD.002.100024842_COM010001</t>
  </si>
  <si>
    <t>AGR.14.000421</t>
  </si>
  <si>
    <t>Оказание обр. усл. от 26.04.2022 № б/н</t>
  </si>
  <si>
    <t>PRD.002.100024843_COM001000</t>
  </si>
  <si>
    <t>AGR.01.001242</t>
  </si>
  <si>
    <t>НФ02/22-53 от 20.04.2022</t>
  </si>
  <si>
    <t>PRD.002.100024849_COM008002</t>
  </si>
  <si>
    <t>AGR.10.004473</t>
  </si>
  <si>
    <t>Договор № 1-313 от 23.01.2024</t>
  </si>
  <si>
    <t>PRD.002.100024852_COM007001</t>
  </si>
  <si>
    <t>AGR.09.001401</t>
  </si>
  <si>
    <t>470022010073 от 26.04.2022</t>
  </si>
  <si>
    <t>PRD.002.100024853_COM011001</t>
  </si>
  <si>
    <t>AGR.15.006032</t>
  </si>
  <si>
    <t>СЗ02/22-260 от 22.04.2022</t>
  </si>
  <si>
    <t>AGR.15.007893</t>
  </si>
  <si>
    <t>СЗ02/23-530 от 12.10.2023</t>
  </si>
  <si>
    <t>PRD.002.100024854_COM011001</t>
  </si>
  <si>
    <t>AGR.15.005975</t>
  </si>
  <si>
    <t>Счет №1496 от 25.04.2022</t>
  </si>
  <si>
    <t>PRD.002.100024855_COM004001</t>
  </si>
  <si>
    <t>AGR.06.000858</t>
  </si>
  <si>
    <t>Гз0004740/ННГ7/22-в от 01.04.2022</t>
  </si>
  <si>
    <t>PRD.002.100024857_COM014001</t>
  </si>
  <si>
    <t>AGR.30.000782</t>
  </si>
  <si>
    <t>Сч ф № от 29.04.2022</t>
  </si>
  <si>
    <t>AGR.30.000784</t>
  </si>
  <si>
    <t>Сч ф № от 29.04.2022 спецодежда</t>
  </si>
  <si>
    <t>AGR.30.000785</t>
  </si>
  <si>
    <t>AGR.30.000786</t>
  </si>
  <si>
    <t>AGR.30.000787</t>
  </si>
  <si>
    <t>PRD.002.100024858_COM001000</t>
  </si>
  <si>
    <t>AGR.01.001244</t>
  </si>
  <si>
    <t>04/05-22//НФ02/22-55 от 04.05.2022</t>
  </si>
  <si>
    <t>PRD.002.100024859_COM014001</t>
  </si>
  <si>
    <t>AGR.30.000820</t>
  </si>
  <si>
    <t>Договор поставки № НО-85/2022 от 12.05.2022г.</t>
  </si>
  <si>
    <t>PRD.002.100024861_COM014001</t>
  </si>
  <si>
    <t>AGR.30.000821</t>
  </si>
  <si>
    <t>Договор поставки №НО-86/2022/2204065 от 12.05.22г.</t>
  </si>
  <si>
    <t>PRD.002.100024862_COM014001</t>
  </si>
  <si>
    <t>AGR.30.000788</t>
  </si>
  <si>
    <t>Сч ф № от 04.05.2022 спецодежда</t>
  </si>
  <si>
    <t>PRD.002.100024863_COM006001</t>
  </si>
  <si>
    <t>AGR.08.002422</t>
  </si>
  <si>
    <t>СИН.02.22-134 от 06.05.2022г.</t>
  </si>
  <si>
    <t>AGR.08.002953</t>
  </si>
  <si>
    <t>СИН.02.23-165 от 09.06.2023</t>
  </si>
  <si>
    <t>PRD.002.100024865_COM011001</t>
  </si>
  <si>
    <t>AGR.15.006002</t>
  </si>
  <si>
    <t>Соглашение б/н от 25.04.2022</t>
  </si>
  <si>
    <t>PRD.002.100024866_COM001000</t>
  </si>
  <si>
    <t>AGR.01.001245</t>
  </si>
  <si>
    <t>NF01/22-10 от 29.04.2022</t>
  </si>
  <si>
    <t>AGR.01.001252</t>
  </si>
  <si>
    <t>AGR.01.001425</t>
  </si>
  <si>
    <t>PRD.002.100024866_COM005001</t>
  </si>
  <si>
    <t>AGR.07.001902</t>
  </si>
  <si>
    <t>PRD.002.100024866_COM006001</t>
  </si>
  <si>
    <t>AGR.08.002879</t>
  </si>
  <si>
    <t>Контракт NF01/22-10 от 29.04.2022</t>
  </si>
  <si>
    <t>PRD.002.100024867_COM014001</t>
  </si>
  <si>
    <t>AGR.30.000792</t>
  </si>
  <si>
    <t>Постановление № 221936/22/77047-ИП от 11.03.2022</t>
  </si>
  <si>
    <t>AGR.30.000793</t>
  </si>
  <si>
    <t>Постановление № 221941/22/77047-ИП от 11.03.2022</t>
  </si>
  <si>
    <t>AGR.30.000851</t>
  </si>
  <si>
    <t>Постановление № 222499/22/77047-ИП от 11.03.2022</t>
  </si>
  <si>
    <t>AGR.30.000951</t>
  </si>
  <si>
    <t>150699/19/77055-ИП от 07.10.2019</t>
  </si>
  <si>
    <t>AGR.30.001196</t>
  </si>
  <si>
    <t>Постановление № 113123/23/77054-ИП от 26.04.2023</t>
  </si>
  <si>
    <t>PRD.002.100024868_COM006001</t>
  </si>
  <si>
    <t>AGR.08.002546</t>
  </si>
  <si>
    <t>СИН.02.22-136 от 06.05.2022г.</t>
  </si>
  <si>
    <t>AGR.08.002920</t>
  </si>
  <si>
    <t>СИН.02.22-421 от 25.11.2022г.</t>
  </si>
  <si>
    <t>PRD.002.100024870_COM011001</t>
  </si>
  <si>
    <t>AGR.15.006034</t>
  </si>
  <si>
    <t>СЗ02/22-273 от 11.05.2022</t>
  </si>
  <si>
    <t>AGR.15.007183</t>
  </si>
  <si>
    <t>СЗ02/23-114 от 13.03.2023</t>
  </si>
  <si>
    <t>PRD.002.100024871_COM001000</t>
  </si>
  <si>
    <t>AGR.01.001320</t>
  </si>
  <si>
    <t>ЕА-ЦБ-190522-Н от 19.05.2022</t>
  </si>
  <si>
    <t>PRD.002.100024874_COM004001</t>
  </si>
  <si>
    <t>AGR.06.000878</t>
  </si>
  <si>
    <t>Договор №ННГ17/22-в от 11.05.2022</t>
  </si>
  <si>
    <t>AGR.06.000910</t>
  </si>
  <si>
    <t>Договор №ННГ18/22-в от 11.05.2022</t>
  </si>
  <si>
    <t>PRD.002.100024875_COM001000</t>
  </si>
  <si>
    <t>AGR.01.001246</t>
  </si>
  <si>
    <t>459 от 06.05.2022</t>
  </si>
  <si>
    <t>AGR.01.001256</t>
  </si>
  <si>
    <t>494 от 18.05.2022</t>
  </si>
  <si>
    <t>AGR.01.001324</t>
  </si>
  <si>
    <t>637 от 15.06.2022</t>
  </si>
  <si>
    <t>AGR.01.001441</t>
  </si>
  <si>
    <t>1070 от 13.09.2022</t>
  </si>
  <si>
    <t>AGR.01.001448</t>
  </si>
  <si>
    <t>1078 от 16.09.2022</t>
  </si>
  <si>
    <t>PRD.002.100024875_COM006001</t>
  </si>
  <si>
    <t>AGR.08.002665</t>
  </si>
  <si>
    <t>счёт № 1223 от 31.12.2022</t>
  </si>
  <si>
    <t>PRD.002.100024876_COM002019</t>
  </si>
  <si>
    <t>AGR.03.000611</t>
  </si>
  <si>
    <t>Договор подряда № Д005322 от 27.04.2022</t>
  </si>
  <si>
    <t>PRD.002.100024879_COM006001</t>
  </si>
  <si>
    <t>AGR.08.002425</t>
  </si>
  <si>
    <t>СИН.02.22-83 от 01.04.2022</t>
  </si>
  <si>
    <t>PRD.002.100024879_COM011001</t>
  </si>
  <si>
    <t>AGR.15.007444</t>
  </si>
  <si>
    <t>СЗ02/23-73 от 14.02.2023</t>
  </si>
  <si>
    <t>PRD.002.100024880_COM011001</t>
  </si>
  <si>
    <t>AGR.15.006055</t>
  </si>
  <si>
    <t>(09)06-212/000005-22/СЗ02/22-294 от 12.05.2022</t>
  </si>
  <si>
    <t>AGR.15.006403</t>
  </si>
  <si>
    <t>СЗ02/22-486//(09)06-212/000016-22 от 22.08.2022</t>
  </si>
  <si>
    <t>PRD.002.100024882_COM006001</t>
  </si>
  <si>
    <t>AGR.08.002437</t>
  </si>
  <si>
    <t>Договор №СИН.02.22-146 от 16.05.2022</t>
  </si>
  <si>
    <t>PRD.002.100024884_COM006001</t>
  </si>
  <si>
    <t>AGR.08.002469</t>
  </si>
  <si>
    <t>СИН.02.22-151 от 11.05.2022г.</t>
  </si>
  <si>
    <t>AGR.08.002472</t>
  </si>
  <si>
    <t>PRD.002.100024885_COM014001</t>
  </si>
  <si>
    <t>AGR.30.000819</t>
  </si>
  <si>
    <t>PRD.002.100024891_COM011001</t>
  </si>
  <si>
    <t>AGR.15.006350</t>
  </si>
  <si>
    <t>PRD.002.100024896_COM006001</t>
  </si>
  <si>
    <t>AGR.08.002432</t>
  </si>
  <si>
    <t>заявление Кузьминых О.С.</t>
  </si>
  <si>
    <t>PRD.002.100024897_COM011001</t>
  </si>
  <si>
    <t>AGR.15.006067</t>
  </si>
  <si>
    <t>№СЗ02/22-300 от 19.05.2022</t>
  </si>
  <si>
    <t>PRD.002.100024898_COM014001</t>
  </si>
  <si>
    <t>AGR.30.000823</t>
  </si>
  <si>
    <t>Сч.ф. № от 20.05.2022 спецодежда</t>
  </si>
  <si>
    <t>AGR.30.000824</t>
  </si>
  <si>
    <t>AGR.30.000826</t>
  </si>
  <si>
    <t>Сч.ф. № от 10.06.2022 спецодежда</t>
  </si>
  <si>
    <t>PRD.002.100024899_COM014001</t>
  </si>
  <si>
    <t>AGR.30.000825</t>
  </si>
  <si>
    <t>Договор обслуживания № НО-86/2022 от 17.05.2022г.</t>
  </si>
  <si>
    <t>PRD.002.100024903_COM011001</t>
  </si>
  <si>
    <t>AGR.15.006050</t>
  </si>
  <si>
    <t>Счет № 195 от 13.05.2022</t>
  </si>
  <si>
    <t>PRD.002.100024907_COM007001</t>
  </si>
  <si>
    <t>AGR.09.001390</t>
  </si>
  <si>
    <t>УНС02/18-302 от 05.02.2019</t>
  </si>
  <si>
    <t>AGR.09.001391</t>
  </si>
  <si>
    <t>УНС02/19-39 от 05.02.2019</t>
  </si>
  <si>
    <t>PRD.002.100024911_COM006001</t>
  </si>
  <si>
    <t>AGR.08.002434</t>
  </si>
  <si>
    <t>СИН.02.22-150 от 20.05.2022г.</t>
  </si>
  <si>
    <t>PRD.002.100024913_COM009001</t>
  </si>
  <si>
    <t>AGR.13.001669</t>
  </si>
  <si>
    <t>Договор № СИБ57/22-в от 30.05.2022г</t>
  </si>
  <si>
    <t>PRD.002.100024914_COM006001</t>
  </si>
  <si>
    <t>AGR.08.002525</t>
  </si>
  <si>
    <t>Счет №922 от 16.06.2022</t>
  </si>
  <si>
    <t>PRD.002.100024914_COM009001</t>
  </si>
  <si>
    <t>AGR.13.001713</t>
  </si>
  <si>
    <t>Договор №СИБ77/22-в от 08.07.2022</t>
  </si>
  <si>
    <t>PRD.002.100024914_COM011001</t>
  </si>
  <si>
    <t>AGR.15.006254</t>
  </si>
  <si>
    <t>Договор №СЗ02/22-355 от 21.06.2022</t>
  </si>
  <si>
    <t>PRD.002.100024915_COM006001</t>
  </si>
  <si>
    <t>AGR.08.002524</t>
  </si>
  <si>
    <t>Счет №408 от 17.06.2022</t>
  </si>
  <si>
    <t>PRD.002.100024915_COM009001</t>
  </si>
  <si>
    <t>AGR.13.001696</t>
  </si>
  <si>
    <t>Договор №СИБ78/22 от 08.07.2022</t>
  </si>
  <si>
    <t>AGR.13.001700</t>
  </si>
  <si>
    <t>Договор №СИБ64/22-в от 20.06.2022</t>
  </si>
  <si>
    <t>PRD.002.100024915_COM011001</t>
  </si>
  <si>
    <t>AGR.15.006253</t>
  </si>
  <si>
    <t>СЗ02/22-356//12 от 21.06.2022</t>
  </si>
  <si>
    <t>PRD.002.100024917_COM007001</t>
  </si>
  <si>
    <t>AGR.09.001375</t>
  </si>
  <si>
    <t>ДС №3 от 05.04.2022 к договору УНС02/13-25 от 19.07.2013</t>
  </si>
  <si>
    <t>AGR.09.001574</t>
  </si>
  <si>
    <t>компенсация расходов к договору УНС02/13-25 от 19.07.2013</t>
  </si>
  <si>
    <t>AGR.09.001794</t>
  </si>
  <si>
    <t>УНС02/23-126 от 01.10.2023</t>
  </si>
  <si>
    <t>PRD.002.100024918_COM006001</t>
  </si>
  <si>
    <t>AGR.08.002433</t>
  </si>
  <si>
    <t>Исполнительный лист №038142017 от 28.04.2022г.</t>
  </si>
  <si>
    <t>PRD.002.100024920_COM011001</t>
  </si>
  <si>
    <t>AGR.15.006185</t>
  </si>
  <si>
    <t>AGR.15.006189</t>
  </si>
  <si>
    <t>AGR.15.006190</t>
  </si>
  <si>
    <t>AGR.15.006770</t>
  </si>
  <si>
    <t>AGR.15.006826</t>
  </si>
  <si>
    <t>AGR.15.006839</t>
  </si>
  <si>
    <t>AGR.15.007905</t>
  </si>
  <si>
    <t>PRD.002.100024937_COM015001</t>
  </si>
  <si>
    <t>AGR.39.000107</t>
  </si>
  <si>
    <t>Счет №1198 от 26.12.2023</t>
  </si>
  <si>
    <t>PRD.002.100024954_COM004001</t>
  </si>
  <si>
    <t>AGR.06.000872</t>
  </si>
  <si>
    <t>Без договора 40702810638320003512</t>
  </si>
  <si>
    <t>PRD.002.100024954_COM009001</t>
  </si>
  <si>
    <t>AGR.13.001656</t>
  </si>
  <si>
    <t>PRD.002.100024981_COM001000</t>
  </si>
  <si>
    <t>AGR.01.001426</t>
  </si>
  <si>
    <t>НФ02/22-98 от 30.08.2022</t>
  </si>
  <si>
    <t>PRD.002.100024982_COM001000</t>
  </si>
  <si>
    <t>AGR.01.001334</t>
  </si>
  <si>
    <t>НФ02/22-74 от 22.06.2022</t>
  </si>
  <si>
    <t>PRD.002.100024986_COM011001</t>
  </si>
  <si>
    <t>AGR.15.006082</t>
  </si>
  <si>
    <t>Счет №64 от 24.05.2022г.</t>
  </si>
  <si>
    <t>AGR.15.007419</t>
  </si>
  <si>
    <t>Счет № 66 от 01.06.2023</t>
  </si>
  <si>
    <t>PRD.002.100024987_COM007001</t>
  </si>
  <si>
    <t>AGR.09.001380</t>
  </si>
  <si>
    <t>УНС02/22-71 от 31.05.2022</t>
  </si>
  <si>
    <t>AGR.09.001434</t>
  </si>
  <si>
    <t>ДС №1 от 08.07.2022 к договору УНС02/22-71 от 31.05.2022</t>
  </si>
  <si>
    <t>AGR.09.001435</t>
  </si>
  <si>
    <t>ДС №2 от 22.07.2022 к договору УНС02/22-71 от 31.05.2022</t>
  </si>
  <si>
    <t>PRD.002.100024988_COM014001</t>
  </si>
  <si>
    <t>AGR.30.000829</t>
  </si>
  <si>
    <t>Договор поставки № НО-92/2022//19/2022 от 23.05.2022г.</t>
  </si>
  <si>
    <t>PRD.002.100024989_COM014001</t>
  </si>
  <si>
    <t>AGR.30.001133</t>
  </si>
  <si>
    <t>НО-122/2022 от 26.05.2022</t>
  </si>
  <si>
    <t>PRD.002.100024993_COM014001</t>
  </si>
  <si>
    <t>AGR.30.000866</t>
  </si>
  <si>
    <t>Договор поставки № 010/2018 от 04.06.2018 г.</t>
  </si>
  <si>
    <t>PRD.002.100024994_COM005001</t>
  </si>
  <si>
    <t>AGR.07.001660</t>
  </si>
  <si>
    <t>PRD.002.100024995_COM004001</t>
  </si>
  <si>
    <t>AGR.06.000870</t>
  </si>
  <si>
    <t>PRD.002.100024996_COM001000</t>
  </si>
  <si>
    <t>AGR.01.001301</t>
  </si>
  <si>
    <t>90 от 24.05.2022</t>
  </si>
  <si>
    <t>PRD.002.100024997_COM009001</t>
  </si>
  <si>
    <t>AGR.13.001654</t>
  </si>
  <si>
    <t>СИБ33/22-в от 05.04.2022</t>
  </si>
  <si>
    <t>PRD.002.100024999_COM011001</t>
  </si>
  <si>
    <t>AGR.15.006169</t>
  </si>
  <si>
    <t>СЗ02/22-352 от 01.06.2022</t>
  </si>
  <si>
    <t>AGR.15.006806</t>
  </si>
  <si>
    <t>СЗ02/22-606 от 01.09.2022</t>
  </si>
  <si>
    <t>AGR.15.007446</t>
  </si>
  <si>
    <t>СЗ02/23-260 от 01.06.2023</t>
  </si>
  <si>
    <t>AGR.15.007675</t>
  </si>
  <si>
    <t>Соглашение о возмещении по рекультивации СЗ02/23-416 от 10.0</t>
  </si>
  <si>
    <t>AGR.15.007676</t>
  </si>
  <si>
    <t>Соглашение о возмещении по рекультивации СЗ02/23-420 от 14.0</t>
  </si>
  <si>
    <t>PRD.002.100025000_COM014001</t>
  </si>
  <si>
    <t>AGR.30.000835</t>
  </si>
  <si>
    <t>Договор возмездного оказания услуг № ГИ-27/22//НО-99/2022 от</t>
  </si>
  <si>
    <t>PRD.002.100025001_COM001000</t>
  </si>
  <si>
    <t>AGR.01.001305</t>
  </si>
  <si>
    <t>КЦЛ0000457 от 27.05.2022</t>
  </si>
  <si>
    <t>PRD.002.100025002_COM004001</t>
  </si>
  <si>
    <t>AGR.06.000912</t>
  </si>
  <si>
    <t>Договор №ННГ24/22-в от 22.06.2022</t>
  </si>
  <si>
    <t>AGR.10.004531</t>
  </si>
  <si>
    <t>(не использовать) Договор № ОКБ02/23-210 от 01.03.2023</t>
  </si>
  <si>
    <t>AGR.10.004532</t>
  </si>
  <si>
    <t>(не использовать!) Договор № ОКБ02/23-208 от 01.03.2023</t>
  </si>
  <si>
    <t>PRD.002.100025003_COM002019</t>
  </si>
  <si>
    <t>AGR.03.000617</t>
  </si>
  <si>
    <t>Договор № СМТ 420-18 (Д005422)</t>
  </si>
  <si>
    <t>AGR.03.000843</t>
  </si>
  <si>
    <t>Договор СТК № Д002823 от 09.03.2023</t>
  </si>
  <si>
    <t>PRD.002.100025004_COM001000</t>
  </si>
  <si>
    <t>AGR.01.001306</t>
  </si>
  <si>
    <t>29 от 31.05.2022</t>
  </si>
  <si>
    <t>PRD.002.100025013_COM011001</t>
  </si>
  <si>
    <t>AGR.15.006217</t>
  </si>
  <si>
    <t>PRD.002.100025018_COM009001</t>
  </si>
  <si>
    <t>AGR.13.001674</t>
  </si>
  <si>
    <t>Договор №СИБ60/22-в от 15.06.2022</t>
  </si>
  <si>
    <t>PRD.002.100025019_COM014001</t>
  </si>
  <si>
    <t>AGR.30.000861</t>
  </si>
  <si>
    <t>Договор поставки № 94/2017 от 10.04.2017г.</t>
  </si>
  <si>
    <t>PRD.002.100025020_COM007001</t>
  </si>
  <si>
    <t>AGR.09.001384</t>
  </si>
  <si>
    <t>AGR.09.001733</t>
  </si>
  <si>
    <t>УНС02/23-71 от 20.06.2023</t>
  </si>
  <si>
    <t>AGR.09.001783</t>
  </si>
  <si>
    <t>AGR.09.001809</t>
  </si>
  <si>
    <t>УНС02/23-130 от 05.10.2023</t>
  </si>
  <si>
    <t>AGR.09.001883</t>
  </si>
  <si>
    <t>УНС02/23-179 от 12.12.2023</t>
  </si>
  <si>
    <t>PRD.002.100025021_COM006001</t>
  </si>
  <si>
    <t>AGR.08.002479</t>
  </si>
  <si>
    <t>Договор №СИН.04.22-47 от 27.05.2022</t>
  </si>
  <si>
    <t>PRD.002.100025038_COM014002</t>
  </si>
  <si>
    <t>AGR.32.000379</t>
  </si>
  <si>
    <t>КН-36/2022 от 08.06.2022г.</t>
  </si>
  <si>
    <t>AGR.32.000467</t>
  </si>
  <si>
    <t>КН-84/2022 от 25.10.2022г.</t>
  </si>
  <si>
    <t>PRD.002.100025039_COM001000</t>
  </si>
  <si>
    <t>AGR.01.001309</t>
  </si>
  <si>
    <t>НФ02/22-62 от 22.06.2022</t>
  </si>
  <si>
    <t>AGR.01.001406</t>
  </si>
  <si>
    <t>1950/НФ02/12-35 от 10.05.2012</t>
  </si>
  <si>
    <t>AGR.01.001860</t>
  </si>
  <si>
    <t>C6526/09/9//НФ02/20-43 от 01.06.2020</t>
  </si>
  <si>
    <t>PRD.002.100025039_COM009001</t>
  </si>
  <si>
    <t>AGR.13.001827</t>
  </si>
  <si>
    <t>СИБ186/22-в / ЦП 19091/0 от 20.12.2022</t>
  </si>
  <si>
    <t>PRD.002.100025040_COM014001</t>
  </si>
  <si>
    <t>AGR.30.000837</t>
  </si>
  <si>
    <t>Договор возмездного оказания услуг № НО-96/2022 от 31.05.202</t>
  </si>
  <si>
    <t>PRD.002.100025041_COM014001</t>
  </si>
  <si>
    <t>AGR.30.001073</t>
  </si>
  <si>
    <t>Сч.ф от 23.12.2022 (спецодежда)</t>
  </si>
  <si>
    <t>PRD.002.100025046_COM005001</t>
  </si>
  <si>
    <t>AGR.07.002043</t>
  </si>
  <si>
    <t>Доставка товара</t>
  </si>
  <si>
    <t>PRD.002.100025047_COM001000</t>
  </si>
  <si>
    <t>AGR.01.001310</t>
  </si>
  <si>
    <t>НФ02/22-63 от 06.06.2022</t>
  </si>
  <si>
    <t>PRD.002.100025047_COM014001</t>
  </si>
  <si>
    <t>AGR.30.000850</t>
  </si>
  <si>
    <t>Договор об оказании юридической помощи № НО-97/2022 от 10.06</t>
  </si>
  <si>
    <t>PRD.002.100025048_COM001000</t>
  </si>
  <si>
    <t>AGR.01.001311</t>
  </si>
  <si>
    <t>НФ01/22-11 от 03.06.2022</t>
  </si>
  <si>
    <t>AGR.01.001333</t>
  </si>
  <si>
    <t>PRD.002.100025048_COM011001</t>
  </si>
  <si>
    <t>AGR.15.007167</t>
  </si>
  <si>
    <t>PRD.002.100025049_COM009001</t>
  </si>
  <si>
    <t>AGR.13.001668</t>
  </si>
  <si>
    <t>PRD.002.100025050_COM014001</t>
  </si>
  <si>
    <t>AGR.30.000864</t>
  </si>
  <si>
    <t>Договор оказания фотоуслуг от 08.06.2022 г.</t>
  </si>
  <si>
    <t>AGR.30.000912</t>
  </si>
  <si>
    <t>PRD.002.100025051_COM014001</t>
  </si>
  <si>
    <t>AGR.30.000891</t>
  </si>
  <si>
    <t>Договор № НО-134/2022 от 24.06.2022г.</t>
  </si>
  <si>
    <t>PRD.002.100025052_COM006001</t>
  </si>
  <si>
    <t>AGR.08.002540</t>
  </si>
  <si>
    <t>Договор №СИН.02.22-128 от 29.04.2022</t>
  </si>
  <si>
    <t>PRD.002.100025053_COM001000</t>
  </si>
  <si>
    <t>AGR.01.001313</t>
  </si>
  <si>
    <t>02/06/2022-М//НФ02/22-64 от 02.06.2022</t>
  </si>
  <si>
    <t>PRD.002.100025054_COM002019</t>
  </si>
  <si>
    <t>AGR.03.000618</t>
  </si>
  <si>
    <t>Договор поставки № Д005822 то 06.06.2022 г.</t>
  </si>
  <si>
    <t>AGR.03.000628</t>
  </si>
  <si>
    <t>Договор подряда № Д006022 от 08.06.2022</t>
  </si>
  <si>
    <t>PRD.002.100025060_COM007001</t>
  </si>
  <si>
    <t>AGR.09.001400</t>
  </si>
  <si>
    <t>УНС02/22-94 от 15.06.2022</t>
  </si>
  <si>
    <t>PRD.002.100025061_COM011001</t>
  </si>
  <si>
    <t>AGR.15.006319</t>
  </si>
  <si>
    <t>Договор №СЗ02/22-348 от 16.06.2022</t>
  </si>
  <si>
    <t>PRD.002.100025064_COM007001</t>
  </si>
  <si>
    <t>AGR.09.001399</t>
  </si>
  <si>
    <t>УНС02/22-97 от 17.06.2022</t>
  </si>
  <si>
    <t>PRD.002.100025065_COM001000</t>
  </si>
  <si>
    <t>AGR.01.001322</t>
  </si>
  <si>
    <t>НФ02/22-69 от 20.06.2022</t>
  </si>
  <si>
    <t>PRD.002.100025067_COM014001</t>
  </si>
  <si>
    <t>AGR.30.000482</t>
  </si>
  <si>
    <t>Договор займа от 06.06.2014</t>
  </si>
  <si>
    <t>PRD.002.100025068_COM014001</t>
  </si>
  <si>
    <t>AGR.30.000308</t>
  </si>
  <si>
    <t>Договор займа от 14.06.2013</t>
  </si>
  <si>
    <t>AGR.30.000309</t>
  </si>
  <si>
    <t>Договор займа от 23.06.2013</t>
  </si>
  <si>
    <t>PRD.002.100025069_COM011001</t>
  </si>
  <si>
    <t>AGR.15.007566</t>
  </si>
  <si>
    <t>СЗ02/23-364 от 14.07.2023</t>
  </si>
  <si>
    <t>PRD.002.100025070_COM011001</t>
  </si>
  <si>
    <t>AGR.15.006191</t>
  </si>
  <si>
    <t>СЗ02/22-347 от 17.06.2022</t>
  </si>
  <si>
    <t>PRD.002.100025072_COM006001</t>
  </si>
  <si>
    <t>AGR.08.002470</t>
  </si>
  <si>
    <t>№СИН.02.22-176 от 16.06.2022г</t>
  </si>
  <si>
    <t>AGR.08.002925</t>
  </si>
  <si>
    <t>СИН.02.23-131 от 15.05.2023</t>
  </si>
  <si>
    <t>PRD.002.100025073_COM001000</t>
  </si>
  <si>
    <t>AGR.01.001330</t>
  </si>
  <si>
    <t>НФ02/22-72 от 17.06.2022</t>
  </si>
  <si>
    <t>PRD.002.100025077_COM009001</t>
  </si>
  <si>
    <t>AGR.13.001682</t>
  </si>
  <si>
    <t>Договор №СИБ66/22-в от 21.06.2022</t>
  </si>
  <si>
    <t>PRD.002.100025078_COM011001</t>
  </si>
  <si>
    <t>AGR.15.006140</t>
  </si>
  <si>
    <t>Счет 14 от 15.06.2022</t>
  </si>
  <si>
    <t>AGR.15.006187</t>
  </si>
  <si>
    <t>PRD.002.100025080_COM005001</t>
  </si>
  <si>
    <t>AGR.07.001668</t>
  </si>
  <si>
    <t>14/6154/06//КН06/22-152 от 14.06.2022</t>
  </si>
  <si>
    <t>PRD.002.100025082_COM007001</t>
  </si>
  <si>
    <t>AGR.09.001398</t>
  </si>
  <si>
    <t>УНС02/22-100 от 16.06.2022</t>
  </si>
  <si>
    <t>AGR.09.001536</t>
  </si>
  <si>
    <t>УНС02/22-227 от 11.11.2022</t>
  </si>
  <si>
    <t>AGR.09.001581</t>
  </si>
  <si>
    <t>УНС02/22-273 от 21.12.2022</t>
  </si>
  <si>
    <t>PRD.002.100025083_COM007001</t>
  </si>
  <si>
    <t>AGR.09.001397</t>
  </si>
  <si>
    <t>УНС02/22-101 от 17.06.2022</t>
  </si>
  <si>
    <t>PRD.002.100025084_COM011001</t>
  </si>
  <si>
    <t>AGR.15.006159</t>
  </si>
  <si>
    <t>2230-003073/СЗ02/22-334 от 08.06.2022</t>
  </si>
  <si>
    <t>AGR.15.006392</t>
  </si>
  <si>
    <t>СЗ02/22-430//2230-005598 от 05.08.2022</t>
  </si>
  <si>
    <t>AGR.15.006696</t>
  </si>
  <si>
    <t>СЗ02/22-644//2230-007672 от 09.11.2022</t>
  </si>
  <si>
    <t>AGR.15.006697</t>
  </si>
  <si>
    <t>СЗ02/22-655//2230-007891 от 08.11.2022</t>
  </si>
  <si>
    <t>PRD.002.100025087_COM005001</t>
  </si>
  <si>
    <t>AGR.07.001670</t>
  </si>
  <si>
    <t>Претензия № 665 от 18.05.22</t>
  </si>
  <si>
    <t>PRD.002.100025101_COM009001</t>
  </si>
  <si>
    <t>AGR.13.001691</t>
  </si>
  <si>
    <t>Договор №СИБ73/22-в от 30.06.2022</t>
  </si>
  <si>
    <t>PRD.002.100025102_COM007001</t>
  </si>
  <si>
    <t>AGR.09.001403</t>
  </si>
  <si>
    <t>PRD.002.100025103_COM007001</t>
  </si>
  <si>
    <t>AGR.09.001402</t>
  </si>
  <si>
    <t>УНС02/22-104 от 22.06.2022</t>
  </si>
  <si>
    <t>PRD.002.100025104_COM009001</t>
  </si>
  <si>
    <t>AGR.13.001675</t>
  </si>
  <si>
    <t>PRD.002.100025106_COM001000</t>
  </si>
  <si>
    <t>AGR.01.001399</t>
  </si>
  <si>
    <t>NF01/22-15 от 01.08.2022</t>
  </si>
  <si>
    <t>AGR.01.001477</t>
  </si>
  <si>
    <t>AGR.01.001499</t>
  </si>
  <si>
    <t>PRD.002.100025106_COM006001</t>
  </si>
  <si>
    <t>AGR.08.002880</t>
  </si>
  <si>
    <t>Контракт NF01/22-15 от 01.08.2022</t>
  </si>
  <si>
    <t>PRD.002.100025106_COM014002</t>
  </si>
  <si>
    <t>AGR.32.000304</t>
  </si>
  <si>
    <t>КН-37/2022</t>
  </si>
  <si>
    <t>AGR.32.000310</t>
  </si>
  <si>
    <t>AGR.32.000313</t>
  </si>
  <si>
    <t>PRD.002.100025107_COM010001</t>
  </si>
  <si>
    <t>AGR.14.000428</t>
  </si>
  <si>
    <t>Договор № ПУ-2022-343 от 30,05,2022 г.</t>
  </si>
  <si>
    <t>PRD.002.100025108_COM011001</t>
  </si>
  <si>
    <t>AGR.15.006572</t>
  </si>
  <si>
    <t>СЗ02/22-358 от 24.06.2022</t>
  </si>
  <si>
    <t>PRD.002.100025113_COM010001</t>
  </si>
  <si>
    <t>AGR.14.000472</t>
  </si>
  <si>
    <t>Договор №31221-Ю от 14.04.2023 на оказание транспортных услу</t>
  </si>
  <si>
    <t>PRD.002.100025113_COM014001</t>
  </si>
  <si>
    <t>AGR.30.000865</t>
  </si>
  <si>
    <t>Договор № 25537-ВМ от 22.06.2022г.</t>
  </si>
  <si>
    <t>PRD.002.100025115_COM006001</t>
  </si>
  <si>
    <t>AGR.08.002608</t>
  </si>
  <si>
    <t>СИН.04.22-63 от 08.09.2022</t>
  </si>
  <si>
    <t>AGR.08.002609</t>
  </si>
  <si>
    <t>СИН.04.22-65 от 09.09.2022</t>
  </si>
  <si>
    <t>AGR.08.002610</t>
  </si>
  <si>
    <t>СИН.04.22-66 от 12.09.2022</t>
  </si>
  <si>
    <t>AGR.08.002640</t>
  </si>
  <si>
    <t>СИН.04.22-75 от 03.10.2022</t>
  </si>
  <si>
    <t>AGR.08.002641</t>
  </si>
  <si>
    <t>СИН.04.22-79 от 24.10.2022</t>
  </si>
  <si>
    <t>AGR.08.002642</t>
  </si>
  <si>
    <t>СИН.04.22-80 от 24.10.2022</t>
  </si>
  <si>
    <t>AGR.08.002651</t>
  </si>
  <si>
    <t>СИН.04.22-82 от 31.10.2022</t>
  </si>
  <si>
    <t>AGR.08.002678</t>
  </si>
  <si>
    <t>СИН.04.22-81 от 31.10.2022</t>
  </si>
  <si>
    <t>AGR.08.002692</t>
  </si>
  <si>
    <t>СИН.04.22-86 от 21.11.2022</t>
  </si>
  <si>
    <t>AGR.08.002695</t>
  </si>
  <si>
    <t>СИН.04.22-62 от 15.09.2022</t>
  </si>
  <si>
    <t>AGR.08.002763</t>
  </si>
  <si>
    <t>СИН.04.22-87 от 21.11.2022</t>
  </si>
  <si>
    <t>AGR.08.002993</t>
  </si>
  <si>
    <t>СИН.04.23-12 от 19.06.2023</t>
  </si>
  <si>
    <t>AGR.08.003029</t>
  </si>
  <si>
    <t>СИН.04.23-16 от 03.08.2023</t>
  </si>
  <si>
    <t>AGR.08.003046</t>
  </si>
  <si>
    <t>СИН.04.23-8 от 10.05.2023</t>
  </si>
  <si>
    <t>AGR.08.003047</t>
  </si>
  <si>
    <t>СИН.04.23-23 от 30.08.2023</t>
  </si>
  <si>
    <t>AGR.08.003049</t>
  </si>
  <si>
    <t>СИН.04.23-21 от 23.08.2023</t>
  </si>
  <si>
    <t>AGR.08.003051</t>
  </si>
  <si>
    <t>СИН.04.23-19 от 22.08.2023</t>
  </si>
  <si>
    <t>AGR.08.003052</t>
  </si>
  <si>
    <t>СИН.04.23-18 от 21.08.2023</t>
  </si>
  <si>
    <t>AGR.08.003123</t>
  </si>
  <si>
    <t>СИН.04.23-31 от 10.11.2023</t>
  </si>
  <si>
    <t>PRD.002.100025116_COM015002</t>
  </si>
  <si>
    <t>AGR.40.000018</t>
  </si>
  <si>
    <t>PRD.002.100025121_COM001000</t>
  </si>
  <si>
    <t>AGR.01.001336</t>
  </si>
  <si>
    <t>2022-06-27/0069 от 27.06.2022</t>
  </si>
  <si>
    <t>AGR.01.001337</t>
  </si>
  <si>
    <t>НФ02/22-76 от 28.06.2022</t>
  </si>
  <si>
    <t>PRD.002.100025123_COM005001</t>
  </si>
  <si>
    <t>AGR.07.001682</t>
  </si>
  <si>
    <t>КН05/22-155 от 10.06.2022</t>
  </si>
  <si>
    <t>PRD.002.100025130_COM009001</t>
  </si>
  <si>
    <t>AGR.13.001859</t>
  </si>
  <si>
    <t>Договор №СИБ14/22-и от 23.06.2022</t>
  </si>
  <si>
    <t>PRD.002.100025131_COM011001</t>
  </si>
  <si>
    <t>AGR.15.006306</t>
  </si>
  <si>
    <t>СЗ02/22-400 от 21.07.2022</t>
  </si>
  <si>
    <t>PRD.002.100025132_COM011001</t>
  </si>
  <si>
    <t>AGR.15.006302</t>
  </si>
  <si>
    <t>СЗ02/22-373 от 07.07.2022</t>
  </si>
  <si>
    <t>PRD.002.100025133_COM015001</t>
  </si>
  <si>
    <t>AGR.39.000056</t>
  </si>
  <si>
    <t>НС02/22-11 от 01.06.2022</t>
  </si>
  <si>
    <t>AGR.39.000057</t>
  </si>
  <si>
    <t>НС02/22-26 от 25.09.2022</t>
  </si>
  <si>
    <t>AGR.39.000074</t>
  </si>
  <si>
    <t>НС02/23-23 от 19.06.2023</t>
  </si>
  <si>
    <t>AGR.39.000075</t>
  </si>
  <si>
    <t>НС02/23-22 от 19.06.2023</t>
  </si>
  <si>
    <t>AGR.39.000093</t>
  </si>
  <si>
    <t>Соглашение о возмещении убытков и расходов на рекультивацию</t>
  </si>
  <si>
    <t>PRD.002.100025136_COM014001</t>
  </si>
  <si>
    <t>AGR.30.000901</t>
  </si>
  <si>
    <t>Договор № НО-144/2022 от 01.07.2022 г.</t>
  </si>
  <si>
    <t>PRD.002.100025142_COM002019</t>
  </si>
  <si>
    <t>AGR.03.000624</t>
  </si>
  <si>
    <t>Договор поставки № 284/22/Д006222 от 21.06.2022</t>
  </si>
  <si>
    <t>PRD.002.100025143_COM014001</t>
  </si>
  <si>
    <t>AGR.30.000870</t>
  </si>
  <si>
    <t>Сч.ф.№ от 30.06.2022 спецодежда</t>
  </si>
  <si>
    <t>AGR.30.000871</t>
  </si>
  <si>
    <t>сч</t>
  </si>
  <si>
    <t>AGR.30.000874</t>
  </si>
  <si>
    <t>Сч.ф. № от 30.06.2022 (спецодежда)</t>
  </si>
  <si>
    <t>AGR.30.000875</t>
  </si>
  <si>
    <t>AGR.30.000876</t>
  </si>
  <si>
    <t>AGR.30.000877</t>
  </si>
  <si>
    <t>Сч.ф. № от 30.06.2022 спецодежда</t>
  </si>
  <si>
    <t>AGR.30.000878</t>
  </si>
  <si>
    <t>PRD.002.100025148_COM014001</t>
  </si>
  <si>
    <t>AGR.30.000923</t>
  </si>
  <si>
    <t>Договор поставки (рамочный) НО-155/2022</t>
  </si>
  <si>
    <t>PRD.002.100025149_COM014002</t>
  </si>
  <si>
    <t>AGR.32.000312</t>
  </si>
  <si>
    <t>Договор № КН-42/2022 от 01.07.2022г.</t>
  </si>
  <si>
    <t>AGR.32.000380</t>
  </si>
  <si>
    <t>Договор № КН-83/2022 от 13.10.2022г.</t>
  </si>
  <si>
    <t>PRD.002.100025150_COM009001</t>
  </si>
  <si>
    <t>AGR.13.001699</t>
  </si>
  <si>
    <t>PRD.002.100025151_COM011001</t>
  </si>
  <si>
    <t>AGR.15.006200</t>
  </si>
  <si>
    <t>Постановление №72517/22/04001-ИП от 26.04.2022г.</t>
  </si>
  <si>
    <t>PRD.002.100025154_COM011001</t>
  </si>
  <si>
    <t>AGR.15.006271</t>
  </si>
  <si>
    <t>PRD.002.100025158_COM001000</t>
  </si>
  <si>
    <t>AGR.01.001362</t>
  </si>
  <si>
    <t>№14-184945-Р от 25.06.2022</t>
  </si>
  <si>
    <t>AGR.01.001366</t>
  </si>
  <si>
    <t>№14-184945-Р от 25.06.2022 USD</t>
  </si>
  <si>
    <t>AGR.01.001367</t>
  </si>
  <si>
    <t>№14-184945-Р от 25.06.2022 EUR</t>
  </si>
  <si>
    <t>AGR.01.001427</t>
  </si>
  <si>
    <t>№14-184945-Р от 25.06.2022 CNY</t>
  </si>
  <si>
    <t>PRD.002.100025158_COM014002</t>
  </si>
  <si>
    <t>AGR.32.000314</t>
  </si>
  <si>
    <t>Покупка-продажа валюты</t>
  </si>
  <si>
    <t>AGR.32.000315</t>
  </si>
  <si>
    <t>AGR.32.000316</t>
  </si>
  <si>
    <t>PRD.002.100025159_COM014001</t>
  </si>
  <si>
    <t>AGR.30.000897</t>
  </si>
  <si>
    <t>Договор оказания услуг № 3006О от 30.06.2022г.</t>
  </si>
  <si>
    <t>PRD.002.100025162_COM009001</t>
  </si>
  <si>
    <t>AGR.13.001707</t>
  </si>
  <si>
    <t>Договор №134/11/2022 от 13.07.2022</t>
  </si>
  <si>
    <t>PRD.002.100025164_COM014001</t>
  </si>
  <si>
    <t>AGR.30.000890</t>
  </si>
  <si>
    <t>Договор № от 13.07.2022 (спецодежда)</t>
  </si>
  <si>
    <t>PRD.002.100025165_COM014001</t>
  </si>
  <si>
    <t>AGR.30.000962</t>
  </si>
  <si>
    <t>Договор № 238/22 от 23.08.2022г.</t>
  </si>
  <si>
    <t>PRD.002.100025168_COM004001</t>
  </si>
  <si>
    <t>AGR.06.000904</t>
  </si>
  <si>
    <t>Договор №ННГ32/22-в от 07.07.2022</t>
  </si>
  <si>
    <t>PRD.002.100025170_COM014001</t>
  </si>
  <si>
    <t>AGR.30.000966</t>
  </si>
  <si>
    <t>Договор поставки № 172/2018//031/2018 от 26.11.2018г.</t>
  </si>
  <si>
    <t>PRD.002.100025171_COM010001</t>
  </si>
  <si>
    <t>AGR.14.000430</t>
  </si>
  <si>
    <t>Договор от 01.06.2022</t>
  </si>
  <si>
    <t>PRD.002.100025172_COM011001</t>
  </si>
  <si>
    <t>AGR.15.006295</t>
  </si>
  <si>
    <t>Договор №СЗ02/22-391 от 15.07.2022</t>
  </si>
  <si>
    <t>PRD.002.100025174_COM009001</t>
  </si>
  <si>
    <t>AGR.13.001697</t>
  </si>
  <si>
    <t>Договор №СИБ80/22-в от 12.07.2022</t>
  </si>
  <si>
    <t>PRD.002.100025177_COM011001</t>
  </si>
  <si>
    <t>AGR.15.006298</t>
  </si>
  <si>
    <t>СЗ02/22-395//9 от 18.07.2022</t>
  </si>
  <si>
    <t>PRD.002.100025178_COM001000</t>
  </si>
  <si>
    <t>AGR.01.001609</t>
  </si>
  <si>
    <t>Е-23-24 от 10.01.2023</t>
  </si>
  <si>
    <t>AGR.01.001653</t>
  </si>
  <si>
    <t>Е-23-174 от 30.01.2023</t>
  </si>
  <si>
    <t>AGR.01.001756</t>
  </si>
  <si>
    <t>Е-23-574 от 24.05.2023</t>
  </si>
  <si>
    <t>AGR.01.001780</t>
  </si>
  <si>
    <t>Е-23-604 от 06.06.2023</t>
  </si>
  <si>
    <t>AGR.01.001970</t>
  </si>
  <si>
    <t>Е-23-1344 от 30.10.2023</t>
  </si>
  <si>
    <t>AGR.01.001972</t>
  </si>
  <si>
    <t>AGR.01.002103</t>
  </si>
  <si>
    <t>Е-24-164 от 12.02.2024</t>
  </si>
  <si>
    <t>PRD.002.100025178_COM011001</t>
  </si>
  <si>
    <t>AGR.15.006332</t>
  </si>
  <si>
    <t>СЗ02/22-416//Е-22-485 от 29.07.2022</t>
  </si>
  <si>
    <t>PRD.002.100025179_COM011001</t>
  </si>
  <si>
    <t>AGR.15.006439</t>
  </si>
  <si>
    <t>СЗ02/22-397 от 14.07.2022</t>
  </si>
  <si>
    <t>PRD.002.100025180_COM001000</t>
  </si>
  <si>
    <t>AGR.01.001375</t>
  </si>
  <si>
    <t>GT-02-07/78 от 12.07.2022</t>
  </si>
  <si>
    <t>AGR.01.001378</t>
  </si>
  <si>
    <t>72 от 13.07.2022</t>
  </si>
  <si>
    <t>PRD.002.100025182_COM001000</t>
  </si>
  <si>
    <t>AGR.01.001376</t>
  </si>
  <si>
    <t>NF01/22-13 от 01.07.2022</t>
  </si>
  <si>
    <t>AGR.01.001435</t>
  </si>
  <si>
    <t>AGR.01.001614</t>
  </si>
  <si>
    <t>PRD.002.100025182_COM005001</t>
  </si>
  <si>
    <t>AGR.07.001895</t>
  </si>
  <si>
    <t>AGR.07.001903</t>
  </si>
  <si>
    <t>AGR.07.001910</t>
  </si>
  <si>
    <t>Партия июль 2022_Дог. №НФ01/18-26 от 03.12.18 USD</t>
  </si>
  <si>
    <t>PRD.002.100025184_COM011001</t>
  </si>
  <si>
    <t>AGR.15.006281</t>
  </si>
  <si>
    <t>Счет №46 от 11.07.2022г.</t>
  </si>
  <si>
    <t>PRD.002.100025186_COM014001</t>
  </si>
  <si>
    <t>AGR.30.000957</t>
  </si>
  <si>
    <t>Договор № НО-153/2022 от 08.07.2022</t>
  </si>
  <si>
    <t>PRD.002.100025190_COM014001</t>
  </si>
  <si>
    <t>AGR.30.001042</t>
  </si>
  <si>
    <t>Дог. 140/2016 от 01.02.2016г.</t>
  </si>
  <si>
    <t>PRD.002.100025191_COM001000</t>
  </si>
  <si>
    <t>AGR.01.001381</t>
  </si>
  <si>
    <t>НФ02/22-82/22 от 06.07.2022</t>
  </si>
  <si>
    <t>PRD.002.100025191_COM005001</t>
  </si>
  <si>
    <t>AGR.07.001701</t>
  </si>
  <si>
    <t>10/22 от 14.07.2022</t>
  </si>
  <si>
    <t>PRD.002.100025191_COM006001</t>
  </si>
  <si>
    <t>AGR.08.002562</t>
  </si>
  <si>
    <t>СИН.02.22-211 от 20.07.2022г.</t>
  </si>
  <si>
    <t>AGR.08.002935</t>
  </si>
  <si>
    <t>СИН.02.23-138 от 18.05.2023</t>
  </si>
  <si>
    <t>PRD.002.100025191_COM007001</t>
  </si>
  <si>
    <t>AGR.09.001447</t>
  </si>
  <si>
    <t>УНС02/22-138 от 20.07.2022</t>
  </si>
  <si>
    <t>AGR.09.001714</t>
  </si>
  <si>
    <t>УНС02/23-61 от 18.05.2023</t>
  </si>
  <si>
    <t>PRD.002.100025191_COM011001</t>
  </si>
  <si>
    <t>AGR.15.006339</t>
  </si>
  <si>
    <t>СЗ02/22-423//17/22 от 27.07.2022</t>
  </si>
  <si>
    <t>AGR.15.007400</t>
  </si>
  <si>
    <t>СЗ02/23-285//22/23 от 29.05.2023</t>
  </si>
  <si>
    <t>PRD.002.100025192_COM011001</t>
  </si>
  <si>
    <t>AGR.15.006305</t>
  </si>
  <si>
    <t>Договор №СЗ02/22-399 от 21.07.2022</t>
  </si>
  <si>
    <t>AGR.15.007788</t>
  </si>
  <si>
    <t>Счет № 701 от 14.09.2023</t>
  </si>
  <si>
    <t>PRD.002.100025194_COM014002</t>
  </si>
  <si>
    <t>AGR.32.000364</t>
  </si>
  <si>
    <t>Договор КН-54/2022 от 14.07.2022</t>
  </si>
  <si>
    <t>PRD.002.100025195_COM007001</t>
  </si>
  <si>
    <t>AGR.09.001471</t>
  </si>
  <si>
    <t>Приказ о передаче спецодежды от 05.09.2022</t>
  </si>
  <si>
    <t>PRD.002.100025200_COM001000</t>
  </si>
  <si>
    <t>AGR.01.001387</t>
  </si>
  <si>
    <t>№ 157 от 18.07.2022</t>
  </si>
  <si>
    <t>PRD.002.100025201_COM011001</t>
  </si>
  <si>
    <t>AGR.15.006344</t>
  </si>
  <si>
    <t>Договор №24-ВТ/СЗ02/22-407 от 18.07.2022</t>
  </si>
  <si>
    <t>PRD.002.100025205_COM007001</t>
  </si>
  <si>
    <t>AGR.09.001450</t>
  </si>
  <si>
    <t>УНС02/22-120 от 08.08.2022</t>
  </si>
  <si>
    <t>PRD.002.100025207_COM002019</t>
  </si>
  <si>
    <t>AGR.03.000760</t>
  </si>
  <si>
    <t>Договор поставки № ИЖ.ПР0922(Д008822) от 05.09.2022г.</t>
  </si>
  <si>
    <t>AGR.03.000759</t>
  </si>
  <si>
    <t>AGR.03.000791</t>
  </si>
  <si>
    <t>Договор от 20.07.2022 № Д007122 на оказание услуг по капитал</t>
  </si>
  <si>
    <t>AGR.03.000808</t>
  </si>
  <si>
    <t>Договор подряда № Д011522 от 19.11.2022</t>
  </si>
  <si>
    <t>PRD.002.100025208_COM009001</t>
  </si>
  <si>
    <t>AGR.13.001994</t>
  </si>
  <si>
    <t>СИБ56/23-в от 06.06.2023</t>
  </si>
  <si>
    <t>PRD.002.100025210_COM011001</t>
  </si>
  <si>
    <t>AGR.15.006447</t>
  </si>
  <si>
    <t>СЗ02/22-406 от 22.07.2022</t>
  </si>
  <si>
    <t>AGR.15.006877</t>
  </si>
  <si>
    <t>СЗ02/22-709 от 24.11.2022</t>
  </si>
  <si>
    <t>AGR.15.007710</t>
  </si>
  <si>
    <t>СЗ02/23-446 от 01.08.2023</t>
  </si>
  <si>
    <t>AGR.15.008169</t>
  </si>
  <si>
    <t>СЗ02/23-725 от 29.12.2023</t>
  </si>
  <si>
    <t>PRD.002.100025210_COM015001</t>
  </si>
  <si>
    <t>AGR.39.000011</t>
  </si>
  <si>
    <t>НС02/22-32 от 13.09.2022</t>
  </si>
  <si>
    <t>AGR.39.000012</t>
  </si>
  <si>
    <t>НС02/22-37 от 24.11.2022 (расторгнут 01.08.2023)</t>
  </si>
  <si>
    <t>PRD.002.100025211_COM001000</t>
  </si>
  <si>
    <t>AGR.01.001389</t>
  </si>
  <si>
    <t>НФ02/22-86 от 25.07.2022</t>
  </si>
  <si>
    <t>AGR.01.001576</t>
  </si>
  <si>
    <t>НФ02/22-159 от 05.12.2022</t>
  </si>
  <si>
    <t>PRD.002.100025212_COM016003</t>
  </si>
  <si>
    <t>AGR.41.000043</t>
  </si>
  <si>
    <t>Договор подряда № 10-23/М от 13.02.2023</t>
  </si>
  <si>
    <t>AGR.41.000056</t>
  </si>
  <si>
    <t>ДС №1 к Договору подряда № 10-23/М от 13.02.2023</t>
  </si>
  <si>
    <t>AGR.41.000079</t>
  </si>
  <si>
    <t>ДС №3 к Договору подряда № 10-23/М от 13.02.2023</t>
  </si>
  <si>
    <t>AGR.41.000089</t>
  </si>
  <si>
    <t>ДС №4 к Договору подряда № 10-23/М от 13.02.2023</t>
  </si>
  <si>
    <t>AGR.41.000104</t>
  </si>
  <si>
    <t>Договор № 61-23/М от 29.08.2023 Разработка СТУ и расчет пожа</t>
  </si>
  <si>
    <t>AGR.41.000110</t>
  </si>
  <si>
    <t>Договор подряда № 70-23/М от 10.10.2023</t>
  </si>
  <si>
    <t>AGR.41.000118</t>
  </si>
  <si>
    <t>ДС №5 к Договору подряда № 10-23/М от 13.02.2023</t>
  </si>
  <si>
    <t>PRD.002.100025217_COM016003</t>
  </si>
  <si>
    <t>AGR.41.000038</t>
  </si>
  <si>
    <t>Договор подряда № ТВ-1411/22 от 12.12.2022</t>
  </si>
  <si>
    <t>AGR.41.000084</t>
  </si>
  <si>
    <t>Договор подряда № ТВ-0310/22 от 03.10.2022</t>
  </si>
  <si>
    <t>PRD.002.100025218_COM016003</t>
  </si>
  <si>
    <t>AGR.41.000011</t>
  </si>
  <si>
    <t>Договор № 06/2022 от 21.06.2022</t>
  </si>
  <si>
    <t>AGR.41.000042</t>
  </si>
  <si>
    <t>Договор № 14-02/2023 от 14.02.2023</t>
  </si>
  <si>
    <t>AGR.41.000050</t>
  </si>
  <si>
    <t>ДС №1 к Договору № 14-02/2023 от 14.02.2023</t>
  </si>
  <si>
    <t>AGR.41.000057</t>
  </si>
  <si>
    <t>ДС №2 к Договору № 14-02/2023 от 14.02.2023</t>
  </si>
  <si>
    <t>AGR.41.000072</t>
  </si>
  <si>
    <t>ДС №4 к Договору № 14-02/2023 от 14.02.2023</t>
  </si>
  <si>
    <t>AGR.41.000080</t>
  </si>
  <si>
    <t>ДС №3 к Договору № 14-02/2023 от 14.02.2023</t>
  </si>
  <si>
    <t>AGR.41.000081</t>
  </si>
  <si>
    <t>ДС №5 к Договору № 14-02/2023 от 14.02.2023</t>
  </si>
  <si>
    <t>AGR.41.000083</t>
  </si>
  <si>
    <t>ДС №6 к Договору № 14-02/2023 от 14.02.2023</t>
  </si>
  <si>
    <t>AGR.41.000090</t>
  </si>
  <si>
    <t>ДС №7 к Договору № 14-02/2023 от 14.02.2023</t>
  </si>
  <si>
    <t>AGR.41.000095</t>
  </si>
  <si>
    <t>ДС №8 к Договору № 14-02/2023 от 14.02.2023</t>
  </si>
  <si>
    <t>AGR.41.000107</t>
  </si>
  <si>
    <t>Договор № 29-09/2023 от 29.09.2023</t>
  </si>
  <si>
    <t>AGR.41.000111</t>
  </si>
  <si>
    <t>Договор № 05-10/2023 от 05.10.2023</t>
  </si>
  <si>
    <t>AGR.41.000120</t>
  </si>
  <si>
    <t>ДС №1 к Договору № 05-10/2023 от 05.10.2023</t>
  </si>
  <si>
    <t>PRD.002.100025239_COM009001</t>
  </si>
  <si>
    <t>AGR.13.001715</t>
  </si>
  <si>
    <t>Договор №СИБ85/22-в от 29.07.2022</t>
  </si>
  <si>
    <t>PRD.002.100025240_COM014001</t>
  </si>
  <si>
    <t>AGR.30.001202</t>
  </si>
  <si>
    <t>Счф № 145 от 17.05.2023 Спецодежда</t>
  </si>
  <si>
    <t>PRD.002.100025244_COM005001</t>
  </si>
  <si>
    <t>AGR.07.001696</t>
  </si>
  <si>
    <t>Дог. купли-продажи №УФ0004145 от 01.07.2022</t>
  </si>
  <si>
    <t>PRD.002.100025245_COM005001</t>
  </si>
  <si>
    <t>AGR.07.001694</t>
  </si>
  <si>
    <t>КН06/22-135 от 04.05.2022г.</t>
  </si>
  <si>
    <t>PRD.002.100025247_COM005001</t>
  </si>
  <si>
    <t>AGR.07.001697</t>
  </si>
  <si>
    <t>КН05/22-139 от 01.06.2022</t>
  </si>
  <si>
    <t>PRD.002.100025248_COM001000</t>
  </si>
  <si>
    <t>AGR.01.001396</t>
  </si>
  <si>
    <t>НФ02/22-91 от 26.07.2022</t>
  </si>
  <si>
    <t>PRD.002.100025250_COM005001</t>
  </si>
  <si>
    <t>AGR.07.001700</t>
  </si>
  <si>
    <t>Договор КН02/23-107 от 04.07.2023</t>
  </si>
  <si>
    <t>PRD.002.100025251_COM005001</t>
  </si>
  <si>
    <t>AGR.07.001766</t>
  </si>
  <si>
    <t>ЭФ31-57//КН06/22-200 от 10.10.22</t>
  </si>
  <si>
    <t>PRD.002.100025251_COM007001</t>
  </si>
  <si>
    <t>AGR.09.001436</t>
  </si>
  <si>
    <t>УНС02/22-139 от 21.07.2022</t>
  </si>
  <si>
    <t>PRD.002.100025253_COM002019</t>
  </si>
  <si>
    <t>AGR.03.000631</t>
  </si>
  <si>
    <t>Договор купли-продажи транспортного средства Д007022 от 25.0</t>
  </si>
  <si>
    <t>PRD.002.100025255_COM005001</t>
  </si>
  <si>
    <t>AGR.07.001699</t>
  </si>
  <si>
    <t>КН02/22-157 от 27.06.22</t>
  </si>
  <si>
    <t>PRD.002.100025256_COM005001</t>
  </si>
  <si>
    <t>AGR.07.001698</t>
  </si>
  <si>
    <t>КН02/22-166 от 11.07.22</t>
  </si>
  <si>
    <t>PRD.002.100025258_COM002019</t>
  </si>
  <si>
    <t>AGR.03.000632</t>
  </si>
  <si>
    <t>Договор купли-продажи №з4230037189 () от 25.07.2022</t>
  </si>
  <si>
    <t>PRD.002.100025259_COM011001</t>
  </si>
  <si>
    <t>AGR.15.006408</t>
  </si>
  <si>
    <t>СЗ02/22-494 от 24.08.2022</t>
  </si>
  <si>
    <t>AGR.15.007762</t>
  </si>
  <si>
    <t>СЗ02/23-472 от 12.09.2023</t>
  </si>
  <si>
    <t>PRD.002.100025260_COM011001</t>
  </si>
  <si>
    <t>AGR.15.006311</t>
  </si>
  <si>
    <t>счет №399 от 26.07.2022</t>
  </si>
  <si>
    <t>AGR.15.006312</t>
  </si>
  <si>
    <t>PRD.002.100025261_COM011001</t>
  </si>
  <si>
    <t>AGR.15.006347</t>
  </si>
  <si>
    <t>Договор №С12/317/З02/22-426 от 12.07.2022</t>
  </si>
  <si>
    <t>AGR.15.006348</t>
  </si>
  <si>
    <t>Договор №12/316/СЗ02/22-425 от 12.07.2022</t>
  </si>
  <si>
    <t>AGR.15.007563</t>
  </si>
  <si>
    <t>СЗ02/23-332//12/656 от 13.07.2023</t>
  </si>
  <si>
    <t>AGR.15.007564</t>
  </si>
  <si>
    <t>СЗ02/23-333//12/655 от 13.07.2023</t>
  </si>
  <si>
    <t>PRD.002.100025265_COM014001</t>
  </si>
  <si>
    <t>AGR.30.000900</t>
  </si>
  <si>
    <t>Договор 38/2019 от 23.10.19</t>
  </si>
  <si>
    <t>PRD.002.100025268_COM007001</t>
  </si>
  <si>
    <t>AGR.09.001439</t>
  </si>
  <si>
    <t>УНС02/22-140 от 25.07.2022</t>
  </si>
  <si>
    <t>PRD.002.100025269_COM014001</t>
  </si>
  <si>
    <t>AGR.30.000904</t>
  </si>
  <si>
    <t>Счф № от 29.07.2022 (Спецодежда)</t>
  </si>
  <si>
    <t>PRD.002.100025271_COM009001</t>
  </si>
  <si>
    <t>AGR.13.001710</t>
  </si>
  <si>
    <t>Счет на оплату № 1955 от 29.07.2022</t>
  </si>
  <si>
    <t>PRD.002.100025272_COM014001</t>
  </si>
  <si>
    <t>AGR.30.000947</t>
  </si>
  <si>
    <t>Дог. №004-21П//134/2021 от 25.05.2021г. (Доп. согл № 3) (НЕ</t>
  </si>
  <si>
    <t>AGR.30.000982</t>
  </si>
  <si>
    <t>Дог. №004-21П//134/2021 от 25.05.2021г. (Доп. согл № 3)</t>
  </si>
  <si>
    <t>PRD.002.100025273_COM006001</t>
  </si>
  <si>
    <t>AGR.08.002564</t>
  </si>
  <si>
    <t>СИН.02.22-220 от 03.08.2022</t>
  </si>
  <si>
    <t>AGR.08.002999</t>
  </si>
  <si>
    <t>СИН.02.23-210 от 01.08.2023</t>
  </si>
  <si>
    <t>PRD.002.100025274_COM007001</t>
  </si>
  <si>
    <t>AGR.09.001472</t>
  </si>
  <si>
    <t>УНС02/22-169 от 31.08.2022</t>
  </si>
  <si>
    <t>PRD.002.100025276_COM005001</t>
  </si>
  <si>
    <t>AGR.07.001715</t>
  </si>
  <si>
    <t>КН02/22-158 от 27.06.2022г.</t>
  </si>
  <si>
    <t>PRD.002.100025281_COM009001</t>
  </si>
  <si>
    <t>AGR.13.001726</t>
  </si>
  <si>
    <t>Договор №СИБ88/22-в от 10.08.2022</t>
  </si>
  <si>
    <t>PRD.002.100025282_COM014001</t>
  </si>
  <si>
    <t>AGR.30.000908</t>
  </si>
  <si>
    <t>32/ НО-149/2022 от 04.08.2022</t>
  </si>
  <si>
    <t>PRD.002.100025283_COM014001</t>
  </si>
  <si>
    <t>AGR.30.000967</t>
  </si>
  <si>
    <t>Договор № 165/2022 от 29.08.2022</t>
  </si>
  <si>
    <t>PRD.002.100025285_COM002019</t>
  </si>
  <si>
    <t>AGR.03.000747</t>
  </si>
  <si>
    <t>Договор Д007722 от 23.08.2022</t>
  </si>
  <si>
    <t>PRD.002.100025288_COM011001</t>
  </si>
  <si>
    <t>AGR.15.006371</t>
  </si>
  <si>
    <t>Договор №СЗ02/22-447 от 09.08.2022</t>
  </si>
  <si>
    <t>AGR.15.006801</t>
  </si>
  <si>
    <t>СЗ02/22-708 от 25.11.2022</t>
  </si>
  <si>
    <t>AGR.15.006852</t>
  </si>
  <si>
    <t>PRD.002.100025290_COM007001</t>
  </si>
  <si>
    <t>AGR.09.001459</t>
  </si>
  <si>
    <t>УНС02/22-154 от 17.08.2022</t>
  </si>
  <si>
    <t>PRD.002.100025296_COM014001</t>
  </si>
  <si>
    <t>AGR.30.000914</t>
  </si>
  <si>
    <t>Счф № от 12.08.2022 (Спецодежда)</t>
  </si>
  <si>
    <t>PRD.002.100025298_COM010001</t>
  </si>
  <si>
    <t>AGR.14.000434</t>
  </si>
  <si>
    <t>Договор поставки №112 от 10.08.2022</t>
  </si>
  <si>
    <t>PRD.002.100025299_COM009001</t>
  </si>
  <si>
    <t>AGR.13.001744</t>
  </si>
  <si>
    <t>Договор об оказании услуг №СИБ92/22-в от 12.08.2022</t>
  </si>
  <si>
    <t>PRD.002.100025300_COM004001</t>
  </si>
  <si>
    <t>AGR.06.001019</t>
  </si>
  <si>
    <t>Штрафы, пени, госпошлины, неустойки в бюджет</t>
  </si>
  <si>
    <t>PRD.002.100025303_COM002019</t>
  </si>
  <si>
    <t>AGR.03.000784</t>
  </si>
  <si>
    <t>Договор №Д007622 от 08.08.2022 г.</t>
  </si>
  <si>
    <t>PRD.002.100025305_COM011001</t>
  </si>
  <si>
    <t>AGR.15.006374</t>
  </si>
  <si>
    <t>Счет № 367 от 03.08.2022</t>
  </si>
  <si>
    <t>PRD.002.100025306_COM009001</t>
  </si>
  <si>
    <t>AGR.13.001725</t>
  </si>
  <si>
    <t>PRD.002.100025307_COM009001</t>
  </si>
  <si>
    <t>AGR.13.001724</t>
  </si>
  <si>
    <t>PRD.002.100025308_COM009001</t>
  </si>
  <si>
    <t>AGR.13.001723</t>
  </si>
  <si>
    <t>PRD.002.100025309_COM007001</t>
  </si>
  <si>
    <t>AGR.09.001455</t>
  </si>
  <si>
    <t>УНС02/22-150 от 11.08.2022</t>
  </si>
  <si>
    <t>PRD.002.100025310_</t>
  </si>
  <si>
    <t>AGR.09.001734</t>
  </si>
  <si>
    <t>ДС № 1 к договору №УНС02/22-179 от 01.10.2022</t>
  </si>
  <si>
    <t>PRD.002.100025310_COM007001</t>
  </si>
  <si>
    <t>AGR.09.001454</t>
  </si>
  <si>
    <t>УНС02/22-152 от 12.08.2022</t>
  </si>
  <si>
    <t>AGR.09.001507</t>
  </si>
  <si>
    <t>УНС02/22-179 от 01.10.2022</t>
  </si>
  <si>
    <t>PRD.002.100025313_COM009001</t>
  </si>
  <si>
    <t>AGR.13.001727</t>
  </si>
  <si>
    <t>PRD.002.100025314_COM011001</t>
  </si>
  <si>
    <t>AGR.15.006389</t>
  </si>
  <si>
    <t>СЗ02/22-470//1008-016 от 10.08.2022</t>
  </si>
  <si>
    <t>PRD.002.100025315_COM001000</t>
  </si>
  <si>
    <t>AGR.01.001983</t>
  </si>
  <si>
    <t>1475 от 14.11.2023</t>
  </si>
  <si>
    <t>PRD.002.100025320_COM005001</t>
  </si>
  <si>
    <t>AGR.07.001719</t>
  </si>
  <si>
    <t>PRD.002.100025322_COM001000</t>
  </si>
  <si>
    <t>AGR.01.001421</t>
  </si>
  <si>
    <t>2320 от 24.08.2022</t>
  </si>
  <si>
    <t>PRD.002.100025323_COM014001</t>
  </si>
  <si>
    <t>AGR.30.000907</t>
  </si>
  <si>
    <t>Письмо НО-1168/2022 от 18 07 22</t>
  </si>
  <si>
    <t>PRD.002.100025324_COM007001</t>
  </si>
  <si>
    <t>AGR.09.001465</t>
  </si>
  <si>
    <t>УНС02/22-160 от 23.08.2022</t>
  </si>
  <si>
    <t>PRD.002.100025325_COM007001</t>
  </si>
  <si>
    <t>AGR.09.001456</t>
  </si>
  <si>
    <t>PRD.002.100025326_COM006001</t>
  </si>
  <si>
    <t>AGR.08.002563</t>
  </si>
  <si>
    <t>PRD.002.100025327_COM011001</t>
  </si>
  <si>
    <t>AGR.15.006532</t>
  </si>
  <si>
    <t>СЗ02/22-473 от 18.08.2022</t>
  </si>
  <si>
    <t>PRD.002.100025328_COM009001</t>
  </si>
  <si>
    <t>AGR.13.001729</t>
  </si>
  <si>
    <t>PRD.002.100025335_COM006001</t>
  </si>
  <si>
    <t>AGR.08.002571</t>
  </si>
  <si>
    <t>СИН.02.22-236 от 19.08.2022</t>
  </si>
  <si>
    <t>PRD.002.100025336_COM005001</t>
  </si>
  <si>
    <t>AGR.07.001722</t>
  </si>
  <si>
    <t>Договор купли-продажи №13590918/КН01/22-194 от 28.09.22</t>
  </si>
  <si>
    <t>PRD.002.100025340_COM010001</t>
  </si>
  <si>
    <t>AGR.14.000454</t>
  </si>
  <si>
    <t>Договор оказания услуг по тех. обслуживанию и ремонту кондиц</t>
  </si>
  <si>
    <t>PRD.002.100025346_COM005001</t>
  </si>
  <si>
    <t>AGR.07.001911</t>
  </si>
  <si>
    <t>PRD.002.100025349_COM006001</t>
  </si>
  <si>
    <t>AGR.08.002638</t>
  </si>
  <si>
    <t>СИН.02.22-243 от 22.08.2022</t>
  </si>
  <si>
    <t>AGR.08.002806</t>
  </si>
  <si>
    <t>СИН.02.22-356 от 17.11.2022</t>
  </si>
  <si>
    <t>PRD.002.100025351_COM001000</t>
  </si>
  <si>
    <t>AGR.01.001420</t>
  </si>
  <si>
    <t>1591-35859-20220824 от 24.08.2022</t>
  </si>
  <si>
    <t>AGR.01.001428</t>
  </si>
  <si>
    <t>1633-36512-20220829 от 29.08.2022</t>
  </si>
  <si>
    <t>AGR.01.001429</t>
  </si>
  <si>
    <t>1638-36548-20220829 от 29.08.2022</t>
  </si>
  <si>
    <t>AGR.01.001430</t>
  </si>
  <si>
    <t>1646-36658-20220830 от 30.08.2022</t>
  </si>
  <si>
    <t>AGR.01.001440</t>
  </si>
  <si>
    <t>1672-36973-20220905 от 05.09.2022</t>
  </si>
  <si>
    <t>AGR.01.001452</t>
  </si>
  <si>
    <t>1736-37806-20220920 от 20.09.2022</t>
  </si>
  <si>
    <t>AGR.01.001490</t>
  </si>
  <si>
    <t>1829-38659-20221010 от 10.10.2022</t>
  </si>
  <si>
    <t>AGR.01.001510</t>
  </si>
  <si>
    <t>1921-39675-20221028 от 28.10.2022</t>
  </si>
  <si>
    <t>AGR.01.001518</t>
  </si>
  <si>
    <t>1959-40116-20221103 от 03.11.2022</t>
  </si>
  <si>
    <t>AGR.01.001589</t>
  </si>
  <si>
    <t>2319-43700-20221228 от 28.12.2022</t>
  </si>
  <si>
    <t>AGR.01.001590</t>
  </si>
  <si>
    <t>2034-41075-20221118 от 18.11.2022</t>
  </si>
  <si>
    <t>AGR.01.001596</t>
  </si>
  <si>
    <t>2348-44108-20230112 от 12.01.2023</t>
  </si>
  <si>
    <t>AGR.01.001631</t>
  </si>
  <si>
    <t>2479-45534-20230207 от 07.02.2023</t>
  </si>
  <si>
    <t>AGR.01.001650</t>
  </si>
  <si>
    <t>2568-46216-20230220 от 20.02.2023</t>
  </si>
  <si>
    <t>AGR.01.001660</t>
  </si>
  <si>
    <t>2609-46717-20230301 от 01.03.2023</t>
  </si>
  <si>
    <t>AGR.01.001661</t>
  </si>
  <si>
    <t>2622-46900-20230306 от 06.03.2023</t>
  </si>
  <si>
    <t>AGR.01.001668</t>
  </si>
  <si>
    <t>2667-47160-20230313 от 13.03.2023</t>
  </si>
  <si>
    <t>AGR.01.001712</t>
  </si>
  <si>
    <t>2886-49089-20230421 от 21.04.2023</t>
  </si>
  <si>
    <t>AGR.01.001784</t>
  </si>
  <si>
    <t>3099-51301-20230605 от 05.06.2023</t>
  </si>
  <si>
    <t>AGR.01.001917</t>
  </si>
  <si>
    <t>3527-56169-20230907 от 07.09.2023</t>
  </si>
  <si>
    <t>AGR.01.001945</t>
  </si>
  <si>
    <t>3683-58252-20231009 от 09.10.2023</t>
  </si>
  <si>
    <t>AGR.01.001969</t>
  </si>
  <si>
    <t>3806-59066-20231030 от 30.10.2023</t>
  </si>
  <si>
    <t>AGR.01.002031</t>
  </si>
  <si>
    <t>4078-62878-20231215 от 15.12.2023</t>
  </si>
  <si>
    <t>AGR.01.002048</t>
  </si>
  <si>
    <t>4127-63836-20240110 от 10.01.2024</t>
  </si>
  <si>
    <t>PRD.002.100025352_COM014001</t>
  </si>
  <si>
    <t>AGR.30.000925</t>
  </si>
  <si>
    <t>Сч. ф. № от 01.09.2022 (спецодежда)</t>
  </si>
  <si>
    <t>PRD.002.100025354_COM001000</t>
  </si>
  <si>
    <t>AGR.01.002058</t>
  </si>
  <si>
    <t>202401002//НФ02/24-5 от 05.02.2024</t>
  </si>
  <si>
    <t>PRD.002.100025355_COM001000</t>
  </si>
  <si>
    <t>AGR.01.001432</t>
  </si>
  <si>
    <t>793729/ТЛ от 01.09.2022</t>
  </si>
  <si>
    <t>AGR.01.001936</t>
  </si>
  <si>
    <t>НФ02/23-115 от 10.10.2023</t>
  </si>
  <si>
    <t>PRD.002.100025355_COM011001</t>
  </si>
  <si>
    <t>AGR.15.006496</t>
  </si>
  <si>
    <t>СЗ02/22-529//155029/ТЛ от 12.09.2022</t>
  </si>
  <si>
    <t>PRD.002.100025355_COM014001</t>
  </si>
  <si>
    <t>AGR.30.001061</t>
  </si>
  <si>
    <t>Договор №27374/ЕМ-5 от 15.03.2021 (бывш.Поисковые технологии</t>
  </si>
  <si>
    <t>PRD.002.100025357_COM005001</t>
  </si>
  <si>
    <t>AGR.07.001768</t>
  </si>
  <si>
    <t>КН05/22-113 от 04.04.2022</t>
  </si>
  <si>
    <t>AGR.07.002156</t>
  </si>
  <si>
    <t>Договор № КН 05/24-39 от 01.01.2024</t>
  </si>
  <si>
    <t>PRD.002.100025359_COM006001</t>
  </si>
  <si>
    <t>AGR.08.002582</t>
  </si>
  <si>
    <t>Договор №СИН.02.22-246 от 30.08.2022</t>
  </si>
  <si>
    <t>PRD.002.100025360_COM014001</t>
  </si>
  <si>
    <t>AGR.30.000952</t>
  </si>
  <si>
    <t>Договор № НО-169/2022//1749.742 от 25.08.2022г.</t>
  </si>
  <si>
    <t>PRD.002.100025361_COM014001</t>
  </si>
  <si>
    <t>AGR.30.000948</t>
  </si>
  <si>
    <t>Счет-договор № 361 от 29.08.22</t>
  </si>
  <si>
    <t>PRD.002.100025362_COM007001</t>
  </si>
  <si>
    <t>AGR.09.001475</t>
  </si>
  <si>
    <t>УНС02/22-168 от 30.08.2022</t>
  </si>
  <si>
    <t>AGR.09.001477</t>
  </si>
  <si>
    <t>УНС02/22-167 от 30.08.2022</t>
  </si>
  <si>
    <t>AGR.09.001492</t>
  </si>
  <si>
    <t>УНС02/22-178 от 30.08.2022</t>
  </si>
  <si>
    <t>AGR.09.001710</t>
  </si>
  <si>
    <t>УНС02/23-53 от 19.04.2023</t>
  </si>
  <si>
    <t>PRD.002.100025363_COM014001</t>
  </si>
  <si>
    <t>AGR.30.000924</t>
  </si>
  <si>
    <t>Договор № НО-159/2022//10 от 30.08.2022г.</t>
  </si>
  <si>
    <t>PRD.002.100025368_COM014001</t>
  </si>
  <si>
    <t>AGR.30.000680</t>
  </si>
  <si>
    <t>PRD.002.100025368_COM014002</t>
  </si>
  <si>
    <t>AGR.32.000332</t>
  </si>
  <si>
    <t>ПостОбВз №87061314504709 от 29.08.2022</t>
  </si>
  <si>
    <t>PRD.002.100025369_COM005001</t>
  </si>
  <si>
    <t>AGR.07.001775</t>
  </si>
  <si>
    <t>КН05/22-148 от 07.06.2022</t>
  </si>
  <si>
    <t>AGR.07.002145</t>
  </si>
  <si>
    <t>КН06/23-118 от 27.07.2023</t>
  </si>
  <si>
    <t>PRD.002.100025375_COM014008</t>
  </si>
  <si>
    <t>AGR.37.000055</t>
  </si>
  <si>
    <t>Договор оказания услуг №ОС-19/2022//308-ЮЛ от 30.08.2022</t>
  </si>
  <si>
    <t>PRD.002.100025375_COM014009</t>
  </si>
  <si>
    <t>AGR.38.000051</t>
  </si>
  <si>
    <t>Договор №ОС-19/2022//308-ЮЛ от 30.08.2022</t>
  </si>
  <si>
    <t>PRD.002.100025377_COM011001</t>
  </si>
  <si>
    <t>AGR.15.006498</t>
  </si>
  <si>
    <t>Без догоовра</t>
  </si>
  <si>
    <t>PRD.002.100025381_COM014001</t>
  </si>
  <si>
    <t>AGR.30.001001</t>
  </si>
  <si>
    <t>1-3-517466 от 20.09.2022г.</t>
  </si>
  <si>
    <t>PRD.002.100025381_COM016003</t>
  </si>
  <si>
    <t>AGR.41.000008</t>
  </si>
  <si>
    <t>PRD.002.100025382_COM016003</t>
  </si>
  <si>
    <t>AGR.41.000010</t>
  </si>
  <si>
    <t>Договор № 110-22 от 15.08.2022</t>
  </si>
  <si>
    <t>PRD.002.100025383_COM014001</t>
  </si>
  <si>
    <t>AGR.30.001062</t>
  </si>
  <si>
    <t>8,5000095086e+11</t>
  </si>
  <si>
    <t>PRD.002.100025384_COM006001</t>
  </si>
  <si>
    <t>AGR.08.002653</t>
  </si>
  <si>
    <t>СИН.02.22-249 от 10.08.2022</t>
  </si>
  <si>
    <t>PRD.002.100025385_COM006001</t>
  </si>
  <si>
    <t>AGR.08.002837</t>
  </si>
  <si>
    <t>СИН.02.22-253 от 01.09.2022</t>
  </si>
  <si>
    <t>PRD.002.100025386_COM011001</t>
  </si>
  <si>
    <t>AGR.15.006543</t>
  </si>
  <si>
    <t>СЗ02/22-515 от 05.09.2022</t>
  </si>
  <si>
    <t>PRD.002.100025388_COM014001</t>
  </si>
  <si>
    <t>AGR.30.000928</t>
  </si>
  <si>
    <t>Счет № 00078 от 01.09.2022г.</t>
  </si>
  <si>
    <t>PRD.002.100025390_COM007001</t>
  </si>
  <si>
    <t>AGR.09.001476</t>
  </si>
  <si>
    <t>УНС02/22-166 от 30.08.2022</t>
  </si>
  <si>
    <t>PRD.002.100025391_COM006001</t>
  </si>
  <si>
    <t>AGR.08.002698</t>
  </si>
  <si>
    <t>СИН.02.22-271 от 14.09.2022</t>
  </si>
  <si>
    <t>AGR.08.002863</t>
  </si>
  <si>
    <t>СИН.02.22-380 от 29.11.2022</t>
  </si>
  <si>
    <t>PRD.002.100025394_COM011001</t>
  </si>
  <si>
    <t>AGR.15.006441</t>
  </si>
  <si>
    <t>Счет №1205 от 22.08.2022 г.</t>
  </si>
  <si>
    <t>AGR.15.006991</t>
  </si>
  <si>
    <t>СЗ02/23-14//108 от 24.01.2023</t>
  </si>
  <si>
    <t>PRD.002.100025395_COM014001</t>
  </si>
  <si>
    <t>AGR.30.000935</t>
  </si>
  <si>
    <t>Счет № 1 от 27.07.2022г.</t>
  </si>
  <si>
    <t>PRD.002.100025396_COM014001</t>
  </si>
  <si>
    <t>AGR.30.000936</t>
  </si>
  <si>
    <t>счет № 134 от 28.07.2022г.</t>
  </si>
  <si>
    <t>PRD.002.100025397_COM014001</t>
  </si>
  <si>
    <t>AGR.30.000934</t>
  </si>
  <si>
    <t>Ходатайство № 149 от 01.08.2022г.</t>
  </si>
  <si>
    <t>PRD.002.100025400_COM011001</t>
  </si>
  <si>
    <t>AGR.15.006542</t>
  </si>
  <si>
    <t>СЗ02/22-538//ИТ-01-2023 от 14.09.2022</t>
  </si>
  <si>
    <t>PRD.002.100025403_COM005001</t>
  </si>
  <si>
    <t>AGR.07.001753</t>
  </si>
  <si>
    <t>КН06/21-106 от 14.04.2021</t>
  </si>
  <si>
    <t>PRD.002.100025403_COM007001</t>
  </si>
  <si>
    <t>AGR.09.001532</t>
  </si>
  <si>
    <t>PRD.002.100025403_COM014001</t>
  </si>
  <si>
    <t>AGR.30.000986</t>
  </si>
  <si>
    <t>Договор 161/2020 от 25.12.2020</t>
  </si>
  <si>
    <t>AGR.30.000987</t>
  </si>
  <si>
    <t>Договор 161/2020 от 25.12.2020 (бывш. ООО СПОАЛНАС)</t>
  </si>
  <si>
    <t>PRD.002.100025405_COM004001</t>
  </si>
  <si>
    <t>AGR.06.000902</t>
  </si>
  <si>
    <t>Договор №ННГ5/22-в от 21.02.2022</t>
  </si>
  <si>
    <t>PRD.002.100025407_COM007001</t>
  </si>
  <si>
    <t>AGR.09.001485</t>
  </si>
  <si>
    <t>УНС02/22-170 от 05.09.2022</t>
  </si>
  <si>
    <t>PRD.002.100025410_COM009001</t>
  </si>
  <si>
    <t>AGR.13.002026</t>
  </si>
  <si>
    <t>Договор №СИБ68/23-в от 17.07.2023</t>
  </si>
  <si>
    <t>PRD.002.100025412_COM006001</t>
  </si>
  <si>
    <t>AGR.08.002661</t>
  </si>
  <si>
    <t>СИН.04.22-64 от 15.09.2022</t>
  </si>
  <si>
    <t>PRD.002.100025413_COM005001</t>
  </si>
  <si>
    <t>AGR.07.001734</t>
  </si>
  <si>
    <t>PRD.002.100025415_COM014001</t>
  </si>
  <si>
    <t>AGR.30.000950</t>
  </si>
  <si>
    <t>Договор № НО-171/2022 от 08.09.2022г.</t>
  </si>
  <si>
    <t>PRD.002.100025416_COM006001</t>
  </si>
  <si>
    <t>AGR.08.002680</t>
  </si>
  <si>
    <t>СИН.02.22-278 от 19.09.2022</t>
  </si>
  <si>
    <t>AGR.08.003147</t>
  </si>
  <si>
    <t>СИН.02.23-346 от 28.11.2023</t>
  </si>
  <si>
    <t>PRD.002.100025421_COM011001</t>
  </si>
  <si>
    <t>AGR.15.006502</t>
  </si>
  <si>
    <t>СЗ02/22-536//143 от 09.09.2022</t>
  </si>
  <si>
    <t>PRD.002.100025423_COM001000</t>
  </si>
  <si>
    <t>AGR.01.001453</t>
  </si>
  <si>
    <t>196УЦМ/09/22 от 12.09.2022</t>
  </si>
  <si>
    <t>PRD.002.100025424_COM007001</t>
  </si>
  <si>
    <t>AGR.09.001489</t>
  </si>
  <si>
    <t>УНС02/22-187 от 26.09.2022</t>
  </si>
  <si>
    <t>PRD.002.100025429_COM014001</t>
  </si>
  <si>
    <t>AGR.30.001147</t>
  </si>
  <si>
    <t>Договор №НО-190/2022 от 01.09.2022</t>
  </si>
  <si>
    <t>PRD.002.100025430_COM014001</t>
  </si>
  <si>
    <t>AGR.30.000981</t>
  </si>
  <si>
    <t>НО-185/2022 от 22.09.2022г.</t>
  </si>
  <si>
    <t>PRD.002.100025431_COM014001</t>
  </si>
  <si>
    <t>AGR.30.000971</t>
  </si>
  <si>
    <t>Договор № НО-182/2022//15/09 от 15.09.2022</t>
  </si>
  <si>
    <t>AGR.30.001157</t>
  </si>
  <si>
    <t>16/02//НО/23-41 от 03.03.2023</t>
  </si>
  <si>
    <t>PRD.002.100025434_COM007001</t>
  </si>
  <si>
    <t>AGR.09.001486</t>
  </si>
  <si>
    <t>УНС02/22-186 от 27.09.2022</t>
  </si>
  <si>
    <t>PRD.002.100025435_COM006001</t>
  </si>
  <si>
    <t>AGR.08.002675</t>
  </si>
  <si>
    <t>СИН.02.22-341 от 07.11.2022</t>
  </si>
  <si>
    <t>PRD.002.100025435_COM011001</t>
  </si>
  <si>
    <t>AGR.15.006626</t>
  </si>
  <si>
    <t>СЗ02/22-590 от 14.10.2022</t>
  </si>
  <si>
    <t>PRD.002.100025436_COM014001</t>
  </si>
  <si>
    <t>AGR.30.000977</t>
  </si>
  <si>
    <t>Договор № НО-184/2022 от 22.09.2022</t>
  </si>
  <si>
    <t>PRD.002.100025437_COM006001</t>
  </si>
  <si>
    <t>AGR.08.002634</t>
  </si>
  <si>
    <t>СИН.02.22-311 от 27.09.2022</t>
  </si>
  <si>
    <t>PRD.002.100025440_COM002019</t>
  </si>
  <si>
    <t>AGR.03.000764</t>
  </si>
  <si>
    <t>Договор поставки №Д008722 от 12.09.2022 г.</t>
  </si>
  <si>
    <t>AGR.03.000909</t>
  </si>
  <si>
    <t>Договор поставки №Д011223 от 05.10.2023</t>
  </si>
  <si>
    <t>PRD.002.100025441_COM006001</t>
  </si>
  <si>
    <t>AGR.08.002614</t>
  </si>
  <si>
    <t>AGR.08.002615</t>
  </si>
  <si>
    <t>PRD.002.100025443_COM014002</t>
  </si>
  <si>
    <t>AGR.32.000344</t>
  </si>
  <si>
    <t>Экономическое соглашение КН-59/2022 от 01.08.2022</t>
  </si>
  <si>
    <t>PRD.002.100025444_COM014002</t>
  </si>
  <si>
    <t>AGR.32.000345</t>
  </si>
  <si>
    <t>Экономическое соглашение КН-60/2022 от 01.08.2022</t>
  </si>
  <si>
    <t>PRD.002.100025450_COM014001</t>
  </si>
  <si>
    <t>AGR.30.001127</t>
  </si>
  <si>
    <t>IM-SML18/38 от 18.01.23</t>
  </si>
  <si>
    <t>PRD.002.100025453_COM001000</t>
  </si>
  <si>
    <t>AGR.01.001461</t>
  </si>
  <si>
    <t>277-Ф/МСК//НФ02/22-112 от 21.09.2022</t>
  </si>
  <si>
    <t>PRD.002.100025456_COM014001</t>
  </si>
  <si>
    <t>AGR.30.000993</t>
  </si>
  <si>
    <t>НО-194/2022 от 10.10.2022</t>
  </si>
  <si>
    <t>PRD.002.100025458_COM014001</t>
  </si>
  <si>
    <t>AGR.30.001125</t>
  </si>
  <si>
    <t>Договор на выполнение работ</t>
  </si>
  <si>
    <t>PRD.002.100025460_COM014001</t>
  </si>
  <si>
    <t>AGR.30.000968</t>
  </si>
  <si>
    <t>Сч.ф. от 26.09.2022 спецодежда</t>
  </si>
  <si>
    <t>PRD.002.100025462_COM001000</t>
  </si>
  <si>
    <t>AGR.01.001473</t>
  </si>
  <si>
    <t>НФ01/22-18 от 30.09.2022</t>
  </si>
  <si>
    <t>AGR.01.001659</t>
  </si>
  <si>
    <t>УН02/23-16//НФ02/23-26 от 01.01.2023</t>
  </si>
  <si>
    <t>AGR.01.001745</t>
  </si>
  <si>
    <t>AGR.01.001830</t>
  </si>
  <si>
    <t>AGR.01.001949</t>
  </si>
  <si>
    <t>НФ01/23-25 от 14.07.2023_Перевыставление расходов</t>
  </si>
  <si>
    <t>AGR.01.002162</t>
  </si>
  <si>
    <t>AGR.10.004493</t>
  </si>
  <si>
    <t>AGR.10.004512</t>
  </si>
  <si>
    <t>AGR.10.004514</t>
  </si>
  <si>
    <t>AGR.11.001204</t>
  </si>
  <si>
    <t>PRD.002.100025462_COM009001</t>
  </si>
  <si>
    <t>AGR.13.001964</t>
  </si>
  <si>
    <t>Договор №УН01/22-05 купли-продажи от 15.12.2022г.</t>
  </si>
  <si>
    <t>PRD.002.100025464_COM011001</t>
  </si>
  <si>
    <t>AGR.15.006748</t>
  </si>
  <si>
    <t>СЗ02/22-565 от 06.10.2022</t>
  </si>
  <si>
    <t>AGR.15.007129</t>
  </si>
  <si>
    <t>СЗ02/18-310 от 01.08.2018г.</t>
  </si>
  <si>
    <t>AGR.15.008080</t>
  </si>
  <si>
    <t>СЗ02/23-617 от 15.11.2023</t>
  </si>
  <si>
    <t>PRD.002.100025467_COM014001</t>
  </si>
  <si>
    <t>AGR.30.000992</t>
  </si>
  <si>
    <t>290922//НО-193/2022 от 29.09.2022г.</t>
  </si>
  <si>
    <t>PRD.002.100025468_COM011001</t>
  </si>
  <si>
    <t>AGR.15.006537</t>
  </si>
  <si>
    <t>Счет №45 от 20.09.2022</t>
  </si>
  <si>
    <t>PRD.002.100025472_COM011001</t>
  </si>
  <si>
    <t>AGR.15.006539</t>
  </si>
  <si>
    <t>Счет № FN18417 от 26.09.2022</t>
  </si>
  <si>
    <t>PRD.002.100025473_COM014001</t>
  </si>
  <si>
    <t>AGR.30.001027</t>
  </si>
  <si>
    <t>Договор №НО-208/2022 от 08.10.2022г.</t>
  </si>
  <si>
    <t>PRD.002.100025474_COM014002</t>
  </si>
  <si>
    <t>AGR.32.000485</t>
  </si>
  <si>
    <t>Соглашение об установлении сервитута в отношении части земел</t>
  </si>
  <si>
    <t>PRD.002.100025475_COM002019</t>
  </si>
  <si>
    <t>AGR.03.000771</t>
  </si>
  <si>
    <t>AGR.03.000789</t>
  </si>
  <si>
    <t>Договор подряда №11ВР/2022 (Д012422) от 24.10.2022</t>
  </si>
  <si>
    <t>AGR.03.000790</t>
  </si>
  <si>
    <t>ДОГОВОР ПОДРЯДА №10ВР/2022 (Д009622) от 20.09.2022 г.</t>
  </si>
  <si>
    <t>AGR.03.000842</t>
  </si>
  <si>
    <t>Договор подряда №Д004723 от 27.03.2023</t>
  </si>
  <si>
    <t>PRD.002.100025476_COM004001</t>
  </si>
  <si>
    <t>AGR.06.000924</t>
  </si>
  <si>
    <t>Договор №ННГ57/22-в от 29.11.2022</t>
  </si>
  <si>
    <t>PRD.002.100025476_COM005001</t>
  </si>
  <si>
    <t>AGR.07.001752</t>
  </si>
  <si>
    <t>Счет-договор №1050 от 05.10.22</t>
  </si>
  <si>
    <t>AGR.07.002063</t>
  </si>
  <si>
    <t>Счет-договор №2000-010341 от 10.10.22</t>
  </si>
  <si>
    <t>AGR.07.002115</t>
  </si>
  <si>
    <t>Счет-договор №2000-011219 от 07.12.23</t>
  </si>
  <si>
    <t>AGR.07.002120</t>
  </si>
  <si>
    <t>Счет-договор №2000-011448 от 18.12.23</t>
  </si>
  <si>
    <t>PRD.002.100025476_COM007001</t>
  </si>
  <si>
    <t>AGR.09.001598</t>
  </si>
  <si>
    <t>УНС02/22-292 от 28.12.2022</t>
  </si>
  <si>
    <t>AGR.09.001694</t>
  </si>
  <si>
    <t>УНС02/23-54 от 24.04.2023</t>
  </si>
  <si>
    <t>AGR.09.001884</t>
  </si>
  <si>
    <t>УНС02/23-200 от 18.12.2023</t>
  </si>
  <si>
    <t>AGR.09.001914</t>
  </si>
  <si>
    <t>УНС02/24-5 от 16.01.2024</t>
  </si>
  <si>
    <t>PRD.002.100025476_COM009001</t>
  </si>
  <si>
    <t>AGR.13.001804</t>
  </si>
  <si>
    <t>Публичная оферта о предоставлении услуг от 17.11.2022</t>
  </si>
  <si>
    <t>PRD.002.100025476_COM014004</t>
  </si>
  <si>
    <t>AGR.35.000034</t>
  </si>
  <si>
    <t>Договор №2000-002739 от 15.12.2022г.</t>
  </si>
  <si>
    <t>AGR.35.000049</t>
  </si>
  <si>
    <t>Договор №7000-001170 от 18.12.2023</t>
  </si>
  <si>
    <t>AGR.35.000050</t>
  </si>
  <si>
    <t>Договор №7000-000821 от 20.11.2023</t>
  </si>
  <si>
    <t>PRD.002.100025476_COM014008</t>
  </si>
  <si>
    <t>AGR.37.000066</t>
  </si>
  <si>
    <t>Договор №2000-002734 от 15.12.2022г.</t>
  </si>
  <si>
    <t>AGR.37.000130</t>
  </si>
  <si>
    <t>Договор №7000-000819 от 20.11.2023</t>
  </si>
  <si>
    <t>AGR.37.000131</t>
  </si>
  <si>
    <t>Договор №7000-001164 от 18.12.2023</t>
  </si>
  <si>
    <t>PRD.002.100025476_COM014009</t>
  </si>
  <si>
    <t>AGR.38.000060</t>
  </si>
  <si>
    <t>Договор №2000-002737 от 15.12.2022г.</t>
  </si>
  <si>
    <t>AGR.38.000124</t>
  </si>
  <si>
    <t>Договор №7000-001172 от 18.12.23</t>
  </si>
  <si>
    <t>PRD.002.100025486_COM014001</t>
  </si>
  <si>
    <t>AGR.30.000984</t>
  </si>
  <si>
    <t>НО-192/2022 от 05.10.22г.</t>
  </si>
  <si>
    <t>PRD.002.100025488_COM014001</t>
  </si>
  <si>
    <t>AGR.30.000980</t>
  </si>
  <si>
    <t>Сч.ф. от 30.09.2022 (спецодежда)</t>
  </si>
  <si>
    <t>PRD.002.100025492_COM001000</t>
  </si>
  <si>
    <t>AGR.01.001478</t>
  </si>
  <si>
    <t>92 от 03.10.2022</t>
  </si>
  <si>
    <t>PRD.002.100025496_COM011001</t>
  </si>
  <si>
    <t>AGR.15.006561</t>
  </si>
  <si>
    <t>Счет № УТ-2469 от 04.10.2022</t>
  </si>
  <si>
    <t>PRD.002.100025499_COM006001</t>
  </si>
  <si>
    <t>AGR.08.002696</t>
  </si>
  <si>
    <t>СИН.02.22-374 от 24.11.2022</t>
  </si>
  <si>
    <t>PRD.002.100025500_COM002019</t>
  </si>
  <si>
    <t>AGR.03.000852</t>
  </si>
  <si>
    <t>Договор на оказание транспортных услуг от 05.04.2023 № Д0050</t>
  </si>
  <si>
    <t>PRD.002.100025501_COM007001</t>
  </si>
  <si>
    <t>AGR.09.001503</t>
  </si>
  <si>
    <t>УНС02/22-198 от 05.10.2022</t>
  </si>
  <si>
    <t>PRD.002.100025502_COM001000</t>
  </si>
  <si>
    <t>AGR.01.001501</t>
  </si>
  <si>
    <t>596 от 19.10.2022</t>
  </si>
  <si>
    <t>PRD.002.100025502_COM011001</t>
  </si>
  <si>
    <t>AGR.15.006596</t>
  </si>
  <si>
    <t>СЗ02/22-578//486 от 11.10.2022</t>
  </si>
  <si>
    <t>PRD.002.100025504_COM014001</t>
  </si>
  <si>
    <t>AGR.30.001067</t>
  </si>
  <si>
    <t>НО-212/2022</t>
  </si>
  <si>
    <t>PRD.002.100025506_COM011001</t>
  </si>
  <si>
    <t>AGR.15.006594</t>
  </si>
  <si>
    <t>Счет № 160 от 07.10.2022</t>
  </si>
  <si>
    <t>PRD.002.100025511_COM001000</t>
  </si>
  <si>
    <t>AGR.01.001493</t>
  </si>
  <si>
    <t>396//НФ02/22-128 от 07.10.2022</t>
  </si>
  <si>
    <t>AGR.01.001657</t>
  </si>
  <si>
    <t>1209 от 03.03.2023</t>
  </si>
  <si>
    <t>AGR.01.001708</t>
  </si>
  <si>
    <t>1407 от 12.04.2023</t>
  </si>
  <si>
    <t>PRD.002.100025513_COM016003</t>
  </si>
  <si>
    <t>AGR.41.000024</t>
  </si>
  <si>
    <t>Декорирование офиса Нефтисы (Возмещаемые расходы)</t>
  </si>
  <si>
    <t>AGR.41.000026</t>
  </si>
  <si>
    <t>Услуги тех.заказчика</t>
  </si>
  <si>
    <t>AGR.41.000027</t>
  </si>
  <si>
    <t>Усиление дверных блоков</t>
  </si>
  <si>
    <t>AGR.41.000039</t>
  </si>
  <si>
    <t>ДС №3 к Договору № 20/10-22 от 01.11.2022</t>
  </si>
  <si>
    <t>AGR.41.000055</t>
  </si>
  <si>
    <t>ДС №4 к Договору № 20/10-22 от 01.11.2022</t>
  </si>
  <si>
    <t>AGR.41.000058</t>
  </si>
  <si>
    <t>ДС №5 к Договору № 20/10-22 от 01.11.2022</t>
  </si>
  <si>
    <t>AGR.41.000064</t>
  </si>
  <si>
    <t>ДС №6 к Договору № 20/10-22 от 01.11.2022</t>
  </si>
  <si>
    <t>AGR.41.000066</t>
  </si>
  <si>
    <t>ДС №7 к Договору № 20/10-22 от 01.11.2022</t>
  </si>
  <si>
    <t>AGR.41.000077</t>
  </si>
  <si>
    <t>ДС №9 к Договору № 20/10-22 от 01.11.2022</t>
  </si>
  <si>
    <t>AGR.41.000078</t>
  </si>
  <si>
    <t>ДС №8 к Договору № 20/10-22 от 01.11.2022</t>
  </si>
  <si>
    <t>AGR.41.000085</t>
  </si>
  <si>
    <t>ДС №10 к Договору № 20/10-22 от 01.11.2022</t>
  </si>
  <si>
    <t>AGR.41.000086</t>
  </si>
  <si>
    <t>ДС №11 к Договору № 20/10-22 от 01.11.2022</t>
  </si>
  <si>
    <t>AGR.41.000105</t>
  </si>
  <si>
    <t>ДС №12 к Договору № 20/10-22 от 01.11.2022</t>
  </si>
  <si>
    <t>AGR.41.000112</t>
  </si>
  <si>
    <t>ДС №13 к Договору № 20/10-22 от 01.11.2022</t>
  </si>
  <si>
    <t>AGR.41.000117</t>
  </si>
  <si>
    <t>ДС №14 к Договору № 20/10-22 от 01.11.2022</t>
  </si>
  <si>
    <t>AGR.41.000121</t>
  </si>
  <si>
    <t>ДС №15 к Договору № 20/10-22 от 01.11.2022</t>
  </si>
  <si>
    <t>AGR.41.000122</t>
  </si>
  <si>
    <t>ДС №16 к Договору № 20/10-22 от 01.11.2022</t>
  </si>
  <si>
    <t>AGR.41.000128</t>
  </si>
  <si>
    <t>ДС №17 к Договору № 20/10-22 от 01.11.2022</t>
  </si>
  <si>
    <t>PRD.002.100025514_COM014001</t>
  </si>
  <si>
    <t>AGR.30.001026</t>
  </si>
  <si>
    <t>СС111022-01//НО-209/2022 от 10.10.2022г.</t>
  </si>
  <si>
    <t>PRD.002.100025515_COM014001</t>
  </si>
  <si>
    <t>AGR.30.001012</t>
  </si>
  <si>
    <t>2081-22//НО-199/2022 от 20.10.2022г.</t>
  </si>
  <si>
    <t>AGR.30.001047</t>
  </si>
  <si>
    <t>Спец. 2 к Дог. №2081-22//НО-199/2022 от 20.10.2022г.</t>
  </si>
  <si>
    <t>AGR.30.001048</t>
  </si>
  <si>
    <t>Спец. 3 к Дог. №2081-22//НО-199/2022 от 20.10.2022г.</t>
  </si>
  <si>
    <t>AGR.30.001049</t>
  </si>
  <si>
    <t>Спец. 4 к Дог. №2081-22//НО-199/2022 от 20.10.2022г.</t>
  </si>
  <si>
    <t>PRD.002.100025517_COM011001</t>
  </si>
  <si>
    <t>AGR.15.006650</t>
  </si>
  <si>
    <t>СЗ02/22-611 от 28.10.2022</t>
  </si>
  <si>
    <t>PRD.002.100025518_COM011001</t>
  </si>
  <si>
    <t>AGR.15.006622</t>
  </si>
  <si>
    <t>СЗ02/22-594 от 18.10.2022</t>
  </si>
  <si>
    <t>AGR.15.007261</t>
  </si>
  <si>
    <t>СЗ02/23-178 от 03.03.2023</t>
  </si>
  <si>
    <t>PRD.002.100025523_COM004001</t>
  </si>
  <si>
    <t>AGR.06.000915</t>
  </si>
  <si>
    <t>Постановление о назначении административного наказания от 30</t>
  </si>
  <si>
    <t>PRD.002.100025524_COM014001</t>
  </si>
  <si>
    <t>AGR.30.001024</t>
  </si>
  <si>
    <t>НО-205/2022 от 20.10.2022г.</t>
  </si>
  <si>
    <t>PRD.002.100025525_COM007001</t>
  </si>
  <si>
    <t>AGR.09.001510</t>
  </si>
  <si>
    <t>AGR.09.001548</t>
  </si>
  <si>
    <t>Договор №1/УНС02/21-152 от 08.11.2022</t>
  </si>
  <si>
    <t>PRD.002.100025526_COM009001</t>
  </si>
  <si>
    <t>AGR.13.002181</t>
  </si>
  <si>
    <t>PRD.002.100025531_COM014001</t>
  </si>
  <si>
    <t>AGR.30.001002</t>
  </si>
  <si>
    <t>Договор-счет ЦБ-8777 от 19.10.2022</t>
  </si>
  <si>
    <t>PRD.002.100025532_COM014001</t>
  </si>
  <si>
    <t>AGR.30.001015</t>
  </si>
  <si>
    <t>НО-206/2022//ОП/КОР от 17.10.2022г.</t>
  </si>
  <si>
    <t>PRD.002.100025534_COM014001</t>
  </si>
  <si>
    <t>AGR.30.001023</t>
  </si>
  <si>
    <t>НО-210/2022 от 18.10.2022г.</t>
  </si>
  <si>
    <t>AGR.30.001107</t>
  </si>
  <si>
    <t>НО-17/2023 от 18.01.2023г.</t>
  </si>
  <si>
    <t>PRD.002.100025535_COM014001</t>
  </si>
  <si>
    <t>AGR.30.001021</t>
  </si>
  <si>
    <t>Дтм/1-22-123//НО-202/2022 от 19.10.2022г.</t>
  </si>
  <si>
    <t>PRD.002.100025536_COM005001</t>
  </si>
  <si>
    <t>AGR.07.001797</t>
  </si>
  <si>
    <t>КН02/22-206 от 01.11.2022</t>
  </si>
  <si>
    <t>PRD.002.100025537_COM005001</t>
  </si>
  <si>
    <t>AGR.07.001764</t>
  </si>
  <si>
    <t>Договор КН 02/22-209 от 17.10.2022</t>
  </si>
  <si>
    <t>PRD.002.100025541_COM001000</t>
  </si>
  <si>
    <t>AGR.01.001504</t>
  </si>
  <si>
    <t>304 ТФ/МСК//НФ02/22-135 от 25.10.2022</t>
  </si>
  <si>
    <t>PRD.002.100025544_COM007001</t>
  </si>
  <si>
    <t>AGR.09.001525</t>
  </si>
  <si>
    <t>УНС02/22-215 от 03.11.2022</t>
  </si>
  <si>
    <t>AGR.09.001837</t>
  </si>
  <si>
    <t>УНС02/23-165 от 07.11.2023</t>
  </si>
  <si>
    <t>PRD.002.100025545_COM006001</t>
  </si>
  <si>
    <t>AGR.08.002852</t>
  </si>
  <si>
    <t>СИН.02.22-381 от 01.12.2022г.</t>
  </si>
  <si>
    <t>AGR.08.002853</t>
  </si>
  <si>
    <t>СИН.02.22-382 от 01.12.2022г.</t>
  </si>
  <si>
    <t>PRD.002.100025545_COM011001</t>
  </si>
  <si>
    <t>AGR.15.006998</t>
  </si>
  <si>
    <t>СЗ02/22-701 от 22.11.2022</t>
  </si>
  <si>
    <t>PRD.002.100025549_COM007001</t>
  </si>
  <si>
    <t>AGR.09.001611</t>
  </si>
  <si>
    <t>УНС02/22-185 от 24.10.2022</t>
  </si>
  <si>
    <t>AGR.09.001896</t>
  </si>
  <si>
    <t>УНС02/23-202 от 20.12.2023</t>
  </si>
  <si>
    <t>PRD.002.100025550_COM011001</t>
  </si>
  <si>
    <t>AGR.15.006845</t>
  </si>
  <si>
    <t>СЗ02/22-651//77.22.008 от 08.11.2022</t>
  </si>
  <si>
    <t>PRD.002.100025553_COM011001</t>
  </si>
  <si>
    <t>AGR.15.006632</t>
  </si>
  <si>
    <t>Счет № 1163 от 25.10.2022</t>
  </si>
  <si>
    <t>AGR.15.007549</t>
  </si>
  <si>
    <t>Счет № 184 от 11.07.2023</t>
  </si>
  <si>
    <t>PRD.002.100025554_COM002019</t>
  </si>
  <si>
    <t>AGR.03.000783</t>
  </si>
  <si>
    <t>PRD.002.100025555_COM014001</t>
  </si>
  <si>
    <t>AGR.30.001321</t>
  </si>
  <si>
    <t>Счф № 369 от 15.11.2023 (Спецодежда)</t>
  </si>
  <si>
    <t>PRD.002.100025558_COM011001</t>
  </si>
  <si>
    <t>AGR.15.006648</t>
  </si>
  <si>
    <t>СЗ02/22-629 от 01.11.2022</t>
  </si>
  <si>
    <t>PRD.002.100025559_COM001000</t>
  </si>
  <si>
    <t>AGR.01.001508</t>
  </si>
  <si>
    <t>221020/3 от 20.10.2022</t>
  </si>
  <si>
    <t>PRD.002.100025560_COM005001</t>
  </si>
  <si>
    <t>AGR.07.001987</t>
  </si>
  <si>
    <t>Договор КН06/23-86 от 15.05.23</t>
  </si>
  <si>
    <t>PRD.002.100025562_COM009001</t>
  </si>
  <si>
    <t>AGR.13.001803</t>
  </si>
  <si>
    <t>Договор №СИБ165/22-в от 22.11.2022</t>
  </si>
  <si>
    <t>PRD.002.100025563_COM001000</t>
  </si>
  <si>
    <t>AGR.01.001516</t>
  </si>
  <si>
    <t>НФ02/22-138 от 28.10.2022</t>
  </si>
  <si>
    <t>PRD.002.100025566_COM014002</t>
  </si>
  <si>
    <t>AGR.32.000362</t>
  </si>
  <si>
    <t>Договор банковского счета в USD</t>
  </si>
  <si>
    <t>AGR.32.000391</t>
  </si>
  <si>
    <t>PRD.002.100025570_COM014001</t>
  </si>
  <si>
    <t>AGR.30.001074</t>
  </si>
  <si>
    <t>НО-217/2022 (НЕ ИСПОЛЬЗОВАТЬ)</t>
  </si>
  <si>
    <t>AGR.30.001164</t>
  </si>
  <si>
    <t>НО-217/2022</t>
  </si>
  <si>
    <t>PRD.002.100025571_COM014001</t>
  </si>
  <si>
    <t>AGR.30.001030</t>
  </si>
  <si>
    <t>Договор № НО-214/2022 от 27.10.2022г.</t>
  </si>
  <si>
    <t>PRD.002.100025572_COM010001</t>
  </si>
  <si>
    <t>AGR.14.000443</t>
  </si>
  <si>
    <t>Лицензионный Договор № 0206505/ОПР-1 от 12.10.2022г.</t>
  </si>
  <si>
    <t>PRD.002.100025573_COM011001</t>
  </si>
  <si>
    <t>AGR.15.006679</t>
  </si>
  <si>
    <t>СЗ02/22-646 от 08.11.2022</t>
  </si>
  <si>
    <t>PRD.002.100025574_COM007001</t>
  </si>
  <si>
    <t>AGR.09.001522</t>
  </si>
  <si>
    <t>УНС02/22-219 от 07.11.2022</t>
  </si>
  <si>
    <t>PRD.002.100025575_COM007001</t>
  </si>
  <si>
    <t>AGR.09.001531</t>
  </si>
  <si>
    <t>Исполнительный лист 035620842 от 25.10.2022</t>
  </si>
  <si>
    <t>PRD.002.100025576_COM006001</t>
  </si>
  <si>
    <t>AGR.08.002724</t>
  </si>
  <si>
    <t>СИН.02.22-340 от 09.11.2022</t>
  </si>
  <si>
    <t>PRD.002.100025578_COM005001</t>
  </si>
  <si>
    <t>AGR.07.001877</t>
  </si>
  <si>
    <t>КН05/23-63 от 03.03.23</t>
  </si>
  <si>
    <t>AGR.07.001919</t>
  </si>
  <si>
    <t>КН05/23-22 от 01.03.23</t>
  </si>
  <si>
    <t>AGR.07.001921</t>
  </si>
  <si>
    <t>КН05/23-25 от 01.01.23</t>
  </si>
  <si>
    <t>AGR.07.002189</t>
  </si>
  <si>
    <t>Договор №КН05/23-158 от 20.11.2023</t>
  </si>
  <si>
    <t>PRD.002.100025578_COM010001</t>
  </si>
  <si>
    <t>AGR.14.000527</t>
  </si>
  <si>
    <t>Договор №НГПТ/18.12.23</t>
  </si>
  <si>
    <t>PRD.002.100025578_COM011001</t>
  </si>
  <si>
    <t>AGR.15.007173</t>
  </si>
  <si>
    <t>СЗ02/23-138 от 21.03.2023</t>
  </si>
  <si>
    <t>AGR.15.007598</t>
  </si>
  <si>
    <t>СЗ02/23-244 от 15.05.2023</t>
  </si>
  <si>
    <t>PRD.002.100025578_COM015001</t>
  </si>
  <si>
    <t>AGR.39.000058</t>
  </si>
  <si>
    <t>НС02/23-10 от 18.05.2023</t>
  </si>
  <si>
    <t>PRD.002.100025579_COM004001</t>
  </si>
  <si>
    <t>AGR.06.000944</t>
  </si>
  <si>
    <t>Договор № ННГ 51/22-в от 10.11.2022</t>
  </si>
  <si>
    <t>AGR.06.001048</t>
  </si>
  <si>
    <t>PRD.002.100025581_COM001000</t>
  </si>
  <si>
    <t>AGR.01.001525</t>
  </si>
  <si>
    <t>PRD.002.100025581_COM014001</t>
  </si>
  <si>
    <t>AGR.30.001014</t>
  </si>
  <si>
    <t>47/2021 от 16.04.2021г.</t>
  </si>
  <si>
    <t>PRD.002.100025585_COM014001</t>
  </si>
  <si>
    <t>AGR.30.001037</t>
  </si>
  <si>
    <t>105//НО-222/2022 от 18.11.2022г.</t>
  </si>
  <si>
    <t>PRD.002.100025589_COM014001</t>
  </si>
  <si>
    <t>AGR.30.001003</t>
  </si>
  <si>
    <t>Счет на оплату № 18 от 26.04.2021</t>
  </si>
  <si>
    <t>PRD.002.100025590_COM011001</t>
  </si>
  <si>
    <t>AGR.15.006660</t>
  </si>
  <si>
    <t>СЗ02/22-692//170 от 03.11.2022</t>
  </si>
  <si>
    <t>PRD.002.100025591_COM002019</t>
  </si>
  <si>
    <t>AGR.03.000797</t>
  </si>
  <si>
    <t>Договор поставки № 209 (Д011222) от 08.09.2022 г.</t>
  </si>
  <si>
    <t>PRD.002.100025594_COM011001</t>
  </si>
  <si>
    <t>AGR.15.006720</t>
  </si>
  <si>
    <t>СЗ02/22-668 от 14.11.2022</t>
  </si>
  <si>
    <t>PRD.002.100025597_COM001000</t>
  </si>
  <si>
    <t>AGR.01.001839</t>
  </si>
  <si>
    <t>711AB08342/2 от 20.07.2023</t>
  </si>
  <si>
    <t>AGR.01.001856</t>
  </si>
  <si>
    <t>720С296737/1 от 03.08.2023</t>
  </si>
  <si>
    <t>AGR.01.001865</t>
  </si>
  <si>
    <t>724AI06811/2 от 13.08.2023</t>
  </si>
  <si>
    <t>AGR.01.001921</t>
  </si>
  <si>
    <t>724AI80331/1 от 21.09.2023</t>
  </si>
  <si>
    <t>AGR.01.002002</t>
  </si>
  <si>
    <t>724AJ91492/3 от 27.11.2023</t>
  </si>
  <si>
    <t>AGR.01.002069</t>
  </si>
  <si>
    <t>720C499450/1 от 19.01.2024</t>
  </si>
  <si>
    <t>PRD.002.100025597_COM011001</t>
  </si>
  <si>
    <t>AGR.15.006688</t>
  </si>
  <si>
    <t>Счет № 734А406302/1 от 08.11.2022</t>
  </si>
  <si>
    <t>PRD.002.100025601_COM001000</t>
  </si>
  <si>
    <t>AGR.01.001537</t>
  </si>
  <si>
    <t>ЦД-2101702//НФ02/22-152 от 13.12.2022</t>
  </si>
  <si>
    <t>AGR.01.001816</t>
  </si>
  <si>
    <t>ЦД-3062702//НФ02/23-66 от 27.06.2023</t>
  </si>
  <si>
    <t>PRD.002.100025604_COM014001</t>
  </si>
  <si>
    <t>AGR.30.001035</t>
  </si>
  <si>
    <t>НО-213/2022 от 11.11.2022г.</t>
  </si>
  <si>
    <t>PRD.002.100025605_COM006001</t>
  </si>
  <si>
    <t>AGR.08.002683</t>
  </si>
  <si>
    <t>Постановление об обращении взыскания на дебиторскую задолжен</t>
  </si>
  <si>
    <t>PRD.002.100025606_COM011001</t>
  </si>
  <si>
    <t>AGR.15.006717</t>
  </si>
  <si>
    <t>СЗ02/22-677 от 15.11.2022</t>
  </si>
  <si>
    <t>PRD.002.100025607_COM006001</t>
  </si>
  <si>
    <t>AGR.08.002725</t>
  </si>
  <si>
    <t>СИН.02.22-352 от 15.11.2022</t>
  </si>
  <si>
    <t>AGR.08.002883</t>
  </si>
  <si>
    <t>СИН.02.23-27 от 26.01.2023</t>
  </si>
  <si>
    <t>PRD.002.100025610_COM001000</t>
  </si>
  <si>
    <t>AGR.01.001535</t>
  </si>
  <si>
    <t>НФ02/22-151 от 16.11.2022</t>
  </si>
  <si>
    <t>PRD.002.100025611_COM001000</t>
  </si>
  <si>
    <t>AGR.01.001533</t>
  </si>
  <si>
    <t>НФ02/22-150 от 15.11.2022</t>
  </si>
  <si>
    <t>PRD.002.100025612_COM014008</t>
  </si>
  <si>
    <t>AGR.37.000068</t>
  </si>
  <si>
    <t>Договор КН-114/2021//22-1106-Д/0039 от 30.12.2021 ДС 2 от 01</t>
  </si>
  <si>
    <t>PRD.002.100025612_COM014009</t>
  </si>
  <si>
    <t>AGR.38.000061</t>
  </si>
  <si>
    <t>Договор НУ-43/2021//22-1106-Д/0022 от 30.12.2021 ДС 2 от 01.</t>
  </si>
  <si>
    <t>PRD.002.100025614_COM001000</t>
  </si>
  <si>
    <t>AGR.01.001530</t>
  </si>
  <si>
    <t>11.14в/2022 от 14.11.2022</t>
  </si>
  <si>
    <t>AGR.01.001542</t>
  </si>
  <si>
    <t>PRD.002.100025616_COM009001</t>
  </si>
  <si>
    <t>AGR.13.001878</t>
  </si>
  <si>
    <t>Договор об оказании услуг №СИБ178/22-в от 28.11.2022</t>
  </si>
  <si>
    <t>AGR.13.002162</t>
  </si>
  <si>
    <t>Договор об оказании услуг №СИБ3/24-в от 17.01.2024</t>
  </si>
  <si>
    <t>PRD.002.100025617_COM001000</t>
  </si>
  <si>
    <t>AGR.01.001531</t>
  </si>
  <si>
    <t>3/11 от 09.11.2022</t>
  </si>
  <si>
    <t>PRD.002.100025622_COM011001</t>
  </si>
  <si>
    <t>AGR.15.007100</t>
  </si>
  <si>
    <t>СЗ02/22-718 от 28.11.2022</t>
  </si>
  <si>
    <t>PRD.002.100025623_COM011001</t>
  </si>
  <si>
    <t>AGR.15.006766</t>
  </si>
  <si>
    <t>СЗ02/22-710 от 25.11.2022</t>
  </si>
  <si>
    <t>PRD.002.100025624_COM014001</t>
  </si>
  <si>
    <t>AGR.30.001031</t>
  </si>
  <si>
    <t>НО-221/2022 от 17.11.2022г.</t>
  </si>
  <si>
    <t>PRD.002.100025628_COM006001</t>
  </si>
  <si>
    <t>AGR.08.002704</t>
  </si>
  <si>
    <t>СИН.02.22-358 от 17.11.2022</t>
  </si>
  <si>
    <t>AGR.08.003230</t>
  </si>
  <si>
    <t>СИН.02.24-1 от 10.01.2024</t>
  </si>
  <si>
    <t>PRD.002.100025633_COM007001</t>
  </si>
  <si>
    <t>AGR.09.001550</t>
  </si>
  <si>
    <t>PRD.002.100025634_COM007001</t>
  </si>
  <si>
    <t>AGR.09.001549</t>
  </si>
  <si>
    <t>PRD.002.100025637_COM006001</t>
  </si>
  <si>
    <t>AGR.08.002721</t>
  </si>
  <si>
    <t>СИН.04.22-88 от 22.11.2022</t>
  </si>
  <si>
    <t>AGR.08.003195</t>
  </si>
  <si>
    <t>СИН.04.23-30 от 30.10.2023г.</t>
  </si>
  <si>
    <t>PRD.002.100025640_COM014008</t>
  </si>
  <si>
    <t>AGR.37.000094</t>
  </si>
  <si>
    <t>ОШ-57/2022 от 07.12.2022</t>
  </si>
  <si>
    <t>PRD.002.100025640_COM014009</t>
  </si>
  <si>
    <t>AGR.38.000092</t>
  </si>
  <si>
    <t>ОС/23-32 от 17.07.2023 года</t>
  </si>
  <si>
    <t>PRD.002.100025642_COM006001</t>
  </si>
  <si>
    <t>AGR.08.002691</t>
  </si>
  <si>
    <t>Счет №1381 от 21.11.2022</t>
  </si>
  <si>
    <t>AGR.08.002785</t>
  </si>
  <si>
    <t>СИН.02.22-379 от 28.11.2022</t>
  </si>
  <si>
    <t>AGR.08.003199</t>
  </si>
  <si>
    <t>СИН.02.23-257 от 26.09.2023</t>
  </si>
  <si>
    <t>PRD.002.100025645_COM001000</t>
  </si>
  <si>
    <t>AGR.01.001546</t>
  </si>
  <si>
    <t>НФ02/22-155 от 01.12.2022</t>
  </si>
  <si>
    <t>PRD.002.100025646_COM011001</t>
  </si>
  <si>
    <t>AGR.15.006760</t>
  </si>
  <si>
    <t>СЗ02/22-728 от 24.11.2022</t>
  </si>
  <si>
    <t>PRD.002.100025648_COM007001</t>
  </si>
  <si>
    <t>AGR.09.001564</t>
  </si>
  <si>
    <t>УНС02/22-242 от 01.12.2022</t>
  </si>
  <si>
    <t>PRD.002.100025651_COM005001</t>
  </si>
  <si>
    <t>AGR.07.002046</t>
  </si>
  <si>
    <t>Договор оказания услуг КН06/23-41 от 20.01.2023</t>
  </si>
  <si>
    <t>PRD.002.100025651_COM006001</t>
  </si>
  <si>
    <t>AGR.08.002854</t>
  </si>
  <si>
    <t>СИН.02.22-384 от 01.12.2022г.</t>
  </si>
  <si>
    <t>PRD.002.100025652_COM006001</t>
  </si>
  <si>
    <t>AGR.08.002694</t>
  </si>
  <si>
    <t>СИН.04.22-90 от 25.11.2022</t>
  </si>
  <si>
    <t>AGR.08.003083</t>
  </si>
  <si>
    <t>СИН.02.23-286 от 10.10.2023г.</t>
  </si>
  <si>
    <t>PRD.002.100025653_COM005001</t>
  </si>
  <si>
    <t>AGR.07.002077</t>
  </si>
  <si>
    <t>35/22//КН05/23-32 от 01.02.2023</t>
  </si>
  <si>
    <t>PRD.002.100025654_COM005001</t>
  </si>
  <si>
    <t>AGR.07.001830</t>
  </si>
  <si>
    <t>Договор № КН02/22-221 от 22.11.2022</t>
  </si>
  <si>
    <t>PRD.002.100025655_COM005001</t>
  </si>
  <si>
    <t>AGR.07.001786</t>
  </si>
  <si>
    <t>PRD.002.100025657_COM009001</t>
  </si>
  <si>
    <t>AGR.13.001839</t>
  </si>
  <si>
    <t>СИБ 188/22-в от 05.12.2022 г.</t>
  </si>
  <si>
    <t>PRD.002.100025658_COM014001</t>
  </si>
  <si>
    <t>AGR.30.001066</t>
  </si>
  <si>
    <t>П-160906-22 (не использовать)</t>
  </si>
  <si>
    <t>AGR.30.001170</t>
  </si>
  <si>
    <t>П-160906-22</t>
  </si>
  <si>
    <t>PRD.002.100025663_COM006001</t>
  </si>
  <si>
    <t>AGR.08.002719</t>
  </si>
  <si>
    <t>PRD.002.100025664_COM004001</t>
  </si>
  <si>
    <t>AGR.06.000926</t>
  </si>
  <si>
    <t>Договор №ННГ9/21-и от 30.11.2021</t>
  </si>
  <si>
    <t>PRD.002.100025665_COM001000</t>
  </si>
  <si>
    <t>AGR.01.001671</t>
  </si>
  <si>
    <t>15.19.БШ/ПК-23/932 от 14.03.2023</t>
  </si>
  <si>
    <t>PRD.002.100025667_COM007001</t>
  </si>
  <si>
    <t>AGR.09.001573</t>
  </si>
  <si>
    <t>УНС02/22-243 от 29.11.2022</t>
  </si>
  <si>
    <t>PRD.002.100025674_COM011001</t>
  </si>
  <si>
    <t>AGR.15.006851</t>
  </si>
  <si>
    <t>СЗ02/22-750 от 05.12.2022</t>
  </si>
  <si>
    <t>AGR.15.008208</t>
  </si>
  <si>
    <t>СЗ02/23-686 от 12.12.2023</t>
  </si>
  <si>
    <t>PRD.002.100025678_COM002019</t>
  </si>
  <si>
    <t>AGR.03.000820</t>
  </si>
  <si>
    <t>Договор поставки № Д011922 от 06.12.2022</t>
  </si>
  <si>
    <t>PRD.002.100025682_COM006001</t>
  </si>
  <si>
    <t>AGR.08.002726</t>
  </si>
  <si>
    <t>AGR.08.002733</t>
  </si>
  <si>
    <t>AGR.08.002743</t>
  </si>
  <si>
    <t>Материальная помощь</t>
  </si>
  <si>
    <t>PRD.002.100025686_COM001000</t>
  </si>
  <si>
    <t>AGR.01.001566</t>
  </si>
  <si>
    <t>22/1202Н//НФ02/22-166 от 02.12.2022</t>
  </si>
  <si>
    <t>PRD.002.100025691_COM014001</t>
  </si>
  <si>
    <t>AGR.30.001072</t>
  </si>
  <si>
    <t>НО-237/2022 от 09.12.2022</t>
  </si>
  <si>
    <t>PRD.002.100025693_COM006001</t>
  </si>
  <si>
    <t>AGR.08.002808</t>
  </si>
  <si>
    <t>СИН.02.22-418 от 23.12.2022</t>
  </si>
  <si>
    <t>PRD.002.100025693_COM011001</t>
  </si>
  <si>
    <t>AGR.15.008109</t>
  </si>
  <si>
    <t>СЗ02/23-667 от 30.11.2023</t>
  </si>
  <si>
    <t>AGR.15.008150</t>
  </si>
  <si>
    <t>СЗ02/23-732 от 17.12.2023</t>
  </si>
  <si>
    <t>PRD.002.100025697_COM001000</t>
  </si>
  <si>
    <t>AGR.01.001897</t>
  </si>
  <si>
    <t>18-28/019 от 11.08.2023</t>
  </si>
  <si>
    <t>AGR.01.001899</t>
  </si>
  <si>
    <t>18-27/025 от 20.09.2023</t>
  </si>
  <si>
    <t>AGR.01.001902</t>
  </si>
  <si>
    <t>18-27/ от 12.09.2023</t>
  </si>
  <si>
    <t>AGR.01.001954</t>
  </si>
  <si>
    <t>AGR.01.002003</t>
  </si>
  <si>
    <t>18-28/051 от 18.12.2023</t>
  </si>
  <si>
    <t>AGR.01.002013</t>
  </si>
  <si>
    <t>18-28/050 от 18.12.2023</t>
  </si>
  <si>
    <t>AGR.01.002036</t>
  </si>
  <si>
    <t>PRD.002.100025697_COM005001</t>
  </si>
  <si>
    <t>AGR.07.001943</t>
  </si>
  <si>
    <t>Решение Усинского городского суда Дело №2-480/2023</t>
  </si>
  <si>
    <t>AGR.07.002096</t>
  </si>
  <si>
    <t>Решение Усинского городского суда Дело по делу №2--495/2023</t>
  </si>
  <si>
    <t>AGR.07.002105</t>
  </si>
  <si>
    <t>Постановление арбитражного суда апелляционной инстанции по Д</t>
  </si>
  <si>
    <t>AGR.07.002147</t>
  </si>
  <si>
    <t>ООО "НК "Нефтиса" Договор поручительства №18-28/051 от 18.12</t>
  </si>
  <si>
    <t>PRD.002.100025697_COM009001</t>
  </si>
  <si>
    <t>AGR.13.001884</t>
  </si>
  <si>
    <t>Плата за предоставлерия сведений из ЕГРЮЛ</t>
  </si>
  <si>
    <t>AGR.13.001972</t>
  </si>
  <si>
    <t>Государственная пошлина</t>
  </si>
  <si>
    <t>PRD.002.100025697_COM011001</t>
  </si>
  <si>
    <t>AGR.15.007007</t>
  </si>
  <si>
    <t>PRD.002.100025697_COM014001</t>
  </si>
  <si>
    <t>AGR.30.001139</t>
  </si>
  <si>
    <t>Служебная записка от 27.02.2023</t>
  </si>
  <si>
    <t>AGR.30.001218</t>
  </si>
  <si>
    <t>Служебная записка от 15.05.2023</t>
  </si>
  <si>
    <t>PRD.002.100025697_COM016003</t>
  </si>
  <si>
    <t>AGR.41.000025</t>
  </si>
  <si>
    <t>Единый налоговый платеж</t>
  </si>
  <si>
    <t>AGR.41.000131</t>
  </si>
  <si>
    <t>PRD.002.100025698_COM011001</t>
  </si>
  <si>
    <t>AGR.15.006875</t>
  </si>
  <si>
    <t>СЗ02/22-769 от 21.12.2022</t>
  </si>
  <si>
    <t>AGR.15.007030</t>
  </si>
  <si>
    <t>СЗ02/23-62 от 09.02.2023</t>
  </si>
  <si>
    <t>PRD.002.100025699_COM014001</t>
  </si>
  <si>
    <t>AGR.30.001063</t>
  </si>
  <si>
    <t>НО-239/2022 от 13.12.2022г.</t>
  </si>
  <si>
    <t>PRD.002.100025702_COM006001</t>
  </si>
  <si>
    <t>AGR.08.002751</t>
  </si>
  <si>
    <t>счёт 17531 от 27.12.2022г.</t>
  </si>
  <si>
    <t>PRD.002.100025705_COM016003</t>
  </si>
  <si>
    <t>AGR.41.000082</t>
  </si>
  <si>
    <t>Договор № 0806-23 от 08.06.2023</t>
  </si>
  <si>
    <t>AGR.41.000092</t>
  </si>
  <si>
    <t>Договор № 0807-23 от 08.07.2023 Гидравлич.испытания систем о</t>
  </si>
  <si>
    <t>AGR.41.000096</t>
  </si>
  <si>
    <t>Договор № 2607-23 от 01.08.2023 Реконструкция ИТП</t>
  </si>
  <si>
    <t>PRD.002.100025706_COM016003</t>
  </si>
  <si>
    <t>AGR.41.000031</t>
  </si>
  <si>
    <t>Двери противопожарные ДС №1 к Дог.23/22 от 18.10.2022</t>
  </si>
  <si>
    <t>PRD.002.100025708_COM014001</t>
  </si>
  <si>
    <t>AGR.30.001090</t>
  </si>
  <si>
    <t>НО-241/2022 от 15.12.2022</t>
  </si>
  <si>
    <t>PRD.002.100025709_COM007001</t>
  </si>
  <si>
    <t>AGR.09.001578</t>
  </si>
  <si>
    <t>УНС02/22-255 от 15.12.2022</t>
  </si>
  <si>
    <t>AGR.09.001927</t>
  </si>
  <si>
    <t>УНС02/24-13 от 01.02.2024</t>
  </si>
  <si>
    <t>PRD.002.100025710_COM011001</t>
  </si>
  <si>
    <t>AGR.15.006888</t>
  </si>
  <si>
    <t>СЗ02/22-762 от 16.12.2022</t>
  </si>
  <si>
    <t>PRD.002.100025711_COM011001</t>
  </si>
  <si>
    <t>AGR.15.007011</t>
  </si>
  <si>
    <t>СЗ02/22-773//БНФ/У/81/105/22/КАД от 30.12.2022</t>
  </si>
  <si>
    <t>PRD.002.100025713_COM011001</t>
  </si>
  <si>
    <t>AGR.15.007172</t>
  </si>
  <si>
    <t>СЗ02/22-767 от 01.06.2022</t>
  </si>
  <si>
    <t>PRD.002.100025714_COM011001</t>
  </si>
  <si>
    <t>AGR.15.007050</t>
  </si>
  <si>
    <t>СЗ02/22-788 от 29.12.2022</t>
  </si>
  <si>
    <t>PRD.002.100025718_COM014001</t>
  </si>
  <si>
    <t>AGR.30.001060</t>
  </si>
  <si>
    <t>Счет № С-8616 от 15.12.2022г.</t>
  </si>
  <si>
    <t>PRD.002.100025722_COM001000</t>
  </si>
  <si>
    <t>AGR.01.001574</t>
  </si>
  <si>
    <t>769//НФ02/22-168 от 14.12.2022</t>
  </si>
  <si>
    <t>PRD.002.100025723_COM005001</t>
  </si>
  <si>
    <t>AGR.07.001801</t>
  </si>
  <si>
    <t>КН16/22-232 от 13.12.2022</t>
  </si>
  <si>
    <t>PRD.002.100025724_COM014001</t>
  </si>
  <si>
    <t>AGR.30.001096</t>
  </si>
  <si>
    <t>1412-1//НО-2/2023 от 10.01.2023</t>
  </si>
  <si>
    <t>PRD.002.100025727_COM004001</t>
  </si>
  <si>
    <t>AGR.06.000963</t>
  </si>
  <si>
    <t>Договор №ННГ70/22-в от 28.12.2022</t>
  </si>
  <si>
    <t>PRD.002.100025729_COM005001</t>
  </si>
  <si>
    <t>AGR.07.001802</t>
  </si>
  <si>
    <t>КН06/22-143 от 16.05.2022</t>
  </si>
  <si>
    <t>PRD.002.100025731_COM005001</t>
  </si>
  <si>
    <t>AGR.07.001807</t>
  </si>
  <si>
    <t>КН06/22-235 /В-23 от 15.12.22</t>
  </si>
  <si>
    <t>PRD.002.100025734_COM007001</t>
  </si>
  <si>
    <t>AGR.09.001628</t>
  </si>
  <si>
    <t>УНС02/22-277 от 23.12.2022</t>
  </si>
  <si>
    <t>AGR.09.001921</t>
  </si>
  <si>
    <t>УНС02/24-2 от 22.01.2024</t>
  </si>
  <si>
    <t>PRD.002.100025736_COM014001</t>
  </si>
  <si>
    <t>AGR.30.001070</t>
  </si>
  <si>
    <t>Сч.ф. от 22.12.2022 (спецодежда)</t>
  </si>
  <si>
    <t>PRD.002.100025739_COM009001</t>
  </si>
  <si>
    <t>AGR.13.001829</t>
  </si>
  <si>
    <t>PRD.002.100025743_COM014001</t>
  </si>
  <si>
    <t>AGR.30.001097</t>
  </si>
  <si>
    <t>НО-6/2023 от 12.01.23</t>
  </si>
  <si>
    <t>PRD.002.100025745_COM011001</t>
  </si>
  <si>
    <t>AGR.15.006983</t>
  </si>
  <si>
    <t>СЗ02/22-796 от 09.01.2023</t>
  </si>
  <si>
    <t>PRD.002.100025746_COM011001</t>
  </si>
  <si>
    <t>AGR.15.007091</t>
  </si>
  <si>
    <t>СЗ02/23-20 от 01.01.2023</t>
  </si>
  <si>
    <t>AGR.15.007214</t>
  </si>
  <si>
    <t>СЗ02/23-86 от 05.09.2022</t>
  </si>
  <si>
    <t>AGR.15.007597</t>
  </si>
  <si>
    <t>СЗ02/23-278 от 01.07.2023</t>
  </si>
  <si>
    <t>AGR.10.004483</t>
  </si>
  <si>
    <t>Договор № ОКБ02/24-114 от 01.01.2024</t>
  </si>
  <si>
    <t>PRD.002.100025752_COM001000</t>
  </si>
  <si>
    <t>AGR.01.001616</t>
  </si>
  <si>
    <t>НФ02/23-12 от 24.01.2023</t>
  </si>
  <si>
    <t>PRD.002.100025752_COM005001</t>
  </si>
  <si>
    <t>AGR.07.001993</t>
  </si>
  <si>
    <t>КН06/23-30 от 13.01.2023</t>
  </si>
  <si>
    <t>PRD.002.100025752_COM006001</t>
  </si>
  <si>
    <t>AGR.08.002964</t>
  </si>
  <si>
    <t>СИН.02.22-441 от 26.12.2022</t>
  </si>
  <si>
    <t>PRD.002.100025752_COM007001</t>
  </si>
  <si>
    <t>AGR.09.001738</t>
  </si>
  <si>
    <t>УНС02/23-7 от 19.01.2023</t>
  </si>
  <si>
    <t>PRD.002.100025752_COM009001</t>
  </si>
  <si>
    <t>AGR.13.001990</t>
  </si>
  <si>
    <t>Договор №СИБ6/23-в от 25.01.2023</t>
  </si>
  <si>
    <t>PRD.002.100025752_COM011001</t>
  </si>
  <si>
    <t>AGR.15.007028</t>
  </si>
  <si>
    <t>СЗ02/23-12 от 23.01.2023</t>
  </si>
  <si>
    <t>PRD.002.100025752_COM011002</t>
  </si>
  <si>
    <t>AGR.16.000027</t>
  </si>
  <si>
    <t>ГК02/23-1 от 23.01.2023</t>
  </si>
  <si>
    <t>PRD.002.100025752_COM015002</t>
  </si>
  <si>
    <t>AGR.40.000019</t>
  </si>
  <si>
    <t>РО02/23-1 от 23.01.2023</t>
  </si>
  <si>
    <t>PRD.002.100025759_COM014001</t>
  </si>
  <si>
    <t>AGR.30.001084</t>
  </si>
  <si>
    <t>PRD.002.100025760_COM014001</t>
  </si>
  <si>
    <t>AGR.30.001083</t>
  </si>
  <si>
    <t>PRD.002.100025761_COM014001</t>
  </si>
  <si>
    <t>AGR.30.001094</t>
  </si>
  <si>
    <t>НО-250/2022 от 01.01.2023</t>
  </si>
  <si>
    <t>PRD.002.100025762_COM014001</t>
  </si>
  <si>
    <t>AGR.30.001099</t>
  </si>
  <si>
    <t>НО-11/2023 от 11.01.2023</t>
  </si>
  <si>
    <t>PRD.002.100025766_COM005001</t>
  </si>
  <si>
    <t>AGR.07.001825</t>
  </si>
  <si>
    <t>КН06/22-216 от 16.11.2022</t>
  </si>
  <si>
    <t>PRD.002.100025767_COM009001</t>
  </si>
  <si>
    <t>AGR.13.001944</t>
  </si>
  <si>
    <t>Договор №СИБ5/23-в от 19.01.2023</t>
  </si>
  <si>
    <t>PRD.002.100025769_</t>
  </si>
  <si>
    <t>AGR.07.001821</t>
  </si>
  <si>
    <t>31-10-22//КН06/22-214 от 02.11.22</t>
  </si>
  <si>
    <t>PRD.002.100025769_COM005001</t>
  </si>
  <si>
    <t>AGR.07.002149</t>
  </si>
  <si>
    <t>КН05/23-160 от 01.12.23</t>
  </si>
  <si>
    <t>PRD.002.100025769_COM010001</t>
  </si>
  <si>
    <t>AGR.14.000521</t>
  </si>
  <si>
    <t>НГПТ/28.11.23 от 28.11.2023</t>
  </si>
  <si>
    <t>PRD.002.100025771_COM002019</t>
  </si>
  <si>
    <t>AGR.03.000804</t>
  </si>
  <si>
    <t>Договор оказания транспортных услуг от 10.01.2023 № Д001823</t>
  </si>
  <si>
    <t>PRD.002.100025772_COM011001</t>
  </si>
  <si>
    <t>AGR.15.007099</t>
  </si>
  <si>
    <t>СЗ02/18-225 от 01.07.2018г</t>
  </si>
  <si>
    <t>PRD.002.100025774_COM005001</t>
  </si>
  <si>
    <t>AGR.07.001850</t>
  </si>
  <si>
    <t>КН06/23-26 от 01.01.23</t>
  </si>
  <si>
    <t>PRD.002.100025777_COM006001</t>
  </si>
  <si>
    <t>AGR.08.002783</t>
  </si>
  <si>
    <t>AGR.08.003207</t>
  </si>
  <si>
    <t>PRD.002.100025778_COM014001</t>
  </si>
  <si>
    <t>AGR.30.001136</t>
  </si>
  <si>
    <t>НО-23/2023 от 30.01.2023</t>
  </si>
  <si>
    <t>AGR.30.001327</t>
  </si>
  <si>
    <t>НО/23-160 от 07.11.2023</t>
  </si>
  <si>
    <t>PRD.002.100025779_COM014003</t>
  </si>
  <si>
    <t>AGR.33.000175</t>
  </si>
  <si>
    <t>Договор №НУ-1/2023 от 23.01.2023г.</t>
  </si>
  <si>
    <t>PRD.002.100025781_COM011001</t>
  </si>
  <si>
    <t>AGR.15.007122</t>
  </si>
  <si>
    <t>СЗ02/23-7//1 от 23.01.2023</t>
  </si>
  <si>
    <t>PRD.002.100025782_COM011001</t>
  </si>
  <si>
    <t>AGR.15.007008</t>
  </si>
  <si>
    <t>СЗ02/23-29//Т/06/2023 от 24.01.2023</t>
  </si>
  <si>
    <t>PRD.002.100025783_COM014001</t>
  </si>
  <si>
    <t>AGR.30.001105</t>
  </si>
  <si>
    <t>НО-14/2023 от 16.01.2023г</t>
  </si>
  <si>
    <t>PRD.002.100025784_COM006001</t>
  </si>
  <si>
    <t>AGR.08.002810</t>
  </si>
  <si>
    <t>СИН.02.23-18/010-П от 12.01.2023</t>
  </si>
  <si>
    <t>PRD.002.100025785_COM001000</t>
  </si>
  <si>
    <t>AGR.01.001600</t>
  </si>
  <si>
    <t>КТ/23/1 от 20.01.2023</t>
  </si>
  <si>
    <t>PRD.002.100025786_COM014001</t>
  </si>
  <si>
    <t>AGR.30.001114</t>
  </si>
  <si>
    <t>МПГ00004687//НО-26/2023 от 13.01.2023</t>
  </si>
  <si>
    <t>AGR.30.001355</t>
  </si>
  <si>
    <t>МПГ00007083 от 05.12.2023</t>
  </si>
  <si>
    <t>PRD.002.100025794_COM002019</t>
  </si>
  <si>
    <t>AGR.03.000829</t>
  </si>
  <si>
    <t>Договор поставки ООО ЖЕЛЕЗНАЯ ЛОГИКА Д013922 от 26.12.2022</t>
  </si>
  <si>
    <t>PRD.002.100025795_COM001000</t>
  </si>
  <si>
    <t>AGR.01.001608</t>
  </si>
  <si>
    <t>01-0123-К от 17.01.2023</t>
  </si>
  <si>
    <t>PRD.002.100025796_COM007001</t>
  </si>
  <si>
    <t>AGR.09.001639</t>
  </si>
  <si>
    <t>УНС02/23-6 от 16.01.2023</t>
  </si>
  <si>
    <t>PRD.002.100025797_COM009001</t>
  </si>
  <si>
    <t>AGR.13.001858</t>
  </si>
  <si>
    <t>PRD.002.100025798_COM004001</t>
  </si>
  <si>
    <t>AGR.06.000972</t>
  </si>
  <si>
    <t>Договор №ННГ3/23-в от 10.02.2023</t>
  </si>
  <si>
    <t>AGR.06.001055</t>
  </si>
  <si>
    <t>Договор №ННГ2/24-в от 11.01.2024</t>
  </si>
  <si>
    <t>PRD.002.100025799_COM001000</t>
  </si>
  <si>
    <t>AGR.01.001611</t>
  </si>
  <si>
    <t>23О014 от 18.01.2023</t>
  </si>
  <si>
    <t>PRD.002.100025801_COM011001</t>
  </si>
  <si>
    <t>AGR.15.006992</t>
  </si>
  <si>
    <t>СЗ02/23-11//2023-111 от 23.01.2023</t>
  </si>
  <si>
    <t>PRD.002.100025802_COM014001</t>
  </si>
  <si>
    <t>AGR.30.001124</t>
  </si>
  <si>
    <t>56П/18 от 13.03.2018</t>
  </si>
  <si>
    <t>PRD.002.100025804_COM011001</t>
  </si>
  <si>
    <t>AGR.15.006985</t>
  </si>
  <si>
    <t>PRD.002.100025805_COM001000</t>
  </si>
  <si>
    <t>AGR.01.001617</t>
  </si>
  <si>
    <t>PKB267458 от 16.01.2023</t>
  </si>
  <si>
    <t>AGR.01.001618</t>
  </si>
  <si>
    <t>80312353890011 от 16.01.2023</t>
  </si>
  <si>
    <t>AGR.01.001619</t>
  </si>
  <si>
    <t>80312354039949 от 16.01.2023</t>
  </si>
  <si>
    <t>AGR.01.001622</t>
  </si>
  <si>
    <t>PKB267458 от 16.01.2023 AED</t>
  </si>
  <si>
    <t>PRD.002.100025806_COM014001</t>
  </si>
  <si>
    <t>AGR.30.001128</t>
  </si>
  <si>
    <t>ИП/1301-2023//НО-32/2023 от 13.01.2023</t>
  </si>
  <si>
    <t>PRD.002.100025808_COM014001</t>
  </si>
  <si>
    <t>AGR.30.001118</t>
  </si>
  <si>
    <t>НО-29/2023 от 12.01.23г.</t>
  </si>
  <si>
    <t>PRD.002.100025810_COM011001</t>
  </si>
  <si>
    <t>AGR.15.007469</t>
  </si>
  <si>
    <t>СЗ02/23-303//194814 от 15.06.2023</t>
  </si>
  <si>
    <t>PRD.002.100025811_COM011001</t>
  </si>
  <si>
    <t>AGR.15.007784</t>
  </si>
  <si>
    <t>СЗ02/23-424 от 15.08.2023</t>
  </si>
  <si>
    <t>AGR.15.007961</t>
  </si>
  <si>
    <t>Договор №СЗ02/23-610 от 07.11.2023</t>
  </si>
  <si>
    <t>AGR.15.008143</t>
  </si>
  <si>
    <t>СЗ02/23-694 от 14.12.2023</t>
  </si>
  <si>
    <t>PRD.002.100025811_COM015001</t>
  </si>
  <si>
    <t>AGR.39.000065</t>
  </si>
  <si>
    <t>НС02/23-16 от 28.06.2023</t>
  </si>
  <si>
    <t>AGR.39.000090</t>
  </si>
  <si>
    <t>НС02/23-36 от 27.09.2023</t>
  </si>
  <si>
    <t>AGR.39.000094</t>
  </si>
  <si>
    <t>НС02/23-37 от 11.10.2023</t>
  </si>
  <si>
    <t>AGR.39.000098</t>
  </si>
  <si>
    <t>НС02/23-44 от 13.11.2023</t>
  </si>
  <si>
    <t>AGR.39.000100</t>
  </si>
  <si>
    <t>НС02/23-43 от 07.11.2023</t>
  </si>
  <si>
    <t>AGR.39.000101</t>
  </si>
  <si>
    <t>НС02/23-45 от 16.11.2023</t>
  </si>
  <si>
    <t>PRD.002.100025812_COM011001</t>
  </si>
  <si>
    <t>AGR.15.007291</t>
  </si>
  <si>
    <t>СЗ02/23-23 от 30.01.2023</t>
  </si>
  <si>
    <t>PRD.002.100025814_COM002019</t>
  </si>
  <si>
    <t>AGR.03.000927</t>
  </si>
  <si>
    <t>Договор поставки №Д013223 от 12.12.2023</t>
  </si>
  <si>
    <t>PRD.002.100025820_COM002019</t>
  </si>
  <si>
    <t>AGR.03.000826</t>
  </si>
  <si>
    <t>Договор поставки № Д002523 от 26.01.2023</t>
  </si>
  <si>
    <t>PRD.002.100025822_COM009001</t>
  </si>
  <si>
    <t>AGR.13.001954</t>
  </si>
  <si>
    <t>Договор №593 ТМН от 21.11.2022г.</t>
  </si>
  <si>
    <t>PRD.002.100025822_COM011001</t>
  </si>
  <si>
    <t>AGR.15.007013</t>
  </si>
  <si>
    <t>СЗ02/23-34//70-ХК/ОРБ от 16.01.2023</t>
  </si>
  <si>
    <t>PRD.002.100025823_COM011001</t>
  </si>
  <si>
    <t>AGR.15.007101</t>
  </si>
  <si>
    <t>СЗ02/23-32//А-1420766-2023 от 14.02.2023</t>
  </si>
  <si>
    <t>AGR.15.008122</t>
  </si>
  <si>
    <t>СЗ02/23-706//А-1420766-2023 от 21.12.2023</t>
  </si>
  <si>
    <t>PRD.002.100025829_COM014001</t>
  </si>
  <si>
    <t>AGR.30.001138</t>
  </si>
  <si>
    <t>НО-21/2023 от 30.01.2023</t>
  </si>
  <si>
    <t>PRD.002.100025830_COM001000</t>
  </si>
  <si>
    <t>AGR.01.001626</t>
  </si>
  <si>
    <t>НФ02/23-17 от 30.01.2023</t>
  </si>
  <si>
    <t>PRD.002.100025831_COM016003</t>
  </si>
  <si>
    <t>AGR.41.000036</t>
  </si>
  <si>
    <t>Договор № ДУМ 01-02/23 от 01.02.2023 Замена системы холодосн</t>
  </si>
  <si>
    <t>AGR.41.000037</t>
  </si>
  <si>
    <t>Договор № ДУМ 02-02/23 от 01.02.2023 Замена системы вентиляц</t>
  </si>
  <si>
    <t>AGR.41.000040</t>
  </si>
  <si>
    <t>Договор № ДУМ 15-02/23 от 15.02.2023 Замена системы холодосн</t>
  </si>
  <si>
    <t>AGR.41.000041</t>
  </si>
  <si>
    <t>Договор № ДУМ 16-02/23 от 15.02.2023 Замена системы вентиляц</t>
  </si>
  <si>
    <t>AGR.41.000051</t>
  </si>
  <si>
    <t>Договор № ДУМ 27-03/23 от 15.02.2023 Холодильное оборудовани</t>
  </si>
  <si>
    <t>AGR.41.000069</t>
  </si>
  <si>
    <t>Договор № ДУМ 24/0423 от 24.04.2023 ТО и ремонт чиллера</t>
  </si>
  <si>
    <t>PRD.002.100025834_COM016003</t>
  </si>
  <si>
    <t>AGR.41.000028</t>
  </si>
  <si>
    <t>Договор № 254/22 от 12.12.2022</t>
  </si>
  <si>
    <t>PRD.002.100025835_COM006001</t>
  </si>
  <si>
    <t>AGR.08.003209</t>
  </si>
  <si>
    <t>Счет №31 от 29.12.2023</t>
  </si>
  <si>
    <t>PRD.002.100025835_COM016003</t>
  </si>
  <si>
    <t>AGR.41.000034</t>
  </si>
  <si>
    <t>Плата за размещение отходов</t>
  </si>
  <si>
    <t>PRD.002.100025837_COM011001</t>
  </si>
  <si>
    <t>AGR.15.007077</t>
  </si>
  <si>
    <t>СЗ02/23-50 от 07.02.2023</t>
  </si>
  <si>
    <t>PRD.002.100025839_COM005001</t>
  </si>
  <si>
    <t>AGR.07.002131</t>
  </si>
  <si>
    <t>КН06/23-48 от 30.01.2023г.</t>
  </si>
  <si>
    <t>PRD.002.100025841_COM011001</t>
  </si>
  <si>
    <t>AGR.15.007107</t>
  </si>
  <si>
    <t>СЗ02/23-67 от 01.01.2023</t>
  </si>
  <si>
    <t>PRD.002.100025842_COM011001</t>
  </si>
  <si>
    <t>AGR.15.007089</t>
  </si>
  <si>
    <t>СЗ02/23-70 от 01.01.2023</t>
  </si>
  <si>
    <t>PRD.002.100025843_COM004001</t>
  </si>
  <si>
    <t>AGR.06.000970</t>
  </si>
  <si>
    <t>Договор №ННГ5/23-и от 10.02.2023</t>
  </si>
  <si>
    <t>PRD.002.100025844_COM001000</t>
  </si>
  <si>
    <t>AGR.01.001627</t>
  </si>
  <si>
    <t>НФ01/23-2 от 31.01.2023</t>
  </si>
  <si>
    <t>PRD.002.100025844_COM011001</t>
  </si>
  <si>
    <t>AGR.15.007037</t>
  </si>
  <si>
    <t>НФ01/23-2 от 31.01.2023 (доп. 64/3)</t>
  </si>
  <si>
    <t>AGR.15.007228</t>
  </si>
  <si>
    <t>НФ01/23-2 от 31.01.2023 (доп. 65/3)</t>
  </si>
  <si>
    <t>AGR.15.007246</t>
  </si>
  <si>
    <t>НФ01/23-2 от 31.01.2023 (доп. 66/3)</t>
  </si>
  <si>
    <t>AGR.15.007431</t>
  </si>
  <si>
    <t>НФ01/23-2 от 31.01.2023 (доп. 67/3)</t>
  </si>
  <si>
    <t>AGR.15.007434</t>
  </si>
  <si>
    <t>НФ01/23-2 от 31.01.2023 (доп. 68/3)</t>
  </si>
  <si>
    <t>AGR.15.007538</t>
  </si>
  <si>
    <t>НФ01/23-2 от 31.01.2023 (доп. 69/3)</t>
  </si>
  <si>
    <t>AGR.15.007748</t>
  </si>
  <si>
    <t>НФ01/23-2 от 31.01.2023 (доп. 70/2)</t>
  </si>
  <si>
    <t>AGR.15.007830</t>
  </si>
  <si>
    <t>НФ01/23-2 от 31.01.2023 (доп. 71/2)</t>
  </si>
  <si>
    <t>AGR.15.007928</t>
  </si>
  <si>
    <t>НФ01/23-2 от 31.01.2023 (доп. 72/2)</t>
  </si>
  <si>
    <t>AGR.15.007929</t>
  </si>
  <si>
    <t>НФ01/23-2 от 31.01.2023 (доп. 73/2)</t>
  </si>
  <si>
    <t>AGR.15.008052</t>
  </si>
  <si>
    <t>НФ01/23-2 от 31.01.2023 (доп. 74/1)</t>
  </si>
  <si>
    <t>AGR.15.008219</t>
  </si>
  <si>
    <t>НФ01/23-2 от 31.01.2023 (доп. 75/1)</t>
  </si>
  <si>
    <t>AGR.15.008230</t>
  </si>
  <si>
    <t>НФ01/23-2 от 31.01.2023 (доп. 76/2)</t>
  </si>
  <si>
    <t>PRD.002.100025846_COM016003</t>
  </si>
  <si>
    <t>AGR.41.000013</t>
  </si>
  <si>
    <t>PRD.002.100025851_COM004001</t>
  </si>
  <si>
    <t>AGR.06.000984</t>
  </si>
  <si>
    <t>Договор №ННГ8/23-в от 21.03.2023</t>
  </si>
  <si>
    <t>PRD.002.100025853_COM004001</t>
  </si>
  <si>
    <t>AGR.06.000968</t>
  </si>
  <si>
    <t>Договор №ННГ7/23-и от 10.02.2023</t>
  </si>
  <si>
    <t>AGR.06.000969</t>
  </si>
  <si>
    <t>Договор №ННГ6/23-и от 10.02.2023</t>
  </si>
  <si>
    <t>PRD.002.100025854_COM001000</t>
  </si>
  <si>
    <t>AGR.01.001630</t>
  </si>
  <si>
    <t>НФ01/23-3 от 06.02.2023</t>
  </si>
  <si>
    <t>AGR.01.001643</t>
  </si>
  <si>
    <t>НФ01/23-5 от 15.02.2023</t>
  </si>
  <si>
    <t>AGR.01.001662</t>
  </si>
  <si>
    <t>НФ01/23-7 от 09.03.2023</t>
  </si>
  <si>
    <t>AGR.01.001672</t>
  </si>
  <si>
    <t>НФ01/23-8 от 14.03.2023</t>
  </si>
  <si>
    <t>AGR.01.001673</t>
  </si>
  <si>
    <t>НФ01/23-9 от 14.03.2023</t>
  </si>
  <si>
    <t>AGR.01.001732</t>
  </si>
  <si>
    <t>НФ01/23-15 от 16.05.2023</t>
  </si>
  <si>
    <t>AGR.01.001744</t>
  </si>
  <si>
    <t>НФ01/23-16 от 24.05.2023</t>
  </si>
  <si>
    <t>AGR.01.001791</t>
  </si>
  <si>
    <t>НФ01/23-19 от 14.06.2023</t>
  </si>
  <si>
    <t>AGR.01.001794</t>
  </si>
  <si>
    <t>НФ01/23-21 от 20.06.2023</t>
  </si>
  <si>
    <t>AGR.01.001795</t>
  </si>
  <si>
    <t>НФ01/23-22 от 20.06.2023</t>
  </si>
  <si>
    <t>AGR.01.001828</t>
  </si>
  <si>
    <t>НФ01/23-24 от 18.07.2023</t>
  </si>
  <si>
    <t>AGR.01.001866</t>
  </si>
  <si>
    <t>НФ01/23-27 от 17.08.2023</t>
  </si>
  <si>
    <t>AGR.01.001867</t>
  </si>
  <si>
    <t>НФ01/23-28 от 17.08.2023</t>
  </si>
  <si>
    <t>AGR.01.001911</t>
  </si>
  <si>
    <t>НФ01/23-31 от 22.09.2023</t>
  </si>
  <si>
    <t>AGR.01.001953</t>
  </si>
  <si>
    <t>НФ01/23-32 от 20.10.2023</t>
  </si>
  <si>
    <t>AGR.01.001989</t>
  </si>
  <si>
    <t>НФ01/23-35 от 21.11.2023</t>
  </si>
  <si>
    <t>AGR.01.002034</t>
  </si>
  <si>
    <t>НФ01/23-41 от 20.12.2023</t>
  </si>
  <si>
    <t>AGR.01.002060</t>
  </si>
  <si>
    <t>НФ01/24-2 от 17.01.2024</t>
  </si>
  <si>
    <t>AGR.01.002099</t>
  </si>
  <si>
    <t>НФ01/24-3 от 14.02.2024</t>
  </si>
  <si>
    <t>AGR.01.002100</t>
  </si>
  <si>
    <t>НФ01/24-4 от 14.02.2024</t>
  </si>
  <si>
    <t>PRD.002.100025856_COM005001</t>
  </si>
  <si>
    <t>AGR.07.001833</t>
  </si>
  <si>
    <t>Сч-оферта №КСОК-262 от 02.02.2023</t>
  </si>
  <si>
    <t>PRD.002.100025857_COM011001</t>
  </si>
  <si>
    <t>AGR.15.007029</t>
  </si>
  <si>
    <t>Счет № 141 от 02.02.2023</t>
  </si>
  <si>
    <t>PRD.002.100025859_COM016003</t>
  </si>
  <si>
    <t>AGR.41.000033</t>
  </si>
  <si>
    <t>Договор-счет</t>
  </si>
  <si>
    <t>PRD.002.100025863_COM006001</t>
  </si>
  <si>
    <t>AGR.08.002872</t>
  </si>
  <si>
    <t>СИН.02.23-29 от 16.02.2023</t>
  </si>
  <si>
    <t>PRD.002.100025866_COM006001</t>
  </si>
  <si>
    <t>AGR.08.002923</t>
  </si>
  <si>
    <t>СИН.02.23-121 от 20.04.2023</t>
  </si>
  <si>
    <t>PRD.002.100025872_COM001000</t>
  </si>
  <si>
    <t>AGR.01.001642</t>
  </si>
  <si>
    <t>НФ01/23-4 от 13.02.2023</t>
  </si>
  <si>
    <t>PRD.002.100025872_COM011001</t>
  </si>
  <si>
    <t>AGR.15.007128</t>
  </si>
  <si>
    <t>НФ01/23-4 от 13.02.2023 ( доп. 64/7)</t>
  </si>
  <si>
    <t>AGR.15.007230</t>
  </si>
  <si>
    <t>НФ01/23-4 от 13.02.2023 ( доп. 65/4)</t>
  </si>
  <si>
    <t>AGR.15.007318</t>
  </si>
  <si>
    <t>НФ01/23-4 от 13.02.2023 ( доп. 66/4)</t>
  </si>
  <si>
    <t>AGR.15.007436</t>
  </si>
  <si>
    <t>НФ01/23-4 от 13.02.2023 ( доп. 67/4)</t>
  </si>
  <si>
    <t>AGR.15.007520</t>
  </si>
  <si>
    <t>НФ01/23-4 от 13.02.2023 ( доп. 68/4)</t>
  </si>
  <si>
    <t>AGR.15.007831</t>
  </si>
  <si>
    <t>НФ01/23-4 от 13.02.2023 ( доп. 72/3)</t>
  </si>
  <si>
    <t>AGR.15.007933</t>
  </si>
  <si>
    <t>НФ01/23-4 от 13.02.2023 ( доп. 73/3)</t>
  </si>
  <si>
    <t>PRD.002.100025874_COM011001</t>
  </si>
  <si>
    <t>AGR.15.007067</t>
  </si>
  <si>
    <t>СЗ02/23-84 от 01.02.2023</t>
  </si>
  <si>
    <t>AGR.15.007806</t>
  </si>
  <si>
    <t>СЗ02/23-496 от 20.09.2023</t>
  </si>
  <si>
    <t>AGR.15.008199</t>
  </si>
  <si>
    <t>Счет №40 от 30.01.2024</t>
  </si>
  <si>
    <t>PRD.002.100025876_COM014001</t>
  </si>
  <si>
    <t>AGR.30.001141</t>
  </si>
  <si>
    <t>220/23//НО/23-35 от 03.02.23</t>
  </si>
  <si>
    <t>PRD.002.100025878_COM014001</t>
  </si>
  <si>
    <t>AGR.30.001131</t>
  </si>
  <si>
    <t>счет №13 от 30.01.2023</t>
  </si>
  <si>
    <t>PRD.002.100025879_COM014001</t>
  </si>
  <si>
    <t>AGR.30.001129</t>
  </si>
  <si>
    <t>Сч.ф. № от 27.02.2023 (спецодежда)</t>
  </si>
  <si>
    <t>PRD.002.100025880_COM014002</t>
  </si>
  <si>
    <t>AGR.32.000421</t>
  </si>
  <si>
    <t>26/23 от 15.02.2023</t>
  </si>
  <si>
    <t>PRD.002.100025881_COM001000</t>
  </si>
  <si>
    <t>AGR.01.001644</t>
  </si>
  <si>
    <t>96 от 14.02.2023</t>
  </si>
  <si>
    <t>AGR.01.001968</t>
  </si>
  <si>
    <t>619 от 02.11.2023</t>
  </si>
  <si>
    <t>PRD.002.100025883_COM001000</t>
  </si>
  <si>
    <t>AGR.01.001645</t>
  </si>
  <si>
    <t>28-ОМ от 14.02.2023</t>
  </si>
  <si>
    <t>PRD.002.100025885_COM002019</t>
  </si>
  <si>
    <t>AGR.03.000837</t>
  </si>
  <si>
    <t>Договор от 13.03.2023 № Д003923 на оказание платных образова</t>
  </si>
  <si>
    <t>PRD.002.100025892_COM011001</t>
  </si>
  <si>
    <t>AGR.15.007408</t>
  </si>
  <si>
    <t>СЗ02/23-92 от 20.02.2023</t>
  </si>
  <si>
    <t>PRD.002.100025893_COM004001</t>
  </si>
  <si>
    <t>AGR.06.000965</t>
  </si>
  <si>
    <t>PRD.002.100025898_COM015001</t>
  </si>
  <si>
    <t>AGR.39.000009</t>
  </si>
  <si>
    <t>НС02/22-38 от 23.12.2022</t>
  </si>
  <si>
    <t>PRD.002.100025899_COM004001</t>
  </si>
  <si>
    <t>AGR.06.001034</t>
  </si>
  <si>
    <t>PRD.002.100025900_COM011001</t>
  </si>
  <si>
    <t>AGR.15.007085</t>
  </si>
  <si>
    <t>СЗ02/23-98 от 28.02.2023</t>
  </si>
  <si>
    <t>PRD.002.100025901_COM011001</t>
  </si>
  <si>
    <t>AGR.15.007070</t>
  </si>
  <si>
    <t>Счет № УТ-21 от 16.02.2023</t>
  </si>
  <si>
    <t>PRD.002.100025907_COM004001</t>
  </si>
  <si>
    <t>AGR.06.000997</t>
  </si>
  <si>
    <t>Договор №ННГ7/23-в от 25.05.2023</t>
  </si>
  <si>
    <t>PRD.002.100025914_COM014001</t>
  </si>
  <si>
    <t>AGR.30.001154</t>
  </si>
  <si>
    <t>335//НО/23-40 от 03.03.2023</t>
  </si>
  <si>
    <t>PRD.002.100025918_COM007001</t>
  </si>
  <si>
    <t>AGR.09.001673</t>
  </si>
  <si>
    <t>УНС02/23-24 от 09.03.2023</t>
  </si>
  <si>
    <t>PRD.002.100025920_COM006001</t>
  </si>
  <si>
    <t>AGR.08.002842</t>
  </si>
  <si>
    <t>СИН.04.16-301</t>
  </si>
  <si>
    <t>AGR.08.002945</t>
  </si>
  <si>
    <t>СИН.02.23-126 от 01.05.2023</t>
  </si>
  <si>
    <t>AGR.08.002985</t>
  </si>
  <si>
    <t>СИН.02.23-177 от 28.06.2023</t>
  </si>
  <si>
    <t>AGR.08.003016</t>
  </si>
  <si>
    <t>СИН.02.23-191 от 01.07.2023</t>
  </si>
  <si>
    <t>PRD.002.100025921_COM006001</t>
  </si>
  <si>
    <t>AGR.08.002843</t>
  </si>
  <si>
    <t>AGR.08.002947</t>
  </si>
  <si>
    <t>AGR.08.002987</t>
  </si>
  <si>
    <t>AGR.08.003014</t>
  </si>
  <si>
    <t>PRD.002.100025922_COM006001</t>
  </si>
  <si>
    <t>AGR.08.002844</t>
  </si>
  <si>
    <t>AGR.08.002946</t>
  </si>
  <si>
    <t>AGR.08.002986</t>
  </si>
  <si>
    <t>AGR.08.003013</t>
  </si>
  <si>
    <t>PRD.002.100025926_COM011001</t>
  </si>
  <si>
    <t>AGR.15.007139</t>
  </si>
  <si>
    <t>СЗ02/23-115 от 09.03.2023</t>
  </si>
  <si>
    <t>AGR.15.007474</t>
  </si>
  <si>
    <t>СЗ02/23-299 от 13.06.2023</t>
  </si>
  <si>
    <t>AGR.15.007848</t>
  </si>
  <si>
    <t>СЗ02/23-536 от 10.10.2023</t>
  </si>
  <si>
    <t>PRD.002.100025927_COM011001</t>
  </si>
  <si>
    <t>AGR.15.007204</t>
  </si>
  <si>
    <t>СЗ02/23-120 от 13.03.2023</t>
  </si>
  <si>
    <t>AGR.15.007849</t>
  </si>
  <si>
    <t>СЗ02/23-521 от 05.10.2023</t>
  </si>
  <si>
    <t>PRD.002.100025929_COM001000</t>
  </si>
  <si>
    <t>AGR.01.001655</t>
  </si>
  <si>
    <t>NF01/23-6 от 02.03.2023</t>
  </si>
  <si>
    <t>AGR.01.001664</t>
  </si>
  <si>
    <t>AGR.01.002026</t>
  </si>
  <si>
    <t>AGR.01.002169</t>
  </si>
  <si>
    <t>PRD.002.100025929_COM005001</t>
  </si>
  <si>
    <t>AGR.07.001969</t>
  </si>
  <si>
    <t>Дог. №НФ01/18-26 от 03.12.18 USD (%)</t>
  </si>
  <si>
    <t>AGR.07.001970</t>
  </si>
  <si>
    <t>Партия июнь 2023_№НФ01/18-26 от 03.12.18</t>
  </si>
  <si>
    <t>AGR.07.002016</t>
  </si>
  <si>
    <t>Партия июль 2023_№НФ01/18-26 от 03.12.18</t>
  </si>
  <si>
    <t>PRD.002.100025930_COM006001</t>
  </si>
  <si>
    <t>AGR.08.002849</t>
  </si>
  <si>
    <t>AGR.01.001696</t>
  </si>
  <si>
    <t>NF02/23-31 от 06.04.2023</t>
  </si>
  <si>
    <t>PRD.002.100025932_COM014001</t>
  </si>
  <si>
    <t>AGR.30.001146</t>
  </si>
  <si>
    <t>Сч.ф. от 06.03.2023 (спец.одежда)</t>
  </si>
  <si>
    <t>PRD.002.100025933_COM014001</t>
  </si>
  <si>
    <t>AGR.30.001145</t>
  </si>
  <si>
    <t>Сч.ф. № от 03.03.2023 (спецодежда)</t>
  </si>
  <si>
    <t>PRD.002.100025935_COM016003</t>
  </si>
  <si>
    <t>AGR.41.000044</t>
  </si>
  <si>
    <t>PRD.002.100025936_COM014001</t>
  </si>
  <si>
    <t>AGR.30.001161</t>
  </si>
  <si>
    <t>ТП-10.03.2023-01//НО/23-45 от 10.03.23</t>
  </si>
  <si>
    <t>PRD.002.100025938_COM002019</t>
  </si>
  <si>
    <t>AGR.03.000845</t>
  </si>
  <si>
    <t>Договор № Д004023 от 20.02.2023г.</t>
  </si>
  <si>
    <t>PRD.002.100025941_COM005001</t>
  </si>
  <si>
    <t>AGR.07.001865</t>
  </si>
  <si>
    <t>AGR.42.000166</t>
  </si>
  <si>
    <t>PRD.002.100025945_COM015001</t>
  </si>
  <si>
    <t>AGR.39.000085</t>
  </si>
  <si>
    <t>НС02/23-2 от 07.02.2023</t>
  </si>
  <si>
    <t>PRD.002.100025946_COM007001</t>
  </si>
  <si>
    <t>AGR.09.001656</t>
  </si>
  <si>
    <t>УНС02/23-23 от 15.02.2023</t>
  </si>
  <si>
    <t>PRD.002.100025949_COM007001</t>
  </si>
  <si>
    <t>AGR.09.001665</t>
  </si>
  <si>
    <t>УНС02/23-26 от 14.03.2023</t>
  </si>
  <si>
    <t>PRD.002.100025950_COM011001</t>
  </si>
  <si>
    <t>AGR.15.007481</t>
  </si>
  <si>
    <t>СЗ02/23-306/299738 от 13.06.2023</t>
  </si>
  <si>
    <t>PRD.002.100025953_COM014001</t>
  </si>
  <si>
    <t>AGR.30.001165</t>
  </si>
  <si>
    <t>Договор 222/21 от 20.09.2021</t>
  </si>
  <si>
    <t>PRD.002.100025954_COM001000</t>
  </si>
  <si>
    <t>AGR.01.001695</t>
  </si>
  <si>
    <t>NF01/23-11 от 23.03.2023</t>
  </si>
  <si>
    <t>PRD.002.100025958_COM016003</t>
  </si>
  <si>
    <t>AGR.41.000045</t>
  </si>
  <si>
    <t>AGR.41.000046</t>
  </si>
  <si>
    <t>AGR.41.000047</t>
  </si>
  <si>
    <t>AGR.41.000048</t>
  </si>
  <si>
    <t>AGR.41.000075</t>
  </si>
  <si>
    <t>AGR.41.000076</t>
  </si>
  <si>
    <t>AGR.41.000087</t>
  </si>
  <si>
    <t>Договор № ДУМ 28-06/23 от 28.06.2023 Поставка и монтаж вент</t>
  </si>
  <si>
    <t>AGR.41.000102</t>
  </si>
  <si>
    <t>Договор № ДУМ 34-08/23 от 22.08.2023 Покупка и монтаж вентм</t>
  </si>
  <si>
    <t>AGR.41.000109</t>
  </si>
  <si>
    <t>Договор № ДУМ 43-10/23 от 11.10.2023 Замена вентиляции 1-го</t>
  </si>
  <si>
    <t>AGR.41.000113</t>
  </si>
  <si>
    <t>Договор № ДУМ 44-10/23 от 16.10.2023 Замена вентиляции 3-го</t>
  </si>
  <si>
    <t>AGR.41.000123</t>
  </si>
  <si>
    <t>ДС №2 к Договору № ДУМ 44-10/23 от 16.10.2023 Кондициониров</t>
  </si>
  <si>
    <t>AGR.41.000126</t>
  </si>
  <si>
    <t>Договор № ДУМ 62-12/23 Покупка и монтаж вентмашины</t>
  </si>
  <si>
    <t>AGR.41.000132</t>
  </si>
  <si>
    <t>ДС №3 к Договору № ДУМ 44-10/23 от 16.10.2023 Монтаж огнеза</t>
  </si>
  <si>
    <t>PRD.002.100025960_COM011001</t>
  </si>
  <si>
    <t>AGR.15.007340</t>
  </si>
  <si>
    <t>СЗ02/23-207//ЮЛ-2023 от 24.04.2023</t>
  </si>
  <si>
    <t>PRD.002.100025961_COM010001</t>
  </si>
  <si>
    <t>AGR.14.000469</t>
  </si>
  <si>
    <t>Договор НГПТ01.12.22 от 01.12.2022г</t>
  </si>
  <si>
    <t>PRD.002.100025962_COM011001</t>
  </si>
  <si>
    <t>AGR.15.007159</t>
  </si>
  <si>
    <t>PRD.002.100025966_COM009001</t>
  </si>
  <si>
    <t>AGR.13.001974</t>
  </si>
  <si>
    <t>СИБ33/23-в от 29.03.2023</t>
  </si>
  <si>
    <t>PRD.002.100025968_COM007001</t>
  </si>
  <si>
    <t>AGR.09.001662</t>
  </si>
  <si>
    <t>УНС02/23-29 от 21.03.2023</t>
  </si>
  <si>
    <t>PRD.002.100025969_COM006001</t>
  </si>
  <si>
    <t>AGR.08.002896</t>
  </si>
  <si>
    <t>СИН.02.23-98 от 22.03.2023</t>
  </si>
  <si>
    <t>AGR.08.002897</t>
  </si>
  <si>
    <t>СИН.02.23-99 от 22.03.2023</t>
  </si>
  <si>
    <t>PRD.002.100025971_COM014001</t>
  </si>
  <si>
    <t>AGR.30.001383</t>
  </si>
  <si>
    <t>Договор поставки № НО/24-6 от 17.01.2024 года</t>
  </si>
  <si>
    <t>PRD.002.100025977_COM011001</t>
  </si>
  <si>
    <t>AGR.15.007175</t>
  </si>
  <si>
    <t>СЗ02/23-144 от 24.03.2023</t>
  </si>
  <si>
    <t>PRD.002.100025979_COM011001</t>
  </si>
  <si>
    <t>AGR.15.007257</t>
  </si>
  <si>
    <t>СЗ02/23-158 от 31.03.2023</t>
  </si>
  <si>
    <t>PRD.002.100025980_COM001000</t>
  </si>
  <si>
    <t>AGR.01.001678</t>
  </si>
  <si>
    <t>590323 от 24.03.2023</t>
  </si>
  <si>
    <t>PRD.002.100025981_COM006001</t>
  </si>
  <si>
    <t>AGR.08.002911</t>
  </si>
  <si>
    <t>СИН.02.19-367 от 23.10.2019</t>
  </si>
  <si>
    <t>PRD.002.100025982_COM014001</t>
  </si>
  <si>
    <t>AGR.30.001167</t>
  </si>
  <si>
    <t>НО/23-46 от 24.03.2023</t>
  </si>
  <si>
    <t>PRD.002.100025983_COM014001</t>
  </si>
  <si>
    <t>AGR.30.001163</t>
  </si>
  <si>
    <t>НО-23-50 от 27.03.2023</t>
  </si>
  <si>
    <t>PRD.002.100025984_COM014001</t>
  </si>
  <si>
    <t>AGR.30.001162</t>
  </si>
  <si>
    <t>НО/23-49 от 27.03.2022</t>
  </si>
  <si>
    <t>PRD.002.100025987_COM009001</t>
  </si>
  <si>
    <t>AGR.13.001916</t>
  </si>
  <si>
    <t>PRD.002.100025992_COM001000</t>
  </si>
  <si>
    <t>AGR.01.001710</t>
  </si>
  <si>
    <t>НФ02/23-32 от 20.04.2023</t>
  </si>
  <si>
    <t>PRD.002.100025994_COM011001</t>
  </si>
  <si>
    <t>AGR.15.007203</t>
  </si>
  <si>
    <t>СЗ02/23-148 от 27.03.2023</t>
  </si>
  <si>
    <t>AGR.15.007874</t>
  </si>
  <si>
    <t>СЗ02/23-547 от 10.10.2023</t>
  </si>
  <si>
    <t>AGR.15.008121</t>
  </si>
  <si>
    <t>СЗ02/23-703 от 20.12.2023</t>
  </si>
  <si>
    <t>PRD.002.100025996_COM011001</t>
  </si>
  <si>
    <t>AGR.15.007205</t>
  </si>
  <si>
    <t>Счет №329 от 31.03.2023</t>
  </si>
  <si>
    <t>AGR.15.007265</t>
  </si>
  <si>
    <t>СЗ02/23-191 от 14.04.2023</t>
  </si>
  <si>
    <t>PRD.002.100025997_COM011001</t>
  </si>
  <si>
    <t>AGR.15.007249</t>
  </si>
  <si>
    <t>AGR.15.007250</t>
  </si>
  <si>
    <t>AGR.15.007252</t>
  </si>
  <si>
    <t>AGR.15.007253</t>
  </si>
  <si>
    <t>AGR.15.007254</t>
  </si>
  <si>
    <t>AGR.15.007357</t>
  </si>
  <si>
    <t>Соглашение о возмещении по рекультивации СЗ02/23-180 от 10.0</t>
  </si>
  <si>
    <t>AGR.15.007358</t>
  </si>
  <si>
    <t>Соглашение о возмещении по рекультивации СЗ02/23-177 от 10.0</t>
  </si>
  <si>
    <t>AGR.15.007359</t>
  </si>
  <si>
    <t>Соглашение о возмещении по рекультивации СЗ02/23-179 от 10.0</t>
  </si>
  <si>
    <t>AGR.15.007551</t>
  </si>
  <si>
    <t>AGR.15.007555</t>
  </si>
  <si>
    <t>AGR.15.007556</t>
  </si>
  <si>
    <t>AGR.15.007557</t>
  </si>
  <si>
    <t>AGR.15.007558</t>
  </si>
  <si>
    <t>AGR.15.007619</t>
  </si>
  <si>
    <t>Соглашение о возмещении по рекультивации СЗ02/21-695 от 15.1</t>
  </si>
  <si>
    <t>AGR.15.007944</t>
  </si>
  <si>
    <t>Соглашение о возмещении по рекультивации СЗ02/23-560 от 23.1</t>
  </si>
  <si>
    <t>PRD.002.100025998_COM001000</t>
  </si>
  <si>
    <t>AGR.01.001687</t>
  </si>
  <si>
    <t>69/23//НФ02/23-30 от 29.03.2023</t>
  </si>
  <si>
    <t>PRD.002.100026000_COM007001</t>
  </si>
  <si>
    <t>AGR.09.001681</t>
  </si>
  <si>
    <t>УНС02/23-38 от 11.04.2023_</t>
  </si>
  <si>
    <t>PRD.002.100026004_COM001000</t>
  </si>
  <si>
    <t>AGR.01.001688</t>
  </si>
  <si>
    <t>24 от 31.03.2023</t>
  </si>
  <si>
    <t>PRD.002.100026005_COM011001</t>
  </si>
  <si>
    <t>AGR.15.007415</t>
  </si>
  <si>
    <t>СЗ02/23-181 от 01.01.2023</t>
  </si>
  <si>
    <t>AGR.15.007416</t>
  </si>
  <si>
    <t>СЗ02/23-182 от 01.01.2023</t>
  </si>
  <si>
    <t>PRD.002.100026006_COM005001</t>
  </si>
  <si>
    <t>AGR.07.001880</t>
  </si>
  <si>
    <t>КН06/23-49 от 01.02.2023</t>
  </si>
  <si>
    <t>PRD.002.100026008_COM015001</t>
  </si>
  <si>
    <t>AGR.39.000035</t>
  </si>
  <si>
    <t>НС02/23-7 от 20.03.2023</t>
  </si>
  <si>
    <t>AGR.39.000039</t>
  </si>
  <si>
    <t>НС02/22-20 от 01.08.2022</t>
  </si>
  <si>
    <t>PRD.002.100026009_COM014001</t>
  </si>
  <si>
    <t>AGR.30.001349</t>
  </si>
  <si>
    <t>Договор № НО/23-118 от 24.07.2023 года</t>
  </si>
  <si>
    <t>PRD.002.100026009_COM014009</t>
  </si>
  <si>
    <t>AGR.38.000091</t>
  </si>
  <si>
    <t>Договор № ОС/23-8 от 07.04.2023</t>
  </si>
  <si>
    <t>PRD.002.100026011_COM014001</t>
  </si>
  <si>
    <t>AGR.30.001195</t>
  </si>
  <si>
    <t>ДКП №НО/23-53 от 20.03.2023</t>
  </si>
  <si>
    <t>PRD.002.100026015_COM009001</t>
  </si>
  <si>
    <t>AGR.13.001928</t>
  </si>
  <si>
    <t>PRD.002.100026020_COM011001</t>
  </si>
  <si>
    <t>AGR.15.007326</t>
  </si>
  <si>
    <t>НФ01/23-12 от 08.04.2023 (доп. 66/9)</t>
  </si>
  <si>
    <t>AGR.15.007821</t>
  </si>
  <si>
    <t>НФ01/23-12 от 08.04.2023 (доп. 68/4)</t>
  </si>
  <si>
    <t>PRD.002.100026024_COM004001</t>
  </si>
  <si>
    <t>AGR.06.000990</t>
  </si>
  <si>
    <t>Решение суда (Апелляционное определение №2-4/2022 №33-12335/</t>
  </si>
  <si>
    <t>PRD.002.100026026_COM014001</t>
  </si>
  <si>
    <t>AGR.30.001173</t>
  </si>
  <si>
    <t>Сч.ф. от 14.04.2023 (спецодежда)</t>
  </si>
  <si>
    <t>PRD.002.100026027_COM009001</t>
  </si>
  <si>
    <t>AGR.13.001939</t>
  </si>
  <si>
    <t>PRD.002.100026032_COM016003</t>
  </si>
  <si>
    <t>AGR.41.000052</t>
  </si>
  <si>
    <t>PRD.002.100026034_COM004001</t>
  </si>
  <si>
    <t>AGR.06.000981</t>
  </si>
  <si>
    <t>Уведомление о переуступке прав требования от 08.04.2023</t>
  </si>
  <si>
    <t>PRD.002.100026035_COM015001</t>
  </si>
  <si>
    <t>AGR.39.000067</t>
  </si>
  <si>
    <t>НС02/23-1 от 23.01.2023</t>
  </si>
  <si>
    <t>PRD.002.100026037_COM001000</t>
  </si>
  <si>
    <t>AGR.01.001713</t>
  </si>
  <si>
    <t>УТ-585 от 19.04.2023</t>
  </si>
  <si>
    <t>PRD.002.100026038_COM007001</t>
  </si>
  <si>
    <t>AGR.09.001717</t>
  </si>
  <si>
    <t>УНС02/23-39 от 19.04.2023</t>
  </si>
  <si>
    <t>PRD.002.100026044_COM001000</t>
  </si>
  <si>
    <t>AGR.01.001731</t>
  </si>
  <si>
    <t>329 от 12.05.2023</t>
  </si>
  <si>
    <t>AGR.01.001733</t>
  </si>
  <si>
    <t>328 от 12.05.2023</t>
  </si>
  <si>
    <t>AGR.01.001763</t>
  </si>
  <si>
    <t>383 от 25.05.2023</t>
  </si>
  <si>
    <t>AGR.01.001806</t>
  </si>
  <si>
    <t>469 от 27.06.2023</t>
  </si>
  <si>
    <t>AGR.01.001922</t>
  </si>
  <si>
    <t>688 от 21.09.2023</t>
  </si>
  <si>
    <t>AGR.01.001942</t>
  </si>
  <si>
    <t>723 от 03.10.2023</t>
  </si>
  <si>
    <t>AGR.01.001973</t>
  </si>
  <si>
    <t>770 от 23.10.2023</t>
  </si>
  <si>
    <t>PRD.002.100026045_COM011001</t>
  </si>
  <si>
    <t>AGR.15.007304</t>
  </si>
  <si>
    <t>СЗ02/23-211 от 26.04.2023</t>
  </si>
  <si>
    <t>PRD.002.100026046_COM011001</t>
  </si>
  <si>
    <t>AGR.15.007337</t>
  </si>
  <si>
    <t>СЗ02/23-212 от 20.04.2023</t>
  </si>
  <si>
    <t>PRD.002.100026050_COM011001</t>
  </si>
  <si>
    <t>AGR.15.007472</t>
  </si>
  <si>
    <t>СЗ02/23-222 от 28.04.2023</t>
  </si>
  <si>
    <t>PRD.002.100026055_COM006001</t>
  </si>
  <si>
    <t>AGR.08.002906</t>
  </si>
  <si>
    <t>СИН.02.21-81 от 01.05.2021</t>
  </si>
  <si>
    <t>AGR.08.002907</t>
  </si>
  <si>
    <t>СИН.02.21-92 от 01.05.2021</t>
  </si>
  <si>
    <t>AGR.08.003003</t>
  </si>
  <si>
    <t>PRD.002.100026056_COM004001</t>
  </si>
  <si>
    <t>AGR.06.000991</t>
  </si>
  <si>
    <t>Договор №3593994 от 11.05.2023</t>
  </si>
  <si>
    <t>PRD.002.100026063_COM005001</t>
  </si>
  <si>
    <t>AGR.07.001926</t>
  </si>
  <si>
    <t>КН01/23-79 от 02.05.23</t>
  </si>
  <si>
    <t>PRD.002.100026064_COM001000</t>
  </si>
  <si>
    <t>AGR.01.001721</t>
  </si>
  <si>
    <t>И2104//НФ02/23-34 от 03.05.2023</t>
  </si>
  <si>
    <t>PRD.002.100026065_COM001000</t>
  </si>
  <si>
    <t>AGR.01.001718</t>
  </si>
  <si>
    <t>1805198000 от 26.04.2023</t>
  </si>
  <si>
    <t>AGR.01.001730</t>
  </si>
  <si>
    <t>1805198007 от 12.05.2023</t>
  </si>
  <si>
    <t>AGR.01.001817</t>
  </si>
  <si>
    <t>1805198018 от 20.06.2023</t>
  </si>
  <si>
    <t>AGR.01.001835</t>
  </si>
  <si>
    <t>1805198026 от 19.07.2023</t>
  </si>
  <si>
    <t>AGR.01.001836</t>
  </si>
  <si>
    <t>AGR.01.001837</t>
  </si>
  <si>
    <t>PRD.002.100026066_COM004001</t>
  </si>
  <si>
    <t>AGR.06.001005</t>
  </si>
  <si>
    <t>Договор №ННГ19/23-в от 11.05.2023</t>
  </si>
  <si>
    <t>PRD.002.100026069_COM010001</t>
  </si>
  <si>
    <t>AGR.14.000478</t>
  </si>
  <si>
    <t>Поставка электроцентобежного насоса</t>
  </si>
  <si>
    <t>PRD.002.100026070_COM004001</t>
  </si>
  <si>
    <t>AGR.06.001037</t>
  </si>
  <si>
    <t>Договор №ННГ21/23-в от 18.05.2023</t>
  </si>
  <si>
    <t>PRD.002.100026071_COM009001</t>
  </si>
  <si>
    <t>AGR.13.001950</t>
  </si>
  <si>
    <t>PRD.002.100026072_COM009001</t>
  </si>
  <si>
    <t>AGR.13.001967</t>
  </si>
  <si>
    <t>Договор №СИБ52/23-в/52-ПУ от 16.05.2023</t>
  </si>
  <si>
    <t>PRD.002.100026074_COM011001</t>
  </si>
  <si>
    <t>AGR.15.007346</t>
  </si>
  <si>
    <t>СЗ02/23-247//ДК-500/32-ПС от 05.05.2023</t>
  </si>
  <si>
    <t>PRD.002.100026075_COM007001</t>
  </si>
  <si>
    <t>AGR.09.001718</t>
  </si>
  <si>
    <t>УНС02/23-46 от 16.05.2023</t>
  </si>
  <si>
    <t>AGR.09.001790</t>
  </si>
  <si>
    <t>УНС02/23-122 от 21.09.2023</t>
  </si>
  <si>
    <t>AGR.09.001845</t>
  </si>
  <si>
    <t>УНС02/23-157 от 27.10.2023</t>
  </si>
  <si>
    <t>AGR.09.001901</t>
  </si>
  <si>
    <t>УНС02/23-196 от 25.12.2023</t>
  </si>
  <si>
    <t>PRD.002.100026079_COM002019</t>
  </si>
  <si>
    <t>AGR.03.000878</t>
  </si>
  <si>
    <t>Договор подряда Д007423 от 20.06.2023 г.</t>
  </si>
  <si>
    <t>PRD.002.100026081_COM009001</t>
  </si>
  <si>
    <t>AGR.13.001955</t>
  </si>
  <si>
    <t>PRD.002.100026082_COM001000</t>
  </si>
  <si>
    <t>AGR.01.001757</t>
  </si>
  <si>
    <t>7639//НФ02/23-35 от 10.05.2023</t>
  </si>
  <si>
    <t>PRD.002.100026083_COM001000</t>
  </si>
  <si>
    <t>AGR.01.001737</t>
  </si>
  <si>
    <t>НФ02/23-38 от 12.05.2023</t>
  </si>
  <si>
    <t>PRD.002.100026087_COM015001</t>
  </si>
  <si>
    <t>AGR.39.000050</t>
  </si>
  <si>
    <t>243-07-20 от 02.08.2020</t>
  </si>
  <si>
    <t>PRD.002.100026087_COM015002</t>
  </si>
  <si>
    <t>AGR.40.000017</t>
  </si>
  <si>
    <t>246-08-20 от 19.09.2020</t>
  </si>
  <si>
    <t>PRD.002.100026089_COM001000</t>
  </si>
  <si>
    <t>AGR.01.001723</t>
  </si>
  <si>
    <t>201//НФ02/23-36 от 04.05.2023</t>
  </si>
  <si>
    <t>PRD.002.100026101_COM014001</t>
  </si>
  <si>
    <t>AGR.30.001200</t>
  </si>
  <si>
    <t>спецодежда</t>
  </si>
  <si>
    <t>AGR.30.001201</t>
  </si>
  <si>
    <t>Счф 143 от 05.05.2023г. Спецодежда</t>
  </si>
  <si>
    <t>PRD.002.100026104_COM006001</t>
  </si>
  <si>
    <t>AGR.08.002968</t>
  </si>
  <si>
    <t>СИН.02.23-140 от 23.05.2023г</t>
  </si>
  <si>
    <t>PRD.002.100026106_COM014001</t>
  </si>
  <si>
    <t>AGR.30.001217</t>
  </si>
  <si>
    <t>Договор № НО/23-55 от 11.05.2023</t>
  </si>
  <si>
    <t>PRD.002.100026108_COM006001</t>
  </si>
  <si>
    <t>AGR.08.002932</t>
  </si>
  <si>
    <t>СИН.02.23-135 от 17.05.2023</t>
  </si>
  <si>
    <t>PRD.002.100026109_COM006001</t>
  </si>
  <si>
    <t>AGR.08.002927</t>
  </si>
  <si>
    <t>СИН.02.23-132 от 12.05.2023</t>
  </si>
  <si>
    <t>AGR.09.001721</t>
  </si>
  <si>
    <t>PRD.002.100026115_COM005001</t>
  </si>
  <si>
    <t>AGR.07.001941</t>
  </si>
  <si>
    <t>Письмо б/н от 10.04.2023</t>
  </si>
  <si>
    <t>AGR.07.001964</t>
  </si>
  <si>
    <t>КН06/23-101 от 20.06.2023</t>
  </si>
  <si>
    <t>AGR.07.002083</t>
  </si>
  <si>
    <t>Договор №КН06/23-101 от 20.06.2023</t>
  </si>
  <si>
    <t>AGR.07.002192</t>
  </si>
  <si>
    <t>Договор № КН06/24-38 от 01.01.2024</t>
  </si>
  <si>
    <t>PRD.002.100026116_COM014001</t>
  </si>
  <si>
    <t>AGR.30.001203</t>
  </si>
  <si>
    <t>сф от 16.05.2023</t>
  </si>
  <si>
    <t>AGR.30.001204</t>
  </si>
  <si>
    <t>Счф № 144 от 16.05.2023г. Спецодежда.</t>
  </si>
  <si>
    <t>PRD.002.100026130_COM014001</t>
  </si>
  <si>
    <t>AGR.30.001211</t>
  </si>
  <si>
    <t>Договор № НО/23-87 от 22.05.2023</t>
  </si>
  <si>
    <t>PRD.002.100026131_COM011001</t>
  </si>
  <si>
    <t>AGR.15.007349</t>
  </si>
  <si>
    <t>Счет № УТ-2159 от 18.05.2023</t>
  </si>
  <si>
    <t>PRD.002.100026132_COM006001</t>
  </si>
  <si>
    <t>AGR.08.002994</t>
  </si>
  <si>
    <t>СИН.02.23-145 от 25.05.2023</t>
  </si>
  <si>
    <t>PRD.002.100026138_COM011001</t>
  </si>
  <si>
    <t>AGR.15.007390</t>
  </si>
  <si>
    <t>PRD.002.100026140_COM016003</t>
  </si>
  <si>
    <t>AGR.41.000068</t>
  </si>
  <si>
    <t>Покупка хоз.материалов</t>
  </si>
  <si>
    <t>PRD.002.100026141_COM014001</t>
  </si>
  <si>
    <t>AGR.30.001233</t>
  </si>
  <si>
    <t>Лицензионный договор № 203-23042701//НО/23-88 от 31.05.2023</t>
  </si>
  <si>
    <t>PRD.002.100026142_COM001000</t>
  </si>
  <si>
    <t>AGR.01.001832</t>
  </si>
  <si>
    <t>23101 от 07.08.2023</t>
  </si>
  <si>
    <t>PRD.002.100026142_COM005001</t>
  </si>
  <si>
    <t>AGR.07.002062</t>
  </si>
  <si>
    <t>2385/КН06/23-94 от 01.06.2023</t>
  </si>
  <si>
    <t>PRD.002.100026142_COM006001</t>
  </si>
  <si>
    <t>AGR.08.003173</t>
  </si>
  <si>
    <t>СИН.02.23-193 о 29.06.2023г</t>
  </si>
  <si>
    <t>PRD.002.100026142_COM007001</t>
  </si>
  <si>
    <t>AGR.09.001843</t>
  </si>
  <si>
    <t>УНС02/23-69 от 03.07.2023</t>
  </si>
  <si>
    <t>PRD.002.100026142_COM009001</t>
  </si>
  <si>
    <t>AGR.13.002080</t>
  </si>
  <si>
    <t>Договор №СИБ59/23-в от 09.06.2023</t>
  </si>
  <si>
    <t>PRD.002.100026142_COM011001</t>
  </si>
  <si>
    <t>AGR.15.007951</t>
  </si>
  <si>
    <t>СЗ02/23-551//23122 от 17.10.2023</t>
  </si>
  <si>
    <t>PRD.002.100026144_COM002019</t>
  </si>
  <si>
    <t>AGR.03.000875</t>
  </si>
  <si>
    <t>Договор реализации товара по топливным картам № 423-ТК/23/Д0</t>
  </si>
  <si>
    <t>PRD.002.100026145_COM006001</t>
  </si>
  <si>
    <t>AGR.08.002942</t>
  </si>
  <si>
    <t>СИН.02.23-146 от 25.05.2023</t>
  </si>
  <si>
    <t>PRD.002.100026149_COM007001</t>
  </si>
  <si>
    <t>AGR.09.001728</t>
  </si>
  <si>
    <t>УНС02/23-73 от 20.06.2023</t>
  </si>
  <si>
    <t>AGR.09.001795</t>
  </si>
  <si>
    <t>PRD.002.100026152_COM006001</t>
  </si>
  <si>
    <t>AGR.08.002937</t>
  </si>
  <si>
    <t>СИН.02.23-160 от 03.03.2023</t>
  </si>
  <si>
    <t>PRD.002.100026153_COM009001</t>
  </si>
  <si>
    <t>AGR.13.001965</t>
  </si>
  <si>
    <t>PRD.002.100026154_COM001000</t>
  </si>
  <si>
    <t>AGR.01.001774</t>
  </si>
  <si>
    <t>НФ02/23-53 от 01.06.2023</t>
  </si>
  <si>
    <t>PRD.002.100026155_COM002019</t>
  </si>
  <si>
    <t>AGR.03.000869</t>
  </si>
  <si>
    <t>Договор поставки № Д006723 от 17.05.2023 г.</t>
  </si>
  <si>
    <t>PRD.002.100026156_COM001000</t>
  </si>
  <si>
    <t>AGR.01.001765</t>
  </si>
  <si>
    <t>НФ02/23-51 от 01.06.2023</t>
  </si>
  <si>
    <t>PRD.002.100026157_COM001000</t>
  </si>
  <si>
    <t>AGR.01.001766</t>
  </si>
  <si>
    <t>НФ02/23-52 от 01.06.2023</t>
  </si>
  <si>
    <t>PRD.002.100026158_COM001000</t>
  </si>
  <si>
    <t>AGR.01.001767</t>
  </si>
  <si>
    <t>НФ02/23-54 от 01.06.2023</t>
  </si>
  <si>
    <t>PRD.002.100026159_COM007001</t>
  </si>
  <si>
    <t>AGR.09.001722</t>
  </si>
  <si>
    <t>УНС02/23-68 от 07.06.2023</t>
  </si>
  <si>
    <t>PRD.002.100026160_COM011001</t>
  </si>
  <si>
    <t>AGR.15.007548</t>
  </si>
  <si>
    <t>Соглашение о конфиденциальности СЗ06/23-8 от 06.06.2023</t>
  </si>
  <si>
    <t>PRD.002.100026173_COM005001</t>
  </si>
  <si>
    <t>AGR.07.001951</t>
  </si>
  <si>
    <t>КН01/23-90 от 24.05.2023 г.</t>
  </si>
  <si>
    <t>PRD.002.100026175_COM016003</t>
  </si>
  <si>
    <t>AGR.41.000070</t>
  </si>
  <si>
    <t>Поверка манометров</t>
  </si>
  <si>
    <t>PRD.002.100026178_COM001000</t>
  </si>
  <si>
    <t>AGR.01.001771</t>
  </si>
  <si>
    <t>19062023//НФ02/23-56 от 19.06.2023</t>
  </si>
  <si>
    <t>AGR.01.001815</t>
  </si>
  <si>
    <t>10072023//НФ02/23-65 от 10.07.2023</t>
  </si>
  <si>
    <t>AGR.01.001869</t>
  </si>
  <si>
    <t>22082023//НФ02/23-89 от 22.08.2023</t>
  </si>
  <si>
    <t>AGR.01.002047</t>
  </si>
  <si>
    <t>15012024//НФ02/24-2 от 15.01.2024</t>
  </si>
  <si>
    <t>PRD.002.100026180_COM004001</t>
  </si>
  <si>
    <t>AGR.06.001001</t>
  </si>
  <si>
    <t>Договор №ННГ12/23-и от 19.06.2023</t>
  </si>
  <si>
    <t>PRD.002.100026181_COM001000</t>
  </si>
  <si>
    <t>AGR.01.001829</t>
  </si>
  <si>
    <t>НФ02/23-70 от 17.07.2023</t>
  </si>
  <si>
    <t>PRD.002.100026188_COM014001</t>
  </si>
  <si>
    <t>AGR.30.001215</t>
  </si>
  <si>
    <t>PRD.002.100026189_COM006001</t>
  </si>
  <si>
    <t>AGR.08.003094</t>
  </si>
  <si>
    <t>СИН.02.23-235 от 14.09.2023</t>
  </si>
  <si>
    <t>PRD.002.100026191_COM006001</t>
  </si>
  <si>
    <t>AGR.08.002963</t>
  </si>
  <si>
    <t>СИН.04.23-10 от 05.06.2023г.</t>
  </si>
  <si>
    <t>AGR.08.002984</t>
  </si>
  <si>
    <t>СИН.04.23-13 от 05.06.2023г.</t>
  </si>
  <si>
    <t>PRD.002.100026193_COM011001</t>
  </si>
  <si>
    <t>AGR.15.008100</t>
  </si>
  <si>
    <t>№СЗ02/23-717 от 22.12.2023</t>
  </si>
  <si>
    <t>AGR.15.008232</t>
  </si>
  <si>
    <t>СЗ02/24-28 от 25.01.2024</t>
  </si>
  <si>
    <t>PRD.002.100026196_COM005001</t>
  </si>
  <si>
    <t>AGR.07.001960</t>
  </si>
  <si>
    <t>Договор № 01/23-97 от 06.06.2023</t>
  </si>
  <si>
    <t>AGR.07.002117</t>
  </si>
  <si>
    <t>Договор № КН01/23 - 159 от 01.12.2023</t>
  </si>
  <si>
    <t>PRD.002.100026208_COM009001</t>
  </si>
  <si>
    <t>AGR.13.001987</t>
  </si>
  <si>
    <t>Договор №СИБ60/23-в от 19.06.2023</t>
  </si>
  <si>
    <t>AGR.13.002122</t>
  </si>
  <si>
    <t>Договор №СИБ199/23-в от 26.12.2023</t>
  </si>
  <si>
    <t>AGR.13.002123</t>
  </si>
  <si>
    <t>Договор №СИБ200/23-в от 26.12.2023</t>
  </si>
  <si>
    <t>PRD.002.100026209_COM005001</t>
  </si>
  <si>
    <t>AGR.07.001956</t>
  </si>
  <si>
    <t>КН06/23-99 от 29.05.2023</t>
  </si>
  <si>
    <t>AGR.07.001983</t>
  </si>
  <si>
    <t>PRD.002.100026210_COM005001</t>
  </si>
  <si>
    <t>AGR.07.001945</t>
  </si>
  <si>
    <t>КН05/23-71 от 06.04.2023г.</t>
  </si>
  <si>
    <t>PRD.002.100026210_COM010001</t>
  </si>
  <si>
    <t>AGR.14.000522</t>
  </si>
  <si>
    <t>НГПТ/25.12.23 от 25.12.2023г.</t>
  </si>
  <si>
    <t>PRD.002.100026213_COM014001</t>
  </si>
  <si>
    <t>AGR.30.001364</t>
  </si>
  <si>
    <t>сч-ф №417 от 29.12.2023</t>
  </si>
  <si>
    <t>PRD.002.100026215_COM016003</t>
  </si>
  <si>
    <t>AGR.41.000073</t>
  </si>
  <si>
    <t>PRD.002.100026222_COM001000</t>
  </si>
  <si>
    <t>AGR.01.001792</t>
  </si>
  <si>
    <t>171-К-2023-ДМД//НФ02/23-62 от 06.06.2023</t>
  </si>
  <si>
    <t>PRD.002.100026237_COM011001</t>
  </si>
  <si>
    <t>AGR.15.007685</t>
  </si>
  <si>
    <t>СЗ02/23-321//13 от 22.06.2023</t>
  </si>
  <si>
    <t>PRD.002.100026239_COM001000</t>
  </si>
  <si>
    <t>AGR.01.001803</t>
  </si>
  <si>
    <t>НФ02/23-64 от 01.07.2023</t>
  </si>
  <si>
    <t>PRD.002.100026240_COM009001</t>
  </si>
  <si>
    <t>AGR.13.001985</t>
  </si>
  <si>
    <t>Договор №СИБ61/23-в от 22.06.2023</t>
  </si>
  <si>
    <t>PRD.002.100026241_COM011001</t>
  </si>
  <si>
    <t>AGR.15.007574</t>
  </si>
  <si>
    <t>СЗ02/23-310//49 от 10.07.2023</t>
  </si>
  <si>
    <t>AGR.15.008197</t>
  </si>
  <si>
    <t>СЗ02/24-5//4 от 22.01.2024</t>
  </si>
  <si>
    <t>AGR.15.008198</t>
  </si>
  <si>
    <t>СЗ02/24-6//3 от 22.01.2024</t>
  </si>
  <si>
    <t>PRD.002.100026243_COM011001</t>
  </si>
  <si>
    <t>AGR.15.007488</t>
  </si>
  <si>
    <t>СЗ02/23-328//10486 от 20.06.2023</t>
  </si>
  <si>
    <t>PRD.002.100026246_COM001000</t>
  </si>
  <si>
    <t>AGR.01.001831</t>
  </si>
  <si>
    <t>АИС/1144/23/А от 17.07.2023</t>
  </si>
  <si>
    <t>PRD.002.100026247_COM011001</t>
  </si>
  <si>
    <t>AGR.15.007562</t>
  </si>
  <si>
    <t>СЗ02/23-362 от 14.07.2023</t>
  </si>
  <si>
    <t>PRD.002.100026248_COM001000</t>
  </si>
  <si>
    <t>AGR.01.001798</t>
  </si>
  <si>
    <t>ИП-02-06/51//НФ02/23-63 от 26.06.2023</t>
  </si>
  <si>
    <t>AGR.01.001804</t>
  </si>
  <si>
    <t>1158 от 26.06.2023</t>
  </si>
  <si>
    <t>PRD.002.100026249_COM014001</t>
  </si>
  <si>
    <t>AGR.30.001245</t>
  </si>
  <si>
    <t>Решение и апелляц.определение суда по делу №33-19744/2023</t>
  </si>
  <si>
    <t>PRD.002.100026255_COM005001</t>
  </si>
  <si>
    <t>AGR.07.002037</t>
  </si>
  <si>
    <t>Дог. 6/2023КН06/23-105</t>
  </si>
  <si>
    <t>PRD.002.100026255_COM006001</t>
  </si>
  <si>
    <t>AGR.08.002981</t>
  </si>
  <si>
    <t>СИН.02.23-181 от 03.07.2023</t>
  </si>
  <si>
    <t>PRD.002.100026255_COM007001</t>
  </si>
  <si>
    <t>AGR.09.001743</t>
  </si>
  <si>
    <t>УНС02/23-79 от 06.07.2023</t>
  </si>
  <si>
    <t>PRD.002.100026255_COM009001</t>
  </si>
  <si>
    <t>AGR.13.001999</t>
  </si>
  <si>
    <t>Договор №6/2023 от 11.07.2023</t>
  </si>
  <si>
    <t>PRD.002.100026255_COM011001</t>
  </si>
  <si>
    <t>AGR.15.007582</t>
  </si>
  <si>
    <t>СЗ02/23-361//6/2023 от 14.07.2023</t>
  </si>
  <si>
    <t>AGR.15.007787</t>
  </si>
  <si>
    <t>СЗ02/23-479 от 15.09.2023</t>
  </si>
  <si>
    <t>PRD.002.100026255_COM014001</t>
  </si>
  <si>
    <t>AGR.30.001248</t>
  </si>
  <si>
    <t>Договор № 6/2023//НО/23-102 от 28.06.2023 года</t>
  </si>
  <si>
    <t>PRD.002.100026256_COM016003</t>
  </si>
  <si>
    <t>AGR.41.000094</t>
  </si>
  <si>
    <t>Договор поставки № 2507-23Д от 25.07.2023</t>
  </si>
  <si>
    <t>AGR.41.000100</t>
  </si>
  <si>
    <t>Договор № ТВР0723 от 10.07.2023</t>
  </si>
  <si>
    <t>AGR.41.000106</t>
  </si>
  <si>
    <t>Договор № ТВР0823 от 29.09.2023</t>
  </si>
  <si>
    <t>PRD.002.100026259_COM011001</t>
  </si>
  <si>
    <t>AGR.15.007514</t>
  </si>
  <si>
    <t>СЗ02/23-343//ДАИП 1-200623 от 20.06.2023</t>
  </si>
  <si>
    <t>PRD.002.100026260_COM014001</t>
  </si>
  <si>
    <t>AGR.30.001227</t>
  </si>
  <si>
    <t>Счф № 185 от 26.06.2023 (Спецодежда)</t>
  </si>
  <si>
    <t>PRD.002.100026261_COM011001</t>
  </si>
  <si>
    <t>AGR.15.007485</t>
  </si>
  <si>
    <t>Счет 787 от 26.06.2023</t>
  </si>
  <si>
    <t>AGR.15.007867</t>
  </si>
  <si>
    <t>СЗ02/23-330//193 от 26.06.2023</t>
  </si>
  <si>
    <t>PRD.002.100026269_COM006001</t>
  </si>
  <si>
    <t>AGR.08.002991</t>
  </si>
  <si>
    <t>СИН.02.23-204 от 24.07.2023</t>
  </si>
  <si>
    <t>PRD.002.100026279_COM006001</t>
  </si>
  <si>
    <t>AGR.08.002971</t>
  </si>
  <si>
    <t>СИН.02.23-188 от 05.07.2023</t>
  </si>
  <si>
    <t>AGR.08.003256</t>
  </si>
  <si>
    <t>СИН.02.24-14 от 23.01.2024</t>
  </si>
  <si>
    <t>PRD.002.100026280_COM011001</t>
  </si>
  <si>
    <t>AGR.15.007611</t>
  </si>
  <si>
    <t>СЗ02/23-355//ТК-0601-23У от 26.06.2023</t>
  </si>
  <si>
    <t>PRD.002.100026281_COM007001</t>
  </si>
  <si>
    <t>AGR.09.001746</t>
  </si>
  <si>
    <t>УНС02/23-87 от 12.07.2023</t>
  </si>
  <si>
    <t>PRD.002.100026282_COM007001</t>
  </si>
  <si>
    <t>AGR.09.001739</t>
  </si>
  <si>
    <t>УНС02/23-82 от 29.06.2023</t>
  </si>
  <si>
    <t>AGR.09.001806</t>
  </si>
  <si>
    <t>УНС02/23-147 от 12.10.2023</t>
  </si>
  <si>
    <t>PRD.002.100026284_COM006001</t>
  </si>
  <si>
    <t>AGR.08.003038</t>
  </si>
  <si>
    <t>СИН.02.23-197 от 25.07.2023</t>
  </si>
  <si>
    <t>PRD.002.100026288_COM014001</t>
  </si>
  <si>
    <t>AGR.30.001241</t>
  </si>
  <si>
    <t>Договор № НО/23-104 от 06.07.2023 года</t>
  </si>
  <si>
    <t>PRD.002.100026289_COM005001</t>
  </si>
  <si>
    <t>AGR.07.001965</t>
  </si>
  <si>
    <t>AGR.07.001989</t>
  </si>
  <si>
    <t>PRD.002.100026291_COM014001</t>
  </si>
  <si>
    <t>AGR.30.001247</t>
  </si>
  <si>
    <t>Счф № 224 от 17.07.2023г. Спецодежда</t>
  </si>
  <si>
    <t>PRD.002.100026292_COM001000</t>
  </si>
  <si>
    <t>AGR.01.002029</t>
  </si>
  <si>
    <t>NF01/23-39 от 07.12.2023</t>
  </si>
  <si>
    <t>AGR.01.002073</t>
  </si>
  <si>
    <t>PRD.002.100026292_COM014008</t>
  </si>
  <si>
    <t>AGR.37.000099</t>
  </si>
  <si>
    <t>Контракт № OSH/23-31 от 29.06.2023</t>
  </si>
  <si>
    <t>AGR.37.000106</t>
  </si>
  <si>
    <t>PRD.002.100026293_COM014001</t>
  </si>
  <si>
    <t>AGR.30.001258</t>
  </si>
  <si>
    <t>Договор № НО/23-109 от 06.07.2023 года</t>
  </si>
  <si>
    <t>PRD.002.100026300_COM005001</t>
  </si>
  <si>
    <t>AGR.07.002056</t>
  </si>
  <si>
    <t>КН05/23-110 от 17.07.2023</t>
  </si>
  <si>
    <t>PRD.002.100026301_COM011001</t>
  </si>
  <si>
    <t>AGR.15.007609</t>
  </si>
  <si>
    <t>СЗ02/23-386//1/2023 от 21.07.2023</t>
  </si>
  <si>
    <t>PRD.002.100026302_COM011001</t>
  </si>
  <si>
    <t>AGR.15.007599</t>
  </si>
  <si>
    <t>СЗ02/23-377 от 20.07.2023</t>
  </si>
  <si>
    <t>PRD.002.100026303_COM011001</t>
  </si>
  <si>
    <t>AGR.15.007560</t>
  </si>
  <si>
    <t>PRD.002.100026304_COM011001</t>
  </si>
  <si>
    <t>AGR.15.007753</t>
  </si>
  <si>
    <t>СЗ02/23-448 от 28.08.2023</t>
  </si>
  <si>
    <t>PRD.002.100026305_COM011001</t>
  </si>
  <si>
    <t>AGR.15.007593</t>
  </si>
  <si>
    <t>СЗ02/23-380//23-33 от 11.07.2023</t>
  </si>
  <si>
    <t>PRD.002.100026311_COM011001</t>
  </si>
  <si>
    <t>AGR.15.007616</t>
  </si>
  <si>
    <t>СЗ02/23-390 от 27.07.2023</t>
  </si>
  <si>
    <t>PRD.002.100026312_COM006001</t>
  </si>
  <si>
    <t>AGR.08.002975</t>
  </si>
  <si>
    <t>AGR.08.002976</t>
  </si>
  <si>
    <t>AGR.08.002977</t>
  </si>
  <si>
    <t>PRD.002.100026313_COM010001</t>
  </si>
  <si>
    <t>AGR.14.000491</t>
  </si>
  <si>
    <t>Договор поставки №123-23</t>
  </si>
  <si>
    <t>PRD.002.100026315_COM001000</t>
  </si>
  <si>
    <t>AGR.01.001833</t>
  </si>
  <si>
    <t>15645 от 18.07.2023</t>
  </si>
  <si>
    <t>AGR.01.001834</t>
  </si>
  <si>
    <t>15657 от 18.07.2023</t>
  </si>
  <si>
    <t>AGR.01.002088</t>
  </si>
  <si>
    <t>1775 от 06.02.2024</t>
  </si>
  <si>
    <t>PRD.002.100026316_COM011001</t>
  </si>
  <si>
    <t>AGR.15.007596</t>
  </si>
  <si>
    <t>Счет №0000000029 от 17.07.2023</t>
  </si>
  <si>
    <t>PRD.002.100026317_COM014002</t>
  </si>
  <si>
    <t>AGR.32.000456</t>
  </si>
  <si>
    <t>Экономическое соглашение от 03.04.2023 года</t>
  </si>
  <si>
    <t>PRD.002.100026318_COM006001</t>
  </si>
  <si>
    <t>AGR.08.002997</t>
  </si>
  <si>
    <t>СИН.02.23-194 от 13.07.2023</t>
  </si>
  <si>
    <t>PRD.002.100026319_COM006001</t>
  </si>
  <si>
    <t>AGR.08.003009</t>
  </si>
  <si>
    <t>СИН.02.23-202 от 26.07.2023</t>
  </si>
  <si>
    <t>PRD.002.100026323_COM009001</t>
  </si>
  <si>
    <t>AGR.13.002010</t>
  </si>
  <si>
    <t>СИБ75/23-в от 28.07.2023</t>
  </si>
  <si>
    <t>AGR.13.002011</t>
  </si>
  <si>
    <t>Договор №СИБ75/23-в от 28.07.2023</t>
  </si>
  <si>
    <t>PRD.002.100026326_COM001000</t>
  </si>
  <si>
    <t>AGR.01.001979</t>
  </si>
  <si>
    <t>НФ02/23-135 от 13.11.2023</t>
  </si>
  <si>
    <t>PRD.002.100026331_COM006001</t>
  </si>
  <si>
    <t>AGR.08.002983</t>
  </si>
  <si>
    <t>СИН.02.23-196 от 25.07.2023</t>
  </si>
  <si>
    <t>PRD.002.100026333_COM011001</t>
  </si>
  <si>
    <t>AGR.15.007602</t>
  </si>
  <si>
    <t>Счет № ЦБ-14 от 21.07.2023</t>
  </si>
  <si>
    <t>PRD.002.100026334_COM014001</t>
  </si>
  <si>
    <t>AGR.30.001255</t>
  </si>
  <si>
    <t>Письмо №НО-1075/2023 от 11.07.2023</t>
  </si>
  <si>
    <t>PRD.002.100026335_COM016003</t>
  </si>
  <si>
    <t>AGR.41.000097</t>
  </si>
  <si>
    <t>Счет-договор № С-230821004 от 21.08.2023</t>
  </si>
  <si>
    <t>PRD.002.100026337_COM014001</t>
  </si>
  <si>
    <t>AGR.30.001265</t>
  </si>
  <si>
    <t>Договор НО/23-117 от 24.07.2023 (ГПХ)</t>
  </si>
  <si>
    <t>PRD.002.100026339_COM014001</t>
  </si>
  <si>
    <t>AGR.30.001270</t>
  </si>
  <si>
    <t>Договор № НО/23-125 от 11.08.2023</t>
  </si>
  <si>
    <t>AGR.30.001271</t>
  </si>
  <si>
    <t>Договор № НО/23-124 от 11.08.2023</t>
  </si>
  <si>
    <t>AGR.11.001210</t>
  </si>
  <si>
    <t>Договор б/н от 01.01.2024 CAD</t>
  </si>
  <si>
    <t>AGR.11.001211</t>
  </si>
  <si>
    <t>Договор б/н от 01.01.2024 KZT</t>
  </si>
  <si>
    <t>AGR.11.001212</t>
  </si>
  <si>
    <t>Договор б/н от 01.01.2024 руб.</t>
  </si>
  <si>
    <t>PRD.002.100026342_COM011001</t>
  </si>
  <si>
    <t>AGR.15.007608</t>
  </si>
  <si>
    <t>Счет №7 от 25.07.2023</t>
  </si>
  <si>
    <t>PRD.002.100026343_COM011001</t>
  </si>
  <si>
    <t>AGR.15.007632</t>
  </si>
  <si>
    <t>СЗ02/23-396 от 31.07.2023</t>
  </si>
  <si>
    <t>AGR.15.007861</t>
  </si>
  <si>
    <t>СЗ02/23-535 от 12.10.2023</t>
  </si>
  <si>
    <t>PRD.002.100026344_COM006001</t>
  </si>
  <si>
    <t>AGR.08.003054</t>
  </si>
  <si>
    <t>СИН.02.23-207 от 01.08.2023</t>
  </si>
  <si>
    <t>PRD.002.100026348_COM016003</t>
  </si>
  <si>
    <t>AGR.41.000093</t>
  </si>
  <si>
    <t>Периодическая поверка термометров сопротивления и водомера п</t>
  </si>
  <si>
    <t>PRD.002.100026352_COM007001</t>
  </si>
  <si>
    <t>AGR.09.001767</t>
  </si>
  <si>
    <t>УНС02/23-96 от 17.08.2023</t>
  </si>
  <si>
    <t>AGR.09.001821</t>
  </si>
  <si>
    <t>УНС02/23-148 от 25.10.2023</t>
  </si>
  <si>
    <t>AGR.09.001888</t>
  </si>
  <si>
    <t>УНС02/23-190 от 14.12.2023</t>
  </si>
  <si>
    <t>PRD.002.100026356_COM014001</t>
  </si>
  <si>
    <t>AGR.30.001293</t>
  </si>
  <si>
    <t>Договор купли-продажи квартиры №НО/23-121 от 11.09.2023</t>
  </si>
  <si>
    <t>PRD.002.100026357_COM010001</t>
  </si>
  <si>
    <t>AGR.14.000499</t>
  </si>
  <si>
    <t>Договор №96/2023 от 27.07.2023</t>
  </si>
  <si>
    <t>PRD.002.100026359_COM005001</t>
  </si>
  <si>
    <t>AGR.07.002005</t>
  </si>
  <si>
    <t>КН05/23-103 от 15.06.2023</t>
  </si>
  <si>
    <t>PRD.002.100026362_COM001000</t>
  </si>
  <si>
    <t>AGR.01.001855</t>
  </si>
  <si>
    <t>С627СТО от 03.08.2023</t>
  </si>
  <si>
    <t>AGR.10.004474</t>
  </si>
  <si>
    <t>Договор № 7/ОКБ02/24-145 от 12.01.2024</t>
  </si>
  <si>
    <t>PRD.002.100026366_COM009001</t>
  </si>
  <si>
    <t>AGR.13.002017</t>
  </si>
  <si>
    <t>Договор №СИБ79/23-в от 14.08.2023</t>
  </si>
  <si>
    <t>AGR.13.002082</t>
  </si>
  <si>
    <t>AGR.13.002101</t>
  </si>
  <si>
    <t>Договор №СИБ125/23-в от 18.10.2023</t>
  </si>
  <si>
    <t>PRD.002.100026368_COM011001</t>
  </si>
  <si>
    <t>AGR.15.007639</t>
  </si>
  <si>
    <t>СЗ02/23-407//2/08/23 от 02.08.2023</t>
  </si>
  <si>
    <t>PRD.002.100026371_COM006001</t>
  </si>
  <si>
    <t>AGR.08.002998</t>
  </si>
  <si>
    <t>Счет №133066 от 09.08.2023</t>
  </si>
  <si>
    <t>PRD.002.100026371_COM007001</t>
  </si>
  <si>
    <t>AGR.09.001779</t>
  </si>
  <si>
    <t>УНС02/23-107 от 17.08.2023</t>
  </si>
  <si>
    <t>PRD.002.100026371_COM011001</t>
  </si>
  <si>
    <t>AGR.15.007709</t>
  </si>
  <si>
    <t>СЗ02/23-447//П-116 от 18.08.2023</t>
  </si>
  <si>
    <t>PRD.002.100026381_COM005001</t>
  </si>
  <si>
    <t>AGR.07.002011</t>
  </si>
  <si>
    <t>Договор поставки № КН02/17-113 от 01.06.2017г.</t>
  </si>
  <si>
    <t>AGR.07.002012</t>
  </si>
  <si>
    <t>PRD.002.100026387_COM004001</t>
  </si>
  <si>
    <t>AGR.06.001015</t>
  </si>
  <si>
    <t>Договор №ННГ34/23-в от 09.08.2023</t>
  </si>
  <si>
    <t>PRD.002.100026390_COM014001</t>
  </si>
  <si>
    <t>AGR.30.001264</t>
  </si>
  <si>
    <t>договор от 08.08.2023</t>
  </si>
  <si>
    <t>PRD.002.100026391_COM014001</t>
  </si>
  <si>
    <t>AGR.30.001358</t>
  </si>
  <si>
    <t>сч-ф от 27.12.23</t>
  </si>
  <si>
    <t>PRD.002.100026393_COM001000</t>
  </si>
  <si>
    <t>AGR.01.001871</t>
  </si>
  <si>
    <t>2023-26//НФ02/23-91 от 16.08.2023</t>
  </si>
  <si>
    <t>PRD.002.100026396_COM001000</t>
  </si>
  <si>
    <t>AGR.01.001873</t>
  </si>
  <si>
    <t>156 от 17.08.2023</t>
  </si>
  <si>
    <t>PRD.002.100026397_COM001000</t>
  </si>
  <si>
    <t>AGR.01.001863</t>
  </si>
  <si>
    <t>87 от 10.08.2023</t>
  </si>
  <si>
    <t>AGR.01.001935</t>
  </si>
  <si>
    <t>9756825023 от 29.09.2023</t>
  </si>
  <si>
    <t>AGR.01.001981</t>
  </si>
  <si>
    <t>PRD.002.100026401_COM009001</t>
  </si>
  <si>
    <t>AGR.13.002021</t>
  </si>
  <si>
    <t>Договор №СИБ88/23-в от 23.08.2023</t>
  </si>
  <si>
    <t>PRD.002.100026402_COM001000</t>
  </si>
  <si>
    <t>AGR.01.001990</t>
  </si>
  <si>
    <t>80//НФ02/23-139 от 25.10.2023</t>
  </si>
  <si>
    <t>AGR.01.002025</t>
  </si>
  <si>
    <t>PRD.002.100026409_COM007001</t>
  </si>
  <si>
    <t>AGR.09.001799</t>
  </si>
  <si>
    <t>УНС02/23-109 от 05.09.2023</t>
  </si>
  <si>
    <t>PRD.002.100026410_COM007001</t>
  </si>
  <si>
    <t>AGR.09.001807</t>
  </si>
  <si>
    <t>PRD.002.100026411_COM006001</t>
  </si>
  <si>
    <t>AGR.08.003185</t>
  </si>
  <si>
    <t>СИН.04.23-17 от 16.08.2023</t>
  </si>
  <si>
    <t>PRD.002.100026419_COM006001</t>
  </si>
  <si>
    <t>AGR.08.003095</t>
  </si>
  <si>
    <t>СИН.02.23-221 от 21.08.2023</t>
  </si>
  <si>
    <t>AGR.08.003145</t>
  </si>
  <si>
    <t>СИН.02.23-221 от 21.08.2023г лом</t>
  </si>
  <si>
    <t>PRD.002.100026420_COM006001</t>
  </si>
  <si>
    <t>AGR.08.003081</t>
  </si>
  <si>
    <t>СИН.02.23-236 от 26.07.2023г.</t>
  </si>
  <si>
    <t>PRD.002.100026425_COM001000</t>
  </si>
  <si>
    <t>AGR.01.001878</t>
  </si>
  <si>
    <t>НФ01/23-29 от 21.08.2023</t>
  </si>
  <si>
    <t>AGR.01.001886</t>
  </si>
  <si>
    <t>НП-08/2023-07//НФ01/23-30 от 22.09.2023</t>
  </si>
  <si>
    <t>PRD.002.100026427_COM011001</t>
  </si>
  <si>
    <t>AGR.15.007688</t>
  </si>
  <si>
    <t>СЗ02/23-286 от 02.06.2023</t>
  </si>
  <si>
    <t>PRD.002.100026428_COM015001</t>
  </si>
  <si>
    <t>AGR.39.000109</t>
  </si>
  <si>
    <t>PRD.002.100026428_COM015002</t>
  </si>
  <si>
    <t>AGR.40.000032</t>
  </si>
  <si>
    <t>PRD.002.100026429_COM004001</t>
  </si>
  <si>
    <t>AGR.06.001027</t>
  </si>
  <si>
    <t>Договор №ННГ18/23-и от 21.08.2023</t>
  </si>
  <si>
    <t>PRD.002.100026431_COM011001</t>
  </si>
  <si>
    <t>AGR.15.007708</t>
  </si>
  <si>
    <t>Счет №0010273107 от 24.08.2023</t>
  </si>
  <si>
    <t>PRD.002.100026435_COM007001</t>
  </si>
  <si>
    <t>AGR.09.001775</t>
  </si>
  <si>
    <t>УНС02/23-114 от 30.08.2023</t>
  </si>
  <si>
    <t>PRD.002.100026436_COM010001</t>
  </si>
  <si>
    <t>AGR.14.000501</t>
  </si>
  <si>
    <t>Договор №НГПТ/01.08.2023 от 01.08.2023, бурение скважин 518а</t>
  </si>
  <si>
    <t>PRD.002.100026438_COM007001</t>
  </si>
  <si>
    <t>AGR.09.001770</t>
  </si>
  <si>
    <t>УНС02/23-112 от 23.08.2023</t>
  </si>
  <si>
    <t>PRD.002.100026439_COM004001</t>
  </si>
  <si>
    <t>AGR.06.001009</t>
  </si>
  <si>
    <t>Счет № ИПГУ-000126 от 28.08.2023</t>
  </si>
  <si>
    <t>PRD.002.100026444_COM009001</t>
  </si>
  <si>
    <t>AGR.13.002020</t>
  </si>
  <si>
    <t>AGR.13.002070</t>
  </si>
  <si>
    <t>Договор №СИБ136/23-в от 03.11.2023</t>
  </si>
  <si>
    <t>PRD.002.100026444_COM014002</t>
  </si>
  <si>
    <t>AGR.32.000476</t>
  </si>
  <si>
    <t>Договор № 742//КН/23-51 от 13.11.2023</t>
  </si>
  <si>
    <t>PRD.002.100026445_COM001000</t>
  </si>
  <si>
    <t>AGR.01.001887</t>
  </si>
  <si>
    <t>21289843//НФ02/23-95 от 21.08.2023</t>
  </si>
  <si>
    <t>PRD.002.100026448_COM011001</t>
  </si>
  <si>
    <t>AGR.15.008142</t>
  </si>
  <si>
    <t>СЗ02/23-558 от 01.10.2023</t>
  </si>
  <si>
    <t>PRD.002.100026449_COM001000</t>
  </si>
  <si>
    <t>AGR.01.001891</t>
  </si>
  <si>
    <t>3Х0492 от 25.08.2023</t>
  </si>
  <si>
    <t>AGR.01.002004</t>
  </si>
  <si>
    <t>ЗХ0726 от 28.11.2023</t>
  </si>
  <si>
    <t>PRD.002.100026455_COM014001</t>
  </si>
  <si>
    <t>AGR.30.001279</t>
  </si>
  <si>
    <t>Договор №BL00-601255 от 30.08.2023 года</t>
  </si>
  <si>
    <t>PRD.002.100026457_COM011001</t>
  </si>
  <si>
    <t>AGR.15.007779</t>
  </si>
  <si>
    <t>СЗ02/23-469 от 11.09.2023</t>
  </si>
  <si>
    <t>PRD.002.100026459_COM006001</t>
  </si>
  <si>
    <t>AGR.08.003066</t>
  </si>
  <si>
    <t>СИН.02.23-241 от 24.08.2023</t>
  </si>
  <si>
    <t>PRD.002.100026464_COM005001</t>
  </si>
  <si>
    <t>AGR.07.002026</t>
  </si>
  <si>
    <t>КН06/23-135 от 05.09.2023</t>
  </si>
  <si>
    <t>PRD.002.100026466_COM010001</t>
  </si>
  <si>
    <t>AGR.14.000503</t>
  </si>
  <si>
    <t>Договор управления МКД</t>
  </si>
  <si>
    <t>AGR.14.000504</t>
  </si>
  <si>
    <t>Договор управления МКД б/н от 01.08.2023г.</t>
  </si>
  <si>
    <t>PRD.002.100026467_COM005001</t>
  </si>
  <si>
    <t>AGR.07.002028</t>
  </si>
  <si>
    <t>9//КН06/23-133 от 04.09.2023</t>
  </si>
  <si>
    <t>AGR.07.002029</t>
  </si>
  <si>
    <t>PRD.002.100026470_COM011001</t>
  </si>
  <si>
    <t>AGR.15.007781</t>
  </si>
  <si>
    <t>СЗ02/23-473//108 от 06.09.2023</t>
  </si>
  <si>
    <t>PRD.002.100026474_COM001000</t>
  </si>
  <si>
    <t>AGR.01.001901</t>
  </si>
  <si>
    <t>НФ02/23-99 от 14.09.2023</t>
  </si>
  <si>
    <t>PRD.002.100026476_COM001000</t>
  </si>
  <si>
    <t>AGR.01.001910</t>
  </si>
  <si>
    <t>УП-115312 от 15.09.2023</t>
  </si>
  <si>
    <t>AGR.01.002007</t>
  </si>
  <si>
    <t>УП-116927 от 01.12.2023</t>
  </si>
  <si>
    <t>PRD.002.100026477_COM001000</t>
  </si>
  <si>
    <t>AGR.01.001903</t>
  </si>
  <si>
    <t>НФ02/23-100 от 12.09.2023</t>
  </si>
  <si>
    <t>AGR.01.002014</t>
  </si>
  <si>
    <t>1753 от 29.11.2023</t>
  </si>
  <si>
    <t>PRD.002.100026478_COM005001</t>
  </si>
  <si>
    <t>AGR.07.002035</t>
  </si>
  <si>
    <t>КН06/23-136 от 08.09.2023</t>
  </si>
  <si>
    <t>PRD.002.100026479_COM001000</t>
  </si>
  <si>
    <t>AGR.01.001905</t>
  </si>
  <si>
    <t>290823-01//НФ02/23-101 от 29.08.2023</t>
  </si>
  <si>
    <t>PRD.002.100026480_COM001000</t>
  </si>
  <si>
    <t>AGR.01.001906</t>
  </si>
  <si>
    <t>ИПЗ-2023-2908//НФ02/23-102 от 29.08.2023</t>
  </si>
  <si>
    <t>PRD.002.100026481_</t>
  </si>
  <si>
    <t>AGR.07.002038</t>
  </si>
  <si>
    <t>КН06/23-137 /СПб - 23 от 06.09.2023</t>
  </si>
  <si>
    <t>PRD.002.100026482_COM011001</t>
  </si>
  <si>
    <t>AGR.15.007795</t>
  </si>
  <si>
    <t>СЗ02/23-557//227 от 12.09.2023</t>
  </si>
  <si>
    <t>PRD.002.100026484_COM014001</t>
  </si>
  <si>
    <t>AGR.30.001288</t>
  </si>
  <si>
    <t>Счф № от 15.09.2023г. Спецодежда</t>
  </si>
  <si>
    <t>PRD.002.100026485_COM006001</t>
  </si>
  <si>
    <t>AGR.08.003060</t>
  </si>
  <si>
    <t>СИН.02.23-243 от 19.09.2023г.</t>
  </si>
  <si>
    <t>PRD.002.100026488_COM008002</t>
  </si>
  <si>
    <t>AGR.10.004534</t>
  </si>
  <si>
    <t>Заявление от 13.02.2024</t>
  </si>
  <si>
    <t>PRD.002.100026489_COM014001</t>
  </si>
  <si>
    <t>AGR.30.001329</t>
  </si>
  <si>
    <t>Дог. № НО/23-144 от 27.09.2023г.</t>
  </si>
  <si>
    <t>AGR.30.001380</t>
  </si>
  <si>
    <t>Дог. № НО/23-146 от 27.09.2023г.</t>
  </si>
  <si>
    <t>PRD.002.100026489_COM014006</t>
  </si>
  <si>
    <t>AGR.31.000036</t>
  </si>
  <si>
    <t>Договор № АК/23-6 от 27.09.2023 г.</t>
  </si>
  <si>
    <t>PRD.002.100026490_COM011001</t>
  </si>
  <si>
    <t>AGR.15.007789</t>
  </si>
  <si>
    <t>СЗ02/23-480 от 19.09.2023</t>
  </si>
  <si>
    <t>AGR.15.007837</t>
  </si>
  <si>
    <t>2343432 удалить-тест</t>
  </si>
  <si>
    <t>PRD.002.100026491_COM014001</t>
  </si>
  <si>
    <t>AGR.30.001287</t>
  </si>
  <si>
    <t>счф 294 от 12.09.2023 г. спецодежда</t>
  </si>
  <si>
    <t>PRD.002.100026500_COM011001</t>
  </si>
  <si>
    <t>AGR.15.007796</t>
  </si>
  <si>
    <t>Счет №826482 от 15.09.2023</t>
  </si>
  <si>
    <t>PRD.002.100026505_COM001000</t>
  </si>
  <si>
    <t>AGR.01.001916</t>
  </si>
  <si>
    <t>C29785/23 от 18.09.2023</t>
  </si>
  <si>
    <t>PRD.002.100026506_COM001000</t>
  </si>
  <si>
    <t>AGR.01.001996</t>
  </si>
  <si>
    <t>НФ02/23-106 от 01.11.2023</t>
  </si>
  <si>
    <t>PRD.002.100026507_COM009001</t>
  </si>
  <si>
    <t>AGR.13.002028</t>
  </si>
  <si>
    <t>AGR.13.002029</t>
  </si>
  <si>
    <t>AGR.13.002034</t>
  </si>
  <si>
    <t>AGR.13.002035</t>
  </si>
  <si>
    <t>PRD.002.100026508_COM005001</t>
  </si>
  <si>
    <t>AGR.07.002041</t>
  </si>
  <si>
    <t>804/КН06/23-142 от 14.09.2023</t>
  </si>
  <si>
    <t>AGR.07.002085</t>
  </si>
  <si>
    <t>4313/КН06/23-153 от 08.11.23</t>
  </si>
  <si>
    <t>AGR.07.002086</t>
  </si>
  <si>
    <t>4311/КН06/23-152 от 08.11.23</t>
  </si>
  <si>
    <t>PRD.002.100026518_COM006001</t>
  </si>
  <si>
    <t>AGR.08.003089</t>
  </si>
  <si>
    <t>СИН.02.23-259/23-027507/10 от 12.10.2023</t>
  </si>
  <si>
    <t>PRD.002.100026528_COM004001</t>
  </si>
  <si>
    <t>AGR.06.001013</t>
  </si>
  <si>
    <t>PRD.002.100026531_COM002019</t>
  </si>
  <si>
    <t>AGR.03.000943</t>
  </si>
  <si>
    <t>Договор поставки №07-05-23/Д010423 от 18.01.2024</t>
  </si>
  <si>
    <t>PRD.002.100026531_COM014001</t>
  </si>
  <si>
    <t>AGR.30.001384</t>
  </si>
  <si>
    <t>Договор № 03-01-24 от 18.01.2024 года</t>
  </si>
  <si>
    <t>PRD.002.100026532_COM014001</t>
  </si>
  <si>
    <t>AGR.30.001309</t>
  </si>
  <si>
    <t>НО/23-151 от 06.10.2023</t>
  </si>
  <si>
    <t>PRD.002.100026534_COM006001</t>
  </si>
  <si>
    <t>AGR.08.003067</t>
  </si>
  <si>
    <t>СИН.02.23-264 от 28.09.2023</t>
  </si>
  <si>
    <t>PRD.002.100026543_COM011001</t>
  </si>
  <si>
    <t>AGR.15.007855</t>
  </si>
  <si>
    <t>СЗ02/23-537//07/09-23 от 11.10.2023</t>
  </si>
  <si>
    <t>PRD.002.100026548_COM011001</t>
  </si>
  <si>
    <t>AGR.15.008097</t>
  </si>
  <si>
    <t>СЗ02/23-648 от 28.11.2023</t>
  </si>
  <si>
    <t>PRD.002.100026549_COM007001</t>
  </si>
  <si>
    <t>AGR.09.001889</t>
  </si>
  <si>
    <t>УНС02/23-167 от 22.11.2023</t>
  </si>
  <si>
    <t>AGR.09.001900</t>
  </si>
  <si>
    <t>УНС02/23-144 от 23.10.2023</t>
  </si>
  <si>
    <t>PRD.002.100026550_COM011001</t>
  </si>
  <si>
    <t>AGR.15.007847</t>
  </si>
  <si>
    <t>СЗ02/23-543//02-Ц-102023/1 от 02.10.2023</t>
  </si>
  <si>
    <t>PRD.002.100026552_COM010001</t>
  </si>
  <si>
    <t>AGR.14.000515</t>
  </si>
  <si>
    <t>Договор № 100 от 04.10.2023г.</t>
  </si>
  <si>
    <t>PRD.002.100026555_COM003001</t>
  </si>
  <si>
    <t>AGR.17.000699</t>
  </si>
  <si>
    <t>Договор № ЮН02/24-4 от 10.01.2024</t>
  </si>
  <si>
    <t>AGR.10.004484</t>
  </si>
  <si>
    <t>Договор № ОКБ02/24-89/1/24-ТО от 10.01.2024</t>
  </si>
  <si>
    <t>PRD.002.100026556_COM004001</t>
  </si>
  <si>
    <t>AGR.06.001046</t>
  </si>
  <si>
    <t>Договор №ННГ60/23-в от 29.11.2023</t>
  </si>
  <si>
    <t>PRD.002.100026556_COM009001</t>
  </si>
  <si>
    <t>AGR.13.002128</t>
  </si>
  <si>
    <t>Договор №СИБ121/23-в от 18.10.2023</t>
  </si>
  <si>
    <t>PRD.002.100026560_COM002019</t>
  </si>
  <si>
    <t>AGR.03.000913</t>
  </si>
  <si>
    <t>Договор на ремонт сварочного оборудования и эл.инструмента о</t>
  </si>
  <si>
    <t>PRD.002.100026562_COM009001</t>
  </si>
  <si>
    <t>AGR.13.002159</t>
  </si>
  <si>
    <t>Соглашение об оказании юридических услуг от 31.01.2024</t>
  </si>
  <si>
    <t>PRD.002.100026572_COM016003</t>
  </si>
  <si>
    <t>AGR.41.000108</t>
  </si>
  <si>
    <t>Договор № ПКЭ/109/2023-У от 04.10.2023</t>
  </si>
  <si>
    <t>PRD.002.100026575_COM006001</t>
  </si>
  <si>
    <t>AGR.08.003178</t>
  </si>
  <si>
    <t>СИН.02.23-285 от 31.10.2023г.</t>
  </si>
  <si>
    <t>AGR.08.003181</t>
  </si>
  <si>
    <t>СИН.02.23-304 от 31.10.2023г.</t>
  </si>
  <si>
    <t>AGR.08.003183</t>
  </si>
  <si>
    <t>СИН.02.23-305 от 31.10.2023г.</t>
  </si>
  <si>
    <t>AGR.08.003186</t>
  </si>
  <si>
    <t>СИН.02.23-386 от 22.12.2023г.</t>
  </si>
  <si>
    <t>PRD.002.100026576_COM006001</t>
  </si>
  <si>
    <t>AGR.08.003118</t>
  </si>
  <si>
    <t>СИН.02.23-301 от 31.10.2023</t>
  </si>
  <si>
    <t>PRD.002.100026581_COM004001</t>
  </si>
  <si>
    <t>AGR.06.001036</t>
  </si>
  <si>
    <t>Договор №ННГ51/23-в от 30.10.2023</t>
  </si>
  <si>
    <t>PRD.002.100026582_COM014001</t>
  </si>
  <si>
    <t>AGR.30.001301</t>
  </si>
  <si>
    <t>Счф № 331 от 16.10.2023 Спецодежда</t>
  </si>
  <si>
    <t>PRD.002.100026587_COM005001</t>
  </si>
  <si>
    <t>AGR.07.002078</t>
  </si>
  <si>
    <t>КН06/23-141 от 14.09.2023</t>
  </si>
  <si>
    <t>PRD.002.100026590_COM011001</t>
  </si>
  <si>
    <t>AGR.15.007897</t>
  </si>
  <si>
    <t>Счет № 130 от 19.10.2023</t>
  </si>
  <si>
    <t>AGR.15.008168</t>
  </si>
  <si>
    <t>Счет №4 от 17.01.2024</t>
  </si>
  <si>
    <t>AGR.15.008243</t>
  </si>
  <si>
    <t>Счет №8 от 13.02.2024</t>
  </si>
  <si>
    <t>PRD.002.100026591_COM015002</t>
  </si>
  <si>
    <t>AGR.40.000002</t>
  </si>
  <si>
    <t>РО02/23-3 от 01.11.2023</t>
  </si>
  <si>
    <t>PRD.002.100026596_COM006001</t>
  </si>
  <si>
    <t>AGR.08.003102</t>
  </si>
  <si>
    <t>Счет №822</t>
  </si>
  <si>
    <t>AGR.08.003143</t>
  </si>
  <si>
    <t>СИН.02.23-314 от 08.11.2023г.</t>
  </si>
  <si>
    <t>AGR.08.003238</t>
  </si>
  <si>
    <t>СИН.02.23-364 от 11.12.2023</t>
  </si>
  <si>
    <t>PRD.002.100026602_COM016003</t>
  </si>
  <si>
    <t>AGR.41.000114</t>
  </si>
  <si>
    <t>Счет № 86 от 23.10.2023</t>
  </si>
  <si>
    <t>AGR.41.000130</t>
  </si>
  <si>
    <t>Счет № 19 от 30.01.2024</t>
  </si>
  <si>
    <t>AGR.01.001980</t>
  </si>
  <si>
    <t>PRD.002.100026606_COM006001</t>
  </si>
  <si>
    <t>AGR.08.003108</t>
  </si>
  <si>
    <t>СИН.02.23-313 от 03.11.2023</t>
  </si>
  <si>
    <t>PRD.002.100026608_COM005001</t>
  </si>
  <si>
    <t>AGR.07.002071</t>
  </si>
  <si>
    <t>КН06/23-14 от 11.11.2020г.</t>
  </si>
  <si>
    <t>PRD.002.100026609_COM006001</t>
  </si>
  <si>
    <t>AGR.08.003160</t>
  </si>
  <si>
    <t>СИН.02.23-321 от 14.11.2023</t>
  </si>
  <si>
    <t>PRD.002.100026610_COM006001</t>
  </si>
  <si>
    <t>AGR.08.003191</t>
  </si>
  <si>
    <t>СИН.02.23-300 от 01.11.2023г.</t>
  </si>
  <si>
    <t>PRD.002.100026611_COM001000</t>
  </si>
  <si>
    <t>AGR.01.002017</t>
  </si>
  <si>
    <t>PRD.002.100026613_COM015002</t>
  </si>
  <si>
    <t>AGR.40.000003</t>
  </si>
  <si>
    <t>PRD.002.100026618_COM011001</t>
  </si>
  <si>
    <t>AGR.15.007992</t>
  </si>
  <si>
    <t>СЗ02/23-615 от 14.11.2023</t>
  </si>
  <si>
    <t>PRD.002.100026628_COM006001</t>
  </si>
  <si>
    <t>AGR.08.003197</t>
  </si>
  <si>
    <t>СИН.02.23-325 от 01.10.2023г.</t>
  </si>
  <si>
    <t>AGR.08.003198</t>
  </si>
  <si>
    <t>СИН.02.23-317 от 01.09.2023г.</t>
  </si>
  <si>
    <t>PRD.002.100026629_COM006001</t>
  </si>
  <si>
    <t>AGR.08.003104</t>
  </si>
  <si>
    <t>№СИН.02.23-316 от 07.11.2023</t>
  </si>
  <si>
    <t>PRD.002.100026630_COM001000</t>
  </si>
  <si>
    <t>AGR.01.001987</t>
  </si>
  <si>
    <t>201 от 07.11.2023</t>
  </si>
  <si>
    <t>PRD.002.100026631_COM014001</t>
  </si>
  <si>
    <t>AGR.30.001333</t>
  </si>
  <si>
    <t>Дог. № НО/23-156 от 14.11.2023г.</t>
  </si>
  <si>
    <t>AGR.30.001334</t>
  </si>
  <si>
    <t>Дог. № НО/23-157 от 14.11.2023г.</t>
  </si>
  <si>
    <t>PRD.002.100026633_COM014001</t>
  </si>
  <si>
    <t>AGR.30.001323</t>
  </si>
  <si>
    <t>б/н от 31.10.2023</t>
  </si>
  <si>
    <t>PRD.002.100026634_COM006001</t>
  </si>
  <si>
    <t>AGR.08.003129</t>
  </si>
  <si>
    <t>СИН,02.23-319 от 13.11.2023г.</t>
  </si>
  <si>
    <t>PRD.002.100026635_COM011001</t>
  </si>
  <si>
    <t>AGR.15.007960</t>
  </si>
  <si>
    <t>Счет 0010276310 от 17.10.2023г.</t>
  </si>
  <si>
    <t>AGR.15.008025</t>
  </si>
  <si>
    <t>PRD.002.100026640_COM007001</t>
  </si>
  <si>
    <t>AGR.09.001890</t>
  </si>
  <si>
    <t>УНС02/23-129 от 23.10.2023</t>
  </si>
  <si>
    <t>PRD.002.100026641_COM011001</t>
  </si>
  <si>
    <t>AGR.15.008055</t>
  </si>
  <si>
    <t>СЗ02/23-625 от 20.11.2023</t>
  </si>
  <si>
    <t>PRD.002.100026643_COM009001</t>
  </si>
  <si>
    <t>AGR.13.002116</t>
  </si>
  <si>
    <t>Договор №СИБ173/23-в от 30.11.2023</t>
  </si>
  <si>
    <t>AGR.13.002156</t>
  </si>
  <si>
    <t>Договор №СИБ172/23-в от 28.11.2023</t>
  </si>
  <si>
    <t>PRD.002.100026644_COM009001</t>
  </si>
  <si>
    <t>AGR.13.002090</t>
  </si>
  <si>
    <t>Договор №СИБ165/23-в от 22.11.2023</t>
  </si>
  <si>
    <t>PRD.002.100026646_COM014001</t>
  </si>
  <si>
    <t>AGR.30.001344</t>
  </si>
  <si>
    <t>Договор о предоставлении услуг № 135/20.10.2023//НО/23-161 о</t>
  </si>
  <si>
    <t>PRD.002.100026647_COM014001</t>
  </si>
  <si>
    <t>AGR.30.001322</t>
  </si>
  <si>
    <t>Счф № 370 от 15.11.2023 Спецодежда</t>
  </si>
  <si>
    <t>PRD.002.100026651_COM016003</t>
  </si>
  <si>
    <t>AGR.41.000116</t>
  </si>
  <si>
    <t>PRD.002.100026653_COM005001</t>
  </si>
  <si>
    <t>AGR.07.002088</t>
  </si>
  <si>
    <t>Договор купли-продажи невостребованных и неликвидных материа</t>
  </si>
  <si>
    <t>PRD.002.100026663_COM001000</t>
  </si>
  <si>
    <t>AGR.01.001999</t>
  </si>
  <si>
    <t>1110 от 09.11.2023</t>
  </si>
  <si>
    <t>AGR.01.002028</t>
  </si>
  <si>
    <t>PRD.002.100026664_COM011001</t>
  </si>
  <si>
    <t>AGR.15.008019</t>
  </si>
  <si>
    <t>СЗ02/23-663 от 30.11.2023</t>
  </si>
  <si>
    <t>PRD.002.100026665_COM007001</t>
  </si>
  <si>
    <t>AGR.09.001878</t>
  </si>
  <si>
    <t>УНС02/23-185 от 11.12.2023</t>
  </si>
  <si>
    <t>PRD.002.100026669_COM011001</t>
  </si>
  <si>
    <t>AGR.15.008112</t>
  </si>
  <si>
    <t>СЗ02/23-647//61 от 28.11.2023</t>
  </si>
  <si>
    <t>PRD.002.100026670_COM014009</t>
  </si>
  <si>
    <t>AGR.38.000113</t>
  </si>
  <si>
    <t>Договор поставки № ОС/23-50 от 08.12.2023 года</t>
  </si>
  <si>
    <t>PRD.002.100026671_COM014001</t>
  </si>
  <si>
    <t>AGR.30.001338</t>
  </si>
  <si>
    <t>НО/23-164 от 22.11.2023 года</t>
  </si>
  <si>
    <t>PRD.002.100026672_COM014001</t>
  </si>
  <si>
    <t>AGR.30.001347</t>
  </si>
  <si>
    <t>Договор №1-3-517466 от 20.09.2022 года</t>
  </si>
  <si>
    <t>PRD.002.100026672_COM016003</t>
  </si>
  <si>
    <t>AGR.41.000119</t>
  </si>
  <si>
    <t>Договор № 1-8-511283 от 21.04.2022</t>
  </si>
  <si>
    <t>PRD.002.100026673_COM001000</t>
  </si>
  <si>
    <t>AGR.01.002016</t>
  </si>
  <si>
    <t>1//НФ02/23-148 от 01.12.2023</t>
  </si>
  <si>
    <t>AGR.01.002037</t>
  </si>
  <si>
    <t>00996 от 13.12.2023</t>
  </si>
  <si>
    <t>PRD.002.100026674_COM011001</t>
  </si>
  <si>
    <t>AGR.15.008022</t>
  </si>
  <si>
    <t>СЗ02/23-672 от 01.12.2023</t>
  </si>
  <si>
    <t>PRD.002.100026675_COM009001</t>
  </si>
  <si>
    <t>AGR.13.002091</t>
  </si>
  <si>
    <t>Договор №СИБ186/23-в от 07.12.2023</t>
  </si>
  <si>
    <t>PRD.002.100026681_COM011001</t>
  </si>
  <si>
    <t>AGR.15.008144</t>
  </si>
  <si>
    <t>СЗ02/23-681 от 06.12.2023</t>
  </si>
  <si>
    <t>PRD.002.100026688_COM011001</t>
  </si>
  <si>
    <t>AGR.15.008018</t>
  </si>
  <si>
    <t>СЗ02/23-664//6796 от 30.11.2023</t>
  </si>
  <si>
    <t>PRD.002.100026690_COM008002</t>
  </si>
  <si>
    <t>AGR.10.004482</t>
  </si>
  <si>
    <t>Договор № ОКБ02/24-83 от 01.01.2024</t>
  </si>
  <si>
    <t>PRD.002.100026691_COM008002</t>
  </si>
  <si>
    <t>AGR.10.004472</t>
  </si>
  <si>
    <t>Договор № ОКБ02/23-457 от 12.12.2023</t>
  </si>
  <si>
    <t>PRD.002.100026692_COM006001</t>
  </si>
  <si>
    <t>AGR.08.003179</t>
  </si>
  <si>
    <t>СИН.02.23-358 от 30.11.2023</t>
  </si>
  <si>
    <t>PRD.002.100026694_COM006001</t>
  </si>
  <si>
    <t>AGR.08.003153</t>
  </si>
  <si>
    <t>СИН.02.23-353 от 29.11.2023</t>
  </si>
  <si>
    <t>PRD.002.100026699_COM011001</t>
  </si>
  <si>
    <t>AGR.15.008079</t>
  </si>
  <si>
    <t>СЗ02/23-678 от 06.12.2023</t>
  </si>
  <si>
    <t>PRD.002.100026700_COM014003</t>
  </si>
  <si>
    <t>AGR.33.000189</t>
  </si>
  <si>
    <t>Договор № НУ/23-11 от 01.12.2023</t>
  </si>
  <si>
    <t>PRD.002.100026700_COM014008</t>
  </si>
  <si>
    <t>AGR.30.001352</t>
  </si>
  <si>
    <t>Договор № ОШ/23-49 от 01.12.2023</t>
  </si>
  <si>
    <t>PRD.002.100026703_COM011001</t>
  </si>
  <si>
    <t>AGR.15.008033</t>
  </si>
  <si>
    <t>Счет №81 от 04.12.2023</t>
  </si>
  <si>
    <t>PRD.002.100026704_COM011001</t>
  </si>
  <si>
    <t>AGR.15.008087</t>
  </si>
  <si>
    <t>СЗ02/23-701//О40003249 от 06.12.2023</t>
  </si>
  <si>
    <t>PRD.002.100026705_COM005001</t>
  </si>
  <si>
    <t>AGR.07.002194</t>
  </si>
  <si>
    <t>Договор № КН06/23-172 от 15.11.2023</t>
  </si>
  <si>
    <t>PRD.002.100026708_COM011001</t>
  </si>
  <si>
    <t>AGR.15.008092</t>
  </si>
  <si>
    <t>СЗ02/23-699 от 20.12.2023</t>
  </si>
  <si>
    <t>PRD.002.100026716_COM009001</t>
  </si>
  <si>
    <t>AGR.13.002089</t>
  </si>
  <si>
    <t>PRD.002.100026717_COM014001</t>
  </si>
  <si>
    <t>AGR.30.001354</t>
  </si>
  <si>
    <t>Договор № 602112023 от 24.11.2023 года</t>
  </si>
  <si>
    <t>PRD.002.100026722_COM005001</t>
  </si>
  <si>
    <t>AGR.07.002109</t>
  </si>
  <si>
    <t>Договор №КН01/23-166 купли-продажи самоходного транспортного</t>
  </si>
  <si>
    <t>PRD.002.100026725_COM011001</t>
  </si>
  <si>
    <t>AGR.15.008074</t>
  </si>
  <si>
    <t>Счет №6577076 от 07.12.2023</t>
  </si>
  <si>
    <t>AGR.15.008161</t>
  </si>
  <si>
    <t>Счет №7155098 от 12.01.2024</t>
  </si>
  <si>
    <t>PRD.002.100026726_COM007001</t>
  </si>
  <si>
    <t>AGR.09.001879</t>
  </si>
  <si>
    <t>49 от 21.11.2023</t>
  </si>
  <si>
    <t>PRD.002.100026729_COM005001</t>
  </si>
  <si>
    <t>AGR.07.002125</t>
  </si>
  <si>
    <t>10Y0485 от 18.02.2010</t>
  </si>
  <si>
    <t>PRD.002.100026729_COM010001</t>
  </si>
  <si>
    <t>AGR.14.000523</t>
  </si>
  <si>
    <t>Хранение нефти на 2023</t>
  </si>
  <si>
    <t>AGR.14.000524</t>
  </si>
  <si>
    <t>Договор № 22Y2149 от 01.11.2022 хранение нефти</t>
  </si>
  <si>
    <t>AGR.14.000526</t>
  </si>
  <si>
    <t>Хранение нефти на 2024</t>
  </si>
  <si>
    <t>PRD.002.100026729_COM014001</t>
  </si>
  <si>
    <t>AGR.30.001342</t>
  </si>
  <si>
    <t>AGR.30.001343</t>
  </si>
  <si>
    <t>AGR.30.001371</t>
  </si>
  <si>
    <t>PRD.002.100026729_COM014009</t>
  </si>
  <si>
    <t>AGR.38.000114</t>
  </si>
  <si>
    <t>2023017874/23Y1205//ОС/23-33</t>
  </si>
  <si>
    <t>AGR.38.000115</t>
  </si>
  <si>
    <t>Договор 2023017874/23Y1305//ОС/23-33</t>
  </si>
  <si>
    <t>PRD.002.100026733_COM008002</t>
  </si>
  <si>
    <t>AGR.10.004504</t>
  </si>
  <si>
    <t>Договор № ОКБ02/23-466 от 11.12.2023</t>
  </si>
  <si>
    <t>AGR.10.004505</t>
  </si>
  <si>
    <t>Договор № ОКБ02/23-465 от 11.12.2023</t>
  </si>
  <si>
    <t>PRD.002.100026735_COM006001</t>
  </si>
  <si>
    <t>AGR.08.003176</t>
  </si>
  <si>
    <t>СИН.04.13-462 от 18.12.2013</t>
  </si>
  <si>
    <t>AGR.08.003177</t>
  </si>
  <si>
    <t>Дог. аренды земли СИН.02.18-226 от 01.08.2018 г.</t>
  </si>
  <si>
    <t>AGR.08.003180</t>
  </si>
  <si>
    <t>СИН.04.16-263 от 13.10.2016 г.</t>
  </si>
  <si>
    <t>AGR.08.003182</t>
  </si>
  <si>
    <t>договор аренды земельных участков №СИН.04.15-376 от 01.12.2</t>
  </si>
  <si>
    <t>AGR.10.004497</t>
  </si>
  <si>
    <t>Договор № ОКБ02/24-139 от 01.01.2024</t>
  </si>
  <si>
    <t>PRD.002.100026742_COM007001</t>
  </si>
  <si>
    <t>AGR.09.001880</t>
  </si>
  <si>
    <t>УНС02/23-193 от 12.12.2023</t>
  </si>
  <si>
    <t>PRD.002.100026743_COM001000</t>
  </si>
  <si>
    <t>AGR.01.002033</t>
  </si>
  <si>
    <t>AGR.01.002035</t>
  </si>
  <si>
    <t>НФ14/12 от 14.12.2023</t>
  </si>
  <si>
    <t>PRD.002.100026755_COM006001</t>
  </si>
  <si>
    <t>AGR.08.003253</t>
  </si>
  <si>
    <t>СИН.02.23-389 от 27.12.2023</t>
  </si>
  <si>
    <t>PRD.002.100026756_COM007001</t>
  </si>
  <si>
    <t>AGR.09.001895</t>
  </si>
  <si>
    <t>УНС02/23-203 от 27.12.2023</t>
  </si>
  <si>
    <t>PRD.002.100026760_COM006001</t>
  </si>
  <si>
    <t>AGR.08.003211</t>
  </si>
  <si>
    <t>СИН.02.23-392 от 25.12.2023</t>
  </si>
  <si>
    <t>PRD.002.100026762_COM005001</t>
  </si>
  <si>
    <t>AGR.07.002180</t>
  </si>
  <si>
    <t>Партия январь 2024_№НФ01/18-26 от 03.12.18</t>
  </si>
  <si>
    <t>PRD.002.100026762_COM007001</t>
  </si>
  <si>
    <t>AGR.09.001893</t>
  </si>
  <si>
    <t>NF01/23-39 от 07.12.2023_40</t>
  </si>
  <si>
    <t>AGR.09.001908</t>
  </si>
  <si>
    <t>NF01/23-39 от 07.12.2023_40_CNY</t>
  </si>
  <si>
    <t>AGR.09.001933</t>
  </si>
  <si>
    <t>NF01/23-39 от 07.12.2023_41</t>
  </si>
  <si>
    <t>PRD.002.100026766_COM014001</t>
  </si>
  <si>
    <t>AGR.30.001376</t>
  </si>
  <si>
    <t>Договор № НО/23-183 от 15.12.2023 г.</t>
  </si>
  <si>
    <t>PRD.002.100026767_</t>
  </si>
  <si>
    <t>AGR.07.002164</t>
  </si>
  <si>
    <t>Договор № КН02/24-21 от 01.01.2024</t>
  </si>
  <si>
    <t>PRD.002.100026767_COM005001</t>
  </si>
  <si>
    <t>AGR.07.002163</t>
  </si>
  <si>
    <t>PRD.002.100026768_COM008002</t>
  </si>
  <si>
    <t>AGR.10.004459</t>
  </si>
  <si>
    <t>Договор № 3842/ОКБ02/24-141 от 10.01.2024</t>
  </si>
  <si>
    <t>PRD.002.100026773_COM008002</t>
  </si>
  <si>
    <t>AGR.10.004456</t>
  </si>
  <si>
    <t>Договор № ОКБ02/24-135 от 01.01.2024</t>
  </si>
  <si>
    <t>PRD.002.100026776_COM016003</t>
  </si>
  <si>
    <t>AGR.41.000124</t>
  </si>
  <si>
    <t>Договор подряда № 20/12/23-ЭОМ от 20.12.2023</t>
  </si>
  <si>
    <t>PRD.002.100026780_COM014001</t>
  </si>
  <si>
    <t>AGR.30.001357</t>
  </si>
  <si>
    <t>AGR.30.001359</t>
  </si>
  <si>
    <t>сч-ф от 27.12.2023</t>
  </si>
  <si>
    <t>PRD.002.100026781_COM014001</t>
  </si>
  <si>
    <t>AGR.30.001361</t>
  </si>
  <si>
    <t>сч-ф № 412 от 29.12.2023</t>
  </si>
  <si>
    <t>PRD.002.100026783_COM014001</t>
  </si>
  <si>
    <t>AGR.30.001367</t>
  </si>
  <si>
    <t>Сч №1 от 09.01.2024</t>
  </si>
  <si>
    <t>PRD.002.100026784_COM014001</t>
  </si>
  <si>
    <t>AGR.30.001368</t>
  </si>
  <si>
    <t>сч-ф №2 от 09.01.2024</t>
  </si>
  <si>
    <t>PRD.002.100026787_COM011001</t>
  </si>
  <si>
    <t>AGR.15.008165</t>
  </si>
  <si>
    <t>СЗ02/24-7//09-01-24/635 от 09.01.2024</t>
  </si>
  <si>
    <t>PRD.002.100026792_COM014001</t>
  </si>
  <si>
    <t>AGR.30.001369</t>
  </si>
  <si>
    <t>Сч-ф № 3 от 10.01.2023</t>
  </si>
  <si>
    <t>PRD.002.100026794_COM011001</t>
  </si>
  <si>
    <t>AGR.15.008146</t>
  </si>
  <si>
    <t>PRD.002.100026796_COM005001</t>
  </si>
  <si>
    <t>AGR.07.002136</t>
  </si>
  <si>
    <t>PRD.002.100026797_COM014001</t>
  </si>
  <si>
    <t>AGR.30.001372</t>
  </si>
  <si>
    <t>PRD.002.100026798_COM005001</t>
  </si>
  <si>
    <t>AGR.07.002199</t>
  </si>
  <si>
    <t>Договор № КН06/24-45 от 12.01.2024</t>
  </si>
  <si>
    <t>PRD.002.100026801_COM001000</t>
  </si>
  <si>
    <t>AGR.01.000389</t>
  </si>
  <si>
    <t>НФ03/19-6 от 15.10.2019</t>
  </si>
  <si>
    <t>AGR.01.002050</t>
  </si>
  <si>
    <t>PRD.002.100026807_COM006001</t>
  </si>
  <si>
    <t>AGR.08.003236</t>
  </si>
  <si>
    <t>СИН.02.24-4 от 15.01.2024г.</t>
  </si>
  <si>
    <t>PRD.002.100026810_COM008002</t>
  </si>
  <si>
    <t>AGR.10.004475</t>
  </si>
  <si>
    <t>Договор № 001/К-24//ОКБ02/24-147 от 12.01.2024</t>
  </si>
  <si>
    <t>PRD.002.100026811_COM008002</t>
  </si>
  <si>
    <t>AGR.10.004478</t>
  </si>
  <si>
    <t>Договор № 2024-24/1 от 09.01.2024г.</t>
  </si>
  <si>
    <t>PRD.002.100026812_COM001000</t>
  </si>
  <si>
    <t>AGR.01.002086</t>
  </si>
  <si>
    <t>10124 от 30.01.2024</t>
  </si>
  <si>
    <t>AGR.01.002166</t>
  </si>
  <si>
    <t>PRD.002.100026812_COM006001</t>
  </si>
  <si>
    <t>AGR.08.003221</t>
  </si>
  <si>
    <t>СИН.04.24-6 от 16.01.2024</t>
  </si>
  <si>
    <t>PRD.002.100026812_COM007001</t>
  </si>
  <si>
    <t>AGR.09.001913</t>
  </si>
  <si>
    <t>УНС02/24-4 от 15.01.2024</t>
  </si>
  <si>
    <t>PRD.002.100026812_COM009001</t>
  </si>
  <si>
    <t>AGR.13.002157</t>
  </si>
  <si>
    <t>PRD.002.100026814_COM011001</t>
  </si>
  <si>
    <t>AGR.15.008160</t>
  </si>
  <si>
    <t>Договор от 30.06.2017</t>
  </si>
  <si>
    <t>PRD.002.100026817_COM008003</t>
  </si>
  <si>
    <t>AGR.11.001213</t>
  </si>
  <si>
    <t>Договор №24-01/30/КБО02/24-3 от 30.01.2024</t>
  </si>
  <si>
    <t>PRD.002.100026819_COM015001</t>
  </si>
  <si>
    <t>AGR.39.000110</t>
  </si>
  <si>
    <t>НС02/24-3 от 01.01.2024</t>
  </si>
  <si>
    <t>PRD.002.100026820_COM011001</t>
  </si>
  <si>
    <t>AGR.15.008182</t>
  </si>
  <si>
    <t>PRD.002.100026821_COM014001</t>
  </si>
  <si>
    <t>AGR.30.001375</t>
  </si>
  <si>
    <t>Сч.ф. № 5 от 17.01.2024 г.</t>
  </si>
  <si>
    <t>PRD.002.100026822_COM011001</t>
  </si>
  <si>
    <t>AGR.15.008164</t>
  </si>
  <si>
    <t>ЗП-2023-1061/ПЗП144731 от 04.10.2023</t>
  </si>
  <si>
    <t>PRD.002.100026823_COM001000</t>
  </si>
  <si>
    <t>AGR.01.002065</t>
  </si>
  <si>
    <t>НФ02/24-7 от 22.01.2024</t>
  </si>
  <si>
    <t>AGR.01.002114</t>
  </si>
  <si>
    <t>PRD.002.100026826_COM001000</t>
  </si>
  <si>
    <t>AGR.01.002068</t>
  </si>
  <si>
    <t>ДПО2-006-24 от 18.01.2024</t>
  </si>
  <si>
    <t>PRD.002.100026827_COM009001</t>
  </si>
  <si>
    <t>AGR.13.002188</t>
  </si>
  <si>
    <t>Договор №СИБ14/24-в от 05.02.2024</t>
  </si>
  <si>
    <t>PRD.002.100026828_</t>
  </si>
  <si>
    <t>AGR.07.002173</t>
  </si>
  <si>
    <t>Договор № КН01/24-49 от 26.01.2024</t>
  </si>
  <si>
    <t>PRD.002.100026828_COM005001</t>
  </si>
  <si>
    <t>AGR.07.002172</t>
  </si>
  <si>
    <t>Договор № КН01/24-49 от 26.01.2024 г.</t>
  </si>
  <si>
    <t>AGR.01.002072</t>
  </si>
  <si>
    <t>PRD.002.100026838_COM001000</t>
  </si>
  <si>
    <t>AGR.01.002074</t>
  </si>
  <si>
    <t>3951-0124/2024 от 22.01.2024</t>
  </si>
  <si>
    <t>AGR.01.002112</t>
  </si>
  <si>
    <t>PRD.002.100026844_COM006001</t>
  </si>
  <si>
    <t>AGR.08.003241</t>
  </si>
  <si>
    <t>ПК-2/2024 от 24.01.2024</t>
  </si>
  <si>
    <t>AGR.08.003242</t>
  </si>
  <si>
    <t>Т-12/2024//СИН.024-1 от 23.01.2024</t>
  </si>
  <si>
    <t>PRD.002.100026847_COM016003</t>
  </si>
  <si>
    <t>AGR.41.000127</t>
  </si>
  <si>
    <t>Договор № 1027/24 от 18.01.2024</t>
  </si>
  <si>
    <t>PRD.002.100026851_COM014001</t>
  </si>
  <si>
    <t>AGR.30.001382</t>
  </si>
  <si>
    <t>Сч.ф. № 12 от 29.01.2024 г.</t>
  </si>
  <si>
    <t>PRD.002.100026852_COM001000</t>
  </si>
  <si>
    <t>AGR.01.002094</t>
  </si>
  <si>
    <t>10 от 31.01.2024</t>
  </si>
  <si>
    <t>AGR.01.002165</t>
  </si>
  <si>
    <t>PRD.002.100026853_COM001000</t>
  </si>
  <si>
    <t>AGR.01.002083</t>
  </si>
  <si>
    <t>159 от 26.01.2024</t>
  </si>
  <si>
    <t>AGR.01.002110</t>
  </si>
  <si>
    <t>PRD.002.100026854_COM007001</t>
  </si>
  <si>
    <t>AGR.09.001926</t>
  </si>
  <si>
    <t>Договор №УНС02/24-10 от 24.01.2024</t>
  </si>
  <si>
    <t>PRD.002.100026858_COM005001</t>
  </si>
  <si>
    <t>AGR.07.002182</t>
  </si>
  <si>
    <t>КН02/22-48</t>
  </si>
  <si>
    <t>PRD.002.100026859_COM006001</t>
  </si>
  <si>
    <t>AGR.08.003239</t>
  </si>
  <si>
    <t>Счет №49 от 29.01.2024</t>
  </si>
  <si>
    <t>AGR.08.003240</t>
  </si>
  <si>
    <t>Счет №48 от 29.01.2024</t>
  </si>
  <si>
    <t>PRD.002.100026860_COM006001</t>
  </si>
  <si>
    <t>AGR.08.003255</t>
  </si>
  <si>
    <t>СИН.02.24-29 от 01.02.2024</t>
  </si>
  <si>
    <t>PRD.002.100026863_COM001000</t>
  </si>
  <si>
    <t>AGR.01.002085</t>
  </si>
  <si>
    <t>7 от 01.02.2024</t>
  </si>
  <si>
    <t>AGR.01.002140</t>
  </si>
  <si>
    <t>PRD.002.100026865_COM007001</t>
  </si>
  <si>
    <t>AGR.09.001943</t>
  </si>
  <si>
    <t>УНС02/24-12 от 31.01.2024</t>
  </si>
  <si>
    <t>PRD.002.100026866_COM005001</t>
  </si>
  <si>
    <t>AGR.07.002197</t>
  </si>
  <si>
    <t>Договор № КН06/24-58 от 01.01.2024</t>
  </si>
  <si>
    <t>PRD.002.100026868_COM006001</t>
  </si>
  <si>
    <t>AGR.08.003245</t>
  </si>
  <si>
    <t>счет 24/000493 от 01.02.2024</t>
  </si>
  <si>
    <t>PRD.002.100026871_COM001000</t>
  </si>
  <si>
    <t>AGR.01.002084</t>
  </si>
  <si>
    <t>PRD.002.100026874_COM007001</t>
  </si>
  <si>
    <t>AGR.09.001941</t>
  </si>
  <si>
    <t>№УНС02/24-17 от 12.02.2024</t>
  </si>
  <si>
    <t>PRD.002.100026878_COM008002</t>
  </si>
  <si>
    <t>AGR.10.004537</t>
  </si>
  <si>
    <t>Договор № ОКБ02/24-163 от 07.02.2024</t>
  </si>
  <si>
    <t>PRD.002.100026879_COM009001</t>
  </si>
  <si>
    <t>AGR.13.002184</t>
  </si>
  <si>
    <t>PRD.002.100026881_COM008002</t>
  </si>
  <si>
    <t>AGR.10.004535</t>
  </si>
  <si>
    <t>PRD.002.100026882_COM008002</t>
  </si>
  <si>
    <t>AGR.10.004533</t>
  </si>
  <si>
    <t>PRD.002.100026887_COM014001</t>
  </si>
  <si>
    <t>AGR.30.001394</t>
  </si>
  <si>
    <t>PRD.002.100026889_COM001000</t>
  </si>
  <si>
    <t>AGR.01.002102</t>
  </si>
  <si>
    <t>ИСГ/07/24 от 09.02.2024</t>
  </si>
  <si>
    <t>PRD.002.100026894_COM008002</t>
  </si>
  <si>
    <t>AGR.10.004538</t>
  </si>
  <si>
    <t>Заявление от 14.02.2024</t>
  </si>
  <si>
    <t>PRD.005.100000003_COM011001</t>
  </si>
  <si>
    <t>AGR.15.005200</t>
  </si>
  <si>
    <t>№2780/СЗ02/21-605 от 21.10.2021г.</t>
  </si>
  <si>
    <t>PRD.005.100000004_COM001000</t>
  </si>
  <si>
    <t>AGR.01.000025</t>
  </si>
  <si>
    <t>ДДР-071114//НФ02/18-70 от 01.10.2018</t>
  </si>
  <si>
    <t>AGR.01.001357</t>
  </si>
  <si>
    <t>НФ02/17-39 от 26.04.2017 ( рубли)</t>
  </si>
  <si>
    <t>AGR.01.001527</t>
  </si>
  <si>
    <t>НФ02/22-146 от 01.12.2022</t>
  </si>
  <si>
    <t>PRD.005.100000004_COM004001</t>
  </si>
  <si>
    <t>AGR.06.000096</t>
  </si>
  <si>
    <t>ННГ02/18- 112 от 13.12.2018</t>
  </si>
  <si>
    <t>AGR.06.000395</t>
  </si>
  <si>
    <t>ННГ21/20-в от 23.03.2020</t>
  </si>
  <si>
    <t>PRD.005.100000004_COM006001</t>
  </si>
  <si>
    <t>AGR.08.000754</t>
  </si>
  <si>
    <t>Дог.№ДДР-075418//СИН.02.19-180 от 26.04.2019г.</t>
  </si>
  <si>
    <t>AGR.08.002106</t>
  </si>
  <si>
    <t>Договор №ДДР-090417//СИН.02.21-197 от 10.08.2021</t>
  </si>
  <si>
    <t>AGR.08.002685</t>
  </si>
  <si>
    <t>ДДР-093493//СИН.02.22-261 от 09.09.2022</t>
  </si>
  <si>
    <t>AGR.08.003018</t>
  </si>
  <si>
    <t>СИН.02.23-195/ДДС-005303 от 19.07.2023</t>
  </si>
  <si>
    <t>PRD.005.100000004_COM007001</t>
  </si>
  <si>
    <t>AGR.09.000989</t>
  </si>
  <si>
    <t>УНС02/20-150 от 09.11.2020</t>
  </si>
  <si>
    <t>AGR.09.001182</t>
  </si>
  <si>
    <t>УНС02/21-87 от 06.07.2021</t>
  </si>
  <si>
    <t>AGR.09.001726</t>
  </si>
  <si>
    <t>УНС02/23-59 от 17.05.2023</t>
  </si>
  <si>
    <t>AGR.09.001771</t>
  </si>
  <si>
    <t>УНС02/23-59 от 17.05.2023 г.</t>
  </si>
  <si>
    <t>AGR.10.004502</t>
  </si>
  <si>
    <t>Договор № ОКБ02/23-468 от 20.12.2023, USD</t>
  </si>
  <si>
    <t>PRD.005.100000004_COM011001</t>
  </si>
  <si>
    <t>AGR.15.000320</t>
  </si>
  <si>
    <t>СЗ02/18-316 / ДДР-071117 от 06.09.2018</t>
  </si>
  <si>
    <t>AGR.15.003119</t>
  </si>
  <si>
    <t>ДДР-064313 от 21 июня 2017 года</t>
  </si>
  <si>
    <t>AGR.15.003522</t>
  </si>
  <si>
    <t>ДДР-064313 от 21 июня 2017</t>
  </si>
  <si>
    <t>AGR.15.004232</t>
  </si>
  <si>
    <t>ДДР-064313 от 21 июня 2017 года Прилож 4 от 16.03.2021</t>
  </si>
  <si>
    <t>AGR.15.004656</t>
  </si>
  <si>
    <t>СЗ02/21-348 от 21.06.2021</t>
  </si>
  <si>
    <t>AGR.15.004758</t>
  </si>
  <si>
    <t>ДДР-090515/СЗ02/21-348 от 21.06.21</t>
  </si>
  <si>
    <t>AGR.15.005107</t>
  </si>
  <si>
    <t>СЗ02/21-410 от 26.07.2021</t>
  </si>
  <si>
    <t>AGR.15.005914</t>
  </si>
  <si>
    <t>СЗ02/22-201 от 14.04.2022</t>
  </si>
  <si>
    <t>PRD.005.100000004_COM014001</t>
  </si>
  <si>
    <t>AGR.30.000125</t>
  </si>
  <si>
    <t>Приложение №3 к Договору ДДР-088849</t>
  </si>
  <si>
    <t>AGR.30.000958</t>
  </si>
  <si>
    <t>НО-166/2022</t>
  </si>
  <si>
    <t>PRD.005.100000010_COM005001</t>
  </si>
  <si>
    <t>AGR.07.001099</t>
  </si>
  <si>
    <t>КН54/2020//КН02/20-150 от 28.08.2020</t>
  </si>
  <si>
    <t>AGR.07.001665</t>
  </si>
  <si>
    <t>20/2022 от 20.04.2022</t>
  </si>
  <si>
    <t>AGR.07.001927</t>
  </si>
  <si>
    <t>Договор 20/23_КН01/23-77 от 17.04,2023</t>
  </si>
  <si>
    <t>AGR.07.001986</t>
  </si>
  <si>
    <t>20/23-КН06/23-89 от 16.05.23</t>
  </si>
  <si>
    <t>PRD.005.100000010_COM014001</t>
  </si>
  <si>
    <t>AGR.30.001102</t>
  </si>
  <si>
    <t>НО-1/2023</t>
  </si>
  <si>
    <t>PRD.005.100000028_COM009001</t>
  </si>
  <si>
    <t>AGR.13.000967</t>
  </si>
  <si>
    <t>Договор №151/2011 от 01.11.11 (реализация авиаперевозок)</t>
  </si>
  <si>
    <t>AGR.13.000987</t>
  </si>
  <si>
    <t>Договор №21/2012 от 16.02.2012г. (реализация ж/д перевозок)</t>
  </si>
  <si>
    <t>AGR.13.000988</t>
  </si>
  <si>
    <t>Договор №21/2012 от 16.02.2012г. (продажа железнодорожных би</t>
  </si>
  <si>
    <t>PRD.005.100000029_COM009001</t>
  </si>
  <si>
    <t>AGR.13.000374</t>
  </si>
  <si>
    <t>Договор №СИБ26/19-в от 26.02.2019</t>
  </si>
  <si>
    <t>AGR.13.001743</t>
  </si>
  <si>
    <t>Договор № СИБ103/22-в от 06.09.2022</t>
  </si>
  <si>
    <t>AGR.13.001833</t>
  </si>
  <si>
    <t>Договор №СИБ192/22-в от 01.12.2022</t>
  </si>
  <si>
    <t>AGR.13.002078</t>
  </si>
  <si>
    <t>Сублицензионный договор № СИБ161/23-в от 8 ноября 2023</t>
  </si>
  <si>
    <t>PRD.005.100000033_COM002019</t>
  </si>
  <si>
    <t>AGR.03.000473</t>
  </si>
  <si>
    <t>Договор поставки №Д011221 от 24.09.2021 г.</t>
  </si>
  <si>
    <t>PRD.005.100000033_COM007001</t>
  </si>
  <si>
    <t>AGR.007.000000265</t>
  </si>
  <si>
    <t>УНС02/18-65 от 04.04.2018</t>
  </si>
  <si>
    <t>PRD.005.100000037_COM009001</t>
  </si>
  <si>
    <t>AGR.13.001540</t>
  </si>
  <si>
    <t>Договор поставки № СИБ152/21-в от 25.10.2021</t>
  </si>
  <si>
    <t>PRD.005.100000040_COM005001</t>
  </si>
  <si>
    <t>AGR.07.000642</t>
  </si>
  <si>
    <t>Дог.№05/19-92 от 01.01.2019_КНГФ</t>
  </si>
  <si>
    <t>AGR.07.000666</t>
  </si>
  <si>
    <t>Дог. №КН05/19-92 от 01.01.19</t>
  </si>
  <si>
    <t>PRD.005.100000040_COM010001</t>
  </si>
  <si>
    <t>AGR.14.000512</t>
  </si>
  <si>
    <t>Договор №НГПТ/16.08.2023г от 16.08.2023г</t>
  </si>
  <si>
    <t>PRD.005.100000043_COM005001</t>
  </si>
  <si>
    <t>AGR.07.000286</t>
  </si>
  <si>
    <t>Договор КН02/18-157 от 25.09.2018</t>
  </si>
  <si>
    <t>AGR.07.000689</t>
  </si>
  <si>
    <t>Договор № КН02/19-12 от 01.01.2019</t>
  </si>
  <si>
    <t>PRD.005.100000050_COM009001</t>
  </si>
  <si>
    <t>AGR.13.000936</t>
  </si>
  <si>
    <t>Договор лизинга №НГЛ-75//2017 от 12.10.2017</t>
  </si>
  <si>
    <t>PRD.005.100000055_COM011001</t>
  </si>
  <si>
    <t>AGR.15.006876</t>
  </si>
  <si>
    <t>PRD.005.100000056_COM007001</t>
  </si>
  <si>
    <t>AGR.09.000854</t>
  </si>
  <si>
    <t>Штрафные санкции</t>
  </si>
  <si>
    <t>AGR.09.000856</t>
  </si>
  <si>
    <t>ТЦФТО-Э-8420/2011 от 02.03.2011</t>
  </si>
  <si>
    <t>PRD.005.100000056_COM011001</t>
  </si>
  <si>
    <t>AGR.15.001855</t>
  </si>
  <si>
    <t>20207-08-19/Ю-УР/СЗ02/19-420 от 16.09.2019</t>
  </si>
  <si>
    <t>AGR.15.006429</t>
  </si>
  <si>
    <t>СЗ02/22-112//7/117 от 06.12.2021</t>
  </si>
  <si>
    <t>PRD.005.100000064_COM009001</t>
  </si>
  <si>
    <t>AGR.13.000232</t>
  </si>
  <si>
    <t>Договор №212/18-в от 06.12.2018</t>
  </si>
  <si>
    <t>AGR.13.000649</t>
  </si>
  <si>
    <t>Договор СИБ115/19-в от 01.07.2019г.</t>
  </si>
  <si>
    <t>AGR.13.000888</t>
  </si>
  <si>
    <t>Договор СИБ251/19-в от 05.12.2019г.</t>
  </si>
  <si>
    <t>PRD.005.100000066_COM004001</t>
  </si>
  <si>
    <t>AGR.06.000235</t>
  </si>
  <si>
    <t>ННГ35/19-в от 01.03.2019г</t>
  </si>
  <si>
    <t>PRD.005.100000069_COM005001</t>
  </si>
  <si>
    <t>AGR.07.001935</t>
  </si>
  <si>
    <t>AGR.07.001937</t>
  </si>
  <si>
    <t>КН 02/23-82 от 01.05.23</t>
  </si>
  <si>
    <t>AGR.07.001938</t>
  </si>
  <si>
    <t>КН02/23-82 от 01.05.23</t>
  </si>
  <si>
    <t>AGR.07.001939</t>
  </si>
  <si>
    <t>PRD.005.100000069_COM006001</t>
  </si>
  <si>
    <t>AGR.08.001936</t>
  </si>
  <si>
    <t>№СИН.02.21-86 от 13.04.2021</t>
  </si>
  <si>
    <t>AGR.08.002605</t>
  </si>
  <si>
    <t>Договор №СИН.02.22-260 от 09.09.2022</t>
  </si>
  <si>
    <t>PRD.005.100000069_COM007001</t>
  </si>
  <si>
    <t>AGR.09.000722</t>
  </si>
  <si>
    <t>УНС02/20-18 от 12.02.2020</t>
  </si>
  <si>
    <t>AGR.09.000965</t>
  </si>
  <si>
    <t>УНС02/20-111 от 09.09.2020</t>
  </si>
  <si>
    <t>AGR.09.001122</t>
  </si>
  <si>
    <t>УНС02/20-80 от 23.06.2020</t>
  </si>
  <si>
    <t>AGR.09.001173</t>
  </si>
  <si>
    <t>ДС №1 от 30.12.2020 к договору УНС02/20-80 от 23.06.2020</t>
  </si>
  <si>
    <t>AGR.09.001222</t>
  </si>
  <si>
    <t>УНС02/21-128 от 08.09.2021</t>
  </si>
  <si>
    <t>PRD.005.100000069_COM014001</t>
  </si>
  <si>
    <t>AGR.30.001004</t>
  </si>
  <si>
    <t>НО-186/2022 от 22.09.2022г.</t>
  </si>
  <si>
    <t>PRD.005.100000075_COM014001</t>
  </si>
  <si>
    <t>AGR.30.000843</t>
  </si>
  <si>
    <t>Договор оказания услуг № НО-101/2022 от 23.05.2022г.</t>
  </si>
  <si>
    <t>AGR.30.000931</t>
  </si>
  <si>
    <t>Договор № НО-162/2022 от 09.08.2022г.</t>
  </si>
  <si>
    <t>PRD.005.100000076_COM004001</t>
  </si>
  <si>
    <t>AGR.06.000974</t>
  </si>
  <si>
    <t>Договор №ННГ43/22-в от 26.09.2022</t>
  </si>
  <si>
    <t>PRD.005.100000076_COM009001</t>
  </si>
  <si>
    <t>AGR.013.000001523</t>
  </si>
  <si>
    <t>Договор №286/17-в от 10.03.2017 г.</t>
  </si>
  <si>
    <t>AGR.13.002129</t>
  </si>
  <si>
    <t>Договор №СИБ143/23-в от 10.11.2023</t>
  </si>
  <si>
    <t>PRD.005.100000088_COM011001</t>
  </si>
  <si>
    <t>AGR.15.003286</t>
  </si>
  <si>
    <t>СЗ02/20-195 от 23.04.2020</t>
  </si>
  <si>
    <t>PRD.005.100000107_COM009001</t>
  </si>
  <si>
    <t>AGR.013.000001566</t>
  </si>
  <si>
    <t>Договор №215/17-в от 31.12.2016 г.</t>
  </si>
  <si>
    <t>AGR.13.001018</t>
  </si>
  <si>
    <t>Договор №СИБ5/20-и от 01.06.2020</t>
  </si>
  <si>
    <t>AGR.13.001099</t>
  </si>
  <si>
    <t>Договор СИБ26/19-и от 26.11.2019</t>
  </si>
  <si>
    <t>AGR.13.001123</t>
  </si>
  <si>
    <t>Договор №СИБ9/20-и от 01.11.2020</t>
  </si>
  <si>
    <t>PRD.005.100000108_COM014001</t>
  </si>
  <si>
    <t>AGR.30.001137</t>
  </si>
  <si>
    <t>НО-33/2023/16119-С/23 от 30.01.2023</t>
  </si>
  <si>
    <t>PRD.005.100000115_COM005001</t>
  </si>
  <si>
    <t>AGR.014.000001046</t>
  </si>
  <si>
    <t>Дог. № 3956/13 от 01.07.2013 г.</t>
  </si>
  <si>
    <t>AGR.07.000895</t>
  </si>
  <si>
    <t>Дог. № 4336/15 от 04.05.2015</t>
  </si>
  <si>
    <t>AGR.07.000902</t>
  </si>
  <si>
    <t>Дог. № 4566/16 от 19.05.2016 г.</t>
  </si>
  <si>
    <t>AGR.07.000907</t>
  </si>
  <si>
    <t>Дог. № 4616/16 от 21.10.2016 г.</t>
  </si>
  <si>
    <t>AGR.07.000919</t>
  </si>
  <si>
    <t>Дог. № 4662/16 от 20.12.2016 г.</t>
  </si>
  <si>
    <t>AGR.07.000933</t>
  </si>
  <si>
    <t>Дог. № 4812/17 от 20.09.2017 г.</t>
  </si>
  <si>
    <t>AGR.07.000971</t>
  </si>
  <si>
    <t>Дог. № 3447/11 от 05.10.2011</t>
  </si>
  <si>
    <t>AGR.07.000977</t>
  </si>
  <si>
    <t>Дог. № 3496/11 от 12.12.2011</t>
  </si>
  <si>
    <t>AGR.07.000994</t>
  </si>
  <si>
    <t>Дог. № 3931/13 от 13.05.2013 г.</t>
  </si>
  <si>
    <t>AGR.07.000995</t>
  </si>
  <si>
    <t>договор 2408/9 от 05.05.09</t>
  </si>
  <si>
    <t>AGR.07.001006</t>
  </si>
  <si>
    <t>Дог. № 4093/14 от 24.01.2014 г.</t>
  </si>
  <si>
    <t>AGR.07.001009</t>
  </si>
  <si>
    <t>Дог. № 3873/13 от 25.02.2013 г.</t>
  </si>
  <si>
    <t>AGR.07.001021</t>
  </si>
  <si>
    <t>Дог. № 3957/13 от 01.07.2013 г.</t>
  </si>
  <si>
    <t>AGR.07.001022</t>
  </si>
  <si>
    <t>Дог. № 3958/13 от 01.07.2013 г.</t>
  </si>
  <si>
    <t>AGR.07.001179</t>
  </si>
  <si>
    <t>Соглашение от 28.09.2020</t>
  </si>
  <si>
    <t>PRD.005.100000115_COM014003</t>
  </si>
  <si>
    <t>AGR.33.000119</t>
  </si>
  <si>
    <t>Договор № 825/05 от 12.05.2005</t>
  </si>
  <si>
    <t>AGR.33.000120</t>
  </si>
  <si>
    <t>Договор № 3106/10 от 20.12.2010</t>
  </si>
  <si>
    <t>AGR.33.000121</t>
  </si>
  <si>
    <t>Договор № 3493/11 от 05.12.2011</t>
  </si>
  <si>
    <t>AGR.33.000122</t>
  </si>
  <si>
    <t>Договор №5372/21 от 19.02.21</t>
  </si>
  <si>
    <t>AGR.33.000123</t>
  </si>
  <si>
    <t>Договор № 3497/11 от 12.12.2011</t>
  </si>
  <si>
    <t>PRD.005.100000115_COM014006</t>
  </si>
  <si>
    <t>AGR.31.000013</t>
  </si>
  <si>
    <t>1910/8 от 16.06.2008 г.</t>
  </si>
  <si>
    <t>PRD.005.100000115_COM014008</t>
  </si>
  <si>
    <t>AGR.37.000044</t>
  </si>
  <si>
    <t>Договор 5079/18 от 21.08.18</t>
  </si>
  <si>
    <t>AGR.38.000041</t>
  </si>
  <si>
    <t>AGR.38.000042</t>
  </si>
  <si>
    <t>Договор № 5223/19 от 11.11.2019</t>
  </si>
  <si>
    <t>AGR.37.000104</t>
  </si>
  <si>
    <t>Договор №5625/23 от 26.05.2023 г.</t>
  </si>
  <si>
    <t>AGR.37.000105</t>
  </si>
  <si>
    <t>Договор №5626/23 от 26.05.2023 г.</t>
  </si>
  <si>
    <t>PRD.005.100000115_COM014009</t>
  </si>
  <si>
    <t>AGR.38.000038</t>
  </si>
  <si>
    <t>Договор №1501/7 от 13.06.2007</t>
  </si>
  <si>
    <t>AGR.38.000039</t>
  </si>
  <si>
    <t>AGR.38.000040</t>
  </si>
  <si>
    <t>Договор № 3106/10 от 20.12.2010 (ОС)</t>
  </si>
  <si>
    <t>AGR.38.000043</t>
  </si>
  <si>
    <t>PRD.005.100000119_</t>
  </si>
  <si>
    <t>AGR.07.002160</t>
  </si>
  <si>
    <t>КН02/24-25 от 01.01.2024</t>
  </si>
  <si>
    <t>PRD.005.100000119_COM005001</t>
  </si>
  <si>
    <t>AGR.07.000274</t>
  </si>
  <si>
    <t>КН02/19-52 от 01.01.2019г</t>
  </si>
  <si>
    <t>AGR.07.001071</t>
  </si>
  <si>
    <t>КН02/20-52 от 01.01.2020г.</t>
  </si>
  <si>
    <t>AGR.07.001298</t>
  </si>
  <si>
    <t>КН02/21-21 от 01.01.2021</t>
  </si>
  <si>
    <t>AGR.07.001321</t>
  </si>
  <si>
    <t>Договор № КН02/21-21 от 01.01.2021г.</t>
  </si>
  <si>
    <t>AGR.07.002157</t>
  </si>
  <si>
    <t>КН02/24-25</t>
  </si>
  <si>
    <t>AGR.07.002158</t>
  </si>
  <si>
    <t>AGR.07.002159</t>
  </si>
  <si>
    <t>AGR.07.002201</t>
  </si>
  <si>
    <t>PRD.005.100000121_COM007001</t>
  </si>
  <si>
    <t>AGR.09.000145</t>
  </si>
  <si>
    <t>УНС02/18-226 от 31.10.2018</t>
  </si>
  <si>
    <t>AGR.09.000559</t>
  </si>
  <si>
    <t>Спецификация №5 от 11.07.2019 к договру УНС02/18-226 от 16.1</t>
  </si>
  <si>
    <t>PRD.005.100000124_COM009001</t>
  </si>
  <si>
    <t>AGR.13.001598</t>
  </si>
  <si>
    <t>Договор №224/21-в от 23.12.2021</t>
  </si>
  <si>
    <t>AGR.13.001913</t>
  </si>
  <si>
    <t>Договор №СИБ157/22-в от 17.11.2022</t>
  </si>
  <si>
    <t>AGR.13.001988</t>
  </si>
  <si>
    <t>Договор №СИБ213/22-в от 25.12.2022</t>
  </si>
  <si>
    <t>PRD.005.100000125_COM004001</t>
  </si>
  <si>
    <t>AGR.06.000185</t>
  </si>
  <si>
    <t>ННГ02/18-87 от 30.10.2018 г.</t>
  </si>
  <si>
    <t>AGR.06.000186</t>
  </si>
  <si>
    <t>ННГ02/18-88 от 30.10.2018 г.</t>
  </si>
  <si>
    <t>AGR.06.000346</t>
  </si>
  <si>
    <t>ННГ02/18-20 от 28.02.2018 г.</t>
  </si>
  <si>
    <t>AGR.06.000613</t>
  </si>
  <si>
    <t>ННГ22/20 от 09.04.2020</t>
  </si>
  <si>
    <t>AGR.06.000881</t>
  </si>
  <si>
    <t>Договор №ННГ39/20-в от 29.07.2020</t>
  </si>
  <si>
    <t>AGR.06.000894</t>
  </si>
  <si>
    <t>Договор №ННГ43/21-в от 18.08.2021</t>
  </si>
  <si>
    <t>PRD.005.100000125_COM006001</t>
  </si>
  <si>
    <t>AGR.08.001308</t>
  </si>
  <si>
    <t>17//СИН.02.17-297 от 01.12.2017</t>
  </si>
  <si>
    <t>PRD.005.100000125_COM009001</t>
  </si>
  <si>
    <t>AGR.13.000125</t>
  </si>
  <si>
    <t>Договор №107/18 от 20.06.18</t>
  </si>
  <si>
    <t>AGR.13.000394</t>
  </si>
  <si>
    <t>Договор № 159/18 от 16.10.2018</t>
  </si>
  <si>
    <t>AGR.13.001158</t>
  </si>
  <si>
    <t>Договор №СИБ142/19-в от 04.09.2019</t>
  </si>
  <si>
    <t>AGR.13.001254</t>
  </si>
  <si>
    <t>Договор №СИБ215/20-в от 15.01.2021 (до 30.06.2022г.)</t>
  </si>
  <si>
    <t>AGR.13.001333</t>
  </si>
  <si>
    <t>Договор №СИБ90/20-в от 11.08.2020 (до 30.06.2022)</t>
  </si>
  <si>
    <t>AGR.13.001738</t>
  </si>
  <si>
    <t>Договор №СИБ72/22-в от 22.06.2022</t>
  </si>
  <si>
    <t>AGR.13.001758</t>
  </si>
  <si>
    <t>Договор №СИБ67/22-в от 21.06.2022</t>
  </si>
  <si>
    <t>AGR.13.002023</t>
  </si>
  <si>
    <t>Договор №СИБ83/23-в от 11.08.2023</t>
  </si>
  <si>
    <t>AGR.13.002025</t>
  </si>
  <si>
    <t>Договор №СИБ84/23-в от 14.08.2023</t>
  </si>
  <si>
    <t>PRD.005.100000137_COM002019</t>
  </si>
  <si>
    <t>AGR.03.000210</t>
  </si>
  <si>
    <t>№ Д01271900</t>
  </si>
  <si>
    <t>AGR.03.000507</t>
  </si>
  <si>
    <t>Договор на оказание транспортных услуг № Д015221 от 07.12.20</t>
  </si>
  <si>
    <t>AGR.03.000514</t>
  </si>
  <si>
    <t>Договор Купли-продажи транспортного средства Д 016521 от 23.</t>
  </si>
  <si>
    <t>PRD.005.100000140_COM007001</t>
  </si>
  <si>
    <t>AGR.007.000000230</t>
  </si>
  <si>
    <t>ДС №4 от 29.12.2017 к договору УНС02/14-103 от 04.02.2014</t>
  </si>
  <si>
    <t>AGR.09.000313</t>
  </si>
  <si>
    <t>ДС №6 от 21.12.2018 к договору УНС02/14-103 от 04.02.2014</t>
  </si>
  <si>
    <t>AGR.09.000778</t>
  </si>
  <si>
    <t>УНС02/20-36 от 03.03.2020</t>
  </si>
  <si>
    <t>AGR.09.001319</t>
  </si>
  <si>
    <t>УНС02/21-165 от 12.01.2022</t>
  </si>
  <si>
    <t>AGR.09.001533</t>
  </si>
  <si>
    <t>УНС02/22-122 от 28.07.2022</t>
  </si>
  <si>
    <t>PRD.005.100000150_COM011001</t>
  </si>
  <si>
    <t>AGR.15.003425</t>
  </si>
  <si>
    <t>СЗ02/20-432 от 23.10.2020</t>
  </si>
  <si>
    <t>AGR.15.003551</t>
  </si>
  <si>
    <t>СЗ02/20-363 от 11.09.2020</t>
  </si>
  <si>
    <t>AGR.15.005034</t>
  </si>
  <si>
    <t>СЗ02/21-528 от 22.09.2021</t>
  </si>
  <si>
    <t>AGR.15.005100</t>
  </si>
  <si>
    <t>СЗ02/21-565 от 13.10.2021</t>
  </si>
  <si>
    <t>AGR.15.006683</t>
  </si>
  <si>
    <t>СЗ02/22-571 от 07.10.2022</t>
  </si>
  <si>
    <t>AGR.15.008147</t>
  </si>
  <si>
    <t>СЗ02/23-649 от 28.11.2023</t>
  </si>
  <si>
    <t>PRD.005.100000151_COM007001</t>
  </si>
  <si>
    <t>AGR.014.000001550</t>
  </si>
  <si>
    <t>№ 01/03/337 от 01.07.2013 г.</t>
  </si>
  <si>
    <t>PRD.005.100000153_COM007001</t>
  </si>
  <si>
    <t>AGR.014.000001549</t>
  </si>
  <si>
    <t>№ 01/01/297 от 11.01.2013 г.</t>
  </si>
  <si>
    <t>AGR.09.000667</t>
  </si>
  <si>
    <t>УНС02/19-305 от 01.12.2019</t>
  </si>
  <si>
    <t>AGR.09.001753</t>
  </si>
  <si>
    <t>УНС02/23-89 от 01.06.2023</t>
  </si>
  <si>
    <t>PRD.005.100000166_COM006001</t>
  </si>
  <si>
    <t>AGR.08.001609</t>
  </si>
  <si>
    <t>СИН.02.20-251 от 23.10.2020г.</t>
  </si>
  <si>
    <t>PRD.005.100000168_COM004001</t>
  </si>
  <si>
    <t>AGR.06.000945</t>
  </si>
  <si>
    <t>Договор № ТМ014213726 от 11.01.2023г</t>
  </si>
  <si>
    <t>PRD.005.100000168_COM009001</t>
  </si>
  <si>
    <t>AGR.13.001178</t>
  </si>
  <si>
    <t>Соглашение о замене стороны в договоре №ТМ 014055244 от 20.1</t>
  </si>
  <si>
    <t>PRD.005.100000170_COM004001</t>
  </si>
  <si>
    <t>AGR.014.000000481</t>
  </si>
  <si>
    <t>ННГ02/16-156//24М2Х36 от 25.08.2016 г.</t>
  </si>
  <si>
    <t>AGR.06.000396</t>
  </si>
  <si>
    <t>ННГ24/20-в//5М2Х20 от 20.04.2020 г.</t>
  </si>
  <si>
    <t>AGR.06.000414</t>
  </si>
  <si>
    <t>Не использовать ННГ02/16-156//24М2Х36 от 25.08.2016 г.</t>
  </si>
  <si>
    <t>AGR.06.000949</t>
  </si>
  <si>
    <t>ННГ68/22-в //345М2Х22 от 15.12.2022</t>
  </si>
  <si>
    <t>AGR.06.001029</t>
  </si>
  <si>
    <t>ННГ58/23-в//374М2Х23 от 15.11.2023</t>
  </si>
  <si>
    <t>PRD.005.100000175_COM004001</t>
  </si>
  <si>
    <t>AGR.06.000530</t>
  </si>
  <si>
    <t>ННГ/02/12-32 // SR/12/1986/S от 05.10.2012</t>
  </si>
  <si>
    <t>PRD.005.100000184_COM009001</t>
  </si>
  <si>
    <t>AGR.13.000338</t>
  </si>
  <si>
    <t>Договор №194/18-в от 01.12.2018 (сопровождение системы нав.</t>
  </si>
  <si>
    <t>AGR.13.000817</t>
  </si>
  <si>
    <t>Договор №СИБ262/19-в от 13.12.2019 (сопровождение системы на</t>
  </si>
  <si>
    <t>AGR.13.001211</t>
  </si>
  <si>
    <t>СИБ228/20-в от 11.01.2021 (сопровождение системы нав. контро</t>
  </si>
  <si>
    <t>AGR.13.001273</t>
  </si>
  <si>
    <t>Договор №СИБ 35/21-в от 25.03.2021</t>
  </si>
  <si>
    <t>AGR.13.001282</t>
  </si>
  <si>
    <t>Договор №СИБ35/21-в от 25.03.2021</t>
  </si>
  <si>
    <t>AGR.13.001561</t>
  </si>
  <si>
    <t>СИБ213/21-в от 14.12.2021 (сопровождение системы нав. контро</t>
  </si>
  <si>
    <t>AGR.13.001873</t>
  </si>
  <si>
    <t>Договор №СИБ199/22-в от 13.12.2022</t>
  </si>
  <si>
    <t>AGR.13.002179</t>
  </si>
  <si>
    <t>Договор №СИБ10/24-в от 26.01.2024</t>
  </si>
  <si>
    <t>PRD.005.100000195_COM009001</t>
  </si>
  <si>
    <t>AGR.13.001701</t>
  </si>
  <si>
    <t>Договор №150/2022 от 12.07.2022</t>
  </si>
  <si>
    <t>AGR.13.002000</t>
  </si>
  <si>
    <t>Договор №238/2023 от 17.07.2023</t>
  </si>
  <si>
    <t>AGR.13.002006</t>
  </si>
  <si>
    <t>AGR.13.002085</t>
  </si>
  <si>
    <t>Договор №334/2023 от 30.11.2023</t>
  </si>
  <si>
    <t>PRD.005.100000196_COM005001</t>
  </si>
  <si>
    <t>AGR.07.000065</t>
  </si>
  <si>
    <t>Договор № ТП-16/18//КН05/18-24 от 12.02.2018 г.</t>
  </si>
  <si>
    <t>AGR.07.000148</t>
  </si>
  <si>
    <t>Договор № КН06/18-131 от 30.08.2018 г.</t>
  </si>
  <si>
    <t>AGR.07.000611</t>
  </si>
  <si>
    <t>Договор № ТП-261/18/КН05/19-100 от 01.02.2019</t>
  </si>
  <si>
    <t>PRD.005.100000196_COM011001</t>
  </si>
  <si>
    <t>AGR.15.000891</t>
  </si>
  <si>
    <t>СЗ02/18-374 от 18.10.2018</t>
  </si>
  <si>
    <t>PRD.005.100000210_COM002019</t>
  </si>
  <si>
    <t>AGR.03.000806</t>
  </si>
  <si>
    <t>Договор подряда № Д012622 от 14.12.2022г.</t>
  </si>
  <si>
    <t>PRD.005.100000226_COM007001</t>
  </si>
  <si>
    <t>AGR.09.000842</t>
  </si>
  <si>
    <t>УНС02/14-39 от 10.02.2014</t>
  </si>
  <si>
    <t>PRD.005.100000228_COM007001</t>
  </si>
  <si>
    <t>AGR.09.000087</t>
  </si>
  <si>
    <t>УНС02/16-213 от 21.11.2016</t>
  </si>
  <si>
    <t>PRD.005.100000232_COM007001</t>
  </si>
  <si>
    <t>AGR.09.000119</t>
  </si>
  <si>
    <t>УНС02/18-200 от 02.10.2018</t>
  </si>
  <si>
    <t>PRD.005.100000233_COM002019</t>
  </si>
  <si>
    <t>AGR.03.000220</t>
  </si>
  <si>
    <t>№Д01451900</t>
  </si>
  <si>
    <t>AGR.03.000349</t>
  </si>
  <si>
    <t>Договор поставки № Д009920 от 12.10.2020 г.</t>
  </si>
  <si>
    <t>PRD.005.100000241_COM004001</t>
  </si>
  <si>
    <t>AGR.06.000143</t>
  </si>
  <si>
    <t>Договор №ННГ02/18-118 от 17.12.2018</t>
  </si>
  <si>
    <t>AGR.06.000158</t>
  </si>
  <si>
    <t>ННГ1/19-и от 12.01.2019 г.</t>
  </si>
  <si>
    <t>AGR.06.000340</t>
  </si>
  <si>
    <t>ННГ14/19-и от 26.12.2019 г.</t>
  </si>
  <si>
    <t>AGR.06.000666</t>
  </si>
  <si>
    <t>ННГ11/20-и от 25.12.2020</t>
  </si>
  <si>
    <t>AGR.06.000822</t>
  </si>
  <si>
    <t>ННГ12/21-и от 24.11.2021</t>
  </si>
  <si>
    <t>AGR.06.000837</t>
  </si>
  <si>
    <t>Договор №ННГ51/21-в от 21.09.2021</t>
  </si>
  <si>
    <t>AGR.06.000952</t>
  </si>
  <si>
    <t>Договор №ННГ15/22-и от 28.12.2022</t>
  </si>
  <si>
    <t>PRD.005.100000241_COM009001</t>
  </si>
  <si>
    <t>AGR.13.000909</t>
  </si>
  <si>
    <t>PRD.005.100000245_COM004001</t>
  </si>
  <si>
    <t>AGR.06.000211</t>
  </si>
  <si>
    <t>ННГ46/19-в от 26.03.2019 г.</t>
  </si>
  <si>
    <t>PRD.005.100000245_COM014001</t>
  </si>
  <si>
    <t>AGR.30.000573</t>
  </si>
  <si>
    <t>счф 88 от 25.08.2021</t>
  </si>
  <si>
    <t>AGR.30.000574</t>
  </si>
  <si>
    <t>Договор 140/2021 от 01.08.2021</t>
  </si>
  <si>
    <t>PRD.005.100000266_COM009001</t>
  </si>
  <si>
    <t>AGR.13.000963</t>
  </si>
  <si>
    <t>PRD.005.100000274_COM009001</t>
  </si>
  <si>
    <t>AGR.13.002013</t>
  </si>
  <si>
    <t>Счет 1701 от 18.08.2023</t>
  </si>
  <si>
    <t>PRD.005.100000275_COM009001</t>
  </si>
  <si>
    <t>AGR.13.000994</t>
  </si>
  <si>
    <t>PRD.005.100000278_COM009001</t>
  </si>
  <si>
    <t>AGR.13.001177</t>
  </si>
  <si>
    <t>Договор поставки №СИБ135/20-в от 14.10.2020</t>
  </si>
  <si>
    <t>AGR.13.001454</t>
  </si>
  <si>
    <t>Договор поставки №СИБ161/21-в от 27.10.2021</t>
  </si>
  <si>
    <t>AGR.13.001816</t>
  </si>
  <si>
    <t>Договор №СИБ173/22-в от 28.11.2022</t>
  </si>
  <si>
    <t>AGR.13.002066</t>
  </si>
  <si>
    <t>AGR.13.002084</t>
  </si>
  <si>
    <t>Договор №СИБ126/23-в от 19.10.2023</t>
  </si>
  <si>
    <t>PRD.005.100000281_COM009001</t>
  </si>
  <si>
    <t>AGR.13.000188</t>
  </si>
  <si>
    <t>Договор №136/18-в от 16.08.18</t>
  </si>
  <si>
    <t>AGR.13.000281</t>
  </si>
  <si>
    <t>Договор поставки №209/18-в от 06.12.2018</t>
  </si>
  <si>
    <t>AGR.13.000282</t>
  </si>
  <si>
    <t>Договор поставки №208/18-в от 06.12.2018</t>
  </si>
  <si>
    <t>AGR.13.000779</t>
  </si>
  <si>
    <t>Договор поставки №СИБ248/19-в от 24.12.2019</t>
  </si>
  <si>
    <t>AGR.13.000780</t>
  </si>
  <si>
    <t>Договор поставки №СИБ244/19-в от 24.12.2019</t>
  </si>
  <si>
    <t>AGR.13.000889</t>
  </si>
  <si>
    <t>Договор поставки №СИБ26/20-в от 28.02.2020</t>
  </si>
  <si>
    <t>PRD.005.100000285_COM009001</t>
  </si>
  <si>
    <t>AGR.13.000598</t>
  </si>
  <si>
    <t>Договор 134/19-в от 16.08.19</t>
  </si>
  <si>
    <t>PRD.005.100000292_</t>
  </si>
  <si>
    <t>AGR.07.001623</t>
  </si>
  <si>
    <t>913000222526/2 //КН06/22-118 от 01.04.2022</t>
  </si>
  <si>
    <t>PRD.005.100000292_COM005001</t>
  </si>
  <si>
    <t>AGR.07.001723</t>
  </si>
  <si>
    <t>913000224416 //КН06/22-182 от 02.08.2022</t>
  </si>
  <si>
    <t>PRD.005.100000292_COM007001</t>
  </si>
  <si>
    <t>AGR.09.001839</t>
  </si>
  <si>
    <t>УНС02/23-155 от 24.10.2023</t>
  </si>
  <si>
    <t>PRD.005.100000292_COM009001</t>
  </si>
  <si>
    <t>AGR.13.000990</t>
  </si>
  <si>
    <t>Договор №913000030185 от 02.07.2014г.</t>
  </si>
  <si>
    <t>PRD.005.100000292_COM014001</t>
  </si>
  <si>
    <t>AGR.30.000686</t>
  </si>
  <si>
    <t>Абонентский договор №913000221479 от 17.01.2022</t>
  </si>
  <si>
    <t>PRD.005.100000293_COM005001</t>
  </si>
  <si>
    <t>AGR.07.000743</t>
  </si>
  <si>
    <t>Сч-оферта №92 от 23.01.2019 журнал "Безопасность труда в про</t>
  </si>
  <si>
    <t>AGR.07.001218</t>
  </si>
  <si>
    <t>Сч-оферта №77 от 25.01.2021 журнал "Безопасность труда в про</t>
  </si>
  <si>
    <t>PRD.005.100000298_COM009001</t>
  </si>
  <si>
    <t>AGR.014.000001010</t>
  </si>
  <si>
    <t>Договор №160/17-в от 01.01.2017г.(аренда офиса)</t>
  </si>
  <si>
    <t>AGR.014.000001011</t>
  </si>
  <si>
    <t>Договор №416/17-в от 28.11.2017г.(аренда офиса)</t>
  </si>
  <si>
    <t>AGR.13.000931</t>
  </si>
  <si>
    <t>Не использовать_Договор №416/17-в от 28.11.2017г</t>
  </si>
  <si>
    <t>AGR.13.000941</t>
  </si>
  <si>
    <t>Не использоватьДоговор №416/17-в от 28.11.2017г.</t>
  </si>
  <si>
    <t>AGR.13.000949</t>
  </si>
  <si>
    <t>Договор №1/18-в от 01.01.2018г.</t>
  </si>
  <si>
    <t>AGR.13.001539</t>
  </si>
  <si>
    <t>Договор №173/21-в от 27.12.2021г.</t>
  </si>
  <si>
    <t>AGR.13.001547</t>
  </si>
  <si>
    <t>Договор №173/21-в от 27.12.2021г.(аренда офиса)</t>
  </si>
  <si>
    <t>PRD.005.100000309_COM009001</t>
  </si>
  <si>
    <t>AGR.13.000257</t>
  </si>
  <si>
    <t>Договор №124/18-в от 25.07.2018 г.</t>
  </si>
  <si>
    <t>PRD.005.100000310_COM002019</t>
  </si>
  <si>
    <t>AGR.03.000116</t>
  </si>
  <si>
    <t>Договор поставки № Д01941900</t>
  </si>
  <si>
    <t>AGR.03.000335</t>
  </si>
  <si>
    <t>Договор поставки №Д014020 от 22.12.2020 г.</t>
  </si>
  <si>
    <t>PRD.005.100000311_COM009001</t>
  </si>
  <si>
    <t>AGR.13.000187</t>
  </si>
  <si>
    <t>Договор №171/18-в от 06.11.2018</t>
  </si>
  <si>
    <t>AGR.13.000684</t>
  </si>
  <si>
    <t>Договор поставки №СИБ180/19-в от 05.11.2019</t>
  </si>
  <si>
    <t>AGR.13.001097</t>
  </si>
  <si>
    <t>Договор поставки №СИБ150/20-в от 30.10.2020</t>
  </si>
  <si>
    <t>AGR.13.001461</t>
  </si>
  <si>
    <t>Договор поставки №СИБ158/21-в от 26.10.2021</t>
  </si>
  <si>
    <t>AGR.13.001785</t>
  </si>
  <si>
    <t>Договор поставки №СИБ148/22-в от 08.11.2022</t>
  </si>
  <si>
    <t>PRD.005.100000317_COM009001</t>
  </si>
  <si>
    <t>AGR.13.000283</t>
  </si>
  <si>
    <t>Договор №205/18-в от 06.12.2018</t>
  </si>
  <si>
    <t>AGR.13.000781</t>
  </si>
  <si>
    <t>Договор №СИБ213/19-в от 05.12.2019</t>
  </si>
  <si>
    <t>AGR.13.001116</t>
  </si>
  <si>
    <t>Договор №СИБ141/20-в от 15.10.2020</t>
  </si>
  <si>
    <t>PRD.005.100000323_COM009001</t>
  </si>
  <si>
    <t>AGR.13.000194</t>
  </si>
  <si>
    <t>Договор поставки №179/18-в от 15.11.2018</t>
  </si>
  <si>
    <t>AGR.13.000195</t>
  </si>
  <si>
    <t>Договор № 179/18 - в от 15.11.18</t>
  </si>
  <si>
    <t>AGR.13.000196</t>
  </si>
  <si>
    <t>Договор № 179/18-в от 15.11.18</t>
  </si>
  <si>
    <t>AGR.13.000418</t>
  </si>
  <si>
    <t>СИБ8/19-в от 29.01.19</t>
  </si>
  <si>
    <t>AGR.13.000565</t>
  </si>
  <si>
    <t>СИБ124/19-в от 19.07.19</t>
  </si>
  <si>
    <t>AGR.13.000849</t>
  </si>
  <si>
    <t>Договор поставки №СИБ16/20-в от 04.02.2020</t>
  </si>
  <si>
    <t>AGR.13.000962</t>
  </si>
  <si>
    <t>AGR.13.001080</t>
  </si>
  <si>
    <t>Договор №СИБ113/20-в от 22.09.2020</t>
  </si>
  <si>
    <t>AGR.13.001231</t>
  </si>
  <si>
    <t>Договор №СИБ16/21-в от 12.02.2021</t>
  </si>
  <si>
    <t>AGR.13.001321</t>
  </si>
  <si>
    <t>Договор №СИБ73/21-в от 20.05.2021</t>
  </si>
  <si>
    <t>AGR.13.001677</t>
  </si>
  <si>
    <t>Договор №СИБ70/22-в от 22.06.2022</t>
  </si>
  <si>
    <t>AGR.13.001737</t>
  </si>
  <si>
    <t>Договор №СИБ56/22-в от 23.05.2022</t>
  </si>
  <si>
    <t>AGR.13.001881</t>
  </si>
  <si>
    <t>Договор №СИБ11/23-в от 27.01.2023</t>
  </si>
  <si>
    <t>AGR.13.002093</t>
  </si>
  <si>
    <t>Договор №СИБ191/23-в от 11.12.2023</t>
  </si>
  <si>
    <t>PRD.005.100000331_COM001000</t>
  </si>
  <si>
    <t>AGR.01.000022</t>
  </si>
  <si>
    <t>Счет №672422/50 от 03.09.2018</t>
  </si>
  <si>
    <t>AGR.01.000027</t>
  </si>
  <si>
    <t>Счет №672422/51 от 11.09.2018</t>
  </si>
  <si>
    <t>AGR.01.000078</t>
  </si>
  <si>
    <t>Счет №672422/52 от 31.10.2018</t>
  </si>
  <si>
    <t>AGR.01.000156</t>
  </si>
  <si>
    <t>Счет № 672422/53 от 14.01.2019</t>
  </si>
  <si>
    <t>AGR.01.000195</t>
  </si>
  <si>
    <t>Счет №672422/54 от 26.02.2019</t>
  </si>
  <si>
    <t>AGR.01.000245</t>
  </si>
  <si>
    <t>Счет №672422/55 от 06.05.2019</t>
  </si>
  <si>
    <t>AGR.01.000257</t>
  </si>
  <si>
    <t>Счет №672422/56 от 03.06.2019</t>
  </si>
  <si>
    <t>AGR.01.000262</t>
  </si>
  <si>
    <t>Счет №672422/57 от 06.06.2019</t>
  </si>
  <si>
    <t>AGR.01.000283</t>
  </si>
  <si>
    <t>672422/58 от 05.07.2019</t>
  </si>
  <si>
    <t>AGR.01.000309</t>
  </si>
  <si>
    <t>Счет №672422/59 от 06.08.2019</t>
  </si>
  <si>
    <t>AGR.01.000325</t>
  </si>
  <si>
    <t>Счет №672422/60 от 29.08.2019</t>
  </si>
  <si>
    <t>AGR.01.000327</t>
  </si>
  <si>
    <t>Счет №672422/61 от 03.09.2019</t>
  </si>
  <si>
    <t>AGR.01.000328</t>
  </si>
  <si>
    <t>Счет №672422/62 от 05.09.2019</t>
  </si>
  <si>
    <t>AGR.01.000353</t>
  </si>
  <si>
    <t>Счет №672422/64 от 24.09.2019</t>
  </si>
  <si>
    <t>AGR.01.000365</t>
  </si>
  <si>
    <t>Счет №672422/66 от 03.10.2019</t>
  </si>
  <si>
    <t>AGR.01.000378</t>
  </si>
  <si>
    <t>Счет №672422/68 от 14.10.2019</t>
  </si>
  <si>
    <t>AGR.01.000402</t>
  </si>
  <si>
    <t>Счет №672422/69 от 28.10.2019</t>
  </si>
  <si>
    <t>AGR.01.000475</t>
  </si>
  <si>
    <t>Счет №672422/70 от 10.12.2019</t>
  </si>
  <si>
    <t>AGR.01.000495</t>
  </si>
  <si>
    <t>Счет №672422/71 от 23.12.2019</t>
  </si>
  <si>
    <t>AGR.01.000505</t>
  </si>
  <si>
    <t>Счет №672422/72 от 13.01.2020</t>
  </si>
  <si>
    <t>AGR.01.000541</t>
  </si>
  <si>
    <t>Счет №672422/73 от 05.02.2020</t>
  </si>
  <si>
    <t>AGR.01.000583</t>
  </si>
  <si>
    <t>Счет №672422/79 от 01.10.2020</t>
  </si>
  <si>
    <t>AGR.01.000646</t>
  </si>
  <si>
    <t>Счет №672422/80 от 02.11.2020</t>
  </si>
  <si>
    <t>AGR.01.000678</t>
  </si>
  <si>
    <t>672422/81 от 30.11.2020</t>
  </si>
  <si>
    <t>AGR.01.000739</t>
  </si>
  <si>
    <t>672422/82 от 02.02.2021</t>
  </si>
  <si>
    <t>AGR.01.000766</t>
  </si>
  <si>
    <t>672422/83 от 01.03.2021</t>
  </si>
  <si>
    <t>AGR.01.000788</t>
  </si>
  <si>
    <t>672422/84 от 30.03.2021</t>
  </si>
  <si>
    <t>AGR.01.000811</t>
  </si>
  <si>
    <t>672422/85 от 29.04.2021</t>
  </si>
  <si>
    <t>AGR.01.000924</t>
  </si>
  <si>
    <t>672422/86 от 30.08.2021</t>
  </si>
  <si>
    <t>AGR.01.000968</t>
  </si>
  <si>
    <t>672422/87 от 05.10.2021</t>
  </si>
  <si>
    <t>AGR.01.001029</t>
  </si>
  <si>
    <t>672422/88 от 12.11.2021</t>
  </si>
  <si>
    <t>AGR.01.001129</t>
  </si>
  <si>
    <t>672422/89 от 02.02.2022</t>
  </si>
  <si>
    <t>AGR.01.001162</t>
  </si>
  <si>
    <t>672422/90 от 01.03.2022</t>
  </si>
  <si>
    <t>AGR.01.001225</t>
  </si>
  <si>
    <t>672422/91 от 15.04.2022</t>
  </si>
  <si>
    <t>AGR.01.001248</t>
  </si>
  <si>
    <t>672422/92 от 06.05.2022</t>
  </si>
  <si>
    <t>AGR.01.001260</t>
  </si>
  <si>
    <t>672422/93 от 23.05.2022</t>
  </si>
  <si>
    <t>AGR.01.001321</t>
  </si>
  <si>
    <t>672422/94 от 14.06.2022</t>
  </si>
  <si>
    <t>AGR.01.001348</t>
  </si>
  <si>
    <t>672422/95 от 30.06.2022</t>
  </si>
  <si>
    <t>AGR.01.001365</t>
  </si>
  <si>
    <t>672422/97 от 08.07.2022</t>
  </si>
  <si>
    <t>AGR.01.001397</t>
  </si>
  <si>
    <t>672422/98 от 29.07.2022</t>
  </si>
  <si>
    <t>AGR.01.001434</t>
  </si>
  <si>
    <t>672422/99 от 07.09.2022</t>
  </si>
  <si>
    <t>AGR.01.001474</t>
  </si>
  <si>
    <t>672422/100 от 03.10.2022</t>
  </si>
  <si>
    <t>AGR.01.001545</t>
  </si>
  <si>
    <t>672422/101 от 24.11.2022</t>
  </si>
  <si>
    <t>AGR.01.001556</t>
  </si>
  <si>
    <t>672422/102 от 01.12.2022</t>
  </si>
  <si>
    <t>AGR.01.001591</t>
  </si>
  <si>
    <t>672422/103 от 09.01.2023</t>
  </si>
  <si>
    <t>AGR.01.001628</t>
  </si>
  <si>
    <t>672422/104 от 02.02.2023</t>
  </si>
  <si>
    <t>AGR.01.001658</t>
  </si>
  <si>
    <t>672422/105 от 03.03.2023</t>
  </si>
  <si>
    <t>AGR.01.001683</t>
  </si>
  <si>
    <t>672422/106 от 31.03.2023</t>
  </si>
  <si>
    <t>AGR.01.001690</t>
  </si>
  <si>
    <t>AGR.01.001719</t>
  </si>
  <si>
    <t>672422/107 от 03.05.2023</t>
  </si>
  <si>
    <t>AGR.01.001778</t>
  </si>
  <si>
    <t>672422/108 от 06.06.2023</t>
  </si>
  <si>
    <t>AGR.01.001818</t>
  </si>
  <si>
    <t>672422/109 от 03.07.2023</t>
  </si>
  <si>
    <t>AGR.01.001847</t>
  </si>
  <si>
    <t>672422/110 от 01.08.2023</t>
  </si>
  <si>
    <t>AGR.01.001894</t>
  </si>
  <si>
    <t>672422/111 от 04.09.2023</t>
  </si>
  <si>
    <t>AGR.01.001937</t>
  </si>
  <si>
    <t>672422/112 от 03.10.2023</t>
  </si>
  <si>
    <t>PRD.005.100000331_COM005001</t>
  </si>
  <si>
    <t>AGR.07.000437</t>
  </si>
  <si>
    <t>Дог №1937895 от 06.05.19</t>
  </si>
  <si>
    <t>PRD.005.100000331_COM006001</t>
  </si>
  <si>
    <t>AGR.08.001211</t>
  </si>
  <si>
    <t>1643470 от 29.03.2016г.</t>
  </si>
  <si>
    <t>PRD.005.100000331_COM007001</t>
  </si>
  <si>
    <t>AGR.09.000804</t>
  </si>
  <si>
    <t>Договор №1378634/2/УНС02/17-338 от 12.10.2017 г.</t>
  </si>
  <si>
    <t>PRD.005.100000331_COM009001</t>
  </si>
  <si>
    <t>AGR.13.000927</t>
  </si>
  <si>
    <t>Договор №881842/2 от 12.01.2017</t>
  </si>
  <si>
    <t>PRD.005.100000331_COM011001</t>
  </si>
  <si>
    <t>AGR.15.002837</t>
  </si>
  <si>
    <t>2881781/1 от 28.06.2017</t>
  </si>
  <si>
    <t>PRD.005.100000331_COM014001</t>
  </si>
  <si>
    <t>AGR.30.000667</t>
  </si>
  <si>
    <t>Договор №4752/9 от 10.11.2015</t>
  </si>
  <si>
    <t>AGR.30.000668</t>
  </si>
  <si>
    <t>сч. №4752/47 от 30.10.20г.</t>
  </si>
  <si>
    <t>AGR.30.000669</t>
  </si>
  <si>
    <t>сч. №4752/48 от 08.12.2020г</t>
  </si>
  <si>
    <t>PRD.005.100000332_COM005001</t>
  </si>
  <si>
    <t>AGR.07.000434</t>
  </si>
  <si>
    <t>Дог. №С-10705/19//КН06/19-173 от 08.04.19</t>
  </si>
  <si>
    <t>AGR.07.001450</t>
  </si>
  <si>
    <t>КН06/21-201 от 27.10.2021г.</t>
  </si>
  <si>
    <t>AGR.07.002098</t>
  </si>
  <si>
    <t>КН06/23-159 от 20.11.23</t>
  </si>
  <si>
    <t>PRD.005.100000332_COM006001</t>
  </si>
  <si>
    <t>AGR.08.000613</t>
  </si>
  <si>
    <t>Счёт № 603 от 17.05.2019</t>
  </si>
  <si>
    <t>PRD.005.100000332_COM007001</t>
  </si>
  <si>
    <t>AGR.09.001244</t>
  </si>
  <si>
    <t>УНС02/21-155 от 15.11.2021</t>
  </si>
  <si>
    <t>PRD.005.100000332_COM009001</t>
  </si>
  <si>
    <t>AGR.13.000484</t>
  </si>
  <si>
    <t>Договор №С-101105/19 от 15.05.2019г.</t>
  </si>
  <si>
    <t>AGR.13.001124</t>
  </si>
  <si>
    <t>PRD.005.100000332_COM011001</t>
  </si>
  <si>
    <t>AGR.15.001308</t>
  </si>
  <si>
    <t>СЗ02/19-162 от 13.05.2019</t>
  </si>
  <si>
    <t>PRD.005.100000335_COM004001</t>
  </si>
  <si>
    <t>AGR.06.000031</t>
  </si>
  <si>
    <t>Договор №ННГ02/18-15 от 24.07.2018</t>
  </si>
  <si>
    <t>PRD.005.100000335_COM009001</t>
  </si>
  <si>
    <t>AGR.13.000460</t>
  </si>
  <si>
    <t>Договор №СИБ34/19-в от 01.03.2019 г.</t>
  </si>
  <si>
    <t>AGR.13.000863</t>
  </si>
  <si>
    <t>Договор №СИБ326/19-в от 19.12.2019</t>
  </si>
  <si>
    <t>AGR.13.001332</t>
  </si>
  <si>
    <t>Договор №СИБ190/20-в от 07.12.2020</t>
  </si>
  <si>
    <t>AGR.13.001602</t>
  </si>
  <si>
    <t>Договор №СИБ181/21-в от 19.11.2021</t>
  </si>
  <si>
    <t>AGR.13.001902</t>
  </si>
  <si>
    <t>Договор №СИБ135/22-в от 28.10.2022</t>
  </si>
  <si>
    <t>PRD.005.100000345_COM002019</t>
  </si>
  <si>
    <t>AGR.03.000058</t>
  </si>
  <si>
    <t>№ 1166 (Д01121700)</t>
  </si>
  <si>
    <t>AGR.03.000379</t>
  </si>
  <si>
    <t>Договор № Д002921 от 02.04.2021 г.</t>
  </si>
  <si>
    <t>AGR.03.000541</t>
  </si>
  <si>
    <t>Спецификация № Д002921/9 от 17.12.2021 г.</t>
  </si>
  <si>
    <t>PRD.005.100000347_COM006001</t>
  </si>
  <si>
    <t>AGR.014.000000762</t>
  </si>
  <si>
    <t>01/10-2016 от 01.10.2016г.</t>
  </si>
  <si>
    <t>AGR.08.001232</t>
  </si>
  <si>
    <t>Не использовать_01/10-2016 от 01.10.2016г.</t>
  </si>
  <si>
    <t>PRD.005.100000368_COM011001</t>
  </si>
  <si>
    <t>AGR.15.006536</t>
  </si>
  <si>
    <t>СЗ02/22-437 от 08.08.2022</t>
  </si>
  <si>
    <t>PRD.005.100000378_COM011001</t>
  </si>
  <si>
    <t>AGR.15.000704</t>
  </si>
  <si>
    <t>счет №А228/4582709 от 06.12.18г.</t>
  </si>
  <si>
    <t>PRD.005.100000383_COM009001</t>
  </si>
  <si>
    <t>AGR.13.000287</t>
  </si>
  <si>
    <t>Договор №203/18-в от 06.12.2018</t>
  </si>
  <si>
    <t>AGR.13.000782</t>
  </si>
  <si>
    <t>Договор №СИБ238/19-в от 23.12.2019</t>
  </si>
  <si>
    <t>AGR.13.000961</t>
  </si>
  <si>
    <t>Договор аренды движимого имущества 28/14-в от 16.12.14</t>
  </si>
  <si>
    <t>AGR.13.001115</t>
  </si>
  <si>
    <t>Договор №СИБ124/20-в от 23.09.2020</t>
  </si>
  <si>
    <t>AGR.13.001510</t>
  </si>
  <si>
    <t>Договор №СИБ194/21-в от 25.11.2021</t>
  </si>
  <si>
    <t>AGR.13.001865</t>
  </si>
  <si>
    <t>Договор №СИБ133/22-в от 28.10.2022</t>
  </si>
  <si>
    <t>AGR.13.002136</t>
  </si>
  <si>
    <t>Договор №СИБ142/23-в от 09.11.2023</t>
  </si>
  <si>
    <t>AGR.13.002137</t>
  </si>
  <si>
    <t>Договор №СИБ9/23-и от 14.11.2023</t>
  </si>
  <si>
    <t>PRD.005.100000385_COM009001</t>
  </si>
  <si>
    <t>AGR.13.000015</t>
  </si>
  <si>
    <t>Договор № 7/18-и - НОГ-28/2018 от 29.05.2018г.</t>
  </si>
  <si>
    <t>AGR.13.000540</t>
  </si>
  <si>
    <t>Договор № СИБ8/19-и-НОГ-24/2019 от 12.04.2019</t>
  </si>
  <si>
    <t>AGR.13.000903</t>
  </si>
  <si>
    <t>Договор № СИБ4/20-и-НОГ-29/2020 от 01.04.2020</t>
  </si>
  <si>
    <t>AGR.13.001242</t>
  </si>
  <si>
    <t>Договор № СИБ3/21-и от 04.02.2021</t>
  </si>
  <si>
    <t>AGR.13.001579</t>
  </si>
  <si>
    <t>Договор № СИБ1/22-и-НОГ-09/2022 от 01.02.2022</t>
  </si>
  <si>
    <t>AGR.13.001872</t>
  </si>
  <si>
    <t>Договор №СИБ24/22-и-НОГ-02/2023 от 22.12.2022</t>
  </si>
  <si>
    <t>AGR.13.002109</t>
  </si>
  <si>
    <t>Договор №СИБ12/23-и от 17.11.2023</t>
  </si>
  <si>
    <t>PRD.005.100000386_COM009001</t>
  </si>
  <si>
    <t>AGR.13.002007</t>
  </si>
  <si>
    <t>Соглашение об установлении сервитута в отношении зем. участк</t>
  </si>
  <si>
    <t>PRD.005.100000388_COM011001</t>
  </si>
  <si>
    <t>AGR.15.002258</t>
  </si>
  <si>
    <t>Полис 1819-84 DR 5005 от 13.12.2019</t>
  </si>
  <si>
    <t>AGR.15.002259</t>
  </si>
  <si>
    <t>Полис 1819-84 DR 5006 от 18.12.2019</t>
  </si>
  <si>
    <t>AGR.15.003002</t>
  </si>
  <si>
    <t>Полис 1820-84 DR 5005 от 10.06.2020</t>
  </si>
  <si>
    <t>AGR.15.003003</t>
  </si>
  <si>
    <t>Полис 1820-84 PT 5081 SBR от 10.06.2020</t>
  </si>
  <si>
    <t>AGR.15.003004</t>
  </si>
  <si>
    <t>Полис 1820-84 PT 5082 SBR от 18.06.2020</t>
  </si>
  <si>
    <t>AGR.15.003005</t>
  </si>
  <si>
    <t>Полис 1820-84 DR 5006 от 18.06.2020</t>
  </si>
  <si>
    <t>AGR.15.003573</t>
  </si>
  <si>
    <t>Полис № 1820-84 DR 5009 от 17.12.2020</t>
  </si>
  <si>
    <t>AGR.15.003574</t>
  </si>
  <si>
    <t>Полис № 1820-84 DR 5008 от 11.12.2020</t>
  </si>
  <si>
    <t>AGR.15.003575</t>
  </si>
  <si>
    <t>Полис № 1820-84 DR 5007 от 04.12.2020</t>
  </si>
  <si>
    <t>AGR.15.004293</t>
  </si>
  <si>
    <t>Полис №1821-84 DR 5003 от 30.04.2021 г.</t>
  </si>
  <si>
    <t>AGR.15.004294</t>
  </si>
  <si>
    <t>Полис №1821-84 PT 5034 SBR от 18.05.2021 г.</t>
  </si>
  <si>
    <t>AGR.15.004461</t>
  </si>
  <si>
    <t>Полис №1821-84 DR 5004 от 08.06.2021 г.</t>
  </si>
  <si>
    <t>AGR.15.004519</t>
  </si>
  <si>
    <t>Полис №1821-84 DR 5005 от 17.06.2021 г.</t>
  </si>
  <si>
    <t>AGR.15.004520</t>
  </si>
  <si>
    <t>Полис №1821-84 PT 5040 SBR от 09.06.2021 г.</t>
  </si>
  <si>
    <t>AGR.15.004521</t>
  </si>
  <si>
    <t>Полис №1821-84 PT 5041 SBR от 17.06.2021 г.</t>
  </si>
  <si>
    <t>AGR.15.005208</t>
  </si>
  <si>
    <t>Полис №1821-84 DR 5006 от 26.10.2021 г.</t>
  </si>
  <si>
    <t>AGR.15.005209</t>
  </si>
  <si>
    <t>Полис №1821-84 PT 5110 от 27.10.2021 г.</t>
  </si>
  <si>
    <t>AGR.15.005212</t>
  </si>
  <si>
    <t>Полис №1821-84 PT 5114 от 12.11.2021 г.</t>
  </si>
  <si>
    <t>AGR.15.006504</t>
  </si>
  <si>
    <t>Полис № СЗ02/22-454//1822-84 DR 5005 от 25.08.2022</t>
  </si>
  <si>
    <t>AGR.15.006505</t>
  </si>
  <si>
    <t>Полис № СЗ02/22-455//1822-84 DR 5006 от 25.08.2022</t>
  </si>
  <si>
    <t>AGR.15.007130</t>
  </si>
  <si>
    <t>СЗ02/23-104//23-84 DR 5000 от 03.03.2023</t>
  </si>
  <si>
    <t>AGR.15.007131</t>
  </si>
  <si>
    <t>СЗ02/23-105//23-84 DR 5001 от 03.03.2023</t>
  </si>
  <si>
    <t>AGR.15.007312</t>
  </si>
  <si>
    <t>СЗ02/23-226//0323МТ0045 от 02.05.2023</t>
  </si>
  <si>
    <t>AGR.15.007846</t>
  </si>
  <si>
    <t>СЗ02/23-542//SGZA0000696350 от 09.10.2023</t>
  </si>
  <si>
    <t>AGR.15.007883</t>
  </si>
  <si>
    <t>СЗ02/23-495//23-84 DR 5005 от 26.09.2023</t>
  </si>
  <si>
    <t>AGR.15.008130</t>
  </si>
  <si>
    <t>СЗ02/23-707//SGZA0000812936 от 27.12.2023</t>
  </si>
  <si>
    <t>PRD.005.100000409_COM002019</t>
  </si>
  <si>
    <t>AGR.03.000602</t>
  </si>
  <si>
    <t>Договор от 28.12.2021 № Д016821</t>
  </si>
  <si>
    <t>AGR.03.000834</t>
  </si>
  <si>
    <t>Договор от 24.01.2023 № Д002323</t>
  </si>
  <si>
    <t>PRD.005.100000414_COM006001</t>
  </si>
  <si>
    <t>AGR.08.001818</t>
  </si>
  <si>
    <t>№СИН.02.21-58 /№87-21/2 от 10.03.2021г</t>
  </si>
  <si>
    <t>PRD.005.100000419_COM002019</t>
  </si>
  <si>
    <t>AGR.03.000279</t>
  </si>
  <si>
    <t>Договор № 208 от 26.05.2020 г.</t>
  </si>
  <si>
    <t>AGR.03.000316</t>
  </si>
  <si>
    <t>Договор № 208/ИК (Д008020) от 16.07.2020 г.</t>
  </si>
  <si>
    <t>PRD.005.100000420_COM002019</t>
  </si>
  <si>
    <t>AGR.03.000115</t>
  </si>
  <si>
    <t>Договор поставки № 9 (Д01921900)</t>
  </si>
  <si>
    <t>AGR.03.000355</t>
  </si>
  <si>
    <t>Договор поставки Д000821 от 28.01.2021 г.</t>
  </si>
  <si>
    <t>PRD.005.100000429_COM007001</t>
  </si>
  <si>
    <t>AGR.09.000852</t>
  </si>
  <si>
    <t>RU257001382 от 17.04.2013</t>
  </si>
  <si>
    <t>PRD.005.100000435_COM002019</t>
  </si>
  <si>
    <t>AGR.03.000253</t>
  </si>
  <si>
    <t>Договор поставки № Д02321900</t>
  </si>
  <si>
    <t>AGR.03.000331</t>
  </si>
  <si>
    <t>Договор поставки № Д012820 от 01.12.2020 г.</t>
  </si>
  <si>
    <t>PRD.005.100000439_COM002019</t>
  </si>
  <si>
    <t>AGR.03.000410</t>
  </si>
  <si>
    <t>Договор на оказание услуг № 58/Д-21 от 22.04.2021г.</t>
  </si>
  <si>
    <t>PRD.005.100000454_COM007001</t>
  </si>
  <si>
    <t>AGR.09.000047</t>
  </si>
  <si>
    <t>УНС02/18-148 от 26.07.18</t>
  </si>
  <si>
    <t>AGR.09.000409</t>
  </si>
  <si>
    <t>УНС02/19-82 от 23.04.2019</t>
  </si>
  <si>
    <t>PRD.005.100000461_COM002019</t>
  </si>
  <si>
    <t>AGR.03.000213</t>
  </si>
  <si>
    <t>№ Д01321900</t>
  </si>
  <si>
    <t>PRD.005.100000465_COM007001</t>
  </si>
  <si>
    <t>AGR.09.000982</t>
  </si>
  <si>
    <t>УНС02/20-151 от 25.11.2020</t>
  </si>
  <si>
    <t>PRD.005.100000467_COM002019</t>
  </si>
  <si>
    <t>AGR.03.000143</t>
  </si>
  <si>
    <t>№ П-03-17 (Д00351700)</t>
  </si>
  <si>
    <t>AGR.03.000594</t>
  </si>
  <si>
    <t>Договор поставки НКМЗ Д002822 от 01.03.2022</t>
  </si>
  <si>
    <t>PRD.005.100000469_COM002019</t>
  </si>
  <si>
    <t>AGR.03.000045</t>
  </si>
  <si>
    <t>Договор поставки и сопровождения экземпляров систем Консульт</t>
  </si>
  <si>
    <t>AGR.03.000203</t>
  </si>
  <si>
    <t>№ ИКП2019/КОНС-129 (Д01161900)</t>
  </si>
  <si>
    <t>AGR.03.000352</t>
  </si>
  <si>
    <t>AGR.03.000517</t>
  </si>
  <si>
    <t>Договор поставки, адаптации и сопровождения экземпляров сист</t>
  </si>
  <si>
    <t>PRD.005.100000473_COM002019</t>
  </si>
  <si>
    <t>AGR.03.000068</t>
  </si>
  <si>
    <t>№ 581/НК (Д00431800)</t>
  </si>
  <si>
    <t>PRD.005.100000481_COM002019</t>
  </si>
  <si>
    <t>AGR.03.000219</t>
  </si>
  <si>
    <t>№ Д01431900</t>
  </si>
  <si>
    <t>AGR.03.000899</t>
  </si>
  <si>
    <t>Договор от 25.09.2023 № Д009523 на проведение технического о</t>
  </si>
  <si>
    <t>PRD.005.100000482_COM002019</t>
  </si>
  <si>
    <t>AGR.03.000310</t>
  </si>
  <si>
    <t>Договор № 180-ПР (Д009320) от 28.09.2020 г.</t>
  </si>
  <si>
    <t>PRD.005.100000486_COM002019</t>
  </si>
  <si>
    <t>AGR.03.000247</t>
  </si>
  <si>
    <t>Договор № 22/08, (Д00211200)</t>
  </si>
  <si>
    <t>PRD.005.100000486_COM004001</t>
  </si>
  <si>
    <t>AGR.06.000596</t>
  </si>
  <si>
    <t>ННГ23/20-в от 13.04.2020</t>
  </si>
  <si>
    <t>PRD.005.100000486_COM006001</t>
  </si>
  <si>
    <t>AGR.08.001397</t>
  </si>
  <si>
    <t>46/07/СИН.02.14-204 от 11.06.2014г</t>
  </si>
  <si>
    <t>AGR.08.001398</t>
  </si>
  <si>
    <t>55/07/СИН.02.14-242 от 24.06.2014г.</t>
  </si>
  <si>
    <t>AGR.08.001408</t>
  </si>
  <si>
    <t>№35\08\\СИН.02.20-103 от 20.04.2020 г.</t>
  </si>
  <si>
    <t>AGR.08.003133</t>
  </si>
  <si>
    <t>СИН.02.23-348 от 30.11.2023</t>
  </si>
  <si>
    <t>PRD.005.100000486_COM009001</t>
  </si>
  <si>
    <t>AGR.13.000560</t>
  </si>
  <si>
    <t>AGR.13.000561</t>
  </si>
  <si>
    <t>PRD.005.100000486_COM011001</t>
  </si>
  <si>
    <t>AGR.15.000051</t>
  </si>
  <si>
    <t>СЗ02/18-162 от 21.05.2018</t>
  </si>
  <si>
    <t>AGR.15.000632</t>
  </si>
  <si>
    <t>№ СЗ02-18-383 от 29.10.2018</t>
  </si>
  <si>
    <t>AGR.15.002010</t>
  </si>
  <si>
    <t>СЗ02/19-500//196/07 от 17.07.2019г.</t>
  </si>
  <si>
    <t>AGR.15.006301</t>
  </si>
  <si>
    <t>СЗ02/22-354 от 21.06.2022</t>
  </si>
  <si>
    <t>AGR.15.007733</t>
  </si>
  <si>
    <t>СЗ02/23-430 от 21.08.2023</t>
  </si>
  <si>
    <t>PRD.005.100000487_COM002019</t>
  </si>
  <si>
    <t>AGR.03.000437</t>
  </si>
  <si>
    <t>Договор поставки № Д009121 от 22.07.2021 г.</t>
  </si>
  <si>
    <t>PRD.005.100000492_COM002019</t>
  </si>
  <si>
    <t>AGR.03.000099</t>
  </si>
  <si>
    <t>№ 7738 (Д01491900)</t>
  </si>
  <si>
    <t>AGR.03.000208</t>
  </si>
  <si>
    <t>№ 7730-Т (Д01241900)</t>
  </si>
  <si>
    <t>AGR.03.000777</t>
  </si>
  <si>
    <t>Договор № 8184-ПД/Д009122 от 01.10.2022 на оказание услуг пе</t>
  </si>
  <si>
    <t>AGR.03.000900</t>
  </si>
  <si>
    <t>Договор № 8286/Д009823 от 01.09.2023</t>
  </si>
  <si>
    <t>PRD.005.100000505_COM002019</t>
  </si>
  <si>
    <t>AGR.03.000190</t>
  </si>
  <si>
    <t>Договор № 8/20-НОАП от 21.01.2020 г.</t>
  </si>
  <si>
    <t>AGR.03.000304</t>
  </si>
  <si>
    <t>договор № 111/20-НОАП от 20.10.2020 г.</t>
  </si>
  <si>
    <t>AGR.03.000381</t>
  </si>
  <si>
    <t>Договор № 46/21-НОАП от 25.03.2021 г.</t>
  </si>
  <si>
    <t>AGR.03.000382</t>
  </si>
  <si>
    <t>Договор № 47/21-НОАП от 02.04.2021 г.</t>
  </si>
  <si>
    <t>AGR.03.000434</t>
  </si>
  <si>
    <t>Договор №78/21-НОАП от 24.06.2021 г.</t>
  </si>
  <si>
    <t>AGR.03.000435</t>
  </si>
  <si>
    <t>Договор №79/21-НОАП от 24.06.2021 г.</t>
  </si>
  <si>
    <t>AGR.03.000444</t>
  </si>
  <si>
    <t>Договор № 96/21-НОАП от 12.08.2021 г.</t>
  </si>
  <si>
    <t>AGR.03.000591</t>
  </si>
  <si>
    <t>Договор от 28.03.2022 № 42/22-НОАП (Д003522)</t>
  </si>
  <si>
    <t>AGR.03.000592</t>
  </si>
  <si>
    <t>Договор от 28.03.2022 № 41/22-НОАП (Д003422)</t>
  </si>
  <si>
    <t>AGR.03.000593</t>
  </si>
  <si>
    <t>Договор от 28.03.2022 № 40/22-НОАП (Д003322)</t>
  </si>
  <si>
    <t>AGR.03.000774</t>
  </si>
  <si>
    <t>Договор от 13.10.2022 № 121/22-НОАП/Д010622</t>
  </si>
  <si>
    <t>AGR.03.000785</t>
  </si>
  <si>
    <t>Договор от 30.11.2022 № 140/22-НОАП/Д011822</t>
  </si>
  <si>
    <t>AGR.03.000792</t>
  </si>
  <si>
    <t>Договор №146/22-НОАП/Д012922 от 15.12.2022</t>
  </si>
  <si>
    <t>AGR.03.000838</t>
  </si>
  <si>
    <t>Договор от 01.03.2023 № 22/23-НОАП/Д003123</t>
  </si>
  <si>
    <t>PRD.005.100000509_COM002019</t>
  </si>
  <si>
    <t>AGR.03.000006</t>
  </si>
  <si>
    <t>Договор поставки № Д02531900</t>
  </si>
  <si>
    <t>PRD.005.100000512_COM002019</t>
  </si>
  <si>
    <t>AGR.03.000039</t>
  </si>
  <si>
    <t>Договор на поставку тепловой энергии № Т-62/20 от 01.01.2020</t>
  </si>
  <si>
    <t>AGR.03.000201</t>
  </si>
  <si>
    <t>№ Т-62/19 (Д01141900)</t>
  </si>
  <si>
    <t>AGR.03.000385</t>
  </si>
  <si>
    <t>Договор на поставку тепловой энергии № Т-62/21 (Д003921) от</t>
  </si>
  <si>
    <t>AGR.03.000579</t>
  </si>
  <si>
    <t>Договор поставки тепловой энергии от 01.01.2022 № Т-62/22 (Д</t>
  </si>
  <si>
    <t>AGR.03.000749</t>
  </si>
  <si>
    <t>Договор на оказание услуг по вывозу сточных вод № 05/С/22</t>
  </si>
  <si>
    <t>AGR.03.000768</t>
  </si>
  <si>
    <t>Договор холодного водоснабжения от 01.09.2022 № 92/В/22/Д009</t>
  </si>
  <si>
    <t>AGR.03.000830</t>
  </si>
  <si>
    <t>Договор на поставку тепловой энерегии № Т-62/23/Д003623 от 0</t>
  </si>
  <si>
    <t>AGR.03.000831</t>
  </si>
  <si>
    <t>Договор холодного водоснабжения № 92/В/23/Д003723 от 01.01.2</t>
  </si>
  <si>
    <t>PRD.005.100000520_COM002019</t>
  </si>
  <si>
    <t>AGR.03.000161</t>
  </si>
  <si>
    <t>№ Р2327 (Д00861400)</t>
  </si>
  <si>
    <t>PRD.005.100000532_COM002019</t>
  </si>
  <si>
    <t>AGR.03.000207</t>
  </si>
  <si>
    <t>№ 100180006617482 (Д01231900)</t>
  </si>
  <si>
    <t>PRD.005.100000534_COM004001</t>
  </si>
  <si>
    <t>AGR.06.000116</t>
  </si>
  <si>
    <t>№ ННГ02/18-90 от 08.11.2018</t>
  </si>
  <si>
    <t>PRD.005.100000544_COM002019</t>
  </si>
  <si>
    <t>AGR.03.000424</t>
  </si>
  <si>
    <t>Договор на оказание услуг по гидравлическим испытаниям маниф</t>
  </si>
  <si>
    <t>PRD.005.100000546_COM002019</t>
  </si>
  <si>
    <t>AGR.03.000270</t>
  </si>
  <si>
    <t>Договор купли-продажи лома и отходов металлов №2020/05-19 от</t>
  </si>
  <si>
    <t>PRD.005.100000547_COM002019</t>
  </si>
  <si>
    <t>AGR.03.000849</t>
  </si>
  <si>
    <t>Договор № 1612/23 (Д004823) от 27.03.2023 на выполнение лабо</t>
  </si>
  <si>
    <t>PRD.005.100000547_COM004001</t>
  </si>
  <si>
    <t>AGR.06.000064</t>
  </si>
  <si>
    <t>ННГ8/21-в от 22.01.2021</t>
  </si>
  <si>
    <t>AGR.06.000065</t>
  </si>
  <si>
    <t>ННГ02/18-20 от 20.08.2018г.</t>
  </si>
  <si>
    <t>AGR.06.000182</t>
  </si>
  <si>
    <t>ННГ33/19-в от 12.03.2019г.</t>
  </si>
  <si>
    <t>AGR.06.000202</t>
  </si>
  <si>
    <t>ННГ47/19-в от 27.03.2019г.</t>
  </si>
  <si>
    <t>AGR.06.000203</t>
  </si>
  <si>
    <t>ННГ40/19-в от 12.03.2019г.</t>
  </si>
  <si>
    <t>AGR.06.000231</t>
  </si>
  <si>
    <t>ННГ17/19-в от 09.01.2019г.</t>
  </si>
  <si>
    <t>AGR.06.000689</t>
  </si>
  <si>
    <t>Договор №ННГ9/21-в от 29.01.2021</t>
  </si>
  <si>
    <t>PRD.005.100000547_COM007001</t>
  </si>
  <si>
    <t>AGR.09.000658</t>
  </si>
  <si>
    <t>ДС № 3 от 09.10.2019 к договору УНС02/18-7 от 22.01.2018</t>
  </si>
  <si>
    <t>AGR.09.000821</t>
  </si>
  <si>
    <t>УНС02/18-7 от 22.01.2018</t>
  </si>
  <si>
    <t>AGR.09.000897</t>
  </si>
  <si>
    <t>УНС02/20-74 от 15.06.2020</t>
  </si>
  <si>
    <t>PRD.005.100000551_COM002019</t>
  </si>
  <si>
    <t>AGR.03.000121</t>
  </si>
  <si>
    <t>договор на оказание услуг по неразрушающему методу контроля</t>
  </si>
  <si>
    <t>AGR.03.000194</t>
  </si>
  <si>
    <t>Договор поставки материально-технических ресурсов № 4533 (Д0</t>
  </si>
  <si>
    <t>PRD.005.100000578_COM004001</t>
  </si>
  <si>
    <t>AGR.06.000117</t>
  </si>
  <si>
    <t>Постановление № 37Н/23юл/18 от 20.11.2018 о назначение админ</t>
  </si>
  <si>
    <t>AGR.06.000452</t>
  </si>
  <si>
    <t>Госпошлина за проведение аттестации и выдачу удостоверений</t>
  </si>
  <si>
    <t>AGR.06.000566</t>
  </si>
  <si>
    <t>AGR.06.000567</t>
  </si>
  <si>
    <t>AGR.06.000897</t>
  </si>
  <si>
    <t>Административный штраф_Постановление 37Н/01юл/22 от 15.06.20</t>
  </si>
  <si>
    <t>PRD.005.100000579_COM005001</t>
  </si>
  <si>
    <t>AGR.07.000447</t>
  </si>
  <si>
    <t>AGR.07.000972</t>
  </si>
  <si>
    <t>Госпошлина за предост. свед. из ЕГРП</t>
  </si>
  <si>
    <t>AGR.07.001012</t>
  </si>
  <si>
    <t>Госпошлина за гос. регистрацию права собственности</t>
  </si>
  <si>
    <t>AGR.07.001018</t>
  </si>
  <si>
    <t>Госпошлина за гос. рег. договора аренды</t>
  </si>
  <si>
    <t>AGR.07.001458</t>
  </si>
  <si>
    <t>Плата за представление сведений из ЕГРН</t>
  </si>
  <si>
    <t>AGR.07.001656</t>
  </si>
  <si>
    <t>AGR.07.001662</t>
  </si>
  <si>
    <t>За гос. регистрацию права собственности на объект недвиж. им</t>
  </si>
  <si>
    <t>AGR.07.001710</t>
  </si>
  <si>
    <t>За государственную регистрацию дополнительного соглашения к</t>
  </si>
  <si>
    <t>PRD.005.100000579_COM014001</t>
  </si>
  <si>
    <t>AGR.30.000699</t>
  </si>
  <si>
    <t>Служебная записка от 24.02.2022</t>
  </si>
  <si>
    <t>PRD.005.100000579_COM014003</t>
  </si>
  <si>
    <t>AGR.33.000177</t>
  </si>
  <si>
    <t>Служебная записка от 16.05.2023</t>
  </si>
  <si>
    <t>AGR.33.000182</t>
  </si>
  <si>
    <t>Служебная записка №160 от 08.06.2023</t>
  </si>
  <si>
    <t>PRD.005.100000588_COM014001</t>
  </si>
  <si>
    <t>AGR.30.001150</t>
  </si>
  <si>
    <t>НО/23-37 от 20.02.2023</t>
  </si>
  <si>
    <t>PRD.005.100000599_COM001000</t>
  </si>
  <si>
    <t>AGR.01.001240</t>
  </si>
  <si>
    <t>Aca/2022/82173 от 04.05.2022</t>
  </si>
  <si>
    <t>AGR.17.000702</t>
  </si>
  <si>
    <t>Договор № 02 от 09.01.2024</t>
  </si>
  <si>
    <t>AGR.17.000709</t>
  </si>
  <si>
    <t>Договор № 23 от 30.01.2024</t>
  </si>
  <si>
    <t>AGR.11.001208</t>
  </si>
  <si>
    <t>Договор № 08 от 17.01.2024</t>
  </si>
  <si>
    <t>PRD.005.100000611_COM008005</t>
  </si>
  <si>
    <t>AGR.12.000238</t>
  </si>
  <si>
    <t>Договор № 18 от 26.01.2024</t>
  </si>
  <si>
    <t>PRD.005.100000611_COM014001</t>
  </si>
  <si>
    <t>AGR.30.000113</t>
  </si>
  <si>
    <t>договор на оказание услуг по оценке №725 от 23.11.2020</t>
  </si>
  <si>
    <t>AGR.30.000711</t>
  </si>
  <si>
    <t>Договор оказания услуг по оценке №43 от 31.01.2022</t>
  </si>
  <si>
    <t>AGR.30.000794</t>
  </si>
  <si>
    <t>Договор оказания услуг по оценке №НО-47/2022//132 от 31.03.2</t>
  </si>
  <si>
    <t>AGR.30.000801</t>
  </si>
  <si>
    <t>Договор оказания услуг по оценке №НО-58/2022//150 от 18.04.2</t>
  </si>
  <si>
    <t>AGR.30.000915</t>
  </si>
  <si>
    <t>Договор оказания услуг по оценке №НО-150/2022//305 от 04.08.</t>
  </si>
  <si>
    <t>AGR.30.001064</t>
  </si>
  <si>
    <t>Договор оказания услуг по оценке №НО-215/2022//458 от 11.11.</t>
  </si>
  <si>
    <t>AGR.30.001065</t>
  </si>
  <si>
    <t>Договор оказания услуг по оценке №НО-200/2022//433 от 21.10.</t>
  </si>
  <si>
    <t>AGR.30.001156</t>
  </si>
  <si>
    <t>Договор оказания услуг по оценке №66//АК/23-1 от 28.02.2023</t>
  </si>
  <si>
    <t>AGR.30.001186</t>
  </si>
  <si>
    <t>Договор оказания услуг по оценке №152//НО/23-57 от 06.04.202</t>
  </si>
  <si>
    <t>AGR.30.001206</t>
  </si>
  <si>
    <t>Договор оказания услуг по оценке №194//НО/23-73 от 24.04.202</t>
  </si>
  <si>
    <t>AGR.30.001230</t>
  </si>
  <si>
    <t>Договор оказания услуг по оценке №НО/23-93 от 09.06.2023</t>
  </si>
  <si>
    <t>AGR.30.001234</t>
  </si>
  <si>
    <t>Договор оказания услуг по оценке №НО/23-91//277 от 02.06.202</t>
  </si>
  <si>
    <t>AGR.30.001235</t>
  </si>
  <si>
    <t>Договор оказания услуг по оценке №241//НО/23-82 от 16.05.202</t>
  </si>
  <si>
    <t>AGR.30.001250</t>
  </si>
  <si>
    <t>Договор оказания услуг по оценке №299//НО/23-99 от 20.06.202</t>
  </si>
  <si>
    <t>AGR.30.001253</t>
  </si>
  <si>
    <t>Договор оказания услуг по оценке №351//НО/23-111 от 14.07.20</t>
  </si>
  <si>
    <t>AGR.30.001254</t>
  </si>
  <si>
    <t>Договор оказания услуг по оценке №307//НО/23-100 от 22.06.20</t>
  </si>
  <si>
    <t>AGR.30.001295</t>
  </si>
  <si>
    <t>Договор оказания услуг по оценке №451//НО/23-135 от 29.08.20</t>
  </si>
  <si>
    <t>AGR.30.001296</t>
  </si>
  <si>
    <t>Договор оказания услуг по оценке №402//НО/23-119 от 15.08.20</t>
  </si>
  <si>
    <t>AGR.30.001302</t>
  </si>
  <si>
    <t>Договор оказания услуг по оценке №485//НО/23-141 от 15.09.20</t>
  </si>
  <si>
    <t>AGR.30.001326</t>
  </si>
  <si>
    <t>Договор оказания услуг по оценке № 509//НО/23-150 от 04.10.2</t>
  </si>
  <si>
    <t>AGR.30.001330</t>
  </si>
  <si>
    <t>Договор оказания услуг по оценке № 594//НО/23-163 от 17.11.2</t>
  </si>
  <si>
    <t>AGR.30.001356</t>
  </si>
  <si>
    <t>Договор оказания услуг по оценке № 630//НО/23-175 от 11.12.2</t>
  </si>
  <si>
    <t>AGR.30.001381</t>
  </si>
  <si>
    <t>Договор оказания услуг по оценке № 619//НО/23-171 от 05.12.2</t>
  </si>
  <si>
    <t>AGR.30.001386</t>
  </si>
  <si>
    <t>Договор 631//НО/23-174 от 11.12.2023</t>
  </si>
  <si>
    <t>AGR.30.001389</t>
  </si>
  <si>
    <t>Договор оказания услуг по оценке № 05//НО/24-1 от 12.01.2024</t>
  </si>
  <si>
    <t>AGR.30.001390</t>
  </si>
  <si>
    <t>Договор оказания услуг по оценке № 06//НО/24-2 от 16.01.2024</t>
  </si>
  <si>
    <t>PRD.005.100000611_COM014002</t>
  </si>
  <si>
    <t>AGR.32.000077</t>
  </si>
  <si>
    <t>договор оказания услуг по оценке №723 от 23.11.2020 г.</t>
  </si>
  <si>
    <t>AGR.32.000262</t>
  </si>
  <si>
    <t>договор оказания услуг по оценке № КН-17/2022//112 от 15.03.</t>
  </si>
  <si>
    <t>AGR.32.000279</t>
  </si>
  <si>
    <t>договор оказания услуг по оценке № КН-25/2022//142 от 106.04</t>
  </si>
  <si>
    <t>AGR.32.000443</t>
  </si>
  <si>
    <t>Договор оказания услуг по оценке № 183//КН/23-28 от 17.04.20</t>
  </si>
  <si>
    <t>AGR.32.000464</t>
  </si>
  <si>
    <t>Договор оказания услуг по оценке № 383//КН/23-47 от 07.08.20</t>
  </si>
  <si>
    <t>PRD.005.100000611_COM014003</t>
  </si>
  <si>
    <t>AGR.33.000062</t>
  </si>
  <si>
    <t>Договор оказания услуг по оценке №724 от 23.11.2020 года</t>
  </si>
  <si>
    <t>AGR.33.000152</t>
  </si>
  <si>
    <t>Договор оказания услуг по оценке № НУ-3/2022//111 от 15.03.2</t>
  </si>
  <si>
    <t>AGR.33.000166</t>
  </si>
  <si>
    <t>Договор оказания услуг по оценке № НУ-8/2022//253 от 30.06.2</t>
  </si>
  <si>
    <t>PRD.005.100000611_COM014006</t>
  </si>
  <si>
    <t>AGR.31.000021</t>
  </si>
  <si>
    <t>Договор № АК-1/2022//152 от 18.04.2022</t>
  </si>
  <si>
    <t>AGR.31.000025</t>
  </si>
  <si>
    <t>Договор № АК-2/2022//393 от 05.10.2022</t>
  </si>
  <si>
    <t>AGR.31.000028</t>
  </si>
  <si>
    <t>Договор №66//АК/23-1 от 28.02.2023</t>
  </si>
  <si>
    <t>PRD.005.100000611_COM014009</t>
  </si>
  <si>
    <t>AGR.38.000105</t>
  </si>
  <si>
    <t>Договор 488//ОС/23-37 от 18.09.2023</t>
  </si>
  <si>
    <t>AGR.38.000126</t>
  </si>
  <si>
    <t>Договор 638//ОС/23-52 от 14.12.2023</t>
  </si>
  <si>
    <t>PRD.005.100000612_COM009001</t>
  </si>
  <si>
    <t>AGR.13.000230</t>
  </si>
  <si>
    <t>Договор №168/18-в от 24.10.2018г.</t>
  </si>
  <si>
    <t>AGR.13.000514</t>
  </si>
  <si>
    <t>СИБ 29/19-в от 11.02.2019</t>
  </si>
  <si>
    <t>AGR.13.001031</t>
  </si>
  <si>
    <t>Договор 2020/9-ТОиР/ОТВ от 27.02.2020</t>
  </si>
  <si>
    <t>AGR.13.001535</t>
  </si>
  <si>
    <t>СИБ№127/21-в от 20.09.2021</t>
  </si>
  <si>
    <t>AGR.13.001706</t>
  </si>
  <si>
    <t>Договор №СИБ74/22-в от 30.06.2022</t>
  </si>
  <si>
    <t>AGR.13.001976</t>
  </si>
  <si>
    <t>Договор №СИБ47/23-в от 24.04.2023</t>
  </si>
  <si>
    <t>AGR.13.002174</t>
  </si>
  <si>
    <t>Договор №СИБ134/23-в от 02.11.2023</t>
  </si>
  <si>
    <t>PRD.005.100000614_COM001000</t>
  </si>
  <si>
    <t>AGR.01.000426</t>
  </si>
  <si>
    <t>НФ02/19-118 от 25.11.2019</t>
  </si>
  <si>
    <t>AGR.01.000669</t>
  </si>
  <si>
    <t>НФ02/20-122 от 20.11.2020</t>
  </si>
  <si>
    <t>AGR.01.001098</t>
  </si>
  <si>
    <t>НФ02/21-140 от 22.12.2021</t>
  </si>
  <si>
    <t>AGR.01.001558</t>
  </si>
  <si>
    <t>НФ02/22-158 от 20.12.2022</t>
  </si>
  <si>
    <t>PRD.005.100000614_COM007001</t>
  </si>
  <si>
    <t>AGR.09.000211</t>
  </si>
  <si>
    <t>УНС02/18-287 от 20.12.2018</t>
  </si>
  <si>
    <t>AGR.09.000371</t>
  </si>
  <si>
    <t>УНС02/19-51 от 25.03.2019</t>
  </si>
  <si>
    <t>AGR.09.000583</t>
  </si>
  <si>
    <t>УНС02/19-211 от 01.10.2019</t>
  </si>
  <si>
    <t>AGR.09.001192</t>
  </si>
  <si>
    <t>УНС02/21-105 от 19.08.2021</t>
  </si>
  <si>
    <t>AGR.09.001679</t>
  </si>
  <si>
    <t>УНС02/23-32 от 04.04.2023</t>
  </si>
  <si>
    <t>AGR.42.000171</t>
  </si>
  <si>
    <t>Договор № УН02/24-7 от 01.01.2024</t>
  </si>
  <si>
    <t>PRD.005.100000614_COM011001</t>
  </si>
  <si>
    <t>AGR.15.000654</t>
  </si>
  <si>
    <t>СЗ02/18-395 от 21.09.2018г.</t>
  </si>
  <si>
    <t>AGR.15.005061</t>
  </si>
  <si>
    <t>СЗ02/21-468 от 24.08.2021</t>
  </si>
  <si>
    <t>PRD.005.100000614_COM014001</t>
  </si>
  <si>
    <t>AGR.30.000070</t>
  </si>
  <si>
    <t>счф 425 от 12.11.2020</t>
  </si>
  <si>
    <t>PRD.005.100000614_COM014002</t>
  </si>
  <si>
    <t>AGR.32.000098</t>
  </si>
  <si>
    <t>Акт №1 от 30.12.20 (сч.ф. 521 от 23.12.20)</t>
  </si>
  <si>
    <t>AGR.32.000247</t>
  </si>
  <si>
    <t>Договор № КН-129/2021 от 24.12.2021г</t>
  </si>
  <si>
    <t>AGR.32.000317</t>
  </si>
  <si>
    <t>Договор № КН-14/2022 от 04.03.2022г</t>
  </si>
  <si>
    <t>AGR.32.000325</t>
  </si>
  <si>
    <t>Договор № КН-31/2022 от 21.04.2022г</t>
  </si>
  <si>
    <t>AGR.32.000326</t>
  </si>
  <si>
    <t>Договор № КН-13/2022 от 04.03.2022г</t>
  </si>
  <si>
    <t>AGR.32.000383</t>
  </si>
  <si>
    <t>Договор № КН-81/2022 от 03.10.2022г</t>
  </si>
  <si>
    <t>AGR.32.000414</t>
  </si>
  <si>
    <t>Договор № КН-99/2022 от 22.11.2022г</t>
  </si>
  <si>
    <t>PRD.005.100000637_COM004001</t>
  </si>
  <si>
    <t>AGR.06.000446</t>
  </si>
  <si>
    <t>ННГ02/14-310//NS149912 от 17.11.2014</t>
  </si>
  <si>
    <t>AGR.06.000684</t>
  </si>
  <si>
    <t>AGR.06.000685</t>
  </si>
  <si>
    <t>PRD.005.100000639_COM005001</t>
  </si>
  <si>
    <t>AGR.07.001453</t>
  </si>
  <si>
    <t>AGR.07.001596</t>
  </si>
  <si>
    <t>КН02/22-52 от 01.01.2022г</t>
  </si>
  <si>
    <t>PRD.005.100000639_COM007001</t>
  </si>
  <si>
    <t>AGR.09.000307</t>
  </si>
  <si>
    <t>УНС02/19-19 от 01.02.2019</t>
  </si>
  <si>
    <t>PRD.005.100000639_COM011001</t>
  </si>
  <si>
    <t>AGR.15.002343</t>
  </si>
  <si>
    <t>СЗ02/19-587 от 27.11.2019 г.</t>
  </si>
  <si>
    <t>AGR.15.003056</t>
  </si>
  <si>
    <t>СЗ02/19-626 от 01.01.2020г.</t>
  </si>
  <si>
    <t>AGR.15.004837</t>
  </si>
  <si>
    <t>AGR.15.006996</t>
  </si>
  <si>
    <t>СЗ02/22-693 от 21.11.2022</t>
  </si>
  <si>
    <t>AGR.15.008185</t>
  </si>
  <si>
    <t>СЗ02/23-716 от 22.12.2023</t>
  </si>
  <si>
    <t>PRD.005.100000647_COM007001</t>
  </si>
  <si>
    <t>AGR.09.001245</t>
  </si>
  <si>
    <t>УНС02/21-129 от 19.10.2021</t>
  </si>
  <si>
    <t>AGR.09.001479</t>
  </si>
  <si>
    <t>УНС02/22-156 от 22.08.2022</t>
  </si>
  <si>
    <t>PRD.005.100000670_COM002019</t>
  </si>
  <si>
    <t>AGR.03.000038</t>
  </si>
  <si>
    <t>Договор холодного водоснабжения № 67/20 от 01.01.2020 г.</t>
  </si>
  <si>
    <t>AGR.03.000087</t>
  </si>
  <si>
    <t>№ 67/19 (Д01021900)</t>
  </si>
  <si>
    <t>PRD.005.100000674_COM001000</t>
  </si>
  <si>
    <t>AGR.01.000136</t>
  </si>
  <si>
    <t>НФ02/18-123//8/407-19 от 11.12.2018</t>
  </si>
  <si>
    <t>AGR.01.000478</t>
  </si>
  <si>
    <t>8/419-20//НФ02/19-144 от 09.12.2019</t>
  </si>
  <si>
    <t>AGR.01.000683</t>
  </si>
  <si>
    <t>НФ02/20-125//№9/435-21 от 04.12.2020</t>
  </si>
  <si>
    <t>AGR.01.001058</t>
  </si>
  <si>
    <t>НФ02/21-131//9/447-22 от 01.12.2021</t>
  </si>
  <si>
    <t>AGR.01.001557</t>
  </si>
  <si>
    <t>НФ02/22-157 / 8547/459-23 от 01.12.2022</t>
  </si>
  <si>
    <t>AGR.01.002006</t>
  </si>
  <si>
    <t>НФ02/23-145//8547/483-24 от 30.11.2023</t>
  </si>
  <si>
    <t>PRD.005.100000674_COM004001</t>
  </si>
  <si>
    <t>AGR.06.000187</t>
  </si>
  <si>
    <t>Договор №ННГ04/18-14 от 09.11.2018 г.</t>
  </si>
  <si>
    <t>AGR.06.000385</t>
  </si>
  <si>
    <t>Договор №ННГ15/20-в от 26.02.2020</t>
  </si>
  <si>
    <t>AGR.06.000705</t>
  </si>
  <si>
    <t>Договор №ННГ77/20-в от 16.11.2020</t>
  </si>
  <si>
    <t>AGR.06.000853</t>
  </si>
  <si>
    <t>Договор №ННГ56/21-в от 14.10.2021</t>
  </si>
  <si>
    <t>PRD.005.100000674_COM007001</t>
  </si>
  <si>
    <t>AGR.09.000382</t>
  </si>
  <si>
    <t>УНС02/19-42 от 15.03.2019</t>
  </si>
  <si>
    <t>PRD.005.100000674_COM014001</t>
  </si>
  <si>
    <t>AGR.30.000290</t>
  </si>
  <si>
    <t>Договор № 9/439-21 от 28.06.2021</t>
  </si>
  <si>
    <t>AGR.30.000767</t>
  </si>
  <si>
    <t>Договор № 9/445-22 от 22.10.2021</t>
  </si>
  <si>
    <t>AGR.30.001160</t>
  </si>
  <si>
    <t>Договор № 68547/463-23//НО-4/2023 от 16.12.2022</t>
  </si>
  <si>
    <t>PRD.005.100000689_COM001000</t>
  </si>
  <si>
    <t>AGR.01.000476</t>
  </si>
  <si>
    <t>НФ02/19-142//CON-01-2019-0192 от 31.12.2019</t>
  </si>
  <si>
    <t>AGR.01.000666</t>
  </si>
  <si>
    <t>НФ02/20-120 от 30.11.2020</t>
  </si>
  <si>
    <t>AGR.01.001044</t>
  </si>
  <si>
    <t>CON-01-2021-0217//НФ02/21-124 от 30.12.2021</t>
  </si>
  <si>
    <t>AGR.01.001492</t>
  </si>
  <si>
    <t>НФ02/22-127//CON-01-2022-0138 от 30.12.2022</t>
  </si>
  <si>
    <t>AGR.01.001955</t>
  </si>
  <si>
    <t>НФ02/23-125//CON-01-2023-0111 от 29.12.2023</t>
  </si>
  <si>
    <t>PRD.005.100000695_COM011001</t>
  </si>
  <si>
    <t>AGR.15.001204</t>
  </si>
  <si>
    <t>ПГДП-01/СЗ02/19-15 от 24.01.2019г.</t>
  </si>
  <si>
    <t>PRD.005.100000697_COM002019</t>
  </si>
  <si>
    <t>AGR.03.000228</t>
  </si>
  <si>
    <t>Д00181500</t>
  </si>
  <si>
    <t>AGR.03.000254</t>
  </si>
  <si>
    <t>Договор поставки № Д02341900</t>
  </si>
  <si>
    <t>AGR.03.000319</t>
  </si>
  <si>
    <t>Договор поставки № Д011220 от 03.11.2020 г.</t>
  </si>
  <si>
    <t>AGR.03.000322</t>
  </si>
  <si>
    <t>Договор подряда на квартальное сервисное обслуживание оборуд</t>
  </si>
  <si>
    <t>AGR.03.000432</t>
  </si>
  <si>
    <t>Договор № Д003021 от 05.04.2021 г.</t>
  </si>
  <si>
    <t>AGR.03.000905</t>
  </si>
  <si>
    <t>Договор № Д010223 от 10.07.2023 на квартальное сервисное обс</t>
  </si>
  <si>
    <t>PRD.005.100000706_COM002019</t>
  </si>
  <si>
    <t>AGR.03.000767</t>
  </si>
  <si>
    <t>Договор оказания услуг от 05.09.2022 № Д08322</t>
  </si>
  <si>
    <t>AGR.03.000818</t>
  </si>
  <si>
    <t>Договор № Д002623 от 30.01.2023</t>
  </si>
  <si>
    <t>PRD.005.100000708_COM002019</t>
  </si>
  <si>
    <t>AGR.03.000260</t>
  </si>
  <si>
    <t>№ ГВС-14/16 (Д01891500)</t>
  </si>
  <si>
    <t>AGR.03.000261</t>
  </si>
  <si>
    <t>№ ЭТ-01/16 (Д01901500)</t>
  </si>
  <si>
    <t>PRD.005.100000711_COM002019</t>
  </si>
  <si>
    <t>AGR.03.000206</t>
  </si>
  <si>
    <t>№ 312 (Д01221900)</t>
  </si>
  <si>
    <t>PRD.005.100000717_COM002019</t>
  </si>
  <si>
    <t>AGR.03.000212</t>
  </si>
  <si>
    <t>№ 2231 (Д01311900)</t>
  </si>
  <si>
    <t>PRD.005.100000718_COM002019</t>
  </si>
  <si>
    <t>AGR.03.000508</t>
  </si>
  <si>
    <t>Договор поставки № Д013721 от 23.11.2021 г.</t>
  </si>
  <si>
    <t>PRD.005.100000719_COM010001</t>
  </si>
  <si>
    <t>AGR.14.000058</t>
  </si>
  <si>
    <t>Договор №С-11/05 от 12.11.2018</t>
  </si>
  <si>
    <t>PRD.005.100000752_COM014002</t>
  </si>
  <si>
    <t>AGR.32.000396</t>
  </si>
  <si>
    <t>Договор № КН-44/2022 от 29.07.2022</t>
  </si>
  <si>
    <t>PRD.005.100000764_COM002019</t>
  </si>
  <si>
    <t>AGR.03.000214</t>
  </si>
  <si>
    <t>№Д01341900</t>
  </si>
  <si>
    <t>PRD.005.100000768_COM002019</t>
  </si>
  <si>
    <t>AGR.03.000497</t>
  </si>
  <si>
    <t>Договор № Д013421 от 12.11.2021 г.</t>
  </si>
  <si>
    <t>PRD.005.100000768_COM007001</t>
  </si>
  <si>
    <t>AGR.007.000000204</t>
  </si>
  <si>
    <t>УНС02/17-336 от 18.11.2017</t>
  </si>
  <si>
    <t>AGR.09.000444</t>
  </si>
  <si>
    <t>УНС02/18-313 от 28.12.2018</t>
  </si>
  <si>
    <t>PRD.005.100000780_COM004001</t>
  </si>
  <si>
    <t>AGR.06.000374</t>
  </si>
  <si>
    <t>Договор №ННГ 1/20-в от 09.01.2020</t>
  </si>
  <si>
    <t>AGR.06.000380</t>
  </si>
  <si>
    <t>Договор №ННГ1/20-и от 23.01.2020</t>
  </si>
  <si>
    <t>AGR.06.000790</t>
  </si>
  <si>
    <t>Договор №ННГ7/21-и от 28.09.2021</t>
  </si>
  <si>
    <t>AGR.06.000936</t>
  </si>
  <si>
    <t>Договор №ННГ11/22-и от 01.11.2022</t>
  </si>
  <si>
    <t>PRD.005.100000780_COM006001</t>
  </si>
  <si>
    <t>AGR.08.000816</t>
  </si>
  <si>
    <t>СИН.02.19-139 от 01.05.2019</t>
  </si>
  <si>
    <t>AGR.08.000818</t>
  </si>
  <si>
    <t>СИН.02.19-161 от 01.05.2019</t>
  </si>
  <si>
    <t>AGR.08.000849</t>
  </si>
  <si>
    <t>СИН.02.19-219 от 01.07.2019</t>
  </si>
  <si>
    <t>AGR.08.001032</t>
  </si>
  <si>
    <t>30/НКС.02.15-114 от 31.03.2015г.</t>
  </si>
  <si>
    <t>AGR.08.001124</t>
  </si>
  <si>
    <t>СИН.02.19-404 от 26.11.2019</t>
  </si>
  <si>
    <t>AGR.08.001212</t>
  </si>
  <si>
    <t>СИН.02.15-416 от 31.12.2015</t>
  </si>
  <si>
    <t>AGR.08.002021</t>
  </si>
  <si>
    <t>СИН.02.21-33 от 12.02.2021г.</t>
  </si>
  <si>
    <t>AGR.08.002411</t>
  </si>
  <si>
    <t>СИН.02.21-349 от 30.12.2021г.</t>
  </si>
  <si>
    <t>AGR.08.002436</t>
  </si>
  <si>
    <t>СИН.02.22-80 от 01.04.2022г</t>
  </si>
  <si>
    <t>AGR.08.003130</t>
  </si>
  <si>
    <t>Претензия №2137 от 22.11.2023г</t>
  </si>
  <si>
    <t>PRD.005.100000780_COM007001</t>
  </si>
  <si>
    <t>AGR.09.000286</t>
  </si>
  <si>
    <t>ДС №3 от 30.10.2018 к договору № УНС02/16-7 от 01.01.2016</t>
  </si>
  <si>
    <t>AGR.09.000287</t>
  </si>
  <si>
    <t>ДС №7 от 18.12.2018 к договору УНС02/16-6 от 01.01.2016</t>
  </si>
  <si>
    <t>AGR.09.000513</t>
  </si>
  <si>
    <t>УНС02/19-153 от 01.07.2019</t>
  </si>
  <si>
    <t>AGR.09.000660</t>
  </si>
  <si>
    <t>УНС02/19-116 от 01.11.2019</t>
  </si>
  <si>
    <t>AGR.09.000709</t>
  </si>
  <si>
    <t>ДС №4 от 25.12.2019 к договору № УНС02/16-7 от 01.01.2016</t>
  </si>
  <si>
    <t>AGR.09.000731</t>
  </si>
  <si>
    <t>ДС №2 от 30.12.2019 к договору УНС02/19-153 от 01.07.2019</t>
  </si>
  <si>
    <t>AGR.09.000732</t>
  </si>
  <si>
    <t>ДС № 1 от 30.12.2019 к договору УНС02/19-116 от 01.11.2019</t>
  </si>
  <si>
    <t>AGR.09.000757</t>
  </si>
  <si>
    <t>УНС02/20-30 от 10.03.2020</t>
  </si>
  <si>
    <t>AGR.09.000787</t>
  </si>
  <si>
    <t>№ УНС02/16-6 от 01.01.2016</t>
  </si>
  <si>
    <t>AGR.09.000788</t>
  </si>
  <si>
    <t>№ УНС02/16-7 от 01.01.2016</t>
  </si>
  <si>
    <t>AGR.09.000824</t>
  </si>
  <si>
    <t>ДС №1 от 29.12.2017 к договору №59 от 31.05.2017</t>
  </si>
  <si>
    <t>AGR.09.000933</t>
  </si>
  <si>
    <t>ДС № 5 от 23.07.2020 к договору УНС02/16-7 от 01.01.2016</t>
  </si>
  <si>
    <t>AGR.09.001297</t>
  </si>
  <si>
    <t>ДС №3 от 27.12.2021 к договору УНС02/19-153 от 01.07.2019</t>
  </si>
  <si>
    <t>AGR.09.001298</t>
  </si>
  <si>
    <t>ДС №8 от 27.12.2021 к договору УНС02/16-7 от 01.01.2016</t>
  </si>
  <si>
    <t>AGR.09.001299</t>
  </si>
  <si>
    <t>ДС №2 от 25.11.2021 к договору УНС02/19-116 от 01.11.2019</t>
  </si>
  <si>
    <t>AGR.09.001347</t>
  </si>
  <si>
    <t>УНС02/22-32 от 01.03.2022</t>
  </si>
  <si>
    <t>AGR.09.001652</t>
  </si>
  <si>
    <t>AGR.09.001653</t>
  </si>
  <si>
    <t>ДС №4от 27.12.2022 к догогвору УНС02/19-153 от 01.07.2019</t>
  </si>
  <si>
    <t>AGR.09.001654</t>
  </si>
  <si>
    <t>ДС №3 от 18.01.2023 к договру УНС02/19-116 от 01.11.2019</t>
  </si>
  <si>
    <t>AGR.09.001803</t>
  </si>
  <si>
    <t>ДС №9 от 21.07.2023 к договору УНС02/16-7 от 01.01.2016</t>
  </si>
  <si>
    <t>AGR.09.001804</t>
  </si>
  <si>
    <t>ДС №4 от 21.07.2023 к договору УНС02/19-153 от 01.07.2019</t>
  </si>
  <si>
    <t>AGR.09.001874</t>
  </si>
  <si>
    <t>Претензии, штрафные санкции к дог УНС02/16-7 от 01.01.2016</t>
  </si>
  <si>
    <t>AGR.09.001928</t>
  </si>
  <si>
    <t>ДС №10 от 12.01.2024 к договору УНС02/16-7 от 01.01.2016</t>
  </si>
  <si>
    <t>PRD.005.100000780_COM011001</t>
  </si>
  <si>
    <t>AGR.15.007516</t>
  </si>
  <si>
    <t>СЗ02/23-91 от 20.02.2023</t>
  </si>
  <si>
    <t>PRD.005.100000787_COM002019</t>
  </si>
  <si>
    <t>AGR.03.000844</t>
  </si>
  <si>
    <t>Договор от 15.02.2023 № Д004323</t>
  </si>
  <si>
    <t>PRD.005.100000792_COM002019</t>
  </si>
  <si>
    <t>AGR.03.000931</t>
  </si>
  <si>
    <t>Договор от Д011623 от 19.10.2023</t>
  </si>
  <si>
    <t>PRD.005.100000794_COM007001</t>
  </si>
  <si>
    <t>AGR.09.000216</t>
  </si>
  <si>
    <t>УНС02/18-290 от 20.12.2018</t>
  </si>
  <si>
    <t>PRD.005.100000809_COM001000</t>
  </si>
  <si>
    <t>AGR.01.001532</t>
  </si>
  <si>
    <t>НФ02/22-149 от 15.11.2022</t>
  </si>
  <si>
    <t>PRD.005.100000809_COM011001</t>
  </si>
  <si>
    <t>AGR.15.001263</t>
  </si>
  <si>
    <t>Договор №СЗ02/19-127 от 18.04.2019</t>
  </si>
  <si>
    <t>AGR.15.001659</t>
  </si>
  <si>
    <t>Договор №СЗ02/19-315 от 22.07.2019</t>
  </si>
  <si>
    <t>AGR.15.003127</t>
  </si>
  <si>
    <t>Счет № Та-43438 от 12.08.2020</t>
  </si>
  <si>
    <t>AGR.15.004042</t>
  </si>
  <si>
    <t>СЗ02/21-68 от 10.02.2021</t>
  </si>
  <si>
    <t>PRD.005.100000816_COM007001</t>
  </si>
  <si>
    <t>AGR.007.000000272</t>
  </si>
  <si>
    <t>УНС02/18-13 от 14.02.2018</t>
  </si>
  <si>
    <t>AGR.09.000217</t>
  </si>
  <si>
    <t>ДС №3 от 23.11.2017 к договору УНС02/17-160 от 01.06.2017</t>
  </si>
  <si>
    <t>AGR.09.000280</t>
  </si>
  <si>
    <t>AGR.09.000418</t>
  </si>
  <si>
    <t>PRD.005.100000824_COM004001</t>
  </si>
  <si>
    <t>AGR.06.000173</t>
  </si>
  <si>
    <t>ННГ04/18-21 от 19.12.2018 г.</t>
  </si>
  <si>
    <t>AGR.06.000386</t>
  </si>
  <si>
    <t>Договор № ННГ04/20-и от 10.02.2020</t>
  </si>
  <si>
    <t>PRD.005.100000824_COM014001</t>
  </si>
  <si>
    <t>AGR.30.000455</t>
  </si>
  <si>
    <t>Сч 1-NO от 25.02.2020 (дог 11/2020 от 28.01.2020)</t>
  </si>
  <si>
    <t>AGR.30.000872</t>
  </si>
  <si>
    <t>Договор № НО-124/2022 от 10.06.2022г.</t>
  </si>
  <si>
    <t>AGR.30.001052</t>
  </si>
  <si>
    <t>НО-236/2022 от 09.12.2022г.</t>
  </si>
  <si>
    <t>PRD.005.100000835_COM009001</t>
  </si>
  <si>
    <t>AGR.13.001024</t>
  </si>
  <si>
    <t>AGR.13.002024</t>
  </si>
  <si>
    <t>Договор №СИБ64/23-в от 29.06.2023</t>
  </si>
  <si>
    <t>PRD.005.100000835_COM010001</t>
  </si>
  <si>
    <t>AGR.14.000170</t>
  </si>
  <si>
    <t>Договор №НГПТ-17/10/2018 от 17.10.2018</t>
  </si>
  <si>
    <t>PRD.005.100000837_COM006001</t>
  </si>
  <si>
    <t>AGR.08.000391</t>
  </si>
  <si>
    <t>Договор №СИН.02.18-333 от 03.11.2018г.</t>
  </si>
  <si>
    <t>PRD.005.100000839_COM006001</t>
  </si>
  <si>
    <t>AGR.08.000426</t>
  </si>
  <si>
    <t>СИН.02.18-334 от 03.11.2018</t>
  </si>
  <si>
    <t>AGR.08.001118</t>
  </si>
  <si>
    <t>СИН.02.19-394 от 22.11.2019 г.</t>
  </si>
  <si>
    <t>AGR.08.001794</t>
  </si>
  <si>
    <t>СИН.02.20-234 от 09.10.2020</t>
  </si>
  <si>
    <t>AGR.08.002270</t>
  </si>
  <si>
    <t>СИН.02.21-255 от 19.10.2021</t>
  </si>
  <si>
    <t>AGR.08.002796</t>
  </si>
  <si>
    <t>СИН.02.22-347 от 11.11.2022</t>
  </si>
  <si>
    <t>AGR.08.003203</t>
  </si>
  <si>
    <t>СИН.02.23-367 от 12.12.2023</t>
  </si>
  <si>
    <t>PRD.005.100000852_COM006001</t>
  </si>
  <si>
    <t>AGR.08.000003</t>
  </si>
  <si>
    <t>Договор №СИН.02.18-165 от 01.06.2018г.</t>
  </si>
  <si>
    <t>AGR.08.000675</t>
  </si>
  <si>
    <t>СИН.02.19-164 от 01.06.2019г.</t>
  </si>
  <si>
    <t>AGR.08.001483</t>
  </si>
  <si>
    <t>СИН.02.20-112 от 01.06.2020</t>
  </si>
  <si>
    <t>AGR.08.001962</t>
  </si>
  <si>
    <t>СИН.02.21-128 от 27.05.2021</t>
  </si>
  <si>
    <t>AGR.08.002478</t>
  </si>
  <si>
    <t>СИН.02.22-124 от 29.04.2022</t>
  </si>
  <si>
    <t>PRD.005.100000862_COM005001</t>
  </si>
  <si>
    <t>AGR.07.000223</t>
  </si>
  <si>
    <t>Дог.№КН05/18-188 от 03.12.2018 г._крат.харак.Юж.-Кэй.</t>
  </si>
  <si>
    <t>AGR.07.000263</t>
  </si>
  <si>
    <t>Дог.№КН06/19-89 от 01.01.2019_керн.2019</t>
  </si>
  <si>
    <t>AGR.07.000388</t>
  </si>
  <si>
    <t>Дог. №КН06/19-89 от 01.01.19</t>
  </si>
  <si>
    <t>AGR.07.000653</t>
  </si>
  <si>
    <t>Договор №КН06/19-270 от 21.10.2019_переукладка</t>
  </si>
  <si>
    <t>AGR.07.000678</t>
  </si>
  <si>
    <t>Договор №КН06/19-299 09.12.2019</t>
  </si>
  <si>
    <t>AGR.07.000863</t>
  </si>
  <si>
    <t>Дог. №КН06/20-63 от 01.01.2020 хранение керна</t>
  </si>
  <si>
    <t>AGR.07.001128</t>
  </si>
  <si>
    <t>Договор №КН06/20-135 от 15.07.2020_переукладка керна</t>
  </si>
  <si>
    <t>AGR.07.001302</t>
  </si>
  <si>
    <t>КН06/21-66 от 01.01.2021 хранение керна</t>
  </si>
  <si>
    <t>AGR.07.001611</t>
  </si>
  <si>
    <t>КН06/22-34 от 01.01.2022</t>
  </si>
  <si>
    <t>AGR.07.001881</t>
  </si>
  <si>
    <t>КН06/23-33 от 01.01.2023</t>
  </si>
  <si>
    <t>AGR.07.002021</t>
  </si>
  <si>
    <t>КН-06/23-122 от 03.07.2023</t>
  </si>
  <si>
    <t>PRD.005.100000862_COM010001</t>
  </si>
  <si>
    <t>AGR.14.000034</t>
  </si>
  <si>
    <t>Доп. соглашение №3 от 15.08.18 к договору №22-Л/2016 от 15.1</t>
  </si>
  <si>
    <t>AGR.14.000091</t>
  </si>
  <si>
    <t>Доп. соглашение №3 от 25.12.18 к договору №13-К/2017 от 22.0</t>
  </si>
  <si>
    <t>AGR.14.000135</t>
  </si>
  <si>
    <t>Договор № 03-Л/2019 от 24.05.2019 исследование проб</t>
  </si>
  <si>
    <t>AGR.14.000261</t>
  </si>
  <si>
    <t>Договор №13-К/2017 от 22.02.2017 хранение керна</t>
  </si>
  <si>
    <t>AGR.14.000274</t>
  </si>
  <si>
    <t>Договор № 01-К/2020 от 01.05.2020 хранение керна</t>
  </si>
  <si>
    <t>AGR.14.000342</t>
  </si>
  <si>
    <t>Договор № 18-К/2021 от 01.01.2021 хранение керна</t>
  </si>
  <si>
    <t>AGR.14.000405</t>
  </si>
  <si>
    <t>Договор № 15-К/2022 от 01.01.2022 хранение керна</t>
  </si>
  <si>
    <t>AGR.14.000452</t>
  </si>
  <si>
    <t>Договор № 13-Л/2022 от 15.12.2022 лабораторные исследования</t>
  </si>
  <si>
    <t>AGR.14.000460</t>
  </si>
  <si>
    <t>Договор № НГПТ/28.12.22 от 01.01.2023 НИР</t>
  </si>
  <si>
    <t>AGR.14.000461</t>
  </si>
  <si>
    <t>Договор № НГПТ/01.01.2023 от 01.01.2023 хранение керна</t>
  </si>
  <si>
    <t>AGR.14.000509</t>
  </si>
  <si>
    <t>Договор № 05-Л/2023 от 02.05.2023 исследование проб</t>
  </si>
  <si>
    <t>AGR.14.000510</t>
  </si>
  <si>
    <t>Договор на выполнение лабораторных исследований</t>
  </si>
  <si>
    <t>AGR.14.000529</t>
  </si>
  <si>
    <t>Договор № 05-К/2024 от 01.01.2024 хранение керна</t>
  </si>
  <si>
    <t>PRD.005.100000862_COM014001</t>
  </si>
  <si>
    <t>AGR.30.000491</t>
  </si>
  <si>
    <t>Сч.ф. 227 от 31.12.20</t>
  </si>
  <si>
    <t>AGR.30.000736</t>
  </si>
  <si>
    <t>Договор № 01-К/2022 на оказание услуг по хранению керна от</t>
  </si>
  <si>
    <t>AGR.30.001159</t>
  </si>
  <si>
    <t>Договор № НО-197/2022 от 28.10.2022</t>
  </si>
  <si>
    <t>AGR.30.001391</t>
  </si>
  <si>
    <t>Договор №11-К/2024//НО/23-174 на оказание услуг по хранению</t>
  </si>
  <si>
    <t>PRD.005.100000862_COM014002</t>
  </si>
  <si>
    <t>AGR.32.000393</t>
  </si>
  <si>
    <t>КН-45/2022 от 15.07.2022</t>
  </si>
  <si>
    <t>PRD.005.100000873_COM001000</t>
  </si>
  <si>
    <t>AGR.01.001030</t>
  </si>
  <si>
    <t>НФ02/21-120 от 01.12.2021</t>
  </si>
  <si>
    <t>AGR.01.001106</t>
  </si>
  <si>
    <t>НФ02/21-141 от 01.02.2022</t>
  </si>
  <si>
    <t>AGR.01.001560</t>
  </si>
  <si>
    <t>НФ02/22-160 от 19.12.2022</t>
  </si>
  <si>
    <t>AGR.01.001943</t>
  </si>
  <si>
    <t>НФ02/23-117 от 20.11.2023</t>
  </si>
  <si>
    <t>PRD.005.100000889_COM009001</t>
  </si>
  <si>
    <t>AGR.13.000354</t>
  </si>
  <si>
    <t>Договор №237/18-в от 27.12.2018г.</t>
  </si>
  <si>
    <t>AGR.13.000881</t>
  </si>
  <si>
    <t>Договор №СИБ242/19-в от 05.12.2019</t>
  </si>
  <si>
    <t>AGR.13.001245</t>
  </si>
  <si>
    <t>Договор №СИБ 153/20-в от 02.11.2020</t>
  </si>
  <si>
    <t>AGR.10.004480</t>
  </si>
  <si>
    <t>Договор № 18-24 от 09.01.2024</t>
  </si>
  <si>
    <t>PRD.005.100000906_COM014001</t>
  </si>
  <si>
    <t>AGR.30.000083</t>
  </si>
  <si>
    <t>акт от 31.12.2020</t>
  </si>
  <si>
    <t>AGR.30.000084</t>
  </si>
  <si>
    <t>Акт передачи талонов от 28.02.2021г.</t>
  </si>
  <si>
    <t>AGR.30.000085</t>
  </si>
  <si>
    <t>Акт передачи талонов от 17.08.2021г.</t>
  </si>
  <si>
    <t>AGR.30.000086</t>
  </si>
  <si>
    <t>акт 22 от 31.08.2021</t>
  </si>
  <si>
    <t>PRD.005.100000921_COM009001</t>
  </si>
  <si>
    <t>AGR.13.000133</t>
  </si>
  <si>
    <t>Договор №157/18 от 10.09.2018</t>
  </si>
  <si>
    <t>PRD.005.100000926_COM004001</t>
  </si>
  <si>
    <t>AGR.06.000151</t>
  </si>
  <si>
    <t>ННГ02/18-92 от 22.11.2018 г.</t>
  </si>
  <si>
    <t>AGR.06.000611</t>
  </si>
  <si>
    <t>ННГ59/20-в от 21.09.2020</t>
  </si>
  <si>
    <t>AGR.06.000768</t>
  </si>
  <si>
    <t>ННГ48/21-в от 01.09.2021</t>
  </si>
  <si>
    <t>AGR.06.000911</t>
  </si>
  <si>
    <t>Договор №ННГ33/22-в от 15.08.2022</t>
  </si>
  <si>
    <t>PRD.005.100000926_COM006001</t>
  </si>
  <si>
    <t>AGR.08.000080</t>
  </si>
  <si>
    <t>СИН.02.18-72 от 15.03.2018г.</t>
  </si>
  <si>
    <t>AGR.08.000268</t>
  </si>
  <si>
    <t>СИН.02.18-382 от 01.12.2017г.</t>
  </si>
  <si>
    <t>AGR.08.000363</t>
  </si>
  <si>
    <t>СИН.02.18-353 от 15.12.2018г.</t>
  </si>
  <si>
    <t>AGR.08.000488</t>
  </si>
  <si>
    <t>63/2018/СИН.02.18-427 от 20.12.2018г.</t>
  </si>
  <si>
    <t>AGR.08.000489</t>
  </si>
  <si>
    <t>СИН.63/2018/СИН.02.18-427 от 20.12.2018г.</t>
  </si>
  <si>
    <t>AGR.08.000579</t>
  </si>
  <si>
    <t>СИН.02.18-220 от 06.08.2018г.</t>
  </si>
  <si>
    <t>AGR.08.001661</t>
  </si>
  <si>
    <t>СИН.02.19-391 от 20.11.2019г.</t>
  </si>
  <si>
    <t>AGR.08.001729</t>
  </si>
  <si>
    <t>СИН.01.20-5 от 16.11.2020г.</t>
  </si>
  <si>
    <t>AGR.08.002141</t>
  </si>
  <si>
    <t>СИН.02.21-229 от 20.09.2021г.</t>
  </si>
  <si>
    <t>AGR.08.003125</t>
  </si>
  <si>
    <t>СИН.02.22-9//14/2022 от 01.11.2022г.</t>
  </si>
  <si>
    <t>AGR.08.003131</t>
  </si>
  <si>
    <t>СИН.02.23-299 от 09.10.2023г.</t>
  </si>
  <si>
    <t>PRD.005.100000926_COM007001</t>
  </si>
  <si>
    <t>AGR.09.001043</t>
  </si>
  <si>
    <t>УНС02/20-174 от 14.12.2020</t>
  </si>
  <si>
    <t>PRD.005.100000926_COM009001</t>
  </si>
  <si>
    <t>AGR.13.000326</t>
  </si>
  <si>
    <t>Договор №186/18-в от 26.11.2018г.</t>
  </si>
  <si>
    <t>AGR.13.001095</t>
  </si>
  <si>
    <t>Договор №СИБ121/20-в от 30.09.2020</t>
  </si>
  <si>
    <t>AGR.13.001424</t>
  </si>
  <si>
    <t>130/21-в от 01.09.2021г. (до 27.08.2022)</t>
  </si>
  <si>
    <t>AGR.13.001760</t>
  </si>
  <si>
    <t>Договор №СИБ93/22-в от 12.08.2022</t>
  </si>
  <si>
    <t>AGR.13.002063</t>
  </si>
  <si>
    <t>PRD.005.100000926_COM011001</t>
  </si>
  <si>
    <t>AGR.15.000847</t>
  </si>
  <si>
    <t>СЗ02/18-442 от 04.12.2018г.</t>
  </si>
  <si>
    <t>AGR.15.002083</t>
  </si>
  <si>
    <t>СЗ02/18-415 от 14.11.2018г.</t>
  </si>
  <si>
    <t>AGR.15.003609</t>
  </si>
  <si>
    <t>СЗ02/19-509 от 16.10.2019г.</t>
  </si>
  <si>
    <t>AGR.15.003636</t>
  </si>
  <si>
    <t>СЗ02/20-263 от 22.06.2020г.</t>
  </si>
  <si>
    <t>AGR.15.004575</t>
  </si>
  <si>
    <t>СЗ02/21-67 от 10.02.2021г.</t>
  </si>
  <si>
    <t>AGR.15.005142</t>
  </si>
  <si>
    <t>СЗ02/21-525 от 21.09.2021</t>
  </si>
  <si>
    <t>AGR.15.005706</t>
  </si>
  <si>
    <t>СЗ02/20-482 от 04.12.2020</t>
  </si>
  <si>
    <t>AGR.15.005808</t>
  </si>
  <si>
    <t>СЗ02/22-139 от 18.03.2022</t>
  </si>
  <si>
    <t>AGR.15.006793</t>
  </si>
  <si>
    <t>СЗ02/21-597 от 26.10.2021</t>
  </si>
  <si>
    <t>AGR.15.008075</t>
  </si>
  <si>
    <t>СЗ02/23-634 от 21.11.2023</t>
  </si>
  <si>
    <t>PRD.005.100000926_COM014001</t>
  </si>
  <si>
    <t>AGR.30.001029</t>
  </si>
  <si>
    <t>Договор НО-170/2022 от 10.08.2022</t>
  </si>
  <si>
    <t>AGR.30.001366</t>
  </si>
  <si>
    <t>Договор НО/23-149 от 12.09.2023</t>
  </si>
  <si>
    <t>PRD.005.100000926_COM014002</t>
  </si>
  <si>
    <t>AGR.32.000378</t>
  </si>
  <si>
    <t>Договор КН-66/2022 от 10.08.2022</t>
  </si>
  <si>
    <t>PRD.005.100000950_COM014001</t>
  </si>
  <si>
    <t>AGR.30.000297</t>
  </si>
  <si>
    <t>счф 324 от 31.12.20</t>
  </si>
  <si>
    <t>AGR.30.000298</t>
  </si>
  <si>
    <t>Договор 79-А-20 от 01.11.2020 (-129/2020)</t>
  </si>
  <si>
    <t>AGR.30.001351</t>
  </si>
  <si>
    <t>Договор №11-ПЛРН-20 от 09.12.2020 года</t>
  </si>
  <si>
    <t>PRD.005.100000967_COM005001</t>
  </si>
  <si>
    <t>AGR.07.000023</t>
  </si>
  <si>
    <t>договор № 1423 КН06/18-45 от 27.02.2018</t>
  </si>
  <si>
    <t>AGR.07.000024</t>
  </si>
  <si>
    <t>AGR.07.000396</t>
  </si>
  <si>
    <t>Дог. №КН06/18-203 (1652) от 18.12.18</t>
  </si>
  <si>
    <t>AGR.07.000754</t>
  </si>
  <si>
    <t>КН06/19-300 (1845) от 19.11.19</t>
  </si>
  <si>
    <t>AGR.07.001270</t>
  </si>
  <si>
    <t>КН06/20-181 (2055) от 19.10.2020</t>
  </si>
  <si>
    <t>AGR.07.001527</t>
  </si>
  <si>
    <t>2222//КН06/21-197 от 18.10.21</t>
  </si>
  <si>
    <t>AGR.07.002193</t>
  </si>
  <si>
    <t>Договор №КН06/23-148 от 12.10.2023</t>
  </si>
  <si>
    <t>PRD.005.100000967_COM014001</t>
  </si>
  <si>
    <t>AGR.30.001040</t>
  </si>
  <si>
    <t>Договор №2398 от 04.10.2022г.</t>
  </si>
  <si>
    <t>AGR.30.001374</t>
  </si>
  <si>
    <t>Договор №2532 от 23.10.2023</t>
  </si>
  <si>
    <t>PRD.005.100000968_COM005001</t>
  </si>
  <si>
    <t>AGR.005.000000032</t>
  </si>
  <si>
    <t>Договор №КН04/19-188 от 01.06.2019</t>
  </si>
  <si>
    <t>AGR.07.000166</t>
  </si>
  <si>
    <t>Дог. №КН04/18-89 от 01.07.18</t>
  </si>
  <si>
    <t>AGR.07.000864</t>
  </si>
  <si>
    <t>Не использовать_Договор №КН04/19-188 от 01.06.2019</t>
  </si>
  <si>
    <t>AGR.07.001045</t>
  </si>
  <si>
    <t>Договор №КН04/20-81 от 01.04.2020</t>
  </si>
  <si>
    <t>AGR.07.001272</t>
  </si>
  <si>
    <t>КН04/21-79 от 01.03.2021</t>
  </si>
  <si>
    <t>AGR.07.001559</t>
  </si>
  <si>
    <t>КН04/22-30 от 01.02.2022</t>
  </si>
  <si>
    <t>AGR.07.001828</t>
  </si>
  <si>
    <t>№КН04/23-16 от 01.01.2023 г.</t>
  </si>
  <si>
    <t>AGR.07.001851</t>
  </si>
  <si>
    <t>КН04/23-16 от 01.01.2023</t>
  </si>
  <si>
    <t>AGR.07.002146</t>
  </si>
  <si>
    <t>КН04/23-156 от 01.12.2023</t>
  </si>
  <si>
    <t>PRD.005.100000969_COM005001</t>
  </si>
  <si>
    <t>AGR.07.000308</t>
  </si>
  <si>
    <t>КН06/18-175 от 20.11.18</t>
  </si>
  <si>
    <t>AGR.07.000756</t>
  </si>
  <si>
    <t>КН06/19-281 от 18.11.19</t>
  </si>
  <si>
    <t>AGR.07.001537</t>
  </si>
  <si>
    <t>КН06/21-230 от 14.12.21</t>
  </si>
  <si>
    <t>AGR.07.001845</t>
  </si>
  <si>
    <t>КН06/23-21 от 07.12.22</t>
  </si>
  <si>
    <t>PRD.005.100000976_COM005001</t>
  </si>
  <si>
    <t>AGR.07.000281</t>
  </si>
  <si>
    <t>Договор № П/2018/075 от 13.11.2018</t>
  </si>
  <si>
    <t>AGR.07.001235</t>
  </si>
  <si>
    <t>И/2020/022 от 09.11.2020</t>
  </si>
  <si>
    <t>AGR.07.001525</t>
  </si>
  <si>
    <t>И/2022/005//КН06/21-207 от 29.10.21</t>
  </si>
  <si>
    <t>AGR.07.001849</t>
  </si>
  <si>
    <t>И/2023/017 от 20.12.22</t>
  </si>
  <si>
    <t>PRD.005.100000981_COM005001</t>
  </si>
  <si>
    <t>AGR.07.000133</t>
  </si>
  <si>
    <t>Дог. №КН05/18-130 от 01.09.2018г.</t>
  </si>
  <si>
    <t>AGR.07.000492</t>
  </si>
  <si>
    <t>Дог. №КН05/19-128 от 11.03.2019г.</t>
  </si>
  <si>
    <t>AGR.07.000713</t>
  </si>
  <si>
    <t>№КН05/19-275 от 18.11.2019г.</t>
  </si>
  <si>
    <t>AGR.07.000752</t>
  </si>
  <si>
    <t>КН06/20-03 от 01.01.2020г. ТО</t>
  </si>
  <si>
    <t>AGR.07.001020</t>
  </si>
  <si>
    <t>Дог. №228-ПО\ОУ от 24.07.13г.</t>
  </si>
  <si>
    <t>AGR.07.001024</t>
  </si>
  <si>
    <t>Дог. №02-ПО/ОУ от 01.01.2015г.</t>
  </si>
  <si>
    <t>AGR.07.001258</t>
  </si>
  <si>
    <t>Дог. №06-ПО/ОУ от 01.01.2021г.</t>
  </si>
  <si>
    <t>AGR.07.001297</t>
  </si>
  <si>
    <t>КН06/21-68 от 01.01.2021г. ПО/УО</t>
  </si>
  <si>
    <t>AGR.07.001557</t>
  </si>
  <si>
    <t>КН06/22-16/22-16//-02/ПО/УО от 01.01.2022 ТО</t>
  </si>
  <si>
    <t>AGR.07.001574</t>
  </si>
  <si>
    <t>Договор № КН06/22-76 от 11.02.2022 г.</t>
  </si>
  <si>
    <t>AGR.07.001610</t>
  </si>
  <si>
    <t>КН005/21-210 от 22.11.2021</t>
  </si>
  <si>
    <t>AGR.07.001615</t>
  </si>
  <si>
    <t>КН06/22-19 от 01.01.2022г. ТО</t>
  </si>
  <si>
    <t>PRD.005.100000981_COM014001</t>
  </si>
  <si>
    <t>AGR.30.001144</t>
  </si>
  <si>
    <t>Договор №01-01/23//НО-24/2023 от 01.01.2023</t>
  </si>
  <si>
    <t>AGR.30.001350</t>
  </si>
  <si>
    <t>Договор НО/23-83 от 01.06.2023 года</t>
  </si>
  <si>
    <t>PRD.005.100000984_COM014001</t>
  </si>
  <si>
    <t>AGR.30.000402</t>
  </si>
  <si>
    <t>Договор № 105 от 28.03.2012 г.(не использовать)</t>
  </si>
  <si>
    <t>PRD.005.100000985_COM005001</t>
  </si>
  <si>
    <t>AGR.005.000000028</t>
  </si>
  <si>
    <t>Дог КН06/16-90 от 25.05.2016</t>
  </si>
  <si>
    <t>AGR.07.000323</t>
  </si>
  <si>
    <t>Дог. №УС-3 от 01.12.2018</t>
  </si>
  <si>
    <t>AGR.07.000891</t>
  </si>
  <si>
    <t>Договор №90СК/И/КН06/14-116 от 01.07.14г.</t>
  </si>
  <si>
    <t>AGR.07.000908</t>
  </si>
  <si>
    <t>Дог КН06/16-122 от 22.08.2016</t>
  </si>
  <si>
    <t>AGR.07.000992</t>
  </si>
  <si>
    <t>Дог. №КН06/14-07 от 01.01.14</t>
  </si>
  <si>
    <t>AGR.07.001617</t>
  </si>
  <si>
    <t>КН06/22-32 от 01.01.22</t>
  </si>
  <si>
    <t>AGR.07.001618</t>
  </si>
  <si>
    <t>КН06/22-81 от 01.03.22</t>
  </si>
  <si>
    <t>AGR.07.002196</t>
  </si>
  <si>
    <t>Договор №КН06/24-05 от 01.01.2024</t>
  </si>
  <si>
    <t>PRD.005.100000986_COM005001</t>
  </si>
  <si>
    <t>AGR.07.000261</t>
  </si>
  <si>
    <t>Договор поставки № 517/18//КН02/18-205 от 13.12.2018</t>
  </si>
  <si>
    <t>AGR.07.001516</t>
  </si>
  <si>
    <t>Договор № КН02/22-53 от 01.01.2022</t>
  </si>
  <si>
    <t>AGR.07.002161</t>
  </si>
  <si>
    <t>Договор № КН02/24 - 50 от 22.01.2024</t>
  </si>
  <si>
    <t>PRD.005.100000988_COM005001</t>
  </si>
  <si>
    <t>AGR.07.000985</t>
  </si>
  <si>
    <t>Договор №1/123-10 от 01.06.10г. мойка авто</t>
  </si>
  <si>
    <t>AGR.07.000986</t>
  </si>
  <si>
    <t>Дог. №1/153-10 от 19.07.10 хранение авто</t>
  </si>
  <si>
    <t>AGR.07.001503</t>
  </si>
  <si>
    <t>КН06/22-37 от 01.01.22 хранение авто</t>
  </si>
  <si>
    <t>AGR.07.001504</t>
  </si>
  <si>
    <t>КН06/22-36 от 01.01.22г. мойка авто</t>
  </si>
  <si>
    <t>PRD.005.100000991_COM005001</t>
  </si>
  <si>
    <t>AGR.07.000890</t>
  </si>
  <si>
    <t>Дог. № УО/К15-99100/15 от 01.05.15</t>
  </si>
  <si>
    <t>PRD.005.100000991_COM014001</t>
  </si>
  <si>
    <t>AGR.30.000398</t>
  </si>
  <si>
    <t>К19-125/2021 от 22.06.2021</t>
  </si>
  <si>
    <t>AGR.30.000399</t>
  </si>
  <si>
    <t>Договор №К23-113/2021 от 22.06.2021</t>
  </si>
  <si>
    <t>PRD.005.100000991_COM014003</t>
  </si>
  <si>
    <t>AGR.33.000049</t>
  </si>
  <si>
    <t>Договор № УО/К23-113/15 от 01.03.2016</t>
  </si>
  <si>
    <t>AGR.33.000050</t>
  </si>
  <si>
    <t>Договор № УО/К19-125/15 от 01.03.2016</t>
  </si>
  <si>
    <t>PRD.005.100000992_COM014001</t>
  </si>
  <si>
    <t>AGR.30.000224</t>
  </si>
  <si>
    <t>Договор 27199-01 от 22.06.2021г</t>
  </si>
  <si>
    <t>PRD.005.100000993_COM005001</t>
  </si>
  <si>
    <t>AGR.07.000980</t>
  </si>
  <si>
    <t>Дог. №1370 от 01.04.09</t>
  </si>
  <si>
    <t>PRD.005.100000993_COM014001</t>
  </si>
  <si>
    <t>AGR.30.000273</t>
  </si>
  <si>
    <t>счф 10432 от 30.11.2020 г.</t>
  </si>
  <si>
    <t>AGR.30.000274</t>
  </si>
  <si>
    <t>Сч 2459 от 01.12.20</t>
  </si>
  <si>
    <t>AGR.30.000275</t>
  </si>
  <si>
    <t>Сч 2460 от 01.12.20</t>
  </si>
  <si>
    <t>AGR.30.000276</t>
  </si>
  <si>
    <t>счф 9667 от 31.10.2020</t>
  </si>
  <si>
    <t>AGR.30.000277</t>
  </si>
  <si>
    <t>Договор 10 от 01.02.2011</t>
  </si>
  <si>
    <t>AGR.30.000278</t>
  </si>
  <si>
    <t>Договор 1154 от 01.07.2021</t>
  </si>
  <si>
    <t>AGR.30.001119</t>
  </si>
  <si>
    <t>Претензия № 6502 от 22.12.22 (увед-ние №342 от 23.01.2023)</t>
  </si>
  <si>
    <t>PRD.005.100000993_COM014006</t>
  </si>
  <si>
    <t>AGR.31.000012</t>
  </si>
  <si>
    <t>дог. 03/74-2011 от 08.02.2011г. (не использовать)</t>
  </si>
  <si>
    <t>PRD.005.100000995_</t>
  </si>
  <si>
    <t>AGR.07.001812</t>
  </si>
  <si>
    <t>02/11-2022//КН06/22-215 от 02.11.22</t>
  </si>
  <si>
    <t>PRD.005.100000995_COM005001</t>
  </si>
  <si>
    <t>AGR.07.000157</t>
  </si>
  <si>
    <t>Дог. №КН06/18-116 от 16.07.2018г.</t>
  </si>
  <si>
    <t>AGR.07.000158</t>
  </si>
  <si>
    <t>Дог. №КН06/18-117 от 16.07.2018г.</t>
  </si>
  <si>
    <t>AGR.07.000608</t>
  </si>
  <si>
    <t>Дог. №КН06/19-225 от 30.07.2019</t>
  </si>
  <si>
    <t>AGR.07.000884</t>
  </si>
  <si>
    <t>КН05/19-289 (00/11-2019) от 02.12.2019г.</t>
  </si>
  <si>
    <t>PRD.005.100000995_COM010001</t>
  </si>
  <si>
    <t>AGR.14.000035</t>
  </si>
  <si>
    <t>договор 07/03-2018 от 19.03.2018</t>
  </si>
  <si>
    <t>PRD.005.100000995_COM014001</t>
  </si>
  <si>
    <t>AGR.30.000354</t>
  </si>
  <si>
    <t>сч. 116 от 19.10.16г. (дог. 27/07-2016 от 15.09.16г.</t>
  </si>
  <si>
    <t>PRD.005.100000998_COM009001</t>
  </si>
  <si>
    <t>AGR.13.000020</t>
  </si>
  <si>
    <t>Договор поставки №90/18-в от 28.05.2018г.</t>
  </si>
  <si>
    <t>PRD.005.100000998_COM011001</t>
  </si>
  <si>
    <t>AGR.15.000943</t>
  </si>
  <si>
    <t>СЗ01/18-6 от 13.12.2018 г</t>
  </si>
  <si>
    <t>AGR.15.002333</t>
  </si>
  <si>
    <t>СЗ01/19-10 от 21.11.2019г.</t>
  </si>
  <si>
    <t>AGR.15.003620</t>
  </si>
  <si>
    <t>СЗ01/20-12 от 16.12.2020</t>
  </si>
  <si>
    <t>PRD.005.100001003_COM014008</t>
  </si>
  <si>
    <t>AGR.37.000089</t>
  </si>
  <si>
    <t>Договор № ОШ/23-21 от 15.05.23</t>
  </si>
  <si>
    <t>PRD.005.100001006_COM001000</t>
  </si>
  <si>
    <t>AGR.01.000099</t>
  </si>
  <si>
    <t>010119-ТО//НФ02/18-105 от 19.11.2018</t>
  </si>
  <si>
    <t>AGR.01.000207</t>
  </si>
  <si>
    <t>18/03/19//НФ02/19-26 от 18.03.2019</t>
  </si>
  <si>
    <t>AGR.01.000447</t>
  </si>
  <si>
    <t>010120-ТО//НФ02/19-127 от 18.11.2019</t>
  </si>
  <si>
    <t>AGR.01.000485</t>
  </si>
  <si>
    <t>10/12/19//НФ02/19-145 от 10.12.2019</t>
  </si>
  <si>
    <t>AGR.01.000726</t>
  </si>
  <si>
    <t>№19/01/21//НФ02/21-5 от 19.01.2021</t>
  </si>
  <si>
    <t>AGR.01.000871</t>
  </si>
  <si>
    <t>12/07/21//НФ02/21-48 от 12.07.2021</t>
  </si>
  <si>
    <t>AGR.01.001184</t>
  </si>
  <si>
    <t>28/03/22//НФ02/22-34 от 28.03.2022</t>
  </si>
  <si>
    <t>AGR.01.001219</t>
  </si>
  <si>
    <t>11/04/22//НФ02/22-46 от 11.04.2022</t>
  </si>
  <si>
    <t>AGR.01.001924</t>
  </si>
  <si>
    <t>20/09/23//НФ02/23-107 от 20.09.2023</t>
  </si>
  <si>
    <t>PRD.005.100001022_COM004001</t>
  </si>
  <si>
    <t>AGR.06.000068</t>
  </si>
  <si>
    <t>ННГ02/18-18 от14.08.2018 г.</t>
  </si>
  <si>
    <t>PRD.005.100001024_COM004001</t>
  </si>
  <si>
    <t>AGR.06.000084</t>
  </si>
  <si>
    <t>ННГ02/18-41 от 16.04.2018 г.</t>
  </si>
  <si>
    <t>AGR.06.000885</t>
  </si>
  <si>
    <t>Договор №ННГ3/22-и от 18.04.2022</t>
  </si>
  <si>
    <t>PRD.005.100001024_COM005001</t>
  </si>
  <si>
    <t>AGR.07.000625</t>
  </si>
  <si>
    <t>Договор №КН06/19-259 от 05.08.19</t>
  </si>
  <si>
    <t>AGR.07.000934</t>
  </si>
  <si>
    <t>Договор № КН06/17-181 от 12.09.2017 г.</t>
  </si>
  <si>
    <t>AGR.07.001307</t>
  </si>
  <si>
    <t>КН06/21-26 от 15.01.2021</t>
  </si>
  <si>
    <t>AGR.07.001777</t>
  </si>
  <si>
    <t>PRD.005.100001024_COM011001</t>
  </si>
  <si>
    <t>AGR.15.000846</t>
  </si>
  <si>
    <t>SZ-ALS-1218-01 от 27.12.2018г.</t>
  </si>
  <si>
    <t>AGR.15.000984</t>
  </si>
  <si>
    <t>СЗ02/18-510 от 01.11.2018г.</t>
  </si>
  <si>
    <t>AGR.15.002592</t>
  </si>
  <si>
    <t>СЗ02/17-129//SZ-ALS-0817-01 от 18.08.2017 (улуги по прокату</t>
  </si>
  <si>
    <t>AGR.15.003098</t>
  </si>
  <si>
    <t>СЗ02/20-172 от 01.05.2020г.</t>
  </si>
  <si>
    <t>AGR.15.003100</t>
  </si>
  <si>
    <t>СЗ02/20-171 от 01.05.2020г.</t>
  </si>
  <si>
    <t>AGR.15.006300</t>
  </si>
  <si>
    <t>Претензия о возмещении ущерба</t>
  </si>
  <si>
    <t>PRD.005.100001032_COM004001</t>
  </si>
  <si>
    <t>AGR.06.000057</t>
  </si>
  <si>
    <t>Договор №ННГ02/18-21 от 01.08.2018</t>
  </si>
  <si>
    <t>PRD.005.100001040_COM009001</t>
  </si>
  <si>
    <t>AGR.13.000327</t>
  </si>
  <si>
    <t>Договор №202/18-в от 06.12.2018г.</t>
  </si>
  <si>
    <t>AGR.13.000825</t>
  </si>
  <si>
    <t>Договор №246/19-в от 24.12.19г.</t>
  </si>
  <si>
    <t>AGR.13.001196</t>
  </si>
  <si>
    <t>Договор №СИБ194/20-в от 16.12.20г.</t>
  </si>
  <si>
    <t>AGR.13.001544</t>
  </si>
  <si>
    <t>Договор №СИБ204/21-в от 10.12.21г.</t>
  </si>
  <si>
    <t>AGR.13.001802</t>
  </si>
  <si>
    <t>Договор №СИБ158/22-в от 18.11.2022</t>
  </si>
  <si>
    <t>AGR.13.002056</t>
  </si>
  <si>
    <t>Договор №СИБ92/23-в от 28.08.2023</t>
  </si>
  <si>
    <t>PRD.005.100001040_COM014002</t>
  </si>
  <si>
    <t>AGR.32.000039</t>
  </si>
  <si>
    <t>сф 684 от 25.12.2020 (дог 9/НТЦ-2020)</t>
  </si>
  <si>
    <t>PRD.005.100001045_COM009001</t>
  </si>
  <si>
    <t>AGR.13.000944</t>
  </si>
  <si>
    <t>Договор №442/17-в от 21.12.2017г.</t>
  </si>
  <si>
    <t>AGR.13.001224</t>
  </si>
  <si>
    <t>PRD.005.100001045_COM011001</t>
  </si>
  <si>
    <t>AGR.15.001004</t>
  </si>
  <si>
    <t>Договор №448/14 от 09.01.14</t>
  </si>
  <si>
    <t>PRD.005.100001047_COM004001</t>
  </si>
  <si>
    <t>AGR.06.000212</t>
  </si>
  <si>
    <t>Договор ННГ43/19-в от 21.03.2019</t>
  </si>
  <si>
    <t>AGR.06.000581</t>
  </si>
  <si>
    <t>Договор ННГ33/20-в от 29.06.2020</t>
  </si>
  <si>
    <t>AGR.06.000800</t>
  </si>
  <si>
    <t>Договор ННГ78/21-в от 15.11.2021</t>
  </si>
  <si>
    <t>AGR.06.000964</t>
  </si>
  <si>
    <t>Договор №ННГ2/23-в от 07.02.2023</t>
  </si>
  <si>
    <t>PRD.005.100001047_COM009001</t>
  </si>
  <si>
    <t>AGR.13.000009</t>
  </si>
  <si>
    <t>Договор №96/18-в от 15.05.2018</t>
  </si>
  <si>
    <t>AGR.13.000035</t>
  </si>
  <si>
    <t>Договор №100/18-в от 01.06.2018</t>
  </si>
  <si>
    <t>AGR.13.000078</t>
  </si>
  <si>
    <t>Договор №127/18-в от 27.07.2018</t>
  </si>
  <si>
    <t>AGR.13.000083</t>
  </si>
  <si>
    <t>Договор №СИБ37/19-в от 18.03.2019</t>
  </si>
  <si>
    <t>AGR.13.000407</t>
  </si>
  <si>
    <t>Договор №СИБ44/19-в от 22.03.2019</t>
  </si>
  <si>
    <t>AGR.13.000707</t>
  </si>
  <si>
    <t>Договор №СИБ187/19-в от 11.11.2019</t>
  </si>
  <si>
    <t>AGR.13.000708</t>
  </si>
  <si>
    <t>Договор №СИБ193/19-в от 15.11.2019</t>
  </si>
  <si>
    <t>AGR.13.000734</t>
  </si>
  <si>
    <t>Договор №СИБ148/19-в от 12.08.2019</t>
  </si>
  <si>
    <t>AGR.13.001032</t>
  </si>
  <si>
    <t>Договор №СИБ77/20-в от 22.06.2020</t>
  </si>
  <si>
    <t>AGR.13.001066</t>
  </si>
  <si>
    <t>Договор №СИБ104//20-в от 28.08.2020</t>
  </si>
  <si>
    <t>AGR.13.001143</t>
  </si>
  <si>
    <t>Договор №СИБ69/20-в от 02.06.2020</t>
  </si>
  <si>
    <t>AGR.13.001168</t>
  </si>
  <si>
    <t>AGR.13.001434</t>
  </si>
  <si>
    <t>Договор №СИБ134/21-в от 16.09.2021</t>
  </si>
  <si>
    <t>AGR.13.001516</t>
  </si>
  <si>
    <t>Договор №СИБ192/21-в от 15.11.2021</t>
  </si>
  <si>
    <t>AGR.13.001645</t>
  </si>
  <si>
    <t>Договор №СИБ11/22-в от 15.02.2022</t>
  </si>
  <si>
    <t>AGR.13.001930</t>
  </si>
  <si>
    <t>Договор №СИБ113/22-в от 27.09.2022</t>
  </si>
  <si>
    <t>AGR.13.001931</t>
  </si>
  <si>
    <t>AGR.13.001986</t>
  </si>
  <si>
    <t>Договор №СИБ63/23-в от 27.06.2023</t>
  </si>
  <si>
    <t>AGR.13.002055</t>
  </si>
  <si>
    <t>Договор №СИБ90/23-в от 11.10.2023</t>
  </si>
  <si>
    <t>AGR.13.002081</t>
  </si>
  <si>
    <t>Договор №СИБ154/23-в от 09.11.2023</t>
  </si>
  <si>
    <t>AGR.13.002096</t>
  </si>
  <si>
    <t>Договор №СИБ194/23-в от 13.12.2023</t>
  </si>
  <si>
    <t>PRD.005.100001055_COM005001</t>
  </si>
  <si>
    <t>AGR.07.000604</t>
  </si>
  <si>
    <t>PRD.005.100001055_COM009001</t>
  </si>
  <si>
    <t>AGR.014.000001013</t>
  </si>
  <si>
    <t>Договор №434/17-в от 22.12.2017г.</t>
  </si>
  <si>
    <t>AGR.13.000900</t>
  </si>
  <si>
    <t>Не использовать Договор №434/17-в от 22.12.2017</t>
  </si>
  <si>
    <t>AGR.13.000946</t>
  </si>
  <si>
    <t>Договор №436/17-в от 22.12.2017г.</t>
  </si>
  <si>
    <t>AGR.13.000947</t>
  </si>
  <si>
    <t>Договор №435/17-в/18 ESP0165Л от 22.12.2017г.</t>
  </si>
  <si>
    <t>AGR.13.001206</t>
  </si>
  <si>
    <t>Договор №СИБ127/20-в от 30.11.2020г.</t>
  </si>
  <si>
    <t>AGR.13.001207</t>
  </si>
  <si>
    <t>Договор №СИБ149/20-в от 30.11.2020г.</t>
  </si>
  <si>
    <t>PRD.005.100001061_COM009001</t>
  </si>
  <si>
    <t>AGR.13.000037</t>
  </si>
  <si>
    <t>Договор №111/18-в от 04.07.2018 г.</t>
  </si>
  <si>
    <t>AGR.13.000348</t>
  </si>
  <si>
    <t>Договор №3747 от 26.12.2018 г.</t>
  </si>
  <si>
    <t>AGR.13.001191</t>
  </si>
  <si>
    <t>Договор №СИБ117/20-в от 23.09.2020</t>
  </si>
  <si>
    <t>AGR.13.001477</t>
  </si>
  <si>
    <t>Договор №СИБ 157/21-в от 30.09.2021</t>
  </si>
  <si>
    <t>AGR.13.001514</t>
  </si>
  <si>
    <t>Договор №СИБ220/21-в от 08.12.2021</t>
  </si>
  <si>
    <t>AGR.13.001837</t>
  </si>
  <si>
    <t>Договор №СИБ207/22-в от 22.12.2022</t>
  </si>
  <si>
    <t>AGR.13.002019</t>
  </si>
  <si>
    <t>Договор №СИБ69/23-в от 07.07.2023</t>
  </si>
  <si>
    <t>AGR.13.002106</t>
  </si>
  <si>
    <t>Договор №СИБ185/23-в от 28.11.2023</t>
  </si>
  <si>
    <t>PRD.005.100001065_COM004001</t>
  </si>
  <si>
    <t>AGR.06.000180</t>
  </si>
  <si>
    <t>Договор № ННГ25/19-в от 14.02.2019г</t>
  </si>
  <si>
    <t>AGR.06.000555</t>
  </si>
  <si>
    <t>Договор № ННГ155/19-в от 31.12.2019г</t>
  </si>
  <si>
    <t>AGR.06.000702</t>
  </si>
  <si>
    <t>Договор № ННГ 94/20-в от 04.12.2020</t>
  </si>
  <si>
    <t>AGR.06.000793</t>
  </si>
  <si>
    <t>Договор № ННГ 67/21-в от 29.10.2021</t>
  </si>
  <si>
    <t>PRD.005.100001065_COM009001</t>
  </si>
  <si>
    <t>AGR.13.000046</t>
  </si>
  <si>
    <t>Договор поставки №52/18-в от 23.03.18</t>
  </si>
  <si>
    <t>AGR.13.000415</t>
  </si>
  <si>
    <t>Договор поставки №СИБ27/19 от 15.02.19</t>
  </si>
  <si>
    <t>AGR.13.001010</t>
  </si>
  <si>
    <t>Договор поставки №СИБ257/19-в от 27.12.2019</t>
  </si>
  <si>
    <t>AGR.13.001170</t>
  </si>
  <si>
    <t>Договор поставки №СИБ216/20-в от 17.12.2020</t>
  </si>
  <si>
    <t>AGR.13.001538</t>
  </si>
  <si>
    <t>Договор поставки № СИБ146/21-в от 23.09.2021</t>
  </si>
  <si>
    <t>AGR.13.001811</t>
  </si>
  <si>
    <t>Договор №СИБ152/22-в от 10.11.2022</t>
  </si>
  <si>
    <t>PRD.005.100001071_COM004001</t>
  </si>
  <si>
    <t>AGR.06.000147</t>
  </si>
  <si>
    <t>Договор №ННГ02/18-108 от 07.12.2018</t>
  </si>
  <si>
    <t>AGR.06.000349</t>
  </si>
  <si>
    <t>Договор №ННГ129/19-в от 29.11.2019</t>
  </si>
  <si>
    <t>AGR.06.000676</t>
  </si>
  <si>
    <t>Договор №ННГ81/20-в от 20.11.2020</t>
  </si>
  <si>
    <t>AGR.06.000838</t>
  </si>
  <si>
    <t>Договор №ННГ75/21-в от 09.11.2021</t>
  </si>
  <si>
    <t>AGR.06.000959</t>
  </si>
  <si>
    <t>Договор №ННГ46/22-в от 01.11.2022</t>
  </si>
  <si>
    <t>AGR.06.001026</t>
  </si>
  <si>
    <t>Договор №ННГ55/23-в от 15.11.2023</t>
  </si>
  <si>
    <t>PRD.005.100001071_COM009001</t>
  </si>
  <si>
    <t>AGR.13.000311</t>
  </si>
  <si>
    <t>Договор №201/18-в от 05.12.2018г.</t>
  </si>
  <si>
    <t>AGR.13.000823</t>
  </si>
  <si>
    <t>Договор №СИБ204/19-в от 02.12.2019</t>
  </si>
  <si>
    <t>AGR.13.001130</t>
  </si>
  <si>
    <t>Договор №СИБ173/20-в от 23.11.2020 (31.12.2021)</t>
  </si>
  <si>
    <t>AGR.13.001473</t>
  </si>
  <si>
    <t>Договор №СИБ176/21-в от 08.11.2021 (до 31.12.2022)</t>
  </si>
  <si>
    <t>AGR.13.001866</t>
  </si>
  <si>
    <t>Договор №СИБ139/22-в от 31.10.2022</t>
  </si>
  <si>
    <t>AGR.13.002086</t>
  </si>
  <si>
    <t>Договор №СИБ152/23-в от 14.11.2023</t>
  </si>
  <si>
    <t>PRD.005.100001076_COM005001</t>
  </si>
  <si>
    <t>AGR.07.001645</t>
  </si>
  <si>
    <t>КН05/22-96 от 01.04.2022</t>
  </si>
  <si>
    <t>AGR.07.002031</t>
  </si>
  <si>
    <t>КН05/22-218 от 20.11.2022</t>
  </si>
  <si>
    <t>PRD.005.100001076_COM011001</t>
  </si>
  <si>
    <t>AGR.15.006933</t>
  </si>
  <si>
    <t>СЗ02/22-700 от 22.11.2022</t>
  </si>
  <si>
    <t>PRD.005.100001087_COM006001</t>
  </si>
  <si>
    <t>AGR.08.001370</t>
  </si>
  <si>
    <t>307846-ОО от 21.02.05</t>
  </si>
  <si>
    <t>AGR.08.001678</t>
  </si>
  <si>
    <t>счет СПС1396605 от 11.11.2020</t>
  </si>
  <si>
    <t>PRD.005.100001087_COM016003</t>
  </si>
  <si>
    <t>AGR.41.000007</t>
  </si>
  <si>
    <t>PRD.005.100001091_COM007001</t>
  </si>
  <si>
    <t>AGR.09.000752</t>
  </si>
  <si>
    <t>AGR.09.000812</t>
  </si>
  <si>
    <t>УНС02/17-395 от 21.12.2017</t>
  </si>
  <si>
    <t>PRD.005.100001095_COM006001</t>
  </si>
  <si>
    <t>AGR.08.000112</t>
  </si>
  <si>
    <t>СИН.02.18-231/Н0553 от 25.06.2018.</t>
  </si>
  <si>
    <t>AGR.08.000797</t>
  </si>
  <si>
    <t>Договор оферты №СИН.02.19-270 от 15.08.2019</t>
  </si>
  <si>
    <t>AGR.08.000817</t>
  </si>
  <si>
    <t>договор СИН.02.19-270 от 15.08.2019</t>
  </si>
  <si>
    <t>AGR.08.001264</t>
  </si>
  <si>
    <t>Н0478/НКС.02.16-325 от 15.11.2016г</t>
  </si>
  <si>
    <t>PRD.005.100001095_COM011001</t>
  </si>
  <si>
    <t>AGR.15.000034</t>
  </si>
  <si>
    <t>Н0530/СЗ02/18-58 от 01.02.18г.</t>
  </si>
  <si>
    <t>AGR.15.001535</t>
  </si>
  <si>
    <t>СЗ02/19-39//1207 от 01.02.19г.</t>
  </si>
  <si>
    <t>PRD.005.100001101_COM007001</t>
  </si>
  <si>
    <t>AGR.09.000048</t>
  </si>
  <si>
    <t>УНС02/18-159 от 13.08.2018</t>
  </si>
  <si>
    <t>AGR.09.000525</t>
  </si>
  <si>
    <t>УНС02/19-58 от 04.04.2019</t>
  </si>
  <si>
    <t>AGR.09.000591</t>
  </si>
  <si>
    <t>ДС №2 от 19.04.2019 к договору УНС02/18-159 от 13.08.2018</t>
  </si>
  <si>
    <t>AGR.09.000698</t>
  </si>
  <si>
    <t>ДС №4 от 23.01.2020 к договору УНС02/18-159 от 13.08.2018</t>
  </si>
  <si>
    <t>AGR.09.001015</t>
  </si>
  <si>
    <t>УНС02/20-11 от 05.02.2020</t>
  </si>
  <si>
    <t>AGR.09.001235</t>
  </si>
  <si>
    <t>УНС02/20-177 от 22.12.2020</t>
  </si>
  <si>
    <t>AGR.09.001246</t>
  </si>
  <si>
    <t>УНС02/21-160 от 22.11.2021</t>
  </si>
  <si>
    <t>AGR.09.001563</t>
  </si>
  <si>
    <t>УНС02/22-143 от 25.07.2022</t>
  </si>
  <si>
    <t>AGR.09.001610</t>
  </si>
  <si>
    <t>УНС02/22-121 от 11.07.2022</t>
  </si>
  <si>
    <t>AGR.09.001700</t>
  </si>
  <si>
    <t>УНС02/23-57 от 05.05.2023</t>
  </si>
  <si>
    <t>PRD.005.100001102_COM001000</t>
  </si>
  <si>
    <t>AGR.01.001842</t>
  </si>
  <si>
    <t>НФ02/23-77 от 17.08.2023</t>
  </si>
  <si>
    <t>PRD.005.100001104_COM007001</t>
  </si>
  <si>
    <t>AGR.09.000166</t>
  </si>
  <si>
    <t>УНС02/14-419 от 31.12.2014</t>
  </si>
  <si>
    <t>PRD.005.100001105_COM007001</t>
  </si>
  <si>
    <t>AGR.09.000298</t>
  </si>
  <si>
    <t>ДС №6 от 22.11.2018 к договору 07/11 от 01.04.2011</t>
  </si>
  <si>
    <t>AGR.09.000743</t>
  </si>
  <si>
    <t>УНС02/20-8 от 13.02.2020</t>
  </si>
  <si>
    <t>AGR.09.000772</t>
  </si>
  <si>
    <t>ДС №7 от 08.11.2019 к договору 07/11 от 01.04.2011</t>
  </si>
  <si>
    <t>AGR.09.001044</t>
  </si>
  <si>
    <t>УНС02/20-172 от 03.12.2020</t>
  </si>
  <si>
    <t>AGR.09.001056</t>
  </si>
  <si>
    <t>УНС02/21-13 от 12.02.2021</t>
  </si>
  <si>
    <t>AGR.09.001083</t>
  </si>
  <si>
    <t>ДС №8 от 18.11.2020 к договору 07/11 от 01.04.2011</t>
  </si>
  <si>
    <t>AGR.09.001305</t>
  </si>
  <si>
    <t>ДС №9 от 20.12.2021 к договору 07/11 от 01.04.2011</t>
  </si>
  <si>
    <t>AGR.09.001609</t>
  </si>
  <si>
    <t>ДС №1 от 20.12.2021 к договору УНС02/20-172 от 03.12.2020</t>
  </si>
  <si>
    <t>AGR.09.001668</t>
  </si>
  <si>
    <t>ДС №2 от 14.12.2022 к договору УНС02/20-172 от 03.12.2022</t>
  </si>
  <si>
    <t>AGR.09.001669</t>
  </si>
  <si>
    <t>ДС №10 от 13.12.2022 к договору 07/11 от 01.04.2011</t>
  </si>
  <si>
    <t>PRD.005.100001107_COM007001</t>
  </si>
  <si>
    <t>AGR.09.000105</t>
  </si>
  <si>
    <t>УНС02/18-163 // 18/2018 от 10.08.2018</t>
  </si>
  <si>
    <t>AGR.09.000440</t>
  </si>
  <si>
    <t>УНС02/19-99 от 20.05.2019</t>
  </si>
  <si>
    <t>AGR.09.001203</t>
  </si>
  <si>
    <t>УНС02/21-72 от 13.07.2021</t>
  </si>
  <si>
    <t>AGR.09.001425</t>
  </si>
  <si>
    <t>УНС02/22-110 от 28.06.2022</t>
  </si>
  <si>
    <t>AGR.09.001750</t>
  </si>
  <si>
    <t>УНС02/23-74 от 06.07.2023</t>
  </si>
  <si>
    <t>PRD.005.100001111_COM007001</t>
  </si>
  <si>
    <t>AGR.09.000864</t>
  </si>
  <si>
    <t>УНС02/20-66 от 26.05.2020</t>
  </si>
  <si>
    <t>PRD.005.100001125_COM007001</t>
  </si>
  <si>
    <t>AGR.007.000000175</t>
  </si>
  <si>
    <t>Договор № УНС 02/17-138 от 01.06.2017 г.</t>
  </si>
  <si>
    <t>AGR.007.000000180</t>
  </si>
  <si>
    <t>ДС №1 от 30.01.2018 к договору УНС02/17-177 от 01.07.2017</t>
  </si>
  <si>
    <t>AGR.09.000316</t>
  </si>
  <si>
    <t>УНС02/19-35 от 25.02.2019</t>
  </si>
  <si>
    <t>AGR.09.000413</t>
  </si>
  <si>
    <t>УНС02/19-104 от 16.05.2019</t>
  </si>
  <si>
    <t>AGR.09.000575</t>
  </si>
  <si>
    <t>УНС02/19-220 от 01.10.2019</t>
  </si>
  <si>
    <t>AGR.09.001353</t>
  </si>
  <si>
    <t>УНС02/22-46 от 25.03.2022</t>
  </si>
  <si>
    <t>PRD.005.100001125_COM011001</t>
  </si>
  <si>
    <t>AGR.15.001955</t>
  </si>
  <si>
    <t>СЗ02/19-369 от 19.08.2019</t>
  </si>
  <si>
    <t>PRD.005.100001131_COM007001</t>
  </si>
  <si>
    <t>AGR.09.000030</t>
  </si>
  <si>
    <t>02-0606/СС от 01.06.2011</t>
  </si>
  <si>
    <t>AGR.09.000148</t>
  </si>
  <si>
    <t>УНС02/17-392 от 15.03.2018</t>
  </si>
  <si>
    <t>PRD.005.100001133_COM007001</t>
  </si>
  <si>
    <t>AGR.09.000841</t>
  </si>
  <si>
    <t>341 от 01.03.2013</t>
  </si>
  <si>
    <t>AGR.09.001579</t>
  </si>
  <si>
    <t>УНС02/22-252 от 15.12.2022</t>
  </si>
  <si>
    <t>PRD.005.100001150_COM007001</t>
  </si>
  <si>
    <t>AGR.007.000000024</t>
  </si>
  <si>
    <t>УНС02/16-165</t>
  </si>
  <si>
    <t>AGR.007.000000025</t>
  </si>
  <si>
    <t>УНС02/16-205 от 15.11.2016</t>
  </si>
  <si>
    <t>AGR.007.000000058</t>
  </si>
  <si>
    <t>УНС02/15-144 от 16.07.2015</t>
  </si>
  <si>
    <t>AGR.007.000000190</t>
  </si>
  <si>
    <t>№УНС02/17-330 от 06.10.2017</t>
  </si>
  <si>
    <t>AGR.007.000000207</t>
  </si>
  <si>
    <t>№УНС02/17-411 от 22.12.2017</t>
  </si>
  <si>
    <t>AGR.007.000000210</t>
  </si>
  <si>
    <t>ДС №1 от 31.05.2018 к договору УНС02/17-417 от 01.12.2017</t>
  </si>
  <si>
    <t>AGR.007.000000233</t>
  </si>
  <si>
    <t>ДС №4 от 28.12.2018 к договору УНС02/18-28 от 16.02.2018</t>
  </si>
  <si>
    <t>AGR.007.000000246</t>
  </si>
  <si>
    <t>УНС02/18-79 от 25.04.2018</t>
  </si>
  <si>
    <t>AGR.09.000039</t>
  </si>
  <si>
    <t>УНС02/18-154 от 30.07.2018</t>
  </si>
  <si>
    <t>AGR.09.000050</t>
  </si>
  <si>
    <t>УНС02/18-158 от 04.07.2018</t>
  </si>
  <si>
    <t>AGR.09.000109</t>
  </si>
  <si>
    <t>УНС02/18-206 от 28.09.2018</t>
  </si>
  <si>
    <t>AGR.09.000112</t>
  </si>
  <si>
    <t>УНС02/18-183 от 04.09.2018</t>
  </si>
  <si>
    <t>AGR.09.000131</t>
  </si>
  <si>
    <t>УНС02/18-211 от 01.10.2018</t>
  </si>
  <si>
    <t>AGR.09.000138</t>
  </si>
  <si>
    <t>УНС02/18-229 от 15.10.2018</t>
  </si>
  <si>
    <t>AGR.09.000139</t>
  </si>
  <si>
    <t>УНС02/18-230 от 15.10.2018</t>
  </si>
  <si>
    <t>AGR.09.000162</t>
  </si>
  <si>
    <t>УНС02/18-239 от 15.10.2018</t>
  </si>
  <si>
    <t>AGR.09.000169</t>
  </si>
  <si>
    <t>ДС №1 от 29.10.2018 к договору УНС02/18-211 от 01.10.2018</t>
  </si>
  <si>
    <t>AGR.09.000174</t>
  </si>
  <si>
    <t>УНС02/18-262 от 28.11.2018</t>
  </si>
  <si>
    <t>AGR.09.000175</t>
  </si>
  <si>
    <t>AGR.09.000177</t>
  </si>
  <si>
    <t>УНС02/18-260 от 23.11.2018</t>
  </si>
  <si>
    <t>AGR.09.000179</t>
  </si>
  <si>
    <t>УНС02/18-259 от 28.11.2018</t>
  </si>
  <si>
    <t>AGR.09.000225</t>
  </si>
  <si>
    <t>УНС02/18-297 от 24.12.2018</t>
  </si>
  <si>
    <t>AGR.09.000227</t>
  </si>
  <si>
    <t>УНС02/18-298 от 24.12.2018</t>
  </si>
  <si>
    <t>AGR.09.000288</t>
  </si>
  <si>
    <t>ДС №6 от 21.01.2019 к договору УНС02/16-205 от 15.11.2016</t>
  </si>
  <si>
    <t>AGR.09.000324</t>
  </si>
  <si>
    <t>ДС №7 от 27.02.19 к договору УНС02/15-144 от 16.07.2015</t>
  </si>
  <si>
    <t>AGR.09.000344</t>
  </si>
  <si>
    <t>ДС №5 от 07.03.2019 к договору УНС02/18-28 от 16.02.2018</t>
  </si>
  <si>
    <t>AGR.09.000394</t>
  </si>
  <si>
    <t>ДС №7 от 23.04.2019 к договору УНС02/16-205 от 15.11.2016</t>
  </si>
  <si>
    <t>AGR.09.000462</t>
  </si>
  <si>
    <t>ДС №2 от 27.06.2019 к договору УНС02/18-297 от 24.12.2018</t>
  </si>
  <si>
    <t>AGR.09.000463</t>
  </si>
  <si>
    <t>ДС №8 от 18.06.2019 к договору УНС02/16-205 от 15.11.2016</t>
  </si>
  <si>
    <t>AGR.09.000501</t>
  </si>
  <si>
    <t>ДС №2 от 05.07.2019 к договору УНС02/18-298 от 24.12.2018</t>
  </si>
  <si>
    <t>AGR.09.000518</t>
  </si>
  <si>
    <t>ДС №3 от 31.07.2019 к договору УНС02/18-259 от 28.11.2018</t>
  </si>
  <si>
    <t>AGR.09.000519</t>
  </si>
  <si>
    <t>ДС №2 от 31.07.2019 к договору УНС02/18-211 от 01.10.2018</t>
  </si>
  <si>
    <t>AGR.09.000538</t>
  </si>
  <si>
    <t>ДС №9 от 29.08.2019 к договору УНС02/16-205 от 15.11.2016</t>
  </si>
  <si>
    <t>AGR.09.000563</t>
  </si>
  <si>
    <t>ДС №8 от 16.09.2019 к договору УНС02/18-28 от 16.02.2018</t>
  </si>
  <si>
    <t>AGR.09.000568</t>
  </si>
  <si>
    <t>ДС №9 от 28.03.2019 к договору УНС02/15-144 от 16.07.2015</t>
  </si>
  <si>
    <t>AGR.09.000596</t>
  </si>
  <si>
    <t>ДС №3 от 24.10.2019 к договору УНС02/18-211 от 01.10.2018</t>
  </si>
  <si>
    <t>AGR.09.000597</t>
  </si>
  <si>
    <t>ДС №3 от 23.10.2019 к договору УНС02/18-298 от 24.12.2018</t>
  </si>
  <si>
    <t>AGR.09.000598</t>
  </si>
  <si>
    <t>ДС №9 от 28.10.2019 к договору УНС02/18-28 от 16.02.2018</t>
  </si>
  <si>
    <t>AGR.09.000621</t>
  </si>
  <si>
    <t>ДС №10 от 27.11.2019 к договору УНС02/16-205 от 15.11.2016</t>
  </si>
  <si>
    <t>AGR.09.000622</t>
  </si>
  <si>
    <t>ДС №4 от 28.11.2019 к договору УНС02/18-211 от 01.10.2018</t>
  </si>
  <si>
    <t>AGR.09.000625</t>
  </si>
  <si>
    <t>ДС №4 от 22.10.2019 к договору УНС02/18-259 от 28.11.2018</t>
  </si>
  <si>
    <t>AGR.09.000635</t>
  </si>
  <si>
    <t>УНС02/19-251 от 15.11.2019</t>
  </si>
  <si>
    <t>AGR.09.000675</t>
  </si>
  <si>
    <t>ДС №1 от 25.12.2019 к договору УНС02/19-251 от 15.11.2019</t>
  </si>
  <si>
    <t>AGR.09.000676</t>
  </si>
  <si>
    <t>ДС №10 от 10.12.2019 к договору УНС02/18-28 от 16.02.2018</t>
  </si>
  <si>
    <t>AGR.09.000677</t>
  </si>
  <si>
    <t>ДС №4 от 25.12.2019 к договору УНС02/18-298 от 24.12.2018</t>
  </si>
  <si>
    <t>AGR.09.000678</t>
  </si>
  <si>
    <t>УНС02/19-284 от 12.12.2019</t>
  </si>
  <si>
    <t>AGR.09.000679</t>
  </si>
  <si>
    <t>ДС №4 от 25.12.2019 к договору УНС02/18-79 от 25.04.2018</t>
  </si>
  <si>
    <t>AGR.09.000688</t>
  </si>
  <si>
    <t>УНС02/18-28 от 16.02.2018</t>
  </si>
  <si>
    <t>AGR.09.000689</t>
  </si>
  <si>
    <t>ДС №1 от 11.05.2018 к договору УНС02/18-28 от 16.02.2018</t>
  </si>
  <si>
    <t>AGR.09.000753</t>
  </si>
  <si>
    <t>ДС №5 от 06.02.2020 к договору УНС02/18-298 от 24.12.2018</t>
  </si>
  <si>
    <t>AGR.09.000754</t>
  </si>
  <si>
    <t>УНС02/20-31 от 11.03.2020</t>
  </si>
  <si>
    <t>AGR.09.000762</t>
  </si>
  <si>
    <t>ДС №5 от 16.03.2020 к договору УНС02/18-211 от 01.10.2018</t>
  </si>
  <si>
    <t>AGR.09.000794</t>
  </si>
  <si>
    <t>Не использовать! №УНС02/16-205 от 15.11.2016</t>
  </si>
  <si>
    <t>AGR.09.000911</t>
  </si>
  <si>
    <t>ДС №6 от 30.07.2020 к договору УНС02/18-211 от 01.10.2018</t>
  </si>
  <si>
    <t>AGR.09.000994</t>
  </si>
  <si>
    <t>ДС №7 от 30.11.2020 к договору УНС02/18-211 от 01.10.2018</t>
  </si>
  <si>
    <t>AGR.09.001018</t>
  </si>
  <si>
    <t>ДС №8 от 23.12.2020 к договору УНС02/18-211 от 01.10.2018</t>
  </si>
  <si>
    <t>AGR.09.001048</t>
  </si>
  <si>
    <t>УНС02/20-161 от 30.12.2020</t>
  </si>
  <si>
    <t>AGR.09.001101</t>
  </si>
  <si>
    <t>AGR.09.001158</t>
  </si>
  <si>
    <t>УНС02/21-85 от 23.06.2021</t>
  </si>
  <si>
    <t>AGR.09.001214</t>
  </si>
  <si>
    <t>УНС02/21-120 от 01.09.2021</t>
  </si>
  <si>
    <t>AGR.09.001249</t>
  </si>
  <si>
    <t>ДС №1 от 08.11.2021 к договору УНС02/21-85 от 23.06.2021</t>
  </si>
  <si>
    <t>AGR.09.001250</t>
  </si>
  <si>
    <t>ДС №1 от 16.11.2021 к договору УНС02/21-48 от 09.04.2021</t>
  </si>
  <si>
    <t>AGR.09.001269</t>
  </si>
  <si>
    <t>ДС №2 от 13.12.2021 к договору УНС02/21-85 от 23.06.2021</t>
  </si>
  <si>
    <t>AGR.09.001304</t>
  </si>
  <si>
    <t>УНС02/21-184 от 30.12.2021</t>
  </si>
  <si>
    <t>AGR.09.001306</t>
  </si>
  <si>
    <t>УНС02/21-186 от 30.12.2021</t>
  </si>
  <si>
    <t>AGR.09.001324</t>
  </si>
  <si>
    <t>УНС02/22-16 от 02.02.2022</t>
  </si>
  <si>
    <t>AGR.09.001334</t>
  </si>
  <si>
    <t>УНС02/22-38 от 16.03.2022</t>
  </si>
  <si>
    <t>AGR.09.001348</t>
  </si>
  <si>
    <t>ДС №1 от 25.03.2022 к договору УНС02/22-16 от 02.02.2022</t>
  </si>
  <si>
    <t>AGR.09.001349</t>
  </si>
  <si>
    <t>УНС02/22-37 от 16.03.2022</t>
  </si>
  <si>
    <t>AGR.09.001367</t>
  </si>
  <si>
    <t>ДС №1 от 15.04.2022 к договору УНС02/22-37 от 16.03.2022</t>
  </si>
  <si>
    <t>AGR.09.001407</t>
  </si>
  <si>
    <t>УНС02/22-81 от 08.06.2022</t>
  </si>
  <si>
    <t>AGR.09.001411</t>
  </si>
  <si>
    <t>УНС02/22-108 от 22.06.2022</t>
  </si>
  <si>
    <t>AGR.09.001412</t>
  </si>
  <si>
    <t>УНС02/22-114 от 30.06.2022</t>
  </si>
  <si>
    <t>AGR.09.001431</t>
  </si>
  <si>
    <t>УНС02/22-116 от 01.07.2022</t>
  </si>
  <si>
    <t>AGR.09.001445</t>
  </si>
  <si>
    <t>УНС02/22-126 от 25.07.2022</t>
  </si>
  <si>
    <t>AGR.09.001451</t>
  </si>
  <si>
    <t>УНС02/22-132 от 25.07.2022</t>
  </si>
  <si>
    <t>AGR.09.001501</t>
  </si>
  <si>
    <t>ДС №1 от 13.09.2022 к договору УНС02/22-81 от 08.06.2022</t>
  </si>
  <si>
    <t>AGR.09.001502</t>
  </si>
  <si>
    <t>ДС №1 от 16.09.2022 к договору УНС02/22-126 от 25.07.2022</t>
  </si>
  <si>
    <t>AGR.09.001504</t>
  </si>
  <si>
    <t>УНС02/22-173 от 04.10.2022</t>
  </si>
  <si>
    <t>AGR.09.001515</t>
  </si>
  <si>
    <t>УНС02/22-208 от 17.10.2022</t>
  </si>
  <si>
    <t>AGR.09.001516</t>
  </si>
  <si>
    <t>УНС02/22-203 от 11.10.2022</t>
  </si>
  <si>
    <t>AGR.09.001518</t>
  </si>
  <si>
    <t>ДС №1 от 03.10.2022 к договору УНС02/22-116 от 01.07.2022</t>
  </si>
  <si>
    <t>AGR.09.001547</t>
  </si>
  <si>
    <t>УНС02/22-220 от 07.11.2022</t>
  </si>
  <si>
    <t>AGR.09.001551</t>
  </si>
  <si>
    <t>ДС №2 от 31.10.2022 к договору УНС02/22-116 от 31.10.2022</t>
  </si>
  <si>
    <t>AGR.09.001557</t>
  </si>
  <si>
    <t>УНС02/22-230 от 21.11.2022</t>
  </si>
  <si>
    <t>AGR.09.001612</t>
  </si>
  <si>
    <t>ДС №1 от 11.01.2023 к договору УНС02/22-230 от 21.11.2022</t>
  </si>
  <si>
    <t>AGR.09.001657</t>
  </si>
  <si>
    <t>УНС02/23-14 от 20.02.2023</t>
  </si>
  <si>
    <t>AGR.09.001680</t>
  </si>
  <si>
    <t>УНС02/23-33 от 31.03.2023</t>
  </si>
  <si>
    <t>AGR.09.001699</t>
  </si>
  <si>
    <t>УНС02/23-35 от 03.04.2023</t>
  </si>
  <si>
    <t>AGR.09.001731</t>
  </si>
  <si>
    <t>ДС №1 от 19.06.2023 к договору УНС02/23-14 от 20.02.2023</t>
  </si>
  <si>
    <t>AGR.09.001752</t>
  </si>
  <si>
    <t>УНС02/23-91 от 14.07.2023</t>
  </si>
  <si>
    <t>AGR.09.001776</t>
  </si>
  <si>
    <t>ДС №2 от 31.07.2023 к договору УНС02/23-14 от 20.02.23</t>
  </si>
  <si>
    <t>AGR.09.001796</t>
  </si>
  <si>
    <t>УНС02/23-136 от 27.09.2023</t>
  </si>
  <si>
    <t>AGR.09.001797</t>
  </si>
  <si>
    <t>ДС №1 от 01.09.2023 к договору УНС02/23-33 от 31.03.2023</t>
  </si>
  <si>
    <t>AGR.09.001798</t>
  </si>
  <si>
    <t>ДС №2 от 18.09.2023 к договору УНС02/23-33 от 31.03.2023</t>
  </si>
  <si>
    <t>AGR.09.001828</t>
  </si>
  <si>
    <t>УНС02/23-142 от 24.10.2023</t>
  </si>
  <si>
    <t>AGR.09.001830</t>
  </si>
  <si>
    <t>УНС02/23-162 от 02.11.2023</t>
  </si>
  <si>
    <t>AGR.09.001831</t>
  </si>
  <si>
    <t>ДС №3 от 26.10.2023 к договору УНС02/22-230 от 21.11.2022</t>
  </si>
  <si>
    <t>AGR.09.001902</t>
  </si>
  <si>
    <t>ДС №1 от 28.12.2023 к договору УНС02/23-136 от 27.09.2023</t>
  </si>
  <si>
    <t>PRD.005.100001150_COM011001</t>
  </si>
  <si>
    <t>AGR.15.000254</t>
  </si>
  <si>
    <t>Договор подряда № СЗ02/18-241 от 25.07.2018</t>
  </si>
  <si>
    <t>AGR.15.000553</t>
  </si>
  <si>
    <t>СЗ02/18-320 от 13.09.2018</t>
  </si>
  <si>
    <t>AGR.15.000701</t>
  </si>
  <si>
    <t>Не использовать! договор подряда № СЗ02/17-173 от 01.09.2017</t>
  </si>
  <si>
    <t>AGR.15.001312</t>
  </si>
  <si>
    <t>СЗ02/19-62 от 15.02.2019</t>
  </si>
  <si>
    <t>AGR.15.001317</t>
  </si>
  <si>
    <t>СЗ02/19-174 от 24.05.2019</t>
  </si>
  <si>
    <t>AGR.15.001536</t>
  </si>
  <si>
    <t>СЗ02/19-247/1/2019 от 28.04.2019</t>
  </si>
  <si>
    <t>AGR.15.001714</t>
  </si>
  <si>
    <t>СЗ02/19-348 от 07.08.2019</t>
  </si>
  <si>
    <t>AGR.15.002733</t>
  </si>
  <si>
    <t>СЗ02/20-199 от 28.04.2020</t>
  </si>
  <si>
    <t>AGR.15.002816</t>
  </si>
  <si>
    <t>Договор подряда № СЗ02/17-173 от 01.09.2017</t>
  </si>
  <si>
    <t>AGR.15.002850</t>
  </si>
  <si>
    <t>AGR.15.002868</t>
  </si>
  <si>
    <t>AGR.15.002967</t>
  </si>
  <si>
    <t>СЗ02/20-198 от 28.04.2020</t>
  </si>
  <si>
    <t>AGR.15.003289</t>
  </si>
  <si>
    <t>СЗ02/20-318 от 17.09.2020</t>
  </si>
  <si>
    <t>AGR.15.003720</t>
  </si>
  <si>
    <t>СЗ02/20-550 от 12.01.2021</t>
  </si>
  <si>
    <t>AGR.15.003760</t>
  </si>
  <si>
    <t>СЗ02/21-30 от 28.01.2021</t>
  </si>
  <si>
    <t>AGR.15.003828</t>
  </si>
  <si>
    <t>AGR.15.004116</t>
  </si>
  <si>
    <t>СЗ02/21-205 от 15.04.2021</t>
  </si>
  <si>
    <t>AGR.15.004192</t>
  </si>
  <si>
    <t>СЗ02/21-227 от 26.04.2021</t>
  </si>
  <si>
    <t>AGR.15.004255</t>
  </si>
  <si>
    <t>СЗ02-21-231 от 27.04.2021</t>
  </si>
  <si>
    <t>AGR.15.004374</t>
  </si>
  <si>
    <t>СЗ02/21-305 от 31.05.2021</t>
  </si>
  <si>
    <t>AGR.15.004668</t>
  </si>
  <si>
    <t>AGR.15.004903</t>
  </si>
  <si>
    <t>СЗ02/21-407 от 21.07.2021</t>
  </si>
  <si>
    <t>AGR.15.005038</t>
  </si>
  <si>
    <t>СЗ02/21-541 от 30.09.2021</t>
  </si>
  <si>
    <t>AGR.15.005265</t>
  </si>
  <si>
    <t>СЗ02/21-645 от 25.11.2021</t>
  </si>
  <si>
    <t>AGR.15.006107</t>
  </si>
  <si>
    <t>СЗ02/22-321 от 02.06.2022</t>
  </si>
  <si>
    <t>AGR.15.006154</t>
  </si>
  <si>
    <t>СЗ02/22-327 от 06.06.2022</t>
  </si>
  <si>
    <t>AGR.15.006155</t>
  </si>
  <si>
    <t>СЗ02/22-324 от 03.06.2022</t>
  </si>
  <si>
    <t>AGR.15.006157</t>
  </si>
  <si>
    <t>СЗ02/22-326 от 03.06.2022</t>
  </si>
  <si>
    <t>AGR.15.006443</t>
  </si>
  <si>
    <t>СЗ02/22-479 от 19.08.2022</t>
  </si>
  <si>
    <t>AGR.15.006444</t>
  </si>
  <si>
    <t>СЗ02/22-476 от 19.08.2022</t>
  </si>
  <si>
    <t>AGR.15.006445</t>
  </si>
  <si>
    <t>СЗ02/22-487 от 22.08.2022</t>
  </si>
  <si>
    <t>AGR.15.006527</t>
  </si>
  <si>
    <t>СЗ02/22-511 от 02.09.2022</t>
  </si>
  <si>
    <t>AGR.15.006562</t>
  </si>
  <si>
    <t>СЗ02/22-481 от 22.08.2022</t>
  </si>
  <si>
    <t>AGR.15.006563</t>
  </si>
  <si>
    <t>СЗ02/22-483 от 22.08.2022</t>
  </si>
  <si>
    <t>AGR.15.006564</t>
  </si>
  <si>
    <t>СЗ02/22-490 от 23.08.2022</t>
  </si>
  <si>
    <t>AGR.15.006799</t>
  </si>
  <si>
    <t>СЗ02/22-714 от 25.11.2022</t>
  </si>
  <si>
    <t>AGR.15.008058</t>
  </si>
  <si>
    <t>СЗ02/23-655 от 29.11.2023</t>
  </si>
  <si>
    <t>AGR.15.008059</t>
  </si>
  <si>
    <t>СЗ02/23-656 от 29.11.2023</t>
  </si>
  <si>
    <t>AGR.15.008060</t>
  </si>
  <si>
    <t>СЗ02/23-657 от 29.11.2023</t>
  </si>
  <si>
    <t>AGR.15.008061</t>
  </si>
  <si>
    <t>СЗ02/23-594 от 07.11.2023</t>
  </si>
  <si>
    <t>AGR.15.008202</t>
  </si>
  <si>
    <t>СЗ02/24-21 от 23.01.2024</t>
  </si>
  <si>
    <t>PRD.005.100001163_COM005001</t>
  </si>
  <si>
    <t>AGR.07.000279</t>
  </si>
  <si>
    <t>Договор № 3704 от 27.12.2018</t>
  </si>
  <si>
    <t>AGR.07.000414</t>
  </si>
  <si>
    <t>Договор № 3704//КН02/19-123 от 21.01.2019</t>
  </si>
  <si>
    <t>AGR.07.000869</t>
  </si>
  <si>
    <t>Договор № КН02/20-51 от 01.01.2020</t>
  </si>
  <si>
    <t>AGR.07.001282</t>
  </si>
  <si>
    <t>КН02/21-27 от 01.01.2021г</t>
  </si>
  <si>
    <t>AGR.07.002202</t>
  </si>
  <si>
    <t>КН02/24-23 от 01.01.2024г</t>
  </si>
  <si>
    <t>PRD.005.100001163_COM006001</t>
  </si>
  <si>
    <t>AGR.08.001139</t>
  </si>
  <si>
    <t>СИН.02.20-59 от 17.02.2020г</t>
  </si>
  <si>
    <t>AGR.08.001703</t>
  </si>
  <si>
    <t>СИН.02.21-8 от 21.01.2021г</t>
  </si>
  <si>
    <t>AGR.08.002339</t>
  </si>
  <si>
    <t>СИН.02.22-68 от 03.03.2022г</t>
  </si>
  <si>
    <t>AGR.08.002892</t>
  </si>
  <si>
    <t>СИН.02.23-105 от 24.03.2023</t>
  </si>
  <si>
    <t>PRD.005.100001163_COM007001</t>
  </si>
  <si>
    <t>AGR.007.000000270</t>
  </si>
  <si>
    <t>УНС02/18-58 от 26.03.2018</t>
  </si>
  <si>
    <t>PRD.005.100001163_COM011001</t>
  </si>
  <si>
    <t>AGR.15.001572</t>
  </si>
  <si>
    <t>СЗ02/19-188 от 29.05.2019</t>
  </si>
  <si>
    <t>AGR.15.002497</t>
  </si>
  <si>
    <t>СЗ02/20-81 от 18.02.2020</t>
  </si>
  <si>
    <t>AGR.15.003871</t>
  </si>
  <si>
    <t>СЗ02/21-99 от 25.02.2021</t>
  </si>
  <si>
    <t>AGR.15.005851</t>
  </si>
  <si>
    <t>СЗ02/22-161 от 30.03.2022</t>
  </si>
  <si>
    <t>PRD.005.100001176_COM007001</t>
  </si>
  <si>
    <t>AGR.09.000870</t>
  </si>
  <si>
    <t>УНС02/20-37 от 18.03.2020</t>
  </si>
  <si>
    <t>PRD.005.100001181_COM002019</t>
  </si>
  <si>
    <t>AGR.03.000036</t>
  </si>
  <si>
    <t>Договор поставки № 008/20 от 14.02.2020 г.</t>
  </si>
  <si>
    <t>PRD.005.100001182_COM002019</t>
  </si>
  <si>
    <t>AGR.03.000297</t>
  </si>
  <si>
    <t>Договор поставки № Д009120 от 08.09.2020 г.</t>
  </si>
  <si>
    <t>PRD.005.100001183_COM002019</t>
  </si>
  <si>
    <t>AGR.03.000366</t>
  </si>
  <si>
    <t>Договор поставки № 3-21 (Д000921) от 29.01.2021 г.</t>
  </si>
  <si>
    <t>PRD.005.100001187_COM002019</t>
  </si>
  <si>
    <t>AGR.03.000303</t>
  </si>
  <si>
    <t>Договор поставки № ДОг/ИНП/10-01/67 (Д010420) от 12.10.2020</t>
  </si>
  <si>
    <t>PRD.005.100001188_COM002019</t>
  </si>
  <si>
    <t>AGR.03.000280</t>
  </si>
  <si>
    <t>Договор № 457 от 26.05.2020 г.</t>
  </si>
  <si>
    <t>AGR.03.000409</t>
  </si>
  <si>
    <t>Договор №481/5 от 17.05.2021 г.</t>
  </si>
  <si>
    <t>PRD.005.100001189_COM002019</t>
  </si>
  <si>
    <t>AGR.03.000026</t>
  </si>
  <si>
    <t>договор купли-продажи № 416-Р\О (Д02921900)</t>
  </si>
  <si>
    <t>AGR.03.000032</t>
  </si>
  <si>
    <t>договор подряда №51-ВИК (Д02991900)</t>
  </si>
  <si>
    <t>AGR.03.000192</t>
  </si>
  <si>
    <t>Договор поставки № 21-О от 16.01.2020 г.(Д001520)</t>
  </si>
  <si>
    <t>AGR.03.000443</t>
  </si>
  <si>
    <t>Договор купли-продажи №154-Р/О от 04.08.2021 г.</t>
  </si>
  <si>
    <t>AGR.03.000477</t>
  </si>
  <si>
    <t>Договор купли-продажи №231-Р/О от 26.10.2021 г.</t>
  </si>
  <si>
    <t>AGR.03.000580</t>
  </si>
  <si>
    <t>Договор поставки №О-000000003 (Д002222) от 14.02.22 г.</t>
  </si>
  <si>
    <t>PRD.005.100001190_COM002019</t>
  </si>
  <si>
    <t>AGR.03.000083</t>
  </si>
  <si>
    <t>№Д00991900</t>
  </si>
  <si>
    <t>AGR.03.000334</t>
  </si>
  <si>
    <t>Договор поставки № Д013520 от 10.12.2020 г.</t>
  </si>
  <si>
    <t>AGR.03.000515</t>
  </si>
  <si>
    <t>Договор № Д015621 от 14.12.2021 г.</t>
  </si>
  <si>
    <t>AGR.03.000858</t>
  </si>
  <si>
    <t>Договор подряда от 14.04.2023 № Д005323</t>
  </si>
  <si>
    <t>PRD.005.100001191_COM002019</t>
  </si>
  <si>
    <t>AGR.03.000227</t>
  </si>
  <si>
    <t>№ 16/ТЦ (Д00171500)</t>
  </si>
  <si>
    <t>PRD.005.100001198_COM002019</t>
  </si>
  <si>
    <t>AGR.03.000081</t>
  </si>
  <si>
    <t>Д01171800</t>
  </si>
  <si>
    <t>AGR.03.000367</t>
  </si>
  <si>
    <t>Договор поставки № Д001621 от 11.01.2021 г.</t>
  </si>
  <si>
    <t>PRD.005.100001203_COM002019</t>
  </si>
  <si>
    <t>AGR.03.000257</t>
  </si>
  <si>
    <t>договор поставки № Д02401900</t>
  </si>
  <si>
    <t>PRD.005.100001206_COM002019</t>
  </si>
  <si>
    <t>AGR.03.000119</t>
  </si>
  <si>
    <t>договор поставки № 19-0007/19 (Д02031900)</t>
  </si>
  <si>
    <t>PRD.005.100001215_COM002019</t>
  </si>
  <si>
    <t>AGR.03.000125</t>
  </si>
  <si>
    <t>договор поставки № 09/07-2019 (Д02201900)</t>
  </si>
  <si>
    <t>AGR.03.000246</t>
  </si>
  <si>
    <t>Д00381300</t>
  </si>
  <si>
    <t>AGR.03.000277</t>
  </si>
  <si>
    <t>договор возмездного оказания услуг № ЦБ-1 от 15.05.2020 г.</t>
  </si>
  <si>
    <t>AGR.03.000351</t>
  </si>
  <si>
    <t>Договор поставки № Д000421 от 01.01.2021 г.</t>
  </si>
  <si>
    <t>PRD.005.100001223_COM007001</t>
  </si>
  <si>
    <t>AGR.09.000441</t>
  </si>
  <si>
    <t>УНС02/19-103 от 16.05.2019</t>
  </si>
  <si>
    <t>PRD.005.100001223_COM011001</t>
  </si>
  <si>
    <t>AGR.15.007288</t>
  </si>
  <si>
    <t>СЗ02/23-150 от 27.03.2023</t>
  </si>
  <si>
    <t>PRD.005.100001223_COM014001</t>
  </si>
  <si>
    <t>AGR.30.001306</t>
  </si>
  <si>
    <t>PRD.005.100001227_COM007001</t>
  </si>
  <si>
    <t>AGR.09.000522</t>
  </si>
  <si>
    <t>PRD.005.100001238_COM009001</t>
  </si>
  <si>
    <t>AGR.13.002187</t>
  </si>
  <si>
    <t>Договор №ТГ 01/2044 от 30.01.2024</t>
  </si>
  <si>
    <t>PRD.005.100001247_COM004001</t>
  </si>
  <si>
    <t>AGR.06.000208</t>
  </si>
  <si>
    <t>Счет № А-0159 от 26.04.2019 г.</t>
  </si>
  <si>
    <t>AGR.06.000222</t>
  </si>
  <si>
    <t>ННГ69/19-в от 21.05.2019г</t>
  </si>
  <si>
    <t>PRD.005.100001248_COM001000</t>
  </si>
  <si>
    <t>AGR.01.001489</t>
  </si>
  <si>
    <t>461385971 от 27.09.2022</t>
  </si>
  <si>
    <t>PRD.005.100001248_COM005001</t>
  </si>
  <si>
    <t>AGR.07.001163</t>
  </si>
  <si>
    <t>397091455 от 26.11.2020</t>
  </si>
  <si>
    <t>AGR.07.001378</t>
  </si>
  <si>
    <t>Повышение квалификации 01.08.21-31.10.21</t>
  </si>
  <si>
    <t>AGR.07.001553</t>
  </si>
  <si>
    <t>441414743//КН06/22-70 от 07.02.2022</t>
  </si>
  <si>
    <t>AGR.07.001595</t>
  </si>
  <si>
    <t>КН06/22-102 от 18.03.2022</t>
  </si>
  <si>
    <t>AGR.07.001762</t>
  </si>
  <si>
    <t>461862724//КН06/22-197 от 04.10.2022</t>
  </si>
  <si>
    <t>AGR.07.001857</t>
  </si>
  <si>
    <t>Сч-оферта №474071833 от 15.02.2023</t>
  </si>
  <si>
    <t>AGR.07.001858</t>
  </si>
  <si>
    <t>474071833//КН06/23-55 от 15.02.2023</t>
  </si>
  <si>
    <t>AGR.07.002151</t>
  </si>
  <si>
    <t>498199541//КН06/24-40 от 11.01.2024</t>
  </si>
  <si>
    <t>PRD.005.100001248_COM006001</t>
  </si>
  <si>
    <t>AGR.08.002716</t>
  </si>
  <si>
    <t>467062249/СИН.02.22-383 от 29.11.2022</t>
  </si>
  <si>
    <t>PRD.005.100001248_COM007001</t>
  </si>
  <si>
    <t>AGR.09.000898</t>
  </si>
  <si>
    <t>УНС02/20-84 от 07.07.2020</t>
  </si>
  <si>
    <t>AGR.09.001508</t>
  </si>
  <si>
    <t>УНС02/22-193 от 12.10.2022</t>
  </si>
  <si>
    <t>PRD.005.100001248_COM009001</t>
  </si>
  <si>
    <t>AGR.13.001117</t>
  </si>
  <si>
    <t>Договор №396919009 от 25.11.2020</t>
  </si>
  <si>
    <t>AGR.13.001735</t>
  </si>
  <si>
    <t>Договор №459115225 от 30.08.2022</t>
  </si>
  <si>
    <t>AGR.13.001788</t>
  </si>
  <si>
    <t>Договор №СИБ142/22-в от 31.10.2022</t>
  </si>
  <si>
    <t>AGR.13.002050</t>
  </si>
  <si>
    <t>Договор №491398572 от 04.10.2023</t>
  </si>
  <si>
    <t>PRD.005.100001248_COM011001</t>
  </si>
  <si>
    <t>AGR.15.003583</t>
  </si>
  <si>
    <t>Договор № СЗ02/20-521 от 21.12.2020 г.</t>
  </si>
  <si>
    <t>AGR.15.004842</t>
  </si>
  <si>
    <t>СЗ02/21-467 от 19.08.2021</t>
  </si>
  <si>
    <t>AGR.15.004844</t>
  </si>
  <si>
    <t>Счет на оплату № 424981960 от 19.08.2021 г.</t>
  </si>
  <si>
    <t>AGR.15.006322</t>
  </si>
  <si>
    <t>СЗ02/22-417//454166229 от 29.07.2022 г.</t>
  </si>
  <si>
    <t>AGR.15.006674</t>
  </si>
  <si>
    <t>СЗ02/22-608//464167382 от 28.10.2022</t>
  </si>
  <si>
    <t>AGR.15.006774</t>
  </si>
  <si>
    <t>СЗ02/22-703//466305062 от 15.11.2022</t>
  </si>
  <si>
    <t>PRD.005.100001250_COM005001</t>
  </si>
  <si>
    <t>AGR.07.000788</t>
  </si>
  <si>
    <t>Дог №А759/1//КН02/20-80 от 14.01.20</t>
  </si>
  <si>
    <t>PRD.005.100001250_COM007001</t>
  </si>
  <si>
    <t>AGR.09.001493</t>
  </si>
  <si>
    <t>УНС02/22-189 от 27.09.2022</t>
  </si>
  <si>
    <t>PRD.005.100001250_COM011001</t>
  </si>
  <si>
    <t>AGR.15.000705</t>
  </si>
  <si>
    <t>Счёт № 1007057960/930</t>
  </si>
  <si>
    <t>AGR.15.000706</t>
  </si>
  <si>
    <t>AGR.15.000707</t>
  </si>
  <si>
    <t>AGR.15.001348</t>
  </si>
  <si>
    <t>Счёт № А228/4731191 от 03.06.2019</t>
  </si>
  <si>
    <t>AGR.15.001843</t>
  </si>
  <si>
    <t>Счёт № 61347500639/S161 от 16.09.2019г.</t>
  </si>
  <si>
    <t>AGR.15.004064</t>
  </si>
  <si>
    <t>1/А228 / СЗ02/21-183 от 26.03.2021 г.</t>
  </si>
  <si>
    <t>AGR.15.004185</t>
  </si>
  <si>
    <t>СЗ02/21-226 от 20.04.2021</t>
  </si>
  <si>
    <t>AGR.15.005946</t>
  </si>
  <si>
    <t>Счёт № А228/6881340 от 19.04.2022</t>
  </si>
  <si>
    <t>AGR.15.005972</t>
  </si>
  <si>
    <t>СЗ02/22-247 от 26.04.2022</t>
  </si>
  <si>
    <t>AGR.15.005994</t>
  </si>
  <si>
    <t>Договор №СЗ02/22-247 от 26.04.2022</t>
  </si>
  <si>
    <t>AGR.15.005995</t>
  </si>
  <si>
    <t>Договор №СЗ02/22-247 от 21.04.2022</t>
  </si>
  <si>
    <t>AGR.15.006156</t>
  </si>
  <si>
    <t>Договор №СЗ02/22-349 от 14.06.2022</t>
  </si>
  <si>
    <t>AGR.15.006709</t>
  </si>
  <si>
    <t>СЗ02/22-663//1082181351/S930 от 09.11.2022</t>
  </si>
  <si>
    <t>AGR.15.007290</t>
  </si>
  <si>
    <t>Счет № 61347500872/S161 от 21.04.2023</t>
  </si>
  <si>
    <t>AGR.15.007565</t>
  </si>
  <si>
    <t>СЗ02/23-365//01-2552/07-2023 от 14.07.2023</t>
  </si>
  <si>
    <t>AGR.15.008076</t>
  </si>
  <si>
    <t>СЗ02/23-697//61347501292/S161 от 08.12.2023</t>
  </si>
  <si>
    <t>PRD.005.100001254_COM002019</t>
  </si>
  <si>
    <t>AGR.03.000221</t>
  </si>
  <si>
    <t>№ 20910024 (Д01461900)</t>
  </si>
  <si>
    <t>AGR.03.000222</t>
  </si>
  <si>
    <t>№ 1102428 (Д01471900)</t>
  </si>
  <si>
    <t>AGR.03.000223</t>
  </si>
  <si>
    <t>№ 927636 (Д01481900)</t>
  </si>
  <si>
    <t>PRD.005.100001256_COM005001</t>
  </si>
  <si>
    <t>AGR.07.001468</t>
  </si>
  <si>
    <t>02530004/21УЦ//КН06/21-225 от 03.12.21</t>
  </si>
  <si>
    <t>AGR.07.001568</t>
  </si>
  <si>
    <t>02530000/22УЦ//КН06/22-88 от 02.03.22</t>
  </si>
  <si>
    <t>AGR.07.001569</t>
  </si>
  <si>
    <t>02530001/22//КН06/22-87 от 01.03.22</t>
  </si>
  <si>
    <t>AGR.07.001608</t>
  </si>
  <si>
    <t>02530002/22УЦ//КН06/22-116 от 01.04.22</t>
  </si>
  <si>
    <t>PRD.005.100001256_COM007001</t>
  </si>
  <si>
    <t>AGR.09.001090</t>
  </si>
  <si>
    <t>УНС02/13-106 от 12.07.2013</t>
  </si>
  <si>
    <t>PRD.005.100001256_COM009001</t>
  </si>
  <si>
    <t>AGR.13.001689</t>
  </si>
  <si>
    <t>AGR.13.002014</t>
  </si>
  <si>
    <t>Счет-оферта s2393697538 от 20.07.2023</t>
  </si>
  <si>
    <t>PRD.005.100001256_COM010001</t>
  </si>
  <si>
    <t>AGR.14.000423</t>
  </si>
  <si>
    <t>Договор № 02530005/22УЦ от 19.05.2022</t>
  </si>
  <si>
    <t>AGR.14.000456</t>
  </si>
  <si>
    <t>Договор № СП000587/23 от 12.01.2023</t>
  </si>
  <si>
    <t>AGR.14.000482</t>
  </si>
  <si>
    <t>Счет-оферта №s2393477424 от 15.05.2023</t>
  </si>
  <si>
    <t>PRD.005.100001256_COM011001</t>
  </si>
  <si>
    <t>AGR.15.004438</t>
  </si>
  <si>
    <t>СЗ02/21-335 от 17.05.2021</t>
  </si>
  <si>
    <t>AGR.15.005420</t>
  </si>
  <si>
    <t>СЗ02/21-720//z059010050/21УЦ от 20.12.2021</t>
  </si>
  <si>
    <t>PRD.005.100001269_COM004001</t>
  </si>
  <si>
    <t>AGR.06.000292</t>
  </si>
  <si>
    <t>ННГ90/19 от 01.08.2019</t>
  </si>
  <si>
    <t>AGR.06.000632</t>
  </si>
  <si>
    <t>Договор №ННГ57/20-в от 01.09.2020</t>
  </si>
  <si>
    <t>AGR.06.000890</t>
  </si>
  <si>
    <t>Договор №ННГ26/22-в от 22.06.2022</t>
  </si>
  <si>
    <t>PRD.005.100001271_COM006001</t>
  </si>
  <si>
    <t>AGR.08.000894</t>
  </si>
  <si>
    <t>Договор №СИН.02.19-307 от 24.09.2019</t>
  </si>
  <si>
    <t>AGR.08.001963</t>
  </si>
  <si>
    <t>Договор №СИН.02.21-130 от 27.05.2021</t>
  </si>
  <si>
    <t>AGR.08.002319</t>
  </si>
  <si>
    <t>Договор №СИН.02.22-62 от 01.03.22</t>
  </si>
  <si>
    <t>PRD.005.100001276_COM007001</t>
  </si>
  <si>
    <t>AGR.09.000322</t>
  </si>
  <si>
    <t>УНС02/19-31 от 15.02.2019</t>
  </si>
  <si>
    <t>PRD.005.100001285_COM006001</t>
  </si>
  <si>
    <t>AGR.08.000183</t>
  </si>
  <si>
    <t>Договор СИН.02-18-107 от 03.04.2018г.</t>
  </si>
  <si>
    <t>AGR.08.000336</t>
  </si>
  <si>
    <t>Договор СИН.02-18-400 от 10.12.2018г.</t>
  </si>
  <si>
    <t>AGR.08.000546</t>
  </si>
  <si>
    <t>Договор №СИН.02.19-105 от 09.04.19</t>
  </si>
  <si>
    <t>AGR.08.001617</t>
  </si>
  <si>
    <t>СИН.02-20-270 от 02.11.2020г.</t>
  </si>
  <si>
    <t>AGR.08.001667</t>
  </si>
  <si>
    <t>СИН.02-20-293 от 18.11.2020г.</t>
  </si>
  <si>
    <t>AGR.08.002093</t>
  </si>
  <si>
    <t>СИН.02-21-166 от 12.07.2021г.</t>
  </si>
  <si>
    <t>AGR.08.002121</t>
  </si>
  <si>
    <t>СИН.02-21-167 от 12.07.2021г.</t>
  </si>
  <si>
    <t>AGR.08.002593</t>
  </si>
  <si>
    <t>СИН.02.22-185 от 24.06.2022г.</t>
  </si>
  <si>
    <t>AGR.08.002664</t>
  </si>
  <si>
    <t>СИН.02.22-310 от 10.10.2022</t>
  </si>
  <si>
    <t>AGR.08.002706</t>
  </si>
  <si>
    <t>СИН.02.22-372 от 24.11.2022</t>
  </si>
  <si>
    <t>AGR.08.002707</t>
  </si>
  <si>
    <t>СИН.02.22-344 от 10.11.2022</t>
  </si>
  <si>
    <t>AGR.08.002711</t>
  </si>
  <si>
    <t>СИН.02.22-314 от 14.10.2022</t>
  </si>
  <si>
    <t>AGR.08.002868</t>
  </si>
  <si>
    <t>СИН.02-23-26 от 08.02.2023г.</t>
  </si>
  <si>
    <t>AGR.08.002922</t>
  </si>
  <si>
    <t>СИН.02.23-115 от 06.04.2023</t>
  </si>
  <si>
    <t>AGR.08.003092</t>
  </si>
  <si>
    <t>СИН.02.23-245 от 20.09.2023</t>
  </si>
  <si>
    <t>AGR.08.003141</t>
  </si>
  <si>
    <t>СИН.02.23-246 от 20.09.2023</t>
  </si>
  <si>
    <t>PRD.005.100001289_COM009001</t>
  </si>
  <si>
    <t>AGR.13.000527</t>
  </si>
  <si>
    <t>PRD.005.100001297_COM009001</t>
  </si>
  <si>
    <t>AGR.13.001782</t>
  </si>
  <si>
    <t>AGR.13.001783</t>
  </si>
  <si>
    <t>PRD.005.100001305_COM007001</t>
  </si>
  <si>
    <t>AGR.09.000838</t>
  </si>
  <si>
    <t>107/ПТ/УНС02/15-113 от 16.03.2015</t>
  </si>
  <si>
    <t>PRD.005.100001311_COM006001</t>
  </si>
  <si>
    <t>AGR.08.001191</t>
  </si>
  <si>
    <t>СИН.02.15-50 от 25.06.15</t>
  </si>
  <si>
    <t>PRD.005.100001337_COM004001</t>
  </si>
  <si>
    <t>AGR.06.000120</t>
  </si>
  <si>
    <t>ННГ02/18-101 от 30.11.2018 г.</t>
  </si>
  <si>
    <t>PRD.005.100001340_COM006001</t>
  </si>
  <si>
    <t>AGR.08.001277</t>
  </si>
  <si>
    <t>Плата за пользование дорогами общего пользования Федеральног</t>
  </si>
  <si>
    <t>PRD.005.100001341_COM005001</t>
  </si>
  <si>
    <t>AGR.07.000346</t>
  </si>
  <si>
    <t>Договор №КН05/19-87 от 01.01.2019</t>
  </si>
  <si>
    <t>AGR.07.001565</t>
  </si>
  <si>
    <t>КН05/22-54 от 13.01.22</t>
  </si>
  <si>
    <t>PRD.005.100001341_COM006001</t>
  </si>
  <si>
    <t>AGR.08.000231</t>
  </si>
  <si>
    <t>СИН.02.18-224 от 31.07.2018г.</t>
  </si>
  <si>
    <t>AGR.08.001753</t>
  </si>
  <si>
    <t>СИН.02.20-214 от 30.09.2020г.</t>
  </si>
  <si>
    <t>AGR.08.003037</t>
  </si>
  <si>
    <t>СИН.02.23-189 от 10.07.2023г.</t>
  </si>
  <si>
    <t>PRD.005.100001341_COM007001</t>
  </si>
  <si>
    <t>AGR.007.000000072</t>
  </si>
  <si>
    <t>Договор №УНС02/14-177 от 15.05.2014</t>
  </si>
  <si>
    <t>AGR.007.000000134</t>
  </si>
  <si>
    <t>ДС №8 от 01.03.2018 к договору УНС02/14-177 от 15.05.2014</t>
  </si>
  <si>
    <t>AGR.09.000284</t>
  </si>
  <si>
    <t>ДС №9 от 30.11.2018 к договору УНС02/14-177 от 15.05.2014</t>
  </si>
  <si>
    <t>AGR.09.000395</t>
  </si>
  <si>
    <t>ДС №10 от 31.03.2019 к договору УНС02/14-177 от 15.05.2014</t>
  </si>
  <si>
    <t>AGR.09.000455</t>
  </si>
  <si>
    <t>ДС №11 от 31.05.2019 к договору УНС02/14-177 от 15.05.2014</t>
  </si>
  <si>
    <t>AGR.09.001278</t>
  </si>
  <si>
    <t>ДС №16 от 29.09.2021 к договору УНС02/14-177 от 15.05.2014</t>
  </si>
  <si>
    <t>AGR.09.001648</t>
  </si>
  <si>
    <t>ДС №18 от 26.12.2022 к договору УНС02/14-177 от 15.05.2014</t>
  </si>
  <si>
    <t>AGR.09.001748</t>
  </si>
  <si>
    <t>УНС02/23-93 от 18.07.2023</t>
  </si>
  <si>
    <t>PRD.005.100001341_COM009001</t>
  </si>
  <si>
    <t>AGR.13.001279</t>
  </si>
  <si>
    <t>Договор №188/20-в от 03.12.2020</t>
  </si>
  <si>
    <t>PRD.005.100001341_COM010001</t>
  </si>
  <si>
    <t>AGR.14.000101</t>
  </si>
  <si>
    <t>Доп. соглашение № 2 от 31.12.2018 к договору № 2017/04/06_НГ</t>
  </si>
  <si>
    <t>AGR.14.000133</t>
  </si>
  <si>
    <t>Доп. соглашение № 3 от 20.03.2019 к договору № 2017/04/06_НГ</t>
  </si>
  <si>
    <t>PRD.005.100001341_COM011001</t>
  </si>
  <si>
    <t>AGR.15.002852</t>
  </si>
  <si>
    <t>СЗ02/17-285 от 01.12.2017</t>
  </si>
  <si>
    <t>AGR.15.002853</t>
  </si>
  <si>
    <t>СЗ02/17-259 от 16.10.2017</t>
  </si>
  <si>
    <t>AGR.15.003794</t>
  </si>
  <si>
    <t>СЗ02/20-517 от 21.12.2020</t>
  </si>
  <si>
    <t>PRD.005.100001341_COM014001</t>
  </si>
  <si>
    <t>AGR.30.000318</t>
  </si>
  <si>
    <t>Договор 61/2021 от 01.04.2021</t>
  </si>
  <si>
    <t>AGR.30.000319</t>
  </si>
  <si>
    <t>счф 304 от 31.08.2021</t>
  </si>
  <si>
    <t>AGR.30.000320</t>
  </si>
  <si>
    <t>Письмо о выдаче талонов</t>
  </si>
  <si>
    <t>PRD.005.100001341_COM015001</t>
  </si>
  <si>
    <t>AGR.39.000004</t>
  </si>
  <si>
    <t>НС02/21-4 от 01.11.2021 г.</t>
  </si>
  <si>
    <t>PRD.005.100001342_COM011001</t>
  </si>
  <si>
    <t>AGR.15.000848</t>
  </si>
  <si>
    <t>СЗ02/18-451 от 01.12.2018</t>
  </si>
  <si>
    <t>PRD.005.100001365_COM007001</t>
  </si>
  <si>
    <t>AGR.09.000808</t>
  </si>
  <si>
    <t>УНС02/17-367 от 08.12.2017</t>
  </si>
  <si>
    <t>AGR.09.000809</t>
  </si>
  <si>
    <t>УНС02/17-368 от 08.12.2017</t>
  </si>
  <si>
    <t>PRD.005.100001372_COM006001</t>
  </si>
  <si>
    <t>AGR.08.000026</t>
  </si>
  <si>
    <t>СИН.02.18-34 от 22.01.2018</t>
  </si>
  <si>
    <t>PRD.005.100001388_COM007001</t>
  </si>
  <si>
    <t>AGR.09.000835</t>
  </si>
  <si>
    <t>Договор поставки воды №ДВ-2015/УНС02/15-244 от 30.11.2015</t>
  </si>
  <si>
    <t>PRD.005.100001393_COM011001</t>
  </si>
  <si>
    <t>AGR.15.003036</t>
  </si>
  <si>
    <t>Дог. поруч-ва №4459-ПОР-1 от 15.05.20г.</t>
  </si>
  <si>
    <t>AGR.15.004608</t>
  </si>
  <si>
    <t>Дог. поруч-ва №4841-ПОР-3 от 01.06.21г.</t>
  </si>
  <si>
    <t>PRD.005.100001397_COM009001</t>
  </si>
  <si>
    <t>AGR.13.001069</t>
  </si>
  <si>
    <t>Договор поставки №СИБ105/20-в от 21.08.2020</t>
  </si>
  <si>
    <t>AGR.13.001773</t>
  </si>
  <si>
    <t>Договор №СИБ87/22-в от 02.08.2022</t>
  </si>
  <si>
    <t>AGR.13.001831</t>
  </si>
  <si>
    <t>Договор №СИБ129/22-в от 23.09.2022</t>
  </si>
  <si>
    <t>AGR.13.002060</t>
  </si>
  <si>
    <t>AGR.13.002186</t>
  </si>
  <si>
    <t>Договор поставки №СИБ128/23-в от 20.10.2023</t>
  </si>
  <si>
    <t>PRD.005.100001408_COM005001</t>
  </si>
  <si>
    <t>AGR.07.000073</t>
  </si>
  <si>
    <t>КН06/18-126_доп.№2 к ПГИ_ЧД</t>
  </si>
  <si>
    <t>AGR.07.000162</t>
  </si>
  <si>
    <t>Дог. №КН06/18-126 от 10.08.18</t>
  </si>
  <si>
    <t>PRD.005.100001408_COM006001</t>
  </si>
  <si>
    <t>AGR.08.000940</t>
  </si>
  <si>
    <t>СИН.04.19-43 от 04.07.2019г</t>
  </si>
  <si>
    <t>AGR.08.001960</t>
  </si>
  <si>
    <t>СИН.02.20-324 от 10.12.2020г</t>
  </si>
  <si>
    <t>AGR.08.002791</t>
  </si>
  <si>
    <t>СИН.02.22-265/63В/22 от 12.09.2022г</t>
  </si>
  <si>
    <t>PRD.005.100001427_COM009001</t>
  </si>
  <si>
    <t>AGR.13.000914</t>
  </si>
  <si>
    <t>Договор №СИБ40/20-в от 23.03.2020</t>
  </si>
  <si>
    <t>AGR.13.001995</t>
  </si>
  <si>
    <t>Договор №СИБ65/23-в от 30.06.2023</t>
  </si>
  <si>
    <t>PRD.005.100001428_COM006001</t>
  </si>
  <si>
    <t>AGR.08.000408</t>
  </si>
  <si>
    <t>Договор №СИН.02.18-360 от 22.11.2018 года</t>
  </si>
  <si>
    <t>AGR.08.001025</t>
  </si>
  <si>
    <t>СИН.02.19-317 от 07.10.2019 г.</t>
  </si>
  <si>
    <t>AGR.08.001686</t>
  </si>
  <si>
    <t>СИН.02.20-284 от 18.11.2020</t>
  </si>
  <si>
    <t>AGR.08.002277</t>
  </si>
  <si>
    <t>СИН.02.21-252 от 18.10.2021</t>
  </si>
  <si>
    <t>AGR.08.002797</t>
  </si>
  <si>
    <t>СИН.02.22-376 от 25.11.2022</t>
  </si>
  <si>
    <t>AGR.08.003201</t>
  </si>
  <si>
    <t>СИН.02.23-278 от 12.10.2023</t>
  </si>
  <si>
    <t>PRD.005.100001429_COM001000</t>
  </si>
  <si>
    <t>AGR.01.000185</t>
  </si>
  <si>
    <t>НФ02/19-16/5681Д от 11.02.2019</t>
  </si>
  <si>
    <t>PRD.005.100001430_COM004001</t>
  </si>
  <si>
    <t>AGR.06.000034</t>
  </si>
  <si>
    <t>PRD.005.100001431_COM001000</t>
  </si>
  <si>
    <t>AGR.01.000076</t>
  </si>
  <si>
    <t>Счет №ЗПРЦОМ132314 от 29.10.2018</t>
  </si>
  <si>
    <t>AGR.01.000134</t>
  </si>
  <si>
    <t>Счет №ЗПРЦОМ134434 от 12.12.2018</t>
  </si>
  <si>
    <t>AGR.01.000186</t>
  </si>
  <si>
    <t>Счет №ЗПРЦОМ135762 от 13.02.2019</t>
  </si>
  <si>
    <t>AGR.01.001424</t>
  </si>
  <si>
    <t>Счет №ЗПРЦОМ255124 от 26.08.2022</t>
  </si>
  <si>
    <t>PRD.005.100001436_COM006001</t>
  </si>
  <si>
    <t>AGR.08.000011</t>
  </si>
  <si>
    <t>СИН.02.18-84 от 26.03.2018</t>
  </si>
  <si>
    <t>AGR.08.000068</t>
  </si>
  <si>
    <t>СИН.02.18-153/1034 от 25.05.2018</t>
  </si>
  <si>
    <t>AGR.08.000399</t>
  </si>
  <si>
    <t>СИН.02.18-312/1055 от 22.10.2018</t>
  </si>
  <si>
    <t>AGR.08.000736</t>
  </si>
  <si>
    <t>СИН.02.19-213 от 01.07.2019</t>
  </si>
  <si>
    <t>AGR.08.001103</t>
  </si>
  <si>
    <t>СИН.02.20-25 от 28.01.2020</t>
  </si>
  <si>
    <t>AGR.08.001660</t>
  </si>
  <si>
    <t>СИН.02.20-248 от 20.10.2020</t>
  </si>
  <si>
    <t>AGR.08.002111</t>
  </si>
  <si>
    <t>СИН.02.21-87 от 06.04.2021</t>
  </si>
  <si>
    <t>AGR.08.002527</t>
  </si>
  <si>
    <t>СИН.02.22-153 от 20.05.2022г.</t>
  </si>
  <si>
    <t>AGR.08.002974</t>
  </si>
  <si>
    <t>СИН.02.23-113 от 03.04.2023г.</t>
  </si>
  <si>
    <t>AGR.08.003159</t>
  </si>
  <si>
    <t>AGR.08.003192</t>
  </si>
  <si>
    <t>СИН.02.23-360/1550 от 27.11.2023г.</t>
  </si>
  <si>
    <t>PRD.005.100001437_COM009001</t>
  </si>
  <si>
    <t>AGR.13.000223</t>
  </si>
  <si>
    <t>Договор №199/18-в от 04.12.2018</t>
  </si>
  <si>
    <t>AGR.13.000421</t>
  </si>
  <si>
    <t>Договор № 11/19/УВС от 10.04.2019</t>
  </si>
  <si>
    <t>PRD.005.100001437_COM011001</t>
  </si>
  <si>
    <t>AGR.15.000259</t>
  </si>
  <si>
    <t>СЗ302/18-304 от 24.08.2018 г.</t>
  </si>
  <si>
    <t>AGR.15.000260</t>
  </si>
  <si>
    <t>AGR.15.003268</t>
  </si>
  <si>
    <t>СЗ02/20-371 от 21.09.2020 г.</t>
  </si>
  <si>
    <t>AGR.15.003916</t>
  </si>
  <si>
    <t>СЗ02/21-82 от 16.02.2021 г.</t>
  </si>
  <si>
    <t>AGR.15.005040</t>
  </si>
  <si>
    <t>СЗ02/21-535 от 29.09.2021 г.</t>
  </si>
  <si>
    <t>PRD.005.100001439_COM004001</t>
  </si>
  <si>
    <t>AGR.06.000098</t>
  </si>
  <si>
    <t>ННГ02/18-117//2040-H/OVB от 06.12.2018 г.</t>
  </si>
  <si>
    <t>AGR.06.000317</t>
  </si>
  <si>
    <t>ННГ130/19-в/2150-H/OVB от 21.11.2019 г.</t>
  </si>
  <si>
    <t>PRD.005.100001442_COM006001</t>
  </si>
  <si>
    <t>AGR.08.000206</t>
  </si>
  <si>
    <t>Договор №СИН.02.18-267 от 12.09.2018г</t>
  </si>
  <si>
    <t>AGR.08.000394</t>
  </si>
  <si>
    <t>2019</t>
  </si>
  <si>
    <t>AGR.08.001135</t>
  </si>
  <si>
    <t>СИН.02.19-316 от 07.10.2019 г.</t>
  </si>
  <si>
    <t>AGR.08.001829</t>
  </si>
  <si>
    <t>СИН.02.20-258 от 28.10.2020 г.</t>
  </si>
  <si>
    <t>AGR.08.002315</t>
  </si>
  <si>
    <t>СИН.02.21-261 от 25.10.2021</t>
  </si>
  <si>
    <t>AGR.08.002790</t>
  </si>
  <si>
    <t>СИН.02.22-354 от 16.11.2022</t>
  </si>
  <si>
    <t>AGR.08.003200</t>
  </si>
  <si>
    <t>СИН.02.23-362 от 07.12.2023</t>
  </si>
  <si>
    <t>PRD.005.100001443_COM006001</t>
  </si>
  <si>
    <t>AGR.08.001071</t>
  </si>
  <si>
    <t>Договор №СИН.02.20-32 от 06.02.2020</t>
  </si>
  <si>
    <t>AGR.08.001199</t>
  </si>
  <si>
    <t>9037 от 21.12.2015г.</t>
  </si>
  <si>
    <t>AGR.08.001539</t>
  </si>
  <si>
    <t>Счет №Б-0210 от 22.09.20</t>
  </si>
  <si>
    <t>AGR.08.002401</t>
  </si>
  <si>
    <t>9037//СИН.02.21-347 от 29.12.2021г.</t>
  </si>
  <si>
    <t>AGR.08.003188</t>
  </si>
  <si>
    <t>9037/СИН.02.23-344 от 20.11.2023</t>
  </si>
  <si>
    <t>PRD.005.100001446_COM011001</t>
  </si>
  <si>
    <t>AGR.15.000299</t>
  </si>
  <si>
    <t>счет №27620 от 12.09.18г</t>
  </si>
  <si>
    <t>AGR.15.001969</t>
  </si>
  <si>
    <t>счёт № 50845 от 09.10.2019 г.</t>
  </si>
  <si>
    <t>PRD.005.100001451_COM006001</t>
  </si>
  <si>
    <t>AGR.08.000263</t>
  </si>
  <si>
    <t>СИН.02.18-368 от 28.11.2018г.</t>
  </si>
  <si>
    <t>AGR.08.000941</t>
  </si>
  <si>
    <t>СИН.02.19-319 от 07.10.19 г.</t>
  </si>
  <si>
    <t>AGR.08.001006</t>
  </si>
  <si>
    <t>AGR.08.001055</t>
  </si>
  <si>
    <t>1224//СИН.02.19-415 от 27.11.19 г.</t>
  </si>
  <si>
    <t>AGR.08.001117</t>
  </si>
  <si>
    <t>СИН.02.20-51 от 07.02.2020 г.</t>
  </si>
  <si>
    <t>AGR.08.001627</t>
  </si>
  <si>
    <t>СИН.02.20-223/1182 от 10.11.2020</t>
  </si>
  <si>
    <t>AGR.08.001628</t>
  </si>
  <si>
    <t>СИН.02.20-51 от 07.02.2020</t>
  </si>
  <si>
    <t>AGR.08.002118</t>
  </si>
  <si>
    <t>СИН.02.21-226 от 01.10.2021</t>
  </si>
  <si>
    <t>AGR.08.002657</t>
  </si>
  <si>
    <t>СИН.02.22-257 от 07.09.2022</t>
  </si>
  <si>
    <t>PRD.005.100001457_COM004001</t>
  </si>
  <si>
    <t>AGR.06.000422</t>
  </si>
  <si>
    <t>ННГ02/16-228 от 01.12.2016</t>
  </si>
  <si>
    <t>PRD.005.100001459_COM001000</t>
  </si>
  <si>
    <t>AGR.01.000255</t>
  </si>
  <si>
    <t>TAX-2019//NF02/19-47 от 31.05.2019</t>
  </si>
  <si>
    <t>AGR.01.000311</t>
  </si>
  <si>
    <t>TAX-2019-00960 от 22.08.2019</t>
  </si>
  <si>
    <t>AGR.01.000805</t>
  </si>
  <si>
    <t>TAX-2021//NF02/21-30 от 20.05.2021</t>
  </si>
  <si>
    <t>PRD.005.100001464_COM006001</t>
  </si>
  <si>
    <t>AGR.006.000001300</t>
  </si>
  <si>
    <t>Договор СИН.02.17-300 от 13.11.2017 г</t>
  </si>
  <si>
    <t>AGR.006.000001303</t>
  </si>
  <si>
    <t>Договор СИН.04.18-4 от 01.02.2018 г</t>
  </si>
  <si>
    <t>AGR.08.000088</t>
  </si>
  <si>
    <t>Договор СИН.04.18-26 от 01.06.2018 г</t>
  </si>
  <si>
    <t>AGR.08.000187</t>
  </si>
  <si>
    <t>СИН.04.18-33 от 24.07.2018 г</t>
  </si>
  <si>
    <t>AGR.08.000328</t>
  </si>
  <si>
    <t>СИН.04.18-35 от 09.08.2018 г</t>
  </si>
  <si>
    <t>AGR.08.000329</t>
  </si>
  <si>
    <t>СИН.04.18-40 от 11.09.2018 г</t>
  </si>
  <si>
    <t>AGR.08.000469</t>
  </si>
  <si>
    <t>СИН.04.19-6 от 06.02.2019 г</t>
  </si>
  <si>
    <t>AGR.08.000582</t>
  </si>
  <si>
    <t>СИН.04.19-18 от 29.03.2019 г</t>
  </si>
  <si>
    <t>AGR.08.000762</t>
  </si>
  <si>
    <t>СИН.04.19-34 от 11.06.2019 г</t>
  </si>
  <si>
    <t>AGR.08.000866</t>
  </si>
  <si>
    <t>Договор СИН.04.18-56 от 08.11.2018 г</t>
  </si>
  <si>
    <t>AGR.08.000867</t>
  </si>
  <si>
    <t>СИН.04.19-61 от 09.09.2019 г</t>
  </si>
  <si>
    <t>AGR.08.000892</t>
  </si>
  <si>
    <t>СИН.02.19-304 от 23.09.2019г.</t>
  </si>
  <si>
    <t>AGR.08.000990</t>
  </si>
  <si>
    <t>СИН.04.19-71 от 24.10.2019 г</t>
  </si>
  <si>
    <t>AGR.08.001221</t>
  </si>
  <si>
    <t>СИН.02.14-331 от 19.09.2014г.</t>
  </si>
  <si>
    <t>AGR.08.001413</t>
  </si>
  <si>
    <t>СИН.04.20-9 от 04.03.2020г.</t>
  </si>
  <si>
    <t>AGR.08.001487</t>
  </si>
  <si>
    <t>СИН.04.20-16 от 16.06.2020г.</t>
  </si>
  <si>
    <t>AGR.08.001921</t>
  </si>
  <si>
    <t>СИН.04.21-8 от 08.02.2021г.</t>
  </si>
  <si>
    <t>PRD.005.100001465_COM004001</t>
  </si>
  <si>
    <t>AGR.06.000166</t>
  </si>
  <si>
    <t>ННГ21/19-в от 31.01.2019 г.</t>
  </si>
  <si>
    <t>AGR.06.000315</t>
  </si>
  <si>
    <t>ННГ115/19-в от 05.11.2019 г.</t>
  </si>
  <si>
    <t>AGR.06.000677</t>
  </si>
  <si>
    <t>Договор №ННГ69/20-в от 02.11.2020 г.</t>
  </si>
  <si>
    <t>AGR.06.000706</t>
  </si>
  <si>
    <t>ННГ11/21-в от 19.02.2021 г.</t>
  </si>
  <si>
    <t>AGR.06.000766</t>
  </si>
  <si>
    <t>ННГ87/20-в от 01.12.2020 г.</t>
  </si>
  <si>
    <t>AGR.06.000834</t>
  </si>
  <si>
    <t>Договор №ННГ61/21-в от 25.10.2021 г.</t>
  </si>
  <si>
    <t>AGR.06.000941</t>
  </si>
  <si>
    <t>Договор №ННГ36/22-в от 21.09.2022</t>
  </si>
  <si>
    <t>AGR.06.000942</t>
  </si>
  <si>
    <t>Договор №ННГ35/22-в от 21.09.2022</t>
  </si>
  <si>
    <t>AGR.06.001056</t>
  </si>
  <si>
    <t>Договор №ННГ44/23-в от 04.10.2023</t>
  </si>
  <si>
    <t>PRD.005.100001465_COM009001</t>
  </si>
  <si>
    <t>AGR.13.000417</t>
  </si>
  <si>
    <t>AGR.13.001222</t>
  </si>
  <si>
    <t>СИБ170/20-в от 19.11.2020г.</t>
  </si>
  <si>
    <t>AGR.13.001635</t>
  </si>
  <si>
    <t>СИБ186/21-в от 23.11.2020г.</t>
  </si>
  <si>
    <t>AGR.13.001759</t>
  </si>
  <si>
    <t>Договор №СИБ95/22-в от 15.08.2022</t>
  </si>
  <si>
    <t>AGR.13.001947</t>
  </si>
  <si>
    <t>Договор №СИБ118/22-в от 29.09.2022</t>
  </si>
  <si>
    <t>PRD.005.100001474_COM006001</t>
  </si>
  <si>
    <t>AGR.08.000706</t>
  </si>
  <si>
    <t>СИН.02.19-204 от 17.06.19г. (л/с 363001020255)</t>
  </si>
  <si>
    <t>AGR.08.001374</t>
  </si>
  <si>
    <t>договор №1014686 от 31.05.2011 г. УПН видеоинтерне</t>
  </si>
  <si>
    <t>AGR.08.001375</t>
  </si>
  <si>
    <t>договор №329 от 03.05.2006 г.</t>
  </si>
  <si>
    <t>AGR.08.001376</t>
  </si>
  <si>
    <t>договор №69 от 03.05.2006 г.</t>
  </si>
  <si>
    <t>AGR.08.001462</t>
  </si>
  <si>
    <t>СИН.02.20-69 от 05.03.2020г.(л/с 363001023765)</t>
  </si>
  <si>
    <t>PRD.005.100001474_COM011001</t>
  </si>
  <si>
    <t>AGR.15.001355</t>
  </si>
  <si>
    <t>Счет №363001017842/1 от 25.04.2019г.</t>
  </si>
  <si>
    <t>AGR.15.005453</t>
  </si>
  <si>
    <t>Договор №СЗ02/21-384 от 08.07.2021</t>
  </si>
  <si>
    <t>AGR.15.005454</t>
  </si>
  <si>
    <t>Договор №СЗ02/21-324 от 08.06.2021</t>
  </si>
  <si>
    <t>PRD.005.100001475_COM004001</t>
  </si>
  <si>
    <t>AGR.06.000123</t>
  </si>
  <si>
    <t>ННГ02/18-116 от 14.12.2018 г.</t>
  </si>
  <si>
    <t>AGR.06.000325</t>
  </si>
  <si>
    <t>ННГ134/19-в от 27.11.2019 г.</t>
  </si>
  <si>
    <t>AGR.06.000651</t>
  </si>
  <si>
    <t>Договор №ННГ74/20-в от 13.11.2020 г.</t>
  </si>
  <si>
    <t>PRD.005.100001476_COM009001</t>
  </si>
  <si>
    <t>AGR.13.000716</t>
  </si>
  <si>
    <t>Договор СИБ159/19-в от 16.09.2019</t>
  </si>
  <si>
    <t>AGR.13.001136</t>
  </si>
  <si>
    <t>Договор подряда №СИБ192/20-в от 01.12.2020</t>
  </si>
  <si>
    <t>AGR.13.001521</t>
  </si>
  <si>
    <t>Договор СИБ125/21-в от 06.09.2021</t>
  </si>
  <si>
    <t>PRD.005.100001476_COM014001</t>
  </si>
  <si>
    <t>AGR.30.000116</t>
  </si>
  <si>
    <t>Акт передачи талонов от 14.07.2021</t>
  </si>
  <si>
    <t>AGR.30.000117</t>
  </si>
  <si>
    <t>Акт передачи талонов от 30.08.2021</t>
  </si>
  <si>
    <t>AGR.30.000118</t>
  </si>
  <si>
    <t>Акты передачи талонов от 11.11.2021, 09.12.2021, 10.12.2021</t>
  </si>
  <si>
    <t>AGR.30.000119</t>
  </si>
  <si>
    <t>Акты передачи талонов от 26.03.2021,19.04.2021, 27.04.2021</t>
  </si>
  <si>
    <t>AGR.30.000120</t>
  </si>
  <si>
    <t>Акт передачи талонов от 16.06.2021</t>
  </si>
  <si>
    <t>AGR.30.000121</t>
  </si>
  <si>
    <t>Письмо б/н от 17.02.2021г.</t>
  </si>
  <si>
    <t>PRD.005.100001476_COM014002</t>
  </si>
  <si>
    <t>AGR.32.000074</t>
  </si>
  <si>
    <t>Договор № КН-12/2021 от 01.04.2021г</t>
  </si>
  <si>
    <t>AGR.32.000075</t>
  </si>
  <si>
    <t>Договор № КН-4/2021 от 16.02.2021г</t>
  </si>
  <si>
    <t>AGR.32.000076</t>
  </si>
  <si>
    <t>Договор № КН-13/2021 от 01.04.2021г</t>
  </si>
  <si>
    <t>PRD.005.100001480_COM005001</t>
  </si>
  <si>
    <t>AGR.07.000987</t>
  </si>
  <si>
    <t>дог. №181331027910 от 01.01.11</t>
  </si>
  <si>
    <t>PRD.005.100001482_COM001000</t>
  </si>
  <si>
    <t>AGR.01.000079</t>
  </si>
  <si>
    <t>Счет №201810313 от 31.10.2018</t>
  </si>
  <si>
    <t>AGR.01.000135</t>
  </si>
  <si>
    <t>Счет №201812122 от 12.12.2018</t>
  </si>
  <si>
    <t>AGR.01.000396</t>
  </si>
  <si>
    <t>Счет №201910232 от 23.10.2019</t>
  </si>
  <si>
    <t>AGR.01.000399</t>
  </si>
  <si>
    <t>НФ02/19-105 от 23.10.2019</t>
  </si>
  <si>
    <t>AGR.01.000489</t>
  </si>
  <si>
    <t>Счет №201912162 от 16.12.2019</t>
  </si>
  <si>
    <t>AGR.01.000490</t>
  </si>
  <si>
    <t>НФ02/19-147 от 16.12.2019</t>
  </si>
  <si>
    <t>PRD.005.100001498_COM001000</t>
  </si>
  <si>
    <t>AGR.01.000192</t>
  </si>
  <si>
    <t>Счет №439-1037450/1 от 11.02.2019</t>
  </si>
  <si>
    <t>AGR.01.000551</t>
  </si>
  <si>
    <t>Счет №439-1273633/1 от 10.02.2020</t>
  </si>
  <si>
    <t>AGR.01.000741</t>
  </si>
  <si>
    <t>439-1502792/1 от 29.01.2021</t>
  </si>
  <si>
    <t>AGR.01.001859</t>
  </si>
  <si>
    <t>2146721//НФ02/23-87 от 31.07.2023</t>
  </si>
  <si>
    <t>PRD.005.100001500_COM011001</t>
  </si>
  <si>
    <t>AGR.15.000562</t>
  </si>
  <si>
    <t>счет №А548790 от 18.11.18г.</t>
  </si>
  <si>
    <t>PRD.005.100001509_COM005001</t>
  </si>
  <si>
    <t>AGR.07.001483</t>
  </si>
  <si>
    <t>Договор № КН16/21-234 от 22.12.2021 г.</t>
  </si>
  <si>
    <t>AGR.07.001530</t>
  </si>
  <si>
    <t>Договор № КН16/22-58 от 21.01.2022</t>
  </si>
  <si>
    <t>PRD.005.100001514_COM001000</t>
  </si>
  <si>
    <t>AGR.01.000088</t>
  </si>
  <si>
    <t>Счет №б/н от 08.11.2018</t>
  </si>
  <si>
    <t>AGR.01.000455</t>
  </si>
  <si>
    <t>Счет №MBR-251119-1 от 25.11.2019</t>
  </si>
  <si>
    <t>AGR.01.000680</t>
  </si>
  <si>
    <t>MBR-011220-1 от 01.12.2020</t>
  </si>
  <si>
    <t>AGR.01.001061</t>
  </si>
  <si>
    <t>MBR-011221-1-0004 от 01.12.2021</t>
  </si>
  <si>
    <t>PRD.005.100001517_COM001000</t>
  </si>
  <si>
    <t>AGR.01.001393</t>
  </si>
  <si>
    <t>НФ02/22-90 от 26.07.2022</t>
  </si>
  <si>
    <t>AGR.01.001400</t>
  </si>
  <si>
    <t>НФ02/22-90 от 09.08.2022</t>
  </si>
  <si>
    <t>PRD.005.100001517_COM007001</t>
  </si>
  <si>
    <t>AGR.09.000831</t>
  </si>
  <si>
    <t>УНС02/18-56 от 01.04.2018 // 159373296408 (л/с 259372923223)</t>
  </si>
  <si>
    <t>PRD.005.100001529_COM004001</t>
  </si>
  <si>
    <t>AGR.06.000440</t>
  </si>
  <si>
    <t>AGR.06.000862</t>
  </si>
  <si>
    <t>Договор №УП-12-21/910 от 08.12.2021</t>
  </si>
  <si>
    <t>PRD.005.100001530_COM014002</t>
  </si>
  <si>
    <t>AGR.32.000347</t>
  </si>
  <si>
    <t>Экономическое соглашение КН-56/2022 от 01.08.2022 от 01.08.2</t>
  </si>
  <si>
    <t>PRD.005.100001532_COM004001</t>
  </si>
  <si>
    <t>AGR.06.000099</t>
  </si>
  <si>
    <t>ННГ02/18-114//366/F1/875/ОИС от 14.12.2018 г.</t>
  </si>
  <si>
    <t>AGR.06.000356</t>
  </si>
  <si>
    <t>ННГ132/19-в//366/F1/875/ОИС от 03.12.2019 г.</t>
  </si>
  <si>
    <t>PRD.005.100001533_COM004001</t>
  </si>
  <si>
    <t>AGR.06.000075</t>
  </si>
  <si>
    <t>ННГ02/18-89 от 01.11.2018 г.</t>
  </si>
  <si>
    <t>AGR.06.000303</t>
  </si>
  <si>
    <t>ННГ116/19-в от 01.11.2019 г.</t>
  </si>
  <si>
    <t>AGR.06.000774</t>
  </si>
  <si>
    <t>ННГ59/21-в от 20.10.2021 г.</t>
  </si>
  <si>
    <t>AGR.06.000923</t>
  </si>
  <si>
    <t>Договор №ННГ48/22-в от 09.11.2022</t>
  </si>
  <si>
    <t>PRD.005.100001535_COM004001</t>
  </si>
  <si>
    <t>AGR.06.000424</t>
  </si>
  <si>
    <t>ННГ02/16-227 от 14.12.2016г.</t>
  </si>
  <si>
    <t>AGR.06.000539</t>
  </si>
  <si>
    <t>ННГ02/14-291//154397413841 от 01.12.2014, л/счет 2543973522</t>
  </si>
  <si>
    <t>PRD.005.100001535_COM011001</t>
  </si>
  <si>
    <t>AGR.15.005443</t>
  </si>
  <si>
    <t>Договор №СЗ02/18-215 от 28.06.2018</t>
  </si>
  <si>
    <t>PRD.007.000000019_COM001000</t>
  </si>
  <si>
    <t>AGR.01.000367</t>
  </si>
  <si>
    <t>НФ05/19-5 от 10.07.2019</t>
  </si>
  <si>
    <t>AGR.01.000393</t>
  </si>
  <si>
    <t>НФ05/19-6 от 15.10.2019</t>
  </si>
  <si>
    <t>PRD.007.000000023_COM001000</t>
  </si>
  <si>
    <t>AGR.01.001250</t>
  </si>
  <si>
    <t>НФ05/22-2 от 16.05.2022</t>
  </si>
  <si>
    <t>AGR.01.001361</t>
  </si>
  <si>
    <t>182020/2022-РАС от 14.04.2022</t>
  </si>
  <si>
    <t>AGR.01.001368</t>
  </si>
  <si>
    <t>182020/2022-РАС от 14.04.2022 USD</t>
  </si>
  <si>
    <t>AGR.01.001369</t>
  </si>
  <si>
    <t>182020/2022-РАС от 14.04.2022 EUR</t>
  </si>
  <si>
    <t>AGR.01.001764</t>
  </si>
  <si>
    <t>182020/2022-РАС от 14.04.2022 CNY</t>
  </si>
  <si>
    <t>AGR.01.002023</t>
  </si>
  <si>
    <t>PRD.007.000000023_COM011001</t>
  </si>
  <si>
    <t>AGR.15.006203</t>
  </si>
  <si>
    <t>AGR.15.007462</t>
  </si>
  <si>
    <t>AGR.15.007624</t>
  </si>
  <si>
    <t>Соглашение № М1-299388/2023 от 11.07.2023</t>
  </si>
  <si>
    <t>PRD.007.000000039_COM016003</t>
  </si>
  <si>
    <t>AGR.41.000060</t>
  </si>
  <si>
    <t>Договор аренды № КД-АР-1/10 от 01.12.2010</t>
  </si>
  <si>
    <t>AGR.41.000061</t>
  </si>
  <si>
    <t>кд</t>
  </si>
  <si>
    <t>AGR.41.000062</t>
  </si>
  <si>
    <t>Договор аренды № КД/АР-1/10 от 01.12.2010</t>
  </si>
  <si>
    <t>AGR.41.000063</t>
  </si>
  <si>
    <t>PRD.007.000000041_COM010001</t>
  </si>
  <si>
    <t>AGR.14.000079</t>
  </si>
  <si>
    <t>AGR.14.000257</t>
  </si>
  <si>
    <t>23/11 от 28.04.2011</t>
  </si>
  <si>
    <t>PRD.007.000000054_COM009001</t>
  </si>
  <si>
    <t>AGR.13.000991</t>
  </si>
  <si>
    <t>Договор №67025530 от 26.03.2012г.</t>
  </si>
  <si>
    <t>AGR.13.001490</t>
  </si>
  <si>
    <t>Договор № 8647723626.00 от 03.12.2021</t>
  </si>
  <si>
    <t>AGR.13.001661</t>
  </si>
  <si>
    <t>AGR.13.001969</t>
  </si>
  <si>
    <t>AGR.13.002143</t>
  </si>
  <si>
    <t>РКО№40702810767100042209 от 26.04.2012</t>
  </si>
  <si>
    <t>AGR.13.002144</t>
  </si>
  <si>
    <t>РКО №40702810767100042209 от 26.04.2012</t>
  </si>
  <si>
    <t>AGR.13.002145</t>
  </si>
  <si>
    <t>РКО40702810767100042209 от 26.04.2012</t>
  </si>
  <si>
    <t>PRD.007.000000055_COM002019</t>
  </si>
  <si>
    <t>AGR.03.000627</t>
  </si>
  <si>
    <t>PRD.007.000000058_COM002019</t>
  </si>
  <si>
    <t>AGR.03.000128</t>
  </si>
  <si>
    <t>№ 5912-П-11 (Д01071600)</t>
  </si>
  <si>
    <t>AGR.03.000235</t>
  </si>
  <si>
    <t>№ 3384 (Д0001400)</t>
  </si>
  <si>
    <t>PRD.007.000000058_COM011001</t>
  </si>
  <si>
    <t>AGR.15.001488</t>
  </si>
  <si>
    <t>Договор ипотеки №6426-6427-6428-И-1 от 04.12.2017 г.</t>
  </si>
  <si>
    <t>AGR.15.001489</t>
  </si>
  <si>
    <t>Договор залога №6426-6427-6428-З-1 от 03.06.2019 г.</t>
  </si>
  <si>
    <t>AGR.15.003228</t>
  </si>
  <si>
    <t>Договор поручительства б/н от 30.07.20</t>
  </si>
  <si>
    <t>AGR.15.005916</t>
  </si>
  <si>
    <t>Договор залога ценных бумаг № 5912-ЗАЛ-9</t>
  </si>
  <si>
    <t>AGR.15.005918</t>
  </si>
  <si>
    <t>Договор залога ценных бумаг № 6426-6427-6428-ЗЦБ-9</t>
  </si>
  <si>
    <t>AGR.15.005919</t>
  </si>
  <si>
    <t>Договор залога ценных бумаг № 7749-ЗЦБ-2</t>
  </si>
  <si>
    <t>PRD.007.000000059_COM001000</t>
  </si>
  <si>
    <t>AGR.01.000014</t>
  </si>
  <si>
    <t>6991/0216//НФ05/18-1 от 10.09.2018</t>
  </si>
  <si>
    <t>PRD.007.000000059_COM006001</t>
  </si>
  <si>
    <t>AGR.08.000376</t>
  </si>
  <si>
    <t>Договор поручительства 6427 от 07.06.2017г.(Белкамнефть ООО)</t>
  </si>
  <si>
    <t>AGR.08.000569</t>
  </si>
  <si>
    <t>Договор банковской гарантии № 540000/0008/599-357 от 25.04.2</t>
  </si>
  <si>
    <t>AGR.08.000592</t>
  </si>
  <si>
    <t>Комиссия за услуги Проверка контрагентов</t>
  </si>
  <si>
    <t>AGR.08.000707</t>
  </si>
  <si>
    <t>соглашение на общих условиях привлечения денежных средств №6</t>
  </si>
  <si>
    <t>AGR.08.001021</t>
  </si>
  <si>
    <t>Договор поручительства 6428 от 07.06.2017г.(Белкамнефть ООО)</t>
  </si>
  <si>
    <t>AGR.08.001215</t>
  </si>
  <si>
    <t>Договор поручительства 5912-П-23 от 16.09.2016г.(БКН ООО)</t>
  </si>
  <si>
    <t>AGR.08.001299</t>
  </si>
  <si>
    <t>Договор поручительства 6426 от 07.06.2017г.(Белкамнефть ООО)</t>
  </si>
  <si>
    <t>AGR.08.001372</t>
  </si>
  <si>
    <t>изготовление и заверение копий документов</t>
  </si>
  <si>
    <t>PRD.007.000000063_COM006001</t>
  </si>
  <si>
    <t>AGR.08.002495</t>
  </si>
  <si>
    <t>соглашение о порядке поддержания минимального неснижаемого о</t>
  </si>
  <si>
    <t>PRD.007.000000067_COM004001</t>
  </si>
  <si>
    <t>AGR.06.000405</t>
  </si>
  <si>
    <t>ННГ/05/12-1/0222/0000/97844 от 24.08.2012</t>
  </si>
  <si>
    <t>AGR.06.000432</t>
  </si>
  <si>
    <t>Договор банковского счета №40702810667100006497 от 25.12.201</t>
  </si>
  <si>
    <t>AGR.06.000875</t>
  </si>
  <si>
    <t>Договор № 6426-6427-6428-П-22 от 07.06.2017</t>
  </si>
  <si>
    <t>AGR.06.000906</t>
  </si>
  <si>
    <t>Договору банк. счета №40702810944020097844</t>
  </si>
  <si>
    <t>PRD.007.000000068_COM005001</t>
  </si>
  <si>
    <t>AGR.005.000000003</t>
  </si>
  <si>
    <t>6-НКЛ от 15.04.2013 г.</t>
  </si>
  <si>
    <t>AGR.005.000000004</t>
  </si>
  <si>
    <t>7-НКЛ от 15.04.2013 г.</t>
  </si>
  <si>
    <t>AGR.07.000119</t>
  </si>
  <si>
    <t>ООО "Белкамнефть" Дог.поручит. №6427 от 07.06.2017 г.</t>
  </si>
  <si>
    <t>AGR.07.000466</t>
  </si>
  <si>
    <t>АО "НК "НЕФТИСА" Дог.поручит. №7196-ПОР-3 от 30.04.2019 г.</t>
  </si>
  <si>
    <t>AGR.07.000573</t>
  </si>
  <si>
    <t>ООО "Белкамнефть" Дог.поручит. №6428 от 07.06.2017 г.</t>
  </si>
  <si>
    <t>AGR.07.000813</t>
  </si>
  <si>
    <t>АО "НК "НЕФТИСА" Дог.поручит. №7385-ПОР-3 от 25.02.2020 г.</t>
  </si>
  <si>
    <t>AGR.07.000904</t>
  </si>
  <si>
    <t>ООО "Белкамнефть" Дог.поручит. №5912-П-25 от 16.09.16 г.</t>
  </si>
  <si>
    <t>AGR.07.000905</t>
  </si>
  <si>
    <t>Комиссия за предоставление справок</t>
  </si>
  <si>
    <t>AGR.07.000938</t>
  </si>
  <si>
    <t>ООО "Белкамнефть" Дог.поручит. №6426 от 07.06.2017 г.</t>
  </si>
  <si>
    <t>AGR.07.000951</t>
  </si>
  <si>
    <t>Комиссия за валютный контроль</t>
  </si>
  <si>
    <t>PRD.007.000000068_COM010001</t>
  </si>
  <si>
    <t>AGR.14.000081</t>
  </si>
  <si>
    <t>AGR.14.000254</t>
  </si>
  <si>
    <t>Договор на обслуживание</t>
  </si>
  <si>
    <t>PRD.007.000000068_COM014002</t>
  </si>
  <si>
    <t>AGR.32.000065</t>
  </si>
  <si>
    <t>Договор продажа 12.05.21 руб</t>
  </si>
  <si>
    <t>AGR.32.000069</t>
  </si>
  <si>
    <t>Договор продажа 12.05.21 USD</t>
  </si>
  <si>
    <t>AGR.32.000070</t>
  </si>
  <si>
    <t>сф 000038153/55-8617 от 15.12.2020</t>
  </si>
  <si>
    <t>PRD.007.000000068_COM014003</t>
  </si>
  <si>
    <t>AGR.33.000063</t>
  </si>
  <si>
    <t>Сч/ф ноябрь 2020</t>
  </si>
  <si>
    <t>AGR.33.000064</t>
  </si>
  <si>
    <t>Договор №1 от 12.05.2021г. (руб.)</t>
  </si>
  <si>
    <t>PRD.008.100000005_COM005001</t>
  </si>
  <si>
    <t>AGR.014.000001058</t>
  </si>
  <si>
    <t>дог. № С0990530/01/13-АЗ от 16.01.2013 г.</t>
  </si>
  <si>
    <t>AGR.014.000001059</t>
  </si>
  <si>
    <t>дог. № С0990530/10/08-АЗ от 21.07.2008г.</t>
  </si>
  <si>
    <t>AGR.014.000001060</t>
  </si>
  <si>
    <t>дог. № С0990530/11/10-АЗ от 8.02.2010г</t>
  </si>
  <si>
    <t>AGR.014.000001061</t>
  </si>
  <si>
    <t>дог. № С0990530/117/08 АЗ от 02.09.2008г.</t>
  </si>
  <si>
    <t>AGR.014.000001062</t>
  </si>
  <si>
    <t>дог. № С0990530/118/08 АЗ от 03.12.2008г.</t>
  </si>
  <si>
    <t>AGR.014.000001063</t>
  </si>
  <si>
    <t>дог. № С0990530/12/10-АЗ от 08.02.2010г</t>
  </si>
  <si>
    <t>AGR.014.000001064</t>
  </si>
  <si>
    <t>дог. № С0990530/120/12-АЗ от 27.12.2012 г.</t>
  </si>
  <si>
    <t>AGR.014.000001066</t>
  </si>
  <si>
    <t>дог. № С0990530/125/08-АЗ от 01.09.2008</t>
  </si>
  <si>
    <t>AGR.014.000001067</t>
  </si>
  <si>
    <t>дог. № С0990530/138/08-АЗ от 03.10.2008г</t>
  </si>
  <si>
    <t>AGR.014.000001068</t>
  </si>
  <si>
    <t>дог. № С0990530/138/17-АЗ от 29.08.2017 г.</t>
  </si>
  <si>
    <t>AGR.014.000001069</t>
  </si>
  <si>
    <t>дог. № С0990530/14/17-АЗ от 03.03.2017 г.</t>
  </si>
  <si>
    <t>AGR.014.000001070</t>
  </si>
  <si>
    <t>дог. № С0990530/142/08-АЗ от 03.10.2008г</t>
  </si>
  <si>
    <t>AGR.014.000001071</t>
  </si>
  <si>
    <t>дог. № С0990530/151/08-АЗ от 05.11.2008</t>
  </si>
  <si>
    <t>AGR.014.000001073</t>
  </si>
  <si>
    <t>дог. № С0990530/17/08-АЗ от 21.07.2008г.</t>
  </si>
  <si>
    <t>AGR.014.000001074</t>
  </si>
  <si>
    <t>дог. № С0990530/170/08 АЗ от 31.12.2008г.</t>
  </si>
  <si>
    <t>AGR.014.000001076</t>
  </si>
  <si>
    <t>дог. № С0990530/177/15 АЗ от 16.11.2015</t>
  </si>
  <si>
    <t>AGR.014.000001078</t>
  </si>
  <si>
    <t>дог. № С0990530/20/08-АЗ от 07.07.2008г.</t>
  </si>
  <si>
    <t>AGR.014.000001079</t>
  </si>
  <si>
    <t>дог. № С0990530/21/08 АЗ от 28.07.2008г.</t>
  </si>
  <si>
    <t>AGR.014.000001080</t>
  </si>
  <si>
    <t>дог. № С0990530/22/08 АЗ от 28.07.2008г.</t>
  </si>
  <si>
    <t>AGR.014.000001081</t>
  </si>
  <si>
    <t>дог. № С0990530/223/17-АЗ от 12.12.2017 г.</t>
  </si>
  <si>
    <t>AGR.014.000001082</t>
  </si>
  <si>
    <t>дог. № С0990530/230/14-АЗ от 22.09.2014 г.</t>
  </si>
  <si>
    <t>AGR.014.000001083</t>
  </si>
  <si>
    <t>дог. № С0990530/25/12-АЗ от 04.04.2012 г.</t>
  </si>
  <si>
    <t>AGR.014.000001084</t>
  </si>
  <si>
    <t>дог. № С0990530/255/14-АЗ от 10.11.2014 г.</t>
  </si>
  <si>
    <t>AGR.014.000001086</t>
  </si>
  <si>
    <t>дог. № С0990530/28/18-АЗ от 06.02.2018 г.</t>
  </si>
  <si>
    <t>AGR.014.000001087</t>
  </si>
  <si>
    <t>дог. № С0990530/29/08 АЗ от 18.11.2008г.</t>
  </si>
  <si>
    <t>AGR.014.000001088</t>
  </si>
  <si>
    <t>дог. № С0990530/30/10-АЗ от 08.02.2010г</t>
  </si>
  <si>
    <t>AGR.014.000001089</t>
  </si>
  <si>
    <t>дог. № С0990530/33/08 АЗ от 07.07.2008г.</t>
  </si>
  <si>
    <t>AGR.014.000001090</t>
  </si>
  <si>
    <t>дог. № С0990530/34/08-АЗ от 01.09.2008г</t>
  </si>
  <si>
    <t>AGR.014.000001091</t>
  </si>
  <si>
    <t>дог. № С0990530/35/08-АЗ от 25.08.2008г.</t>
  </si>
  <si>
    <t>AGR.014.000001092</t>
  </si>
  <si>
    <t>дог. № С0990530/39/09 АЗ от 04.05.2009г.</t>
  </si>
  <si>
    <t>AGR.014.000001093</t>
  </si>
  <si>
    <t>дог. № С0990530/40/08-АЗ от 01.09.2008</t>
  </si>
  <si>
    <t>AGR.014.000001094</t>
  </si>
  <si>
    <t>дог. № С0990530/42/11-АЗ от 26.07.2011</t>
  </si>
  <si>
    <t>AGR.014.000001095</t>
  </si>
  <si>
    <t>дог. № С0990530/43/08-АЗ от 01.09.2008</t>
  </si>
  <si>
    <t>AGR.014.000001096</t>
  </si>
  <si>
    <t>дог. № С0990530/43/09 АЗ от 30.03.2009г.</t>
  </si>
  <si>
    <t>AGR.014.000001097</t>
  </si>
  <si>
    <t>дог. № С0990530/43/11-АЗ от 26.07.2011</t>
  </si>
  <si>
    <t>AGR.014.000001098</t>
  </si>
  <si>
    <t>дог. № С0990530/44/08-АЗ от 01.09.2008</t>
  </si>
  <si>
    <t>AGR.014.000001099</t>
  </si>
  <si>
    <t>дог. № С0990530/45/08-АЗ от 01.09.2008</t>
  </si>
  <si>
    <t>AGR.014.000001100</t>
  </si>
  <si>
    <t>дог. № С0990530/48/08-АЗ от 07.08.2008</t>
  </si>
  <si>
    <t>AGR.014.000001101</t>
  </si>
  <si>
    <t>дог. № С0990530/54/11-АЗ от 31.08.2011</t>
  </si>
  <si>
    <t>AGR.014.000001103</t>
  </si>
  <si>
    <t>дог. № С0990530/59/13-АЗ от 01.04.2013 г.</t>
  </si>
  <si>
    <t>AGR.014.000001104</t>
  </si>
  <si>
    <t>дог. № С0990530/60/13-АЗ от 01.04.2013 г.</t>
  </si>
  <si>
    <t>AGR.014.000001105</t>
  </si>
  <si>
    <t>дог. № С0990530/63/11-АЗ от 11.10.2011</t>
  </si>
  <si>
    <t>AGR.014.000001106</t>
  </si>
  <si>
    <t>дог. № С0990530/65/08-АЗ от 03.10.2008г</t>
  </si>
  <si>
    <t>AGR.014.000001107</t>
  </si>
  <si>
    <t>дог. № С0990530/70/08-АЗ от 01.09.2008</t>
  </si>
  <si>
    <t>AGR.014.000001108</t>
  </si>
  <si>
    <t>дог. № С0990530/73/08 АЗ от 25.11.2008г.</t>
  </si>
  <si>
    <t>AGR.014.000001109</t>
  </si>
  <si>
    <t>дог. № С0990530/73/10 АЗ от 20.07.2010г.</t>
  </si>
  <si>
    <t>AGR.014.000001110</t>
  </si>
  <si>
    <t>дог. № С0990530/74/08 АЗ от 24.07.2008г.</t>
  </si>
  <si>
    <t>AGR.014.000001112</t>
  </si>
  <si>
    <t>дог. № С0990530/77/16-АЗ от 25.05.2016 г.</t>
  </si>
  <si>
    <t>AGR.014.000001114</t>
  </si>
  <si>
    <t>дог. № С0990530/86/17-АЗ от 25.05.2017 г.</t>
  </si>
  <si>
    <t>AGR.014.000001115</t>
  </si>
  <si>
    <t>дог. № С0990530/92/10-АЗ от 30.11.2010г.</t>
  </si>
  <si>
    <t>AGR.014.000001116</t>
  </si>
  <si>
    <t>дог. № С0990530/92/15-АЗ от 20.05.2015г.</t>
  </si>
  <si>
    <t>AGR.014.000001117</t>
  </si>
  <si>
    <t>дог. № С0990530/95/08-АЗ от 18.08.2008г</t>
  </si>
  <si>
    <t>AGR.014.000001118</t>
  </si>
  <si>
    <t>дог. № С0990530/97/17-АЗ от 07.07.2017 г.</t>
  </si>
  <si>
    <t>AGR.014.000001119</t>
  </si>
  <si>
    <t>дог. № С0990530/98/10-АЗ от 14.10.2010г.</t>
  </si>
  <si>
    <t>AGR.07.000070</t>
  </si>
  <si>
    <t>дог. № С0990530/109/18-АЗ от 28.06.2018 г.</t>
  </si>
  <si>
    <t>AGR.07.000071</t>
  </si>
  <si>
    <t>дог. № С0990530/90/18-АЗ от 29.05.2018 г.</t>
  </si>
  <si>
    <t>AGR.07.000086</t>
  </si>
  <si>
    <t>Исковое заявление №418 от 20.08.2018 г.</t>
  </si>
  <si>
    <t>AGR.07.000115</t>
  </si>
  <si>
    <t>дог. № С0990530/119/18-АЗ от 26.07.2018 г.</t>
  </si>
  <si>
    <t>AGR.07.000196</t>
  </si>
  <si>
    <t>дог. № С0990530/134/18-АЗ от 07.09.2018 г.</t>
  </si>
  <si>
    <t>AGR.07.000198</t>
  </si>
  <si>
    <t>дог. № С0990530/138/18-АЗ от 03.10.2018 г.</t>
  </si>
  <si>
    <t>AGR.07.000352</t>
  </si>
  <si>
    <t>дог. № С0990530/170/18-АЗ от 19.12.2018 г.</t>
  </si>
  <si>
    <t>AGR.07.000478</t>
  </si>
  <si>
    <t>дог. № С0990530/62/19-АЗ от 05.06.2019</t>
  </si>
  <si>
    <t>AGR.07.000479</t>
  </si>
  <si>
    <t>дог. № С0990530/61/19-АЗ от 15.05.2019</t>
  </si>
  <si>
    <t>AGR.07.000680</t>
  </si>
  <si>
    <t>дог. № С0990530/170/19-АЗ от 31.12.2019 г.</t>
  </si>
  <si>
    <t>AGR.07.000681</t>
  </si>
  <si>
    <t>дог. № С0990530/171/19-АЗ от 31.12.2019 г.</t>
  </si>
  <si>
    <t>AGR.07.000682</t>
  </si>
  <si>
    <t>дог. № С0990530/172/19-АЗ от 31.12.2019 г.</t>
  </si>
  <si>
    <t>AGR.07.000683</t>
  </si>
  <si>
    <t>дог. № С0990530/173/19-АЗ от 31.12.2019 г.</t>
  </si>
  <si>
    <t>AGR.07.000684</t>
  </si>
  <si>
    <t>дог. № С0990530/174/19-АЗ от 31.12.2019 г.</t>
  </si>
  <si>
    <t>AGR.07.000685</t>
  </si>
  <si>
    <t>дог. № С0990530/05/20-АЗ от 01.01.2020 г.</t>
  </si>
  <si>
    <t>AGR.07.000697</t>
  </si>
  <si>
    <t>дог. № С0990530/177/19-АЗ от 23.12.2019 г.</t>
  </si>
  <si>
    <t>AGR.07.000778</t>
  </si>
  <si>
    <t>дог. № С0990530/31/20-АЗ от 30.01.2020</t>
  </si>
  <si>
    <t>AGR.07.000779</t>
  </si>
  <si>
    <t>дог. № С0990530/37/20-АЗ от 30.01.2020</t>
  </si>
  <si>
    <t>AGR.07.000780</t>
  </si>
  <si>
    <t>дог. № С0990530/36/20-АЗ от 30.01.2020</t>
  </si>
  <si>
    <t>AGR.07.000781</t>
  </si>
  <si>
    <t>дог. № С0990530/35/20-АЗ от 30.01.2020</t>
  </si>
  <si>
    <t>AGR.07.000782</t>
  </si>
  <si>
    <t>дог. № С0990530/34/20-АЗ от 30.01.2020</t>
  </si>
  <si>
    <t>AGR.07.000783</t>
  </si>
  <si>
    <t>дог. № С0990530/33/20-АЗ от 30.01.2020</t>
  </si>
  <si>
    <t>AGR.07.000784</t>
  </si>
  <si>
    <t>дог. № С0990530/38/20-АЗ от 30.01.2020</t>
  </si>
  <si>
    <t>AGR.07.000785</t>
  </si>
  <si>
    <t>дог. № С0990530/39/20-АЗ от 30.01.2020</t>
  </si>
  <si>
    <t>AGR.07.000893</t>
  </si>
  <si>
    <t>Не использовать_дог. № С0990530/92/15-АЗ от 20.05.2015г.</t>
  </si>
  <si>
    <t>AGR.07.000901</t>
  </si>
  <si>
    <t>Не использовать_дог. № С0990530/77/16-АЗ от 25.05.2016 г.</t>
  </si>
  <si>
    <t>AGR.07.000918</t>
  </si>
  <si>
    <t>Не использовать_дог. № С0990530/14/17-АЗ от 03.03.2017 г.</t>
  </si>
  <si>
    <t>AGR.07.000920</t>
  </si>
  <si>
    <t>Не использовать_дог. № С0990530/177/15 АЗ от 16.11.2015</t>
  </si>
  <si>
    <t>AGR.07.000921</t>
  </si>
  <si>
    <t>Не использовать_дог. № С0990530/125/08-АЗ от 01.09.2008</t>
  </si>
  <si>
    <t>AGR.07.000922</t>
  </si>
  <si>
    <t>Не использовать_дог. № С0990530/151/08-АЗ от 05.11.2008</t>
  </si>
  <si>
    <t>AGR.07.000923</t>
  </si>
  <si>
    <t>Не использовать_дог. № С0990530/40/08-АЗ от 01.09.2008</t>
  </si>
  <si>
    <t>AGR.07.000924</t>
  </si>
  <si>
    <t>Не использовать_дог. № С0990530/43/08-АЗ от 01.09.2008</t>
  </si>
  <si>
    <t>AGR.07.000925</t>
  </si>
  <si>
    <t>Не использовать_дог. № С0990530/44/08-АЗ от 01.09.2008</t>
  </si>
  <si>
    <t>AGR.07.000926</t>
  </si>
  <si>
    <t>Не использовать_дог. № С0990530/45/08-АЗ от 01.09.2008</t>
  </si>
  <si>
    <t>AGR.07.000927</t>
  </si>
  <si>
    <t>Не использовать_дог. № С0990530/63/11-АЗ от 11.10.2011</t>
  </si>
  <si>
    <t>AGR.07.000930</t>
  </si>
  <si>
    <t>Не использовать_дог. № С0990530/97/17-АЗ от 07.07.2017 г.</t>
  </si>
  <si>
    <t>AGR.07.000939</t>
  </si>
  <si>
    <t>Не использовать_дог. № С0990530/138/17-АЗ от 29.08.2017 г.</t>
  </si>
  <si>
    <t>AGR.07.000946</t>
  </si>
  <si>
    <t>Не использовать_дог. № С0990530/28/18-АЗ от 06.02.2018 г.</t>
  </si>
  <si>
    <t>AGR.07.000952</t>
  </si>
  <si>
    <t>Не использовать_дог. № С0990530/95/08-АЗ от 18.08.2008г</t>
  </si>
  <si>
    <t>AGR.07.000953</t>
  </si>
  <si>
    <t>Не использовать_дог. № С0990530/142/08-АЗ от 03.10.2008г</t>
  </si>
  <si>
    <t>AGR.07.000954</t>
  </si>
  <si>
    <t>Не использовать_дог. № С0990530/20/08-АЗ от 07.07.2008г.</t>
  </si>
  <si>
    <t>AGR.07.000955</t>
  </si>
  <si>
    <t>Не использовать_дог. № С0990530/17/08-АЗ от 21.07.2008г.</t>
  </si>
  <si>
    <t>AGR.07.000956</t>
  </si>
  <si>
    <t>Не использовать_дог. № С0990530/22/08 АЗ от 28.07.2008г.</t>
  </si>
  <si>
    <t>AGR.07.000957</t>
  </si>
  <si>
    <t>Не использовать_дог. № С0990530/33/08 АЗ от 07.07.2008г.</t>
  </si>
  <si>
    <t>AGR.07.000958</t>
  </si>
  <si>
    <t>Не использовать_дог. № С0990530/117/08 АЗ от 02.09.2008г.</t>
  </si>
  <si>
    <t>AGR.07.000959</t>
  </si>
  <si>
    <t>Не использовать_дог. № С0990530/11/10-АЗ от 8.02.2010г</t>
  </si>
  <si>
    <t>AGR.07.000960</t>
  </si>
  <si>
    <t>Не использовать_дог. № С0990530/12/10-АЗ от 08.02.2010г</t>
  </si>
  <si>
    <t>AGR.07.000961</t>
  </si>
  <si>
    <t>Не использовать_дог. № С0990530/138/08-АЗ от 03.10.2008г</t>
  </si>
  <si>
    <t>AGR.07.000962</t>
  </si>
  <si>
    <t>Не использовать_дог. № С0990530/170/08 АЗ от 31.12.2008г.</t>
  </si>
  <si>
    <t>AGR.07.000963</t>
  </si>
  <si>
    <t>Не использовать_дог. № С0990530/29/08 АЗ от 18.11.2008г.</t>
  </si>
  <si>
    <t>AGR.07.000964</t>
  </si>
  <si>
    <t>Не использовать_дог. № С0990530/34/08-АЗ от 01.09.2008г</t>
  </si>
  <si>
    <t>AGR.07.000965</t>
  </si>
  <si>
    <t>Не использовать_дог. № С0990530/35/08-АЗ от 25.08.2008г.</t>
  </si>
  <si>
    <t>AGR.07.000966</t>
  </si>
  <si>
    <t>Не использовать_дог. № С0990530/39/09 АЗ от 04.05.2009г.</t>
  </si>
  <si>
    <t>AGR.07.000967</t>
  </si>
  <si>
    <t>Не использовать_дог. № С0990530/65/08-АЗ от 03.10.2008г</t>
  </si>
  <si>
    <t>AGR.07.000968</t>
  </si>
  <si>
    <t>Не использовать_дог. № С0990530/73/08 АЗ от 25.11.2008г.</t>
  </si>
  <si>
    <t>AGR.07.000969</t>
  </si>
  <si>
    <t>Не использовать_дог. № С0990530/92/10-АЗ от 30.11.2010г.</t>
  </si>
  <si>
    <t>AGR.07.000970</t>
  </si>
  <si>
    <t>Не использовать_дог. № С0990530/98/10-АЗ от 14.10.2010г.</t>
  </si>
  <si>
    <t>AGR.07.000975</t>
  </si>
  <si>
    <t>Не использовать_дог. № С0990530/54/11-АЗ от 31.08.2011</t>
  </si>
  <si>
    <t>AGR.07.000976</t>
  </si>
  <si>
    <t>дог. № С0990530/18/11-АЗ от 01.04.2011</t>
  </si>
  <si>
    <t>AGR.07.000996</t>
  </si>
  <si>
    <t>Не использовать_дог. № С0990530/10/08-АЗ от 21.07.2008г.</t>
  </si>
  <si>
    <t>AGR.07.000997</t>
  </si>
  <si>
    <t>Не использовать_дог. № С0990530/118/08 АЗ от 03.12.2008г.</t>
  </si>
  <si>
    <t>AGR.07.000998</t>
  </si>
  <si>
    <t>Не использовать_дог. № С0990530/21/08 АЗ от 28.07.2008г.</t>
  </si>
  <si>
    <t>AGR.07.000999</t>
  </si>
  <si>
    <t>Не использовать_дог. № С0990530/30/10-АЗ от 08.02.2010г</t>
  </si>
  <si>
    <t>AGR.07.001000</t>
  </si>
  <si>
    <t>Не использовать_дог. № С0990530/43/09 АЗ от 30.03.2009г.</t>
  </si>
  <si>
    <t>AGR.07.001001</t>
  </si>
  <si>
    <t>Не использовать_дог. № С0990530/73/10 АЗ от 20.07.2010г.</t>
  </si>
  <si>
    <t>AGR.07.001002</t>
  </si>
  <si>
    <t>Не использовать_дог. № С0990530/74/08 АЗ от 24.07.2008г.</t>
  </si>
  <si>
    <t>AGR.07.001004</t>
  </si>
  <si>
    <t>Не использовать_дог. № С0990530/25/12-АЗ от 04.04.2012 г.</t>
  </si>
  <si>
    <t>AGR.07.001005</t>
  </si>
  <si>
    <t>Не использовать_дог. № С0990530/230/14-АЗ от 22.09.2014 г.</t>
  </si>
  <si>
    <t>AGR.07.001007</t>
  </si>
  <si>
    <t>Не использовать_дог. № С0990530/120/12-АЗ от 27.12.2012 г.</t>
  </si>
  <si>
    <t>AGR.07.001008</t>
  </si>
  <si>
    <t>Не использовать_дог. № С0990530/01/13-АЗ от 16.01.2013 г.</t>
  </si>
  <si>
    <t>AGR.07.001013</t>
  </si>
  <si>
    <t>Не использовать_дог. № С0990530/59/13-АЗ от 01.04.2013 г.</t>
  </si>
  <si>
    <t>AGR.07.001014</t>
  </si>
  <si>
    <t>Не использовать_дог. № С0990530/60/13-АЗ от 01.04.2013 г.</t>
  </si>
  <si>
    <t>AGR.07.001016</t>
  </si>
  <si>
    <t>Не использовать_дог. № С0990530/42/11-АЗ от 26.07.2011</t>
  </si>
  <si>
    <t>AGR.07.001025</t>
  </si>
  <si>
    <t>Не использовать_дог. № С0990530/255/14-АЗ от 10.11.2014 г.</t>
  </si>
  <si>
    <t>AGR.07.001085</t>
  </si>
  <si>
    <t>дог. № С0990530/76/20-АЗ от 04.06.2020 г.</t>
  </si>
  <si>
    <t>AGR.07.001203</t>
  </si>
  <si>
    <t>дог. № С0990530/119/20-АЗ от 30.12.2020</t>
  </si>
  <si>
    <t>AGR.07.001204</t>
  </si>
  <si>
    <t>дог. № С0990530/120/20-АЗ от 30.12.2020</t>
  </si>
  <si>
    <t>AGR.07.001205</t>
  </si>
  <si>
    <t>дог. № С0990530/121/20-АЗ от 30.12.2020</t>
  </si>
  <si>
    <t>AGR.07.001206</t>
  </si>
  <si>
    <t>дог. № С0990530/122/20-АЗ от 30.12.2020</t>
  </si>
  <si>
    <t>AGR.07.001207</t>
  </si>
  <si>
    <t>дог. № С0990530/123/20-АЗ от 30.12.2020</t>
  </si>
  <si>
    <t>AGR.07.001208</t>
  </si>
  <si>
    <t>дог. № С0990530/124/20-АЗ от 30.12.2020</t>
  </si>
  <si>
    <t>AGR.07.001209</t>
  </si>
  <si>
    <t>дог. № С0990530/125/20-АЗ от 30.12.2020</t>
  </si>
  <si>
    <t>AGR.07.001210</t>
  </si>
  <si>
    <t>дог. № С0990530/118/20-АЗ от 07.12.2020 г.</t>
  </si>
  <si>
    <t>AGR.07.001244</t>
  </si>
  <si>
    <t>дог. № С0990530/03/21-АЗ от 26.01.2021 г.</t>
  </si>
  <si>
    <t>AGR.07.001346</t>
  </si>
  <si>
    <t>дог. № С0990530/21/21-АЗ от 02.06.2021 г.</t>
  </si>
  <si>
    <t>AGR.07.001441</t>
  </si>
  <si>
    <t>дог. № С0990530/75/21-АЗ от 22.10.2021 г.</t>
  </si>
  <si>
    <t>AGR.07.001495</t>
  </si>
  <si>
    <t>дог. № С0990530/81/21-АЗ от 29.12.2021 г.</t>
  </si>
  <si>
    <t>AGR.07.001639</t>
  </si>
  <si>
    <t>дог. № С0990530/13/22-АЗ от 18.03.2022 г.</t>
  </si>
  <si>
    <t>AGR.07.001663</t>
  </si>
  <si>
    <t>дог. № С0990530/16/22-АЗ от 31.05.2022 г.</t>
  </si>
  <si>
    <t>AGR.07.001731</t>
  </si>
  <si>
    <t>дог. № С0990530/75/22-АЗ от 01.08.2022</t>
  </si>
  <si>
    <t>AGR.07.001732</t>
  </si>
  <si>
    <t>дог. № С0990530/76/22-АЗ от 01.08.2022</t>
  </si>
  <si>
    <t>AGR.07.001749</t>
  </si>
  <si>
    <t>дог. № С0990530/107/22-АЗ от 30.09.2022 г.</t>
  </si>
  <si>
    <t>AGR.07.001756</t>
  </si>
  <si>
    <t>дог. № С0990530/112/22-АЗ от 26.09.2022 г.</t>
  </si>
  <si>
    <t>AGR.07.001791</t>
  </si>
  <si>
    <t>дог. № С0990530/111/22-АЗ от 17.11.2022 г.</t>
  </si>
  <si>
    <t>AGR.07.001810</t>
  </si>
  <si>
    <t>дог. № С0990530/136/22-АЗ от 27.12.2022 г.</t>
  </si>
  <si>
    <t>AGR.07.001869</t>
  </si>
  <si>
    <t>дог. № С0990530/07/23-АЗ от 21.02.2023 г.</t>
  </si>
  <si>
    <t>AGR.07.001942</t>
  </si>
  <si>
    <t>дог. № С0990530/39/23-АЗ от 28.05.2023 г.</t>
  </si>
  <si>
    <t>AGR.07.001966</t>
  </si>
  <si>
    <t>дог. № С0990530/82/23-АЗ от 15.06.2023 г.</t>
  </si>
  <si>
    <t>AGR.07.002008</t>
  </si>
  <si>
    <t>дог. № С0990530/90/23-АЗ от 03.07.2023</t>
  </si>
  <si>
    <t>AGR.07.002009</t>
  </si>
  <si>
    <t>дог. № С0990530/86/23-АЗ от 12.07.2023</t>
  </si>
  <si>
    <t>AGR.07.002132</t>
  </si>
  <si>
    <t>дог. № С0990530/150/23-АЗ от 25.12.2023 г.</t>
  </si>
  <si>
    <t>PRD.008.100000005_COM014002</t>
  </si>
  <si>
    <t>AGR.32.000018</t>
  </si>
  <si>
    <t>Договор № C0990530/109/16-АЗ от 05.07.2016</t>
  </si>
  <si>
    <t>AGR.32.000019</t>
  </si>
  <si>
    <t>Договор № C0990530/110/16-АЗ от 05.07.2016</t>
  </si>
  <si>
    <t>AGR.32.000020</t>
  </si>
  <si>
    <t>Договор № C0990530/015/08-АЗ от 07.07.2008</t>
  </si>
  <si>
    <t>AGR.32.000138</t>
  </si>
  <si>
    <t>Договор № C0990530/59/19-АЗ от 25.04.2019</t>
  </si>
  <si>
    <t>PRD.008.100000005_COM014003</t>
  </si>
  <si>
    <t>AGR.33.000105</t>
  </si>
  <si>
    <t>AGR.33.000113</t>
  </si>
  <si>
    <t>Договор аренды земли № С0990530/137/18-АЗ от 26.09.2018</t>
  </si>
  <si>
    <t>AGR.33.000114</t>
  </si>
  <si>
    <t>Договор аренды земли № С0990530/136/18-АЗ от 26.09.2018</t>
  </si>
  <si>
    <t>AGR.33.000115</t>
  </si>
  <si>
    <t>Договор аренды земли № С0990530/132/08-АЗ от 16.10.2008</t>
  </si>
  <si>
    <t>AGR.33.000116</t>
  </si>
  <si>
    <t>Договор аренды земли № С0990530/011/09-АЗ от 16.03.2009</t>
  </si>
  <si>
    <t>AGR.33.000117</t>
  </si>
  <si>
    <t>Договор аренды земли № С0990530/207/15-АЗ от 23.12.2015</t>
  </si>
  <si>
    <t>AGR.33.000118</t>
  </si>
  <si>
    <t>Договор аренды земли № С0990530/109/19-АЗ от 22.07.2019</t>
  </si>
  <si>
    <t>PRD.008.100000005_COM014004</t>
  </si>
  <si>
    <t>AGR.35.000017</t>
  </si>
  <si>
    <t>С0990503/08/20-АЗ от 05.06.2020 г.</t>
  </si>
  <si>
    <t>AGR.35.000018</t>
  </si>
  <si>
    <t>Дог С 0990503/09/13-А3 от 15.07.2013</t>
  </si>
  <si>
    <t>PRD.008.100000006_COM006001</t>
  </si>
  <si>
    <t>AGR.08.000437</t>
  </si>
  <si>
    <t>договор задатка № 727 от 11.02.2019г.</t>
  </si>
  <si>
    <t>AGR.08.001396</t>
  </si>
  <si>
    <t>PRD.008.100000006_COM007001</t>
  </si>
  <si>
    <t>AGR.09.000401</t>
  </si>
  <si>
    <t>Договор о задатке № 750 от 07.05.2019</t>
  </si>
  <si>
    <t>AGR.09.000402</t>
  </si>
  <si>
    <t>Договор о задатке № 752 от 07.05.2019</t>
  </si>
  <si>
    <t>AGR.09.000403</t>
  </si>
  <si>
    <t>Договор о задатке № 751 от 07.05.2019</t>
  </si>
  <si>
    <t>AGR.09.000790</t>
  </si>
  <si>
    <t>PRD.008.100000006_COM011001</t>
  </si>
  <si>
    <t>AGR.15.001817</t>
  </si>
  <si>
    <t>Договор задатка №807/СЗ02/19-379 от 02.09.2019г.</t>
  </si>
  <si>
    <t>AGR.15.001821</t>
  </si>
  <si>
    <t>Договор задатка №808/СЗ02/19-380 от 02.09.2019г.</t>
  </si>
  <si>
    <t>AGR.15.001822</t>
  </si>
  <si>
    <t>Договор задатка №809/СЗ02/19-381 от 02.09.2019г.</t>
  </si>
  <si>
    <t>AGR.15.002394</t>
  </si>
  <si>
    <t>Договор задатка №902 от 13.01.2020г.</t>
  </si>
  <si>
    <t>AGR.15.002395</t>
  </si>
  <si>
    <t>Договор задатка №903 от 13.01.2020г.</t>
  </si>
  <si>
    <t>AGR.15.002396</t>
  </si>
  <si>
    <t>Договор задатка №905 от 13.01.2020г.</t>
  </si>
  <si>
    <t>AGR.15.002397</t>
  </si>
  <si>
    <t>Договор задатка №904 от 13.01.2020</t>
  </si>
  <si>
    <t>AGR.15.002398</t>
  </si>
  <si>
    <t>Договор задатка №904 от 13.01.2020г.</t>
  </si>
  <si>
    <t>AGR.15.002600</t>
  </si>
  <si>
    <t>право пользования недрами Южного -1 участка</t>
  </si>
  <si>
    <t>AGR.15.002826</t>
  </si>
  <si>
    <t>PRD.008.100000006_COM011002</t>
  </si>
  <si>
    <t>AGR.16.000015</t>
  </si>
  <si>
    <t>PRD.008.100000006_COM015001</t>
  </si>
  <si>
    <t>AGR.39.000089</t>
  </si>
  <si>
    <t>PRD.008.100000007_</t>
  </si>
  <si>
    <t>AGR.07.002113</t>
  </si>
  <si>
    <t>01-58/2023-Д//КН01/23-154 от 09.11.2023</t>
  </si>
  <si>
    <t>PRD.008.100000007_COM005001</t>
  </si>
  <si>
    <t>AGR.07.000376</t>
  </si>
  <si>
    <t>Договор купли-продажи №03-16-Д(КН01/19-144) от 28.02.2019 г.</t>
  </si>
  <si>
    <t>AGR.07.000477</t>
  </si>
  <si>
    <t>Договор купли-продажи №03-27-Д//КН01/19-190 от 08.05.2019 г.</t>
  </si>
  <si>
    <t>AGR.07.001624</t>
  </si>
  <si>
    <t>Договор купли-продажи №01-16/2022-Д от 28.03.2022 г.</t>
  </si>
  <si>
    <t>PRD.008.100000033_COM007001</t>
  </si>
  <si>
    <t>AGR.007.000000041</t>
  </si>
  <si>
    <t>№ 7 от 15.04.2016 г.</t>
  </si>
  <si>
    <t>AGR.007.000000042</t>
  </si>
  <si>
    <t>№ 13/2016 от 05.05.2016 г.</t>
  </si>
  <si>
    <t>AGR.014.000001570</t>
  </si>
  <si>
    <t>13/2013 от 23.01.13г</t>
  </si>
  <si>
    <t>AGR.014.000001571</t>
  </si>
  <si>
    <t>357/2012 от 11.09.12г</t>
  </si>
  <si>
    <t>AGR.014.000001572</t>
  </si>
  <si>
    <t>362/2013 от 20.08.13 г</t>
  </si>
  <si>
    <t>AGR.014.000001573</t>
  </si>
  <si>
    <t>573-1/2013 от 22.11.13г</t>
  </si>
  <si>
    <t>AGR.014.000001574</t>
  </si>
  <si>
    <t>№ 20/2015 от 20.07.2015 г.</t>
  </si>
  <si>
    <t>AGR.014.000001575</t>
  </si>
  <si>
    <t>№ 38/2016 от 07.09.2016 г.</t>
  </si>
  <si>
    <t>AGR.014.000001576</t>
  </si>
  <si>
    <t>№12/2015 от 16.01.2015</t>
  </si>
  <si>
    <t>AGR.014.000001577</t>
  </si>
  <si>
    <t>AGR.09.000295</t>
  </si>
  <si>
    <t>№ 534/2018 от 02.10.2018</t>
  </si>
  <si>
    <t>AGR.09.000296</t>
  </si>
  <si>
    <t>№ 533/2018 от 01.10.2018</t>
  </si>
  <si>
    <t>AGR.09.000300</t>
  </si>
  <si>
    <t>№ 634/2018 от 20.11.2018</t>
  </si>
  <si>
    <t>AGR.09.000515</t>
  </si>
  <si>
    <t>№ 244/2019 от 14.06.2019</t>
  </si>
  <si>
    <t>AGR.09.000516</t>
  </si>
  <si>
    <t>№ 245/2019 от 14.06.2019</t>
  </si>
  <si>
    <t>AGR.09.000647</t>
  </si>
  <si>
    <t>№ 359/2019 от 02.09.2019</t>
  </si>
  <si>
    <t>AGR.09.000894</t>
  </si>
  <si>
    <t>УНС02/20-65 /№535 от 24.12.2019</t>
  </si>
  <si>
    <t>AGR.09.000985</t>
  </si>
  <si>
    <t>AGR.09.001073</t>
  </si>
  <si>
    <t>№ 407/2020 от 08.12.2020</t>
  </si>
  <si>
    <t>AGR.09.001074</t>
  </si>
  <si>
    <t>№ 408/2020 от 08.12.2020</t>
  </si>
  <si>
    <t>AGR.17.000698</t>
  </si>
  <si>
    <t>Служебная записка № б/н от 24.01.2024г.</t>
  </si>
  <si>
    <t>PRD.008.100000048_COM007001</t>
  </si>
  <si>
    <t>AGR.09.001267</t>
  </si>
  <si>
    <t>AGR.42.000161</t>
  </si>
  <si>
    <t>Служебная записка б/н от 24.01.2024</t>
  </si>
  <si>
    <t>PRD.008.100000048_COM014002</t>
  </si>
  <si>
    <t>AGR.32.000162</t>
  </si>
  <si>
    <t>Плата за экспертизу</t>
  </si>
  <si>
    <t>PRD.008.100000051_COM007001</t>
  </si>
  <si>
    <t>AGR.007.000000039</t>
  </si>
  <si>
    <t>№ 93 от 06.07.2016</t>
  </si>
  <si>
    <t>AGR.007.000000040</t>
  </si>
  <si>
    <t>№ 176 от 23.11.2016 г.</t>
  </si>
  <si>
    <t>AGR.007.000000218</t>
  </si>
  <si>
    <t>№ 230 от 11.12.2017 г.</t>
  </si>
  <si>
    <t>AGR.014.000001527</t>
  </si>
  <si>
    <t>№ 10 от 28.01.2016 г.</t>
  </si>
  <si>
    <t>AGR.014.000001528</t>
  </si>
  <si>
    <t>№ 11 от 27.11.2008 г.</t>
  </si>
  <si>
    <t>AGR.014.000001529</t>
  </si>
  <si>
    <t>№ 114 от 30.07.2010 г.</t>
  </si>
  <si>
    <t>AGR.014.000001530</t>
  </si>
  <si>
    <t>№ 127 от 27.08.2010 г.</t>
  </si>
  <si>
    <t>AGR.014.000001531</t>
  </si>
  <si>
    <t>№ 135/1 от 21.10.2011 г.</t>
  </si>
  <si>
    <t>AGR.014.000001533</t>
  </si>
  <si>
    <t>№ 196 от 29.10.2009 г.</t>
  </si>
  <si>
    <t>AGR.014.000001534</t>
  </si>
  <si>
    <t>№ 221 от 20.11.2009 г.</t>
  </si>
  <si>
    <t>AGR.014.000001535</t>
  </si>
  <si>
    <t>№ 233/1 от 01.12.2009 г.</t>
  </si>
  <si>
    <t>AGR.014.000001536</t>
  </si>
  <si>
    <t>№ 233/2 от 01.12.2009 г.</t>
  </si>
  <si>
    <t>AGR.014.000001537</t>
  </si>
  <si>
    <t>№ 233/3 от 01.12.2009 г.</t>
  </si>
  <si>
    <t>AGR.014.000001538</t>
  </si>
  <si>
    <t>№ 5 от 09.10.2008 г.</t>
  </si>
  <si>
    <t>AGR.014.000001539</t>
  </si>
  <si>
    <t>№ 56 от 13.05.2011 г.</t>
  </si>
  <si>
    <t>AGR.09.000011</t>
  </si>
  <si>
    <t>УНС02/18-114 // 88 от 18.06.2018</t>
  </si>
  <si>
    <t>AGR.09.000038</t>
  </si>
  <si>
    <t>Уведомление об оплате по запросу №1410 от 09.07.2018</t>
  </si>
  <si>
    <t>AGR.09.000075</t>
  </si>
  <si>
    <t>УНС02/18-186 от 03.09.2018</t>
  </si>
  <si>
    <t>AGR.09.000103</t>
  </si>
  <si>
    <t>УНС02/18-132 // 140 от 26.09.2018</t>
  </si>
  <si>
    <t>AGR.09.000125</t>
  </si>
  <si>
    <t>УНС02/18-196 // 136 от 26.09.2018</t>
  </si>
  <si>
    <t>AGR.09.000297</t>
  </si>
  <si>
    <t>№ 8 от 17.01.2019</t>
  </si>
  <si>
    <t>AGR.09.000398</t>
  </si>
  <si>
    <t>№ 48 от 04.04.2019</t>
  </si>
  <si>
    <t>AGR.09.000425</t>
  </si>
  <si>
    <t>№ 69 от 23.04.2019</t>
  </si>
  <si>
    <t>AGR.09.000467</t>
  </si>
  <si>
    <t>№ 94 от 18.06.2019</t>
  </si>
  <si>
    <t>AGR.09.000468</t>
  </si>
  <si>
    <t>№ 93 от 18.06.2019</t>
  </si>
  <si>
    <t>AGR.09.000523</t>
  </si>
  <si>
    <t>№ 122 от 25.07.2019</t>
  </si>
  <si>
    <t>AGR.09.000599</t>
  </si>
  <si>
    <t>УНС02/19-215 // 167 от 29.10.2019</t>
  </si>
  <si>
    <t>AGR.09.000738</t>
  </si>
  <si>
    <t>№ 10 от 28.01.2020</t>
  </si>
  <si>
    <t>AGR.09.000739</t>
  </si>
  <si>
    <t>№ 189 от 09.12.2019</t>
  </si>
  <si>
    <t>AGR.09.000797</t>
  </si>
  <si>
    <t>№ 18 от 15.03.2011 г.</t>
  </si>
  <si>
    <t>AGR.09.000873</t>
  </si>
  <si>
    <t>УНС02/20-33 // 40 от 14.04.2020</t>
  </si>
  <si>
    <t>AGR.09.001143</t>
  </si>
  <si>
    <t>№ 59 от 24.05.2021</t>
  </si>
  <si>
    <t>AGR.09.001875</t>
  </si>
  <si>
    <t>108 от 04.12.2023</t>
  </si>
  <si>
    <t>PRD.008.100000057_COM011001</t>
  </si>
  <si>
    <t>AGR.15.002743</t>
  </si>
  <si>
    <t>Постановление №03-22/2020 от 10.03.2020г.</t>
  </si>
  <si>
    <t>AGR.15.003364</t>
  </si>
  <si>
    <t>AGR.15.003529</t>
  </si>
  <si>
    <t>Постановление №03-478/2020 от 17.11.2020г.</t>
  </si>
  <si>
    <t>AGR.15.003530</t>
  </si>
  <si>
    <t>Постановление №03-477/2020 от 17.11.2020г.</t>
  </si>
  <si>
    <t>PRD.008.100000065_COM011001</t>
  </si>
  <si>
    <t>AGR.15.000946</t>
  </si>
  <si>
    <t>PRD.008.100000065_COM014001</t>
  </si>
  <si>
    <t>AGR.30.000518</t>
  </si>
  <si>
    <t>PRD.008.100000072_COM006001</t>
  </si>
  <si>
    <t>AGR.08.000325</t>
  </si>
  <si>
    <t>СИН.02.18-405 от 11.12.18</t>
  </si>
  <si>
    <t>AGR.08.000326</t>
  </si>
  <si>
    <t>СИН.02.18-407 от 11.12.18</t>
  </si>
  <si>
    <t>PRD.008.100000078_COM006001</t>
  </si>
  <si>
    <t>AGR.006.000000058</t>
  </si>
  <si>
    <t>24-СХ-А/16 от 22.03.2016</t>
  </si>
  <si>
    <t>AGR.006.000000128</t>
  </si>
  <si>
    <t>8-НП-А/17 от 09.03.2017</t>
  </si>
  <si>
    <t>AGR.006.000000129</t>
  </si>
  <si>
    <t>7-СХ-А/17//СИН.02.17-55 от 09.03.2017г</t>
  </si>
  <si>
    <t>AGR.006.000001255</t>
  </si>
  <si>
    <t>7-СХ-А//СИН.02.17-185 от 28.07.2017</t>
  </si>
  <si>
    <t>AGR.006.000001284</t>
  </si>
  <si>
    <t>СИН.02.17-290 от 01.11.2017</t>
  </si>
  <si>
    <t>AGR.006.000001287</t>
  </si>
  <si>
    <t>СИН.02.17-311 от 25.10.2017</t>
  </si>
  <si>
    <t>AGR.006.000001288</t>
  </si>
  <si>
    <t>СИН.02.17-377 от 18.12.2017</t>
  </si>
  <si>
    <t>AGR.006.000001291</t>
  </si>
  <si>
    <t>СИН.02.17-390 от 25.12.2017</t>
  </si>
  <si>
    <t>AGR.006.000001332</t>
  </si>
  <si>
    <t>СИН.02.18-150 от 22.05.2018</t>
  </si>
  <si>
    <t>AGR.006.000001334</t>
  </si>
  <si>
    <t>СИН.02.18-63 от 01.03.2018</t>
  </si>
  <si>
    <t>AGR.08.000030</t>
  </si>
  <si>
    <t>СИН.02.18-137 от 10.05.2018</t>
  </si>
  <si>
    <t>AGR.08.000031</t>
  </si>
  <si>
    <t>СИН.02.18-79 от 01.04.2018</t>
  </si>
  <si>
    <t>AGR.08.000032</t>
  </si>
  <si>
    <t>СИН.02.18-80 от 07.05.2018</t>
  </si>
  <si>
    <t>AGR.08.000034</t>
  </si>
  <si>
    <t>СИН.02.18-100 от 01.05.2018</t>
  </si>
  <si>
    <t>AGR.08.000035</t>
  </si>
  <si>
    <t>СИН.02.18-101 от 07.05.2018</t>
  </si>
  <si>
    <t>AGR.08.000124</t>
  </si>
  <si>
    <t>СИН.02.18-237 от 02.08.2018</t>
  </si>
  <si>
    <t>AGR.08.000126</t>
  </si>
  <si>
    <t>СИН.02.18-246 от 14.08.2018</t>
  </si>
  <si>
    <t>AGR.08.000130</t>
  </si>
  <si>
    <t>AGR.08.000277</t>
  </si>
  <si>
    <t>СИН.02.18-321 от 02.11.2018</t>
  </si>
  <si>
    <t>AGR.08.000278</t>
  </si>
  <si>
    <t>СИН.02.18-296 от 25.10.2018</t>
  </si>
  <si>
    <t>AGR.08.000279</t>
  </si>
  <si>
    <t>СИН.02.18-300 от 25.10.2018</t>
  </si>
  <si>
    <t>AGR.08.000280</t>
  </si>
  <si>
    <t>СИН.02.18-299 от 25.10.2018</t>
  </si>
  <si>
    <t>AGR.08.000281</t>
  </si>
  <si>
    <t>СИН.02.18-129 от 24.04.2018</t>
  </si>
  <si>
    <t>AGR.08.000354</t>
  </si>
  <si>
    <t>AGR.08.000368</t>
  </si>
  <si>
    <t>НКС.02.17-16 от 01.06.2017г</t>
  </si>
  <si>
    <t>AGR.08.000473</t>
  </si>
  <si>
    <t>СИН.02.18-320 от 25.10.2018</t>
  </si>
  <si>
    <t>AGR.08.000474</t>
  </si>
  <si>
    <t>AGR.08.000525</t>
  </si>
  <si>
    <t>СИН.02.19-28 от 05.02.2019</t>
  </si>
  <si>
    <t>AGR.08.000530</t>
  </si>
  <si>
    <t>16-СХ-А/19//СИН.02.19-53 от 20.02.2019</t>
  </si>
  <si>
    <t>AGR.08.000574</t>
  </si>
  <si>
    <t>AGR.08.000575</t>
  </si>
  <si>
    <t>СИН.02.19-130 от 22.04.2019</t>
  </si>
  <si>
    <t>AGR.08.000576</t>
  </si>
  <si>
    <t>СИН.02.19-131 от 22.04.2019</t>
  </si>
  <si>
    <t>AGR.08.000619</t>
  </si>
  <si>
    <t>СИН.02.19-77 от 21.03.2019 не использовать</t>
  </si>
  <si>
    <t>AGR.08.000628</t>
  </si>
  <si>
    <t>СИН.02.19-77 от 27.03.2019</t>
  </si>
  <si>
    <t>AGR.08.000748</t>
  </si>
  <si>
    <t>AGR.08.000928</t>
  </si>
  <si>
    <t>СИН.02.19-325 от 03.10.2019</t>
  </si>
  <si>
    <t>AGR.08.000945</t>
  </si>
  <si>
    <t>AGR.08.001013</t>
  </si>
  <si>
    <t>СИН.02.19-429 от 10.12.2019</t>
  </si>
  <si>
    <t>AGR.08.001014</t>
  </si>
  <si>
    <t>СИН.02.19-369 от 01.11.2019</t>
  </si>
  <si>
    <t>AGR.08.001015</t>
  </si>
  <si>
    <t>СИН.02.19-423 от 01.12.2019</t>
  </si>
  <si>
    <t>AGR.08.001111</t>
  </si>
  <si>
    <t>СИН.02.20-5 от 13.01.2020</t>
  </si>
  <si>
    <t>AGR.08.001175</t>
  </si>
  <si>
    <t>60-ЗП-А/15 от 16.09.2015</t>
  </si>
  <si>
    <t>AGR.08.001194</t>
  </si>
  <si>
    <t>32ЮР-СХ-А/15 от 16.02.2015г.</t>
  </si>
  <si>
    <t>AGR.08.001265</t>
  </si>
  <si>
    <t>100-ПР-А/16 от 08.08.2016</t>
  </si>
  <si>
    <t>AGR.08.001266</t>
  </si>
  <si>
    <t>106-ЮР-СХ-А/14 от 05.12.2014</t>
  </si>
  <si>
    <t>AGR.08.001267</t>
  </si>
  <si>
    <t>115-ПР-А/16 от 22.11.2016</t>
  </si>
  <si>
    <t>AGR.08.001268</t>
  </si>
  <si>
    <t>21-СХ-А/16 от 22.03.2016</t>
  </si>
  <si>
    <t>AGR.08.001269</t>
  </si>
  <si>
    <t>22-СХ-А/16 от 22.03.2016</t>
  </si>
  <si>
    <t>AGR.08.001270</t>
  </si>
  <si>
    <t>23-НП-А/16 от 22.03.2016</t>
  </si>
  <si>
    <t>AGR.08.001271</t>
  </si>
  <si>
    <t>32-СХ-А/17 от 18.05.2017</t>
  </si>
  <si>
    <t>AGR.08.001272</t>
  </si>
  <si>
    <t>33-СХ-А/17 от 18.05.2017</t>
  </si>
  <si>
    <t>AGR.08.001281</t>
  </si>
  <si>
    <t>НКС.02.17-20 от 21.07.2017г</t>
  </si>
  <si>
    <t>AGR.08.001282</t>
  </si>
  <si>
    <t>48-СХ-А/17//НКС.02.17-21 от 18.07.2017г</t>
  </si>
  <si>
    <t>AGR.08.001283</t>
  </si>
  <si>
    <t>47-СХ-А/16 от 07.06.2016</t>
  </si>
  <si>
    <t>AGR.08.001343</t>
  </si>
  <si>
    <t>76-ПР-А/13 от 01.10.2013</t>
  </si>
  <si>
    <t>AGR.08.001399</t>
  </si>
  <si>
    <t>80-ПР-А/14 от 29.08.2014г.</t>
  </si>
  <si>
    <t>AGR.08.001540</t>
  </si>
  <si>
    <t>СИН.02.20-172 от 07.07.2020</t>
  </si>
  <si>
    <t>AGR.08.001925</t>
  </si>
  <si>
    <t>СИН.02.21-96 от 22.04.2021</t>
  </si>
  <si>
    <t>AGR.08.002171</t>
  </si>
  <si>
    <t>80-СХ-А/21//СИН.02.21-250 от 18.10.2021</t>
  </si>
  <si>
    <t>AGR.08.002172</t>
  </si>
  <si>
    <t>79-СХ-А/21//СИН.02.21-259 от 13.10.2021</t>
  </si>
  <si>
    <t>AGR.08.002173</t>
  </si>
  <si>
    <t>78-СХ-А/21//СИН.02.21-249 от 13.10.2021</t>
  </si>
  <si>
    <t>AGR.08.002207</t>
  </si>
  <si>
    <t>СИН.02.21-248 от 11.10.2021</t>
  </si>
  <si>
    <t>AGR.08.002216</t>
  </si>
  <si>
    <t>СИН.02.21-253 от 20.10.2021</t>
  </si>
  <si>
    <t>AGR.08.002219</t>
  </si>
  <si>
    <t>СИН.02.21-249 от 13.10.2021</t>
  </si>
  <si>
    <t>AGR.08.002220</t>
  </si>
  <si>
    <t>СИН.02.21-250 от 18.10.2021</t>
  </si>
  <si>
    <t>AGR.08.002221</t>
  </si>
  <si>
    <t>СИН.02.21-259 от 13.10.2021</t>
  </si>
  <si>
    <t>AGR.08.002371</t>
  </si>
  <si>
    <t>15-НП-А/22/СИН.02.22-54 от 24.02.2022</t>
  </si>
  <si>
    <t>AGR.08.002533</t>
  </si>
  <si>
    <t>СИН.02.22-161 от 06.05.2022г.</t>
  </si>
  <si>
    <t>AGR.08.002622</t>
  </si>
  <si>
    <t>51-СХ-А/22//СИН.02.22-221 от 04.08.2022г.</t>
  </si>
  <si>
    <t>AGR.08.002623</t>
  </si>
  <si>
    <t>СИН.02.22-222 от 01.08.2022г.</t>
  </si>
  <si>
    <t>AGR.08.002702</t>
  </si>
  <si>
    <t>СИН.02.22-318/75-СХ-А//22 от 01.10.2022г.</t>
  </si>
  <si>
    <t>AGR.08.002703</t>
  </si>
  <si>
    <t>СИН.02.22-317/74-СХ-А//22 от 01.10.2022г.</t>
  </si>
  <si>
    <t>AGR.08.003023</t>
  </si>
  <si>
    <t>СИН.02.23-152/41-ПР-А/23 от 01.06.2023г.</t>
  </si>
  <si>
    <t>AGR.08.003024</t>
  </si>
  <si>
    <t>СИН.02.23-157/43-ПР-А/23 от 01.06.2023г.</t>
  </si>
  <si>
    <t>AGR.08.003025</t>
  </si>
  <si>
    <t>СИН.02.23-153/42-ПР-А/23 от 01.06.2023г.</t>
  </si>
  <si>
    <t>AGR.08.003072</t>
  </si>
  <si>
    <t>СИН.02.23-220/61-СХ-А/23 от 11.08.2023г.</t>
  </si>
  <si>
    <t>AGR.08.003073</t>
  </si>
  <si>
    <t>СИН.02.23-209/60-СХ-А/23 от 25.07.2023г.</t>
  </si>
  <si>
    <t>AGR.08.003148</t>
  </si>
  <si>
    <t>СИН.02.23-315 от 07.11.2023</t>
  </si>
  <si>
    <t>PRD.008.100000079_COM006001</t>
  </si>
  <si>
    <t>AGR.014.000000008</t>
  </si>
  <si>
    <t>4/1-АД аренды зем.участка от 26.03.07</t>
  </si>
  <si>
    <t>AGR.08.001367</t>
  </si>
  <si>
    <t>Не использ_Договор №4/1-АД аренды зем.участка от 26.03.07</t>
  </si>
  <si>
    <t>AGR.08.001368</t>
  </si>
  <si>
    <t>4/2-АД аренды зем.участка от 26.03.07</t>
  </si>
  <si>
    <t>PRD.008.100000080_COM006001</t>
  </si>
  <si>
    <t>AGR.08.001384</t>
  </si>
  <si>
    <t>51-10 от 01.08.2010</t>
  </si>
  <si>
    <t>PRD.008.100000082_COM004001</t>
  </si>
  <si>
    <t>AGR.06.000039</t>
  </si>
  <si>
    <t>8 от 01.04.2018</t>
  </si>
  <si>
    <t>AGR.06.000040</t>
  </si>
  <si>
    <t>9 от 01.04.2018</t>
  </si>
  <si>
    <t>AGR.06.000041</t>
  </si>
  <si>
    <t>11 от 01.04.2018</t>
  </si>
  <si>
    <t>AGR.06.000042</t>
  </si>
  <si>
    <t>12 от 01.04.2018</t>
  </si>
  <si>
    <t>AGR.06.000043</t>
  </si>
  <si>
    <t>10 от 01.04.2018</t>
  </si>
  <si>
    <t>AGR.06.000044</t>
  </si>
  <si>
    <t>13 от 01.04.2018</t>
  </si>
  <si>
    <t>AGR.06.000052</t>
  </si>
  <si>
    <t>25 от 13.06.2018</t>
  </si>
  <si>
    <t>AGR.06.000069</t>
  </si>
  <si>
    <t>1 от 01.07.2018</t>
  </si>
  <si>
    <t>AGR.06.000337</t>
  </si>
  <si>
    <t>36 от 19.11.2019</t>
  </si>
  <si>
    <t>AGR.06.000427</t>
  </si>
  <si>
    <t>ННГ02/17-83//4 от 28.03.2017 г.</t>
  </si>
  <si>
    <t>AGR.06.000428</t>
  </si>
  <si>
    <t>Постановление № 295 от 16.05.2017 г.</t>
  </si>
  <si>
    <t>AGR.06.000429</t>
  </si>
  <si>
    <t>ННГ02/17-95//9 от 03.05.2017 г.</t>
  </si>
  <si>
    <t>AGR.06.000455</t>
  </si>
  <si>
    <t>ННГ/0385/12/96 от 28.12.2011</t>
  </si>
  <si>
    <t>AGR.06.000463</t>
  </si>
  <si>
    <t>87/ННГ 02/12-40 от 17.09.2012</t>
  </si>
  <si>
    <t>AGR.06.000464</t>
  </si>
  <si>
    <t>ННГ/0287/11/58 от 14.10.2011</t>
  </si>
  <si>
    <t>AGR.06.000465</t>
  </si>
  <si>
    <t>ННГ/0435/12/39 от 06.06.2012</t>
  </si>
  <si>
    <t>AGR.06.000466</t>
  </si>
  <si>
    <t>ННГ/0436/12/40 от 06.06.2012</t>
  </si>
  <si>
    <t>AGR.06.000467</t>
  </si>
  <si>
    <t>ННГ/0438/12/44 от 19.06.2012</t>
  </si>
  <si>
    <t>AGR.06.000468</t>
  </si>
  <si>
    <t>ННГ/0439/12/45 от 19.06.2012</t>
  </si>
  <si>
    <t>AGR.06.000519</t>
  </si>
  <si>
    <t>ННГ02/12-156/89 от 24.09.2012</t>
  </si>
  <si>
    <t>AGR.06.000526</t>
  </si>
  <si>
    <t>77/СНГ02/12-10 от 21.08.2012</t>
  </si>
  <si>
    <t>AGR.06.000527</t>
  </si>
  <si>
    <t>75/СНГ02/12-9 от 21.08.2012</t>
  </si>
  <si>
    <t>AGR.06.000698</t>
  </si>
  <si>
    <t>Договор № 3 от 16.10.2015</t>
  </si>
  <si>
    <t>AGR.06.000816</t>
  </si>
  <si>
    <t>ННГ02/12-114/119 от 26.11.2012</t>
  </si>
  <si>
    <t>AGR.06.000873</t>
  </si>
  <si>
    <t>Договор №9 от 01.04.2022(не использовать)</t>
  </si>
  <si>
    <t>AGR.06.000874</t>
  </si>
  <si>
    <t>Договор №9 от 01.04.2022</t>
  </si>
  <si>
    <t>AGR.06.001032</t>
  </si>
  <si>
    <t>PRD.008.100000083_COM004001</t>
  </si>
  <si>
    <t>AGR.06.000438</t>
  </si>
  <si>
    <t>9 от 29.12.2017</t>
  </si>
  <si>
    <t>AGR.06.000525</t>
  </si>
  <si>
    <t>договор 82 от 29.03.2010</t>
  </si>
  <si>
    <t>PRD.008.100000084_COM004001</t>
  </si>
  <si>
    <t>AGR.06.000205</t>
  </si>
  <si>
    <t>Договор №19/19/УВС/К от 24.04.2019</t>
  </si>
  <si>
    <t>PRD.008.100000084_COM009001</t>
  </si>
  <si>
    <t>AGR.13.000431</t>
  </si>
  <si>
    <t>Договор №18/19/УВС/К от 24.04.2019</t>
  </si>
  <si>
    <t>AGR.13.001898</t>
  </si>
  <si>
    <t>Договор №СИБ16/23-в от 07.02.2023</t>
  </si>
  <si>
    <t>PRD.008.100000084_COM010001</t>
  </si>
  <si>
    <t>AGR.14.000161</t>
  </si>
  <si>
    <t>Договор б/н от 30.08.2019</t>
  </si>
  <si>
    <t>PRD.008.100000084_COM011001</t>
  </si>
  <si>
    <t>AGR.15.001481</t>
  </si>
  <si>
    <t>СЗ02/19-212 от 04.06.2019 г.</t>
  </si>
  <si>
    <t>AGR.15.001671</t>
  </si>
  <si>
    <t>возмездие оказание услуг</t>
  </si>
  <si>
    <t>AGR.15.001672</t>
  </si>
  <si>
    <t>возмездие оказания услуг</t>
  </si>
  <si>
    <t>AGR.15.001673</t>
  </si>
  <si>
    <t>СЗ02/19-267 от 27.06.2019</t>
  </si>
  <si>
    <t>AGR.15.004736</t>
  </si>
  <si>
    <t>Договор № СЗ02/21-416 от 28.07.2021 г.</t>
  </si>
  <si>
    <t>AGR.15.007046</t>
  </si>
  <si>
    <t>СЗ02/23-64 от 10.02.2023</t>
  </si>
  <si>
    <t>PRD.008.100000087_COM005001</t>
  </si>
  <si>
    <t>AGR.07.000035</t>
  </si>
  <si>
    <t>Госпошлина за предост. свед. из ЕГРЮЛ</t>
  </si>
  <si>
    <t>AGR.07.000978</t>
  </si>
  <si>
    <t>Госпошлина за подачу искового заявления</t>
  </si>
  <si>
    <t>AGR.07.001653</t>
  </si>
  <si>
    <t>Госпошлина по Решению суда Дело № А29-2737/2022 от 19.05.202</t>
  </si>
  <si>
    <t>PRD.008.100000087_COM010001</t>
  </si>
  <si>
    <t>AGR.14.000197</t>
  </si>
  <si>
    <t>госпошлина в АС на обжалование решения</t>
  </si>
  <si>
    <t>PRD.008.100000093_COM004001</t>
  </si>
  <si>
    <t>AGR.06.000663</t>
  </si>
  <si>
    <t>PRD.008.100000093_COM009001</t>
  </si>
  <si>
    <t>AGR.13.000377</t>
  </si>
  <si>
    <t>Служебная записка № 13-35 от 26.03.2019</t>
  </si>
  <si>
    <t>AGR.13.001041</t>
  </si>
  <si>
    <t>Государственная пошлина за государственную регистрацию права</t>
  </si>
  <si>
    <t>PRD.008.100000100_COM002019</t>
  </si>
  <si>
    <t>AGR.03.000094</t>
  </si>
  <si>
    <t>№ 13 (Д01061900)</t>
  </si>
  <si>
    <t>AGR.03.000148</t>
  </si>
  <si>
    <t>Договор об образовании на обучение по дополнительным образов</t>
  </si>
  <si>
    <t>AGR.03.000492</t>
  </si>
  <si>
    <t>Договор о дополнительном профессиональном образовании № Д013</t>
  </si>
  <si>
    <t>AGR.03.000811</t>
  </si>
  <si>
    <t>Договор о дополнительном профессиональном образовании от 09.</t>
  </si>
  <si>
    <t>AGR.03.000930</t>
  </si>
  <si>
    <t>Договор о дополнительном профессиональном образовании № Д012</t>
  </si>
  <si>
    <t>PRD.008.100000103_COM002019</t>
  </si>
  <si>
    <t>AGR.03.000200</t>
  </si>
  <si>
    <t>PRD.008.100000109_COM009001</t>
  </si>
  <si>
    <t>AGR.13.000293</t>
  </si>
  <si>
    <t>Денежное взыскание за нарушение законод. о налогах и сборах</t>
  </si>
  <si>
    <t>AGR.13.000916</t>
  </si>
  <si>
    <t>Гос. пошлина за предоставление сведений ЕГРЮЛ</t>
  </si>
  <si>
    <t>AGR.13.001100</t>
  </si>
  <si>
    <t>Уведомление о рассрочке по уплате</t>
  </si>
  <si>
    <t>PRD.008.100000110_</t>
  </si>
  <si>
    <t>AGR.07.002134</t>
  </si>
  <si>
    <t>11-03.05.02.001-О-ДЗВО-С-2023-36562/00 от 22.12.2023</t>
  </si>
  <si>
    <t>PRD.008.100000110_COM005001</t>
  </si>
  <si>
    <t>AGR.07.000383</t>
  </si>
  <si>
    <t>№11-03.05.02.001-Р-ДЗВО-С-2019-05500/00</t>
  </si>
  <si>
    <t>AGR.07.000940</t>
  </si>
  <si>
    <t>№11-03.05.02.001-Р-ДЗВО-С-2017-04529/00</t>
  </si>
  <si>
    <t>AGR.07.001015</t>
  </si>
  <si>
    <t>№11-03.05.02.001-О-ДЗВО-С-2010-00606/00</t>
  </si>
  <si>
    <t>PRD.008.100000112_COM014001</t>
  </si>
  <si>
    <t>AGR.30.000612</t>
  </si>
  <si>
    <t>Госпошлина 2021 год за регистрацию тех.транспорта</t>
  </si>
  <si>
    <t>PRD.008.100000113_COM009001</t>
  </si>
  <si>
    <t>AGR.13.000056</t>
  </si>
  <si>
    <t>Постановление № 35 от 19.06 2018</t>
  </si>
  <si>
    <t>AGR.13.000072</t>
  </si>
  <si>
    <t>Постоновление №15 А от 21.06.2018</t>
  </si>
  <si>
    <t>AGR.13.000368</t>
  </si>
  <si>
    <t>Постановлению от 05.07.2018 № 55 О</t>
  </si>
  <si>
    <t>AGR.13.000608</t>
  </si>
  <si>
    <t>Оплата госпошлины за выдачу документов</t>
  </si>
  <si>
    <t>AGR.13.001359</t>
  </si>
  <si>
    <t>Постановление №282 А от 02.06.2021</t>
  </si>
  <si>
    <t>AGR.13.001360</t>
  </si>
  <si>
    <t>Постановление №279 О от 02.06.2021</t>
  </si>
  <si>
    <t>AGR.13.001361</t>
  </si>
  <si>
    <t>Постановление №281 О от 02.06.2021</t>
  </si>
  <si>
    <t>AGR.13.001362</t>
  </si>
  <si>
    <t>Постановление №283 О от 02.06.2021</t>
  </si>
  <si>
    <t>AGR.13.001363</t>
  </si>
  <si>
    <t>Постановление №280 О от 02.06.2021</t>
  </si>
  <si>
    <t>AGR.13.001369</t>
  </si>
  <si>
    <t>Постановление №276 Н от 28.05.2021</t>
  </si>
  <si>
    <t>AGR.13.001370</t>
  </si>
  <si>
    <t>Постановление №277 Н от 28.05.2021</t>
  </si>
  <si>
    <t>AGR.13.001611</t>
  </si>
  <si>
    <t>Постановление №30 З от 17.02.2022</t>
  </si>
  <si>
    <t>AGR.13.001612</t>
  </si>
  <si>
    <t>Постановление №29 О от 17.02.2022</t>
  </si>
  <si>
    <t>AGR.13.001613</t>
  </si>
  <si>
    <t>Постановление №28 О от 17.02.2022</t>
  </si>
  <si>
    <t>PRD.008.100000113_COM014001</t>
  </si>
  <si>
    <t>AGR.30.000227</t>
  </si>
  <si>
    <t>PRD.008.100000121_COM001000</t>
  </si>
  <si>
    <t>AGR.01.001635</t>
  </si>
  <si>
    <t>24250 от 03.02.2023</t>
  </si>
  <si>
    <t>PRD.008.100000121_COM007001</t>
  </si>
  <si>
    <t>AGR.09.000572</t>
  </si>
  <si>
    <t>УНС02/19-217 от 04.10.2019</t>
  </si>
  <si>
    <t>PRD.008.100000121_COM009001</t>
  </si>
  <si>
    <t>AGR.13.000193</t>
  </si>
  <si>
    <t>PRD.008.100000121_COM011001</t>
  </si>
  <si>
    <t>AGR.15.000486</t>
  </si>
  <si>
    <t>PRD.008.100000122_COM004001</t>
  </si>
  <si>
    <t>AGR.06.001028</t>
  </si>
  <si>
    <t>Договор №ННГ36/23-в от 17.08.2023</t>
  </si>
  <si>
    <t>PRD.008.100000122_COM009001</t>
  </si>
  <si>
    <t>AGR.13.000129</t>
  </si>
  <si>
    <t>Договор №291/ ОС от 03.04.2018</t>
  </si>
  <si>
    <t>AGR.13.000672</t>
  </si>
  <si>
    <t>Договор №534/ОС 2019 от 30.05.2019 г.</t>
  </si>
  <si>
    <t>AGR.13.001085</t>
  </si>
  <si>
    <t>Договор №398/ОС 2020 от 22.06.2020 г.</t>
  </si>
  <si>
    <t>AGR.13.001157</t>
  </si>
  <si>
    <t>Договор №072/ПК 2020/СИБ165/20-в от 26.11.2020 г.</t>
  </si>
  <si>
    <t>AGR.13.001419</t>
  </si>
  <si>
    <t>договор №СИБ83/21-в от 10.06.2021</t>
  </si>
  <si>
    <t>AGR.13.001978</t>
  </si>
  <si>
    <t>Договор №СИБ36/23-в от 30.03.2023</t>
  </si>
  <si>
    <t>AGR.13.002104</t>
  </si>
  <si>
    <t>Договор №СИБ91/23-в от 30.08.2023</t>
  </si>
  <si>
    <t>PRD.008.100000123_COM004001</t>
  </si>
  <si>
    <t>AGR.06.000078</t>
  </si>
  <si>
    <t>Договор №ННГ01/18-28 от 27.09.2018</t>
  </si>
  <si>
    <t>AGR.06.000612</t>
  </si>
  <si>
    <t>Договор №ННГ46/20-в от 19.08.2020</t>
  </si>
  <si>
    <t>AGR.06.000982</t>
  </si>
  <si>
    <t>PRD.008.100000123_COM009001</t>
  </si>
  <si>
    <t>AGR.13.001082</t>
  </si>
  <si>
    <t>Договор №СИБ92/20-в от 17.08.2020</t>
  </si>
  <si>
    <t>AGR.13.001515</t>
  </si>
  <si>
    <t>Договор №СИБ170/21-в от 29.10.2021</t>
  </si>
  <si>
    <t>PRD.008.100000126_COM006001</t>
  </si>
  <si>
    <t>AGR.08.001796</t>
  </si>
  <si>
    <t>029/10//СИН.02.21-44 от 04.02.2021г</t>
  </si>
  <si>
    <t>AGR.08.002388</t>
  </si>
  <si>
    <t>054/10//СИН.02.22-92 от 28.03.2022г.</t>
  </si>
  <si>
    <t>AGR.08.002890</t>
  </si>
  <si>
    <t>СИН.02.23-42 от 10.03.2023</t>
  </si>
  <si>
    <t>AGR.08.003220</t>
  </si>
  <si>
    <t>Счет №1100039 от 18.01.2024</t>
  </si>
  <si>
    <t>PRD.008.100000126_COM009001</t>
  </si>
  <si>
    <t>AGR.13.000054</t>
  </si>
  <si>
    <t>Договор поставки №8/18-и от 28.05.2018г.</t>
  </si>
  <si>
    <t>AGR.13.000280</t>
  </si>
  <si>
    <t>Договор поставки №13/18-и от 28.11.2018г.</t>
  </si>
  <si>
    <t>AGR.13.000343</t>
  </si>
  <si>
    <t>Договор №379/56-3 от 24.01.2019</t>
  </si>
  <si>
    <t>AGR.13.000564</t>
  </si>
  <si>
    <t>Договор поставки №11/19-и от 20.06.2019г.</t>
  </si>
  <si>
    <t>AGR.13.000582</t>
  </si>
  <si>
    <t>Договор поставки № 11/19-и от 20.06.2019 г.</t>
  </si>
  <si>
    <t>AGR.13.000771</t>
  </si>
  <si>
    <t>Договор поставки №25/19-и от 01.11.2019г.</t>
  </si>
  <si>
    <t>AGR.13.000850</t>
  </si>
  <si>
    <t>Договор №412/56-3 от 04.02.2020</t>
  </si>
  <si>
    <t>AGR.13.001033</t>
  </si>
  <si>
    <t>Договор поставки № СИБ6/20-и от 08.07.2020г.</t>
  </si>
  <si>
    <t>AGR.13.001179</t>
  </si>
  <si>
    <t>Договор поставки № СИБ11/20-и от 29.12.2020г.</t>
  </si>
  <si>
    <t>AGR.13.001189</t>
  </si>
  <si>
    <t>Договор №038/56-3 от 13.01.2021</t>
  </si>
  <si>
    <t>AGR.13.001462</t>
  </si>
  <si>
    <t>Договор поставки № СИБ5/21-и от 14.04.2021г.</t>
  </si>
  <si>
    <t>AGR.13.001530</t>
  </si>
  <si>
    <t>Договор поставки № СИБ12/21-и от 24.11.2021г.</t>
  </si>
  <si>
    <t>AGR.13.001597</t>
  </si>
  <si>
    <t>Договор №8/046/56-3 от 27.01.2022</t>
  </si>
  <si>
    <t>AGR.13.001739</t>
  </si>
  <si>
    <t>Договор поставки № СИБ11/22-и от 22.06.2022г.</t>
  </si>
  <si>
    <t>AGR.13.001825</t>
  </si>
  <si>
    <t>Договор №8/042/А-23 от 06.12.2022</t>
  </si>
  <si>
    <t>AGR.13.001906</t>
  </si>
  <si>
    <t>Договор поставки № СИБ21/22-и от 12.12.2022г.</t>
  </si>
  <si>
    <t>AGR.13.002132</t>
  </si>
  <si>
    <t>Договор №11.1/001/А-24 от 27.11.2023</t>
  </si>
  <si>
    <t>PRD.008.100000126_COM014001</t>
  </si>
  <si>
    <t>AGR.30.000705</t>
  </si>
  <si>
    <t>Договор на Проведение метрологических работ и услуг №13/003/</t>
  </si>
  <si>
    <t>AGR.30.001100</t>
  </si>
  <si>
    <t>13/001/А-23 от 01.12.2022</t>
  </si>
  <si>
    <t>PRD.008.100000134_COM002019</t>
  </si>
  <si>
    <t>AGR.03.000150</t>
  </si>
  <si>
    <t>Договор № Д-146 от 06.02.2020г. на оказание услуг по проверк</t>
  </si>
  <si>
    <t>AGR.03.000383</t>
  </si>
  <si>
    <t>Договор № Д-224 (Д002621) от 01.01.2021 г на оказание услуг</t>
  </si>
  <si>
    <t>AGR.03.000937</t>
  </si>
  <si>
    <t>Договор от 01.01.2024 № Д012523</t>
  </si>
  <si>
    <t>PRD.008.100000135_COM004001</t>
  </si>
  <si>
    <t>AGR.06.000094</t>
  </si>
  <si>
    <t>ННГ02/18-80 от 02.10.2018 г.</t>
  </si>
  <si>
    <t>AGR.06.000290</t>
  </si>
  <si>
    <t>Договор №ННГ 103/19-в от 24.09.2019 г.</t>
  </si>
  <si>
    <t>AGR.06.000700</t>
  </si>
  <si>
    <t>Договор №ННГ64/20-в от 22.10.2020 г.</t>
  </si>
  <si>
    <t>AGR.06.000851</t>
  </si>
  <si>
    <t>Договор №ННГ70/21-в от 29.10.2021 г.</t>
  </si>
  <si>
    <t>PRD.008.100000135_COM009001</t>
  </si>
  <si>
    <t>AGR.13.000134</t>
  </si>
  <si>
    <t>Договор №130/8 от 31.07.2018г.</t>
  </si>
  <si>
    <t>AGR.13.000344</t>
  </si>
  <si>
    <t>Договор №СИБ 18/19-в от 12.02.2019г.</t>
  </si>
  <si>
    <t>AGR.13.000580</t>
  </si>
  <si>
    <t>Договор №СИБ52/19-в от 29.03.2019г.</t>
  </si>
  <si>
    <t>AGR.13.000667</t>
  </si>
  <si>
    <t>Договор №СИБ143/19-в от 05.09.2019г.</t>
  </si>
  <si>
    <t>AGR.13.001057</t>
  </si>
  <si>
    <t>Договор №СИБ99/20-в от 25.08.2020</t>
  </si>
  <si>
    <t>AGR.13.001089</t>
  </si>
  <si>
    <t>Договор №114/20-в от 28.09.2020</t>
  </si>
  <si>
    <t>AGR.13.001430</t>
  </si>
  <si>
    <t>Договор №СИБ131/21-в от 15.09.2021</t>
  </si>
  <si>
    <t>AGR.13.001583</t>
  </si>
  <si>
    <t>Договор №СИБ105/21-в от 29.07.2021</t>
  </si>
  <si>
    <t>AGR.13.001801</t>
  </si>
  <si>
    <t>Договор №СИБ114/22-в от 27.09.2022</t>
  </si>
  <si>
    <t>AGR.13.002065</t>
  </si>
  <si>
    <t>Договор №СИБ104/23-в от 09.10.2023</t>
  </si>
  <si>
    <t>PRD.008.100000136_COM009001</t>
  </si>
  <si>
    <t>AGR.014.000000971</t>
  </si>
  <si>
    <t>Договор №01-43-14 от 27.01.2014 (аренда лесного участка)</t>
  </si>
  <si>
    <t>AGR.014.000000972</t>
  </si>
  <si>
    <t>Договор №112-43-16 от 14.11.2016г. (аренда лесного участка)</t>
  </si>
  <si>
    <t>AGR.014.000000973</t>
  </si>
  <si>
    <t>Договор №113-43-16 от 14.11.2016г. (аренда лесного участка)</t>
  </si>
  <si>
    <t>AGR.014.000000975</t>
  </si>
  <si>
    <t>Договор №127-45-13 от 30.12.2013 (аренда лесного участка)</t>
  </si>
  <si>
    <t>AGR.014.000000976</t>
  </si>
  <si>
    <t>Договор №137-45-14 от 30.10.2014г. (аренда лесного участка)</t>
  </si>
  <si>
    <t>AGR.014.000000977</t>
  </si>
  <si>
    <t>Договор №152-45-14 от 17.12.2014г.(аренда лесного участка)</t>
  </si>
  <si>
    <t>AGR.014.000000981</t>
  </si>
  <si>
    <t>Договор №38-43-17 от 20.06.2017г. (аренда лесного участка)</t>
  </si>
  <si>
    <t>AGR.014.000000982</t>
  </si>
  <si>
    <t>Договор №39-45-14 от 09.06.2014г. (аренда лесного участка)</t>
  </si>
  <si>
    <t>AGR.014.000000983</t>
  </si>
  <si>
    <t>Договор №47-45-13 от 25.06.2013г. (аренда лесного участка)</t>
  </si>
  <si>
    <t>AGR.014.000000984</t>
  </si>
  <si>
    <t>Договор №52-43-16 от 26.07.2016г. (аренда лесного участка)(р</t>
  </si>
  <si>
    <t>AGR.014.000000987</t>
  </si>
  <si>
    <t>Договор №71-43-14 от 17.12.2014г.(аренда лесного участка)</t>
  </si>
  <si>
    <t>AGR.014.000000989</t>
  </si>
  <si>
    <t>Договор №74-43-11 от 05.12.2011г. (аренда лесного участка)</t>
  </si>
  <si>
    <t>AGR.014.000000991</t>
  </si>
  <si>
    <t>Договор №75-45-11 от 07.12.2011 г. (аренда лесного участка)</t>
  </si>
  <si>
    <t>AGR.014.000000992</t>
  </si>
  <si>
    <t>Договор №76-45-11 от 07.12.2011г. (аренда лесного участка)</t>
  </si>
  <si>
    <t>AGR.014.000000998</t>
  </si>
  <si>
    <t>Договор №83-45-15 от 04.12.2015г. (аренда лесного участка)</t>
  </si>
  <si>
    <t>AGR.014.000001000</t>
  </si>
  <si>
    <t>Договор №98-43-17 от 18.09.2017г. (аренда лесного участка)</t>
  </si>
  <si>
    <t>AGR.13.000165</t>
  </si>
  <si>
    <t>Договор №50-43-18 от 29.08.2018 (аренда лесного участка)(рас</t>
  </si>
  <si>
    <t>AGR.13.000305</t>
  </si>
  <si>
    <t>Договор №112-43-18 от 27.12.2018 (аренда лесного участка)</t>
  </si>
  <si>
    <t>AGR.13.000458</t>
  </si>
  <si>
    <t>Договор № 66-45-19 от 13.05.2019 г. (аренда лесного участка)</t>
  </si>
  <si>
    <t>AGR.13.000459</t>
  </si>
  <si>
    <t>Договор №94-43-19 от 14.05.2019 г. (аренда лесного участка)</t>
  </si>
  <si>
    <t>AGR.13.000470</t>
  </si>
  <si>
    <t>Договор № 80-45-19 от 17.05.2019 г. (аренда лесного участка)</t>
  </si>
  <si>
    <t>AGR.13.000550</t>
  </si>
  <si>
    <t>Договор №133-43-19 от 17.06.2019 г. (аренда лесного участка)</t>
  </si>
  <si>
    <t>AGR.13.000602</t>
  </si>
  <si>
    <t>Договор №154-45-19 от 26.07.2019 г. (аренда лесного участка)</t>
  </si>
  <si>
    <t>AGR.13.000626</t>
  </si>
  <si>
    <t>Исполнительный лист серияФС 031881282 от 03.06.19</t>
  </si>
  <si>
    <t>AGR.13.000627</t>
  </si>
  <si>
    <t>Исполнительный лист серияФС 031881280 от 03.06.19</t>
  </si>
  <si>
    <t>AGR.13.000770</t>
  </si>
  <si>
    <t>Договор №271-43ч-19 от 27.12.2019 г. (аренда лесного участка</t>
  </si>
  <si>
    <t>AGR.13.000848</t>
  </si>
  <si>
    <t>Договор №05/1-43-20 от 24.01.2020 г. (аренда лесного участка</t>
  </si>
  <si>
    <t>AGR.13.000853</t>
  </si>
  <si>
    <t>Договор №09-43-20 от 29.01.2020 г. (аренда лесного участка)</t>
  </si>
  <si>
    <t>AGR.13.000917</t>
  </si>
  <si>
    <t>Договор №74-43-15 от 28.10.2015 г.(аренда лесного участка)</t>
  </si>
  <si>
    <t>AGR.13.000920</t>
  </si>
  <si>
    <t>Договор №53-43-16 от 26.07.2016г. (аренда лесного участка)</t>
  </si>
  <si>
    <t>AGR.13.000923</t>
  </si>
  <si>
    <t>Договор №79-45-16 от 29.09.2016 г. (аренда лесного участка)(</t>
  </si>
  <si>
    <t>AGR.13.000924</t>
  </si>
  <si>
    <t>Договор №80-45-16 от 29.09.2016 г. (аренда лесного участка)(</t>
  </si>
  <si>
    <t>AGR.13.000925</t>
  </si>
  <si>
    <t>Договор №80-43-16 от 29.09.2016 г. (аренда лесного участка)(</t>
  </si>
  <si>
    <t>AGR.13.000970</t>
  </si>
  <si>
    <t>Договор №77-45-11 от 08.12.2011 г. (аренда лесного участка)</t>
  </si>
  <si>
    <t>AGR.13.000971</t>
  </si>
  <si>
    <t>Договор №73-43-11 от 30.11.2011 г. (аренда лесного участка)</t>
  </si>
  <si>
    <t>AGR.13.000972</t>
  </si>
  <si>
    <t>Договор №78-43-11 от 07.12.2011 г. (аренда лесного участка)</t>
  </si>
  <si>
    <t>AGR.13.000976</t>
  </si>
  <si>
    <t>Договор аренды земли № 97 от 14.06.2007</t>
  </si>
  <si>
    <t>AGR.13.000977</t>
  </si>
  <si>
    <t>Аренда земли за 2011г. дог.98 от 14.06.2007</t>
  </si>
  <si>
    <t>AGR.13.000978</t>
  </si>
  <si>
    <t>Договор аренды земли № 90 от 14.06.2007</t>
  </si>
  <si>
    <t>AGR.13.000979</t>
  </si>
  <si>
    <t>Договор аренды земли № 96 от 14.06.2007</t>
  </si>
  <si>
    <t>AGR.13.000980</t>
  </si>
  <si>
    <t>Договор аренды земли № 89 от 14.06.2007</t>
  </si>
  <si>
    <t>AGR.13.000981</t>
  </si>
  <si>
    <t>Договор аренды земли № 85 от 14.06.2007</t>
  </si>
  <si>
    <t>AGR.13.000982</t>
  </si>
  <si>
    <t>Договор аренды земли № 88 от 14.06.2007</t>
  </si>
  <si>
    <t>AGR.13.000983</t>
  </si>
  <si>
    <t>Договор аренды земли № 94 от 14.06.2007</t>
  </si>
  <si>
    <t>AGR.13.000984</t>
  </si>
  <si>
    <t>Договор аренды земли № 95 от 14.06.2007</t>
  </si>
  <si>
    <t>AGR.13.000985</t>
  </si>
  <si>
    <t>Договор аренды земли № 91 от 14.06.2007</t>
  </si>
  <si>
    <t>AGR.13.000989</t>
  </si>
  <si>
    <t>Договор №28-43-14 от 14.08.2014г. (аренда лесного участка)</t>
  </si>
  <si>
    <t>AGR.13.000992</t>
  </si>
  <si>
    <t>Договор №85-45-11 от 14.12.2011 г. (аренда лесного участка)</t>
  </si>
  <si>
    <t>AGR.13.000993</t>
  </si>
  <si>
    <t>Договор №67-45-11 от 30.11.2011 г. (аренда лесного участка)</t>
  </si>
  <si>
    <t>AGR.13.000995</t>
  </si>
  <si>
    <t>Договор №22-43-14 от 25.06.2014г. (аренда лесного участка)</t>
  </si>
  <si>
    <t>AGR.13.001102</t>
  </si>
  <si>
    <t>Договор №140-43-20 от 26.10.2020 г. (аренда лесного участка)</t>
  </si>
  <si>
    <t>AGR.13.001267</t>
  </si>
  <si>
    <t>Договор №20-45-21 от 05.04.2021 г. (аренда лесного участка)</t>
  </si>
  <si>
    <t>AGR.13.001565</t>
  </si>
  <si>
    <t>Договор №14-45-22 от 26.01.2022г. (аренда лесного участка)(р</t>
  </si>
  <si>
    <t>AGR.13.001756</t>
  </si>
  <si>
    <t>Договор №76-43ч-22 от 30.09.2022</t>
  </si>
  <si>
    <t>AGR.13.001892</t>
  </si>
  <si>
    <t>Договор №02-43-23 от 09.01.2023</t>
  </si>
  <si>
    <t>AGR.13.001893</t>
  </si>
  <si>
    <t>Договор №04-43-23 от 10.01.2023</t>
  </si>
  <si>
    <t>AGR.13.001894</t>
  </si>
  <si>
    <t>Договор №03-43-23 от 09.01.2023</t>
  </si>
  <si>
    <t>AGR.13.001895</t>
  </si>
  <si>
    <t>Договор №02-45-23 от 09.01.2023</t>
  </si>
  <si>
    <t>AGR.13.001896</t>
  </si>
  <si>
    <t>Договор №01-43-23 от 09.01.2023</t>
  </si>
  <si>
    <t>AGR.13.001897</t>
  </si>
  <si>
    <t>Договор №1-45-23 от 09.01.2023</t>
  </si>
  <si>
    <t>AGR.13.001908</t>
  </si>
  <si>
    <t>Договор №06-43-23 от 25.01.2023</t>
  </si>
  <si>
    <t>AGR.13.002064</t>
  </si>
  <si>
    <t>Договор №78-43ч-23 от 26.10.2023</t>
  </si>
  <si>
    <t>AGR.13.002149</t>
  </si>
  <si>
    <t>Договор №104-45-23 от 27.11.2023г. (аренда лесного участка)</t>
  </si>
  <si>
    <t>PRD.008.100000141_COM007001</t>
  </si>
  <si>
    <t>AGR.09.000690</t>
  </si>
  <si>
    <t>УНС02/20-4 от 20.01.2020</t>
  </si>
  <si>
    <t>PRD.008.100000143_COM002019</t>
  </si>
  <si>
    <t>AGR.03.000186</t>
  </si>
  <si>
    <t>Лиц. договор на право использования программы для ЭВМ "Конту</t>
  </si>
  <si>
    <t>AGR.03.000404</t>
  </si>
  <si>
    <t>PRD.008.100000143_COM004001</t>
  </si>
  <si>
    <t>AGR.06.000460</t>
  </si>
  <si>
    <t>ННГ02/13-295/07101972/13 от 06.11.2013г.</t>
  </si>
  <si>
    <t>AGR.06.000634</t>
  </si>
  <si>
    <t>ННГ86/20-в/05000847/20 от 26.11.2020</t>
  </si>
  <si>
    <t>PRD.008.100000143_COM005001</t>
  </si>
  <si>
    <t>AGR.07.000303</t>
  </si>
  <si>
    <t>Договор № 02530004/19УЦ от 16.01.2019 г.</t>
  </si>
  <si>
    <t>AGR.07.000317</t>
  </si>
  <si>
    <t>№1993085522 от 17.01.2019</t>
  </si>
  <si>
    <t>AGR.07.000649</t>
  </si>
  <si>
    <t>№02530019/19 от 14.11.2019</t>
  </si>
  <si>
    <t>AGR.07.001150</t>
  </si>
  <si>
    <t>02530009/20 от 26.10.20</t>
  </si>
  <si>
    <t>AGR.07.001151</t>
  </si>
  <si>
    <t>02530010/20 от 26.10.20</t>
  </si>
  <si>
    <t>AGR.07.001152</t>
  </si>
  <si>
    <t>02530003/20УЦ от 27.10.20</t>
  </si>
  <si>
    <t>AGR.07.001466</t>
  </si>
  <si>
    <t>02530007/21//КН06/21-224 от 18.11.21</t>
  </si>
  <si>
    <t>AGR.07.001625</t>
  </si>
  <si>
    <t>29970095/22// КН06/22-117 от 01.04.22</t>
  </si>
  <si>
    <t>AGR.07.001784</t>
  </si>
  <si>
    <t>29970206/22 от 03.11.2022</t>
  </si>
  <si>
    <t>AGR.07.002178</t>
  </si>
  <si>
    <t>Счет-оферта №2493358675 от 25.01.2024</t>
  </si>
  <si>
    <t>PRD.008.100000143_COM006001</t>
  </si>
  <si>
    <t>AGR.08.000066</t>
  </si>
  <si>
    <t>50890011/18//СИН.02.18-211 от 16.07.2018г</t>
  </si>
  <si>
    <t>AGR.08.000721</t>
  </si>
  <si>
    <t>50890011/19УЦ//СИН.02.19-233 от 05.07.2019г</t>
  </si>
  <si>
    <t>AGR.08.000899</t>
  </si>
  <si>
    <t>счет № 19931953231 от 15.10.19</t>
  </si>
  <si>
    <t>AGR.08.000915</t>
  </si>
  <si>
    <t>счет № 19932220209 от 18.11.19</t>
  </si>
  <si>
    <t>AGR.08.001467</t>
  </si>
  <si>
    <t>Счет № 20931740625 от 07.07.2020</t>
  </si>
  <si>
    <t>AGR.08.001545</t>
  </si>
  <si>
    <t>Счет №20932157407 от 24.08.2020</t>
  </si>
  <si>
    <t>AGR.08.001558</t>
  </si>
  <si>
    <t>AGR.08.001683</t>
  </si>
  <si>
    <t>50890033/20/СИН.02.20-299 от 23.11.2020г</t>
  </si>
  <si>
    <t>AGR.08.002324</t>
  </si>
  <si>
    <t>Счет № 2293553881 от 01.03.2022</t>
  </si>
  <si>
    <t>AGR.08.002325</t>
  </si>
  <si>
    <t>AGR.08.002326</t>
  </si>
  <si>
    <t>AGR.08.002327</t>
  </si>
  <si>
    <t>AGR.08.002421</t>
  </si>
  <si>
    <t>Счет № 2246200075 от 19.04.2022г.</t>
  </si>
  <si>
    <t>AGR.08.002674</t>
  </si>
  <si>
    <t>Счет №22933424771 от 10.11.2022</t>
  </si>
  <si>
    <t>PRD.008.100000143_COM007001</t>
  </si>
  <si>
    <t>AGR.09.000079</t>
  </si>
  <si>
    <t>УНС02/18-168 от 03.09.2018</t>
  </si>
  <si>
    <t>AGR.09.000826</t>
  </si>
  <si>
    <t>УНС02/18-47 от 15.02.2018</t>
  </si>
  <si>
    <t>AGR.09.000979</t>
  </si>
  <si>
    <t>УНС02/20-138 от 11.11.2020</t>
  </si>
  <si>
    <t>AGR.09.001568</t>
  </si>
  <si>
    <t>УНС02/22-228 от 08.11.2022</t>
  </si>
  <si>
    <t>PRD.008.100000143_COM014001</t>
  </si>
  <si>
    <t>AGR.30.000304</t>
  </si>
  <si>
    <t>счет №21932893626 от 02.12.2021</t>
  </si>
  <si>
    <t>AGR.30.000305</t>
  </si>
  <si>
    <t>счет 2293105512 от 17.01.2022</t>
  </si>
  <si>
    <t>AGR.30.000961</t>
  </si>
  <si>
    <t>№ 41480561/21</t>
  </si>
  <si>
    <t>AGR.30.001207</t>
  </si>
  <si>
    <t>Договор № 41480569/22 от 06.06..2022</t>
  </si>
  <si>
    <t>PRD.008.100000143_COM014002</t>
  </si>
  <si>
    <t>AGR.32.000331</t>
  </si>
  <si>
    <t>Счет-оферта № 22932469627 от 29.08.22</t>
  </si>
  <si>
    <t>PRD.008.100000143_COM015001</t>
  </si>
  <si>
    <t>AGR.39.000029</t>
  </si>
  <si>
    <t>Счет № 2393931993 от 10.03.2023</t>
  </si>
  <si>
    <t>AGR.39.000091</t>
  </si>
  <si>
    <t>Счет № 23934138200 от 04.10.2023</t>
  </si>
  <si>
    <t>PRD.008.100000143_COM015002</t>
  </si>
  <si>
    <t>AGR.40.000009</t>
  </si>
  <si>
    <t>Счет № 2393931407 от 10.03.2023</t>
  </si>
  <si>
    <t>AGR.40.000021</t>
  </si>
  <si>
    <t>Счет № 23933683337 от 06.09.2023</t>
  </si>
  <si>
    <t>AGR.40.000022</t>
  </si>
  <si>
    <t>Счет № 23934131961 от 04.10.2023</t>
  </si>
  <si>
    <t>PRD.008.100000145_COM002019</t>
  </si>
  <si>
    <t>AGR.03.000015</t>
  </si>
  <si>
    <t>договор на сервис. сопровождение и ремонт ККТ и иного оборуд</t>
  </si>
  <si>
    <t>PRD.008.100000161_COM007001</t>
  </si>
  <si>
    <t>AGR.09.000113</t>
  </si>
  <si>
    <t>КМ04305-Раз от 14.09.2018</t>
  </si>
  <si>
    <t>AGR.09.001372</t>
  </si>
  <si>
    <t>УНС02/22-66 от 29.04.2022</t>
  </si>
  <si>
    <t>PRD.008.100000164_COM007001</t>
  </si>
  <si>
    <t>AGR.09.000330</t>
  </si>
  <si>
    <t>УНС02/18-255 от 03.12.2018</t>
  </si>
  <si>
    <t>AGR.09.000750</t>
  </si>
  <si>
    <t>УНС02/19-282 от 23.12.2019</t>
  </si>
  <si>
    <t>AGR.09.001067</t>
  </si>
  <si>
    <t>УНС02/20-158 от 11.11.2020</t>
  </si>
  <si>
    <t>AGR.09.001290</t>
  </si>
  <si>
    <t>УНС02/21-183 от 27.12.2021</t>
  </si>
  <si>
    <t>PRD.008.100000165_COM006001</t>
  </si>
  <si>
    <t>AGR.08.001304</t>
  </si>
  <si>
    <t>СИН.02.17-373 от 04.12.17</t>
  </si>
  <si>
    <t>AGR.08.001751</t>
  </si>
  <si>
    <t>СИН.02.20-291 от 18.11.2020</t>
  </si>
  <si>
    <t>AGR.08.002254</t>
  </si>
  <si>
    <t>СИН.02.22-15 от 14.01.2022</t>
  </si>
  <si>
    <t>AGR.08.002818</t>
  </si>
  <si>
    <t>СИН.02.22-424 от 27.12.2022</t>
  </si>
  <si>
    <t>AGR.08.003235</t>
  </si>
  <si>
    <t>СИН.02.23-381 от 19.12.2023г.</t>
  </si>
  <si>
    <t>PRD.008.100000165_COM007001</t>
  </si>
  <si>
    <t>AGR.09.000220</t>
  </si>
  <si>
    <t>УНС02/18-289 от 20.12.2018</t>
  </si>
  <si>
    <t>AGR.09.000246</t>
  </si>
  <si>
    <t>УНС02/18-291 от 20.12.2018</t>
  </si>
  <si>
    <t>AGR.09.000648</t>
  </si>
  <si>
    <t>УНС02/18-289 ДС2 от 09.12.2019</t>
  </si>
  <si>
    <t>AGR.09.000983</t>
  </si>
  <si>
    <t>УНС02/20-132 от 11.11.2020</t>
  </si>
  <si>
    <t>AGR.09.001071</t>
  </si>
  <si>
    <t>УНС02/20-171 от 14.12.2020</t>
  </si>
  <si>
    <t>AGR.09.001281</t>
  </si>
  <si>
    <t>УНС02/21-145 от 11.11.2021</t>
  </si>
  <si>
    <t>AGR.09.001325</t>
  </si>
  <si>
    <t>УНС02/21-103 от 20.08.2021</t>
  </si>
  <si>
    <t>AGR.09.001571</t>
  </si>
  <si>
    <t>УНС02/22-223 от 25.11.2022</t>
  </si>
  <si>
    <t>AGR.09.001910</t>
  </si>
  <si>
    <t>УНС02/23-131 от 02.10.2023</t>
  </si>
  <si>
    <t>PRD.008.100000165_COM011001</t>
  </si>
  <si>
    <t>AGR.15.000878</t>
  </si>
  <si>
    <t>с покупателем</t>
  </si>
  <si>
    <t>AGR.15.000931</t>
  </si>
  <si>
    <t>СЗ02/18-502 от 28.12.2018г.</t>
  </si>
  <si>
    <t>AGR.15.007959</t>
  </si>
  <si>
    <t>Договор №СЗ02/23-545//7/3 от 10.10.2023</t>
  </si>
  <si>
    <t>PRD.008.100000175_COM005001</t>
  </si>
  <si>
    <t>AGR.07.000307</t>
  </si>
  <si>
    <t>Дог. №КН06/18-201 от 17.12.18</t>
  </si>
  <si>
    <t>PRD.008.100000176_COM005001</t>
  </si>
  <si>
    <t>AGR.07.000991</t>
  </si>
  <si>
    <t>ТО/С-75/13 от 01.04.2013</t>
  </si>
  <si>
    <t>PRD.008.100000177_COM005001</t>
  </si>
  <si>
    <t>AGR.07.000247</t>
  </si>
  <si>
    <t>Претензия Исх № 2296 от 17.12.2018 г.</t>
  </si>
  <si>
    <t>AGR.07.000299</t>
  </si>
  <si>
    <t>Дог. №КН05/19-75 от 01.01.19</t>
  </si>
  <si>
    <t>AGR.07.000312</t>
  </si>
  <si>
    <t>AGR.07.000361</t>
  </si>
  <si>
    <t>Претензия Исх № 406 от 22.02.2019 г.</t>
  </si>
  <si>
    <t>AGR.07.000362</t>
  </si>
  <si>
    <t>Дог. №КН05/19-103 от 01.02.19</t>
  </si>
  <si>
    <t>AGR.07.000415</t>
  </si>
  <si>
    <t>AGR.07.000468</t>
  </si>
  <si>
    <t>Дог. №КН02/19-186 от 01.05.19</t>
  </si>
  <si>
    <t>AGR.07.000519</t>
  </si>
  <si>
    <t>Претензия Исх № 1397 от 15.07.2019 г.</t>
  </si>
  <si>
    <t>PRD.008.100000178_COM005001</t>
  </si>
  <si>
    <t>AGR.07.000301</t>
  </si>
  <si>
    <t>Дог. №КН06/19-39 от 01.01.2019г.</t>
  </si>
  <si>
    <t>AGR.07.000403</t>
  </si>
  <si>
    <t>AGR.07.000601</t>
  </si>
  <si>
    <t>Претензия Исх № 1962 от 01.10.2019 г.</t>
  </si>
  <si>
    <t>AGR.07.000751</t>
  </si>
  <si>
    <t>КН06/20-64 от 01.01.2020г.</t>
  </si>
  <si>
    <t>PRD.008.100000178_COM010001</t>
  </si>
  <si>
    <t>AGR.14.000264</t>
  </si>
  <si>
    <t>Договор о предоставлении охранных услуг №33 от 01.01.2018</t>
  </si>
  <si>
    <t>AGR.14.000394</t>
  </si>
  <si>
    <t>Догвор на оказание охран услуг НГПТ/01.01.22 от 01.01.2022</t>
  </si>
  <si>
    <t>AGR.14.000406</t>
  </si>
  <si>
    <t>PRD.008.100000180_COM004001</t>
  </si>
  <si>
    <t>AGR.06.000003</t>
  </si>
  <si>
    <t>ННГ02/18-58 от 15.06.2018 г.</t>
  </si>
  <si>
    <t>PRD.008.100000201_COM009001</t>
  </si>
  <si>
    <t>AGR.13.001482</t>
  </si>
  <si>
    <t>Договор №184 от 16.11.2021 Об образовании платных образовате</t>
  </si>
  <si>
    <t>PRD.008.100000211_COM007001</t>
  </si>
  <si>
    <t>AGR.09.000329</t>
  </si>
  <si>
    <t>УНС02/18-241 от 15.11.2018</t>
  </si>
  <si>
    <t>AGR.09.000375</t>
  </si>
  <si>
    <t>УНС02/19-62 от 01.04.2019</t>
  </si>
  <si>
    <t>AGR.09.000751</t>
  </si>
  <si>
    <t>УНС02/19-233 от 12.11.2019</t>
  </si>
  <si>
    <t>AGR.09.000984</t>
  </si>
  <si>
    <t>ДС №1 от 19.06.2020 к договору УНС02/19-233 от 12.11.2019</t>
  </si>
  <si>
    <t>AGR.09.001052</t>
  </si>
  <si>
    <t>УНС02/20-169 от 15.12.2020</t>
  </si>
  <si>
    <t>AGR.09.001053</t>
  </si>
  <si>
    <t>УНС02/20-114 от 12.10.2020</t>
  </si>
  <si>
    <t>AGR.09.001634</t>
  </si>
  <si>
    <t>УНС02/23-8 от 24.01.2023</t>
  </si>
  <si>
    <t>AGR.09.001664</t>
  </si>
  <si>
    <t>УНС02/22-145 от 18.08.2022</t>
  </si>
  <si>
    <t>PRD.008.100000229_COM007001</t>
  </si>
  <si>
    <t>AGR.09.000846</t>
  </si>
  <si>
    <t>ДС №1 от 01.05.2018 к договору №О 08081402 от 21.03.2008</t>
  </si>
  <si>
    <t>AGR.09.001620</t>
  </si>
  <si>
    <t>УНС02/22-233 от 02.12.2022</t>
  </si>
  <si>
    <t>PRD.008.100000235_COM007001</t>
  </si>
  <si>
    <t>AGR.09.000171</t>
  </si>
  <si>
    <t>PRD.008.100000237_COM001000</t>
  </si>
  <si>
    <t>AGR.01.000214</t>
  </si>
  <si>
    <t>НФ02/19-29 от 21.03.2019</t>
  </si>
  <si>
    <t>AGR.01.000794</t>
  </si>
  <si>
    <t>4078 от 09.04.2021</t>
  </si>
  <si>
    <t>PRD.008.100000237_COM011001</t>
  </si>
  <si>
    <t>AGR.15.004179</t>
  </si>
  <si>
    <t>СЗ02/21-211 от 19.04.2021 г.</t>
  </si>
  <si>
    <t>PRD.008.100000237_COM014002</t>
  </si>
  <si>
    <t>AGR.32.000230</t>
  </si>
  <si>
    <t>Договор № КН-128/2021 (13.09-399/2021)</t>
  </si>
  <si>
    <t>PRD.008.100000243_COM007001</t>
  </si>
  <si>
    <t>AGR.09.000811</t>
  </si>
  <si>
    <t>59-10.01.01.009-Х-ДЗИО-Т-2015-03175/00 от 01.07.2015 г.</t>
  </si>
  <si>
    <t>PRD.008.100000244_COM007001</t>
  </si>
  <si>
    <t>AGR.09.000784</t>
  </si>
  <si>
    <t>П-протокол от 20.12.2012</t>
  </si>
  <si>
    <t>AGR.09.000785</t>
  </si>
  <si>
    <t>Е-протокол от 20.12.2012</t>
  </si>
  <si>
    <t>PRD.008.100000252_COM005001</t>
  </si>
  <si>
    <t>AGR.07.000304</t>
  </si>
  <si>
    <t>Дог. № 03/19-НП/КН06/18-211 от 27.11.18</t>
  </si>
  <si>
    <t>AGR.07.000667</t>
  </si>
  <si>
    <t>Дог. № 01/19-М от 16.09.2019 г.</t>
  </si>
  <si>
    <t>AGR.07.000853</t>
  </si>
  <si>
    <t>№ 03/20-М//КН06/19-304 от 03.12.2019 г.</t>
  </si>
  <si>
    <t>AGR.07.001233</t>
  </si>
  <si>
    <t>07/21-НП/КН06/20-212 от 20.10.2020</t>
  </si>
  <si>
    <t>AGR.07.001522</t>
  </si>
  <si>
    <t>06/22-НП//КН06/21-218 от 12.11.21</t>
  </si>
  <si>
    <t>AGR.07.001671</t>
  </si>
  <si>
    <t>01/22-М//КН06/21-219 от 12.11.2021 г.</t>
  </si>
  <si>
    <t>AGR.07.001855</t>
  </si>
  <si>
    <t>05/23-НП//КН06/23-10 от 11.11.2022</t>
  </si>
  <si>
    <t>AGR.07.002188</t>
  </si>
  <si>
    <t>Договор №КН06/23-161 от 02.10.2023</t>
  </si>
  <si>
    <t>PRD.008.100000252_COM010001</t>
  </si>
  <si>
    <t>AGR.14.000071</t>
  </si>
  <si>
    <t>№09/19-НПП от 05.12.2018</t>
  </si>
  <si>
    <t>AGR.14.000077</t>
  </si>
  <si>
    <t>договор 09/19-НПП от 05.12.2018</t>
  </si>
  <si>
    <t>AGR.14.000191</t>
  </si>
  <si>
    <t>Договор №06/20-НПП от 22.01.2020</t>
  </si>
  <si>
    <t>AGR.14.000329</t>
  </si>
  <si>
    <t>03/21-НПП от 23.10.2020</t>
  </si>
  <si>
    <t>AGR.14.000330</t>
  </si>
  <si>
    <t>Договор 03/21-НПП</t>
  </si>
  <si>
    <t>AGR.14.000397</t>
  </si>
  <si>
    <t>04/22-НПП от 01.10.2021</t>
  </si>
  <si>
    <t>PRD.008.100000273_COM006001</t>
  </si>
  <si>
    <t>AGR.08.000159</t>
  </si>
  <si>
    <t>СИН.02.18-228 от 27.07.2018</t>
  </si>
  <si>
    <t>AGR.08.000302</t>
  </si>
  <si>
    <t>AGR.08.000521</t>
  </si>
  <si>
    <t>СИН.02.19-57 от 01.03.2019</t>
  </si>
  <si>
    <t>AGR.08.000710</t>
  </si>
  <si>
    <t>СИН.02.19-185 от 29.05.2019</t>
  </si>
  <si>
    <t>AGR.08.001170</t>
  </si>
  <si>
    <t>СИН.02.17-395 от 30.12.2017</t>
  </si>
  <si>
    <t>AGR.08.001174</t>
  </si>
  <si>
    <t>СИН.02.17-196 от 15.08.2017г</t>
  </si>
  <si>
    <t>AGR.08.001201</t>
  </si>
  <si>
    <t>02/13 от 27.08.2015</t>
  </si>
  <si>
    <t>AGR.08.001202</t>
  </si>
  <si>
    <t>02/14 от 27.08.2015</t>
  </si>
  <si>
    <t>AGR.08.001218</t>
  </si>
  <si>
    <t>02/14 от 17.06.2016</t>
  </si>
  <si>
    <t>AGR.08.001219</t>
  </si>
  <si>
    <t>02/15 от 17.06.2016</t>
  </si>
  <si>
    <t>AGR.08.001220</t>
  </si>
  <si>
    <t>02/16 от 17.06.2016г.</t>
  </si>
  <si>
    <t>AGR.08.001245</t>
  </si>
  <si>
    <t>02/6//СИН.02.17-45 от 21.02.2017</t>
  </si>
  <si>
    <t>AGR.08.001246</t>
  </si>
  <si>
    <t>02/7 /СИН.02.17-44 17.02.2017</t>
  </si>
  <si>
    <t>AGR.08.001250</t>
  </si>
  <si>
    <t>02/13//СИН.02.17-84 от 14.04.2017</t>
  </si>
  <si>
    <t>AGR.08.001362</t>
  </si>
  <si>
    <t>97/2 от 01.10.2010г.</t>
  </si>
  <si>
    <t>AGR.08.001363</t>
  </si>
  <si>
    <t>97/2 от 01.10.2009г.</t>
  </si>
  <si>
    <t>AGR.08.001364</t>
  </si>
  <si>
    <t>98/2 от 01.10.2009г.</t>
  </si>
  <si>
    <t>AGR.08.001365</t>
  </si>
  <si>
    <t>135/2 от 13.11.2007</t>
  </si>
  <si>
    <t>AGR.08.001366</t>
  </si>
  <si>
    <t>44/2 от 15.03.2007 (Шунгут)</t>
  </si>
  <si>
    <t>AGR.08.001385</t>
  </si>
  <si>
    <t>4/2 от 01.02.2007г. (скв.1 Валентиновка)</t>
  </si>
  <si>
    <t>AGR.08.001386</t>
  </si>
  <si>
    <t>136/2 от 13.11.2007</t>
  </si>
  <si>
    <t>AGR.08.001387</t>
  </si>
  <si>
    <t>137/2 от 13.11.2007</t>
  </si>
  <si>
    <t>AGR.08.001456</t>
  </si>
  <si>
    <t>СИН.02.20-86 от 11.03.2020</t>
  </si>
  <si>
    <t>AGR.08.001457</t>
  </si>
  <si>
    <t>СИН.02.20-89 от 11.03.2020</t>
  </si>
  <si>
    <t>AGR.08.001610</t>
  </si>
  <si>
    <t>СИН.02.20-255 от 21.10.2020</t>
  </si>
  <si>
    <t>AGR.08.001782</t>
  </si>
  <si>
    <t>СИН.02.20-339 от 22.12.2020</t>
  </si>
  <si>
    <t>AGR.08.002005</t>
  </si>
  <si>
    <t>СИН.02.21-129 от 25.05.2021г.</t>
  </si>
  <si>
    <t>AGR.08.002199</t>
  </si>
  <si>
    <t>02/11//СИН.02.21-291 от 12.11.2021</t>
  </si>
  <si>
    <t>AGR.08.002218</t>
  </si>
  <si>
    <t>СИН.02.21-291 от 12.11.2021г.</t>
  </si>
  <si>
    <t>AGR.08.002407</t>
  </si>
  <si>
    <t>СИН.02.22-90 от 25.03.2022г.</t>
  </si>
  <si>
    <t>AGR.08.002408</t>
  </si>
  <si>
    <t>СИН.02.22-58 от 25.02.2022г.</t>
  </si>
  <si>
    <t>AGR.08.002585</t>
  </si>
  <si>
    <t>СИН.02.22-178 от 26.05.2022г.</t>
  </si>
  <si>
    <t>AGR.08.002700</t>
  </si>
  <si>
    <t>СИН.02.22-296 от 23.09.2022г.</t>
  </si>
  <si>
    <t>AGR.08.002701</t>
  </si>
  <si>
    <t>СИН.02.22-295 от 23.09.2022г.</t>
  </si>
  <si>
    <t>AGR.08.003194</t>
  </si>
  <si>
    <t>СИН.02.23-373 от 07.11.2023г.</t>
  </si>
  <si>
    <t>PRD.008.100000285_COM007001</t>
  </si>
  <si>
    <t>AGR.014.000001586</t>
  </si>
  <si>
    <t>№ 47/000-2017 от 23.06.2017 г.</t>
  </si>
  <si>
    <t>AGR.09.000465</t>
  </si>
  <si>
    <t>УНС02/19-98 от 05.07.2019</t>
  </si>
  <si>
    <t>PRD.008.100000286_COM007001</t>
  </si>
  <si>
    <t>AGR.09.001772</t>
  </si>
  <si>
    <t>УНС02/23-113 от 25.08.2023</t>
  </si>
  <si>
    <t>PRD.008.100000289_COM005001</t>
  </si>
  <si>
    <t>AGR.07.000386</t>
  </si>
  <si>
    <t>AGR.07.001357</t>
  </si>
  <si>
    <t>1964Д-21/ГГЭ-04371/11-02/ЭС от 29.06.21</t>
  </si>
  <si>
    <t>AGR.07.001673</t>
  </si>
  <si>
    <t>2608Д-22/ГГЭ-18053/11-02/ЭС от 27.06.22</t>
  </si>
  <si>
    <t>PRD.008.100000289_COM007001</t>
  </si>
  <si>
    <t>AGR.09.000659</t>
  </si>
  <si>
    <t>УНС02/19-298 от 24.12.2019</t>
  </si>
  <si>
    <t>PRD.008.100000289_COM009001</t>
  </si>
  <si>
    <t>AGR.13.000873</t>
  </si>
  <si>
    <t>AGR.13.001093</t>
  </si>
  <si>
    <t>Договор №2096Д-20/ГГЭ-25386/11-02 от 06.10.2020</t>
  </si>
  <si>
    <t>AGR.13.001381</t>
  </si>
  <si>
    <t>Договор №2424Д-21/ГГЭ-25386/11-03/ЭС от 17.08.2021</t>
  </si>
  <si>
    <t>AGR.13.001781</t>
  </si>
  <si>
    <t>Договор №5432Д-22/ГГЭ-03912/11-02 от 08.11.2022</t>
  </si>
  <si>
    <t>PRD.008.100000289_COM011001</t>
  </si>
  <si>
    <t>AGR.15.001549</t>
  </si>
  <si>
    <t>AGR.15.001550</t>
  </si>
  <si>
    <t>AGR.15.001551</t>
  </si>
  <si>
    <t>AGR.15.001845</t>
  </si>
  <si>
    <t>0267Д-19/СГЭ-19623/901/СЗ02/19-454 от 11.09.2019</t>
  </si>
  <si>
    <t>AGR.15.001850</t>
  </si>
  <si>
    <t>0272Д-19/СГЭ-20391/901 от 13.09.2019г</t>
  </si>
  <si>
    <t>AGR.15.001867</t>
  </si>
  <si>
    <t>0279Д-19/СГЭ-19663/901_СЗ02/19-471</t>
  </si>
  <si>
    <t>AGR.15.001909</t>
  </si>
  <si>
    <t>0272Д-19/СГЭ-20391/901/СЗ02/19-435 от 13.09.2019г</t>
  </si>
  <si>
    <t>AGR.15.001939</t>
  </si>
  <si>
    <t>0275Д-19/СГЭ-20552/901-5/КУ от 18.09.2019г</t>
  </si>
  <si>
    <t>AGR.15.002076</t>
  </si>
  <si>
    <t>0311Д-19/СГЭ-21038/901-7/КУ от 29.10.2019г./СЗ02/19-549 от 0</t>
  </si>
  <si>
    <t>AGR.15.002268</t>
  </si>
  <si>
    <t>0381Д-19/СГЭ-21878/901 от 23.12.2019г.</t>
  </si>
  <si>
    <t>AGR.15.002269</t>
  </si>
  <si>
    <t>AGR.15.002270</t>
  </si>
  <si>
    <t>AGR.15.002283</t>
  </si>
  <si>
    <t>0394Д-19/СГЭ-21038/901 от 30.12.2019/СЗ02/20-14 от 17.01.202</t>
  </si>
  <si>
    <t>AGR.15.002538</t>
  </si>
  <si>
    <t>AGR.15.002552</t>
  </si>
  <si>
    <t>AGR.15.002553</t>
  </si>
  <si>
    <t>AGR.15.002554</t>
  </si>
  <si>
    <t>0016Д-20/СГЭ-22352/901-1/КУ от 25.02.2020г.</t>
  </si>
  <si>
    <t>AGR.15.002555</t>
  </si>
  <si>
    <t>0017Д-20/СГЭ-22355/901-2/КУ от 25.02.2020г.</t>
  </si>
  <si>
    <t>AGR.15.003399</t>
  </si>
  <si>
    <t>1979Д 20/ГГЭ 24770/11-02 от 28.09.2020/СЗ02/20-433 от 26.10.</t>
  </si>
  <si>
    <t>AGR.15.005210</t>
  </si>
  <si>
    <t>счет №СА-003935 от 09.11.2021</t>
  </si>
  <si>
    <t>AGR.15.006379</t>
  </si>
  <si>
    <t>СЗ02/22-448//3346Д-22/ГГЭ-21038/11-02/ЭС от 16.08.2022</t>
  </si>
  <si>
    <t>AGR.15.006758</t>
  </si>
  <si>
    <t>СЗ02/22-702//6082Д-22/ГГЭ-35381/11-03 от 23.11.2022</t>
  </si>
  <si>
    <t>AGR.15.008073</t>
  </si>
  <si>
    <t>PRD.008.100000290_COM007001</t>
  </si>
  <si>
    <t>AGR.09.000159</t>
  </si>
  <si>
    <t>УНС02/18-219 от 15.10.2018</t>
  </si>
  <si>
    <t>AGR.09.000550</t>
  </si>
  <si>
    <t>УНС02/19-193 от 27.08.2019</t>
  </si>
  <si>
    <t>AGR.17.000697</t>
  </si>
  <si>
    <t>Служебная записка №б/н от 19.01.2024</t>
  </si>
  <si>
    <t>PRD.008.100000294_COM004001</t>
  </si>
  <si>
    <t>AGR.06.000023</t>
  </si>
  <si>
    <t>уведомление №54-183-00687 от 18.07.2018г.</t>
  </si>
  <si>
    <t>AGR.06.000024</t>
  </si>
  <si>
    <t>Уведомление №54-183-00687 от 18.07.2018 г.</t>
  </si>
  <si>
    <t>AGR.06.000062</t>
  </si>
  <si>
    <t>Уведомление №54-183-00795 от 12.09.2018г.</t>
  </si>
  <si>
    <t>AGR.06.000074</t>
  </si>
  <si>
    <t>Уведомление №54-184-00960 от 16.10.2018г.</t>
  </si>
  <si>
    <t>AGR.06.000124</t>
  </si>
  <si>
    <t>Уведомление №54-191-00092 от 19.01.2019г.</t>
  </si>
  <si>
    <t>AGR.06.000125</t>
  </si>
  <si>
    <t>Уведомление №54-191-00185 от 25.01.2019г.</t>
  </si>
  <si>
    <t>AGR.06.000195</t>
  </si>
  <si>
    <t>Уведомление №54-192-00401 от 08.04.2019г.</t>
  </si>
  <si>
    <t>AGR.06.000196</t>
  </si>
  <si>
    <t>Уведомление № 54-192-00420 от 11.04.2019</t>
  </si>
  <si>
    <t>AGR.06.000197</t>
  </si>
  <si>
    <t>Уведомление № 54-192-00421 от 11.04.2019</t>
  </si>
  <si>
    <t>AGR.06.000248</t>
  </si>
  <si>
    <t>Уведомление №54-193-00551 от 08.07.2019г.</t>
  </si>
  <si>
    <t>AGR.06.000261</t>
  </si>
  <si>
    <t>Уведомление №54-193-00647 от 05.08.2019г.</t>
  </si>
  <si>
    <t>AGR.06.000289</t>
  </si>
  <si>
    <t>Уведомление №54-194-00770 от 04.10.2019г.</t>
  </si>
  <si>
    <t>AGR.06.000301</t>
  </si>
  <si>
    <t>Уведомление №54-194-00873 от 05.11.2019г.</t>
  </si>
  <si>
    <t>AGR.06.000339</t>
  </si>
  <si>
    <t>Уведомление №54-201-00073 от 16.01.2020г.</t>
  </si>
  <si>
    <t>AGR.06.000394</t>
  </si>
  <si>
    <t>Уведомление №54-202-00232 от 13.04.2020г.</t>
  </si>
  <si>
    <t>AGR.06.000561</t>
  </si>
  <si>
    <t>Уведомление №54-203-00291 от 02.07.2020г.</t>
  </si>
  <si>
    <t>AGR.06.000565</t>
  </si>
  <si>
    <t>Уведомление №54-203-00335 от 09.07.2020г.</t>
  </si>
  <si>
    <t>AGR.06.000601</t>
  </si>
  <si>
    <t>Уведомление №54-204-00436 от 08.10.2020г.</t>
  </si>
  <si>
    <t>AGR.06.000649</t>
  </si>
  <si>
    <t>Уведомление №54-211-00037 от 15.01.2021г.</t>
  </si>
  <si>
    <t>AGR.06.000712</t>
  </si>
  <si>
    <t>Уведомление №54-212-00129 от 07.04.2021г.</t>
  </si>
  <si>
    <t>AGR.06.000742</t>
  </si>
  <si>
    <t>Уведомление №54-213-00212 от 13.07.2021г.</t>
  </si>
  <si>
    <t>AGR.06.000760</t>
  </si>
  <si>
    <t>Уведомление №54-213-00265 от 09.09.2021г.</t>
  </si>
  <si>
    <t>AGR.06.000770</t>
  </si>
  <si>
    <t>Уведомление №54-214-00304 от 06.10.2021г.</t>
  </si>
  <si>
    <t>AGR.06.000807</t>
  </si>
  <si>
    <t>Уведомление №54-221-00037 от 12.01.2022г.</t>
  </si>
  <si>
    <t>AGR.06.000855</t>
  </si>
  <si>
    <t>Уведомление №54-222-00112 от 06.04.2022г.</t>
  </si>
  <si>
    <t>AGR.06.000883</t>
  </si>
  <si>
    <t>Уведомление №54-223-00197 от 06.07.2022г.</t>
  </si>
  <si>
    <t>AGR.06.000905</t>
  </si>
  <si>
    <t>Уведомление №54-223-00247 от 09.09.2022г.</t>
  </si>
  <si>
    <t>AGR.06.000913</t>
  </si>
  <si>
    <t>Уведомление №54-224-00284 от 07.10.2022г.</t>
  </si>
  <si>
    <t>AGR.06.000950</t>
  </si>
  <si>
    <t>Уведомление №54-231-00033 от 16.01.2023г.</t>
  </si>
  <si>
    <t>AGR.06.000986</t>
  </si>
  <si>
    <t>Уведомление №54-232-00119 от 11.04.2023</t>
  </si>
  <si>
    <t>AGR.06.001000</t>
  </si>
  <si>
    <t>Уведомление №54-233-00206 от 11.07.2023</t>
  </si>
  <si>
    <t>AGR.06.001018</t>
  </si>
  <si>
    <t>Уведомление №54-234-00285 от 11.10.2023</t>
  </si>
  <si>
    <t>AGR.06.001045</t>
  </si>
  <si>
    <t>Уведомление №54-241-00032 от 16.01.2024</t>
  </si>
  <si>
    <t>PRD.008.100000294_COM006001</t>
  </si>
  <si>
    <t>AGR.08.001342</t>
  </si>
  <si>
    <t>Плата за польз.радиочаст.спектром</t>
  </si>
  <si>
    <t>PRD.008.100000294_COM009001</t>
  </si>
  <si>
    <t>AGR.13.000408</t>
  </si>
  <si>
    <t>уведомление №72-192-00979 от 03.04.2019 г.</t>
  </si>
  <si>
    <t>AGR.13.000416</t>
  </si>
  <si>
    <t>Уведомление № 72-192-01410 от 05.04.2019</t>
  </si>
  <si>
    <t>AGR.13.000552</t>
  </si>
  <si>
    <t>Уведомление № 72-193-02257 от 03.07.2019</t>
  </si>
  <si>
    <t>AGR.13.000656</t>
  </si>
  <si>
    <t>Уведомление № 72-194-03200 от 07.10.2019</t>
  </si>
  <si>
    <t>AGR.13.000776</t>
  </si>
  <si>
    <t>уведомление №72-201-00364 от 14.01.2020г.</t>
  </si>
  <si>
    <t>AGR.13.000791</t>
  </si>
  <si>
    <t>Уведомлению № 72-201-00364 от 14.01.2020</t>
  </si>
  <si>
    <t>AGR.13.000895</t>
  </si>
  <si>
    <t>Уведомлению №72-202-00745 от 11.04.2020</t>
  </si>
  <si>
    <t>AGR.13.000904</t>
  </si>
  <si>
    <t>Уведомлению № 72-202-00745 от 11.04.2020</t>
  </si>
  <si>
    <t>AGR.13.001022</t>
  </si>
  <si>
    <t>Уведомлению №72-203-01172 от 02.07.2020</t>
  </si>
  <si>
    <t>AGR.13.001037</t>
  </si>
  <si>
    <t>Уведомлению №72-203-01419 от 06.07.2020</t>
  </si>
  <si>
    <t>AGR.13.001088</t>
  </si>
  <si>
    <t>Уведомление №72-204-01905 от 08.10.2020</t>
  </si>
  <si>
    <t>AGR.13.001094</t>
  </si>
  <si>
    <t>Уведомление №72-204-02022 от 19.10.2020</t>
  </si>
  <si>
    <t>AGR.13.001180</t>
  </si>
  <si>
    <t>Уведомление №72-211-00226 от 13.01.2021</t>
  </si>
  <si>
    <t>AGR.13.001264</t>
  </si>
  <si>
    <t>Уведомлению №72-212-00638 от 06.04.2021</t>
  </si>
  <si>
    <t>AGR.13.001348</t>
  </si>
  <si>
    <t>Уведомлению №72-213-01009 от 09.07.2021</t>
  </si>
  <si>
    <t>AGR.13.001437</t>
  </si>
  <si>
    <t>Уведомлению №72-214-01467 от 11.10.2021</t>
  </si>
  <si>
    <t>AGR.13.001526</t>
  </si>
  <si>
    <t>Уведомлению №72-221-00204 от 14.01.2022</t>
  </si>
  <si>
    <t>AGR.13.001626</t>
  </si>
  <si>
    <t>Уведомлению №72-222-00572 от 06.04.2022</t>
  </si>
  <si>
    <t>AGR.13.001698</t>
  </si>
  <si>
    <t>Уведомлению №72-223-00938 от 13.07.2022</t>
  </si>
  <si>
    <t>AGR.13.001761</t>
  </si>
  <si>
    <t>Уведомлению №72-224-01372 от 12.10.2022</t>
  </si>
  <si>
    <t>AGR.13.001860</t>
  </si>
  <si>
    <t>Уведомлению №72-231-00290 от 19.01.2023</t>
  </si>
  <si>
    <t>AGR.13.001943</t>
  </si>
  <si>
    <t>Уведомлению №72-232-00617 от 14.04.2023</t>
  </si>
  <si>
    <t>AGR.13.001997</t>
  </si>
  <si>
    <t>Уведомлению №72-233-01010 от 14.07.2023</t>
  </si>
  <si>
    <t>AGR.13.002057</t>
  </si>
  <si>
    <t>Уведомлению №72-234-01303 от 12.10.2023</t>
  </si>
  <si>
    <t>AGR.13.002146</t>
  </si>
  <si>
    <t>Уведомлению №72-241-00202 от 19.01.2024</t>
  </si>
  <si>
    <t>PRD.008.100000294_COM014001</t>
  </si>
  <si>
    <t>AGR.30.000536</t>
  </si>
  <si>
    <t>Уведомление№72-213-01033 от 12.07.2021</t>
  </si>
  <si>
    <t>AGR.30.000537</t>
  </si>
  <si>
    <t>Уведомление №72-214-01489 от 11.10.2021</t>
  </si>
  <si>
    <t>AGR.30.000538</t>
  </si>
  <si>
    <t>Уведомление№ 72-211-00251 от 13.01.2021</t>
  </si>
  <si>
    <t>AGR.30.000713</t>
  </si>
  <si>
    <t>Уведомление№72-212-00645 от 07.04.2021</t>
  </si>
  <si>
    <t>AGR.30.000953</t>
  </si>
  <si>
    <t>пп 00000000225 от 27.01.2021</t>
  </si>
  <si>
    <t>AGR.30.001280</t>
  </si>
  <si>
    <t>Уведомление № 441-рчс-23-0031 от 18.08.2023</t>
  </si>
  <si>
    <t>AGR.30.001304</t>
  </si>
  <si>
    <t>Уведомление № 11-234-00257 от 11.10.2023</t>
  </si>
  <si>
    <t>AGR.30.001387</t>
  </si>
  <si>
    <t>Уведомление№11-241-00049 от 19.01.2024</t>
  </si>
  <si>
    <t>PRD.008.100000297_COM004001</t>
  </si>
  <si>
    <t>AGR.06.000298</t>
  </si>
  <si>
    <t>PRD.008.100000297_COM005001</t>
  </si>
  <si>
    <t>AGR.07.000796</t>
  </si>
  <si>
    <t>Рег-ция заявки и принятия решения по рез-там формальной эксп</t>
  </si>
  <si>
    <t>AGR.07.000797</t>
  </si>
  <si>
    <t>Рег-ция заявки и принятия решения по рез-там формальной экс-</t>
  </si>
  <si>
    <t>AGR.07.000798</t>
  </si>
  <si>
    <t>За проведение экс-зы обозначения,заявленного в кач-ве тов.зн</t>
  </si>
  <si>
    <t>AGR.07.000799</t>
  </si>
  <si>
    <t>За проведение экс-зы обозначения,заявленного в кач-ве тов. з</t>
  </si>
  <si>
    <t>AGR.07.001330</t>
  </si>
  <si>
    <t>Рег-ция товарного знака и выдачу свидетельства на него</t>
  </si>
  <si>
    <t>AGR.07.001341</t>
  </si>
  <si>
    <t>Регистрация товарного знака</t>
  </si>
  <si>
    <t>PRD.008.100000297_COM006001</t>
  </si>
  <si>
    <t>AGR.08.001644</t>
  </si>
  <si>
    <t>За регистрацию товарного знака</t>
  </si>
  <si>
    <t>PRD.008.100000297_COM007001</t>
  </si>
  <si>
    <t>AGR.09.000628</t>
  </si>
  <si>
    <t>PRD.008.100000297_COM009001</t>
  </si>
  <si>
    <t>AGR.13.000670</t>
  </si>
  <si>
    <t>Без договор</t>
  </si>
  <si>
    <t>PRD.008.100000297_COM010001</t>
  </si>
  <si>
    <t>AGR.14.000215</t>
  </si>
  <si>
    <t>товарный знак</t>
  </si>
  <si>
    <t>AGR.14.000216</t>
  </si>
  <si>
    <t>создание товарный знак</t>
  </si>
  <si>
    <t>PRD.008.100000297_COM011001</t>
  </si>
  <si>
    <t>AGR.15.002339</t>
  </si>
  <si>
    <t>AGR.15.002340</t>
  </si>
  <si>
    <t>AGR.15.002341</t>
  </si>
  <si>
    <t>AGR.15.002355</t>
  </si>
  <si>
    <t>Извещение о начислении</t>
  </si>
  <si>
    <t>PRD.008.100000297_COM014001</t>
  </si>
  <si>
    <t>AGR.30.000299</t>
  </si>
  <si>
    <t>PRD.008.100000297_COM014002</t>
  </si>
  <si>
    <t>AGR.32.000015</t>
  </si>
  <si>
    <t>PRD.008.100000302_COM005001</t>
  </si>
  <si>
    <t>AGR.07.002116</t>
  </si>
  <si>
    <t>дог №КН16/23-171 от 11.12.2023</t>
  </si>
  <si>
    <t>PRD.008.100000305_COM006001</t>
  </si>
  <si>
    <t>AGR.08.000914</t>
  </si>
  <si>
    <t>Договор №СИН.02.19-305 от 24.09.2019г.</t>
  </si>
  <si>
    <t>AGR.08.001854</t>
  </si>
  <si>
    <t>Договор №СИН.02.21-73 от 01.04.2021г.</t>
  </si>
  <si>
    <t>PRD.008.100000308_COM006001</t>
  </si>
  <si>
    <t>AGR.08.000058</t>
  </si>
  <si>
    <t>Договор № СИН.02.18-206 от 12.07.2018</t>
  </si>
  <si>
    <t>AGR.08.001954</t>
  </si>
  <si>
    <t>Договор № СИН.02.21-155 от 23.06.2021</t>
  </si>
  <si>
    <t>AGR.08.002458</t>
  </si>
  <si>
    <t>Договор СИН.02.22-158 от 27.05.2022</t>
  </si>
  <si>
    <t>AGR.08.002583</t>
  </si>
  <si>
    <t>Договор №СИН.02.22-244 от 26.08.2022</t>
  </si>
  <si>
    <t>PRD.008.100000310_COM007001</t>
  </si>
  <si>
    <t>AGR.09.000633</t>
  </si>
  <si>
    <t>PRD.008.100000315_COM007001</t>
  </si>
  <si>
    <t>AGR.09.000004</t>
  </si>
  <si>
    <t>PRD.008.100000316_COM006001</t>
  </si>
  <si>
    <t>AGR.08.001089</t>
  </si>
  <si>
    <t>Договор СИН.02.20-20 от 01.01.2020</t>
  </si>
  <si>
    <t>AGR.08.001091</t>
  </si>
  <si>
    <t>AGR.08.001092</t>
  </si>
  <si>
    <t>Договор СИН.02.20-19 от 01.01.2020г</t>
  </si>
  <si>
    <t>PRD.008.100000321_COM004001</t>
  </si>
  <si>
    <t>AGR.06.000896</t>
  </si>
  <si>
    <t>PRD.008.100000324_COM009001</t>
  </si>
  <si>
    <t>AGR.13.000151</t>
  </si>
  <si>
    <t>Исполнительный лист NФС N 013732715 от 10.04.2017</t>
  </si>
  <si>
    <t>AGR.13.000152</t>
  </si>
  <si>
    <t>AGR.13.000153</t>
  </si>
  <si>
    <t>PRD.008.100000327_COM006001</t>
  </si>
  <si>
    <t>AGR.08.001003</t>
  </si>
  <si>
    <t>постановление к ИП 28733/19/63027-ИП</t>
  </si>
  <si>
    <t>AGR.08.001004</t>
  </si>
  <si>
    <t>постановлению к ИП 34576/19/63027-ИП долж Набиулин Д.А</t>
  </si>
  <si>
    <t>PRD.008.100000337_COM007001</t>
  </si>
  <si>
    <t>AGR.014.000001553</t>
  </si>
  <si>
    <t>1393-1415 от 17.04.2009 г.</t>
  </si>
  <si>
    <t>AGR.014.000001554</t>
  </si>
  <si>
    <t>1394 от 17.04.2009</t>
  </si>
  <si>
    <t>AGR.014.000001555</t>
  </si>
  <si>
    <t>1396 от 17.04.2009</t>
  </si>
  <si>
    <t>AGR.014.000001556</t>
  </si>
  <si>
    <t>1397 от 17.04.2009</t>
  </si>
  <si>
    <t>AGR.014.000001557</t>
  </si>
  <si>
    <t>1398 от 17.04.2009</t>
  </si>
  <si>
    <t>AGR.014.000001558</t>
  </si>
  <si>
    <t>1399 от 17.04.2009</t>
  </si>
  <si>
    <t>AGR.014.000001559</t>
  </si>
  <si>
    <t>1400 от 17.04.2009</t>
  </si>
  <si>
    <t>AGR.014.000001560</t>
  </si>
  <si>
    <t>1402 от 17.04.2009</t>
  </si>
  <si>
    <t>AGR.014.000001561</t>
  </si>
  <si>
    <t>1403 от 17.04.2009</t>
  </si>
  <si>
    <t>AGR.014.000001562</t>
  </si>
  <si>
    <t>1405 от 17.04.2009</t>
  </si>
  <si>
    <t>AGR.014.000001563</t>
  </si>
  <si>
    <t>1406 от 17.04.2009</t>
  </si>
  <si>
    <t>AGR.014.000001564</t>
  </si>
  <si>
    <t>1407 от 17.04.2009</t>
  </si>
  <si>
    <t>AGR.014.000001565</t>
  </si>
  <si>
    <t>1408 от 17.04.2009</t>
  </si>
  <si>
    <t>AGR.014.000001566</t>
  </si>
  <si>
    <t>1410 от 17.04.2009</t>
  </si>
  <si>
    <t>AGR.014.000001567</t>
  </si>
  <si>
    <t>1412 от 17.04.2009</t>
  </si>
  <si>
    <t>AGR.014.000001568</t>
  </si>
  <si>
    <t>1413 от 17.04.2009</t>
  </si>
  <si>
    <t>AGR.014.000001569</t>
  </si>
  <si>
    <t>1415 от 17.04.2009</t>
  </si>
  <si>
    <t>AGR.09.000257</t>
  </si>
  <si>
    <t>1393 от 17.04.2009</t>
  </si>
  <si>
    <t>AGR.09.000310</t>
  </si>
  <si>
    <t>Соглашение №05623-с от 21.12.2018</t>
  </si>
  <si>
    <t>AGR.09.001292</t>
  </si>
  <si>
    <t>06633 от 20.01.2022</t>
  </si>
  <si>
    <t>PRD.008.100000340_COM006001</t>
  </si>
  <si>
    <t>AGR.08.000313</t>
  </si>
  <si>
    <t>Договор пожертвования № СИН.02.18-397</t>
  </si>
  <si>
    <t>AGR.08.002418</t>
  </si>
  <si>
    <t>Договор №СИН.02.22-121 от 26.04.22</t>
  </si>
  <si>
    <t>PRD.008.100000344_COM009001</t>
  </si>
  <si>
    <t>AGR.13.000801</t>
  </si>
  <si>
    <t>Государственная пошлина за выдачу лицензии на право пользова</t>
  </si>
  <si>
    <t>PRD.008.100000346_COM006001</t>
  </si>
  <si>
    <t>AGR.08.001381</t>
  </si>
  <si>
    <t>PRD.008.100000353_COM007001</t>
  </si>
  <si>
    <t>AGR.09.000054</t>
  </si>
  <si>
    <t>УНС02/18-164 от 13.08.2018</t>
  </si>
  <si>
    <t>AGR.09.000419</t>
  </si>
  <si>
    <t>УНС02/19-102 от 20.05.2019</t>
  </si>
  <si>
    <t>AGR.09.000644</t>
  </si>
  <si>
    <t>УНС02/19-294 от 24.12.2019</t>
  </si>
  <si>
    <t>PRD.008.100000357_COM009001</t>
  </si>
  <si>
    <t>AGR.13.000157</t>
  </si>
  <si>
    <t>Договор №2018/Д-63/ТО от 12.10.2018 г. (покупка древесины)</t>
  </si>
  <si>
    <t>AGR.13.000333</t>
  </si>
  <si>
    <t>Договор №2019/ДА-69/ТО от 07.02.2019 г. (покупка древесины)</t>
  </si>
  <si>
    <t>AGR.13.000336</t>
  </si>
  <si>
    <t>AGR.13.000411</t>
  </si>
  <si>
    <t>Договор №2019/Д-79/ТО от 08.04.2019 г. (покупка древесины)</t>
  </si>
  <si>
    <t>AGR.13.000509</t>
  </si>
  <si>
    <t>Договор №2019/Д-90/ТО от 24.06.2019 г. (покупка древесины)</t>
  </si>
  <si>
    <t>AGR.13.000538</t>
  </si>
  <si>
    <t>Договор №2019/ДА-103/ТО от 03.07.2019 (покупка древесины)</t>
  </si>
  <si>
    <t>AGR.13.000632</t>
  </si>
  <si>
    <t>Договор №2019/Д-118/ТО от 18.09.2019 г. (покупка древесины)</t>
  </si>
  <si>
    <t>AGR.13.000789</t>
  </si>
  <si>
    <t>Договор №2020/Д-130/ТО от 21.01.2020 (покупка древесины)</t>
  </si>
  <si>
    <t>AGR.13.000790</t>
  </si>
  <si>
    <t>Договор №2020/Д-131/ТО от 21.01.2020 (покупка древесины)</t>
  </si>
  <si>
    <t>AGR.13.000912</t>
  </si>
  <si>
    <t>Договор №2020/Д-150/ТО от 15.05.2020 (покупка древесины)</t>
  </si>
  <si>
    <t>AGR.13.001008</t>
  </si>
  <si>
    <t>Договор №2020/Д-160/ТО от 15.06.2020 (покупка древесины)</t>
  </si>
  <si>
    <t>AGR.13.001009</t>
  </si>
  <si>
    <t>Договор №2020/Д-161/ТО от 15.06.2020 (покупка древесины)</t>
  </si>
  <si>
    <t>PRD.008.100000359_COM011001</t>
  </si>
  <si>
    <t>AGR.15.002836</t>
  </si>
  <si>
    <t>PRD.008.100000361_COM006001</t>
  </si>
  <si>
    <t>AGR.08.001429</t>
  </si>
  <si>
    <t>госпошлина за подачу кассационной жалобы</t>
  </si>
  <si>
    <t>PRD.008.100000368_COM006001</t>
  </si>
  <si>
    <t>AGR.08.000165</t>
  </si>
  <si>
    <t>Постановление № 2339-р/671-129-Ю от 17.07.2018г.</t>
  </si>
  <si>
    <t>AGR.08.001916</t>
  </si>
  <si>
    <t>Постановление о назначении административного наказания от 29</t>
  </si>
  <si>
    <t>AGR.08.002130</t>
  </si>
  <si>
    <t>Постановление о назначении административного наказания от 16</t>
  </si>
  <si>
    <t>PRD.008.100000368_COM009001</t>
  </si>
  <si>
    <t>AGR.13.001029</t>
  </si>
  <si>
    <t>PRD.008.100000368_COM011001</t>
  </si>
  <si>
    <t>AGR.15.005893</t>
  </si>
  <si>
    <t>Р-301-35-рш/812-025-Ю от 16.02.2022</t>
  </si>
  <si>
    <t>PRD.008.100000371_COM005001</t>
  </si>
  <si>
    <t>AGR.07.001011</t>
  </si>
  <si>
    <t>Госпошлина за выдачу документа</t>
  </si>
  <si>
    <t>AGR.07.001588</t>
  </si>
  <si>
    <t>Постановление № 04-09/2022 от 09.02.2022 г.</t>
  </si>
  <si>
    <t>AGR.07.001589</t>
  </si>
  <si>
    <t>Постановление № 04-11/2022 от 09.02.2022 г.</t>
  </si>
  <si>
    <t>AGR.07.001974</t>
  </si>
  <si>
    <t>AGR.07.001999</t>
  </si>
  <si>
    <t>Постановление 03-23/50 от 25.07.2023</t>
  </si>
  <si>
    <t>AGR.07.002000</t>
  </si>
  <si>
    <t>Постановление 03-23/49 от 25.07.2023</t>
  </si>
  <si>
    <t>AGR.07.002001</t>
  </si>
  <si>
    <t>Постановление 03-23/48 от 25.07.2023</t>
  </si>
  <si>
    <t>AGR.07.002065</t>
  </si>
  <si>
    <t>Постановление №04-2023/86 от 10.10.23</t>
  </si>
  <si>
    <t>AGR.07.002066</t>
  </si>
  <si>
    <t>Постановление №04-2023/91 от 10.10.23</t>
  </si>
  <si>
    <t>AGR.07.002067</t>
  </si>
  <si>
    <t>Постановление №04-2023/89 от 10.10.23</t>
  </si>
  <si>
    <t>PRD.008.100000371_COM014001</t>
  </si>
  <si>
    <t>AGR.30.000102</t>
  </si>
  <si>
    <t>Согласно подпункту 125 п. 1 ст. 333.33 Налогового Кодекса РФ</t>
  </si>
  <si>
    <t>AGR.30.000103</t>
  </si>
  <si>
    <t>Постановление от 12.02.2021 №04-03/2021</t>
  </si>
  <si>
    <t>AGR.30.000675</t>
  </si>
  <si>
    <t>Постановление о назначении административного наказания №04-1</t>
  </si>
  <si>
    <t>AGR.30.000676</t>
  </si>
  <si>
    <t>AGR.30.000677</t>
  </si>
  <si>
    <t>AGR.30.000678</t>
  </si>
  <si>
    <t>AGR.30.000679</t>
  </si>
  <si>
    <t>AGR.30.000790</t>
  </si>
  <si>
    <t>Постановление 04-23/2022 от 11.03.2022</t>
  </si>
  <si>
    <t>AGR.30.001276</t>
  </si>
  <si>
    <t>Постановление о назначении административного наказания №05-2</t>
  </si>
  <si>
    <t>AGR.30.001277</t>
  </si>
  <si>
    <t>Постановление о назначении административного наказания №05-3</t>
  </si>
  <si>
    <t>AGR.35.000048</t>
  </si>
  <si>
    <t>Претензионное письмо №05-22/9320 от 19.12.2023</t>
  </si>
  <si>
    <t>PRD.008.100000371_COM014004</t>
  </si>
  <si>
    <t>AGR.35.000042</t>
  </si>
  <si>
    <t>Постановление № 03-23/27 от 23.06.2023 г. решение по делу №</t>
  </si>
  <si>
    <t>AGR.35.000043</t>
  </si>
  <si>
    <t>AGR.35.000044</t>
  </si>
  <si>
    <t>Постановление №03-23/28 от 23.06.23</t>
  </si>
  <si>
    <t>AGR.35.000045</t>
  </si>
  <si>
    <t>Постановление № 03-23/28 от 23.06.2023 г</t>
  </si>
  <si>
    <t>PRD.008.100000373_COM005001</t>
  </si>
  <si>
    <t>AGR.07.000393</t>
  </si>
  <si>
    <t>Договор №01-19 от 01.12.2018</t>
  </si>
  <si>
    <t>AGR.07.000829</t>
  </si>
  <si>
    <t>25-УСН//КН06/20-73 от 03.02.2020</t>
  </si>
  <si>
    <t>AGR.07.001154</t>
  </si>
  <si>
    <t>118-УСН//КН06/20-173 от 22.09.2020</t>
  </si>
  <si>
    <t>AGR.07.001262</t>
  </si>
  <si>
    <t>68-УС//КН06/21-87 от 20.02.2021</t>
  </si>
  <si>
    <t>AGR.07.001562</t>
  </si>
  <si>
    <t>УС.052 от 27.01.2022</t>
  </si>
  <si>
    <t>AGR.07.001838</t>
  </si>
  <si>
    <t>УСН.048 от 18.01.2023</t>
  </si>
  <si>
    <t>AGR.07.002200</t>
  </si>
  <si>
    <t>УСК.034//КН06/24-44 от 16.01.2024</t>
  </si>
  <si>
    <t>PRD.008.100000373_COM014001</t>
  </si>
  <si>
    <t>AGR.30.000849</t>
  </si>
  <si>
    <t>Договор № УС,104 от 10.06.2022г.</t>
  </si>
  <si>
    <t>AGR.30.001093</t>
  </si>
  <si>
    <t>Договор № УСН,005 от 21.12.2022г.</t>
  </si>
  <si>
    <t>AGR.30.001348</t>
  </si>
  <si>
    <t>Договор № УСН.006 от 21.12.2022г.</t>
  </si>
  <si>
    <t>AGR.30.001373</t>
  </si>
  <si>
    <t>Договор № УСК,013 от 20.12.2023г.</t>
  </si>
  <si>
    <t>PRD.008.100000373_COM014002</t>
  </si>
  <si>
    <t>AGR.32.000073</t>
  </si>
  <si>
    <t>Договор №164-УС от 30.11.2021</t>
  </si>
  <si>
    <t>PRD.008.100000373_COM014008</t>
  </si>
  <si>
    <t>AGR.37.000014</t>
  </si>
  <si>
    <t>Договор № УС.106 от 17.06.2022г.</t>
  </si>
  <si>
    <t>AGR.37.000073</t>
  </si>
  <si>
    <t>Договор № УСН.007 от 21.12.2022г.</t>
  </si>
  <si>
    <t>AGR.37.000128</t>
  </si>
  <si>
    <t>Договор № УСК.006 от 15.12.2023г.</t>
  </si>
  <si>
    <t>PRD.008.100000373_COM014009</t>
  </si>
  <si>
    <t>AGR.38.000012</t>
  </si>
  <si>
    <t>Договор № УС.105 от 17.06.2022г.</t>
  </si>
  <si>
    <t>AGR.38.000067</t>
  </si>
  <si>
    <t>AGR.38.000122</t>
  </si>
  <si>
    <t>Договор № УСК.005 от 15.12.2023г.</t>
  </si>
  <si>
    <t>PRD.008.100000376_COM006001</t>
  </si>
  <si>
    <t>AGR.08.001280</t>
  </si>
  <si>
    <t>Госпошлина за перерегистрацию т/с</t>
  </si>
  <si>
    <t>AGR.08.001361</t>
  </si>
  <si>
    <t>Тех. осмотр</t>
  </si>
  <si>
    <t>PRD.008.100000377_COM006001</t>
  </si>
  <si>
    <t>AGR.08.000105</t>
  </si>
  <si>
    <t>Договор пожертвования №СИН.02.18-230 от 03.08.2018</t>
  </si>
  <si>
    <t>AGR.08.000155</t>
  </si>
  <si>
    <t>Акт № 3 от 12.09.2018г.</t>
  </si>
  <si>
    <t>AGR.08.000587</t>
  </si>
  <si>
    <t>Договор №СИН.02.19-113 от 11.04.2019</t>
  </si>
  <si>
    <t>AGR.08.000652</t>
  </si>
  <si>
    <t>Договор пожертвования № СИН.02.19-200</t>
  </si>
  <si>
    <t>AGR.08.000680</t>
  </si>
  <si>
    <t>Компенсационная стоимость сноса зеленых насаждений</t>
  </si>
  <si>
    <t>AGR.11.001205</t>
  </si>
  <si>
    <t>Служебная записка №1 от 18.01.2024</t>
  </si>
  <si>
    <t>AGR.42.000158</t>
  </si>
  <si>
    <t>Служебная записка № 2 от 18.01.2024</t>
  </si>
  <si>
    <t>AGR.42.000159</t>
  </si>
  <si>
    <t>Служебная записка № 4 от 19.01.2024</t>
  </si>
  <si>
    <t>AGR.42.000172</t>
  </si>
  <si>
    <t>Служебная записка № 5 от 09.02.2024</t>
  </si>
  <si>
    <t>PRD.008.100000379_COM009001</t>
  </si>
  <si>
    <t>AGR.13.002108</t>
  </si>
  <si>
    <t>PRD.008.100000379_COM014002</t>
  </si>
  <si>
    <t>AGR.32.000066</t>
  </si>
  <si>
    <t>Служебная записка от 20.01.2022г. Об оплате госпошлины</t>
  </si>
  <si>
    <t>AGR.32.000067</t>
  </si>
  <si>
    <t>Служебная записка от 22.12.2021 г.</t>
  </si>
  <si>
    <t>AGR.32.000231</t>
  </si>
  <si>
    <t>Служебная записка от 02.02.2022</t>
  </si>
  <si>
    <t>AGR.32.000232</t>
  </si>
  <si>
    <t>AGR.32.000233</t>
  </si>
  <si>
    <t>AGR.32.000234</t>
  </si>
  <si>
    <t>AGR.32.000258</t>
  </si>
  <si>
    <t>Служебная записка от 30.03.2022 Об оплате госпошлины</t>
  </si>
  <si>
    <t>AGR.32.000264</t>
  </si>
  <si>
    <t>Служебная записка ЗАО КН от13.04.2022</t>
  </si>
  <si>
    <t>AGR.32.000295</t>
  </si>
  <si>
    <t>Служебная записка ЗАО КН 18.05.2022</t>
  </si>
  <si>
    <t>AGR.32.000341</t>
  </si>
  <si>
    <t>AGR.32.000342</t>
  </si>
  <si>
    <t>ЗАО "Колванефть" Служебная записка от 12.09.2022</t>
  </si>
  <si>
    <t>AGR.32.000355</t>
  </si>
  <si>
    <t>Служебная записка от 20.10.2022</t>
  </si>
  <si>
    <t>AGR.32.000360</t>
  </si>
  <si>
    <t>Служебная записка ЗАО КН 25.10.2022</t>
  </si>
  <si>
    <t>AGR.32.000384</t>
  </si>
  <si>
    <t>Служебная записка от 05.12.2022 Об оплате госпошлины</t>
  </si>
  <si>
    <t>AGR.32.000388</t>
  </si>
  <si>
    <t>Служебная записка от 07.12.2022 Об оплате госпошлины</t>
  </si>
  <si>
    <t>AGR.32.000392</t>
  </si>
  <si>
    <t>AGR.32.000402</t>
  </si>
  <si>
    <t>Служебная записка от 11.01.2023 Об оплате госпошлины</t>
  </si>
  <si>
    <t>AGR.32.000403</t>
  </si>
  <si>
    <t>Служебная записка от 11.01.2023</t>
  </si>
  <si>
    <t>AGR.32.000422</t>
  </si>
  <si>
    <t>Служебная записка от 20.02.2023 Об оплате госпошлины</t>
  </si>
  <si>
    <t>AGR.32.000425</t>
  </si>
  <si>
    <t>Служебная записка от 01.03.2023 № 60</t>
  </si>
  <si>
    <t>AGR.32.000427</t>
  </si>
  <si>
    <t>Служебная записка от 01.03.2023 Об оплате госпошлины</t>
  </si>
  <si>
    <t>AGR.32.000431</t>
  </si>
  <si>
    <t>Служебная записка №2 от 20.02.2023 Об оплате госпошлины</t>
  </si>
  <si>
    <t>AGR.32.000454</t>
  </si>
  <si>
    <t>Служебная записка от 12.07.2023</t>
  </si>
  <si>
    <t>AGR.32.000490</t>
  </si>
  <si>
    <t>Служебная записка Об оплате госпошлины</t>
  </si>
  <si>
    <t>PRD.008.100000379_COM014008</t>
  </si>
  <si>
    <t>AGR.37.000011</t>
  </si>
  <si>
    <t>Служебная записка от 03.06.2022</t>
  </si>
  <si>
    <t>AGR.37.000067</t>
  </si>
  <si>
    <t>Служебная записка от 19.12.2022</t>
  </si>
  <si>
    <t>AGR.37.000085</t>
  </si>
  <si>
    <t>AGR.37.000100</t>
  </si>
  <si>
    <t>Служебная записка от 08.08.2023 Об оплате госпошлины</t>
  </si>
  <si>
    <t>AGR.37.000101</t>
  </si>
  <si>
    <t>Служебная записка от 10.08.2023 Об оплате госпошлины</t>
  </si>
  <si>
    <t>AGR.37.000117</t>
  </si>
  <si>
    <t>Служебная записка от 14.11.2023</t>
  </si>
  <si>
    <t>AGR.37.000118</t>
  </si>
  <si>
    <t>б/н от 14.11.2023</t>
  </si>
  <si>
    <t>AGR.37.000136</t>
  </si>
  <si>
    <t>Служебная записка ОШ от 18.01.2024</t>
  </si>
  <si>
    <t>PRD.008.100000379_COM014009</t>
  </si>
  <si>
    <t>AGR.38.000008</t>
  </si>
  <si>
    <t>Служебная записка ООО Осокинское от 03.06.2022</t>
  </si>
  <si>
    <t>AGR.38.000009</t>
  </si>
  <si>
    <t>AGR.38.000010</t>
  </si>
  <si>
    <t>ООО Осокинское Служебная записка от 14.06.2022</t>
  </si>
  <si>
    <t>AGR.38.000048</t>
  </si>
  <si>
    <t>ООО Осокинское Служебная записка от 12.09.2022</t>
  </si>
  <si>
    <t>AGR.38.000049</t>
  </si>
  <si>
    <t>AGR.38.000050</t>
  </si>
  <si>
    <t>AGR.38.000057</t>
  </si>
  <si>
    <t>ООО Осокинское Служебная записка от 05.12.2022</t>
  </si>
  <si>
    <t>AGR.38.000089</t>
  </si>
  <si>
    <t>Служебная записка от 26.06.2023 Об оплате госпошлины</t>
  </si>
  <si>
    <t>PRD.008.100000383_COM009001</t>
  </si>
  <si>
    <t>AGR.13.000055</t>
  </si>
  <si>
    <t>Постановление № 15-5707-2018 от 26.06.2018</t>
  </si>
  <si>
    <t>AGR.13.000358</t>
  </si>
  <si>
    <t>AGR.13.000523</t>
  </si>
  <si>
    <t>Постановление №102-09-2019 от 23.05.2019</t>
  </si>
  <si>
    <t>AGR.13.000524</t>
  </si>
  <si>
    <t>Постановление №101-09-2019 от 23.05.2019</t>
  </si>
  <si>
    <t>AGR.13.001016</t>
  </si>
  <si>
    <t>Постановление №5-5707-2020 от 14.05.2020</t>
  </si>
  <si>
    <t>AGR.13.001387</t>
  </si>
  <si>
    <t>Постановление №027-5707-2021 от 23.06.2021</t>
  </si>
  <si>
    <t>AGR.13.001614</t>
  </si>
  <si>
    <t>Постановление №008-57-07-2022 от 17.02.2022</t>
  </si>
  <si>
    <t>AGR.13.001929</t>
  </si>
  <si>
    <t>Постановление № 006-57-07-2023 от 28.03.2023</t>
  </si>
  <si>
    <t>AGR.13.002125</t>
  </si>
  <si>
    <t>AGR.13.002126</t>
  </si>
  <si>
    <t>AGR.13.002127</t>
  </si>
  <si>
    <t>PRD.008.100000389_COM005001</t>
  </si>
  <si>
    <t>AGR.07.000142</t>
  </si>
  <si>
    <t>Пошлина за подачу заявления в суд</t>
  </si>
  <si>
    <t>PRD.008.100000392_COM006001</t>
  </si>
  <si>
    <t>AGR.08.002108</t>
  </si>
  <si>
    <t>PRD.008.100000392_COM014001</t>
  </si>
  <si>
    <t>AGR.30.000620</t>
  </si>
  <si>
    <t>AGR.30.000621</t>
  </si>
  <si>
    <t>PRD.008.100000393_COM007001</t>
  </si>
  <si>
    <t>AGR.09.000847</t>
  </si>
  <si>
    <t>AGR.09.001626</t>
  </si>
  <si>
    <t>PRD.009.100000036_COM007001</t>
  </si>
  <si>
    <t>AGR.007.000000192</t>
  </si>
  <si>
    <t>УНС02/17-355</t>
  </si>
  <si>
    <t>AGR.09.000082</t>
  </si>
  <si>
    <t>УНС02/18-147 от 24.07.2018</t>
  </si>
  <si>
    <t>AGR.09.000636</t>
  </si>
  <si>
    <t>УНС02/19-275 от 04.12.2019</t>
  </si>
  <si>
    <t>AGR.09.000918</t>
  </si>
  <si>
    <t>УНС02/20-77 от 06.07.2020</t>
  </si>
  <si>
    <t>PRD.009.100000053_COM005001</t>
  </si>
  <si>
    <t>AGR.07.001832</t>
  </si>
  <si>
    <t>КН02/23-37 от 17.01.2023</t>
  </si>
  <si>
    <t>PRD.009.100000067_COM005001</t>
  </si>
  <si>
    <t>AGR.07.000229</t>
  </si>
  <si>
    <t>Дог №КН02/19-49 от 01.01.2019</t>
  </si>
  <si>
    <t>AGR.07.000668</t>
  </si>
  <si>
    <t>Дог №КН06/19-210 от 14.10.2019</t>
  </si>
  <si>
    <t>AGR.07.000806</t>
  </si>
  <si>
    <t>Дог №КН02/20-36 от 01.01.2020</t>
  </si>
  <si>
    <t>PRD.009.100000068_COM005001</t>
  </si>
  <si>
    <t>AGR.07.000271</t>
  </si>
  <si>
    <t>Дог №КН02/19-56 от 01.01.2019</t>
  </si>
  <si>
    <t>AGR.07.001228</t>
  </si>
  <si>
    <t>Дог №КН02/20-37 от 01.01.2020</t>
  </si>
  <si>
    <t>AGR.07.001819</t>
  </si>
  <si>
    <t>КН02/21-37 от 01.01.2021</t>
  </si>
  <si>
    <t>PRD.009.100000069_COM005001</t>
  </si>
  <si>
    <t>AGR.07.000262</t>
  </si>
  <si>
    <t>Дог №КН02/18-209 от 19.12.2018</t>
  </si>
  <si>
    <t>AGR.07.000264</t>
  </si>
  <si>
    <t>AGR.07.000543</t>
  </si>
  <si>
    <t>AGR.07.000734</t>
  </si>
  <si>
    <t>Дог №КН02/20-42 от 01.01.2020</t>
  </si>
  <si>
    <t>AGR.07.001227</t>
  </si>
  <si>
    <t>Дог №КН02/21-41 от 01.01.2021</t>
  </si>
  <si>
    <t>AGR.07.002039</t>
  </si>
  <si>
    <t>Договор КН02/23-138 от 07.09.23</t>
  </si>
  <si>
    <t>PRD.009.100000069_COM014001</t>
  </si>
  <si>
    <t>AGR.30.000544</t>
  </si>
  <si>
    <t>Счф № 9035 от 19.11.2020г. (спец. 171)</t>
  </si>
  <si>
    <t>AGR.30.000545</t>
  </si>
  <si>
    <t>Договор 046/2015 от 01.04.2015г.</t>
  </si>
  <si>
    <t>PRD.009.100000070_COM005001</t>
  </si>
  <si>
    <t>AGR.07.000266</t>
  </si>
  <si>
    <t>Дог №КН02/19-33 от 01.01.2019</t>
  </si>
  <si>
    <t>AGR.07.000497</t>
  </si>
  <si>
    <t>Дог №КН02/19-152 от 01.01.2019</t>
  </si>
  <si>
    <t>PRD.009.100000076_COM005001</t>
  </si>
  <si>
    <t>AGR.07.000672</t>
  </si>
  <si>
    <t>Дог №КН02/19-95 от 01.01.2019</t>
  </si>
  <si>
    <t>AGR.07.001093</t>
  </si>
  <si>
    <t>Дог №34-20//КН02/20-89 от 01.03.2020</t>
  </si>
  <si>
    <t>AGR.07.001309</t>
  </si>
  <si>
    <t>Договор № КН02/21-53 от 01.01.21</t>
  </si>
  <si>
    <t>PRD.009.100000108_COM006001</t>
  </si>
  <si>
    <t>AGR.08.001229</t>
  </si>
  <si>
    <t>СИН.04.16-301 от 01.11.2016г.</t>
  </si>
  <si>
    <t>AGR.08.002949</t>
  </si>
  <si>
    <t>AGR.08.002990</t>
  </si>
  <si>
    <t>AGR.08.003017</t>
  </si>
  <si>
    <t>PRD.009.100000112_COM006001</t>
  </si>
  <si>
    <t>AGR.08.001231</t>
  </si>
  <si>
    <t>AGR.08.002948</t>
  </si>
  <si>
    <t>AGR.08.002988</t>
  </si>
  <si>
    <t>AGR.08.003015</t>
  </si>
  <si>
    <t>PRD.009.100000113_COM006001</t>
  </si>
  <si>
    <t>AGR.08.001228</t>
  </si>
  <si>
    <t>AGR.08.002944</t>
  </si>
  <si>
    <t>AGR.08.002989</t>
  </si>
  <si>
    <t>AGR.08.003012</t>
  </si>
  <si>
    <t>PRD.009.100000114_COM006001</t>
  </si>
  <si>
    <t>AGR.08.001227</t>
  </si>
  <si>
    <t>PRD.009.100000115_COM006001</t>
  </si>
  <si>
    <t>AGR.08.002379</t>
  </si>
  <si>
    <t>СИН.02.22-71 от 01.03.2022г.</t>
  </si>
  <si>
    <t>AGR.08.002676</t>
  </si>
  <si>
    <t>СИН.02.22-328 от 14.10.2022г.(биологич.рекультивац)</t>
  </si>
  <si>
    <t>AGR.08.002712</t>
  </si>
  <si>
    <t>СИН.02.22-315 от 23.09.2022г.</t>
  </si>
  <si>
    <t>AGR.08.002972</t>
  </si>
  <si>
    <t>СИН.02.23-172 от 01.07.2023</t>
  </si>
  <si>
    <t>AGR.08.002973</t>
  </si>
  <si>
    <t>СИН.02.23-150 от 01.05.2023</t>
  </si>
  <si>
    <t>AGR.08.003127</t>
  </si>
  <si>
    <t>СИН.02.23-339 от 22.11.2023 (биологич.рекультвац)</t>
  </si>
  <si>
    <t>PRD.009.100000116_COM006001</t>
  </si>
  <si>
    <t>AGR.08.001230</t>
  </si>
  <si>
    <t>СИН.04.16-301 от 01.11.2016</t>
  </si>
  <si>
    <t>PRD.009.100000117_COM006001</t>
  </si>
  <si>
    <t>AGR.08.001353</t>
  </si>
  <si>
    <t>договор аренды земельных участков 63/2 от 10.06.11</t>
  </si>
  <si>
    <t>PRD.009.100000118_COM006001</t>
  </si>
  <si>
    <t>AGR.08.001171</t>
  </si>
  <si>
    <t>договор аренды зем уч. СИН.04.15-377 от 01.12.15г.</t>
  </si>
  <si>
    <t>AGR.08.001238</t>
  </si>
  <si>
    <t>СИН.02.17-4 от 12.01.17г.</t>
  </si>
  <si>
    <t>AGR.08.001355</t>
  </si>
  <si>
    <t>AGR.08.002465</t>
  </si>
  <si>
    <t>СИН.02.22-147 от 01.05.22г.</t>
  </si>
  <si>
    <t>AGR.08.002555</t>
  </si>
  <si>
    <t>№СИН.02.22-147 от 01.05.2022</t>
  </si>
  <si>
    <t>PRD.009.100000119_COM006001</t>
  </si>
  <si>
    <t>AGR.08.001190</t>
  </si>
  <si>
    <t>СИН.04.15-28 от 01.04.2015г.</t>
  </si>
  <si>
    <t>AGR.08.001354</t>
  </si>
  <si>
    <t>дог.аренды зем.уч. 63/2 от 10.06.11</t>
  </si>
  <si>
    <t>PRD.009.100000120_COM006001</t>
  </si>
  <si>
    <t>AGR.08.001224</t>
  </si>
  <si>
    <t>AGR.08.001696</t>
  </si>
  <si>
    <t>AGR.08.003099</t>
  </si>
  <si>
    <t>PRD.009.100000121_COM006001</t>
  </si>
  <si>
    <t>AGR.08.001391</t>
  </si>
  <si>
    <t>СИН.04.13-117 от 01.04.2013 г.</t>
  </si>
  <si>
    <t>PRD.009.100000122_COM006001</t>
  </si>
  <si>
    <t>AGR.08.001402</t>
  </si>
  <si>
    <t>27/СИН.04.14-28 от 01.02.2014</t>
  </si>
  <si>
    <t>PRD.009.100000123_COM006001</t>
  </si>
  <si>
    <t>AGR.08.000252</t>
  </si>
  <si>
    <t>Договор № 02.18-307 мед. осм. от 23.10.2018</t>
  </si>
  <si>
    <t>AGR.08.000918</t>
  </si>
  <si>
    <t>Договор №СИН.02.19-338 от 25.10.19</t>
  </si>
  <si>
    <t>AGR.08.001990</t>
  </si>
  <si>
    <t>СИН.02.21-141 от 08.06.21</t>
  </si>
  <si>
    <t>PRD.009.100000124_COM006001</t>
  </si>
  <si>
    <t>AGR.08.001222</t>
  </si>
  <si>
    <t>AGR.08.001693</t>
  </si>
  <si>
    <t>возмещение затрат согласно претензии</t>
  </si>
  <si>
    <t>AGR.08.003096</t>
  </si>
  <si>
    <t>PRD.009.100000125_COM006001</t>
  </si>
  <si>
    <t>AGR.08.001173</t>
  </si>
  <si>
    <t>СИН.04.14-324 от 01.10.2014</t>
  </si>
  <si>
    <t>AGR.08.001340</t>
  </si>
  <si>
    <t>СИН.04.14-455 от 15.12.2014</t>
  </si>
  <si>
    <t>PRD.009.100000126_COM006001</t>
  </si>
  <si>
    <t>AGR.08.001225</t>
  </si>
  <si>
    <t>СИН.04.16-300 от 01.11.2016</t>
  </si>
  <si>
    <t>AGR.08.001697</t>
  </si>
  <si>
    <t>AGR.08.003100</t>
  </si>
  <si>
    <t>PRD.009.100000127_COM006001</t>
  </si>
  <si>
    <t>AGR.08.001356</t>
  </si>
  <si>
    <t>22/2 от 01.02.2012 г.</t>
  </si>
  <si>
    <t>PRD.009.100000128_COM006001</t>
  </si>
  <si>
    <t>AGR.08.001223</t>
  </si>
  <si>
    <t>AGR.08.001694</t>
  </si>
  <si>
    <t>AGR.08.003097</t>
  </si>
  <si>
    <t>PRD.009.100000129_COM006001</t>
  </si>
  <si>
    <t>AGR.08.001392</t>
  </si>
  <si>
    <t>СИН.04.13-186 от 13.05.2013г.</t>
  </si>
  <si>
    <t>PRD.009.100000139_COM007001</t>
  </si>
  <si>
    <t>AGR.09.000839</t>
  </si>
  <si>
    <t>УНС02/16-155 от 13.09.2016</t>
  </si>
  <si>
    <t>PRD.009.100000148_COM007001</t>
  </si>
  <si>
    <t>AGR.09.000010</t>
  </si>
  <si>
    <t>УНС02/18-126 от 02.07.2018</t>
  </si>
  <si>
    <t>AGR.09.000195</t>
  </si>
  <si>
    <t>УНС02/18-276 от 11.12.2018</t>
  </si>
  <si>
    <t>AGR.09.000435</t>
  </si>
  <si>
    <t>УНС02/19-124 от 11.06.2019</t>
  </si>
  <si>
    <t>AGR.09.000472</t>
  </si>
  <si>
    <t>УНС02/19-145 от 08.07.2019</t>
  </si>
  <si>
    <t>AGR.09.000638</t>
  </si>
  <si>
    <t>УНС02/19-289 от 23.12.2019</t>
  </si>
  <si>
    <t>AGR.09.000840</t>
  </si>
  <si>
    <t>Договор оказания услуг №УНС02/15-199 от 01.10.2015</t>
  </si>
  <si>
    <t>AGR.09.001008</t>
  </si>
  <si>
    <t>УНС02/20-185 от 22.12.2020</t>
  </si>
  <si>
    <t>AGR.09.001264</t>
  </si>
  <si>
    <t>УНС02/21-181 от 21.12.2021</t>
  </si>
  <si>
    <t>AGR.09.001385</t>
  </si>
  <si>
    <t>УНС02/22-68 от 19.05.2022</t>
  </si>
  <si>
    <t>AGR.09.001585</t>
  </si>
  <si>
    <t>УНС02/22-276 от 23.12.2022</t>
  </si>
  <si>
    <t>AGR.09.001599</t>
  </si>
  <si>
    <t>УНС02/22-288 от 27.12.2022</t>
  </si>
  <si>
    <t>AGR.09.001715</t>
  </si>
  <si>
    <t>УНС02/23-66 от 29.05.2023</t>
  </si>
  <si>
    <t>PRD.009.100000154_COM006001</t>
  </si>
  <si>
    <t>AGR.08.000251</t>
  </si>
  <si>
    <t>Договор №2018/2402/113//СИН.02.18-310</t>
  </si>
  <si>
    <t>AGR.08.000922</t>
  </si>
  <si>
    <t>Договор №СИН.02.19-343 от 25.10.2019</t>
  </si>
  <si>
    <t>AGR.08.001964</t>
  </si>
  <si>
    <t>СИН.02.21-143 от 08.06.2021</t>
  </si>
  <si>
    <t>PRD.009.100000156_COM005001</t>
  </si>
  <si>
    <t>AGR.07.001822</t>
  </si>
  <si>
    <t>Дог. №06/22-199 от 01.10.2022</t>
  </si>
  <si>
    <t>PRD.009.100000156_COM006001</t>
  </si>
  <si>
    <t>AGR.08.001123</t>
  </si>
  <si>
    <t>СИН.02.19-225 от 04.07.2019г.</t>
  </si>
  <si>
    <t>AGR.08.002576</t>
  </si>
  <si>
    <t>СИН.02.22-238 от 22.08.2022</t>
  </si>
  <si>
    <t>PRD.009.100000156_COM009001</t>
  </si>
  <si>
    <t>AGR.13.000130</t>
  </si>
  <si>
    <t>Договор №114/18-в от 09.07.2018</t>
  </si>
  <si>
    <t>AGR.13.000751</t>
  </si>
  <si>
    <t>Договор №СИБ135/19-в от 30.08.2019</t>
  </si>
  <si>
    <t>AGR.13.001281</t>
  </si>
  <si>
    <t>Договор №СИБ7/21-в от 10.02.2021</t>
  </si>
  <si>
    <t>PRD.009.100000156_COM011001</t>
  </si>
  <si>
    <t>AGR.15.003498</t>
  </si>
  <si>
    <t>СЗ02/20-112 от 01.09.2020</t>
  </si>
  <si>
    <t>AGR.15.006911</t>
  </si>
  <si>
    <t>СЗ02/22-736 от 01.12.2022</t>
  </si>
  <si>
    <t>AGR.15.007760</t>
  </si>
  <si>
    <t>СЗ02/23-287 от 05.06.2023</t>
  </si>
  <si>
    <t>PRD.009.100000157_COM011001</t>
  </si>
  <si>
    <t>AGR.15.003860</t>
  </si>
  <si>
    <t>AGR.15.003861</t>
  </si>
  <si>
    <t>PRD.009.100000158_COM006001</t>
  </si>
  <si>
    <t>AGR.08.000055</t>
  </si>
  <si>
    <t>Договор №СИН.02.18-156 от 25.05.2018г</t>
  </si>
  <si>
    <t>AGR.08.001820</t>
  </si>
  <si>
    <t>№СИН.02.21-52 от 25.02.2021г</t>
  </si>
  <si>
    <t>AGR.08.001913</t>
  </si>
  <si>
    <t>СИН.02.20-274 от 02.11.2020г</t>
  </si>
  <si>
    <t>AGR.08.002243</t>
  </si>
  <si>
    <t>СИН.02.22-7 от 12.01.2022г</t>
  </si>
  <si>
    <t>AGR.08.002811</t>
  </si>
  <si>
    <t>СИН.02.23-22 от 01.02.2023</t>
  </si>
  <si>
    <t>PRD.009.100000162_COM006001</t>
  </si>
  <si>
    <t>AGR.08.000131</t>
  </si>
  <si>
    <t>AGR.08.001204</t>
  </si>
  <si>
    <t>AGR.08.001233</t>
  </si>
  <si>
    <t>AGR.08.001348</t>
  </si>
  <si>
    <t>PRD.009.100000163_COM006001</t>
  </si>
  <si>
    <t>AGR.08.000128</t>
  </si>
  <si>
    <t>AGR.08.001203</t>
  </si>
  <si>
    <t>договор аренды земельных участков №СИН.04.15-376 от 01.12.20</t>
  </si>
  <si>
    <t>AGR.08.001234</t>
  </si>
  <si>
    <t>AGR.08.001347</t>
  </si>
  <si>
    <t>PRD.009.100000164_COM006001</t>
  </si>
  <si>
    <t>AGR.08.000132</t>
  </si>
  <si>
    <t>AGR.08.001205</t>
  </si>
  <si>
    <t>AGR.08.001235</t>
  </si>
  <si>
    <t>AGR.08.001346</t>
  </si>
  <si>
    <t>PRD.009.100000166_COM006001</t>
  </si>
  <si>
    <t>AGR.08.002538</t>
  </si>
  <si>
    <t>СИН.04.22-60 от 01.08.2022г.</t>
  </si>
  <si>
    <t>PRD.009.100000167_COM006001</t>
  </si>
  <si>
    <t>AGR.08.001321</t>
  </si>
  <si>
    <t>СИН.02.18-13 от 23.01.2018г.</t>
  </si>
  <si>
    <t>PRD.009.100000168_COM006001</t>
  </si>
  <si>
    <t>AGR.08.000168</t>
  </si>
  <si>
    <t>счет 479 от 18.09.18г.</t>
  </si>
  <si>
    <t>AGR.08.000272</t>
  </si>
  <si>
    <t>СИН.04.18-48 от 15.10.2018г.</t>
  </si>
  <si>
    <t>AGR.08.000620</t>
  </si>
  <si>
    <t>Счет №198 от 24.05.19г.</t>
  </si>
  <si>
    <t>AGR.08.000621</t>
  </si>
  <si>
    <t>СИН.04.19-26 от 06.05.2019г.</t>
  </si>
  <si>
    <t>AGR.08.000857</t>
  </si>
  <si>
    <t>СИН.04.19-62 от 10.09.2019г.</t>
  </si>
  <si>
    <t>AGR.08.000861</t>
  </si>
  <si>
    <t>СИН.04.19-28 от 05.07.2019г.</t>
  </si>
  <si>
    <t>AGR.08.000891</t>
  </si>
  <si>
    <t>СИН.04.19-41 от 05.08.2019г.</t>
  </si>
  <si>
    <t>AGR.08.000952</t>
  </si>
  <si>
    <t>СИН.04.19-69 от 09.10.2019г.</t>
  </si>
  <si>
    <t>AGR.08.000953</t>
  </si>
  <si>
    <t>СИН.04.19-68 от 10.10.2019г.</t>
  </si>
  <si>
    <t>AGR.08.001656</t>
  </si>
  <si>
    <t>СИН.04.20-32 от 18.11.2020г.</t>
  </si>
  <si>
    <t>AGR.08.001806</t>
  </si>
  <si>
    <t>СИН.04.21-11 от 19.02.2021г.</t>
  </si>
  <si>
    <t>AGR.08.001825</t>
  </si>
  <si>
    <t>СИН.04.21-5 от 29.01.2021г.</t>
  </si>
  <si>
    <t>AGR.08.001826</t>
  </si>
  <si>
    <t>СИН.04.21-6 от 04.02.2021г.</t>
  </si>
  <si>
    <t>AGR.08.001831</t>
  </si>
  <si>
    <t>СИН.04.21-14 от 13.03.2021г.</t>
  </si>
  <si>
    <t>AGR.08.001832</t>
  </si>
  <si>
    <t>СИН.04.21-3 от 01.02.2021г.</t>
  </si>
  <si>
    <t>AGR.08.001899</t>
  </si>
  <si>
    <t>СИН.04.21-19 от 13.04.2021г.</t>
  </si>
  <si>
    <t>AGR.08.001986</t>
  </si>
  <si>
    <t>СИН.04.21-30 от 17.05.2021г.</t>
  </si>
  <si>
    <t>AGR.08.001988</t>
  </si>
  <si>
    <t>СИН.04.21-31 от 11.05.2021г.</t>
  </si>
  <si>
    <t>AGR.08.001992</t>
  </si>
  <si>
    <t>СИН.04.21-32 от 11.05.2021г.</t>
  </si>
  <si>
    <t>AGR.08.002066</t>
  </si>
  <si>
    <t>СИН.04.21-36 от 09.06.2021</t>
  </si>
  <si>
    <t>AGR.08.002109</t>
  </si>
  <si>
    <t>СИН.04.21-42 от 13.08.2021г.</t>
  </si>
  <si>
    <t>AGR.08.002122</t>
  </si>
  <si>
    <t>СИН.04.21-56 от 14.10.2021</t>
  </si>
  <si>
    <t>AGR.08.002157</t>
  </si>
  <si>
    <t>СИН.04.21-59 от 21.10.2021г.</t>
  </si>
  <si>
    <t>AGR.08.002246</t>
  </si>
  <si>
    <t>СИН.04.21-72 от 22.12.2021г.</t>
  </si>
  <si>
    <t>AGR.08.002328</t>
  </si>
  <si>
    <t>AGR.08.002910</t>
  </si>
  <si>
    <t>СИН.04.22-95 от 21.12.2022г.</t>
  </si>
  <si>
    <t>AGR.08.002958</t>
  </si>
  <si>
    <t>СИН.04.23-6 от 11.04.2023г.</t>
  </si>
  <si>
    <t>AGR.08.002961</t>
  </si>
  <si>
    <t>СИН.04.23-1 от 14.02.2023г.</t>
  </si>
  <si>
    <t>PRD.009.100000169_COM006001</t>
  </si>
  <si>
    <t>AGR.08.000133</t>
  </si>
  <si>
    <t>AGR.08.001206</t>
  </si>
  <si>
    <t>AGR.08.001236</t>
  </si>
  <si>
    <t>AGR.08.001349</t>
  </si>
  <si>
    <t>PRD.009.100000170_COM006001</t>
  </si>
  <si>
    <t>AGR.006.000001241</t>
  </si>
  <si>
    <t>СИН.04.17-28 от 01.05.2017</t>
  </si>
  <si>
    <t>AGR.08.000134</t>
  </si>
  <si>
    <t>AGR.08.001172</t>
  </si>
  <si>
    <t>AGR.08.001237</t>
  </si>
  <si>
    <t>AGR.08.001350</t>
  </si>
  <si>
    <t>AGR.08.001393</t>
  </si>
  <si>
    <t>СИН.04.13-265 от 27.06.2013</t>
  </si>
  <si>
    <t>PRD.009.100000191_COM009001</t>
  </si>
  <si>
    <t>AGR.13.000095</t>
  </si>
  <si>
    <t>Договор №139/18-в от 23.08.2017</t>
  </si>
  <si>
    <t>AGR.13.000597</t>
  </si>
  <si>
    <t>Договор №133/19-в от 16.08.2019</t>
  </si>
  <si>
    <t>AGR.13.000950</t>
  </si>
  <si>
    <t>PRD.009.100000193_COM009001</t>
  </si>
  <si>
    <t>AGR.13.000318</t>
  </si>
  <si>
    <t>Договор №198/18-в от 01.12.2018</t>
  </si>
  <si>
    <t>AGR.13.000828</t>
  </si>
  <si>
    <t>Договор №СИБ261/19-в от 20.12.2019</t>
  </si>
  <si>
    <t>AGR.13.001208</t>
  </si>
  <si>
    <t>Договор №СИБ199/20-в от 18.12.2020</t>
  </si>
  <si>
    <t>AGR.13.001548</t>
  </si>
  <si>
    <t>Договор №СИБ202/21-в от 10.12.2021</t>
  </si>
  <si>
    <t>AGR.13.001886</t>
  </si>
  <si>
    <t>Договор №СИБ211/22-в от 28.12.2022</t>
  </si>
  <si>
    <t>PRD.009.100000196_COM009001</t>
  </si>
  <si>
    <t>AGR.13.000355</t>
  </si>
  <si>
    <t>СИБ22/19-в от 18.02.2019г.</t>
  </si>
  <si>
    <t>AGR.13.000860</t>
  </si>
  <si>
    <t>Договор №СИБ21/20-в от 25.02.2020</t>
  </si>
  <si>
    <t>AGR.13.001271</t>
  </si>
  <si>
    <t>СИБ38-21/-в от 02.04.2021г.</t>
  </si>
  <si>
    <t>AGR.13.001925</t>
  </si>
  <si>
    <t>Договор №СИБ20/23-в от 08.02.2023</t>
  </si>
  <si>
    <t>AGR.13.001926</t>
  </si>
  <si>
    <t>Договор №СИБ23/23-в от 08.02.2023</t>
  </si>
  <si>
    <t>PRD.009.100000201_COM014001</t>
  </si>
  <si>
    <t>AGR.30.001213</t>
  </si>
  <si>
    <t>Договор №68//НО/23-51 от 01.04.2023</t>
  </si>
  <si>
    <t>PRD.009.100000248_COM002019</t>
  </si>
  <si>
    <t>AGR.03.000085</t>
  </si>
  <si>
    <t>№Д01011900</t>
  </si>
  <si>
    <t>PRD.009.100000252_COM009001</t>
  </si>
  <si>
    <t>AGR.13.000317</t>
  </si>
  <si>
    <t>Договор №178/18-В от 01.12.2018</t>
  </si>
  <si>
    <t>AGR.13.000820</t>
  </si>
  <si>
    <t>Договор №ННГ222/19-в от 13.12.2019</t>
  </si>
  <si>
    <t>AGR.13.001183</t>
  </si>
  <si>
    <t>Договор №СИБ198/20-в от 18.12.2020</t>
  </si>
  <si>
    <t>AGR.13.001557</t>
  </si>
  <si>
    <t>Договор №СИБ201/21-в от 10.12.2021</t>
  </si>
  <si>
    <t>AGR.13.001879</t>
  </si>
  <si>
    <t>Договор №СИБ205/22-в от 12.12.2022</t>
  </si>
  <si>
    <t>AGR.13.002147</t>
  </si>
  <si>
    <t>Договор №СИБ8/24-в от 11.01.2024</t>
  </si>
  <si>
    <t>PRD.009.100000254_COM009001</t>
  </si>
  <si>
    <t>AGR.13.000217</t>
  </si>
  <si>
    <t>Договор №181/18-в от 15.11.2018</t>
  </si>
  <si>
    <t>AGR.13.000430</t>
  </si>
  <si>
    <t>Договор №СИБ56/19-в от 01.04.2019</t>
  </si>
  <si>
    <t>AGR.13.000481</t>
  </si>
  <si>
    <t>Договор №СИБ243-18 в от 29.12.2018г.</t>
  </si>
  <si>
    <t>AGR.13.000733</t>
  </si>
  <si>
    <t>Договор №СИБ194/19-в от 14.11.2019</t>
  </si>
  <si>
    <t>AGR.13.000745</t>
  </si>
  <si>
    <t>Договор № СИБ241/19-в от 06.12.2019</t>
  </si>
  <si>
    <t>AGR.13.000835</t>
  </si>
  <si>
    <t>AGR.13.000837</t>
  </si>
  <si>
    <t>Договор №СИБ241/19- в от 06.12.2019г.</t>
  </si>
  <si>
    <t>AGR.13.000955</t>
  </si>
  <si>
    <t>Договор №62/18-в от 21.03.2018</t>
  </si>
  <si>
    <t>AGR.13.001148</t>
  </si>
  <si>
    <t>Договор №СИБ203/20-в от 18.12.2020</t>
  </si>
  <si>
    <t>AGR.13.001149</t>
  </si>
  <si>
    <t>Договор №СИБ214/20-в от 31.12.2020</t>
  </si>
  <si>
    <t>AGR.13.001550</t>
  </si>
  <si>
    <t>Договор №СИБ212/21-в от 14.12.2021 (до 31.12.2022)</t>
  </si>
  <si>
    <t>AGR.13.001853</t>
  </si>
  <si>
    <t>Договор №СИБ191/22-в от 09.12.2022</t>
  </si>
  <si>
    <t>AGR.13.001883</t>
  </si>
  <si>
    <t>Договор №СИБ180/22-в от 28.11.2022</t>
  </si>
  <si>
    <t>AGR.13.001891</t>
  </si>
  <si>
    <t>Договор №СИБ119/22-в от 09.12.2022</t>
  </si>
  <si>
    <t>AGR.13.002068</t>
  </si>
  <si>
    <t>Договор №СИБ129/23-в от 23.10.2023</t>
  </si>
  <si>
    <t>AGR.13.002103</t>
  </si>
  <si>
    <t>Договор №СИБ130/23-в от 24.10.2023</t>
  </si>
  <si>
    <t>AGR.13.002171</t>
  </si>
  <si>
    <t>Договор №СИБ86/23-в от 13.09.2023</t>
  </si>
  <si>
    <t>PRD.009.100000271_COM005001</t>
  </si>
  <si>
    <t>AGR.07.000770</t>
  </si>
  <si>
    <t>КН06/20-20 от 01.01.2020</t>
  </si>
  <si>
    <t>AGR.07.000914</t>
  </si>
  <si>
    <t>Дог. №КН06/17-20 от 27.01.2017</t>
  </si>
  <si>
    <t>AGR.07.001246</t>
  </si>
  <si>
    <t>КН06/21-10 от 01.01.2021</t>
  </si>
  <si>
    <t>AGR.07.001500</t>
  </si>
  <si>
    <t>КН06/22-33 от 01.01.2022</t>
  </si>
  <si>
    <t>AGR.07.002169</t>
  </si>
  <si>
    <t>Договор №КН05/24-12 от 01.01.2024</t>
  </si>
  <si>
    <t>PRD.009.100000271_COM014001</t>
  </si>
  <si>
    <t>AGR.30.000386</t>
  </si>
  <si>
    <t>акт 2000028842 от 28.12.2020 г.</t>
  </si>
  <si>
    <t>AGR.30.000387</t>
  </si>
  <si>
    <t>акт 2000026962 от 30.11.2020 г.</t>
  </si>
  <si>
    <t>AGR.30.000388</t>
  </si>
  <si>
    <t>акт 2000027121 от 02.12.2020 г.</t>
  </si>
  <si>
    <t>AGR.30.000389</t>
  </si>
  <si>
    <t>акт 2000027960 от 16.12.2020 г.</t>
  </si>
  <si>
    <t>AGR.30.000390</t>
  </si>
  <si>
    <t>акт 2000028290 от 21.12.2020 г.</t>
  </si>
  <si>
    <t>AGR.30.000391</t>
  </si>
  <si>
    <t>акт 2000028242 от 21.12.2020 г.</t>
  </si>
  <si>
    <t>AGR.30.000392</t>
  </si>
  <si>
    <t>акт 2000028240 от 21.12.2020 г.</t>
  </si>
  <si>
    <t>AGR.30.000940</t>
  </si>
  <si>
    <t>Договор № 39 от 07.04.2017г. (д/с 1 от 20.08.2020)</t>
  </si>
  <si>
    <t>PRD.009.100000282_COM005001</t>
  </si>
  <si>
    <t>AGR.07.000982</t>
  </si>
  <si>
    <t>Дог. №510/011 от 01.06.10</t>
  </si>
  <si>
    <t>AGR.07.001043</t>
  </si>
  <si>
    <t>0320/163 // КН06/20-96 от 01.03.2020</t>
  </si>
  <si>
    <t>PRD.009.100000292_COM007001</t>
  </si>
  <si>
    <t>AGR.014.000001286</t>
  </si>
  <si>
    <t>УНС02/18-6 от 22.01.2018</t>
  </si>
  <si>
    <t>AGR.09.000256</t>
  </si>
  <si>
    <t>PRD.009.100000293_COM005001</t>
  </si>
  <si>
    <t>AGR.07.000288</t>
  </si>
  <si>
    <t>Дог. №КН06/19-71 от 01.01.19г.</t>
  </si>
  <si>
    <t>AGR.07.000289</t>
  </si>
  <si>
    <t>Дог. №КН07/18-153 от 19.09.18г.</t>
  </si>
  <si>
    <t>AGR.07.000416</t>
  </si>
  <si>
    <t>Договор № КН01/18-190 от 04.12.18 г</t>
  </si>
  <si>
    <t>AGR.07.000586</t>
  </si>
  <si>
    <t>Претензия № 1241 от 24.06.2019 г.</t>
  </si>
  <si>
    <t>AGR.07.000759</t>
  </si>
  <si>
    <t>КН07/20-05 от 01.01.2020г.</t>
  </si>
  <si>
    <t>AGR.07.000760</t>
  </si>
  <si>
    <t>КН06/20-21 от 01.01.2020г.</t>
  </si>
  <si>
    <t>AGR.07.001081</t>
  </si>
  <si>
    <t>Претензия № 2489 от 04.12.2020 г.</t>
  </si>
  <si>
    <t>AGR.07.001237</t>
  </si>
  <si>
    <t>КН07/21-11 от 01.01.2021г.</t>
  </si>
  <si>
    <t>AGR.07.001513</t>
  </si>
  <si>
    <t>КН07/22-18 от 01.01.2022г.</t>
  </si>
  <si>
    <t>AGR.07.002185</t>
  </si>
  <si>
    <t>Договор № КН06/24-34 от 01.01.2024</t>
  </si>
  <si>
    <t>PRD.009.100000297_COM007001</t>
  </si>
  <si>
    <t>AGR.014.000001287</t>
  </si>
  <si>
    <t>Договор аренды №УНС02/17-212 от 01.09.2017 г.</t>
  </si>
  <si>
    <t>PRD.009.100000302_COM014001</t>
  </si>
  <si>
    <t>AGR.30.000355</t>
  </si>
  <si>
    <t>Договор 277 от 01.02.11(-74/2011) Стирка,химчистка спецод.</t>
  </si>
  <si>
    <t>PRD.009.100000303_COM007001</t>
  </si>
  <si>
    <t>AGR.09.000001</t>
  </si>
  <si>
    <t>УНС02/18-94 от 14.05.2018</t>
  </si>
  <si>
    <t>AGR.09.000156</t>
  </si>
  <si>
    <t>УНС02/18-198 от 27.09.2018</t>
  </si>
  <si>
    <t>AGR.09.000643</t>
  </si>
  <si>
    <t>УНС02/19--245 от 18.11.2019</t>
  </si>
  <si>
    <t>AGR.09.001028</t>
  </si>
  <si>
    <t>УНС02/20-131 от 06.11.2020</t>
  </si>
  <si>
    <t>AGR.09.001261</t>
  </si>
  <si>
    <t>УНС02/21-172 от 10.12.2021</t>
  </si>
  <si>
    <t>AGR.09.001689</t>
  </si>
  <si>
    <t>УНС02/23-27 от 20.03.2023</t>
  </si>
  <si>
    <t>AGR.09.001885</t>
  </si>
  <si>
    <t>УНС02/23-186 от 01.12.2023</t>
  </si>
  <si>
    <t>PRD.009.100000305_COM007001</t>
  </si>
  <si>
    <t>AGR.09.000893</t>
  </si>
  <si>
    <t>УНС02/20-78 от 06.07.2020</t>
  </si>
  <si>
    <t>PRD.009.100000401_COM009001</t>
  </si>
  <si>
    <t>AGR.13.000141</t>
  </si>
  <si>
    <t>Договор №123/18-в от 01.09.2018</t>
  </si>
  <si>
    <t>PRD.009.100000428_COM007001</t>
  </si>
  <si>
    <t>AGR.09.000837</t>
  </si>
  <si>
    <t>УНС02/13-87 от 16.09.2013</t>
  </si>
  <si>
    <t>PRD.009.100000447_COM005001</t>
  </si>
  <si>
    <t>AGR.07.000983</t>
  </si>
  <si>
    <t>Дог. №5/232-09 от 01.06.09 у.е.</t>
  </si>
  <si>
    <t>PRD.009.100000462_COM007001</t>
  </si>
  <si>
    <t>AGR.014.000001604</t>
  </si>
  <si>
    <t>договор 2 от 01.09.2009г.</t>
  </si>
  <si>
    <t>PRD.009.100000511_COM001000</t>
  </si>
  <si>
    <t>AGR.01.000610</t>
  </si>
  <si>
    <t>НФ02/10-54 от 25.10.2010</t>
  </si>
  <si>
    <t>PRD.009.100000512_COM001000</t>
  </si>
  <si>
    <t>AGR.014.000000483</t>
  </si>
  <si>
    <t>НФ02/16-56 от 02.08.2016</t>
  </si>
  <si>
    <t>PRD.009.100000513_COM001000</t>
  </si>
  <si>
    <t>AGR.014.000000386</t>
  </si>
  <si>
    <t>НФ02/16-26 от 16.03.2016</t>
  </si>
  <si>
    <t>PRD.009.100000514_COM001000</t>
  </si>
  <si>
    <t>AGR.001.000001290</t>
  </si>
  <si>
    <t>PRD.009.100000867_COM006001</t>
  </si>
  <si>
    <t>AGR.08.001357</t>
  </si>
  <si>
    <t>Материалы</t>
  </si>
  <si>
    <t>PRD.002.100026894</t>
  </si>
  <si>
    <t>Горелов Виталий Борисович</t>
  </si>
  <si>
    <t>AGR.15.008246</t>
  </si>
  <si>
    <t>Д-10/2017-158 от 22.06.2017 спецификация № 2204</t>
  </si>
  <si>
    <t>AGR.01.002175</t>
  </si>
  <si>
    <t>AGR.03.000948</t>
  </si>
  <si>
    <t>Договор от 01.01.2024 № Д000324</t>
  </si>
  <si>
    <t>AGR.01.002179</t>
  </si>
  <si>
    <t>AGR.10.004541</t>
  </si>
  <si>
    <t>Счет № 0067 от 14.02.2024</t>
  </si>
  <si>
    <t>431 от 16.02.2024</t>
  </si>
  <si>
    <t>XXX № 0380072515 от 14.02.2024</t>
  </si>
  <si>
    <t>AGR.01.002178</t>
  </si>
  <si>
    <t>AGR.13.002189</t>
  </si>
  <si>
    <t>ДОГОВОР №2415009000059</t>
  </si>
  <si>
    <t>AGR.10.004540</t>
  </si>
  <si>
    <t>Договор № 0273/23-14-ДА от 01.12.2023</t>
  </si>
  <si>
    <t>ОЗС-2024-0125-2 от 25.01.2024</t>
  </si>
  <si>
    <t>AGR.01.002177</t>
  </si>
  <si>
    <t>AGR.07.002203</t>
  </si>
  <si>
    <t>КН06/24-41 от 19.01.2024</t>
  </si>
  <si>
    <t>б/н от 14.02.2024</t>
  </si>
  <si>
    <t>СЗ02/20-454 от 13.11.2020</t>
  </si>
  <si>
    <t>AGR.15.008244</t>
  </si>
  <si>
    <t>СЗ02/24-41//119 от 31.01.2024</t>
  </si>
  <si>
    <t>AGR.37.000141</t>
  </si>
  <si>
    <t>Договор №С0990530/01/24-АЗ от 10.01.2024 года</t>
  </si>
  <si>
    <t>AGR.37.000142</t>
  </si>
  <si>
    <t>Договор №С0990530/02/24-АЗ от 10.01.2024 года</t>
  </si>
  <si>
    <t>AGR.01.002174</t>
  </si>
  <si>
    <t>PRD.002.100019809_COM007001</t>
  </si>
  <si>
    <t>AGR.09.001947</t>
  </si>
  <si>
    <t>УНС02/24-25 от 15.02.2024</t>
  </si>
  <si>
    <t>СЗ02/24-13 от 18.01.2024</t>
  </si>
  <si>
    <t>AGR.15.008245</t>
  </si>
  <si>
    <t>СЗ02/24-45 от 29.01.2024</t>
  </si>
  <si>
    <t>AGR.15.008247</t>
  </si>
  <si>
    <t>Счет №2430-001266 от 15.02.2024</t>
  </si>
  <si>
    <t>AGR.15.008248</t>
  </si>
  <si>
    <t>Счет № 2430-001268 от 15.02.2024</t>
  </si>
  <si>
    <t>AGR.10.004539</t>
  </si>
  <si>
    <t>Договор № НО/24-8 от 22.01.2024</t>
  </si>
  <si>
    <t>СЗ02/24-37 от 30.01.2024</t>
  </si>
  <si>
    <t>PRD.002.100024294_COM007001</t>
  </si>
  <si>
    <t>AGR.09.001945</t>
  </si>
  <si>
    <t>AGR.03.000917</t>
  </si>
  <si>
    <t>Договор подряда от 09.08.2023 № Д009323</t>
  </si>
  <si>
    <t>AGR.08.003258</t>
  </si>
  <si>
    <t>СИН.04.24-13 от 14.02.2024</t>
  </si>
  <si>
    <t>AGR.01.002180</t>
  </si>
  <si>
    <t>AGR.01.002181</t>
  </si>
  <si>
    <t>AGR.01.002176</t>
  </si>
  <si>
    <t>AGR.09.001946</t>
  </si>
  <si>
    <t>УНС02/24-22 от 13.02.2024</t>
  </si>
  <si>
    <t>1 скв. ПППД</t>
  </si>
  <si>
    <t>6 скв. ПППД</t>
  </si>
  <si>
    <t>РИР(Изл. ЮС1-2) скв.555</t>
  </si>
  <si>
    <t xml:space="preserve"> - 436 т.р. изм. программы ГТМ при ликвидации и консервации скв.208 с уч. ДЭС, КРС и ЖГС</t>
  </si>
  <si>
    <t xml:space="preserve"> - 500 т.р. изм. программы ГТМ при ликвидации и консервации скв.208 с уч. ДЭС, КРС и ЖГС</t>
  </si>
  <si>
    <t xml:space="preserve"> -  1 544 т.р перенос 2-х скв апрель(БП_24 - 4 скв./ПР_24  - 2 скв.)</t>
  </si>
  <si>
    <t xml:space="preserve"> -  1 421 т.р перенос 1-й скв апрель(БП_24 - 1 скв./ПР_24  - 0 скв.)</t>
  </si>
  <si>
    <t xml:space="preserve"> +7 452 т.р. - шесть внеплановых скважин 517 ЗМБ-январь, 218 УНТ-ДК февраль, 1582 УНТ-март, 894 ЗМБ-март, 899 ЗМБ-март</t>
  </si>
  <si>
    <t xml:space="preserve"> + 3 843 т.р. - перенос со статьи ТР доп. вне плановая скважина 894 ЗМБ-март, 899 ЗМБ-март </t>
  </si>
  <si>
    <t xml:space="preserve"> -  13 275 т.р перенос 2-х скв май и июнь(БП_24 - 2 скв./ПР_24  - 0 скв.)</t>
  </si>
  <si>
    <t xml:space="preserve">
  - 2 196 т.р. перенос на статью Перевод скважин на использование по другому назначению  - 3 скв. ПППД</t>
  </si>
  <si>
    <t xml:space="preserve"> - 4 548 т.р. перенос на др. периоды( в т.ч. по скв. 1606 устранение аварии ООО РИВР за свой счет) на статью КР 
 </t>
  </si>
  <si>
    <t xml:space="preserve"> + 741 т.р.- перенос со статьи КР
+ 2 179 т.р. Увеличение объёма БП_24 7м3, ПР_24 9м3 КОПЗП (+ПАВ,+АСПО) на ППД</t>
  </si>
  <si>
    <t xml:space="preserve">  - 902 т.р.  перенос с др. периоды на статью ТР 
  - 495 т.р. перенос на др. периоды КОПЗП (+ПАВ,+АСПО) на ППД</t>
  </si>
  <si>
    <t xml:space="preserve"> + 3 070 т.р. перенос затрат со стать КР 3 скв. ПППД февраль-маст</t>
  </si>
  <si>
    <t xml:space="preserve"> - 372 т.р. перенос на др. периоды</t>
  </si>
  <si>
    <t>PRD.002.100019052</t>
  </si>
  <si>
    <t>Аврора-Люкс Гостиница ООО</t>
  </si>
  <si>
    <t>PRD.002.100026883</t>
  </si>
  <si>
    <t>Аркада СК ООО</t>
  </si>
  <si>
    <t>PRD.002.100026985</t>
  </si>
  <si>
    <t>ВИТЕХНО ООО</t>
  </si>
  <si>
    <t>PRD.002.100026732</t>
  </si>
  <si>
    <t>ВОРМХОЛС Внедрение ООО</t>
  </si>
  <si>
    <t>PRD.002.100026872</t>
  </si>
  <si>
    <t>ВТОРМЕТ ПК ООО</t>
  </si>
  <si>
    <t>PRD.002.100027014</t>
  </si>
  <si>
    <t>ГЕЛИКС АЭРО АК ООО</t>
  </si>
  <si>
    <t>PRD.002.100026933</t>
  </si>
  <si>
    <t>ГеоЕвразия ООО</t>
  </si>
  <si>
    <t>PRD.002.100026910</t>
  </si>
  <si>
    <t>Иванков Игорь Геннадьевич</t>
  </si>
  <si>
    <t>PRD.002.100026960</t>
  </si>
  <si>
    <t>Инвестехком ООО</t>
  </si>
  <si>
    <t>PRD.005.100001498</t>
  </si>
  <si>
    <t>ИнфоТеКС Интернет Траст АО</t>
  </si>
  <si>
    <t>PRD.002.100026728</t>
  </si>
  <si>
    <t>ЛМК-Инжиниринг ООО</t>
  </si>
  <si>
    <t>PRD.002.100025835</t>
  </si>
  <si>
    <t>Межрегиональное управление Федеральной службы по надзору в с</t>
  </si>
  <si>
    <t>Нотариус г. Москвы Сергеева Ирина Алексеевна</t>
  </si>
  <si>
    <t>PRD.002.100026770</t>
  </si>
  <si>
    <t>Планета ЭКО ООО</t>
  </si>
  <si>
    <t>PRD.002.100026909</t>
  </si>
  <si>
    <t>ПРОФИ АНО ДПО УЦ</t>
  </si>
  <si>
    <t>PRD.002.100026978</t>
  </si>
  <si>
    <t>ПрофРемСервис ООО</t>
  </si>
  <si>
    <t>PRD.002.100026769</t>
  </si>
  <si>
    <t>РОСПРОМЭКОЛОГИЯ ООО</t>
  </si>
  <si>
    <t>Российский государственный университет нефти и газа (национа</t>
  </si>
  <si>
    <t>РОССИЙСКИЙ ИНСТИТУТ СТАНДАРТИЗАЦИИ ФГБУ</t>
  </si>
  <si>
    <t>РЭС ООО</t>
  </si>
  <si>
    <t>Санкт-Петербургский горный университет</t>
  </si>
  <si>
    <t>PRD.002.100026893</t>
  </si>
  <si>
    <t>Северо-Уральское Управление Ростехнадзор</t>
  </si>
  <si>
    <t>PRD.002.100026812</t>
  </si>
  <si>
    <t>Стройинформресурс ООО</t>
  </si>
  <si>
    <t>PRD.002.100026830</t>
  </si>
  <si>
    <t>ТЕРРАПОД ООО</t>
  </si>
  <si>
    <t>PRD.002.100022730</t>
  </si>
  <si>
    <t>ТЕХНОПОЛЮС ООО</t>
  </si>
  <si>
    <t>PRD.002.100017967</t>
  </si>
  <si>
    <t>ТИУ ФГБОУ ВО</t>
  </si>
  <si>
    <t>PRD.002.100026907</t>
  </si>
  <si>
    <t>ТТС ООО</t>
  </si>
  <si>
    <t>PRD.002.100018496</t>
  </si>
  <si>
    <t>УрЭС ООО</t>
  </si>
  <si>
    <t>PRD.002.100026906</t>
  </si>
  <si>
    <t>ЦПР ЧОУ ДПО</t>
  </si>
  <si>
    <t>PRD.002.100027006</t>
  </si>
  <si>
    <t>ШЕРВУД СЕРВИС ООО</t>
  </si>
  <si>
    <t>PRD.002.100026785</t>
  </si>
  <si>
    <t>ЭкоСанЭксперт-Проект ООО</t>
  </si>
  <si>
    <t>AGR.09.001994</t>
  </si>
  <si>
    <t>ДС №41 от 31.12.2023 к договору НФ01/18-24 от 21.11.2018_CNY</t>
  </si>
  <si>
    <t>Партия январь 2023</t>
  </si>
  <si>
    <t>AGR.07.002214</t>
  </si>
  <si>
    <t>Партия февраль 2024</t>
  </si>
  <si>
    <t>AGR.07.002223</t>
  </si>
  <si>
    <t>Партия февраль 2024_руб.</t>
  </si>
  <si>
    <t>AGR.07.002242</t>
  </si>
  <si>
    <t>Партия март 2024</t>
  </si>
  <si>
    <t>AGR.07.002249</t>
  </si>
  <si>
    <t>Партия март 2024_руб.</t>
  </si>
  <si>
    <t>AGR.09.001953</t>
  </si>
  <si>
    <t>ДС №42 от 31.01.2024 к договору НФ01/18-24 от 21.11.2018</t>
  </si>
  <si>
    <t>AGR.09.001954</t>
  </si>
  <si>
    <t>ДС №42 от 31.01.2024 к договору НФ01/18-24 от 21.11.2018 USD</t>
  </si>
  <si>
    <t>AGR.09.001990</t>
  </si>
  <si>
    <t>ДС №43 от 29.02.2024 к договору НФ01/18-24 от 21.11.2018 USD</t>
  </si>
  <si>
    <t>AGR.09.001991</t>
  </si>
  <si>
    <t>ДС №43 от 29.02.2024 к договору НФ01/18-24 от 21.11.2018</t>
  </si>
  <si>
    <t>Договор № НФ01/23-25 от 14.07.2023 %% по коммерческому креди</t>
  </si>
  <si>
    <t>AGR.42.000183</t>
  </si>
  <si>
    <t>Договор № НФ01/23-17 от 19.05.2023 %% по коммерческому креди</t>
  </si>
  <si>
    <t>AGR.42.000184</t>
  </si>
  <si>
    <t>Договор № НФ01/23-25 от 14.07.2023 (февраль 2024) руб</t>
  </si>
  <si>
    <t>AGR.42.000185</t>
  </si>
  <si>
    <t>Договор № НФ01/23-25 от 14.07.2023 (февраль 2024) USD</t>
  </si>
  <si>
    <t>AGR.42.000197</t>
  </si>
  <si>
    <t>% по коммерческому кредиту по Договору № НФ01/23-25 от 14.07</t>
  </si>
  <si>
    <t>AGR.42.000207</t>
  </si>
  <si>
    <t>Договор № НФ01/23-25 от 14.07.2023 (март 2024) USD</t>
  </si>
  <si>
    <t>AGR.42.000208</t>
  </si>
  <si>
    <t>Договор № НФ01/23-25 от 14.07.2023 (март 2024) руб</t>
  </si>
  <si>
    <t>AGR.13.002222</t>
  </si>
  <si>
    <t>Соглашение об уступке № НФ03/24-2</t>
  </si>
  <si>
    <t>AGR.15.008278</t>
  </si>
  <si>
    <t>Договор комис.№ НФ01/18-31 от 03.12.2018 (доп.63)</t>
  </si>
  <si>
    <t>AGR.15.008286</t>
  </si>
  <si>
    <t>НФ01/17-15 от 27.06.2017 ( д. № 77 Ойлросса)</t>
  </si>
  <si>
    <t>AGR.15.008289</t>
  </si>
  <si>
    <t>НФ01/17-15 от 27.06.2017 ( д. № 77/3НефтьИнвест)</t>
  </si>
  <si>
    <t>AGR.15.008372</t>
  </si>
  <si>
    <t>Договор комис.№ НФ01/18-31 от 03.12.2018 (доп.64)</t>
  </si>
  <si>
    <t>AGR.15.008377</t>
  </si>
  <si>
    <t>НФ01/17-15 от 27.06.2017 ( д. № 78 Ойлросса)</t>
  </si>
  <si>
    <t>AGR.15.008379</t>
  </si>
  <si>
    <t>НФ01/17-15 от 27.06.2017 ( д. № 77/1 Экохим)</t>
  </si>
  <si>
    <t>AGR.15.008383</t>
  </si>
  <si>
    <t>НФ01/17-15 от 27.06.2017 ( д. № 77/2 КМЕ)</t>
  </si>
  <si>
    <t>AGR.41.000139</t>
  </si>
  <si>
    <t>Договор аренды № НФ02/22-36 от 31.03.2022</t>
  </si>
  <si>
    <t>AGR.09.001961</t>
  </si>
  <si>
    <t>ДС №Д016910170008 от 15.11.2023 к договору УНС02/17-30 от 10</t>
  </si>
  <si>
    <t>AGR.09.001962</t>
  </si>
  <si>
    <t>ДС №Д039310190006 от 15.11.2023 к договору УНС01/19-3 от 03</t>
  </si>
  <si>
    <t>AGR.03.000912</t>
  </si>
  <si>
    <t>Договор от 25.10.2023 № Д065710230000/Д011923</t>
  </si>
  <si>
    <t>AGR.03.000918</t>
  </si>
  <si>
    <t>Договор подряда от 30.10.2023 № Д068110230000/Д012723</t>
  </si>
  <si>
    <t>AGR.03.000938</t>
  </si>
  <si>
    <t>Договор подряда № Д077210230000/Д013823 от 15.12.2023 г. КР,</t>
  </si>
  <si>
    <t>AGR.03.000939</t>
  </si>
  <si>
    <t>Договор № Д086210230000/Д001724 от 16.01.2024г. мех.обработк</t>
  </si>
  <si>
    <t>AGR.03.000929</t>
  </si>
  <si>
    <t>Дополнительное соглашение №Д107210080047 от 25.12.2023 г. к</t>
  </si>
  <si>
    <t>AGR.03.000583</t>
  </si>
  <si>
    <t>Договор от 01.02.2022 № Д013310220000 (Д003122) об оказании</t>
  </si>
  <si>
    <t>AGR.05.000065</t>
  </si>
  <si>
    <t>AGR.05.000066</t>
  </si>
  <si>
    <t>AGR.05.000067</t>
  </si>
  <si>
    <t>AGR.05.000068</t>
  </si>
  <si>
    <t>AGR.10.004601</t>
  </si>
  <si>
    <t>AGR.10.004602</t>
  </si>
  <si>
    <t>AGR.10.004603</t>
  </si>
  <si>
    <t>AGR.10.004604</t>
  </si>
  <si>
    <t>AGR.11.001218</t>
  </si>
  <si>
    <t>AGR.11.001219</t>
  </si>
  <si>
    <t>AGR.11.001220</t>
  </si>
  <si>
    <t>AGR.11.001221</t>
  </si>
  <si>
    <t>PRD.001.000000009_COM008005</t>
  </si>
  <si>
    <t>AGR.12.000244</t>
  </si>
  <si>
    <t>Договор №5912 от 15.09.2016</t>
  </si>
  <si>
    <t>AGR.12.000245</t>
  </si>
  <si>
    <t>Договор №5912 от 15.09.2016 (%)</t>
  </si>
  <si>
    <t>AGR.12.000246</t>
  </si>
  <si>
    <t>Договор №6426 от 07.06.2017</t>
  </si>
  <si>
    <t>AGR.12.000247</t>
  </si>
  <si>
    <t>Договор №6426 от 07.06.2017 (%)</t>
  </si>
  <si>
    <t>AGR.42.000174</t>
  </si>
  <si>
    <t>Договор залога доли в Уставном капитале № 6426-ЗД-2</t>
  </si>
  <si>
    <t>AGR.42.000175</t>
  </si>
  <si>
    <t>Договор залога доли в Уставном капитале № 5912-З-26</t>
  </si>
  <si>
    <t>AGR.42.000188</t>
  </si>
  <si>
    <t>AGR.42.000189</t>
  </si>
  <si>
    <t>AGR.42.000190</t>
  </si>
  <si>
    <t>AGR.42.000191</t>
  </si>
  <si>
    <t>AGR.01.002218</t>
  </si>
  <si>
    <t>AGR.01.002219</t>
  </si>
  <si>
    <t>AGR.014.000001039</t>
  </si>
  <si>
    <t>НФ01/18-32 от 03.12.2018 (76.60.17)</t>
  </si>
  <si>
    <t>AGR.014.000001040</t>
  </si>
  <si>
    <t>НФ01/18-32 от 03.12.2018 (76.60.20)</t>
  </si>
  <si>
    <t>AGR.014.000001041</t>
  </si>
  <si>
    <t>НФ01/18-32 от 03.12.2018 CNY</t>
  </si>
  <si>
    <t>AGR.014.000001042</t>
  </si>
  <si>
    <t>AGR.014.000001043</t>
  </si>
  <si>
    <t>AGR.30.001415</t>
  </si>
  <si>
    <t>Договор энергоснабжения №Д026891210000 от 28.09.2021 г. Обес</t>
  </si>
  <si>
    <t>AGR.014.000001036</t>
  </si>
  <si>
    <t>AGR.014.000001037</t>
  </si>
  <si>
    <t>НФ01/18-27 от 03.12.2018 (76.60.17)</t>
  </si>
  <si>
    <t>AGR.10.004568</t>
  </si>
  <si>
    <t>Договор № ОКБ02/24-127 от 15.01.2024</t>
  </si>
  <si>
    <t>AGR.10.004624</t>
  </si>
  <si>
    <t>Договор № ОКБ02/24-199 от 01.03.2024</t>
  </si>
  <si>
    <t>AGR.10.004625</t>
  </si>
  <si>
    <t>Договор № ОКБ02/24-209 от 01.03.2024</t>
  </si>
  <si>
    <t>AGR.10.004626</t>
  </si>
  <si>
    <t>Договор № ОКБ02/24-202 от 01.03.2024</t>
  </si>
  <si>
    <t>AGR.10.004735</t>
  </si>
  <si>
    <t>Договор № ОКБ02/24-250 от 04.04.2024</t>
  </si>
  <si>
    <t>AGR.10.004738</t>
  </si>
  <si>
    <t>Договор № ОКБ02/24-188 от 01.01.2024</t>
  </si>
  <si>
    <t>AGR.13.002251</t>
  </si>
  <si>
    <t>Договор аренды части земельного участка №ЮН02/24-20 от 26.01</t>
  </si>
  <si>
    <t>НФ03/24-1 от 29.02.2024</t>
  </si>
  <si>
    <t>AGR.014.000001035</t>
  </si>
  <si>
    <t>НФ01/18-26 от 03.12.2018 CNY</t>
  </si>
  <si>
    <t>PRD.001.000000026_COM014009</t>
  </si>
  <si>
    <t>AGR.38.000135</t>
  </si>
  <si>
    <t>Дог. №ОС/23-54 КН01/23-177 от 28.12.2023</t>
  </si>
  <si>
    <t>AGR.014.000001038</t>
  </si>
  <si>
    <t>НФ01/18-29 от 03.12.2018 CNY</t>
  </si>
  <si>
    <t>PRD.001.000000028_COM014001</t>
  </si>
  <si>
    <t>AGR.30.001443</t>
  </si>
  <si>
    <t>Дог. № НО/24-51 от 29.01.2024г.</t>
  </si>
  <si>
    <t>AGR.014.000001044</t>
  </si>
  <si>
    <t>НФ01/18-28 от 03.12.2018 (76.60.17)</t>
  </si>
  <si>
    <t>AGR.42.000201</t>
  </si>
  <si>
    <t>Договор № УН02/24-22 от 21.03.2024</t>
  </si>
  <si>
    <t>AGR.42.000204</t>
  </si>
  <si>
    <t>Соглашение № УН02/24-21 от 01.02.2024 об установлении сервит</t>
  </si>
  <si>
    <t>AGR.13.002221</t>
  </si>
  <si>
    <t>Соглашение о новации задолженности в займ</t>
  </si>
  <si>
    <t>НФ03/24-2 от 01.03.2024</t>
  </si>
  <si>
    <t>AGR.17.000725</t>
  </si>
  <si>
    <t>Договор № ЮН02/24-20 от 26.01.2024</t>
  </si>
  <si>
    <t>AGR.11.001222</t>
  </si>
  <si>
    <t>Соглашение о новации от 01.03.2024</t>
  </si>
  <si>
    <t>AGR.10.004579</t>
  </si>
  <si>
    <t>Договор № ОКБ02/24-172 от 13.02.2024</t>
  </si>
  <si>
    <t>AGR.10.004696</t>
  </si>
  <si>
    <t>Договор № ОКБ02/24-227 от 01.03.2024</t>
  </si>
  <si>
    <t>AGR.17.000718</t>
  </si>
  <si>
    <t>AGR.17.000721</t>
  </si>
  <si>
    <t>AGR.17.000722</t>
  </si>
  <si>
    <t>AGR.17.000723</t>
  </si>
  <si>
    <t>AGR.17.000728</t>
  </si>
  <si>
    <t>AGR.17.000729</t>
  </si>
  <si>
    <t>AGR.12.000241</t>
  </si>
  <si>
    <t>AGR.12.000243</t>
  </si>
  <si>
    <t>AGR.12.000178</t>
  </si>
  <si>
    <t>AGR.12.000248</t>
  </si>
  <si>
    <t>AGR.42.000173</t>
  </si>
  <si>
    <t>Договор № ОКБ02/24-129 от 15.01.2024</t>
  </si>
  <si>
    <t>AGR.42.000181</t>
  </si>
  <si>
    <t>Договор № ОКБ02/24-174 от 14.02.2024</t>
  </si>
  <si>
    <t>AGR.42.000187</t>
  </si>
  <si>
    <t>Договор № ОКБ02/24-196 от 01.02.2024</t>
  </si>
  <si>
    <t>AGR.42.000192</t>
  </si>
  <si>
    <t>Договор № ОКБ02/24-126 от 01.01.2024</t>
  </si>
  <si>
    <t>AGR.42.000193</t>
  </si>
  <si>
    <t>Договор № ОКБ02/24-180 от 13.02.2024</t>
  </si>
  <si>
    <t>AGR.42.000194</t>
  </si>
  <si>
    <t>Договор № ОКБ02/24-162 от 01.01.2024</t>
  </si>
  <si>
    <t>AGR.42.000198</t>
  </si>
  <si>
    <t>AGR.42.000199</t>
  </si>
  <si>
    <t>Договор № ОКБ02/24-211 от 04.03.2024</t>
  </si>
  <si>
    <t>AGR.42.000200</t>
  </si>
  <si>
    <t>Договор № ОКБ02/24-206 от 04.03.2024</t>
  </si>
  <si>
    <t>AGR.42.000203</t>
  </si>
  <si>
    <t>Договор № ОКБ02/24-204 от 10.03.2024</t>
  </si>
  <si>
    <t>AGR.42.000205</t>
  </si>
  <si>
    <t>Договор № ОКБ02/23-484 от 20.11.2023</t>
  </si>
  <si>
    <t>AGR.42.000210</t>
  </si>
  <si>
    <t>Договор № ОКБ02/24-229 от 01.03.2024</t>
  </si>
  <si>
    <t>AGR.42.000220</t>
  </si>
  <si>
    <t>Договор № ОКБ02/24-232 от 19.03.2024</t>
  </si>
  <si>
    <t>AGR.42.000221</t>
  </si>
  <si>
    <t>Договор № ОКБ02/23-487 от 18.12.2023</t>
  </si>
  <si>
    <t>AGR.32.000495</t>
  </si>
  <si>
    <t>Договор КН/23-52 от 20.11.2023</t>
  </si>
  <si>
    <t>AGR.32.000496</t>
  </si>
  <si>
    <t>Договор № ОКБ02/24-110 от 01.01.2024г</t>
  </si>
  <si>
    <t>AGR.39.000121</t>
  </si>
  <si>
    <t>НС02/24-11//СЗ02/24-180 от 16.04.2024</t>
  </si>
  <si>
    <t>AGR.39.000122</t>
  </si>
  <si>
    <t>НС02/24-13//СЗ02/24-196 от 23.04.2024</t>
  </si>
  <si>
    <t>AGR.39.000114</t>
  </si>
  <si>
    <t>НС02/24-6//СЗ02/24-100 от 12.02.2024</t>
  </si>
  <si>
    <t>AGR.07.002207</t>
  </si>
  <si>
    <t>Приложение №1052КН от 23.11.2023</t>
  </si>
  <si>
    <t>AGR.07.002216</t>
  </si>
  <si>
    <t>Приложение №1043КН от 23.08.2023</t>
  </si>
  <si>
    <t>AGR.07.002217</t>
  </si>
  <si>
    <t>Приложение №1051КН от 23.11.2023</t>
  </si>
  <si>
    <t>AGR.07.002218</t>
  </si>
  <si>
    <t>Приложение №1045КН от 05.10.2023</t>
  </si>
  <si>
    <t>AGR.07.002238</t>
  </si>
  <si>
    <t>Приложение №1059КН от 08.02.2024</t>
  </si>
  <si>
    <t>AGR.07.002239</t>
  </si>
  <si>
    <t>Приложение №1057КН от 26.01.2024</t>
  </si>
  <si>
    <t>AGR.07.002240</t>
  </si>
  <si>
    <t>Приложение №1061КН от 15.02.2024</t>
  </si>
  <si>
    <t>AGR.10.004542</t>
  </si>
  <si>
    <t>Приложение № 1989 КБО от 07.02.2024 USD</t>
  </si>
  <si>
    <t>AGR.10.004543</t>
  </si>
  <si>
    <t>Приложение № 1950 КБО от 12.12.2023</t>
  </si>
  <si>
    <t>AGR.10.004547</t>
  </si>
  <si>
    <t>Приложение № 1916 КБО от 30.10.2023</t>
  </si>
  <si>
    <t>AGR.10.004548</t>
  </si>
  <si>
    <t>Приложение № 1909 КБО от 23.10.2023</t>
  </si>
  <si>
    <t>AGR.10.004549</t>
  </si>
  <si>
    <t>Приложение № 1729 КБО от 01.12.2023</t>
  </si>
  <si>
    <t>AGR.10.004550</t>
  </si>
  <si>
    <t>Приложение № 1941 КБО от 06.12.2023</t>
  </si>
  <si>
    <t>AGR.10.004551</t>
  </si>
  <si>
    <t>Приложение № 1979 КБО от 01.01.2024</t>
  </si>
  <si>
    <t>AGR.10.004552</t>
  </si>
  <si>
    <t>Приложение № 1983 КБО от 01.01.2024</t>
  </si>
  <si>
    <t>AGR.10.004557</t>
  </si>
  <si>
    <t>Приложение № 1861 КБО от 31.07.2023</t>
  </si>
  <si>
    <t>AGR.10.004562</t>
  </si>
  <si>
    <t>Приложение № 1926 КБО от 03.11.2023</t>
  </si>
  <si>
    <t>AGR.10.004581</t>
  </si>
  <si>
    <t>Приложение № 1905 КБО от 12.10.2023</t>
  </si>
  <si>
    <t>AGR.10.004582</t>
  </si>
  <si>
    <t>Приложение № 1896 КБО от 27.09.2023</t>
  </si>
  <si>
    <t>AGR.10.004583</t>
  </si>
  <si>
    <t>Приложение № 1967 КБО от 11.01.2024</t>
  </si>
  <si>
    <t>AGR.10.004584</t>
  </si>
  <si>
    <t>Приложение № 1951 КБО от 20.12.2023</t>
  </si>
  <si>
    <t>AGR.10.004585</t>
  </si>
  <si>
    <t>Приложение № 1962 КБО от 27.12.2023</t>
  </si>
  <si>
    <t>AGR.10.004586</t>
  </si>
  <si>
    <t>Приложение № 1956 КБО от 22.12.2023</t>
  </si>
  <si>
    <t>AGR.10.004587</t>
  </si>
  <si>
    <t>Приложение № 1907 КБО от 19.10.2023</t>
  </si>
  <si>
    <t>AGR.10.004588</t>
  </si>
  <si>
    <t>Приложение № 1946 КБО от 08.12.2023</t>
  </si>
  <si>
    <t>AGR.10.004589</t>
  </si>
  <si>
    <t>Приложение № 1952 КБО от 21.12.2023</t>
  </si>
  <si>
    <t>AGR.10.004590</t>
  </si>
  <si>
    <t>Приложение № 1936 КБО от 04.12.2023</t>
  </si>
  <si>
    <t>AGR.10.004591</t>
  </si>
  <si>
    <t>Приложение № 1930 КБО от 15.11.2023</t>
  </si>
  <si>
    <t>AGR.10.004592</t>
  </si>
  <si>
    <t>Приложение № 1985 КБО от 01.02.2024</t>
  </si>
  <si>
    <t>AGR.10.004593</t>
  </si>
  <si>
    <t>Приложение № 1987 КБО от 18.01.2024</t>
  </si>
  <si>
    <t>AGR.10.004595</t>
  </si>
  <si>
    <t>Приложение № 1977 КБО от 18.01.2024</t>
  </si>
  <si>
    <t>AGR.10.004596</t>
  </si>
  <si>
    <t>Приложение № 1862 КБО от 31.07.2023</t>
  </si>
  <si>
    <t>AGR.10.004599</t>
  </si>
  <si>
    <t>Приложение № 1908 КБО от 19.10.2023</t>
  </si>
  <si>
    <t>AGR.10.004628</t>
  </si>
  <si>
    <t>Приложение № 1953 КБО от 21.12.2023</t>
  </si>
  <si>
    <t>AGR.10.004637</t>
  </si>
  <si>
    <t>Приложение № 2007 КБО от 21.02.2024</t>
  </si>
  <si>
    <t>AGR.10.004648</t>
  </si>
  <si>
    <t>Приложение № 2009 КБО от 06.02.2024</t>
  </si>
  <si>
    <t>AGR.10.004654</t>
  </si>
  <si>
    <t>Приложение № 2004 КБО от 20.02.2024</t>
  </si>
  <si>
    <t>AGR.10.004655</t>
  </si>
  <si>
    <t>Приложение № 1998 КБО от 19.02.2024</t>
  </si>
  <si>
    <t>AGR.10.004656</t>
  </si>
  <si>
    <t>Приложение № 1981 КБО от 30.01.2024</t>
  </si>
  <si>
    <t>AGR.10.004657</t>
  </si>
  <si>
    <t>Приложение № 1964 КБО от 29.12.2023</t>
  </si>
  <si>
    <t>AGR.10.004658</t>
  </si>
  <si>
    <t>Приложение № 1932 КБО от 16.11.2023</t>
  </si>
  <si>
    <t>AGR.10.004659</t>
  </si>
  <si>
    <t>Приложение № 1897 КБО от 02.10.2023</t>
  </si>
  <si>
    <t>AGR.10.004660</t>
  </si>
  <si>
    <t>Приложение № 1965 КБО от 29.12.2023</t>
  </si>
  <si>
    <t>AGR.10.004661</t>
  </si>
  <si>
    <t>Приложение № 2019 КБО от 14.03.2024</t>
  </si>
  <si>
    <t>AGR.10.004662</t>
  </si>
  <si>
    <t>Приложение № 1974 КБО от 19.01.2024</t>
  </si>
  <si>
    <t>AGR.10.004663</t>
  </si>
  <si>
    <t>Приложение № 1966 КБО от 09.01.2024</t>
  </si>
  <si>
    <t>AGR.10.004664</t>
  </si>
  <si>
    <t>Приложение № 1963 КБО от 28.12.2023</t>
  </si>
  <si>
    <t>AGR.10.004665</t>
  </si>
  <si>
    <t>Приложение № 2010 КБО от 06.03.2024</t>
  </si>
  <si>
    <t>AGR.10.004666</t>
  </si>
  <si>
    <t>Приложение № 1854 КБО от 23.01.2024</t>
  </si>
  <si>
    <t>AGR.10.004667</t>
  </si>
  <si>
    <t>Приложение № 1990 КБО от 07.02.2024</t>
  </si>
  <si>
    <t>AGR.10.004668</t>
  </si>
  <si>
    <t>Приложение № 1935 КБО от 04.12.2023</t>
  </si>
  <si>
    <t>AGR.10.004669</t>
  </si>
  <si>
    <t>Приложение № 1986 КБО от 01.02.2024</t>
  </si>
  <si>
    <t>AGR.10.004670</t>
  </si>
  <si>
    <t>Приложение № 1980 КБО от 30.01.2024</t>
  </si>
  <si>
    <t>AGR.10.004671</t>
  </si>
  <si>
    <t>Приложение № 1991 КБО от 07.02.2024</t>
  </si>
  <si>
    <t>AGR.10.004677</t>
  </si>
  <si>
    <t>Приложение № 2002 КБО от 20.02.2024</t>
  </si>
  <si>
    <t>AGR.10.004678</t>
  </si>
  <si>
    <t>Приложение № 1954 КБО от 22.12.2023</t>
  </si>
  <si>
    <t>AGR.10.004679</t>
  </si>
  <si>
    <t>Приложение № 1975 КБО от 19.01.2024</t>
  </si>
  <si>
    <t>AGR.10.004680</t>
  </si>
  <si>
    <t>Приложение № 1948 КБО от 11.12.2023</t>
  </si>
  <si>
    <t>AGR.10.004682</t>
  </si>
  <si>
    <t>Приложение № 1959 КБО от 27.12.2023</t>
  </si>
  <si>
    <t>AGR.10.004684</t>
  </si>
  <si>
    <t>Приложение № 2020 КБО от 14.03.2024</t>
  </si>
  <si>
    <t>AGR.10.004685</t>
  </si>
  <si>
    <t>Приложение № 2017 КБО от 13.03.2024</t>
  </si>
  <si>
    <t>AGR.10.004686</t>
  </si>
  <si>
    <t>Приложение № 2006 КБО от 20.02.2024</t>
  </si>
  <si>
    <t>AGR.10.004687</t>
  </si>
  <si>
    <t>Приложение № 2005 КБО от 20.02.2024</t>
  </si>
  <si>
    <t>AGR.10.004688</t>
  </si>
  <si>
    <t>Приложение № 1970 КБО от 15.01.2024</t>
  </si>
  <si>
    <t>AGR.10.004689</t>
  </si>
  <si>
    <t>Приложение № 1925 КБО от 02.11.2023</t>
  </si>
  <si>
    <t>AGR.10.004690</t>
  </si>
  <si>
    <t>Приложение № 2023 КБО от 01.03.2024</t>
  </si>
  <si>
    <t>AGR.10.004700</t>
  </si>
  <si>
    <t>Приложение № 1961 КБО от 27.12.2023</t>
  </si>
  <si>
    <t>AGR.10.004708</t>
  </si>
  <si>
    <t>Приложение № 1969 КБО от 12.01.2024</t>
  </si>
  <si>
    <t>AGR.10.004709</t>
  </si>
  <si>
    <t>Приложение № 1960 КБО от 27.12.2023</t>
  </si>
  <si>
    <t>AGR.10.004710</t>
  </si>
  <si>
    <t>Приложение № 2003 КБО от 20.02.2024</t>
  </si>
  <si>
    <t>AGR.10.004711</t>
  </si>
  <si>
    <t>Приложение № 1929 КБО от 14.11.2023</t>
  </si>
  <si>
    <t>AGR.10.004712</t>
  </si>
  <si>
    <t>Приложение № 1984 КБО от 31.01.2024</t>
  </si>
  <si>
    <t>AGR.10.004715</t>
  </si>
  <si>
    <t>Приложение № 1972 КБО от 17.01.2024</t>
  </si>
  <si>
    <t>AGR.10.004721</t>
  </si>
  <si>
    <t>Приложение № 2055 КБО от 01.04.2024</t>
  </si>
  <si>
    <t>AGR.10.004726</t>
  </si>
  <si>
    <t>Приложение № 1994 КБО от 12.02.2024</t>
  </si>
  <si>
    <t>AGR.10.004727</t>
  </si>
  <si>
    <t>Приложение № 2027 КБО от 25.03.2024</t>
  </si>
  <si>
    <t>AGR.10.004728</t>
  </si>
  <si>
    <t>Приложение № 1995 КБО от 14.02.2024</t>
  </si>
  <si>
    <t>AGR.10.004729</t>
  </si>
  <si>
    <t>Приложение № 2014 КБО от 11.03.2024</t>
  </si>
  <si>
    <t>AGR.10.004730</t>
  </si>
  <si>
    <t>Приложение № 2013 КБО от 11.03.2024</t>
  </si>
  <si>
    <t>AGR.10.004731</t>
  </si>
  <si>
    <t>Приложение № 1958 КБО от 27.12.2023</t>
  </si>
  <si>
    <t>AGR.10.004732</t>
  </si>
  <si>
    <t>Приложение № 1982 КБО от 10.01.2024</t>
  </si>
  <si>
    <t>AGR.10.004733</t>
  </si>
  <si>
    <t>Приложение № 2047 КБО от 11.04.2024</t>
  </si>
  <si>
    <t>AGR.10.004734</t>
  </si>
  <si>
    <t>Приложение № 1947 КБО от 11.12.2023</t>
  </si>
  <si>
    <t>AGR.10.004737</t>
  </si>
  <si>
    <t>Приложение № 2048 КБО от 15.04.2024</t>
  </si>
  <si>
    <t>AGR.10.004745</t>
  </si>
  <si>
    <t>Приложение № 2056 КБО от 01.04.2024</t>
  </si>
  <si>
    <t>AGR.13.002195</t>
  </si>
  <si>
    <t>Приложение №1287 СБ от 28.11.2023</t>
  </si>
  <si>
    <t>AGR.13.002198</t>
  </si>
  <si>
    <t>Приложение №1288 СБ от 28.11.2023</t>
  </si>
  <si>
    <t>AGR.13.002199</t>
  </si>
  <si>
    <t>Приложение №1285 СБ от 05.10.2023</t>
  </si>
  <si>
    <t>AGR.13.002208</t>
  </si>
  <si>
    <t>Приложение №1296 СБ от 12.02.2024</t>
  </si>
  <si>
    <t>AGR.13.002219</t>
  </si>
  <si>
    <t>Приложение №1295 СБ от 23.01.2024</t>
  </si>
  <si>
    <t>AGR.13.002249</t>
  </si>
  <si>
    <t>Приложение №1294 СБ от 27.12.2023</t>
  </si>
  <si>
    <t>AGR.13.002250</t>
  </si>
  <si>
    <t>Приложение №1297 СБ от 14.02.2024</t>
  </si>
  <si>
    <t>AGR.13.002258</t>
  </si>
  <si>
    <t>Приложение №1292 СБ от 25.12.2023</t>
  </si>
  <si>
    <t>AGR.13.002259</t>
  </si>
  <si>
    <t>Приложение №1290 СБ от 11.12.2023</t>
  </si>
  <si>
    <t>AGR.13.002260</t>
  </si>
  <si>
    <t>Приложение №1301 СБ от 25.03.2024</t>
  </si>
  <si>
    <t>AGR.14.000531</t>
  </si>
  <si>
    <t>Приложение №63 НГПТ от 30.11.23</t>
  </si>
  <si>
    <t>AGR.14.000535</t>
  </si>
  <si>
    <t>Приложение №64 НГПТ от 11.12.2023</t>
  </si>
  <si>
    <t>AGR.15.008257</t>
  </si>
  <si>
    <t>Д-10/2017-158 от 22.06.2017 спецификация № 2258</t>
  </si>
  <si>
    <t>AGR.15.008258</t>
  </si>
  <si>
    <t>Д-10/2017-158 от 22.06.2017 спецификация № 2248</t>
  </si>
  <si>
    <t>AGR.15.008265</t>
  </si>
  <si>
    <t>Д-10/2017-158 от 22.06.2017 спецификация № 2238</t>
  </si>
  <si>
    <t>AGR.15.008272</t>
  </si>
  <si>
    <t>Д-10/2017-158 от 22.06.2017 спецификация № 2273</t>
  </si>
  <si>
    <t>AGR.15.008273</t>
  </si>
  <si>
    <t>Д-10/2017-158 от 22.06.2017 спецификация № 2291</t>
  </si>
  <si>
    <t>AGR.15.008275</t>
  </si>
  <si>
    <t>Д-10/2017-158 от 22.06.2017 спецификация № 2257</t>
  </si>
  <si>
    <t>AGR.15.008277</t>
  </si>
  <si>
    <t>Д-10/2017-158 от 22.06.2017 спецификация № 2277</t>
  </si>
  <si>
    <t>AGR.15.008281</t>
  </si>
  <si>
    <t>Д-10/2017-158 от 22.06.2017 спецификация № 2293</t>
  </si>
  <si>
    <t>AGR.15.008282</t>
  </si>
  <si>
    <t>Д-10/2017-158 от 22.06.2017 спецификация № 2297</t>
  </si>
  <si>
    <t>AGR.15.008291</t>
  </si>
  <si>
    <t>Д-10/2017-158 от 22.06.2017 спецификация № 2163</t>
  </si>
  <si>
    <t>AGR.15.008292</t>
  </si>
  <si>
    <t>Д-10/2017-158 от 22.06.2017 спецификация № 2260</t>
  </si>
  <si>
    <t>AGR.15.008295</t>
  </si>
  <si>
    <t>Д-10/2017-158 от 22.06.2017 спецификация № 2246</t>
  </si>
  <si>
    <t>AGR.15.008317</t>
  </si>
  <si>
    <t>Д-10/2017-158 от 22.06.2017 спецификация № 2276</t>
  </si>
  <si>
    <t>AGR.15.008331</t>
  </si>
  <si>
    <t>Д-10/2017-158 от 22.06.2017 спецификация № 2259</t>
  </si>
  <si>
    <t>AGR.15.008336</t>
  </si>
  <si>
    <t>Д-10/2017-158 от 22.06.2017 спецификация № 2226</t>
  </si>
  <si>
    <t>AGR.15.008337</t>
  </si>
  <si>
    <t>Д-10/2017-158 от 22.06.2017 спецификация № 2268</t>
  </si>
  <si>
    <t>AGR.15.008338</t>
  </si>
  <si>
    <t>Д-10/2017-158 от 22.06.2017 спецификация № 2254</t>
  </si>
  <si>
    <t>AGR.15.008358</t>
  </si>
  <si>
    <t>Д-10/2017-158 от 22.06.2017 спецификация № 2290</t>
  </si>
  <si>
    <t>AGR.15.008359</t>
  </si>
  <si>
    <t>Д-10/2017-158 от 22.06.2017 спецификация № 2292</t>
  </si>
  <si>
    <t>AGR.15.008360</t>
  </si>
  <si>
    <t>Д-10/2017-158 от 22.06.2017 спецификация № 2247</t>
  </si>
  <si>
    <t>AGR.15.008374</t>
  </si>
  <si>
    <t>Д-10/2017-158 от 22.06.2017 спецификация № 2299</t>
  </si>
  <si>
    <t>AGR.15.008375</t>
  </si>
  <si>
    <t>Д-10/2017-158 от 22.06.2017 спецификация № 2234</t>
  </si>
  <si>
    <t>AGR.15.008384</t>
  </si>
  <si>
    <t>Д-10/2017-158 от 22.06.2017 спецификация № 2287</t>
  </si>
  <si>
    <t>AGR.15.008385</t>
  </si>
  <si>
    <t>Д-10/2017-158 от 22.06.2017 спецификация № 2285</t>
  </si>
  <si>
    <t>AGR.15.008388</t>
  </si>
  <si>
    <t>Д-10/2017-158 от 22.06.2017 спецификация № 2316</t>
  </si>
  <si>
    <t>AGR.15.008404</t>
  </si>
  <si>
    <t>Д-10/2017-158 от 22.06.2017 спецификация № 2298</t>
  </si>
  <si>
    <t>AGR.15.008432</t>
  </si>
  <si>
    <t>Д-10/2017-158 от 22.06.2017 спецификация № 2281</t>
  </si>
  <si>
    <t>AGR.13.002231</t>
  </si>
  <si>
    <t>Договор поставки №33960-00/24-392/ХМФ от 19.03.2024</t>
  </si>
  <si>
    <t>AGR.01.002187</t>
  </si>
  <si>
    <t>НФ01/19-8 от 29.04.2019 для технических счетов</t>
  </si>
  <si>
    <t>AGR.15.008280</t>
  </si>
  <si>
    <t>СЗ01/20-10 //43204-80/20-17 от 15.12.2020 г (доп 76)</t>
  </si>
  <si>
    <t>AGR.15.008369</t>
  </si>
  <si>
    <t>СЗ01/20-10 //43204-80/20-17 от 15.12.2020 г (доп 77)</t>
  </si>
  <si>
    <t>AGR.15.008399</t>
  </si>
  <si>
    <t>Договор поручительства №8470-ПОР-12 от 29.03.2024г.</t>
  </si>
  <si>
    <t>AGR.15.008445</t>
  </si>
  <si>
    <t>СЗ01/20-10 //43204-80/20-17 от 15.12.2020 г (доп 78)</t>
  </si>
  <si>
    <t>AGR.15.008446</t>
  </si>
  <si>
    <t>СЗ01/20-10 //43204-80/20-17 от 15.12.2020 г (доп 79)</t>
  </si>
  <si>
    <t>0024019 от 01.12.2023 НПЗ</t>
  </si>
  <si>
    <t>AGR.01.002216</t>
  </si>
  <si>
    <t>AGR.01.002217</t>
  </si>
  <si>
    <t>AGR.01.002220</t>
  </si>
  <si>
    <t>PRD.002.000000049_COM014009</t>
  </si>
  <si>
    <t>AGR.38.000133</t>
  </si>
  <si>
    <t>Договор № 174Е-05 от 30.11.2005 (ОС_сервитут земельного учас</t>
  </si>
  <si>
    <t>AGR.38.000134</t>
  </si>
  <si>
    <t>Договор № 157Е-05 от 30.11.2005 (ОС_сервитут земельного учас</t>
  </si>
  <si>
    <t>AGR.10.004706</t>
  </si>
  <si>
    <t>Договор № ОКБ02/24-245 от 02.04.2024</t>
  </si>
  <si>
    <t>Претензия № КБ-505 от 22.02.2024</t>
  </si>
  <si>
    <t>AGR.13.002207</t>
  </si>
  <si>
    <t>Договор №СИБ195/23-в от 15.12.2023</t>
  </si>
  <si>
    <t>AGR.13.002236</t>
  </si>
  <si>
    <t>Договор №СИБ139/23-в от 08.11.2023</t>
  </si>
  <si>
    <t>AGR.10.004630</t>
  </si>
  <si>
    <t>Договор № ОКБ02/24-210 от 04.03.2024</t>
  </si>
  <si>
    <t>AGR.10.004631</t>
  </si>
  <si>
    <t>Договор № ОКБ02/24-205 от 04.03.2024</t>
  </si>
  <si>
    <t>AGR.10.004633</t>
  </si>
  <si>
    <t>Договор № ОКБ02/23-431 от 27.10.2023</t>
  </si>
  <si>
    <t>AGR.10.004651</t>
  </si>
  <si>
    <t>Договор № ОКБ02/24-179 от 13.02.2024</t>
  </si>
  <si>
    <t>AGR.10.004736</t>
  </si>
  <si>
    <t>Договор № ОКБ02/24-249 от 04.04.2024</t>
  </si>
  <si>
    <t>AGR.09.002004</t>
  </si>
  <si>
    <t>AGR.13.002204</t>
  </si>
  <si>
    <t>Договор №СИБ203/23-в от 28.12.2023</t>
  </si>
  <si>
    <t>AGR.13.002229</t>
  </si>
  <si>
    <t>Договор №СИБ13/24-в от 31.01.2024</t>
  </si>
  <si>
    <t>PRD.002.000000090_COM011001</t>
  </si>
  <si>
    <t>AGR.15.008431</t>
  </si>
  <si>
    <t>СЗ02/24-167 от 08.04.2024</t>
  </si>
  <si>
    <t>AGR.10.004681</t>
  </si>
  <si>
    <t>Претензия № КБ-832 от 27.03.2024</t>
  </si>
  <si>
    <t>AGR.13.002203</t>
  </si>
  <si>
    <t>Договор №СИБ3/24-и от 29.02.2024</t>
  </si>
  <si>
    <t>AGR.13.002240</t>
  </si>
  <si>
    <t>Договор №СИБ25/24-в от 29.02.2024</t>
  </si>
  <si>
    <t>AGR.13.002244</t>
  </si>
  <si>
    <t>Договор №СИБ6/24-и от 31.03.2024</t>
  </si>
  <si>
    <t>AGR.13.002205</t>
  </si>
  <si>
    <t>Договор №СИБ197/23-в от 19.12.2023</t>
  </si>
  <si>
    <t>AGR.07.002253</t>
  </si>
  <si>
    <t>Договор №КН06/24-72 от 01.02.2024</t>
  </si>
  <si>
    <t>AGR.09.001995</t>
  </si>
  <si>
    <t>УНС02/24-38 от 12.03.2024</t>
  </si>
  <si>
    <t>AGR.17.000717</t>
  </si>
  <si>
    <t>Договор № ЮН02/23-59 от 01.12.2023</t>
  </si>
  <si>
    <t>AGR.10.004564</t>
  </si>
  <si>
    <t>Договор № ОКБ02/23-483 от 01.12.2023</t>
  </si>
  <si>
    <t>AGR.10.004613</t>
  </si>
  <si>
    <t>Договор № ОКБ02/24-192 от 22.02.2024</t>
  </si>
  <si>
    <t>AGR.10.004672</t>
  </si>
  <si>
    <t>Договор № ОКБ02/24-193 от 01.01.2024</t>
  </si>
  <si>
    <t>AGR.10.004692</t>
  </si>
  <si>
    <t>Договор № 11/2024/ОКБ02/24-201 от 27.02.2024</t>
  </si>
  <si>
    <t>PRD.002.100000047_COM008003</t>
  </si>
  <si>
    <t>AGR.11.001230</t>
  </si>
  <si>
    <t>Договор № 12/2024/КБ02/24-11 от 27.02.2024</t>
  </si>
  <si>
    <t>PRD.002.100000047_COM008006</t>
  </si>
  <si>
    <t>AGR.42.000215</t>
  </si>
  <si>
    <t>Договор № УН02/24-28 от 27.02.2024</t>
  </si>
  <si>
    <t>AGR.07.002247</t>
  </si>
  <si>
    <t>Договор № КН05/24-16 от 01.01.2024</t>
  </si>
  <si>
    <t>AGR.07.002250</t>
  </si>
  <si>
    <t>Договор №КН05/24-16 от 01.01.2024</t>
  </si>
  <si>
    <t>AGR.07.002210</t>
  </si>
  <si>
    <t>Договор №КН06/24-07 от 01.01.2024</t>
  </si>
  <si>
    <t>AGR.13.002241</t>
  </si>
  <si>
    <t>Договор №СИБ158/23-в от 15.11.2023</t>
  </si>
  <si>
    <t>AGR.13.002242</t>
  </si>
  <si>
    <t>Договор №СИБ103/23-в от 19.09.2023</t>
  </si>
  <si>
    <t>AGR.07.002252</t>
  </si>
  <si>
    <t>Договор №КН06/24-01 от 01.01.2024</t>
  </si>
  <si>
    <t>AGR.09.001950</t>
  </si>
  <si>
    <t>УНС02/23-189 от 12.12.2023</t>
  </si>
  <si>
    <t>AGR.10.004554</t>
  </si>
  <si>
    <t>Претензия № КБ-3724 от 29.12.2023</t>
  </si>
  <si>
    <t>AGR.10.004561</t>
  </si>
  <si>
    <t>Договор № ОКБ02/24-125 от 01.01.2024</t>
  </si>
  <si>
    <t>AGR.10.004574</t>
  </si>
  <si>
    <t>Договор № ОКБ02/24-100 от 01.01.2024</t>
  </si>
  <si>
    <t>AGR.10.004615</t>
  </si>
  <si>
    <t>Договор № ОКБ02/24-161 от 01.01.2024</t>
  </si>
  <si>
    <t>AGR.10.004616</t>
  </si>
  <si>
    <t>AGR.10.004650</t>
  </si>
  <si>
    <t>Претензия № КБ-667/1 от 12.03.2024</t>
  </si>
  <si>
    <t>AGR.10.004701</t>
  </si>
  <si>
    <t>Договор № ОКБ02/24-169 от 01.01.2024</t>
  </si>
  <si>
    <t>AGR.10.004702</t>
  </si>
  <si>
    <t>Договор № ОКБ02/24-168 от 01.01.2024</t>
  </si>
  <si>
    <t>AGR.10.004723</t>
  </si>
  <si>
    <t>Претензия № КБ-733 от 19.03.2024</t>
  </si>
  <si>
    <t>AGR.10.004724</t>
  </si>
  <si>
    <t>Претензия № КБ-905 от 02.04.2024</t>
  </si>
  <si>
    <t>AGR.10.004725</t>
  </si>
  <si>
    <t>Претензия № КБ-974 от 08.04.2024</t>
  </si>
  <si>
    <t>PRD.002.100000153_COM008006</t>
  </si>
  <si>
    <t>AGR.42.000178</t>
  </si>
  <si>
    <t>Договор № УН02/23-68-033/23 от 21.11.2023</t>
  </si>
  <si>
    <t>AGR.03.000946</t>
  </si>
  <si>
    <t>Договор подряда от 01.01.2024 № Д001024</t>
  </si>
  <si>
    <t>AGR.10.004653</t>
  </si>
  <si>
    <t>Договор № ОКБ02/24-189 от 20.02.2024</t>
  </si>
  <si>
    <t>AGR.10.004683</t>
  </si>
  <si>
    <t>Договор № ОКБ02/24-207 от 17.02.2024</t>
  </si>
  <si>
    <t>AGR.32.000492</t>
  </si>
  <si>
    <t>Договор № КН/23-52 от 20.11.2023 года</t>
  </si>
  <si>
    <t>AGR.42.000180</t>
  </si>
  <si>
    <t>Договор № УН02/24-6 от 01.01.2024</t>
  </si>
  <si>
    <t>AGR.30.001402</t>
  </si>
  <si>
    <t>Счет № С2024-02-28726 от 29.02.2024</t>
  </si>
  <si>
    <t>AGR.32.000493</t>
  </si>
  <si>
    <t>Счет № С2024-02-28785 от 29.02.2024</t>
  </si>
  <si>
    <t>AGR.33.000192</t>
  </si>
  <si>
    <t>Счет № С2024-01-28451 от 29.02.2024</t>
  </si>
  <si>
    <t>AGR.33.000193</t>
  </si>
  <si>
    <t>Счет № С2024-01-28440 от 29.02.2024</t>
  </si>
  <si>
    <t>AGR.37.000143</t>
  </si>
  <si>
    <t>Счет № С2024-01-28643 от 29.02.2024</t>
  </si>
  <si>
    <t>AGR.38.000128</t>
  </si>
  <si>
    <t>Счет № С2024-01-28681 от 29.02.2024</t>
  </si>
  <si>
    <t>PRD.002.100000340_COM016005</t>
  </si>
  <si>
    <t>AGR.43.000007</t>
  </si>
  <si>
    <t>0124/0784 от 21.03.2024</t>
  </si>
  <si>
    <t>0124/0972 от 04.04.2024</t>
  </si>
  <si>
    <t>Ю-3101-0865-23 от 09.08.2023</t>
  </si>
  <si>
    <t>PRD.002.100000374_COM005001</t>
  </si>
  <si>
    <t>AGR.07.002235</t>
  </si>
  <si>
    <t>Договор №КН06/21-148 от 01.07.2021</t>
  </si>
  <si>
    <t>AGR.11.001225</t>
  </si>
  <si>
    <t>Договор № 069/24 от 11.03.2024</t>
  </si>
  <si>
    <t>AGR.01.002191</t>
  </si>
  <si>
    <t>AGR.01.002192</t>
  </si>
  <si>
    <t>AGR.09.001999</t>
  </si>
  <si>
    <t>УНС02/24-59 от 08.04.2024</t>
  </si>
  <si>
    <t>Договор 115/11 от 01.02.2011 (расторгнут с 29.02.2024)</t>
  </si>
  <si>
    <t>PRD.002.100000750_COM009001</t>
  </si>
  <si>
    <t>AGR.13.002227</t>
  </si>
  <si>
    <t>Договор №СИБ43/24-в от 19.03.2024</t>
  </si>
  <si>
    <t>AGR.10.004720</t>
  </si>
  <si>
    <t>Претензия №КБ-1065 от 16.04.2024</t>
  </si>
  <si>
    <t>AGR.08.003292</t>
  </si>
  <si>
    <t>СИН.02.24-44 от 05.02.2024</t>
  </si>
  <si>
    <t>СИН.02-14-20 от 27.01.2014г.</t>
  </si>
  <si>
    <t>PRD.002.100000938_</t>
  </si>
  <si>
    <t>AGR.09.002007</t>
  </si>
  <si>
    <t>УНС02/24-74 от 24.04.2024</t>
  </si>
  <si>
    <t>AGR.08.003312</t>
  </si>
  <si>
    <t>претензия № 359 от 06.03.2024г</t>
  </si>
  <si>
    <t>AGR.08.003334</t>
  </si>
  <si>
    <t>СИН.02.23-371 от 13.12.2023 г.</t>
  </si>
  <si>
    <t>AGR.08.003301</t>
  </si>
  <si>
    <t>СИН.02.24-43 от 08.02.2024</t>
  </si>
  <si>
    <t>AGR.08.003310</t>
  </si>
  <si>
    <t>Претензия №132 от 24.01.2024г</t>
  </si>
  <si>
    <t>AGR.03.000963</t>
  </si>
  <si>
    <t>Договор от 15.02.2024 № Д002924</t>
  </si>
  <si>
    <t>AGR.09.001965</t>
  </si>
  <si>
    <t>УНС02/24-44 от 12.03.2024</t>
  </si>
  <si>
    <t>AGR.10.004691</t>
  </si>
  <si>
    <t>Уведомление на оплату № 1089 от 01.04.2024</t>
  </si>
  <si>
    <t>AGR.10.004560</t>
  </si>
  <si>
    <t>Договор № ОКБ02/24-151 от 19.01.2024</t>
  </si>
  <si>
    <t>AGR.10.004612</t>
  </si>
  <si>
    <t>Договор № ОКБ02/24-190 от 21.02.2024</t>
  </si>
  <si>
    <t>AGR.08.003299</t>
  </si>
  <si>
    <t>№154-23/472/24//СИН.02.24-61 от 04.03.2024</t>
  </si>
  <si>
    <t>AGR.10.004636</t>
  </si>
  <si>
    <t>Договор №24.965.24 от 01.01.2024</t>
  </si>
  <si>
    <t>AGR.08.003259</t>
  </si>
  <si>
    <t>СИН.02.23-216 от 11.08.2023</t>
  </si>
  <si>
    <t>AGR.09.001996</t>
  </si>
  <si>
    <t>УНС02/24-58 от 04.04.2024</t>
  </si>
  <si>
    <t>AGR.08.003304</t>
  </si>
  <si>
    <t>СИН.02.24-78 от 26.03.2024</t>
  </si>
  <si>
    <t>AGR.08.003266</t>
  </si>
  <si>
    <t>СИН.02.24-35 от 12.02.2024</t>
  </si>
  <si>
    <t>AGR.09.001986</t>
  </si>
  <si>
    <t>УНС02/23-180 от 18.12.2023</t>
  </si>
  <si>
    <t>AGR.13.002239</t>
  </si>
  <si>
    <t>Договор №СИБ106/23-в от 28.09.2023</t>
  </si>
  <si>
    <t>AGR.11.001229</t>
  </si>
  <si>
    <t>Договор № КБ02/24-2 от 15.01.2024</t>
  </si>
  <si>
    <t>AGR.11.001231</t>
  </si>
  <si>
    <t>Договор № КБ02/24-9 от 18.03.2024</t>
  </si>
  <si>
    <t>PRD.002.100001706_COM014001</t>
  </si>
  <si>
    <t>AGR.30.001445</t>
  </si>
  <si>
    <t>Договор №НО/24-29 от 22.03.2024</t>
  </si>
  <si>
    <t>СИН.02.24-3/24--120/М от 11.01.2024</t>
  </si>
  <si>
    <t>AGR.03.000974</t>
  </si>
  <si>
    <t>Договор № Д000824 от 11.01.2024</t>
  </si>
  <si>
    <t>AGR.09.001987</t>
  </si>
  <si>
    <t>УНС02/24-35 от 11.03.2024 г.</t>
  </si>
  <si>
    <t>AGR.07.002221</t>
  </si>
  <si>
    <t>Договор №КН06/24-53 от 01.02.2024</t>
  </si>
  <si>
    <t>AGR.42.000229</t>
  </si>
  <si>
    <t>Договор № УН02/24-11 от 06.02.2024</t>
  </si>
  <si>
    <t>AGR.42.000230</t>
  </si>
  <si>
    <t>Договор № УН02/24-10 от 05.02.2024</t>
  </si>
  <si>
    <t>PRD.002.100002141_COM004001</t>
  </si>
  <si>
    <t>AGR.06.001064</t>
  </si>
  <si>
    <t>Договор №ННГ4/24-в от 31.01.2024</t>
  </si>
  <si>
    <t>НФ02/24-39 от 05.03.2024</t>
  </si>
  <si>
    <t>AGR.01.002194</t>
  </si>
  <si>
    <t>902-330-2024 от 15.04.2024</t>
  </si>
  <si>
    <t>AGR.15.008260</t>
  </si>
  <si>
    <t>СЗ02/24-78 от 26.02.2024</t>
  </si>
  <si>
    <t>AGR.10.004545</t>
  </si>
  <si>
    <t>Договор № 047/24АЦ/ОКБ02/24-157 от 13.02.2024</t>
  </si>
  <si>
    <t>AGR.08.003298</t>
  </si>
  <si>
    <t>СИН.02.24-36 от 13.02.2024г</t>
  </si>
  <si>
    <t>AGR.10.004570</t>
  </si>
  <si>
    <t>Договор № ОКБ02/24-124 от 01.01.2024</t>
  </si>
  <si>
    <t>AGR.08.003311</t>
  </si>
  <si>
    <t>3663//СИН.02.24-74 от 15.03.2024</t>
  </si>
  <si>
    <t>1 от 18.03.2024</t>
  </si>
  <si>
    <t>AGR.10.004676</t>
  </si>
  <si>
    <t>PRD.002.100003034_COM014001</t>
  </si>
  <si>
    <t>AGR.30.001418</t>
  </si>
  <si>
    <t>Договор № НО/24-19 от 05.02.2024</t>
  </si>
  <si>
    <t>AGR.10.004694</t>
  </si>
  <si>
    <t>Договор № ОКБ02/24-243 от 26.03.2024</t>
  </si>
  <si>
    <t>AGR.09.001973</t>
  </si>
  <si>
    <t>УНС02/24-36 от 12.03.2024</t>
  </si>
  <si>
    <t>AGR.09.001974</t>
  </si>
  <si>
    <t>УНС02/24-39 от 12.03.2024</t>
  </si>
  <si>
    <t>AGR.15.008390</t>
  </si>
  <si>
    <t>СЗ02/24-90 от 28.02.2024</t>
  </si>
  <si>
    <t>AGR.15.008391</t>
  </si>
  <si>
    <t>СЗ02/24-95 от 04.03.2024</t>
  </si>
  <si>
    <t>AGR.15.008392</t>
  </si>
  <si>
    <t>СЗ02/24-97 от 04.03.2024</t>
  </si>
  <si>
    <t>AGR.07.002220</t>
  </si>
  <si>
    <t>101//КН06/24-82 от 13.02.2024</t>
  </si>
  <si>
    <t>AGR.10.004600</t>
  </si>
  <si>
    <t>Лицензионный договор № 124 от 13.02.2024</t>
  </si>
  <si>
    <t>AGR.08.003297</t>
  </si>
  <si>
    <t>Счет №ГА6067 от 21.03.2024</t>
  </si>
  <si>
    <t>PRD.002.100009238_</t>
  </si>
  <si>
    <t>AGR.07.002233</t>
  </si>
  <si>
    <t>Договор №18-Б/2024//КН16/2024-57 от 10.01.24</t>
  </si>
  <si>
    <t>AGR.08.003294</t>
  </si>
  <si>
    <t>15-Б/2024//СИН.02.24-12 от 10.01.2024</t>
  </si>
  <si>
    <t>AGR.10.004544</t>
  </si>
  <si>
    <t>Договор № 17-Б/2024//ОКБ02/24-154 от 10.01.2024</t>
  </si>
  <si>
    <t>AGR.10.004620</t>
  </si>
  <si>
    <t>Служебная записка б/н от 18.03.2024 19 800,00</t>
  </si>
  <si>
    <t>AGR.10.004621</t>
  </si>
  <si>
    <t>Служебная записка б/н от 18.03.2024 30 400,00</t>
  </si>
  <si>
    <t>PRD.002.100009331_COM016003</t>
  </si>
  <si>
    <t>AGR.41.000137</t>
  </si>
  <si>
    <t>PRD.002.100009331_COM016005</t>
  </si>
  <si>
    <t>AGR.43.000003</t>
  </si>
  <si>
    <t>Услуги переводчика</t>
  </si>
  <si>
    <t>AGR.07.002236</t>
  </si>
  <si>
    <t>Договор № КН02/24-80 от 04.03.2024</t>
  </si>
  <si>
    <t>PRD.002.100009581_COM002019</t>
  </si>
  <si>
    <t>AGR.03.000949</t>
  </si>
  <si>
    <t>Договор-оферта от 06.02.2024 № Д002324</t>
  </si>
  <si>
    <t>AGR.08.003323</t>
  </si>
  <si>
    <t>СИН.02.24-132 от 01.04.2024</t>
  </si>
  <si>
    <t>AGR.10.004619</t>
  </si>
  <si>
    <t>Договор № ОКБ02/24-170 от 01.03.2024</t>
  </si>
  <si>
    <t>024-000-0073205 от 20.02.2024</t>
  </si>
  <si>
    <t>XXX № 0381617309 от 20.02.2024</t>
  </si>
  <si>
    <t>24999V5018628 от 19.02.2024</t>
  </si>
  <si>
    <t>024-000-0099614 от 07.03.2024</t>
  </si>
  <si>
    <t>24999V5027311 от 07.03.2024</t>
  </si>
  <si>
    <t>AGR.08.003319</t>
  </si>
  <si>
    <t>24270D4000469_СИН.02.24-148 от 08.04.2024</t>
  </si>
  <si>
    <t>AGR.09.001989</t>
  </si>
  <si>
    <t>УНС02/24-57 от 01.04.2024</t>
  </si>
  <si>
    <t>AGR.10.004713</t>
  </si>
  <si>
    <t>Договор № 24910916G00071/ОКБ02/24-252 от 10.04.2024</t>
  </si>
  <si>
    <t>AGR.13.002190</t>
  </si>
  <si>
    <t>ДОГОВОР №24150V5000153 от 13.02.2024</t>
  </si>
  <si>
    <t>AGR.13.002215</t>
  </si>
  <si>
    <t>ДОГОВОР №24150V5000238 от 19.02.2024</t>
  </si>
  <si>
    <t>AGR.13.002216</t>
  </si>
  <si>
    <t>ДОГОВОР №24150V5000236 от 19.02.2024</t>
  </si>
  <si>
    <t>AGR.13.002217</t>
  </si>
  <si>
    <t>ДОГОВОР №24150V5000239 от 19.02.2024</t>
  </si>
  <si>
    <t>AGR.13.002218</t>
  </si>
  <si>
    <t>Догово №2415009000071 от 19.02.2024</t>
  </si>
  <si>
    <t>AGR.13.002235</t>
  </si>
  <si>
    <t>ДОГОВОР № 2415009000121</t>
  </si>
  <si>
    <t>AGR.13.002237</t>
  </si>
  <si>
    <t>Договор страхования 111 №VSKX12415321784000 от 01.04.2024</t>
  </si>
  <si>
    <t>AGR.13.002238</t>
  </si>
  <si>
    <t>Договор страхования 111 №VSKX12434821413000 от 01.04.2024</t>
  </si>
  <si>
    <t>AGR.14.000536</t>
  </si>
  <si>
    <t>Договор страхования опасного объекта от 12.04.2024г.</t>
  </si>
  <si>
    <t>AGR.15.008293</t>
  </si>
  <si>
    <t>СЗ02/24-108//ХХХ0385337524 от 05.03.2024</t>
  </si>
  <si>
    <t>AGR.15.008294</t>
  </si>
  <si>
    <t>СЗ02/24-107//ХХХ0385336469 от 05.03.2024</t>
  </si>
  <si>
    <t>AGR.15.008362</t>
  </si>
  <si>
    <t>СЗ02/24-140//24590V5000296-00001 от 21.03.2024</t>
  </si>
  <si>
    <t>AGR.15.008363</t>
  </si>
  <si>
    <t>СЗ02/24-139//24590V5000296-00002 от 21.03.2024</t>
  </si>
  <si>
    <t>AGR.15.008438</t>
  </si>
  <si>
    <t>СЗ02/24-200//24590V5000327-00002 от 03.04.2024</t>
  </si>
  <si>
    <t>AGR.15.008439</t>
  </si>
  <si>
    <t>СЗ02/24-201//24590V5000327-00001 от 03.04.2024</t>
  </si>
  <si>
    <t>AGR.15.008440</t>
  </si>
  <si>
    <t>СЗ02/24-202//24590V5000327-00003 от 03.04.2024</t>
  </si>
  <si>
    <t>AGR.15.008441</t>
  </si>
  <si>
    <t>СЗ02/24-203//24590V5000327-00004 от 03.04.2024</t>
  </si>
  <si>
    <t>AGR.30.001426</t>
  </si>
  <si>
    <t>Договор страхования №24005SD4000602 от 25.03.2024</t>
  </si>
  <si>
    <t>AGR.30.001429</t>
  </si>
  <si>
    <t>Страховой полис ХХХ №0368358839 от 27.12.2023</t>
  </si>
  <si>
    <t>AGR.30.001432</t>
  </si>
  <si>
    <t>Счет № 024-000-0140235 от 05.04.2024</t>
  </si>
  <si>
    <t>AGR.13.002233</t>
  </si>
  <si>
    <t>Договор №СИБ32/24-в от 14.03.2024</t>
  </si>
  <si>
    <t>AGR.09.001970</t>
  </si>
  <si>
    <t>УНС02/24-34 от 11.03.2024</t>
  </si>
  <si>
    <t>AGR.15.008400</t>
  </si>
  <si>
    <t>Договор поручительства №8469-ПОР-12 от 29.03.2024</t>
  </si>
  <si>
    <t>AGR.10.004645</t>
  </si>
  <si>
    <t>Договор № ОКБ02/24-217 от 11.03.2024</t>
  </si>
  <si>
    <t>6426-ЗД-1 от 09.02.2024</t>
  </si>
  <si>
    <t>5912-З-25 от 09.02.2024</t>
  </si>
  <si>
    <t>0002/001883N от 05.03.2024</t>
  </si>
  <si>
    <t>0002/000715N от 05.02.2024</t>
  </si>
  <si>
    <t>8469-ПОР-10 от 29.03.2024</t>
  </si>
  <si>
    <t>8470-ПОР-10 от 29.03.2024</t>
  </si>
  <si>
    <t>0002/002759N от 04.04.2024</t>
  </si>
  <si>
    <t>AGR.32.000497</t>
  </si>
  <si>
    <t>Договор №0958Д-24/ГГЭ-45407/11-ДП</t>
  </si>
  <si>
    <t>PRD.002.100010112_COM014008</t>
  </si>
  <si>
    <t>AGR.37.000151</t>
  </si>
  <si>
    <t>Договор № 1220Д-24/ГГЭ-46715/11-ДП</t>
  </si>
  <si>
    <t>AGR.08.003336</t>
  </si>
  <si>
    <t>AGR.08.003286</t>
  </si>
  <si>
    <t>СИН.02.24-51 от 05.02.2024</t>
  </si>
  <si>
    <t>AGR.11.001227</t>
  </si>
  <si>
    <t>Договор № 0247/23-14-ДА от 08.11.2023</t>
  </si>
  <si>
    <t>AGR.11.001228</t>
  </si>
  <si>
    <t>Договор № 0281/23-14-ДА от 06.12.2023</t>
  </si>
  <si>
    <t>AGR.42.000206</t>
  </si>
  <si>
    <t>Служебная записка б/н от 28.03.2024</t>
  </si>
  <si>
    <t>AGR.42.000214</t>
  </si>
  <si>
    <t>AGR.42.000216</t>
  </si>
  <si>
    <t>AGR.42.000217</t>
  </si>
  <si>
    <t>AGR.42.000218</t>
  </si>
  <si>
    <t>AGR.15.008318</t>
  </si>
  <si>
    <t>СЗ02/24-87 от 26.02.2024</t>
  </si>
  <si>
    <t>PRD.002.100010294_COM002019</t>
  </si>
  <si>
    <t>AGR.03.000951</t>
  </si>
  <si>
    <t>AGR.03.000969</t>
  </si>
  <si>
    <t>Договор № Д002224 от 06.02.2024</t>
  </si>
  <si>
    <t>AGR.10.004614</t>
  </si>
  <si>
    <t>Договор № ОКБ02/24-177 от 15.02.2024</t>
  </si>
  <si>
    <t>AGR.10.004703</t>
  </si>
  <si>
    <t>PRD.002.100010384_COM014001</t>
  </si>
  <si>
    <t>AGR.30.001401</t>
  </si>
  <si>
    <t>Договор на оказание услуг № 26/24-Ю от 06.02.2024 года</t>
  </si>
  <si>
    <t>PRD.002.100011025_COM007001</t>
  </si>
  <si>
    <t>AGR.09.001971</t>
  </si>
  <si>
    <t>УНС02/24-46 от 15.03.2024</t>
  </si>
  <si>
    <t>AGR.30.001425</t>
  </si>
  <si>
    <t>Договор № 05-2024//НО/24-34 от 18.03.20254 года</t>
  </si>
  <si>
    <t>PRD.002.100012181_COM006001</t>
  </si>
  <si>
    <t>AGR.08.003289</t>
  </si>
  <si>
    <t>СИН.02.23-343 от 24.11.2023г.</t>
  </si>
  <si>
    <t>PRD.002.100014532_COM002019</t>
  </si>
  <si>
    <t>AGR.03.000988</t>
  </si>
  <si>
    <t>Договор купли-продажи № ОП00013843/Д006724 от 03.04.2024</t>
  </si>
  <si>
    <t>1096К от 28.03.2024</t>
  </si>
  <si>
    <t>AGR.01.002196</t>
  </si>
  <si>
    <t>1342К от 15.04.2024</t>
  </si>
  <si>
    <t>AGR.01.002199</t>
  </si>
  <si>
    <t>240417/15 от 17.04.2024</t>
  </si>
  <si>
    <t>AGR.06.001063</t>
  </si>
  <si>
    <t>Договор №ННГ1/24-и от 15.01.2024</t>
  </si>
  <si>
    <t>AGR.07.002227</t>
  </si>
  <si>
    <t>Счёт-оферта № УЦ000964 от 11.03.2024</t>
  </si>
  <si>
    <t>AGR.01.002182</t>
  </si>
  <si>
    <t>00080389 от 11.04.2024</t>
  </si>
  <si>
    <t>AGR.30.001428</t>
  </si>
  <si>
    <t>Договор № 181336356940 от 25.06.2021 л/с 281335559140</t>
  </si>
  <si>
    <t>522/24008-ПК от 24.01.2024</t>
  </si>
  <si>
    <t>13420055491 от 09.04.2024</t>
  </si>
  <si>
    <t>AGR.01.002185</t>
  </si>
  <si>
    <t>13410006441 от 15.04.2024</t>
  </si>
  <si>
    <t>AGR.01.002198</t>
  </si>
  <si>
    <t>13410006597 от 17.04.2024</t>
  </si>
  <si>
    <t>1653 от 20.02.2024</t>
  </si>
  <si>
    <t>1654 от 20.02.2024</t>
  </si>
  <si>
    <t>AGR.07.002209</t>
  </si>
  <si>
    <t>007/24/А//КН06/24-59 от 01.02.2024</t>
  </si>
  <si>
    <t>AGR.13.002211</t>
  </si>
  <si>
    <t>Договор №СИБ156/23-в от 12.12.2023</t>
  </si>
  <si>
    <t>AGR.10.004573</t>
  </si>
  <si>
    <t>Договор № ОКБ02/24-43 от 01.01.2024</t>
  </si>
  <si>
    <t>AGR.01.002195</t>
  </si>
  <si>
    <t>AGR.13.002200</t>
  </si>
  <si>
    <t>Договор №СИБ101/23-в от 14.09.2023</t>
  </si>
  <si>
    <t>б/н от 15.02.2024</t>
  </si>
  <si>
    <t>б/н от 16.02.2024</t>
  </si>
  <si>
    <t>PRD.002.100017708_COM016005</t>
  </si>
  <si>
    <t>AGR.43.000002</t>
  </si>
  <si>
    <t>AGR.15.008381</t>
  </si>
  <si>
    <t>СЗ02/24-104 от 05.03.2024</t>
  </si>
  <si>
    <t>AGR.03.000957</t>
  </si>
  <si>
    <t>Договор № Д001524 от 22.01.2024</t>
  </si>
  <si>
    <t>Договор КН02/24-19 от 01.01.2024</t>
  </si>
  <si>
    <t>PRD.002.100017967_COM008005</t>
  </si>
  <si>
    <t>AGR.12.000240</t>
  </si>
  <si>
    <t>Договор № ПН02/22-4 от 16.03.2022</t>
  </si>
  <si>
    <t>AGR.09.001951</t>
  </si>
  <si>
    <t>УНС02/23-168 от 17.11.2023 (Передача в переработку)</t>
  </si>
  <si>
    <t>AGR.07.002222</t>
  </si>
  <si>
    <t>AGR.07.002243</t>
  </si>
  <si>
    <t>Партия март 2024_№НФ01/18-26 от 03.12.18</t>
  </si>
  <si>
    <t>AGR.09.001992</t>
  </si>
  <si>
    <t>ДС №43 от 29.02.2024 к договору NF01/18-38 от 25.12.2018</t>
  </si>
  <si>
    <t>AGR.08.003305</t>
  </si>
  <si>
    <t>СИН.02.23-225 от 28.08.2023</t>
  </si>
  <si>
    <t>AGR.08.003306</t>
  </si>
  <si>
    <t>СИН.02.23-261 от 29.09.2023</t>
  </si>
  <si>
    <t>СИН.02.23-365/ЧС(н) 12-24/А СМР от 11.12.2023г.</t>
  </si>
  <si>
    <t>AGR.07.002205</t>
  </si>
  <si>
    <t>КН02/24-54 от 29.01.2024</t>
  </si>
  <si>
    <t>AGR.13.002230</t>
  </si>
  <si>
    <t>Договор №СИБ36/24-в от 20.03.2024</t>
  </si>
  <si>
    <t>AGR.30.001447</t>
  </si>
  <si>
    <t>№ 063/030424/001</t>
  </si>
  <si>
    <t>PRD.002.100018307_COM014002</t>
  </si>
  <si>
    <t>AGR.32.000499</t>
  </si>
  <si>
    <t>Договор №КН/24-5 от 22.03.2024 года</t>
  </si>
  <si>
    <t>AGR.09.001979</t>
  </si>
  <si>
    <t>УНС02/24-47 от 21.03.2024</t>
  </si>
  <si>
    <t>AGR.15.008266</t>
  </si>
  <si>
    <t>СЗ02/24-54 от 14.02.2024</t>
  </si>
  <si>
    <t>AGR.15.008355</t>
  </si>
  <si>
    <t>СЗ02/24-96 от 04.03.2024</t>
  </si>
  <si>
    <t>AGR.39.000117</t>
  </si>
  <si>
    <t>НС02/24-5 от 04.03.2024</t>
  </si>
  <si>
    <t>AGR.14.000534</t>
  </si>
  <si>
    <t>Договор № НГПТ/25.12.2023</t>
  </si>
  <si>
    <t>AGR.08.003296</t>
  </si>
  <si>
    <t>СИН.02.24-62 от 11.03.2024</t>
  </si>
  <si>
    <t>AGR.10.004644</t>
  </si>
  <si>
    <t>Договор № ОКБ02/24-219 от 11.03.2024</t>
  </si>
  <si>
    <t>AGR.03.000966</t>
  </si>
  <si>
    <t>Договор поставки № 215-НГДН/Д003424 от 19.02.2024</t>
  </si>
  <si>
    <t>PRD.002.100018496_COM008002</t>
  </si>
  <si>
    <t>AGR.10.004714</t>
  </si>
  <si>
    <t>Договор № 155-4308/У/2024 от 18.04.2024</t>
  </si>
  <si>
    <t>AGR.09.001982</t>
  </si>
  <si>
    <t>УНС02/24-49 от 20.03.2024</t>
  </si>
  <si>
    <t>AGR.09.001983</t>
  </si>
  <si>
    <t>УНС02/24-51 от 29.03.2024</t>
  </si>
  <si>
    <t>AGR.09.001984</t>
  </si>
  <si>
    <t>УНС02/24-53 от 05.04.2024</t>
  </si>
  <si>
    <t>AGR.09.001985</t>
  </si>
  <si>
    <t>УНС02/24-30 от 13.03.2024</t>
  </si>
  <si>
    <t>AGR.13.002201</t>
  </si>
  <si>
    <t>Договор №СИБ73/23-в от 26.07.2023</t>
  </si>
  <si>
    <t>AGR.15.008368</t>
  </si>
  <si>
    <t>СЗ02/24-111 от 07.03.2024</t>
  </si>
  <si>
    <t>AGR.15.008315</t>
  </si>
  <si>
    <t>AGR.15.008395</t>
  </si>
  <si>
    <t>AGR.15.008396</t>
  </si>
  <si>
    <t>AGR.15.008397</t>
  </si>
  <si>
    <t>AGR.15.008398</t>
  </si>
  <si>
    <t>AGR.15.008421</t>
  </si>
  <si>
    <t>AGR.15.008269</t>
  </si>
  <si>
    <t>СЗ02/24-53 от 13.02.2024</t>
  </si>
  <si>
    <t>AGR.15.008373</t>
  </si>
  <si>
    <t>СЗ02/24-88 от 28.02.2024</t>
  </si>
  <si>
    <t>СЗ02/21-587 от 13.09.2021</t>
  </si>
  <si>
    <t>AGR.15.008308</t>
  </si>
  <si>
    <t>Соглашение о возмещении по рекультивации СЗ02/24-64 от 16.0</t>
  </si>
  <si>
    <t>AGR.15.008365</t>
  </si>
  <si>
    <t>СЗ02/24-117 от 01.01.2024</t>
  </si>
  <si>
    <t>AGR.15.008434</t>
  </si>
  <si>
    <t>СЗ02/24-134 от 01.02.2024</t>
  </si>
  <si>
    <t>AGR.15.008350</t>
  </si>
  <si>
    <t>СЗ02/24-161 от 22.03.2024</t>
  </si>
  <si>
    <t>AGR.08.003282</t>
  </si>
  <si>
    <t>СИН.02.24-20 от 26.01.2024</t>
  </si>
  <si>
    <t>СЗ02/23-690 от 20.11.2023г.</t>
  </si>
  <si>
    <t>AGR.15.008328</t>
  </si>
  <si>
    <t>СЗ02/24-123 от 20.03.2024</t>
  </si>
  <si>
    <t>AGR.34.000030</t>
  </si>
  <si>
    <t>Договор аренды № ДИ/23-5 от 01.12.2023_Обеспечительный плате</t>
  </si>
  <si>
    <t>AGR.15.008401</t>
  </si>
  <si>
    <t>СЗ02/24-169 от 09.04.2024</t>
  </si>
  <si>
    <t>AGR.15.008347</t>
  </si>
  <si>
    <t>Соглашение о возмещении по рекультивации СЗ02/24-74 от 21.02</t>
  </si>
  <si>
    <t>AGR.15.008366</t>
  </si>
  <si>
    <t>СЗ02/24-76//11/24 от 01.04.2024</t>
  </si>
  <si>
    <t>PRD.002.100019024_COM015001</t>
  </si>
  <si>
    <t>AGR.39.000113</t>
  </si>
  <si>
    <t>НС02/24-2//2/24 от 01.02.2024</t>
  </si>
  <si>
    <t>PRD.002.100019052_COM006001</t>
  </si>
  <si>
    <t>AGR.08.003332</t>
  </si>
  <si>
    <t>Счет 682 от 23.04.2024</t>
  </si>
  <si>
    <t>AGR.08.003335</t>
  </si>
  <si>
    <t>Счет №721 от 27.04.2024</t>
  </si>
  <si>
    <t>PRD.002.100019052_COM008002</t>
  </si>
  <si>
    <t>AGR.10.004719</t>
  </si>
  <si>
    <t>Счет на оплату № 683 от 23.04.2024</t>
  </si>
  <si>
    <t>AGR.14.000369</t>
  </si>
  <si>
    <t>Договор № 62-м/СП/21 от 19.04.2021 маркшейдерские работы</t>
  </si>
  <si>
    <t>AGR.14.000530</t>
  </si>
  <si>
    <t>Договор № 132-го/СП/23 от 22.11.2023 проект горного отвода</t>
  </si>
  <si>
    <t>AGR.15.008304</t>
  </si>
  <si>
    <t>СЗ02/24-109 от 07.03.2024</t>
  </si>
  <si>
    <t>AGR.08.003272</t>
  </si>
  <si>
    <t>СИН.02.24-42 от 14.02.2024</t>
  </si>
  <si>
    <t>AGR.15.008442</t>
  </si>
  <si>
    <t>СЗ02/24-193 от 22.04.2024</t>
  </si>
  <si>
    <t>AGR.08.003309</t>
  </si>
  <si>
    <t>Претензия №227 от 09.02.2024г</t>
  </si>
  <si>
    <t>AGR.15.008418</t>
  </si>
  <si>
    <t>СЗ02/24-147 от 27.03.2024</t>
  </si>
  <si>
    <t>AGR.08.003271</t>
  </si>
  <si>
    <t>СИН.02.24-49 от 19.02.2024</t>
  </si>
  <si>
    <t>AGR.15.008307</t>
  </si>
  <si>
    <t>Соглашение о возмещении за рекультивацию СЗ02/24-59 от 16.02</t>
  </si>
  <si>
    <t>AGR.15.008309</t>
  </si>
  <si>
    <t>Соглашение о возмещении за рекультивацию СЗ02/24-61 от 16.02</t>
  </si>
  <si>
    <t>AGR.15.008334</t>
  </si>
  <si>
    <t>Соглашение о возмещении по рекультивации СЗ02/24-66 от 19.02</t>
  </si>
  <si>
    <t>AGR.15.008327</t>
  </si>
  <si>
    <t>СЗ02/24-122 от 20.03.2024</t>
  </si>
  <si>
    <t>AGR.15.008296</t>
  </si>
  <si>
    <t>СЗ02/24-94//319 от 28.02.2024</t>
  </si>
  <si>
    <t>AGR.15.008314</t>
  </si>
  <si>
    <t>Соглашение о возмещении за рекультивацию СЗ02/24-63 от 16.02</t>
  </si>
  <si>
    <t>AGR.15.008406</t>
  </si>
  <si>
    <t>Соглашение о возмещении за рекультивацию СЗ02/24-135 от 26.0</t>
  </si>
  <si>
    <t>AGR.15.008409</t>
  </si>
  <si>
    <t>Соглашение о возмещении за рекультивацию СЗ02/24-155 от 02.0</t>
  </si>
  <si>
    <t>AGR.15.008333</t>
  </si>
  <si>
    <t>Соглашение о возмещении по рекультивации СЗ02/24-72 от 20.02</t>
  </si>
  <si>
    <t>2РЕ/703241/14673 от 25.03.2024</t>
  </si>
  <si>
    <t>AGR.01.002200</t>
  </si>
  <si>
    <t>2РЕ/703241/14944 от 17.04.2024</t>
  </si>
  <si>
    <t>AGR.15.008345</t>
  </si>
  <si>
    <t>Соглашение о возмещении по рекультивации СЗ02/24-73 от 21.02</t>
  </si>
  <si>
    <t>PRD.002.100019554_COM011001</t>
  </si>
  <si>
    <t>AGR.15.008323</t>
  </si>
  <si>
    <t>Счет БУ00-000035 от 19.03.2024</t>
  </si>
  <si>
    <t>AGR.15.008267</t>
  </si>
  <si>
    <t>СЗ02/24-62 от 15.02.2024</t>
  </si>
  <si>
    <t>AGR.15.008330</t>
  </si>
  <si>
    <t>СЗ02/24-115 от 25.03.2024</t>
  </si>
  <si>
    <t>AGR.15.008413</t>
  </si>
  <si>
    <t>СЗ02/24-178 от 12.04.2024</t>
  </si>
  <si>
    <t>PRD.002.100019610_COM015002</t>
  </si>
  <si>
    <t>AGR.40.000037</t>
  </si>
  <si>
    <t>РО02/24-5 от 28.02.2024</t>
  </si>
  <si>
    <t>AGR.13.002193</t>
  </si>
  <si>
    <t>Договор №СИБ15/24-в от 06.02.2024</t>
  </si>
  <si>
    <t>AGR.13.002264</t>
  </si>
  <si>
    <t>Договор №СИБ51/24-в от 09.04.2024</t>
  </si>
  <si>
    <t>AGR.15.008419</t>
  </si>
  <si>
    <t>СЗ02/24-127//УТ0037154 от 20.03.2024</t>
  </si>
  <si>
    <t>AGR.03.000916</t>
  </si>
  <si>
    <t>Договор подряда №1060/23 (Д010723) от 26.09.2023</t>
  </si>
  <si>
    <t>PRD.002.100019693_COM014001</t>
  </si>
  <si>
    <t>AGR.30.001422</t>
  </si>
  <si>
    <t>Дело № А29-11108/2023 госпошлина</t>
  </si>
  <si>
    <t>AGR.30.001423</t>
  </si>
  <si>
    <t>Дело № А29-11108/2023 Мировое соглашение от 27.02.2024</t>
  </si>
  <si>
    <t>AGR.37.000145</t>
  </si>
  <si>
    <t>Договор №С0990530/14/24-АЗ от 07.02.2024 г.</t>
  </si>
  <si>
    <t>AGR.37.000146</t>
  </si>
  <si>
    <t>Договор №С0990530/17/24-АЗ от 07.02.2024 г.</t>
  </si>
  <si>
    <t>AGR.37.000147</t>
  </si>
  <si>
    <t>Договор №С0990530/19/24-АЗ от 08.02.2024 г.</t>
  </si>
  <si>
    <t>AGR.37.000148</t>
  </si>
  <si>
    <t>Договор №С0990530/15/24-АЗ от 07.02.2024 г.</t>
  </si>
  <si>
    <t>AGR.37.000149</t>
  </si>
  <si>
    <t>Договор №С0990530/18/24-АЗ от 08.02.2024 г.</t>
  </si>
  <si>
    <t>AGR.37.000150</t>
  </si>
  <si>
    <t>Договор №С0990530/16/24-АЗ от 07.02.2024 г.</t>
  </si>
  <si>
    <t>AGR.37.000152</t>
  </si>
  <si>
    <t>PRD.002.100019710_COM008006</t>
  </si>
  <si>
    <t>AGR.42.000176</t>
  </si>
  <si>
    <t>Счет №7 от 20.02.2024</t>
  </si>
  <si>
    <t>PRD.002.100019710_COM016005</t>
  </si>
  <si>
    <t>AGR.43.000004</t>
  </si>
  <si>
    <t>PRD.002.100019714_COM005001</t>
  </si>
  <si>
    <t>AGR.07.002234</t>
  </si>
  <si>
    <t>AGR.07.002245</t>
  </si>
  <si>
    <t>Договор №КН06/24-15 от 01.01.2024</t>
  </si>
  <si>
    <t>AGR.15.008276</t>
  </si>
  <si>
    <t>СЗ02/24-92//64ПФ от 20.02.2024</t>
  </si>
  <si>
    <t>AGR.15.008271</t>
  </si>
  <si>
    <t>СЗ02/24-30 от 01.10.2023</t>
  </si>
  <si>
    <t>AGR.15.008332</t>
  </si>
  <si>
    <t>Соглашение о возмещении по рекультивации СЗ02/24-60 от 16.02</t>
  </si>
  <si>
    <t>AGR.15.008339</t>
  </si>
  <si>
    <t>СЗ02/24-98 от 01.02.2024</t>
  </si>
  <si>
    <t>AGR.15.008340</t>
  </si>
  <si>
    <t>СЗ02/24-103 от 08.02.2024</t>
  </si>
  <si>
    <t>AGR.15.008341</t>
  </si>
  <si>
    <t>СЗ02/24-102 от 08.02.2024</t>
  </si>
  <si>
    <t>AGR.15.008348</t>
  </si>
  <si>
    <t>СЗ02/24-112 от 01.02.2024</t>
  </si>
  <si>
    <t>AGR.15.008351</t>
  </si>
  <si>
    <t>СЗ02/24-75 от 01.02.2024</t>
  </si>
  <si>
    <t>AGR.15.008364</t>
  </si>
  <si>
    <t>СЗ02/24-130 от 01.03.2024</t>
  </si>
  <si>
    <t>AGR.15.008306</t>
  </si>
  <si>
    <t>СЗ02/24-85 от 01.02.2024</t>
  </si>
  <si>
    <t>AGR.09.001976</t>
  </si>
  <si>
    <t>УНС02/24-28 от 01.03.2024</t>
  </si>
  <si>
    <t>AGR.09.001977</t>
  </si>
  <si>
    <t>УНС02/24-29 от 01.03.2024</t>
  </si>
  <si>
    <t>AGR.15.008270</t>
  </si>
  <si>
    <t>СЗ02/24-83 от 26.02.2024</t>
  </si>
  <si>
    <t>AGR.15.008424</t>
  </si>
  <si>
    <t>СЗ02/24-164//927937 от 10.04.2024</t>
  </si>
  <si>
    <t>AGR.08.003263</t>
  </si>
  <si>
    <t>СИН.02.23-356 от 04.12.2023</t>
  </si>
  <si>
    <t>AGR.15.008402</t>
  </si>
  <si>
    <t>Счет № 8 от 15.04.2024</t>
  </si>
  <si>
    <t>AGR.13.002265</t>
  </si>
  <si>
    <t>Договор №СИБ57/24-в от 23.04.2024</t>
  </si>
  <si>
    <t>AGR.15.008343</t>
  </si>
  <si>
    <t>Соглашение о возмещении по рекультивации СЗ02/24-80 от 26.02</t>
  </si>
  <si>
    <t>AGR.15.008346</t>
  </si>
  <si>
    <t>Соглашение о возмещении по рекультивации СЗ02/24-82 от 26.02</t>
  </si>
  <si>
    <t>AGR.01.002188</t>
  </si>
  <si>
    <t>НФ01/23-23 от 05.07.2023 для технических счетов</t>
  </si>
  <si>
    <t>AGR.01.002189</t>
  </si>
  <si>
    <t>НФ01/21-51 от 20.12.2021 для технических счетов</t>
  </si>
  <si>
    <t>AGR.15.008380</t>
  </si>
  <si>
    <t>НФ01/21-51 от 20.12.2021 ( доп. 77/1)</t>
  </si>
  <si>
    <t>AGR.10.004611</t>
  </si>
  <si>
    <t>Договор № НФ-337-2024/ОКБ02/24-156 от 25.01.2024</t>
  </si>
  <si>
    <t>AGR.08.003285</t>
  </si>
  <si>
    <t>СИН.02.24-50 от 05.02.2024</t>
  </si>
  <si>
    <t>AGR.08.003317</t>
  </si>
  <si>
    <t>СИН.02.24-76 от 26.03.2024</t>
  </si>
  <si>
    <t>AGR.15.008329</t>
  </si>
  <si>
    <t>СЗ02/24-121 от 20.03.2024</t>
  </si>
  <si>
    <t>AGR.09.002009</t>
  </si>
  <si>
    <t>AGR.07.002212</t>
  </si>
  <si>
    <t>Договор №КН06/24-61 от 01.01.2024</t>
  </si>
  <si>
    <t>AGR.08.003278</t>
  </si>
  <si>
    <t>СИН.02.24-37 от 12.02.2024</t>
  </si>
  <si>
    <t>PRD.002.100020454_</t>
  </si>
  <si>
    <t>AGR.07.002246</t>
  </si>
  <si>
    <t>Договор №КН06/24-84 от 11.03.2024</t>
  </si>
  <si>
    <t>AGR.07.002230</t>
  </si>
  <si>
    <t>3150//КН06/24-84 от 11.03.2024</t>
  </si>
  <si>
    <t>PRD.002.100020455_COM001000</t>
  </si>
  <si>
    <t>НФ02/24-47 от 01.04.2024</t>
  </si>
  <si>
    <t>AGR.07.002229</t>
  </si>
  <si>
    <t>ОД-05/24 от 21.02.2024</t>
  </si>
  <si>
    <t>AGR.10.004673</t>
  </si>
  <si>
    <t>Договор № ОКБ02/24-181 от 26.02.2024</t>
  </si>
  <si>
    <t>PRD.002.100020486_COM008006</t>
  </si>
  <si>
    <t>AGR.42.000209</t>
  </si>
  <si>
    <t>Договор № УН02/24-13 от 06.03.2024</t>
  </si>
  <si>
    <t>AGR.15.008279</t>
  </si>
  <si>
    <t>СЗ02/24-89//356001021869 от 28.02.2024</t>
  </si>
  <si>
    <t>AGR.08.003303</t>
  </si>
  <si>
    <t>СИН.04.23-11 от 09.06.2023г.</t>
  </si>
  <si>
    <t>AGR.09.001980</t>
  </si>
  <si>
    <t>УНС02/24-45 от 18.03.2024</t>
  </si>
  <si>
    <t>AGR.15.008305</t>
  </si>
  <si>
    <t>СЗ02/24-105 от 01.03.2024</t>
  </si>
  <si>
    <t>PRD.002.100020666_COM015002</t>
  </si>
  <si>
    <t>AGR.40.000038</t>
  </si>
  <si>
    <t>РО02/24-6 от 01.03.2024</t>
  </si>
  <si>
    <t>AGR.15.008371</t>
  </si>
  <si>
    <t>СЗ02/24-156 от 05.04.2024</t>
  </si>
  <si>
    <t>AGR.15.008378</t>
  </si>
  <si>
    <t>СЗ02/24-133 от 01.02.2024</t>
  </si>
  <si>
    <t>AGR.15.008407</t>
  </si>
  <si>
    <t>Соглашение о возмещении за рекультивацию СЗ02/24-136 от 26.0</t>
  </si>
  <si>
    <t>AGR.15.008408</t>
  </si>
  <si>
    <t>Соглашение о возмещении за рекультивацию СЗ02/24-131 от 22.0</t>
  </si>
  <si>
    <t>AGR.09.001978</t>
  </si>
  <si>
    <t>УНС02/24-33 от 11.03.2024</t>
  </si>
  <si>
    <t>AGR.09.001949</t>
  </si>
  <si>
    <t>УНС02/23-205 от 29.12.2023</t>
  </si>
  <si>
    <t>AGR.15.008274</t>
  </si>
  <si>
    <t>СЗ02/24-65 от 19.02.2024</t>
  </si>
  <si>
    <t>AGR.03.000959</t>
  </si>
  <si>
    <t>Договор № Д002624 от 12.02.2024</t>
  </si>
  <si>
    <t>AGR.10.004643</t>
  </si>
  <si>
    <t>Договор № ОКБ02/24-218 от 11.03.2024</t>
  </si>
  <si>
    <t>AGR.01.002211</t>
  </si>
  <si>
    <t>КФ – ВВА207/2024 от 27.04.2024</t>
  </si>
  <si>
    <t>PRD.002.100021018_</t>
  </si>
  <si>
    <t>AGR.07.002256</t>
  </si>
  <si>
    <t>Б-00148645//КН02/24-77 от 01.03.2024</t>
  </si>
  <si>
    <t>AGR.08.003284</t>
  </si>
  <si>
    <t>СИН.02.24-40 от 05.02.2024</t>
  </si>
  <si>
    <t>НФ02/24-48 от 01.04.2024</t>
  </si>
  <si>
    <t>AGR.15.008386</t>
  </si>
  <si>
    <t>СЗ02/24-160//3-ЗСО от 01.04.2024</t>
  </si>
  <si>
    <t>AGR.15.008447</t>
  </si>
  <si>
    <t>СЗ02/24-184 от 23.04.2024</t>
  </si>
  <si>
    <t>УНС02/22-259 от 16.12.2022 (Передача в переработку)</t>
  </si>
  <si>
    <t>894Р от 21.02.2024</t>
  </si>
  <si>
    <t>PRD.002.100021256_</t>
  </si>
  <si>
    <t>328317/ПМЭФ/2024/C1/РЮР от 19.03.2024</t>
  </si>
  <si>
    <t>AGR.08.003267</t>
  </si>
  <si>
    <t>СИН.02.24-34 от 05.02.2024</t>
  </si>
  <si>
    <t>AGR.07.002228</t>
  </si>
  <si>
    <t>Договор № КН02/24-26 от 01.02.2024</t>
  </si>
  <si>
    <t>AGR.07.002251</t>
  </si>
  <si>
    <t>Договор №КН06/24-08. от 01.01.2024</t>
  </si>
  <si>
    <t>AGR.08.003288</t>
  </si>
  <si>
    <t>СИН.02.23-337 от 22.11.2023г</t>
  </si>
  <si>
    <t>AGR.08.003308</t>
  </si>
  <si>
    <t>СИН.02.24-68 от 19.03.2024</t>
  </si>
  <si>
    <t>AGR.08.003313</t>
  </si>
  <si>
    <t>СИН.01.24-1 от 15.03.2024</t>
  </si>
  <si>
    <t>ННФ-2422 от 12.03.2024</t>
  </si>
  <si>
    <t>AGR.08.003277</t>
  </si>
  <si>
    <t>СИН.02.23-384 от 18.12.2023г.</t>
  </si>
  <si>
    <t>AGR.08.003264</t>
  </si>
  <si>
    <t>СИН.02.23-357 от 01.12.2023</t>
  </si>
  <si>
    <t>AGR.09.001988</t>
  </si>
  <si>
    <t>УНС02/24-54 от 29.03.2024</t>
  </si>
  <si>
    <t>AGR.09.001993</t>
  </si>
  <si>
    <t>НФ02/24-51 от 09.04.2024</t>
  </si>
  <si>
    <t>AGR.15.008411</t>
  </si>
  <si>
    <t>СЗ02/24-138 от 01.01.2024</t>
  </si>
  <si>
    <t>AGR.15.008410</t>
  </si>
  <si>
    <t>СЗ02/24-137 от 01.01.2024</t>
  </si>
  <si>
    <t>AGR.15.008412</t>
  </si>
  <si>
    <t>AGR.15.008320</t>
  </si>
  <si>
    <t>СЗ02/24-101 от 04.03.2024</t>
  </si>
  <si>
    <t>AGR.15.008250</t>
  </si>
  <si>
    <t>СЗ02/24-27 от 01.10.2023</t>
  </si>
  <si>
    <t>AGR.37.000153</t>
  </si>
  <si>
    <t>Служебная записка от 19.04.2024</t>
  </si>
  <si>
    <t>PRD.002.100021991_COM014009</t>
  </si>
  <si>
    <t>AGR.38.000138</t>
  </si>
  <si>
    <t>AGR.15.008349</t>
  </si>
  <si>
    <t>СЗ02/24-129 от 22.03.2024</t>
  </si>
  <si>
    <t>AGR.15.008316</t>
  </si>
  <si>
    <t>СЗ02/23-452//7705624/0094Д от 01.04.2024</t>
  </si>
  <si>
    <t>AGR.15.008352</t>
  </si>
  <si>
    <t>СЗ02/23-700 от 15.12.2023</t>
  </si>
  <si>
    <t>AGR.15.008353</t>
  </si>
  <si>
    <t>СЗ02/23-696 от 14.12.2023</t>
  </si>
  <si>
    <t>AGR.15.008426</t>
  </si>
  <si>
    <t>СЗ02/24-142 от 05.04.2024</t>
  </si>
  <si>
    <t>AGR.08.003316</t>
  </si>
  <si>
    <t>ПК02-01-1078 //СИН02.24-143 от 11.04.2024</t>
  </si>
  <si>
    <t>AGR.32.000498</t>
  </si>
  <si>
    <t>Счет-оферта № 7700019341 от 20.03.2024 г.</t>
  </si>
  <si>
    <t>AGR.33.000194</t>
  </si>
  <si>
    <t>счет-оферта № 7700019352 от 20.03.2024 г.</t>
  </si>
  <si>
    <t>AGR.33.000195</t>
  </si>
  <si>
    <t>Счет-оферта № 7700021568 от 02.04.2024 г.</t>
  </si>
  <si>
    <t>AGR.07.002208</t>
  </si>
  <si>
    <t>№ КН02/24-29 от 01.02.2024г.</t>
  </si>
  <si>
    <t>AGR.03.000955</t>
  </si>
  <si>
    <t>Договор № Д002424 от 09.02.2024 г.</t>
  </si>
  <si>
    <t>AGR.15.008427</t>
  </si>
  <si>
    <t>СЗ02/24-143 от 05.04.2024</t>
  </si>
  <si>
    <t>AGR.15.008389</t>
  </si>
  <si>
    <t>Счет №2450 от 25.03.2024</t>
  </si>
  <si>
    <t>AGR.15.008263</t>
  </si>
  <si>
    <t>Соглашение о передаче СЗ02/18-332 от 20.09.2018</t>
  </si>
  <si>
    <t>AGR.15.008264</t>
  </si>
  <si>
    <t>Соглашение о передаче СЗ02/19-570 от 22.11.2019</t>
  </si>
  <si>
    <t>AGR.15.008429</t>
  </si>
  <si>
    <t>СЗ02/24-145 от 05.04.2024</t>
  </si>
  <si>
    <t>Договор № НО/23-84 от 19.05.2023г.(7037323/23 от 04.04.2023)</t>
  </si>
  <si>
    <t>AGR.09.002002</t>
  </si>
  <si>
    <t>026/154-24 от 01.03.2024</t>
  </si>
  <si>
    <t>AGR.15.008356</t>
  </si>
  <si>
    <t>СЗ02/24-106 от 06.03.2024</t>
  </si>
  <si>
    <t>PRD.002.100022730_COM008002</t>
  </si>
  <si>
    <t>AGR.10.004575</t>
  </si>
  <si>
    <t>Договор № ОКБ02/24-72 от 01.01.2024</t>
  </si>
  <si>
    <t>Договор КН01/23-171//НО/23-180 от 15.12.2023г.</t>
  </si>
  <si>
    <t>Договор займа НО/23-133//ОС/23-35 (ОС)</t>
  </si>
  <si>
    <t>AGR.38.000131</t>
  </si>
  <si>
    <t>Письмо б/н от 10.01.2024</t>
  </si>
  <si>
    <t>AGR.38.000132</t>
  </si>
  <si>
    <t>Письмо б/н от 09.01.2024</t>
  </si>
  <si>
    <t>AGR.38.000136</t>
  </si>
  <si>
    <t>Письмо б/н от 26.02.2024</t>
  </si>
  <si>
    <t>AGR.15.008357</t>
  </si>
  <si>
    <t>СЗ02/24-124 от 20.03.2024</t>
  </si>
  <si>
    <t>AGR.10.004578</t>
  </si>
  <si>
    <t>Договор № ОКБ02/24-110 от 01.01.2024</t>
  </si>
  <si>
    <t>AGR.38.000130</t>
  </si>
  <si>
    <t>Договор займа №КН/23-55//ОШ/23-48 от 01.12.2023 года</t>
  </si>
  <si>
    <t>PRD.002.100022874_</t>
  </si>
  <si>
    <t>AGR.01.002184</t>
  </si>
  <si>
    <t>ED000042291 от 01.04.2024</t>
  </si>
  <si>
    <t>AGR.15.008354</t>
  </si>
  <si>
    <t>СЗ02/23-709 от 22.12.2023</t>
  </si>
  <si>
    <t>AGR.09.001957</t>
  </si>
  <si>
    <t>УНС02/24-16 от 06.02.2024</t>
  </si>
  <si>
    <t>PRD.002.100022923_COM008005</t>
  </si>
  <si>
    <t>AGR.12.000239</t>
  </si>
  <si>
    <t>Договор № ПН02/21-04 от 24.03.2021</t>
  </si>
  <si>
    <t>AGR.15.008321</t>
  </si>
  <si>
    <t>СЗ02/24-52 от 12.02.2024</t>
  </si>
  <si>
    <t>AGR.15.008449</t>
  </si>
  <si>
    <t>СЗ02/24-173 от 11.04.2024</t>
  </si>
  <si>
    <t>AGR.15.008450</t>
  </si>
  <si>
    <t>СЗ02/24-175 от 12.04.2024</t>
  </si>
  <si>
    <t>AGR.01.002208</t>
  </si>
  <si>
    <t>PRD.002.100022978_COM001000</t>
  </si>
  <si>
    <t>ИР-СЧ-000107-0224 от 28.02.2024</t>
  </si>
  <si>
    <t>AGR.08.003295</t>
  </si>
  <si>
    <t>СИН.02.24-58 от 01.03.2024</t>
  </si>
  <si>
    <t>PRD.002.100023018_COM001000</t>
  </si>
  <si>
    <t>НФ02/24-49 от 08.04.2024</t>
  </si>
  <si>
    <t>AGR.15.008335</t>
  </si>
  <si>
    <t>СЗ02/24-91 от 01.03.2024</t>
  </si>
  <si>
    <t>AGR.15.008259</t>
  </si>
  <si>
    <t>СЗ02/24-71 от 20.02.2024</t>
  </si>
  <si>
    <t>AGR.08.003302</t>
  </si>
  <si>
    <t>СИН.04.24-17 от 27.02.2024</t>
  </si>
  <si>
    <t>AGR.10.004572</t>
  </si>
  <si>
    <t>Договор № ОКБ02/24-150 от 01.02.2024</t>
  </si>
  <si>
    <t>AGR.10.004699</t>
  </si>
  <si>
    <t>Договор № ОКБ02/24-233 от 18.03.2024</t>
  </si>
  <si>
    <t>AGR.15.008254</t>
  </si>
  <si>
    <t>СЗ02/24-57 от 07.02.2024</t>
  </si>
  <si>
    <t>AGR.15.008285</t>
  </si>
  <si>
    <t>НФ01/21-52 от 20.12.2021 (доп.77)</t>
  </si>
  <si>
    <t>AGR.15.008376</t>
  </si>
  <si>
    <t>НФ01/21-52 от 20.12.2021 (доп.78)</t>
  </si>
  <si>
    <t>AGR.15.008322</t>
  </si>
  <si>
    <t>СЗ02/24-67 от 20.02.2024</t>
  </si>
  <si>
    <t>AGR.10.004580</t>
  </si>
  <si>
    <t>Договор № ОКБ02/24-158 от 20.01.2024</t>
  </si>
  <si>
    <t>AGR.10.004598</t>
  </si>
  <si>
    <t>Договор № ОКБ02/24-176 от 15.02.2024</t>
  </si>
  <si>
    <t>AGR.10.004722</t>
  </si>
  <si>
    <t>Претензия № КБ-906 от 02.04.2024</t>
  </si>
  <si>
    <t>AGR.13.002197</t>
  </si>
  <si>
    <t>Договор №СИБ1/24-и от 01.02.2024</t>
  </si>
  <si>
    <t>AGR.13.002234</t>
  </si>
  <si>
    <t>Договор №СИБ26/24-в от 02.02.2024</t>
  </si>
  <si>
    <t>AGR.09.002000</t>
  </si>
  <si>
    <t>УНС02/24-23 от 13.02.2024</t>
  </si>
  <si>
    <t>AGR.10.004577</t>
  </si>
  <si>
    <t>Договор № ОКБ02/24-123 от 01.01.2024</t>
  </si>
  <si>
    <t>PRD.002.100023263_COM009001</t>
  </si>
  <si>
    <t>AGR.13.002252</t>
  </si>
  <si>
    <t>Договор об оказании образовательных услуг № СИБ44/24-в от 26</t>
  </si>
  <si>
    <t>AGR.13.002262</t>
  </si>
  <si>
    <t>Договор №СИБ44/24-в от 26.03.2024</t>
  </si>
  <si>
    <t>PRD.002.100023284_</t>
  </si>
  <si>
    <t>AGR.07.002219</t>
  </si>
  <si>
    <t>0207-Г/24//КН06/24-83 от 07.02.24</t>
  </si>
  <si>
    <t>AGR.01.002190</t>
  </si>
  <si>
    <t>НФ01/21-2 от 25.02.2021 для технических счетов</t>
  </si>
  <si>
    <t>AGR.03.000971</t>
  </si>
  <si>
    <t>Договор № Д004024 от 15.03.2024 г. по дефектовке, ремонту и</t>
  </si>
  <si>
    <t>AGR.13.002214</t>
  </si>
  <si>
    <t>Договор №СИБ12/24-в от 01.02.2024</t>
  </si>
  <si>
    <t>AGR.13.002232</t>
  </si>
  <si>
    <t>Договор №СИБ2/24-и от 23.01.2024</t>
  </si>
  <si>
    <t>AGR.08.003268</t>
  </si>
  <si>
    <t>СИН.02.23-233 от 07.09.2023</t>
  </si>
  <si>
    <t>PRD.002.100023379_COM011001</t>
  </si>
  <si>
    <t>AGR.15.008299</t>
  </si>
  <si>
    <t>СЗ02/24-113 от 11.03.2024</t>
  </si>
  <si>
    <t>AGR.30.001427</t>
  </si>
  <si>
    <t>Соглашение 1990А-2106-001 от 07.07.2021_Обеспечительный плат</t>
  </si>
  <si>
    <t>AGR.15.008300</t>
  </si>
  <si>
    <t>СЗ02/24-110 от 07.03.2024</t>
  </si>
  <si>
    <t>PRD.002.100023427_</t>
  </si>
  <si>
    <t>PRD.002.100023432_COM011001</t>
  </si>
  <si>
    <t>AGR.15.008301</t>
  </si>
  <si>
    <t>СЗ02/24-22 от 23.01.2024</t>
  </si>
  <si>
    <t>AGR.13.002247</t>
  </si>
  <si>
    <t>Договор №СИБ46/24-в от 02.04.2024</t>
  </si>
  <si>
    <t>PRD.002.100023495_COM008006</t>
  </si>
  <si>
    <t>AGR.42.000211</t>
  </si>
  <si>
    <t>Договор № УН02/24-12 от 19.02.2024</t>
  </si>
  <si>
    <t>AGR.09.001966</t>
  </si>
  <si>
    <t>399/2023 от 12.10.2023</t>
  </si>
  <si>
    <t>AGR.01.002209</t>
  </si>
  <si>
    <t>ПМЭФ-2024/Д/Тр/153-16 от 08.04.2024</t>
  </si>
  <si>
    <t>НФ02/24-32 от 21.02.2024</t>
  </si>
  <si>
    <t>PRD.002.100023570_COM009001</t>
  </si>
  <si>
    <t>AGR.13.002256</t>
  </si>
  <si>
    <t>Договор №СИБ58/24-в от 23.04.2024</t>
  </si>
  <si>
    <t>AGR.10.004698</t>
  </si>
  <si>
    <t>Договор № ОКБ02/24-164 от 07.02.2024</t>
  </si>
  <si>
    <t>AGR.08.003269</t>
  </si>
  <si>
    <t>СИН.02.22-399 от 12.12.2022г.</t>
  </si>
  <si>
    <t>AGR.39.000120</t>
  </si>
  <si>
    <t>НС02/24-7 от 27.02.2024</t>
  </si>
  <si>
    <t>AGR.40.000040</t>
  </si>
  <si>
    <t>РО02/24-7 от 02.04.2024</t>
  </si>
  <si>
    <t>PRD.002.100023683_COM015002</t>
  </si>
  <si>
    <t>AGR.40.000039</t>
  </si>
  <si>
    <t>PRD.002.100023686_COM009001</t>
  </si>
  <si>
    <t>AGR.13.002224</t>
  </si>
  <si>
    <t>Договор №СИБ15/23-и от 25.12.2023</t>
  </si>
  <si>
    <t>AGR.13.002225</t>
  </si>
  <si>
    <t>Договор №СИБ15/23-и от 25.12.2023_лом</t>
  </si>
  <si>
    <t>AGR.15.008433</t>
  </si>
  <si>
    <t>СЗ02/24-125 от 20.03.2024</t>
  </si>
  <si>
    <t>AGR.08.003273</t>
  </si>
  <si>
    <t>СИН.04.24-2 от 15.01.2024г.</t>
  </si>
  <si>
    <t>AGR.08.003275</t>
  </si>
  <si>
    <t>СИН.04.24-4 от 17.01.2024г.</t>
  </si>
  <si>
    <t>AGR.08.003276</t>
  </si>
  <si>
    <t>СИН.04.24-3 от 17.01.2024г.</t>
  </si>
  <si>
    <t>AGR.08.003321</t>
  </si>
  <si>
    <t>СИН.04.23-33 от 15.12.2023г.</t>
  </si>
  <si>
    <t>AGR.15.008256</t>
  </si>
  <si>
    <t>СЗ02/24-46 от 05.02.2024</t>
  </si>
  <si>
    <t>AGR.15.008444</t>
  </si>
  <si>
    <t>СЗ02/24-177 от 01.04.2024</t>
  </si>
  <si>
    <t>AGR.10.004635</t>
  </si>
  <si>
    <t>Договор № ОКБ02/24-67 от 01.01.2024</t>
  </si>
  <si>
    <t>AGR.13.002202</t>
  </si>
  <si>
    <t>Договор №СИБ145/23-в от 10.11.2023</t>
  </si>
  <si>
    <t>AGR.15.008367</t>
  </si>
  <si>
    <t>СЗ02/24-126 от 20.03.2024</t>
  </si>
  <si>
    <t>AGR.15.008425</t>
  </si>
  <si>
    <t>СЗ02/24-166 от 08.04.2024</t>
  </si>
  <si>
    <t>НФ02/23-162 от 29.12.2023</t>
  </si>
  <si>
    <t>AGR.30.001400</t>
  </si>
  <si>
    <t>Договор аренды № 84/2021 от 01.06.2021</t>
  </si>
  <si>
    <t>AGR.30.001436</t>
  </si>
  <si>
    <t>счет 169 000-435281/2156 от 08.04.2024</t>
  </si>
  <si>
    <t>AGR.30.001446</t>
  </si>
  <si>
    <t>счет 257 000-435281/9996 от 19.04.2024</t>
  </si>
  <si>
    <t>AGR.15.008319</t>
  </si>
  <si>
    <t>Счет 90 от 14.03.2024</t>
  </si>
  <si>
    <t>AGR.15.008283</t>
  </si>
  <si>
    <t>СЗ02/24-100//НС02/24-6 от 12.02.2024</t>
  </si>
  <si>
    <t>AGR.15.008423</t>
  </si>
  <si>
    <t>СЗ02/24-180//НС02/24-11 от 16.04.2024</t>
  </si>
  <si>
    <t>AGR.15.008435</t>
  </si>
  <si>
    <t>СЗ02/24-196//НС02/24-13 от 23.04.2024</t>
  </si>
  <si>
    <t>AGR.30.001414</t>
  </si>
  <si>
    <t>б/н от 20 декабря 2023 г.</t>
  </si>
  <si>
    <t>СИН,02.21-270 от 19.04.2022г.</t>
  </si>
  <si>
    <t>AGR.33.000196</t>
  </si>
  <si>
    <t>Решение № 43 от 01.04.2024 года</t>
  </si>
  <si>
    <t>AGR.30.001419</t>
  </si>
  <si>
    <t>Договор № 221980-ССМ1-ИКСИ9//НО/24-24 от 29.02.2024</t>
  </si>
  <si>
    <t>AGR.30.001420</t>
  </si>
  <si>
    <t>Договор № 225645-ССМ1-КПСРО//24-32 от 20.03.2024</t>
  </si>
  <si>
    <t>AGR.15.008443</t>
  </si>
  <si>
    <t>СЗ02/24-183 от 18.04.2024</t>
  </si>
  <si>
    <t>AGR.15.008415</t>
  </si>
  <si>
    <t>Счет № 074 000-436884/7706 от 15.04.2024</t>
  </si>
  <si>
    <t>AGR.17.000711</t>
  </si>
  <si>
    <t>Договор № ЮН02/23-57 от 26.12.2023</t>
  </si>
  <si>
    <t>AGR.17.000730</t>
  </si>
  <si>
    <t>Договор № ЮН02/24-22 от 14.03.2024</t>
  </si>
  <si>
    <t>AGR.10.004559</t>
  </si>
  <si>
    <t>Договор № ОКБ02/23-477 от 26.12.2023</t>
  </si>
  <si>
    <t>AGR.10.004746</t>
  </si>
  <si>
    <t>Договор № ОКБ02/24-236 от 14.03.2024</t>
  </si>
  <si>
    <t>AGR.11.001216</t>
  </si>
  <si>
    <t>Договор № КБ02/24-5 от 15.01.2024</t>
  </si>
  <si>
    <t>AGR.11.001233</t>
  </si>
  <si>
    <t>Договор № КБ02/24-15 от 14.03.2024</t>
  </si>
  <si>
    <t>PRD.002.100024278_COM008005</t>
  </si>
  <si>
    <t>AGR.12.000242</t>
  </si>
  <si>
    <t>Договор № ПН02/23-15 от 21.12.2023</t>
  </si>
  <si>
    <t>AGR.42.000177</t>
  </si>
  <si>
    <t>Договор № УН02/23-64 от 26.12.2023</t>
  </si>
  <si>
    <t>AGR.42.000219</t>
  </si>
  <si>
    <t>Договор № УН02/24-27 от 25.03.2024</t>
  </si>
  <si>
    <t>AGR.42.000222</t>
  </si>
  <si>
    <t>Договор № УН02/24-25 от 14.03.2024</t>
  </si>
  <si>
    <t>AGR.42.000223</t>
  </si>
  <si>
    <t>Договор № УН02/24-24 от 14.03.2024</t>
  </si>
  <si>
    <t>AGR.42.000224</t>
  </si>
  <si>
    <t>Договор № УН02/24-23 от 14.03.2024</t>
  </si>
  <si>
    <t>AGR.42.000225</t>
  </si>
  <si>
    <t>Договор № УН02/24-20 от 14.03.2024</t>
  </si>
  <si>
    <t>AGR.42.000226</t>
  </si>
  <si>
    <t>Договор № УН02/24-19 от 14.03.2024</t>
  </si>
  <si>
    <t>AGR.42.000227</t>
  </si>
  <si>
    <t>Договор № УН02/24-17 от 14.03.2024</t>
  </si>
  <si>
    <t>AGR.42.000228</t>
  </si>
  <si>
    <t>Договор № УН02/24-18 от 14.03.2024</t>
  </si>
  <si>
    <t>AGR.15.008310</t>
  </si>
  <si>
    <t>Соглашение о возмещении за рекультивацию СЗ02/24-69 от 20.02</t>
  </si>
  <si>
    <t>AGR.15.008311</t>
  </si>
  <si>
    <t>Соглашение о возмещении за рекультивацию СЗ02/24-68 от 20.02</t>
  </si>
  <si>
    <t>AGR.39.000112</t>
  </si>
  <si>
    <t>НС02/23-49 от 01.01.2024</t>
  </si>
  <si>
    <t>AGR.10.004747</t>
  </si>
  <si>
    <t>Договор № ОКБ02/24-220 от 01.03.2024</t>
  </si>
  <si>
    <t>AGR.13.002210</t>
  </si>
  <si>
    <t>Договор № СИБ205/23-в от 29.12.2023</t>
  </si>
  <si>
    <t>AGR.13.002263</t>
  </si>
  <si>
    <t>Договор №СИБ205/23-в от 29.12.2023</t>
  </si>
  <si>
    <t>AGR.15.008313</t>
  </si>
  <si>
    <t>Соглашение о возмещении за рекультивацию СЗ02/24-79 от 26.02</t>
  </si>
  <si>
    <t>AGR.15.008312</t>
  </si>
  <si>
    <t>Соглашение о возмещении за рекультивацию СЗ02/24-81 от 26.02</t>
  </si>
  <si>
    <t>AGR.15.008325</t>
  </si>
  <si>
    <t>СЗ02/24-119 от 20.03.2024</t>
  </si>
  <si>
    <t>AGR.06.001058</t>
  </si>
  <si>
    <t>Договор №ННГ66/23-в от 29.12.2023</t>
  </si>
  <si>
    <t>AGR.06.001067</t>
  </si>
  <si>
    <t>Договор №ННГ5/24-в от 21.02.2024</t>
  </si>
  <si>
    <t>PRD.002.100024519_COM009001</t>
  </si>
  <si>
    <t>AGR.13.002248</t>
  </si>
  <si>
    <t>Договор №СИБ27/24-в от 14.02.2024</t>
  </si>
  <si>
    <t>AGR.03.000934</t>
  </si>
  <si>
    <t>Договор от 10.01.2024 № 470-ИДК/Д000524</t>
  </si>
  <si>
    <t>AGR.15.008405</t>
  </si>
  <si>
    <t>СЗ02/24-170 от 04.04.2024</t>
  </si>
  <si>
    <t>AGR.30.001412</t>
  </si>
  <si>
    <t>Договор НО/24-20 от 20.02.2024</t>
  </si>
  <si>
    <t>PRD.002.100024679_COM001000</t>
  </si>
  <si>
    <t>Д2856 от 22.03.2024</t>
  </si>
  <si>
    <t>PRD.002.100024684_COM004001</t>
  </si>
  <si>
    <t>AGR.06.001060</t>
  </si>
  <si>
    <t>Взыскание по исполнительным листам</t>
  </si>
  <si>
    <t>Договор № ЮН02/24-09 от 12.01.2024</t>
  </si>
  <si>
    <t>AGR.17.000720</t>
  </si>
  <si>
    <t>Договор № ЮН02/24-19 от 01.03.2024</t>
  </si>
  <si>
    <t>AGR.17.000731</t>
  </si>
  <si>
    <t>Договор № ЮН02/24-27 от 16.04.2024</t>
  </si>
  <si>
    <t>AGR.10.004618</t>
  </si>
  <si>
    <t>Договор № ОКБ02/24-187 от 01.03.2024</t>
  </si>
  <si>
    <t>PRD.002.100024700_COM009001</t>
  </si>
  <si>
    <t>AGR.13.002226</t>
  </si>
  <si>
    <t>Договор №95175 от 27.03.2024</t>
  </si>
  <si>
    <t>AGR.08.003274</t>
  </si>
  <si>
    <t>СИН.02.24-48 от 19.02.2024</t>
  </si>
  <si>
    <t>AGR.07.002257</t>
  </si>
  <si>
    <t>AGR.08.003293</t>
  </si>
  <si>
    <t>Контракт NF01/22-26 от 29.12.2022</t>
  </si>
  <si>
    <t>NF01/22-26 от 29.12.2022_33</t>
  </si>
  <si>
    <t>PRD.002.100024767_COM005001</t>
  </si>
  <si>
    <t>AGR.07.002241</t>
  </si>
  <si>
    <t>ОС/23-54 КН01/23-177</t>
  </si>
  <si>
    <t>AGR.30.001408</t>
  </si>
  <si>
    <t>Письмо б/н от 10.01.2024 (РИВР счф45 от 16.02.24)</t>
  </si>
  <si>
    <t>AGR.30.001409</t>
  </si>
  <si>
    <t>Письмо б/н от 09.01.2024 (Аленд счф 21,24 февр.2024)</t>
  </si>
  <si>
    <t>AGR.30.001435</t>
  </si>
  <si>
    <t>Письмо б/н от 26.02.2024 (РИВР счф88 от 26.03.24, счф121 от</t>
  </si>
  <si>
    <t>AGR.30.001440</t>
  </si>
  <si>
    <t>Письмо б/н от 01.04.2024 (РИВР счф121 от 01.04.24)</t>
  </si>
  <si>
    <t>ФЛС № М-01-013165-001</t>
  </si>
  <si>
    <t>AGR.17.000719</t>
  </si>
  <si>
    <t>Договор № ЮН02/24-15 от 01.02.2024</t>
  </si>
  <si>
    <t>PRD.002.100024802_COM015001</t>
  </si>
  <si>
    <t>AGR.39.000116</t>
  </si>
  <si>
    <t>НС02/24-10//277 от 01.03.2024</t>
  </si>
  <si>
    <t>AGR.15.008428</t>
  </si>
  <si>
    <t>СЗ02/24-144 от 05.04.2024</t>
  </si>
  <si>
    <t>AGR.10.004569</t>
  </si>
  <si>
    <t>Договор № Р/2205/17/ОКБ02/22-277 от 19.05.2022</t>
  </si>
  <si>
    <t>AGR.09.002005</t>
  </si>
  <si>
    <t>УНС02/24-76 от 23.04.2024</t>
  </si>
  <si>
    <t>AGR.08.003265</t>
  </si>
  <si>
    <t>СИН.04.24-10 от 26.01.2024</t>
  </si>
  <si>
    <t>AGR.08.003307</t>
  </si>
  <si>
    <t>СИН.04.24-12 от 13.02.2024</t>
  </si>
  <si>
    <t>AGR.03.000928</t>
  </si>
  <si>
    <t>Договор подряда № Д013523 от 20.12.2023 г.</t>
  </si>
  <si>
    <t>AGR.41.000136</t>
  </si>
  <si>
    <t>ДС №2 к Договору № 05-10/2023 от 05.10.2023</t>
  </si>
  <si>
    <t>AGR.08.003322</t>
  </si>
  <si>
    <t>СИН.04.24-14 от 20.02.2024г.</t>
  </si>
  <si>
    <t>3574-65109-20240212 от 12.02.2024</t>
  </si>
  <si>
    <t>4402-67223-20240305 от 05.03.2024</t>
  </si>
  <si>
    <t>4564-69197-20240409 от 09.04.2024</t>
  </si>
  <si>
    <t>AGR.15.008290</t>
  </si>
  <si>
    <t>СЗ02/24-51//31/CS-P от 12.02.2024</t>
  </si>
  <si>
    <t>AGR.08.003280</t>
  </si>
  <si>
    <t>СИН.02.23-169 от 20.06.2023</t>
  </si>
  <si>
    <t>AGR.15.008436</t>
  </si>
  <si>
    <t>СЗ02/24-168//ИТ-08-2024 от 26.03.2024</t>
  </si>
  <si>
    <t>AGR.01.002213</t>
  </si>
  <si>
    <t>AGR.01.002214</t>
  </si>
  <si>
    <t>AGR.10.004546</t>
  </si>
  <si>
    <t>AGR.10.004576</t>
  </si>
  <si>
    <t>AGR.10.004597</t>
  </si>
  <si>
    <t>AGR.10.004605</t>
  </si>
  <si>
    <t>AGR.10.004609</t>
  </si>
  <si>
    <t>AGR.10.004610</t>
  </si>
  <si>
    <t>AGR.10.004627</t>
  </si>
  <si>
    <t>AGR.10.004629</t>
  </si>
  <si>
    <t>AGR.10.004632</t>
  </si>
  <si>
    <t>AGR.10.004634</t>
  </si>
  <si>
    <t>AGR.10.004674</t>
  </si>
  <si>
    <t>AGR.10.004697</t>
  </si>
  <si>
    <t>AGR.10.004718</t>
  </si>
  <si>
    <t>AGR.10.004739</t>
  </si>
  <si>
    <t>AGR.11.001224</t>
  </si>
  <si>
    <t>AGR.11.001226</t>
  </si>
  <si>
    <t>1376 от 28.03.2024</t>
  </si>
  <si>
    <t>AGR.01.002205</t>
  </si>
  <si>
    <t>1498 от 23.04.2024</t>
  </si>
  <si>
    <t>AGR.41.000134</t>
  </si>
  <si>
    <t>ДС №18 к Договору № 20/10-22 от 01.11.2022</t>
  </si>
  <si>
    <t>AGR.41.000135</t>
  </si>
  <si>
    <t>ДС №19 к Договору № 20/10-22 от 01.11.2022</t>
  </si>
  <si>
    <t>AGR.08.003290</t>
  </si>
  <si>
    <t>СИН.02.23-338 от 22.11.2023г.</t>
  </si>
  <si>
    <t>Договор № ННГ41/23-в от 13.10.2023</t>
  </si>
  <si>
    <t>724AL80386/1 от 15.02.2024</t>
  </si>
  <si>
    <t>724AL80582/1 от 15.02.2024</t>
  </si>
  <si>
    <t>724AL92013/1 от 21.02.2024</t>
  </si>
  <si>
    <t>724AM83751/2 от 04.04.2024</t>
  </si>
  <si>
    <t>724AM83752/2 от 04.04.2024</t>
  </si>
  <si>
    <t>AGR.08.003283</t>
  </si>
  <si>
    <t>СИН.02.24-52 от 15.02.2024</t>
  </si>
  <si>
    <t>AGR.08.003281</t>
  </si>
  <si>
    <t>СИН.04.24-1 от 10.01.2024</t>
  </si>
  <si>
    <t>AGR.07.002254</t>
  </si>
  <si>
    <t>Договор №КН06/24-90 от 20.03.2024</t>
  </si>
  <si>
    <t>PRD.002.100025697_COM016005</t>
  </si>
  <si>
    <t>AGR.43.000006</t>
  </si>
  <si>
    <t>AGR.15.008255</t>
  </si>
  <si>
    <t>СЗ02/24-29//БНФ/У/81/08/24/КАД от 23.01.2024</t>
  </si>
  <si>
    <t>AGR.06.001059</t>
  </si>
  <si>
    <t>Договор №ННГ1/24-в от 15.01.2024</t>
  </si>
  <si>
    <t>AGR.03.000961</t>
  </si>
  <si>
    <t>Договор № Д002824 от 01.02.2024</t>
  </si>
  <si>
    <t>PRD.002.100025821_COM005001</t>
  </si>
  <si>
    <t>AGR.07.002237</t>
  </si>
  <si>
    <t>PRD.002.100025835_COM008003</t>
  </si>
  <si>
    <t>AGR.11.001223</t>
  </si>
  <si>
    <t>Служебная записка б/н от 14.03.2024</t>
  </si>
  <si>
    <t>AGR.15.008394</t>
  </si>
  <si>
    <t>СЗ02/24-19 от 22.01.2024</t>
  </si>
  <si>
    <t>AGR.15.008382</t>
  </si>
  <si>
    <t>НФ01/23-2 от 31.01.2023 (доп. 77/2)</t>
  </si>
  <si>
    <t>НФ01/24-5 от 20.02.2024</t>
  </si>
  <si>
    <t>НФ01/24-7 от 14.03.2024</t>
  </si>
  <si>
    <t>НФ01/24-8 от 14.03.2024</t>
  </si>
  <si>
    <t>НФ01/24-9 от 20.03.2024</t>
  </si>
  <si>
    <t>AGR.01.002202</t>
  </si>
  <si>
    <t>НФ01/24-12 от 22.04.2024</t>
  </si>
  <si>
    <t>AGR.10.004639</t>
  </si>
  <si>
    <t>Сублицензионный договор № ОКБ02/24-191 от 13.02.2024</t>
  </si>
  <si>
    <t>AGR.01.002186</t>
  </si>
  <si>
    <t>НФ01/23-4 от 13.02.2023 для технических счетов</t>
  </si>
  <si>
    <t>AGR.15.008261</t>
  </si>
  <si>
    <t>СЗ02/24-58 от 01.02.2024</t>
  </si>
  <si>
    <t>AGR.06.001072</t>
  </si>
  <si>
    <t>Договор №ННГ3/24-в от 15.01.2024</t>
  </si>
  <si>
    <t>AGR.17.000724</t>
  </si>
  <si>
    <t>Договор № ЮН02/24-14 от 08.02.2024</t>
  </si>
  <si>
    <t>AGR.08.003329</t>
  </si>
  <si>
    <t>СИН.02.24-22 от 01.02.2024</t>
  </si>
  <si>
    <t>AGR.08.003326</t>
  </si>
  <si>
    <t>AGR.08.003327</t>
  </si>
  <si>
    <t>AGR.15.008420</t>
  </si>
  <si>
    <t>СЗ02/24-179 от 16.04.2024</t>
  </si>
  <si>
    <t>AGR.15.008249</t>
  </si>
  <si>
    <t>СЗ02/24-18 от 22.01.2024</t>
  </si>
  <si>
    <t>AGR.15.008387</t>
  </si>
  <si>
    <t>СЗ02/24-141 от 27.03.2024</t>
  </si>
  <si>
    <t>AGR.07.002258</t>
  </si>
  <si>
    <t>27/КН06/23-50 от 02.03.2023</t>
  </si>
  <si>
    <t>AGR.39.000119</t>
  </si>
  <si>
    <t>НС02/24-1 от 22.01.2024</t>
  </si>
  <si>
    <t>AGR.41.000133</t>
  </si>
  <si>
    <t>Договор № ДУМ 67/02-24 от 08.02.2024 Диспетчеризация инж.си</t>
  </si>
  <si>
    <t>PRD.002.100025978_COM005001</t>
  </si>
  <si>
    <t>AGR.07.002213</t>
  </si>
  <si>
    <t>AGR.15.008344</t>
  </si>
  <si>
    <t>Соглашение о возмещении по рекультивации СЗ02/24-70 от 20.02</t>
  </si>
  <si>
    <t>37/24//НФ02/24-33 от 01.03.2024</t>
  </si>
  <si>
    <t>AGR.15.008324</t>
  </si>
  <si>
    <t>СЗ02/24-120 от 20.03.2024</t>
  </si>
  <si>
    <t>AGR.10.004638</t>
  </si>
  <si>
    <t>Договор № 2024.02/ОКБ02/24-171 от 20.02.2024</t>
  </si>
  <si>
    <t>AGR.06.001066</t>
  </si>
  <si>
    <t>Договор №ННГ6/24-в от 21.02.2024</t>
  </si>
  <si>
    <t>AGR.13.002212</t>
  </si>
  <si>
    <t>Договор №СИБ22/24-в от 28.02.2024</t>
  </si>
  <si>
    <t>AGR.03.000908</t>
  </si>
  <si>
    <t>Договор подряда № Д011423 от 11.10.2023 г.</t>
  </si>
  <si>
    <t>AGR.03.000925</t>
  </si>
  <si>
    <t>Договор подряда № Д013023 от 07.12.2023 г.</t>
  </si>
  <si>
    <t>PRD.002.100026113_</t>
  </si>
  <si>
    <t>УНС02/23-56 от 26.04.2023 (не брать)</t>
  </si>
  <si>
    <t>AGR.08.003287</t>
  </si>
  <si>
    <t>СИН.02.24-45 от 05.02.2024</t>
  </si>
  <si>
    <t>AGR.01.002201</t>
  </si>
  <si>
    <t>ИП-03-04/26//НФ02/24-60 от 03.05.2024</t>
  </si>
  <si>
    <t>PRD.002.100026251_COM009001</t>
  </si>
  <si>
    <t>AGR.13.002213</t>
  </si>
  <si>
    <t>Договор СИБ33/24-в от 18.03.2024г.</t>
  </si>
  <si>
    <t>AGR.09.002003</t>
  </si>
  <si>
    <t>УНС02/24-64 от 15.04.2024</t>
  </si>
  <si>
    <t>NF01/23-39 от 07.12.2023 для технических счетов</t>
  </si>
  <si>
    <t>AGR.01.002215</t>
  </si>
  <si>
    <t>AGR.08.003261</t>
  </si>
  <si>
    <t>СИН.02.24-16 от 24.01.2024</t>
  </si>
  <si>
    <t>НФ02/24-42 от 20.03.2024</t>
  </si>
  <si>
    <t>AGR.09.001968</t>
  </si>
  <si>
    <t>УНС02/24-27 от 27.02.2024</t>
  </si>
  <si>
    <t>5203495920 от 20.03.2024</t>
  </si>
  <si>
    <t>AGR.10.004695</t>
  </si>
  <si>
    <t>Договор № ОКБ02/24-239 от 25.03.2024</t>
  </si>
  <si>
    <t>AGR.10.004617</t>
  </si>
  <si>
    <t>Претензия № КБ-615 от 05.03.2024</t>
  </si>
  <si>
    <t>AGR.15.008262</t>
  </si>
  <si>
    <t>Счет №0010284366 от 19.02.2024</t>
  </si>
  <si>
    <t>AGR.17.000712</t>
  </si>
  <si>
    <t>Договор № ЮН02/24-10 от 22.01.2024</t>
  </si>
  <si>
    <t>AGR.11.001217</t>
  </si>
  <si>
    <t>Договор № КБ02/24-7 от 29.01.2024</t>
  </si>
  <si>
    <t>AGR.32.000494</t>
  </si>
  <si>
    <t>Договор № КН/24-2 от 05.02.2024</t>
  </si>
  <si>
    <t>PRD.002.100026448_COM015001</t>
  </si>
  <si>
    <t>AGR.39.000118</t>
  </si>
  <si>
    <t>НС02/24-8 от 01.01.2024</t>
  </si>
  <si>
    <t>AGR.10.004716</t>
  </si>
  <si>
    <t>Договор № 257-ПК-24-26/30/ОКБ02/24-253 от 10.04.2024</t>
  </si>
  <si>
    <t>AGR.07.002231</t>
  </si>
  <si>
    <t>5049//КН06/24-81 от 06.03.2024</t>
  </si>
  <si>
    <t>AGR.09.001952</t>
  </si>
  <si>
    <t>УНС02/24-15 от 09.02.2024</t>
  </si>
  <si>
    <t>PRD.002.100026596_COM011001</t>
  </si>
  <si>
    <t>AGR.15.008297</t>
  </si>
  <si>
    <t>СЗ02/24-25 от 24.01.2024</t>
  </si>
  <si>
    <t>AGR.30.001410</t>
  </si>
  <si>
    <t>Договор б/н от 26.02.2024</t>
  </si>
  <si>
    <t>AGR.15.008302</t>
  </si>
  <si>
    <t>СЗ02/24-86//ДХД/2024/1303/2/ЮЛ/К-ПЛ/33 от 21.02.2024</t>
  </si>
  <si>
    <t>PRD.002.100026700_COM014001</t>
  </si>
  <si>
    <t>AGR.30.001421</t>
  </si>
  <si>
    <t>НО/24-31 договор купли-продажи имущества</t>
  </si>
  <si>
    <t>AGR.15.008303</t>
  </si>
  <si>
    <t>СЗ02/24-50 от 12.02.2024</t>
  </si>
  <si>
    <t>PRD.002.100026728_COM008002</t>
  </si>
  <si>
    <t>AGR.10.004646</t>
  </si>
  <si>
    <t>Договор № ОКБ02/24-234 от 20.03.2024</t>
  </si>
  <si>
    <t>PRD.002.100026729_COM014008</t>
  </si>
  <si>
    <t>AGR.37.000144</t>
  </si>
  <si>
    <t>AGR.38.000129</t>
  </si>
  <si>
    <t>PRD.002.100026732_COM008002</t>
  </si>
  <si>
    <t>AGR.10.004675</t>
  </si>
  <si>
    <t>Договор № ОКБ02/24-121 от 15.01.2024</t>
  </si>
  <si>
    <t>AGR.10.004652</t>
  </si>
  <si>
    <t>Договор № ОКБ02/24-235 от 24.02.2024</t>
  </si>
  <si>
    <t>PRD.002.100026752_COM011001</t>
  </si>
  <si>
    <t>AGR.15.008342</t>
  </si>
  <si>
    <t>AGR.07.002215</t>
  </si>
  <si>
    <t>Партия февраль 2024_№НФ01/18-26 от 03.12.18</t>
  </si>
  <si>
    <t>PRD.002.100026762_COM006001</t>
  </si>
  <si>
    <t>AGR.08.003300</t>
  </si>
  <si>
    <t>AGR.09.001964</t>
  </si>
  <si>
    <t>NF01/23-39 от 07.12.2023_42</t>
  </si>
  <si>
    <t>PRD.002.100026769_COM008002</t>
  </si>
  <si>
    <t>AGR.10.004607</t>
  </si>
  <si>
    <t>Договор № ОКБ02/24-133 от 01.01.2024</t>
  </si>
  <si>
    <t>PRD.002.100026770_COM008002</t>
  </si>
  <si>
    <t>AGR.10.004571</t>
  </si>
  <si>
    <t>Договор № ОКБ02/24-132 от 01.01.2024</t>
  </si>
  <si>
    <t>PRD.002.100026782_COM002019</t>
  </si>
  <si>
    <t>AGR.03.000958</t>
  </si>
  <si>
    <t>Договор № Д001224 от 17.01.2024</t>
  </si>
  <si>
    <t>PRD.002.100026785_COM008002</t>
  </si>
  <si>
    <t>AGR.10.004641</t>
  </si>
  <si>
    <t>Договор № 23/01-125-С33/ОКБ02/24-142 от 01.01.2024</t>
  </si>
  <si>
    <t>PRD.002.100026786_COM014006</t>
  </si>
  <si>
    <t>AGR.31.000038</t>
  </si>
  <si>
    <t>Договор № АК/24-3 купли-продажи транспортного средства от 15</t>
  </si>
  <si>
    <t>PRD.002.100026812_COM008002</t>
  </si>
  <si>
    <t>AGR.10.004565</t>
  </si>
  <si>
    <t>Счет-оферта № 10286/16.02.2024</t>
  </si>
  <si>
    <t>PRD.002.100026812_COM011001</t>
  </si>
  <si>
    <t>AGR.15.008251</t>
  </si>
  <si>
    <t>СЗ02/24-56 от 14.02.2024</t>
  </si>
  <si>
    <t>СЗ02/24-33 от 26.01.2024</t>
  </si>
  <si>
    <t>PRD.002.100026827_COM011001</t>
  </si>
  <si>
    <t>AGR.15.008422</t>
  </si>
  <si>
    <t>СЗ02/24-188 от 19.04.2024</t>
  </si>
  <si>
    <t>PRD.002.100026830_COM008002</t>
  </si>
  <si>
    <t>AGR.10.004594</t>
  </si>
  <si>
    <t>Договор № ОКБ02/24-152 от 22.01.2024</t>
  </si>
  <si>
    <t>PRD.002.100026832_COM006001</t>
  </si>
  <si>
    <t>AGR.08.003260</t>
  </si>
  <si>
    <t>СИН.02.24-24 от 01.02.2024</t>
  </si>
  <si>
    <t>PRD.002.100026848_COM011001</t>
  </si>
  <si>
    <t>AGR.15.008403</t>
  </si>
  <si>
    <t>СЗ02/24-176 от 12.04.2024</t>
  </si>
  <si>
    <t>27 от 29.02.2024</t>
  </si>
  <si>
    <t>39 от 31.03.2024</t>
  </si>
  <si>
    <t>AGR.01.002212</t>
  </si>
  <si>
    <t>PRD.002.100026861_COM007001</t>
  </si>
  <si>
    <t>AGR.09.001948</t>
  </si>
  <si>
    <t>УНС02/24-11 от 31.01.2024</t>
  </si>
  <si>
    <t>МБС-24-0208//НФ02/24-16 от 12.02.2024</t>
  </si>
  <si>
    <t>PRD.002.100026872_COM003001</t>
  </si>
  <si>
    <t>AGR.17.000710</t>
  </si>
  <si>
    <t>Договор № ЮН02/24-12 от 07.02.2024</t>
  </si>
  <si>
    <t>PRD.002.100026872_COM008002</t>
  </si>
  <si>
    <t>AGR.10.004555</t>
  </si>
  <si>
    <t>Договор № ОКБ02/24-165 от 07.02.2024</t>
  </si>
  <si>
    <t>AGR.10.004556</t>
  </si>
  <si>
    <t>Договор № ОКБ02/24-166 от 07.02.2024</t>
  </si>
  <si>
    <t>AGR.10.004705</t>
  </si>
  <si>
    <t>Претензия № КБ-992 от 09.04.2024</t>
  </si>
  <si>
    <t>AGR.10.004717</t>
  </si>
  <si>
    <t>Претензия № КБ-1146 от 24.04.2024</t>
  </si>
  <si>
    <t>AGR.10.004744</t>
  </si>
  <si>
    <t>Претензия № КБ-1158 от 26.04.2024</t>
  </si>
  <si>
    <t>PRD.002.100026872_COM008003</t>
  </si>
  <si>
    <t>AGR.11.001215</t>
  </si>
  <si>
    <t>Договор № КБ02/24-8 от 07.02.2024</t>
  </si>
  <si>
    <t>PRD.002.100026873_COM011001</t>
  </si>
  <si>
    <t>AGR.15.008361</t>
  </si>
  <si>
    <t>СЗ02/24-146 от 27.03.2024</t>
  </si>
  <si>
    <t>PRD.002.100026875_COM004001</t>
  </si>
  <si>
    <t>AGR.06.001057</t>
  </si>
  <si>
    <t>Договор №ННГ7/24-в от 31.01.2024</t>
  </si>
  <si>
    <t>PRD.002.100026876_COM009001</t>
  </si>
  <si>
    <t>AGR.13.002196</t>
  </si>
  <si>
    <t>Договор №Д.ТД.ТНВК.КД-210224-0003 от 21.02.2024</t>
  </si>
  <si>
    <t>AGR.10.004606</t>
  </si>
  <si>
    <t>Сервисный договор</t>
  </si>
  <si>
    <t>AGR.10.004704</t>
  </si>
  <si>
    <t>Договор № 297 от 29.02.2024</t>
  </si>
  <si>
    <t>PRD.002.100026883_COM008002</t>
  </si>
  <si>
    <t>AGR.10.004558</t>
  </si>
  <si>
    <t>Договор № ОКБ02/24-167 от 01.02.2024</t>
  </si>
  <si>
    <t>PRD.002.100026884_COM009001</t>
  </si>
  <si>
    <t>AGR.13.002194</t>
  </si>
  <si>
    <t>Договор №1885/СИБ18/24-в от 01.02.2024</t>
  </si>
  <si>
    <t>PRD.002.100026886_COM014001</t>
  </si>
  <si>
    <t>AGR.30.001407</t>
  </si>
  <si>
    <t>Сублицензионный договор № ДСЛ-268/24 от 07.02.2024 года</t>
  </si>
  <si>
    <t>Сч-ф 30 от 08.02.2024</t>
  </si>
  <si>
    <t>PRD.002.100026889_COM009001</t>
  </si>
  <si>
    <t>AGR.13.002191</t>
  </si>
  <si>
    <t>Договор оказания услуг № ИСГ/09/24</t>
  </si>
  <si>
    <t>AGR.13.002192</t>
  </si>
  <si>
    <t>Договор №ИСГ/09/24 от 14.02.2024</t>
  </si>
  <si>
    <t>PRD.002.100026889_COM011001</t>
  </si>
  <si>
    <t>AGR.15.008287</t>
  </si>
  <si>
    <t>СЗ02/24-93//ИСГ/11/24 от 22.02.2024</t>
  </si>
  <si>
    <t>PRD.002.100026893_COM008002</t>
  </si>
  <si>
    <t>AGR.10.004553</t>
  </si>
  <si>
    <t>Договор № ИНФ-2с2/6/ОКБ02/24-175 от 20.02.2024</t>
  </si>
  <si>
    <t>PRD.002.100026895_COM011001</t>
  </si>
  <si>
    <t>AGR.15.008284</t>
  </si>
  <si>
    <t>СЗ02/24-99 от 26.02.2024</t>
  </si>
  <si>
    <t>PRD.002.100026896_COM001000</t>
  </si>
  <si>
    <t>274/1202-2024 от 12.02.2024</t>
  </si>
  <si>
    <t>PRD.002.100026897_COM005001</t>
  </si>
  <si>
    <t>AGR.07.002211</t>
  </si>
  <si>
    <t>Договор №КН06/24-62 от 01.01.2024</t>
  </si>
  <si>
    <t>PRD.002.100026899_COM001000</t>
  </si>
  <si>
    <t>53ПК/2024 от 19.02.2024</t>
  </si>
  <si>
    <t>PRD.002.100026904_COM014001</t>
  </si>
  <si>
    <t>AGR.30.001405</t>
  </si>
  <si>
    <t>НО/24-22</t>
  </si>
  <si>
    <t>AGR.30.001406</t>
  </si>
  <si>
    <t>Договор № НО/24-22 от 26.02.2024</t>
  </si>
  <si>
    <t>PRD.002.100026906_COM008002</t>
  </si>
  <si>
    <t>AGR.10.004642</t>
  </si>
  <si>
    <t>Договор № 2024-121/ОКБ02/24-195 от 11.03.2024</t>
  </si>
  <si>
    <t>PRD.002.100026907_COM008002</t>
  </si>
  <si>
    <t>AGR.10.004623</t>
  </si>
  <si>
    <t>Договор № 5/24/ОКБ02/24-194 от 01.03.2024</t>
  </si>
  <si>
    <t>PRD.002.100026909_COM008002</t>
  </si>
  <si>
    <t>AGR.10.004640</t>
  </si>
  <si>
    <t>Договор № 33/П-24/ОКБ02/24-215 от 01.03.2024</t>
  </si>
  <si>
    <t>PRD.002.100026910_COM008002</t>
  </si>
  <si>
    <t>AGR.10.004563</t>
  </si>
  <si>
    <t>Заявление б/н от 29.02.2024</t>
  </si>
  <si>
    <t>PRD.002.100026912_COM005001</t>
  </si>
  <si>
    <t>AGR.07.002206</t>
  </si>
  <si>
    <t>PRD.002.100026914_COM014001</t>
  </si>
  <si>
    <t>AGR.30.001398</t>
  </si>
  <si>
    <t>AGR.30.001399</t>
  </si>
  <si>
    <t>AGR.30.001403</t>
  </si>
  <si>
    <t>AGR.30.001434</t>
  </si>
  <si>
    <t>с/ф 47 от 04.03.24</t>
  </si>
  <si>
    <t>PRD.002.100026918_COM011001</t>
  </si>
  <si>
    <t>AGR.15.008268</t>
  </si>
  <si>
    <t>Счет №1241 от 27.02.2024</t>
  </si>
  <si>
    <t>PRD.002.100026919_COM001000</t>
  </si>
  <si>
    <t>НФ01/24-6 от 27.02.2024 для технических счетов</t>
  </si>
  <si>
    <t>PRD.002.100026919_COM011001</t>
  </si>
  <si>
    <t>AGR.15.008288</t>
  </si>
  <si>
    <t>НФ01/24-6 от 27.02.2024 ( доп. 77/3)</t>
  </si>
  <si>
    <t>PRD.002.100026924_COM002019</t>
  </si>
  <si>
    <t>AGR.03.000962</t>
  </si>
  <si>
    <t>Договор № Д003724 от 28.02.2024</t>
  </si>
  <si>
    <t>PRD.002.100026933_COM008002</t>
  </si>
  <si>
    <t>AGR.10.004622</t>
  </si>
  <si>
    <t>Договор № 8/REG/GEO24/ОКБ02/24-203 от 12.03.2024</t>
  </si>
  <si>
    <t>PRD.002.100026933_COM011001</t>
  </si>
  <si>
    <t>AGR.15.008298</t>
  </si>
  <si>
    <t>СЗ02/24-116//25/REG/GEO24 от 06.03.2024</t>
  </si>
  <si>
    <t>PRD.002.100026940_COM009001</t>
  </si>
  <si>
    <t>AGR.13.002223</t>
  </si>
  <si>
    <t>Договор №СИБ28/24-в от 05.03.2024</t>
  </si>
  <si>
    <t>PRD.002.100026944_COM010001</t>
  </si>
  <si>
    <t>AGR.14.000532</t>
  </si>
  <si>
    <t>Договор поставки № Э20240226/1 от 26.02.2024</t>
  </si>
  <si>
    <t>PRD.002.100026947_COM014001</t>
  </si>
  <si>
    <t>AGR.30.001413</t>
  </si>
  <si>
    <t>ИП от 22.02.2024 №105887/24/77054-ИП (дело № А75-5231/2023 о</t>
  </si>
  <si>
    <t>PRD.002.100026948_COM001000</t>
  </si>
  <si>
    <t>PRD.002.100026951_COM009001</t>
  </si>
  <si>
    <t>AGR.13.002220</t>
  </si>
  <si>
    <t>Договор №СИБ29/24-в/2-П/2024 от 14.03.2024</t>
  </si>
  <si>
    <t>PRD.002.100026954_COM005001</t>
  </si>
  <si>
    <t>AGR.07.002255</t>
  </si>
  <si>
    <t>КН05/24-85 от 15.03.2024</t>
  </si>
  <si>
    <t>PRD.002.100026955_COM001000</t>
  </si>
  <si>
    <t>Д-8/2024//НФ02/24-41 от 12.03.2024</t>
  </si>
  <si>
    <t>PRD.002.100026956_COM010001</t>
  </si>
  <si>
    <t>AGR.14.000533</t>
  </si>
  <si>
    <t>По авансовому отчету</t>
  </si>
  <si>
    <t>PRD.002.100026960_COM008002</t>
  </si>
  <si>
    <t>AGR.10.004741</t>
  </si>
  <si>
    <t>Договор № ОКБ02/24-225 от 01.03.2024</t>
  </si>
  <si>
    <t>PRD.002.100026966_COM005001</t>
  </si>
  <si>
    <t>AGR.07.002232</t>
  </si>
  <si>
    <t>КН16/2024-87 от 18.03.2024</t>
  </si>
  <si>
    <t>PRD.002.100026969_COM014001</t>
  </si>
  <si>
    <t>AGR.30.001424</t>
  </si>
  <si>
    <t>Договор на оказание юридической помощи от 14.03.2024 года</t>
  </si>
  <si>
    <t>PRD.002.100026970_COM011001</t>
  </si>
  <si>
    <t>AGR.15.008370</t>
  </si>
  <si>
    <t>СЗ02/24-128//ПА 012-460-41-24 от 14.03.2024</t>
  </si>
  <si>
    <t>PRD.002.100026973_COM014001</t>
  </si>
  <si>
    <t>AGR.30.001416</t>
  </si>
  <si>
    <t>Исполн.лист №А40-137576/23-12-1125 от 21.11.2023</t>
  </si>
  <si>
    <t>PRD.002.100026975_COM011001</t>
  </si>
  <si>
    <t>AGR.15.008326</t>
  </si>
  <si>
    <t>Счет 49 от 20.03.2024</t>
  </si>
  <si>
    <t>PRD.002.100026978_COM008002</t>
  </si>
  <si>
    <t>AGR.10.004740</t>
  </si>
  <si>
    <t>Договор № ОКБ02/24-238 от 01.04.2024</t>
  </si>
  <si>
    <t>PRD.002.100026982_COM004001</t>
  </si>
  <si>
    <t>AGR.06.001071</t>
  </si>
  <si>
    <t>Договор №ННГ2/24-и от 20.03.2024</t>
  </si>
  <si>
    <t>PRD.002.100026984_COM016003</t>
  </si>
  <si>
    <t>AGR.41.000138</t>
  </si>
  <si>
    <t>Договор № 26-2024/К от 26.03.2024</t>
  </si>
  <si>
    <t>PRD.002.100026985_COM008002</t>
  </si>
  <si>
    <t>AGR.10.004647</t>
  </si>
  <si>
    <t>Договор № ОКБ02/24-240 от 25.03.2024</t>
  </si>
  <si>
    <t>PRD.002.100026987_COM016005</t>
  </si>
  <si>
    <t>AGR.43.000001</t>
  </si>
  <si>
    <t>Договор субаренды нежилого помещения № 02-22-02/2024 от 22.0</t>
  </si>
  <si>
    <t>PRD.002.100026988_COM016005</t>
  </si>
  <si>
    <t>AGR.43.000005</t>
  </si>
  <si>
    <t>PRD.002.100026989_COM001000</t>
  </si>
  <si>
    <t>AGR.01.002206</t>
  </si>
  <si>
    <t>НФ02/24-61 от 25.04.2024</t>
  </si>
  <si>
    <t>PRD.002.100027000_COM007001</t>
  </si>
  <si>
    <t>AGR.09.001997</t>
  </si>
  <si>
    <t>УНС02/24-52 от 03.04.2024</t>
  </si>
  <si>
    <t>PRD.002.100027005_COM011001</t>
  </si>
  <si>
    <t>AGR.15.008430</t>
  </si>
  <si>
    <t>СЗ02/24-197 от 23.04.2024</t>
  </si>
  <si>
    <t>PRD.002.100027006_COM008002</t>
  </si>
  <si>
    <t>AGR.10.004649</t>
  </si>
  <si>
    <t>Счет-договор № 83166 от 27.03.2024</t>
  </si>
  <si>
    <t>PRD.002.100027009_COM014001</t>
  </si>
  <si>
    <t>AGR.30.001433</t>
  </si>
  <si>
    <t>Договор на оказание юридической помощи №НО/24-37 от 01.04.20</t>
  </si>
  <si>
    <t>PRD.002.100027010_COM014001</t>
  </si>
  <si>
    <t>AGR.30.001430</t>
  </si>
  <si>
    <t>Договор б/н от 28.03.2024</t>
  </si>
  <si>
    <t>PRD.002.100027011_COM009001</t>
  </si>
  <si>
    <t>AGR.13.002253</t>
  </si>
  <si>
    <t>Договор № 025-КС/2024 от 27.03.2024</t>
  </si>
  <si>
    <t>PRD.002.100027012_COM001000</t>
  </si>
  <si>
    <t>PRD.002.100027014_COM008002</t>
  </si>
  <si>
    <t>AGR.10.004742</t>
  </si>
  <si>
    <t>Договор № 01АР/03.24 от 18.03.2024</t>
  </si>
  <si>
    <t>PRD.002.100027015_COM006001</t>
  </si>
  <si>
    <t>AGR.08.003331</t>
  </si>
  <si>
    <t>СИН.02.24-144 от 01.04.2024</t>
  </si>
  <si>
    <t>PRD.002.100027018_COM007001</t>
  </si>
  <si>
    <t>AGR.09.002001</t>
  </si>
  <si>
    <t>УНС02/24-60 от 11.04.2024</t>
  </si>
  <si>
    <t>PRD.002.100027020_COM002019</t>
  </si>
  <si>
    <t>AGR.03.000985</t>
  </si>
  <si>
    <t>Договор поставки № 78/Д005524 от 29.03.2024 г.</t>
  </si>
  <si>
    <t>PRD.002.100027023_COM009001</t>
  </si>
  <si>
    <t>AGR.13.002246</t>
  </si>
  <si>
    <t>PRD.002.100027027_COM001000</t>
  </si>
  <si>
    <t>AGR.01.002183</t>
  </si>
  <si>
    <t>НФ02/24-52 от 09.04.2024</t>
  </si>
  <si>
    <t>PRD.002.100027031_COM014001</t>
  </si>
  <si>
    <t>AGR.30.001441</t>
  </si>
  <si>
    <t>НО/24-49 от 15.04.2024</t>
  </si>
  <si>
    <t>AGR.30.001442</t>
  </si>
  <si>
    <t>НО/24-50 от 15.04.2024</t>
  </si>
  <si>
    <t>PRD.002.100027034_COM011001</t>
  </si>
  <si>
    <t>AGR.15.008393</t>
  </si>
  <si>
    <t>Счет №40504 от 05.04.2024</t>
  </si>
  <si>
    <t>PRD.002.100027035_COM002019</t>
  </si>
  <si>
    <t>AGR.03.000978</t>
  </si>
  <si>
    <t>Договор № П-36/2024М (Д005124) от 09.04.2024</t>
  </si>
  <si>
    <t>PRD.002.100027036_COM001000</t>
  </si>
  <si>
    <t>НФ02/24-50 от 06.02.2024</t>
  </si>
  <si>
    <t>PRD.002.100027043_COM004001</t>
  </si>
  <si>
    <t>AGR.06.001070</t>
  </si>
  <si>
    <t>Договор №ННГ12/24-в от 11.04.2024</t>
  </si>
  <si>
    <t>PRD.002.100027045_COM014001</t>
  </si>
  <si>
    <t>AGR.30.001438</t>
  </si>
  <si>
    <t>AGR.30.001439</t>
  </si>
  <si>
    <t>PRD.002.100027047_COM006001</t>
  </si>
  <si>
    <t>AGR.08.003320</t>
  </si>
  <si>
    <t>Счет №22 от 11.04.2024</t>
  </si>
  <si>
    <t>PRD.002.100027061_COM007001</t>
  </si>
  <si>
    <t>AGR.09.002006</t>
  </si>
  <si>
    <t>УНС02/24-70 от 25.04.2024</t>
  </si>
  <si>
    <t>PRD.002.100027064_COM011001</t>
  </si>
  <si>
    <t>AGR.15.008417</t>
  </si>
  <si>
    <t>СЗ02/24-182//П-5 от 17.04.2024</t>
  </si>
  <si>
    <t>PRD.002.100027067_COM001000</t>
  </si>
  <si>
    <t>AGR.01.002197</t>
  </si>
  <si>
    <t>143//НФ02/24-58 от 17.04.2024</t>
  </si>
  <si>
    <t>PRD.002.100027071_COM014001</t>
  </si>
  <si>
    <t>AGR.30.001448</t>
  </si>
  <si>
    <t>Договор на оказание юридической помощи от 01.04.2024 года</t>
  </si>
  <si>
    <t>PRD.002.100027072_COM009001</t>
  </si>
  <si>
    <t>AGR.13.002257</t>
  </si>
  <si>
    <t>PRD.002.100027081_COM010001</t>
  </si>
  <si>
    <t>AGR.14.000537</t>
  </si>
  <si>
    <t>Договор № 84-24 от 25.04.2024г</t>
  </si>
  <si>
    <t>PRD.002.100027111_COM011001</t>
  </si>
  <si>
    <t>AGR.15.008448</t>
  </si>
  <si>
    <t>Счет №1500 от 25.04.2024</t>
  </si>
  <si>
    <t>PRD.002.100027112_COM007001</t>
  </si>
  <si>
    <t>AGR.09.002008</t>
  </si>
  <si>
    <t>AGR.01.002207</t>
  </si>
  <si>
    <t>PRD.002.100027124_COM001000</t>
  </si>
  <si>
    <t>AGR.01.002210</t>
  </si>
  <si>
    <t>К17-05/24-Нефтиса от 23.04.2024</t>
  </si>
  <si>
    <t>AGR.01.002204</t>
  </si>
  <si>
    <t>РСЧ24_000596 от 22.04.2024</t>
  </si>
  <si>
    <t>AGR.08.003318</t>
  </si>
  <si>
    <t>СИН.02.24-134 от 01.04.2024</t>
  </si>
  <si>
    <t>Договор № КН02/24-25 от 01.01.2024</t>
  </si>
  <si>
    <t>AGR.13.002254</t>
  </si>
  <si>
    <t>Договор возмезного оказания образовательных услуг № 490 от 2</t>
  </si>
  <si>
    <t>AGR.13.002261</t>
  </si>
  <si>
    <t>Договор №СИБ47/24-в от 21.03.2024</t>
  </si>
  <si>
    <t>AGR.01.002203</t>
  </si>
  <si>
    <t>672422/115 от 19.04.2024</t>
  </si>
  <si>
    <t>AGR.13.002245</t>
  </si>
  <si>
    <t>Договор №СИБ175/23-в от 01.12.2023</t>
  </si>
  <si>
    <t>AGR.10.004567</t>
  </si>
  <si>
    <t>Договор № ОКБ02/24-160 от 01.01.2024</t>
  </si>
  <si>
    <t>AGR.13.002209</t>
  </si>
  <si>
    <t>Договор №СИБ10/23-и от 17.11.2023</t>
  </si>
  <si>
    <t>AGR.15.008414</t>
  </si>
  <si>
    <t>Соглашение к договору №СЗ02/23-226//0323МТ0045 от 02.05.2023</t>
  </si>
  <si>
    <t>AGR.03.000972</t>
  </si>
  <si>
    <t>Договор от 20.03.2024 № 32/24-НОАП/Д004224</t>
  </si>
  <si>
    <t>AGR.03.000956</t>
  </si>
  <si>
    <t>Договор на поставку тепловой энергии от 01.01.2024 №Т-62/24</t>
  </si>
  <si>
    <t>AGR.17.000713</t>
  </si>
  <si>
    <t>Договор № 43 от 14.02.2024</t>
  </si>
  <si>
    <t>AGR.17.000714</t>
  </si>
  <si>
    <t>Договор № 42 от 13.02.2024</t>
  </si>
  <si>
    <t>AGR.17.000715</t>
  </si>
  <si>
    <t>Договор № 39 от 12.02.2024</t>
  </si>
  <si>
    <t>AGR.17.000716</t>
  </si>
  <si>
    <t>Договор № 37 от 07.02.2024</t>
  </si>
  <si>
    <t>AGR.10.004566</t>
  </si>
  <si>
    <t>Договор № 44 от 14.02.2024</t>
  </si>
  <si>
    <t>AGR.30.001404</t>
  </si>
  <si>
    <t>Договор оказания услуг по оценке № 53//НО/24-17 от 19.02.202</t>
  </si>
  <si>
    <t>AGR.30.001411</t>
  </si>
  <si>
    <t>Договор оказания услуг по оценке № 09//НО/24-3 от 17.01.2024</t>
  </si>
  <si>
    <t>AGR.30.001417</t>
  </si>
  <si>
    <t>Договор 58//НО/24-18 от 21.02.2024</t>
  </si>
  <si>
    <t>AGR.31.000039</t>
  </si>
  <si>
    <t>Договор №48//АК/24-2 от 16.02.2024</t>
  </si>
  <si>
    <t>Договор № ОКБ02/24-6/2023/63-ларн/Н от 01.01.2024</t>
  </si>
  <si>
    <t>AGR.10.004743</t>
  </si>
  <si>
    <t>Договор № ОКБ02/24-208 от 06.03.2024</t>
  </si>
  <si>
    <t>AGR.30.001431</t>
  </si>
  <si>
    <t>Договор № НО/24-25 от 26.02.2024</t>
  </si>
  <si>
    <t>AGR.09.001998</t>
  </si>
  <si>
    <t>УНС02/24-56 от 01.04.2024</t>
  </si>
  <si>
    <t>AGR.03.000960</t>
  </si>
  <si>
    <t>Договор № Д002124 от 02.02.2024</t>
  </si>
  <si>
    <t>Та-22602 от 03.04.2024</t>
  </si>
  <si>
    <t>AGR.15.008416</t>
  </si>
  <si>
    <t>Счет № Та-25533 от 15.04.2024</t>
  </si>
  <si>
    <t>AGR.07.002244</t>
  </si>
  <si>
    <t>Договор №КН06/24-18 от 01.01.2024</t>
  </si>
  <si>
    <t>НФ02/24-45 от 15.04.2024</t>
  </si>
  <si>
    <t>Договор №СИБ98/23-в от 15.09.2023</t>
  </si>
  <si>
    <t>AGR.07.002248</t>
  </si>
  <si>
    <t>PRD.005.100001043_COM011001</t>
  </si>
  <si>
    <t>AGR.15.008252</t>
  </si>
  <si>
    <t>СЗ02/24-44 от 18.01.2024</t>
  </si>
  <si>
    <t>AGR.06.001065</t>
  </si>
  <si>
    <t>Договор №ННГ8/24-в от 29.02.2024</t>
  </si>
  <si>
    <t>AGR.13.002228</t>
  </si>
  <si>
    <t>Договор №СИБ21/24-в от 28.02.2024</t>
  </si>
  <si>
    <t>AGR.06.001068</t>
  </si>
  <si>
    <t>Договор №ННГ65/23-в от 29.12.2023</t>
  </si>
  <si>
    <t>AGR.42.000182</t>
  </si>
  <si>
    <t>Договор № УН02/24-8 от 01.01.2024</t>
  </si>
  <si>
    <t>AGR.09.001960</t>
  </si>
  <si>
    <t>ДС №11 от 20.12.2023 к договору 07/11 от 01.04.20211</t>
  </si>
  <si>
    <t>AGR.09.001955</t>
  </si>
  <si>
    <t>AGR.09.001958</t>
  </si>
  <si>
    <t>УНС02/24-31 от 29.02.2024</t>
  </si>
  <si>
    <t>AGR.09.001959</t>
  </si>
  <si>
    <t>УНС02/24-31 от 29.02.2024 (Передача в переработку)</t>
  </si>
  <si>
    <t>AGR.09.001967</t>
  </si>
  <si>
    <t>УНС02/24-26 от 26.02.2024</t>
  </si>
  <si>
    <t>AGR.09.001975</t>
  </si>
  <si>
    <t>УНС02/24-37 от 07.03.2024</t>
  </si>
  <si>
    <t>AGR.09.001981</t>
  </si>
  <si>
    <t>УНС02/24-48 от 20.03.2024</t>
  </si>
  <si>
    <t>AGR.03.000970</t>
  </si>
  <si>
    <t>Договор поставки № Д002524 от 09.12.2023</t>
  </si>
  <si>
    <t>AGR.03.000945</t>
  </si>
  <si>
    <t>Претензия по Договору № Д015621 от 14.12.2021 г.</t>
  </si>
  <si>
    <t>Договор №НО/23-147//ОС/23-39 от 28.09.2023</t>
  </si>
  <si>
    <t>AGR.15.008437</t>
  </si>
  <si>
    <t>Счет №А228/7374259 от 23.04.2024</t>
  </si>
  <si>
    <t>AGR.08.003291</t>
  </si>
  <si>
    <t>СИН.02.24-33 от 09.02.2024</t>
  </si>
  <si>
    <t>AGR.13.002243</t>
  </si>
  <si>
    <t>Договор №СИБ178/23-в от 04.12.2023</t>
  </si>
  <si>
    <t>ЗПР220М01240 от 21.03.2024</t>
  </si>
  <si>
    <t>СИН.02.23-303/1544 от 23.10.2023г.</t>
  </si>
  <si>
    <t>TAX-20//НФ02/24-43 от 21.03.2024</t>
  </si>
  <si>
    <t>AGR.17.000727</t>
  </si>
  <si>
    <t>Договор № ЮН02/24-23 от 21.03.2024</t>
  </si>
  <si>
    <t>AGR.10.004693</t>
  </si>
  <si>
    <t>Договор № ОКБ02/24-173 от 15.01.2024</t>
  </si>
  <si>
    <t>PRD.005.100001498_COM006001</t>
  </si>
  <si>
    <t>AGR.08.003333</t>
  </si>
  <si>
    <t>СИН.02.23-383 от 19.12.2023г.</t>
  </si>
  <si>
    <t>PRD.005.100001498_COM008002</t>
  </si>
  <si>
    <t>AGR.10.004608</t>
  </si>
  <si>
    <t>Лицензионный договор № ОКБ02/23-416 от 20.10.2023</t>
  </si>
  <si>
    <t>AGR.07.002225</t>
  </si>
  <si>
    <t>AGR.07.002226</t>
  </si>
  <si>
    <t>AGR.07.002224</t>
  </si>
  <si>
    <t>дог. № С0990530/20/24-АЗ от 19.02.2024 г.</t>
  </si>
  <si>
    <t>PRD.008.100000084_COM005001</t>
  </si>
  <si>
    <t>AGR.07.002204</t>
  </si>
  <si>
    <t>КН06/24-64 от 14.02.2024</t>
  </si>
  <si>
    <t>AGR.08.003315</t>
  </si>
  <si>
    <t>084/10//СИН.02.24-70 от 11.03.2024</t>
  </si>
  <si>
    <t>AGR.13.002206</t>
  </si>
  <si>
    <t>Договор №СИБ7/23-и от 19.10.2023</t>
  </si>
  <si>
    <t>PRD.008.100000143_</t>
  </si>
  <si>
    <t>AGR.40.000036</t>
  </si>
  <si>
    <t>РО02/24-4//К051391/24 от 27.02.2024</t>
  </si>
  <si>
    <t>AGR.39.000115</t>
  </si>
  <si>
    <t>НС02/24-4//К051380/24 от 27.02.2024</t>
  </si>
  <si>
    <t>AGR.08.003262</t>
  </si>
  <si>
    <t>СЧЕТ №23935709183 от 19.02.2024</t>
  </si>
  <si>
    <t>AGR.10.004707</t>
  </si>
  <si>
    <t>Счет-оферта № 24931971060 от 19.04.2024</t>
  </si>
  <si>
    <t>PRD.008.100000164_</t>
  </si>
  <si>
    <t>AGR.09.001969</t>
  </si>
  <si>
    <t>№171/2024/УНС02/23-198 от 26.12.2023</t>
  </si>
  <si>
    <t>PRD.008.100000170_COM008006</t>
  </si>
  <si>
    <t>AGR.42.000179</t>
  </si>
  <si>
    <t>Соглашение № УН02/24-5 от 01.01.2024</t>
  </si>
  <si>
    <t>AGR.09.001956</t>
  </si>
  <si>
    <t>УНС02/24-7 от 22.01.2024</t>
  </si>
  <si>
    <t>AGR.09.001972</t>
  </si>
  <si>
    <t>УНС02/24-32 от 04.03.2024</t>
  </si>
  <si>
    <t>AGR.08.003270</t>
  </si>
  <si>
    <t>СИН.02.23-391//02/15 от 29.11.2023г.</t>
  </si>
  <si>
    <t>AGR.15.008253</t>
  </si>
  <si>
    <t>СЗ02/24-55//0374Д-24/ГГЭ-46115/11 от 21.02.2024</t>
  </si>
  <si>
    <t>AGR.17.000726</t>
  </si>
  <si>
    <t>Служебная записка №б/н от 16.04.2024</t>
  </si>
  <si>
    <t>AGR.06.001069</t>
  </si>
  <si>
    <t>Уведомление №54-242-00118 от 10.04.2024</t>
  </si>
  <si>
    <t>AGR.13.002255</t>
  </si>
  <si>
    <t>Уведомлению №72-242-00544 от 16.04.2024</t>
  </si>
  <si>
    <t>AGR.30.001444</t>
  </si>
  <si>
    <t>Уведомление № 77-242-00773 от 16.04.2024</t>
  </si>
  <si>
    <t>PRD.008.100000318_COM004001</t>
  </si>
  <si>
    <t>AGR.06.001061</t>
  </si>
  <si>
    <t>AGR.06.001062</t>
  </si>
  <si>
    <t>AGR.09.001963</t>
  </si>
  <si>
    <t>Соглашение №05623-с от 21.12.2018 сервитут</t>
  </si>
  <si>
    <t>AGR.08.003314</t>
  </si>
  <si>
    <t>Постановление №Р-301-141-рш/1028-100-Ю от 04.04.2024г.</t>
  </si>
  <si>
    <t>AGR.30.001437</t>
  </si>
  <si>
    <t>Постановление о назначении административного наказания №04-2</t>
  </si>
  <si>
    <t>AGR.11.001232</t>
  </si>
  <si>
    <t>Служебная записка № 14 от 03.04.2024</t>
  </si>
  <si>
    <t>AGR.42.000186</t>
  </si>
  <si>
    <t>Служебная записка № 8 от 27.02.2024</t>
  </si>
  <si>
    <t>AGR.42.000195</t>
  </si>
  <si>
    <t>Служебная записка № 7 от 19.02.2024</t>
  </si>
  <si>
    <t>AGR.42.000196</t>
  </si>
  <si>
    <t>Служебная записка № 9 от 13.03.2024</t>
  </si>
  <si>
    <t>AGR.42.000202</t>
  </si>
  <si>
    <t>Служебная записка № 11 от 21.03.2024</t>
  </si>
  <si>
    <t>AGR.42.000212</t>
  </si>
  <si>
    <t>Служебная записка № 15 от 08.04.2024</t>
  </si>
  <si>
    <t>AGR.42.000213</t>
  </si>
  <si>
    <t>Служебная записка № 12 от 01.04.2024</t>
  </si>
  <si>
    <t>AGR.32.000500</t>
  </si>
  <si>
    <t>УИН 32187686469854142641</t>
  </si>
  <si>
    <t>AGR.37.000154</t>
  </si>
  <si>
    <t>СЗ от 19.04.2024</t>
  </si>
  <si>
    <t>AGR.38.000137</t>
  </si>
  <si>
    <t>УИН 32187686384154395682</t>
  </si>
  <si>
    <t>PRD.009.100000075_COM005001</t>
  </si>
  <si>
    <t>AGR.07.002259</t>
  </si>
  <si>
    <t>AGR.08.003330</t>
  </si>
  <si>
    <t>AGR.08.003328</t>
  </si>
  <si>
    <t>AGR.08.003324</t>
  </si>
  <si>
    <t>AGR.08.003325</t>
  </si>
  <si>
    <t>СИН.02.24-23 от 01.02.2024</t>
  </si>
  <si>
    <t>AGR.08.003279</t>
  </si>
  <si>
    <t>СИН.02.24-41 от 14.02.2024</t>
  </si>
  <si>
    <t>AGR.01.002193</t>
  </si>
  <si>
    <t>Расценки с инд.44%</t>
  </si>
  <si>
    <t>Работы по обработке призабойной зоны пласта кислотными композициями на основе синтетической соляной кислоты (АСПО - 2м3 +СКО-2м3+ГКО-5м3+ПАВ - 10 м3) с применением ингибиторов коррозии и гидрофобизаторов и продавка раствором поверхностно-активные вещества (ПАВ) 5%.</t>
  </si>
  <si>
    <t xml:space="preserve">Работы по обработке призабойной зоны пласта кислотными композициями на основе синтетической соляной кислоты,  (СКО-2м3+ГКО -5м3) с применением ингибиторов коррозии и гидрофобизаторов и продавка раствором поверхностно-активные вещества (ПАВ) 5%,  </t>
  </si>
  <si>
    <t>ЖГС</t>
  </si>
  <si>
    <t xml:space="preserve"> + 305 т.р. Доп. Работы  КОПС(восстановлению сообщения затрубного и трубного пространства) по скв.408 УНТ март</t>
  </si>
  <si>
    <t xml:space="preserve"> + 163 т.р. - индексация КРС 14,5%  
на 4 скважины с КОПЗП -  количества рем.(БП_24 -  4 рем; ПР_24 - 5 рем.) и продолж. (БП_24 - ср. пр. рем. 144ч; ПР_24 - ср. пр. рем. 175ч);
 +  278 т.р. - индексация КОПЗП - 44%
 + 6 993 т.р. Доп. скв. 1743 ГТМ ОПЗ июнь(КРС, ОГРП, КОПЗП) с учетом ПА100
 </t>
  </si>
  <si>
    <t xml:space="preserve"> +  278 т.р. - индексация КОПЗП - 44%
  + 6 993 т.р. Доп. скв. 1743 ГТМ ОПЗ июнь(КРС, ОГРП, КОПЗП) с учетом ПА100</t>
  </si>
  <si>
    <t xml:space="preserve"> +8 725 т.р. - перенос со статьи ТР семь вне плановых скважин 517 ЗМБ-январь, 218 УНТ-ДК февраль, 1582 УНТ-март, 894 ЗМБ-март, 899 ЗМБ-март, 527 ЗМБ-апрель, 1582 УНТ-апрель(ПА100)</t>
  </si>
  <si>
    <t xml:space="preserve"> + 552 т.р. - доп. вне плановая 
Факт работ по скважинам 527 ЗМБ-апрель, 1582 УНТ-апрель(ПА100)</t>
  </si>
  <si>
    <t xml:space="preserve"> + 599 т.р. - индексация КРС 14,5%  
на 2 скважины с ГРП, БСГ и ЖГС -  количества рем.(БП_24 -  2 рем; ПР_24 - 3 рем.) и продолж. (БП_24 - ср. пр. рем. 240ч; ПР_24 - ср. пр. рем. 312ч);
 + 13 150 т.р. Доп. ГТМ ПНЛГ ПР к ГРП через РИР
 +  163 т.р. - индексация ЖГС и БСГ - 44%
  +  1 923 т.р. - перенос со статьи ОПЗ</t>
  </si>
  <si>
    <t xml:space="preserve"> +  1 923 т.р. - перенос со статьи ОПЗ
  +  163 т.р. - индексация ЖГС и БСГ - 44%</t>
  </si>
  <si>
    <t xml:space="preserve">  + 16 780 т.р. - индексация КРС 14,5% 
 + 3 706 т.р. количества рем.(БП_24 -  89 рем; ПР_24 - 93 рем.) и продолж.(БП_24 - 13 011 час ср.п.рем- 140ч; ПР_24 - 13 442 час ср.п.рем- 145ч);
 + 15 949 т.р. устранение осложнения и ЛА по скв. 628 УНТ, скв. 829, 4В, 458,4В, 2020 и 829, 2020 ЗМБ( ПР_24 - 1 869 час ср.п.рем- 187ч);
  - 10 818 т.р. перенос на статью Перевод скважин на использование по другому назначению  - 9 скв. ПППД
</t>
  </si>
  <si>
    <t xml:space="preserve">
 + 9 068  т.р. устранение осложнения и ЛА по скв.. 2020, 4В, 829 ЗМБ
   количества рем.(ПР1_24 -  87 рем; ПР_24 - 93 рем.) и продолж.(ПР1_24 - 12 584 час ср.п.рем- 145ч; ПР_24 - 13 442 час ср.п.рем- 145ч);
</t>
  </si>
  <si>
    <t xml:space="preserve">  + 9 614  т.р. - индексация КРС 14,5%
 - 8  982 т.р. количества рем.(БП_24 -  89 рем; ПР_24 - 85 рем.) и продолж.(БП_24 - 8 477 час ср.п.рем- 95ч; ПР_24 -7 434 час ср.п.рем- 88ч);  перенос на статью ОПТ
 + 6 609 т.р. - индексация СКВ, СКО, ОПЗ, ЖГС - 44% </t>
  </si>
  <si>
    <t xml:space="preserve"> + 1 269 т.р. доп.1 рем. ТРС с учетом факта выполнения работ
 + 3 917 т.р. - индексация СКВ, СКО, ОПЗ, ЖГС - 44% 
</t>
  </si>
  <si>
    <t xml:space="preserve">   + 1 300 т.р. - индексация КРС 14,5%  
 + 9 517 т.р. перенос затрат со стать КР 8 скв. ПППД февраль-декабрь</t>
  </si>
  <si>
    <t xml:space="preserve">  +  1 733 т.р. - ПППД доп.  1 скважина УНТ</t>
  </si>
  <si>
    <t xml:space="preserve"> + 1 324 т.р. - индексация КРС 14,5%  
на 10 скважины с СКВ -  количества рем.(БП_24 -  10 рем; ПР_24 - 11 рем.) и продолж. (БП_24 - ср. пр. рем. 100ч; ПР_24 - ср. пр. рем. 106ч);
 + 986 т.р.- перенос  ремонт ВБД скважины №1606.       
 + 354 т.р. Доп. Работы  КОПС(восстановлению сообщения затрубного и трубного пространства) по скв.408 УНТ март 
 + 305 т.р. Доп. Работы  КОПС(восстановлению сообщения затрубного и трубного пространства) по скв.408 УНТ март</t>
  </si>
  <si>
    <t>PRD.002.100026905</t>
  </si>
  <si>
    <t>НИНБО ИНДАСТРИЗ КОМПАНИ ЛИМИТЕД</t>
  </si>
  <si>
    <t>СИАМ ТНПВО ООО</t>
  </si>
  <si>
    <t>PRD.002.100027052</t>
  </si>
  <si>
    <t>Стокоз Арина Александровна</t>
  </si>
  <si>
    <t>PRD.002.100027059</t>
  </si>
  <si>
    <t>ЭМАС ООО</t>
  </si>
  <si>
    <t>AGR.17.000734</t>
  </si>
  <si>
    <t>Договор НФ01/18-27 от 03.12.2018г. Доп. отгр. АПРЕЛЬ 2024 ру</t>
  </si>
  <si>
    <t>AGR.17.000735</t>
  </si>
  <si>
    <t>Договор НФ01/18-27 от 03.12.2018г. Доп. отгр. АПРЕЛЬ 2024 US</t>
  </si>
  <si>
    <t>AGR.07.002261</t>
  </si>
  <si>
    <t>Партия апрель 2024</t>
  </si>
  <si>
    <t>AGR.07.002265</t>
  </si>
  <si>
    <t>Партия апрель 2024_руб.</t>
  </si>
  <si>
    <t>AGR.09.002010</t>
  </si>
  <si>
    <t>ДС №44 от 29.03.2024 к договору НФ01/18-24 от 21.11.2018 USD</t>
  </si>
  <si>
    <t>AGR.09.002012</t>
  </si>
  <si>
    <t>ДС №44 от 29.03.2024 к договору НФ01/18-24 от 21.11.2018</t>
  </si>
  <si>
    <t>AGR.42.000237</t>
  </si>
  <si>
    <t>Договор № НФ01/23-25 от 14.07.2023 (апрель 2024) руб</t>
  </si>
  <si>
    <t>AGR.42.000238</t>
  </si>
  <si>
    <t>Договор № НФ01/23-25 от 14.07.2023 (апрель 2024-1) USD</t>
  </si>
  <si>
    <t>AGR.42.000239</t>
  </si>
  <si>
    <t>Договор № НФ01/23-25 от 14.07.2023 (апрель 2024-2) USD</t>
  </si>
  <si>
    <t>AGR.13.002267</t>
  </si>
  <si>
    <t>Договор комиссии №НФ01/18-30 от 03.12.18г.(ДС 12 от 29.03.24</t>
  </si>
  <si>
    <t>AGR.15.008463</t>
  </si>
  <si>
    <t>Договор комис.№ НФ01/18-31 от 03.12.2018 (доп.65)</t>
  </si>
  <si>
    <t>AGR.15.008466</t>
  </si>
  <si>
    <t>НФ01/17-15 от 27.06.2017 ( д. № 78/3НефтьИнвест)</t>
  </si>
  <si>
    <t>AGR.15.008467</t>
  </si>
  <si>
    <t>НФ01/17-15 от 27.06.2017 ( д. № 78/1 Экохим)</t>
  </si>
  <si>
    <t>AGR.15.008469</t>
  </si>
  <si>
    <t>НФ01/17-15 от 27.06.2017 ( д. № 78/2 КМЕ)</t>
  </si>
  <si>
    <t>AGR.15.008474</t>
  </si>
  <si>
    <t>НФ01/17-15 от 27.06.2017 ( д. № 79/1 НефтьИнвест)</t>
  </si>
  <si>
    <t>AGR.15.008476</t>
  </si>
  <si>
    <t>НФ01/17-15 от 27.06.2017 ( д. № 78/4 АЛЬФАТРАНСДК)</t>
  </si>
  <si>
    <t>AGR.42.000231</t>
  </si>
  <si>
    <t>Договор № УН02/24-30 от 15.04.2024</t>
  </si>
  <si>
    <t>AGR.40.000043</t>
  </si>
  <si>
    <t>РО02/24-11//СЗ02/24-205 от 26.04.2024</t>
  </si>
  <si>
    <t>AGR.39.000124</t>
  </si>
  <si>
    <t>НС02/24-15//СЗ02/24-206 от 26.04.2024</t>
  </si>
  <si>
    <t>AGR.07.002263</t>
  </si>
  <si>
    <t>Приложение №1053КН от 11.12.2023</t>
  </si>
  <si>
    <t>AGR.07.002276</t>
  </si>
  <si>
    <t>Приложение № 1068 КН от 18.03.2024</t>
  </si>
  <si>
    <t>AGR.07.002277</t>
  </si>
  <si>
    <t>AGR.07.002278</t>
  </si>
  <si>
    <t>AGR.07.002279</t>
  </si>
  <si>
    <t>Приложение № 1068КН от 18.03.2024</t>
  </si>
  <si>
    <t>AGR.07.002280</t>
  </si>
  <si>
    <t>Приложение № 1070КН от 20.03.2024</t>
  </si>
  <si>
    <t>AGR.07.002281</t>
  </si>
  <si>
    <t>AGR.10.004761</t>
  </si>
  <si>
    <t>Приложение № 1978 КБО от 26.01.2024</t>
  </si>
  <si>
    <t>AGR.10.004762</t>
  </si>
  <si>
    <t>Приложение № 2063 КБО от 01.04.2024</t>
  </si>
  <si>
    <t>AGR.10.004763</t>
  </si>
  <si>
    <t>Приложение № 2036 КБО от 04.04.2024</t>
  </si>
  <si>
    <t>AGR.10.004764</t>
  </si>
  <si>
    <t>Приложение № 1933 КБО от 17.11.2023</t>
  </si>
  <si>
    <t>AGR.10.004765</t>
  </si>
  <si>
    <t>Приложение № 1971 КБО от 17.01.2024</t>
  </si>
  <si>
    <t>AGR.10.004766</t>
  </si>
  <si>
    <t>Приложение № 2012 КБО от 11.03.2024</t>
  </si>
  <si>
    <t>AGR.13.002266</t>
  </si>
  <si>
    <t>Приложение №1293 СБ от 27.12.2023</t>
  </si>
  <si>
    <t>AGR.15.008451</t>
  </si>
  <si>
    <t>Д-10/2017-158 от 22.06.2017 спецификация № 2272</t>
  </si>
  <si>
    <t>AGR.15.008452</t>
  </si>
  <si>
    <t>Д-10/2017-158 от 22.06.2017 спецификация № 2304</t>
  </si>
  <si>
    <t>AGR.15.008456</t>
  </si>
  <si>
    <t>Д-10/2017-158 от 22.06.2017 спецификация № 2288</t>
  </si>
  <si>
    <t>AGR.15.008461</t>
  </si>
  <si>
    <t>Д-10/2017-158 от 22.06.2017 спецификация № 2302</t>
  </si>
  <si>
    <t>AGR.15.008462</t>
  </si>
  <si>
    <t>Д-10/2017-158 от 22.06.2017 спецификация № 2321</t>
  </si>
  <si>
    <t>AGR.15.008464</t>
  </si>
  <si>
    <t>Д-10/2017-158 от 22.06.2017 спецификация № 2280</t>
  </si>
  <si>
    <t>AGR.15.008479</t>
  </si>
  <si>
    <t>Д-10/2017-158 от 22.06.2017 спецификация № 2296</t>
  </si>
  <si>
    <t>AGR.15.008457</t>
  </si>
  <si>
    <t>СЗ01/24-1//43204-80/24-7 от 01.04.2024</t>
  </si>
  <si>
    <t>AGR.15.008458</t>
  </si>
  <si>
    <t>СЗ01/24-1//43204-80/24-7 от 01.04.2024 (доп 1)</t>
  </si>
  <si>
    <t>AGR.15.008459</t>
  </si>
  <si>
    <t>СЗ01/24-1//43204-80/24-7 от 01.04.2024 (доп 2)</t>
  </si>
  <si>
    <t>AGR.10.004767</t>
  </si>
  <si>
    <t>Претензия № КБ-1066 от 16.04.2024</t>
  </si>
  <si>
    <t>AGR.10.004768</t>
  </si>
  <si>
    <t>Претензия № КБ-1052 от 15.04.2024</t>
  </si>
  <si>
    <t>AGR.07.002269</t>
  </si>
  <si>
    <t>Договор №КН05/24-86 от 15.03.2024</t>
  </si>
  <si>
    <t>AGR.30.001466</t>
  </si>
  <si>
    <t>Письмо-претензия №НО-370/2024 от 08.04.2024</t>
  </si>
  <si>
    <t>AGR.30.001467</t>
  </si>
  <si>
    <t>Письмо-претензия №НО-307/2024 от 22.03.2024</t>
  </si>
  <si>
    <t>0124/1119 от 18.04.2024</t>
  </si>
  <si>
    <t>0124/1279 от 07.05.2024</t>
  </si>
  <si>
    <t>AGR.01.002238</t>
  </si>
  <si>
    <t>0124/1415 от 22.05.2024</t>
  </si>
  <si>
    <t>AGR.06.001074</t>
  </si>
  <si>
    <t>Договор №399/24-1 от 16.05.2024</t>
  </si>
  <si>
    <t>PRD.002.100000525_COM005001</t>
  </si>
  <si>
    <t>AGR.07.002268</t>
  </si>
  <si>
    <t>Договор № 870924134/КН06/24-97 от 18.03.2024</t>
  </si>
  <si>
    <t>AGR.30.001453</t>
  </si>
  <si>
    <t>Счет №23 от 03.05.2024</t>
  </si>
  <si>
    <t>AGR.13.002273</t>
  </si>
  <si>
    <t>Договор №СИБ8/24-и от 11.04.2024</t>
  </si>
  <si>
    <t>AGR.13.002274</t>
  </si>
  <si>
    <t>Договор №СИБ9/24-и от 14.05.2024</t>
  </si>
  <si>
    <t>AGR.15.008493</t>
  </si>
  <si>
    <t>СЗ02/24-174 от 11.04.2024</t>
  </si>
  <si>
    <t>AGR.10.004749</t>
  </si>
  <si>
    <t>Договор № ОКБ02/24-259 от 16.04.2024</t>
  </si>
  <si>
    <t>AGR.10.004753</t>
  </si>
  <si>
    <t>Договор № Т7-35/24/ОКБ02/24-213 от 14.02.2024</t>
  </si>
  <si>
    <t>PRD.002.100001565_COM015002</t>
  </si>
  <si>
    <t>AGR.40.000042</t>
  </si>
  <si>
    <t>РО02/24-8 от 01.04.2024</t>
  </si>
  <si>
    <t>PRD.002.100001667_</t>
  </si>
  <si>
    <t>PRD.002.100001699_COM006001</t>
  </si>
  <si>
    <t>AGR.08.003344</t>
  </si>
  <si>
    <t>ТАМ-185-2024//СИН.02.24-159 от 02.05.2024</t>
  </si>
  <si>
    <t>AGR.08.003345</t>
  </si>
  <si>
    <t>ТАМ-184-2024//СИН.02.24-161 от 02.05.2024</t>
  </si>
  <si>
    <t>AGR.15.008491</t>
  </si>
  <si>
    <t>СЗ02/24-198//К129375 от 24.04.2024</t>
  </si>
  <si>
    <t>AGR.08.003343</t>
  </si>
  <si>
    <t>СИН.02.24-54 от 29.02.2024г.</t>
  </si>
  <si>
    <t>AGR.08.003339</t>
  </si>
  <si>
    <t>000161016/СИН.02.24-154 от 25.03.2024г</t>
  </si>
  <si>
    <t>PRD.002.100002895_COM011001</t>
  </si>
  <si>
    <t>AGR.15.008482</t>
  </si>
  <si>
    <t>СЗ02/24-223//785/24-ШАВ от 14.05.2024 (НЕ ИСПОЛЬЗОВАТЬ В Б/У</t>
  </si>
  <si>
    <t>AGR.30.001456</t>
  </si>
  <si>
    <t>Договор НО/24-39 от 08.04.2024 г.</t>
  </si>
  <si>
    <t>PRD.002.100009244_COM014001</t>
  </si>
  <si>
    <t>AGR.30.001460</t>
  </si>
  <si>
    <t>Решение № 087S19240037766 от 23.04.2024 года</t>
  </si>
  <si>
    <t>AGR.03.000975</t>
  </si>
  <si>
    <t>Договор о предоставлении платных медицинских услуг № Д003324</t>
  </si>
  <si>
    <t>AGR.14.000540</t>
  </si>
  <si>
    <t>Договор № ХХХ0405700560 от 14.05.2024</t>
  </si>
  <si>
    <t>AGR.14.000542</t>
  </si>
  <si>
    <t>Договор № ХХХ 0405700560 от 14.05.2024г.</t>
  </si>
  <si>
    <t>AGR.15.008478</t>
  </si>
  <si>
    <t>СЗ02/24-215//2459011000065UAVAT от 25.04.2024</t>
  </si>
  <si>
    <t>AGR.15.008485</t>
  </si>
  <si>
    <t>СЗ02/24-221//ХХХ0405940601 от 08.05.2024</t>
  </si>
  <si>
    <t>0002/003362N от 07.05.2024</t>
  </si>
  <si>
    <t>AGR.01.002233</t>
  </si>
  <si>
    <t>AGR.01.002234</t>
  </si>
  <si>
    <t>AGR.01.002229</t>
  </si>
  <si>
    <t>ШД\309706\Ц от 20.05.2024</t>
  </si>
  <si>
    <t>AGR.42.000234</t>
  </si>
  <si>
    <t>AGR.42.000235</t>
  </si>
  <si>
    <t>AGR.42.000236</t>
  </si>
  <si>
    <t>AGR.42.000240</t>
  </si>
  <si>
    <t>AGR.42.000241</t>
  </si>
  <si>
    <t>AGR.42.000242</t>
  </si>
  <si>
    <t>AGR.42.000243</t>
  </si>
  <si>
    <t>Договор № 0100/19-14-ДА от 18.06.2019</t>
  </si>
  <si>
    <t>32/17/22052024 от 13.05.2024</t>
  </si>
  <si>
    <t>AGR.07.002274</t>
  </si>
  <si>
    <t>КН02/24-70 от 01.02.2024</t>
  </si>
  <si>
    <t>PRD.002.100017740_COM008006</t>
  </si>
  <si>
    <t>AGR.42.000232</t>
  </si>
  <si>
    <t>Договор № УН02/24-9 от 01.02.2024</t>
  </si>
  <si>
    <t>NF01/18-38 от 25.12.2018 авансы Нефтиса</t>
  </si>
  <si>
    <t>PRD.002.100018110_COM008006</t>
  </si>
  <si>
    <t>AGR.42.000244</t>
  </si>
  <si>
    <t>063/130524/001 от 07.05.2024</t>
  </si>
  <si>
    <t>PRD.002.100018307_COM005001</t>
  </si>
  <si>
    <t>AGR.07.002264</t>
  </si>
  <si>
    <t>Договор №КН06/24-91 от 16.03.2024</t>
  </si>
  <si>
    <t>AGR.42.000233</t>
  </si>
  <si>
    <t>Договор № УН02/24-29 от 09.04.2024</t>
  </si>
  <si>
    <t>AGR.32.000501</t>
  </si>
  <si>
    <t>Договор № КН/24-6 от 30.04.2024 года</t>
  </si>
  <si>
    <t>AGR.15.008480</t>
  </si>
  <si>
    <t>СЗ02/24-172 от 11.04.2024</t>
  </si>
  <si>
    <t>AGR.09.002022</t>
  </si>
  <si>
    <t>УНС02/24-96 от 21.05.2024</t>
  </si>
  <si>
    <t>AGR.17.000733</t>
  </si>
  <si>
    <t>Соглашение № ЮН02/24-14 об установлении сервитута от 09.02.2</t>
  </si>
  <si>
    <t>AGR.15.008497</t>
  </si>
  <si>
    <t>AGR.15.008498</t>
  </si>
  <si>
    <t>AGR.15.008484</t>
  </si>
  <si>
    <t>Соглашение о возмещении по рекультивации СЗ02/24-132 от 22.0</t>
  </si>
  <si>
    <t>AGR.15.008502</t>
  </si>
  <si>
    <t>PRD.002.100018802_</t>
  </si>
  <si>
    <t>AGR.07.002272</t>
  </si>
  <si>
    <t>АК-006/2024//КН05/24-99 от 27.04.2024</t>
  </si>
  <si>
    <t>AGR.15.008454</t>
  </si>
  <si>
    <t>СЗ02/24-204 от 26.04.2024</t>
  </si>
  <si>
    <t>AGR.10.004748</t>
  </si>
  <si>
    <t>Счет на оплату № 723 от 27.04.2024</t>
  </si>
  <si>
    <t>AGR.15.008483</t>
  </si>
  <si>
    <t>Соглашение о возмещении по рекультивации СЗ02/24-185 от 18.0</t>
  </si>
  <si>
    <t>AGR.15.008500</t>
  </si>
  <si>
    <t>Соглашение о возмещении по рекультивации СЗ02/24-210 от 26.0</t>
  </si>
  <si>
    <t>AGR.01.002228</t>
  </si>
  <si>
    <t>2РЕ/703241/15220 от 17.05.2024</t>
  </si>
  <si>
    <t>AGR.14.000541</t>
  </si>
  <si>
    <t>ЭПБ фонтанных арматур</t>
  </si>
  <si>
    <t>AGR.15.008472</t>
  </si>
  <si>
    <t>СЗ02/24-211//153ПФ от 25.04.2024</t>
  </si>
  <si>
    <t>AGR.15.008499</t>
  </si>
  <si>
    <t>СЗ02/24-236//167ПФ от 14.05.2024</t>
  </si>
  <si>
    <t>AGR.09.002017</t>
  </si>
  <si>
    <t>УНС02/24-71 от 22.04.2024</t>
  </si>
  <si>
    <t>AGR.03.000999</t>
  </si>
  <si>
    <t>Договор страхования от 26.04.2024 № ТТТ7056807033/Д006824</t>
  </si>
  <si>
    <t>AGR.03.001004</t>
  </si>
  <si>
    <t>Договор № SC4791-05737487-4/Д007824 от 15.05.2024</t>
  </si>
  <si>
    <t>AGR.15.008468</t>
  </si>
  <si>
    <t>НФ01/21-51 от 20.12.2021 ( доп. 78/1)</t>
  </si>
  <si>
    <t>УНС02/24-82 от 06.05.2024</t>
  </si>
  <si>
    <t>AGR.30.001465</t>
  </si>
  <si>
    <t>Претензия №НО-252/2024 от 05.03.2024</t>
  </si>
  <si>
    <t>Ш021018/23 от 21.12.2023</t>
  </si>
  <si>
    <t>AGR.09.002019</t>
  </si>
  <si>
    <t>УНС02/24-86 от 08.05.2024</t>
  </si>
  <si>
    <t>AGR.15.008495</t>
  </si>
  <si>
    <t>Счет № 0115691412 от 17.05.2024</t>
  </si>
  <si>
    <t>AGR.15.008496</t>
  </si>
  <si>
    <t>СЗ02/24-225 от 14.05.2024</t>
  </si>
  <si>
    <t>AGR.03.000933</t>
  </si>
  <si>
    <t>Договор №Д012023 от 30.10.2023</t>
  </si>
  <si>
    <t>AGR.10.004755</t>
  </si>
  <si>
    <t>Договор № ОКБ02/24-184 от 20.02.2024</t>
  </si>
  <si>
    <t>AGR.10.004757</t>
  </si>
  <si>
    <t>Договор № ОКБ02/24-185 от 20.02.2024</t>
  </si>
  <si>
    <t>AGR.10.004758</t>
  </si>
  <si>
    <t>Договор № ОКБ02/24-186 от 20.02.2024</t>
  </si>
  <si>
    <t>AGR.14.000538</t>
  </si>
  <si>
    <t>Договор НГПТ-16042024</t>
  </si>
  <si>
    <t>AGR.07.002275</t>
  </si>
  <si>
    <t>Договор №КН06/24-76 от 04.03.2024</t>
  </si>
  <si>
    <t>AGR.03.000911</t>
  </si>
  <si>
    <t>ДОГОВОР от 03.10.2022 № 33960-00/23-1205/УФ (Д011723) на рем</t>
  </si>
  <si>
    <t>PRD.002.100022058_COM014001</t>
  </si>
  <si>
    <t>AGR.30.001454</t>
  </si>
  <si>
    <t>Договор № НО-49/2022 от 28.03.2022</t>
  </si>
  <si>
    <t>AGR.15.008488</t>
  </si>
  <si>
    <t>СЗ02/24-216//2430-003229 от 07.05.2024</t>
  </si>
  <si>
    <t>PRD.002.100022280_COM005001</t>
  </si>
  <si>
    <t>AGR.07.002260</t>
  </si>
  <si>
    <t>Без договоора</t>
  </si>
  <si>
    <t>AGR.15.008481</t>
  </si>
  <si>
    <t>СЗ02/24-218 от 07.05.2024</t>
  </si>
  <si>
    <t>AGR.37.000155</t>
  </si>
  <si>
    <t>Договор №ОШ/23-42 от 23.10.2023</t>
  </si>
  <si>
    <t>PRD.002.100022313_COM014009</t>
  </si>
  <si>
    <t>AGR.38.000139</t>
  </si>
  <si>
    <t>Договор №ОС/24-7 от 31.03.2024</t>
  </si>
  <si>
    <t>AGR.08.003358</t>
  </si>
  <si>
    <t>СИН.02.24-150 от 17.04.2024</t>
  </si>
  <si>
    <t>AGR.08.003359</t>
  </si>
  <si>
    <t>СИН.02.24-170 от 13.05.2024</t>
  </si>
  <si>
    <t>PRD.002.100022686_COM014006</t>
  </si>
  <si>
    <t>AGR.31.000040</t>
  </si>
  <si>
    <t>АК/24-6 от 15.04.2024г.</t>
  </si>
  <si>
    <t>AGR.08.003346</t>
  </si>
  <si>
    <t>СИН.02.24-13 от 01.01.2024г.</t>
  </si>
  <si>
    <t>AGR.08.003360</t>
  </si>
  <si>
    <t>НО/24-51 от 29.01.2024</t>
  </si>
  <si>
    <t>AGR.38.000140</t>
  </si>
  <si>
    <t>Письмо б/н от 01.04.2024</t>
  </si>
  <si>
    <t>AGR.10.004756</t>
  </si>
  <si>
    <t>Договор № 063/180424/022 от 18.04.2024</t>
  </si>
  <si>
    <t>AGR.14.000539</t>
  </si>
  <si>
    <t>Сублицензионный договор № 063/180424/022 от 18.04.2024</t>
  </si>
  <si>
    <t>AGR.15.008501</t>
  </si>
  <si>
    <t>AGR.09.002018</t>
  </si>
  <si>
    <t>УНС02/24-63 от 15.04.2024</t>
  </si>
  <si>
    <t>PRD.002.100023516_</t>
  </si>
  <si>
    <t>AGR.15.008494</t>
  </si>
  <si>
    <t>СЗ02/24-230//569 от 17.05.2024</t>
  </si>
  <si>
    <t>AGR.39.000123</t>
  </si>
  <si>
    <t>НС02/24-9 от 12.04.2024</t>
  </si>
  <si>
    <t>AGR.39.000125</t>
  </si>
  <si>
    <t>НС02/24-16 от 15.04.2024</t>
  </si>
  <si>
    <t>AGR.07.002282</t>
  </si>
  <si>
    <t>КН05/24-100 от 02.05.2024</t>
  </si>
  <si>
    <t>AGR.30.001463</t>
  </si>
  <si>
    <t>Договор №НО/24-26 от 01.03.2024</t>
  </si>
  <si>
    <t>AGR.15.008455</t>
  </si>
  <si>
    <t>СЗ02/24-148 от 28.03.2024</t>
  </si>
  <si>
    <t>AGR.30.001451</t>
  </si>
  <si>
    <t>счет 251 000-435281/3907 от 03.05.2024</t>
  </si>
  <si>
    <t>PRD.002.100024035_COM005001</t>
  </si>
  <si>
    <t>AGR.07.002271</t>
  </si>
  <si>
    <t>Договор №КН02/24-62 от 01.02.2024</t>
  </si>
  <si>
    <t>AGR.15.008489</t>
  </si>
  <si>
    <t>СЗ02/24-206//НС02/24-15 от 26.04.2024</t>
  </si>
  <si>
    <t>AGR.30.001458</t>
  </si>
  <si>
    <t>Коммунал.платежи по Договору аренды части квартиры № НО/23-1</t>
  </si>
  <si>
    <t>AGR.15.008490</t>
  </si>
  <si>
    <t>СЗ02/24-205 //РО02/24-11 от 26.04.2024</t>
  </si>
  <si>
    <t>PRD.002.100024090_COM015002</t>
  </si>
  <si>
    <t>AGR.40.000041</t>
  </si>
  <si>
    <t>Соглашение № 8623024587 от 15.08.2023</t>
  </si>
  <si>
    <t>AGR.10.004752</t>
  </si>
  <si>
    <t>Договор № ОКБ02/24-266 от 02.05.2024</t>
  </si>
  <si>
    <t>PRD.002.100024184_COM005001</t>
  </si>
  <si>
    <t>AGR.07.002270</t>
  </si>
  <si>
    <t>Договор №КН06/24-94 от 01.03.2024</t>
  </si>
  <si>
    <t>PRD.002.100024428_COM002019</t>
  </si>
  <si>
    <t>AGR.03.000995</t>
  </si>
  <si>
    <t>Договор поставки №Д005624 от 12.04.2024</t>
  </si>
  <si>
    <t>AGR.30.001452</t>
  </si>
  <si>
    <t>Уведомление на оплату 231 от 23.04.24</t>
  </si>
  <si>
    <t>NF01/22-4 от 29.03.2022 авансы Нефтиса</t>
  </si>
  <si>
    <t>Фин.поручение 250324 от 25.03.2024 (76.29)</t>
  </si>
  <si>
    <t>AGR.08.003351</t>
  </si>
  <si>
    <t>СИН.04.24-20 от 04.04.2024</t>
  </si>
  <si>
    <t>AGR.10.004754</t>
  </si>
  <si>
    <t>Договор № ОКБ02/24-261 от 23.04.2024</t>
  </si>
  <si>
    <t>AGR.09.002013</t>
  </si>
  <si>
    <t>УНС02/24-69 от 22.04.2024</t>
  </si>
  <si>
    <t>AGR.15.008453</t>
  </si>
  <si>
    <t>Соглашение о возмещении по рекультивации СЗ02/24-187 от 18.0</t>
  </si>
  <si>
    <t>Е-24-594 от 13.05.2024</t>
  </si>
  <si>
    <t>AGR.30.001461</t>
  </si>
  <si>
    <t>Договор № НО/24-63 от 14.05.2024 года</t>
  </si>
  <si>
    <t>4667-70396-20240506 от 06.05.2024</t>
  </si>
  <si>
    <t>AGR.01.002239</t>
  </si>
  <si>
    <t>4730-71121-20240521 от 21.05.2024</t>
  </si>
  <si>
    <t>AGR.07.002266</t>
  </si>
  <si>
    <t>Договор № КН05/23-173 от 18.12.2023</t>
  </si>
  <si>
    <t>AGR.07.002273</t>
  </si>
  <si>
    <t>AGR.11.001236</t>
  </si>
  <si>
    <t>AGR.01.002227</t>
  </si>
  <si>
    <t>1574 от 17.05.2024</t>
  </si>
  <si>
    <t>AGR.01.002240</t>
  </si>
  <si>
    <t>1638 от 23.05.2024</t>
  </si>
  <si>
    <t>PRD.002.100025513_COM014001</t>
  </si>
  <si>
    <t>AGR.30.001471</t>
  </si>
  <si>
    <t>ДОГОВОР ПОДРЯДА №22/05-24НО от 22.05.2024</t>
  </si>
  <si>
    <t>AGR.08.003342</t>
  </si>
  <si>
    <t>СИН.04.23-19 от 22.08.2023г.</t>
  </si>
  <si>
    <t>НФ02/24-66 от 08.05.2024</t>
  </si>
  <si>
    <t>AGR.08.003337</t>
  </si>
  <si>
    <t>СИН.04.23-34 от 18.12.2023г.</t>
  </si>
  <si>
    <t>AGR.08.003338</t>
  </si>
  <si>
    <t>СИН.04.23-34 от 18.12.2023</t>
  </si>
  <si>
    <t>AGR.17.000736</t>
  </si>
  <si>
    <t>PRD.002.100025692_COM008006</t>
  </si>
  <si>
    <t>AGR.42.000245</t>
  </si>
  <si>
    <t>AGR.15.008475</t>
  </si>
  <si>
    <t>СЗ02/24-150 от 01.02.2024</t>
  </si>
  <si>
    <t>AGR.15.008470</t>
  </si>
  <si>
    <t>НФ01/23-2 от 31.01.2023 (доп. 78/2)</t>
  </si>
  <si>
    <t>AGR.01.002221</t>
  </si>
  <si>
    <t>НФ01/24-13 от 21.05.2024</t>
  </si>
  <si>
    <t>AGR.01.002235</t>
  </si>
  <si>
    <t>НФ01/24-14 от 23.05.2024</t>
  </si>
  <si>
    <t>AGR.01.002236</t>
  </si>
  <si>
    <t>НФ01/24-15 от 23.05.2024</t>
  </si>
  <si>
    <t>AGR.01.002237</t>
  </si>
  <si>
    <t>НФ01/24-16 от 23.05.2024</t>
  </si>
  <si>
    <t>PRD.002.100025931_</t>
  </si>
  <si>
    <t>AGR.08.003357</t>
  </si>
  <si>
    <t>СИН.02.24-64 от 14.03.2024</t>
  </si>
  <si>
    <t>AGR.15.008487</t>
  </si>
  <si>
    <t>СЗ02/24-165 от 05.04.2024</t>
  </si>
  <si>
    <t>PRD.002.100026444_COM004001</t>
  </si>
  <si>
    <t>AGR.06.001073</t>
  </si>
  <si>
    <t>AGR.30.001469</t>
  </si>
  <si>
    <t>Дог. № НО/23-58 от 22.04.2024г.</t>
  </si>
  <si>
    <t>AGR.30.001470</t>
  </si>
  <si>
    <t>Дог. № НО/24-58 от 22.04.2024г.</t>
  </si>
  <si>
    <t>PRD.002.100026497_COM002019</t>
  </si>
  <si>
    <t>AGR.03.000987</t>
  </si>
  <si>
    <t>Договор № Д005224 от 08.04.2024</t>
  </si>
  <si>
    <t>AGR.17.000732</t>
  </si>
  <si>
    <t>Договор № 875-Р/2024/ЮН02/24-26 от 02.04.2024</t>
  </si>
  <si>
    <t>PRD.002.100026573_COM008002</t>
  </si>
  <si>
    <t>AGR.10.004750</t>
  </si>
  <si>
    <t>Договор № 878-Р/2024/ОКБ02/24-246 от 02.04.2024</t>
  </si>
  <si>
    <t>PRD.002.100026573_COM008003</t>
  </si>
  <si>
    <t>AGR.11.001234</t>
  </si>
  <si>
    <t>Договор № 877-Р/2024/КБ02/24-16 от 02.04.2024</t>
  </si>
  <si>
    <t>AGR.11.001235</t>
  </si>
  <si>
    <t>Договор № 882-Р/2024//КБ02/24-17 от 04.04.2024</t>
  </si>
  <si>
    <t>PRD.002.100026604_COM001000</t>
  </si>
  <si>
    <t>НФ01/23-33 от 25.10.2023 перевыставление</t>
  </si>
  <si>
    <t>AGR.37.000156</t>
  </si>
  <si>
    <t>Претензия №ОШ-92/2024 от 08.04.2024</t>
  </si>
  <si>
    <t>AGR.08.003354</t>
  </si>
  <si>
    <t>СИН.02.24-65 от 01.04.2024</t>
  </si>
  <si>
    <t>AGR.10.004769</t>
  </si>
  <si>
    <t>Договор № ОКБ02/24-265 от 25.04.2024</t>
  </si>
  <si>
    <t>AGR.09.002023</t>
  </si>
  <si>
    <t>УНС02/24-98 от 23.05.2024</t>
  </si>
  <si>
    <t>AGR.09.002014</t>
  </si>
  <si>
    <t>УНС02/24-73 от 25.04.2024</t>
  </si>
  <si>
    <t>AGR.07.002262</t>
  </si>
  <si>
    <t>Партия апрель 2024_№НФ01/18-26 от 03.12.18</t>
  </si>
  <si>
    <t>AGR.09.002011</t>
  </si>
  <si>
    <t>NF01/23-39 от 07.12.2023_44</t>
  </si>
  <si>
    <t>AGR.10.004751</t>
  </si>
  <si>
    <t>Договор ГПХ № ОКБ04/24-01 от 01.03.2024г.</t>
  </si>
  <si>
    <t>AGR.10.004760</t>
  </si>
  <si>
    <t>Договор № ОКБ02/24-262 от 01.05.2024</t>
  </si>
  <si>
    <t>PRD.002.100026905_COM008003</t>
  </si>
  <si>
    <t>AGR.11.001237</t>
  </si>
  <si>
    <t>AGR.15.008465</t>
  </si>
  <si>
    <t>НФ01/24-6 от 27.02.2024 ( доп. 78/3)</t>
  </si>
  <si>
    <t>AGR.15.008473</t>
  </si>
  <si>
    <t>НФ01/24-6 от 27.02.2024 ( доп. 79/1)</t>
  </si>
  <si>
    <t>PRD.002.100026942_COM009001</t>
  </si>
  <si>
    <t>AGR.13.002268</t>
  </si>
  <si>
    <t>Договор №СИБ4/24-и от 15.02.2024</t>
  </si>
  <si>
    <t>AGR.13.002269</t>
  </si>
  <si>
    <t>Договор №СИБ5/24-и от 15.02.2024</t>
  </si>
  <si>
    <t>AGR.13.002270</t>
  </si>
  <si>
    <t>Договор №СИБ7/24-и от 03.04.2024</t>
  </si>
  <si>
    <t>PRD.002.100026967_COM001000</t>
  </si>
  <si>
    <t>AGR.01.002226</t>
  </si>
  <si>
    <t>342-05-2024/IT//НФ02/24-72 от 15.05.2024</t>
  </si>
  <si>
    <t>AGR.15.008486</t>
  </si>
  <si>
    <t>СЗ02/24-217//ПА 042-460-41-24 от 07.05.2024</t>
  </si>
  <si>
    <t>PRD.002.100026972_COM002019</t>
  </si>
  <si>
    <t>AGR.03.000991</t>
  </si>
  <si>
    <t>Договор поставки № Д006324 от 22.04.2024 г.</t>
  </si>
  <si>
    <t>PRD.002.100026995_COM011001</t>
  </si>
  <si>
    <t>AGR.15.008471</t>
  </si>
  <si>
    <t>СЗ02/24-162//1903-01/24 от 04.04.2024</t>
  </si>
  <si>
    <t>PRD.002.100026996_COM006001</t>
  </si>
  <si>
    <t>AGR.08.003341</t>
  </si>
  <si>
    <t>СИН.02.24-142 от 19.04.2024</t>
  </si>
  <si>
    <t>PRD.002.100027008_COM001000</t>
  </si>
  <si>
    <t>AGR.01.002225</t>
  </si>
  <si>
    <t>НФ02/24-71 от 24.05.2024</t>
  </si>
  <si>
    <t>НФ01/24-10 от 01.04.2024 для технических счетов</t>
  </si>
  <si>
    <t>PRD.002.100027012_COM011001</t>
  </si>
  <si>
    <t>AGR.15.008477</t>
  </si>
  <si>
    <t>НФ01/24-10 от 01.04.2024 ( доп. 78/4)</t>
  </si>
  <si>
    <t>PRD.002.100027029_COM001000</t>
  </si>
  <si>
    <t>AGR.01.002222</t>
  </si>
  <si>
    <t>15.05/2024//НФ02/24-69 от 15.05.2024</t>
  </si>
  <si>
    <t>PRD.002.100027032_COM002019</t>
  </si>
  <si>
    <t>AGR.03.000993</t>
  </si>
  <si>
    <t>PRD.002.100027038_COM006001</t>
  </si>
  <si>
    <t>AGR.08.003356</t>
  </si>
  <si>
    <t>СИН.02.24-146 от 12.04.2024</t>
  </si>
  <si>
    <t>PRD.002.100027052_COM008002</t>
  </si>
  <si>
    <t>AGR.10.004770</t>
  </si>
  <si>
    <t>Договор ГПХ № ОКБ04/24-02 от 15.04.2024</t>
  </si>
  <si>
    <t>PRD.002.100027059_COM008002</t>
  </si>
  <si>
    <t>AGR.10.004759</t>
  </si>
  <si>
    <t>Договор № ОКБ02/24-257 от 10.04.2024</t>
  </si>
  <si>
    <t>PRD.002.100027062_COM011001</t>
  </si>
  <si>
    <t>AGR.15.008460</t>
  </si>
  <si>
    <t>СЗ02/24-194//Х0000000230 от 17.04.2024</t>
  </si>
  <si>
    <t>PRD.002.100027070_COM014001</t>
  </si>
  <si>
    <t>AGR.30.001457</t>
  </si>
  <si>
    <t>Договор аренды №ОДА/СП/24-018 от 25.04.2024 года</t>
  </si>
  <si>
    <t>AGR.30.001459</t>
  </si>
  <si>
    <t>Договор № СП/ПА/24-014 от 15.05.2024 года</t>
  </si>
  <si>
    <t>AGR.30.001468</t>
  </si>
  <si>
    <t>Договор аренды №ОДА/СП/24-018 от 25.04.2024 Гарантийный взно</t>
  </si>
  <si>
    <t>PRD.002.100027083_COM014001</t>
  </si>
  <si>
    <t>AGR.30.001464</t>
  </si>
  <si>
    <t>Договор № НО/24-55 от 17.04.2024 года</t>
  </si>
  <si>
    <t>PRD.002.100027085_COM005001</t>
  </si>
  <si>
    <t>AGR.07.002283</t>
  </si>
  <si>
    <t>Договор № 2//КН124-96 от 18.04.2024</t>
  </si>
  <si>
    <t>PRD.002.100027126_COM007001</t>
  </si>
  <si>
    <t>AGR.09.002021</t>
  </si>
  <si>
    <t>УНС02/24-87 от 08.05.2024</t>
  </si>
  <si>
    <t>PRD.002.100027127_COM014001</t>
  </si>
  <si>
    <t>AGR.30.001449</t>
  </si>
  <si>
    <t>Счет № НВ129 от 03.05.2024 года</t>
  </si>
  <si>
    <t>PRD.002.100027129_COM006001</t>
  </si>
  <si>
    <t>AGR.08.003348</t>
  </si>
  <si>
    <t>AGR.08.003349</t>
  </si>
  <si>
    <t>AGR.08.003350</t>
  </si>
  <si>
    <t>компенсация отпуска</t>
  </si>
  <si>
    <t>PRD.002.100027131_COM014001</t>
  </si>
  <si>
    <t>AGR.30.001450</t>
  </si>
  <si>
    <t>Счет №245823589/12 от 02.05.2024 года</t>
  </si>
  <si>
    <t>AGR.30.001455</t>
  </si>
  <si>
    <t>счет № 245823589/12 от 02.05.2024</t>
  </si>
  <si>
    <t>PRD.002.100027153_COM011001</t>
  </si>
  <si>
    <t>AGR.15.008492</t>
  </si>
  <si>
    <t>СЗ02/24-227//52-ПР/2024 от 06.05.2024</t>
  </si>
  <si>
    <t>PRD.002.100027159_COM009001</t>
  </si>
  <si>
    <t>AGR.13.002271</t>
  </si>
  <si>
    <t>Договор оказания услуг № 007/24 от 13.05.2024</t>
  </si>
  <si>
    <t>PRD.002.100027164_COM001000</t>
  </si>
  <si>
    <t>AGR.01.002224</t>
  </si>
  <si>
    <t>2728848 от 15.05.2024</t>
  </si>
  <si>
    <t>PRD.002.100027170_COM001000</t>
  </si>
  <si>
    <t>AGR.01.002232</t>
  </si>
  <si>
    <t>НФ02/24-73 от 12.05.2024</t>
  </si>
  <si>
    <t>PRD.002.100027171_COM001000</t>
  </si>
  <si>
    <t>AGR.01.002231</t>
  </si>
  <si>
    <t>19 от 20.05.2024</t>
  </si>
  <si>
    <t>AGR.01.002230</t>
  </si>
  <si>
    <t>672422/116 от 20.05.2024</t>
  </si>
  <si>
    <t>PRD.005.100000331_COM002019</t>
  </si>
  <si>
    <t>AGR.03.000996</t>
  </si>
  <si>
    <t>Договор на оказание услуг (оферта) № 2914050/Д006924 от 26.</t>
  </si>
  <si>
    <t>AGR.03.001005</t>
  </si>
  <si>
    <t>Договор от 03.05.2024 № 54/24-НОАП/Д007224</t>
  </si>
  <si>
    <t>AGR.07.002267</t>
  </si>
  <si>
    <t>Договор №КН05/24-67 от 19.02.2024</t>
  </si>
  <si>
    <t>PRD.005.100000962_COM001000</t>
  </si>
  <si>
    <t>AGR.01.002223</t>
  </si>
  <si>
    <t>НФ02/24-70 от 01.06.2024</t>
  </si>
  <si>
    <t>AGR.09.002015</t>
  </si>
  <si>
    <t>УНС02/24-37 от 07.03.2024 (Передача в переработку)</t>
  </si>
  <si>
    <t>AGR.09.002016</t>
  </si>
  <si>
    <t>УНС02/24-48 от 20.03.2024 (Передача в переработку)</t>
  </si>
  <si>
    <t>AGR.08.003340</t>
  </si>
  <si>
    <t>СИН.02.24-77 от 26.03.2024</t>
  </si>
  <si>
    <t>AGR.09.002020</t>
  </si>
  <si>
    <t>Госпошлина за выдачу лицензии</t>
  </si>
  <si>
    <t>AGR.13.002272</t>
  </si>
  <si>
    <t>Договор №СИБ60/24-в от 26.04.2024</t>
  </si>
  <si>
    <t>AGR.39.000126</t>
  </si>
  <si>
    <t>НС02/24-12//К129378/24 от 18.04.2024</t>
  </si>
  <si>
    <t>AGR.40.000044</t>
  </si>
  <si>
    <t>РО02/24-10//К129376/24 от 18.04.2024</t>
  </si>
  <si>
    <t>AGR.30.001462</t>
  </si>
  <si>
    <t>Постановление о назначении административного наказания №05-6</t>
  </si>
  <si>
    <t>AGR.42.000246</t>
  </si>
  <si>
    <t>Служебная записка № 19 от 13.05.2024</t>
  </si>
  <si>
    <t>AGR.42.000247</t>
  </si>
  <si>
    <t>Служебная записка № 16 от 18.04.2024</t>
  </si>
  <si>
    <t>КН02/23-144 от 19.09.2023</t>
  </si>
  <si>
    <t>AGR.08.003353</t>
  </si>
  <si>
    <t>AGR.08.003347</t>
  </si>
  <si>
    <t>AGR.08.003352</t>
  </si>
  <si>
    <t>AGR.08.003355</t>
  </si>
  <si>
    <t>PRD.002.100027086</t>
  </si>
  <si>
    <t>BL TECHNOLOGIES Ltd.</t>
  </si>
  <si>
    <t>PRD.007.000000023</t>
  </si>
  <si>
    <t>Банк ГПБ (АО)</t>
  </si>
  <si>
    <t>PRD.002.100027163</t>
  </si>
  <si>
    <t>Бронникова Наталья Алексеевна</t>
  </si>
  <si>
    <t>PRD.002.100027197</t>
  </si>
  <si>
    <t>ИП Свирин Дмитрий Евгеньевич</t>
  </si>
  <si>
    <t>PRD.002.100017708</t>
  </si>
  <si>
    <t>Нотариус города Москвы Якушенко Евгения Александровна</t>
  </si>
  <si>
    <t>ОЭК АО</t>
  </si>
  <si>
    <t>Решетникова Диана Петровна ИП</t>
  </si>
  <si>
    <t>PRD.002.100016261</t>
  </si>
  <si>
    <t>Специалист ДПО ОЧУ</t>
  </si>
  <si>
    <t>PRD.002.100026908</t>
  </si>
  <si>
    <t>Статус Учебный центр ООО</t>
  </si>
  <si>
    <t>PRD.002.100027100</t>
  </si>
  <si>
    <t>Туктарова Ралия Юлаевна</t>
  </si>
  <si>
    <t>PRD.002.100017412</t>
  </si>
  <si>
    <t>Уралуправтодор ФКУ</t>
  </si>
  <si>
    <t>PRD.002.100027205</t>
  </si>
  <si>
    <t>Ханты-Мансийский НПФ АО</t>
  </si>
  <si>
    <t>PRD.002.100027089</t>
  </si>
  <si>
    <t>Хасанова Маргарита Эльдаровна</t>
  </si>
  <si>
    <t>AGR.09.002050</t>
  </si>
  <si>
    <t>ДС №44 от 31.12.2023 к договору НФ01/18-24 от 21.11.2018_CNY</t>
  </si>
  <si>
    <t>AGR.07.002298</t>
  </si>
  <si>
    <t>Партия май 2024</t>
  </si>
  <si>
    <t>AGR.07.002300</t>
  </si>
  <si>
    <t>Партия май 2024_руб.</t>
  </si>
  <si>
    <t>AGR.09.002034</t>
  </si>
  <si>
    <t>ДС №45 от 27.04.2024 к договору НФ01/18-24 от 21.11.2018 USD</t>
  </si>
  <si>
    <t>AGR.09.002035</t>
  </si>
  <si>
    <t>ДС №45 от 27.04.2024 к договору НФ01/18-24 от 21.11.2018</t>
  </si>
  <si>
    <t>AGR.42.000252</t>
  </si>
  <si>
    <t>Договор № НФ01/23-25 от 14.07.2023 (май 2024) руб</t>
  </si>
  <si>
    <t>AGR.42.000253</t>
  </si>
  <si>
    <t>Договор № НФ01/23-25 от 14.07.2023 (май 2024) USD</t>
  </si>
  <si>
    <t>AGR.42.000254</t>
  </si>
  <si>
    <t>Договор № НФ01/23-25 от 14.07.2023 (апрель 2024) CNY</t>
  </si>
  <si>
    <t>AGR.15.008550</t>
  </si>
  <si>
    <t>Договор комис.№ НФ01/18-31 от 03.12.2018 (доп.66)</t>
  </si>
  <si>
    <t>AGR.15.008557</t>
  </si>
  <si>
    <t>НФ01/17-15 от 27.06.2017 ( д. № 79/2 АЛЬФАТРАНСДК)</t>
  </si>
  <si>
    <t>AGR.15.008583</t>
  </si>
  <si>
    <t>НФ01/17-15 от 27.06.2017 ( д. № 79 КМЕ)</t>
  </si>
  <si>
    <t>AGR.15.008585</t>
  </si>
  <si>
    <t>НФ01/17-15 от 27.06.2017 ( д. № 79/3 Экохим)</t>
  </si>
  <si>
    <t>AGR.10.004786</t>
  </si>
  <si>
    <t>Договор № ОКБ02/24-258 от 01.04.2024</t>
  </si>
  <si>
    <t>AGR.10.004806</t>
  </si>
  <si>
    <t>Договор № ОКБ02/24-287 от 24.05.2024</t>
  </si>
  <si>
    <t>AGR.10.004816</t>
  </si>
  <si>
    <t>Договор № ОКБ02/24-267 от 10.04.2024</t>
  </si>
  <si>
    <t>PRD.001.000000031_COM014002</t>
  </si>
  <si>
    <t>AGR.32.000504</t>
  </si>
  <si>
    <t>Договор КН/24 от 22.05.2024 г.</t>
  </si>
  <si>
    <t>AGR.42.000248</t>
  </si>
  <si>
    <t>Договор № УН02/24-33 от 06.05.2024</t>
  </si>
  <si>
    <t>AGR.42.000249</t>
  </si>
  <si>
    <t>Договор № УН02/24-32 от 25.04.2024</t>
  </si>
  <si>
    <t>НФ01/18-30 от 03.12.2018 CNY</t>
  </si>
  <si>
    <t>AGR.03.000940</t>
  </si>
  <si>
    <t>Договор на выполнение работ № ОКБ02/24-88/Д000224 от 01.01.2</t>
  </si>
  <si>
    <t>AGR.17.000738</t>
  </si>
  <si>
    <t>AGR.17.000740</t>
  </si>
  <si>
    <t>AGR.17.000741</t>
  </si>
  <si>
    <t>AGR.42.000250</t>
  </si>
  <si>
    <t>Договор № ОКБ02/23-488 от 08.11.2023</t>
  </si>
  <si>
    <t>AGR.07.002284</t>
  </si>
  <si>
    <t>Приложение №1068КН от 18.03.2024</t>
  </si>
  <si>
    <t>AGR.07.002286</t>
  </si>
  <si>
    <t>Приложение № 1068КН</t>
  </si>
  <si>
    <t>AGR.07.002287</t>
  </si>
  <si>
    <t>AGR.07.002288</t>
  </si>
  <si>
    <t>AGR.07.002301</t>
  </si>
  <si>
    <t>Дог.поставки № Д-10/2011-33//4/50-11 от 22.03.11</t>
  </si>
  <si>
    <t>AGR.07.002302</t>
  </si>
  <si>
    <t>Приложение № 1076КН от 16.04.2024</t>
  </si>
  <si>
    <t>AGR.07.002303</t>
  </si>
  <si>
    <t>Приложение №1062КН от 20.02.2024</t>
  </si>
  <si>
    <t>AGR.10.004778</t>
  </si>
  <si>
    <t>Приложение № 2033 КБО от 03.04.2024</t>
  </si>
  <si>
    <t>AGR.10.004779</t>
  </si>
  <si>
    <t>Приложение № 1999 КБО от 20.02.2024</t>
  </si>
  <si>
    <t>AGR.10.004780</t>
  </si>
  <si>
    <t>Приложение № 1997 КБО от 16.02.2024</t>
  </si>
  <si>
    <t>AGR.10.004781</t>
  </si>
  <si>
    <t>Приложение № 2066 КБО от 16.02.2024</t>
  </si>
  <si>
    <t>AGR.10.004788</t>
  </si>
  <si>
    <t>Приложение № 2038 КБО от 05.04.2024</t>
  </si>
  <si>
    <t>AGR.10.004789</t>
  </si>
  <si>
    <t>Приложение № 2000 КБО от 20.02.2024</t>
  </si>
  <si>
    <t>AGR.10.004790</t>
  </si>
  <si>
    <t>Приложение № 2016 КБО от 12.03.2024</t>
  </si>
  <si>
    <t>AGR.10.004791</t>
  </si>
  <si>
    <t>Приложение № 2021 КБО от 19.03.2024</t>
  </si>
  <si>
    <t>AGR.10.004792</t>
  </si>
  <si>
    <t>Приложение № 2025 КБО от 20.03.2024</t>
  </si>
  <si>
    <t>AGR.10.004793</t>
  </si>
  <si>
    <t>Приложение № 1976 КБО от 25.01.2024</t>
  </si>
  <si>
    <t>AGR.10.004794</t>
  </si>
  <si>
    <t>Приложение № 2040 КБО от 09.04.2024</t>
  </si>
  <si>
    <t>AGR.10.004795</t>
  </si>
  <si>
    <t>Приложение № 2043 КБО от 11.04.2024</t>
  </si>
  <si>
    <t>AGR.10.004796</t>
  </si>
  <si>
    <t>Приложение № 2057 КБО от 19.04.2024</t>
  </si>
  <si>
    <t>AGR.10.004817</t>
  </si>
  <si>
    <t>Приложение № 1988 КБО от 06.02.2024</t>
  </si>
  <si>
    <t>AGR.13.002283</t>
  </si>
  <si>
    <t>Приложение №1307 СБ от 17.04.2024</t>
  </si>
  <si>
    <t>AGR.13.002289</t>
  </si>
  <si>
    <t>Приложение №1313 СБ от 24.04.2024</t>
  </si>
  <si>
    <t>AGR.15.008507</t>
  </si>
  <si>
    <t>Д-10/2017-158 от 22.06.2017 спецификация № 2312</t>
  </si>
  <si>
    <t>AGR.15.008521</t>
  </si>
  <si>
    <t>Д-10/2017-158 от 22.06.2017 спецификация № 2269</t>
  </si>
  <si>
    <t>AGR.15.008522</t>
  </si>
  <si>
    <t>Д-10/2017-158 от 22.06.2017 спецификация № 2341</t>
  </si>
  <si>
    <t>AGR.15.008524</t>
  </si>
  <si>
    <t>Д-10/2017-158 от 22.06.2017 спецификация № 2332</t>
  </si>
  <si>
    <t>AGR.15.008525</t>
  </si>
  <si>
    <t>Д-10/2017-158 от 22.06.2017 спецификация № 2328</t>
  </si>
  <si>
    <t>AGR.15.008541</t>
  </si>
  <si>
    <t>Д-10/2017-158 от 22.06.2017 спецификация № 2202</t>
  </si>
  <si>
    <t>AGR.15.008552</t>
  </si>
  <si>
    <t>Д-10/2017-158 от 22.06.2017 спецификация № 2356</t>
  </si>
  <si>
    <t>AGR.15.008554</t>
  </si>
  <si>
    <t>Д-10/2017-158 от 22.06.2017 спецификация № 2323</t>
  </si>
  <si>
    <t>AGR.15.008555</t>
  </si>
  <si>
    <t>Д-10/2017-158 от 22.06.2017 спецификация № 2306</t>
  </si>
  <si>
    <t>AGR.15.008560</t>
  </si>
  <si>
    <t>Д-10/2017-158 от 22.06.2017 спецификация № 2335</t>
  </si>
  <si>
    <t>AGR.15.008561</t>
  </si>
  <si>
    <t>Д-10/2017-158 от 22.06.2017 спецификация № 2322</t>
  </si>
  <si>
    <t>AGR.15.008563</t>
  </si>
  <si>
    <t>Д-10/2017-158 от 22.06.2017 спецификация № 2250</t>
  </si>
  <si>
    <t>AGR.15.008574</t>
  </si>
  <si>
    <t>Д-10/2017-158 от 22.06.2017 спецификация № 2271</t>
  </si>
  <si>
    <t>AGR.15.008578</t>
  </si>
  <si>
    <t>Д-10/2017-158 от 22.06.2017 спецификация № 2231</t>
  </si>
  <si>
    <t>AGR.15.008579</t>
  </si>
  <si>
    <t>Д-10/2017-158 от 22.06.2017 спецификация № 2233</t>
  </si>
  <si>
    <t>AGR.15.008587</t>
  </si>
  <si>
    <t>Д-10/2017-158 от 22.06.2017 спецификация № 2240</t>
  </si>
  <si>
    <t>AGR.15.008589</t>
  </si>
  <si>
    <t>Д-10/2017-158 от 22.06.2017 спецификация № 2340</t>
  </si>
  <si>
    <t>AGR.15.008590</t>
  </si>
  <si>
    <t>Д-10/2017-158 от 22.06.2017 спецификация № 2342</t>
  </si>
  <si>
    <t>AGR.15.008591</t>
  </si>
  <si>
    <t>Д-10/2017-158 от 22.06.2017 спецификация № 2360</t>
  </si>
  <si>
    <t>AGR.15.008598</t>
  </si>
  <si>
    <t>Договор поручительства №8449-ПОР-11 от 24.05.2024г.</t>
  </si>
  <si>
    <t>AGR.15.008599</t>
  </si>
  <si>
    <t>Договор поручительства №8450-ПОР-11 от 24.05.2024г.</t>
  </si>
  <si>
    <t>AGR.10.004776</t>
  </si>
  <si>
    <t>Претензия № КБ-1191 от 03.05.2024</t>
  </si>
  <si>
    <t>AGR.10.004809</t>
  </si>
  <si>
    <t>Договор № ОКБ02/24-279 от 15.03.2024</t>
  </si>
  <si>
    <t>PRD.002.000000091_COM005001</t>
  </si>
  <si>
    <t>AGR.07.002291</t>
  </si>
  <si>
    <t>КН06/23-145 от 09.10.2023</t>
  </si>
  <si>
    <t>AGR.07.002295</t>
  </si>
  <si>
    <t>Договор №КН02/24-09 от 01.01.2024</t>
  </si>
  <si>
    <t>AGR.09.002054</t>
  </si>
  <si>
    <t>УНС02/24-100 от 31.05.2024</t>
  </si>
  <si>
    <t>AGR.09.002051</t>
  </si>
  <si>
    <t>Счет-договор № 46/201235347 от 05.06.2024</t>
  </si>
  <si>
    <t>AGR.09.002033</t>
  </si>
  <si>
    <t>Д/С №2 от 27.04.2024 к договору УНС02/23-159 от 31.10.2023</t>
  </si>
  <si>
    <t>AGR.10.004773</t>
  </si>
  <si>
    <t>Договор № ОКБ02/24-256 от 01.04.2024</t>
  </si>
  <si>
    <t>AGR.10.004802</t>
  </si>
  <si>
    <t>Претензия № КБ-1256 от 13.05.2024</t>
  </si>
  <si>
    <t>AGR.10.004812</t>
  </si>
  <si>
    <t>Договор № ОКБ02/24-270-006/24 от 06.05.2024</t>
  </si>
  <si>
    <t>AGR.10.004813</t>
  </si>
  <si>
    <t>Договор № ОКБ02/24-271-007/24 от 06.05.2024</t>
  </si>
  <si>
    <t>AGR.10.004799</t>
  </si>
  <si>
    <t>Договор № ОКБ02/24-118 от 01.01.2024</t>
  </si>
  <si>
    <t>AGR.08.003376</t>
  </si>
  <si>
    <t>916/24-МР63//СИН.02.24-181 от 03.06.2024</t>
  </si>
  <si>
    <t>AGR.30.001476</t>
  </si>
  <si>
    <t>Постановление № 25-07-12/2024 от 14.03.2024г.</t>
  </si>
  <si>
    <t>AGR.09.002024</t>
  </si>
  <si>
    <t>УНС02/24-92 от 13.05.2024</t>
  </si>
  <si>
    <t>AGR.09.002042</t>
  </si>
  <si>
    <t>УНС02/24-88 от 13.05.2024</t>
  </si>
  <si>
    <t>AGR.09.002043</t>
  </si>
  <si>
    <t>УНС02/24-81 от 25.04.2024</t>
  </si>
  <si>
    <t>AGR.08.003370</t>
  </si>
  <si>
    <t>СИН.02.24-66 от 18.03.2024</t>
  </si>
  <si>
    <t>AGR.08.003371</t>
  </si>
  <si>
    <t>СИН.02.24-59 от 05.03.2024г.</t>
  </si>
  <si>
    <t>AGR.08.003365</t>
  </si>
  <si>
    <t>СИН.02.24-39 от 05.02.2024</t>
  </si>
  <si>
    <t>AGR.09.002026</t>
  </si>
  <si>
    <t>УНС02/24-77 от 02.05.2024</t>
  </si>
  <si>
    <t>AGR.01.002268</t>
  </si>
  <si>
    <t>Т-128/24 от 04.06.2024</t>
  </si>
  <si>
    <t>AGR.08.003366</t>
  </si>
  <si>
    <t>СИН.02.24-139 от 08.04.2024г.</t>
  </si>
  <si>
    <t>PRD.002.100002570_COM002019</t>
  </si>
  <si>
    <t>AGR.03.000981</t>
  </si>
  <si>
    <t>Договор № Д003624 от 28.02.2024</t>
  </si>
  <si>
    <t>AGR.15.008538</t>
  </si>
  <si>
    <t>СЗ02/24-220 от 13.05.2024</t>
  </si>
  <si>
    <t>AGR.07.002296</t>
  </si>
  <si>
    <t>Договор №КН05/24-71 от 21.02.2024</t>
  </si>
  <si>
    <t>AGR.07.002297</t>
  </si>
  <si>
    <t>КН №05/24-71 от 21.02.2024 СМР "Площадка куста скважин №3 Мм</t>
  </si>
  <si>
    <t>AGR.10.004801</t>
  </si>
  <si>
    <t>Счет № 0222 от 21.05.2024</t>
  </si>
  <si>
    <t>PRD.002.100009484_COM014001</t>
  </si>
  <si>
    <t>AGR.30.001482</t>
  </si>
  <si>
    <t>НО/24-62 от 25.04.2024</t>
  </si>
  <si>
    <t>AGR.01.002258</t>
  </si>
  <si>
    <t>024-000-0202656 от 31.05.2024</t>
  </si>
  <si>
    <t>AGR.09.002056</t>
  </si>
  <si>
    <t>УНС02/24-111 от 07.06.2024</t>
  </si>
  <si>
    <t>AGR.13.002275</t>
  </si>
  <si>
    <t>Договор страхования 111 №VSKX12478102848000 от 24.05.2024</t>
  </si>
  <si>
    <t>AGR.13.002276</t>
  </si>
  <si>
    <t>Договор страхования 111 №VSKX12433336257000 от 24.05.2024</t>
  </si>
  <si>
    <t>8450-ПОР-9 от 24.05.2024</t>
  </si>
  <si>
    <t>8449-ПОР-9 от 24.05.2024</t>
  </si>
  <si>
    <t>AGR.01.002269</t>
  </si>
  <si>
    <t>0002/003977N от 06.06.2024</t>
  </si>
  <si>
    <t>PRD.002.100010183_COM014006</t>
  </si>
  <si>
    <t>AGR.31.000042</t>
  </si>
  <si>
    <t>Договор № АК/24-8 от 08.04.2024</t>
  </si>
  <si>
    <t>AGR.31.000043</t>
  </si>
  <si>
    <t>Договор № АК/24-7 от 08.04.2024</t>
  </si>
  <si>
    <t>AGR.06.001075</t>
  </si>
  <si>
    <t>Договор №2415009000173 от 19.04.2024</t>
  </si>
  <si>
    <t>AGR.15.008519</t>
  </si>
  <si>
    <t>AGR.15.008514</t>
  </si>
  <si>
    <t>СЗ02/24-195 от 22.04.2024</t>
  </si>
  <si>
    <t>AGR.40.000045</t>
  </si>
  <si>
    <t>РО02/24-9 от 22.04.2024</t>
  </si>
  <si>
    <t>AGR.07.002292</t>
  </si>
  <si>
    <t>Договор №КН05/24-89 от 21.03.2024</t>
  </si>
  <si>
    <t>AGR.03.000992</t>
  </si>
  <si>
    <t>Договор от 22.04.2024 № Д006124</t>
  </si>
  <si>
    <t>PRD.002.100016261_COM008002</t>
  </si>
  <si>
    <t>AGR.10.004774</t>
  </si>
  <si>
    <t>Договор № 1594К/ОКБ02/24-280 от 16.05.2024</t>
  </si>
  <si>
    <t>AGR.01.002244</t>
  </si>
  <si>
    <t>ЭТ240521113 от 21.05.2024</t>
  </si>
  <si>
    <t>AGR.01.002245</t>
  </si>
  <si>
    <t>ЭТ240523118 от 21.05.2024</t>
  </si>
  <si>
    <t>AGR.01.002246</t>
  </si>
  <si>
    <t>ЭТ240523116 от 21.05.2024</t>
  </si>
  <si>
    <t>AGR.01.002247</t>
  </si>
  <si>
    <t>ЭТ240523119 от 21.05.2024</t>
  </si>
  <si>
    <t>AGR.30.001480</t>
  </si>
  <si>
    <t>Договор №НО/24-21 от 20.02.2024</t>
  </si>
  <si>
    <t>AGR.01.002264</t>
  </si>
  <si>
    <t>118248 от 03.06.2024</t>
  </si>
  <si>
    <t>AGR.01.002249</t>
  </si>
  <si>
    <t>13410009100 от 28.05.2024</t>
  </si>
  <si>
    <t>PRD.002.100017412_COM003001</t>
  </si>
  <si>
    <t>AGR.17.000737</t>
  </si>
  <si>
    <t>Соглашение об установлении сервитута № 6 от 04.09.2017</t>
  </si>
  <si>
    <t>PRD.002.100017618_COM007001</t>
  </si>
  <si>
    <t>AGR.09.002049</t>
  </si>
  <si>
    <t>Счет-договор № 19 от 23.05.2024</t>
  </si>
  <si>
    <t>AGR.08.003384</t>
  </si>
  <si>
    <t>4ТН-13529//СИН.02.24-186 от 27.05.2024</t>
  </si>
  <si>
    <t>AGR.01.002260</t>
  </si>
  <si>
    <t>б/н от 28.05.2024</t>
  </si>
  <si>
    <t>AGR.01.002261</t>
  </si>
  <si>
    <t>б/н от 31.05.2024</t>
  </si>
  <si>
    <t>PRD.002.100017708_COM008003</t>
  </si>
  <si>
    <t>AGR.11.001243</t>
  </si>
  <si>
    <t>Счет б/н от 05.06.2024</t>
  </si>
  <si>
    <t>AGR.13.002285</t>
  </si>
  <si>
    <t>Договор №СИБ31/24-в от 14.03.2024</t>
  </si>
  <si>
    <t>AGR.08.003375</t>
  </si>
  <si>
    <t>СИН.02.23-237 от 15.09.2023</t>
  </si>
  <si>
    <t>AGR.09.002025</t>
  </si>
  <si>
    <t>№УНС02/24-95 от 22.05.2024</t>
  </si>
  <si>
    <t>AGR.15.008551</t>
  </si>
  <si>
    <t>СЗ02/24-181 от 17.04.2024</t>
  </si>
  <si>
    <t>AGR.09.002030</t>
  </si>
  <si>
    <t>УНС02/24-19 от 22.05.2024</t>
  </si>
  <si>
    <t>AGR.09.002031</t>
  </si>
  <si>
    <t>УНС02/24-20 от 22.05.2024</t>
  </si>
  <si>
    <t>AGR.15.008520</t>
  </si>
  <si>
    <t>СЗ02/24-199 от 24.04.2024</t>
  </si>
  <si>
    <t>AGR.15.008543</t>
  </si>
  <si>
    <t>СЗ02/24-228 от 01.05.2024</t>
  </si>
  <si>
    <t>AGR.15.008508</t>
  </si>
  <si>
    <t>Соглашение о возмещении по рекультивации СЗ02/24-208 от 26.0</t>
  </si>
  <si>
    <t>AGR.15.008515</t>
  </si>
  <si>
    <t>Соглашение о возмещении по рекультивации СЗ02/24-207 от 26.0</t>
  </si>
  <si>
    <t>СЗ02/24-249 от 27.05.2024</t>
  </si>
  <si>
    <t>AGR.10.004797</t>
  </si>
  <si>
    <t>Договор № АК-009-78/2024 от 05.04.2024</t>
  </si>
  <si>
    <t>AGR.07.002293</t>
  </si>
  <si>
    <t>Договор №КН04/24-107 от 01.06.2024</t>
  </si>
  <si>
    <t>AGR.15.008544</t>
  </si>
  <si>
    <t>СЗ02/24-232//15/24 от 01.06.2024</t>
  </si>
  <si>
    <t>AGR.15.008545</t>
  </si>
  <si>
    <t>СЗ02/24-224//16/24 от 01.06.2024</t>
  </si>
  <si>
    <t>AGR.15.008546</t>
  </si>
  <si>
    <t>СЗ02/24-226//17/24 от 01.06.2024</t>
  </si>
  <si>
    <t>AGR.39.000127</t>
  </si>
  <si>
    <t>НС02/24-14//15/24 от 29.05.2024</t>
  </si>
  <si>
    <t>PRD.002.100019094_COM011001</t>
  </si>
  <si>
    <t>AGR.15.008537</t>
  </si>
  <si>
    <t>СЗ02/24-290//52/24-ГО от 29.05.2024</t>
  </si>
  <si>
    <t>AGR.15.008517</t>
  </si>
  <si>
    <t>Соглашение о возмещении по рекультивации СЗ02/24-214 от 03.0</t>
  </si>
  <si>
    <t>AGR.08.003369</t>
  </si>
  <si>
    <t>СИН.02.24-71 от 19.03.2024</t>
  </si>
  <si>
    <t>AGR.15.008510</t>
  </si>
  <si>
    <t>Соглашение о возмещении за рекультивацию СЗ02/24-212 от 03.0</t>
  </si>
  <si>
    <t>AGR.01.002263</t>
  </si>
  <si>
    <t>00006-24/IC-H от 03.06.2024</t>
  </si>
  <si>
    <t>AGR.15.008513</t>
  </si>
  <si>
    <t>Соглашение о возмещении по рекультивации СЗ02/24-192 от 22.0</t>
  </si>
  <si>
    <t>AGR.13.002287</t>
  </si>
  <si>
    <t>AGR.14.000543</t>
  </si>
  <si>
    <t>Договор аренды №С0990526/32/24-АЗ от 02.05.2024г</t>
  </si>
  <si>
    <t>AGR.14.000544</t>
  </si>
  <si>
    <t>Договор аренды №С0990526/28/24-А3 от 17.04.2024г</t>
  </si>
  <si>
    <t>AGR.37.000157</t>
  </si>
  <si>
    <t>Договор №С0990530/54/24-АЗ от 15.04.2024 года</t>
  </si>
  <si>
    <t>AGR.37.000158</t>
  </si>
  <si>
    <t>Договор №С0990530/49/24-АЗ от 26.04.2024 года</t>
  </si>
  <si>
    <t>AGR.38.000142</t>
  </si>
  <si>
    <t>Договор №С0990530/56/24-АЗ от 26.04.2024 г.</t>
  </si>
  <si>
    <t>AGR.38.000143</t>
  </si>
  <si>
    <t>Договор №С0990530/59/24-АЗ от 26.04.2024 г.</t>
  </si>
  <si>
    <t>AGR.38.000144</t>
  </si>
  <si>
    <t>Договор №С0990530/61/24-АЗ от 26.04.2024 г.</t>
  </si>
  <si>
    <t>AGR.38.000145</t>
  </si>
  <si>
    <t>Договор №С0990530/63/24-АЗ от 26.04.2024 г.</t>
  </si>
  <si>
    <t>AGR.38.000146</t>
  </si>
  <si>
    <t>Договор №С0990530/58/24-АЗ от 26.04.2024 г.</t>
  </si>
  <si>
    <t>AGR.38.000147</t>
  </si>
  <si>
    <t>Договор №С0990530/60/24-АЗ от 26.04.2024 г.</t>
  </si>
  <si>
    <t>AGR.38.000148</t>
  </si>
  <si>
    <t>Договор №С0990530/62/24-АЗ от 26.04.2024 г.</t>
  </si>
  <si>
    <t>AGR.13.002277</t>
  </si>
  <si>
    <t>Договор №СИБ41/24-в от 22.03.2024</t>
  </si>
  <si>
    <t>PRD.002.100019793_COM002019</t>
  </si>
  <si>
    <t>AGR.03.000984</t>
  </si>
  <si>
    <t>Договор № Д005424 от 08.04.2024</t>
  </si>
  <si>
    <t>AGR.15.008509</t>
  </si>
  <si>
    <t>Соглашение о возмещении по рекультивации СЗ02/24-209 от 26.0</t>
  </si>
  <si>
    <t>AGR.15.008511</t>
  </si>
  <si>
    <t>Соглашение о возмещении по рекультивации СЗ02/24-213 от 03.0</t>
  </si>
  <si>
    <t>AGR.15.008512</t>
  </si>
  <si>
    <t>Соглашение о возмещении по рекультивации СЗ02/24-154 от 02.0</t>
  </si>
  <si>
    <t>AGR.15.008558</t>
  </si>
  <si>
    <t>Соглашение о возмещении по рекультивации СЗ02/24-255 от 23.0</t>
  </si>
  <si>
    <t>AGR.15.008559</t>
  </si>
  <si>
    <t>Соглашение о возмещении по рекультивации СЗ02/24-267 от 24.0</t>
  </si>
  <si>
    <t>AGR.15.008562</t>
  </si>
  <si>
    <t>Соглашение о возмещении по рекультивации СЗ02/24-257 от 23.0</t>
  </si>
  <si>
    <t>AGR.15.008564</t>
  </si>
  <si>
    <t>Соглашение о возмещении по рекультивации СЗ02/24-274 от 24.0</t>
  </si>
  <si>
    <t>AGR.15.008565</t>
  </si>
  <si>
    <t>Соглашение о возмещении по рекультивации СЗ02/24-260 от 23.0</t>
  </si>
  <si>
    <t>AGR.15.008566</t>
  </si>
  <si>
    <t>Соглашение о возмещении по рекультивации СЗ02/24-241 от 14.0</t>
  </si>
  <si>
    <t>AGR.15.008567</t>
  </si>
  <si>
    <t>Соглашение о возмещении по рекультивации СЗ02/24-278 от 24.0</t>
  </si>
  <si>
    <t>AGR.15.008568</t>
  </si>
  <si>
    <t>Соглашение о возмещении по рекультивации СЗ02/24-280 от 24.0</t>
  </si>
  <si>
    <t>AGR.15.008569</t>
  </si>
  <si>
    <t>Соглашение о возмещении по рекультивации СЗ02/24-253 от 23.0</t>
  </si>
  <si>
    <t>AGR.15.008570</t>
  </si>
  <si>
    <t>Соглашение о возмещении по рекультивации СЗ02/24-283 от 24.0</t>
  </si>
  <si>
    <t>AGR.15.008571</t>
  </si>
  <si>
    <t>Соглашение о возмещении по рекультивации СЗ02/24-256 от 23.0</t>
  </si>
  <si>
    <t>AGR.15.008572</t>
  </si>
  <si>
    <t>Соглашение о возмещении по рекультивации СЗ02/24-259 от 23.0</t>
  </si>
  <si>
    <t>AGR.15.008573</t>
  </si>
  <si>
    <t>Соглашение о возмещении по рекультивации СЗ02/24-287 от 24.0</t>
  </si>
  <si>
    <t>AGR.15.008575</t>
  </si>
  <si>
    <t>Соглашение о возмещении по рекультивации СЗ02/24-240 от 16.0</t>
  </si>
  <si>
    <t>AGR.15.008576</t>
  </si>
  <si>
    <t>Соглашение о возмещении по рекультивации СЗ02/24-243 от 14.0</t>
  </si>
  <si>
    <t>AGR.15.008577</t>
  </si>
  <si>
    <t>Соглашение о возмещении по рекультивации СЗ02/24-289 от 28.0</t>
  </si>
  <si>
    <t>AGR.15.008580</t>
  </si>
  <si>
    <t>Соглашение о возмещении по рекультивации СЗ02/24-261 от 23.0</t>
  </si>
  <si>
    <t>AGR.15.008581</t>
  </si>
  <si>
    <t>Соглашение о возмещении по рекультивации СЗ02/24-263 от 23.0</t>
  </si>
  <si>
    <t>AGR.15.008582</t>
  </si>
  <si>
    <t>Соглашение о возмещении по рекультивации СЗ02/24-265 от 24.0</t>
  </si>
  <si>
    <t>AGR.15.008601</t>
  </si>
  <si>
    <t>СЗ02/24-118 от 01.02.2024</t>
  </si>
  <si>
    <t>AGR.15.008603</t>
  </si>
  <si>
    <t>СЗ02/24-149 от 01.02.2024</t>
  </si>
  <si>
    <t>AGR.10.004811</t>
  </si>
  <si>
    <t>Договор № ОКБ02/24-276 от 14.05.2024</t>
  </si>
  <si>
    <t>AGR.15.008586</t>
  </si>
  <si>
    <t>НФ01/21-51 от 20.12.2021 ( доп. 79/3)</t>
  </si>
  <si>
    <t>Соглашение о возмещении расходов на рекультивацию СЗ02/23-37</t>
  </si>
  <si>
    <t>AGR.15.008531</t>
  </si>
  <si>
    <t>Соглашение о возмещении расходов на рекультивацию СЗ02/24-19</t>
  </si>
  <si>
    <t>AGR.15.008532</t>
  </si>
  <si>
    <t>PRD.002.100020679_COM014009</t>
  </si>
  <si>
    <t>AGR.38.000141</t>
  </si>
  <si>
    <t>Договор № ОС/24-6 от 04.03.2024</t>
  </si>
  <si>
    <t>AGR.09.002055</t>
  </si>
  <si>
    <t>УНС02/24-99 от 27.05.2024</t>
  </si>
  <si>
    <t>PRD.002.100021000_COM006001</t>
  </si>
  <si>
    <t>AGR.08.003362</t>
  </si>
  <si>
    <t>Счет №Pr000035247 от 01.02.2024</t>
  </si>
  <si>
    <t>AGR.15.008539</t>
  </si>
  <si>
    <t>СЗ02/24-296 от 29.05.2024</t>
  </si>
  <si>
    <t>AGR.15.008548</t>
  </si>
  <si>
    <t>СЗ02/24-296 от 29.05.2024 не исп.</t>
  </si>
  <si>
    <t>AGR.14.000545</t>
  </si>
  <si>
    <t>ДОГОВОР № АИС/1102023841/2023/4/раз</t>
  </si>
  <si>
    <t>AGR.10.004787</t>
  </si>
  <si>
    <t>Договор № ОКБ02/24-273 от 01.05.2024</t>
  </si>
  <si>
    <t>AGR.08.003363</t>
  </si>
  <si>
    <t>Претензия исх.326 от 23.05.2024г</t>
  </si>
  <si>
    <t>PRD.002.100021514_COM011001</t>
  </si>
  <si>
    <t>AGR.15.008529</t>
  </si>
  <si>
    <t>СЗ02/24-250 от 24.05.2024</t>
  </si>
  <si>
    <t>AGR.13.002288</t>
  </si>
  <si>
    <t>Договор №СИБ30/24-в от 14.03.2024</t>
  </si>
  <si>
    <t>PRD.002.100021626_COM002019</t>
  </si>
  <si>
    <t>AGR.03.001007</t>
  </si>
  <si>
    <t>Договор от 17.05.2024 № Д005924</t>
  </si>
  <si>
    <t>PRD.002.100021655_COM006001</t>
  </si>
  <si>
    <t>AGR.08.003373</t>
  </si>
  <si>
    <t>ЮЛР-13218/05-2024//СИН.02.24-189 от 23.05.2024</t>
  </si>
  <si>
    <t>PRD.002.100021700_COM008006</t>
  </si>
  <si>
    <t>AGR.42.000251</t>
  </si>
  <si>
    <t>Договор № УН02/24-26 от 21.03.2024</t>
  </si>
  <si>
    <t>AGR.07.002294</t>
  </si>
  <si>
    <t>Договор № КН05/24-104 от 25.05.2024</t>
  </si>
  <si>
    <t>AGR.15.008535</t>
  </si>
  <si>
    <t>СЗ02/24-229 от 01.05.2024</t>
  </si>
  <si>
    <t>AGR.15.008534</t>
  </si>
  <si>
    <t>СЗ02/24-231 от 01.05.2024</t>
  </si>
  <si>
    <t>AGR.15.008536</t>
  </si>
  <si>
    <t>AGR.15.008553</t>
  </si>
  <si>
    <t>СЗ02/24-299//437/24-Е от 31.05.2024</t>
  </si>
  <si>
    <t>AGR.01.002248</t>
  </si>
  <si>
    <t>1 от 27.05.2024</t>
  </si>
  <si>
    <t>AGR.01.002265</t>
  </si>
  <si>
    <t>4 от 01.06.2024</t>
  </si>
  <si>
    <t>AGR.15.008602</t>
  </si>
  <si>
    <t>СЗ02/24-151 от 01.02.2024</t>
  </si>
  <si>
    <t>PRD.002.100022302_COM004001</t>
  </si>
  <si>
    <t>AGR.06.001076</t>
  </si>
  <si>
    <t>Договор №ННГ17/24-в от 30.05.2024</t>
  </si>
  <si>
    <t>AGR.08.003377</t>
  </si>
  <si>
    <t>AGR.08.003361</t>
  </si>
  <si>
    <t>СИН.02.24-175 от 21.05.2024</t>
  </si>
  <si>
    <t>AGR.09.002044</t>
  </si>
  <si>
    <t>28/2024 от 27.04.2024</t>
  </si>
  <si>
    <t>PRD.002.100022850_COM007001</t>
  </si>
  <si>
    <t>AGR.09.002053</t>
  </si>
  <si>
    <t>УНС02/24-106 от 22.05.2024</t>
  </si>
  <si>
    <t>AGR.13.002282</t>
  </si>
  <si>
    <t>Договор №СИБ45/24-в от 28.03.2024</t>
  </si>
  <si>
    <t>AGR.15.008504</t>
  </si>
  <si>
    <t>Счет №494 от 20.05.2024</t>
  </si>
  <si>
    <t>AGR.03.001006</t>
  </si>
  <si>
    <t>Сублицензионный договор № 063/290324/009/Д006224 от 29.03.20</t>
  </si>
  <si>
    <t>AGR.08.003385</t>
  </si>
  <si>
    <t>063/180424/020//СИН.02.24-160 от 18.04.2024</t>
  </si>
  <si>
    <t>AGR.13.002281</t>
  </si>
  <si>
    <t>Договор №063/180424/023 от 01.05.2024</t>
  </si>
  <si>
    <t>AGR.10.004772</t>
  </si>
  <si>
    <t>Договор № ОКБ02/24-264 от 25.04.2024</t>
  </si>
  <si>
    <t>AGR.10.004803</t>
  </si>
  <si>
    <t>Договор № ОКБ02/24-278 от 15.05.2024</t>
  </si>
  <si>
    <t>AGR.10.004814</t>
  </si>
  <si>
    <t>Договор № ОКБ02/24-281 от 15.05.2024</t>
  </si>
  <si>
    <t>AGR.10.004815</t>
  </si>
  <si>
    <t>Договор № ОКБ02/24-288 от 28.05.2024</t>
  </si>
  <si>
    <t>AGR.08.003378</t>
  </si>
  <si>
    <t>СИН.02.24-136 от 28.03.2024</t>
  </si>
  <si>
    <t>AGR.10.004777</t>
  </si>
  <si>
    <t>Претензия № КБ-1190 от 03.05.2024</t>
  </si>
  <si>
    <t>AGR.10.004775</t>
  </si>
  <si>
    <t>Претензия № КБ-1159 от 26.04.2024</t>
  </si>
  <si>
    <t>AGR.09.002045</t>
  </si>
  <si>
    <t>AGR.10.004818</t>
  </si>
  <si>
    <t>Договор № ОКБ02/24-284 от 22.05.2024</t>
  </si>
  <si>
    <t>AGR.15.008523</t>
  </si>
  <si>
    <t>Счет №14 от 24.05.2024</t>
  </si>
  <si>
    <t>PRD.002.100023570_COM006001</t>
  </si>
  <si>
    <t>AGR.08.003389</t>
  </si>
  <si>
    <t>СИН.02.24-185 от 29.05.2024</t>
  </si>
  <si>
    <t>AGR.01.002266</t>
  </si>
  <si>
    <t>2/000732/ПР/24//НФ02/24-77 от 05.06.2024</t>
  </si>
  <si>
    <t>AGR.15.008542</t>
  </si>
  <si>
    <t>СЗ02/24-268 от 28.05.2024</t>
  </si>
  <si>
    <t>AGR.15.008503</t>
  </si>
  <si>
    <t>Счет № 074 000-436884/4765 от 23.05.2024</t>
  </si>
  <si>
    <t>AGR.30.001472</t>
  </si>
  <si>
    <t>Договор № 61//Но/24-56 от 26.04.2024</t>
  </si>
  <si>
    <t>AGR.15.008592</t>
  </si>
  <si>
    <t>019БС3060001057 от 07.06.2024</t>
  </si>
  <si>
    <t>AGR.15.008593</t>
  </si>
  <si>
    <t>013БС4040033362 от 07.06.2024</t>
  </si>
  <si>
    <t>AGR.15.008594</t>
  </si>
  <si>
    <t>013БС4040033363 от 07.06.2024</t>
  </si>
  <si>
    <t>AGR.15.008595</t>
  </si>
  <si>
    <t>013БС4040033260 от 22.05.2024</t>
  </si>
  <si>
    <t>AGR.15.008596</t>
  </si>
  <si>
    <t>019БС3060001055 от 22.05.2024</t>
  </si>
  <si>
    <t>AGR.08.003387</t>
  </si>
  <si>
    <t>Счет №33 от 03.06.2024</t>
  </si>
  <si>
    <t>AGR.15.008526</t>
  </si>
  <si>
    <t>Счет №124 от 28.05.2024</t>
  </si>
  <si>
    <t>NF01/22-4 от 29.03.2022 (76.08п)</t>
  </si>
  <si>
    <t>NF01/22-10 от 30.03.2023 (76.08п)</t>
  </si>
  <si>
    <t>AGR.08.003382</t>
  </si>
  <si>
    <t>СИН.04.24-18 от 14.03.2024</t>
  </si>
  <si>
    <t>AGR.08.003383</t>
  </si>
  <si>
    <t>СИН.04.24-16 от 26.02.2024</t>
  </si>
  <si>
    <t>AGR.09.002048</t>
  </si>
  <si>
    <t>УНС02/24-104 от 03.06.2024</t>
  </si>
  <si>
    <t>PRD.002.100025083_COM011001</t>
  </si>
  <si>
    <t>AGR.15.008540</t>
  </si>
  <si>
    <t>Счет № Ф0748110424 от 20 мая 2024</t>
  </si>
  <si>
    <t>PRD.002.100025102_COM011001</t>
  </si>
  <si>
    <t>AGR.15.008530</t>
  </si>
  <si>
    <t>Счет № Ф0748110424 от 20.05.2024</t>
  </si>
  <si>
    <t>AGR.15.008597</t>
  </si>
  <si>
    <t>Аукцион на Илекский участок недр</t>
  </si>
  <si>
    <t>AGR.08.003368</t>
  </si>
  <si>
    <t>СИН.04.24-27 от 01.06.2024</t>
  </si>
  <si>
    <t>AGR.08.003380</t>
  </si>
  <si>
    <t>СИН.04.24-24 от 15.04.2024</t>
  </si>
  <si>
    <t>AGR.08.003388</t>
  </si>
  <si>
    <t>СИН.04.24-19 от 27.03.2024</t>
  </si>
  <si>
    <t>AGR.01.002250</t>
  </si>
  <si>
    <t>4611-69715-20240418 от 18.04.2024</t>
  </si>
  <si>
    <t>НФ01/23-17 от 19.05.2023_коммерческий кредит%%</t>
  </si>
  <si>
    <t>НФ01/23-25 от 14.07.2023 CNY</t>
  </si>
  <si>
    <t>AGR.10.004804</t>
  </si>
  <si>
    <t>AGR.11.001239</t>
  </si>
  <si>
    <t>AGR.11.001240</t>
  </si>
  <si>
    <t>AGR.01.002243</t>
  </si>
  <si>
    <t>1645 от 24.05.2024</t>
  </si>
  <si>
    <t>AGR.01.002251</t>
  </si>
  <si>
    <t>1664 от 29.05.2024</t>
  </si>
  <si>
    <t>AGR.01.002252</t>
  </si>
  <si>
    <t>1665 от</t>
  </si>
  <si>
    <t>AGR.01.002253</t>
  </si>
  <si>
    <t>1665 от 29.05.2024</t>
  </si>
  <si>
    <t>AGR.01.002254</t>
  </si>
  <si>
    <t>1660 от 28.05.2024</t>
  </si>
  <si>
    <t>AGR.01.002256</t>
  </si>
  <si>
    <t>1666 от 29.05.2024</t>
  </si>
  <si>
    <t>AGR.01.002257</t>
  </si>
  <si>
    <t>1675 от 30.05.2024</t>
  </si>
  <si>
    <t>AGR.08.003386</t>
  </si>
  <si>
    <t>СИН.02.24-67 от 19.03.2024</t>
  </si>
  <si>
    <t>AGR.15.008518</t>
  </si>
  <si>
    <t>СЗ02/24-237 от 20.05.2024</t>
  </si>
  <si>
    <t>AGR.08.003379</t>
  </si>
  <si>
    <t>СИН.04.24-15 от 20.02.2024</t>
  </si>
  <si>
    <t>18-28/056 от 11.01.2024</t>
  </si>
  <si>
    <t>AGR.15.008584</t>
  </si>
  <si>
    <t>НФ01/23-2 от 31.01.2023 (доп. 79)</t>
  </si>
  <si>
    <t>AGR.09.002038</t>
  </si>
  <si>
    <t>УНС02/24-85 от 07.05.2024</t>
  </si>
  <si>
    <t>AGR.10.004785</t>
  </si>
  <si>
    <t>Договор ГПХ №ОКБ04/24-06 от 16.05.2024</t>
  </si>
  <si>
    <t>AGR.10.004782</t>
  </si>
  <si>
    <t>Договор ГПХ №ОКБ04/24-04 от 16.05.2024</t>
  </si>
  <si>
    <t>AGR.13.002290</t>
  </si>
  <si>
    <t>Договор №СИБ82/24-в от 05.06.2024</t>
  </si>
  <si>
    <t>NF01/23-39 от 07.12.2023 (76.29) поставщик</t>
  </si>
  <si>
    <t>AGR.10.004805</t>
  </si>
  <si>
    <t>Договор № ОКБ02/24-260 от 22.04.2024</t>
  </si>
  <si>
    <t>PRD.002.100026387_COM009001</t>
  </si>
  <si>
    <t>AGR.13.002286</t>
  </si>
  <si>
    <t>Договор №СИБ48/24-в от 02.04.2024</t>
  </si>
  <si>
    <t>AGR.08.003381</t>
  </si>
  <si>
    <t>МО-62//СИН.02.24-176 от 14.05.2024</t>
  </si>
  <si>
    <t>AGR.31.000041</t>
  </si>
  <si>
    <t>Договор № АК/23-4 от 12.12.2023 г.</t>
  </si>
  <si>
    <t>AGR.15.008527</t>
  </si>
  <si>
    <t>СЗ02/24-262//02-Ц-052024/1 от 24.05.2024</t>
  </si>
  <si>
    <t>AGR.15.008547</t>
  </si>
  <si>
    <t>Счет № 25944/03 от 03.06.2024</t>
  </si>
  <si>
    <t>AGR.17.000739</t>
  </si>
  <si>
    <t>Договор № ЮН02/24-28 от 27.04.2024</t>
  </si>
  <si>
    <t>AGR.10.004810</t>
  </si>
  <si>
    <t>Договор № ОКБ02/24-277 от 30.05.2024</t>
  </si>
  <si>
    <t>AGR.01.002255</t>
  </si>
  <si>
    <t>30/05 от 30.05.2024</t>
  </si>
  <si>
    <t>AGR.07.002299</t>
  </si>
  <si>
    <t>Партия май 2024_№НФ01/18-26 от 03.12.18</t>
  </si>
  <si>
    <t>AGR.09.002036</t>
  </si>
  <si>
    <t>NF01/23-39 от 07.12.2023_45</t>
  </si>
  <si>
    <t>PRD.002.100026806_COM005001</t>
  </si>
  <si>
    <t>AGR.07.002285</t>
  </si>
  <si>
    <t>КН06/24-42 от 12.01.2024 на оказание услуг по изготовлению п</t>
  </si>
  <si>
    <t>AGR.07.002289</t>
  </si>
  <si>
    <t>КН06/24-42 от 12.01.2024</t>
  </si>
  <si>
    <t>AGR.15.008516</t>
  </si>
  <si>
    <t>СЗ02/24-233 от 20.05.2024</t>
  </si>
  <si>
    <t>AGR.01.002262</t>
  </si>
  <si>
    <t>69 от 31.05.2024</t>
  </si>
  <si>
    <t>PRD.002.100026864_COM014001</t>
  </si>
  <si>
    <t>AGR.30.001479</t>
  </si>
  <si>
    <t>Договор пожертвования № НО/24-71 от 23.05.2024 года</t>
  </si>
  <si>
    <t>Агентский договор № 1 от 18.03.2024, руб.</t>
  </si>
  <si>
    <t>AGR.11.001242</t>
  </si>
  <si>
    <t>Агентский договор № 1 от 18.03.2024, CAD</t>
  </si>
  <si>
    <t>PRD.002.100026908_COM008002</t>
  </si>
  <si>
    <t>AGR.10.004798</t>
  </si>
  <si>
    <t>Договор № ОКБ02/24-247 от 03.04.2024</t>
  </si>
  <si>
    <t>AGR.10.004800</t>
  </si>
  <si>
    <t>Договор № ОКБ02/24-237 от 21.03.2024</t>
  </si>
  <si>
    <t>PRD.002.100026953_COM007001</t>
  </si>
  <si>
    <t>AGR.09.002029</t>
  </si>
  <si>
    <t>УНС02/24-43 от 15.03.2024</t>
  </si>
  <si>
    <t>AGR.07.002290</t>
  </si>
  <si>
    <t>Договор № КН06/24-98 от 23.04.2024г.</t>
  </si>
  <si>
    <t>PRD.002.100026968_COM014001</t>
  </si>
  <si>
    <t>AGR.30.001474</t>
  </si>
  <si>
    <t>НО/24-53 от 18.04.2024</t>
  </si>
  <si>
    <t>AGR.30.001483</t>
  </si>
  <si>
    <t>НО/24-61 от 18.04.2024</t>
  </si>
  <si>
    <t>PRD.002.100026997_COM006001</t>
  </si>
  <si>
    <t>AGR.08.003372</t>
  </si>
  <si>
    <t>СИН.02.24-137 от 08.04.2024</t>
  </si>
  <si>
    <t>AGR.13.002284</t>
  </si>
  <si>
    <t>Договор №СИБ54/24-в от 27.03.2024</t>
  </si>
  <si>
    <t>AGR.15.008556</t>
  </si>
  <si>
    <t>НФ01/24-10 от 01.04.2024 ( доп. 79/2)</t>
  </si>
  <si>
    <t>AGR.03.001000</t>
  </si>
  <si>
    <t>Договор Д005324 от 10.04.2024 г.</t>
  </si>
  <si>
    <t>PRD.002.100027054_COM007001</t>
  </si>
  <si>
    <t>AGR.09.002039</t>
  </si>
  <si>
    <t>УНС02/24-83 от 03.05.2024</t>
  </si>
  <si>
    <t>PRD.002.100027076_COM007001</t>
  </si>
  <si>
    <t>AGR.09.002040</t>
  </si>
  <si>
    <t>УНС02/24-79 от 15.04.2024</t>
  </si>
  <si>
    <t>AGR.09.002041</t>
  </si>
  <si>
    <t>УНС02/24-80 от 15.04.2024</t>
  </si>
  <si>
    <t>PRD.002.100027086_COM008003</t>
  </si>
  <si>
    <t>AGR.11.001241</t>
  </si>
  <si>
    <t>Договор от 01.03.2024</t>
  </si>
  <si>
    <t>PRD.002.100027089_COM008002</t>
  </si>
  <si>
    <t>AGR.10.004783</t>
  </si>
  <si>
    <t>Договор ГПХ № ОКБ04/24-05 от 16.05.2024</t>
  </si>
  <si>
    <t>PRD.002.100027100_COM008002</t>
  </si>
  <si>
    <t>AGR.10.004784</t>
  </si>
  <si>
    <t>Договор ГПХ № ОКБ04/24-07 от 16.05.2024</t>
  </si>
  <si>
    <t>AGR.09.002032</t>
  </si>
  <si>
    <t>УНС02/24-87 от 08.05.2024 (Передача в переработку)</t>
  </si>
  <si>
    <t>PRD.002.100027152_COM011001</t>
  </si>
  <si>
    <t>AGR.15.008588</t>
  </si>
  <si>
    <t>СЗ02/24-264 от 28.05.2024</t>
  </si>
  <si>
    <t>PRD.002.100027163_COM008002</t>
  </si>
  <si>
    <t>AGR.10.004771</t>
  </si>
  <si>
    <t>Заявление от 13.05.2024</t>
  </si>
  <si>
    <t>PRD.002.100027169_COM006001</t>
  </si>
  <si>
    <t>AGR.08.003364</t>
  </si>
  <si>
    <t>СИН.02.24-174 от 14.05.2024</t>
  </si>
  <si>
    <t>PRD.002.100027172_COM011001</t>
  </si>
  <si>
    <t>AGR.15.008506</t>
  </si>
  <si>
    <t>СЗ02/24-251 от 24.05.2024(ПРОЕКТ, НЕ ИСПОЛЬЗОВАТЬ В Б/У!)</t>
  </si>
  <si>
    <t>PRD.002.100027173_COM007001</t>
  </si>
  <si>
    <t>AGR.09.002037</t>
  </si>
  <si>
    <t>УНС02/24-97 от 27.05.2024</t>
  </si>
  <si>
    <t>PRD.002.100027174_COM014001</t>
  </si>
  <si>
    <t>AGR.30.001475</t>
  </si>
  <si>
    <t>НО/24-74 от 21.05.2024 года</t>
  </si>
  <si>
    <t>PRD.002.100027177_COM007001</t>
  </si>
  <si>
    <t>AGR.09.002027</t>
  </si>
  <si>
    <t>PRD.002.100027178_COM014002</t>
  </si>
  <si>
    <t>AGR.32.000503</t>
  </si>
  <si>
    <t>КН/24-8 от 06.05.2024</t>
  </si>
  <si>
    <t>PRD.002.100027179_COM014002</t>
  </si>
  <si>
    <t>AGR.32.000502</t>
  </si>
  <si>
    <t>Договор №КН/24-8 от 06.05.2024</t>
  </si>
  <si>
    <t>PRD.002.100027183_COM014001</t>
  </si>
  <si>
    <t>AGR.30.001473</t>
  </si>
  <si>
    <t>Счет № 146 от 17.05.2025 года</t>
  </si>
  <si>
    <t>PRD.002.100027188_COM014001</t>
  </si>
  <si>
    <t>AGR.30.001478</t>
  </si>
  <si>
    <t>НО/24-68 от 20.05.2024 года</t>
  </si>
  <si>
    <t>PRD.002.100027195_COM011001</t>
  </si>
  <si>
    <t>AGR.15.008528</t>
  </si>
  <si>
    <t>Счет № УТ-10 от 29.05.2024</t>
  </si>
  <si>
    <t>PRD.002.100027197_COM008002</t>
  </si>
  <si>
    <t>AGR.10.004808</t>
  </si>
  <si>
    <t>PRD.002.100027199_COM014001</t>
  </si>
  <si>
    <t>AGR.30.001481</t>
  </si>
  <si>
    <t>PRD.002.100027205_COM008002</t>
  </si>
  <si>
    <t>AGR.10.004807</t>
  </si>
  <si>
    <t>Заявление б/н от 28.05.2024</t>
  </si>
  <si>
    <t>PRD.002.100027215_COM007001</t>
  </si>
  <si>
    <t>AGR.09.002052</t>
  </si>
  <si>
    <t>УНС02/24-108 от 01.06.2024</t>
  </si>
  <si>
    <t>PRD.005.100000275_COM001000</t>
  </si>
  <si>
    <t>AGR.01.002242</t>
  </si>
  <si>
    <t>59-24Г//НФ02/24-74 от 24.05.2024</t>
  </si>
  <si>
    <t>PRD.005.100000275_COM011001</t>
  </si>
  <si>
    <t>AGR.15.008533</t>
  </si>
  <si>
    <t>СЗ02/24-252//60-24Г от 21.05.2024</t>
  </si>
  <si>
    <t>AGR.13.002279</t>
  </si>
  <si>
    <t>Договор №СИБ70/24-в от 20.05.2024</t>
  </si>
  <si>
    <t>AGR.13.002280</t>
  </si>
  <si>
    <t>Договор №СИБ72/24-в от 20.05.2024</t>
  </si>
  <si>
    <t>AGR.01.002259</t>
  </si>
  <si>
    <t>672422/117 от 03.06.2024</t>
  </si>
  <si>
    <t>AGR.15.008549</t>
  </si>
  <si>
    <t>СЗ02/24-222//24-84 DR 5001 от 13.05.2024</t>
  </si>
  <si>
    <t>AGR.11.001238</t>
  </si>
  <si>
    <t>Договор № 150 от 02.05.2024</t>
  </si>
  <si>
    <t>AGR.15.008505</t>
  </si>
  <si>
    <t>Счет № Та-34357 от 23.05.2024</t>
  </si>
  <si>
    <t>AGR.09.002046</t>
  </si>
  <si>
    <t>УНС02/24-91 от 15.05.2024</t>
  </si>
  <si>
    <t>AGR.09.002047</t>
  </si>
  <si>
    <t>УНС02/24-18 от 17.05.2024</t>
  </si>
  <si>
    <t>AGR.15.008600</t>
  </si>
  <si>
    <t>Счет № s2493608393 от 07.06.2024</t>
  </si>
  <si>
    <t>AGR.08.003367</t>
  </si>
  <si>
    <t>СИН.02-24-141 от 08.02.2024г.</t>
  </si>
  <si>
    <t>PRD.005.100001359_COM001000</t>
  </si>
  <si>
    <t>AGR.01.002241</t>
  </si>
  <si>
    <t>194//НФ02/24-75 от 23.05.2024</t>
  </si>
  <si>
    <t>AGR.13.002278</t>
  </si>
  <si>
    <t>Договор №СИБ76/24-в от 27.05.2024</t>
  </si>
  <si>
    <t>PRD.007.000000023_COM008005</t>
  </si>
  <si>
    <t>AGR.12.000162</t>
  </si>
  <si>
    <t>PRD.008.100000084_COM001000</t>
  </si>
  <si>
    <t>AGR.01.002267</t>
  </si>
  <si>
    <t>НФ02/24-78 от 10.06.2024</t>
  </si>
  <si>
    <t>PRD.008.100000143_COM014007</t>
  </si>
  <si>
    <t>AGR.36.000017</t>
  </si>
  <si>
    <t>Счет-оферта № 24932776102 от 03.06.2024</t>
  </si>
  <si>
    <t>AGR.08.003374</t>
  </si>
  <si>
    <t>СИН.02.24-177 от 22.05.2024</t>
  </si>
  <si>
    <t>AGR.30.001477</t>
  </si>
  <si>
    <t>Постановление 04-22/2023 от 14.09.2023</t>
  </si>
  <si>
    <t>AGR.09.002028</t>
  </si>
  <si>
    <t>УНС02/24-93 от 22.05.2024</t>
  </si>
  <si>
    <t xml:space="preserve"> 2025.05</t>
  </si>
  <si>
    <t>БДДС 
 2026.01</t>
  </si>
  <si>
    <t>БДДС 
 2026.02</t>
  </si>
  <si>
    <t>БДДС 
 2026.03</t>
  </si>
  <si>
    <t>БДДС 
 2026.04</t>
  </si>
  <si>
    <t>БДДС 
 2026.05</t>
  </si>
  <si>
    <t>БДДС 
 2026.06</t>
  </si>
  <si>
    <t>БДДС 
 2026.07</t>
  </si>
  <si>
    <t>БДДС 
 2026.08</t>
  </si>
  <si>
    <t>БДДС 
 2026.09</t>
  </si>
  <si>
    <t>БДДС 
 2026.10</t>
  </si>
  <si>
    <t>БДДС 
 2026.11</t>
  </si>
  <si>
    <t>БДДС 
 2026.12</t>
  </si>
  <si>
    <t>КЗ  2025.01</t>
  </si>
  <si>
    <t>КЗ  2025.02</t>
  </si>
  <si>
    <t>КЗ  2025.03</t>
  </si>
  <si>
    <t>КЗ  2025.04</t>
  </si>
  <si>
    <t>КЗ  2025.05</t>
  </si>
  <si>
    <t>КЗ  2025.06</t>
  </si>
  <si>
    <t>КЗ  2025.07</t>
  </si>
  <si>
    <t>КЗ  2025.08</t>
  </si>
  <si>
    <t>КЗ  2025.09</t>
  </si>
  <si>
    <t>КЗ  2025.10</t>
  </si>
  <si>
    <t>КЗ  2025.11</t>
  </si>
  <si>
    <t>КЗ  2025.12</t>
  </si>
  <si>
    <t>2025год</t>
  </si>
  <si>
    <t>3 б/н март/июнь/июль Унт. м-р</t>
  </si>
  <si>
    <t>Производственная программа по ГРП на 2025г.  (ЦДНГ-1,2)</t>
  </si>
  <si>
    <t>3 скв. б/н фев./март/май</t>
  </si>
  <si>
    <t>10 скв. ПППД</t>
  </si>
  <si>
    <t>б/н скв. ПР/ЗР ГРП ( ЮС 2, ГРП 50тн) фев.,</t>
  </si>
  <si>
    <t>б/н скв. ( ЮС 2, ГРП 50тн) фев.</t>
  </si>
  <si>
    <t>б/н скв. ЖГС+БСГ фев.</t>
  </si>
  <si>
    <t>Испытание пласта</t>
  </si>
  <si>
    <t>ТРС 70 скв. отказ, и 0 скв. ППР  и 12 скв. прочие</t>
  </si>
  <si>
    <t>ГРП в ННС (1 ст - 120тн пропанта)</t>
  </si>
  <si>
    <t>2 б/н март/июнь/июль ЗМБ м-р</t>
  </si>
  <si>
    <t>б/н фев., на ЗМБ м-р СКВ</t>
  </si>
  <si>
    <t>б/н фев., на ЗМБ м-р</t>
  </si>
  <si>
    <t>ПР БОПЗ 12 скв. б/н и ПР ОПЗ 2 скв. б/н УНТ</t>
  </si>
  <si>
    <t>БОПЗ на ГС с отклонителем 12 скв. б/н УНТ</t>
  </si>
  <si>
    <t>ОПЗ ( СКО+ГКО 7м3) 2 скв. б/н УНТ</t>
  </si>
  <si>
    <t>ОПЗ ( СКО+ГКО 7м3) 1 скв. б/н ЗМБ</t>
  </si>
  <si>
    <t>ПР ОПЗ ( СКО+ГКО 7м3) 1 скв. б/н ЗМБ</t>
  </si>
  <si>
    <t>ПР1 2024 Вер 07</t>
  </si>
  <si>
    <t>УНТ</t>
  </si>
  <si>
    <t>КБ</t>
  </si>
  <si>
    <t>откл</t>
  </si>
  <si>
    <t>Производственная программа на выполнение работ по промывке и освоению скважин комплексом ГНКТ и ПАУ+ОПЗ на 2025г. (ЦДНГ-1,2)</t>
  </si>
  <si>
    <t>сред пр. рем.</t>
  </si>
  <si>
    <t>Работы по обработке призабойной зоны пласта кислотными композициями (,СКО-2м3+ГКО -5м3), с применением ингибиторов коррозии и гидрофобизаторов и продавка раствором поверхностно-активные вещества (ПАВ) 5%.</t>
  </si>
  <si>
    <t>ОРЕХ</t>
  </si>
  <si>
    <t>САРЕХ</t>
  </si>
  <si>
    <t>БП 2025 вер.0</t>
  </si>
  <si>
    <t>БП 2025 вер.03</t>
  </si>
  <si>
    <t>БП 2025</t>
  </si>
  <si>
    <t>ЦДНГ-2 Унтыгейское м-р ООО "КанБайкал"  в 2025г</t>
  </si>
  <si>
    <t>ЦДНГ-2 Унтыгейское м-р ООО "КанБайкал"  в 2026г</t>
  </si>
  <si>
    <t>ЦДНГ-1 Западно-Малобалыкском м-р ООО "КанБайкал" в 2026г.</t>
  </si>
  <si>
    <t>ЦДНГ-1 Западно-Малобалыкском м-р ООО "КанБайкал" в 2025г.</t>
  </si>
  <si>
    <t>ПП ППД(ППР) по направлению ОТКРС ООО "КанБайкал"  в 2025г</t>
  </si>
  <si>
    <t>ПП ППД(ППР) по направлению ОТКРС ООО "КанБайкал"  в 2026г</t>
  </si>
  <si>
    <t>ПА100</t>
  </si>
  <si>
    <t>ПА80</t>
  </si>
  <si>
    <t>индек. 15,25%</t>
  </si>
  <si>
    <t>индек. 5,07%</t>
  </si>
  <si>
    <t>ИТОГО  САРЕХ</t>
  </si>
  <si>
    <t>ПА 100 индек. 5,07%</t>
  </si>
  <si>
    <t>ПА 80 индек. 15,25%</t>
  </si>
  <si>
    <t>Доп. глушение скв.</t>
  </si>
  <si>
    <t>Доп. спец. бригада</t>
  </si>
  <si>
    <t>т.р. без НДС</t>
  </si>
  <si>
    <t>Общее откл.</t>
  </si>
  <si>
    <t>ИТОГО ОРЕХ</t>
  </si>
  <si>
    <t>Доп. программа ППД</t>
  </si>
  <si>
    <t>+</t>
  </si>
  <si>
    <t>план ППР 3000 и выше</t>
  </si>
  <si>
    <t>Производственная программа по освоению, капитальному и текущему ремонту скважин на Западно-Малобалыкском месторождении на 2026 г. (ЦДНГ-1)</t>
  </si>
  <si>
    <t>Производственная программа по освоению, капитальному и текущему ремонту скважин на Унтыгейском месторождении на 2026г. (ЦДНГ-2)</t>
  </si>
  <si>
    <t>Производственная программа по освоению, капитальному и текущему ремонту скважин на Унтыгейском и Западно-МалобалыкскомЗападно-Малобалыкском месторождениях в 2026 г. (ЦДНГ-1,2)</t>
  </si>
  <si>
    <t>2026 год</t>
  </si>
  <si>
    <t>Производственная программа на выполнение работ по приготовлению и закачке  жидкости глушения скважин, блокирующих составов, соляно кислотных обработок  на 2026 г. (ЦДНГ-1,2)</t>
  </si>
  <si>
    <t>Производственная программа по РИР на 2026 г.  (ЦДНГ-1,2)</t>
  </si>
  <si>
    <t xml:space="preserve"> 2026.01</t>
  </si>
  <si>
    <t xml:space="preserve"> 2026.02</t>
  </si>
  <si>
    <t xml:space="preserve"> 2026.03</t>
  </si>
  <si>
    <t xml:space="preserve"> 2026.04</t>
  </si>
  <si>
    <t xml:space="preserve"> 2026.06</t>
  </si>
  <si>
    <t xml:space="preserve"> 2026.07</t>
  </si>
  <si>
    <t xml:space="preserve"> 2026.08</t>
  </si>
  <si>
    <t xml:space="preserve"> 2026.09</t>
  </si>
  <si>
    <t xml:space="preserve"> 2026.10</t>
  </si>
  <si>
    <t xml:space="preserve"> 2026.11</t>
  </si>
  <si>
    <t xml:space="preserve"> 2026.12</t>
  </si>
  <si>
    <t xml:space="preserve">БП по операционным затратам на 2026 год по ЦФО </t>
  </si>
  <si>
    <t>ОПЗ Для увеличения приёмистости Q на скв. ППД - 6 скв.</t>
  </si>
  <si>
    <t>ОПЗ Для увеличения приёмистости Q на скв. ППД - 7 скв.</t>
  </si>
  <si>
    <t>ЖГС у-1,35 - 5 скв.</t>
  </si>
  <si>
    <t>ЖГС у-1,18 - 1 скв.</t>
  </si>
  <si>
    <t xml:space="preserve">РИР  ППД </t>
  </si>
  <si>
    <t>СКВ  6 скв. ППД ЗМБ</t>
  </si>
  <si>
    <t>СКВ 7 скв. ППД УНТ</t>
  </si>
  <si>
    <t>КРС 5 скв. ППД УНТ</t>
  </si>
  <si>
    <t>КРС 2 скв. ППД ЗМБ</t>
  </si>
  <si>
    <t>КРС 8 скв. ВБД УНТ</t>
  </si>
  <si>
    <t>КРС 2 скв. ВБД ЗМБ</t>
  </si>
  <si>
    <t>Затрат по услугам субподрядного специализированного предприятия по ликвидации сложных инцидентов (аварий) с СВ-120</t>
  </si>
  <si>
    <t>дежурство оплачивается в размере 50% от базовой ставки СВ-120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</si>
</sst>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5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.00_р_._-;\-* #,##0.00_р_._-;_-* &quot;-&quot;??_р_._-;_-@_-"/>
    <numFmt numFmtId="167" formatCode="_(* #,##0.00_);_(* \(#,##0.00\);_(* &quot;-&quot;??_);_(@_)"/>
    <numFmt numFmtId="168" formatCode="[$$-409]#,##0_ ;[Red]\-[$$-409]#,##0\ "/>
    <numFmt numFmtId="169" formatCode="_-[$$-409]* #,##0.00_ ;_-[$$-409]* \-#,##0.00\ ;_-[$$-409]* &quot;-&quot;??_ ;_-@_ "/>
    <numFmt numFmtId="170" formatCode="#"/>
    <numFmt numFmtId="171" formatCode="_-* #,##0.00\ _?_._-;\-* #,##0.00\ _?_._-;_-* &quot;-&quot;??\ _?_._-;_-@_-"/>
    <numFmt numFmtId="172" formatCode="_-* #,##0.00\ &quot;?.&quot;_-;\-* #,##0.00\ &quot;?.&quot;_-;_-* &quot;-&quot;??\ &quot;?.&quot;_-;_-@_-"/>
    <numFmt numFmtId="173" formatCode="_-* #,##0.00_d_._-;\-* #,##0.00_d_._-;_-* &quot;-&quot;??_d_._-;_-@_-"/>
    <numFmt numFmtId="174" formatCode="%#.00"/>
    <numFmt numFmtId="175" formatCode="@&quot; ($)&quot;"/>
    <numFmt numFmtId="176" formatCode="@&quot; (%)&quot;"/>
    <numFmt numFmtId="177" formatCode="@&quot; (£)&quot;"/>
    <numFmt numFmtId="178" formatCode="@&quot; (¥)&quot;"/>
    <numFmt numFmtId="179" formatCode="@&quot; (€)&quot;"/>
    <numFmt numFmtId="180" formatCode="@&quot; (x)&quot;"/>
    <numFmt numFmtId="181" formatCode="0.0_)\%;\(0.0\)\%;0.0_)\%;@_)_%"/>
    <numFmt numFmtId="182" formatCode="#,##0.0_)_%;\(#,##0.0\)_%;0.0_)_%;@_)_%"/>
    <numFmt numFmtId="183" formatCode="#,##0.0_x;\(#,##0.0\)_x;0.0_x;@_x"/>
    <numFmt numFmtId="184" formatCode="#,##0.0_x_x;\(#,##0.0\)_x_x;0.0_x_x;@_x_x"/>
    <numFmt numFmtId="185" formatCode="#,##0.0_x_x_x;\(#,##0.0\)_x_x_x;0.0_x_x_x;@_x_x_x"/>
    <numFmt numFmtId="186" formatCode="#,##0.0_x_x_x_x;\(#,##0.0\)_x_x_x_x;0.0_x_x_x_x;@_x_x_x_x"/>
    <numFmt numFmtId="187" formatCode="#,##0.0_x_x_x_x_x_x;\(#,##0.0\)_x_x_x_x_x_x;0.0_x_x_x_x_x_x;@_x_x_x_x_x_x"/>
    <numFmt numFmtId="188" formatCode="#,##0.0_x_x_x_x_x_x_x;\(#,##0.0\)_x_x_x_x_x_x_x;0.0_x_x_x_x_x_x_x;@_x_x_x_x_x_x_x"/>
    <numFmt numFmtId="189" formatCode="#,##0.0_x_x_x_x_x_x_x_x;\(#,##0.0\)_x_x_x_x_x_x_x_x;0.0_x_x_x_x_x_x_x_x;@_x_x_x_x_x_x_x_x"/>
    <numFmt numFmtId="190" formatCode="#,##0.00_x;\(#,##0.00\)_x;0.00_x;@_x"/>
    <numFmt numFmtId="191" formatCode="#,##0.00_x_x;\(#,##0.00\)_x_x;0_x_x;@_x_x"/>
    <numFmt numFmtId="192" formatCode="#,##0.00_x_x_x;\(#,##0.00\)_x_x_x;0.00_x_x_x;@_x_x_x"/>
    <numFmt numFmtId="193" formatCode="#,##0.00_x_x_x_x;\(#,##0.00\)_x_x_x_x;0.00_x_x_x_x;@_x_x_x_x"/>
    <numFmt numFmtId="194" formatCode="#,##0.00_x_x_x_x_x_x_x;\(#,##0.00\)_x_x_x_x_x_x_x;0.00_x_x_x_x_x_x_x;@_x_x_x_x_x_x_x"/>
    <numFmt numFmtId="195" formatCode="#,##0.00_x_x_x_x_x_x_x_x;\(#,##0.00\)_x_x_x_x_x_x_x_x;0.00_x_x_x_x_x_x_x_x;@_x_x_x_x_x_x_x_x"/>
    <numFmt numFmtId="196" formatCode="#,##0_x;\(#,##0\)_x;0_x;@_x"/>
    <numFmt numFmtId="197" formatCode="#,##0_x_x;\(#,##0\)_x_x;0_x_x;@_x_x"/>
    <numFmt numFmtId="198" formatCode="#,##0_x_x_x;\(#,##0\)_x_x_x;0_x_x_x;@_x_x_x"/>
    <numFmt numFmtId="199" formatCode="#,##0_x_x_x_x;\(#,##0\)_x_x_x_x;0_x_x_x_x;@_x_x_x_x"/>
    <numFmt numFmtId="200" formatCode="#,##0_x_x_x_x_x_x;\(#,##0\)_x_x_x_x_x_x;0_x_x_x_x_x_x;@_x_x_x_x_x_x"/>
    <numFmt numFmtId="201" formatCode="#,##0.0_);[Red]\(#,##0.0\)"/>
    <numFmt numFmtId="202" formatCode="#,##0.0_);\(#,##0.0\)"/>
    <numFmt numFmtId="203" formatCode="#,##0.0_);\(#,##0.0\);#,##0.0_);@_)"/>
    <numFmt numFmtId="204" formatCode="&quot;£&quot;_(#,##0.00_);&quot;£&quot;\(#,##0.00\)"/>
    <numFmt numFmtId="205" formatCode="&quot;£&quot;_(#,##0.00_);&quot;£&quot;\(#,##0.00\);&quot;£&quot;_(0.00_);@_)"/>
    <numFmt numFmtId="206" formatCode="#,##0.00_);\(#,##0.00\);0.00_);@_)"/>
    <numFmt numFmtId="207" formatCode="\€_(#,##0.00_);\€\(#,##0.00\);\€_(0.00_);@_)"/>
    <numFmt numFmtId="208" formatCode="#,##0.0_)\x;\(#,##0.0\)\x"/>
    <numFmt numFmtId="209" formatCode="#,##0_)\x;\(#,##0\)\x;0_)\x;@_)_x"/>
    <numFmt numFmtId="210" formatCode="#,##0.0_)_x;\(#,##0.0\)_x"/>
    <numFmt numFmtId="211" formatCode="#,##0_)_x;\(#,##0\)_x;0_)_x;@_)_x"/>
    <numFmt numFmtId="212" formatCode="0.0_)\%;\(0.0\)\%"/>
    <numFmt numFmtId="213" formatCode="#,##0.0_)_%;\(#,##0.0\)_%"/>
    <numFmt numFmtId="214" formatCode="#,##0;\(#,##0\)"/>
    <numFmt numFmtId="215" formatCode="0.0000"/>
    <numFmt numFmtId="216" formatCode="#.##0\.00"/>
    <numFmt numFmtId="217" formatCode="#\.00"/>
    <numFmt numFmtId="218" formatCode="\$#.00"/>
    <numFmt numFmtId="219" formatCode="#\,##0.00"/>
    <numFmt numFmtId="220" formatCode="_(&quot;$&quot;* #,##0_);_(&quot;$&quot;* \(#,##0\);_(&quot;$&quot;* &quot;-&quot;_);_(@_)"/>
    <numFmt numFmtId="221" formatCode="_(&quot;$&quot;* #,##0.00_);_(&quot;$&quot;* \(#,##0.00\);_(&quot;$&quot;* &quot;-&quot;??_);_(@_)"/>
    <numFmt numFmtId="222" formatCode="_(* #,##0_);_(* \(#,##0\);_(* &quot;-&quot;??_);_(@_)"/>
    <numFmt numFmtId="223" formatCode="0000"/>
    <numFmt numFmtId="224" formatCode="_(* #,##0_);_(* \(#,##0\);_(* &quot;-&quot;_);_(@_)"/>
    <numFmt numFmtId="225" formatCode="_-* #,##0\ _р_._-;\-* #,##0\ _р_._-;_-* &quot;-&quot;\ _р_._-;_-@_-"/>
    <numFmt numFmtId="226" formatCode="##,#0_;\(#,##0\);&quot;-&quot;??_);@"/>
    <numFmt numFmtId="227" formatCode="*(#,##0\);*#\,##0_);&quot;-&quot;??_);@"/>
    <numFmt numFmtId="228" formatCode="_*\(#,##0\);_*#,##0_);&quot;-&quot;??_);@"/>
    <numFmt numFmtId="229" formatCode="#,##0_);\(#,##0\);&quot;-&quot;??_);@"/>
    <numFmt numFmtId="230" formatCode="* #,##0_);* \(#,##0\);&quot;-&quot;??_);@"/>
    <numFmt numFmtId="231" formatCode="* \(#,##0\);* #,##0_);&quot;-&quot;??_);@"/>
    <numFmt numFmtId="232" formatCode="&quot;$&quot;#,##0.00_);[Red]\(&quot;$&quot;#,##0.00\)"/>
    <numFmt numFmtId="233" formatCode="_-* #,##0_d_._-;\-* #,##0_d_._-;_-* &quot;-&quot;_d_._-;_-@_-"/>
    <numFmt numFmtId="234" formatCode="0.0_)%;\(0.0\)%"/>
    <numFmt numFmtId="235" formatCode="0.00_)%;\(0.00\)%"/>
    <numFmt numFmtId="236" formatCode="0%_);\(0%\)"/>
    <numFmt numFmtId="237" formatCode="* \(#,##0.0\);* #,##0.0_);&quot;-&quot;??_);@"/>
    <numFmt numFmtId="238" formatCode="* \(#,##0.00\);* #,##0.00_);&quot;-&quot;??_);@"/>
    <numFmt numFmtId="239" formatCode="_(* \(#,##0.0\);_(* #,##0.0_);_(* &quot;-&quot;_);_(@_)"/>
    <numFmt numFmtId="240" formatCode="_(* \(#,##0.00\);_(* #,##0.00_);_(* &quot;-&quot;_);_(@_)"/>
    <numFmt numFmtId="241" formatCode="_(* \(#,##0.000\);_(* #,##0.000_);_(* &quot;-&quot;_);_(@_)"/>
    <numFmt numFmtId="242" formatCode="#,##0.000000;[Red]#,##0.000000"/>
    <numFmt numFmtId="243" formatCode="&quot;$&quot;#,##0.000000;[Red]&quot;$&quot;#,##0.000000"/>
    <numFmt numFmtId="244" formatCode="#,##0.0000000_$"/>
    <numFmt numFmtId="245" formatCode="&quot;$&quot;\ #,##0.00"/>
    <numFmt numFmtId="246" formatCode="_ * #,##0_ ;_ * \(#,##0_ ;_ * &quot;-&quot;_ ;_ @_ "/>
    <numFmt numFmtId="247" formatCode="&quot;$&quot;\ #,##0"/>
    <numFmt numFmtId="248" formatCode="&quot;$&quot;"/>
    <numFmt numFmtId="249" formatCode="_._.* #,##0_)_%;_._.* \(#,##0\)_%;_._.* \ _)_%"/>
    <numFmt numFmtId="250" formatCode="_ * #,##0_ ;_ * \(#,##0_)\ ;_ * &quot;-&quot;_ ;_ @_ "/>
    <numFmt numFmtId="251" formatCode="_-* #,##0.00&quot;р.&quot;_-;\-* #,##0.00&quot;р.&quot;_-;_-* &quot;-&quot;??&quot;р.&quot;_-;_-@_-"/>
    <numFmt numFmtId="252" formatCode="#,##0.0,"/>
    <numFmt numFmtId="253" formatCode="\$#\.00"/>
    <numFmt numFmtId="254" formatCode="#.00"/>
    <numFmt numFmtId="255" formatCode="0.00;0;"/>
    <numFmt numFmtId="256" formatCode="@\ *."/>
    <numFmt numFmtId="257" formatCode="000000"/>
    <numFmt numFmtId="258" formatCode="_-* #,##0&quot;d.&quot;_-;\-* #,##0&quot;d.&quot;_-;_-* &quot;-&quot;&quot;d.&quot;_-;_-@_-"/>
    <numFmt numFmtId="259" formatCode="_-* #,##0&quot;đ.&quot;_-;\-* #,##0&quot;đ.&quot;_-;_-* &quot;-&quot;&quot;đ.&quot;_-;_-@_-"/>
    <numFmt numFmtId="260" formatCode="_-* #,##0\ &quot;d.&quot;_-;\-* #,##0\ &quot;d.&quot;_-;_-* &quot;-&quot;\ &quot;d.&quot;_-;_-@_-"/>
    <numFmt numFmtId="261" formatCode="_-* #,##0\ &quot;đ.&quot;_-;\-* #,##0\ &quot;đ.&quot;_-;_-* &quot;-&quot;\ &quot;đ.&quot;_-;_-@_-"/>
    <numFmt numFmtId="262" formatCode="_-* #,##0.00\ &quot;d.&quot;_-;\-* #,##0.00\ &quot;d.&quot;_-;_-* &quot;-&quot;??\ &quot;d.&quot;_-;_-@_-"/>
    <numFmt numFmtId="263" formatCode="_-* #,##0.00\ &quot;đ.&quot;_-;\-* #,##0.00\ &quot;đ.&quot;_-;_-* &quot;-&quot;??\ &quot;đ.&quot;_-;_-@_-"/>
    <numFmt numFmtId="264" formatCode="_-* #,##0.00&quot;d.&quot;_-;\-* #,##0.00&quot;d.&quot;_-;_-* &quot;-&quot;??&quot;d.&quot;_-;_-@_-"/>
    <numFmt numFmtId="265" formatCode="_-* #,##0.00&quot;đ.&quot;_-;\-* #,##0.00&quot;đ.&quot;_-;_-* &quot;-&quot;??&quot;đ.&quot;_-;_-@_-"/>
    <numFmt numFmtId="266" formatCode="\£#,##0_);\(\£#,##0\)"/>
    <numFmt numFmtId="267" formatCode="#,##0.0_);[Red]\(#,##0.0\);&quot;-&quot;_);[Blue]&quot;Error-&quot;@"/>
    <numFmt numFmtId="268" formatCode="#,##0.00_);[Red]\(#,##0.00\);&quot;-&quot;_);[Blue]&quot;Error-&quot;@"/>
    <numFmt numFmtId="269" formatCode="#,##0_);[Red]\(#,##0\);&quot;-&quot;_);[Blue]&quot;Error-&quot;@"/>
    <numFmt numFmtId="270" formatCode="&quot;£&quot;* #,##0.0,_);[Red]&quot;£&quot;* \(#,##0.0,\);&quot;£&quot;* &quot;-&quot;_);[Blue]&quot;Error-&quot;@"/>
    <numFmt numFmtId="271" formatCode="&quot;£&quot;* #,##0.00,_);[Red]&quot;£&quot;* \(#,##0.00,\);&quot;£&quot;* &quot;-&quot;_);[Blue]&quot;Error-&quot;@"/>
    <numFmt numFmtId="272" formatCode="&quot;£&quot;* #,##0,_);[Red]&quot;£&quot;* \(#,##0,\);&quot;£&quot;* &quot;-&quot;_);[Blue]&quot;Error-&quot;@"/>
    <numFmt numFmtId="273" formatCode="dd\ mmm\ yyyy_)"/>
    <numFmt numFmtId="274" formatCode="dd/mm/yy_)"/>
    <numFmt numFmtId="275" formatCode="0.0%_);[Red]\-0.0%_);0.0%_);[Blue]&quot;Error-&quot;@"/>
    <numFmt numFmtId="276" formatCode="0.00%_);[Red]\-0.00%_);0.00%_);[Blue]&quot;Error-&quot;@"/>
    <numFmt numFmtId="277" formatCode="0%_);[Red]\-0%_);0%_);[Blue]&quot;Error-&quot;@"/>
    <numFmt numFmtId="278" formatCode="&quot;error&quot;;&quot;error&quot;;&quot;OK&quot;;&quot;  &quot;@"/>
    <numFmt numFmtId="279" formatCode="0.000_)"/>
    <numFmt numFmtId="280" formatCode="_(* #,##0.00_);[Red]_(* \(#,##0.00\);_(* &quot;-&quot;??_);_(@_)"/>
    <numFmt numFmtId="281" formatCode="&quot;$&quot;#,##0\ ;\(&quot;$&quot;#,##0\)"/>
    <numFmt numFmtId="282" formatCode="&quot;£&quot;* #,##0.0_);[Red]&quot;£&quot;* \(#,##0.0\);&quot;£&quot;* &quot;-&quot;_);[Blue]&quot;Error-&quot;@"/>
    <numFmt numFmtId="283" formatCode="&quot;£&quot;* #,##0.00_);[Red]&quot;£&quot;* \(#,##0.00\);&quot;£&quot;* &quot;-&quot;_);[Blue]&quot;Error-&quot;@"/>
    <numFmt numFmtId="284" formatCode="&quot;£&quot;* #,##0_);[Red]&quot;£&quot;* \(#,##0\);&quot;£&quot;* &quot;-&quot;_);[Blue]&quot;Error-&quot;@"/>
    <numFmt numFmtId="285" formatCode="000"/>
    <numFmt numFmtId="286" formatCode="dd\ mmm\ yyyy_);;;&quot;  &quot;@"/>
    <numFmt numFmtId="287" formatCode="#,##0_);\(#,##0\);&quot;- &quot;;&quot;  &quot;@"/>
    <numFmt numFmtId="288" formatCode="0.0\x"/>
    <numFmt numFmtId="289" formatCode="#,##0.0000_);\(#,##0.0000\);&quot;- &quot;;&quot;  &quot;@"/>
    <numFmt numFmtId="290" formatCode="&quot;$&quot;#,##0.0_);\(&quot;$&quot;#,##0.0\)"/>
    <numFmt numFmtId="291" formatCode="0.00\x"/>
    <numFmt numFmtId="292" formatCode="_(* #,##0.000_);[Red]_(* \(#,##0.000\);_(* &quot;-&quot;??_);_(@_)"/>
    <numFmt numFmtId="293" formatCode="0.00_)"/>
    <numFmt numFmtId="294" formatCode="_-* #,##0\ _d_._-;\-* #,##0\ _d_._-;_-* &quot;-&quot;\ _d_._-;_-@_-"/>
    <numFmt numFmtId="295" formatCode="_-* #,##0\ _đ_._-;\-* #,##0\ _đ_._-;_-* &quot;-&quot;\ _đ_._-;_-@_-"/>
    <numFmt numFmtId="296" formatCode="_-* #,##0_đ_._-;\-* #,##0_đ_._-;_-* &quot;-&quot;_đ_._-;_-@_-"/>
    <numFmt numFmtId="297" formatCode="_-* #,##0.00\ _d_._-;\-* #,##0.00\ _d_._-;_-* &quot;-&quot;??\ _d_._-;_-@_-"/>
    <numFmt numFmtId="298" formatCode="_-* #,##0.00\ _đ_._-;\-* #,##0.00\ _đ_._-;_-* &quot;-&quot;??\ _đ_._-;_-@_-"/>
    <numFmt numFmtId="299" formatCode="_-* #,##0.00_đ_._-;\-* #,##0.00_đ_._-;_-* &quot;-&quot;??_đ_._-;_-@_-"/>
    <numFmt numFmtId="300" formatCode="0.0%"/>
    <numFmt numFmtId="301" formatCode="General_)"/>
    <numFmt numFmtId="302" formatCode="d/mm/yy"/>
    <numFmt numFmtId="303" formatCode="&quot;ЦS&quot;\ &quot;#&quot;\,&quot;#&quot;&quot;#&quot;0.00;[Red]\-&quot;ЦS&quot;\ &quot;#&quot;\,&quot;#&quot;&quot;#&quot;0.00"/>
    <numFmt numFmtId="304" formatCode="\¥#,##0_);\(\¥#,##0\)"/>
    <numFmt numFmtId="305" formatCode=";;&quot;zero&quot;;&quot;  &quot;@"/>
    <numFmt numFmtId="306" formatCode="mmmm\ yy"/>
    <numFmt numFmtId="307" formatCode="&quot;$&quot;#,##0;[Red]\-&quot;$&quot;#,##0"/>
    <numFmt numFmtId="308" formatCode="\$\ #,##0.0;[Red]\-\$\ #,##0.0"/>
    <numFmt numFmtId="309" formatCode="#,##0_ ;[Red]\-#,##0\ "/>
    <numFmt numFmtId="310" formatCode="#,##0.00&quot;р.&quot;;\-#,##0.00&quot;р.&quot;"/>
    <numFmt numFmtId="311" formatCode="#,##0.0000_ ;[Red]\-#,##0.0000\ "/>
    <numFmt numFmtId="312" formatCode="#,##0\т"/>
    <numFmt numFmtId="313" formatCode="#,###,;[Red]\-#,##0,"/>
    <numFmt numFmtId="314" formatCode="#,##0.0;[Red]\-#,##0.0"/>
    <numFmt numFmtId="315" formatCode="#,###"/>
    <numFmt numFmtId="316" formatCode="%#\.00"/>
    <numFmt numFmtId="317" formatCode="#,##0.00000"/>
    <numFmt numFmtId="318" formatCode="0.00000"/>
    <numFmt numFmtId="319" formatCode="#,##0.0000000"/>
    <numFmt numFmtId="320" formatCode="#,##0.000000"/>
    <numFmt numFmtId="321" formatCode="0.0"/>
    <numFmt numFmtId="322" formatCode="#,##0_ ;\-#,##0\ "/>
    <numFmt numFmtId="323" formatCode="_-* #,##0.00000_р_._-;\-* #,##0.00000_р_._-;_-* &quot;-&quot;??_р_._-;_-@_-"/>
    <numFmt numFmtId="324" formatCode="#,##0.0000"/>
    <numFmt numFmtId="325" formatCode="_-* #,##0.000000_р_._-;\-* #,##0.000000_р_._-;_-* &quot;-&quot;??_р_._-;_-@_-"/>
    <numFmt numFmtId="326" formatCode="0.000000"/>
    <numFmt numFmtId="327" formatCode="_-* #,##0.000000\ _₽_-;\-* #,##0.000000\ _₽_-;_-* &quot;-&quot;??\ _₽_-;_-@_-"/>
  </numFmts>
  <fonts count="25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0"/>
      <color rgb="FF000000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sz val="11"/>
      <name val="Calibri"/>
      <family val="2"/>
      <scheme val="minor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0"/>
      <color rgb="FF000000"/>
      <name val="Arial"/>
      <family val="2"/>
      <charset val="204"/>
    </font>
    <font>
      <sz val="10"/>
      <name val="Arial Cyr"/>
      <charset val="204"/>
    </font>
    <font>
      <b/>
      <u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Times New Roman Cyr"/>
      <family val="1"/>
      <charset val="204"/>
    </font>
    <font>
      <sz val="10"/>
      <name val="Geneva"/>
      <charset val="204"/>
    </font>
    <font>
      <sz val="8"/>
      <color indexed="9"/>
      <name val="Arial"/>
      <family val="2"/>
      <charset val="204"/>
    </font>
    <font>
      <sz val="12"/>
      <name val="Times New Roman"/>
      <family val="1"/>
      <charset val="204"/>
    </font>
    <font>
      <sz val="10"/>
      <name val="Book Antiqua"/>
      <family val="1"/>
      <charset val="204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u/>
      <sz val="10"/>
      <color indexed="18"/>
      <name val="Arial"/>
      <family val="2"/>
      <charset val="204"/>
    </font>
    <font>
      <u/>
      <sz val="10"/>
      <color indexed="28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</font>
    <font>
      <sz val="10"/>
      <name val="System"/>
      <family val="2"/>
      <charset val="204"/>
    </font>
    <font>
      <b/>
      <sz val="8"/>
      <color indexed="10"/>
      <name val="NTTimes/Cyrillic"/>
    </font>
    <font>
      <sz val="10"/>
      <name val="Courier"/>
      <family val="1"/>
      <charset val="204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Garamond"/>
      <family val="1"/>
      <charset val="204"/>
    </font>
    <font>
      <sz val="10"/>
      <name val="Arial Cyr"/>
    </font>
    <font>
      <b/>
      <sz val="14"/>
      <color indexed="18"/>
      <name val="Arial"/>
      <family val="2"/>
    </font>
    <font>
      <b/>
      <sz val="14"/>
      <color indexed="18"/>
      <name val="Arial"/>
      <family val="2"/>
      <charset val="204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ahoma"/>
      <family val="2"/>
      <charset val="204"/>
    </font>
    <font>
      <sz val="12"/>
      <name val="Tahoma"/>
      <family val="2"/>
    </font>
    <font>
      <sz val="10"/>
      <name val="Courier"/>
      <family val="3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NTHarmonica"/>
      <charset val="204"/>
    </font>
    <font>
      <sz val="1"/>
      <name val="Arial Cyr"/>
    </font>
    <font>
      <sz val="1"/>
      <color indexed="8"/>
      <name val="Courier"/>
      <family val="3"/>
    </font>
    <font>
      <sz val="9"/>
      <name val="Arial Cyr"/>
      <family val="2"/>
      <charset val="204"/>
    </font>
    <font>
      <sz val="10"/>
      <name val="Tms Rmn"/>
    </font>
    <font>
      <sz val="12"/>
      <color indexed="9"/>
      <name val="Arial CYR"/>
      <family val="2"/>
      <charset val="204"/>
    </font>
    <font>
      <b/>
      <sz val="18"/>
      <color indexed="22"/>
      <name val="Arial"/>
      <family val="2"/>
      <charset val="204"/>
    </font>
    <font>
      <sz val="11"/>
      <color indexed="8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Palatino"/>
      <family val="1"/>
    </font>
    <font>
      <sz val="8"/>
      <name val="Optima"/>
      <charset val="204"/>
    </font>
    <font>
      <sz val="12"/>
      <name val="Times New Roman CE"/>
      <charset val="238"/>
    </font>
    <font>
      <sz val="9.75"/>
      <name val="Arial"/>
      <family val="2"/>
      <charset val="204"/>
    </font>
    <font>
      <b/>
      <sz val="18"/>
      <name val="Times New Roman"/>
      <family val="1"/>
      <charset val="204"/>
    </font>
    <font>
      <b/>
      <i/>
      <sz val="20"/>
      <name val="Arial"/>
      <family val="2"/>
      <charset val="204"/>
    </font>
    <font>
      <sz val="12"/>
      <color indexed="24"/>
      <name val="Arial"/>
      <family val="2"/>
      <charset val="204"/>
    </font>
    <font>
      <sz val="12"/>
      <color indexed="60"/>
      <name val="Calibri"/>
      <family val="2"/>
      <charset val="204"/>
    </font>
    <font>
      <sz val="8"/>
      <name val="Arial"/>
      <family val="2"/>
    </font>
    <font>
      <sz val="11"/>
      <name val="Arial"/>
      <family val="2"/>
      <charset val="204"/>
    </font>
    <font>
      <sz val="10"/>
      <name val="MS Sans Serif"/>
      <family val="2"/>
      <charset val="204"/>
    </font>
    <font>
      <sz val="10"/>
      <name val="Times New Roman CYR"/>
      <charset val="204"/>
    </font>
    <font>
      <sz val="11"/>
      <color indexed="8"/>
      <name val="Calibri"/>
      <family val="2"/>
    </font>
    <font>
      <sz val="12"/>
      <color indexed="8"/>
      <name val="Arial Cyr"/>
      <family val="2"/>
      <charset val="204"/>
    </font>
    <font>
      <sz val="12"/>
      <color indexed="17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8"/>
      <name val="Arial Cyr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"/>
      <color indexed="8"/>
      <name val="Courier"/>
      <family val="3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9"/>
      <name val="Calibri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12"/>
      <name val="Arial"/>
      <family val="2"/>
    </font>
    <font>
      <sz val="9"/>
      <name val="Times New Roman"/>
      <family val="1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u val="singleAccounting"/>
      <sz val="10"/>
      <name val="Arial"/>
      <family val="2"/>
    </font>
    <font>
      <sz val="10"/>
      <color indexed="8"/>
      <name val="MS Sans Serif"/>
      <family val="2"/>
      <charset val="204"/>
    </font>
    <font>
      <b/>
      <sz val="10"/>
      <name val="Arial Cyr"/>
      <family val="2"/>
      <charset val="204"/>
    </font>
    <font>
      <b/>
      <sz val="8"/>
      <color indexed="12"/>
      <name val="NTTimes/Cyrillic"/>
    </font>
    <font>
      <b/>
      <sz val="12"/>
      <name val="Times New Roman"/>
      <family val="1"/>
    </font>
    <font>
      <sz val="11"/>
      <name val="Tms Rmn"/>
    </font>
    <font>
      <sz val="8"/>
      <color indexed="12"/>
      <name val="Times New Roman"/>
      <family val="1"/>
    </font>
    <font>
      <sz val="8"/>
      <name val="Palatino"/>
      <family val="1"/>
    </font>
    <font>
      <b/>
      <sz val="13"/>
      <name val="Arial"/>
      <family val="2"/>
      <charset val="204"/>
    </font>
    <font>
      <sz val="10"/>
      <name val="Times New Roman"/>
      <family val="1"/>
    </font>
    <font>
      <b/>
      <sz val="10"/>
      <name val="Arial"/>
      <family val="2"/>
    </font>
    <font>
      <u val="doubleAccounting"/>
      <sz val="10"/>
      <name val="Arial"/>
      <family val="2"/>
    </font>
    <font>
      <sz val="12"/>
      <name val="Tms Rmn"/>
      <charset val="204"/>
    </font>
    <font>
      <i/>
      <sz val="1"/>
      <color indexed="8"/>
      <name val="Courier"/>
      <family val="3"/>
    </font>
    <font>
      <u/>
      <sz val="7.5"/>
      <color indexed="36"/>
      <name val="Arial"/>
      <family val="2"/>
      <charset val="204"/>
    </font>
    <font>
      <sz val="7"/>
      <name val="Palatino"/>
      <family val="1"/>
    </font>
    <font>
      <sz val="8"/>
      <name val="Helv"/>
    </font>
    <font>
      <sz val="10"/>
      <color indexed="12"/>
      <name val="Arial"/>
      <family val="2"/>
    </font>
    <font>
      <sz val="10"/>
      <color indexed="17"/>
      <name val="Times New Roman"/>
      <family val="1"/>
    </font>
    <font>
      <b/>
      <i/>
      <sz val="10"/>
      <name val="Arial Cyr"/>
      <family val="2"/>
      <charset val="204"/>
    </font>
    <font>
      <sz val="6"/>
      <color indexed="16"/>
      <name val="Palatino"/>
      <family val="1"/>
    </font>
    <font>
      <b/>
      <sz val="12"/>
      <name val="Arial"/>
      <family val="2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u/>
      <sz val="7.5"/>
      <color indexed="12"/>
      <name val="Arial"/>
      <family val="2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i/>
      <sz val="8"/>
      <color indexed="62"/>
      <name val="Arial Cyr"/>
      <family val="2"/>
      <charset val="204"/>
    </font>
    <font>
      <sz val="8"/>
      <color indexed="20"/>
      <name val="Arial Cyr"/>
      <family val="2"/>
      <charset val="204"/>
    </font>
    <font>
      <sz val="7"/>
      <name val="Small Fonts"/>
      <family val="2"/>
      <charset val="204"/>
    </font>
    <font>
      <b/>
      <i/>
      <sz val="16"/>
      <name val="Helv"/>
    </font>
    <font>
      <sz val="8"/>
      <name val="Tahoma"/>
      <family val="2"/>
    </font>
    <font>
      <sz val="10"/>
      <name val="Palatino"/>
      <family val="1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10"/>
      <color indexed="22"/>
      <name val="Courier New Cyr"/>
    </font>
    <font>
      <sz val="8"/>
      <name val="Arial Cyr"/>
      <family val="2"/>
      <charset val="204"/>
    </font>
    <font>
      <sz val="10"/>
      <color indexed="10"/>
      <name val="Times New Roman"/>
      <family val="1"/>
    </font>
    <font>
      <b/>
      <sz val="9"/>
      <color indexed="12"/>
      <name val="NTCourierVK/Cyrillic"/>
    </font>
    <font>
      <sz val="9.5"/>
      <color indexed="23"/>
      <name val="Helvetica-Black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9"/>
      <color indexed="48"/>
      <name val="Arial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8"/>
      <color indexed="10"/>
      <name val="NTCourierVK/Cyrillic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0"/>
      <color indexed="10"/>
      <name val="Arial"/>
      <family val="2"/>
    </font>
    <font>
      <sz val="8"/>
      <name val="NTTimes/Cyrillic"/>
    </font>
    <font>
      <sz val="7"/>
      <name val="Arial CYR"/>
      <family val="2"/>
      <charset val="204"/>
    </font>
    <font>
      <sz val="12"/>
      <name val="Times New Roman"/>
      <family val="1"/>
    </font>
    <font>
      <sz val="10"/>
      <color indexed="10"/>
      <name val="Arial"/>
      <family val="2"/>
    </font>
    <font>
      <sz val="8"/>
      <color indexed="12"/>
      <name val="NTTimes/Cyrillic"/>
    </font>
    <font>
      <b/>
      <sz val="8"/>
      <color indexed="32"/>
      <name val="NTTimes/Cyrillic"/>
    </font>
    <font>
      <sz val="12"/>
      <color indexed="12"/>
      <name val="Arial"/>
      <family val="2"/>
    </font>
    <font>
      <sz val="8"/>
      <name val="Arial Cyr"/>
    </font>
    <font>
      <sz val="10"/>
      <color indexed="12"/>
      <name val="Times New Roman Cyr"/>
      <family val="1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i/>
      <sz val="11"/>
      <name val="Times New Roman Cyr"/>
      <family val="1"/>
      <charset val="204"/>
    </font>
    <font>
      <sz val="20"/>
      <name val="Impact"/>
      <family val="2"/>
    </font>
    <font>
      <b/>
      <sz val="10"/>
      <color indexed="12"/>
      <name val="Arial Cyr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 Cyr"/>
      <family val="2"/>
      <charset val="204"/>
    </font>
    <font>
      <sz val="11"/>
      <color indexed="60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2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8"/>
      <color indexed="25"/>
      <name val="Times New Roman Cyr"/>
      <family val="1"/>
      <charset val="204"/>
    </font>
    <font>
      <b/>
      <i/>
      <sz val="10"/>
      <name val="Arial Cyr"/>
      <charset val="204"/>
    </font>
    <font>
      <sz val="11"/>
      <color indexed="52"/>
      <name val="Calibri"/>
      <family val="2"/>
      <charset val="204"/>
    </font>
    <font>
      <sz val="12"/>
      <name val="Modern"/>
      <family val="3"/>
      <charset val="255"/>
    </font>
    <font>
      <sz val="11"/>
      <color indexed="10"/>
      <name val="Calibri"/>
      <family val="2"/>
      <charset val="204"/>
    </font>
    <font>
      <sz val="10"/>
      <name val="Arial Narrow"/>
      <family val="2"/>
      <charset val="204"/>
    </font>
    <font>
      <sz val="9"/>
      <name val="Times New Roman Cyr"/>
      <family val="1"/>
      <charset val="204"/>
    </font>
    <font>
      <sz val="9"/>
      <name val="Arial Cyr"/>
      <charset val="204"/>
    </font>
    <font>
      <sz val="11"/>
      <color indexed="10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1"/>
      <color theme="0"/>
      <name val="Calibri"/>
      <family val="2"/>
      <scheme val="minor"/>
    </font>
    <font>
      <b/>
      <sz val="11"/>
      <color rgb="FFFFC000"/>
      <name val="Calibri"/>
      <family val="2"/>
      <charset val="204"/>
    </font>
    <font>
      <b/>
      <sz val="11"/>
      <color rgb="FFFFC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CC00CC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 tint="4.9989318521683403E-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name val="Arial Cyr"/>
    </font>
    <font>
      <sz val="12"/>
      <color rgb="FF7030A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2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2"/>
      <color theme="1" tint="4.9989318521683403E-2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</fonts>
  <fills count="90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</patternFill>
    </fill>
    <fill>
      <patternFill patternType="solid">
        <fgColor indexed="6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33"/>
      </patternFill>
    </fill>
    <fill>
      <patternFill patternType="solid">
        <fgColor indexed="14"/>
      </patternFill>
    </fill>
    <fill>
      <patternFill patternType="lightGray"/>
    </fill>
    <fill>
      <patternFill patternType="gray0625"/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hair">
        <color indexed="9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hair">
        <color indexed="9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1445">
    <xf numFmtId="0" fontId="0" fillId="0" borderId="0"/>
    <xf numFmtId="9" fontId="29" fillId="0" borderId="0" applyFont="0" applyFill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5" borderId="0" applyNumberFormat="0" applyBorder="0" applyAlignment="0" applyProtection="0"/>
    <xf numFmtId="0" fontId="11" fillId="0" borderId="0"/>
    <xf numFmtId="4" fontId="33" fillId="0" borderId="0">
      <alignment vertical="center"/>
    </xf>
    <xf numFmtId="166" fontId="11" fillId="0" borderId="0" applyFont="0" applyFill="0" applyBorder="0" applyAlignment="0" applyProtection="0"/>
    <xf numFmtId="0" fontId="10" fillId="0" borderId="0"/>
    <xf numFmtId="4" fontId="37" fillId="0" borderId="0">
      <alignment vertical="center"/>
    </xf>
    <xf numFmtId="4" fontId="39" fillId="0" borderId="0">
      <alignment vertical="center"/>
    </xf>
    <xf numFmtId="0" fontId="9" fillId="0" borderId="0"/>
    <xf numFmtId="0" fontId="38" fillId="0" borderId="0"/>
    <xf numFmtId="166" fontId="9" fillId="0" borderId="0" applyFont="0" applyFill="0" applyBorder="0" applyAlignment="0" applyProtection="0"/>
    <xf numFmtId="0" fontId="8" fillId="0" borderId="0"/>
    <xf numFmtId="0" fontId="37" fillId="0" borderId="0"/>
    <xf numFmtId="167" fontId="37" fillId="0" borderId="0" applyFont="0" applyFill="0" applyBorder="0" applyAlignment="0" applyProtection="0"/>
    <xf numFmtId="0" fontId="29" fillId="0" borderId="0"/>
    <xf numFmtId="0" fontId="40" fillId="0" borderId="9"/>
    <xf numFmtId="0" fontId="37" fillId="0" borderId="0"/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168" fontId="33" fillId="0" borderId="0" applyFont="0" applyFill="0" applyBorder="0" applyAlignment="0" applyProtection="0"/>
    <xf numFmtId="168" fontId="37" fillId="0" borderId="0" applyFont="0" applyFill="0" applyBorder="0" applyAlignment="0" applyProtection="0"/>
    <xf numFmtId="169" fontId="37" fillId="0" borderId="0"/>
    <xf numFmtId="169" fontId="37" fillId="0" borderId="0"/>
    <xf numFmtId="9" fontId="42" fillId="0" borderId="0"/>
    <xf numFmtId="169" fontId="42" fillId="0" borderId="0"/>
    <xf numFmtId="10" fontId="42" fillId="0" borderId="0"/>
    <xf numFmtId="0" fontId="43" fillId="0" borderId="0" applyFont="0" applyFill="0" applyBorder="0" applyAlignment="0"/>
    <xf numFmtId="170" fontId="44" fillId="0" borderId="0">
      <protection locked="0"/>
    </xf>
    <xf numFmtId="170" fontId="45" fillId="0" borderId="0">
      <protection locked="0"/>
    </xf>
    <xf numFmtId="170" fontId="45" fillId="0" borderId="0">
      <protection locked="0"/>
    </xf>
    <xf numFmtId="170" fontId="45" fillId="0" borderId="0">
      <protection locked="0"/>
    </xf>
    <xf numFmtId="170" fontId="45" fillId="0" borderId="0"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171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0" borderId="0"/>
    <xf numFmtId="173" fontId="33" fillId="0" borderId="0" applyFont="0" applyFill="0" applyBorder="0" applyAlignment="0" applyProtection="0"/>
    <xf numFmtId="174" fontId="49" fillId="0" borderId="0">
      <protection locked="0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/>
    <xf numFmtId="175" fontId="37" fillId="0" borderId="0" applyFont="0" applyFill="0" applyBorder="0" applyProtection="0">
      <alignment wrapText="1"/>
    </xf>
    <xf numFmtId="176" fontId="37" fillId="0" borderId="0" applyFont="0" applyFill="0" applyBorder="0" applyProtection="0">
      <alignment horizontal="left" wrapText="1"/>
    </xf>
    <xf numFmtId="177" fontId="37" fillId="0" borderId="0" applyFont="0" applyFill="0" applyBorder="0" applyProtection="0">
      <alignment wrapText="1"/>
    </xf>
    <xf numFmtId="178" fontId="37" fillId="0" borderId="0" applyFont="0" applyFill="0" applyBorder="0" applyProtection="0">
      <alignment wrapText="1"/>
    </xf>
    <xf numFmtId="179" fontId="37" fillId="0" borderId="0" applyFont="0" applyFill="0" applyBorder="0" applyProtection="0">
      <alignment wrapText="1"/>
    </xf>
    <xf numFmtId="180" fontId="37" fillId="0" borderId="0" applyFont="0" applyFill="0" applyBorder="0" applyProtection="0">
      <alignment wrapText="1"/>
    </xf>
    <xf numFmtId="0" fontId="50" fillId="0" borderId="0"/>
    <xf numFmtId="0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52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9" fontId="50" fillId="0" borderId="0"/>
    <xf numFmtId="0" fontId="50" fillId="0" borderId="0"/>
    <xf numFmtId="183" fontId="37" fillId="0" borderId="0" applyFont="0" applyFill="0" applyBorder="0" applyProtection="0">
      <alignment horizontal="right"/>
    </xf>
    <xf numFmtId="184" fontId="37" fillId="0" borderId="0" applyFont="0" applyFill="0" applyBorder="0" applyProtection="0">
      <alignment horizontal="right"/>
    </xf>
    <xf numFmtId="185" fontId="37" fillId="0" borderId="0" applyFont="0" applyFill="0" applyBorder="0" applyProtection="0">
      <alignment horizontal="right"/>
    </xf>
    <xf numFmtId="186" fontId="37" fillId="0" borderId="0" applyFont="0" applyFill="0" applyBorder="0" applyProtection="0">
      <alignment horizontal="right"/>
    </xf>
    <xf numFmtId="187" fontId="37" fillId="0" borderId="0" applyFont="0" applyFill="0" applyBorder="0" applyProtection="0">
      <alignment horizontal="right"/>
    </xf>
    <xf numFmtId="188" fontId="37" fillId="0" borderId="0" applyFont="0" applyFill="0" applyBorder="0" applyProtection="0">
      <alignment horizontal="right"/>
    </xf>
    <xf numFmtId="189" fontId="37" fillId="0" borderId="0" applyFont="0" applyFill="0" applyBorder="0" applyProtection="0">
      <alignment horizontal="right"/>
    </xf>
    <xf numFmtId="190" fontId="37" fillId="0" borderId="0" applyFont="0" applyFill="0" applyBorder="0" applyProtection="0">
      <alignment horizontal="right"/>
    </xf>
    <xf numFmtId="191" fontId="37" fillId="0" borderId="0" applyFont="0" applyFill="0" applyBorder="0" applyProtection="0">
      <alignment horizontal="right"/>
    </xf>
    <xf numFmtId="192" fontId="37" fillId="0" borderId="0" applyFont="0" applyFill="0" applyBorder="0" applyProtection="0">
      <alignment horizontal="right"/>
    </xf>
    <xf numFmtId="193" fontId="37" fillId="0" borderId="0" applyFont="0" applyFill="0" applyBorder="0" applyProtection="0">
      <alignment horizontal="right"/>
    </xf>
    <xf numFmtId="194" fontId="37" fillId="0" borderId="0" applyFont="0" applyFill="0" applyBorder="0" applyProtection="0">
      <alignment horizontal="right"/>
    </xf>
    <xf numFmtId="195" fontId="37" fillId="0" borderId="0" applyFont="0" applyFill="0" applyBorder="0" applyProtection="0">
      <alignment horizontal="right"/>
    </xf>
    <xf numFmtId="0" fontId="37" fillId="0" borderId="0" applyFont="0" applyFill="0" applyBorder="0" applyProtection="0">
      <alignment horizontal="right"/>
    </xf>
    <xf numFmtId="196" fontId="54" fillId="0" borderId="0" applyFont="0" applyFill="0" applyBorder="0" applyProtection="0">
      <alignment horizontal="right"/>
    </xf>
    <xf numFmtId="197" fontId="54" fillId="0" borderId="0" applyFont="0" applyFill="0" applyBorder="0" applyProtection="0">
      <alignment horizontal="right"/>
    </xf>
    <xf numFmtId="198" fontId="54" fillId="0" borderId="0" applyFont="0" applyFill="0" applyBorder="0" applyProtection="0">
      <alignment horizontal="right"/>
    </xf>
    <xf numFmtId="199" fontId="54" fillId="0" borderId="0" applyFont="0" applyFill="0" applyBorder="0" applyProtection="0">
      <alignment horizontal="right"/>
    </xf>
    <xf numFmtId="200" fontId="54" fillId="0" borderId="0" applyFont="0" applyFill="0" applyBorder="0" applyProtection="0">
      <alignment horizontal="right"/>
    </xf>
    <xf numFmtId="0" fontId="54" fillId="0" borderId="0" applyFont="0" applyFill="0" applyBorder="0" applyProtection="0">
      <alignment horizontal="right"/>
    </xf>
    <xf numFmtId="169" fontId="52" fillId="0" borderId="0"/>
    <xf numFmtId="169" fontId="52" fillId="0" borderId="0"/>
    <xf numFmtId="0" fontId="52" fillId="0" borderId="0"/>
    <xf numFmtId="169" fontId="52" fillId="0" borderId="0"/>
    <xf numFmtId="169" fontId="33" fillId="0" borderId="0"/>
    <xf numFmtId="169" fontId="33" fillId="0" borderId="0"/>
    <xf numFmtId="169" fontId="53" fillId="0" borderId="0"/>
    <xf numFmtId="0" fontId="52" fillId="0" borderId="0"/>
    <xf numFmtId="0" fontId="53" fillId="0" borderId="0"/>
    <xf numFmtId="169" fontId="55" fillId="0" borderId="0" applyNumberFormat="0"/>
    <xf numFmtId="0" fontId="52" fillId="0" borderId="0"/>
    <xf numFmtId="0" fontId="53" fillId="0" borderId="0"/>
    <xf numFmtId="169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0" fillId="0" borderId="0"/>
    <xf numFmtId="169" fontId="52" fillId="0" borderId="0"/>
    <xf numFmtId="169" fontId="53" fillId="0" borderId="0"/>
    <xf numFmtId="0" fontId="50" fillId="0" borderId="0"/>
    <xf numFmtId="169" fontId="52" fillId="0" borderId="0"/>
    <xf numFmtId="169" fontId="52" fillId="0" borderId="0"/>
    <xf numFmtId="169" fontId="52" fillId="0" borderId="0"/>
    <xf numFmtId="169" fontId="53" fillId="0" borderId="0"/>
    <xf numFmtId="0" fontId="53" fillId="0" borderId="0"/>
    <xf numFmtId="0" fontId="53" fillId="0" borderId="0"/>
    <xf numFmtId="169" fontId="50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0" fillId="0" borderId="0"/>
    <xf numFmtId="169" fontId="53" fillId="0" borderId="0"/>
    <xf numFmtId="169" fontId="52" fillId="0" borderId="0"/>
    <xf numFmtId="169" fontId="53" fillId="0" borderId="0"/>
    <xf numFmtId="0" fontId="50" fillId="0" borderId="0"/>
    <xf numFmtId="169" fontId="52" fillId="0" borderId="0"/>
    <xf numFmtId="169" fontId="52" fillId="0" borderId="0"/>
    <xf numFmtId="169" fontId="53" fillId="0" borderId="0"/>
    <xf numFmtId="169" fontId="53" fillId="0" borderId="0"/>
    <xf numFmtId="169" fontId="53" fillId="0" borderId="0"/>
    <xf numFmtId="0" fontId="52" fillId="0" borderId="0"/>
    <xf numFmtId="0" fontId="50" fillId="0" borderId="0"/>
    <xf numFmtId="0" fontId="52" fillId="0" borderId="0"/>
    <xf numFmtId="169" fontId="52" fillId="0" borderId="0"/>
    <xf numFmtId="169" fontId="52" fillId="0" borderId="0"/>
    <xf numFmtId="169" fontId="53" fillId="0" borderId="0"/>
    <xf numFmtId="0" fontId="52" fillId="0" borderId="0"/>
    <xf numFmtId="0" fontId="53" fillId="0" borderId="0"/>
    <xf numFmtId="0" fontId="50" fillId="0" borderId="0"/>
    <xf numFmtId="169" fontId="52" fillId="0" borderId="0"/>
    <xf numFmtId="0" fontId="50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0" fillId="0" borderId="0"/>
    <xf numFmtId="169" fontId="52" fillId="0" borderId="0"/>
    <xf numFmtId="169" fontId="52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0" fillId="0" borderId="0"/>
    <xf numFmtId="0" fontId="50" fillId="0" borderId="0"/>
    <xf numFmtId="0" fontId="50" fillId="0" borderId="0"/>
    <xf numFmtId="169" fontId="52" fillId="0" borderId="0"/>
    <xf numFmtId="169" fontId="53" fillId="0" borderId="0"/>
    <xf numFmtId="169" fontId="52" fillId="0" borderId="0"/>
    <xf numFmtId="169" fontId="53" fillId="0" borderId="0"/>
    <xf numFmtId="169" fontId="50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169" fontId="50" fillId="0" borderId="0"/>
    <xf numFmtId="169" fontId="50" fillId="0" borderId="0"/>
    <xf numFmtId="169" fontId="50" fillId="0" borderId="0"/>
    <xf numFmtId="169" fontId="50" fillId="0" borderId="0"/>
    <xf numFmtId="0" fontId="50" fillId="0" borderId="0"/>
    <xf numFmtId="0" fontId="52" fillId="0" borderId="0"/>
    <xf numFmtId="169" fontId="52" fillId="0" borderId="0"/>
    <xf numFmtId="169" fontId="52" fillId="0" borderId="0"/>
    <xf numFmtId="1" fontId="56" fillId="0" borderId="0"/>
    <xf numFmtId="1" fontId="56" fillId="0" borderId="0"/>
    <xf numFmtId="1" fontId="56" fillId="0" borderId="0"/>
    <xf numFmtId="1" fontId="56" fillId="0" borderId="0"/>
    <xf numFmtId="0" fontId="50" fillId="0" borderId="0"/>
    <xf numFmtId="169" fontId="52" fillId="0" borderId="0"/>
    <xf numFmtId="0" fontId="50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0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0" fillId="0" borderId="0"/>
    <xf numFmtId="0" fontId="53" fillId="0" borderId="0"/>
    <xf numFmtId="0" fontId="52" fillId="0" borderId="0"/>
    <xf numFmtId="0" fontId="50" fillId="0" borderId="0"/>
    <xf numFmtId="0" fontId="52" fillId="0" borderId="0"/>
    <xf numFmtId="169" fontId="53" fillId="0" borderId="0"/>
    <xf numFmtId="169" fontId="52" fillId="0" borderId="0"/>
    <xf numFmtId="169" fontId="53" fillId="0" borderId="0"/>
    <xf numFmtId="201" fontId="28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3" fontId="37" fillId="0" borderId="0">
      <alignment horizontal="center"/>
    </xf>
    <xf numFmtId="169" fontId="52" fillId="0" borderId="0"/>
    <xf numFmtId="4" fontId="39" fillId="0" borderId="0">
      <alignment vertical="center"/>
    </xf>
    <xf numFmtId="0" fontId="50" fillId="0" borderId="0"/>
    <xf numFmtId="169" fontId="37" fillId="0" borderId="0"/>
    <xf numFmtId="4" fontId="39" fillId="0" borderId="0">
      <alignment vertical="center"/>
    </xf>
    <xf numFmtId="0" fontId="53" fillId="0" borderId="0"/>
    <xf numFmtId="202" fontId="37" fillId="0" borderId="0" applyFont="0" applyFill="0" applyBorder="0" applyAlignment="0" applyProtection="0"/>
    <xf numFmtId="203" fontId="33" fillId="0" borderId="0" applyFont="0" applyFill="0" applyBorder="0" applyAlignment="0" applyProtection="0"/>
    <xf numFmtId="0" fontId="50" fillId="0" borderId="0"/>
    <xf numFmtId="169" fontId="37" fillId="0" borderId="0"/>
    <xf numFmtId="0" fontId="53" fillId="0" borderId="0"/>
    <xf numFmtId="0" fontId="53" fillId="0" borderId="0"/>
    <xf numFmtId="0" fontId="50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04" fontId="37" fillId="0" borderId="0" applyFont="0" applyFill="0" applyBorder="0" applyAlignment="0" applyProtection="0"/>
    <xf numFmtId="205" fontId="33" fillId="0" borderId="0" applyFont="0" applyFill="0" applyBorder="0" applyAlignment="0" applyProtection="0"/>
    <xf numFmtId="39" fontId="37" fillId="0" borderId="0" applyFont="0" applyFill="0" applyBorder="0" applyAlignment="0" applyProtection="0"/>
    <xf numFmtId="206" fontId="33" fillId="0" borderId="0" applyFont="0" applyFill="0" applyBorder="0" applyAlignment="0" applyProtection="0"/>
    <xf numFmtId="169" fontId="50" fillId="0" borderId="0"/>
    <xf numFmtId="169" fontId="50" fillId="0" borderId="0"/>
    <xf numFmtId="169" fontId="52" fillId="0" borderId="0"/>
    <xf numFmtId="169" fontId="53" fillId="0" borderId="0"/>
    <xf numFmtId="169" fontId="52" fillId="0" borderId="0"/>
    <xf numFmtId="169" fontId="53" fillId="0" borderId="0"/>
    <xf numFmtId="169" fontId="50" fillId="0" borderId="0"/>
    <xf numFmtId="169" fontId="50" fillId="0" borderId="0"/>
    <xf numFmtId="169" fontId="50" fillId="0" borderId="0"/>
    <xf numFmtId="169" fontId="50" fillId="0" borderId="0"/>
    <xf numFmtId="0" fontId="53" fillId="0" borderId="0"/>
    <xf numFmtId="0" fontId="50" fillId="0" borderId="0"/>
    <xf numFmtId="169" fontId="50" fillId="0" borderId="0"/>
    <xf numFmtId="0" fontId="50" fillId="0" borderId="0"/>
    <xf numFmtId="169" fontId="52" fillId="0" borderId="0"/>
    <xf numFmtId="0" fontId="52" fillId="0" borderId="0"/>
    <xf numFmtId="0" fontId="53" fillId="0" borderId="0"/>
    <xf numFmtId="0" fontId="53" fillId="0" borderId="0"/>
    <xf numFmtId="207" fontId="33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169" fontId="50" fillId="0" borderId="0"/>
    <xf numFmtId="169" fontId="53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2" fillId="0" borderId="0"/>
    <xf numFmtId="169" fontId="52" fillId="0" borderId="0"/>
    <xf numFmtId="0" fontId="53" fillId="0" borderId="0"/>
    <xf numFmtId="169" fontId="50" fillId="0" borderId="0"/>
    <xf numFmtId="169" fontId="52" fillId="0" borderId="0"/>
    <xf numFmtId="3" fontId="37" fillId="0" borderId="0">
      <alignment horizontal="center"/>
    </xf>
    <xf numFmtId="3" fontId="37" fillId="0" borderId="0">
      <alignment horizontal="center"/>
    </xf>
    <xf numFmtId="3" fontId="37" fillId="0" borderId="0">
      <alignment horizontal="center"/>
    </xf>
    <xf numFmtId="3" fontId="37" fillId="0" borderId="0">
      <alignment horizontal="center"/>
    </xf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169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169" fontId="52" fillId="0" borderId="0"/>
    <xf numFmtId="169" fontId="52" fillId="0" borderId="0"/>
    <xf numFmtId="0" fontId="53" fillId="0" borderId="0"/>
    <xf numFmtId="169" fontId="58" fillId="0" borderId="0" applyNumberFormat="0" applyFill="0" applyBorder="0" applyAlignment="0" applyProtection="0"/>
    <xf numFmtId="169" fontId="59" fillId="0" borderId="0" applyNumberFormat="0" applyFill="0" applyBorder="0" applyAlignment="0" applyProtection="0"/>
    <xf numFmtId="169" fontId="59" fillId="0" borderId="0" applyNumberFormat="0" applyFill="0" applyBorder="0" applyAlignment="0" applyProtection="0"/>
    <xf numFmtId="169" fontId="37" fillId="27" borderId="0" applyNumberFormat="0" applyFont="0" applyAlignment="0" applyProtection="0"/>
    <xf numFmtId="169" fontId="50" fillId="0" borderId="0"/>
    <xf numFmtId="0" fontId="50" fillId="0" borderId="0"/>
    <xf numFmtId="169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169" fontId="52" fillId="0" borderId="0"/>
    <xf numFmtId="169" fontId="52" fillId="0" borderId="0"/>
    <xf numFmtId="169" fontId="50" fillId="0" borderId="0"/>
    <xf numFmtId="0" fontId="50" fillId="0" borderId="0"/>
    <xf numFmtId="169" fontId="50" fillId="0" borderId="0"/>
    <xf numFmtId="0" fontId="53" fillId="0" borderId="0"/>
    <xf numFmtId="169" fontId="57" fillId="0" borderId="0">
      <alignment vertical="center"/>
    </xf>
    <xf numFmtId="169" fontId="57" fillId="0" borderId="0">
      <alignment vertical="center"/>
    </xf>
    <xf numFmtId="0" fontId="52" fillId="0" borderId="0"/>
    <xf numFmtId="0" fontId="53" fillId="0" borderId="0"/>
    <xf numFmtId="0" fontId="52" fillId="0" borderId="0"/>
    <xf numFmtId="169" fontId="52" fillId="0" borderId="0"/>
    <xf numFmtId="0" fontId="53" fillId="0" borderId="0"/>
    <xf numFmtId="0" fontId="53" fillId="0" borderId="0"/>
    <xf numFmtId="169" fontId="52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2" fillId="0" borderId="0"/>
    <xf numFmtId="0" fontId="52" fillId="0" borderId="0"/>
    <xf numFmtId="0" fontId="52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169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169" fontId="53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0" fontId="50" fillId="0" borderId="0"/>
    <xf numFmtId="0" fontId="50" fillId="0" borderId="0"/>
    <xf numFmtId="169" fontId="52" fillId="0" borderId="0"/>
    <xf numFmtId="169" fontId="50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0" fillId="0" borderId="0"/>
    <xf numFmtId="0" fontId="50" fillId="0" borderId="0"/>
    <xf numFmtId="169" fontId="37" fillId="0" borderId="0" applyFont="0" applyFill="0" applyBorder="0" applyAlignment="0" applyProtection="0"/>
    <xf numFmtId="169" fontId="37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169" fontId="50" fillId="0" borderId="0"/>
    <xf numFmtId="169" fontId="53" fillId="0" borderId="0"/>
    <xf numFmtId="0" fontId="52" fillId="0" borderId="0"/>
    <xf numFmtId="169" fontId="53" fillId="0" borderId="0"/>
    <xf numFmtId="169" fontId="53" fillId="0" borderId="0"/>
    <xf numFmtId="169" fontId="53" fillId="0" borderId="0"/>
    <xf numFmtId="208" fontId="37" fillId="0" borderId="0" applyFont="0" applyFill="0" applyBorder="0" applyAlignment="0" applyProtection="0"/>
    <xf numFmtId="209" fontId="33" fillId="0" borderId="0" applyFont="0" applyFill="0" applyBorder="0" applyAlignment="0" applyProtection="0"/>
    <xf numFmtId="210" fontId="37" fillId="0" borderId="0" applyFont="0" applyFill="0" applyBorder="0" applyAlignment="0" applyProtection="0"/>
    <xf numFmtId="211" fontId="33" fillId="0" borderId="0" applyFont="0" applyFill="0" applyBorder="0" applyProtection="0">
      <alignment horizontal="right"/>
    </xf>
    <xf numFmtId="0" fontId="50" fillId="0" borderId="0"/>
    <xf numFmtId="169" fontId="50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2" fillId="0" borderId="0"/>
    <xf numFmtId="169" fontId="53" fillId="0" borderId="0"/>
    <xf numFmtId="169" fontId="53" fillId="0" borderId="0"/>
    <xf numFmtId="169" fontId="52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0" fontId="52" fillId="0" borderId="0"/>
    <xf numFmtId="169" fontId="37" fillId="0" borderId="0"/>
    <xf numFmtId="169" fontId="37" fillId="0" borderId="0"/>
    <xf numFmtId="169" fontId="37" fillId="0" borderId="0"/>
    <xf numFmtId="0" fontId="52" fillId="0" borderId="0"/>
    <xf numFmtId="0" fontId="52" fillId="0" borderId="0"/>
    <xf numFmtId="0" fontId="52" fillId="0" borderId="0"/>
    <xf numFmtId="169" fontId="52" fillId="0" borderId="0"/>
    <xf numFmtId="0" fontId="53" fillId="0" borderId="0"/>
    <xf numFmtId="169" fontId="53" fillId="0" borderId="0"/>
    <xf numFmtId="0" fontId="50" fillId="0" borderId="0"/>
    <xf numFmtId="169" fontId="50" fillId="0" borderId="0"/>
    <xf numFmtId="21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169" fontId="53" fillId="0" borderId="0"/>
    <xf numFmtId="0" fontId="52" fillId="0" borderId="0"/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50" fillId="0" borderId="0"/>
    <xf numFmtId="169" fontId="53" fillId="0" borderId="0"/>
    <xf numFmtId="0" fontId="50" fillId="0" borderId="0"/>
    <xf numFmtId="0" fontId="50" fillId="0" borderId="0"/>
    <xf numFmtId="0" fontId="53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7" fillId="0" borderId="0">
      <alignment vertical="center"/>
    </xf>
    <xf numFmtId="169" fontId="57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61" fillId="0" borderId="0"/>
    <xf numFmtId="169" fontId="52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0" fillId="0" borderId="0"/>
    <xf numFmtId="0" fontId="53" fillId="0" borderId="0"/>
    <xf numFmtId="3" fontId="37" fillId="0" borderId="0">
      <alignment horizontal="center"/>
    </xf>
    <xf numFmtId="169" fontId="62" fillId="0" borderId="0" applyNumberFormat="0" applyFill="0" applyBorder="0" applyProtection="0">
      <alignment vertical="top"/>
    </xf>
    <xf numFmtId="169" fontId="63" fillId="0" borderId="0" applyNumberFormat="0" applyFill="0" applyBorder="0" applyProtection="0">
      <alignment vertical="top"/>
    </xf>
    <xf numFmtId="169" fontId="63" fillId="0" borderId="0" applyNumberFormat="0" applyFill="0" applyBorder="0" applyProtection="0">
      <alignment vertical="top"/>
    </xf>
    <xf numFmtId="169" fontId="53" fillId="0" borderId="0"/>
    <xf numFmtId="169" fontId="50" fillId="0" borderId="0"/>
    <xf numFmtId="0" fontId="53" fillId="0" borderId="0"/>
    <xf numFmtId="0" fontId="53" fillId="0" borderId="0"/>
    <xf numFmtId="0" fontId="53" fillId="0" borderId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5" fillId="0" borderId="12" applyNumberFormat="0" applyFill="0" applyProtection="0">
      <alignment horizontal="center"/>
    </xf>
    <xf numFmtId="169" fontId="65" fillId="0" borderId="0" applyNumberFormat="0" applyFill="0" applyBorder="0" applyProtection="0">
      <alignment horizontal="left"/>
    </xf>
    <xf numFmtId="169" fontId="66" fillId="0" borderId="0" applyNumberFormat="0" applyFill="0" applyBorder="0" applyProtection="0">
      <alignment horizontal="centerContinuous"/>
    </xf>
    <xf numFmtId="169" fontId="66" fillId="0" borderId="0" applyNumberFormat="0" applyFill="0" applyBorder="0" applyProtection="0">
      <alignment horizontal="centerContinuous"/>
    </xf>
    <xf numFmtId="0" fontId="50" fillId="0" borderId="0"/>
    <xf numFmtId="169" fontId="50" fillId="0" borderId="0"/>
    <xf numFmtId="169" fontId="52" fillId="0" borderId="0"/>
    <xf numFmtId="169" fontId="52" fillId="0" borderId="0"/>
    <xf numFmtId="169" fontId="52" fillId="0" borderId="0"/>
    <xf numFmtId="0" fontId="53" fillId="0" borderId="0"/>
    <xf numFmtId="0" fontId="50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169" fontId="53" fillId="0" borderId="0"/>
    <xf numFmtId="169" fontId="52" fillId="0" borderId="0"/>
    <xf numFmtId="169" fontId="52" fillId="0" borderId="0"/>
    <xf numFmtId="169" fontId="37" fillId="0" borderId="0"/>
    <xf numFmtId="0" fontId="52" fillId="0" borderId="0"/>
    <xf numFmtId="0" fontId="52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3" fillId="0" borderId="0"/>
    <xf numFmtId="0" fontId="50" fillId="0" borderId="0"/>
    <xf numFmtId="0" fontId="53" fillId="0" borderId="0"/>
    <xf numFmtId="0" fontId="53" fillId="0" borderId="0"/>
    <xf numFmtId="169" fontId="37" fillId="0" borderId="0"/>
    <xf numFmtId="0" fontId="53" fillId="0" borderId="0"/>
    <xf numFmtId="0" fontId="52" fillId="0" borderId="0"/>
    <xf numFmtId="0" fontId="52" fillId="0" borderId="0"/>
    <xf numFmtId="0" fontId="50" fillId="0" borderId="0"/>
    <xf numFmtId="169" fontId="52" fillId="0" borderId="0"/>
    <xf numFmtId="0" fontId="53" fillId="0" borderId="0"/>
    <xf numFmtId="0" fontId="50" fillId="0" borderId="0"/>
    <xf numFmtId="169" fontId="50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169" fontId="50" fillId="0" borderId="0"/>
    <xf numFmtId="169" fontId="50" fillId="0" borderId="0"/>
    <xf numFmtId="0" fontId="53" fillId="0" borderId="0"/>
    <xf numFmtId="0" fontId="53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9" fontId="53" fillId="0" borderId="0"/>
    <xf numFmtId="0" fontId="53" fillId="0" borderId="0"/>
    <xf numFmtId="0" fontId="50" fillId="0" borderId="0"/>
    <xf numFmtId="3" fontId="37" fillId="0" borderId="0">
      <alignment horizontal="center"/>
    </xf>
    <xf numFmtId="0" fontId="53" fillId="0" borderId="0"/>
    <xf numFmtId="169" fontId="53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4" fontId="39" fillId="0" borderId="0">
      <alignment vertical="center"/>
    </xf>
    <xf numFmtId="0" fontId="52" fillId="0" borderId="0"/>
    <xf numFmtId="0" fontId="53" fillId="0" borderId="0"/>
    <xf numFmtId="0" fontId="53" fillId="0" borderId="0"/>
    <xf numFmtId="169" fontId="50" fillId="0" borderId="0"/>
    <xf numFmtId="169" fontId="50" fillId="0" borderId="0"/>
    <xf numFmtId="169" fontId="50" fillId="0" borderId="0"/>
    <xf numFmtId="0" fontId="50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33" fillId="0" borderId="0"/>
    <xf numFmtId="169" fontId="53" fillId="0" borderId="0"/>
    <xf numFmtId="169" fontId="53" fillId="0" borderId="0"/>
    <xf numFmtId="0" fontId="52" fillId="0" borderId="0"/>
    <xf numFmtId="0" fontId="50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2" fillId="0" borderId="0"/>
    <xf numFmtId="0" fontId="52" fillId="0" borderId="0"/>
    <xf numFmtId="169" fontId="53" fillId="0" borderId="0"/>
    <xf numFmtId="0" fontId="52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0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4" fontId="39" fillId="0" borderId="0">
      <alignment vertical="center"/>
    </xf>
    <xf numFmtId="0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3" fillId="0" borderId="0"/>
    <xf numFmtId="0" fontId="52" fillId="0" borderId="0"/>
    <xf numFmtId="169" fontId="53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169" fontId="52" fillId="0" borderId="0"/>
    <xf numFmtId="169" fontId="52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2" fillId="0" borderId="0"/>
    <xf numFmtId="0" fontId="50" fillId="0" borderId="0"/>
    <xf numFmtId="0" fontId="50" fillId="0" borderId="0"/>
    <xf numFmtId="0" fontId="50" fillId="0" borderId="0"/>
    <xf numFmtId="169" fontId="52" fillId="0" borderId="0"/>
    <xf numFmtId="0" fontId="53" fillId="0" borderId="0"/>
    <xf numFmtId="0" fontId="5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0" fontId="52" fillId="0" borderId="0"/>
    <xf numFmtId="0" fontId="52" fillId="0" borderId="0"/>
    <xf numFmtId="169" fontId="52" fillId="0" borderId="0"/>
    <xf numFmtId="169" fontId="52" fillId="0" borderId="0"/>
    <xf numFmtId="0" fontId="52" fillId="0" borderId="0"/>
    <xf numFmtId="0" fontId="50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9" fontId="50" fillId="0" borderId="0"/>
    <xf numFmtId="169" fontId="53" fillId="0" borderId="0"/>
    <xf numFmtId="169" fontId="52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0" fontId="52" fillId="0" borderId="0"/>
    <xf numFmtId="0" fontId="53" fillId="0" borderId="0"/>
    <xf numFmtId="0" fontId="50" fillId="0" borderId="0"/>
    <xf numFmtId="0" fontId="52" fillId="0" borderId="0"/>
    <xf numFmtId="0" fontId="52" fillId="0" borderId="0"/>
    <xf numFmtId="169" fontId="52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0" fontId="52" fillId="0" borderId="0"/>
    <xf numFmtId="0" fontId="52" fillId="0" borderId="0"/>
    <xf numFmtId="169" fontId="55" fillId="0" borderId="0" applyNumberFormat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169" fontId="52" fillId="0" borderId="0"/>
    <xf numFmtId="169" fontId="52" fillId="0" borderId="0"/>
    <xf numFmtId="169" fontId="52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169" fontId="52" fillId="0" borderId="0"/>
    <xf numFmtId="169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169" fontId="52" fillId="0" borderId="0"/>
    <xf numFmtId="169" fontId="52" fillId="0" borderId="0"/>
    <xf numFmtId="169" fontId="52" fillId="0" borderId="0"/>
    <xf numFmtId="0" fontId="52" fillId="0" borderId="0"/>
    <xf numFmtId="4" fontId="39" fillId="0" borderId="0">
      <alignment vertical="center"/>
    </xf>
    <xf numFmtId="0" fontId="53" fillId="0" borderId="0"/>
    <xf numFmtId="0" fontId="53" fillId="0" borderId="0"/>
    <xf numFmtId="0" fontId="53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5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0" fillId="0" borderId="0"/>
    <xf numFmtId="169" fontId="52" fillId="0" borderId="0"/>
    <xf numFmtId="0" fontId="53" fillId="0" borderId="0"/>
    <xf numFmtId="169" fontId="52" fillId="0" borderId="0"/>
    <xf numFmtId="0" fontId="52" fillId="0" borderId="0"/>
    <xf numFmtId="169" fontId="53" fillId="0" borderId="0"/>
    <xf numFmtId="169" fontId="52" fillId="0" borderId="0"/>
    <xf numFmtId="169" fontId="52" fillId="0" borderId="0"/>
    <xf numFmtId="169" fontId="52" fillId="0" borderId="0"/>
    <xf numFmtId="169" fontId="53" fillId="0" borderId="0"/>
    <xf numFmtId="4" fontId="39" fillId="0" borderId="0">
      <alignment vertical="center"/>
    </xf>
    <xf numFmtId="0" fontId="53" fillId="0" borderId="0"/>
    <xf numFmtId="169" fontId="53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3" fillId="0" borderId="0"/>
    <xf numFmtId="169" fontId="53" fillId="0" borderId="0"/>
    <xf numFmtId="4" fontId="39" fillId="0" borderId="0">
      <alignment vertical="center"/>
    </xf>
    <xf numFmtId="4" fontId="39" fillId="0" borderId="0">
      <alignment vertical="center"/>
    </xf>
    <xf numFmtId="0" fontId="50" fillId="0" borderId="0"/>
    <xf numFmtId="0" fontId="53" fillId="0" borderId="0"/>
    <xf numFmtId="4" fontId="39" fillId="0" borderId="0">
      <alignment vertical="center"/>
    </xf>
    <xf numFmtId="4" fontId="39" fillId="0" borderId="0">
      <alignment vertical="center"/>
    </xf>
    <xf numFmtId="0" fontId="52" fillId="0" borderId="0"/>
    <xf numFmtId="4" fontId="39" fillId="0" borderId="0">
      <alignment vertical="center"/>
    </xf>
    <xf numFmtId="0" fontId="53" fillId="0" borderId="0"/>
    <xf numFmtId="4" fontId="39" fillId="0" borderId="0">
      <alignment vertical="center"/>
    </xf>
    <xf numFmtId="4" fontId="39" fillId="0" borderId="0">
      <alignment vertical="center"/>
    </xf>
    <xf numFmtId="4" fontId="39" fillId="0" borderId="0">
      <alignment vertical="center"/>
    </xf>
    <xf numFmtId="0" fontId="50" fillId="0" borderId="0"/>
    <xf numFmtId="0" fontId="53" fillId="0" borderId="0"/>
    <xf numFmtId="4" fontId="39" fillId="0" borderId="0">
      <alignment vertical="center"/>
    </xf>
    <xf numFmtId="4" fontId="39" fillId="0" borderId="0">
      <alignment vertical="center"/>
    </xf>
    <xf numFmtId="4" fontId="39" fillId="0" borderId="0">
      <alignment vertical="center"/>
    </xf>
    <xf numFmtId="0" fontId="53" fillId="0" borderId="0"/>
    <xf numFmtId="4" fontId="39" fillId="0" borderId="0">
      <alignment vertical="center"/>
    </xf>
    <xf numFmtId="0" fontId="53" fillId="0" borderId="0"/>
    <xf numFmtId="0" fontId="52" fillId="0" borderId="0"/>
    <xf numFmtId="0" fontId="50" fillId="0" borderId="0"/>
    <xf numFmtId="0" fontId="52" fillId="0" borderId="0"/>
    <xf numFmtId="4" fontId="39" fillId="0" borderId="0">
      <alignment vertical="center"/>
    </xf>
    <xf numFmtId="0" fontId="53" fillId="0" borderId="0"/>
    <xf numFmtId="0" fontId="50" fillId="0" borderId="0"/>
    <xf numFmtId="4" fontId="39" fillId="0" borderId="0">
      <alignment vertical="center"/>
    </xf>
    <xf numFmtId="4" fontId="39" fillId="0" borderId="0">
      <alignment vertical="center"/>
    </xf>
    <xf numFmtId="0" fontId="50" fillId="0" borderId="0"/>
    <xf numFmtId="4" fontId="39" fillId="0" borderId="0">
      <alignment vertical="center"/>
    </xf>
    <xf numFmtId="0" fontId="53" fillId="0" borderId="0"/>
    <xf numFmtId="0" fontId="53" fillId="0" borderId="0"/>
    <xf numFmtId="0" fontId="52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169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3" fillId="0" borderId="0"/>
    <xf numFmtId="169" fontId="50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0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3" fillId="0" borderId="0"/>
    <xf numFmtId="169" fontId="53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" fontId="39" fillId="0" borderId="0">
      <alignment vertical="center"/>
    </xf>
    <xf numFmtId="169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0" fontId="52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2" fillId="0" borderId="0"/>
    <xf numFmtId="169" fontId="52" fillId="0" borderId="0"/>
    <xf numFmtId="169" fontId="50" fillId="0" borderId="0"/>
    <xf numFmtId="0" fontId="53" fillId="0" borderId="0"/>
    <xf numFmtId="0" fontId="53" fillId="0" borderId="0"/>
    <xf numFmtId="169" fontId="52" fillId="0" borderId="0"/>
    <xf numFmtId="0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3" fillId="0" borderId="0"/>
    <xf numFmtId="169" fontId="52" fillId="0" borderId="0"/>
    <xf numFmtId="169" fontId="52" fillId="0" borderId="0"/>
    <xf numFmtId="169" fontId="52" fillId="0" borderId="0"/>
    <xf numFmtId="169" fontId="53" fillId="0" borderId="0"/>
    <xf numFmtId="169" fontId="52" fillId="0" borderId="0"/>
    <xf numFmtId="169" fontId="53" fillId="0" borderId="0"/>
    <xf numFmtId="169" fontId="52" fillId="0" borderId="0"/>
    <xf numFmtId="0" fontId="53" fillId="0" borderId="0"/>
    <xf numFmtId="0" fontId="50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169" fontId="52" fillId="0" borderId="0"/>
    <xf numFmtId="169" fontId="52" fillId="0" borderId="0"/>
    <xf numFmtId="0" fontId="50" fillId="0" borderId="0"/>
    <xf numFmtId="169" fontId="53" fillId="0" borderId="0"/>
    <xf numFmtId="0" fontId="52" fillId="0" borderId="0"/>
    <xf numFmtId="0" fontId="52" fillId="0" borderId="0"/>
    <xf numFmtId="0" fontId="50" fillId="0" borderId="0"/>
    <xf numFmtId="169" fontId="53" fillId="0" borderId="0"/>
    <xf numFmtId="0" fontId="50" fillId="0" borderId="0"/>
    <xf numFmtId="169" fontId="53" fillId="0" borderId="0"/>
    <xf numFmtId="169" fontId="52" fillId="0" borderId="0"/>
    <xf numFmtId="169" fontId="52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169" fontId="53" fillId="0" borderId="0"/>
    <xf numFmtId="0" fontId="53" fillId="0" borderId="0"/>
    <xf numFmtId="169" fontId="53" fillId="0" borderId="0"/>
    <xf numFmtId="169" fontId="53" fillId="0" borderId="0"/>
    <xf numFmtId="0" fontId="50" fillId="0" borderId="0"/>
    <xf numFmtId="169" fontId="50" fillId="0" borderId="0"/>
    <xf numFmtId="0" fontId="53" fillId="0" borderId="0"/>
    <xf numFmtId="0" fontId="53" fillId="0" borderId="0"/>
    <xf numFmtId="0" fontId="50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0" fillId="0" borderId="0"/>
    <xf numFmtId="169" fontId="50" fillId="0" borderId="0"/>
    <xf numFmtId="169" fontId="52" fillId="0" borderId="0"/>
    <xf numFmtId="0" fontId="53" fillId="0" borderId="0"/>
    <xf numFmtId="169" fontId="50" fillId="0" borderId="0"/>
    <xf numFmtId="169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53" fillId="0" borderId="0"/>
    <xf numFmtId="169" fontId="53" fillId="0" borderId="0"/>
    <xf numFmtId="0" fontId="51" fillId="0" borderId="0"/>
    <xf numFmtId="0" fontId="52" fillId="0" borderId="0"/>
    <xf numFmtId="169" fontId="53" fillId="0" borderId="0"/>
    <xf numFmtId="169" fontId="53" fillId="0" borderId="0"/>
    <xf numFmtId="0" fontId="52" fillId="0" borderId="0"/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0" fillId="0" borderId="0"/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0" fontId="52" fillId="0" borderId="0"/>
    <xf numFmtId="0" fontId="52" fillId="0" borderId="0"/>
    <xf numFmtId="0" fontId="57" fillId="0" borderId="0">
      <alignment vertical="center"/>
    </xf>
    <xf numFmtId="0" fontId="52" fillId="0" borderId="0"/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169" fontId="52" fillId="0" borderId="0"/>
    <xf numFmtId="0" fontId="57" fillId="0" borderId="0">
      <alignment vertical="center"/>
    </xf>
    <xf numFmtId="0" fontId="52" fillId="0" borderId="0"/>
    <xf numFmtId="0" fontId="53" fillId="0" borderId="0"/>
    <xf numFmtId="169" fontId="52" fillId="0" borderId="0"/>
    <xf numFmtId="169" fontId="50" fillId="0" borderId="0"/>
    <xf numFmtId="169" fontId="50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0"/>
    <xf numFmtId="0" fontId="52" fillId="0" borderId="0"/>
    <xf numFmtId="0" fontId="57" fillId="0" borderId="0">
      <alignment vertical="center"/>
    </xf>
    <xf numFmtId="169" fontId="50" fillId="0" borderId="0"/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169" fontId="50" fillId="0" borderId="0"/>
    <xf numFmtId="0" fontId="52" fillId="0" borderId="0"/>
    <xf numFmtId="169" fontId="33" fillId="0" borderId="0"/>
    <xf numFmtId="169" fontId="52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0" fontId="37" fillId="0" borderId="0"/>
    <xf numFmtId="166" fontId="7" fillId="0" borderId="0" applyFont="0" applyFill="0" applyBorder="0" applyAlignment="0" applyProtection="0"/>
    <xf numFmtId="0" fontId="7" fillId="0" borderId="0"/>
    <xf numFmtId="0" fontId="41" fillId="26" borderId="37">
      <alignment horizontal="center" vertical="center" wrapText="1"/>
    </xf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71" fillId="0" borderId="0"/>
    <xf numFmtId="0" fontId="37" fillId="0" borderId="0"/>
    <xf numFmtId="165" fontId="37" fillId="0" borderId="0" applyFont="0" applyFill="0" applyBorder="0" applyAlignment="0" applyProtection="0"/>
    <xf numFmtId="0" fontId="33" fillId="0" borderId="0"/>
    <xf numFmtId="0" fontId="37" fillId="0" borderId="0"/>
    <xf numFmtId="0" fontId="37" fillId="0" borderId="0"/>
    <xf numFmtId="4" fontId="33" fillId="0" borderId="0">
      <alignment vertical="center"/>
    </xf>
    <xf numFmtId="0" fontId="52" fillId="0" borderId="0"/>
    <xf numFmtId="0" fontId="52" fillId="0" borderId="0"/>
    <xf numFmtId="0" fontId="50" fillId="0" borderId="0"/>
    <xf numFmtId="0" fontId="37" fillId="0" borderId="0"/>
    <xf numFmtId="0" fontId="37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82" fillId="0" borderId="0"/>
    <xf numFmtId="0" fontId="82" fillId="0" borderId="0"/>
    <xf numFmtId="0" fontId="52" fillId="0" borderId="0"/>
    <xf numFmtId="0" fontId="52" fillId="0" borderId="0"/>
    <xf numFmtId="0" fontId="69" fillId="0" borderId="0">
      <alignment vertical="center"/>
    </xf>
    <xf numFmtId="0" fontId="69" fillId="0" borderId="0">
      <alignment vertical="center"/>
    </xf>
    <xf numFmtId="216" fontId="83" fillId="0" borderId="0">
      <protection locked="0"/>
    </xf>
    <xf numFmtId="216" fontId="83" fillId="0" borderId="0">
      <protection locked="0"/>
    </xf>
    <xf numFmtId="216" fontId="83" fillId="0" borderId="0">
      <protection locked="0"/>
    </xf>
    <xf numFmtId="217" fontId="83" fillId="0" borderId="0">
      <protection locked="0"/>
    </xf>
    <xf numFmtId="217" fontId="83" fillId="0" borderId="0">
      <protection locked="0"/>
    </xf>
    <xf numFmtId="217" fontId="83" fillId="0" borderId="0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222" fontId="37" fillId="0" borderId="0" applyFont="0" applyFill="0" applyBorder="0" applyProtection="0"/>
    <xf numFmtId="0" fontId="75" fillId="0" borderId="0"/>
    <xf numFmtId="0" fontId="75" fillId="0" borderId="0"/>
    <xf numFmtId="0" fontId="75" fillId="0" borderId="0"/>
    <xf numFmtId="0" fontId="69" fillId="34" borderId="0"/>
    <xf numFmtId="0" fontId="69" fillId="34" borderId="0"/>
    <xf numFmtId="0" fontId="69" fillId="34" borderId="0"/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224" fontId="71" fillId="0" borderId="0" applyFont="0" applyFill="0" applyBorder="0" applyAlignment="0" applyProtection="0"/>
    <xf numFmtId="225" fontId="71" fillId="0" borderId="0" applyFont="0" applyFill="0" applyBorder="0" applyAlignment="0" applyProtection="0"/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53" fillId="0" borderId="0" applyFont="0" applyFill="0" applyBorder="0" applyAlignment="0" applyProtection="0"/>
    <xf numFmtId="220" fontId="71" fillId="0" borderId="0" applyFont="0" applyFill="0" applyBorder="0" applyAlignment="0" applyProtection="0"/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232" fontId="53" fillId="0" borderId="0" applyFont="0" applyFill="0" applyBorder="0" applyAlignment="0" applyProtection="0"/>
    <xf numFmtId="0" fontId="69" fillId="36" borderId="0"/>
    <xf numFmtId="0" fontId="69" fillId="36" borderId="0"/>
    <xf numFmtId="0" fontId="69" fillId="36" borderId="0"/>
    <xf numFmtId="15" fontId="37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0" fontId="86" fillId="37" borderId="0">
      <alignment vertical="center"/>
    </xf>
    <xf numFmtId="0" fontId="87" fillId="0" borderId="0" applyNumberFormat="0" applyFill="0" applyBorder="0" applyAlignment="0" applyProtection="0"/>
    <xf numFmtId="0" fontId="88" fillId="38" borderId="0">
      <alignment vertical="center"/>
    </xf>
    <xf numFmtId="0" fontId="89" fillId="0" borderId="0"/>
    <xf numFmtId="0" fontId="90" fillId="0" borderId="0">
      <alignment horizontal="center"/>
    </xf>
    <xf numFmtId="0" fontId="54" fillId="28" borderId="1" applyNumberFormat="0" applyFont="0" applyAlignment="0">
      <protection locked="0"/>
    </xf>
    <xf numFmtId="0" fontId="37" fillId="0" borderId="0"/>
    <xf numFmtId="0" fontId="74" fillId="0" borderId="0"/>
    <xf numFmtId="0" fontId="91" fillId="0" borderId="0"/>
    <xf numFmtId="0" fontId="92" fillId="0" borderId="0"/>
    <xf numFmtId="0" fontId="33" fillId="0" borderId="0"/>
    <xf numFmtId="3" fontId="93" fillId="0" borderId="0" applyNumberFormat="0">
      <alignment horizontal="center"/>
    </xf>
    <xf numFmtId="0" fontId="37" fillId="0" borderId="0"/>
    <xf numFmtId="0" fontId="37" fillId="0" borderId="0"/>
    <xf numFmtId="0" fontId="37" fillId="0" borderId="0"/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5" fillId="0" borderId="0"/>
    <xf numFmtId="0" fontId="96" fillId="0" borderId="22" applyNumberFormat="0" applyFont="0" applyFill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251" fontId="33" fillId="0" borderId="0" applyFont="0" applyFill="0" applyBorder="0" applyAlignment="0" applyProtection="0"/>
    <xf numFmtId="0" fontId="97" fillId="27" borderId="0" applyNumberFormat="0" applyBorder="0" applyAlignment="0" applyProtection="0"/>
    <xf numFmtId="0" fontId="7" fillId="0" borderId="0"/>
    <xf numFmtId="0" fontId="98" fillId="0" borderId="0"/>
    <xf numFmtId="0" fontId="7" fillId="0" borderId="0"/>
    <xf numFmtId="0" fontId="37" fillId="0" borderId="0"/>
    <xf numFmtId="0" fontId="7" fillId="0" borderId="0"/>
    <xf numFmtId="0" fontId="70" fillId="0" borderId="0"/>
    <xf numFmtId="0" fontId="29" fillId="0" borderId="0"/>
    <xf numFmtId="0" fontId="71" fillId="0" borderId="0"/>
    <xf numFmtId="0" fontId="9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9" fillId="0" borderId="0"/>
    <xf numFmtId="4" fontId="37" fillId="0" borderId="0">
      <alignment vertical="center"/>
    </xf>
    <xf numFmtId="4" fontId="37" fillId="0" borderId="0">
      <alignment vertical="center"/>
    </xf>
    <xf numFmtId="4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71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252" fontId="101" fillId="0" borderId="0">
      <alignment vertical="center"/>
    </xf>
    <xf numFmtId="224" fontId="37" fillId="0" borderId="0" applyFont="0" applyFill="0" applyBorder="0" applyAlignment="0" applyProtection="0"/>
    <xf numFmtId="224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6" fontId="102" fillId="0" borderId="0" applyFont="0" applyFill="0" applyBorder="0" applyAlignment="0" applyProtection="0"/>
    <xf numFmtId="166" fontId="102" fillId="0" borderId="0" applyFont="0" applyFill="0" applyBorder="0" applyAlignment="0" applyProtection="0"/>
    <xf numFmtId="166" fontId="102" fillId="0" borderId="0" applyFont="0" applyFill="0" applyBorder="0" applyAlignment="0" applyProtection="0"/>
    <xf numFmtId="167" fontId="37" fillId="0" borderId="0" applyFont="0" applyFill="0" applyBorder="0" applyAlignment="0" applyProtection="0"/>
    <xf numFmtId="166" fontId="10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37" fontId="103" fillId="0" borderId="1"/>
    <xf numFmtId="0" fontId="104" fillId="39" borderId="0" applyNumberFormat="0" applyBorder="0" applyAlignment="0" applyProtection="0"/>
    <xf numFmtId="0" fontId="105" fillId="39" borderId="0" applyNumberFormat="0" applyBorder="0" applyAlignment="0" applyProtection="0"/>
    <xf numFmtId="1" fontId="106" fillId="0" borderId="0" applyFont="0" applyAlignment="0">
      <alignment horizontal="center" wrapText="1"/>
    </xf>
    <xf numFmtId="4" fontId="33" fillId="0" borderId="0">
      <alignment vertical="center"/>
    </xf>
    <xf numFmtId="4" fontId="33" fillId="0" borderId="0">
      <alignment vertical="center"/>
    </xf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0" fontId="50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0" fontId="52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3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4" fontId="33" fillId="0" borderId="0">
      <alignment vertical="center"/>
    </xf>
    <xf numFmtId="0" fontId="70" fillId="0" borderId="0"/>
    <xf numFmtId="0" fontId="69" fillId="0" borderId="0">
      <alignment vertical="center"/>
    </xf>
    <xf numFmtId="0" fontId="69" fillId="0" borderId="0">
      <alignment vertical="center"/>
    </xf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2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0" fontId="50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16" fontId="83" fillId="0" borderId="0">
      <protection locked="0"/>
    </xf>
    <xf numFmtId="216" fontId="83" fillId="0" borderId="0">
      <protection locked="0"/>
    </xf>
    <xf numFmtId="4" fontId="33" fillId="0" borderId="0">
      <alignment vertical="center"/>
    </xf>
    <xf numFmtId="216" fontId="83" fillId="0" borderId="0">
      <protection locked="0"/>
    </xf>
    <xf numFmtId="216" fontId="83" fillId="0" borderId="0">
      <protection locked="0"/>
    </xf>
    <xf numFmtId="4" fontId="33" fillId="0" borderId="0">
      <alignment vertical="center"/>
    </xf>
    <xf numFmtId="216" fontId="83" fillId="0" borderId="0">
      <protection locked="0"/>
    </xf>
    <xf numFmtId="216" fontId="83" fillId="0" borderId="0">
      <protection locked="0"/>
    </xf>
    <xf numFmtId="4" fontId="33" fillId="0" borderId="0">
      <alignment vertical="center"/>
    </xf>
    <xf numFmtId="216" fontId="83" fillId="0" borderId="0">
      <protection locked="0"/>
    </xf>
    <xf numFmtId="216" fontId="83" fillId="0" borderId="0">
      <protection locked="0"/>
    </xf>
    <xf numFmtId="217" fontId="83" fillId="0" borderId="0">
      <protection locked="0"/>
    </xf>
    <xf numFmtId="217" fontId="83" fillId="0" borderId="0">
      <protection locked="0"/>
    </xf>
    <xf numFmtId="4" fontId="33" fillId="0" borderId="0">
      <alignment vertical="center"/>
    </xf>
    <xf numFmtId="217" fontId="83" fillId="0" borderId="0">
      <protection locked="0"/>
    </xf>
    <xf numFmtId="217" fontId="83" fillId="0" borderId="0">
      <protection locked="0"/>
    </xf>
    <xf numFmtId="4" fontId="33" fillId="0" borderId="0">
      <alignment vertical="center"/>
    </xf>
    <xf numFmtId="217" fontId="83" fillId="0" borderId="0">
      <protection locked="0"/>
    </xf>
    <xf numFmtId="217" fontId="83" fillId="0" borderId="0">
      <protection locked="0"/>
    </xf>
    <xf numFmtId="4" fontId="33" fillId="0" borderId="0">
      <alignment vertical="center"/>
    </xf>
    <xf numFmtId="217" fontId="83" fillId="0" borderId="0">
      <protection locked="0"/>
    </xf>
    <xf numFmtId="217" fontId="83" fillId="0" borderId="0">
      <protection locked="0"/>
    </xf>
    <xf numFmtId="216" fontId="83" fillId="0" borderId="0">
      <protection locked="0"/>
    </xf>
    <xf numFmtId="4" fontId="33" fillId="0" borderId="0">
      <alignment vertical="center"/>
    </xf>
    <xf numFmtId="217" fontId="83" fillId="0" borderId="0">
      <protection locked="0"/>
    </xf>
    <xf numFmtId="4" fontId="33" fillId="0" borderId="0">
      <alignment vertical="center"/>
    </xf>
    <xf numFmtId="253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83" fillId="0" borderId="18">
      <protection locked="0"/>
    </xf>
    <xf numFmtId="4" fontId="33" fillId="0" borderId="0">
      <alignment vertical="center"/>
    </xf>
    <xf numFmtId="0" fontId="83" fillId="0" borderId="18">
      <protection locked="0"/>
    </xf>
    <xf numFmtId="4" fontId="33" fillId="0" borderId="0">
      <alignment vertical="center"/>
    </xf>
    <xf numFmtId="0" fontId="83" fillId="0" borderId="18">
      <protection locked="0"/>
    </xf>
    <xf numFmtId="4" fontId="33" fillId="0" borderId="0">
      <alignment vertical="center"/>
    </xf>
    <xf numFmtId="0" fontId="37" fillId="0" borderId="0"/>
    <xf numFmtId="0" fontId="109" fillId="0" borderId="0">
      <protection locked="0"/>
    </xf>
    <xf numFmtId="4" fontId="33" fillId="0" borderId="0">
      <alignment vertical="center"/>
    </xf>
    <xf numFmtId="0" fontId="109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83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218" fontId="83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4" fontId="33" fillId="0" borderId="0">
      <alignment vertical="center"/>
    </xf>
    <xf numFmtId="0" fontId="70" fillId="0" borderId="0"/>
    <xf numFmtId="0" fontId="70" fillId="0" borderId="0"/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74" fontId="83" fillId="0" borderId="0">
      <protection locked="0"/>
    </xf>
    <xf numFmtId="219" fontId="83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54" fontId="83" fillId="0" borderId="0">
      <protection locked="0"/>
    </xf>
    <xf numFmtId="0" fontId="109" fillId="0" borderId="0">
      <protection locked="0"/>
    </xf>
    <xf numFmtId="4" fontId="33" fillId="0" borderId="0">
      <alignment vertical="center"/>
    </xf>
    <xf numFmtId="0" fontId="109" fillId="0" borderId="0">
      <protection locked="0"/>
    </xf>
    <xf numFmtId="4" fontId="33" fillId="0" borderId="0">
      <alignment vertical="center"/>
    </xf>
    <xf numFmtId="255" fontId="33" fillId="0" borderId="0">
      <alignment horizontal="center"/>
    </xf>
    <xf numFmtId="256" fontId="75" fillId="0" borderId="0">
      <alignment horizont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07" fillId="40" borderId="0" applyNumberFormat="0" applyFill="0" applyBorder="0" applyAlignment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110" fillId="41" borderId="0" applyNumberFormat="0" applyFill="0" applyBorder="0" applyAlignment="0"/>
    <xf numFmtId="0" fontId="111" fillId="0" borderId="0" applyNumberFormat="0" applyFill="0" applyBorder="0" applyAlignment="0"/>
    <xf numFmtId="0" fontId="112" fillId="0" borderId="16" applyNumberFormat="0" applyFill="0" applyBorder="0" applyAlignment="0">
      <alignment horizontal="left"/>
    </xf>
    <xf numFmtId="0" fontId="113" fillId="42" borderId="14" applyNumberFormat="0" applyFill="0" applyBorder="0" applyAlignment="0">
      <alignment horizontal="centerContinuous"/>
    </xf>
    <xf numFmtId="0" fontId="114" fillId="0" borderId="0" applyNumberFormat="0" applyFill="0" applyBorder="0" applyAlignment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15" fillId="0" borderId="16" applyNumberFormat="0" applyFill="0" applyBorder="0" applyAlignment="0"/>
    <xf numFmtId="0" fontId="114" fillId="0" borderId="0" applyNumberFormat="0" applyFill="0" applyBorder="0" applyAlignment="0"/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45" borderId="0" applyNumberFormat="0" applyBorder="0" applyAlignment="0" applyProtection="0"/>
    <xf numFmtId="0" fontId="70" fillId="46" borderId="0" applyNumberFormat="0" applyBorder="0" applyAlignment="0" applyProtection="0"/>
    <xf numFmtId="0" fontId="70" fillId="47" borderId="0" applyNumberFormat="0" applyBorder="0" applyAlignment="0" applyProtection="0"/>
    <xf numFmtId="0" fontId="70" fillId="48" borderId="0" applyNumberFormat="0" applyBorder="0" applyAlignment="0" applyProtection="0"/>
    <xf numFmtId="0" fontId="70" fillId="49" borderId="0" applyNumberFormat="0" applyBorder="0" applyAlignment="0" applyProtection="0"/>
    <xf numFmtId="0" fontId="70" fillId="50" borderId="0" applyNumberFormat="0" applyBorder="0" applyAlignment="0" applyProtection="0"/>
    <xf numFmtId="0" fontId="70" fillId="45" borderId="0" applyNumberFormat="0" applyBorder="0" applyAlignment="0" applyProtection="0"/>
    <xf numFmtId="0" fontId="70" fillId="48" borderId="0" applyNumberFormat="0" applyBorder="0" applyAlignment="0" applyProtection="0"/>
    <xf numFmtId="0" fontId="70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5" borderId="0" applyNumberFormat="0" applyBorder="0" applyAlignment="0" applyProtection="0"/>
    <xf numFmtId="257" fontId="117" fillId="0" borderId="0" applyFont="0" applyFill="0" applyBorder="0">
      <alignment horizontal="center"/>
    </xf>
    <xf numFmtId="0" fontId="118" fillId="0" borderId="0">
      <alignment horizontal="right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4" fontId="33" fillId="0" borderId="0">
      <alignment vertical="center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4" fontId="33" fillId="0" borderId="0">
      <alignment vertical="center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4" fontId="33" fillId="0" borderId="0">
      <alignment vertical="center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4" fontId="33" fillId="0" borderId="0">
      <alignment vertical="center"/>
    </xf>
    <xf numFmtId="0" fontId="119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0" fontId="54" fillId="0" borderId="0"/>
    <xf numFmtId="258" fontId="81" fillId="0" borderId="0" applyFont="0" applyFill="0" applyBorder="0" applyAlignment="0" applyProtection="0"/>
    <xf numFmtId="259" fontId="81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0" fontId="33" fillId="0" borderId="0" applyFont="0" applyFill="0" applyBorder="0" applyAlignment="0" applyProtection="0"/>
    <xf numFmtId="220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0" fontId="33" fillId="0" borderId="0" applyFont="0" applyFill="0" applyBorder="0" applyAlignment="0" applyProtection="0"/>
    <xf numFmtId="220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0" fontId="33" fillId="0" borderId="0" applyFont="0" applyFill="0" applyBorder="0" applyAlignment="0" applyProtection="0"/>
    <xf numFmtId="220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0" fontId="33" fillId="0" borderId="0" applyFont="0" applyFill="0" applyBorder="0" applyAlignment="0" applyProtection="0"/>
    <xf numFmtId="26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0" fontId="33" fillId="0" borderId="0" applyFont="0" applyFill="0" applyBorder="0" applyAlignment="0" applyProtection="0"/>
    <xf numFmtId="26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20" fontId="37" fillId="0" borderId="0" applyFont="0" applyFill="0" applyBorder="0" applyAlignment="0" applyProtection="0"/>
    <xf numFmtId="220" fontId="37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0" fontId="33" fillId="0" borderId="0" applyFont="0" applyFill="0" applyBorder="0" applyAlignment="0" applyProtection="0"/>
    <xf numFmtId="26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58" fontId="33" fillId="0" borderId="0" applyFont="0" applyFill="0" applyBorder="0" applyAlignment="0" applyProtection="0"/>
    <xf numFmtId="259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2" fontId="33" fillId="0" borderId="0" applyFont="0" applyFill="0" applyBorder="0" applyAlignment="0" applyProtection="0"/>
    <xf numFmtId="263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4" fontId="81" fillId="0" borderId="0" applyFont="0" applyFill="0" applyBorder="0" applyAlignment="0" applyProtection="0"/>
    <xf numFmtId="265" fontId="81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1" fontId="33" fillId="0" borderId="0" applyFont="0" applyFill="0" applyBorder="0" applyAlignment="0" applyProtection="0"/>
    <xf numFmtId="22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1" fontId="33" fillId="0" borderId="0" applyFont="0" applyFill="0" applyBorder="0" applyAlignment="0" applyProtection="0"/>
    <xf numFmtId="22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1" fontId="33" fillId="0" borderId="0" applyFont="0" applyFill="0" applyBorder="0" applyAlignment="0" applyProtection="0"/>
    <xf numFmtId="22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2" fontId="33" fillId="0" borderId="0" applyFont="0" applyFill="0" applyBorder="0" applyAlignment="0" applyProtection="0"/>
    <xf numFmtId="263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2" fontId="33" fillId="0" borderId="0" applyFont="0" applyFill="0" applyBorder="0" applyAlignment="0" applyProtection="0"/>
    <xf numFmtId="263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21" fontId="37" fillId="0" borderId="0" applyFont="0" applyFill="0" applyBorder="0" applyAlignment="0" applyProtection="0"/>
    <xf numFmtId="221" fontId="37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2" fontId="33" fillId="0" borderId="0" applyFont="0" applyFill="0" applyBorder="0" applyAlignment="0" applyProtection="0"/>
    <xf numFmtId="263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4" fontId="33" fillId="0" borderId="0" applyFont="0" applyFill="0" applyBorder="0" applyAlignment="0" applyProtection="0"/>
    <xf numFmtId="26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5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0" fillId="0" borderId="0"/>
    <xf numFmtId="0" fontId="75" fillId="0" borderId="0"/>
    <xf numFmtId="0" fontId="75" fillId="0" borderId="0"/>
    <xf numFmtId="4" fontId="33" fillId="0" borderId="0">
      <alignment vertical="center"/>
    </xf>
    <xf numFmtId="0" fontId="75" fillId="0" borderId="0"/>
    <xf numFmtId="0" fontId="75" fillId="0" borderId="0"/>
    <xf numFmtId="4" fontId="33" fillId="0" borderId="0">
      <alignment vertical="center"/>
    </xf>
    <xf numFmtId="0" fontId="75" fillId="0" borderId="0"/>
    <xf numFmtId="0" fontId="75" fillId="0" borderId="0"/>
    <xf numFmtId="4" fontId="33" fillId="0" borderId="0">
      <alignment vertical="center"/>
    </xf>
    <xf numFmtId="0" fontId="75" fillId="0" borderId="0"/>
    <xf numFmtId="0" fontId="75" fillId="0" borderId="0"/>
    <xf numFmtId="0" fontId="121" fillId="0" borderId="0"/>
    <xf numFmtId="0" fontId="70" fillId="0" borderId="0"/>
    <xf numFmtId="0" fontId="69" fillId="34" borderId="0"/>
    <xf numFmtId="0" fontId="69" fillId="34" borderId="0"/>
    <xf numFmtId="4" fontId="33" fillId="0" borderId="0">
      <alignment vertical="center"/>
    </xf>
    <xf numFmtId="0" fontId="69" fillId="34" borderId="0"/>
    <xf numFmtId="0" fontId="69" fillId="34" borderId="0"/>
    <xf numFmtId="4" fontId="33" fillId="0" borderId="0">
      <alignment vertical="center"/>
    </xf>
    <xf numFmtId="0" fontId="69" fillId="34" borderId="0"/>
    <xf numFmtId="0" fontId="69" fillId="34" borderId="0"/>
    <xf numFmtId="4" fontId="33" fillId="0" borderId="0">
      <alignment vertical="center"/>
    </xf>
    <xf numFmtId="0" fontId="69" fillId="34" borderId="0"/>
    <xf numFmtId="0" fontId="69" fillId="34" borderId="0"/>
    <xf numFmtId="0" fontId="122" fillId="34" borderId="0"/>
    <xf numFmtId="0" fontId="123" fillId="0" borderId="0" applyNumberFormat="0" applyFill="0" applyBorder="0" applyAlignment="0" applyProtection="0"/>
    <xf numFmtId="38" fontId="124" fillId="0" borderId="0" applyNumberFormat="0" applyFill="0" applyBorder="0" applyAlignment="0" applyProtection="0">
      <alignment horizontal="right"/>
      <protection locked="0"/>
    </xf>
    <xf numFmtId="0" fontId="125" fillId="0" borderId="0" applyNumberFormat="0" applyFill="0" applyBorder="0" applyAlignment="0" applyProtection="0"/>
    <xf numFmtId="266" fontId="126" fillId="0" borderId="0" applyFont="0" applyFill="0" applyBorder="0" applyAlignment="0" applyProtection="0"/>
    <xf numFmtId="267" fontId="84" fillId="0" borderId="0"/>
    <xf numFmtId="268" fontId="84" fillId="0" borderId="0"/>
    <xf numFmtId="269" fontId="84" fillId="0" borderId="0"/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0" fontId="127" fillId="0" borderId="0" applyFill="0" applyBorder="0" applyAlignment="0"/>
    <xf numFmtId="270" fontId="84" fillId="0" borderId="0"/>
    <xf numFmtId="271" fontId="84" fillId="0" borderId="0"/>
    <xf numFmtId="272" fontId="84" fillId="0" borderId="0"/>
    <xf numFmtId="4" fontId="33" fillId="0" borderId="0">
      <alignment vertical="center"/>
    </xf>
    <xf numFmtId="4" fontId="33" fillId="0" borderId="0">
      <alignment vertical="center"/>
    </xf>
    <xf numFmtId="273" fontId="84" fillId="0" borderId="0">
      <alignment horizontal="right"/>
      <protection locked="0"/>
    </xf>
    <xf numFmtId="274" fontId="84" fillId="0" borderId="0">
      <alignment horizontal="right"/>
      <protection locked="0"/>
    </xf>
    <xf numFmtId="275" fontId="84" fillId="0" borderId="0"/>
    <xf numFmtId="276" fontId="84" fillId="0" borderId="0"/>
    <xf numFmtId="277" fontId="84" fillId="0" borderId="0"/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4" fontId="33" fillId="0" borderId="0">
      <alignment vertical="center"/>
    </xf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4" fontId="33" fillId="0" borderId="0">
      <alignment vertical="center"/>
    </xf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4" fontId="33" fillId="0" borderId="0">
      <alignment vertical="center"/>
    </xf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08" fillId="0" borderId="0" applyFill="0" applyBorder="0" applyProtection="0">
      <alignment horizontal="center"/>
      <protection locked="0"/>
    </xf>
    <xf numFmtId="0" fontId="108" fillId="0" borderId="0" applyFill="0" applyBorder="0" applyProtection="0">
      <alignment horizontal="center"/>
      <protection locked="0"/>
    </xf>
    <xf numFmtId="4" fontId="33" fillId="0" borderId="0">
      <alignment vertical="center"/>
    </xf>
    <xf numFmtId="278" fontId="54" fillId="0" borderId="0" applyFont="0" applyFill="0" applyBorder="0" applyAlignment="0" applyProtection="0"/>
    <xf numFmtId="4" fontId="33" fillId="0" borderId="0">
      <alignment vertical="center"/>
    </xf>
    <xf numFmtId="3" fontId="128" fillId="56" borderId="23" applyFill="0">
      <alignment vertical="center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4" fontId="33" fillId="0" borderId="0">
      <alignment vertical="center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4" fontId="33" fillId="0" borderId="0">
      <alignment vertical="center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4" fontId="33" fillId="0" borderId="0">
      <alignment vertical="center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4" fontId="33" fillId="0" borderId="0">
      <alignment vertical="center"/>
    </xf>
    <xf numFmtId="0" fontId="129" fillId="57" borderId="0"/>
    <xf numFmtId="0" fontId="130" fillId="0" borderId="0" applyNumberFormat="0" applyFill="0" applyBorder="0" applyProtection="0">
      <alignment horizontal="center" vertical="center"/>
    </xf>
    <xf numFmtId="279" fontId="131" fillId="0" borderId="0"/>
    <xf numFmtId="279" fontId="131" fillId="0" borderId="0"/>
    <xf numFmtId="279" fontId="131" fillId="0" borderId="0"/>
    <xf numFmtId="279" fontId="131" fillId="0" borderId="0"/>
    <xf numFmtId="279" fontId="131" fillId="0" borderId="0"/>
    <xf numFmtId="279" fontId="131" fillId="0" borderId="0"/>
    <xf numFmtId="279" fontId="131" fillId="0" borderId="0"/>
    <xf numFmtId="279" fontId="131" fillId="0" borderId="0"/>
    <xf numFmtId="0" fontId="70" fillId="0" borderId="0"/>
    <xf numFmtId="224" fontId="71" fillId="0" borderId="0" applyFont="0" applyFill="0" applyBorder="0" applyAlignment="0" applyProtection="0"/>
    <xf numFmtId="4" fontId="33" fillId="0" borderId="0">
      <alignment vertical="center"/>
    </xf>
    <xf numFmtId="224" fontId="71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3" fillId="0" borderId="0" applyFont="0" applyFill="0" applyBorder="0" applyAlignment="0" applyProtection="0">
      <alignment horizontal="right"/>
    </xf>
    <xf numFmtId="0" fontId="133" fillId="0" borderId="0" applyFont="0" applyFill="0" applyBorder="0" applyAlignment="0" applyProtection="0"/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4" fontId="33" fillId="0" borderId="0">
      <alignment vertical="center"/>
    </xf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4" fontId="33" fillId="0" borderId="0">
      <alignment vertical="center"/>
    </xf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4" fontId="33" fillId="0" borderId="0">
      <alignment vertical="center"/>
    </xf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4" fontId="33" fillId="0" borderId="0">
      <alignment vertical="center"/>
    </xf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4" fontId="33" fillId="0" borderId="0">
      <alignment vertical="center"/>
    </xf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4" fontId="33" fillId="0" borderId="0">
      <alignment vertical="center"/>
    </xf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4" fontId="33" fillId="0" borderId="0">
      <alignment vertical="center"/>
    </xf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4" fontId="33" fillId="0" borderId="0">
      <alignment vertical="center"/>
    </xf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33" fillId="0" borderId="0">
      <alignment vertical="center"/>
    </xf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33" fillId="0" borderId="0">
      <alignment vertical="center"/>
    </xf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33" fillId="0" borderId="0">
      <alignment vertical="center"/>
    </xf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133" fillId="0" borderId="0" applyFont="0" applyFill="0" applyBorder="0" applyAlignment="0" applyProtection="0">
      <alignment horizontal="right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3" fontId="96" fillId="0" borderId="0" applyFont="0" applyFill="0" applyBorder="0" applyAlignment="0" applyProtection="0"/>
    <xf numFmtId="0" fontId="134" fillId="0" borderId="0" applyFill="0" applyBorder="0" applyAlignment="0" applyProtection="0">
      <protection locked="0"/>
    </xf>
    <xf numFmtId="231" fontId="135" fillId="0" borderId="0" applyFill="0" applyBorder="0" applyProtection="0"/>
    <xf numFmtId="4" fontId="33" fillId="0" borderId="0">
      <alignment vertical="center"/>
    </xf>
    <xf numFmtId="4" fontId="33" fillId="0" borderId="0">
      <alignment vertical="center"/>
    </xf>
    <xf numFmtId="220" fontId="71" fillId="0" borderId="0" applyFont="0" applyFill="0" applyBorder="0" applyAlignment="0" applyProtection="0"/>
    <xf numFmtId="220" fontId="71" fillId="0" borderId="0" applyFont="0" applyFill="0" applyBorder="0" applyAlignment="0" applyProtection="0"/>
    <xf numFmtId="280" fontId="43" fillId="0" borderId="0" applyFont="0" applyFill="0" applyBorder="0" applyAlignment="0" applyProtection="0"/>
    <xf numFmtId="0" fontId="133" fillId="0" borderId="0" applyFont="0" applyFill="0" applyBorder="0" applyAlignment="0" applyProtection="0">
      <alignment horizontal="right"/>
    </xf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4" fontId="33" fillId="0" borderId="0">
      <alignment vertical="center"/>
    </xf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4" fontId="33" fillId="0" borderId="0">
      <alignment vertical="center"/>
    </xf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4" fontId="33" fillId="0" borderId="0">
      <alignment vertical="center"/>
    </xf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4" fontId="33" fillId="0" borderId="0">
      <alignment vertical="center"/>
    </xf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4" fontId="33" fillId="0" borderId="0">
      <alignment vertical="center"/>
    </xf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4" fontId="33" fillId="0" borderId="0">
      <alignment vertical="center"/>
    </xf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4" fontId="33" fillId="0" borderId="0">
      <alignment vertical="center"/>
    </xf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4" fontId="33" fillId="0" borderId="0">
      <alignment vertical="center"/>
    </xf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4" fontId="33" fillId="0" borderId="0">
      <alignment vertical="center"/>
    </xf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4" fontId="33" fillId="0" borderId="0">
      <alignment vertical="center"/>
    </xf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4" fontId="33" fillId="0" borderId="0">
      <alignment vertical="center"/>
    </xf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133" fillId="0" borderId="0" applyFont="0" applyFill="0" applyBorder="0" applyAlignment="0" applyProtection="0">
      <alignment horizontal="right"/>
    </xf>
    <xf numFmtId="0" fontId="70" fillId="0" borderId="0"/>
    <xf numFmtId="0" fontId="70" fillId="0" borderId="0"/>
    <xf numFmtId="4" fontId="33" fillId="0" borderId="0">
      <alignment vertical="center"/>
    </xf>
    <xf numFmtId="281" fontId="96" fillId="0" borderId="0" applyFont="0" applyFill="0" applyBorder="0" applyAlignment="0" applyProtection="0"/>
    <xf numFmtId="4" fontId="33" fillId="0" borderId="0">
      <alignment vertical="center"/>
    </xf>
    <xf numFmtId="0" fontId="70" fillId="0" borderId="0"/>
    <xf numFmtId="0" fontId="69" fillId="36" borderId="0"/>
    <xf numFmtId="0" fontId="69" fillId="36" borderId="0"/>
    <xf numFmtId="4" fontId="33" fillId="0" borderId="0">
      <alignment vertical="center"/>
    </xf>
    <xf numFmtId="0" fontId="69" fillId="36" borderId="0"/>
    <xf numFmtId="0" fontId="69" fillId="36" borderId="0"/>
    <xf numFmtId="4" fontId="33" fillId="0" borderId="0">
      <alignment vertical="center"/>
    </xf>
    <xf numFmtId="0" fontId="69" fillId="36" borderId="0"/>
    <xf numFmtId="0" fontId="69" fillId="36" borderId="0"/>
    <xf numFmtId="4" fontId="33" fillId="0" borderId="0">
      <alignment vertical="center"/>
    </xf>
    <xf numFmtId="0" fontId="69" fillId="36" borderId="0"/>
    <xf numFmtId="0" fontId="69" fillId="36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67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68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69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82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83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84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3" fontId="84" fillId="58" borderId="21">
      <alignment horizontal="right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4" fontId="84" fillId="58" borderId="21">
      <alignment horizontal="right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84" fillId="59" borderId="21">
      <alignment horizontal="left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9" fontId="84" fillId="56" borderId="21">
      <alignment horizontal="left" vertical="top" wrapText="1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5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6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7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9" fontId="84" fillId="56" borderId="21">
      <alignment horizontal="left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85" fontId="84" fillId="28" borderId="21">
      <alignment horizontal="left" indent="1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22" fillId="60" borderId="0"/>
    <xf numFmtId="286" fontId="54" fillId="0" borderId="0" applyFont="0" applyFill="0" applyBorder="0" applyAlignment="0" applyProtection="0"/>
    <xf numFmtId="0" fontId="13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230" fontId="135" fillId="0" borderId="0" applyFill="0" applyBorder="0" applyProtection="0"/>
    <xf numFmtId="230" fontId="135" fillId="0" borderId="19" applyFill="0" applyProtection="0"/>
    <xf numFmtId="4" fontId="33" fillId="0" borderId="0">
      <alignment vertical="center"/>
    </xf>
    <xf numFmtId="4" fontId="33" fillId="0" borderId="0">
      <alignment vertical="center"/>
    </xf>
    <xf numFmtId="287" fontId="136" fillId="61" borderId="0" applyNumberFormat="0" applyBorder="0" applyAlignment="0" applyProtection="0"/>
    <xf numFmtId="288" fontId="43" fillId="0" borderId="0" applyFont="0" applyFill="0" applyBorder="0" applyAlignment="0" applyProtection="0"/>
    <xf numFmtId="0" fontId="133" fillId="0" borderId="24" applyNumberFormat="0" applyFont="0" applyFill="0" applyAlignment="0" applyProtection="0"/>
    <xf numFmtId="0" fontId="137" fillId="0" borderId="0" applyFill="0" applyBorder="0" applyAlignment="0" applyProtection="0"/>
    <xf numFmtId="0" fontId="138" fillId="0" borderId="0" applyNumberFormat="0" applyFill="0" applyBorder="0" applyAlignment="0" applyProtection="0"/>
    <xf numFmtId="0" fontId="33" fillId="0" borderId="0" applyFont="0" applyFill="0" applyBorder="0" applyAlignment="0" applyProtection="0"/>
    <xf numFmtId="0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139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289" fontId="54" fillId="0" borderId="0" applyFont="0" applyFill="0" applyBorder="0" applyAlignment="0" applyProtection="0"/>
    <xf numFmtId="2" fontId="96" fillId="0" borderId="0" applyFont="0" applyFill="0" applyBorder="0" applyAlignment="0" applyProtection="0"/>
    <xf numFmtId="4" fontId="33" fillId="0" borderId="0">
      <alignment vertical="center"/>
    </xf>
    <xf numFmtId="0" fontId="79" fillId="0" borderId="0"/>
    <xf numFmtId="0" fontId="140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4" fontId="33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4" fontId="33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4" fontId="33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4" fontId="33" fillId="0" borderId="0">
      <alignment vertical="center"/>
    </xf>
    <xf numFmtId="0" fontId="141" fillId="0" borderId="0" applyFill="0" applyBorder="0" applyProtection="0">
      <alignment horizontal="left"/>
    </xf>
    <xf numFmtId="0" fontId="142" fillId="0" borderId="0"/>
    <xf numFmtId="287" fontId="143" fillId="0" borderId="0" applyNumberFormat="0" applyFill="0" applyBorder="0" applyAlignment="0" applyProtection="0"/>
    <xf numFmtId="0" fontId="70" fillId="0" borderId="0"/>
    <xf numFmtId="167" fontId="144" fillId="0" borderId="0" applyNumberFormat="0" applyFill="0" applyBorder="0" applyAlignment="0" applyProtection="0">
      <alignment horizontal="center"/>
    </xf>
    <xf numFmtId="4" fontId="33" fillId="0" borderId="0">
      <alignment vertical="center"/>
    </xf>
    <xf numFmtId="38" fontId="98" fillId="38" borderId="0" applyNumberFormat="0" applyBorder="0" applyAlignment="0" applyProtection="0"/>
    <xf numFmtId="1" fontId="145" fillId="0" borderId="0" applyNumberFormat="0" applyAlignment="0">
      <alignment vertical="top"/>
    </xf>
    <xf numFmtId="0" fontId="133" fillId="0" borderId="0" applyFont="0" applyFill="0" applyBorder="0" applyAlignment="0" applyProtection="0">
      <alignment horizontal="right"/>
    </xf>
    <xf numFmtId="0" fontId="146" fillId="0" borderId="0" applyProtection="0">
      <alignment horizontal="right"/>
    </xf>
    <xf numFmtId="0" fontId="147" fillId="0" borderId="13" applyNumberFormat="0" applyAlignment="0" applyProtection="0">
      <alignment horizontal="left" vertical="center"/>
    </xf>
    <xf numFmtId="0" fontId="70" fillId="0" borderId="0"/>
    <xf numFmtId="4" fontId="33" fillId="0" borderId="0">
      <alignment vertical="center"/>
    </xf>
    <xf numFmtId="0" fontId="86" fillId="37" borderId="0">
      <alignment vertical="center"/>
    </xf>
    <xf numFmtId="0" fontId="86" fillId="37" borderId="0">
      <alignment vertical="center"/>
    </xf>
    <xf numFmtId="0" fontId="88" fillId="38" borderId="0">
      <alignment vertical="center"/>
    </xf>
    <xf numFmtId="0" fontId="89" fillId="0" borderId="0"/>
    <xf numFmtId="0" fontId="90" fillId="0" borderId="0">
      <alignment horizontal="center"/>
    </xf>
    <xf numFmtId="0" fontId="108" fillId="0" borderId="0" applyFill="0" applyAlignment="0" applyProtection="0">
      <protection locked="0"/>
    </xf>
    <xf numFmtId="0" fontId="108" fillId="0" borderId="0" applyFill="0" applyAlignment="0" applyProtection="0">
      <protection locked="0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3" fontId="73" fillId="0" borderId="0">
      <alignment vertical="top"/>
    </xf>
    <xf numFmtId="0" fontId="148" fillId="0" borderId="25" applyNumberFormat="0" applyFill="0" applyBorder="0" applyAlignment="0" applyProtection="0">
      <alignment horizontal="left"/>
    </xf>
    <xf numFmtId="0" fontId="94" fillId="62" borderId="0"/>
    <xf numFmtId="0" fontId="80" fillId="63" borderId="0"/>
    <xf numFmtId="0" fontId="77" fillId="0" borderId="0"/>
    <xf numFmtId="201" fontId="149" fillId="64" borderId="0" applyNumberFormat="0" applyBorder="0" applyAlignment="0" applyProtection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0" borderId="0"/>
    <xf numFmtId="0" fontId="150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21" applyNumberFormat="0">
      <alignment vertical="center" wrapText="1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4" fillId="28" borderId="1" applyNumberFormat="0" applyFont="0" applyAlignment="0"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0" fontId="152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84" fillId="0" borderId="0"/>
    <xf numFmtId="0" fontId="153" fillId="0" borderId="0"/>
    <xf numFmtId="0" fontId="154" fillId="0" borderId="0">
      <alignment horizontal="center"/>
    </xf>
    <xf numFmtId="0" fontId="70" fillId="0" borderId="0"/>
    <xf numFmtId="290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2" fontId="43" fillId="0" borderId="0" applyFont="0" applyFill="0" applyBorder="0" applyAlignment="0" applyProtection="0"/>
    <xf numFmtId="0" fontId="145" fillId="56" borderId="23" applyNumberFormat="0" applyFill="0">
      <alignment horizontal="center" vertical="center" wrapText="1"/>
    </xf>
    <xf numFmtId="37" fontId="155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93" fontId="156" fillId="0" borderId="0"/>
    <xf numFmtId="0" fontId="3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3" fillId="0" borderId="0"/>
    <xf numFmtId="0" fontId="70" fillId="0" borderId="0"/>
    <xf numFmtId="0" fontId="70" fillId="0" borderId="0"/>
    <xf numFmtId="0" fontId="29" fillId="0" borderId="0"/>
    <xf numFmtId="0" fontId="29" fillId="0" borderId="0"/>
    <xf numFmtId="0" fontId="70" fillId="0" borderId="0"/>
    <xf numFmtId="37" fontId="157" fillId="64" borderId="17" applyBorder="0">
      <alignment horizontal="left" vertical="center" indent="2"/>
    </xf>
    <xf numFmtId="4" fontId="33" fillId="0" borderId="0">
      <alignment vertical="center"/>
    </xf>
    <xf numFmtId="0" fontId="33" fillId="0" borderId="0"/>
    <xf numFmtId="0" fontId="70" fillId="0" borderId="0"/>
    <xf numFmtId="0" fontId="7" fillId="0" borderId="0"/>
    <xf numFmtId="0" fontId="70" fillId="0" borderId="0"/>
    <xf numFmtId="0" fontId="37" fillId="0" borderId="0"/>
    <xf numFmtId="0" fontId="70" fillId="0" borderId="0"/>
    <xf numFmtId="0" fontId="98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58" fillId="0" borderId="0"/>
    <xf numFmtId="3" fontId="93" fillId="0" borderId="0" applyNumberFormat="0">
      <alignment horizontal="center"/>
    </xf>
    <xf numFmtId="294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33" fontId="81" fillId="0" borderId="0" applyFont="0" applyFill="0" applyBorder="0" applyAlignment="0" applyProtection="0"/>
    <xf numFmtId="296" fontId="81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4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4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4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7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173" fontId="81" fillId="0" borderId="0" applyFont="0" applyFill="0" applyBorder="0" applyAlignment="0" applyProtection="0"/>
    <xf numFmtId="299" fontId="81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7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7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7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37" fillId="0" borderId="0"/>
    <xf numFmtId="0" fontId="37" fillId="0" borderId="0"/>
    <xf numFmtId="4" fontId="33" fillId="0" borderId="0">
      <alignment vertical="center"/>
    </xf>
    <xf numFmtId="0" fontId="37" fillId="0" borderId="0"/>
    <xf numFmtId="0" fontId="37" fillId="0" borderId="0"/>
    <xf numFmtId="4" fontId="33" fillId="0" borderId="0">
      <alignment vertical="center"/>
    </xf>
    <xf numFmtId="0" fontId="37" fillId="0" borderId="0"/>
    <xf numFmtId="0" fontId="37" fillId="0" borderId="0"/>
    <xf numFmtId="4" fontId="33" fillId="0" borderId="0">
      <alignment vertical="center"/>
    </xf>
    <xf numFmtId="0" fontId="37" fillId="0" borderId="0"/>
    <xf numFmtId="0" fontId="37" fillId="0" borderId="0"/>
    <xf numFmtId="4" fontId="33" fillId="0" borderId="0">
      <alignment vertical="center"/>
    </xf>
    <xf numFmtId="3" fontId="78" fillId="0" borderId="0">
      <alignment vertical="top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40" fontId="159" fillId="65" borderId="0">
      <alignment horizontal="right"/>
    </xf>
    <xf numFmtId="0" fontId="160" fillId="66" borderId="0">
      <alignment horizontal="center"/>
    </xf>
    <xf numFmtId="0" fontId="161" fillId="67" borderId="0"/>
    <xf numFmtId="0" fontId="162" fillId="65" borderId="0" applyBorder="0">
      <alignment horizontal="centerContinuous"/>
    </xf>
    <xf numFmtId="0" fontId="163" fillId="67" borderId="0" applyBorder="0">
      <alignment horizontal="centerContinuous"/>
    </xf>
    <xf numFmtId="0" fontId="147" fillId="0" borderId="0" applyNumberFormat="0" applyFill="0" applyBorder="0" applyAlignment="0" applyProtection="0"/>
    <xf numFmtId="0" fontId="76" fillId="0" borderId="0"/>
    <xf numFmtId="1" fontId="164" fillId="0" borderId="0" applyProtection="0">
      <alignment horizontal="right" vertical="center"/>
    </xf>
    <xf numFmtId="0" fontId="114" fillId="38" borderId="0">
      <alignment vertical="center"/>
    </xf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4" fontId="33" fillId="0" borderId="0">
      <alignment vertical="center"/>
    </xf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4" fontId="33" fillId="0" borderId="0">
      <alignment vertical="center"/>
    </xf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4" fontId="33" fillId="0" borderId="0">
      <alignment vertical="center"/>
    </xf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4" fontId="33" fillId="0" borderId="0">
      <alignment vertical="center"/>
    </xf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4" fontId="33" fillId="0" borderId="0">
      <alignment vertical="center"/>
    </xf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4" fontId="33" fillId="0" borderId="0">
      <alignment vertical="center"/>
    </xf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4" fontId="33" fillId="0" borderId="0">
      <alignment vertical="center"/>
    </xf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4" fontId="33" fillId="0" borderId="0">
      <alignment vertical="center"/>
    </xf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4" fontId="33" fillId="0" borderId="0">
      <alignment vertical="center"/>
    </xf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4" fontId="33" fillId="0" borderId="0">
      <alignment vertical="center"/>
    </xf>
    <xf numFmtId="9" fontId="42" fillId="0" borderId="0" applyFont="0" applyFill="0" applyBorder="0" applyAlignment="0" applyProtection="0"/>
    <xf numFmtId="300" fontId="42" fillId="0" borderId="0" applyFont="0" applyFill="0" applyBorder="0" applyAlignment="0" applyProtection="0"/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4" fontId="33" fillId="0" borderId="0">
      <alignment vertical="center"/>
    </xf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4" fontId="33" fillId="0" borderId="0">
      <alignment vertical="center"/>
    </xf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4" fontId="33" fillId="0" borderId="0">
      <alignment vertical="center"/>
    </xf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4" fontId="33" fillId="0" borderId="0">
      <alignment vertical="center"/>
    </xf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4" fontId="33" fillId="0" borderId="0">
      <alignment vertical="center"/>
    </xf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4" fontId="33" fillId="0" borderId="0">
      <alignment vertical="center"/>
    </xf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4" fontId="33" fillId="0" borderId="0">
      <alignment vertical="center"/>
    </xf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4" fontId="33" fillId="0" borderId="0">
      <alignment vertical="center"/>
    </xf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4" fontId="33" fillId="0" borderId="0">
      <alignment vertical="center"/>
    </xf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4" fontId="33" fillId="0" borderId="0">
      <alignment vertical="center"/>
    </xf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4" fontId="33" fillId="0" borderId="0">
      <alignment vertical="center"/>
    </xf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4" fontId="33" fillId="0" borderId="0">
      <alignment vertical="center"/>
    </xf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4" fontId="33" fillId="0" borderId="0">
      <alignment vertical="center"/>
    </xf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4" fontId="33" fillId="0" borderId="0">
      <alignment vertical="center"/>
    </xf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4" fontId="33" fillId="0" borderId="0">
      <alignment vertical="center"/>
    </xf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4" fontId="33" fillId="0" borderId="0">
      <alignment vertical="center"/>
    </xf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4" fontId="33" fillId="0" borderId="0">
      <alignment vertical="center"/>
    </xf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4" fontId="33" fillId="0" borderId="0">
      <alignment vertical="center"/>
    </xf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4" fontId="33" fillId="0" borderId="0">
      <alignment vertical="center"/>
    </xf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4" fontId="33" fillId="0" borderId="0">
      <alignment vertical="center"/>
    </xf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4" fontId="33" fillId="0" borderId="0">
      <alignment vertical="center"/>
    </xf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4" fontId="33" fillId="0" borderId="0">
      <alignment vertical="center"/>
    </xf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9" fontId="3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54" fillId="0" borderId="0">
      <protection locked="0"/>
    </xf>
    <xf numFmtId="0" fontId="165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3" fontId="166" fillId="0" borderId="21" applyNumberFormat="0" applyAlignment="0">
      <alignment vertical="top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6" fillId="0" borderId="0"/>
    <xf numFmtId="4" fontId="33" fillId="0" borderId="0">
      <alignment vertical="center"/>
    </xf>
    <xf numFmtId="0" fontId="167" fillId="0" borderId="0" applyNumberFormat="0" applyFill="0" applyBorder="0" applyAlignment="0" applyProtection="0">
      <alignment horizontal="left"/>
      <protection locked="0"/>
    </xf>
    <xf numFmtId="0" fontId="168" fillId="68" borderId="0">
      <alignment horizontal="left"/>
    </xf>
    <xf numFmtId="0" fontId="169" fillId="0" borderId="26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122" fillId="69" borderId="0" applyNumberFormat="0" applyProtection="0">
      <alignment horizontal="left" vertical="center" indent="1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122" fillId="70" borderId="27" applyNumberFormat="0" applyProtection="0">
      <alignment horizontal="left" vertical="center" indent="1"/>
    </xf>
    <xf numFmtId="4" fontId="33" fillId="0" borderId="0">
      <alignment vertical="center"/>
    </xf>
    <xf numFmtId="4" fontId="159" fillId="71" borderId="0" applyNumberFormat="0" applyProtection="0">
      <alignment horizontal="left" vertical="center" indent="1"/>
    </xf>
    <xf numFmtId="4" fontId="170" fillId="41" borderId="0" applyNumberFormat="0" applyProtection="0">
      <alignment horizontal="left" vertical="center" indent="1"/>
    </xf>
    <xf numFmtId="4" fontId="33" fillId="0" borderId="0">
      <alignment vertical="center"/>
    </xf>
    <xf numFmtId="4" fontId="171" fillId="71" borderId="0" applyNumberFormat="0" applyProtection="0">
      <alignment horizontal="left" vertical="center" indent="1"/>
    </xf>
    <xf numFmtId="4" fontId="171" fillId="71" borderId="0" applyNumberFormat="0" applyProtection="0">
      <alignment horizontal="left" vertical="center" indent="1"/>
    </xf>
    <xf numFmtId="4" fontId="171" fillId="71" borderId="0" applyNumberFormat="0" applyProtection="0">
      <alignment horizontal="left" vertical="center" indent="1"/>
    </xf>
    <xf numFmtId="4" fontId="171" fillId="71" borderId="0" applyNumberFormat="0" applyProtection="0">
      <alignment horizontal="left" vertical="center" indent="1"/>
    </xf>
    <xf numFmtId="4" fontId="171" fillId="69" borderId="0" applyNumberFormat="0" applyProtection="0">
      <alignment horizontal="left" vertical="center" indent="1"/>
    </xf>
    <xf numFmtId="4" fontId="171" fillId="69" borderId="0" applyNumberFormat="0" applyProtection="0">
      <alignment horizontal="left" vertical="center" indent="1"/>
    </xf>
    <xf numFmtId="4" fontId="171" fillId="69" borderId="0" applyNumberFormat="0" applyProtection="0">
      <alignment horizontal="left" vertical="center" indent="1"/>
    </xf>
    <xf numFmtId="4" fontId="171" fillId="69" borderId="0" applyNumberFormat="0" applyProtection="0">
      <alignment horizontal="left" vertical="center" indent="1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172" fillId="0" borderId="0" applyNumberFormat="0" applyProtection="0">
      <alignment horizontal="left" vertical="center" indent="1"/>
    </xf>
    <xf numFmtId="4" fontId="33" fillId="0" borderId="0">
      <alignment vertical="center"/>
    </xf>
    <xf numFmtId="0" fontId="85" fillId="0" borderId="28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126" fillId="0" borderId="0" applyFill="0" applyBorder="0" applyAlignment="0" applyProtection="0"/>
    <xf numFmtId="0" fontId="118" fillId="0" borderId="0" applyNumberFormat="0" applyFill="0" applyBorder="0" applyAlignment="0" applyProtection="0">
      <alignment horizontal="center"/>
    </xf>
    <xf numFmtId="0" fontId="53" fillId="0" borderId="0"/>
    <xf numFmtId="0" fontId="94" fillId="0" borderId="0"/>
    <xf numFmtId="0" fontId="94" fillId="0" borderId="0"/>
    <xf numFmtId="4" fontId="33" fillId="0" borderId="0">
      <alignment vertical="center"/>
    </xf>
    <xf numFmtId="0" fontId="94" fillId="0" borderId="0"/>
    <xf numFmtId="0" fontId="94" fillId="0" borderId="0"/>
    <xf numFmtId="4" fontId="33" fillId="0" borderId="0">
      <alignment vertical="center"/>
    </xf>
    <xf numFmtId="0" fontId="94" fillId="0" borderId="0"/>
    <xf numFmtId="0" fontId="94" fillId="0" borderId="0"/>
    <xf numFmtId="4" fontId="33" fillId="0" borderId="0">
      <alignment vertical="center"/>
    </xf>
    <xf numFmtId="0" fontId="94" fillId="0" borderId="0"/>
    <xf numFmtId="0" fontId="94" fillId="0" borderId="0"/>
    <xf numFmtId="4" fontId="33" fillId="0" borderId="0">
      <alignment vertical="center"/>
    </xf>
    <xf numFmtId="0" fontId="70" fillId="0" borderId="0"/>
    <xf numFmtId="0" fontId="173" fillId="0" borderId="0" applyBorder="0" applyProtection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74" fillId="72" borderId="0" applyBorder="0" applyProtection="0">
      <alignment horizontal="centerContinuous"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58" fillId="0" borderId="0"/>
    <xf numFmtId="0" fontId="175" fillId="0" borderId="0" applyFill="0" applyBorder="0" applyProtection="0">
      <alignment horizontal="left"/>
    </xf>
    <xf numFmtId="0" fontId="70" fillId="0" borderId="0"/>
    <xf numFmtId="4" fontId="33" fillId="0" borderId="0">
      <alignment vertical="center"/>
    </xf>
    <xf numFmtId="301" fontId="176" fillId="64" borderId="0">
      <alignment horizontal="left"/>
    </xf>
    <xf numFmtId="0" fontId="177" fillId="0" borderId="0"/>
    <xf numFmtId="0" fontId="178" fillId="0" borderId="0"/>
    <xf numFmtId="0" fontId="179" fillId="0" borderId="0" applyFill="0" applyBorder="0" applyProtection="0">
      <alignment horizontal="left" vertical="top"/>
    </xf>
    <xf numFmtId="20" fontId="180" fillId="64" borderId="0">
      <alignment horizontal="left"/>
    </xf>
    <xf numFmtId="0" fontId="181" fillId="0" borderId="0">
      <alignment horizontal="center"/>
    </xf>
    <xf numFmtId="302" fontId="181" fillId="0" borderId="0">
      <alignment horizontal="center"/>
    </xf>
    <xf numFmtId="4" fontId="33" fillId="0" borderId="0">
      <alignment vertical="center"/>
    </xf>
    <xf numFmtId="0" fontId="135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95" fillId="0" borderId="0"/>
    <xf numFmtId="0" fontId="183" fillId="0" borderId="0" applyNumberFormat="0" applyFill="0" applyBorder="0" applyAlignment="0" applyProtection="0"/>
    <xf numFmtId="0" fontId="70" fillId="0" borderId="0"/>
    <xf numFmtId="0" fontId="96" fillId="0" borderId="22" applyNumberFormat="0" applyFont="0" applyFill="0" applyAlignment="0" applyProtection="0"/>
    <xf numFmtId="0" fontId="70" fillId="0" borderId="0"/>
    <xf numFmtId="303" fontId="33" fillId="0" borderId="0">
      <alignment horizontal="left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215" fontId="184" fillId="0" borderId="0"/>
    <xf numFmtId="215" fontId="185" fillId="0" borderId="0"/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0" fontId="54" fillId="50" borderId="0" applyNumberFormat="0" applyBorder="0" applyAlignment="0" applyProtection="0"/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4" fontId="33" fillId="0" borderId="0">
      <alignment vertical="center"/>
    </xf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4" fontId="33" fillId="0" borderId="0">
      <alignment vertical="center"/>
    </xf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4" fontId="33" fillId="0" borderId="0">
      <alignment vertical="center"/>
    </xf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4" fontId="33" fillId="0" borderId="0">
      <alignment vertical="center"/>
    </xf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4" fontId="33" fillId="0" borderId="0">
      <alignment vertical="center"/>
    </xf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4" fontId="33" fillId="0" borderId="0">
      <alignment vertical="center"/>
    </xf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4" fontId="33" fillId="0" borderId="0">
      <alignment vertical="center"/>
    </xf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4" fontId="33" fillId="0" borderId="0">
      <alignment vertical="center"/>
    </xf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4" fontId="33" fillId="0" borderId="0">
      <alignment vertical="center"/>
    </xf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4" fontId="33" fillId="0" borderId="0">
      <alignment vertical="center"/>
    </xf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4" fontId="33" fillId="0" borderId="0">
      <alignment vertical="center"/>
    </xf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4" fontId="33" fillId="0" borderId="0">
      <alignment vertical="center"/>
    </xf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4" fontId="33" fillId="0" borderId="0">
      <alignment vertical="center"/>
    </xf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4" fontId="33" fillId="0" borderId="0">
      <alignment vertical="center"/>
    </xf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4" fontId="33" fillId="0" borderId="0">
      <alignment vertical="center"/>
    </xf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4" fontId="33" fillId="0" borderId="0">
      <alignment vertical="center"/>
    </xf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4" fontId="33" fillId="0" borderId="0">
      <alignment vertical="center"/>
    </xf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4" fontId="33" fillId="0" borderId="0">
      <alignment vertical="center"/>
    </xf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4" fontId="33" fillId="0" borderId="0">
      <alignment vertical="center"/>
    </xf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4" fontId="33" fillId="0" borderId="0">
      <alignment vertical="center"/>
    </xf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4" fontId="33" fillId="0" borderId="0">
      <alignment vertical="center"/>
    </xf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4" fontId="33" fillId="0" borderId="0">
      <alignment vertical="center"/>
    </xf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4" fontId="33" fillId="0" borderId="0">
      <alignment vertical="center"/>
    </xf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4" fontId="33" fillId="0" borderId="0">
      <alignment vertical="center"/>
    </xf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4" fontId="33" fillId="0" borderId="0">
      <alignment vertical="center"/>
    </xf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4" fontId="33" fillId="0" borderId="0">
      <alignment vertical="center"/>
    </xf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4" fontId="33" fillId="0" borderId="0">
      <alignment vertical="center"/>
    </xf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4" fontId="33" fillId="0" borderId="0">
      <alignment vertical="center"/>
    </xf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4" fontId="33" fillId="0" borderId="0">
      <alignment vertical="center"/>
    </xf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4" fontId="33" fillId="0" borderId="0">
      <alignment vertical="center"/>
    </xf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4" fontId="33" fillId="0" borderId="0">
      <alignment vertical="center"/>
    </xf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304" fontId="126" fillId="0" borderId="0" applyFont="0" applyFill="0" applyBorder="0" applyAlignment="0" applyProtection="0"/>
    <xf numFmtId="305" fontId="54" fillId="0" borderId="0" applyFont="0" applyFill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16" fillId="75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76" borderId="0" applyNumberFormat="0" applyBorder="0" applyAlignment="0" applyProtection="0"/>
    <xf numFmtId="0" fontId="70" fillId="0" borderId="0"/>
    <xf numFmtId="0" fontId="70" fillId="0" borderId="0"/>
    <xf numFmtId="301" fontId="50" fillId="0" borderId="29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3" fontId="106" fillId="0" borderId="0">
      <alignment horizontal="center" vertical="center" textRotation="90" wrapText="1"/>
    </xf>
    <xf numFmtId="4" fontId="33" fillId="0" borderId="0">
      <alignment vertical="center"/>
    </xf>
    <xf numFmtId="4" fontId="33" fillId="0" borderId="0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186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4" fontId="187" fillId="0" borderId="0"/>
    <xf numFmtId="306" fontId="33" fillId="0" borderId="0"/>
    <xf numFmtId="307" fontId="188" fillId="38" borderId="0" applyFont="0" applyFill="0" applyBorder="0" applyAlignment="0" applyProtection="0">
      <alignment horizontal="right"/>
    </xf>
    <xf numFmtId="0" fontId="70" fillId="0" borderId="0"/>
    <xf numFmtId="0" fontId="70" fillId="0" borderId="0"/>
    <xf numFmtId="308" fontId="33" fillId="0" borderId="0" applyFont="0" applyFill="0" applyBorder="0" applyAlignment="0" applyProtection="0"/>
    <xf numFmtId="4" fontId="33" fillId="0" borderId="0">
      <alignment vertical="center"/>
    </xf>
    <xf numFmtId="0" fontId="189" fillId="0" borderId="30" applyNumberFormat="0" applyFill="0" applyAlignment="0" applyProtection="0"/>
    <xf numFmtId="0" fontId="190" fillId="0" borderId="31" applyNumberFormat="0" applyFill="0" applyAlignment="0" applyProtection="0"/>
    <xf numFmtId="0" fontId="191" fillId="0" borderId="32" applyNumberFormat="0" applyFill="0" applyAlignment="0" applyProtection="0"/>
    <xf numFmtId="0" fontId="191" fillId="0" borderId="0" applyNumberFormat="0" applyFill="0" applyBorder="0" applyAlignment="0" applyProtection="0"/>
    <xf numFmtId="309" fontId="192" fillId="0" borderId="15">
      <alignment horizontal="center" vertical="center" wrapText="1"/>
    </xf>
    <xf numFmtId="0" fontId="193" fillId="0" borderId="0">
      <alignment vertical="top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301" fontId="194" fillId="77" borderId="29"/>
    <xf numFmtId="4" fontId="33" fillId="0" borderId="0">
      <alignment vertical="center"/>
    </xf>
    <xf numFmtId="4" fontId="33" fillId="0" borderId="0">
      <alignment vertical="center"/>
    </xf>
    <xf numFmtId="3" fontId="128" fillId="56" borderId="23" applyFill="0">
      <alignment vertical="center"/>
    </xf>
    <xf numFmtId="0" fontId="128" fillId="0" borderId="23">
      <alignment wrapText="1"/>
    </xf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0" fontId="195" fillId="78" borderId="33" applyNumberFormat="0" applyAlignment="0" applyProtection="0"/>
    <xf numFmtId="0" fontId="196" fillId="0" borderId="0" applyNumberFormat="0" applyFill="0" applyBorder="0" applyAlignment="0" applyProtection="0"/>
    <xf numFmtId="310" fontId="197" fillId="0" borderId="0"/>
    <xf numFmtId="0" fontId="198" fillId="64" borderId="0" applyFill="0"/>
    <xf numFmtId="0" fontId="199" fillId="27" borderId="0" applyNumberFormat="0" applyBorder="0" applyAlignment="0" applyProtection="0"/>
    <xf numFmtId="0" fontId="97" fillId="27" borderId="0" applyNumberFormat="0" applyBorder="0" applyAlignment="0" applyProtection="0"/>
    <xf numFmtId="0" fontId="199" fillId="27" borderId="0" applyNumberFormat="0" applyBorder="0" applyAlignment="0" applyProtection="0"/>
    <xf numFmtId="0" fontId="7" fillId="0" borderId="0"/>
    <xf numFmtId="0" fontId="37" fillId="0" borderId="0"/>
    <xf numFmtId="0" fontId="98" fillId="0" borderId="0"/>
    <xf numFmtId="0" fontId="7" fillId="0" borderId="0"/>
    <xf numFmtId="0" fontId="29" fillId="0" borderId="0"/>
    <xf numFmtId="0" fontId="7" fillId="0" borderId="0"/>
    <xf numFmtId="4" fontId="37" fillId="0" borderId="0">
      <alignment vertical="center"/>
    </xf>
    <xf numFmtId="0" fontId="70" fillId="0" borderId="0"/>
    <xf numFmtId="4" fontId="37" fillId="0" borderId="0">
      <alignment vertical="center"/>
    </xf>
    <xf numFmtId="0" fontId="37" fillId="0" borderId="0"/>
    <xf numFmtId="0" fontId="37" fillId="0" borderId="0"/>
    <xf numFmtId="0" fontId="33" fillId="0" borderId="0"/>
    <xf numFmtId="0" fontId="70" fillId="0" borderId="0"/>
    <xf numFmtId="0" fontId="200" fillId="0" borderId="0"/>
    <xf numFmtId="0" fontId="29" fillId="0" borderId="0"/>
    <xf numFmtId="0" fontId="200" fillId="0" borderId="0"/>
    <xf numFmtId="0" fontId="72" fillId="0" borderId="0"/>
    <xf numFmtId="4" fontId="33" fillId="0" borderId="0">
      <alignment vertical="center"/>
    </xf>
    <xf numFmtId="0" fontId="37" fillId="0" borderId="0"/>
    <xf numFmtId="4" fontId="33" fillId="0" borderId="0">
      <alignment vertical="center"/>
    </xf>
    <xf numFmtId="0" fontId="33" fillId="0" borderId="0"/>
    <xf numFmtId="0" fontId="50" fillId="0" borderId="21" applyNumberFormat="0">
      <alignment vertical="center" wrapText="1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201" fillId="44" borderId="0" applyNumberFormat="0" applyBorder="0" applyAlignment="0" applyProtection="0"/>
    <xf numFmtId="0" fontId="202" fillId="0" borderId="0">
      <alignment horizontal="center" vertical="center" wrapText="1"/>
    </xf>
    <xf numFmtId="0" fontId="203" fillId="0" borderId="0" applyNumberFormat="0" applyFill="0" applyBorder="0" applyAlignment="0" applyProtection="0"/>
    <xf numFmtId="311" fontId="204" fillId="28" borderId="0" applyFont="0" applyFill="0" applyBorder="0" applyAlignment="0" applyProtection="0">
      <alignment horizontal="right"/>
    </xf>
    <xf numFmtId="0" fontId="70" fillId="0" borderId="0"/>
    <xf numFmtId="0" fontId="205" fillId="0" borderId="34">
      <alignment horizontal="centerContinuous" vertical="center" wrapText="1"/>
    </xf>
    <xf numFmtId="9" fontId="61" fillId="0" borderId="0" applyFont="0" applyFill="0" applyBorder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" fontId="33" fillId="0" borderId="0">
      <alignment vertical="center"/>
    </xf>
    <xf numFmtId="0" fontId="206" fillId="0" borderId="35" applyNumberFormat="0" applyFill="0" applyAlignment="0" applyProtection="0"/>
    <xf numFmtId="0" fontId="145" fillId="56" borderId="23" applyNumberFormat="0" applyFill="0">
      <alignment horizontal="center" vertical="center" wrapText="1"/>
    </xf>
    <xf numFmtId="0" fontId="52" fillId="0" borderId="0"/>
    <xf numFmtId="0" fontId="50" fillId="0" borderId="0"/>
    <xf numFmtId="4" fontId="39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33" fillId="0" borderId="0"/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33" fillId="0" borderId="0"/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33" fillId="0" borderId="0"/>
    <xf numFmtId="0" fontId="207" fillId="0" borderId="0"/>
    <xf numFmtId="0" fontId="208" fillId="0" borderId="0" applyNumberFormat="0" applyFill="0" applyBorder="0" applyAlignment="0" applyProtection="0"/>
    <xf numFmtId="312" fontId="209" fillId="0" borderId="0"/>
    <xf numFmtId="313" fontId="101" fillId="0" borderId="0"/>
    <xf numFmtId="314" fontId="210" fillId="0" borderId="3" applyFont="0" applyFill="0" applyBorder="0" applyAlignment="0" applyProtection="0">
      <alignment wrapText="1"/>
    </xf>
    <xf numFmtId="4" fontId="33" fillId="0" borderId="0">
      <alignment vertical="center"/>
    </xf>
    <xf numFmtId="3" fontId="211" fillId="0" borderId="3" applyFont="0" applyBorder="0">
      <alignment horizontal="right"/>
      <protection locked="0"/>
    </xf>
    <xf numFmtId="4" fontId="33" fillId="0" borderId="0">
      <alignment vertical="center"/>
    </xf>
    <xf numFmtId="224" fontId="37" fillId="0" borderId="0" applyFont="0" applyFill="0" applyBorder="0" applyAlignment="0" applyProtection="0"/>
    <xf numFmtId="224" fontId="37" fillId="0" borderId="0" applyFont="0" applyFill="0" applyBorder="0" applyAlignment="0" applyProtection="0"/>
    <xf numFmtId="4" fontId="33" fillId="0" borderId="0">
      <alignment vertical="center"/>
    </xf>
    <xf numFmtId="224" fontId="37" fillId="0" borderId="0" applyFont="0" applyFill="0" applyBorder="0" applyAlignment="0" applyProtection="0"/>
    <xf numFmtId="224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29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7" fontId="37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4" fontId="33" fillId="0" borderId="0">
      <alignment vertical="center"/>
    </xf>
    <xf numFmtId="167" fontId="37" fillId="0" borderId="0" applyFont="0" applyFill="0" applyBorder="0" applyAlignment="0" applyProtection="0"/>
    <xf numFmtId="0" fontId="70" fillId="0" borderId="0"/>
    <xf numFmtId="166" fontId="102" fillId="0" borderId="0" applyFont="0" applyFill="0" applyBorder="0" applyAlignment="0" applyProtection="0"/>
    <xf numFmtId="166" fontId="37" fillId="0" borderId="0" applyFont="0" applyFill="0" applyBorder="0" applyAlignment="0" applyProtection="0"/>
    <xf numFmtId="4" fontId="33" fillId="0" borderId="0">
      <alignment vertical="center"/>
    </xf>
    <xf numFmtId="167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37" fontId="103" fillId="0" borderId="1"/>
    <xf numFmtId="0" fontId="70" fillId="0" borderId="0"/>
    <xf numFmtId="0" fontId="70" fillId="0" borderId="0"/>
    <xf numFmtId="0" fontId="70" fillId="0" borderId="0"/>
    <xf numFmtId="0" fontId="70" fillId="0" borderId="0"/>
    <xf numFmtId="315" fontId="212" fillId="79" borderId="36">
      <alignment vertical="center"/>
    </xf>
    <xf numFmtId="4" fontId="33" fillId="0" borderId="0">
      <alignment vertical="center"/>
    </xf>
    <xf numFmtId="0" fontId="105" fillId="39" borderId="0" applyNumberFormat="0" applyBorder="0" applyAlignment="0" applyProtection="0"/>
    <xf numFmtId="0" fontId="104" fillId="39" borderId="0" applyNumberFormat="0" applyBorder="0" applyAlignment="0" applyProtection="0"/>
    <xf numFmtId="0" fontId="105" fillId="39" borderId="0" applyNumberFormat="0" applyBorder="0" applyAlignment="0" applyProtection="0"/>
    <xf numFmtId="1" fontId="106" fillId="0" borderId="0" applyFont="0" applyAlignment="0">
      <alignment horizontal="center" wrapText="1"/>
    </xf>
    <xf numFmtId="316" fontId="83" fillId="0" borderId="0">
      <protection locked="0"/>
    </xf>
    <xf numFmtId="0" fontId="74" fillId="0" borderId="1">
      <alignment horizontal="center" vertical="center" wrapText="1"/>
    </xf>
    <xf numFmtId="0" fontId="74" fillId="0" borderId="1">
      <alignment horizontal="center" vertical="center" wrapText="1"/>
    </xf>
    <xf numFmtId="0" fontId="74" fillId="0" borderId="1">
      <alignment horizontal="center" vertical="center" wrapText="1"/>
    </xf>
    <xf numFmtId="0" fontId="74" fillId="0" borderId="1">
      <alignment horizontal="center" vertical="center" wrapText="1"/>
    </xf>
    <xf numFmtId="4" fontId="33" fillId="0" borderId="0">
      <alignment vertical="center"/>
    </xf>
    <xf numFmtId="0" fontId="70" fillId="0" borderId="0"/>
    <xf numFmtId="0" fontId="6" fillId="0" borderId="0"/>
    <xf numFmtId="0" fontId="37" fillId="0" borderId="0"/>
    <xf numFmtId="0" fontId="4" fillId="0" borderId="0"/>
    <xf numFmtId="165" fontId="29" fillId="0" borderId="0" applyFont="0" applyFill="0" applyBorder="0" applyAlignment="0" applyProtection="0"/>
    <xf numFmtId="0" fontId="3" fillId="0" borderId="0"/>
    <xf numFmtId="0" fontId="28" fillId="0" borderId="0"/>
    <xf numFmtId="0" fontId="2" fillId="0" borderId="0"/>
    <xf numFmtId="0" fontId="2" fillId="0" borderId="0"/>
    <xf numFmtId="43" fontId="28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9" fontId="3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/>
    <xf numFmtId="0" fontId="71" fillId="0" borderId="0"/>
    <xf numFmtId="165" fontId="29" fillId="0" borderId="0" applyFont="0" applyFill="0" applyBorder="0" applyAlignment="0" applyProtection="0"/>
  </cellStyleXfs>
  <cellXfs count="1505">
    <xf numFmtId="0" fontId="0" fillId="0" borderId="0" xfId="0"/>
    <xf numFmtId="0" fontId="13" fillId="3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vertical="center"/>
    </xf>
    <xf numFmtId="0" fontId="0" fillId="3" borderId="0" xfId="0" applyFill="1"/>
    <xf numFmtId="0" fontId="15" fillId="3" borderId="0" xfId="0" applyFont="1" applyFill="1" applyAlignment="1"/>
    <xf numFmtId="0" fontId="0" fillId="3" borderId="0" xfId="0" applyFill="1" applyAlignment="1"/>
    <xf numFmtId="0" fontId="16" fillId="0" borderId="0" xfId="0" applyFont="1"/>
    <xf numFmtId="0" fontId="16" fillId="0" borderId="0" xfId="0" applyFont="1" applyAlignment="1">
      <alignment wrapText="1"/>
    </xf>
    <xf numFmtId="0" fontId="17" fillId="4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5" fillId="0" borderId="2" xfId="0" applyFont="1" applyBorder="1"/>
    <xf numFmtId="0" fontId="21" fillId="0" borderId="3" xfId="0" applyFont="1" applyBorder="1" applyAlignment="1">
      <alignment wrapText="1"/>
    </xf>
    <xf numFmtId="0" fontId="15" fillId="0" borderId="3" xfId="0" applyFont="1" applyBorder="1"/>
    <xf numFmtId="0" fontId="21" fillId="0" borderId="0" xfId="0" applyFont="1" applyAlignment="1">
      <alignment wrapText="1"/>
    </xf>
    <xf numFmtId="0" fontId="23" fillId="0" borderId="3" xfId="0" applyFont="1" applyBorder="1" applyAlignment="1">
      <alignment wrapText="1"/>
    </xf>
    <xf numFmtId="0" fontId="20" fillId="0" borderId="3" xfId="0" applyFont="1" applyBorder="1"/>
    <xf numFmtId="0" fontId="24" fillId="0" borderId="0" xfId="0" applyFont="1"/>
    <xf numFmtId="0" fontId="23" fillId="0" borderId="4" xfId="0" applyFont="1" applyBorder="1" applyAlignment="1">
      <alignment wrapText="1"/>
    </xf>
    <xf numFmtId="0" fontId="20" fillId="0" borderId="0" xfId="0" applyFont="1"/>
    <xf numFmtId="0" fontId="20" fillId="0" borderId="1" xfId="0" applyFont="1" applyBorder="1" applyAlignment="1">
      <alignment wrapText="1"/>
    </xf>
    <xf numFmtId="0" fontId="17" fillId="4" borderId="0" xfId="0" applyFont="1" applyFill="1" applyAlignment="1">
      <alignment horizontal="center" vertical="center" wrapText="1" shrinkToFit="1"/>
    </xf>
    <xf numFmtId="0" fontId="25" fillId="0" borderId="0" xfId="0" applyFont="1" applyAlignment="1">
      <alignment horizontal="center" vertical="center" wrapText="1"/>
    </xf>
    <xf numFmtId="0" fontId="0" fillId="0" borderId="1" xfId="0" applyBorder="1"/>
    <xf numFmtId="0" fontId="0" fillId="5" borderId="1" xfId="0" applyFill="1" applyBorder="1"/>
    <xf numFmtId="0" fontId="20" fillId="0" borderId="1" xfId="0" applyFont="1" applyBorder="1" applyAlignment="1">
      <alignment horizontal="center" vertical="center" wrapText="1"/>
    </xf>
    <xf numFmtId="0" fontId="0" fillId="0" borderId="0" xfId="0" applyAlignment="1" applyProtection="1">
      <alignment vertical="center"/>
    </xf>
    <xf numFmtId="0" fontId="16" fillId="6" borderId="0" xfId="0" applyFont="1" applyFill="1" applyAlignment="1">
      <alignment wrapText="1"/>
    </xf>
    <xf numFmtId="9" fontId="16" fillId="0" borderId="0" xfId="1" applyFont="1"/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0" fillId="7" borderId="5" xfId="0" applyFont="1" applyFill="1" applyBorder="1"/>
    <xf numFmtId="0" fontId="30" fillId="0" borderId="0" xfId="0" applyFont="1"/>
    <xf numFmtId="0" fontId="30" fillId="0" borderId="5" xfId="0" applyFont="1" applyFill="1" applyBorder="1"/>
    <xf numFmtId="0" fontId="30" fillId="0" borderId="0" xfId="0" applyFont="1" applyFill="1"/>
    <xf numFmtId="0" fontId="0" fillId="0" borderId="0" xfId="0" applyFill="1"/>
    <xf numFmtId="0" fontId="16" fillId="0" borderId="0" xfId="0" applyFont="1" applyAlignment="1">
      <alignment horizontal="left" vertical="center" wrapText="1"/>
    </xf>
    <xf numFmtId="0" fontId="27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horizontal="center" vertical="center" wrapText="1"/>
    </xf>
    <xf numFmtId="0" fontId="23" fillId="0" borderId="4" xfId="0" applyFont="1" applyBorder="1" applyAlignment="1">
      <alignment vertical="center" wrapText="1"/>
    </xf>
    <xf numFmtId="0" fontId="23" fillId="0" borderId="3" xfId="0" applyFont="1" applyBorder="1" applyAlignment="1">
      <alignment vertical="center" wrapText="1"/>
    </xf>
    <xf numFmtId="14" fontId="0" fillId="0" borderId="0" xfId="0" applyNumberFormat="1"/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16" fillId="0" borderId="0" xfId="0" applyFont="1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9" fontId="0" fillId="0" borderId="0" xfId="1" applyFont="1" applyAlignment="1" applyProtection="1">
      <alignment horizontal="center" vertical="center"/>
      <protection locked="0"/>
    </xf>
    <xf numFmtId="9" fontId="16" fillId="0" borderId="0" xfId="1" applyFont="1" applyAlignment="1" applyProtection="1">
      <alignment horizontal="center" vertical="center"/>
      <protection locked="0"/>
    </xf>
    <xf numFmtId="3" fontId="16" fillId="0" borderId="0" xfId="0" applyNumberFormat="1" applyFont="1" applyFill="1" applyAlignment="1" applyProtection="1">
      <alignment vertical="center"/>
      <protection locked="0"/>
    </xf>
    <xf numFmtId="0" fontId="0" fillId="0" borderId="0" xfId="0" applyNumberFormat="1"/>
    <xf numFmtId="0" fontId="34" fillId="0" borderId="0" xfId="0" applyFont="1" applyAlignment="1" applyProtection="1">
      <alignment vertical="center"/>
      <protection locked="0"/>
    </xf>
    <xf numFmtId="4" fontId="16" fillId="0" borderId="0" xfId="0" applyNumberFormat="1" applyFont="1" applyFill="1" applyAlignment="1" applyProtection="1">
      <alignment horizontal="left" vertical="center" wrapText="1"/>
      <protection locked="0"/>
    </xf>
    <xf numFmtId="166" fontId="35" fillId="0" borderId="0" xfId="0" applyNumberFormat="1" applyFont="1" applyAlignment="1" applyProtection="1">
      <alignment vertical="center"/>
      <protection locked="0"/>
    </xf>
    <xf numFmtId="0" fontId="36" fillId="0" borderId="0" xfId="0" applyFont="1" applyFill="1" applyAlignment="1" applyProtection="1">
      <alignment horizontal="center" vertical="center" wrapText="1"/>
      <protection locked="0"/>
    </xf>
    <xf numFmtId="49" fontId="16" fillId="29" borderId="0" xfId="0" applyNumberFormat="1" applyFont="1" applyFill="1" applyAlignment="1">
      <alignment wrapText="1"/>
    </xf>
    <xf numFmtId="49" fontId="16" fillId="30" borderId="0" xfId="0" applyNumberFormat="1" applyFont="1" applyFill="1" applyAlignment="1">
      <alignment wrapText="1"/>
    </xf>
    <xf numFmtId="49" fontId="16" fillId="31" borderId="0" xfId="0" applyNumberFormat="1" applyFont="1" applyFill="1" applyAlignment="1">
      <alignment wrapText="1"/>
    </xf>
    <xf numFmtId="49" fontId="16" fillId="32" borderId="0" xfId="0" applyNumberFormat="1" applyFont="1" applyFill="1" applyAlignment="1">
      <alignment wrapText="1"/>
    </xf>
    <xf numFmtId="49" fontId="16" fillId="33" borderId="0" xfId="0" applyNumberFormat="1" applyFont="1" applyFill="1" applyAlignment="1">
      <alignment wrapText="1"/>
    </xf>
    <xf numFmtId="0" fontId="16" fillId="0" borderId="0" xfId="0" applyFont="1" applyFill="1"/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wrapText="1"/>
    </xf>
    <xf numFmtId="0" fontId="16" fillId="4" borderId="0" xfId="0" applyFont="1" applyFill="1"/>
    <xf numFmtId="0" fontId="20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30" fillId="0" borderId="0" xfId="0" applyFont="1" applyFill="1" applyBorder="1"/>
    <xf numFmtId="0" fontId="5" fillId="0" borderId="0" xfId="0" applyFont="1" applyFill="1"/>
    <xf numFmtId="0" fontId="213" fillId="0" borderId="0" xfId="0" applyFont="1" applyFill="1"/>
    <xf numFmtId="0" fontId="0" fillId="0" borderId="0" xfId="0" applyAlignment="1" applyProtection="1"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34" fillId="0" borderId="0" xfId="0" applyFont="1" applyFill="1" applyBorder="1" applyAlignment="1">
      <alignment horizontal="left" vertical="center"/>
    </xf>
    <xf numFmtId="166" fontId="35" fillId="0" borderId="0" xfId="0" applyNumberFormat="1" applyFont="1" applyFill="1" applyAlignment="1" applyProtection="1">
      <alignment vertical="center"/>
      <protection locked="0"/>
    </xf>
    <xf numFmtId="0" fontId="26" fillId="0" borderId="0" xfId="0" applyFont="1" applyFill="1" applyBorder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center" vertical="center" wrapText="1"/>
    </xf>
    <xf numFmtId="0" fontId="16" fillId="30" borderId="0" xfId="0" applyFont="1" applyFill="1" applyAlignment="1" applyProtection="1">
      <alignment horizontal="left" vertical="center"/>
    </xf>
    <xf numFmtId="3" fontId="16" fillId="0" borderId="0" xfId="0" applyNumberFormat="1" applyFont="1" applyFill="1" applyAlignment="1" applyProtection="1">
      <alignment vertical="center"/>
    </xf>
    <xf numFmtId="0" fontId="16" fillId="0" borderId="0" xfId="0" applyFont="1" applyFill="1" applyAlignment="1" applyProtection="1">
      <alignment vertical="center"/>
    </xf>
    <xf numFmtId="3" fontId="16" fillId="30" borderId="0" xfId="0" applyNumberFormat="1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26" fillId="0" borderId="0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 applyProtection="1">
      <alignment horizontal="center" vertical="center"/>
    </xf>
    <xf numFmtId="0" fontId="0" fillId="0" borderId="0" xfId="0" applyFill="1" applyAlignment="1" applyProtection="1">
      <alignment vertical="center" wrapText="1"/>
    </xf>
    <xf numFmtId="0" fontId="27" fillId="0" borderId="0" xfId="0" applyFont="1" applyFill="1" applyAlignment="1" applyProtection="1">
      <alignment horizontal="center" vertical="center"/>
    </xf>
    <xf numFmtId="0" fontId="28" fillId="30" borderId="0" xfId="0" applyFont="1" applyFill="1" applyAlignment="1" applyProtection="1">
      <alignment horizontal="left" vertical="center"/>
    </xf>
    <xf numFmtId="0" fontId="16" fillId="80" borderId="0" xfId="0" applyFont="1" applyFill="1" applyAlignment="1" applyProtection="1">
      <alignment horizontal="left" vertical="center"/>
      <protection locked="0"/>
    </xf>
    <xf numFmtId="0" fontId="214" fillId="0" borderId="0" xfId="0" applyFont="1" applyAlignment="1" applyProtection="1">
      <alignment horizontal="left" vertical="center"/>
      <protection locked="0"/>
    </xf>
    <xf numFmtId="0" fontId="0" fillId="0" borderId="0" xfId="0" pivotButton="1"/>
    <xf numFmtId="0" fontId="0" fillId="0" borderId="0" xfId="0" applyAlignment="1">
      <alignment horizontal="center" vertical="center" wrapText="1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1" fontId="0" fillId="0" borderId="0" xfId="0" applyNumberFormat="1"/>
    <xf numFmtId="0" fontId="215" fillId="81" borderId="40" xfId="0" applyFont="1" applyFill="1" applyBorder="1" applyAlignment="1">
      <alignment horizontal="center" vertical="center" wrapText="1"/>
    </xf>
    <xf numFmtId="3" fontId="30" fillId="0" borderId="17" xfId="0" applyNumberFormat="1" applyFont="1" applyBorder="1" applyAlignment="1" applyProtection="1">
      <alignment vertical="center"/>
    </xf>
    <xf numFmtId="3" fontId="30" fillId="0" borderId="42" xfId="0" applyNumberFormat="1" applyFont="1" applyBorder="1" applyAlignment="1" applyProtection="1">
      <alignment vertical="center"/>
    </xf>
    <xf numFmtId="3" fontId="30" fillId="0" borderId="41" xfId="0" applyNumberFormat="1" applyFont="1" applyBorder="1" applyAlignment="1" applyProtection="1">
      <alignment horizontal="left" vertical="center" indent="24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3" fontId="0" fillId="0" borderId="0" xfId="0" applyNumberFormat="1"/>
    <xf numFmtId="9" fontId="0" fillId="0" borderId="0" xfId="0" applyNumberFormat="1"/>
    <xf numFmtId="0" fontId="0" fillId="0" borderId="0" xfId="0" pivotButton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3" fontId="0" fillId="0" borderId="39" xfId="0" applyNumberFormat="1" applyFont="1" applyBorder="1"/>
    <xf numFmtId="0" fontId="16" fillId="0" borderId="0" xfId="0" applyFont="1" applyAlignment="1" applyProtection="1">
      <alignment vertical="center"/>
      <protection locked="0"/>
    </xf>
    <xf numFmtId="0" fontId="16" fillId="30" borderId="0" xfId="0" applyNumberFormat="1" applyFont="1" applyFill="1" applyAlignment="1" applyProtection="1">
      <alignment horizontal="left" vertical="center"/>
    </xf>
    <xf numFmtId="317" fontId="16" fillId="0" borderId="0" xfId="0" applyNumberFormat="1" applyFont="1" applyAlignment="1"/>
    <xf numFmtId="317" fontId="16" fillId="0" borderId="0" xfId="0" applyNumberFormat="1" applyFont="1" applyAlignment="1" applyProtection="1">
      <alignment vertical="center"/>
    </xf>
    <xf numFmtId="0" fontId="26" fillId="0" borderId="0" xfId="0" applyFont="1" applyFill="1" applyAlignment="1" applyProtection="1">
      <alignment horizontal="center" vertical="center" wrapText="1"/>
    </xf>
    <xf numFmtId="0" fontId="28" fillId="0" borderId="0" xfId="0" applyFont="1" applyFill="1" applyAlignment="1" applyProtection="1">
      <alignment vertical="center"/>
    </xf>
    <xf numFmtId="0" fontId="35" fillId="0" borderId="0" xfId="0" applyFont="1"/>
    <xf numFmtId="49" fontId="28" fillId="30" borderId="0" xfId="0" applyNumberFormat="1" applyFont="1" applyFill="1" applyAlignment="1">
      <alignment wrapText="1"/>
    </xf>
    <xf numFmtId="0" fontId="16" fillId="0" borderId="0" xfId="0" applyFont="1" applyFill="1" applyAlignment="1" applyProtection="1">
      <alignment horizontal="left" vertical="center" wrapText="1"/>
      <protection locked="0"/>
    </xf>
    <xf numFmtId="318" fontId="0" fillId="0" borderId="0" xfId="0" applyNumberFormat="1" applyAlignment="1" applyProtection="1">
      <alignment vertical="center"/>
      <protection locked="0"/>
    </xf>
    <xf numFmtId="318" fontId="0" fillId="0" borderId="0" xfId="0" applyNumberFormat="1"/>
    <xf numFmtId="318" fontId="35" fillId="0" borderId="0" xfId="0" applyNumberFormat="1" applyFont="1" applyAlignment="1" applyProtection="1">
      <alignment vertical="center"/>
      <protection locked="0"/>
    </xf>
    <xf numFmtId="318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318" fontId="16" fillId="0" borderId="0" xfId="0" applyNumberFormat="1" applyFont="1" applyAlignment="1" applyProtection="1">
      <alignment vertical="center"/>
      <protection locked="0"/>
    </xf>
    <xf numFmtId="0" fontId="0" fillId="0" borderId="0" xfId="0" applyAlignment="1">
      <alignment wrapText="1"/>
    </xf>
    <xf numFmtId="0" fontId="213" fillId="0" borderId="0" xfId="0" applyFont="1"/>
    <xf numFmtId="0" fontId="11" fillId="0" borderId="0" xfId="20"/>
    <xf numFmtId="0" fontId="219" fillId="0" borderId="0" xfId="0" applyFont="1" applyFill="1" applyAlignment="1" applyProtection="1">
      <alignment horizontal="center" vertical="center" wrapText="1"/>
    </xf>
    <xf numFmtId="0" fontId="218" fillId="0" borderId="0" xfId="0" applyFont="1" applyAlignment="1" applyProtection="1">
      <alignment vertical="center"/>
    </xf>
    <xf numFmtId="0" fontId="0" fillId="0" borderId="39" xfId="0" applyFont="1" applyBorder="1" applyAlignment="1">
      <alignment horizontal="left" wrapText="1" indent="1"/>
    </xf>
    <xf numFmtId="0" fontId="16" fillId="0" borderId="0" xfId="0" applyFont="1" applyFill="1" applyAlignment="1" applyProtection="1">
      <alignment vertical="center" wrapText="1"/>
      <protection locked="0"/>
    </xf>
    <xf numFmtId="0" fontId="16" fillId="0" borderId="0" xfId="0" applyFont="1" applyAlignment="1" applyProtection="1">
      <alignment vertical="center"/>
    </xf>
    <xf numFmtId="319" fontId="16" fillId="30" borderId="0" xfId="0" applyNumberFormat="1" applyFont="1" applyFill="1" applyAlignment="1" applyProtection="1">
      <alignment vertical="center"/>
    </xf>
    <xf numFmtId="319" fontId="16" fillId="0" borderId="0" xfId="0" applyNumberFormat="1" applyFont="1" applyFill="1" applyAlignment="1" applyProtection="1">
      <alignment vertical="center"/>
      <protection locked="0"/>
    </xf>
    <xf numFmtId="319" fontId="16" fillId="0" borderId="0" xfId="0" applyNumberFormat="1" applyFont="1" applyAlignment="1" applyProtection="1">
      <alignment vertical="center"/>
      <protection locked="0"/>
    </xf>
    <xf numFmtId="320" fontId="16" fillId="0" borderId="0" xfId="0" applyNumberFormat="1" applyFont="1" applyFill="1" applyAlignment="1" applyProtection="1">
      <alignment vertical="center"/>
    </xf>
    <xf numFmtId="0" fontId="16" fillId="0" borderId="0" xfId="0" applyNumberFormat="1" applyFont="1" applyAlignment="1" applyProtection="1">
      <alignment vertical="center"/>
    </xf>
    <xf numFmtId="3" fontId="0" fillId="0" borderId="39" xfId="0" applyNumberFormat="1" applyFont="1" applyBorder="1" applyAlignment="1">
      <alignment wrapText="1"/>
    </xf>
    <xf numFmtId="0" fontId="36" fillId="0" borderId="0" xfId="0" applyFont="1"/>
    <xf numFmtId="318" fontId="16" fillId="0" borderId="0" xfId="0" applyNumberFormat="1" applyFont="1" applyFill="1" applyAlignment="1" applyProtection="1">
      <alignment vertical="center"/>
      <protection locked="0"/>
    </xf>
    <xf numFmtId="318" fontId="16" fillId="0" borderId="0" xfId="0" applyNumberFormat="1" applyFont="1" applyAlignment="1"/>
    <xf numFmtId="318" fontId="220" fillId="0" borderId="0" xfId="0" applyNumberFormat="1" applyFont="1" applyFill="1" applyAlignment="1" applyProtection="1">
      <alignment vertical="center"/>
      <protection locked="0"/>
    </xf>
    <xf numFmtId="0" fontId="221" fillId="0" borderId="0" xfId="0" applyFont="1" applyAlignment="1" applyProtection="1">
      <alignment horizontal="center" vertical="center" wrapText="1"/>
      <protection locked="0"/>
    </xf>
    <xf numFmtId="0" fontId="221" fillId="0" borderId="0" xfId="0" applyFont="1" applyFill="1" applyAlignment="1" applyProtection="1">
      <alignment vertical="center" wrapText="1"/>
    </xf>
    <xf numFmtId="0" fontId="221" fillId="0" borderId="0" xfId="0" applyFont="1" applyAlignment="1" applyProtection="1">
      <alignment vertical="center"/>
    </xf>
    <xf numFmtId="0" fontId="35" fillId="82" borderId="0" xfId="0" applyFont="1" applyFill="1"/>
    <xf numFmtId="319" fontId="16" fillId="29" borderId="0" xfId="0" applyNumberFormat="1" applyFont="1" applyFill="1" applyAlignment="1" applyProtection="1">
      <alignment vertical="center"/>
    </xf>
    <xf numFmtId="1" fontId="0" fillId="0" borderId="0" xfId="0" applyNumberFormat="1" applyAlignment="1" applyProtection="1">
      <alignment vertical="center"/>
      <protection locked="0"/>
    </xf>
    <xf numFmtId="0" fontId="16" fillId="0" borderId="0" xfId="0" applyNumberFormat="1" applyFont="1" applyAlignment="1" applyProtection="1">
      <alignment horizontal="center" vertical="center"/>
      <protection locked="0"/>
    </xf>
    <xf numFmtId="0" fontId="222" fillId="83" borderId="0" xfId="0" applyFont="1" applyFill="1" applyAlignment="1">
      <alignment horizontal="left"/>
    </xf>
    <xf numFmtId="0" fontId="222" fillId="83" borderId="0" xfId="0" applyFont="1" applyFill="1"/>
    <xf numFmtId="0" fontId="222" fillId="83" borderId="0" xfId="0" applyFont="1" applyFill="1" applyAlignment="1">
      <alignment horizontal="center"/>
    </xf>
    <xf numFmtId="4" fontId="222" fillId="83" borderId="0" xfId="0" applyNumberFormat="1" applyFont="1" applyFill="1" applyAlignment="1">
      <alignment horizontal="center"/>
    </xf>
    <xf numFmtId="0" fontId="222" fillId="83" borderId="0" xfId="0" applyFont="1" applyFill="1" applyAlignment="1">
      <alignment horizontal="right"/>
    </xf>
    <xf numFmtId="0" fontId="42" fillId="83" borderId="0" xfId="31443" applyFont="1" applyFill="1"/>
    <xf numFmtId="0" fontId="222" fillId="83" borderId="0" xfId="0" applyFont="1" applyFill="1" applyAlignment="1"/>
    <xf numFmtId="0" fontId="42" fillId="83" borderId="0" xfId="0" applyFont="1" applyFill="1"/>
    <xf numFmtId="0" fontId="223" fillId="83" borderId="0" xfId="0" applyFont="1" applyFill="1" applyAlignment="1">
      <alignment horizontal="center"/>
    </xf>
    <xf numFmtId="0" fontId="222" fillId="0" borderId="0" xfId="0" applyFont="1" applyFill="1"/>
    <xf numFmtId="0" fontId="42" fillId="83" borderId="54" xfId="0" applyFont="1" applyFill="1" applyBorder="1" applyAlignment="1">
      <alignment horizontal="center" vertical="center" wrapText="1"/>
    </xf>
    <xf numFmtId="3" fontId="42" fillId="83" borderId="1" xfId="0" applyNumberFormat="1" applyFont="1" applyFill="1" applyBorder="1" applyAlignment="1">
      <alignment horizontal="center" vertical="center" wrapText="1"/>
    </xf>
    <xf numFmtId="0" fontId="42" fillId="83" borderId="6" xfId="0" applyFont="1" applyFill="1" applyBorder="1" applyAlignment="1">
      <alignment horizontal="center" vertical="center" wrapText="1"/>
    </xf>
    <xf numFmtId="0" fontId="42" fillId="83" borderId="2" xfId="0" applyFont="1" applyFill="1" applyBorder="1" applyAlignment="1">
      <alignment horizontal="center" vertical="center" wrapText="1"/>
    </xf>
    <xf numFmtId="0" fontId="42" fillId="83" borderId="58" xfId="0" applyFont="1" applyFill="1" applyBorder="1" applyAlignment="1">
      <alignment horizontal="center" vertical="center" wrapText="1"/>
    </xf>
    <xf numFmtId="4" fontId="42" fillId="83" borderId="3" xfId="0" applyNumberFormat="1" applyFont="1" applyFill="1" applyBorder="1" applyAlignment="1">
      <alignment horizontal="center" vertical="center" wrapText="1"/>
    </xf>
    <xf numFmtId="0" fontId="42" fillId="83" borderId="59" xfId="0" applyFont="1" applyFill="1" applyBorder="1" applyAlignment="1">
      <alignment horizontal="center" vertical="center" wrapText="1"/>
    </xf>
    <xf numFmtId="0" fontId="42" fillId="83" borderId="7" xfId="0" applyFont="1" applyFill="1" applyBorder="1" applyAlignment="1">
      <alignment horizontal="center" vertical="center" wrapText="1"/>
    </xf>
    <xf numFmtId="0" fontId="42" fillId="83" borderId="59" xfId="0" applyFont="1" applyFill="1" applyBorder="1" applyAlignment="1">
      <alignment horizontal="center" vertical="center"/>
    </xf>
    <xf numFmtId="0" fontId="222" fillId="83" borderId="50" xfId="0" applyNumberFormat="1" applyFont="1" applyFill="1" applyBorder="1" applyAlignment="1">
      <alignment horizontal="center"/>
    </xf>
    <xf numFmtId="0" fontId="222" fillId="83" borderId="49" xfId="0" applyFont="1" applyFill="1" applyBorder="1" applyAlignment="1">
      <alignment horizontal="center"/>
    </xf>
    <xf numFmtId="0" fontId="42" fillId="83" borderId="28" xfId="0" applyFont="1" applyFill="1" applyBorder="1" applyAlignment="1">
      <alignment horizontal="left" vertical="center" wrapText="1"/>
    </xf>
    <xf numFmtId="1" fontId="224" fillId="83" borderId="46" xfId="31422" applyNumberFormat="1" applyFont="1" applyFill="1" applyBorder="1" applyAlignment="1">
      <alignment horizontal="center" vertical="center" wrapText="1"/>
    </xf>
    <xf numFmtId="165" fontId="224" fillId="83" borderId="60" xfId="31422" applyFont="1" applyFill="1" applyBorder="1" applyAlignment="1">
      <alignment horizontal="center" vertical="center" wrapText="1"/>
    </xf>
    <xf numFmtId="165" fontId="222" fillId="83" borderId="63" xfId="31422" applyFont="1" applyFill="1" applyBorder="1" applyAlignment="1">
      <alignment horizontal="center"/>
    </xf>
    <xf numFmtId="165" fontId="224" fillId="83" borderId="64" xfId="31422" applyFont="1" applyFill="1" applyBorder="1" applyAlignment="1">
      <alignment horizontal="center" vertical="center" wrapText="1"/>
    </xf>
    <xf numFmtId="0" fontId="42" fillId="83" borderId="17" xfId="0" applyFont="1" applyFill="1" applyBorder="1" applyAlignment="1">
      <alignment horizontal="left" vertical="center"/>
    </xf>
    <xf numFmtId="1" fontId="224" fillId="83" borderId="65" xfId="31422" applyNumberFormat="1" applyFont="1" applyFill="1" applyBorder="1" applyAlignment="1">
      <alignment horizontal="center" vertical="center" wrapText="1"/>
    </xf>
    <xf numFmtId="0" fontId="42" fillId="83" borderId="42" xfId="0" applyFont="1" applyFill="1" applyBorder="1" applyAlignment="1">
      <alignment horizontal="center"/>
    </xf>
    <xf numFmtId="0" fontId="42" fillId="83" borderId="1" xfId="0" applyFont="1" applyFill="1" applyBorder="1" applyAlignment="1">
      <alignment horizontal="center"/>
    </xf>
    <xf numFmtId="165" fontId="224" fillId="83" borderId="42" xfId="31422" applyFont="1" applyFill="1" applyBorder="1" applyAlignment="1">
      <alignment horizontal="center" vertical="center" wrapText="1"/>
    </xf>
    <xf numFmtId="165" fontId="222" fillId="83" borderId="41" xfId="31422" applyFont="1" applyFill="1" applyBorder="1" applyAlignment="1">
      <alignment horizontal="center"/>
    </xf>
    <xf numFmtId="165" fontId="224" fillId="83" borderId="53" xfId="31422" applyFont="1" applyFill="1" applyBorder="1" applyAlignment="1">
      <alignment horizontal="center" vertical="center" wrapText="1"/>
    </xf>
    <xf numFmtId="0" fontId="42" fillId="83" borderId="19" xfId="0" applyFont="1" applyFill="1" applyBorder="1" applyAlignment="1">
      <alignment horizontal="left" vertical="center"/>
    </xf>
    <xf numFmtId="165" fontId="224" fillId="83" borderId="57" xfId="31422" applyFont="1" applyFill="1" applyBorder="1" applyAlignment="1">
      <alignment horizontal="center" vertical="center" wrapText="1"/>
    </xf>
    <xf numFmtId="165" fontId="224" fillId="83" borderId="65" xfId="31422" applyFont="1" applyFill="1" applyBorder="1" applyAlignment="1">
      <alignment horizontal="center" vertical="center" wrapText="1"/>
    </xf>
    <xf numFmtId="1" fontId="42" fillId="83" borderId="1" xfId="31444" applyNumberFormat="1" applyFont="1" applyFill="1" applyBorder="1" applyAlignment="1">
      <alignment horizontal="center" vertical="center" wrapText="1"/>
    </xf>
    <xf numFmtId="1" fontId="42" fillId="83" borderId="54" xfId="31444" applyNumberFormat="1" applyFont="1" applyFill="1" applyBorder="1" applyAlignment="1">
      <alignment horizontal="center" vertical="center"/>
    </xf>
    <xf numFmtId="0" fontId="42" fillId="83" borderId="54" xfId="0" applyFont="1" applyFill="1" applyBorder="1" applyAlignment="1">
      <alignment horizontal="center"/>
    </xf>
    <xf numFmtId="1" fontId="42" fillId="83" borderId="60" xfId="31444" applyNumberFormat="1" applyFont="1" applyFill="1" applyBorder="1" applyAlignment="1">
      <alignment horizontal="center" vertical="center" wrapText="1"/>
    </xf>
    <xf numFmtId="1" fontId="42" fillId="83" borderId="61" xfId="31444" applyNumberFormat="1" applyFont="1" applyFill="1" applyBorder="1" applyAlignment="1">
      <alignment horizontal="center" vertical="center" wrapText="1"/>
    </xf>
    <xf numFmtId="1" fontId="42" fillId="83" borderId="1" xfId="0" applyNumberFormat="1" applyFont="1" applyFill="1" applyBorder="1" applyAlignment="1">
      <alignment horizontal="center"/>
    </xf>
    <xf numFmtId="165" fontId="224" fillId="83" borderId="69" xfId="31422" applyFont="1" applyFill="1" applyBorder="1" applyAlignment="1">
      <alignment horizontal="center" vertical="center" wrapText="1"/>
    </xf>
    <xf numFmtId="9" fontId="42" fillId="83" borderId="75" xfId="0" applyNumberFormat="1" applyFont="1" applyFill="1" applyBorder="1" applyAlignment="1">
      <alignment horizontal="center" vertical="center" wrapText="1"/>
    </xf>
    <xf numFmtId="1" fontId="224" fillId="83" borderId="43" xfId="31422" applyNumberFormat="1" applyFont="1" applyFill="1" applyBorder="1" applyAlignment="1">
      <alignment horizontal="center" vertical="center" wrapText="1"/>
    </xf>
    <xf numFmtId="1" fontId="224" fillId="83" borderId="78" xfId="31422" applyNumberFormat="1" applyFont="1" applyFill="1" applyBorder="1" applyAlignment="1">
      <alignment horizontal="center" vertical="center" wrapText="1"/>
    </xf>
    <xf numFmtId="0" fontId="42" fillId="83" borderId="53" xfId="0" applyFont="1" applyFill="1" applyBorder="1" applyAlignment="1">
      <alignment horizontal="center"/>
    </xf>
    <xf numFmtId="165" fontId="224" fillId="83" borderId="78" xfId="31422" applyFont="1" applyFill="1" applyBorder="1" applyAlignment="1">
      <alignment horizontal="center" vertical="center" wrapText="1"/>
    </xf>
    <xf numFmtId="0" fontId="226" fillId="83" borderId="1" xfId="0" applyFont="1" applyFill="1" applyBorder="1" applyAlignment="1">
      <alignment horizontal="center" vertical="center"/>
    </xf>
    <xf numFmtId="1" fontId="226" fillId="83" borderId="1" xfId="0" applyNumberFormat="1" applyFont="1" applyFill="1" applyBorder="1" applyAlignment="1">
      <alignment horizontal="center" vertical="center"/>
    </xf>
    <xf numFmtId="1" fontId="226" fillId="83" borderId="54" xfId="0" applyNumberFormat="1" applyFont="1" applyFill="1" applyBorder="1" applyAlignment="1">
      <alignment horizontal="center" vertical="center"/>
    </xf>
    <xf numFmtId="0" fontId="42" fillId="83" borderId="4" xfId="0" applyFont="1" applyFill="1" applyBorder="1" applyAlignment="1">
      <alignment horizontal="center"/>
    </xf>
    <xf numFmtId="164" fontId="222" fillId="83" borderId="41" xfId="31422" applyNumberFormat="1" applyFont="1" applyFill="1" applyBorder="1" applyAlignment="1">
      <alignment horizontal="center"/>
    </xf>
    <xf numFmtId="1" fontId="42" fillId="83" borderId="53" xfId="31444" applyNumberFormat="1" applyFont="1" applyFill="1" applyBorder="1" applyAlignment="1">
      <alignment horizontal="center" vertical="center" wrapText="1"/>
    </xf>
    <xf numFmtId="1" fontId="42" fillId="83" borderId="54" xfId="31444" applyNumberFormat="1" applyFont="1" applyFill="1" applyBorder="1" applyAlignment="1">
      <alignment horizontal="center" vertical="center" wrapText="1"/>
    </xf>
    <xf numFmtId="0" fontId="42" fillId="83" borderId="80" xfId="0" applyFont="1" applyFill="1" applyBorder="1" applyAlignment="1">
      <alignment horizontal="left" vertical="center"/>
    </xf>
    <xf numFmtId="165" fontId="224" fillId="83" borderId="81" xfId="31422" applyFont="1" applyFill="1" applyBorder="1" applyAlignment="1">
      <alignment horizontal="center" vertical="center" wrapText="1"/>
    </xf>
    <xf numFmtId="0" fontId="222" fillId="83" borderId="53" xfId="0" applyFont="1" applyFill="1" applyBorder="1" applyAlignment="1">
      <alignment horizontal="center"/>
    </xf>
    <xf numFmtId="0" fontId="222" fillId="83" borderId="1" xfId="0" applyFont="1" applyFill="1" applyBorder="1" applyAlignment="1">
      <alignment horizontal="center"/>
    </xf>
    <xf numFmtId="0" fontId="42" fillId="83" borderId="17" xfId="0" applyFont="1" applyFill="1" applyBorder="1" applyAlignment="1">
      <alignment horizontal="left" vertical="center" wrapText="1"/>
    </xf>
    <xf numFmtId="0" fontId="222" fillId="83" borderId="53" xfId="0" applyFont="1" applyFill="1" applyBorder="1"/>
    <xf numFmtId="0" fontId="224" fillId="83" borderId="67" xfId="0" applyFont="1" applyFill="1" applyBorder="1" applyAlignment="1">
      <alignment horizontal="center" vertical="center" wrapText="1"/>
    </xf>
    <xf numFmtId="1" fontId="224" fillId="83" borderId="82" xfId="31422" applyNumberFormat="1" applyFont="1" applyFill="1" applyBorder="1" applyAlignment="1">
      <alignment horizontal="center" vertical="center" wrapText="1"/>
    </xf>
    <xf numFmtId="0" fontId="223" fillId="83" borderId="0" xfId="0" applyFont="1" applyFill="1"/>
    <xf numFmtId="0" fontId="224" fillId="83" borderId="78" xfId="0" applyFont="1" applyFill="1" applyBorder="1" applyAlignment="1">
      <alignment horizontal="left" vertical="center"/>
    </xf>
    <xf numFmtId="0" fontId="224" fillId="83" borderId="65" xfId="0" applyFont="1" applyFill="1" applyBorder="1" applyAlignment="1">
      <alignment horizontal="center" vertical="center" wrapText="1"/>
    </xf>
    <xf numFmtId="0" fontId="224" fillId="83" borderId="16" xfId="0" applyFont="1" applyFill="1" applyBorder="1" applyAlignment="1">
      <alignment horizontal="left" vertical="center"/>
    </xf>
    <xf numFmtId="165" fontId="224" fillId="83" borderId="83" xfId="31422" applyFont="1" applyFill="1" applyBorder="1" applyAlignment="1">
      <alignment horizontal="center" vertical="center" wrapText="1"/>
    </xf>
    <xf numFmtId="2" fontId="224" fillId="83" borderId="75" xfId="31422" applyNumberFormat="1" applyFont="1" applyFill="1" applyBorder="1" applyAlignment="1">
      <alignment horizontal="center" vertical="center" wrapText="1"/>
    </xf>
    <xf numFmtId="2" fontId="224" fillId="83" borderId="71" xfId="31422" applyNumberFormat="1" applyFont="1" applyFill="1" applyBorder="1" applyAlignment="1">
      <alignment horizontal="center" vertical="center" wrapText="1"/>
    </xf>
    <xf numFmtId="2" fontId="224" fillId="83" borderId="72" xfId="31422" applyNumberFormat="1" applyFont="1" applyFill="1" applyBorder="1" applyAlignment="1">
      <alignment horizontal="center" vertical="center" wrapText="1"/>
    </xf>
    <xf numFmtId="0" fontId="224" fillId="83" borderId="43" xfId="0" applyFont="1" applyFill="1" applyBorder="1" applyAlignment="1">
      <alignment horizontal="left" vertical="center" wrapText="1"/>
    </xf>
    <xf numFmtId="0" fontId="224" fillId="83" borderId="46" xfId="0" applyFont="1" applyFill="1" applyBorder="1" applyAlignment="1">
      <alignment horizontal="center" vertical="center" wrapText="1"/>
    </xf>
    <xf numFmtId="166" fontId="42" fillId="83" borderId="78" xfId="0" applyNumberFormat="1" applyFont="1" applyFill="1" applyBorder="1" applyAlignment="1">
      <alignment vertical="center" wrapText="1"/>
    </xf>
    <xf numFmtId="166" fontId="42" fillId="83" borderId="65" xfId="0" applyNumberFormat="1" applyFont="1" applyFill="1" applyBorder="1" applyAlignment="1">
      <alignment horizontal="center" vertical="center" wrapText="1"/>
    </xf>
    <xf numFmtId="165" fontId="224" fillId="83" borderId="17" xfId="31422" applyFont="1" applyFill="1" applyBorder="1" applyAlignment="1">
      <alignment horizontal="center" vertical="center" wrapText="1"/>
    </xf>
    <xf numFmtId="166" fontId="222" fillId="83" borderId="0" xfId="0" applyNumberFormat="1" applyFont="1" applyFill="1"/>
    <xf numFmtId="165" fontId="224" fillId="83" borderId="70" xfId="31422" applyFont="1" applyFill="1" applyBorder="1" applyAlignment="1">
      <alignment horizontal="center" vertical="center" wrapText="1"/>
    </xf>
    <xf numFmtId="165" fontId="222" fillId="83" borderId="77" xfId="31422" applyFont="1" applyFill="1" applyBorder="1" applyAlignment="1">
      <alignment horizontal="center"/>
    </xf>
    <xf numFmtId="165" fontId="224" fillId="83" borderId="75" xfId="31422" applyFont="1" applyFill="1" applyBorder="1" applyAlignment="1">
      <alignment horizontal="center" vertical="center" wrapText="1"/>
    </xf>
    <xf numFmtId="165" fontId="222" fillId="83" borderId="0" xfId="0" applyNumberFormat="1" applyFont="1" applyFill="1" applyAlignment="1">
      <alignment horizontal="center"/>
    </xf>
    <xf numFmtId="165" fontId="223" fillId="83" borderId="0" xfId="0" applyNumberFormat="1" applyFont="1" applyFill="1" applyAlignment="1">
      <alignment horizontal="center"/>
    </xf>
    <xf numFmtId="165" fontId="224" fillId="83" borderId="0" xfId="31422" applyFont="1" applyFill="1" applyBorder="1" applyAlignment="1">
      <alignment horizontal="center" vertical="center" wrapText="1"/>
    </xf>
    <xf numFmtId="165" fontId="222" fillId="83" borderId="0" xfId="31422" applyFont="1" applyFill="1" applyBorder="1" applyAlignment="1">
      <alignment horizontal="center"/>
    </xf>
    <xf numFmtId="0" fontId="222" fillId="83" borderId="0" xfId="0" applyFont="1" applyFill="1" applyBorder="1"/>
    <xf numFmtId="0" fontId="228" fillId="83" borderId="0" xfId="0" applyFont="1" applyFill="1"/>
    <xf numFmtId="165" fontId="228" fillId="83" borderId="0" xfId="0" applyNumberFormat="1" applyFont="1" applyFill="1"/>
    <xf numFmtId="0" fontId="230" fillId="83" borderId="0" xfId="0" applyFont="1" applyFill="1"/>
    <xf numFmtId="0" fontId="30" fillId="83" borderId="0" xfId="0" applyFont="1" applyFill="1"/>
    <xf numFmtId="0" fontId="231" fillId="85" borderId="84" xfId="0" applyFont="1" applyFill="1" applyBorder="1" applyAlignment="1">
      <alignment horizontal="center"/>
    </xf>
    <xf numFmtId="2" fontId="231" fillId="85" borderId="85" xfId="0" applyNumberFormat="1" applyFont="1" applyFill="1" applyBorder="1" applyAlignment="1">
      <alignment horizontal="center"/>
    </xf>
    <xf numFmtId="2" fontId="231" fillId="85" borderId="86" xfId="0" applyNumberFormat="1" applyFont="1" applyFill="1" applyBorder="1" applyAlignment="1">
      <alignment horizontal="center"/>
    </xf>
    <xf numFmtId="166" fontId="222" fillId="83" borderId="0" xfId="0" applyNumberFormat="1" applyFont="1" applyFill="1" applyBorder="1" applyAlignment="1">
      <alignment vertical="center" wrapText="1"/>
    </xf>
    <xf numFmtId="166" fontId="222" fillId="83" borderId="0" xfId="0" applyNumberFormat="1" applyFont="1" applyFill="1" applyBorder="1" applyAlignment="1">
      <alignment horizontal="center" vertical="center" wrapText="1"/>
    </xf>
    <xf numFmtId="0" fontId="231" fillId="85" borderId="87" xfId="0" applyFont="1" applyFill="1" applyBorder="1" applyAlignment="1">
      <alignment horizontal="center"/>
    </xf>
    <xf numFmtId="2" fontId="231" fillId="85" borderId="21" xfId="0" applyNumberFormat="1" applyFont="1" applyFill="1" applyBorder="1" applyAlignment="1">
      <alignment horizontal="center"/>
    </xf>
    <xf numFmtId="0" fontId="231" fillId="86" borderId="84" xfId="0" applyFont="1" applyFill="1" applyBorder="1" applyAlignment="1">
      <alignment horizontal="center"/>
    </xf>
    <xf numFmtId="2" fontId="231" fillId="86" borderId="85" xfId="0" applyNumberFormat="1" applyFont="1" applyFill="1" applyBorder="1" applyAlignment="1">
      <alignment horizontal="center"/>
    </xf>
    <xf numFmtId="2" fontId="231" fillId="86" borderId="86" xfId="0" applyNumberFormat="1" applyFont="1" applyFill="1" applyBorder="1" applyAlignment="1">
      <alignment horizontal="center"/>
    </xf>
    <xf numFmtId="0" fontId="231" fillId="86" borderId="87" xfId="0" applyFont="1" applyFill="1" applyBorder="1" applyAlignment="1">
      <alignment horizontal="center"/>
    </xf>
    <xf numFmtId="2" fontId="231" fillId="86" borderId="21" xfId="0" applyNumberFormat="1" applyFont="1" applyFill="1" applyBorder="1" applyAlignment="1">
      <alignment horizontal="center"/>
    </xf>
    <xf numFmtId="2" fontId="222" fillId="83" borderId="0" xfId="0" applyNumberFormat="1" applyFont="1" applyFill="1" applyAlignment="1">
      <alignment horizontal="center"/>
    </xf>
    <xf numFmtId="1" fontId="222" fillId="83" borderId="41" xfId="0" applyNumberFormat="1" applyFont="1" applyFill="1" applyBorder="1" applyAlignment="1">
      <alignment horizontal="center"/>
    </xf>
    <xf numFmtId="3" fontId="42" fillId="83" borderId="1" xfId="31444" applyNumberFormat="1" applyFont="1" applyFill="1" applyBorder="1" applyAlignment="1">
      <alignment horizontal="center" vertical="center" wrapText="1"/>
    </xf>
    <xf numFmtId="0" fontId="42" fillId="83" borderId="91" xfId="0" applyFont="1" applyFill="1" applyBorder="1" applyAlignment="1">
      <alignment horizontal="left" vertical="center" wrapText="1"/>
    </xf>
    <xf numFmtId="3" fontId="42" fillId="83" borderId="61" xfId="31444" applyNumberFormat="1" applyFont="1" applyFill="1" applyBorder="1" applyAlignment="1">
      <alignment horizontal="center" vertical="center" wrapText="1"/>
    </xf>
    <xf numFmtId="1" fontId="42" fillId="83" borderId="62" xfId="31444" applyNumberFormat="1" applyFont="1" applyFill="1" applyBorder="1" applyAlignment="1">
      <alignment horizontal="center" vertical="center"/>
    </xf>
    <xf numFmtId="322" fontId="42" fillId="83" borderId="1" xfId="31444" applyNumberFormat="1" applyFont="1" applyFill="1" applyBorder="1" applyAlignment="1">
      <alignment horizontal="center" vertical="center" wrapText="1"/>
    </xf>
    <xf numFmtId="2" fontId="42" fillId="83" borderId="1" xfId="31444" applyNumberFormat="1" applyFont="1" applyFill="1" applyBorder="1" applyAlignment="1">
      <alignment horizontal="center" vertical="center" wrapText="1"/>
    </xf>
    <xf numFmtId="1" fontId="42" fillId="83" borderId="41" xfId="31444" applyNumberFormat="1" applyFont="1" applyFill="1" applyBorder="1" applyAlignment="1">
      <alignment horizontal="center" vertical="center" wrapText="1"/>
    </xf>
    <xf numFmtId="1" fontId="222" fillId="83" borderId="61" xfId="31444" applyNumberFormat="1" applyFont="1" applyFill="1" applyBorder="1" applyAlignment="1">
      <alignment horizontal="center" vertical="center" wrapText="1"/>
    </xf>
    <xf numFmtId="1" fontId="227" fillId="83" borderId="61" xfId="31444" applyNumberFormat="1" applyFont="1" applyFill="1" applyBorder="1" applyAlignment="1">
      <alignment horizontal="center" vertical="center" wrapText="1"/>
    </xf>
    <xf numFmtId="1" fontId="222" fillId="83" borderId="1" xfId="31444" applyNumberFormat="1" applyFont="1" applyFill="1" applyBorder="1" applyAlignment="1">
      <alignment horizontal="center" vertical="center" wrapText="1"/>
    </xf>
    <xf numFmtId="165" fontId="222" fillId="83" borderId="1" xfId="31444" applyFont="1" applyFill="1" applyBorder="1" applyAlignment="1">
      <alignment horizontal="center"/>
    </xf>
    <xf numFmtId="165" fontId="222" fillId="83" borderId="1" xfId="31444" applyFont="1" applyFill="1" applyBorder="1" applyAlignment="1">
      <alignment horizontal="center" vertical="center" wrapText="1"/>
    </xf>
    <xf numFmtId="165" fontId="227" fillId="83" borderId="1" xfId="31444" applyFont="1" applyFill="1" applyBorder="1" applyAlignment="1">
      <alignment horizontal="center" vertical="center" wrapText="1"/>
    </xf>
    <xf numFmtId="165" fontId="227" fillId="83" borderId="54" xfId="31444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left" vertical="center" wrapText="1"/>
    </xf>
    <xf numFmtId="321" fontId="224" fillId="83" borderId="43" xfId="31444" applyNumberFormat="1" applyFont="1" applyFill="1" applyBorder="1" applyAlignment="1">
      <alignment horizontal="center" vertical="center" wrapText="1"/>
    </xf>
    <xf numFmtId="165" fontId="224" fillId="83" borderId="42" xfId="31444" applyFont="1" applyFill="1" applyBorder="1" applyAlignment="1">
      <alignment horizontal="center" vertical="center" wrapText="1"/>
    </xf>
    <xf numFmtId="165" fontId="222" fillId="83" borderId="41" xfId="31444" applyFont="1" applyFill="1" applyBorder="1" applyAlignment="1">
      <alignment horizontal="center"/>
    </xf>
    <xf numFmtId="165" fontId="223" fillId="83" borderId="78" xfId="31444" applyFont="1" applyFill="1" applyBorder="1" applyAlignment="1">
      <alignment horizontal="center"/>
    </xf>
    <xf numFmtId="165" fontId="222" fillId="83" borderId="54" xfId="31444" applyFont="1" applyFill="1" applyBorder="1" applyAlignment="1">
      <alignment horizontal="center"/>
    </xf>
    <xf numFmtId="2" fontId="222" fillId="83" borderId="0" xfId="0" applyNumberFormat="1" applyFont="1" applyFill="1"/>
    <xf numFmtId="0" fontId="42" fillId="83" borderId="65" xfId="0" applyFont="1" applyFill="1" applyBorder="1" applyAlignment="1">
      <alignment horizontal="left" vertical="center"/>
    </xf>
    <xf numFmtId="1" fontId="224" fillId="83" borderId="78" xfId="31444" applyNumberFormat="1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left" vertical="center"/>
    </xf>
    <xf numFmtId="165" fontId="224" fillId="83" borderId="78" xfId="31444" applyFont="1" applyFill="1" applyBorder="1" applyAlignment="1">
      <alignment horizontal="center" vertical="center" wrapText="1"/>
    </xf>
    <xf numFmtId="165" fontId="222" fillId="83" borderId="71" xfId="31444" applyFont="1" applyFill="1" applyBorder="1" applyAlignment="1">
      <alignment horizontal="center" vertical="center" wrapText="1"/>
    </xf>
    <xf numFmtId="165" fontId="227" fillId="83" borderId="71" xfId="31444" applyFont="1" applyFill="1" applyBorder="1" applyAlignment="1">
      <alignment horizontal="center" vertical="center" wrapText="1"/>
    </xf>
    <xf numFmtId="0" fontId="42" fillId="83" borderId="28" xfId="0" applyFont="1" applyFill="1" applyBorder="1" applyAlignment="1">
      <alignment horizontal="left" vertical="center"/>
    </xf>
    <xf numFmtId="9" fontId="42" fillId="83" borderId="57" xfId="0" applyNumberFormat="1" applyFont="1" applyFill="1" applyBorder="1" applyAlignment="1">
      <alignment horizontal="center" vertical="center" wrapText="1"/>
    </xf>
    <xf numFmtId="9" fontId="42" fillId="83" borderId="69" xfId="0" applyNumberFormat="1" applyFont="1" applyFill="1" applyBorder="1" applyAlignment="1">
      <alignment horizontal="center" vertical="center" wrapText="1"/>
    </xf>
    <xf numFmtId="0" fontId="224" fillId="83" borderId="46" xfId="0" applyFont="1" applyFill="1" applyBorder="1" applyAlignment="1">
      <alignment horizontal="left" vertical="center" wrapText="1"/>
    </xf>
    <xf numFmtId="0" fontId="224" fillId="83" borderId="28" xfId="0" applyFont="1" applyFill="1" applyBorder="1" applyAlignment="1">
      <alignment horizontal="center" vertical="center" wrapText="1"/>
    </xf>
    <xf numFmtId="0" fontId="224" fillId="83" borderId="65" xfId="0" applyFont="1" applyFill="1" applyBorder="1" applyAlignment="1">
      <alignment horizontal="left" vertical="center"/>
    </xf>
    <xf numFmtId="0" fontId="224" fillId="83" borderId="17" xfId="0" applyFont="1" applyFill="1" applyBorder="1" applyAlignment="1">
      <alignment horizontal="center" vertical="center" wrapText="1"/>
    </xf>
    <xf numFmtId="0" fontId="224" fillId="83" borderId="67" xfId="0" applyFont="1" applyFill="1" applyBorder="1" applyAlignment="1">
      <alignment horizontal="left" vertical="center" wrapText="1"/>
    </xf>
    <xf numFmtId="0" fontId="224" fillId="83" borderId="66" xfId="0" applyFont="1" applyFill="1" applyBorder="1" applyAlignment="1">
      <alignment horizontal="center" vertical="center" wrapText="1"/>
    </xf>
    <xf numFmtId="166" fontId="42" fillId="83" borderId="65" xfId="0" applyNumberFormat="1" applyFont="1" applyFill="1" applyBorder="1" applyAlignment="1">
      <alignment vertical="center" wrapText="1"/>
    </xf>
    <xf numFmtId="166" fontId="42" fillId="83" borderId="17" xfId="0" applyNumberFormat="1" applyFont="1" applyFill="1" applyBorder="1" applyAlignment="1">
      <alignment horizontal="center" vertical="center" wrapText="1"/>
    </xf>
    <xf numFmtId="0" fontId="224" fillId="83" borderId="79" xfId="0" applyFont="1" applyFill="1" applyBorder="1" applyAlignment="1">
      <alignment horizontal="left" vertical="center"/>
    </xf>
    <xf numFmtId="0" fontId="224" fillId="83" borderId="94" xfId="0" applyFont="1" applyFill="1" applyBorder="1" applyAlignment="1">
      <alignment horizontal="center" vertical="center" wrapText="1"/>
    </xf>
    <xf numFmtId="165" fontId="223" fillId="83" borderId="0" xfId="0" applyNumberFormat="1" applyFont="1" applyFill="1" applyBorder="1" applyAlignment="1">
      <alignment horizontal="center"/>
    </xf>
    <xf numFmtId="0" fontId="235" fillId="83" borderId="0" xfId="31443" applyFont="1" applyFill="1"/>
    <xf numFmtId="0" fontId="71" fillId="83" borderId="0" xfId="31443" applyFill="1"/>
    <xf numFmtId="0" fontId="222" fillId="83" borderId="54" xfId="0" applyFont="1" applyFill="1" applyBorder="1" applyAlignment="1">
      <alignment horizontal="center" vertical="center" wrapText="1"/>
    </xf>
    <xf numFmtId="3" fontId="222" fillId="83" borderId="1" xfId="0" applyNumberFormat="1" applyFont="1" applyFill="1" applyBorder="1" applyAlignment="1">
      <alignment horizontal="center" vertical="center" wrapText="1"/>
    </xf>
    <xf numFmtId="0" fontId="222" fillId="0" borderId="0" xfId="0" applyFont="1"/>
    <xf numFmtId="0" fontId="222" fillId="83" borderId="58" xfId="0" applyFont="1" applyFill="1" applyBorder="1" applyAlignment="1">
      <alignment horizontal="center" vertical="center" wrapText="1"/>
    </xf>
    <xf numFmtId="4" fontId="222" fillId="83" borderId="3" xfId="0" applyNumberFormat="1" applyFont="1" applyFill="1" applyBorder="1" applyAlignment="1">
      <alignment horizontal="center" vertical="center" wrapText="1"/>
    </xf>
    <xf numFmtId="0" fontId="222" fillId="83" borderId="59" xfId="0" applyFont="1" applyFill="1" applyBorder="1" applyAlignment="1">
      <alignment horizontal="center" vertical="center" wrapText="1"/>
    </xf>
    <xf numFmtId="0" fontId="222" fillId="83" borderId="7" xfId="0" applyFont="1" applyFill="1" applyBorder="1" applyAlignment="1">
      <alignment horizontal="center" vertical="center" wrapText="1"/>
    </xf>
    <xf numFmtId="0" fontId="222" fillId="83" borderId="3" xfId="0" applyFont="1" applyFill="1" applyBorder="1" applyAlignment="1">
      <alignment horizontal="center" vertical="center" wrapText="1"/>
    </xf>
    <xf numFmtId="0" fontId="222" fillId="83" borderId="59" xfId="0" applyFont="1" applyFill="1" applyBorder="1" applyAlignment="1">
      <alignment horizontal="center" vertical="center"/>
    </xf>
    <xf numFmtId="0" fontId="222" fillId="83" borderId="61" xfId="0" applyFont="1" applyFill="1" applyBorder="1" applyAlignment="1">
      <alignment horizontal="left" vertical="center" wrapText="1"/>
    </xf>
    <xf numFmtId="1" fontId="223" fillId="83" borderId="61" xfId="31444" applyNumberFormat="1" applyFont="1" applyFill="1" applyBorder="1" applyAlignment="1">
      <alignment horizontal="center" vertical="center" wrapText="1"/>
    </xf>
    <xf numFmtId="0" fontId="222" fillId="83" borderId="61" xfId="0" applyFont="1" applyFill="1" applyBorder="1" applyAlignment="1">
      <alignment horizontal="center" vertical="center"/>
    </xf>
    <xf numFmtId="0" fontId="236" fillId="83" borderId="61" xfId="0" applyFont="1" applyFill="1" applyBorder="1" applyAlignment="1">
      <alignment horizontal="center" vertical="center"/>
    </xf>
    <xf numFmtId="1" fontId="227" fillId="83" borderId="63" xfId="31444" applyNumberFormat="1" applyFont="1" applyFill="1" applyBorder="1" applyAlignment="1">
      <alignment horizontal="center" vertical="center" wrapText="1"/>
    </xf>
    <xf numFmtId="0" fontId="42" fillId="83" borderId="1" xfId="0" applyFont="1" applyFill="1" applyBorder="1" applyAlignment="1">
      <alignment horizontal="left" vertical="center"/>
    </xf>
    <xf numFmtId="165" fontId="223" fillId="83" borderId="1" xfId="31444" applyFont="1" applyFill="1" applyBorder="1" applyAlignment="1">
      <alignment horizontal="center" vertical="center" wrapText="1"/>
    </xf>
    <xf numFmtId="165" fontId="222" fillId="83" borderId="1" xfId="31444" applyFont="1" applyFill="1" applyBorder="1" applyAlignment="1">
      <alignment horizontal="center" vertical="center"/>
    </xf>
    <xf numFmtId="165" fontId="236" fillId="83" borderId="1" xfId="31444" applyFont="1" applyFill="1" applyBorder="1" applyAlignment="1">
      <alignment horizontal="center" vertical="center"/>
    </xf>
    <xf numFmtId="165" fontId="227" fillId="83" borderId="41" xfId="31444" applyFont="1" applyFill="1" applyBorder="1" applyAlignment="1">
      <alignment horizontal="center" vertical="center" wrapText="1"/>
    </xf>
    <xf numFmtId="165" fontId="223" fillId="83" borderId="53" xfId="31444" applyFont="1" applyFill="1" applyBorder="1" applyAlignment="1">
      <alignment horizontal="center"/>
    </xf>
    <xf numFmtId="0" fontId="222" fillId="83" borderId="1" xfId="0" applyFont="1" applyFill="1" applyBorder="1" applyAlignment="1">
      <alignment horizontal="left" vertical="center" wrapText="1"/>
    </xf>
    <xf numFmtId="1" fontId="223" fillId="83" borderId="1" xfId="31444" applyNumberFormat="1" applyFont="1" applyFill="1" applyBorder="1" applyAlignment="1">
      <alignment horizontal="center" vertical="center" wrapText="1"/>
    </xf>
    <xf numFmtId="0" fontId="222" fillId="83" borderId="1" xfId="0" applyFont="1" applyFill="1" applyBorder="1" applyAlignment="1">
      <alignment horizontal="center" vertical="center"/>
    </xf>
    <xf numFmtId="0" fontId="42" fillId="83" borderId="1" xfId="0" applyFont="1" applyFill="1" applyBorder="1" applyAlignment="1">
      <alignment horizontal="center" vertical="center"/>
    </xf>
    <xf numFmtId="165" fontId="42" fillId="83" borderId="1" xfId="31444" applyFont="1" applyFill="1" applyBorder="1" applyAlignment="1">
      <alignment horizontal="center" vertical="center"/>
    </xf>
    <xf numFmtId="165" fontId="42" fillId="83" borderId="1" xfId="31444" applyFont="1" applyFill="1" applyBorder="1" applyAlignment="1">
      <alignment horizontal="center" vertical="center" wrapText="1"/>
    </xf>
    <xf numFmtId="165" fontId="42" fillId="83" borderId="41" xfId="31444" applyFont="1" applyFill="1" applyBorder="1" applyAlignment="1">
      <alignment horizontal="center" vertical="center" wrapText="1"/>
    </xf>
    <xf numFmtId="1" fontId="236" fillId="83" borderId="1" xfId="31444" applyNumberFormat="1" applyFont="1" applyFill="1" applyBorder="1" applyAlignment="1">
      <alignment horizontal="center" vertical="center" wrapText="1"/>
    </xf>
    <xf numFmtId="1" fontId="227" fillId="83" borderId="41" xfId="31444" applyNumberFormat="1" applyFont="1" applyFill="1" applyBorder="1" applyAlignment="1">
      <alignment horizontal="center" vertical="center" wrapText="1"/>
    </xf>
    <xf numFmtId="0" fontId="222" fillId="83" borderId="1" xfId="31444" applyNumberFormat="1" applyFont="1" applyFill="1" applyBorder="1" applyAlignment="1">
      <alignment horizontal="center" vertical="center" wrapText="1"/>
    </xf>
    <xf numFmtId="0" fontId="223" fillId="83" borderId="53" xfId="0" applyFont="1" applyFill="1" applyBorder="1" applyAlignment="1">
      <alignment horizontal="center"/>
    </xf>
    <xf numFmtId="1" fontId="227" fillId="83" borderId="1" xfId="31444" applyNumberFormat="1" applyFont="1" applyFill="1" applyBorder="1" applyAlignment="1">
      <alignment horizontal="center" vertical="center" wrapText="1"/>
    </xf>
    <xf numFmtId="0" fontId="223" fillId="83" borderId="1" xfId="0" applyFont="1" applyFill="1" applyBorder="1" applyAlignment="1">
      <alignment horizontal="left" vertical="center" wrapText="1"/>
    </xf>
    <xf numFmtId="165" fontId="223" fillId="83" borderId="41" xfId="31444" applyFont="1" applyFill="1" applyBorder="1" applyAlignment="1">
      <alignment horizontal="center" vertical="center" wrapText="1"/>
    </xf>
    <xf numFmtId="0" fontId="223" fillId="83" borderId="71" xfId="0" applyFont="1" applyFill="1" applyBorder="1" applyAlignment="1">
      <alignment horizontal="center" vertical="center" wrapText="1"/>
    </xf>
    <xf numFmtId="0" fontId="223" fillId="83" borderId="71" xfId="0" applyFont="1" applyFill="1" applyBorder="1" applyAlignment="1">
      <alignment horizontal="left" vertical="center" wrapText="1"/>
    </xf>
    <xf numFmtId="1" fontId="223" fillId="83" borderId="71" xfId="31444" applyNumberFormat="1" applyFont="1" applyFill="1" applyBorder="1" applyAlignment="1">
      <alignment horizontal="center" vertical="center" wrapText="1"/>
    </xf>
    <xf numFmtId="165" fontId="223" fillId="83" borderId="71" xfId="31444" applyFont="1" applyFill="1" applyBorder="1" applyAlignment="1">
      <alignment horizontal="center" vertical="center" wrapText="1"/>
    </xf>
    <xf numFmtId="165" fontId="223" fillId="83" borderId="77" xfId="31444" applyFont="1" applyFill="1" applyBorder="1" applyAlignment="1">
      <alignment horizontal="center" vertical="center" wrapText="1"/>
    </xf>
    <xf numFmtId="165" fontId="223" fillId="83" borderId="75" xfId="31444" applyFont="1" applyFill="1" applyBorder="1" applyAlignment="1">
      <alignment horizontal="center"/>
    </xf>
    <xf numFmtId="0" fontId="223" fillId="83" borderId="67" xfId="0" applyFont="1" applyFill="1" applyBorder="1" applyAlignment="1">
      <alignment horizontal="left" vertical="center" wrapText="1"/>
    </xf>
    <xf numFmtId="0" fontId="222" fillId="83" borderId="67" xfId="0" applyFont="1" applyFill="1" applyBorder="1" applyAlignment="1">
      <alignment horizontal="left" vertical="center" wrapText="1"/>
    </xf>
    <xf numFmtId="0" fontId="223" fillId="83" borderId="91" xfId="0" applyFont="1" applyFill="1" applyBorder="1" applyAlignment="1">
      <alignment horizontal="center" vertical="center" wrapText="1"/>
    </xf>
    <xf numFmtId="1" fontId="223" fillId="83" borderId="82" xfId="31444" applyNumberFormat="1" applyFont="1" applyFill="1" applyBorder="1" applyAlignment="1">
      <alignment horizontal="center" vertical="center" wrapText="1"/>
    </xf>
    <xf numFmtId="165" fontId="223" fillId="83" borderId="67" xfId="31444" applyFont="1" applyFill="1" applyBorder="1" applyAlignment="1">
      <alignment horizontal="center" vertical="center" wrapText="1"/>
    </xf>
    <xf numFmtId="165" fontId="223" fillId="83" borderId="8" xfId="31444" applyFont="1" applyFill="1" applyBorder="1" applyAlignment="1">
      <alignment horizontal="center" vertical="center" wrapText="1"/>
    </xf>
    <xf numFmtId="165" fontId="223" fillId="83" borderId="4" xfId="31444" applyFont="1" applyFill="1" applyBorder="1" applyAlignment="1">
      <alignment horizontal="center" vertical="center" wrapText="1"/>
    </xf>
    <xf numFmtId="165" fontId="223" fillId="83" borderId="92" xfId="31444" applyFont="1" applyFill="1" applyBorder="1" applyAlignment="1">
      <alignment horizontal="center" vertical="center" wrapText="1"/>
    </xf>
    <xf numFmtId="0" fontId="223" fillId="83" borderId="4" xfId="0" applyFont="1" applyFill="1" applyBorder="1"/>
    <xf numFmtId="0" fontId="223" fillId="83" borderId="46" xfId="0" applyFont="1" applyFill="1" applyBorder="1" applyAlignment="1">
      <alignment horizontal="left" vertical="center" wrapText="1"/>
    </xf>
    <xf numFmtId="0" fontId="223" fillId="83" borderId="28" xfId="0" applyFont="1" applyFill="1" applyBorder="1" applyAlignment="1">
      <alignment horizontal="center" vertical="center" wrapText="1"/>
    </xf>
    <xf numFmtId="1" fontId="223" fillId="83" borderId="43" xfId="31444" applyNumberFormat="1" applyFont="1" applyFill="1" applyBorder="1" applyAlignment="1">
      <alignment horizontal="center" vertical="center" wrapText="1"/>
    </xf>
    <xf numFmtId="165" fontId="223" fillId="83" borderId="46" xfId="31444" applyFont="1" applyFill="1" applyBorder="1" applyAlignment="1">
      <alignment horizontal="center" vertical="center" wrapText="1"/>
    </xf>
    <xf numFmtId="165" fontId="223" fillId="83" borderId="64" xfId="31444" applyFont="1" applyFill="1" applyBorder="1" applyAlignment="1">
      <alignment horizontal="center" vertical="center" wrapText="1"/>
    </xf>
    <xf numFmtId="165" fontId="223" fillId="83" borderId="61" xfId="31444" applyFont="1" applyFill="1" applyBorder="1" applyAlignment="1">
      <alignment horizontal="center" vertical="center" wrapText="1"/>
    </xf>
    <xf numFmtId="165" fontId="223" fillId="83" borderId="63" xfId="31444" applyFont="1" applyFill="1" applyBorder="1" applyAlignment="1">
      <alignment horizontal="center" vertical="center" wrapText="1"/>
    </xf>
    <xf numFmtId="0" fontId="223" fillId="83" borderId="1" xfId="0" applyFont="1" applyFill="1" applyBorder="1"/>
    <xf numFmtId="0" fontId="223" fillId="83" borderId="44" xfId="0" applyFont="1" applyFill="1" applyBorder="1" applyAlignment="1">
      <alignment horizontal="left" vertical="center" wrapText="1"/>
    </xf>
    <xf numFmtId="0" fontId="223" fillId="83" borderId="96" xfId="0" applyFont="1" applyFill="1" applyBorder="1" applyAlignment="1">
      <alignment horizontal="center" vertical="center" wrapText="1"/>
    </xf>
    <xf numFmtId="1" fontId="223" fillId="83" borderId="97" xfId="31444" applyNumberFormat="1" applyFont="1" applyFill="1" applyBorder="1" applyAlignment="1">
      <alignment horizontal="center" vertical="center" wrapText="1"/>
    </xf>
    <xf numFmtId="165" fontId="223" fillId="83" borderId="44" xfId="31444" applyFont="1" applyFill="1" applyBorder="1" applyAlignment="1">
      <alignment horizontal="center" vertical="center" wrapText="1"/>
    </xf>
    <xf numFmtId="165" fontId="223" fillId="83" borderId="50" xfId="31444" applyFont="1" applyFill="1" applyBorder="1" applyAlignment="1">
      <alignment horizontal="center" vertical="center" wrapText="1"/>
    </xf>
    <xf numFmtId="165" fontId="223" fillId="83" borderId="48" xfId="31444" applyFont="1" applyFill="1" applyBorder="1" applyAlignment="1">
      <alignment horizontal="center" vertical="center" wrapText="1"/>
    </xf>
    <xf numFmtId="165" fontId="223" fillId="83" borderId="98" xfId="31444" applyFont="1" applyFill="1" applyBorder="1" applyAlignment="1">
      <alignment horizontal="center" vertical="center" wrapText="1"/>
    </xf>
    <xf numFmtId="0" fontId="222" fillId="83" borderId="46" xfId="0" applyFont="1" applyFill="1" applyBorder="1" applyAlignment="1">
      <alignment horizontal="left" vertical="center" wrapText="1"/>
    </xf>
    <xf numFmtId="0" fontId="223" fillId="83" borderId="9" xfId="0" applyFont="1" applyFill="1" applyBorder="1" applyAlignment="1">
      <alignment horizontal="center" vertical="center" wrapText="1"/>
    </xf>
    <xf numFmtId="0" fontId="223" fillId="83" borderId="9" xfId="0" applyFont="1" applyFill="1" applyBorder="1" applyAlignment="1">
      <alignment horizontal="left" vertical="center" wrapText="1"/>
    </xf>
    <xf numFmtId="0" fontId="223" fillId="83" borderId="13" xfId="0" applyFont="1" applyFill="1" applyBorder="1" applyAlignment="1">
      <alignment horizontal="center" vertical="center" wrapText="1"/>
    </xf>
    <xf numFmtId="1" fontId="223" fillId="83" borderId="99" xfId="31444" applyNumberFormat="1" applyFont="1" applyFill="1" applyBorder="1" applyAlignment="1">
      <alignment horizontal="center" vertical="center" wrapText="1"/>
    </xf>
    <xf numFmtId="165" fontId="223" fillId="83" borderId="9" xfId="31444" applyFont="1" applyFill="1" applyBorder="1" applyAlignment="1">
      <alignment horizontal="center" vertical="center" wrapText="1"/>
    </xf>
    <xf numFmtId="165" fontId="223" fillId="83" borderId="100" xfId="31444" applyFont="1" applyFill="1" applyBorder="1" applyAlignment="1">
      <alignment horizontal="center" vertical="center" wrapText="1"/>
    </xf>
    <xf numFmtId="165" fontId="223" fillId="83" borderId="101" xfId="31444" applyFont="1" applyFill="1" applyBorder="1" applyAlignment="1">
      <alignment horizontal="center" vertical="center" wrapText="1"/>
    </xf>
    <xf numFmtId="165" fontId="223" fillId="83" borderId="102" xfId="31444" applyFont="1" applyFill="1" applyBorder="1" applyAlignment="1">
      <alignment horizontal="center" vertical="center" wrapText="1"/>
    </xf>
    <xf numFmtId="165" fontId="30" fillId="83" borderId="0" xfId="0" applyNumberFormat="1" applyFont="1" applyFill="1"/>
    <xf numFmtId="0" fontId="230" fillId="0" borderId="0" xfId="0" applyFont="1"/>
    <xf numFmtId="0" fontId="232" fillId="85" borderId="88" xfId="0" applyFont="1" applyFill="1" applyBorder="1" applyAlignment="1">
      <alignment horizontal="center"/>
    </xf>
    <xf numFmtId="2" fontId="232" fillId="85" borderId="89" xfId="0" applyNumberFormat="1" applyFont="1" applyFill="1" applyBorder="1" applyAlignment="1">
      <alignment horizontal="center"/>
    </xf>
    <xf numFmtId="2" fontId="232" fillId="85" borderId="90" xfId="0" applyNumberFormat="1" applyFont="1" applyFill="1" applyBorder="1" applyAlignment="1">
      <alignment horizontal="center"/>
    </xf>
    <xf numFmtId="165" fontId="222" fillId="83" borderId="0" xfId="31444" applyFont="1" applyFill="1" applyBorder="1" applyAlignment="1">
      <alignment horizontal="center" vertical="center" wrapText="1"/>
    </xf>
    <xf numFmtId="165" fontId="223" fillId="83" borderId="0" xfId="31444" applyFont="1" applyFill="1" applyBorder="1" applyAlignment="1">
      <alignment horizontal="center" vertical="center" wrapText="1"/>
    </xf>
    <xf numFmtId="4" fontId="222" fillId="83" borderId="0" xfId="31444" applyNumberFormat="1" applyFont="1" applyFill="1" applyBorder="1" applyAlignment="1">
      <alignment horizontal="center" vertical="center" wrapText="1"/>
    </xf>
    <xf numFmtId="0" fontId="232" fillId="86" borderId="88" xfId="0" applyFont="1" applyFill="1" applyBorder="1" applyAlignment="1">
      <alignment horizontal="center"/>
    </xf>
    <xf numFmtId="2" fontId="232" fillId="86" borderId="89" xfId="0" applyNumberFormat="1" applyFont="1" applyFill="1" applyBorder="1" applyAlignment="1">
      <alignment horizontal="center"/>
    </xf>
    <xf numFmtId="2" fontId="232" fillId="86" borderId="90" xfId="0" applyNumberFormat="1" applyFont="1" applyFill="1" applyBorder="1" applyAlignment="1">
      <alignment horizontal="center"/>
    </xf>
    <xf numFmtId="0" fontId="222" fillId="0" borderId="0" xfId="0" applyFont="1" applyAlignment="1">
      <alignment horizontal="center"/>
    </xf>
    <xf numFmtId="0" fontId="223" fillId="0" borderId="0" xfId="0" applyFont="1" applyAlignment="1">
      <alignment horizontal="center"/>
    </xf>
    <xf numFmtId="0" fontId="222" fillId="83" borderId="0" xfId="0" applyFont="1" applyFill="1" applyBorder="1" applyAlignment="1">
      <alignment horizontal="center" vertical="center"/>
    </xf>
    <xf numFmtId="0" fontId="222" fillId="83" borderId="72" xfId="0" applyFont="1" applyFill="1" applyBorder="1" applyAlignment="1">
      <alignment horizontal="center" vertical="center" wrapText="1"/>
    </xf>
    <xf numFmtId="4" fontId="222" fillId="83" borderId="76" xfId="0" applyNumberFormat="1" applyFont="1" applyFill="1" applyBorder="1" applyAlignment="1">
      <alignment horizontal="center" vertical="center" wrapText="1"/>
    </xf>
    <xf numFmtId="0" fontId="222" fillId="83" borderId="104" xfId="0" applyFont="1" applyFill="1" applyBorder="1" applyAlignment="1">
      <alignment horizontal="center" vertical="center" wrapText="1"/>
    </xf>
    <xf numFmtId="0" fontId="222" fillId="83" borderId="95" xfId="0" applyFont="1" applyFill="1" applyBorder="1" applyAlignment="1">
      <alignment horizontal="center" vertical="center" wrapText="1"/>
    </xf>
    <xf numFmtId="0" fontId="222" fillId="83" borderId="76" xfId="0" applyFont="1" applyFill="1" applyBorder="1" applyAlignment="1">
      <alignment horizontal="center" vertical="center" wrapText="1"/>
    </xf>
    <xf numFmtId="0" fontId="222" fillId="83" borderId="104" xfId="0" applyFont="1" applyFill="1" applyBorder="1" applyAlignment="1">
      <alignment horizontal="center" vertical="center"/>
    </xf>
    <xf numFmtId="0" fontId="222" fillId="83" borderId="28" xfId="0" applyFont="1" applyFill="1" applyBorder="1" applyAlignment="1">
      <alignment horizontal="left" vertical="center" wrapText="1"/>
    </xf>
    <xf numFmtId="1" fontId="222" fillId="83" borderId="46" xfId="31444" applyNumberFormat="1" applyFont="1" applyFill="1" applyBorder="1" applyAlignment="1">
      <alignment horizontal="center" vertical="center" wrapText="1"/>
    </xf>
    <xf numFmtId="1" fontId="223" fillId="83" borderId="45" xfId="31444" applyNumberFormat="1" applyFont="1" applyFill="1" applyBorder="1" applyAlignment="1">
      <alignment horizontal="center" vertical="center" wrapText="1"/>
    </xf>
    <xf numFmtId="0" fontId="222" fillId="83" borderId="60" xfId="0" applyFont="1" applyFill="1" applyBorder="1" applyAlignment="1">
      <alignment horizontal="center" vertical="center"/>
    </xf>
    <xf numFmtId="0" fontId="223" fillId="83" borderId="64" xfId="0" applyFont="1" applyFill="1" applyBorder="1" applyAlignment="1">
      <alignment horizontal="center"/>
    </xf>
    <xf numFmtId="1" fontId="222" fillId="83" borderId="63" xfId="0" applyNumberFormat="1" applyFont="1" applyFill="1" applyBorder="1" applyAlignment="1">
      <alignment horizontal="center"/>
    </xf>
    <xf numFmtId="1" fontId="222" fillId="83" borderId="62" xfId="0" applyNumberFormat="1" applyFont="1" applyFill="1" applyBorder="1" applyAlignment="1">
      <alignment horizontal="center"/>
    </xf>
    <xf numFmtId="0" fontId="42" fillId="83" borderId="66" xfId="0" applyFont="1" applyFill="1" applyBorder="1" applyAlignment="1">
      <alignment horizontal="left" vertical="center"/>
    </xf>
    <xf numFmtId="0" fontId="222" fillId="83" borderId="78" xfId="0" applyFont="1" applyFill="1" applyBorder="1" applyAlignment="1">
      <alignment horizontal="center" vertical="center" wrapText="1"/>
    </xf>
    <xf numFmtId="2" fontId="222" fillId="83" borderId="65" xfId="31444" applyNumberFormat="1" applyFont="1" applyFill="1" applyBorder="1" applyAlignment="1">
      <alignment horizontal="center" vertical="center" wrapText="1"/>
    </xf>
    <xf numFmtId="1" fontId="223" fillId="83" borderId="66" xfId="31444" applyNumberFormat="1" applyFont="1" applyFill="1" applyBorder="1" applyAlignment="1">
      <alignment horizontal="center" vertical="center" wrapText="1"/>
    </xf>
    <xf numFmtId="165" fontId="222" fillId="83" borderId="42" xfId="31444" applyFont="1" applyFill="1" applyBorder="1" applyAlignment="1">
      <alignment horizontal="center" vertical="center"/>
    </xf>
    <xf numFmtId="1" fontId="222" fillId="83" borderId="54" xfId="0" applyNumberFormat="1" applyFont="1" applyFill="1" applyBorder="1" applyAlignment="1">
      <alignment horizontal="center"/>
    </xf>
    <xf numFmtId="0" fontId="222" fillId="83" borderId="91" xfId="0" applyFont="1" applyFill="1" applyBorder="1" applyAlignment="1">
      <alignment horizontal="left" vertical="center" wrapText="1"/>
    </xf>
    <xf numFmtId="0" fontId="222" fillId="83" borderId="82" xfId="0" applyFont="1" applyFill="1" applyBorder="1" applyAlignment="1">
      <alignment horizontal="center" vertical="center" wrapText="1"/>
    </xf>
    <xf numFmtId="1" fontId="222" fillId="83" borderId="65" xfId="31444" applyNumberFormat="1" applyFont="1" applyFill="1" applyBorder="1" applyAlignment="1">
      <alignment horizontal="center" vertical="center" wrapText="1"/>
    </xf>
    <xf numFmtId="0" fontId="222" fillId="83" borderId="73" xfId="0" applyFont="1" applyFill="1" applyBorder="1" applyAlignment="1">
      <alignment horizontal="center" vertical="center"/>
    </xf>
    <xf numFmtId="0" fontId="222" fillId="83" borderId="4" xfId="0" applyFont="1" applyFill="1" applyBorder="1" applyAlignment="1">
      <alignment horizontal="center" vertical="center"/>
    </xf>
    <xf numFmtId="0" fontId="222" fillId="84" borderId="4" xfId="0" applyFont="1" applyFill="1" applyBorder="1" applyAlignment="1">
      <alignment horizontal="center" vertical="center"/>
    </xf>
    <xf numFmtId="1" fontId="222" fillId="83" borderId="4" xfId="31444" applyNumberFormat="1" applyFont="1" applyFill="1" applyBorder="1" applyAlignment="1">
      <alignment horizontal="center" vertical="center" wrapText="1"/>
    </xf>
    <xf numFmtId="1" fontId="227" fillId="83" borderId="4" xfId="31444" applyNumberFormat="1" applyFont="1" applyFill="1" applyBorder="1" applyAlignment="1">
      <alignment horizontal="center" vertical="center" wrapText="1"/>
    </xf>
    <xf numFmtId="1" fontId="227" fillId="83" borderId="92" xfId="31444" applyNumberFormat="1" applyFont="1" applyFill="1" applyBorder="1" applyAlignment="1">
      <alignment horizontal="center" vertical="center" wrapText="1"/>
    </xf>
    <xf numFmtId="0" fontId="42" fillId="83" borderId="103" xfId="0" applyFont="1" applyFill="1" applyBorder="1" applyAlignment="1">
      <alignment horizontal="left" vertical="center"/>
    </xf>
    <xf numFmtId="165" fontId="223" fillId="83" borderId="66" xfId="31444" applyFont="1" applyFill="1" applyBorder="1" applyAlignment="1">
      <alignment horizontal="center" vertical="center" wrapText="1"/>
    </xf>
    <xf numFmtId="165" fontId="222" fillId="83" borderId="70" xfId="31444" applyFont="1" applyFill="1" applyBorder="1" applyAlignment="1">
      <alignment horizontal="center" vertical="center"/>
    </xf>
    <xf numFmtId="165" fontId="222" fillId="83" borderId="71" xfId="31444" applyFont="1" applyFill="1" applyBorder="1" applyAlignment="1">
      <alignment horizontal="center" vertical="center"/>
    </xf>
    <xf numFmtId="165" fontId="222" fillId="84" borderId="71" xfId="31444" applyFont="1" applyFill="1" applyBorder="1" applyAlignment="1">
      <alignment horizontal="center" vertical="center"/>
    </xf>
    <xf numFmtId="165" fontId="222" fillId="83" borderId="77" xfId="31444" applyFont="1" applyFill="1" applyBorder="1" applyAlignment="1">
      <alignment horizontal="center" vertical="center"/>
    </xf>
    <xf numFmtId="1" fontId="222" fillId="83" borderId="66" xfId="31444" applyNumberFormat="1" applyFont="1" applyFill="1" applyBorder="1" applyAlignment="1">
      <alignment horizontal="center" vertical="center" wrapText="1"/>
    </xf>
    <xf numFmtId="0" fontId="222" fillId="83" borderId="65" xfId="31444" applyNumberFormat="1" applyFont="1" applyFill="1" applyBorder="1" applyAlignment="1">
      <alignment horizontal="center" vertical="center" wrapText="1"/>
    </xf>
    <xf numFmtId="165" fontId="222" fillId="83" borderId="66" xfId="31444" applyFont="1" applyFill="1" applyBorder="1" applyAlignment="1">
      <alignment horizontal="center" vertical="center" wrapText="1"/>
    </xf>
    <xf numFmtId="165" fontId="227" fillId="83" borderId="77" xfId="31444" applyFont="1" applyFill="1" applyBorder="1" applyAlignment="1">
      <alignment horizontal="center" vertical="center" wrapText="1"/>
    </xf>
    <xf numFmtId="165" fontId="222" fillId="83" borderId="60" xfId="31444" applyFont="1" applyFill="1" applyBorder="1" applyAlignment="1">
      <alignment horizontal="center" vertical="center" wrapText="1"/>
    </xf>
    <xf numFmtId="165" fontId="222" fillId="83" borderId="61" xfId="31444" applyFont="1" applyFill="1" applyBorder="1" applyAlignment="1">
      <alignment horizontal="center" vertical="center" wrapText="1"/>
    </xf>
    <xf numFmtId="165" fontId="222" fillId="83" borderId="63" xfId="31444" applyFont="1" applyFill="1" applyBorder="1" applyAlignment="1">
      <alignment horizontal="center" vertical="center" wrapText="1"/>
    </xf>
    <xf numFmtId="0" fontId="222" fillId="83" borderId="9" xfId="0" applyFont="1" applyFill="1" applyBorder="1" applyAlignment="1">
      <alignment horizontal="center" vertical="center" wrapText="1"/>
    </xf>
    <xf numFmtId="0" fontId="222" fillId="83" borderId="9" xfId="0" applyFont="1" applyFill="1" applyBorder="1" applyAlignment="1">
      <alignment horizontal="left" vertical="center" wrapText="1"/>
    </xf>
    <xf numFmtId="0" fontId="222" fillId="83" borderId="13" xfId="0" applyFont="1" applyFill="1" applyBorder="1" applyAlignment="1">
      <alignment horizontal="center" vertical="center" wrapText="1"/>
    </xf>
    <xf numFmtId="1" fontId="222" fillId="83" borderId="69" xfId="31444" applyNumberFormat="1" applyFont="1" applyFill="1" applyBorder="1" applyAlignment="1">
      <alignment horizontal="center" vertical="center" wrapText="1"/>
    </xf>
    <xf numFmtId="165" fontId="222" fillId="83" borderId="103" xfId="31444" applyFont="1" applyFill="1" applyBorder="1" applyAlignment="1">
      <alignment horizontal="center" vertical="center" wrapText="1"/>
    </xf>
    <xf numFmtId="165" fontId="222" fillId="83" borderId="105" xfId="31444" applyFont="1" applyFill="1" applyBorder="1" applyAlignment="1">
      <alignment horizontal="center" vertical="center" wrapText="1"/>
    </xf>
    <xf numFmtId="165" fontId="222" fillId="83" borderId="101" xfId="31444" applyFont="1" applyFill="1" applyBorder="1" applyAlignment="1">
      <alignment horizontal="center" vertical="center" wrapText="1"/>
    </xf>
    <xf numFmtId="165" fontId="222" fillId="83" borderId="102" xfId="31444" applyFont="1" applyFill="1" applyBorder="1" applyAlignment="1">
      <alignment horizontal="center" vertical="center" wrapText="1"/>
    </xf>
    <xf numFmtId="165" fontId="222" fillId="83" borderId="77" xfId="31444" applyFont="1" applyFill="1" applyBorder="1" applyAlignment="1">
      <alignment horizontal="center"/>
    </xf>
    <xf numFmtId="165" fontId="222" fillId="83" borderId="72" xfId="31444" applyFont="1" applyFill="1" applyBorder="1" applyAlignment="1">
      <alignment horizontal="center"/>
    </xf>
    <xf numFmtId="0" fontId="222" fillId="83" borderId="91" xfId="0" applyFont="1" applyFill="1" applyBorder="1" applyAlignment="1">
      <alignment horizontal="center" vertical="center" wrapText="1"/>
    </xf>
    <xf numFmtId="1" fontId="222" fillId="83" borderId="82" xfId="31444" applyNumberFormat="1" applyFont="1" applyFill="1" applyBorder="1" applyAlignment="1">
      <alignment horizontal="center" vertical="center" wrapText="1"/>
    </xf>
    <xf numFmtId="165" fontId="222" fillId="83" borderId="67" xfId="31444" applyFont="1" applyFill="1" applyBorder="1" applyAlignment="1">
      <alignment horizontal="center" vertical="center" wrapText="1"/>
    </xf>
    <xf numFmtId="165" fontId="222" fillId="83" borderId="8" xfId="31444" applyFont="1" applyFill="1" applyBorder="1" applyAlignment="1">
      <alignment horizontal="center" vertical="center" wrapText="1"/>
    </xf>
    <xf numFmtId="165" fontId="222" fillId="83" borderId="4" xfId="31444" applyFont="1" applyFill="1" applyBorder="1" applyAlignment="1">
      <alignment horizontal="center" vertical="center" wrapText="1"/>
    </xf>
    <xf numFmtId="165" fontId="222" fillId="83" borderId="74" xfId="31444" applyFont="1" applyFill="1" applyBorder="1" applyAlignment="1">
      <alignment horizontal="center" vertical="center" wrapText="1"/>
    </xf>
    <xf numFmtId="1" fontId="222" fillId="83" borderId="43" xfId="31444" applyNumberFormat="1" applyFont="1" applyFill="1" applyBorder="1" applyAlignment="1">
      <alignment horizontal="center" vertical="center" wrapText="1"/>
    </xf>
    <xf numFmtId="165" fontId="222" fillId="83" borderId="46" xfId="31444" applyFont="1" applyFill="1" applyBorder="1" applyAlignment="1">
      <alignment horizontal="center" vertical="center" wrapText="1"/>
    </xf>
    <xf numFmtId="165" fontId="222" fillId="83" borderId="64" xfId="31444" applyFont="1" applyFill="1" applyBorder="1" applyAlignment="1">
      <alignment horizontal="center" vertical="center" wrapText="1"/>
    </xf>
    <xf numFmtId="165" fontId="222" fillId="83" borderId="62" xfId="31444" applyFont="1" applyFill="1" applyBorder="1" applyAlignment="1">
      <alignment horizontal="center" vertical="center" wrapText="1"/>
    </xf>
    <xf numFmtId="0" fontId="222" fillId="83" borderId="44" xfId="0" applyFont="1" applyFill="1" applyBorder="1" applyAlignment="1">
      <alignment horizontal="left" vertical="center" wrapText="1"/>
    </xf>
    <xf numFmtId="0" fontId="222" fillId="83" borderId="96" xfId="0" applyFont="1" applyFill="1" applyBorder="1" applyAlignment="1">
      <alignment horizontal="center" vertical="center" wrapText="1"/>
    </xf>
    <xf numFmtId="1" fontId="222" fillId="83" borderId="97" xfId="31444" applyNumberFormat="1" applyFont="1" applyFill="1" applyBorder="1" applyAlignment="1">
      <alignment horizontal="center" vertical="center" wrapText="1"/>
    </xf>
    <xf numFmtId="165" fontId="222" fillId="83" borderId="44" xfId="31444" applyFont="1" applyFill="1" applyBorder="1" applyAlignment="1">
      <alignment horizontal="center" vertical="center" wrapText="1"/>
    </xf>
    <xf numFmtId="165" fontId="222" fillId="83" borderId="50" xfId="31444" applyFont="1" applyFill="1" applyBorder="1" applyAlignment="1">
      <alignment horizontal="center" vertical="center" wrapText="1"/>
    </xf>
    <xf numFmtId="165" fontId="222" fillId="83" borderId="48" xfId="31444" applyFont="1" applyFill="1" applyBorder="1" applyAlignment="1">
      <alignment horizontal="center" vertical="center" wrapText="1"/>
    </xf>
    <xf numFmtId="165" fontId="222" fillId="83" borderId="49" xfId="31444" applyFont="1" applyFill="1" applyBorder="1" applyAlignment="1">
      <alignment horizontal="center" vertical="center" wrapText="1"/>
    </xf>
    <xf numFmtId="1" fontId="222" fillId="83" borderId="99" xfId="31444" applyNumberFormat="1" applyFont="1" applyFill="1" applyBorder="1" applyAlignment="1">
      <alignment horizontal="center" vertical="center" wrapText="1"/>
    </xf>
    <xf numFmtId="165" fontId="222" fillId="83" borderId="9" xfId="31444" applyFont="1" applyFill="1" applyBorder="1" applyAlignment="1">
      <alignment horizontal="center" vertical="center" wrapText="1"/>
    </xf>
    <xf numFmtId="165" fontId="222" fillId="83" borderId="100" xfId="31444" applyFont="1" applyFill="1" applyBorder="1" applyAlignment="1">
      <alignment horizontal="center" vertical="center" wrapText="1"/>
    </xf>
    <xf numFmtId="165" fontId="222" fillId="83" borderId="106" xfId="31444" applyFont="1" applyFill="1" applyBorder="1" applyAlignment="1">
      <alignment horizontal="center" vertical="center" wrapText="1"/>
    </xf>
    <xf numFmtId="0" fontId="232" fillId="86" borderId="107" xfId="0" applyFont="1" applyFill="1" applyBorder="1" applyAlignment="1">
      <alignment horizontal="center"/>
    </xf>
    <xf numFmtId="2" fontId="232" fillId="86" borderId="108" xfId="0" applyNumberFormat="1" applyFont="1" applyFill="1" applyBorder="1" applyAlignment="1">
      <alignment horizontal="center"/>
    </xf>
    <xf numFmtId="2" fontId="232" fillId="86" borderId="109" xfId="0" applyNumberFormat="1" applyFont="1" applyFill="1" applyBorder="1" applyAlignment="1">
      <alignment horizontal="center"/>
    </xf>
    <xf numFmtId="0" fontId="42" fillId="83" borderId="0" xfId="0" applyFont="1" applyFill="1" applyAlignment="1">
      <alignment horizontal="left"/>
    </xf>
    <xf numFmtId="0" fontId="42" fillId="83" borderId="0" xfId="0" applyFont="1" applyFill="1" applyAlignment="1">
      <alignment horizontal="center"/>
    </xf>
    <xf numFmtId="4" fontId="42" fillId="83" borderId="0" xfId="0" applyNumberFormat="1" applyFont="1" applyFill="1" applyAlignment="1">
      <alignment horizontal="center"/>
    </xf>
    <xf numFmtId="0" fontId="42" fillId="83" borderId="0" xfId="0" applyFont="1" applyFill="1" applyAlignment="1">
      <alignment horizontal="right"/>
    </xf>
    <xf numFmtId="0" fontId="42" fillId="83" borderId="0" xfId="0" applyFont="1" applyFill="1" applyAlignment="1"/>
    <xf numFmtId="0" fontId="42" fillId="83" borderId="0" xfId="0" applyFont="1" applyFill="1" applyBorder="1" applyAlignment="1">
      <alignment horizontal="center" vertical="center"/>
    </xf>
    <xf numFmtId="0" fontId="42" fillId="83" borderId="71" xfId="0" applyFont="1" applyFill="1" applyBorder="1" applyAlignment="1">
      <alignment horizontal="center" vertical="center" wrapText="1"/>
    </xf>
    <xf numFmtId="0" fontId="42" fillId="83" borderId="72" xfId="0" applyFont="1" applyFill="1" applyBorder="1" applyAlignment="1">
      <alignment horizontal="center" vertical="center" wrapText="1"/>
    </xf>
    <xf numFmtId="4" fontId="42" fillId="83" borderId="76" xfId="0" applyNumberFormat="1" applyFont="1" applyFill="1" applyBorder="1" applyAlignment="1">
      <alignment horizontal="center" vertical="center" wrapText="1"/>
    </xf>
    <xf numFmtId="0" fontId="42" fillId="83" borderId="104" xfId="0" applyFont="1" applyFill="1" applyBorder="1" applyAlignment="1">
      <alignment horizontal="center" vertical="center" wrapText="1"/>
    </xf>
    <xf numFmtId="0" fontId="42" fillId="83" borderId="95" xfId="0" applyFont="1" applyFill="1" applyBorder="1" applyAlignment="1">
      <alignment horizontal="center" vertical="center" wrapText="1"/>
    </xf>
    <xf numFmtId="0" fontId="42" fillId="83" borderId="104" xfId="0" applyFont="1" applyFill="1" applyBorder="1" applyAlignment="1">
      <alignment horizontal="center" vertical="center"/>
    </xf>
    <xf numFmtId="1" fontId="42" fillId="83" borderId="28" xfId="31444" applyNumberFormat="1" applyFont="1" applyFill="1" applyBorder="1" applyAlignment="1">
      <alignment horizontal="center" vertical="center" wrapText="1"/>
    </xf>
    <xf numFmtId="1" fontId="42" fillId="83" borderId="43" xfId="31444" applyNumberFormat="1" applyFont="1" applyFill="1" applyBorder="1" applyAlignment="1">
      <alignment horizontal="center" vertical="center" wrapText="1"/>
    </xf>
    <xf numFmtId="165" fontId="224" fillId="83" borderId="53" xfId="31444" applyFont="1" applyFill="1" applyBorder="1" applyAlignment="1">
      <alignment horizontal="center" vertical="center" wrapText="1"/>
    </xf>
    <xf numFmtId="165" fontId="42" fillId="83" borderId="78" xfId="31444" applyFont="1" applyFill="1" applyBorder="1" applyAlignment="1">
      <alignment horizontal="center" vertical="center" wrapText="1"/>
    </xf>
    <xf numFmtId="165" fontId="42" fillId="83" borderId="53" xfId="31444" applyFont="1" applyFill="1" applyBorder="1" applyAlignment="1">
      <alignment horizontal="center" vertical="center"/>
    </xf>
    <xf numFmtId="165" fontId="42" fillId="83" borderId="54" xfId="31444" applyFont="1" applyFill="1" applyBorder="1" applyAlignment="1">
      <alignment horizontal="center" vertical="center" wrapText="1"/>
    </xf>
    <xf numFmtId="1" fontId="42" fillId="83" borderId="91" xfId="31444" applyNumberFormat="1" applyFont="1" applyFill="1" applyBorder="1" applyAlignment="1">
      <alignment horizontal="center" vertical="center" wrapText="1"/>
    </xf>
    <xf numFmtId="1" fontId="42" fillId="83" borderId="82" xfId="31444" applyNumberFormat="1" applyFont="1" applyFill="1" applyBorder="1" applyAlignment="1">
      <alignment horizontal="center" vertical="center" wrapText="1"/>
    </xf>
    <xf numFmtId="165" fontId="42" fillId="83" borderId="81" xfId="31444" applyFont="1" applyFill="1" applyBorder="1" applyAlignment="1">
      <alignment horizontal="center" vertical="center" wrapText="1"/>
    </xf>
    <xf numFmtId="165" fontId="42" fillId="83" borderId="6" xfId="31444" applyFont="1" applyFill="1" applyBorder="1" applyAlignment="1">
      <alignment horizontal="center" vertical="center"/>
    </xf>
    <xf numFmtId="165" fontId="42" fillId="83" borderId="2" xfId="31444" applyFont="1" applyFill="1" applyBorder="1" applyAlignment="1">
      <alignment horizontal="center" vertical="center"/>
    </xf>
    <xf numFmtId="165" fontId="42" fillId="83" borderId="2" xfId="31444" applyFont="1" applyFill="1" applyBorder="1" applyAlignment="1">
      <alignment horizontal="center" vertical="center" wrapText="1"/>
    </xf>
    <xf numFmtId="165" fontId="42" fillId="83" borderId="58" xfId="31444" applyFont="1" applyFill="1" applyBorder="1" applyAlignment="1">
      <alignment horizontal="center" vertical="center" wrapText="1"/>
    </xf>
    <xf numFmtId="0" fontId="42" fillId="83" borderId="64" xfId="0" applyFont="1" applyFill="1" applyBorder="1" applyAlignment="1">
      <alignment horizontal="center" vertical="center"/>
    </xf>
    <xf numFmtId="0" fontId="42" fillId="83" borderId="61" xfId="0" applyFont="1" applyFill="1" applyBorder="1" applyAlignment="1">
      <alignment horizontal="center" vertical="center"/>
    </xf>
    <xf numFmtId="0" fontId="42" fillId="83" borderId="62" xfId="0" applyFont="1" applyFill="1" applyBorder="1" applyAlignment="1">
      <alignment horizontal="center" vertical="center"/>
    </xf>
    <xf numFmtId="0" fontId="42" fillId="83" borderId="53" xfId="0" applyFont="1" applyFill="1" applyBorder="1" applyAlignment="1">
      <alignment horizontal="center" vertical="center"/>
    </xf>
    <xf numFmtId="0" fontId="42" fillId="83" borderId="54" xfId="0" applyFont="1" applyFill="1" applyBorder="1" applyAlignment="1">
      <alignment horizontal="center" vertical="center"/>
    </xf>
    <xf numFmtId="165" fontId="42" fillId="83" borderId="75" xfId="31444" applyFont="1" applyFill="1" applyBorder="1" applyAlignment="1">
      <alignment horizontal="center" vertical="center"/>
    </xf>
    <xf numFmtId="165" fontId="42" fillId="83" borderId="71" xfId="31444" applyFont="1" applyFill="1" applyBorder="1" applyAlignment="1">
      <alignment horizontal="center" vertical="center"/>
    </xf>
    <xf numFmtId="165" fontId="42" fillId="83" borderId="71" xfId="31444" applyFont="1" applyFill="1" applyBorder="1" applyAlignment="1">
      <alignment horizontal="center" vertical="center" wrapText="1"/>
    </xf>
    <xf numFmtId="165" fontId="42" fillId="83" borderId="72" xfId="31444" applyFont="1" applyFill="1" applyBorder="1" applyAlignment="1">
      <alignment horizontal="center" vertical="center" wrapText="1"/>
    </xf>
    <xf numFmtId="1" fontId="42" fillId="83" borderId="62" xfId="31444" applyNumberFormat="1" applyFont="1" applyFill="1" applyBorder="1" applyAlignment="1">
      <alignment horizontal="center" vertical="center" wrapText="1"/>
    </xf>
    <xf numFmtId="0" fontId="42" fillId="83" borderId="8" xfId="0" applyFont="1" applyFill="1" applyBorder="1" applyAlignment="1">
      <alignment horizontal="center" vertical="center"/>
    </xf>
    <xf numFmtId="0" fontId="42" fillId="83" borderId="4" xfId="0" applyFont="1" applyFill="1" applyBorder="1" applyAlignment="1">
      <alignment horizontal="center" vertical="center"/>
    </xf>
    <xf numFmtId="1" fontId="42" fillId="83" borderId="4" xfId="31444" applyNumberFormat="1" applyFont="1" applyFill="1" applyBorder="1" applyAlignment="1">
      <alignment horizontal="center" vertical="center" wrapText="1"/>
    </xf>
    <xf numFmtId="1" fontId="42" fillId="83" borderId="74" xfId="31444" applyNumberFormat="1" applyFont="1" applyFill="1" applyBorder="1" applyAlignment="1">
      <alignment horizontal="center" vertical="center" wrapText="1"/>
    </xf>
    <xf numFmtId="0" fontId="42" fillId="83" borderId="43" xfId="0" applyFont="1" applyFill="1" applyBorder="1" applyAlignment="1">
      <alignment horizontal="left" vertical="center" wrapText="1"/>
    </xf>
    <xf numFmtId="1" fontId="42" fillId="83" borderId="46" xfId="31444" applyNumberFormat="1" applyFont="1" applyFill="1" applyBorder="1" applyAlignment="1">
      <alignment horizontal="center" vertical="center" wrapText="1"/>
    </xf>
    <xf numFmtId="165" fontId="42" fillId="83" borderId="65" xfId="31444" applyFont="1" applyFill="1" applyBorder="1" applyAlignment="1">
      <alignment horizontal="center" vertical="center" wrapText="1"/>
    </xf>
    <xf numFmtId="0" fontId="42" fillId="83" borderId="82" xfId="0" applyFont="1" applyFill="1" applyBorder="1" applyAlignment="1">
      <alignment horizontal="left" vertical="center" wrapText="1"/>
    </xf>
    <xf numFmtId="1" fontId="42" fillId="83" borderId="67" xfId="31444" applyNumberFormat="1" applyFont="1" applyFill="1" applyBorder="1" applyAlignment="1">
      <alignment horizontal="center" vertical="center" wrapText="1"/>
    </xf>
    <xf numFmtId="0" fontId="222" fillId="83" borderId="71" xfId="31444" applyNumberFormat="1" applyFont="1" applyFill="1" applyBorder="1" applyAlignment="1">
      <alignment horizontal="center" vertical="center" wrapText="1"/>
    </xf>
    <xf numFmtId="165" fontId="42" fillId="83" borderId="69" xfId="31444" applyFont="1" applyFill="1" applyBorder="1" applyAlignment="1">
      <alignment horizontal="center" vertical="center" wrapText="1"/>
    </xf>
    <xf numFmtId="0" fontId="222" fillId="83" borderId="65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left" vertical="center" wrapText="1"/>
    </xf>
    <xf numFmtId="0" fontId="42" fillId="83" borderId="91" xfId="0" applyFont="1" applyFill="1" applyBorder="1" applyAlignment="1">
      <alignment horizontal="center" vertical="center" wrapText="1"/>
    </xf>
    <xf numFmtId="165" fontId="42" fillId="83" borderId="82" xfId="31444" applyFont="1" applyFill="1" applyBorder="1" applyAlignment="1">
      <alignment horizontal="center" vertical="center" wrapText="1"/>
    </xf>
    <xf numFmtId="165" fontId="42" fillId="83" borderId="7" xfId="31444" applyFont="1" applyFill="1" applyBorder="1" applyAlignment="1">
      <alignment horizontal="center" vertical="center" wrapText="1"/>
    </xf>
    <xf numFmtId="165" fontId="42" fillId="83" borderId="43" xfId="31444" applyFont="1" applyFill="1" applyBorder="1" applyAlignment="1">
      <alignment horizontal="center" vertical="center" wrapText="1"/>
    </xf>
    <xf numFmtId="165" fontId="42" fillId="83" borderId="100" xfId="31444" applyFont="1" applyFill="1" applyBorder="1" applyAlignment="1">
      <alignment horizontal="center" vertical="center" wrapText="1"/>
    </xf>
    <xf numFmtId="0" fontId="42" fillId="83" borderId="9" xfId="0" applyFont="1" applyFill="1" applyBorder="1" applyAlignment="1">
      <alignment horizontal="center" vertical="center" wrapText="1"/>
    </xf>
    <xf numFmtId="0" fontId="42" fillId="83" borderId="9" xfId="0" applyFont="1" applyFill="1" applyBorder="1" applyAlignment="1">
      <alignment horizontal="left" vertical="center" wrapText="1"/>
    </xf>
    <xf numFmtId="0" fontId="42" fillId="83" borderId="13" xfId="0" applyFont="1" applyFill="1" applyBorder="1" applyAlignment="1">
      <alignment horizontal="center" vertical="center" wrapText="1"/>
    </xf>
    <xf numFmtId="1" fontId="42" fillId="83" borderId="99" xfId="31444" applyNumberFormat="1" applyFont="1" applyFill="1" applyBorder="1" applyAlignment="1">
      <alignment horizontal="center" vertical="center" wrapText="1"/>
    </xf>
    <xf numFmtId="165" fontId="42" fillId="83" borderId="9" xfId="31444" applyFont="1" applyFill="1" applyBorder="1" applyAlignment="1">
      <alignment horizontal="center" vertical="center" wrapText="1"/>
    </xf>
    <xf numFmtId="165" fontId="42" fillId="83" borderId="95" xfId="31444" applyFont="1" applyFill="1" applyBorder="1" applyAlignment="1">
      <alignment horizontal="center" vertical="center" wrapText="1"/>
    </xf>
    <xf numFmtId="0" fontId="42" fillId="83" borderId="17" xfId="31444" applyNumberFormat="1" applyFont="1" applyFill="1" applyBorder="1" applyAlignment="1">
      <alignment horizontal="center" vertical="center" wrapText="1"/>
    </xf>
    <xf numFmtId="0" fontId="42" fillId="83" borderId="80" xfId="31444" applyNumberFormat="1" applyFont="1" applyFill="1" applyBorder="1" applyAlignment="1">
      <alignment horizontal="center" vertical="center" wrapText="1"/>
    </xf>
    <xf numFmtId="165" fontId="42" fillId="83" borderId="67" xfId="31444" applyFont="1" applyFill="1" applyBorder="1" applyAlignment="1">
      <alignment horizontal="center" vertical="center" wrapText="1"/>
    </xf>
    <xf numFmtId="165" fontId="42" fillId="83" borderId="8" xfId="31444" applyFont="1" applyFill="1" applyBorder="1" applyAlignment="1">
      <alignment horizontal="center" vertical="center" wrapText="1"/>
    </xf>
    <xf numFmtId="165" fontId="42" fillId="83" borderId="46" xfId="31444" applyFont="1" applyFill="1" applyBorder="1" applyAlignment="1">
      <alignment horizontal="center" vertical="center" wrapText="1"/>
    </xf>
    <xf numFmtId="165" fontId="42" fillId="83" borderId="64" xfId="31444" applyFont="1" applyFill="1" applyBorder="1" applyAlignment="1">
      <alignment horizontal="center" vertical="center" wrapText="1"/>
    </xf>
    <xf numFmtId="0" fontId="42" fillId="83" borderId="44" xfId="0" applyFont="1" applyFill="1" applyBorder="1" applyAlignment="1">
      <alignment horizontal="left" vertical="center" wrapText="1"/>
    </xf>
    <xf numFmtId="0" fontId="42" fillId="83" borderId="96" xfId="0" applyFont="1" applyFill="1" applyBorder="1" applyAlignment="1">
      <alignment horizontal="center" vertical="center" wrapText="1"/>
    </xf>
    <xf numFmtId="1" fontId="42" fillId="83" borderId="97" xfId="31444" applyNumberFormat="1" applyFont="1" applyFill="1" applyBorder="1" applyAlignment="1">
      <alignment horizontal="center" vertical="center" wrapText="1"/>
    </xf>
    <xf numFmtId="165" fontId="42" fillId="83" borderId="44" xfId="31444" applyFont="1" applyFill="1" applyBorder="1" applyAlignment="1">
      <alignment horizontal="center" vertical="center" wrapText="1"/>
    </xf>
    <xf numFmtId="165" fontId="42" fillId="83" borderId="50" xfId="31444" applyFont="1" applyFill="1" applyBorder="1" applyAlignment="1">
      <alignment horizontal="center" vertical="center" wrapText="1"/>
    </xf>
    <xf numFmtId="165" fontId="42" fillId="83" borderId="48" xfId="31444" applyFont="1" applyFill="1" applyBorder="1" applyAlignment="1">
      <alignment horizontal="center" vertical="center" wrapText="1"/>
    </xf>
    <xf numFmtId="165" fontId="42" fillId="83" borderId="49" xfId="31444" applyFont="1" applyFill="1" applyBorder="1" applyAlignment="1">
      <alignment horizontal="center" vertical="center" wrapText="1"/>
    </xf>
    <xf numFmtId="165" fontId="42" fillId="83" borderId="61" xfId="31444" applyFont="1" applyFill="1" applyBorder="1" applyAlignment="1">
      <alignment horizontal="center" vertical="center" wrapText="1"/>
    </xf>
    <xf numFmtId="165" fontId="42" fillId="83" borderId="62" xfId="31444" applyFont="1" applyFill="1" applyBorder="1" applyAlignment="1">
      <alignment horizontal="center" vertical="center" wrapText="1"/>
    </xf>
    <xf numFmtId="165" fontId="42" fillId="83" borderId="101" xfId="31444" applyFont="1" applyFill="1" applyBorder="1" applyAlignment="1">
      <alignment horizontal="center" vertical="center" wrapText="1"/>
    </xf>
    <xf numFmtId="165" fontId="42" fillId="83" borderId="106" xfId="31444" applyFont="1" applyFill="1" applyBorder="1" applyAlignment="1">
      <alignment horizontal="center" vertical="center" wrapText="1"/>
    </xf>
    <xf numFmtId="165" fontId="42" fillId="83" borderId="0" xfId="0" applyNumberFormat="1" applyFont="1" applyFill="1" applyAlignment="1">
      <alignment horizontal="center"/>
    </xf>
    <xf numFmtId="0" fontId="237" fillId="83" borderId="0" xfId="0" applyFont="1" applyFill="1"/>
    <xf numFmtId="165" fontId="237" fillId="83" borderId="0" xfId="0" applyNumberFormat="1" applyFont="1" applyFill="1"/>
    <xf numFmtId="0" fontId="224" fillId="83" borderId="0" xfId="0" applyFont="1" applyFill="1"/>
    <xf numFmtId="0" fontId="222" fillId="83" borderId="8" xfId="0" applyFont="1" applyFill="1" applyBorder="1" applyAlignment="1">
      <alignment horizontal="center" vertical="center"/>
    </xf>
    <xf numFmtId="165" fontId="222" fillId="83" borderId="75" xfId="31444" applyFont="1" applyFill="1" applyBorder="1" applyAlignment="1">
      <alignment horizontal="center" vertical="center"/>
    </xf>
    <xf numFmtId="0" fontId="222" fillId="83" borderId="110" xfId="0" applyFont="1" applyFill="1" applyBorder="1" applyAlignment="1">
      <alignment horizontal="center" vertical="center"/>
    </xf>
    <xf numFmtId="0" fontId="222" fillId="83" borderId="2" xfId="0" applyNumberFormat="1" applyFont="1" applyFill="1" applyBorder="1" applyAlignment="1">
      <alignment horizontal="center"/>
    </xf>
    <xf numFmtId="0" fontId="222" fillId="83" borderId="2" xfId="0" applyFont="1" applyFill="1" applyBorder="1" applyAlignment="1">
      <alignment horizontal="center"/>
    </xf>
    <xf numFmtId="1" fontId="227" fillId="83" borderId="64" xfId="31444" applyNumberFormat="1" applyFont="1" applyFill="1" applyBorder="1" applyAlignment="1">
      <alignment horizontal="center" vertical="center" wrapText="1"/>
    </xf>
    <xf numFmtId="1" fontId="227" fillId="83" borderId="62" xfId="31444" applyNumberFormat="1" applyFont="1" applyFill="1" applyBorder="1" applyAlignment="1">
      <alignment horizontal="center" vertical="center" wrapText="1"/>
    </xf>
    <xf numFmtId="165" fontId="227" fillId="83" borderId="53" xfId="31444" applyFont="1" applyFill="1" applyBorder="1" applyAlignment="1">
      <alignment horizontal="center" vertical="center" wrapText="1"/>
    </xf>
    <xf numFmtId="1" fontId="227" fillId="83" borderId="54" xfId="31444" applyNumberFormat="1" applyFont="1" applyFill="1" applyBorder="1" applyAlignment="1">
      <alignment horizontal="center" vertical="center" wrapText="1"/>
    </xf>
    <xf numFmtId="1" fontId="227" fillId="83" borderId="53" xfId="31444" applyNumberFormat="1" applyFont="1" applyFill="1" applyBorder="1" applyAlignment="1">
      <alignment horizontal="center" vertical="center" wrapText="1"/>
    </xf>
    <xf numFmtId="0" fontId="42" fillId="83" borderId="2" xfId="0" applyFont="1" applyFill="1" applyBorder="1" applyAlignment="1">
      <alignment horizontal="left" vertical="center"/>
    </xf>
    <xf numFmtId="165" fontId="222" fillId="83" borderId="2" xfId="31444" applyFont="1" applyFill="1" applyBorder="1" applyAlignment="1">
      <alignment horizontal="center" vertical="center" wrapText="1"/>
    </xf>
    <xf numFmtId="165" fontId="222" fillId="83" borderId="2" xfId="31444" applyFont="1" applyFill="1" applyBorder="1" applyAlignment="1">
      <alignment horizontal="center" vertical="center"/>
    </xf>
    <xf numFmtId="165" fontId="227" fillId="83" borderId="2" xfId="31444" applyFont="1" applyFill="1" applyBorder="1" applyAlignment="1">
      <alignment horizontal="center" vertical="center" wrapText="1"/>
    </xf>
    <xf numFmtId="165" fontId="227" fillId="83" borderId="93" xfId="31444" applyFont="1" applyFill="1" applyBorder="1" applyAlignment="1">
      <alignment horizontal="center" vertical="center" wrapText="1"/>
    </xf>
    <xf numFmtId="0" fontId="42" fillId="83" borderId="71" xfId="0" applyFont="1" applyFill="1" applyBorder="1" applyAlignment="1">
      <alignment horizontal="left" vertical="center"/>
    </xf>
    <xf numFmtId="2" fontId="227" fillId="83" borderId="41" xfId="31444" applyNumberFormat="1" applyFont="1" applyFill="1" applyBorder="1" applyAlignment="1">
      <alignment horizontal="center" vertical="center" wrapText="1"/>
    </xf>
    <xf numFmtId="2" fontId="227" fillId="83" borderId="54" xfId="31444" applyNumberFormat="1" applyFont="1" applyFill="1" applyBorder="1" applyAlignment="1">
      <alignment horizontal="center" vertical="center" wrapText="1"/>
    </xf>
    <xf numFmtId="0" fontId="222" fillId="83" borderId="4" xfId="0" applyFont="1" applyFill="1" applyBorder="1" applyAlignment="1">
      <alignment horizontal="left" vertical="center" wrapText="1"/>
    </xf>
    <xf numFmtId="165" fontId="222" fillId="83" borderId="53" xfId="31444" applyFont="1" applyFill="1" applyBorder="1" applyAlignment="1">
      <alignment horizontal="center" vertical="center" wrapText="1"/>
    </xf>
    <xf numFmtId="165" fontId="222" fillId="83" borderId="41" xfId="31444" applyFont="1" applyFill="1" applyBorder="1" applyAlignment="1">
      <alignment horizontal="center" vertical="center" wrapText="1"/>
    </xf>
    <xf numFmtId="0" fontId="222" fillId="83" borderId="71" xfId="0" applyFont="1" applyFill="1" applyBorder="1" applyAlignment="1">
      <alignment horizontal="left" vertical="center" wrapText="1"/>
    </xf>
    <xf numFmtId="1" fontId="222" fillId="83" borderId="71" xfId="31444" applyNumberFormat="1" applyFont="1" applyFill="1" applyBorder="1" applyAlignment="1">
      <alignment horizontal="center" vertical="center" wrapText="1"/>
    </xf>
    <xf numFmtId="165" fontId="222" fillId="83" borderId="77" xfId="31444" applyFont="1" applyFill="1" applyBorder="1" applyAlignment="1">
      <alignment horizontal="center" vertical="center" wrapText="1"/>
    </xf>
    <xf numFmtId="165" fontId="222" fillId="83" borderId="75" xfId="31444" applyFont="1" applyFill="1" applyBorder="1" applyAlignment="1">
      <alignment horizontal="center" vertical="center" wrapText="1"/>
    </xf>
    <xf numFmtId="2" fontId="227" fillId="83" borderId="77" xfId="31444" applyNumberFormat="1" applyFont="1" applyFill="1" applyBorder="1" applyAlignment="1">
      <alignment horizontal="center" vertical="center" wrapText="1"/>
    </xf>
    <xf numFmtId="2" fontId="227" fillId="83" borderId="72" xfId="31444" applyNumberFormat="1" applyFont="1" applyFill="1" applyBorder="1" applyAlignment="1">
      <alignment horizontal="center" vertical="center" wrapText="1"/>
    </xf>
    <xf numFmtId="165" fontId="223" fillId="83" borderId="0" xfId="0" applyNumberFormat="1" applyFont="1" applyFill="1"/>
    <xf numFmtId="1" fontId="227" fillId="83" borderId="8" xfId="31444" applyNumberFormat="1" applyFont="1" applyFill="1" applyBorder="1" applyAlignment="1">
      <alignment horizontal="center" vertical="center" wrapText="1"/>
    </xf>
    <xf numFmtId="1" fontId="227" fillId="83" borderId="74" xfId="31444" applyNumberFormat="1" applyFont="1" applyFill="1" applyBorder="1" applyAlignment="1">
      <alignment horizontal="center" vertical="center" wrapText="1"/>
    </xf>
    <xf numFmtId="1" fontId="227" fillId="83" borderId="73" xfId="31444" applyNumberFormat="1" applyFont="1" applyFill="1" applyBorder="1" applyAlignment="1">
      <alignment horizontal="center" vertical="center" wrapText="1"/>
    </xf>
    <xf numFmtId="165" fontId="227" fillId="83" borderId="42" xfId="31444" applyFont="1" applyFill="1" applyBorder="1" applyAlignment="1">
      <alignment horizontal="center" vertical="center" wrapText="1"/>
    </xf>
    <xf numFmtId="1" fontId="227" fillId="83" borderId="42" xfId="31444" applyNumberFormat="1" applyFont="1" applyFill="1" applyBorder="1" applyAlignment="1">
      <alignment horizontal="center" vertical="center" wrapText="1"/>
    </xf>
    <xf numFmtId="165" fontId="222" fillId="83" borderId="54" xfId="31444" applyFont="1" applyFill="1" applyBorder="1" applyAlignment="1">
      <alignment horizontal="center" vertical="center" wrapText="1"/>
    </xf>
    <xf numFmtId="165" fontId="222" fillId="83" borderId="42" xfId="31444" applyFont="1" applyFill="1" applyBorder="1" applyAlignment="1">
      <alignment horizontal="center" vertical="center" wrapText="1"/>
    </xf>
    <xf numFmtId="165" fontId="222" fillId="83" borderId="72" xfId="31444" applyFont="1" applyFill="1" applyBorder="1" applyAlignment="1">
      <alignment horizontal="center" vertical="center" wrapText="1"/>
    </xf>
    <xf numFmtId="165" fontId="222" fillId="83" borderId="70" xfId="31444" applyFont="1" applyFill="1" applyBorder="1" applyAlignment="1">
      <alignment horizontal="center" vertical="center" wrapText="1"/>
    </xf>
    <xf numFmtId="0" fontId="222" fillId="83" borderId="0" xfId="0" applyFont="1" applyFill="1" applyBorder="1" applyAlignment="1">
      <alignment horizontal="left" vertical="center" wrapText="1"/>
    </xf>
    <xf numFmtId="1" fontId="222" fillId="83" borderId="0" xfId="31444" applyNumberFormat="1" applyFont="1" applyFill="1" applyBorder="1" applyAlignment="1">
      <alignment horizontal="center" vertical="center" wrapText="1"/>
    </xf>
    <xf numFmtId="0" fontId="229" fillId="83" borderId="0" xfId="0" applyFont="1" applyFill="1"/>
    <xf numFmtId="43" fontId="16" fillId="0" borderId="0" xfId="31441" applyFont="1" applyAlignment="1" applyProtection="1">
      <alignment vertical="center"/>
      <protection locked="0"/>
    </xf>
    <xf numFmtId="0" fontId="16" fillId="82" borderId="0" xfId="0" applyFont="1" applyFill="1" applyAlignment="1" applyProtection="1">
      <alignment horizontal="left" vertical="center"/>
      <protection locked="0"/>
    </xf>
    <xf numFmtId="0" fontId="223" fillId="83" borderId="0" xfId="0" applyFont="1" applyFill="1" applyAlignment="1">
      <alignment horizontal="left" vertical="center"/>
    </xf>
    <xf numFmtId="0" fontId="222" fillId="83" borderId="1" xfId="0" applyFont="1" applyFill="1" applyBorder="1" applyAlignment="1">
      <alignment horizontal="center" vertical="center" wrapText="1"/>
    </xf>
    <xf numFmtId="0" fontId="222" fillId="83" borderId="43" xfId="0" applyFont="1" applyFill="1" applyBorder="1" applyAlignment="1">
      <alignment horizontal="center" vertical="center" wrapText="1"/>
    </xf>
    <xf numFmtId="0" fontId="222" fillId="83" borderId="44" xfId="0" applyFont="1" applyFill="1" applyBorder="1" applyAlignment="1">
      <alignment horizontal="center" vertical="center" wrapText="1"/>
    </xf>
    <xf numFmtId="0" fontId="222" fillId="83" borderId="51" xfId="0" applyFont="1" applyFill="1" applyBorder="1" applyAlignment="1">
      <alignment horizontal="center" vertical="center" wrapText="1"/>
    </xf>
    <xf numFmtId="0" fontId="222" fillId="83" borderId="28" xfId="0" applyFont="1" applyFill="1" applyBorder="1" applyAlignment="1">
      <alignment horizontal="center" vertical="center" wrapText="1"/>
    </xf>
    <xf numFmtId="0" fontId="222" fillId="83" borderId="53" xfId="0" applyFont="1" applyFill="1" applyBorder="1" applyAlignment="1">
      <alignment horizontal="center" vertical="center" wrapText="1"/>
    </xf>
    <xf numFmtId="0" fontId="222" fillId="83" borderId="81" xfId="0" applyFont="1" applyFill="1" applyBorder="1" applyAlignment="1">
      <alignment horizontal="center" vertical="center" wrapText="1"/>
    </xf>
    <xf numFmtId="0" fontId="222" fillId="83" borderId="75" xfId="0" applyFont="1" applyFill="1" applyBorder="1" applyAlignment="1">
      <alignment horizontal="center" vertical="center" wrapText="1"/>
    </xf>
    <xf numFmtId="0" fontId="222" fillId="83" borderId="71" xfId="0" applyFont="1" applyFill="1" applyBorder="1" applyAlignment="1">
      <alignment horizontal="center" vertical="center" wrapText="1"/>
    </xf>
    <xf numFmtId="165" fontId="42" fillId="83" borderId="1" xfId="31444" applyFont="1" applyFill="1" applyBorder="1" applyAlignment="1">
      <alignment horizontal="center"/>
    </xf>
    <xf numFmtId="165" fontId="42" fillId="83" borderId="71" xfId="31444" applyFont="1" applyFill="1" applyBorder="1" applyAlignment="1">
      <alignment horizontal="center"/>
    </xf>
    <xf numFmtId="165" fontId="42" fillId="83" borderId="53" xfId="31444" applyNumberFormat="1" applyFont="1" applyFill="1" applyBorder="1" applyAlignment="1">
      <alignment horizontal="center" vertical="center" wrapText="1"/>
    </xf>
    <xf numFmtId="4" fontId="42" fillId="83" borderId="1" xfId="31444" applyNumberFormat="1" applyFont="1" applyFill="1" applyBorder="1" applyAlignment="1">
      <alignment horizontal="center" vertical="center" wrapText="1"/>
    </xf>
    <xf numFmtId="165" fontId="42" fillId="83" borderId="53" xfId="31444" applyFont="1" applyFill="1" applyBorder="1" applyAlignment="1">
      <alignment horizontal="center" vertical="center" wrapText="1"/>
    </xf>
    <xf numFmtId="165" fontId="224" fillId="83" borderId="1" xfId="31444" applyFont="1" applyFill="1" applyBorder="1" applyAlignment="1">
      <alignment horizontal="center" vertical="center" wrapText="1"/>
    </xf>
    <xf numFmtId="165" fontId="224" fillId="83" borderId="54" xfId="31444" applyFont="1" applyFill="1" applyBorder="1" applyAlignment="1">
      <alignment horizontal="center" vertical="center" wrapText="1"/>
    </xf>
    <xf numFmtId="1" fontId="42" fillId="83" borderId="64" xfId="31444" applyNumberFormat="1" applyFont="1" applyFill="1" applyBorder="1" applyAlignment="1">
      <alignment horizontal="center" vertical="center" wrapText="1"/>
    </xf>
    <xf numFmtId="165" fontId="42" fillId="83" borderId="53" xfId="31444" applyFont="1" applyFill="1" applyBorder="1" applyAlignment="1">
      <alignment horizontal="center"/>
    </xf>
    <xf numFmtId="1" fontId="42" fillId="83" borderId="8" xfId="31444" applyNumberFormat="1" applyFont="1" applyFill="1" applyBorder="1" applyAlignment="1">
      <alignment horizontal="center" vertical="center" wrapText="1"/>
    </xf>
    <xf numFmtId="165" fontId="42" fillId="83" borderId="75" xfId="31444" applyFont="1" applyFill="1" applyBorder="1" applyAlignment="1">
      <alignment horizontal="center"/>
    </xf>
    <xf numFmtId="165" fontId="42" fillId="83" borderId="72" xfId="31444" applyFont="1" applyFill="1" applyBorder="1" applyAlignment="1">
      <alignment horizontal="center"/>
    </xf>
    <xf numFmtId="3" fontId="42" fillId="83" borderId="4" xfId="31444" applyNumberFormat="1" applyFont="1" applyFill="1" applyBorder="1" applyAlignment="1">
      <alignment horizontal="center" vertical="center" wrapText="1"/>
    </xf>
    <xf numFmtId="1" fontId="42" fillId="83" borderId="74" xfId="31444" applyNumberFormat="1" applyFont="1" applyFill="1" applyBorder="1" applyAlignment="1">
      <alignment horizontal="center" vertical="center"/>
    </xf>
    <xf numFmtId="165" fontId="42" fillId="83" borderId="8" xfId="31444" applyFont="1" applyFill="1" applyBorder="1" applyAlignment="1">
      <alignment horizontal="center"/>
    </xf>
    <xf numFmtId="165" fontId="42" fillId="83" borderId="4" xfId="31444" applyFont="1" applyFill="1" applyBorder="1" applyAlignment="1">
      <alignment horizontal="center"/>
    </xf>
    <xf numFmtId="165" fontId="42" fillId="83" borderId="4" xfId="31444" applyFont="1" applyFill="1" applyBorder="1" applyAlignment="1">
      <alignment horizontal="center" vertical="center" wrapText="1"/>
    </xf>
    <xf numFmtId="165" fontId="42" fillId="83" borderId="64" xfId="31444" applyFont="1" applyFill="1" applyBorder="1" applyAlignment="1">
      <alignment horizontal="center"/>
    </xf>
    <xf numFmtId="165" fontId="42" fillId="83" borderId="61" xfId="31444" applyFont="1" applyFill="1" applyBorder="1" applyAlignment="1">
      <alignment horizontal="center"/>
    </xf>
    <xf numFmtId="322" fontId="42" fillId="83" borderId="54" xfId="31444" applyNumberFormat="1" applyFont="1" applyFill="1" applyBorder="1" applyAlignment="1">
      <alignment horizontal="center" vertical="center"/>
    </xf>
    <xf numFmtId="1" fontId="222" fillId="83" borderId="1" xfId="0" applyNumberFormat="1" applyFont="1" applyFill="1" applyBorder="1" applyAlignment="1">
      <alignment horizontal="center"/>
    </xf>
    <xf numFmtId="165" fontId="42" fillId="83" borderId="6" xfId="31444" applyFont="1" applyFill="1" applyBorder="1" applyAlignment="1">
      <alignment horizontal="center"/>
    </xf>
    <xf numFmtId="165" fontId="42" fillId="83" borderId="2" xfId="31444" applyFont="1" applyFill="1" applyBorder="1" applyAlignment="1">
      <alignment horizontal="center"/>
    </xf>
    <xf numFmtId="165" fontId="42" fillId="83" borderId="42" xfId="31444" applyFont="1" applyFill="1" applyBorder="1" applyAlignment="1">
      <alignment horizontal="center"/>
    </xf>
    <xf numFmtId="1" fontId="42" fillId="83" borderId="42" xfId="31444" applyNumberFormat="1" applyFont="1" applyFill="1" applyBorder="1" applyAlignment="1">
      <alignment horizontal="center" vertical="center" wrapText="1"/>
    </xf>
    <xf numFmtId="165" fontId="42" fillId="83" borderId="68" xfId="31444" applyFont="1" applyFill="1" applyBorder="1" applyAlignment="1">
      <alignment horizontal="center"/>
    </xf>
    <xf numFmtId="165" fontId="42" fillId="83" borderId="58" xfId="31444" applyFont="1" applyFill="1" applyBorder="1" applyAlignment="1">
      <alignment horizontal="center"/>
    </xf>
    <xf numFmtId="165" fontId="42" fillId="83" borderId="74" xfId="31444" applyFont="1" applyFill="1" applyBorder="1" applyAlignment="1">
      <alignment horizontal="center" vertical="center" wrapText="1"/>
    </xf>
    <xf numFmtId="1" fontId="222" fillId="83" borderId="64" xfId="31444" applyNumberFormat="1" applyFont="1" applyFill="1" applyBorder="1" applyAlignment="1">
      <alignment horizontal="center" vertical="center" wrapText="1"/>
    </xf>
    <xf numFmtId="3" fontId="222" fillId="83" borderId="61" xfId="31444" applyNumberFormat="1" applyFont="1" applyFill="1" applyBorder="1" applyAlignment="1">
      <alignment horizontal="center" vertical="center" wrapText="1"/>
    </xf>
    <xf numFmtId="1" fontId="227" fillId="83" borderId="62" xfId="31444" applyNumberFormat="1" applyFont="1" applyFill="1" applyBorder="1" applyAlignment="1">
      <alignment horizontal="center" vertical="center"/>
    </xf>
    <xf numFmtId="165" fontId="222" fillId="83" borderId="53" xfId="31444" applyFont="1" applyFill="1" applyBorder="1" applyAlignment="1">
      <alignment horizontal="center"/>
    </xf>
    <xf numFmtId="165" fontId="222" fillId="83" borderId="75" xfId="31444" applyFont="1" applyFill="1" applyBorder="1" applyAlignment="1">
      <alignment horizontal="center"/>
    </xf>
    <xf numFmtId="165" fontId="222" fillId="83" borderId="71" xfId="31444" applyFont="1" applyFill="1" applyBorder="1" applyAlignment="1">
      <alignment horizontal="center"/>
    </xf>
    <xf numFmtId="165" fontId="227" fillId="83" borderId="72" xfId="31444" applyFont="1" applyFill="1" applyBorder="1" applyAlignment="1">
      <alignment horizontal="center" vertical="center" wrapText="1"/>
    </xf>
    <xf numFmtId="1" fontId="224" fillId="83" borderId="64" xfId="31444" applyNumberFormat="1" applyFont="1" applyFill="1" applyBorder="1" applyAlignment="1">
      <alignment horizontal="center" vertical="center" wrapText="1"/>
    </xf>
    <xf numFmtId="1" fontId="224" fillId="83" borderId="61" xfId="31444" applyNumberFormat="1" applyFont="1" applyFill="1" applyBorder="1" applyAlignment="1">
      <alignment horizontal="center" vertical="center" wrapText="1"/>
    </xf>
    <xf numFmtId="1" fontId="224" fillId="83" borderId="62" xfId="31444" applyNumberFormat="1" applyFont="1" applyFill="1" applyBorder="1" applyAlignment="1">
      <alignment horizontal="center" vertical="center" wrapText="1"/>
    </xf>
    <xf numFmtId="2" fontId="224" fillId="83" borderId="53" xfId="31444" applyNumberFormat="1" applyFont="1" applyFill="1" applyBorder="1" applyAlignment="1">
      <alignment horizontal="center" vertical="center" wrapText="1"/>
    </xf>
    <xf numFmtId="2" fontId="224" fillId="83" borderId="1" xfId="31444" applyNumberFormat="1" applyFont="1" applyFill="1" applyBorder="1" applyAlignment="1">
      <alignment horizontal="center" vertical="center" wrapText="1"/>
    </xf>
    <xf numFmtId="2" fontId="224" fillId="83" borderId="54" xfId="31444" applyNumberFormat="1" applyFont="1" applyFill="1" applyBorder="1" applyAlignment="1">
      <alignment horizontal="center" vertical="center" wrapText="1"/>
    </xf>
    <xf numFmtId="165" fontId="224" fillId="83" borderId="53" xfId="31444" applyNumberFormat="1" applyFont="1" applyFill="1" applyBorder="1" applyAlignment="1">
      <alignment horizontal="center" vertical="center" wrapText="1"/>
    </xf>
    <xf numFmtId="165" fontId="224" fillId="83" borderId="1" xfId="31444" applyNumberFormat="1" applyFont="1" applyFill="1" applyBorder="1" applyAlignment="1">
      <alignment horizontal="center" vertical="center" wrapText="1"/>
    </xf>
    <xf numFmtId="165" fontId="224" fillId="83" borderId="54" xfId="31444" applyNumberFormat="1" applyFont="1" applyFill="1" applyBorder="1" applyAlignment="1">
      <alignment horizontal="center" vertical="center" wrapText="1"/>
    </xf>
    <xf numFmtId="2" fontId="224" fillId="83" borderId="75" xfId="31444" applyNumberFormat="1" applyFont="1" applyFill="1" applyBorder="1" applyAlignment="1">
      <alignment horizontal="center" vertical="center" wrapText="1"/>
    </xf>
    <xf numFmtId="2" fontId="224" fillId="83" borderId="71" xfId="31444" applyNumberFormat="1" applyFont="1" applyFill="1" applyBorder="1" applyAlignment="1">
      <alignment horizontal="center" vertical="center" wrapText="1"/>
    </xf>
    <xf numFmtId="2" fontId="224" fillId="83" borderId="72" xfId="31444" applyNumberFormat="1" applyFont="1" applyFill="1" applyBorder="1" applyAlignment="1">
      <alignment horizontal="center" vertical="center" wrapText="1"/>
    </xf>
    <xf numFmtId="1" fontId="224" fillId="83" borderId="8" xfId="31444" applyNumberFormat="1" applyFont="1" applyFill="1" applyBorder="1" applyAlignment="1">
      <alignment horizontal="center" vertical="center" wrapText="1"/>
    </xf>
    <xf numFmtId="1" fontId="224" fillId="83" borderId="4" xfId="31444" applyNumberFormat="1" applyFont="1" applyFill="1" applyBorder="1" applyAlignment="1">
      <alignment horizontal="center" vertical="center" wrapText="1"/>
    </xf>
    <xf numFmtId="1" fontId="224" fillId="83" borderId="74" xfId="31444" applyNumberFormat="1" applyFont="1" applyFill="1" applyBorder="1" applyAlignment="1">
      <alignment horizontal="center" vertical="center" wrapText="1"/>
    </xf>
    <xf numFmtId="1" fontId="224" fillId="83" borderId="1" xfId="31444" applyNumberFormat="1" applyFont="1" applyFill="1" applyBorder="1" applyAlignment="1">
      <alignment horizontal="center" vertical="center" wrapText="1"/>
    </xf>
    <xf numFmtId="3" fontId="224" fillId="83" borderId="61" xfId="31444" applyNumberFormat="1" applyFont="1" applyFill="1" applyBorder="1" applyAlignment="1">
      <alignment horizontal="center" vertical="center" wrapText="1"/>
    </xf>
    <xf numFmtId="3" fontId="224" fillId="83" borderId="1" xfId="31444" applyNumberFormat="1" applyFont="1" applyFill="1" applyBorder="1" applyAlignment="1">
      <alignment horizontal="center" vertical="center" wrapText="1"/>
    </xf>
    <xf numFmtId="1" fontId="224" fillId="83" borderId="54" xfId="31444" applyNumberFormat="1" applyFont="1" applyFill="1" applyBorder="1" applyAlignment="1">
      <alignment horizontal="center" vertical="center" wrapText="1"/>
    </xf>
    <xf numFmtId="165" fontId="42" fillId="83" borderId="1" xfId="31444" applyNumberFormat="1" applyFont="1" applyFill="1" applyBorder="1" applyAlignment="1">
      <alignment horizontal="center" vertical="center" wrapText="1"/>
    </xf>
    <xf numFmtId="165" fontId="42" fillId="83" borderId="54" xfId="31444" applyNumberFormat="1" applyFont="1" applyFill="1" applyBorder="1" applyAlignment="1">
      <alignment horizontal="center" vertical="center" wrapText="1"/>
    </xf>
    <xf numFmtId="2" fontId="224" fillId="83" borderId="6" xfId="31444" applyNumberFormat="1" applyFont="1" applyFill="1" applyBorder="1" applyAlignment="1">
      <alignment horizontal="center" vertical="center" wrapText="1"/>
    </xf>
    <xf numFmtId="2" fontId="224" fillId="83" borderId="2" xfId="31444" applyNumberFormat="1" applyFont="1" applyFill="1" applyBorder="1" applyAlignment="1">
      <alignment horizontal="center" vertical="center" wrapText="1"/>
    </xf>
    <xf numFmtId="2" fontId="224" fillId="83" borderId="58" xfId="31444" applyNumberFormat="1" applyFont="1" applyFill="1" applyBorder="1" applyAlignment="1">
      <alignment horizontal="center" vertical="center" wrapText="1"/>
    </xf>
    <xf numFmtId="3" fontId="224" fillId="83" borderId="4" xfId="31444" applyNumberFormat="1" applyFont="1" applyFill="1" applyBorder="1" applyAlignment="1">
      <alignment horizontal="center" vertical="center" wrapText="1"/>
    </xf>
    <xf numFmtId="1" fontId="224" fillId="83" borderId="53" xfId="31444" applyNumberFormat="1" applyFont="1" applyFill="1" applyBorder="1" applyAlignment="1">
      <alignment horizontal="center" vertical="center" wrapText="1"/>
    </xf>
    <xf numFmtId="3" fontId="0" fillId="0" borderId="39" xfId="0" applyNumberFormat="1" applyFont="1" applyFill="1" applyBorder="1" applyAlignment="1">
      <alignment wrapText="1"/>
    </xf>
    <xf numFmtId="0" fontId="42" fillId="83" borderId="1" xfId="31444" applyNumberFormat="1" applyFont="1" applyFill="1" applyBorder="1" applyAlignment="1">
      <alignment horizontal="center" vertical="center" wrapText="1"/>
    </xf>
    <xf numFmtId="0" fontId="42" fillId="83" borderId="19" xfId="31444" applyNumberFormat="1" applyFont="1" applyFill="1" applyBorder="1" applyAlignment="1">
      <alignment horizontal="center" vertical="center" wrapText="1"/>
    </xf>
    <xf numFmtId="0" fontId="42" fillId="83" borderId="78" xfId="31444" applyNumberFormat="1" applyFont="1" applyFill="1" applyBorder="1" applyAlignment="1">
      <alignment horizontal="center" vertical="center" wrapText="1"/>
    </xf>
    <xf numFmtId="0" fontId="42" fillId="83" borderId="81" xfId="31444" applyNumberFormat="1" applyFont="1" applyFill="1" applyBorder="1" applyAlignment="1">
      <alignment horizontal="center" vertical="center" wrapText="1"/>
    </xf>
    <xf numFmtId="1" fontId="224" fillId="83" borderId="46" xfId="31444" applyNumberFormat="1" applyFont="1" applyFill="1" applyBorder="1" applyAlignment="1">
      <alignment horizontal="center" vertical="center" wrapText="1"/>
    </xf>
    <xf numFmtId="165" fontId="224" fillId="83" borderId="60" xfId="31444" applyFont="1" applyFill="1" applyBorder="1" applyAlignment="1">
      <alignment horizontal="center" vertical="center" wrapText="1"/>
    </xf>
    <xf numFmtId="165" fontId="222" fillId="83" borderId="63" xfId="31444" applyFont="1" applyFill="1" applyBorder="1" applyAlignment="1">
      <alignment horizontal="center"/>
    </xf>
    <xf numFmtId="1" fontId="42" fillId="83" borderId="17" xfId="31444" applyNumberFormat="1" applyFont="1" applyFill="1" applyBorder="1" applyAlignment="1">
      <alignment horizontal="center" vertical="center" wrapText="1"/>
    </xf>
    <xf numFmtId="1" fontId="224" fillId="83" borderId="65" xfId="31444" applyNumberFormat="1" applyFont="1" applyFill="1" applyBorder="1" applyAlignment="1">
      <alignment horizontal="center" vertical="center" wrapText="1"/>
    </xf>
    <xf numFmtId="165" fontId="224" fillId="83" borderId="57" xfId="31444" applyFont="1" applyFill="1" applyBorder="1" applyAlignment="1">
      <alignment horizontal="center" vertical="center" wrapText="1"/>
    </xf>
    <xf numFmtId="165" fontId="224" fillId="83" borderId="65" xfId="31444" applyFont="1" applyFill="1" applyBorder="1" applyAlignment="1">
      <alignment horizontal="center" vertical="center" wrapText="1"/>
    </xf>
    <xf numFmtId="165" fontId="224" fillId="83" borderId="55" xfId="31444" applyFont="1" applyFill="1" applyBorder="1" applyAlignment="1">
      <alignment horizontal="center" vertical="center" wrapText="1"/>
    </xf>
    <xf numFmtId="2" fontId="224" fillId="83" borderId="78" xfId="31444" applyNumberFormat="1" applyFont="1" applyFill="1" applyBorder="1" applyAlignment="1">
      <alignment horizontal="center" vertical="center" wrapText="1"/>
    </xf>
    <xf numFmtId="164" fontId="224" fillId="83" borderId="42" xfId="31444" applyNumberFormat="1" applyFont="1" applyFill="1" applyBorder="1" applyAlignment="1">
      <alignment horizontal="center" vertical="center" wrapText="1"/>
    </xf>
    <xf numFmtId="164" fontId="222" fillId="83" borderId="41" xfId="31444" applyNumberFormat="1" applyFont="1" applyFill="1" applyBorder="1" applyAlignment="1">
      <alignment horizontal="center"/>
    </xf>
    <xf numFmtId="321" fontId="224" fillId="83" borderId="67" xfId="31444" applyNumberFormat="1" applyFont="1" applyFill="1" applyBorder="1" applyAlignment="1">
      <alignment horizontal="center" vertical="center" wrapText="1"/>
    </xf>
    <xf numFmtId="165" fontId="224" fillId="83" borderId="69" xfId="31444" applyFont="1" applyFill="1" applyBorder="1" applyAlignment="1">
      <alignment horizontal="center" vertical="center" wrapText="1"/>
    </xf>
    <xf numFmtId="321" fontId="224" fillId="83" borderId="46" xfId="31444" applyNumberFormat="1" applyFont="1" applyFill="1" applyBorder="1" applyAlignment="1">
      <alignment horizontal="center" vertical="center" wrapText="1"/>
    </xf>
    <xf numFmtId="1" fontId="224" fillId="83" borderId="43" xfId="31444" applyNumberFormat="1" applyFont="1" applyFill="1" applyBorder="1" applyAlignment="1">
      <alignment horizontal="center" vertical="center" wrapText="1"/>
    </xf>
    <xf numFmtId="164" fontId="224" fillId="83" borderId="53" xfId="31444" applyNumberFormat="1" applyFont="1" applyFill="1" applyBorder="1" applyAlignment="1">
      <alignment horizontal="center" vertical="center" wrapText="1"/>
    </xf>
    <xf numFmtId="165" fontId="224" fillId="83" borderId="81" xfId="31444" applyFont="1" applyFill="1" applyBorder="1" applyAlignment="1">
      <alignment horizontal="center" vertical="center" wrapText="1"/>
    </xf>
    <xf numFmtId="0" fontId="224" fillId="83" borderId="28" xfId="31444" applyNumberFormat="1" applyFont="1" applyFill="1" applyBorder="1" applyAlignment="1">
      <alignment horizontal="center" vertical="center" wrapText="1"/>
    </xf>
    <xf numFmtId="321" fontId="224" fillId="83" borderId="78" xfId="31444" applyNumberFormat="1" applyFont="1" applyFill="1" applyBorder="1" applyAlignment="1">
      <alignment horizontal="center" vertical="center" wrapText="1"/>
    </xf>
    <xf numFmtId="0" fontId="42" fillId="83" borderId="46" xfId="31444" applyNumberFormat="1" applyFont="1" applyFill="1" applyBorder="1" applyAlignment="1">
      <alignment horizontal="center" vertical="center" wrapText="1"/>
    </xf>
    <xf numFmtId="321" fontId="224" fillId="83" borderId="28" xfId="31444" applyNumberFormat="1" applyFont="1" applyFill="1" applyBorder="1" applyAlignment="1">
      <alignment horizontal="center" vertical="center" wrapText="1"/>
    </xf>
    <xf numFmtId="0" fontId="222" fillId="83" borderId="42" xfId="0" applyFont="1" applyFill="1" applyBorder="1"/>
    <xf numFmtId="165" fontId="222" fillId="83" borderId="0" xfId="0" applyNumberFormat="1" applyFont="1" applyFill="1"/>
    <xf numFmtId="0" fontId="42" fillId="83" borderId="65" xfId="31444" applyNumberFormat="1" applyFont="1" applyFill="1" applyBorder="1" applyAlignment="1">
      <alignment horizontal="center" vertical="center" wrapText="1"/>
    </xf>
    <xf numFmtId="1" fontId="224" fillId="83" borderId="17" xfId="31444" applyNumberFormat="1" applyFont="1" applyFill="1" applyBorder="1" applyAlignment="1">
      <alignment horizontal="center" vertical="center" wrapText="1"/>
    </xf>
    <xf numFmtId="165" fontId="42" fillId="83" borderId="53" xfId="0" applyNumberFormat="1" applyFont="1" applyFill="1" applyBorder="1" applyAlignment="1">
      <alignment horizontal="center"/>
    </xf>
    <xf numFmtId="165" fontId="42" fillId="83" borderId="1" xfId="0" applyNumberFormat="1" applyFont="1" applyFill="1" applyBorder="1" applyAlignment="1">
      <alignment horizontal="center"/>
    </xf>
    <xf numFmtId="165" fontId="224" fillId="83" borderId="19" xfId="31444" applyFont="1" applyFill="1" applyBorder="1" applyAlignment="1">
      <alignment horizontal="center" vertical="center" wrapText="1"/>
    </xf>
    <xf numFmtId="165" fontId="224" fillId="83" borderId="80" xfId="31444" applyFont="1" applyFill="1" applyBorder="1" applyAlignment="1">
      <alignment horizontal="center" vertical="center" wrapText="1"/>
    </xf>
    <xf numFmtId="165" fontId="223" fillId="83" borderId="0" xfId="0" applyNumberFormat="1" applyFont="1" applyFill="1" applyAlignment="1">
      <alignment horizontal="center" vertical="center"/>
    </xf>
    <xf numFmtId="0" fontId="224" fillId="83" borderId="16" xfId="31444" applyNumberFormat="1" applyFont="1" applyFill="1" applyBorder="1" applyAlignment="1">
      <alignment horizontal="center" vertical="center" wrapText="1"/>
    </xf>
    <xf numFmtId="165" fontId="224" fillId="83" borderId="83" xfId="31444" applyFont="1" applyFill="1" applyBorder="1" applyAlignment="1">
      <alignment horizontal="center" vertical="center" wrapText="1"/>
    </xf>
    <xf numFmtId="1" fontId="224" fillId="83" borderId="82" xfId="31444" applyNumberFormat="1" applyFont="1" applyFill="1" applyBorder="1" applyAlignment="1">
      <alignment horizontal="center" vertical="center" wrapText="1"/>
    </xf>
    <xf numFmtId="165" fontId="224" fillId="83" borderId="17" xfId="31444" applyFont="1" applyFill="1" applyBorder="1" applyAlignment="1">
      <alignment horizontal="center" vertical="center" wrapText="1"/>
    </xf>
    <xf numFmtId="165" fontId="222" fillId="83" borderId="65" xfId="31444" applyFont="1" applyFill="1" applyBorder="1" applyAlignment="1">
      <alignment horizontal="center" vertical="center" wrapText="1"/>
    </xf>
    <xf numFmtId="165" fontId="224" fillId="83" borderId="75" xfId="31444" applyFont="1" applyFill="1" applyBorder="1" applyAlignment="1">
      <alignment horizontal="center" vertical="center" wrapText="1"/>
    </xf>
    <xf numFmtId="165" fontId="223" fillId="83" borderId="81" xfId="31444" applyFont="1" applyFill="1" applyBorder="1" applyAlignment="1">
      <alignment horizontal="center"/>
    </xf>
    <xf numFmtId="165" fontId="224" fillId="83" borderId="4" xfId="31444" applyFont="1" applyFill="1" applyBorder="1" applyAlignment="1">
      <alignment horizontal="center" vertical="center" wrapText="1"/>
    </xf>
    <xf numFmtId="165" fontId="224" fillId="83" borderId="71" xfId="31444" applyFont="1" applyFill="1" applyBorder="1" applyAlignment="1">
      <alignment horizontal="center" vertical="center" wrapText="1"/>
    </xf>
    <xf numFmtId="165" fontId="230" fillId="83" borderId="0" xfId="0" applyNumberFormat="1" applyFont="1" applyFill="1"/>
    <xf numFmtId="0" fontId="226" fillId="83" borderId="53" xfId="0" applyFont="1" applyFill="1" applyBorder="1" applyAlignment="1">
      <alignment horizontal="center" vertical="center"/>
    </xf>
    <xf numFmtId="0" fontId="42" fillId="83" borderId="8" xfId="0" applyFont="1" applyFill="1" applyBorder="1" applyAlignment="1">
      <alignment horizontal="center"/>
    </xf>
    <xf numFmtId="4" fontId="224" fillId="83" borderId="1" xfId="31444" applyNumberFormat="1" applyFont="1" applyFill="1" applyBorder="1" applyAlignment="1">
      <alignment horizontal="center" vertical="center" wrapText="1"/>
    </xf>
    <xf numFmtId="165" fontId="222" fillId="83" borderId="6" xfId="31444" applyFont="1" applyFill="1" applyBorder="1" applyAlignment="1">
      <alignment horizontal="center"/>
    </xf>
    <xf numFmtId="165" fontId="222" fillId="83" borderId="2" xfId="31444" applyFont="1" applyFill="1" applyBorder="1" applyAlignment="1">
      <alignment horizontal="center"/>
    </xf>
    <xf numFmtId="165" fontId="227" fillId="83" borderId="58" xfId="31444" applyFont="1" applyFill="1" applyBorder="1" applyAlignment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/>
    </xf>
    <xf numFmtId="0" fontId="15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NumberFormat="1" applyAlignment="1">
      <alignment wrapText="1"/>
    </xf>
    <xf numFmtId="3" fontId="0" fillId="0" borderId="0" xfId="0" applyNumberFormat="1" applyAlignment="1">
      <alignment horizontal="center" vertical="center"/>
    </xf>
    <xf numFmtId="3" fontId="0" fillId="0" borderId="39" xfId="0" applyNumberFormat="1" applyFont="1" applyFill="1" applyBorder="1"/>
    <xf numFmtId="3" fontId="238" fillId="0" borderId="39" xfId="0" applyNumberFormat="1" applyFont="1" applyFill="1" applyBorder="1" applyAlignment="1">
      <alignment wrapText="1"/>
    </xf>
    <xf numFmtId="3" fontId="238" fillId="0" borderId="39" xfId="0" applyNumberFormat="1" applyFont="1" applyFill="1" applyBorder="1" applyAlignment="1">
      <alignment vertical="top" wrapText="1"/>
    </xf>
    <xf numFmtId="3" fontId="0" fillId="0" borderId="0" xfId="0" applyNumberFormat="1" applyFont="1" applyFill="1" applyBorder="1"/>
    <xf numFmtId="2" fontId="224" fillId="83" borderId="82" xfId="31444" applyNumberFormat="1" applyFont="1" applyFill="1" applyBorder="1" applyAlignment="1">
      <alignment horizontal="center" vertical="center" wrapText="1"/>
    </xf>
    <xf numFmtId="2" fontId="224" fillId="83" borderId="46" xfId="31444" applyNumberFormat="1" applyFont="1" applyFill="1" applyBorder="1" applyAlignment="1">
      <alignment horizontal="center" vertical="center" wrapText="1"/>
    </xf>
    <xf numFmtId="0" fontId="42" fillId="83" borderId="57" xfId="0" applyFont="1" applyFill="1" applyBorder="1" applyAlignment="1">
      <alignment horizontal="left" vertical="center"/>
    </xf>
    <xf numFmtId="0" fontId="42" fillId="83" borderId="91" xfId="31444" applyNumberFormat="1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left" vertical="center"/>
    </xf>
    <xf numFmtId="0" fontId="42" fillId="83" borderId="60" xfId="31444" applyNumberFormat="1" applyFont="1" applyFill="1" applyBorder="1" applyAlignment="1">
      <alignment horizontal="center" vertical="center" wrapText="1"/>
    </xf>
    <xf numFmtId="0" fontId="42" fillId="83" borderId="42" xfId="31444" applyNumberFormat="1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left" vertical="center" wrapText="1"/>
    </xf>
    <xf numFmtId="0" fontId="42" fillId="83" borderId="45" xfId="31444" applyNumberFormat="1" applyFont="1" applyFill="1" applyBorder="1" applyAlignment="1">
      <alignment horizontal="center" vertical="center" wrapText="1"/>
    </xf>
    <xf numFmtId="0" fontId="42" fillId="83" borderId="66" xfId="31444" applyNumberFormat="1" applyFont="1" applyFill="1" applyBorder="1" applyAlignment="1">
      <alignment horizontal="center" vertical="center" wrapText="1"/>
    </xf>
    <xf numFmtId="1" fontId="224" fillId="83" borderId="28" xfId="31444" applyNumberFormat="1" applyFont="1" applyFill="1" applyBorder="1" applyAlignment="1">
      <alignment horizontal="center" vertical="center" wrapText="1"/>
    </xf>
    <xf numFmtId="1" fontId="224" fillId="83" borderId="91" xfId="31444" applyNumberFormat="1" applyFont="1" applyFill="1" applyBorder="1" applyAlignment="1">
      <alignment horizontal="center" vertical="center" wrapText="1"/>
    </xf>
    <xf numFmtId="165" fontId="224" fillId="83" borderId="6" xfId="31444" applyFont="1" applyFill="1" applyBorder="1" applyAlignment="1">
      <alignment horizontal="center" vertical="center" wrapText="1"/>
    </xf>
    <xf numFmtId="165" fontId="224" fillId="83" borderId="2" xfId="31444" applyFont="1" applyFill="1" applyBorder="1" applyAlignment="1">
      <alignment horizontal="center" vertical="center" wrapText="1"/>
    </xf>
    <xf numFmtId="165" fontId="224" fillId="83" borderId="58" xfId="31444" applyFont="1" applyFill="1" applyBorder="1" applyAlignment="1">
      <alignment horizontal="center" vertical="center" wrapText="1"/>
    </xf>
    <xf numFmtId="165" fontId="224" fillId="83" borderId="72" xfId="31444" applyFont="1" applyFill="1" applyBorder="1" applyAlignment="1">
      <alignment horizontal="center" vertical="center" wrapText="1"/>
    </xf>
    <xf numFmtId="165" fontId="223" fillId="83" borderId="53" xfId="31444" applyFont="1" applyFill="1" applyBorder="1" applyAlignment="1">
      <alignment horizontal="center" vertical="center" wrapText="1"/>
    </xf>
    <xf numFmtId="165" fontId="224" fillId="83" borderId="55" xfId="31422" applyFont="1" applyFill="1" applyBorder="1" applyAlignment="1">
      <alignment horizontal="center" vertical="center" wrapText="1"/>
    </xf>
    <xf numFmtId="165" fontId="222" fillId="83" borderId="64" xfId="31444" applyFont="1" applyFill="1" applyBorder="1" applyAlignment="1">
      <alignment horizontal="center"/>
    </xf>
    <xf numFmtId="165" fontId="222" fillId="83" borderId="61" xfId="31444" applyFont="1" applyFill="1" applyBorder="1" applyAlignment="1">
      <alignment horizontal="center"/>
    </xf>
    <xf numFmtId="0" fontId="222" fillId="83" borderId="61" xfId="0" applyFont="1" applyFill="1" applyBorder="1" applyAlignment="1">
      <alignment horizontal="center"/>
    </xf>
    <xf numFmtId="165" fontId="227" fillId="83" borderId="61" xfId="31444" applyFont="1" applyFill="1" applyBorder="1" applyAlignment="1">
      <alignment horizontal="center" vertical="center" wrapText="1"/>
    </xf>
    <xf numFmtId="165" fontId="227" fillId="83" borderId="62" xfId="31444" applyFont="1" applyFill="1" applyBorder="1" applyAlignment="1">
      <alignment horizontal="center" vertical="center" wrapText="1"/>
    </xf>
    <xf numFmtId="2" fontId="222" fillId="83" borderId="71" xfId="31444" applyNumberFormat="1" applyFont="1" applyFill="1" applyBorder="1" applyAlignment="1">
      <alignment horizontal="center" wrapText="1"/>
    </xf>
    <xf numFmtId="2" fontId="222" fillId="83" borderId="71" xfId="0" applyNumberFormat="1" applyFont="1" applyFill="1" applyBorder="1" applyAlignment="1">
      <alignment horizontal="center" wrapText="1"/>
    </xf>
    <xf numFmtId="1" fontId="222" fillId="83" borderId="8" xfId="31444" applyNumberFormat="1" applyFont="1" applyFill="1" applyBorder="1" applyAlignment="1">
      <alignment horizontal="center" vertical="center" wrapText="1"/>
    </xf>
    <xf numFmtId="1" fontId="227" fillId="83" borderId="4" xfId="31444" applyNumberFormat="1" applyFont="1" applyFill="1" applyBorder="1" applyAlignment="1">
      <alignment horizontal="center" vertical="center"/>
    </xf>
    <xf numFmtId="1" fontId="227" fillId="83" borderId="74" xfId="31444" applyNumberFormat="1" applyFont="1" applyFill="1" applyBorder="1" applyAlignment="1">
      <alignment horizontal="center" vertical="center"/>
    </xf>
    <xf numFmtId="165" fontId="42" fillId="83" borderId="64" xfId="31444" applyNumberFormat="1" applyFont="1" applyFill="1" applyBorder="1" applyAlignment="1">
      <alignment horizontal="center" vertical="center" wrapText="1"/>
    </xf>
    <xf numFmtId="165" fontId="42" fillId="83" borderId="61" xfId="31444" applyNumberFormat="1" applyFont="1" applyFill="1" applyBorder="1" applyAlignment="1">
      <alignment horizontal="center" vertical="center" wrapText="1"/>
    </xf>
    <xf numFmtId="165" fontId="42" fillId="83" borderId="62" xfId="31444" applyNumberFormat="1" applyFont="1" applyFill="1" applyBorder="1" applyAlignment="1">
      <alignment horizontal="center" vertical="center" wrapText="1"/>
    </xf>
    <xf numFmtId="3" fontId="239" fillId="0" borderId="39" xfId="0" applyNumberFormat="1" applyFont="1" applyFill="1" applyBorder="1" applyAlignment="1">
      <alignment wrapText="1"/>
    </xf>
    <xf numFmtId="3" fontId="239" fillId="0" borderId="39" xfId="0" applyNumberFormat="1" applyFont="1" applyFill="1" applyBorder="1" applyAlignment="1">
      <alignment vertical="top" wrapText="1"/>
    </xf>
    <xf numFmtId="3" fontId="0" fillId="83" borderId="39" xfId="0" applyNumberFormat="1" applyFont="1" applyFill="1" applyBorder="1" applyAlignment="1">
      <alignment wrapText="1"/>
    </xf>
    <xf numFmtId="165" fontId="224" fillId="83" borderId="8" xfId="31444" applyFont="1" applyFill="1" applyBorder="1" applyAlignment="1">
      <alignment horizontal="center" vertical="center" wrapText="1"/>
    </xf>
    <xf numFmtId="165" fontId="224" fillId="83" borderId="74" xfId="31444" applyFont="1" applyFill="1" applyBorder="1" applyAlignment="1">
      <alignment horizontal="center" vertical="center" wrapText="1"/>
    </xf>
    <xf numFmtId="2" fontId="224" fillId="83" borderId="67" xfId="31444" applyNumberFormat="1" applyFont="1" applyFill="1" applyBorder="1" applyAlignment="1">
      <alignment horizontal="center" vertical="center" wrapText="1"/>
    </xf>
    <xf numFmtId="165" fontId="42" fillId="83" borderId="55" xfId="31444" applyFont="1" applyFill="1" applyBorder="1" applyAlignment="1">
      <alignment horizontal="center" vertical="center" wrapText="1"/>
    </xf>
    <xf numFmtId="165" fontId="224" fillId="83" borderId="75" xfId="31444" applyNumberFormat="1" applyFont="1" applyFill="1" applyBorder="1" applyAlignment="1">
      <alignment horizontal="center" vertical="center" wrapText="1"/>
    </xf>
    <xf numFmtId="165" fontId="224" fillId="83" borderId="71" xfId="31444" applyNumberFormat="1" applyFont="1" applyFill="1" applyBorder="1" applyAlignment="1">
      <alignment horizontal="center" vertical="center" wrapText="1"/>
    </xf>
    <xf numFmtId="165" fontId="224" fillId="83" borderId="72" xfId="31444" applyNumberFormat="1" applyFont="1" applyFill="1" applyBorder="1" applyAlignment="1">
      <alignment horizontal="center" vertical="center" wrapText="1"/>
    </xf>
    <xf numFmtId="1" fontId="224" fillId="83" borderId="42" xfId="31444" applyNumberFormat="1" applyFont="1" applyFill="1" applyBorder="1" applyAlignment="1">
      <alignment horizontal="center" vertical="center" wrapText="1"/>
    </xf>
    <xf numFmtId="2" fontId="224" fillId="83" borderId="42" xfId="31444" applyNumberFormat="1" applyFont="1" applyFill="1" applyBorder="1" applyAlignment="1">
      <alignment horizontal="center" vertical="center" wrapText="1"/>
    </xf>
    <xf numFmtId="2" fontId="42" fillId="83" borderId="8" xfId="0" applyNumberFormat="1" applyFont="1" applyFill="1" applyBorder="1" applyAlignment="1">
      <alignment horizontal="center" vertical="center"/>
    </xf>
    <xf numFmtId="2" fontId="42" fillId="83" borderId="4" xfId="0" applyNumberFormat="1" applyFont="1" applyFill="1" applyBorder="1" applyAlignment="1">
      <alignment horizontal="center" vertical="center"/>
    </xf>
    <xf numFmtId="1" fontId="42" fillId="83" borderId="4" xfId="0" applyNumberFormat="1" applyFont="1" applyFill="1" applyBorder="1" applyAlignment="1">
      <alignment horizontal="center" vertical="center"/>
    </xf>
    <xf numFmtId="2" fontId="42" fillId="83" borderId="4" xfId="31444" applyNumberFormat="1" applyFont="1" applyFill="1" applyBorder="1" applyAlignment="1">
      <alignment horizontal="center" vertical="center" wrapText="1"/>
    </xf>
    <xf numFmtId="2" fontId="42" fillId="83" borderId="74" xfId="31444" applyNumberFormat="1" applyFont="1" applyFill="1" applyBorder="1" applyAlignment="1">
      <alignment horizontal="center" vertical="center" wrapText="1"/>
    </xf>
    <xf numFmtId="2" fontId="42" fillId="83" borderId="53" xfId="31444" applyNumberFormat="1" applyFont="1" applyFill="1" applyBorder="1" applyAlignment="1">
      <alignment horizontal="center" vertical="center"/>
    </xf>
    <xf numFmtId="2" fontId="42" fillId="83" borderId="1" xfId="31444" applyNumberFormat="1" applyFont="1" applyFill="1" applyBorder="1" applyAlignment="1">
      <alignment horizontal="center" vertical="center"/>
    </xf>
    <xf numFmtId="2" fontId="42" fillId="83" borderId="54" xfId="31444" applyNumberFormat="1" applyFont="1" applyFill="1" applyBorder="1" applyAlignment="1">
      <alignment horizontal="center" vertical="center" wrapText="1"/>
    </xf>
    <xf numFmtId="2" fontId="42" fillId="83" borderId="75" xfId="31444" applyNumberFormat="1" applyFont="1" applyFill="1" applyBorder="1" applyAlignment="1">
      <alignment horizontal="center" vertical="center"/>
    </xf>
    <xf numFmtId="2" fontId="42" fillId="83" borderId="71" xfId="31444" applyNumberFormat="1" applyFont="1" applyFill="1" applyBorder="1" applyAlignment="1">
      <alignment horizontal="center" vertical="center"/>
    </xf>
    <xf numFmtId="2" fontId="42" fillId="83" borderId="71" xfId="31444" applyNumberFormat="1" applyFont="1" applyFill="1" applyBorder="1" applyAlignment="1">
      <alignment horizontal="center" vertical="center" wrapText="1"/>
    </xf>
    <xf numFmtId="2" fontId="42" fillId="83" borderId="72" xfId="31444" applyNumberFormat="1" applyFont="1" applyFill="1" applyBorder="1" applyAlignment="1">
      <alignment horizontal="center" vertical="center" wrapText="1"/>
    </xf>
    <xf numFmtId="2" fontId="42" fillId="83" borderId="1" xfId="0" applyNumberFormat="1" applyFont="1" applyFill="1" applyBorder="1" applyAlignment="1">
      <alignment horizontal="center" vertical="center"/>
    </xf>
    <xf numFmtId="1" fontId="42" fillId="83" borderId="1" xfId="0" applyNumberFormat="1" applyFont="1" applyFill="1" applyBorder="1" applyAlignment="1">
      <alignment horizontal="center" vertical="center"/>
    </xf>
    <xf numFmtId="2" fontId="42" fillId="83" borderId="64" xfId="0" applyNumberFormat="1" applyFont="1" applyFill="1" applyBorder="1" applyAlignment="1">
      <alignment horizontal="center" vertical="center"/>
    </xf>
    <xf numFmtId="2" fontId="42" fillId="83" borderId="61" xfId="0" applyNumberFormat="1" applyFont="1" applyFill="1" applyBorder="1" applyAlignment="1">
      <alignment horizontal="center" vertical="center"/>
    </xf>
    <xf numFmtId="1" fontId="42" fillId="83" borderId="61" xfId="0" applyNumberFormat="1" applyFont="1" applyFill="1" applyBorder="1" applyAlignment="1">
      <alignment horizontal="center" vertical="center"/>
    </xf>
    <xf numFmtId="2" fontId="42" fillId="83" borderId="61" xfId="31444" applyNumberFormat="1" applyFont="1" applyFill="1" applyBorder="1" applyAlignment="1">
      <alignment horizontal="center" vertical="center" wrapText="1"/>
    </xf>
    <xf numFmtId="2" fontId="42" fillId="83" borderId="62" xfId="31444" applyNumberFormat="1" applyFont="1" applyFill="1" applyBorder="1" applyAlignment="1">
      <alignment horizontal="center" vertical="center" wrapText="1"/>
    </xf>
    <xf numFmtId="2" fontId="42" fillId="83" borderId="53" xfId="0" applyNumberFormat="1" applyFont="1" applyFill="1" applyBorder="1" applyAlignment="1">
      <alignment horizontal="center" vertical="center"/>
    </xf>
    <xf numFmtId="0" fontId="42" fillId="83" borderId="69" xfId="31444" applyNumberFormat="1" applyFont="1" applyFill="1" applyBorder="1" applyAlignment="1">
      <alignment horizontal="center" vertical="center" wrapText="1"/>
    </xf>
    <xf numFmtId="1" fontId="222" fillId="83" borderId="62" xfId="31444" applyNumberFormat="1" applyFont="1" applyFill="1" applyBorder="1" applyAlignment="1">
      <alignment horizontal="center" vertical="center" wrapText="1"/>
    </xf>
    <xf numFmtId="165" fontId="222" fillId="83" borderId="54" xfId="0" applyNumberFormat="1" applyFont="1" applyFill="1" applyBorder="1" applyAlignment="1">
      <alignment horizontal="center"/>
    </xf>
    <xf numFmtId="0" fontId="223" fillId="84" borderId="47" xfId="0" applyNumberFormat="1" applyFont="1" applyFill="1" applyBorder="1" applyAlignment="1">
      <alignment horizontal="center"/>
    </xf>
    <xf numFmtId="2" fontId="222" fillId="83" borderId="64" xfId="0" applyNumberFormat="1" applyFont="1" applyFill="1" applyBorder="1" applyAlignment="1">
      <alignment horizontal="center"/>
    </xf>
    <xf numFmtId="2" fontId="222" fillId="83" borderId="53" xfId="0" applyNumberFormat="1" applyFont="1" applyFill="1" applyBorder="1" applyAlignment="1">
      <alignment horizontal="center"/>
    </xf>
    <xf numFmtId="2" fontId="222" fillId="83" borderId="6" xfId="0" applyNumberFormat="1" applyFont="1" applyFill="1" applyBorder="1" applyAlignment="1">
      <alignment horizontal="center"/>
    </xf>
    <xf numFmtId="0" fontId="222" fillId="83" borderId="58" xfId="0" applyFont="1" applyFill="1" applyBorder="1" applyAlignment="1">
      <alignment horizontal="center"/>
    </xf>
    <xf numFmtId="1" fontId="222" fillId="83" borderId="100" xfId="0" applyNumberFormat="1" applyFont="1" applyFill="1" applyBorder="1" applyAlignment="1">
      <alignment horizontal="center"/>
    </xf>
    <xf numFmtId="1" fontId="42" fillId="83" borderId="53" xfId="0" applyNumberFormat="1" applyFont="1" applyFill="1" applyBorder="1" applyAlignment="1">
      <alignment horizontal="center"/>
    </xf>
    <xf numFmtId="0" fontId="223" fillId="83" borderId="0" xfId="0" applyFont="1" applyFill="1" applyBorder="1" applyAlignment="1">
      <alignment vertical="center" wrapText="1"/>
    </xf>
    <xf numFmtId="1" fontId="42" fillId="83" borderId="65" xfId="0" applyNumberFormat="1" applyFont="1" applyFill="1" applyBorder="1" applyAlignment="1">
      <alignment horizontal="center"/>
    </xf>
    <xf numFmtId="165" fontId="42" fillId="83" borderId="69" xfId="31444" applyFont="1" applyFill="1" applyBorder="1" applyAlignment="1">
      <alignment horizontal="center"/>
    </xf>
    <xf numFmtId="0" fontId="241" fillId="83" borderId="0" xfId="0" applyFont="1" applyFill="1" applyBorder="1"/>
    <xf numFmtId="1" fontId="240" fillId="83" borderId="0" xfId="0" applyNumberFormat="1" applyFont="1" applyFill="1" applyBorder="1"/>
    <xf numFmtId="0" fontId="241" fillId="83" borderId="0" xfId="0" applyFont="1" applyFill="1" applyBorder="1" applyAlignment="1">
      <alignment horizontal="center" vertical="center"/>
    </xf>
    <xf numFmtId="0" fontId="240" fillId="83" borderId="0" xfId="0" applyFont="1" applyFill="1" applyBorder="1"/>
    <xf numFmtId="0" fontId="242" fillId="83" borderId="0" xfId="0" applyFont="1" applyFill="1" applyBorder="1" applyAlignment="1">
      <alignment wrapText="1"/>
    </xf>
    <xf numFmtId="1" fontId="241" fillId="83" borderId="0" xfId="31422" applyNumberFormat="1" applyFont="1" applyFill="1" applyBorder="1" applyAlignment="1">
      <alignment horizontal="center" vertical="center" wrapText="1"/>
    </xf>
    <xf numFmtId="2" fontId="241" fillId="83" borderId="0" xfId="31422" applyNumberFormat="1" applyFont="1" applyFill="1" applyBorder="1" applyAlignment="1">
      <alignment horizontal="center" vertical="center" wrapText="1"/>
    </xf>
    <xf numFmtId="0" fontId="240" fillId="83" borderId="0" xfId="0" applyFont="1" applyFill="1" applyBorder="1" applyAlignment="1"/>
    <xf numFmtId="1" fontId="240" fillId="83" borderId="0" xfId="0" applyNumberFormat="1" applyFont="1" applyFill="1" applyBorder="1" applyAlignment="1">
      <alignment horizontal="center"/>
    </xf>
    <xf numFmtId="2" fontId="240" fillId="83" borderId="0" xfId="0" applyNumberFormat="1" applyFont="1" applyFill="1" applyBorder="1" applyAlignment="1">
      <alignment horizontal="center"/>
    </xf>
    <xf numFmtId="166" fontId="240" fillId="83" borderId="0" xfId="0" applyNumberFormat="1" applyFont="1" applyFill="1" applyBorder="1"/>
    <xf numFmtId="165" fontId="241" fillId="83" borderId="0" xfId="31422" applyFont="1" applyFill="1" applyBorder="1" applyAlignment="1">
      <alignment horizontal="center" vertical="center" wrapText="1"/>
    </xf>
    <xf numFmtId="0" fontId="243" fillId="83" borderId="0" xfId="0" applyFont="1" applyFill="1" applyBorder="1"/>
    <xf numFmtId="1" fontId="42" fillId="83" borderId="0" xfId="31444" applyNumberFormat="1" applyFont="1" applyFill="1" applyBorder="1" applyAlignment="1">
      <alignment horizontal="center" vertical="center" wrapText="1"/>
    </xf>
    <xf numFmtId="0" fontId="42" fillId="83" borderId="0" xfId="0" applyFont="1" applyFill="1" applyBorder="1" applyAlignment="1">
      <alignment horizontal="center"/>
    </xf>
    <xf numFmtId="165" fontId="42" fillId="83" borderId="0" xfId="31444" applyFont="1" applyFill="1" applyBorder="1" applyAlignment="1">
      <alignment horizontal="center"/>
    </xf>
    <xf numFmtId="2" fontId="222" fillId="83" borderId="0" xfId="0" applyNumberFormat="1" applyFont="1" applyFill="1" applyBorder="1"/>
    <xf numFmtId="1" fontId="222" fillId="83" borderId="0" xfId="0" applyNumberFormat="1" applyFont="1" applyFill="1" applyBorder="1" applyAlignment="1">
      <alignment horizontal="center"/>
    </xf>
    <xf numFmtId="2" fontId="222" fillId="83" borderId="0" xfId="0" applyNumberFormat="1" applyFont="1" applyFill="1" applyBorder="1" applyAlignment="1">
      <alignment horizontal="center"/>
    </xf>
    <xf numFmtId="166" fontId="222" fillId="83" borderId="0" xfId="0" applyNumberFormat="1" applyFont="1" applyFill="1" applyBorder="1"/>
    <xf numFmtId="323" fontId="223" fillId="83" borderId="0" xfId="0" applyNumberFormat="1" applyFont="1" applyFill="1" applyBorder="1" applyAlignment="1">
      <alignment horizontal="center" vertical="center"/>
    </xf>
    <xf numFmtId="166" fontId="222" fillId="83" borderId="0" xfId="0" applyNumberFormat="1" applyFont="1" applyFill="1" applyBorder="1" applyAlignment="1">
      <alignment horizontal="center"/>
    </xf>
    <xf numFmtId="166" fontId="223" fillId="83" borderId="0" xfId="0" applyNumberFormat="1" applyFont="1" applyFill="1" applyBorder="1" applyAlignment="1">
      <alignment horizontal="center" vertical="center"/>
    </xf>
    <xf numFmtId="2" fontId="222" fillId="83" borderId="0" xfId="0" applyNumberFormat="1" applyFont="1" applyFill="1" applyAlignment="1"/>
    <xf numFmtId="1" fontId="224" fillId="83" borderId="60" xfId="31444" applyNumberFormat="1" applyFont="1" applyFill="1" applyBorder="1" applyAlignment="1">
      <alignment horizontal="center" vertical="center" wrapText="1"/>
    </xf>
    <xf numFmtId="165" fontId="224" fillId="83" borderId="68" xfId="31444" applyFont="1" applyFill="1" applyBorder="1" applyAlignment="1">
      <alignment horizontal="center" vertical="center" wrapText="1"/>
    </xf>
    <xf numFmtId="165" fontId="222" fillId="83" borderId="93" xfId="31444" applyFont="1" applyFill="1" applyBorder="1" applyAlignment="1">
      <alignment horizontal="center"/>
    </xf>
    <xf numFmtId="164" fontId="222" fillId="83" borderId="63" xfId="31444" applyNumberFormat="1" applyFont="1" applyFill="1" applyBorder="1" applyAlignment="1">
      <alignment horizontal="center"/>
    </xf>
    <xf numFmtId="321" fontId="224" fillId="83" borderId="73" xfId="31444" applyNumberFormat="1" applyFont="1" applyFill="1" applyBorder="1" applyAlignment="1">
      <alignment horizontal="center" vertical="center" wrapText="1"/>
    </xf>
    <xf numFmtId="165" fontId="222" fillId="83" borderId="92" xfId="31444" applyFont="1" applyFill="1" applyBorder="1" applyAlignment="1">
      <alignment horizontal="center"/>
    </xf>
    <xf numFmtId="321" fontId="224" fillId="83" borderId="42" xfId="31444" applyNumberFormat="1" applyFont="1" applyFill="1" applyBorder="1" applyAlignment="1">
      <alignment horizontal="center" vertical="center" wrapText="1"/>
    </xf>
    <xf numFmtId="321" fontId="224" fillId="83" borderId="53" xfId="31444" applyNumberFormat="1" applyFont="1" applyFill="1" applyBorder="1" applyAlignment="1">
      <alignment horizontal="center" vertical="center" wrapText="1"/>
    </xf>
    <xf numFmtId="1" fontId="42" fillId="83" borderId="0" xfId="0" applyNumberFormat="1" applyFont="1" applyFill="1" applyBorder="1" applyAlignment="1">
      <alignment horizontal="center" vertical="center"/>
    </xf>
    <xf numFmtId="0" fontId="224" fillId="83" borderId="79" xfId="0" applyFont="1" applyFill="1" applyBorder="1" applyAlignment="1">
      <alignment horizontal="center" vertical="center" wrapText="1"/>
    </xf>
    <xf numFmtId="0" fontId="42" fillId="83" borderId="53" xfId="0" applyFont="1" applyFill="1" applyBorder="1" applyAlignment="1">
      <alignment horizontal="center" vertical="center" wrapText="1"/>
    </xf>
    <xf numFmtId="0" fontId="42" fillId="83" borderId="75" xfId="0" applyFont="1" applyFill="1" applyBorder="1" applyAlignment="1">
      <alignment horizontal="center" vertical="center" wrapText="1"/>
    </xf>
    <xf numFmtId="0" fontId="42" fillId="83" borderId="3" xfId="0" applyFont="1" applyFill="1" applyBorder="1" applyAlignment="1">
      <alignment horizontal="center" vertical="center" wrapText="1"/>
    </xf>
    <xf numFmtId="0" fontId="42" fillId="83" borderId="76" xfId="0" applyFont="1" applyFill="1" applyBorder="1" applyAlignment="1">
      <alignment horizontal="center" vertical="center" wrapText="1"/>
    </xf>
    <xf numFmtId="0" fontId="42" fillId="83" borderId="44" xfId="0" applyFont="1" applyFill="1" applyBorder="1" applyAlignment="1">
      <alignment horizontal="center" vertical="center" wrapText="1"/>
    </xf>
    <xf numFmtId="0" fontId="42" fillId="83" borderId="51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center" vertical="center" wrapText="1"/>
    </xf>
    <xf numFmtId="0" fontId="223" fillId="83" borderId="0" xfId="0" applyFont="1" applyFill="1" applyBorder="1" applyAlignment="1">
      <alignment horizontal="center" vertical="center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28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left" vertical="center"/>
    </xf>
    <xf numFmtId="0" fontId="42" fillId="83" borderId="65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center" vertical="center"/>
    </xf>
    <xf numFmtId="0" fontId="223" fillId="83" borderId="0" xfId="0" applyFont="1" applyFill="1" applyBorder="1" applyAlignment="1">
      <alignment horizontal="center" vertical="center" wrapText="1"/>
    </xf>
    <xf numFmtId="0" fontId="42" fillId="83" borderId="1" xfId="0" applyFont="1" applyFill="1" applyBorder="1" applyAlignment="1">
      <alignment horizontal="center" vertical="center" wrapText="1"/>
    </xf>
    <xf numFmtId="0" fontId="223" fillId="83" borderId="1" xfId="0" applyFont="1" applyFill="1" applyBorder="1" applyAlignment="1">
      <alignment horizontal="center" vertical="center" wrapText="1"/>
    </xf>
    <xf numFmtId="0" fontId="222" fillId="83" borderId="61" xfId="0" applyFont="1" applyFill="1" applyBorder="1" applyAlignment="1">
      <alignment horizontal="center" vertical="center" wrapText="1"/>
    </xf>
    <xf numFmtId="0" fontId="222" fillId="83" borderId="1" xfId="0" applyFont="1" applyFill="1" applyBorder="1" applyAlignment="1">
      <alignment horizontal="center" vertical="center" wrapText="1"/>
    </xf>
    <xf numFmtId="0" fontId="222" fillId="83" borderId="53" xfId="0" applyFont="1" applyFill="1" applyBorder="1" applyAlignment="1">
      <alignment horizontal="center" vertical="center" wrapText="1"/>
    </xf>
    <xf numFmtId="0" fontId="223" fillId="83" borderId="51" xfId="0" applyFont="1" applyFill="1" applyBorder="1" applyAlignment="1">
      <alignment horizontal="center" vertical="center" wrapText="1"/>
    </xf>
    <xf numFmtId="0" fontId="223" fillId="83" borderId="44" xfId="0" applyFont="1" applyFill="1" applyBorder="1" applyAlignment="1">
      <alignment horizontal="center" vertical="center" wrapText="1"/>
    </xf>
    <xf numFmtId="0" fontId="222" fillId="83" borderId="46" xfId="0" applyFont="1" applyFill="1" applyBorder="1" applyAlignment="1">
      <alignment horizontal="center" vertical="center" wrapText="1"/>
    </xf>
    <xf numFmtId="0" fontId="222" fillId="83" borderId="0" xfId="0" applyFont="1" applyFill="1" applyBorder="1" applyAlignment="1">
      <alignment horizontal="center" vertical="center" wrapText="1"/>
    </xf>
    <xf numFmtId="0" fontId="222" fillId="83" borderId="69" xfId="0" applyFont="1" applyFill="1" applyBorder="1" applyAlignment="1">
      <alignment horizontal="center" vertical="center" wrapText="1"/>
    </xf>
    <xf numFmtId="0" fontId="224" fillId="83" borderId="0" xfId="0" applyFont="1" applyFill="1" applyAlignment="1">
      <alignment horizontal="center" vertical="center"/>
    </xf>
    <xf numFmtId="0" fontId="42" fillId="83" borderId="69" xfId="0" applyFont="1" applyFill="1" applyBorder="1" applyAlignment="1">
      <alignment horizontal="center" vertical="center" wrapText="1"/>
    </xf>
    <xf numFmtId="0" fontId="222" fillId="83" borderId="6" xfId="0" applyFont="1" applyFill="1" applyBorder="1" applyAlignment="1">
      <alignment horizontal="center" vertical="center" wrapText="1"/>
    </xf>
    <xf numFmtId="0" fontId="222" fillId="83" borderId="4" xfId="0" applyFont="1" applyFill="1" applyBorder="1" applyAlignment="1">
      <alignment horizontal="center" vertical="center" wrapText="1"/>
    </xf>
    <xf numFmtId="0" fontId="222" fillId="83" borderId="2" xfId="0" applyFont="1" applyFill="1" applyBorder="1" applyAlignment="1">
      <alignment horizontal="center" vertical="center" wrapText="1"/>
    </xf>
    <xf numFmtId="0" fontId="222" fillId="83" borderId="71" xfId="0" applyFont="1" applyFill="1" applyBorder="1" applyAlignment="1">
      <alignment horizontal="center" vertical="center" wrapText="1"/>
    </xf>
    <xf numFmtId="0" fontId="244" fillId="83" borderId="0" xfId="0" applyFont="1" applyFill="1" applyAlignment="1" applyProtection="1">
      <alignment vertical="center" wrapText="1"/>
      <protection locked="0"/>
    </xf>
    <xf numFmtId="0" fontId="244" fillId="83" borderId="0" xfId="0" applyFont="1" applyFill="1" applyAlignment="1" applyProtection="1">
      <alignment horizontal="center" vertical="center"/>
      <protection locked="0"/>
    </xf>
    <xf numFmtId="4" fontId="245" fillId="83" borderId="0" xfId="0" applyNumberFormat="1" applyFont="1" applyFill="1" applyAlignment="1" applyProtection="1">
      <alignment horizontal="left" vertical="center" wrapText="1"/>
      <protection locked="0"/>
    </xf>
    <xf numFmtId="0" fontId="244" fillId="83" borderId="0" xfId="0" applyFont="1" applyFill="1" applyAlignment="1" applyProtection="1">
      <alignment horizontal="center" vertical="center" wrapText="1"/>
      <protection locked="0"/>
    </xf>
    <xf numFmtId="0" fontId="245" fillId="83" borderId="0" xfId="0" applyFont="1" applyFill="1" applyAlignment="1" applyProtection="1">
      <alignment vertical="center" wrapText="1"/>
      <protection locked="0"/>
    </xf>
    <xf numFmtId="0" fontId="244" fillId="83" borderId="0" xfId="0" applyFont="1" applyFill="1" applyAlignment="1" applyProtection="1">
      <protection locked="0"/>
    </xf>
    <xf numFmtId="0" fontId="244" fillId="83" borderId="0" xfId="0" applyFont="1" applyFill="1" applyAlignment="1" applyProtection="1">
      <alignment vertical="center"/>
      <protection locked="0"/>
    </xf>
    <xf numFmtId="318" fontId="244" fillId="83" borderId="0" xfId="0" applyNumberFormat="1" applyFont="1" applyFill="1" applyAlignment="1" applyProtection="1">
      <alignment vertical="center"/>
      <protection locked="0"/>
    </xf>
    <xf numFmtId="318" fontId="244" fillId="83" borderId="0" xfId="0" applyNumberFormat="1" applyFont="1" applyFill="1"/>
    <xf numFmtId="0" fontId="244" fillId="83" borderId="0" xfId="0" applyFont="1" applyFill="1" applyAlignment="1" applyProtection="1">
      <alignment horizontal="center" vertical="center" wrapText="1"/>
    </xf>
    <xf numFmtId="9" fontId="244" fillId="83" borderId="0" xfId="1" applyFont="1" applyFill="1" applyAlignment="1" applyProtection="1">
      <alignment horizontal="center" vertical="center"/>
      <protection locked="0"/>
    </xf>
    <xf numFmtId="0" fontId="72" fillId="83" borderId="0" xfId="0" applyFont="1" applyFill="1" applyAlignment="1" applyProtection="1">
      <alignment vertical="center"/>
    </xf>
    <xf numFmtId="0" fontId="244" fillId="83" borderId="0" xfId="0" applyFont="1" applyFill="1" applyAlignment="1" applyProtection="1">
      <alignment vertical="center"/>
    </xf>
    <xf numFmtId="0" fontId="246" fillId="83" borderId="0" xfId="0" applyFont="1" applyFill="1" applyAlignment="1" applyProtection="1">
      <alignment vertical="center"/>
      <protection locked="0"/>
    </xf>
    <xf numFmtId="0" fontId="245" fillId="83" borderId="0" xfId="0" applyFont="1" applyFill="1" applyAlignment="1" applyProtection="1">
      <alignment horizontal="left" vertical="center" wrapText="1"/>
      <protection locked="0"/>
    </xf>
    <xf numFmtId="0" fontId="246" fillId="83" borderId="0" xfId="0" applyFont="1" applyFill="1" applyBorder="1" applyAlignment="1">
      <alignment horizontal="left" vertical="center"/>
    </xf>
    <xf numFmtId="0" fontId="247" fillId="83" borderId="0" xfId="0" applyFont="1" applyFill="1" applyAlignment="1" applyProtection="1">
      <alignment horizontal="center" vertical="center" wrapText="1"/>
      <protection locked="0"/>
    </xf>
    <xf numFmtId="0" fontId="245" fillId="83" borderId="0" xfId="0" applyFont="1" applyFill="1" applyAlignment="1" applyProtection="1">
      <alignment horizontal="center" vertical="center" wrapText="1"/>
      <protection locked="0"/>
    </xf>
    <xf numFmtId="166" fontId="248" fillId="83" borderId="0" xfId="0" applyNumberFormat="1" applyFont="1" applyFill="1" applyAlignment="1" applyProtection="1">
      <alignment vertical="center"/>
      <protection locked="0"/>
    </xf>
    <xf numFmtId="318" fontId="248" fillId="83" borderId="0" xfId="0" applyNumberFormat="1" applyFont="1" applyFill="1" applyAlignment="1" applyProtection="1">
      <alignment vertical="center"/>
      <protection locked="0"/>
    </xf>
    <xf numFmtId="0" fontId="245" fillId="83" borderId="0" xfId="0" applyFont="1" applyFill="1" applyAlignment="1" applyProtection="1">
      <alignment vertical="center" wrapText="1"/>
    </xf>
    <xf numFmtId="0" fontId="245" fillId="83" borderId="0" xfId="0" applyFont="1" applyFill="1" applyAlignment="1" applyProtection="1">
      <alignment vertical="center"/>
    </xf>
    <xf numFmtId="0" fontId="79" fillId="83" borderId="0" xfId="0" applyFont="1" applyFill="1" applyBorder="1" applyAlignment="1" applyProtection="1">
      <alignment horizontal="center" vertical="center" wrapText="1"/>
      <protection locked="0"/>
    </xf>
    <xf numFmtId="0" fontId="79" fillId="83" borderId="0" xfId="0" applyFont="1" applyFill="1" applyBorder="1" applyAlignment="1" applyProtection="1">
      <alignment horizontal="center" vertical="center"/>
      <protection locked="0"/>
    </xf>
    <xf numFmtId="0" fontId="79" fillId="83" borderId="0" xfId="0" applyFont="1" applyFill="1" applyBorder="1" applyAlignment="1" applyProtection="1">
      <alignment horizontal="center" vertical="center" wrapText="1"/>
    </xf>
    <xf numFmtId="0" fontId="79" fillId="83" borderId="0" xfId="0" applyFont="1" applyFill="1" applyAlignment="1" applyProtection="1">
      <alignment horizontal="center" vertical="center" wrapText="1"/>
    </xf>
    <xf numFmtId="0" fontId="245" fillId="83" borderId="0" xfId="0" applyFont="1" applyFill="1" applyBorder="1" applyAlignment="1" applyProtection="1">
      <alignment horizontal="left" vertical="center"/>
      <protection locked="0"/>
    </xf>
    <xf numFmtId="0" fontId="245" fillId="83" borderId="0" xfId="0" applyNumberFormat="1" applyFont="1" applyFill="1" applyBorder="1" applyAlignment="1" applyProtection="1">
      <alignment horizontal="left" vertical="center"/>
      <protection locked="0"/>
    </xf>
    <xf numFmtId="0" fontId="245" fillId="83" borderId="0" xfId="0" applyFont="1" applyFill="1" applyAlignment="1" applyProtection="1">
      <alignment horizontal="left" vertical="center"/>
      <protection locked="0"/>
    </xf>
    <xf numFmtId="2" fontId="244" fillId="83" borderId="0" xfId="0" applyNumberFormat="1" applyFont="1" applyFill="1" applyAlignment="1"/>
    <xf numFmtId="0" fontId="245" fillId="83" borderId="0" xfId="0" applyFont="1" applyFill="1" applyBorder="1" applyAlignment="1" applyProtection="1">
      <alignment horizontal="left" vertical="center"/>
    </xf>
    <xf numFmtId="0" fontId="245" fillId="83" borderId="0" xfId="0" applyFont="1" applyFill="1" applyAlignment="1" applyProtection="1">
      <alignment horizontal="left" vertical="center"/>
    </xf>
    <xf numFmtId="0" fontId="245" fillId="83" borderId="0" xfId="0" applyFont="1" applyFill="1" applyBorder="1" applyAlignment="1" applyProtection="1">
      <alignment horizontal="center" vertical="center"/>
      <protection locked="0"/>
    </xf>
    <xf numFmtId="9" fontId="245" fillId="83" borderId="0" xfId="1" applyFont="1" applyFill="1" applyBorder="1" applyAlignment="1" applyProtection="1">
      <alignment horizontal="center" vertical="center"/>
      <protection locked="0"/>
    </xf>
    <xf numFmtId="317" fontId="245" fillId="83" borderId="0" xfId="0" applyNumberFormat="1" applyFont="1" applyFill="1" applyBorder="1" applyAlignment="1" applyProtection="1">
      <alignment vertical="center"/>
    </xf>
    <xf numFmtId="317" fontId="79" fillId="83" borderId="0" xfId="0" applyNumberFormat="1" applyFont="1" applyFill="1" applyBorder="1" applyAlignment="1" applyProtection="1">
      <alignment vertical="center"/>
      <protection locked="0"/>
    </xf>
    <xf numFmtId="0" fontId="245" fillId="83" borderId="0" xfId="0" applyNumberFormat="1" applyFont="1" applyFill="1" applyBorder="1" applyAlignment="1" applyProtection="1">
      <alignment horizontal="left" vertical="center"/>
    </xf>
    <xf numFmtId="0" fontId="74" fillId="83" borderId="0" xfId="0" applyFont="1" applyFill="1" applyBorder="1" applyAlignment="1" applyProtection="1">
      <alignment horizontal="left" vertical="center"/>
    </xf>
    <xf numFmtId="0" fontId="244" fillId="83" borderId="0" xfId="0" applyFont="1" applyFill="1" applyAlignment="1" applyProtection="1">
      <alignment horizontal="left" vertical="center"/>
    </xf>
    <xf numFmtId="317" fontId="244" fillId="83" borderId="0" xfId="0" applyNumberFormat="1" applyFont="1" applyFill="1" applyAlignment="1" applyProtection="1">
      <alignment vertical="center"/>
    </xf>
    <xf numFmtId="318" fontId="74" fillId="83" borderId="0" xfId="0" applyNumberFormat="1" applyFont="1" applyFill="1" applyAlignment="1" applyProtection="1">
      <alignment vertical="center"/>
      <protection locked="0"/>
    </xf>
    <xf numFmtId="318" fontId="244" fillId="83" borderId="0" xfId="0" applyNumberFormat="1" applyFont="1" applyFill="1" applyAlignment="1"/>
    <xf numFmtId="0" fontId="245" fillId="83" borderId="0" xfId="0" applyFont="1" applyFill="1" applyAlignment="1" applyProtection="1">
      <alignment horizontal="center" vertical="center"/>
      <protection locked="0"/>
    </xf>
    <xf numFmtId="9" fontId="245" fillId="83" borderId="0" xfId="1" applyFont="1" applyFill="1" applyAlignment="1" applyProtection="1">
      <alignment horizontal="center" vertical="center"/>
      <protection locked="0"/>
    </xf>
    <xf numFmtId="317" fontId="245" fillId="83" borderId="0" xfId="0" applyNumberFormat="1" applyFont="1" applyFill="1" applyAlignment="1" applyProtection="1">
      <alignment vertical="center"/>
    </xf>
    <xf numFmtId="317" fontId="245" fillId="83" borderId="0" xfId="0" applyNumberFormat="1" applyFont="1" applyFill="1" applyAlignment="1" applyProtection="1">
      <alignment vertical="center"/>
      <protection locked="0"/>
    </xf>
    <xf numFmtId="0" fontId="74" fillId="83" borderId="0" xfId="0" applyFont="1" applyFill="1" applyAlignment="1" applyProtection="1">
      <alignment horizontal="left" vertical="center"/>
    </xf>
    <xf numFmtId="0" fontId="245" fillId="83" borderId="0" xfId="0" applyNumberFormat="1" applyFont="1" applyFill="1" applyAlignment="1" applyProtection="1">
      <alignment horizontal="left" vertical="center"/>
      <protection locked="0"/>
    </xf>
    <xf numFmtId="318" fontId="244" fillId="83" borderId="0" xfId="31441" applyNumberFormat="1" applyFont="1" applyFill="1" applyAlignment="1"/>
    <xf numFmtId="0" fontId="245" fillId="83" borderId="0" xfId="0" applyNumberFormat="1" applyFont="1" applyFill="1" applyAlignment="1" applyProtection="1">
      <alignment horizontal="left" vertical="center"/>
    </xf>
    <xf numFmtId="0" fontId="244" fillId="83" borderId="0" xfId="0" applyNumberFormat="1" applyFont="1" applyFill="1" applyAlignment="1" applyProtection="1">
      <alignment horizontal="left" vertical="center"/>
    </xf>
    <xf numFmtId="0" fontId="244" fillId="83" borderId="0" xfId="0" applyNumberFormat="1" applyFont="1" applyFill="1" applyAlignment="1" applyProtection="1">
      <alignment vertical="center"/>
    </xf>
    <xf numFmtId="43" fontId="244" fillId="83" borderId="0" xfId="31441" applyFont="1" applyFill="1" applyAlignment="1"/>
    <xf numFmtId="2" fontId="244" fillId="83" borderId="0" xfId="31441" applyNumberFormat="1" applyFont="1" applyFill="1" applyAlignment="1"/>
    <xf numFmtId="0" fontId="74" fillId="83" borderId="0" xfId="0" applyFont="1" applyFill="1" applyAlignment="1" applyProtection="1">
      <alignment horizontal="left" vertical="center"/>
      <protection locked="0"/>
    </xf>
    <xf numFmtId="0" fontId="249" fillId="83" borderId="0" xfId="0" applyFont="1" applyFill="1" applyAlignment="1" applyProtection="1">
      <alignment horizontal="left" vertical="center"/>
    </xf>
    <xf numFmtId="0" fontId="245" fillId="83" borderId="0" xfId="0" applyNumberFormat="1" applyFont="1" applyFill="1" applyAlignment="1" applyProtection="1">
      <alignment horizontal="center" vertical="center"/>
      <protection locked="0"/>
    </xf>
    <xf numFmtId="3" fontId="245" fillId="83" borderId="0" xfId="0" applyNumberFormat="1" applyFont="1" applyFill="1" applyAlignment="1" applyProtection="1">
      <alignment vertical="center"/>
    </xf>
    <xf numFmtId="0" fontId="244" fillId="83" borderId="0" xfId="0" applyFont="1" applyFill="1"/>
    <xf numFmtId="0" fontId="245" fillId="83" borderId="0" xfId="0" applyFont="1" applyFill="1" applyAlignment="1" applyProtection="1">
      <alignment horizontal="center" vertical="center" wrapText="1"/>
    </xf>
    <xf numFmtId="0" fontId="74" fillId="83" borderId="0" xfId="0" applyFont="1" applyFill="1" applyAlignment="1" applyProtection="1">
      <alignment horizontal="center" vertical="center"/>
    </xf>
    <xf numFmtId="0" fontId="74" fillId="83" borderId="0" xfId="31424" applyFont="1" applyFill="1"/>
    <xf numFmtId="0" fontId="244" fillId="83" borderId="0" xfId="0" applyFont="1" applyFill="1" applyAlignment="1" applyProtection="1">
      <alignment vertical="center" wrapText="1"/>
    </xf>
    <xf numFmtId="0" fontId="72" fillId="83" borderId="0" xfId="0" applyFont="1" applyFill="1" applyAlignment="1" applyProtection="1">
      <alignment horizontal="center" vertical="center"/>
    </xf>
    <xf numFmtId="2" fontId="79" fillId="83" borderId="1" xfId="0" applyNumberFormat="1" applyFont="1" applyFill="1" applyBorder="1" applyAlignment="1" applyProtection="1">
      <alignment horizontal="center" vertical="center" wrapText="1"/>
      <protection locked="0"/>
    </xf>
    <xf numFmtId="2" fontId="73" fillId="83" borderId="1" xfId="0" applyNumberFormat="1" applyFont="1" applyFill="1" applyBorder="1" applyAlignment="1" applyProtection="1">
      <alignment vertical="center"/>
      <protection locked="0"/>
    </xf>
    <xf numFmtId="2" fontId="251" fillId="83" borderId="1" xfId="0" applyNumberFormat="1" applyFont="1" applyFill="1" applyBorder="1" applyAlignment="1"/>
    <xf numFmtId="2" fontId="251" fillId="83" borderId="1" xfId="31441" applyNumberFormat="1" applyFont="1" applyFill="1" applyBorder="1" applyAlignment="1"/>
    <xf numFmtId="2" fontId="79" fillId="83" borderId="42" xfId="0" applyNumberFormat="1" applyFont="1" applyFill="1" applyBorder="1" applyAlignment="1" applyProtection="1">
      <alignment horizontal="center" vertical="center" wrapText="1"/>
      <protection locked="0"/>
    </xf>
    <xf numFmtId="2" fontId="73" fillId="83" borderId="42" xfId="0" applyNumberFormat="1" applyFont="1" applyFill="1" applyBorder="1" applyAlignment="1" applyProtection="1">
      <alignment vertical="center"/>
      <protection locked="0"/>
    </xf>
    <xf numFmtId="0" fontId="79" fillId="83" borderId="1" xfId="0" applyFont="1" applyFill="1" applyBorder="1" applyAlignment="1" applyProtection="1">
      <alignment horizontal="center" vertical="center" wrapText="1"/>
      <protection locked="0"/>
    </xf>
    <xf numFmtId="0" fontId="250" fillId="83" borderId="1" xfId="0" applyFont="1" applyFill="1" applyBorder="1" applyAlignment="1" applyProtection="1">
      <alignment horizontal="left" vertical="center"/>
      <protection locked="0"/>
    </xf>
    <xf numFmtId="0" fontId="250" fillId="83" borderId="1" xfId="0" applyFont="1" applyFill="1" applyBorder="1" applyAlignment="1" applyProtection="1">
      <alignment horizontal="left" vertical="center" wrapText="1"/>
      <protection locked="0"/>
    </xf>
    <xf numFmtId="0" fontId="223" fillId="83" borderId="47" xfId="0" applyNumberFormat="1" applyFont="1" applyFill="1" applyBorder="1" applyAlignment="1">
      <alignment horizontal="center"/>
    </xf>
    <xf numFmtId="0" fontId="223" fillId="83" borderId="9" xfId="0" applyFont="1" applyFill="1" applyBorder="1" applyAlignment="1">
      <alignment horizontal="center"/>
    </xf>
    <xf numFmtId="215" fontId="42" fillId="83" borderId="28" xfId="31444" applyNumberFormat="1" applyFont="1" applyFill="1" applyBorder="1" applyAlignment="1">
      <alignment horizontal="center" vertical="center" wrapText="1"/>
    </xf>
    <xf numFmtId="0" fontId="225" fillId="83" borderId="19" xfId="31422" applyNumberFormat="1" applyFont="1" applyFill="1" applyBorder="1" applyAlignment="1">
      <alignment horizontal="center" vertical="center" wrapText="1"/>
    </xf>
    <xf numFmtId="0" fontId="42" fillId="83" borderId="17" xfId="31422" applyNumberFormat="1" applyFont="1" applyFill="1" applyBorder="1" applyAlignment="1">
      <alignment horizontal="center" vertical="center" wrapText="1"/>
    </xf>
    <xf numFmtId="0" fontId="42" fillId="83" borderId="70" xfId="31444" applyNumberFormat="1" applyFont="1" applyFill="1" applyBorder="1" applyAlignment="1">
      <alignment horizontal="center" vertical="center" wrapText="1"/>
    </xf>
    <xf numFmtId="215" fontId="42" fillId="83" borderId="17" xfId="31422" applyNumberFormat="1" applyFont="1" applyFill="1" applyBorder="1" applyAlignment="1">
      <alignment horizontal="center" vertical="center" wrapText="1"/>
    </xf>
    <xf numFmtId="2" fontId="42" fillId="83" borderId="4" xfId="0" applyNumberFormat="1" applyFont="1" applyFill="1" applyBorder="1" applyAlignment="1">
      <alignment horizontal="center"/>
    </xf>
    <xf numFmtId="2" fontId="222" fillId="83" borderId="1" xfId="0" applyNumberFormat="1" applyFont="1" applyFill="1" applyBorder="1" applyAlignment="1">
      <alignment horizontal="center"/>
    </xf>
    <xf numFmtId="0" fontId="224" fillId="83" borderId="80" xfId="31444" applyNumberFormat="1" applyFont="1" applyFill="1" applyBorder="1" applyAlignment="1">
      <alignment horizontal="center" vertical="center" wrapText="1"/>
    </xf>
    <xf numFmtId="0" fontId="42" fillId="83" borderId="56" xfId="31444" applyNumberFormat="1" applyFont="1" applyFill="1" applyBorder="1" applyAlignment="1">
      <alignment horizontal="center" vertical="center" wrapText="1"/>
    </xf>
    <xf numFmtId="1" fontId="224" fillId="83" borderId="65" xfId="0" applyNumberFormat="1" applyFont="1" applyFill="1" applyBorder="1" applyAlignment="1">
      <alignment horizontal="center"/>
    </xf>
    <xf numFmtId="165" fontId="224" fillId="83" borderId="57" xfId="31444" applyFont="1" applyFill="1" applyBorder="1" applyAlignment="1">
      <alignment horizontal="center"/>
    </xf>
    <xf numFmtId="1" fontId="224" fillId="83" borderId="44" xfId="31444" applyNumberFormat="1" applyFont="1" applyFill="1" applyBorder="1" applyAlignment="1">
      <alignment horizontal="center" vertical="center" wrapText="1"/>
    </xf>
    <xf numFmtId="165" fontId="224" fillId="83" borderId="69" xfId="31444" applyFont="1" applyFill="1" applyBorder="1" applyAlignment="1">
      <alignment horizontal="center"/>
    </xf>
    <xf numFmtId="0" fontId="223" fillId="83" borderId="64" xfId="0" applyFont="1" applyFill="1" applyBorder="1" applyAlignment="1">
      <alignment horizontal="center" vertical="center" wrapText="1"/>
    </xf>
    <xf numFmtId="323" fontId="223" fillId="83" borderId="63" xfId="0" applyNumberFormat="1" applyFont="1" applyFill="1" applyBorder="1" applyAlignment="1">
      <alignment horizontal="center" vertical="center"/>
    </xf>
    <xf numFmtId="166" fontId="222" fillId="83" borderId="46" xfId="0" applyNumberFormat="1" applyFont="1" applyFill="1" applyBorder="1" applyAlignment="1">
      <alignment horizontal="center"/>
    </xf>
    <xf numFmtId="43" fontId="223" fillId="83" borderId="75" xfId="31441" applyFont="1" applyFill="1" applyBorder="1" applyAlignment="1">
      <alignment horizontal="center" vertical="center" wrapText="1"/>
    </xf>
    <xf numFmtId="166" fontId="223" fillId="83" borderId="77" xfId="0" applyNumberFormat="1" applyFont="1" applyFill="1" applyBorder="1" applyAlignment="1">
      <alignment horizontal="center" vertical="center"/>
    </xf>
    <xf numFmtId="166" fontId="223" fillId="83" borderId="69" xfId="0" applyNumberFormat="1" applyFont="1" applyFill="1" applyBorder="1" applyAlignment="1">
      <alignment horizontal="center" vertical="center"/>
    </xf>
    <xf numFmtId="322" fontId="42" fillId="83" borderId="53" xfId="31444" applyNumberFormat="1" applyFont="1" applyFill="1" applyBorder="1" applyAlignment="1">
      <alignment horizontal="center" vertical="center" wrapText="1"/>
    </xf>
    <xf numFmtId="2" fontId="42" fillId="83" borderId="53" xfId="0" applyNumberFormat="1" applyFont="1" applyFill="1" applyBorder="1" applyAlignment="1">
      <alignment horizontal="center"/>
    </xf>
    <xf numFmtId="2" fontId="42" fillId="83" borderId="1" xfId="0" applyNumberFormat="1" applyFont="1" applyFill="1" applyBorder="1" applyAlignment="1">
      <alignment horizontal="center"/>
    </xf>
    <xf numFmtId="0" fontId="224" fillId="83" borderId="19" xfId="31422" applyNumberFormat="1" applyFont="1" applyFill="1" applyBorder="1" applyAlignment="1">
      <alignment horizontal="center" vertical="center" wrapText="1"/>
    </xf>
    <xf numFmtId="0" fontId="223" fillId="83" borderId="50" xfId="0" applyNumberFormat="1" applyFont="1" applyFill="1" applyBorder="1" applyAlignment="1">
      <alignment horizontal="center"/>
    </xf>
    <xf numFmtId="0" fontId="42" fillId="83" borderId="71" xfId="31444" applyNumberFormat="1" applyFont="1" applyFill="1" applyBorder="1" applyAlignment="1">
      <alignment horizontal="center" vertical="center" wrapText="1"/>
    </xf>
    <xf numFmtId="0" fontId="42" fillId="83" borderId="57" xfId="31444" applyNumberFormat="1" applyFont="1" applyFill="1" applyBorder="1" applyAlignment="1">
      <alignment horizontal="center" vertical="center" wrapText="1"/>
    </xf>
    <xf numFmtId="2" fontId="42" fillId="83" borderId="54" xfId="0" applyNumberFormat="1" applyFont="1" applyFill="1" applyBorder="1" applyAlignment="1">
      <alignment horizontal="center"/>
    </xf>
    <xf numFmtId="2" fontId="42" fillId="83" borderId="2" xfId="31444" applyNumberFormat="1" applyFont="1" applyFill="1" applyBorder="1" applyAlignment="1">
      <alignment horizontal="center"/>
    </xf>
    <xf numFmtId="2" fontId="42" fillId="83" borderId="58" xfId="31444" applyNumberFormat="1" applyFont="1" applyFill="1" applyBorder="1" applyAlignment="1">
      <alignment horizontal="center"/>
    </xf>
    <xf numFmtId="43" fontId="223" fillId="83" borderId="95" xfId="31441" applyFont="1" applyFill="1" applyBorder="1" applyAlignment="1">
      <alignment horizontal="center" vertical="center" wrapText="1"/>
    </xf>
    <xf numFmtId="166" fontId="223" fillId="83" borderId="111" xfId="0" applyNumberFormat="1" applyFont="1" applyFill="1" applyBorder="1" applyAlignment="1">
      <alignment horizontal="center" vertical="center"/>
    </xf>
    <xf numFmtId="166" fontId="223" fillId="83" borderId="79" xfId="0" applyNumberFormat="1" applyFont="1" applyFill="1" applyBorder="1" applyAlignment="1">
      <alignment horizontal="center" vertical="center"/>
    </xf>
    <xf numFmtId="325" fontId="223" fillId="83" borderId="9" xfId="0" applyNumberFormat="1" applyFont="1" applyFill="1" applyBorder="1"/>
    <xf numFmtId="166" fontId="223" fillId="83" borderId="9" xfId="0" applyNumberFormat="1" applyFont="1" applyFill="1" applyBorder="1" applyAlignment="1">
      <alignment horizontal="center" vertical="center"/>
    </xf>
    <xf numFmtId="165" fontId="223" fillId="83" borderId="112" xfId="0" applyNumberFormat="1" applyFont="1" applyFill="1" applyBorder="1"/>
    <xf numFmtId="0" fontId="231" fillId="83" borderId="84" xfId="0" applyFont="1" applyFill="1" applyBorder="1" applyAlignment="1">
      <alignment horizontal="center"/>
    </xf>
    <xf numFmtId="2" fontId="231" fillId="83" borderId="85" xfId="0" applyNumberFormat="1" applyFont="1" applyFill="1" applyBorder="1" applyAlignment="1">
      <alignment horizontal="center"/>
    </xf>
    <xf numFmtId="2" fontId="231" fillId="83" borderId="86" xfId="0" applyNumberFormat="1" applyFont="1" applyFill="1" applyBorder="1" applyAlignment="1">
      <alignment horizontal="center"/>
    </xf>
    <xf numFmtId="0" fontId="231" fillId="83" borderId="87" xfId="0" applyFont="1" applyFill="1" applyBorder="1" applyAlignment="1">
      <alignment horizontal="center"/>
    </xf>
    <xf numFmtId="2" fontId="231" fillId="83" borderId="21" xfId="0" applyNumberFormat="1" applyFont="1" applyFill="1" applyBorder="1" applyAlignment="1">
      <alignment horizontal="center"/>
    </xf>
    <xf numFmtId="0" fontId="232" fillId="83" borderId="88" xfId="0" applyFont="1" applyFill="1" applyBorder="1" applyAlignment="1">
      <alignment horizontal="center"/>
    </xf>
    <xf numFmtId="2" fontId="232" fillId="83" borderId="89" xfId="0" applyNumberFormat="1" applyFont="1" applyFill="1" applyBorder="1" applyAlignment="1">
      <alignment horizontal="center"/>
    </xf>
    <xf numFmtId="2" fontId="232" fillId="83" borderId="90" xfId="0" applyNumberFormat="1" applyFont="1" applyFill="1" applyBorder="1" applyAlignment="1">
      <alignment horizontal="center"/>
    </xf>
    <xf numFmtId="0" fontId="232" fillId="83" borderId="107" xfId="0" applyFont="1" applyFill="1" applyBorder="1" applyAlignment="1">
      <alignment horizontal="center"/>
    </xf>
    <xf numFmtId="2" fontId="232" fillId="83" borderId="108" xfId="0" applyNumberFormat="1" applyFont="1" applyFill="1" applyBorder="1" applyAlignment="1">
      <alignment horizontal="center"/>
    </xf>
    <xf numFmtId="2" fontId="232" fillId="83" borderId="109" xfId="0" applyNumberFormat="1" applyFont="1" applyFill="1" applyBorder="1" applyAlignment="1">
      <alignment horizontal="center"/>
    </xf>
    <xf numFmtId="1" fontId="222" fillId="83" borderId="28" xfId="31444" applyNumberFormat="1" applyFont="1" applyFill="1" applyBorder="1" applyAlignment="1">
      <alignment horizontal="center" vertical="center" wrapText="1"/>
    </xf>
    <xf numFmtId="0" fontId="222" fillId="83" borderId="64" xfId="0" applyFont="1" applyFill="1" applyBorder="1" applyAlignment="1">
      <alignment horizontal="center" vertical="center"/>
    </xf>
    <xf numFmtId="0" fontId="222" fillId="83" borderId="17" xfId="31444" applyNumberFormat="1" applyFont="1" applyFill="1" applyBorder="1" applyAlignment="1">
      <alignment horizontal="center" vertical="center" wrapText="1"/>
    </xf>
    <xf numFmtId="165" fontId="223" fillId="83" borderId="78" xfId="31444" applyFont="1" applyFill="1" applyBorder="1" applyAlignment="1">
      <alignment horizontal="center" vertical="center" wrapText="1"/>
    </xf>
    <xf numFmtId="165" fontId="222" fillId="83" borderId="53" xfId="31444" applyFont="1" applyFill="1" applyBorder="1" applyAlignment="1">
      <alignment horizontal="center" vertical="center"/>
    </xf>
    <xf numFmtId="0" fontId="222" fillId="83" borderId="67" xfId="0" applyFont="1" applyFill="1" applyBorder="1" applyAlignment="1">
      <alignment horizontal="center" vertical="center" wrapText="1"/>
    </xf>
    <xf numFmtId="1" fontId="222" fillId="83" borderId="91" xfId="31444" applyNumberFormat="1" applyFont="1" applyFill="1" applyBorder="1" applyAlignment="1">
      <alignment horizontal="center" vertical="center" wrapText="1"/>
    </xf>
    <xf numFmtId="0" fontId="222" fillId="83" borderId="80" xfId="31444" applyNumberFormat="1" applyFont="1" applyFill="1" applyBorder="1" applyAlignment="1">
      <alignment horizontal="center" vertical="center" wrapText="1"/>
    </xf>
    <xf numFmtId="165" fontId="223" fillId="83" borderId="81" xfId="31444" applyFont="1" applyFill="1" applyBorder="1" applyAlignment="1">
      <alignment horizontal="center" vertical="center" wrapText="1"/>
    </xf>
    <xf numFmtId="324" fontId="222" fillId="83" borderId="1" xfId="31444" applyNumberFormat="1" applyFont="1" applyFill="1" applyBorder="1" applyAlignment="1">
      <alignment horizontal="center" vertical="center" wrapText="1"/>
    </xf>
    <xf numFmtId="324" fontId="222" fillId="83" borderId="2" xfId="31444" applyNumberFormat="1" applyFont="1" applyFill="1" applyBorder="1" applyAlignment="1">
      <alignment horizontal="center" vertical="center" wrapText="1"/>
    </xf>
    <xf numFmtId="2" fontId="222" fillId="83" borderId="1" xfId="31444" applyNumberFormat="1" applyFont="1" applyFill="1" applyBorder="1" applyAlignment="1">
      <alignment horizontal="center" vertical="center" wrapText="1"/>
    </xf>
    <xf numFmtId="2" fontId="222" fillId="83" borderId="71" xfId="31444" applyNumberFormat="1" applyFont="1" applyFill="1" applyBorder="1" applyAlignment="1">
      <alignment horizontal="center" vertical="center" wrapText="1"/>
    </xf>
    <xf numFmtId="0" fontId="222" fillId="83" borderId="2" xfId="31444" applyNumberFormat="1" applyFont="1" applyFill="1" applyBorder="1" applyAlignment="1">
      <alignment horizontal="center" vertical="center" wrapText="1"/>
    </xf>
    <xf numFmtId="2" fontId="231" fillId="83" borderId="0" xfId="0" applyNumberFormat="1" applyFont="1" applyFill="1" applyBorder="1" applyAlignment="1">
      <alignment horizontal="center"/>
    </xf>
    <xf numFmtId="2" fontId="232" fillId="83" borderId="0" xfId="0" applyNumberFormat="1" applyFont="1" applyFill="1" applyBorder="1" applyAlignment="1">
      <alignment horizontal="center"/>
    </xf>
    <xf numFmtId="0" fontId="223" fillId="83" borderId="60" xfId="0" applyFont="1" applyFill="1" applyBorder="1" applyAlignment="1">
      <alignment horizontal="center"/>
    </xf>
    <xf numFmtId="165" fontId="223" fillId="83" borderId="42" xfId="31444" applyFont="1" applyFill="1" applyBorder="1" applyAlignment="1">
      <alignment horizontal="center"/>
    </xf>
    <xf numFmtId="0" fontId="223" fillId="83" borderId="42" xfId="0" applyFont="1" applyFill="1" applyBorder="1" applyAlignment="1">
      <alignment horizontal="center"/>
    </xf>
    <xf numFmtId="165" fontId="223" fillId="83" borderId="70" xfId="31444" applyFont="1" applyFill="1" applyBorder="1" applyAlignment="1">
      <alignment horizontal="center"/>
    </xf>
    <xf numFmtId="1" fontId="222" fillId="83" borderId="72" xfId="0" applyNumberFormat="1" applyFont="1" applyFill="1" applyBorder="1" applyAlignment="1">
      <alignment horizontal="center"/>
    </xf>
    <xf numFmtId="0" fontId="42" fillId="83" borderId="57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center" vertical="center" wrapText="1"/>
    </xf>
    <xf numFmtId="1" fontId="42" fillId="84" borderId="1" xfId="31444" applyNumberFormat="1" applyFont="1" applyFill="1" applyBorder="1" applyAlignment="1">
      <alignment horizontal="center" vertical="center" wrapText="1"/>
    </xf>
    <xf numFmtId="1" fontId="42" fillId="84" borderId="54" xfId="31444" applyNumberFormat="1" applyFont="1" applyFill="1" applyBorder="1" applyAlignment="1">
      <alignment horizontal="center" vertical="center" wrapText="1"/>
    </xf>
    <xf numFmtId="2" fontId="42" fillId="84" borderId="71" xfId="31444" applyNumberFormat="1" applyFont="1" applyFill="1" applyBorder="1" applyAlignment="1">
      <alignment horizontal="center" vertical="center"/>
    </xf>
    <xf numFmtId="1" fontId="42" fillId="84" borderId="1" xfId="0" applyNumberFormat="1" applyFont="1" applyFill="1" applyBorder="1" applyAlignment="1">
      <alignment horizontal="center" vertical="center"/>
    </xf>
    <xf numFmtId="0" fontId="42" fillId="84" borderId="1" xfId="0" applyFont="1" applyFill="1" applyBorder="1" applyAlignment="1">
      <alignment horizontal="center" vertical="center"/>
    </xf>
    <xf numFmtId="165" fontId="42" fillId="84" borderId="71" xfId="31444" applyFont="1" applyFill="1" applyBorder="1" applyAlignment="1">
      <alignment horizontal="center" vertical="center"/>
    </xf>
    <xf numFmtId="2" fontId="42" fillId="84" borderId="71" xfId="31444" applyNumberFormat="1" applyFont="1" applyFill="1" applyBorder="1" applyAlignment="1">
      <alignment horizontal="center" vertical="center" wrapText="1"/>
    </xf>
    <xf numFmtId="2" fontId="42" fillId="84" borderId="72" xfId="31444" applyNumberFormat="1" applyFont="1" applyFill="1" applyBorder="1" applyAlignment="1">
      <alignment horizontal="center" vertical="center" wrapText="1"/>
    </xf>
    <xf numFmtId="0" fontId="224" fillId="84" borderId="1" xfId="0" applyFont="1" applyFill="1" applyBorder="1" applyAlignment="1">
      <alignment horizontal="center" vertical="center"/>
    </xf>
    <xf numFmtId="165" fontId="224" fillId="84" borderId="1" xfId="31444" applyFont="1" applyFill="1" applyBorder="1" applyAlignment="1">
      <alignment horizontal="center" vertical="center"/>
    </xf>
    <xf numFmtId="2" fontId="42" fillId="84" borderId="1" xfId="31444" applyNumberFormat="1" applyFont="1" applyFill="1" applyBorder="1" applyAlignment="1">
      <alignment horizontal="center" vertical="center"/>
    </xf>
    <xf numFmtId="0" fontId="42" fillId="83" borderId="78" xfId="0" applyFont="1" applyFill="1" applyBorder="1" applyAlignment="1">
      <alignment horizontal="left" vertical="center"/>
    </xf>
    <xf numFmtId="1" fontId="224" fillId="83" borderId="66" xfId="31444" applyNumberFormat="1" applyFont="1" applyFill="1" applyBorder="1" applyAlignment="1">
      <alignment horizontal="center" vertical="center" wrapText="1"/>
    </xf>
    <xf numFmtId="0" fontId="42" fillId="83" borderId="81" xfId="0" applyFont="1" applyFill="1" applyBorder="1" applyAlignment="1">
      <alignment horizontal="left" vertical="center"/>
    </xf>
    <xf numFmtId="1" fontId="42" fillId="83" borderId="45" xfId="31444" applyNumberFormat="1" applyFont="1" applyFill="1" applyBorder="1" applyAlignment="1">
      <alignment horizontal="center" vertical="center" wrapText="1"/>
    </xf>
    <xf numFmtId="0" fontId="42" fillId="83" borderId="103" xfId="31444" applyNumberFormat="1" applyFont="1" applyFill="1" applyBorder="1" applyAlignment="1">
      <alignment horizontal="center" vertical="center" wrapText="1"/>
    </xf>
    <xf numFmtId="1" fontId="224" fillId="83" borderId="67" xfId="31444" applyNumberFormat="1" applyFont="1" applyFill="1" applyBorder="1" applyAlignment="1">
      <alignment horizontal="center" vertical="center" wrapText="1"/>
    </xf>
    <xf numFmtId="1" fontId="42" fillId="84" borderId="4" xfId="0" applyNumberFormat="1" applyFont="1" applyFill="1" applyBorder="1" applyAlignment="1">
      <alignment horizontal="center" vertical="center"/>
    </xf>
    <xf numFmtId="318" fontId="223" fillId="4" borderId="1" xfId="31444" applyNumberFormat="1" applyFont="1" applyFill="1" applyBorder="1" applyAlignment="1">
      <alignment horizontal="center" vertical="center" wrapText="1"/>
    </xf>
    <xf numFmtId="165" fontId="223" fillId="4" borderId="0" xfId="0" applyNumberFormat="1" applyFont="1" applyFill="1" applyBorder="1" applyAlignment="1">
      <alignment horizontal="center"/>
    </xf>
    <xf numFmtId="165" fontId="42" fillId="83" borderId="57" xfId="31444" applyFont="1" applyFill="1" applyBorder="1" applyAlignment="1">
      <alignment horizontal="center"/>
    </xf>
    <xf numFmtId="0" fontId="42" fillId="83" borderId="78" xfId="0" applyFont="1" applyFill="1" applyBorder="1" applyAlignment="1">
      <alignment horizontal="center"/>
    </xf>
    <xf numFmtId="165" fontId="42" fillId="83" borderId="78" xfId="31444" applyFont="1" applyFill="1" applyBorder="1" applyAlignment="1">
      <alignment horizontal="center"/>
    </xf>
    <xf numFmtId="0" fontId="42" fillId="83" borderId="57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center" vertical="center" wrapText="1"/>
    </xf>
    <xf numFmtId="0" fontId="222" fillId="87" borderId="0" xfId="0" applyFont="1" applyFill="1" applyAlignment="1">
      <alignment horizontal="center"/>
    </xf>
    <xf numFmtId="165" fontId="224" fillId="88" borderId="64" xfId="31444" applyFont="1" applyFill="1" applyBorder="1" applyAlignment="1">
      <alignment horizontal="center" vertical="center" wrapText="1"/>
    </xf>
    <xf numFmtId="165" fontId="224" fillId="87" borderId="64" xfId="31444" applyFont="1" applyFill="1" applyBorder="1" applyAlignment="1">
      <alignment horizontal="center" vertical="center" wrapText="1"/>
    </xf>
    <xf numFmtId="165" fontId="224" fillId="87" borderId="53" xfId="31444" applyFont="1" applyFill="1" applyBorder="1" applyAlignment="1">
      <alignment horizontal="center" vertical="center" wrapText="1"/>
    </xf>
    <xf numFmtId="165" fontId="224" fillId="6" borderId="64" xfId="31444" applyFont="1" applyFill="1" applyBorder="1" applyAlignment="1">
      <alignment horizontal="center" vertical="center" wrapText="1"/>
    </xf>
    <xf numFmtId="165" fontId="223" fillId="6" borderId="61" xfId="0" applyNumberFormat="1" applyFont="1" applyFill="1" applyBorder="1" applyAlignment="1">
      <alignment horizontal="center"/>
    </xf>
    <xf numFmtId="165" fontId="223" fillId="6" borderId="62" xfId="0" applyNumberFormat="1" applyFont="1" applyFill="1" applyBorder="1" applyAlignment="1">
      <alignment horizontal="center"/>
    </xf>
    <xf numFmtId="165" fontId="224" fillId="6" borderId="53" xfId="31444" applyFont="1" applyFill="1" applyBorder="1" applyAlignment="1">
      <alignment horizontal="center" vertical="center" wrapText="1"/>
    </xf>
    <xf numFmtId="0" fontId="222" fillId="6" borderId="1" xfId="0" applyFont="1" applyFill="1" applyBorder="1" applyAlignment="1">
      <alignment horizontal="center"/>
    </xf>
    <xf numFmtId="4" fontId="222" fillId="6" borderId="1" xfId="0" applyNumberFormat="1" applyFont="1" applyFill="1" applyBorder="1" applyAlignment="1">
      <alignment horizontal="center"/>
    </xf>
    <xf numFmtId="0" fontId="222" fillId="6" borderId="54" xfId="0" applyFont="1" applyFill="1" applyBorder="1" applyAlignment="1">
      <alignment horizontal="center"/>
    </xf>
    <xf numFmtId="2" fontId="223" fillId="87" borderId="1" xfId="0" applyNumberFormat="1" applyFont="1" applyFill="1" applyBorder="1" applyAlignment="1">
      <alignment horizontal="center"/>
    </xf>
    <xf numFmtId="165" fontId="224" fillId="6" borderId="6" xfId="31444" applyFont="1" applyFill="1" applyBorder="1" applyAlignment="1">
      <alignment horizontal="center" vertical="center" wrapText="1"/>
    </xf>
    <xf numFmtId="0" fontId="222" fillId="6" borderId="2" xfId="0" applyFont="1" applyFill="1" applyBorder="1" applyAlignment="1">
      <alignment horizontal="center"/>
    </xf>
    <xf numFmtId="0" fontId="222" fillId="6" borderId="58" xfId="0" applyFont="1" applyFill="1" applyBorder="1" applyAlignment="1">
      <alignment horizontal="center"/>
    </xf>
    <xf numFmtId="0" fontId="222" fillId="87" borderId="61" xfId="0" applyFont="1" applyFill="1" applyBorder="1" applyAlignment="1">
      <alignment horizontal="center"/>
    </xf>
    <xf numFmtId="0" fontId="222" fillId="87" borderId="62" xfId="0" applyFont="1" applyFill="1" applyBorder="1" applyAlignment="1">
      <alignment horizontal="center"/>
    </xf>
    <xf numFmtId="2" fontId="223" fillId="87" borderId="54" xfId="0" applyNumberFormat="1" applyFont="1" applyFill="1" applyBorder="1" applyAlignment="1">
      <alignment horizontal="center"/>
    </xf>
    <xf numFmtId="165" fontId="224" fillId="87" borderId="75" xfId="31444" applyFont="1" applyFill="1" applyBorder="1" applyAlignment="1">
      <alignment horizontal="center" vertical="center" wrapText="1"/>
    </xf>
    <xf numFmtId="0" fontId="222" fillId="87" borderId="71" xfId="0" applyFont="1" applyFill="1" applyBorder="1" applyAlignment="1">
      <alignment horizontal="center"/>
    </xf>
    <xf numFmtId="0" fontId="222" fillId="87" borderId="72" xfId="0" applyFont="1" applyFill="1" applyBorder="1" applyAlignment="1">
      <alignment horizontal="center"/>
    </xf>
    <xf numFmtId="165" fontId="224" fillId="88" borderId="75" xfId="31444" applyFont="1" applyFill="1" applyBorder="1" applyAlignment="1">
      <alignment horizontal="center" vertical="center" wrapText="1"/>
    </xf>
    <xf numFmtId="2" fontId="223" fillId="88" borderId="71" xfId="0" applyNumberFormat="1" applyFont="1" applyFill="1" applyBorder="1" applyAlignment="1">
      <alignment horizontal="center"/>
    </xf>
    <xf numFmtId="2" fontId="223" fillId="88" borderId="72" xfId="0" applyNumberFormat="1" applyFont="1" applyFill="1" applyBorder="1" applyAlignment="1">
      <alignment horizontal="center"/>
    </xf>
    <xf numFmtId="0" fontId="222" fillId="88" borderId="97" xfId="0" applyFont="1" applyFill="1" applyBorder="1" applyAlignment="1">
      <alignment horizontal="center"/>
    </xf>
    <xf numFmtId="2" fontId="222" fillId="88" borderId="61" xfId="0" applyNumberFormat="1" applyFont="1" applyFill="1" applyBorder="1" applyAlignment="1">
      <alignment horizontal="center"/>
    </xf>
    <xf numFmtId="2" fontId="222" fillId="88" borderId="62" xfId="0" applyNumberFormat="1" applyFont="1" applyFill="1" applyBorder="1" applyAlignment="1">
      <alignment horizontal="center"/>
    </xf>
    <xf numFmtId="0" fontId="222" fillId="88" borderId="83" xfId="0" applyFont="1" applyFill="1" applyBorder="1" applyAlignment="1">
      <alignment horizontal="center"/>
    </xf>
    <xf numFmtId="165" fontId="252" fillId="83" borderId="78" xfId="31444" applyFont="1" applyFill="1" applyBorder="1" applyAlignment="1">
      <alignment horizontal="center"/>
    </xf>
    <xf numFmtId="165" fontId="252" fillId="83" borderId="54" xfId="31444" applyFont="1" applyFill="1" applyBorder="1" applyAlignment="1">
      <alignment horizontal="center"/>
    </xf>
    <xf numFmtId="1" fontId="224" fillId="6" borderId="78" xfId="31444" applyNumberFormat="1" applyFont="1" applyFill="1" applyBorder="1" applyAlignment="1">
      <alignment horizontal="center" vertical="center" wrapText="1"/>
    </xf>
    <xf numFmtId="2" fontId="224" fillId="6" borderId="43" xfId="31444" applyNumberFormat="1" applyFont="1" applyFill="1" applyBorder="1" applyAlignment="1">
      <alignment horizontal="center" vertical="center" wrapText="1"/>
    </xf>
    <xf numFmtId="165" fontId="224" fillId="6" borderId="81" xfId="31444" applyFont="1" applyFill="1" applyBorder="1" applyAlignment="1">
      <alignment horizontal="center" vertical="center" wrapText="1"/>
    </xf>
    <xf numFmtId="2" fontId="224" fillId="6" borderId="1" xfId="31444" applyNumberFormat="1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left" vertical="center"/>
    </xf>
    <xf numFmtId="1" fontId="224" fillId="6" borderId="1" xfId="31444" applyNumberFormat="1" applyFont="1" applyFill="1" applyBorder="1" applyAlignment="1">
      <alignment horizontal="center" vertical="center" wrapText="1"/>
    </xf>
    <xf numFmtId="165" fontId="224" fillId="6" borderId="1" xfId="31444" applyFont="1" applyFill="1" applyBorder="1" applyAlignment="1">
      <alignment horizontal="center" vertical="center" wrapText="1"/>
    </xf>
    <xf numFmtId="0" fontId="42" fillId="6" borderId="61" xfId="0" applyFont="1" applyFill="1" applyBorder="1" applyAlignment="1">
      <alignment horizontal="left" vertical="center" wrapText="1"/>
    </xf>
    <xf numFmtId="0" fontId="42" fillId="6" borderId="61" xfId="0" applyFont="1" applyFill="1" applyBorder="1" applyAlignment="1">
      <alignment horizontal="center" vertical="center" wrapText="1"/>
    </xf>
    <xf numFmtId="2" fontId="224" fillId="6" borderId="61" xfId="31444" applyNumberFormat="1" applyFont="1" applyFill="1" applyBorder="1" applyAlignment="1">
      <alignment horizontal="center" vertical="center" wrapText="1"/>
    </xf>
    <xf numFmtId="0" fontId="222" fillId="6" borderId="71" xfId="0" applyFont="1" applyFill="1" applyBorder="1"/>
    <xf numFmtId="0" fontId="222" fillId="6" borderId="71" xfId="0" applyFont="1" applyFill="1" applyBorder="1" applyAlignment="1">
      <alignment horizontal="center"/>
    </xf>
    <xf numFmtId="165" fontId="224" fillId="6" borderId="71" xfId="31444" applyFont="1" applyFill="1" applyBorder="1" applyAlignment="1">
      <alignment horizontal="center" vertical="center" wrapText="1"/>
    </xf>
    <xf numFmtId="165" fontId="224" fillId="6" borderId="72" xfId="31444" applyFont="1" applyFill="1" applyBorder="1" applyAlignment="1">
      <alignment horizontal="center" vertical="center" wrapText="1"/>
    </xf>
    <xf numFmtId="165" fontId="252" fillId="83" borderId="53" xfId="31422" applyFont="1" applyFill="1" applyBorder="1" applyAlignment="1">
      <alignment horizontal="center" vertical="center" wrapText="1"/>
    </xf>
    <xf numFmtId="165" fontId="252" fillId="83" borderId="41" xfId="31422" applyFont="1" applyFill="1" applyBorder="1" applyAlignment="1">
      <alignment horizontal="center"/>
    </xf>
    <xf numFmtId="2" fontId="224" fillId="6" borderId="28" xfId="31444" applyNumberFormat="1" applyFont="1" applyFill="1" applyBorder="1" applyAlignment="1">
      <alignment horizontal="center" vertical="center" wrapText="1"/>
    </xf>
    <xf numFmtId="0" fontId="224" fillId="6" borderId="46" xfId="0" applyFont="1" applyFill="1" applyBorder="1" applyAlignment="1">
      <alignment horizontal="center" vertical="center" wrapText="1"/>
    </xf>
    <xf numFmtId="1" fontId="224" fillId="6" borderId="64" xfId="31444" applyNumberFormat="1" applyFont="1" applyFill="1" applyBorder="1" applyAlignment="1">
      <alignment horizontal="center" vertical="center" wrapText="1"/>
    </xf>
    <xf numFmtId="1" fontId="224" fillId="6" borderId="61" xfId="31444" applyNumberFormat="1" applyFont="1" applyFill="1" applyBorder="1" applyAlignment="1">
      <alignment horizontal="center" vertical="center" wrapText="1"/>
    </xf>
    <xf numFmtId="1" fontId="224" fillId="6" borderId="62" xfId="31444" applyNumberFormat="1" applyFont="1" applyFill="1" applyBorder="1" applyAlignment="1">
      <alignment horizontal="center" vertical="center" wrapText="1"/>
    </xf>
    <xf numFmtId="0" fontId="224" fillId="6" borderId="65" xfId="0" applyFont="1" applyFill="1" applyBorder="1" applyAlignment="1">
      <alignment horizontal="center" vertical="center" wrapText="1"/>
    </xf>
    <xf numFmtId="0" fontId="224" fillId="6" borderId="53" xfId="0" applyFont="1" applyFill="1" applyBorder="1" applyAlignment="1">
      <alignment horizontal="center"/>
    </xf>
    <xf numFmtId="0" fontId="224" fillId="6" borderId="1" xfId="0" applyFont="1" applyFill="1" applyBorder="1" applyAlignment="1">
      <alignment horizontal="center"/>
    </xf>
    <xf numFmtId="0" fontId="224" fillId="6" borderId="54" xfId="0" applyFont="1" applyFill="1" applyBorder="1" applyAlignment="1">
      <alignment horizontal="center"/>
    </xf>
    <xf numFmtId="165" fontId="224" fillId="6" borderId="75" xfId="31444" applyFont="1" applyFill="1" applyBorder="1" applyAlignment="1">
      <alignment horizontal="center"/>
    </xf>
    <xf numFmtId="165" fontId="224" fillId="6" borderId="71" xfId="31444" applyFont="1" applyFill="1" applyBorder="1" applyAlignment="1">
      <alignment horizontal="center"/>
    </xf>
    <xf numFmtId="0" fontId="224" fillId="6" borderId="61" xfId="0" applyFont="1" applyFill="1" applyBorder="1" applyAlignment="1">
      <alignment horizontal="left" vertical="center" wrapText="1"/>
    </xf>
    <xf numFmtId="0" fontId="224" fillId="6" borderId="61" xfId="0" applyFont="1" applyFill="1" applyBorder="1" applyAlignment="1">
      <alignment horizontal="center" vertical="center" wrapText="1"/>
    </xf>
    <xf numFmtId="0" fontId="224" fillId="6" borderId="1" xfId="0" applyFont="1" applyFill="1" applyBorder="1" applyAlignment="1">
      <alignment horizontal="left" vertical="center"/>
    </xf>
    <xf numFmtId="0" fontId="224" fillId="6" borderId="1" xfId="0" applyFont="1" applyFill="1" applyBorder="1" applyAlignment="1">
      <alignment horizontal="center" vertical="center" wrapText="1"/>
    </xf>
    <xf numFmtId="165" fontId="224" fillId="6" borderId="1" xfId="31444" applyFont="1" applyFill="1" applyBorder="1" applyAlignment="1">
      <alignment horizontal="center"/>
    </xf>
    <xf numFmtId="165" fontId="224" fillId="6" borderId="54" xfId="31444" applyFont="1" applyFill="1" applyBorder="1" applyAlignment="1">
      <alignment horizontal="center"/>
    </xf>
    <xf numFmtId="0" fontId="223" fillId="6" borderId="71" xfId="0" applyFont="1" applyFill="1" applyBorder="1"/>
    <xf numFmtId="0" fontId="223" fillId="6" borderId="71" xfId="0" applyFont="1" applyFill="1" applyBorder="1" applyAlignment="1">
      <alignment horizontal="center"/>
    </xf>
    <xf numFmtId="2" fontId="80" fillId="6" borderId="69" xfId="0" applyNumberFormat="1" applyFont="1" applyFill="1" applyBorder="1" applyAlignment="1">
      <alignment horizontal="center" vertical="center" wrapText="1"/>
    </xf>
    <xf numFmtId="2" fontId="224" fillId="6" borderId="17" xfId="31444" applyNumberFormat="1" applyFont="1" applyFill="1" applyBorder="1" applyAlignment="1">
      <alignment horizontal="center" vertical="center" wrapText="1"/>
    </xf>
    <xf numFmtId="0" fontId="252" fillId="83" borderId="47" xfId="0" applyNumberFormat="1" applyFont="1" applyFill="1" applyBorder="1" applyAlignment="1">
      <alignment horizontal="center"/>
    </xf>
    <xf numFmtId="0" fontId="252" fillId="83" borderId="49" xfId="0" applyFont="1" applyFill="1" applyBorder="1" applyAlignment="1">
      <alignment horizontal="center"/>
    </xf>
    <xf numFmtId="0" fontId="42" fillId="83" borderId="91" xfId="31422" applyNumberFormat="1" applyFont="1" applyFill="1" applyBorder="1" applyAlignment="1">
      <alignment horizontal="center" vertical="center" wrapText="1"/>
    </xf>
    <xf numFmtId="215" fontId="42" fillId="83" borderId="45" xfId="31422" applyNumberFormat="1" applyFont="1" applyFill="1" applyBorder="1" applyAlignment="1">
      <alignment horizontal="center" vertical="center" wrapText="1"/>
    </xf>
    <xf numFmtId="165" fontId="224" fillId="83" borderId="70" xfId="31444" applyFont="1" applyFill="1" applyBorder="1" applyAlignment="1">
      <alignment horizontal="center" vertical="center" wrapText="1"/>
    </xf>
    <xf numFmtId="0" fontId="224" fillId="4" borderId="1" xfId="0" applyFont="1" applyFill="1" applyBorder="1" applyAlignment="1">
      <alignment horizontal="center"/>
    </xf>
    <xf numFmtId="0" fontId="252" fillId="83" borderId="1" xfId="0" applyFont="1" applyFill="1" applyBorder="1"/>
    <xf numFmtId="0" fontId="224" fillId="6" borderId="45" xfId="0" applyFont="1" applyFill="1" applyBorder="1" applyAlignment="1">
      <alignment horizontal="left" vertical="center" wrapText="1"/>
    </xf>
    <xf numFmtId="0" fontId="224" fillId="6" borderId="66" xfId="0" applyFont="1" applyFill="1" applyBorder="1" applyAlignment="1">
      <alignment horizontal="left" vertical="center"/>
    </xf>
    <xf numFmtId="0" fontId="224" fillId="6" borderId="103" xfId="0" applyFont="1" applyFill="1" applyBorder="1" applyAlignment="1">
      <alignment horizontal="left" vertical="center"/>
    </xf>
    <xf numFmtId="0" fontId="223" fillId="6" borderId="70" xfId="0" applyFont="1" applyFill="1" applyBorder="1"/>
    <xf numFmtId="165" fontId="224" fillId="6" borderId="76" xfId="31444" applyFont="1" applyFill="1" applyBorder="1" applyAlignment="1">
      <alignment horizontal="center" vertical="center" wrapText="1"/>
    </xf>
    <xf numFmtId="1" fontId="224" fillId="6" borderId="53" xfId="31444" applyNumberFormat="1" applyFont="1" applyFill="1" applyBorder="1" applyAlignment="1">
      <alignment horizontal="center" vertical="center" wrapText="1"/>
    </xf>
    <xf numFmtId="1" fontId="224" fillId="6" borderId="54" xfId="31444" applyNumberFormat="1" applyFont="1" applyFill="1" applyBorder="1" applyAlignment="1">
      <alignment horizontal="center" vertical="center" wrapText="1"/>
    </xf>
    <xf numFmtId="1" fontId="224" fillId="6" borderId="75" xfId="31444" applyNumberFormat="1" applyFont="1" applyFill="1" applyBorder="1" applyAlignment="1">
      <alignment horizontal="center" vertical="center" wrapText="1"/>
    </xf>
    <xf numFmtId="1" fontId="224" fillId="6" borderId="71" xfId="31444" applyNumberFormat="1" applyFont="1" applyFill="1" applyBorder="1" applyAlignment="1">
      <alignment horizontal="center" vertical="center" wrapText="1"/>
    </xf>
    <xf numFmtId="1" fontId="224" fillId="6" borderId="72" xfId="31444" applyNumberFormat="1" applyFont="1" applyFill="1" applyBorder="1" applyAlignment="1">
      <alignment horizontal="center" vertical="center" wrapText="1"/>
    </xf>
    <xf numFmtId="215" fontId="224" fillId="4" borderId="28" xfId="31444" applyNumberFormat="1" applyFont="1" applyFill="1" applyBorder="1" applyAlignment="1">
      <alignment horizontal="center" vertical="center" wrapText="1"/>
    </xf>
    <xf numFmtId="165" fontId="252" fillId="83" borderId="43" xfId="31444" applyFont="1" applyFill="1" applyBorder="1" applyAlignment="1">
      <alignment horizontal="center"/>
    </xf>
    <xf numFmtId="165" fontId="252" fillId="83" borderId="62" xfId="31444" applyFont="1" applyFill="1" applyBorder="1" applyAlignment="1">
      <alignment horizontal="center"/>
    </xf>
    <xf numFmtId="165" fontId="253" fillId="83" borderId="54" xfId="31444" applyFont="1" applyFill="1" applyBorder="1" applyAlignment="1">
      <alignment horizontal="center"/>
    </xf>
    <xf numFmtId="165" fontId="252" fillId="83" borderId="41" xfId="31444" applyFont="1" applyFill="1" applyBorder="1" applyAlignment="1">
      <alignment horizontal="center"/>
    </xf>
    <xf numFmtId="0" fontId="252" fillId="83" borderId="1" xfId="0" applyFont="1" applyFill="1" applyBorder="1" applyAlignment="1">
      <alignment vertical="center" wrapText="1"/>
    </xf>
    <xf numFmtId="2" fontId="224" fillId="6" borderId="53" xfId="31444" applyNumberFormat="1" applyFont="1" applyFill="1" applyBorder="1" applyAlignment="1">
      <alignment horizontal="center" vertical="center" wrapText="1"/>
    </xf>
    <xf numFmtId="165" fontId="252" fillId="83" borderId="1" xfId="0" applyNumberFormat="1" applyFont="1" applyFill="1" applyBorder="1"/>
    <xf numFmtId="2" fontId="224" fillId="6" borderId="1" xfId="0" applyNumberFormat="1" applyFont="1" applyFill="1" applyBorder="1" applyAlignment="1">
      <alignment horizontal="center"/>
    </xf>
    <xf numFmtId="0" fontId="223" fillId="83" borderId="51" xfId="0" applyFont="1" applyFill="1" applyBorder="1" applyAlignment="1">
      <alignment horizontal="center" vertical="center" wrapText="1"/>
    </xf>
    <xf numFmtId="165" fontId="224" fillId="6" borderId="78" xfId="31422" applyNumberFormat="1" applyFont="1" applyFill="1" applyBorder="1" applyAlignment="1">
      <alignment horizontal="center" vertical="center" wrapText="1"/>
    </xf>
    <xf numFmtId="4" fontId="224" fillId="6" borderId="1" xfId="31444" applyNumberFormat="1" applyFont="1" applyFill="1" applyBorder="1" applyAlignment="1">
      <alignment horizontal="center" vertical="center" wrapText="1"/>
    </xf>
    <xf numFmtId="165" fontId="224" fillId="6" borderId="54" xfId="31444" applyFont="1" applyFill="1" applyBorder="1" applyAlignment="1">
      <alignment horizontal="center" vertical="center" wrapText="1"/>
    </xf>
    <xf numFmtId="165" fontId="224" fillId="6" borderId="78" xfId="31444" applyFont="1" applyFill="1" applyBorder="1" applyAlignment="1">
      <alignment horizontal="center" vertical="center" wrapText="1"/>
    </xf>
    <xf numFmtId="2" fontId="224" fillId="6" borderId="54" xfId="31444" applyNumberFormat="1" applyFont="1" applyFill="1" applyBorder="1" applyAlignment="1">
      <alignment horizontal="center" vertical="center" wrapText="1"/>
    </xf>
    <xf numFmtId="321" fontId="224" fillId="6" borderId="1" xfId="31444" applyNumberFormat="1" applyFont="1" applyFill="1" applyBorder="1" applyAlignment="1">
      <alignment horizontal="center" vertical="center" wrapText="1"/>
    </xf>
    <xf numFmtId="0" fontId="42" fillId="87" borderId="1" xfId="0" applyFont="1" applyFill="1" applyBorder="1" applyAlignment="1">
      <alignment horizontal="center"/>
    </xf>
    <xf numFmtId="1" fontId="42" fillId="87" borderId="61" xfId="31444" applyNumberFormat="1" applyFont="1" applyFill="1" applyBorder="1" applyAlignment="1">
      <alignment horizontal="center" vertical="center" wrapText="1"/>
    </xf>
    <xf numFmtId="0" fontId="252" fillId="83" borderId="98" xfId="0" applyFont="1" applyFill="1" applyBorder="1" applyAlignment="1">
      <alignment horizontal="center"/>
    </xf>
    <xf numFmtId="165" fontId="223" fillId="83" borderId="43" xfId="31444" applyFont="1" applyFill="1" applyBorder="1" applyAlignment="1">
      <alignment horizontal="center"/>
    </xf>
    <xf numFmtId="0" fontId="223" fillId="83" borderId="112" xfId="0" applyFont="1" applyFill="1" applyBorder="1" applyAlignment="1">
      <alignment horizontal="center"/>
    </xf>
    <xf numFmtId="1" fontId="223" fillId="83" borderId="0" xfId="31444" applyNumberFormat="1" applyFont="1" applyFill="1" applyBorder="1" applyAlignment="1">
      <alignment horizontal="center" vertical="center" wrapText="1"/>
    </xf>
    <xf numFmtId="2" fontId="223" fillId="83" borderId="0" xfId="31444" applyNumberFormat="1" applyFont="1" applyFill="1" applyBorder="1" applyAlignment="1">
      <alignment horizontal="center" vertical="center" wrapText="1"/>
    </xf>
    <xf numFmtId="0" fontId="229" fillId="83" borderId="0" xfId="0" applyFont="1" applyFill="1" applyBorder="1" applyAlignment="1">
      <alignment wrapText="1"/>
    </xf>
    <xf numFmtId="0" fontId="223" fillId="83" borderId="51" xfId="0" applyFont="1" applyFill="1" applyBorder="1" applyAlignment="1">
      <alignment vertical="center" wrapText="1"/>
    </xf>
    <xf numFmtId="0" fontId="223" fillId="83" borderId="100" xfId="0" applyFont="1" applyFill="1" applyBorder="1" applyAlignment="1">
      <alignment horizontal="center" vertical="center" wrapText="1"/>
    </xf>
    <xf numFmtId="323" fontId="223" fillId="83" borderId="102" xfId="0" applyNumberFormat="1" applyFont="1" applyFill="1" applyBorder="1" applyAlignment="1">
      <alignment horizontal="center" vertical="center"/>
    </xf>
    <xf numFmtId="43" fontId="223" fillId="83" borderId="6" xfId="31441" applyFont="1" applyFill="1" applyBorder="1" applyAlignment="1">
      <alignment horizontal="center" vertical="center" wrapText="1"/>
    </xf>
    <xf numFmtId="166" fontId="223" fillId="83" borderId="93" xfId="0" applyNumberFormat="1" applyFont="1" applyFill="1" applyBorder="1" applyAlignment="1">
      <alignment horizontal="center" vertical="center"/>
    </xf>
    <xf numFmtId="166" fontId="223" fillId="83" borderId="57" xfId="0" applyNumberFormat="1" applyFont="1" applyFill="1" applyBorder="1" applyAlignment="1">
      <alignment horizontal="center" vertical="center"/>
    </xf>
    <xf numFmtId="166" fontId="223" fillId="83" borderId="4" xfId="0" applyNumberFormat="1" applyFont="1" applyFill="1" applyBorder="1"/>
    <xf numFmtId="165" fontId="42" fillId="87" borderId="71" xfId="31444" applyFont="1" applyFill="1" applyBorder="1" applyAlignment="1">
      <alignment horizontal="center"/>
    </xf>
    <xf numFmtId="165" fontId="42" fillId="87" borderId="2" xfId="31444" applyFont="1" applyFill="1" applyBorder="1" applyAlignment="1">
      <alignment horizontal="center"/>
    </xf>
    <xf numFmtId="1" fontId="42" fillId="87" borderId="62" xfId="31444" applyNumberFormat="1" applyFont="1" applyFill="1" applyBorder="1" applyAlignment="1">
      <alignment horizontal="center" vertical="center" wrapText="1"/>
    </xf>
    <xf numFmtId="0" fontId="42" fillId="87" borderId="54" xfId="0" applyFont="1" applyFill="1" applyBorder="1" applyAlignment="1">
      <alignment horizontal="center"/>
    </xf>
    <xf numFmtId="165" fontId="42" fillId="87" borderId="58" xfId="31444" applyFont="1" applyFill="1" applyBorder="1" applyAlignment="1">
      <alignment horizontal="center"/>
    </xf>
    <xf numFmtId="321" fontId="224" fillId="6" borderId="61" xfId="31444" applyNumberFormat="1" applyFont="1" applyFill="1" applyBorder="1" applyAlignment="1">
      <alignment horizontal="center" vertical="center" wrapText="1"/>
    </xf>
    <xf numFmtId="1" fontId="224" fillId="6" borderId="43" xfId="31444" applyNumberFormat="1" applyFont="1" applyFill="1" applyBorder="1" applyAlignment="1">
      <alignment horizontal="center" vertical="center" wrapText="1"/>
    </xf>
    <xf numFmtId="165" fontId="224" fillId="6" borderId="80" xfId="31444" applyFont="1" applyFill="1" applyBorder="1" applyAlignment="1">
      <alignment horizontal="center" vertical="center" wrapText="1"/>
    </xf>
    <xf numFmtId="215" fontId="224" fillId="83" borderId="28" xfId="31444" applyNumberFormat="1" applyFont="1" applyFill="1" applyBorder="1" applyAlignment="1">
      <alignment horizontal="center" vertical="center" wrapText="1"/>
    </xf>
    <xf numFmtId="326" fontId="224" fillId="83" borderId="17" xfId="31444" applyNumberFormat="1" applyFont="1" applyFill="1" applyBorder="1" applyAlignment="1">
      <alignment horizontal="center" vertical="center" wrapText="1"/>
    </xf>
    <xf numFmtId="318" fontId="224" fillId="83" borderId="17" xfId="31444" applyNumberFormat="1" applyFont="1" applyFill="1" applyBorder="1" applyAlignment="1">
      <alignment horizontal="center" vertical="center" wrapText="1"/>
    </xf>
    <xf numFmtId="215" fontId="224" fillId="83" borderId="17" xfId="31422" applyNumberFormat="1" applyFont="1" applyFill="1" applyBorder="1" applyAlignment="1">
      <alignment horizontal="center" vertical="center" wrapText="1"/>
    </xf>
    <xf numFmtId="2" fontId="224" fillId="83" borderId="65" xfId="31444" applyNumberFormat="1" applyFont="1" applyFill="1" applyBorder="1" applyAlignment="1">
      <alignment horizontal="center" vertical="center" wrapText="1"/>
    </xf>
    <xf numFmtId="0" fontId="251" fillId="6" borderId="2" xfId="0" applyFont="1" applyFill="1" applyBorder="1" applyAlignment="1" applyProtection="1">
      <alignment horizontal="center" vertical="center"/>
    </xf>
    <xf numFmtId="43" fontId="251" fillId="6" borderId="2" xfId="31441" applyNumberFormat="1" applyFont="1" applyFill="1" applyBorder="1" applyAlignment="1">
      <alignment vertical="center"/>
    </xf>
    <xf numFmtId="0" fontId="237" fillId="83" borderId="1" xfId="0" applyFont="1" applyFill="1" applyBorder="1" applyAlignment="1" applyProtection="1">
      <alignment vertical="center"/>
    </xf>
    <xf numFmtId="43" fontId="228" fillId="83" borderId="1" xfId="31441" applyFont="1" applyFill="1" applyBorder="1" applyAlignment="1" applyProtection="1">
      <alignment vertical="center"/>
      <protection locked="0"/>
    </xf>
    <xf numFmtId="43" fontId="228" fillId="83" borderId="1" xfId="31441" applyFont="1" applyFill="1" applyBorder="1" applyAlignment="1" applyProtection="1">
      <protection locked="0"/>
    </xf>
    <xf numFmtId="43" fontId="237" fillId="83" borderId="1" xfId="31441" applyFont="1" applyFill="1" applyBorder="1" applyAlignment="1" applyProtection="1">
      <alignment vertical="center"/>
    </xf>
    <xf numFmtId="43" fontId="237" fillId="83" borderId="1" xfId="31441" applyFont="1" applyFill="1" applyBorder="1" applyAlignment="1" applyProtection="1"/>
    <xf numFmtId="318" fontId="228" fillId="86" borderId="0" xfId="0" applyNumberFormat="1" applyFont="1" applyFill="1" applyAlignment="1" applyProtection="1">
      <alignment vertical="center"/>
      <protection locked="0"/>
    </xf>
    <xf numFmtId="318" fontId="244" fillId="86" borderId="1" xfId="0" applyNumberFormat="1" applyFont="1" applyFill="1" applyBorder="1" applyAlignment="1" applyProtection="1">
      <alignment vertical="center"/>
      <protection locked="0"/>
    </xf>
    <xf numFmtId="43" fontId="228" fillId="86" borderId="1" xfId="31441" applyFont="1" applyFill="1" applyBorder="1"/>
    <xf numFmtId="0" fontId="237" fillId="86" borderId="1" xfId="0" applyFont="1" applyFill="1" applyBorder="1" applyAlignment="1" applyProtection="1">
      <alignment vertical="center"/>
    </xf>
    <xf numFmtId="43" fontId="237" fillId="86" borderId="1" xfId="31441" applyFont="1" applyFill="1" applyBorder="1" applyAlignment="1" applyProtection="1">
      <alignment vertical="center"/>
    </xf>
    <xf numFmtId="0" fontId="251" fillId="83" borderId="1" xfId="0" applyFont="1" applyFill="1" applyBorder="1" applyAlignment="1" applyProtection="1">
      <alignment horizontal="left" vertical="center"/>
    </xf>
    <xf numFmtId="0" fontId="228" fillId="86" borderId="1" xfId="0" applyFont="1" applyFill="1" applyBorder="1" applyAlignment="1" applyProtection="1">
      <alignment horizontal="center" vertical="center" wrapText="1"/>
    </xf>
    <xf numFmtId="0" fontId="223" fillId="83" borderId="1" xfId="0" applyFont="1" applyFill="1" applyBorder="1" applyAlignment="1" applyProtection="1">
      <alignment horizontal="center" vertical="center"/>
    </xf>
    <xf numFmtId="0" fontId="237" fillId="86" borderId="4" xfId="0" applyFont="1" applyFill="1" applyBorder="1" applyAlignment="1" applyProtection="1">
      <alignment vertical="center"/>
    </xf>
    <xf numFmtId="43" fontId="228" fillId="83" borderId="4" xfId="31441" applyFont="1" applyFill="1" applyBorder="1" applyAlignment="1" applyProtection="1">
      <alignment vertical="center"/>
      <protection locked="0"/>
    </xf>
    <xf numFmtId="43" fontId="228" fillId="83" borderId="4" xfId="31441" applyFont="1" applyFill="1" applyBorder="1" applyAlignment="1" applyProtection="1">
      <protection locked="0"/>
    </xf>
    <xf numFmtId="43" fontId="237" fillId="83" borderId="4" xfId="31441" applyFont="1" applyFill="1" applyBorder="1" applyAlignment="1" applyProtection="1">
      <alignment vertical="center"/>
    </xf>
    <xf numFmtId="0" fontId="237" fillId="83" borderId="4" xfId="0" applyFont="1" applyFill="1" applyBorder="1" applyAlignment="1" applyProtection="1">
      <alignment vertical="center"/>
    </xf>
    <xf numFmtId="318" fontId="224" fillId="6" borderId="80" xfId="31444" applyNumberFormat="1" applyFont="1" applyFill="1" applyBorder="1" applyAlignment="1">
      <alignment horizontal="center" vertical="center" wrapText="1"/>
    </xf>
    <xf numFmtId="318" fontId="224" fillId="83" borderId="16" xfId="31444" applyNumberFormat="1" applyFont="1" applyFill="1" applyBorder="1" applyAlignment="1">
      <alignment horizontal="center" vertical="center" wrapText="1"/>
    </xf>
    <xf numFmtId="326" fontId="224" fillId="83" borderId="16" xfId="31444" applyNumberFormat="1" applyFont="1" applyFill="1" applyBorder="1" applyAlignment="1">
      <alignment horizontal="center" vertical="center" wrapText="1"/>
    </xf>
    <xf numFmtId="0" fontId="252" fillId="83" borderId="47" xfId="0" applyNumberFormat="1" applyFont="1" applyFill="1" applyBorder="1" applyAlignment="1">
      <alignment horizontal="center" wrapText="1"/>
    </xf>
    <xf numFmtId="318" fontId="224" fillId="6" borderId="1" xfId="31444" applyNumberFormat="1" applyFont="1" applyFill="1" applyBorder="1" applyAlignment="1">
      <alignment horizontal="center" vertical="center" wrapText="1"/>
    </xf>
    <xf numFmtId="327" fontId="224" fillId="6" borderId="1" xfId="31444" applyNumberFormat="1" applyFont="1" applyFill="1" applyBorder="1" applyAlignment="1">
      <alignment horizontal="center" vertical="center" wrapText="1"/>
    </xf>
    <xf numFmtId="1" fontId="224" fillId="6" borderId="4" xfId="31444" applyNumberFormat="1" applyFont="1" applyFill="1" applyBorder="1" applyAlignment="1">
      <alignment horizontal="center" vertical="center" wrapText="1"/>
    </xf>
    <xf numFmtId="1" fontId="224" fillId="6" borderId="74" xfId="31444" applyNumberFormat="1" applyFont="1" applyFill="1" applyBorder="1" applyAlignment="1">
      <alignment horizontal="center" vertical="center" wrapText="1"/>
    </xf>
    <xf numFmtId="0" fontId="224" fillId="6" borderId="4" xfId="0" applyFont="1" applyFill="1" applyBorder="1" applyAlignment="1">
      <alignment horizontal="center" vertical="center"/>
    </xf>
    <xf numFmtId="165" fontId="224" fillId="6" borderId="71" xfId="31444" applyFont="1" applyFill="1" applyBorder="1" applyAlignment="1">
      <alignment horizontal="center" vertical="center"/>
    </xf>
    <xf numFmtId="0" fontId="224" fillId="6" borderId="1" xfId="0" applyFont="1" applyFill="1" applyBorder="1" applyAlignment="1">
      <alignment horizontal="center" vertical="center"/>
    </xf>
    <xf numFmtId="165" fontId="224" fillId="6" borderId="1" xfId="31444" applyFont="1" applyFill="1" applyBorder="1" applyAlignment="1">
      <alignment horizontal="center" vertical="center"/>
    </xf>
    <xf numFmtId="0" fontId="224" fillId="6" borderId="61" xfId="0" applyFont="1" applyFill="1" applyBorder="1" applyAlignment="1">
      <alignment horizontal="center" vertical="center"/>
    </xf>
    <xf numFmtId="165" fontId="223" fillId="83" borderId="55" xfId="31444" applyFont="1" applyFill="1" applyBorder="1" applyAlignment="1">
      <alignment horizontal="center"/>
    </xf>
    <xf numFmtId="165" fontId="252" fillId="83" borderId="46" xfId="31444" applyFont="1" applyFill="1" applyBorder="1" applyAlignment="1">
      <alignment horizontal="center"/>
    </xf>
    <xf numFmtId="165" fontId="252" fillId="83" borderId="65" xfId="31444" applyFont="1" applyFill="1" applyBorder="1" applyAlignment="1">
      <alignment horizontal="center"/>
    </xf>
    <xf numFmtId="165" fontId="223" fillId="83" borderId="65" xfId="31444" applyFont="1" applyFill="1" applyBorder="1" applyAlignment="1">
      <alignment horizontal="center"/>
    </xf>
    <xf numFmtId="165" fontId="223" fillId="83" borderId="69" xfId="31444" applyFont="1" applyFill="1" applyBorder="1" applyAlignment="1">
      <alignment horizontal="center"/>
    </xf>
    <xf numFmtId="0" fontId="222" fillId="83" borderId="14" xfId="0" applyFont="1" applyFill="1" applyBorder="1"/>
    <xf numFmtId="0" fontId="252" fillId="83" borderId="52" xfId="0" applyFont="1" applyFill="1" applyBorder="1" applyAlignment="1">
      <alignment horizontal="center"/>
    </xf>
    <xf numFmtId="0" fontId="222" fillId="83" borderId="52" xfId="0" applyFont="1" applyFill="1" applyBorder="1"/>
    <xf numFmtId="165" fontId="252" fillId="83" borderId="81" xfId="31444" applyFont="1" applyFill="1" applyBorder="1" applyAlignment="1">
      <alignment horizontal="center"/>
    </xf>
    <xf numFmtId="165" fontId="252" fillId="83" borderId="72" xfId="31444" applyFont="1" applyFill="1" applyBorder="1" applyAlignment="1">
      <alignment horizontal="center"/>
    </xf>
    <xf numFmtId="0" fontId="250" fillId="87" borderId="1" xfId="0" applyFont="1" applyFill="1" applyBorder="1" applyAlignment="1" applyProtection="1">
      <alignment horizontal="left" vertical="center" wrapText="1"/>
      <protection locked="0"/>
    </xf>
    <xf numFmtId="0" fontId="250" fillId="87" borderId="2" xfId="0" applyFont="1" applyFill="1" applyBorder="1" applyAlignment="1" applyProtection="1">
      <alignment horizontal="left" vertical="center" wrapText="1"/>
      <protection locked="0"/>
    </xf>
    <xf numFmtId="2" fontId="73" fillId="87" borderId="42" xfId="0" applyNumberFormat="1" applyFont="1" applyFill="1" applyBorder="1" applyAlignment="1" applyProtection="1">
      <alignment vertical="center"/>
      <protection locked="0"/>
    </xf>
    <xf numFmtId="2" fontId="73" fillId="87" borderId="1" xfId="0" applyNumberFormat="1" applyFont="1" applyFill="1" applyBorder="1" applyAlignment="1" applyProtection="1">
      <alignment vertical="center"/>
      <protection locked="0"/>
    </xf>
    <xf numFmtId="0" fontId="250" fillId="87" borderId="1" xfId="0" applyFont="1" applyFill="1" applyBorder="1" applyAlignment="1" applyProtection="1">
      <alignment horizontal="left" vertical="center"/>
      <protection locked="0"/>
    </xf>
    <xf numFmtId="0" fontId="224" fillId="83" borderId="64" xfId="0" applyFont="1" applyFill="1" applyBorder="1" applyAlignment="1">
      <alignment horizontal="center" vertical="center"/>
    </xf>
    <xf numFmtId="0" fontId="224" fillId="83" borderId="61" xfId="0" applyFont="1" applyFill="1" applyBorder="1" applyAlignment="1">
      <alignment horizontal="center" vertical="center"/>
    </xf>
    <xf numFmtId="165" fontId="224" fillId="83" borderId="53" xfId="31444" applyFont="1" applyFill="1" applyBorder="1" applyAlignment="1">
      <alignment horizontal="center" vertical="center"/>
    </xf>
    <xf numFmtId="165" fontId="224" fillId="83" borderId="1" xfId="31444" applyFont="1" applyFill="1" applyBorder="1" applyAlignment="1">
      <alignment horizontal="center" vertical="center"/>
    </xf>
    <xf numFmtId="0" fontId="224" fillId="83" borderId="4" xfId="0" applyFont="1" applyFill="1" applyBorder="1" applyAlignment="1">
      <alignment horizontal="center" vertical="center"/>
    </xf>
    <xf numFmtId="0" fontId="224" fillId="6" borderId="53" xfId="0" applyFont="1" applyFill="1" applyBorder="1" applyAlignment="1">
      <alignment horizontal="center" vertical="center"/>
    </xf>
    <xf numFmtId="165" fontId="224" fillId="6" borderId="75" xfId="31444" applyFont="1" applyFill="1" applyBorder="1" applyAlignment="1">
      <alignment horizontal="center" vertical="center"/>
    </xf>
    <xf numFmtId="165" fontId="224" fillId="83" borderId="71" xfId="31444" applyFont="1" applyFill="1" applyBorder="1" applyAlignment="1">
      <alignment horizontal="center" vertical="center"/>
    </xf>
    <xf numFmtId="0" fontId="224" fillId="6" borderId="8" xfId="0" applyFont="1" applyFill="1" applyBorder="1" applyAlignment="1">
      <alignment horizontal="center" vertical="center"/>
    </xf>
    <xf numFmtId="0" fontId="224" fillId="83" borderId="1" xfId="0" applyFont="1" applyFill="1" applyBorder="1" applyAlignment="1">
      <alignment horizontal="center" vertical="center"/>
    </xf>
    <xf numFmtId="0" fontId="223" fillId="83" borderId="61" xfId="0" applyFont="1" applyFill="1" applyBorder="1" applyAlignment="1">
      <alignment horizontal="center" vertical="center"/>
    </xf>
    <xf numFmtId="165" fontId="223" fillId="83" borderId="1" xfId="31444" applyFont="1" applyFill="1" applyBorder="1" applyAlignment="1">
      <alignment horizontal="center" vertical="center"/>
    </xf>
    <xf numFmtId="0" fontId="223" fillId="83" borderId="1" xfId="0" applyFont="1" applyFill="1" applyBorder="1" applyAlignment="1">
      <alignment horizontal="center" vertical="center"/>
    </xf>
    <xf numFmtId="1" fontId="255" fillId="83" borderId="1" xfId="31444" applyNumberFormat="1" applyFont="1" applyFill="1" applyBorder="1" applyAlignment="1">
      <alignment horizontal="center" vertical="center" wrapText="1"/>
    </xf>
    <xf numFmtId="1" fontId="255" fillId="83" borderId="41" xfId="31444" applyNumberFormat="1" applyFont="1" applyFill="1" applyBorder="1" applyAlignment="1">
      <alignment horizontal="center" vertical="center" wrapText="1"/>
    </xf>
    <xf numFmtId="165" fontId="223" fillId="83" borderId="71" xfId="31444" applyFont="1" applyFill="1" applyBorder="1" applyAlignment="1">
      <alignment horizontal="center" vertical="center"/>
    </xf>
    <xf numFmtId="165" fontId="255" fillId="83" borderId="71" xfId="31444" applyFont="1" applyFill="1" applyBorder="1" applyAlignment="1">
      <alignment horizontal="center" vertical="center" wrapText="1"/>
    </xf>
    <xf numFmtId="165" fontId="255" fillId="83" borderId="77" xfId="31444" applyFont="1" applyFill="1" applyBorder="1" applyAlignment="1">
      <alignment horizontal="center" vertical="center" wrapText="1"/>
    </xf>
    <xf numFmtId="166" fontId="42" fillId="83" borderId="46" xfId="0" applyNumberFormat="1" applyFont="1" applyFill="1" applyBorder="1" applyAlignment="1">
      <alignment horizontal="center" vertical="center" wrapText="1"/>
    </xf>
    <xf numFmtId="165" fontId="224" fillId="83" borderId="45" xfId="31422" applyFont="1" applyFill="1" applyBorder="1" applyAlignment="1">
      <alignment horizontal="center" vertical="center" wrapText="1"/>
    </xf>
    <xf numFmtId="165" fontId="224" fillId="83" borderId="66" xfId="31422" applyFont="1" applyFill="1" applyBorder="1" applyAlignment="1">
      <alignment horizontal="center" vertical="center" wrapText="1"/>
    </xf>
    <xf numFmtId="165" fontId="224" fillId="83" borderId="79" xfId="31422" applyFont="1" applyFill="1" applyBorder="1" applyAlignment="1">
      <alignment horizontal="center" vertical="center" wrapText="1"/>
    </xf>
    <xf numFmtId="165" fontId="224" fillId="83" borderId="45" xfId="31444" applyFont="1" applyFill="1" applyBorder="1" applyAlignment="1">
      <alignment horizontal="center" vertical="center" wrapText="1"/>
    </xf>
    <xf numFmtId="166" fontId="224" fillId="83" borderId="46" xfId="0" applyNumberFormat="1" applyFont="1" applyFill="1" applyBorder="1" applyAlignment="1">
      <alignment vertical="center" wrapText="1"/>
    </xf>
    <xf numFmtId="166" fontId="42" fillId="83" borderId="28" xfId="0" applyNumberFormat="1" applyFont="1" applyFill="1" applyBorder="1" applyAlignment="1">
      <alignment horizontal="center" vertical="center" wrapText="1"/>
    </xf>
    <xf numFmtId="165" fontId="224" fillId="83" borderId="46" xfId="31444" applyFont="1" applyFill="1" applyBorder="1" applyAlignment="1">
      <alignment horizontal="center" vertical="center" wrapText="1"/>
    </xf>
    <xf numFmtId="0" fontId="224" fillId="83" borderId="28" xfId="0" applyFont="1" applyFill="1" applyBorder="1" applyAlignment="1">
      <alignment horizontal="left" vertical="center" wrapText="1"/>
    </xf>
    <xf numFmtId="9" fontId="224" fillId="83" borderId="65" xfId="0" applyNumberFormat="1" applyFont="1" applyFill="1" applyBorder="1" applyAlignment="1">
      <alignment horizontal="center" vertical="center" wrapText="1"/>
    </xf>
    <xf numFmtId="0" fontId="224" fillId="83" borderId="28" xfId="0" applyFont="1" applyFill="1" applyBorder="1" applyAlignment="1">
      <alignment horizontal="left" vertical="center"/>
    </xf>
    <xf numFmtId="9" fontId="224" fillId="83" borderId="46" xfId="0" applyNumberFormat="1" applyFont="1" applyFill="1" applyBorder="1" applyAlignment="1">
      <alignment horizontal="center" vertical="center" wrapText="1"/>
    </xf>
    <xf numFmtId="0" fontId="224" fillId="83" borderId="17" xfId="0" applyFont="1" applyFill="1" applyBorder="1" applyAlignment="1">
      <alignment horizontal="left" vertical="center"/>
    </xf>
    <xf numFmtId="0" fontId="224" fillId="83" borderId="80" xfId="0" applyFont="1" applyFill="1" applyBorder="1" applyAlignment="1">
      <alignment horizontal="left" vertical="center"/>
    </xf>
    <xf numFmtId="0" fontId="224" fillId="83" borderId="42" xfId="0" applyFont="1" applyFill="1" applyBorder="1" applyAlignment="1">
      <alignment horizontal="center"/>
    </xf>
    <xf numFmtId="165" fontId="224" fillId="83" borderId="68" xfId="31444" applyFont="1" applyFill="1" applyBorder="1" applyAlignment="1">
      <alignment horizontal="center"/>
    </xf>
    <xf numFmtId="165" fontId="224" fillId="83" borderId="2" xfId="31444" applyFont="1" applyFill="1" applyBorder="1" applyAlignment="1">
      <alignment horizontal="center"/>
    </xf>
    <xf numFmtId="165" fontId="224" fillId="83" borderId="53" xfId="31444" applyFont="1" applyFill="1" applyBorder="1" applyAlignment="1">
      <alignment horizontal="center"/>
    </xf>
    <xf numFmtId="165" fontId="224" fillId="83" borderId="42" xfId="31444" applyFont="1" applyFill="1" applyBorder="1" applyAlignment="1">
      <alignment horizontal="center"/>
    </xf>
    <xf numFmtId="165" fontId="224" fillId="83" borderId="75" xfId="31444" applyFont="1" applyFill="1" applyBorder="1" applyAlignment="1">
      <alignment horizontal="center"/>
    </xf>
    <xf numFmtId="165" fontId="224" fillId="83" borderId="71" xfId="31444" applyFont="1" applyFill="1" applyBorder="1" applyAlignment="1">
      <alignment horizontal="center"/>
    </xf>
    <xf numFmtId="165" fontId="224" fillId="83" borderId="66" xfId="31444" applyFont="1" applyFill="1" applyBorder="1" applyAlignment="1">
      <alignment horizontal="center"/>
    </xf>
    <xf numFmtId="0" fontId="42" fillId="83" borderId="45" xfId="0" applyFont="1" applyFill="1" applyBorder="1" applyAlignment="1">
      <alignment horizontal="left" vertical="center" wrapText="1"/>
    </xf>
    <xf numFmtId="0" fontId="42" fillId="83" borderId="113" xfId="0" applyFont="1" applyFill="1" applyBorder="1" applyAlignment="1">
      <alignment horizontal="left" vertical="center"/>
    </xf>
    <xf numFmtId="0" fontId="224" fillId="83" borderId="53" xfId="0" applyFont="1" applyFill="1" applyBorder="1" applyAlignment="1">
      <alignment horizontal="center"/>
    </xf>
    <xf numFmtId="0" fontId="224" fillId="83" borderId="1" xfId="0" applyFont="1" applyFill="1" applyBorder="1" applyAlignment="1">
      <alignment horizontal="center"/>
    </xf>
    <xf numFmtId="0" fontId="224" fillId="83" borderId="54" xfId="0" applyFont="1" applyFill="1" applyBorder="1" applyAlignment="1">
      <alignment horizontal="center"/>
    </xf>
    <xf numFmtId="165" fontId="224" fillId="83" borderId="6" xfId="31444" applyFont="1" applyFill="1" applyBorder="1" applyAlignment="1">
      <alignment horizontal="center"/>
    </xf>
    <xf numFmtId="165" fontId="224" fillId="83" borderId="58" xfId="31444" applyFont="1" applyFill="1" applyBorder="1" applyAlignment="1">
      <alignment horizontal="center"/>
    </xf>
    <xf numFmtId="165" fontId="224" fillId="83" borderId="72" xfId="31444" applyFont="1" applyFill="1" applyBorder="1" applyAlignment="1">
      <alignment horizontal="center"/>
    </xf>
    <xf numFmtId="317" fontId="245" fillId="0" borderId="0" xfId="0" applyNumberFormat="1" applyFont="1" applyFill="1" applyAlignment="1" applyProtection="1">
      <alignment vertical="center"/>
      <protection locked="0"/>
    </xf>
    <xf numFmtId="0" fontId="250" fillId="6" borderId="1" xfId="0" applyFont="1" applyFill="1" applyBorder="1" applyAlignment="1" applyProtection="1">
      <alignment horizontal="left" vertical="center" wrapText="1"/>
      <protection locked="0"/>
    </xf>
    <xf numFmtId="0" fontId="245" fillId="6" borderId="0" xfId="0" applyFont="1" applyFill="1" applyAlignment="1" applyProtection="1">
      <alignment horizontal="left" vertical="center"/>
      <protection locked="0"/>
    </xf>
    <xf numFmtId="0" fontId="250" fillId="6" borderId="1" xfId="0" applyFont="1" applyFill="1" applyBorder="1" applyAlignment="1" applyProtection="1">
      <alignment horizontal="left" vertical="center"/>
      <protection locked="0"/>
    </xf>
    <xf numFmtId="2" fontId="73" fillId="6" borderId="1" xfId="0" applyNumberFormat="1" applyFont="1" applyFill="1" applyBorder="1" applyAlignment="1" applyProtection="1">
      <alignment vertical="center"/>
      <protection locked="0"/>
    </xf>
    <xf numFmtId="2" fontId="251" fillId="6" borderId="1" xfId="31441" applyNumberFormat="1" applyFont="1" applyFill="1" applyBorder="1" applyAlignment="1"/>
    <xf numFmtId="43" fontId="251" fillId="6" borderId="1" xfId="31441" applyFont="1" applyFill="1" applyBorder="1" applyAlignment="1"/>
    <xf numFmtId="2" fontId="73" fillId="87" borderId="2" xfId="0" applyNumberFormat="1" applyFont="1" applyFill="1" applyBorder="1" applyAlignment="1" applyProtection="1">
      <alignment vertical="center"/>
      <protection locked="0"/>
    </xf>
    <xf numFmtId="0" fontId="245" fillId="6" borderId="1" xfId="0" applyFont="1" applyFill="1" applyBorder="1" applyAlignment="1" applyProtection="1">
      <alignment horizontal="left" vertical="center"/>
      <protection locked="0"/>
    </xf>
    <xf numFmtId="0" fontId="42" fillId="83" borderId="64" xfId="0" applyFont="1" applyFill="1" applyBorder="1" applyAlignment="1">
      <alignment horizontal="center" vertical="center" wrapText="1"/>
    </xf>
    <xf numFmtId="0" fontId="42" fillId="83" borderId="53" xfId="0" applyFont="1" applyFill="1" applyBorder="1" applyAlignment="1">
      <alignment horizontal="center" vertical="center" wrapText="1"/>
    </xf>
    <xf numFmtId="2" fontId="73" fillId="87" borderId="68" xfId="0" applyNumberFormat="1" applyFont="1" applyFill="1" applyBorder="1" applyAlignment="1" applyProtection="1">
      <alignment vertical="center"/>
      <protection locked="0"/>
    </xf>
    <xf numFmtId="2" fontId="73" fillId="83" borderId="73" xfId="0" applyNumberFormat="1" applyFont="1" applyFill="1" applyBorder="1" applyAlignment="1" applyProtection="1">
      <alignment vertical="center"/>
      <protection locked="0"/>
    </xf>
    <xf numFmtId="2" fontId="73" fillId="31" borderId="1" xfId="0" applyNumberFormat="1" applyFont="1" applyFill="1" applyBorder="1" applyAlignment="1" applyProtection="1">
      <alignment vertical="center"/>
      <protection locked="0"/>
    </xf>
    <xf numFmtId="2" fontId="251" fillId="87" borderId="1" xfId="0" applyNumberFormat="1" applyFont="1" applyFill="1" applyBorder="1" applyAlignment="1"/>
    <xf numFmtId="2" fontId="251" fillId="87" borderId="2" xfId="31441" applyNumberFormat="1" applyFont="1" applyFill="1" applyBorder="1" applyAlignment="1"/>
    <xf numFmtId="2" fontId="73" fillId="6" borderId="42" xfId="0" applyNumberFormat="1" applyFont="1" applyFill="1" applyBorder="1" applyAlignment="1" applyProtection="1">
      <alignment vertical="center"/>
      <protection locked="0"/>
    </xf>
    <xf numFmtId="2" fontId="251" fillId="6" borderId="1" xfId="0" applyNumberFormat="1" applyFont="1" applyFill="1" applyBorder="1" applyAlignment="1"/>
    <xf numFmtId="0" fontId="250" fillId="87" borderId="2" xfId="0" applyFont="1" applyFill="1" applyBorder="1" applyAlignment="1" applyProtection="1">
      <alignment horizontal="left" vertical="center"/>
      <protection locked="0"/>
    </xf>
    <xf numFmtId="0" fontId="250" fillId="31" borderId="2" xfId="0" applyFont="1" applyFill="1" applyBorder="1" applyAlignment="1" applyProtection="1">
      <alignment horizontal="left" vertical="center"/>
      <protection locked="0"/>
    </xf>
    <xf numFmtId="0" fontId="250" fillId="31" borderId="1" xfId="0" applyFont="1" applyFill="1" applyBorder="1" applyAlignment="1" applyProtection="1">
      <alignment horizontal="left" vertical="center"/>
      <protection locked="0"/>
    </xf>
    <xf numFmtId="0" fontId="250" fillId="31" borderId="1" xfId="0" applyFont="1" applyFill="1" applyBorder="1" applyAlignment="1" applyProtection="1">
      <alignment horizontal="left" vertical="center" wrapText="1"/>
      <protection locked="0"/>
    </xf>
    <xf numFmtId="2" fontId="73" fillId="31" borderId="42" xfId="0" applyNumberFormat="1" applyFont="1" applyFill="1" applyBorder="1" applyAlignment="1" applyProtection="1">
      <alignment vertical="center"/>
      <protection locked="0"/>
    </xf>
    <xf numFmtId="2" fontId="251" fillId="31" borderId="1" xfId="0" applyNumberFormat="1" applyFont="1" applyFill="1" applyBorder="1" applyAlignment="1"/>
    <xf numFmtId="2" fontId="251" fillId="31" borderId="1" xfId="31441" applyNumberFormat="1" applyFont="1" applyFill="1" applyBorder="1" applyAlignment="1"/>
    <xf numFmtId="165" fontId="224" fillId="83" borderId="1" xfId="31444" applyFont="1" applyFill="1" applyBorder="1" applyAlignment="1">
      <alignment horizontal="center"/>
    </xf>
    <xf numFmtId="165" fontId="224" fillId="83" borderId="54" xfId="31444" applyFont="1" applyFill="1" applyBorder="1" applyAlignment="1">
      <alignment horizontal="center"/>
    </xf>
    <xf numFmtId="2" fontId="224" fillId="83" borderId="43" xfId="31422" applyNumberFormat="1" applyFont="1" applyFill="1" applyBorder="1" applyAlignment="1">
      <alignment horizontal="center" vertical="center" wrapText="1"/>
    </xf>
    <xf numFmtId="321" fontId="224" fillId="83" borderId="43" xfId="31422" applyNumberFormat="1" applyFont="1" applyFill="1" applyBorder="1" applyAlignment="1">
      <alignment horizontal="center" vertical="center" wrapText="1"/>
    </xf>
    <xf numFmtId="164" fontId="224" fillId="83" borderId="42" xfId="31422" applyNumberFormat="1" applyFont="1" applyFill="1" applyBorder="1" applyAlignment="1">
      <alignment horizontal="center" vertical="center" wrapText="1"/>
    </xf>
    <xf numFmtId="0" fontId="224" fillId="83" borderId="66" xfId="0" applyFont="1" applyFill="1" applyBorder="1" applyAlignment="1">
      <alignment horizontal="center"/>
    </xf>
    <xf numFmtId="165" fontId="42" fillId="83" borderId="66" xfId="31444" applyFont="1" applyFill="1" applyBorder="1" applyAlignment="1">
      <alignment horizontal="center"/>
    </xf>
    <xf numFmtId="0" fontId="250" fillId="85" borderId="3" xfId="0" applyFont="1" applyFill="1" applyBorder="1" applyAlignment="1" applyProtection="1">
      <alignment horizontal="left" vertical="center"/>
      <protection locked="0"/>
    </xf>
    <xf numFmtId="0" fontId="245" fillId="85" borderId="0" xfId="0" applyFont="1" applyFill="1" applyAlignment="1" applyProtection="1">
      <alignment horizontal="left" vertical="center"/>
      <protection locked="0"/>
    </xf>
    <xf numFmtId="0" fontId="250" fillId="85" borderId="3" xfId="0" applyFont="1" applyFill="1" applyBorder="1" applyAlignment="1" applyProtection="1">
      <alignment horizontal="left" vertical="center" wrapText="1"/>
      <protection locked="0"/>
    </xf>
    <xf numFmtId="43" fontId="251" fillId="83" borderId="4" xfId="31441" applyFont="1" applyFill="1" applyBorder="1" applyAlignment="1"/>
    <xf numFmtId="321" fontId="224" fillId="83" borderId="61" xfId="31444" applyNumberFormat="1" applyFont="1" applyFill="1" applyBorder="1" applyAlignment="1">
      <alignment horizontal="center" vertical="center" wrapText="1"/>
    </xf>
    <xf numFmtId="2" fontId="224" fillId="83" borderId="64" xfId="31444" applyNumberFormat="1" applyFont="1" applyFill="1" applyBorder="1" applyAlignment="1">
      <alignment horizontal="center" vertical="center" wrapText="1"/>
    </xf>
    <xf numFmtId="2" fontId="224" fillId="83" borderId="61" xfId="31444" applyNumberFormat="1" applyFont="1" applyFill="1" applyBorder="1" applyAlignment="1">
      <alignment horizontal="center" vertical="center" wrapText="1"/>
    </xf>
    <xf numFmtId="165" fontId="42" fillId="83" borderId="50" xfId="31444" applyNumberFormat="1" applyFont="1" applyFill="1" applyBorder="1" applyAlignment="1">
      <alignment horizontal="center" vertical="center" wrapText="1"/>
    </xf>
    <xf numFmtId="165" fontId="42" fillId="83" borderId="48" xfId="31444" applyNumberFormat="1" applyFont="1" applyFill="1" applyBorder="1" applyAlignment="1">
      <alignment horizontal="center" vertical="center" wrapText="1"/>
    </xf>
    <xf numFmtId="165" fontId="42" fillId="83" borderId="49" xfId="31444" applyNumberFormat="1" applyFont="1" applyFill="1" applyBorder="1" applyAlignment="1">
      <alignment horizontal="center" vertical="center" wrapText="1"/>
    </xf>
    <xf numFmtId="165" fontId="224" fillId="83" borderId="61" xfId="31444" applyNumberFormat="1" applyFont="1" applyFill="1" applyBorder="1" applyAlignment="1">
      <alignment horizontal="center" vertical="center" wrapText="1"/>
    </xf>
    <xf numFmtId="165" fontId="224" fillId="83" borderId="62" xfId="31444" applyNumberFormat="1" applyFont="1" applyFill="1" applyBorder="1" applyAlignment="1">
      <alignment horizontal="center" vertical="center" wrapText="1"/>
    </xf>
    <xf numFmtId="2" fontId="224" fillId="83" borderId="70" xfId="31444" applyNumberFormat="1" applyFont="1" applyFill="1" applyBorder="1" applyAlignment="1">
      <alignment horizontal="center" vertical="center" wrapText="1"/>
    </xf>
    <xf numFmtId="165" fontId="224" fillId="83" borderId="44" xfId="31444" applyFont="1" applyFill="1" applyBorder="1" applyAlignment="1">
      <alignment horizontal="center" vertical="center" wrapText="1"/>
    </xf>
    <xf numFmtId="2" fontId="73" fillId="87" borderId="73" xfId="0" applyNumberFormat="1" applyFont="1" applyFill="1" applyBorder="1" applyAlignment="1" applyProtection="1">
      <alignment vertical="center"/>
      <protection locked="0"/>
    </xf>
    <xf numFmtId="2" fontId="251" fillId="87" borderId="4" xfId="0" applyNumberFormat="1" applyFont="1" applyFill="1" applyBorder="1" applyAlignment="1"/>
    <xf numFmtId="2" fontId="251" fillId="84" borderId="1" xfId="0" applyNumberFormat="1" applyFont="1" applyFill="1" applyBorder="1" applyAlignment="1" applyProtection="1">
      <alignment vertical="center"/>
      <protection locked="0"/>
    </xf>
    <xf numFmtId="43" fontId="251" fillId="84" borderId="1" xfId="0" applyNumberFormat="1" applyFont="1" applyFill="1" applyBorder="1" applyAlignment="1" applyProtection="1">
      <alignment vertical="center"/>
      <protection locked="0"/>
    </xf>
    <xf numFmtId="0" fontId="250" fillId="6" borderId="2" xfId="0" applyFont="1" applyFill="1" applyBorder="1" applyAlignment="1" applyProtection="1">
      <alignment horizontal="left" vertical="center"/>
      <protection locked="0"/>
    </xf>
    <xf numFmtId="318" fontId="79" fillId="6" borderId="1" xfId="0" applyNumberFormat="1" applyFont="1" applyFill="1" applyBorder="1" applyAlignment="1" applyProtection="1">
      <alignment vertical="center"/>
      <protection locked="0"/>
    </xf>
    <xf numFmtId="318" fontId="73" fillId="6" borderId="1" xfId="0" applyNumberFormat="1" applyFont="1" applyFill="1" applyBorder="1" applyAlignment="1" applyProtection="1">
      <alignment vertical="center"/>
      <protection locked="0"/>
    </xf>
    <xf numFmtId="43" fontId="228" fillId="6" borderId="1" xfId="31441" applyFont="1" applyFill="1" applyBorder="1" applyAlignment="1"/>
    <xf numFmtId="2" fontId="224" fillId="83" borderId="62" xfId="31444" applyNumberFormat="1" applyFont="1" applyFill="1" applyBorder="1" applyAlignment="1">
      <alignment horizontal="center" vertical="center" wrapText="1"/>
    </xf>
    <xf numFmtId="165" fontId="224" fillId="83" borderId="64" xfId="31444" applyNumberFormat="1" applyFont="1" applyFill="1" applyBorder="1" applyAlignment="1">
      <alignment horizontal="center" vertical="center" wrapText="1"/>
    </xf>
    <xf numFmtId="165" fontId="224" fillId="83" borderId="114" xfId="31444" applyFont="1" applyFill="1" applyBorder="1" applyAlignment="1">
      <alignment horizontal="center" vertical="center" wrapText="1"/>
    </xf>
    <xf numFmtId="165" fontId="224" fillId="83" borderId="96" xfId="31422" applyFont="1" applyFill="1" applyBorder="1" applyAlignment="1">
      <alignment horizontal="center" vertical="center" wrapText="1"/>
    </xf>
    <xf numFmtId="0" fontId="224" fillId="83" borderId="83" xfId="31444" applyNumberFormat="1" applyFont="1" applyFill="1" applyBorder="1" applyAlignment="1">
      <alignment horizontal="center" vertical="center" wrapText="1"/>
    </xf>
    <xf numFmtId="0" fontId="224" fillId="83" borderId="113" xfId="0" applyFont="1" applyFill="1" applyBorder="1" applyAlignment="1">
      <alignment horizontal="left" vertical="center" wrapText="1"/>
    </xf>
    <xf numFmtId="0" fontId="224" fillId="83" borderId="66" xfId="0" applyFont="1" applyFill="1" applyBorder="1" applyAlignment="1">
      <alignment horizontal="left" vertical="center"/>
    </xf>
    <xf numFmtId="0" fontId="224" fillId="83" borderId="56" xfId="0" applyFont="1" applyFill="1" applyBorder="1" applyAlignment="1">
      <alignment horizontal="left" vertical="center"/>
    </xf>
    <xf numFmtId="0" fontId="224" fillId="83" borderId="91" xfId="0" applyFont="1" applyFill="1" applyBorder="1" applyAlignment="1">
      <alignment horizontal="left" vertical="center" wrapText="1"/>
    </xf>
    <xf numFmtId="166" fontId="42" fillId="83" borderId="28" xfId="0" applyNumberFormat="1" applyFont="1" applyFill="1" applyBorder="1" applyAlignment="1">
      <alignment vertical="center" wrapText="1"/>
    </xf>
    <xf numFmtId="0" fontId="224" fillId="83" borderId="45" xfId="0" applyFont="1" applyFill="1" applyBorder="1" applyAlignment="1">
      <alignment horizontal="left" vertical="center" wrapText="1"/>
    </xf>
    <xf numFmtId="166" fontId="224" fillId="83" borderId="45" xfId="0" applyNumberFormat="1" applyFont="1" applyFill="1" applyBorder="1" applyAlignment="1">
      <alignment vertical="center" wrapText="1"/>
    </xf>
    <xf numFmtId="0" fontId="224" fillId="83" borderId="94" xfId="0" applyFont="1" applyFill="1" applyBorder="1" applyAlignment="1">
      <alignment horizontal="left" vertical="center"/>
    </xf>
    <xf numFmtId="165" fontId="224" fillId="83" borderId="79" xfId="31444" applyFont="1" applyFill="1" applyBorder="1" applyAlignment="1">
      <alignment horizontal="center" vertical="center" wrapText="1"/>
    </xf>
    <xf numFmtId="0" fontId="224" fillId="83" borderId="45" xfId="31444" applyNumberFormat="1" applyFont="1" applyFill="1" applyBorder="1" applyAlignment="1">
      <alignment horizontal="center" vertical="center" wrapText="1"/>
    </xf>
    <xf numFmtId="1" fontId="42" fillId="83" borderId="66" xfId="31444" applyNumberFormat="1" applyFont="1" applyFill="1" applyBorder="1" applyAlignment="1">
      <alignment horizontal="center" vertical="center" wrapText="1"/>
    </xf>
    <xf numFmtId="0" fontId="224" fillId="83" borderId="103" xfId="31444" applyNumberFormat="1" applyFont="1" applyFill="1" applyBorder="1" applyAlignment="1">
      <alignment horizontal="center" vertical="center" wrapText="1"/>
    </xf>
    <xf numFmtId="2" fontId="224" fillId="83" borderId="53" xfId="0" applyNumberFormat="1" applyFont="1" applyFill="1" applyBorder="1" applyAlignment="1">
      <alignment horizontal="center"/>
    </xf>
    <xf numFmtId="2" fontId="224" fillId="83" borderId="1" xfId="0" applyNumberFormat="1" applyFont="1" applyFill="1" applyBorder="1" applyAlignment="1">
      <alignment horizontal="center"/>
    </xf>
    <xf numFmtId="2" fontId="224" fillId="83" borderId="54" xfId="0" applyNumberFormat="1" applyFont="1" applyFill="1" applyBorder="1" applyAlignment="1">
      <alignment horizontal="center"/>
    </xf>
    <xf numFmtId="166" fontId="224" fillId="83" borderId="65" xfId="0" applyNumberFormat="1" applyFont="1" applyFill="1" applyBorder="1" applyAlignment="1">
      <alignment horizontal="center" vertical="center" wrapText="1"/>
    </xf>
    <xf numFmtId="166" fontId="224" fillId="83" borderId="17" xfId="0" applyNumberFormat="1" applyFont="1" applyFill="1" applyBorder="1" applyAlignment="1">
      <alignment horizontal="center" vertical="center" wrapText="1"/>
    </xf>
    <xf numFmtId="0" fontId="224" fillId="83" borderId="79" xfId="31444" applyNumberFormat="1" applyFont="1" applyFill="1" applyBorder="1" applyAlignment="1">
      <alignment horizontal="center" vertical="center" wrapText="1"/>
    </xf>
    <xf numFmtId="0" fontId="224" fillId="83" borderId="79" xfId="0" applyFont="1" applyFill="1" applyBorder="1" applyAlignment="1">
      <alignment horizontal="center" vertical="center" wrapText="1"/>
    </xf>
    <xf numFmtId="0" fontId="42" fillId="83" borderId="57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center" vertical="center" wrapText="1"/>
    </xf>
    <xf numFmtId="2" fontId="224" fillId="83" borderId="78" xfId="31422" applyNumberFormat="1" applyFont="1" applyFill="1" applyBorder="1" applyAlignment="1">
      <alignment horizontal="center" vertical="center" wrapText="1"/>
    </xf>
    <xf numFmtId="2" fontId="224" fillId="83" borderId="65" xfId="31422" applyNumberFormat="1" applyFont="1" applyFill="1" applyBorder="1" applyAlignment="1">
      <alignment horizontal="center" vertical="center" wrapText="1"/>
    </xf>
    <xf numFmtId="2" fontId="224" fillId="83" borderId="42" xfId="0" applyNumberFormat="1" applyFont="1" applyFill="1" applyBorder="1" applyAlignment="1">
      <alignment horizontal="center"/>
    </xf>
    <xf numFmtId="2" fontId="224" fillId="83" borderId="17" xfId="31444" applyNumberFormat="1" applyFont="1" applyFill="1" applyBorder="1" applyAlignment="1">
      <alignment horizontal="center" vertical="center" wrapText="1"/>
    </xf>
    <xf numFmtId="318" fontId="224" fillId="83" borderId="80" xfId="31444" applyNumberFormat="1" applyFont="1" applyFill="1" applyBorder="1" applyAlignment="1">
      <alignment horizontal="center" vertical="center" wrapText="1"/>
    </xf>
    <xf numFmtId="326" fontId="224" fillId="83" borderId="70" xfId="31444" applyNumberFormat="1" applyFont="1" applyFill="1" applyBorder="1" applyAlignment="1">
      <alignment horizontal="center" vertical="center" wrapText="1"/>
    </xf>
    <xf numFmtId="2" fontId="224" fillId="83" borderId="28" xfId="31444" applyNumberFormat="1" applyFont="1" applyFill="1" applyBorder="1" applyAlignment="1">
      <alignment horizontal="center" vertical="center" wrapText="1"/>
    </xf>
    <xf numFmtId="2" fontId="224" fillId="83" borderId="43" xfId="31444" applyNumberFormat="1" applyFont="1" applyFill="1" applyBorder="1" applyAlignment="1">
      <alignment horizontal="center" vertical="center" wrapText="1"/>
    </xf>
    <xf numFmtId="0" fontId="224" fillId="83" borderId="69" xfId="0" applyFont="1" applyFill="1" applyBorder="1" applyAlignment="1">
      <alignment horizontal="left" vertical="center"/>
    </xf>
    <xf numFmtId="2" fontId="80" fillId="83" borderId="69" xfId="0" applyNumberFormat="1" applyFont="1" applyFill="1" applyBorder="1" applyAlignment="1">
      <alignment horizontal="center" vertical="center" wrapText="1"/>
    </xf>
    <xf numFmtId="0" fontId="224" fillId="83" borderId="57" xfId="0" applyFont="1" applyFill="1" applyBorder="1" applyAlignment="1">
      <alignment horizontal="left" vertical="center"/>
    </xf>
    <xf numFmtId="2" fontId="223" fillId="83" borderId="61" xfId="31444" applyNumberFormat="1" applyFont="1" applyFill="1" applyBorder="1" applyAlignment="1">
      <alignment horizontal="center" vertical="center" wrapText="1"/>
    </xf>
    <xf numFmtId="2" fontId="223" fillId="83" borderId="1" xfId="0" applyNumberFormat="1" applyFont="1" applyFill="1" applyBorder="1" applyAlignment="1">
      <alignment horizontal="center"/>
    </xf>
    <xf numFmtId="165" fontId="223" fillId="83" borderId="1" xfId="31444" applyFont="1" applyFill="1" applyBorder="1" applyAlignment="1">
      <alignment horizontal="center"/>
    </xf>
    <xf numFmtId="165" fontId="223" fillId="83" borderId="2" xfId="31444" applyFont="1" applyFill="1" applyBorder="1" applyAlignment="1">
      <alignment horizontal="center"/>
    </xf>
    <xf numFmtId="1" fontId="223" fillId="83" borderId="64" xfId="31444" applyNumberFormat="1" applyFont="1" applyFill="1" applyBorder="1" applyAlignment="1">
      <alignment horizontal="center" vertical="center" wrapText="1"/>
    </xf>
    <xf numFmtId="1" fontId="223" fillId="83" borderId="62" xfId="31444" applyNumberFormat="1" applyFont="1" applyFill="1" applyBorder="1" applyAlignment="1">
      <alignment horizontal="center" vertical="center" wrapText="1"/>
    </xf>
    <xf numFmtId="0" fontId="222" fillId="83" borderId="54" xfId="0" applyFont="1" applyFill="1" applyBorder="1" applyAlignment="1">
      <alignment horizontal="center"/>
    </xf>
    <xf numFmtId="165" fontId="224" fillId="83" borderId="1" xfId="0" applyNumberFormat="1" applyFont="1" applyFill="1" applyBorder="1" applyAlignment="1">
      <alignment horizontal="center"/>
    </xf>
    <xf numFmtId="165" fontId="224" fillId="83" borderId="54" xfId="0" applyNumberFormat="1" applyFont="1" applyFill="1" applyBorder="1" applyAlignment="1">
      <alignment horizontal="center"/>
    </xf>
    <xf numFmtId="165" fontId="224" fillId="83" borderId="60" xfId="31444" applyNumberFormat="1" applyFont="1" applyFill="1" applyBorder="1" applyAlignment="1">
      <alignment horizontal="center" vertical="center" wrapText="1"/>
    </xf>
    <xf numFmtId="0" fontId="34" fillId="0" borderId="0" xfId="0" applyFont="1" applyAlignment="1" applyProtection="1">
      <alignment horizontal="left" vertical="center"/>
      <protection locked="0"/>
    </xf>
    <xf numFmtId="0" fontId="256" fillId="83" borderId="0" xfId="0" applyFont="1" applyFill="1" applyAlignment="1" applyProtection="1">
      <alignment horizontal="left" vertical="center"/>
      <protection locked="0"/>
    </xf>
    <xf numFmtId="1" fontId="228" fillId="83" borderId="99" xfId="0" applyNumberFormat="1" applyFont="1" applyFill="1" applyBorder="1" applyAlignment="1" applyProtection="1">
      <alignment horizontal="center" vertical="center"/>
      <protection locked="0"/>
    </xf>
    <xf numFmtId="1" fontId="228" fillId="83" borderId="13" xfId="0" applyNumberFormat="1" applyFont="1" applyFill="1" applyBorder="1" applyAlignment="1" applyProtection="1">
      <alignment horizontal="center" vertical="center"/>
      <protection locked="0"/>
    </xf>
    <xf numFmtId="1" fontId="228" fillId="83" borderId="112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166" fontId="223" fillId="83" borderId="99" xfId="0" applyNumberFormat="1" applyFont="1" applyFill="1" applyBorder="1" applyAlignment="1">
      <alignment horizontal="center"/>
    </xf>
    <xf numFmtId="166" fontId="223" fillId="83" borderId="13" xfId="0" applyNumberFormat="1" applyFont="1" applyFill="1" applyBorder="1" applyAlignment="1">
      <alignment horizontal="center"/>
    </xf>
    <xf numFmtId="166" fontId="223" fillId="83" borderId="112" xfId="0" applyNumberFormat="1" applyFont="1" applyFill="1" applyBorder="1" applyAlignment="1">
      <alignment horizontal="center"/>
    </xf>
    <xf numFmtId="0" fontId="223" fillId="83" borderId="99" xfId="0" applyFont="1" applyFill="1" applyBorder="1" applyAlignment="1">
      <alignment horizontal="center" vertical="center" wrapText="1"/>
    </xf>
    <xf numFmtId="0" fontId="223" fillId="83" borderId="13" xfId="0" applyFont="1" applyFill="1" applyBorder="1" applyAlignment="1">
      <alignment horizontal="center" vertical="center" wrapText="1"/>
    </xf>
    <xf numFmtId="0" fontId="223" fillId="83" borderId="112" xfId="0" applyFont="1" applyFill="1" applyBorder="1" applyAlignment="1">
      <alignment horizontal="center" vertical="center" wrapText="1"/>
    </xf>
    <xf numFmtId="0" fontId="223" fillId="83" borderId="16" xfId="0" applyFont="1" applyFill="1" applyBorder="1" applyAlignment="1">
      <alignment horizontal="center" vertical="center" wrapText="1"/>
    </xf>
    <xf numFmtId="0" fontId="42" fillId="83" borderId="57" xfId="0" applyFont="1" applyFill="1" applyBorder="1" applyAlignment="1">
      <alignment horizontal="center" vertical="center" wrapText="1"/>
    </xf>
    <xf numFmtId="0" fontId="42" fillId="83" borderId="51" xfId="0" applyFont="1" applyFill="1" applyBorder="1" applyAlignment="1">
      <alignment horizontal="center" vertical="center" wrapText="1"/>
    </xf>
    <xf numFmtId="0" fontId="42" fillId="83" borderId="79" xfId="0" applyFont="1" applyFill="1" applyBorder="1" applyAlignment="1">
      <alignment horizontal="center" vertical="center" wrapText="1"/>
    </xf>
    <xf numFmtId="0" fontId="224" fillId="83" borderId="44" xfId="0" applyFont="1" applyFill="1" applyBorder="1" applyAlignment="1">
      <alignment horizontal="center" vertical="center" wrapText="1"/>
    </xf>
    <xf numFmtId="0" fontId="224" fillId="83" borderId="51" xfId="0" applyFont="1" applyFill="1" applyBorder="1" applyAlignment="1">
      <alignment horizontal="center" vertical="center" wrapText="1"/>
    </xf>
    <xf numFmtId="0" fontId="224" fillId="83" borderId="79" xfId="0" applyFont="1" applyFill="1" applyBorder="1" applyAlignment="1">
      <alignment horizontal="center" vertical="center" wrapText="1"/>
    </xf>
    <xf numFmtId="0" fontId="224" fillId="83" borderId="97" xfId="0" applyFont="1" applyFill="1" applyBorder="1" applyAlignment="1">
      <alignment horizontal="center" vertical="center" wrapText="1"/>
    </xf>
    <xf numFmtId="0" fontId="224" fillId="83" borderId="14" xfId="0" applyFont="1" applyFill="1" applyBorder="1" applyAlignment="1">
      <alignment horizontal="center" vertical="center" wrapText="1"/>
    </xf>
    <xf numFmtId="0" fontId="224" fillId="83" borderId="83" xfId="0" applyFont="1" applyFill="1" applyBorder="1" applyAlignment="1">
      <alignment horizontal="center" vertical="center" wrapText="1"/>
    </xf>
    <xf numFmtId="0" fontId="42" fillId="83" borderId="43" xfId="0" applyFont="1" applyFill="1" applyBorder="1" applyAlignment="1">
      <alignment horizontal="center" vertical="center" wrapText="1"/>
    </xf>
    <xf numFmtId="0" fontId="42" fillId="83" borderId="78" xfId="0" applyFont="1" applyFill="1" applyBorder="1" applyAlignment="1">
      <alignment horizontal="center" vertical="center" wrapText="1"/>
    </xf>
    <xf numFmtId="0" fontId="42" fillId="83" borderId="55" xfId="0" applyFont="1" applyFill="1" applyBorder="1" applyAlignment="1">
      <alignment horizontal="center" vertical="center" wrapText="1"/>
    </xf>
    <xf numFmtId="0" fontId="42" fillId="83" borderId="98" xfId="0" applyFont="1" applyFill="1" applyBorder="1" applyAlignment="1">
      <alignment horizontal="center" vertical="center" wrapText="1"/>
    </xf>
    <xf numFmtId="0" fontId="42" fillId="83" borderId="110" xfId="0" applyFont="1" applyFill="1" applyBorder="1" applyAlignment="1">
      <alignment horizontal="center" vertical="center" wrapText="1"/>
    </xf>
    <xf numFmtId="0" fontId="42" fillId="83" borderId="111" xfId="0" applyFont="1" applyFill="1" applyBorder="1" applyAlignment="1">
      <alignment horizontal="center" vertical="center" wrapText="1"/>
    </xf>
    <xf numFmtId="0" fontId="42" fillId="83" borderId="81" xfId="0" applyFont="1" applyFill="1" applyBorder="1" applyAlignment="1">
      <alignment horizontal="center" vertical="center" wrapText="1"/>
    </xf>
    <xf numFmtId="0" fontId="42" fillId="83" borderId="14" xfId="0" applyFont="1" applyFill="1" applyBorder="1" applyAlignment="1">
      <alignment horizontal="center" vertical="center" wrapText="1"/>
    </xf>
    <xf numFmtId="0" fontId="42" fillId="83" borderId="83" xfId="0" applyFont="1" applyFill="1" applyBorder="1" applyAlignment="1">
      <alignment horizontal="center" vertical="center" wrapText="1"/>
    </xf>
    <xf numFmtId="0" fontId="42" fillId="83" borderId="44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center" vertical="center" wrapText="1"/>
    </xf>
    <xf numFmtId="0" fontId="42" fillId="83" borderId="97" xfId="0" applyFont="1" applyFill="1" applyBorder="1" applyAlignment="1">
      <alignment horizontal="center" vertical="center" wrapText="1"/>
    </xf>
    <xf numFmtId="0" fontId="42" fillId="83" borderId="82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0" fontId="42" fillId="83" borderId="17" xfId="0" applyFont="1" applyFill="1" applyBorder="1" applyAlignment="1">
      <alignment horizontal="center" vertical="center" wrapText="1"/>
    </xf>
    <xf numFmtId="0" fontId="224" fillId="83" borderId="43" xfId="0" applyFont="1" applyFill="1" applyBorder="1" applyAlignment="1">
      <alignment horizontal="center" vertical="center" wrapText="1"/>
    </xf>
    <xf numFmtId="0" fontId="224" fillId="83" borderId="78" xfId="0" applyFont="1" applyFill="1" applyBorder="1" applyAlignment="1">
      <alignment horizontal="center" vertical="center" wrapText="1"/>
    </xf>
    <xf numFmtId="0" fontId="224" fillId="83" borderId="81" xfId="0" applyFont="1" applyFill="1" applyBorder="1" applyAlignment="1">
      <alignment horizontal="center" vertical="center" wrapText="1"/>
    </xf>
    <xf numFmtId="0" fontId="223" fillId="83" borderId="0" xfId="0" applyFont="1" applyFill="1" applyBorder="1" applyAlignment="1">
      <alignment horizontal="center" vertical="center"/>
    </xf>
    <xf numFmtId="0" fontId="42" fillId="83" borderId="45" xfId="0" applyFont="1" applyFill="1" applyBorder="1" applyAlignment="1">
      <alignment horizontal="center" vertical="center" wrapText="1"/>
    </xf>
    <xf numFmtId="0" fontId="42" fillId="83" borderId="52" xfId="0" applyFont="1" applyFill="1" applyBorder="1" applyAlignment="1">
      <alignment horizontal="center" vertical="center" wrapText="1"/>
    </xf>
    <xf numFmtId="0" fontId="42" fillId="83" borderId="56" xfId="0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28" xfId="0" applyFont="1" applyFill="1" applyBorder="1" applyAlignment="1">
      <alignment horizontal="center" vertical="center" wrapText="1"/>
    </xf>
    <xf numFmtId="0" fontId="42" fillId="83" borderId="0" xfId="0" applyFont="1" applyFill="1" applyBorder="1" applyAlignment="1">
      <alignment horizontal="center" vertical="center" wrapText="1"/>
    </xf>
    <xf numFmtId="0" fontId="42" fillId="83" borderId="19" xfId="0" applyFont="1" applyFill="1" applyBorder="1" applyAlignment="1">
      <alignment horizontal="center" vertical="center" wrapText="1"/>
    </xf>
    <xf numFmtId="0" fontId="224" fillId="83" borderId="55" xfId="0" applyFont="1" applyFill="1" applyBorder="1" applyAlignment="1">
      <alignment horizontal="center" vertical="center" wrapText="1"/>
    </xf>
    <xf numFmtId="0" fontId="42" fillId="83" borderId="47" xfId="0" applyFont="1" applyFill="1" applyBorder="1" applyAlignment="1">
      <alignment horizontal="center" vertical="center" wrapText="1"/>
    </xf>
    <xf numFmtId="0" fontId="42" fillId="83" borderId="48" xfId="0" applyFont="1" applyFill="1" applyBorder="1" applyAlignment="1">
      <alignment horizontal="center" vertical="center" wrapText="1"/>
    </xf>
    <xf numFmtId="0" fontId="42" fillId="83" borderId="49" xfId="0" applyFont="1" applyFill="1" applyBorder="1" applyAlignment="1">
      <alignment horizontal="center" vertical="center" wrapText="1"/>
    </xf>
    <xf numFmtId="0" fontId="42" fillId="83" borderId="50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center" vertical="center"/>
    </xf>
    <xf numFmtId="0" fontId="254" fillId="89" borderId="55" xfId="0" applyFont="1" applyFill="1" applyBorder="1" applyAlignment="1">
      <alignment horizontal="center" vertical="center"/>
    </xf>
    <xf numFmtId="0" fontId="254" fillId="89" borderId="19" xfId="0" applyFont="1" applyFill="1" applyBorder="1" applyAlignment="1">
      <alignment horizontal="center" vertical="center"/>
    </xf>
    <xf numFmtId="0" fontId="254" fillId="89" borderId="56" xfId="0" applyFont="1" applyFill="1" applyBorder="1" applyAlignment="1">
      <alignment horizontal="center" vertical="center"/>
    </xf>
    <xf numFmtId="0" fontId="224" fillId="6" borderId="44" xfId="0" applyFont="1" applyFill="1" applyBorder="1" applyAlignment="1">
      <alignment horizontal="center" vertical="center" wrapText="1"/>
    </xf>
    <xf numFmtId="0" fontId="224" fillId="6" borderId="51" xfId="0" applyFont="1" applyFill="1" applyBorder="1" applyAlignment="1">
      <alignment horizontal="center" vertical="center" wrapText="1"/>
    </xf>
    <xf numFmtId="0" fontId="224" fillId="6" borderId="79" xfId="0" applyFont="1" applyFill="1" applyBorder="1" applyAlignment="1">
      <alignment horizontal="center" vertical="center" wrapText="1"/>
    </xf>
    <xf numFmtId="166" fontId="224" fillId="83" borderId="57" xfId="0" applyNumberFormat="1" applyFont="1" applyFill="1" applyBorder="1" applyAlignment="1">
      <alignment horizontal="center" vertical="center" wrapText="1"/>
    </xf>
    <xf numFmtId="166" fontId="224" fillId="83" borderId="67" xfId="0" applyNumberFormat="1" applyFont="1" applyFill="1" applyBorder="1" applyAlignment="1">
      <alignment horizontal="center" vertical="center" wrapText="1"/>
    </xf>
    <xf numFmtId="0" fontId="252" fillId="6" borderId="44" xfId="0" applyFont="1" applyFill="1" applyBorder="1" applyAlignment="1">
      <alignment horizontal="center" vertical="center"/>
    </xf>
    <xf numFmtId="0" fontId="252" fillId="6" borderId="51" xfId="0" applyFont="1" applyFill="1" applyBorder="1" applyAlignment="1">
      <alignment horizontal="center" vertical="center"/>
    </xf>
    <xf numFmtId="0" fontId="252" fillId="6" borderId="79" xfId="0" applyFont="1" applyFill="1" applyBorder="1" applyAlignment="1">
      <alignment horizontal="center" vertical="center"/>
    </xf>
    <xf numFmtId="0" fontId="252" fillId="87" borderId="97" xfId="0" applyFont="1" applyFill="1" applyBorder="1" applyAlignment="1">
      <alignment horizontal="center" vertical="center"/>
    </xf>
    <xf numFmtId="0" fontId="252" fillId="87" borderId="14" xfId="0" applyFont="1" applyFill="1" applyBorder="1" applyAlignment="1">
      <alignment horizontal="center" vertical="center"/>
    </xf>
    <xf numFmtId="0" fontId="252" fillId="87" borderId="83" xfId="0" applyFont="1" applyFill="1" applyBorder="1" applyAlignment="1">
      <alignment horizontal="center" vertical="center"/>
    </xf>
    <xf numFmtId="0" fontId="224" fillId="6" borderId="64" xfId="0" applyFont="1" applyFill="1" applyBorder="1" applyAlignment="1">
      <alignment horizontal="center" vertical="center" wrapText="1"/>
    </xf>
    <xf numFmtId="0" fontId="224" fillId="6" borderId="53" xfId="0" applyFont="1" applyFill="1" applyBorder="1" applyAlignment="1">
      <alignment horizontal="center" vertical="center" wrapText="1"/>
    </xf>
    <xf numFmtId="0" fontId="224" fillId="6" borderId="75" xfId="0" applyFont="1" applyFill="1" applyBorder="1" applyAlignment="1">
      <alignment horizontal="center" vertical="center" wrapText="1"/>
    </xf>
    <xf numFmtId="0" fontId="224" fillId="6" borderId="61" xfId="0" applyFont="1" applyFill="1" applyBorder="1" applyAlignment="1">
      <alignment horizontal="center" vertical="center" wrapText="1"/>
    </xf>
    <xf numFmtId="0" fontId="224" fillId="6" borderId="1" xfId="0" applyFont="1" applyFill="1" applyBorder="1" applyAlignment="1">
      <alignment horizontal="center" vertical="center" wrapText="1"/>
    </xf>
    <xf numFmtId="0" fontId="224" fillId="6" borderId="71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left" vertical="center" wrapText="1"/>
    </xf>
    <xf numFmtId="0" fontId="254" fillId="89" borderId="7" xfId="0" applyFont="1" applyFill="1" applyBorder="1" applyAlignment="1">
      <alignment horizontal="center" vertical="center"/>
    </xf>
    <xf numFmtId="0" fontId="254" fillId="89" borderId="3" xfId="0" applyFont="1" applyFill="1" applyBorder="1" applyAlignment="1">
      <alignment horizontal="center" vertical="center"/>
    </xf>
    <xf numFmtId="0" fontId="254" fillId="89" borderId="59" xfId="0" applyFont="1" applyFill="1" applyBorder="1" applyAlignment="1">
      <alignment horizontal="center" vertical="center"/>
    </xf>
    <xf numFmtId="0" fontId="42" fillId="6" borderId="64" xfId="0" applyFont="1" applyFill="1" applyBorder="1" applyAlignment="1">
      <alignment horizontal="center" vertical="center" wrapText="1"/>
    </xf>
    <xf numFmtId="0" fontId="42" fillId="6" borderId="53" xfId="0" applyFont="1" applyFill="1" applyBorder="1" applyAlignment="1">
      <alignment horizontal="center" vertical="center" wrapText="1"/>
    </xf>
    <xf numFmtId="0" fontId="42" fillId="6" borderId="75" xfId="0" applyFont="1" applyFill="1" applyBorder="1" applyAlignment="1">
      <alignment horizontal="center" vertical="center" wrapText="1"/>
    </xf>
    <xf numFmtId="0" fontId="42" fillId="6" borderId="6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2" fillId="6" borderId="71" xfId="0" applyFont="1" applyFill="1" applyBorder="1" applyAlignment="1">
      <alignment horizontal="center" vertical="center" wrapText="1"/>
    </xf>
    <xf numFmtId="166" fontId="224" fillId="83" borderId="56" xfId="0" applyNumberFormat="1" applyFont="1" applyFill="1" applyBorder="1" applyAlignment="1">
      <alignment horizontal="center" vertical="center" wrapText="1"/>
    </xf>
    <xf numFmtId="166" fontId="224" fillId="83" borderId="113" xfId="0" applyNumberFormat="1" applyFont="1" applyFill="1" applyBorder="1" applyAlignment="1">
      <alignment horizontal="center" vertical="center" wrapText="1"/>
    </xf>
    <xf numFmtId="0" fontId="241" fillId="83" borderId="0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left" vertical="center"/>
    </xf>
    <xf numFmtId="0" fontId="223" fillId="83" borderId="0" xfId="0" applyFont="1" applyFill="1" applyBorder="1" applyAlignment="1">
      <alignment horizontal="center" vertical="center" wrapText="1"/>
    </xf>
    <xf numFmtId="0" fontId="224" fillId="83" borderId="82" xfId="0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center" vertical="center" wrapText="1"/>
    </xf>
    <xf numFmtId="0" fontId="222" fillId="83" borderId="61" xfId="0" applyFont="1" applyFill="1" applyBorder="1" applyAlignment="1">
      <alignment horizontal="center" vertical="center" wrapText="1"/>
    </xf>
    <xf numFmtId="0" fontId="222" fillId="83" borderId="1" xfId="0" applyFont="1" applyFill="1" applyBorder="1" applyAlignment="1">
      <alignment horizontal="center" vertical="center" wrapText="1"/>
    </xf>
    <xf numFmtId="0" fontId="223" fillId="83" borderId="61" xfId="0" applyFont="1" applyFill="1" applyBorder="1" applyAlignment="1">
      <alignment horizontal="center" vertical="center" wrapText="1"/>
    </xf>
    <xf numFmtId="0" fontId="223" fillId="83" borderId="1" xfId="0" applyFont="1" applyFill="1" applyBorder="1" applyAlignment="1">
      <alignment horizontal="center" vertical="center" wrapText="1"/>
    </xf>
    <xf numFmtId="0" fontId="222" fillId="83" borderId="53" xfId="0" applyFont="1" applyFill="1" applyBorder="1" applyAlignment="1">
      <alignment horizontal="center" vertical="center" wrapText="1"/>
    </xf>
    <xf numFmtId="0" fontId="223" fillId="83" borderId="53" xfId="0" applyFont="1" applyFill="1" applyBorder="1" applyAlignment="1">
      <alignment horizontal="center" vertical="center" wrapText="1"/>
    </xf>
    <xf numFmtId="0" fontId="223" fillId="83" borderId="75" xfId="0" applyFont="1" applyFill="1" applyBorder="1" applyAlignment="1">
      <alignment horizontal="center" vertical="center" wrapText="1"/>
    </xf>
    <xf numFmtId="0" fontId="223" fillId="83" borderId="51" xfId="0" applyFont="1" applyFill="1" applyBorder="1" applyAlignment="1">
      <alignment horizontal="center" vertical="center" wrapText="1"/>
    </xf>
    <xf numFmtId="0" fontId="223" fillId="83" borderId="44" xfId="0" applyFont="1" applyFill="1" applyBorder="1" applyAlignment="1">
      <alignment horizontal="center" vertical="center" wrapText="1"/>
    </xf>
    <xf numFmtId="0" fontId="223" fillId="83" borderId="79" xfId="0" applyFont="1" applyFill="1" applyBorder="1" applyAlignment="1">
      <alignment horizontal="center" vertical="center" wrapText="1"/>
    </xf>
    <xf numFmtId="0" fontId="222" fillId="83" borderId="43" xfId="0" applyFont="1" applyFill="1" applyBorder="1" applyAlignment="1">
      <alignment horizontal="center" vertical="center" wrapText="1"/>
    </xf>
    <xf numFmtId="0" fontId="222" fillId="83" borderId="14" xfId="0" applyFont="1" applyFill="1" applyBorder="1" applyAlignment="1">
      <alignment horizontal="center" vertical="center" wrapText="1"/>
    </xf>
    <xf numFmtId="0" fontId="222" fillId="83" borderId="55" xfId="0" applyFont="1" applyFill="1" applyBorder="1" applyAlignment="1">
      <alignment horizontal="center" vertical="center" wrapText="1"/>
    </xf>
    <xf numFmtId="0" fontId="222" fillId="83" borderId="44" xfId="0" applyFont="1" applyFill="1" applyBorder="1" applyAlignment="1">
      <alignment horizontal="center" vertical="center" wrapText="1"/>
    </xf>
    <xf numFmtId="0" fontId="222" fillId="83" borderId="51" xfId="0" applyFont="1" applyFill="1" applyBorder="1" applyAlignment="1">
      <alignment horizontal="center" vertical="center" wrapText="1"/>
    </xf>
    <xf numFmtId="0" fontId="222" fillId="83" borderId="45" xfId="0" applyFont="1" applyFill="1" applyBorder="1" applyAlignment="1">
      <alignment horizontal="center" vertical="center" wrapText="1"/>
    </xf>
    <xf numFmtId="0" fontId="222" fillId="83" borderId="52" xfId="0" applyFont="1" applyFill="1" applyBorder="1" applyAlignment="1">
      <alignment horizontal="center" vertical="center" wrapText="1"/>
    </xf>
    <xf numFmtId="0" fontId="222" fillId="83" borderId="56" xfId="0" applyFont="1" applyFill="1" applyBorder="1" applyAlignment="1">
      <alignment horizontal="center" vertical="center" wrapText="1"/>
    </xf>
    <xf numFmtId="0" fontId="222" fillId="83" borderId="46" xfId="0" applyFont="1" applyFill="1" applyBorder="1" applyAlignment="1">
      <alignment horizontal="center" vertical="center" wrapText="1"/>
    </xf>
    <xf numFmtId="0" fontId="222" fillId="83" borderId="57" xfId="0" applyFont="1" applyFill="1" applyBorder="1" applyAlignment="1">
      <alignment horizontal="center" vertical="center" wrapText="1"/>
    </xf>
    <xf numFmtId="0" fontId="222" fillId="83" borderId="28" xfId="0" applyFont="1" applyFill="1" applyBorder="1" applyAlignment="1">
      <alignment horizontal="center" vertical="center" wrapText="1"/>
    </xf>
    <xf numFmtId="0" fontId="222" fillId="83" borderId="0" xfId="0" applyFont="1" applyFill="1" applyBorder="1" applyAlignment="1">
      <alignment horizontal="center" vertical="center" wrapText="1"/>
    </xf>
    <xf numFmtId="0" fontId="222" fillId="83" borderId="19" xfId="0" applyFont="1" applyFill="1" applyBorder="1" applyAlignment="1">
      <alignment horizontal="center" vertical="center" wrapText="1"/>
    </xf>
    <xf numFmtId="0" fontId="223" fillId="83" borderId="43" xfId="0" applyFont="1" applyFill="1" applyBorder="1" applyAlignment="1">
      <alignment horizontal="center" vertical="center" wrapText="1"/>
    </xf>
    <xf numFmtId="0" fontId="223" fillId="83" borderId="14" xfId="0" applyFont="1" applyFill="1" applyBorder="1" applyAlignment="1">
      <alignment horizontal="center" vertical="center" wrapText="1"/>
    </xf>
    <xf numFmtId="0" fontId="223" fillId="83" borderId="55" xfId="0" applyFont="1" applyFill="1" applyBorder="1" applyAlignment="1">
      <alignment horizontal="center" vertical="center" wrapText="1"/>
    </xf>
    <xf numFmtId="0" fontId="222" fillId="83" borderId="47" xfId="0" applyFont="1" applyFill="1" applyBorder="1" applyAlignment="1">
      <alignment horizontal="center" vertical="center" wrapText="1"/>
    </xf>
    <xf numFmtId="0" fontId="222" fillId="83" borderId="48" xfId="0" applyFont="1" applyFill="1" applyBorder="1" applyAlignment="1">
      <alignment horizontal="center" vertical="center" wrapText="1"/>
    </xf>
    <xf numFmtId="0" fontId="222" fillId="83" borderId="49" xfId="0" applyFont="1" applyFill="1" applyBorder="1" applyAlignment="1">
      <alignment horizontal="center" vertical="center" wrapText="1"/>
    </xf>
    <xf numFmtId="0" fontId="222" fillId="83" borderId="50" xfId="0" applyFont="1" applyFill="1" applyBorder="1" applyAlignment="1">
      <alignment horizontal="center" vertical="center" wrapText="1"/>
    </xf>
    <xf numFmtId="0" fontId="222" fillId="83" borderId="64" xfId="0" applyFont="1" applyFill="1" applyBorder="1" applyAlignment="1">
      <alignment horizontal="center" vertical="center" wrapText="1"/>
    </xf>
    <xf numFmtId="0" fontId="222" fillId="83" borderId="79" xfId="0" applyFont="1" applyFill="1" applyBorder="1" applyAlignment="1">
      <alignment horizontal="center" vertical="center" wrapText="1"/>
    </xf>
    <xf numFmtId="0" fontId="222" fillId="83" borderId="81" xfId="0" applyFont="1" applyFill="1" applyBorder="1" applyAlignment="1">
      <alignment horizontal="center" vertical="center" wrapText="1"/>
    </xf>
    <xf numFmtId="0" fontId="222" fillId="83" borderId="103" xfId="0" applyFont="1" applyFill="1" applyBorder="1" applyAlignment="1">
      <alignment horizontal="center" vertical="center" wrapText="1"/>
    </xf>
    <xf numFmtId="0" fontId="222" fillId="83" borderId="69" xfId="0" applyFont="1" applyFill="1" applyBorder="1" applyAlignment="1">
      <alignment horizontal="center" vertical="center" wrapText="1"/>
    </xf>
    <xf numFmtId="0" fontId="224" fillId="83" borderId="0" xfId="0" applyFont="1" applyFill="1" applyAlignment="1">
      <alignment horizontal="center" vertical="center"/>
    </xf>
    <xf numFmtId="0" fontId="224" fillId="83" borderId="0" xfId="0" applyFont="1" applyFill="1" applyAlignment="1">
      <alignment horizontal="left" vertical="center" wrapText="1"/>
    </xf>
    <xf numFmtId="0" fontId="224" fillId="83" borderId="0" xfId="0" applyFont="1" applyFill="1" applyAlignment="1">
      <alignment horizontal="left" vertical="center"/>
    </xf>
    <xf numFmtId="0" fontId="224" fillId="83" borderId="0" xfId="0" applyFont="1" applyFill="1" applyBorder="1" applyAlignment="1">
      <alignment horizontal="center" vertical="center"/>
    </xf>
    <xf numFmtId="0" fontId="42" fillId="83" borderId="103" xfId="0" applyFont="1" applyFill="1" applyBorder="1" applyAlignment="1">
      <alignment horizontal="center" vertical="center" wrapText="1"/>
    </xf>
    <xf numFmtId="0" fontId="42" fillId="83" borderId="80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left" vertical="top" wrapText="1"/>
    </xf>
    <xf numFmtId="0" fontId="222" fillId="83" borderId="8" xfId="0" applyFont="1" applyFill="1" applyBorder="1" applyAlignment="1">
      <alignment horizontal="center" vertical="center" wrapText="1"/>
    </xf>
    <xf numFmtId="0" fontId="222" fillId="83" borderId="6" xfId="0" applyFont="1" applyFill="1" applyBorder="1" applyAlignment="1">
      <alignment horizontal="center" vertical="center" wrapText="1"/>
    </xf>
    <xf numFmtId="0" fontId="222" fillId="83" borderId="4" xfId="0" applyFont="1" applyFill="1" applyBorder="1" applyAlignment="1">
      <alignment horizontal="center" vertical="center" wrapText="1"/>
    </xf>
    <xf numFmtId="0" fontId="222" fillId="83" borderId="2" xfId="0" applyFont="1" applyFill="1" applyBorder="1" applyAlignment="1">
      <alignment horizontal="center" vertical="center" wrapText="1"/>
    </xf>
    <xf numFmtId="0" fontId="222" fillId="83" borderId="75" xfId="0" applyFont="1" applyFill="1" applyBorder="1" applyAlignment="1">
      <alignment horizontal="center" vertical="center" wrapText="1"/>
    </xf>
    <xf numFmtId="0" fontId="222" fillId="83" borderId="71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/>
    </xf>
    <xf numFmtId="0" fontId="15" fillId="3" borderId="0" xfId="0" applyFont="1" applyFill="1" applyAlignment="1">
      <alignment horizontal="center"/>
    </xf>
    <xf numFmtId="0" fontId="13" fillId="2" borderId="0" xfId="0" applyFont="1" applyFill="1" applyBorder="1" applyAlignment="1" applyProtection="1">
      <alignment horizontal="center" vertical="center"/>
    </xf>
    <xf numFmtId="0" fontId="0" fillId="3" borderId="0" xfId="0" applyFill="1" applyAlignment="1">
      <alignment horizontal="center"/>
    </xf>
  </cellXfs>
  <cellStyles count="31445">
    <cellStyle name="_x0013_" xfId="33" xr:uid="{00000000-0005-0000-0000-000000000000}"/>
    <cellStyle name="_x000a_bidires=100_x000d_" xfId="34" xr:uid="{00000000-0005-0000-0000-000001000000}"/>
    <cellStyle name="!!!123" xfId="35" xr:uid="{00000000-0005-0000-0000-000002000000}"/>
    <cellStyle name="!!!123 10" xfId="23894" xr:uid="{00000000-0005-0000-0000-000003000000}"/>
    <cellStyle name="!!!123 2" xfId="36" xr:uid="{00000000-0005-0000-0000-000004000000}"/>
    <cellStyle name="!!!123 2 2" xfId="37" xr:uid="{00000000-0005-0000-0000-000005000000}"/>
    <cellStyle name="!!!123 2 2 10" xfId="23892" xr:uid="{00000000-0005-0000-0000-000006000000}"/>
    <cellStyle name="!!!123 2 2 2" xfId="38" xr:uid="{00000000-0005-0000-0000-000007000000}"/>
    <cellStyle name="!!!123 2 2 2 10" xfId="23891" xr:uid="{00000000-0005-0000-0000-000008000000}"/>
    <cellStyle name="!!!123 2 2 2 2" xfId="39" xr:uid="{00000000-0005-0000-0000-000009000000}"/>
    <cellStyle name="!!!123 2 2 2 2 2" xfId="16088" xr:uid="{00000000-0005-0000-0000-00000A000000}"/>
    <cellStyle name="!!!123 2 2 2 2 2 2" xfId="16089" xr:uid="{00000000-0005-0000-0000-00000B000000}"/>
    <cellStyle name="!!!123 2 2 2 2 2 2 2" xfId="23804" xr:uid="{00000000-0005-0000-0000-00000C000000}"/>
    <cellStyle name="!!!123 2 2 2 2 2 3" xfId="23805" xr:uid="{00000000-0005-0000-0000-00000D000000}"/>
    <cellStyle name="!!!123 2 2 2 2 3" xfId="16090" xr:uid="{00000000-0005-0000-0000-00000E000000}"/>
    <cellStyle name="!!!123 2 2 2 2 3 2" xfId="16091" xr:uid="{00000000-0005-0000-0000-00000F000000}"/>
    <cellStyle name="!!!123 2 2 2 2 3 2 2" xfId="23802" xr:uid="{00000000-0005-0000-0000-000010000000}"/>
    <cellStyle name="!!!123 2 2 2 2 3 3" xfId="23803" xr:uid="{00000000-0005-0000-0000-000011000000}"/>
    <cellStyle name="!!!123 2 2 2 2 4" xfId="16092" xr:uid="{00000000-0005-0000-0000-000012000000}"/>
    <cellStyle name="!!!123 2 2 2 2 4 2" xfId="23801" xr:uid="{00000000-0005-0000-0000-000013000000}"/>
    <cellStyle name="!!!123 2 2 2 2 5" xfId="23890" xr:uid="{00000000-0005-0000-0000-000014000000}"/>
    <cellStyle name="!!!123 2 2 2 3" xfId="40" xr:uid="{00000000-0005-0000-0000-000015000000}"/>
    <cellStyle name="!!!123 2 2 2 3 2" xfId="16093" xr:uid="{00000000-0005-0000-0000-000016000000}"/>
    <cellStyle name="!!!123 2 2 2 3 2 2" xfId="23800" xr:uid="{00000000-0005-0000-0000-000017000000}"/>
    <cellStyle name="!!!123 2 2 2 3 3" xfId="23889" xr:uid="{00000000-0005-0000-0000-000018000000}"/>
    <cellStyle name="!!!123 2 2 2 4" xfId="41" xr:uid="{00000000-0005-0000-0000-000019000000}"/>
    <cellStyle name="!!!123 2 2 2 4 2" xfId="16094" xr:uid="{00000000-0005-0000-0000-00001A000000}"/>
    <cellStyle name="!!!123 2 2 2 4 2 2" xfId="23799" xr:uid="{00000000-0005-0000-0000-00001B000000}"/>
    <cellStyle name="!!!123 2 2 2 4 3" xfId="23888" xr:uid="{00000000-0005-0000-0000-00001C000000}"/>
    <cellStyle name="!!!123 2 2 2 5" xfId="42" xr:uid="{00000000-0005-0000-0000-00001D000000}"/>
    <cellStyle name="!!!123 2 2 2 5 2" xfId="16095" xr:uid="{00000000-0005-0000-0000-00001E000000}"/>
    <cellStyle name="!!!123 2 2 2 5 2 2" xfId="23798" xr:uid="{00000000-0005-0000-0000-00001F000000}"/>
    <cellStyle name="!!!123 2 2 2 5 3" xfId="23887" xr:uid="{00000000-0005-0000-0000-000020000000}"/>
    <cellStyle name="!!!123 2 2 2 6" xfId="43" xr:uid="{00000000-0005-0000-0000-000021000000}"/>
    <cellStyle name="!!!123 2 2 2 6 2" xfId="16096" xr:uid="{00000000-0005-0000-0000-000022000000}"/>
    <cellStyle name="!!!123 2 2 2 6 2 2" xfId="23797" xr:uid="{00000000-0005-0000-0000-000023000000}"/>
    <cellStyle name="!!!123 2 2 2 6 3" xfId="23886" xr:uid="{00000000-0005-0000-0000-000024000000}"/>
    <cellStyle name="!!!123 2 2 2 7" xfId="44" xr:uid="{00000000-0005-0000-0000-000025000000}"/>
    <cellStyle name="!!!123 2 2 2 7 2" xfId="16097" xr:uid="{00000000-0005-0000-0000-000026000000}"/>
    <cellStyle name="!!!123 2 2 2 7 2 2" xfId="23796" xr:uid="{00000000-0005-0000-0000-000027000000}"/>
    <cellStyle name="!!!123 2 2 2 7 3" xfId="23885" xr:uid="{00000000-0005-0000-0000-000028000000}"/>
    <cellStyle name="!!!123 2 2 2 8" xfId="16098" xr:uid="{00000000-0005-0000-0000-000029000000}"/>
    <cellStyle name="!!!123 2 2 2 8 2" xfId="16099" xr:uid="{00000000-0005-0000-0000-00002A000000}"/>
    <cellStyle name="!!!123 2 2 2 8 2 2" xfId="23794" xr:uid="{00000000-0005-0000-0000-00002B000000}"/>
    <cellStyle name="!!!123 2 2 2 8 3" xfId="23795" xr:uid="{00000000-0005-0000-0000-00002C000000}"/>
    <cellStyle name="!!!123 2 2 2 9" xfId="16100" xr:uid="{00000000-0005-0000-0000-00002D000000}"/>
    <cellStyle name="!!!123 2 2 2 9 2" xfId="23793" xr:uid="{00000000-0005-0000-0000-00002E000000}"/>
    <cellStyle name="!!!123 2 2 3" xfId="45" xr:uid="{00000000-0005-0000-0000-00002F000000}"/>
    <cellStyle name="!!!123 2 2 3 2" xfId="16101" xr:uid="{00000000-0005-0000-0000-000030000000}"/>
    <cellStyle name="!!!123 2 2 3 2 2" xfId="16102" xr:uid="{00000000-0005-0000-0000-000031000000}"/>
    <cellStyle name="!!!123 2 2 3 2 2 2" xfId="23791" xr:uid="{00000000-0005-0000-0000-000032000000}"/>
    <cellStyle name="!!!123 2 2 3 2 3" xfId="23792" xr:uid="{00000000-0005-0000-0000-000033000000}"/>
    <cellStyle name="!!!123 2 2 3 3" xfId="16103" xr:uid="{00000000-0005-0000-0000-000034000000}"/>
    <cellStyle name="!!!123 2 2 3 3 2" xfId="16104" xr:uid="{00000000-0005-0000-0000-000035000000}"/>
    <cellStyle name="!!!123 2 2 3 3 2 2" xfId="23789" xr:uid="{00000000-0005-0000-0000-000036000000}"/>
    <cellStyle name="!!!123 2 2 3 3 3" xfId="23790" xr:uid="{00000000-0005-0000-0000-000037000000}"/>
    <cellStyle name="!!!123 2 2 3 4" xfId="16105" xr:uid="{00000000-0005-0000-0000-000038000000}"/>
    <cellStyle name="!!!123 2 2 3 4 2" xfId="23788" xr:uid="{00000000-0005-0000-0000-000039000000}"/>
    <cellStyle name="!!!123 2 2 3 5" xfId="23847" xr:uid="{00000000-0005-0000-0000-00003A000000}"/>
    <cellStyle name="!!!123 2 2 4" xfId="46" xr:uid="{00000000-0005-0000-0000-00003B000000}"/>
    <cellStyle name="!!!123 2 2 4 2" xfId="16106" xr:uid="{00000000-0005-0000-0000-00003C000000}"/>
    <cellStyle name="!!!123 2 2 4 2 2" xfId="23787" xr:uid="{00000000-0005-0000-0000-00003D000000}"/>
    <cellStyle name="!!!123 2 2 4 3" xfId="23846" xr:uid="{00000000-0005-0000-0000-00003E000000}"/>
    <cellStyle name="!!!123 2 2 5" xfId="47" xr:uid="{00000000-0005-0000-0000-00003F000000}"/>
    <cellStyle name="!!!123 2 2 5 2" xfId="16107" xr:uid="{00000000-0005-0000-0000-000040000000}"/>
    <cellStyle name="!!!123 2 2 5 2 2" xfId="23786" xr:uid="{00000000-0005-0000-0000-000041000000}"/>
    <cellStyle name="!!!123 2 2 5 3" xfId="23884" xr:uid="{00000000-0005-0000-0000-000042000000}"/>
    <cellStyle name="!!!123 2 2 6" xfId="48" xr:uid="{00000000-0005-0000-0000-000043000000}"/>
    <cellStyle name="!!!123 2 2 6 2" xfId="16108" xr:uid="{00000000-0005-0000-0000-000044000000}"/>
    <cellStyle name="!!!123 2 2 6 2 2" xfId="23785" xr:uid="{00000000-0005-0000-0000-000045000000}"/>
    <cellStyle name="!!!123 2 2 6 3" xfId="23883" xr:uid="{00000000-0005-0000-0000-000046000000}"/>
    <cellStyle name="!!!123 2 2 7" xfId="16109" xr:uid="{00000000-0005-0000-0000-000047000000}"/>
    <cellStyle name="!!!123 2 2 7 2" xfId="16110" xr:uid="{00000000-0005-0000-0000-000048000000}"/>
    <cellStyle name="!!!123 2 2 7 2 2" xfId="23783" xr:uid="{00000000-0005-0000-0000-000049000000}"/>
    <cellStyle name="!!!123 2 2 7 3" xfId="23784" xr:uid="{00000000-0005-0000-0000-00004A000000}"/>
    <cellStyle name="!!!123 2 2 8" xfId="16111" xr:uid="{00000000-0005-0000-0000-00004B000000}"/>
    <cellStyle name="!!!123 2 2 8 2" xfId="16112" xr:uid="{00000000-0005-0000-0000-00004C000000}"/>
    <cellStyle name="!!!123 2 2 8 2 2" xfId="23781" xr:uid="{00000000-0005-0000-0000-00004D000000}"/>
    <cellStyle name="!!!123 2 2 8 3" xfId="23782" xr:uid="{00000000-0005-0000-0000-00004E000000}"/>
    <cellStyle name="!!!123 2 2 9" xfId="16113" xr:uid="{00000000-0005-0000-0000-00004F000000}"/>
    <cellStyle name="!!!123 2 2 9 2" xfId="23780" xr:uid="{00000000-0005-0000-0000-000050000000}"/>
    <cellStyle name="!!!123 2 3" xfId="49" xr:uid="{00000000-0005-0000-0000-000051000000}"/>
    <cellStyle name="!!!123 2 3 2" xfId="16114" xr:uid="{00000000-0005-0000-0000-000052000000}"/>
    <cellStyle name="!!!123 2 3 2 2" xfId="16115" xr:uid="{00000000-0005-0000-0000-000053000000}"/>
    <cellStyle name="!!!123 2 3 2 2 2" xfId="23778" xr:uid="{00000000-0005-0000-0000-000054000000}"/>
    <cellStyle name="!!!123 2 3 2 3" xfId="23779" xr:uid="{00000000-0005-0000-0000-000055000000}"/>
    <cellStyle name="!!!123 2 3 3" xfId="16116" xr:uid="{00000000-0005-0000-0000-000056000000}"/>
    <cellStyle name="!!!123 2 3 3 2" xfId="16117" xr:uid="{00000000-0005-0000-0000-000057000000}"/>
    <cellStyle name="!!!123 2 3 3 2 2" xfId="23776" xr:uid="{00000000-0005-0000-0000-000058000000}"/>
    <cellStyle name="!!!123 2 3 3 3" xfId="23777" xr:uid="{00000000-0005-0000-0000-000059000000}"/>
    <cellStyle name="!!!123 2 3 4" xfId="16118" xr:uid="{00000000-0005-0000-0000-00005A000000}"/>
    <cellStyle name="!!!123 2 3 4 2" xfId="23775" xr:uid="{00000000-0005-0000-0000-00005B000000}"/>
    <cellStyle name="!!!123 2 3 5" xfId="23882" xr:uid="{00000000-0005-0000-0000-00005C000000}"/>
    <cellStyle name="!!!123 2 4" xfId="50" xr:uid="{00000000-0005-0000-0000-00005D000000}"/>
    <cellStyle name="!!!123 2 4 2" xfId="16119" xr:uid="{00000000-0005-0000-0000-00005E000000}"/>
    <cellStyle name="!!!123 2 4 2 2" xfId="23774" xr:uid="{00000000-0005-0000-0000-00005F000000}"/>
    <cellStyle name="!!!123 2 4 3" xfId="23881" xr:uid="{00000000-0005-0000-0000-000060000000}"/>
    <cellStyle name="!!!123 2 5" xfId="16120" xr:uid="{00000000-0005-0000-0000-000061000000}"/>
    <cellStyle name="!!!123 2 5 2" xfId="23773" xr:uid="{00000000-0005-0000-0000-000062000000}"/>
    <cellStyle name="!!!123 2 6" xfId="23893" xr:uid="{00000000-0005-0000-0000-000063000000}"/>
    <cellStyle name="!!!123 3" xfId="51" xr:uid="{00000000-0005-0000-0000-000064000000}"/>
    <cellStyle name="!!!123 3 2" xfId="52" xr:uid="{00000000-0005-0000-0000-000065000000}"/>
    <cellStyle name="!!!123 3 2 2" xfId="16121" xr:uid="{00000000-0005-0000-0000-000066000000}"/>
    <cellStyle name="!!!123 3 2 2 2" xfId="23772" xr:uid="{00000000-0005-0000-0000-000067000000}"/>
    <cellStyle name="!!!123 3 2 3" xfId="23880" xr:uid="{00000000-0005-0000-0000-000068000000}"/>
    <cellStyle name="!!!123 3 3" xfId="53" xr:uid="{00000000-0005-0000-0000-000069000000}"/>
    <cellStyle name="!!!123 3 3 2" xfId="16122" xr:uid="{00000000-0005-0000-0000-00006A000000}"/>
    <cellStyle name="!!!123 3 3 2 2" xfId="23771" xr:uid="{00000000-0005-0000-0000-00006B000000}"/>
    <cellStyle name="!!!123 3 3 3" xfId="23630" xr:uid="{00000000-0005-0000-0000-00006C000000}"/>
    <cellStyle name="!!!123 3 4" xfId="54" xr:uid="{00000000-0005-0000-0000-00006D000000}"/>
    <cellStyle name="!!!123 3 4 2" xfId="16123" xr:uid="{00000000-0005-0000-0000-00006E000000}"/>
    <cellStyle name="!!!123 3 4 2 2" xfId="23770" xr:uid="{00000000-0005-0000-0000-00006F000000}"/>
    <cellStyle name="!!!123 3 4 3" xfId="23845" xr:uid="{00000000-0005-0000-0000-000070000000}"/>
    <cellStyle name="!!!123 3 5" xfId="55" xr:uid="{00000000-0005-0000-0000-000071000000}"/>
    <cellStyle name="!!!123 3 5 2" xfId="16124" xr:uid="{00000000-0005-0000-0000-000072000000}"/>
    <cellStyle name="!!!123 3 5 2 2" xfId="23769" xr:uid="{00000000-0005-0000-0000-000073000000}"/>
    <cellStyle name="!!!123 3 5 3" xfId="23878" xr:uid="{00000000-0005-0000-0000-000074000000}"/>
    <cellStyle name="!!!123 3 6" xfId="56" xr:uid="{00000000-0005-0000-0000-000075000000}"/>
    <cellStyle name="!!!123 3 6 2" xfId="16125" xr:uid="{00000000-0005-0000-0000-000076000000}"/>
    <cellStyle name="!!!123 3 6 2 2" xfId="23768" xr:uid="{00000000-0005-0000-0000-000077000000}"/>
    <cellStyle name="!!!123 3 6 3" xfId="23877" xr:uid="{00000000-0005-0000-0000-000078000000}"/>
    <cellStyle name="!!!123 3 7" xfId="16126" xr:uid="{00000000-0005-0000-0000-000079000000}"/>
    <cellStyle name="!!!123 3 7 2" xfId="16127" xr:uid="{00000000-0005-0000-0000-00007A000000}"/>
    <cellStyle name="!!!123 3 7 2 2" xfId="23766" xr:uid="{00000000-0005-0000-0000-00007B000000}"/>
    <cellStyle name="!!!123 3 7 3" xfId="23767" xr:uid="{00000000-0005-0000-0000-00007C000000}"/>
    <cellStyle name="!!!123 3 8" xfId="16128" xr:uid="{00000000-0005-0000-0000-00007D000000}"/>
    <cellStyle name="!!!123 3 8 2" xfId="23765" xr:uid="{00000000-0005-0000-0000-00007E000000}"/>
    <cellStyle name="!!!123 3 9" xfId="23879" xr:uid="{00000000-0005-0000-0000-00007F000000}"/>
    <cellStyle name="!!!123 4" xfId="57" xr:uid="{00000000-0005-0000-0000-000080000000}"/>
    <cellStyle name="!!!123 4 2" xfId="58" xr:uid="{00000000-0005-0000-0000-000081000000}"/>
    <cellStyle name="!!!123 4 2 2" xfId="59" xr:uid="{00000000-0005-0000-0000-000082000000}"/>
    <cellStyle name="!!!123 4 2 2 2" xfId="16129" xr:uid="{00000000-0005-0000-0000-000083000000}"/>
    <cellStyle name="!!!123 4 2 2 2 2" xfId="23764" xr:uid="{00000000-0005-0000-0000-000084000000}"/>
    <cellStyle name="!!!123 4 2 2 3" xfId="23844" xr:uid="{00000000-0005-0000-0000-000085000000}"/>
    <cellStyle name="!!!123 4 2 3" xfId="60" xr:uid="{00000000-0005-0000-0000-000086000000}"/>
    <cellStyle name="!!!123 4 2 3 2" xfId="16130" xr:uid="{00000000-0005-0000-0000-000087000000}"/>
    <cellStyle name="!!!123 4 2 3 2 2" xfId="23763" xr:uid="{00000000-0005-0000-0000-000088000000}"/>
    <cellStyle name="!!!123 4 2 3 3" xfId="23874" xr:uid="{00000000-0005-0000-0000-000089000000}"/>
    <cellStyle name="!!!123 4 2 4" xfId="61" xr:uid="{00000000-0005-0000-0000-00008A000000}"/>
    <cellStyle name="!!!123 4 2 4 2" xfId="16131" xr:uid="{00000000-0005-0000-0000-00008B000000}"/>
    <cellStyle name="!!!123 4 2 4 2 2" xfId="23762" xr:uid="{00000000-0005-0000-0000-00008C000000}"/>
    <cellStyle name="!!!123 4 2 4 3" xfId="23873" xr:uid="{00000000-0005-0000-0000-00008D000000}"/>
    <cellStyle name="!!!123 4 2 5" xfId="62" xr:uid="{00000000-0005-0000-0000-00008E000000}"/>
    <cellStyle name="!!!123 4 2 5 2" xfId="16132" xr:uid="{00000000-0005-0000-0000-00008F000000}"/>
    <cellStyle name="!!!123 4 2 5 2 2" xfId="23761" xr:uid="{00000000-0005-0000-0000-000090000000}"/>
    <cellStyle name="!!!123 4 2 5 3" xfId="23872" xr:uid="{00000000-0005-0000-0000-000091000000}"/>
    <cellStyle name="!!!123 4 2 6" xfId="63" xr:uid="{00000000-0005-0000-0000-000092000000}"/>
    <cellStyle name="!!!123 4 2 6 2" xfId="23871" xr:uid="{00000000-0005-0000-0000-000093000000}"/>
    <cellStyle name="!!!123 4 2 7" xfId="23875" xr:uid="{00000000-0005-0000-0000-000094000000}"/>
    <cellStyle name="!!!123 4 3" xfId="64" xr:uid="{00000000-0005-0000-0000-000095000000}"/>
    <cellStyle name="!!!123 4 3 2" xfId="16133" xr:uid="{00000000-0005-0000-0000-000096000000}"/>
    <cellStyle name="!!!123 4 3 2 2" xfId="23760" xr:uid="{00000000-0005-0000-0000-000097000000}"/>
    <cellStyle name="!!!123 4 3 3" xfId="23870" xr:uid="{00000000-0005-0000-0000-000098000000}"/>
    <cellStyle name="!!!123 4 4" xfId="16134" xr:uid="{00000000-0005-0000-0000-000099000000}"/>
    <cellStyle name="!!!123 4 4 2" xfId="16135" xr:uid="{00000000-0005-0000-0000-00009A000000}"/>
    <cellStyle name="!!!123 4 4 2 2" xfId="23758" xr:uid="{00000000-0005-0000-0000-00009B000000}"/>
    <cellStyle name="!!!123 4 4 3" xfId="23759" xr:uid="{00000000-0005-0000-0000-00009C000000}"/>
    <cellStyle name="!!!123 4 5" xfId="16136" xr:uid="{00000000-0005-0000-0000-00009D000000}"/>
    <cellStyle name="!!!123 4 5 2" xfId="16137" xr:uid="{00000000-0005-0000-0000-00009E000000}"/>
    <cellStyle name="!!!123 4 5 2 2" xfId="23756" xr:uid="{00000000-0005-0000-0000-00009F000000}"/>
    <cellStyle name="!!!123 4 5 3" xfId="23757" xr:uid="{00000000-0005-0000-0000-0000A0000000}"/>
    <cellStyle name="!!!123 4 6" xfId="16138" xr:uid="{00000000-0005-0000-0000-0000A1000000}"/>
    <cellStyle name="!!!123 4 6 2" xfId="16139" xr:uid="{00000000-0005-0000-0000-0000A2000000}"/>
    <cellStyle name="!!!123 4 6 2 2" xfId="23754" xr:uid="{00000000-0005-0000-0000-0000A3000000}"/>
    <cellStyle name="!!!123 4 6 3" xfId="23755" xr:uid="{00000000-0005-0000-0000-0000A4000000}"/>
    <cellStyle name="!!!123 4 7" xfId="16140" xr:uid="{00000000-0005-0000-0000-0000A5000000}"/>
    <cellStyle name="!!!123 4 7 2" xfId="23753" xr:uid="{00000000-0005-0000-0000-0000A6000000}"/>
    <cellStyle name="!!!123 4 8" xfId="23876" xr:uid="{00000000-0005-0000-0000-0000A7000000}"/>
    <cellStyle name="!!!123 5" xfId="65" xr:uid="{00000000-0005-0000-0000-0000A8000000}"/>
    <cellStyle name="!!!123 5 2" xfId="66" xr:uid="{00000000-0005-0000-0000-0000A9000000}"/>
    <cellStyle name="!!!123 5 2 2" xfId="16141" xr:uid="{00000000-0005-0000-0000-0000AA000000}"/>
    <cellStyle name="!!!123 5 2 2 2" xfId="23752" xr:uid="{00000000-0005-0000-0000-0000AB000000}"/>
    <cellStyle name="!!!123 5 2 3" xfId="23868" xr:uid="{00000000-0005-0000-0000-0000AC000000}"/>
    <cellStyle name="!!!123 5 3" xfId="67" xr:uid="{00000000-0005-0000-0000-0000AD000000}"/>
    <cellStyle name="!!!123 5 3 2" xfId="16142" xr:uid="{00000000-0005-0000-0000-0000AE000000}"/>
    <cellStyle name="!!!123 5 3 2 2" xfId="23751" xr:uid="{00000000-0005-0000-0000-0000AF000000}"/>
    <cellStyle name="!!!123 5 3 3" xfId="23843" xr:uid="{00000000-0005-0000-0000-0000B0000000}"/>
    <cellStyle name="!!!123 5 4" xfId="68" xr:uid="{00000000-0005-0000-0000-0000B1000000}"/>
    <cellStyle name="!!!123 5 4 2" xfId="23842" xr:uid="{00000000-0005-0000-0000-0000B2000000}"/>
    <cellStyle name="!!!123 5 5" xfId="69" xr:uid="{00000000-0005-0000-0000-0000B3000000}"/>
    <cellStyle name="!!!123 5 5 2" xfId="23841" xr:uid="{00000000-0005-0000-0000-0000B4000000}"/>
    <cellStyle name="!!!123 5 6" xfId="70" xr:uid="{00000000-0005-0000-0000-0000B5000000}"/>
    <cellStyle name="!!!123 5 6 2" xfId="23840" xr:uid="{00000000-0005-0000-0000-0000B6000000}"/>
    <cellStyle name="!!!123 5 7" xfId="23869" xr:uid="{00000000-0005-0000-0000-0000B7000000}"/>
    <cellStyle name="!!!123 6" xfId="71" xr:uid="{00000000-0005-0000-0000-0000B8000000}"/>
    <cellStyle name="!!!123 6 2" xfId="72" xr:uid="{00000000-0005-0000-0000-0000B9000000}"/>
    <cellStyle name="!!!123 6 2 2" xfId="16143" xr:uid="{00000000-0005-0000-0000-0000BA000000}"/>
    <cellStyle name="!!!123 6 2 2 2" xfId="23750" xr:uid="{00000000-0005-0000-0000-0000BB000000}"/>
    <cellStyle name="!!!123 6 2 3" xfId="23838" xr:uid="{00000000-0005-0000-0000-0000BC000000}"/>
    <cellStyle name="!!!123 6 3" xfId="73" xr:uid="{00000000-0005-0000-0000-0000BD000000}"/>
    <cellStyle name="!!!123 6 3 2" xfId="23837" xr:uid="{00000000-0005-0000-0000-0000BE000000}"/>
    <cellStyle name="!!!123 6 4" xfId="74" xr:uid="{00000000-0005-0000-0000-0000BF000000}"/>
    <cellStyle name="!!!123 6 4 2" xfId="23836" xr:uid="{00000000-0005-0000-0000-0000C0000000}"/>
    <cellStyle name="!!!123 6 5" xfId="75" xr:uid="{00000000-0005-0000-0000-0000C1000000}"/>
    <cellStyle name="!!!123 6 5 2" xfId="23835" xr:uid="{00000000-0005-0000-0000-0000C2000000}"/>
    <cellStyle name="!!!123 6 6" xfId="76" xr:uid="{00000000-0005-0000-0000-0000C3000000}"/>
    <cellStyle name="!!!123 6 6 2" xfId="23834" xr:uid="{00000000-0005-0000-0000-0000C4000000}"/>
    <cellStyle name="!!!123 6 7" xfId="23839" xr:uid="{00000000-0005-0000-0000-0000C5000000}"/>
    <cellStyle name="!!!123 7" xfId="77" xr:uid="{00000000-0005-0000-0000-0000C6000000}"/>
    <cellStyle name="!!!123 7 2" xfId="16144" xr:uid="{00000000-0005-0000-0000-0000C7000000}"/>
    <cellStyle name="!!!123 7 2 2" xfId="23749" xr:uid="{00000000-0005-0000-0000-0000C8000000}"/>
    <cellStyle name="!!!123 7 3" xfId="23833" xr:uid="{00000000-0005-0000-0000-0000C9000000}"/>
    <cellStyle name="!!!123 8" xfId="78" xr:uid="{00000000-0005-0000-0000-0000CA000000}"/>
    <cellStyle name="!!!123 8 2" xfId="16145" xr:uid="{00000000-0005-0000-0000-0000CB000000}"/>
    <cellStyle name="!!!123 8 2 2" xfId="23748" xr:uid="{00000000-0005-0000-0000-0000CC000000}"/>
    <cellStyle name="!!!123 8 3" xfId="23832" xr:uid="{00000000-0005-0000-0000-0000CD000000}"/>
    <cellStyle name="!!!123 9" xfId="79" xr:uid="{00000000-0005-0000-0000-0000CE000000}"/>
    <cellStyle name="!!!123 9 2" xfId="23831" xr:uid="{00000000-0005-0000-0000-0000CF000000}"/>
    <cellStyle name="$ тыс" xfId="80" xr:uid="{00000000-0005-0000-0000-0000D0000000}"/>
    <cellStyle name="$ тыс. (0)" xfId="81" xr:uid="{00000000-0005-0000-0000-0000D1000000}"/>
    <cellStyle name="%" xfId="82" xr:uid="{00000000-0005-0000-0000-0000D2000000}"/>
    <cellStyle name="%_Kolvinskoe_v7_(12 11 2008)" xfId="83" xr:uid="{00000000-0005-0000-0000-0000D3000000}"/>
    <cellStyle name="%0" xfId="84" xr:uid="{00000000-0005-0000-0000-0000D4000000}"/>
    <cellStyle name="%1" xfId="85" xr:uid="{00000000-0005-0000-0000-0000D5000000}"/>
    <cellStyle name="%2" xfId="86" xr:uid="{00000000-0005-0000-0000-0000D6000000}"/>
    <cellStyle name=";;;" xfId="87" xr:uid="{00000000-0005-0000-0000-0000D7000000}"/>
    <cellStyle name="???????" xfId="88" xr:uid="{00000000-0005-0000-0000-0000D8000000}"/>
    <cellStyle name="????????" xfId="89" xr:uid="{00000000-0005-0000-0000-0000D9000000}"/>
    <cellStyle name="???????? [0]" xfId="90" xr:uid="{00000000-0005-0000-0000-0000DA000000}"/>
    <cellStyle name="??????????" xfId="91" xr:uid="{00000000-0005-0000-0000-0000DB000000}"/>
    <cellStyle name="?????????? [0]" xfId="92" xr:uid="{00000000-0005-0000-0000-0000DC000000}"/>
    <cellStyle name="???????????" xfId="93" xr:uid="{00000000-0005-0000-0000-0000DD000000}"/>
    <cellStyle name="????????????? ???????????" xfId="94" xr:uid="{00000000-0005-0000-0000-0000DE000000}"/>
    <cellStyle name="???????????_2008 GFO PC_v2_light" xfId="95" xr:uid="{00000000-0005-0000-0000-0000DF000000}"/>
    <cellStyle name="??????????_10F1_250" xfId="96" xr:uid="{00000000-0005-0000-0000-0000E0000000}"/>
    <cellStyle name="????????_10F1_250" xfId="97" xr:uid="{00000000-0005-0000-0000-0000E1000000}"/>
    <cellStyle name="???????_??.??????" xfId="98" xr:uid="{00000000-0005-0000-0000-0000E2000000}"/>
    <cellStyle name="??????_? ??????" xfId="99" xr:uid="{00000000-0005-0000-0000-0000E3000000}"/>
    <cellStyle name="???–…?’?›‰" xfId="100" xr:uid="{00000000-0005-0000-0000-0000E4000000}"/>
    <cellStyle name="?…‹?ђO‚e [0.00]_laroux" xfId="101" xr:uid="{00000000-0005-0000-0000-0000E5000000}"/>
    <cellStyle name="?…‹?ђO‚e_laroux" xfId="102" xr:uid="{00000000-0005-0000-0000-0000E6000000}"/>
    <cellStyle name="]_x000d__x000a_Zoomed=1_x000d__x000a_Row=0_x000d__x000a_Column=0_x000d__x000a_Height=0_x000d__x000a_Width=0_x000d__x000a_FontName=FoxFont_x000d__x000a_FontStyle=0_x000d__x000a_FontSize=9_x000d__x000a_PrtFontName=FoxPrin" xfId="103" xr:uid="{00000000-0005-0000-0000-0000E7000000}"/>
    <cellStyle name="_ heading$" xfId="104" xr:uid="{00000000-0005-0000-0000-0000E8000000}"/>
    <cellStyle name="_ heading%" xfId="105" xr:uid="{00000000-0005-0000-0000-0000E9000000}"/>
    <cellStyle name="_ heading£" xfId="106" xr:uid="{00000000-0005-0000-0000-0000EA000000}"/>
    <cellStyle name="_ heading¥" xfId="107" xr:uid="{00000000-0005-0000-0000-0000EB000000}"/>
    <cellStyle name="_ heading€" xfId="108" xr:uid="{00000000-0005-0000-0000-0000EC000000}"/>
    <cellStyle name="_ headingx" xfId="109" xr:uid="{00000000-0005-0000-0000-0000ED000000}"/>
    <cellStyle name="_ IS monthly1" xfId="110" xr:uid="{00000000-0005-0000-0000-0000EE000000}"/>
    <cellStyle name="_ PAJES2006" xfId="111" xr:uid="{00000000-0005-0000-0000-0000EF000000}"/>
    <cellStyle name="_ ННП" xfId="112" xr:uid="{00000000-0005-0000-0000-0000F0000000}"/>
    <cellStyle name="_!ГФО_5 FIN NEW_Capex" xfId="113" xr:uid="{00000000-0005-0000-0000-0000F1000000}"/>
    <cellStyle name="_!СНМ_Мониторинг 6 мес_1_start" xfId="114" xr:uid="{00000000-0005-0000-0000-0000F2000000}"/>
    <cellStyle name="_% по кредитам" xfId="115" xr:uid="{00000000-0005-0000-0000-0000F3000000}"/>
    <cellStyle name="_%(SignOnly)" xfId="116" xr:uid="{00000000-0005-0000-0000-0000F4000000}"/>
    <cellStyle name="_%(SignSpaceOnly)" xfId="117" xr:uid="{00000000-0005-0000-0000-0000F5000000}"/>
    <cellStyle name="_(1) 131-181130 ООО Бургаз металлоконструкции" xfId="118" xr:uid="{00000000-0005-0000-0000-0000F6000000}"/>
    <cellStyle name="_(D) Дебиторы_30.06.07_консол" xfId="119" xr:uid="{00000000-0005-0000-0000-0000F7000000}"/>
    <cellStyle name="__ СИН _ВСЕГО_ Debt_(15 11  07) с ув цены на нефть" xfId="120" xr:uid="{00000000-0005-0000-0000-0000F8000000}"/>
    <cellStyle name="____Исполнение Бюджета НВ филиала май к отправке" xfId="121" xr:uid="{00000000-0005-0000-0000-0000F9000000}"/>
    <cellStyle name="____Отчёт НВ филиала апрель2003" xfId="122" xr:uid="{00000000-0005-0000-0000-0000FA000000}"/>
    <cellStyle name="____Отчёт НВ филиала апрель2003_ПРОГНОЗНЫЙ БАЛАНС (форма)" xfId="123" xr:uid="{00000000-0005-0000-0000-0000FB000000}"/>
    <cellStyle name="____Отчёт НВ филиала июнь 2003" xfId="124" xr:uid="{00000000-0005-0000-0000-0000FC000000}"/>
    <cellStyle name="____Отчёт НВ филиала июнь 2003_ПРОГНОЗНЫЙ БАЛАНС (форма)" xfId="125" xr:uid="{00000000-0005-0000-0000-0000FD000000}"/>
    <cellStyle name="__Информационный запрос за апрель 06" xfId="126" xr:uid="{00000000-0005-0000-0000-0000FE000000}"/>
    <cellStyle name="__Информационный запрос за март 06" xfId="127" xr:uid="{00000000-0005-0000-0000-0000FF000000}"/>
    <cellStyle name="__Информационный запрос за ноябрь 05" xfId="128" xr:uid="{00000000-0005-0000-0000-000000010000}"/>
    <cellStyle name="__Информационный запрос за Февраль 06" xfId="129" xr:uid="{00000000-0005-0000-0000-000001010000}"/>
    <cellStyle name="__Информационный запрос за январь 06" xfId="130" xr:uid="{00000000-0005-0000-0000-000002010000}"/>
    <cellStyle name="__Информационный запрос_10 мес 06" xfId="131" xr:uid="{00000000-0005-0000-0000-000003010000}"/>
    <cellStyle name="__Информационный запрос_11 мес 06" xfId="132" xr:uid="{00000000-0005-0000-0000-000004010000}"/>
    <cellStyle name="__Информационный запрос_12 мес 06" xfId="133" xr:uid="{00000000-0005-0000-0000-000005010000}"/>
    <cellStyle name="__Информационный запрос_7 мес 06" xfId="134" xr:uid="{00000000-0005-0000-0000-000006010000}"/>
    <cellStyle name="__Информационный запрос_8 мес 06" xfId="135" xr:uid="{00000000-0005-0000-0000-000007010000}"/>
    <cellStyle name="__Информационный запрос_9 мес 06" xfId="136" xr:uid="{00000000-0005-0000-0000-000008010000}"/>
    <cellStyle name="__Информационный запрос_июнь 06" xfId="137" xr:uid="{00000000-0005-0000-0000-000009010000}"/>
    <cellStyle name="_~2170998" xfId="138" xr:uid="{00000000-0005-0000-0000-00000A010000}"/>
    <cellStyle name="_~3185235" xfId="139" xr:uid="{00000000-0005-0000-0000-00000B010000}"/>
    <cellStyle name="_0.0[1space]" xfId="140" xr:uid="{00000000-0005-0000-0000-00000C010000}"/>
    <cellStyle name="_0.0[2space]" xfId="141" xr:uid="{00000000-0005-0000-0000-00000D010000}"/>
    <cellStyle name="_0.0[3space]" xfId="142" xr:uid="{00000000-0005-0000-0000-00000E010000}"/>
    <cellStyle name="_0.0[4space]" xfId="143" xr:uid="{00000000-0005-0000-0000-00000F010000}"/>
    <cellStyle name="_0.0[6space]" xfId="144" xr:uid="{00000000-0005-0000-0000-000010010000}"/>
    <cellStyle name="_0.0[7space]" xfId="145" xr:uid="{00000000-0005-0000-0000-000011010000}"/>
    <cellStyle name="_0.0[8space]" xfId="146" xr:uid="{00000000-0005-0000-0000-000012010000}"/>
    <cellStyle name="_0.00[1space]" xfId="147" xr:uid="{00000000-0005-0000-0000-000013010000}"/>
    <cellStyle name="_0.00[2space]" xfId="148" xr:uid="{00000000-0005-0000-0000-000014010000}"/>
    <cellStyle name="_0.00[3space]" xfId="149" xr:uid="{00000000-0005-0000-0000-000015010000}"/>
    <cellStyle name="_0.00[4space]" xfId="150" xr:uid="{00000000-0005-0000-0000-000016010000}"/>
    <cellStyle name="_0.00[7space]" xfId="151" xr:uid="{00000000-0005-0000-0000-000017010000}"/>
    <cellStyle name="_0.00[8space]" xfId="152" xr:uid="{00000000-0005-0000-0000-000018010000}"/>
    <cellStyle name="_0.00[9space]" xfId="153" xr:uid="{00000000-0005-0000-0000-000019010000}"/>
    <cellStyle name="_0[1space]" xfId="154" xr:uid="{00000000-0005-0000-0000-00001A010000}"/>
    <cellStyle name="_0[2space]" xfId="155" xr:uid="{00000000-0005-0000-0000-00001B010000}"/>
    <cellStyle name="_0[3space]" xfId="156" xr:uid="{00000000-0005-0000-0000-00001C010000}"/>
    <cellStyle name="_0[4space]" xfId="157" xr:uid="{00000000-0005-0000-0000-00001D010000}"/>
    <cellStyle name="_0[6space]" xfId="158" xr:uid="{00000000-0005-0000-0000-00001E010000}"/>
    <cellStyle name="_0[7space]" xfId="159" xr:uid="{00000000-0005-0000-0000-00001F010000}"/>
    <cellStyle name="_01.04.06-01.10.06 Распред. ср-в ОЭМК 20.10.06" xfId="160" xr:uid="{00000000-0005-0000-0000-000020010000}"/>
    <cellStyle name="_02 Общехозяйственные на 2004 год" xfId="161" xr:uid="{00000000-0005-0000-0000-000021010000}"/>
    <cellStyle name="_030706 FS 1Q 2006" xfId="162" xr:uid="{00000000-0005-0000-0000-000022010000}"/>
    <cellStyle name="_04_ВТК фин план на апр 09_working_Альянс" xfId="163" xr:uid="{00000000-0005-0000-0000-000023010000}"/>
    <cellStyle name="_041 капвложения РМ февраль 2003" xfId="164" xr:uid="{00000000-0005-0000-0000-000024010000}"/>
    <cellStyle name="_041 капвложения РМ февраль 2003 2" xfId="165" xr:uid="{00000000-0005-0000-0000-000025010000}"/>
    <cellStyle name="_041022 Шаблон по плану 2005 года" xfId="166" xr:uid="{00000000-0005-0000-0000-000026010000}"/>
    <cellStyle name="_060309 КБЭ БП_СИН" xfId="167" xr:uid="{00000000-0005-0000-0000-000027010000}"/>
    <cellStyle name="_060315 БП СИН кор ОНГ" xfId="168" xr:uid="{00000000-0005-0000-0000-000028010000}"/>
    <cellStyle name="_0808_Прогноз затрат  и себестоимости (2)" xfId="169" xr:uid="{00000000-0005-0000-0000-000029010000}"/>
    <cellStyle name="_0929 - Альбом форм бюджета 2007 года нефтепереработка" xfId="170" xr:uid="{00000000-0005-0000-0000-00002A010000}"/>
    <cellStyle name="_1  Прилож  1 ГТМ-доп  добыча" xfId="171" xr:uid="{00000000-0005-0000-0000-00002B010000}"/>
    <cellStyle name="_10_ВТК фин план на окт 08_working" xfId="172" xr:uid="{00000000-0005-0000-0000-00002C010000}"/>
    <cellStyle name="_105_Р-05-3 факт май 2004" xfId="173" xr:uid="{00000000-0005-0000-0000-00002D010000}"/>
    <cellStyle name="_106_Р-05-3 факт июнь 2004" xfId="174" xr:uid="{00000000-0005-0000-0000-00002E010000}"/>
    <cellStyle name="_109_Р-05-3 факт сентябрь 20041" xfId="175" xr:uid="{00000000-0005-0000-0000-00002F010000}"/>
    <cellStyle name="_109_Р-05-3 факт сентябрь 20042" xfId="176" xr:uid="{00000000-0005-0000-0000-000030010000}"/>
    <cellStyle name="_130707 capex" xfId="177" xr:uid="{00000000-0005-0000-0000-000031010000}"/>
    <cellStyle name="_14 ф янв.07" xfId="178" xr:uid="{00000000-0005-0000-0000-000032010000}"/>
    <cellStyle name="_14E96CFC" xfId="179" xr:uid="{00000000-0005-0000-0000-000033010000}"/>
    <cellStyle name="_150807 capex 07" xfId="180" xr:uid="{00000000-0005-0000-0000-000034010000}"/>
    <cellStyle name="_19CEAFA2" xfId="181" xr:uid="{00000000-0005-0000-0000-000035010000}"/>
    <cellStyle name="_1q_WSR_oil_prices_" xfId="182" xr:uid="{00000000-0005-0000-0000-000036010000}"/>
    <cellStyle name="_2.5. Кредиты и займы" xfId="183" xr:uid="{00000000-0005-0000-0000-000037010000}"/>
    <cellStyle name="_2002 actual" xfId="184" xr:uid="{00000000-0005-0000-0000-000038010000}"/>
    <cellStyle name="_2002TNKN" xfId="185" xr:uid="{00000000-0005-0000-0000-000039010000}"/>
    <cellStyle name="_2002TNKN_ПРОГНОЗНЫЙ БАЛАНС (форма)" xfId="186" xr:uid="{00000000-0005-0000-0000-00003A010000}"/>
    <cellStyle name="_2003_2004_Technology_Budget_Addit_items" xfId="187" xr:uid="{00000000-0005-0000-0000-00003B010000}"/>
    <cellStyle name="_2003-08 Оперативный отчет (1 ч) (Носта)" xfId="188" xr:uid="{00000000-0005-0000-0000-00003C010000}"/>
    <cellStyle name="_2003-08 Оперативный отчет (1 ч) (Носта)__AFNPZ_Value(вариант АНПЗ)_Debt (15 11 07) с ув цены на нефть" xfId="189" xr:uid="{00000000-0005-0000-0000-00003D010000}"/>
    <cellStyle name="_2003-08 Оперативный отчет (1 ч) (Носта)_11 07  Корректировка БП на 2полугодие 2008-экспорт-див 73 000" xfId="190" xr:uid="{00000000-0005-0000-0000-00003E010000}"/>
    <cellStyle name="_2003-08 Оперативный отчет (1 ч) (Носта)_AFNPZ_Value(вариант АНПЗ)" xfId="191" xr:uid="{00000000-0005-0000-0000-00003F010000}"/>
    <cellStyle name="_2003-08 Оперативный отчет (1 ч) (Носта)_Model ANPZ" xfId="192" xr:uid="{00000000-0005-0000-0000-000040010000}"/>
    <cellStyle name="_2003-08 Оперативный отчет (1и2 ч) (Носта)" xfId="193" xr:uid="{00000000-0005-0000-0000-000041010000}"/>
    <cellStyle name="_2003-08 Оперативный отчет (1и2 ч) (Носта)__AFNPZ_Value(вариант АНПЗ)_Debt (15 11 07) с ув цены на нефть" xfId="194" xr:uid="{00000000-0005-0000-0000-000042010000}"/>
    <cellStyle name="_2003-08 Оперативный отчет (1и2 ч) (Носта)_11 07  Корректировка БП на 2полугодие 2008-экспорт-див 73 000" xfId="195" xr:uid="{00000000-0005-0000-0000-000043010000}"/>
    <cellStyle name="_2003-08 Оперативный отчет (1и2 ч) (Носта)_AFNPZ_Value(вариант АНПЗ)" xfId="196" xr:uid="{00000000-0005-0000-0000-000044010000}"/>
    <cellStyle name="_2003-08 Оперативный отчет (1и2 ч) (Носта)_Model ANPZ" xfId="197" xr:uid="{00000000-0005-0000-0000-000045010000}"/>
    <cellStyle name="_2003-08 Оперативный отчет (Медиа)" xfId="198" xr:uid="{00000000-0005-0000-0000-000046010000}"/>
    <cellStyle name="_2003-08 Оперативный отчет (Медиа)__AFNPZ_Value(вариант АНПЗ)_Debt (15 11 07) с ув цены на нефть" xfId="199" xr:uid="{00000000-0005-0000-0000-000047010000}"/>
    <cellStyle name="_2003-08 Оперативный отчет (Медиа)_11 07  Корректировка БП на 2полугодие 2008-экспорт-див 73 000" xfId="200" xr:uid="{00000000-0005-0000-0000-000048010000}"/>
    <cellStyle name="_2003-08 Оперативный отчет (Медиа)_AFNPZ_Value(вариант АНПЗ)" xfId="201" xr:uid="{00000000-0005-0000-0000-000049010000}"/>
    <cellStyle name="_2003-08 Оперативный отчет (Медиа)_Model ANPZ" xfId="202" xr:uid="{00000000-0005-0000-0000-00004A010000}"/>
    <cellStyle name="_2003-11 Оперативный отчет (Медиа)" xfId="203" xr:uid="{00000000-0005-0000-0000-00004B010000}"/>
    <cellStyle name="_2003-11 Оперативный отчет (Медиа)__AFNPZ_Value(вариант АНПЗ)_Debt (15 11 07) с ув цены на нефть" xfId="204" xr:uid="{00000000-0005-0000-0000-00004C010000}"/>
    <cellStyle name="_2003-11 Оперативный отчет (Медиа)_11 07  Корректировка БП на 2полугодие 2008-экспорт-див 73 000" xfId="205" xr:uid="{00000000-0005-0000-0000-00004D010000}"/>
    <cellStyle name="_2003-11 Оперативный отчет (Медиа)_AFNPZ_Value(вариант АНПЗ)" xfId="206" xr:uid="{00000000-0005-0000-0000-00004E010000}"/>
    <cellStyle name="_2003-11 Оперативный отчет (Медиа)_Model ANPZ" xfId="207" xr:uid="{00000000-0005-0000-0000-00004F010000}"/>
    <cellStyle name="_2004 исправ ФОТ" xfId="208" xr:uid="{00000000-0005-0000-0000-000050010000}"/>
    <cellStyle name="_2004 исправ ФОТ_НМЗ Альбом форм бюджета 2008 г- 01,11,07" xfId="209" xr:uid="{00000000-0005-0000-0000-000051010000}"/>
    <cellStyle name="_2004 исправ ФОТ_НМЗ Альбом форм бюджета 2008 г- 08,11,07" xfId="210" xr:uid="{00000000-0005-0000-0000-000052010000}"/>
    <cellStyle name="_2004 исправ ФОТ_ПРОГНОЗНЫЙ БАЛАНС (форма)" xfId="211" xr:uid="{00000000-0005-0000-0000-000053010000}"/>
    <cellStyle name="_2004 исправ.10.38xls" xfId="212" xr:uid="{00000000-0005-0000-0000-000054010000}"/>
    <cellStyle name="_2004 исправ.10.38xls_НМЗ Альбом форм бюджета 2008 г- 01,11,07" xfId="213" xr:uid="{00000000-0005-0000-0000-000055010000}"/>
    <cellStyle name="_2004 исправ.10.38xls_НМЗ Альбом форм бюджета 2008 г- 08,11,07" xfId="214" xr:uid="{00000000-0005-0000-0000-000056010000}"/>
    <cellStyle name="_2004 исправ.10.38xls_ПРОГНОЗНЫЙ БАЛАНС (форма)" xfId="215" xr:uid="{00000000-0005-0000-0000-000057010000}"/>
    <cellStyle name="_2004.08.09п  Производственная программа информатизации и связи на 2004 - 2009 г.г." xfId="216" xr:uid="{00000000-0005-0000-0000-000058010000}"/>
    <cellStyle name="_2004.08.09п  Производственная программа информатизации и связи на 2004 - 2009 г.г._НМЗ Альбом форм бюджета 2008 г- 01,11,07" xfId="217" xr:uid="{00000000-0005-0000-0000-000059010000}"/>
    <cellStyle name="_2004.08.09п  Производственная программа информатизации и связи на 2004 - 2009 г.г._НМЗ Альбом форм бюджета 2008 г- 08,11,07" xfId="218" xr:uid="{00000000-0005-0000-0000-00005A010000}"/>
    <cellStyle name="_2004.08.09п  Производственная программа информатизации и связи на 2004 - 2009 г.г._ПРОГНОЗНЫЙ БАЛАНС (форма)" xfId="219" xr:uid="{00000000-0005-0000-0000-00005B010000}"/>
    <cellStyle name="_2006 Operations Activity Level vs 2005 (18)" xfId="220" xr:uid="{00000000-0005-0000-0000-00005C010000}"/>
    <cellStyle name="_2006 г (план скоррек)" xfId="221" xr:uid="{00000000-0005-0000-0000-00005D010000}"/>
    <cellStyle name="_2006г.в ноябре 2005г.(2)2" xfId="222" xr:uid="{00000000-0005-0000-0000-00005E010000}"/>
    <cellStyle name="_2007 + год " xfId="223" xr:uid="{00000000-0005-0000-0000-00005F010000}"/>
    <cellStyle name="_2007 revenue contracted 13022007 bp_nf_final" xfId="224" xr:uid="{00000000-0005-0000-0000-000060010000}"/>
    <cellStyle name="_2007 г год план (фин.часть)" xfId="225" xr:uid="{00000000-0005-0000-0000-000061010000}"/>
    <cellStyle name="_2007 г. 2 вариант с флотацией" xfId="226" xr:uid="{00000000-0005-0000-0000-000062010000}"/>
    <cellStyle name="_2007 г. 3 вариант" xfId="227" xr:uid="{00000000-0005-0000-0000-000063010000}"/>
    <cellStyle name="_2007 год " xfId="228" xr:uid="{00000000-0005-0000-0000-000064010000}"/>
    <cellStyle name="_2007 измен 11.12.06 2 вар " xfId="229" xr:uid="{00000000-0005-0000-0000-000065010000}"/>
    <cellStyle name="_2008 13 на 10.10." xfId="230" xr:uid="{00000000-0005-0000-0000-000066010000}"/>
    <cellStyle name="_2008 GFO PC_v2_light" xfId="231" xr:uid="{00000000-0005-0000-0000-000067010000}"/>
    <cellStyle name="_2008_13_на_10.10." xfId="232" xr:uid="{00000000-0005-0000-0000-000068010000}"/>
    <cellStyle name="_2008-2018 лаборатория ВТК" xfId="233" xr:uid="{00000000-0005-0000-0000-000069010000}"/>
    <cellStyle name="_21С-2003г" xfId="234" xr:uid="{00000000-0005-0000-0000-00006A010000}"/>
    <cellStyle name="_21С-уточ" xfId="235" xr:uid="{00000000-0005-0000-0000-00006B010000}"/>
    <cellStyle name="_23 09 2006" xfId="236" xr:uid="{00000000-0005-0000-0000-00006C010000}"/>
    <cellStyle name="_23.01.03_КрАЗ_изм НЗП_ноя0211мес.02" xfId="237" xr:uid="{00000000-0005-0000-0000-00006D010000}"/>
    <cellStyle name="_253EB3CB будущие кап_расходы 10.10.06" xfId="238" xr:uid="{00000000-0005-0000-0000-00006E010000}"/>
    <cellStyle name="_28 формы" xfId="239" xr:uid="{00000000-0005-0000-0000-00006F010000}"/>
    <cellStyle name="_280507 СВОД БД ИП" xfId="240" xr:uid="{00000000-0005-0000-0000-000070010000}"/>
    <cellStyle name="_28-29" xfId="241" xr:uid="{00000000-0005-0000-0000-000071010000}"/>
    <cellStyle name="_28-30" xfId="242" xr:uid="{00000000-0005-0000-0000-000072010000}"/>
    <cellStyle name="_28-30 (1)" xfId="243" xr:uid="{00000000-0005-0000-0000-000073010000}"/>
    <cellStyle name="_29 форма 11 месяцев" xfId="244" xr:uid="{00000000-0005-0000-0000-000074010000}"/>
    <cellStyle name="_29 форма 12 месяцев" xfId="245" xr:uid="{00000000-0005-0000-0000-000075010000}"/>
    <cellStyle name="_29 форма 2007 год" xfId="246" xr:uid="{00000000-0005-0000-0000-000076010000}"/>
    <cellStyle name="_290507 СВОД БД ИП" xfId="247" xr:uid="{00000000-0005-0000-0000-000077010000}"/>
    <cellStyle name="_29-30" xfId="248" xr:uid="{00000000-0005-0000-0000-000078010000}"/>
    <cellStyle name="_3 last versions of INPUT DATA" xfId="249" xr:uid="{00000000-0005-0000-0000-000079010000}"/>
    <cellStyle name="_3 КВАРТАЛ" xfId="250" xr:uid="{00000000-0005-0000-0000-00007A010000}"/>
    <cellStyle name="_3 КВАРТАЛ от 10.08.06_Send" xfId="251" xr:uid="{00000000-0005-0000-0000-00007B010000}"/>
    <cellStyle name="_3 ТЭП_2002_2003_2004_1пол2005" xfId="252" xr:uid="{00000000-0005-0000-0000-00007C010000}"/>
    <cellStyle name="_30" xfId="253" xr:uid="{00000000-0005-0000-0000-00007D010000}"/>
    <cellStyle name="_30 форма с фактом за декабрь" xfId="254" xr:uid="{00000000-0005-0000-0000-00007E010000}"/>
    <cellStyle name="_30 форма с фактом за ноябрь" xfId="255" xr:uid="{00000000-0005-0000-0000-00007F010000}"/>
    <cellStyle name="_300707 Capex свод" xfId="256" xr:uid="{00000000-0005-0000-0000-000080010000}"/>
    <cellStyle name="_300707 Маш" xfId="257" xr:uid="{00000000-0005-0000-0000-000081010000}"/>
    <cellStyle name="_310807 capex 07" xfId="258" xr:uid="{00000000-0005-0000-0000-000082010000}"/>
    <cellStyle name="_32C0E6ED" xfId="259" xr:uid="{00000000-0005-0000-0000-000083010000}"/>
    <cellStyle name="_3334_74 УБ _бр8" xfId="23902" xr:uid="{00000000-0005-0000-0000-000084010000}"/>
    <cellStyle name="_4 КВАРТАЛ  ФАКТ 2006  АНАЛИЗ СЫРЬЯ" xfId="260" xr:uid="{00000000-0005-0000-0000-000085010000}"/>
    <cellStyle name="_4 КВАРТАЛ 2006 ф.19 ДЛЯ ОТПРАВКИ" xfId="261" xr:uid="{00000000-0005-0000-0000-000086010000}"/>
    <cellStyle name="_4 квартал кредиты 05.10.06" xfId="262" xr:uid="{00000000-0005-0000-0000-000087010000}"/>
    <cellStyle name="_411958 на 239 строчек" xfId="263" xr:uid="{00000000-0005-0000-0000-000088010000}"/>
    <cellStyle name="_5" xfId="264" xr:uid="{00000000-0005-0000-0000-000089010000}"/>
    <cellStyle name="_6" xfId="265" xr:uid="{00000000-0005-0000-0000-00008A010000}"/>
    <cellStyle name="_6C1A5A0F" xfId="266" xr:uid="{00000000-0005-0000-0000-00008B010000}"/>
    <cellStyle name="_7 вариант Б-П 2003 г." xfId="267" xr:uid="{00000000-0005-0000-0000-00008C010000}"/>
    <cellStyle name="_7 вариант Б-П 2003 г..xls Диагр. 1" xfId="268" xr:uid="{00000000-0005-0000-0000-00008D010000}"/>
    <cellStyle name="_7 вариант Б-П 2003 г..xls Диагр. 2" xfId="269" xr:uid="{00000000-0005-0000-0000-00008E010000}"/>
    <cellStyle name="_7 вариант Б-П 2003 г..xls Диагр. 3" xfId="270" xr:uid="{00000000-0005-0000-0000-00008F010000}"/>
    <cellStyle name="_7 вариант Б-П 2003 г..xls Диагр. 4" xfId="271" xr:uid="{00000000-0005-0000-0000-000090010000}"/>
    <cellStyle name="_75.002 Отчет по дивидендам на 01.10.2006 г." xfId="272" xr:uid="{00000000-0005-0000-0000-000091010000}"/>
    <cellStyle name="_7629F122" xfId="273" xr:uid="{00000000-0005-0000-0000-000092010000}"/>
    <cellStyle name="_8,9,10,12" xfId="274" xr:uid="{00000000-0005-0000-0000-000093010000}"/>
    <cellStyle name="_8.1." xfId="275" xr:uid="{00000000-0005-0000-0000-000094010000}"/>
    <cellStyle name="_999" xfId="276" xr:uid="{00000000-0005-0000-0000-000095010000}"/>
    <cellStyle name="_999_БП2009_Название предприятия_дата" xfId="277" xr:uid="{00000000-0005-0000-0000-000096010000}"/>
    <cellStyle name="_999_БП2009_Название предприятия_дата_БП2011_Название предприятия_дата версии" xfId="278" xr:uid="{00000000-0005-0000-0000-000097010000}"/>
    <cellStyle name="_999_БП2009_ТН+ООО" xfId="279" xr:uid="{00000000-0005-0000-0000-000098010000}"/>
    <cellStyle name="_acq economics 091106 (BoD figures v3)" xfId="280" xr:uid="{00000000-0005-0000-0000-000099010000}"/>
    <cellStyle name="_Alliance Model Working - full prices" xfId="281" xr:uid="{00000000-0005-0000-0000-00009A010000}"/>
    <cellStyle name="_Arguillit 100506" xfId="282" xr:uid="{00000000-0005-0000-0000-00009B010000}"/>
    <cellStyle name="_Baseline data Aug GFO" xfId="283" xr:uid="{00000000-0005-0000-0000-00009C010000}"/>
    <cellStyle name="_BI IAS FS 012206" xfId="284" xr:uid="{00000000-0005-0000-0000-00009D010000}"/>
    <cellStyle name="_BI IAS FS 111205" xfId="285" xr:uid="{00000000-0005-0000-0000-00009E010000}"/>
    <cellStyle name="_BI IAS FS 1-6 2006" xfId="286" xr:uid="{00000000-0005-0000-0000-00009F010000}"/>
    <cellStyle name="_BI IAS FS 291105" xfId="287" xr:uid="{00000000-0005-0000-0000-0000A0010000}"/>
    <cellStyle name="_BK Sever IAS FS 3m 2007" xfId="288" xr:uid="{00000000-0005-0000-0000-0000A1010000}"/>
    <cellStyle name="_BK Sever StndAlone FS 05182006" xfId="289" xr:uid="{00000000-0005-0000-0000-0000A2010000}"/>
    <cellStyle name="_BK Sever StndAlone FS 1H2006_" xfId="290" xr:uid="{00000000-0005-0000-0000-0000A3010000}"/>
    <cellStyle name="_BK Sever StndAlone FS 30.09.2006" xfId="291" xr:uid="{00000000-0005-0000-0000-0000A4010000}"/>
    <cellStyle name="_BK Sever StndAlone FS 31.07.2006" xfId="292" xr:uid="{00000000-0005-0000-0000-0000A5010000}"/>
    <cellStyle name="_Book1" xfId="293" xr:uid="{00000000-0005-0000-0000-0000A6010000}"/>
    <cellStyle name="_Book1 (3)" xfId="294" xr:uid="{00000000-0005-0000-0000-0000A7010000}"/>
    <cellStyle name="_Book1 (4)" xfId="295" xr:uid="{00000000-0005-0000-0000-0000A8010000}"/>
    <cellStyle name="_BP1" xfId="296" xr:uid="{00000000-0005-0000-0000-0000A9010000}"/>
    <cellStyle name="_BP1_НМЗ Альбом форм бюджета 2008 г- 01,11,07" xfId="297" xr:uid="{00000000-0005-0000-0000-0000AA010000}"/>
    <cellStyle name="_BP1_НМЗ Альбом форм бюджета 2008 г- 08,11,07" xfId="298" xr:uid="{00000000-0005-0000-0000-0000AB010000}"/>
    <cellStyle name="_BP1_ПРОГНОЗНЫЙ БАЛАНС (форма)" xfId="299" xr:uid="{00000000-0005-0000-0000-0000AC010000}"/>
    <cellStyle name="_BP1N" xfId="300" xr:uid="{00000000-0005-0000-0000-0000AD010000}"/>
    <cellStyle name="_BP1N_НМЗ Альбом форм бюджета 2008 г- 01,11,07" xfId="301" xr:uid="{00000000-0005-0000-0000-0000AE010000}"/>
    <cellStyle name="_BP1N_НМЗ Альбом форм бюджета 2008 г- 08,11,07" xfId="302" xr:uid="{00000000-0005-0000-0000-0000AF010000}"/>
    <cellStyle name="_BP1N_ПРОГНОЗНЫЙ БАЛАНС (форма)" xfId="303" xr:uid="{00000000-0005-0000-0000-0000B0010000}"/>
    <cellStyle name="_BP2000" xfId="304" xr:uid="{00000000-0005-0000-0000-0000B1010000}"/>
    <cellStyle name="_Bp2000(8т.т)" xfId="305" xr:uid="{00000000-0005-0000-0000-0000B2010000}"/>
    <cellStyle name="_Bp2000(8т.т)_forms v.2001" xfId="306" xr:uid="{00000000-0005-0000-0000-0000B3010000}"/>
    <cellStyle name="_Bp2000(8т.т)_Книга11" xfId="307" xr:uid="{00000000-0005-0000-0000-0000B4010000}"/>
    <cellStyle name="_BP2000_forms v.2001" xfId="308" xr:uid="{00000000-0005-0000-0000-0000B5010000}"/>
    <cellStyle name="_BP2000_Книга11" xfId="309" xr:uid="{00000000-0005-0000-0000-0000B6010000}"/>
    <cellStyle name="_bp2003_v19" xfId="310" xr:uid="{00000000-0005-0000-0000-0000B7010000}"/>
    <cellStyle name="_BP2008 Интегра-Сервисы" xfId="311" xr:uid="{00000000-0005-0000-0000-0000B8010000}"/>
    <cellStyle name="_BPн(10т.т)" xfId="312" xr:uid="{00000000-0005-0000-0000-0000B9010000}"/>
    <cellStyle name="_BT IAS FS 1-6 2006" xfId="313" xr:uid="{00000000-0005-0000-0000-0000BA010000}"/>
    <cellStyle name="_Budget ноябрь АНПЗ" xfId="314" xr:uid="{00000000-0005-0000-0000-0000BB010000}"/>
    <cellStyle name="_BUDGET_ПН2002(2)" xfId="315" xr:uid="{00000000-0005-0000-0000-0000BC010000}"/>
    <cellStyle name="_Business-plan_forms_II_03.10.03." xfId="316" xr:uid="{00000000-0005-0000-0000-0000BD010000}"/>
    <cellStyle name="_BusPlan package 2006" xfId="317" xr:uid="{00000000-0005-0000-0000-0000BE010000}"/>
    <cellStyle name="_C_WSR_conso0906v2" xfId="318" xr:uid="{00000000-0005-0000-0000-0000BF010000}"/>
    <cellStyle name="_capex 05 07 - 12 07 (14.05.07)" xfId="319" xr:uid="{00000000-0005-0000-0000-0000C0010000}"/>
    <cellStyle name="_Capex 070329_1" xfId="320" xr:uid="{00000000-0005-0000-0000-0000C1010000}"/>
    <cellStyle name="_Capex 140907" xfId="321" xr:uid="{00000000-0005-0000-0000-0000C2010000}"/>
    <cellStyle name="_Capex 1Q 2007v2" xfId="322" xr:uid="{00000000-0005-0000-0000-0000C3010000}"/>
    <cellStyle name="_Capex 2005 19 07 05 ПК" xfId="323" xr:uid="{00000000-0005-0000-0000-0000C4010000}"/>
    <cellStyle name="_Capex 2005-2006 workover" xfId="324" xr:uid="{00000000-0005-0000-0000-0000C5010000}"/>
    <cellStyle name="_Capex 2006 27 04 06 value app BOD" xfId="325" xr:uid="{00000000-0005-0000-0000-0000C6010000}"/>
    <cellStyle name="_Capex 280407" xfId="326" xr:uid="{00000000-0005-0000-0000-0000C7010000}"/>
    <cellStyle name="_Capex 280407 v3" xfId="327" xr:uid="{00000000-0005-0000-0000-0000C8010000}"/>
    <cellStyle name="_Capex 290907" xfId="328" xr:uid="{00000000-0005-0000-0000-0000C9010000}"/>
    <cellStyle name="_CAPEX summary wo links" xfId="329" xr:uid="{00000000-0005-0000-0000-0000CA010000}"/>
    <cellStyle name="_CAPEX+OPEX+Production" xfId="330" xr:uid="{00000000-0005-0000-0000-0000CB010000}"/>
    <cellStyle name="_Capex2009_Предприятие" xfId="331" xr:uid="{00000000-0005-0000-0000-0000CC010000}"/>
    <cellStyle name="_Cash_paid_for_PPE (3)" xfId="332" xr:uid="{00000000-0005-0000-0000-0000CD010000}"/>
    <cellStyle name="_Cash_Udmurtneft Model v 29" xfId="333" xr:uid="{00000000-0005-0000-0000-0000CE010000}"/>
    <cellStyle name="_cashflow forecast" xfId="334" xr:uid="{00000000-0005-0000-0000-0000CF010000}"/>
    <cellStyle name="_CF forecast GFO-9" xfId="335" xr:uid="{00000000-0005-0000-0000-0000D0010000}"/>
    <cellStyle name="_Comma" xfId="336" xr:uid="{00000000-0005-0000-0000-0000D1010000}"/>
    <cellStyle name="_Comma_Copy of Uralkali Summary Business Plan 14 Apr 04 (sent)1250404 input for Union DCF" xfId="337" xr:uid="{00000000-0005-0000-0000-0000D2010000}"/>
    <cellStyle name="_Consolidation November(middle month update with new capex v3) updated KQ (4)" xfId="338" xr:uid="{00000000-0005-0000-0000-0000D3010000}"/>
    <cellStyle name="_Controls" xfId="339" xr:uid="{00000000-0005-0000-0000-0000D4010000}"/>
    <cellStyle name="_Conversion_Yamal_8_9_months_new" xfId="340" xr:uid="{00000000-0005-0000-0000-0000D5010000}"/>
    <cellStyle name="_Conversion_Yamal_8_9_months_new_1" xfId="341" xr:uid="{00000000-0005-0000-0000-0000D6010000}"/>
    <cellStyle name="_Copy of BOD_July_2006_FS v2" xfId="342" xr:uid="{00000000-0005-0000-0000-0000D7010000}"/>
    <cellStyle name="_Copy of IPO Budget v26-09-2006_FEK with_paym" xfId="343" xr:uid="{00000000-0005-0000-0000-0000D8010000}"/>
    <cellStyle name="_Copy of IPO Budget v26-09-2006_FEK with_paym_!ГФО_5 FIN NEW_Capex" xfId="344" xr:uid="{00000000-0005-0000-0000-0000D9010000}"/>
    <cellStyle name="_Copy of IPO Budget v26-09-2006_FEK with_paym_!СНМ_Мониторинг 6 мес_1_start" xfId="345" xr:uid="{00000000-0005-0000-0000-0000DA010000}"/>
    <cellStyle name="_Copy of IPO Budget v26-09-2006_FEK with_paym_070913 Новый офис" xfId="346" xr:uid="{00000000-0005-0000-0000-0000DB010000}"/>
    <cellStyle name="_Copy of IPO Budget v26-09-2006_FEK with_paym_План Новый офис (V 13 08 2007)" xfId="347" xr:uid="{00000000-0005-0000-0000-0000DC010000}"/>
    <cellStyle name="_Copy of Uralkali Summary Business Plan 14 Apr 04 (sent)1250404 input for Union DCF" xfId="348" xr:uid="{00000000-0005-0000-0000-0000DD010000}"/>
    <cellStyle name="_Cost forms - presentation2" xfId="349" xr:uid="{00000000-0005-0000-0000-0000DE010000}"/>
    <cellStyle name="_Cost forms - presentation2_GFO_COSTs" xfId="350" xr:uid="{00000000-0005-0000-0000-0000DF010000}"/>
    <cellStyle name="_Cost forms - presentation2_GFO_format_Январь_ф+Б+БП" xfId="351" xr:uid="{00000000-0005-0000-0000-0000E0010000}"/>
    <cellStyle name="_Cost forms - presentation2_GFO_затраты" xfId="352" xr:uid="{00000000-0005-0000-0000-0000E1010000}"/>
    <cellStyle name="_Cost forms - presentation2_GFO_затраты2" xfId="353" xr:uid="{00000000-0005-0000-0000-0000E2010000}"/>
    <cellStyle name="_Cost forms - presentation2_GFO_затраты4_4" xfId="354" xr:uid="{00000000-0005-0000-0000-0000E3010000}"/>
    <cellStyle name="_Cost forms - presentation2_Копия GFO Ожидаемое августа_05.10" xfId="355" xr:uid="{00000000-0005-0000-0000-0000E4010000}"/>
    <cellStyle name="_Cost forms - presentation2_ПРОГНОЗНЫЙ БАЛАНС (форма)" xfId="356" xr:uid="{00000000-0005-0000-0000-0000E5010000}"/>
    <cellStyle name="_Cost forms - presentation2_Проект КВ-2005 - 14.10.04 г.2" xfId="357" xr:uid="{00000000-0005-0000-0000-0000E6010000}"/>
    <cellStyle name="_Cost forms - presentation2_проект презентации БП 2005 г." xfId="358" xr:uid="{00000000-0005-0000-0000-0000E7010000}"/>
    <cellStyle name="_Cost forms - presentation2_Прочие_Соцсферра1" xfId="359" xr:uid="{00000000-0005-0000-0000-0000E8010000}"/>
    <cellStyle name="_Cost forms - presentation2_форматы от 211204_подписанные" xfId="360" xr:uid="{00000000-0005-0000-0000-0000E9010000}"/>
    <cellStyle name="_Cost forms - presentation2_форматы2" xfId="361" xr:uid="{00000000-0005-0000-0000-0000EA010000}"/>
    <cellStyle name="_Csts BU BP2q09 v2" xfId="362" xr:uid="{00000000-0005-0000-0000-0000EB010000}"/>
    <cellStyle name="_Currency" xfId="363" xr:uid="{00000000-0005-0000-0000-0000EC010000}"/>
    <cellStyle name="_Currency_Copy of Uralkali Summary Business Plan 14 Apr 04 (sent)1250404 input for Union DCF" xfId="364" xr:uid="{00000000-0005-0000-0000-0000ED010000}"/>
    <cellStyle name="_CurrencySpace" xfId="365" xr:uid="{00000000-0005-0000-0000-0000EE010000}"/>
    <cellStyle name="_CurrencySpace_Copy of Uralkali Summary Business Plan 14 Apr 04 (sent)1250404 input for Union DCF" xfId="366" xr:uid="{00000000-0005-0000-0000-0000EF010000}"/>
    <cellStyle name="_Data_TEP_мес (rep &amp; affil-2 (2)" xfId="367" xr:uid="{00000000-0005-0000-0000-0000F0010000}"/>
    <cellStyle name="_Daughter_Companies_G&amp;A" xfId="368" xr:uid="{00000000-0005-0000-0000-0000F1010000}"/>
    <cellStyle name="_DCF" xfId="369" xr:uid="{00000000-0005-0000-0000-0000F2010000}"/>
    <cellStyle name="_DCF VIP 26.11.2004" xfId="370" xr:uid="{00000000-0005-0000-0000-0000F3010000}"/>
    <cellStyle name="_DCF_NNG_D&amp;M" xfId="371" xr:uid="{00000000-0005-0000-0000-0000F4010000}"/>
    <cellStyle name="_DCF_SNPZ_1.1.2007" xfId="372" xr:uid="{00000000-0005-0000-0000-0000F5010000}"/>
    <cellStyle name="_DCF_БайТекс" xfId="373" xr:uid="{00000000-0005-0000-0000-0000F6010000}"/>
    <cellStyle name="_DCF_ВКУ" xfId="374" xr:uid="{00000000-0005-0000-0000-0000F7010000}"/>
    <cellStyle name="_DCF_ВКУ 26%" xfId="375" xr:uid="{00000000-0005-0000-0000-0000F8010000}"/>
    <cellStyle name="_DCF_СНГ_01.10.2006" xfId="376" xr:uid="{00000000-0005-0000-0000-0000F9010000}"/>
    <cellStyle name="_Debt summ 30 06 2006" xfId="377" xr:uid="{00000000-0005-0000-0000-0000FA010000}"/>
    <cellStyle name="_DIF-1_BN_Mashinostroeniye_1 03 2007 (5)" xfId="378" xr:uid="{00000000-0005-0000-0000-0000FB010000}"/>
    <cellStyle name="_DIF-2_Graf_6mo03" xfId="379" xr:uid="{00000000-0005-0000-0000-0000FC010000}"/>
    <cellStyle name="_DIF-2_Upstream_MS_jun_2007" xfId="380" xr:uid="{00000000-0005-0000-0000-0000FD010000}"/>
    <cellStyle name="_Downstream MR-STL BU" xfId="381" xr:uid="{00000000-0005-0000-0000-0000FE010000}"/>
    <cellStyle name="_Downstream_Marketing_Orenburg_DecGFO(1)" xfId="382" xr:uid="{00000000-0005-0000-0000-0000FF010000}"/>
    <cellStyle name="_Downstream_Marketing_Smolensk_GFO06(БП)" xfId="383" xr:uid="{00000000-0005-0000-0000-000000020000}"/>
    <cellStyle name="_DT" xfId="384" xr:uid="{00000000-0005-0000-0000-000001020000}"/>
    <cellStyle name="_Euro" xfId="385" xr:uid="{00000000-0005-0000-0000-000002020000}"/>
    <cellStyle name="_excel for BM" xfId="386" xr:uid="{00000000-0005-0000-0000-000003020000}"/>
    <cellStyle name="_excel for board" xfId="387" xr:uid="{00000000-0005-0000-0000-000004020000}"/>
    <cellStyle name="_Excel template" xfId="388" xr:uid="{00000000-0005-0000-0000-000005020000}"/>
    <cellStyle name="_Executive Summary_Orenburg_GFO-5 (корр. по курсу)" xfId="389" xr:uid="{00000000-0005-0000-0000-000006020000}"/>
    <cellStyle name="_Export duty On-shore calc 12m 2002" xfId="390" xr:uid="{00000000-0005-0000-0000-000007020000}"/>
    <cellStyle name="_FFF" xfId="391" xr:uid="{00000000-0005-0000-0000-000008020000}"/>
    <cellStyle name="_FFF_17_0" xfId="392" xr:uid="{00000000-0005-0000-0000-000009020000}"/>
    <cellStyle name="_FFF_17_0_1" xfId="393" xr:uid="{00000000-0005-0000-0000-00000A020000}"/>
    <cellStyle name="_FFF_balance" xfId="394" xr:uid="{00000000-0005-0000-0000-00000B020000}"/>
    <cellStyle name="_FFF_Capex-new" xfId="395" xr:uid="{00000000-0005-0000-0000-00000C020000}"/>
    <cellStyle name="_FFF_Capex-new_GFO_COSTs" xfId="396" xr:uid="{00000000-0005-0000-0000-00000D020000}"/>
    <cellStyle name="_FFF_Capex-new_GFO_format_Январь_ф+Б+БП" xfId="397" xr:uid="{00000000-0005-0000-0000-00000E020000}"/>
    <cellStyle name="_FFF_Capex-new_GFO_затраты" xfId="398" xr:uid="{00000000-0005-0000-0000-00000F020000}"/>
    <cellStyle name="_FFF_Capex-new_GFO_затраты2" xfId="399" xr:uid="{00000000-0005-0000-0000-000010020000}"/>
    <cellStyle name="_FFF_Capex-new_GFO_затраты4_4" xfId="400" xr:uid="{00000000-0005-0000-0000-000011020000}"/>
    <cellStyle name="_FFF_Capex-new_Копия GFO Ожидаемое августа_05.10" xfId="401" xr:uid="{00000000-0005-0000-0000-000012020000}"/>
    <cellStyle name="_FFF_Capex-new_ПРОГНОЗНЫЙ БАЛАНС (форма)" xfId="402" xr:uid="{00000000-0005-0000-0000-000013020000}"/>
    <cellStyle name="_FFF_Capex-new_Проект КВ-2005 - 14.10.04 г.2" xfId="403" xr:uid="{00000000-0005-0000-0000-000014020000}"/>
    <cellStyle name="_FFF_Capex-new_проект презентации БП 2005 г." xfId="404" xr:uid="{00000000-0005-0000-0000-000015020000}"/>
    <cellStyle name="_FFF_Capex-new_Прочие_Соцсферра1" xfId="405" xr:uid="{00000000-0005-0000-0000-000016020000}"/>
    <cellStyle name="_FFF_Capex-new_форматы от 211204_подписанные" xfId="406" xr:uid="{00000000-0005-0000-0000-000017020000}"/>
    <cellStyle name="_FFF_Capex-new_форматы2" xfId="407" xr:uid="{00000000-0005-0000-0000-000018020000}"/>
    <cellStyle name="_FFF_Financial Plan - final_2" xfId="408" xr:uid="{00000000-0005-0000-0000-000019020000}"/>
    <cellStyle name="_FFF_Financial Plan - final_2_GFO_COSTs" xfId="409" xr:uid="{00000000-0005-0000-0000-00001A020000}"/>
    <cellStyle name="_FFF_Financial Plan - final_2_GFO_format_Январь_ф+Б+БП" xfId="410" xr:uid="{00000000-0005-0000-0000-00001B020000}"/>
    <cellStyle name="_FFF_Financial Plan - final_2_GFO_затраты" xfId="411" xr:uid="{00000000-0005-0000-0000-00001C020000}"/>
    <cellStyle name="_FFF_Financial Plan - final_2_GFO_затраты2" xfId="412" xr:uid="{00000000-0005-0000-0000-00001D020000}"/>
    <cellStyle name="_FFF_Financial Plan - final_2_GFO_затраты4_4" xfId="413" xr:uid="{00000000-0005-0000-0000-00001E020000}"/>
    <cellStyle name="_FFF_Financial Plan - final_2_Копия GFO Ожидаемое августа_05.10" xfId="414" xr:uid="{00000000-0005-0000-0000-00001F020000}"/>
    <cellStyle name="_FFF_Financial Plan - final_2_ПРОГНОЗНЫЙ БАЛАНС (форма)" xfId="415" xr:uid="{00000000-0005-0000-0000-000020020000}"/>
    <cellStyle name="_FFF_Financial Plan - final_2_Проект КВ-2005 - 14.10.04 г.2" xfId="416" xr:uid="{00000000-0005-0000-0000-000021020000}"/>
    <cellStyle name="_FFF_Financial Plan - final_2_проект презентации БП 2005 г." xfId="417" xr:uid="{00000000-0005-0000-0000-000022020000}"/>
    <cellStyle name="_FFF_Financial Plan - final_2_Прочие_Соцсферра1" xfId="418" xr:uid="{00000000-0005-0000-0000-000023020000}"/>
    <cellStyle name="_FFF_Financial Plan - final_2_форматы от 211204_подписанные" xfId="419" xr:uid="{00000000-0005-0000-0000-000024020000}"/>
    <cellStyle name="_FFF_Financial Plan - final_2_форматы2" xfId="420" xr:uid="{00000000-0005-0000-0000-000025020000}"/>
    <cellStyle name="_FFF_Form 01(MB)" xfId="421" xr:uid="{00000000-0005-0000-0000-000026020000}"/>
    <cellStyle name="_FFF_Form 01(MB)_ПРОГНОЗНЫЙ БАЛАНС (форма)" xfId="422" xr:uid="{00000000-0005-0000-0000-000027020000}"/>
    <cellStyle name="_FFF_GFO_COSTs" xfId="423" xr:uid="{00000000-0005-0000-0000-000028020000}"/>
    <cellStyle name="_FFF_GFO_format_Январь_ф+Б+БП" xfId="424" xr:uid="{00000000-0005-0000-0000-000029020000}"/>
    <cellStyle name="_FFF_GFO_затраты" xfId="425" xr:uid="{00000000-0005-0000-0000-00002A020000}"/>
    <cellStyle name="_FFF_GFO_затраты2" xfId="426" xr:uid="{00000000-0005-0000-0000-00002B020000}"/>
    <cellStyle name="_FFF_GFO_затраты4_4" xfId="427" xr:uid="{00000000-0005-0000-0000-00002C020000}"/>
    <cellStyle name="_FFF_Links_NK" xfId="428" xr:uid="{00000000-0005-0000-0000-00002D020000}"/>
    <cellStyle name="_FFF_Links_NK_ПРОГНОЗНЫЙ БАЛАНС (форма)" xfId="429" xr:uid="{00000000-0005-0000-0000-00002E020000}"/>
    <cellStyle name="_FFF_N20_5" xfId="430" xr:uid="{00000000-0005-0000-0000-00002F020000}"/>
    <cellStyle name="_FFF_N20_5_GFO_COSTs" xfId="431" xr:uid="{00000000-0005-0000-0000-000030020000}"/>
    <cellStyle name="_FFF_N20_5_GFO_format_Январь_ф+Б+БП" xfId="432" xr:uid="{00000000-0005-0000-0000-000031020000}"/>
    <cellStyle name="_FFF_N20_5_GFO_затраты" xfId="433" xr:uid="{00000000-0005-0000-0000-000032020000}"/>
    <cellStyle name="_FFF_N20_5_GFO_затраты2" xfId="434" xr:uid="{00000000-0005-0000-0000-000033020000}"/>
    <cellStyle name="_FFF_N20_5_GFO_затраты4_4" xfId="435" xr:uid="{00000000-0005-0000-0000-000034020000}"/>
    <cellStyle name="_FFF_N20_5_Копия GFO Ожидаемое августа_05.10" xfId="436" xr:uid="{00000000-0005-0000-0000-000035020000}"/>
    <cellStyle name="_FFF_N20_5_ПРОГНОЗНЫЙ БАЛАНС (форма)" xfId="437" xr:uid="{00000000-0005-0000-0000-000036020000}"/>
    <cellStyle name="_FFF_N20_5_Проект КВ-2005 - 14.10.04 г.2" xfId="438" xr:uid="{00000000-0005-0000-0000-000037020000}"/>
    <cellStyle name="_FFF_N20_5_проект презентации БП 2005 г." xfId="439" xr:uid="{00000000-0005-0000-0000-000038020000}"/>
    <cellStyle name="_FFF_N20_5_Прочие_Соцсферра1" xfId="440" xr:uid="{00000000-0005-0000-0000-000039020000}"/>
    <cellStyle name="_FFF_N20_5_форматы от 211204_подписанные" xfId="441" xr:uid="{00000000-0005-0000-0000-00003A020000}"/>
    <cellStyle name="_FFF_N20_5_форматы2" xfId="442" xr:uid="{00000000-0005-0000-0000-00003B020000}"/>
    <cellStyle name="_FFF_N20_6" xfId="443" xr:uid="{00000000-0005-0000-0000-00003C020000}"/>
    <cellStyle name="_FFF_N20_6_GFO_COSTs" xfId="444" xr:uid="{00000000-0005-0000-0000-00003D020000}"/>
    <cellStyle name="_FFF_N20_6_GFO_format_Январь_ф+Б+БП" xfId="445" xr:uid="{00000000-0005-0000-0000-00003E020000}"/>
    <cellStyle name="_FFF_N20_6_GFO_затраты" xfId="446" xr:uid="{00000000-0005-0000-0000-00003F020000}"/>
    <cellStyle name="_FFF_N20_6_GFO_затраты2" xfId="447" xr:uid="{00000000-0005-0000-0000-000040020000}"/>
    <cellStyle name="_FFF_N20_6_GFO_затраты4_4" xfId="448" xr:uid="{00000000-0005-0000-0000-000041020000}"/>
    <cellStyle name="_FFF_N20_6_Копия GFO Ожидаемое августа_05.10" xfId="449" xr:uid="{00000000-0005-0000-0000-000042020000}"/>
    <cellStyle name="_FFF_N20_6_ПРОГНОЗНЫЙ БАЛАНС (форма)" xfId="450" xr:uid="{00000000-0005-0000-0000-000043020000}"/>
    <cellStyle name="_FFF_N20_6_Проект КВ-2005 - 14.10.04 г.2" xfId="451" xr:uid="{00000000-0005-0000-0000-000044020000}"/>
    <cellStyle name="_FFF_N20_6_проект презентации БП 2005 г." xfId="452" xr:uid="{00000000-0005-0000-0000-000045020000}"/>
    <cellStyle name="_FFF_N20_6_Прочие_Соцсферра1" xfId="453" xr:uid="{00000000-0005-0000-0000-000046020000}"/>
    <cellStyle name="_FFF_N20_6_форматы от 211204_подписанные" xfId="454" xr:uid="{00000000-0005-0000-0000-000047020000}"/>
    <cellStyle name="_FFF_N20_6_форматы2" xfId="455" xr:uid="{00000000-0005-0000-0000-000048020000}"/>
    <cellStyle name="_FFF_New Form10_2" xfId="456" xr:uid="{00000000-0005-0000-0000-000049020000}"/>
    <cellStyle name="_FFF_New Form10_2_GFO_COSTs" xfId="457" xr:uid="{00000000-0005-0000-0000-00004A020000}"/>
    <cellStyle name="_FFF_New Form10_2_GFO_format_Январь_ф+Б+БП" xfId="458" xr:uid="{00000000-0005-0000-0000-00004B020000}"/>
    <cellStyle name="_FFF_New Form10_2_GFO_затраты" xfId="459" xr:uid="{00000000-0005-0000-0000-00004C020000}"/>
    <cellStyle name="_FFF_New Form10_2_GFO_затраты2" xfId="460" xr:uid="{00000000-0005-0000-0000-00004D020000}"/>
    <cellStyle name="_FFF_New Form10_2_GFO_затраты4_4" xfId="461" xr:uid="{00000000-0005-0000-0000-00004E020000}"/>
    <cellStyle name="_FFF_New Form10_2_Копия GFO Ожидаемое августа_05.10" xfId="462" xr:uid="{00000000-0005-0000-0000-00004F020000}"/>
    <cellStyle name="_FFF_New Form10_2_ПРОГНОЗНЫЙ БАЛАНС (форма)" xfId="463" xr:uid="{00000000-0005-0000-0000-000050020000}"/>
    <cellStyle name="_FFF_New Form10_2_Проект КВ-2005 - 14.10.04 г.2" xfId="464" xr:uid="{00000000-0005-0000-0000-000051020000}"/>
    <cellStyle name="_FFF_New Form10_2_проект презентации БП 2005 г." xfId="465" xr:uid="{00000000-0005-0000-0000-000052020000}"/>
    <cellStyle name="_FFF_New Form10_2_Прочие_Соцсферра1" xfId="466" xr:uid="{00000000-0005-0000-0000-000053020000}"/>
    <cellStyle name="_FFF_New Form10_2_форматы от 211204_подписанные" xfId="467" xr:uid="{00000000-0005-0000-0000-000054020000}"/>
    <cellStyle name="_FFF_New Form10_2_форматы2" xfId="468" xr:uid="{00000000-0005-0000-0000-000055020000}"/>
    <cellStyle name="_FFF_Nsi" xfId="469" xr:uid="{00000000-0005-0000-0000-000056020000}"/>
    <cellStyle name="_FFF_Nsi - last version" xfId="470" xr:uid="{00000000-0005-0000-0000-000057020000}"/>
    <cellStyle name="_FFF_Nsi - last version for programming" xfId="471" xr:uid="{00000000-0005-0000-0000-000058020000}"/>
    <cellStyle name="_FFF_Nsi - last version for programming_GFO_COSTs" xfId="472" xr:uid="{00000000-0005-0000-0000-000059020000}"/>
    <cellStyle name="_FFF_Nsi - last version for programming_GFO_format_Январь_ф+Б+БП" xfId="473" xr:uid="{00000000-0005-0000-0000-00005A020000}"/>
    <cellStyle name="_FFF_Nsi - last version for programming_GFO_затраты" xfId="474" xr:uid="{00000000-0005-0000-0000-00005B020000}"/>
    <cellStyle name="_FFF_Nsi - last version for programming_GFO_затраты2" xfId="475" xr:uid="{00000000-0005-0000-0000-00005C020000}"/>
    <cellStyle name="_FFF_Nsi - last version for programming_GFO_затраты4_4" xfId="476" xr:uid="{00000000-0005-0000-0000-00005D020000}"/>
    <cellStyle name="_FFF_Nsi - last version for programming_Копия GFO Ожидаемое августа_05.10" xfId="477" xr:uid="{00000000-0005-0000-0000-00005E020000}"/>
    <cellStyle name="_FFF_Nsi - last version for programming_ПРОГНОЗНЫЙ БАЛАНС (форма)" xfId="478" xr:uid="{00000000-0005-0000-0000-00005F020000}"/>
    <cellStyle name="_FFF_Nsi - last version for programming_Проект КВ-2005 - 14.10.04 г.2" xfId="479" xr:uid="{00000000-0005-0000-0000-000060020000}"/>
    <cellStyle name="_FFF_Nsi - last version for programming_проект презентации БП 2005 г." xfId="480" xr:uid="{00000000-0005-0000-0000-000061020000}"/>
    <cellStyle name="_FFF_Nsi - last version for programming_Прочие_Соцсферра1" xfId="481" xr:uid="{00000000-0005-0000-0000-000062020000}"/>
    <cellStyle name="_FFF_Nsi - last version for programming_форматы от 211204_подписанные" xfId="482" xr:uid="{00000000-0005-0000-0000-000063020000}"/>
    <cellStyle name="_FFF_Nsi - last version for programming_форматы2" xfId="483" xr:uid="{00000000-0005-0000-0000-000064020000}"/>
    <cellStyle name="_FFF_Nsi - last version_GFO_COSTs" xfId="484" xr:uid="{00000000-0005-0000-0000-000065020000}"/>
    <cellStyle name="_FFF_Nsi - last version_GFO_format_Январь_ф+Б+БП" xfId="485" xr:uid="{00000000-0005-0000-0000-000066020000}"/>
    <cellStyle name="_FFF_Nsi - last version_GFO_затраты" xfId="486" xr:uid="{00000000-0005-0000-0000-000067020000}"/>
    <cellStyle name="_FFF_Nsi - last version_GFO_затраты2" xfId="487" xr:uid="{00000000-0005-0000-0000-000068020000}"/>
    <cellStyle name="_FFF_Nsi - last version_GFO_затраты4_4" xfId="488" xr:uid="{00000000-0005-0000-0000-000069020000}"/>
    <cellStyle name="_FFF_Nsi - last version_Копия GFO Ожидаемое августа_05.10" xfId="489" xr:uid="{00000000-0005-0000-0000-00006A020000}"/>
    <cellStyle name="_FFF_Nsi - last version_ПРОГНОЗНЫЙ БАЛАНС (форма)" xfId="490" xr:uid="{00000000-0005-0000-0000-00006B020000}"/>
    <cellStyle name="_FFF_Nsi - last version_Проект КВ-2005 - 14.10.04 г.2" xfId="491" xr:uid="{00000000-0005-0000-0000-00006C020000}"/>
    <cellStyle name="_FFF_Nsi - last version_проект презентации БП 2005 г." xfId="492" xr:uid="{00000000-0005-0000-0000-00006D020000}"/>
    <cellStyle name="_FFF_Nsi - last version_Прочие_Соцсферра1" xfId="493" xr:uid="{00000000-0005-0000-0000-00006E020000}"/>
    <cellStyle name="_FFF_Nsi - last version_форматы от 211204_подписанные" xfId="494" xr:uid="{00000000-0005-0000-0000-00006F020000}"/>
    <cellStyle name="_FFF_Nsi - last version_форматы2" xfId="495" xr:uid="{00000000-0005-0000-0000-000070020000}"/>
    <cellStyle name="_FFF_Nsi - next_last version" xfId="496" xr:uid="{00000000-0005-0000-0000-000071020000}"/>
    <cellStyle name="_FFF_Nsi - next_last version_GFO_COSTs" xfId="497" xr:uid="{00000000-0005-0000-0000-000072020000}"/>
    <cellStyle name="_FFF_Nsi - next_last version_GFO_format_Январь_ф+Б+БП" xfId="498" xr:uid="{00000000-0005-0000-0000-000073020000}"/>
    <cellStyle name="_FFF_Nsi - next_last version_GFO_затраты" xfId="499" xr:uid="{00000000-0005-0000-0000-000074020000}"/>
    <cellStyle name="_FFF_Nsi - next_last version_GFO_затраты2" xfId="500" xr:uid="{00000000-0005-0000-0000-000075020000}"/>
    <cellStyle name="_FFF_Nsi - next_last version_GFO_затраты4_4" xfId="501" xr:uid="{00000000-0005-0000-0000-000076020000}"/>
    <cellStyle name="_FFF_Nsi - next_last version_Копия GFO Ожидаемое августа_05.10" xfId="502" xr:uid="{00000000-0005-0000-0000-000077020000}"/>
    <cellStyle name="_FFF_Nsi - next_last version_ПРОГНОЗНЫЙ БАЛАНС (форма)" xfId="503" xr:uid="{00000000-0005-0000-0000-000078020000}"/>
    <cellStyle name="_FFF_Nsi - next_last version_Проект КВ-2005 - 14.10.04 г.2" xfId="504" xr:uid="{00000000-0005-0000-0000-000079020000}"/>
    <cellStyle name="_FFF_Nsi - next_last version_проект презентации БП 2005 г." xfId="505" xr:uid="{00000000-0005-0000-0000-00007A020000}"/>
    <cellStyle name="_FFF_Nsi - next_last version_Прочие_Соцсферра1" xfId="506" xr:uid="{00000000-0005-0000-0000-00007B020000}"/>
    <cellStyle name="_FFF_Nsi - next_last version_форматы от 211204_подписанные" xfId="507" xr:uid="{00000000-0005-0000-0000-00007C020000}"/>
    <cellStyle name="_FFF_Nsi - next_last version_форматы2" xfId="508" xr:uid="{00000000-0005-0000-0000-00007D020000}"/>
    <cellStyle name="_FFF_Nsi - plan - final" xfId="509" xr:uid="{00000000-0005-0000-0000-00007E020000}"/>
    <cellStyle name="_FFF_Nsi - plan - final_GFO_COSTs" xfId="510" xr:uid="{00000000-0005-0000-0000-00007F020000}"/>
    <cellStyle name="_FFF_Nsi - plan - final_GFO_format_Январь_ф+Б+БП" xfId="511" xr:uid="{00000000-0005-0000-0000-000080020000}"/>
    <cellStyle name="_FFF_Nsi - plan - final_GFO_затраты" xfId="512" xr:uid="{00000000-0005-0000-0000-000081020000}"/>
    <cellStyle name="_FFF_Nsi - plan - final_GFO_затраты2" xfId="513" xr:uid="{00000000-0005-0000-0000-000082020000}"/>
    <cellStyle name="_FFF_Nsi - plan - final_GFO_затраты4_4" xfId="514" xr:uid="{00000000-0005-0000-0000-000083020000}"/>
    <cellStyle name="_FFF_Nsi - plan - final_Копия GFO Ожидаемое августа_05.10" xfId="515" xr:uid="{00000000-0005-0000-0000-000084020000}"/>
    <cellStyle name="_FFF_Nsi - plan - final_ПРОГНОЗНЫЙ БАЛАНС (форма)" xfId="516" xr:uid="{00000000-0005-0000-0000-000085020000}"/>
    <cellStyle name="_FFF_Nsi - plan - final_Проект КВ-2005 - 14.10.04 г.2" xfId="517" xr:uid="{00000000-0005-0000-0000-000086020000}"/>
    <cellStyle name="_FFF_Nsi - plan - final_проект презентации БП 2005 г." xfId="518" xr:uid="{00000000-0005-0000-0000-000087020000}"/>
    <cellStyle name="_FFF_Nsi - plan - final_Прочие_Соцсферра1" xfId="519" xr:uid="{00000000-0005-0000-0000-000088020000}"/>
    <cellStyle name="_FFF_Nsi - plan - final_форматы от 211204_подписанные" xfId="520" xr:uid="{00000000-0005-0000-0000-000089020000}"/>
    <cellStyle name="_FFF_Nsi - plan - final_форматы2" xfId="521" xr:uid="{00000000-0005-0000-0000-00008A020000}"/>
    <cellStyle name="_FFF_Nsi -super_ last version" xfId="522" xr:uid="{00000000-0005-0000-0000-00008B020000}"/>
    <cellStyle name="_FFF_Nsi -super_ last version_GFO_COSTs" xfId="523" xr:uid="{00000000-0005-0000-0000-00008C020000}"/>
    <cellStyle name="_FFF_Nsi -super_ last version_GFO_format_Январь_ф+Б+БП" xfId="524" xr:uid="{00000000-0005-0000-0000-00008D020000}"/>
    <cellStyle name="_FFF_Nsi -super_ last version_GFO_затраты" xfId="525" xr:uid="{00000000-0005-0000-0000-00008E020000}"/>
    <cellStyle name="_FFF_Nsi -super_ last version_GFO_затраты2" xfId="526" xr:uid="{00000000-0005-0000-0000-00008F020000}"/>
    <cellStyle name="_FFF_Nsi -super_ last version_GFO_затраты4_4" xfId="527" xr:uid="{00000000-0005-0000-0000-000090020000}"/>
    <cellStyle name="_FFF_Nsi -super_ last version_Копия GFO Ожидаемое августа_05.10" xfId="528" xr:uid="{00000000-0005-0000-0000-000091020000}"/>
    <cellStyle name="_FFF_Nsi -super_ last version_ПРОГНОЗНЫЙ БАЛАНС (форма)" xfId="529" xr:uid="{00000000-0005-0000-0000-000092020000}"/>
    <cellStyle name="_FFF_Nsi -super_ last version_Проект КВ-2005 - 14.10.04 г.2" xfId="530" xr:uid="{00000000-0005-0000-0000-000093020000}"/>
    <cellStyle name="_FFF_Nsi -super_ last version_проект презентации БП 2005 г." xfId="531" xr:uid="{00000000-0005-0000-0000-000094020000}"/>
    <cellStyle name="_FFF_Nsi -super_ last version_Прочие_Соцсферра1" xfId="532" xr:uid="{00000000-0005-0000-0000-000095020000}"/>
    <cellStyle name="_FFF_Nsi -super_ last version_форматы от 211204_подписанные" xfId="533" xr:uid="{00000000-0005-0000-0000-000096020000}"/>
    <cellStyle name="_FFF_Nsi -super_ last version_форматы2" xfId="534" xr:uid="{00000000-0005-0000-0000-000097020000}"/>
    <cellStyle name="_FFF_Nsi(2)" xfId="535" xr:uid="{00000000-0005-0000-0000-000098020000}"/>
    <cellStyle name="_FFF_Nsi(2)_ПРОГНОЗНЫЙ БАЛАНС (форма)" xfId="536" xr:uid="{00000000-0005-0000-0000-000099020000}"/>
    <cellStyle name="_FFF_Nsi_1" xfId="537" xr:uid="{00000000-0005-0000-0000-00009A020000}"/>
    <cellStyle name="_FFF_Nsi_1_GFO_COSTs" xfId="538" xr:uid="{00000000-0005-0000-0000-00009B020000}"/>
    <cellStyle name="_FFF_Nsi_1_GFO_format_Январь_ф+Б+БП" xfId="539" xr:uid="{00000000-0005-0000-0000-00009C020000}"/>
    <cellStyle name="_FFF_Nsi_1_GFO_затраты" xfId="540" xr:uid="{00000000-0005-0000-0000-00009D020000}"/>
    <cellStyle name="_FFF_Nsi_1_GFO_затраты2" xfId="541" xr:uid="{00000000-0005-0000-0000-00009E020000}"/>
    <cellStyle name="_FFF_Nsi_1_GFO_затраты4_4" xfId="542" xr:uid="{00000000-0005-0000-0000-00009F020000}"/>
    <cellStyle name="_FFF_Nsi_1_Копия GFO Ожидаемое августа_05.10" xfId="543" xr:uid="{00000000-0005-0000-0000-0000A0020000}"/>
    <cellStyle name="_FFF_Nsi_1_ПРОГНОЗНЫЙ БАЛАНС (форма)" xfId="544" xr:uid="{00000000-0005-0000-0000-0000A1020000}"/>
    <cellStyle name="_FFF_Nsi_1_Проект КВ-2005 - 14.10.04 г.2" xfId="545" xr:uid="{00000000-0005-0000-0000-0000A2020000}"/>
    <cellStyle name="_FFF_Nsi_1_проект презентации БП 2005 г." xfId="546" xr:uid="{00000000-0005-0000-0000-0000A3020000}"/>
    <cellStyle name="_FFF_Nsi_1_Прочие_Соцсферра1" xfId="547" xr:uid="{00000000-0005-0000-0000-0000A4020000}"/>
    <cellStyle name="_FFF_Nsi_1_форматы от 211204_подписанные" xfId="548" xr:uid="{00000000-0005-0000-0000-0000A5020000}"/>
    <cellStyle name="_FFF_Nsi_1_форматы2" xfId="549" xr:uid="{00000000-0005-0000-0000-0000A6020000}"/>
    <cellStyle name="_FFF_Nsi_139" xfId="550" xr:uid="{00000000-0005-0000-0000-0000A7020000}"/>
    <cellStyle name="_FFF_Nsi_139_GFO_COSTs" xfId="551" xr:uid="{00000000-0005-0000-0000-0000A8020000}"/>
    <cellStyle name="_FFF_Nsi_139_GFO_format_Январь_ф+Б+БП" xfId="552" xr:uid="{00000000-0005-0000-0000-0000A9020000}"/>
    <cellStyle name="_FFF_Nsi_139_GFO_затраты" xfId="553" xr:uid="{00000000-0005-0000-0000-0000AA020000}"/>
    <cellStyle name="_FFF_Nsi_139_GFO_затраты2" xfId="554" xr:uid="{00000000-0005-0000-0000-0000AB020000}"/>
    <cellStyle name="_FFF_Nsi_139_GFO_затраты4_4" xfId="555" xr:uid="{00000000-0005-0000-0000-0000AC020000}"/>
    <cellStyle name="_FFF_Nsi_139_Копия GFO Ожидаемое августа_05.10" xfId="556" xr:uid="{00000000-0005-0000-0000-0000AD020000}"/>
    <cellStyle name="_FFF_Nsi_139_ПРОГНОЗНЫЙ БАЛАНС (форма)" xfId="557" xr:uid="{00000000-0005-0000-0000-0000AE020000}"/>
    <cellStyle name="_FFF_Nsi_139_Проект КВ-2005 - 14.10.04 г.2" xfId="558" xr:uid="{00000000-0005-0000-0000-0000AF020000}"/>
    <cellStyle name="_FFF_Nsi_139_проект презентации БП 2005 г." xfId="559" xr:uid="{00000000-0005-0000-0000-0000B0020000}"/>
    <cellStyle name="_FFF_Nsi_139_Прочие_Соцсферра1" xfId="560" xr:uid="{00000000-0005-0000-0000-0000B1020000}"/>
    <cellStyle name="_FFF_Nsi_139_форматы от 211204_подписанные" xfId="561" xr:uid="{00000000-0005-0000-0000-0000B2020000}"/>
    <cellStyle name="_FFF_Nsi_139_форматы2" xfId="562" xr:uid="{00000000-0005-0000-0000-0000B3020000}"/>
    <cellStyle name="_FFF_Nsi_140" xfId="563" xr:uid="{00000000-0005-0000-0000-0000B4020000}"/>
    <cellStyle name="_FFF_Nsi_140(Зах)" xfId="564" xr:uid="{00000000-0005-0000-0000-0000B5020000}"/>
    <cellStyle name="_FFF_Nsi_140(Зах)_GFO_COSTs" xfId="565" xr:uid="{00000000-0005-0000-0000-0000B6020000}"/>
    <cellStyle name="_FFF_Nsi_140(Зах)_GFO_format_Январь_ф+Б+БП" xfId="566" xr:uid="{00000000-0005-0000-0000-0000B7020000}"/>
    <cellStyle name="_FFF_Nsi_140(Зах)_GFO_затраты" xfId="567" xr:uid="{00000000-0005-0000-0000-0000B8020000}"/>
    <cellStyle name="_FFF_Nsi_140(Зах)_GFO_затраты2" xfId="568" xr:uid="{00000000-0005-0000-0000-0000B9020000}"/>
    <cellStyle name="_FFF_Nsi_140(Зах)_GFO_затраты4_4" xfId="569" xr:uid="{00000000-0005-0000-0000-0000BA020000}"/>
    <cellStyle name="_FFF_Nsi_140(Зах)_Копия GFO Ожидаемое августа_05.10" xfId="570" xr:uid="{00000000-0005-0000-0000-0000BB020000}"/>
    <cellStyle name="_FFF_Nsi_140(Зах)_ПРОГНОЗНЫЙ БАЛАНС (форма)" xfId="571" xr:uid="{00000000-0005-0000-0000-0000BC020000}"/>
    <cellStyle name="_FFF_Nsi_140(Зах)_Проект КВ-2005 - 14.10.04 г.2" xfId="572" xr:uid="{00000000-0005-0000-0000-0000BD020000}"/>
    <cellStyle name="_FFF_Nsi_140(Зах)_проект презентации БП 2005 г." xfId="573" xr:uid="{00000000-0005-0000-0000-0000BE020000}"/>
    <cellStyle name="_FFF_Nsi_140(Зах)_Прочие_Соцсферра1" xfId="574" xr:uid="{00000000-0005-0000-0000-0000BF020000}"/>
    <cellStyle name="_FFF_Nsi_140(Зах)_форматы от 211204_подписанные" xfId="575" xr:uid="{00000000-0005-0000-0000-0000C0020000}"/>
    <cellStyle name="_FFF_Nsi_140(Зах)_форматы2" xfId="576" xr:uid="{00000000-0005-0000-0000-0000C1020000}"/>
    <cellStyle name="_FFF_Nsi_140_GFO_COSTs" xfId="577" xr:uid="{00000000-0005-0000-0000-0000C2020000}"/>
    <cellStyle name="_FFF_Nsi_140_GFO_format_Январь_ф+Б+БП" xfId="578" xr:uid="{00000000-0005-0000-0000-0000C3020000}"/>
    <cellStyle name="_FFF_Nsi_140_GFO_затраты" xfId="579" xr:uid="{00000000-0005-0000-0000-0000C4020000}"/>
    <cellStyle name="_FFF_Nsi_140_GFO_затраты2" xfId="580" xr:uid="{00000000-0005-0000-0000-0000C5020000}"/>
    <cellStyle name="_FFF_Nsi_140_GFO_затраты4_4" xfId="581" xr:uid="{00000000-0005-0000-0000-0000C6020000}"/>
    <cellStyle name="_FFF_Nsi_140_mod" xfId="582" xr:uid="{00000000-0005-0000-0000-0000C7020000}"/>
    <cellStyle name="_FFF_Nsi_140_mod_GFO_COSTs" xfId="583" xr:uid="{00000000-0005-0000-0000-0000C8020000}"/>
    <cellStyle name="_FFF_Nsi_140_mod_GFO_format_Январь_ф+Б+БП" xfId="584" xr:uid="{00000000-0005-0000-0000-0000C9020000}"/>
    <cellStyle name="_FFF_Nsi_140_mod_GFO_затраты" xfId="585" xr:uid="{00000000-0005-0000-0000-0000CA020000}"/>
    <cellStyle name="_FFF_Nsi_140_mod_GFO_затраты2" xfId="586" xr:uid="{00000000-0005-0000-0000-0000CB020000}"/>
    <cellStyle name="_FFF_Nsi_140_mod_GFO_затраты4_4" xfId="587" xr:uid="{00000000-0005-0000-0000-0000CC020000}"/>
    <cellStyle name="_FFF_Nsi_140_mod_Копия GFO Ожидаемое августа_05.10" xfId="588" xr:uid="{00000000-0005-0000-0000-0000CD020000}"/>
    <cellStyle name="_FFF_Nsi_140_mod_ПРОГНОЗНЫЙ БАЛАНС (форма)" xfId="589" xr:uid="{00000000-0005-0000-0000-0000CE020000}"/>
    <cellStyle name="_FFF_Nsi_140_mod_Проект КВ-2005 - 14.10.04 г.2" xfId="590" xr:uid="{00000000-0005-0000-0000-0000CF020000}"/>
    <cellStyle name="_FFF_Nsi_140_mod_проект презентации БП 2005 г." xfId="591" xr:uid="{00000000-0005-0000-0000-0000D0020000}"/>
    <cellStyle name="_FFF_Nsi_140_mod_Прочие_Соцсферра1" xfId="592" xr:uid="{00000000-0005-0000-0000-0000D1020000}"/>
    <cellStyle name="_FFF_Nsi_140_mod_форматы от 211204_подписанные" xfId="593" xr:uid="{00000000-0005-0000-0000-0000D2020000}"/>
    <cellStyle name="_FFF_Nsi_140_mod_форматы2" xfId="594" xr:uid="{00000000-0005-0000-0000-0000D3020000}"/>
    <cellStyle name="_FFF_Nsi_140_Копия GFO Ожидаемое августа_05.10" xfId="595" xr:uid="{00000000-0005-0000-0000-0000D4020000}"/>
    <cellStyle name="_FFF_Nsi_140_ПРОГНОЗНЫЙ БАЛАНС (форма)" xfId="596" xr:uid="{00000000-0005-0000-0000-0000D5020000}"/>
    <cellStyle name="_FFF_Nsi_140_Проект КВ-2005 - 14.10.04 г.2" xfId="597" xr:uid="{00000000-0005-0000-0000-0000D6020000}"/>
    <cellStyle name="_FFF_Nsi_140_проект презентации БП 2005 г." xfId="598" xr:uid="{00000000-0005-0000-0000-0000D7020000}"/>
    <cellStyle name="_FFF_Nsi_140_Прочие_Соцсферра1" xfId="599" xr:uid="{00000000-0005-0000-0000-0000D8020000}"/>
    <cellStyle name="_FFF_Nsi_140_форматы от 211204_подписанные" xfId="600" xr:uid="{00000000-0005-0000-0000-0000D9020000}"/>
    <cellStyle name="_FFF_Nsi_140_форматы2" xfId="601" xr:uid="{00000000-0005-0000-0000-0000DA020000}"/>
    <cellStyle name="_FFF_Nsi_158" xfId="602" xr:uid="{00000000-0005-0000-0000-0000DB020000}"/>
    <cellStyle name="_FFF_Nsi_158_ПРОГНОЗНЫЙ БАЛАНС (форма)" xfId="603" xr:uid="{00000000-0005-0000-0000-0000DC020000}"/>
    <cellStyle name="_FFF_Nsi_Express" xfId="604" xr:uid="{00000000-0005-0000-0000-0000DD020000}"/>
    <cellStyle name="_FFF_Nsi_Express_ПРОГНОЗНЫЙ БАЛАНС (форма)" xfId="605" xr:uid="{00000000-0005-0000-0000-0000DE020000}"/>
    <cellStyle name="_FFF_Nsi_GFO_COSTs" xfId="606" xr:uid="{00000000-0005-0000-0000-0000DF020000}"/>
    <cellStyle name="_FFF_Nsi_GFO_format_Январь_ф+Б+БП" xfId="607" xr:uid="{00000000-0005-0000-0000-0000E0020000}"/>
    <cellStyle name="_FFF_Nsi_GFO_затраты" xfId="608" xr:uid="{00000000-0005-0000-0000-0000E1020000}"/>
    <cellStyle name="_FFF_Nsi_GFO_затраты2" xfId="609" xr:uid="{00000000-0005-0000-0000-0000E2020000}"/>
    <cellStyle name="_FFF_Nsi_GFO_затраты4_4" xfId="610" xr:uid="{00000000-0005-0000-0000-0000E3020000}"/>
    <cellStyle name="_FFF_Nsi_Jan1" xfId="611" xr:uid="{00000000-0005-0000-0000-0000E4020000}"/>
    <cellStyle name="_FFF_Nsi_Jan1_GFO_COSTs" xfId="612" xr:uid="{00000000-0005-0000-0000-0000E5020000}"/>
    <cellStyle name="_FFF_Nsi_Jan1_GFO_format_Январь_ф+Б+БП" xfId="613" xr:uid="{00000000-0005-0000-0000-0000E6020000}"/>
    <cellStyle name="_FFF_Nsi_Jan1_GFO_затраты" xfId="614" xr:uid="{00000000-0005-0000-0000-0000E7020000}"/>
    <cellStyle name="_FFF_Nsi_Jan1_GFO_затраты2" xfId="615" xr:uid="{00000000-0005-0000-0000-0000E8020000}"/>
    <cellStyle name="_FFF_Nsi_Jan1_GFO_затраты4_4" xfId="616" xr:uid="{00000000-0005-0000-0000-0000E9020000}"/>
    <cellStyle name="_FFF_Nsi_Jan1_Копия GFO Ожидаемое августа_05.10" xfId="617" xr:uid="{00000000-0005-0000-0000-0000EA020000}"/>
    <cellStyle name="_FFF_Nsi_Jan1_ПРОГНОЗНЫЙ БАЛАНС (форма)" xfId="618" xr:uid="{00000000-0005-0000-0000-0000EB020000}"/>
    <cellStyle name="_FFF_Nsi_Jan1_Проект КВ-2005 - 14.10.04 г.2" xfId="619" xr:uid="{00000000-0005-0000-0000-0000EC020000}"/>
    <cellStyle name="_FFF_Nsi_Jan1_проект презентации БП 2005 г." xfId="620" xr:uid="{00000000-0005-0000-0000-0000ED020000}"/>
    <cellStyle name="_FFF_Nsi_Jan1_Прочие_Соцсферра1" xfId="621" xr:uid="{00000000-0005-0000-0000-0000EE020000}"/>
    <cellStyle name="_FFF_Nsi_Jan1_форматы от 211204_подписанные" xfId="622" xr:uid="{00000000-0005-0000-0000-0000EF020000}"/>
    <cellStyle name="_FFF_Nsi_Jan1_форматы2" xfId="623" xr:uid="{00000000-0005-0000-0000-0000F0020000}"/>
    <cellStyle name="_FFF_Nsi_test" xfId="624" xr:uid="{00000000-0005-0000-0000-0000F1020000}"/>
    <cellStyle name="_FFF_Nsi_test_ПРОГНОЗНЫЙ БАЛАНС (форма)" xfId="625" xr:uid="{00000000-0005-0000-0000-0000F2020000}"/>
    <cellStyle name="_FFF_Nsi_Копия GFO Ожидаемое августа_05.10" xfId="626" xr:uid="{00000000-0005-0000-0000-0000F3020000}"/>
    <cellStyle name="_FFF_Nsi_ПРОГНОЗНЫЙ БАЛАНС (форма)" xfId="627" xr:uid="{00000000-0005-0000-0000-0000F4020000}"/>
    <cellStyle name="_FFF_Nsi_Проект КВ-2005 - 14.10.04 г.2" xfId="628" xr:uid="{00000000-0005-0000-0000-0000F5020000}"/>
    <cellStyle name="_FFF_Nsi_проект презентации БП 2005 г." xfId="629" xr:uid="{00000000-0005-0000-0000-0000F6020000}"/>
    <cellStyle name="_FFF_Nsi_Прочие_Соцсферра1" xfId="630" xr:uid="{00000000-0005-0000-0000-0000F7020000}"/>
    <cellStyle name="_FFF_Nsi_форматы от 211204_подписанные" xfId="631" xr:uid="{00000000-0005-0000-0000-0000F8020000}"/>
    <cellStyle name="_FFF_Nsi_форматы2" xfId="632" xr:uid="{00000000-0005-0000-0000-0000F9020000}"/>
    <cellStyle name="_FFF_Nsi2" xfId="633" xr:uid="{00000000-0005-0000-0000-0000FA020000}"/>
    <cellStyle name="_FFF_Nsi2_GFO_COSTs" xfId="634" xr:uid="{00000000-0005-0000-0000-0000FB020000}"/>
    <cellStyle name="_FFF_Nsi2_GFO_format_Январь_ф+Б+БП" xfId="635" xr:uid="{00000000-0005-0000-0000-0000FC020000}"/>
    <cellStyle name="_FFF_Nsi2_GFO_затраты" xfId="636" xr:uid="{00000000-0005-0000-0000-0000FD020000}"/>
    <cellStyle name="_FFF_Nsi2_GFO_затраты2" xfId="637" xr:uid="{00000000-0005-0000-0000-0000FE020000}"/>
    <cellStyle name="_FFF_Nsi2_GFO_затраты4_4" xfId="638" xr:uid="{00000000-0005-0000-0000-0000FF020000}"/>
    <cellStyle name="_FFF_Nsi2_Копия GFO Ожидаемое августа_05.10" xfId="639" xr:uid="{00000000-0005-0000-0000-000000030000}"/>
    <cellStyle name="_FFF_Nsi2_ПРОГНОЗНЫЙ БАЛАНС (форма)" xfId="640" xr:uid="{00000000-0005-0000-0000-000001030000}"/>
    <cellStyle name="_FFF_Nsi2_Проект КВ-2005 - 14.10.04 г.2" xfId="641" xr:uid="{00000000-0005-0000-0000-000002030000}"/>
    <cellStyle name="_FFF_Nsi2_проект презентации БП 2005 г." xfId="642" xr:uid="{00000000-0005-0000-0000-000003030000}"/>
    <cellStyle name="_FFF_Nsi2_Прочие_Соцсферра1" xfId="643" xr:uid="{00000000-0005-0000-0000-000004030000}"/>
    <cellStyle name="_FFF_Nsi2_форматы от 211204_подписанные" xfId="644" xr:uid="{00000000-0005-0000-0000-000005030000}"/>
    <cellStyle name="_FFF_Nsi2_форматы2" xfId="645" xr:uid="{00000000-0005-0000-0000-000006030000}"/>
    <cellStyle name="_FFF_Nsi-Services" xfId="646" xr:uid="{00000000-0005-0000-0000-000007030000}"/>
    <cellStyle name="_FFF_Nsi-Services_ПРОГНОЗНЫЙ БАЛАНС (форма)" xfId="647" xr:uid="{00000000-0005-0000-0000-000008030000}"/>
    <cellStyle name="_FFF_P&amp;L" xfId="648" xr:uid="{00000000-0005-0000-0000-000009030000}"/>
    <cellStyle name="_FFF_P&amp;L_GFO_COSTs" xfId="649" xr:uid="{00000000-0005-0000-0000-00000A030000}"/>
    <cellStyle name="_FFF_P&amp;L_GFO_format_Январь_ф+Б+БП" xfId="650" xr:uid="{00000000-0005-0000-0000-00000B030000}"/>
    <cellStyle name="_FFF_P&amp;L_GFO_затраты" xfId="651" xr:uid="{00000000-0005-0000-0000-00000C030000}"/>
    <cellStyle name="_FFF_P&amp;L_GFO_затраты2" xfId="652" xr:uid="{00000000-0005-0000-0000-00000D030000}"/>
    <cellStyle name="_FFF_P&amp;L_GFO_затраты4_4" xfId="653" xr:uid="{00000000-0005-0000-0000-00000E030000}"/>
    <cellStyle name="_FFF_P&amp;L_Копия GFO Ожидаемое августа_05.10" xfId="654" xr:uid="{00000000-0005-0000-0000-00000F030000}"/>
    <cellStyle name="_FFF_P&amp;L_ПРОГНОЗНЫЙ БАЛАНС (форма)" xfId="655" xr:uid="{00000000-0005-0000-0000-000010030000}"/>
    <cellStyle name="_FFF_P&amp;L_Проект КВ-2005 - 14.10.04 г.2" xfId="656" xr:uid="{00000000-0005-0000-0000-000011030000}"/>
    <cellStyle name="_FFF_P&amp;L_проект презентации БП 2005 г." xfId="657" xr:uid="{00000000-0005-0000-0000-000012030000}"/>
    <cellStyle name="_FFF_P&amp;L_Прочие_Соцсферра1" xfId="658" xr:uid="{00000000-0005-0000-0000-000013030000}"/>
    <cellStyle name="_FFF_P&amp;L_форматы от 211204_подписанные" xfId="659" xr:uid="{00000000-0005-0000-0000-000014030000}"/>
    <cellStyle name="_FFF_P&amp;L_форматы2" xfId="660" xr:uid="{00000000-0005-0000-0000-000015030000}"/>
    <cellStyle name="_FFF_S0400" xfId="661" xr:uid="{00000000-0005-0000-0000-000016030000}"/>
    <cellStyle name="_FFF_S0400_ПРОГНОЗНЫЙ БАЛАНС (форма)" xfId="662" xr:uid="{00000000-0005-0000-0000-000017030000}"/>
    <cellStyle name="_FFF_S13001" xfId="663" xr:uid="{00000000-0005-0000-0000-000018030000}"/>
    <cellStyle name="_FFF_S13001_ПРОГНОЗНЫЙ БАЛАНС (форма)" xfId="664" xr:uid="{00000000-0005-0000-0000-000019030000}"/>
    <cellStyle name="_FFF_Sheet1" xfId="665" xr:uid="{00000000-0005-0000-0000-00001A030000}"/>
    <cellStyle name="_FFF_Sheet1_GFO_COSTs" xfId="666" xr:uid="{00000000-0005-0000-0000-00001B030000}"/>
    <cellStyle name="_FFF_Sheet1_GFO_format_Январь_ф+Б+БП" xfId="667" xr:uid="{00000000-0005-0000-0000-00001C030000}"/>
    <cellStyle name="_FFF_Sheet1_GFO_затраты" xfId="668" xr:uid="{00000000-0005-0000-0000-00001D030000}"/>
    <cellStyle name="_FFF_Sheet1_GFO_затраты2" xfId="669" xr:uid="{00000000-0005-0000-0000-00001E030000}"/>
    <cellStyle name="_FFF_Sheet1_GFO_затраты4_4" xfId="670" xr:uid="{00000000-0005-0000-0000-00001F030000}"/>
    <cellStyle name="_FFF_Sheet1_Копия GFO Ожидаемое августа_05.10" xfId="671" xr:uid="{00000000-0005-0000-0000-000020030000}"/>
    <cellStyle name="_FFF_Sheet1_ПРОГНОЗНЫЙ БАЛАНС (форма)" xfId="672" xr:uid="{00000000-0005-0000-0000-000021030000}"/>
    <cellStyle name="_FFF_Sheet1_Проект КВ-2005 - 14.10.04 г.2" xfId="673" xr:uid="{00000000-0005-0000-0000-000022030000}"/>
    <cellStyle name="_FFF_Sheet1_проект презентации БП 2005 г." xfId="674" xr:uid="{00000000-0005-0000-0000-000023030000}"/>
    <cellStyle name="_FFF_Sheet1_Прочие_Соцсферра1" xfId="675" xr:uid="{00000000-0005-0000-0000-000024030000}"/>
    <cellStyle name="_FFF_Sheet1_форматы от 211204_подписанные" xfId="676" xr:uid="{00000000-0005-0000-0000-000025030000}"/>
    <cellStyle name="_FFF_Sheet1_форматы2" xfId="677" xr:uid="{00000000-0005-0000-0000-000026030000}"/>
    <cellStyle name="_FFF_SOFI" xfId="678" xr:uid="{00000000-0005-0000-0000-000027030000}"/>
    <cellStyle name="_FFF_sofi - plan_AP270202ii" xfId="679" xr:uid="{00000000-0005-0000-0000-000028030000}"/>
    <cellStyle name="_FFF_sofi - plan_AP270202ii_GFO_COSTs" xfId="680" xr:uid="{00000000-0005-0000-0000-000029030000}"/>
    <cellStyle name="_FFF_sofi - plan_AP270202ii_GFO_format_Январь_ф+Б+БП" xfId="681" xr:uid="{00000000-0005-0000-0000-00002A030000}"/>
    <cellStyle name="_FFF_sofi - plan_AP270202ii_GFO_затраты" xfId="682" xr:uid="{00000000-0005-0000-0000-00002B030000}"/>
    <cellStyle name="_FFF_sofi - plan_AP270202ii_GFO_затраты2" xfId="683" xr:uid="{00000000-0005-0000-0000-00002C030000}"/>
    <cellStyle name="_FFF_sofi - plan_AP270202ii_GFO_затраты4_4" xfId="684" xr:uid="{00000000-0005-0000-0000-00002D030000}"/>
    <cellStyle name="_FFF_sofi - plan_AP270202ii_Копия GFO Ожидаемое августа_05.10" xfId="685" xr:uid="{00000000-0005-0000-0000-00002E030000}"/>
    <cellStyle name="_FFF_sofi - plan_AP270202ii_ПРОГНОЗНЫЙ БАЛАНС (форма)" xfId="686" xr:uid="{00000000-0005-0000-0000-00002F030000}"/>
    <cellStyle name="_FFF_sofi - plan_AP270202ii_Проект КВ-2005 - 14.10.04 г.2" xfId="687" xr:uid="{00000000-0005-0000-0000-000030030000}"/>
    <cellStyle name="_FFF_sofi - plan_AP270202ii_проект презентации БП 2005 г." xfId="688" xr:uid="{00000000-0005-0000-0000-000031030000}"/>
    <cellStyle name="_FFF_sofi - plan_AP270202ii_Прочие_Соцсферра1" xfId="689" xr:uid="{00000000-0005-0000-0000-000032030000}"/>
    <cellStyle name="_FFF_sofi - plan_AP270202ii_форматы от 211204_подписанные" xfId="690" xr:uid="{00000000-0005-0000-0000-000033030000}"/>
    <cellStyle name="_FFF_sofi - plan_AP270202ii_форматы2" xfId="691" xr:uid="{00000000-0005-0000-0000-000034030000}"/>
    <cellStyle name="_FFF_sofi - plan_AP270202iii" xfId="692" xr:uid="{00000000-0005-0000-0000-000035030000}"/>
    <cellStyle name="_FFF_sofi - plan_AP270202iii_GFO_COSTs" xfId="693" xr:uid="{00000000-0005-0000-0000-000036030000}"/>
    <cellStyle name="_FFF_sofi - plan_AP270202iii_GFO_format_Январь_ф+Б+БП" xfId="694" xr:uid="{00000000-0005-0000-0000-000037030000}"/>
    <cellStyle name="_FFF_sofi - plan_AP270202iii_GFO_затраты" xfId="695" xr:uid="{00000000-0005-0000-0000-000038030000}"/>
    <cellStyle name="_FFF_sofi - plan_AP270202iii_GFO_затраты2" xfId="696" xr:uid="{00000000-0005-0000-0000-000039030000}"/>
    <cellStyle name="_FFF_sofi - plan_AP270202iii_GFO_затраты4_4" xfId="697" xr:uid="{00000000-0005-0000-0000-00003A030000}"/>
    <cellStyle name="_FFF_sofi - plan_AP270202iii_Копия GFO Ожидаемое августа_05.10" xfId="698" xr:uid="{00000000-0005-0000-0000-00003B030000}"/>
    <cellStyle name="_FFF_sofi - plan_AP270202iii_ПРОГНОЗНЫЙ БАЛАНС (форма)" xfId="699" xr:uid="{00000000-0005-0000-0000-00003C030000}"/>
    <cellStyle name="_FFF_sofi - plan_AP270202iii_Проект КВ-2005 - 14.10.04 г.2" xfId="700" xr:uid="{00000000-0005-0000-0000-00003D030000}"/>
    <cellStyle name="_FFF_sofi - plan_AP270202iii_проект презентации БП 2005 г." xfId="701" xr:uid="{00000000-0005-0000-0000-00003E030000}"/>
    <cellStyle name="_FFF_sofi - plan_AP270202iii_Прочие_Соцсферра1" xfId="702" xr:uid="{00000000-0005-0000-0000-00003F030000}"/>
    <cellStyle name="_FFF_sofi - plan_AP270202iii_форматы от 211204_подписанные" xfId="703" xr:uid="{00000000-0005-0000-0000-000040030000}"/>
    <cellStyle name="_FFF_sofi - plan_AP270202iii_форматы2" xfId="704" xr:uid="{00000000-0005-0000-0000-000041030000}"/>
    <cellStyle name="_FFF_sofi - plan_AP270202iv" xfId="705" xr:uid="{00000000-0005-0000-0000-000042030000}"/>
    <cellStyle name="_FFF_sofi - plan_AP270202iv_GFO_COSTs" xfId="706" xr:uid="{00000000-0005-0000-0000-000043030000}"/>
    <cellStyle name="_FFF_sofi - plan_AP270202iv_GFO_format_Январь_ф+Б+БП" xfId="707" xr:uid="{00000000-0005-0000-0000-000044030000}"/>
    <cellStyle name="_FFF_sofi - plan_AP270202iv_GFO_затраты" xfId="708" xr:uid="{00000000-0005-0000-0000-000045030000}"/>
    <cellStyle name="_FFF_sofi - plan_AP270202iv_GFO_затраты2" xfId="709" xr:uid="{00000000-0005-0000-0000-000046030000}"/>
    <cellStyle name="_FFF_sofi - plan_AP270202iv_GFO_затраты4_4" xfId="710" xr:uid="{00000000-0005-0000-0000-000047030000}"/>
    <cellStyle name="_FFF_sofi - plan_AP270202iv_Копия GFO Ожидаемое августа_05.10" xfId="711" xr:uid="{00000000-0005-0000-0000-000048030000}"/>
    <cellStyle name="_FFF_sofi - plan_AP270202iv_ПРОГНОЗНЫЙ БАЛАНС (форма)" xfId="712" xr:uid="{00000000-0005-0000-0000-000049030000}"/>
    <cellStyle name="_FFF_sofi - plan_AP270202iv_Проект КВ-2005 - 14.10.04 г.2" xfId="713" xr:uid="{00000000-0005-0000-0000-00004A030000}"/>
    <cellStyle name="_FFF_sofi - plan_AP270202iv_проект презентации БП 2005 г." xfId="714" xr:uid="{00000000-0005-0000-0000-00004B030000}"/>
    <cellStyle name="_FFF_sofi - plan_AP270202iv_Прочие_Соцсферра1" xfId="715" xr:uid="{00000000-0005-0000-0000-00004C030000}"/>
    <cellStyle name="_FFF_sofi - plan_AP270202iv_форматы от 211204_подписанные" xfId="716" xr:uid="{00000000-0005-0000-0000-00004D030000}"/>
    <cellStyle name="_FFF_sofi - plan_AP270202iv_форматы2" xfId="717" xr:uid="{00000000-0005-0000-0000-00004E030000}"/>
    <cellStyle name="_FFF_Sofi vs Sobi" xfId="718" xr:uid="{00000000-0005-0000-0000-00004F030000}"/>
    <cellStyle name="_FFF_Sofi vs Sobi_GFO_COSTs" xfId="719" xr:uid="{00000000-0005-0000-0000-000050030000}"/>
    <cellStyle name="_FFF_Sofi vs Sobi_GFO_format_Январь_ф+Б+БП" xfId="720" xr:uid="{00000000-0005-0000-0000-000051030000}"/>
    <cellStyle name="_FFF_Sofi vs Sobi_GFO_затраты" xfId="721" xr:uid="{00000000-0005-0000-0000-000052030000}"/>
    <cellStyle name="_FFF_Sofi vs Sobi_GFO_затраты2" xfId="722" xr:uid="{00000000-0005-0000-0000-000053030000}"/>
    <cellStyle name="_FFF_Sofi vs Sobi_GFO_затраты4_4" xfId="723" xr:uid="{00000000-0005-0000-0000-000054030000}"/>
    <cellStyle name="_FFF_Sofi vs Sobi_Копия GFO Ожидаемое августа_05.10" xfId="724" xr:uid="{00000000-0005-0000-0000-000055030000}"/>
    <cellStyle name="_FFF_Sofi vs Sobi_ПРОГНОЗНЫЙ БАЛАНС (форма)" xfId="725" xr:uid="{00000000-0005-0000-0000-000056030000}"/>
    <cellStyle name="_FFF_Sofi vs Sobi_Проект КВ-2005 - 14.10.04 г.2" xfId="726" xr:uid="{00000000-0005-0000-0000-000057030000}"/>
    <cellStyle name="_FFF_Sofi vs Sobi_проект презентации БП 2005 г." xfId="727" xr:uid="{00000000-0005-0000-0000-000058030000}"/>
    <cellStyle name="_FFF_Sofi vs Sobi_Прочие_Соцсферра1" xfId="728" xr:uid="{00000000-0005-0000-0000-000059030000}"/>
    <cellStyle name="_FFF_Sofi vs Sobi_форматы от 211204_подписанные" xfId="729" xr:uid="{00000000-0005-0000-0000-00005A030000}"/>
    <cellStyle name="_FFF_Sofi vs Sobi_форматы2" xfId="730" xr:uid="{00000000-0005-0000-0000-00005B030000}"/>
    <cellStyle name="_FFF_Sofi_PBD 27-11-01" xfId="731" xr:uid="{00000000-0005-0000-0000-00005C030000}"/>
    <cellStyle name="_FFF_Sofi_PBD 27-11-01_GFO_COSTs" xfId="732" xr:uid="{00000000-0005-0000-0000-00005D030000}"/>
    <cellStyle name="_FFF_Sofi_PBD 27-11-01_GFO_format_Январь_ф+Б+БП" xfId="733" xr:uid="{00000000-0005-0000-0000-00005E030000}"/>
    <cellStyle name="_FFF_Sofi_PBD 27-11-01_GFO_затраты" xfId="734" xr:uid="{00000000-0005-0000-0000-00005F030000}"/>
    <cellStyle name="_FFF_Sofi_PBD 27-11-01_GFO_затраты2" xfId="735" xr:uid="{00000000-0005-0000-0000-000060030000}"/>
    <cellStyle name="_FFF_Sofi_PBD 27-11-01_GFO_затраты4_4" xfId="736" xr:uid="{00000000-0005-0000-0000-000061030000}"/>
    <cellStyle name="_FFF_Sofi_PBD 27-11-01_Копия GFO Ожидаемое августа_05.10" xfId="737" xr:uid="{00000000-0005-0000-0000-000062030000}"/>
    <cellStyle name="_FFF_Sofi_PBD 27-11-01_ПРОГНОЗНЫЙ БАЛАНС (форма)" xfId="738" xr:uid="{00000000-0005-0000-0000-000063030000}"/>
    <cellStyle name="_FFF_Sofi_PBD 27-11-01_Проект КВ-2005 - 14.10.04 г.2" xfId="739" xr:uid="{00000000-0005-0000-0000-000064030000}"/>
    <cellStyle name="_FFF_Sofi_PBD 27-11-01_проект презентации БП 2005 г." xfId="740" xr:uid="{00000000-0005-0000-0000-000065030000}"/>
    <cellStyle name="_FFF_Sofi_PBD 27-11-01_Прочие_Соцсферра1" xfId="741" xr:uid="{00000000-0005-0000-0000-000066030000}"/>
    <cellStyle name="_FFF_Sofi_PBD 27-11-01_форматы от 211204_подписанные" xfId="742" xr:uid="{00000000-0005-0000-0000-000067030000}"/>
    <cellStyle name="_FFF_Sofi_PBD 27-11-01_форматы2" xfId="743" xr:uid="{00000000-0005-0000-0000-000068030000}"/>
    <cellStyle name="_FFF_SOFI_TEPs_AOK_130902" xfId="744" xr:uid="{00000000-0005-0000-0000-000069030000}"/>
    <cellStyle name="_FFF_SOFI_TEPs_AOK_130902_ПРОГНОЗНЫЙ БАЛАНС (форма)" xfId="745" xr:uid="{00000000-0005-0000-0000-00006A030000}"/>
    <cellStyle name="_FFF_Sofi145a" xfId="746" xr:uid="{00000000-0005-0000-0000-00006B030000}"/>
    <cellStyle name="_FFF_Sofi145a_GFO_COSTs" xfId="747" xr:uid="{00000000-0005-0000-0000-00006C030000}"/>
    <cellStyle name="_FFF_Sofi145a_GFO_format_Январь_ф+Б+БП" xfId="748" xr:uid="{00000000-0005-0000-0000-00006D030000}"/>
    <cellStyle name="_FFF_Sofi145a_GFO_затраты" xfId="749" xr:uid="{00000000-0005-0000-0000-00006E030000}"/>
    <cellStyle name="_FFF_Sofi145a_GFO_затраты2" xfId="750" xr:uid="{00000000-0005-0000-0000-00006F030000}"/>
    <cellStyle name="_FFF_Sofi145a_GFO_затраты4_4" xfId="751" xr:uid="{00000000-0005-0000-0000-000070030000}"/>
    <cellStyle name="_FFF_Sofi145a_Копия GFO Ожидаемое августа_05.10" xfId="752" xr:uid="{00000000-0005-0000-0000-000071030000}"/>
    <cellStyle name="_FFF_Sofi145a_ПРОГНОЗНЫЙ БАЛАНС (форма)" xfId="753" xr:uid="{00000000-0005-0000-0000-000072030000}"/>
    <cellStyle name="_FFF_Sofi145a_Проект КВ-2005 - 14.10.04 г.2" xfId="754" xr:uid="{00000000-0005-0000-0000-000073030000}"/>
    <cellStyle name="_FFF_Sofi145a_проект презентации БП 2005 г." xfId="755" xr:uid="{00000000-0005-0000-0000-000074030000}"/>
    <cellStyle name="_FFF_Sofi145a_Прочие_Соцсферра1" xfId="756" xr:uid="{00000000-0005-0000-0000-000075030000}"/>
    <cellStyle name="_FFF_Sofi145a_форматы от 211204_подписанные" xfId="757" xr:uid="{00000000-0005-0000-0000-000076030000}"/>
    <cellStyle name="_FFF_Sofi145a_форматы2" xfId="758" xr:uid="{00000000-0005-0000-0000-000077030000}"/>
    <cellStyle name="_FFF_Sofi153" xfId="759" xr:uid="{00000000-0005-0000-0000-000078030000}"/>
    <cellStyle name="_FFF_Sofi153_GFO_COSTs" xfId="760" xr:uid="{00000000-0005-0000-0000-000079030000}"/>
    <cellStyle name="_FFF_Sofi153_GFO_format_Январь_ф+Б+БП" xfId="761" xr:uid="{00000000-0005-0000-0000-00007A030000}"/>
    <cellStyle name="_FFF_Sofi153_GFO_затраты" xfId="762" xr:uid="{00000000-0005-0000-0000-00007B030000}"/>
    <cellStyle name="_FFF_Sofi153_GFO_затраты2" xfId="763" xr:uid="{00000000-0005-0000-0000-00007C030000}"/>
    <cellStyle name="_FFF_Sofi153_GFO_затраты4_4" xfId="764" xr:uid="{00000000-0005-0000-0000-00007D030000}"/>
    <cellStyle name="_FFF_Sofi153_Копия GFO Ожидаемое августа_05.10" xfId="765" xr:uid="{00000000-0005-0000-0000-00007E030000}"/>
    <cellStyle name="_FFF_Sofi153_ПРОГНОЗНЫЙ БАЛАНС (форма)" xfId="766" xr:uid="{00000000-0005-0000-0000-00007F030000}"/>
    <cellStyle name="_FFF_Sofi153_Проект КВ-2005 - 14.10.04 г.2" xfId="767" xr:uid="{00000000-0005-0000-0000-000080030000}"/>
    <cellStyle name="_FFF_Sofi153_проект презентации БП 2005 г." xfId="768" xr:uid="{00000000-0005-0000-0000-000081030000}"/>
    <cellStyle name="_FFF_Sofi153_Прочие_Соцсферра1" xfId="769" xr:uid="{00000000-0005-0000-0000-000082030000}"/>
    <cellStyle name="_FFF_Sofi153_форматы от 211204_подписанные" xfId="770" xr:uid="{00000000-0005-0000-0000-000083030000}"/>
    <cellStyle name="_FFF_Sofi153_форматы2" xfId="771" xr:uid="{00000000-0005-0000-0000-000084030000}"/>
    <cellStyle name="_FFF_Summary" xfId="772" xr:uid="{00000000-0005-0000-0000-000085030000}"/>
    <cellStyle name="_FFF_Summary_GFO_COSTs" xfId="773" xr:uid="{00000000-0005-0000-0000-000086030000}"/>
    <cellStyle name="_FFF_Summary_GFO_format_Январь_ф+Б+БП" xfId="774" xr:uid="{00000000-0005-0000-0000-000087030000}"/>
    <cellStyle name="_FFF_Summary_GFO_затраты" xfId="775" xr:uid="{00000000-0005-0000-0000-000088030000}"/>
    <cellStyle name="_FFF_Summary_GFO_затраты2" xfId="776" xr:uid="{00000000-0005-0000-0000-000089030000}"/>
    <cellStyle name="_FFF_Summary_GFO_затраты4_4" xfId="777" xr:uid="{00000000-0005-0000-0000-00008A030000}"/>
    <cellStyle name="_FFF_Summary_Копия GFO Ожидаемое августа_05.10" xfId="778" xr:uid="{00000000-0005-0000-0000-00008B030000}"/>
    <cellStyle name="_FFF_Summary_ПРОГНОЗНЫЙ БАЛАНС (форма)" xfId="779" xr:uid="{00000000-0005-0000-0000-00008C030000}"/>
    <cellStyle name="_FFF_Summary_Проект КВ-2005 - 14.10.04 г.2" xfId="780" xr:uid="{00000000-0005-0000-0000-00008D030000}"/>
    <cellStyle name="_FFF_Summary_проект презентации БП 2005 г." xfId="781" xr:uid="{00000000-0005-0000-0000-00008E030000}"/>
    <cellStyle name="_FFF_Summary_Прочие_Соцсферра1" xfId="782" xr:uid="{00000000-0005-0000-0000-00008F030000}"/>
    <cellStyle name="_FFF_Summary_форматы от 211204_подписанные" xfId="783" xr:uid="{00000000-0005-0000-0000-000090030000}"/>
    <cellStyle name="_FFF_Summary_форматы2" xfId="784" xr:uid="{00000000-0005-0000-0000-000091030000}"/>
    <cellStyle name="_FFF_SXXXX_Express_c Links" xfId="785" xr:uid="{00000000-0005-0000-0000-000092030000}"/>
    <cellStyle name="_FFF_SXXXX_Express_c Links_ПРОГНОЗНЫЙ БАЛАНС (форма)" xfId="786" xr:uid="{00000000-0005-0000-0000-000093030000}"/>
    <cellStyle name="_FFF_Tax_form_1кв_3" xfId="787" xr:uid="{00000000-0005-0000-0000-000094030000}"/>
    <cellStyle name="_FFF_Tax_form_1кв_3_GFO_COSTs" xfId="788" xr:uid="{00000000-0005-0000-0000-000095030000}"/>
    <cellStyle name="_FFF_Tax_form_1кв_3_GFO_format_Январь_ф+Б+БП" xfId="789" xr:uid="{00000000-0005-0000-0000-000096030000}"/>
    <cellStyle name="_FFF_Tax_form_1кв_3_GFO_затраты" xfId="790" xr:uid="{00000000-0005-0000-0000-000097030000}"/>
    <cellStyle name="_FFF_Tax_form_1кв_3_GFO_затраты2" xfId="791" xr:uid="{00000000-0005-0000-0000-000098030000}"/>
    <cellStyle name="_FFF_Tax_form_1кв_3_GFO_затраты4_4" xfId="792" xr:uid="{00000000-0005-0000-0000-000099030000}"/>
    <cellStyle name="_FFF_Tax_form_1кв_3_Копия GFO Ожидаемое августа_05.10" xfId="793" xr:uid="{00000000-0005-0000-0000-00009A030000}"/>
    <cellStyle name="_FFF_Tax_form_1кв_3_ПРОГНОЗНЫЙ БАЛАНС (форма)" xfId="794" xr:uid="{00000000-0005-0000-0000-00009B030000}"/>
    <cellStyle name="_FFF_Tax_form_1кв_3_Проект КВ-2005 - 14.10.04 г.2" xfId="795" xr:uid="{00000000-0005-0000-0000-00009C030000}"/>
    <cellStyle name="_FFF_Tax_form_1кв_3_проект презентации БП 2005 г." xfId="796" xr:uid="{00000000-0005-0000-0000-00009D030000}"/>
    <cellStyle name="_FFF_Tax_form_1кв_3_Прочие_Соцсферра1" xfId="797" xr:uid="{00000000-0005-0000-0000-00009E030000}"/>
    <cellStyle name="_FFF_Tax_form_1кв_3_форматы от 211204_подписанные" xfId="798" xr:uid="{00000000-0005-0000-0000-00009F030000}"/>
    <cellStyle name="_FFF_Tax_form_1кв_3_форматы2" xfId="799" xr:uid="{00000000-0005-0000-0000-0000A0030000}"/>
    <cellStyle name="_FFF_test_11" xfId="800" xr:uid="{00000000-0005-0000-0000-0000A1030000}"/>
    <cellStyle name="_FFF_test_11_GFO_COSTs" xfId="801" xr:uid="{00000000-0005-0000-0000-0000A2030000}"/>
    <cellStyle name="_FFF_test_11_GFO_format_Январь_ф+Б+БП" xfId="802" xr:uid="{00000000-0005-0000-0000-0000A3030000}"/>
    <cellStyle name="_FFF_test_11_GFO_затраты" xfId="803" xr:uid="{00000000-0005-0000-0000-0000A4030000}"/>
    <cellStyle name="_FFF_test_11_GFO_затраты2" xfId="804" xr:uid="{00000000-0005-0000-0000-0000A5030000}"/>
    <cellStyle name="_FFF_test_11_GFO_затраты4_4" xfId="805" xr:uid="{00000000-0005-0000-0000-0000A6030000}"/>
    <cellStyle name="_FFF_test_11_Копия GFO Ожидаемое августа_05.10" xfId="806" xr:uid="{00000000-0005-0000-0000-0000A7030000}"/>
    <cellStyle name="_FFF_test_11_ПРОГНОЗНЫЙ БАЛАНС (форма)" xfId="807" xr:uid="{00000000-0005-0000-0000-0000A8030000}"/>
    <cellStyle name="_FFF_test_11_Проект КВ-2005 - 14.10.04 г.2" xfId="808" xr:uid="{00000000-0005-0000-0000-0000A9030000}"/>
    <cellStyle name="_FFF_test_11_проект презентации БП 2005 г." xfId="809" xr:uid="{00000000-0005-0000-0000-0000AA030000}"/>
    <cellStyle name="_FFF_test_11_Прочие_Соцсферра1" xfId="810" xr:uid="{00000000-0005-0000-0000-0000AB030000}"/>
    <cellStyle name="_FFF_test_11_форматы от 211204_подписанные" xfId="811" xr:uid="{00000000-0005-0000-0000-0000AC030000}"/>
    <cellStyle name="_FFF_test_11_форматы2" xfId="812" xr:uid="{00000000-0005-0000-0000-0000AD030000}"/>
    <cellStyle name="_FFF_БКЭ" xfId="813" xr:uid="{00000000-0005-0000-0000-0000AE030000}"/>
    <cellStyle name="_FFF_БКЭ_GFO_COSTs" xfId="814" xr:uid="{00000000-0005-0000-0000-0000AF030000}"/>
    <cellStyle name="_FFF_БКЭ_GFO_format_Январь_ф+Б+БП" xfId="815" xr:uid="{00000000-0005-0000-0000-0000B0030000}"/>
    <cellStyle name="_FFF_БКЭ_GFO_затраты" xfId="816" xr:uid="{00000000-0005-0000-0000-0000B1030000}"/>
    <cellStyle name="_FFF_БКЭ_GFO_затраты2" xfId="817" xr:uid="{00000000-0005-0000-0000-0000B2030000}"/>
    <cellStyle name="_FFF_БКЭ_GFO_затраты4_4" xfId="818" xr:uid="{00000000-0005-0000-0000-0000B3030000}"/>
    <cellStyle name="_FFF_БКЭ_Копия GFO Ожидаемое августа_05.10" xfId="819" xr:uid="{00000000-0005-0000-0000-0000B4030000}"/>
    <cellStyle name="_FFF_БКЭ_ПРОГНОЗНЫЙ БАЛАНС (форма)" xfId="820" xr:uid="{00000000-0005-0000-0000-0000B5030000}"/>
    <cellStyle name="_FFF_БКЭ_Проект КВ-2005 - 14.10.04 г.2" xfId="821" xr:uid="{00000000-0005-0000-0000-0000B6030000}"/>
    <cellStyle name="_FFF_БКЭ_проект презентации БП 2005 г." xfId="822" xr:uid="{00000000-0005-0000-0000-0000B7030000}"/>
    <cellStyle name="_FFF_БКЭ_Прочие_Соцсферра1" xfId="823" xr:uid="{00000000-0005-0000-0000-0000B8030000}"/>
    <cellStyle name="_FFF_БКЭ_форматы от 211204_подписанные" xfId="824" xr:uid="{00000000-0005-0000-0000-0000B9030000}"/>
    <cellStyle name="_FFF_БКЭ_форматы2" xfId="825" xr:uid="{00000000-0005-0000-0000-0000BA030000}"/>
    <cellStyle name="_FFF_для вставки в пакет за 2001" xfId="826" xr:uid="{00000000-0005-0000-0000-0000BB030000}"/>
    <cellStyle name="_FFF_для вставки в пакет за 2001_GFO_COSTs" xfId="827" xr:uid="{00000000-0005-0000-0000-0000BC030000}"/>
    <cellStyle name="_FFF_для вставки в пакет за 2001_GFO_format_Январь_ф+Б+БП" xfId="828" xr:uid="{00000000-0005-0000-0000-0000BD030000}"/>
    <cellStyle name="_FFF_для вставки в пакет за 2001_GFO_затраты" xfId="829" xr:uid="{00000000-0005-0000-0000-0000BE030000}"/>
    <cellStyle name="_FFF_для вставки в пакет за 2001_GFO_затраты2" xfId="830" xr:uid="{00000000-0005-0000-0000-0000BF030000}"/>
    <cellStyle name="_FFF_для вставки в пакет за 2001_GFO_затраты4_4" xfId="831" xr:uid="{00000000-0005-0000-0000-0000C0030000}"/>
    <cellStyle name="_FFF_для вставки в пакет за 2001_Копия GFO Ожидаемое августа_05.10" xfId="832" xr:uid="{00000000-0005-0000-0000-0000C1030000}"/>
    <cellStyle name="_FFF_для вставки в пакет за 2001_ПРОГНОЗНЫЙ БАЛАНС (форма)" xfId="833" xr:uid="{00000000-0005-0000-0000-0000C2030000}"/>
    <cellStyle name="_FFF_для вставки в пакет за 2001_Проект КВ-2005 - 14.10.04 г.2" xfId="834" xr:uid="{00000000-0005-0000-0000-0000C3030000}"/>
    <cellStyle name="_FFF_для вставки в пакет за 2001_проект презентации БП 2005 г." xfId="835" xr:uid="{00000000-0005-0000-0000-0000C4030000}"/>
    <cellStyle name="_FFF_для вставки в пакет за 2001_Прочие_Соцсферра1" xfId="836" xr:uid="{00000000-0005-0000-0000-0000C5030000}"/>
    <cellStyle name="_FFF_для вставки в пакет за 2001_форматы от 211204_подписанные" xfId="837" xr:uid="{00000000-0005-0000-0000-0000C6030000}"/>
    <cellStyle name="_FFF_для вставки в пакет за 2001_форматы2" xfId="838" xr:uid="{00000000-0005-0000-0000-0000C7030000}"/>
    <cellStyle name="_FFF_дляГалиныВ" xfId="839" xr:uid="{00000000-0005-0000-0000-0000C8030000}"/>
    <cellStyle name="_FFF_дляГалиныВ_ПРОГНОЗНЫЙ БАЛАНС (форма)" xfId="840" xr:uid="{00000000-0005-0000-0000-0000C9030000}"/>
    <cellStyle name="_FFF_Книга7" xfId="841" xr:uid="{00000000-0005-0000-0000-0000CA030000}"/>
    <cellStyle name="_FFF_Книга7_GFO_COSTs" xfId="842" xr:uid="{00000000-0005-0000-0000-0000CB030000}"/>
    <cellStyle name="_FFF_Книга7_GFO_format_Январь_ф+Б+БП" xfId="843" xr:uid="{00000000-0005-0000-0000-0000CC030000}"/>
    <cellStyle name="_FFF_Книга7_GFO_затраты" xfId="844" xr:uid="{00000000-0005-0000-0000-0000CD030000}"/>
    <cellStyle name="_FFF_Книга7_GFO_затраты2" xfId="845" xr:uid="{00000000-0005-0000-0000-0000CE030000}"/>
    <cellStyle name="_FFF_Книга7_GFO_затраты4_4" xfId="846" xr:uid="{00000000-0005-0000-0000-0000CF030000}"/>
    <cellStyle name="_FFF_Книга7_Копия GFO Ожидаемое августа_05.10" xfId="847" xr:uid="{00000000-0005-0000-0000-0000D0030000}"/>
    <cellStyle name="_FFF_Книга7_ПРОГНОЗНЫЙ БАЛАНС (форма)" xfId="848" xr:uid="{00000000-0005-0000-0000-0000D1030000}"/>
    <cellStyle name="_FFF_Книга7_Проект КВ-2005 - 14.10.04 г.2" xfId="849" xr:uid="{00000000-0005-0000-0000-0000D2030000}"/>
    <cellStyle name="_FFF_Книга7_проект презентации БП 2005 г." xfId="850" xr:uid="{00000000-0005-0000-0000-0000D3030000}"/>
    <cellStyle name="_FFF_Книга7_Прочие_Соцсферра1" xfId="851" xr:uid="{00000000-0005-0000-0000-0000D4030000}"/>
    <cellStyle name="_FFF_Книга7_форматы от 211204_подписанные" xfId="852" xr:uid="{00000000-0005-0000-0000-0000D5030000}"/>
    <cellStyle name="_FFF_Книга7_форматы2" xfId="853" xr:uid="{00000000-0005-0000-0000-0000D6030000}"/>
    <cellStyle name="_FFF_Копия GFO Ожидаемое августа_05.10" xfId="854" xr:uid="{00000000-0005-0000-0000-0000D7030000}"/>
    <cellStyle name="_FFF_Лист1" xfId="855" xr:uid="{00000000-0005-0000-0000-0000D8030000}"/>
    <cellStyle name="_FFF_Лист1_ПРОГНОЗНЫЙ БАЛАНС (форма)" xfId="856" xr:uid="{00000000-0005-0000-0000-0000D9030000}"/>
    <cellStyle name="_FFF_ОСН. ДЕЯТ." xfId="857" xr:uid="{00000000-0005-0000-0000-0000DA030000}"/>
    <cellStyle name="_FFF_ОСН. ДЕЯТ._GFO_COSTs" xfId="858" xr:uid="{00000000-0005-0000-0000-0000DB030000}"/>
    <cellStyle name="_FFF_ОСН. ДЕЯТ._GFO_format_Январь_ф+Б+БП" xfId="859" xr:uid="{00000000-0005-0000-0000-0000DC030000}"/>
    <cellStyle name="_FFF_ОСН. ДЕЯТ._GFO_затраты" xfId="860" xr:uid="{00000000-0005-0000-0000-0000DD030000}"/>
    <cellStyle name="_FFF_ОСН. ДЕЯТ._GFO_затраты2" xfId="861" xr:uid="{00000000-0005-0000-0000-0000DE030000}"/>
    <cellStyle name="_FFF_ОСН. ДЕЯТ._GFO_затраты4_4" xfId="862" xr:uid="{00000000-0005-0000-0000-0000DF030000}"/>
    <cellStyle name="_FFF_ОСН. ДЕЯТ._Копия GFO Ожидаемое августа_05.10" xfId="863" xr:uid="{00000000-0005-0000-0000-0000E0030000}"/>
    <cellStyle name="_FFF_ОСН. ДЕЯТ._ПРОГНОЗНЫЙ БАЛАНС (форма)" xfId="864" xr:uid="{00000000-0005-0000-0000-0000E1030000}"/>
    <cellStyle name="_FFF_ОСН. ДЕЯТ._Проект КВ-2005 - 14.10.04 г.2" xfId="865" xr:uid="{00000000-0005-0000-0000-0000E2030000}"/>
    <cellStyle name="_FFF_ОСН. ДЕЯТ._проект презентации БП 2005 г." xfId="866" xr:uid="{00000000-0005-0000-0000-0000E3030000}"/>
    <cellStyle name="_FFF_ОСН. ДЕЯТ._Прочие_Соцсферра1" xfId="867" xr:uid="{00000000-0005-0000-0000-0000E4030000}"/>
    <cellStyle name="_FFF_ОСН. ДЕЯТ._форматы от 211204_подписанные" xfId="868" xr:uid="{00000000-0005-0000-0000-0000E5030000}"/>
    <cellStyle name="_FFF_ОСН. ДЕЯТ._форматы2" xfId="869" xr:uid="{00000000-0005-0000-0000-0000E6030000}"/>
    <cellStyle name="_FFF_Перечень названий форм" xfId="870" xr:uid="{00000000-0005-0000-0000-0000E7030000}"/>
    <cellStyle name="_FFF_Подразделения" xfId="871" xr:uid="{00000000-0005-0000-0000-0000E8030000}"/>
    <cellStyle name="_FFF_Подразделения_ПРОГНОЗНЫЙ БАЛАНС (форма)" xfId="872" xr:uid="{00000000-0005-0000-0000-0000E9030000}"/>
    <cellStyle name="_FFF_ПРОГНОЗНЫЙ БАЛАНС (форма)" xfId="873" xr:uid="{00000000-0005-0000-0000-0000EA030000}"/>
    <cellStyle name="_FFF_Проект КВ-2005 - 14.10.04 г.2" xfId="874" xr:uid="{00000000-0005-0000-0000-0000EB030000}"/>
    <cellStyle name="_FFF_проект презентации БП 2005 г." xfId="875" xr:uid="{00000000-0005-0000-0000-0000EC030000}"/>
    <cellStyle name="_FFF_Прочие_Соцсферра1" xfId="876" xr:uid="{00000000-0005-0000-0000-0000ED030000}"/>
    <cellStyle name="_FFF_Список тиражирования" xfId="877" xr:uid="{00000000-0005-0000-0000-0000EE030000}"/>
    <cellStyle name="_FFF_Список тиражирования_ПРОГНОЗНЫЙ БАЛАНС (форма)" xfId="878" xr:uid="{00000000-0005-0000-0000-0000EF030000}"/>
    <cellStyle name="_FFF_Форма 12 last" xfId="879" xr:uid="{00000000-0005-0000-0000-0000F0030000}"/>
    <cellStyle name="_FFF_Форма 12 last_GFO_COSTs" xfId="880" xr:uid="{00000000-0005-0000-0000-0000F1030000}"/>
    <cellStyle name="_FFF_Форма 12 last_GFO_format_Январь_ф+Б+БП" xfId="881" xr:uid="{00000000-0005-0000-0000-0000F2030000}"/>
    <cellStyle name="_FFF_Форма 12 last_GFO_затраты" xfId="882" xr:uid="{00000000-0005-0000-0000-0000F3030000}"/>
    <cellStyle name="_FFF_Форма 12 last_GFO_затраты2" xfId="883" xr:uid="{00000000-0005-0000-0000-0000F4030000}"/>
    <cellStyle name="_FFF_Форма 12 last_GFO_затраты4_4" xfId="884" xr:uid="{00000000-0005-0000-0000-0000F5030000}"/>
    <cellStyle name="_FFF_Форма 12 last_Копия GFO Ожидаемое августа_05.10" xfId="885" xr:uid="{00000000-0005-0000-0000-0000F6030000}"/>
    <cellStyle name="_FFF_Форма 12 last_ПРОГНОЗНЫЙ БАЛАНС (форма)" xfId="886" xr:uid="{00000000-0005-0000-0000-0000F7030000}"/>
    <cellStyle name="_FFF_Форма 12 last_Проект КВ-2005 - 14.10.04 г.2" xfId="887" xr:uid="{00000000-0005-0000-0000-0000F8030000}"/>
    <cellStyle name="_FFF_Форма 12 last_проект презентации БП 2005 г." xfId="888" xr:uid="{00000000-0005-0000-0000-0000F9030000}"/>
    <cellStyle name="_FFF_Форма 12 last_Прочие_Соцсферра1" xfId="889" xr:uid="{00000000-0005-0000-0000-0000FA030000}"/>
    <cellStyle name="_FFF_Форма 12 last_форматы от 211204_подписанные" xfId="890" xr:uid="{00000000-0005-0000-0000-0000FB030000}"/>
    <cellStyle name="_FFF_Форма 12 last_форматы2" xfId="891" xr:uid="{00000000-0005-0000-0000-0000FC030000}"/>
    <cellStyle name="_FFF_форматы от 211204_подписанные" xfId="892" xr:uid="{00000000-0005-0000-0000-0000FD030000}"/>
    <cellStyle name="_FFF_форматы2" xfId="893" xr:uid="{00000000-0005-0000-0000-0000FE030000}"/>
    <cellStyle name="_Final_Book_010301" xfId="894" xr:uid="{00000000-0005-0000-0000-0000FF030000}"/>
    <cellStyle name="_Final_Book_010301_17_0" xfId="895" xr:uid="{00000000-0005-0000-0000-000000040000}"/>
    <cellStyle name="_Final_Book_010301_17_0_1" xfId="896" xr:uid="{00000000-0005-0000-0000-000001040000}"/>
    <cellStyle name="_Final_Book_010301_balance" xfId="897" xr:uid="{00000000-0005-0000-0000-000002040000}"/>
    <cellStyle name="_Final_Book_010301_Capex-new" xfId="898" xr:uid="{00000000-0005-0000-0000-000003040000}"/>
    <cellStyle name="_Final_Book_010301_Capex-new_GFO_COSTs" xfId="899" xr:uid="{00000000-0005-0000-0000-000004040000}"/>
    <cellStyle name="_Final_Book_010301_Capex-new_GFO_format_Январь_ф+Б+БП" xfId="900" xr:uid="{00000000-0005-0000-0000-000005040000}"/>
    <cellStyle name="_Final_Book_010301_Capex-new_GFO_затраты" xfId="901" xr:uid="{00000000-0005-0000-0000-000006040000}"/>
    <cellStyle name="_Final_Book_010301_Capex-new_GFO_затраты2" xfId="902" xr:uid="{00000000-0005-0000-0000-000007040000}"/>
    <cellStyle name="_Final_Book_010301_Capex-new_GFO_затраты4_4" xfId="903" xr:uid="{00000000-0005-0000-0000-000008040000}"/>
    <cellStyle name="_Final_Book_010301_Capex-new_Копия GFO Ожидаемое августа_05.10" xfId="904" xr:uid="{00000000-0005-0000-0000-000009040000}"/>
    <cellStyle name="_Final_Book_010301_Capex-new_ПРОГНОЗНЫЙ БАЛАНС (форма)" xfId="905" xr:uid="{00000000-0005-0000-0000-00000A040000}"/>
    <cellStyle name="_Final_Book_010301_Capex-new_Проект КВ-2005 - 14.10.04 г.2" xfId="906" xr:uid="{00000000-0005-0000-0000-00000B040000}"/>
    <cellStyle name="_Final_Book_010301_Capex-new_проект презентации БП 2005 г." xfId="907" xr:uid="{00000000-0005-0000-0000-00000C040000}"/>
    <cellStyle name="_Final_Book_010301_Capex-new_Прочие_Соцсферра1" xfId="908" xr:uid="{00000000-0005-0000-0000-00000D040000}"/>
    <cellStyle name="_Final_Book_010301_Capex-new_форматы от 211204_подписанные" xfId="909" xr:uid="{00000000-0005-0000-0000-00000E040000}"/>
    <cellStyle name="_Final_Book_010301_Capex-new_форматы2" xfId="910" xr:uid="{00000000-0005-0000-0000-00000F040000}"/>
    <cellStyle name="_Final_Book_010301_Financial Plan - final_2" xfId="911" xr:uid="{00000000-0005-0000-0000-000010040000}"/>
    <cellStyle name="_Final_Book_010301_Financial Plan - final_2_GFO_COSTs" xfId="912" xr:uid="{00000000-0005-0000-0000-000011040000}"/>
    <cellStyle name="_Final_Book_010301_Financial Plan - final_2_GFO_format_Январь_ф+Б+БП" xfId="913" xr:uid="{00000000-0005-0000-0000-000012040000}"/>
    <cellStyle name="_Final_Book_010301_Financial Plan - final_2_GFO_затраты" xfId="914" xr:uid="{00000000-0005-0000-0000-000013040000}"/>
    <cellStyle name="_Final_Book_010301_Financial Plan - final_2_GFO_затраты2" xfId="915" xr:uid="{00000000-0005-0000-0000-000014040000}"/>
    <cellStyle name="_Final_Book_010301_Financial Plan - final_2_GFO_затраты4_4" xfId="916" xr:uid="{00000000-0005-0000-0000-000015040000}"/>
    <cellStyle name="_Final_Book_010301_Financial Plan - final_2_Копия GFO Ожидаемое августа_05.10" xfId="917" xr:uid="{00000000-0005-0000-0000-000016040000}"/>
    <cellStyle name="_Final_Book_010301_Financial Plan - final_2_ПРОГНОЗНЫЙ БАЛАНС (форма)" xfId="918" xr:uid="{00000000-0005-0000-0000-000017040000}"/>
    <cellStyle name="_Final_Book_010301_Financial Plan - final_2_Проект КВ-2005 - 14.10.04 г.2" xfId="919" xr:uid="{00000000-0005-0000-0000-000018040000}"/>
    <cellStyle name="_Final_Book_010301_Financial Plan - final_2_проект презентации БП 2005 г." xfId="920" xr:uid="{00000000-0005-0000-0000-000019040000}"/>
    <cellStyle name="_Final_Book_010301_Financial Plan - final_2_Прочие_Соцсферра1" xfId="921" xr:uid="{00000000-0005-0000-0000-00001A040000}"/>
    <cellStyle name="_Final_Book_010301_Financial Plan - final_2_форматы от 211204_подписанные" xfId="922" xr:uid="{00000000-0005-0000-0000-00001B040000}"/>
    <cellStyle name="_Final_Book_010301_Financial Plan - final_2_форматы2" xfId="923" xr:uid="{00000000-0005-0000-0000-00001C040000}"/>
    <cellStyle name="_Final_Book_010301_Form 01(MB)" xfId="924" xr:uid="{00000000-0005-0000-0000-00001D040000}"/>
    <cellStyle name="_Final_Book_010301_Form 01(MB)_ПРОГНОЗНЫЙ БАЛАНС (форма)" xfId="925" xr:uid="{00000000-0005-0000-0000-00001E040000}"/>
    <cellStyle name="_Final_Book_010301_GFO_COSTs" xfId="926" xr:uid="{00000000-0005-0000-0000-00001F040000}"/>
    <cellStyle name="_Final_Book_010301_GFO_format_Январь_ф+Б+БП" xfId="927" xr:uid="{00000000-0005-0000-0000-000020040000}"/>
    <cellStyle name="_Final_Book_010301_GFO_затраты" xfId="928" xr:uid="{00000000-0005-0000-0000-000021040000}"/>
    <cellStyle name="_Final_Book_010301_GFO_затраты2" xfId="929" xr:uid="{00000000-0005-0000-0000-000022040000}"/>
    <cellStyle name="_Final_Book_010301_GFO_затраты4_4" xfId="930" xr:uid="{00000000-0005-0000-0000-000023040000}"/>
    <cellStyle name="_Final_Book_010301_Links_NK" xfId="931" xr:uid="{00000000-0005-0000-0000-000024040000}"/>
    <cellStyle name="_Final_Book_010301_Links_NK_ПРОГНОЗНЫЙ БАЛАНС (форма)" xfId="932" xr:uid="{00000000-0005-0000-0000-000025040000}"/>
    <cellStyle name="_Final_Book_010301_N20_5" xfId="933" xr:uid="{00000000-0005-0000-0000-000026040000}"/>
    <cellStyle name="_Final_Book_010301_N20_5_GFO_COSTs" xfId="934" xr:uid="{00000000-0005-0000-0000-000027040000}"/>
    <cellStyle name="_Final_Book_010301_N20_5_GFO_format_Январь_ф+Б+БП" xfId="935" xr:uid="{00000000-0005-0000-0000-000028040000}"/>
    <cellStyle name="_Final_Book_010301_N20_5_GFO_затраты" xfId="936" xr:uid="{00000000-0005-0000-0000-000029040000}"/>
    <cellStyle name="_Final_Book_010301_N20_5_GFO_затраты2" xfId="937" xr:uid="{00000000-0005-0000-0000-00002A040000}"/>
    <cellStyle name="_Final_Book_010301_N20_5_GFO_затраты4_4" xfId="938" xr:uid="{00000000-0005-0000-0000-00002B040000}"/>
    <cellStyle name="_Final_Book_010301_N20_5_Копия GFO Ожидаемое августа_05.10" xfId="939" xr:uid="{00000000-0005-0000-0000-00002C040000}"/>
    <cellStyle name="_Final_Book_010301_N20_5_ПРОГНОЗНЫЙ БАЛАНС (форма)" xfId="940" xr:uid="{00000000-0005-0000-0000-00002D040000}"/>
    <cellStyle name="_Final_Book_010301_N20_5_Проект КВ-2005 - 14.10.04 г.2" xfId="941" xr:uid="{00000000-0005-0000-0000-00002E040000}"/>
    <cellStyle name="_Final_Book_010301_N20_5_проект презентации БП 2005 г." xfId="942" xr:uid="{00000000-0005-0000-0000-00002F040000}"/>
    <cellStyle name="_Final_Book_010301_N20_5_Прочие_Соцсферра1" xfId="943" xr:uid="{00000000-0005-0000-0000-000030040000}"/>
    <cellStyle name="_Final_Book_010301_N20_5_форматы от 211204_подписанные" xfId="944" xr:uid="{00000000-0005-0000-0000-000031040000}"/>
    <cellStyle name="_Final_Book_010301_N20_5_форматы2" xfId="945" xr:uid="{00000000-0005-0000-0000-000032040000}"/>
    <cellStyle name="_Final_Book_010301_N20_6" xfId="946" xr:uid="{00000000-0005-0000-0000-000033040000}"/>
    <cellStyle name="_Final_Book_010301_N20_6_GFO_COSTs" xfId="947" xr:uid="{00000000-0005-0000-0000-000034040000}"/>
    <cellStyle name="_Final_Book_010301_N20_6_GFO_format_Январь_ф+Б+БП" xfId="948" xr:uid="{00000000-0005-0000-0000-000035040000}"/>
    <cellStyle name="_Final_Book_010301_N20_6_GFO_затраты" xfId="949" xr:uid="{00000000-0005-0000-0000-000036040000}"/>
    <cellStyle name="_Final_Book_010301_N20_6_GFO_затраты2" xfId="950" xr:uid="{00000000-0005-0000-0000-000037040000}"/>
    <cellStyle name="_Final_Book_010301_N20_6_GFO_затраты4_4" xfId="951" xr:uid="{00000000-0005-0000-0000-000038040000}"/>
    <cellStyle name="_Final_Book_010301_N20_6_Копия GFO Ожидаемое августа_05.10" xfId="952" xr:uid="{00000000-0005-0000-0000-000039040000}"/>
    <cellStyle name="_Final_Book_010301_N20_6_ПРОГНОЗНЫЙ БАЛАНС (форма)" xfId="953" xr:uid="{00000000-0005-0000-0000-00003A040000}"/>
    <cellStyle name="_Final_Book_010301_N20_6_Проект КВ-2005 - 14.10.04 г.2" xfId="954" xr:uid="{00000000-0005-0000-0000-00003B040000}"/>
    <cellStyle name="_Final_Book_010301_N20_6_проект презентации БП 2005 г." xfId="955" xr:uid="{00000000-0005-0000-0000-00003C040000}"/>
    <cellStyle name="_Final_Book_010301_N20_6_Прочие_Соцсферра1" xfId="956" xr:uid="{00000000-0005-0000-0000-00003D040000}"/>
    <cellStyle name="_Final_Book_010301_N20_6_форматы от 211204_подписанные" xfId="957" xr:uid="{00000000-0005-0000-0000-00003E040000}"/>
    <cellStyle name="_Final_Book_010301_N20_6_форматы2" xfId="958" xr:uid="{00000000-0005-0000-0000-00003F040000}"/>
    <cellStyle name="_Final_Book_010301_New Form10_2" xfId="959" xr:uid="{00000000-0005-0000-0000-000040040000}"/>
    <cellStyle name="_Final_Book_010301_New Form10_2_GFO_COSTs" xfId="960" xr:uid="{00000000-0005-0000-0000-000041040000}"/>
    <cellStyle name="_Final_Book_010301_New Form10_2_GFO_format_Январь_ф+Б+БП" xfId="961" xr:uid="{00000000-0005-0000-0000-000042040000}"/>
    <cellStyle name="_Final_Book_010301_New Form10_2_GFO_затраты" xfId="962" xr:uid="{00000000-0005-0000-0000-000043040000}"/>
    <cellStyle name="_Final_Book_010301_New Form10_2_GFO_затраты2" xfId="963" xr:uid="{00000000-0005-0000-0000-000044040000}"/>
    <cellStyle name="_Final_Book_010301_New Form10_2_GFO_затраты4_4" xfId="964" xr:uid="{00000000-0005-0000-0000-000045040000}"/>
    <cellStyle name="_Final_Book_010301_New Form10_2_Копия GFO Ожидаемое августа_05.10" xfId="965" xr:uid="{00000000-0005-0000-0000-000046040000}"/>
    <cellStyle name="_Final_Book_010301_New Form10_2_ПРОГНОЗНЫЙ БАЛАНС (форма)" xfId="966" xr:uid="{00000000-0005-0000-0000-000047040000}"/>
    <cellStyle name="_Final_Book_010301_New Form10_2_Проект КВ-2005 - 14.10.04 г.2" xfId="967" xr:uid="{00000000-0005-0000-0000-000048040000}"/>
    <cellStyle name="_Final_Book_010301_New Form10_2_проект презентации БП 2005 г." xfId="968" xr:uid="{00000000-0005-0000-0000-000049040000}"/>
    <cellStyle name="_Final_Book_010301_New Form10_2_Прочие_Соцсферра1" xfId="969" xr:uid="{00000000-0005-0000-0000-00004A040000}"/>
    <cellStyle name="_Final_Book_010301_New Form10_2_форматы от 211204_подписанные" xfId="970" xr:uid="{00000000-0005-0000-0000-00004B040000}"/>
    <cellStyle name="_Final_Book_010301_New Form10_2_форматы2" xfId="971" xr:uid="{00000000-0005-0000-0000-00004C040000}"/>
    <cellStyle name="_Final_Book_010301_Nsi" xfId="972" xr:uid="{00000000-0005-0000-0000-00004D040000}"/>
    <cellStyle name="_Final_Book_010301_Nsi - last version" xfId="973" xr:uid="{00000000-0005-0000-0000-00004E040000}"/>
    <cellStyle name="_Final_Book_010301_Nsi - last version for programming" xfId="974" xr:uid="{00000000-0005-0000-0000-00004F040000}"/>
    <cellStyle name="_Final_Book_010301_Nsi - last version for programming_GFO_COSTs" xfId="975" xr:uid="{00000000-0005-0000-0000-000050040000}"/>
    <cellStyle name="_Final_Book_010301_Nsi - last version for programming_GFO_format_Январь_ф+Б+БП" xfId="976" xr:uid="{00000000-0005-0000-0000-000051040000}"/>
    <cellStyle name="_Final_Book_010301_Nsi - last version for programming_GFO_затраты" xfId="977" xr:uid="{00000000-0005-0000-0000-000052040000}"/>
    <cellStyle name="_Final_Book_010301_Nsi - last version for programming_GFO_затраты2" xfId="978" xr:uid="{00000000-0005-0000-0000-000053040000}"/>
    <cellStyle name="_Final_Book_010301_Nsi - last version for programming_GFO_затраты4_4" xfId="979" xr:uid="{00000000-0005-0000-0000-000054040000}"/>
    <cellStyle name="_Final_Book_010301_Nsi - last version for programming_Копия GFO Ожидаемое августа_05.10" xfId="980" xr:uid="{00000000-0005-0000-0000-000055040000}"/>
    <cellStyle name="_Final_Book_010301_Nsi - last version for programming_ПРОГНОЗНЫЙ БАЛАНС (форма)" xfId="981" xr:uid="{00000000-0005-0000-0000-000056040000}"/>
    <cellStyle name="_Final_Book_010301_Nsi - last version for programming_Проект КВ-2005 - 14.10.04 г.2" xfId="982" xr:uid="{00000000-0005-0000-0000-000057040000}"/>
    <cellStyle name="_Final_Book_010301_Nsi - last version for programming_проект презентации БП 2005 г." xfId="983" xr:uid="{00000000-0005-0000-0000-000058040000}"/>
    <cellStyle name="_Final_Book_010301_Nsi - last version for programming_Прочие_Соцсферра1" xfId="984" xr:uid="{00000000-0005-0000-0000-000059040000}"/>
    <cellStyle name="_Final_Book_010301_Nsi - last version for programming_форматы от 211204_подписанные" xfId="985" xr:uid="{00000000-0005-0000-0000-00005A040000}"/>
    <cellStyle name="_Final_Book_010301_Nsi - last version for programming_форматы2" xfId="986" xr:uid="{00000000-0005-0000-0000-00005B040000}"/>
    <cellStyle name="_Final_Book_010301_Nsi - last version_GFO_COSTs" xfId="987" xr:uid="{00000000-0005-0000-0000-00005C040000}"/>
    <cellStyle name="_Final_Book_010301_Nsi - last version_GFO_format_Январь_ф+Б+БП" xfId="988" xr:uid="{00000000-0005-0000-0000-00005D040000}"/>
    <cellStyle name="_Final_Book_010301_Nsi - last version_GFO_затраты" xfId="989" xr:uid="{00000000-0005-0000-0000-00005E040000}"/>
    <cellStyle name="_Final_Book_010301_Nsi - last version_GFO_затраты2" xfId="990" xr:uid="{00000000-0005-0000-0000-00005F040000}"/>
    <cellStyle name="_Final_Book_010301_Nsi - last version_GFO_затраты4_4" xfId="991" xr:uid="{00000000-0005-0000-0000-000060040000}"/>
    <cellStyle name="_Final_Book_010301_Nsi - last version_Копия GFO Ожидаемое августа_05.10" xfId="992" xr:uid="{00000000-0005-0000-0000-000061040000}"/>
    <cellStyle name="_Final_Book_010301_Nsi - last version_ПРОГНОЗНЫЙ БАЛАНС (форма)" xfId="993" xr:uid="{00000000-0005-0000-0000-000062040000}"/>
    <cellStyle name="_Final_Book_010301_Nsi - last version_Проект КВ-2005 - 14.10.04 г.2" xfId="994" xr:uid="{00000000-0005-0000-0000-000063040000}"/>
    <cellStyle name="_Final_Book_010301_Nsi - last version_проект презентации БП 2005 г." xfId="995" xr:uid="{00000000-0005-0000-0000-000064040000}"/>
    <cellStyle name="_Final_Book_010301_Nsi - last version_Прочие_Соцсферра1" xfId="996" xr:uid="{00000000-0005-0000-0000-000065040000}"/>
    <cellStyle name="_Final_Book_010301_Nsi - last version_форматы от 211204_подписанные" xfId="997" xr:uid="{00000000-0005-0000-0000-000066040000}"/>
    <cellStyle name="_Final_Book_010301_Nsi - last version_форматы2" xfId="998" xr:uid="{00000000-0005-0000-0000-000067040000}"/>
    <cellStyle name="_Final_Book_010301_Nsi - next_last version" xfId="999" xr:uid="{00000000-0005-0000-0000-000068040000}"/>
    <cellStyle name="_Final_Book_010301_Nsi - next_last version_GFO_COSTs" xfId="1000" xr:uid="{00000000-0005-0000-0000-000069040000}"/>
    <cellStyle name="_Final_Book_010301_Nsi - next_last version_GFO_format_Январь_ф+Б+БП" xfId="1001" xr:uid="{00000000-0005-0000-0000-00006A040000}"/>
    <cellStyle name="_Final_Book_010301_Nsi - next_last version_GFO_затраты" xfId="1002" xr:uid="{00000000-0005-0000-0000-00006B040000}"/>
    <cellStyle name="_Final_Book_010301_Nsi - next_last version_GFO_затраты2" xfId="1003" xr:uid="{00000000-0005-0000-0000-00006C040000}"/>
    <cellStyle name="_Final_Book_010301_Nsi - next_last version_GFO_затраты4_4" xfId="1004" xr:uid="{00000000-0005-0000-0000-00006D040000}"/>
    <cellStyle name="_Final_Book_010301_Nsi - next_last version_Копия GFO Ожидаемое августа_05.10" xfId="1005" xr:uid="{00000000-0005-0000-0000-00006E040000}"/>
    <cellStyle name="_Final_Book_010301_Nsi - next_last version_ПРОГНОЗНЫЙ БАЛАНС (форма)" xfId="1006" xr:uid="{00000000-0005-0000-0000-00006F040000}"/>
    <cellStyle name="_Final_Book_010301_Nsi - next_last version_Проект КВ-2005 - 14.10.04 г.2" xfId="1007" xr:uid="{00000000-0005-0000-0000-000070040000}"/>
    <cellStyle name="_Final_Book_010301_Nsi - next_last version_проект презентации БП 2005 г." xfId="1008" xr:uid="{00000000-0005-0000-0000-000071040000}"/>
    <cellStyle name="_Final_Book_010301_Nsi - next_last version_Прочие_Соцсферра1" xfId="1009" xr:uid="{00000000-0005-0000-0000-000072040000}"/>
    <cellStyle name="_Final_Book_010301_Nsi - next_last version_форматы от 211204_подписанные" xfId="1010" xr:uid="{00000000-0005-0000-0000-000073040000}"/>
    <cellStyle name="_Final_Book_010301_Nsi - next_last version_форматы2" xfId="1011" xr:uid="{00000000-0005-0000-0000-000074040000}"/>
    <cellStyle name="_Final_Book_010301_Nsi - plan - final" xfId="1012" xr:uid="{00000000-0005-0000-0000-000075040000}"/>
    <cellStyle name="_Final_Book_010301_Nsi - plan - final_GFO_COSTs" xfId="1013" xr:uid="{00000000-0005-0000-0000-000076040000}"/>
    <cellStyle name="_Final_Book_010301_Nsi - plan - final_GFO_format_Январь_ф+Б+БП" xfId="1014" xr:uid="{00000000-0005-0000-0000-000077040000}"/>
    <cellStyle name="_Final_Book_010301_Nsi - plan - final_GFO_затраты" xfId="1015" xr:uid="{00000000-0005-0000-0000-000078040000}"/>
    <cellStyle name="_Final_Book_010301_Nsi - plan - final_GFO_затраты2" xfId="1016" xr:uid="{00000000-0005-0000-0000-000079040000}"/>
    <cellStyle name="_Final_Book_010301_Nsi - plan - final_GFO_затраты4_4" xfId="1017" xr:uid="{00000000-0005-0000-0000-00007A040000}"/>
    <cellStyle name="_Final_Book_010301_Nsi - plan - final_Копия GFO Ожидаемое августа_05.10" xfId="1018" xr:uid="{00000000-0005-0000-0000-00007B040000}"/>
    <cellStyle name="_Final_Book_010301_Nsi - plan - final_ПРОГНОЗНЫЙ БАЛАНС (форма)" xfId="1019" xr:uid="{00000000-0005-0000-0000-00007C040000}"/>
    <cellStyle name="_Final_Book_010301_Nsi - plan - final_Проект КВ-2005 - 14.10.04 г.2" xfId="1020" xr:uid="{00000000-0005-0000-0000-00007D040000}"/>
    <cellStyle name="_Final_Book_010301_Nsi - plan - final_проект презентации БП 2005 г." xfId="1021" xr:uid="{00000000-0005-0000-0000-00007E040000}"/>
    <cellStyle name="_Final_Book_010301_Nsi - plan - final_Прочие_Соцсферра1" xfId="1022" xr:uid="{00000000-0005-0000-0000-00007F040000}"/>
    <cellStyle name="_Final_Book_010301_Nsi - plan - final_форматы от 211204_подписанные" xfId="1023" xr:uid="{00000000-0005-0000-0000-000080040000}"/>
    <cellStyle name="_Final_Book_010301_Nsi - plan - final_форматы2" xfId="1024" xr:uid="{00000000-0005-0000-0000-000081040000}"/>
    <cellStyle name="_Final_Book_010301_Nsi -super_ last version" xfId="1025" xr:uid="{00000000-0005-0000-0000-000082040000}"/>
    <cellStyle name="_Final_Book_010301_Nsi -super_ last version_GFO_COSTs" xfId="1026" xr:uid="{00000000-0005-0000-0000-000083040000}"/>
    <cellStyle name="_Final_Book_010301_Nsi -super_ last version_GFO_format_Январь_ф+Б+БП" xfId="1027" xr:uid="{00000000-0005-0000-0000-000084040000}"/>
    <cellStyle name="_Final_Book_010301_Nsi -super_ last version_GFO_затраты" xfId="1028" xr:uid="{00000000-0005-0000-0000-000085040000}"/>
    <cellStyle name="_Final_Book_010301_Nsi -super_ last version_GFO_затраты2" xfId="1029" xr:uid="{00000000-0005-0000-0000-000086040000}"/>
    <cellStyle name="_Final_Book_010301_Nsi -super_ last version_GFO_затраты4_4" xfId="1030" xr:uid="{00000000-0005-0000-0000-000087040000}"/>
    <cellStyle name="_Final_Book_010301_Nsi -super_ last version_Копия GFO Ожидаемое августа_05.10" xfId="1031" xr:uid="{00000000-0005-0000-0000-000088040000}"/>
    <cellStyle name="_Final_Book_010301_Nsi -super_ last version_ПРОГНОЗНЫЙ БАЛАНС (форма)" xfId="1032" xr:uid="{00000000-0005-0000-0000-000089040000}"/>
    <cellStyle name="_Final_Book_010301_Nsi -super_ last version_Проект КВ-2005 - 14.10.04 г.2" xfId="1033" xr:uid="{00000000-0005-0000-0000-00008A040000}"/>
    <cellStyle name="_Final_Book_010301_Nsi -super_ last version_проект презентации БП 2005 г." xfId="1034" xr:uid="{00000000-0005-0000-0000-00008B040000}"/>
    <cellStyle name="_Final_Book_010301_Nsi -super_ last version_Прочие_Соцсферра1" xfId="1035" xr:uid="{00000000-0005-0000-0000-00008C040000}"/>
    <cellStyle name="_Final_Book_010301_Nsi -super_ last version_форматы от 211204_подписанные" xfId="1036" xr:uid="{00000000-0005-0000-0000-00008D040000}"/>
    <cellStyle name="_Final_Book_010301_Nsi -super_ last version_форматы2" xfId="1037" xr:uid="{00000000-0005-0000-0000-00008E040000}"/>
    <cellStyle name="_Final_Book_010301_Nsi(2)" xfId="1038" xr:uid="{00000000-0005-0000-0000-00008F040000}"/>
    <cellStyle name="_Final_Book_010301_Nsi(2)_ПРОГНОЗНЫЙ БАЛАНС (форма)" xfId="1039" xr:uid="{00000000-0005-0000-0000-000090040000}"/>
    <cellStyle name="_Final_Book_010301_Nsi_1" xfId="1040" xr:uid="{00000000-0005-0000-0000-000091040000}"/>
    <cellStyle name="_Final_Book_010301_Nsi_1_GFO_COSTs" xfId="1041" xr:uid="{00000000-0005-0000-0000-000092040000}"/>
    <cellStyle name="_Final_Book_010301_Nsi_1_GFO_format_Январь_ф+Б+БП" xfId="1042" xr:uid="{00000000-0005-0000-0000-000093040000}"/>
    <cellStyle name="_Final_Book_010301_Nsi_1_GFO_затраты" xfId="1043" xr:uid="{00000000-0005-0000-0000-000094040000}"/>
    <cellStyle name="_Final_Book_010301_Nsi_1_GFO_затраты2" xfId="1044" xr:uid="{00000000-0005-0000-0000-000095040000}"/>
    <cellStyle name="_Final_Book_010301_Nsi_1_GFO_затраты4_4" xfId="1045" xr:uid="{00000000-0005-0000-0000-000096040000}"/>
    <cellStyle name="_Final_Book_010301_Nsi_1_Копия GFO Ожидаемое августа_05.10" xfId="1046" xr:uid="{00000000-0005-0000-0000-000097040000}"/>
    <cellStyle name="_Final_Book_010301_Nsi_1_ПРОГНОЗНЫЙ БАЛАНС (форма)" xfId="1047" xr:uid="{00000000-0005-0000-0000-000098040000}"/>
    <cellStyle name="_Final_Book_010301_Nsi_1_Проект КВ-2005 - 14.10.04 г.2" xfId="1048" xr:uid="{00000000-0005-0000-0000-000099040000}"/>
    <cellStyle name="_Final_Book_010301_Nsi_1_проект презентации БП 2005 г." xfId="1049" xr:uid="{00000000-0005-0000-0000-00009A040000}"/>
    <cellStyle name="_Final_Book_010301_Nsi_1_Прочие_Соцсферра1" xfId="1050" xr:uid="{00000000-0005-0000-0000-00009B040000}"/>
    <cellStyle name="_Final_Book_010301_Nsi_1_форматы от 211204_подписанные" xfId="1051" xr:uid="{00000000-0005-0000-0000-00009C040000}"/>
    <cellStyle name="_Final_Book_010301_Nsi_1_форматы2" xfId="1052" xr:uid="{00000000-0005-0000-0000-00009D040000}"/>
    <cellStyle name="_Final_Book_010301_Nsi_139" xfId="1053" xr:uid="{00000000-0005-0000-0000-00009E040000}"/>
    <cellStyle name="_Final_Book_010301_Nsi_139_GFO_COSTs" xfId="1054" xr:uid="{00000000-0005-0000-0000-00009F040000}"/>
    <cellStyle name="_Final_Book_010301_Nsi_139_GFO_format_Январь_ф+Б+БП" xfId="1055" xr:uid="{00000000-0005-0000-0000-0000A0040000}"/>
    <cellStyle name="_Final_Book_010301_Nsi_139_GFO_затраты" xfId="1056" xr:uid="{00000000-0005-0000-0000-0000A1040000}"/>
    <cellStyle name="_Final_Book_010301_Nsi_139_GFO_затраты2" xfId="1057" xr:uid="{00000000-0005-0000-0000-0000A2040000}"/>
    <cellStyle name="_Final_Book_010301_Nsi_139_GFO_затраты4_4" xfId="1058" xr:uid="{00000000-0005-0000-0000-0000A3040000}"/>
    <cellStyle name="_Final_Book_010301_Nsi_139_Копия GFO Ожидаемое августа_05.10" xfId="1059" xr:uid="{00000000-0005-0000-0000-0000A4040000}"/>
    <cellStyle name="_Final_Book_010301_Nsi_139_ПРОГНОЗНЫЙ БАЛАНС (форма)" xfId="1060" xr:uid="{00000000-0005-0000-0000-0000A5040000}"/>
    <cellStyle name="_Final_Book_010301_Nsi_139_Проект КВ-2005 - 14.10.04 г.2" xfId="1061" xr:uid="{00000000-0005-0000-0000-0000A6040000}"/>
    <cellStyle name="_Final_Book_010301_Nsi_139_проект презентации БП 2005 г." xfId="1062" xr:uid="{00000000-0005-0000-0000-0000A7040000}"/>
    <cellStyle name="_Final_Book_010301_Nsi_139_Прочие_Соцсферра1" xfId="1063" xr:uid="{00000000-0005-0000-0000-0000A8040000}"/>
    <cellStyle name="_Final_Book_010301_Nsi_139_форматы от 211204_подписанные" xfId="1064" xr:uid="{00000000-0005-0000-0000-0000A9040000}"/>
    <cellStyle name="_Final_Book_010301_Nsi_139_форматы2" xfId="1065" xr:uid="{00000000-0005-0000-0000-0000AA040000}"/>
    <cellStyle name="_Final_Book_010301_Nsi_140" xfId="1066" xr:uid="{00000000-0005-0000-0000-0000AB040000}"/>
    <cellStyle name="_Final_Book_010301_Nsi_140(Зах)" xfId="1067" xr:uid="{00000000-0005-0000-0000-0000AC040000}"/>
    <cellStyle name="_Final_Book_010301_Nsi_140(Зах)_GFO_COSTs" xfId="1068" xr:uid="{00000000-0005-0000-0000-0000AD040000}"/>
    <cellStyle name="_Final_Book_010301_Nsi_140(Зах)_GFO_format_Январь_ф+Б+БП" xfId="1069" xr:uid="{00000000-0005-0000-0000-0000AE040000}"/>
    <cellStyle name="_Final_Book_010301_Nsi_140(Зах)_GFO_затраты" xfId="1070" xr:uid="{00000000-0005-0000-0000-0000AF040000}"/>
    <cellStyle name="_Final_Book_010301_Nsi_140(Зах)_GFO_затраты2" xfId="1071" xr:uid="{00000000-0005-0000-0000-0000B0040000}"/>
    <cellStyle name="_Final_Book_010301_Nsi_140(Зах)_GFO_затраты4_4" xfId="1072" xr:uid="{00000000-0005-0000-0000-0000B1040000}"/>
    <cellStyle name="_Final_Book_010301_Nsi_140(Зах)_Копия GFO Ожидаемое августа_05.10" xfId="1073" xr:uid="{00000000-0005-0000-0000-0000B2040000}"/>
    <cellStyle name="_Final_Book_010301_Nsi_140(Зах)_ПРОГНОЗНЫЙ БАЛАНС (форма)" xfId="1074" xr:uid="{00000000-0005-0000-0000-0000B3040000}"/>
    <cellStyle name="_Final_Book_010301_Nsi_140(Зах)_Проект КВ-2005 - 14.10.04 г.2" xfId="1075" xr:uid="{00000000-0005-0000-0000-0000B4040000}"/>
    <cellStyle name="_Final_Book_010301_Nsi_140(Зах)_проект презентации БП 2005 г." xfId="1076" xr:uid="{00000000-0005-0000-0000-0000B5040000}"/>
    <cellStyle name="_Final_Book_010301_Nsi_140(Зах)_Прочие_Соцсферра1" xfId="1077" xr:uid="{00000000-0005-0000-0000-0000B6040000}"/>
    <cellStyle name="_Final_Book_010301_Nsi_140(Зах)_форматы от 211204_подписанные" xfId="1078" xr:uid="{00000000-0005-0000-0000-0000B7040000}"/>
    <cellStyle name="_Final_Book_010301_Nsi_140(Зах)_форматы2" xfId="1079" xr:uid="{00000000-0005-0000-0000-0000B8040000}"/>
    <cellStyle name="_Final_Book_010301_Nsi_140_GFO_COSTs" xfId="1080" xr:uid="{00000000-0005-0000-0000-0000B9040000}"/>
    <cellStyle name="_Final_Book_010301_Nsi_140_GFO_format_Январь_ф+Б+БП" xfId="1081" xr:uid="{00000000-0005-0000-0000-0000BA040000}"/>
    <cellStyle name="_Final_Book_010301_Nsi_140_GFO_затраты" xfId="1082" xr:uid="{00000000-0005-0000-0000-0000BB040000}"/>
    <cellStyle name="_Final_Book_010301_Nsi_140_GFO_затраты2" xfId="1083" xr:uid="{00000000-0005-0000-0000-0000BC040000}"/>
    <cellStyle name="_Final_Book_010301_Nsi_140_GFO_затраты4_4" xfId="1084" xr:uid="{00000000-0005-0000-0000-0000BD040000}"/>
    <cellStyle name="_Final_Book_010301_Nsi_140_mod" xfId="1085" xr:uid="{00000000-0005-0000-0000-0000BE040000}"/>
    <cellStyle name="_Final_Book_010301_Nsi_140_mod_GFO_COSTs" xfId="1086" xr:uid="{00000000-0005-0000-0000-0000BF040000}"/>
    <cellStyle name="_Final_Book_010301_Nsi_140_mod_GFO_format_Январь_ф+Б+БП" xfId="1087" xr:uid="{00000000-0005-0000-0000-0000C0040000}"/>
    <cellStyle name="_Final_Book_010301_Nsi_140_mod_GFO_затраты" xfId="1088" xr:uid="{00000000-0005-0000-0000-0000C1040000}"/>
    <cellStyle name="_Final_Book_010301_Nsi_140_mod_GFO_затраты2" xfId="1089" xr:uid="{00000000-0005-0000-0000-0000C2040000}"/>
    <cellStyle name="_Final_Book_010301_Nsi_140_mod_GFO_затраты4_4" xfId="1090" xr:uid="{00000000-0005-0000-0000-0000C3040000}"/>
    <cellStyle name="_Final_Book_010301_Nsi_140_mod_Копия GFO Ожидаемое августа_05.10" xfId="1091" xr:uid="{00000000-0005-0000-0000-0000C4040000}"/>
    <cellStyle name="_Final_Book_010301_Nsi_140_mod_ПРОГНОЗНЫЙ БАЛАНС (форма)" xfId="1092" xr:uid="{00000000-0005-0000-0000-0000C5040000}"/>
    <cellStyle name="_Final_Book_010301_Nsi_140_mod_Проект КВ-2005 - 14.10.04 г.2" xfId="1093" xr:uid="{00000000-0005-0000-0000-0000C6040000}"/>
    <cellStyle name="_Final_Book_010301_Nsi_140_mod_проект презентации БП 2005 г." xfId="1094" xr:uid="{00000000-0005-0000-0000-0000C7040000}"/>
    <cellStyle name="_Final_Book_010301_Nsi_140_mod_Прочие_Соцсферра1" xfId="1095" xr:uid="{00000000-0005-0000-0000-0000C8040000}"/>
    <cellStyle name="_Final_Book_010301_Nsi_140_mod_форматы от 211204_подписанные" xfId="1096" xr:uid="{00000000-0005-0000-0000-0000C9040000}"/>
    <cellStyle name="_Final_Book_010301_Nsi_140_mod_форматы2" xfId="1097" xr:uid="{00000000-0005-0000-0000-0000CA040000}"/>
    <cellStyle name="_Final_Book_010301_Nsi_140_Копия GFO Ожидаемое августа_05.10" xfId="1098" xr:uid="{00000000-0005-0000-0000-0000CB040000}"/>
    <cellStyle name="_Final_Book_010301_Nsi_140_ПРОГНОЗНЫЙ БАЛАНС (форма)" xfId="1099" xr:uid="{00000000-0005-0000-0000-0000CC040000}"/>
    <cellStyle name="_Final_Book_010301_Nsi_140_Проект КВ-2005 - 14.10.04 г.2" xfId="1100" xr:uid="{00000000-0005-0000-0000-0000CD040000}"/>
    <cellStyle name="_Final_Book_010301_Nsi_140_проект презентации БП 2005 г." xfId="1101" xr:uid="{00000000-0005-0000-0000-0000CE040000}"/>
    <cellStyle name="_Final_Book_010301_Nsi_140_Прочие_Соцсферра1" xfId="1102" xr:uid="{00000000-0005-0000-0000-0000CF040000}"/>
    <cellStyle name="_Final_Book_010301_Nsi_140_форматы от 211204_подписанные" xfId="1103" xr:uid="{00000000-0005-0000-0000-0000D0040000}"/>
    <cellStyle name="_Final_Book_010301_Nsi_140_форматы2" xfId="1104" xr:uid="{00000000-0005-0000-0000-0000D1040000}"/>
    <cellStyle name="_Final_Book_010301_Nsi_158" xfId="1105" xr:uid="{00000000-0005-0000-0000-0000D2040000}"/>
    <cellStyle name="_Final_Book_010301_Nsi_158_ПРОГНОЗНЫЙ БАЛАНС (форма)" xfId="1106" xr:uid="{00000000-0005-0000-0000-0000D3040000}"/>
    <cellStyle name="_Final_Book_010301_Nsi_Express" xfId="1107" xr:uid="{00000000-0005-0000-0000-0000D4040000}"/>
    <cellStyle name="_Final_Book_010301_Nsi_Express_ПРОГНОЗНЫЙ БАЛАНС (форма)" xfId="1108" xr:uid="{00000000-0005-0000-0000-0000D5040000}"/>
    <cellStyle name="_Final_Book_010301_Nsi_GFO_COSTs" xfId="1109" xr:uid="{00000000-0005-0000-0000-0000D6040000}"/>
    <cellStyle name="_Final_Book_010301_Nsi_GFO_format_Январь_ф+Б+БП" xfId="1110" xr:uid="{00000000-0005-0000-0000-0000D7040000}"/>
    <cellStyle name="_Final_Book_010301_Nsi_GFO_затраты" xfId="1111" xr:uid="{00000000-0005-0000-0000-0000D8040000}"/>
    <cellStyle name="_Final_Book_010301_Nsi_GFO_затраты2" xfId="1112" xr:uid="{00000000-0005-0000-0000-0000D9040000}"/>
    <cellStyle name="_Final_Book_010301_Nsi_GFO_затраты4_4" xfId="1113" xr:uid="{00000000-0005-0000-0000-0000DA040000}"/>
    <cellStyle name="_Final_Book_010301_Nsi_Jan1" xfId="1114" xr:uid="{00000000-0005-0000-0000-0000DB040000}"/>
    <cellStyle name="_Final_Book_010301_Nsi_Jan1_GFO_COSTs" xfId="1115" xr:uid="{00000000-0005-0000-0000-0000DC040000}"/>
    <cellStyle name="_Final_Book_010301_Nsi_Jan1_GFO_format_Январь_ф+Б+БП" xfId="1116" xr:uid="{00000000-0005-0000-0000-0000DD040000}"/>
    <cellStyle name="_Final_Book_010301_Nsi_Jan1_GFO_затраты" xfId="1117" xr:uid="{00000000-0005-0000-0000-0000DE040000}"/>
    <cellStyle name="_Final_Book_010301_Nsi_Jan1_GFO_затраты2" xfId="1118" xr:uid="{00000000-0005-0000-0000-0000DF040000}"/>
    <cellStyle name="_Final_Book_010301_Nsi_Jan1_GFO_затраты4_4" xfId="1119" xr:uid="{00000000-0005-0000-0000-0000E0040000}"/>
    <cellStyle name="_Final_Book_010301_Nsi_Jan1_Копия GFO Ожидаемое августа_05.10" xfId="1120" xr:uid="{00000000-0005-0000-0000-0000E1040000}"/>
    <cellStyle name="_Final_Book_010301_Nsi_Jan1_ПРОГНОЗНЫЙ БАЛАНС (форма)" xfId="1121" xr:uid="{00000000-0005-0000-0000-0000E2040000}"/>
    <cellStyle name="_Final_Book_010301_Nsi_Jan1_Проект КВ-2005 - 14.10.04 г.2" xfId="1122" xr:uid="{00000000-0005-0000-0000-0000E3040000}"/>
    <cellStyle name="_Final_Book_010301_Nsi_Jan1_проект презентации БП 2005 г." xfId="1123" xr:uid="{00000000-0005-0000-0000-0000E4040000}"/>
    <cellStyle name="_Final_Book_010301_Nsi_Jan1_Прочие_Соцсферра1" xfId="1124" xr:uid="{00000000-0005-0000-0000-0000E5040000}"/>
    <cellStyle name="_Final_Book_010301_Nsi_Jan1_форматы от 211204_подписанные" xfId="1125" xr:uid="{00000000-0005-0000-0000-0000E6040000}"/>
    <cellStyle name="_Final_Book_010301_Nsi_Jan1_форматы2" xfId="1126" xr:uid="{00000000-0005-0000-0000-0000E7040000}"/>
    <cellStyle name="_Final_Book_010301_Nsi_test" xfId="1127" xr:uid="{00000000-0005-0000-0000-0000E8040000}"/>
    <cellStyle name="_Final_Book_010301_Nsi_test_ПРОГНОЗНЫЙ БАЛАНС (форма)" xfId="1128" xr:uid="{00000000-0005-0000-0000-0000E9040000}"/>
    <cellStyle name="_Final_Book_010301_Nsi_Копия GFO Ожидаемое августа_05.10" xfId="1129" xr:uid="{00000000-0005-0000-0000-0000EA040000}"/>
    <cellStyle name="_Final_Book_010301_Nsi_ПРОГНОЗНЫЙ БАЛАНС (форма)" xfId="1130" xr:uid="{00000000-0005-0000-0000-0000EB040000}"/>
    <cellStyle name="_Final_Book_010301_Nsi_Проект КВ-2005 - 14.10.04 г.2" xfId="1131" xr:uid="{00000000-0005-0000-0000-0000EC040000}"/>
    <cellStyle name="_Final_Book_010301_Nsi_проект презентации БП 2005 г." xfId="1132" xr:uid="{00000000-0005-0000-0000-0000ED040000}"/>
    <cellStyle name="_Final_Book_010301_Nsi_Прочие_Соцсферра1" xfId="1133" xr:uid="{00000000-0005-0000-0000-0000EE040000}"/>
    <cellStyle name="_Final_Book_010301_Nsi_форматы от 211204_подписанные" xfId="1134" xr:uid="{00000000-0005-0000-0000-0000EF040000}"/>
    <cellStyle name="_Final_Book_010301_Nsi_форматы2" xfId="1135" xr:uid="{00000000-0005-0000-0000-0000F0040000}"/>
    <cellStyle name="_Final_Book_010301_Nsi2" xfId="1136" xr:uid="{00000000-0005-0000-0000-0000F1040000}"/>
    <cellStyle name="_Final_Book_010301_Nsi2_GFO_COSTs" xfId="1137" xr:uid="{00000000-0005-0000-0000-0000F2040000}"/>
    <cellStyle name="_Final_Book_010301_Nsi2_GFO_format_Январь_ф+Б+БП" xfId="1138" xr:uid="{00000000-0005-0000-0000-0000F3040000}"/>
    <cellStyle name="_Final_Book_010301_Nsi2_GFO_затраты" xfId="1139" xr:uid="{00000000-0005-0000-0000-0000F4040000}"/>
    <cellStyle name="_Final_Book_010301_Nsi2_GFO_затраты2" xfId="1140" xr:uid="{00000000-0005-0000-0000-0000F5040000}"/>
    <cellStyle name="_Final_Book_010301_Nsi2_GFO_затраты4_4" xfId="1141" xr:uid="{00000000-0005-0000-0000-0000F6040000}"/>
    <cellStyle name="_Final_Book_010301_Nsi2_Копия GFO Ожидаемое августа_05.10" xfId="1142" xr:uid="{00000000-0005-0000-0000-0000F7040000}"/>
    <cellStyle name="_Final_Book_010301_Nsi2_ПРОГНОЗНЫЙ БАЛАНС (форма)" xfId="1143" xr:uid="{00000000-0005-0000-0000-0000F8040000}"/>
    <cellStyle name="_Final_Book_010301_Nsi2_Проект КВ-2005 - 14.10.04 г.2" xfId="1144" xr:uid="{00000000-0005-0000-0000-0000F9040000}"/>
    <cellStyle name="_Final_Book_010301_Nsi2_проект презентации БП 2005 г." xfId="1145" xr:uid="{00000000-0005-0000-0000-0000FA040000}"/>
    <cellStyle name="_Final_Book_010301_Nsi2_Прочие_Соцсферра1" xfId="1146" xr:uid="{00000000-0005-0000-0000-0000FB040000}"/>
    <cellStyle name="_Final_Book_010301_Nsi2_форматы от 211204_подписанные" xfId="1147" xr:uid="{00000000-0005-0000-0000-0000FC040000}"/>
    <cellStyle name="_Final_Book_010301_Nsi2_форматы2" xfId="1148" xr:uid="{00000000-0005-0000-0000-0000FD040000}"/>
    <cellStyle name="_Final_Book_010301_Nsi-Services" xfId="1149" xr:uid="{00000000-0005-0000-0000-0000FE040000}"/>
    <cellStyle name="_Final_Book_010301_Nsi-Services_ПРОГНОЗНЫЙ БАЛАНС (форма)" xfId="1150" xr:uid="{00000000-0005-0000-0000-0000FF040000}"/>
    <cellStyle name="_Final_Book_010301_P&amp;L" xfId="1151" xr:uid="{00000000-0005-0000-0000-000000050000}"/>
    <cellStyle name="_Final_Book_010301_P&amp;L_GFO_COSTs" xfId="1152" xr:uid="{00000000-0005-0000-0000-000001050000}"/>
    <cellStyle name="_Final_Book_010301_P&amp;L_GFO_format_Январь_ф+Б+БП" xfId="1153" xr:uid="{00000000-0005-0000-0000-000002050000}"/>
    <cellStyle name="_Final_Book_010301_P&amp;L_GFO_затраты" xfId="1154" xr:uid="{00000000-0005-0000-0000-000003050000}"/>
    <cellStyle name="_Final_Book_010301_P&amp;L_GFO_затраты2" xfId="1155" xr:uid="{00000000-0005-0000-0000-000004050000}"/>
    <cellStyle name="_Final_Book_010301_P&amp;L_GFO_затраты4_4" xfId="1156" xr:uid="{00000000-0005-0000-0000-000005050000}"/>
    <cellStyle name="_Final_Book_010301_P&amp;L_Копия GFO Ожидаемое августа_05.10" xfId="1157" xr:uid="{00000000-0005-0000-0000-000006050000}"/>
    <cellStyle name="_Final_Book_010301_P&amp;L_ПРОГНОЗНЫЙ БАЛАНС (форма)" xfId="1158" xr:uid="{00000000-0005-0000-0000-000007050000}"/>
    <cellStyle name="_Final_Book_010301_P&amp;L_Проект КВ-2005 - 14.10.04 г.2" xfId="1159" xr:uid="{00000000-0005-0000-0000-000008050000}"/>
    <cellStyle name="_Final_Book_010301_P&amp;L_проект презентации БП 2005 г." xfId="1160" xr:uid="{00000000-0005-0000-0000-000009050000}"/>
    <cellStyle name="_Final_Book_010301_P&amp;L_Прочие_Соцсферра1" xfId="1161" xr:uid="{00000000-0005-0000-0000-00000A050000}"/>
    <cellStyle name="_Final_Book_010301_P&amp;L_форматы от 211204_подписанные" xfId="1162" xr:uid="{00000000-0005-0000-0000-00000B050000}"/>
    <cellStyle name="_Final_Book_010301_P&amp;L_форматы2" xfId="1163" xr:uid="{00000000-0005-0000-0000-00000C050000}"/>
    <cellStyle name="_Final_Book_010301_S0400" xfId="1164" xr:uid="{00000000-0005-0000-0000-00000D050000}"/>
    <cellStyle name="_Final_Book_010301_S0400_ПРОГНОЗНЫЙ БАЛАНС (форма)" xfId="1165" xr:uid="{00000000-0005-0000-0000-00000E050000}"/>
    <cellStyle name="_Final_Book_010301_S13001" xfId="1166" xr:uid="{00000000-0005-0000-0000-00000F050000}"/>
    <cellStyle name="_Final_Book_010301_S13001_ПРОГНОЗНЫЙ БАЛАНС (форма)" xfId="1167" xr:uid="{00000000-0005-0000-0000-000010050000}"/>
    <cellStyle name="_Final_Book_010301_Sheet1" xfId="1168" xr:uid="{00000000-0005-0000-0000-000011050000}"/>
    <cellStyle name="_Final_Book_010301_Sheet1_GFO_COSTs" xfId="1169" xr:uid="{00000000-0005-0000-0000-000012050000}"/>
    <cellStyle name="_Final_Book_010301_Sheet1_GFO_format_Январь_ф+Б+БП" xfId="1170" xr:uid="{00000000-0005-0000-0000-000013050000}"/>
    <cellStyle name="_Final_Book_010301_Sheet1_GFO_затраты" xfId="1171" xr:uid="{00000000-0005-0000-0000-000014050000}"/>
    <cellStyle name="_Final_Book_010301_Sheet1_GFO_затраты2" xfId="1172" xr:uid="{00000000-0005-0000-0000-000015050000}"/>
    <cellStyle name="_Final_Book_010301_Sheet1_GFO_затраты4_4" xfId="1173" xr:uid="{00000000-0005-0000-0000-000016050000}"/>
    <cellStyle name="_Final_Book_010301_Sheet1_Копия GFO Ожидаемое августа_05.10" xfId="1174" xr:uid="{00000000-0005-0000-0000-000017050000}"/>
    <cellStyle name="_Final_Book_010301_Sheet1_ПРОГНОЗНЫЙ БАЛАНС (форма)" xfId="1175" xr:uid="{00000000-0005-0000-0000-000018050000}"/>
    <cellStyle name="_Final_Book_010301_Sheet1_Проект КВ-2005 - 14.10.04 г.2" xfId="1176" xr:uid="{00000000-0005-0000-0000-000019050000}"/>
    <cellStyle name="_Final_Book_010301_Sheet1_проект презентации БП 2005 г." xfId="1177" xr:uid="{00000000-0005-0000-0000-00001A050000}"/>
    <cellStyle name="_Final_Book_010301_Sheet1_Прочие_Соцсферра1" xfId="1178" xr:uid="{00000000-0005-0000-0000-00001B050000}"/>
    <cellStyle name="_Final_Book_010301_Sheet1_форматы от 211204_подписанные" xfId="1179" xr:uid="{00000000-0005-0000-0000-00001C050000}"/>
    <cellStyle name="_Final_Book_010301_Sheet1_форматы2" xfId="1180" xr:uid="{00000000-0005-0000-0000-00001D050000}"/>
    <cellStyle name="_Final_Book_010301_SOFI" xfId="1181" xr:uid="{00000000-0005-0000-0000-00001E050000}"/>
    <cellStyle name="_Final_Book_010301_sofi - plan_AP270202ii" xfId="1182" xr:uid="{00000000-0005-0000-0000-00001F050000}"/>
    <cellStyle name="_Final_Book_010301_sofi - plan_AP270202ii_GFO_COSTs" xfId="1183" xr:uid="{00000000-0005-0000-0000-000020050000}"/>
    <cellStyle name="_Final_Book_010301_sofi - plan_AP270202ii_GFO_format_Январь_ф+Б+БП" xfId="1184" xr:uid="{00000000-0005-0000-0000-000021050000}"/>
    <cellStyle name="_Final_Book_010301_sofi - plan_AP270202ii_GFO_затраты" xfId="1185" xr:uid="{00000000-0005-0000-0000-000022050000}"/>
    <cellStyle name="_Final_Book_010301_sofi - plan_AP270202ii_GFO_затраты2" xfId="1186" xr:uid="{00000000-0005-0000-0000-000023050000}"/>
    <cellStyle name="_Final_Book_010301_sofi - plan_AP270202ii_GFO_затраты4_4" xfId="1187" xr:uid="{00000000-0005-0000-0000-000024050000}"/>
    <cellStyle name="_Final_Book_010301_sofi - plan_AP270202ii_Копия GFO Ожидаемое августа_05.10" xfId="1188" xr:uid="{00000000-0005-0000-0000-000025050000}"/>
    <cellStyle name="_Final_Book_010301_sofi - plan_AP270202ii_ПРОГНОЗНЫЙ БАЛАНС (форма)" xfId="1189" xr:uid="{00000000-0005-0000-0000-000026050000}"/>
    <cellStyle name="_Final_Book_010301_sofi - plan_AP270202ii_Проект КВ-2005 - 14.10.04 г.2" xfId="1190" xr:uid="{00000000-0005-0000-0000-000027050000}"/>
    <cellStyle name="_Final_Book_010301_sofi - plan_AP270202ii_проект презентации БП 2005 г." xfId="1191" xr:uid="{00000000-0005-0000-0000-000028050000}"/>
    <cellStyle name="_Final_Book_010301_sofi - plan_AP270202ii_Прочие_Соцсферра1" xfId="1192" xr:uid="{00000000-0005-0000-0000-000029050000}"/>
    <cellStyle name="_Final_Book_010301_sofi - plan_AP270202ii_форматы от 211204_подписанные" xfId="1193" xr:uid="{00000000-0005-0000-0000-00002A050000}"/>
    <cellStyle name="_Final_Book_010301_sofi - plan_AP270202ii_форматы2" xfId="1194" xr:uid="{00000000-0005-0000-0000-00002B050000}"/>
    <cellStyle name="_Final_Book_010301_sofi - plan_AP270202iii" xfId="1195" xr:uid="{00000000-0005-0000-0000-00002C050000}"/>
    <cellStyle name="_Final_Book_010301_sofi - plan_AP270202iii_GFO_COSTs" xfId="1196" xr:uid="{00000000-0005-0000-0000-00002D050000}"/>
    <cellStyle name="_Final_Book_010301_sofi - plan_AP270202iii_GFO_format_Январь_ф+Б+БП" xfId="1197" xr:uid="{00000000-0005-0000-0000-00002E050000}"/>
    <cellStyle name="_Final_Book_010301_sofi - plan_AP270202iii_GFO_затраты" xfId="1198" xr:uid="{00000000-0005-0000-0000-00002F050000}"/>
    <cellStyle name="_Final_Book_010301_sofi - plan_AP270202iii_GFO_затраты2" xfId="1199" xr:uid="{00000000-0005-0000-0000-000030050000}"/>
    <cellStyle name="_Final_Book_010301_sofi - plan_AP270202iii_GFO_затраты4_4" xfId="1200" xr:uid="{00000000-0005-0000-0000-000031050000}"/>
    <cellStyle name="_Final_Book_010301_sofi - plan_AP270202iii_Копия GFO Ожидаемое августа_05.10" xfId="1201" xr:uid="{00000000-0005-0000-0000-000032050000}"/>
    <cellStyle name="_Final_Book_010301_sofi - plan_AP270202iii_ПРОГНОЗНЫЙ БАЛАНС (форма)" xfId="1202" xr:uid="{00000000-0005-0000-0000-000033050000}"/>
    <cellStyle name="_Final_Book_010301_sofi - plan_AP270202iii_Проект КВ-2005 - 14.10.04 г.2" xfId="1203" xr:uid="{00000000-0005-0000-0000-000034050000}"/>
    <cellStyle name="_Final_Book_010301_sofi - plan_AP270202iii_проект презентации БП 2005 г." xfId="1204" xr:uid="{00000000-0005-0000-0000-000035050000}"/>
    <cellStyle name="_Final_Book_010301_sofi - plan_AP270202iii_Прочие_Соцсферра1" xfId="1205" xr:uid="{00000000-0005-0000-0000-000036050000}"/>
    <cellStyle name="_Final_Book_010301_sofi - plan_AP270202iii_форматы от 211204_подписанные" xfId="1206" xr:uid="{00000000-0005-0000-0000-000037050000}"/>
    <cellStyle name="_Final_Book_010301_sofi - plan_AP270202iii_форматы2" xfId="1207" xr:uid="{00000000-0005-0000-0000-000038050000}"/>
    <cellStyle name="_Final_Book_010301_sofi - plan_AP270202iv" xfId="1208" xr:uid="{00000000-0005-0000-0000-000039050000}"/>
    <cellStyle name="_Final_Book_010301_sofi - plan_AP270202iv_GFO_COSTs" xfId="1209" xr:uid="{00000000-0005-0000-0000-00003A050000}"/>
    <cellStyle name="_Final_Book_010301_sofi - plan_AP270202iv_GFO_format_Январь_ф+Б+БП" xfId="1210" xr:uid="{00000000-0005-0000-0000-00003B050000}"/>
    <cellStyle name="_Final_Book_010301_sofi - plan_AP270202iv_GFO_затраты" xfId="1211" xr:uid="{00000000-0005-0000-0000-00003C050000}"/>
    <cellStyle name="_Final_Book_010301_sofi - plan_AP270202iv_GFO_затраты2" xfId="1212" xr:uid="{00000000-0005-0000-0000-00003D050000}"/>
    <cellStyle name="_Final_Book_010301_sofi - plan_AP270202iv_GFO_затраты4_4" xfId="1213" xr:uid="{00000000-0005-0000-0000-00003E050000}"/>
    <cellStyle name="_Final_Book_010301_sofi - plan_AP270202iv_Копия GFO Ожидаемое августа_05.10" xfId="1214" xr:uid="{00000000-0005-0000-0000-00003F050000}"/>
    <cellStyle name="_Final_Book_010301_sofi - plan_AP270202iv_ПРОГНОЗНЫЙ БАЛАНС (форма)" xfId="1215" xr:uid="{00000000-0005-0000-0000-000040050000}"/>
    <cellStyle name="_Final_Book_010301_sofi - plan_AP270202iv_Проект КВ-2005 - 14.10.04 г.2" xfId="1216" xr:uid="{00000000-0005-0000-0000-000041050000}"/>
    <cellStyle name="_Final_Book_010301_sofi - plan_AP270202iv_проект презентации БП 2005 г." xfId="1217" xr:uid="{00000000-0005-0000-0000-000042050000}"/>
    <cellStyle name="_Final_Book_010301_sofi - plan_AP270202iv_Прочие_Соцсферра1" xfId="1218" xr:uid="{00000000-0005-0000-0000-000043050000}"/>
    <cellStyle name="_Final_Book_010301_sofi - plan_AP270202iv_форматы от 211204_подписанные" xfId="1219" xr:uid="{00000000-0005-0000-0000-000044050000}"/>
    <cellStyle name="_Final_Book_010301_sofi - plan_AP270202iv_форматы2" xfId="1220" xr:uid="{00000000-0005-0000-0000-000045050000}"/>
    <cellStyle name="_Final_Book_010301_Sofi vs Sobi" xfId="1221" xr:uid="{00000000-0005-0000-0000-000046050000}"/>
    <cellStyle name="_Final_Book_010301_Sofi vs Sobi_GFO_COSTs" xfId="1222" xr:uid="{00000000-0005-0000-0000-000047050000}"/>
    <cellStyle name="_Final_Book_010301_Sofi vs Sobi_GFO_format_Январь_ф+Б+БП" xfId="1223" xr:uid="{00000000-0005-0000-0000-000048050000}"/>
    <cellStyle name="_Final_Book_010301_Sofi vs Sobi_GFO_затраты" xfId="1224" xr:uid="{00000000-0005-0000-0000-000049050000}"/>
    <cellStyle name="_Final_Book_010301_Sofi vs Sobi_GFO_затраты2" xfId="1225" xr:uid="{00000000-0005-0000-0000-00004A050000}"/>
    <cellStyle name="_Final_Book_010301_Sofi vs Sobi_GFO_затраты4_4" xfId="1226" xr:uid="{00000000-0005-0000-0000-00004B050000}"/>
    <cellStyle name="_Final_Book_010301_Sofi vs Sobi_Копия GFO Ожидаемое августа_05.10" xfId="1227" xr:uid="{00000000-0005-0000-0000-00004C050000}"/>
    <cellStyle name="_Final_Book_010301_Sofi vs Sobi_ПРОГНОЗНЫЙ БАЛАНС (форма)" xfId="1228" xr:uid="{00000000-0005-0000-0000-00004D050000}"/>
    <cellStyle name="_Final_Book_010301_Sofi vs Sobi_Проект КВ-2005 - 14.10.04 г.2" xfId="1229" xr:uid="{00000000-0005-0000-0000-00004E050000}"/>
    <cellStyle name="_Final_Book_010301_Sofi vs Sobi_проект презентации БП 2005 г." xfId="1230" xr:uid="{00000000-0005-0000-0000-00004F050000}"/>
    <cellStyle name="_Final_Book_010301_Sofi vs Sobi_Прочие_Соцсферра1" xfId="1231" xr:uid="{00000000-0005-0000-0000-000050050000}"/>
    <cellStyle name="_Final_Book_010301_Sofi vs Sobi_форматы от 211204_подписанные" xfId="1232" xr:uid="{00000000-0005-0000-0000-000051050000}"/>
    <cellStyle name="_Final_Book_010301_Sofi vs Sobi_форматы2" xfId="1233" xr:uid="{00000000-0005-0000-0000-000052050000}"/>
    <cellStyle name="_Final_Book_010301_Sofi_PBD 27-11-01" xfId="1234" xr:uid="{00000000-0005-0000-0000-000053050000}"/>
    <cellStyle name="_Final_Book_010301_Sofi_PBD 27-11-01_GFO_COSTs" xfId="1235" xr:uid="{00000000-0005-0000-0000-000054050000}"/>
    <cellStyle name="_Final_Book_010301_Sofi_PBD 27-11-01_GFO_format_Январь_ф+Б+БП" xfId="1236" xr:uid="{00000000-0005-0000-0000-000055050000}"/>
    <cellStyle name="_Final_Book_010301_Sofi_PBD 27-11-01_GFO_затраты" xfId="1237" xr:uid="{00000000-0005-0000-0000-000056050000}"/>
    <cellStyle name="_Final_Book_010301_Sofi_PBD 27-11-01_GFO_затраты2" xfId="1238" xr:uid="{00000000-0005-0000-0000-000057050000}"/>
    <cellStyle name="_Final_Book_010301_Sofi_PBD 27-11-01_GFO_затраты4_4" xfId="1239" xr:uid="{00000000-0005-0000-0000-000058050000}"/>
    <cellStyle name="_Final_Book_010301_Sofi_PBD 27-11-01_Копия GFO Ожидаемое августа_05.10" xfId="1240" xr:uid="{00000000-0005-0000-0000-000059050000}"/>
    <cellStyle name="_Final_Book_010301_Sofi_PBD 27-11-01_ПРОГНОЗНЫЙ БАЛАНС (форма)" xfId="1241" xr:uid="{00000000-0005-0000-0000-00005A050000}"/>
    <cellStyle name="_Final_Book_010301_Sofi_PBD 27-11-01_Проект КВ-2005 - 14.10.04 г.2" xfId="1242" xr:uid="{00000000-0005-0000-0000-00005B050000}"/>
    <cellStyle name="_Final_Book_010301_Sofi_PBD 27-11-01_проект презентации БП 2005 г." xfId="1243" xr:uid="{00000000-0005-0000-0000-00005C050000}"/>
    <cellStyle name="_Final_Book_010301_Sofi_PBD 27-11-01_Прочие_Соцсферра1" xfId="1244" xr:uid="{00000000-0005-0000-0000-00005D050000}"/>
    <cellStyle name="_Final_Book_010301_Sofi_PBD 27-11-01_форматы от 211204_подписанные" xfId="1245" xr:uid="{00000000-0005-0000-0000-00005E050000}"/>
    <cellStyle name="_Final_Book_010301_Sofi_PBD 27-11-01_форматы2" xfId="1246" xr:uid="{00000000-0005-0000-0000-00005F050000}"/>
    <cellStyle name="_Final_Book_010301_SOFI_TEPs_AOK_130902" xfId="1247" xr:uid="{00000000-0005-0000-0000-000060050000}"/>
    <cellStyle name="_Final_Book_010301_SOFI_TEPs_AOK_130902_ПРОГНОЗНЫЙ БАЛАНС (форма)" xfId="1248" xr:uid="{00000000-0005-0000-0000-000061050000}"/>
    <cellStyle name="_Final_Book_010301_Sofi145a" xfId="1249" xr:uid="{00000000-0005-0000-0000-000062050000}"/>
    <cellStyle name="_Final_Book_010301_Sofi145a_GFO_COSTs" xfId="1250" xr:uid="{00000000-0005-0000-0000-000063050000}"/>
    <cellStyle name="_Final_Book_010301_Sofi145a_GFO_format_Январь_ф+Б+БП" xfId="1251" xr:uid="{00000000-0005-0000-0000-000064050000}"/>
    <cellStyle name="_Final_Book_010301_Sofi145a_GFO_затраты" xfId="1252" xr:uid="{00000000-0005-0000-0000-000065050000}"/>
    <cellStyle name="_Final_Book_010301_Sofi145a_GFO_затраты2" xfId="1253" xr:uid="{00000000-0005-0000-0000-000066050000}"/>
    <cellStyle name="_Final_Book_010301_Sofi145a_GFO_затраты4_4" xfId="1254" xr:uid="{00000000-0005-0000-0000-000067050000}"/>
    <cellStyle name="_Final_Book_010301_Sofi145a_Копия GFO Ожидаемое августа_05.10" xfId="1255" xr:uid="{00000000-0005-0000-0000-000068050000}"/>
    <cellStyle name="_Final_Book_010301_Sofi145a_ПРОГНОЗНЫЙ БАЛАНС (форма)" xfId="1256" xr:uid="{00000000-0005-0000-0000-000069050000}"/>
    <cellStyle name="_Final_Book_010301_Sofi145a_Проект КВ-2005 - 14.10.04 г.2" xfId="1257" xr:uid="{00000000-0005-0000-0000-00006A050000}"/>
    <cellStyle name="_Final_Book_010301_Sofi145a_проект презентации БП 2005 г." xfId="1258" xr:uid="{00000000-0005-0000-0000-00006B050000}"/>
    <cellStyle name="_Final_Book_010301_Sofi145a_Прочие_Соцсферра1" xfId="1259" xr:uid="{00000000-0005-0000-0000-00006C050000}"/>
    <cellStyle name="_Final_Book_010301_Sofi145a_форматы от 211204_подписанные" xfId="1260" xr:uid="{00000000-0005-0000-0000-00006D050000}"/>
    <cellStyle name="_Final_Book_010301_Sofi145a_форматы2" xfId="1261" xr:uid="{00000000-0005-0000-0000-00006E050000}"/>
    <cellStyle name="_Final_Book_010301_Sofi153" xfId="1262" xr:uid="{00000000-0005-0000-0000-00006F050000}"/>
    <cellStyle name="_Final_Book_010301_Sofi153_GFO_COSTs" xfId="1263" xr:uid="{00000000-0005-0000-0000-000070050000}"/>
    <cellStyle name="_Final_Book_010301_Sofi153_GFO_format_Январь_ф+Б+БП" xfId="1264" xr:uid="{00000000-0005-0000-0000-000071050000}"/>
    <cellStyle name="_Final_Book_010301_Sofi153_GFO_затраты" xfId="1265" xr:uid="{00000000-0005-0000-0000-000072050000}"/>
    <cellStyle name="_Final_Book_010301_Sofi153_GFO_затраты2" xfId="1266" xr:uid="{00000000-0005-0000-0000-000073050000}"/>
    <cellStyle name="_Final_Book_010301_Sofi153_GFO_затраты4_4" xfId="1267" xr:uid="{00000000-0005-0000-0000-000074050000}"/>
    <cellStyle name="_Final_Book_010301_Sofi153_Копия GFO Ожидаемое августа_05.10" xfId="1268" xr:uid="{00000000-0005-0000-0000-000075050000}"/>
    <cellStyle name="_Final_Book_010301_Sofi153_ПРОГНОЗНЫЙ БАЛАНС (форма)" xfId="1269" xr:uid="{00000000-0005-0000-0000-000076050000}"/>
    <cellStyle name="_Final_Book_010301_Sofi153_Проект КВ-2005 - 14.10.04 г.2" xfId="1270" xr:uid="{00000000-0005-0000-0000-000077050000}"/>
    <cellStyle name="_Final_Book_010301_Sofi153_проект презентации БП 2005 г." xfId="1271" xr:uid="{00000000-0005-0000-0000-000078050000}"/>
    <cellStyle name="_Final_Book_010301_Sofi153_Прочие_Соцсферра1" xfId="1272" xr:uid="{00000000-0005-0000-0000-000079050000}"/>
    <cellStyle name="_Final_Book_010301_Sofi153_форматы от 211204_подписанные" xfId="1273" xr:uid="{00000000-0005-0000-0000-00007A050000}"/>
    <cellStyle name="_Final_Book_010301_Sofi153_форматы2" xfId="1274" xr:uid="{00000000-0005-0000-0000-00007B050000}"/>
    <cellStyle name="_Final_Book_010301_Summary" xfId="1275" xr:uid="{00000000-0005-0000-0000-00007C050000}"/>
    <cellStyle name="_Final_Book_010301_Summary_GFO_COSTs" xfId="1276" xr:uid="{00000000-0005-0000-0000-00007D050000}"/>
    <cellStyle name="_Final_Book_010301_Summary_GFO_format_Январь_ф+Б+БП" xfId="1277" xr:uid="{00000000-0005-0000-0000-00007E050000}"/>
    <cellStyle name="_Final_Book_010301_Summary_GFO_затраты" xfId="1278" xr:uid="{00000000-0005-0000-0000-00007F050000}"/>
    <cellStyle name="_Final_Book_010301_Summary_GFO_затраты2" xfId="1279" xr:uid="{00000000-0005-0000-0000-000080050000}"/>
    <cellStyle name="_Final_Book_010301_Summary_GFO_затраты4_4" xfId="1280" xr:uid="{00000000-0005-0000-0000-000081050000}"/>
    <cellStyle name="_Final_Book_010301_Summary_Копия GFO Ожидаемое августа_05.10" xfId="1281" xr:uid="{00000000-0005-0000-0000-000082050000}"/>
    <cellStyle name="_Final_Book_010301_Summary_ПРОГНОЗНЫЙ БАЛАНС (форма)" xfId="1282" xr:uid="{00000000-0005-0000-0000-000083050000}"/>
    <cellStyle name="_Final_Book_010301_Summary_Проект КВ-2005 - 14.10.04 г.2" xfId="1283" xr:uid="{00000000-0005-0000-0000-000084050000}"/>
    <cellStyle name="_Final_Book_010301_Summary_проект презентации БП 2005 г." xfId="1284" xr:uid="{00000000-0005-0000-0000-000085050000}"/>
    <cellStyle name="_Final_Book_010301_Summary_Прочие_Соцсферра1" xfId="1285" xr:uid="{00000000-0005-0000-0000-000086050000}"/>
    <cellStyle name="_Final_Book_010301_Summary_форматы от 211204_подписанные" xfId="1286" xr:uid="{00000000-0005-0000-0000-000087050000}"/>
    <cellStyle name="_Final_Book_010301_Summary_форматы2" xfId="1287" xr:uid="{00000000-0005-0000-0000-000088050000}"/>
    <cellStyle name="_Final_Book_010301_SXXXX_Express_c Links" xfId="1288" xr:uid="{00000000-0005-0000-0000-000089050000}"/>
    <cellStyle name="_Final_Book_010301_SXXXX_Express_c Links_ПРОГНОЗНЫЙ БАЛАНС (форма)" xfId="1289" xr:uid="{00000000-0005-0000-0000-00008A050000}"/>
    <cellStyle name="_Final_Book_010301_Tax_form_1кв_3" xfId="1290" xr:uid="{00000000-0005-0000-0000-00008B050000}"/>
    <cellStyle name="_Final_Book_010301_Tax_form_1кв_3_GFO_COSTs" xfId="1291" xr:uid="{00000000-0005-0000-0000-00008C050000}"/>
    <cellStyle name="_Final_Book_010301_Tax_form_1кв_3_GFO_format_Январь_ф+Б+БП" xfId="1292" xr:uid="{00000000-0005-0000-0000-00008D050000}"/>
    <cellStyle name="_Final_Book_010301_Tax_form_1кв_3_GFO_затраты" xfId="1293" xr:uid="{00000000-0005-0000-0000-00008E050000}"/>
    <cellStyle name="_Final_Book_010301_Tax_form_1кв_3_GFO_затраты2" xfId="1294" xr:uid="{00000000-0005-0000-0000-00008F050000}"/>
    <cellStyle name="_Final_Book_010301_Tax_form_1кв_3_GFO_затраты4_4" xfId="1295" xr:uid="{00000000-0005-0000-0000-000090050000}"/>
    <cellStyle name="_Final_Book_010301_Tax_form_1кв_3_Копия GFO Ожидаемое августа_05.10" xfId="1296" xr:uid="{00000000-0005-0000-0000-000091050000}"/>
    <cellStyle name="_Final_Book_010301_Tax_form_1кв_3_ПРОГНОЗНЫЙ БАЛАНС (форма)" xfId="1297" xr:uid="{00000000-0005-0000-0000-000092050000}"/>
    <cellStyle name="_Final_Book_010301_Tax_form_1кв_3_Проект КВ-2005 - 14.10.04 г.2" xfId="1298" xr:uid="{00000000-0005-0000-0000-000093050000}"/>
    <cellStyle name="_Final_Book_010301_Tax_form_1кв_3_проект презентации БП 2005 г." xfId="1299" xr:uid="{00000000-0005-0000-0000-000094050000}"/>
    <cellStyle name="_Final_Book_010301_Tax_form_1кв_3_Прочие_Соцсферра1" xfId="1300" xr:uid="{00000000-0005-0000-0000-000095050000}"/>
    <cellStyle name="_Final_Book_010301_Tax_form_1кв_3_форматы от 211204_подписанные" xfId="1301" xr:uid="{00000000-0005-0000-0000-000096050000}"/>
    <cellStyle name="_Final_Book_010301_Tax_form_1кв_3_форматы2" xfId="1302" xr:uid="{00000000-0005-0000-0000-000097050000}"/>
    <cellStyle name="_Final_Book_010301_test_11" xfId="1303" xr:uid="{00000000-0005-0000-0000-000098050000}"/>
    <cellStyle name="_Final_Book_010301_test_11_GFO_COSTs" xfId="1304" xr:uid="{00000000-0005-0000-0000-000099050000}"/>
    <cellStyle name="_Final_Book_010301_test_11_GFO_format_Январь_ф+Б+БП" xfId="1305" xr:uid="{00000000-0005-0000-0000-00009A050000}"/>
    <cellStyle name="_Final_Book_010301_test_11_GFO_затраты" xfId="1306" xr:uid="{00000000-0005-0000-0000-00009B050000}"/>
    <cellStyle name="_Final_Book_010301_test_11_GFO_затраты2" xfId="1307" xr:uid="{00000000-0005-0000-0000-00009C050000}"/>
    <cellStyle name="_Final_Book_010301_test_11_GFO_затраты4_4" xfId="1308" xr:uid="{00000000-0005-0000-0000-00009D050000}"/>
    <cellStyle name="_Final_Book_010301_test_11_Копия GFO Ожидаемое августа_05.10" xfId="1309" xr:uid="{00000000-0005-0000-0000-00009E050000}"/>
    <cellStyle name="_Final_Book_010301_test_11_ПРОГНОЗНЫЙ БАЛАНС (форма)" xfId="1310" xr:uid="{00000000-0005-0000-0000-00009F050000}"/>
    <cellStyle name="_Final_Book_010301_test_11_Проект КВ-2005 - 14.10.04 г.2" xfId="1311" xr:uid="{00000000-0005-0000-0000-0000A0050000}"/>
    <cellStyle name="_Final_Book_010301_test_11_проект презентации БП 2005 г." xfId="1312" xr:uid="{00000000-0005-0000-0000-0000A1050000}"/>
    <cellStyle name="_Final_Book_010301_test_11_Прочие_Соцсферра1" xfId="1313" xr:uid="{00000000-0005-0000-0000-0000A2050000}"/>
    <cellStyle name="_Final_Book_010301_test_11_форматы от 211204_подписанные" xfId="1314" xr:uid="{00000000-0005-0000-0000-0000A3050000}"/>
    <cellStyle name="_Final_Book_010301_test_11_форматы2" xfId="1315" xr:uid="{00000000-0005-0000-0000-0000A4050000}"/>
    <cellStyle name="_Final_Book_010301_БКЭ" xfId="1316" xr:uid="{00000000-0005-0000-0000-0000A5050000}"/>
    <cellStyle name="_Final_Book_010301_БКЭ_GFO_COSTs" xfId="1317" xr:uid="{00000000-0005-0000-0000-0000A6050000}"/>
    <cellStyle name="_Final_Book_010301_БКЭ_GFO_format_Январь_ф+Б+БП" xfId="1318" xr:uid="{00000000-0005-0000-0000-0000A7050000}"/>
    <cellStyle name="_Final_Book_010301_БКЭ_GFO_затраты" xfId="1319" xr:uid="{00000000-0005-0000-0000-0000A8050000}"/>
    <cellStyle name="_Final_Book_010301_БКЭ_GFO_затраты2" xfId="1320" xr:uid="{00000000-0005-0000-0000-0000A9050000}"/>
    <cellStyle name="_Final_Book_010301_БКЭ_GFO_затраты4_4" xfId="1321" xr:uid="{00000000-0005-0000-0000-0000AA050000}"/>
    <cellStyle name="_Final_Book_010301_БКЭ_Копия GFO Ожидаемое августа_05.10" xfId="1322" xr:uid="{00000000-0005-0000-0000-0000AB050000}"/>
    <cellStyle name="_Final_Book_010301_БКЭ_ПРОГНОЗНЫЙ БАЛАНС (форма)" xfId="1323" xr:uid="{00000000-0005-0000-0000-0000AC050000}"/>
    <cellStyle name="_Final_Book_010301_БКЭ_Проект КВ-2005 - 14.10.04 г.2" xfId="1324" xr:uid="{00000000-0005-0000-0000-0000AD050000}"/>
    <cellStyle name="_Final_Book_010301_БКЭ_проект презентации БП 2005 г." xfId="1325" xr:uid="{00000000-0005-0000-0000-0000AE050000}"/>
    <cellStyle name="_Final_Book_010301_БКЭ_Прочие_Соцсферра1" xfId="1326" xr:uid="{00000000-0005-0000-0000-0000AF050000}"/>
    <cellStyle name="_Final_Book_010301_БКЭ_форматы от 211204_подписанные" xfId="1327" xr:uid="{00000000-0005-0000-0000-0000B0050000}"/>
    <cellStyle name="_Final_Book_010301_БКЭ_форматы2" xfId="1328" xr:uid="{00000000-0005-0000-0000-0000B1050000}"/>
    <cellStyle name="_Final_Book_010301_для вставки в пакет за 2001" xfId="1329" xr:uid="{00000000-0005-0000-0000-0000B2050000}"/>
    <cellStyle name="_Final_Book_010301_для вставки в пакет за 2001_GFO_COSTs" xfId="1330" xr:uid="{00000000-0005-0000-0000-0000B3050000}"/>
    <cellStyle name="_Final_Book_010301_для вставки в пакет за 2001_GFO_format_Январь_ф+Б+БП" xfId="1331" xr:uid="{00000000-0005-0000-0000-0000B4050000}"/>
    <cellStyle name="_Final_Book_010301_для вставки в пакет за 2001_GFO_затраты" xfId="1332" xr:uid="{00000000-0005-0000-0000-0000B5050000}"/>
    <cellStyle name="_Final_Book_010301_для вставки в пакет за 2001_GFO_затраты2" xfId="1333" xr:uid="{00000000-0005-0000-0000-0000B6050000}"/>
    <cellStyle name="_Final_Book_010301_для вставки в пакет за 2001_GFO_затраты4_4" xfId="1334" xr:uid="{00000000-0005-0000-0000-0000B7050000}"/>
    <cellStyle name="_Final_Book_010301_для вставки в пакет за 2001_Копия GFO Ожидаемое августа_05.10" xfId="1335" xr:uid="{00000000-0005-0000-0000-0000B8050000}"/>
    <cellStyle name="_Final_Book_010301_для вставки в пакет за 2001_ПРОГНОЗНЫЙ БАЛАНС (форма)" xfId="1336" xr:uid="{00000000-0005-0000-0000-0000B9050000}"/>
    <cellStyle name="_Final_Book_010301_для вставки в пакет за 2001_Проект КВ-2005 - 14.10.04 г.2" xfId="1337" xr:uid="{00000000-0005-0000-0000-0000BA050000}"/>
    <cellStyle name="_Final_Book_010301_для вставки в пакет за 2001_проект презентации БП 2005 г." xfId="1338" xr:uid="{00000000-0005-0000-0000-0000BB050000}"/>
    <cellStyle name="_Final_Book_010301_для вставки в пакет за 2001_Прочие_Соцсферра1" xfId="1339" xr:uid="{00000000-0005-0000-0000-0000BC050000}"/>
    <cellStyle name="_Final_Book_010301_для вставки в пакет за 2001_форматы от 211204_подписанные" xfId="1340" xr:uid="{00000000-0005-0000-0000-0000BD050000}"/>
    <cellStyle name="_Final_Book_010301_для вставки в пакет за 2001_форматы2" xfId="1341" xr:uid="{00000000-0005-0000-0000-0000BE050000}"/>
    <cellStyle name="_Final_Book_010301_дляГалиныВ" xfId="1342" xr:uid="{00000000-0005-0000-0000-0000BF050000}"/>
    <cellStyle name="_Final_Book_010301_дляГалиныВ_ПРОГНОЗНЫЙ БАЛАНС (форма)" xfId="1343" xr:uid="{00000000-0005-0000-0000-0000C0050000}"/>
    <cellStyle name="_Final_Book_010301_Книга7" xfId="1344" xr:uid="{00000000-0005-0000-0000-0000C1050000}"/>
    <cellStyle name="_Final_Book_010301_Книга7_GFO_COSTs" xfId="1345" xr:uid="{00000000-0005-0000-0000-0000C2050000}"/>
    <cellStyle name="_Final_Book_010301_Книга7_GFO_format_Январь_ф+Б+БП" xfId="1346" xr:uid="{00000000-0005-0000-0000-0000C3050000}"/>
    <cellStyle name="_Final_Book_010301_Книга7_GFO_затраты" xfId="1347" xr:uid="{00000000-0005-0000-0000-0000C4050000}"/>
    <cellStyle name="_Final_Book_010301_Книга7_GFO_затраты2" xfId="1348" xr:uid="{00000000-0005-0000-0000-0000C5050000}"/>
    <cellStyle name="_Final_Book_010301_Книга7_GFO_затраты4_4" xfId="1349" xr:uid="{00000000-0005-0000-0000-0000C6050000}"/>
    <cellStyle name="_Final_Book_010301_Книга7_Копия GFO Ожидаемое августа_05.10" xfId="1350" xr:uid="{00000000-0005-0000-0000-0000C7050000}"/>
    <cellStyle name="_Final_Book_010301_Книга7_ПРОГНОЗНЫЙ БАЛАНС (форма)" xfId="1351" xr:uid="{00000000-0005-0000-0000-0000C8050000}"/>
    <cellStyle name="_Final_Book_010301_Книга7_Проект КВ-2005 - 14.10.04 г.2" xfId="1352" xr:uid="{00000000-0005-0000-0000-0000C9050000}"/>
    <cellStyle name="_Final_Book_010301_Книга7_проект презентации БП 2005 г." xfId="1353" xr:uid="{00000000-0005-0000-0000-0000CA050000}"/>
    <cellStyle name="_Final_Book_010301_Книга7_Прочие_Соцсферра1" xfId="1354" xr:uid="{00000000-0005-0000-0000-0000CB050000}"/>
    <cellStyle name="_Final_Book_010301_Книга7_форматы от 211204_подписанные" xfId="1355" xr:uid="{00000000-0005-0000-0000-0000CC050000}"/>
    <cellStyle name="_Final_Book_010301_Книга7_форматы2" xfId="1356" xr:uid="{00000000-0005-0000-0000-0000CD050000}"/>
    <cellStyle name="_Final_Book_010301_Копия GFO Ожидаемое августа_05.10" xfId="1357" xr:uid="{00000000-0005-0000-0000-0000CE050000}"/>
    <cellStyle name="_Final_Book_010301_Лист1" xfId="1358" xr:uid="{00000000-0005-0000-0000-0000CF050000}"/>
    <cellStyle name="_Final_Book_010301_Лист1_ПРОГНОЗНЫЙ БАЛАНС (форма)" xfId="1359" xr:uid="{00000000-0005-0000-0000-0000D0050000}"/>
    <cellStyle name="_Final_Book_010301_ОСН. ДЕЯТ." xfId="1360" xr:uid="{00000000-0005-0000-0000-0000D1050000}"/>
    <cellStyle name="_Final_Book_010301_ОСН. ДЕЯТ._GFO_COSTs" xfId="1361" xr:uid="{00000000-0005-0000-0000-0000D2050000}"/>
    <cellStyle name="_Final_Book_010301_ОСН. ДЕЯТ._GFO_format_Январь_ф+Б+БП" xfId="1362" xr:uid="{00000000-0005-0000-0000-0000D3050000}"/>
    <cellStyle name="_Final_Book_010301_ОСН. ДЕЯТ._GFO_затраты" xfId="1363" xr:uid="{00000000-0005-0000-0000-0000D4050000}"/>
    <cellStyle name="_Final_Book_010301_ОСН. ДЕЯТ._GFO_затраты2" xfId="1364" xr:uid="{00000000-0005-0000-0000-0000D5050000}"/>
    <cellStyle name="_Final_Book_010301_ОСН. ДЕЯТ._GFO_затраты4_4" xfId="1365" xr:uid="{00000000-0005-0000-0000-0000D6050000}"/>
    <cellStyle name="_Final_Book_010301_ОСН. ДЕЯТ._Копия GFO Ожидаемое августа_05.10" xfId="1366" xr:uid="{00000000-0005-0000-0000-0000D7050000}"/>
    <cellStyle name="_Final_Book_010301_ОСН. ДЕЯТ._ПРОГНОЗНЫЙ БАЛАНС (форма)" xfId="1367" xr:uid="{00000000-0005-0000-0000-0000D8050000}"/>
    <cellStyle name="_Final_Book_010301_ОСН. ДЕЯТ._Проект КВ-2005 - 14.10.04 г.2" xfId="1368" xr:uid="{00000000-0005-0000-0000-0000D9050000}"/>
    <cellStyle name="_Final_Book_010301_ОСН. ДЕЯТ._проект презентации БП 2005 г." xfId="1369" xr:uid="{00000000-0005-0000-0000-0000DA050000}"/>
    <cellStyle name="_Final_Book_010301_ОСН. ДЕЯТ._Прочие_Соцсферра1" xfId="1370" xr:uid="{00000000-0005-0000-0000-0000DB050000}"/>
    <cellStyle name="_Final_Book_010301_ОСН. ДЕЯТ._форматы от 211204_подписанные" xfId="1371" xr:uid="{00000000-0005-0000-0000-0000DC050000}"/>
    <cellStyle name="_Final_Book_010301_ОСН. ДЕЯТ._форматы2" xfId="1372" xr:uid="{00000000-0005-0000-0000-0000DD050000}"/>
    <cellStyle name="_Final_Book_010301_Перечень названий форм" xfId="1373" xr:uid="{00000000-0005-0000-0000-0000DE050000}"/>
    <cellStyle name="_Final_Book_010301_Подразделения" xfId="1374" xr:uid="{00000000-0005-0000-0000-0000DF050000}"/>
    <cellStyle name="_Final_Book_010301_Подразделения_ПРОГНОЗНЫЙ БАЛАНС (форма)" xfId="1375" xr:uid="{00000000-0005-0000-0000-0000E0050000}"/>
    <cellStyle name="_Final_Book_010301_ПРОГНОЗНЫЙ БАЛАНС (форма)" xfId="1376" xr:uid="{00000000-0005-0000-0000-0000E1050000}"/>
    <cellStyle name="_Final_Book_010301_Проект КВ-2005 - 14.10.04 г.2" xfId="1377" xr:uid="{00000000-0005-0000-0000-0000E2050000}"/>
    <cellStyle name="_Final_Book_010301_проект презентации БП 2005 г." xfId="1378" xr:uid="{00000000-0005-0000-0000-0000E3050000}"/>
    <cellStyle name="_Final_Book_010301_Прочие_Соцсферра1" xfId="1379" xr:uid="{00000000-0005-0000-0000-0000E4050000}"/>
    <cellStyle name="_Final_Book_010301_Список тиражирования" xfId="1380" xr:uid="{00000000-0005-0000-0000-0000E5050000}"/>
    <cellStyle name="_Final_Book_010301_Список тиражирования_ПРОГНОЗНЫЙ БАЛАНС (форма)" xfId="1381" xr:uid="{00000000-0005-0000-0000-0000E6050000}"/>
    <cellStyle name="_Final_Book_010301_Форма 12 last" xfId="1382" xr:uid="{00000000-0005-0000-0000-0000E7050000}"/>
    <cellStyle name="_Final_Book_010301_Форма 12 last_GFO_COSTs" xfId="1383" xr:uid="{00000000-0005-0000-0000-0000E8050000}"/>
    <cellStyle name="_Final_Book_010301_Форма 12 last_GFO_format_Январь_ф+Б+БП" xfId="1384" xr:uid="{00000000-0005-0000-0000-0000E9050000}"/>
    <cellStyle name="_Final_Book_010301_Форма 12 last_GFO_затраты" xfId="1385" xr:uid="{00000000-0005-0000-0000-0000EA050000}"/>
    <cellStyle name="_Final_Book_010301_Форма 12 last_GFO_затраты2" xfId="1386" xr:uid="{00000000-0005-0000-0000-0000EB050000}"/>
    <cellStyle name="_Final_Book_010301_Форма 12 last_GFO_затраты4_4" xfId="1387" xr:uid="{00000000-0005-0000-0000-0000EC050000}"/>
    <cellStyle name="_Final_Book_010301_Форма 12 last_Копия GFO Ожидаемое августа_05.10" xfId="1388" xr:uid="{00000000-0005-0000-0000-0000ED050000}"/>
    <cellStyle name="_Final_Book_010301_Форма 12 last_ПРОГНОЗНЫЙ БАЛАНС (форма)" xfId="1389" xr:uid="{00000000-0005-0000-0000-0000EE050000}"/>
    <cellStyle name="_Final_Book_010301_Форма 12 last_Проект КВ-2005 - 14.10.04 г.2" xfId="1390" xr:uid="{00000000-0005-0000-0000-0000EF050000}"/>
    <cellStyle name="_Final_Book_010301_Форма 12 last_проект презентации БП 2005 г." xfId="1391" xr:uid="{00000000-0005-0000-0000-0000F0050000}"/>
    <cellStyle name="_Final_Book_010301_Форма 12 last_Прочие_Соцсферра1" xfId="1392" xr:uid="{00000000-0005-0000-0000-0000F1050000}"/>
    <cellStyle name="_Final_Book_010301_Форма 12 last_форматы от 211204_подписанные" xfId="1393" xr:uid="{00000000-0005-0000-0000-0000F2050000}"/>
    <cellStyle name="_Final_Book_010301_Форма 12 last_форматы2" xfId="1394" xr:uid="{00000000-0005-0000-0000-0000F3050000}"/>
    <cellStyle name="_Final_Book_010301_форматы от 211204_подписанные" xfId="1395" xr:uid="{00000000-0005-0000-0000-0000F4050000}"/>
    <cellStyle name="_Final_Book_010301_форматы2" xfId="1396" xr:uid="{00000000-0005-0000-0000-0000F5050000}"/>
    <cellStyle name="_Finance leases" xfId="1397" xr:uid="{00000000-0005-0000-0000-0000F6050000}"/>
    <cellStyle name="_For lev ratio non-org 190606" xfId="1398" xr:uid="{00000000-0005-0000-0000-0000F7050000}"/>
    <cellStyle name="_forms2000" xfId="1399" xr:uid="{00000000-0005-0000-0000-0000F8050000}"/>
    <cellStyle name="_FP KUIK 2004" xfId="1400" xr:uid="{00000000-0005-0000-0000-0000F9050000}"/>
    <cellStyle name="_FS 2005 complete new" xfId="1401" xr:uid="{00000000-0005-0000-0000-0000FA050000}"/>
    <cellStyle name="_G&amp;A_Corporate_Services_last" xfId="1402" xr:uid="{00000000-0005-0000-0000-0000FB050000}"/>
    <cellStyle name="_Generation Model_1" xfId="1403" xr:uid="{00000000-0005-0000-0000-0000FC050000}"/>
    <cellStyle name="_GFO 5 IPM зн" xfId="1404" xr:uid="{00000000-0005-0000-0000-0000FD050000}"/>
    <cellStyle name="_GFO 5 IPM зн уточн" xfId="1405" xr:uid="{00000000-0005-0000-0000-0000FE050000}"/>
    <cellStyle name="_GFO 5 IPM зн уточн (2)" xfId="1406" xr:uid="{00000000-0005-0000-0000-0000FF050000}"/>
    <cellStyle name="_GFO 6 IPM зн (2)" xfId="1407" xr:uid="{00000000-0005-0000-0000-000000060000}"/>
    <cellStyle name="_GFO БЕ Инжиниринг и Управление проектами" xfId="1408" xr:uid="{00000000-0005-0000-0000-000001060000}"/>
    <cellStyle name="_GFO_0" xfId="1409" xr:uid="{00000000-0005-0000-0000-000002060000}"/>
    <cellStyle name="_GFO_1_BU_Smith_IPMnGC 16.04.07" xfId="1410" xr:uid="{00000000-0005-0000-0000-000003060000}"/>
    <cellStyle name="_GFO_1_BU_Smith_Service" xfId="1411" xr:uid="{00000000-0005-0000-0000-000004060000}"/>
    <cellStyle name="_GFO_2Л ПС 17 05 07" xfId="1412" xr:uid="{00000000-0005-0000-0000-000005060000}"/>
    <cellStyle name="_GFO_COSTs_050906" xfId="1413" xr:uid="{00000000-0005-0000-0000-000006060000}"/>
    <cellStyle name="_GFO_COSTs_280806" xfId="1414" xr:uid="{00000000-0005-0000-0000-000007060000}"/>
    <cellStyle name="_GFO_OK4 GFO4_vs_BC09_1Q09_v8" xfId="1415" xr:uid="{00000000-0005-0000-0000-000008060000}"/>
    <cellStyle name="_GFO_Sumbit_r_22.04.04" xfId="1416" xr:uid="{00000000-0005-0000-0000-000009060000}"/>
    <cellStyle name="_GFO_затраты2" xfId="1417" xr:uid="{00000000-0005-0000-0000-00000A060000}"/>
    <cellStyle name="_GFO_затраты3" xfId="1418" xr:uid="{00000000-0005-0000-0000-00000B060000}"/>
    <cellStyle name="_GFO-0 BI 01.02.08 без связи_over" xfId="1419" xr:uid="{00000000-0005-0000-0000-00000C060000}"/>
    <cellStyle name="_GFO-0_IPM2" xfId="1420" xr:uid="{00000000-0005-0000-0000-00000D060000}"/>
    <cellStyle name="_GFO-1 IPM 17.04.07" xfId="1421" xr:uid="{00000000-0005-0000-0000-00000E060000}"/>
    <cellStyle name="_GFO-1 Сервисы 17.04.07" xfId="1422" xr:uid="{00000000-0005-0000-0000-00000F060000}"/>
    <cellStyle name="_GFO-7 Megatable (esscell) v8" xfId="1423" xr:uid="{00000000-0005-0000-0000-000010060000}"/>
    <cellStyle name="_GFOМ" xfId="1424" xr:uid="{00000000-0005-0000-0000-000011060000}"/>
    <cellStyle name="_GFOМарина" xfId="1425" xr:uid="{00000000-0005-0000-0000-000012060000}"/>
    <cellStyle name="_GFS IAS FS 1кв 2007" xfId="1426" xr:uid="{00000000-0005-0000-0000-000013060000}"/>
    <cellStyle name="_GFS October 05 AR analysis" xfId="1427" xr:uid="{00000000-0005-0000-0000-000014060000}"/>
    <cellStyle name="_Graphics_Templates_050208" xfId="1428" xr:uid="{00000000-0005-0000-0000-000015060000}"/>
    <cellStyle name="_Group GFO format14" xfId="1429" xr:uid="{00000000-0005-0000-0000-000016060000}"/>
    <cellStyle name="_Grouplist Энергетика" xfId="1430" xr:uid="{00000000-0005-0000-0000-000017060000}"/>
    <cellStyle name="_Heading" xfId="1431" xr:uid="{00000000-0005-0000-0000-000018060000}"/>
    <cellStyle name="_Heading_prestemp" xfId="1432" xr:uid="{00000000-0005-0000-0000-000019060000}"/>
    <cellStyle name="_Heading_prestemp_Kolvinskoe_v7_(12 11 2008)" xfId="1433" xr:uid="{00000000-0005-0000-0000-00001A060000}"/>
    <cellStyle name="_Highlight" xfId="1434" xr:uid="{00000000-0005-0000-0000-00001B060000}"/>
    <cellStyle name="_HR_additional" xfId="1435" xr:uid="{00000000-0005-0000-0000-00001C060000}"/>
    <cellStyle name="_IAS FS1" xfId="1436" xr:uid="{00000000-0005-0000-0000-00001D060000}"/>
    <cellStyle name="_IFRS table PNGG 9m2005" xfId="1437" xr:uid="{00000000-0005-0000-0000-00001E060000}"/>
    <cellStyle name="_IG Cons IAS FS 8 months 2005" xfId="1438" xr:uid="{00000000-0005-0000-0000-00001F060000}"/>
    <cellStyle name="_IG Cons IFRS FS 12 months 2005 links 031406" xfId="1439" xr:uid="{00000000-0005-0000-0000-000020060000}"/>
    <cellStyle name="_IG Holdings IAS FS 05.12.2006 (10m)" xfId="1440" xr:uid="{00000000-0005-0000-0000-000021060000}"/>
    <cellStyle name="_IG Holdings IAS FS 1Q2007 (2)" xfId="1441" xr:uid="{00000000-0005-0000-0000-000022060000}"/>
    <cellStyle name="_IG Holdings IAS FS year 2006" xfId="1442" xr:uid="{00000000-0005-0000-0000-000023060000}"/>
    <cellStyle name="_Integra Group Audit 2005_PwC Proposed Adjustments_051806" xfId="1443" xr:uid="{00000000-0005-0000-0000-000024060000}"/>
    <cellStyle name="_Integra KRS IAS FS 1H" xfId="1444" xr:uid="{00000000-0005-0000-0000-000025060000}"/>
    <cellStyle name="_IS 2006" xfId="1445" xr:uid="{00000000-0005-0000-0000-000026060000}"/>
    <cellStyle name="_IT" xfId="1446" xr:uid="{00000000-0005-0000-0000-000027060000}"/>
    <cellStyle name="_IT Исполнение целевых 6 мес" xfId="1447" xr:uid="{00000000-0005-0000-0000-000028060000}"/>
    <cellStyle name="_IT Исполнение целевых 8 мес" xfId="1448" xr:uid="{00000000-0005-0000-0000-000029060000}"/>
    <cellStyle name="_IT_2004_from_Technology_last_II" xfId="1449" xr:uid="{00000000-0005-0000-0000-00002A060000}"/>
    <cellStyle name="_IT_programm на 2007" xfId="1450" xr:uid="{00000000-0005-0000-0000-00002B060000}"/>
    <cellStyle name="_IT_исправленный" xfId="1451" xr:uid="{00000000-0005-0000-0000-00002C060000}"/>
    <cellStyle name="_June report 10 07 06 v3" xfId="1452" xr:uid="{00000000-0005-0000-0000-00002D060000}"/>
    <cellStyle name="_Komi_Valuation_Draft_1_12-09-03" xfId="1453" xr:uid="{00000000-0005-0000-0000-00002E060000}"/>
    <cellStyle name="_Komi_Valuation_Draft_1_12-09-03_Kolvinskoe_v7_(12 11 2008)" xfId="1454" xr:uid="{00000000-0005-0000-0000-00002F060000}"/>
    <cellStyle name="_KPI апрель 06  complete" xfId="1455" xr:uid="{00000000-0005-0000-0000-000030060000}"/>
    <cellStyle name="_KPI-5" xfId="1456" xr:uid="{00000000-0005-0000-0000-000031060000}"/>
    <cellStyle name="_KPI-5_0929 - Альбом форм бюджета 2007 года нефтепереработка" xfId="1457" xr:uid="{00000000-0005-0000-0000-000032060000}"/>
    <cellStyle name="_KPI-5_2004_Свод_по_юр_лицу_ООО_Компания_по_управлению_имущественным_комплексом_(Оренбургский)" xfId="1458" xr:uid="{00000000-0005-0000-0000-000033060000}"/>
    <cellStyle name="_KPI-5_Form 01(MB)" xfId="1459" xr:uid="{00000000-0005-0000-0000-000034060000}"/>
    <cellStyle name="_KPI-5_Form 01(MB)_ПРОГНОЗНЫЙ БАЛАНС (форма)" xfId="1460" xr:uid="{00000000-0005-0000-0000-000035060000}"/>
    <cellStyle name="_KPI-5_FP KUIK 2004" xfId="1461" xr:uid="{00000000-0005-0000-0000-000036060000}"/>
    <cellStyle name="_KPI-5_Links_NK" xfId="1462" xr:uid="{00000000-0005-0000-0000-000037060000}"/>
    <cellStyle name="_KPI-5_Links_NK_ПРОГНОЗНЫЙ БАЛАНС (форма)" xfId="1463" xr:uid="{00000000-0005-0000-0000-000038060000}"/>
    <cellStyle name="_KPI-5_Mini_июль" xfId="1464" xr:uid="{00000000-0005-0000-0000-000039060000}"/>
    <cellStyle name="_KPI-5_Nsi" xfId="1465" xr:uid="{00000000-0005-0000-0000-00003A060000}"/>
    <cellStyle name="_KPI-5_Nsi(2)" xfId="1466" xr:uid="{00000000-0005-0000-0000-00003B060000}"/>
    <cellStyle name="_KPI-5_Nsi(2)_ПРОГНОЗНЫЙ БАЛАНС (форма)" xfId="1467" xr:uid="{00000000-0005-0000-0000-00003C060000}"/>
    <cellStyle name="_KPI-5_Nsi_158" xfId="1468" xr:uid="{00000000-0005-0000-0000-00003D060000}"/>
    <cellStyle name="_KPI-5_Nsi_158_ПРОГНОЗНЫЙ БАЛАНС (форма)" xfId="1469" xr:uid="{00000000-0005-0000-0000-00003E060000}"/>
    <cellStyle name="_KPI-5_Nsi_Express" xfId="1470" xr:uid="{00000000-0005-0000-0000-00003F060000}"/>
    <cellStyle name="_KPI-5_Nsi_Express_ПРОГНОЗНЫЙ БАЛАНС (форма)" xfId="1471" xr:uid="{00000000-0005-0000-0000-000040060000}"/>
    <cellStyle name="_KPI-5_Nsi_GFO_COSTs" xfId="1472" xr:uid="{00000000-0005-0000-0000-000041060000}"/>
    <cellStyle name="_KPI-5_Nsi_GFO_format_Январь_ф+Б+БП" xfId="1473" xr:uid="{00000000-0005-0000-0000-000042060000}"/>
    <cellStyle name="_KPI-5_Nsi_GFO_затраты" xfId="1474" xr:uid="{00000000-0005-0000-0000-000043060000}"/>
    <cellStyle name="_KPI-5_Nsi_GFO_затраты2" xfId="1475" xr:uid="{00000000-0005-0000-0000-000044060000}"/>
    <cellStyle name="_KPI-5_Nsi_GFO_затраты4_4" xfId="1476" xr:uid="{00000000-0005-0000-0000-000045060000}"/>
    <cellStyle name="_KPI-5_Nsi_test" xfId="1477" xr:uid="{00000000-0005-0000-0000-000046060000}"/>
    <cellStyle name="_KPI-5_Nsi_test_ПРОГНОЗНЫЙ БАЛАНС (форма)" xfId="1478" xr:uid="{00000000-0005-0000-0000-000047060000}"/>
    <cellStyle name="_KPI-5_Nsi_Копия GFO Ожидаемое августа_05.10" xfId="1479" xr:uid="{00000000-0005-0000-0000-000048060000}"/>
    <cellStyle name="_KPI-5_Nsi_ПРОГНОЗНЫЙ БАЛАНС (форма)" xfId="1480" xr:uid="{00000000-0005-0000-0000-000049060000}"/>
    <cellStyle name="_KPI-5_Nsi_Проект КВ-2005 - 14.10.04 г.2" xfId="1481" xr:uid="{00000000-0005-0000-0000-00004A060000}"/>
    <cellStyle name="_KPI-5_Nsi_проект презентации БП 2005 г." xfId="1482" xr:uid="{00000000-0005-0000-0000-00004B060000}"/>
    <cellStyle name="_KPI-5_Nsi_Прочие_Соцсферра1" xfId="1483" xr:uid="{00000000-0005-0000-0000-00004C060000}"/>
    <cellStyle name="_KPI-5_Nsi_форматы от 211204_подписанные" xfId="1484" xr:uid="{00000000-0005-0000-0000-00004D060000}"/>
    <cellStyle name="_KPI-5_Nsi_форматы2" xfId="1485" xr:uid="{00000000-0005-0000-0000-00004E060000}"/>
    <cellStyle name="_KPI-5_Nsi-Services" xfId="1486" xr:uid="{00000000-0005-0000-0000-00004F060000}"/>
    <cellStyle name="_KPI-5_Nsi-Services_ПРОГНОЗНЫЙ БАЛАНС (форма)" xfId="1487" xr:uid="{00000000-0005-0000-0000-000050060000}"/>
    <cellStyle name="_KPI-5_ONOS_ IT на 2007 от 03.10.2006" xfId="1488" xr:uid="{00000000-0005-0000-0000-000051060000}"/>
    <cellStyle name="_KPI-5_P@L Свод2" xfId="1489" xr:uid="{00000000-0005-0000-0000-000052060000}"/>
    <cellStyle name="_KPI-5_S0400" xfId="1490" xr:uid="{00000000-0005-0000-0000-000053060000}"/>
    <cellStyle name="_KPI-5_S0400_ПРОГНОЗНЫЙ БАЛАНС (форма)" xfId="1491" xr:uid="{00000000-0005-0000-0000-000054060000}"/>
    <cellStyle name="_KPI-5_S13001" xfId="1492" xr:uid="{00000000-0005-0000-0000-000055060000}"/>
    <cellStyle name="_KPI-5_S13001_ПРОГНОЗНЫЙ БАЛАНС (форма)" xfId="1493" xr:uid="{00000000-0005-0000-0000-000056060000}"/>
    <cellStyle name="_KPI-5_S17301" xfId="1494" xr:uid="{00000000-0005-0000-0000-000057060000}"/>
    <cellStyle name="_KPI-5_S17301_ПРОГНОЗНЫЙ БАЛАНС (форма)" xfId="1495" xr:uid="{00000000-0005-0000-0000-000058060000}"/>
    <cellStyle name="_KPI-5_SOFI_TEPs_AOK_130902" xfId="1496" xr:uid="{00000000-0005-0000-0000-000059060000}"/>
    <cellStyle name="_KPI-5_SOFI_TEPs_AOK_130902_Dogovora" xfId="1497" xr:uid="{00000000-0005-0000-0000-00005A060000}"/>
    <cellStyle name="_KPI-5_SOFI_TEPs_AOK_130902_Dogovora_ПРОГНОЗНЫЙ БАЛАНС (форма)" xfId="1498" xr:uid="{00000000-0005-0000-0000-00005B060000}"/>
    <cellStyle name="_KPI-5_SOFI_TEPs_AOK_130902_S14206_Akt_sverki" xfId="1499" xr:uid="{00000000-0005-0000-0000-00005C060000}"/>
    <cellStyle name="_KPI-5_SOFI_TEPs_AOK_130902_S14206_Akt_sverki_S11111_Akt_sverki" xfId="1500" xr:uid="{00000000-0005-0000-0000-00005D060000}"/>
    <cellStyle name="_KPI-5_SOFI_TEPs_AOK_130902_S14206_Akt_sverki_S11111_Akt_sverki_НМЗ Альбом форм бюджета 2008 г- 01,11,07" xfId="1501" xr:uid="{00000000-0005-0000-0000-00005E060000}"/>
    <cellStyle name="_KPI-5_SOFI_TEPs_AOK_130902_S14206_Akt_sverki_S11111_Akt_sverki_НМЗ Альбом форм бюджета 2008 г- 08,11,07" xfId="1502" xr:uid="{00000000-0005-0000-0000-00005F060000}"/>
    <cellStyle name="_KPI-5_SOFI_TEPs_AOK_130902_S14206_Akt_sverki_S11111_Akt_sverki_ПРОГНОЗНЫЙ БАЛАНС (форма)" xfId="1503" xr:uid="{00000000-0005-0000-0000-000060060000}"/>
    <cellStyle name="_KPI-5_SOFI_TEPs_AOK_130902_S14206_Akt_sverki_Договора_Express_4m2003_new" xfId="1504" xr:uid="{00000000-0005-0000-0000-000061060000}"/>
    <cellStyle name="_KPI-5_SOFI_TEPs_AOK_130902_S14206_Akt_sverki_Договора_Express_4m2003_new_ПРОГНОЗНЫЙ БАЛАНС (форма)" xfId="1505" xr:uid="{00000000-0005-0000-0000-000062060000}"/>
    <cellStyle name="_KPI-5_SOFI_TEPs_AOK_130902_S14206_Akt_sverki_ПРОГНОЗНЫЙ БАЛАНС (форма)" xfId="1506" xr:uid="{00000000-0005-0000-0000-000063060000}"/>
    <cellStyle name="_KPI-5_SOFI_TEPs_AOK_130902_S15202_Akt_sverki" xfId="1507" xr:uid="{00000000-0005-0000-0000-000064060000}"/>
    <cellStyle name="_KPI-5_SOFI_TEPs_AOK_130902_S15202_Akt_sverki_S11111_Akt_sverki" xfId="1508" xr:uid="{00000000-0005-0000-0000-000065060000}"/>
    <cellStyle name="_KPI-5_SOFI_TEPs_AOK_130902_S15202_Akt_sverki_S11111_Akt_sverki_НМЗ Альбом форм бюджета 2008 г- 01,11,07" xfId="1509" xr:uid="{00000000-0005-0000-0000-000066060000}"/>
    <cellStyle name="_KPI-5_SOFI_TEPs_AOK_130902_S15202_Akt_sverki_S11111_Akt_sverki_НМЗ Альбом форм бюджета 2008 г- 08,11,07" xfId="1510" xr:uid="{00000000-0005-0000-0000-000067060000}"/>
    <cellStyle name="_KPI-5_SOFI_TEPs_AOK_130902_S15202_Akt_sverki_S11111_Akt_sverki_ПРОГНОЗНЫЙ БАЛАНС (форма)" xfId="1511" xr:uid="{00000000-0005-0000-0000-000068060000}"/>
    <cellStyle name="_KPI-5_SOFI_TEPs_AOK_130902_S15202_Akt_sverki_Договора_Express_4m2003_new" xfId="1512" xr:uid="{00000000-0005-0000-0000-000069060000}"/>
    <cellStyle name="_KPI-5_SOFI_TEPs_AOK_130902_S15202_Akt_sverki_Договора_Express_4m2003_new_ПРОГНОЗНЫЙ БАЛАНС (форма)" xfId="1513" xr:uid="{00000000-0005-0000-0000-00006A060000}"/>
    <cellStyle name="_KPI-5_SOFI_TEPs_AOK_130902_S15202_Akt_sverki_ПРОГНОЗНЫЙ БАЛАНС (форма)" xfId="1514" xr:uid="{00000000-0005-0000-0000-00006B060000}"/>
    <cellStyle name="_KPI-5_SOFI_TEPs_AOK_130902_Договора_Express_4m2003_new" xfId="1515" xr:uid="{00000000-0005-0000-0000-00006C060000}"/>
    <cellStyle name="_KPI-5_SOFI_TEPs_AOK_130902_Договора_Express_4m2003_new_ПРОГНОЗНЫЙ БАЛАНС (форма)" xfId="1516" xr:uid="{00000000-0005-0000-0000-00006D060000}"/>
    <cellStyle name="_KPI-5_SOFI_TEPs_AOK_130902_Книга1" xfId="1517" xr:uid="{00000000-0005-0000-0000-00006E060000}"/>
    <cellStyle name="_KPI-5_SOFI_TEPs_AOK_130902_Книга1_ПРОГНОЗНЫЙ БАЛАНС (форма)" xfId="1518" xr:uid="{00000000-0005-0000-0000-00006F060000}"/>
    <cellStyle name="_KPI-5_SOFI_TEPs_AOK_130902_НМЗ Альбом форм бюджета 2008 г- 01,11,07" xfId="1519" xr:uid="{00000000-0005-0000-0000-000070060000}"/>
    <cellStyle name="_KPI-5_SOFI_TEPs_AOK_130902_НМЗ Альбом форм бюджета 2008 г- 08,11,07" xfId="1520" xr:uid="{00000000-0005-0000-0000-000071060000}"/>
    <cellStyle name="_KPI-5_SOFI_TEPs_AOK_130902_ПРОГНОЗНЫЙ БАЛАНС (форма)" xfId="1521" xr:uid="{00000000-0005-0000-0000-000072060000}"/>
    <cellStyle name="_KPI-5_Sofi145a" xfId="1522" xr:uid="{00000000-0005-0000-0000-000073060000}"/>
    <cellStyle name="_KPI-5_Sofi145a_GFO_COSTs" xfId="1523" xr:uid="{00000000-0005-0000-0000-000074060000}"/>
    <cellStyle name="_KPI-5_Sofi145a_GFO_format_Январь_ф+Б+БП" xfId="1524" xr:uid="{00000000-0005-0000-0000-000075060000}"/>
    <cellStyle name="_KPI-5_Sofi145a_GFO_затраты" xfId="1525" xr:uid="{00000000-0005-0000-0000-000076060000}"/>
    <cellStyle name="_KPI-5_Sofi145a_GFO_затраты2" xfId="1526" xr:uid="{00000000-0005-0000-0000-000077060000}"/>
    <cellStyle name="_KPI-5_Sofi145a_GFO_затраты4_4" xfId="1527" xr:uid="{00000000-0005-0000-0000-000078060000}"/>
    <cellStyle name="_KPI-5_Sofi145a_Копия GFO Ожидаемое августа_05.10" xfId="1528" xr:uid="{00000000-0005-0000-0000-000079060000}"/>
    <cellStyle name="_KPI-5_Sofi145a_ПРОГНОЗНЫЙ БАЛАНС (форма)" xfId="1529" xr:uid="{00000000-0005-0000-0000-00007A060000}"/>
    <cellStyle name="_KPI-5_Sofi145a_Проект КВ-2005 - 14.10.04 г.2" xfId="1530" xr:uid="{00000000-0005-0000-0000-00007B060000}"/>
    <cellStyle name="_KPI-5_Sofi145a_проект презентации БП 2005 г." xfId="1531" xr:uid="{00000000-0005-0000-0000-00007C060000}"/>
    <cellStyle name="_KPI-5_Sofi145a_Прочие_Соцсферра1" xfId="1532" xr:uid="{00000000-0005-0000-0000-00007D060000}"/>
    <cellStyle name="_KPI-5_Sofi145a_форматы от 211204_подписанные" xfId="1533" xr:uid="{00000000-0005-0000-0000-00007E060000}"/>
    <cellStyle name="_KPI-5_Sofi145a_форматы2" xfId="1534" xr:uid="{00000000-0005-0000-0000-00007F060000}"/>
    <cellStyle name="_KPI-5_Sofi153" xfId="1535" xr:uid="{00000000-0005-0000-0000-000080060000}"/>
    <cellStyle name="_KPI-5_Sofi153_GFO_COSTs" xfId="1536" xr:uid="{00000000-0005-0000-0000-000081060000}"/>
    <cellStyle name="_KPI-5_Sofi153_GFO_format_Январь_ф+Б+БП" xfId="1537" xr:uid="{00000000-0005-0000-0000-000082060000}"/>
    <cellStyle name="_KPI-5_Sofi153_GFO_затраты" xfId="1538" xr:uid="{00000000-0005-0000-0000-000083060000}"/>
    <cellStyle name="_KPI-5_Sofi153_GFO_затраты2" xfId="1539" xr:uid="{00000000-0005-0000-0000-000084060000}"/>
    <cellStyle name="_KPI-5_Sofi153_GFO_затраты4_4" xfId="1540" xr:uid="{00000000-0005-0000-0000-000085060000}"/>
    <cellStyle name="_KPI-5_Sofi153_Копия GFO Ожидаемое августа_05.10" xfId="1541" xr:uid="{00000000-0005-0000-0000-000086060000}"/>
    <cellStyle name="_KPI-5_Sofi153_ПРОГНОЗНЫЙ БАЛАНС (форма)" xfId="1542" xr:uid="{00000000-0005-0000-0000-000087060000}"/>
    <cellStyle name="_KPI-5_Sofi153_Проект КВ-2005 - 14.10.04 г.2" xfId="1543" xr:uid="{00000000-0005-0000-0000-000088060000}"/>
    <cellStyle name="_KPI-5_Sofi153_проект презентации БП 2005 г." xfId="1544" xr:uid="{00000000-0005-0000-0000-000089060000}"/>
    <cellStyle name="_KPI-5_Sofi153_Прочие_Соцсферра1" xfId="1545" xr:uid="{00000000-0005-0000-0000-00008A060000}"/>
    <cellStyle name="_KPI-5_Sofi153_форматы от 211204_подписанные" xfId="1546" xr:uid="{00000000-0005-0000-0000-00008B060000}"/>
    <cellStyle name="_KPI-5_Sofi153_форматы2" xfId="1547" xr:uid="{00000000-0005-0000-0000-00008C060000}"/>
    <cellStyle name="_KPI-5_svod KUIK 2004 с КВ и ПРПВР" xfId="1548" xr:uid="{00000000-0005-0000-0000-00008D060000}"/>
    <cellStyle name="_KPI-5_SXXXX_Express_c Links" xfId="1549" xr:uid="{00000000-0005-0000-0000-00008E060000}"/>
    <cellStyle name="_KPI-5_SXXXX_Express_c Links_ПРОГНОЗНЫЙ БАЛАНС (форма)" xfId="1550" xr:uid="{00000000-0005-0000-0000-00008F060000}"/>
    <cellStyle name="_KPI-5_test_11" xfId="1551" xr:uid="{00000000-0005-0000-0000-000090060000}"/>
    <cellStyle name="_KPI-5_test_11_GFO_COSTs" xfId="1552" xr:uid="{00000000-0005-0000-0000-000091060000}"/>
    <cellStyle name="_KPI-5_test_11_GFO_format_Январь_ф+Б+БП" xfId="1553" xr:uid="{00000000-0005-0000-0000-000092060000}"/>
    <cellStyle name="_KPI-5_test_11_GFO_затраты" xfId="1554" xr:uid="{00000000-0005-0000-0000-000093060000}"/>
    <cellStyle name="_KPI-5_test_11_GFO_затраты2" xfId="1555" xr:uid="{00000000-0005-0000-0000-000094060000}"/>
    <cellStyle name="_KPI-5_test_11_GFO_затраты4_4" xfId="1556" xr:uid="{00000000-0005-0000-0000-000095060000}"/>
    <cellStyle name="_KPI-5_test_11_Копия GFO Ожидаемое августа_05.10" xfId="1557" xr:uid="{00000000-0005-0000-0000-000096060000}"/>
    <cellStyle name="_KPI-5_test_11_ПРОГНОЗНЫЙ БАЛАНС (форма)" xfId="1558" xr:uid="{00000000-0005-0000-0000-000097060000}"/>
    <cellStyle name="_KPI-5_test_11_Проект КВ-2005 - 14.10.04 г.2" xfId="1559" xr:uid="{00000000-0005-0000-0000-000098060000}"/>
    <cellStyle name="_KPI-5_test_11_проект презентации БП 2005 г." xfId="1560" xr:uid="{00000000-0005-0000-0000-000099060000}"/>
    <cellStyle name="_KPI-5_test_11_Прочие_Соцсферра1" xfId="1561" xr:uid="{00000000-0005-0000-0000-00009A060000}"/>
    <cellStyle name="_KPI-5_test_11_форматы от 211204_подписанные" xfId="1562" xr:uid="{00000000-0005-0000-0000-00009B060000}"/>
    <cellStyle name="_KPI-5_test_11_форматы2" xfId="1563" xr:uid="{00000000-0005-0000-0000-00009C060000}"/>
    <cellStyle name="_KPI-5_V16202  KUIK (0,1,2) ОК" xfId="1564" xr:uid="{00000000-0005-0000-0000-00009D060000}"/>
    <cellStyle name="_KPI-5_V16202 BP KUIK 2004 (проверен 29.09) с изм НПФ " xfId="1565" xr:uid="{00000000-0005-0000-0000-00009E060000}"/>
    <cellStyle name="_KPI-5_Vххххх" xfId="1566" xr:uid="{00000000-0005-0000-0000-00009F060000}"/>
    <cellStyle name="_KPI-5_баланс  " xfId="1567" xr:uid="{00000000-0005-0000-0000-0000A0060000}"/>
    <cellStyle name="_KPI-5_баланс  _ПРОГНОЗНЫЙ БАЛАНС (форма)" xfId="1568" xr:uid="{00000000-0005-0000-0000-0000A1060000}"/>
    <cellStyle name="_KPI-5_БП 2008 в формате РуссНефти рабочий" xfId="1569" xr:uid="{00000000-0005-0000-0000-0000A2060000}"/>
    <cellStyle name="_KPI-5_БП капвложения 2008" xfId="1570" xr:uid="{00000000-0005-0000-0000-0000A3060000}"/>
    <cellStyle name="_KPI-5_БП капвложения 2008 " xfId="1571" xr:uid="{00000000-0005-0000-0000-0000A4060000}"/>
    <cellStyle name="_KPI-5_БП новый формат_фо" xfId="1572" xr:uid="{00000000-0005-0000-0000-0000A5060000}"/>
    <cellStyle name="_KPI-5_Вспом .таблицы КУИК 15.09.03 с КВ" xfId="1573" xr:uid="{00000000-0005-0000-0000-0000A6060000}"/>
    <cellStyle name="_KPI-5_для вставки в пакет за 2001" xfId="1574" xr:uid="{00000000-0005-0000-0000-0000A7060000}"/>
    <cellStyle name="_KPI-5_для вставки в пакет за 2001_GFO_COSTs" xfId="1575" xr:uid="{00000000-0005-0000-0000-0000A8060000}"/>
    <cellStyle name="_KPI-5_для вставки в пакет за 2001_GFO_format_Январь_ф+Б+БП" xfId="1576" xr:uid="{00000000-0005-0000-0000-0000A9060000}"/>
    <cellStyle name="_KPI-5_для вставки в пакет за 2001_GFO_затраты" xfId="1577" xr:uid="{00000000-0005-0000-0000-0000AA060000}"/>
    <cellStyle name="_KPI-5_для вставки в пакет за 2001_GFO_затраты2" xfId="1578" xr:uid="{00000000-0005-0000-0000-0000AB060000}"/>
    <cellStyle name="_KPI-5_для вставки в пакет за 2001_GFO_затраты4_4" xfId="1579" xr:uid="{00000000-0005-0000-0000-0000AC060000}"/>
    <cellStyle name="_KPI-5_для вставки в пакет за 2001_Копия GFO Ожидаемое августа_05.10" xfId="1580" xr:uid="{00000000-0005-0000-0000-0000AD060000}"/>
    <cellStyle name="_KPI-5_для вставки в пакет за 2001_ПРОГНОЗНЫЙ БАЛАНС (форма)" xfId="1581" xr:uid="{00000000-0005-0000-0000-0000AE060000}"/>
    <cellStyle name="_KPI-5_для вставки в пакет за 2001_Проект КВ-2005 - 14.10.04 г.2" xfId="1582" xr:uid="{00000000-0005-0000-0000-0000AF060000}"/>
    <cellStyle name="_KPI-5_для вставки в пакет за 2001_проект презентации БП 2005 г." xfId="1583" xr:uid="{00000000-0005-0000-0000-0000B0060000}"/>
    <cellStyle name="_KPI-5_для вставки в пакет за 2001_Прочие_Соцсферра1" xfId="1584" xr:uid="{00000000-0005-0000-0000-0000B1060000}"/>
    <cellStyle name="_KPI-5_для вставки в пакет за 2001_форматы от 211204_подписанные" xfId="1585" xr:uid="{00000000-0005-0000-0000-0000B2060000}"/>
    <cellStyle name="_KPI-5_для вставки в пакет за 2001_форматы2" xfId="1586" xr:uid="{00000000-0005-0000-0000-0000B3060000}"/>
    <cellStyle name="_KPI-5_дляГалиныВ" xfId="1587" xr:uid="{00000000-0005-0000-0000-0000B4060000}"/>
    <cellStyle name="_KPI-5_дляГалиныВ_ПРОГНОЗНЫЙ БАЛАНС (форма)" xfId="1588" xr:uid="{00000000-0005-0000-0000-0000B5060000}"/>
    <cellStyle name="_KPI-5_Доход" xfId="1589" xr:uid="{00000000-0005-0000-0000-0000B6060000}"/>
    <cellStyle name="_KPI-5_Капиталка 2006  Русснефть" xfId="1590" xr:uid="{00000000-0005-0000-0000-0000B7060000}"/>
    <cellStyle name="_KPI-5_Капиталка 2006  Русснефть_ПРОГНОЗНЫЙ БАЛАНС (форма)" xfId="1591" xr:uid="{00000000-0005-0000-0000-0000B8060000}"/>
    <cellStyle name="_KPI-5_Лист1" xfId="1592" xr:uid="{00000000-0005-0000-0000-0000B9060000}"/>
    <cellStyle name="_KPI-5_Лист1_ПРОГНОЗНЫЙ БАЛАНС (форма)" xfId="1593" xr:uid="{00000000-0005-0000-0000-0000BA060000}"/>
    <cellStyle name="_KPI-5_Лист2" xfId="24142" xr:uid="{00000000-0005-0000-0000-0000BB060000}"/>
    <cellStyle name="_KPI-5_МТР_2005год_подписан" xfId="1594" xr:uid="{00000000-0005-0000-0000-0000BC060000}"/>
    <cellStyle name="_KPI-5_НМЗ Альбом форм бюджета 2008 г- 01,11,07" xfId="1595" xr:uid="{00000000-0005-0000-0000-0000BD060000}"/>
    <cellStyle name="_KPI-5_НМЗ Альбом форм бюджета 2008 г- 08,11,07" xfId="1596" xr:uid="{00000000-0005-0000-0000-0000BE060000}"/>
    <cellStyle name="_KPI-5_Освоение Комаров 2007" xfId="1597" xr:uid="{00000000-0005-0000-0000-0000BF060000}"/>
    <cellStyle name="_KPI-5_Освоение.Комаровxls" xfId="1598" xr:uid="{00000000-0005-0000-0000-0000C0060000}"/>
    <cellStyle name="_KPI-5_ПБиОТ" xfId="1599" xr:uid="{00000000-0005-0000-0000-0000C1060000}"/>
    <cellStyle name="_KPI-5_ПБиОТ_ПРОГНОЗНЫЙ БАЛАНС (форма)" xfId="1600" xr:uid="{00000000-0005-0000-0000-0000C2060000}"/>
    <cellStyle name="_KPI-5_Подразделения" xfId="1601" xr:uid="{00000000-0005-0000-0000-0000C3060000}"/>
    <cellStyle name="_KPI-5_Подразделения_ПРОГНОЗНЫЙ БАЛАНС (форма)" xfId="1602" xr:uid="{00000000-0005-0000-0000-0000C4060000}"/>
    <cellStyle name="_KPI-5_пр пр по БС на 2005 год ООО ОЭН" xfId="1603" xr:uid="{00000000-0005-0000-0000-0000C5060000}"/>
    <cellStyle name="_KPI-5_ПРОГНОЗНЫЙ БАЛАНС (форма)" xfId="1604" xr:uid="{00000000-0005-0000-0000-0000C6060000}"/>
    <cellStyle name="_KPI-5_Проект КВ-2005 - 14.10.04 г.2" xfId="1605" xr:uid="{00000000-0005-0000-0000-0000C7060000}"/>
    <cellStyle name="_KPI-5_Проект КВ-2005 - 18.11.04 г." xfId="1606" xr:uid="{00000000-0005-0000-0000-0000C8060000}"/>
    <cellStyle name="_KPI-5_Сервис.пр.-Целевая программа численности и зарплаты-2008" xfId="1607" xr:uid="{00000000-0005-0000-0000-0000C9060000}"/>
    <cellStyle name="_KPI-5_согл ст-ти услу на 2004 по БС по ООО ОЭН" xfId="1608" xr:uid="{00000000-0005-0000-0000-0000CA060000}"/>
    <cellStyle name="_KPI-5_Список тиражирования" xfId="1609" xr:uid="{00000000-0005-0000-0000-0000CB060000}"/>
    <cellStyle name="_KPI-5_Список тиражирования_ПРОГНОЗНЫЙ БАЛАНС (форма)" xfId="1610" xr:uid="{00000000-0005-0000-0000-0000CC060000}"/>
    <cellStyle name="_KPI-5_факт 2019" xfId="24143" xr:uid="{00000000-0005-0000-0000-0000CD060000}"/>
    <cellStyle name="_KPI-5_ФЗП_2007 (проект)" xfId="1611" xr:uid="{00000000-0005-0000-0000-0000CE060000}"/>
    <cellStyle name="_KPI-5_ФЗП_2007 (проект)_ПРОГНОЗНЫЙ БАЛАНС (форма)" xfId="1612" xr:uid="{00000000-0005-0000-0000-0000CF060000}"/>
    <cellStyle name="_KPI-5_Финансирование Комаров 2007" xfId="1613" xr:uid="{00000000-0005-0000-0000-0000D0060000}"/>
    <cellStyle name="_KPI-5_Финансирование. Комаров" xfId="1614" xr:uid="{00000000-0005-0000-0000-0000D1060000}"/>
    <cellStyle name="_KPI-5_ФИО для БП 2006" xfId="1615" xr:uid="{00000000-0005-0000-0000-0000D2060000}"/>
    <cellStyle name="_KPI-5_ФИО для БП 2006_ПРОГНОЗНЫЙ БАЛАНС (форма)" xfId="1616" xr:uid="{00000000-0005-0000-0000-0000D3060000}"/>
    <cellStyle name="_KPI-5_Форма 12 last" xfId="1617" xr:uid="{00000000-0005-0000-0000-0000D4060000}"/>
    <cellStyle name="_KPI-5_Форма 12 last_GFO_COSTs" xfId="1618" xr:uid="{00000000-0005-0000-0000-0000D5060000}"/>
    <cellStyle name="_KPI-5_Форма 12 last_GFO_format_Январь_ф+Б+БП" xfId="1619" xr:uid="{00000000-0005-0000-0000-0000D6060000}"/>
    <cellStyle name="_KPI-5_Форма 12 last_GFO_затраты" xfId="1620" xr:uid="{00000000-0005-0000-0000-0000D7060000}"/>
    <cellStyle name="_KPI-5_Форма 12 last_GFO_затраты2" xfId="1621" xr:uid="{00000000-0005-0000-0000-0000D8060000}"/>
    <cellStyle name="_KPI-5_Форма 12 last_GFO_затраты4_4" xfId="1622" xr:uid="{00000000-0005-0000-0000-0000D9060000}"/>
    <cellStyle name="_KPI-5_Форма 12 last_Копия GFO Ожидаемое августа_05.10" xfId="1623" xr:uid="{00000000-0005-0000-0000-0000DA060000}"/>
    <cellStyle name="_KPI-5_Форма 12 last_ПРОГНОЗНЫЙ БАЛАНС (форма)" xfId="1624" xr:uid="{00000000-0005-0000-0000-0000DB060000}"/>
    <cellStyle name="_KPI-5_Форма 12 last_Проект КВ-2005 - 14.10.04 г.2" xfId="1625" xr:uid="{00000000-0005-0000-0000-0000DC060000}"/>
    <cellStyle name="_KPI-5_Форма 12 last_проект презентации БП 2005 г." xfId="1626" xr:uid="{00000000-0005-0000-0000-0000DD060000}"/>
    <cellStyle name="_KPI-5_Форма 12 last_Прочие_Соцсферра1" xfId="1627" xr:uid="{00000000-0005-0000-0000-0000DE060000}"/>
    <cellStyle name="_KPI-5_Форма 12 last_форматы от 211204_подписанные" xfId="1628" xr:uid="{00000000-0005-0000-0000-0000DF060000}"/>
    <cellStyle name="_KPI-5_Форма 12 last_форматы2" xfId="1629" xr:uid="{00000000-0005-0000-0000-0000E0060000}"/>
    <cellStyle name="_KPI-5_формат" xfId="1630" xr:uid="{00000000-0005-0000-0000-0000E1060000}"/>
    <cellStyle name="_KPI-5_Формы на 2004_1 (бюджетн) " xfId="1631" xr:uid="{00000000-0005-0000-0000-0000E2060000}"/>
    <cellStyle name="_KPI-5_Формы на 2004_1 (бюджетн) _ПРОГНОЗНЫЙ БАЛАНС (форма)" xfId="1632" xr:uid="{00000000-0005-0000-0000-0000E3060000}"/>
    <cellStyle name="_KPI-5_Формы отчетов ПДР, РЭЗ,БДДС,КВ на 2008г." xfId="1633" xr:uid="{00000000-0005-0000-0000-0000E4060000}"/>
    <cellStyle name="_KPI-5_ФОТ_2006_28 01 06 (+СЭБ_Бух_КЦ_КиП)вар5 шт чис" xfId="1634" xr:uid="{00000000-0005-0000-0000-0000E5060000}"/>
    <cellStyle name="_KPI-5_ФОТ_2006_28 01 06 (+СЭБ_Бух_КЦ_КиП)вар5 шт чис_ПРОГНОЗНЫЙ БАЛАНС (форма)" xfId="1635" xr:uid="{00000000-0005-0000-0000-0000E6060000}"/>
    <cellStyle name="_KPI-5_Целевая ББК" xfId="1636" xr:uid="{00000000-0005-0000-0000-0000E7060000}"/>
    <cellStyle name="_KPI-5_Целевая ББК_НМЗ Альбом форм бюджета 2008 г- 01,11,07" xfId="1637" xr:uid="{00000000-0005-0000-0000-0000E8060000}"/>
    <cellStyle name="_KPI-5_Целевая ББК_НМЗ Альбом форм бюджета 2008 г- 08,11,07" xfId="1638" xr:uid="{00000000-0005-0000-0000-0000E9060000}"/>
    <cellStyle name="_KPI-5_Целевая ББК_ПРОГНОЗНЫЙ БАЛАНС (форма)" xfId="1639" xr:uid="{00000000-0005-0000-0000-0000EA060000}"/>
    <cellStyle name="_KPI-5_ЦП по ОТ ООО ОАС 2006" xfId="1640" xr:uid="{00000000-0005-0000-0000-0000EB060000}"/>
    <cellStyle name="_laroux" xfId="23903" xr:uid="{00000000-0005-0000-0000-0000EC060000}"/>
    <cellStyle name="_L-B-P-2000" xfId="1641" xr:uid="{00000000-0005-0000-0000-0000ED060000}"/>
    <cellStyle name="_LBP-TRS-2000" xfId="1642" xr:uid="{00000000-0005-0000-0000-0000EE060000}"/>
    <cellStyle name="_L-B-P-TRS-2000" xfId="1643" xr:uid="{00000000-0005-0000-0000-0000EF060000}"/>
    <cellStyle name="_L-Bur-Perm-9-m" xfId="1644" xr:uid="{00000000-0005-0000-0000-0000F0060000}"/>
    <cellStyle name="_Lev ratio March 2006" xfId="1645" xr:uid="{00000000-0005-0000-0000-0000F1060000}"/>
    <cellStyle name="_Lev ratio March 2006 v1" xfId="1646" xr:uid="{00000000-0005-0000-0000-0000F2060000}"/>
    <cellStyle name="_LHS-TRS-2000" xfId="1647" xr:uid="{00000000-0005-0000-0000-0000F3060000}"/>
    <cellStyle name="_License Final_20.01.2006 1" xfId="1648" xr:uid="{00000000-0005-0000-0000-0000F4060000}"/>
    <cellStyle name="_List_of_companies" xfId="1649" xr:uid="{00000000-0005-0000-0000-0000F5060000}"/>
    <cellStyle name="_m_Uralmash-BO_2q05" xfId="1650" xr:uid="{00000000-0005-0000-0000-0000F6060000}"/>
    <cellStyle name="_m_Uralmash-BO_2q05_cf" xfId="1651" xr:uid="{00000000-0005-0000-0000-0000F7060000}"/>
    <cellStyle name="_m_Uralmash-BO_2q05_Conversion_2003-6m2006_14_10" xfId="1652" xr:uid="{00000000-0005-0000-0000-0000F8060000}"/>
    <cellStyle name="_m_Uralmash-BO_2q05_Conversion_2003-6m2006_14_16" xfId="1653" xr:uid="{00000000-0005-0000-0000-0000F9060000}"/>
    <cellStyle name="_m_Uralmash-BO_2q05_Conversion_Yamal_8_9_months" xfId="1654" xr:uid="{00000000-0005-0000-0000-0000FA060000}"/>
    <cellStyle name="_m_Uralmash-BO_2q05_Conversion_Yamal_8_9_months_new" xfId="1655" xr:uid="{00000000-0005-0000-0000-0000FB060000}"/>
    <cellStyle name="_m_Uralmash-BO_2q05_Conversion_Yamal_8_9_months_new_1" xfId="1656" xr:uid="{00000000-0005-0000-0000-0000FC060000}"/>
    <cellStyle name="_m_Uralmash-BO_2q05_Conversion_Yamal_9m_2006_2" xfId="1657" xr:uid="{00000000-0005-0000-0000-0000FD060000}"/>
    <cellStyle name="_m_Uralmash-BO_2q05_Conversion_Yamal_9m_2006_5" xfId="1658" xr:uid="{00000000-0005-0000-0000-0000FE060000}"/>
    <cellStyle name="_m_Uralmash-BO_2q05_Conversion_Yamal_9m_2006_standalone_15_December" xfId="1659" xr:uid="{00000000-0005-0000-0000-0000FF060000}"/>
    <cellStyle name="_m_Uralmash-BO_2q05_FA note_02" xfId="1660" xr:uid="{00000000-0005-0000-0000-000000070000}"/>
    <cellStyle name="_m_Uralmash-BO_2q05_FA_note" xfId="1661" xr:uid="{00000000-0005-0000-0000-000001070000}"/>
    <cellStyle name="_m_Uralmash-BO_2q05_Template_conversion" xfId="1662" xr:uid="{00000000-0005-0000-0000-000002070000}"/>
    <cellStyle name="_m_Uralmash-BO_2q05_YGF StandAlone IFRS 31-08-2006" xfId="1663" xr:uid="{00000000-0005-0000-0000-000003070000}"/>
    <cellStyle name="_m_Uralmash-BO_2q05_YGF StndAlone FS 31.10.2006" xfId="1664" xr:uid="{00000000-0005-0000-0000-000004070000}"/>
    <cellStyle name="_m_Uralmash-BO_2q05_YGF_8_9_months_September_IS_last" xfId="1665" xr:uid="{00000000-0005-0000-0000-000005070000}"/>
    <cellStyle name="_m_Uralmash-BO_2q05_п.11.Расшифровка инвестиции в другие компанииxls" xfId="1666" xr:uid="{00000000-0005-0000-0000-000006070000}"/>
    <cellStyle name="_m_Uralmash-BO_2q05_п.12,19,20,32,37" xfId="1667" xr:uid="{00000000-0005-0000-0000-000007070000}"/>
    <cellStyle name="_m_Uralmash-BO_2q05_п.3 Расшифровка себест.по видам затрат 20,23,29 (T)" xfId="1668" xr:uid="{00000000-0005-0000-0000-000008070000}"/>
    <cellStyle name="_Megatable BU BP2q09 v2" xfId="1669" xr:uid="{00000000-0005-0000-0000-000009070000}"/>
    <cellStyle name="_MeKaMineft' valuation 08-04-05" xfId="1670" xr:uid="{00000000-0005-0000-0000-00000A070000}"/>
    <cellStyle name="_Merger DCF Prices Revised 20051230_2" xfId="1671" xr:uid="{00000000-0005-0000-0000-00000B070000}"/>
    <cellStyle name="_Michelangelo Macro (v5)" xfId="1672" xr:uid="{00000000-0005-0000-0000-00000C070000}"/>
    <cellStyle name="_Mini_июль" xfId="1673" xr:uid="{00000000-0005-0000-0000-00000D070000}"/>
    <cellStyle name="_Model ANPZ" xfId="1674" xr:uid="{00000000-0005-0000-0000-00000E070000}"/>
    <cellStyle name="_Model ANPZ (3)" xfId="1675" xr:uid="{00000000-0005-0000-0000-00000F070000}"/>
    <cellStyle name="_Model ANPZ (4)" xfId="1676" xr:uid="{00000000-0005-0000-0000-000010070000}"/>
    <cellStyle name="_Model_NNG_1" xfId="1677" xr:uid="{00000000-0005-0000-0000-000011070000}"/>
    <cellStyle name="_MODEL_OS_v october17" xfId="1678" xr:uid="{00000000-0005-0000-0000-000012070000}"/>
    <cellStyle name="_model_Ugneft" xfId="1679" xr:uid="{00000000-0005-0000-0000-000013070000}"/>
    <cellStyle name="_MR 2Q_2003" xfId="1680" xr:uid="{00000000-0005-0000-0000-000014070000}"/>
    <cellStyle name="_MR Report_TNK Ukraine_Q12003" xfId="1681" xr:uid="{00000000-0005-0000-0000-000015070000}"/>
    <cellStyle name="_MR reports Aug GFO1" xfId="1682" xr:uid="{00000000-0005-0000-0000-000016070000}"/>
    <cellStyle name="_Multiple" xfId="1683" xr:uid="{00000000-0005-0000-0000-000017070000}"/>
    <cellStyle name="_Multiple_Copy of Uralkali Summary Business Plan 14 Apr 04 (sent)1250404 input for Union DCF" xfId="1684" xr:uid="{00000000-0005-0000-0000-000018070000}"/>
    <cellStyle name="_MultipleSpace" xfId="1685" xr:uid="{00000000-0005-0000-0000-000019070000}"/>
    <cellStyle name="_MultipleSpace_Copy of Uralkali Summary Business Plan 14 Apr 04 (sent)1250404 input for Union DCF" xfId="1686" xr:uid="{00000000-0005-0000-0000-00001A070000}"/>
    <cellStyle name="_Nefteyugansk model new leasing 29.07.2005" xfId="1687" xr:uid="{00000000-0005-0000-0000-00001B070000}"/>
    <cellStyle name="_NEW bp 2003 с КВ" xfId="1688" xr:uid="{00000000-0005-0000-0000-00001C070000}"/>
    <cellStyle name="_New_Sofi" xfId="1689" xr:uid="{00000000-0005-0000-0000-00001D070000}"/>
    <cellStyle name="_New_Sofi_17_0" xfId="1690" xr:uid="{00000000-0005-0000-0000-00001E070000}"/>
    <cellStyle name="_New_Sofi_17_0_1" xfId="1691" xr:uid="{00000000-0005-0000-0000-00001F070000}"/>
    <cellStyle name="_New_Sofi_balance" xfId="1692" xr:uid="{00000000-0005-0000-0000-000020070000}"/>
    <cellStyle name="_New_Sofi_Capex-new" xfId="1693" xr:uid="{00000000-0005-0000-0000-000021070000}"/>
    <cellStyle name="_New_Sofi_Capex-new_GFO_COSTs" xfId="1694" xr:uid="{00000000-0005-0000-0000-000022070000}"/>
    <cellStyle name="_New_Sofi_Capex-new_GFO_format_Январь_ф+Б+БП" xfId="1695" xr:uid="{00000000-0005-0000-0000-000023070000}"/>
    <cellStyle name="_New_Sofi_Capex-new_GFO_затраты" xfId="1696" xr:uid="{00000000-0005-0000-0000-000024070000}"/>
    <cellStyle name="_New_Sofi_Capex-new_GFO_затраты2" xfId="1697" xr:uid="{00000000-0005-0000-0000-000025070000}"/>
    <cellStyle name="_New_Sofi_Capex-new_GFO_затраты4_4" xfId="1698" xr:uid="{00000000-0005-0000-0000-000026070000}"/>
    <cellStyle name="_New_Sofi_Capex-new_Копия GFO Ожидаемое августа_05.10" xfId="1699" xr:uid="{00000000-0005-0000-0000-000027070000}"/>
    <cellStyle name="_New_Sofi_Capex-new_ПРОГНОЗНЫЙ БАЛАНС (форма)" xfId="1700" xr:uid="{00000000-0005-0000-0000-000028070000}"/>
    <cellStyle name="_New_Sofi_Capex-new_Проект КВ-2005 - 14.10.04 г.2" xfId="1701" xr:uid="{00000000-0005-0000-0000-000029070000}"/>
    <cellStyle name="_New_Sofi_Capex-new_проект презентации БП 2005 г." xfId="1702" xr:uid="{00000000-0005-0000-0000-00002A070000}"/>
    <cellStyle name="_New_Sofi_Capex-new_Прочие_Соцсферра1" xfId="1703" xr:uid="{00000000-0005-0000-0000-00002B070000}"/>
    <cellStyle name="_New_Sofi_Capex-new_форматы от 211204_подписанные" xfId="1704" xr:uid="{00000000-0005-0000-0000-00002C070000}"/>
    <cellStyle name="_New_Sofi_Capex-new_форматы2" xfId="1705" xr:uid="{00000000-0005-0000-0000-00002D070000}"/>
    <cellStyle name="_New_Sofi_FFF" xfId="1706" xr:uid="{00000000-0005-0000-0000-00002E070000}"/>
    <cellStyle name="_New_Sofi_FFF_GFO_COSTs" xfId="1707" xr:uid="{00000000-0005-0000-0000-00002F070000}"/>
    <cellStyle name="_New_Sofi_FFF_GFO_format_Январь_ф+Б+БП" xfId="1708" xr:uid="{00000000-0005-0000-0000-000030070000}"/>
    <cellStyle name="_New_Sofi_FFF_GFO_затраты" xfId="1709" xr:uid="{00000000-0005-0000-0000-000031070000}"/>
    <cellStyle name="_New_Sofi_FFF_GFO_затраты2" xfId="1710" xr:uid="{00000000-0005-0000-0000-000032070000}"/>
    <cellStyle name="_New_Sofi_FFF_GFO_затраты4_4" xfId="1711" xr:uid="{00000000-0005-0000-0000-000033070000}"/>
    <cellStyle name="_New_Sofi_FFF_Копия GFO Ожидаемое августа_05.10" xfId="1712" xr:uid="{00000000-0005-0000-0000-000034070000}"/>
    <cellStyle name="_New_Sofi_FFF_ПРОГНОЗНЫЙ БАЛАНС (форма)" xfId="1713" xr:uid="{00000000-0005-0000-0000-000035070000}"/>
    <cellStyle name="_New_Sofi_FFF_Проект КВ-2005 - 14.10.04 г.2" xfId="1714" xr:uid="{00000000-0005-0000-0000-000036070000}"/>
    <cellStyle name="_New_Sofi_FFF_проект презентации БП 2005 г." xfId="1715" xr:uid="{00000000-0005-0000-0000-000037070000}"/>
    <cellStyle name="_New_Sofi_FFF_Прочие_Соцсферра1" xfId="1716" xr:uid="{00000000-0005-0000-0000-000038070000}"/>
    <cellStyle name="_New_Sofi_FFF_форматы от 211204_подписанные" xfId="1717" xr:uid="{00000000-0005-0000-0000-000039070000}"/>
    <cellStyle name="_New_Sofi_FFF_форматы2" xfId="1718" xr:uid="{00000000-0005-0000-0000-00003A070000}"/>
    <cellStyle name="_New_Sofi_Financial Plan - final_2" xfId="1719" xr:uid="{00000000-0005-0000-0000-00003B070000}"/>
    <cellStyle name="_New_Sofi_Financial Plan - final_2_GFO_COSTs" xfId="1720" xr:uid="{00000000-0005-0000-0000-00003C070000}"/>
    <cellStyle name="_New_Sofi_Financial Plan - final_2_GFO_format_Январь_ф+Б+БП" xfId="1721" xr:uid="{00000000-0005-0000-0000-00003D070000}"/>
    <cellStyle name="_New_Sofi_Financial Plan - final_2_GFO_затраты" xfId="1722" xr:uid="{00000000-0005-0000-0000-00003E070000}"/>
    <cellStyle name="_New_Sofi_Financial Plan - final_2_GFO_затраты2" xfId="1723" xr:uid="{00000000-0005-0000-0000-00003F070000}"/>
    <cellStyle name="_New_Sofi_Financial Plan - final_2_GFO_затраты4_4" xfId="1724" xr:uid="{00000000-0005-0000-0000-000040070000}"/>
    <cellStyle name="_New_Sofi_Financial Plan - final_2_Копия GFO Ожидаемое августа_05.10" xfId="1725" xr:uid="{00000000-0005-0000-0000-000041070000}"/>
    <cellStyle name="_New_Sofi_Financial Plan - final_2_ПРОГНОЗНЫЙ БАЛАНС (форма)" xfId="1726" xr:uid="{00000000-0005-0000-0000-000042070000}"/>
    <cellStyle name="_New_Sofi_Financial Plan - final_2_Проект КВ-2005 - 14.10.04 г.2" xfId="1727" xr:uid="{00000000-0005-0000-0000-000043070000}"/>
    <cellStyle name="_New_Sofi_Financial Plan - final_2_проект презентации БП 2005 г." xfId="1728" xr:uid="{00000000-0005-0000-0000-000044070000}"/>
    <cellStyle name="_New_Sofi_Financial Plan - final_2_Прочие_Соцсферра1" xfId="1729" xr:uid="{00000000-0005-0000-0000-000045070000}"/>
    <cellStyle name="_New_Sofi_Financial Plan - final_2_форматы от 211204_подписанные" xfId="1730" xr:uid="{00000000-0005-0000-0000-000046070000}"/>
    <cellStyle name="_New_Sofi_Financial Plan - final_2_форматы2" xfId="1731" xr:uid="{00000000-0005-0000-0000-000047070000}"/>
    <cellStyle name="_New_Sofi_Form 01(MB)" xfId="1732" xr:uid="{00000000-0005-0000-0000-000048070000}"/>
    <cellStyle name="_New_Sofi_Form 01(MB)_ПРОГНОЗНЫЙ БАЛАНС (форма)" xfId="1733" xr:uid="{00000000-0005-0000-0000-000049070000}"/>
    <cellStyle name="_New_Sofi_GFO_COSTs" xfId="1734" xr:uid="{00000000-0005-0000-0000-00004A070000}"/>
    <cellStyle name="_New_Sofi_GFO_format_Январь_ф+Б+БП" xfId="1735" xr:uid="{00000000-0005-0000-0000-00004B070000}"/>
    <cellStyle name="_New_Sofi_GFO_затраты" xfId="1736" xr:uid="{00000000-0005-0000-0000-00004C070000}"/>
    <cellStyle name="_New_Sofi_GFO_затраты2" xfId="1737" xr:uid="{00000000-0005-0000-0000-00004D070000}"/>
    <cellStyle name="_New_Sofi_GFO_затраты4_4" xfId="1738" xr:uid="{00000000-0005-0000-0000-00004E070000}"/>
    <cellStyle name="_New_Sofi_Links_NK" xfId="1739" xr:uid="{00000000-0005-0000-0000-00004F070000}"/>
    <cellStyle name="_New_Sofi_Links_NK_ПРОГНОЗНЫЙ БАЛАНС (форма)" xfId="1740" xr:uid="{00000000-0005-0000-0000-000050070000}"/>
    <cellStyle name="_New_Sofi_N20_5" xfId="1741" xr:uid="{00000000-0005-0000-0000-000051070000}"/>
    <cellStyle name="_New_Sofi_N20_5_GFO_COSTs" xfId="1742" xr:uid="{00000000-0005-0000-0000-000052070000}"/>
    <cellStyle name="_New_Sofi_N20_5_GFO_format_Январь_ф+Б+БП" xfId="1743" xr:uid="{00000000-0005-0000-0000-000053070000}"/>
    <cellStyle name="_New_Sofi_N20_5_GFO_затраты" xfId="1744" xr:uid="{00000000-0005-0000-0000-000054070000}"/>
    <cellStyle name="_New_Sofi_N20_5_GFO_затраты2" xfId="1745" xr:uid="{00000000-0005-0000-0000-000055070000}"/>
    <cellStyle name="_New_Sofi_N20_5_GFO_затраты4_4" xfId="1746" xr:uid="{00000000-0005-0000-0000-000056070000}"/>
    <cellStyle name="_New_Sofi_N20_5_Копия GFO Ожидаемое августа_05.10" xfId="1747" xr:uid="{00000000-0005-0000-0000-000057070000}"/>
    <cellStyle name="_New_Sofi_N20_5_ПРОГНОЗНЫЙ БАЛАНС (форма)" xfId="1748" xr:uid="{00000000-0005-0000-0000-000058070000}"/>
    <cellStyle name="_New_Sofi_N20_5_Проект КВ-2005 - 14.10.04 г.2" xfId="1749" xr:uid="{00000000-0005-0000-0000-000059070000}"/>
    <cellStyle name="_New_Sofi_N20_5_проект презентации БП 2005 г." xfId="1750" xr:uid="{00000000-0005-0000-0000-00005A070000}"/>
    <cellStyle name="_New_Sofi_N20_5_Прочие_Соцсферра1" xfId="1751" xr:uid="{00000000-0005-0000-0000-00005B070000}"/>
    <cellStyle name="_New_Sofi_N20_5_форматы от 211204_подписанные" xfId="1752" xr:uid="{00000000-0005-0000-0000-00005C070000}"/>
    <cellStyle name="_New_Sofi_N20_5_форматы2" xfId="1753" xr:uid="{00000000-0005-0000-0000-00005D070000}"/>
    <cellStyle name="_New_Sofi_N20_6" xfId="1754" xr:uid="{00000000-0005-0000-0000-00005E070000}"/>
    <cellStyle name="_New_Sofi_N20_6_GFO_COSTs" xfId="1755" xr:uid="{00000000-0005-0000-0000-00005F070000}"/>
    <cellStyle name="_New_Sofi_N20_6_GFO_format_Январь_ф+Б+БП" xfId="1756" xr:uid="{00000000-0005-0000-0000-000060070000}"/>
    <cellStyle name="_New_Sofi_N20_6_GFO_затраты" xfId="1757" xr:uid="{00000000-0005-0000-0000-000061070000}"/>
    <cellStyle name="_New_Sofi_N20_6_GFO_затраты2" xfId="1758" xr:uid="{00000000-0005-0000-0000-000062070000}"/>
    <cellStyle name="_New_Sofi_N20_6_GFO_затраты4_4" xfId="1759" xr:uid="{00000000-0005-0000-0000-000063070000}"/>
    <cellStyle name="_New_Sofi_N20_6_Копия GFO Ожидаемое августа_05.10" xfId="1760" xr:uid="{00000000-0005-0000-0000-000064070000}"/>
    <cellStyle name="_New_Sofi_N20_6_ПРОГНОЗНЫЙ БАЛАНС (форма)" xfId="1761" xr:uid="{00000000-0005-0000-0000-000065070000}"/>
    <cellStyle name="_New_Sofi_N20_6_Проект КВ-2005 - 14.10.04 г.2" xfId="1762" xr:uid="{00000000-0005-0000-0000-000066070000}"/>
    <cellStyle name="_New_Sofi_N20_6_проект презентации БП 2005 г." xfId="1763" xr:uid="{00000000-0005-0000-0000-000067070000}"/>
    <cellStyle name="_New_Sofi_N20_6_Прочие_Соцсферра1" xfId="1764" xr:uid="{00000000-0005-0000-0000-000068070000}"/>
    <cellStyle name="_New_Sofi_N20_6_форматы от 211204_подписанные" xfId="1765" xr:uid="{00000000-0005-0000-0000-000069070000}"/>
    <cellStyle name="_New_Sofi_N20_6_форматы2" xfId="1766" xr:uid="{00000000-0005-0000-0000-00006A070000}"/>
    <cellStyle name="_New_Sofi_New Form10_2" xfId="1767" xr:uid="{00000000-0005-0000-0000-00006B070000}"/>
    <cellStyle name="_New_Sofi_New Form10_2_GFO_COSTs" xfId="1768" xr:uid="{00000000-0005-0000-0000-00006C070000}"/>
    <cellStyle name="_New_Sofi_New Form10_2_GFO_format_Январь_ф+Б+БП" xfId="1769" xr:uid="{00000000-0005-0000-0000-00006D070000}"/>
    <cellStyle name="_New_Sofi_New Form10_2_GFO_затраты" xfId="1770" xr:uid="{00000000-0005-0000-0000-00006E070000}"/>
    <cellStyle name="_New_Sofi_New Form10_2_GFO_затраты2" xfId="1771" xr:uid="{00000000-0005-0000-0000-00006F070000}"/>
    <cellStyle name="_New_Sofi_New Form10_2_GFO_затраты4_4" xfId="1772" xr:uid="{00000000-0005-0000-0000-000070070000}"/>
    <cellStyle name="_New_Sofi_New Form10_2_Копия GFO Ожидаемое августа_05.10" xfId="1773" xr:uid="{00000000-0005-0000-0000-000071070000}"/>
    <cellStyle name="_New_Sofi_New Form10_2_ПРОГНОЗНЫЙ БАЛАНС (форма)" xfId="1774" xr:uid="{00000000-0005-0000-0000-000072070000}"/>
    <cellStyle name="_New_Sofi_New Form10_2_Проект КВ-2005 - 14.10.04 г.2" xfId="1775" xr:uid="{00000000-0005-0000-0000-000073070000}"/>
    <cellStyle name="_New_Sofi_New Form10_2_проект презентации БП 2005 г." xfId="1776" xr:uid="{00000000-0005-0000-0000-000074070000}"/>
    <cellStyle name="_New_Sofi_New Form10_2_Прочие_Соцсферра1" xfId="1777" xr:uid="{00000000-0005-0000-0000-000075070000}"/>
    <cellStyle name="_New_Sofi_New Form10_2_форматы от 211204_подписанные" xfId="1778" xr:uid="{00000000-0005-0000-0000-000076070000}"/>
    <cellStyle name="_New_Sofi_New Form10_2_форматы2" xfId="1779" xr:uid="{00000000-0005-0000-0000-000077070000}"/>
    <cellStyle name="_New_Sofi_Nsi" xfId="1780" xr:uid="{00000000-0005-0000-0000-000078070000}"/>
    <cellStyle name="_New_Sofi_Nsi - last version" xfId="1781" xr:uid="{00000000-0005-0000-0000-000079070000}"/>
    <cellStyle name="_New_Sofi_Nsi - last version for programming" xfId="1782" xr:uid="{00000000-0005-0000-0000-00007A070000}"/>
    <cellStyle name="_New_Sofi_Nsi - last version for programming_GFO_COSTs" xfId="1783" xr:uid="{00000000-0005-0000-0000-00007B070000}"/>
    <cellStyle name="_New_Sofi_Nsi - last version for programming_GFO_format_Январь_ф+Б+БП" xfId="1784" xr:uid="{00000000-0005-0000-0000-00007C070000}"/>
    <cellStyle name="_New_Sofi_Nsi - last version for programming_GFO_затраты" xfId="1785" xr:uid="{00000000-0005-0000-0000-00007D070000}"/>
    <cellStyle name="_New_Sofi_Nsi - last version for programming_GFO_затраты2" xfId="1786" xr:uid="{00000000-0005-0000-0000-00007E070000}"/>
    <cellStyle name="_New_Sofi_Nsi - last version for programming_GFO_затраты4_4" xfId="1787" xr:uid="{00000000-0005-0000-0000-00007F070000}"/>
    <cellStyle name="_New_Sofi_Nsi - last version for programming_Копия GFO Ожидаемое августа_05.10" xfId="1788" xr:uid="{00000000-0005-0000-0000-000080070000}"/>
    <cellStyle name="_New_Sofi_Nsi - last version for programming_ПРОГНОЗНЫЙ БАЛАНС (форма)" xfId="1789" xr:uid="{00000000-0005-0000-0000-000081070000}"/>
    <cellStyle name="_New_Sofi_Nsi - last version for programming_Проект КВ-2005 - 14.10.04 г.2" xfId="1790" xr:uid="{00000000-0005-0000-0000-000082070000}"/>
    <cellStyle name="_New_Sofi_Nsi - last version for programming_проект презентации БП 2005 г." xfId="1791" xr:uid="{00000000-0005-0000-0000-000083070000}"/>
    <cellStyle name="_New_Sofi_Nsi - last version for programming_Прочие_Соцсферра1" xfId="1792" xr:uid="{00000000-0005-0000-0000-000084070000}"/>
    <cellStyle name="_New_Sofi_Nsi - last version for programming_форматы от 211204_подписанные" xfId="1793" xr:uid="{00000000-0005-0000-0000-000085070000}"/>
    <cellStyle name="_New_Sofi_Nsi - last version for programming_форматы2" xfId="1794" xr:uid="{00000000-0005-0000-0000-000086070000}"/>
    <cellStyle name="_New_Sofi_Nsi - last version_GFO_COSTs" xfId="1795" xr:uid="{00000000-0005-0000-0000-000087070000}"/>
    <cellStyle name="_New_Sofi_Nsi - last version_GFO_format_Январь_ф+Б+БП" xfId="1796" xr:uid="{00000000-0005-0000-0000-000088070000}"/>
    <cellStyle name="_New_Sofi_Nsi - last version_GFO_затраты" xfId="1797" xr:uid="{00000000-0005-0000-0000-000089070000}"/>
    <cellStyle name="_New_Sofi_Nsi - last version_GFO_затраты2" xfId="1798" xr:uid="{00000000-0005-0000-0000-00008A070000}"/>
    <cellStyle name="_New_Sofi_Nsi - last version_GFO_затраты4_4" xfId="1799" xr:uid="{00000000-0005-0000-0000-00008B070000}"/>
    <cellStyle name="_New_Sofi_Nsi - last version_Копия GFO Ожидаемое августа_05.10" xfId="1800" xr:uid="{00000000-0005-0000-0000-00008C070000}"/>
    <cellStyle name="_New_Sofi_Nsi - last version_ПРОГНОЗНЫЙ БАЛАНС (форма)" xfId="1801" xr:uid="{00000000-0005-0000-0000-00008D070000}"/>
    <cellStyle name="_New_Sofi_Nsi - last version_Проект КВ-2005 - 14.10.04 г.2" xfId="1802" xr:uid="{00000000-0005-0000-0000-00008E070000}"/>
    <cellStyle name="_New_Sofi_Nsi - last version_проект презентации БП 2005 г." xfId="1803" xr:uid="{00000000-0005-0000-0000-00008F070000}"/>
    <cellStyle name="_New_Sofi_Nsi - last version_Прочие_Соцсферра1" xfId="1804" xr:uid="{00000000-0005-0000-0000-000090070000}"/>
    <cellStyle name="_New_Sofi_Nsi - last version_форматы от 211204_подписанные" xfId="1805" xr:uid="{00000000-0005-0000-0000-000091070000}"/>
    <cellStyle name="_New_Sofi_Nsi - last version_форматы2" xfId="1806" xr:uid="{00000000-0005-0000-0000-000092070000}"/>
    <cellStyle name="_New_Sofi_Nsi - next_last version" xfId="1807" xr:uid="{00000000-0005-0000-0000-000093070000}"/>
    <cellStyle name="_New_Sofi_Nsi - next_last version_GFO_COSTs" xfId="1808" xr:uid="{00000000-0005-0000-0000-000094070000}"/>
    <cellStyle name="_New_Sofi_Nsi - next_last version_GFO_format_Январь_ф+Б+БП" xfId="1809" xr:uid="{00000000-0005-0000-0000-000095070000}"/>
    <cellStyle name="_New_Sofi_Nsi - next_last version_GFO_затраты" xfId="1810" xr:uid="{00000000-0005-0000-0000-000096070000}"/>
    <cellStyle name="_New_Sofi_Nsi - next_last version_GFO_затраты2" xfId="1811" xr:uid="{00000000-0005-0000-0000-000097070000}"/>
    <cellStyle name="_New_Sofi_Nsi - next_last version_GFO_затраты4_4" xfId="1812" xr:uid="{00000000-0005-0000-0000-000098070000}"/>
    <cellStyle name="_New_Sofi_Nsi - next_last version_Копия GFO Ожидаемое августа_05.10" xfId="1813" xr:uid="{00000000-0005-0000-0000-000099070000}"/>
    <cellStyle name="_New_Sofi_Nsi - next_last version_ПРОГНОЗНЫЙ БАЛАНС (форма)" xfId="1814" xr:uid="{00000000-0005-0000-0000-00009A070000}"/>
    <cellStyle name="_New_Sofi_Nsi - next_last version_Проект КВ-2005 - 14.10.04 г.2" xfId="1815" xr:uid="{00000000-0005-0000-0000-00009B070000}"/>
    <cellStyle name="_New_Sofi_Nsi - next_last version_проект презентации БП 2005 г." xfId="1816" xr:uid="{00000000-0005-0000-0000-00009C070000}"/>
    <cellStyle name="_New_Sofi_Nsi - next_last version_Прочие_Соцсферра1" xfId="1817" xr:uid="{00000000-0005-0000-0000-00009D070000}"/>
    <cellStyle name="_New_Sofi_Nsi - next_last version_форматы от 211204_подписанные" xfId="1818" xr:uid="{00000000-0005-0000-0000-00009E070000}"/>
    <cellStyle name="_New_Sofi_Nsi - next_last version_форматы2" xfId="1819" xr:uid="{00000000-0005-0000-0000-00009F070000}"/>
    <cellStyle name="_New_Sofi_Nsi - plan - final" xfId="1820" xr:uid="{00000000-0005-0000-0000-0000A0070000}"/>
    <cellStyle name="_New_Sofi_Nsi - plan - final_GFO_COSTs" xfId="1821" xr:uid="{00000000-0005-0000-0000-0000A1070000}"/>
    <cellStyle name="_New_Sofi_Nsi - plan - final_GFO_format_Январь_ф+Б+БП" xfId="1822" xr:uid="{00000000-0005-0000-0000-0000A2070000}"/>
    <cellStyle name="_New_Sofi_Nsi - plan - final_GFO_затраты" xfId="1823" xr:uid="{00000000-0005-0000-0000-0000A3070000}"/>
    <cellStyle name="_New_Sofi_Nsi - plan - final_GFO_затраты2" xfId="1824" xr:uid="{00000000-0005-0000-0000-0000A4070000}"/>
    <cellStyle name="_New_Sofi_Nsi - plan - final_GFO_затраты4_4" xfId="1825" xr:uid="{00000000-0005-0000-0000-0000A5070000}"/>
    <cellStyle name="_New_Sofi_Nsi - plan - final_Копия GFO Ожидаемое августа_05.10" xfId="1826" xr:uid="{00000000-0005-0000-0000-0000A6070000}"/>
    <cellStyle name="_New_Sofi_Nsi - plan - final_ПРОГНОЗНЫЙ БАЛАНС (форма)" xfId="1827" xr:uid="{00000000-0005-0000-0000-0000A7070000}"/>
    <cellStyle name="_New_Sofi_Nsi - plan - final_Проект КВ-2005 - 14.10.04 г.2" xfId="1828" xr:uid="{00000000-0005-0000-0000-0000A8070000}"/>
    <cellStyle name="_New_Sofi_Nsi - plan - final_проект презентации БП 2005 г." xfId="1829" xr:uid="{00000000-0005-0000-0000-0000A9070000}"/>
    <cellStyle name="_New_Sofi_Nsi - plan - final_Прочие_Соцсферра1" xfId="1830" xr:uid="{00000000-0005-0000-0000-0000AA070000}"/>
    <cellStyle name="_New_Sofi_Nsi - plan - final_форматы от 211204_подписанные" xfId="1831" xr:uid="{00000000-0005-0000-0000-0000AB070000}"/>
    <cellStyle name="_New_Sofi_Nsi - plan - final_форматы2" xfId="1832" xr:uid="{00000000-0005-0000-0000-0000AC070000}"/>
    <cellStyle name="_New_Sofi_Nsi -super_ last version" xfId="1833" xr:uid="{00000000-0005-0000-0000-0000AD070000}"/>
    <cellStyle name="_New_Sofi_Nsi -super_ last version_GFO_COSTs" xfId="1834" xr:uid="{00000000-0005-0000-0000-0000AE070000}"/>
    <cellStyle name="_New_Sofi_Nsi -super_ last version_GFO_format_Январь_ф+Б+БП" xfId="1835" xr:uid="{00000000-0005-0000-0000-0000AF070000}"/>
    <cellStyle name="_New_Sofi_Nsi -super_ last version_GFO_затраты" xfId="1836" xr:uid="{00000000-0005-0000-0000-0000B0070000}"/>
    <cellStyle name="_New_Sofi_Nsi -super_ last version_GFO_затраты2" xfId="1837" xr:uid="{00000000-0005-0000-0000-0000B1070000}"/>
    <cellStyle name="_New_Sofi_Nsi -super_ last version_GFO_затраты4_4" xfId="1838" xr:uid="{00000000-0005-0000-0000-0000B2070000}"/>
    <cellStyle name="_New_Sofi_Nsi -super_ last version_Копия GFO Ожидаемое августа_05.10" xfId="1839" xr:uid="{00000000-0005-0000-0000-0000B3070000}"/>
    <cellStyle name="_New_Sofi_Nsi -super_ last version_ПРОГНОЗНЫЙ БАЛАНС (форма)" xfId="1840" xr:uid="{00000000-0005-0000-0000-0000B4070000}"/>
    <cellStyle name="_New_Sofi_Nsi -super_ last version_Проект КВ-2005 - 14.10.04 г.2" xfId="1841" xr:uid="{00000000-0005-0000-0000-0000B5070000}"/>
    <cellStyle name="_New_Sofi_Nsi -super_ last version_проект презентации БП 2005 г." xfId="1842" xr:uid="{00000000-0005-0000-0000-0000B6070000}"/>
    <cellStyle name="_New_Sofi_Nsi -super_ last version_Прочие_Соцсферра1" xfId="1843" xr:uid="{00000000-0005-0000-0000-0000B7070000}"/>
    <cellStyle name="_New_Sofi_Nsi -super_ last version_форматы от 211204_подписанные" xfId="1844" xr:uid="{00000000-0005-0000-0000-0000B8070000}"/>
    <cellStyle name="_New_Sofi_Nsi -super_ last version_форматы2" xfId="1845" xr:uid="{00000000-0005-0000-0000-0000B9070000}"/>
    <cellStyle name="_New_Sofi_Nsi(2)" xfId="1846" xr:uid="{00000000-0005-0000-0000-0000BA070000}"/>
    <cellStyle name="_New_Sofi_Nsi(2)_ПРОГНОЗНЫЙ БАЛАНС (форма)" xfId="1847" xr:uid="{00000000-0005-0000-0000-0000BB070000}"/>
    <cellStyle name="_New_Sofi_Nsi_1" xfId="1848" xr:uid="{00000000-0005-0000-0000-0000BC070000}"/>
    <cellStyle name="_New_Sofi_Nsi_1_GFO_COSTs" xfId="1849" xr:uid="{00000000-0005-0000-0000-0000BD070000}"/>
    <cellStyle name="_New_Sofi_Nsi_1_GFO_format_Январь_ф+Б+БП" xfId="1850" xr:uid="{00000000-0005-0000-0000-0000BE070000}"/>
    <cellStyle name="_New_Sofi_Nsi_1_GFO_затраты" xfId="1851" xr:uid="{00000000-0005-0000-0000-0000BF070000}"/>
    <cellStyle name="_New_Sofi_Nsi_1_GFO_затраты2" xfId="1852" xr:uid="{00000000-0005-0000-0000-0000C0070000}"/>
    <cellStyle name="_New_Sofi_Nsi_1_GFO_затраты4_4" xfId="1853" xr:uid="{00000000-0005-0000-0000-0000C1070000}"/>
    <cellStyle name="_New_Sofi_Nsi_1_Копия GFO Ожидаемое августа_05.10" xfId="1854" xr:uid="{00000000-0005-0000-0000-0000C2070000}"/>
    <cellStyle name="_New_Sofi_Nsi_1_ПРОГНОЗНЫЙ БАЛАНС (форма)" xfId="1855" xr:uid="{00000000-0005-0000-0000-0000C3070000}"/>
    <cellStyle name="_New_Sofi_Nsi_1_Проект КВ-2005 - 14.10.04 г.2" xfId="1856" xr:uid="{00000000-0005-0000-0000-0000C4070000}"/>
    <cellStyle name="_New_Sofi_Nsi_1_проект презентации БП 2005 г." xfId="1857" xr:uid="{00000000-0005-0000-0000-0000C5070000}"/>
    <cellStyle name="_New_Sofi_Nsi_1_Прочие_Соцсферра1" xfId="1858" xr:uid="{00000000-0005-0000-0000-0000C6070000}"/>
    <cellStyle name="_New_Sofi_Nsi_1_форматы от 211204_подписанные" xfId="1859" xr:uid="{00000000-0005-0000-0000-0000C7070000}"/>
    <cellStyle name="_New_Sofi_Nsi_1_форматы2" xfId="1860" xr:uid="{00000000-0005-0000-0000-0000C8070000}"/>
    <cellStyle name="_New_Sofi_Nsi_139" xfId="1861" xr:uid="{00000000-0005-0000-0000-0000C9070000}"/>
    <cellStyle name="_New_Sofi_Nsi_139_GFO_COSTs" xfId="1862" xr:uid="{00000000-0005-0000-0000-0000CA070000}"/>
    <cellStyle name="_New_Sofi_Nsi_139_GFO_format_Январь_ф+Б+БП" xfId="1863" xr:uid="{00000000-0005-0000-0000-0000CB070000}"/>
    <cellStyle name="_New_Sofi_Nsi_139_GFO_затраты" xfId="1864" xr:uid="{00000000-0005-0000-0000-0000CC070000}"/>
    <cellStyle name="_New_Sofi_Nsi_139_GFO_затраты2" xfId="1865" xr:uid="{00000000-0005-0000-0000-0000CD070000}"/>
    <cellStyle name="_New_Sofi_Nsi_139_GFO_затраты4_4" xfId="1866" xr:uid="{00000000-0005-0000-0000-0000CE070000}"/>
    <cellStyle name="_New_Sofi_Nsi_139_Копия GFO Ожидаемое августа_05.10" xfId="1867" xr:uid="{00000000-0005-0000-0000-0000CF070000}"/>
    <cellStyle name="_New_Sofi_Nsi_139_ПРОГНОЗНЫЙ БАЛАНС (форма)" xfId="1868" xr:uid="{00000000-0005-0000-0000-0000D0070000}"/>
    <cellStyle name="_New_Sofi_Nsi_139_Проект КВ-2005 - 14.10.04 г.2" xfId="1869" xr:uid="{00000000-0005-0000-0000-0000D1070000}"/>
    <cellStyle name="_New_Sofi_Nsi_139_проект презентации БП 2005 г." xfId="1870" xr:uid="{00000000-0005-0000-0000-0000D2070000}"/>
    <cellStyle name="_New_Sofi_Nsi_139_Прочие_Соцсферра1" xfId="1871" xr:uid="{00000000-0005-0000-0000-0000D3070000}"/>
    <cellStyle name="_New_Sofi_Nsi_139_форматы от 211204_подписанные" xfId="1872" xr:uid="{00000000-0005-0000-0000-0000D4070000}"/>
    <cellStyle name="_New_Sofi_Nsi_139_форматы2" xfId="1873" xr:uid="{00000000-0005-0000-0000-0000D5070000}"/>
    <cellStyle name="_New_Sofi_Nsi_140" xfId="1874" xr:uid="{00000000-0005-0000-0000-0000D6070000}"/>
    <cellStyle name="_New_Sofi_Nsi_140(Зах)" xfId="1875" xr:uid="{00000000-0005-0000-0000-0000D7070000}"/>
    <cellStyle name="_New_Sofi_Nsi_140(Зах)_GFO_COSTs" xfId="1876" xr:uid="{00000000-0005-0000-0000-0000D8070000}"/>
    <cellStyle name="_New_Sofi_Nsi_140(Зах)_GFO_format_Январь_ф+Б+БП" xfId="1877" xr:uid="{00000000-0005-0000-0000-0000D9070000}"/>
    <cellStyle name="_New_Sofi_Nsi_140(Зах)_GFO_затраты" xfId="1878" xr:uid="{00000000-0005-0000-0000-0000DA070000}"/>
    <cellStyle name="_New_Sofi_Nsi_140(Зах)_GFO_затраты2" xfId="1879" xr:uid="{00000000-0005-0000-0000-0000DB070000}"/>
    <cellStyle name="_New_Sofi_Nsi_140(Зах)_GFO_затраты4_4" xfId="1880" xr:uid="{00000000-0005-0000-0000-0000DC070000}"/>
    <cellStyle name="_New_Sofi_Nsi_140(Зах)_Копия GFO Ожидаемое августа_05.10" xfId="1881" xr:uid="{00000000-0005-0000-0000-0000DD070000}"/>
    <cellStyle name="_New_Sofi_Nsi_140(Зах)_ПРОГНОЗНЫЙ БАЛАНС (форма)" xfId="1882" xr:uid="{00000000-0005-0000-0000-0000DE070000}"/>
    <cellStyle name="_New_Sofi_Nsi_140(Зах)_Проект КВ-2005 - 14.10.04 г.2" xfId="1883" xr:uid="{00000000-0005-0000-0000-0000DF070000}"/>
    <cellStyle name="_New_Sofi_Nsi_140(Зах)_проект презентации БП 2005 г." xfId="1884" xr:uid="{00000000-0005-0000-0000-0000E0070000}"/>
    <cellStyle name="_New_Sofi_Nsi_140(Зах)_Прочие_Соцсферра1" xfId="1885" xr:uid="{00000000-0005-0000-0000-0000E1070000}"/>
    <cellStyle name="_New_Sofi_Nsi_140(Зах)_форматы от 211204_подписанные" xfId="1886" xr:uid="{00000000-0005-0000-0000-0000E2070000}"/>
    <cellStyle name="_New_Sofi_Nsi_140(Зах)_форматы2" xfId="1887" xr:uid="{00000000-0005-0000-0000-0000E3070000}"/>
    <cellStyle name="_New_Sofi_Nsi_140_GFO_COSTs" xfId="1888" xr:uid="{00000000-0005-0000-0000-0000E4070000}"/>
    <cellStyle name="_New_Sofi_Nsi_140_GFO_format_Январь_ф+Б+БП" xfId="1889" xr:uid="{00000000-0005-0000-0000-0000E5070000}"/>
    <cellStyle name="_New_Sofi_Nsi_140_GFO_затраты" xfId="1890" xr:uid="{00000000-0005-0000-0000-0000E6070000}"/>
    <cellStyle name="_New_Sofi_Nsi_140_GFO_затраты2" xfId="1891" xr:uid="{00000000-0005-0000-0000-0000E7070000}"/>
    <cellStyle name="_New_Sofi_Nsi_140_GFO_затраты4_4" xfId="1892" xr:uid="{00000000-0005-0000-0000-0000E8070000}"/>
    <cellStyle name="_New_Sofi_Nsi_140_mod" xfId="1893" xr:uid="{00000000-0005-0000-0000-0000E9070000}"/>
    <cellStyle name="_New_Sofi_Nsi_140_mod_GFO_COSTs" xfId="1894" xr:uid="{00000000-0005-0000-0000-0000EA070000}"/>
    <cellStyle name="_New_Sofi_Nsi_140_mod_GFO_format_Январь_ф+Б+БП" xfId="1895" xr:uid="{00000000-0005-0000-0000-0000EB070000}"/>
    <cellStyle name="_New_Sofi_Nsi_140_mod_GFO_затраты" xfId="1896" xr:uid="{00000000-0005-0000-0000-0000EC070000}"/>
    <cellStyle name="_New_Sofi_Nsi_140_mod_GFO_затраты2" xfId="1897" xr:uid="{00000000-0005-0000-0000-0000ED070000}"/>
    <cellStyle name="_New_Sofi_Nsi_140_mod_GFO_затраты4_4" xfId="1898" xr:uid="{00000000-0005-0000-0000-0000EE070000}"/>
    <cellStyle name="_New_Sofi_Nsi_140_mod_Копия GFO Ожидаемое августа_05.10" xfId="1899" xr:uid="{00000000-0005-0000-0000-0000EF070000}"/>
    <cellStyle name="_New_Sofi_Nsi_140_mod_ПРОГНОЗНЫЙ БАЛАНС (форма)" xfId="1900" xr:uid="{00000000-0005-0000-0000-0000F0070000}"/>
    <cellStyle name="_New_Sofi_Nsi_140_mod_Проект КВ-2005 - 14.10.04 г.2" xfId="1901" xr:uid="{00000000-0005-0000-0000-0000F1070000}"/>
    <cellStyle name="_New_Sofi_Nsi_140_mod_проект презентации БП 2005 г." xfId="1902" xr:uid="{00000000-0005-0000-0000-0000F2070000}"/>
    <cellStyle name="_New_Sofi_Nsi_140_mod_Прочие_Соцсферра1" xfId="1903" xr:uid="{00000000-0005-0000-0000-0000F3070000}"/>
    <cellStyle name="_New_Sofi_Nsi_140_mod_форматы от 211204_подписанные" xfId="1904" xr:uid="{00000000-0005-0000-0000-0000F4070000}"/>
    <cellStyle name="_New_Sofi_Nsi_140_mod_форматы2" xfId="1905" xr:uid="{00000000-0005-0000-0000-0000F5070000}"/>
    <cellStyle name="_New_Sofi_Nsi_140_Копия GFO Ожидаемое августа_05.10" xfId="1906" xr:uid="{00000000-0005-0000-0000-0000F6070000}"/>
    <cellStyle name="_New_Sofi_Nsi_140_ПРОГНОЗНЫЙ БАЛАНС (форма)" xfId="1907" xr:uid="{00000000-0005-0000-0000-0000F7070000}"/>
    <cellStyle name="_New_Sofi_Nsi_140_Проект КВ-2005 - 14.10.04 г.2" xfId="1908" xr:uid="{00000000-0005-0000-0000-0000F8070000}"/>
    <cellStyle name="_New_Sofi_Nsi_140_проект презентации БП 2005 г." xfId="1909" xr:uid="{00000000-0005-0000-0000-0000F9070000}"/>
    <cellStyle name="_New_Sofi_Nsi_140_Прочие_Соцсферра1" xfId="1910" xr:uid="{00000000-0005-0000-0000-0000FA070000}"/>
    <cellStyle name="_New_Sofi_Nsi_140_форматы от 211204_подписанные" xfId="1911" xr:uid="{00000000-0005-0000-0000-0000FB070000}"/>
    <cellStyle name="_New_Sofi_Nsi_140_форматы2" xfId="1912" xr:uid="{00000000-0005-0000-0000-0000FC070000}"/>
    <cellStyle name="_New_Sofi_Nsi_158" xfId="1913" xr:uid="{00000000-0005-0000-0000-0000FD070000}"/>
    <cellStyle name="_New_Sofi_Nsi_158_ПРОГНОЗНЫЙ БАЛАНС (форма)" xfId="1914" xr:uid="{00000000-0005-0000-0000-0000FE070000}"/>
    <cellStyle name="_New_Sofi_Nsi_Express" xfId="1915" xr:uid="{00000000-0005-0000-0000-0000FF070000}"/>
    <cellStyle name="_New_Sofi_Nsi_Express_ПРОГНОЗНЫЙ БАЛАНС (форма)" xfId="1916" xr:uid="{00000000-0005-0000-0000-000000080000}"/>
    <cellStyle name="_New_Sofi_Nsi_GFO_COSTs" xfId="1917" xr:uid="{00000000-0005-0000-0000-000001080000}"/>
    <cellStyle name="_New_Sofi_Nsi_GFO_format_Январь_ф+Б+БП" xfId="1918" xr:uid="{00000000-0005-0000-0000-000002080000}"/>
    <cellStyle name="_New_Sofi_Nsi_GFO_затраты" xfId="1919" xr:uid="{00000000-0005-0000-0000-000003080000}"/>
    <cellStyle name="_New_Sofi_Nsi_GFO_затраты2" xfId="1920" xr:uid="{00000000-0005-0000-0000-000004080000}"/>
    <cellStyle name="_New_Sofi_Nsi_GFO_затраты4_4" xfId="1921" xr:uid="{00000000-0005-0000-0000-000005080000}"/>
    <cellStyle name="_New_Sofi_Nsi_Jan1" xfId="1922" xr:uid="{00000000-0005-0000-0000-000006080000}"/>
    <cellStyle name="_New_Sofi_Nsi_Jan1_GFO_COSTs" xfId="1923" xr:uid="{00000000-0005-0000-0000-000007080000}"/>
    <cellStyle name="_New_Sofi_Nsi_Jan1_GFO_format_Январь_ф+Б+БП" xfId="1924" xr:uid="{00000000-0005-0000-0000-000008080000}"/>
    <cellStyle name="_New_Sofi_Nsi_Jan1_GFO_затраты" xfId="1925" xr:uid="{00000000-0005-0000-0000-000009080000}"/>
    <cellStyle name="_New_Sofi_Nsi_Jan1_GFO_затраты2" xfId="1926" xr:uid="{00000000-0005-0000-0000-00000A080000}"/>
    <cellStyle name="_New_Sofi_Nsi_Jan1_GFO_затраты4_4" xfId="1927" xr:uid="{00000000-0005-0000-0000-00000B080000}"/>
    <cellStyle name="_New_Sofi_Nsi_Jan1_Копия GFO Ожидаемое августа_05.10" xfId="1928" xr:uid="{00000000-0005-0000-0000-00000C080000}"/>
    <cellStyle name="_New_Sofi_Nsi_Jan1_ПРОГНОЗНЫЙ БАЛАНС (форма)" xfId="1929" xr:uid="{00000000-0005-0000-0000-00000D080000}"/>
    <cellStyle name="_New_Sofi_Nsi_Jan1_Проект КВ-2005 - 14.10.04 г.2" xfId="1930" xr:uid="{00000000-0005-0000-0000-00000E080000}"/>
    <cellStyle name="_New_Sofi_Nsi_Jan1_проект презентации БП 2005 г." xfId="1931" xr:uid="{00000000-0005-0000-0000-00000F080000}"/>
    <cellStyle name="_New_Sofi_Nsi_Jan1_Прочие_Соцсферра1" xfId="1932" xr:uid="{00000000-0005-0000-0000-000010080000}"/>
    <cellStyle name="_New_Sofi_Nsi_Jan1_форматы от 211204_подписанные" xfId="1933" xr:uid="{00000000-0005-0000-0000-000011080000}"/>
    <cellStyle name="_New_Sofi_Nsi_Jan1_форматы2" xfId="1934" xr:uid="{00000000-0005-0000-0000-000012080000}"/>
    <cellStyle name="_New_Sofi_Nsi_test" xfId="1935" xr:uid="{00000000-0005-0000-0000-000013080000}"/>
    <cellStyle name="_New_Sofi_Nsi_test_ПРОГНОЗНЫЙ БАЛАНС (форма)" xfId="1936" xr:uid="{00000000-0005-0000-0000-000014080000}"/>
    <cellStyle name="_New_Sofi_Nsi_Копия GFO Ожидаемое августа_05.10" xfId="1937" xr:uid="{00000000-0005-0000-0000-000015080000}"/>
    <cellStyle name="_New_Sofi_Nsi_ПРОГНОЗНЫЙ БАЛАНС (форма)" xfId="1938" xr:uid="{00000000-0005-0000-0000-000016080000}"/>
    <cellStyle name="_New_Sofi_Nsi_Проект КВ-2005 - 14.10.04 г.2" xfId="1939" xr:uid="{00000000-0005-0000-0000-000017080000}"/>
    <cellStyle name="_New_Sofi_Nsi_проект презентации БП 2005 г." xfId="1940" xr:uid="{00000000-0005-0000-0000-000018080000}"/>
    <cellStyle name="_New_Sofi_Nsi_Прочие_Соцсферра1" xfId="1941" xr:uid="{00000000-0005-0000-0000-000019080000}"/>
    <cellStyle name="_New_Sofi_Nsi_форматы от 211204_подписанные" xfId="1942" xr:uid="{00000000-0005-0000-0000-00001A080000}"/>
    <cellStyle name="_New_Sofi_Nsi_форматы2" xfId="1943" xr:uid="{00000000-0005-0000-0000-00001B080000}"/>
    <cellStyle name="_New_Sofi_Nsi2" xfId="1944" xr:uid="{00000000-0005-0000-0000-00001C080000}"/>
    <cellStyle name="_New_Sofi_Nsi2_GFO_COSTs" xfId="1945" xr:uid="{00000000-0005-0000-0000-00001D080000}"/>
    <cellStyle name="_New_Sofi_Nsi2_GFO_format_Январь_ф+Б+БП" xfId="1946" xr:uid="{00000000-0005-0000-0000-00001E080000}"/>
    <cellStyle name="_New_Sofi_Nsi2_GFO_затраты" xfId="1947" xr:uid="{00000000-0005-0000-0000-00001F080000}"/>
    <cellStyle name="_New_Sofi_Nsi2_GFO_затраты2" xfId="1948" xr:uid="{00000000-0005-0000-0000-000020080000}"/>
    <cellStyle name="_New_Sofi_Nsi2_GFO_затраты4_4" xfId="1949" xr:uid="{00000000-0005-0000-0000-000021080000}"/>
    <cellStyle name="_New_Sofi_Nsi2_Копия GFO Ожидаемое августа_05.10" xfId="1950" xr:uid="{00000000-0005-0000-0000-000022080000}"/>
    <cellStyle name="_New_Sofi_Nsi2_ПРОГНОЗНЫЙ БАЛАНС (форма)" xfId="1951" xr:uid="{00000000-0005-0000-0000-000023080000}"/>
    <cellStyle name="_New_Sofi_Nsi2_Проект КВ-2005 - 14.10.04 г.2" xfId="1952" xr:uid="{00000000-0005-0000-0000-000024080000}"/>
    <cellStyle name="_New_Sofi_Nsi2_проект презентации БП 2005 г." xfId="1953" xr:uid="{00000000-0005-0000-0000-000025080000}"/>
    <cellStyle name="_New_Sofi_Nsi2_Прочие_Соцсферра1" xfId="1954" xr:uid="{00000000-0005-0000-0000-000026080000}"/>
    <cellStyle name="_New_Sofi_Nsi2_форматы от 211204_подписанные" xfId="1955" xr:uid="{00000000-0005-0000-0000-000027080000}"/>
    <cellStyle name="_New_Sofi_Nsi2_форматы2" xfId="1956" xr:uid="{00000000-0005-0000-0000-000028080000}"/>
    <cellStyle name="_New_Sofi_Nsi-Services" xfId="1957" xr:uid="{00000000-0005-0000-0000-000029080000}"/>
    <cellStyle name="_New_Sofi_Nsi-Services_ПРОГНОЗНЫЙ БАЛАНС (форма)" xfId="1958" xr:uid="{00000000-0005-0000-0000-00002A080000}"/>
    <cellStyle name="_New_Sofi_P&amp;L" xfId="1959" xr:uid="{00000000-0005-0000-0000-00002B080000}"/>
    <cellStyle name="_New_Sofi_P&amp;L_GFO_COSTs" xfId="1960" xr:uid="{00000000-0005-0000-0000-00002C080000}"/>
    <cellStyle name="_New_Sofi_P&amp;L_GFO_format_Январь_ф+Б+БП" xfId="1961" xr:uid="{00000000-0005-0000-0000-00002D080000}"/>
    <cellStyle name="_New_Sofi_P&amp;L_GFO_затраты" xfId="1962" xr:uid="{00000000-0005-0000-0000-00002E080000}"/>
    <cellStyle name="_New_Sofi_P&amp;L_GFO_затраты2" xfId="1963" xr:uid="{00000000-0005-0000-0000-00002F080000}"/>
    <cellStyle name="_New_Sofi_P&amp;L_GFO_затраты4_4" xfId="1964" xr:uid="{00000000-0005-0000-0000-000030080000}"/>
    <cellStyle name="_New_Sofi_P&amp;L_Копия GFO Ожидаемое августа_05.10" xfId="1965" xr:uid="{00000000-0005-0000-0000-000031080000}"/>
    <cellStyle name="_New_Sofi_P&amp;L_ПРОГНОЗНЫЙ БАЛАНС (форма)" xfId="1966" xr:uid="{00000000-0005-0000-0000-000032080000}"/>
    <cellStyle name="_New_Sofi_P&amp;L_Проект КВ-2005 - 14.10.04 г.2" xfId="1967" xr:uid="{00000000-0005-0000-0000-000033080000}"/>
    <cellStyle name="_New_Sofi_P&amp;L_проект презентации БП 2005 г." xfId="1968" xr:uid="{00000000-0005-0000-0000-000034080000}"/>
    <cellStyle name="_New_Sofi_P&amp;L_Прочие_Соцсферра1" xfId="1969" xr:uid="{00000000-0005-0000-0000-000035080000}"/>
    <cellStyle name="_New_Sofi_P&amp;L_форматы от 211204_подписанные" xfId="1970" xr:uid="{00000000-0005-0000-0000-000036080000}"/>
    <cellStyle name="_New_Sofi_P&amp;L_форматы2" xfId="1971" xr:uid="{00000000-0005-0000-0000-000037080000}"/>
    <cellStyle name="_New_Sofi_S0400" xfId="1972" xr:uid="{00000000-0005-0000-0000-000038080000}"/>
    <cellStyle name="_New_Sofi_S0400_ПРОГНОЗНЫЙ БАЛАНС (форма)" xfId="1973" xr:uid="{00000000-0005-0000-0000-000039080000}"/>
    <cellStyle name="_New_Sofi_S13001" xfId="1974" xr:uid="{00000000-0005-0000-0000-00003A080000}"/>
    <cellStyle name="_New_Sofi_S13001_ПРОГНОЗНЫЙ БАЛАНС (форма)" xfId="1975" xr:uid="{00000000-0005-0000-0000-00003B080000}"/>
    <cellStyle name="_New_Sofi_Sheet1" xfId="1976" xr:uid="{00000000-0005-0000-0000-00003C080000}"/>
    <cellStyle name="_New_Sofi_Sheet1_GFO_COSTs" xfId="1977" xr:uid="{00000000-0005-0000-0000-00003D080000}"/>
    <cellStyle name="_New_Sofi_Sheet1_GFO_format_Январь_ф+Б+БП" xfId="1978" xr:uid="{00000000-0005-0000-0000-00003E080000}"/>
    <cellStyle name="_New_Sofi_Sheet1_GFO_затраты" xfId="1979" xr:uid="{00000000-0005-0000-0000-00003F080000}"/>
    <cellStyle name="_New_Sofi_Sheet1_GFO_затраты2" xfId="1980" xr:uid="{00000000-0005-0000-0000-000040080000}"/>
    <cellStyle name="_New_Sofi_Sheet1_GFO_затраты4_4" xfId="1981" xr:uid="{00000000-0005-0000-0000-000041080000}"/>
    <cellStyle name="_New_Sofi_Sheet1_Копия GFO Ожидаемое августа_05.10" xfId="1982" xr:uid="{00000000-0005-0000-0000-000042080000}"/>
    <cellStyle name="_New_Sofi_Sheet1_ПРОГНОЗНЫЙ БАЛАНС (форма)" xfId="1983" xr:uid="{00000000-0005-0000-0000-000043080000}"/>
    <cellStyle name="_New_Sofi_Sheet1_Проект КВ-2005 - 14.10.04 г.2" xfId="1984" xr:uid="{00000000-0005-0000-0000-000044080000}"/>
    <cellStyle name="_New_Sofi_Sheet1_проект презентации БП 2005 г." xfId="1985" xr:uid="{00000000-0005-0000-0000-000045080000}"/>
    <cellStyle name="_New_Sofi_Sheet1_Прочие_Соцсферра1" xfId="1986" xr:uid="{00000000-0005-0000-0000-000046080000}"/>
    <cellStyle name="_New_Sofi_Sheet1_форматы от 211204_подписанные" xfId="1987" xr:uid="{00000000-0005-0000-0000-000047080000}"/>
    <cellStyle name="_New_Sofi_Sheet1_форматы2" xfId="1988" xr:uid="{00000000-0005-0000-0000-000048080000}"/>
    <cellStyle name="_New_Sofi_SOFI" xfId="1989" xr:uid="{00000000-0005-0000-0000-000049080000}"/>
    <cellStyle name="_New_Sofi_sofi - plan_AP270202ii" xfId="1990" xr:uid="{00000000-0005-0000-0000-00004A080000}"/>
    <cellStyle name="_New_Sofi_sofi - plan_AP270202ii_GFO_COSTs" xfId="1991" xr:uid="{00000000-0005-0000-0000-00004B080000}"/>
    <cellStyle name="_New_Sofi_sofi - plan_AP270202ii_GFO_format_Январь_ф+Б+БП" xfId="1992" xr:uid="{00000000-0005-0000-0000-00004C080000}"/>
    <cellStyle name="_New_Sofi_sofi - plan_AP270202ii_GFO_затраты" xfId="1993" xr:uid="{00000000-0005-0000-0000-00004D080000}"/>
    <cellStyle name="_New_Sofi_sofi - plan_AP270202ii_GFO_затраты2" xfId="1994" xr:uid="{00000000-0005-0000-0000-00004E080000}"/>
    <cellStyle name="_New_Sofi_sofi - plan_AP270202ii_GFO_затраты4_4" xfId="1995" xr:uid="{00000000-0005-0000-0000-00004F080000}"/>
    <cellStyle name="_New_Sofi_sofi - plan_AP270202ii_Копия GFO Ожидаемое августа_05.10" xfId="1996" xr:uid="{00000000-0005-0000-0000-000050080000}"/>
    <cellStyle name="_New_Sofi_sofi - plan_AP270202ii_ПРОГНОЗНЫЙ БАЛАНС (форма)" xfId="1997" xr:uid="{00000000-0005-0000-0000-000051080000}"/>
    <cellStyle name="_New_Sofi_sofi - plan_AP270202ii_Проект КВ-2005 - 14.10.04 г.2" xfId="1998" xr:uid="{00000000-0005-0000-0000-000052080000}"/>
    <cellStyle name="_New_Sofi_sofi - plan_AP270202ii_проект презентации БП 2005 г." xfId="1999" xr:uid="{00000000-0005-0000-0000-000053080000}"/>
    <cellStyle name="_New_Sofi_sofi - plan_AP270202ii_Прочие_Соцсферра1" xfId="2000" xr:uid="{00000000-0005-0000-0000-000054080000}"/>
    <cellStyle name="_New_Sofi_sofi - plan_AP270202ii_форматы от 211204_подписанные" xfId="2001" xr:uid="{00000000-0005-0000-0000-000055080000}"/>
    <cellStyle name="_New_Sofi_sofi - plan_AP270202ii_форматы2" xfId="2002" xr:uid="{00000000-0005-0000-0000-000056080000}"/>
    <cellStyle name="_New_Sofi_sofi - plan_AP270202iii" xfId="2003" xr:uid="{00000000-0005-0000-0000-000057080000}"/>
    <cellStyle name="_New_Sofi_sofi - plan_AP270202iii_GFO_COSTs" xfId="2004" xr:uid="{00000000-0005-0000-0000-000058080000}"/>
    <cellStyle name="_New_Sofi_sofi - plan_AP270202iii_GFO_format_Январь_ф+Б+БП" xfId="2005" xr:uid="{00000000-0005-0000-0000-000059080000}"/>
    <cellStyle name="_New_Sofi_sofi - plan_AP270202iii_GFO_затраты" xfId="2006" xr:uid="{00000000-0005-0000-0000-00005A080000}"/>
    <cellStyle name="_New_Sofi_sofi - plan_AP270202iii_GFO_затраты2" xfId="2007" xr:uid="{00000000-0005-0000-0000-00005B080000}"/>
    <cellStyle name="_New_Sofi_sofi - plan_AP270202iii_GFO_затраты4_4" xfId="2008" xr:uid="{00000000-0005-0000-0000-00005C080000}"/>
    <cellStyle name="_New_Sofi_sofi - plan_AP270202iii_Копия GFO Ожидаемое августа_05.10" xfId="2009" xr:uid="{00000000-0005-0000-0000-00005D080000}"/>
    <cellStyle name="_New_Sofi_sofi - plan_AP270202iii_ПРОГНОЗНЫЙ БАЛАНС (форма)" xfId="2010" xr:uid="{00000000-0005-0000-0000-00005E080000}"/>
    <cellStyle name="_New_Sofi_sofi - plan_AP270202iii_Проект КВ-2005 - 14.10.04 г.2" xfId="2011" xr:uid="{00000000-0005-0000-0000-00005F080000}"/>
    <cellStyle name="_New_Sofi_sofi - plan_AP270202iii_проект презентации БП 2005 г." xfId="2012" xr:uid="{00000000-0005-0000-0000-000060080000}"/>
    <cellStyle name="_New_Sofi_sofi - plan_AP270202iii_Прочие_Соцсферра1" xfId="2013" xr:uid="{00000000-0005-0000-0000-000061080000}"/>
    <cellStyle name="_New_Sofi_sofi - plan_AP270202iii_форматы от 211204_подписанные" xfId="2014" xr:uid="{00000000-0005-0000-0000-000062080000}"/>
    <cellStyle name="_New_Sofi_sofi - plan_AP270202iii_форматы2" xfId="2015" xr:uid="{00000000-0005-0000-0000-000063080000}"/>
    <cellStyle name="_New_Sofi_sofi - plan_AP270202iv" xfId="2016" xr:uid="{00000000-0005-0000-0000-000064080000}"/>
    <cellStyle name="_New_Sofi_sofi - plan_AP270202iv_GFO_COSTs" xfId="2017" xr:uid="{00000000-0005-0000-0000-000065080000}"/>
    <cellStyle name="_New_Sofi_sofi - plan_AP270202iv_GFO_format_Январь_ф+Б+БП" xfId="2018" xr:uid="{00000000-0005-0000-0000-000066080000}"/>
    <cellStyle name="_New_Sofi_sofi - plan_AP270202iv_GFO_затраты" xfId="2019" xr:uid="{00000000-0005-0000-0000-000067080000}"/>
    <cellStyle name="_New_Sofi_sofi - plan_AP270202iv_GFO_затраты2" xfId="2020" xr:uid="{00000000-0005-0000-0000-000068080000}"/>
    <cellStyle name="_New_Sofi_sofi - plan_AP270202iv_GFO_затраты4_4" xfId="2021" xr:uid="{00000000-0005-0000-0000-000069080000}"/>
    <cellStyle name="_New_Sofi_sofi - plan_AP270202iv_Копия GFO Ожидаемое августа_05.10" xfId="2022" xr:uid="{00000000-0005-0000-0000-00006A080000}"/>
    <cellStyle name="_New_Sofi_sofi - plan_AP270202iv_ПРОГНОЗНЫЙ БАЛАНС (форма)" xfId="2023" xr:uid="{00000000-0005-0000-0000-00006B080000}"/>
    <cellStyle name="_New_Sofi_sofi - plan_AP270202iv_Проект КВ-2005 - 14.10.04 г.2" xfId="2024" xr:uid="{00000000-0005-0000-0000-00006C080000}"/>
    <cellStyle name="_New_Sofi_sofi - plan_AP270202iv_проект презентации БП 2005 г." xfId="2025" xr:uid="{00000000-0005-0000-0000-00006D080000}"/>
    <cellStyle name="_New_Sofi_sofi - plan_AP270202iv_Прочие_Соцсферра1" xfId="2026" xr:uid="{00000000-0005-0000-0000-00006E080000}"/>
    <cellStyle name="_New_Sofi_sofi - plan_AP270202iv_форматы от 211204_подписанные" xfId="2027" xr:uid="{00000000-0005-0000-0000-00006F080000}"/>
    <cellStyle name="_New_Sofi_sofi - plan_AP270202iv_форматы2" xfId="2028" xr:uid="{00000000-0005-0000-0000-000070080000}"/>
    <cellStyle name="_New_Sofi_Sofi vs Sobi" xfId="2029" xr:uid="{00000000-0005-0000-0000-000071080000}"/>
    <cellStyle name="_New_Sofi_Sofi vs Sobi_GFO_COSTs" xfId="2030" xr:uid="{00000000-0005-0000-0000-000072080000}"/>
    <cellStyle name="_New_Sofi_Sofi vs Sobi_GFO_format_Январь_ф+Б+БП" xfId="2031" xr:uid="{00000000-0005-0000-0000-000073080000}"/>
    <cellStyle name="_New_Sofi_Sofi vs Sobi_GFO_затраты" xfId="2032" xr:uid="{00000000-0005-0000-0000-000074080000}"/>
    <cellStyle name="_New_Sofi_Sofi vs Sobi_GFO_затраты2" xfId="2033" xr:uid="{00000000-0005-0000-0000-000075080000}"/>
    <cellStyle name="_New_Sofi_Sofi vs Sobi_GFO_затраты4_4" xfId="2034" xr:uid="{00000000-0005-0000-0000-000076080000}"/>
    <cellStyle name="_New_Sofi_Sofi vs Sobi_Копия GFO Ожидаемое августа_05.10" xfId="2035" xr:uid="{00000000-0005-0000-0000-000077080000}"/>
    <cellStyle name="_New_Sofi_Sofi vs Sobi_ПРОГНОЗНЫЙ БАЛАНС (форма)" xfId="2036" xr:uid="{00000000-0005-0000-0000-000078080000}"/>
    <cellStyle name="_New_Sofi_Sofi vs Sobi_Проект КВ-2005 - 14.10.04 г.2" xfId="2037" xr:uid="{00000000-0005-0000-0000-000079080000}"/>
    <cellStyle name="_New_Sofi_Sofi vs Sobi_проект презентации БП 2005 г." xfId="2038" xr:uid="{00000000-0005-0000-0000-00007A080000}"/>
    <cellStyle name="_New_Sofi_Sofi vs Sobi_Прочие_Соцсферра1" xfId="2039" xr:uid="{00000000-0005-0000-0000-00007B080000}"/>
    <cellStyle name="_New_Sofi_Sofi vs Sobi_форматы от 211204_подписанные" xfId="2040" xr:uid="{00000000-0005-0000-0000-00007C080000}"/>
    <cellStyle name="_New_Sofi_Sofi vs Sobi_форматы2" xfId="2041" xr:uid="{00000000-0005-0000-0000-00007D080000}"/>
    <cellStyle name="_New_Sofi_Sofi_PBD 27-11-01" xfId="2042" xr:uid="{00000000-0005-0000-0000-00007E080000}"/>
    <cellStyle name="_New_Sofi_Sofi_PBD 27-11-01_GFO_COSTs" xfId="2043" xr:uid="{00000000-0005-0000-0000-00007F080000}"/>
    <cellStyle name="_New_Sofi_Sofi_PBD 27-11-01_GFO_format_Январь_ф+Б+БП" xfId="2044" xr:uid="{00000000-0005-0000-0000-000080080000}"/>
    <cellStyle name="_New_Sofi_Sofi_PBD 27-11-01_GFO_затраты" xfId="2045" xr:uid="{00000000-0005-0000-0000-000081080000}"/>
    <cellStyle name="_New_Sofi_Sofi_PBD 27-11-01_GFO_затраты2" xfId="2046" xr:uid="{00000000-0005-0000-0000-000082080000}"/>
    <cellStyle name="_New_Sofi_Sofi_PBD 27-11-01_GFO_затраты4_4" xfId="2047" xr:uid="{00000000-0005-0000-0000-000083080000}"/>
    <cellStyle name="_New_Sofi_Sofi_PBD 27-11-01_Копия GFO Ожидаемое августа_05.10" xfId="2048" xr:uid="{00000000-0005-0000-0000-000084080000}"/>
    <cellStyle name="_New_Sofi_Sofi_PBD 27-11-01_ПРОГНОЗНЫЙ БАЛАНС (форма)" xfId="2049" xr:uid="{00000000-0005-0000-0000-000085080000}"/>
    <cellStyle name="_New_Sofi_Sofi_PBD 27-11-01_Проект КВ-2005 - 14.10.04 г.2" xfId="2050" xr:uid="{00000000-0005-0000-0000-000086080000}"/>
    <cellStyle name="_New_Sofi_Sofi_PBD 27-11-01_проект презентации БП 2005 г." xfId="2051" xr:uid="{00000000-0005-0000-0000-000087080000}"/>
    <cellStyle name="_New_Sofi_Sofi_PBD 27-11-01_Прочие_Соцсферра1" xfId="2052" xr:uid="{00000000-0005-0000-0000-000088080000}"/>
    <cellStyle name="_New_Sofi_Sofi_PBD 27-11-01_форматы от 211204_подписанные" xfId="2053" xr:uid="{00000000-0005-0000-0000-000089080000}"/>
    <cellStyle name="_New_Sofi_Sofi_PBD 27-11-01_форматы2" xfId="2054" xr:uid="{00000000-0005-0000-0000-00008A080000}"/>
    <cellStyle name="_New_Sofi_SOFI_TEPs_AOK_130902" xfId="2055" xr:uid="{00000000-0005-0000-0000-00008B080000}"/>
    <cellStyle name="_New_Sofi_SOFI_TEPs_AOK_130902_ПРОГНОЗНЫЙ БАЛАНС (форма)" xfId="2056" xr:uid="{00000000-0005-0000-0000-00008C080000}"/>
    <cellStyle name="_New_Sofi_Sofi145a" xfId="2057" xr:uid="{00000000-0005-0000-0000-00008D080000}"/>
    <cellStyle name="_New_Sofi_Sofi145a_GFO_COSTs" xfId="2058" xr:uid="{00000000-0005-0000-0000-00008E080000}"/>
    <cellStyle name="_New_Sofi_Sofi145a_GFO_format_Январь_ф+Б+БП" xfId="2059" xr:uid="{00000000-0005-0000-0000-00008F080000}"/>
    <cellStyle name="_New_Sofi_Sofi145a_GFO_затраты" xfId="2060" xr:uid="{00000000-0005-0000-0000-000090080000}"/>
    <cellStyle name="_New_Sofi_Sofi145a_GFO_затраты2" xfId="2061" xr:uid="{00000000-0005-0000-0000-000091080000}"/>
    <cellStyle name="_New_Sofi_Sofi145a_GFO_затраты4_4" xfId="2062" xr:uid="{00000000-0005-0000-0000-000092080000}"/>
    <cellStyle name="_New_Sofi_Sofi145a_Копия GFO Ожидаемое августа_05.10" xfId="2063" xr:uid="{00000000-0005-0000-0000-000093080000}"/>
    <cellStyle name="_New_Sofi_Sofi145a_ПРОГНОЗНЫЙ БАЛАНС (форма)" xfId="2064" xr:uid="{00000000-0005-0000-0000-000094080000}"/>
    <cellStyle name="_New_Sofi_Sofi145a_Проект КВ-2005 - 14.10.04 г.2" xfId="2065" xr:uid="{00000000-0005-0000-0000-000095080000}"/>
    <cellStyle name="_New_Sofi_Sofi145a_проект презентации БП 2005 г." xfId="2066" xr:uid="{00000000-0005-0000-0000-000096080000}"/>
    <cellStyle name="_New_Sofi_Sofi145a_Прочие_Соцсферра1" xfId="2067" xr:uid="{00000000-0005-0000-0000-000097080000}"/>
    <cellStyle name="_New_Sofi_Sofi145a_форматы от 211204_подписанные" xfId="2068" xr:uid="{00000000-0005-0000-0000-000098080000}"/>
    <cellStyle name="_New_Sofi_Sofi145a_форматы2" xfId="2069" xr:uid="{00000000-0005-0000-0000-000099080000}"/>
    <cellStyle name="_New_Sofi_Sofi153" xfId="2070" xr:uid="{00000000-0005-0000-0000-00009A080000}"/>
    <cellStyle name="_New_Sofi_Sofi153_GFO_COSTs" xfId="2071" xr:uid="{00000000-0005-0000-0000-00009B080000}"/>
    <cellStyle name="_New_Sofi_Sofi153_GFO_format_Январь_ф+Б+БП" xfId="2072" xr:uid="{00000000-0005-0000-0000-00009C080000}"/>
    <cellStyle name="_New_Sofi_Sofi153_GFO_затраты" xfId="2073" xr:uid="{00000000-0005-0000-0000-00009D080000}"/>
    <cellStyle name="_New_Sofi_Sofi153_GFO_затраты2" xfId="2074" xr:uid="{00000000-0005-0000-0000-00009E080000}"/>
    <cellStyle name="_New_Sofi_Sofi153_GFO_затраты4_4" xfId="2075" xr:uid="{00000000-0005-0000-0000-00009F080000}"/>
    <cellStyle name="_New_Sofi_Sofi153_Копия GFO Ожидаемое августа_05.10" xfId="2076" xr:uid="{00000000-0005-0000-0000-0000A0080000}"/>
    <cellStyle name="_New_Sofi_Sofi153_ПРОГНОЗНЫЙ БАЛАНС (форма)" xfId="2077" xr:uid="{00000000-0005-0000-0000-0000A1080000}"/>
    <cellStyle name="_New_Sofi_Sofi153_Проект КВ-2005 - 14.10.04 г.2" xfId="2078" xr:uid="{00000000-0005-0000-0000-0000A2080000}"/>
    <cellStyle name="_New_Sofi_Sofi153_проект презентации БП 2005 г." xfId="2079" xr:uid="{00000000-0005-0000-0000-0000A3080000}"/>
    <cellStyle name="_New_Sofi_Sofi153_Прочие_Соцсферра1" xfId="2080" xr:uid="{00000000-0005-0000-0000-0000A4080000}"/>
    <cellStyle name="_New_Sofi_Sofi153_форматы от 211204_подписанные" xfId="2081" xr:uid="{00000000-0005-0000-0000-0000A5080000}"/>
    <cellStyle name="_New_Sofi_Sofi153_форматы2" xfId="2082" xr:uid="{00000000-0005-0000-0000-0000A6080000}"/>
    <cellStyle name="_New_Sofi_Summary" xfId="2083" xr:uid="{00000000-0005-0000-0000-0000A7080000}"/>
    <cellStyle name="_New_Sofi_Summary_GFO_COSTs" xfId="2084" xr:uid="{00000000-0005-0000-0000-0000A8080000}"/>
    <cellStyle name="_New_Sofi_Summary_GFO_format_Январь_ф+Б+БП" xfId="2085" xr:uid="{00000000-0005-0000-0000-0000A9080000}"/>
    <cellStyle name="_New_Sofi_Summary_GFO_затраты" xfId="2086" xr:uid="{00000000-0005-0000-0000-0000AA080000}"/>
    <cellStyle name="_New_Sofi_Summary_GFO_затраты2" xfId="2087" xr:uid="{00000000-0005-0000-0000-0000AB080000}"/>
    <cellStyle name="_New_Sofi_Summary_GFO_затраты4_4" xfId="2088" xr:uid="{00000000-0005-0000-0000-0000AC080000}"/>
    <cellStyle name="_New_Sofi_Summary_Копия GFO Ожидаемое августа_05.10" xfId="2089" xr:uid="{00000000-0005-0000-0000-0000AD080000}"/>
    <cellStyle name="_New_Sofi_Summary_ПРОГНОЗНЫЙ БАЛАНС (форма)" xfId="2090" xr:uid="{00000000-0005-0000-0000-0000AE080000}"/>
    <cellStyle name="_New_Sofi_Summary_Проект КВ-2005 - 14.10.04 г.2" xfId="2091" xr:uid="{00000000-0005-0000-0000-0000AF080000}"/>
    <cellStyle name="_New_Sofi_Summary_проект презентации БП 2005 г." xfId="2092" xr:uid="{00000000-0005-0000-0000-0000B0080000}"/>
    <cellStyle name="_New_Sofi_Summary_Прочие_Соцсферра1" xfId="2093" xr:uid="{00000000-0005-0000-0000-0000B1080000}"/>
    <cellStyle name="_New_Sofi_Summary_форматы от 211204_подписанные" xfId="2094" xr:uid="{00000000-0005-0000-0000-0000B2080000}"/>
    <cellStyle name="_New_Sofi_Summary_форматы2" xfId="2095" xr:uid="{00000000-0005-0000-0000-0000B3080000}"/>
    <cellStyle name="_New_Sofi_SXXXX_Express_c Links" xfId="2096" xr:uid="{00000000-0005-0000-0000-0000B4080000}"/>
    <cellStyle name="_New_Sofi_SXXXX_Express_c Links_ПРОГНОЗНЫЙ БАЛАНС (форма)" xfId="2097" xr:uid="{00000000-0005-0000-0000-0000B5080000}"/>
    <cellStyle name="_New_Sofi_Tax_form_1кв_3" xfId="2098" xr:uid="{00000000-0005-0000-0000-0000B6080000}"/>
    <cellStyle name="_New_Sofi_Tax_form_1кв_3_GFO_COSTs" xfId="2099" xr:uid="{00000000-0005-0000-0000-0000B7080000}"/>
    <cellStyle name="_New_Sofi_Tax_form_1кв_3_GFO_format_Январь_ф+Б+БП" xfId="2100" xr:uid="{00000000-0005-0000-0000-0000B8080000}"/>
    <cellStyle name="_New_Sofi_Tax_form_1кв_3_GFO_затраты" xfId="2101" xr:uid="{00000000-0005-0000-0000-0000B9080000}"/>
    <cellStyle name="_New_Sofi_Tax_form_1кв_3_GFO_затраты2" xfId="2102" xr:uid="{00000000-0005-0000-0000-0000BA080000}"/>
    <cellStyle name="_New_Sofi_Tax_form_1кв_3_GFO_затраты4_4" xfId="2103" xr:uid="{00000000-0005-0000-0000-0000BB080000}"/>
    <cellStyle name="_New_Sofi_Tax_form_1кв_3_Копия GFO Ожидаемое августа_05.10" xfId="2104" xr:uid="{00000000-0005-0000-0000-0000BC080000}"/>
    <cellStyle name="_New_Sofi_Tax_form_1кв_3_ПРОГНОЗНЫЙ БАЛАНС (форма)" xfId="2105" xr:uid="{00000000-0005-0000-0000-0000BD080000}"/>
    <cellStyle name="_New_Sofi_Tax_form_1кв_3_Проект КВ-2005 - 14.10.04 г.2" xfId="2106" xr:uid="{00000000-0005-0000-0000-0000BE080000}"/>
    <cellStyle name="_New_Sofi_Tax_form_1кв_3_проект презентации БП 2005 г." xfId="2107" xr:uid="{00000000-0005-0000-0000-0000BF080000}"/>
    <cellStyle name="_New_Sofi_Tax_form_1кв_3_Прочие_Соцсферра1" xfId="2108" xr:uid="{00000000-0005-0000-0000-0000C0080000}"/>
    <cellStyle name="_New_Sofi_Tax_form_1кв_3_форматы от 211204_подписанные" xfId="2109" xr:uid="{00000000-0005-0000-0000-0000C1080000}"/>
    <cellStyle name="_New_Sofi_Tax_form_1кв_3_форматы2" xfId="2110" xr:uid="{00000000-0005-0000-0000-0000C2080000}"/>
    <cellStyle name="_New_Sofi_test_11" xfId="2111" xr:uid="{00000000-0005-0000-0000-0000C3080000}"/>
    <cellStyle name="_New_Sofi_test_11_GFO_COSTs" xfId="2112" xr:uid="{00000000-0005-0000-0000-0000C4080000}"/>
    <cellStyle name="_New_Sofi_test_11_GFO_format_Январь_ф+Б+БП" xfId="2113" xr:uid="{00000000-0005-0000-0000-0000C5080000}"/>
    <cellStyle name="_New_Sofi_test_11_GFO_затраты" xfId="2114" xr:uid="{00000000-0005-0000-0000-0000C6080000}"/>
    <cellStyle name="_New_Sofi_test_11_GFO_затраты2" xfId="2115" xr:uid="{00000000-0005-0000-0000-0000C7080000}"/>
    <cellStyle name="_New_Sofi_test_11_GFO_затраты4_4" xfId="2116" xr:uid="{00000000-0005-0000-0000-0000C8080000}"/>
    <cellStyle name="_New_Sofi_test_11_Копия GFO Ожидаемое августа_05.10" xfId="2117" xr:uid="{00000000-0005-0000-0000-0000C9080000}"/>
    <cellStyle name="_New_Sofi_test_11_ПРОГНОЗНЫЙ БАЛАНС (форма)" xfId="2118" xr:uid="{00000000-0005-0000-0000-0000CA080000}"/>
    <cellStyle name="_New_Sofi_test_11_Проект КВ-2005 - 14.10.04 г.2" xfId="2119" xr:uid="{00000000-0005-0000-0000-0000CB080000}"/>
    <cellStyle name="_New_Sofi_test_11_проект презентации БП 2005 г." xfId="2120" xr:uid="{00000000-0005-0000-0000-0000CC080000}"/>
    <cellStyle name="_New_Sofi_test_11_Прочие_Соцсферра1" xfId="2121" xr:uid="{00000000-0005-0000-0000-0000CD080000}"/>
    <cellStyle name="_New_Sofi_test_11_форматы от 211204_подписанные" xfId="2122" xr:uid="{00000000-0005-0000-0000-0000CE080000}"/>
    <cellStyle name="_New_Sofi_test_11_форматы2" xfId="2123" xr:uid="{00000000-0005-0000-0000-0000CF080000}"/>
    <cellStyle name="_New_Sofi_БКЭ" xfId="2124" xr:uid="{00000000-0005-0000-0000-0000D0080000}"/>
    <cellStyle name="_New_Sofi_БКЭ_GFO_COSTs" xfId="2125" xr:uid="{00000000-0005-0000-0000-0000D1080000}"/>
    <cellStyle name="_New_Sofi_БКЭ_GFO_format_Январь_ф+Б+БП" xfId="2126" xr:uid="{00000000-0005-0000-0000-0000D2080000}"/>
    <cellStyle name="_New_Sofi_БКЭ_GFO_затраты" xfId="2127" xr:uid="{00000000-0005-0000-0000-0000D3080000}"/>
    <cellStyle name="_New_Sofi_БКЭ_GFO_затраты2" xfId="2128" xr:uid="{00000000-0005-0000-0000-0000D4080000}"/>
    <cellStyle name="_New_Sofi_БКЭ_GFO_затраты4_4" xfId="2129" xr:uid="{00000000-0005-0000-0000-0000D5080000}"/>
    <cellStyle name="_New_Sofi_БКЭ_Копия GFO Ожидаемое августа_05.10" xfId="2130" xr:uid="{00000000-0005-0000-0000-0000D6080000}"/>
    <cellStyle name="_New_Sofi_БКЭ_ПРОГНОЗНЫЙ БАЛАНС (форма)" xfId="2131" xr:uid="{00000000-0005-0000-0000-0000D7080000}"/>
    <cellStyle name="_New_Sofi_БКЭ_Проект КВ-2005 - 14.10.04 г.2" xfId="2132" xr:uid="{00000000-0005-0000-0000-0000D8080000}"/>
    <cellStyle name="_New_Sofi_БКЭ_проект презентации БП 2005 г." xfId="2133" xr:uid="{00000000-0005-0000-0000-0000D9080000}"/>
    <cellStyle name="_New_Sofi_БКЭ_Прочие_Соцсферра1" xfId="2134" xr:uid="{00000000-0005-0000-0000-0000DA080000}"/>
    <cellStyle name="_New_Sofi_БКЭ_форматы от 211204_подписанные" xfId="2135" xr:uid="{00000000-0005-0000-0000-0000DB080000}"/>
    <cellStyle name="_New_Sofi_БКЭ_форматы2" xfId="2136" xr:uid="{00000000-0005-0000-0000-0000DC080000}"/>
    <cellStyle name="_New_Sofi_для вставки в пакет за 2001" xfId="2137" xr:uid="{00000000-0005-0000-0000-0000DD080000}"/>
    <cellStyle name="_New_Sofi_для вставки в пакет за 2001_GFO_COSTs" xfId="2138" xr:uid="{00000000-0005-0000-0000-0000DE080000}"/>
    <cellStyle name="_New_Sofi_для вставки в пакет за 2001_GFO_format_Январь_ф+Б+БП" xfId="2139" xr:uid="{00000000-0005-0000-0000-0000DF080000}"/>
    <cellStyle name="_New_Sofi_для вставки в пакет за 2001_GFO_затраты" xfId="2140" xr:uid="{00000000-0005-0000-0000-0000E0080000}"/>
    <cellStyle name="_New_Sofi_для вставки в пакет за 2001_GFO_затраты2" xfId="2141" xr:uid="{00000000-0005-0000-0000-0000E1080000}"/>
    <cellStyle name="_New_Sofi_для вставки в пакет за 2001_GFO_затраты4_4" xfId="2142" xr:uid="{00000000-0005-0000-0000-0000E2080000}"/>
    <cellStyle name="_New_Sofi_для вставки в пакет за 2001_Копия GFO Ожидаемое августа_05.10" xfId="2143" xr:uid="{00000000-0005-0000-0000-0000E3080000}"/>
    <cellStyle name="_New_Sofi_для вставки в пакет за 2001_ПРОГНОЗНЫЙ БАЛАНС (форма)" xfId="2144" xr:uid="{00000000-0005-0000-0000-0000E4080000}"/>
    <cellStyle name="_New_Sofi_для вставки в пакет за 2001_Проект КВ-2005 - 14.10.04 г.2" xfId="2145" xr:uid="{00000000-0005-0000-0000-0000E5080000}"/>
    <cellStyle name="_New_Sofi_для вставки в пакет за 2001_проект презентации БП 2005 г." xfId="2146" xr:uid="{00000000-0005-0000-0000-0000E6080000}"/>
    <cellStyle name="_New_Sofi_для вставки в пакет за 2001_Прочие_Соцсферра1" xfId="2147" xr:uid="{00000000-0005-0000-0000-0000E7080000}"/>
    <cellStyle name="_New_Sofi_для вставки в пакет за 2001_форматы от 211204_подписанные" xfId="2148" xr:uid="{00000000-0005-0000-0000-0000E8080000}"/>
    <cellStyle name="_New_Sofi_для вставки в пакет за 2001_форматы2" xfId="2149" xr:uid="{00000000-0005-0000-0000-0000E9080000}"/>
    <cellStyle name="_New_Sofi_дляГалиныВ" xfId="2150" xr:uid="{00000000-0005-0000-0000-0000EA080000}"/>
    <cellStyle name="_New_Sofi_дляГалиныВ_ПРОГНОЗНЫЙ БАЛАНС (форма)" xfId="2151" xr:uid="{00000000-0005-0000-0000-0000EB080000}"/>
    <cellStyle name="_New_Sofi_Книга7" xfId="2152" xr:uid="{00000000-0005-0000-0000-0000EC080000}"/>
    <cellStyle name="_New_Sofi_Книга7_GFO_COSTs" xfId="2153" xr:uid="{00000000-0005-0000-0000-0000ED080000}"/>
    <cellStyle name="_New_Sofi_Книга7_GFO_format_Январь_ф+Б+БП" xfId="2154" xr:uid="{00000000-0005-0000-0000-0000EE080000}"/>
    <cellStyle name="_New_Sofi_Книга7_GFO_затраты" xfId="2155" xr:uid="{00000000-0005-0000-0000-0000EF080000}"/>
    <cellStyle name="_New_Sofi_Книга7_GFO_затраты2" xfId="2156" xr:uid="{00000000-0005-0000-0000-0000F0080000}"/>
    <cellStyle name="_New_Sofi_Книга7_GFO_затраты4_4" xfId="2157" xr:uid="{00000000-0005-0000-0000-0000F1080000}"/>
    <cellStyle name="_New_Sofi_Книга7_Копия GFO Ожидаемое августа_05.10" xfId="2158" xr:uid="{00000000-0005-0000-0000-0000F2080000}"/>
    <cellStyle name="_New_Sofi_Книга7_ПРОГНОЗНЫЙ БАЛАНС (форма)" xfId="2159" xr:uid="{00000000-0005-0000-0000-0000F3080000}"/>
    <cellStyle name="_New_Sofi_Книга7_Проект КВ-2005 - 14.10.04 г.2" xfId="2160" xr:uid="{00000000-0005-0000-0000-0000F4080000}"/>
    <cellStyle name="_New_Sofi_Книга7_проект презентации БП 2005 г." xfId="2161" xr:uid="{00000000-0005-0000-0000-0000F5080000}"/>
    <cellStyle name="_New_Sofi_Книга7_Прочие_Соцсферра1" xfId="2162" xr:uid="{00000000-0005-0000-0000-0000F6080000}"/>
    <cellStyle name="_New_Sofi_Книга7_форматы от 211204_подписанные" xfId="2163" xr:uid="{00000000-0005-0000-0000-0000F7080000}"/>
    <cellStyle name="_New_Sofi_Книга7_форматы2" xfId="2164" xr:uid="{00000000-0005-0000-0000-0000F8080000}"/>
    <cellStyle name="_New_Sofi_Копия GFO Ожидаемое августа_05.10" xfId="2165" xr:uid="{00000000-0005-0000-0000-0000F9080000}"/>
    <cellStyle name="_New_Sofi_Лист1" xfId="2166" xr:uid="{00000000-0005-0000-0000-0000FA080000}"/>
    <cellStyle name="_New_Sofi_Лист1_ПРОГНОЗНЫЙ БАЛАНС (форма)" xfId="2167" xr:uid="{00000000-0005-0000-0000-0000FB080000}"/>
    <cellStyle name="_New_Sofi_ОСН. ДЕЯТ." xfId="2168" xr:uid="{00000000-0005-0000-0000-0000FC080000}"/>
    <cellStyle name="_New_Sofi_ОСН. ДЕЯТ._GFO_COSTs" xfId="2169" xr:uid="{00000000-0005-0000-0000-0000FD080000}"/>
    <cellStyle name="_New_Sofi_ОСН. ДЕЯТ._GFO_format_Январь_ф+Б+БП" xfId="2170" xr:uid="{00000000-0005-0000-0000-0000FE080000}"/>
    <cellStyle name="_New_Sofi_ОСН. ДЕЯТ._GFO_затраты" xfId="2171" xr:uid="{00000000-0005-0000-0000-0000FF080000}"/>
    <cellStyle name="_New_Sofi_ОСН. ДЕЯТ._GFO_затраты2" xfId="2172" xr:uid="{00000000-0005-0000-0000-000000090000}"/>
    <cellStyle name="_New_Sofi_ОСН. ДЕЯТ._GFO_затраты4_4" xfId="2173" xr:uid="{00000000-0005-0000-0000-000001090000}"/>
    <cellStyle name="_New_Sofi_ОСН. ДЕЯТ._Копия GFO Ожидаемое августа_05.10" xfId="2174" xr:uid="{00000000-0005-0000-0000-000002090000}"/>
    <cellStyle name="_New_Sofi_ОСН. ДЕЯТ._ПРОГНОЗНЫЙ БАЛАНС (форма)" xfId="2175" xr:uid="{00000000-0005-0000-0000-000003090000}"/>
    <cellStyle name="_New_Sofi_ОСН. ДЕЯТ._Проект КВ-2005 - 14.10.04 г.2" xfId="2176" xr:uid="{00000000-0005-0000-0000-000004090000}"/>
    <cellStyle name="_New_Sofi_ОСН. ДЕЯТ._проект презентации БП 2005 г." xfId="2177" xr:uid="{00000000-0005-0000-0000-000005090000}"/>
    <cellStyle name="_New_Sofi_ОСН. ДЕЯТ._Прочие_Соцсферра1" xfId="2178" xr:uid="{00000000-0005-0000-0000-000006090000}"/>
    <cellStyle name="_New_Sofi_ОСН. ДЕЯТ._форматы от 211204_подписанные" xfId="2179" xr:uid="{00000000-0005-0000-0000-000007090000}"/>
    <cellStyle name="_New_Sofi_ОСН. ДЕЯТ._форматы2" xfId="2180" xr:uid="{00000000-0005-0000-0000-000008090000}"/>
    <cellStyle name="_New_Sofi_Перечень названий форм" xfId="2181" xr:uid="{00000000-0005-0000-0000-000009090000}"/>
    <cellStyle name="_New_Sofi_Подразделения" xfId="2182" xr:uid="{00000000-0005-0000-0000-00000A090000}"/>
    <cellStyle name="_New_Sofi_Подразделения_ПРОГНОЗНЫЙ БАЛАНС (форма)" xfId="2183" xr:uid="{00000000-0005-0000-0000-00000B090000}"/>
    <cellStyle name="_New_Sofi_ПРОГНОЗНЫЙ БАЛАНС (форма)" xfId="2184" xr:uid="{00000000-0005-0000-0000-00000C090000}"/>
    <cellStyle name="_New_Sofi_Проект КВ-2005 - 14.10.04 г.2" xfId="2185" xr:uid="{00000000-0005-0000-0000-00000D090000}"/>
    <cellStyle name="_New_Sofi_проект презентации БП 2005 г." xfId="2186" xr:uid="{00000000-0005-0000-0000-00000E090000}"/>
    <cellStyle name="_New_Sofi_Прочие_Соцсферра1" xfId="2187" xr:uid="{00000000-0005-0000-0000-00000F090000}"/>
    <cellStyle name="_New_Sofi_Список тиражирования" xfId="2188" xr:uid="{00000000-0005-0000-0000-000010090000}"/>
    <cellStyle name="_New_Sofi_Список тиражирования_ПРОГНОЗНЫЙ БАЛАНС (форма)" xfId="2189" xr:uid="{00000000-0005-0000-0000-000011090000}"/>
    <cellStyle name="_New_Sofi_Форма 12 last" xfId="2190" xr:uid="{00000000-0005-0000-0000-000012090000}"/>
    <cellStyle name="_New_Sofi_Форма 12 last_GFO_COSTs" xfId="2191" xr:uid="{00000000-0005-0000-0000-000013090000}"/>
    <cellStyle name="_New_Sofi_Форма 12 last_GFO_format_Январь_ф+Б+БП" xfId="2192" xr:uid="{00000000-0005-0000-0000-000014090000}"/>
    <cellStyle name="_New_Sofi_Форма 12 last_GFO_затраты" xfId="2193" xr:uid="{00000000-0005-0000-0000-000015090000}"/>
    <cellStyle name="_New_Sofi_Форма 12 last_GFO_затраты2" xfId="2194" xr:uid="{00000000-0005-0000-0000-000016090000}"/>
    <cellStyle name="_New_Sofi_Форма 12 last_GFO_затраты4_4" xfId="2195" xr:uid="{00000000-0005-0000-0000-000017090000}"/>
    <cellStyle name="_New_Sofi_Форма 12 last_Копия GFO Ожидаемое августа_05.10" xfId="2196" xr:uid="{00000000-0005-0000-0000-000018090000}"/>
    <cellStyle name="_New_Sofi_Форма 12 last_ПРОГНОЗНЫЙ БАЛАНС (форма)" xfId="2197" xr:uid="{00000000-0005-0000-0000-000019090000}"/>
    <cellStyle name="_New_Sofi_Форма 12 last_Проект КВ-2005 - 14.10.04 г.2" xfId="2198" xr:uid="{00000000-0005-0000-0000-00001A090000}"/>
    <cellStyle name="_New_Sofi_Форма 12 last_проект презентации БП 2005 г." xfId="2199" xr:uid="{00000000-0005-0000-0000-00001B090000}"/>
    <cellStyle name="_New_Sofi_Форма 12 last_Прочие_Соцсферра1" xfId="2200" xr:uid="{00000000-0005-0000-0000-00001C090000}"/>
    <cellStyle name="_New_Sofi_Форма 12 last_форматы от 211204_подписанные" xfId="2201" xr:uid="{00000000-0005-0000-0000-00001D090000}"/>
    <cellStyle name="_New_Sofi_Форма 12 last_форматы2" xfId="2202" xr:uid="{00000000-0005-0000-0000-00001E090000}"/>
    <cellStyle name="_New_Sofi_форматы от 211204_подписанные" xfId="2203" xr:uid="{00000000-0005-0000-0000-00001F090000}"/>
    <cellStyle name="_New_Sofi_форматы2" xfId="2204" xr:uid="{00000000-0005-0000-0000-000020090000}"/>
    <cellStyle name="_NN-SF-9-mon" xfId="2205" xr:uid="{00000000-0005-0000-0000-000021090000}"/>
    <cellStyle name="_NN-SF-9-mon_1" xfId="2206" xr:uid="{00000000-0005-0000-0000-000022090000}"/>
    <cellStyle name="_NN-SF-9-mon_5 -З (2)" xfId="2207" xr:uid="{00000000-0005-0000-0000-000023090000}"/>
    <cellStyle name="_NN-SF-9-mon_L-B-P-2000" xfId="2208" xr:uid="{00000000-0005-0000-0000-000024090000}"/>
    <cellStyle name="_NN-SF-9-mon_L-Bur-SF-9-mon" xfId="2209" xr:uid="{00000000-0005-0000-0000-000025090000}"/>
    <cellStyle name="_NN-SF-9-mon_LHS-TRS-2000" xfId="2210" xr:uid="{00000000-0005-0000-0000-000026090000}"/>
    <cellStyle name="_NN-SF-9-mon_TRS-BUR-2000" xfId="2211" xr:uid="{00000000-0005-0000-0000-000027090000}"/>
    <cellStyle name="_NN-SF-9-mon_Декларация (2)" xfId="2212" xr:uid="{00000000-0005-0000-0000-000028090000}"/>
    <cellStyle name="_NN-SF-9-mon_Реал 2 (2)" xfId="2213" xr:uid="{00000000-0005-0000-0000-000029090000}"/>
    <cellStyle name="_NN-SF-9-mon_Ф-11  (2)" xfId="2214" xr:uid="{00000000-0005-0000-0000-00002A090000}"/>
    <cellStyle name="_NN-SF-9-mon_Ф-11 (2)" xfId="2215" xr:uid="{00000000-0005-0000-0000-00002B090000}"/>
    <cellStyle name="_NN-SF-9-mon_Ф3 (2)" xfId="2216" xr:uid="{00000000-0005-0000-0000-00002C090000}"/>
    <cellStyle name="_NN-SF-9-mon_Ф4 (2)" xfId="2217" xr:uid="{00000000-0005-0000-0000-00002D090000}"/>
    <cellStyle name="_NN-SF-9-mon_Ф5 (2)" xfId="2218" xr:uid="{00000000-0005-0000-0000-00002E090000}"/>
    <cellStyle name="_Notes to IFRS FS 061306" xfId="2219" xr:uid="{00000000-0005-0000-0000-00002F090000}"/>
    <cellStyle name="_Notes to IFRS FS 061306 IGHL" xfId="2220" xr:uid="{00000000-0005-0000-0000-000030090000}"/>
    <cellStyle name="_NPO BT September 05 AR analysis" xfId="2221" xr:uid="{00000000-0005-0000-0000-000031090000}"/>
    <cellStyle name="_Nsi" xfId="2222" xr:uid="{00000000-0005-0000-0000-000032090000}"/>
    <cellStyle name="_Nsi_GFO_COSTs" xfId="2223" xr:uid="{00000000-0005-0000-0000-000033090000}"/>
    <cellStyle name="_Nsi_GFO_format_Январь_ф+Б+БП" xfId="2224" xr:uid="{00000000-0005-0000-0000-000034090000}"/>
    <cellStyle name="_Nsi_GFO_затраты" xfId="2225" xr:uid="{00000000-0005-0000-0000-000035090000}"/>
    <cellStyle name="_Nsi_GFO_затраты2" xfId="2226" xr:uid="{00000000-0005-0000-0000-000036090000}"/>
    <cellStyle name="_Nsi_GFO_затраты4_4" xfId="2227" xr:uid="{00000000-0005-0000-0000-000037090000}"/>
    <cellStyle name="_Nsi_Копия GFO Ожидаемое августа_05.10" xfId="2228" xr:uid="{00000000-0005-0000-0000-000038090000}"/>
    <cellStyle name="_Nsi_ПРОГНОЗНЫЙ БАЛАНС (форма)" xfId="2229" xr:uid="{00000000-0005-0000-0000-000039090000}"/>
    <cellStyle name="_Nsi_Проект КВ-2005 - 14.10.04 г.2" xfId="2230" xr:uid="{00000000-0005-0000-0000-00003A090000}"/>
    <cellStyle name="_Nsi_проект презентации БП 2005 г." xfId="2231" xr:uid="{00000000-0005-0000-0000-00003B090000}"/>
    <cellStyle name="_Nsi_Прочие_Соцсферра1" xfId="2232" xr:uid="{00000000-0005-0000-0000-00003C090000}"/>
    <cellStyle name="_Nsi_форматы от 211204_подписанные" xfId="2233" xr:uid="{00000000-0005-0000-0000-00003D090000}"/>
    <cellStyle name="_Nsi_форматы2" xfId="2234" xr:uid="{00000000-0005-0000-0000-00003E090000}"/>
    <cellStyle name="_№13, №14" xfId="2235" xr:uid="{00000000-0005-0000-0000-00003F090000}"/>
    <cellStyle name="_№13, №14 от 15.12.2006" xfId="2236" xr:uid="{00000000-0005-0000-0000-000040090000}"/>
    <cellStyle name="_№26 измен 15.12.06 4 вар " xfId="2237" xr:uid="{00000000-0005-0000-0000-000041090000}"/>
    <cellStyle name="_oil_export" xfId="2238" xr:uid="{00000000-0005-0000-0000-000042090000}"/>
    <cellStyle name="_Oil_production GFO-3" xfId="2239" xr:uid="{00000000-0005-0000-0000-000043090000}"/>
    <cellStyle name="_OLAP_OPEX_Report 2007" xfId="2240" xr:uid="{00000000-0005-0000-0000-000044090000}"/>
    <cellStyle name="_OMZ valuation 30.08.05" xfId="2241" xr:uid="{00000000-0005-0000-0000-000045090000}"/>
    <cellStyle name="_ONG Model (v1)" xfId="2242" xr:uid="{00000000-0005-0000-0000-000046090000}"/>
    <cellStyle name="_ONG Model (v4)" xfId="2243" xr:uid="{00000000-0005-0000-0000-000047090000}"/>
    <cellStyle name="_ONG Model (v9)" xfId="2244" xr:uid="{00000000-0005-0000-0000-000048090000}"/>
    <cellStyle name="_ONOS_ IT на 2007 от 03.10.2006" xfId="2245" xr:uid="{00000000-0005-0000-0000-000049090000}"/>
    <cellStyle name="_Operation Report DEC KNR" xfId="2246" xr:uid="{00000000-0005-0000-0000-00004A090000}"/>
    <cellStyle name="_Operation Report November KNR" xfId="2247" xr:uid="{00000000-0005-0000-0000-00004B090000}"/>
    <cellStyle name="_Operations Data" xfId="2248" xr:uid="{00000000-0005-0000-0000-00004C090000}"/>
    <cellStyle name="_OTS IAS FS 1-6 2006" xfId="2249" xr:uid="{00000000-0005-0000-0000-00004D090000}"/>
    <cellStyle name="_Oценка затратный подход" xfId="2250" xr:uid="{00000000-0005-0000-0000-00004E090000}"/>
    <cellStyle name="_P&amp;L EP" xfId="2251" xr:uid="{00000000-0005-0000-0000-00004F090000}"/>
    <cellStyle name="_P@L Свод2" xfId="2252" xr:uid="{00000000-0005-0000-0000-000050090000}"/>
    <cellStyle name="_Percent" xfId="2253" xr:uid="{00000000-0005-0000-0000-000051090000}"/>
    <cellStyle name="_PercentSpace" xfId="2254" xr:uid="{00000000-0005-0000-0000-000052090000}"/>
    <cellStyle name="_PL_без насосов_5мес_new_format (3)" xfId="2255" xr:uid="{00000000-0005-0000-0000-000053090000}"/>
    <cellStyle name="_Platt's февраль Копия" xfId="2256" xr:uid="{00000000-0005-0000-0000-000054090000}"/>
    <cellStyle name="_Plug" xfId="2257" xr:uid="{00000000-0005-0000-0000-000055090000}"/>
    <cellStyle name="_Plug 2" xfId="2258" xr:uid="{00000000-0005-0000-0000-000056090000}"/>
    <cellStyle name="_Plug 2 2" xfId="2259" xr:uid="{00000000-0005-0000-0000-000057090000}"/>
    <cellStyle name="_Plug 3" xfId="2260" xr:uid="{00000000-0005-0000-0000-000058090000}"/>
    <cellStyle name="_Plug_ARO_figures_2004" xfId="2261" xr:uid="{00000000-0005-0000-0000-000059090000}"/>
    <cellStyle name="_Plug_ARO_figures_2004 2" xfId="2262" xr:uid="{00000000-0005-0000-0000-00005A090000}"/>
    <cellStyle name="_Plug_ARO_figures_2004 2 2" xfId="2263" xr:uid="{00000000-0005-0000-0000-00005B090000}"/>
    <cellStyle name="_Plug_ARO_figures_2004 3" xfId="2264" xr:uid="{00000000-0005-0000-0000-00005C090000}"/>
    <cellStyle name="_Plug_Depletion calc 6m 2004" xfId="2265" xr:uid="{00000000-0005-0000-0000-00005D090000}"/>
    <cellStyle name="_Plug_Depletion calc 6m 2004 2" xfId="2266" xr:uid="{00000000-0005-0000-0000-00005E090000}"/>
    <cellStyle name="_Plug_Depletion calc 6m 2004 2 2" xfId="2267" xr:uid="{00000000-0005-0000-0000-00005F090000}"/>
    <cellStyle name="_Plug_Depletion calc 6m 2004 3" xfId="2268" xr:uid="{00000000-0005-0000-0000-000060090000}"/>
    <cellStyle name="_Plug_PBC 6m 2004 Lenina mine all" xfId="2269" xr:uid="{00000000-0005-0000-0000-000061090000}"/>
    <cellStyle name="_Plug_PBC 6m 2004 Lenina mine all 2" xfId="2270" xr:uid="{00000000-0005-0000-0000-000062090000}"/>
    <cellStyle name="_Plug_PBC 6m 2004 Lenina mine all 2 2" xfId="2271" xr:uid="{00000000-0005-0000-0000-000063090000}"/>
    <cellStyle name="_Plug_PBC 6m 2004 Lenina mine all 3" xfId="2272" xr:uid="{00000000-0005-0000-0000-000064090000}"/>
    <cellStyle name="_Plug_PBC Lenina mine support for adjs  6m 2004" xfId="2273" xr:uid="{00000000-0005-0000-0000-000065090000}"/>
    <cellStyle name="_Plug_PBC Lenina mine support for adjs  6m 2004 2" xfId="2274" xr:uid="{00000000-0005-0000-0000-000066090000}"/>
    <cellStyle name="_Plug_PBC Lenina mine support for adjs  6m 2004 2 2" xfId="2275" xr:uid="{00000000-0005-0000-0000-000067090000}"/>
    <cellStyle name="_Plug_PBC Lenina mine support for adjs  6m 2004 3" xfId="2276" xr:uid="{00000000-0005-0000-0000-000068090000}"/>
    <cellStyle name="_Plug_Transformation_Lenina mine_12m2003_NGW adj" xfId="2277" xr:uid="{00000000-0005-0000-0000-000069090000}"/>
    <cellStyle name="_Plug_Transformation_Lenina mine_12m2003_NGW adj 2" xfId="2278" xr:uid="{00000000-0005-0000-0000-00006A090000}"/>
    <cellStyle name="_Plug_Transformation_Lenina mine_12m2003_NGW adj 2 2" xfId="2279" xr:uid="{00000000-0005-0000-0000-00006B090000}"/>
    <cellStyle name="_Plug_Transformation_Lenina mine_12m2003_NGW adj 3" xfId="2280" xr:uid="{00000000-0005-0000-0000-00006C090000}"/>
    <cellStyle name="_Plug_Transformation_Sibirginskiy mine_6m2004 NGW" xfId="2281" xr:uid="{00000000-0005-0000-0000-00006D090000}"/>
    <cellStyle name="_Plug_Transformation_Sibirginskiy mine_6m2004 NGW 2" xfId="2282" xr:uid="{00000000-0005-0000-0000-00006E090000}"/>
    <cellStyle name="_Plug_Transformation_Sibirginskiy mine_6m2004 NGW 2 2" xfId="2283" xr:uid="{00000000-0005-0000-0000-00006F090000}"/>
    <cellStyle name="_Plug_Transformation_Sibirginskiy mine_6m2004 NGW 3" xfId="2284" xr:uid="{00000000-0005-0000-0000-000070090000}"/>
    <cellStyle name="_Plug_ГААП 1 полугодие от Том.раз." xfId="2285" xr:uid="{00000000-0005-0000-0000-000071090000}"/>
    <cellStyle name="_Plug_ГААП 1 полугодие от Том.раз. 2" xfId="2286" xr:uid="{00000000-0005-0000-0000-000072090000}"/>
    <cellStyle name="_Plug_ГААП 1 полугодие от Том.раз. 2 2" xfId="2287" xr:uid="{00000000-0005-0000-0000-000073090000}"/>
    <cellStyle name="_Plug_ГААП 1 полугодие от Том.раз. 3" xfId="2288" xr:uid="{00000000-0005-0000-0000-000074090000}"/>
    <cellStyle name="_Plug_ГААП 6 месяцев 2004г Ленина испр" xfId="2289" xr:uid="{00000000-0005-0000-0000-000075090000}"/>
    <cellStyle name="_Plug_ГААП 6 месяцев 2004г Ленина испр 2" xfId="2290" xr:uid="{00000000-0005-0000-0000-000076090000}"/>
    <cellStyle name="_Plug_ГААП 6 месяцев 2004г Ленина испр 2 2" xfId="2291" xr:uid="{00000000-0005-0000-0000-000077090000}"/>
    <cellStyle name="_Plug_ГААП 6 месяцев 2004г Ленина испр 3" xfId="2292" xr:uid="{00000000-0005-0000-0000-000078090000}"/>
    <cellStyle name="_Plug_Дополнение к  GAAP 1 полуг 2004 г" xfId="2293" xr:uid="{00000000-0005-0000-0000-000079090000}"/>
    <cellStyle name="_Plug_Дополнение к  GAAP 1 полуг 2004 г 2" xfId="2294" xr:uid="{00000000-0005-0000-0000-00007A090000}"/>
    <cellStyle name="_Plug_Дополнение к  GAAP 1 полуг 2004 г 2 2" xfId="2295" xr:uid="{00000000-0005-0000-0000-00007B090000}"/>
    <cellStyle name="_Plug_Дополнение к  GAAP 1 полуг 2004 г 3" xfId="2296" xr:uid="{00000000-0005-0000-0000-00007C090000}"/>
    <cellStyle name="_Plug_РВС ГААП 6 мес 03 Ленина" xfId="2297" xr:uid="{00000000-0005-0000-0000-00007D090000}"/>
    <cellStyle name="_Plug_РВС ГААП 6 мес 03 Ленина 2" xfId="2298" xr:uid="{00000000-0005-0000-0000-00007E090000}"/>
    <cellStyle name="_Plug_РВС ГААП 6 мес 03 Ленина 2 2" xfId="2299" xr:uid="{00000000-0005-0000-0000-00007F090000}"/>
    <cellStyle name="_Plug_РВС ГААП 6 мес 03 Ленина 3" xfId="2300" xr:uid="{00000000-0005-0000-0000-000080090000}"/>
    <cellStyle name="_Plug_РВС_ ш. Ленина_01.03.04 adj" xfId="2301" xr:uid="{00000000-0005-0000-0000-000081090000}"/>
    <cellStyle name="_Plug_РВС_ ш. Ленина_01.03.04 adj 2" xfId="2302" xr:uid="{00000000-0005-0000-0000-000082090000}"/>
    <cellStyle name="_Plug_РВС_ ш. Ленина_01.03.04 adj 2 2" xfId="2303" xr:uid="{00000000-0005-0000-0000-000083090000}"/>
    <cellStyle name="_Plug_РВС_ ш. Ленина_01.03.04 adj 3" xfId="2304" xr:uid="{00000000-0005-0000-0000-000084090000}"/>
    <cellStyle name="_Plug_Р-з Сибиргинский 6 мес 2004 GAAP" xfId="2305" xr:uid="{00000000-0005-0000-0000-000085090000}"/>
    <cellStyle name="_Plug_Р-з Сибиргинский 6 мес 2004 GAAP 2" xfId="2306" xr:uid="{00000000-0005-0000-0000-000086090000}"/>
    <cellStyle name="_Plug_Р-з Сибиргинский 6 мес 2004 GAAP 2 2" xfId="2307" xr:uid="{00000000-0005-0000-0000-000087090000}"/>
    <cellStyle name="_Plug_Р-з Сибиргинский 6 мес 2004 GAAP 3" xfId="2308" xr:uid="{00000000-0005-0000-0000-000088090000}"/>
    <cellStyle name="_Plug_Ф3" xfId="2309" xr:uid="{00000000-0005-0000-0000-000089090000}"/>
    <cellStyle name="_Plug_Ф3 2" xfId="2310" xr:uid="{00000000-0005-0000-0000-00008A090000}"/>
    <cellStyle name="_Plug_Ф3 2 2" xfId="2311" xr:uid="{00000000-0005-0000-0000-00008B090000}"/>
    <cellStyle name="_Plug_Ф3 3" xfId="2312" xr:uid="{00000000-0005-0000-0000-00008C090000}"/>
    <cellStyle name="_Plug_Шахта_Сибиргинская" xfId="2313" xr:uid="{00000000-0005-0000-0000-00008D090000}"/>
    <cellStyle name="_Plug_Шахта_Сибиргинская 2" xfId="2314" xr:uid="{00000000-0005-0000-0000-00008E090000}"/>
    <cellStyle name="_Plug_Шахта_Сибиргинская 2 2" xfId="2315" xr:uid="{00000000-0005-0000-0000-00008F090000}"/>
    <cellStyle name="_Plug_Шахта_Сибиргинская 3" xfId="2316" xr:uid="{00000000-0005-0000-0000-000090090000}"/>
    <cellStyle name="_PNBK IAS FS 1Q2007" xfId="2317" xr:uid="{00000000-0005-0000-0000-000091090000}"/>
    <cellStyle name="_Preliminary CFO 3Q earnings from Baturkin" xfId="2318" xr:uid="{00000000-0005-0000-0000-000092090000}"/>
    <cellStyle name="_Production 2007 GFO-3L" xfId="2319" xr:uid="{00000000-0005-0000-0000-000093090000}"/>
    <cellStyle name="_Q1 2007 presentation v4" xfId="2320" xr:uid="{00000000-0005-0000-0000-000094090000}"/>
    <cellStyle name="_QQ_GF0-4_v3" xfId="2321" xr:uid="{00000000-0005-0000-0000-000095090000}"/>
    <cellStyle name="_R февраль" xfId="2322" xr:uid="{00000000-0005-0000-0000-000096090000}"/>
    <cellStyle name="_R-EP-04-091-а" xfId="2323" xr:uid="{00000000-0005-0000-0000-000097090000}"/>
    <cellStyle name="_Repayments of loans in 1Q2007" xfId="2324" xr:uid="{00000000-0005-0000-0000-000098090000}"/>
    <cellStyle name="_Report jan-dec.06 (БП на нач.года) complete" xfId="2325" xr:uid="{00000000-0005-0000-0000-000099090000}"/>
    <cellStyle name="_Revenue &amp; EBITDA GFO-9 &amp;10 2007_bis" xfId="2326" xr:uid="{00000000-0005-0000-0000-00009A090000}"/>
    <cellStyle name="_RN" xfId="2327" xr:uid="{00000000-0005-0000-0000-00009B090000}"/>
    <cellStyle name="_ROACE calculation" xfId="2328" xr:uid="{00000000-0005-0000-0000-00009C090000}"/>
    <cellStyle name="_RP-2000" xfId="2329" xr:uid="{00000000-0005-0000-0000-00009D090000}"/>
    <cellStyle name="_RP-2000new" xfId="2330" xr:uid="{00000000-0005-0000-0000-00009E090000}"/>
    <cellStyle name="_Russian auto market" xfId="2331" xr:uid="{00000000-0005-0000-0000-00009F090000}"/>
    <cellStyle name="_Russian auto market_Kolvinskoe_v7_(12 11 2008)" xfId="2332" xr:uid="{00000000-0005-0000-0000-0000A0090000}"/>
    <cellStyle name="_S0110" xfId="2333" xr:uid="{00000000-0005-0000-0000-0000A1090000}"/>
    <cellStyle name="_S0110_ПРОГНОЗНЫЙ БАЛАНС (форма)" xfId="2334" xr:uid="{00000000-0005-0000-0000-0000A2090000}"/>
    <cellStyle name="_S0279" xfId="2335" xr:uid="{00000000-0005-0000-0000-0000A3090000}"/>
    <cellStyle name="_S0279_GFO_COSTs" xfId="2336" xr:uid="{00000000-0005-0000-0000-0000A4090000}"/>
    <cellStyle name="_S0279_GFO_format_Январь_ф+Б+БП" xfId="2337" xr:uid="{00000000-0005-0000-0000-0000A5090000}"/>
    <cellStyle name="_S0279_GFO_затраты" xfId="2338" xr:uid="{00000000-0005-0000-0000-0000A6090000}"/>
    <cellStyle name="_S0279_GFO_затраты2" xfId="2339" xr:uid="{00000000-0005-0000-0000-0000A7090000}"/>
    <cellStyle name="_S0279_GFO_затраты4_4" xfId="2340" xr:uid="{00000000-0005-0000-0000-0000A8090000}"/>
    <cellStyle name="_S0279_Копия GFO Ожидаемое августа_05.10" xfId="2341" xr:uid="{00000000-0005-0000-0000-0000A9090000}"/>
    <cellStyle name="_S0279_ПРОГНОЗНЫЙ БАЛАНС (форма)" xfId="2342" xr:uid="{00000000-0005-0000-0000-0000AA090000}"/>
    <cellStyle name="_S0279_Проект КВ-2005 - 14.10.04 г.2" xfId="2343" xr:uid="{00000000-0005-0000-0000-0000AB090000}"/>
    <cellStyle name="_S0279_проект презентации БП 2005 г." xfId="2344" xr:uid="{00000000-0005-0000-0000-0000AC090000}"/>
    <cellStyle name="_S0279_Прочие_Соцсферра1" xfId="2345" xr:uid="{00000000-0005-0000-0000-0000AD090000}"/>
    <cellStyle name="_S0279_форматы от 211204_подписанные" xfId="2346" xr:uid="{00000000-0005-0000-0000-0000AE090000}"/>
    <cellStyle name="_S0279_форматы2" xfId="2347" xr:uid="{00000000-0005-0000-0000-0000AF090000}"/>
    <cellStyle name="_S11401+++" xfId="2348" xr:uid="{00000000-0005-0000-0000-0000B0090000}"/>
    <cellStyle name="_S11401+++_ПРОГНОЗНЫЙ БАЛАНС (форма)" xfId="2349" xr:uid="{00000000-0005-0000-0000-0000B1090000}"/>
    <cellStyle name="_S17301" xfId="2350" xr:uid="{00000000-0005-0000-0000-0000B2090000}"/>
    <cellStyle name="_S17301_ПРОГНОЗНЫЙ БАЛАНС (форма)" xfId="2351" xr:uid="{00000000-0005-0000-0000-0000B3090000}"/>
    <cellStyle name="_SaraktashNGREGB valuation 15-03-05" xfId="2352" xr:uid="{00000000-0005-0000-0000-0000B4090000}"/>
    <cellStyle name="_Sheet2" xfId="2353" xr:uid="{00000000-0005-0000-0000-0000B5090000}"/>
    <cellStyle name="_Short results BP 2010" xfId="2354" xr:uid="{00000000-0005-0000-0000-0000B6090000}"/>
    <cellStyle name="_Sidanco Services - Monthly Reporting v7.07.2003" xfId="2355" xr:uid="{00000000-0005-0000-0000-0000B7090000}"/>
    <cellStyle name="_SIP-09-2001" xfId="2356" xr:uid="{00000000-0005-0000-0000-0000B8090000}"/>
    <cellStyle name="_SMC" xfId="2357" xr:uid="{00000000-0005-0000-0000-0000B9090000}"/>
    <cellStyle name="_SMC_2002N" xfId="2358" xr:uid="{00000000-0005-0000-0000-0000BA090000}"/>
    <cellStyle name="_SMC_2002N_" xfId="2359" xr:uid="{00000000-0005-0000-0000-0000BB090000}"/>
    <cellStyle name="_SMC_2002n_ (1)" xfId="2360" xr:uid="{00000000-0005-0000-0000-0000BC090000}"/>
    <cellStyle name="_SMC_2002n_ (1)_ПРОГНОЗНЫЙ БАЛАНС (форма)" xfId="2361" xr:uid="{00000000-0005-0000-0000-0000BD090000}"/>
    <cellStyle name="_SMC_2002N__ПРОГНОЗНЫЙ БАЛАНС (форма)" xfId="2362" xr:uid="{00000000-0005-0000-0000-0000BE090000}"/>
    <cellStyle name="_SMC_2002N_ПРОГНОЗНЫЙ БАЛАНС (форма)" xfId="2363" xr:uid="{00000000-0005-0000-0000-0000BF090000}"/>
    <cellStyle name="_SMC_BP1" xfId="2364" xr:uid="{00000000-0005-0000-0000-0000C0090000}"/>
    <cellStyle name="_SMC_BP1_ПРОГНОЗНЫЙ БАЛАНС (форма)" xfId="2365" xr:uid="{00000000-0005-0000-0000-0000C1090000}"/>
    <cellStyle name="_SMC_BP1N" xfId="2366" xr:uid="{00000000-0005-0000-0000-0000C2090000}"/>
    <cellStyle name="_SMC_BP1N_ПРОГНОЗНЫЙ БАЛАНС (форма)" xfId="2367" xr:uid="{00000000-0005-0000-0000-0000C3090000}"/>
    <cellStyle name="_SMC_GFO_COSTs" xfId="2368" xr:uid="{00000000-0005-0000-0000-0000C4090000}"/>
    <cellStyle name="_SMC_GFO_format_Январь_ф+Б+БП" xfId="2369" xr:uid="{00000000-0005-0000-0000-0000C5090000}"/>
    <cellStyle name="_SMC_GFO_затраты" xfId="2370" xr:uid="{00000000-0005-0000-0000-0000C6090000}"/>
    <cellStyle name="_SMC_GFO_затраты2" xfId="2371" xr:uid="{00000000-0005-0000-0000-0000C7090000}"/>
    <cellStyle name="_SMC_GFO_затраты4_4" xfId="2372" xr:uid="{00000000-0005-0000-0000-0000C8090000}"/>
    <cellStyle name="_SMC_БП ОНОС 2002_1" xfId="2373" xr:uid="{00000000-0005-0000-0000-0000C9090000}"/>
    <cellStyle name="_SMC_БП ОНОС 2002_1_ПРОГНОЗНЫЙ БАЛАНС (форма)" xfId="2374" xr:uid="{00000000-0005-0000-0000-0000CA090000}"/>
    <cellStyle name="_SMC_Копия GFO Ожидаемое августа_05.10" xfId="2375" xr:uid="{00000000-0005-0000-0000-0000CB090000}"/>
    <cellStyle name="_SMC_ПРОГНОЗНЫЙ БАЛАНС (форма)" xfId="2376" xr:uid="{00000000-0005-0000-0000-0000CC090000}"/>
    <cellStyle name="_SMC_Проект КВ-2005 - 14.10.04 г.2" xfId="2377" xr:uid="{00000000-0005-0000-0000-0000CD090000}"/>
    <cellStyle name="_SMC_проект презентации БП 2005 г." xfId="2378" xr:uid="{00000000-0005-0000-0000-0000CE090000}"/>
    <cellStyle name="_SMC_Прочие_Соцсферра1" xfId="2379" xr:uid="{00000000-0005-0000-0000-0000CF090000}"/>
    <cellStyle name="_SMC_форматы от 211204_подписанные" xfId="2380" xr:uid="{00000000-0005-0000-0000-0000D0090000}"/>
    <cellStyle name="_SMC_форматы2" xfId="2381" xr:uid="{00000000-0005-0000-0000-0000D1090000}"/>
    <cellStyle name="_SMITH  BITS GFO-2 07 05 18" xfId="2382" xr:uid="{00000000-0005-0000-0000-0000D2090000}"/>
    <cellStyle name="_Smith_GFO-4" xfId="2383" xr:uid="{00000000-0005-0000-0000-0000D3090000}"/>
    <cellStyle name="_Smith_GFO-5" xfId="2384" xr:uid="{00000000-0005-0000-0000-0000D4090000}"/>
    <cellStyle name="_Smith_GFO-6" xfId="2385" xr:uid="{00000000-0005-0000-0000-0000D5090000}"/>
    <cellStyle name="_Smith_GFO-61" xfId="2386" xr:uid="{00000000-0005-0000-0000-0000D6090000}"/>
    <cellStyle name="_Smith_total-GFO-2" xfId="2387" xr:uid="{00000000-0005-0000-0000-0000D7090000}"/>
    <cellStyle name="_Smith-GFO-2" xfId="2388" xr:uid="{00000000-0005-0000-0000-0000D8090000}"/>
    <cellStyle name="_Smith-Other Services GFO-2" xfId="2389" xr:uid="{00000000-0005-0000-0000-0000D9090000}"/>
    <cellStyle name="_sobi_020807_blank_ds" xfId="2390" xr:uid="{00000000-0005-0000-0000-0000DA090000}"/>
    <cellStyle name="_sobi_020807_blank_ds_ПРОГНОЗНЫЙ БАЛАНС (форма)" xfId="2391" xr:uid="{00000000-0005-0000-0000-0000DB090000}"/>
    <cellStyle name="_sobi_rf_020715_blank" xfId="2392" xr:uid="{00000000-0005-0000-0000-0000DC090000}"/>
    <cellStyle name="_sobi_rf_020715_blank_GFO_COSTs" xfId="2393" xr:uid="{00000000-0005-0000-0000-0000DD090000}"/>
    <cellStyle name="_sobi_rf_020715_blank_GFO_format_Январь_ф+Б+БП" xfId="2394" xr:uid="{00000000-0005-0000-0000-0000DE090000}"/>
    <cellStyle name="_sobi_rf_020715_blank_GFO_затраты" xfId="2395" xr:uid="{00000000-0005-0000-0000-0000DF090000}"/>
    <cellStyle name="_sobi_rf_020715_blank_GFO_затраты2" xfId="2396" xr:uid="{00000000-0005-0000-0000-0000E0090000}"/>
    <cellStyle name="_sobi_rf_020715_blank_GFO_затраты4_4" xfId="2397" xr:uid="{00000000-0005-0000-0000-0000E1090000}"/>
    <cellStyle name="_sobi_rf_020715_blank_Копия GFO Ожидаемое августа_05.10" xfId="2398" xr:uid="{00000000-0005-0000-0000-0000E2090000}"/>
    <cellStyle name="_sobi_rf_020715_blank_ПРОГНОЗНЫЙ БАЛАНС (форма)" xfId="2399" xr:uid="{00000000-0005-0000-0000-0000E3090000}"/>
    <cellStyle name="_sobi_rf_020715_blank_Проект КВ-2005 - 14.10.04 г.2" xfId="2400" xr:uid="{00000000-0005-0000-0000-0000E4090000}"/>
    <cellStyle name="_sobi_rf_020715_blank_проект презентации БП 2005 г." xfId="2401" xr:uid="{00000000-0005-0000-0000-0000E5090000}"/>
    <cellStyle name="_sobi_rf_020715_blank_Прочие_Соцсферра1" xfId="2402" xr:uid="{00000000-0005-0000-0000-0000E6090000}"/>
    <cellStyle name="_sobi_rf_020715_blank_форматы от 211204_подписанные" xfId="2403" xr:uid="{00000000-0005-0000-0000-0000E7090000}"/>
    <cellStyle name="_sobi_rf_020715_blank_форматы2" xfId="2404" xr:uid="{00000000-0005-0000-0000-0000E8090000}"/>
    <cellStyle name="_social  3" xfId="2405" xr:uid="{00000000-0005-0000-0000-0000E9090000}"/>
    <cellStyle name="_Sofi_file" xfId="2406" xr:uid="{00000000-0005-0000-0000-0000EA090000}"/>
    <cellStyle name="_SOFI_TEPs_AOK_130902" xfId="2407" xr:uid="{00000000-0005-0000-0000-0000EB090000}"/>
    <cellStyle name="_SOFI_TEPs_AOK_130902_Dogovora" xfId="2408" xr:uid="{00000000-0005-0000-0000-0000EC090000}"/>
    <cellStyle name="_SOFI_TEPs_AOK_130902_Dogovora_ПРОГНОЗНЫЙ БАЛАНС (форма)" xfId="2409" xr:uid="{00000000-0005-0000-0000-0000ED090000}"/>
    <cellStyle name="_SOFI_TEPs_AOK_130902_S14206_Akt_sverki" xfId="2410" xr:uid="{00000000-0005-0000-0000-0000EE090000}"/>
    <cellStyle name="_SOFI_TEPs_AOK_130902_S14206_Akt_sverki_S11111_Akt_sverki" xfId="2411" xr:uid="{00000000-0005-0000-0000-0000EF090000}"/>
    <cellStyle name="_SOFI_TEPs_AOK_130902_S14206_Akt_sverki_S11111_Akt_sverki_НМЗ Альбом форм бюджета 2008 г- 01,11,07" xfId="2412" xr:uid="{00000000-0005-0000-0000-0000F0090000}"/>
    <cellStyle name="_SOFI_TEPs_AOK_130902_S14206_Akt_sverki_S11111_Akt_sverki_НМЗ Альбом форм бюджета 2008 г- 08,11,07" xfId="2413" xr:uid="{00000000-0005-0000-0000-0000F1090000}"/>
    <cellStyle name="_SOFI_TEPs_AOK_130902_S14206_Akt_sverki_S11111_Akt_sverki_ПРОГНОЗНЫЙ БАЛАНС (форма)" xfId="2414" xr:uid="{00000000-0005-0000-0000-0000F2090000}"/>
    <cellStyle name="_SOFI_TEPs_AOK_130902_S14206_Akt_sverki_Договора_Express_4m2003_new" xfId="2415" xr:uid="{00000000-0005-0000-0000-0000F3090000}"/>
    <cellStyle name="_SOFI_TEPs_AOK_130902_S14206_Akt_sverki_Договора_Express_4m2003_new_ПРОГНОЗНЫЙ БАЛАНС (форма)" xfId="2416" xr:uid="{00000000-0005-0000-0000-0000F4090000}"/>
    <cellStyle name="_SOFI_TEPs_AOK_130902_S14206_Akt_sverki_ПРОГНОЗНЫЙ БАЛАНС (форма)" xfId="2417" xr:uid="{00000000-0005-0000-0000-0000F5090000}"/>
    <cellStyle name="_SOFI_TEPs_AOK_130902_S15202_Akt_sverki" xfId="2418" xr:uid="{00000000-0005-0000-0000-0000F6090000}"/>
    <cellStyle name="_SOFI_TEPs_AOK_130902_S15202_Akt_sverki_S11111_Akt_sverki" xfId="2419" xr:uid="{00000000-0005-0000-0000-0000F7090000}"/>
    <cellStyle name="_SOFI_TEPs_AOK_130902_S15202_Akt_sverki_S11111_Akt_sverki_НМЗ Альбом форм бюджета 2008 г- 01,11,07" xfId="2420" xr:uid="{00000000-0005-0000-0000-0000F8090000}"/>
    <cellStyle name="_SOFI_TEPs_AOK_130902_S15202_Akt_sverki_S11111_Akt_sverki_НМЗ Альбом форм бюджета 2008 г- 08,11,07" xfId="2421" xr:uid="{00000000-0005-0000-0000-0000F9090000}"/>
    <cellStyle name="_SOFI_TEPs_AOK_130902_S15202_Akt_sverki_S11111_Akt_sverki_ПРОГНОЗНЫЙ БАЛАНС (форма)" xfId="2422" xr:uid="{00000000-0005-0000-0000-0000FA090000}"/>
    <cellStyle name="_SOFI_TEPs_AOK_130902_S15202_Akt_sverki_Договора_Express_4m2003_new" xfId="2423" xr:uid="{00000000-0005-0000-0000-0000FB090000}"/>
    <cellStyle name="_SOFI_TEPs_AOK_130902_S15202_Akt_sverki_Договора_Express_4m2003_new_ПРОГНОЗНЫЙ БАЛАНС (форма)" xfId="2424" xr:uid="{00000000-0005-0000-0000-0000FC090000}"/>
    <cellStyle name="_SOFI_TEPs_AOK_130902_S15202_Akt_sverki_ПРОГНОЗНЫЙ БАЛАНС (форма)" xfId="2425" xr:uid="{00000000-0005-0000-0000-0000FD090000}"/>
    <cellStyle name="_SOFI_TEPs_AOK_130902_Договора_Express_4m2003_new" xfId="2426" xr:uid="{00000000-0005-0000-0000-0000FE090000}"/>
    <cellStyle name="_SOFI_TEPs_AOK_130902_Договора_Express_4m2003_new_ПРОГНОЗНЫЙ БАЛАНС (форма)" xfId="2427" xr:uid="{00000000-0005-0000-0000-0000FF090000}"/>
    <cellStyle name="_SOFI_TEPs_AOK_130902_Книга1" xfId="2428" xr:uid="{00000000-0005-0000-0000-0000000A0000}"/>
    <cellStyle name="_SOFI_TEPs_AOK_130902_Книга1_ПРОГНОЗНЫЙ БАЛАНС (форма)" xfId="2429" xr:uid="{00000000-0005-0000-0000-0000010A0000}"/>
    <cellStyle name="_SOFI_TEPs_AOK_130902_НМЗ Альбом форм бюджета 2008 г- 01,11,07" xfId="2430" xr:uid="{00000000-0005-0000-0000-0000020A0000}"/>
    <cellStyle name="_SOFI_TEPs_AOK_130902_НМЗ Альбом форм бюджета 2008 г- 08,11,07" xfId="2431" xr:uid="{00000000-0005-0000-0000-0000030A0000}"/>
    <cellStyle name="_SOFI_TEPs_AOK_130902_ПРОГНОЗНЫЙ БАЛАНС (форма)" xfId="2432" xr:uid="{00000000-0005-0000-0000-0000040A0000}"/>
    <cellStyle name="_SRIPNO historical FS" xfId="2433" xr:uid="{00000000-0005-0000-0000-0000050A0000}"/>
    <cellStyle name="_SRIPNO IAS FS_9m_2006" xfId="2434" xr:uid="{00000000-0005-0000-0000-0000060A0000}"/>
    <cellStyle name="_SSS ГФО-0" xfId="2435" xr:uid="{00000000-0005-0000-0000-0000070A0000}"/>
    <cellStyle name="_SubHeading" xfId="2436" xr:uid="{00000000-0005-0000-0000-0000080A0000}"/>
    <cellStyle name="_SubHeading_prestemp" xfId="2437" xr:uid="{00000000-0005-0000-0000-0000090A0000}"/>
    <cellStyle name="_SubHeading_prestemp_Kolvinskoe_v7_(12 11 2008)" xfId="2438" xr:uid="{00000000-0005-0000-0000-00000A0A0000}"/>
    <cellStyle name="_Svod" xfId="2439" xr:uid="{00000000-0005-0000-0000-00000B0A0000}"/>
    <cellStyle name="_svod KUIK 2004 с КВ и ПРПВР" xfId="2440" xr:uid="{00000000-0005-0000-0000-00000C0A0000}"/>
    <cellStyle name="_SZNP - Eqiuty Roll" xfId="2441" xr:uid="{00000000-0005-0000-0000-00000D0A0000}"/>
    <cellStyle name="_SZNP - rasshifrovki-002000-333" xfId="2442" xr:uid="{00000000-0005-0000-0000-00000E0A0000}"/>
    <cellStyle name="_SZNP - TRS-092000" xfId="2443" xr:uid="{00000000-0005-0000-0000-00000F0A0000}"/>
    <cellStyle name="_Table" xfId="2444" xr:uid="{00000000-0005-0000-0000-0000100A0000}"/>
    <cellStyle name="_Table 10" xfId="2445" xr:uid="{00000000-0005-0000-0000-0000110A0000}"/>
    <cellStyle name="_Table 10 2" xfId="16146" xr:uid="{00000000-0005-0000-0000-0000120A0000}"/>
    <cellStyle name="_Table 10 2 2" xfId="23747" xr:uid="{00000000-0005-0000-0000-0000130A0000}"/>
    <cellStyle name="_Table 10 3" xfId="23830" xr:uid="{00000000-0005-0000-0000-0000140A0000}"/>
    <cellStyle name="_Table 11" xfId="2446" xr:uid="{00000000-0005-0000-0000-0000150A0000}"/>
    <cellStyle name="_Table 11 2" xfId="16147" xr:uid="{00000000-0005-0000-0000-0000160A0000}"/>
    <cellStyle name="_Table 11 2 2" xfId="23746" xr:uid="{00000000-0005-0000-0000-0000170A0000}"/>
    <cellStyle name="_Table 11 3" xfId="23866" xr:uid="{00000000-0005-0000-0000-0000180A0000}"/>
    <cellStyle name="_Table 12" xfId="2447" xr:uid="{00000000-0005-0000-0000-0000190A0000}"/>
    <cellStyle name="_Table 12 2" xfId="16148" xr:uid="{00000000-0005-0000-0000-00001A0A0000}"/>
    <cellStyle name="_Table 12 2 2" xfId="23745" xr:uid="{00000000-0005-0000-0000-00001B0A0000}"/>
    <cellStyle name="_Table 12 3" xfId="23829" xr:uid="{00000000-0005-0000-0000-00001C0A0000}"/>
    <cellStyle name="_Table 13" xfId="16149" xr:uid="{00000000-0005-0000-0000-00001D0A0000}"/>
    <cellStyle name="_Table 13 2" xfId="16150" xr:uid="{00000000-0005-0000-0000-00001E0A0000}"/>
    <cellStyle name="_Table 13 2 2" xfId="23743" xr:uid="{00000000-0005-0000-0000-00001F0A0000}"/>
    <cellStyle name="_Table 13 3" xfId="23744" xr:uid="{00000000-0005-0000-0000-0000200A0000}"/>
    <cellStyle name="_Table 14" xfId="16151" xr:uid="{00000000-0005-0000-0000-0000210A0000}"/>
    <cellStyle name="_Table 14 2" xfId="16152" xr:uid="{00000000-0005-0000-0000-0000220A0000}"/>
    <cellStyle name="_Table 14 2 2" xfId="23741" xr:uid="{00000000-0005-0000-0000-0000230A0000}"/>
    <cellStyle name="_Table 14 3" xfId="23742" xr:uid="{00000000-0005-0000-0000-0000240A0000}"/>
    <cellStyle name="_Table 15" xfId="16153" xr:uid="{00000000-0005-0000-0000-0000250A0000}"/>
    <cellStyle name="_Table 15 2" xfId="23740" xr:uid="{00000000-0005-0000-0000-0000260A0000}"/>
    <cellStyle name="_Table 16" xfId="23867" xr:uid="{00000000-0005-0000-0000-0000270A0000}"/>
    <cellStyle name="_Table 2" xfId="2448" xr:uid="{00000000-0005-0000-0000-0000280A0000}"/>
    <cellStyle name="_Table 2 10" xfId="23828" xr:uid="{00000000-0005-0000-0000-0000290A0000}"/>
    <cellStyle name="_Table 2 2" xfId="2449" xr:uid="{00000000-0005-0000-0000-00002A0A0000}"/>
    <cellStyle name="_Table 2 2 2" xfId="2450" xr:uid="{00000000-0005-0000-0000-00002B0A0000}"/>
    <cellStyle name="_Table 2 2 2 2" xfId="16154" xr:uid="{00000000-0005-0000-0000-00002C0A0000}"/>
    <cellStyle name="_Table 2 2 2 2 2" xfId="16155" xr:uid="{00000000-0005-0000-0000-00002D0A0000}"/>
    <cellStyle name="_Table 2 2 2 2 2 2" xfId="23738" xr:uid="{00000000-0005-0000-0000-00002E0A0000}"/>
    <cellStyle name="_Table 2 2 2 2 3" xfId="23739" xr:uid="{00000000-0005-0000-0000-00002F0A0000}"/>
    <cellStyle name="_Table 2 2 2 3" xfId="16156" xr:uid="{00000000-0005-0000-0000-0000300A0000}"/>
    <cellStyle name="_Table 2 2 2 3 2" xfId="16157" xr:uid="{00000000-0005-0000-0000-0000310A0000}"/>
    <cellStyle name="_Table 2 2 2 3 2 2" xfId="23736" xr:uid="{00000000-0005-0000-0000-0000320A0000}"/>
    <cellStyle name="_Table 2 2 2 3 3" xfId="23737" xr:uid="{00000000-0005-0000-0000-0000330A0000}"/>
    <cellStyle name="_Table 2 2 2 4" xfId="16158" xr:uid="{00000000-0005-0000-0000-0000340A0000}"/>
    <cellStyle name="_Table 2 2 2 4 2" xfId="23735" xr:uid="{00000000-0005-0000-0000-0000350A0000}"/>
    <cellStyle name="_Table 2 2 2 5" xfId="23826" xr:uid="{00000000-0005-0000-0000-0000360A0000}"/>
    <cellStyle name="_Table 2 2 3" xfId="2451" xr:uid="{00000000-0005-0000-0000-0000370A0000}"/>
    <cellStyle name="_Table 2 2 3 2" xfId="16159" xr:uid="{00000000-0005-0000-0000-0000380A0000}"/>
    <cellStyle name="_Table 2 2 3 2 2" xfId="23734" xr:uid="{00000000-0005-0000-0000-0000390A0000}"/>
    <cellStyle name="_Table 2 2 3 3" xfId="23825" xr:uid="{00000000-0005-0000-0000-00003A0A0000}"/>
    <cellStyle name="_Table 2 2 4" xfId="2452" xr:uid="{00000000-0005-0000-0000-00003B0A0000}"/>
    <cellStyle name="_Table 2 2 4 2" xfId="16160" xr:uid="{00000000-0005-0000-0000-00003C0A0000}"/>
    <cellStyle name="_Table 2 2 4 2 2" xfId="23733" xr:uid="{00000000-0005-0000-0000-00003D0A0000}"/>
    <cellStyle name="_Table 2 2 4 3" xfId="23824" xr:uid="{00000000-0005-0000-0000-00003E0A0000}"/>
    <cellStyle name="_Table 2 2 5" xfId="2453" xr:uid="{00000000-0005-0000-0000-00003F0A0000}"/>
    <cellStyle name="_Table 2 2 5 2" xfId="16161" xr:uid="{00000000-0005-0000-0000-0000400A0000}"/>
    <cellStyle name="_Table 2 2 5 2 2" xfId="23732" xr:uid="{00000000-0005-0000-0000-0000410A0000}"/>
    <cellStyle name="_Table 2 2 5 3" xfId="23823" xr:uid="{00000000-0005-0000-0000-0000420A0000}"/>
    <cellStyle name="_Table 2 2 6" xfId="16162" xr:uid="{00000000-0005-0000-0000-0000430A0000}"/>
    <cellStyle name="_Table 2 2 6 2" xfId="16163" xr:uid="{00000000-0005-0000-0000-0000440A0000}"/>
    <cellStyle name="_Table 2 2 6 2 2" xfId="23730" xr:uid="{00000000-0005-0000-0000-0000450A0000}"/>
    <cellStyle name="_Table 2 2 6 3" xfId="23731" xr:uid="{00000000-0005-0000-0000-0000460A0000}"/>
    <cellStyle name="_Table 2 2 7" xfId="16164" xr:uid="{00000000-0005-0000-0000-0000470A0000}"/>
    <cellStyle name="_Table 2 2 7 2" xfId="16165" xr:uid="{00000000-0005-0000-0000-0000480A0000}"/>
    <cellStyle name="_Table 2 2 7 2 2" xfId="23728" xr:uid="{00000000-0005-0000-0000-0000490A0000}"/>
    <cellStyle name="_Table 2 2 7 3" xfId="23729" xr:uid="{00000000-0005-0000-0000-00004A0A0000}"/>
    <cellStyle name="_Table 2 2 8" xfId="16166" xr:uid="{00000000-0005-0000-0000-00004B0A0000}"/>
    <cellStyle name="_Table 2 2 8 2" xfId="23727" xr:uid="{00000000-0005-0000-0000-00004C0A0000}"/>
    <cellStyle name="_Table 2 2 9" xfId="23827" xr:uid="{00000000-0005-0000-0000-00004D0A0000}"/>
    <cellStyle name="_Table 2 3" xfId="2454" xr:uid="{00000000-0005-0000-0000-00004E0A0000}"/>
    <cellStyle name="_Table 2 3 2" xfId="16167" xr:uid="{00000000-0005-0000-0000-00004F0A0000}"/>
    <cellStyle name="_Table 2 3 2 2" xfId="16168" xr:uid="{00000000-0005-0000-0000-0000500A0000}"/>
    <cellStyle name="_Table 2 3 2 2 2" xfId="23725" xr:uid="{00000000-0005-0000-0000-0000510A0000}"/>
    <cellStyle name="_Table 2 3 2 3" xfId="23726" xr:uid="{00000000-0005-0000-0000-0000520A0000}"/>
    <cellStyle name="_Table 2 3 3" xfId="16169" xr:uid="{00000000-0005-0000-0000-0000530A0000}"/>
    <cellStyle name="_Table 2 3 3 2" xfId="16170" xr:uid="{00000000-0005-0000-0000-0000540A0000}"/>
    <cellStyle name="_Table 2 3 3 2 2" xfId="23723" xr:uid="{00000000-0005-0000-0000-0000550A0000}"/>
    <cellStyle name="_Table 2 3 3 3" xfId="23724" xr:uid="{00000000-0005-0000-0000-0000560A0000}"/>
    <cellStyle name="_Table 2 3 4" xfId="16171" xr:uid="{00000000-0005-0000-0000-0000570A0000}"/>
    <cellStyle name="_Table 2 3 4 2" xfId="23722" xr:uid="{00000000-0005-0000-0000-0000580A0000}"/>
    <cellStyle name="_Table 2 3 5" xfId="23822" xr:uid="{00000000-0005-0000-0000-0000590A0000}"/>
    <cellStyle name="_Table 2 4" xfId="2455" xr:uid="{00000000-0005-0000-0000-00005A0A0000}"/>
    <cellStyle name="_Table 2 4 2" xfId="16172" xr:uid="{00000000-0005-0000-0000-00005B0A0000}"/>
    <cellStyle name="_Table 2 4 2 2" xfId="23721" xr:uid="{00000000-0005-0000-0000-00005C0A0000}"/>
    <cellStyle name="_Table 2 4 3" xfId="23821" xr:uid="{00000000-0005-0000-0000-00005D0A0000}"/>
    <cellStyle name="_Table 2 5" xfId="2456" xr:uid="{00000000-0005-0000-0000-00005E0A0000}"/>
    <cellStyle name="_Table 2 5 2" xfId="16173" xr:uid="{00000000-0005-0000-0000-00005F0A0000}"/>
    <cellStyle name="_Table 2 5 2 2" xfId="23720" xr:uid="{00000000-0005-0000-0000-0000600A0000}"/>
    <cellStyle name="_Table 2 5 3" xfId="23820" xr:uid="{00000000-0005-0000-0000-0000610A0000}"/>
    <cellStyle name="_Table 2 6" xfId="2457" xr:uid="{00000000-0005-0000-0000-0000620A0000}"/>
    <cellStyle name="_Table 2 6 2" xfId="16174" xr:uid="{00000000-0005-0000-0000-0000630A0000}"/>
    <cellStyle name="_Table 2 6 2 2" xfId="23719" xr:uid="{00000000-0005-0000-0000-0000640A0000}"/>
    <cellStyle name="_Table 2 6 3" xfId="23819" xr:uid="{00000000-0005-0000-0000-0000650A0000}"/>
    <cellStyle name="_Table 2 7" xfId="16175" xr:uid="{00000000-0005-0000-0000-0000660A0000}"/>
    <cellStyle name="_Table 2 7 2" xfId="16176" xr:uid="{00000000-0005-0000-0000-0000670A0000}"/>
    <cellStyle name="_Table 2 7 2 2" xfId="23717" xr:uid="{00000000-0005-0000-0000-0000680A0000}"/>
    <cellStyle name="_Table 2 7 3" xfId="23718" xr:uid="{00000000-0005-0000-0000-0000690A0000}"/>
    <cellStyle name="_Table 2 8" xfId="16177" xr:uid="{00000000-0005-0000-0000-00006A0A0000}"/>
    <cellStyle name="_Table 2 8 2" xfId="16178" xr:uid="{00000000-0005-0000-0000-00006B0A0000}"/>
    <cellStyle name="_Table 2 8 2 2" xfId="23715" xr:uid="{00000000-0005-0000-0000-00006C0A0000}"/>
    <cellStyle name="_Table 2 8 3" xfId="23716" xr:uid="{00000000-0005-0000-0000-00006D0A0000}"/>
    <cellStyle name="_Table 2 9" xfId="16179" xr:uid="{00000000-0005-0000-0000-00006E0A0000}"/>
    <cellStyle name="_Table 2 9 2" xfId="23714" xr:uid="{00000000-0005-0000-0000-00006F0A0000}"/>
    <cellStyle name="_Table 3" xfId="2458" xr:uid="{00000000-0005-0000-0000-0000700A0000}"/>
    <cellStyle name="_Table 3 2" xfId="2459" xr:uid="{00000000-0005-0000-0000-0000710A0000}"/>
    <cellStyle name="_Table 3 2 2" xfId="16180" xr:uid="{00000000-0005-0000-0000-0000720A0000}"/>
    <cellStyle name="_Table 3 2 2 2" xfId="16181" xr:uid="{00000000-0005-0000-0000-0000730A0000}"/>
    <cellStyle name="_Table 3 2 2 2 2" xfId="23712" xr:uid="{00000000-0005-0000-0000-0000740A0000}"/>
    <cellStyle name="_Table 3 2 2 3" xfId="23713" xr:uid="{00000000-0005-0000-0000-0000750A0000}"/>
    <cellStyle name="_Table 3 2 3" xfId="16182" xr:uid="{00000000-0005-0000-0000-0000760A0000}"/>
    <cellStyle name="_Table 3 2 3 2" xfId="16183" xr:uid="{00000000-0005-0000-0000-0000770A0000}"/>
    <cellStyle name="_Table 3 2 3 2 2" xfId="23710" xr:uid="{00000000-0005-0000-0000-0000780A0000}"/>
    <cellStyle name="_Table 3 2 3 3" xfId="23711" xr:uid="{00000000-0005-0000-0000-0000790A0000}"/>
    <cellStyle name="_Table 3 2 4" xfId="16184" xr:uid="{00000000-0005-0000-0000-00007A0A0000}"/>
    <cellStyle name="_Table 3 2 4 2" xfId="23709" xr:uid="{00000000-0005-0000-0000-00007B0A0000}"/>
    <cellStyle name="_Table 3 2 5" xfId="23817" xr:uid="{00000000-0005-0000-0000-00007C0A0000}"/>
    <cellStyle name="_Table 3 3" xfId="2460" xr:uid="{00000000-0005-0000-0000-00007D0A0000}"/>
    <cellStyle name="_Table 3 3 2" xfId="16185" xr:uid="{00000000-0005-0000-0000-00007E0A0000}"/>
    <cellStyle name="_Table 3 3 2 2" xfId="23708" xr:uid="{00000000-0005-0000-0000-00007F0A0000}"/>
    <cellStyle name="_Table 3 3 3" xfId="23816" xr:uid="{00000000-0005-0000-0000-0000800A0000}"/>
    <cellStyle name="_Table 3 4" xfId="2461" xr:uid="{00000000-0005-0000-0000-0000810A0000}"/>
    <cellStyle name="_Table 3 4 2" xfId="16186" xr:uid="{00000000-0005-0000-0000-0000820A0000}"/>
    <cellStyle name="_Table 3 4 2 2" xfId="23707" xr:uid="{00000000-0005-0000-0000-0000830A0000}"/>
    <cellStyle name="_Table 3 4 3" xfId="23815" xr:uid="{00000000-0005-0000-0000-0000840A0000}"/>
    <cellStyle name="_Table 3 5" xfId="2462" xr:uid="{00000000-0005-0000-0000-0000850A0000}"/>
    <cellStyle name="_Table 3 5 2" xfId="16187" xr:uid="{00000000-0005-0000-0000-0000860A0000}"/>
    <cellStyle name="_Table 3 5 2 2" xfId="23706" xr:uid="{00000000-0005-0000-0000-0000870A0000}"/>
    <cellStyle name="_Table 3 5 3" xfId="23814" xr:uid="{00000000-0005-0000-0000-0000880A0000}"/>
    <cellStyle name="_Table 3 6" xfId="16188" xr:uid="{00000000-0005-0000-0000-0000890A0000}"/>
    <cellStyle name="_Table 3 6 2" xfId="16189" xr:uid="{00000000-0005-0000-0000-00008A0A0000}"/>
    <cellStyle name="_Table 3 6 2 2" xfId="23704" xr:uid="{00000000-0005-0000-0000-00008B0A0000}"/>
    <cellStyle name="_Table 3 6 3" xfId="23705" xr:uid="{00000000-0005-0000-0000-00008C0A0000}"/>
    <cellStyle name="_Table 3 7" xfId="16190" xr:uid="{00000000-0005-0000-0000-00008D0A0000}"/>
    <cellStyle name="_Table 3 7 2" xfId="16191" xr:uid="{00000000-0005-0000-0000-00008E0A0000}"/>
    <cellStyle name="_Table 3 7 2 2" xfId="23702" xr:uid="{00000000-0005-0000-0000-00008F0A0000}"/>
    <cellStyle name="_Table 3 7 3" xfId="23703" xr:uid="{00000000-0005-0000-0000-0000900A0000}"/>
    <cellStyle name="_Table 3 8" xfId="16192" xr:uid="{00000000-0005-0000-0000-0000910A0000}"/>
    <cellStyle name="_Table 3 8 2" xfId="23701" xr:uid="{00000000-0005-0000-0000-0000920A0000}"/>
    <cellStyle name="_Table 3 9" xfId="23818" xr:uid="{00000000-0005-0000-0000-0000930A0000}"/>
    <cellStyle name="_Table 4" xfId="2463" xr:uid="{00000000-0005-0000-0000-0000940A0000}"/>
    <cellStyle name="_Table 4 2" xfId="2464" xr:uid="{00000000-0005-0000-0000-0000950A0000}"/>
    <cellStyle name="_Table 4 2 2" xfId="16193" xr:uid="{00000000-0005-0000-0000-0000960A0000}"/>
    <cellStyle name="_Table 4 2 2 2" xfId="16194" xr:uid="{00000000-0005-0000-0000-0000970A0000}"/>
    <cellStyle name="_Table 4 2 2 2 2" xfId="23699" xr:uid="{00000000-0005-0000-0000-0000980A0000}"/>
    <cellStyle name="_Table 4 2 2 3" xfId="23700" xr:uid="{00000000-0005-0000-0000-0000990A0000}"/>
    <cellStyle name="_Table 4 2 3" xfId="16195" xr:uid="{00000000-0005-0000-0000-00009A0A0000}"/>
    <cellStyle name="_Table 4 2 3 2" xfId="16196" xr:uid="{00000000-0005-0000-0000-00009B0A0000}"/>
    <cellStyle name="_Table 4 2 3 2 2" xfId="23697" xr:uid="{00000000-0005-0000-0000-00009C0A0000}"/>
    <cellStyle name="_Table 4 2 3 3" xfId="23698" xr:uid="{00000000-0005-0000-0000-00009D0A0000}"/>
    <cellStyle name="_Table 4 2 4" xfId="16197" xr:uid="{00000000-0005-0000-0000-00009E0A0000}"/>
    <cellStyle name="_Table 4 2 4 2" xfId="23696" xr:uid="{00000000-0005-0000-0000-00009F0A0000}"/>
    <cellStyle name="_Table 4 2 5" xfId="23812" xr:uid="{00000000-0005-0000-0000-0000A00A0000}"/>
    <cellStyle name="_Table 4 3" xfId="2465" xr:uid="{00000000-0005-0000-0000-0000A10A0000}"/>
    <cellStyle name="_Table 4 3 2" xfId="16198" xr:uid="{00000000-0005-0000-0000-0000A20A0000}"/>
    <cellStyle name="_Table 4 3 2 2" xfId="23695" xr:uid="{00000000-0005-0000-0000-0000A30A0000}"/>
    <cellStyle name="_Table 4 3 3" xfId="23811" xr:uid="{00000000-0005-0000-0000-0000A40A0000}"/>
    <cellStyle name="_Table 4 4" xfId="2466" xr:uid="{00000000-0005-0000-0000-0000A50A0000}"/>
    <cellStyle name="_Table 4 4 2" xfId="16199" xr:uid="{00000000-0005-0000-0000-0000A60A0000}"/>
    <cellStyle name="_Table 4 4 2 2" xfId="23694" xr:uid="{00000000-0005-0000-0000-0000A70A0000}"/>
    <cellStyle name="_Table 4 4 3" xfId="23865" xr:uid="{00000000-0005-0000-0000-0000A80A0000}"/>
    <cellStyle name="_Table 4 5" xfId="2467" xr:uid="{00000000-0005-0000-0000-0000A90A0000}"/>
    <cellStyle name="_Table 4 5 2" xfId="16200" xr:uid="{00000000-0005-0000-0000-0000AA0A0000}"/>
    <cellStyle name="_Table 4 5 2 2" xfId="23693" xr:uid="{00000000-0005-0000-0000-0000AB0A0000}"/>
    <cellStyle name="_Table 4 5 3" xfId="23864" xr:uid="{00000000-0005-0000-0000-0000AC0A0000}"/>
    <cellStyle name="_Table 4 6" xfId="16201" xr:uid="{00000000-0005-0000-0000-0000AD0A0000}"/>
    <cellStyle name="_Table 4 6 2" xfId="16202" xr:uid="{00000000-0005-0000-0000-0000AE0A0000}"/>
    <cellStyle name="_Table 4 6 2 2" xfId="23691" xr:uid="{00000000-0005-0000-0000-0000AF0A0000}"/>
    <cellStyle name="_Table 4 6 3" xfId="23692" xr:uid="{00000000-0005-0000-0000-0000B00A0000}"/>
    <cellStyle name="_Table 4 7" xfId="16203" xr:uid="{00000000-0005-0000-0000-0000B10A0000}"/>
    <cellStyle name="_Table 4 7 2" xfId="16204" xr:uid="{00000000-0005-0000-0000-0000B20A0000}"/>
    <cellStyle name="_Table 4 7 2 2" xfId="23689" xr:uid="{00000000-0005-0000-0000-0000B30A0000}"/>
    <cellStyle name="_Table 4 7 3" xfId="23690" xr:uid="{00000000-0005-0000-0000-0000B40A0000}"/>
    <cellStyle name="_Table 4 8" xfId="16205" xr:uid="{00000000-0005-0000-0000-0000B50A0000}"/>
    <cellStyle name="_Table 4 8 2" xfId="23688" xr:uid="{00000000-0005-0000-0000-0000B60A0000}"/>
    <cellStyle name="_Table 4 9" xfId="23813" xr:uid="{00000000-0005-0000-0000-0000B70A0000}"/>
    <cellStyle name="_Table 5" xfId="2468" xr:uid="{00000000-0005-0000-0000-0000B80A0000}"/>
    <cellStyle name="_Table 5 2" xfId="2469" xr:uid="{00000000-0005-0000-0000-0000B90A0000}"/>
    <cellStyle name="_Table 5 2 2" xfId="16206" xr:uid="{00000000-0005-0000-0000-0000BA0A0000}"/>
    <cellStyle name="_Table 5 2 2 2" xfId="16207" xr:uid="{00000000-0005-0000-0000-0000BB0A0000}"/>
    <cellStyle name="_Table 5 2 2 2 2" xfId="23686" xr:uid="{00000000-0005-0000-0000-0000BC0A0000}"/>
    <cellStyle name="_Table 5 2 2 3" xfId="23687" xr:uid="{00000000-0005-0000-0000-0000BD0A0000}"/>
    <cellStyle name="_Table 5 2 3" xfId="16208" xr:uid="{00000000-0005-0000-0000-0000BE0A0000}"/>
    <cellStyle name="_Table 5 2 3 2" xfId="16209" xr:uid="{00000000-0005-0000-0000-0000BF0A0000}"/>
    <cellStyle name="_Table 5 2 3 2 2" xfId="23684" xr:uid="{00000000-0005-0000-0000-0000C00A0000}"/>
    <cellStyle name="_Table 5 2 3 3" xfId="23685" xr:uid="{00000000-0005-0000-0000-0000C10A0000}"/>
    <cellStyle name="_Table 5 2 4" xfId="16210" xr:uid="{00000000-0005-0000-0000-0000C20A0000}"/>
    <cellStyle name="_Table 5 2 4 2" xfId="23683" xr:uid="{00000000-0005-0000-0000-0000C30A0000}"/>
    <cellStyle name="_Table 5 2 5" xfId="23862" xr:uid="{00000000-0005-0000-0000-0000C40A0000}"/>
    <cellStyle name="_Table 5 3" xfId="2470" xr:uid="{00000000-0005-0000-0000-0000C50A0000}"/>
    <cellStyle name="_Table 5 3 2" xfId="16211" xr:uid="{00000000-0005-0000-0000-0000C60A0000}"/>
    <cellStyle name="_Table 5 3 2 2" xfId="23682" xr:uid="{00000000-0005-0000-0000-0000C70A0000}"/>
    <cellStyle name="_Table 5 3 3" xfId="23861" xr:uid="{00000000-0005-0000-0000-0000C80A0000}"/>
    <cellStyle name="_Table 5 4" xfId="2471" xr:uid="{00000000-0005-0000-0000-0000C90A0000}"/>
    <cellStyle name="_Table 5 4 2" xfId="16212" xr:uid="{00000000-0005-0000-0000-0000CA0A0000}"/>
    <cellStyle name="_Table 5 4 2 2" xfId="23681" xr:uid="{00000000-0005-0000-0000-0000CB0A0000}"/>
    <cellStyle name="_Table 5 4 3" xfId="23860" xr:uid="{00000000-0005-0000-0000-0000CC0A0000}"/>
    <cellStyle name="_Table 5 5" xfId="2472" xr:uid="{00000000-0005-0000-0000-0000CD0A0000}"/>
    <cellStyle name="_Table 5 5 2" xfId="16213" xr:uid="{00000000-0005-0000-0000-0000CE0A0000}"/>
    <cellStyle name="_Table 5 5 2 2" xfId="23680" xr:uid="{00000000-0005-0000-0000-0000CF0A0000}"/>
    <cellStyle name="_Table 5 5 3" xfId="23859" xr:uid="{00000000-0005-0000-0000-0000D00A0000}"/>
    <cellStyle name="_Table 5 6" xfId="16214" xr:uid="{00000000-0005-0000-0000-0000D10A0000}"/>
    <cellStyle name="_Table 5 6 2" xfId="16215" xr:uid="{00000000-0005-0000-0000-0000D20A0000}"/>
    <cellStyle name="_Table 5 6 2 2" xfId="23678" xr:uid="{00000000-0005-0000-0000-0000D30A0000}"/>
    <cellStyle name="_Table 5 6 3" xfId="23679" xr:uid="{00000000-0005-0000-0000-0000D40A0000}"/>
    <cellStyle name="_Table 5 7" xfId="16216" xr:uid="{00000000-0005-0000-0000-0000D50A0000}"/>
    <cellStyle name="_Table 5 7 2" xfId="16217" xr:uid="{00000000-0005-0000-0000-0000D60A0000}"/>
    <cellStyle name="_Table 5 7 2 2" xfId="23676" xr:uid="{00000000-0005-0000-0000-0000D70A0000}"/>
    <cellStyle name="_Table 5 7 3" xfId="23677" xr:uid="{00000000-0005-0000-0000-0000D80A0000}"/>
    <cellStyle name="_Table 5 8" xfId="16218" xr:uid="{00000000-0005-0000-0000-0000D90A0000}"/>
    <cellStyle name="_Table 5 8 2" xfId="23675" xr:uid="{00000000-0005-0000-0000-0000DA0A0000}"/>
    <cellStyle name="_Table 5 9" xfId="23863" xr:uid="{00000000-0005-0000-0000-0000DB0A0000}"/>
    <cellStyle name="_Table 6" xfId="2473" xr:uid="{00000000-0005-0000-0000-0000DC0A0000}"/>
    <cellStyle name="_Table 6 2" xfId="2474" xr:uid="{00000000-0005-0000-0000-0000DD0A0000}"/>
    <cellStyle name="_Table 6 2 2" xfId="16219" xr:uid="{00000000-0005-0000-0000-0000DE0A0000}"/>
    <cellStyle name="_Table 6 2 2 2" xfId="16220" xr:uid="{00000000-0005-0000-0000-0000DF0A0000}"/>
    <cellStyle name="_Table 6 2 2 2 2" xfId="23673" xr:uid="{00000000-0005-0000-0000-0000E00A0000}"/>
    <cellStyle name="_Table 6 2 2 3" xfId="23674" xr:uid="{00000000-0005-0000-0000-0000E10A0000}"/>
    <cellStyle name="_Table 6 2 3" xfId="16221" xr:uid="{00000000-0005-0000-0000-0000E20A0000}"/>
    <cellStyle name="_Table 6 2 3 2" xfId="16222" xr:uid="{00000000-0005-0000-0000-0000E30A0000}"/>
    <cellStyle name="_Table 6 2 3 2 2" xfId="23671" xr:uid="{00000000-0005-0000-0000-0000E40A0000}"/>
    <cellStyle name="_Table 6 2 3 3" xfId="23672" xr:uid="{00000000-0005-0000-0000-0000E50A0000}"/>
    <cellStyle name="_Table 6 2 4" xfId="16223" xr:uid="{00000000-0005-0000-0000-0000E60A0000}"/>
    <cellStyle name="_Table 6 2 4 2" xfId="23670" xr:uid="{00000000-0005-0000-0000-0000E70A0000}"/>
    <cellStyle name="_Table 6 2 5" xfId="23858" xr:uid="{00000000-0005-0000-0000-0000E80A0000}"/>
    <cellStyle name="_Table 6 3" xfId="2475" xr:uid="{00000000-0005-0000-0000-0000E90A0000}"/>
    <cellStyle name="_Table 6 3 2" xfId="16224" xr:uid="{00000000-0005-0000-0000-0000EA0A0000}"/>
    <cellStyle name="_Table 6 3 2 2" xfId="23669" xr:uid="{00000000-0005-0000-0000-0000EB0A0000}"/>
    <cellStyle name="_Table 6 3 3" xfId="23857" xr:uid="{00000000-0005-0000-0000-0000EC0A0000}"/>
    <cellStyle name="_Table 6 4" xfId="2476" xr:uid="{00000000-0005-0000-0000-0000ED0A0000}"/>
    <cellStyle name="_Table 6 4 2" xfId="16225" xr:uid="{00000000-0005-0000-0000-0000EE0A0000}"/>
    <cellStyle name="_Table 6 4 2 2" xfId="23668" xr:uid="{00000000-0005-0000-0000-0000EF0A0000}"/>
    <cellStyle name="_Table 6 4 3" xfId="23856" xr:uid="{00000000-0005-0000-0000-0000F00A0000}"/>
    <cellStyle name="_Table 6 5" xfId="2477" xr:uid="{00000000-0005-0000-0000-0000F10A0000}"/>
    <cellStyle name="_Table 6 5 2" xfId="16226" xr:uid="{00000000-0005-0000-0000-0000F20A0000}"/>
    <cellStyle name="_Table 6 5 2 2" xfId="23667" xr:uid="{00000000-0005-0000-0000-0000F30A0000}"/>
    <cellStyle name="_Table 6 5 3" xfId="23855" xr:uid="{00000000-0005-0000-0000-0000F40A0000}"/>
    <cellStyle name="_Table 6 6" xfId="16227" xr:uid="{00000000-0005-0000-0000-0000F50A0000}"/>
    <cellStyle name="_Table 6 6 2" xfId="16228" xr:uid="{00000000-0005-0000-0000-0000F60A0000}"/>
    <cellStyle name="_Table 6 6 2 2" xfId="23665" xr:uid="{00000000-0005-0000-0000-0000F70A0000}"/>
    <cellStyle name="_Table 6 6 3" xfId="23666" xr:uid="{00000000-0005-0000-0000-0000F80A0000}"/>
    <cellStyle name="_Table 6 7" xfId="16229" xr:uid="{00000000-0005-0000-0000-0000F90A0000}"/>
    <cellStyle name="_Table 6 7 2" xfId="16230" xr:uid="{00000000-0005-0000-0000-0000FA0A0000}"/>
    <cellStyle name="_Table 6 7 2 2" xfId="23663" xr:uid="{00000000-0005-0000-0000-0000FB0A0000}"/>
    <cellStyle name="_Table 6 7 3" xfId="23664" xr:uid="{00000000-0005-0000-0000-0000FC0A0000}"/>
    <cellStyle name="_Table 6 8" xfId="16231" xr:uid="{00000000-0005-0000-0000-0000FD0A0000}"/>
    <cellStyle name="_Table 6 8 2" xfId="23662" xr:uid="{00000000-0005-0000-0000-0000FE0A0000}"/>
    <cellStyle name="_Table 6 9" xfId="23810" xr:uid="{00000000-0005-0000-0000-0000FF0A0000}"/>
    <cellStyle name="_Table 7" xfId="2478" xr:uid="{00000000-0005-0000-0000-0000000B0000}"/>
    <cellStyle name="_Table 7 2" xfId="2479" xr:uid="{00000000-0005-0000-0000-0000010B0000}"/>
    <cellStyle name="_Table 7 2 2" xfId="16232" xr:uid="{00000000-0005-0000-0000-0000020B0000}"/>
    <cellStyle name="_Table 7 2 2 2" xfId="16233" xr:uid="{00000000-0005-0000-0000-0000030B0000}"/>
    <cellStyle name="_Table 7 2 2 2 2" xfId="23660" xr:uid="{00000000-0005-0000-0000-0000040B0000}"/>
    <cellStyle name="_Table 7 2 2 3" xfId="23661" xr:uid="{00000000-0005-0000-0000-0000050B0000}"/>
    <cellStyle name="_Table 7 2 3" xfId="16234" xr:uid="{00000000-0005-0000-0000-0000060B0000}"/>
    <cellStyle name="_Table 7 2 3 2" xfId="16235" xr:uid="{00000000-0005-0000-0000-0000070B0000}"/>
    <cellStyle name="_Table 7 2 3 2 2" xfId="23658" xr:uid="{00000000-0005-0000-0000-0000080B0000}"/>
    <cellStyle name="_Table 7 2 3 3" xfId="23659" xr:uid="{00000000-0005-0000-0000-0000090B0000}"/>
    <cellStyle name="_Table 7 2 4" xfId="16236" xr:uid="{00000000-0005-0000-0000-00000A0B0000}"/>
    <cellStyle name="_Table 7 2 4 2" xfId="23657" xr:uid="{00000000-0005-0000-0000-00000B0B0000}"/>
    <cellStyle name="_Table 7 2 5" xfId="23853" xr:uid="{00000000-0005-0000-0000-00000C0B0000}"/>
    <cellStyle name="_Table 7 3" xfId="2480" xr:uid="{00000000-0005-0000-0000-00000D0B0000}"/>
    <cellStyle name="_Table 7 3 2" xfId="16237" xr:uid="{00000000-0005-0000-0000-00000E0B0000}"/>
    <cellStyle name="_Table 7 3 2 2" xfId="23656" xr:uid="{00000000-0005-0000-0000-00000F0B0000}"/>
    <cellStyle name="_Table 7 3 3" xfId="23852" xr:uid="{00000000-0005-0000-0000-0000100B0000}"/>
    <cellStyle name="_Table 7 4" xfId="2481" xr:uid="{00000000-0005-0000-0000-0000110B0000}"/>
    <cellStyle name="_Table 7 4 2" xfId="16238" xr:uid="{00000000-0005-0000-0000-0000120B0000}"/>
    <cellStyle name="_Table 7 4 2 2" xfId="23655" xr:uid="{00000000-0005-0000-0000-0000130B0000}"/>
    <cellStyle name="_Table 7 4 3" xfId="23809" xr:uid="{00000000-0005-0000-0000-0000140B0000}"/>
    <cellStyle name="_Table 7 5" xfId="2482" xr:uid="{00000000-0005-0000-0000-0000150B0000}"/>
    <cellStyle name="_Table 7 5 2" xfId="16239" xr:uid="{00000000-0005-0000-0000-0000160B0000}"/>
    <cellStyle name="_Table 7 5 2 2" xfId="23654" xr:uid="{00000000-0005-0000-0000-0000170B0000}"/>
    <cellStyle name="_Table 7 5 3" xfId="23808" xr:uid="{00000000-0005-0000-0000-0000180B0000}"/>
    <cellStyle name="_Table 7 6" xfId="16240" xr:uid="{00000000-0005-0000-0000-0000190B0000}"/>
    <cellStyle name="_Table 7 6 2" xfId="16241" xr:uid="{00000000-0005-0000-0000-00001A0B0000}"/>
    <cellStyle name="_Table 7 6 2 2" xfId="23652" xr:uid="{00000000-0005-0000-0000-00001B0B0000}"/>
    <cellStyle name="_Table 7 6 3" xfId="23653" xr:uid="{00000000-0005-0000-0000-00001C0B0000}"/>
    <cellStyle name="_Table 7 7" xfId="16242" xr:uid="{00000000-0005-0000-0000-00001D0B0000}"/>
    <cellStyle name="_Table 7 7 2" xfId="16243" xr:uid="{00000000-0005-0000-0000-00001E0B0000}"/>
    <cellStyle name="_Table 7 7 2 2" xfId="23650" xr:uid="{00000000-0005-0000-0000-00001F0B0000}"/>
    <cellStyle name="_Table 7 7 3" xfId="23651" xr:uid="{00000000-0005-0000-0000-0000200B0000}"/>
    <cellStyle name="_Table 7 8" xfId="16244" xr:uid="{00000000-0005-0000-0000-0000210B0000}"/>
    <cellStyle name="_Table 7 8 2" xfId="23649" xr:uid="{00000000-0005-0000-0000-0000220B0000}"/>
    <cellStyle name="_Table 7 9" xfId="23854" xr:uid="{00000000-0005-0000-0000-0000230B0000}"/>
    <cellStyle name="_Table 8" xfId="2483" xr:uid="{00000000-0005-0000-0000-0000240B0000}"/>
    <cellStyle name="_Table 8 2" xfId="2484" xr:uid="{00000000-0005-0000-0000-0000250B0000}"/>
    <cellStyle name="_Table 8 2 2" xfId="16245" xr:uid="{00000000-0005-0000-0000-0000260B0000}"/>
    <cellStyle name="_Table 8 2 2 2" xfId="16246" xr:uid="{00000000-0005-0000-0000-0000270B0000}"/>
    <cellStyle name="_Table 8 2 2 2 2" xfId="23647" xr:uid="{00000000-0005-0000-0000-0000280B0000}"/>
    <cellStyle name="_Table 8 2 2 3" xfId="23648" xr:uid="{00000000-0005-0000-0000-0000290B0000}"/>
    <cellStyle name="_Table 8 2 3" xfId="16247" xr:uid="{00000000-0005-0000-0000-00002A0B0000}"/>
    <cellStyle name="_Table 8 2 3 2" xfId="16248" xr:uid="{00000000-0005-0000-0000-00002B0B0000}"/>
    <cellStyle name="_Table 8 2 3 2 2" xfId="23645" xr:uid="{00000000-0005-0000-0000-00002C0B0000}"/>
    <cellStyle name="_Table 8 2 3 3" xfId="23646" xr:uid="{00000000-0005-0000-0000-00002D0B0000}"/>
    <cellStyle name="_Table 8 2 4" xfId="16249" xr:uid="{00000000-0005-0000-0000-00002E0B0000}"/>
    <cellStyle name="_Table 8 2 4 2" xfId="23644" xr:uid="{00000000-0005-0000-0000-00002F0B0000}"/>
    <cellStyle name="_Table 8 2 5" xfId="23806" xr:uid="{00000000-0005-0000-0000-0000300B0000}"/>
    <cellStyle name="_Table 8 3" xfId="2485" xr:uid="{00000000-0005-0000-0000-0000310B0000}"/>
    <cellStyle name="_Table 8 3 2" xfId="16250" xr:uid="{00000000-0005-0000-0000-0000320B0000}"/>
    <cellStyle name="_Table 8 3 2 2" xfId="23643" xr:uid="{00000000-0005-0000-0000-0000330B0000}"/>
    <cellStyle name="_Table 8 3 3" xfId="23851" xr:uid="{00000000-0005-0000-0000-0000340B0000}"/>
    <cellStyle name="_Table 8 4" xfId="2486" xr:uid="{00000000-0005-0000-0000-0000350B0000}"/>
    <cellStyle name="_Table 8 4 2" xfId="16251" xr:uid="{00000000-0005-0000-0000-0000360B0000}"/>
    <cellStyle name="_Table 8 4 2 2" xfId="23642" xr:uid="{00000000-0005-0000-0000-0000370B0000}"/>
    <cellStyle name="_Table 8 4 3" xfId="23850" xr:uid="{00000000-0005-0000-0000-0000380B0000}"/>
    <cellStyle name="_Table 8 5" xfId="2487" xr:uid="{00000000-0005-0000-0000-0000390B0000}"/>
    <cellStyle name="_Table 8 5 2" xfId="16252" xr:uid="{00000000-0005-0000-0000-00003A0B0000}"/>
    <cellStyle name="_Table 8 5 2 2" xfId="23641" xr:uid="{00000000-0005-0000-0000-00003B0B0000}"/>
    <cellStyle name="_Table 8 5 3" xfId="23849" xr:uid="{00000000-0005-0000-0000-00003C0B0000}"/>
    <cellStyle name="_Table 8 6" xfId="16253" xr:uid="{00000000-0005-0000-0000-00003D0B0000}"/>
    <cellStyle name="_Table 8 6 2" xfId="16254" xr:uid="{00000000-0005-0000-0000-00003E0B0000}"/>
    <cellStyle name="_Table 8 6 2 2" xfId="23639" xr:uid="{00000000-0005-0000-0000-00003F0B0000}"/>
    <cellStyle name="_Table 8 6 3" xfId="23640" xr:uid="{00000000-0005-0000-0000-0000400B0000}"/>
    <cellStyle name="_Table 8 7" xfId="16255" xr:uid="{00000000-0005-0000-0000-0000410B0000}"/>
    <cellStyle name="_Table 8 7 2" xfId="16256" xr:uid="{00000000-0005-0000-0000-0000420B0000}"/>
    <cellStyle name="_Table 8 7 2 2" xfId="23637" xr:uid="{00000000-0005-0000-0000-0000430B0000}"/>
    <cellStyle name="_Table 8 7 3" xfId="23638" xr:uid="{00000000-0005-0000-0000-0000440B0000}"/>
    <cellStyle name="_Table 8 8" xfId="16257" xr:uid="{00000000-0005-0000-0000-0000450B0000}"/>
    <cellStyle name="_Table 8 8 2" xfId="23636" xr:uid="{00000000-0005-0000-0000-0000460B0000}"/>
    <cellStyle name="_Table 8 9" xfId="23807" xr:uid="{00000000-0005-0000-0000-0000470B0000}"/>
    <cellStyle name="_Table 9" xfId="2488" xr:uid="{00000000-0005-0000-0000-0000480B0000}"/>
    <cellStyle name="_Table 9 2" xfId="16258" xr:uid="{00000000-0005-0000-0000-0000490B0000}"/>
    <cellStyle name="_Table 9 2 2" xfId="16259" xr:uid="{00000000-0005-0000-0000-00004A0B0000}"/>
    <cellStyle name="_Table 9 2 2 2" xfId="23634" xr:uid="{00000000-0005-0000-0000-00004B0B0000}"/>
    <cellStyle name="_Table 9 2 3" xfId="23635" xr:uid="{00000000-0005-0000-0000-00004C0B0000}"/>
    <cellStyle name="_Table 9 3" xfId="16260" xr:uid="{00000000-0005-0000-0000-00004D0B0000}"/>
    <cellStyle name="_Table 9 3 2" xfId="16261" xr:uid="{00000000-0005-0000-0000-00004E0B0000}"/>
    <cellStyle name="_Table 9 3 2 2" xfId="23632" xr:uid="{00000000-0005-0000-0000-00004F0B0000}"/>
    <cellStyle name="_Table 9 3 3" xfId="23633" xr:uid="{00000000-0005-0000-0000-0000500B0000}"/>
    <cellStyle name="_Table 9 4" xfId="16262" xr:uid="{00000000-0005-0000-0000-0000510B0000}"/>
    <cellStyle name="_Table 9 4 2" xfId="23631" xr:uid="{00000000-0005-0000-0000-0000520B0000}"/>
    <cellStyle name="_Table 9 5" xfId="23848" xr:uid="{00000000-0005-0000-0000-0000530B0000}"/>
    <cellStyle name="_TableHead" xfId="2489" xr:uid="{00000000-0005-0000-0000-0000540B0000}"/>
    <cellStyle name="_TableRowHead" xfId="2490" xr:uid="{00000000-0005-0000-0000-0000550B0000}"/>
    <cellStyle name="_TableSuperHead" xfId="2491" xr:uid="{00000000-0005-0000-0000-0000560B0000}"/>
    <cellStyle name="_TableSuperHead_Water, IntGas and Other" xfId="2492" xr:uid="{00000000-0005-0000-0000-0000570B0000}"/>
    <cellStyle name="_TB1" xfId="2493" xr:uid="{00000000-0005-0000-0000-0000580B0000}"/>
    <cellStyle name="_Technology" xfId="2494" xr:uid="{00000000-0005-0000-0000-0000590B0000}"/>
    <cellStyle name="_Technology_~2170998" xfId="2495" xr:uid="{00000000-0005-0000-0000-00005A0B0000}"/>
    <cellStyle name="_Technology_Budget_data" xfId="2496" xr:uid="{00000000-0005-0000-0000-00005B0B0000}"/>
    <cellStyle name="_Technology_GFO_Sumbit_r_22.04.04" xfId="2497" xr:uid="{00000000-0005-0000-0000-00005C0B0000}"/>
    <cellStyle name="_Template" xfId="2498" xr:uid="{00000000-0005-0000-0000-00005D0B0000}"/>
    <cellStyle name="_Template на 31.07.06г (16.08.06)" xfId="2499" xr:uid="{00000000-0005-0000-0000-00005E0B0000}"/>
    <cellStyle name="_Template_conversion" xfId="2500" xr:uid="{00000000-0005-0000-0000-00005F0B0000}"/>
    <cellStyle name="_Template_conversion v2" xfId="2501" xr:uid="{00000000-0005-0000-0000-0000600B0000}"/>
    <cellStyle name="_TextResource" xfId="2502" xr:uid="{00000000-0005-0000-0000-0000610B0000}"/>
    <cellStyle name="_TITUL03" xfId="2503" xr:uid="{00000000-0005-0000-0000-0000620B0000}"/>
    <cellStyle name="_TITUL03_ПРОГНОЗНЫЙ БАЛАНС (форма)" xfId="2504" xr:uid="{00000000-0005-0000-0000-0000630B0000}"/>
    <cellStyle name="_TRS_0603_ZAO_LP_D" xfId="2505" xr:uid="{00000000-0005-0000-0000-0000640B0000}"/>
    <cellStyle name="_TRS_0903_ZAOLP_надежда" xfId="2506" xr:uid="{00000000-0005-0000-0000-0000650B0000}"/>
    <cellStyle name="_TRS-2000" xfId="2507" xr:uid="{00000000-0005-0000-0000-0000660B0000}"/>
    <cellStyle name="_UFCF-real" xfId="2508" xr:uid="{00000000-0005-0000-0000-0000670B0000}"/>
    <cellStyle name="_UOG consolidate OFA исправленный" xfId="2509" xr:uid="{00000000-0005-0000-0000-0000680B0000}"/>
    <cellStyle name="_UOG_2008_120-крайний-%изменены - без внутр оборотов-продажа Тихорецка-Изменена чувств СИНа-окончат вариант" xfId="2510" xr:uid="{00000000-0005-0000-0000-0000690B0000}"/>
    <cellStyle name="_Upd_forecastv1" xfId="2511" xr:uid="{00000000-0005-0000-0000-00006A0B0000}"/>
    <cellStyle name="_Upstream_2009" xfId="2512" xr:uid="{00000000-0005-0000-0000-00006B0B0000}"/>
    <cellStyle name="_URBO IAS FS 051806" xfId="2513" xr:uid="{00000000-0005-0000-0000-00006C0B0000}"/>
    <cellStyle name="_URBO IAS FS 1-10 2006" xfId="2514" xr:uid="{00000000-0005-0000-0000-00006D0B0000}"/>
    <cellStyle name="_URBO IAS FS 1-12 2006" xfId="2515" xr:uid="{00000000-0005-0000-0000-00006E0B0000}"/>
    <cellStyle name="_URBO IAS FS 1-3 2007" xfId="2516" xr:uid="{00000000-0005-0000-0000-00006F0B0000}"/>
    <cellStyle name="_URBO IAS FS 1-6 2006" xfId="2517" xr:uid="{00000000-0005-0000-0000-0000700B0000}"/>
    <cellStyle name="_URBO IAS FS 1-6_2007" xfId="2518" xr:uid="{00000000-0005-0000-0000-0000710B0000}"/>
    <cellStyle name="_URBO IAS FS 1-6_2007_" xfId="2519" xr:uid="{00000000-0005-0000-0000-0000720B0000}"/>
    <cellStyle name="_URBO IAS FS 1-7 2006" xfId="2520" xr:uid="{00000000-0005-0000-0000-0000730B0000}"/>
    <cellStyle name="_URBO IAS FS 1-7 2006_предв утвержд" xfId="2521" xr:uid="{00000000-0005-0000-0000-0000740B0000}"/>
    <cellStyle name="_URBO IAS FS 1-8_2007" xfId="2522" xr:uid="{00000000-0005-0000-0000-0000750B0000}"/>
    <cellStyle name="_URBO IAS FS 1-9 2006" xfId="2523" xr:uid="{00000000-0005-0000-0000-0000760B0000}"/>
    <cellStyle name="_URBO IAS FS 1-9 2006_final" xfId="2524" xr:uid="{00000000-0005-0000-0000-0000770B0000}"/>
    <cellStyle name="_URBO IAS FS 1-9_2007" xfId="2525" xr:uid="{00000000-0005-0000-0000-0000780B0000}"/>
    <cellStyle name="_URBO IAS FS february-2006" xfId="2526" xr:uid="{00000000-0005-0000-0000-0000790B0000}"/>
    <cellStyle name="_URBO NCA" xfId="2527" xr:uid="{00000000-0005-0000-0000-00007A0B0000}"/>
    <cellStyle name="_URBO_IAS FS 9month05" xfId="2528" xr:uid="{00000000-0005-0000-0000-00007B0B0000}"/>
    <cellStyle name="_URBO-BI Group 2003-2004 012506" xfId="2529" xr:uid="{00000000-0005-0000-0000-00007C0B0000}"/>
    <cellStyle name="_Valuation ZTS v02 021029" xfId="2530" xr:uid="{00000000-0005-0000-0000-00007D0B0000}"/>
    <cellStyle name="_wire line CapEx" xfId="2531" xr:uid="{00000000-0005-0000-0000-00007E0B0000}"/>
    <cellStyle name="_WorkingCapital_SinceGFO-6_Downstream Marketing_updated" xfId="2532" xr:uid="{00000000-0005-0000-0000-00007F0B0000}"/>
    <cellStyle name="_WorkingCapital_WorkbookWithKeys_16jul1042" xfId="2533" xr:uid="{00000000-0005-0000-0000-0000800B0000}"/>
    <cellStyle name="_Worksheet in ВЫРУЧКА -июль 06" xfId="2534" xr:uid="{00000000-0005-0000-0000-0000810B0000}"/>
    <cellStyle name="_WSR_Conso_2007 Budget" xfId="2535" xr:uid="{00000000-0005-0000-0000-0000820B0000}"/>
    <cellStyle name="_YGF StandAlone IFRS 31-07-2006 посл." xfId="2536" xr:uid="{00000000-0005-0000-0000-0000830B0000}"/>
    <cellStyle name="_YGF StndAlone FS 31.10.2006" xfId="2537" xr:uid="{00000000-0005-0000-0000-0000840B0000}"/>
    <cellStyle name="_автоматиз" xfId="2538" xr:uid="{00000000-0005-0000-0000-0000850B0000}"/>
    <cellStyle name="_АЛНАС-производство-05.08" xfId="2539" xr:uid="{00000000-0005-0000-0000-0000860B0000}"/>
    <cellStyle name="_Альянс дебиторская задолженность (23-11-05)" xfId="2540" xr:uid="{00000000-0005-0000-0000-0000870B0000}"/>
    <cellStyle name="_Альянс ФП  сентябрь(04.09.2005)" xfId="2541" xr:uid="{00000000-0005-0000-0000-0000880B0000}"/>
    <cellStyle name="_Алюком Тайшет" xfId="2542" xr:uid="{00000000-0005-0000-0000-0000890B0000}"/>
    <cellStyle name="_Амортизация 2003" xfId="2543" xr:uid="{00000000-0005-0000-0000-00008A0B0000}"/>
    <cellStyle name="_АмПоПредпр" xfId="2544" xr:uid="{00000000-0005-0000-0000-00008B0B0000}"/>
    <cellStyle name="_Анализ" xfId="2545" xr:uid="{00000000-0005-0000-0000-00008C0B0000}"/>
    <cellStyle name="_Анализ NPV для мониторинга" xfId="2546" xr:uid="{00000000-0005-0000-0000-00008D0B0000}"/>
    <cellStyle name="_Анализ автотранспорта" xfId="2547" xr:uid="{00000000-0005-0000-0000-00008E0B0000}"/>
    <cellStyle name="_Анализ автотранспорта_Salary" xfId="2548" xr:uid="{00000000-0005-0000-0000-00008F0B0000}"/>
    <cellStyle name="_Анализ автотранспорта_Слайд(Алнас пр-во-сентябрь-final)" xfId="2549" xr:uid="{00000000-0005-0000-0000-0000900B0000}"/>
    <cellStyle name="_Анализ автотранспорта_Слайд(Алнас пр-во-сентябрь-final)_Salary" xfId="2550" xr:uid="{00000000-0005-0000-0000-0000910B0000}"/>
    <cellStyle name="_Анализ движения денежных средств, выплаченных за ОС (август 06)" xfId="2551" xr:uid="{00000000-0005-0000-0000-0000920B0000}"/>
    <cellStyle name="_Анализ движения денежных средств, выплаченных за ОС (июль)" xfId="2552" xr:uid="{00000000-0005-0000-0000-0000930B0000}"/>
    <cellStyle name="_Анализ дебеторской задолженности на 31.12.05" xfId="2553" xr:uid="{00000000-0005-0000-0000-0000940B0000}"/>
    <cellStyle name="_Анализ Дт и Кт задолж. за август 2006 г." xfId="2554" xr:uid="{00000000-0005-0000-0000-0000950B0000}"/>
    <cellStyle name="_Анализ Дт и Кт задолженности за июль 2006 г." xfId="2555" xr:uid="{00000000-0005-0000-0000-0000960B0000}"/>
    <cellStyle name="_Анализ затрат №7" xfId="2556" xr:uid="{00000000-0005-0000-0000-0000970B0000}"/>
    <cellStyle name="_Анализ налога на прибыль за 1 пг 2007" xfId="2557" xr:uid="{00000000-0005-0000-0000-0000980B0000}"/>
    <cellStyle name="_анализ налогов за 1полуг. 2006" xfId="2558" xr:uid="{00000000-0005-0000-0000-0000990B0000}"/>
    <cellStyle name="_Анализ отклонений выручки_GFO_3" xfId="2559" xr:uid="{00000000-0005-0000-0000-00009A0B0000}"/>
    <cellStyle name="_анализ перспектив развития ОАО НПО Буровая техника 21.08.06" xfId="2560" xr:uid="{00000000-0005-0000-0000-00009B0B0000}"/>
    <cellStyle name="_анализ продаж 2006 (тек ) к 2007 от 13 11 06" xfId="2561" xr:uid="{00000000-0005-0000-0000-00009C0B0000}"/>
    <cellStyle name="_анализ продаж 2006-2007 от 27 11 06" xfId="2562" xr:uid="{00000000-0005-0000-0000-00009D0B0000}"/>
    <cellStyle name="_анализ продаж Октябрь ПФ от 21.11.06" xfId="2563" xr:uid="{00000000-0005-0000-0000-00009E0B0000}"/>
    <cellStyle name="_Анализ структуры 1 м-ч за 1 квартал 2004 г." xfId="2564" xr:uid="{00000000-0005-0000-0000-00009F0B0000}"/>
    <cellStyle name="_Анализ факта Бюджет 2008 (2)" xfId="2565" xr:uid="{00000000-0005-0000-0000-0000A00B0000}"/>
    <cellStyle name="_АНГГ_отчет_за_декабрь_2006_окончательный_01_04" xfId="2566" xr:uid="{00000000-0005-0000-0000-0000A10B0000}"/>
    <cellStyle name="_АНГГ_отчет_за_июнь_2007" xfId="2567" xr:uid="{00000000-0005-0000-0000-0000A20B0000}"/>
    <cellStyle name="_АО3  на 311006" xfId="2568" xr:uid="{00000000-0005-0000-0000-0000A30B0000}"/>
    <cellStyle name="_АОЗ на 30.06.06" xfId="2569" xr:uid="{00000000-0005-0000-0000-0000A40B0000}"/>
    <cellStyle name="_Аренда КпоУИК с учетом присл КВ" xfId="2570" xr:uid="{00000000-0005-0000-0000-0000A50B0000}"/>
    <cellStyle name="_Аренда КпоУИК уточн." xfId="2571" xr:uid="{00000000-0005-0000-0000-0000A60B0000}"/>
    <cellStyle name="_Аренда КУИК2003" xfId="2572" xr:uid="{00000000-0005-0000-0000-0000A70B0000}"/>
    <cellStyle name="_АСУ сравнить" xfId="2573" xr:uid="{00000000-0005-0000-0000-0000A80B0000}"/>
    <cellStyle name="_Б.план 2003 г.изм.6, 26.09.02" xfId="2574" xr:uid="{00000000-0005-0000-0000-0000A90B0000}"/>
    <cellStyle name="_Б.план 2003 г.изм.6, 26.09.02_НМЗ Альбом форм бюджета 2008 г- 01,11,07" xfId="2575" xr:uid="{00000000-0005-0000-0000-0000AA0B0000}"/>
    <cellStyle name="_Б.план 2003 г.изм.6, 26.09.02_НМЗ Альбом форм бюджета 2008 г- 08,11,07" xfId="2576" xr:uid="{00000000-0005-0000-0000-0000AB0B0000}"/>
    <cellStyle name="_Б.план 2003 г.изм.6, 26.09.02_ПРОГНОЗНЫЙ БАЛАНС (форма)" xfId="2577" xr:uid="{00000000-0005-0000-0000-0000AC0B0000}"/>
    <cellStyle name="_Б1_Sales 9 мес 2005-лиза" xfId="2578" xr:uid="{00000000-0005-0000-0000-0000AD0B0000}"/>
    <cellStyle name="_Б640" xfId="2579" xr:uid="{00000000-0005-0000-0000-0000AE0B0000}"/>
    <cellStyle name="_БАЗА 2012 + ГТМ  от 15 08 11 (при входной 2523 ) (2)" xfId="23904" xr:uid="{00000000-0005-0000-0000-0000AF0B0000}"/>
    <cellStyle name="_баланс 6 мес.2006 с расшифровками" xfId="2580" xr:uid="{00000000-0005-0000-0000-0000B00B0000}"/>
    <cellStyle name="_баланс с ФП 2005 КИЕВ 03.11.04.Липской" xfId="2581" xr:uid="{00000000-0005-0000-0000-0000B10B0000}"/>
    <cellStyle name="_ББК" xfId="2582" xr:uid="{00000000-0005-0000-0000-0000B20B0000}"/>
    <cellStyle name="_ББК  5.08.02" xfId="2583" xr:uid="{00000000-0005-0000-0000-0000B30B0000}"/>
    <cellStyle name="_ББК  5.08.02_НМЗ Альбом форм бюджета 2008 г- 01,11,07" xfId="2584" xr:uid="{00000000-0005-0000-0000-0000B40B0000}"/>
    <cellStyle name="_ББК  5.08.02_НМЗ Альбом форм бюджета 2008 г- 08,11,07" xfId="2585" xr:uid="{00000000-0005-0000-0000-0000B50B0000}"/>
    <cellStyle name="_ББК  5.08.02_ПРОГНОЗНЫЙ БАЛАНС (форма)" xfId="2586" xr:uid="{00000000-0005-0000-0000-0000B60B0000}"/>
    <cellStyle name="_ББК 25.08" xfId="2587" xr:uid="{00000000-0005-0000-0000-0000B70B0000}"/>
    <cellStyle name="_БД ИП 01 07- 06 07  (27 12 06)" xfId="2588" xr:uid="{00000000-0005-0000-0000-0000B80B0000}"/>
    <cellStyle name="_БД ИП 160407_2" xfId="2589" xr:uid="{00000000-0005-0000-0000-0000B90B0000}"/>
    <cellStyle name="_БД ИП Свод 140607v2" xfId="2590" xr:uid="{00000000-0005-0000-0000-0000BA0B0000}"/>
    <cellStyle name="_БД ИП Свод 140607v2 (2)" xfId="2591" xr:uid="{00000000-0005-0000-0000-0000BB0B0000}"/>
    <cellStyle name="_БД проектов Интегра 061027_v19 (обн.ПНБК)" xfId="2592" xr:uid="{00000000-0005-0000-0000-0000BC0B0000}"/>
    <cellStyle name="_БД проектов Интегра 061027_v29_1" xfId="2593" xr:uid="{00000000-0005-0000-0000-0000BD0B0000}"/>
    <cellStyle name="_БД проектов Интегра 160407_v34 с БИ" xfId="2594" xr:uid="{00000000-0005-0000-0000-0000BE0B0000}"/>
    <cellStyle name="_БДДС  на февраль 300106 (2)" xfId="2595" xr:uid="{00000000-0005-0000-0000-0000BF0B0000}"/>
    <cellStyle name="_БДДС апрель с изм" xfId="2596" xr:uid="{00000000-0005-0000-0000-0000C00B0000}"/>
    <cellStyle name="_БДДС апрель-факт-задание на платеж" xfId="2597" xr:uid="{00000000-0005-0000-0000-0000C10B0000}"/>
    <cellStyle name="_БДДС для ЛГОК" xfId="2598" xr:uid="{00000000-0005-0000-0000-0000C20B0000}"/>
    <cellStyle name="_БДДС для МГОК" xfId="2599" xr:uid="{00000000-0005-0000-0000-0000C30B0000}"/>
    <cellStyle name="_БДДС для ОЭМК" xfId="2600" xr:uid="{00000000-0005-0000-0000-0000C40B0000}"/>
    <cellStyle name="_БДДС для УралСталь" xfId="2601" xr:uid="{00000000-0005-0000-0000-0000C50B0000}"/>
    <cellStyle name="_БДДС на май" xfId="2602" xr:uid="{00000000-0005-0000-0000-0000C60B0000}"/>
    <cellStyle name="_БДДС УрБО 4 кв отпр 09 12 05" xfId="2603" xr:uid="{00000000-0005-0000-0000-0000C70B0000}"/>
    <cellStyle name="_БДДС январь" xfId="2604" xr:uid="{00000000-0005-0000-0000-0000C80B0000}"/>
    <cellStyle name="_БДДС январь Группа" xfId="2605" xr:uid="{00000000-0005-0000-0000-0000C90B0000}"/>
    <cellStyle name="_БДДСКМ_Регион_07 " xfId="2606" xr:uid="{00000000-0005-0000-0000-0000CA0B0000}"/>
    <cellStyle name="_БДР - 2кв." xfId="2607" xr:uid="{00000000-0005-0000-0000-0000CB0B0000}"/>
    <cellStyle name="_БДР (январь) факт" xfId="2608" xr:uid="{00000000-0005-0000-0000-0000CC0B0000}"/>
    <cellStyle name="_БДР 2005 (МСФО) (2)" xfId="2609" xr:uid="{00000000-0005-0000-0000-0000CD0B0000}"/>
    <cellStyle name="_БДР 2005 (МСФО) (3)" xfId="2610" xr:uid="{00000000-0005-0000-0000-0000CE0B0000}"/>
    <cellStyle name="_БДР 2005 (МСФО) (4)" xfId="2611" xr:uid="{00000000-0005-0000-0000-0000CF0B0000}"/>
    <cellStyle name="_БДР на 2005 от 11.11.04" xfId="2612" xr:uid="{00000000-0005-0000-0000-0000D00B0000}"/>
    <cellStyle name="_БДР от 10.11.04 (ожид.)" xfId="2613" xr:uid="{00000000-0005-0000-0000-0000D10B0000}"/>
    <cellStyle name="_БДР, ФП, сходимость" xfId="2614" xr:uid="{00000000-0005-0000-0000-0000D20B0000}"/>
    <cellStyle name="_безопасн" xfId="2615" xr:uid="{00000000-0005-0000-0000-0000D30B0000}"/>
    <cellStyle name="_БИЗНЕС   2003" xfId="2616" xr:uid="{00000000-0005-0000-0000-0000D40B0000}"/>
    <cellStyle name="_БИЗНЕС   2003_НМЗ Альбом форм бюджета 2008 г- 01,11,07" xfId="2617" xr:uid="{00000000-0005-0000-0000-0000D50B0000}"/>
    <cellStyle name="_БИЗНЕС   2003_НМЗ Альбом форм бюджета 2008 г- 08,11,07" xfId="2618" xr:uid="{00000000-0005-0000-0000-0000D60B0000}"/>
    <cellStyle name="_БИЗНЕС   2003_ПРОГНОЗНЫЙ БАЛАНС (форма)" xfId="2619" xr:uid="{00000000-0005-0000-0000-0000D70B0000}"/>
    <cellStyle name="_БИЗНЕС ПЛАН 08_НУ" xfId="2620" xr:uid="{00000000-0005-0000-0000-0000D80B0000}"/>
    <cellStyle name="_БИЗНЕС-ПЛАН  2008 г1210" xfId="2621" xr:uid="{00000000-0005-0000-0000-0000D90B0000}"/>
    <cellStyle name="_Бизнес-план 2005 г." xfId="2622" xr:uid="{00000000-0005-0000-0000-0000DA0B0000}"/>
    <cellStyle name="_Бизнесплан 2007 (55$) 033007 (кор-ка СИН - КНР)вар1 (2)" xfId="2623" xr:uid="{00000000-0005-0000-0000-0000DB0B0000}"/>
    <cellStyle name="_Бизнесплан 2007 (55$) 033007 (кор-ка СИН - КНР)вар1 (3)" xfId="2624" xr:uid="{00000000-0005-0000-0000-0000DC0B0000}"/>
    <cellStyle name="_Бизнесплан 2008 v14" xfId="2625" xr:uid="{00000000-0005-0000-0000-0000DD0B0000}"/>
    <cellStyle name="_Бизнес-план ОНГ 2008 - 121007-крайний вариант-2" xfId="2626" xr:uid="{00000000-0005-0000-0000-0000DE0B0000}"/>
    <cellStyle name="_бизнес-план по труду 2004год(ТНК)уточн.(посл)" xfId="2627" xr:uid="{00000000-0005-0000-0000-0000DF0B0000}"/>
    <cellStyle name="_бизнес-план по труду 2004год(ТНК)уточн.(посл)_НМЗ Альбом форм бюджета 2008 г- 01,11,07" xfId="2628" xr:uid="{00000000-0005-0000-0000-0000E00B0000}"/>
    <cellStyle name="_бизнес-план по труду 2004год(ТНК)уточн.(посл)_НМЗ Альбом форм бюджета 2008 г- 08,11,07" xfId="2629" xr:uid="{00000000-0005-0000-0000-0000E10B0000}"/>
    <cellStyle name="_бизнес-план по труду 2004год(ТНК)уточн.(посл)_ПРОГНОЗНЫЙ БАЛАНС (форма)" xfId="2630" xr:uid="{00000000-0005-0000-0000-0000E20B0000}"/>
    <cellStyle name="_БК Север ФП 03.10.2005(v2)" xfId="2631" xr:uid="{00000000-0005-0000-0000-0000E30B0000}"/>
    <cellStyle name="_БКМПО 23-05_1" xfId="2632" xr:uid="{00000000-0005-0000-0000-0000E40B0000}"/>
    <cellStyle name="_БКС ФП сентябрь(02.09.2005)" xfId="2633" xr:uid="{00000000-0005-0000-0000-0000E50B0000}"/>
    <cellStyle name="_БП  СИН  2007 год (88293) при 55 для БП с кор по договорам и КРЕДИТУ" xfId="2634" xr:uid="{00000000-0005-0000-0000-0000E60B0000}"/>
    <cellStyle name="_БП  СИН корректировка  на 2-е полугодие" xfId="2635" xr:uid="{00000000-0005-0000-0000-0000E70B0000}"/>
    <cellStyle name="_БП 2007   (февраль  2007  ожид)" xfId="2636" xr:uid="{00000000-0005-0000-0000-0000E80B0000}"/>
    <cellStyle name="_БП 2007 План" xfId="2637" xr:uid="{00000000-0005-0000-0000-0000E90B0000}"/>
    <cellStyle name="_БП 2007 План-приложение-закупки" xfId="2638" xr:uid="{00000000-0005-0000-0000-0000EA0B0000}"/>
    <cellStyle name="_БП 2007 с коррект по договор. и кредиту" xfId="2639" xr:uid="{00000000-0005-0000-0000-0000EB0B0000}"/>
    <cellStyle name="_БП 2008 в формате РуссНефти рабочий" xfId="2640" xr:uid="{00000000-0005-0000-0000-0000EC0B0000}"/>
    <cellStyle name="_БП 2008г свод" xfId="2641" xr:uid="{00000000-0005-0000-0000-0000ED0B0000}"/>
    <cellStyle name="_БП 2-е полугодие 2006-2010 (version 5) на СД" xfId="2642" xr:uid="{00000000-0005-0000-0000-0000EE0B0000}"/>
    <cellStyle name="_БП капвложения 2008" xfId="2643" xr:uid="{00000000-0005-0000-0000-0000EF0B0000}"/>
    <cellStyle name="_БП капвложения 2008 " xfId="2644" xr:uid="{00000000-0005-0000-0000-0000F00B0000}"/>
    <cellStyle name="_БП КВ 2005 по месяцам" xfId="2645" xr:uid="{00000000-0005-0000-0000-0000F10B0000}"/>
    <cellStyle name="_БП КУИК на 2004 год_1 вариант" xfId="2646" xr:uid="{00000000-0005-0000-0000-0000F20B0000}"/>
    <cellStyle name="_БП на 2004 год_1 вариант" xfId="2647" xr:uid="{00000000-0005-0000-0000-0000F30B0000}"/>
    <cellStyle name="_БП новый формат_фо" xfId="2648" xr:uid="{00000000-0005-0000-0000-0000F40B0000}"/>
    <cellStyle name="_БП ОГЭ август 8" xfId="2649" xr:uid="{00000000-0005-0000-0000-0000F50B0000}"/>
    <cellStyle name="_БП ОНГ 2006 051215-2 (МГТ после корр CFS)" xfId="2650" xr:uid="{00000000-0005-0000-0000-0000F60B0000}"/>
    <cellStyle name="_БП ОНОС 2002_1" xfId="2651" xr:uid="{00000000-0005-0000-0000-0000F70B0000}"/>
    <cellStyle name="_БП ОНОС 2002_1_НМЗ Альбом форм бюджета 2008 г- 01,11,07" xfId="2652" xr:uid="{00000000-0005-0000-0000-0000F80B0000}"/>
    <cellStyle name="_БП ОНОС 2002_1_НМЗ Альбом форм бюджета 2008 г- 08,11,07" xfId="2653" xr:uid="{00000000-0005-0000-0000-0000F90B0000}"/>
    <cellStyle name="_БП ОНОС 2002_1_ПРОГНОЗНЫЙ БАЛАНС (форма)" xfId="2654" xr:uid="{00000000-0005-0000-0000-0000FA0B0000}"/>
    <cellStyle name="_БП ОНОС ФИНАЛ " xfId="2655" xr:uid="{00000000-0005-0000-0000-0000FB0B0000}"/>
    <cellStyle name="_БП СИН 2006 030206" xfId="2656" xr:uid="{00000000-0005-0000-0000-0000FC0B0000}"/>
    <cellStyle name="_БП СИН 2006 060206" xfId="2657" xr:uid="{00000000-0005-0000-0000-0000FD0B0000}"/>
    <cellStyle name="_БП СИН ФАКТ ( апрель)   кор ОНГ" xfId="2658" xr:uid="{00000000-0005-0000-0000-0000FE0B0000}"/>
    <cellStyle name="_БП_Атлантис(кредит) with questions" xfId="2659" xr:uid="{00000000-0005-0000-0000-0000FF0B0000}"/>
    <cellStyle name="_Б-план 2002г." xfId="2660" xr:uid="{00000000-0005-0000-0000-0000000C0000}"/>
    <cellStyle name="_Бридж" xfId="2661" xr:uid="{00000000-0005-0000-0000-0000010C0000}"/>
    <cellStyle name="_бридж геофизика" xfId="2662" xr:uid="{00000000-0005-0000-0000-0000020C0000}"/>
    <cellStyle name="_бриджи для БКС" xfId="2663" xr:uid="{00000000-0005-0000-0000-0000030C0000}"/>
    <cellStyle name="_бурение на 337 скв. 21.04.04 (к защите 23.04.04)" xfId="2664" xr:uid="{00000000-0005-0000-0000-0000040C0000}"/>
    <cellStyle name="_Бюджет  ООО МКРС на 2-е пол 2005 года(окончат вариант)" xfId="2665" xr:uid="{00000000-0005-0000-0000-0000050C0000}"/>
    <cellStyle name="_Бюджет  ООО МКРС на 2-е пол 2005 года(отправл)" xfId="2666" xr:uid="{00000000-0005-0000-0000-0000060C0000}"/>
    <cellStyle name="_Бюджет 03" xfId="2667" xr:uid="{00000000-0005-0000-0000-0000070C0000}"/>
    <cellStyle name="_Бюджет 03 2" xfId="2668" xr:uid="{00000000-0005-0000-0000-0000080C0000}"/>
    <cellStyle name="_Бюджет 04" xfId="2669" xr:uid="{00000000-0005-0000-0000-0000090C0000}"/>
    <cellStyle name="_Бюджет 04 2" xfId="2670" xr:uid="{00000000-0005-0000-0000-00000A0C0000}"/>
    <cellStyle name="_БЮДЖЕТ 2004 от  28.11 агл. 2870 АХБпрочие" xfId="2671" xr:uid="{00000000-0005-0000-0000-00000B0C0000}"/>
    <cellStyle name="_БЮДЖЕТ 2004 от  28.11 агл. 2870 АХБпрочие_Дайджест 2003-2004 гг." xfId="2672" xr:uid="{00000000-0005-0000-0000-00000C0C0000}"/>
    <cellStyle name="_БЮДЖЕТ 2004 от  28.11 агл. 2870 АХБпрочие_Дайджест 2003-2004 гг._01.04.06-01.10.06 Распред. ср-в ЛГОК 20.10.06" xfId="2673" xr:uid="{00000000-0005-0000-0000-00000D0C0000}"/>
    <cellStyle name="_БЮДЖЕТ 2004 от  28.11 агл. 2870 АХБпрочие_Дайджест 2003-2004 гг._01.04.06-01.10.06 Распред. ср-в ОЭМК 20.10.06" xfId="2674" xr:uid="{00000000-0005-0000-0000-00000E0C0000}"/>
    <cellStyle name="_БЮДЖЕТ 2004 от  28.11 агл. 2870 АХБпрочие_Дайджест 2003-2004 гг._2007 + год " xfId="2675" xr:uid="{00000000-0005-0000-0000-00000F0C0000}"/>
    <cellStyle name="_БЮДЖЕТ 2004 от  28.11 агл. 2870 АХБпрочие_Дайджест 2003-2004 гг._2007 г год план (фин.часть)" xfId="2676" xr:uid="{00000000-0005-0000-0000-0000100C0000}"/>
    <cellStyle name="_БЮДЖЕТ 2004 от  28.11 агл. 2870 АХБпрочие_Дайджест 2003-2004 гг._2007 год " xfId="2677" xr:uid="{00000000-0005-0000-0000-0000110C0000}"/>
    <cellStyle name="_БЮДЖЕТ 2004 от  28.11 агл. 2870 АХБпрочие_Дайджест 2003-2004 гг._2007 измен 11.12.06 2 вар " xfId="2678" xr:uid="{00000000-0005-0000-0000-0000120C0000}"/>
    <cellStyle name="_БЮДЖЕТ 2004 от  28.11 агл. 2870 АХБпрочие_Дайджест 2003-2004 гг._25 разделы баланса раб (21.08.06)" xfId="2679" xr:uid="{00000000-0005-0000-0000-0000130C0000}"/>
    <cellStyle name="_БЮДЖЕТ 2004 от  28.11 агл. 2870 АХБпрочие_Дайджест 2003-2004 гг._28-30 (1)" xfId="2680" xr:uid="{00000000-0005-0000-0000-0000140C0000}"/>
    <cellStyle name="_БЮДЖЕТ 2004 от  28.11 агл. 2870 АХБпрочие_Дайджест 2003-2004 гг._29 форма 12 месяцев" xfId="2681" xr:uid="{00000000-0005-0000-0000-0000150C0000}"/>
    <cellStyle name="_БЮДЖЕТ 2004 от  28.11 агл. 2870 АХБпрочие_Дайджест 2003-2004 гг._30" xfId="2682" xr:uid="{00000000-0005-0000-0000-0000160C0000}"/>
    <cellStyle name="_БЮДЖЕТ 2004 от  28.11 агл. 2870 АХБпрочие_Дайджест 2003-2004 гг._30 форма с фактом за декабрь" xfId="2683" xr:uid="{00000000-0005-0000-0000-0000170C0000}"/>
    <cellStyle name="_БЮДЖЕТ 2004 от  28.11 агл. 2870 АХБпрочие_Дайджест 2003-2004 гг._30 форма с фактом за ноябрь" xfId="2684" xr:uid="{00000000-0005-0000-0000-0000180C0000}"/>
    <cellStyle name="_БЮДЖЕТ 2004 от  28.11 агл. 2870 АХБпрочие_Дайджест 2003-2004 гг._8" xfId="2685" xr:uid="{00000000-0005-0000-0000-0000190C0000}"/>
    <cellStyle name="_БЮДЖЕТ 2004 от  28.11 агл. 2870 АХБпрочие_Дайджест 2003-2004 гг._№13, №14" xfId="2686" xr:uid="{00000000-0005-0000-0000-00001A0C0000}"/>
    <cellStyle name="_БЮДЖЕТ 2004 от  28.11 агл. 2870 АХБпрочие_Дайджест 2003-2004 гг._№13, №14 от 15.12.2006" xfId="2687" xr:uid="{00000000-0005-0000-0000-00001B0C0000}"/>
    <cellStyle name="_БЮДЖЕТ 2004 от  28.11 агл. 2870 АХБпрочие_Дайджест 2003-2004 гг._№26 измен 15.12.06 4 вар " xfId="2688" xr:uid="{00000000-0005-0000-0000-00001C0C0000}"/>
    <cellStyle name="_БЮДЖЕТ 2004 от  28.11 агл. 2870 АХБпрочие_Дайджест 2003-2004 гг._БП  07 г. (нов.форма) 2" xfId="2689" xr:uid="{00000000-0005-0000-0000-00001D0C0000}"/>
    <cellStyle name="_БЮДЖЕТ 2004 от  28.11 агл. 2870 АХБпрочие_Дайджест 2003-2004 гг._Динамика Свод_Бизнес_MGOK 27_07_06" xfId="2690" xr:uid="{00000000-0005-0000-0000-00001E0C0000}"/>
    <cellStyle name="_БЮДЖЕТ 2004 от  28.11 агл. 2870 АХБпрочие_Дайджест 2003-2004 гг._Запрос МИ Менеджмент 18 08 06 (новый формат)" xfId="2691" xr:uid="{00000000-0005-0000-0000-00001F0C0000}"/>
    <cellStyle name="_БЮДЖЕТ 2004 от  28.11 агл. 2870 АХБпрочие_Дайджест 2003-2004 гг._Книга БДР 4 кв" xfId="2692" xr:uid="{00000000-0005-0000-0000-0000200C0000}"/>
    <cellStyle name="_БЮДЖЕТ 2004 от  28.11 агл. 2870 АХБпрочие_Дайджест 2003-2004 гг._Книга1" xfId="2693" xr:uid="{00000000-0005-0000-0000-0000210C0000}"/>
    <cellStyle name="_БЮДЖЕТ 2004 от  28.11 агл. 2870 АХБпрочие_Дайджест 2003-2004 гг._Книга1 (1)" xfId="2694" xr:uid="{00000000-0005-0000-0000-0000220C0000}"/>
    <cellStyle name="_БЮДЖЕТ 2004 от  28.11 агл. 2870 АХБпрочие_Дайджест 2003-2004 гг._Комплект документов - план на 2007 год - фин.часть 8.12.06 (укороч.)" xfId="2695" xr:uid="{00000000-0005-0000-0000-0000230C0000}"/>
    <cellStyle name="_БЮДЖЕТ 2004 от  28.11 агл. 2870 АХБпрочие_Дайджест 2003-2004 гг._Новые формы Дивизиона_3кв.2007" xfId="2696" xr:uid="{00000000-0005-0000-0000-0000240C0000}"/>
    <cellStyle name="_БЮДЖЕТ 2004 от  28.11 агл. 2870 АХБпрочие_Дайджест 2003-2004 гг._пл2007 фин.часть 18.12.06" xfId="2697" xr:uid="{00000000-0005-0000-0000-0000250C0000}"/>
    <cellStyle name="_БЮДЖЕТ 2004 от  28.11 агл. 2870 АХБпрочие_Дайджест 2003-2004 гг._пр2006 Комплект ОЭМК 13.02.07 (рабочая)" xfId="2698" xr:uid="{00000000-0005-0000-0000-0000260C0000}"/>
    <cellStyle name="_БЮДЖЕТ 2004 от  28.11 агл. 2870 АХБпрочие_Дайджест 2003-2004 гг._пр2006 формы(19-30) 14.02.07" xfId="2699" xr:uid="{00000000-0005-0000-0000-0000270C0000}"/>
    <cellStyle name="_БЮДЖЕТ 2004 от  28.11 агл. 2870 АХБпрочие_Дайджест 2003-2004 гг._Презентационный материал" xfId="2700" xr:uid="{00000000-0005-0000-0000-0000280C0000}"/>
    <cellStyle name="_БЮДЖЕТ 2004 от  28.11 агл. 2870 АХБпрочие_Дайджест 2003-2004 гг._Свод производства 1 квартал" xfId="2701" xr:uid="{00000000-0005-0000-0000-0000290C0000}"/>
    <cellStyle name="_БЮДЖЕТ 2004 от  28.11 агл. 2870 АХБпрочие_Дайджест 2003-2004 гг._ф IIкв.07 EBITDA ЛГОК 27.07.07" xfId="2702" xr:uid="{00000000-0005-0000-0000-00002A0C0000}"/>
    <cellStyle name="_БЮДЖЕТ 2004 от  28.11 агл. 2870 АХБпрочие_Дайджест 2003-2004 гг._ф01.07 EBITDA ОАО ЛГОК 02.03.07" xfId="2703" xr:uid="{00000000-0005-0000-0000-00002B0C0000}"/>
    <cellStyle name="_БЮДЖЕТ 2004 от  28.11 агл. 2870 АХБпрочие_Дайджест 2003-2004 гг._ф01.07 EBITDA ОАО ЛГОК 05.03.07" xfId="2704" xr:uid="{00000000-0005-0000-0000-00002C0C0000}"/>
    <cellStyle name="_БЮДЖЕТ 2004 от  28.11 агл. 2870 АХБпрочие_Дайджест 2003-2004 гг._ф01.07 EBITDA ОАО ЛГОК с изм. 30.03.07" xfId="2705" xr:uid="{00000000-0005-0000-0000-00002D0C0000}"/>
    <cellStyle name="_БЮДЖЕТ 2004 от  28.11 агл. 2870 АХБпрочие_Дайджест 2003-2004 гг._ф01.07 EBITDA ОАО УС 05.03.07" xfId="2706" xr:uid="{00000000-0005-0000-0000-00002E0C0000}"/>
    <cellStyle name="_БЮДЖЕТ 2004 от  28.11 агл. 2870 АХБпрочие_Дайджест 2003-2004 гг._ф01.07 EBITDA ОАО УС 05.03.07(26,2)" xfId="2707" xr:uid="{00000000-0005-0000-0000-00002F0C0000}"/>
    <cellStyle name="_БЮДЖЕТ 2004 от  28.11 агл. 2870 АХБпрочие_Дайджест 2003-2004 гг._ф01.07 EBITDA ОЭМК 02.03.07" xfId="2708" xr:uid="{00000000-0005-0000-0000-0000300C0000}"/>
    <cellStyle name="_БЮДЖЕТ 2004 от  28.11 агл. 2870 АХБпрочие_Дайджест 2003-2004 гг._ф02.07 EBITDA ОАО ЛГОК 28.03.07" xfId="2709" xr:uid="{00000000-0005-0000-0000-0000310C0000}"/>
    <cellStyle name="_БЮДЖЕТ 2004 от  28.11 агл. 2870 АХБпрочие_Дайджест 2003-2004 гг._ф02.07 EBITDA ОАО УС 28.03.07" xfId="2710" xr:uid="{00000000-0005-0000-0000-0000320C0000}"/>
    <cellStyle name="_БЮДЖЕТ 2004 от  28.11 агл. 2870 АХБпрочие_Дайджест 2003-2004 гг._ф02.07 EBITDA ОЭМК 28.03.07" xfId="2711" xr:uid="{00000000-0005-0000-0000-0000330C0000}"/>
    <cellStyle name="_БЮДЖЕТ 2004 от  28.11 агл. 2870 АХБпрочие_Дайджест 2003-2004 гг._ф1кв.07 EBITDA ЛГОК 28.04.07" xfId="2712" xr:uid="{00000000-0005-0000-0000-0000340C0000}"/>
    <cellStyle name="_БЮДЖЕТ 2004 от  28.11 агл. 2870 АХБпрочие_Дайджест 2003-2004 гг._фIкв EBITDA ОАО УС 28.04.07" xfId="2713" xr:uid="{00000000-0005-0000-0000-0000350C0000}"/>
    <cellStyle name="_БЮДЖЕТ 2004 от  28.11 агл. 2870 АХБпрочие_Дайджест 2003-2004 гг._фIкв EBITDA ОЭМК 28.04.07" xfId="2714" xr:uid="{00000000-0005-0000-0000-0000360C0000}"/>
    <cellStyle name="_БЮДЖЕТ 2004 от  28.11 агл. 2870 АХБпрочие_Дайджест 2003-2004 гг._Фин.часть 11.12.06" xfId="2715" xr:uid="{00000000-0005-0000-0000-0000370C0000}"/>
    <cellStyle name="_БЮДЖЕТ 2004 от  28.11 агл. 2870 АХБпрочие_Дайджест 2003-2004 гг._Форма 28" xfId="2716" xr:uid="{00000000-0005-0000-0000-0000380C0000}"/>
    <cellStyle name="_БЮДЖЕТ 2004 от  28.11 агл. 2870 АХБпрочие_Дайджест 2003-2004 гг._Форма №13" xfId="2717" xr:uid="{00000000-0005-0000-0000-0000390C0000}"/>
    <cellStyle name="_БЮДЖЕТ 2004 от  28.11 агл. 2870 АХБпрочие_Дайджест 2003-2004 гг._Форма №14" xfId="2718" xr:uid="{00000000-0005-0000-0000-00003A0C0000}"/>
    <cellStyle name="_БЮДЖЕТ 2004 от  28.11 агл. 2870 АХБпрочие_Дайджест 2003-2004 гг._форма №24 от 07.12.2006г" xfId="2719" xr:uid="{00000000-0005-0000-0000-00003B0C0000}"/>
    <cellStyle name="_БЮДЖЕТ 2004 от  28.11 агл. 2870 АХБпрочие_Дайджест 2003-2004 гг._форма №24 от 11.12.2006г" xfId="2720" xr:uid="{00000000-0005-0000-0000-00003C0C0000}"/>
    <cellStyle name="_БЮДЖЕТ 2004 от  28.11 агл. 2870 АХБпрочие_Дайджест 2003-2004 гг._форма №24 от 15.12.2006г" xfId="2721" xr:uid="{00000000-0005-0000-0000-00003D0C0000}"/>
    <cellStyle name="_БЮДЖЕТ 2004 от  28.11 агл. 2870 АХБпрочие_Дайджест 2003-2004 гг._Формы 19,20,21" xfId="2722" xr:uid="{00000000-0005-0000-0000-00003E0C0000}"/>
    <cellStyle name="_БЮДЖЕТ 2004 от  28.11 агл. 2870 АХБпрочие_Дайджест 2003-2004 гг._Формы 19,20,21 16.12.06 " xfId="2723" xr:uid="{00000000-0005-0000-0000-00003F0C0000}"/>
    <cellStyle name="_БЮДЖЕТ 2004 от  28.11 агл. 2870 АХБпрочие_Дайджест 2003-2004 гг._Формы 19,20,21 на 2007г." xfId="2724" xr:uid="{00000000-0005-0000-0000-0000400C0000}"/>
    <cellStyle name="_БЮДЖЕТ 2004 от  28.11 агл. 2870 АХБпрочие_Дайджест 2003-2004 гг._Формы Август-декбарь" xfId="2725" xr:uid="{00000000-0005-0000-0000-0000410C0000}"/>
    <cellStyle name="_БЮДЖЕТ 2004 от  28.11 агл. 2870 АХБпрочие_Дайджест 2003-2004 гг._Формы для ОЭМК (к отправке)" xfId="2726" xr:uid="{00000000-0005-0000-0000-0000420C0000}"/>
    <cellStyle name="_БЮДЖЕТ 2004 от  28.11 агл. 2870 АХБпрочие_Дайджест 2003-2004 гг._Формы общие отчет за год" xfId="2727" xr:uid="{00000000-0005-0000-0000-0000430C0000}"/>
    <cellStyle name="_БЮДЖЕТ 2004 от 17.12.03 сырье 13.40" xfId="2728" xr:uid="{00000000-0005-0000-0000-0000440C0000}"/>
    <cellStyle name="_БЮДЖЕТ 2004 от 17.12.03 сырье 13.40_Дайджест 2003-2004 гг." xfId="2729" xr:uid="{00000000-0005-0000-0000-0000450C0000}"/>
    <cellStyle name="_БЮДЖЕТ 2004 от 17.12.03 сырье 13.40_Дайджест 2003-2004 гг._01.04.06-01.10.06 Распред. ср-в ЛГОК 20.10.06" xfId="2730" xr:uid="{00000000-0005-0000-0000-0000460C0000}"/>
    <cellStyle name="_БЮДЖЕТ 2004 от 17.12.03 сырье 13.40_Дайджест 2003-2004 гг._01.04.06-01.10.06 Распред. ср-в ОЭМК 20.10.06" xfId="2731" xr:uid="{00000000-0005-0000-0000-0000470C0000}"/>
    <cellStyle name="_БЮДЖЕТ 2004 от 17.12.03 сырье 13.40_Дайджест 2003-2004 гг._2007 + год " xfId="2732" xr:uid="{00000000-0005-0000-0000-0000480C0000}"/>
    <cellStyle name="_БЮДЖЕТ 2004 от 17.12.03 сырье 13.40_Дайджест 2003-2004 гг._2007 г год план (фин.часть)" xfId="2733" xr:uid="{00000000-0005-0000-0000-0000490C0000}"/>
    <cellStyle name="_БЮДЖЕТ 2004 от 17.12.03 сырье 13.40_Дайджест 2003-2004 гг._2007 год " xfId="2734" xr:uid="{00000000-0005-0000-0000-00004A0C0000}"/>
    <cellStyle name="_БЮДЖЕТ 2004 от 17.12.03 сырье 13.40_Дайджест 2003-2004 гг._2007 измен 11.12.06 2 вар " xfId="2735" xr:uid="{00000000-0005-0000-0000-00004B0C0000}"/>
    <cellStyle name="_БЮДЖЕТ 2004 от 17.12.03 сырье 13.40_Дайджест 2003-2004 гг._25 разделы баланса раб (21.08.06)" xfId="2736" xr:uid="{00000000-0005-0000-0000-00004C0C0000}"/>
    <cellStyle name="_БЮДЖЕТ 2004 от 17.12.03 сырье 13.40_Дайджест 2003-2004 гг._28-30 (1)" xfId="2737" xr:uid="{00000000-0005-0000-0000-00004D0C0000}"/>
    <cellStyle name="_БЮДЖЕТ 2004 от 17.12.03 сырье 13.40_Дайджест 2003-2004 гг._29 форма 12 месяцев" xfId="2738" xr:uid="{00000000-0005-0000-0000-00004E0C0000}"/>
    <cellStyle name="_БЮДЖЕТ 2004 от 17.12.03 сырье 13.40_Дайджест 2003-2004 гг._30" xfId="2739" xr:uid="{00000000-0005-0000-0000-00004F0C0000}"/>
    <cellStyle name="_БЮДЖЕТ 2004 от 17.12.03 сырье 13.40_Дайджест 2003-2004 гг._30 форма с фактом за декабрь" xfId="2740" xr:uid="{00000000-0005-0000-0000-0000500C0000}"/>
    <cellStyle name="_БЮДЖЕТ 2004 от 17.12.03 сырье 13.40_Дайджест 2003-2004 гг._30 форма с фактом за ноябрь" xfId="2741" xr:uid="{00000000-0005-0000-0000-0000510C0000}"/>
    <cellStyle name="_БЮДЖЕТ 2004 от 17.12.03 сырье 13.40_Дайджест 2003-2004 гг._8" xfId="2742" xr:uid="{00000000-0005-0000-0000-0000520C0000}"/>
    <cellStyle name="_БЮДЖЕТ 2004 от 17.12.03 сырье 13.40_Дайджест 2003-2004 гг._№13, №14" xfId="2743" xr:uid="{00000000-0005-0000-0000-0000530C0000}"/>
    <cellStyle name="_БЮДЖЕТ 2004 от 17.12.03 сырье 13.40_Дайджест 2003-2004 гг._№13, №14 от 15.12.2006" xfId="2744" xr:uid="{00000000-0005-0000-0000-0000540C0000}"/>
    <cellStyle name="_БЮДЖЕТ 2004 от 17.12.03 сырье 13.40_Дайджест 2003-2004 гг._№26 измен 15.12.06 4 вар " xfId="2745" xr:uid="{00000000-0005-0000-0000-0000550C0000}"/>
    <cellStyle name="_БЮДЖЕТ 2004 от 17.12.03 сырье 13.40_Дайджест 2003-2004 гг._БП  07 г. (нов.форма) 2" xfId="2746" xr:uid="{00000000-0005-0000-0000-0000560C0000}"/>
    <cellStyle name="_БЮДЖЕТ 2004 от 17.12.03 сырье 13.40_Дайджест 2003-2004 гг._Динамика Свод_Бизнес_MGOK 27_07_06" xfId="2747" xr:uid="{00000000-0005-0000-0000-0000570C0000}"/>
    <cellStyle name="_БЮДЖЕТ 2004 от 17.12.03 сырье 13.40_Дайджест 2003-2004 гг._Запрос МИ Менеджмент 18 08 06 (новый формат)" xfId="2748" xr:uid="{00000000-0005-0000-0000-0000580C0000}"/>
    <cellStyle name="_БЮДЖЕТ 2004 от 17.12.03 сырье 13.40_Дайджест 2003-2004 гг._Книга БДР 4 кв" xfId="2749" xr:uid="{00000000-0005-0000-0000-0000590C0000}"/>
    <cellStyle name="_БЮДЖЕТ 2004 от 17.12.03 сырье 13.40_Дайджест 2003-2004 гг._Книга1" xfId="2750" xr:uid="{00000000-0005-0000-0000-00005A0C0000}"/>
    <cellStyle name="_БЮДЖЕТ 2004 от 17.12.03 сырье 13.40_Дайджест 2003-2004 гг._Книга1 (1)" xfId="2751" xr:uid="{00000000-0005-0000-0000-00005B0C0000}"/>
    <cellStyle name="_БЮДЖЕТ 2004 от 17.12.03 сырье 13.40_Дайджест 2003-2004 гг._Комплект документов - план на 2007 год - фин.часть 8.12.06 (укороч.)" xfId="2752" xr:uid="{00000000-0005-0000-0000-00005C0C0000}"/>
    <cellStyle name="_БЮДЖЕТ 2004 от 17.12.03 сырье 13.40_Дайджест 2003-2004 гг._Новые формы Дивизиона_3кв.2007" xfId="2753" xr:uid="{00000000-0005-0000-0000-00005D0C0000}"/>
    <cellStyle name="_БЮДЖЕТ 2004 от 17.12.03 сырье 13.40_Дайджест 2003-2004 гг._пл2007 фин.часть 18.12.06" xfId="2754" xr:uid="{00000000-0005-0000-0000-00005E0C0000}"/>
    <cellStyle name="_БЮДЖЕТ 2004 от 17.12.03 сырье 13.40_Дайджест 2003-2004 гг._пр2006 Комплект ОЭМК 13.02.07 (рабочая)" xfId="2755" xr:uid="{00000000-0005-0000-0000-00005F0C0000}"/>
    <cellStyle name="_БЮДЖЕТ 2004 от 17.12.03 сырье 13.40_Дайджест 2003-2004 гг._пр2006 формы(19-30) 14.02.07" xfId="2756" xr:uid="{00000000-0005-0000-0000-0000600C0000}"/>
    <cellStyle name="_БЮДЖЕТ 2004 от 17.12.03 сырье 13.40_Дайджест 2003-2004 гг._Презентационный материал" xfId="2757" xr:uid="{00000000-0005-0000-0000-0000610C0000}"/>
    <cellStyle name="_БЮДЖЕТ 2004 от 17.12.03 сырье 13.40_Дайджест 2003-2004 гг._Свод производства 1 квартал" xfId="2758" xr:uid="{00000000-0005-0000-0000-0000620C0000}"/>
    <cellStyle name="_БЮДЖЕТ 2004 от 17.12.03 сырье 13.40_Дайджест 2003-2004 гг._ф IIкв.07 EBITDA ЛГОК 27.07.07" xfId="2759" xr:uid="{00000000-0005-0000-0000-0000630C0000}"/>
    <cellStyle name="_БЮДЖЕТ 2004 от 17.12.03 сырье 13.40_Дайджест 2003-2004 гг._ф01.07 EBITDA ОАО ЛГОК 02.03.07" xfId="2760" xr:uid="{00000000-0005-0000-0000-0000640C0000}"/>
    <cellStyle name="_БЮДЖЕТ 2004 от 17.12.03 сырье 13.40_Дайджест 2003-2004 гг._ф01.07 EBITDA ОАО ЛГОК 05.03.07" xfId="2761" xr:uid="{00000000-0005-0000-0000-0000650C0000}"/>
    <cellStyle name="_БЮДЖЕТ 2004 от 17.12.03 сырье 13.40_Дайджест 2003-2004 гг._ф01.07 EBITDA ОАО ЛГОК с изм. 30.03.07" xfId="2762" xr:uid="{00000000-0005-0000-0000-0000660C0000}"/>
    <cellStyle name="_БЮДЖЕТ 2004 от 17.12.03 сырье 13.40_Дайджест 2003-2004 гг._ф01.07 EBITDA ОАО УС 05.03.07" xfId="2763" xr:uid="{00000000-0005-0000-0000-0000670C0000}"/>
    <cellStyle name="_БЮДЖЕТ 2004 от 17.12.03 сырье 13.40_Дайджест 2003-2004 гг._ф01.07 EBITDA ОАО УС 05.03.07(26,2)" xfId="2764" xr:uid="{00000000-0005-0000-0000-0000680C0000}"/>
    <cellStyle name="_БЮДЖЕТ 2004 от 17.12.03 сырье 13.40_Дайджест 2003-2004 гг._ф01.07 EBITDA ОЭМК 02.03.07" xfId="2765" xr:uid="{00000000-0005-0000-0000-0000690C0000}"/>
    <cellStyle name="_БЮДЖЕТ 2004 от 17.12.03 сырье 13.40_Дайджест 2003-2004 гг._ф02.07 EBITDA ОАО ЛГОК 28.03.07" xfId="2766" xr:uid="{00000000-0005-0000-0000-00006A0C0000}"/>
    <cellStyle name="_БЮДЖЕТ 2004 от 17.12.03 сырье 13.40_Дайджест 2003-2004 гг._ф02.07 EBITDA ОАО УС 28.03.07" xfId="2767" xr:uid="{00000000-0005-0000-0000-00006B0C0000}"/>
    <cellStyle name="_БЮДЖЕТ 2004 от 17.12.03 сырье 13.40_Дайджест 2003-2004 гг._ф02.07 EBITDA ОЭМК 28.03.07" xfId="2768" xr:uid="{00000000-0005-0000-0000-00006C0C0000}"/>
    <cellStyle name="_БЮДЖЕТ 2004 от 17.12.03 сырье 13.40_Дайджест 2003-2004 гг._ф1кв.07 EBITDA ЛГОК 28.04.07" xfId="2769" xr:uid="{00000000-0005-0000-0000-00006D0C0000}"/>
    <cellStyle name="_БЮДЖЕТ 2004 от 17.12.03 сырье 13.40_Дайджест 2003-2004 гг._фIкв EBITDA ОАО УС 28.04.07" xfId="2770" xr:uid="{00000000-0005-0000-0000-00006E0C0000}"/>
    <cellStyle name="_БЮДЖЕТ 2004 от 17.12.03 сырье 13.40_Дайджест 2003-2004 гг._фIкв EBITDA ОЭМК 28.04.07" xfId="2771" xr:uid="{00000000-0005-0000-0000-00006F0C0000}"/>
    <cellStyle name="_БЮДЖЕТ 2004 от 17.12.03 сырье 13.40_Дайджест 2003-2004 гг._Фин.часть 11.12.06" xfId="2772" xr:uid="{00000000-0005-0000-0000-0000700C0000}"/>
    <cellStyle name="_БЮДЖЕТ 2004 от 17.12.03 сырье 13.40_Дайджест 2003-2004 гг._Форма 28" xfId="2773" xr:uid="{00000000-0005-0000-0000-0000710C0000}"/>
    <cellStyle name="_БЮДЖЕТ 2004 от 17.12.03 сырье 13.40_Дайджест 2003-2004 гг._Форма №13" xfId="2774" xr:uid="{00000000-0005-0000-0000-0000720C0000}"/>
    <cellStyle name="_БЮДЖЕТ 2004 от 17.12.03 сырье 13.40_Дайджест 2003-2004 гг._Форма №14" xfId="2775" xr:uid="{00000000-0005-0000-0000-0000730C0000}"/>
    <cellStyle name="_БЮДЖЕТ 2004 от 17.12.03 сырье 13.40_Дайджест 2003-2004 гг._форма №24 от 07.12.2006г" xfId="2776" xr:uid="{00000000-0005-0000-0000-0000740C0000}"/>
    <cellStyle name="_БЮДЖЕТ 2004 от 17.12.03 сырье 13.40_Дайджест 2003-2004 гг._форма №24 от 11.12.2006г" xfId="2777" xr:uid="{00000000-0005-0000-0000-0000750C0000}"/>
    <cellStyle name="_БЮДЖЕТ 2004 от 17.12.03 сырье 13.40_Дайджест 2003-2004 гг._форма №24 от 15.12.2006г" xfId="2778" xr:uid="{00000000-0005-0000-0000-0000760C0000}"/>
    <cellStyle name="_БЮДЖЕТ 2004 от 17.12.03 сырье 13.40_Дайджест 2003-2004 гг._Формы 19,20,21" xfId="2779" xr:uid="{00000000-0005-0000-0000-0000770C0000}"/>
    <cellStyle name="_БЮДЖЕТ 2004 от 17.12.03 сырье 13.40_Дайджест 2003-2004 гг._Формы 19,20,21 16.12.06 " xfId="2780" xr:uid="{00000000-0005-0000-0000-0000780C0000}"/>
    <cellStyle name="_БЮДЖЕТ 2004 от 17.12.03 сырье 13.40_Дайджест 2003-2004 гг._Формы 19,20,21 на 2007г." xfId="2781" xr:uid="{00000000-0005-0000-0000-0000790C0000}"/>
    <cellStyle name="_БЮДЖЕТ 2004 от 17.12.03 сырье 13.40_Дайджест 2003-2004 гг._Формы Август-декбарь" xfId="2782" xr:uid="{00000000-0005-0000-0000-00007A0C0000}"/>
    <cellStyle name="_БЮДЖЕТ 2004 от 17.12.03 сырье 13.40_Дайджест 2003-2004 гг._Формы для ОЭМК (к отправке)" xfId="2783" xr:uid="{00000000-0005-0000-0000-00007B0C0000}"/>
    <cellStyle name="_БЮДЖЕТ 2004 от 17.12.03 сырье 13.40_Дайджест 2003-2004 гг._Формы общие отчет за год" xfId="2784" xr:uid="{00000000-0005-0000-0000-00007C0C0000}"/>
    <cellStyle name="_БЮДЖЕТ 2004 от 22.12.03.инвестиц" xfId="2785" xr:uid="{00000000-0005-0000-0000-00007D0C0000}"/>
    <cellStyle name="_БЮДЖЕТ 2004 от 22.12.03.инвестиц_Дайджест 2003-2004 гг." xfId="2786" xr:uid="{00000000-0005-0000-0000-00007E0C0000}"/>
    <cellStyle name="_БЮДЖЕТ 2004 от 22.12.03.инвестиц_Дайджест 2003-2004 гг._01.04.06-01.10.06 Распред. ср-в ЛГОК 20.10.06" xfId="2787" xr:uid="{00000000-0005-0000-0000-00007F0C0000}"/>
    <cellStyle name="_БЮДЖЕТ 2004 от 22.12.03.инвестиц_Дайджест 2003-2004 гг._01.04.06-01.10.06 Распред. ср-в ОЭМК 20.10.06" xfId="2788" xr:uid="{00000000-0005-0000-0000-0000800C0000}"/>
    <cellStyle name="_БЮДЖЕТ 2004 от 22.12.03.инвестиц_Дайджест 2003-2004 гг._2007 + год " xfId="2789" xr:uid="{00000000-0005-0000-0000-0000810C0000}"/>
    <cellStyle name="_БЮДЖЕТ 2004 от 22.12.03.инвестиц_Дайджест 2003-2004 гг._2007 г год план (фин.часть)" xfId="2790" xr:uid="{00000000-0005-0000-0000-0000820C0000}"/>
    <cellStyle name="_БЮДЖЕТ 2004 от 22.12.03.инвестиц_Дайджест 2003-2004 гг._2007 год " xfId="2791" xr:uid="{00000000-0005-0000-0000-0000830C0000}"/>
    <cellStyle name="_БЮДЖЕТ 2004 от 22.12.03.инвестиц_Дайджест 2003-2004 гг._2007 измен 11.12.06 2 вар " xfId="2792" xr:uid="{00000000-0005-0000-0000-0000840C0000}"/>
    <cellStyle name="_БЮДЖЕТ 2004 от 22.12.03.инвестиц_Дайджест 2003-2004 гг._25 разделы баланса раб (21.08.06)" xfId="2793" xr:uid="{00000000-0005-0000-0000-0000850C0000}"/>
    <cellStyle name="_БЮДЖЕТ 2004 от 22.12.03.инвестиц_Дайджест 2003-2004 гг._28-30 (1)" xfId="2794" xr:uid="{00000000-0005-0000-0000-0000860C0000}"/>
    <cellStyle name="_БЮДЖЕТ 2004 от 22.12.03.инвестиц_Дайджест 2003-2004 гг._29 форма 12 месяцев" xfId="2795" xr:uid="{00000000-0005-0000-0000-0000870C0000}"/>
    <cellStyle name="_БЮДЖЕТ 2004 от 22.12.03.инвестиц_Дайджест 2003-2004 гг._30" xfId="2796" xr:uid="{00000000-0005-0000-0000-0000880C0000}"/>
    <cellStyle name="_БЮДЖЕТ 2004 от 22.12.03.инвестиц_Дайджест 2003-2004 гг._30 форма с фактом за декабрь" xfId="2797" xr:uid="{00000000-0005-0000-0000-0000890C0000}"/>
    <cellStyle name="_БЮДЖЕТ 2004 от 22.12.03.инвестиц_Дайджест 2003-2004 гг._30 форма с фактом за ноябрь" xfId="2798" xr:uid="{00000000-0005-0000-0000-00008A0C0000}"/>
    <cellStyle name="_БЮДЖЕТ 2004 от 22.12.03.инвестиц_Дайджест 2003-2004 гг._8" xfId="2799" xr:uid="{00000000-0005-0000-0000-00008B0C0000}"/>
    <cellStyle name="_БЮДЖЕТ 2004 от 22.12.03.инвестиц_Дайджест 2003-2004 гг._№13, №14" xfId="2800" xr:uid="{00000000-0005-0000-0000-00008C0C0000}"/>
    <cellStyle name="_БЮДЖЕТ 2004 от 22.12.03.инвестиц_Дайджест 2003-2004 гг._№13, №14 от 15.12.2006" xfId="2801" xr:uid="{00000000-0005-0000-0000-00008D0C0000}"/>
    <cellStyle name="_БЮДЖЕТ 2004 от 22.12.03.инвестиц_Дайджест 2003-2004 гг._№26 измен 15.12.06 4 вар " xfId="2802" xr:uid="{00000000-0005-0000-0000-00008E0C0000}"/>
    <cellStyle name="_БЮДЖЕТ 2004 от 22.12.03.инвестиц_Дайджест 2003-2004 гг._БП  07 г. (нов.форма) 2" xfId="2803" xr:uid="{00000000-0005-0000-0000-00008F0C0000}"/>
    <cellStyle name="_БЮДЖЕТ 2004 от 22.12.03.инвестиц_Дайджест 2003-2004 гг._Динамика Свод_Бизнес_MGOK 27_07_06" xfId="2804" xr:uid="{00000000-0005-0000-0000-0000900C0000}"/>
    <cellStyle name="_БЮДЖЕТ 2004 от 22.12.03.инвестиц_Дайджест 2003-2004 гг._Запрос МИ Менеджмент 18 08 06 (новый формат)" xfId="2805" xr:uid="{00000000-0005-0000-0000-0000910C0000}"/>
    <cellStyle name="_БЮДЖЕТ 2004 от 22.12.03.инвестиц_Дайджест 2003-2004 гг._Книга БДР 4 кв" xfId="2806" xr:uid="{00000000-0005-0000-0000-0000920C0000}"/>
    <cellStyle name="_БЮДЖЕТ 2004 от 22.12.03.инвестиц_Дайджест 2003-2004 гг._Книга1" xfId="2807" xr:uid="{00000000-0005-0000-0000-0000930C0000}"/>
    <cellStyle name="_БЮДЖЕТ 2004 от 22.12.03.инвестиц_Дайджест 2003-2004 гг._Книга1 (1)" xfId="2808" xr:uid="{00000000-0005-0000-0000-0000940C0000}"/>
    <cellStyle name="_БЮДЖЕТ 2004 от 22.12.03.инвестиц_Дайджест 2003-2004 гг._Комплект документов - план на 2007 год - фин.часть 8.12.06 (укороч.)" xfId="2809" xr:uid="{00000000-0005-0000-0000-0000950C0000}"/>
    <cellStyle name="_БЮДЖЕТ 2004 от 22.12.03.инвестиц_Дайджест 2003-2004 гг._Новые формы Дивизиона_3кв.2007" xfId="2810" xr:uid="{00000000-0005-0000-0000-0000960C0000}"/>
    <cellStyle name="_БЮДЖЕТ 2004 от 22.12.03.инвестиц_Дайджест 2003-2004 гг._пл2007 фин.часть 18.12.06" xfId="2811" xr:uid="{00000000-0005-0000-0000-0000970C0000}"/>
    <cellStyle name="_БЮДЖЕТ 2004 от 22.12.03.инвестиц_Дайджест 2003-2004 гг._пр2006 Комплект ОЭМК 13.02.07 (рабочая)" xfId="2812" xr:uid="{00000000-0005-0000-0000-0000980C0000}"/>
    <cellStyle name="_БЮДЖЕТ 2004 от 22.12.03.инвестиц_Дайджест 2003-2004 гг._пр2006 формы(19-30) 14.02.07" xfId="2813" xr:uid="{00000000-0005-0000-0000-0000990C0000}"/>
    <cellStyle name="_БЮДЖЕТ 2004 от 22.12.03.инвестиц_Дайджест 2003-2004 гг._Презентационный материал" xfId="2814" xr:uid="{00000000-0005-0000-0000-00009A0C0000}"/>
    <cellStyle name="_БЮДЖЕТ 2004 от 22.12.03.инвестиц_Дайджест 2003-2004 гг._Свод производства 1 квартал" xfId="2815" xr:uid="{00000000-0005-0000-0000-00009B0C0000}"/>
    <cellStyle name="_БЮДЖЕТ 2004 от 22.12.03.инвестиц_Дайджест 2003-2004 гг._ф IIкв.07 EBITDA ЛГОК 27.07.07" xfId="2816" xr:uid="{00000000-0005-0000-0000-00009C0C0000}"/>
    <cellStyle name="_БЮДЖЕТ 2004 от 22.12.03.инвестиц_Дайджест 2003-2004 гг._ф01.07 EBITDA ОАО ЛГОК 02.03.07" xfId="2817" xr:uid="{00000000-0005-0000-0000-00009D0C0000}"/>
    <cellStyle name="_БЮДЖЕТ 2004 от 22.12.03.инвестиц_Дайджест 2003-2004 гг._ф01.07 EBITDA ОАО ЛГОК 05.03.07" xfId="2818" xr:uid="{00000000-0005-0000-0000-00009E0C0000}"/>
    <cellStyle name="_БЮДЖЕТ 2004 от 22.12.03.инвестиц_Дайджест 2003-2004 гг._ф01.07 EBITDA ОАО ЛГОК с изм. 30.03.07" xfId="2819" xr:uid="{00000000-0005-0000-0000-00009F0C0000}"/>
    <cellStyle name="_БЮДЖЕТ 2004 от 22.12.03.инвестиц_Дайджест 2003-2004 гг._ф01.07 EBITDA ОАО УС 05.03.07" xfId="2820" xr:uid="{00000000-0005-0000-0000-0000A00C0000}"/>
    <cellStyle name="_БЮДЖЕТ 2004 от 22.12.03.инвестиц_Дайджест 2003-2004 гг._ф01.07 EBITDA ОАО УС 05.03.07(26,2)" xfId="2821" xr:uid="{00000000-0005-0000-0000-0000A10C0000}"/>
    <cellStyle name="_БЮДЖЕТ 2004 от 22.12.03.инвестиц_Дайджест 2003-2004 гг._ф01.07 EBITDA ОЭМК 02.03.07" xfId="2822" xr:uid="{00000000-0005-0000-0000-0000A20C0000}"/>
    <cellStyle name="_БЮДЖЕТ 2004 от 22.12.03.инвестиц_Дайджест 2003-2004 гг._ф02.07 EBITDA ОАО ЛГОК 28.03.07" xfId="2823" xr:uid="{00000000-0005-0000-0000-0000A30C0000}"/>
    <cellStyle name="_БЮДЖЕТ 2004 от 22.12.03.инвестиц_Дайджест 2003-2004 гг._ф02.07 EBITDA ОАО УС 28.03.07" xfId="2824" xr:uid="{00000000-0005-0000-0000-0000A40C0000}"/>
    <cellStyle name="_БЮДЖЕТ 2004 от 22.12.03.инвестиц_Дайджест 2003-2004 гг._ф02.07 EBITDA ОЭМК 28.03.07" xfId="2825" xr:uid="{00000000-0005-0000-0000-0000A50C0000}"/>
    <cellStyle name="_БЮДЖЕТ 2004 от 22.12.03.инвестиц_Дайджест 2003-2004 гг._ф1кв.07 EBITDA ЛГОК 28.04.07" xfId="2826" xr:uid="{00000000-0005-0000-0000-0000A60C0000}"/>
    <cellStyle name="_БЮДЖЕТ 2004 от 22.12.03.инвестиц_Дайджест 2003-2004 гг._фIкв EBITDA ОАО УС 28.04.07" xfId="2827" xr:uid="{00000000-0005-0000-0000-0000A70C0000}"/>
    <cellStyle name="_БЮДЖЕТ 2004 от 22.12.03.инвестиц_Дайджест 2003-2004 гг._фIкв EBITDA ОЭМК 28.04.07" xfId="2828" xr:uid="{00000000-0005-0000-0000-0000A80C0000}"/>
    <cellStyle name="_БЮДЖЕТ 2004 от 22.12.03.инвестиц_Дайджест 2003-2004 гг._Фин.часть 11.12.06" xfId="2829" xr:uid="{00000000-0005-0000-0000-0000A90C0000}"/>
    <cellStyle name="_БЮДЖЕТ 2004 от 22.12.03.инвестиц_Дайджест 2003-2004 гг._Форма 28" xfId="2830" xr:uid="{00000000-0005-0000-0000-0000AA0C0000}"/>
    <cellStyle name="_БЮДЖЕТ 2004 от 22.12.03.инвестиц_Дайджест 2003-2004 гг._Форма №13" xfId="2831" xr:uid="{00000000-0005-0000-0000-0000AB0C0000}"/>
    <cellStyle name="_БЮДЖЕТ 2004 от 22.12.03.инвестиц_Дайджест 2003-2004 гг._Форма №14" xfId="2832" xr:uid="{00000000-0005-0000-0000-0000AC0C0000}"/>
    <cellStyle name="_БЮДЖЕТ 2004 от 22.12.03.инвестиц_Дайджест 2003-2004 гг._форма №24 от 07.12.2006г" xfId="2833" xr:uid="{00000000-0005-0000-0000-0000AD0C0000}"/>
    <cellStyle name="_БЮДЖЕТ 2004 от 22.12.03.инвестиц_Дайджест 2003-2004 гг._форма №24 от 11.12.2006г" xfId="2834" xr:uid="{00000000-0005-0000-0000-0000AE0C0000}"/>
    <cellStyle name="_БЮДЖЕТ 2004 от 22.12.03.инвестиц_Дайджест 2003-2004 гг._форма №24 от 15.12.2006г" xfId="2835" xr:uid="{00000000-0005-0000-0000-0000AF0C0000}"/>
    <cellStyle name="_БЮДЖЕТ 2004 от 22.12.03.инвестиц_Дайджест 2003-2004 гг._Формы 19,20,21" xfId="2836" xr:uid="{00000000-0005-0000-0000-0000B00C0000}"/>
    <cellStyle name="_БЮДЖЕТ 2004 от 22.12.03.инвестиц_Дайджест 2003-2004 гг._Формы 19,20,21 16.12.06 " xfId="2837" xr:uid="{00000000-0005-0000-0000-0000B10C0000}"/>
    <cellStyle name="_БЮДЖЕТ 2004 от 22.12.03.инвестиц_Дайджест 2003-2004 гг._Формы 19,20,21 на 2007г." xfId="2838" xr:uid="{00000000-0005-0000-0000-0000B20C0000}"/>
    <cellStyle name="_БЮДЖЕТ 2004 от 22.12.03.инвестиц_Дайджест 2003-2004 гг._Формы Август-декбарь" xfId="2839" xr:uid="{00000000-0005-0000-0000-0000B30C0000}"/>
    <cellStyle name="_БЮДЖЕТ 2004 от 22.12.03.инвестиц_Дайджест 2003-2004 гг._Формы для ОЭМК (к отправке)" xfId="2840" xr:uid="{00000000-0005-0000-0000-0000B40C0000}"/>
    <cellStyle name="_БЮДЖЕТ 2004 от 22.12.03.инвестиц_Дайджест 2003-2004 гг._Формы общие отчет за год" xfId="2841" xr:uid="{00000000-0005-0000-0000-0000B50C0000}"/>
    <cellStyle name="_БЮДЖЕТ 2004 от 9.12 газ" xfId="2842" xr:uid="{00000000-0005-0000-0000-0000B60C0000}"/>
    <cellStyle name="_БЮДЖЕТ 2004 от 9.12 газ_Дайджест 2003-2004 гг." xfId="2843" xr:uid="{00000000-0005-0000-0000-0000B70C0000}"/>
    <cellStyle name="_БЮДЖЕТ 2004 от 9.12 газ_Дайджест 2003-2004 гг._01.04.06-01.10.06 Распред. ср-в ЛГОК 20.10.06" xfId="2844" xr:uid="{00000000-0005-0000-0000-0000B80C0000}"/>
    <cellStyle name="_БЮДЖЕТ 2004 от 9.12 газ_Дайджест 2003-2004 гг._01.04.06-01.10.06 Распред. ср-в ОЭМК 20.10.06" xfId="2845" xr:uid="{00000000-0005-0000-0000-0000B90C0000}"/>
    <cellStyle name="_БЮДЖЕТ 2004 от 9.12 газ_Дайджест 2003-2004 гг._2007 + год " xfId="2846" xr:uid="{00000000-0005-0000-0000-0000BA0C0000}"/>
    <cellStyle name="_БЮДЖЕТ 2004 от 9.12 газ_Дайджест 2003-2004 гг._2007 г год план (фин.часть)" xfId="2847" xr:uid="{00000000-0005-0000-0000-0000BB0C0000}"/>
    <cellStyle name="_БЮДЖЕТ 2004 от 9.12 газ_Дайджест 2003-2004 гг._2007 год " xfId="2848" xr:uid="{00000000-0005-0000-0000-0000BC0C0000}"/>
    <cellStyle name="_БЮДЖЕТ 2004 от 9.12 газ_Дайджест 2003-2004 гг._2007 измен 11.12.06 2 вар " xfId="2849" xr:uid="{00000000-0005-0000-0000-0000BD0C0000}"/>
    <cellStyle name="_БЮДЖЕТ 2004 от 9.12 газ_Дайджест 2003-2004 гг._25 разделы баланса раб (21.08.06)" xfId="2850" xr:uid="{00000000-0005-0000-0000-0000BE0C0000}"/>
    <cellStyle name="_БЮДЖЕТ 2004 от 9.12 газ_Дайджест 2003-2004 гг._28-30 (1)" xfId="2851" xr:uid="{00000000-0005-0000-0000-0000BF0C0000}"/>
    <cellStyle name="_БЮДЖЕТ 2004 от 9.12 газ_Дайджест 2003-2004 гг._29 форма 12 месяцев" xfId="2852" xr:uid="{00000000-0005-0000-0000-0000C00C0000}"/>
    <cellStyle name="_БЮДЖЕТ 2004 от 9.12 газ_Дайджест 2003-2004 гг._30" xfId="2853" xr:uid="{00000000-0005-0000-0000-0000C10C0000}"/>
    <cellStyle name="_БЮДЖЕТ 2004 от 9.12 газ_Дайджест 2003-2004 гг._30 форма с фактом за декабрь" xfId="2854" xr:uid="{00000000-0005-0000-0000-0000C20C0000}"/>
    <cellStyle name="_БЮДЖЕТ 2004 от 9.12 газ_Дайджест 2003-2004 гг._30 форма с фактом за ноябрь" xfId="2855" xr:uid="{00000000-0005-0000-0000-0000C30C0000}"/>
    <cellStyle name="_БЮДЖЕТ 2004 от 9.12 газ_Дайджест 2003-2004 гг._8" xfId="2856" xr:uid="{00000000-0005-0000-0000-0000C40C0000}"/>
    <cellStyle name="_БЮДЖЕТ 2004 от 9.12 газ_Дайджест 2003-2004 гг._№13, №14" xfId="2857" xr:uid="{00000000-0005-0000-0000-0000C50C0000}"/>
    <cellStyle name="_БЮДЖЕТ 2004 от 9.12 газ_Дайджест 2003-2004 гг._№13, №14 от 15.12.2006" xfId="2858" xr:uid="{00000000-0005-0000-0000-0000C60C0000}"/>
    <cellStyle name="_БЮДЖЕТ 2004 от 9.12 газ_Дайджест 2003-2004 гг._№26 измен 15.12.06 4 вар " xfId="2859" xr:uid="{00000000-0005-0000-0000-0000C70C0000}"/>
    <cellStyle name="_БЮДЖЕТ 2004 от 9.12 газ_Дайджест 2003-2004 гг._БП  07 г. (нов.форма) 2" xfId="2860" xr:uid="{00000000-0005-0000-0000-0000C80C0000}"/>
    <cellStyle name="_БЮДЖЕТ 2004 от 9.12 газ_Дайджест 2003-2004 гг._Динамика Свод_Бизнес_MGOK 27_07_06" xfId="2861" xr:uid="{00000000-0005-0000-0000-0000C90C0000}"/>
    <cellStyle name="_БЮДЖЕТ 2004 от 9.12 газ_Дайджест 2003-2004 гг._Запрос МИ Менеджмент 18 08 06 (новый формат)" xfId="2862" xr:uid="{00000000-0005-0000-0000-0000CA0C0000}"/>
    <cellStyle name="_БЮДЖЕТ 2004 от 9.12 газ_Дайджест 2003-2004 гг._Книга БДР 4 кв" xfId="2863" xr:uid="{00000000-0005-0000-0000-0000CB0C0000}"/>
    <cellStyle name="_БЮДЖЕТ 2004 от 9.12 газ_Дайджест 2003-2004 гг._Книга1" xfId="2864" xr:uid="{00000000-0005-0000-0000-0000CC0C0000}"/>
    <cellStyle name="_БЮДЖЕТ 2004 от 9.12 газ_Дайджест 2003-2004 гг._Книга1 (1)" xfId="2865" xr:uid="{00000000-0005-0000-0000-0000CD0C0000}"/>
    <cellStyle name="_БЮДЖЕТ 2004 от 9.12 газ_Дайджест 2003-2004 гг._Комплект документов - план на 2007 год - фин.часть 8.12.06 (укороч.)" xfId="2866" xr:uid="{00000000-0005-0000-0000-0000CE0C0000}"/>
    <cellStyle name="_БЮДЖЕТ 2004 от 9.12 газ_Дайджест 2003-2004 гг._Новые формы Дивизиона_3кв.2007" xfId="2867" xr:uid="{00000000-0005-0000-0000-0000CF0C0000}"/>
    <cellStyle name="_БЮДЖЕТ 2004 от 9.12 газ_Дайджест 2003-2004 гг._пл2007 фин.часть 18.12.06" xfId="2868" xr:uid="{00000000-0005-0000-0000-0000D00C0000}"/>
    <cellStyle name="_БЮДЖЕТ 2004 от 9.12 газ_Дайджест 2003-2004 гг._пр2006 Комплект ОЭМК 13.02.07 (рабочая)" xfId="2869" xr:uid="{00000000-0005-0000-0000-0000D10C0000}"/>
    <cellStyle name="_БЮДЖЕТ 2004 от 9.12 газ_Дайджест 2003-2004 гг._пр2006 формы(19-30) 14.02.07" xfId="2870" xr:uid="{00000000-0005-0000-0000-0000D20C0000}"/>
    <cellStyle name="_БЮДЖЕТ 2004 от 9.12 газ_Дайджест 2003-2004 гг._Презентационный материал" xfId="2871" xr:uid="{00000000-0005-0000-0000-0000D30C0000}"/>
    <cellStyle name="_БЮДЖЕТ 2004 от 9.12 газ_Дайджест 2003-2004 гг._Свод производства 1 квартал" xfId="2872" xr:uid="{00000000-0005-0000-0000-0000D40C0000}"/>
    <cellStyle name="_БЮДЖЕТ 2004 от 9.12 газ_Дайджест 2003-2004 гг._ф IIкв.07 EBITDA ЛГОК 27.07.07" xfId="2873" xr:uid="{00000000-0005-0000-0000-0000D50C0000}"/>
    <cellStyle name="_БЮДЖЕТ 2004 от 9.12 газ_Дайджест 2003-2004 гг._ф01.07 EBITDA ОАО ЛГОК 02.03.07" xfId="2874" xr:uid="{00000000-0005-0000-0000-0000D60C0000}"/>
    <cellStyle name="_БЮДЖЕТ 2004 от 9.12 газ_Дайджест 2003-2004 гг._ф01.07 EBITDA ОАО ЛГОК 05.03.07" xfId="2875" xr:uid="{00000000-0005-0000-0000-0000D70C0000}"/>
    <cellStyle name="_БЮДЖЕТ 2004 от 9.12 газ_Дайджест 2003-2004 гг._ф01.07 EBITDA ОАО ЛГОК с изм. 30.03.07" xfId="2876" xr:uid="{00000000-0005-0000-0000-0000D80C0000}"/>
    <cellStyle name="_БЮДЖЕТ 2004 от 9.12 газ_Дайджест 2003-2004 гг._ф01.07 EBITDA ОАО УС 05.03.07" xfId="2877" xr:uid="{00000000-0005-0000-0000-0000D90C0000}"/>
    <cellStyle name="_БЮДЖЕТ 2004 от 9.12 газ_Дайджест 2003-2004 гг._ф01.07 EBITDA ОАО УС 05.03.07(26,2)" xfId="2878" xr:uid="{00000000-0005-0000-0000-0000DA0C0000}"/>
    <cellStyle name="_БЮДЖЕТ 2004 от 9.12 газ_Дайджест 2003-2004 гг._ф01.07 EBITDA ОЭМК 02.03.07" xfId="2879" xr:uid="{00000000-0005-0000-0000-0000DB0C0000}"/>
    <cellStyle name="_БЮДЖЕТ 2004 от 9.12 газ_Дайджест 2003-2004 гг._ф02.07 EBITDA ОАО ЛГОК 28.03.07" xfId="2880" xr:uid="{00000000-0005-0000-0000-0000DC0C0000}"/>
    <cellStyle name="_БЮДЖЕТ 2004 от 9.12 газ_Дайджест 2003-2004 гг._ф02.07 EBITDA ОАО УС 28.03.07" xfId="2881" xr:uid="{00000000-0005-0000-0000-0000DD0C0000}"/>
    <cellStyle name="_БЮДЖЕТ 2004 от 9.12 газ_Дайджест 2003-2004 гг._ф02.07 EBITDA ОЭМК 28.03.07" xfId="2882" xr:uid="{00000000-0005-0000-0000-0000DE0C0000}"/>
    <cellStyle name="_БЮДЖЕТ 2004 от 9.12 газ_Дайджест 2003-2004 гг._ф1кв.07 EBITDA ЛГОК 28.04.07" xfId="2883" xr:uid="{00000000-0005-0000-0000-0000DF0C0000}"/>
    <cellStyle name="_БЮДЖЕТ 2004 от 9.12 газ_Дайджест 2003-2004 гг._фIкв EBITDA ОАО УС 28.04.07" xfId="2884" xr:uid="{00000000-0005-0000-0000-0000E00C0000}"/>
    <cellStyle name="_БЮДЖЕТ 2004 от 9.12 газ_Дайджест 2003-2004 гг._фIкв EBITDA ОЭМК 28.04.07" xfId="2885" xr:uid="{00000000-0005-0000-0000-0000E10C0000}"/>
    <cellStyle name="_БЮДЖЕТ 2004 от 9.12 газ_Дайджест 2003-2004 гг._Фин.часть 11.12.06" xfId="2886" xr:uid="{00000000-0005-0000-0000-0000E20C0000}"/>
    <cellStyle name="_БЮДЖЕТ 2004 от 9.12 газ_Дайджест 2003-2004 гг._Форма 28" xfId="2887" xr:uid="{00000000-0005-0000-0000-0000E30C0000}"/>
    <cellStyle name="_БЮДЖЕТ 2004 от 9.12 газ_Дайджест 2003-2004 гг._Форма №13" xfId="2888" xr:uid="{00000000-0005-0000-0000-0000E40C0000}"/>
    <cellStyle name="_БЮДЖЕТ 2004 от 9.12 газ_Дайджест 2003-2004 гг._Форма №14" xfId="2889" xr:uid="{00000000-0005-0000-0000-0000E50C0000}"/>
    <cellStyle name="_БЮДЖЕТ 2004 от 9.12 газ_Дайджест 2003-2004 гг._форма №24 от 07.12.2006г" xfId="2890" xr:uid="{00000000-0005-0000-0000-0000E60C0000}"/>
    <cellStyle name="_БЮДЖЕТ 2004 от 9.12 газ_Дайджест 2003-2004 гг._форма №24 от 11.12.2006г" xfId="2891" xr:uid="{00000000-0005-0000-0000-0000E70C0000}"/>
    <cellStyle name="_БЮДЖЕТ 2004 от 9.12 газ_Дайджест 2003-2004 гг._форма №24 от 15.12.2006г" xfId="2892" xr:uid="{00000000-0005-0000-0000-0000E80C0000}"/>
    <cellStyle name="_БЮДЖЕТ 2004 от 9.12 газ_Дайджест 2003-2004 гг._Формы 19,20,21" xfId="2893" xr:uid="{00000000-0005-0000-0000-0000E90C0000}"/>
    <cellStyle name="_БЮДЖЕТ 2004 от 9.12 газ_Дайджест 2003-2004 гг._Формы 19,20,21 16.12.06 " xfId="2894" xr:uid="{00000000-0005-0000-0000-0000EA0C0000}"/>
    <cellStyle name="_БЮДЖЕТ 2004 от 9.12 газ_Дайджест 2003-2004 гг._Формы 19,20,21 на 2007г." xfId="2895" xr:uid="{00000000-0005-0000-0000-0000EB0C0000}"/>
    <cellStyle name="_БЮДЖЕТ 2004 от 9.12 газ_Дайджест 2003-2004 гг._Формы Август-декбарь" xfId="2896" xr:uid="{00000000-0005-0000-0000-0000EC0C0000}"/>
    <cellStyle name="_БЮДЖЕТ 2004 от 9.12 газ_Дайджест 2003-2004 гг._Формы для ОЭМК (к отправке)" xfId="2897" xr:uid="{00000000-0005-0000-0000-0000ED0C0000}"/>
    <cellStyle name="_БЮДЖЕТ 2004 от 9.12 газ_Дайджест 2003-2004 гг._Формы общие отчет за год" xfId="2898" xr:uid="{00000000-0005-0000-0000-0000EE0C0000}"/>
    <cellStyle name="_бюджет 2006-вариант 6-1" xfId="2899" xr:uid="{00000000-0005-0000-0000-0000EF0C0000}"/>
    <cellStyle name="_бюджет 2006-вариант 6-1окончат.от 30.01.06.(28апр)" xfId="2900" xr:uid="{00000000-0005-0000-0000-0000F00C0000}"/>
    <cellStyle name="_Бюджет 2008 ОАО Ижнефтемаш Эталон" xfId="2901" xr:uid="{00000000-0005-0000-0000-0000F10C0000}"/>
    <cellStyle name="_Бюджет 4 кв уменьш." xfId="2902" xr:uid="{00000000-0005-0000-0000-0000F20C0000}"/>
    <cellStyle name="_Бюджет АНПЗ 2006 051214" xfId="2903" xr:uid="{00000000-0005-0000-0000-0000F30C0000}"/>
    <cellStyle name="_бюджет для ННГФ" xfId="2904" xr:uid="{00000000-0005-0000-0000-0000F40C0000}"/>
    <cellStyle name="_Бюджет ИТ 2007_в_1" xfId="2905" xr:uid="{00000000-0005-0000-0000-0000F50C0000}"/>
    <cellStyle name="_Бюджет КНР 2006 051206" xfId="2906" xr:uid="{00000000-0005-0000-0000-0000F60C0000}"/>
    <cellStyle name="_Бюджет КНР ноябрь (самый верный)" xfId="2907" xr:uid="{00000000-0005-0000-0000-0000F70C0000}"/>
    <cellStyle name="_Бюджет на 2005 год в МСФО (б_к)" xfId="2908" xr:uid="{00000000-0005-0000-0000-0000F80C0000}"/>
    <cellStyle name="_Бюджет натуральных показателей 2009" xfId="2909" xr:uid="{00000000-0005-0000-0000-0000F90C0000}"/>
    <cellStyle name="_Бюджет НГТ_2006(2)единственно верный" xfId="2910" xr:uid="{00000000-0005-0000-0000-0000FA0C0000}"/>
    <cellStyle name="_бюджет ноябрь 2006 Югнефть" xfId="2911" xr:uid="{00000000-0005-0000-0000-0000FB0C0000}"/>
    <cellStyle name="_Бюджет ООО ОНГ 051114" xfId="2912" xr:uid="{00000000-0005-0000-0000-0000FC0C0000}"/>
    <cellStyle name="_Бюджет операционных расходов ОАО ВТК на 2008 год" xfId="2913" xr:uid="{00000000-0005-0000-0000-0000FD0C0000}"/>
    <cellStyle name="_Бюджет продаж факт 02" xfId="2914" xr:uid="{00000000-0005-0000-0000-0000FE0C0000}"/>
    <cellStyle name="_Бюджет прочих расходов 2004" xfId="2915" xr:uid="{00000000-0005-0000-0000-0000FF0C0000}"/>
    <cellStyle name="_Бюджет прочих расходов 2004_Дайджест 2003-2004 гг." xfId="2916" xr:uid="{00000000-0005-0000-0000-0000000D0000}"/>
    <cellStyle name="_Бюджет прочих расходов 2004_Дайджест 2003-2004 гг._01.04.06-01.10.06 Распред. ср-в ЛГОК 20.10.06" xfId="2917" xr:uid="{00000000-0005-0000-0000-0000010D0000}"/>
    <cellStyle name="_Бюджет прочих расходов 2004_Дайджест 2003-2004 гг._01.04.06-01.10.06 Распред. ср-в ОЭМК 20.10.06" xfId="2918" xr:uid="{00000000-0005-0000-0000-0000020D0000}"/>
    <cellStyle name="_Бюджет прочих расходов 2004_Дайджест 2003-2004 гг._2007 + год " xfId="2919" xr:uid="{00000000-0005-0000-0000-0000030D0000}"/>
    <cellStyle name="_Бюджет прочих расходов 2004_Дайджест 2003-2004 гг._2007 г год план (фин.часть)" xfId="2920" xr:uid="{00000000-0005-0000-0000-0000040D0000}"/>
    <cellStyle name="_Бюджет прочих расходов 2004_Дайджест 2003-2004 гг._2007 год " xfId="2921" xr:uid="{00000000-0005-0000-0000-0000050D0000}"/>
    <cellStyle name="_Бюджет прочих расходов 2004_Дайджест 2003-2004 гг._2007 измен 11.12.06 2 вар " xfId="2922" xr:uid="{00000000-0005-0000-0000-0000060D0000}"/>
    <cellStyle name="_Бюджет прочих расходов 2004_Дайджест 2003-2004 гг._25 разделы баланса раб (21.08.06)" xfId="2923" xr:uid="{00000000-0005-0000-0000-0000070D0000}"/>
    <cellStyle name="_Бюджет прочих расходов 2004_Дайджест 2003-2004 гг._28-30 (1)" xfId="2924" xr:uid="{00000000-0005-0000-0000-0000080D0000}"/>
    <cellStyle name="_Бюджет прочих расходов 2004_Дайджест 2003-2004 гг._29 форма 12 месяцев" xfId="2925" xr:uid="{00000000-0005-0000-0000-0000090D0000}"/>
    <cellStyle name="_Бюджет прочих расходов 2004_Дайджест 2003-2004 гг._30" xfId="2926" xr:uid="{00000000-0005-0000-0000-00000A0D0000}"/>
    <cellStyle name="_Бюджет прочих расходов 2004_Дайджест 2003-2004 гг._30 форма с фактом за декабрь" xfId="2927" xr:uid="{00000000-0005-0000-0000-00000B0D0000}"/>
    <cellStyle name="_Бюджет прочих расходов 2004_Дайджест 2003-2004 гг._30 форма с фактом за ноябрь" xfId="2928" xr:uid="{00000000-0005-0000-0000-00000C0D0000}"/>
    <cellStyle name="_Бюджет прочих расходов 2004_Дайджест 2003-2004 гг._8" xfId="2929" xr:uid="{00000000-0005-0000-0000-00000D0D0000}"/>
    <cellStyle name="_Бюджет прочих расходов 2004_Дайджест 2003-2004 гг._№13, №14" xfId="2930" xr:uid="{00000000-0005-0000-0000-00000E0D0000}"/>
    <cellStyle name="_Бюджет прочих расходов 2004_Дайджест 2003-2004 гг._№13, №14 от 15.12.2006" xfId="2931" xr:uid="{00000000-0005-0000-0000-00000F0D0000}"/>
    <cellStyle name="_Бюджет прочих расходов 2004_Дайджест 2003-2004 гг._№26 измен 15.12.06 4 вар " xfId="2932" xr:uid="{00000000-0005-0000-0000-0000100D0000}"/>
    <cellStyle name="_Бюджет прочих расходов 2004_Дайджест 2003-2004 гг._БП  07 г. (нов.форма) 2" xfId="2933" xr:uid="{00000000-0005-0000-0000-0000110D0000}"/>
    <cellStyle name="_Бюджет прочих расходов 2004_Дайджест 2003-2004 гг._Динамика Свод_Бизнес_MGOK 27_07_06" xfId="2934" xr:uid="{00000000-0005-0000-0000-0000120D0000}"/>
    <cellStyle name="_Бюджет прочих расходов 2004_Дайджест 2003-2004 гг._Запрос МИ Менеджмент 18 08 06 (новый формат)" xfId="2935" xr:uid="{00000000-0005-0000-0000-0000130D0000}"/>
    <cellStyle name="_Бюджет прочих расходов 2004_Дайджест 2003-2004 гг._Книга БДР 4 кв" xfId="2936" xr:uid="{00000000-0005-0000-0000-0000140D0000}"/>
    <cellStyle name="_Бюджет прочих расходов 2004_Дайджест 2003-2004 гг._Книга1" xfId="2937" xr:uid="{00000000-0005-0000-0000-0000150D0000}"/>
    <cellStyle name="_Бюджет прочих расходов 2004_Дайджест 2003-2004 гг._Книга1 (1)" xfId="2938" xr:uid="{00000000-0005-0000-0000-0000160D0000}"/>
    <cellStyle name="_Бюджет прочих расходов 2004_Дайджест 2003-2004 гг._Комплект документов - план на 2007 год - фин.часть 8.12.06 (укороч.)" xfId="2939" xr:uid="{00000000-0005-0000-0000-0000170D0000}"/>
    <cellStyle name="_Бюджет прочих расходов 2004_Дайджест 2003-2004 гг._Новые формы Дивизиона_3кв.2007" xfId="2940" xr:uid="{00000000-0005-0000-0000-0000180D0000}"/>
    <cellStyle name="_Бюджет прочих расходов 2004_Дайджест 2003-2004 гг._пл2007 фин.часть 18.12.06" xfId="2941" xr:uid="{00000000-0005-0000-0000-0000190D0000}"/>
    <cellStyle name="_Бюджет прочих расходов 2004_Дайджест 2003-2004 гг._пр2006 Комплект ОЭМК 13.02.07 (рабочая)" xfId="2942" xr:uid="{00000000-0005-0000-0000-00001A0D0000}"/>
    <cellStyle name="_Бюджет прочих расходов 2004_Дайджест 2003-2004 гг._пр2006 формы(19-30) 14.02.07" xfId="2943" xr:uid="{00000000-0005-0000-0000-00001B0D0000}"/>
    <cellStyle name="_Бюджет прочих расходов 2004_Дайджест 2003-2004 гг._Презентационный материал" xfId="2944" xr:uid="{00000000-0005-0000-0000-00001C0D0000}"/>
    <cellStyle name="_Бюджет прочих расходов 2004_Дайджест 2003-2004 гг._Свод производства 1 квартал" xfId="2945" xr:uid="{00000000-0005-0000-0000-00001D0D0000}"/>
    <cellStyle name="_Бюджет прочих расходов 2004_Дайджест 2003-2004 гг._ф IIкв.07 EBITDA ЛГОК 27.07.07" xfId="2946" xr:uid="{00000000-0005-0000-0000-00001E0D0000}"/>
    <cellStyle name="_Бюджет прочих расходов 2004_Дайджест 2003-2004 гг._ф01.07 EBITDA ОАО ЛГОК 02.03.07" xfId="2947" xr:uid="{00000000-0005-0000-0000-00001F0D0000}"/>
    <cellStyle name="_Бюджет прочих расходов 2004_Дайджест 2003-2004 гг._ф01.07 EBITDA ОАО ЛГОК 05.03.07" xfId="2948" xr:uid="{00000000-0005-0000-0000-0000200D0000}"/>
    <cellStyle name="_Бюджет прочих расходов 2004_Дайджест 2003-2004 гг._ф01.07 EBITDA ОАО ЛГОК с изм. 30.03.07" xfId="2949" xr:uid="{00000000-0005-0000-0000-0000210D0000}"/>
    <cellStyle name="_Бюджет прочих расходов 2004_Дайджест 2003-2004 гг._ф01.07 EBITDA ОАО УС 05.03.07" xfId="2950" xr:uid="{00000000-0005-0000-0000-0000220D0000}"/>
    <cellStyle name="_Бюджет прочих расходов 2004_Дайджест 2003-2004 гг._ф01.07 EBITDA ОАО УС 05.03.07(26,2)" xfId="2951" xr:uid="{00000000-0005-0000-0000-0000230D0000}"/>
    <cellStyle name="_Бюджет прочих расходов 2004_Дайджест 2003-2004 гг._ф01.07 EBITDA ОЭМК 02.03.07" xfId="2952" xr:uid="{00000000-0005-0000-0000-0000240D0000}"/>
    <cellStyle name="_Бюджет прочих расходов 2004_Дайджест 2003-2004 гг._ф02.07 EBITDA ОАО ЛГОК 28.03.07" xfId="2953" xr:uid="{00000000-0005-0000-0000-0000250D0000}"/>
    <cellStyle name="_Бюджет прочих расходов 2004_Дайджест 2003-2004 гг._ф02.07 EBITDA ОАО УС 28.03.07" xfId="2954" xr:uid="{00000000-0005-0000-0000-0000260D0000}"/>
    <cellStyle name="_Бюджет прочих расходов 2004_Дайджест 2003-2004 гг._ф02.07 EBITDA ОЭМК 28.03.07" xfId="2955" xr:uid="{00000000-0005-0000-0000-0000270D0000}"/>
    <cellStyle name="_Бюджет прочих расходов 2004_Дайджест 2003-2004 гг._ф1кв.07 EBITDA ЛГОК 28.04.07" xfId="2956" xr:uid="{00000000-0005-0000-0000-0000280D0000}"/>
    <cellStyle name="_Бюджет прочих расходов 2004_Дайджест 2003-2004 гг._фIкв EBITDA ОАО УС 28.04.07" xfId="2957" xr:uid="{00000000-0005-0000-0000-0000290D0000}"/>
    <cellStyle name="_Бюджет прочих расходов 2004_Дайджест 2003-2004 гг._фIкв EBITDA ОЭМК 28.04.07" xfId="2958" xr:uid="{00000000-0005-0000-0000-00002A0D0000}"/>
    <cellStyle name="_Бюджет прочих расходов 2004_Дайджест 2003-2004 гг._Фин.часть 11.12.06" xfId="2959" xr:uid="{00000000-0005-0000-0000-00002B0D0000}"/>
    <cellStyle name="_Бюджет прочих расходов 2004_Дайджест 2003-2004 гг._Форма 28" xfId="2960" xr:uid="{00000000-0005-0000-0000-00002C0D0000}"/>
    <cellStyle name="_Бюджет прочих расходов 2004_Дайджест 2003-2004 гг._Форма №13" xfId="2961" xr:uid="{00000000-0005-0000-0000-00002D0D0000}"/>
    <cellStyle name="_Бюджет прочих расходов 2004_Дайджест 2003-2004 гг._Форма №14" xfId="2962" xr:uid="{00000000-0005-0000-0000-00002E0D0000}"/>
    <cellStyle name="_Бюджет прочих расходов 2004_Дайджест 2003-2004 гг._форма №24 от 07.12.2006г" xfId="2963" xr:uid="{00000000-0005-0000-0000-00002F0D0000}"/>
    <cellStyle name="_Бюджет прочих расходов 2004_Дайджест 2003-2004 гг._форма №24 от 11.12.2006г" xfId="2964" xr:uid="{00000000-0005-0000-0000-0000300D0000}"/>
    <cellStyle name="_Бюджет прочих расходов 2004_Дайджест 2003-2004 гг._форма №24 от 15.12.2006г" xfId="2965" xr:uid="{00000000-0005-0000-0000-0000310D0000}"/>
    <cellStyle name="_Бюджет прочих расходов 2004_Дайджест 2003-2004 гг._Формы 19,20,21" xfId="2966" xr:uid="{00000000-0005-0000-0000-0000320D0000}"/>
    <cellStyle name="_Бюджет прочих расходов 2004_Дайджест 2003-2004 гг._Формы 19,20,21 16.12.06 " xfId="2967" xr:uid="{00000000-0005-0000-0000-0000330D0000}"/>
    <cellStyle name="_Бюджет прочих расходов 2004_Дайджест 2003-2004 гг._Формы 19,20,21 на 2007г." xfId="2968" xr:uid="{00000000-0005-0000-0000-0000340D0000}"/>
    <cellStyle name="_Бюджет прочих расходов 2004_Дайджест 2003-2004 гг._Формы Август-декбарь" xfId="2969" xr:uid="{00000000-0005-0000-0000-0000350D0000}"/>
    <cellStyle name="_Бюджет прочих расходов 2004_Дайджест 2003-2004 гг._Формы для ОЭМК (к отправке)" xfId="2970" xr:uid="{00000000-0005-0000-0000-0000360D0000}"/>
    <cellStyle name="_Бюджет прочих расходов 2004_Дайджест 2003-2004 гг._Формы общие отчет за год" xfId="2971" xr:uid="{00000000-0005-0000-0000-0000370D0000}"/>
    <cellStyle name="_Бюджет ПфБИ_2006_МСФО(3)" xfId="2972" xr:uid="{00000000-0005-0000-0000-0000380D0000}"/>
    <cellStyle name="_Бюджет СИН 2006 060314" xfId="2973" xr:uid="{00000000-0005-0000-0000-0000390D0000}"/>
    <cellStyle name="_Бюджет ФИО для бп 2005" xfId="2974" xr:uid="{00000000-0005-0000-0000-00003A0D0000}"/>
    <cellStyle name="_Бюджет Югнефть 2006 051215" xfId="2975" xr:uid="{00000000-0005-0000-0000-00003B0D0000}"/>
    <cellStyle name="_Бюджет_МПК_06_(корр.2_полугодие)" xfId="2976" xr:uid="{00000000-0005-0000-0000-00003C0D0000}"/>
    <cellStyle name="_Бюджет2004" xfId="2977" xr:uid="{00000000-0005-0000-0000-00003D0D0000}"/>
    <cellStyle name="_Бюджет2004_Дайджест 2003-2004 гг." xfId="2978" xr:uid="{00000000-0005-0000-0000-00003E0D0000}"/>
    <cellStyle name="_Бюджет2004_Дайджест 2003-2004 гг._01.04.06-01.10.06 Распред. ср-в ЛГОК 20.10.06" xfId="2979" xr:uid="{00000000-0005-0000-0000-00003F0D0000}"/>
    <cellStyle name="_Бюджет2004_Дайджест 2003-2004 гг._01.04.06-01.10.06 Распред. ср-в ОЭМК 20.10.06" xfId="2980" xr:uid="{00000000-0005-0000-0000-0000400D0000}"/>
    <cellStyle name="_Бюджет2004_Дайджест 2003-2004 гг._2007 + год " xfId="2981" xr:uid="{00000000-0005-0000-0000-0000410D0000}"/>
    <cellStyle name="_Бюджет2004_Дайджест 2003-2004 гг._2007 г год план (фин.часть)" xfId="2982" xr:uid="{00000000-0005-0000-0000-0000420D0000}"/>
    <cellStyle name="_Бюджет2004_Дайджест 2003-2004 гг._2007 год " xfId="2983" xr:uid="{00000000-0005-0000-0000-0000430D0000}"/>
    <cellStyle name="_Бюджет2004_Дайджест 2003-2004 гг._2007 измен 11.12.06 2 вар " xfId="2984" xr:uid="{00000000-0005-0000-0000-0000440D0000}"/>
    <cellStyle name="_Бюджет2004_Дайджест 2003-2004 гг._25 разделы баланса раб (21.08.06)" xfId="2985" xr:uid="{00000000-0005-0000-0000-0000450D0000}"/>
    <cellStyle name="_Бюджет2004_Дайджест 2003-2004 гг._28-30 (1)" xfId="2986" xr:uid="{00000000-0005-0000-0000-0000460D0000}"/>
    <cellStyle name="_Бюджет2004_Дайджест 2003-2004 гг._29 форма 12 месяцев" xfId="2987" xr:uid="{00000000-0005-0000-0000-0000470D0000}"/>
    <cellStyle name="_Бюджет2004_Дайджест 2003-2004 гг._30" xfId="2988" xr:uid="{00000000-0005-0000-0000-0000480D0000}"/>
    <cellStyle name="_Бюджет2004_Дайджест 2003-2004 гг._30 форма с фактом за декабрь" xfId="2989" xr:uid="{00000000-0005-0000-0000-0000490D0000}"/>
    <cellStyle name="_Бюджет2004_Дайджест 2003-2004 гг._30 форма с фактом за ноябрь" xfId="2990" xr:uid="{00000000-0005-0000-0000-00004A0D0000}"/>
    <cellStyle name="_Бюджет2004_Дайджест 2003-2004 гг._8" xfId="2991" xr:uid="{00000000-0005-0000-0000-00004B0D0000}"/>
    <cellStyle name="_Бюджет2004_Дайджест 2003-2004 гг._№13, №14" xfId="2992" xr:uid="{00000000-0005-0000-0000-00004C0D0000}"/>
    <cellStyle name="_Бюджет2004_Дайджест 2003-2004 гг._№13, №14 от 15.12.2006" xfId="2993" xr:uid="{00000000-0005-0000-0000-00004D0D0000}"/>
    <cellStyle name="_Бюджет2004_Дайджест 2003-2004 гг._№26 измен 15.12.06 4 вар " xfId="2994" xr:uid="{00000000-0005-0000-0000-00004E0D0000}"/>
    <cellStyle name="_Бюджет2004_Дайджест 2003-2004 гг._БП  07 г. (нов.форма) 2" xfId="2995" xr:uid="{00000000-0005-0000-0000-00004F0D0000}"/>
    <cellStyle name="_Бюджет2004_Дайджест 2003-2004 гг._Динамика Свод_Бизнес_MGOK 27_07_06" xfId="2996" xr:uid="{00000000-0005-0000-0000-0000500D0000}"/>
    <cellStyle name="_Бюджет2004_Дайджест 2003-2004 гг._Запрос МИ Менеджмент 18 08 06 (новый формат)" xfId="2997" xr:uid="{00000000-0005-0000-0000-0000510D0000}"/>
    <cellStyle name="_Бюджет2004_Дайджест 2003-2004 гг._Книга БДР 4 кв" xfId="2998" xr:uid="{00000000-0005-0000-0000-0000520D0000}"/>
    <cellStyle name="_Бюджет2004_Дайджест 2003-2004 гг._Книга1" xfId="2999" xr:uid="{00000000-0005-0000-0000-0000530D0000}"/>
    <cellStyle name="_Бюджет2004_Дайджест 2003-2004 гг._Книга1 (1)" xfId="3000" xr:uid="{00000000-0005-0000-0000-0000540D0000}"/>
    <cellStyle name="_Бюджет2004_Дайджест 2003-2004 гг._Комплект документов - план на 2007 год - фин.часть 8.12.06 (укороч.)" xfId="3001" xr:uid="{00000000-0005-0000-0000-0000550D0000}"/>
    <cellStyle name="_Бюджет2004_Дайджест 2003-2004 гг._Новые формы Дивизиона_3кв.2007" xfId="3002" xr:uid="{00000000-0005-0000-0000-0000560D0000}"/>
    <cellStyle name="_Бюджет2004_Дайджест 2003-2004 гг._пл2007 фин.часть 18.12.06" xfId="3003" xr:uid="{00000000-0005-0000-0000-0000570D0000}"/>
    <cellStyle name="_Бюджет2004_Дайджест 2003-2004 гг._пр2006 Комплект ОЭМК 13.02.07 (рабочая)" xfId="3004" xr:uid="{00000000-0005-0000-0000-0000580D0000}"/>
    <cellStyle name="_Бюджет2004_Дайджест 2003-2004 гг._пр2006 формы(19-30) 14.02.07" xfId="3005" xr:uid="{00000000-0005-0000-0000-0000590D0000}"/>
    <cellStyle name="_Бюджет2004_Дайджест 2003-2004 гг._Презентационный материал" xfId="3006" xr:uid="{00000000-0005-0000-0000-00005A0D0000}"/>
    <cellStyle name="_Бюджет2004_Дайджест 2003-2004 гг._Свод производства 1 квартал" xfId="3007" xr:uid="{00000000-0005-0000-0000-00005B0D0000}"/>
    <cellStyle name="_Бюджет2004_Дайджест 2003-2004 гг._ф IIкв.07 EBITDA ЛГОК 27.07.07" xfId="3008" xr:uid="{00000000-0005-0000-0000-00005C0D0000}"/>
    <cellStyle name="_Бюджет2004_Дайджест 2003-2004 гг._ф01.07 EBITDA ОАО ЛГОК 02.03.07" xfId="3009" xr:uid="{00000000-0005-0000-0000-00005D0D0000}"/>
    <cellStyle name="_Бюджет2004_Дайджест 2003-2004 гг._ф01.07 EBITDA ОАО ЛГОК 05.03.07" xfId="3010" xr:uid="{00000000-0005-0000-0000-00005E0D0000}"/>
    <cellStyle name="_Бюджет2004_Дайджест 2003-2004 гг._ф01.07 EBITDA ОАО ЛГОК с изм. 30.03.07" xfId="3011" xr:uid="{00000000-0005-0000-0000-00005F0D0000}"/>
    <cellStyle name="_Бюджет2004_Дайджест 2003-2004 гг._ф01.07 EBITDA ОАО УС 05.03.07" xfId="3012" xr:uid="{00000000-0005-0000-0000-0000600D0000}"/>
    <cellStyle name="_Бюджет2004_Дайджест 2003-2004 гг._ф01.07 EBITDA ОАО УС 05.03.07(26,2)" xfId="3013" xr:uid="{00000000-0005-0000-0000-0000610D0000}"/>
    <cellStyle name="_Бюджет2004_Дайджест 2003-2004 гг._ф01.07 EBITDA ОЭМК 02.03.07" xfId="3014" xr:uid="{00000000-0005-0000-0000-0000620D0000}"/>
    <cellStyle name="_Бюджет2004_Дайджест 2003-2004 гг._ф02.07 EBITDA ОАО ЛГОК 28.03.07" xfId="3015" xr:uid="{00000000-0005-0000-0000-0000630D0000}"/>
    <cellStyle name="_Бюджет2004_Дайджест 2003-2004 гг._ф02.07 EBITDA ОАО УС 28.03.07" xfId="3016" xr:uid="{00000000-0005-0000-0000-0000640D0000}"/>
    <cellStyle name="_Бюджет2004_Дайджест 2003-2004 гг._ф02.07 EBITDA ОЭМК 28.03.07" xfId="3017" xr:uid="{00000000-0005-0000-0000-0000650D0000}"/>
    <cellStyle name="_Бюджет2004_Дайджест 2003-2004 гг._ф1кв.07 EBITDA ЛГОК 28.04.07" xfId="3018" xr:uid="{00000000-0005-0000-0000-0000660D0000}"/>
    <cellStyle name="_Бюджет2004_Дайджест 2003-2004 гг._фIкв EBITDA ОАО УС 28.04.07" xfId="3019" xr:uid="{00000000-0005-0000-0000-0000670D0000}"/>
    <cellStyle name="_Бюджет2004_Дайджест 2003-2004 гг._фIкв EBITDA ОЭМК 28.04.07" xfId="3020" xr:uid="{00000000-0005-0000-0000-0000680D0000}"/>
    <cellStyle name="_Бюджет2004_Дайджест 2003-2004 гг._Фин.часть 11.12.06" xfId="3021" xr:uid="{00000000-0005-0000-0000-0000690D0000}"/>
    <cellStyle name="_Бюджет2004_Дайджест 2003-2004 гг._Форма 28" xfId="3022" xr:uid="{00000000-0005-0000-0000-00006A0D0000}"/>
    <cellStyle name="_Бюджет2004_Дайджест 2003-2004 гг._Форма №13" xfId="3023" xr:uid="{00000000-0005-0000-0000-00006B0D0000}"/>
    <cellStyle name="_Бюджет2004_Дайджест 2003-2004 гг._Форма №14" xfId="3024" xr:uid="{00000000-0005-0000-0000-00006C0D0000}"/>
    <cellStyle name="_Бюджет2004_Дайджест 2003-2004 гг._форма №24 от 07.12.2006г" xfId="3025" xr:uid="{00000000-0005-0000-0000-00006D0D0000}"/>
    <cellStyle name="_Бюджет2004_Дайджест 2003-2004 гг._форма №24 от 11.12.2006г" xfId="3026" xr:uid="{00000000-0005-0000-0000-00006E0D0000}"/>
    <cellStyle name="_Бюджет2004_Дайджест 2003-2004 гг._форма №24 от 15.12.2006г" xfId="3027" xr:uid="{00000000-0005-0000-0000-00006F0D0000}"/>
    <cellStyle name="_Бюджет2004_Дайджест 2003-2004 гг._Формы 19,20,21" xfId="3028" xr:uid="{00000000-0005-0000-0000-0000700D0000}"/>
    <cellStyle name="_Бюджет2004_Дайджест 2003-2004 гг._Формы 19,20,21 16.12.06 " xfId="3029" xr:uid="{00000000-0005-0000-0000-0000710D0000}"/>
    <cellStyle name="_Бюджет2004_Дайджест 2003-2004 гг._Формы 19,20,21 на 2007г." xfId="3030" xr:uid="{00000000-0005-0000-0000-0000720D0000}"/>
    <cellStyle name="_Бюджет2004_Дайджест 2003-2004 гг._Формы Август-декбарь" xfId="3031" xr:uid="{00000000-0005-0000-0000-0000730D0000}"/>
    <cellStyle name="_Бюджет2004_Дайджест 2003-2004 гг._Формы для ОЭМК (к отправке)" xfId="3032" xr:uid="{00000000-0005-0000-0000-0000740D0000}"/>
    <cellStyle name="_Бюджет2004_Дайджест 2003-2004 гг._Формы общие отчет за год" xfId="3033" xr:uid="{00000000-0005-0000-0000-0000750D0000}"/>
    <cellStyle name="_Бюджетный пакет на   февраль 2007 (БП февраля 2007)" xfId="3034" xr:uid="{00000000-0005-0000-0000-0000760D0000}"/>
    <cellStyle name="_Бюджетный пакет на  ноябрь СИН" xfId="3035" xr:uid="{00000000-0005-0000-0000-0000770D0000}"/>
    <cellStyle name="_в 4 квар  на 2007 г  (2)" xfId="3036" xr:uid="{00000000-0005-0000-0000-0000780D0000}"/>
    <cellStyle name="_Вариант 1 24.05.02 электр.наш" xfId="3037" xr:uid="{00000000-0005-0000-0000-0000790D0000}"/>
    <cellStyle name="_Вариант 1 24.05.02 электр.наш_НМЗ Альбом форм бюджета 2008 г- 01,11,07" xfId="3038" xr:uid="{00000000-0005-0000-0000-00007A0D0000}"/>
    <cellStyle name="_Вариант 1 24.05.02 электр.наш_НМЗ Альбом форм бюджета 2008 г- 08,11,07" xfId="3039" xr:uid="{00000000-0005-0000-0000-00007B0D0000}"/>
    <cellStyle name="_Вариант 1 24.05.02 электр.наш_ПРОГНОЗНЫЙ БАЛАНС (форма)" xfId="3040" xr:uid="{00000000-0005-0000-0000-00007C0D0000}"/>
    <cellStyle name="_ВНИИБТ БИ Анализ ТМЦ свод" xfId="3041" xr:uid="{00000000-0005-0000-0000-00007D0D0000}"/>
    <cellStyle name="_Вопросы 14 07" xfId="3042" xr:uid="{00000000-0005-0000-0000-00007E0D0000}"/>
    <cellStyle name="_Вспом .таблицы КУИК 15.09.03 с КВ" xfId="3043" xr:uid="{00000000-0005-0000-0000-00007F0D0000}"/>
    <cellStyle name="_Выполнения за ноябрь1 2008" xfId="3044" xr:uid="{00000000-0005-0000-0000-0000800D0000}"/>
    <cellStyle name="_Выручка расшифровка доходов 2008" xfId="3045" xr:uid="{00000000-0005-0000-0000-0000810D0000}"/>
    <cellStyle name="_Выручка расшифровка доходов 2008_Salary" xfId="3046" xr:uid="{00000000-0005-0000-0000-0000820D0000}"/>
    <cellStyle name="_Выручка расшифровка доходов 2008_Слайд(Алнас пр-во-сентябрь-final)" xfId="3047" xr:uid="{00000000-0005-0000-0000-0000830D0000}"/>
    <cellStyle name="_Выручка расшифровка доходов 2008_Слайд(Алнас пр-во-сентябрь-final)_Salary" xfId="3048" xr:uid="{00000000-0005-0000-0000-0000840D0000}"/>
    <cellStyle name="_Геологи_Бюджет операционных расходов 2008-2018" xfId="3049" xr:uid="{00000000-0005-0000-0000-0000850D0000}"/>
    <cellStyle name="_Гл.мех.Бюджет операционных расходов ВТК 2008-2018" xfId="3050" xr:uid="{00000000-0005-0000-0000-0000860D0000}"/>
    <cellStyle name="_годовой отчет  2001" xfId="3051" xr:uid="{00000000-0005-0000-0000-0000870D0000}"/>
    <cellStyle name="_годовой отчет  2001_НМЗ Альбом форм бюджета 2008 г- 01,11,07" xfId="3052" xr:uid="{00000000-0005-0000-0000-0000880D0000}"/>
    <cellStyle name="_годовой отчет  2001_НМЗ Альбом форм бюджета 2008 г- 08,11,07" xfId="3053" xr:uid="{00000000-0005-0000-0000-0000890D0000}"/>
    <cellStyle name="_годовой отчет  2001_ПРОГНОЗНЫЙ БАЛАНС (форма)" xfId="3054" xr:uid="{00000000-0005-0000-0000-00008A0D0000}"/>
    <cellStyle name="_готовые" xfId="3055" xr:uid="{00000000-0005-0000-0000-00008B0D0000}"/>
    <cellStyle name="_График бурения 2008 от 08.08.07г." xfId="3056" xr:uid="{00000000-0005-0000-0000-00008C0D0000}"/>
    <cellStyle name="_График бурения 2008 от 09.08.07г.(1)" xfId="3057" xr:uid="{00000000-0005-0000-0000-00008D0D0000}"/>
    <cellStyle name="_график работы оборудования и станочников на 2007 " xfId="3058" xr:uid="{00000000-0005-0000-0000-00008E0D0000}"/>
    <cellStyle name="_ГРР 2007 на сумму 98,88" xfId="3059" xr:uid="{00000000-0005-0000-0000-00008F0D0000}"/>
    <cellStyle name="_ГФО-0 - новый формат data validation" xfId="3060" xr:uid="{00000000-0005-0000-0000-0000900D0000}"/>
    <cellStyle name="_ГФС дебиторская задолженность на 1.11.05с комментарием" xfId="3061" xr:uid="{00000000-0005-0000-0000-0000910D0000}"/>
    <cellStyle name="_ГФС ФП сентябрь(02.09.2005)" xfId="3062" xr:uid="{00000000-0005-0000-0000-0000920D0000}"/>
    <cellStyle name="_Дайджест 2003-2004 гг." xfId="3063" xr:uid="{00000000-0005-0000-0000-0000930D0000}"/>
    <cellStyle name="_Дайджест 2003-2004 гг._01.04.06-01.10.06 Распред. ср-в ЛГОК 20.10.06" xfId="3064" xr:uid="{00000000-0005-0000-0000-0000940D0000}"/>
    <cellStyle name="_Дайджест 2003-2004 гг._01.04.06-01.10.06 Распред. ср-в ОЭМК 20.10.06" xfId="3065" xr:uid="{00000000-0005-0000-0000-0000950D0000}"/>
    <cellStyle name="_Дайджест 2003-2004 гг._2007 + год " xfId="3066" xr:uid="{00000000-0005-0000-0000-0000960D0000}"/>
    <cellStyle name="_Дайджест 2003-2004 гг._2007 г год план (фин.часть)" xfId="3067" xr:uid="{00000000-0005-0000-0000-0000970D0000}"/>
    <cellStyle name="_Дайджест 2003-2004 гг._2007 год " xfId="3068" xr:uid="{00000000-0005-0000-0000-0000980D0000}"/>
    <cellStyle name="_Дайджест 2003-2004 гг._2007 измен 11.12.06 2 вар " xfId="3069" xr:uid="{00000000-0005-0000-0000-0000990D0000}"/>
    <cellStyle name="_Дайджест 2003-2004 гг._25 разделы баланса раб (21.08.06)" xfId="3070" xr:uid="{00000000-0005-0000-0000-00009A0D0000}"/>
    <cellStyle name="_Дайджест 2003-2004 гг._28-30 (1)" xfId="3071" xr:uid="{00000000-0005-0000-0000-00009B0D0000}"/>
    <cellStyle name="_Дайджест 2003-2004 гг._29 форма 12 месяцев" xfId="3072" xr:uid="{00000000-0005-0000-0000-00009C0D0000}"/>
    <cellStyle name="_Дайджест 2003-2004 гг._30" xfId="3073" xr:uid="{00000000-0005-0000-0000-00009D0D0000}"/>
    <cellStyle name="_Дайджест 2003-2004 гг._30 форма с фактом за декабрь" xfId="3074" xr:uid="{00000000-0005-0000-0000-00009E0D0000}"/>
    <cellStyle name="_Дайджест 2003-2004 гг._30 форма с фактом за ноябрь" xfId="3075" xr:uid="{00000000-0005-0000-0000-00009F0D0000}"/>
    <cellStyle name="_Дайджест 2003-2004 гг._8" xfId="3076" xr:uid="{00000000-0005-0000-0000-0000A00D0000}"/>
    <cellStyle name="_Дайджест 2003-2004 гг._№13, №14" xfId="3077" xr:uid="{00000000-0005-0000-0000-0000A10D0000}"/>
    <cellStyle name="_Дайджест 2003-2004 гг._№13, №14 от 15.12.2006" xfId="3078" xr:uid="{00000000-0005-0000-0000-0000A20D0000}"/>
    <cellStyle name="_Дайджест 2003-2004 гг._№26 измен 15.12.06 4 вар " xfId="3079" xr:uid="{00000000-0005-0000-0000-0000A30D0000}"/>
    <cellStyle name="_Дайджест 2003-2004 гг._БП  07 г. (нов.форма) 2" xfId="3080" xr:uid="{00000000-0005-0000-0000-0000A40D0000}"/>
    <cellStyle name="_Дайджест 2003-2004 гг._Динамика Свод_Бизнес_MGOK 27_07_06" xfId="3081" xr:uid="{00000000-0005-0000-0000-0000A50D0000}"/>
    <cellStyle name="_Дайджест 2003-2004 гг._Запрос МИ Менеджмент 18 08 06 (новый формат)" xfId="3082" xr:uid="{00000000-0005-0000-0000-0000A60D0000}"/>
    <cellStyle name="_Дайджест 2003-2004 гг._Книга БДР 4 кв" xfId="3083" xr:uid="{00000000-0005-0000-0000-0000A70D0000}"/>
    <cellStyle name="_Дайджест 2003-2004 гг._Книга1" xfId="3084" xr:uid="{00000000-0005-0000-0000-0000A80D0000}"/>
    <cellStyle name="_Дайджест 2003-2004 гг._Книга1 (1)" xfId="3085" xr:uid="{00000000-0005-0000-0000-0000A90D0000}"/>
    <cellStyle name="_Дайджест 2003-2004 гг._Комплект документов - план на 2007 год - фин.часть 8.12.06 (укороч.)" xfId="3086" xr:uid="{00000000-0005-0000-0000-0000AA0D0000}"/>
    <cellStyle name="_Дайджест 2003-2004 гг._Новые формы Дивизиона_3кв.2007" xfId="3087" xr:uid="{00000000-0005-0000-0000-0000AB0D0000}"/>
    <cellStyle name="_Дайджест 2003-2004 гг._пл2007 фин.часть 18.12.06" xfId="3088" xr:uid="{00000000-0005-0000-0000-0000AC0D0000}"/>
    <cellStyle name="_Дайджест 2003-2004 гг._пр2006 Комплект ОЭМК 13.02.07 (рабочая)" xfId="3089" xr:uid="{00000000-0005-0000-0000-0000AD0D0000}"/>
    <cellStyle name="_Дайджест 2003-2004 гг._пр2006 формы(19-30) 14.02.07" xfId="3090" xr:uid="{00000000-0005-0000-0000-0000AE0D0000}"/>
    <cellStyle name="_Дайджест 2003-2004 гг._Презентационный материал" xfId="3091" xr:uid="{00000000-0005-0000-0000-0000AF0D0000}"/>
    <cellStyle name="_Дайджест 2003-2004 гг._Свод производства 1 квартал" xfId="3092" xr:uid="{00000000-0005-0000-0000-0000B00D0000}"/>
    <cellStyle name="_Дайджест 2003-2004 гг._ф IIкв.07 EBITDA ЛГОК 27.07.07" xfId="3093" xr:uid="{00000000-0005-0000-0000-0000B10D0000}"/>
    <cellStyle name="_Дайджест 2003-2004 гг._ф01.07 EBITDA ОАО ЛГОК 02.03.07" xfId="3094" xr:uid="{00000000-0005-0000-0000-0000B20D0000}"/>
    <cellStyle name="_Дайджест 2003-2004 гг._ф01.07 EBITDA ОАО ЛГОК 05.03.07" xfId="3095" xr:uid="{00000000-0005-0000-0000-0000B30D0000}"/>
    <cellStyle name="_Дайджест 2003-2004 гг._ф01.07 EBITDA ОАО ЛГОК с изм. 30.03.07" xfId="3096" xr:uid="{00000000-0005-0000-0000-0000B40D0000}"/>
    <cellStyle name="_Дайджест 2003-2004 гг._ф01.07 EBITDA ОАО УС 05.03.07" xfId="3097" xr:uid="{00000000-0005-0000-0000-0000B50D0000}"/>
    <cellStyle name="_Дайджест 2003-2004 гг._ф01.07 EBITDA ОАО УС 05.03.07(26,2)" xfId="3098" xr:uid="{00000000-0005-0000-0000-0000B60D0000}"/>
    <cellStyle name="_Дайджест 2003-2004 гг._ф01.07 EBITDA ОЭМК 02.03.07" xfId="3099" xr:uid="{00000000-0005-0000-0000-0000B70D0000}"/>
    <cellStyle name="_Дайджест 2003-2004 гг._ф02.07 EBITDA ОАО ЛГОК 28.03.07" xfId="3100" xr:uid="{00000000-0005-0000-0000-0000B80D0000}"/>
    <cellStyle name="_Дайджест 2003-2004 гг._ф02.07 EBITDA ОАО УС 28.03.07" xfId="3101" xr:uid="{00000000-0005-0000-0000-0000B90D0000}"/>
    <cellStyle name="_Дайджест 2003-2004 гг._ф02.07 EBITDA ОЭМК 28.03.07" xfId="3102" xr:uid="{00000000-0005-0000-0000-0000BA0D0000}"/>
    <cellStyle name="_Дайджест 2003-2004 гг._ф1кв.07 EBITDA ЛГОК 28.04.07" xfId="3103" xr:uid="{00000000-0005-0000-0000-0000BB0D0000}"/>
    <cellStyle name="_Дайджест 2003-2004 гг._фIкв EBITDA ОАО УС 28.04.07" xfId="3104" xr:uid="{00000000-0005-0000-0000-0000BC0D0000}"/>
    <cellStyle name="_Дайджест 2003-2004 гг._фIкв EBITDA ОЭМК 28.04.07" xfId="3105" xr:uid="{00000000-0005-0000-0000-0000BD0D0000}"/>
    <cellStyle name="_Дайджест 2003-2004 гг._Фин.часть 11.12.06" xfId="3106" xr:uid="{00000000-0005-0000-0000-0000BE0D0000}"/>
    <cellStyle name="_Дайджест 2003-2004 гг._Форма 28" xfId="3107" xr:uid="{00000000-0005-0000-0000-0000BF0D0000}"/>
    <cellStyle name="_Дайджест 2003-2004 гг._Форма №13" xfId="3108" xr:uid="{00000000-0005-0000-0000-0000C00D0000}"/>
    <cellStyle name="_Дайджест 2003-2004 гг._Форма №14" xfId="3109" xr:uid="{00000000-0005-0000-0000-0000C10D0000}"/>
    <cellStyle name="_Дайджест 2003-2004 гг._форма №24 от 07.12.2006г" xfId="3110" xr:uid="{00000000-0005-0000-0000-0000C20D0000}"/>
    <cellStyle name="_Дайджест 2003-2004 гг._форма №24 от 11.12.2006г" xfId="3111" xr:uid="{00000000-0005-0000-0000-0000C30D0000}"/>
    <cellStyle name="_Дайджест 2003-2004 гг._форма №24 от 15.12.2006г" xfId="3112" xr:uid="{00000000-0005-0000-0000-0000C40D0000}"/>
    <cellStyle name="_Дайджест 2003-2004 гг._Формы 19,20,21" xfId="3113" xr:uid="{00000000-0005-0000-0000-0000C50D0000}"/>
    <cellStyle name="_Дайджест 2003-2004 гг._Формы 19,20,21 16.12.06 " xfId="3114" xr:uid="{00000000-0005-0000-0000-0000C60D0000}"/>
    <cellStyle name="_Дайджест 2003-2004 гг._Формы 19,20,21 на 2007г." xfId="3115" xr:uid="{00000000-0005-0000-0000-0000C70D0000}"/>
    <cellStyle name="_Дайджест 2003-2004 гг._Формы Август-декбарь" xfId="3116" xr:uid="{00000000-0005-0000-0000-0000C80D0000}"/>
    <cellStyle name="_Дайджест 2003-2004 гг._Формы для ОЭМК (к отправке)" xfId="3117" xr:uid="{00000000-0005-0000-0000-0000C90D0000}"/>
    <cellStyle name="_Дайджест 2003-2004 гг._Формы общие отчет за год" xfId="3118" xr:uid="{00000000-0005-0000-0000-0000CA0D0000}"/>
    <cellStyle name="_Данные ДИТ тематика 2006" xfId="3119" xr:uid="{00000000-0005-0000-0000-0000CB0D0000}"/>
    <cellStyle name="_Движ. по  ЕСН 69сч.АВГУСТ" xfId="3120" xr:uid="{00000000-0005-0000-0000-0000CC0D0000}"/>
    <cellStyle name="_Движ. по  ЕСН 69сч.ИЮЛЬ" xfId="3121" xr:uid="{00000000-0005-0000-0000-0000CD0D0000}"/>
    <cellStyle name="_Движ. по налогам 68сч.АВГУСТ" xfId="3122" xr:uid="{00000000-0005-0000-0000-0000CE0D0000}"/>
    <cellStyle name="_Движ. по налогам 68сч.ИЮЛЬ" xfId="3123" xr:uid="{00000000-0005-0000-0000-0000CF0D0000}"/>
    <cellStyle name="_ДДС" xfId="3124" xr:uid="{00000000-0005-0000-0000-0000D00D0000}"/>
    <cellStyle name="_ДДС (М) от 05.02.04 (с изм. от Энергосбыта в 4 кв.)" xfId="3125" xr:uid="{00000000-0005-0000-0000-0000D10D0000}"/>
    <cellStyle name="_ДДС на 2005 год от 09.12.04" xfId="3126" xr:uid="{00000000-0005-0000-0000-0000D20D0000}"/>
    <cellStyle name="_ДДС на 2005 год от 21.12.04" xfId="3127" xr:uid="{00000000-0005-0000-0000-0000D30D0000}"/>
    <cellStyle name="_ДДС на 2005 от 04.11.04" xfId="3128" xr:uid="{00000000-0005-0000-0000-0000D40D0000}"/>
    <cellStyle name="_ДДС от 16.12.03 (новое топливо)" xfId="3129" xr:uid="{00000000-0005-0000-0000-0000D50D0000}"/>
    <cellStyle name="_ДДС от 21.01.04 (на СД)" xfId="3130" xr:uid="{00000000-0005-0000-0000-0000D60D0000}"/>
    <cellStyle name="_Декларация" xfId="3131" xr:uid="{00000000-0005-0000-0000-0000D70D0000}"/>
    <cellStyle name="_деньги по кап" xfId="3132" xr:uid="{00000000-0005-0000-0000-0000D80D0000}"/>
    <cellStyle name="_Дивизион ИНМ" xfId="3133" xr:uid="{00000000-0005-0000-0000-0000D90D0000}"/>
    <cellStyle name="_Динамика резерва по ДЗ за 9 мес 2007_МСФО" xfId="3134" xr:uid="{00000000-0005-0000-0000-0000DA0D0000}"/>
    <cellStyle name="_ДИС СТУ" xfId="3135" xr:uid="{00000000-0005-0000-0000-0000DB0D0000}"/>
    <cellStyle name="_Дисконтирование векселей" xfId="3136" xr:uid="{00000000-0005-0000-0000-0000DC0D0000}"/>
    <cellStyle name="_Для Ф_25_апель2007(опер.)Н" xfId="3137" xr:uid="{00000000-0005-0000-0000-0000DD0D0000}"/>
    <cellStyle name="_Для ФП" xfId="3138" xr:uid="{00000000-0005-0000-0000-0000DE0D0000}"/>
    <cellStyle name="_Для ФП (1 кв.) (2)" xfId="3139" xr:uid="{00000000-0005-0000-0000-0000DF0D0000}"/>
    <cellStyle name="_Для ФП (3 кв.план)" xfId="3140" xr:uid="{00000000-0005-0000-0000-0000E00D0000}"/>
    <cellStyle name="_днс мат" xfId="3141" xr:uid="{00000000-0005-0000-0000-0000E10D0000}"/>
    <cellStyle name="_добыча" xfId="3142" xr:uid="{00000000-0005-0000-0000-0000E20D0000}"/>
    <cellStyle name="_Дозакл 5 мес.2000" xfId="3143" xr:uid="{00000000-0005-0000-0000-0000E30D0000}"/>
    <cellStyle name="_док-ты БК-10 06г 1" xfId="3144" xr:uid="{00000000-0005-0000-0000-0000E40D0000}"/>
    <cellStyle name="_Доп вопросы" xfId="3145" xr:uid="{00000000-0005-0000-0000-0000E50D0000}"/>
    <cellStyle name="_Доп вопросы 01 07" xfId="3146" xr:uid="{00000000-0005-0000-0000-0000E60D0000}"/>
    <cellStyle name="_Доп вопросы 08 07" xfId="3147" xr:uid="{00000000-0005-0000-0000-0000E70D0000}"/>
    <cellStyle name="_Доп вопросы 27 06" xfId="3148" xr:uid="{00000000-0005-0000-0000-0000E80D0000}"/>
    <cellStyle name="_доп.затраты на мобилизацию бурения" xfId="3149" xr:uid="{00000000-0005-0000-0000-0000E90D0000}"/>
    <cellStyle name="_доп.согл дог136  5 ПОС после ПСО" xfId="3150" xr:uid="{00000000-0005-0000-0000-0000EA0D0000}"/>
    <cellStyle name="_дополнение к Ф-2-3" xfId="3151" xr:uid="{00000000-0005-0000-0000-0000EB0D0000}"/>
    <cellStyle name="_Дополнительные данные по контрагентам Оренбург  2006 02" xfId="3152" xr:uid="{00000000-0005-0000-0000-0000EC0D0000}"/>
    <cellStyle name="_Дополнительные перечень по контрагентам Русснефть-Брянск_2006_02" xfId="3153" xr:uid="{00000000-0005-0000-0000-0000ED0D0000}"/>
    <cellStyle name="_Дополнительные расходы - проводка МСФО" xfId="3154" xr:uid="{00000000-0005-0000-0000-0000EE0D0000}"/>
    <cellStyle name="_Дополнительный перечень ЗМБ" xfId="3155" xr:uid="{00000000-0005-0000-0000-0000EF0D0000}"/>
    <cellStyle name="_Дополнительный перечень конт. Старко" xfId="3156" xr:uid="{00000000-0005-0000-0000-0000F00D0000}"/>
    <cellStyle name="_Дополнительный перечень контрагентов Алтан ООО_2006_01" xfId="3157" xr:uid="{00000000-0005-0000-0000-0000F10D0000}"/>
    <cellStyle name="_Дополнительный перечень контрагентов Белкам_2006_03" xfId="3158" xr:uid="{00000000-0005-0000-0000-0000F20D0000}"/>
    <cellStyle name="_Дополнительный перечень контрагентов Белкамнефть_2006_03" xfId="3159" xr:uid="{00000000-0005-0000-0000-0000F30D0000}"/>
    <cellStyle name="_Дополнительный перечень контрагентов Белкамнефть_2006_03_1" xfId="3160" xr:uid="{00000000-0005-0000-0000-0000F40D0000}"/>
    <cellStyle name="_Дополнительный перечень контрагентов Белые ночи_2006_03" xfId="3161" xr:uid="{00000000-0005-0000-0000-0000F50D0000}"/>
    <cellStyle name="_Дополнительный перечень контрагентов Варьеганнефть (ДО(Калин, Валюн, Ново-Аган))_2006_01(1)" xfId="3162" xr:uid="{00000000-0005-0000-0000-0000F60D0000}"/>
    <cellStyle name="_Дополнительный перечень контрагентов ГОЛОЙЛ 2006_05" xfId="3163" xr:uid="{00000000-0005-0000-0000-0000F70D0000}"/>
    <cellStyle name="_Дополнительный перечень контрагентов Комнедра_2006_02" xfId="3164" xr:uid="{00000000-0005-0000-0000-0000F80D0000}"/>
    <cellStyle name="_Дополнительный перечень контрагентов Мохтик" xfId="3165" xr:uid="{00000000-0005-0000-0000-0000F90D0000}"/>
    <cellStyle name="_Дополнительный перечень контрагентов МПК АНГГдополнительный" xfId="3166" xr:uid="{00000000-0005-0000-0000-0000FA0D0000}"/>
    <cellStyle name="_Дополнительный перечень контрагентов Нефтемаслозавод_0206" xfId="3167" xr:uid="{00000000-0005-0000-0000-0000FB0D0000}"/>
    <cellStyle name="_Дополнительный перечень контрагентов НМЗ_2006_05" xfId="3168" xr:uid="{00000000-0005-0000-0000-0000FC0D0000}"/>
    <cellStyle name="_Дополнительный перечень контрагентов Пензанефть_2006_02(1)" xfId="3169" xr:uid="{00000000-0005-0000-0000-0000FD0D0000}"/>
    <cellStyle name="_Дополнительный перечень контрагентов СевНГ_2006_03" xfId="3170" xr:uid="{00000000-0005-0000-0000-0000FE0D0000}"/>
    <cellStyle name="_Дополнительный перечень контрагентов СевНГ_2006_03_1" xfId="3171" xr:uid="{00000000-0005-0000-0000-0000FF0D0000}"/>
    <cellStyle name="_Дополнительный перечень контрагентов СевНГ_2006_05" xfId="3172" xr:uid="{00000000-0005-0000-0000-0000000E0000}"/>
    <cellStyle name="_Дополнительный перечень контрагентов ТН_2003_03" xfId="3173" xr:uid="{00000000-0005-0000-0000-0000010E0000}"/>
    <cellStyle name="_Дополнительный перечень контрагентов_Аган_Заслон_2006_04" xfId="3174" xr:uid="{00000000-0005-0000-0000-0000020E0000}"/>
    <cellStyle name="_Дополнительный перечень контрагентов_Краснодарэконефть 2006_04" xfId="3175" xr:uid="{00000000-0005-0000-0000-0000030E0000}"/>
    <cellStyle name="_Дополнительный перечень контрагентов_Пензанефть" xfId="3176" xr:uid="{00000000-0005-0000-0000-0000040E0000}"/>
    <cellStyle name="_Дополнительный перечень контрагентов_Ульяновскнефть_2006_04" xfId="3177" xr:uid="{00000000-0005-0000-0000-0000050E0000}"/>
    <cellStyle name="_Дополнительный перечень контрагентов_Черногорское_2006_05" xfId="3178" xr:uid="{00000000-0005-0000-0000-0000060E0000}"/>
    <cellStyle name="_Дополнительный перечень контрагентов_Экспост 2006_04" xfId="3179" xr:uid="{00000000-0005-0000-0000-0000070E0000}"/>
    <cellStyle name="_Дополнительный перечень Сара·5v" xfId="3180" xr:uid="{00000000-0005-0000-0000-0000080E0000}"/>
    <cellStyle name="_Дополнительный_перечень_контрагентов ОНОС 2006 03" xfId="3181" xr:uid="{00000000-0005-0000-0000-0000090E0000}"/>
    <cellStyle name="_Дополнительный_перечень_контрагентов Энергосоюз 2006 03" xfId="3182" xr:uid="{00000000-0005-0000-0000-00000A0E0000}"/>
    <cellStyle name="_Дополнитеольный перечень контрагентов Нефтеразведка_2006_02" xfId="3183" xr:uid="{00000000-0005-0000-0000-00000B0E0000}"/>
    <cellStyle name="_Дополнитфельный перечень контрагентов Белкамнефть_2006_02" xfId="3184" xr:uid="{00000000-0005-0000-0000-00000C0E0000}"/>
    <cellStyle name="_Доход" xfId="3185" xr:uid="{00000000-0005-0000-0000-00000D0E0000}"/>
    <cellStyle name="_Доходный ТЦ и РМЦ_01.05 (итог)" xfId="3186" xr:uid="{00000000-0005-0000-0000-00000E0E0000}"/>
    <cellStyle name="_Доходы и затраты - план на  годМСФО" xfId="3187" xr:uid="{00000000-0005-0000-0000-00000F0E0000}"/>
    <cellStyle name="_ДпоС БП 2007" xfId="3188" xr:uid="{00000000-0005-0000-0000-0000100E0000}"/>
    <cellStyle name="_ДпоС Бюдж 2007" xfId="3189" xr:uid="{00000000-0005-0000-0000-0000110E0000}"/>
    <cellStyle name="_ДС Себестоимость продаж 2006 - 2 полугодие - 2006 07 18" xfId="3190" xr:uid="{00000000-0005-0000-0000-0000120E0000}"/>
    <cellStyle name="_ДС Себестоимость продаж 2006 - 2 полугодие - 20060809" xfId="3191" xr:uid="{00000000-0005-0000-0000-0000130E0000}"/>
    <cellStyle name="_ДС Себестоимость продаж 2006-2 полугодие-20060824" xfId="3192" xr:uid="{00000000-0005-0000-0000-0000140E0000}"/>
    <cellStyle name="_ежед за 240405" xfId="23905" xr:uid="{00000000-0005-0000-0000-0000150E0000}"/>
    <cellStyle name="_Ежемесячная отчетность по МСФО за декабрь 205 г." xfId="3193" xr:uid="{00000000-0005-0000-0000-0000160E0000}"/>
    <cellStyle name="_Ежемесячно расчет отложенных налогов(август)xls" xfId="3194" xr:uid="{00000000-0005-0000-0000-0000170E0000}"/>
    <cellStyle name="_Ежемесячно расчет отложенных налогов(июль)" xfId="3195" xr:uid="{00000000-0005-0000-0000-0000180E0000}"/>
    <cellStyle name="_Еженедельный отчет по РИТС-1 (2)" xfId="23906" xr:uid="{00000000-0005-0000-0000-0000190E0000}"/>
    <cellStyle name="_ЕСЭ_Баланс (энергетика)" xfId="3196" xr:uid="{00000000-0005-0000-0000-00001A0E0000}"/>
    <cellStyle name="_Еханый капитал" xfId="3197" xr:uid="{00000000-0005-0000-0000-00001B0E0000}"/>
    <cellStyle name="_Задание на платежи 25" xfId="3198" xr:uid="{00000000-0005-0000-0000-00001C0E0000}"/>
    <cellStyle name="_Задание на платежи 26" xfId="3199" xr:uid="{00000000-0005-0000-0000-00001D0E0000}"/>
    <cellStyle name="_Задание на платежи 27" xfId="3200" xr:uid="{00000000-0005-0000-0000-00001E0E0000}"/>
    <cellStyle name="_Задание на платежи 28" xfId="3201" xr:uid="{00000000-0005-0000-0000-00001F0E0000}"/>
    <cellStyle name="_Задание на платежи 29" xfId="3202" xr:uid="{00000000-0005-0000-0000-0000200E0000}"/>
    <cellStyle name="_Задание на платежи 30" xfId="3203" xr:uid="{00000000-0005-0000-0000-0000210E0000}"/>
    <cellStyle name="_Задание на платежи 31" xfId="3204" xr:uid="{00000000-0005-0000-0000-0000220E0000}"/>
    <cellStyle name="_Задание на платежи 32" xfId="3205" xr:uid="{00000000-0005-0000-0000-0000230E0000}"/>
    <cellStyle name="_Задание на платежи 33" xfId="3206" xr:uid="{00000000-0005-0000-0000-0000240E0000}"/>
    <cellStyle name="_Задание на платежи 34" xfId="3207" xr:uid="{00000000-0005-0000-0000-0000250E0000}"/>
    <cellStyle name="_Задание на платежи 35" xfId="3208" xr:uid="{00000000-0005-0000-0000-0000260E0000}"/>
    <cellStyle name="_Задание на платежи 36" xfId="3209" xr:uid="{00000000-0005-0000-0000-0000270E0000}"/>
    <cellStyle name="_Задание на платежи 37" xfId="3210" xr:uid="{00000000-0005-0000-0000-0000280E0000}"/>
    <cellStyle name="_Задание на платежи 38" xfId="3211" xr:uid="{00000000-0005-0000-0000-0000290E0000}"/>
    <cellStyle name="_Задание на платежи 48" xfId="3212" xr:uid="{00000000-0005-0000-0000-00002A0E0000}"/>
    <cellStyle name="_Задание на платежи 49" xfId="3213" xr:uid="{00000000-0005-0000-0000-00002B0E0000}"/>
    <cellStyle name="_Задание на платежи 50" xfId="3214" xr:uid="{00000000-0005-0000-0000-00002C0E0000}"/>
    <cellStyle name="_Задание на платежи 51" xfId="3215" xr:uid="{00000000-0005-0000-0000-00002D0E0000}"/>
    <cellStyle name="_Задание на платежи 52" xfId="3216" xr:uid="{00000000-0005-0000-0000-00002E0E0000}"/>
    <cellStyle name="_Задание на платежи 53" xfId="3217" xr:uid="{00000000-0005-0000-0000-00002F0E0000}"/>
    <cellStyle name="_Замечания_ЛП" xfId="3218" xr:uid="{00000000-0005-0000-0000-0000300E0000}"/>
    <cellStyle name="_ЗАО Алнас Н 21.01.08" xfId="3219" xr:uid="{00000000-0005-0000-0000-0000310E0000}"/>
    <cellStyle name="_Запасы " xfId="3220" xr:uid="{00000000-0005-0000-0000-0000320E0000}"/>
    <cellStyle name="_Затратный_.." xfId="3221" xr:uid="{00000000-0005-0000-0000-0000330E0000}"/>
    <cellStyle name="_Затратный_А-Связь_01.10.05_2" xfId="3222" xr:uid="{00000000-0005-0000-0000-0000340E0000}"/>
    <cellStyle name="_Затратный_КО_итоги" xfId="3223" xr:uid="{00000000-0005-0000-0000-0000350E0000}"/>
    <cellStyle name="_Затратный_МЗ_Сводный" xfId="3224" xr:uid="{00000000-0005-0000-0000-0000360E0000}"/>
    <cellStyle name="_Затратный_Олкон_итоги" xfId="3225" xr:uid="{00000000-0005-0000-0000-0000370E0000}"/>
    <cellStyle name="_Затратный_СУЭК" xfId="3226" xr:uid="{00000000-0005-0000-0000-0000380E0000}"/>
    <cellStyle name="_Затраты ГФО-1 КОВ 080318" xfId="3227" xr:uid="{00000000-0005-0000-0000-0000390E0000}"/>
    <cellStyle name="_Затраты на ИТ 2003 реальные" xfId="3228" xr:uid="{00000000-0005-0000-0000-00003A0E0000}"/>
    <cellStyle name="_Затраты на ИТ 2004" xfId="3229" xr:uid="{00000000-0005-0000-0000-00003B0E0000}"/>
    <cellStyle name="_заявка новая" xfId="3230" xr:uid="{00000000-0005-0000-0000-00003C0E0000}"/>
    <cellStyle name="_заявка2007-22 (6)" xfId="3231" xr:uid="{00000000-0005-0000-0000-00003D0E0000}"/>
    <cellStyle name="_заявка2007-22 (7)" xfId="3232" xr:uid="{00000000-0005-0000-0000-00003E0E0000}"/>
    <cellStyle name="_заявки по ЦБПО на 2 пол" xfId="3233" xr:uid="{00000000-0005-0000-0000-00003F0E0000}"/>
    <cellStyle name="_ИБ Здоровье март, 1 кв., год 2006" xfId="3234" xr:uid="{00000000-0005-0000-0000-0000400E0000}"/>
    <cellStyle name="_ИБП Транспорт 05" xfId="3235" xr:uid="{00000000-0005-0000-0000-0000410E0000}"/>
    <cellStyle name="_ИДН по технологии УНИ СНГДУ-1(нп2310)" xfId="3236" xr:uid="{00000000-0005-0000-0000-0000420E0000}"/>
    <cellStyle name="_Изменение баланса за октябрь 2003 (текущий план)" xfId="3237" xr:uid="{00000000-0005-0000-0000-0000430E0000}"/>
    <cellStyle name="_Изменения к альбому Палиева" xfId="23907" xr:uid="{00000000-0005-0000-0000-0000440E0000}"/>
    <cellStyle name="_Инв_проекты 1" xfId="3238" xr:uid="{00000000-0005-0000-0000-0000450E0000}"/>
    <cellStyle name="_Инвест программа пузырь" xfId="3239" xr:uid="{00000000-0005-0000-0000-0000460E0000}"/>
    <cellStyle name="_Инвестиции" xfId="3240" xr:uid="{00000000-0005-0000-0000-0000470E0000}"/>
    <cellStyle name="_Инвестиции - расшифровка" xfId="3241" xr:uid="{00000000-0005-0000-0000-0000480E0000}"/>
    <cellStyle name="_инвестиции 070215_2" xfId="3242" xr:uid="{00000000-0005-0000-0000-0000490E0000}"/>
    <cellStyle name="_инвестиции 070215_3" xfId="3243" xr:uid="{00000000-0005-0000-0000-00004A0E0000}"/>
    <cellStyle name="_инвестиции 070216_1" xfId="3244" xr:uid="{00000000-0005-0000-0000-00004B0E0000}"/>
    <cellStyle name="_инвестиции 070216_2" xfId="3245" xr:uid="{00000000-0005-0000-0000-00004C0E0000}"/>
    <cellStyle name="_инвестиции 070216_3" xfId="3246" xr:uid="{00000000-0005-0000-0000-00004D0E0000}"/>
    <cellStyle name="_инвестиции 070227_1" xfId="3247" xr:uid="{00000000-0005-0000-0000-00004E0E0000}"/>
    <cellStyle name="_Инвестиции 070315_1" xfId="3248" xr:uid="{00000000-0005-0000-0000-00004F0E0000}"/>
    <cellStyle name="_ИНВЕСТИЦИОНКА_2007" xfId="3249" xr:uid="{00000000-0005-0000-0000-0000500E0000}"/>
    <cellStyle name="_Инвест-проект (стенд ЭЦН)" xfId="3250" xr:uid="{00000000-0005-0000-0000-0000510E0000}"/>
    <cellStyle name="_Интегра КРС_ФП сентябрь(02.09.2005)" xfId="3251" xr:uid="{00000000-0005-0000-0000-0000520E0000}"/>
    <cellStyle name="_Инф. запрос 60.001-60.003 на 30.09.2006" xfId="3252" xr:uid="{00000000-0005-0000-0000-0000530E0000}"/>
    <cellStyle name="_Инф.запрос сентябрь 06 (76.004, займы)" xfId="3253" xr:uid="{00000000-0005-0000-0000-0000540E0000}"/>
    <cellStyle name="_Информационный запрос" xfId="3254" xr:uid="{00000000-0005-0000-0000-0000550E0000}"/>
    <cellStyle name="_Информационный запрос 121405" xfId="3255" xr:uid="{00000000-0005-0000-0000-0000560E0000}"/>
    <cellStyle name="_Информационный запрос 121505" xfId="3256" xr:uid="{00000000-0005-0000-0000-0000570E0000}"/>
    <cellStyle name="_Информационный запрос для 6 мес 2007" xfId="3257" xr:uid="{00000000-0005-0000-0000-0000580E0000}"/>
    <cellStyle name="_Информационный запрос за декабрь  2005" xfId="3258" xr:uid="{00000000-0005-0000-0000-0000590E0000}"/>
    <cellStyle name="_Информационный запрос за июнь НОВЫЙ" xfId="3259" xr:uid="{00000000-0005-0000-0000-00005A0E0000}"/>
    <cellStyle name="_Информационный запрос за январь   2006" xfId="3260" xr:uid="{00000000-0005-0000-0000-00005B0E0000}"/>
    <cellStyle name="_Информационный запрос ИНТЕГРА" xfId="3261" xr:uid="{00000000-0005-0000-0000-00005C0E0000}"/>
    <cellStyle name="_Информационный запрос Интегра КРС за декабрь 2005 г" xfId="3262" xr:uid="{00000000-0005-0000-0000-00005D0E0000}"/>
    <cellStyle name="_Информационный запрос Интегра КРС за январь 2005 г" xfId="3263" xr:uid="{00000000-0005-0000-0000-00005E0E0000}"/>
    <cellStyle name="_Информационный запрос по 76.004  за 2005 год" xfId="3264" xr:uid="{00000000-0005-0000-0000-00005F0E0000}"/>
    <cellStyle name="_Информационный запрос сч.62.001, 62.004,62.008" xfId="3265" xr:uid="{00000000-0005-0000-0000-0000600E0000}"/>
    <cellStyle name="_Информационный запрос_templ2 ate май" xfId="3266" xr:uid="{00000000-0005-0000-0000-0000610E0000}"/>
    <cellStyle name="_Информационный запрос_template" xfId="3267" xr:uid="{00000000-0005-0000-0000-0000620E0000}"/>
    <cellStyle name="_Информационный запрос_template v2" xfId="3268" xr:uid="{00000000-0005-0000-0000-0000630E0000}"/>
    <cellStyle name="_Информационный запрос_template v2 (31.07.06)" xfId="3269" xr:uid="{00000000-0005-0000-0000-0000640E0000}"/>
    <cellStyle name="_Информационный запрос_template май" xfId="3270" xr:uid="{00000000-0005-0000-0000-0000650E0000}"/>
    <cellStyle name="_Информационный запрос_июнь 06" xfId="3271" xr:uid="{00000000-0005-0000-0000-0000660E0000}"/>
    <cellStyle name="_Информация по запросу 76.002 за 2005 год" xfId="3272" xr:uid="{00000000-0005-0000-0000-0000670E0000}"/>
    <cellStyle name="_Информация по ЦКС 13 02 14 Халима" xfId="3273" xr:uid="{00000000-0005-0000-0000-0000680E0000}"/>
    <cellStyle name="_ИрЭ_файл1_декабрь 2003" xfId="3274" xr:uid="{00000000-0005-0000-0000-0000690E0000}"/>
    <cellStyle name="_Исолнение БДДС в декабре 2006" xfId="3275" xr:uid="{00000000-0005-0000-0000-00006A0E0000}"/>
    <cellStyle name="_ИспМощн" xfId="3276" xr:uid="{00000000-0005-0000-0000-00006B0E0000}"/>
    <cellStyle name="_ИспМощн_forms v.2~95" xfId="3277" xr:uid="{00000000-0005-0000-0000-00006C0E0000}"/>
    <cellStyle name="_ИспМощн_forms v.21~95" xfId="3278" xr:uid="{00000000-0005-0000-0000-00006D0E0000}"/>
    <cellStyle name="_ИспМощн_forms v.3~95" xfId="3279" xr:uid="{00000000-0005-0000-0000-00006E0E0000}"/>
    <cellStyle name="_ИспМощн_forms v.К21~95" xfId="3280" xr:uid="{00000000-0005-0000-0000-00006F0E0000}"/>
    <cellStyle name="_ИспМощн_БизнесАНХК_2000" xfId="3281" xr:uid="{00000000-0005-0000-0000-0000700E0000}"/>
    <cellStyle name="_ИспМощн_Б-п 2000" xfId="3282" xr:uid="{00000000-0005-0000-0000-0000710E0000}"/>
    <cellStyle name="_ИспМощн_Б-П2000" xfId="3283" xr:uid="{00000000-0005-0000-0000-0000720E0000}"/>
    <cellStyle name="_ИспМощн_Наша форма б.плана" xfId="3284" xr:uid="{00000000-0005-0000-0000-0000730E0000}"/>
    <cellStyle name="_ИспМощн_ПИ-1" xfId="3285" xr:uid="{00000000-0005-0000-0000-0000740E0000}"/>
    <cellStyle name="_ИСПОЛНЕНИЕ БДДС В НОЯБРЕ  2006" xfId="3286" xr:uid="{00000000-0005-0000-0000-0000750E0000}"/>
    <cellStyle name="_Исполнение БДДС ОАО ОЭМК за октябрь 2006 года" xfId="3287" xr:uid="{00000000-0005-0000-0000-0000760E0000}"/>
    <cellStyle name="_Исполнение плана платежей за 01.09.06" xfId="3288" xr:uid="{00000000-0005-0000-0000-0000770E0000}"/>
    <cellStyle name="_исполнение целевых 6 мес" xfId="3289" xr:uid="{00000000-0005-0000-0000-0000780E0000}"/>
    <cellStyle name="_Исходные данные" xfId="3290" xr:uid="{00000000-0005-0000-0000-0000790E0000}"/>
    <cellStyle name="_Исходные данные_УЗРТМ" xfId="3291" xr:uid="{00000000-0005-0000-0000-00007A0E0000}"/>
    <cellStyle name="_ИТиАС Бюджет опер расх ВТК 2008-2018" xfId="3292" xr:uid="{00000000-0005-0000-0000-00007B0E0000}"/>
    <cellStyle name="_ИТЦ ППП план сентябрь 2003 версия 250803" xfId="3293" xr:uid="{00000000-0005-0000-0000-00007C0E0000}"/>
    <cellStyle name="_июль" xfId="3294" xr:uid="{00000000-0005-0000-0000-00007D0E0000}"/>
    <cellStyle name="_Июль 03 07 " xfId="3295" xr:uid="{00000000-0005-0000-0000-00007E0E0000}"/>
    <cellStyle name="_Июль 03 07  (2)" xfId="3296" xr:uid="{00000000-0005-0000-0000-00007F0E0000}"/>
    <cellStyle name="_Июль 03.07." xfId="3297" xr:uid="{00000000-0005-0000-0000-0000800E0000}"/>
    <cellStyle name="_Июль 03.07_13-00." xfId="3298" xr:uid="{00000000-0005-0000-0000-0000810E0000}"/>
    <cellStyle name="_июль факт" xfId="3299" xr:uid="{00000000-0005-0000-0000-0000820E0000}"/>
    <cellStyle name="_К по УИК" xfId="3300" xr:uid="{00000000-0005-0000-0000-0000830E0000}"/>
    <cellStyle name="_К слайду прибыль до НО (2)" xfId="3301" xr:uid="{00000000-0005-0000-0000-0000840E0000}"/>
    <cellStyle name="_Калькуляция" xfId="3302" xr:uid="{00000000-0005-0000-0000-0000850E0000}"/>
    <cellStyle name="_Кап.вл.  2008-15,01,08" xfId="3303" xr:uid="{00000000-0005-0000-0000-0000860E0000}"/>
    <cellStyle name="_Кап.вложения 2006г. ожид. по новой форме_ИННА" xfId="3304" xr:uid="{00000000-0005-0000-0000-0000870E0000}"/>
    <cellStyle name="_Кап_вложения" xfId="3305" xr:uid="{00000000-0005-0000-0000-0000880E0000}"/>
    <cellStyle name="_Капвложения" xfId="3306" xr:uid="{00000000-0005-0000-0000-0000890E0000}"/>
    <cellStyle name="_Капекс в альбом" xfId="3307" xr:uid="{00000000-0005-0000-0000-00008A0E0000}"/>
    <cellStyle name="_Капиталка 2006  Русснефть" xfId="3308" xr:uid="{00000000-0005-0000-0000-00008B0E0000}"/>
    <cellStyle name="_Капы с расшифровками" xfId="3309" xr:uid="{00000000-0005-0000-0000-00008C0E0000}"/>
    <cellStyle name="_Капы с расшифровками_НМЗ Альбом форм бюджета 2008 г- 01,11,07" xfId="3310" xr:uid="{00000000-0005-0000-0000-00008D0E0000}"/>
    <cellStyle name="_Капы с расшифровками_НМЗ Альбом форм бюджета 2008 г- 08,11,07" xfId="3311" xr:uid="{00000000-0005-0000-0000-00008E0E0000}"/>
    <cellStyle name="_Капы с расшифровками_ПРОГНОЗНЫЙ БАЛАНС (форма)" xfId="3312" xr:uid="{00000000-0005-0000-0000-00008F0E0000}"/>
    <cellStyle name="_КВ для презентации (2)" xfId="3313" xr:uid="{00000000-0005-0000-0000-0000900E0000}"/>
    <cellStyle name="_КВ-2004г свод" xfId="3314" xr:uid="{00000000-0005-0000-0000-0000910E0000}"/>
    <cellStyle name="_КВ-2005 грн." xfId="3315" xr:uid="{00000000-0005-0000-0000-0000920E0000}"/>
    <cellStyle name="_КДФТ Лемпино материалы и оборудование" xfId="3316" xr:uid="{00000000-0005-0000-0000-0000930E0000}"/>
    <cellStyle name="_Киев ФП и баланс 16.12.04" xfId="3317" xr:uid="{00000000-0005-0000-0000-0000940E0000}"/>
    <cellStyle name="_Киев ФП и баланс 22.12. и оборотн кап_1" xfId="3318" xr:uid="{00000000-0005-0000-0000-0000950E0000}"/>
    <cellStyle name="_КИП формат" xfId="3319" xr:uid="{00000000-0005-0000-0000-0000960E0000}"/>
    <cellStyle name="_Книга БДР 4 кв" xfId="3320" xr:uid="{00000000-0005-0000-0000-0000970E0000}"/>
    <cellStyle name="_Книга1" xfId="3321" xr:uid="{00000000-0005-0000-0000-0000980E0000}"/>
    <cellStyle name="_Книга1 (1)" xfId="3322" xr:uid="{00000000-0005-0000-0000-0000990E0000}"/>
    <cellStyle name="_Книга1 (1)_1" xfId="3323" xr:uid="{00000000-0005-0000-0000-00009A0E0000}"/>
    <cellStyle name="_Книга1 (2)" xfId="3324" xr:uid="{00000000-0005-0000-0000-00009B0E0000}"/>
    <cellStyle name="_Книга1 (2)_План_2008г _БДР_222" xfId="3325" xr:uid="{00000000-0005-0000-0000-00009C0E0000}"/>
    <cellStyle name="_Книга1 (2)_План_2008г._БДР" xfId="3326" xr:uid="{00000000-0005-0000-0000-00009D0E0000}"/>
    <cellStyle name="_Книга1 (21)" xfId="3327" xr:uid="{00000000-0005-0000-0000-00009E0E0000}"/>
    <cellStyle name="_Книга1 (3)" xfId="3328" xr:uid="{00000000-0005-0000-0000-00009F0E0000}"/>
    <cellStyle name="_Книга1 (4)" xfId="3329" xr:uid="{00000000-0005-0000-0000-0000A00E0000}"/>
    <cellStyle name="_Книга1 (5)" xfId="3330" xr:uid="{00000000-0005-0000-0000-0000A10E0000}"/>
    <cellStyle name="_Книга1 (6)" xfId="3331" xr:uid="{00000000-0005-0000-0000-0000A20E0000}"/>
    <cellStyle name="_Книга1 (7)" xfId="3332" xr:uid="{00000000-0005-0000-0000-0000A30E0000}"/>
    <cellStyle name="_Книга1 (8)" xfId="3333" xr:uid="{00000000-0005-0000-0000-0000A40E0000}"/>
    <cellStyle name="_Книга1 (version 1)" xfId="3334" xr:uid="{00000000-0005-0000-0000-0000A50E0000}"/>
    <cellStyle name="_Книга1.Новая прогр.подг. 2003г" xfId="3335" xr:uid="{00000000-0005-0000-0000-0000A60E0000}"/>
    <cellStyle name="_Книга1_!ГФО_5 FIN NEW_Capex" xfId="3336" xr:uid="{00000000-0005-0000-0000-0000A70E0000}"/>
    <cellStyle name="_Книга1_!СНМ_Мониторинг 6 мес_1_start" xfId="3337" xr:uid="{00000000-0005-0000-0000-0000A80E0000}"/>
    <cellStyle name="_Книга1_CAPEX summary wo links" xfId="3338" xr:uid="{00000000-0005-0000-0000-0000A90E0000}"/>
    <cellStyle name="_Книга1_БМ_ИЖНМ_2008_04.07_last_version" xfId="3339" xr:uid="{00000000-0005-0000-0000-0000AA0E0000}"/>
    <cellStyle name="_Книга1_Книга1 (version 1)" xfId="3340" xr:uid="{00000000-0005-0000-0000-0000AB0E0000}"/>
    <cellStyle name="_Книга1_Книга2" xfId="3341" xr:uid="{00000000-0005-0000-0000-0000AC0E0000}"/>
    <cellStyle name="_Книга1_Копия тгт  ФП 2008 24 10 07" xfId="3342" xr:uid="{00000000-0005-0000-0000-0000AD0E0000}"/>
    <cellStyle name="_Книга1_Машиностроение CF 10 07- 12 07 (ФЭК 01.10.07)" xfId="3343" xr:uid="{00000000-0005-0000-0000-0000AE0E0000}"/>
    <cellStyle name="_Книга1_Смета расходов из прибыли  ОАС" xfId="3344" xr:uid="{00000000-0005-0000-0000-0000AF0E0000}"/>
    <cellStyle name="_Книга1_Соц. программа" xfId="3345" xr:uid="{00000000-0005-0000-0000-0000B00E0000}"/>
    <cellStyle name="_Книга1_Социальная программа на 2004год" xfId="3346" xr:uid="{00000000-0005-0000-0000-0000B10E0000}"/>
    <cellStyle name="_Книга1_ТГК 2008 24 10 07" xfId="3347" xr:uid="{00000000-0005-0000-0000-0000B20E0000}"/>
    <cellStyle name="_Книга1_Формат отчетности 1" xfId="3348" xr:uid="{00000000-0005-0000-0000-0000B30E0000}"/>
    <cellStyle name="_Книга1_Формы соц. отчетов для Юрченко" xfId="3349" xr:uid="{00000000-0005-0000-0000-0000B40E0000}"/>
    <cellStyle name="_Книга1_ФП ГТС 2008 24 10 07" xfId="3350" xr:uid="{00000000-0005-0000-0000-0000B50E0000}"/>
    <cellStyle name="_Книга1_ФП ИртышГФ 2008 24 10 07" xfId="3351" xr:uid="{00000000-0005-0000-0000-0000B60E0000}"/>
    <cellStyle name="_Книга1_ФП ИшимГФ 2008 24 10 07 (version 1)" xfId="3352" xr:uid="{00000000-0005-0000-0000-0000B70E0000}"/>
    <cellStyle name="_Книга1_ФП ТНГФ 2008 24 10 07" xfId="3353" xr:uid="{00000000-0005-0000-0000-0000B80E0000}"/>
    <cellStyle name="_Книга11" xfId="3354" xr:uid="{00000000-0005-0000-0000-0000B90E0000}"/>
    <cellStyle name="_Книга11_Дайджест 2003-2004 гг." xfId="3355" xr:uid="{00000000-0005-0000-0000-0000BA0E0000}"/>
    <cellStyle name="_Книга11_Дайджест 2003-2004 гг._01.04.06-01.10.06 Распред. ср-в ЛГОК 20.10.06" xfId="3356" xr:uid="{00000000-0005-0000-0000-0000BB0E0000}"/>
    <cellStyle name="_Книга11_Дайджест 2003-2004 гг._01.04.06-01.10.06 Распред. ср-в ОЭМК 20.10.06" xfId="3357" xr:uid="{00000000-0005-0000-0000-0000BC0E0000}"/>
    <cellStyle name="_Книга11_Дайджест 2003-2004 гг._2007 + год " xfId="3358" xr:uid="{00000000-0005-0000-0000-0000BD0E0000}"/>
    <cellStyle name="_Книга11_Дайджест 2003-2004 гг._2007 г год план (фин.часть)" xfId="3359" xr:uid="{00000000-0005-0000-0000-0000BE0E0000}"/>
    <cellStyle name="_Книга11_Дайджест 2003-2004 гг._2007 год " xfId="3360" xr:uid="{00000000-0005-0000-0000-0000BF0E0000}"/>
    <cellStyle name="_Книга11_Дайджест 2003-2004 гг._2007 измен 11.12.06 2 вар " xfId="3361" xr:uid="{00000000-0005-0000-0000-0000C00E0000}"/>
    <cellStyle name="_Книга11_Дайджест 2003-2004 гг._25 разделы баланса раб (21.08.06)" xfId="3362" xr:uid="{00000000-0005-0000-0000-0000C10E0000}"/>
    <cellStyle name="_Книга11_Дайджест 2003-2004 гг._28-30 (1)" xfId="3363" xr:uid="{00000000-0005-0000-0000-0000C20E0000}"/>
    <cellStyle name="_Книга11_Дайджест 2003-2004 гг._29 форма 12 месяцев" xfId="3364" xr:uid="{00000000-0005-0000-0000-0000C30E0000}"/>
    <cellStyle name="_Книга11_Дайджест 2003-2004 гг._30" xfId="3365" xr:uid="{00000000-0005-0000-0000-0000C40E0000}"/>
    <cellStyle name="_Книга11_Дайджест 2003-2004 гг._30 форма с фактом за декабрь" xfId="3366" xr:uid="{00000000-0005-0000-0000-0000C50E0000}"/>
    <cellStyle name="_Книга11_Дайджест 2003-2004 гг._30 форма с фактом за ноябрь" xfId="3367" xr:uid="{00000000-0005-0000-0000-0000C60E0000}"/>
    <cellStyle name="_Книга11_Дайджест 2003-2004 гг._8" xfId="3368" xr:uid="{00000000-0005-0000-0000-0000C70E0000}"/>
    <cellStyle name="_Книга11_Дайджест 2003-2004 гг._№13, №14" xfId="3369" xr:uid="{00000000-0005-0000-0000-0000C80E0000}"/>
    <cellStyle name="_Книга11_Дайджест 2003-2004 гг._№13, №14 от 15.12.2006" xfId="3370" xr:uid="{00000000-0005-0000-0000-0000C90E0000}"/>
    <cellStyle name="_Книга11_Дайджест 2003-2004 гг._№26 измен 15.12.06 4 вар " xfId="3371" xr:uid="{00000000-0005-0000-0000-0000CA0E0000}"/>
    <cellStyle name="_Книга11_Дайджест 2003-2004 гг._БП  07 г. (нов.форма) 2" xfId="3372" xr:uid="{00000000-0005-0000-0000-0000CB0E0000}"/>
    <cellStyle name="_Книга11_Дайджест 2003-2004 гг._Динамика Свод_Бизнес_MGOK 27_07_06" xfId="3373" xr:uid="{00000000-0005-0000-0000-0000CC0E0000}"/>
    <cellStyle name="_Книга11_Дайджест 2003-2004 гг._Запрос МИ Менеджмент 18 08 06 (новый формат)" xfId="3374" xr:uid="{00000000-0005-0000-0000-0000CD0E0000}"/>
    <cellStyle name="_Книга11_Дайджест 2003-2004 гг._Книга БДР 4 кв" xfId="3375" xr:uid="{00000000-0005-0000-0000-0000CE0E0000}"/>
    <cellStyle name="_Книга11_Дайджест 2003-2004 гг._Книга1" xfId="3376" xr:uid="{00000000-0005-0000-0000-0000CF0E0000}"/>
    <cellStyle name="_Книга11_Дайджест 2003-2004 гг._Книга1 (1)" xfId="3377" xr:uid="{00000000-0005-0000-0000-0000D00E0000}"/>
    <cellStyle name="_Книга11_Дайджест 2003-2004 гг._Комплект документов - план на 2007 год - фин.часть 8.12.06 (укороч.)" xfId="3378" xr:uid="{00000000-0005-0000-0000-0000D10E0000}"/>
    <cellStyle name="_Книга11_Дайджест 2003-2004 гг._Новые формы Дивизиона_3кв.2007" xfId="3379" xr:uid="{00000000-0005-0000-0000-0000D20E0000}"/>
    <cellStyle name="_Книга11_Дайджест 2003-2004 гг._пл2007 фин.часть 18.12.06" xfId="3380" xr:uid="{00000000-0005-0000-0000-0000D30E0000}"/>
    <cellStyle name="_Книга11_Дайджест 2003-2004 гг._пр2006 Комплект ОЭМК 13.02.07 (рабочая)" xfId="3381" xr:uid="{00000000-0005-0000-0000-0000D40E0000}"/>
    <cellStyle name="_Книга11_Дайджест 2003-2004 гг._пр2006 формы(19-30) 14.02.07" xfId="3382" xr:uid="{00000000-0005-0000-0000-0000D50E0000}"/>
    <cellStyle name="_Книга11_Дайджест 2003-2004 гг._Презентационный материал" xfId="3383" xr:uid="{00000000-0005-0000-0000-0000D60E0000}"/>
    <cellStyle name="_Книга11_Дайджест 2003-2004 гг._Свод производства 1 квартал" xfId="3384" xr:uid="{00000000-0005-0000-0000-0000D70E0000}"/>
    <cellStyle name="_Книга11_Дайджест 2003-2004 гг._ф IIкв.07 EBITDA ЛГОК 27.07.07" xfId="3385" xr:uid="{00000000-0005-0000-0000-0000D80E0000}"/>
    <cellStyle name="_Книга11_Дайджест 2003-2004 гг._ф01.07 EBITDA ОАО ЛГОК 02.03.07" xfId="3386" xr:uid="{00000000-0005-0000-0000-0000D90E0000}"/>
    <cellStyle name="_Книга11_Дайджест 2003-2004 гг._ф01.07 EBITDA ОАО ЛГОК 05.03.07" xfId="3387" xr:uid="{00000000-0005-0000-0000-0000DA0E0000}"/>
    <cellStyle name="_Книга11_Дайджест 2003-2004 гг._ф01.07 EBITDA ОАО ЛГОК с изм. 30.03.07" xfId="3388" xr:uid="{00000000-0005-0000-0000-0000DB0E0000}"/>
    <cellStyle name="_Книга11_Дайджест 2003-2004 гг._ф01.07 EBITDA ОАО УС 05.03.07" xfId="3389" xr:uid="{00000000-0005-0000-0000-0000DC0E0000}"/>
    <cellStyle name="_Книга11_Дайджест 2003-2004 гг._ф01.07 EBITDA ОАО УС 05.03.07(26,2)" xfId="3390" xr:uid="{00000000-0005-0000-0000-0000DD0E0000}"/>
    <cellStyle name="_Книга11_Дайджест 2003-2004 гг._ф01.07 EBITDA ОЭМК 02.03.07" xfId="3391" xr:uid="{00000000-0005-0000-0000-0000DE0E0000}"/>
    <cellStyle name="_Книга11_Дайджест 2003-2004 гг._ф02.07 EBITDA ОАО ЛГОК 28.03.07" xfId="3392" xr:uid="{00000000-0005-0000-0000-0000DF0E0000}"/>
    <cellStyle name="_Книга11_Дайджест 2003-2004 гг._ф02.07 EBITDA ОАО УС 28.03.07" xfId="3393" xr:uid="{00000000-0005-0000-0000-0000E00E0000}"/>
    <cellStyle name="_Книга11_Дайджест 2003-2004 гг._ф02.07 EBITDA ОЭМК 28.03.07" xfId="3394" xr:uid="{00000000-0005-0000-0000-0000E10E0000}"/>
    <cellStyle name="_Книга11_Дайджест 2003-2004 гг._ф1кв.07 EBITDA ЛГОК 28.04.07" xfId="3395" xr:uid="{00000000-0005-0000-0000-0000E20E0000}"/>
    <cellStyle name="_Книга11_Дайджест 2003-2004 гг._фIкв EBITDA ОАО УС 28.04.07" xfId="3396" xr:uid="{00000000-0005-0000-0000-0000E30E0000}"/>
    <cellStyle name="_Книга11_Дайджест 2003-2004 гг._фIкв EBITDA ОЭМК 28.04.07" xfId="3397" xr:uid="{00000000-0005-0000-0000-0000E40E0000}"/>
    <cellStyle name="_Книга11_Дайджест 2003-2004 гг._Фин.часть 11.12.06" xfId="3398" xr:uid="{00000000-0005-0000-0000-0000E50E0000}"/>
    <cellStyle name="_Книга11_Дайджест 2003-2004 гг._Форма 28" xfId="3399" xr:uid="{00000000-0005-0000-0000-0000E60E0000}"/>
    <cellStyle name="_Книга11_Дайджест 2003-2004 гг._Форма №13" xfId="3400" xr:uid="{00000000-0005-0000-0000-0000E70E0000}"/>
    <cellStyle name="_Книга11_Дайджест 2003-2004 гг._Форма №14" xfId="3401" xr:uid="{00000000-0005-0000-0000-0000E80E0000}"/>
    <cellStyle name="_Книга11_Дайджест 2003-2004 гг._форма №24 от 07.12.2006г" xfId="3402" xr:uid="{00000000-0005-0000-0000-0000E90E0000}"/>
    <cellStyle name="_Книга11_Дайджест 2003-2004 гг._форма №24 от 11.12.2006г" xfId="3403" xr:uid="{00000000-0005-0000-0000-0000EA0E0000}"/>
    <cellStyle name="_Книга11_Дайджест 2003-2004 гг._форма №24 от 15.12.2006г" xfId="3404" xr:uid="{00000000-0005-0000-0000-0000EB0E0000}"/>
    <cellStyle name="_Книга11_Дайджест 2003-2004 гг._Формы 19,20,21" xfId="3405" xr:uid="{00000000-0005-0000-0000-0000EC0E0000}"/>
    <cellStyle name="_Книга11_Дайджест 2003-2004 гг._Формы 19,20,21 16.12.06 " xfId="3406" xr:uid="{00000000-0005-0000-0000-0000ED0E0000}"/>
    <cellStyle name="_Книга11_Дайджест 2003-2004 гг._Формы 19,20,21 на 2007г." xfId="3407" xr:uid="{00000000-0005-0000-0000-0000EE0E0000}"/>
    <cellStyle name="_Книга11_Дайджест 2003-2004 гг._Формы Август-декбарь" xfId="3408" xr:uid="{00000000-0005-0000-0000-0000EF0E0000}"/>
    <cellStyle name="_Книга11_Дайджест 2003-2004 гг._Формы для ОЭМК (к отправке)" xfId="3409" xr:uid="{00000000-0005-0000-0000-0000F00E0000}"/>
    <cellStyle name="_Книга11_Дайджест 2003-2004 гг._Формы общие отчет за год" xfId="3410" xr:uid="{00000000-0005-0000-0000-0000F10E0000}"/>
    <cellStyle name="_Книга113" xfId="3411" xr:uid="{00000000-0005-0000-0000-0000F20E0000}"/>
    <cellStyle name="_Книга115" xfId="3412" xr:uid="{00000000-0005-0000-0000-0000F30E0000}"/>
    <cellStyle name="_Книга13" xfId="3413" xr:uid="{00000000-0005-0000-0000-0000F40E0000}"/>
    <cellStyle name="_Книга2" xfId="3414" xr:uid="{00000000-0005-0000-0000-0000F50E0000}"/>
    <cellStyle name="_Книга2 (3)" xfId="3415" xr:uid="{00000000-0005-0000-0000-0000F60E0000}"/>
    <cellStyle name="_Книга2 (7)" xfId="3416" xr:uid="{00000000-0005-0000-0000-0000F70E0000}"/>
    <cellStyle name="_Книга2_!!! БП 2012 доб 155 цена 90 новый" xfId="3417" xr:uid="{00000000-0005-0000-0000-0000F80E0000}"/>
    <cellStyle name="_Книга2_!ГФО_5 FIN" xfId="3418" xr:uid="{00000000-0005-0000-0000-0000F90E0000}"/>
    <cellStyle name="_Книга2_!ГФО_5 FIN NEW" xfId="3419" xr:uid="{00000000-0005-0000-0000-0000FA0E0000}"/>
    <cellStyle name="_Книга2_!ГФО_5 FIN NEW_Capex" xfId="3420" xr:uid="{00000000-0005-0000-0000-0000FB0E0000}"/>
    <cellStyle name="_Книга2_!ГФО_5 формат 09.08. 07 СНМ" xfId="3421" xr:uid="{00000000-0005-0000-0000-0000FC0E0000}"/>
    <cellStyle name="_Книга2_!ГФО_5+ формат 09.08. 07 СНМ (доп)" xfId="3422" xr:uid="{00000000-0005-0000-0000-0000FD0E0000}"/>
    <cellStyle name="_Книга2_!ГФО_6 FIN NEWдля Намёткина" xfId="3423" xr:uid="{00000000-0005-0000-0000-0000FE0E0000}"/>
    <cellStyle name="_Книга2_!ГФО_6 FIN NEWдля Намёткина-доп" xfId="3424" xr:uid="{00000000-0005-0000-0000-0000FF0E0000}"/>
    <cellStyle name="_Книга2_070913 Новый офис" xfId="3425" xr:uid="{00000000-0005-0000-0000-0000000F0000}"/>
    <cellStyle name="_Книга2_1" xfId="3426" xr:uid="{00000000-0005-0000-0000-0000010F0000}"/>
    <cellStyle name="_Книга2_8 G&amp;A_v3" xfId="3427" xr:uid="{00000000-0005-0000-0000-0000020F0000}"/>
    <cellStyle name="_Книга2_Book1" xfId="3428" xr:uid="{00000000-0005-0000-0000-0000030F0000}"/>
    <cellStyle name="_Книга2_GFO БЕ Инжиниринг и Управление проектами" xfId="3429" xr:uid="{00000000-0005-0000-0000-0000040F0000}"/>
    <cellStyle name="_Книга2_GFO-0 BI 01.02.08 без связи_over" xfId="3430" xr:uid="{00000000-0005-0000-0000-0000050F0000}"/>
    <cellStyle name="_Книга2_GFO-0_Geoph 2008 окончат 02.02" xfId="3431" xr:uid="{00000000-0005-0000-0000-0000060F0000}"/>
    <cellStyle name="_Книга2_GFO-1_PC" xfId="3432" xr:uid="{00000000-0005-0000-0000-0000070F0000}"/>
    <cellStyle name="_Книга2_GFO-1_PC_GFO-0_Geoph" xfId="3433" xr:uid="{00000000-0005-0000-0000-0000080F0000}"/>
    <cellStyle name="_Книга2_GFO-1_PC_GFO-0_Geoph 2008 окончат 02.02" xfId="3434" xr:uid="{00000000-0005-0000-0000-0000090F0000}"/>
    <cellStyle name="_Книга2_IPM_ГФО-2_ГФО-0" xfId="3435" xr:uid="{00000000-0005-0000-0000-00000A0F0000}"/>
    <cellStyle name="_Книга2_IPO для GFO-1" xfId="3436" xr:uid="{00000000-0005-0000-0000-00000B0F0000}"/>
    <cellStyle name="_Книга2_ONR_BP_Bridge2008 vs 2007" xfId="3437" xr:uid="{00000000-0005-0000-0000-00000C0F0000}"/>
    <cellStyle name="_Книга2_S кривая ГФО-5" xfId="3438" xr:uid="{00000000-0005-0000-0000-00000D0F0000}"/>
    <cellStyle name="_Книга2_Short results BP 2010" xfId="3439" xr:uid="{00000000-0005-0000-0000-00000E0F0000}"/>
    <cellStyle name="_Книга2_SSS ГФО-0" xfId="3440" xr:uid="{00000000-0005-0000-0000-00000F0F0000}"/>
    <cellStyle name="_Книга2_Worksheet in Book2" xfId="3441" xr:uid="{00000000-0005-0000-0000-0000100F0000}"/>
    <cellStyle name="_Книга2_автоматическая сортировка пример" xfId="3442" xr:uid="{00000000-0005-0000-0000-0000110F0000}"/>
    <cellStyle name="_Книга2_Анализ NPV для мониторинга" xfId="3443" xr:uid="{00000000-0005-0000-0000-0000120F0000}"/>
    <cellStyle name="_Книга2_Анализ отклонений прогноз-факт06_3" xfId="3444" xr:uid="{00000000-0005-0000-0000-0000130F0000}"/>
    <cellStyle name="_Книга2_анализ по проектам Сейсмика Алина" xfId="3445" xr:uid="{00000000-0005-0000-0000-0000140F0000}"/>
    <cellStyle name="_Книга2_БЕ Иж + Усинск" xfId="3446" xr:uid="{00000000-0005-0000-0000-0000150F0000}"/>
    <cellStyle name="_Книга2_Бридж КРС для Васильева" xfId="3447" xr:uid="{00000000-0005-0000-0000-0000160F0000}"/>
    <cellStyle name="_Книга2_Графики_результат" xfId="3448" xr:uid="{00000000-0005-0000-0000-0000170F0000}"/>
    <cellStyle name="_Книга2_Книга3" xfId="3449" xr:uid="{00000000-0005-0000-0000-0000180F0000}"/>
    <cellStyle name="_Книга2_Лист в !ГФО-6 FIN" xfId="3450" xr:uid="{00000000-0005-0000-0000-0000190F0000}"/>
    <cellStyle name="_Книга2_Лист2" xfId="24144" xr:uid="{00000000-0005-0000-0000-00001A0F0000}"/>
    <cellStyle name="_Книга2_Машиностроение CF 10 07- 12 07 (ФЭК 01.10.07)" xfId="3451" xr:uid="{00000000-0005-0000-0000-00001B0F0000}"/>
    <cellStyle name="_Книга2_образец (1)" xfId="3452" xr:uid="{00000000-0005-0000-0000-00001C0F0000}"/>
    <cellStyle name="_Книга2_Оптим.СНМ" xfId="3453" xr:uid="{00000000-0005-0000-0000-00001D0F0000}"/>
    <cellStyle name="_Книга2_Отчет_ИНМ_май_08" xfId="3454" xr:uid="{00000000-0005-0000-0000-00001E0F0000}"/>
    <cellStyle name="_Книга2_План Новый офис (V 13 08 2007)" xfId="3455" xr:uid="{00000000-0005-0000-0000-00001F0F0000}"/>
    <cellStyle name="_Книга2_Приложение 1 Формат отчета на КОВ" xfId="3456" xr:uid="{00000000-0005-0000-0000-0000200F0000}"/>
    <cellStyle name="_Книга2_ПРОГНОЗНЫЙ БАЛАНС (форма)" xfId="3457" xr:uid="{00000000-0005-0000-0000-0000210F0000}"/>
    <cellStyle name="_Книга2_Расшифровки по ФОТ для сметы" xfId="3458" xr:uid="{00000000-0005-0000-0000-0000220F0000}"/>
    <cellStyle name="_Книга2_Смета расходов из прибыли  ОАС" xfId="3459" xr:uid="{00000000-0005-0000-0000-0000230F0000}"/>
    <cellStyle name="_Книга2_Соц. программа" xfId="3460" xr:uid="{00000000-0005-0000-0000-0000240F0000}"/>
    <cellStyle name="_Книга2_таблица для анализа проектов ижевск" xfId="3461" xr:uid="{00000000-0005-0000-0000-0000250F0000}"/>
    <cellStyle name="_Книга2_таблица для анализа проектов ижевск( без внутри груп)" xfId="3462" xr:uid="{00000000-0005-0000-0000-0000260F0000}"/>
    <cellStyle name="_Книга2_таблица для анализа проектов усинск" xfId="3463" xr:uid="{00000000-0005-0000-0000-0000270F0000}"/>
    <cellStyle name="_Книга2_таблица для анализа проектов усинск_GFO-0_Geoph" xfId="3464" xr:uid="{00000000-0005-0000-0000-0000280F0000}"/>
    <cellStyle name="_Книга2_таблица для анализа проектов усинск_GFO-0_Geoph 2008 окончат 02.02" xfId="3465" xr:uid="{00000000-0005-0000-0000-0000290F0000}"/>
    <cellStyle name="_Книга2_ФА 2007 (от ГФО-0)" xfId="3466" xr:uid="{00000000-0005-0000-0000-00002A0F0000}"/>
    <cellStyle name="_Книга2_ФА 2007 (от ГФО-6)" xfId="3467" xr:uid="{00000000-0005-0000-0000-00002B0F0000}"/>
    <cellStyle name="_Книга2_факт 2019" xfId="24145" xr:uid="{00000000-0005-0000-0000-00002C0F0000}"/>
    <cellStyle name="_Книга2_факт-прогноз" xfId="3468" xr:uid="{00000000-0005-0000-0000-00002D0F0000}"/>
    <cellStyle name="_Книга2_Формат отчетности 1" xfId="3469" xr:uid="{00000000-0005-0000-0000-00002E0F0000}"/>
    <cellStyle name="_Книга2_Формат ПК и ДДС ГФО-3Л" xfId="3470" xr:uid="{00000000-0005-0000-0000-00002F0F0000}"/>
    <cellStyle name="_Книга2_Формат ФП контракты под ГФО-4Л 20 июл 07" xfId="3471" xr:uid="{00000000-0005-0000-0000-0000300F0000}"/>
    <cellStyle name="_Книга2_Форматы для ГФО-5 (основа ГФО-4Л)" xfId="3472" xr:uid="{00000000-0005-0000-0000-0000310F0000}"/>
    <cellStyle name="_Книга2_Формы соц. отчетов для Юрченко" xfId="3473" xr:uid="{00000000-0005-0000-0000-0000320F0000}"/>
    <cellStyle name="_Книга2_ФП косв" xfId="3474" xr:uid="{00000000-0005-0000-0000-0000330F0000}"/>
    <cellStyle name="_Книга22" xfId="3475" xr:uid="{00000000-0005-0000-0000-0000340F0000}"/>
    <cellStyle name="_Книга22_1" xfId="3476" xr:uid="{00000000-0005-0000-0000-0000350F0000}"/>
    <cellStyle name="_Книга22_1_Дайджест 2003-2004 гг." xfId="3477" xr:uid="{00000000-0005-0000-0000-0000360F0000}"/>
    <cellStyle name="_Книга22_1_Дайджест 2003-2004 гг._01.04.06-01.10.06 Распред. ср-в ЛГОК 20.10.06" xfId="3478" xr:uid="{00000000-0005-0000-0000-0000370F0000}"/>
    <cellStyle name="_Книга22_1_Дайджест 2003-2004 гг._01.04.06-01.10.06 Распред. ср-в ОЭМК 20.10.06" xfId="3479" xr:uid="{00000000-0005-0000-0000-0000380F0000}"/>
    <cellStyle name="_Книга22_1_Дайджест 2003-2004 гг._2007 + год " xfId="3480" xr:uid="{00000000-0005-0000-0000-0000390F0000}"/>
    <cellStyle name="_Книга22_1_Дайджест 2003-2004 гг._2007 г год план (фин.часть)" xfId="3481" xr:uid="{00000000-0005-0000-0000-00003A0F0000}"/>
    <cellStyle name="_Книга22_1_Дайджест 2003-2004 гг._2007 год " xfId="3482" xr:uid="{00000000-0005-0000-0000-00003B0F0000}"/>
    <cellStyle name="_Книга22_1_Дайджест 2003-2004 гг._2007 измен 11.12.06 2 вар " xfId="3483" xr:uid="{00000000-0005-0000-0000-00003C0F0000}"/>
    <cellStyle name="_Книга22_1_Дайджест 2003-2004 гг._25 разделы баланса раб (21.08.06)" xfId="3484" xr:uid="{00000000-0005-0000-0000-00003D0F0000}"/>
    <cellStyle name="_Книга22_1_Дайджест 2003-2004 гг._28-30 (1)" xfId="3485" xr:uid="{00000000-0005-0000-0000-00003E0F0000}"/>
    <cellStyle name="_Книга22_1_Дайджест 2003-2004 гг._29 форма 12 месяцев" xfId="3486" xr:uid="{00000000-0005-0000-0000-00003F0F0000}"/>
    <cellStyle name="_Книга22_1_Дайджест 2003-2004 гг._30" xfId="3487" xr:uid="{00000000-0005-0000-0000-0000400F0000}"/>
    <cellStyle name="_Книга22_1_Дайджест 2003-2004 гг._30 форма с фактом за декабрь" xfId="3488" xr:uid="{00000000-0005-0000-0000-0000410F0000}"/>
    <cellStyle name="_Книга22_1_Дайджест 2003-2004 гг._30 форма с фактом за ноябрь" xfId="3489" xr:uid="{00000000-0005-0000-0000-0000420F0000}"/>
    <cellStyle name="_Книга22_1_Дайджест 2003-2004 гг._8" xfId="3490" xr:uid="{00000000-0005-0000-0000-0000430F0000}"/>
    <cellStyle name="_Книга22_1_Дайджест 2003-2004 гг._№13, №14" xfId="3491" xr:uid="{00000000-0005-0000-0000-0000440F0000}"/>
    <cellStyle name="_Книга22_1_Дайджест 2003-2004 гг._№13, №14 от 15.12.2006" xfId="3492" xr:uid="{00000000-0005-0000-0000-0000450F0000}"/>
    <cellStyle name="_Книга22_1_Дайджест 2003-2004 гг._№26 измен 15.12.06 4 вар " xfId="3493" xr:uid="{00000000-0005-0000-0000-0000460F0000}"/>
    <cellStyle name="_Книга22_1_Дайджест 2003-2004 гг._БП  07 г. (нов.форма) 2" xfId="3494" xr:uid="{00000000-0005-0000-0000-0000470F0000}"/>
    <cellStyle name="_Книга22_1_Дайджест 2003-2004 гг._Динамика Свод_Бизнес_MGOK 27_07_06" xfId="3495" xr:uid="{00000000-0005-0000-0000-0000480F0000}"/>
    <cellStyle name="_Книга22_1_Дайджест 2003-2004 гг._Запрос МИ Менеджмент 18 08 06 (новый формат)" xfId="3496" xr:uid="{00000000-0005-0000-0000-0000490F0000}"/>
    <cellStyle name="_Книга22_1_Дайджест 2003-2004 гг._Книга БДР 4 кв" xfId="3497" xr:uid="{00000000-0005-0000-0000-00004A0F0000}"/>
    <cellStyle name="_Книга22_1_Дайджест 2003-2004 гг._Книга1" xfId="3498" xr:uid="{00000000-0005-0000-0000-00004B0F0000}"/>
    <cellStyle name="_Книга22_1_Дайджест 2003-2004 гг._Книга1 (1)" xfId="3499" xr:uid="{00000000-0005-0000-0000-00004C0F0000}"/>
    <cellStyle name="_Книга22_1_Дайджест 2003-2004 гг._Комплект документов - план на 2007 год - фин.часть 8.12.06 (укороч.)" xfId="3500" xr:uid="{00000000-0005-0000-0000-00004D0F0000}"/>
    <cellStyle name="_Книга22_1_Дайджест 2003-2004 гг._Новые формы Дивизиона_3кв.2007" xfId="3501" xr:uid="{00000000-0005-0000-0000-00004E0F0000}"/>
    <cellStyle name="_Книга22_1_Дайджест 2003-2004 гг._пл2007 фин.часть 18.12.06" xfId="3502" xr:uid="{00000000-0005-0000-0000-00004F0F0000}"/>
    <cellStyle name="_Книга22_1_Дайджест 2003-2004 гг._пр2006 Комплект ОЭМК 13.02.07 (рабочая)" xfId="3503" xr:uid="{00000000-0005-0000-0000-0000500F0000}"/>
    <cellStyle name="_Книга22_1_Дайджест 2003-2004 гг._пр2006 формы(19-30) 14.02.07" xfId="3504" xr:uid="{00000000-0005-0000-0000-0000510F0000}"/>
    <cellStyle name="_Книга22_1_Дайджест 2003-2004 гг._Презентационный материал" xfId="3505" xr:uid="{00000000-0005-0000-0000-0000520F0000}"/>
    <cellStyle name="_Книга22_1_Дайджест 2003-2004 гг._Свод производства 1 квартал" xfId="3506" xr:uid="{00000000-0005-0000-0000-0000530F0000}"/>
    <cellStyle name="_Книга22_1_Дайджест 2003-2004 гг._ф IIкв.07 EBITDA ЛГОК 27.07.07" xfId="3507" xr:uid="{00000000-0005-0000-0000-0000540F0000}"/>
    <cellStyle name="_Книга22_1_Дайджест 2003-2004 гг._ф01.07 EBITDA ОАО ЛГОК 02.03.07" xfId="3508" xr:uid="{00000000-0005-0000-0000-0000550F0000}"/>
    <cellStyle name="_Книга22_1_Дайджест 2003-2004 гг._ф01.07 EBITDA ОАО ЛГОК 05.03.07" xfId="3509" xr:uid="{00000000-0005-0000-0000-0000560F0000}"/>
    <cellStyle name="_Книга22_1_Дайджест 2003-2004 гг._ф01.07 EBITDA ОАО ЛГОК с изм. 30.03.07" xfId="3510" xr:uid="{00000000-0005-0000-0000-0000570F0000}"/>
    <cellStyle name="_Книга22_1_Дайджест 2003-2004 гг._ф01.07 EBITDA ОАО УС 05.03.07" xfId="3511" xr:uid="{00000000-0005-0000-0000-0000580F0000}"/>
    <cellStyle name="_Книга22_1_Дайджест 2003-2004 гг._ф01.07 EBITDA ОАО УС 05.03.07(26,2)" xfId="3512" xr:uid="{00000000-0005-0000-0000-0000590F0000}"/>
    <cellStyle name="_Книга22_1_Дайджест 2003-2004 гг._ф01.07 EBITDA ОЭМК 02.03.07" xfId="3513" xr:uid="{00000000-0005-0000-0000-00005A0F0000}"/>
    <cellStyle name="_Книга22_1_Дайджест 2003-2004 гг._ф02.07 EBITDA ОАО ЛГОК 28.03.07" xfId="3514" xr:uid="{00000000-0005-0000-0000-00005B0F0000}"/>
    <cellStyle name="_Книга22_1_Дайджест 2003-2004 гг._ф02.07 EBITDA ОАО УС 28.03.07" xfId="3515" xr:uid="{00000000-0005-0000-0000-00005C0F0000}"/>
    <cellStyle name="_Книга22_1_Дайджест 2003-2004 гг._ф02.07 EBITDA ОЭМК 28.03.07" xfId="3516" xr:uid="{00000000-0005-0000-0000-00005D0F0000}"/>
    <cellStyle name="_Книга22_1_Дайджест 2003-2004 гг._ф1кв.07 EBITDA ЛГОК 28.04.07" xfId="3517" xr:uid="{00000000-0005-0000-0000-00005E0F0000}"/>
    <cellStyle name="_Книга22_1_Дайджест 2003-2004 гг._фIкв EBITDA ОАО УС 28.04.07" xfId="3518" xr:uid="{00000000-0005-0000-0000-00005F0F0000}"/>
    <cellStyle name="_Книга22_1_Дайджест 2003-2004 гг._фIкв EBITDA ОЭМК 28.04.07" xfId="3519" xr:uid="{00000000-0005-0000-0000-0000600F0000}"/>
    <cellStyle name="_Книга22_1_Дайджест 2003-2004 гг._Фин.часть 11.12.06" xfId="3520" xr:uid="{00000000-0005-0000-0000-0000610F0000}"/>
    <cellStyle name="_Книга22_1_Дайджест 2003-2004 гг._Форма 28" xfId="3521" xr:uid="{00000000-0005-0000-0000-0000620F0000}"/>
    <cellStyle name="_Книга22_1_Дайджест 2003-2004 гг._Форма №13" xfId="3522" xr:uid="{00000000-0005-0000-0000-0000630F0000}"/>
    <cellStyle name="_Книга22_1_Дайджест 2003-2004 гг._Форма №14" xfId="3523" xr:uid="{00000000-0005-0000-0000-0000640F0000}"/>
    <cellStyle name="_Книга22_1_Дайджест 2003-2004 гг._форма №24 от 07.12.2006г" xfId="3524" xr:uid="{00000000-0005-0000-0000-0000650F0000}"/>
    <cellStyle name="_Книга22_1_Дайджест 2003-2004 гг._форма №24 от 11.12.2006г" xfId="3525" xr:uid="{00000000-0005-0000-0000-0000660F0000}"/>
    <cellStyle name="_Книга22_1_Дайджест 2003-2004 гг._форма №24 от 15.12.2006г" xfId="3526" xr:uid="{00000000-0005-0000-0000-0000670F0000}"/>
    <cellStyle name="_Книга22_1_Дайджест 2003-2004 гг._Формы 19,20,21" xfId="3527" xr:uid="{00000000-0005-0000-0000-0000680F0000}"/>
    <cellStyle name="_Книга22_1_Дайджест 2003-2004 гг._Формы 19,20,21 16.12.06 " xfId="3528" xr:uid="{00000000-0005-0000-0000-0000690F0000}"/>
    <cellStyle name="_Книга22_1_Дайджест 2003-2004 гг._Формы 19,20,21 на 2007г." xfId="3529" xr:uid="{00000000-0005-0000-0000-00006A0F0000}"/>
    <cellStyle name="_Книга22_1_Дайджест 2003-2004 гг._Формы Август-декбарь" xfId="3530" xr:uid="{00000000-0005-0000-0000-00006B0F0000}"/>
    <cellStyle name="_Книга22_1_Дайджест 2003-2004 гг._Формы для ОЭМК (к отправке)" xfId="3531" xr:uid="{00000000-0005-0000-0000-00006C0F0000}"/>
    <cellStyle name="_Книга22_1_Дайджест 2003-2004 гг._Формы общие отчет за год" xfId="3532" xr:uid="{00000000-0005-0000-0000-00006D0F0000}"/>
    <cellStyle name="_Книга22_Дайджест 2003-2004 гг." xfId="3533" xr:uid="{00000000-0005-0000-0000-00006E0F0000}"/>
    <cellStyle name="_Книга22_Дайджест 2003-2004 гг._01.04.06-01.10.06 Распред. ср-в ЛГОК 20.10.06" xfId="3534" xr:uid="{00000000-0005-0000-0000-00006F0F0000}"/>
    <cellStyle name="_Книга22_Дайджест 2003-2004 гг._01.04.06-01.10.06 Распред. ср-в ОЭМК 20.10.06" xfId="3535" xr:uid="{00000000-0005-0000-0000-0000700F0000}"/>
    <cellStyle name="_Книга22_Дайджест 2003-2004 гг._2007 + год " xfId="3536" xr:uid="{00000000-0005-0000-0000-0000710F0000}"/>
    <cellStyle name="_Книга22_Дайджест 2003-2004 гг._2007 г год план (фин.часть)" xfId="3537" xr:uid="{00000000-0005-0000-0000-0000720F0000}"/>
    <cellStyle name="_Книга22_Дайджест 2003-2004 гг._2007 год " xfId="3538" xr:uid="{00000000-0005-0000-0000-0000730F0000}"/>
    <cellStyle name="_Книга22_Дайджест 2003-2004 гг._2007 измен 11.12.06 2 вар " xfId="3539" xr:uid="{00000000-0005-0000-0000-0000740F0000}"/>
    <cellStyle name="_Книга22_Дайджест 2003-2004 гг._25 разделы баланса раб (21.08.06)" xfId="3540" xr:uid="{00000000-0005-0000-0000-0000750F0000}"/>
    <cellStyle name="_Книга22_Дайджест 2003-2004 гг._28-30 (1)" xfId="3541" xr:uid="{00000000-0005-0000-0000-0000760F0000}"/>
    <cellStyle name="_Книга22_Дайджест 2003-2004 гг._29 форма 12 месяцев" xfId="3542" xr:uid="{00000000-0005-0000-0000-0000770F0000}"/>
    <cellStyle name="_Книга22_Дайджест 2003-2004 гг._30" xfId="3543" xr:uid="{00000000-0005-0000-0000-0000780F0000}"/>
    <cellStyle name="_Книга22_Дайджест 2003-2004 гг._30 форма с фактом за декабрь" xfId="3544" xr:uid="{00000000-0005-0000-0000-0000790F0000}"/>
    <cellStyle name="_Книга22_Дайджест 2003-2004 гг._30 форма с фактом за ноябрь" xfId="3545" xr:uid="{00000000-0005-0000-0000-00007A0F0000}"/>
    <cellStyle name="_Книга22_Дайджест 2003-2004 гг._8" xfId="3546" xr:uid="{00000000-0005-0000-0000-00007B0F0000}"/>
    <cellStyle name="_Книга22_Дайджест 2003-2004 гг._№13, №14" xfId="3547" xr:uid="{00000000-0005-0000-0000-00007C0F0000}"/>
    <cellStyle name="_Книга22_Дайджест 2003-2004 гг._№13, №14 от 15.12.2006" xfId="3548" xr:uid="{00000000-0005-0000-0000-00007D0F0000}"/>
    <cellStyle name="_Книга22_Дайджест 2003-2004 гг._№26 измен 15.12.06 4 вар " xfId="3549" xr:uid="{00000000-0005-0000-0000-00007E0F0000}"/>
    <cellStyle name="_Книга22_Дайджест 2003-2004 гг._БП  07 г. (нов.форма) 2" xfId="3550" xr:uid="{00000000-0005-0000-0000-00007F0F0000}"/>
    <cellStyle name="_Книга22_Дайджест 2003-2004 гг._Динамика Свод_Бизнес_MGOK 27_07_06" xfId="3551" xr:uid="{00000000-0005-0000-0000-0000800F0000}"/>
    <cellStyle name="_Книга22_Дайджест 2003-2004 гг._Запрос МИ Менеджмент 18 08 06 (новый формат)" xfId="3552" xr:uid="{00000000-0005-0000-0000-0000810F0000}"/>
    <cellStyle name="_Книга22_Дайджест 2003-2004 гг._Книга БДР 4 кв" xfId="3553" xr:uid="{00000000-0005-0000-0000-0000820F0000}"/>
    <cellStyle name="_Книга22_Дайджест 2003-2004 гг._Книга1" xfId="3554" xr:uid="{00000000-0005-0000-0000-0000830F0000}"/>
    <cellStyle name="_Книга22_Дайджест 2003-2004 гг._Книга1 (1)" xfId="3555" xr:uid="{00000000-0005-0000-0000-0000840F0000}"/>
    <cellStyle name="_Книга22_Дайджест 2003-2004 гг._Комплект документов - план на 2007 год - фин.часть 8.12.06 (укороч.)" xfId="3556" xr:uid="{00000000-0005-0000-0000-0000850F0000}"/>
    <cellStyle name="_Книга22_Дайджест 2003-2004 гг._Новые формы Дивизиона_3кв.2007" xfId="3557" xr:uid="{00000000-0005-0000-0000-0000860F0000}"/>
    <cellStyle name="_Книга22_Дайджест 2003-2004 гг._пл2007 фин.часть 18.12.06" xfId="3558" xr:uid="{00000000-0005-0000-0000-0000870F0000}"/>
    <cellStyle name="_Книга22_Дайджест 2003-2004 гг._пр2006 Комплект ОЭМК 13.02.07 (рабочая)" xfId="3559" xr:uid="{00000000-0005-0000-0000-0000880F0000}"/>
    <cellStyle name="_Книга22_Дайджест 2003-2004 гг._пр2006 формы(19-30) 14.02.07" xfId="3560" xr:uid="{00000000-0005-0000-0000-0000890F0000}"/>
    <cellStyle name="_Книга22_Дайджест 2003-2004 гг._Презентационный материал" xfId="3561" xr:uid="{00000000-0005-0000-0000-00008A0F0000}"/>
    <cellStyle name="_Книга22_Дайджест 2003-2004 гг._Свод производства 1 квартал" xfId="3562" xr:uid="{00000000-0005-0000-0000-00008B0F0000}"/>
    <cellStyle name="_Книга22_Дайджест 2003-2004 гг._ф IIкв.07 EBITDA ЛГОК 27.07.07" xfId="3563" xr:uid="{00000000-0005-0000-0000-00008C0F0000}"/>
    <cellStyle name="_Книга22_Дайджест 2003-2004 гг._ф01.07 EBITDA ОАО ЛГОК 02.03.07" xfId="3564" xr:uid="{00000000-0005-0000-0000-00008D0F0000}"/>
    <cellStyle name="_Книга22_Дайджест 2003-2004 гг._ф01.07 EBITDA ОАО ЛГОК 05.03.07" xfId="3565" xr:uid="{00000000-0005-0000-0000-00008E0F0000}"/>
    <cellStyle name="_Книга22_Дайджест 2003-2004 гг._ф01.07 EBITDA ОАО ЛГОК с изм. 30.03.07" xfId="3566" xr:uid="{00000000-0005-0000-0000-00008F0F0000}"/>
    <cellStyle name="_Книга22_Дайджест 2003-2004 гг._ф01.07 EBITDA ОАО УС 05.03.07" xfId="3567" xr:uid="{00000000-0005-0000-0000-0000900F0000}"/>
    <cellStyle name="_Книга22_Дайджест 2003-2004 гг._ф01.07 EBITDA ОАО УС 05.03.07(26,2)" xfId="3568" xr:uid="{00000000-0005-0000-0000-0000910F0000}"/>
    <cellStyle name="_Книга22_Дайджест 2003-2004 гг._ф01.07 EBITDA ОЭМК 02.03.07" xfId="3569" xr:uid="{00000000-0005-0000-0000-0000920F0000}"/>
    <cellStyle name="_Книга22_Дайджест 2003-2004 гг._ф02.07 EBITDA ОАО ЛГОК 28.03.07" xfId="3570" xr:uid="{00000000-0005-0000-0000-0000930F0000}"/>
    <cellStyle name="_Книга22_Дайджест 2003-2004 гг._ф02.07 EBITDA ОАО УС 28.03.07" xfId="3571" xr:uid="{00000000-0005-0000-0000-0000940F0000}"/>
    <cellStyle name="_Книга22_Дайджест 2003-2004 гг._ф02.07 EBITDA ОЭМК 28.03.07" xfId="3572" xr:uid="{00000000-0005-0000-0000-0000950F0000}"/>
    <cellStyle name="_Книга22_Дайджест 2003-2004 гг._ф1кв.07 EBITDA ЛГОК 28.04.07" xfId="3573" xr:uid="{00000000-0005-0000-0000-0000960F0000}"/>
    <cellStyle name="_Книга22_Дайджест 2003-2004 гг._фIкв EBITDA ОАО УС 28.04.07" xfId="3574" xr:uid="{00000000-0005-0000-0000-0000970F0000}"/>
    <cellStyle name="_Книга22_Дайджест 2003-2004 гг._фIкв EBITDA ОЭМК 28.04.07" xfId="3575" xr:uid="{00000000-0005-0000-0000-0000980F0000}"/>
    <cellStyle name="_Книга22_Дайджест 2003-2004 гг._Фин.часть 11.12.06" xfId="3576" xr:uid="{00000000-0005-0000-0000-0000990F0000}"/>
    <cellStyle name="_Книга22_Дайджест 2003-2004 гг._Форма 28" xfId="3577" xr:uid="{00000000-0005-0000-0000-00009A0F0000}"/>
    <cellStyle name="_Книга22_Дайджест 2003-2004 гг._Форма №13" xfId="3578" xr:uid="{00000000-0005-0000-0000-00009B0F0000}"/>
    <cellStyle name="_Книга22_Дайджест 2003-2004 гг._Форма №14" xfId="3579" xr:uid="{00000000-0005-0000-0000-00009C0F0000}"/>
    <cellStyle name="_Книга22_Дайджест 2003-2004 гг._форма №24 от 07.12.2006г" xfId="3580" xr:uid="{00000000-0005-0000-0000-00009D0F0000}"/>
    <cellStyle name="_Книга22_Дайджест 2003-2004 гг._форма №24 от 11.12.2006г" xfId="3581" xr:uid="{00000000-0005-0000-0000-00009E0F0000}"/>
    <cellStyle name="_Книга22_Дайджест 2003-2004 гг._форма №24 от 15.12.2006г" xfId="3582" xr:uid="{00000000-0005-0000-0000-00009F0F0000}"/>
    <cellStyle name="_Книга22_Дайджест 2003-2004 гг._Формы 19,20,21" xfId="3583" xr:uid="{00000000-0005-0000-0000-0000A00F0000}"/>
    <cellStyle name="_Книга22_Дайджест 2003-2004 гг._Формы 19,20,21 16.12.06 " xfId="3584" xr:uid="{00000000-0005-0000-0000-0000A10F0000}"/>
    <cellStyle name="_Книга22_Дайджест 2003-2004 гг._Формы 19,20,21 на 2007г." xfId="3585" xr:uid="{00000000-0005-0000-0000-0000A20F0000}"/>
    <cellStyle name="_Книга22_Дайджест 2003-2004 гг._Формы Август-декбарь" xfId="3586" xr:uid="{00000000-0005-0000-0000-0000A30F0000}"/>
    <cellStyle name="_Книга22_Дайджест 2003-2004 гг._Формы для ОЭМК (к отправке)" xfId="3587" xr:uid="{00000000-0005-0000-0000-0000A40F0000}"/>
    <cellStyle name="_Книга22_Дайджест 2003-2004 гг._Формы общие отчет за год" xfId="3588" xr:uid="{00000000-0005-0000-0000-0000A50F0000}"/>
    <cellStyle name="_Книга26" xfId="23908" xr:uid="{00000000-0005-0000-0000-0000A60F0000}"/>
    <cellStyle name="_Книга3" xfId="3589" xr:uid="{00000000-0005-0000-0000-0000A70F0000}"/>
    <cellStyle name="_Книга3 (3)" xfId="3590" xr:uid="{00000000-0005-0000-0000-0000A80F0000}"/>
    <cellStyle name="_Книга3_!ГФО_5 FIN NEW_Capex" xfId="3591" xr:uid="{00000000-0005-0000-0000-0000A90F0000}"/>
    <cellStyle name="_Книга3_!СНМ_Мониторинг 6 мес_1_start" xfId="3592" xr:uid="{00000000-0005-0000-0000-0000AA0F0000}"/>
    <cellStyle name="_Книга3_070913 Новый офис" xfId="3593" xr:uid="{00000000-0005-0000-0000-0000AB0F0000}"/>
    <cellStyle name="_Книга3_17_0" xfId="3594" xr:uid="{00000000-0005-0000-0000-0000AC0F0000}"/>
    <cellStyle name="_Книга3_17_0_1" xfId="3595" xr:uid="{00000000-0005-0000-0000-0000AD0F0000}"/>
    <cellStyle name="_Книга3_2008 GFO PC_v2_light" xfId="3596" xr:uid="{00000000-0005-0000-0000-0000AE0F0000}"/>
    <cellStyle name="_Книга3_balance" xfId="3597" xr:uid="{00000000-0005-0000-0000-0000AF0F0000}"/>
    <cellStyle name="_Книга3_Capex-new" xfId="3598" xr:uid="{00000000-0005-0000-0000-0000B00F0000}"/>
    <cellStyle name="_Книга3_Capex-new_GFO_COSTs" xfId="3599" xr:uid="{00000000-0005-0000-0000-0000B10F0000}"/>
    <cellStyle name="_Книга3_Capex-new_GFO_format_Январь_ф+Б+БП" xfId="3600" xr:uid="{00000000-0005-0000-0000-0000B20F0000}"/>
    <cellStyle name="_Книга3_Capex-new_GFO_затраты" xfId="3601" xr:uid="{00000000-0005-0000-0000-0000B30F0000}"/>
    <cellStyle name="_Книга3_Capex-new_GFO_затраты2" xfId="3602" xr:uid="{00000000-0005-0000-0000-0000B40F0000}"/>
    <cellStyle name="_Книга3_Capex-new_GFO_затраты4_4" xfId="3603" xr:uid="{00000000-0005-0000-0000-0000B50F0000}"/>
    <cellStyle name="_Книга3_Capex-new_Копия GFO Ожидаемое августа_05.10" xfId="3604" xr:uid="{00000000-0005-0000-0000-0000B60F0000}"/>
    <cellStyle name="_Книга3_Capex-new_ПРОГНОЗНЫЙ БАЛАНС (форма)" xfId="3605" xr:uid="{00000000-0005-0000-0000-0000B70F0000}"/>
    <cellStyle name="_Книга3_Capex-new_Проект КВ-2005 - 14.10.04 г.2" xfId="3606" xr:uid="{00000000-0005-0000-0000-0000B80F0000}"/>
    <cellStyle name="_Книга3_Capex-new_проект презентации БП 2005 г." xfId="3607" xr:uid="{00000000-0005-0000-0000-0000B90F0000}"/>
    <cellStyle name="_Книга3_Capex-new_Прочие_Соцсферра1" xfId="3608" xr:uid="{00000000-0005-0000-0000-0000BA0F0000}"/>
    <cellStyle name="_Книга3_Capex-new_форматы от 211204_подписанные" xfId="3609" xr:uid="{00000000-0005-0000-0000-0000BB0F0000}"/>
    <cellStyle name="_Книга3_Capex-new_форматы2" xfId="3610" xr:uid="{00000000-0005-0000-0000-0000BC0F0000}"/>
    <cellStyle name="_Книга3_Excel template" xfId="3611" xr:uid="{00000000-0005-0000-0000-0000BD0F0000}"/>
    <cellStyle name="_Книга3_Financial Plan - final_2" xfId="3612" xr:uid="{00000000-0005-0000-0000-0000BE0F0000}"/>
    <cellStyle name="_Книга3_Financial Plan - final_2_GFO_COSTs" xfId="3613" xr:uid="{00000000-0005-0000-0000-0000BF0F0000}"/>
    <cellStyle name="_Книга3_Financial Plan - final_2_GFO_format_Январь_ф+Б+БП" xfId="3614" xr:uid="{00000000-0005-0000-0000-0000C00F0000}"/>
    <cellStyle name="_Книга3_Financial Plan - final_2_GFO_затраты" xfId="3615" xr:uid="{00000000-0005-0000-0000-0000C10F0000}"/>
    <cellStyle name="_Книга3_Financial Plan - final_2_GFO_затраты2" xfId="3616" xr:uid="{00000000-0005-0000-0000-0000C20F0000}"/>
    <cellStyle name="_Книга3_Financial Plan - final_2_GFO_затраты4_4" xfId="3617" xr:uid="{00000000-0005-0000-0000-0000C30F0000}"/>
    <cellStyle name="_Книга3_Financial Plan - final_2_Копия GFO Ожидаемое августа_05.10" xfId="3618" xr:uid="{00000000-0005-0000-0000-0000C40F0000}"/>
    <cellStyle name="_Книга3_Financial Plan - final_2_ПРОГНОЗНЫЙ БАЛАНС (форма)" xfId="3619" xr:uid="{00000000-0005-0000-0000-0000C50F0000}"/>
    <cellStyle name="_Книга3_Financial Plan - final_2_Проект КВ-2005 - 14.10.04 г.2" xfId="3620" xr:uid="{00000000-0005-0000-0000-0000C60F0000}"/>
    <cellStyle name="_Книга3_Financial Plan - final_2_проект презентации БП 2005 г." xfId="3621" xr:uid="{00000000-0005-0000-0000-0000C70F0000}"/>
    <cellStyle name="_Книга3_Financial Plan - final_2_Прочие_Соцсферра1" xfId="3622" xr:uid="{00000000-0005-0000-0000-0000C80F0000}"/>
    <cellStyle name="_Книга3_Financial Plan - final_2_форматы от 211204_подписанные" xfId="3623" xr:uid="{00000000-0005-0000-0000-0000C90F0000}"/>
    <cellStyle name="_Книга3_Financial Plan - final_2_форматы2" xfId="3624" xr:uid="{00000000-0005-0000-0000-0000CA0F0000}"/>
    <cellStyle name="_Книга3_Form 01(MB)" xfId="3625" xr:uid="{00000000-0005-0000-0000-0000CB0F0000}"/>
    <cellStyle name="_Книга3_Form 01(MB)_ПРОГНОЗНЫЙ БАЛАНС (форма)" xfId="3626" xr:uid="{00000000-0005-0000-0000-0000CC0F0000}"/>
    <cellStyle name="_Книга3_GFO_COSTs" xfId="3627" xr:uid="{00000000-0005-0000-0000-0000CD0F0000}"/>
    <cellStyle name="_Книга3_GFO_format_Январь_ф+Б+БП" xfId="3628" xr:uid="{00000000-0005-0000-0000-0000CE0F0000}"/>
    <cellStyle name="_Книга3_GFO_затраты" xfId="3629" xr:uid="{00000000-0005-0000-0000-0000CF0F0000}"/>
    <cellStyle name="_Книга3_GFO_затраты2" xfId="3630" xr:uid="{00000000-0005-0000-0000-0000D00F0000}"/>
    <cellStyle name="_Книга3_GFO_затраты4_4" xfId="3631" xr:uid="{00000000-0005-0000-0000-0000D10F0000}"/>
    <cellStyle name="_Книга3_GFO-7 Megatable (esscell) v8" xfId="3632" xr:uid="{00000000-0005-0000-0000-0000D20F0000}"/>
    <cellStyle name="_Книга3_Links_NK" xfId="3633" xr:uid="{00000000-0005-0000-0000-0000D30F0000}"/>
    <cellStyle name="_Книга3_Links_NK_ПРОГНОЗНЫЙ БАЛАНС (форма)" xfId="3634" xr:uid="{00000000-0005-0000-0000-0000D40F0000}"/>
    <cellStyle name="_Книга3_N20_5" xfId="3635" xr:uid="{00000000-0005-0000-0000-0000D50F0000}"/>
    <cellStyle name="_Книга3_N20_5_GFO_COSTs" xfId="3636" xr:uid="{00000000-0005-0000-0000-0000D60F0000}"/>
    <cellStyle name="_Книга3_N20_5_GFO_format_Январь_ф+Б+БП" xfId="3637" xr:uid="{00000000-0005-0000-0000-0000D70F0000}"/>
    <cellStyle name="_Книга3_N20_5_GFO_затраты" xfId="3638" xr:uid="{00000000-0005-0000-0000-0000D80F0000}"/>
    <cellStyle name="_Книга3_N20_5_GFO_затраты2" xfId="3639" xr:uid="{00000000-0005-0000-0000-0000D90F0000}"/>
    <cellStyle name="_Книга3_N20_5_GFO_затраты4_4" xfId="3640" xr:uid="{00000000-0005-0000-0000-0000DA0F0000}"/>
    <cellStyle name="_Книга3_N20_5_Копия GFO Ожидаемое августа_05.10" xfId="3641" xr:uid="{00000000-0005-0000-0000-0000DB0F0000}"/>
    <cellStyle name="_Книга3_N20_5_ПРОГНОЗНЫЙ БАЛАНС (форма)" xfId="3642" xr:uid="{00000000-0005-0000-0000-0000DC0F0000}"/>
    <cellStyle name="_Книга3_N20_5_Проект КВ-2005 - 14.10.04 г.2" xfId="3643" xr:uid="{00000000-0005-0000-0000-0000DD0F0000}"/>
    <cellStyle name="_Книга3_N20_5_проект презентации БП 2005 г." xfId="3644" xr:uid="{00000000-0005-0000-0000-0000DE0F0000}"/>
    <cellStyle name="_Книга3_N20_5_Прочие_Соцсферра1" xfId="3645" xr:uid="{00000000-0005-0000-0000-0000DF0F0000}"/>
    <cellStyle name="_Книга3_N20_5_форматы от 211204_подписанные" xfId="3646" xr:uid="{00000000-0005-0000-0000-0000E00F0000}"/>
    <cellStyle name="_Книга3_N20_5_форматы2" xfId="3647" xr:uid="{00000000-0005-0000-0000-0000E10F0000}"/>
    <cellStyle name="_Книга3_N20_6" xfId="3648" xr:uid="{00000000-0005-0000-0000-0000E20F0000}"/>
    <cellStyle name="_Книга3_N20_6_GFO_COSTs" xfId="3649" xr:uid="{00000000-0005-0000-0000-0000E30F0000}"/>
    <cellStyle name="_Книга3_N20_6_GFO_format_Январь_ф+Б+БП" xfId="3650" xr:uid="{00000000-0005-0000-0000-0000E40F0000}"/>
    <cellStyle name="_Книга3_N20_6_GFO_затраты" xfId="3651" xr:uid="{00000000-0005-0000-0000-0000E50F0000}"/>
    <cellStyle name="_Книга3_N20_6_GFO_затраты2" xfId="3652" xr:uid="{00000000-0005-0000-0000-0000E60F0000}"/>
    <cellStyle name="_Книга3_N20_6_GFO_затраты4_4" xfId="3653" xr:uid="{00000000-0005-0000-0000-0000E70F0000}"/>
    <cellStyle name="_Книга3_N20_6_Копия GFO Ожидаемое августа_05.10" xfId="3654" xr:uid="{00000000-0005-0000-0000-0000E80F0000}"/>
    <cellStyle name="_Книга3_N20_6_ПРОГНОЗНЫЙ БАЛАНС (форма)" xfId="3655" xr:uid="{00000000-0005-0000-0000-0000E90F0000}"/>
    <cellStyle name="_Книга3_N20_6_Проект КВ-2005 - 14.10.04 г.2" xfId="3656" xr:uid="{00000000-0005-0000-0000-0000EA0F0000}"/>
    <cellStyle name="_Книга3_N20_6_проект презентации БП 2005 г." xfId="3657" xr:uid="{00000000-0005-0000-0000-0000EB0F0000}"/>
    <cellStyle name="_Книга3_N20_6_Прочие_Соцсферра1" xfId="3658" xr:uid="{00000000-0005-0000-0000-0000EC0F0000}"/>
    <cellStyle name="_Книга3_N20_6_форматы от 211204_подписанные" xfId="3659" xr:uid="{00000000-0005-0000-0000-0000ED0F0000}"/>
    <cellStyle name="_Книга3_N20_6_форматы2" xfId="3660" xr:uid="{00000000-0005-0000-0000-0000EE0F0000}"/>
    <cellStyle name="_Книга3_New Form10_2" xfId="3661" xr:uid="{00000000-0005-0000-0000-0000EF0F0000}"/>
    <cellStyle name="_Книга3_New Form10_2_GFO_COSTs" xfId="3662" xr:uid="{00000000-0005-0000-0000-0000F00F0000}"/>
    <cellStyle name="_Книга3_New Form10_2_GFO_format_Январь_ф+Б+БП" xfId="3663" xr:uid="{00000000-0005-0000-0000-0000F10F0000}"/>
    <cellStyle name="_Книга3_New Form10_2_GFO_затраты" xfId="3664" xr:uid="{00000000-0005-0000-0000-0000F20F0000}"/>
    <cellStyle name="_Книга3_New Form10_2_GFO_затраты2" xfId="3665" xr:uid="{00000000-0005-0000-0000-0000F30F0000}"/>
    <cellStyle name="_Книга3_New Form10_2_GFO_затраты4_4" xfId="3666" xr:uid="{00000000-0005-0000-0000-0000F40F0000}"/>
    <cellStyle name="_Книга3_New Form10_2_Копия GFO Ожидаемое августа_05.10" xfId="3667" xr:uid="{00000000-0005-0000-0000-0000F50F0000}"/>
    <cellStyle name="_Книга3_New Form10_2_ПРОГНОЗНЫЙ БАЛАНС (форма)" xfId="3668" xr:uid="{00000000-0005-0000-0000-0000F60F0000}"/>
    <cellStyle name="_Книга3_New Form10_2_Проект КВ-2005 - 14.10.04 г.2" xfId="3669" xr:uid="{00000000-0005-0000-0000-0000F70F0000}"/>
    <cellStyle name="_Книга3_New Form10_2_проект презентации БП 2005 г." xfId="3670" xr:uid="{00000000-0005-0000-0000-0000F80F0000}"/>
    <cellStyle name="_Книга3_New Form10_2_Прочие_Соцсферра1" xfId="3671" xr:uid="{00000000-0005-0000-0000-0000F90F0000}"/>
    <cellStyle name="_Книга3_New Form10_2_форматы от 211204_подписанные" xfId="3672" xr:uid="{00000000-0005-0000-0000-0000FA0F0000}"/>
    <cellStyle name="_Книга3_New Form10_2_форматы2" xfId="3673" xr:uid="{00000000-0005-0000-0000-0000FB0F0000}"/>
    <cellStyle name="_Книга3_Nsi" xfId="3674" xr:uid="{00000000-0005-0000-0000-0000FC0F0000}"/>
    <cellStyle name="_Книга3_Nsi - last version" xfId="3675" xr:uid="{00000000-0005-0000-0000-0000FD0F0000}"/>
    <cellStyle name="_Книга3_Nsi - last version for programming" xfId="3676" xr:uid="{00000000-0005-0000-0000-0000FE0F0000}"/>
    <cellStyle name="_Книга3_Nsi - last version for programming_GFO_COSTs" xfId="3677" xr:uid="{00000000-0005-0000-0000-0000FF0F0000}"/>
    <cellStyle name="_Книга3_Nsi - last version for programming_GFO_format_Январь_ф+Б+БП" xfId="3678" xr:uid="{00000000-0005-0000-0000-000000100000}"/>
    <cellStyle name="_Книга3_Nsi - last version for programming_GFO_затраты" xfId="3679" xr:uid="{00000000-0005-0000-0000-000001100000}"/>
    <cellStyle name="_Книга3_Nsi - last version for programming_GFO_затраты2" xfId="3680" xr:uid="{00000000-0005-0000-0000-000002100000}"/>
    <cellStyle name="_Книга3_Nsi - last version for programming_GFO_затраты4_4" xfId="3681" xr:uid="{00000000-0005-0000-0000-000003100000}"/>
    <cellStyle name="_Книга3_Nsi - last version for programming_Копия GFO Ожидаемое августа_05.10" xfId="3682" xr:uid="{00000000-0005-0000-0000-000004100000}"/>
    <cellStyle name="_Книга3_Nsi - last version for programming_ПРОГНОЗНЫЙ БАЛАНС (форма)" xfId="3683" xr:uid="{00000000-0005-0000-0000-000005100000}"/>
    <cellStyle name="_Книга3_Nsi - last version for programming_Проект КВ-2005 - 14.10.04 г.2" xfId="3684" xr:uid="{00000000-0005-0000-0000-000006100000}"/>
    <cellStyle name="_Книга3_Nsi - last version for programming_проект презентации БП 2005 г." xfId="3685" xr:uid="{00000000-0005-0000-0000-000007100000}"/>
    <cellStyle name="_Книга3_Nsi - last version for programming_Прочие_Соцсферра1" xfId="3686" xr:uid="{00000000-0005-0000-0000-000008100000}"/>
    <cellStyle name="_Книга3_Nsi - last version for programming_форматы от 211204_подписанные" xfId="3687" xr:uid="{00000000-0005-0000-0000-000009100000}"/>
    <cellStyle name="_Книга3_Nsi - last version for programming_форматы2" xfId="3688" xr:uid="{00000000-0005-0000-0000-00000A100000}"/>
    <cellStyle name="_Книга3_Nsi - last version_GFO_COSTs" xfId="3689" xr:uid="{00000000-0005-0000-0000-00000B100000}"/>
    <cellStyle name="_Книга3_Nsi - last version_GFO_format_Январь_ф+Б+БП" xfId="3690" xr:uid="{00000000-0005-0000-0000-00000C100000}"/>
    <cellStyle name="_Книга3_Nsi - last version_GFO_затраты" xfId="3691" xr:uid="{00000000-0005-0000-0000-00000D100000}"/>
    <cellStyle name="_Книга3_Nsi - last version_GFO_затраты2" xfId="3692" xr:uid="{00000000-0005-0000-0000-00000E100000}"/>
    <cellStyle name="_Книга3_Nsi - last version_GFO_затраты4_4" xfId="3693" xr:uid="{00000000-0005-0000-0000-00000F100000}"/>
    <cellStyle name="_Книга3_Nsi - last version_Копия GFO Ожидаемое августа_05.10" xfId="3694" xr:uid="{00000000-0005-0000-0000-000010100000}"/>
    <cellStyle name="_Книга3_Nsi - last version_ПРОГНОЗНЫЙ БАЛАНС (форма)" xfId="3695" xr:uid="{00000000-0005-0000-0000-000011100000}"/>
    <cellStyle name="_Книга3_Nsi - last version_Проект КВ-2005 - 14.10.04 г.2" xfId="3696" xr:uid="{00000000-0005-0000-0000-000012100000}"/>
    <cellStyle name="_Книга3_Nsi - last version_проект презентации БП 2005 г." xfId="3697" xr:uid="{00000000-0005-0000-0000-000013100000}"/>
    <cellStyle name="_Книга3_Nsi - last version_Прочие_Соцсферра1" xfId="3698" xr:uid="{00000000-0005-0000-0000-000014100000}"/>
    <cellStyle name="_Книга3_Nsi - last version_форматы от 211204_подписанные" xfId="3699" xr:uid="{00000000-0005-0000-0000-000015100000}"/>
    <cellStyle name="_Книга3_Nsi - last version_форматы2" xfId="3700" xr:uid="{00000000-0005-0000-0000-000016100000}"/>
    <cellStyle name="_Книга3_Nsi - next_last version" xfId="3701" xr:uid="{00000000-0005-0000-0000-000017100000}"/>
    <cellStyle name="_Книга3_Nsi - next_last version_GFO_COSTs" xfId="3702" xr:uid="{00000000-0005-0000-0000-000018100000}"/>
    <cellStyle name="_Книга3_Nsi - next_last version_GFO_format_Январь_ф+Б+БП" xfId="3703" xr:uid="{00000000-0005-0000-0000-000019100000}"/>
    <cellStyle name="_Книга3_Nsi - next_last version_GFO_затраты" xfId="3704" xr:uid="{00000000-0005-0000-0000-00001A100000}"/>
    <cellStyle name="_Книга3_Nsi - next_last version_GFO_затраты2" xfId="3705" xr:uid="{00000000-0005-0000-0000-00001B100000}"/>
    <cellStyle name="_Книга3_Nsi - next_last version_GFO_затраты4_4" xfId="3706" xr:uid="{00000000-0005-0000-0000-00001C100000}"/>
    <cellStyle name="_Книга3_Nsi - next_last version_Копия GFO Ожидаемое августа_05.10" xfId="3707" xr:uid="{00000000-0005-0000-0000-00001D100000}"/>
    <cellStyle name="_Книга3_Nsi - next_last version_ПРОГНОЗНЫЙ БАЛАНС (форма)" xfId="3708" xr:uid="{00000000-0005-0000-0000-00001E100000}"/>
    <cellStyle name="_Книга3_Nsi - next_last version_Проект КВ-2005 - 14.10.04 г.2" xfId="3709" xr:uid="{00000000-0005-0000-0000-00001F100000}"/>
    <cellStyle name="_Книга3_Nsi - next_last version_проект презентации БП 2005 г." xfId="3710" xr:uid="{00000000-0005-0000-0000-000020100000}"/>
    <cellStyle name="_Книга3_Nsi - next_last version_Прочие_Соцсферра1" xfId="3711" xr:uid="{00000000-0005-0000-0000-000021100000}"/>
    <cellStyle name="_Книга3_Nsi - next_last version_форматы от 211204_подписанные" xfId="3712" xr:uid="{00000000-0005-0000-0000-000022100000}"/>
    <cellStyle name="_Книга3_Nsi - next_last version_форматы2" xfId="3713" xr:uid="{00000000-0005-0000-0000-000023100000}"/>
    <cellStyle name="_Книга3_Nsi - plan - final" xfId="3714" xr:uid="{00000000-0005-0000-0000-000024100000}"/>
    <cellStyle name="_Книга3_Nsi - plan - final_GFO_COSTs" xfId="3715" xr:uid="{00000000-0005-0000-0000-000025100000}"/>
    <cellStyle name="_Книга3_Nsi - plan - final_GFO_format_Январь_ф+Б+БП" xfId="3716" xr:uid="{00000000-0005-0000-0000-000026100000}"/>
    <cellStyle name="_Книга3_Nsi - plan - final_GFO_затраты" xfId="3717" xr:uid="{00000000-0005-0000-0000-000027100000}"/>
    <cellStyle name="_Книга3_Nsi - plan - final_GFO_затраты2" xfId="3718" xr:uid="{00000000-0005-0000-0000-000028100000}"/>
    <cellStyle name="_Книга3_Nsi - plan - final_GFO_затраты4_4" xfId="3719" xr:uid="{00000000-0005-0000-0000-000029100000}"/>
    <cellStyle name="_Книга3_Nsi - plan - final_Копия GFO Ожидаемое августа_05.10" xfId="3720" xr:uid="{00000000-0005-0000-0000-00002A100000}"/>
    <cellStyle name="_Книга3_Nsi - plan - final_ПРОГНОЗНЫЙ БАЛАНС (форма)" xfId="3721" xr:uid="{00000000-0005-0000-0000-00002B100000}"/>
    <cellStyle name="_Книга3_Nsi - plan - final_Проект КВ-2005 - 14.10.04 г.2" xfId="3722" xr:uid="{00000000-0005-0000-0000-00002C100000}"/>
    <cellStyle name="_Книга3_Nsi - plan - final_проект презентации БП 2005 г." xfId="3723" xr:uid="{00000000-0005-0000-0000-00002D100000}"/>
    <cellStyle name="_Книга3_Nsi - plan - final_Прочие_Соцсферра1" xfId="3724" xr:uid="{00000000-0005-0000-0000-00002E100000}"/>
    <cellStyle name="_Книга3_Nsi - plan - final_форматы от 211204_подписанные" xfId="3725" xr:uid="{00000000-0005-0000-0000-00002F100000}"/>
    <cellStyle name="_Книга3_Nsi - plan - final_форматы2" xfId="3726" xr:uid="{00000000-0005-0000-0000-000030100000}"/>
    <cellStyle name="_Книга3_Nsi -super_ last version" xfId="3727" xr:uid="{00000000-0005-0000-0000-000031100000}"/>
    <cellStyle name="_Книга3_Nsi -super_ last version_GFO_COSTs" xfId="3728" xr:uid="{00000000-0005-0000-0000-000032100000}"/>
    <cellStyle name="_Книга3_Nsi -super_ last version_GFO_format_Январь_ф+Б+БП" xfId="3729" xr:uid="{00000000-0005-0000-0000-000033100000}"/>
    <cellStyle name="_Книга3_Nsi -super_ last version_GFO_затраты" xfId="3730" xr:uid="{00000000-0005-0000-0000-000034100000}"/>
    <cellStyle name="_Книга3_Nsi -super_ last version_GFO_затраты2" xfId="3731" xr:uid="{00000000-0005-0000-0000-000035100000}"/>
    <cellStyle name="_Книга3_Nsi -super_ last version_GFO_затраты4_4" xfId="3732" xr:uid="{00000000-0005-0000-0000-000036100000}"/>
    <cellStyle name="_Книга3_Nsi -super_ last version_Копия GFO Ожидаемое августа_05.10" xfId="3733" xr:uid="{00000000-0005-0000-0000-000037100000}"/>
    <cellStyle name="_Книга3_Nsi -super_ last version_ПРОГНОЗНЫЙ БАЛАНС (форма)" xfId="3734" xr:uid="{00000000-0005-0000-0000-000038100000}"/>
    <cellStyle name="_Книга3_Nsi -super_ last version_Проект КВ-2005 - 14.10.04 г.2" xfId="3735" xr:uid="{00000000-0005-0000-0000-000039100000}"/>
    <cellStyle name="_Книга3_Nsi -super_ last version_проект презентации БП 2005 г." xfId="3736" xr:uid="{00000000-0005-0000-0000-00003A100000}"/>
    <cellStyle name="_Книга3_Nsi -super_ last version_Прочие_Соцсферра1" xfId="3737" xr:uid="{00000000-0005-0000-0000-00003B100000}"/>
    <cellStyle name="_Книга3_Nsi -super_ last version_форматы от 211204_подписанные" xfId="3738" xr:uid="{00000000-0005-0000-0000-00003C100000}"/>
    <cellStyle name="_Книга3_Nsi -super_ last version_форматы2" xfId="3739" xr:uid="{00000000-0005-0000-0000-00003D100000}"/>
    <cellStyle name="_Книга3_Nsi(2)" xfId="3740" xr:uid="{00000000-0005-0000-0000-00003E100000}"/>
    <cellStyle name="_Книга3_Nsi(2)_ПРОГНОЗНЫЙ БАЛАНС (форма)" xfId="3741" xr:uid="{00000000-0005-0000-0000-00003F100000}"/>
    <cellStyle name="_Книга3_Nsi_1" xfId="3742" xr:uid="{00000000-0005-0000-0000-000040100000}"/>
    <cellStyle name="_Книга3_Nsi_1_GFO_COSTs" xfId="3743" xr:uid="{00000000-0005-0000-0000-000041100000}"/>
    <cellStyle name="_Книга3_Nsi_1_GFO_format_Январь_ф+Б+БП" xfId="3744" xr:uid="{00000000-0005-0000-0000-000042100000}"/>
    <cellStyle name="_Книга3_Nsi_1_GFO_затраты" xfId="3745" xr:uid="{00000000-0005-0000-0000-000043100000}"/>
    <cellStyle name="_Книга3_Nsi_1_GFO_затраты2" xfId="3746" xr:uid="{00000000-0005-0000-0000-000044100000}"/>
    <cellStyle name="_Книга3_Nsi_1_GFO_затраты4_4" xfId="3747" xr:uid="{00000000-0005-0000-0000-000045100000}"/>
    <cellStyle name="_Книга3_Nsi_1_Копия GFO Ожидаемое августа_05.10" xfId="3748" xr:uid="{00000000-0005-0000-0000-000046100000}"/>
    <cellStyle name="_Книга3_Nsi_1_ПРОГНОЗНЫЙ БАЛАНС (форма)" xfId="3749" xr:uid="{00000000-0005-0000-0000-000047100000}"/>
    <cellStyle name="_Книга3_Nsi_1_Проект КВ-2005 - 14.10.04 г.2" xfId="3750" xr:uid="{00000000-0005-0000-0000-000048100000}"/>
    <cellStyle name="_Книга3_Nsi_1_проект презентации БП 2005 г." xfId="3751" xr:uid="{00000000-0005-0000-0000-000049100000}"/>
    <cellStyle name="_Книга3_Nsi_1_Прочие_Соцсферра1" xfId="3752" xr:uid="{00000000-0005-0000-0000-00004A100000}"/>
    <cellStyle name="_Книга3_Nsi_1_форматы от 211204_подписанные" xfId="3753" xr:uid="{00000000-0005-0000-0000-00004B100000}"/>
    <cellStyle name="_Книга3_Nsi_1_форматы2" xfId="3754" xr:uid="{00000000-0005-0000-0000-00004C100000}"/>
    <cellStyle name="_Книга3_Nsi_139" xfId="3755" xr:uid="{00000000-0005-0000-0000-00004D100000}"/>
    <cellStyle name="_Книга3_Nsi_139_GFO_COSTs" xfId="3756" xr:uid="{00000000-0005-0000-0000-00004E100000}"/>
    <cellStyle name="_Книга3_Nsi_139_GFO_format_Январь_ф+Б+БП" xfId="3757" xr:uid="{00000000-0005-0000-0000-00004F100000}"/>
    <cellStyle name="_Книга3_Nsi_139_GFO_затраты" xfId="3758" xr:uid="{00000000-0005-0000-0000-000050100000}"/>
    <cellStyle name="_Книга3_Nsi_139_GFO_затраты2" xfId="3759" xr:uid="{00000000-0005-0000-0000-000051100000}"/>
    <cellStyle name="_Книга3_Nsi_139_GFO_затраты4_4" xfId="3760" xr:uid="{00000000-0005-0000-0000-000052100000}"/>
    <cellStyle name="_Книга3_Nsi_139_Копия GFO Ожидаемое августа_05.10" xfId="3761" xr:uid="{00000000-0005-0000-0000-000053100000}"/>
    <cellStyle name="_Книга3_Nsi_139_ПРОГНОЗНЫЙ БАЛАНС (форма)" xfId="3762" xr:uid="{00000000-0005-0000-0000-000054100000}"/>
    <cellStyle name="_Книга3_Nsi_139_Проект КВ-2005 - 14.10.04 г.2" xfId="3763" xr:uid="{00000000-0005-0000-0000-000055100000}"/>
    <cellStyle name="_Книга3_Nsi_139_проект презентации БП 2005 г." xfId="3764" xr:uid="{00000000-0005-0000-0000-000056100000}"/>
    <cellStyle name="_Книга3_Nsi_139_Прочие_Соцсферра1" xfId="3765" xr:uid="{00000000-0005-0000-0000-000057100000}"/>
    <cellStyle name="_Книга3_Nsi_139_форматы от 211204_подписанные" xfId="3766" xr:uid="{00000000-0005-0000-0000-000058100000}"/>
    <cellStyle name="_Книга3_Nsi_139_форматы2" xfId="3767" xr:uid="{00000000-0005-0000-0000-000059100000}"/>
    <cellStyle name="_Книга3_Nsi_140" xfId="3768" xr:uid="{00000000-0005-0000-0000-00005A100000}"/>
    <cellStyle name="_Книга3_Nsi_140(Зах)" xfId="3769" xr:uid="{00000000-0005-0000-0000-00005B100000}"/>
    <cellStyle name="_Книга3_Nsi_140(Зах)_GFO_COSTs" xfId="3770" xr:uid="{00000000-0005-0000-0000-00005C100000}"/>
    <cellStyle name="_Книга3_Nsi_140(Зах)_GFO_format_Январь_ф+Б+БП" xfId="3771" xr:uid="{00000000-0005-0000-0000-00005D100000}"/>
    <cellStyle name="_Книга3_Nsi_140(Зах)_GFO_затраты" xfId="3772" xr:uid="{00000000-0005-0000-0000-00005E100000}"/>
    <cellStyle name="_Книга3_Nsi_140(Зах)_GFO_затраты2" xfId="3773" xr:uid="{00000000-0005-0000-0000-00005F100000}"/>
    <cellStyle name="_Книга3_Nsi_140(Зах)_GFO_затраты4_4" xfId="3774" xr:uid="{00000000-0005-0000-0000-000060100000}"/>
    <cellStyle name="_Книга3_Nsi_140(Зах)_Копия GFO Ожидаемое августа_05.10" xfId="3775" xr:uid="{00000000-0005-0000-0000-000061100000}"/>
    <cellStyle name="_Книга3_Nsi_140(Зах)_ПРОГНОЗНЫЙ БАЛАНС (форма)" xfId="3776" xr:uid="{00000000-0005-0000-0000-000062100000}"/>
    <cellStyle name="_Книга3_Nsi_140(Зах)_Проект КВ-2005 - 14.10.04 г.2" xfId="3777" xr:uid="{00000000-0005-0000-0000-000063100000}"/>
    <cellStyle name="_Книга3_Nsi_140(Зах)_проект презентации БП 2005 г." xfId="3778" xr:uid="{00000000-0005-0000-0000-000064100000}"/>
    <cellStyle name="_Книга3_Nsi_140(Зах)_Прочие_Соцсферра1" xfId="3779" xr:uid="{00000000-0005-0000-0000-000065100000}"/>
    <cellStyle name="_Книга3_Nsi_140(Зах)_форматы от 211204_подписанные" xfId="3780" xr:uid="{00000000-0005-0000-0000-000066100000}"/>
    <cellStyle name="_Книга3_Nsi_140(Зах)_форматы2" xfId="3781" xr:uid="{00000000-0005-0000-0000-000067100000}"/>
    <cellStyle name="_Книга3_Nsi_140_GFO_COSTs" xfId="3782" xr:uid="{00000000-0005-0000-0000-000068100000}"/>
    <cellStyle name="_Книга3_Nsi_140_GFO_format_Январь_ф+Б+БП" xfId="3783" xr:uid="{00000000-0005-0000-0000-000069100000}"/>
    <cellStyle name="_Книга3_Nsi_140_GFO_затраты" xfId="3784" xr:uid="{00000000-0005-0000-0000-00006A100000}"/>
    <cellStyle name="_Книга3_Nsi_140_GFO_затраты2" xfId="3785" xr:uid="{00000000-0005-0000-0000-00006B100000}"/>
    <cellStyle name="_Книга3_Nsi_140_GFO_затраты4_4" xfId="3786" xr:uid="{00000000-0005-0000-0000-00006C100000}"/>
    <cellStyle name="_Книга3_Nsi_140_mod" xfId="3787" xr:uid="{00000000-0005-0000-0000-00006D100000}"/>
    <cellStyle name="_Книга3_Nsi_140_mod_GFO_COSTs" xfId="3788" xr:uid="{00000000-0005-0000-0000-00006E100000}"/>
    <cellStyle name="_Книга3_Nsi_140_mod_GFO_format_Январь_ф+Б+БП" xfId="3789" xr:uid="{00000000-0005-0000-0000-00006F100000}"/>
    <cellStyle name="_Книга3_Nsi_140_mod_GFO_затраты" xfId="3790" xr:uid="{00000000-0005-0000-0000-000070100000}"/>
    <cellStyle name="_Книга3_Nsi_140_mod_GFO_затраты2" xfId="3791" xr:uid="{00000000-0005-0000-0000-000071100000}"/>
    <cellStyle name="_Книга3_Nsi_140_mod_GFO_затраты4_4" xfId="3792" xr:uid="{00000000-0005-0000-0000-000072100000}"/>
    <cellStyle name="_Книга3_Nsi_140_mod_Копия GFO Ожидаемое августа_05.10" xfId="3793" xr:uid="{00000000-0005-0000-0000-000073100000}"/>
    <cellStyle name="_Книга3_Nsi_140_mod_ПРОГНОЗНЫЙ БАЛАНС (форма)" xfId="3794" xr:uid="{00000000-0005-0000-0000-000074100000}"/>
    <cellStyle name="_Книга3_Nsi_140_mod_Проект КВ-2005 - 14.10.04 г.2" xfId="3795" xr:uid="{00000000-0005-0000-0000-000075100000}"/>
    <cellStyle name="_Книга3_Nsi_140_mod_проект презентации БП 2005 г." xfId="3796" xr:uid="{00000000-0005-0000-0000-000076100000}"/>
    <cellStyle name="_Книга3_Nsi_140_mod_Прочие_Соцсферра1" xfId="3797" xr:uid="{00000000-0005-0000-0000-000077100000}"/>
    <cellStyle name="_Книга3_Nsi_140_mod_форматы от 211204_подписанные" xfId="3798" xr:uid="{00000000-0005-0000-0000-000078100000}"/>
    <cellStyle name="_Книга3_Nsi_140_mod_форматы2" xfId="3799" xr:uid="{00000000-0005-0000-0000-000079100000}"/>
    <cellStyle name="_Книга3_Nsi_140_Копия GFO Ожидаемое августа_05.10" xfId="3800" xr:uid="{00000000-0005-0000-0000-00007A100000}"/>
    <cellStyle name="_Книга3_Nsi_140_ПРОГНОЗНЫЙ БАЛАНС (форма)" xfId="3801" xr:uid="{00000000-0005-0000-0000-00007B100000}"/>
    <cellStyle name="_Книга3_Nsi_140_Проект КВ-2005 - 14.10.04 г.2" xfId="3802" xr:uid="{00000000-0005-0000-0000-00007C100000}"/>
    <cellStyle name="_Книга3_Nsi_140_проект презентации БП 2005 г." xfId="3803" xr:uid="{00000000-0005-0000-0000-00007D100000}"/>
    <cellStyle name="_Книга3_Nsi_140_Прочие_Соцсферра1" xfId="3804" xr:uid="{00000000-0005-0000-0000-00007E100000}"/>
    <cellStyle name="_Книга3_Nsi_140_форматы от 211204_подписанные" xfId="3805" xr:uid="{00000000-0005-0000-0000-00007F100000}"/>
    <cellStyle name="_Книга3_Nsi_140_форматы2" xfId="3806" xr:uid="{00000000-0005-0000-0000-000080100000}"/>
    <cellStyle name="_Книга3_Nsi_158" xfId="3807" xr:uid="{00000000-0005-0000-0000-000081100000}"/>
    <cellStyle name="_Книга3_Nsi_158_ПРОГНОЗНЫЙ БАЛАНС (форма)" xfId="3808" xr:uid="{00000000-0005-0000-0000-000082100000}"/>
    <cellStyle name="_Книга3_Nsi_Express" xfId="3809" xr:uid="{00000000-0005-0000-0000-000083100000}"/>
    <cellStyle name="_Книга3_Nsi_Express_ПРОГНОЗНЫЙ БАЛАНС (форма)" xfId="3810" xr:uid="{00000000-0005-0000-0000-000084100000}"/>
    <cellStyle name="_Книга3_Nsi_GFO_COSTs" xfId="3811" xr:uid="{00000000-0005-0000-0000-000085100000}"/>
    <cellStyle name="_Книга3_Nsi_GFO_format_Январь_ф+Б+БП" xfId="3812" xr:uid="{00000000-0005-0000-0000-000086100000}"/>
    <cellStyle name="_Книга3_Nsi_GFO_затраты" xfId="3813" xr:uid="{00000000-0005-0000-0000-000087100000}"/>
    <cellStyle name="_Книга3_Nsi_GFO_затраты2" xfId="3814" xr:uid="{00000000-0005-0000-0000-000088100000}"/>
    <cellStyle name="_Книга3_Nsi_GFO_затраты4_4" xfId="3815" xr:uid="{00000000-0005-0000-0000-000089100000}"/>
    <cellStyle name="_Книга3_Nsi_Jan1" xfId="3816" xr:uid="{00000000-0005-0000-0000-00008A100000}"/>
    <cellStyle name="_Книга3_Nsi_Jan1_GFO_COSTs" xfId="3817" xr:uid="{00000000-0005-0000-0000-00008B100000}"/>
    <cellStyle name="_Книга3_Nsi_Jan1_GFO_format_Январь_ф+Б+БП" xfId="3818" xr:uid="{00000000-0005-0000-0000-00008C100000}"/>
    <cellStyle name="_Книга3_Nsi_Jan1_GFO_затраты" xfId="3819" xr:uid="{00000000-0005-0000-0000-00008D100000}"/>
    <cellStyle name="_Книга3_Nsi_Jan1_GFO_затраты2" xfId="3820" xr:uid="{00000000-0005-0000-0000-00008E100000}"/>
    <cellStyle name="_Книга3_Nsi_Jan1_GFO_затраты4_4" xfId="3821" xr:uid="{00000000-0005-0000-0000-00008F100000}"/>
    <cellStyle name="_Книга3_Nsi_Jan1_Копия GFO Ожидаемое августа_05.10" xfId="3822" xr:uid="{00000000-0005-0000-0000-000090100000}"/>
    <cellStyle name="_Книга3_Nsi_Jan1_ПРОГНОЗНЫЙ БАЛАНС (форма)" xfId="3823" xr:uid="{00000000-0005-0000-0000-000091100000}"/>
    <cellStyle name="_Книга3_Nsi_Jan1_Проект КВ-2005 - 14.10.04 г.2" xfId="3824" xr:uid="{00000000-0005-0000-0000-000092100000}"/>
    <cellStyle name="_Книга3_Nsi_Jan1_проект презентации БП 2005 г." xfId="3825" xr:uid="{00000000-0005-0000-0000-000093100000}"/>
    <cellStyle name="_Книга3_Nsi_Jan1_Прочие_Соцсферра1" xfId="3826" xr:uid="{00000000-0005-0000-0000-000094100000}"/>
    <cellStyle name="_Книга3_Nsi_Jan1_форматы от 211204_подписанные" xfId="3827" xr:uid="{00000000-0005-0000-0000-000095100000}"/>
    <cellStyle name="_Книга3_Nsi_Jan1_форматы2" xfId="3828" xr:uid="{00000000-0005-0000-0000-000096100000}"/>
    <cellStyle name="_Книга3_Nsi_test" xfId="3829" xr:uid="{00000000-0005-0000-0000-000097100000}"/>
    <cellStyle name="_Книга3_Nsi_test_ПРОГНОЗНЫЙ БАЛАНС (форма)" xfId="3830" xr:uid="{00000000-0005-0000-0000-000098100000}"/>
    <cellStyle name="_Книга3_Nsi_Копия GFO Ожидаемое августа_05.10" xfId="3831" xr:uid="{00000000-0005-0000-0000-000099100000}"/>
    <cellStyle name="_Книга3_Nsi_ПРОГНОЗНЫЙ БАЛАНС (форма)" xfId="3832" xr:uid="{00000000-0005-0000-0000-00009A100000}"/>
    <cellStyle name="_Книга3_Nsi_Проект КВ-2005 - 14.10.04 г.2" xfId="3833" xr:uid="{00000000-0005-0000-0000-00009B100000}"/>
    <cellStyle name="_Книга3_Nsi_проект презентации БП 2005 г." xfId="3834" xr:uid="{00000000-0005-0000-0000-00009C100000}"/>
    <cellStyle name="_Книга3_Nsi_Прочие_Соцсферра1" xfId="3835" xr:uid="{00000000-0005-0000-0000-00009D100000}"/>
    <cellStyle name="_Книга3_Nsi_форматы от 211204_подписанные" xfId="3836" xr:uid="{00000000-0005-0000-0000-00009E100000}"/>
    <cellStyle name="_Книга3_Nsi_форматы2" xfId="3837" xr:uid="{00000000-0005-0000-0000-00009F100000}"/>
    <cellStyle name="_Книга3_Nsi2" xfId="3838" xr:uid="{00000000-0005-0000-0000-0000A0100000}"/>
    <cellStyle name="_Книга3_Nsi2_GFO_COSTs" xfId="3839" xr:uid="{00000000-0005-0000-0000-0000A1100000}"/>
    <cellStyle name="_Книга3_Nsi2_GFO_format_Январь_ф+Б+БП" xfId="3840" xr:uid="{00000000-0005-0000-0000-0000A2100000}"/>
    <cellStyle name="_Книга3_Nsi2_GFO_затраты" xfId="3841" xr:uid="{00000000-0005-0000-0000-0000A3100000}"/>
    <cellStyle name="_Книга3_Nsi2_GFO_затраты2" xfId="3842" xr:uid="{00000000-0005-0000-0000-0000A4100000}"/>
    <cellStyle name="_Книга3_Nsi2_GFO_затраты4_4" xfId="3843" xr:uid="{00000000-0005-0000-0000-0000A5100000}"/>
    <cellStyle name="_Книга3_Nsi2_Копия GFO Ожидаемое августа_05.10" xfId="3844" xr:uid="{00000000-0005-0000-0000-0000A6100000}"/>
    <cellStyle name="_Книга3_Nsi2_ПРОГНОЗНЫЙ БАЛАНС (форма)" xfId="3845" xr:uid="{00000000-0005-0000-0000-0000A7100000}"/>
    <cellStyle name="_Книга3_Nsi2_Проект КВ-2005 - 14.10.04 г.2" xfId="3846" xr:uid="{00000000-0005-0000-0000-0000A8100000}"/>
    <cellStyle name="_Книга3_Nsi2_проект презентации БП 2005 г." xfId="3847" xr:uid="{00000000-0005-0000-0000-0000A9100000}"/>
    <cellStyle name="_Книга3_Nsi2_Прочие_Соцсферра1" xfId="3848" xr:uid="{00000000-0005-0000-0000-0000AA100000}"/>
    <cellStyle name="_Книга3_Nsi2_форматы от 211204_подписанные" xfId="3849" xr:uid="{00000000-0005-0000-0000-0000AB100000}"/>
    <cellStyle name="_Книга3_Nsi2_форматы2" xfId="3850" xr:uid="{00000000-0005-0000-0000-0000AC100000}"/>
    <cellStyle name="_Книга3_Nsi-Services" xfId="3851" xr:uid="{00000000-0005-0000-0000-0000AD100000}"/>
    <cellStyle name="_Книга3_Nsi-Services_ПРОГНОЗНЫЙ БАЛАНС (форма)" xfId="3852" xr:uid="{00000000-0005-0000-0000-0000AE100000}"/>
    <cellStyle name="_Книга3_P&amp;L" xfId="3853" xr:uid="{00000000-0005-0000-0000-0000AF100000}"/>
    <cellStyle name="_Книга3_P&amp;L_GFO_COSTs" xfId="3854" xr:uid="{00000000-0005-0000-0000-0000B0100000}"/>
    <cellStyle name="_Книга3_P&amp;L_GFO_format_Январь_ф+Б+БП" xfId="3855" xr:uid="{00000000-0005-0000-0000-0000B1100000}"/>
    <cellStyle name="_Книга3_P&amp;L_GFO_затраты" xfId="3856" xr:uid="{00000000-0005-0000-0000-0000B2100000}"/>
    <cellStyle name="_Книга3_P&amp;L_GFO_затраты2" xfId="3857" xr:uid="{00000000-0005-0000-0000-0000B3100000}"/>
    <cellStyle name="_Книга3_P&amp;L_GFO_затраты4_4" xfId="3858" xr:uid="{00000000-0005-0000-0000-0000B4100000}"/>
    <cellStyle name="_Книга3_P&amp;L_Копия GFO Ожидаемое августа_05.10" xfId="3859" xr:uid="{00000000-0005-0000-0000-0000B5100000}"/>
    <cellStyle name="_Книга3_P&amp;L_ПРОГНОЗНЫЙ БАЛАНС (форма)" xfId="3860" xr:uid="{00000000-0005-0000-0000-0000B6100000}"/>
    <cellStyle name="_Книга3_P&amp;L_Проект КВ-2005 - 14.10.04 г.2" xfId="3861" xr:uid="{00000000-0005-0000-0000-0000B7100000}"/>
    <cellStyle name="_Книга3_P&amp;L_проект презентации БП 2005 г." xfId="3862" xr:uid="{00000000-0005-0000-0000-0000B8100000}"/>
    <cellStyle name="_Книга3_P&amp;L_Прочие_Соцсферра1" xfId="3863" xr:uid="{00000000-0005-0000-0000-0000B9100000}"/>
    <cellStyle name="_Книга3_P&amp;L_форматы от 211204_подписанные" xfId="3864" xr:uid="{00000000-0005-0000-0000-0000BA100000}"/>
    <cellStyle name="_Книга3_P&amp;L_форматы2" xfId="3865" xr:uid="{00000000-0005-0000-0000-0000BB100000}"/>
    <cellStyle name="_Книга3_PC_OCF_Exp_WC v3" xfId="3866" xr:uid="{00000000-0005-0000-0000-0000BC100000}"/>
    <cellStyle name="_Книга3_QQ_GF0-4_v3" xfId="3867" xr:uid="{00000000-0005-0000-0000-0000BD100000}"/>
    <cellStyle name="_Книга3_S кривая ГФО-5" xfId="3868" xr:uid="{00000000-0005-0000-0000-0000BE100000}"/>
    <cellStyle name="_Книга3_S0400" xfId="3869" xr:uid="{00000000-0005-0000-0000-0000BF100000}"/>
    <cellStyle name="_Книга3_S0400_ПРОГНОЗНЫЙ БАЛАНС (форма)" xfId="3870" xr:uid="{00000000-0005-0000-0000-0000C0100000}"/>
    <cellStyle name="_Книга3_S13001" xfId="3871" xr:uid="{00000000-0005-0000-0000-0000C1100000}"/>
    <cellStyle name="_Книга3_S13001_ПРОГНОЗНЫЙ БАЛАНС (форма)" xfId="3872" xr:uid="{00000000-0005-0000-0000-0000C2100000}"/>
    <cellStyle name="_Книга3_Sheet1" xfId="3873" xr:uid="{00000000-0005-0000-0000-0000C3100000}"/>
    <cellStyle name="_Книга3_Sheet1_GFO_COSTs" xfId="3874" xr:uid="{00000000-0005-0000-0000-0000C4100000}"/>
    <cellStyle name="_Книга3_Sheet1_GFO_format_Январь_ф+Б+БП" xfId="3875" xr:uid="{00000000-0005-0000-0000-0000C5100000}"/>
    <cellStyle name="_Книга3_Sheet1_GFO_затраты" xfId="3876" xr:uid="{00000000-0005-0000-0000-0000C6100000}"/>
    <cellStyle name="_Книга3_Sheet1_GFO_затраты2" xfId="3877" xr:uid="{00000000-0005-0000-0000-0000C7100000}"/>
    <cellStyle name="_Книга3_Sheet1_GFO_затраты4_4" xfId="3878" xr:uid="{00000000-0005-0000-0000-0000C8100000}"/>
    <cellStyle name="_Книга3_Sheet1_Копия GFO Ожидаемое августа_05.10" xfId="3879" xr:uid="{00000000-0005-0000-0000-0000C9100000}"/>
    <cellStyle name="_Книга3_Sheet1_ПРОГНОЗНЫЙ БАЛАНС (форма)" xfId="3880" xr:uid="{00000000-0005-0000-0000-0000CA100000}"/>
    <cellStyle name="_Книга3_Sheet1_Проект КВ-2005 - 14.10.04 г.2" xfId="3881" xr:uid="{00000000-0005-0000-0000-0000CB100000}"/>
    <cellStyle name="_Книга3_Sheet1_проект презентации БП 2005 г." xfId="3882" xr:uid="{00000000-0005-0000-0000-0000CC100000}"/>
    <cellStyle name="_Книга3_Sheet1_Прочие_Соцсферра1" xfId="3883" xr:uid="{00000000-0005-0000-0000-0000CD100000}"/>
    <cellStyle name="_Книга3_Sheet1_форматы от 211204_подписанные" xfId="3884" xr:uid="{00000000-0005-0000-0000-0000CE100000}"/>
    <cellStyle name="_Книга3_Sheet1_форматы2" xfId="3885" xr:uid="{00000000-0005-0000-0000-0000CF100000}"/>
    <cellStyle name="_Книга3_Short results BP 2010" xfId="3886" xr:uid="{00000000-0005-0000-0000-0000D0100000}"/>
    <cellStyle name="_Книга3_ShrtRes BP2q09 v4" xfId="3887" xr:uid="{00000000-0005-0000-0000-0000D1100000}"/>
    <cellStyle name="_Книга3_SOFI" xfId="3888" xr:uid="{00000000-0005-0000-0000-0000D2100000}"/>
    <cellStyle name="_Книга3_sofi - plan_AP270202ii" xfId="3889" xr:uid="{00000000-0005-0000-0000-0000D3100000}"/>
    <cellStyle name="_Книга3_sofi - plan_AP270202ii_GFO_COSTs" xfId="3890" xr:uid="{00000000-0005-0000-0000-0000D4100000}"/>
    <cellStyle name="_Книга3_sofi - plan_AP270202ii_GFO_format_Январь_ф+Б+БП" xfId="3891" xr:uid="{00000000-0005-0000-0000-0000D5100000}"/>
    <cellStyle name="_Книга3_sofi - plan_AP270202ii_GFO_затраты" xfId="3892" xr:uid="{00000000-0005-0000-0000-0000D6100000}"/>
    <cellStyle name="_Книга3_sofi - plan_AP270202ii_GFO_затраты2" xfId="3893" xr:uid="{00000000-0005-0000-0000-0000D7100000}"/>
    <cellStyle name="_Книга3_sofi - plan_AP270202ii_GFO_затраты4_4" xfId="3894" xr:uid="{00000000-0005-0000-0000-0000D8100000}"/>
    <cellStyle name="_Книга3_sofi - plan_AP270202ii_Копия GFO Ожидаемое августа_05.10" xfId="3895" xr:uid="{00000000-0005-0000-0000-0000D9100000}"/>
    <cellStyle name="_Книга3_sofi - plan_AP270202ii_Копия GFO Ожидаемое августа_05.10_факт 2019" xfId="24146" xr:uid="{00000000-0005-0000-0000-0000DA100000}"/>
    <cellStyle name="_Книга3_sofi - plan_AP270202ii_ПРОГНОЗНЫЙ БАЛАНС (форма)" xfId="3896" xr:uid="{00000000-0005-0000-0000-0000DB100000}"/>
    <cellStyle name="_Книга3_sofi - plan_AP270202ii_ПРОГНОЗНЫЙ БАЛАНС (форма) 2" xfId="24147" xr:uid="{00000000-0005-0000-0000-0000DC100000}"/>
    <cellStyle name="_Книга3_sofi - plan_AP270202ii_ПРОГНОЗНЫЙ БАЛАНС (форма)_факт 2019" xfId="24148" xr:uid="{00000000-0005-0000-0000-0000DD100000}"/>
    <cellStyle name="_Книга3_sofi - plan_AP270202ii_Проект КВ-2005 - 14.10.04 г.2" xfId="3897" xr:uid="{00000000-0005-0000-0000-0000DE100000}"/>
    <cellStyle name="_Книга3_sofi - plan_AP270202ii_Проект КВ-2005 - 14.10.04 г.2_Справочники" xfId="16263" xr:uid="{00000000-0005-0000-0000-0000DF100000}"/>
    <cellStyle name="_Книга3_sofi - plan_AP270202ii_Проект КВ-2005 - 14.10.04 г.2_факт 2019" xfId="24149" xr:uid="{00000000-0005-0000-0000-0000E0100000}"/>
    <cellStyle name="_Книга3_sofi - plan_AP270202ii_проект презентации БП 2005 г." xfId="3898" xr:uid="{00000000-0005-0000-0000-0000E1100000}"/>
    <cellStyle name="_Книга3_sofi - plan_AP270202ii_проект презентации БП 2005 г._Справочники" xfId="16264" xr:uid="{00000000-0005-0000-0000-0000E2100000}"/>
    <cellStyle name="_Книга3_sofi - plan_AP270202ii_проект презентации БП 2005 г._факт 2019" xfId="24150" xr:uid="{00000000-0005-0000-0000-0000E3100000}"/>
    <cellStyle name="_Книга3_sofi - plan_AP270202ii_Прочие_Соцсферра1" xfId="3899" xr:uid="{00000000-0005-0000-0000-0000E4100000}"/>
    <cellStyle name="_Книга3_sofi - plan_AP270202ii_Прочие_Соцсферра1_Справочники" xfId="16265" xr:uid="{00000000-0005-0000-0000-0000E5100000}"/>
    <cellStyle name="_Книга3_sofi - plan_AP270202ii_Прочие_Соцсферра1_факт 2019" xfId="24151" xr:uid="{00000000-0005-0000-0000-0000E6100000}"/>
    <cellStyle name="_Книга3_sofi - plan_AP270202ii_форматы от 211204_подписанные" xfId="3900" xr:uid="{00000000-0005-0000-0000-0000E7100000}"/>
    <cellStyle name="_Книга3_sofi - plan_AP270202ii_форматы от 211204_подписанные_Справочники" xfId="16266" xr:uid="{00000000-0005-0000-0000-0000E8100000}"/>
    <cellStyle name="_Книга3_sofi - plan_AP270202ii_форматы от 211204_подписанные_факт 2019" xfId="24152" xr:uid="{00000000-0005-0000-0000-0000E9100000}"/>
    <cellStyle name="_Книга3_sofi - plan_AP270202ii_форматы2" xfId="3901" xr:uid="{00000000-0005-0000-0000-0000EA100000}"/>
    <cellStyle name="_Книга3_sofi - plan_AP270202ii_форматы2_Справочники" xfId="16267" xr:uid="{00000000-0005-0000-0000-0000EB100000}"/>
    <cellStyle name="_Книга3_sofi - plan_AP270202ii_форматы2_факт 2019" xfId="24153" xr:uid="{00000000-0005-0000-0000-0000EC100000}"/>
    <cellStyle name="_Книга3_sofi - plan_AP270202iii" xfId="3902" xr:uid="{00000000-0005-0000-0000-0000ED100000}"/>
    <cellStyle name="_Книга3_sofi - plan_AP270202iii 2" xfId="24154" xr:uid="{00000000-0005-0000-0000-0000EE100000}"/>
    <cellStyle name="_Книга3_sofi - plan_AP270202iii_GFO_COSTs" xfId="3903" xr:uid="{00000000-0005-0000-0000-0000EF100000}"/>
    <cellStyle name="_Книга3_sofi - plan_AP270202iii_GFO_COSTs_Справочники" xfId="16269" xr:uid="{00000000-0005-0000-0000-0000F0100000}"/>
    <cellStyle name="_Книга3_sofi - plan_AP270202iii_GFO_COSTs_факт 2019" xfId="24155" xr:uid="{00000000-0005-0000-0000-0000F1100000}"/>
    <cellStyle name="_Книга3_sofi - plan_AP270202iii_GFO_format_Январь_ф+Б+БП" xfId="3904" xr:uid="{00000000-0005-0000-0000-0000F2100000}"/>
    <cellStyle name="_Книга3_sofi - plan_AP270202iii_GFO_format_Январь_ф+Б+БП_Справочники" xfId="16270" xr:uid="{00000000-0005-0000-0000-0000F3100000}"/>
    <cellStyle name="_Книга3_sofi - plan_AP270202iii_GFO_format_Январь_ф+Б+БП_факт 2019" xfId="24156" xr:uid="{00000000-0005-0000-0000-0000F4100000}"/>
    <cellStyle name="_Книга3_sofi - plan_AP270202iii_GFO_затраты" xfId="3905" xr:uid="{00000000-0005-0000-0000-0000F5100000}"/>
    <cellStyle name="_Книга3_sofi - plan_AP270202iii_GFO_затраты_Справочники" xfId="16271" xr:uid="{00000000-0005-0000-0000-0000F6100000}"/>
    <cellStyle name="_Книга3_sofi - plan_AP270202iii_GFO_затраты_факт 2019" xfId="24157" xr:uid="{00000000-0005-0000-0000-0000F7100000}"/>
    <cellStyle name="_Книга3_sofi - plan_AP270202iii_GFO_затраты2" xfId="3906" xr:uid="{00000000-0005-0000-0000-0000F8100000}"/>
    <cellStyle name="_Книга3_sofi - plan_AP270202iii_GFO_затраты2_Справочники" xfId="16272" xr:uid="{00000000-0005-0000-0000-0000F9100000}"/>
    <cellStyle name="_Книга3_sofi - plan_AP270202iii_GFO_затраты2_факт 2019" xfId="24158" xr:uid="{00000000-0005-0000-0000-0000FA100000}"/>
    <cellStyle name="_Книга3_sofi - plan_AP270202iii_GFO_затраты4_4" xfId="3907" xr:uid="{00000000-0005-0000-0000-0000FB100000}"/>
    <cellStyle name="_Книга3_sofi - plan_AP270202iii_GFO_затраты4_4_Справочники" xfId="16273" xr:uid="{00000000-0005-0000-0000-0000FC100000}"/>
    <cellStyle name="_Книга3_sofi - plan_AP270202iii_GFO_затраты4_4_факт 2019" xfId="24159" xr:uid="{00000000-0005-0000-0000-0000FD100000}"/>
    <cellStyle name="_Книга3_sofi - plan_AP270202iii_Копия GFO Ожидаемое августа_05.10" xfId="3908" xr:uid="{00000000-0005-0000-0000-0000FE100000}"/>
    <cellStyle name="_Книга3_sofi - plan_AP270202iii_Копия GFO Ожидаемое августа_05.10_Справочники" xfId="16274" xr:uid="{00000000-0005-0000-0000-0000FF100000}"/>
    <cellStyle name="_Книга3_sofi - plan_AP270202iii_Копия GFO Ожидаемое августа_05.10_факт 2019" xfId="24160" xr:uid="{00000000-0005-0000-0000-000000110000}"/>
    <cellStyle name="_Книга3_sofi - plan_AP270202iii_Лист2" xfId="24161" xr:uid="{00000000-0005-0000-0000-000001110000}"/>
    <cellStyle name="_Книга3_sofi - plan_AP270202iii_ПРОГНОЗНЫЙ БАЛАНС (форма)" xfId="3909" xr:uid="{00000000-0005-0000-0000-000002110000}"/>
    <cellStyle name="_Книга3_sofi - plan_AP270202iii_ПРОГНОЗНЫЙ БАЛАНС (форма) 2" xfId="24162" xr:uid="{00000000-0005-0000-0000-000003110000}"/>
    <cellStyle name="_Книга3_sofi - plan_AP270202iii_ПРОГНОЗНЫЙ БАЛАНС (форма)_Лист2" xfId="24163" xr:uid="{00000000-0005-0000-0000-000004110000}"/>
    <cellStyle name="_Книга3_sofi - plan_AP270202iii_ПРОГНОЗНЫЙ БАЛАНС (форма)_Справочники" xfId="16275" xr:uid="{00000000-0005-0000-0000-000005110000}"/>
    <cellStyle name="_Книга3_sofi - plan_AP270202iii_ПРОГНОЗНЫЙ БАЛАНС (форма)_факт 2019" xfId="24164" xr:uid="{00000000-0005-0000-0000-000006110000}"/>
    <cellStyle name="_Книга3_sofi - plan_AP270202iii_Проект КВ-2005 - 14.10.04 г.2" xfId="3910" xr:uid="{00000000-0005-0000-0000-000007110000}"/>
    <cellStyle name="_Книга3_sofi - plan_AP270202iii_Проект КВ-2005 - 14.10.04 г.2_Справочники" xfId="16276" xr:uid="{00000000-0005-0000-0000-000008110000}"/>
    <cellStyle name="_Книга3_sofi - plan_AP270202iii_Проект КВ-2005 - 14.10.04 г.2_факт 2019" xfId="24165" xr:uid="{00000000-0005-0000-0000-000009110000}"/>
    <cellStyle name="_Книга3_sofi - plan_AP270202iii_проект презентации БП 2005 г." xfId="3911" xr:uid="{00000000-0005-0000-0000-00000A110000}"/>
    <cellStyle name="_Книга3_sofi - plan_AP270202iii_проект презентации БП 2005 г._Справочники" xfId="16277" xr:uid="{00000000-0005-0000-0000-00000B110000}"/>
    <cellStyle name="_Книга3_sofi - plan_AP270202iii_проект презентации БП 2005 г._факт 2019" xfId="24166" xr:uid="{00000000-0005-0000-0000-00000C110000}"/>
    <cellStyle name="_Книга3_sofi - plan_AP270202iii_Прочие_Соцсферра1" xfId="3912" xr:uid="{00000000-0005-0000-0000-00000D110000}"/>
    <cellStyle name="_Книга3_sofi - plan_AP270202iii_Прочие_Соцсферра1_Справочники" xfId="16278" xr:uid="{00000000-0005-0000-0000-00000E110000}"/>
    <cellStyle name="_Книга3_sofi - plan_AP270202iii_Прочие_Соцсферра1_факт 2019" xfId="24167" xr:uid="{00000000-0005-0000-0000-00000F110000}"/>
    <cellStyle name="_Книга3_sofi - plan_AP270202iii_Справочники" xfId="16268" xr:uid="{00000000-0005-0000-0000-000010110000}"/>
    <cellStyle name="_Книга3_sofi - plan_AP270202iii_факт 2019" xfId="24168" xr:uid="{00000000-0005-0000-0000-000011110000}"/>
    <cellStyle name="_Книга3_sofi - plan_AP270202iii_форматы от 211204_подписанные" xfId="3913" xr:uid="{00000000-0005-0000-0000-000012110000}"/>
    <cellStyle name="_Книга3_sofi - plan_AP270202iii_форматы от 211204_подписанные_Справочники" xfId="16279" xr:uid="{00000000-0005-0000-0000-000013110000}"/>
    <cellStyle name="_Книга3_sofi - plan_AP270202iii_форматы от 211204_подписанные_факт 2019" xfId="24169" xr:uid="{00000000-0005-0000-0000-000014110000}"/>
    <cellStyle name="_Книга3_sofi - plan_AP270202iii_форматы2" xfId="3914" xr:uid="{00000000-0005-0000-0000-000015110000}"/>
    <cellStyle name="_Книга3_sofi - plan_AP270202iii_форматы2_Справочники" xfId="16280" xr:uid="{00000000-0005-0000-0000-000016110000}"/>
    <cellStyle name="_Книга3_sofi - plan_AP270202iii_форматы2_факт 2019" xfId="24170" xr:uid="{00000000-0005-0000-0000-000017110000}"/>
    <cellStyle name="_Книга3_sofi - plan_AP270202iv" xfId="3915" xr:uid="{00000000-0005-0000-0000-000018110000}"/>
    <cellStyle name="_Книга3_sofi - plan_AP270202iv 2" xfId="24171" xr:uid="{00000000-0005-0000-0000-000019110000}"/>
    <cellStyle name="_Книга3_sofi - plan_AP270202iv_GFO_COSTs" xfId="3916" xr:uid="{00000000-0005-0000-0000-00001A110000}"/>
    <cellStyle name="_Книга3_sofi - plan_AP270202iv_GFO_COSTs_Справочники" xfId="16282" xr:uid="{00000000-0005-0000-0000-00001B110000}"/>
    <cellStyle name="_Книга3_sofi - plan_AP270202iv_GFO_COSTs_факт 2019" xfId="24172" xr:uid="{00000000-0005-0000-0000-00001C110000}"/>
    <cellStyle name="_Книга3_sofi - plan_AP270202iv_GFO_format_Январь_ф+Б+БП" xfId="3917" xr:uid="{00000000-0005-0000-0000-00001D110000}"/>
    <cellStyle name="_Книга3_sofi - plan_AP270202iv_GFO_format_Январь_ф+Б+БП_Справочники" xfId="16283" xr:uid="{00000000-0005-0000-0000-00001E110000}"/>
    <cellStyle name="_Книга3_sofi - plan_AP270202iv_GFO_format_Январь_ф+Б+БП_факт 2019" xfId="24173" xr:uid="{00000000-0005-0000-0000-00001F110000}"/>
    <cellStyle name="_Книга3_sofi - plan_AP270202iv_GFO_затраты" xfId="3918" xr:uid="{00000000-0005-0000-0000-000020110000}"/>
    <cellStyle name="_Книга3_sofi - plan_AP270202iv_GFO_затраты_Справочники" xfId="16284" xr:uid="{00000000-0005-0000-0000-000021110000}"/>
    <cellStyle name="_Книга3_sofi - plan_AP270202iv_GFO_затраты_факт 2019" xfId="24174" xr:uid="{00000000-0005-0000-0000-000022110000}"/>
    <cellStyle name="_Книга3_sofi - plan_AP270202iv_GFO_затраты2" xfId="3919" xr:uid="{00000000-0005-0000-0000-000023110000}"/>
    <cellStyle name="_Книга3_sofi - plan_AP270202iv_GFO_затраты2_Справочники" xfId="16285" xr:uid="{00000000-0005-0000-0000-000024110000}"/>
    <cellStyle name="_Книга3_sofi - plan_AP270202iv_GFO_затраты2_факт 2019" xfId="24175" xr:uid="{00000000-0005-0000-0000-000025110000}"/>
    <cellStyle name="_Книга3_sofi - plan_AP270202iv_GFO_затраты4_4" xfId="3920" xr:uid="{00000000-0005-0000-0000-000026110000}"/>
    <cellStyle name="_Книга3_sofi - plan_AP270202iv_GFO_затраты4_4_Справочники" xfId="16286" xr:uid="{00000000-0005-0000-0000-000027110000}"/>
    <cellStyle name="_Книга3_sofi - plan_AP270202iv_GFO_затраты4_4_факт 2019" xfId="24176" xr:uid="{00000000-0005-0000-0000-000028110000}"/>
    <cellStyle name="_Книга3_sofi - plan_AP270202iv_Копия GFO Ожидаемое августа_05.10" xfId="3921" xr:uid="{00000000-0005-0000-0000-000029110000}"/>
    <cellStyle name="_Книга3_sofi - plan_AP270202iv_Копия GFO Ожидаемое августа_05.10_Справочники" xfId="16287" xr:uid="{00000000-0005-0000-0000-00002A110000}"/>
    <cellStyle name="_Книга3_sofi - plan_AP270202iv_Копия GFO Ожидаемое августа_05.10_факт 2019" xfId="24177" xr:uid="{00000000-0005-0000-0000-00002B110000}"/>
    <cellStyle name="_Книга3_sofi - plan_AP270202iv_Лист2" xfId="24178" xr:uid="{00000000-0005-0000-0000-00002C110000}"/>
    <cellStyle name="_Книга3_sofi - plan_AP270202iv_ПРОГНОЗНЫЙ БАЛАНС (форма)" xfId="3922" xr:uid="{00000000-0005-0000-0000-00002D110000}"/>
    <cellStyle name="_Книга3_sofi - plan_AP270202iv_ПРОГНОЗНЫЙ БАЛАНС (форма) 2" xfId="24179" xr:uid="{00000000-0005-0000-0000-00002E110000}"/>
    <cellStyle name="_Книга3_sofi - plan_AP270202iv_ПРОГНОЗНЫЙ БАЛАНС (форма)_Лист2" xfId="24180" xr:uid="{00000000-0005-0000-0000-00002F110000}"/>
    <cellStyle name="_Книга3_sofi - plan_AP270202iv_ПРОГНОЗНЫЙ БАЛАНС (форма)_Справочники" xfId="16288" xr:uid="{00000000-0005-0000-0000-000030110000}"/>
    <cellStyle name="_Книга3_sofi - plan_AP270202iv_ПРОГНОЗНЫЙ БАЛАНС (форма)_факт 2019" xfId="24181" xr:uid="{00000000-0005-0000-0000-000031110000}"/>
    <cellStyle name="_Книга3_sofi - plan_AP270202iv_Проект КВ-2005 - 14.10.04 г.2" xfId="3923" xr:uid="{00000000-0005-0000-0000-000032110000}"/>
    <cellStyle name="_Книга3_sofi - plan_AP270202iv_Проект КВ-2005 - 14.10.04 г.2_Справочники" xfId="16289" xr:uid="{00000000-0005-0000-0000-000033110000}"/>
    <cellStyle name="_Книга3_sofi - plan_AP270202iv_Проект КВ-2005 - 14.10.04 г.2_факт 2019" xfId="24182" xr:uid="{00000000-0005-0000-0000-000034110000}"/>
    <cellStyle name="_Книга3_sofi - plan_AP270202iv_проект презентации БП 2005 г." xfId="3924" xr:uid="{00000000-0005-0000-0000-000035110000}"/>
    <cellStyle name="_Книга3_sofi - plan_AP270202iv_проект презентации БП 2005 г._Справочники" xfId="16290" xr:uid="{00000000-0005-0000-0000-000036110000}"/>
    <cellStyle name="_Книга3_sofi - plan_AP270202iv_проект презентации БП 2005 г._факт 2019" xfId="24183" xr:uid="{00000000-0005-0000-0000-000037110000}"/>
    <cellStyle name="_Книга3_sofi - plan_AP270202iv_Прочие_Соцсферра1" xfId="3925" xr:uid="{00000000-0005-0000-0000-000038110000}"/>
    <cellStyle name="_Книга3_sofi - plan_AP270202iv_Прочие_Соцсферра1_Справочники" xfId="16291" xr:uid="{00000000-0005-0000-0000-000039110000}"/>
    <cellStyle name="_Книга3_sofi - plan_AP270202iv_Прочие_Соцсферра1_факт 2019" xfId="24184" xr:uid="{00000000-0005-0000-0000-00003A110000}"/>
    <cellStyle name="_Книга3_sofi - plan_AP270202iv_Справочники" xfId="16281" xr:uid="{00000000-0005-0000-0000-00003B110000}"/>
    <cellStyle name="_Книга3_sofi - plan_AP270202iv_факт 2019" xfId="24185" xr:uid="{00000000-0005-0000-0000-00003C110000}"/>
    <cellStyle name="_Книга3_sofi - plan_AP270202iv_форматы от 211204_подписанные" xfId="3926" xr:uid="{00000000-0005-0000-0000-00003D110000}"/>
    <cellStyle name="_Книга3_sofi - plan_AP270202iv_форматы от 211204_подписанные_Справочники" xfId="16292" xr:uid="{00000000-0005-0000-0000-00003E110000}"/>
    <cellStyle name="_Книга3_sofi - plan_AP270202iv_форматы от 211204_подписанные_факт 2019" xfId="24186" xr:uid="{00000000-0005-0000-0000-00003F110000}"/>
    <cellStyle name="_Книга3_sofi - plan_AP270202iv_форматы2" xfId="3927" xr:uid="{00000000-0005-0000-0000-000040110000}"/>
    <cellStyle name="_Книга3_sofi - plan_AP270202iv_форматы2_Справочники" xfId="16293" xr:uid="{00000000-0005-0000-0000-000041110000}"/>
    <cellStyle name="_Книга3_sofi - plan_AP270202iv_форматы2_факт 2019" xfId="24187" xr:uid="{00000000-0005-0000-0000-000042110000}"/>
    <cellStyle name="_Книга3_Sofi vs Sobi" xfId="3928" xr:uid="{00000000-0005-0000-0000-000043110000}"/>
    <cellStyle name="_Книга3_Sofi vs Sobi 2" xfId="24188" xr:uid="{00000000-0005-0000-0000-000044110000}"/>
    <cellStyle name="_Книга3_Sofi vs Sobi_GFO_COSTs" xfId="3929" xr:uid="{00000000-0005-0000-0000-000045110000}"/>
    <cellStyle name="_Книга3_Sofi vs Sobi_GFO_COSTs_Справочники" xfId="16295" xr:uid="{00000000-0005-0000-0000-000046110000}"/>
    <cellStyle name="_Книга3_Sofi vs Sobi_GFO_COSTs_факт 2019" xfId="24189" xr:uid="{00000000-0005-0000-0000-000047110000}"/>
    <cellStyle name="_Книга3_Sofi vs Sobi_GFO_format_Январь_ф+Б+БП" xfId="3930" xr:uid="{00000000-0005-0000-0000-000048110000}"/>
    <cellStyle name="_Книга3_Sofi vs Sobi_GFO_format_Январь_ф+Б+БП_Справочники" xfId="16296" xr:uid="{00000000-0005-0000-0000-000049110000}"/>
    <cellStyle name="_Книга3_Sofi vs Sobi_GFO_format_Январь_ф+Б+БП_факт 2019" xfId="24190" xr:uid="{00000000-0005-0000-0000-00004A110000}"/>
    <cellStyle name="_Книга3_Sofi vs Sobi_GFO_затраты" xfId="3931" xr:uid="{00000000-0005-0000-0000-00004B110000}"/>
    <cellStyle name="_Книга3_Sofi vs Sobi_GFO_затраты_Справочники" xfId="16297" xr:uid="{00000000-0005-0000-0000-00004C110000}"/>
    <cellStyle name="_Книга3_Sofi vs Sobi_GFO_затраты_факт 2019" xfId="24191" xr:uid="{00000000-0005-0000-0000-00004D110000}"/>
    <cellStyle name="_Книга3_Sofi vs Sobi_GFO_затраты2" xfId="3932" xr:uid="{00000000-0005-0000-0000-00004E110000}"/>
    <cellStyle name="_Книга3_Sofi vs Sobi_GFO_затраты2_Справочники" xfId="16298" xr:uid="{00000000-0005-0000-0000-00004F110000}"/>
    <cellStyle name="_Книга3_Sofi vs Sobi_GFO_затраты2_факт 2019" xfId="24192" xr:uid="{00000000-0005-0000-0000-000050110000}"/>
    <cellStyle name="_Книга3_Sofi vs Sobi_GFO_затраты4_4" xfId="3933" xr:uid="{00000000-0005-0000-0000-000051110000}"/>
    <cellStyle name="_Книга3_Sofi vs Sobi_GFO_затраты4_4_Справочники" xfId="16299" xr:uid="{00000000-0005-0000-0000-000052110000}"/>
    <cellStyle name="_Книга3_Sofi vs Sobi_GFO_затраты4_4_факт 2019" xfId="24193" xr:uid="{00000000-0005-0000-0000-000053110000}"/>
    <cellStyle name="_Книга3_Sofi vs Sobi_Копия GFO Ожидаемое августа_05.10" xfId="3934" xr:uid="{00000000-0005-0000-0000-000054110000}"/>
    <cellStyle name="_Книга3_Sofi vs Sobi_Копия GFO Ожидаемое августа_05.10_Справочники" xfId="16300" xr:uid="{00000000-0005-0000-0000-000055110000}"/>
    <cellStyle name="_Книга3_Sofi vs Sobi_Копия GFO Ожидаемое августа_05.10_факт 2019" xfId="24194" xr:uid="{00000000-0005-0000-0000-000056110000}"/>
    <cellStyle name="_Книга3_Sofi vs Sobi_Лист2" xfId="24195" xr:uid="{00000000-0005-0000-0000-000057110000}"/>
    <cellStyle name="_Книга3_Sofi vs Sobi_ПРОГНОЗНЫЙ БАЛАНС (форма)" xfId="3935" xr:uid="{00000000-0005-0000-0000-000058110000}"/>
    <cellStyle name="_Книга3_Sofi vs Sobi_ПРОГНОЗНЫЙ БАЛАНС (форма) 2" xfId="24196" xr:uid="{00000000-0005-0000-0000-000059110000}"/>
    <cellStyle name="_Книга3_Sofi vs Sobi_ПРОГНОЗНЫЙ БАЛАНС (форма)_Лист2" xfId="24197" xr:uid="{00000000-0005-0000-0000-00005A110000}"/>
    <cellStyle name="_Книга3_Sofi vs Sobi_ПРОГНОЗНЫЙ БАЛАНС (форма)_Справочники" xfId="16301" xr:uid="{00000000-0005-0000-0000-00005B110000}"/>
    <cellStyle name="_Книга3_Sofi vs Sobi_ПРОГНОЗНЫЙ БАЛАНС (форма)_факт 2019" xfId="24198" xr:uid="{00000000-0005-0000-0000-00005C110000}"/>
    <cellStyle name="_Книга3_Sofi vs Sobi_Проект КВ-2005 - 14.10.04 г.2" xfId="3936" xr:uid="{00000000-0005-0000-0000-00005D110000}"/>
    <cellStyle name="_Книга3_Sofi vs Sobi_Проект КВ-2005 - 14.10.04 г.2_Справочники" xfId="16302" xr:uid="{00000000-0005-0000-0000-00005E110000}"/>
    <cellStyle name="_Книга3_Sofi vs Sobi_Проект КВ-2005 - 14.10.04 г.2_факт 2019" xfId="24199" xr:uid="{00000000-0005-0000-0000-00005F110000}"/>
    <cellStyle name="_Книга3_Sofi vs Sobi_проект презентации БП 2005 г." xfId="3937" xr:uid="{00000000-0005-0000-0000-000060110000}"/>
    <cellStyle name="_Книга3_Sofi vs Sobi_проект презентации БП 2005 г._Справочники" xfId="16303" xr:uid="{00000000-0005-0000-0000-000061110000}"/>
    <cellStyle name="_Книга3_Sofi vs Sobi_проект презентации БП 2005 г._факт 2019" xfId="24200" xr:uid="{00000000-0005-0000-0000-000062110000}"/>
    <cellStyle name="_Книга3_Sofi vs Sobi_Прочие_Соцсферра1" xfId="3938" xr:uid="{00000000-0005-0000-0000-000063110000}"/>
    <cellStyle name="_Книга3_Sofi vs Sobi_Прочие_Соцсферра1_Справочники" xfId="16304" xr:uid="{00000000-0005-0000-0000-000064110000}"/>
    <cellStyle name="_Книга3_Sofi vs Sobi_Прочие_Соцсферра1_факт 2019" xfId="24201" xr:uid="{00000000-0005-0000-0000-000065110000}"/>
    <cellStyle name="_Книга3_Sofi vs Sobi_Справочники" xfId="16294" xr:uid="{00000000-0005-0000-0000-000066110000}"/>
    <cellStyle name="_Книга3_Sofi vs Sobi_факт 2019" xfId="24202" xr:uid="{00000000-0005-0000-0000-000067110000}"/>
    <cellStyle name="_Книга3_Sofi vs Sobi_форматы от 211204_подписанные" xfId="3939" xr:uid="{00000000-0005-0000-0000-000068110000}"/>
    <cellStyle name="_Книга3_Sofi vs Sobi_форматы от 211204_подписанные_Справочники" xfId="16305" xr:uid="{00000000-0005-0000-0000-000069110000}"/>
    <cellStyle name="_Книга3_Sofi vs Sobi_форматы от 211204_подписанные_факт 2019" xfId="24203" xr:uid="{00000000-0005-0000-0000-00006A110000}"/>
    <cellStyle name="_Книга3_Sofi vs Sobi_форматы2" xfId="3940" xr:uid="{00000000-0005-0000-0000-00006B110000}"/>
    <cellStyle name="_Книга3_Sofi vs Sobi_форматы2_Справочники" xfId="16306" xr:uid="{00000000-0005-0000-0000-00006C110000}"/>
    <cellStyle name="_Книга3_Sofi vs Sobi_форматы2_факт 2019" xfId="24204" xr:uid="{00000000-0005-0000-0000-00006D110000}"/>
    <cellStyle name="_Книга3_Sofi_PBD 27-11-01" xfId="3941" xr:uid="{00000000-0005-0000-0000-00006E110000}"/>
    <cellStyle name="_Книга3_Sofi_PBD 27-11-01 2" xfId="24205" xr:uid="{00000000-0005-0000-0000-00006F110000}"/>
    <cellStyle name="_Книга3_Sofi_PBD 27-11-01_GFO_COSTs" xfId="3942" xr:uid="{00000000-0005-0000-0000-000070110000}"/>
    <cellStyle name="_Книга3_Sofi_PBD 27-11-01_GFO_COSTs_Справочники" xfId="16308" xr:uid="{00000000-0005-0000-0000-000071110000}"/>
    <cellStyle name="_Книга3_Sofi_PBD 27-11-01_GFO_COSTs_факт 2019" xfId="24206" xr:uid="{00000000-0005-0000-0000-000072110000}"/>
    <cellStyle name="_Книга3_Sofi_PBD 27-11-01_GFO_format_Январь_ф+Б+БП" xfId="3943" xr:uid="{00000000-0005-0000-0000-000073110000}"/>
    <cellStyle name="_Книга3_Sofi_PBD 27-11-01_GFO_format_Январь_ф+Б+БП_Справочники" xfId="16309" xr:uid="{00000000-0005-0000-0000-000074110000}"/>
    <cellStyle name="_Книга3_Sofi_PBD 27-11-01_GFO_format_Январь_ф+Б+БП_факт 2019" xfId="24207" xr:uid="{00000000-0005-0000-0000-000075110000}"/>
    <cellStyle name="_Книга3_Sofi_PBD 27-11-01_GFO_затраты" xfId="3944" xr:uid="{00000000-0005-0000-0000-000076110000}"/>
    <cellStyle name="_Книга3_Sofi_PBD 27-11-01_GFO_затраты_Справочники" xfId="16310" xr:uid="{00000000-0005-0000-0000-000077110000}"/>
    <cellStyle name="_Книга3_Sofi_PBD 27-11-01_GFO_затраты_факт 2019" xfId="24208" xr:uid="{00000000-0005-0000-0000-000078110000}"/>
    <cellStyle name="_Книга3_Sofi_PBD 27-11-01_GFO_затраты2" xfId="3945" xr:uid="{00000000-0005-0000-0000-000079110000}"/>
    <cellStyle name="_Книга3_Sofi_PBD 27-11-01_GFO_затраты2_Справочники" xfId="16311" xr:uid="{00000000-0005-0000-0000-00007A110000}"/>
    <cellStyle name="_Книга3_Sofi_PBD 27-11-01_GFO_затраты2_факт 2019" xfId="24209" xr:uid="{00000000-0005-0000-0000-00007B110000}"/>
    <cellStyle name="_Книга3_Sofi_PBD 27-11-01_GFO_затраты4_4" xfId="3946" xr:uid="{00000000-0005-0000-0000-00007C110000}"/>
    <cellStyle name="_Книга3_Sofi_PBD 27-11-01_GFO_затраты4_4_Справочники" xfId="16312" xr:uid="{00000000-0005-0000-0000-00007D110000}"/>
    <cellStyle name="_Книга3_Sofi_PBD 27-11-01_GFO_затраты4_4_факт 2019" xfId="24210" xr:uid="{00000000-0005-0000-0000-00007E110000}"/>
    <cellStyle name="_Книга3_Sofi_PBD 27-11-01_Копия GFO Ожидаемое августа_05.10" xfId="3947" xr:uid="{00000000-0005-0000-0000-00007F110000}"/>
    <cellStyle name="_Книга3_Sofi_PBD 27-11-01_Копия GFO Ожидаемое августа_05.10_Справочники" xfId="16313" xr:uid="{00000000-0005-0000-0000-000080110000}"/>
    <cellStyle name="_Книга3_Sofi_PBD 27-11-01_Копия GFO Ожидаемое августа_05.10_факт 2019" xfId="24211" xr:uid="{00000000-0005-0000-0000-000081110000}"/>
    <cellStyle name="_Книга3_Sofi_PBD 27-11-01_Лист2" xfId="24212" xr:uid="{00000000-0005-0000-0000-000082110000}"/>
    <cellStyle name="_Книга3_Sofi_PBD 27-11-01_ПРОГНОЗНЫЙ БАЛАНС (форма)" xfId="3948" xr:uid="{00000000-0005-0000-0000-000083110000}"/>
    <cellStyle name="_Книга3_Sofi_PBD 27-11-01_ПРОГНОЗНЫЙ БАЛАНС (форма) 2" xfId="24213" xr:uid="{00000000-0005-0000-0000-000084110000}"/>
    <cellStyle name="_Книга3_Sofi_PBD 27-11-01_ПРОГНОЗНЫЙ БАЛАНС (форма)_Лист2" xfId="24214" xr:uid="{00000000-0005-0000-0000-000085110000}"/>
    <cellStyle name="_Книга3_Sofi_PBD 27-11-01_ПРОГНОЗНЫЙ БАЛАНС (форма)_Справочники" xfId="16314" xr:uid="{00000000-0005-0000-0000-000086110000}"/>
    <cellStyle name="_Книга3_Sofi_PBD 27-11-01_ПРОГНОЗНЫЙ БАЛАНС (форма)_факт 2019" xfId="24215" xr:uid="{00000000-0005-0000-0000-000087110000}"/>
    <cellStyle name="_Книга3_Sofi_PBD 27-11-01_Проект КВ-2005 - 14.10.04 г.2" xfId="3949" xr:uid="{00000000-0005-0000-0000-000088110000}"/>
    <cellStyle name="_Книга3_Sofi_PBD 27-11-01_Проект КВ-2005 - 14.10.04 г.2_Справочники" xfId="16315" xr:uid="{00000000-0005-0000-0000-000089110000}"/>
    <cellStyle name="_Книга3_Sofi_PBD 27-11-01_Проект КВ-2005 - 14.10.04 г.2_факт 2019" xfId="24216" xr:uid="{00000000-0005-0000-0000-00008A110000}"/>
    <cellStyle name="_Книга3_Sofi_PBD 27-11-01_проект презентации БП 2005 г." xfId="3950" xr:uid="{00000000-0005-0000-0000-00008B110000}"/>
    <cellStyle name="_Книга3_Sofi_PBD 27-11-01_проект презентации БП 2005 г._Справочники" xfId="16316" xr:uid="{00000000-0005-0000-0000-00008C110000}"/>
    <cellStyle name="_Книга3_Sofi_PBD 27-11-01_проект презентации БП 2005 г._факт 2019" xfId="24217" xr:uid="{00000000-0005-0000-0000-00008D110000}"/>
    <cellStyle name="_Книга3_Sofi_PBD 27-11-01_Прочие_Соцсферра1" xfId="3951" xr:uid="{00000000-0005-0000-0000-00008E110000}"/>
    <cellStyle name="_Книга3_Sofi_PBD 27-11-01_Прочие_Соцсферра1_Справочники" xfId="16317" xr:uid="{00000000-0005-0000-0000-00008F110000}"/>
    <cellStyle name="_Книга3_Sofi_PBD 27-11-01_Прочие_Соцсферра1_факт 2019" xfId="24218" xr:uid="{00000000-0005-0000-0000-000090110000}"/>
    <cellStyle name="_Книга3_Sofi_PBD 27-11-01_Справочники" xfId="16307" xr:uid="{00000000-0005-0000-0000-000091110000}"/>
    <cellStyle name="_Книга3_Sofi_PBD 27-11-01_факт 2019" xfId="24219" xr:uid="{00000000-0005-0000-0000-000092110000}"/>
    <cellStyle name="_Книга3_Sofi_PBD 27-11-01_форматы от 211204_подписанные" xfId="3952" xr:uid="{00000000-0005-0000-0000-000093110000}"/>
    <cellStyle name="_Книга3_Sofi_PBD 27-11-01_форматы от 211204_подписанные_Справочники" xfId="16318" xr:uid="{00000000-0005-0000-0000-000094110000}"/>
    <cellStyle name="_Книга3_Sofi_PBD 27-11-01_форматы от 211204_подписанные_факт 2019" xfId="24220" xr:uid="{00000000-0005-0000-0000-000095110000}"/>
    <cellStyle name="_Книга3_Sofi_PBD 27-11-01_форматы2" xfId="3953" xr:uid="{00000000-0005-0000-0000-000096110000}"/>
    <cellStyle name="_Книга3_Sofi_PBD 27-11-01_форматы2_Справочники" xfId="16319" xr:uid="{00000000-0005-0000-0000-000097110000}"/>
    <cellStyle name="_Книга3_Sofi_PBD 27-11-01_форматы2_факт 2019" xfId="24221" xr:uid="{00000000-0005-0000-0000-000098110000}"/>
    <cellStyle name="_Книга3_SOFI_TEPs_AOK_130902" xfId="3954" xr:uid="{00000000-0005-0000-0000-000099110000}"/>
    <cellStyle name="_Книга3_SOFI_TEPs_AOK_130902 2" xfId="24222" xr:uid="{00000000-0005-0000-0000-00009A110000}"/>
    <cellStyle name="_Книга3_SOFI_TEPs_AOK_130902_Лист2" xfId="24223" xr:uid="{00000000-0005-0000-0000-00009B110000}"/>
    <cellStyle name="_Книга3_SOFI_TEPs_AOK_130902_ПРОГНОЗНЫЙ БАЛАНС (форма)" xfId="3955" xr:uid="{00000000-0005-0000-0000-00009C110000}"/>
    <cellStyle name="_Книга3_SOFI_TEPs_AOK_130902_ПРОГНОЗНЫЙ БАЛАНС (форма) 2" xfId="24224" xr:uid="{00000000-0005-0000-0000-00009D110000}"/>
    <cellStyle name="_Книга3_SOFI_TEPs_AOK_130902_ПРОГНОЗНЫЙ БАЛАНС (форма)_Лист2" xfId="24225" xr:uid="{00000000-0005-0000-0000-00009E110000}"/>
    <cellStyle name="_Книга3_SOFI_TEPs_AOK_130902_ПРОГНОЗНЫЙ БАЛАНС (форма)_Справочники" xfId="16321" xr:uid="{00000000-0005-0000-0000-00009F110000}"/>
    <cellStyle name="_Книга3_SOFI_TEPs_AOK_130902_ПРОГНОЗНЫЙ БАЛАНС (форма)_факт 2019" xfId="24226" xr:uid="{00000000-0005-0000-0000-0000A0110000}"/>
    <cellStyle name="_Книга3_SOFI_TEPs_AOK_130902_Справочники" xfId="16320" xr:uid="{00000000-0005-0000-0000-0000A1110000}"/>
    <cellStyle name="_Книга3_SOFI_TEPs_AOK_130902_факт 2019" xfId="24227" xr:uid="{00000000-0005-0000-0000-0000A2110000}"/>
    <cellStyle name="_Книга3_Sofi145a" xfId="3956" xr:uid="{00000000-0005-0000-0000-0000A3110000}"/>
    <cellStyle name="_Книга3_Sofi145a 2" xfId="24228" xr:uid="{00000000-0005-0000-0000-0000A4110000}"/>
    <cellStyle name="_Книга3_Sofi145a_GFO_COSTs" xfId="3957" xr:uid="{00000000-0005-0000-0000-0000A5110000}"/>
    <cellStyle name="_Книга3_Sofi145a_GFO_COSTs_Справочники" xfId="16323" xr:uid="{00000000-0005-0000-0000-0000A6110000}"/>
    <cellStyle name="_Книга3_Sofi145a_GFO_COSTs_факт 2019" xfId="24229" xr:uid="{00000000-0005-0000-0000-0000A7110000}"/>
    <cellStyle name="_Книга3_Sofi145a_GFO_format_Январь_ф+Б+БП" xfId="3958" xr:uid="{00000000-0005-0000-0000-0000A8110000}"/>
    <cellStyle name="_Книга3_Sofi145a_GFO_format_Январь_ф+Б+БП_Справочники" xfId="16324" xr:uid="{00000000-0005-0000-0000-0000A9110000}"/>
    <cellStyle name="_Книга3_Sofi145a_GFO_format_Январь_ф+Б+БП_факт 2019" xfId="24230" xr:uid="{00000000-0005-0000-0000-0000AA110000}"/>
    <cellStyle name="_Книга3_Sofi145a_GFO_затраты" xfId="3959" xr:uid="{00000000-0005-0000-0000-0000AB110000}"/>
    <cellStyle name="_Книга3_Sofi145a_GFO_затраты_Справочники" xfId="16325" xr:uid="{00000000-0005-0000-0000-0000AC110000}"/>
    <cellStyle name="_Книга3_Sofi145a_GFO_затраты_факт 2019" xfId="24231" xr:uid="{00000000-0005-0000-0000-0000AD110000}"/>
    <cellStyle name="_Книга3_Sofi145a_GFO_затраты2" xfId="3960" xr:uid="{00000000-0005-0000-0000-0000AE110000}"/>
    <cellStyle name="_Книга3_Sofi145a_GFO_затраты2_Справочники" xfId="16326" xr:uid="{00000000-0005-0000-0000-0000AF110000}"/>
    <cellStyle name="_Книга3_Sofi145a_GFO_затраты2_факт 2019" xfId="24232" xr:uid="{00000000-0005-0000-0000-0000B0110000}"/>
    <cellStyle name="_Книга3_Sofi145a_GFO_затраты4_4" xfId="3961" xr:uid="{00000000-0005-0000-0000-0000B1110000}"/>
    <cellStyle name="_Книга3_Sofi145a_GFO_затраты4_4_Справочники" xfId="16327" xr:uid="{00000000-0005-0000-0000-0000B2110000}"/>
    <cellStyle name="_Книга3_Sofi145a_GFO_затраты4_4_факт 2019" xfId="24233" xr:uid="{00000000-0005-0000-0000-0000B3110000}"/>
    <cellStyle name="_Книга3_Sofi145a_Копия GFO Ожидаемое августа_05.10" xfId="3962" xr:uid="{00000000-0005-0000-0000-0000B4110000}"/>
    <cellStyle name="_Книга3_Sofi145a_Копия GFO Ожидаемое августа_05.10_Справочники" xfId="16328" xr:uid="{00000000-0005-0000-0000-0000B5110000}"/>
    <cellStyle name="_Книга3_Sofi145a_Копия GFO Ожидаемое августа_05.10_факт 2019" xfId="24234" xr:uid="{00000000-0005-0000-0000-0000B6110000}"/>
    <cellStyle name="_Книга3_Sofi145a_Лист2" xfId="24235" xr:uid="{00000000-0005-0000-0000-0000B7110000}"/>
    <cellStyle name="_Книга3_Sofi145a_ПРОГНОЗНЫЙ БАЛАНС (форма)" xfId="3963" xr:uid="{00000000-0005-0000-0000-0000B8110000}"/>
    <cellStyle name="_Книга3_Sofi145a_ПРОГНОЗНЫЙ БАЛАНС (форма) 2" xfId="24236" xr:uid="{00000000-0005-0000-0000-0000B9110000}"/>
    <cellStyle name="_Книга3_Sofi145a_ПРОГНОЗНЫЙ БАЛАНС (форма)_Лист2" xfId="24237" xr:uid="{00000000-0005-0000-0000-0000BA110000}"/>
    <cellStyle name="_Книга3_Sofi145a_ПРОГНОЗНЫЙ БАЛАНС (форма)_Справочники" xfId="16329" xr:uid="{00000000-0005-0000-0000-0000BB110000}"/>
    <cellStyle name="_Книга3_Sofi145a_ПРОГНОЗНЫЙ БАЛАНС (форма)_факт 2019" xfId="24238" xr:uid="{00000000-0005-0000-0000-0000BC110000}"/>
    <cellStyle name="_Книга3_Sofi145a_Проект КВ-2005 - 14.10.04 г.2" xfId="3964" xr:uid="{00000000-0005-0000-0000-0000BD110000}"/>
    <cellStyle name="_Книга3_Sofi145a_Проект КВ-2005 - 14.10.04 г.2_Справочники" xfId="16330" xr:uid="{00000000-0005-0000-0000-0000BE110000}"/>
    <cellStyle name="_Книга3_Sofi145a_Проект КВ-2005 - 14.10.04 г.2_факт 2019" xfId="24239" xr:uid="{00000000-0005-0000-0000-0000BF110000}"/>
    <cellStyle name="_Книга3_Sofi145a_проект презентации БП 2005 г." xfId="3965" xr:uid="{00000000-0005-0000-0000-0000C0110000}"/>
    <cellStyle name="_Книга3_Sofi145a_проект презентации БП 2005 г._Справочники" xfId="16331" xr:uid="{00000000-0005-0000-0000-0000C1110000}"/>
    <cellStyle name="_Книга3_Sofi145a_проект презентации БП 2005 г._факт 2019" xfId="24240" xr:uid="{00000000-0005-0000-0000-0000C2110000}"/>
    <cellStyle name="_Книга3_Sofi145a_Прочие_Соцсферра1" xfId="3966" xr:uid="{00000000-0005-0000-0000-0000C3110000}"/>
    <cellStyle name="_Книга3_Sofi145a_Прочие_Соцсферра1_Справочники" xfId="16332" xr:uid="{00000000-0005-0000-0000-0000C4110000}"/>
    <cellStyle name="_Книга3_Sofi145a_Прочие_Соцсферра1_факт 2019" xfId="24241" xr:uid="{00000000-0005-0000-0000-0000C5110000}"/>
    <cellStyle name="_Книга3_Sofi145a_Справочники" xfId="16322" xr:uid="{00000000-0005-0000-0000-0000C6110000}"/>
    <cellStyle name="_Книга3_Sofi145a_факт 2019" xfId="24242" xr:uid="{00000000-0005-0000-0000-0000C7110000}"/>
    <cellStyle name="_Книга3_Sofi145a_форматы от 211204_подписанные" xfId="3967" xr:uid="{00000000-0005-0000-0000-0000C8110000}"/>
    <cellStyle name="_Книга3_Sofi145a_форматы от 211204_подписанные_Справочники" xfId="16333" xr:uid="{00000000-0005-0000-0000-0000C9110000}"/>
    <cellStyle name="_Книга3_Sofi145a_форматы от 211204_подписанные_факт 2019" xfId="24243" xr:uid="{00000000-0005-0000-0000-0000CA110000}"/>
    <cellStyle name="_Книга3_Sofi145a_форматы2" xfId="3968" xr:uid="{00000000-0005-0000-0000-0000CB110000}"/>
    <cellStyle name="_Книга3_Sofi145a_форматы2_Справочники" xfId="16334" xr:uid="{00000000-0005-0000-0000-0000CC110000}"/>
    <cellStyle name="_Книга3_Sofi145a_форматы2_факт 2019" xfId="24244" xr:uid="{00000000-0005-0000-0000-0000CD110000}"/>
    <cellStyle name="_Книга3_Sofi153" xfId="3969" xr:uid="{00000000-0005-0000-0000-0000CE110000}"/>
    <cellStyle name="_Книга3_Sofi153 2" xfId="24245" xr:uid="{00000000-0005-0000-0000-0000CF110000}"/>
    <cellStyle name="_Книга3_Sofi153_GFO_COSTs" xfId="3970" xr:uid="{00000000-0005-0000-0000-0000D0110000}"/>
    <cellStyle name="_Книга3_Sofi153_GFO_COSTs_Справочники" xfId="16336" xr:uid="{00000000-0005-0000-0000-0000D1110000}"/>
    <cellStyle name="_Книга3_Sofi153_GFO_COSTs_факт 2019" xfId="24246" xr:uid="{00000000-0005-0000-0000-0000D2110000}"/>
    <cellStyle name="_Книга3_Sofi153_GFO_format_Январь_ф+Б+БП" xfId="3971" xr:uid="{00000000-0005-0000-0000-0000D3110000}"/>
    <cellStyle name="_Книга3_Sofi153_GFO_format_Январь_ф+Б+БП_Справочники" xfId="16337" xr:uid="{00000000-0005-0000-0000-0000D4110000}"/>
    <cellStyle name="_Книга3_Sofi153_GFO_format_Январь_ф+Б+БП_факт 2019" xfId="24247" xr:uid="{00000000-0005-0000-0000-0000D5110000}"/>
    <cellStyle name="_Книга3_Sofi153_GFO_затраты" xfId="3972" xr:uid="{00000000-0005-0000-0000-0000D6110000}"/>
    <cellStyle name="_Книга3_Sofi153_GFO_затраты_Справочники" xfId="16338" xr:uid="{00000000-0005-0000-0000-0000D7110000}"/>
    <cellStyle name="_Книга3_Sofi153_GFO_затраты_факт 2019" xfId="24248" xr:uid="{00000000-0005-0000-0000-0000D8110000}"/>
    <cellStyle name="_Книга3_Sofi153_GFO_затраты2" xfId="3973" xr:uid="{00000000-0005-0000-0000-0000D9110000}"/>
    <cellStyle name="_Книга3_Sofi153_GFO_затраты2_Справочники" xfId="16339" xr:uid="{00000000-0005-0000-0000-0000DA110000}"/>
    <cellStyle name="_Книга3_Sofi153_GFO_затраты2_факт 2019" xfId="24249" xr:uid="{00000000-0005-0000-0000-0000DB110000}"/>
    <cellStyle name="_Книга3_Sofi153_GFO_затраты4_4" xfId="3974" xr:uid="{00000000-0005-0000-0000-0000DC110000}"/>
    <cellStyle name="_Книга3_Sofi153_GFO_затраты4_4_Справочники" xfId="16340" xr:uid="{00000000-0005-0000-0000-0000DD110000}"/>
    <cellStyle name="_Книга3_Sofi153_GFO_затраты4_4_факт 2019" xfId="24250" xr:uid="{00000000-0005-0000-0000-0000DE110000}"/>
    <cellStyle name="_Книга3_Sofi153_Копия GFO Ожидаемое августа_05.10" xfId="3975" xr:uid="{00000000-0005-0000-0000-0000DF110000}"/>
    <cellStyle name="_Книга3_Sofi153_Копия GFO Ожидаемое августа_05.10_Справочники" xfId="16341" xr:uid="{00000000-0005-0000-0000-0000E0110000}"/>
    <cellStyle name="_Книга3_Sofi153_Копия GFO Ожидаемое августа_05.10_факт 2019" xfId="24251" xr:uid="{00000000-0005-0000-0000-0000E1110000}"/>
    <cellStyle name="_Книга3_Sofi153_Лист2" xfId="24252" xr:uid="{00000000-0005-0000-0000-0000E2110000}"/>
    <cellStyle name="_Книга3_Sofi153_ПРОГНОЗНЫЙ БАЛАНС (форма)" xfId="3976" xr:uid="{00000000-0005-0000-0000-0000E3110000}"/>
    <cellStyle name="_Книга3_Sofi153_ПРОГНОЗНЫЙ БАЛАНС (форма) 2" xfId="24253" xr:uid="{00000000-0005-0000-0000-0000E4110000}"/>
    <cellStyle name="_Книга3_Sofi153_ПРОГНОЗНЫЙ БАЛАНС (форма)_Лист2" xfId="24254" xr:uid="{00000000-0005-0000-0000-0000E5110000}"/>
    <cellStyle name="_Книга3_Sofi153_ПРОГНОЗНЫЙ БАЛАНС (форма)_Справочники" xfId="16342" xr:uid="{00000000-0005-0000-0000-0000E6110000}"/>
    <cellStyle name="_Книга3_Sofi153_ПРОГНОЗНЫЙ БАЛАНС (форма)_факт 2019" xfId="24255" xr:uid="{00000000-0005-0000-0000-0000E7110000}"/>
    <cellStyle name="_Книга3_Sofi153_Проект КВ-2005 - 14.10.04 г.2" xfId="3977" xr:uid="{00000000-0005-0000-0000-0000E8110000}"/>
    <cellStyle name="_Книга3_Sofi153_Проект КВ-2005 - 14.10.04 г.2_Справочники" xfId="16343" xr:uid="{00000000-0005-0000-0000-0000E9110000}"/>
    <cellStyle name="_Книга3_Sofi153_Проект КВ-2005 - 14.10.04 г.2_факт 2019" xfId="24256" xr:uid="{00000000-0005-0000-0000-0000EA110000}"/>
    <cellStyle name="_Книга3_Sofi153_проект презентации БП 2005 г." xfId="3978" xr:uid="{00000000-0005-0000-0000-0000EB110000}"/>
    <cellStyle name="_Книга3_Sofi153_проект презентации БП 2005 г._Справочники" xfId="16344" xr:uid="{00000000-0005-0000-0000-0000EC110000}"/>
    <cellStyle name="_Книга3_Sofi153_проект презентации БП 2005 г._факт 2019" xfId="24257" xr:uid="{00000000-0005-0000-0000-0000ED110000}"/>
    <cellStyle name="_Книга3_Sofi153_Прочие_Соцсферра1" xfId="3979" xr:uid="{00000000-0005-0000-0000-0000EE110000}"/>
    <cellStyle name="_Книга3_Sofi153_Прочие_Соцсферра1_Справочники" xfId="16345" xr:uid="{00000000-0005-0000-0000-0000EF110000}"/>
    <cellStyle name="_Книга3_Sofi153_Прочие_Соцсферра1_факт 2019" xfId="24258" xr:uid="{00000000-0005-0000-0000-0000F0110000}"/>
    <cellStyle name="_Книга3_Sofi153_Справочники" xfId="16335" xr:uid="{00000000-0005-0000-0000-0000F1110000}"/>
    <cellStyle name="_Книга3_Sofi153_факт 2019" xfId="24259" xr:uid="{00000000-0005-0000-0000-0000F2110000}"/>
    <cellStyle name="_Книга3_Sofi153_форматы от 211204_подписанные" xfId="3980" xr:uid="{00000000-0005-0000-0000-0000F3110000}"/>
    <cellStyle name="_Книга3_Sofi153_форматы от 211204_подписанные_Справочники" xfId="16346" xr:uid="{00000000-0005-0000-0000-0000F4110000}"/>
    <cellStyle name="_Книга3_Sofi153_форматы от 211204_подписанные_факт 2019" xfId="24260" xr:uid="{00000000-0005-0000-0000-0000F5110000}"/>
    <cellStyle name="_Книга3_Sofi153_форматы2" xfId="3981" xr:uid="{00000000-0005-0000-0000-0000F6110000}"/>
    <cellStyle name="_Книга3_Sofi153_форматы2_Справочники" xfId="16347" xr:uid="{00000000-0005-0000-0000-0000F7110000}"/>
    <cellStyle name="_Книга3_Sofi153_форматы2_факт 2019" xfId="24261" xr:uid="{00000000-0005-0000-0000-0000F8110000}"/>
    <cellStyle name="_Книга3_Summary" xfId="3982" xr:uid="{00000000-0005-0000-0000-0000F9110000}"/>
    <cellStyle name="_Книга3_Summary 2" xfId="24262" xr:uid="{00000000-0005-0000-0000-0000FA110000}"/>
    <cellStyle name="_Книга3_Summary_GFO_COSTs" xfId="3983" xr:uid="{00000000-0005-0000-0000-0000FB110000}"/>
    <cellStyle name="_Книга3_Summary_GFO_COSTs_Справочники" xfId="16349" xr:uid="{00000000-0005-0000-0000-0000FC110000}"/>
    <cellStyle name="_Книга3_Summary_GFO_COSTs_факт 2019" xfId="24263" xr:uid="{00000000-0005-0000-0000-0000FD110000}"/>
    <cellStyle name="_Книга3_Summary_GFO_format_Январь_ф+Б+БП" xfId="3984" xr:uid="{00000000-0005-0000-0000-0000FE110000}"/>
    <cellStyle name="_Книга3_Summary_GFO_format_Январь_ф+Б+БП_Справочники" xfId="16350" xr:uid="{00000000-0005-0000-0000-0000FF110000}"/>
    <cellStyle name="_Книга3_Summary_GFO_format_Январь_ф+Б+БП_факт 2019" xfId="24264" xr:uid="{00000000-0005-0000-0000-000000120000}"/>
    <cellStyle name="_Книга3_Summary_GFO_затраты" xfId="3985" xr:uid="{00000000-0005-0000-0000-000001120000}"/>
    <cellStyle name="_Книга3_Summary_GFO_затраты_Справочники" xfId="16351" xr:uid="{00000000-0005-0000-0000-000002120000}"/>
    <cellStyle name="_Книга3_Summary_GFO_затраты_факт 2019" xfId="24265" xr:uid="{00000000-0005-0000-0000-000003120000}"/>
    <cellStyle name="_Книга3_Summary_GFO_затраты2" xfId="3986" xr:uid="{00000000-0005-0000-0000-000004120000}"/>
    <cellStyle name="_Книга3_Summary_GFO_затраты2_Справочники" xfId="16352" xr:uid="{00000000-0005-0000-0000-000005120000}"/>
    <cellStyle name="_Книга3_Summary_GFO_затраты2_факт 2019" xfId="24266" xr:uid="{00000000-0005-0000-0000-000006120000}"/>
    <cellStyle name="_Книга3_Summary_GFO_затраты4_4" xfId="3987" xr:uid="{00000000-0005-0000-0000-000007120000}"/>
    <cellStyle name="_Книга3_Summary_GFO_затраты4_4_Справочники" xfId="16353" xr:uid="{00000000-0005-0000-0000-000008120000}"/>
    <cellStyle name="_Книга3_Summary_GFO_затраты4_4_факт 2019" xfId="24267" xr:uid="{00000000-0005-0000-0000-000009120000}"/>
    <cellStyle name="_Книга3_Summary_Копия GFO Ожидаемое августа_05.10" xfId="3988" xr:uid="{00000000-0005-0000-0000-00000A120000}"/>
    <cellStyle name="_Книга3_Summary_Копия GFO Ожидаемое августа_05.10_Справочники" xfId="16354" xr:uid="{00000000-0005-0000-0000-00000B120000}"/>
    <cellStyle name="_Книга3_Summary_Копия GFO Ожидаемое августа_05.10_факт 2019" xfId="24268" xr:uid="{00000000-0005-0000-0000-00000C120000}"/>
    <cellStyle name="_Книга3_Summary_Лист2" xfId="24269" xr:uid="{00000000-0005-0000-0000-00000D120000}"/>
    <cellStyle name="_Книга3_Summary_ПРОГНОЗНЫЙ БАЛАНС (форма)" xfId="3989" xr:uid="{00000000-0005-0000-0000-00000E120000}"/>
    <cellStyle name="_Книга3_Summary_ПРОГНОЗНЫЙ БАЛАНС (форма) 2" xfId="24270" xr:uid="{00000000-0005-0000-0000-00000F120000}"/>
    <cellStyle name="_Книга3_Summary_ПРОГНОЗНЫЙ БАЛАНС (форма)_Лист2" xfId="24271" xr:uid="{00000000-0005-0000-0000-000010120000}"/>
    <cellStyle name="_Книга3_Summary_ПРОГНОЗНЫЙ БАЛАНС (форма)_Справочники" xfId="16355" xr:uid="{00000000-0005-0000-0000-000011120000}"/>
    <cellStyle name="_Книга3_Summary_ПРОГНОЗНЫЙ БАЛАНС (форма)_факт 2019" xfId="24272" xr:uid="{00000000-0005-0000-0000-000012120000}"/>
    <cellStyle name="_Книга3_Summary_Проект КВ-2005 - 14.10.04 г.2" xfId="3990" xr:uid="{00000000-0005-0000-0000-000013120000}"/>
    <cellStyle name="_Книга3_Summary_Проект КВ-2005 - 14.10.04 г.2_Справочники" xfId="16356" xr:uid="{00000000-0005-0000-0000-000014120000}"/>
    <cellStyle name="_Книга3_Summary_Проект КВ-2005 - 14.10.04 г.2_факт 2019" xfId="24273" xr:uid="{00000000-0005-0000-0000-000015120000}"/>
    <cellStyle name="_Книга3_Summary_проект презентации БП 2005 г." xfId="3991" xr:uid="{00000000-0005-0000-0000-000016120000}"/>
    <cellStyle name="_Книга3_Summary_проект презентации БП 2005 г._Справочники" xfId="16357" xr:uid="{00000000-0005-0000-0000-000017120000}"/>
    <cellStyle name="_Книга3_Summary_проект презентации БП 2005 г._факт 2019" xfId="24274" xr:uid="{00000000-0005-0000-0000-000018120000}"/>
    <cellStyle name="_Книга3_Summary_Прочие_Соцсферра1" xfId="3992" xr:uid="{00000000-0005-0000-0000-000019120000}"/>
    <cellStyle name="_Книга3_Summary_Прочие_Соцсферра1_Справочники" xfId="16358" xr:uid="{00000000-0005-0000-0000-00001A120000}"/>
    <cellStyle name="_Книга3_Summary_Прочие_Соцсферра1_факт 2019" xfId="24275" xr:uid="{00000000-0005-0000-0000-00001B120000}"/>
    <cellStyle name="_Книга3_Summary_Справочники" xfId="16348" xr:uid="{00000000-0005-0000-0000-00001C120000}"/>
    <cellStyle name="_Книга3_Summary_факт 2019" xfId="24276" xr:uid="{00000000-0005-0000-0000-00001D120000}"/>
    <cellStyle name="_Книга3_Summary_форматы от 211204_подписанные" xfId="3993" xr:uid="{00000000-0005-0000-0000-00001E120000}"/>
    <cellStyle name="_Книга3_Summary_форматы от 211204_подписанные_Справочники" xfId="16359" xr:uid="{00000000-0005-0000-0000-00001F120000}"/>
    <cellStyle name="_Книга3_Summary_форматы от 211204_подписанные_факт 2019" xfId="24277" xr:uid="{00000000-0005-0000-0000-000020120000}"/>
    <cellStyle name="_Книга3_Summary_форматы2" xfId="3994" xr:uid="{00000000-0005-0000-0000-000021120000}"/>
    <cellStyle name="_Книга3_Summary_форматы2_Справочники" xfId="16360" xr:uid="{00000000-0005-0000-0000-000022120000}"/>
    <cellStyle name="_Книга3_Summary_форматы2_факт 2019" xfId="24278" xr:uid="{00000000-0005-0000-0000-000023120000}"/>
    <cellStyle name="_Книга3_SXXXX_Express_c Links" xfId="3995" xr:uid="{00000000-0005-0000-0000-000024120000}"/>
    <cellStyle name="_Книга3_SXXXX_Express_c Links 2" xfId="24279" xr:uid="{00000000-0005-0000-0000-000025120000}"/>
    <cellStyle name="_Книга3_SXXXX_Express_c Links_Лист2" xfId="24280" xr:uid="{00000000-0005-0000-0000-000026120000}"/>
    <cellStyle name="_Книга3_SXXXX_Express_c Links_ПРОГНОЗНЫЙ БАЛАНС (форма)" xfId="3996" xr:uid="{00000000-0005-0000-0000-000027120000}"/>
    <cellStyle name="_Книга3_SXXXX_Express_c Links_ПРОГНОЗНЫЙ БАЛАНС (форма) 2" xfId="24281" xr:uid="{00000000-0005-0000-0000-000028120000}"/>
    <cellStyle name="_Книга3_SXXXX_Express_c Links_ПРОГНОЗНЫЙ БАЛАНС (форма)_Лист2" xfId="24282" xr:uid="{00000000-0005-0000-0000-000029120000}"/>
    <cellStyle name="_Книга3_SXXXX_Express_c Links_ПРОГНОЗНЫЙ БАЛАНС (форма)_Справочники" xfId="16362" xr:uid="{00000000-0005-0000-0000-00002A120000}"/>
    <cellStyle name="_Книга3_SXXXX_Express_c Links_ПРОГНОЗНЫЙ БАЛАНС (форма)_факт 2019" xfId="24283" xr:uid="{00000000-0005-0000-0000-00002B120000}"/>
    <cellStyle name="_Книга3_SXXXX_Express_c Links_Справочники" xfId="16361" xr:uid="{00000000-0005-0000-0000-00002C120000}"/>
    <cellStyle name="_Книга3_SXXXX_Express_c Links_факт 2019" xfId="24284" xr:uid="{00000000-0005-0000-0000-00002D120000}"/>
    <cellStyle name="_Книга3_Tax_form_1кв_3" xfId="3997" xr:uid="{00000000-0005-0000-0000-00002E120000}"/>
    <cellStyle name="_Книга3_Tax_form_1кв_3 2" xfId="24285" xr:uid="{00000000-0005-0000-0000-00002F120000}"/>
    <cellStyle name="_Книга3_Tax_form_1кв_3_GFO_COSTs" xfId="3998" xr:uid="{00000000-0005-0000-0000-000030120000}"/>
    <cellStyle name="_Книга3_Tax_form_1кв_3_GFO_COSTs_Справочники" xfId="16364" xr:uid="{00000000-0005-0000-0000-000031120000}"/>
    <cellStyle name="_Книга3_Tax_form_1кв_3_GFO_COSTs_факт 2019" xfId="24286" xr:uid="{00000000-0005-0000-0000-000032120000}"/>
    <cellStyle name="_Книга3_Tax_form_1кв_3_GFO_format_Январь_ф+Б+БП" xfId="3999" xr:uid="{00000000-0005-0000-0000-000033120000}"/>
    <cellStyle name="_Книга3_Tax_form_1кв_3_GFO_format_Январь_ф+Б+БП_Справочники" xfId="16365" xr:uid="{00000000-0005-0000-0000-000034120000}"/>
    <cellStyle name="_Книга3_Tax_form_1кв_3_GFO_format_Январь_ф+Б+БП_факт 2019" xfId="24287" xr:uid="{00000000-0005-0000-0000-000035120000}"/>
    <cellStyle name="_Книга3_Tax_form_1кв_3_GFO_затраты" xfId="4000" xr:uid="{00000000-0005-0000-0000-000036120000}"/>
    <cellStyle name="_Книга3_Tax_form_1кв_3_GFO_затраты_Справочники" xfId="16366" xr:uid="{00000000-0005-0000-0000-000037120000}"/>
    <cellStyle name="_Книга3_Tax_form_1кв_3_GFO_затраты_факт 2019" xfId="24288" xr:uid="{00000000-0005-0000-0000-000038120000}"/>
    <cellStyle name="_Книга3_Tax_form_1кв_3_GFO_затраты2" xfId="4001" xr:uid="{00000000-0005-0000-0000-000039120000}"/>
    <cellStyle name="_Книга3_Tax_form_1кв_3_GFO_затраты2_Справочники" xfId="16367" xr:uid="{00000000-0005-0000-0000-00003A120000}"/>
    <cellStyle name="_Книга3_Tax_form_1кв_3_GFO_затраты2_факт 2019" xfId="24289" xr:uid="{00000000-0005-0000-0000-00003B120000}"/>
    <cellStyle name="_Книга3_Tax_form_1кв_3_GFO_затраты4_4" xfId="4002" xr:uid="{00000000-0005-0000-0000-00003C120000}"/>
    <cellStyle name="_Книга3_Tax_form_1кв_3_GFO_затраты4_4_Справочники" xfId="16368" xr:uid="{00000000-0005-0000-0000-00003D120000}"/>
    <cellStyle name="_Книга3_Tax_form_1кв_3_GFO_затраты4_4_факт 2019" xfId="24290" xr:uid="{00000000-0005-0000-0000-00003E120000}"/>
    <cellStyle name="_Книга3_Tax_form_1кв_3_Копия GFO Ожидаемое августа_05.10" xfId="4003" xr:uid="{00000000-0005-0000-0000-00003F120000}"/>
    <cellStyle name="_Книга3_Tax_form_1кв_3_Копия GFO Ожидаемое августа_05.10_Справочники" xfId="16369" xr:uid="{00000000-0005-0000-0000-000040120000}"/>
    <cellStyle name="_Книга3_Tax_form_1кв_3_Копия GFO Ожидаемое августа_05.10_факт 2019" xfId="24291" xr:uid="{00000000-0005-0000-0000-000041120000}"/>
    <cellStyle name="_Книга3_Tax_form_1кв_3_Лист2" xfId="24292" xr:uid="{00000000-0005-0000-0000-000042120000}"/>
    <cellStyle name="_Книга3_Tax_form_1кв_3_ПРОГНОЗНЫЙ БАЛАНС (форма)" xfId="4004" xr:uid="{00000000-0005-0000-0000-000043120000}"/>
    <cellStyle name="_Книга3_Tax_form_1кв_3_ПРОГНОЗНЫЙ БАЛАНС (форма) 2" xfId="24293" xr:uid="{00000000-0005-0000-0000-000044120000}"/>
    <cellStyle name="_Книга3_Tax_form_1кв_3_ПРОГНОЗНЫЙ БАЛАНС (форма)_Лист2" xfId="24294" xr:uid="{00000000-0005-0000-0000-000045120000}"/>
    <cellStyle name="_Книга3_Tax_form_1кв_3_ПРОГНОЗНЫЙ БАЛАНС (форма)_Справочники" xfId="16370" xr:uid="{00000000-0005-0000-0000-000046120000}"/>
    <cellStyle name="_Книга3_Tax_form_1кв_3_ПРОГНОЗНЫЙ БАЛАНС (форма)_факт 2019" xfId="24295" xr:uid="{00000000-0005-0000-0000-000047120000}"/>
    <cellStyle name="_Книга3_Tax_form_1кв_3_Проект КВ-2005 - 14.10.04 г.2" xfId="4005" xr:uid="{00000000-0005-0000-0000-000048120000}"/>
    <cellStyle name="_Книга3_Tax_form_1кв_3_Проект КВ-2005 - 14.10.04 г.2_Справочники" xfId="16371" xr:uid="{00000000-0005-0000-0000-000049120000}"/>
    <cellStyle name="_Книга3_Tax_form_1кв_3_Проект КВ-2005 - 14.10.04 г.2_факт 2019" xfId="24296" xr:uid="{00000000-0005-0000-0000-00004A120000}"/>
    <cellStyle name="_Книга3_Tax_form_1кв_3_проект презентации БП 2005 г." xfId="4006" xr:uid="{00000000-0005-0000-0000-00004B120000}"/>
    <cellStyle name="_Книга3_Tax_form_1кв_3_проект презентации БП 2005 г._Справочники" xfId="16372" xr:uid="{00000000-0005-0000-0000-00004C120000}"/>
    <cellStyle name="_Книга3_Tax_form_1кв_3_проект презентации БП 2005 г._факт 2019" xfId="24297" xr:uid="{00000000-0005-0000-0000-00004D120000}"/>
    <cellStyle name="_Книга3_Tax_form_1кв_3_Прочие_Соцсферра1" xfId="4007" xr:uid="{00000000-0005-0000-0000-00004E120000}"/>
    <cellStyle name="_Книга3_Tax_form_1кв_3_Прочие_Соцсферра1_Справочники" xfId="16373" xr:uid="{00000000-0005-0000-0000-00004F120000}"/>
    <cellStyle name="_Книга3_Tax_form_1кв_3_Прочие_Соцсферра1_факт 2019" xfId="24298" xr:uid="{00000000-0005-0000-0000-000050120000}"/>
    <cellStyle name="_Книга3_Tax_form_1кв_3_Справочники" xfId="16363" xr:uid="{00000000-0005-0000-0000-000051120000}"/>
    <cellStyle name="_Книга3_Tax_form_1кв_3_факт 2019" xfId="24299" xr:uid="{00000000-0005-0000-0000-000052120000}"/>
    <cellStyle name="_Книга3_Tax_form_1кв_3_форматы от 211204_подписанные" xfId="4008" xr:uid="{00000000-0005-0000-0000-000053120000}"/>
    <cellStyle name="_Книга3_Tax_form_1кв_3_форматы от 211204_подписанные_Справочники" xfId="16374" xr:uid="{00000000-0005-0000-0000-000054120000}"/>
    <cellStyle name="_Книга3_Tax_form_1кв_3_форматы от 211204_подписанные_факт 2019" xfId="24300" xr:uid="{00000000-0005-0000-0000-000055120000}"/>
    <cellStyle name="_Книга3_Tax_form_1кв_3_форматы2" xfId="4009" xr:uid="{00000000-0005-0000-0000-000056120000}"/>
    <cellStyle name="_Книга3_Tax_form_1кв_3_форматы2_Справочники" xfId="16375" xr:uid="{00000000-0005-0000-0000-000057120000}"/>
    <cellStyle name="_Книга3_Tax_form_1кв_3_форматы2_факт 2019" xfId="24301" xr:uid="{00000000-0005-0000-0000-000058120000}"/>
    <cellStyle name="_Книга3_test_11" xfId="4010" xr:uid="{00000000-0005-0000-0000-000059120000}"/>
    <cellStyle name="_Книга3_test_11 2" xfId="24302" xr:uid="{00000000-0005-0000-0000-00005A120000}"/>
    <cellStyle name="_Книга3_test_11_GFO_COSTs" xfId="4011" xr:uid="{00000000-0005-0000-0000-00005B120000}"/>
    <cellStyle name="_Книга3_test_11_GFO_COSTs_Справочники" xfId="16377" xr:uid="{00000000-0005-0000-0000-00005C120000}"/>
    <cellStyle name="_Книга3_test_11_GFO_COSTs_факт 2019" xfId="24303" xr:uid="{00000000-0005-0000-0000-00005D120000}"/>
    <cellStyle name="_Книга3_test_11_GFO_format_Январь_ф+Б+БП" xfId="4012" xr:uid="{00000000-0005-0000-0000-00005E120000}"/>
    <cellStyle name="_Книга3_test_11_GFO_format_Январь_ф+Б+БП_Справочники" xfId="16378" xr:uid="{00000000-0005-0000-0000-00005F120000}"/>
    <cellStyle name="_Книга3_test_11_GFO_format_Январь_ф+Б+БП_факт 2019" xfId="24304" xr:uid="{00000000-0005-0000-0000-000060120000}"/>
    <cellStyle name="_Книга3_test_11_GFO_затраты" xfId="4013" xr:uid="{00000000-0005-0000-0000-000061120000}"/>
    <cellStyle name="_Книга3_test_11_GFO_затраты_Справочники" xfId="16379" xr:uid="{00000000-0005-0000-0000-000062120000}"/>
    <cellStyle name="_Книга3_test_11_GFO_затраты_факт 2019" xfId="24305" xr:uid="{00000000-0005-0000-0000-000063120000}"/>
    <cellStyle name="_Книга3_test_11_GFO_затраты2" xfId="4014" xr:uid="{00000000-0005-0000-0000-000064120000}"/>
    <cellStyle name="_Книга3_test_11_GFO_затраты2_Справочники" xfId="16380" xr:uid="{00000000-0005-0000-0000-000065120000}"/>
    <cellStyle name="_Книга3_test_11_GFO_затраты2_факт 2019" xfId="24306" xr:uid="{00000000-0005-0000-0000-000066120000}"/>
    <cellStyle name="_Книга3_test_11_GFO_затраты4_4" xfId="4015" xr:uid="{00000000-0005-0000-0000-000067120000}"/>
    <cellStyle name="_Книга3_test_11_GFO_затраты4_4_Справочники" xfId="16381" xr:uid="{00000000-0005-0000-0000-000068120000}"/>
    <cellStyle name="_Книга3_test_11_GFO_затраты4_4_факт 2019" xfId="24307" xr:uid="{00000000-0005-0000-0000-000069120000}"/>
    <cellStyle name="_Книга3_test_11_Копия GFO Ожидаемое августа_05.10" xfId="4016" xr:uid="{00000000-0005-0000-0000-00006A120000}"/>
    <cellStyle name="_Книга3_test_11_Копия GFO Ожидаемое августа_05.10_Справочники" xfId="16382" xr:uid="{00000000-0005-0000-0000-00006B120000}"/>
    <cellStyle name="_Книга3_test_11_Копия GFO Ожидаемое августа_05.10_факт 2019" xfId="24308" xr:uid="{00000000-0005-0000-0000-00006C120000}"/>
    <cellStyle name="_Книга3_test_11_Лист2" xfId="24309" xr:uid="{00000000-0005-0000-0000-00006D120000}"/>
    <cellStyle name="_Книга3_test_11_ПРОГНОЗНЫЙ БАЛАНС (форма)" xfId="4017" xr:uid="{00000000-0005-0000-0000-00006E120000}"/>
    <cellStyle name="_Книга3_test_11_ПРОГНОЗНЫЙ БАЛАНС (форма) 2" xfId="24310" xr:uid="{00000000-0005-0000-0000-00006F120000}"/>
    <cellStyle name="_Книга3_test_11_ПРОГНОЗНЫЙ БАЛАНС (форма)_Лист2" xfId="24311" xr:uid="{00000000-0005-0000-0000-000070120000}"/>
    <cellStyle name="_Книга3_test_11_ПРОГНОЗНЫЙ БАЛАНС (форма)_Справочники" xfId="16383" xr:uid="{00000000-0005-0000-0000-000071120000}"/>
    <cellStyle name="_Книга3_test_11_ПРОГНОЗНЫЙ БАЛАНС (форма)_факт 2019" xfId="24312" xr:uid="{00000000-0005-0000-0000-000072120000}"/>
    <cellStyle name="_Книга3_test_11_Проект КВ-2005 - 14.10.04 г.2" xfId="4018" xr:uid="{00000000-0005-0000-0000-000073120000}"/>
    <cellStyle name="_Книга3_test_11_Проект КВ-2005 - 14.10.04 г.2_Справочники" xfId="16384" xr:uid="{00000000-0005-0000-0000-000074120000}"/>
    <cellStyle name="_Книга3_test_11_Проект КВ-2005 - 14.10.04 г.2_факт 2019" xfId="24313" xr:uid="{00000000-0005-0000-0000-000075120000}"/>
    <cellStyle name="_Книга3_test_11_проект презентации БП 2005 г." xfId="4019" xr:uid="{00000000-0005-0000-0000-000076120000}"/>
    <cellStyle name="_Книга3_test_11_проект презентации БП 2005 г._Справочники" xfId="16385" xr:uid="{00000000-0005-0000-0000-000077120000}"/>
    <cellStyle name="_Книга3_test_11_проект презентации БП 2005 г._факт 2019" xfId="24314" xr:uid="{00000000-0005-0000-0000-000078120000}"/>
    <cellStyle name="_Книга3_test_11_Прочие_Соцсферра1" xfId="4020" xr:uid="{00000000-0005-0000-0000-000079120000}"/>
    <cellStyle name="_Книга3_test_11_Прочие_Соцсферра1_Справочники" xfId="16386" xr:uid="{00000000-0005-0000-0000-00007A120000}"/>
    <cellStyle name="_Книга3_test_11_Прочие_Соцсферра1_факт 2019" xfId="24315" xr:uid="{00000000-0005-0000-0000-00007B120000}"/>
    <cellStyle name="_Книга3_test_11_Справочники" xfId="16376" xr:uid="{00000000-0005-0000-0000-00007C120000}"/>
    <cellStyle name="_Книга3_test_11_факт 2019" xfId="24316" xr:uid="{00000000-0005-0000-0000-00007D120000}"/>
    <cellStyle name="_Книга3_test_11_форматы от 211204_подписанные" xfId="4021" xr:uid="{00000000-0005-0000-0000-00007E120000}"/>
    <cellStyle name="_Книга3_test_11_форматы от 211204_подписанные_Справочники" xfId="16387" xr:uid="{00000000-0005-0000-0000-00007F120000}"/>
    <cellStyle name="_Книга3_test_11_форматы от 211204_подписанные_факт 2019" xfId="24317" xr:uid="{00000000-0005-0000-0000-000080120000}"/>
    <cellStyle name="_Книга3_test_11_форматы2" xfId="4022" xr:uid="{00000000-0005-0000-0000-000081120000}"/>
    <cellStyle name="_Книга3_test_11_форматы2_Справочники" xfId="16388" xr:uid="{00000000-0005-0000-0000-000082120000}"/>
    <cellStyle name="_Книга3_test_11_форматы2_факт 2019" xfId="24318" xr:uid="{00000000-0005-0000-0000-000083120000}"/>
    <cellStyle name="_Книга3_БКЭ" xfId="4023" xr:uid="{00000000-0005-0000-0000-000084120000}"/>
    <cellStyle name="_Книга3_БКЭ 2" xfId="24319" xr:uid="{00000000-0005-0000-0000-000085120000}"/>
    <cellStyle name="_Книга3_БКЭ_GFO_COSTs" xfId="4024" xr:uid="{00000000-0005-0000-0000-000086120000}"/>
    <cellStyle name="_Книга3_БКЭ_GFO_COSTs_Справочники" xfId="16390" xr:uid="{00000000-0005-0000-0000-000087120000}"/>
    <cellStyle name="_Книга3_БКЭ_GFO_COSTs_факт 2019" xfId="24320" xr:uid="{00000000-0005-0000-0000-000088120000}"/>
    <cellStyle name="_Книга3_БКЭ_GFO_format_Январь_ф+Б+БП" xfId="4025" xr:uid="{00000000-0005-0000-0000-000089120000}"/>
    <cellStyle name="_Книга3_БКЭ_GFO_format_Январь_ф+Б+БП_Справочники" xfId="16391" xr:uid="{00000000-0005-0000-0000-00008A120000}"/>
    <cellStyle name="_Книга3_БКЭ_GFO_format_Январь_ф+Б+БП_факт 2019" xfId="24321" xr:uid="{00000000-0005-0000-0000-00008B120000}"/>
    <cellStyle name="_Книга3_БКЭ_GFO_затраты" xfId="4026" xr:uid="{00000000-0005-0000-0000-00008C120000}"/>
    <cellStyle name="_Книга3_БКЭ_GFO_затраты_Справочники" xfId="16392" xr:uid="{00000000-0005-0000-0000-00008D120000}"/>
    <cellStyle name="_Книга3_БКЭ_GFO_затраты_факт 2019" xfId="24322" xr:uid="{00000000-0005-0000-0000-00008E120000}"/>
    <cellStyle name="_Книга3_БКЭ_GFO_затраты2" xfId="4027" xr:uid="{00000000-0005-0000-0000-00008F120000}"/>
    <cellStyle name="_Книга3_БКЭ_GFO_затраты2_Справочники" xfId="16393" xr:uid="{00000000-0005-0000-0000-000090120000}"/>
    <cellStyle name="_Книга3_БКЭ_GFO_затраты2_факт 2019" xfId="24323" xr:uid="{00000000-0005-0000-0000-000091120000}"/>
    <cellStyle name="_Книга3_БКЭ_GFO_затраты4_4" xfId="4028" xr:uid="{00000000-0005-0000-0000-000092120000}"/>
    <cellStyle name="_Книга3_БКЭ_GFO_затраты4_4_Справочники" xfId="16394" xr:uid="{00000000-0005-0000-0000-000093120000}"/>
    <cellStyle name="_Книга3_БКЭ_GFO_затраты4_4_факт 2019" xfId="24324" xr:uid="{00000000-0005-0000-0000-000094120000}"/>
    <cellStyle name="_Книга3_БКЭ_Копия GFO Ожидаемое августа_05.10" xfId="4029" xr:uid="{00000000-0005-0000-0000-000095120000}"/>
    <cellStyle name="_Книга3_БКЭ_Копия GFO Ожидаемое августа_05.10_Справочники" xfId="16395" xr:uid="{00000000-0005-0000-0000-000096120000}"/>
    <cellStyle name="_Книга3_БКЭ_Копия GFO Ожидаемое августа_05.10_факт 2019" xfId="24325" xr:uid="{00000000-0005-0000-0000-000097120000}"/>
    <cellStyle name="_Книга3_БКЭ_Лист2" xfId="24326" xr:uid="{00000000-0005-0000-0000-000098120000}"/>
    <cellStyle name="_Книга3_БКЭ_ПРОГНОЗНЫЙ БАЛАНС (форма)" xfId="4030" xr:uid="{00000000-0005-0000-0000-000099120000}"/>
    <cellStyle name="_Книга3_БКЭ_ПРОГНОЗНЫЙ БАЛАНС (форма) 2" xfId="24327" xr:uid="{00000000-0005-0000-0000-00009A120000}"/>
    <cellStyle name="_Книга3_БКЭ_ПРОГНОЗНЫЙ БАЛАНС (форма)_Лист2" xfId="24328" xr:uid="{00000000-0005-0000-0000-00009B120000}"/>
    <cellStyle name="_Книга3_БКЭ_ПРОГНОЗНЫЙ БАЛАНС (форма)_Справочники" xfId="16396" xr:uid="{00000000-0005-0000-0000-00009C120000}"/>
    <cellStyle name="_Книга3_БКЭ_ПРОГНОЗНЫЙ БАЛАНС (форма)_факт 2019" xfId="24329" xr:uid="{00000000-0005-0000-0000-00009D120000}"/>
    <cellStyle name="_Книга3_БКЭ_Проект КВ-2005 - 14.10.04 г.2" xfId="4031" xr:uid="{00000000-0005-0000-0000-00009E120000}"/>
    <cellStyle name="_Книга3_БКЭ_Проект КВ-2005 - 14.10.04 г.2_Справочники" xfId="16397" xr:uid="{00000000-0005-0000-0000-00009F120000}"/>
    <cellStyle name="_Книга3_БКЭ_Проект КВ-2005 - 14.10.04 г.2_факт 2019" xfId="24330" xr:uid="{00000000-0005-0000-0000-0000A0120000}"/>
    <cellStyle name="_Книга3_БКЭ_проект презентации БП 2005 г." xfId="4032" xr:uid="{00000000-0005-0000-0000-0000A1120000}"/>
    <cellStyle name="_Книга3_БКЭ_проект презентации БП 2005 г._Справочники" xfId="16398" xr:uid="{00000000-0005-0000-0000-0000A2120000}"/>
    <cellStyle name="_Книга3_БКЭ_проект презентации БП 2005 г._факт 2019" xfId="24331" xr:uid="{00000000-0005-0000-0000-0000A3120000}"/>
    <cellStyle name="_Книга3_БКЭ_Прочие_Соцсферра1" xfId="4033" xr:uid="{00000000-0005-0000-0000-0000A4120000}"/>
    <cellStyle name="_Книга3_БКЭ_Прочие_Соцсферра1_Справочники" xfId="16399" xr:uid="{00000000-0005-0000-0000-0000A5120000}"/>
    <cellStyle name="_Книга3_БКЭ_Прочие_Соцсферра1_факт 2019" xfId="24332" xr:uid="{00000000-0005-0000-0000-0000A6120000}"/>
    <cellStyle name="_Книга3_БКЭ_Справочники" xfId="16389" xr:uid="{00000000-0005-0000-0000-0000A7120000}"/>
    <cellStyle name="_Книга3_БКЭ_факт 2019" xfId="24333" xr:uid="{00000000-0005-0000-0000-0000A8120000}"/>
    <cellStyle name="_Книга3_БКЭ_форматы от 211204_подписанные" xfId="4034" xr:uid="{00000000-0005-0000-0000-0000A9120000}"/>
    <cellStyle name="_Книга3_БКЭ_форматы от 211204_подписанные_Справочники" xfId="16400" xr:uid="{00000000-0005-0000-0000-0000AA120000}"/>
    <cellStyle name="_Книга3_БКЭ_форматы от 211204_подписанные_факт 2019" xfId="24334" xr:uid="{00000000-0005-0000-0000-0000AB120000}"/>
    <cellStyle name="_Книга3_БКЭ_форматы2" xfId="4035" xr:uid="{00000000-0005-0000-0000-0000AC120000}"/>
    <cellStyle name="_Книга3_БКЭ_форматы2_Справочники" xfId="16401" xr:uid="{00000000-0005-0000-0000-0000AD120000}"/>
    <cellStyle name="_Книга3_БКЭ_форматы2_факт 2019" xfId="24335" xr:uid="{00000000-0005-0000-0000-0000AE120000}"/>
    <cellStyle name="_Книга3_для вставки в пакет за 2001" xfId="4036" xr:uid="{00000000-0005-0000-0000-0000AF120000}"/>
    <cellStyle name="_Книга3_для вставки в пакет за 2001 2" xfId="24336" xr:uid="{00000000-0005-0000-0000-0000B0120000}"/>
    <cellStyle name="_Книга3_для вставки в пакет за 2001_GFO_COSTs" xfId="4037" xr:uid="{00000000-0005-0000-0000-0000B1120000}"/>
    <cellStyle name="_Книга3_для вставки в пакет за 2001_GFO_COSTs_Справочники" xfId="16403" xr:uid="{00000000-0005-0000-0000-0000B2120000}"/>
    <cellStyle name="_Книга3_для вставки в пакет за 2001_GFO_COSTs_факт 2019" xfId="24337" xr:uid="{00000000-0005-0000-0000-0000B3120000}"/>
    <cellStyle name="_Книга3_для вставки в пакет за 2001_GFO_format_Январь_ф+Б+БП" xfId="4038" xr:uid="{00000000-0005-0000-0000-0000B4120000}"/>
    <cellStyle name="_Книга3_для вставки в пакет за 2001_GFO_format_Январь_ф+Б+БП_Справочники" xfId="16404" xr:uid="{00000000-0005-0000-0000-0000B5120000}"/>
    <cellStyle name="_Книга3_для вставки в пакет за 2001_GFO_format_Январь_ф+Б+БП_факт 2019" xfId="24338" xr:uid="{00000000-0005-0000-0000-0000B6120000}"/>
    <cellStyle name="_Книга3_для вставки в пакет за 2001_GFO_затраты" xfId="4039" xr:uid="{00000000-0005-0000-0000-0000B7120000}"/>
    <cellStyle name="_Книга3_для вставки в пакет за 2001_GFO_затраты_Справочники" xfId="16405" xr:uid="{00000000-0005-0000-0000-0000B8120000}"/>
    <cellStyle name="_Книга3_для вставки в пакет за 2001_GFO_затраты_факт 2019" xfId="24339" xr:uid="{00000000-0005-0000-0000-0000B9120000}"/>
    <cellStyle name="_Книга3_для вставки в пакет за 2001_GFO_затраты2" xfId="4040" xr:uid="{00000000-0005-0000-0000-0000BA120000}"/>
    <cellStyle name="_Книга3_для вставки в пакет за 2001_GFO_затраты2_Справочники" xfId="16406" xr:uid="{00000000-0005-0000-0000-0000BB120000}"/>
    <cellStyle name="_Книга3_для вставки в пакет за 2001_GFO_затраты2_факт 2019" xfId="24340" xr:uid="{00000000-0005-0000-0000-0000BC120000}"/>
    <cellStyle name="_Книга3_для вставки в пакет за 2001_GFO_затраты4_4" xfId="4041" xr:uid="{00000000-0005-0000-0000-0000BD120000}"/>
    <cellStyle name="_Книга3_для вставки в пакет за 2001_GFO_затраты4_4_Справочники" xfId="16407" xr:uid="{00000000-0005-0000-0000-0000BE120000}"/>
    <cellStyle name="_Книга3_для вставки в пакет за 2001_GFO_затраты4_4_факт 2019" xfId="24341" xr:uid="{00000000-0005-0000-0000-0000BF120000}"/>
    <cellStyle name="_Книга3_для вставки в пакет за 2001_Копия GFO Ожидаемое августа_05.10" xfId="4042" xr:uid="{00000000-0005-0000-0000-0000C0120000}"/>
    <cellStyle name="_Книга3_для вставки в пакет за 2001_Копия GFO Ожидаемое августа_05.10_Справочники" xfId="16408" xr:uid="{00000000-0005-0000-0000-0000C1120000}"/>
    <cellStyle name="_Книга3_для вставки в пакет за 2001_Копия GFO Ожидаемое августа_05.10_факт 2019" xfId="24342" xr:uid="{00000000-0005-0000-0000-0000C2120000}"/>
    <cellStyle name="_Книга3_для вставки в пакет за 2001_Лист2" xfId="24343" xr:uid="{00000000-0005-0000-0000-0000C3120000}"/>
    <cellStyle name="_Книга3_для вставки в пакет за 2001_ПРОГНОЗНЫЙ БАЛАНС (форма)" xfId="4043" xr:uid="{00000000-0005-0000-0000-0000C4120000}"/>
    <cellStyle name="_Книга3_для вставки в пакет за 2001_ПРОГНОЗНЫЙ БАЛАНС (форма) 2" xfId="24344" xr:uid="{00000000-0005-0000-0000-0000C5120000}"/>
    <cellStyle name="_Книга3_для вставки в пакет за 2001_ПРОГНОЗНЫЙ БАЛАНС (форма)_Лист2" xfId="24345" xr:uid="{00000000-0005-0000-0000-0000C6120000}"/>
    <cellStyle name="_Книга3_для вставки в пакет за 2001_ПРОГНОЗНЫЙ БАЛАНС (форма)_Справочники" xfId="16409" xr:uid="{00000000-0005-0000-0000-0000C7120000}"/>
    <cellStyle name="_Книга3_для вставки в пакет за 2001_ПРОГНОЗНЫЙ БАЛАНС (форма)_факт 2019" xfId="24346" xr:uid="{00000000-0005-0000-0000-0000C8120000}"/>
    <cellStyle name="_Книга3_для вставки в пакет за 2001_Проект КВ-2005 - 14.10.04 г.2" xfId="4044" xr:uid="{00000000-0005-0000-0000-0000C9120000}"/>
    <cellStyle name="_Книга3_для вставки в пакет за 2001_Проект КВ-2005 - 14.10.04 г.2_Справочники" xfId="16410" xr:uid="{00000000-0005-0000-0000-0000CA120000}"/>
    <cellStyle name="_Книга3_для вставки в пакет за 2001_Проект КВ-2005 - 14.10.04 г.2_факт 2019" xfId="24347" xr:uid="{00000000-0005-0000-0000-0000CB120000}"/>
    <cellStyle name="_Книга3_для вставки в пакет за 2001_проект презентации БП 2005 г." xfId="4045" xr:uid="{00000000-0005-0000-0000-0000CC120000}"/>
    <cellStyle name="_Книга3_для вставки в пакет за 2001_проект презентации БП 2005 г._Справочники" xfId="16411" xr:uid="{00000000-0005-0000-0000-0000CD120000}"/>
    <cellStyle name="_Книга3_для вставки в пакет за 2001_проект презентации БП 2005 г._факт 2019" xfId="24348" xr:uid="{00000000-0005-0000-0000-0000CE120000}"/>
    <cellStyle name="_Книга3_для вставки в пакет за 2001_Прочие_Соцсферра1" xfId="4046" xr:uid="{00000000-0005-0000-0000-0000CF120000}"/>
    <cellStyle name="_Книга3_для вставки в пакет за 2001_Прочие_Соцсферра1_Справочники" xfId="16412" xr:uid="{00000000-0005-0000-0000-0000D0120000}"/>
    <cellStyle name="_Книга3_для вставки в пакет за 2001_Прочие_Соцсферра1_факт 2019" xfId="24349" xr:uid="{00000000-0005-0000-0000-0000D1120000}"/>
    <cellStyle name="_Книга3_для вставки в пакет за 2001_Справочники" xfId="16402" xr:uid="{00000000-0005-0000-0000-0000D2120000}"/>
    <cellStyle name="_Книга3_для вставки в пакет за 2001_факт 2019" xfId="24350" xr:uid="{00000000-0005-0000-0000-0000D3120000}"/>
    <cellStyle name="_Книга3_для вставки в пакет за 2001_форматы от 211204_подписанные" xfId="4047" xr:uid="{00000000-0005-0000-0000-0000D4120000}"/>
    <cellStyle name="_Книга3_для вставки в пакет за 2001_форматы от 211204_подписанные_Справочники" xfId="16413" xr:uid="{00000000-0005-0000-0000-0000D5120000}"/>
    <cellStyle name="_Книга3_для вставки в пакет за 2001_форматы от 211204_подписанные_факт 2019" xfId="24351" xr:uid="{00000000-0005-0000-0000-0000D6120000}"/>
    <cellStyle name="_Книга3_для вставки в пакет за 2001_форматы2" xfId="4048" xr:uid="{00000000-0005-0000-0000-0000D7120000}"/>
    <cellStyle name="_Книга3_для вставки в пакет за 2001_форматы2_Справочники" xfId="16414" xr:uid="{00000000-0005-0000-0000-0000D8120000}"/>
    <cellStyle name="_Книга3_для вставки в пакет за 2001_форматы2_факт 2019" xfId="24352" xr:uid="{00000000-0005-0000-0000-0000D9120000}"/>
    <cellStyle name="_Книга3_дляГалиныВ" xfId="4049" xr:uid="{00000000-0005-0000-0000-0000DA120000}"/>
    <cellStyle name="_Книга3_дляГалиныВ 2" xfId="24353" xr:uid="{00000000-0005-0000-0000-0000DB120000}"/>
    <cellStyle name="_Книга3_дляГалиныВ_Лист2" xfId="24354" xr:uid="{00000000-0005-0000-0000-0000DC120000}"/>
    <cellStyle name="_Книга3_дляГалиныВ_ПРОГНОЗНЫЙ БАЛАНС (форма)" xfId="4050" xr:uid="{00000000-0005-0000-0000-0000DD120000}"/>
    <cellStyle name="_Книга3_дляГалиныВ_ПРОГНОЗНЫЙ БАЛАНС (форма) 2" xfId="24355" xr:uid="{00000000-0005-0000-0000-0000DE120000}"/>
    <cellStyle name="_Книга3_дляГалиныВ_ПРОГНОЗНЫЙ БАЛАНС (форма)_Лист2" xfId="24356" xr:uid="{00000000-0005-0000-0000-0000DF120000}"/>
    <cellStyle name="_Книга3_дляГалиныВ_ПРОГНОЗНЫЙ БАЛАНС (форма)_Справочники" xfId="16416" xr:uid="{00000000-0005-0000-0000-0000E0120000}"/>
    <cellStyle name="_Книга3_дляГалиныВ_ПРОГНОЗНЫЙ БАЛАНС (форма)_факт 2019" xfId="24357" xr:uid="{00000000-0005-0000-0000-0000E1120000}"/>
    <cellStyle name="_Книга3_дляГалиныВ_Справочники" xfId="16415" xr:uid="{00000000-0005-0000-0000-0000E2120000}"/>
    <cellStyle name="_Книга3_дляГалиныВ_факт 2019" xfId="24358" xr:uid="{00000000-0005-0000-0000-0000E3120000}"/>
    <cellStyle name="_Книга3_Допслайд в ГФО-4Л (контракты) 12 июл 07" xfId="4051" xr:uid="{00000000-0005-0000-0000-0000E4120000}"/>
    <cellStyle name="_Книга3_Допслайд в ГФО-4Л (контракты) 12 июл 07_Справочники" xfId="16417" xr:uid="{00000000-0005-0000-0000-0000E5120000}"/>
    <cellStyle name="_Книга3_Допслайд в ГФО-4Л (контракты) 12 июл 07_факт 2019" xfId="24359" xr:uid="{00000000-0005-0000-0000-0000E6120000}"/>
    <cellStyle name="_Книга3_Книга2" xfId="4052" xr:uid="{00000000-0005-0000-0000-0000E7120000}"/>
    <cellStyle name="_Книга3_Книга2_Справочники" xfId="16418" xr:uid="{00000000-0005-0000-0000-0000E8120000}"/>
    <cellStyle name="_Книга3_Книга2_факт 2019" xfId="24360" xr:uid="{00000000-0005-0000-0000-0000E9120000}"/>
    <cellStyle name="_Книга3_Книга7" xfId="4053" xr:uid="{00000000-0005-0000-0000-0000EA120000}"/>
    <cellStyle name="_Книга3_Книга7 2" xfId="24361" xr:uid="{00000000-0005-0000-0000-0000EB120000}"/>
    <cellStyle name="_Книга3_Книга7_GFO_COSTs" xfId="4054" xr:uid="{00000000-0005-0000-0000-0000EC120000}"/>
    <cellStyle name="_Книга3_Книга7_GFO_COSTs_Справочники" xfId="16420" xr:uid="{00000000-0005-0000-0000-0000ED120000}"/>
    <cellStyle name="_Книга3_Книга7_GFO_COSTs_факт 2019" xfId="24362" xr:uid="{00000000-0005-0000-0000-0000EE120000}"/>
    <cellStyle name="_Книга3_Книга7_GFO_format_Январь_ф+Б+БП" xfId="4055" xr:uid="{00000000-0005-0000-0000-0000EF120000}"/>
    <cellStyle name="_Книга3_Книга7_GFO_format_Январь_ф+Б+БП_Справочники" xfId="16421" xr:uid="{00000000-0005-0000-0000-0000F0120000}"/>
    <cellStyle name="_Книга3_Книга7_GFO_format_Январь_ф+Б+БП_факт 2019" xfId="24363" xr:uid="{00000000-0005-0000-0000-0000F1120000}"/>
    <cellStyle name="_Книга3_Книга7_GFO_затраты" xfId="4056" xr:uid="{00000000-0005-0000-0000-0000F2120000}"/>
    <cellStyle name="_Книга3_Книга7_GFO_затраты_Справочники" xfId="16422" xr:uid="{00000000-0005-0000-0000-0000F3120000}"/>
    <cellStyle name="_Книга3_Книга7_GFO_затраты_факт 2019" xfId="24364" xr:uid="{00000000-0005-0000-0000-0000F4120000}"/>
    <cellStyle name="_Книга3_Книга7_GFO_затраты2" xfId="4057" xr:uid="{00000000-0005-0000-0000-0000F5120000}"/>
    <cellStyle name="_Книга3_Книга7_GFO_затраты2_Справочники" xfId="16423" xr:uid="{00000000-0005-0000-0000-0000F6120000}"/>
    <cellStyle name="_Книга3_Книга7_GFO_затраты2_факт 2019" xfId="24365" xr:uid="{00000000-0005-0000-0000-0000F7120000}"/>
    <cellStyle name="_Книга3_Книга7_GFO_затраты4_4" xfId="4058" xr:uid="{00000000-0005-0000-0000-0000F8120000}"/>
    <cellStyle name="_Книга3_Книга7_GFO_затраты4_4_Справочники" xfId="16424" xr:uid="{00000000-0005-0000-0000-0000F9120000}"/>
    <cellStyle name="_Книга3_Книга7_GFO_затраты4_4_факт 2019" xfId="24366" xr:uid="{00000000-0005-0000-0000-0000FA120000}"/>
    <cellStyle name="_Книга3_Книга7_Копия GFO Ожидаемое августа_05.10" xfId="4059" xr:uid="{00000000-0005-0000-0000-0000FB120000}"/>
    <cellStyle name="_Книга3_Книга7_Копия GFO Ожидаемое августа_05.10_Справочники" xfId="16425" xr:uid="{00000000-0005-0000-0000-0000FC120000}"/>
    <cellStyle name="_Книга3_Книга7_Копия GFO Ожидаемое августа_05.10_факт 2019" xfId="24367" xr:uid="{00000000-0005-0000-0000-0000FD120000}"/>
    <cellStyle name="_Книга3_Книга7_Лист2" xfId="24368" xr:uid="{00000000-0005-0000-0000-0000FE120000}"/>
    <cellStyle name="_Книга3_Книга7_ПРОГНОЗНЫЙ БАЛАНС (форма)" xfId="4060" xr:uid="{00000000-0005-0000-0000-0000FF120000}"/>
    <cellStyle name="_Книга3_Книга7_ПРОГНОЗНЫЙ БАЛАНС (форма) 2" xfId="24369" xr:uid="{00000000-0005-0000-0000-000000130000}"/>
    <cellStyle name="_Книга3_Книга7_ПРОГНОЗНЫЙ БАЛАНС (форма)_Лист2" xfId="24370" xr:uid="{00000000-0005-0000-0000-000001130000}"/>
    <cellStyle name="_Книга3_Книга7_ПРОГНОЗНЫЙ БАЛАНС (форма)_Справочники" xfId="16426" xr:uid="{00000000-0005-0000-0000-000002130000}"/>
    <cellStyle name="_Книга3_Книга7_ПРОГНОЗНЫЙ БАЛАНС (форма)_факт 2019" xfId="24371" xr:uid="{00000000-0005-0000-0000-000003130000}"/>
    <cellStyle name="_Книга3_Книга7_Проект КВ-2005 - 14.10.04 г.2" xfId="4061" xr:uid="{00000000-0005-0000-0000-000004130000}"/>
    <cellStyle name="_Книга3_Книга7_Проект КВ-2005 - 14.10.04 г.2_Справочники" xfId="16427" xr:uid="{00000000-0005-0000-0000-000005130000}"/>
    <cellStyle name="_Книга3_Книга7_Проект КВ-2005 - 14.10.04 г.2_факт 2019" xfId="24372" xr:uid="{00000000-0005-0000-0000-000006130000}"/>
    <cellStyle name="_Книга3_Книга7_проект презентации БП 2005 г." xfId="4062" xr:uid="{00000000-0005-0000-0000-000007130000}"/>
    <cellStyle name="_Книга3_Книга7_проект презентации БП 2005 г._Справочники" xfId="16428" xr:uid="{00000000-0005-0000-0000-000008130000}"/>
    <cellStyle name="_Книга3_Книга7_проект презентации БП 2005 г._факт 2019" xfId="24373" xr:uid="{00000000-0005-0000-0000-000009130000}"/>
    <cellStyle name="_Книга3_Книга7_Прочие_Соцсферра1" xfId="4063" xr:uid="{00000000-0005-0000-0000-00000A130000}"/>
    <cellStyle name="_Книга3_Книга7_Прочие_Соцсферра1_Справочники" xfId="16429" xr:uid="{00000000-0005-0000-0000-00000B130000}"/>
    <cellStyle name="_Книга3_Книга7_Прочие_Соцсферра1_факт 2019" xfId="24374" xr:uid="{00000000-0005-0000-0000-00000C130000}"/>
    <cellStyle name="_Книга3_Книга7_Справочники" xfId="16419" xr:uid="{00000000-0005-0000-0000-00000D130000}"/>
    <cellStyle name="_Книга3_Книга7_факт 2019" xfId="24375" xr:uid="{00000000-0005-0000-0000-00000E130000}"/>
    <cellStyle name="_Книга3_Книга7_форматы от 211204_подписанные" xfId="4064" xr:uid="{00000000-0005-0000-0000-00000F130000}"/>
    <cellStyle name="_Книга3_Книга7_форматы от 211204_подписанные_Справочники" xfId="16430" xr:uid="{00000000-0005-0000-0000-000010130000}"/>
    <cellStyle name="_Книга3_Книга7_форматы от 211204_подписанные_факт 2019" xfId="24376" xr:uid="{00000000-0005-0000-0000-000011130000}"/>
    <cellStyle name="_Книга3_Книга7_форматы2" xfId="4065" xr:uid="{00000000-0005-0000-0000-000012130000}"/>
    <cellStyle name="_Книга3_Книга7_форматы2_Справочники" xfId="16431" xr:uid="{00000000-0005-0000-0000-000013130000}"/>
    <cellStyle name="_Книга3_Книга7_форматы2_факт 2019" xfId="24377" xr:uid="{00000000-0005-0000-0000-000014130000}"/>
    <cellStyle name="_Книга3_Копия GFO Ожидаемое августа_05.10" xfId="4066" xr:uid="{00000000-0005-0000-0000-000015130000}"/>
    <cellStyle name="_Книга3_Копия GFO Ожидаемое августа_05.10_Справочники" xfId="16432" xr:uid="{00000000-0005-0000-0000-000016130000}"/>
    <cellStyle name="_Книга3_Копия GFO Ожидаемое августа_05.10_факт 2019" xfId="24378" xr:uid="{00000000-0005-0000-0000-000017130000}"/>
    <cellStyle name="_Книга3_Лист1" xfId="4067" xr:uid="{00000000-0005-0000-0000-000018130000}"/>
    <cellStyle name="_Книга3_Лист1 2" xfId="24379" xr:uid="{00000000-0005-0000-0000-000019130000}"/>
    <cellStyle name="_Книга3_Лист1_Лист2" xfId="24380" xr:uid="{00000000-0005-0000-0000-00001A130000}"/>
    <cellStyle name="_Книга3_Лист1_ПРОГНОЗНЫЙ БАЛАНС (форма)" xfId="4068" xr:uid="{00000000-0005-0000-0000-00001B130000}"/>
    <cellStyle name="_Книга3_Лист1_ПРОГНОЗНЫЙ БАЛАНС (форма) 2" xfId="24381" xr:uid="{00000000-0005-0000-0000-00001C130000}"/>
    <cellStyle name="_Книга3_Лист1_ПРОГНОЗНЫЙ БАЛАНС (форма)_Лист2" xfId="24382" xr:uid="{00000000-0005-0000-0000-00001D130000}"/>
    <cellStyle name="_Книга3_Лист1_ПРОГНОЗНЫЙ БАЛАНС (форма)_факт 2019" xfId="24383" xr:uid="{00000000-0005-0000-0000-00001E130000}"/>
    <cellStyle name="_Книга3_Лист1_факт 2019" xfId="24384" xr:uid="{00000000-0005-0000-0000-00001F130000}"/>
    <cellStyle name="_Книга3_ОСН. ДЕЯТ." xfId="4069" xr:uid="{00000000-0005-0000-0000-000020130000}"/>
    <cellStyle name="_Книга3_ОСН. ДЕЯТ. 2" xfId="24385" xr:uid="{00000000-0005-0000-0000-000021130000}"/>
    <cellStyle name="_Книга3_ОСН. ДЕЯТ._GFO_COSTs" xfId="4070" xr:uid="{00000000-0005-0000-0000-000022130000}"/>
    <cellStyle name="_Книга3_ОСН. ДЕЯТ._GFO_COSTs_факт 2019" xfId="24386" xr:uid="{00000000-0005-0000-0000-000023130000}"/>
    <cellStyle name="_Книга3_ОСН. ДЕЯТ._GFO_format_Январь_ф+Б+БП" xfId="4071" xr:uid="{00000000-0005-0000-0000-000024130000}"/>
    <cellStyle name="_Книга3_ОСН. ДЕЯТ._GFO_format_Январь_ф+Б+БП_факт 2019" xfId="24387" xr:uid="{00000000-0005-0000-0000-000025130000}"/>
    <cellStyle name="_Книга3_ОСН. ДЕЯТ._GFO_затраты" xfId="4072" xr:uid="{00000000-0005-0000-0000-000026130000}"/>
    <cellStyle name="_Книга3_ОСН. ДЕЯТ._GFO_затраты_факт 2019" xfId="24388" xr:uid="{00000000-0005-0000-0000-000027130000}"/>
    <cellStyle name="_Книга3_ОСН. ДЕЯТ._GFO_затраты2" xfId="4073" xr:uid="{00000000-0005-0000-0000-000028130000}"/>
    <cellStyle name="_Книга3_ОСН. ДЕЯТ._GFO_затраты2_факт 2019" xfId="24389" xr:uid="{00000000-0005-0000-0000-000029130000}"/>
    <cellStyle name="_Книга3_ОСН. ДЕЯТ._GFO_затраты4_4" xfId="4074" xr:uid="{00000000-0005-0000-0000-00002A130000}"/>
    <cellStyle name="_Книга3_ОСН. ДЕЯТ._GFO_затраты4_4_факт 2019" xfId="24390" xr:uid="{00000000-0005-0000-0000-00002B130000}"/>
    <cellStyle name="_Книга3_ОСН. ДЕЯТ._Копия GFO Ожидаемое августа_05.10" xfId="4075" xr:uid="{00000000-0005-0000-0000-00002C130000}"/>
    <cellStyle name="_Книга3_ОСН. ДЕЯТ._Копия GFO Ожидаемое августа_05.10_факт 2019" xfId="24391" xr:uid="{00000000-0005-0000-0000-00002D130000}"/>
    <cellStyle name="_Книга3_ОСН. ДЕЯТ._Лист2" xfId="24392" xr:uid="{00000000-0005-0000-0000-00002E130000}"/>
    <cellStyle name="_Книга3_ОСН. ДЕЯТ._ПРОГНОЗНЫЙ БАЛАНС (форма)" xfId="4076" xr:uid="{00000000-0005-0000-0000-00002F130000}"/>
    <cellStyle name="_Книга3_ОСН. ДЕЯТ._ПРОГНОЗНЫЙ БАЛАНС (форма) 2" xfId="24393" xr:uid="{00000000-0005-0000-0000-000030130000}"/>
    <cellStyle name="_Книга3_ОСН. ДЕЯТ._ПРОГНОЗНЫЙ БАЛАНС (форма)_Лист2" xfId="24394" xr:uid="{00000000-0005-0000-0000-000031130000}"/>
    <cellStyle name="_Книга3_ОСН. ДЕЯТ._ПРОГНОЗНЫЙ БАЛАНС (форма)_факт 2019" xfId="24395" xr:uid="{00000000-0005-0000-0000-000032130000}"/>
    <cellStyle name="_Книга3_ОСН. ДЕЯТ._Проект КВ-2005 - 14.10.04 г.2" xfId="4077" xr:uid="{00000000-0005-0000-0000-000033130000}"/>
    <cellStyle name="_Книга3_ОСН. ДЕЯТ._Проект КВ-2005 - 14.10.04 г.2_факт 2019" xfId="24396" xr:uid="{00000000-0005-0000-0000-000034130000}"/>
    <cellStyle name="_Книга3_ОСН. ДЕЯТ._проект презентации БП 2005 г." xfId="4078" xr:uid="{00000000-0005-0000-0000-000035130000}"/>
    <cellStyle name="_Книга3_ОСН. ДЕЯТ._проект презентации БП 2005 г._факт 2019" xfId="24397" xr:uid="{00000000-0005-0000-0000-000036130000}"/>
    <cellStyle name="_Книга3_ОСН. ДЕЯТ._Прочие_Соцсферра1" xfId="4079" xr:uid="{00000000-0005-0000-0000-000037130000}"/>
    <cellStyle name="_Книга3_ОСН. ДЕЯТ._Прочие_Соцсферра1_факт 2019" xfId="24398" xr:uid="{00000000-0005-0000-0000-000038130000}"/>
    <cellStyle name="_Книга3_ОСН. ДЕЯТ._факт 2019" xfId="24399" xr:uid="{00000000-0005-0000-0000-000039130000}"/>
    <cellStyle name="_Книга3_ОСН. ДЕЯТ._форматы от 211204_подписанные" xfId="4080" xr:uid="{00000000-0005-0000-0000-00003A130000}"/>
    <cellStyle name="_Книга3_ОСН. ДЕЯТ._форматы от 211204_подписанные_факт 2019" xfId="24400" xr:uid="{00000000-0005-0000-0000-00003B130000}"/>
    <cellStyle name="_Книга3_ОСН. ДЕЯТ._форматы2" xfId="4081" xr:uid="{00000000-0005-0000-0000-00003C130000}"/>
    <cellStyle name="_Книга3_ОСН. ДЕЯТ._форматы2_факт 2019" xfId="24401" xr:uid="{00000000-0005-0000-0000-00003D130000}"/>
    <cellStyle name="_Книга3_Перечень названий форм" xfId="4082" xr:uid="{00000000-0005-0000-0000-00003E130000}"/>
    <cellStyle name="_Книга3_Перечень названий форм_факт 2019" xfId="24402" xr:uid="{00000000-0005-0000-0000-00003F130000}"/>
    <cellStyle name="_Книга3_План Новый офис (V 13 08 2007)" xfId="4083" xr:uid="{00000000-0005-0000-0000-000040130000}"/>
    <cellStyle name="_Книга3_План Новый офис (V 13 08 2007)_факт 2019" xfId="24403" xr:uid="{00000000-0005-0000-0000-000041130000}"/>
    <cellStyle name="_Книга3_Подразделения" xfId="4084" xr:uid="{00000000-0005-0000-0000-000042130000}"/>
    <cellStyle name="_Книга3_Подразделения 2" xfId="24404" xr:uid="{00000000-0005-0000-0000-000043130000}"/>
    <cellStyle name="_Книга3_Подразделения_Лист2" xfId="24405" xr:uid="{00000000-0005-0000-0000-000044130000}"/>
    <cellStyle name="_Книга3_Подразделения_ПРОГНОЗНЫЙ БАЛАНС (форма)" xfId="4085" xr:uid="{00000000-0005-0000-0000-000045130000}"/>
    <cellStyle name="_Книга3_Подразделения_ПРОГНОЗНЫЙ БАЛАНС (форма) 2" xfId="24406" xr:uid="{00000000-0005-0000-0000-000046130000}"/>
    <cellStyle name="_Книга3_Подразделения_ПРОГНОЗНЫЙ БАЛАНС (форма)_Лист2" xfId="24407" xr:uid="{00000000-0005-0000-0000-000047130000}"/>
    <cellStyle name="_Книга3_Подразделения_ПРОГНОЗНЫЙ БАЛАНС (форма)_факт 2019" xfId="24408" xr:uid="{00000000-0005-0000-0000-000048130000}"/>
    <cellStyle name="_Книга3_Подразделения_факт 2019" xfId="24409" xr:uid="{00000000-0005-0000-0000-000049130000}"/>
    <cellStyle name="_Книга3_ПРОГНОЗНЫЙ БАЛАНС (форма)" xfId="4086" xr:uid="{00000000-0005-0000-0000-00004A130000}"/>
    <cellStyle name="_Книга3_ПРОГНОЗНЫЙ БАЛАНС (форма) 2" xfId="24410" xr:uid="{00000000-0005-0000-0000-00004B130000}"/>
    <cellStyle name="_Книга3_ПРОГНОЗНЫЙ БАЛАНС (форма)_Лист2" xfId="24411" xr:uid="{00000000-0005-0000-0000-00004C130000}"/>
    <cellStyle name="_Книга3_ПРОГНОЗНЫЙ БАЛАНС (форма)_факт 2019" xfId="24412" xr:uid="{00000000-0005-0000-0000-00004D130000}"/>
    <cellStyle name="_Книга3_Проект КВ-2005 - 14.10.04 г.2" xfId="4087" xr:uid="{00000000-0005-0000-0000-00004E130000}"/>
    <cellStyle name="_Книга3_Проект КВ-2005 - 14.10.04 г.2_факт 2019" xfId="24413" xr:uid="{00000000-0005-0000-0000-00004F130000}"/>
    <cellStyle name="_Книга3_проект презентации БП 2005 г." xfId="4088" xr:uid="{00000000-0005-0000-0000-000050130000}"/>
    <cellStyle name="_Книга3_проект презентации БП 2005 г._факт 2019" xfId="24414" xr:uid="{00000000-0005-0000-0000-000051130000}"/>
    <cellStyle name="_Книга3_Прочие_Соцсферра1" xfId="4089" xr:uid="{00000000-0005-0000-0000-000052130000}"/>
    <cellStyle name="_Книга3_Прочие_Соцсферра1_факт 2019" xfId="24415" xr:uid="{00000000-0005-0000-0000-000053130000}"/>
    <cellStyle name="_Книга3_Список тиражирования" xfId="4090" xr:uid="{00000000-0005-0000-0000-000054130000}"/>
    <cellStyle name="_Книга3_Список тиражирования 2" xfId="24416" xr:uid="{00000000-0005-0000-0000-000055130000}"/>
    <cellStyle name="_Книга3_Список тиражирования_Лист2" xfId="24417" xr:uid="{00000000-0005-0000-0000-000056130000}"/>
    <cellStyle name="_Книга3_Список тиражирования_ПРОГНОЗНЫЙ БАЛАНС (форма)" xfId="4091" xr:uid="{00000000-0005-0000-0000-000057130000}"/>
    <cellStyle name="_Книга3_Список тиражирования_ПРОГНОЗНЫЙ БАЛАНС (форма) 2" xfId="24418" xr:uid="{00000000-0005-0000-0000-000058130000}"/>
    <cellStyle name="_Книга3_Список тиражирования_ПРОГНОЗНЫЙ БАЛАНС (форма)_Лист2" xfId="24419" xr:uid="{00000000-0005-0000-0000-000059130000}"/>
    <cellStyle name="_Книга3_Список тиражирования_ПРОГНОЗНЫЙ БАЛАНС (форма)_факт 2019" xfId="24420" xr:uid="{00000000-0005-0000-0000-00005A130000}"/>
    <cellStyle name="_Книга3_Список тиражирования_факт 2019" xfId="24421" xr:uid="{00000000-0005-0000-0000-00005B130000}"/>
    <cellStyle name="_Книга3_Таблицы для Презентации БП2008" xfId="4092" xr:uid="{00000000-0005-0000-0000-00005C130000}"/>
    <cellStyle name="_Книга3_Таблицы для Презентации БП2008_факт 2019" xfId="24422" xr:uid="{00000000-0005-0000-0000-00005D130000}"/>
    <cellStyle name="_Книга3_ФА 2007 (от ГФО-0)" xfId="4093" xr:uid="{00000000-0005-0000-0000-00005E130000}"/>
    <cellStyle name="_Книга3_ФА 2007 (от ГФО-0)_факт 2019" xfId="24423" xr:uid="{00000000-0005-0000-0000-00005F130000}"/>
    <cellStyle name="_Книга3_ФА 2007 (от ГФО-4)" xfId="4094" xr:uid="{00000000-0005-0000-0000-000060130000}"/>
    <cellStyle name="_Книга3_ФА 2007 (от ГФО-4)_факт 2019" xfId="24424" xr:uid="{00000000-0005-0000-0000-000061130000}"/>
    <cellStyle name="_Книга3_ФА 2007 (от ГФО-6)" xfId="4095" xr:uid="{00000000-0005-0000-0000-000062130000}"/>
    <cellStyle name="_Книга3_ФА 2007 (от ГФО-6)_факт 2019" xfId="24425" xr:uid="{00000000-0005-0000-0000-000063130000}"/>
    <cellStyle name="_Книга3_Форма 12 last" xfId="4096" xr:uid="{00000000-0005-0000-0000-000064130000}"/>
    <cellStyle name="_Книга3_Форма 12 last 2" xfId="24426" xr:uid="{00000000-0005-0000-0000-000065130000}"/>
    <cellStyle name="_Книга3_Форма 12 last_GFO_COSTs" xfId="4097" xr:uid="{00000000-0005-0000-0000-000066130000}"/>
    <cellStyle name="_Книга3_Форма 12 last_GFO_COSTs_факт 2019" xfId="24427" xr:uid="{00000000-0005-0000-0000-000067130000}"/>
    <cellStyle name="_Книга3_Форма 12 last_GFO_format_Январь_ф+Б+БП" xfId="4098" xr:uid="{00000000-0005-0000-0000-000068130000}"/>
    <cellStyle name="_Книга3_Форма 12 last_GFO_format_Январь_ф+Б+БП_факт 2019" xfId="24428" xr:uid="{00000000-0005-0000-0000-000069130000}"/>
    <cellStyle name="_Книга3_Форма 12 last_GFO_затраты" xfId="4099" xr:uid="{00000000-0005-0000-0000-00006A130000}"/>
    <cellStyle name="_Книга3_Форма 12 last_GFO_затраты_факт 2019" xfId="24429" xr:uid="{00000000-0005-0000-0000-00006B130000}"/>
    <cellStyle name="_Книга3_Форма 12 last_GFO_затраты2" xfId="4100" xr:uid="{00000000-0005-0000-0000-00006C130000}"/>
    <cellStyle name="_Книга3_Форма 12 last_GFO_затраты2_факт 2019" xfId="24430" xr:uid="{00000000-0005-0000-0000-00006D130000}"/>
    <cellStyle name="_Книга3_Форма 12 last_GFO_затраты4_4" xfId="4101" xr:uid="{00000000-0005-0000-0000-00006E130000}"/>
    <cellStyle name="_Книга3_Форма 12 last_GFO_затраты4_4_факт 2019" xfId="24431" xr:uid="{00000000-0005-0000-0000-00006F130000}"/>
    <cellStyle name="_Книга3_Форма 12 last_Копия GFO Ожидаемое августа_05.10" xfId="4102" xr:uid="{00000000-0005-0000-0000-000070130000}"/>
    <cellStyle name="_Книга3_Форма 12 last_Копия GFO Ожидаемое августа_05.10_факт 2019" xfId="24432" xr:uid="{00000000-0005-0000-0000-000071130000}"/>
    <cellStyle name="_Книга3_Форма 12 last_Лист2" xfId="24433" xr:uid="{00000000-0005-0000-0000-000072130000}"/>
    <cellStyle name="_Книга3_Форма 12 last_ПРОГНОЗНЫЙ БАЛАНС (форма)" xfId="4103" xr:uid="{00000000-0005-0000-0000-000073130000}"/>
    <cellStyle name="_Книга3_Форма 12 last_ПРОГНОЗНЫЙ БАЛАНС (форма) 2" xfId="24434" xr:uid="{00000000-0005-0000-0000-000074130000}"/>
    <cellStyle name="_Книга3_Форма 12 last_ПРОГНОЗНЫЙ БАЛАНС (форма)_Лист2" xfId="24435" xr:uid="{00000000-0005-0000-0000-000075130000}"/>
    <cellStyle name="_Книга3_Форма 12 last_ПРОГНОЗНЫЙ БАЛАНС (форма)_факт 2019" xfId="24436" xr:uid="{00000000-0005-0000-0000-000076130000}"/>
    <cellStyle name="_Книга3_Форма 12 last_Проект КВ-2005 - 14.10.04 г.2" xfId="4104" xr:uid="{00000000-0005-0000-0000-000077130000}"/>
    <cellStyle name="_Книга3_Форма 12 last_Проект КВ-2005 - 14.10.04 г.2_факт 2019" xfId="24437" xr:uid="{00000000-0005-0000-0000-000078130000}"/>
    <cellStyle name="_Книга3_Форма 12 last_проект презентации БП 2005 г." xfId="4105" xr:uid="{00000000-0005-0000-0000-000079130000}"/>
    <cellStyle name="_Книга3_Форма 12 last_проект презентации БП 2005 г._факт 2019" xfId="24438" xr:uid="{00000000-0005-0000-0000-00007A130000}"/>
    <cellStyle name="_Книга3_Форма 12 last_Прочие_Соцсферра1" xfId="4106" xr:uid="{00000000-0005-0000-0000-00007B130000}"/>
    <cellStyle name="_Книга3_Форма 12 last_Прочие_Соцсферра1_факт 2019" xfId="24439" xr:uid="{00000000-0005-0000-0000-00007C130000}"/>
    <cellStyle name="_Книга3_Форма 12 last_факт 2019" xfId="24440" xr:uid="{00000000-0005-0000-0000-00007D130000}"/>
    <cellStyle name="_Книга3_Форма 12 last_форматы от 211204_подписанные" xfId="4107" xr:uid="{00000000-0005-0000-0000-00007E130000}"/>
    <cellStyle name="_Книга3_Форма 12 last_форматы от 211204_подписанные_факт 2019" xfId="24441" xr:uid="{00000000-0005-0000-0000-00007F130000}"/>
    <cellStyle name="_Книга3_Форма 12 last_форматы2" xfId="4108" xr:uid="{00000000-0005-0000-0000-000080130000}"/>
    <cellStyle name="_Книга3_Форма 12 last_форматы2_факт 2019" xfId="24442" xr:uid="{00000000-0005-0000-0000-000081130000}"/>
    <cellStyle name="_Книга3_форматы от 211204_подписанные" xfId="4109" xr:uid="{00000000-0005-0000-0000-000082130000}"/>
    <cellStyle name="_Книга3_форматы от 211204_подписанные_факт 2019" xfId="24443" xr:uid="{00000000-0005-0000-0000-000083130000}"/>
    <cellStyle name="_Книга3_форматы2" xfId="4110" xr:uid="{00000000-0005-0000-0000-000084130000}"/>
    <cellStyle name="_Книга3_форматы2_факт 2019" xfId="24444" xr:uid="{00000000-0005-0000-0000-000085130000}"/>
    <cellStyle name="_Книга5" xfId="4111" xr:uid="{00000000-0005-0000-0000-000086130000}"/>
    <cellStyle name="_Книга5_факт 2019" xfId="24445" xr:uid="{00000000-0005-0000-0000-000087130000}"/>
    <cellStyle name="_Книга52" xfId="4112" xr:uid="{00000000-0005-0000-0000-000088130000}"/>
    <cellStyle name="_Книга52_факт 2019" xfId="24446" xr:uid="{00000000-0005-0000-0000-000089130000}"/>
    <cellStyle name="_Книга6" xfId="4113" xr:uid="{00000000-0005-0000-0000-00008A130000}"/>
    <cellStyle name="_Книга6 2" xfId="24447" xr:uid="{00000000-0005-0000-0000-00008B130000}"/>
    <cellStyle name="_Книга6_Лист2" xfId="24448" xr:uid="{00000000-0005-0000-0000-00008C130000}"/>
    <cellStyle name="_Книга6_факт 2019" xfId="24449" xr:uid="{00000000-0005-0000-0000-00008D130000}"/>
    <cellStyle name="_Книга7" xfId="4114" xr:uid="{00000000-0005-0000-0000-00008E130000}"/>
    <cellStyle name="_Книга7 2" xfId="24450" xr:uid="{00000000-0005-0000-0000-00008F130000}"/>
    <cellStyle name="_Книга7_17_0" xfId="4115" xr:uid="{00000000-0005-0000-0000-000090130000}"/>
    <cellStyle name="_Книга7_17_0_1" xfId="4116" xr:uid="{00000000-0005-0000-0000-000091130000}"/>
    <cellStyle name="_Книга7_17_0_1_факт 2019" xfId="24451" xr:uid="{00000000-0005-0000-0000-000092130000}"/>
    <cellStyle name="_Книга7_17_0_факт 2019" xfId="24452" xr:uid="{00000000-0005-0000-0000-000093130000}"/>
    <cellStyle name="_Книга7_balance" xfId="4117" xr:uid="{00000000-0005-0000-0000-000094130000}"/>
    <cellStyle name="_Книга7_balance_факт 2019" xfId="24453" xr:uid="{00000000-0005-0000-0000-000095130000}"/>
    <cellStyle name="_Книга7_Capex-new" xfId="4118" xr:uid="{00000000-0005-0000-0000-000096130000}"/>
    <cellStyle name="_Книга7_Capex-new 2" xfId="24454" xr:uid="{00000000-0005-0000-0000-000097130000}"/>
    <cellStyle name="_Книга7_Capex-new_GFO_COSTs" xfId="4119" xr:uid="{00000000-0005-0000-0000-000098130000}"/>
    <cellStyle name="_Книга7_Capex-new_GFO_COSTs_факт 2019" xfId="24455" xr:uid="{00000000-0005-0000-0000-000099130000}"/>
    <cellStyle name="_Книга7_Capex-new_GFO_format_Январь_ф+Б+БП" xfId="4120" xr:uid="{00000000-0005-0000-0000-00009A130000}"/>
    <cellStyle name="_Книга7_Capex-new_GFO_format_Январь_ф+Б+БП_факт 2019" xfId="24456" xr:uid="{00000000-0005-0000-0000-00009B130000}"/>
    <cellStyle name="_Книга7_Capex-new_GFO_затраты" xfId="4121" xr:uid="{00000000-0005-0000-0000-00009C130000}"/>
    <cellStyle name="_Книга7_Capex-new_GFO_затраты_факт 2019" xfId="24457" xr:uid="{00000000-0005-0000-0000-00009D130000}"/>
    <cellStyle name="_Книга7_Capex-new_GFO_затраты2" xfId="4122" xr:uid="{00000000-0005-0000-0000-00009E130000}"/>
    <cellStyle name="_Книга7_Capex-new_GFO_затраты2_факт 2019" xfId="24458" xr:uid="{00000000-0005-0000-0000-00009F130000}"/>
    <cellStyle name="_Книга7_Capex-new_GFO_затраты4_4" xfId="4123" xr:uid="{00000000-0005-0000-0000-0000A0130000}"/>
    <cellStyle name="_Книга7_Capex-new_GFO_затраты4_4_факт 2019" xfId="24459" xr:uid="{00000000-0005-0000-0000-0000A1130000}"/>
    <cellStyle name="_Книга7_Capex-new_Копия GFO Ожидаемое августа_05.10" xfId="4124" xr:uid="{00000000-0005-0000-0000-0000A2130000}"/>
    <cellStyle name="_Книга7_Capex-new_Копия GFO Ожидаемое августа_05.10_факт 2019" xfId="24460" xr:uid="{00000000-0005-0000-0000-0000A3130000}"/>
    <cellStyle name="_Книга7_Capex-new_Лист2" xfId="24461" xr:uid="{00000000-0005-0000-0000-0000A4130000}"/>
    <cellStyle name="_Книга7_Capex-new_ПРОГНОЗНЫЙ БАЛАНС (форма)" xfId="4125" xr:uid="{00000000-0005-0000-0000-0000A5130000}"/>
    <cellStyle name="_Книга7_Capex-new_ПРОГНОЗНЫЙ БАЛАНС (форма) 2" xfId="24462" xr:uid="{00000000-0005-0000-0000-0000A6130000}"/>
    <cellStyle name="_Книга7_Capex-new_ПРОГНОЗНЫЙ БАЛАНС (форма)_Лист2" xfId="24463" xr:uid="{00000000-0005-0000-0000-0000A7130000}"/>
    <cellStyle name="_Книга7_Capex-new_ПРОГНОЗНЫЙ БАЛАНС (форма)_факт 2019" xfId="24464" xr:uid="{00000000-0005-0000-0000-0000A8130000}"/>
    <cellStyle name="_Книга7_Capex-new_Проект КВ-2005 - 14.10.04 г.2" xfId="4126" xr:uid="{00000000-0005-0000-0000-0000A9130000}"/>
    <cellStyle name="_Книга7_Capex-new_Проект КВ-2005 - 14.10.04 г.2_факт 2019" xfId="24465" xr:uid="{00000000-0005-0000-0000-0000AA130000}"/>
    <cellStyle name="_Книга7_Capex-new_проект презентации БП 2005 г." xfId="4127" xr:uid="{00000000-0005-0000-0000-0000AB130000}"/>
    <cellStyle name="_Книга7_Capex-new_проект презентации БП 2005 г._факт 2019" xfId="24466" xr:uid="{00000000-0005-0000-0000-0000AC130000}"/>
    <cellStyle name="_Книга7_Capex-new_Прочие_Соцсферра1" xfId="4128" xr:uid="{00000000-0005-0000-0000-0000AD130000}"/>
    <cellStyle name="_Книга7_Capex-new_Прочие_Соцсферра1_факт 2019" xfId="24467" xr:uid="{00000000-0005-0000-0000-0000AE130000}"/>
    <cellStyle name="_Книга7_Capex-new_факт 2019" xfId="24468" xr:uid="{00000000-0005-0000-0000-0000AF130000}"/>
    <cellStyle name="_Книга7_Capex-new_форматы от 211204_подписанные" xfId="4129" xr:uid="{00000000-0005-0000-0000-0000B0130000}"/>
    <cellStyle name="_Книга7_Capex-new_форматы от 211204_подписанные_факт 2019" xfId="24469" xr:uid="{00000000-0005-0000-0000-0000B1130000}"/>
    <cellStyle name="_Книга7_Capex-new_форматы2" xfId="4130" xr:uid="{00000000-0005-0000-0000-0000B2130000}"/>
    <cellStyle name="_Книга7_Capex-new_форматы2_факт 2019" xfId="24470" xr:uid="{00000000-0005-0000-0000-0000B3130000}"/>
    <cellStyle name="_Книга7_Financial Plan - final_2" xfId="4131" xr:uid="{00000000-0005-0000-0000-0000B4130000}"/>
    <cellStyle name="_Книга7_Financial Plan - final_2 2" xfId="24471" xr:uid="{00000000-0005-0000-0000-0000B5130000}"/>
    <cellStyle name="_Книга7_Financial Plan - final_2_GFO_COSTs" xfId="4132" xr:uid="{00000000-0005-0000-0000-0000B6130000}"/>
    <cellStyle name="_Книга7_Financial Plan - final_2_GFO_COSTs_факт 2019" xfId="24472" xr:uid="{00000000-0005-0000-0000-0000B7130000}"/>
    <cellStyle name="_Книга7_Financial Plan - final_2_GFO_format_Январь_ф+Б+БП" xfId="4133" xr:uid="{00000000-0005-0000-0000-0000B8130000}"/>
    <cellStyle name="_Книга7_Financial Plan - final_2_GFO_format_Январь_ф+Б+БП_факт 2019" xfId="24473" xr:uid="{00000000-0005-0000-0000-0000B9130000}"/>
    <cellStyle name="_Книга7_Financial Plan - final_2_GFO_затраты" xfId="4134" xr:uid="{00000000-0005-0000-0000-0000BA130000}"/>
    <cellStyle name="_Книга7_Financial Plan - final_2_GFO_затраты_факт 2019" xfId="24474" xr:uid="{00000000-0005-0000-0000-0000BB130000}"/>
    <cellStyle name="_Книга7_Financial Plan - final_2_GFO_затраты2" xfId="4135" xr:uid="{00000000-0005-0000-0000-0000BC130000}"/>
    <cellStyle name="_Книга7_Financial Plan - final_2_GFO_затраты2_факт 2019" xfId="24475" xr:uid="{00000000-0005-0000-0000-0000BD130000}"/>
    <cellStyle name="_Книга7_Financial Plan - final_2_GFO_затраты4_4" xfId="4136" xr:uid="{00000000-0005-0000-0000-0000BE130000}"/>
    <cellStyle name="_Книга7_Financial Plan - final_2_GFO_затраты4_4_факт 2019" xfId="24476" xr:uid="{00000000-0005-0000-0000-0000BF130000}"/>
    <cellStyle name="_Книга7_Financial Plan - final_2_Копия GFO Ожидаемое августа_05.10" xfId="4137" xr:uid="{00000000-0005-0000-0000-0000C0130000}"/>
    <cellStyle name="_Книга7_Financial Plan - final_2_Копия GFO Ожидаемое августа_05.10_факт 2019" xfId="24477" xr:uid="{00000000-0005-0000-0000-0000C1130000}"/>
    <cellStyle name="_Книга7_Financial Plan - final_2_Лист2" xfId="24478" xr:uid="{00000000-0005-0000-0000-0000C2130000}"/>
    <cellStyle name="_Книга7_Financial Plan - final_2_ПРОГНОЗНЫЙ БАЛАНС (форма)" xfId="4138" xr:uid="{00000000-0005-0000-0000-0000C3130000}"/>
    <cellStyle name="_Книга7_Financial Plan - final_2_ПРОГНОЗНЫЙ БАЛАНС (форма) 2" xfId="24479" xr:uid="{00000000-0005-0000-0000-0000C4130000}"/>
    <cellStyle name="_Книга7_Financial Plan - final_2_ПРОГНОЗНЫЙ БАЛАНС (форма)_Лист2" xfId="24480" xr:uid="{00000000-0005-0000-0000-0000C5130000}"/>
    <cellStyle name="_Книга7_Financial Plan - final_2_ПРОГНОЗНЫЙ БАЛАНС (форма)_факт 2019" xfId="24481" xr:uid="{00000000-0005-0000-0000-0000C6130000}"/>
    <cellStyle name="_Книга7_Financial Plan - final_2_Проект КВ-2005 - 14.10.04 г.2" xfId="4139" xr:uid="{00000000-0005-0000-0000-0000C7130000}"/>
    <cellStyle name="_Книга7_Financial Plan - final_2_Проект КВ-2005 - 14.10.04 г.2_факт 2019" xfId="24482" xr:uid="{00000000-0005-0000-0000-0000C8130000}"/>
    <cellStyle name="_Книга7_Financial Plan - final_2_проект презентации БП 2005 г." xfId="4140" xr:uid="{00000000-0005-0000-0000-0000C9130000}"/>
    <cellStyle name="_Книга7_Financial Plan - final_2_проект презентации БП 2005 г._факт 2019" xfId="24483" xr:uid="{00000000-0005-0000-0000-0000CA130000}"/>
    <cellStyle name="_Книга7_Financial Plan - final_2_Прочие_Соцсферра1" xfId="4141" xr:uid="{00000000-0005-0000-0000-0000CB130000}"/>
    <cellStyle name="_Книга7_Financial Plan - final_2_Прочие_Соцсферра1_факт 2019" xfId="24484" xr:uid="{00000000-0005-0000-0000-0000CC130000}"/>
    <cellStyle name="_Книга7_Financial Plan - final_2_факт 2019" xfId="24485" xr:uid="{00000000-0005-0000-0000-0000CD130000}"/>
    <cellStyle name="_Книга7_Financial Plan - final_2_форматы от 211204_подписанные" xfId="4142" xr:uid="{00000000-0005-0000-0000-0000CE130000}"/>
    <cellStyle name="_Книга7_Financial Plan - final_2_форматы от 211204_подписанные_факт 2019" xfId="24486" xr:uid="{00000000-0005-0000-0000-0000CF130000}"/>
    <cellStyle name="_Книга7_Financial Plan - final_2_форматы2" xfId="4143" xr:uid="{00000000-0005-0000-0000-0000D0130000}"/>
    <cellStyle name="_Книга7_Financial Plan - final_2_форматы2_факт 2019" xfId="24487" xr:uid="{00000000-0005-0000-0000-0000D1130000}"/>
    <cellStyle name="_Книга7_Form 01(MB)" xfId="4144" xr:uid="{00000000-0005-0000-0000-0000D2130000}"/>
    <cellStyle name="_Книга7_Form 01(MB) 2" xfId="24488" xr:uid="{00000000-0005-0000-0000-0000D3130000}"/>
    <cellStyle name="_Книга7_Form 01(MB)_Лист2" xfId="24489" xr:uid="{00000000-0005-0000-0000-0000D4130000}"/>
    <cellStyle name="_Книга7_Form 01(MB)_ПРОГНОЗНЫЙ БАЛАНС (форма)" xfId="4145" xr:uid="{00000000-0005-0000-0000-0000D5130000}"/>
    <cellStyle name="_Книга7_Form 01(MB)_ПРОГНОЗНЫЙ БАЛАНС (форма) 2" xfId="24490" xr:uid="{00000000-0005-0000-0000-0000D6130000}"/>
    <cellStyle name="_Книга7_Form 01(MB)_ПРОГНОЗНЫЙ БАЛАНС (форма)_Лист2" xfId="24491" xr:uid="{00000000-0005-0000-0000-0000D7130000}"/>
    <cellStyle name="_Книга7_Form 01(MB)_ПРОГНОЗНЫЙ БАЛАНС (форма)_факт 2019" xfId="24492" xr:uid="{00000000-0005-0000-0000-0000D8130000}"/>
    <cellStyle name="_Книга7_Form 01(MB)_факт 2019" xfId="24493" xr:uid="{00000000-0005-0000-0000-0000D9130000}"/>
    <cellStyle name="_Книга7_GFO_COSTs" xfId="4146" xr:uid="{00000000-0005-0000-0000-0000DA130000}"/>
    <cellStyle name="_Книга7_GFO_COSTs_факт 2019" xfId="24494" xr:uid="{00000000-0005-0000-0000-0000DB130000}"/>
    <cellStyle name="_Книга7_GFO_format_Январь_ф+Б+БП" xfId="4147" xr:uid="{00000000-0005-0000-0000-0000DC130000}"/>
    <cellStyle name="_Книга7_GFO_format_Январь_ф+Б+БП_факт 2019" xfId="24495" xr:uid="{00000000-0005-0000-0000-0000DD130000}"/>
    <cellStyle name="_Книга7_GFO_затраты" xfId="4148" xr:uid="{00000000-0005-0000-0000-0000DE130000}"/>
    <cellStyle name="_Книга7_GFO_затраты_факт 2019" xfId="24496" xr:uid="{00000000-0005-0000-0000-0000DF130000}"/>
    <cellStyle name="_Книга7_GFO_затраты2" xfId="4149" xr:uid="{00000000-0005-0000-0000-0000E0130000}"/>
    <cellStyle name="_Книга7_GFO_затраты2_факт 2019" xfId="24497" xr:uid="{00000000-0005-0000-0000-0000E1130000}"/>
    <cellStyle name="_Книга7_GFO_затраты4_4" xfId="4150" xr:uid="{00000000-0005-0000-0000-0000E2130000}"/>
    <cellStyle name="_Книга7_GFO_затраты4_4_факт 2019" xfId="24498" xr:uid="{00000000-0005-0000-0000-0000E3130000}"/>
    <cellStyle name="_Книга7_Links_NK" xfId="4151" xr:uid="{00000000-0005-0000-0000-0000E4130000}"/>
    <cellStyle name="_Книга7_Links_NK 2" xfId="24499" xr:uid="{00000000-0005-0000-0000-0000E5130000}"/>
    <cellStyle name="_Книга7_Links_NK_Лист2" xfId="24500" xr:uid="{00000000-0005-0000-0000-0000E6130000}"/>
    <cellStyle name="_Книга7_Links_NK_ПРОГНОЗНЫЙ БАЛАНС (форма)" xfId="4152" xr:uid="{00000000-0005-0000-0000-0000E7130000}"/>
    <cellStyle name="_Книга7_Links_NK_ПРОГНОЗНЫЙ БАЛАНС (форма) 2" xfId="24501" xr:uid="{00000000-0005-0000-0000-0000E8130000}"/>
    <cellStyle name="_Книга7_Links_NK_ПРОГНОЗНЫЙ БАЛАНС (форма)_Лист2" xfId="24502" xr:uid="{00000000-0005-0000-0000-0000E9130000}"/>
    <cellStyle name="_Книга7_Links_NK_ПРОГНОЗНЫЙ БАЛАНС (форма)_факт 2019" xfId="24503" xr:uid="{00000000-0005-0000-0000-0000EA130000}"/>
    <cellStyle name="_Книга7_Links_NK_факт 2019" xfId="24504" xr:uid="{00000000-0005-0000-0000-0000EB130000}"/>
    <cellStyle name="_Книга7_N20_5" xfId="4153" xr:uid="{00000000-0005-0000-0000-0000EC130000}"/>
    <cellStyle name="_Книга7_N20_5 2" xfId="24505" xr:uid="{00000000-0005-0000-0000-0000ED130000}"/>
    <cellStyle name="_Книга7_N20_5_GFO_COSTs" xfId="4154" xr:uid="{00000000-0005-0000-0000-0000EE130000}"/>
    <cellStyle name="_Книга7_N20_5_GFO_COSTs_факт 2019" xfId="24506" xr:uid="{00000000-0005-0000-0000-0000EF130000}"/>
    <cellStyle name="_Книга7_N20_5_GFO_format_Январь_ф+Б+БП" xfId="4155" xr:uid="{00000000-0005-0000-0000-0000F0130000}"/>
    <cellStyle name="_Книга7_N20_5_GFO_format_Январь_ф+Б+БП_факт 2019" xfId="24507" xr:uid="{00000000-0005-0000-0000-0000F1130000}"/>
    <cellStyle name="_Книга7_N20_5_GFO_затраты" xfId="4156" xr:uid="{00000000-0005-0000-0000-0000F2130000}"/>
    <cellStyle name="_Книга7_N20_5_GFO_затраты_факт 2019" xfId="24508" xr:uid="{00000000-0005-0000-0000-0000F3130000}"/>
    <cellStyle name="_Книга7_N20_5_GFO_затраты2" xfId="4157" xr:uid="{00000000-0005-0000-0000-0000F4130000}"/>
    <cellStyle name="_Книга7_N20_5_GFO_затраты2_факт 2019" xfId="24509" xr:uid="{00000000-0005-0000-0000-0000F5130000}"/>
    <cellStyle name="_Книга7_N20_5_GFO_затраты4_4" xfId="4158" xr:uid="{00000000-0005-0000-0000-0000F6130000}"/>
    <cellStyle name="_Книга7_N20_5_GFO_затраты4_4_факт 2019" xfId="24510" xr:uid="{00000000-0005-0000-0000-0000F7130000}"/>
    <cellStyle name="_Книга7_N20_5_Копия GFO Ожидаемое августа_05.10" xfId="4159" xr:uid="{00000000-0005-0000-0000-0000F8130000}"/>
    <cellStyle name="_Книга7_N20_5_Копия GFO Ожидаемое августа_05.10_факт 2019" xfId="24511" xr:uid="{00000000-0005-0000-0000-0000F9130000}"/>
    <cellStyle name="_Книга7_N20_5_Лист2" xfId="24512" xr:uid="{00000000-0005-0000-0000-0000FA130000}"/>
    <cellStyle name="_Книга7_N20_5_ПРОГНОЗНЫЙ БАЛАНС (форма)" xfId="4160" xr:uid="{00000000-0005-0000-0000-0000FB130000}"/>
    <cellStyle name="_Книга7_N20_5_ПРОГНОЗНЫЙ БАЛАНС (форма) 2" xfId="24513" xr:uid="{00000000-0005-0000-0000-0000FC130000}"/>
    <cellStyle name="_Книга7_N20_5_ПРОГНОЗНЫЙ БАЛАНС (форма)_Лист2" xfId="24514" xr:uid="{00000000-0005-0000-0000-0000FD130000}"/>
    <cellStyle name="_Книга7_N20_5_ПРОГНОЗНЫЙ БАЛАНС (форма)_факт 2019" xfId="24515" xr:uid="{00000000-0005-0000-0000-0000FE130000}"/>
    <cellStyle name="_Книга7_N20_5_Проект КВ-2005 - 14.10.04 г.2" xfId="4161" xr:uid="{00000000-0005-0000-0000-0000FF130000}"/>
    <cellStyle name="_Книга7_N20_5_Проект КВ-2005 - 14.10.04 г.2_факт 2019" xfId="24516" xr:uid="{00000000-0005-0000-0000-000000140000}"/>
    <cellStyle name="_Книга7_N20_5_проект презентации БП 2005 г." xfId="4162" xr:uid="{00000000-0005-0000-0000-000001140000}"/>
    <cellStyle name="_Книга7_N20_5_проект презентации БП 2005 г._факт 2019" xfId="24517" xr:uid="{00000000-0005-0000-0000-000002140000}"/>
    <cellStyle name="_Книга7_N20_5_Прочие_Соцсферра1" xfId="4163" xr:uid="{00000000-0005-0000-0000-000003140000}"/>
    <cellStyle name="_Книга7_N20_5_Прочие_Соцсферра1_факт 2019" xfId="24518" xr:uid="{00000000-0005-0000-0000-000004140000}"/>
    <cellStyle name="_Книга7_N20_5_факт 2019" xfId="24519" xr:uid="{00000000-0005-0000-0000-000005140000}"/>
    <cellStyle name="_Книга7_N20_5_форматы от 211204_подписанные" xfId="4164" xr:uid="{00000000-0005-0000-0000-000006140000}"/>
    <cellStyle name="_Книга7_N20_5_форматы от 211204_подписанные_факт 2019" xfId="24520" xr:uid="{00000000-0005-0000-0000-000007140000}"/>
    <cellStyle name="_Книга7_N20_5_форматы2" xfId="4165" xr:uid="{00000000-0005-0000-0000-000008140000}"/>
    <cellStyle name="_Книга7_N20_5_форматы2_факт 2019" xfId="24521" xr:uid="{00000000-0005-0000-0000-000009140000}"/>
    <cellStyle name="_Книга7_N20_6" xfId="4166" xr:uid="{00000000-0005-0000-0000-00000A140000}"/>
    <cellStyle name="_Книга7_N20_6 2" xfId="24522" xr:uid="{00000000-0005-0000-0000-00000B140000}"/>
    <cellStyle name="_Книга7_N20_6_GFO_COSTs" xfId="4167" xr:uid="{00000000-0005-0000-0000-00000C140000}"/>
    <cellStyle name="_Книга7_N20_6_GFO_COSTs_факт 2019" xfId="24523" xr:uid="{00000000-0005-0000-0000-00000D140000}"/>
    <cellStyle name="_Книга7_N20_6_GFO_format_Январь_ф+Б+БП" xfId="4168" xr:uid="{00000000-0005-0000-0000-00000E140000}"/>
    <cellStyle name="_Книга7_N20_6_GFO_format_Январь_ф+Б+БП_факт 2019" xfId="24524" xr:uid="{00000000-0005-0000-0000-00000F140000}"/>
    <cellStyle name="_Книга7_N20_6_GFO_затраты" xfId="4169" xr:uid="{00000000-0005-0000-0000-000010140000}"/>
    <cellStyle name="_Книга7_N20_6_GFO_затраты_факт 2019" xfId="24525" xr:uid="{00000000-0005-0000-0000-000011140000}"/>
    <cellStyle name="_Книга7_N20_6_GFO_затраты2" xfId="4170" xr:uid="{00000000-0005-0000-0000-000012140000}"/>
    <cellStyle name="_Книга7_N20_6_GFO_затраты2_факт 2019" xfId="24526" xr:uid="{00000000-0005-0000-0000-000013140000}"/>
    <cellStyle name="_Книга7_N20_6_GFO_затраты4_4" xfId="4171" xr:uid="{00000000-0005-0000-0000-000014140000}"/>
    <cellStyle name="_Книга7_N20_6_GFO_затраты4_4_факт 2019" xfId="24527" xr:uid="{00000000-0005-0000-0000-000015140000}"/>
    <cellStyle name="_Книга7_N20_6_Копия GFO Ожидаемое августа_05.10" xfId="4172" xr:uid="{00000000-0005-0000-0000-000016140000}"/>
    <cellStyle name="_Книга7_N20_6_Копия GFO Ожидаемое августа_05.10_факт 2019" xfId="24528" xr:uid="{00000000-0005-0000-0000-000017140000}"/>
    <cellStyle name="_Книга7_N20_6_Лист2" xfId="24529" xr:uid="{00000000-0005-0000-0000-000018140000}"/>
    <cellStyle name="_Книга7_N20_6_ПРОГНОЗНЫЙ БАЛАНС (форма)" xfId="4173" xr:uid="{00000000-0005-0000-0000-000019140000}"/>
    <cellStyle name="_Книга7_N20_6_ПРОГНОЗНЫЙ БАЛАНС (форма) 2" xfId="24530" xr:uid="{00000000-0005-0000-0000-00001A140000}"/>
    <cellStyle name="_Книга7_N20_6_ПРОГНОЗНЫЙ БАЛАНС (форма)_Лист2" xfId="24531" xr:uid="{00000000-0005-0000-0000-00001B140000}"/>
    <cellStyle name="_Книга7_N20_6_ПРОГНОЗНЫЙ БАЛАНС (форма)_факт 2019" xfId="24532" xr:uid="{00000000-0005-0000-0000-00001C140000}"/>
    <cellStyle name="_Книга7_N20_6_Проект КВ-2005 - 14.10.04 г.2" xfId="4174" xr:uid="{00000000-0005-0000-0000-00001D140000}"/>
    <cellStyle name="_Книга7_N20_6_Проект КВ-2005 - 14.10.04 г.2_факт 2019" xfId="24533" xr:uid="{00000000-0005-0000-0000-00001E140000}"/>
    <cellStyle name="_Книга7_N20_6_проект презентации БП 2005 г." xfId="4175" xr:uid="{00000000-0005-0000-0000-00001F140000}"/>
    <cellStyle name="_Книга7_N20_6_проект презентации БП 2005 г._факт 2019" xfId="24534" xr:uid="{00000000-0005-0000-0000-000020140000}"/>
    <cellStyle name="_Книга7_N20_6_Прочие_Соцсферра1" xfId="4176" xr:uid="{00000000-0005-0000-0000-000021140000}"/>
    <cellStyle name="_Книга7_N20_6_Прочие_Соцсферра1_факт 2019" xfId="24535" xr:uid="{00000000-0005-0000-0000-000022140000}"/>
    <cellStyle name="_Книга7_N20_6_факт 2019" xfId="24536" xr:uid="{00000000-0005-0000-0000-000023140000}"/>
    <cellStyle name="_Книга7_N20_6_форматы от 211204_подписанные" xfId="4177" xr:uid="{00000000-0005-0000-0000-000024140000}"/>
    <cellStyle name="_Книга7_N20_6_форматы от 211204_подписанные_факт 2019" xfId="24537" xr:uid="{00000000-0005-0000-0000-000025140000}"/>
    <cellStyle name="_Книга7_N20_6_форматы2" xfId="4178" xr:uid="{00000000-0005-0000-0000-000026140000}"/>
    <cellStyle name="_Книга7_N20_6_форматы2_факт 2019" xfId="24538" xr:uid="{00000000-0005-0000-0000-000027140000}"/>
    <cellStyle name="_Книга7_New Form10_2" xfId="4179" xr:uid="{00000000-0005-0000-0000-000028140000}"/>
    <cellStyle name="_Книга7_New Form10_2 2" xfId="24539" xr:uid="{00000000-0005-0000-0000-000029140000}"/>
    <cellStyle name="_Книга7_New Form10_2_GFO_COSTs" xfId="4180" xr:uid="{00000000-0005-0000-0000-00002A140000}"/>
    <cellStyle name="_Книга7_New Form10_2_GFO_COSTs_факт 2019" xfId="24540" xr:uid="{00000000-0005-0000-0000-00002B140000}"/>
    <cellStyle name="_Книга7_New Form10_2_GFO_format_Январь_ф+Б+БП" xfId="4181" xr:uid="{00000000-0005-0000-0000-00002C140000}"/>
    <cellStyle name="_Книга7_New Form10_2_GFO_format_Январь_ф+Б+БП_факт 2019" xfId="24541" xr:uid="{00000000-0005-0000-0000-00002D140000}"/>
    <cellStyle name="_Книга7_New Form10_2_GFO_затраты" xfId="4182" xr:uid="{00000000-0005-0000-0000-00002E140000}"/>
    <cellStyle name="_Книга7_New Form10_2_GFO_затраты_факт 2019" xfId="24542" xr:uid="{00000000-0005-0000-0000-00002F140000}"/>
    <cellStyle name="_Книга7_New Form10_2_GFO_затраты2" xfId="4183" xr:uid="{00000000-0005-0000-0000-000030140000}"/>
    <cellStyle name="_Книга7_New Form10_2_GFO_затраты2_факт 2019" xfId="24543" xr:uid="{00000000-0005-0000-0000-000031140000}"/>
    <cellStyle name="_Книга7_New Form10_2_GFO_затраты4_4" xfId="4184" xr:uid="{00000000-0005-0000-0000-000032140000}"/>
    <cellStyle name="_Книга7_New Form10_2_GFO_затраты4_4_факт 2019" xfId="24544" xr:uid="{00000000-0005-0000-0000-000033140000}"/>
    <cellStyle name="_Книга7_New Form10_2_Копия GFO Ожидаемое августа_05.10" xfId="4185" xr:uid="{00000000-0005-0000-0000-000034140000}"/>
    <cellStyle name="_Книга7_New Form10_2_Копия GFO Ожидаемое августа_05.10_факт 2019" xfId="24545" xr:uid="{00000000-0005-0000-0000-000035140000}"/>
    <cellStyle name="_Книга7_New Form10_2_Лист2" xfId="24546" xr:uid="{00000000-0005-0000-0000-000036140000}"/>
    <cellStyle name="_Книга7_New Form10_2_ПРОГНОЗНЫЙ БАЛАНС (форма)" xfId="4186" xr:uid="{00000000-0005-0000-0000-000037140000}"/>
    <cellStyle name="_Книга7_New Form10_2_ПРОГНОЗНЫЙ БАЛАНС (форма) 2" xfId="24547" xr:uid="{00000000-0005-0000-0000-000038140000}"/>
    <cellStyle name="_Книга7_New Form10_2_ПРОГНОЗНЫЙ БАЛАНС (форма)_Лист2" xfId="24548" xr:uid="{00000000-0005-0000-0000-000039140000}"/>
    <cellStyle name="_Книга7_New Form10_2_ПРОГНОЗНЫЙ БАЛАНС (форма)_факт 2019" xfId="24549" xr:uid="{00000000-0005-0000-0000-00003A140000}"/>
    <cellStyle name="_Книга7_New Form10_2_Проект КВ-2005 - 14.10.04 г.2" xfId="4187" xr:uid="{00000000-0005-0000-0000-00003B140000}"/>
    <cellStyle name="_Книга7_New Form10_2_Проект КВ-2005 - 14.10.04 г.2_факт 2019" xfId="24550" xr:uid="{00000000-0005-0000-0000-00003C140000}"/>
    <cellStyle name="_Книга7_New Form10_2_проект презентации БП 2005 г." xfId="4188" xr:uid="{00000000-0005-0000-0000-00003D140000}"/>
    <cellStyle name="_Книга7_New Form10_2_проект презентации БП 2005 г._факт 2019" xfId="24551" xr:uid="{00000000-0005-0000-0000-00003E140000}"/>
    <cellStyle name="_Книга7_New Form10_2_Прочие_Соцсферра1" xfId="4189" xr:uid="{00000000-0005-0000-0000-00003F140000}"/>
    <cellStyle name="_Книга7_New Form10_2_Прочие_Соцсферра1_факт 2019" xfId="24552" xr:uid="{00000000-0005-0000-0000-000040140000}"/>
    <cellStyle name="_Книга7_New Form10_2_факт 2019" xfId="24553" xr:uid="{00000000-0005-0000-0000-000041140000}"/>
    <cellStyle name="_Книга7_New Form10_2_форматы от 211204_подписанные" xfId="4190" xr:uid="{00000000-0005-0000-0000-000042140000}"/>
    <cellStyle name="_Книга7_New Form10_2_форматы от 211204_подписанные_факт 2019" xfId="24554" xr:uid="{00000000-0005-0000-0000-000043140000}"/>
    <cellStyle name="_Книга7_New Form10_2_форматы2" xfId="4191" xr:uid="{00000000-0005-0000-0000-000044140000}"/>
    <cellStyle name="_Книга7_New Form10_2_форматы2_факт 2019" xfId="24555" xr:uid="{00000000-0005-0000-0000-000045140000}"/>
    <cellStyle name="_Книга7_Nsi" xfId="4192" xr:uid="{00000000-0005-0000-0000-000046140000}"/>
    <cellStyle name="_Книга7_Nsi - last version" xfId="4193" xr:uid="{00000000-0005-0000-0000-000047140000}"/>
    <cellStyle name="_Книга7_Nsi - last version 2" xfId="24556" xr:uid="{00000000-0005-0000-0000-000048140000}"/>
    <cellStyle name="_Книга7_Nsi - last version for programming" xfId="4194" xr:uid="{00000000-0005-0000-0000-000049140000}"/>
    <cellStyle name="_Книга7_Nsi - last version for programming 2" xfId="24557" xr:uid="{00000000-0005-0000-0000-00004A140000}"/>
    <cellStyle name="_Книга7_Nsi - last version for programming_GFO_COSTs" xfId="4195" xr:uid="{00000000-0005-0000-0000-00004B140000}"/>
    <cellStyle name="_Книга7_Nsi - last version for programming_GFO_COSTs_факт 2019" xfId="24558" xr:uid="{00000000-0005-0000-0000-00004C140000}"/>
    <cellStyle name="_Книга7_Nsi - last version for programming_GFO_format_Январь_ф+Б+БП" xfId="4196" xr:uid="{00000000-0005-0000-0000-00004D140000}"/>
    <cellStyle name="_Книга7_Nsi - last version for programming_GFO_format_Январь_ф+Б+БП_факт 2019" xfId="24559" xr:uid="{00000000-0005-0000-0000-00004E140000}"/>
    <cellStyle name="_Книга7_Nsi - last version for programming_GFO_затраты" xfId="4197" xr:uid="{00000000-0005-0000-0000-00004F140000}"/>
    <cellStyle name="_Книга7_Nsi - last version for programming_GFO_затраты_факт 2019" xfId="24560" xr:uid="{00000000-0005-0000-0000-000050140000}"/>
    <cellStyle name="_Книга7_Nsi - last version for programming_GFO_затраты2" xfId="4198" xr:uid="{00000000-0005-0000-0000-000051140000}"/>
    <cellStyle name="_Книга7_Nsi - last version for programming_GFO_затраты2_факт 2019" xfId="24561" xr:uid="{00000000-0005-0000-0000-000052140000}"/>
    <cellStyle name="_Книга7_Nsi - last version for programming_GFO_затраты4_4" xfId="4199" xr:uid="{00000000-0005-0000-0000-000053140000}"/>
    <cellStyle name="_Книга7_Nsi - last version for programming_GFO_затраты4_4_факт 2019" xfId="24562" xr:uid="{00000000-0005-0000-0000-000054140000}"/>
    <cellStyle name="_Книга7_Nsi - last version for programming_Копия GFO Ожидаемое августа_05.10" xfId="4200" xr:uid="{00000000-0005-0000-0000-000055140000}"/>
    <cellStyle name="_Книга7_Nsi - last version for programming_Копия GFO Ожидаемое августа_05.10_факт 2019" xfId="24563" xr:uid="{00000000-0005-0000-0000-000056140000}"/>
    <cellStyle name="_Книга7_Nsi - last version for programming_Лист2" xfId="24564" xr:uid="{00000000-0005-0000-0000-000057140000}"/>
    <cellStyle name="_Книга7_Nsi - last version for programming_ПРОГНОЗНЫЙ БАЛАНС (форма)" xfId="4201" xr:uid="{00000000-0005-0000-0000-000058140000}"/>
    <cellStyle name="_Книга7_Nsi - last version for programming_ПРОГНОЗНЫЙ БАЛАНС (форма) 2" xfId="24565" xr:uid="{00000000-0005-0000-0000-000059140000}"/>
    <cellStyle name="_Книга7_Nsi - last version for programming_ПРОГНОЗНЫЙ БАЛАНС (форма)_Лист2" xfId="24566" xr:uid="{00000000-0005-0000-0000-00005A140000}"/>
    <cellStyle name="_Книга7_Nsi - last version for programming_ПРОГНОЗНЫЙ БАЛАНС (форма)_факт 2019" xfId="24567" xr:uid="{00000000-0005-0000-0000-00005B140000}"/>
    <cellStyle name="_Книга7_Nsi - last version for programming_Проект КВ-2005 - 14.10.04 г.2" xfId="4202" xr:uid="{00000000-0005-0000-0000-00005C140000}"/>
    <cellStyle name="_Книга7_Nsi - last version for programming_Проект КВ-2005 - 14.10.04 г.2_факт 2019" xfId="24568" xr:uid="{00000000-0005-0000-0000-00005D140000}"/>
    <cellStyle name="_Книга7_Nsi - last version for programming_проект презентации БП 2005 г." xfId="4203" xr:uid="{00000000-0005-0000-0000-00005E140000}"/>
    <cellStyle name="_Книга7_Nsi - last version for programming_проект презентации БП 2005 г._факт 2019" xfId="24569" xr:uid="{00000000-0005-0000-0000-00005F140000}"/>
    <cellStyle name="_Книга7_Nsi - last version for programming_Прочие_Соцсферра1" xfId="4204" xr:uid="{00000000-0005-0000-0000-000060140000}"/>
    <cellStyle name="_Книга7_Nsi - last version for programming_Прочие_Соцсферра1_факт 2019" xfId="24570" xr:uid="{00000000-0005-0000-0000-000061140000}"/>
    <cellStyle name="_Книга7_Nsi - last version for programming_факт 2019" xfId="24571" xr:uid="{00000000-0005-0000-0000-000062140000}"/>
    <cellStyle name="_Книга7_Nsi - last version for programming_форматы от 211204_подписанные" xfId="4205" xr:uid="{00000000-0005-0000-0000-000063140000}"/>
    <cellStyle name="_Книга7_Nsi - last version for programming_форматы от 211204_подписанные_факт 2019" xfId="24572" xr:uid="{00000000-0005-0000-0000-000064140000}"/>
    <cellStyle name="_Книга7_Nsi - last version for programming_форматы2" xfId="4206" xr:uid="{00000000-0005-0000-0000-000065140000}"/>
    <cellStyle name="_Книга7_Nsi - last version for programming_форматы2_факт 2019" xfId="24573" xr:uid="{00000000-0005-0000-0000-000066140000}"/>
    <cellStyle name="_Книга7_Nsi - last version_GFO_COSTs" xfId="4207" xr:uid="{00000000-0005-0000-0000-000067140000}"/>
    <cellStyle name="_Книга7_Nsi - last version_GFO_COSTs_факт 2019" xfId="24574" xr:uid="{00000000-0005-0000-0000-000068140000}"/>
    <cellStyle name="_Книга7_Nsi - last version_GFO_format_Январь_ф+Б+БП" xfId="4208" xr:uid="{00000000-0005-0000-0000-000069140000}"/>
    <cellStyle name="_Книга7_Nsi - last version_GFO_format_Январь_ф+Б+БП_факт 2019" xfId="24575" xr:uid="{00000000-0005-0000-0000-00006A140000}"/>
    <cellStyle name="_Книга7_Nsi - last version_GFO_затраты" xfId="4209" xr:uid="{00000000-0005-0000-0000-00006B140000}"/>
    <cellStyle name="_Книга7_Nsi - last version_GFO_затраты_факт 2019" xfId="24576" xr:uid="{00000000-0005-0000-0000-00006C140000}"/>
    <cellStyle name="_Книга7_Nsi - last version_GFO_затраты2" xfId="4210" xr:uid="{00000000-0005-0000-0000-00006D140000}"/>
    <cellStyle name="_Книга7_Nsi - last version_GFO_затраты2_факт 2019" xfId="24577" xr:uid="{00000000-0005-0000-0000-00006E140000}"/>
    <cellStyle name="_Книга7_Nsi - last version_GFO_затраты4_4" xfId="4211" xr:uid="{00000000-0005-0000-0000-00006F140000}"/>
    <cellStyle name="_Книга7_Nsi - last version_GFO_затраты4_4_факт 2019" xfId="24578" xr:uid="{00000000-0005-0000-0000-000070140000}"/>
    <cellStyle name="_Книга7_Nsi - last version_Копия GFO Ожидаемое августа_05.10" xfId="4212" xr:uid="{00000000-0005-0000-0000-000071140000}"/>
    <cellStyle name="_Книга7_Nsi - last version_Копия GFO Ожидаемое августа_05.10_факт 2019" xfId="24579" xr:uid="{00000000-0005-0000-0000-000072140000}"/>
    <cellStyle name="_Книга7_Nsi - last version_Лист2" xfId="24580" xr:uid="{00000000-0005-0000-0000-000073140000}"/>
    <cellStyle name="_Книга7_Nsi - last version_ПРОГНОЗНЫЙ БАЛАНС (форма)" xfId="4213" xr:uid="{00000000-0005-0000-0000-000074140000}"/>
    <cellStyle name="_Книга7_Nsi - last version_ПРОГНОЗНЫЙ БАЛАНС (форма) 2" xfId="24581" xr:uid="{00000000-0005-0000-0000-000075140000}"/>
    <cellStyle name="_Книга7_Nsi - last version_ПРОГНОЗНЫЙ БАЛАНС (форма)_Лист2" xfId="24582" xr:uid="{00000000-0005-0000-0000-000076140000}"/>
    <cellStyle name="_Книга7_Nsi - last version_ПРОГНОЗНЫЙ БАЛАНС (форма)_факт 2019" xfId="24583" xr:uid="{00000000-0005-0000-0000-000077140000}"/>
    <cellStyle name="_Книга7_Nsi - last version_Проект КВ-2005 - 14.10.04 г.2" xfId="4214" xr:uid="{00000000-0005-0000-0000-000078140000}"/>
    <cellStyle name="_Книга7_Nsi - last version_Проект КВ-2005 - 14.10.04 г.2_факт 2019" xfId="24584" xr:uid="{00000000-0005-0000-0000-000079140000}"/>
    <cellStyle name="_Книга7_Nsi - last version_проект презентации БП 2005 г." xfId="4215" xr:uid="{00000000-0005-0000-0000-00007A140000}"/>
    <cellStyle name="_Книга7_Nsi - last version_проект презентации БП 2005 г._факт 2019" xfId="24585" xr:uid="{00000000-0005-0000-0000-00007B140000}"/>
    <cellStyle name="_Книга7_Nsi - last version_Прочие_Соцсферра1" xfId="4216" xr:uid="{00000000-0005-0000-0000-00007C140000}"/>
    <cellStyle name="_Книга7_Nsi - last version_Прочие_Соцсферра1_факт 2019" xfId="24586" xr:uid="{00000000-0005-0000-0000-00007D140000}"/>
    <cellStyle name="_Книга7_Nsi - last version_факт 2019" xfId="24587" xr:uid="{00000000-0005-0000-0000-00007E140000}"/>
    <cellStyle name="_Книга7_Nsi - last version_форматы от 211204_подписанные" xfId="4217" xr:uid="{00000000-0005-0000-0000-00007F140000}"/>
    <cellStyle name="_Книга7_Nsi - last version_форматы от 211204_подписанные_факт 2019" xfId="24588" xr:uid="{00000000-0005-0000-0000-000080140000}"/>
    <cellStyle name="_Книга7_Nsi - last version_форматы2" xfId="4218" xr:uid="{00000000-0005-0000-0000-000081140000}"/>
    <cellStyle name="_Книга7_Nsi - last version_форматы2_факт 2019" xfId="24589" xr:uid="{00000000-0005-0000-0000-000082140000}"/>
    <cellStyle name="_Книга7_Nsi - next_last version" xfId="4219" xr:uid="{00000000-0005-0000-0000-000083140000}"/>
    <cellStyle name="_Книга7_Nsi - next_last version 2" xfId="24590" xr:uid="{00000000-0005-0000-0000-000084140000}"/>
    <cellStyle name="_Книга7_Nsi - next_last version_GFO_COSTs" xfId="4220" xr:uid="{00000000-0005-0000-0000-000085140000}"/>
    <cellStyle name="_Книга7_Nsi - next_last version_GFO_COSTs_факт 2019" xfId="24591" xr:uid="{00000000-0005-0000-0000-000086140000}"/>
    <cellStyle name="_Книга7_Nsi - next_last version_GFO_format_Январь_ф+Б+БП" xfId="4221" xr:uid="{00000000-0005-0000-0000-000087140000}"/>
    <cellStyle name="_Книга7_Nsi - next_last version_GFO_format_Январь_ф+Б+БП_факт 2019" xfId="24592" xr:uid="{00000000-0005-0000-0000-000088140000}"/>
    <cellStyle name="_Книга7_Nsi - next_last version_GFO_затраты" xfId="4222" xr:uid="{00000000-0005-0000-0000-000089140000}"/>
    <cellStyle name="_Книга7_Nsi - next_last version_GFO_затраты_факт 2019" xfId="24593" xr:uid="{00000000-0005-0000-0000-00008A140000}"/>
    <cellStyle name="_Книга7_Nsi - next_last version_GFO_затраты2" xfId="4223" xr:uid="{00000000-0005-0000-0000-00008B140000}"/>
    <cellStyle name="_Книга7_Nsi - next_last version_GFO_затраты2_факт 2019" xfId="24594" xr:uid="{00000000-0005-0000-0000-00008C140000}"/>
    <cellStyle name="_Книга7_Nsi - next_last version_GFO_затраты4_4" xfId="4224" xr:uid="{00000000-0005-0000-0000-00008D140000}"/>
    <cellStyle name="_Книга7_Nsi - next_last version_GFO_затраты4_4_факт 2019" xfId="24595" xr:uid="{00000000-0005-0000-0000-00008E140000}"/>
    <cellStyle name="_Книга7_Nsi - next_last version_Копия GFO Ожидаемое августа_05.10" xfId="4225" xr:uid="{00000000-0005-0000-0000-00008F140000}"/>
    <cellStyle name="_Книга7_Nsi - next_last version_Копия GFO Ожидаемое августа_05.10_факт 2019" xfId="24596" xr:uid="{00000000-0005-0000-0000-000090140000}"/>
    <cellStyle name="_Книга7_Nsi - next_last version_Лист2" xfId="24597" xr:uid="{00000000-0005-0000-0000-000091140000}"/>
    <cellStyle name="_Книга7_Nsi - next_last version_ПРОГНОЗНЫЙ БАЛАНС (форма)" xfId="4226" xr:uid="{00000000-0005-0000-0000-000092140000}"/>
    <cellStyle name="_Книга7_Nsi - next_last version_ПРОГНОЗНЫЙ БАЛАНС (форма) 2" xfId="24598" xr:uid="{00000000-0005-0000-0000-000093140000}"/>
    <cellStyle name="_Книга7_Nsi - next_last version_ПРОГНОЗНЫЙ БАЛАНС (форма)_Лист2" xfId="24599" xr:uid="{00000000-0005-0000-0000-000094140000}"/>
    <cellStyle name="_Книга7_Nsi - next_last version_ПРОГНОЗНЫЙ БАЛАНС (форма)_факт 2019" xfId="24600" xr:uid="{00000000-0005-0000-0000-000095140000}"/>
    <cellStyle name="_Книга7_Nsi - next_last version_Проект КВ-2005 - 14.10.04 г.2" xfId="4227" xr:uid="{00000000-0005-0000-0000-000096140000}"/>
    <cellStyle name="_Книга7_Nsi - next_last version_Проект КВ-2005 - 14.10.04 г.2_факт 2019" xfId="24601" xr:uid="{00000000-0005-0000-0000-000097140000}"/>
    <cellStyle name="_Книга7_Nsi - next_last version_проект презентации БП 2005 г." xfId="4228" xr:uid="{00000000-0005-0000-0000-000098140000}"/>
    <cellStyle name="_Книга7_Nsi - next_last version_проект презентации БП 2005 г._факт 2019" xfId="24602" xr:uid="{00000000-0005-0000-0000-000099140000}"/>
    <cellStyle name="_Книга7_Nsi - next_last version_Прочие_Соцсферра1" xfId="4229" xr:uid="{00000000-0005-0000-0000-00009A140000}"/>
    <cellStyle name="_Книга7_Nsi - next_last version_Прочие_Соцсферра1_факт 2019" xfId="24603" xr:uid="{00000000-0005-0000-0000-00009B140000}"/>
    <cellStyle name="_Книга7_Nsi - next_last version_факт 2019" xfId="24604" xr:uid="{00000000-0005-0000-0000-00009C140000}"/>
    <cellStyle name="_Книга7_Nsi - next_last version_форматы от 211204_подписанные" xfId="4230" xr:uid="{00000000-0005-0000-0000-00009D140000}"/>
    <cellStyle name="_Книга7_Nsi - next_last version_форматы от 211204_подписанные_факт 2019" xfId="24605" xr:uid="{00000000-0005-0000-0000-00009E140000}"/>
    <cellStyle name="_Книга7_Nsi - next_last version_форматы2" xfId="4231" xr:uid="{00000000-0005-0000-0000-00009F140000}"/>
    <cellStyle name="_Книга7_Nsi - next_last version_форматы2_факт 2019" xfId="24606" xr:uid="{00000000-0005-0000-0000-0000A0140000}"/>
    <cellStyle name="_Книга7_Nsi - plan - final" xfId="4232" xr:uid="{00000000-0005-0000-0000-0000A1140000}"/>
    <cellStyle name="_Книга7_Nsi - plan - final 2" xfId="24607" xr:uid="{00000000-0005-0000-0000-0000A2140000}"/>
    <cellStyle name="_Книга7_Nsi - plan - final_GFO_COSTs" xfId="4233" xr:uid="{00000000-0005-0000-0000-0000A3140000}"/>
    <cellStyle name="_Книга7_Nsi - plan - final_GFO_COSTs_факт 2019" xfId="24608" xr:uid="{00000000-0005-0000-0000-0000A4140000}"/>
    <cellStyle name="_Книга7_Nsi - plan - final_GFO_format_Январь_ф+Б+БП" xfId="4234" xr:uid="{00000000-0005-0000-0000-0000A5140000}"/>
    <cellStyle name="_Книга7_Nsi - plan - final_GFO_format_Январь_ф+Б+БП_факт 2019" xfId="24609" xr:uid="{00000000-0005-0000-0000-0000A6140000}"/>
    <cellStyle name="_Книга7_Nsi - plan - final_GFO_затраты" xfId="4235" xr:uid="{00000000-0005-0000-0000-0000A7140000}"/>
    <cellStyle name="_Книга7_Nsi - plan - final_GFO_затраты_факт 2019" xfId="24610" xr:uid="{00000000-0005-0000-0000-0000A8140000}"/>
    <cellStyle name="_Книга7_Nsi - plan - final_GFO_затраты2" xfId="4236" xr:uid="{00000000-0005-0000-0000-0000A9140000}"/>
    <cellStyle name="_Книга7_Nsi - plan - final_GFO_затраты2_факт 2019" xfId="24611" xr:uid="{00000000-0005-0000-0000-0000AA140000}"/>
    <cellStyle name="_Книга7_Nsi - plan - final_GFO_затраты4_4" xfId="4237" xr:uid="{00000000-0005-0000-0000-0000AB140000}"/>
    <cellStyle name="_Книга7_Nsi - plan - final_GFO_затраты4_4_факт 2019" xfId="24612" xr:uid="{00000000-0005-0000-0000-0000AC140000}"/>
    <cellStyle name="_Книга7_Nsi - plan - final_Копия GFO Ожидаемое августа_05.10" xfId="4238" xr:uid="{00000000-0005-0000-0000-0000AD140000}"/>
    <cellStyle name="_Книга7_Nsi - plan - final_Копия GFO Ожидаемое августа_05.10_факт 2019" xfId="24613" xr:uid="{00000000-0005-0000-0000-0000AE140000}"/>
    <cellStyle name="_Книга7_Nsi - plan - final_Лист2" xfId="24614" xr:uid="{00000000-0005-0000-0000-0000AF140000}"/>
    <cellStyle name="_Книга7_Nsi - plan - final_ПРОГНОЗНЫЙ БАЛАНС (форма)" xfId="4239" xr:uid="{00000000-0005-0000-0000-0000B0140000}"/>
    <cellStyle name="_Книга7_Nsi - plan - final_ПРОГНОЗНЫЙ БАЛАНС (форма) 2" xfId="24615" xr:uid="{00000000-0005-0000-0000-0000B1140000}"/>
    <cellStyle name="_Книга7_Nsi - plan - final_ПРОГНОЗНЫЙ БАЛАНС (форма)_Лист2" xfId="24616" xr:uid="{00000000-0005-0000-0000-0000B2140000}"/>
    <cellStyle name="_Книга7_Nsi - plan - final_ПРОГНОЗНЫЙ БАЛАНС (форма)_факт 2019" xfId="24617" xr:uid="{00000000-0005-0000-0000-0000B3140000}"/>
    <cellStyle name="_Книга7_Nsi - plan - final_Проект КВ-2005 - 14.10.04 г.2" xfId="4240" xr:uid="{00000000-0005-0000-0000-0000B4140000}"/>
    <cellStyle name="_Книга7_Nsi - plan - final_Проект КВ-2005 - 14.10.04 г.2_факт 2019" xfId="24618" xr:uid="{00000000-0005-0000-0000-0000B5140000}"/>
    <cellStyle name="_Книга7_Nsi - plan - final_проект презентации БП 2005 г." xfId="4241" xr:uid="{00000000-0005-0000-0000-0000B6140000}"/>
    <cellStyle name="_Книга7_Nsi - plan - final_проект презентации БП 2005 г._факт 2019" xfId="24619" xr:uid="{00000000-0005-0000-0000-0000B7140000}"/>
    <cellStyle name="_Книга7_Nsi - plan - final_Прочие_Соцсферра1" xfId="4242" xr:uid="{00000000-0005-0000-0000-0000B8140000}"/>
    <cellStyle name="_Книга7_Nsi - plan - final_Прочие_Соцсферра1_факт 2019" xfId="24620" xr:uid="{00000000-0005-0000-0000-0000B9140000}"/>
    <cellStyle name="_Книга7_Nsi - plan - final_факт 2019" xfId="24621" xr:uid="{00000000-0005-0000-0000-0000BA140000}"/>
    <cellStyle name="_Книга7_Nsi - plan - final_форматы от 211204_подписанные" xfId="4243" xr:uid="{00000000-0005-0000-0000-0000BB140000}"/>
    <cellStyle name="_Книга7_Nsi - plan - final_форматы от 211204_подписанные_факт 2019" xfId="24622" xr:uid="{00000000-0005-0000-0000-0000BC140000}"/>
    <cellStyle name="_Книга7_Nsi - plan - final_форматы2" xfId="4244" xr:uid="{00000000-0005-0000-0000-0000BD140000}"/>
    <cellStyle name="_Книга7_Nsi - plan - final_форматы2_факт 2019" xfId="24623" xr:uid="{00000000-0005-0000-0000-0000BE140000}"/>
    <cellStyle name="_Книга7_Nsi 2" xfId="24624" xr:uid="{00000000-0005-0000-0000-0000BF140000}"/>
    <cellStyle name="_Книга7_Nsi -super_ last version" xfId="4245" xr:uid="{00000000-0005-0000-0000-0000C0140000}"/>
    <cellStyle name="_Книга7_Nsi -super_ last version 2" xfId="24625" xr:uid="{00000000-0005-0000-0000-0000C1140000}"/>
    <cellStyle name="_Книга7_Nsi -super_ last version_GFO_COSTs" xfId="4246" xr:uid="{00000000-0005-0000-0000-0000C2140000}"/>
    <cellStyle name="_Книга7_Nsi -super_ last version_GFO_COSTs_факт 2019" xfId="24626" xr:uid="{00000000-0005-0000-0000-0000C3140000}"/>
    <cellStyle name="_Книга7_Nsi -super_ last version_GFO_format_Январь_ф+Б+БП" xfId="4247" xr:uid="{00000000-0005-0000-0000-0000C4140000}"/>
    <cellStyle name="_Книга7_Nsi -super_ last version_GFO_format_Январь_ф+Б+БП_факт 2019" xfId="24627" xr:uid="{00000000-0005-0000-0000-0000C5140000}"/>
    <cellStyle name="_Книга7_Nsi -super_ last version_GFO_затраты" xfId="4248" xr:uid="{00000000-0005-0000-0000-0000C6140000}"/>
    <cellStyle name="_Книга7_Nsi -super_ last version_GFO_затраты_факт 2019" xfId="24628" xr:uid="{00000000-0005-0000-0000-0000C7140000}"/>
    <cellStyle name="_Книга7_Nsi -super_ last version_GFO_затраты2" xfId="4249" xr:uid="{00000000-0005-0000-0000-0000C8140000}"/>
    <cellStyle name="_Книга7_Nsi -super_ last version_GFO_затраты2_факт 2019" xfId="24629" xr:uid="{00000000-0005-0000-0000-0000C9140000}"/>
    <cellStyle name="_Книга7_Nsi -super_ last version_GFO_затраты4_4" xfId="4250" xr:uid="{00000000-0005-0000-0000-0000CA140000}"/>
    <cellStyle name="_Книга7_Nsi -super_ last version_GFO_затраты4_4_факт 2019" xfId="24630" xr:uid="{00000000-0005-0000-0000-0000CB140000}"/>
    <cellStyle name="_Книга7_Nsi -super_ last version_Копия GFO Ожидаемое августа_05.10" xfId="4251" xr:uid="{00000000-0005-0000-0000-0000CC140000}"/>
    <cellStyle name="_Книга7_Nsi -super_ last version_Копия GFO Ожидаемое августа_05.10_факт 2019" xfId="24631" xr:uid="{00000000-0005-0000-0000-0000CD140000}"/>
    <cellStyle name="_Книга7_Nsi -super_ last version_Лист2" xfId="24632" xr:uid="{00000000-0005-0000-0000-0000CE140000}"/>
    <cellStyle name="_Книга7_Nsi -super_ last version_ПРОГНОЗНЫЙ БАЛАНС (форма)" xfId="4252" xr:uid="{00000000-0005-0000-0000-0000CF140000}"/>
    <cellStyle name="_Книга7_Nsi -super_ last version_ПРОГНОЗНЫЙ БАЛАНС (форма) 2" xfId="24633" xr:uid="{00000000-0005-0000-0000-0000D0140000}"/>
    <cellStyle name="_Книга7_Nsi -super_ last version_ПРОГНОЗНЫЙ БАЛАНС (форма)_Лист2" xfId="24634" xr:uid="{00000000-0005-0000-0000-0000D1140000}"/>
    <cellStyle name="_Книга7_Nsi -super_ last version_ПРОГНОЗНЫЙ БАЛАНС (форма)_факт 2019" xfId="24635" xr:uid="{00000000-0005-0000-0000-0000D2140000}"/>
    <cellStyle name="_Книга7_Nsi -super_ last version_Проект КВ-2005 - 14.10.04 г.2" xfId="4253" xr:uid="{00000000-0005-0000-0000-0000D3140000}"/>
    <cellStyle name="_Книга7_Nsi -super_ last version_Проект КВ-2005 - 14.10.04 г.2_факт 2019" xfId="24636" xr:uid="{00000000-0005-0000-0000-0000D4140000}"/>
    <cellStyle name="_Книга7_Nsi -super_ last version_проект презентации БП 2005 г." xfId="4254" xr:uid="{00000000-0005-0000-0000-0000D5140000}"/>
    <cellStyle name="_Книга7_Nsi -super_ last version_проект презентации БП 2005 г._факт 2019" xfId="24637" xr:uid="{00000000-0005-0000-0000-0000D6140000}"/>
    <cellStyle name="_Книга7_Nsi -super_ last version_Прочие_Соцсферра1" xfId="4255" xr:uid="{00000000-0005-0000-0000-0000D7140000}"/>
    <cellStyle name="_Книга7_Nsi -super_ last version_Прочие_Соцсферра1_факт 2019" xfId="24638" xr:uid="{00000000-0005-0000-0000-0000D8140000}"/>
    <cellStyle name="_Книга7_Nsi -super_ last version_факт 2019" xfId="24639" xr:uid="{00000000-0005-0000-0000-0000D9140000}"/>
    <cellStyle name="_Книга7_Nsi -super_ last version_форматы от 211204_подписанные" xfId="4256" xr:uid="{00000000-0005-0000-0000-0000DA140000}"/>
    <cellStyle name="_Книга7_Nsi -super_ last version_форматы от 211204_подписанные_факт 2019" xfId="24640" xr:uid="{00000000-0005-0000-0000-0000DB140000}"/>
    <cellStyle name="_Книга7_Nsi -super_ last version_форматы2" xfId="4257" xr:uid="{00000000-0005-0000-0000-0000DC140000}"/>
    <cellStyle name="_Книга7_Nsi -super_ last version_форматы2_факт 2019" xfId="24641" xr:uid="{00000000-0005-0000-0000-0000DD140000}"/>
    <cellStyle name="_Книга7_Nsi(2)" xfId="4258" xr:uid="{00000000-0005-0000-0000-0000DE140000}"/>
    <cellStyle name="_Книга7_Nsi(2) 2" xfId="24642" xr:uid="{00000000-0005-0000-0000-0000DF140000}"/>
    <cellStyle name="_Книга7_Nsi(2)_Лист2" xfId="24643" xr:uid="{00000000-0005-0000-0000-0000E0140000}"/>
    <cellStyle name="_Книга7_Nsi(2)_ПРОГНОЗНЫЙ БАЛАНС (форма)" xfId="4259" xr:uid="{00000000-0005-0000-0000-0000E1140000}"/>
    <cellStyle name="_Книга7_Nsi(2)_ПРОГНОЗНЫЙ БАЛАНС (форма) 2" xfId="24644" xr:uid="{00000000-0005-0000-0000-0000E2140000}"/>
    <cellStyle name="_Книга7_Nsi(2)_ПРОГНОЗНЫЙ БАЛАНС (форма)_Лист2" xfId="24645" xr:uid="{00000000-0005-0000-0000-0000E3140000}"/>
    <cellStyle name="_Книга7_Nsi(2)_ПРОГНОЗНЫЙ БАЛАНС (форма)_факт 2019" xfId="24646" xr:uid="{00000000-0005-0000-0000-0000E4140000}"/>
    <cellStyle name="_Книга7_Nsi(2)_факт 2019" xfId="24647" xr:uid="{00000000-0005-0000-0000-0000E5140000}"/>
    <cellStyle name="_Книга7_Nsi_1" xfId="4260" xr:uid="{00000000-0005-0000-0000-0000E6140000}"/>
    <cellStyle name="_Книга7_Nsi_1 2" xfId="24648" xr:uid="{00000000-0005-0000-0000-0000E7140000}"/>
    <cellStyle name="_Книга7_Nsi_1_GFO_COSTs" xfId="4261" xr:uid="{00000000-0005-0000-0000-0000E8140000}"/>
    <cellStyle name="_Книга7_Nsi_1_GFO_COSTs_факт 2019" xfId="24649" xr:uid="{00000000-0005-0000-0000-0000E9140000}"/>
    <cellStyle name="_Книга7_Nsi_1_GFO_format_Январь_ф+Б+БП" xfId="4262" xr:uid="{00000000-0005-0000-0000-0000EA140000}"/>
    <cellStyle name="_Книга7_Nsi_1_GFO_format_Январь_ф+Б+БП_факт 2019" xfId="24650" xr:uid="{00000000-0005-0000-0000-0000EB140000}"/>
    <cellStyle name="_Книга7_Nsi_1_GFO_затраты" xfId="4263" xr:uid="{00000000-0005-0000-0000-0000EC140000}"/>
    <cellStyle name="_Книга7_Nsi_1_GFO_затраты_факт 2019" xfId="24651" xr:uid="{00000000-0005-0000-0000-0000ED140000}"/>
    <cellStyle name="_Книга7_Nsi_1_GFO_затраты2" xfId="4264" xr:uid="{00000000-0005-0000-0000-0000EE140000}"/>
    <cellStyle name="_Книга7_Nsi_1_GFO_затраты2_факт 2019" xfId="24652" xr:uid="{00000000-0005-0000-0000-0000EF140000}"/>
    <cellStyle name="_Книга7_Nsi_1_GFO_затраты4_4" xfId="4265" xr:uid="{00000000-0005-0000-0000-0000F0140000}"/>
    <cellStyle name="_Книга7_Nsi_1_GFO_затраты4_4_факт 2019" xfId="24653" xr:uid="{00000000-0005-0000-0000-0000F1140000}"/>
    <cellStyle name="_Книга7_Nsi_1_Копия GFO Ожидаемое августа_05.10" xfId="4266" xr:uid="{00000000-0005-0000-0000-0000F2140000}"/>
    <cellStyle name="_Книга7_Nsi_1_Копия GFO Ожидаемое августа_05.10_факт 2019" xfId="24654" xr:uid="{00000000-0005-0000-0000-0000F3140000}"/>
    <cellStyle name="_Книга7_Nsi_1_Лист2" xfId="24655" xr:uid="{00000000-0005-0000-0000-0000F4140000}"/>
    <cellStyle name="_Книга7_Nsi_1_ПРОГНОЗНЫЙ БАЛАНС (форма)" xfId="4267" xr:uid="{00000000-0005-0000-0000-0000F5140000}"/>
    <cellStyle name="_Книга7_Nsi_1_ПРОГНОЗНЫЙ БАЛАНС (форма) 2" xfId="24656" xr:uid="{00000000-0005-0000-0000-0000F6140000}"/>
    <cellStyle name="_Книга7_Nsi_1_ПРОГНОЗНЫЙ БАЛАНС (форма)_Лист2" xfId="24657" xr:uid="{00000000-0005-0000-0000-0000F7140000}"/>
    <cellStyle name="_Книга7_Nsi_1_ПРОГНОЗНЫЙ БАЛАНС (форма)_факт 2019" xfId="24658" xr:uid="{00000000-0005-0000-0000-0000F8140000}"/>
    <cellStyle name="_Книга7_Nsi_1_Проект КВ-2005 - 14.10.04 г.2" xfId="4268" xr:uid="{00000000-0005-0000-0000-0000F9140000}"/>
    <cellStyle name="_Книга7_Nsi_1_Проект КВ-2005 - 14.10.04 г.2_факт 2019" xfId="24659" xr:uid="{00000000-0005-0000-0000-0000FA140000}"/>
    <cellStyle name="_Книга7_Nsi_1_проект презентации БП 2005 г." xfId="4269" xr:uid="{00000000-0005-0000-0000-0000FB140000}"/>
    <cellStyle name="_Книга7_Nsi_1_проект презентации БП 2005 г._факт 2019" xfId="24660" xr:uid="{00000000-0005-0000-0000-0000FC140000}"/>
    <cellStyle name="_Книга7_Nsi_1_Прочие_Соцсферра1" xfId="4270" xr:uid="{00000000-0005-0000-0000-0000FD140000}"/>
    <cellStyle name="_Книга7_Nsi_1_Прочие_Соцсферра1_факт 2019" xfId="24661" xr:uid="{00000000-0005-0000-0000-0000FE140000}"/>
    <cellStyle name="_Книга7_Nsi_1_факт 2019" xfId="24662" xr:uid="{00000000-0005-0000-0000-0000FF140000}"/>
    <cellStyle name="_Книга7_Nsi_1_форматы от 211204_подписанные" xfId="4271" xr:uid="{00000000-0005-0000-0000-000000150000}"/>
    <cellStyle name="_Книга7_Nsi_1_форматы от 211204_подписанные_факт 2019" xfId="24663" xr:uid="{00000000-0005-0000-0000-000001150000}"/>
    <cellStyle name="_Книга7_Nsi_1_форматы2" xfId="4272" xr:uid="{00000000-0005-0000-0000-000002150000}"/>
    <cellStyle name="_Книга7_Nsi_1_форматы2_факт 2019" xfId="24664" xr:uid="{00000000-0005-0000-0000-000003150000}"/>
    <cellStyle name="_Книга7_Nsi_139" xfId="4273" xr:uid="{00000000-0005-0000-0000-000004150000}"/>
    <cellStyle name="_Книга7_Nsi_139 2" xfId="24665" xr:uid="{00000000-0005-0000-0000-000005150000}"/>
    <cellStyle name="_Книга7_Nsi_139_GFO_COSTs" xfId="4274" xr:uid="{00000000-0005-0000-0000-000006150000}"/>
    <cellStyle name="_Книга7_Nsi_139_GFO_COSTs_факт 2019" xfId="24666" xr:uid="{00000000-0005-0000-0000-000007150000}"/>
    <cellStyle name="_Книга7_Nsi_139_GFO_format_Январь_ф+Б+БП" xfId="4275" xr:uid="{00000000-0005-0000-0000-000008150000}"/>
    <cellStyle name="_Книга7_Nsi_139_GFO_format_Январь_ф+Б+БП_факт 2019" xfId="24667" xr:uid="{00000000-0005-0000-0000-000009150000}"/>
    <cellStyle name="_Книга7_Nsi_139_GFO_затраты" xfId="4276" xr:uid="{00000000-0005-0000-0000-00000A150000}"/>
    <cellStyle name="_Книга7_Nsi_139_GFO_затраты_факт 2019" xfId="24668" xr:uid="{00000000-0005-0000-0000-00000B150000}"/>
    <cellStyle name="_Книга7_Nsi_139_GFO_затраты2" xfId="4277" xr:uid="{00000000-0005-0000-0000-00000C150000}"/>
    <cellStyle name="_Книга7_Nsi_139_GFO_затраты2_факт 2019" xfId="24669" xr:uid="{00000000-0005-0000-0000-00000D150000}"/>
    <cellStyle name="_Книга7_Nsi_139_GFO_затраты4_4" xfId="4278" xr:uid="{00000000-0005-0000-0000-00000E150000}"/>
    <cellStyle name="_Книга7_Nsi_139_GFO_затраты4_4_факт 2019" xfId="24670" xr:uid="{00000000-0005-0000-0000-00000F150000}"/>
    <cellStyle name="_Книга7_Nsi_139_Копия GFO Ожидаемое августа_05.10" xfId="4279" xr:uid="{00000000-0005-0000-0000-000010150000}"/>
    <cellStyle name="_Книга7_Nsi_139_Копия GFO Ожидаемое августа_05.10_факт 2019" xfId="24671" xr:uid="{00000000-0005-0000-0000-000011150000}"/>
    <cellStyle name="_Книга7_Nsi_139_Лист2" xfId="24672" xr:uid="{00000000-0005-0000-0000-000012150000}"/>
    <cellStyle name="_Книга7_Nsi_139_ПРОГНОЗНЫЙ БАЛАНС (форма)" xfId="4280" xr:uid="{00000000-0005-0000-0000-000013150000}"/>
    <cellStyle name="_Книга7_Nsi_139_ПРОГНОЗНЫЙ БАЛАНС (форма) 2" xfId="24673" xr:uid="{00000000-0005-0000-0000-000014150000}"/>
    <cellStyle name="_Книга7_Nsi_139_ПРОГНОЗНЫЙ БАЛАНС (форма)_Лист2" xfId="24674" xr:uid="{00000000-0005-0000-0000-000015150000}"/>
    <cellStyle name="_Книга7_Nsi_139_ПРОГНОЗНЫЙ БАЛАНС (форма)_факт 2019" xfId="24675" xr:uid="{00000000-0005-0000-0000-000016150000}"/>
    <cellStyle name="_Книга7_Nsi_139_Проект КВ-2005 - 14.10.04 г.2" xfId="4281" xr:uid="{00000000-0005-0000-0000-000017150000}"/>
    <cellStyle name="_Книга7_Nsi_139_Проект КВ-2005 - 14.10.04 г.2_факт 2019" xfId="24676" xr:uid="{00000000-0005-0000-0000-000018150000}"/>
    <cellStyle name="_Книга7_Nsi_139_проект презентации БП 2005 г." xfId="4282" xr:uid="{00000000-0005-0000-0000-000019150000}"/>
    <cellStyle name="_Книга7_Nsi_139_проект презентации БП 2005 г._факт 2019" xfId="24677" xr:uid="{00000000-0005-0000-0000-00001A150000}"/>
    <cellStyle name="_Книга7_Nsi_139_Прочие_Соцсферра1" xfId="4283" xr:uid="{00000000-0005-0000-0000-00001B150000}"/>
    <cellStyle name="_Книга7_Nsi_139_Прочие_Соцсферра1_факт 2019" xfId="24678" xr:uid="{00000000-0005-0000-0000-00001C150000}"/>
    <cellStyle name="_Книга7_Nsi_139_факт 2019" xfId="24679" xr:uid="{00000000-0005-0000-0000-00001D150000}"/>
    <cellStyle name="_Книга7_Nsi_139_форматы от 211204_подписанные" xfId="4284" xr:uid="{00000000-0005-0000-0000-00001E150000}"/>
    <cellStyle name="_Книга7_Nsi_139_форматы от 211204_подписанные_факт 2019" xfId="24680" xr:uid="{00000000-0005-0000-0000-00001F150000}"/>
    <cellStyle name="_Книга7_Nsi_139_форматы2" xfId="4285" xr:uid="{00000000-0005-0000-0000-000020150000}"/>
    <cellStyle name="_Книга7_Nsi_139_форматы2_факт 2019" xfId="24681" xr:uid="{00000000-0005-0000-0000-000021150000}"/>
    <cellStyle name="_Книга7_Nsi_140" xfId="4286" xr:uid="{00000000-0005-0000-0000-000022150000}"/>
    <cellStyle name="_Книга7_Nsi_140 2" xfId="24682" xr:uid="{00000000-0005-0000-0000-000023150000}"/>
    <cellStyle name="_Книга7_Nsi_140(Зах)" xfId="4287" xr:uid="{00000000-0005-0000-0000-000024150000}"/>
    <cellStyle name="_Книга7_Nsi_140(Зах) 2" xfId="24683" xr:uid="{00000000-0005-0000-0000-000025150000}"/>
    <cellStyle name="_Книга7_Nsi_140(Зах)_GFO_COSTs" xfId="4288" xr:uid="{00000000-0005-0000-0000-000026150000}"/>
    <cellStyle name="_Книга7_Nsi_140(Зах)_GFO_COSTs_факт 2019" xfId="24684" xr:uid="{00000000-0005-0000-0000-000027150000}"/>
    <cellStyle name="_Книга7_Nsi_140(Зах)_GFO_format_Январь_ф+Б+БП" xfId="4289" xr:uid="{00000000-0005-0000-0000-000028150000}"/>
    <cellStyle name="_Книга7_Nsi_140(Зах)_GFO_format_Январь_ф+Б+БП_факт 2019" xfId="24685" xr:uid="{00000000-0005-0000-0000-000029150000}"/>
    <cellStyle name="_Книга7_Nsi_140(Зах)_GFO_затраты" xfId="4290" xr:uid="{00000000-0005-0000-0000-00002A150000}"/>
    <cellStyle name="_Книга7_Nsi_140(Зах)_GFO_затраты_факт 2019" xfId="24686" xr:uid="{00000000-0005-0000-0000-00002B150000}"/>
    <cellStyle name="_Книга7_Nsi_140(Зах)_GFO_затраты2" xfId="4291" xr:uid="{00000000-0005-0000-0000-00002C150000}"/>
    <cellStyle name="_Книга7_Nsi_140(Зах)_GFO_затраты2_факт 2019" xfId="24687" xr:uid="{00000000-0005-0000-0000-00002D150000}"/>
    <cellStyle name="_Книга7_Nsi_140(Зах)_GFO_затраты4_4" xfId="4292" xr:uid="{00000000-0005-0000-0000-00002E150000}"/>
    <cellStyle name="_Книга7_Nsi_140(Зах)_GFO_затраты4_4_факт 2019" xfId="24688" xr:uid="{00000000-0005-0000-0000-00002F150000}"/>
    <cellStyle name="_Книга7_Nsi_140(Зах)_Копия GFO Ожидаемое августа_05.10" xfId="4293" xr:uid="{00000000-0005-0000-0000-000030150000}"/>
    <cellStyle name="_Книга7_Nsi_140(Зах)_Копия GFO Ожидаемое августа_05.10_факт 2019" xfId="24689" xr:uid="{00000000-0005-0000-0000-000031150000}"/>
    <cellStyle name="_Книга7_Nsi_140(Зах)_Лист2" xfId="24690" xr:uid="{00000000-0005-0000-0000-000032150000}"/>
    <cellStyle name="_Книга7_Nsi_140(Зах)_ПРОГНОЗНЫЙ БАЛАНС (форма)" xfId="4294" xr:uid="{00000000-0005-0000-0000-000033150000}"/>
    <cellStyle name="_Книга7_Nsi_140(Зах)_ПРОГНОЗНЫЙ БАЛАНС (форма) 2" xfId="24691" xr:uid="{00000000-0005-0000-0000-000034150000}"/>
    <cellStyle name="_Книга7_Nsi_140(Зах)_ПРОГНОЗНЫЙ БАЛАНС (форма)_Лист2" xfId="24692" xr:uid="{00000000-0005-0000-0000-000035150000}"/>
    <cellStyle name="_Книга7_Nsi_140(Зах)_ПРОГНОЗНЫЙ БАЛАНС (форма)_факт 2019" xfId="24693" xr:uid="{00000000-0005-0000-0000-000036150000}"/>
    <cellStyle name="_Книга7_Nsi_140(Зах)_Проект КВ-2005 - 14.10.04 г.2" xfId="4295" xr:uid="{00000000-0005-0000-0000-000037150000}"/>
    <cellStyle name="_Книга7_Nsi_140(Зах)_Проект КВ-2005 - 14.10.04 г.2_факт 2019" xfId="24694" xr:uid="{00000000-0005-0000-0000-000038150000}"/>
    <cellStyle name="_Книга7_Nsi_140(Зах)_проект презентации БП 2005 г." xfId="4296" xr:uid="{00000000-0005-0000-0000-000039150000}"/>
    <cellStyle name="_Книга7_Nsi_140(Зах)_проект презентации БП 2005 г._факт 2019" xfId="24695" xr:uid="{00000000-0005-0000-0000-00003A150000}"/>
    <cellStyle name="_Книга7_Nsi_140(Зах)_Прочие_Соцсферра1" xfId="4297" xr:uid="{00000000-0005-0000-0000-00003B150000}"/>
    <cellStyle name="_Книга7_Nsi_140(Зах)_Прочие_Соцсферра1_факт 2019" xfId="24696" xr:uid="{00000000-0005-0000-0000-00003C150000}"/>
    <cellStyle name="_Книга7_Nsi_140(Зах)_факт 2019" xfId="24697" xr:uid="{00000000-0005-0000-0000-00003D150000}"/>
    <cellStyle name="_Книга7_Nsi_140(Зах)_форматы от 211204_подписанные" xfId="4298" xr:uid="{00000000-0005-0000-0000-00003E150000}"/>
    <cellStyle name="_Книга7_Nsi_140(Зах)_форматы от 211204_подписанные_факт 2019" xfId="24698" xr:uid="{00000000-0005-0000-0000-00003F150000}"/>
    <cellStyle name="_Книга7_Nsi_140(Зах)_форматы2" xfId="4299" xr:uid="{00000000-0005-0000-0000-000040150000}"/>
    <cellStyle name="_Книга7_Nsi_140(Зах)_форматы2_факт 2019" xfId="24699" xr:uid="{00000000-0005-0000-0000-000041150000}"/>
    <cellStyle name="_Книга7_Nsi_140_GFO_COSTs" xfId="4300" xr:uid="{00000000-0005-0000-0000-000042150000}"/>
    <cellStyle name="_Книга7_Nsi_140_GFO_COSTs_факт 2019" xfId="24700" xr:uid="{00000000-0005-0000-0000-000043150000}"/>
    <cellStyle name="_Книга7_Nsi_140_GFO_format_Январь_ф+Б+БП" xfId="4301" xr:uid="{00000000-0005-0000-0000-000044150000}"/>
    <cellStyle name="_Книга7_Nsi_140_GFO_format_Январь_ф+Б+БП_факт 2019" xfId="24701" xr:uid="{00000000-0005-0000-0000-000045150000}"/>
    <cellStyle name="_Книга7_Nsi_140_GFO_затраты" xfId="4302" xr:uid="{00000000-0005-0000-0000-000046150000}"/>
    <cellStyle name="_Книга7_Nsi_140_GFO_затраты_факт 2019" xfId="24702" xr:uid="{00000000-0005-0000-0000-000047150000}"/>
    <cellStyle name="_Книга7_Nsi_140_GFO_затраты2" xfId="4303" xr:uid="{00000000-0005-0000-0000-000048150000}"/>
    <cellStyle name="_Книга7_Nsi_140_GFO_затраты2_факт 2019" xfId="24703" xr:uid="{00000000-0005-0000-0000-000049150000}"/>
    <cellStyle name="_Книга7_Nsi_140_GFO_затраты4_4" xfId="4304" xr:uid="{00000000-0005-0000-0000-00004A150000}"/>
    <cellStyle name="_Книга7_Nsi_140_GFO_затраты4_4_факт 2019" xfId="24704" xr:uid="{00000000-0005-0000-0000-00004B150000}"/>
    <cellStyle name="_Книга7_Nsi_140_mod" xfId="4305" xr:uid="{00000000-0005-0000-0000-00004C150000}"/>
    <cellStyle name="_Книга7_Nsi_140_mod 2" xfId="24705" xr:uid="{00000000-0005-0000-0000-00004D150000}"/>
    <cellStyle name="_Книга7_Nsi_140_mod_GFO_COSTs" xfId="4306" xr:uid="{00000000-0005-0000-0000-00004E150000}"/>
    <cellStyle name="_Книга7_Nsi_140_mod_GFO_COSTs_факт 2019" xfId="24706" xr:uid="{00000000-0005-0000-0000-00004F150000}"/>
    <cellStyle name="_Книга7_Nsi_140_mod_GFO_format_Январь_ф+Б+БП" xfId="4307" xr:uid="{00000000-0005-0000-0000-000050150000}"/>
    <cellStyle name="_Книга7_Nsi_140_mod_GFO_format_Январь_ф+Б+БП_факт 2019" xfId="24707" xr:uid="{00000000-0005-0000-0000-000051150000}"/>
    <cellStyle name="_Книга7_Nsi_140_mod_GFO_затраты" xfId="4308" xr:uid="{00000000-0005-0000-0000-000052150000}"/>
    <cellStyle name="_Книга7_Nsi_140_mod_GFO_затраты_факт 2019" xfId="24708" xr:uid="{00000000-0005-0000-0000-000053150000}"/>
    <cellStyle name="_Книга7_Nsi_140_mod_GFO_затраты2" xfId="4309" xr:uid="{00000000-0005-0000-0000-000054150000}"/>
    <cellStyle name="_Книга7_Nsi_140_mod_GFO_затраты2_факт 2019" xfId="24709" xr:uid="{00000000-0005-0000-0000-000055150000}"/>
    <cellStyle name="_Книга7_Nsi_140_mod_GFO_затраты4_4" xfId="4310" xr:uid="{00000000-0005-0000-0000-000056150000}"/>
    <cellStyle name="_Книга7_Nsi_140_mod_GFO_затраты4_4_факт 2019" xfId="24710" xr:uid="{00000000-0005-0000-0000-000057150000}"/>
    <cellStyle name="_Книга7_Nsi_140_mod_Копия GFO Ожидаемое августа_05.10" xfId="4311" xr:uid="{00000000-0005-0000-0000-000058150000}"/>
    <cellStyle name="_Книга7_Nsi_140_mod_Копия GFO Ожидаемое августа_05.10_факт 2019" xfId="24711" xr:uid="{00000000-0005-0000-0000-000059150000}"/>
    <cellStyle name="_Книга7_Nsi_140_mod_Лист2" xfId="24712" xr:uid="{00000000-0005-0000-0000-00005A150000}"/>
    <cellStyle name="_Книга7_Nsi_140_mod_ПРОГНОЗНЫЙ БАЛАНС (форма)" xfId="4312" xr:uid="{00000000-0005-0000-0000-00005B150000}"/>
    <cellStyle name="_Книга7_Nsi_140_mod_ПРОГНОЗНЫЙ БАЛАНС (форма) 2" xfId="24713" xr:uid="{00000000-0005-0000-0000-00005C150000}"/>
    <cellStyle name="_Книга7_Nsi_140_mod_ПРОГНОЗНЫЙ БАЛАНС (форма)_Лист2" xfId="24714" xr:uid="{00000000-0005-0000-0000-00005D150000}"/>
    <cellStyle name="_Книга7_Nsi_140_mod_ПРОГНОЗНЫЙ БАЛАНС (форма)_факт 2019" xfId="24715" xr:uid="{00000000-0005-0000-0000-00005E150000}"/>
    <cellStyle name="_Книга7_Nsi_140_mod_Проект КВ-2005 - 14.10.04 г.2" xfId="4313" xr:uid="{00000000-0005-0000-0000-00005F150000}"/>
    <cellStyle name="_Книга7_Nsi_140_mod_Проект КВ-2005 - 14.10.04 г.2_факт 2019" xfId="24716" xr:uid="{00000000-0005-0000-0000-000060150000}"/>
    <cellStyle name="_Книга7_Nsi_140_mod_проект презентации БП 2005 г." xfId="4314" xr:uid="{00000000-0005-0000-0000-000061150000}"/>
    <cellStyle name="_Книга7_Nsi_140_mod_проект презентации БП 2005 г._факт 2019" xfId="24717" xr:uid="{00000000-0005-0000-0000-000062150000}"/>
    <cellStyle name="_Книга7_Nsi_140_mod_Прочие_Соцсферра1" xfId="4315" xr:uid="{00000000-0005-0000-0000-000063150000}"/>
    <cellStyle name="_Книга7_Nsi_140_mod_Прочие_Соцсферра1_факт 2019" xfId="24718" xr:uid="{00000000-0005-0000-0000-000064150000}"/>
    <cellStyle name="_Книга7_Nsi_140_mod_факт 2019" xfId="24719" xr:uid="{00000000-0005-0000-0000-000065150000}"/>
    <cellStyle name="_Книга7_Nsi_140_mod_форматы от 211204_подписанные" xfId="4316" xr:uid="{00000000-0005-0000-0000-000066150000}"/>
    <cellStyle name="_Книга7_Nsi_140_mod_форматы от 211204_подписанные_факт 2019" xfId="24720" xr:uid="{00000000-0005-0000-0000-000067150000}"/>
    <cellStyle name="_Книга7_Nsi_140_mod_форматы2" xfId="4317" xr:uid="{00000000-0005-0000-0000-000068150000}"/>
    <cellStyle name="_Книга7_Nsi_140_mod_форматы2_факт 2019" xfId="24721" xr:uid="{00000000-0005-0000-0000-000069150000}"/>
    <cellStyle name="_Книга7_Nsi_140_Копия GFO Ожидаемое августа_05.10" xfId="4318" xr:uid="{00000000-0005-0000-0000-00006A150000}"/>
    <cellStyle name="_Книга7_Nsi_140_Копия GFO Ожидаемое августа_05.10_факт 2019" xfId="24722" xr:uid="{00000000-0005-0000-0000-00006B150000}"/>
    <cellStyle name="_Книга7_Nsi_140_Лист2" xfId="24723" xr:uid="{00000000-0005-0000-0000-00006C150000}"/>
    <cellStyle name="_Книга7_Nsi_140_ПРОГНОЗНЫЙ БАЛАНС (форма)" xfId="4319" xr:uid="{00000000-0005-0000-0000-00006D150000}"/>
    <cellStyle name="_Книга7_Nsi_140_ПРОГНОЗНЫЙ БАЛАНС (форма) 2" xfId="24724" xr:uid="{00000000-0005-0000-0000-00006E150000}"/>
    <cellStyle name="_Книга7_Nsi_140_ПРОГНОЗНЫЙ БАЛАНС (форма)_Лист2" xfId="24725" xr:uid="{00000000-0005-0000-0000-00006F150000}"/>
    <cellStyle name="_Книга7_Nsi_140_ПРОГНОЗНЫЙ БАЛАНС (форма)_факт 2019" xfId="24726" xr:uid="{00000000-0005-0000-0000-000070150000}"/>
    <cellStyle name="_Книга7_Nsi_140_Проект КВ-2005 - 14.10.04 г.2" xfId="4320" xr:uid="{00000000-0005-0000-0000-000071150000}"/>
    <cellStyle name="_Книга7_Nsi_140_Проект КВ-2005 - 14.10.04 г.2_факт 2019" xfId="24727" xr:uid="{00000000-0005-0000-0000-000072150000}"/>
    <cellStyle name="_Книга7_Nsi_140_проект презентации БП 2005 г." xfId="4321" xr:uid="{00000000-0005-0000-0000-000073150000}"/>
    <cellStyle name="_Книга7_Nsi_140_проект презентации БП 2005 г._факт 2019" xfId="24728" xr:uid="{00000000-0005-0000-0000-000074150000}"/>
    <cellStyle name="_Книга7_Nsi_140_Прочие_Соцсферра1" xfId="4322" xr:uid="{00000000-0005-0000-0000-000075150000}"/>
    <cellStyle name="_Книга7_Nsi_140_Прочие_Соцсферра1_факт 2019" xfId="24729" xr:uid="{00000000-0005-0000-0000-000076150000}"/>
    <cellStyle name="_Книга7_Nsi_140_факт 2019" xfId="24730" xr:uid="{00000000-0005-0000-0000-000077150000}"/>
    <cellStyle name="_Книга7_Nsi_140_форматы от 211204_подписанные" xfId="4323" xr:uid="{00000000-0005-0000-0000-000078150000}"/>
    <cellStyle name="_Книга7_Nsi_140_форматы от 211204_подписанные_факт 2019" xfId="24731" xr:uid="{00000000-0005-0000-0000-000079150000}"/>
    <cellStyle name="_Книга7_Nsi_140_форматы2" xfId="4324" xr:uid="{00000000-0005-0000-0000-00007A150000}"/>
    <cellStyle name="_Книга7_Nsi_140_форматы2_факт 2019" xfId="24732" xr:uid="{00000000-0005-0000-0000-00007B150000}"/>
    <cellStyle name="_Книга7_Nsi_158" xfId="4325" xr:uid="{00000000-0005-0000-0000-00007C150000}"/>
    <cellStyle name="_Книга7_Nsi_158 2" xfId="24733" xr:uid="{00000000-0005-0000-0000-00007D150000}"/>
    <cellStyle name="_Книга7_Nsi_158_Лист2" xfId="24734" xr:uid="{00000000-0005-0000-0000-00007E150000}"/>
    <cellStyle name="_Книга7_Nsi_158_ПРОГНОЗНЫЙ БАЛАНС (форма)" xfId="4326" xr:uid="{00000000-0005-0000-0000-00007F150000}"/>
    <cellStyle name="_Книга7_Nsi_158_ПРОГНОЗНЫЙ БАЛАНС (форма) 2" xfId="24735" xr:uid="{00000000-0005-0000-0000-000080150000}"/>
    <cellStyle name="_Книга7_Nsi_158_ПРОГНОЗНЫЙ БАЛАНС (форма)_Лист2" xfId="24736" xr:uid="{00000000-0005-0000-0000-000081150000}"/>
    <cellStyle name="_Книга7_Nsi_158_ПРОГНОЗНЫЙ БАЛАНС (форма)_факт 2019" xfId="24737" xr:uid="{00000000-0005-0000-0000-000082150000}"/>
    <cellStyle name="_Книга7_Nsi_158_факт 2019" xfId="24738" xr:uid="{00000000-0005-0000-0000-000083150000}"/>
    <cellStyle name="_Книга7_Nsi_Express" xfId="4327" xr:uid="{00000000-0005-0000-0000-000084150000}"/>
    <cellStyle name="_Книга7_Nsi_Express 2" xfId="24739" xr:uid="{00000000-0005-0000-0000-000085150000}"/>
    <cellStyle name="_Книга7_Nsi_Express_Лист2" xfId="24740" xr:uid="{00000000-0005-0000-0000-000086150000}"/>
    <cellStyle name="_Книга7_Nsi_Express_ПРОГНОЗНЫЙ БАЛАНС (форма)" xfId="4328" xr:uid="{00000000-0005-0000-0000-000087150000}"/>
    <cellStyle name="_Книга7_Nsi_Express_ПРОГНОЗНЫЙ БАЛАНС (форма) 2" xfId="24741" xr:uid="{00000000-0005-0000-0000-000088150000}"/>
    <cellStyle name="_Книга7_Nsi_Express_ПРОГНОЗНЫЙ БАЛАНС (форма)_Лист2" xfId="24742" xr:uid="{00000000-0005-0000-0000-000089150000}"/>
    <cellStyle name="_Книга7_Nsi_Express_ПРОГНОЗНЫЙ БАЛАНС (форма)_факт 2019" xfId="24743" xr:uid="{00000000-0005-0000-0000-00008A150000}"/>
    <cellStyle name="_Книга7_Nsi_Express_факт 2019" xfId="24744" xr:uid="{00000000-0005-0000-0000-00008B150000}"/>
    <cellStyle name="_Книга7_Nsi_GFO_COSTs" xfId="4329" xr:uid="{00000000-0005-0000-0000-00008C150000}"/>
    <cellStyle name="_Книга7_Nsi_GFO_COSTs_факт 2019" xfId="24745" xr:uid="{00000000-0005-0000-0000-00008D150000}"/>
    <cellStyle name="_Книга7_Nsi_GFO_format_Январь_ф+Б+БП" xfId="4330" xr:uid="{00000000-0005-0000-0000-00008E150000}"/>
    <cellStyle name="_Книга7_Nsi_GFO_format_Январь_ф+Б+БП_факт 2019" xfId="24746" xr:uid="{00000000-0005-0000-0000-00008F150000}"/>
    <cellStyle name="_Книга7_Nsi_GFO_затраты" xfId="4331" xr:uid="{00000000-0005-0000-0000-000090150000}"/>
    <cellStyle name="_Книга7_Nsi_GFO_затраты_факт 2019" xfId="24747" xr:uid="{00000000-0005-0000-0000-000091150000}"/>
    <cellStyle name="_Книга7_Nsi_GFO_затраты2" xfId="4332" xr:uid="{00000000-0005-0000-0000-000092150000}"/>
    <cellStyle name="_Книга7_Nsi_GFO_затраты2_факт 2019" xfId="24748" xr:uid="{00000000-0005-0000-0000-000093150000}"/>
    <cellStyle name="_Книга7_Nsi_GFO_затраты4_4" xfId="4333" xr:uid="{00000000-0005-0000-0000-000094150000}"/>
    <cellStyle name="_Книга7_Nsi_GFO_затраты4_4_факт 2019" xfId="24749" xr:uid="{00000000-0005-0000-0000-000095150000}"/>
    <cellStyle name="_Книга7_Nsi_Jan1" xfId="4334" xr:uid="{00000000-0005-0000-0000-000096150000}"/>
    <cellStyle name="_Книга7_Nsi_Jan1 2" xfId="24750" xr:uid="{00000000-0005-0000-0000-000097150000}"/>
    <cellStyle name="_Книга7_Nsi_Jan1_GFO_COSTs" xfId="4335" xr:uid="{00000000-0005-0000-0000-000098150000}"/>
    <cellStyle name="_Книга7_Nsi_Jan1_GFO_COSTs_факт 2019" xfId="24751" xr:uid="{00000000-0005-0000-0000-000099150000}"/>
    <cellStyle name="_Книга7_Nsi_Jan1_GFO_format_Январь_ф+Б+БП" xfId="4336" xr:uid="{00000000-0005-0000-0000-00009A150000}"/>
    <cellStyle name="_Книга7_Nsi_Jan1_GFO_format_Январь_ф+Б+БП_факт 2019" xfId="24752" xr:uid="{00000000-0005-0000-0000-00009B150000}"/>
    <cellStyle name="_Книга7_Nsi_Jan1_GFO_затраты" xfId="4337" xr:uid="{00000000-0005-0000-0000-00009C150000}"/>
    <cellStyle name="_Книга7_Nsi_Jan1_GFO_затраты_факт 2019" xfId="24753" xr:uid="{00000000-0005-0000-0000-00009D150000}"/>
    <cellStyle name="_Книга7_Nsi_Jan1_GFO_затраты2" xfId="4338" xr:uid="{00000000-0005-0000-0000-00009E150000}"/>
    <cellStyle name="_Книга7_Nsi_Jan1_GFO_затраты2_факт 2019" xfId="24754" xr:uid="{00000000-0005-0000-0000-00009F150000}"/>
    <cellStyle name="_Книга7_Nsi_Jan1_GFO_затраты4_4" xfId="4339" xr:uid="{00000000-0005-0000-0000-0000A0150000}"/>
    <cellStyle name="_Книга7_Nsi_Jan1_GFO_затраты4_4_факт 2019" xfId="24755" xr:uid="{00000000-0005-0000-0000-0000A1150000}"/>
    <cellStyle name="_Книга7_Nsi_Jan1_Копия GFO Ожидаемое августа_05.10" xfId="4340" xr:uid="{00000000-0005-0000-0000-0000A2150000}"/>
    <cellStyle name="_Книга7_Nsi_Jan1_Копия GFO Ожидаемое августа_05.10_факт 2019" xfId="24756" xr:uid="{00000000-0005-0000-0000-0000A3150000}"/>
    <cellStyle name="_Книга7_Nsi_Jan1_Лист2" xfId="24757" xr:uid="{00000000-0005-0000-0000-0000A4150000}"/>
    <cellStyle name="_Книга7_Nsi_Jan1_ПРОГНОЗНЫЙ БАЛАНС (форма)" xfId="4341" xr:uid="{00000000-0005-0000-0000-0000A5150000}"/>
    <cellStyle name="_Книга7_Nsi_Jan1_ПРОГНОЗНЫЙ БАЛАНС (форма) 2" xfId="24758" xr:uid="{00000000-0005-0000-0000-0000A6150000}"/>
    <cellStyle name="_Книга7_Nsi_Jan1_ПРОГНОЗНЫЙ БАЛАНС (форма)_Лист2" xfId="24759" xr:uid="{00000000-0005-0000-0000-0000A7150000}"/>
    <cellStyle name="_Книга7_Nsi_Jan1_ПРОГНОЗНЫЙ БАЛАНС (форма)_факт 2019" xfId="24760" xr:uid="{00000000-0005-0000-0000-0000A8150000}"/>
    <cellStyle name="_Книга7_Nsi_Jan1_Проект КВ-2005 - 14.10.04 г.2" xfId="4342" xr:uid="{00000000-0005-0000-0000-0000A9150000}"/>
    <cellStyle name="_Книга7_Nsi_Jan1_Проект КВ-2005 - 14.10.04 г.2_факт 2019" xfId="24761" xr:uid="{00000000-0005-0000-0000-0000AA150000}"/>
    <cellStyle name="_Книга7_Nsi_Jan1_проект презентации БП 2005 г." xfId="4343" xr:uid="{00000000-0005-0000-0000-0000AB150000}"/>
    <cellStyle name="_Книга7_Nsi_Jan1_проект презентации БП 2005 г._факт 2019" xfId="24762" xr:uid="{00000000-0005-0000-0000-0000AC150000}"/>
    <cellStyle name="_Книга7_Nsi_Jan1_Прочие_Соцсферра1" xfId="4344" xr:uid="{00000000-0005-0000-0000-0000AD150000}"/>
    <cellStyle name="_Книга7_Nsi_Jan1_Прочие_Соцсферра1_факт 2019" xfId="24763" xr:uid="{00000000-0005-0000-0000-0000AE150000}"/>
    <cellStyle name="_Книга7_Nsi_Jan1_факт 2019" xfId="24764" xr:uid="{00000000-0005-0000-0000-0000AF150000}"/>
    <cellStyle name="_Книга7_Nsi_Jan1_форматы от 211204_подписанные" xfId="4345" xr:uid="{00000000-0005-0000-0000-0000B0150000}"/>
    <cellStyle name="_Книга7_Nsi_Jan1_форматы от 211204_подписанные_факт 2019" xfId="24765" xr:uid="{00000000-0005-0000-0000-0000B1150000}"/>
    <cellStyle name="_Книга7_Nsi_Jan1_форматы2" xfId="4346" xr:uid="{00000000-0005-0000-0000-0000B2150000}"/>
    <cellStyle name="_Книга7_Nsi_Jan1_форматы2_факт 2019" xfId="24766" xr:uid="{00000000-0005-0000-0000-0000B3150000}"/>
    <cellStyle name="_Книга7_Nsi_test" xfId="4347" xr:uid="{00000000-0005-0000-0000-0000B4150000}"/>
    <cellStyle name="_Книга7_Nsi_test 2" xfId="24767" xr:uid="{00000000-0005-0000-0000-0000B5150000}"/>
    <cellStyle name="_Книга7_Nsi_test_Лист2" xfId="24768" xr:uid="{00000000-0005-0000-0000-0000B6150000}"/>
    <cellStyle name="_Книга7_Nsi_test_ПРОГНОЗНЫЙ БАЛАНС (форма)" xfId="4348" xr:uid="{00000000-0005-0000-0000-0000B7150000}"/>
    <cellStyle name="_Книга7_Nsi_test_ПРОГНОЗНЫЙ БАЛАНС (форма) 2" xfId="24769" xr:uid="{00000000-0005-0000-0000-0000B8150000}"/>
    <cellStyle name="_Книга7_Nsi_test_ПРОГНОЗНЫЙ БАЛАНС (форма)_Лист2" xfId="24770" xr:uid="{00000000-0005-0000-0000-0000B9150000}"/>
    <cellStyle name="_Книга7_Nsi_test_ПРОГНОЗНЫЙ БАЛАНС (форма)_факт 2019" xfId="24771" xr:uid="{00000000-0005-0000-0000-0000BA150000}"/>
    <cellStyle name="_Книга7_Nsi_test_факт 2019" xfId="24772" xr:uid="{00000000-0005-0000-0000-0000BB150000}"/>
    <cellStyle name="_Книга7_Nsi_Копия GFO Ожидаемое августа_05.10" xfId="4349" xr:uid="{00000000-0005-0000-0000-0000BC150000}"/>
    <cellStyle name="_Книга7_Nsi_Копия GFO Ожидаемое августа_05.10_факт 2019" xfId="24773" xr:uid="{00000000-0005-0000-0000-0000BD150000}"/>
    <cellStyle name="_Книга7_Nsi_Лист2" xfId="24774" xr:uid="{00000000-0005-0000-0000-0000BE150000}"/>
    <cellStyle name="_Книга7_Nsi_ПРОГНОЗНЫЙ БАЛАНС (форма)" xfId="4350" xr:uid="{00000000-0005-0000-0000-0000BF150000}"/>
    <cellStyle name="_Книга7_Nsi_ПРОГНОЗНЫЙ БАЛАНС (форма) 2" xfId="24775" xr:uid="{00000000-0005-0000-0000-0000C0150000}"/>
    <cellStyle name="_Книга7_Nsi_ПРОГНОЗНЫЙ БАЛАНС (форма)_Лист2" xfId="24776" xr:uid="{00000000-0005-0000-0000-0000C1150000}"/>
    <cellStyle name="_Книга7_Nsi_ПРОГНОЗНЫЙ БАЛАНС (форма)_факт 2019" xfId="24777" xr:uid="{00000000-0005-0000-0000-0000C2150000}"/>
    <cellStyle name="_Книга7_Nsi_Проект КВ-2005 - 14.10.04 г.2" xfId="4351" xr:uid="{00000000-0005-0000-0000-0000C3150000}"/>
    <cellStyle name="_Книга7_Nsi_Проект КВ-2005 - 14.10.04 г.2_факт 2019" xfId="24778" xr:uid="{00000000-0005-0000-0000-0000C4150000}"/>
    <cellStyle name="_Книга7_Nsi_проект презентации БП 2005 г." xfId="4352" xr:uid="{00000000-0005-0000-0000-0000C5150000}"/>
    <cellStyle name="_Книга7_Nsi_проект презентации БП 2005 г._факт 2019" xfId="24779" xr:uid="{00000000-0005-0000-0000-0000C6150000}"/>
    <cellStyle name="_Книга7_Nsi_Прочие_Соцсферра1" xfId="4353" xr:uid="{00000000-0005-0000-0000-0000C7150000}"/>
    <cellStyle name="_Книга7_Nsi_Прочие_Соцсферра1_факт 2019" xfId="24780" xr:uid="{00000000-0005-0000-0000-0000C8150000}"/>
    <cellStyle name="_Книга7_Nsi_факт 2019" xfId="24781" xr:uid="{00000000-0005-0000-0000-0000C9150000}"/>
    <cellStyle name="_Книга7_Nsi_форматы от 211204_подписанные" xfId="4354" xr:uid="{00000000-0005-0000-0000-0000CA150000}"/>
    <cellStyle name="_Книга7_Nsi_форматы от 211204_подписанные_факт 2019" xfId="24782" xr:uid="{00000000-0005-0000-0000-0000CB150000}"/>
    <cellStyle name="_Книга7_Nsi_форматы2" xfId="4355" xr:uid="{00000000-0005-0000-0000-0000CC150000}"/>
    <cellStyle name="_Книга7_Nsi_форматы2_факт 2019" xfId="24783" xr:uid="{00000000-0005-0000-0000-0000CD150000}"/>
    <cellStyle name="_Книга7_Nsi2" xfId="4356" xr:uid="{00000000-0005-0000-0000-0000CE150000}"/>
    <cellStyle name="_Книга7_Nsi2 2" xfId="24784" xr:uid="{00000000-0005-0000-0000-0000CF150000}"/>
    <cellStyle name="_Книга7_Nsi2_GFO_COSTs" xfId="4357" xr:uid="{00000000-0005-0000-0000-0000D0150000}"/>
    <cellStyle name="_Книга7_Nsi2_GFO_COSTs_факт 2019" xfId="24785" xr:uid="{00000000-0005-0000-0000-0000D1150000}"/>
    <cellStyle name="_Книга7_Nsi2_GFO_format_Январь_ф+Б+БП" xfId="4358" xr:uid="{00000000-0005-0000-0000-0000D2150000}"/>
    <cellStyle name="_Книга7_Nsi2_GFO_format_Январь_ф+Б+БП_факт 2019" xfId="24786" xr:uid="{00000000-0005-0000-0000-0000D3150000}"/>
    <cellStyle name="_Книга7_Nsi2_GFO_затраты" xfId="4359" xr:uid="{00000000-0005-0000-0000-0000D4150000}"/>
    <cellStyle name="_Книга7_Nsi2_GFO_затраты_факт 2019" xfId="24787" xr:uid="{00000000-0005-0000-0000-0000D5150000}"/>
    <cellStyle name="_Книга7_Nsi2_GFO_затраты2" xfId="4360" xr:uid="{00000000-0005-0000-0000-0000D6150000}"/>
    <cellStyle name="_Книга7_Nsi2_GFO_затраты2_факт 2019" xfId="24788" xr:uid="{00000000-0005-0000-0000-0000D7150000}"/>
    <cellStyle name="_Книга7_Nsi2_GFO_затраты4_4" xfId="4361" xr:uid="{00000000-0005-0000-0000-0000D8150000}"/>
    <cellStyle name="_Книга7_Nsi2_GFO_затраты4_4_факт 2019" xfId="24789" xr:uid="{00000000-0005-0000-0000-0000D9150000}"/>
    <cellStyle name="_Книга7_Nsi2_Копия GFO Ожидаемое августа_05.10" xfId="4362" xr:uid="{00000000-0005-0000-0000-0000DA150000}"/>
    <cellStyle name="_Книга7_Nsi2_Копия GFO Ожидаемое августа_05.10_факт 2019" xfId="24790" xr:uid="{00000000-0005-0000-0000-0000DB150000}"/>
    <cellStyle name="_Книга7_Nsi2_Лист2" xfId="24791" xr:uid="{00000000-0005-0000-0000-0000DC150000}"/>
    <cellStyle name="_Книга7_Nsi2_ПРОГНОЗНЫЙ БАЛАНС (форма)" xfId="4363" xr:uid="{00000000-0005-0000-0000-0000DD150000}"/>
    <cellStyle name="_Книга7_Nsi2_ПРОГНОЗНЫЙ БАЛАНС (форма) 2" xfId="24792" xr:uid="{00000000-0005-0000-0000-0000DE150000}"/>
    <cellStyle name="_Книга7_Nsi2_ПРОГНОЗНЫЙ БАЛАНС (форма)_Лист2" xfId="24793" xr:uid="{00000000-0005-0000-0000-0000DF150000}"/>
    <cellStyle name="_Книга7_Nsi2_ПРОГНОЗНЫЙ БАЛАНС (форма)_факт 2019" xfId="24794" xr:uid="{00000000-0005-0000-0000-0000E0150000}"/>
    <cellStyle name="_Книга7_Nsi2_Проект КВ-2005 - 14.10.04 г.2" xfId="4364" xr:uid="{00000000-0005-0000-0000-0000E1150000}"/>
    <cellStyle name="_Книга7_Nsi2_Проект КВ-2005 - 14.10.04 г.2_факт 2019" xfId="24795" xr:uid="{00000000-0005-0000-0000-0000E2150000}"/>
    <cellStyle name="_Книга7_Nsi2_проект презентации БП 2005 г." xfId="4365" xr:uid="{00000000-0005-0000-0000-0000E3150000}"/>
    <cellStyle name="_Книга7_Nsi2_проект презентации БП 2005 г._факт 2019" xfId="24796" xr:uid="{00000000-0005-0000-0000-0000E4150000}"/>
    <cellStyle name="_Книга7_Nsi2_Прочие_Соцсферра1" xfId="4366" xr:uid="{00000000-0005-0000-0000-0000E5150000}"/>
    <cellStyle name="_Книга7_Nsi2_Прочие_Соцсферра1_факт 2019" xfId="24797" xr:uid="{00000000-0005-0000-0000-0000E6150000}"/>
    <cellStyle name="_Книга7_Nsi2_факт 2019" xfId="24798" xr:uid="{00000000-0005-0000-0000-0000E7150000}"/>
    <cellStyle name="_Книга7_Nsi2_форматы от 211204_подписанные" xfId="4367" xr:uid="{00000000-0005-0000-0000-0000E8150000}"/>
    <cellStyle name="_Книга7_Nsi2_форматы от 211204_подписанные_факт 2019" xfId="24799" xr:uid="{00000000-0005-0000-0000-0000E9150000}"/>
    <cellStyle name="_Книга7_Nsi2_форматы2" xfId="4368" xr:uid="{00000000-0005-0000-0000-0000EA150000}"/>
    <cellStyle name="_Книга7_Nsi2_форматы2_факт 2019" xfId="24800" xr:uid="{00000000-0005-0000-0000-0000EB150000}"/>
    <cellStyle name="_Книга7_Nsi-Services" xfId="4369" xr:uid="{00000000-0005-0000-0000-0000EC150000}"/>
    <cellStyle name="_Книга7_Nsi-Services 2" xfId="24801" xr:uid="{00000000-0005-0000-0000-0000ED150000}"/>
    <cellStyle name="_Книга7_Nsi-Services_Лист2" xfId="24802" xr:uid="{00000000-0005-0000-0000-0000EE150000}"/>
    <cellStyle name="_Книга7_Nsi-Services_ПРОГНОЗНЫЙ БАЛАНС (форма)" xfId="4370" xr:uid="{00000000-0005-0000-0000-0000EF150000}"/>
    <cellStyle name="_Книга7_Nsi-Services_ПРОГНОЗНЫЙ БАЛАНС (форма) 2" xfId="24803" xr:uid="{00000000-0005-0000-0000-0000F0150000}"/>
    <cellStyle name="_Книга7_Nsi-Services_ПРОГНОЗНЫЙ БАЛАНС (форма)_Лист2" xfId="24804" xr:uid="{00000000-0005-0000-0000-0000F1150000}"/>
    <cellStyle name="_Книга7_Nsi-Services_ПРОГНОЗНЫЙ БАЛАНС (форма)_факт 2019" xfId="24805" xr:uid="{00000000-0005-0000-0000-0000F2150000}"/>
    <cellStyle name="_Книга7_Nsi-Services_факт 2019" xfId="24806" xr:uid="{00000000-0005-0000-0000-0000F3150000}"/>
    <cellStyle name="_Книга7_P&amp;L" xfId="4371" xr:uid="{00000000-0005-0000-0000-0000F4150000}"/>
    <cellStyle name="_Книга7_P&amp;L 2" xfId="24807" xr:uid="{00000000-0005-0000-0000-0000F5150000}"/>
    <cellStyle name="_Книга7_P&amp;L_GFO_COSTs" xfId="4372" xr:uid="{00000000-0005-0000-0000-0000F6150000}"/>
    <cellStyle name="_Книга7_P&amp;L_GFO_COSTs_факт 2019" xfId="24808" xr:uid="{00000000-0005-0000-0000-0000F7150000}"/>
    <cellStyle name="_Книга7_P&amp;L_GFO_format_Январь_ф+Б+БП" xfId="4373" xr:uid="{00000000-0005-0000-0000-0000F8150000}"/>
    <cellStyle name="_Книга7_P&amp;L_GFO_format_Январь_ф+Б+БП_факт 2019" xfId="24809" xr:uid="{00000000-0005-0000-0000-0000F9150000}"/>
    <cellStyle name="_Книга7_P&amp;L_GFO_затраты" xfId="4374" xr:uid="{00000000-0005-0000-0000-0000FA150000}"/>
    <cellStyle name="_Книга7_P&amp;L_GFO_затраты_факт 2019" xfId="24810" xr:uid="{00000000-0005-0000-0000-0000FB150000}"/>
    <cellStyle name="_Книга7_P&amp;L_GFO_затраты2" xfId="4375" xr:uid="{00000000-0005-0000-0000-0000FC150000}"/>
    <cellStyle name="_Книга7_P&amp;L_GFO_затраты2_факт 2019" xfId="24811" xr:uid="{00000000-0005-0000-0000-0000FD150000}"/>
    <cellStyle name="_Книга7_P&amp;L_GFO_затраты4_4" xfId="4376" xr:uid="{00000000-0005-0000-0000-0000FE150000}"/>
    <cellStyle name="_Книга7_P&amp;L_GFO_затраты4_4_факт 2019" xfId="24812" xr:uid="{00000000-0005-0000-0000-0000FF150000}"/>
    <cellStyle name="_Книга7_P&amp;L_Копия GFO Ожидаемое августа_05.10" xfId="4377" xr:uid="{00000000-0005-0000-0000-000000160000}"/>
    <cellStyle name="_Книга7_P&amp;L_Копия GFO Ожидаемое августа_05.10_факт 2019" xfId="24813" xr:uid="{00000000-0005-0000-0000-000001160000}"/>
    <cellStyle name="_Книга7_P&amp;L_Лист2" xfId="24814" xr:uid="{00000000-0005-0000-0000-000002160000}"/>
    <cellStyle name="_Книга7_P&amp;L_ПРОГНОЗНЫЙ БАЛАНС (форма)" xfId="4378" xr:uid="{00000000-0005-0000-0000-000003160000}"/>
    <cellStyle name="_Книга7_P&amp;L_ПРОГНОЗНЫЙ БАЛАНС (форма) 2" xfId="24815" xr:uid="{00000000-0005-0000-0000-000004160000}"/>
    <cellStyle name="_Книга7_P&amp;L_ПРОГНОЗНЫЙ БАЛАНС (форма)_Лист2" xfId="24816" xr:uid="{00000000-0005-0000-0000-000005160000}"/>
    <cellStyle name="_Книга7_P&amp;L_ПРОГНОЗНЫЙ БАЛАНС (форма)_факт 2019" xfId="24817" xr:uid="{00000000-0005-0000-0000-000006160000}"/>
    <cellStyle name="_Книга7_P&amp;L_Проект КВ-2005 - 14.10.04 г.2" xfId="4379" xr:uid="{00000000-0005-0000-0000-000007160000}"/>
    <cellStyle name="_Книга7_P&amp;L_Проект КВ-2005 - 14.10.04 г.2_факт 2019" xfId="24818" xr:uid="{00000000-0005-0000-0000-000008160000}"/>
    <cellStyle name="_Книга7_P&amp;L_проект презентации БП 2005 г." xfId="4380" xr:uid="{00000000-0005-0000-0000-000009160000}"/>
    <cellStyle name="_Книга7_P&amp;L_проект презентации БП 2005 г._факт 2019" xfId="24819" xr:uid="{00000000-0005-0000-0000-00000A160000}"/>
    <cellStyle name="_Книга7_P&amp;L_Прочие_Соцсферра1" xfId="4381" xr:uid="{00000000-0005-0000-0000-00000B160000}"/>
    <cellStyle name="_Книга7_P&amp;L_Прочие_Соцсферра1_факт 2019" xfId="24820" xr:uid="{00000000-0005-0000-0000-00000C160000}"/>
    <cellStyle name="_Книга7_P&amp;L_факт 2019" xfId="24821" xr:uid="{00000000-0005-0000-0000-00000D160000}"/>
    <cellStyle name="_Книга7_P&amp;L_форматы от 211204_подписанные" xfId="4382" xr:uid="{00000000-0005-0000-0000-00000E160000}"/>
    <cellStyle name="_Книга7_P&amp;L_форматы от 211204_подписанные_факт 2019" xfId="24822" xr:uid="{00000000-0005-0000-0000-00000F160000}"/>
    <cellStyle name="_Книга7_P&amp;L_форматы2" xfId="4383" xr:uid="{00000000-0005-0000-0000-000010160000}"/>
    <cellStyle name="_Книга7_P&amp;L_форматы2_факт 2019" xfId="24823" xr:uid="{00000000-0005-0000-0000-000011160000}"/>
    <cellStyle name="_Книга7_S0400" xfId="4384" xr:uid="{00000000-0005-0000-0000-000012160000}"/>
    <cellStyle name="_Книга7_S0400 2" xfId="24824" xr:uid="{00000000-0005-0000-0000-000013160000}"/>
    <cellStyle name="_Книга7_S0400_Лист2" xfId="24825" xr:uid="{00000000-0005-0000-0000-000014160000}"/>
    <cellStyle name="_Книга7_S0400_ПРОГНОЗНЫЙ БАЛАНС (форма)" xfId="4385" xr:uid="{00000000-0005-0000-0000-000015160000}"/>
    <cellStyle name="_Книга7_S0400_ПРОГНОЗНЫЙ БАЛАНС (форма) 2" xfId="24826" xr:uid="{00000000-0005-0000-0000-000016160000}"/>
    <cellStyle name="_Книга7_S0400_ПРОГНОЗНЫЙ БАЛАНС (форма)_Лист2" xfId="24827" xr:uid="{00000000-0005-0000-0000-000017160000}"/>
    <cellStyle name="_Книга7_S0400_ПРОГНОЗНЫЙ БАЛАНС (форма)_факт 2019" xfId="24828" xr:uid="{00000000-0005-0000-0000-000018160000}"/>
    <cellStyle name="_Книга7_S0400_факт 2019" xfId="24829" xr:uid="{00000000-0005-0000-0000-000019160000}"/>
    <cellStyle name="_Книга7_S13001" xfId="4386" xr:uid="{00000000-0005-0000-0000-00001A160000}"/>
    <cellStyle name="_Книга7_S13001 2" xfId="24830" xr:uid="{00000000-0005-0000-0000-00001B160000}"/>
    <cellStyle name="_Книга7_S13001_Лист2" xfId="24831" xr:uid="{00000000-0005-0000-0000-00001C160000}"/>
    <cellStyle name="_Книга7_S13001_ПРОГНОЗНЫЙ БАЛАНС (форма)" xfId="4387" xr:uid="{00000000-0005-0000-0000-00001D160000}"/>
    <cellStyle name="_Книга7_S13001_ПРОГНОЗНЫЙ БАЛАНС (форма) 2" xfId="24832" xr:uid="{00000000-0005-0000-0000-00001E160000}"/>
    <cellStyle name="_Книга7_S13001_ПРОГНОЗНЫЙ БАЛАНС (форма)_Лист2" xfId="24833" xr:uid="{00000000-0005-0000-0000-00001F160000}"/>
    <cellStyle name="_Книга7_S13001_ПРОГНОЗНЫЙ БАЛАНС (форма)_факт 2019" xfId="24834" xr:uid="{00000000-0005-0000-0000-000020160000}"/>
    <cellStyle name="_Книга7_S13001_факт 2019" xfId="24835" xr:uid="{00000000-0005-0000-0000-000021160000}"/>
    <cellStyle name="_Книга7_Sheet1" xfId="4388" xr:uid="{00000000-0005-0000-0000-000022160000}"/>
    <cellStyle name="_Книга7_Sheet1 2" xfId="24836" xr:uid="{00000000-0005-0000-0000-000023160000}"/>
    <cellStyle name="_Книга7_Sheet1_GFO_COSTs" xfId="4389" xr:uid="{00000000-0005-0000-0000-000024160000}"/>
    <cellStyle name="_Книга7_Sheet1_GFO_COSTs_факт 2019" xfId="24837" xr:uid="{00000000-0005-0000-0000-000025160000}"/>
    <cellStyle name="_Книга7_Sheet1_GFO_format_Январь_ф+Б+БП" xfId="4390" xr:uid="{00000000-0005-0000-0000-000026160000}"/>
    <cellStyle name="_Книга7_Sheet1_GFO_format_Январь_ф+Б+БП_факт 2019" xfId="24838" xr:uid="{00000000-0005-0000-0000-000027160000}"/>
    <cellStyle name="_Книга7_Sheet1_GFO_затраты" xfId="4391" xr:uid="{00000000-0005-0000-0000-000028160000}"/>
    <cellStyle name="_Книга7_Sheet1_GFO_затраты_факт 2019" xfId="24839" xr:uid="{00000000-0005-0000-0000-000029160000}"/>
    <cellStyle name="_Книга7_Sheet1_GFO_затраты2" xfId="4392" xr:uid="{00000000-0005-0000-0000-00002A160000}"/>
    <cellStyle name="_Книга7_Sheet1_GFO_затраты2_факт 2019" xfId="24840" xr:uid="{00000000-0005-0000-0000-00002B160000}"/>
    <cellStyle name="_Книга7_Sheet1_GFO_затраты4_4" xfId="4393" xr:uid="{00000000-0005-0000-0000-00002C160000}"/>
    <cellStyle name="_Книга7_Sheet1_GFO_затраты4_4_факт 2019" xfId="24841" xr:uid="{00000000-0005-0000-0000-00002D160000}"/>
    <cellStyle name="_Книга7_Sheet1_Копия GFO Ожидаемое августа_05.10" xfId="4394" xr:uid="{00000000-0005-0000-0000-00002E160000}"/>
    <cellStyle name="_Книга7_Sheet1_Копия GFO Ожидаемое августа_05.10_факт 2019" xfId="24842" xr:uid="{00000000-0005-0000-0000-00002F160000}"/>
    <cellStyle name="_Книга7_Sheet1_Лист2" xfId="24843" xr:uid="{00000000-0005-0000-0000-000030160000}"/>
    <cellStyle name="_Книга7_Sheet1_ПРОГНОЗНЫЙ БАЛАНС (форма)" xfId="4395" xr:uid="{00000000-0005-0000-0000-000031160000}"/>
    <cellStyle name="_Книга7_Sheet1_ПРОГНОЗНЫЙ БАЛАНС (форма) 2" xfId="24844" xr:uid="{00000000-0005-0000-0000-000032160000}"/>
    <cellStyle name="_Книга7_Sheet1_ПРОГНОЗНЫЙ БАЛАНС (форма)_Лист2" xfId="24845" xr:uid="{00000000-0005-0000-0000-000033160000}"/>
    <cellStyle name="_Книга7_Sheet1_ПРОГНОЗНЫЙ БАЛАНС (форма)_факт 2019" xfId="24846" xr:uid="{00000000-0005-0000-0000-000034160000}"/>
    <cellStyle name="_Книга7_Sheet1_Проект КВ-2005 - 14.10.04 г.2" xfId="4396" xr:uid="{00000000-0005-0000-0000-000035160000}"/>
    <cellStyle name="_Книга7_Sheet1_Проект КВ-2005 - 14.10.04 г.2_факт 2019" xfId="24847" xr:uid="{00000000-0005-0000-0000-000036160000}"/>
    <cellStyle name="_Книга7_Sheet1_проект презентации БП 2005 г." xfId="4397" xr:uid="{00000000-0005-0000-0000-000037160000}"/>
    <cellStyle name="_Книга7_Sheet1_проект презентации БП 2005 г._факт 2019" xfId="24848" xr:uid="{00000000-0005-0000-0000-000038160000}"/>
    <cellStyle name="_Книга7_Sheet1_Прочие_Соцсферра1" xfId="4398" xr:uid="{00000000-0005-0000-0000-000039160000}"/>
    <cellStyle name="_Книга7_Sheet1_Прочие_Соцсферра1_факт 2019" xfId="24849" xr:uid="{00000000-0005-0000-0000-00003A160000}"/>
    <cellStyle name="_Книга7_Sheet1_факт 2019" xfId="24850" xr:uid="{00000000-0005-0000-0000-00003B160000}"/>
    <cellStyle name="_Книга7_Sheet1_форматы от 211204_подписанные" xfId="4399" xr:uid="{00000000-0005-0000-0000-00003C160000}"/>
    <cellStyle name="_Книга7_Sheet1_форматы от 211204_подписанные_факт 2019" xfId="24851" xr:uid="{00000000-0005-0000-0000-00003D160000}"/>
    <cellStyle name="_Книга7_Sheet1_форматы2" xfId="4400" xr:uid="{00000000-0005-0000-0000-00003E160000}"/>
    <cellStyle name="_Книга7_Sheet1_форматы2_факт 2019" xfId="24852" xr:uid="{00000000-0005-0000-0000-00003F160000}"/>
    <cellStyle name="_Книга7_SOFI" xfId="4401" xr:uid="{00000000-0005-0000-0000-000040160000}"/>
    <cellStyle name="_Книга7_sofi - plan_AP270202ii" xfId="4402" xr:uid="{00000000-0005-0000-0000-000041160000}"/>
    <cellStyle name="_Книга7_sofi - plan_AP270202ii 2" xfId="24853" xr:uid="{00000000-0005-0000-0000-000042160000}"/>
    <cellStyle name="_Книга7_sofi - plan_AP270202ii_GFO_COSTs" xfId="4403" xr:uid="{00000000-0005-0000-0000-000043160000}"/>
    <cellStyle name="_Книга7_sofi - plan_AP270202ii_GFO_COSTs_факт 2019" xfId="24854" xr:uid="{00000000-0005-0000-0000-000044160000}"/>
    <cellStyle name="_Книга7_sofi - plan_AP270202ii_GFO_format_Январь_ф+Б+БП" xfId="4404" xr:uid="{00000000-0005-0000-0000-000045160000}"/>
    <cellStyle name="_Книга7_sofi - plan_AP270202ii_GFO_format_Январь_ф+Б+БП_факт 2019" xfId="24855" xr:uid="{00000000-0005-0000-0000-000046160000}"/>
    <cellStyle name="_Книга7_sofi - plan_AP270202ii_GFO_затраты" xfId="4405" xr:uid="{00000000-0005-0000-0000-000047160000}"/>
    <cellStyle name="_Книга7_sofi - plan_AP270202ii_GFO_затраты_факт 2019" xfId="24856" xr:uid="{00000000-0005-0000-0000-000048160000}"/>
    <cellStyle name="_Книга7_sofi - plan_AP270202ii_GFO_затраты2" xfId="4406" xr:uid="{00000000-0005-0000-0000-000049160000}"/>
    <cellStyle name="_Книга7_sofi - plan_AP270202ii_GFO_затраты2_факт 2019" xfId="24857" xr:uid="{00000000-0005-0000-0000-00004A160000}"/>
    <cellStyle name="_Книга7_sofi - plan_AP270202ii_GFO_затраты4_4" xfId="4407" xr:uid="{00000000-0005-0000-0000-00004B160000}"/>
    <cellStyle name="_Книга7_sofi - plan_AP270202ii_GFO_затраты4_4_факт 2019" xfId="24858" xr:uid="{00000000-0005-0000-0000-00004C160000}"/>
    <cellStyle name="_Книга7_sofi - plan_AP270202ii_Копия GFO Ожидаемое августа_05.10" xfId="4408" xr:uid="{00000000-0005-0000-0000-00004D160000}"/>
    <cellStyle name="_Книга7_sofi - plan_AP270202ii_Копия GFO Ожидаемое августа_05.10_факт 2019" xfId="24859" xr:uid="{00000000-0005-0000-0000-00004E160000}"/>
    <cellStyle name="_Книга7_sofi - plan_AP270202ii_Лист2" xfId="24860" xr:uid="{00000000-0005-0000-0000-00004F160000}"/>
    <cellStyle name="_Книга7_sofi - plan_AP270202ii_ПРОГНОЗНЫЙ БАЛАНС (форма)" xfId="4409" xr:uid="{00000000-0005-0000-0000-000050160000}"/>
    <cellStyle name="_Книга7_sofi - plan_AP270202ii_ПРОГНОЗНЫЙ БАЛАНС (форма) 2" xfId="24861" xr:uid="{00000000-0005-0000-0000-000051160000}"/>
    <cellStyle name="_Книга7_sofi - plan_AP270202ii_ПРОГНОЗНЫЙ БАЛАНС (форма)_Лист2" xfId="24862" xr:uid="{00000000-0005-0000-0000-000052160000}"/>
    <cellStyle name="_Книга7_sofi - plan_AP270202ii_ПРОГНОЗНЫЙ БАЛАНС (форма)_факт 2019" xfId="24863" xr:uid="{00000000-0005-0000-0000-000053160000}"/>
    <cellStyle name="_Книга7_sofi - plan_AP270202ii_Проект КВ-2005 - 14.10.04 г.2" xfId="4410" xr:uid="{00000000-0005-0000-0000-000054160000}"/>
    <cellStyle name="_Книга7_sofi - plan_AP270202ii_Проект КВ-2005 - 14.10.04 г.2_факт 2019" xfId="24864" xr:uid="{00000000-0005-0000-0000-000055160000}"/>
    <cellStyle name="_Книга7_sofi - plan_AP270202ii_проект презентации БП 2005 г." xfId="4411" xr:uid="{00000000-0005-0000-0000-000056160000}"/>
    <cellStyle name="_Книга7_sofi - plan_AP270202ii_проект презентации БП 2005 г._факт 2019" xfId="24865" xr:uid="{00000000-0005-0000-0000-000057160000}"/>
    <cellStyle name="_Книга7_sofi - plan_AP270202ii_Прочие_Соцсферра1" xfId="4412" xr:uid="{00000000-0005-0000-0000-000058160000}"/>
    <cellStyle name="_Книга7_sofi - plan_AP270202ii_Прочие_Соцсферра1_факт 2019" xfId="24866" xr:uid="{00000000-0005-0000-0000-000059160000}"/>
    <cellStyle name="_Книга7_sofi - plan_AP270202ii_факт 2019" xfId="24867" xr:uid="{00000000-0005-0000-0000-00005A160000}"/>
    <cellStyle name="_Книга7_sofi - plan_AP270202ii_форматы от 211204_подписанные" xfId="4413" xr:uid="{00000000-0005-0000-0000-00005B160000}"/>
    <cellStyle name="_Книга7_sofi - plan_AP270202ii_форматы от 211204_подписанные_факт 2019" xfId="24868" xr:uid="{00000000-0005-0000-0000-00005C160000}"/>
    <cellStyle name="_Книга7_sofi - plan_AP270202ii_форматы2" xfId="4414" xr:uid="{00000000-0005-0000-0000-00005D160000}"/>
    <cellStyle name="_Книга7_sofi - plan_AP270202ii_форматы2_факт 2019" xfId="24869" xr:uid="{00000000-0005-0000-0000-00005E160000}"/>
    <cellStyle name="_Книга7_sofi - plan_AP270202iii" xfId="4415" xr:uid="{00000000-0005-0000-0000-00005F160000}"/>
    <cellStyle name="_Книга7_sofi - plan_AP270202iii 2" xfId="24870" xr:uid="{00000000-0005-0000-0000-000060160000}"/>
    <cellStyle name="_Книга7_sofi - plan_AP270202iii_GFO_COSTs" xfId="4416" xr:uid="{00000000-0005-0000-0000-000061160000}"/>
    <cellStyle name="_Книга7_sofi - plan_AP270202iii_GFO_COSTs_факт 2019" xfId="24871" xr:uid="{00000000-0005-0000-0000-000062160000}"/>
    <cellStyle name="_Книга7_sofi - plan_AP270202iii_GFO_format_Январь_ф+Б+БП" xfId="4417" xr:uid="{00000000-0005-0000-0000-000063160000}"/>
    <cellStyle name="_Книга7_sofi - plan_AP270202iii_GFO_format_Январь_ф+Б+БП_факт 2019" xfId="24872" xr:uid="{00000000-0005-0000-0000-000064160000}"/>
    <cellStyle name="_Книга7_sofi - plan_AP270202iii_GFO_затраты" xfId="4418" xr:uid="{00000000-0005-0000-0000-000065160000}"/>
    <cellStyle name="_Книга7_sofi - plan_AP270202iii_GFO_затраты_факт 2019" xfId="24873" xr:uid="{00000000-0005-0000-0000-000066160000}"/>
    <cellStyle name="_Книга7_sofi - plan_AP270202iii_GFO_затраты2" xfId="4419" xr:uid="{00000000-0005-0000-0000-000067160000}"/>
    <cellStyle name="_Книга7_sofi - plan_AP270202iii_GFO_затраты2_факт 2019" xfId="24874" xr:uid="{00000000-0005-0000-0000-000068160000}"/>
    <cellStyle name="_Книга7_sofi - plan_AP270202iii_GFO_затраты4_4" xfId="4420" xr:uid="{00000000-0005-0000-0000-000069160000}"/>
    <cellStyle name="_Книга7_sofi - plan_AP270202iii_GFO_затраты4_4_факт 2019" xfId="24875" xr:uid="{00000000-0005-0000-0000-00006A160000}"/>
    <cellStyle name="_Книга7_sofi - plan_AP270202iii_Копия GFO Ожидаемое августа_05.10" xfId="4421" xr:uid="{00000000-0005-0000-0000-00006B160000}"/>
    <cellStyle name="_Книга7_sofi - plan_AP270202iii_Копия GFO Ожидаемое августа_05.10_факт 2019" xfId="24876" xr:uid="{00000000-0005-0000-0000-00006C160000}"/>
    <cellStyle name="_Книга7_sofi - plan_AP270202iii_Лист2" xfId="24877" xr:uid="{00000000-0005-0000-0000-00006D160000}"/>
    <cellStyle name="_Книга7_sofi - plan_AP270202iii_ПРОГНОЗНЫЙ БАЛАНС (форма)" xfId="4422" xr:uid="{00000000-0005-0000-0000-00006E160000}"/>
    <cellStyle name="_Книга7_sofi - plan_AP270202iii_ПРОГНОЗНЫЙ БАЛАНС (форма) 2" xfId="24878" xr:uid="{00000000-0005-0000-0000-00006F160000}"/>
    <cellStyle name="_Книга7_sofi - plan_AP270202iii_ПРОГНОЗНЫЙ БАЛАНС (форма)_Лист2" xfId="24879" xr:uid="{00000000-0005-0000-0000-000070160000}"/>
    <cellStyle name="_Книга7_sofi - plan_AP270202iii_ПРОГНОЗНЫЙ БАЛАНС (форма)_факт 2019" xfId="24880" xr:uid="{00000000-0005-0000-0000-000071160000}"/>
    <cellStyle name="_Книга7_sofi - plan_AP270202iii_Проект КВ-2005 - 14.10.04 г.2" xfId="4423" xr:uid="{00000000-0005-0000-0000-000072160000}"/>
    <cellStyle name="_Книга7_sofi - plan_AP270202iii_Проект КВ-2005 - 14.10.04 г.2_факт 2019" xfId="24881" xr:uid="{00000000-0005-0000-0000-000073160000}"/>
    <cellStyle name="_Книга7_sofi - plan_AP270202iii_проект презентации БП 2005 г." xfId="4424" xr:uid="{00000000-0005-0000-0000-000074160000}"/>
    <cellStyle name="_Книга7_sofi - plan_AP270202iii_проект презентации БП 2005 г._факт 2019" xfId="24882" xr:uid="{00000000-0005-0000-0000-000075160000}"/>
    <cellStyle name="_Книга7_sofi - plan_AP270202iii_Прочие_Соцсферра1" xfId="4425" xr:uid="{00000000-0005-0000-0000-000076160000}"/>
    <cellStyle name="_Книга7_sofi - plan_AP270202iii_Прочие_Соцсферра1_факт 2019" xfId="24883" xr:uid="{00000000-0005-0000-0000-000077160000}"/>
    <cellStyle name="_Книга7_sofi - plan_AP270202iii_факт 2019" xfId="24884" xr:uid="{00000000-0005-0000-0000-000078160000}"/>
    <cellStyle name="_Книга7_sofi - plan_AP270202iii_форматы от 211204_подписанные" xfId="4426" xr:uid="{00000000-0005-0000-0000-000079160000}"/>
    <cellStyle name="_Книга7_sofi - plan_AP270202iii_форматы от 211204_подписанные_факт 2019" xfId="24885" xr:uid="{00000000-0005-0000-0000-00007A160000}"/>
    <cellStyle name="_Книга7_sofi - plan_AP270202iii_форматы2" xfId="4427" xr:uid="{00000000-0005-0000-0000-00007B160000}"/>
    <cellStyle name="_Книга7_sofi - plan_AP270202iii_форматы2_факт 2019" xfId="24886" xr:uid="{00000000-0005-0000-0000-00007C160000}"/>
    <cellStyle name="_Книга7_sofi - plan_AP270202iv" xfId="4428" xr:uid="{00000000-0005-0000-0000-00007D160000}"/>
    <cellStyle name="_Книга7_sofi - plan_AP270202iv 2" xfId="24887" xr:uid="{00000000-0005-0000-0000-00007E160000}"/>
    <cellStyle name="_Книга7_sofi - plan_AP270202iv_GFO_COSTs" xfId="4429" xr:uid="{00000000-0005-0000-0000-00007F160000}"/>
    <cellStyle name="_Книга7_sofi - plan_AP270202iv_GFO_COSTs_факт 2019" xfId="24888" xr:uid="{00000000-0005-0000-0000-000080160000}"/>
    <cellStyle name="_Книга7_sofi - plan_AP270202iv_GFO_format_Январь_ф+Б+БП" xfId="4430" xr:uid="{00000000-0005-0000-0000-000081160000}"/>
    <cellStyle name="_Книга7_sofi - plan_AP270202iv_GFO_format_Январь_ф+Б+БП_факт 2019" xfId="24889" xr:uid="{00000000-0005-0000-0000-000082160000}"/>
    <cellStyle name="_Книга7_sofi - plan_AP270202iv_GFO_затраты" xfId="4431" xr:uid="{00000000-0005-0000-0000-000083160000}"/>
    <cellStyle name="_Книга7_sofi - plan_AP270202iv_GFO_затраты_факт 2019" xfId="24890" xr:uid="{00000000-0005-0000-0000-000084160000}"/>
    <cellStyle name="_Книга7_sofi - plan_AP270202iv_GFO_затраты2" xfId="4432" xr:uid="{00000000-0005-0000-0000-000085160000}"/>
    <cellStyle name="_Книга7_sofi - plan_AP270202iv_GFO_затраты2_факт 2019" xfId="24891" xr:uid="{00000000-0005-0000-0000-000086160000}"/>
    <cellStyle name="_Книга7_sofi - plan_AP270202iv_GFO_затраты4_4" xfId="4433" xr:uid="{00000000-0005-0000-0000-000087160000}"/>
    <cellStyle name="_Книга7_sofi - plan_AP270202iv_GFO_затраты4_4_факт 2019" xfId="24892" xr:uid="{00000000-0005-0000-0000-000088160000}"/>
    <cellStyle name="_Книга7_sofi - plan_AP270202iv_Копия GFO Ожидаемое августа_05.10" xfId="4434" xr:uid="{00000000-0005-0000-0000-000089160000}"/>
    <cellStyle name="_Книга7_sofi - plan_AP270202iv_Копия GFO Ожидаемое августа_05.10_факт 2019" xfId="24893" xr:uid="{00000000-0005-0000-0000-00008A160000}"/>
    <cellStyle name="_Книга7_sofi - plan_AP270202iv_Лист2" xfId="24894" xr:uid="{00000000-0005-0000-0000-00008B160000}"/>
    <cellStyle name="_Книга7_sofi - plan_AP270202iv_ПРОГНОЗНЫЙ БАЛАНС (форма)" xfId="4435" xr:uid="{00000000-0005-0000-0000-00008C160000}"/>
    <cellStyle name="_Книга7_sofi - plan_AP270202iv_ПРОГНОЗНЫЙ БАЛАНС (форма) 2" xfId="24895" xr:uid="{00000000-0005-0000-0000-00008D160000}"/>
    <cellStyle name="_Книга7_sofi - plan_AP270202iv_ПРОГНОЗНЫЙ БАЛАНС (форма)_Лист2" xfId="24896" xr:uid="{00000000-0005-0000-0000-00008E160000}"/>
    <cellStyle name="_Книга7_sofi - plan_AP270202iv_ПРОГНОЗНЫЙ БАЛАНС (форма)_факт 2019" xfId="24897" xr:uid="{00000000-0005-0000-0000-00008F160000}"/>
    <cellStyle name="_Книга7_sofi - plan_AP270202iv_Проект КВ-2005 - 14.10.04 г.2" xfId="4436" xr:uid="{00000000-0005-0000-0000-000090160000}"/>
    <cellStyle name="_Книга7_sofi - plan_AP270202iv_Проект КВ-2005 - 14.10.04 г.2_факт 2019" xfId="24898" xr:uid="{00000000-0005-0000-0000-000091160000}"/>
    <cellStyle name="_Книга7_sofi - plan_AP270202iv_проект презентации БП 2005 г." xfId="4437" xr:uid="{00000000-0005-0000-0000-000092160000}"/>
    <cellStyle name="_Книга7_sofi - plan_AP270202iv_проект презентации БП 2005 г._факт 2019" xfId="24899" xr:uid="{00000000-0005-0000-0000-000093160000}"/>
    <cellStyle name="_Книга7_sofi - plan_AP270202iv_Прочие_Соцсферра1" xfId="4438" xr:uid="{00000000-0005-0000-0000-000094160000}"/>
    <cellStyle name="_Книга7_sofi - plan_AP270202iv_Прочие_Соцсферра1_факт 2019" xfId="24900" xr:uid="{00000000-0005-0000-0000-000095160000}"/>
    <cellStyle name="_Книга7_sofi - plan_AP270202iv_факт 2019" xfId="24901" xr:uid="{00000000-0005-0000-0000-000096160000}"/>
    <cellStyle name="_Книга7_sofi - plan_AP270202iv_форматы от 211204_подписанные" xfId="4439" xr:uid="{00000000-0005-0000-0000-000097160000}"/>
    <cellStyle name="_Книга7_sofi - plan_AP270202iv_форматы от 211204_подписанные_факт 2019" xfId="24902" xr:uid="{00000000-0005-0000-0000-000098160000}"/>
    <cellStyle name="_Книга7_sofi - plan_AP270202iv_форматы2" xfId="4440" xr:uid="{00000000-0005-0000-0000-000099160000}"/>
    <cellStyle name="_Книга7_sofi - plan_AP270202iv_форматы2_факт 2019" xfId="24903" xr:uid="{00000000-0005-0000-0000-00009A160000}"/>
    <cellStyle name="_Книга7_Sofi vs Sobi" xfId="4441" xr:uid="{00000000-0005-0000-0000-00009B160000}"/>
    <cellStyle name="_Книга7_Sofi vs Sobi 2" xfId="24904" xr:uid="{00000000-0005-0000-0000-00009C160000}"/>
    <cellStyle name="_Книга7_Sofi vs Sobi_GFO_COSTs" xfId="4442" xr:uid="{00000000-0005-0000-0000-00009D160000}"/>
    <cellStyle name="_Книга7_Sofi vs Sobi_GFO_COSTs_факт 2019" xfId="24905" xr:uid="{00000000-0005-0000-0000-00009E160000}"/>
    <cellStyle name="_Книга7_Sofi vs Sobi_GFO_format_Январь_ф+Б+БП" xfId="4443" xr:uid="{00000000-0005-0000-0000-00009F160000}"/>
    <cellStyle name="_Книга7_Sofi vs Sobi_GFO_format_Январь_ф+Б+БП_факт 2019" xfId="24906" xr:uid="{00000000-0005-0000-0000-0000A0160000}"/>
    <cellStyle name="_Книга7_Sofi vs Sobi_GFO_затраты" xfId="4444" xr:uid="{00000000-0005-0000-0000-0000A1160000}"/>
    <cellStyle name="_Книга7_Sofi vs Sobi_GFO_затраты_факт 2019" xfId="24907" xr:uid="{00000000-0005-0000-0000-0000A2160000}"/>
    <cellStyle name="_Книга7_Sofi vs Sobi_GFO_затраты2" xfId="4445" xr:uid="{00000000-0005-0000-0000-0000A3160000}"/>
    <cellStyle name="_Книга7_Sofi vs Sobi_GFO_затраты2_факт 2019" xfId="24908" xr:uid="{00000000-0005-0000-0000-0000A4160000}"/>
    <cellStyle name="_Книга7_Sofi vs Sobi_GFO_затраты4_4" xfId="4446" xr:uid="{00000000-0005-0000-0000-0000A5160000}"/>
    <cellStyle name="_Книга7_Sofi vs Sobi_GFO_затраты4_4_факт 2019" xfId="24909" xr:uid="{00000000-0005-0000-0000-0000A6160000}"/>
    <cellStyle name="_Книга7_Sofi vs Sobi_Копия GFO Ожидаемое августа_05.10" xfId="4447" xr:uid="{00000000-0005-0000-0000-0000A7160000}"/>
    <cellStyle name="_Книга7_Sofi vs Sobi_Копия GFO Ожидаемое августа_05.10_факт 2019" xfId="24910" xr:uid="{00000000-0005-0000-0000-0000A8160000}"/>
    <cellStyle name="_Книга7_Sofi vs Sobi_Лист2" xfId="24911" xr:uid="{00000000-0005-0000-0000-0000A9160000}"/>
    <cellStyle name="_Книга7_Sofi vs Sobi_ПРОГНОЗНЫЙ БАЛАНС (форма)" xfId="4448" xr:uid="{00000000-0005-0000-0000-0000AA160000}"/>
    <cellStyle name="_Книга7_Sofi vs Sobi_ПРОГНОЗНЫЙ БАЛАНС (форма) 2" xfId="24912" xr:uid="{00000000-0005-0000-0000-0000AB160000}"/>
    <cellStyle name="_Книга7_Sofi vs Sobi_ПРОГНОЗНЫЙ БАЛАНС (форма)_Лист2" xfId="24913" xr:uid="{00000000-0005-0000-0000-0000AC160000}"/>
    <cellStyle name="_Книга7_Sofi vs Sobi_ПРОГНОЗНЫЙ БАЛАНС (форма)_факт 2019" xfId="24914" xr:uid="{00000000-0005-0000-0000-0000AD160000}"/>
    <cellStyle name="_Книга7_Sofi vs Sobi_Проект КВ-2005 - 14.10.04 г.2" xfId="4449" xr:uid="{00000000-0005-0000-0000-0000AE160000}"/>
    <cellStyle name="_Книга7_Sofi vs Sobi_Проект КВ-2005 - 14.10.04 г.2_факт 2019" xfId="24915" xr:uid="{00000000-0005-0000-0000-0000AF160000}"/>
    <cellStyle name="_Книга7_Sofi vs Sobi_проект презентации БП 2005 г." xfId="4450" xr:uid="{00000000-0005-0000-0000-0000B0160000}"/>
    <cellStyle name="_Книга7_Sofi vs Sobi_проект презентации БП 2005 г._факт 2019" xfId="24916" xr:uid="{00000000-0005-0000-0000-0000B1160000}"/>
    <cellStyle name="_Книга7_Sofi vs Sobi_Прочие_Соцсферра1" xfId="4451" xr:uid="{00000000-0005-0000-0000-0000B2160000}"/>
    <cellStyle name="_Книга7_Sofi vs Sobi_Прочие_Соцсферра1_факт 2019" xfId="24917" xr:uid="{00000000-0005-0000-0000-0000B3160000}"/>
    <cellStyle name="_Книга7_Sofi vs Sobi_факт 2019" xfId="24918" xr:uid="{00000000-0005-0000-0000-0000B4160000}"/>
    <cellStyle name="_Книга7_Sofi vs Sobi_форматы от 211204_подписанные" xfId="4452" xr:uid="{00000000-0005-0000-0000-0000B5160000}"/>
    <cellStyle name="_Книга7_Sofi vs Sobi_форматы от 211204_подписанные_факт 2019" xfId="24919" xr:uid="{00000000-0005-0000-0000-0000B6160000}"/>
    <cellStyle name="_Книга7_Sofi vs Sobi_форматы2" xfId="4453" xr:uid="{00000000-0005-0000-0000-0000B7160000}"/>
    <cellStyle name="_Книга7_Sofi vs Sobi_форматы2_факт 2019" xfId="24920" xr:uid="{00000000-0005-0000-0000-0000B8160000}"/>
    <cellStyle name="_Книга7_Sofi_PBD 27-11-01" xfId="4454" xr:uid="{00000000-0005-0000-0000-0000B9160000}"/>
    <cellStyle name="_Книга7_Sofi_PBD 27-11-01 2" xfId="24921" xr:uid="{00000000-0005-0000-0000-0000BA160000}"/>
    <cellStyle name="_Книга7_Sofi_PBD 27-11-01_GFO_COSTs" xfId="4455" xr:uid="{00000000-0005-0000-0000-0000BB160000}"/>
    <cellStyle name="_Книга7_Sofi_PBD 27-11-01_GFO_COSTs_факт 2019" xfId="24922" xr:uid="{00000000-0005-0000-0000-0000BC160000}"/>
    <cellStyle name="_Книга7_Sofi_PBD 27-11-01_GFO_format_Январь_ф+Б+БП" xfId="4456" xr:uid="{00000000-0005-0000-0000-0000BD160000}"/>
    <cellStyle name="_Книга7_Sofi_PBD 27-11-01_GFO_format_Январь_ф+Б+БП_факт 2019" xfId="24923" xr:uid="{00000000-0005-0000-0000-0000BE160000}"/>
    <cellStyle name="_Книга7_Sofi_PBD 27-11-01_GFO_затраты" xfId="4457" xr:uid="{00000000-0005-0000-0000-0000BF160000}"/>
    <cellStyle name="_Книга7_Sofi_PBD 27-11-01_GFO_затраты_факт 2019" xfId="24924" xr:uid="{00000000-0005-0000-0000-0000C0160000}"/>
    <cellStyle name="_Книга7_Sofi_PBD 27-11-01_GFO_затраты2" xfId="4458" xr:uid="{00000000-0005-0000-0000-0000C1160000}"/>
    <cellStyle name="_Книга7_Sofi_PBD 27-11-01_GFO_затраты2_факт 2019" xfId="24925" xr:uid="{00000000-0005-0000-0000-0000C2160000}"/>
    <cellStyle name="_Книга7_Sofi_PBD 27-11-01_GFO_затраты4_4" xfId="4459" xr:uid="{00000000-0005-0000-0000-0000C3160000}"/>
    <cellStyle name="_Книга7_Sofi_PBD 27-11-01_GFO_затраты4_4_факт 2019" xfId="24926" xr:uid="{00000000-0005-0000-0000-0000C4160000}"/>
    <cellStyle name="_Книга7_Sofi_PBD 27-11-01_Копия GFO Ожидаемое августа_05.10" xfId="4460" xr:uid="{00000000-0005-0000-0000-0000C5160000}"/>
    <cellStyle name="_Книга7_Sofi_PBD 27-11-01_Копия GFO Ожидаемое августа_05.10_факт 2019" xfId="24927" xr:uid="{00000000-0005-0000-0000-0000C6160000}"/>
    <cellStyle name="_Книга7_Sofi_PBD 27-11-01_Лист2" xfId="24928" xr:uid="{00000000-0005-0000-0000-0000C7160000}"/>
    <cellStyle name="_Книга7_Sofi_PBD 27-11-01_ПРОГНОЗНЫЙ БАЛАНС (форма)" xfId="4461" xr:uid="{00000000-0005-0000-0000-0000C8160000}"/>
    <cellStyle name="_Книга7_Sofi_PBD 27-11-01_ПРОГНОЗНЫЙ БАЛАНС (форма) 2" xfId="24929" xr:uid="{00000000-0005-0000-0000-0000C9160000}"/>
    <cellStyle name="_Книга7_Sofi_PBD 27-11-01_ПРОГНОЗНЫЙ БАЛАНС (форма)_Лист2" xfId="24930" xr:uid="{00000000-0005-0000-0000-0000CA160000}"/>
    <cellStyle name="_Книга7_Sofi_PBD 27-11-01_ПРОГНОЗНЫЙ БАЛАНС (форма)_факт 2019" xfId="24931" xr:uid="{00000000-0005-0000-0000-0000CB160000}"/>
    <cellStyle name="_Книга7_Sofi_PBD 27-11-01_Проект КВ-2005 - 14.10.04 г.2" xfId="4462" xr:uid="{00000000-0005-0000-0000-0000CC160000}"/>
    <cellStyle name="_Книга7_Sofi_PBD 27-11-01_Проект КВ-2005 - 14.10.04 г.2_факт 2019" xfId="24932" xr:uid="{00000000-0005-0000-0000-0000CD160000}"/>
    <cellStyle name="_Книга7_Sofi_PBD 27-11-01_проект презентации БП 2005 г." xfId="4463" xr:uid="{00000000-0005-0000-0000-0000CE160000}"/>
    <cellStyle name="_Книга7_Sofi_PBD 27-11-01_проект презентации БП 2005 г._факт 2019" xfId="24933" xr:uid="{00000000-0005-0000-0000-0000CF160000}"/>
    <cellStyle name="_Книга7_Sofi_PBD 27-11-01_Прочие_Соцсферра1" xfId="4464" xr:uid="{00000000-0005-0000-0000-0000D0160000}"/>
    <cellStyle name="_Книга7_Sofi_PBD 27-11-01_Прочие_Соцсферра1_факт 2019" xfId="24934" xr:uid="{00000000-0005-0000-0000-0000D1160000}"/>
    <cellStyle name="_Книга7_Sofi_PBD 27-11-01_факт 2019" xfId="24935" xr:uid="{00000000-0005-0000-0000-0000D2160000}"/>
    <cellStyle name="_Книга7_Sofi_PBD 27-11-01_форматы от 211204_подписанные" xfId="4465" xr:uid="{00000000-0005-0000-0000-0000D3160000}"/>
    <cellStyle name="_Книга7_Sofi_PBD 27-11-01_форматы от 211204_подписанные_факт 2019" xfId="24936" xr:uid="{00000000-0005-0000-0000-0000D4160000}"/>
    <cellStyle name="_Книга7_Sofi_PBD 27-11-01_форматы2" xfId="4466" xr:uid="{00000000-0005-0000-0000-0000D5160000}"/>
    <cellStyle name="_Книга7_Sofi_PBD 27-11-01_форматы2_факт 2019" xfId="24937" xr:uid="{00000000-0005-0000-0000-0000D6160000}"/>
    <cellStyle name="_Книга7_SOFI_TEPs_AOK_130902" xfId="4467" xr:uid="{00000000-0005-0000-0000-0000D7160000}"/>
    <cellStyle name="_Книга7_SOFI_TEPs_AOK_130902 2" xfId="24938" xr:uid="{00000000-0005-0000-0000-0000D8160000}"/>
    <cellStyle name="_Книга7_SOFI_TEPs_AOK_130902_Лист2" xfId="24939" xr:uid="{00000000-0005-0000-0000-0000D9160000}"/>
    <cellStyle name="_Книга7_SOFI_TEPs_AOK_130902_ПРОГНОЗНЫЙ БАЛАНС (форма)" xfId="4468" xr:uid="{00000000-0005-0000-0000-0000DA160000}"/>
    <cellStyle name="_Книга7_SOFI_TEPs_AOK_130902_ПРОГНОЗНЫЙ БАЛАНС (форма) 2" xfId="24940" xr:uid="{00000000-0005-0000-0000-0000DB160000}"/>
    <cellStyle name="_Книга7_SOFI_TEPs_AOK_130902_ПРОГНОЗНЫЙ БАЛАНС (форма)_Лист2" xfId="24941" xr:uid="{00000000-0005-0000-0000-0000DC160000}"/>
    <cellStyle name="_Книга7_SOFI_TEPs_AOK_130902_ПРОГНОЗНЫЙ БАЛАНС (форма)_факт 2019" xfId="24942" xr:uid="{00000000-0005-0000-0000-0000DD160000}"/>
    <cellStyle name="_Книга7_SOFI_TEPs_AOK_130902_факт 2019" xfId="24943" xr:uid="{00000000-0005-0000-0000-0000DE160000}"/>
    <cellStyle name="_Книга7_SOFI_факт 2019" xfId="24944" xr:uid="{00000000-0005-0000-0000-0000DF160000}"/>
    <cellStyle name="_Книга7_Sofi145a" xfId="4469" xr:uid="{00000000-0005-0000-0000-0000E0160000}"/>
    <cellStyle name="_Книга7_Sofi145a 2" xfId="24945" xr:uid="{00000000-0005-0000-0000-0000E1160000}"/>
    <cellStyle name="_Книга7_Sofi145a_GFO_COSTs" xfId="4470" xr:uid="{00000000-0005-0000-0000-0000E2160000}"/>
    <cellStyle name="_Книга7_Sofi145a_GFO_COSTs_факт 2019" xfId="24946" xr:uid="{00000000-0005-0000-0000-0000E3160000}"/>
    <cellStyle name="_Книга7_Sofi145a_GFO_format_Январь_ф+Б+БП" xfId="4471" xr:uid="{00000000-0005-0000-0000-0000E4160000}"/>
    <cellStyle name="_Книга7_Sofi145a_GFO_format_Январь_ф+Б+БП_факт 2019" xfId="24947" xr:uid="{00000000-0005-0000-0000-0000E5160000}"/>
    <cellStyle name="_Книга7_Sofi145a_GFO_затраты" xfId="4472" xr:uid="{00000000-0005-0000-0000-0000E6160000}"/>
    <cellStyle name="_Книга7_Sofi145a_GFO_затраты_факт 2019" xfId="24948" xr:uid="{00000000-0005-0000-0000-0000E7160000}"/>
    <cellStyle name="_Книга7_Sofi145a_GFO_затраты2" xfId="4473" xr:uid="{00000000-0005-0000-0000-0000E8160000}"/>
    <cellStyle name="_Книга7_Sofi145a_GFO_затраты2_факт 2019" xfId="24949" xr:uid="{00000000-0005-0000-0000-0000E9160000}"/>
    <cellStyle name="_Книга7_Sofi145a_GFO_затраты4_4" xfId="4474" xr:uid="{00000000-0005-0000-0000-0000EA160000}"/>
    <cellStyle name="_Книга7_Sofi145a_GFO_затраты4_4_факт 2019" xfId="24950" xr:uid="{00000000-0005-0000-0000-0000EB160000}"/>
    <cellStyle name="_Книга7_Sofi145a_Копия GFO Ожидаемое августа_05.10" xfId="4475" xr:uid="{00000000-0005-0000-0000-0000EC160000}"/>
    <cellStyle name="_Книга7_Sofi145a_Копия GFO Ожидаемое августа_05.10_факт 2019" xfId="24951" xr:uid="{00000000-0005-0000-0000-0000ED160000}"/>
    <cellStyle name="_Книга7_Sofi145a_Лист2" xfId="24952" xr:uid="{00000000-0005-0000-0000-0000EE160000}"/>
    <cellStyle name="_Книга7_Sofi145a_ПРОГНОЗНЫЙ БАЛАНС (форма)" xfId="4476" xr:uid="{00000000-0005-0000-0000-0000EF160000}"/>
    <cellStyle name="_Книга7_Sofi145a_ПРОГНОЗНЫЙ БАЛАНС (форма) 2" xfId="24953" xr:uid="{00000000-0005-0000-0000-0000F0160000}"/>
    <cellStyle name="_Книга7_Sofi145a_ПРОГНОЗНЫЙ БАЛАНС (форма)_Лист2" xfId="24954" xr:uid="{00000000-0005-0000-0000-0000F1160000}"/>
    <cellStyle name="_Книга7_Sofi145a_ПРОГНОЗНЫЙ БАЛАНС (форма)_факт 2019" xfId="24955" xr:uid="{00000000-0005-0000-0000-0000F2160000}"/>
    <cellStyle name="_Книга7_Sofi145a_Проект КВ-2005 - 14.10.04 г.2" xfId="4477" xr:uid="{00000000-0005-0000-0000-0000F3160000}"/>
    <cellStyle name="_Книга7_Sofi145a_Проект КВ-2005 - 14.10.04 г.2_факт 2019" xfId="24956" xr:uid="{00000000-0005-0000-0000-0000F4160000}"/>
    <cellStyle name="_Книга7_Sofi145a_проект презентации БП 2005 г." xfId="4478" xr:uid="{00000000-0005-0000-0000-0000F5160000}"/>
    <cellStyle name="_Книга7_Sofi145a_проект презентации БП 2005 г._факт 2019" xfId="24957" xr:uid="{00000000-0005-0000-0000-0000F6160000}"/>
    <cellStyle name="_Книга7_Sofi145a_Прочие_Соцсферра1" xfId="4479" xr:uid="{00000000-0005-0000-0000-0000F7160000}"/>
    <cellStyle name="_Книга7_Sofi145a_Прочие_Соцсферра1_факт 2019" xfId="24958" xr:uid="{00000000-0005-0000-0000-0000F8160000}"/>
    <cellStyle name="_Книга7_Sofi145a_факт 2019" xfId="24959" xr:uid="{00000000-0005-0000-0000-0000F9160000}"/>
    <cellStyle name="_Книга7_Sofi145a_форматы от 211204_подписанные" xfId="4480" xr:uid="{00000000-0005-0000-0000-0000FA160000}"/>
    <cellStyle name="_Книга7_Sofi145a_форматы от 211204_подписанные_факт 2019" xfId="24960" xr:uid="{00000000-0005-0000-0000-0000FB160000}"/>
    <cellStyle name="_Книга7_Sofi145a_форматы2" xfId="4481" xr:uid="{00000000-0005-0000-0000-0000FC160000}"/>
    <cellStyle name="_Книга7_Sofi145a_форматы2_факт 2019" xfId="24961" xr:uid="{00000000-0005-0000-0000-0000FD160000}"/>
    <cellStyle name="_Книга7_Sofi153" xfId="4482" xr:uid="{00000000-0005-0000-0000-0000FE160000}"/>
    <cellStyle name="_Книга7_Sofi153 2" xfId="24962" xr:uid="{00000000-0005-0000-0000-0000FF160000}"/>
    <cellStyle name="_Книга7_Sofi153_GFO_COSTs" xfId="4483" xr:uid="{00000000-0005-0000-0000-000000170000}"/>
    <cellStyle name="_Книга7_Sofi153_GFO_COSTs_факт 2019" xfId="24963" xr:uid="{00000000-0005-0000-0000-000001170000}"/>
    <cellStyle name="_Книга7_Sofi153_GFO_format_Январь_ф+Б+БП" xfId="4484" xr:uid="{00000000-0005-0000-0000-000002170000}"/>
    <cellStyle name="_Книга7_Sofi153_GFO_format_Январь_ф+Б+БП_факт 2019" xfId="24964" xr:uid="{00000000-0005-0000-0000-000003170000}"/>
    <cellStyle name="_Книга7_Sofi153_GFO_затраты" xfId="4485" xr:uid="{00000000-0005-0000-0000-000004170000}"/>
    <cellStyle name="_Книга7_Sofi153_GFO_затраты_факт 2019" xfId="24965" xr:uid="{00000000-0005-0000-0000-000005170000}"/>
    <cellStyle name="_Книга7_Sofi153_GFO_затраты2" xfId="4486" xr:uid="{00000000-0005-0000-0000-000006170000}"/>
    <cellStyle name="_Книга7_Sofi153_GFO_затраты2_факт 2019" xfId="24966" xr:uid="{00000000-0005-0000-0000-000007170000}"/>
    <cellStyle name="_Книга7_Sofi153_GFO_затраты4_4" xfId="4487" xr:uid="{00000000-0005-0000-0000-000008170000}"/>
    <cellStyle name="_Книга7_Sofi153_GFO_затраты4_4_факт 2019" xfId="24967" xr:uid="{00000000-0005-0000-0000-000009170000}"/>
    <cellStyle name="_Книга7_Sofi153_Копия GFO Ожидаемое августа_05.10" xfId="4488" xr:uid="{00000000-0005-0000-0000-00000A170000}"/>
    <cellStyle name="_Книга7_Sofi153_Копия GFO Ожидаемое августа_05.10_факт 2019" xfId="24968" xr:uid="{00000000-0005-0000-0000-00000B170000}"/>
    <cellStyle name="_Книга7_Sofi153_Лист2" xfId="24969" xr:uid="{00000000-0005-0000-0000-00000C170000}"/>
    <cellStyle name="_Книга7_Sofi153_ПРОГНОЗНЫЙ БАЛАНС (форма)" xfId="4489" xr:uid="{00000000-0005-0000-0000-00000D170000}"/>
    <cellStyle name="_Книга7_Sofi153_ПРОГНОЗНЫЙ БАЛАНС (форма) 2" xfId="24970" xr:uid="{00000000-0005-0000-0000-00000E170000}"/>
    <cellStyle name="_Книга7_Sofi153_ПРОГНОЗНЫЙ БАЛАНС (форма)_Лист2" xfId="24971" xr:uid="{00000000-0005-0000-0000-00000F170000}"/>
    <cellStyle name="_Книга7_Sofi153_ПРОГНОЗНЫЙ БАЛАНС (форма)_факт 2019" xfId="24972" xr:uid="{00000000-0005-0000-0000-000010170000}"/>
    <cellStyle name="_Книга7_Sofi153_Проект КВ-2005 - 14.10.04 г.2" xfId="4490" xr:uid="{00000000-0005-0000-0000-000011170000}"/>
    <cellStyle name="_Книга7_Sofi153_Проект КВ-2005 - 14.10.04 г.2_факт 2019" xfId="24973" xr:uid="{00000000-0005-0000-0000-000012170000}"/>
    <cellStyle name="_Книга7_Sofi153_проект презентации БП 2005 г." xfId="4491" xr:uid="{00000000-0005-0000-0000-000013170000}"/>
    <cellStyle name="_Книга7_Sofi153_проект презентации БП 2005 г._факт 2019" xfId="24974" xr:uid="{00000000-0005-0000-0000-000014170000}"/>
    <cellStyle name="_Книга7_Sofi153_Прочие_Соцсферра1" xfId="4492" xr:uid="{00000000-0005-0000-0000-000015170000}"/>
    <cellStyle name="_Книга7_Sofi153_Прочие_Соцсферра1_факт 2019" xfId="24975" xr:uid="{00000000-0005-0000-0000-000016170000}"/>
    <cellStyle name="_Книга7_Sofi153_факт 2019" xfId="24976" xr:uid="{00000000-0005-0000-0000-000017170000}"/>
    <cellStyle name="_Книга7_Sofi153_форматы от 211204_подписанные" xfId="4493" xr:uid="{00000000-0005-0000-0000-000018170000}"/>
    <cellStyle name="_Книга7_Sofi153_форматы от 211204_подписанные_факт 2019" xfId="24977" xr:uid="{00000000-0005-0000-0000-000019170000}"/>
    <cellStyle name="_Книга7_Sofi153_форматы2" xfId="4494" xr:uid="{00000000-0005-0000-0000-00001A170000}"/>
    <cellStyle name="_Книга7_Sofi153_форматы2_факт 2019" xfId="24978" xr:uid="{00000000-0005-0000-0000-00001B170000}"/>
    <cellStyle name="_Книга7_Summary" xfId="4495" xr:uid="{00000000-0005-0000-0000-00001C170000}"/>
    <cellStyle name="_Книга7_Summary 2" xfId="24979" xr:uid="{00000000-0005-0000-0000-00001D170000}"/>
    <cellStyle name="_Книга7_Summary_GFO_COSTs" xfId="4496" xr:uid="{00000000-0005-0000-0000-00001E170000}"/>
    <cellStyle name="_Книга7_Summary_GFO_COSTs_факт 2019" xfId="24980" xr:uid="{00000000-0005-0000-0000-00001F170000}"/>
    <cellStyle name="_Книга7_Summary_GFO_format_Январь_ф+Б+БП" xfId="4497" xr:uid="{00000000-0005-0000-0000-000020170000}"/>
    <cellStyle name="_Книга7_Summary_GFO_format_Январь_ф+Б+БП_факт 2019" xfId="24981" xr:uid="{00000000-0005-0000-0000-000021170000}"/>
    <cellStyle name="_Книга7_Summary_GFO_затраты" xfId="4498" xr:uid="{00000000-0005-0000-0000-000022170000}"/>
    <cellStyle name="_Книга7_Summary_GFO_затраты_факт 2019" xfId="24982" xr:uid="{00000000-0005-0000-0000-000023170000}"/>
    <cellStyle name="_Книга7_Summary_GFO_затраты2" xfId="4499" xr:uid="{00000000-0005-0000-0000-000024170000}"/>
    <cellStyle name="_Книга7_Summary_GFO_затраты2_факт 2019" xfId="24983" xr:uid="{00000000-0005-0000-0000-000025170000}"/>
    <cellStyle name="_Книга7_Summary_GFO_затраты4_4" xfId="4500" xr:uid="{00000000-0005-0000-0000-000026170000}"/>
    <cellStyle name="_Книга7_Summary_GFO_затраты4_4_факт 2019" xfId="24984" xr:uid="{00000000-0005-0000-0000-000027170000}"/>
    <cellStyle name="_Книга7_Summary_Копия GFO Ожидаемое августа_05.10" xfId="4501" xr:uid="{00000000-0005-0000-0000-000028170000}"/>
    <cellStyle name="_Книга7_Summary_Копия GFO Ожидаемое августа_05.10_факт 2019" xfId="24985" xr:uid="{00000000-0005-0000-0000-000029170000}"/>
    <cellStyle name="_Книга7_Summary_Лист2" xfId="24986" xr:uid="{00000000-0005-0000-0000-00002A170000}"/>
    <cellStyle name="_Книга7_Summary_ПРОГНОЗНЫЙ БАЛАНС (форма)" xfId="4502" xr:uid="{00000000-0005-0000-0000-00002B170000}"/>
    <cellStyle name="_Книга7_Summary_ПРОГНОЗНЫЙ БАЛАНС (форма) 2" xfId="24987" xr:uid="{00000000-0005-0000-0000-00002C170000}"/>
    <cellStyle name="_Книга7_Summary_ПРОГНОЗНЫЙ БАЛАНС (форма)_Лист2" xfId="24988" xr:uid="{00000000-0005-0000-0000-00002D170000}"/>
    <cellStyle name="_Книга7_Summary_ПРОГНОЗНЫЙ БАЛАНС (форма)_факт 2019" xfId="24989" xr:uid="{00000000-0005-0000-0000-00002E170000}"/>
    <cellStyle name="_Книга7_Summary_Проект КВ-2005 - 14.10.04 г.2" xfId="4503" xr:uid="{00000000-0005-0000-0000-00002F170000}"/>
    <cellStyle name="_Книга7_Summary_Проект КВ-2005 - 14.10.04 г.2_факт 2019" xfId="24990" xr:uid="{00000000-0005-0000-0000-000030170000}"/>
    <cellStyle name="_Книга7_Summary_проект презентации БП 2005 г." xfId="4504" xr:uid="{00000000-0005-0000-0000-000031170000}"/>
    <cellStyle name="_Книга7_Summary_проект презентации БП 2005 г._факт 2019" xfId="24991" xr:uid="{00000000-0005-0000-0000-000032170000}"/>
    <cellStyle name="_Книга7_Summary_Прочие_Соцсферра1" xfId="4505" xr:uid="{00000000-0005-0000-0000-000033170000}"/>
    <cellStyle name="_Книга7_Summary_Прочие_Соцсферра1_факт 2019" xfId="24992" xr:uid="{00000000-0005-0000-0000-000034170000}"/>
    <cellStyle name="_Книга7_Summary_факт 2019" xfId="24993" xr:uid="{00000000-0005-0000-0000-000035170000}"/>
    <cellStyle name="_Книга7_Summary_форматы от 211204_подписанные" xfId="4506" xr:uid="{00000000-0005-0000-0000-000036170000}"/>
    <cellStyle name="_Книга7_Summary_форматы от 211204_подписанные_факт 2019" xfId="24994" xr:uid="{00000000-0005-0000-0000-000037170000}"/>
    <cellStyle name="_Книга7_Summary_форматы2" xfId="4507" xr:uid="{00000000-0005-0000-0000-000038170000}"/>
    <cellStyle name="_Книга7_Summary_форматы2_факт 2019" xfId="24995" xr:uid="{00000000-0005-0000-0000-000039170000}"/>
    <cellStyle name="_Книга7_SXXXX_Express_c Links" xfId="4508" xr:uid="{00000000-0005-0000-0000-00003A170000}"/>
    <cellStyle name="_Книга7_SXXXX_Express_c Links 2" xfId="24996" xr:uid="{00000000-0005-0000-0000-00003B170000}"/>
    <cellStyle name="_Книга7_SXXXX_Express_c Links_Лист2" xfId="24997" xr:uid="{00000000-0005-0000-0000-00003C170000}"/>
    <cellStyle name="_Книга7_SXXXX_Express_c Links_ПРОГНОЗНЫЙ БАЛАНС (форма)" xfId="4509" xr:uid="{00000000-0005-0000-0000-00003D170000}"/>
    <cellStyle name="_Книга7_SXXXX_Express_c Links_ПРОГНОЗНЫЙ БАЛАНС (форма) 2" xfId="24998" xr:uid="{00000000-0005-0000-0000-00003E170000}"/>
    <cellStyle name="_Книга7_SXXXX_Express_c Links_ПРОГНОЗНЫЙ БАЛАНС (форма)_Лист2" xfId="24999" xr:uid="{00000000-0005-0000-0000-00003F170000}"/>
    <cellStyle name="_Книга7_SXXXX_Express_c Links_ПРОГНОЗНЫЙ БАЛАНС (форма)_факт 2019" xfId="25000" xr:uid="{00000000-0005-0000-0000-000040170000}"/>
    <cellStyle name="_Книга7_SXXXX_Express_c Links_факт 2019" xfId="25001" xr:uid="{00000000-0005-0000-0000-000041170000}"/>
    <cellStyle name="_Книга7_Tax_form_1кв_3" xfId="4510" xr:uid="{00000000-0005-0000-0000-000042170000}"/>
    <cellStyle name="_Книга7_Tax_form_1кв_3 2" xfId="25002" xr:uid="{00000000-0005-0000-0000-000043170000}"/>
    <cellStyle name="_Книга7_Tax_form_1кв_3_GFO_COSTs" xfId="4511" xr:uid="{00000000-0005-0000-0000-000044170000}"/>
    <cellStyle name="_Книга7_Tax_form_1кв_3_GFO_COSTs_факт 2019" xfId="25003" xr:uid="{00000000-0005-0000-0000-000045170000}"/>
    <cellStyle name="_Книга7_Tax_form_1кв_3_GFO_format_Январь_ф+Б+БП" xfId="4512" xr:uid="{00000000-0005-0000-0000-000046170000}"/>
    <cellStyle name="_Книга7_Tax_form_1кв_3_GFO_format_Январь_ф+Б+БП_факт 2019" xfId="25004" xr:uid="{00000000-0005-0000-0000-000047170000}"/>
    <cellStyle name="_Книга7_Tax_form_1кв_3_GFO_затраты" xfId="4513" xr:uid="{00000000-0005-0000-0000-000048170000}"/>
    <cellStyle name="_Книга7_Tax_form_1кв_3_GFO_затраты_факт 2019" xfId="25005" xr:uid="{00000000-0005-0000-0000-000049170000}"/>
    <cellStyle name="_Книга7_Tax_form_1кв_3_GFO_затраты2" xfId="4514" xr:uid="{00000000-0005-0000-0000-00004A170000}"/>
    <cellStyle name="_Книга7_Tax_form_1кв_3_GFO_затраты2_факт 2019" xfId="25006" xr:uid="{00000000-0005-0000-0000-00004B170000}"/>
    <cellStyle name="_Книга7_Tax_form_1кв_3_GFO_затраты4_4" xfId="4515" xr:uid="{00000000-0005-0000-0000-00004C170000}"/>
    <cellStyle name="_Книга7_Tax_form_1кв_3_GFO_затраты4_4_факт 2019" xfId="25007" xr:uid="{00000000-0005-0000-0000-00004D170000}"/>
    <cellStyle name="_Книга7_Tax_form_1кв_3_Копия GFO Ожидаемое августа_05.10" xfId="4516" xr:uid="{00000000-0005-0000-0000-00004E170000}"/>
    <cellStyle name="_Книга7_Tax_form_1кв_3_Копия GFO Ожидаемое августа_05.10_факт 2019" xfId="25008" xr:uid="{00000000-0005-0000-0000-00004F170000}"/>
    <cellStyle name="_Книга7_Tax_form_1кв_3_Лист2" xfId="25009" xr:uid="{00000000-0005-0000-0000-000050170000}"/>
    <cellStyle name="_Книга7_Tax_form_1кв_3_ПРОГНОЗНЫЙ БАЛАНС (форма)" xfId="4517" xr:uid="{00000000-0005-0000-0000-000051170000}"/>
    <cellStyle name="_Книга7_Tax_form_1кв_3_ПРОГНОЗНЫЙ БАЛАНС (форма) 2" xfId="25010" xr:uid="{00000000-0005-0000-0000-000052170000}"/>
    <cellStyle name="_Книга7_Tax_form_1кв_3_ПРОГНОЗНЫЙ БАЛАНС (форма)_Лист2" xfId="25011" xr:uid="{00000000-0005-0000-0000-000053170000}"/>
    <cellStyle name="_Книга7_Tax_form_1кв_3_ПРОГНОЗНЫЙ БАЛАНС (форма)_факт 2019" xfId="25012" xr:uid="{00000000-0005-0000-0000-000054170000}"/>
    <cellStyle name="_Книга7_Tax_form_1кв_3_Проект КВ-2005 - 14.10.04 г.2" xfId="4518" xr:uid="{00000000-0005-0000-0000-000055170000}"/>
    <cellStyle name="_Книга7_Tax_form_1кв_3_Проект КВ-2005 - 14.10.04 г.2_факт 2019" xfId="25013" xr:uid="{00000000-0005-0000-0000-000056170000}"/>
    <cellStyle name="_Книга7_Tax_form_1кв_3_проект презентации БП 2005 г." xfId="4519" xr:uid="{00000000-0005-0000-0000-000057170000}"/>
    <cellStyle name="_Книга7_Tax_form_1кв_3_проект презентации БП 2005 г._факт 2019" xfId="25014" xr:uid="{00000000-0005-0000-0000-000058170000}"/>
    <cellStyle name="_Книга7_Tax_form_1кв_3_Прочие_Соцсферра1" xfId="4520" xr:uid="{00000000-0005-0000-0000-000059170000}"/>
    <cellStyle name="_Книга7_Tax_form_1кв_3_Прочие_Соцсферра1_факт 2019" xfId="25015" xr:uid="{00000000-0005-0000-0000-00005A170000}"/>
    <cellStyle name="_Книга7_Tax_form_1кв_3_факт 2019" xfId="25016" xr:uid="{00000000-0005-0000-0000-00005B170000}"/>
    <cellStyle name="_Книга7_Tax_form_1кв_3_форматы от 211204_подписанные" xfId="4521" xr:uid="{00000000-0005-0000-0000-00005C170000}"/>
    <cellStyle name="_Книга7_Tax_form_1кв_3_форматы от 211204_подписанные_факт 2019" xfId="25017" xr:uid="{00000000-0005-0000-0000-00005D170000}"/>
    <cellStyle name="_Книга7_Tax_form_1кв_3_форматы2" xfId="4522" xr:uid="{00000000-0005-0000-0000-00005E170000}"/>
    <cellStyle name="_Книга7_Tax_form_1кв_3_форматы2_факт 2019" xfId="25018" xr:uid="{00000000-0005-0000-0000-00005F170000}"/>
    <cellStyle name="_Книга7_test_11" xfId="4523" xr:uid="{00000000-0005-0000-0000-000060170000}"/>
    <cellStyle name="_Книга7_test_11 2" xfId="25019" xr:uid="{00000000-0005-0000-0000-000061170000}"/>
    <cellStyle name="_Книга7_test_11_GFO_COSTs" xfId="4524" xr:uid="{00000000-0005-0000-0000-000062170000}"/>
    <cellStyle name="_Книга7_test_11_GFO_COSTs_факт 2019" xfId="25020" xr:uid="{00000000-0005-0000-0000-000063170000}"/>
    <cellStyle name="_Книга7_test_11_GFO_format_Январь_ф+Б+БП" xfId="4525" xr:uid="{00000000-0005-0000-0000-000064170000}"/>
    <cellStyle name="_Книга7_test_11_GFO_format_Январь_ф+Б+БП_факт 2019" xfId="25021" xr:uid="{00000000-0005-0000-0000-000065170000}"/>
    <cellStyle name="_Книга7_test_11_GFO_затраты" xfId="4526" xr:uid="{00000000-0005-0000-0000-000066170000}"/>
    <cellStyle name="_Книга7_test_11_GFO_затраты_факт 2019" xfId="25022" xr:uid="{00000000-0005-0000-0000-000067170000}"/>
    <cellStyle name="_Книга7_test_11_GFO_затраты2" xfId="4527" xr:uid="{00000000-0005-0000-0000-000068170000}"/>
    <cellStyle name="_Книга7_test_11_GFO_затраты2_факт 2019" xfId="25023" xr:uid="{00000000-0005-0000-0000-000069170000}"/>
    <cellStyle name="_Книга7_test_11_GFO_затраты4_4" xfId="4528" xr:uid="{00000000-0005-0000-0000-00006A170000}"/>
    <cellStyle name="_Книга7_test_11_GFO_затраты4_4_факт 2019" xfId="25024" xr:uid="{00000000-0005-0000-0000-00006B170000}"/>
    <cellStyle name="_Книга7_test_11_Копия GFO Ожидаемое августа_05.10" xfId="4529" xr:uid="{00000000-0005-0000-0000-00006C170000}"/>
    <cellStyle name="_Книга7_test_11_Копия GFO Ожидаемое августа_05.10_факт 2019" xfId="25025" xr:uid="{00000000-0005-0000-0000-00006D170000}"/>
    <cellStyle name="_Книга7_test_11_Лист2" xfId="25026" xr:uid="{00000000-0005-0000-0000-00006E170000}"/>
    <cellStyle name="_Книга7_test_11_ПРОГНОЗНЫЙ БАЛАНС (форма)" xfId="4530" xr:uid="{00000000-0005-0000-0000-00006F170000}"/>
    <cellStyle name="_Книга7_test_11_ПРОГНОЗНЫЙ БАЛАНС (форма) 2" xfId="25027" xr:uid="{00000000-0005-0000-0000-000070170000}"/>
    <cellStyle name="_Книга7_test_11_ПРОГНОЗНЫЙ БАЛАНС (форма)_Лист2" xfId="25028" xr:uid="{00000000-0005-0000-0000-000071170000}"/>
    <cellStyle name="_Книга7_test_11_ПРОГНОЗНЫЙ БАЛАНС (форма)_факт 2019" xfId="25029" xr:uid="{00000000-0005-0000-0000-000072170000}"/>
    <cellStyle name="_Книга7_test_11_Проект КВ-2005 - 14.10.04 г.2" xfId="4531" xr:uid="{00000000-0005-0000-0000-000073170000}"/>
    <cellStyle name="_Книга7_test_11_Проект КВ-2005 - 14.10.04 г.2_факт 2019" xfId="25030" xr:uid="{00000000-0005-0000-0000-000074170000}"/>
    <cellStyle name="_Книга7_test_11_проект презентации БП 2005 г." xfId="4532" xr:uid="{00000000-0005-0000-0000-000075170000}"/>
    <cellStyle name="_Книга7_test_11_проект презентации БП 2005 г._факт 2019" xfId="25031" xr:uid="{00000000-0005-0000-0000-000076170000}"/>
    <cellStyle name="_Книга7_test_11_Прочие_Соцсферра1" xfId="4533" xr:uid="{00000000-0005-0000-0000-000077170000}"/>
    <cellStyle name="_Книга7_test_11_Прочие_Соцсферра1_факт 2019" xfId="25032" xr:uid="{00000000-0005-0000-0000-000078170000}"/>
    <cellStyle name="_Книга7_test_11_факт 2019" xfId="25033" xr:uid="{00000000-0005-0000-0000-000079170000}"/>
    <cellStyle name="_Книга7_test_11_форматы от 211204_подписанные" xfId="4534" xr:uid="{00000000-0005-0000-0000-00007A170000}"/>
    <cellStyle name="_Книга7_test_11_форматы от 211204_подписанные_факт 2019" xfId="25034" xr:uid="{00000000-0005-0000-0000-00007B170000}"/>
    <cellStyle name="_Книга7_test_11_форматы2" xfId="4535" xr:uid="{00000000-0005-0000-0000-00007C170000}"/>
    <cellStyle name="_Книга7_test_11_форматы2_факт 2019" xfId="25035" xr:uid="{00000000-0005-0000-0000-00007D170000}"/>
    <cellStyle name="_Книга7_БКЭ" xfId="4536" xr:uid="{00000000-0005-0000-0000-00007E170000}"/>
    <cellStyle name="_Книга7_БКЭ 2" xfId="25036" xr:uid="{00000000-0005-0000-0000-00007F170000}"/>
    <cellStyle name="_Книга7_БКЭ_GFO_COSTs" xfId="4537" xr:uid="{00000000-0005-0000-0000-000080170000}"/>
    <cellStyle name="_Книга7_БКЭ_GFO_COSTs_факт 2019" xfId="25037" xr:uid="{00000000-0005-0000-0000-000081170000}"/>
    <cellStyle name="_Книга7_БКЭ_GFO_format_Январь_ф+Б+БП" xfId="4538" xr:uid="{00000000-0005-0000-0000-000082170000}"/>
    <cellStyle name="_Книга7_БКЭ_GFO_format_Январь_ф+Б+БП_факт 2019" xfId="25038" xr:uid="{00000000-0005-0000-0000-000083170000}"/>
    <cellStyle name="_Книга7_БКЭ_GFO_затраты" xfId="4539" xr:uid="{00000000-0005-0000-0000-000084170000}"/>
    <cellStyle name="_Книга7_БКЭ_GFO_затраты_факт 2019" xfId="25039" xr:uid="{00000000-0005-0000-0000-000085170000}"/>
    <cellStyle name="_Книга7_БКЭ_GFO_затраты2" xfId="4540" xr:uid="{00000000-0005-0000-0000-000086170000}"/>
    <cellStyle name="_Книга7_БКЭ_GFO_затраты2_факт 2019" xfId="25040" xr:uid="{00000000-0005-0000-0000-000087170000}"/>
    <cellStyle name="_Книга7_БКЭ_GFO_затраты4_4" xfId="4541" xr:uid="{00000000-0005-0000-0000-000088170000}"/>
    <cellStyle name="_Книга7_БКЭ_GFO_затраты4_4_факт 2019" xfId="25041" xr:uid="{00000000-0005-0000-0000-000089170000}"/>
    <cellStyle name="_Книга7_БКЭ_Копия GFO Ожидаемое августа_05.10" xfId="4542" xr:uid="{00000000-0005-0000-0000-00008A170000}"/>
    <cellStyle name="_Книга7_БКЭ_Копия GFO Ожидаемое августа_05.10_факт 2019" xfId="25042" xr:uid="{00000000-0005-0000-0000-00008B170000}"/>
    <cellStyle name="_Книга7_БКЭ_Лист2" xfId="25043" xr:uid="{00000000-0005-0000-0000-00008C170000}"/>
    <cellStyle name="_Книга7_БКЭ_ПРОГНОЗНЫЙ БАЛАНС (форма)" xfId="4543" xr:uid="{00000000-0005-0000-0000-00008D170000}"/>
    <cellStyle name="_Книга7_БКЭ_ПРОГНОЗНЫЙ БАЛАНС (форма) 2" xfId="25044" xr:uid="{00000000-0005-0000-0000-00008E170000}"/>
    <cellStyle name="_Книга7_БКЭ_ПРОГНОЗНЫЙ БАЛАНС (форма)_Лист2" xfId="25045" xr:uid="{00000000-0005-0000-0000-00008F170000}"/>
    <cellStyle name="_Книга7_БКЭ_ПРОГНОЗНЫЙ БАЛАНС (форма)_факт 2019" xfId="25046" xr:uid="{00000000-0005-0000-0000-000090170000}"/>
    <cellStyle name="_Книга7_БКЭ_Проект КВ-2005 - 14.10.04 г.2" xfId="4544" xr:uid="{00000000-0005-0000-0000-000091170000}"/>
    <cellStyle name="_Книга7_БКЭ_Проект КВ-2005 - 14.10.04 г.2_факт 2019" xfId="25047" xr:uid="{00000000-0005-0000-0000-000092170000}"/>
    <cellStyle name="_Книга7_БКЭ_проект презентации БП 2005 г." xfId="4545" xr:uid="{00000000-0005-0000-0000-000093170000}"/>
    <cellStyle name="_Книга7_БКЭ_проект презентации БП 2005 г._факт 2019" xfId="25048" xr:uid="{00000000-0005-0000-0000-000094170000}"/>
    <cellStyle name="_Книга7_БКЭ_Прочие_Соцсферра1" xfId="4546" xr:uid="{00000000-0005-0000-0000-000095170000}"/>
    <cellStyle name="_Книга7_БКЭ_Прочие_Соцсферра1_факт 2019" xfId="25049" xr:uid="{00000000-0005-0000-0000-000096170000}"/>
    <cellStyle name="_Книга7_БКЭ_факт 2019" xfId="25050" xr:uid="{00000000-0005-0000-0000-000097170000}"/>
    <cellStyle name="_Книга7_БКЭ_форматы от 211204_подписанные" xfId="4547" xr:uid="{00000000-0005-0000-0000-000098170000}"/>
    <cellStyle name="_Книга7_БКЭ_форматы от 211204_подписанные_факт 2019" xfId="25051" xr:uid="{00000000-0005-0000-0000-000099170000}"/>
    <cellStyle name="_Книга7_БКЭ_форматы2" xfId="4548" xr:uid="{00000000-0005-0000-0000-00009A170000}"/>
    <cellStyle name="_Книга7_БКЭ_форматы2_факт 2019" xfId="25052" xr:uid="{00000000-0005-0000-0000-00009B170000}"/>
    <cellStyle name="_Книга7_для вставки в пакет за 2001" xfId="4549" xr:uid="{00000000-0005-0000-0000-00009C170000}"/>
    <cellStyle name="_Книга7_для вставки в пакет за 2001 2" xfId="25053" xr:uid="{00000000-0005-0000-0000-00009D170000}"/>
    <cellStyle name="_Книга7_для вставки в пакет за 2001_GFO_COSTs" xfId="4550" xr:uid="{00000000-0005-0000-0000-00009E170000}"/>
    <cellStyle name="_Книга7_для вставки в пакет за 2001_GFO_COSTs_факт 2019" xfId="25054" xr:uid="{00000000-0005-0000-0000-00009F170000}"/>
    <cellStyle name="_Книга7_для вставки в пакет за 2001_GFO_format_Январь_ф+Б+БП" xfId="4551" xr:uid="{00000000-0005-0000-0000-0000A0170000}"/>
    <cellStyle name="_Книга7_для вставки в пакет за 2001_GFO_format_Январь_ф+Б+БП_факт 2019" xfId="25055" xr:uid="{00000000-0005-0000-0000-0000A1170000}"/>
    <cellStyle name="_Книга7_для вставки в пакет за 2001_GFO_затраты" xfId="4552" xr:uid="{00000000-0005-0000-0000-0000A2170000}"/>
    <cellStyle name="_Книга7_для вставки в пакет за 2001_GFO_затраты_факт 2019" xfId="25056" xr:uid="{00000000-0005-0000-0000-0000A3170000}"/>
    <cellStyle name="_Книга7_для вставки в пакет за 2001_GFO_затраты2" xfId="4553" xr:uid="{00000000-0005-0000-0000-0000A4170000}"/>
    <cellStyle name="_Книга7_для вставки в пакет за 2001_GFO_затраты2_факт 2019" xfId="25057" xr:uid="{00000000-0005-0000-0000-0000A5170000}"/>
    <cellStyle name="_Книга7_для вставки в пакет за 2001_GFO_затраты4_4" xfId="4554" xr:uid="{00000000-0005-0000-0000-0000A6170000}"/>
    <cellStyle name="_Книга7_для вставки в пакет за 2001_GFO_затраты4_4_факт 2019" xfId="25058" xr:uid="{00000000-0005-0000-0000-0000A7170000}"/>
    <cellStyle name="_Книга7_для вставки в пакет за 2001_Копия GFO Ожидаемое августа_05.10" xfId="4555" xr:uid="{00000000-0005-0000-0000-0000A8170000}"/>
    <cellStyle name="_Книга7_для вставки в пакет за 2001_Копия GFO Ожидаемое августа_05.10_факт 2019" xfId="25059" xr:uid="{00000000-0005-0000-0000-0000A9170000}"/>
    <cellStyle name="_Книга7_для вставки в пакет за 2001_Лист2" xfId="25060" xr:uid="{00000000-0005-0000-0000-0000AA170000}"/>
    <cellStyle name="_Книга7_для вставки в пакет за 2001_ПРОГНОЗНЫЙ БАЛАНС (форма)" xfId="4556" xr:uid="{00000000-0005-0000-0000-0000AB170000}"/>
    <cellStyle name="_Книга7_для вставки в пакет за 2001_ПРОГНОЗНЫЙ БАЛАНС (форма) 2" xfId="25061" xr:uid="{00000000-0005-0000-0000-0000AC170000}"/>
    <cellStyle name="_Книга7_для вставки в пакет за 2001_ПРОГНОЗНЫЙ БАЛАНС (форма)_Лист2" xfId="25062" xr:uid="{00000000-0005-0000-0000-0000AD170000}"/>
    <cellStyle name="_Книга7_для вставки в пакет за 2001_ПРОГНОЗНЫЙ БАЛАНС (форма)_факт 2019" xfId="25063" xr:uid="{00000000-0005-0000-0000-0000AE170000}"/>
    <cellStyle name="_Книга7_для вставки в пакет за 2001_Проект КВ-2005 - 14.10.04 г.2" xfId="4557" xr:uid="{00000000-0005-0000-0000-0000AF170000}"/>
    <cellStyle name="_Книга7_для вставки в пакет за 2001_Проект КВ-2005 - 14.10.04 г.2_факт 2019" xfId="25064" xr:uid="{00000000-0005-0000-0000-0000B0170000}"/>
    <cellStyle name="_Книга7_для вставки в пакет за 2001_проект презентации БП 2005 г." xfId="4558" xr:uid="{00000000-0005-0000-0000-0000B1170000}"/>
    <cellStyle name="_Книга7_для вставки в пакет за 2001_проект презентации БП 2005 г._факт 2019" xfId="25065" xr:uid="{00000000-0005-0000-0000-0000B2170000}"/>
    <cellStyle name="_Книга7_для вставки в пакет за 2001_Прочие_Соцсферра1" xfId="4559" xr:uid="{00000000-0005-0000-0000-0000B3170000}"/>
    <cellStyle name="_Книга7_для вставки в пакет за 2001_Прочие_Соцсферра1_факт 2019" xfId="25066" xr:uid="{00000000-0005-0000-0000-0000B4170000}"/>
    <cellStyle name="_Книга7_для вставки в пакет за 2001_факт 2019" xfId="25067" xr:uid="{00000000-0005-0000-0000-0000B5170000}"/>
    <cellStyle name="_Книга7_для вставки в пакет за 2001_форматы от 211204_подписанные" xfId="4560" xr:uid="{00000000-0005-0000-0000-0000B6170000}"/>
    <cellStyle name="_Книга7_для вставки в пакет за 2001_форматы от 211204_подписанные_факт 2019" xfId="25068" xr:uid="{00000000-0005-0000-0000-0000B7170000}"/>
    <cellStyle name="_Книга7_для вставки в пакет за 2001_форматы2" xfId="4561" xr:uid="{00000000-0005-0000-0000-0000B8170000}"/>
    <cellStyle name="_Книга7_для вставки в пакет за 2001_форматы2_факт 2019" xfId="25069" xr:uid="{00000000-0005-0000-0000-0000B9170000}"/>
    <cellStyle name="_Книга7_дляГалиныВ" xfId="4562" xr:uid="{00000000-0005-0000-0000-0000BA170000}"/>
    <cellStyle name="_Книга7_дляГалиныВ 2" xfId="25070" xr:uid="{00000000-0005-0000-0000-0000BB170000}"/>
    <cellStyle name="_Книга7_дляГалиныВ_Лист2" xfId="25071" xr:uid="{00000000-0005-0000-0000-0000BC170000}"/>
    <cellStyle name="_Книга7_дляГалиныВ_ПРОГНОЗНЫЙ БАЛАНС (форма)" xfId="4563" xr:uid="{00000000-0005-0000-0000-0000BD170000}"/>
    <cellStyle name="_Книга7_дляГалиныВ_ПРОГНОЗНЫЙ БАЛАНС (форма) 2" xfId="25072" xr:uid="{00000000-0005-0000-0000-0000BE170000}"/>
    <cellStyle name="_Книга7_дляГалиныВ_ПРОГНОЗНЫЙ БАЛАНС (форма)_Лист2" xfId="25073" xr:uid="{00000000-0005-0000-0000-0000BF170000}"/>
    <cellStyle name="_Книга7_дляГалиныВ_ПРОГНОЗНЫЙ БАЛАНС (форма)_факт 2019" xfId="25074" xr:uid="{00000000-0005-0000-0000-0000C0170000}"/>
    <cellStyle name="_Книга7_дляГалиныВ_факт 2019" xfId="25075" xr:uid="{00000000-0005-0000-0000-0000C1170000}"/>
    <cellStyle name="_Книга7_Книга7" xfId="4564" xr:uid="{00000000-0005-0000-0000-0000C2170000}"/>
    <cellStyle name="_Книга7_Книга7 2" xfId="25076" xr:uid="{00000000-0005-0000-0000-0000C3170000}"/>
    <cellStyle name="_Книга7_Книга7_GFO_COSTs" xfId="4565" xr:uid="{00000000-0005-0000-0000-0000C4170000}"/>
    <cellStyle name="_Книга7_Книга7_GFO_COSTs_факт 2019" xfId="25077" xr:uid="{00000000-0005-0000-0000-0000C5170000}"/>
    <cellStyle name="_Книга7_Книга7_GFO_format_Январь_ф+Б+БП" xfId="4566" xr:uid="{00000000-0005-0000-0000-0000C6170000}"/>
    <cellStyle name="_Книга7_Книга7_GFO_format_Январь_ф+Б+БП_факт 2019" xfId="25078" xr:uid="{00000000-0005-0000-0000-0000C7170000}"/>
    <cellStyle name="_Книга7_Книга7_GFO_затраты" xfId="4567" xr:uid="{00000000-0005-0000-0000-0000C8170000}"/>
    <cellStyle name="_Книга7_Книга7_GFO_затраты_факт 2019" xfId="25079" xr:uid="{00000000-0005-0000-0000-0000C9170000}"/>
    <cellStyle name="_Книга7_Книга7_GFO_затраты2" xfId="4568" xr:uid="{00000000-0005-0000-0000-0000CA170000}"/>
    <cellStyle name="_Книга7_Книга7_GFO_затраты2_факт 2019" xfId="25080" xr:uid="{00000000-0005-0000-0000-0000CB170000}"/>
    <cellStyle name="_Книга7_Книга7_GFO_затраты4_4" xfId="4569" xr:uid="{00000000-0005-0000-0000-0000CC170000}"/>
    <cellStyle name="_Книга7_Книга7_GFO_затраты4_4_факт 2019" xfId="25081" xr:uid="{00000000-0005-0000-0000-0000CD170000}"/>
    <cellStyle name="_Книга7_Книга7_Копия GFO Ожидаемое августа_05.10" xfId="4570" xr:uid="{00000000-0005-0000-0000-0000CE170000}"/>
    <cellStyle name="_Книга7_Книга7_Копия GFO Ожидаемое августа_05.10_факт 2019" xfId="25082" xr:uid="{00000000-0005-0000-0000-0000CF170000}"/>
    <cellStyle name="_Книга7_Книга7_Лист2" xfId="25083" xr:uid="{00000000-0005-0000-0000-0000D0170000}"/>
    <cellStyle name="_Книга7_Книга7_ПРОГНОЗНЫЙ БАЛАНС (форма)" xfId="4571" xr:uid="{00000000-0005-0000-0000-0000D1170000}"/>
    <cellStyle name="_Книга7_Книга7_ПРОГНОЗНЫЙ БАЛАНС (форма) 2" xfId="25084" xr:uid="{00000000-0005-0000-0000-0000D2170000}"/>
    <cellStyle name="_Книга7_Книга7_ПРОГНОЗНЫЙ БАЛАНС (форма)_Лист2" xfId="25085" xr:uid="{00000000-0005-0000-0000-0000D3170000}"/>
    <cellStyle name="_Книга7_Книга7_ПРОГНОЗНЫЙ БАЛАНС (форма)_факт 2019" xfId="25086" xr:uid="{00000000-0005-0000-0000-0000D4170000}"/>
    <cellStyle name="_Книга7_Книга7_Проект КВ-2005 - 14.10.04 г.2" xfId="4572" xr:uid="{00000000-0005-0000-0000-0000D5170000}"/>
    <cellStyle name="_Книга7_Книга7_Проект КВ-2005 - 14.10.04 г.2_факт 2019" xfId="25087" xr:uid="{00000000-0005-0000-0000-0000D6170000}"/>
    <cellStyle name="_Книга7_Книга7_проект презентации БП 2005 г." xfId="4573" xr:uid="{00000000-0005-0000-0000-0000D7170000}"/>
    <cellStyle name="_Книга7_Книга7_проект презентации БП 2005 г._факт 2019" xfId="25088" xr:uid="{00000000-0005-0000-0000-0000D8170000}"/>
    <cellStyle name="_Книга7_Книга7_Прочие_Соцсферра1" xfId="4574" xr:uid="{00000000-0005-0000-0000-0000D9170000}"/>
    <cellStyle name="_Книга7_Книга7_Прочие_Соцсферра1_факт 2019" xfId="25089" xr:uid="{00000000-0005-0000-0000-0000DA170000}"/>
    <cellStyle name="_Книга7_Книга7_факт 2019" xfId="25090" xr:uid="{00000000-0005-0000-0000-0000DB170000}"/>
    <cellStyle name="_Книга7_Книга7_форматы от 211204_подписанные" xfId="4575" xr:uid="{00000000-0005-0000-0000-0000DC170000}"/>
    <cellStyle name="_Книга7_Книга7_форматы от 211204_подписанные_факт 2019" xfId="25091" xr:uid="{00000000-0005-0000-0000-0000DD170000}"/>
    <cellStyle name="_Книга7_Книга7_форматы2" xfId="4576" xr:uid="{00000000-0005-0000-0000-0000DE170000}"/>
    <cellStyle name="_Книга7_Книга7_форматы2_факт 2019" xfId="25092" xr:uid="{00000000-0005-0000-0000-0000DF170000}"/>
    <cellStyle name="_Книга7_Копия GFO Ожидаемое августа_05.10" xfId="4577" xr:uid="{00000000-0005-0000-0000-0000E0170000}"/>
    <cellStyle name="_Книга7_Копия GFO Ожидаемое августа_05.10_факт 2019" xfId="25093" xr:uid="{00000000-0005-0000-0000-0000E1170000}"/>
    <cellStyle name="_Книга7_Лист1" xfId="4578" xr:uid="{00000000-0005-0000-0000-0000E2170000}"/>
    <cellStyle name="_Книга7_Лист1 2" xfId="25094" xr:uid="{00000000-0005-0000-0000-0000E3170000}"/>
    <cellStyle name="_Книга7_Лист1_Лист2" xfId="25095" xr:uid="{00000000-0005-0000-0000-0000E4170000}"/>
    <cellStyle name="_Книга7_Лист1_ПРОГНОЗНЫЙ БАЛАНС (форма)" xfId="4579" xr:uid="{00000000-0005-0000-0000-0000E5170000}"/>
    <cellStyle name="_Книга7_Лист1_ПРОГНОЗНЫЙ БАЛАНС (форма) 2" xfId="25096" xr:uid="{00000000-0005-0000-0000-0000E6170000}"/>
    <cellStyle name="_Книга7_Лист1_ПРОГНОЗНЫЙ БАЛАНС (форма)_Лист2" xfId="25097" xr:uid="{00000000-0005-0000-0000-0000E7170000}"/>
    <cellStyle name="_Книга7_Лист1_ПРОГНОЗНЫЙ БАЛАНС (форма)_факт 2019" xfId="25098" xr:uid="{00000000-0005-0000-0000-0000E8170000}"/>
    <cellStyle name="_Книга7_Лист1_факт 2019" xfId="25099" xr:uid="{00000000-0005-0000-0000-0000E9170000}"/>
    <cellStyle name="_Книга7_Лист2" xfId="25100" xr:uid="{00000000-0005-0000-0000-0000EA170000}"/>
    <cellStyle name="_Книга7_ОСН. ДЕЯТ." xfId="4580" xr:uid="{00000000-0005-0000-0000-0000EB170000}"/>
    <cellStyle name="_Книга7_ОСН. ДЕЯТ. 2" xfId="25101" xr:uid="{00000000-0005-0000-0000-0000EC170000}"/>
    <cellStyle name="_Книга7_ОСН. ДЕЯТ._GFO_COSTs" xfId="4581" xr:uid="{00000000-0005-0000-0000-0000ED170000}"/>
    <cellStyle name="_Книга7_ОСН. ДЕЯТ._GFO_COSTs_факт 2019" xfId="25102" xr:uid="{00000000-0005-0000-0000-0000EE170000}"/>
    <cellStyle name="_Книга7_ОСН. ДЕЯТ._GFO_format_Январь_ф+Б+БП" xfId="4582" xr:uid="{00000000-0005-0000-0000-0000EF170000}"/>
    <cellStyle name="_Книга7_ОСН. ДЕЯТ._GFO_format_Январь_ф+Б+БП_факт 2019" xfId="25103" xr:uid="{00000000-0005-0000-0000-0000F0170000}"/>
    <cellStyle name="_Книга7_ОСН. ДЕЯТ._GFO_затраты" xfId="4583" xr:uid="{00000000-0005-0000-0000-0000F1170000}"/>
    <cellStyle name="_Книга7_ОСН. ДЕЯТ._GFO_затраты_факт 2019" xfId="25104" xr:uid="{00000000-0005-0000-0000-0000F2170000}"/>
    <cellStyle name="_Книга7_ОСН. ДЕЯТ._GFO_затраты2" xfId="4584" xr:uid="{00000000-0005-0000-0000-0000F3170000}"/>
    <cellStyle name="_Книга7_ОСН. ДЕЯТ._GFO_затраты2_факт 2019" xfId="25105" xr:uid="{00000000-0005-0000-0000-0000F4170000}"/>
    <cellStyle name="_Книга7_ОСН. ДЕЯТ._GFO_затраты4_4" xfId="4585" xr:uid="{00000000-0005-0000-0000-0000F5170000}"/>
    <cellStyle name="_Книга7_ОСН. ДЕЯТ._GFO_затраты4_4_факт 2019" xfId="25106" xr:uid="{00000000-0005-0000-0000-0000F6170000}"/>
    <cellStyle name="_Книга7_ОСН. ДЕЯТ._Копия GFO Ожидаемое августа_05.10" xfId="4586" xr:uid="{00000000-0005-0000-0000-0000F7170000}"/>
    <cellStyle name="_Книга7_ОСН. ДЕЯТ._Копия GFO Ожидаемое августа_05.10_факт 2019" xfId="25107" xr:uid="{00000000-0005-0000-0000-0000F8170000}"/>
    <cellStyle name="_Книга7_ОСН. ДЕЯТ._Лист2" xfId="25108" xr:uid="{00000000-0005-0000-0000-0000F9170000}"/>
    <cellStyle name="_Книга7_ОСН. ДЕЯТ._ПРОГНОЗНЫЙ БАЛАНС (форма)" xfId="4587" xr:uid="{00000000-0005-0000-0000-0000FA170000}"/>
    <cellStyle name="_Книга7_ОСН. ДЕЯТ._ПРОГНОЗНЫЙ БАЛАНС (форма) 2" xfId="25109" xr:uid="{00000000-0005-0000-0000-0000FB170000}"/>
    <cellStyle name="_Книга7_ОСН. ДЕЯТ._ПРОГНОЗНЫЙ БАЛАНС (форма)_Лист2" xfId="25110" xr:uid="{00000000-0005-0000-0000-0000FC170000}"/>
    <cellStyle name="_Книга7_ОСН. ДЕЯТ._ПРОГНОЗНЫЙ БАЛАНС (форма)_факт 2019" xfId="25111" xr:uid="{00000000-0005-0000-0000-0000FD170000}"/>
    <cellStyle name="_Книга7_ОСН. ДЕЯТ._Проект КВ-2005 - 14.10.04 г.2" xfId="4588" xr:uid="{00000000-0005-0000-0000-0000FE170000}"/>
    <cellStyle name="_Книга7_ОСН. ДЕЯТ._Проект КВ-2005 - 14.10.04 г.2_факт 2019" xfId="25112" xr:uid="{00000000-0005-0000-0000-0000FF170000}"/>
    <cellStyle name="_Книга7_ОСН. ДЕЯТ._проект презентации БП 2005 г." xfId="4589" xr:uid="{00000000-0005-0000-0000-000000180000}"/>
    <cellStyle name="_Книга7_ОСН. ДЕЯТ._проект презентации БП 2005 г._факт 2019" xfId="25113" xr:uid="{00000000-0005-0000-0000-000001180000}"/>
    <cellStyle name="_Книга7_ОСН. ДЕЯТ._Прочие_Соцсферра1" xfId="4590" xr:uid="{00000000-0005-0000-0000-000002180000}"/>
    <cellStyle name="_Книга7_ОСН. ДЕЯТ._Прочие_Соцсферра1_факт 2019" xfId="25114" xr:uid="{00000000-0005-0000-0000-000003180000}"/>
    <cellStyle name="_Книга7_ОСН. ДЕЯТ._факт 2019" xfId="25115" xr:uid="{00000000-0005-0000-0000-000004180000}"/>
    <cellStyle name="_Книга7_ОСН. ДЕЯТ._форматы от 211204_подписанные" xfId="4591" xr:uid="{00000000-0005-0000-0000-000005180000}"/>
    <cellStyle name="_Книга7_ОСН. ДЕЯТ._форматы от 211204_подписанные_факт 2019" xfId="25116" xr:uid="{00000000-0005-0000-0000-000006180000}"/>
    <cellStyle name="_Книга7_ОСН. ДЕЯТ._форматы2" xfId="4592" xr:uid="{00000000-0005-0000-0000-000007180000}"/>
    <cellStyle name="_Книга7_ОСН. ДЕЯТ._форматы2_факт 2019" xfId="25117" xr:uid="{00000000-0005-0000-0000-000008180000}"/>
    <cellStyle name="_Книга7_Перечень названий форм" xfId="4593" xr:uid="{00000000-0005-0000-0000-000009180000}"/>
    <cellStyle name="_Книга7_Перечень названий форм_факт 2019" xfId="25118" xr:uid="{00000000-0005-0000-0000-00000A180000}"/>
    <cellStyle name="_Книга7_Подразделения" xfId="4594" xr:uid="{00000000-0005-0000-0000-00000B180000}"/>
    <cellStyle name="_Книга7_Подразделения 2" xfId="25119" xr:uid="{00000000-0005-0000-0000-00000C180000}"/>
    <cellStyle name="_Книга7_Подразделения_Лист2" xfId="25120" xr:uid="{00000000-0005-0000-0000-00000D180000}"/>
    <cellStyle name="_Книга7_Подразделения_ПРОГНОЗНЫЙ БАЛАНС (форма)" xfId="4595" xr:uid="{00000000-0005-0000-0000-00000E180000}"/>
    <cellStyle name="_Книга7_Подразделения_ПРОГНОЗНЫЙ БАЛАНС (форма) 2" xfId="25121" xr:uid="{00000000-0005-0000-0000-00000F180000}"/>
    <cellStyle name="_Книга7_Подразделения_ПРОГНОЗНЫЙ БАЛАНС (форма)_Лист2" xfId="25122" xr:uid="{00000000-0005-0000-0000-000010180000}"/>
    <cellStyle name="_Книга7_Подразделения_ПРОГНОЗНЫЙ БАЛАНС (форма)_факт 2019" xfId="25123" xr:uid="{00000000-0005-0000-0000-000011180000}"/>
    <cellStyle name="_Книга7_Подразделения_факт 2019" xfId="25124" xr:uid="{00000000-0005-0000-0000-000012180000}"/>
    <cellStyle name="_Книга7_ПРОГНОЗНЫЙ БАЛАНС (форма)" xfId="4596" xr:uid="{00000000-0005-0000-0000-000013180000}"/>
    <cellStyle name="_Книга7_ПРОГНОЗНЫЙ БАЛАНС (форма) 2" xfId="25125" xr:uid="{00000000-0005-0000-0000-000014180000}"/>
    <cellStyle name="_Книга7_ПРОГНОЗНЫЙ БАЛАНС (форма)_Лист2" xfId="25126" xr:uid="{00000000-0005-0000-0000-000015180000}"/>
    <cellStyle name="_Книга7_ПРОГНОЗНЫЙ БАЛАНС (форма)_факт 2019" xfId="25127" xr:uid="{00000000-0005-0000-0000-000016180000}"/>
    <cellStyle name="_Книга7_Проект КВ-2005 - 14.10.04 г.2" xfId="4597" xr:uid="{00000000-0005-0000-0000-000017180000}"/>
    <cellStyle name="_Книга7_Проект КВ-2005 - 14.10.04 г.2_факт 2019" xfId="25128" xr:uid="{00000000-0005-0000-0000-000018180000}"/>
    <cellStyle name="_Книга7_проект презентации БП 2005 г." xfId="4598" xr:uid="{00000000-0005-0000-0000-000019180000}"/>
    <cellStyle name="_Книга7_проект презентации БП 2005 г._факт 2019" xfId="25129" xr:uid="{00000000-0005-0000-0000-00001A180000}"/>
    <cellStyle name="_Книга7_Прочие_Соцсферра1" xfId="4599" xr:uid="{00000000-0005-0000-0000-00001B180000}"/>
    <cellStyle name="_Книга7_Прочие_Соцсферра1_факт 2019" xfId="25130" xr:uid="{00000000-0005-0000-0000-00001C180000}"/>
    <cellStyle name="_Книга7_Список тиражирования" xfId="4600" xr:uid="{00000000-0005-0000-0000-00001D180000}"/>
    <cellStyle name="_Книга7_Список тиражирования 2" xfId="25131" xr:uid="{00000000-0005-0000-0000-00001E180000}"/>
    <cellStyle name="_Книга7_Список тиражирования_Лист2" xfId="25132" xr:uid="{00000000-0005-0000-0000-00001F180000}"/>
    <cellStyle name="_Книга7_Список тиражирования_ПРОГНОЗНЫЙ БАЛАНС (форма)" xfId="4601" xr:uid="{00000000-0005-0000-0000-000020180000}"/>
    <cellStyle name="_Книга7_Список тиражирования_ПРОГНОЗНЫЙ БАЛАНС (форма) 2" xfId="25133" xr:uid="{00000000-0005-0000-0000-000021180000}"/>
    <cellStyle name="_Книга7_Список тиражирования_ПРОГНОЗНЫЙ БАЛАНС (форма)_Лист2" xfId="25134" xr:uid="{00000000-0005-0000-0000-000022180000}"/>
    <cellStyle name="_Книга7_Список тиражирования_ПРОГНОЗНЫЙ БАЛАНС (форма)_факт 2019" xfId="25135" xr:uid="{00000000-0005-0000-0000-000023180000}"/>
    <cellStyle name="_Книга7_Список тиражирования_факт 2019" xfId="25136" xr:uid="{00000000-0005-0000-0000-000024180000}"/>
    <cellStyle name="_Книга7_факт 2019" xfId="25137" xr:uid="{00000000-0005-0000-0000-000025180000}"/>
    <cellStyle name="_Книга7_Форма 12 last" xfId="4602" xr:uid="{00000000-0005-0000-0000-000026180000}"/>
    <cellStyle name="_Книга7_Форма 12 last 2" xfId="25138" xr:uid="{00000000-0005-0000-0000-000027180000}"/>
    <cellStyle name="_Книга7_Форма 12 last_GFO_COSTs" xfId="4603" xr:uid="{00000000-0005-0000-0000-000028180000}"/>
    <cellStyle name="_Книга7_Форма 12 last_GFO_COSTs_факт 2019" xfId="25139" xr:uid="{00000000-0005-0000-0000-000029180000}"/>
    <cellStyle name="_Книга7_Форма 12 last_GFO_format_Январь_ф+Б+БП" xfId="4604" xr:uid="{00000000-0005-0000-0000-00002A180000}"/>
    <cellStyle name="_Книга7_Форма 12 last_GFO_format_Январь_ф+Б+БП_факт 2019" xfId="25140" xr:uid="{00000000-0005-0000-0000-00002B180000}"/>
    <cellStyle name="_Книга7_Форма 12 last_GFO_затраты" xfId="4605" xr:uid="{00000000-0005-0000-0000-00002C180000}"/>
    <cellStyle name="_Книга7_Форма 12 last_GFO_затраты_факт 2019" xfId="25141" xr:uid="{00000000-0005-0000-0000-00002D180000}"/>
    <cellStyle name="_Книга7_Форма 12 last_GFO_затраты2" xfId="4606" xr:uid="{00000000-0005-0000-0000-00002E180000}"/>
    <cellStyle name="_Книга7_Форма 12 last_GFO_затраты2_факт 2019" xfId="25142" xr:uid="{00000000-0005-0000-0000-00002F180000}"/>
    <cellStyle name="_Книга7_Форма 12 last_GFO_затраты4_4" xfId="4607" xr:uid="{00000000-0005-0000-0000-000030180000}"/>
    <cellStyle name="_Книга7_Форма 12 last_GFO_затраты4_4_факт 2019" xfId="25143" xr:uid="{00000000-0005-0000-0000-000031180000}"/>
    <cellStyle name="_Книга7_Форма 12 last_Копия GFO Ожидаемое августа_05.10" xfId="4608" xr:uid="{00000000-0005-0000-0000-000032180000}"/>
    <cellStyle name="_Книга7_Форма 12 last_Копия GFO Ожидаемое августа_05.10_факт 2019" xfId="25144" xr:uid="{00000000-0005-0000-0000-000033180000}"/>
    <cellStyle name="_Книга7_Форма 12 last_Лист2" xfId="25145" xr:uid="{00000000-0005-0000-0000-000034180000}"/>
    <cellStyle name="_Книга7_Форма 12 last_ПРОГНОЗНЫЙ БАЛАНС (форма)" xfId="4609" xr:uid="{00000000-0005-0000-0000-000035180000}"/>
    <cellStyle name="_Книга7_Форма 12 last_ПРОГНОЗНЫЙ БАЛАНС (форма) 2" xfId="25146" xr:uid="{00000000-0005-0000-0000-000036180000}"/>
    <cellStyle name="_Книга7_Форма 12 last_ПРОГНОЗНЫЙ БАЛАНС (форма)_Лист2" xfId="25147" xr:uid="{00000000-0005-0000-0000-000037180000}"/>
    <cellStyle name="_Книга7_Форма 12 last_ПРОГНОЗНЫЙ БАЛАНС (форма)_факт 2019" xfId="25148" xr:uid="{00000000-0005-0000-0000-000038180000}"/>
    <cellStyle name="_Книга7_Форма 12 last_Проект КВ-2005 - 14.10.04 г.2" xfId="4610" xr:uid="{00000000-0005-0000-0000-000039180000}"/>
    <cellStyle name="_Книга7_Форма 12 last_Проект КВ-2005 - 14.10.04 г.2_факт 2019" xfId="25149" xr:uid="{00000000-0005-0000-0000-00003A180000}"/>
    <cellStyle name="_Книга7_Форма 12 last_проект презентации БП 2005 г." xfId="4611" xr:uid="{00000000-0005-0000-0000-00003B180000}"/>
    <cellStyle name="_Книга7_Форма 12 last_проект презентации БП 2005 г._факт 2019" xfId="25150" xr:uid="{00000000-0005-0000-0000-00003C180000}"/>
    <cellStyle name="_Книга7_Форма 12 last_Прочие_Соцсферра1" xfId="4612" xr:uid="{00000000-0005-0000-0000-00003D180000}"/>
    <cellStyle name="_Книга7_Форма 12 last_Прочие_Соцсферра1_факт 2019" xfId="25151" xr:uid="{00000000-0005-0000-0000-00003E180000}"/>
    <cellStyle name="_Книга7_Форма 12 last_факт 2019" xfId="25152" xr:uid="{00000000-0005-0000-0000-00003F180000}"/>
    <cellStyle name="_Книга7_Форма 12 last_форматы от 211204_подписанные" xfId="4613" xr:uid="{00000000-0005-0000-0000-000040180000}"/>
    <cellStyle name="_Книга7_Форма 12 last_форматы от 211204_подписанные_факт 2019" xfId="25153" xr:uid="{00000000-0005-0000-0000-000041180000}"/>
    <cellStyle name="_Книга7_Форма 12 last_форматы2" xfId="4614" xr:uid="{00000000-0005-0000-0000-000042180000}"/>
    <cellStyle name="_Книга7_Форма 12 last_форматы2_факт 2019" xfId="25154" xr:uid="{00000000-0005-0000-0000-000043180000}"/>
    <cellStyle name="_Книга7_форматы от 211204_подписанные" xfId="4615" xr:uid="{00000000-0005-0000-0000-000044180000}"/>
    <cellStyle name="_Книга7_форматы от 211204_подписанные_факт 2019" xfId="25155" xr:uid="{00000000-0005-0000-0000-000045180000}"/>
    <cellStyle name="_Книга7_форматы2" xfId="4616" xr:uid="{00000000-0005-0000-0000-000046180000}"/>
    <cellStyle name="_Книга7_форматы2_факт 2019" xfId="25156" xr:uid="{00000000-0005-0000-0000-000047180000}"/>
    <cellStyle name="_КНС куста 205" xfId="4617" xr:uid="{00000000-0005-0000-0000-000048180000}"/>
    <cellStyle name="_КНС куста 205_факт 2019" xfId="25157" xr:uid="{00000000-0005-0000-0000-000049180000}"/>
    <cellStyle name="_КНС куста 216 прилож" xfId="4618" xr:uid="{00000000-0005-0000-0000-00004A180000}"/>
    <cellStyle name="_КНС куста 216 прилож_факт 2019" xfId="25158" xr:uid="{00000000-0005-0000-0000-00004B180000}"/>
    <cellStyle name="_Ком.предложение СГК Пугл" xfId="4619" xr:uid="{00000000-0005-0000-0000-00004C180000}"/>
    <cellStyle name="_Ком.предложение СГК Пугл_факт 2019" xfId="25159" xr:uid="{00000000-0005-0000-0000-00004D180000}"/>
    <cellStyle name="_Комплект документов - план на 2007 год - фин.часть 8.12.06 (укороч.)" xfId="4620" xr:uid="{00000000-0005-0000-0000-00004E180000}"/>
    <cellStyle name="_Комплект документов - план на 2007 год - фин.часть 8.12.06 (укороч.)_факт 2019" xfId="25160" xr:uid="{00000000-0005-0000-0000-00004F180000}"/>
    <cellStyle name="_комплектация форм" xfId="4621" xr:uid="{00000000-0005-0000-0000-000050180000}"/>
    <cellStyle name="_комплектация форм_факт 2019" xfId="25161" xr:uid="{00000000-0005-0000-0000-000051180000}"/>
    <cellStyle name="_Кондиционеры по сервису" xfId="4622" xr:uid="{00000000-0005-0000-0000-000052180000}"/>
    <cellStyle name="_Кондиционеры по сервису_факт 2019" xfId="25162" xr:uid="{00000000-0005-0000-0000-000053180000}"/>
    <cellStyle name="_контрагенты_КНПЗ_КЭН 2006 02" xfId="4623" xr:uid="{00000000-0005-0000-0000-000054180000}"/>
    <cellStyle name="_контрагенты_КНПЗ_КЭН 2006 02_факт 2019" xfId="25163" xr:uid="{00000000-0005-0000-0000-000055180000}"/>
    <cellStyle name="_Контрактование для ГФО-1 15 мая 07" xfId="4624" xr:uid="{00000000-0005-0000-0000-000056180000}"/>
    <cellStyle name="_Контрактование для ГФО-1 15 мая 07_факт 2019" xfId="25164" xr:uid="{00000000-0005-0000-0000-000057180000}"/>
    <cellStyle name="_Контрактование для ГФО-4" xfId="4625" xr:uid="{00000000-0005-0000-0000-000058180000}"/>
    <cellStyle name="_Контрактование для ГФО-4_факт 2019" xfId="25165" xr:uid="{00000000-0005-0000-0000-000059180000}"/>
    <cellStyle name="_Копия 060702 BP 2006 КНР II полугодие V_002 FV" xfId="4626" xr:uid="{00000000-0005-0000-0000-00005A180000}"/>
    <cellStyle name="_Копия 060702 BP 2006 КНР II полугодие V_002 FV_факт 2019" xfId="25166" xr:uid="{00000000-0005-0000-0000-00005B180000}"/>
    <cellStyle name="_Копия БИЗНЕС-ПЛАН  2007 г  new корр 4" xfId="4627" xr:uid="{00000000-0005-0000-0000-00005C180000}"/>
    <cellStyle name="_Копия БИЗНЕС-ПЛАН  2007 г  new корр 4_факт 2019" xfId="25167" xr:uid="{00000000-0005-0000-0000-00005D180000}"/>
    <cellStyle name="_Копия инвест ЮГАНСКА" xfId="4628" xr:uid="{00000000-0005-0000-0000-00005E180000}"/>
    <cellStyle name="_Копия инвест ЮГАНСКА_факт 2019" xfId="25168" xr:uid="{00000000-0005-0000-0000-00005F180000}"/>
    <cellStyle name="_Копия ОТЧЕТ ИЮНЬ123" xfId="23909" xr:uid="{00000000-0005-0000-0000-000060180000}"/>
    <cellStyle name="_Копия План закупок с услугами (2)" xfId="4629" xr:uid="{00000000-0005-0000-0000-000061180000}"/>
    <cellStyle name="_Копия План закупок с услугами (2)_факт 2019" xfId="25169" xr:uid="{00000000-0005-0000-0000-000062180000}"/>
    <cellStyle name="_Копия тгт  ФП 2008 24 10 07" xfId="4630" xr:uid="{00000000-0005-0000-0000-000063180000}"/>
    <cellStyle name="_Копия тгт  ФП 2008 24 10 07_факт 2019" xfId="25170" xr:uid="{00000000-0005-0000-0000-000064180000}"/>
    <cellStyle name="_Копия тех.-экон. и фин. показатели" xfId="4631" xr:uid="{00000000-0005-0000-0000-000065180000}"/>
    <cellStyle name="_Копия тех.-экон. и фин. показатели_факт 2019" xfId="25171" xr:uid="{00000000-0005-0000-0000-000066180000}"/>
    <cellStyle name="_КОСВЕННЫЙ ФИНПЛАН" xfId="4632" xr:uid="{00000000-0005-0000-0000-000067180000}"/>
    <cellStyle name="_КОСВЕННЫЙ ФИНПЛАН_07-08" xfId="4633" xr:uid="{00000000-0005-0000-0000-000068180000}"/>
    <cellStyle name="_КОСВЕННЫЙ ФИНПЛАН_07-08 апрель 24" xfId="4634" xr:uid="{00000000-0005-0000-0000-000069180000}"/>
    <cellStyle name="_КОСВЕННЫЙ ФИНПЛАН_07-08 апрель 24_факт 2019" xfId="25172" xr:uid="{00000000-0005-0000-0000-00006A180000}"/>
    <cellStyle name="_КОСВЕННЫЙ ФИНПЛАН_07-08_факт 2019" xfId="25173" xr:uid="{00000000-0005-0000-0000-00006B180000}"/>
    <cellStyle name="_КОСВЕННЫЙ ФИНПЛАН_факт 2019" xfId="25174" xr:uid="{00000000-0005-0000-0000-00006C180000}"/>
    <cellStyle name="_КОСВЕННЫЙ ФИНПЛАН1" xfId="4635" xr:uid="{00000000-0005-0000-0000-00006D180000}"/>
    <cellStyle name="_КОСВЕННЫЙ ФИНПЛАН1_факт 2019" xfId="25175" xr:uid="{00000000-0005-0000-0000-00006E180000}"/>
    <cellStyle name="_коэффициент по станкам для Альфы - №84 от 13.01.06" xfId="4636" xr:uid="{00000000-0005-0000-0000-00006F180000}"/>
    <cellStyle name="_коэффициент по станкам для Альфы - №84 от 13.01.06_факт 2019" xfId="25176" xr:uid="{00000000-0005-0000-0000-000070180000}"/>
    <cellStyle name="_кредитный портфель за  октябрь(факт)  (МИ)" xfId="4637" xr:uid="{00000000-0005-0000-0000-000071180000}"/>
    <cellStyle name="_кредитный портфель за  октябрь(факт)  (МИ)_факт 2019" xfId="25177" xr:uid="{00000000-0005-0000-0000-000072180000}"/>
    <cellStyle name="_кредитный портфель факт-прогноз за январь (МИ)" xfId="4638" xr:uid="{00000000-0005-0000-0000-000073180000}"/>
    <cellStyle name="_кредитный портфель факт-прогноз за январь (МИ)_факт 2019" xfId="25178" xr:uid="{00000000-0005-0000-0000-000074180000}"/>
    <cellStyle name="_Куст 142  6950-Р142  для работы с подрядчиком" xfId="4639" xr:uid="{00000000-0005-0000-0000-000075180000}"/>
    <cellStyle name="_Куст 142  6950-Р142  для работы с подрядчиком_факт 2019" xfId="25179" xr:uid="{00000000-0005-0000-0000-000076180000}"/>
    <cellStyle name="_Куст 143 6950 Д1 для работы с подрядчиком" xfId="4640" xr:uid="{00000000-0005-0000-0000-000077180000}"/>
    <cellStyle name="_Куст 143 6950 Д1 для работы с подрядчиком_факт 2019" xfId="25180" xr:uid="{00000000-0005-0000-0000-000078180000}"/>
    <cellStyle name="_Куст 289" xfId="4641" xr:uid="{00000000-0005-0000-0000-000079180000}"/>
    <cellStyle name="_Куст 289_факт 2019" xfId="25181" xr:uid="{00000000-0005-0000-0000-00007A180000}"/>
    <cellStyle name="_Куст 291 6950-Р291" xfId="4642" xr:uid="{00000000-0005-0000-0000-00007B180000}"/>
    <cellStyle name="_Куст 291 6950-Р291_факт 2019" xfId="25182" xr:uid="{00000000-0005-0000-0000-00007C180000}"/>
    <cellStyle name="_Лимиты НПО апр. 02 (ПБУ)" xfId="4643" xr:uid="{00000000-0005-0000-0000-00007D180000}"/>
    <cellStyle name="_Лимиты НПО апр. 02 (ПБУ) 2" xfId="4644" xr:uid="{00000000-0005-0000-0000-00007E180000}"/>
    <cellStyle name="_Лимиты НПО апр. 02 (ПБУ) 2_факт 2019" xfId="25183" xr:uid="{00000000-0005-0000-0000-00007F180000}"/>
    <cellStyle name="_Лимиты НПО апр. 02 (ПБУ)_факт 2019" xfId="25184" xr:uid="{00000000-0005-0000-0000-000080180000}"/>
    <cellStyle name="_Лист в ВЫРУЧКА -август 06" xfId="4645" xr:uid="{00000000-0005-0000-0000-000081180000}"/>
    <cellStyle name="_Лист в ВЫРУЧКА -август 06_факт 2019" xfId="25185" xr:uid="{00000000-0005-0000-0000-000082180000}"/>
    <cellStyle name="_Лист1" xfId="4646" xr:uid="{00000000-0005-0000-0000-000083180000}"/>
    <cellStyle name="_Лист1_факт 2019" xfId="25186" xr:uid="{00000000-0005-0000-0000-000084180000}"/>
    <cellStyle name="_Лист3" xfId="4647" xr:uid="{00000000-0005-0000-0000-000085180000}"/>
    <cellStyle name="_Лист3_факт 2019" xfId="25187" xr:uid="{00000000-0005-0000-0000-000086180000}"/>
    <cellStyle name="_лок. сметы на  ГПЭС на 06.03.07г" xfId="4648" xr:uid="{00000000-0005-0000-0000-000087180000}"/>
    <cellStyle name="_лок. сметы на  ГПЭС на 06.03.07г_факт 2019" xfId="25188" xr:uid="{00000000-0005-0000-0000-000088180000}"/>
    <cellStyle name="_Макет СИН КБЭ отправка 271205" xfId="4649" xr:uid="{00000000-0005-0000-0000-000089180000}"/>
    <cellStyle name="_Макет СИН КБЭ отправка 271205_факт 2019" xfId="25189" xr:uid="{00000000-0005-0000-0000-00008A180000}"/>
    <cellStyle name="_МОДЕЛЬ 2008 (с изменениями от 10.11.07)" xfId="4650" xr:uid="{00000000-0005-0000-0000-00008B180000}"/>
    <cellStyle name="_МОДЕЛЬ 2008 (с изменениями от 10.11.07)_факт 2019" xfId="25190" xr:uid="{00000000-0005-0000-0000-00008C180000}"/>
    <cellStyle name="_МОДЕЛЬ 2008 (с последними изменениями)18102007" xfId="4651" xr:uid="{00000000-0005-0000-0000-00008D180000}"/>
    <cellStyle name="_МОДЕЛЬ 2008 (с последними изменениями)18102007_факт 2019" xfId="25191" xr:uid="{00000000-0005-0000-0000-00008E180000}"/>
    <cellStyle name="_МОИ формы (2)" xfId="4652" xr:uid="{00000000-0005-0000-0000-00008F180000}"/>
    <cellStyle name="_МОИ формы (2)_факт 2019" xfId="25192" xr:uid="{00000000-0005-0000-0000-000090180000}"/>
    <cellStyle name="_Мониторинг ИДН_48скв_апр.xls Диагр. 1" xfId="4653" xr:uid="{00000000-0005-0000-0000-000091180000}"/>
    <cellStyle name="_Мониторинг ИДН_48скв_апр.xls Диагр. 1_факт 2019" xfId="25193" xr:uid="{00000000-0005-0000-0000-000092180000}"/>
    <cellStyle name="_Мониторинг УНИ-4_50скв_02.xls Диагр. 1" xfId="4654" xr:uid="{00000000-0005-0000-0000-000093180000}"/>
    <cellStyle name="_Мониторинг УНИ-4_50скв_02.xls Диагр. 1_факт 2019" xfId="25194" xr:uid="{00000000-0005-0000-0000-000094180000}"/>
    <cellStyle name="_Мониторинг УНИ-4_50скв_апр" xfId="4655" xr:uid="{00000000-0005-0000-0000-000095180000}"/>
    <cellStyle name="_Мониторинг УНИ-4_50скв_апр_факт 2019" xfId="25195" xr:uid="{00000000-0005-0000-0000-000096180000}"/>
    <cellStyle name="_Мониторинг_Карпова_Л_29.05" xfId="4656" xr:uid="{00000000-0005-0000-0000-000097180000}"/>
    <cellStyle name="_Мониторинг_Карпова_Л_29.05_факт 2019" xfId="25196" xr:uid="{00000000-0005-0000-0000-000098180000}"/>
    <cellStyle name="_Москва ф4" xfId="4657" xr:uid="{00000000-0005-0000-0000-000099180000}"/>
    <cellStyle name="_Москва ф4_факт 2019" xfId="25197" xr:uid="{00000000-0005-0000-0000-00009A180000}"/>
    <cellStyle name="_МТО строительство" xfId="4658" xr:uid="{00000000-0005-0000-0000-00009B180000}"/>
    <cellStyle name="_МТО строительство_факт 2019" xfId="25198" xr:uid="{00000000-0005-0000-0000-00009C180000}"/>
    <cellStyle name="_МТР_2005год_подписан" xfId="4659" xr:uid="{00000000-0005-0000-0000-00009D180000}"/>
    <cellStyle name="_МТР_2005год_подписан_факт 2019" xfId="25199" xr:uid="{00000000-0005-0000-0000-00009E180000}"/>
    <cellStyle name="_Наименование_предприятия_отчет_за_1_кв._2007_год_холод_1" xfId="4660" xr:uid="{00000000-0005-0000-0000-00009F180000}"/>
    <cellStyle name="_Наименование_предприятия_отчет_за_1_кв._2007_год_холод_1 2" xfId="25200" xr:uid="{00000000-0005-0000-0000-0000A0180000}"/>
    <cellStyle name="_Наименование_предприятия_отчет_за_1_кв._2007_год_холод_1_Лист2" xfId="25201" xr:uid="{00000000-0005-0000-0000-0000A1180000}"/>
    <cellStyle name="_Наименование_предприятия_отчет_за_1_кв._2007_год_холод_1_факт 2019" xfId="25202" xr:uid="{00000000-0005-0000-0000-0000A2180000}"/>
    <cellStyle name="_Наименование_предприятия_отчет_за_2_кв._2007_год_холод_1" xfId="4661" xr:uid="{00000000-0005-0000-0000-0000A3180000}"/>
    <cellStyle name="_Наименование_предприятия_отчет_за_2_кв._2007_год_холод_1 2" xfId="25203" xr:uid="{00000000-0005-0000-0000-0000A4180000}"/>
    <cellStyle name="_Наименование_предприятия_отчет_за_2_кв._2007_год_холод_1_Лист2" xfId="25204" xr:uid="{00000000-0005-0000-0000-0000A5180000}"/>
    <cellStyle name="_Наименование_предприятия_отчет_за_2_кв._2007_год_холод_1_факт 2019" xfId="25205" xr:uid="{00000000-0005-0000-0000-0000A6180000}"/>
    <cellStyle name="_Налоги за 9 мес.2006 г" xfId="4662" xr:uid="{00000000-0005-0000-0000-0000A7180000}"/>
    <cellStyle name="_Налоги за 9 мес.2006 г_факт 2019" xfId="25206" xr:uid="{00000000-0005-0000-0000-0000A8180000}"/>
    <cellStyle name="_НГДО-2002-2кв-11" xfId="4663" xr:uid="{00000000-0005-0000-0000-0000A9180000}"/>
    <cellStyle name="_НГДО-2002-2кв-11_факт 2019" xfId="25207" xr:uid="{00000000-0005-0000-0000-0000AA180000}"/>
    <cellStyle name="_НГДО-2002-2кв-12" xfId="4664" xr:uid="{00000000-0005-0000-0000-0000AB180000}"/>
    <cellStyle name="_НГДО-2002-2кв-12_факт 2019" xfId="25208" xr:uid="{00000000-0005-0000-0000-0000AC180000}"/>
    <cellStyle name="_НДСИНВЕСТ_КУИК" xfId="4665" xr:uid="{00000000-0005-0000-0000-0000AD180000}"/>
    <cellStyle name="_НДСИНВЕСТ_КУИК_факт 2019" xfId="25209" xr:uid="{00000000-0005-0000-0000-0000AE180000}"/>
    <cellStyle name="_нефт" xfId="4666" xr:uid="{00000000-0005-0000-0000-0000AF180000}"/>
    <cellStyle name="_нефт_факт 2019" xfId="25210" xr:uid="{00000000-0005-0000-0000-0000B0180000}"/>
    <cellStyle name="_НЗП на 2003г." xfId="4667" xr:uid="{00000000-0005-0000-0000-0000B1180000}"/>
    <cellStyle name="_НЗП на 2003г._факт 2019" xfId="25211" xr:uid="{00000000-0005-0000-0000-0000B2180000}"/>
    <cellStyle name="_НЗП по заказам на 30 09 05 и на 30 10 vn v1-Вахур final" xfId="4668" xr:uid="{00000000-0005-0000-0000-0000B3180000}"/>
    <cellStyle name="_НЗП по заказам на 30 09 05 и на 30 10 vn v1-Вахур final_cf" xfId="4669" xr:uid="{00000000-0005-0000-0000-0000B4180000}"/>
    <cellStyle name="_НЗП по заказам на 30 09 05 и на 30 10 vn v1-Вахур final_cf_факт 2019" xfId="25212" xr:uid="{00000000-0005-0000-0000-0000B5180000}"/>
    <cellStyle name="_НЗП по заказам на 30 09 05 и на 30 10 vn v1-Вахур final_Conversion_2003-6m2006_14_10" xfId="4670" xr:uid="{00000000-0005-0000-0000-0000B6180000}"/>
    <cellStyle name="_НЗП по заказам на 30 09 05 и на 30 10 vn v1-Вахур final_Conversion_2003-6m2006_14_10_факт 2019" xfId="25213" xr:uid="{00000000-0005-0000-0000-0000B7180000}"/>
    <cellStyle name="_НЗП по заказам на 30 09 05 и на 30 10 vn v1-Вахур final_Conversion_2003-6m2006_14_16" xfId="4671" xr:uid="{00000000-0005-0000-0000-0000B8180000}"/>
    <cellStyle name="_НЗП по заказам на 30 09 05 и на 30 10 vn v1-Вахур final_Conversion_2003-6m2006_14_16_факт 2019" xfId="25214" xr:uid="{00000000-0005-0000-0000-0000B9180000}"/>
    <cellStyle name="_НЗП по заказам на 30 09 05 и на 30 10 vn v1-Вахур final_Conversion_Yamal_8_9_months" xfId="4672" xr:uid="{00000000-0005-0000-0000-0000BA180000}"/>
    <cellStyle name="_НЗП по заказам на 30 09 05 и на 30 10 vn v1-Вахур final_Conversion_Yamal_8_9_months_new" xfId="4673" xr:uid="{00000000-0005-0000-0000-0000BB180000}"/>
    <cellStyle name="_НЗП по заказам на 30 09 05 и на 30 10 vn v1-Вахур final_Conversion_Yamal_8_9_months_new_1" xfId="4674" xr:uid="{00000000-0005-0000-0000-0000BC180000}"/>
    <cellStyle name="_НЗП по заказам на 30 09 05 и на 30 10 vn v1-Вахур final_Conversion_Yamal_8_9_months_new_1_факт 2019" xfId="25215" xr:uid="{00000000-0005-0000-0000-0000BD180000}"/>
    <cellStyle name="_НЗП по заказам на 30 09 05 и на 30 10 vn v1-Вахур final_Conversion_Yamal_8_9_months_new_факт 2019" xfId="25216" xr:uid="{00000000-0005-0000-0000-0000BE180000}"/>
    <cellStyle name="_НЗП по заказам на 30 09 05 и на 30 10 vn v1-Вахур final_Conversion_Yamal_8_9_months_факт 2019" xfId="25217" xr:uid="{00000000-0005-0000-0000-0000BF180000}"/>
    <cellStyle name="_НЗП по заказам на 30 09 05 и на 30 10 vn v1-Вахур final_Conversion_Yamal_9m_2006_2" xfId="4675" xr:uid="{00000000-0005-0000-0000-0000C0180000}"/>
    <cellStyle name="_НЗП по заказам на 30 09 05 и на 30 10 vn v1-Вахур final_Conversion_Yamal_9m_2006_2_факт 2019" xfId="25218" xr:uid="{00000000-0005-0000-0000-0000C1180000}"/>
    <cellStyle name="_НЗП по заказам на 30 09 05 и на 30 10 vn v1-Вахур final_Conversion_Yamal_9m_2006_5" xfId="4676" xr:uid="{00000000-0005-0000-0000-0000C2180000}"/>
    <cellStyle name="_НЗП по заказам на 30 09 05 и на 30 10 vn v1-Вахур final_Conversion_Yamal_9m_2006_5_факт 2019" xfId="25219" xr:uid="{00000000-0005-0000-0000-0000C3180000}"/>
    <cellStyle name="_НЗП по заказам на 30 09 05 и на 30 10 vn v1-Вахур final_Conversion_Yamal_9m_2006_standalone_15_December" xfId="4677" xr:uid="{00000000-0005-0000-0000-0000C4180000}"/>
    <cellStyle name="_НЗП по заказам на 30 09 05 и на 30 10 vn v1-Вахур final_Conversion_Yamal_9m_2006_standalone_15_December_факт 2019" xfId="25220" xr:uid="{00000000-0005-0000-0000-0000C5180000}"/>
    <cellStyle name="_НЗП по заказам на 30 09 05 и на 30 10 vn v1-Вахур final_FA note_02" xfId="4678" xr:uid="{00000000-0005-0000-0000-0000C6180000}"/>
    <cellStyle name="_НЗП по заказам на 30 09 05 и на 30 10 vn v1-Вахур final_FA note_02_факт 2019" xfId="25221" xr:uid="{00000000-0005-0000-0000-0000C7180000}"/>
    <cellStyle name="_НЗП по заказам на 30 09 05 и на 30 10 vn v1-Вахур final_FA_note" xfId="4679" xr:uid="{00000000-0005-0000-0000-0000C8180000}"/>
    <cellStyle name="_НЗП по заказам на 30 09 05 и на 30 10 vn v1-Вахур final_FA_note_факт 2019" xfId="25222" xr:uid="{00000000-0005-0000-0000-0000C9180000}"/>
    <cellStyle name="_НЗП по заказам на 30 09 05 и на 30 10 vn v1-Вахур final_Template_conversion" xfId="4680" xr:uid="{00000000-0005-0000-0000-0000CA180000}"/>
    <cellStyle name="_НЗП по заказам на 30 09 05 и на 30 10 vn v1-Вахур final_Template_conversion_факт 2019" xfId="25223" xr:uid="{00000000-0005-0000-0000-0000CB180000}"/>
    <cellStyle name="_НЗП по заказам на 30 09 05 и на 30 10 vn v1-Вахур final_YGF StandAlone IFRS 31-08-2006" xfId="4681" xr:uid="{00000000-0005-0000-0000-0000CC180000}"/>
    <cellStyle name="_НЗП по заказам на 30 09 05 и на 30 10 vn v1-Вахур final_YGF StandAlone IFRS 31-08-2006_факт 2019" xfId="25224" xr:uid="{00000000-0005-0000-0000-0000CD180000}"/>
    <cellStyle name="_НЗП по заказам на 30 09 05 и на 30 10 vn v1-Вахур final_YGF StndAlone FS 31.10.2006" xfId="4682" xr:uid="{00000000-0005-0000-0000-0000CE180000}"/>
    <cellStyle name="_НЗП по заказам на 30 09 05 и на 30 10 vn v1-Вахур final_YGF StndAlone FS 31.10.2006_факт 2019" xfId="25225" xr:uid="{00000000-0005-0000-0000-0000CF180000}"/>
    <cellStyle name="_НЗП по заказам на 30 09 05 и на 30 10 vn v1-Вахур final_YGF_8_9_months_September_IS_last" xfId="4683" xr:uid="{00000000-0005-0000-0000-0000D0180000}"/>
    <cellStyle name="_НЗП по заказам на 30 09 05 и на 30 10 vn v1-Вахур final_YGF_8_9_months_September_IS_last_факт 2019" xfId="25226" xr:uid="{00000000-0005-0000-0000-0000D1180000}"/>
    <cellStyle name="_НЗП по заказам на 30 09 05 и на 30 10 vn v1-Вахур final_п.11.Расшифровка инвестиции в другие компанииxls" xfId="4684" xr:uid="{00000000-0005-0000-0000-0000D2180000}"/>
    <cellStyle name="_НЗП по заказам на 30 09 05 и на 30 10 vn v1-Вахур final_п.11.Расшифровка инвестиции в другие компанииxls_факт 2019" xfId="25227" xr:uid="{00000000-0005-0000-0000-0000D3180000}"/>
    <cellStyle name="_НЗП по заказам на 30 09 05 и на 30 10 vn v1-Вахур final_п.12,19,20,32,37" xfId="4685" xr:uid="{00000000-0005-0000-0000-0000D4180000}"/>
    <cellStyle name="_НЗП по заказам на 30 09 05 и на 30 10 vn v1-Вахур final_п.12,19,20,32,37_факт 2019" xfId="25228" xr:uid="{00000000-0005-0000-0000-0000D5180000}"/>
    <cellStyle name="_НЗП по заказам на 30 09 05 и на 30 10 vn v1-Вахур final_п.3 Расшифровка себест.по видам затрат 20,23,29 (T)" xfId="4686" xr:uid="{00000000-0005-0000-0000-0000D6180000}"/>
    <cellStyle name="_НЗП по заказам на 30 09 05 и на 30 10 vn v1-Вахур final_п.3 Расшифровка себест.по видам затрат 20,23,29 (T)_факт 2019" xfId="25229" xr:uid="{00000000-0005-0000-0000-0000D7180000}"/>
    <cellStyle name="_НЗП по заказам на 30 09 05 и на 30 10 vn v1-Вахур final_факт 2019" xfId="25230" xr:uid="{00000000-0005-0000-0000-0000D8180000}"/>
    <cellStyle name="_НЗП по площадям 2006 _2" xfId="4687" xr:uid="{00000000-0005-0000-0000-0000D9180000}"/>
    <cellStyle name="_НЗП по площадям 2006 _2_факт 2019" xfId="25231" xr:uid="{00000000-0005-0000-0000-0000DA180000}"/>
    <cellStyle name="_НЗП сентяб-дек" xfId="4688" xr:uid="{00000000-0005-0000-0000-0000DB180000}"/>
    <cellStyle name="_НЗП сентяб-дек_факт 2019" xfId="25232" xr:uid="{00000000-0005-0000-0000-0000DC180000}"/>
    <cellStyle name="_НЗП_12 мес" xfId="4689" xr:uid="{00000000-0005-0000-0000-0000DD180000}"/>
    <cellStyle name="_НЗП_12 мес_факт 2019" xfId="25233" xr:uid="{00000000-0005-0000-0000-0000DE180000}"/>
    <cellStyle name="_НЗП_2007 г." xfId="4690" xr:uid="{00000000-0005-0000-0000-0000DF180000}"/>
    <cellStyle name="_НЗП_2007 г._факт 2019" xfId="25234" xr:uid="{00000000-0005-0000-0000-0000E0180000}"/>
    <cellStyle name="_НЗП_янв-апрель 07" xfId="4691" xr:uid="{00000000-0005-0000-0000-0000E1180000}"/>
    <cellStyle name="_НЗП_янв-апрель 07_факт 2019" xfId="25235" xr:uid="{00000000-0005-0000-0000-0000E2180000}"/>
    <cellStyle name="_НЗП_янв-июль 07" xfId="4692" xr:uid="{00000000-0005-0000-0000-0000E3180000}"/>
    <cellStyle name="_НЗП_янв-июль 07_факт 2019" xfId="25236" xr:uid="{00000000-0005-0000-0000-0000E4180000}"/>
    <cellStyle name="_НЗП_янв-июнь 07" xfId="4693" xr:uid="{00000000-0005-0000-0000-0000E5180000}"/>
    <cellStyle name="_НЗП_янв-июнь 07_факт 2019" xfId="25237" xr:uid="{00000000-0005-0000-0000-0000E6180000}"/>
    <cellStyle name="_НЗП_янв-май 07" xfId="4694" xr:uid="{00000000-0005-0000-0000-0000E7180000}"/>
    <cellStyle name="_НЗП_янв-май 07 (version 2)" xfId="4695" xr:uid="{00000000-0005-0000-0000-0000E8180000}"/>
    <cellStyle name="_НЗП_янв-май 07 (version 2)_факт 2019" xfId="25238" xr:uid="{00000000-0005-0000-0000-0000E9180000}"/>
    <cellStyle name="_НЗП_янв-май 07_факт 2019" xfId="25239" xr:uid="{00000000-0005-0000-0000-0000EA180000}"/>
    <cellStyle name="_НЗП_янв-март 07" xfId="4696" xr:uid="{00000000-0005-0000-0000-0000EB180000}"/>
    <cellStyle name="_НЗП_янв-март 07_факт 2019" xfId="25240" xr:uid="{00000000-0005-0000-0000-0000EC180000}"/>
    <cellStyle name="_НЗП_янв-фев 07" xfId="4697" xr:uid="{00000000-0005-0000-0000-0000ED180000}"/>
    <cellStyle name="_НЗП_янв-фев 07_факт 2019" xfId="25241" xr:uid="{00000000-0005-0000-0000-0000EE180000}"/>
    <cellStyle name="_НЗС_ОП. ДАННЫЕ_ПЭО_Ф17(01.01.02г)" xfId="4698" xr:uid="{00000000-0005-0000-0000-0000EF180000}"/>
    <cellStyle name="_НЗС_ОП. ДАННЫЕ_ПЭО_Ф17(01.01.02г)_факт 2019" xfId="25242" xr:uid="{00000000-0005-0000-0000-0000F0180000}"/>
    <cellStyle name="_НЗС_СВОД_По видам реал" xfId="4699" xr:uid="{00000000-0005-0000-0000-0000F1180000}"/>
    <cellStyle name="_НЗС_СВОД_По видам реал_факт 2019" xfId="25243" xr:uid="{00000000-0005-0000-0000-0000F2180000}"/>
    <cellStyle name="_НМЗ" xfId="4700" xr:uid="{00000000-0005-0000-0000-0000F3180000}"/>
    <cellStyle name="_НМЗ 2" xfId="25244" xr:uid="{00000000-0005-0000-0000-0000F4180000}"/>
    <cellStyle name="_НМЗ Альбом форм бюджета 2008 г- 01,11,07" xfId="4701" xr:uid="{00000000-0005-0000-0000-0000F5180000}"/>
    <cellStyle name="_НМЗ Альбом форм бюджета 2008 г- 01,11,07 2" xfId="25245" xr:uid="{00000000-0005-0000-0000-0000F6180000}"/>
    <cellStyle name="_НМЗ Альбом форм бюджета 2008 г- 01,11,07_Лист2" xfId="25246" xr:uid="{00000000-0005-0000-0000-0000F7180000}"/>
    <cellStyle name="_НМЗ Альбом форм бюджета 2008 г- 01,11,07_факт 2019" xfId="25247" xr:uid="{00000000-0005-0000-0000-0000F8180000}"/>
    <cellStyle name="_НМЗ Альбом форм бюджета 2008 г- 08,11,07" xfId="4702" xr:uid="{00000000-0005-0000-0000-0000F9180000}"/>
    <cellStyle name="_НМЗ Альбом форм бюджета 2008 г- 08,11,07 2" xfId="25248" xr:uid="{00000000-0005-0000-0000-0000FA180000}"/>
    <cellStyle name="_НМЗ Альбом форм бюджета 2008 г- 08,11,07_Лист2" xfId="25249" xr:uid="{00000000-0005-0000-0000-0000FB180000}"/>
    <cellStyle name="_НМЗ Альбом форм бюджета 2008 г- 08,11,07_факт 2019" xfId="25250" xr:uid="{00000000-0005-0000-0000-0000FC180000}"/>
    <cellStyle name="_НМЗ_Лист2" xfId="25251" xr:uid="{00000000-0005-0000-0000-0000FD180000}"/>
    <cellStyle name="_НМЗ_факт 2019" xfId="25252" xr:uid="{00000000-0005-0000-0000-0000FE180000}"/>
    <cellStyle name="_ННГФ" xfId="4703" xr:uid="{00000000-0005-0000-0000-0000FF180000}"/>
    <cellStyle name="_ННГФ ФП сентябрь (02.09.2005)" xfId="4704" xr:uid="{00000000-0005-0000-0000-000000190000}"/>
    <cellStyle name="_ННГФ ФП сентябрь (02.09.2005)_факт 2019" xfId="25253" xr:uid="{00000000-0005-0000-0000-000001190000}"/>
    <cellStyle name="_ННГФ_факт 2019" xfId="25254" xr:uid="{00000000-0005-0000-0000-000002190000}"/>
    <cellStyle name="_Нов.форма  (план 4 кв.06)" xfId="4705" xr:uid="{00000000-0005-0000-0000-000003190000}"/>
    <cellStyle name="_Нов.форма  (план 4 кв.06)_факт 2019" xfId="25255" xr:uid="{00000000-0005-0000-0000-000004190000}"/>
    <cellStyle name="_Новые формы Дивизиона_3кв.2007" xfId="4706" xr:uid="{00000000-0005-0000-0000-000005190000}"/>
    <cellStyle name="_Новые формы Дивизиона_3кв.2007_факт 2019" xfId="25256" xr:uid="{00000000-0005-0000-0000-000006190000}"/>
    <cellStyle name="_Новые формы отчетов ЕСЭ" xfId="4707" xr:uid="{00000000-0005-0000-0000-000007190000}"/>
    <cellStyle name="_Новые формы отчетов ЕСЭ 2" xfId="25257" xr:uid="{00000000-0005-0000-0000-000008190000}"/>
    <cellStyle name="_Новые формы отчетов ЕСЭ_Лист2" xfId="25258" xr:uid="{00000000-0005-0000-0000-000009190000}"/>
    <cellStyle name="_Новые формы отчетов ЕСЭ_факт 2019" xfId="25259" xr:uid="{00000000-0005-0000-0000-00000A190000}"/>
    <cellStyle name="_новые формы(17 10)(без связей)" xfId="4708" xr:uid="{00000000-0005-0000-0000-00000B190000}"/>
    <cellStyle name="_новые формы(17 10)(без связей)_факт 2019" xfId="25260" xr:uid="{00000000-0005-0000-0000-00000C190000}"/>
    <cellStyle name="_Новые формы_месяц_версия 6" xfId="4709" xr:uid="{00000000-0005-0000-0000-00000D190000}"/>
    <cellStyle name="_Новые формы_месяц_версия 6 2" xfId="4710" xr:uid="{00000000-0005-0000-0000-00000E190000}"/>
    <cellStyle name="_Новые формы_месяц_версия 6 2_факт 2019" xfId="25261" xr:uid="{00000000-0005-0000-0000-00000F190000}"/>
    <cellStyle name="_Новые формы_месяц_версия 6_факт 2019" xfId="25262" xr:uid="{00000000-0005-0000-0000-000010190000}"/>
    <cellStyle name="_Новый ф.план.2003" xfId="4711" xr:uid="{00000000-0005-0000-0000-000011190000}"/>
    <cellStyle name="_Новый ф.план.2003_факт 2019" xfId="25263" xr:uid="{00000000-0005-0000-0000-000012190000}"/>
    <cellStyle name="_Новый ФП_май" xfId="4712" xr:uid="{00000000-0005-0000-0000-000013190000}"/>
    <cellStyle name="_Новый ФП_май_факт 2019" xfId="25264" xr:uid="{00000000-0005-0000-0000-000014190000}"/>
    <cellStyle name="_Ноябрь КНР" xfId="4713" xr:uid="{00000000-0005-0000-0000-000015190000}"/>
    <cellStyle name="_Ноябрь КНР_факт 2019" xfId="25265" xr:uid="{00000000-0005-0000-0000-000016190000}"/>
    <cellStyle name="_ноябрь-декабрь 21 10 08г -уточненный" xfId="4714" xr:uid="{00000000-0005-0000-0000-000017190000}"/>
    <cellStyle name="_ноябрь-декабрь 21 10 08г -уточненный_факт 2019" xfId="25266" xr:uid="{00000000-0005-0000-0000-000018190000}"/>
    <cellStyle name="_НФ_Часть 2_2008 план_с протоколом" xfId="4715" xr:uid="{00000000-0005-0000-0000-000019190000}"/>
    <cellStyle name="_НФ_Часть 2_2008 план_с протоколом_факт 2019" xfId="25267" xr:uid="{00000000-0005-0000-0000-00001A190000}"/>
    <cellStyle name="_Обновление ОС" xfId="4716" xr:uid="{00000000-0005-0000-0000-00001B190000}"/>
    <cellStyle name="_Обновление ОС_факт 2019" xfId="25268" xr:uid="{00000000-0005-0000-0000-00001C190000}"/>
    <cellStyle name="_Обороты на РС" xfId="4717" xr:uid="{00000000-0005-0000-0000-00001D190000}"/>
    <cellStyle name="_Обороты на РС_факт 2019" xfId="25269" xr:uid="{00000000-0005-0000-0000-00001E190000}"/>
    <cellStyle name="_Обоснования по ГСМ 88293" xfId="4718" xr:uid="{00000000-0005-0000-0000-00001F190000}"/>
    <cellStyle name="_Обоснования по ГСМ 88293_факт 2019" xfId="25270" xr:uid="{00000000-0005-0000-0000-000020190000}"/>
    <cellStyle name="_Образец расчета окупаемости_" xfId="4719" xr:uid="{00000000-0005-0000-0000-000021190000}"/>
    <cellStyle name="_Образец расчета окупаемости__факт 2019" xfId="25271" xr:uid="{00000000-0005-0000-0000-000022190000}"/>
    <cellStyle name="_ОБСК соц.прог.2полугод" xfId="4720" xr:uid="{00000000-0005-0000-0000-000023190000}"/>
    <cellStyle name="_ОБСК соц.прог.2полугод_факт 2019" xfId="25272" xr:uid="{00000000-0005-0000-0000-000024190000}"/>
    <cellStyle name="_ОБСК соц.программа 2004г. последняя" xfId="4721" xr:uid="{00000000-0005-0000-0000-000025190000}"/>
    <cellStyle name="_ОБСК соц.программа 2004г. последняя_факт 2019" xfId="25273" xr:uid="{00000000-0005-0000-0000-000026190000}"/>
    <cellStyle name="_объемы  бурения 2004г " xfId="4722" xr:uid="{00000000-0005-0000-0000-000027190000}"/>
    <cellStyle name="_объемы  бурения 2004г _Прогноз ВТК 2009" xfId="4723" xr:uid="{00000000-0005-0000-0000-000028190000}"/>
    <cellStyle name="_объемы  бурения 2004г _Прогноз ВТК 2009_факт 2019" xfId="25274" xr:uid="{00000000-0005-0000-0000-000029190000}"/>
    <cellStyle name="_объемы  бурения 2004г _факт 2019" xfId="25275" xr:uid="{00000000-0005-0000-0000-00002A190000}"/>
    <cellStyle name="_Обязательства ОАО ВТК в части КВ 2009 год" xfId="4724" xr:uid="{00000000-0005-0000-0000-00002B190000}"/>
    <cellStyle name="_Обязательства ОАО ВТК в части КВ 2009 год_факт 2019" xfId="25276" xr:uid="{00000000-0005-0000-0000-00002C190000}"/>
    <cellStyle name="_ожид  год 2005 от 13  июля" xfId="4725" xr:uid="{00000000-0005-0000-0000-00002D190000}"/>
    <cellStyle name="_ожид  год 2005 от 13  июля_факт 2019" xfId="25277" xr:uid="{00000000-0005-0000-0000-00002E190000}"/>
    <cellStyle name="_Ожид  на 2 полугодие 2005 г" xfId="23910" xr:uid="{00000000-0005-0000-0000-00002F190000}"/>
    <cellStyle name="_Ожид. 2 кв. по новой форме" xfId="4726" xr:uid="{00000000-0005-0000-0000-000030190000}"/>
    <cellStyle name="_Ожид. 2 кв. по новой форме_факт 2019" xfId="25278" xr:uid="{00000000-0005-0000-0000-000031190000}"/>
    <cellStyle name="_ожид2006 год 12.09.06" xfId="4727" xr:uid="{00000000-0005-0000-0000-000032190000}"/>
    <cellStyle name="_ожид2006 год 12.09.06_факт 2019" xfId="25279" xr:uid="{00000000-0005-0000-0000-000033190000}"/>
    <cellStyle name="_ОКС в альбом" xfId="4728" xr:uid="{00000000-0005-0000-0000-000034190000}"/>
    <cellStyle name="_ОКС в альбом 2" xfId="25280" xr:uid="{00000000-0005-0000-0000-000035190000}"/>
    <cellStyle name="_ОКС в альбом_Лист2" xfId="25281" xr:uid="{00000000-0005-0000-0000-000036190000}"/>
    <cellStyle name="_ОКС в альбом_факт 2019" xfId="25282" xr:uid="{00000000-0005-0000-0000-000037190000}"/>
    <cellStyle name="_Окупаемость 1 этап" xfId="4729" xr:uid="{00000000-0005-0000-0000-000038190000}"/>
    <cellStyle name="_Окупаемость 1 этап_факт 2019" xfId="25283" xr:uid="{00000000-0005-0000-0000-000039190000}"/>
    <cellStyle name="_Окупаемость 2 этап" xfId="4730" xr:uid="{00000000-0005-0000-0000-00003A190000}"/>
    <cellStyle name="_Окупаемость 2 этап_факт 2019" xfId="25284" xr:uid="{00000000-0005-0000-0000-00003B190000}"/>
    <cellStyle name="_Окупаемость прочего оборудования" xfId="4731" xr:uid="{00000000-0005-0000-0000-00003C190000}"/>
    <cellStyle name="_Окупаемость прочего оборудования_факт 2019" xfId="25285" xr:uid="{00000000-0005-0000-0000-00003D190000}"/>
    <cellStyle name="_ОМТО(ВТК)_Бюджет операционных расходов 2008-2018" xfId="4732" xr:uid="{00000000-0005-0000-0000-00003E190000}"/>
    <cellStyle name="_ОМТО(ВТК)_Бюджет операционных расходов 2008-2018_факт 2019" xfId="25286" xr:uid="{00000000-0005-0000-0000-00003F190000}"/>
    <cellStyle name="_ОО АНПЗ 0602" xfId="4733" xr:uid="{00000000-0005-0000-0000-000040190000}"/>
    <cellStyle name="_ОО АНПЗ 0602_факт 2019" xfId="25287" xr:uid="{00000000-0005-0000-0000-000041190000}"/>
    <cellStyle name="_ОО АНПЗ 1106" xfId="4734" xr:uid="{00000000-0005-0000-0000-000042190000}"/>
    <cellStyle name="_ОО АНПЗ 1106_факт 2019" xfId="25288" xr:uid="{00000000-0005-0000-0000-000043190000}"/>
    <cellStyle name="_ОО АНПЗ 1206" xfId="4735" xr:uid="{00000000-0005-0000-0000-000044190000}"/>
    <cellStyle name="_ОО АНПЗ 1206_факт 2019" xfId="25289" xr:uid="{00000000-0005-0000-0000-000045190000}"/>
    <cellStyle name="_ОО СИН 1106" xfId="4736" xr:uid="{00000000-0005-0000-0000-000046190000}"/>
    <cellStyle name="_ОО СИН 1106_факт 2019" xfId="25290" xr:uid="{00000000-0005-0000-0000-000047190000}"/>
    <cellStyle name="_ОО СИН 1206" xfId="4737" xr:uid="{00000000-0005-0000-0000-000048190000}"/>
    <cellStyle name="_ОО СИН 1206_факт 2019" xfId="25291" xr:uid="{00000000-0005-0000-0000-000049190000}"/>
    <cellStyle name="_ОО Югнефть 1106" xfId="4738" xr:uid="{00000000-0005-0000-0000-00004A190000}"/>
    <cellStyle name="_ОО Югнефть 1106_факт 2019" xfId="25292" xr:uid="{00000000-0005-0000-0000-00004B190000}"/>
    <cellStyle name="_ОО Югнефть 1206" xfId="4739" xr:uid="{00000000-0005-0000-0000-00004C190000}"/>
    <cellStyle name="_ОО Югнефть 1206_факт 2019" xfId="25293" xr:uid="{00000000-0005-0000-0000-00004D190000}"/>
    <cellStyle name="_ООО Плазма напорн.нефтепр уз19е уз5а ОКОНЧАТ" xfId="4740" xr:uid="{00000000-0005-0000-0000-00004E190000}"/>
    <cellStyle name="_ООО Плазма напорн.нефтепр уз19е уз5а ОКОНЧАТ_факт 2019" xfId="25294" xr:uid="{00000000-0005-0000-0000-00004F190000}"/>
    <cellStyle name="_ООС" xfId="4741" xr:uid="{00000000-0005-0000-0000-000050190000}"/>
    <cellStyle name="_ООС 2" xfId="25295" xr:uid="{00000000-0005-0000-0000-000051190000}"/>
    <cellStyle name="_ООС_2007_19.08-помесячная план" xfId="4742" xr:uid="{00000000-0005-0000-0000-000052190000}"/>
    <cellStyle name="_ООС_2007_19.08-помесячная план 2" xfId="25296" xr:uid="{00000000-0005-0000-0000-000053190000}"/>
    <cellStyle name="_ООС_2007_19.08-помесячная план_Лист2" xfId="25297" xr:uid="{00000000-0005-0000-0000-000054190000}"/>
    <cellStyle name="_ООС_2007_19.08-помесячная план_факт 2019" xfId="25298" xr:uid="{00000000-0005-0000-0000-000055190000}"/>
    <cellStyle name="_ООС_Лист2" xfId="25299" xr:uid="{00000000-0005-0000-0000-000056190000}"/>
    <cellStyle name="_ООС_факт 2019" xfId="25300" xr:uid="{00000000-0005-0000-0000-000057190000}"/>
    <cellStyle name="_ООТИЗ" xfId="4743" xr:uid="{00000000-0005-0000-0000-000058190000}"/>
    <cellStyle name="_ООТИЗ 2" xfId="25301" xr:uid="{00000000-0005-0000-0000-000059190000}"/>
    <cellStyle name="_ООТИЗ_Лист2" xfId="25302" xr:uid="{00000000-0005-0000-0000-00005A190000}"/>
    <cellStyle name="_ООТИЗ_факт 2019" xfId="25303" xr:uid="{00000000-0005-0000-0000-00005B190000}"/>
    <cellStyle name="_ОПЕРАТИВНЫЙ НОЯБРЬ" xfId="4744" xr:uid="{00000000-0005-0000-0000-00005C190000}"/>
    <cellStyle name="_ОПЕРАТИВНЫЙ НОЯБРЬ_факт 2019" xfId="25304" xr:uid="{00000000-0005-0000-0000-00005D190000}"/>
    <cellStyle name="_ОПЕРАТИВНЫЙ ОКТЯБРЬ" xfId="4745" xr:uid="{00000000-0005-0000-0000-00005E190000}"/>
    <cellStyle name="_ОПЕРАТИВНЫЙ ОКТЯБРЬ_факт 2019" xfId="25305" xr:uid="{00000000-0005-0000-0000-00005F190000}"/>
    <cellStyle name="_операц.3 блок" xfId="4746" xr:uid="{00000000-0005-0000-0000-000060190000}"/>
    <cellStyle name="_операц.3 блок_факт 2019" xfId="25306" xr:uid="{00000000-0005-0000-0000-000061190000}"/>
    <cellStyle name="_Операционные расходы Пуглалымского месторождения" xfId="4747" xr:uid="{00000000-0005-0000-0000-000062190000}"/>
    <cellStyle name="_Операционные расходы Пуглалымского месторождения_факт 2019" xfId="25307" xr:uid="{00000000-0005-0000-0000-000063190000}"/>
    <cellStyle name="_Операционные расходы Санеко" xfId="4748" xr:uid="{00000000-0005-0000-0000-000064190000}"/>
    <cellStyle name="_Операционные расходы Санеко_факт 2019" xfId="25308" xr:uid="{00000000-0005-0000-0000-000065190000}"/>
    <cellStyle name="_ОС" xfId="4749" xr:uid="{00000000-0005-0000-0000-000066190000}"/>
    <cellStyle name="_ОС_факт 2019" xfId="25309" xr:uid="{00000000-0005-0000-0000-000067190000}"/>
    <cellStyle name="_Освоение Комаров 2007" xfId="4750" xr:uid="{00000000-0005-0000-0000-000068190000}"/>
    <cellStyle name="_Освоение Комаров 2007 2" xfId="25310" xr:uid="{00000000-0005-0000-0000-000069190000}"/>
    <cellStyle name="_Освоение Комаров 2007_Лист2" xfId="25311" xr:uid="{00000000-0005-0000-0000-00006A190000}"/>
    <cellStyle name="_Освоение Комаров 2007_факт 2019" xfId="25312" xr:uid="{00000000-0005-0000-0000-00006B190000}"/>
    <cellStyle name="_Освоение.Комаровxls" xfId="4751" xr:uid="{00000000-0005-0000-0000-00006C190000}"/>
    <cellStyle name="_Освоение.Комаровxls 2" xfId="25313" xr:uid="{00000000-0005-0000-0000-00006D190000}"/>
    <cellStyle name="_Освоение.Комаровxls_Лист2" xfId="25314" xr:uid="{00000000-0005-0000-0000-00006E190000}"/>
    <cellStyle name="_Освоение.Комаровxls_факт 2019" xfId="25315" xr:uid="{00000000-0005-0000-0000-00006F190000}"/>
    <cellStyle name="_основн показатели" xfId="4752" xr:uid="{00000000-0005-0000-0000-000070190000}"/>
    <cellStyle name="_основн показатели_факт 2019" xfId="25316" xr:uid="{00000000-0005-0000-0000-000071190000}"/>
    <cellStyle name="_Основные показатели" xfId="4753" xr:uid="{00000000-0005-0000-0000-000072190000}"/>
    <cellStyle name="_Основные показатели_факт 2019" xfId="25317" xr:uid="{00000000-0005-0000-0000-000073190000}"/>
    <cellStyle name="_Основные Формы ГОК" xfId="4754" xr:uid="{00000000-0005-0000-0000-000074190000}"/>
    <cellStyle name="_Основные Формы ГОК_1 кв" xfId="4755" xr:uid="{00000000-0005-0000-0000-000075190000}"/>
    <cellStyle name="_Основные Формы ГОК_1 кв_факт 2019" xfId="25318" xr:uid="{00000000-0005-0000-0000-000076190000}"/>
    <cellStyle name="_Основные Формы ГОК_факт 2019" xfId="25319" xr:uid="{00000000-0005-0000-0000-000077190000}"/>
    <cellStyle name="_от 19сент Проект план финансированияТитул2010г (2)" xfId="4756" xr:uid="{00000000-0005-0000-0000-000078190000}"/>
    <cellStyle name="_от 19сент Проект план финансированияТитул2010г (2)_факт 2019" xfId="25320" xr:uid="{00000000-0005-0000-0000-000079190000}"/>
    <cellStyle name="_от Дорониной ЦП Численность и ФЗП(формат2005)1с защитой" xfId="4757" xr:uid="{00000000-0005-0000-0000-00007A190000}"/>
    <cellStyle name="_от Дорониной ЦП Численность и ФЗП(формат2005)1с защитой_факт 2019" xfId="25321" xr:uid="{00000000-0005-0000-0000-00007B190000}"/>
    <cellStyle name="_ОТ и ПБ 04Гавгуст и 8 мес." xfId="4758" xr:uid="{00000000-0005-0000-0000-00007C190000}"/>
    <cellStyle name="_ОТ и ПБ 04Гавгуст и 8 мес._факт 2019" xfId="25322" xr:uid="{00000000-0005-0000-0000-00007D190000}"/>
    <cellStyle name="_ОТ и ПБ 04Гиюнь и 6 мес." xfId="4759" xr:uid="{00000000-0005-0000-0000-00007E190000}"/>
    <cellStyle name="_ОТ и ПБ 04Гиюнь и 6 мес._факт 2019" xfId="25323" xr:uid="{00000000-0005-0000-0000-00007F190000}"/>
    <cellStyle name="_ОТ и Э Тула 2003 г." xfId="4760" xr:uid="{00000000-0005-0000-0000-000080190000}"/>
    <cellStyle name="_ОТ и Э Тула 2003 г. 2" xfId="25324" xr:uid="{00000000-0005-0000-0000-000081190000}"/>
    <cellStyle name="_ОТ и Э Тула 2003 г._Лист2" xfId="25325" xr:uid="{00000000-0005-0000-0000-000082190000}"/>
    <cellStyle name="_ОТ и Э Тула 2003 г._факт 2019" xfId="25326" xr:uid="{00000000-0005-0000-0000-000083190000}"/>
    <cellStyle name="_От Маркеловой" xfId="4761" xr:uid="{00000000-0005-0000-0000-000084190000}"/>
    <cellStyle name="_От Маркеловой_факт 2019" xfId="25327" xr:uid="{00000000-0005-0000-0000-000085190000}"/>
    <cellStyle name="_От РИМЕРЫ_Слайды для отчета (version 1)" xfId="4762" xr:uid="{00000000-0005-0000-0000-000086190000}"/>
    <cellStyle name="_От РИМЕРЫ_Слайды для отчета (version 1)_факт 2019" xfId="25328" xr:uid="{00000000-0005-0000-0000-000087190000}"/>
    <cellStyle name="_Отложенные налоги за 9 мес" xfId="4763" xr:uid="{00000000-0005-0000-0000-000088190000}"/>
    <cellStyle name="_Отложенные налоги за 9 мес_факт 2019" xfId="25329" xr:uid="{00000000-0005-0000-0000-000089190000}"/>
    <cellStyle name="_Отправка" xfId="4764" xr:uid="{00000000-0005-0000-0000-00008A190000}"/>
    <cellStyle name="_Отправка_факт 2019" xfId="25330" xr:uid="{00000000-0005-0000-0000-00008B190000}"/>
    <cellStyle name="_отработка по станкам и заказам 2006 г" xfId="4765" xr:uid="{00000000-0005-0000-0000-00008C190000}"/>
    <cellStyle name="_отработка по станкам и заказам 2006 г_факт 2019" xfId="25331" xr:uid="{00000000-0005-0000-0000-00008D190000}"/>
    <cellStyle name="_отс модель июля" xfId="4766" xr:uid="{00000000-0005-0000-0000-00008E190000}"/>
    <cellStyle name="_отс модель июля_факт 2019" xfId="25332" xr:uid="{00000000-0005-0000-0000-00008F190000}"/>
    <cellStyle name="_Отчет акционерам -апрель" xfId="4767" xr:uid="{00000000-0005-0000-0000-000090190000}"/>
    <cellStyle name="_Отчет акционерам -апрель 2" xfId="25333" xr:uid="{00000000-0005-0000-0000-000091190000}"/>
    <cellStyle name="_Отчет акционерам -апрель_Лист2" xfId="25334" xr:uid="{00000000-0005-0000-0000-000092190000}"/>
    <cellStyle name="_Отчет акционерам -апрель_факт 2019" xfId="25335" xr:uid="{00000000-0005-0000-0000-000093190000}"/>
    <cellStyle name="_Отчет для слайдов_updt" xfId="4768" xr:uid="{00000000-0005-0000-0000-000094190000}"/>
    <cellStyle name="_Отчет для слайдов_updt_факт 2019" xfId="25336" xr:uid="{00000000-0005-0000-0000-000095190000}"/>
    <cellStyle name="_Отчет май" xfId="4769" xr:uid="{00000000-0005-0000-0000-000096190000}"/>
    <cellStyle name="_Отчет май 2" xfId="25337" xr:uid="{00000000-0005-0000-0000-000097190000}"/>
    <cellStyle name="_Отчет май_Лист2" xfId="25338" xr:uid="{00000000-0005-0000-0000-000098190000}"/>
    <cellStyle name="_Отчет май_факт 2019" xfId="25339" xr:uid="{00000000-0005-0000-0000-000099190000}"/>
    <cellStyle name="_Отчет на ФЭК БН Нефтесервисы 28062007 испр_отч (2)" xfId="4770" xr:uid="{00000000-0005-0000-0000-00009A190000}"/>
    <cellStyle name="_Отчет на ФЭК БН Нефтесервисы 28062007 испр_отч (2)_факт 2019" xfId="25340" xr:uid="{00000000-0005-0000-0000-00009B190000}"/>
    <cellStyle name="_Отчет по безопасности" xfId="4771" xr:uid="{00000000-0005-0000-0000-00009C190000}"/>
    <cellStyle name="_Отчет по безопасности для Зинюхиной" xfId="4772" xr:uid="{00000000-0005-0000-0000-00009D190000}"/>
    <cellStyle name="_Отчет по безопасности для Зинюхиной_факт 2019" xfId="25341" xr:uid="{00000000-0005-0000-0000-00009E190000}"/>
    <cellStyle name="_Отчет по безопасности_факт 2019" xfId="25342" xr:uid="{00000000-0005-0000-0000-00009F190000}"/>
    <cellStyle name="_Отчет_1  2006-send" xfId="4773" xr:uid="{00000000-0005-0000-0000-0000A0190000}"/>
    <cellStyle name="_Отчет_1  2006-send new" xfId="4774" xr:uid="{00000000-0005-0000-0000-0000A1190000}"/>
    <cellStyle name="_Отчет_1  2006-send new_факт 2019" xfId="25343" xr:uid="{00000000-0005-0000-0000-0000A2190000}"/>
    <cellStyle name="_Отчет_1  2006-send_факт 2019" xfId="25344" xr:uid="{00000000-0005-0000-0000-0000A3190000}"/>
    <cellStyle name="_Отчет_1 кв 2006_1" xfId="4775" xr:uid="{00000000-0005-0000-0000-0000A4190000}"/>
    <cellStyle name="_Отчет_1 кв 2006_1_факт 2019" xfId="25345" xr:uid="{00000000-0005-0000-0000-0000A5190000}"/>
    <cellStyle name="_Отчет_2 кв 2006" xfId="4776" xr:uid="{00000000-0005-0000-0000-0000A6190000}"/>
    <cellStyle name="_Отчет_2 кв 2006_факт 2019" xfId="25346" xr:uid="{00000000-0005-0000-0000-0000A7190000}"/>
    <cellStyle name="_Отчетность 2006" xfId="4777" xr:uid="{00000000-0005-0000-0000-0000A8190000}"/>
    <cellStyle name="_Отчетность 2006_факт 2019" xfId="25347" xr:uid="{00000000-0005-0000-0000-0000A9190000}"/>
    <cellStyle name="_ОХР ОПР (2)" xfId="4778" xr:uid="{00000000-0005-0000-0000-0000AA190000}"/>
    <cellStyle name="_ОХР ОПР (2)_факт 2019" xfId="25348" xr:uid="{00000000-0005-0000-0000-0000AB190000}"/>
    <cellStyle name="_ОХР ОПР 2007" xfId="4779" xr:uid="{00000000-0005-0000-0000-0000AC190000}"/>
    <cellStyle name="_ОХР ОПР 2007_факт 2019" xfId="25349" xr:uid="{00000000-0005-0000-0000-0000AD190000}"/>
    <cellStyle name="_охрана труда цел. прогр." xfId="4780" xr:uid="{00000000-0005-0000-0000-0000AE190000}"/>
    <cellStyle name="_охрана труда цел. прогр. 2" xfId="25350" xr:uid="{00000000-0005-0000-0000-0000AF190000}"/>
    <cellStyle name="_охрана труда цел. прогр._Лист2" xfId="25351" xr:uid="{00000000-0005-0000-0000-0000B0190000}"/>
    <cellStyle name="_охрана труда цел. прогр._факт 2019" xfId="25352" xr:uid="{00000000-0005-0000-0000-0000B1190000}"/>
    <cellStyle name="_Охрана труда Экология с формулами" xfId="4781" xr:uid="{00000000-0005-0000-0000-0000B2190000}"/>
    <cellStyle name="_Охрана труда Экология с формулами_факт 2019" xfId="25353" xr:uid="{00000000-0005-0000-0000-0000B3190000}"/>
    <cellStyle name="_оценка за баррель v1" xfId="4782" xr:uid="{00000000-0005-0000-0000-0000B4190000}"/>
    <cellStyle name="_оценка за баррель v1_факт 2019" xfId="25354" xr:uid="{00000000-0005-0000-0000-0000B5190000}"/>
    <cellStyle name="_Оъяснит.к з.плате за 4 мес." xfId="4783" xr:uid="{00000000-0005-0000-0000-0000B6190000}"/>
    <cellStyle name="_Оъяснит.к з.плате за 4 мес._факт 2019" xfId="25355" xr:uid="{00000000-0005-0000-0000-0000B7190000}"/>
    <cellStyle name="_ОЭБ_Бюджет операционных расходов 2008-2018" xfId="4784" xr:uid="{00000000-0005-0000-0000-0000B8190000}"/>
    <cellStyle name="_ОЭБ_Бюджет операционных расходов 2008-2018_факт 2019" xfId="25356" xr:uid="{00000000-0005-0000-0000-0000B9190000}"/>
    <cellStyle name="_ОЭМК" xfId="4785" xr:uid="{00000000-0005-0000-0000-0000BA190000}"/>
    <cellStyle name="_ОЭМК_факт 2019" xfId="25357" xr:uid="{00000000-0005-0000-0000-0000BB190000}"/>
    <cellStyle name="_п" xfId="4786" xr:uid="{00000000-0005-0000-0000-0000BC190000}"/>
    <cellStyle name="_п.11 Расшифровка инвестиций в другие компании за сентябрь-декабрь 06. xls" xfId="4787" xr:uid="{00000000-0005-0000-0000-0000BD190000}"/>
    <cellStyle name="_п.11 Расшифровка инвестиций в другие компании за сентябрь-декабрь 06. xls_факт 2019" xfId="25358" xr:uid="{00000000-0005-0000-0000-0000BE190000}"/>
    <cellStyle name="_п.11.Расшифровка инвестиции в другие компанииxls" xfId="4788" xr:uid="{00000000-0005-0000-0000-0000BF190000}"/>
    <cellStyle name="_п.11.Расшифровка инвестиции в другие компанииxls_факт 2019" xfId="25359" xr:uid="{00000000-0005-0000-0000-0000C0190000}"/>
    <cellStyle name="_п.12, 19, 20 Расшифровка расчетов по займам и кредитам, расчет процентов" xfId="4789" xr:uid="{00000000-0005-0000-0000-0000C1190000}"/>
    <cellStyle name="_п.12, 19, 20 Расшифровка расчетов по займам и кредитам, расчет процентов_факт 2019" xfId="25360" xr:uid="{00000000-0005-0000-0000-0000C2190000}"/>
    <cellStyle name="_п.12,19,20,32,37" xfId="4790" xr:uid="{00000000-0005-0000-0000-0000C3190000}"/>
    <cellStyle name="_п.12,19,20,32,37_факт 2019" xfId="25361" xr:uid="{00000000-0005-0000-0000-0000C4190000}"/>
    <cellStyle name="_п.21 L Движ по 69 сч сентябрь-декабрь 2006" xfId="4791" xr:uid="{00000000-0005-0000-0000-0000C5190000}"/>
    <cellStyle name="_п.21 L Движ по 69 сч сентябрь-декабрь 2006_факт 2019" xfId="25362" xr:uid="{00000000-0005-0000-0000-0000C6190000}"/>
    <cellStyle name="_п.21 L Движ. по 68сч сентябрь-декабрь 2006" xfId="4792" xr:uid="{00000000-0005-0000-0000-0000C7190000}"/>
    <cellStyle name="_п.21 L Движ. по 68сч сентябрь-декабрь 2006_факт 2019" xfId="25363" xr:uid="{00000000-0005-0000-0000-0000C8190000}"/>
    <cellStyle name="_п.3 Расшифровка себест.по видам затрат 20,23,29 (T)" xfId="4793" xr:uid="{00000000-0005-0000-0000-0000C9190000}"/>
    <cellStyle name="_п.3 Расшифровка себест.по видам затрат 20,23,29 (T)_факт 2019" xfId="25364" xr:uid="{00000000-0005-0000-0000-0000CA190000}"/>
    <cellStyle name="_П.31.Отложенный налог сентябрь-декабрь" xfId="4794" xr:uid="{00000000-0005-0000-0000-0000CB190000}"/>
    <cellStyle name="_П.31.Отложенный налог сентябрь-декабрь_факт 2019" xfId="25365" xr:uid="{00000000-0005-0000-0000-0000CC190000}"/>
    <cellStyle name="_п.32 Авансы полученные" xfId="4795" xr:uid="{00000000-0005-0000-0000-0000CD190000}"/>
    <cellStyle name="_п.32 Авансы полученные_факт 2019" xfId="25366" xr:uid="{00000000-0005-0000-0000-0000CE190000}"/>
    <cellStyle name="_п.35 Кап.рас-ды на 31.12.2006" xfId="4796" xr:uid="{00000000-0005-0000-0000-0000CF190000}"/>
    <cellStyle name="_п.35 Кап.рас-ды на 31.12.2006_факт 2019" xfId="25367" xr:uid="{00000000-0005-0000-0000-0000D0190000}"/>
    <cellStyle name="_п.36 собственные векселя" xfId="4797" xr:uid="{00000000-0005-0000-0000-0000D1190000}"/>
    <cellStyle name="_п.36 собственные векселя_факт 2019" xfId="25368" xr:uid="{00000000-0005-0000-0000-0000D2190000}"/>
    <cellStyle name="_п.38.Дивиденды Декабрь" xfId="4798" xr:uid="{00000000-0005-0000-0000-0000D3190000}"/>
    <cellStyle name="_п.38.Дивиденды Декабрь_факт 2019" xfId="25369" xr:uid="{00000000-0005-0000-0000-0000D4190000}"/>
    <cellStyle name="_п.40 Расшифровка сч.50 по валютам и сч.51,52 в аналитике по банкам и валютам счета" xfId="4799" xr:uid="{00000000-0005-0000-0000-0000D5190000}"/>
    <cellStyle name="_п.40 Расшифровка сч.50 по валютам и сч.51,52 в аналитике по банкам и валютам счета_факт 2019" xfId="25370" xr:uid="{00000000-0005-0000-0000-0000D6190000}"/>
    <cellStyle name="_п.47 Анализ движения денежных средств, выплаченных за ОС (4-й кв. 06)" xfId="4800" xr:uid="{00000000-0005-0000-0000-0000D7190000}"/>
    <cellStyle name="_п.47 Анализ движения денежных средств, выплаченных за ОС (4-й кв. 06)_факт 2019" xfId="25371" xr:uid="{00000000-0005-0000-0000-0000D8190000}"/>
    <cellStyle name="_п_факт 2019" xfId="25372" xr:uid="{00000000-0005-0000-0000-0000D9190000}"/>
    <cellStyle name="_Параметры бизнес-плана на 2005 г" xfId="4801" xr:uid="{00000000-0005-0000-0000-0000DA190000}"/>
    <cellStyle name="_Параметры бизнес-плана на 2005 г 2" xfId="25373" xr:uid="{00000000-0005-0000-0000-0000DB190000}"/>
    <cellStyle name="_Параметры бизнес-плана на 2005 г_Лист2" xfId="25374" xr:uid="{00000000-0005-0000-0000-0000DC190000}"/>
    <cellStyle name="_Параметры бизнес-плана на 2005 г_факт 2019" xfId="25375" xr:uid="{00000000-0005-0000-0000-0000DD190000}"/>
    <cellStyle name="_Параметры бурения   БКС для Бизнес-плана на 2007г" xfId="4802" xr:uid="{00000000-0005-0000-0000-0000DE190000}"/>
    <cellStyle name="_Параметры бурения   БКС для Бизнес-плана на 2007г_факт 2019" xfId="25376" xr:uid="{00000000-0005-0000-0000-0000DF190000}"/>
    <cellStyle name="_Параметры2 17.08.05 (2006 Plan Assumptions vUNIV12 08 05)" xfId="4803" xr:uid="{00000000-0005-0000-0000-0000E0190000}"/>
    <cellStyle name="_Параметры2 17.08.05 (2006 Plan Assumptions vUNIV12 08 05) 2" xfId="25377" xr:uid="{00000000-0005-0000-0000-0000E1190000}"/>
    <cellStyle name="_Параметры2 17.08.05 (2006 Plan Assumptions vUNIV12 08 05)_Лист2" xfId="25378" xr:uid="{00000000-0005-0000-0000-0000E2190000}"/>
    <cellStyle name="_Параметры2 17.08.05 (2006 Plan Assumptions vUNIV12 08 05)_факт 2019" xfId="25379" xr:uid="{00000000-0005-0000-0000-0000E3190000}"/>
    <cellStyle name="_ПБиОТ" xfId="4804" xr:uid="{00000000-0005-0000-0000-0000E4190000}"/>
    <cellStyle name="_ПБиОТ 2" xfId="25380" xr:uid="{00000000-0005-0000-0000-0000E5190000}"/>
    <cellStyle name="_ПБиОТ_Лист2" xfId="25381" xr:uid="{00000000-0005-0000-0000-0000E6190000}"/>
    <cellStyle name="_ПБиОТ_факт 2019" xfId="25382" xr:uid="{00000000-0005-0000-0000-0000E7190000}"/>
    <cellStyle name="_ПГФ дебиторская задолженность" xfId="4805" xr:uid="{00000000-0005-0000-0000-0000E8190000}"/>
    <cellStyle name="_ПГФ дебиторская задолженность_факт 2019" xfId="25383" xr:uid="{00000000-0005-0000-0000-0000E9190000}"/>
    <cellStyle name="_ПДР мес чер" xfId="4806" xr:uid="{00000000-0005-0000-0000-0000EA190000}"/>
    <cellStyle name="_ПДР мес чер_факт 2019" xfId="25384" xr:uid="{00000000-0005-0000-0000-0000EB190000}"/>
    <cellStyle name="_ПДР РЭЗ" xfId="4807" xr:uid="{00000000-0005-0000-0000-0000EC190000}"/>
    <cellStyle name="_ПДР РЭЗ_факт 2019" xfId="25385" xr:uid="{00000000-0005-0000-0000-0000ED190000}"/>
    <cellStyle name="_Перечень документов по производственной отчетности" xfId="4808" xr:uid="{00000000-0005-0000-0000-0000EE190000}"/>
    <cellStyle name="_Перечень документов по производственной отчетности_факт 2019" xfId="25386" xr:uid="{00000000-0005-0000-0000-0000EF190000}"/>
    <cellStyle name="_Перечень инвест_проектов (3)" xfId="4809" xr:uid="{00000000-0005-0000-0000-0000F0190000}"/>
    <cellStyle name="_Перечень инвест_проектов (3)_факт 2019" xfId="25387" xr:uid="{00000000-0005-0000-0000-0000F1190000}"/>
    <cellStyle name="_перечень ИП" xfId="4810" xr:uid="{00000000-0005-0000-0000-0000F2190000}"/>
    <cellStyle name="_перечень ИП_факт 2019" xfId="25388" xr:uid="{00000000-0005-0000-0000-0000F3190000}"/>
    <cellStyle name="_Перечень контрагентов Орскнефтеоргсинтез_2006_05" xfId="4811" xr:uid="{00000000-0005-0000-0000-0000F4190000}"/>
    <cellStyle name="_Перечень контрагентов Орскнефтеоргсинтез_2006_05_факт 2019" xfId="25389" xr:uid="{00000000-0005-0000-0000-0000F5190000}"/>
    <cellStyle name="_ПЗ по Северо-Покуру" xfId="4812" xr:uid="{00000000-0005-0000-0000-0000F6190000}"/>
    <cellStyle name="_ПЗ по Северо-Покуру_факт 2019" xfId="25390" xr:uid="{00000000-0005-0000-0000-0000F7190000}"/>
    <cellStyle name="_ПК и ДДС ГФО-2Л 20 мая 07 (version 2)" xfId="4813" xr:uid="{00000000-0005-0000-0000-0000F8190000}"/>
    <cellStyle name="_ПК и ДДС ГФО-2Л 20 мая 07 (version 2)_факт 2019" xfId="25391" xr:uid="{00000000-0005-0000-0000-0000F9190000}"/>
    <cellStyle name="_ПК_GFO-0 2008" xfId="4814" xr:uid="{00000000-0005-0000-0000-0000FA190000}"/>
    <cellStyle name="_ПК_GFO-0 2008_факт 2019" xfId="25392" xr:uid="{00000000-0005-0000-0000-0000FB190000}"/>
    <cellStyle name="_ПК_GFO-9" xfId="4815" xr:uid="{00000000-0005-0000-0000-0000FC190000}"/>
    <cellStyle name="_ПК_GFO-9_факт 2019" xfId="25393" xr:uid="{00000000-0005-0000-0000-0000FD190000}"/>
    <cellStyle name="_пл IVкв комплект МГОК 06.10.06 " xfId="4816" xr:uid="{00000000-0005-0000-0000-0000FE190000}"/>
    <cellStyle name="_пл IVкв комплект МГОК 06.10.06 _факт 2019" xfId="25394" xr:uid="{00000000-0005-0000-0000-0000FF190000}"/>
    <cellStyle name="_Пл.-график для бюджета" xfId="4817" xr:uid="{00000000-0005-0000-0000-0000001A0000}"/>
    <cellStyle name="_Пл.-график для бюджета_факт 2019" xfId="25395" xr:uid="{00000000-0005-0000-0000-0000011A0000}"/>
    <cellStyle name="_пл2007 фин.часть 18.12.06" xfId="4818" xr:uid="{00000000-0005-0000-0000-0000021A0000}"/>
    <cellStyle name="_пл2007 фин.часть 18.12.06_факт 2019" xfId="25396" xr:uid="{00000000-0005-0000-0000-0000031A0000}"/>
    <cellStyle name="_План (болванка)закупок на 2007 год по Северной  Харьяге v3" xfId="4819" xr:uid="{00000000-0005-0000-0000-0000041A0000}"/>
    <cellStyle name="_План (болванка)закупок на 2007 год по Северной  Харьяге v3_факт 2019" xfId="25397" xr:uid="{00000000-0005-0000-0000-0000051A0000}"/>
    <cellStyle name="_План 2004 от 11.08.03 (рус.) коорект по IT" xfId="4820" xr:uid="{00000000-0005-0000-0000-0000061A0000}"/>
    <cellStyle name="_План 2004 от 11.08.03 (рус.) коорект по IT_факт 2019" xfId="25398" xr:uid="{00000000-0005-0000-0000-0000071A0000}"/>
    <cellStyle name="_План 2004 от 19.08.03 (рус.) коорект по IT(прошел инвест комиссию)" xfId="4821" xr:uid="{00000000-0005-0000-0000-0000081A0000}"/>
    <cellStyle name="_План 2004 от 19.08.03 (рус.) коорект по IT(прошел инвест комиссию)_факт 2019" xfId="25399" xr:uid="{00000000-0005-0000-0000-0000091A0000}"/>
    <cellStyle name="_План 2007-для отправки" xfId="4822" xr:uid="{00000000-0005-0000-0000-00000A1A0000}"/>
    <cellStyle name="_План 2007-для отправки_факт 2019" xfId="25400" xr:uid="{00000000-0005-0000-0000-00000B1A0000}"/>
    <cellStyle name="_План OPEX ВТК 2008-2018 г.г. от 23.04.07 г. (без упр.расх.) с выделением Пуглалымского нмр1" xfId="4823" xr:uid="{00000000-0005-0000-0000-00000C1A0000}"/>
    <cellStyle name="_План OPEX ВТК 2008-2018 г.г. от 23.04.07 г. (без упр.расх.) с выделением Пуглалымского нмр1_факт 2019" xfId="25401" xr:uid="{00000000-0005-0000-0000-00000D1A0000}"/>
    <cellStyle name="_План OPEX ВТК 2008-2018 г.г. от 23.04.07 г. (без упр.расх.) с выделением Пуглалымского нмр2" xfId="4824" xr:uid="{00000000-0005-0000-0000-00000E1A0000}"/>
    <cellStyle name="_План OPEX ВТК 2008-2018 г.г. от 23.04.07 г. (без упр.расх.) с выделением Пуглалымского нмр2_факт 2019" xfId="25402" xr:uid="{00000000-0005-0000-0000-00000F1A0000}"/>
    <cellStyle name="_План OPEX ВТК 2008-2018 г.г. Пуглалымского нм" xfId="4825" xr:uid="{00000000-0005-0000-0000-0000101A0000}"/>
    <cellStyle name="_План OPEX ВТК 2008-2018 г.г. Пуглалымского нм_факт 2019" xfId="25403" xr:uid="{00000000-0005-0000-0000-0000111A0000}"/>
    <cellStyle name="_План бюджета КВ по Хвойному нмр изм вер 10.05" xfId="4826" xr:uid="{00000000-0005-0000-0000-0000121A0000}"/>
    <cellStyle name="_План бюджета КВ по Хвойному нмр изм вер 10.05_факт 2019" xfId="25404" xr:uid="{00000000-0005-0000-0000-0000131A0000}"/>
    <cellStyle name="_План ГТМ база" xfId="4827" xr:uid="{00000000-0005-0000-0000-0000141A0000}"/>
    <cellStyle name="_План ГТМ база_факт 2019" xfId="25405" xr:uid="{00000000-0005-0000-0000-0000151A0000}"/>
    <cellStyle name="_План ГТМ база+ бур+ ср Ш" xfId="4828" xr:uid="{00000000-0005-0000-0000-0000161A0000}"/>
    <cellStyle name="_План ГТМ база+ бур+ ср Ш_факт 2019" xfId="25406" xr:uid="{00000000-0005-0000-0000-0000171A0000}"/>
    <cellStyle name="_План ГТМ база+ бур+ ср.Ш" xfId="4829" xr:uid="{00000000-0005-0000-0000-0000181A0000}"/>
    <cellStyle name="_План ГТМ база+ бур+ ср.Ш_факт 2019" xfId="25407" xr:uid="{00000000-0005-0000-0000-0000191A0000}"/>
    <cellStyle name="_План закупок (2) на 2007 год по Лек- Харьяге" xfId="4830" xr:uid="{00000000-0005-0000-0000-00001A1A0000}"/>
    <cellStyle name="_План закупок (2) на 2007 год по Лек- Харьяге_факт 2019" xfId="25408" xr:uid="{00000000-0005-0000-0000-00001B1A0000}"/>
    <cellStyle name="_План закупок КИП на 2006 год Северная Харьяга 1" xfId="4831" xr:uid="{00000000-0005-0000-0000-00001C1A0000}"/>
    <cellStyle name="_План закупок КИП на 2006 год Северная Харьяга 1_факт 2019" xfId="25409" xr:uid="{00000000-0005-0000-0000-00001D1A0000}"/>
    <cellStyle name="_План закупок на 2006 год  по Лек  Харьяге" xfId="4832" xr:uid="{00000000-0005-0000-0000-00001E1A0000}"/>
    <cellStyle name="_План закупок на 2006 год  по Лек  Харьяге_факт 2019" xfId="25410" xr:uid="{00000000-0005-0000-0000-00001F1A0000}"/>
    <cellStyle name="_План закупок на 2006 год  по Северной Харьяге" xfId="4833" xr:uid="{00000000-0005-0000-0000-0000201A0000}"/>
    <cellStyle name="_План закупок на 2006 год  по Северной Харьяге_факт 2019" xfId="25411" xr:uid="{00000000-0005-0000-0000-0000211A0000}"/>
    <cellStyle name="_План закупок на 2006 год (новый свод)" xfId="4834" xr:uid="{00000000-0005-0000-0000-0000221A0000}"/>
    <cellStyle name="_План закупок на 2006 год (новый свод) (2)" xfId="4835" xr:uid="{00000000-0005-0000-0000-0000231A0000}"/>
    <cellStyle name="_План закупок на 2006 год (новый свод) (2)_факт 2019" xfId="25412" xr:uid="{00000000-0005-0000-0000-0000241A0000}"/>
    <cellStyle name="_План закупок на 2006 год (новый свод)_факт 2019" xfId="25413" xr:uid="{00000000-0005-0000-0000-0000251A0000}"/>
    <cellStyle name="_План закупок на 2006 год Северная Харьяна" xfId="4836" xr:uid="{00000000-0005-0000-0000-0000261A0000}"/>
    <cellStyle name="_План закупок на 2006 год Северная Харьяна_факт 2019" xfId="25414" xr:uid="{00000000-0005-0000-0000-0000271A0000}"/>
    <cellStyle name="_План закупок на 2007  год" xfId="4837" xr:uid="{00000000-0005-0000-0000-0000281A0000}"/>
    <cellStyle name="_План закупок на 2007  год_факт 2019" xfId="25415" xr:uid="{00000000-0005-0000-0000-0000291A0000}"/>
    <cellStyle name="_План закупок по Лек Харьяге" xfId="4838" xr:uid="{00000000-0005-0000-0000-00002A1A0000}"/>
    <cellStyle name="_План закупок по Лек Харьяге_факт 2019" xfId="25416" xr:uid="{00000000-0005-0000-0000-00002B1A0000}"/>
    <cellStyle name="_План закупок по Северной Харьяге 2 (2)" xfId="4839" xr:uid="{00000000-0005-0000-0000-00002C1A0000}"/>
    <cellStyle name="_План закупок по Северной Харьяге 2 (2)_факт 2019" xfId="25417" xr:uid="{00000000-0005-0000-0000-00002D1A0000}"/>
    <cellStyle name="_План закупок по ШМН и УЗРТМ (2)" xfId="4840" xr:uid="{00000000-0005-0000-0000-00002E1A0000}"/>
    <cellStyle name="_План закупок по ШМН и УЗРТМ (2)_факт 2019" xfId="25418" xr:uid="{00000000-0005-0000-0000-00002F1A0000}"/>
    <cellStyle name="_План ИП-2005 корр. 22.09.04.(ПРОЕКТ)" xfId="4841" xr:uid="{00000000-0005-0000-0000-0000301A0000}"/>
    <cellStyle name="_План ИП-2005 корр. 22.09.04.(ПРОЕКТ)_факт 2019" xfId="25419" xr:uid="{00000000-0005-0000-0000-0000311A0000}"/>
    <cellStyle name="_План кап.рем. 2003 год" xfId="4842" xr:uid="{00000000-0005-0000-0000-0000321A0000}"/>
    <cellStyle name="_План кап.рем. 2003 год_факт 2019" xfId="25420" xr:uid="{00000000-0005-0000-0000-0000331A0000}"/>
    <cellStyle name="_План КВ  на 2004год  " xfId="4843" xr:uid="{00000000-0005-0000-0000-0000341A0000}"/>
    <cellStyle name="_План КВ  на 2004год  _факт 2019" xfId="25421" xr:uid="{00000000-0005-0000-0000-0000351A0000}"/>
    <cellStyle name="_ПЛАН КВ (КВ1) общий 7.12.02" xfId="4844" xr:uid="{00000000-0005-0000-0000-0000361A0000}"/>
    <cellStyle name="_ПЛАН КВ (КВ1) общий 7.12.02_факт 2019" xfId="25422" xr:uid="{00000000-0005-0000-0000-0000371A0000}"/>
    <cellStyle name="_План на июнь_send 07.06.07" xfId="4845" xr:uid="{00000000-0005-0000-0000-0000381A0000}"/>
    <cellStyle name="_План на июнь_send 07.06.07_факт 2019" xfId="25423" xr:uid="{00000000-0005-0000-0000-0000391A0000}"/>
    <cellStyle name="_План налогов (мес.)" xfId="4846" xr:uid="{00000000-0005-0000-0000-00003A1A0000}"/>
    <cellStyle name="_План налогов (мес.)_факт 2019" xfId="25424" xr:uid="{00000000-0005-0000-0000-00003B1A0000}"/>
    <cellStyle name="_План по труду 2003 г -341200,9" xfId="4847" xr:uid="{00000000-0005-0000-0000-00003C1A0000}"/>
    <cellStyle name="_План по труду 2003 г -341200,9_факт 2019" xfId="25425" xr:uid="{00000000-0005-0000-0000-00003D1A0000}"/>
    <cellStyle name="_План поступлений  на  2007 г (Форма № 11)(04 12 06)" xfId="4848" xr:uid="{00000000-0005-0000-0000-00003E1A0000}"/>
    <cellStyle name="_План поступлений  на  2007 г (Форма № 11)(04 12 06)_факт 2019" xfId="25426" xr:uid="{00000000-0005-0000-0000-00003F1A0000}"/>
    <cellStyle name="_план ППР 2006 г" xfId="4849" xr:uid="{00000000-0005-0000-0000-0000401A0000}"/>
    <cellStyle name="_план ППР 2006 г_факт 2019" xfId="25427" xr:uid="{00000000-0005-0000-0000-0000411A0000}"/>
    <cellStyle name="_план производства сервиса" xfId="4850" xr:uid="{00000000-0005-0000-0000-0000421A0000}"/>
    <cellStyle name="_план производства сервиса_факт 2019" xfId="25428" xr:uid="{00000000-0005-0000-0000-0000431A0000}"/>
    <cellStyle name="_План списания на 2006г" xfId="4851" xr:uid="{00000000-0005-0000-0000-0000441A0000}"/>
    <cellStyle name="_План списания на 2006г_факт 2019" xfId="25429" xr:uid="{00000000-0005-0000-0000-0000451A0000}"/>
    <cellStyle name="_План9000" xfId="4852" xr:uid="{00000000-0005-0000-0000-0000461A0000}"/>
    <cellStyle name="_План9000 2" xfId="25430" xr:uid="{00000000-0005-0000-0000-0000471A0000}"/>
    <cellStyle name="_План9000_Лист2" xfId="25431" xr:uid="{00000000-0005-0000-0000-0000481A0000}"/>
    <cellStyle name="_План9000_факт 2019" xfId="25432" xr:uid="{00000000-0005-0000-0000-0000491A0000}"/>
    <cellStyle name="_план-график для бюджета 2007-произ" xfId="4853" xr:uid="{00000000-0005-0000-0000-00004A1A0000}"/>
    <cellStyle name="_план-график для бюджета 2007-произ_факт 2019" xfId="25433" xr:uid="{00000000-0005-0000-0000-00004B1A0000}"/>
    <cellStyle name="_План-факт 1 кв. по новой форме" xfId="4854" xr:uid="{00000000-0005-0000-0000-00004C1A0000}"/>
    <cellStyle name="_План-факт 1 кв. по новой форме_факт 2019" xfId="25434" xr:uid="{00000000-0005-0000-0000-00004D1A0000}"/>
    <cellStyle name="_Платежи по закупкам ШМН и УЗРТМ" xfId="4855" xr:uid="{00000000-0005-0000-0000-00004E1A0000}"/>
    <cellStyle name="_Платежи по закупкам ШМН и УЗРТМ_факт 2019" xfId="25435" xr:uid="{00000000-0005-0000-0000-00004F1A0000}"/>
    <cellStyle name="_платежи по производству ФП 2006" xfId="4856" xr:uid="{00000000-0005-0000-0000-0000501A0000}"/>
    <cellStyle name="_платежи по производству ФП 2006_факт 2019" xfId="25436" xr:uid="{00000000-0005-0000-0000-0000511A0000}"/>
    <cellStyle name="_ПНР городская баня" xfId="4857" xr:uid="{00000000-0005-0000-0000-0000521A0000}"/>
    <cellStyle name="_ПНР городская баня_факт 2019" xfId="25437" xr:uid="{00000000-0005-0000-0000-0000531A0000}"/>
    <cellStyle name="_ПНР образец" xfId="4858" xr:uid="{00000000-0005-0000-0000-0000541A0000}"/>
    <cellStyle name="_ПНР образец_факт 2019" xfId="25438" xr:uid="{00000000-0005-0000-0000-0000551A0000}"/>
    <cellStyle name="_по филиалам" xfId="4859" xr:uid="{00000000-0005-0000-0000-0000561A0000}"/>
    <cellStyle name="_по филиалам_факт 2019" xfId="25439" xr:uid="{00000000-0005-0000-0000-0000571A0000}"/>
    <cellStyle name="_Подг и разв персонала 2003" xfId="4860" xr:uid="{00000000-0005-0000-0000-0000581A0000}"/>
    <cellStyle name="_Подг и разв персонала 2003 2" xfId="25440" xr:uid="{00000000-0005-0000-0000-0000591A0000}"/>
    <cellStyle name="_Подг и разв персонала 2003_Лист2" xfId="25441" xr:uid="{00000000-0005-0000-0000-00005A1A0000}"/>
    <cellStyle name="_Подг и разв персонала 2003_факт 2019" xfId="25442" xr:uid="{00000000-0005-0000-0000-00005B1A0000}"/>
    <cellStyle name="_подгот кадров" xfId="4861" xr:uid="{00000000-0005-0000-0000-00005C1A0000}"/>
    <cellStyle name="_подгот кадров_факт 2019" xfId="25443" xr:uid="{00000000-0005-0000-0000-00005D1A0000}"/>
    <cellStyle name="_Показатели в МСФО" xfId="4862" xr:uid="{00000000-0005-0000-0000-00005E1A0000}"/>
    <cellStyle name="_Показатели в МСФО 2" xfId="25444" xr:uid="{00000000-0005-0000-0000-00005F1A0000}"/>
    <cellStyle name="_Показатели в МСФО_Лист2" xfId="25445" xr:uid="{00000000-0005-0000-0000-0000601A0000}"/>
    <cellStyle name="_Показатели в МСФО_факт 2019" xfId="25446" xr:uid="{00000000-0005-0000-0000-0000611A0000}"/>
    <cellStyle name="_Пок-ли_рент_Москва" xfId="4863" xr:uid="{00000000-0005-0000-0000-0000621A0000}"/>
    <cellStyle name="_Пок-ли_рент_Москва_факт 2019" xfId="25447" xr:uid="{00000000-0005-0000-0000-0000631A0000}"/>
    <cellStyle name="_полный пакет (скорректированный план на 4 квартал 2006 г)14.10.06" xfId="4864" xr:uid="{00000000-0005-0000-0000-0000641A0000}"/>
    <cellStyle name="_полный пакет (скорректированный план на 4 квартал 2006 г)14.10.06_факт 2019" xfId="25448" xr:uid="{00000000-0005-0000-0000-0000651A0000}"/>
    <cellStyle name="_попытка лимита" xfId="4865" xr:uid="{00000000-0005-0000-0000-0000661A0000}"/>
    <cellStyle name="_попытка лимита_факт 2019" xfId="25449" xr:uid="{00000000-0005-0000-0000-0000671A0000}"/>
    <cellStyle name="_Последнее от 5 окт" xfId="4866" xr:uid="{00000000-0005-0000-0000-0000681A0000}"/>
    <cellStyle name="_Последнее от 5 окт_факт 2019" xfId="25450" xr:uid="{00000000-0005-0000-0000-0000691A0000}"/>
    <cellStyle name="_Поснения " xfId="4867" xr:uid="{00000000-0005-0000-0000-00006A1A0000}"/>
    <cellStyle name="_Поснения _факт 2019" xfId="25451" xr:uid="{00000000-0005-0000-0000-00006B1A0000}"/>
    <cellStyle name="_Пояснение к ФОТ за 9 мес." xfId="4868" xr:uid="{00000000-0005-0000-0000-00006C1A0000}"/>
    <cellStyle name="_Пояснение к ФОТ за 9 мес._факт 2019" xfId="25452" xr:uid="{00000000-0005-0000-0000-00006D1A0000}"/>
    <cellStyle name="_Пояснит. к ФОТ" xfId="4869" xr:uid="{00000000-0005-0000-0000-00006E1A0000}"/>
    <cellStyle name="_Пояснит. к ФОТ за 5 мес." xfId="4870" xr:uid="{00000000-0005-0000-0000-00006F1A0000}"/>
    <cellStyle name="_Пояснит. к ФОТ за 5 мес._факт 2019" xfId="25453" xr:uid="{00000000-0005-0000-0000-0000701A0000}"/>
    <cellStyle name="_Пояснит. к ФОТ_факт 2019" xfId="25454" xr:uid="{00000000-0005-0000-0000-0000711A0000}"/>
    <cellStyle name="_ППРП для Макаровой " xfId="4871" xr:uid="{00000000-0005-0000-0000-0000721A0000}"/>
    <cellStyle name="_ППРП для Макаровой _факт 2019" xfId="25455" xr:uid="{00000000-0005-0000-0000-0000731A0000}"/>
    <cellStyle name="_Пр.программа 2007-10гг." xfId="4872" xr:uid="{00000000-0005-0000-0000-0000741A0000}"/>
    <cellStyle name="_Пр.программа 2007-10гг._факт 2019" xfId="25456" xr:uid="{00000000-0005-0000-0000-0000751A0000}"/>
    <cellStyle name="_Пр.программа 2007-12гг." xfId="4873" xr:uid="{00000000-0005-0000-0000-0000761A0000}"/>
    <cellStyle name="_Пр.программа 2007-12гг._факт 2019" xfId="25457" xr:uid="{00000000-0005-0000-0000-0000771A0000}"/>
    <cellStyle name="_Пр.программа 2008-12гг." xfId="4874" xr:uid="{00000000-0005-0000-0000-0000781A0000}"/>
    <cellStyle name="_Пр.программа 2008-12гг._факт 2019" xfId="25458" xr:uid="{00000000-0005-0000-0000-0000791A0000}"/>
    <cellStyle name="_пр2006 Комплект ОЭМК 13.02.07 (рабочая)" xfId="4875" xr:uid="{00000000-0005-0000-0000-00007A1A0000}"/>
    <cellStyle name="_пр2006 Комплект ОЭМК 13.02.07 (рабочая)_факт 2019" xfId="25459" xr:uid="{00000000-0005-0000-0000-00007B1A0000}"/>
    <cellStyle name="_пр2006 формы(19-30) 14.02.07" xfId="4876" xr:uid="{00000000-0005-0000-0000-00007C1A0000}"/>
    <cellStyle name="_пр2006 формы(19-30) 14.02.07_факт 2019" xfId="25460" xr:uid="{00000000-0005-0000-0000-00007D1A0000}"/>
    <cellStyle name="_Презентационный материал" xfId="4877" xr:uid="{00000000-0005-0000-0000-00007E1A0000}"/>
    <cellStyle name="_Презентационный материал_факт 2019" xfId="25461" xr:uid="{00000000-0005-0000-0000-00007F1A0000}"/>
    <cellStyle name="_Прейскурант 3.02.06" xfId="4878" xr:uid="{00000000-0005-0000-0000-0000801A0000}"/>
    <cellStyle name="_Прейскурант 3.02.06_факт 2019" xfId="25462" xr:uid="{00000000-0005-0000-0000-0000811A0000}"/>
    <cellStyle name="_Прилож  1 к ДС 6 МНГК" xfId="4879" xr:uid="{00000000-0005-0000-0000-0000821A0000}"/>
    <cellStyle name="_Прилож  1 к ДС 6 МНГК_факт 2019" xfId="25463" xr:uid="{00000000-0005-0000-0000-0000831A0000}"/>
    <cellStyle name="_Прилож от  14. 03. 07 к ДС 6  " xfId="4880" xr:uid="{00000000-0005-0000-0000-0000841A0000}"/>
    <cellStyle name="_Прилож от  14. 03. 07 к ДС 6  _факт 2019" xfId="25464" xr:uid="{00000000-0005-0000-0000-0000851A0000}"/>
    <cellStyle name="_Прилож. 2 ГТМ-базовые" xfId="4881" xr:uid="{00000000-0005-0000-0000-0000861A0000}"/>
    <cellStyle name="_Прилож. 2 ГТМ-базовые 2" xfId="25465" xr:uid="{00000000-0005-0000-0000-0000871A0000}"/>
    <cellStyle name="_Прилож. 2 ГТМ-базовые_Лист2" xfId="25466" xr:uid="{00000000-0005-0000-0000-0000881A0000}"/>
    <cellStyle name="_Прилож. 2 ГТМ-базовые_факт 2019" xfId="25467" xr:uid="{00000000-0005-0000-0000-0000891A0000}"/>
    <cellStyle name="_Приложение  8.1. расшифровки ноябрь2" xfId="4882" xr:uid="{00000000-0005-0000-0000-00008A1A0000}"/>
    <cellStyle name="_Приложение  8.1. расшифровки ноябрь2_факт 2019" xfId="25468" xr:uid="{00000000-0005-0000-0000-00008B1A0000}"/>
    <cellStyle name="_приложение  9.1. к БП 2006 г.1" xfId="4883" xr:uid="{00000000-0005-0000-0000-00008C1A0000}"/>
    <cellStyle name="_приложение  9.1. к БП 2006 г.1_факт 2019" xfId="25469" xr:uid="{00000000-0005-0000-0000-00008D1A0000}"/>
    <cellStyle name="_приложение  9.1. к БП 2006 г.2" xfId="4884" xr:uid="{00000000-0005-0000-0000-00008E1A0000}"/>
    <cellStyle name="_приложение  9.1. к БП 2006 г.2_факт 2019" xfId="25470" xr:uid="{00000000-0005-0000-0000-00008F1A0000}"/>
    <cellStyle name="_приложение  9.1. уточн. ноябрь" xfId="4885" xr:uid="{00000000-0005-0000-0000-0000901A0000}"/>
    <cellStyle name="_приложение  9.1. уточн. ноябрь_факт 2019" xfId="25471" xr:uid="{00000000-0005-0000-0000-0000911A0000}"/>
    <cellStyle name="_Приложение 1 Формат отчета на КОВ" xfId="4886" xr:uid="{00000000-0005-0000-0000-0000921A0000}"/>
    <cellStyle name="_Приложение 1 Формат отчета на КОВ_факт 2019" xfId="25472" xr:uid="{00000000-0005-0000-0000-0000931A0000}"/>
    <cellStyle name="_приложение 2" xfId="4887" xr:uid="{00000000-0005-0000-0000-0000941A0000}"/>
    <cellStyle name="_приложение 2_факт 2019" xfId="25473" xr:uid="{00000000-0005-0000-0000-0000951A0000}"/>
    <cellStyle name="_Приложение 9" xfId="4888" xr:uid="{00000000-0005-0000-0000-0000961A0000}"/>
    <cellStyle name="_Приложение 9_факт 2019" xfId="25474" xr:uid="{00000000-0005-0000-0000-0000971A0000}"/>
    <cellStyle name="_Приложение №8 операционный внереализационный результат по Холдингу 2005-2006" xfId="4889" xr:uid="{00000000-0005-0000-0000-0000981A0000}"/>
    <cellStyle name="_Приложение №8 операционный внереализационный результат по Холдингу 2005-2006_факт 2019" xfId="25475" xr:uid="{00000000-0005-0000-0000-0000991A0000}"/>
    <cellStyle name="_Приложение №8.1 Расшифровка операционный внереализационный результат по Холдингу 2005-2006" xfId="4890" xr:uid="{00000000-0005-0000-0000-00009A1A0000}"/>
    <cellStyle name="_Приложение №8.1 Расшифровка операционный внереализационный результат по Холдингу 2005-2006_факт 2019" xfId="25476" xr:uid="{00000000-0005-0000-0000-00009B1A0000}"/>
    <cellStyle name="_Приложение к форме 10 (1)" xfId="4891" xr:uid="{00000000-0005-0000-0000-00009C1A0000}"/>
    <cellStyle name="_Приложение к форме 10 (1)_факт 2019" xfId="25477" xr:uid="{00000000-0005-0000-0000-00009D1A0000}"/>
    <cellStyle name="_Приложение_1_2_план_ДАО" xfId="4892" xr:uid="{00000000-0005-0000-0000-00009E1A0000}"/>
    <cellStyle name="_Приложение_1_2_план_ДАО 2" xfId="25478" xr:uid="{00000000-0005-0000-0000-00009F1A0000}"/>
    <cellStyle name="_Приложение_1_2_план_ДАО_Лист2" xfId="25479" xr:uid="{00000000-0005-0000-0000-0000A01A0000}"/>
    <cellStyle name="_Приложение_1_2_план_ДАО_факт 2019" xfId="25480" xr:uid="{00000000-0005-0000-0000-0000A11A0000}"/>
    <cellStyle name="_Приложения" xfId="4893" xr:uid="{00000000-0005-0000-0000-0000A21A0000}"/>
    <cellStyle name="_Приложения 1 2" xfId="4894" xr:uid="{00000000-0005-0000-0000-0000A31A0000}"/>
    <cellStyle name="_Приложения 1 2 2" xfId="25481" xr:uid="{00000000-0005-0000-0000-0000A41A0000}"/>
    <cellStyle name="_Приложения 1 2_Лист2" xfId="25482" xr:uid="{00000000-0005-0000-0000-0000A51A0000}"/>
    <cellStyle name="_Приложения 1 2_факт 2019" xfId="25483" xr:uid="{00000000-0005-0000-0000-0000A61A0000}"/>
    <cellStyle name="_Приложения 1,3,4_новый" xfId="4895" xr:uid="{00000000-0005-0000-0000-0000A71A0000}"/>
    <cellStyle name="_Приложения 1,3,4_новый_факт 2019" xfId="25484" xr:uid="{00000000-0005-0000-0000-0000A81A0000}"/>
    <cellStyle name="_Приложения 2007" xfId="4896" xr:uid="{00000000-0005-0000-0000-0000A91A0000}"/>
    <cellStyle name="_Приложения 2007_факт 2019" xfId="25485" xr:uid="{00000000-0005-0000-0000-0000AA1A0000}"/>
    <cellStyle name="_ПРИЛОЖЕНИЯ к договору кор" xfId="4897" xr:uid="{00000000-0005-0000-0000-0000AB1A0000}"/>
    <cellStyle name="_ПРИЛОЖЕНИЯ к договору кор_факт 2019" xfId="25486" xr:uid="{00000000-0005-0000-0000-0000AC1A0000}"/>
    <cellStyle name="_Приложения к ДС8" xfId="4898" xr:uid="{00000000-0005-0000-0000-0000AD1A0000}"/>
    <cellStyle name="_Приложения к ДС8_факт 2019" xfId="25487" xr:uid="{00000000-0005-0000-0000-0000AE1A0000}"/>
    <cellStyle name="_Приложения ко 2 с 1 от 15 апреля" xfId="4899" xr:uid="{00000000-0005-0000-0000-0000AF1A0000}"/>
    <cellStyle name="_Приложения ко 2 с 1 от 15 апреля_факт 2019" xfId="25488" xr:uid="{00000000-0005-0000-0000-0000B01A0000}"/>
    <cellStyle name="_Приложения_факт 2019" xfId="25489" xr:uid="{00000000-0005-0000-0000-0000B11A0000}"/>
    <cellStyle name="_Пробный cash для баланса" xfId="4900" xr:uid="{00000000-0005-0000-0000-0000B21A0000}"/>
    <cellStyle name="_Пробный cash для баланса__AFNPZ_Value(вариант АНПЗ)_Debt (15 11 07) с ув цены на нефть" xfId="4901" xr:uid="{00000000-0005-0000-0000-0000B31A0000}"/>
    <cellStyle name="_Пробный cash для баланса__AFNPZ_Value(вариант АНПЗ)_Debt (15 11 07) с ув цены на нефть_факт 2019" xfId="25490" xr:uid="{00000000-0005-0000-0000-0000B41A0000}"/>
    <cellStyle name="_Пробный cash для баланса_11 07  Корректировка БП на 2полугодие 2008-экспорт-див 73 000" xfId="4902" xr:uid="{00000000-0005-0000-0000-0000B51A0000}"/>
    <cellStyle name="_Пробный cash для баланса_11 07  Корректировка БП на 2полугодие 2008-экспорт-див 73 000_факт 2019" xfId="25491" xr:uid="{00000000-0005-0000-0000-0000B61A0000}"/>
    <cellStyle name="_Пробный cash для баланса_AFNPZ_Value(вариант АНПЗ)" xfId="4903" xr:uid="{00000000-0005-0000-0000-0000B71A0000}"/>
    <cellStyle name="_Пробный cash для баланса_AFNPZ_Value(вариант АНПЗ)_факт 2019" xfId="25492" xr:uid="{00000000-0005-0000-0000-0000B81A0000}"/>
    <cellStyle name="_Пробный cash для баланса_Model ANPZ" xfId="4904" xr:uid="{00000000-0005-0000-0000-0000B91A0000}"/>
    <cellStyle name="_Пробный cash для баланса_Model ANPZ_факт 2019" xfId="25493" xr:uid="{00000000-0005-0000-0000-0000BA1A0000}"/>
    <cellStyle name="_Пробный cash для баланса_факт 2019" xfId="25494" xr:uid="{00000000-0005-0000-0000-0000BB1A0000}"/>
    <cellStyle name="_Проверка Расчет дог.цены Куст скв. 205 БИС1(от подрядчика) согласовано" xfId="4905" xr:uid="{00000000-0005-0000-0000-0000BC1A0000}"/>
    <cellStyle name="_Проверка Расчет дог.цены Куст скв. 205 БИС1(от подрядчика) согласовано_факт 2019" xfId="25495" xr:uid="{00000000-0005-0000-0000-0000BD1A0000}"/>
    <cellStyle name="_Прогноз до конца года 08 САНЕКО" xfId="4906" xr:uid="{00000000-0005-0000-0000-0000BE1A0000}"/>
    <cellStyle name="_Прогноз до конца года 08 САНЕКО (2)" xfId="4907" xr:uid="{00000000-0005-0000-0000-0000BF1A0000}"/>
    <cellStyle name="_Прогноз до конца года 08 САНЕКО (2)_факт 2019" xfId="25496" xr:uid="{00000000-0005-0000-0000-0000C01A0000}"/>
    <cellStyle name="_Прогноз до конца года 08 САНЕКО (3)" xfId="4908" xr:uid="{00000000-0005-0000-0000-0000C11A0000}"/>
    <cellStyle name="_Прогноз до конца года 08 САНЕКО (3)_факт 2019" xfId="25497" xr:uid="{00000000-0005-0000-0000-0000C21A0000}"/>
    <cellStyle name="_Прогноз до конца года 08 САНЕКО_факт 2019" xfId="25498" xr:uid="{00000000-0005-0000-0000-0000C31A0000}"/>
    <cellStyle name="_Прогноз по прибыли НОЯБРЬ" xfId="4909" xr:uid="{00000000-0005-0000-0000-0000C41A0000}"/>
    <cellStyle name="_Прогноз по прибыли НОЯБРЬ_факт 2019" xfId="25499" xr:uid="{00000000-0005-0000-0000-0000C51A0000}"/>
    <cellStyle name="_Прогнозный баланс" xfId="4910" xr:uid="{00000000-0005-0000-0000-0000C61A0000}"/>
    <cellStyle name="_ПРОГНОЗНЫЙ БАЛАНС (форма)" xfId="4911" xr:uid="{00000000-0005-0000-0000-0000C71A0000}"/>
    <cellStyle name="_ПРОГНОЗНЫЙ БАЛАНС (форма) 2" xfId="25500" xr:uid="{00000000-0005-0000-0000-0000C81A0000}"/>
    <cellStyle name="_ПРОГНОЗНЫЙ БАЛАНС (форма)_Лист2" xfId="25501" xr:uid="{00000000-0005-0000-0000-0000C91A0000}"/>
    <cellStyle name="_ПРОГНОЗНЫЙ БАЛАНС (форма)_факт 2019" xfId="25502" xr:uid="{00000000-0005-0000-0000-0000CA1A0000}"/>
    <cellStyle name="_Прогнозный баланс 01.04" xfId="4912" xr:uid="{00000000-0005-0000-0000-0000CB1A0000}"/>
    <cellStyle name="_Прогнозный баланс 01.04 2" xfId="25503" xr:uid="{00000000-0005-0000-0000-0000CC1A0000}"/>
    <cellStyle name="_Прогнозный баланс 01.04_Лист2" xfId="25504" xr:uid="{00000000-0005-0000-0000-0000CD1A0000}"/>
    <cellStyle name="_Прогнозный баланс 01.04_факт 2019" xfId="25505" xr:uid="{00000000-0005-0000-0000-0000CE1A0000}"/>
    <cellStyle name="_Прогнозный баланс 17.12" xfId="4913" xr:uid="{00000000-0005-0000-0000-0000CF1A0000}"/>
    <cellStyle name="_Прогнозный баланс 17.12 2" xfId="25506" xr:uid="{00000000-0005-0000-0000-0000D01A0000}"/>
    <cellStyle name="_Прогнозный баланс 17.12_Лист2" xfId="25507" xr:uid="{00000000-0005-0000-0000-0000D11A0000}"/>
    <cellStyle name="_Прогнозный баланс 17.12_факт 2019" xfId="25508" xr:uid="{00000000-0005-0000-0000-0000D21A0000}"/>
    <cellStyle name="_Прогнозный баланс 2" xfId="25509" xr:uid="{00000000-0005-0000-0000-0000D31A0000}"/>
    <cellStyle name="_Прогнозный баланс на 2004" xfId="4914" xr:uid="{00000000-0005-0000-0000-0000D41A0000}"/>
    <cellStyle name="_Прогнозный баланс на 2004 2" xfId="25510" xr:uid="{00000000-0005-0000-0000-0000D51A0000}"/>
    <cellStyle name="_Прогнозный баланс на 2004_Лист2" xfId="25511" xr:uid="{00000000-0005-0000-0000-0000D61A0000}"/>
    <cellStyle name="_Прогнозный баланс на 2004_факт 2019" xfId="25512" xr:uid="{00000000-0005-0000-0000-0000D71A0000}"/>
    <cellStyle name="_Прогнозный баланс_Лист2" xfId="25513" xr:uid="{00000000-0005-0000-0000-0000D81A0000}"/>
    <cellStyle name="_Прогнозный баланс_факт 2019" xfId="25514" xr:uid="{00000000-0005-0000-0000-0000D91A0000}"/>
    <cellStyle name="_Прогр.  АЛНАС ЭЦН 2006 от 08.09.05" xfId="4915" xr:uid="{00000000-0005-0000-0000-0000DA1A0000}"/>
    <cellStyle name="_Прогр.  АЛНАС ЭЦН 2006 от 08.09.05_факт 2019" xfId="25515" xr:uid="{00000000-0005-0000-0000-0000DB1A0000}"/>
    <cellStyle name="_Прогр. АЛНАС ШГН 2006 от 08.09.05" xfId="4916" xr:uid="{00000000-0005-0000-0000-0000DC1A0000}"/>
    <cellStyle name="_Прогр. АЛНАС ШГН 2006 от 08.09.05_факт 2019" xfId="25516" xr:uid="{00000000-0005-0000-0000-0000DD1A0000}"/>
    <cellStyle name="_Прогр. труд. рес. 1 раздел" xfId="4917" xr:uid="{00000000-0005-0000-0000-0000DE1A0000}"/>
    <cellStyle name="_Прогр. труд. рес. 1 раздел 2" xfId="25517" xr:uid="{00000000-0005-0000-0000-0000DF1A0000}"/>
    <cellStyle name="_Прогр. труд. рес. 1 раздел_Лист2" xfId="25518" xr:uid="{00000000-0005-0000-0000-0000E01A0000}"/>
    <cellStyle name="_Прогр. труд. рес. 1 раздел_НМЗ Альбом форм бюджета 2008 г- 01,11,07" xfId="4918" xr:uid="{00000000-0005-0000-0000-0000E11A0000}"/>
    <cellStyle name="_Прогр. труд. рес. 1 раздел_НМЗ Альбом форм бюджета 2008 г- 01,11,07 2" xfId="25519" xr:uid="{00000000-0005-0000-0000-0000E21A0000}"/>
    <cellStyle name="_Прогр. труд. рес. 1 раздел_НМЗ Альбом форм бюджета 2008 г- 01,11,07_Лист2" xfId="25520" xr:uid="{00000000-0005-0000-0000-0000E31A0000}"/>
    <cellStyle name="_Прогр. труд. рес. 1 раздел_НМЗ Альбом форм бюджета 2008 г- 01,11,07_факт 2019" xfId="25521" xr:uid="{00000000-0005-0000-0000-0000E41A0000}"/>
    <cellStyle name="_Прогр. труд. рес. 1 раздел_НМЗ Альбом форм бюджета 2008 г- 08,11,07" xfId="4919" xr:uid="{00000000-0005-0000-0000-0000E51A0000}"/>
    <cellStyle name="_Прогр. труд. рес. 1 раздел_НМЗ Альбом форм бюджета 2008 г- 08,11,07 2" xfId="25522" xr:uid="{00000000-0005-0000-0000-0000E61A0000}"/>
    <cellStyle name="_Прогр. труд. рес. 1 раздел_НМЗ Альбом форм бюджета 2008 г- 08,11,07_Лист2" xfId="25523" xr:uid="{00000000-0005-0000-0000-0000E71A0000}"/>
    <cellStyle name="_Прогр. труд. рес. 1 раздел_НМЗ Альбом форм бюджета 2008 г- 08,11,07_факт 2019" xfId="25524" xr:uid="{00000000-0005-0000-0000-0000E81A0000}"/>
    <cellStyle name="_Прогр. труд. рес. 1 раздел_ПРОГНОЗНЫЙ БАЛАНС (форма)" xfId="4920" xr:uid="{00000000-0005-0000-0000-0000E91A0000}"/>
    <cellStyle name="_Прогр. труд. рес. 1 раздел_ПРОГНОЗНЫЙ БАЛАНС (форма) 2" xfId="25525" xr:uid="{00000000-0005-0000-0000-0000EA1A0000}"/>
    <cellStyle name="_Прогр. труд. рес. 1 раздел_ПРОГНОЗНЫЙ БАЛАНС (форма)_Лист2" xfId="25526" xr:uid="{00000000-0005-0000-0000-0000EB1A0000}"/>
    <cellStyle name="_Прогр. труд. рес. 1 раздел_ПРОГНОЗНЫЙ БАЛАНС (форма)_факт 2019" xfId="25527" xr:uid="{00000000-0005-0000-0000-0000EC1A0000}"/>
    <cellStyle name="_Прогр. труд. рес. 1 раздел_факт 2019" xfId="25528" xr:uid="{00000000-0005-0000-0000-0000ED1A0000}"/>
    <cellStyle name="_Програм.труд.рес 16,02,0,3 ООО СТУ 2003г" xfId="4921" xr:uid="{00000000-0005-0000-0000-0000EE1A0000}"/>
    <cellStyle name="_Програм.труд.рес 16,02,0,3 ООО СТУ 2003г_факт 2019" xfId="25529" xr:uid="{00000000-0005-0000-0000-0000EF1A0000}"/>
    <cellStyle name="_ПРОГРАММА  2004г. ННМ. В.2" xfId="4922" xr:uid="{00000000-0005-0000-0000-0000F01A0000}"/>
    <cellStyle name="_ПРОГРАММА  2004г. ННМ. В.2_факт 2019" xfId="25530" xr:uid="{00000000-0005-0000-0000-0000F11A0000}"/>
    <cellStyle name="_Программа 2008" xfId="4923" xr:uid="{00000000-0005-0000-0000-0000F21A0000}"/>
    <cellStyle name="_Программа 2008_факт 2019" xfId="25531" xr:uid="{00000000-0005-0000-0000-0000F31A0000}"/>
    <cellStyle name="_ПРОГРАММА ББ 2004 ЗАО ННМ В.1" xfId="4924" xr:uid="{00000000-0005-0000-0000-0000F41A0000}"/>
    <cellStyle name="_ПРОГРАММА ББ 2004 ЗАО ННМ В.1_факт 2019" xfId="25532" xr:uid="{00000000-0005-0000-0000-0000F51A0000}"/>
    <cellStyle name="_Программа без.ООО СТК на 2004 г. вар.2" xfId="4925" xr:uid="{00000000-0005-0000-0000-0000F61A0000}"/>
    <cellStyle name="_Программа без.ООО СТК на 2004 г. вар.2_факт 2019" xfId="25533" xr:uid="{00000000-0005-0000-0000-0000F71A0000}"/>
    <cellStyle name="_Программа безопасн. ООО СТК на 2004 г." xfId="4926" xr:uid="{00000000-0005-0000-0000-0000F81A0000}"/>
    <cellStyle name="_Программа безопасн. ООО СТК на 2004 г._факт 2019" xfId="25534" xr:uid="{00000000-0005-0000-0000-0000F91A0000}"/>
    <cellStyle name="_Программа безопасности  СТУ 2004г для ЭО " xfId="4927" xr:uid="{00000000-0005-0000-0000-0000FA1A0000}"/>
    <cellStyle name="_Программа безопасности  СТУ 2004г для ЭО _факт 2019" xfId="25535" xr:uid="{00000000-0005-0000-0000-0000FB1A0000}"/>
    <cellStyle name="_Программа по АСУ на 2003 год" xfId="4928" xr:uid="{00000000-0005-0000-0000-0000FC1A0000}"/>
    <cellStyle name="_Программа по АСУ на 2003 год_факт 2019" xfId="25536" xr:uid="{00000000-0005-0000-0000-0000FD1A0000}"/>
    <cellStyle name="_Программа по охране труда (СВОД) 2003 г" xfId="4929" xr:uid="{00000000-0005-0000-0000-0000FE1A0000}"/>
    <cellStyle name="_Программа по охране труда (СВОД) 2003 г_факт 2019" xfId="25537" xr:uid="{00000000-0005-0000-0000-0000FF1A0000}"/>
    <cellStyle name="_Программа подготовки кадров 2003 год" xfId="4930" xr:uid="{00000000-0005-0000-0000-0000001B0000}"/>
    <cellStyle name="_Программа подготовки кадров 2003 год_факт 2019" xfId="25538" xr:uid="{00000000-0005-0000-0000-0000011B0000}"/>
    <cellStyle name="_Программа труд. ресурсы раздел 1 для цел. программ" xfId="4931" xr:uid="{00000000-0005-0000-0000-0000021B0000}"/>
    <cellStyle name="_Программа труд. ресурсы раздел 1 для цел. программ_факт 2019" xfId="25539" xr:uid="{00000000-0005-0000-0000-0000031B0000}"/>
    <cellStyle name="_Программы по  экологии на 2003 г." xfId="4932" xr:uid="{00000000-0005-0000-0000-0000041B0000}"/>
    <cellStyle name="_Программы по  экологии на 2003 г. 2" xfId="25540" xr:uid="{00000000-0005-0000-0000-0000051B0000}"/>
    <cellStyle name="_Программы по  экологии на 2003 г._Лист2" xfId="25541" xr:uid="{00000000-0005-0000-0000-0000061B0000}"/>
    <cellStyle name="_Программы по  экологии на 2003 г._факт 2019" xfId="25542" xr:uid="{00000000-0005-0000-0000-0000071B0000}"/>
    <cellStyle name="_Продажа и покупка активов  ипотека и курсовая разница 20061" xfId="4933" xr:uid="{00000000-0005-0000-0000-0000081B0000}"/>
    <cellStyle name="_Продажа и покупка активов  ипотека и курсовая разница 20061_факт 2019" xfId="25543" xr:uid="{00000000-0005-0000-0000-0000091B0000}"/>
    <cellStyle name="_Продажи план" xfId="4934" xr:uid="{00000000-0005-0000-0000-00000A1B0000}"/>
    <cellStyle name="_Продажи план_факт 2019" xfId="25544" xr:uid="{00000000-0005-0000-0000-00000B1B0000}"/>
    <cellStyle name="_Продажи февраль" xfId="4935" xr:uid="{00000000-0005-0000-0000-00000C1B0000}"/>
    <cellStyle name="_Продажи февраль_факт 2019" xfId="25545" xr:uid="{00000000-0005-0000-0000-00000D1B0000}"/>
    <cellStyle name="_Проект GFO-0 v1" xfId="4936" xr:uid="{00000000-0005-0000-0000-00000E1B0000}"/>
    <cellStyle name="_Проект GFO-0 v1_факт 2019" xfId="25546" xr:uid="{00000000-0005-0000-0000-00000F1B0000}"/>
    <cellStyle name="_Проект GFO-0 факт 1" xfId="4937" xr:uid="{00000000-0005-0000-0000-0000101B0000}"/>
    <cellStyle name="_Проект GFO-0 факт 1_факт 2019" xfId="25547" xr:uid="{00000000-0005-0000-0000-0000111B0000}"/>
    <cellStyle name="_Проект КВ-2005 - 14.10.04 г.2" xfId="4938" xr:uid="{00000000-0005-0000-0000-0000121B0000}"/>
    <cellStyle name="_Проект КВ-2005 - 14.10.04 г.2_факт 2019" xfId="25548" xr:uid="{00000000-0005-0000-0000-0000131B0000}"/>
    <cellStyle name="_Проект КВ-2005 - 18.11.04 г." xfId="4939" xr:uid="{00000000-0005-0000-0000-0000141B0000}"/>
    <cellStyle name="_Проект КВ-2005 - 18.11.04 г._факт 2019" xfId="25549" xr:uid="{00000000-0005-0000-0000-0000151B0000}"/>
    <cellStyle name="_Проект Плана - 2004 (от 28.08.03)1" xfId="4940" xr:uid="{00000000-0005-0000-0000-0000161B0000}"/>
    <cellStyle name="_Проект Плана - 2004 (от 28.08.03)1_факт 2019" xfId="25550" xr:uid="{00000000-0005-0000-0000-0000171B0000}"/>
    <cellStyle name="_Проект Плана - 2004 (с правками от 14.08.03)" xfId="4941" xr:uid="{00000000-0005-0000-0000-0000181B0000}"/>
    <cellStyle name="_Проект Плана - 2004 (с правками от 14.08.03)_факт 2019" xfId="25551" xr:uid="{00000000-0005-0000-0000-0000191B0000}"/>
    <cellStyle name="_Проект плана инвестпроектов на 2003 г (изм 21.01.03 г.)" xfId="4942" xr:uid="{00000000-0005-0000-0000-00001A1B0000}"/>
    <cellStyle name="_Проект плана инвестпроектов на 2003 г (изм 21.01.03 г.)_факт 2019" xfId="25552" xr:uid="{00000000-0005-0000-0000-00001B1B0000}"/>
    <cellStyle name="_Проект плана инвестпроектов на 2003 г (изм 29.01.03 г.)" xfId="4943" xr:uid="{00000000-0005-0000-0000-00001C1B0000}"/>
    <cellStyle name="_Проект плана инвестпроектов на 2003 г (изм 29.01.03 г.)_факт 2019" xfId="25553" xr:uid="{00000000-0005-0000-0000-00001D1B0000}"/>
    <cellStyle name="_проект презентации БП 2005 г." xfId="4944" xr:uid="{00000000-0005-0000-0000-00001E1B0000}"/>
    <cellStyle name="_проект презентации БП 2005 г._факт 2019" xfId="25554" xr:uid="{00000000-0005-0000-0000-00001F1B0000}"/>
    <cellStyle name="_Проектирование месторождений feasibility study 18.08.06" xfId="4945" xr:uid="{00000000-0005-0000-0000-0000201B0000}"/>
    <cellStyle name="_Проектирование месторождений feasibility study 18.08.06_070913 Новый офис" xfId="4946" xr:uid="{00000000-0005-0000-0000-0000211B0000}"/>
    <cellStyle name="_Проектирование месторождений feasibility study 18.08.06_070913 Новый офис_факт 2019" xfId="25555" xr:uid="{00000000-0005-0000-0000-0000221B0000}"/>
    <cellStyle name="_Проектирование месторождений feasibility study 18.08.06_8 G&amp;A_v3" xfId="4947" xr:uid="{00000000-0005-0000-0000-0000231B0000}"/>
    <cellStyle name="_Проектирование месторождений feasibility study 18.08.06_8 G&amp;A_v3_факт 2019" xfId="25556" xr:uid="{00000000-0005-0000-0000-0000241B0000}"/>
    <cellStyle name="_Проектирование месторождений feasibility study 18.08.06_IPO для GFO-1" xfId="4948" xr:uid="{00000000-0005-0000-0000-0000251B0000}"/>
    <cellStyle name="_Проектирование месторождений feasibility study 18.08.06_IPO для GFO-1_факт 2019" xfId="25557" xr:uid="{00000000-0005-0000-0000-0000261B0000}"/>
    <cellStyle name="_Проектирование месторождений feasibility study 18.08.06_План Новый офис (V 13 08 2007)" xfId="4949" xr:uid="{00000000-0005-0000-0000-0000271B0000}"/>
    <cellStyle name="_Проектирование месторождений feasibility study 18.08.06_План Новый офис (V 13 08 2007)_факт 2019" xfId="25558" xr:uid="{00000000-0005-0000-0000-0000281B0000}"/>
    <cellStyle name="_Проектирование месторождений feasibility study 18.08.06_факт 2019" xfId="25559" xr:uid="{00000000-0005-0000-0000-0000291B0000}"/>
    <cellStyle name="_Производственная программа на 2003 год" xfId="4950" xr:uid="{00000000-0005-0000-0000-00002A1B0000}"/>
    <cellStyle name="_Производственная программа на 2003 год_факт 2019" xfId="25560" xr:uid="{00000000-0005-0000-0000-00002B1B0000}"/>
    <cellStyle name="_Производственная_программа_Москва" xfId="4951" xr:uid="{00000000-0005-0000-0000-00002C1B0000}"/>
    <cellStyle name="_Производственная_программа_Москва_факт 2019" xfId="25561" xr:uid="{00000000-0005-0000-0000-00002D1B0000}"/>
    <cellStyle name="_Производство 2007 ГФО-4Л" xfId="4952" xr:uid="{00000000-0005-0000-0000-00002E1B0000}"/>
    <cellStyle name="_Производство 2007 ГФО-4Л_факт 2019" xfId="25562" xr:uid="{00000000-0005-0000-0000-00002F1B0000}"/>
    <cellStyle name="_проиложение к ПТР" xfId="4953" xr:uid="{00000000-0005-0000-0000-0000301B0000}"/>
    <cellStyle name="_проиложение к ПТР_факт 2019" xfId="25563" xr:uid="{00000000-0005-0000-0000-0000311B0000}"/>
    <cellStyle name="_Пром.безопасность_Бюджет операционных расходов 2008-2018 ОПБ и К" xfId="4954" xr:uid="{00000000-0005-0000-0000-0000321B0000}"/>
    <cellStyle name="_Пром.безопасность_Бюджет операционных расходов 2008-2018 ОПБ и К_факт 2019" xfId="25564" xr:uid="{00000000-0005-0000-0000-0000331B0000}"/>
    <cellStyle name="_проценты 2009" xfId="4955" xr:uid="{00000000-0005-0000-0000-0000341B0000}"/>
    <cellStyle name="_проценты 2009_факт 2019" xfId="25565" xr:uid="{00000000-0005-0000-0000-0000351B0000}"/>
    <cellStyle name="_Прочие доходы и расходы" xfId="4956" xr:uid="{00000000-0005-0000-0000-0000361B0000}"/>
    <cellStyle name="_Прочие доходы и расходы 2" xfId="25566" xr:uid="{00000000-0005-0000-0000-0000371B0000}"/>
    <cellStyle name="_Прочие доходы и расходы_Лист2" xfId="25567" xr:uid="{00000000-0005-0000-0000-0000381B0000}"/>
    <cellStyle name="_Прочие доходы и расходы_факт 2019" xfId="25568" xr:uid="{00000000-0005-0000-0000-0000391B0000}"/>
    <cellStyle name="_Прочие_Соцсферра1" xfId="4957" xr:uid="{00000000-0005-0000-0000-00003A1B0000}"/>
    <cellStyle name="_Прочие_Соцсферра1_факт 2019" xfId="25569" xr:uid="{00000000-0005-0000-0000-00003B1B0000}"/>
    <cellStyle name="_ПСД ПН 2009 (2)" xfId="4958" xr:uid="{00000000-0005-0000-0000-00003C1B0000}"/>
    <cellStyle name="_ПСД ПН 2009 (2)_факт 2019" xfId="25570" xr:uid="{00000000-0005-0000-0000-00003D1B0000}"/>
    <cellStyle name="_ПТО_Бюджет операционных расходов ВТК 2008-2018" xfId="4959" xr:uid="{00000000-0005-0000-0000-00003E1B0000}"/>
    <cellStyle name="_ПТО_Бюджет операционных расходов ВТК 2008-2018_факт 2019" xfId="25571" xr:uid="{00000000-0005-0000-0000-00003F1B0000}"/>
    <cellStyle name="_Р-05-2" xfId="4960" xr:uid="{00000000-0005-0000-0000-0000401B0000}"/>
    <cellStyle name="_Р-05-2 2" xfId="25572" xr:uid="{00000000-0005-0000-0000-0000411B0000}"/>
    <cellStyle name="_Р-05-2_Лист2" xfId="25573" xr:uid="{00000000-0005-0000-0000-0000421B0000}"/>
    <cellStyle name="_Р-05-2_факт 2019" xfId="25574" xr:uid="{00000000-0005-0000-0000-0000431B0000}"/>
    <cellStyle name="_Р-05-3 факт июль 2004(20.08.04)" xfId="4961" xr:uid="{00000000-0005-0000-0000-0000441B0000}"/>
    <cellStyle name="_Р-05-3 факт июль 2004(20.08.04) 2" xfId="25575" xr:uid="{00000000-0005-0000-0000-0000451B0000}"/>
    <cellStyle name="_Р-05-3 факт июль 2004(20.08.04)_Лист2" xfId="25576" xr:uid="{00000000-0005-0000-0000-0000461B0000}"/>
    <cellStyle name="_Р-05-3 факт июль 2004(20.08.04)_факт 2019" xfId="25577" xr:uid="{00000000-0005-0000-0000-0000471B0000}"/>
    <cellStyle name="_РасПадДоб КРС,ПНП,ПРС-2002год" xfId="4962" xr:uid="{00000000-0005-0000-0000-0000481B0000}"/>
    <cellStyle name="_РасПадДоб КРС,ПНП,ПРС-2002год_факт 2019" xfId="25578" xr:uid="{00000000-0005-0000-0000-0000491B0000}"/>
    <cellStyle name="_Распределение прибыли КАТЕ" xfId="4963" xr:uid="{00000000-0005-0000-0000-00004A1B0000}"/>
    <cellStyle name="_Распределение прибыли КАТЕ_факт 2019" xfId="25579" xr:uid="{00000000-0005-0000-0000-00004B1B0000}"/>
    <cellStyle name="_Расходы будущих периодов" xfId="4964" xr:uid="{00000000-0005-0000-0000-00004C1B0000}"/>
    <cellStyle name="_Расходы будущих периодов_факт 2019" xfId="25580" xr:uid="{00000000-0005-0000-0000-00004D1B0000}"/>
    <cellStyle name="_РасхПриб_НГДП" xfId="4965" xr:uid="{00000000-0005-0000-0000-00004E1B0000}"/>
    <cellStyle name="_РасхПриб_НГДП 2" xfId="25581" xr:uid="{00000000-0005-0000-0000-00004F1B0000}"/>
    <cellStyle name="_РасхПриб_НГДП_Лист2" xfId="25582" xr:uid="{00000000-0005-0000-0000-0000501B0000}"/>
    <cellStyle name="_РасхПриб_НГДП_факт 2019" xfId="25583" xr:uid="{00000000-0005-0000-0000-0000511B0000}"/>
    <cellStyle name="_Расчет" xfId="4966" xr:uid="{00000000-0005-0000-0000-0000521B0000}"/>
    <cellStyle name="_Расчет амортизации ОС" xfId="4967" xr:uid="{00000000-0005-0000-0000-0000531B0000}"/>
    <cellStyle name="_Расчет амортизации ОС_факт 2019" xfId="25584" xr:uid="{00000000-0005-0000-0000-0000541B0000}"/>
    <cellStyle name="_Расчет базовой добычи АКИ-ОТЫР 2010" xfId="4968" xr:uid="{00000000-0005-0000-0000-0000551B0000}"/>
    <cellStyle name="_Расчет базовой добычи АКИ-ОТЫР 2010_факт 2019" xfId="25585" xr:uid="{00000000-0005-0000-0000-0000561B0000}"/>
    <cellStyle name="_Расчет добычи на 2007г 23.03.07 (форма) (4)" xfId="4969" xr:uid="{00000000-0005-0000-0000-0000571B0000}"/>
    <cellStyle name="_Расчет добычи на 2007г 23.03.07 (форма) (4)_факт 2019" xfId="25586" xr:uid="{00000000-0005-0000-0000-0000581B0000}"/>
    <cellStyle name="_Расчет договорной цены Куст скважины 209 БИС3" xfId="4970" xr:uid="{00000000-0005-0000-0000-0000591B0000}"/>
    <cellStyle name="_Расчет договорной цены Куст скважины 209 БИС3_факт 2019" xfId="25587" xr:uid="{00000000-0005-0000-0000-00005A1B0000}"/>
    <cellStyle name="_Расчет лимита ФЗП_штат с 01.09.06" xfId="4971" xr:uid="{00000000-0005-0000-0000-00005B1B0000}"/>
    <cellStyle name="_Расчет лимита ФЗП_штат с 01.09.06_факт 2019" xfId="25588" xr:uid="{00000000-0005-0000-0000-00005C1B0000}"/>
    <cellStyle name="_Расчёт на январь(утвержд.)" xfId="23911" xr:uid="{00000000-0005-0000-0000-00005D1B0000}"/>
    <cellStyle name="_Расчёт на январь(утвержд.)_БАЗА 2013-2015   от 11  05  12 (2)" xfId="23912" xr:uid="{00000000-0005-0000-0000-00005E1B0000}"/>
    <cellStyle name="_Расчет по ОАС на 2006 год" xfId="4972" xr:uid="{00000000-0005-0000-0000-00005F1B0000}"/>
    <cellStyle name="_Расчет по ОАС на 2006 год_факт 2019" xfId="25589" xr:uid="{00000000-0005-0000-0000-0000601B0000}"/>
    <cellStyle name="_Расчет соц.прогр.2002_2003" xfId="4973" xr:uid="{00000000-0005-0000-0000-0000611B0000}"/>
    <cellStyle name="_Расчет соц.прогр.2002_2003 2" xfId="25590" xr:uid="{00000000-0005-0000-0000-0000621B0000}"/>
    <cellStyle name="_Расчет соц.прогр.2002_2003_Лист2" xfId="25591" xr:uid="{00000000-0005-0000-0000-0000631B0000}"/>
    <cellStyle name="_Расчет соц.прогр.2002_2003_НМЗ Альбом форм бюджета 2008 г- 01,11,07" xfId="4974" xr:uid="{00000000-0005-0000-0000-0000641B0000}"/>
    <cellStyle name="_Расчет соц.прогр.2002_2003_НМЗ Альбом форм бюджета 2008 г- 01,11,07 2" xfId="25592" xr:uid="{00000000-0005-0000-0000-0000651B0000}"/>
    <cellStyle name="_Расчет соц.прогр.2002_2003_НМЗ Альбом форм бюджета 2008 г- 01,11,07_Лист2" xfId="25593" xr:uid="{00000000-0005-0000-0000-0000661B0000}"/>
    <cellStyle name="_Расчет соц.прогр.2002_2003_НМЗ Альбом форм бюджета 2008 г- 01,11,07_факт 2019" xfId="25594" xr:uid="{00000000-0005-0000-0000-0000671B0000}"/>
    <cellStyle name="_Расчет соц.прогр.2002_2003_НМЗ Альбом форм бюджета 2008 г- 08,11,07" xfId="4975" xr:uid="{00000000-0005-0000-0000-0000681B0000}"/>
    <cellStyle name="_Расчет соц.прогр.2002_2003_НМЗ Альбом форм бюджета 2008 г- 08,11,07 2" xfId="25595" xr:uid="{00000000-0005-0000-0000-0000691B0000}"/>
    <cellStyle name="_Расчет соц.прогр.2002_2003_НМЗ Альбом форм бюджета 2008 г- 08,11,07_Лист2" xfId="25596" xr:uid="{00000000-0005-0000-0000-00006A1B0000}"/>
    <cellStyle name="_Расчет соц.прогр.2002_2003_НМЗ Альбом форм бюджета 2008 г- 08,11,07_факт 2019" xfId="25597" xr:uid="{00000000-0005-0000-0000-00006B1B0000}"/>
    <cellStyle name="_Расчет соц.прогр.2002_2003_ПРОГНОЗНЫЙ БАЛАНС (форма)" xfId="4976" xr:uid="{00000000-0005-0000-0000-00006C1B0000}"/>
    <cellStyle name="_Расчет соц.прогр.2002_2003_ПРОГНОЗНЫЙ БАЛАНС (форма) 2" xfId="25598" xr:uid="{00000000-0005-0000-0000-00006D1B0000}"/>
    <cellStyle name="_Расчет соц.прогр.2002_2003_ПРОГНОЗНЫЙ БАЛАНС (форма)_Лист2" xfId="25599" xr:uid="{00000000-0005-0000-0000-00006E1B0000}"/>
    <cellStyle name="_Расчет соц.прогр.2002_2003_ПРОГНОЗНЫЙ БАЛАНС (форма)_факт 2019" xfId="25600" xr:uid="{00000000-0005-0000-0000-00006F1B0000}"/>
    <cellStyle name="_Расчет соц.прогр.2002_2003_факт 2019" xfId="25601" xr:uid="{00000000-0005-0000-0000-0000701B0000}"/>
    <cellStyle name="_Расчет соц.прогр.от 15.08.02" xfId="4977" xr:uid="{00000000-0005-0000-0000-0000711B0000}"/>
    <cellStyle name="_Расчет соц.прогр.от 15.08.02 2" xfId="25602" xr:uid="{00000000-0005-0000-0000-0000721B0000}"/>
    <cellStyle name="_Расчет соц.прогр.от 15.08.02_Лист2" xfId="25603" xr:uid="{00000000-0005-0000-0000-0000731B0000}"/>
    <cellStyle name="_Расчет соц.прогр.от 15.08.02_НМЗ Альбом форм бюджета 2008 г- 01,11,07" xfId="4978" xr:uid="{00000000-0005-0000-0000-0000741B0000}"/>
    <cellStyle name="_Расчет соц.прогр.от 15.08.02_НМЗ Альбом форм бюджета 2008 г- 01,11,07 2" xfId="25604" xr:uid="{00000000-0005-0000-0000-0000751B0000}"/>
    <cellStyle name="_Расчет соц.прогр.от 15.08.02_НМЗ Альбом форм бюджета 2008 г- 01,11,07_Лист2" xfId="25605" xr:uid="{00000000-0005-0000-0000-0000761B0000}"/>
    <cellStyle name="_Расчет соц.прогр.от 15.08.02_НМЗ Альбом форм бюджета 2008 г- 01,11,07_факт 2019" xfId="25606" xr:uid="{00000000-0005-0000-0000-0000771B0000}"/>
    <cellStyle name="_Расчет соц.прогр.от 15.08.02_НМЗ Альбом форм бюджета 2008 г- 08,11,07" xfId="4979" xr:uid="{00000000-0005-0000-0000-0000781B0000}"/>
    <cellStyle name="_Расчет соц.прогр.от 15.08.02_НМЗ Альбом форм бюджета 2008 г- 08,11,07 2" xfId="25607" xr:uid="{00000000-0005-0000-0000-0000791B0000}"/>
    <cellStyle name="_Расчет соц.прогр.от 15.08.02_НМЗ Альбом форм бюджета 2008 г- 08,11,07_Лист2" xfId="25608" xr:uid="{00000000-0005-0000-0000-00007A1B0000}"/>
    <cellStyle name="_Расчет соц.прогр.от 15.08.02_НМЗ Альбом форм бюджета 2008 г- 08,11,07_факт 2019" xfId="25609" xr:uid="{00000000-0005-0000-0000-00007B1B0000}"/>
    <cellStyle name="_Расчет соц.прогр.от 15.08.02_ПРОГНОЗНЫЙ БАЛАНС (форма)" xfId="4980" xr:uid="{00000000-0005-0000-0000-00007C1B0000}"/>
    <cellStyle name="_Расчет соц.прогр.от 15.08.02_ПРОГНОЗНЫЙ БАЛАНС (форма) 2" xfId="25610" xr:uid="{00000000-0005-0000-0000-00007D1B0000}"/>
    <cellStyle name="_Расчет соц.прогр.от 15.08.02_ПРОГНОЗНЫЙ БАЛАНС (форма)_Лист2" xfId="25611" xr:uid="{00000000-0005-0000-0000-00007E1B0000}"/>
    <cellStyle name="_Расчет соц.прогр.от 15.08.02_ПРОГНОЗНЫЙ БАЛАНС (форма)_факт 2019" xfId="25612" xr:uid="{00000000-0005-0000-0000-00007F1B0000}"/>
    <cellStyle name="_Расчет соц.прогр.от 15.08.02_факт 2019" xfId="25613" xr:uid="{00000000-0005-0000-0000-0000801B0000}"/>
    <cellStyle name="_Расчет соц.прогр.от 5.08.02" xfId="4981" xr:uid="{00000000-0005-0000-0000-0000811B0000}"/>
    <cellStyle name="_Расчет соц.прогр.от 5.08.02 2" xfId="25614" xr:uid="{00000000-0005-0000-0000-0000821B0000}"/>
    <cellStyle name="_Расчет соц.прогр.от 5.08.02_Лист2" xfId="25615" xr:uid="{00000000-0005-0000-0000-0000831B0000}"/>
    <cellStyle name="_Расчет соц.прогр.от 5.08.02_НМЗ Альбом форм бюджета 2008 г- 01,11,07" xfId="4982" xr:uid="{00000000-0005-0000-0000-0000841B0000}"/>
    <cellStyle name="_Расчет соц.прогр.от 5.08.02_НМЗ Альбом форм бюджета 2008 г- 01,11,07 2" xfId="25616" xr:uid="{00000000-0005-0000-0000-0000851B0000}"/>
    <cellStyle name="_Расчет соц.прогр.от 5.08.02_НМЗ Альбом форм бюджета 2008 г- 01,11,07_Лист2" xfId="25617" xr:uid="{00000000-0005-0000-0000-0000861B0000}"/>
    <cellStyle name="_Расчет соц.прогр.от 5.08.02_НМЗ Альбом форм бюджета 2008 г- 01,11,07_факт 2019" xfId="25618" xr:uid="{00000000-0005-0000-0000-0000871B0000}"/>
    <cellStyle name="_Расчет соц.прогр.от 5.08.02_НМЗ Альбом форм бюджета 2008 г- 08,11,07" xfId="4983" xr:uid="{00000000-0005-0000-0000-0000881B0000}"/>
    <cellStyle name="_Расчет соц.прогр.от 5.08.02_НМЗ Альбом форм бюджета 2008 г- 08,11,07 2" xfId="25619" xr:uid="{00000000-0005-0000-0000-0000891B0000}"/>
    <cellStyle name="_Расчет соц.прогр.от 5.08.02_НМЗ Альбом форм бюджета 2008 г- 08,11,07_Лист2" xfId="25620" xr:uid="{00000000-0005-0000-0000-00008A1B0000}"/>
    <cellStyle name="_Расчет соц.прогр.от 5.08.02_НМЗ Альбом форм бюджета 2008 г- 08,11,07_факт 2019" xfId="25621" xr:uid="{00000000-0005-0000-0000-00008B1B0000}"/>
    <cellStyle name="_Расчет соц.прогр.от 5.08.02_ПРОГНОЗНЫЙ БАЛАНС (форма)" xfId="4984" xr:uid="{00000000-0005-0000-0000-00008C1B0000}"/>
    <cellStyle name="_Расчет соц.прогр.от 5.08.02_ПРОГНОЗНЫЙ БАЛАНС (форма) 2" xfId="25622" xr:uid="{00000000-0005-0000-0000-00008D1B0000}"/>
    <cellStyle name="_Расчет соц.прогр.от 5.08.02_ПРОГНОЗНЫЙ БАЛАНС (форма)_Лист2" xfId="25623" xr:uid="{00000000-0005-0000-0000-00008E1B0000}"/>
    <cellStyle name="_Расчет соц.прогр.от 5.08.02_ПРОГНОЗНЫЙ БАЛАНС (форма)_факт 2019" xfId="25624" xr:uid="{00000000-0005-0000-0000-00008F1B0000}"/>
    <cellStyle name="_Расчет соц.прогр.от 5.08.02_факт 2019" xfId="25625" xr:uid="{00000000-0005-0000-0000-0000901B0000}"/>
    <cellStyle name="_Расчет соц.прогр.от 9.08.02" xfId="4985" xr:uid="{00000000-0005-0000-0000-0000911B0000}"/>
    <cellStyle name="_Расчет соц.прогр.от 9.08.02 2" xfId="25626" xr:uid="{00000000-0005-0000-0000-0000921B0000}"/>
    <cellStyle name="_Расчет соц.прогр.от 9.08.02_Лист2" xfId="25627" xr:uid="{00000000-0005-0000-0000-0000931B0000}"/>
    <cellStyle name="_Расчет соц.прогр.от 9.08.02_НМЗ Альбом форм бюджета 2008 г- 01,11,07" xfId="4986" xr:uid="{00000000-0005-0000-0000-0000941B0000}"/>
    <cellStyle name="_Расчет соц.прогр.от 9.08.02_НМЗ Альбом форм бюджета 2008 г- 01,11,07 2" xfId="25628" xr:uid="{00000000-0005-0000-0000-0000951B0000}"/>
    <cellStyle name="_Расчет соц.прогр.от 9.08.02_НМЗ Альбом форм бюджета 2008 г- 01,11,07_Лист2" xfId="25629" xr:uid="{00000000-0005-0000-0000-0000961B0000}"/>
    <cellStyle name="_Расчет соц.прогр.от 9.08.02_НМЗ Альбом форм бюджета 2008 г- 01,11,07_факт 2019" xfId="25630" xr:uid="{00000000-0005-0000-0000-0000971B0000}"/>
    <cellStyle name="_Расчет соц.прогр.от 9.08.02_НМЗ Альбом форм бюджета 2008 г- 08,11,07" xfId="4987" xr:uid="{00000000-0005-0000-0000-0000981B0000}"/>
    <cellStyle name="_Расчет соц.прогр.от 9.08.02_НМЗ Альбом форм бюджета 2008 г- 08,11,07 2" xfId="25631" xr:uid="{00000000-0005-0000-0000-0000991B0000}"/>
    <cellStyle name="_Расчет соц.прогр.от 9.08.02_НМЗ Альбом форм бюджета 2008 г- 08,11,07_Лист2" xfId="25632" xr:uid="{00000000-0005-0000-0000-00009A1B0000}"/>
    <cellStyle name="_Расчет соц.прогр.от 9.08.02_НМЗ Альбом форм бюджета 2008 г- 08,11,07_факт 2019" xfId="25633" xr:uid="{00000000-0005-0000-0000-00009B1B0000}"/>
    <cellStyle name="_Расчет соц.прогр.от 9.08.02_ПРОГНОЗНЫЙ БАЛАНС (форма)" xfId="4988" xr:uid="{00000000-0005-0000-0000-00009C1B0000}"/>
    <cellStyle name="_Расчет соц.прогр.от 9.08.02_ПРОГНОЗНЫЙ БАЛАНС (форма) 2" xfId="25634" xr:uid="{00000000-0005-0000-0000-00009D1B0000}"/>
    <cellStyle name="_Расчет соц.прогр.от 9.08.02_ПРОГНОЗНЫЙ БАЛАНС (форма)_Лист2" xfId="25635" xr:uid="{00000000-0005-0000-0000-00009E1B0000}"/>
    <cellStyle name="_Расчет соц.прогр.от 9.08.02_ПРОГНОЗНЫЙ БАЛАНС (форма)_факт 2019" xfId="25636" xr:uid="{00000000-0005-0000-0000-00009F1B0000}"/>
    <cellStyle name="_Расчет соц.прогр.от 9.08.02_факт 2019" xfId="25637" xr:uid="{00000000-0005-0000-0000-0000A01B0000}"/>
    <cellStyle name="_Расчет стоимости ГПЭС на 06.03.07г" xfId="4989" xr:uid="{00000000-0005-0000-0000-0000A11B0000}"/>
    <cellStyle name="_Расчет стоимости ГПЭС на 06.03.07г_факт 2019" xfId="25638" xr:uid="{00000000-0005-0000-0000-0000A21B0000}"/>
    <cellStyle name="_Расчет суток-услуг транспорт" xfId="4990" xr:uid="{00000000-0005-0000-0000-0000A31B0000}"/>
    <cellStyle name="_Расчет суток-услуг транспорт_факт 2019" xfId="25639" xr:uid="{00000000-0005-0000-0000-0000A41B0000}"/>
    <cellStyle name="_Расчет ТНК2008" xfId="4991" xr:uid="{00000000-0005-0000-0000-0000A51B0000}"/>
    <cellStyle name="_Расчет ТНК2008_факт 2019" xfId="25640" xr:uid="{00000000-0005-0000-0000-0000A61B0000}"/>
    <cellStyle name="_Расчет точки безубыточности" xfId="4992" xr:uid="{00000000-0005-0000-0000-0000A71B0000}"/>
    <cellStyle name="_Расчет точки безубыточности_факт 2019" xfId="25641" xr:uid="{00000000-0005-0000-0000-0000A81B0000}"/>
    <cellStyle name="_Расчет услуг С.Покур в УМС под СЕБЕСТОИМОСТЬ СН-МНГ" xfId="4993" xr:uid="{00000000-0005-0000-0000-0000A91B0000}"/>
    <cellStyle name="_Расчет услуг С.Покур в УМС под СЕБЕСТОИМОСТЬ СН-МНГ_факт 2019" xfId="25642" xr:uid="{00000000-0005-0000-0000-0000AA1B0000}"/>
    <cellStyle name="_Расчет ФЗП на 2003г по средней  з,пл.xls Диагр. 1" xfId="4994" xr:uid="{00000000-0005-0000-0000-0000AB1B0000}"/>
    <cellStyle name="_Расчет ФЗП на 2003г по средней  з,пл.xls Диагр. 1_факт 2019" xfId="25643" xr:uid="{00000000-0005-0000-0000-0000AC1B0000}"/>
    <cellStyle name="_Расчет ФЗП на 2003г по средней  з,пл.xls Диагр. 2" xfId="4995" xr:uid="{00000000-0005-0000-0000-0000AD1B0000}"/>
    <cellStyle name="_Расчет ФЗП на 2003г по средней  з,пл.xls Диагр. 2_факт 2019" xfId="25644" xr:uid="{00000000-0005-0000-0000-0000AE1B0000}"/>
    <cellStyle name="_Расчет ФЗП на 2003г по средней  з,пл.xls Диагр. 3" xfId="4996" xr:uid="{00000000-0005-0000-0000-0000AF1B0000}"/>
    <cellStyle name="_Расчет ФЗП на 2003г по средней  з,пл.xls Диагр. 3_факт 2019" xfId="25645" xr:uid="{00000000-0005-0000-0000-0000B01B0000}"/>
    <cellStyle name="_Расчет ФЗП на 2003г по средней  з,пл.xls Диагр. 4" xfId="4997" xr:uid="{00000000-0005-0000-0000-0000B11B0000}"/>
    <cellStyle name="_Расчет ФЗП на 2003г по средней  з,пл.xls Диагр. 4_факт 2019" xfId="25646" xr:uid="{00000000-0005-0000-0000-0000B21B0000}"/>
    <cellStyle name="_Расчет ФЗП ООО СТУ 2003Г по СЗП" xfId="4998" xr:uid="{00000000-0005-0000-0000-0000B31B0000}"/>
    <cellStyle name="_Расчет ФЗП ООО СТУ 2003Г по СЗП_факт 2019" xfId="25647" xr:uid="{00000000-0005-0000-0000-0000B41B0000}"/>
    <cellStyle name="_Расчет ФЗП по категориям" xfId="4999" xr:uid="{00000000-0005-0000-0000-0000B51B0000}"/>
    <cellStyle name="_Расчет ФЗП по категориям_факт 2019" xfId="25648" xr:uid="{00000000-0005-0000-0000-0000B61B0000}"/>
    <cellStyle name="_Расчет ФОТ по ЕТС 13 разр" xfId="5000" xr:uid="{00000000-0005-0000-0000-0000B71B0000}"/>
    <cellStyle name="_Расчет ФОТ по ЕТС 13 разр_факт 2019" xfId="25649" xr:uid="{00000000-0005-0000-0000-0000B81B0000}"/>
    <cellStyle name="_Расчет численности" xfId="5001" xr:uid="{00000000-0005-0000-0000-0000B91B0000}"/>
    <cellStyle name="_Расчет численности_факт 2019" xfId="25650" xr:uid="{00000000-0005-0000-0000-0000BA1B0000}"/>
    <cellStyle name="_Расчет_факт 2019" xfId="25651" xr:uid="{00000000-0005-0000-0000-0000BB1B0000}"/>
    <cellStyle name="_РасчетЗС15.10.2001гxls" xfId="5002" xr:uid="{00000000-0005-0000-0000-0000BC1B0000}"/>
    <cellStyle name="_РасчетЗС15.10.2001гxls_факт 2019" xfId="25652" xr:uid="{00000000-0005-0000-0000-0000BD1B0000}"/>
    <cellStyle name="_Расчеты к бизнес -плану 2003 год" xfId="5003" xr:uid="{00000000-0005-0000-0000-0000BE1B0000}"/>
    <cellStyle name="_Расчеты к бизнес -плану 2003 год_факт 2019" xfId="25653" xr:uid="{00000000-0005-0000-0000-0000BF1B0000}"/>
    <cellStyle name="_Расшифоровка соц программы" xfId="5004" xr:uid="{00000000-0005-0000-0000-0000C01B0000}"/>
    <cellStyle name="_Расшифоровка соц программы_факт 2019" xfId="25654" xr:uid="{00000000-0005-0000-0000-0000C11B0000}"/>
    <cellStyle name="_расшифровка активов_27.06.05" xfId="5005" xr:uid="{00000000-0005-0000-0000-0000C21B0000}"/>
    <cellStyle name="_расшифровка активов_27.06.05_факт 2019" xfId="25655" xr:uid="{00000000-0005-0000-0000-0000C31B0000}"/>
    <cellStyle name="_Расшифровка инвестиций в другие компании" xfId="5006" xr:uid="{00000000-0005-0000-0000-0000C41B0000}"/>
    <cellStyle name="_Расшифровка инвестиций в другие компании_факт 2019" xfId="25656" xr:uid="{00000000-0005-0000-0000-0000C51B0000}"/>
    <cellStyle name="_расшифровка кредитов_займов (проект)" xfId="5007" xr:uid="{00000000-0005-0000-0000-0000C61B0000}"/>
    <cellStyle name="_расшифровка кредитов_займов (проект) 2" xfId="25657" xr:uid="{00000000-0005-0000-0000-0000C71B0000}"/>
    <cellStyle name="_расшифровка кредитов_займов (проект)_Лист2" xfId="25658" xr:uid="{00000000-0005-0000-0000-0000C81B0000}"/>
    <cellStyle name="_расшифровка кредитов_займов (проект)_факт 2019" xfId="25659" xr:uid="{00000000-0005-0000-0000-0000C91B0000}"/>
    <cellStyle name="_Расшифровка НЗП по контрактам_для ТФ (3)" xfId="5008" xr:uid="{00000000-0005-0000-0000-0000CA1B0000}"/>
    <cellStyle name="_Расшифровка НЗП по контрактам_для ТФ (3)_факт 2019" xfId="25660" xr:uid="{00000000-0005-0000-0000-0000CB1B0000}"/>
    <cellStyle name="_Расшифровка НЗП по контрактам_для ТФ_06.06.07" xfId="5009" xr:uid="{00000000-0005-0000-0000-0000CC1B0000}"/>
    <cellStyle name="_Расшифровка НЗП по контрактам_для ТФ_06.06.07_факт 2019" xfId="25661" xr:uid="{00000000-0005-0000-0000-0000CD1B0000}"/>
    <cellStyle name="_Расшифровка НЗП по контрактам_для ТФ_10.05.07" xfId="5010" xr:uid="{00000000-0005-0000-0000-0000CE1B0000}"/>
    <cellStyle name="_Расшифровка НЗП по контрактам_для ТФ_10.05.07_факт 2019" xfId="25662" xr:uid="{00000000-0005-0000-0000-0000CF1B0000}"/>
    <cellStyle name="_Расшифровка НЗП по контрактам_для ТФ_10.08.07" xfId="5011" xr:uid="{00000000-0005-0000-0000-0000D01B0000}"/>
    <cellStyle name="_Расшифровка НЗП по контрактам_для ТФ_10.08.07_факт 2019" xfId="25663" xr:uid="{00000000-0005-0000-0000-0000D11B0000}"/>
    <cellStyle name="_Расшифровка НЗП по контрактам_для ТФ_11.07.07" xfId="5012" xr:uid="{00000000-0005-0000-0000-0000D21B0000}"/>
    <cellStyle name="_Расшифровка НЗП по контрактам_для ТФ_11.07.07_факт 2019" xfId="25664" xr:uid="{00000000-0005-0000-0000-0000D31B0000}"/>
    <cellStyle name="_Расшифровка НЗП по контрактам_для ТФ_14.03.07" xfId="5013" xr:uid="{00000000-0005-0000-0000-0000D41B0000}"/>
    <cellStyle name="_Расшифровка НЗП по контрактам_для ТФ_14.03.07_факт 2019" xfId="25665" xr:uid="{00000000-0005-0000-0000-0000D51B0000}"/>
    <cellStyle name="_Расшифровка НЗП по контрактам_для ТФ_16.03.07" xfId="5014" xr:uid="{00000000-0005-0000-0000-0000D61B0000}"/>
    <cellStyle name="_Расшифровка НЗП по контрактам_для ТФ_16.03.07_факт 2019" xfId="25666" xr:uid="{00000000-0005-0000-0000-0000D71B0000}"/>
    <cellStyle name="_Расшифровка основных средств по собственникам 05.08.05" xfId="5015" xr:uid="{00000000-0005-0000-0000-0000D81B0000}"/>
    <cellStyle name="_Расшифровка основных средств по собственникам 05.08.05_факт 2019" xfId="25667" xr:uid="{00000000-0005-0000-0000-0000D91B0000}"/>
    <cellStyle name="_расшифровка по выручке 2005г (расшифровка к форме №2)" xfId="5016" xr:uid="{00000000-0005-0000-0000-0000DA1B0000}"/>
    <cellStyle name="_расшифровка по выручке 2005г (расшифровка к форме №2)_факт 2019" xfId="25668" xr:uid="{00000000-0005-0000-0000-0000DB1B0000}"/>
    <cellStyle name="_Расшифровка расчетов по займам и кредитам за июнь 2006" xfId="5017" xr:uid="{00000000-0005-0000-0000-0000DC1B0000}"/>
    <cellStyle name="_Расшифровка расчетов по займам и кредитам за июнь 2006_факт 2019" xfId="25669" xr:uid="{00000000-0005-0000-0000-0000DD1B0000}"/>
    <cellStyle name="_Расшифровка расчетов по займам и кредитам за сентябрь 2006" xfId="5018" xr:uid="{00000000-0005-0000-0000-0000DE1B0000}"/>
    <cellStyle name="_Расшифровка расчетов по займам и кредитам за сентябрь 2006_факт 2019" xfId="25670" xr:uid="{00000000-0005-0000-0000-0000DF1B0000}"/>
    <cellStyle name="_расшифровка транспорта" xfId="5019" xr:uid="{00000000-0005-0000-0000-0000E01B0000}"/>
    <cellStyle name="_расшифровка транспорта_факт 2019" xfId="25671" xr:uid="{00000000-0005-0000-0000-0000E11B0000}"/>
    <cellStyle name="_Расшифровки" xfId="5020" xr:uid="{00000000-0005-0000-0000-0000E21B0000}"/>
    <cellStyle name="_Расшифровки_1кв_2002" xfId="5021" xr:uid="{00000000-0005-0000-0000-0000E31B0000}"/>
    <cellStyle name="_Расшифровки_1кв_2002 2" xfId="25672" xr:uid="{00000000-0005-0000-0000-0000E41B0000}"/>
    <cellStyle name="_Расшифровки_1кв_2002_Лист2" xfId="25673" xr:uid="{00000000-0005-0000-0000-0000E51B0000}"/>
    <cellStyle name="_Расшифровки_1кв_2002_факт 2019" xfId="25674" xr:uid="{00000000-0005-0000-0000-0000E61B0000}"/>
    <cellStyle name="_Расшифровки_факт 2019" xfId="25675" xr:uid="{00000000-0005-0000-0000-0000E71B0000}"/>
    <cellStyle name="_РЕЕСТР на 20 04 06 (2)" xfId="23913" xr:uid="{00000000-0005-0000-0000-0000E81B0000}"/>
    <cellStyle name="_Ремонт УЭЦН Новомет" xfId="5022" xr:uid="{00000000-0005-0000-0000-0000E91B0000}"/>
    <cellStyle name="_Ремонт УЭЦН Новомет_факт 2019" xfId="25676" xr:uid="{00000000-0005-0000-0000-0000EA1B0000}"/>
    <cellStyle name="_Рентабельность Москва" xfId="5023" xr:uid="{00000000-0005-0000-0000-0000EB1B0000}"/>
    <cellStyle name="_Рентабельность Москва_факт 2019" xfId="25677" xr:uid="{00000000-0005-0000-0000-0000EC1B0000}"/>
    <cellStyle name="_Рент-ть ЛГОК 1 кв.07 факт 26.04.07" xfId="5024" xr:uid="{00000000-0005-0000-0000-0000ED1B0000}"/>
    <cellStyle name="_Рент-ть ЛГОК 1 кв.07 факт 26.04.07_факт 2019" xfId="25678" xr:uid="{00000000-0005-0000-0000-0000EE1B0000}"/>
    <cellStyle name="_Риски1" xfId="5025" xr:uid="{00000000-0005-0000-0000-0000EF1B0000}"/>
    <cellStyle name="_Риски1_факт 2019" xfId="25679" xr:uid="{00000000-0005-0000-0000-0000F01B0000}"/>
    <cellStyle name="_РК июнь, июль 2007" xfId="5026" xr:uid="{00000000-0005-0000-0000-0000F11B0000}"/>
    <cellStyle name="_РК июнь, июль 2007 ПОСЛЕДНИЙ" xfId="5027" xr:uid="{00000000-0005-0000-0000-0000F21B0000}"/>
    <cellStyle name="_РК июнь, июль 2007 ПОСЛЕДНИЙ_факт 2019" xfId="25680" xr:uid="{00000000-0005-0000-0000-0000F31B0000}"/>
    <cellStyle name="_РК июнь, июль 2007_факт 2019" xfId="25681" xr:uid="{00000000-0005-0000-0000-0000F41B0000}"/>
    <cellStyle name="_РК-июль" xfId="5028" xr:uid="{00000000-0005-0000-0000-0000F51B0000}"/>
    <cellStyle name="_РК-июль ПОСЛЕДНИЙ" xfId="5029" xr:uid="{00000000-0005-0000-0000-0000F61B0000}"/>
    <cellStyle name="_РК-июль ПОСЛЕДНИЙ_факт 2019" xfId="25682" xr:uid="{00000000-0005-0000-0000-0000F71B0000}"/>
    <cellStyle name="_РК-июль_факт 2019" xfId="25683" xr:uid="{00000000-0005-0000-0000-0000F81B0000}"/>
    <cellStyle name="_РН 231105" xfId="5030" xr:uid="{00000000-0005-0000-0000-0000F91B0000}"/>
    <cellStyle name="_РН 231105_факт 2019" xfId="25684" xr:uid="{00000000-0005-0000-0000-0000FA1B0000}"/>
    <cellStyle name="_РН-А" xfId="5031" xr:uid="{00000000-0005-0000-0000-0000FB1B0000}"/>
    <cellStyle name="_РН-А_факт 2019" xfId="25685" xr:uid="{00000000-0005-0000-0000-0000FC1B0000}"/>
    <cellStyle name="_СА 46(К) новая" xfId="23914" xr:uid="{00000000-0005-0000-0000-0000FD1B0000}"/>
    <cellStyle name="_САЗ ИБ 2003 урезанный (29.11.02) Мусаелян" xfId="5032" xr:uid="{00000000-0005-0000-0000-0000FE1B0000}"/>
    <cellStyle name="_САЗ ИБ 2003 урезанный (29.11.02) Мусаелян 2" xfId="25686" xr:uid="{00000000-0005-0000-0000-0000FF1B0000}"/>
    <cellStyle name="_САЗ ИБ 2003 урезанный (29.11.02) Мусаелян_Лист2" xfId="25687" xr:uid="{00000000-0005-0000-0000-0000001C0000}"/>
    <cellStyle name="_САЗ ИБ 2003 урезанный (29.11.02) Мусаелян_факт 2019" xfId="25688" xr:uid="{00000000-0005-0000-0000-0000011C0000}"/>
    <cellStyle name="_САЗ ИБ 2003 урезанный1" xfId="5033" xr:uid="{00000000-0005-0000-0000-0000021C0000}"/>
    <cellStyle name="_САЗ ИБ 2003 урезанный1 2" xfId="25689" xr:uid="{00000000-0005-0000-0000-0000031C0000}"/>
    <cellStyle name="_САЗ ИБ 2003 урезанный1_Лист2" xfId="25690" xr:uid="{00000000-0005-0000-0000-0000041C0000}"/>
    <cellStyle name="_САЗ ИБ 2003 урезанный1_факт 2019" xfId="25691" xr:uid="{00000000-0005-0000-0000-0000051C0000}"/>
    <cellStyle name="_св.2006г. (5)" xfId="5034" xr:uid="{00000000-0005-0000-0000-0000061C0000}"/>
    <cellStyle name="_св.2006г. (5)_факт 2019" xfId="25692" xr:uid="{00000000-0005-0000-0000-0000071C0000}"/>
    <cellStyle name="_Свод" xfId="5035" xr:uid="{00000000-0005-0000-0000-0000081C0000}"/>
    <cellStyle name="_Свод 2003  " xfId="5036" xr:uid="{00000000-0005-0000-0000-0000091C0000}"/>
    <cellStyle name="_Свод 2003   2" xfId="25693" xr:uid="{00000000-0005-0000-0000-00000A1C0000}"/>
    <cellStyle name="_Свод 2003  _Лист2" xfId="25694" xr:uid="{00000000-0005-0000-0000-00000B1C0000}"/>
    <cellStyle name="_Свод 2003  _факт 2019" xfId="25695" xr:uid="{00000000-0005-0000-0000-00000C1C0000}"/>
    <cellStyle name="_Свод 2008 v1" xfId="5037" xr:uid="{00000000-0005-0000-0000-00000D1C0000}"/>
    <cellStyle name="_Свод 2008 v1_KPIs" xfId="5038" xr:uid="{00000000-0005-0000-0000-00000E1C0000}"/>
    <cellStyle name="_Свод 2008 v1_KPIs_факт 2019" xfId="25696" xr:uid="{00000000-0005-0000-0000-00000F1C0000}"/>
    <cellStyle name="_Свод 2008 v1_факт 2019" xfId="25697" xr:uid="{00000000-0005-0000-0000-0000101C0000}"/>
    <cellStyle name="_Свод AFE (блок А и Б) 29.12.03" xfId="5039" xr:uid="{00000000-0005-0000-0000-0000111C0000}"/>
    <cellStyle name="_Свод AFE (блок А и Б) 29.12.03_факт 2019" xfId="25698" xr:uid="{00000000-0005-0000-0000-0000121C0000}"/>
    <cellStyle name="_СВОД GFO-0 ONR" xfId="5040" xr:uid="{00000000-0005-0000-0000-0000131C0000}"/>
    <cellStyle name="_СВОД GFO-0 ONR_факт 2019" xfId="25699" xr:uid="{00000000-0005-0000-0000-0000141C0000}"/>
    <cellStyle name="_свод OPEX ВТК+Хвойное рабочий бюджет 2009" xfId="5041" xr:uid="{00000000-0005-0000-0000-0000151C0000}"/>
    <cellStyle name="_свод OPEX ВТК+Хвойное рабочий бюджет 2009_факт 2019" xfId="25700" xr:uid="{00000000-0005-0000-0000-0000161C0000}"/>
    <cellStyle name="_Свод КНС куст 216" xfId="5042" xr:uid="{00000000-0005-0000-0000-0000171C0000}"/>
    <cellStyle name="_Свод КНС куст 216_факт 2019" xfId="25701" xr:uid="{00000000-0005-0000-0000-0000181C0000}"/>
    <cellStyle name="_Свод по затратам" xfId="5043" xr:uid="{00000000-0005-0000-0000-0000191C0000}"/>
    <cellStyle name="_Свод по затратам_факт 2019" xfId="25702" xr:uid="{00000000-0005-0000-0000-00001A1C0000}"/>
    <cellStyle name="_Свод производства 1 квартал" xfId="5044" xr:uid="{00000000-0005-0000-0000-00001B1C0000}"/>
    <cellStyle name="_Свод производства 1 квартал_факт 2019" xfId="25703" xr:uid="{00000000-0005-0000-0000-00001C1C0000}"/>
    <cellStyle name="_СВОД_2003г" xfId="5045" xr:uid="{00000000-0005-0000-0000-00001D1C0000}"/>
    <cellStyle name="_СВОД_2003г_факт 2019" xfId="25704" xr:uid="{00000000-0005-0000-0000-00001E1C0000}"/>
    <cellStyle name="_Свод_факт 2019" xfId="25705" xr:uid="{00000000-0005-0000-0000-00001F1C0000}"/>
    <cellStyle name="_Сводик" xfId="5046" xr:uid="{00000000-0005-0000-0000-0000201C0000}"/>
    <cellStyle name="_Сводик 2" xfId="25706" xr:uid="{00000000-0005-0000-0000-0000211C0000}"/>
    <cellStyle name="_Сводик_Лист2" xfId="25707" xr:uid="{00000000-0005-0000-0000-0000221C0000}"/>
    <cellStyle name="_Сводик_НМЗ Альбом форм бюджета 2008 г- 01,11,07" xfId="5047" xr:uid="{00000000-0005-0000-0000-0000231C0000}"/>
    <cellStyle name="_Сводик_НМЗ Альбом форм бюджета 2008 г- 01,11,07 2" xfId="25708" xr:uid="{00000000-0005-0000-0000-0000241C0000}"/>
    <cellStyle name="_Сводик_НМЗ Альбом форм бюджета 2008 г- 01,11,07_Лист2" xfId="25709" xr:uid="{00000000-0005-0000-0000-0000251C0000}"/>
    <cellStyle name="_Сводик_НМЗ Альбом форм бюджета 2008 г- 01,11,07_факт 2019" xfId="25710" xr:uid="{00000000-0005-0000-0000-0000261C0000}"/>
    <cellStyle name="_Сводик_НМЗ Альбом форм бюджета 2008 г- 08,11,07" xfId="5048" xr:uid="{00000000-0005-0000-0000-0000271C0000}"/>
    <cellStyle name="_Сводик_НМЗ Альбом форм бюджета 2008 г- 08,11,07 2" xfId="25711" xr:uid="{00000000-0005-0000-0000-0000281C0000}"/>
    <cellStyle name="_Сводик_НМЗ Альбом форм бюджета 2008 г- 08,11,07_Лист2" xfId="25712" xr:uid="{00000000-0005-0000-0000-0000291C0000}"/>
    <cellStyle name="_Сводик_НМЗ Альбом форм бюджета 2008 г- 08,11,07_факт 2019" xfId="25713" xr:uid="{00000000-0005-0000-0000-00002A1C0000}"/>
    <cellStyle name="_Сводик_ПРОГНОЗНЫЙ БАЛАНС (форма)" xfId="5049" xr:uid="{00000000-0005-0000-0000-00002B1C0000}"/>
    <cellStyle name="_Сводик_ПРОГНОЗНЫЙ БАЛАНС (форма) 2" xfId="25714" xr:uid="{00000000-0005-0000-0000-00002C1C0000}"/>
    <cellStyle name="_Сводик_ПРОГНОЗНЫЙ БАЛАНС (форма)_Лист2" xfId="25715" xr:uid="{00000000-0005-0000-0000-00002D1C0000}"/>
    <cellStyle name="_Сводик_ПРОГНОЗНЫЙ БАЛАНС (форма)_факт 2019" xfId="25716" xr:uid="{00000000-0005-0000-0000-00002E1C0000}"/>
    <cellStyle name="_Сводик_факт 2019" xfId="25717" xr:uid="{00000000-0005-0000-0000-00002F1C0000}"/>
    <cellStyle name="_сводная информация к защите (данные без индекса)" xfId="5050" xr:uid="{00000000-0005-0000-0000-0000301C0000}"/>
    <cellStyle name="_сводная информация к защите (данные без индекса)_Прогноз ВТК 2009" xfId="5051" xr:uid="{00000000-0005-0000-0000-0000311C0000}"/>
    <cellStyle name="_сводная информация к защите (данные без индекса)_Прогноз ВТК 2009_факт 2019" xfId="25718" xr:uid="{00000000-0005-0000-0000-0000321C0000}"/>
    <cellStyle name="_сводная информация к защите (данные без индекса)_факт 2019" xfId="25719" xr:uid="{00000000-0005-0000-0000-0000331C0000}"/>
    <cellStyle name="_сводная информация к защите 2006 г. (данные без индекса)" xfId="5052" xr:uid="{00000000-0005-0000-0000-0000341C0000}"/>
    <cellStyle name="_сводная информация к защите 2006 г. (данные без индекса)_Прогноз ВТК 2009" xfId="5053" xr:uid="{00000000-0005-0000-0000-0000351C0000}"/>
    <cellStyle name="_сводная информация к защите 2006 г. (данные без индекса)_Прогноз ВТК 2009_факт 2019" xfId="25720" xr:uid="{00000000-0005-0000-0000-0000361C0000}"/>
    <cellStyle name="_сводная информация к защите 2006 г. (данные без индекса)_факт 2019" xfId="25721" xr:uid="{00000000-0005-0000-0000-0000371C0000}"/>
    <cellStyle name="_сводная информация к защите 2008 г. (данные без индекса)" xfId="5054" xr:uid="{00000000-0005-0000-0000-0000381C0000}"/>
    <cellStyle name="_сводная информация к защите 2008 г. (данные без индекса)_Прогноз ВТК 2009" xfId="5055" xr:uid="{00000000-0005-0000-0000-0000391C0000}"/>
    <cellStyle name="_сводная информация к защите 2008 г. (данные без индекса)_Прогноз ВТК 2009_факт 2019" xfId="25722" xr:uid="{00000000-0005-0000-0000-00003A1C0000}"/>
    <cellStyle name="_сводная информация к защите 2008 г. (данные без индекса)_факт 2019" xfId="25723" xr:uid="{00000000-0005-0000-0000-00003B1C0000}"/>
    <cellStyle name="_Сводная2008-2012" xfId="5056" xr:uid="{00000000-0005-0000-0000-00003C1C0000}"/>
    <cellStyle name="_Сводная2008-2012_факт 2019" xfId="25724" xr:uid="{00000000-0005-0000-0000-00003D1C0000}"/>
    <cellStyle name="_Сводный отчет" xfId="5057" xr:uid="{00000000-0005-0000-0000-00003E1C0000}"/>
    <cellStyle name="_Сводный отчет_факт 2019" xfId="25725" xr:uid="{00000000-0005-0000-0000-00003F1C0000}"/>
    <cellStyle name="_сводный титул 2004г_18.12" xfId="5058" xr:uid="{00000000-0005-0000-0000-0000401C0000}"/>
    <cellStyle name="_сводный титул 2004г_18.12_Дайджест 2003-2004 гг." xfId="5059" xr:uid="{00000000-0005-0000-0000-0000411C0000}"/>
    <cellStyle name="_сводный титул 2004г_18.12_Дайджест 2003-2004 гг._01.04.06-01.10.06 Распред. ср-в ЛГОК 20.10.06" xfId="5060" xr:uid="{00000000-0005-0000-0000-0000421C0000}"/>
    <cellStyle name="_сводный титул 2004г_18.12_Дайджест 2003-2004 гг._01.04.06-01.10.06 Распред. ср-в ЛГОК 20.10.06_факт 2019" xfId="25726" xr:uid="{00000000-0005-0000-0000-0000431C0000}"/>
    <cellStyle name="_сводный титул 2004г_18.12_Дайджест 2003-2004 гг._01.04.06-01.10.06 Распред. ср-в ОЭМК 20.10.06" xfId="5061" xr:uid="{00000000-0005-0000-0000-0000441C0000}"/>
    <cellStyle name="_сводный титул 2004г_18.12_Дайджест 2003-2004 гг._01.04.06-01.10.06 Распред. ср-в ОЭМК 20.10.06_факт 2019" xfId="25727" xr:uid="{00000000-0005-0000-0000-0000451C0000}"/>
    <cellStyle name="_сводный титул 2004г_18.12_Дайджест 2003-2004 гг._2007 + год " xfId="5062" xr:uid="{00000000-0005-0000-0000-0000461C0000}"/>
    <cellStyle name="_сводный титул 2004г_18.12_Дайджест 2003-2004 гг._2007 + год _факт 2019" xfId="25728" xr:uid="{00000000-0005-0000-0000-0000471C0000}"/>
    <cellStyle name="_сводный титул 2004г_18.12_Дайджест 2003-2004 гг._2007 г год план (фин.часть)" xfId="5063" xr:uid="{00000000-0005-0000-0000-0000481C0000}"/>
    <cellStyle name="_сводный титул 2004г_18.12_Дайджест 2003-2004 гг._2007 г год план (фин.часть)_факт 2019" xfId="25729" xr:uid="{00000000-0005-0000-0000-0000491C0000}"/>
    <cellStyle name="_сводный титул 2004г_18.12_Дайджест 2003-2004 гг._2007 год " xfId="5064" xr:uid="{00000000-0005-0000-0000-00004A1C0000}"/>
    <cellStyle name="_сводный титул 2004г_18.12_Дайджест 2003-2004 гг._2007 год _факт 2019" xfId="25730" xr:uid="{00000000-0005-0000-0000-00004B1C0000}"/>
    <cellStyle name="_сводный титул 2004г_18.12_Дайджест 2003-2004 гг._2007 измен 11.12.06 2 вар " xfId="5065" xr:uid="{00000000-0005-0000-0000-00004C1C0000}"/>
    <cellStyle name="_сводный титул 2004г_18.12_Дайджест 2003-2004 гг._2007 измен 11.12.06 2 вар _факт 2019" xfId="25731" xr:uid="{00000000-0005-0000-0000-00004D1C0000}"/>
    <cellStyle name="_сводный титул 2004г_18.12_Дайджест 2003-2004 гг._25 разделы баланса раб (21.08.06)" xfId="5066" xr:uid="{00000000-0005-0000-0000-00004E1C0000}"/>
    <cellStyle name="_сводный титул 2004г_18.12_Дайджест 2003-2004 гг._25 разделы баланса раб (21.08.06)_факт 2019" xfId="25732" xr:uid="{00000000-0005-0000-0000-00004F1C0000}"/>
    <cellStyle name="_сводный титул 2004г_18.12_Дайджест 2003-2004 гг._28-30 (1)" xfId="5067" xr:uid="{00000000-0005-0000-0000-0000501C0000}"/>
    <cellStyle name="_сводный титул 2004г_18.12_Дайджест 2003-2004 гг._28-30 (1)_факт 2019" xfId="25733" xr:uid="{00000000-0005-0000-0000-0000511C0000}"/>
    <cellStyle name="_сводный титул 2004г_18.12_Дайджест 2003-2004 гг._29 форма 12 месяцев" xfId="5068" xr:uid="{00000000-0005-0000-0000-0000521C0000}"/>
    <cellStyle name="_сводный титул 2004г_18.12_Дайджест 2003-2004 гг._29 форма 12 месяцев_факт 2019" xfId="25734" xr:uid="{00000000-0005-0000-0000-0000531C0000}"/>
    <cellStyle name="_сводный титул 2004г_18.12_Дайджест 2003-2004 гг._30" xfId="5069" xr:uid="{00000000-0005-0000-0000-0000541C0000}"/>
    <cellStyle name="_сводный титул 2004г_18.12_Дайджест 2003-2004 гг._30 форма с фактом за декабрь" xfId="5070" xr:uid="{00000000-0005-0000-0000-0000551C0000}"/>
    <cellStyle name="_сводный титул 2004г_18.12_Дайджест 2003-2004 гг._30 форма с фактом за декабрь_факт 2019" xfId="25735" xr:uid="{00000000-0005-0000-0000-0000561C0000}"/>
    <cellStyle name="_сводный титул 2004г_18.12_Дайджест 2003-2004 гг._30 форма с фактом за ноябрь" xfId="5071" xr:uid="{00000000-0005-0000-0000-0000571C0000}"/>
    <cellStyle name="_сводный титул 2004г_18.12_Дайджест 2003-2004 гг._30 форма с фактом за ноябрь_факт 2019" xfId="25736" xr:uid="{00000000-0005-0000-0000-0000581C0000}"/>
    <cellStyle name="_сводный титул 2004г_18.12_Дайджест 2003-2004 гг._30_факт 2019" xfId="25737" xr:uid="{00000000-0005-0000-0000-0000591C0000}"/>
    <cellStyle name="_сводный титул 2004г_18.12_Дайджест 2003-2004 гг._8" xfId="5072" xr:uid="{00000000-0005-0000-0000-00005A1C0000}"/>
    <cellStyle name="_сводный титул 2004г_18.12_Дайджест 2003-2004 гг._8_факт 2019" xfId="25738" xr:uid="{00000000-0005-0000-0000-00005B1C0000}"/>
    <cellStyle name="_сводный титул 2004г_18.12_Дайджест 2003-2004 гг._№13, №14" xfId="5073" xr:uid="{00000000-0005-0000-0000-00005C1C0000}"/>
    <cellStyle name="_сводный титул 2004г_18.12_Дайджест 2003-2004 гг._№13, №14 от 15.12.2006" xfId="5074" xr:uid="{00000000-0005-0000-0000-00005D1C0000}"/>
    <cellStyle name="_сводный титул 2004г_18.12_Дайджест 2003-2004 гг._№13, №14 от 15.12.2006_факт 2019" xfId="25739" xr:uid="{00000000-0005-0000-0000-00005E1C0000}"/>
    <cellStyle name="_сводный титул 2004г_18.12_Дайджест 2003-2004 гг._№13, №14_факт 2019" xfId="25740" xr:uid="{00000000-0005-0000-0000-00005F1C0000}"/>
    <cellStyle name="_сводный титул 2004г_18.12_Дайджест 2003-2004 гг._№26 измен 15.12.06 4 вар " xfId="5075" xr:uid="{00000000-0005-0000-0000-0000601C0000}"/>
    <cellStyle name="_сводный титул 2004г_18.12_Дайджест 2003-2004 гг._№26 измен 15.12.06 4 вар _факт 2019" xfId="25741" xr:uid="{00000000-0005-0000-0000-0000611C0000}"/>
    <cellStyle name="_сводный титул 2004г_18.12_Дайджест 2003-2004 гг._БП  07 г. (нов.форма) 2" xfId="5076" xr:uid="{00000000-0005-0000-0000-0000621C0000}"/>
    <cellStyle name="_сводный титул 2004г_18.12_Дайджест 2003-2004 гг._БП  07 г. (нов.форма) 2_факт 2019" xfId="25742" xr:uid="{00000000-0005-0000-0000-0000631C0000}"/>
    <cellStyle name="_сводный титул 2004г_18.12_Дайджест 2003-2004 гг._Динамика Свод_Бизнес_MGOK 27_07_06" xfId="5077" xr:uid="{00000000-0005-0000-0000-0000641C0000}"/>
    <cellStyle name="_сводный титул 2004г_18.12_Дайджест 2003-2004 гг._Динамика Свод_Бизнес_MGOK 27_07_06_факт 2019" xfId="25743" xr:uid="{00000000-0005-0000-0000-0000651C0000}"/>
    <cellStyle name="_сводный титул 2004г_18.12_Дайджест 2003-2004 гг._Запрос МИ Менеджмент 18 08 06 (новый формат)" xfId="5078" xr:uid="{00000000-0005-0000-0000-0000661C0000}"/>
    <cellStyle name="_сводный титул 2004г_18.12_Дайджест 2003-2004 гг._Запрос МИ Менеджмент 18 08 06 (новый формат)_факт 2019" xfId="25744" xr:uid="{00000000-0005-0000-0000-0000671C0000}"/>
    <cellStyle name="_сводный титул 2004г_18.12_Дайджест 2003-2004 гг._Книга БДР 4 кв" xfId="5079" xr:uid="{00000000-0005-0000-0000-0000681C0000}"/>
    <cellStyle name="_сводный титул 2004г_18.12_Дайджест 2003-2004 гг._Книга БДР 4 кв_факт 2019" xfId="25745" xr:uid="{00000000-0005-0000-0000-0000691C0000}"/>
    <cellStyle name="_сводный титул 2004г_18.12_Дайджест 2003-2004 гг._Книга1" xfId="5080" xr:uid="{00000000-0005-0000-0000-00006A1C0000}"/>
    <cellStyle name="_сводный титул 2004г_18.12_Дайджест 2003-2004 гг._Книга1 (1)" xfId="5081" xr:uid="{00000000-0005-0000-0000-00006B1C0000}"/>
    <cellStyle name="_сводный титул 2004г_18.12_Дайджест 2003-2004 гг._Книга1 (1)_факт 2019" xfId="25746" xr:uid="{00000000-0005-0000-0000-00006C1C0000}"/>
    <cellStyle name="_сводный титул 2004г_18.12_Дайджест 2003-2004 гг._Книга1_факт 2019" xfId="25747" xr:uid="{00000000-0005-0000-0000-00006D1C0000}"/>
    <cellStyle name="_сводный титул 2004г_18.12_Дайджест 2003-2004 гг._Комплект документов - план на 2007 год - фин.часть 8.12.06 (укороч.)" xfId="5082" xr:uid="{00000000-0005-0000-0000-00006E1C0000}"/>
    <cellStyle name="_сводный титул 2004г_18.12_Дайджест 2003-2004 гг._Комплект документов - план на 2007 год - фин.часть 8.12.06 (укороч.)_факт 2019" xfId="25748" xr:uid="{00000000-0005-0000-0000-00006F1C0000}"/>
    <cellStyle name="_сводный титул 2004г_18.12_Дайджест 2003-2004 гг._Новые формы Дивизиона_3кв.2007" xfId="5083" xr:uid="{00000000-0005-0000-0000-0000701C0000}"/>
    <cellStyle name="_сводный титул 2004г_18.12_Дайджест 2003-2004 гг._Новые формы Дивизиона_3кв.2007_факт 2019" xfId="25749" xr:uid="{00000000-0005-0000-0000-0000711C0000}"/>
    <cellStyle name="_сводный титул 2004г_18.12_Дайджест 2003-2004 гг._пл2007 фин.часть 18.12.06" xfId="5084" xr:uid="{00000000-0005-0000-0000-0000721C0000}"/>
    <cellStyle name="_сводный титул 2004г_18.12_Дайджест 2003-2004 гг._пл2007 фин.часть 18.12.06_факт 2019" xfId="25750" xr:uid="{00000000-0005-0000-0000-0000731C0000}"/>
    <cellStyle name="_сводный титул 2004г_18.12_Дайджест 2003-2004 гг._пр2006 Комплект ОЭМК 13.02.07 (рабочая)" xfId="5085" xr:uid="{00000000-0005-0000-0000-0000741C0000}"/>
    <cellStyle name="_сводный титул 2004г_18.12_Дайджест 2003-2004 гг._пр2006 Комплект ОЭМК 13.02.07 (рабочая)_факт 2019" xfId="25751" xr:uid="{00000000-0005-0000-0000-0000751C0000}"/>
    <cellStyle name="_сводный титул 2004г_18.12_Дайджест 2003-2004 гг._пр2006 формы(19-30) 14.02.07" xfId="5086" xr:uid="{00000000-0005-0000-0000-0000761C0000}"/>
    <cellStyle name="_сводный титул 2004г_18.12_Дайджест 2003-2004 гг._пр2006 формы(19-30) 14.02.07_факт 2019" xfId="25752" xr:uid="{00000000-0005-0000-0000-0000771C0000}"/>
    <cellStyle name="_сводный титул 2004г_18.12_Дайджест 2003-2004 гг._Презентационный материал" xfId="5087" xr:uid="{00000000-0005-0000-0000-0000781C0000}"/>
    <cellStyle name="_сводный титул 2004г_18.12_Дайджест 2003-2004 гг._Презентационный материал_факт 2019" xfId="25753" xr:uid="{00000000-0005-0000-0000-0000791C0000}"/>
    <cellStyle name="_сводный титул 2004г_18.12_Дайджест 2003-2004 гг._Свод производства 1 квартал" xfId="5088" xr:uid="{00000000-0005-0000-0000-00007A1C0000}"/>
    <cellStyle name="_сводный титул 2004г_18.12_Дайджест 2003-2004 гг._Свод производства 1 квартал_факт 2019" xfId="25754" xr:uid="{00000000-0005-0000-0000-00007B1C0000}"/>
    <cellStyle name="_сводный титул 2004г_18.12_Дайджест 2003-2004 гг._ф IIкв.07 EBITDA ЛГОК 27.07.07" xfId="5089" xr:uid="{00000000-0005-0000-0000-00007C1C0000}"/>
    <cellStyle name="_сводный титул 2004г_18.12_Дайджест 2003-2004 гг._ф IIкв.07 EBITDA ЛГОК 27.07.07_факт 2019" xfId="25755" xr:uid="{00000000-0005-0000-0000-00007D1C0000}"/>
    <cellStyle name="_сводный титул 2004г_18.12_Дайджест 2003-2004 гг._ф01.07 EBITDA ОАО ЛГОК 02.03.07" xfId="5090" xr:uid="{00000000-0005-0000-0000-00007E1C0000}"/>
    <cellStyle name="_сводный титул 2004г_18.12_Дайджест 2003-2004 гг._ф01.07 EBITDA ОАО ЛГОК 02.03.07_факт 2019" xfId="25756" xr:uid="{00000000-0005-0000-0000-00007F1C0000}"/>
    <cellStyle name="_сводный титул 2004г_18.12_Дайджест 2003-2004 гг._ф01.07 EBITDA ОАО ЛГОК 05.03.07" xfId="5091" xr:uid="{00000000-0005-0000-0000-0000801C0000}"/>
    <cellStyle name="_сводный титул 2004г_18.12_Дайджест 2003-2004 гг._ф01.07 EBITDA ОАО ЛГОК 05.03.07_факт 2019" xfId="25757" xr:uid="{00000000-0005-0000-0000-0000811C0000}"/>
    <cellStyle name="_сводный титул 2004г_18.12_Дайджест 2003-2004 гг._ф01.07 EBITDA ОАО ЛГОК с изм. 30.03.07" xfId="5092" xr:uid="{00000000-0005-0000-0000-0000821C0000}"/>
    <cellStyle name="_сводный титул 2004г_18.12_Дайджест 2003-2004 гг._ф01.07 EBITDA ОАО ЛГОК с изм. 30.03.07_факт 2019" xfId="25758" xr:uid="{00000000-0005-0000-0000-0000831C0000}"/>
    <cellStyle name="_сводный титул 2004г_18.12_Дайджест 2003-2004 гг._ф01.07 EBITDA ОАО УС 05.03.07" xfId="5093" xr:uid="{00000000-0005-0000-0000-0000841C0000}"/>
    <cellStyle name="_сводный титул 2004г_18.12_Дайджест 2003-2004 гг._ф01.07 EBITDA ОАО УС 05.03.07(26,2)" xfId="5094" xr:uid="{00000000-0005-0000-0000-0000851C0000}"/>
    <cellStyle name="_сводный титул 2004г_18.12_Дайджест 2003-2004 гг._ф01.07 EBITDA ОАО УС 05.03.07(26,2)_факт 2019" xfId="25759" xr:uid="{00000000-0005-0000-0000-0000861C0000}"/>
    <cellStyle name="_сводный титул 2004г_18.12_Дайджест 2003-2004 гг._ф01.07 EBITDA ОАО УС 05.03.07_факт 2019" xfId="25760" xr:uid="{00000000-0005-0000-0000-0000871C0000}"/>
    <cellStyle name="_сводный титул 2004г_18.12_Дайджест 2003-2004 гг._ф01.07 EBITDA ОЭМК 02.03.07" xfId="5095" xr:uid="{00000000-0005-0000-0000-0000881C0000}"/>
    <cellStyle name="_сводный титул 2004г_18.12_Дайджест 2003-2004 гг._ф01.07 EBITDA ОЭМК 02.03.07_факт 2019" xfId="25761" xr:uid="{00000000-0005-0000-0000-0000891C0000}"/>
    <cellStyle name="_сводный титул 2004г_18.12_Дайджест 2003-2004 гг._ф02.07 EBITDA ОАО ЛГОК 28.03.07" xfId="5096" xr:uid="{00000000-0005-0000-0000-00008A1C0000}"/>
    <cellStyle name="_сводный титул 2004г_18.12_Дайджест 2003-2004 гг._ф02.07 EBITDA ОАО ЛГОК 28.03.07_факт 2019" xfId="25762" xr:uid="{00000000-0005-0000-0000-00008B1C0000}"/>
    <cellStyle name="_сводный титул 2004г_18.12_Дайджест 2003-2004 гг._ф02.07 EBITDA ОАО УС 28.03.07" xfId="5097" xr:uid="{00000000-0005-0000-0000-00008C1C0000}"/>
    <cellStyle name="_сводный титул 2004г_18.12_Дайджест 2003-2004 гг._ф02.07 EBITDA ОАО УС 28.03.07_факт 2019" xfId="25763" xr:uid="{00000000-0005-0000-0000-00008D1C0000}"/>
    <cellStyle name="_сводный титул 2004г_18.12_Дайджест 2003-2004 гг._ф02.07 EBITDA ОЭМК 28.03.07" xfId="5098" xr:uid="{00000000-0005-0000-0000-00008E1C0000}"/>
    <cellStyle name="_сводный титул 2004г_18.12_Дайджест 2003-2004 гг._ф02.07 EBITDA ОЭМК 28.03.07_факт 2019" xfId="25764" xr:uid="{00000000-0005-0000-0000-00008F1C0000}"/>
    <cellStyle name="_сводный титул 2004г_18.12_Дайджест 2003-2004 гг._ф1кв.07 EBITDA ЛГОК 28.04.07" xfId="5099" xr:uid="{00000000-0005-0000-0000-0000901C0000}"/>
    <cellStyle name="_сводный титул 2004г_18.12_Дайджест 2003-2004 гг._ф1кв.07 EBITDA ЛГОК 28.04.07_факт 2019" xfId="25765" xr:uid="{00000000-0005-0000-0000-0000911C0000}"/>
    <cellStyle name="_сводный титул 2004г_18.12_Дайджест 2003-2004 гг._фIкв EBITDA ОАО УС 28.04.07" xfId="5100" xr:uid="{00000000-0005-0000-0000-0000921C0000}"/>
    <cellStyle name="_сводный титул 2004г_18.12_Дайджест 2003-2004 гг._фIкв EBITDA ОАО УС 28.04.07_факт 2019" xfId="25766" xr:uid="{00000000-0005-0000-0000-0000931C0000}"/>
    <cellStyle name="_сводный титул 2004г_18.12_Дайджест 2003-2004 гг._фIкв EBITDA ОЭМК 28.04.07" xfId="5101" xr:uid="{00000000-0005-0000-0000-0000941C0000}"/>
    <cellStyle name="_сводный титул 2004г_18.12_Дайджест 2003-2004 гг._фIкв EBITDA ОЭМК 28.04.07_факт 2019" xfId="25767" xr:uid="{00000000-0005-0000-0000-0000951C0000}"/>
    <cellStyle name="_сводный титул 2004г_18.12_Дайджест 2003-2004 гг._факт 2019" xfId="25768" xr:uid="{00000000-0005-0000-0000-0000961C0000}"/>
    <cellStyle name="_сводный титул 2004г_18.12_Дайджест 2003-2004 гг._Фин.часть 11.12.06" xfId="5102" xr:uid="{00000000-0005-0000-0000-0000971C0000}"/>
    <cellStyle name="_сводный титул 2004г_18.12_Дайджест 2003-2004 гг._Фин.часть 11.12.06_факт 2019" xfId="25769" xr:uid="{00000000-0005-0000-0000-0000981C0000}"/>
    <cellStyle name="_сводный титул 2004г_18.12_Дайджест 2003-2004 гг._Форма 28" xfId="5103" xr:uid="{00000000-0005-0000-0000-0000991C0000}"/>
    <cellStyle name="_сводный титул 2004г_18.12_Дайджест 2003-2004 гг._Форма 28_факт 2019" xfId="25770" xr:uid="{00000000-0005-0000-0000-00009A1C0000}"/>
    <cellStyle name="_сводный титул 2004г_18.12_Дайджест 2003-2004 гг._Форма №13" xfId="5104" xr:uid="{00000000-0005-0000-0000-00009B1C0000}"/>
    <cellStyle name="_сводный титул 2004г_18.12_Дайджест 2003-2004 гг._Форма №13_факт 2019" xfId="25771" xr:uid="{00000000-0005-0000-0000-00009C1C0000}"/>
    <cellStyle name="_сводный титул 2004г_18.12_Дайджест 2003-2004 гг._Форма №14" xfId="5105" xr:uid="{00000000-0005-0000-0000-00009D1C0000}"/>
    <cellStyle name="_сводный титул 2004г_18.12_Дайджест 2003-2004 гг._Форма №14_факт 2019" xfId="25772" xr:uid="{00000000-0005-0000-0000-00009E1C0000}"/>
    <cellStyle name="_сводный титул 2004г_18.12_Дайджест 2003-2004 гг._форма №24 от 07.12.2006г" xfId="5106" xr:uid="{00000000-0005-0000-0000-00009F1C0000}"/>
    <cellStyle name="_сводный титул 2004г_18.12_Дайджест 2003-2004 гг._форма №24 от 07.12.2006г_факт 2019" xfId="25773" xr:uid="{00000000-0005-0000-0000-0000A01C0000}"/>
    <cellStyle name="_сводный титул 2004г_18.12_Дайджест 2003-2004 гг._форма №24 от 11.12.2006г" xfId="5107" xr:uid="{00000000-0005-0000-0000-0000A11C0000}"/>
    <cellStyle name="_сводный титул 2004г_18.12_Дайджест 2003-2004 гг._форма №24 от 11.12.2006г_факт 2019" xfId="25774" xr:uid="{00000000-0005-0000-0000-0000A21C0000}"/>
    <cellStyle name="_сводный титул 2004г_18.12_Дайджест 2003-2004 гг._форма №24 от 15.12.2006г" xfId="5108" xr:uid="{00000000-0005-0000-0000-0000A31C0000}"/>
    <cellStyle name="_сводный титул 2004г_18.12_Дайджест 2003-2004 гг._форма №24 от 15.12.2006г_факт 2019" xfId="25775" xr:uid="{00000000-0005-0000-0000-0000A41C0000}"/>
    <cellStyle name="_сводный титул 2004г_18.12_Дайджест 2003-2004 гг._Формы 19,20,21" xfId="5109" xr:uid="{00000000-0005-0000-0000-0000A51C0000}"/>
    <cellStyle name="_сводный титул 2004г_18.12_Дайджест 2003-2004 гг._Формы 19,20,21 16.12.06 " xfId="5110" xr:uid="{00000000-0005-0000-0000-0000A61C0000}"/>
    <cellStyle name="_сводный титул 2004г_18.12_Дайджест 2003-2004 гг._Формы 19,20,21 16.12.06 _факт 2019" xfId="25776" xr:uid="{00000000-0005-0000-0000-0000A71C0000}"/>
    <cellStyle name="_сводный титул 2004г_18.12_Дайджест 2003-2004 гг._Формы 19,20,21 на 2007г." xfId="5111" xr:uid="{00000000-0005-0000-0000-0000A81C0000}"/>
    <cellStyle name="_сводный титул 2004г_18.12_Дайджест 2003-2004 гг._Формы 19,20,21 на 2007г._факт 2019" xfId="25777" xr:uid="{00000000-0005-0000-0000-0000A91C0000}"/>
    <cellStyle name="_сводный титул 2004г_18.12_Дайджест 2003-2004 гг._Формы 19,20,21_факт 2019" xfId="25778" xr:uid="{00000000-0005-0000-0000-0000AA1C0000}"/>
    <cellStyle name="_сводный титул 2004г_18.12_Дайджест 2003-2004 гг._Формы Август-декбарь" xfId="5112" xr:uid="{00000000-0005-0000-0000-0000AB1C0000}"/>
    <cellStyle name="_сводный титул 2004г_18.12_Дайджест 2003-2004 гг._Формы Август-декбарь_факт 2019" xfId="25779" xr:uid="{00000000-0005-0000-0000-0000AC1C0000}"/>
    <cellStyle name="_сводный титул 2004г_18.12_Дайджест 2003-2004 гг._Формы для ОЭМК (к отправке)" xfId="5113" xr:uid="{00000000-0005-0000-0000-0000AD1C0000}"/>
    <cellStyle name="_сводный титул 2004г_18.12_Дайджест 2003-2004 гг._Формы для ОЭМК (к отправке)_факт 2019" xfId="25780" xr:uid="{00000000-0005-0000-0000-0000AE1C0000}"/>
    <cellStyle name="_сводный титул 2004г_18.12_Дайджест 2003-2004 гг._Формы общие отчет за год" xfId="5114" xr:uid="{00000000-0005-0000-0000-0000AF1C0000}"/>
    <cellStyle name="_сводный титул 2004г_18.12_Дайджест 2003-2004 гг._Формы общие отчет за год_факт 2019" xfId="25781" xr:uid="{00000000-0005-0000-0000-0000B01C0000}"/>
    <cellStyle name="_сводный титул 2004г_18.12_факт 2019" xfId="25782" xr:uid="{00000000-0005-0000-0000-0000B11C0000}"/>
    <cellStyle name="_Связь_Бюджет операционных расходов ВТК 2008-2018" xfId="5115" xr:uid="{00000000-0005-0000-0000-0000B21C0000}"/>
    <cellStyle name="_Связь_Бюджет операционных расходов ВТК 2008-2018_факт 2019" xfId="25783" xr:uid="{00000000-0005-0000-0000-0000B31C0000}"/>
    <cellStyle name="_Себестоимость 20,23,29" xfId="5116" xr:uid="{00000000-0005-0000-0000-0000B41C0000}"/>
    <cellStyle name="_Себестоимость 20,23,29_факт 2019" xfId="25784" xr:uid="{00000000-0005-0000-0000-0000B51C0000}"/>
    <cellStyle name="_Себестоимость 26,91" xfId="5117" xr:uid="{00000000-0005-0000-0000-0000B61C0000}"/>
    <cellStyle name="_Себестоимость 26,91_факт 2019" xfId="25785" xr:uid="{00000000-0005-0000-0000-0000B71C0000}"/>
    <cellStyle name="_СЕНТЯБРЬ ФАКТ ПРОГНОЗ 2006  АНАЛИЗ СЫРЬЕ 18 10" xfId="5118" xr:uid="{00000000-0005-0000-0000-0000B81C0000}"/>
    <cellStyle name="_СЕНТЯБРЬ ФАКТ ПРОГНОЗ 2006  АНАЛИЗ СЫРЬЕ 18 10_факт 2019" xfId="25786" xr:uid="{00000000-0005-0000-0000-0000B91C0000}"/>
    <cellStyle name="_Сервис.пр.-Целевая программа численности и зарплаты-2008" xfId="5119" xr:uid="{00000000-0005-0000-0000-0000BA1C0000}"/>
    <cellStyle name="_Сервис.пр.-Целевая программа численности и зарплаты-2008_факт 2019" xfId="25787" xr:uid="{00000000-0005-0000-0000-0000BB1C0000}"/>
    <cellStyle name="_Слайд_Сapex-trc(КТС Дивизион -январь)" xfId="5120" xr:uid="{00000000-0005-0000-0000-0000BC1C0000}"/>
    <cellStyle name="_Слайд_Сapex-trc(КТС Дивизион -январь)_факт 2019" xfId="25788" xr:uid="{00000000-0005-0000-0000-0000BD1C0000}"/>
    <cellStyle name="_Слайды для отчета_май_08" xfId="5121" xr:uid="{00000000-0005-0000-0000-0000BE1C0000}"/>
    <cellStyle name="_Слайды для отчета_май_08_факт 2019" xfId="25789" xr:uid="{00000000-0005-0000-0000-0000BF1C0000}"/>
    <cellStyle name="_Слайды для презентации АЛНАС" xfId="5122" xr:uid="{00000000-0005-0000-0000-0000C01C0000}"/>
    <cellStyle name="_Слайды для презентации АЛНАС_факт 2019" xfId="25790" xr:uid="{00000000-0005-0000-0000-0000C11C0000}"/>
    <cellStyle name="_Слайды для презентации ГРУППА" xfId="5123" xr:uid="{00000000-0005-0000-0000-0000C21C0000}"/>
    <cellStyle name="_Слайды для презентации ГРУППА_факт 2019" xfId="25791" xr:uid="{00000000-0005-0000-0000-0000C31C0000}"/>
    <cellStyle name="_Слайды для презентации Дивизион Алнас-производство" xfId="5124" xr:uid="{00000000-0005-0000-0000-0000C41C0000}"/>
    <cellStyle name="_Слайды для презентации Дивизион Алнас-производство_факт 2019" xfId="25792" xr:uid="{00000000-0005-0000-0000-0000C51C0000}"/>
    <cellStyle name="_Слайды для презентации Дивизион Алнас-сервис" xfId="5125" xr:uid="{00000000-0005-0000-0000-0000C61C0000}"/>
    <cellStyle name="_Слайды для презентации Дивизион Алнас-сервис_факт 2019" xfId="25793" xr:uid="{00000000-0005-0000-0000-0000C71C0000}"/>
    <cellStyle name="_Слайды для презентации Сервисный Дивизион" xfId="5126" xr:uid="{00000000-0005-0000-0000-0000C81C0000}"/>
    <cellStyle name="_Слайды для презентации Сервисный Дивизион_факт 2019" xfId="25794" xr:uid="{00000000-0005-0000-0000-0000C91C0000}"/>
    <cellStyle name="_Слайды для презентации2" xfId="5127" xr:uid="{00000000-0005-0000-0000-0000CA1C0000}"/>
    <cellStyle name="_Слайды для презентации2_факт 2019" xfId="25795" xr:uid="{00000000-0005-0000-0000-0000CB1C0000}"/>
    <cellStyle name="_Слайды_отчет_май_08_send" xfId="5128" xr:uid="{00000000-0005-0000-0000-0000CC1C0000}"/>
    <cellStyle name="_Слайды_отчет_май_08_send_факт 2019" xfId="25796" xr:uid="{00000000-0005-0000-0000-0000CD1C0000}"/>
    <cellStyle name="_Слайды_план_2_2008" xfId="5129" xr:uid="{00000000-0005-0000-0000-0000CE1C0000}"/>
    <cellStyle name="_Слайды_план_2_2008_факт 2019" xfId="25797" xr:uid="{00000000-0005-0000-0000-0000CF1C0000}"/>
    <cellStyle name="_Слайды_ПР_2008" xfId="5130" xr:uid="{00000000-0005-0000-0000-0000D01C0000}"/>
    <cellStyle name="_Слайды_ПР_2008_факт 2019" xfId="25798" xr:uid="{00000000-0005-0000-0000-0000D11C0000}"/>
    <cellStyle name="_Смета 2004г" xfId="5131" xr:uid="{00000000-0005-0000-0000-0000D21C0000}"/>
    <cellStyle name="_Смета 2004г_факт 2019" xfId="25799" xr:uid="{00000000-0005-0000-0000-0000D31C0000}"/>
    <cellStyle name="_Смета 6м " xfId="5132" xr:uid="{00000000-0005-0000-0000-0000D41C0000}"/>
    <cellStyle name="_Смета 6м _факт 2019" xfId="25800" xr:uid="{00000000-0005-0000-0000-0000D51C0000}"/>
    <cellStyle name="_Смета затрат" xfId="5133" xr:uid="{00000000-0005-0000-0000-0000D61C0000}"/>
    <cellStyle name="_Смета затрат АЛНАС" xfId="5134" xr:uid="{00000000-0005-0000-0000-0000D71C0000}"/>
    <cellStyle name="_Смета затрат АЛНАС_факт 2019" xfId="25801" xr:uid="{00000000-0005-0000-0000-0000D81C0000}"/>
    <cellStyle name="_Смета затрат по Северо-Покур с расш 25сч +-" xfId="5135" xr:uid="{00000000-0005-0000-0000-0000D91C0000}"/>
    <cellStyle name="_Смета затрат по Северо-Покур с расш 25сч +-_факт 2019" xfId="25802" xr:uid="{00000000-0005-0000-0000-0000DA1C0000}"/>
    <cellStyle name="_Смета затрат по СП" xfId="5136" xr:uid="{00000000-0005-0000-0000-0000DB1C0000}"/>
    <cellStyle name="_Смета затрат по СП_факт 2019" xfId="25803" xr:uid="{00000000-0005-0000-0000-0000DC1C0000}"/>
    <cellStyle name="_Смета затрат_факт 2019" xfId="25804" xr:uid="{00000000-0005-0000-0000-0000DD1C0000}"/>
    <cellStyle name="_Смета ПНР изм." xfId="5137" xr:uid="{00000000-0005-0000-0000-0000DE1C0000}"/>
    <cellStyle name="_Смета ПНР изм._факт 2019" xfId="25805" xr:uid="{00000000-0005-0000-0000-0000DF1C0000}"/>
    <cellStyle name="_смета пнр рн авт" xfId="5138" xr:uid="{00000000-0005-0000-0000-0000E01C0000}"/>
    <cellStyle name="_смета пнр рн авт_факт 2019" xfId="25806" xr:uid="{00000000-0005-0000-0000-0000E11C0000}"/>
    <cellStyle name="_Смета расходов из прибыли  ОАС" xfId="5139" xr:uid="{00000000-0005-0000-0000-0000E21C0000}"/>
    <cellStyle name="_Смета расходов из прибыли  ОАС_факт 2019" xfId="25807" xr:uid="{00000000-0005-0000-0000-0000E31C0000}"/>
    <cellStyle name="_Смета Расшифровки 1 кв." xfId="5140" xr:uid="{00000000-0005-0000-0000-0000E41C0000}"/>
    <cellStyle name="_Смета Расшифровки 1 кв._факт 2019" xfId="25808" xr:uid="{00000000-0005-0000-0000-0000E51C0000}"/>
    <cellStyle name="_Смета форма отчета 2004" xfId="5141" xr:uid="{00000000-0005-0000-0000-0000E61C0000}"/>
    <cellStyle name="_Смета форма отчета 2004_факт 2019" xfId="25809" xr:uid="{00000000-0005-0000-0000-0000E71C0000}"/>
    <cellStyle name="_Смета форма отчета 2004г." xfId="5142" xr:uid="{00000000-0005-0000-0000-0000E81C0000}"/>
    <cellStyle name="_Смета форма отчета 2004г._факт 2019" xfId="25810" xr:uid="{00000000-0005-0000-0000-0000E91C0000}"/>
    <cellStyle name="_Смета2002 2 полугодие" xfId="5143" xr:uid="{00000000-0005-0000-0000-0000EA1C0000}"/>
    <cellStyle name="_Смета2002 2 полугодие_факт 2019" xfId="25811" xr:uid="{00000000-0005-0000-0000-0000EB1C0000}"/>
    <cellStyle name="_сметы" xfId="5144" xr:uid="{00000000-0005-0000-0000-0000EC1C0000}"/>
    <cellStyle name="_Сметы Асомкино от РН-Автом" xfId="5145" xr:uid="{00000000-0005-0000-0000-0000ED1C0000}"/>
    <cellStyle name="_Сметы Асомкино от РН-Автом_факт 2019" xfId="25812" xr:uid="{00000000-0005-0000-0000-0000EE1C0000}"/>
    <cellStyle name="_сметы_факт 2019" xfId="25813" xr:uid="{00000000-0005-0000-0000-0000EF1C0000}"/>
    <cellStyle name="_СМР_РПД_25.01.03" xfId="5146" xr:uid="{00000000-0005-0000-0000-0000F01C0000}"/>
    <cellStyle name="_СМР_РПД_25.01.03_факт 2019" xfId="25814" xr:uid="{00000000-0005-0000-0000-0000F11C0000}"/>
    <cellStyle name="_согл ст-ти услу на 2004 по БС по ООО ОЭН" xfId="5147" xr:uid="{00000000-0005-0000-0000-0000F21C0000}"/>
    <cellStyle name="_согл ст-ти услу на 2004 по БС по ООО ОЭН_факт 2019" xfId="25815" xr:uid="{00000000-0005-0000-0000-0000F31C0000}"/>
    <cellStyle name="_Соц программа правильная 2003" xfId="5148" xr:uid="{00000000-0005-0000-0000-0000F41C0000}"/>
    <cellStyle name="_Соц программа правильная 2003_факт 2019" xfId="25816" xr:uid="{00000000-0005-0000-0000-0000F51C0000}"/>
    <cellStyle name="_Соц смета" xfId="5149" xr:uid="{00000000-0005-0000-0000-0000F61C0000}"/>
    <cellStyle name="_Соц смета_факт 2019" xfId="25817" xr:uid="{00000000-0005-0000-0000-0000F71C0000}"/>
    <cellStyle name="_Соц. программа" xfId="5150" xr:uid="{00000000-0005-0000-0000-0000F81C0000}"/>
    <cellStyle name="_Соц. программа_факт 2019" xfId="25818" xr:uid="{00000000-0005-0000-0000-0000F91C0000}"/>
    <cellStyle name="_Соц.прогр 8.01.03" xfId="5151" xr:uid="{00000000-0005-0000-0000-0000FA1C0000}"/>
    <cellStyle name="_Соц.прогр 8.01.03_факт 2019" xfId="25819" xr:uid="{00000000-0005-0000-0000-0000FB1C0000}"/>
    <cellStyle name="_Соц.программа" xfId="5152" xr:uid="{00000000-0005-0000-0000-0000FC1C0000}"/>
    <cellStyle name="_Соц.программа ОБСК на 2004год" xfId="5153" xr:uid="{00000000-0005-0000-0000-0000FD1C0000}"/>
    <cellStyle name="_Соц.программа ОБСК на 2004год_факт 2019" xfId="25820" xr:uid="{00000000-0005-0000-0000-0000FE1C0000}"/>
    <cellStyle name="_Соц.программа ООО СТУ 2003г" xfId="5154" xr:uid="{00000000-0005-0000-0000-0000FF1C0000}"/>
    <cellStyle name="_Соц.программа ООО СТУ 2003г_факт 2019" xfId="25821" xr:uid="{00000000-0005-0000-0000-0000001D0000}"/>
    <cellStyle name="_Соц.программа_факт 2019" xfId="25822" xr:uid="{00000000-0005-0000-0000-0000011D0000}"/>
    <cellStyle name="_Социалка" xfId="5155" xr:uid="{00000000-0005-0000-0000-0000021D0000}"/>
    <cellStyle name="_социалка 2007-4" xfId="5156" xr:uid="{00000000-0005-0000-0000-0000031D0000}"/>
    <cellStyle name="_социалка 2007-4 (2)" xfId="5157" xr:uid="{00000000-0005-0000-0000-0000041D0000}"/>
    <cellStyle name="_социалка 2007-4 (2)_факт 2019" xfId="25823" xr:uid="{00000000-0005-0000-0000-0000051D0000}"/>
    <cellStyle name="_социалка 2007-4_факт 2019" xfId="25824" xr:uid="{00000000-0005-0000-0000-0000061D0000}"/>
    <cellStyle name="_Социалка_факт 2019" xfId="25825" xr:uid="{00000000-0005-0000-0000-0000071D0000}"/>
    <cellStyle name="_Социальная программа на 2004год" xfId="5158" xr:uid="{00000000-0005-0000-0000-0000081D0000}"/>
    <cellStyle name="_Социальная программа на 2004год_факт 2019" xfId="25826" xr:uid="{00000000-0005-0000-0000-0000091D0000}"/>
    <cellStyle name="_Спецификация для ОЗНА 1" xfId="5159" xr:uid="{00000000-0005-0000-0000-00000A1D0000}"/>
    <cellStyle name="_Спецификация для ОЗНА 1_факт 2019" xfId="25827" xr:uid="{00000000-0005-0000-0000-00000B1D0000}"/>
    <cellStyle name="_Справка к декларации" xfId="5160" xr:uid="{00000000-0005-0000-0000-00000C1D0000}"/>
    <cellStyle name="_Справка к декларации_факт 2019" xfId="25828" xr:uid="{00000000-0005-0000-0000-00000D1D0000}"/>
    <cellStyle name="_Справочник статей ФП для ASF_v2" xfId="5161" xr:uid="{00000000-0005-0000-0000-00000E1D0000}"/>
    <cellStyle name="_Справочник статей ФП для ASF_v2_факт 2019" xfId="25829" xr:uid="{00000000-0005-0000-0000-00000F1D0000}"/>
    <cellStyle name="_справочники" xfId="5162" xr:uid="{00000000-0005-0000-0000-0000101D0000}"/>
    <cellStyle name="_справочники_факт 2019" xfId="25830" xr:uid="{00000000-0005-0000-0000-0000111D0000}"/>
    <cellStyle name="_Сравнение полугодия с БП 2006 ЛГОК сбыт" xfId="5163" xr:uid="{00000000-0005-0000-0000-0000121D0000}"/>
    <cellStyle name="_Сравнение полугодия с БП 2006 ЛГОК сбыт_факт 2019" xfId="25831" xr:uid="{00000000-0005-0000-0000-0000131D0000}"/>
    <cellStyle name="_Сравнительный_Мотовилиха" xfId="5164" xr:uid="{00000000-0005-0000-0000-0000141D0000}"/>
    <cellStyle name="_Сравнительный_Мотовилиха_факт 2019" xfId="25832" xr:uid="{00000000-0005-0000-0000-0000151D0000}"/>
    <cellStyle name="_СРИПНО дебиторская задолженность на 1.11.05" xfId="5165" xr:uid="{00000000-0005-0000-0000-0000161D0000}"/>
    <cellStyle name="_СРИПНО дебиторская задолженность на 1.11.05_факт 2019" xfId="25833" xr:uid="{00000000-0005-0000-0000-0000171D0000}"/>
    <cellStyle name="_СРиПНО ФП  05.10.2005" xfId="5166" xr:uid="{00000000-0005-0000-0000-0000181D0000}"/>
    <cellStyle name="_СРиПНО ФП  05.10.2005_факт 2019" xfId="25834" xr:uid="{00000000-0005-0000-0000-0000191D0000}"/>
    <cellStyle name="_ССО_Бюджет операционных расходов ССО 2008-2018" xfId="5167" xr:uid="{00000000-0005-0000-0000-00001A1D0000}"/>
    <cellStyle name="_ССО_Бюджет операционных расходов ССО 2008-2018_факт 2019" xfId="25835" xr:uid="{00000000-0005-0000-0000-00001B1D0000}"/>
    <cellStyle name="_Стоимость ПТК БКНС 1 СУ мр" xfId="5168" xr:uid="{00000000-0005-0000-0000-00001C1D0000}"/>
    <cellStyle name="_Стоимость ПТК БКНС 1 СУ мр_факт 2019" xfId="25836" xr:uid="{00000000-0005-0000-0000-00001D1D0000}"/>
    <cellStyle name="_Стоимость ПТК БКНС4" xfId="5169" xr:uid="{00000000-0005-0000-0000-00001E1D0000}"/>
    <cellStyle name="_Стоимость ПТК БКНС4_факт 2019" xfId="25837" xr:uid="{00000000-0005-0000-0000-00001F1D0000}"/>
    <cellStyle name="_Стоимость химии и проппанта на 2003 год" xfId="5170" xr:uid="{00000000-0005-0000-0000-0000201D0000}"/>
    <cellStyle name="_Стоимость химии и проппанта на 2003 год_факт 2019" xfId="25838" xr:uid="{00000000-0005-0000-0000-0000211D0000}"/>
    <cellStyle name="_Структура" xfId="5171" xr:uid="{00000000-0005-0000-0000-0000221D0000}"/>
    <cellStyle name="_Структура затрат (16 07 06)" xfId="5172" xr:uid="{00000000-0005-0000-0000-0000231D0000}"/>
    <cellStyle name="_Структура затрат (16 07 06)_факт 2019" xfId="25839" xr:uid="{00000000-0005-0000-0000-0000241D0000}"/>
    <cellStyle name="_Структура СТК" xfId="5173" xr:uid="{00000000-0005-0000-0000-0000251D0000}"/>
    <cellStyle name="_Структура СТК_факт 2019" xfId="25840" xr:uid="{00000000-0005-0000-0000-0000261D0000}"/>
    <cellStyle name="_Структура_факт 2019" xfId="25841" xr:uid="{00000000-0005-0000-0000-0000271D0000}"/>
    <cellStyle name="_Сходимость МГОК и ЛГОК (план)" xfId="5174" xr:uid="{00000000-0005-0000-0000-0000281D0000}"/>
    <cellStyle name="_Сходимость МГОК и ЛГОК (план) new" xfId="5175" xr:uid="{00000000-0005-0000-0000-0000291D0000}"/>
    <cellStyle name="_Сходимость МГОК и ЛГОК (план) new_факт 2019" xfId="25842" xr:uid="{00000000-0005-0000-0000-00002A1D0000}"/>
    <cellStyle name="_Сходимость МГОК и ЛГОК (план)_факт 2019" xfId="25843" xr:uid="{00000000-0005-0000-0000-00002B1D0000}"/>
    <cellStyle name="_Сходимость УС и ОЭМК (план)" xfId="5176" xr:uid="{00000000-0005-0000-0000-00002C1D0000}"/>
    <cellStyle name="_Сходимость УС и ОЭМК (план)_факт 2019" xfId="25844" xr:uid="{00000000-0005-0000-0000-00002D1D0000}"/>
    <cellStyle name="_Сходимость УС и ОЭМК (факт)" xfId="5177" xr:uid="{00000000-0005-0000-0000-00002E1D0000}"/>
    <cellStyle name="_Сходимость УС и ОЭМК (факт)_факт 2019" xfId="25845" xr:uid="{00000000-0005-0000-0000-00002F1D0000}"/>
    <cellStyle name="_Сценарные условия 04-06 гг6" xfId="5178" xr:uid="{00000000-0005-0000-0000-0000301D0000}"/>
    <cellStyle name="_Сценарные условия 04-06 гг6 2" xfId="5179" xr:uid="{00000000-0005-0000-0000-0000311D0000}"/>
    <cellStyle name="_Сценарные условия 04-06 гг6 2_факт 2019" xfId="25846" xr:uid="{00000000-0005-0000-0000-0000321D0000}"/>
    <cellStyle name="_Сценарные условия 04-06 гг6 3" xfId="25847" xr:uid="{00000000-0005-0000-0000-0000331D0000}"/>
    <cellStyle name="_Сценарные условия 04-06 гг6_БП2009_ТН+ООО" xfId="5180" xr:uid="{00000000-0005-0000-0000-0000341D0000}"/>
    <cellStyle name="_Сценарные условия 04-06 гг6_БП2009_ТН+ООО 2" xfId="23915" xr:uid="{00000000-0005-0000-0000-0000351D0000}"/>
    <cellStyle name="_Сценарные условия 04-06 гг6_БП2009_ТН+ООО 2 2" xfId="25848" xr:uid="{00000000-0005-0000-0000-0000361D0000}"/>
    <cellStyle name="_Сценарные условия 04-06 гг6_БП2009_ТН+ООО 3" xfId="25849" xr:uid="{00000000-0005-0000-0000-0000371D0000}"/>
    <cellStyle name="_Сценарные условия 04-06 гг6_БП2009_ТН+ООО_Лист2" xfId="25850" xr:uid="{00000000-0005-0000-0000-0000381D0000}"/>
    <cellStyle name="_Сценарные условия 04-06 гг6_БП2009_ТН+ООО_факт 2019" xfId="25851" xr:uid="{00000000-0005-0000-0000-0000391D0000}"/>
    <cellStyle name="_Сценарные условия 04-06 гг6_Калькуляция для мониторинга 2010" xfId="5181" xr:uid="{00000000-0005-0000-0000-00003A1D0000}"/>
    <cellStyle name="_Сценарные условия 04-06 гг6_Калькуляция для мониторинга 2010 2" xfId="23916" xr:uid="{00000000-0005-0000-0000-00003B1D0000}"/>
    <cellStyle name="_Сценарные условия 04-06 гг6_Калькуляция для мониторинга 2010 2 2" xfId="25852" xr:uid="{00000000-0005-0000-0000-00003C1D0000}"/>
    <cellStyle name="_Сценарные условия 04-06 гг6_Калькуляция для мониторинга 2010 3" xfId="25853" xr:uid="{00000000-0005-0000-0000-00003D1D0000}"/>
    <cellStyle name="_Сценарные условия 04-06 гг6_Калькуляция для мониторинга 2010_Лист2" xfId="25854" xr:uid="{00000000-0005-0000-0000-00003E1D0000}"/>
    <cellStyle name="_Сценарные условия 04-06 гг6_Калькуляция для мониторинга 2010_факт 2019" xfId="25855" xr:uid="{00000000-0005-0000-0000-00003F1D0000}"/>
    <cellStyle name="_Сценарные условия 04-06 гг6_Лист2" xfId="25856" xr:uid="{00000000-0005-0000-0000-0000401D0000}"/>
    <cellStyle name="_Сценарные условия 04-06 гг6_факт 2019" xfId="25857" xr:uid="{00000000-0005-0000-0000-0000411D0000}"/>
    <cellStyle name="_сч. 60.003за 2005г." xfId="5182" xr:uid="{00000000-0005-0000-0000-0000421D0000}"/>
    <cellStyle name="_сч. 60.003за 2005г._факт 2019" xfId="25858" xr:uid="{00000000-0005-0000-0000-0000431D0000}"/>
    <cellStyle name="_сч.60.001за 2005г." xfId="5183" xr:uid="{00000000-0005-0000-0000-0000441D0000}"/>
    <cellStyle name="_сч.60.001за 2005г._факт 2019" xfId="25859" xr:uid="{00000000-0005-0000-0000-0000451D0000}"/>
    <cellStyle name="_ТГК 2008 24 10 07" xfId="5184" xr:uid="{00000000-0005-0000-0000-0000461D0000}"/>
    <cellStyle name="_ТГК 2008 24 10 07_факт 2019" xfId="25860" xr:uid="{00000000-0005-0000-0000-0000471D0000}"/>
    <cellStyle name="_Типовая смета 26.08.03 для  РЦ Саратов" xfId="5185" xr:uid="{00000000-0005-0000-0000-0000481D0000}"/>
    <cellStyle name="_Типовая смета 26.08.03 для  РЦ Саратов_факт 2019" xfId="25861" xr:uid="{00000000-0005-0000-0000-0000491D0000}"/>
    <cellStyle name="_Тит лист" xfId="5186" xr:uid="{00000000-0005-0000-0000-00004A1D0000}"/>
    <cellStyle name="_Тит лист_факт 2019" xfId="25862" xr:uid="{00000000-0005-0000-0000-00004B1D0000}"/>
    <cellStyle name="_титул с пояснениями за 1 квартал 2006г" xfId="5187" xr:uid="{00000000-0005-0000-0000-00004C1D0000}"/>
    <cellStyle name="_титул с пояснениями за 1 квартал 2006г_факт 2019" xfId="25863" xr:uid="{00000000-0005-0000-0000-00004D1D0000}"/>
    <cellStyle name="_ТИТУЛ Хвойного нмр 2007 г." xfId="5188" xr:uid="{00000000-0005-0000-0000-00004E1D0000}"/>
    <cellStyle name="_ТИТУЛ Хвойного нмр 2007 г._факт 2019" xfId="25864" xr:uid="{00000000-0005-0000-0000-00004F1D0000}"/>
    <cellStyle name="_ТНГ ТЭП-1 (ТЭП 2003-6)" xfId="5189" xr:uid="{00000000-0005-0000-0000-0000501D0000}"/>
    <cellStyle name="_ТНГ ТЭП-1 (ТЭП 2003-6) 2" xfId="25865" xr:uid="{00000000-0005-0000-0000-0000511D0000}"/>
    <cellStyle name="_ТНГ ТЭП-1 (ТЭП 2003-6)_Лист2" xfId="25866" xr:uid="{00000000-0005-0000-0000-0000521D0000}"/>
    <cellStyle name="_ТНГ ТЭП-1 (ТЭП 2003-6)_факт 2019" xfId="25867" xr:uid="{00000000-0005-0000-0000-0000531D0000}"/>
    <cellStyle name="_То что есть_Отчет_1 кв 2006_1" xfId="5190" xr:uid="{00000000-0005-0000-0000-0000541D0000}"/>
    <cellStyle name="_То что есть_Отчет_1 кв 2006_1_факт 2019" xfId="25868" xr:uid="{00000000-0005-0000-0000-0000551D0000}"/>
    <cellStyle name="_Транспорт" xfId="5191" xr:uid="{00000000-0005-0000-0000-0000561D0000}"/>
    <cellStyle name="_Транспорт_заявка_2003" xfId="5192" xr:uid="{00000000-0005-0000-0000-0000571D0000}"/>
    <cellStyle name="_Транспорт_заявка_2003_факт 2019" xfId="25869" xr:uid="{00000000-0005-0000-0000-0000581D0000}"/>
    <cellStyle name="_Транспорт_факт 2019" xfId="25870" xr:uid="{00000000-0005-0000-0000-0000591D0000}"/>
    <cellStyle name="_ТЭП" xfId="5193" xr:uid="{00000000-0005-0000-0000-00005A1D0000}"/>
    <cellStyle name="_ТЭП - план на 2006 год" xfId="5194" xr:uid="{00000000-0005-0000-0000-00005B1D0000}"/>
    <cellStyle name="_ТЭП - план на 2006 год_факт 2019" xfId="25871" xr:uid="{00000000-0005-0000-0000-00005C1D0000}"/>
    <cellStyle name="_ТЭП 2004" xfId="5195" xr:uid="{00000000-0005-0000-0000-00005D1D0000}"/>
    <cellStyle name="_ТЭП 2004_факт 2019" xfId="25872" xr:uid="{00000000-0005-0000-0000-00005E1D0000}"/>
    <cellStyle name="_ТЭП_факт 2019" xfId="25873" xr:uid="{00000000-0005-0000-0000-00005F1D0000}"/>
    <cellStyle name="_ТЭП-1 Сиданко (9 мес)" xfId="5196" xr:uid="{00000000-0005-0000-0000-0000601D0000}"/>
    <cellStyle name="_ТЭП-1 Сиданко (9 мес) 2" xfId="25874" xr:uid="{00000000-0005-0000-0000-0000611D0000}"/>
    <cellStyle name="_ТЭП-1 Сиданко (9 мес)_Лист2" xfId="25875" xr:uid="{00000000-0005-0000-0000-0000621D0000}"/>
    <cellStyle name="_ТЭП-1 Сиданко (9 мес)_факт 2019" xfId="25876" xr:uid="{00000000-0005-0000-0000-0000631D0000}"/>
    <cellStyle name="_УАС-ПДР_РЭЗ на год по м-цам-к Б-П-2008-24.01.08" xfId="5197" xr:uid="{00000000-0005-0000-0000-0000641D0000}"/>
    <cellStyle name="_УАС-ПДР_РЭЗ на год по м-цам-к Б-П-2008-24.01.08_факт 2019" xfId="25877" xr:uid="{00000000-0005-0000-0000-0000651D0000}"/>
    <cellStyle name="_Удельные затраты Москва" xfId="5198" xr:uid="{00000000-0005-0000-0000-0000661D0000}"/>
    <cellStyle name="_Удельные затраты Москва_факт 2019" xfId="25878" xr:uid="{00000000-0005-0000-0000-0000671D0000}"/>
    <cellStyle name="_Управленческие расходы" xfId="5199" xr:uid="{00000000-0005-0000-0000-0000681D0000}"/>
    <cellStyle name="_Управленческие расходы_факт 2019" xfId="25879" xr:uid="{00000000-0005-0000-0000-0000691D0000}"/>
    <cellStyle name="_УралСталь 2004" xfId="5200" xr:uid="{00000000-0005-0000-0000-00006A1D0000}"/>
    <cellStyle name="_УралСталь 2004_факт 2019" xfId="25880" xr:uid="{00000000-0005-0000-0000-00006B1D0000}"/>
    <cellStyle name="_УРБО 30 01 07" xfId="5201" xr:uid="{00000000-0005-0000-0000-00006C1D0000}"/>
    <cellStyle name="_УРБО 30 01 07_факт 2019" xfId="25881" xr:uid="{00000000-0005-0000-0000-00006D1D0000}"/>
    <cellStyle name="_УС факт 10.06 (27.11.06)" xfId="5202" xr:uid="{00000000-0005-0000-0000-00006E1D0000}"/>
    <cellStyle name="_УС факт 10.06 (27.11.06)_факт 2019" xfId="25882" xr:uid="{00000000-0005-0000-0000-00006F1D0000}"/>
    <cellStyle name="_Уточн. Аренда КпоУИК" xfId="5203" xr:uid="{00000000-0005-0000-0000-0000701D0000}"/>
    <cellStyle name="_Уточн. Аренда КпоУИК_факт 2019" xfId="25883" xr:uid="{00000000-0005-0000-0000-0000711D0000}"/>
    <cellStyle name="_Уточненный вариант BP 2008  КНР 15.10.07 принятый" xfId="5204" xr:uid="{00000000-0005-0000-0000-0000721D0000}"/>
    <cellStyle name="_Уточненный вариант BP 2008  КНР 15.10.07 принятый_факт 2019" xfId="25884" xr:uid="{00000000-0005-0000-0000-0000731D0000}"/>
    <cellStyle name="_УТТ тех.транспорт_Бюджет операционных расходов" xfId="5205" xr:uid="{00000000-0005-0000-0000-0000741D0000}"/>
    <cellStyle name="_УТТ тех.транспорт_Бюджет операционных расходов_факт 2019" xfId="25885" xr:uid="{00000000-0005-0000-0000-0000751D0000}"/>
    <cellStyle name="_УТТофис_Бюджет операционных расходов 2008-2018" xfId="5206" xr:uid="{00000000-0005-0000-0000-0000761D0000}"/>
    <cellStyle name="_УТТофис_Бюджет операционных расходов 2008-2018_факт 2019" xfId="25886" xr:uid="{00000000-0005-0000-0000-0000771D0000}"/>
    <cellStyle name="_УФ бурение 2005г от 20.04.04г (19-00)" xfId="5207" xr:uid="{00000000-0005-0000-0000-0000781D0000}"/>
    <cellStyle name="_УФ бурение 2005г от 20.04.04г (19-00)_факт 2019" xfId="25887" xr:uid="{00000000-0005-0000-0000-0000791D0000}"/>
    <cellStyle name="_УФ бурение 2005г от 21.04.04г (14-00)" xfId="5208" xr:uid="{00000000-0005-0000-0000-00007A1D0000}"/>
    <cellStyle name="_УФ бурение 2005г от 21.04.04г (14-00) без индекса" xfId="5209" xr:uid="{00000000-0005-0000-0000-00007B1D0000}"/>
    <cellStyle name="_УФ бурение 2005г от 21.04.04г (14-00) без индекса_факт 2019" xfId="25888" xr:uid="{00000000-0005-0000-0000-00007C1D0000}"/>
    <cellStyle name="_УФ бурение 2005г от 21.04.04г (14-00)_факт 2019" xfId="25889" xr:uid="{00000000-0005-0000-0000-00007D1D0000}"/>
    <cellStyle name="_УФ по бурению 2007 (1000-336-х)" xfId="5210" xr:uid="{00000000-0005-0000-0000-00007E1D0000}"/>
    <cellStyle name="_УФ по бурению 2007 (1000-336-х)_Прогноз ВТК 2009" xfId="5211" xr:uid="{00000000-0005-0000-0000-00007F1D0000}"/>
    <cellStyle name="_УФ по бурению 2007 (1000-336-х)_Прогноз ВТК 2009_факт 2019" xfId="25890" xr:uid="{00000000-0005-0000-0000-0000801D0000}"/>
    <cellStyle name="_УФ по бурению 2007 (1000-336-х)_факт 2019" xfId="25891" xr:uid="{00000000-0005-0000-0000-0000811D0000}"/>
    <cellStyle name="_ф 19 2006 нов к отправке" xfId="5212" xr:uid="{00000000-0005-0000-0000-0000821D0000}"/>
    <cellStyle name="_ф 19 2006 нов к отправке_факт 2019" xfId="25892" xr:uid="{00000000-0005-0000-0000-0000831D0000}"/>
    <cellStyle name="_ф 19 факт 2006" xfId="5213" xr:uid="{00000000-0005-0000-0000-0000841D0000}"/>
    <cellStyle name="_ф 19 факт 2006 от Переверзевой (1)" xfId="5214" xr:uid="{00000000-0005-0000-0000-0000851D0000}"/>
    <cellStyle name="_ф 19 факт 2006 от Переверзевой (1)_факт 2019" xfId="25893" xr:uid="{00000000-0005-0000-0000-0000861D0000}"/>
    <cellStyle name="_ф 19 факт 2006_факт 2019" xfId="25894" xr:uid="{00000000-0005-0000-0000-0000871D0000}"/>
    <cellStyle name="_ф 24 для отправки" xfId="5215" xr:uid="{00000000-0005-0000-0000-0000881D0000}"/>
    <cellStyle name="_ф 24 для отправки_факт 2019" xfId="25895" xr:uid="{00000000-0005-0000-0000-0000891D0000}"/>
    <cellStyle name="_ф IIкв.07 EBITDA ЛГОК 27.07.07" xfId="5216" xr:uid="{00000000-0005-0000-0000-00008A1D0000}"/>
    <cellStyle name="_ф IIкв.07 EBITDA ЛГОК 27.07.07_факт 2019" xfId="25896" xr:uid="{00000000-0005-0000-0000-00008B1D0000}"/>
    <cellStyle name="_ф._4 за октябрь к отправке" xfId="5217" xr:uid="{00000000-0005-0000-0000-00008C1D0000}"/>
    <cellStyle name="_ф._4 за октябрь к отправке_факт 2019" xfId="25897" xr:uid="{00000000-0005-0000-0000-00008D1D0000}"/>
    <cellStyle name="_ф01.07 EBITDA ОАО ЛГОК 02.03.07" xfId="5218" xr:uid="{00000000-0005-0000-0000-00008E1D0000}"/>
    <cellStyle name="_ф01.07 EBITDA ОАО ЛГОК 02.03.07_факт 2019" xfId="25898" xr:uid="{00000000-0005-0000-0000-00008F1D0000}"/>
    <cellStyle name="_ф01.07 EBITDA ОАО ЛГОК 05.03.07" xfId="5219" xr:uid="{00000000-0005-0000-0000-0000901D0000}"/>
    <cellStyle name="_ф01.07 EBITDA ОАО ЛГОК 05.03.07_факт 2019" xfId="25899" xr:uid="{00000000-0005-0000-0000-0000911D0000}"/>
    <cellStyle name="_ф01.07 EBITDA ОАО ЛГОК с изм. 30.03.07" xfId="5220" xr:uid="{00000000-0005-0000-0000-0000921D0000}"/>
    <cellStyle name="_ф01.07 EBITDA ОАО ЛГОК с изм. 30.03.07_факт 2019" xfId="25900" xr:uid="{00000000-0005-0000-0000-0000931D0000}"/>
    <cellStyle name="_ф01.07 EBITDA ОАО УС 05.03.07" xfId="5221" xr:uid="{00000000-0005-0000-0000-0000941D0000}"/>
    <cellStyle name="_ф01.07 EBITDA ОАО УС 05.03.07(26,2)" xfId="5222" xr:uid="{00000000-0005-0000-0000-0000951D0000}"/>
    <cellStyle name="_ф01.07 EBITDA ОАО УС 05.03.07(26,2)_факт 2019" xfId="25901" xr:uid="{00000000-0005-0000-0000-0000961D0000}"/>
    <cellStyle name="_ф01.07 EBITDA ОАО УС 05.03.07_факт 2019" xfId="25902" xr:uid="{00000000-0005-0000-0000-0000971D0000}"/>
    <cellStyle name="_ф01.07 EBITDA ОЭМК 02.03.07" xfId="5223" xr:uid="{00000000-0005-0000-0000-0000981D0000}"/>
    <cellStyle name="_ф01.07 EBITDA ОЭМК 02.03.07_факт 2019" xfId="25903" xr:uid="{00000000-0005-0000-0000-0000991D0000}"/>
    <cellStyle name="_ф02.07 EBITDA ОАО ЛГОК 28.03.07" xfId="5224" xr:uid="{00000000-0005-0000-0000-00009A1D0000}"/>
    <cellStyle name="_ф02.07 EBITDA ОАО ЛГОК 28.03.07_факт 2019" xfId="25904" xr:uid="{00000000-0005-0000-0000-00009B1D0000}"/>
    <cellStyle name="_ф02.07 EBITDA ОАО УС 28.03.07" xfId="5225" xr:uid="{00000000-0005-0000-0000-00009C1D0000}"/>
    <cellStyle name="_ф02.07 EBITDA ОАО УС 28.03.07_факт 2019" xfId="25905" xr:uid="{00000000-0005-0000-0000-00009D1D0000}"/>
    <cellStyle name="_ф02.07 EBITDA ОЭМК 28.03.07" xfId="5226" xr:uid="{00000000-0005-0000-0000-00009E1D0000}"/>
    <cellStyle name="_ф02.07 EBITDA ОЭМК 28.03.07_факт 2019" xfId="25906" xr:uid="{00000000-0005-0000-0000-00009F1D0000}"/>
    <cellStyle name="_Ф1 движение ДС  на 31.09.06" xfId="5227" xr:uid="{00000000-0005-0000-0000-0000A01D0000}"/>
    <cellStyle name="_Ф1 движение ДС  на 31.09.06_факт 2019" xfId="25907" xr:uid="{00000000-0005-0000-0000-0000A11D0000}"/>
    <cellStyle name="_ф1кв.07 EBITDA ЛГОК 28.04.07" xfId="5228" xr:uid="{00000000-0005-0000-0000-0000A21D0000}"/>
    <cellStyle name="_ф1кв.07 EBITDA ЛГОК 28.04.07_факт 2019" xfId="25908" xr:uid="{00000000-0005-0000-0000-0000A31D0000}"/>
    <cellStyle name="_Ф-22 " xfId="5229" xr:uid="{00000000-0005-0000-0000-0000A41D0000}"/>
    <cellStyle name="_Ф-22 _факт 2019" xfId="25909" xr:uid="{00000000-0005-0000-0000-0000A51D0000}"/>
    <cellStyle name="_Ф24 2007" xfId="5230" xr:uid="{00000000-0005-0000-0000-0000A61D0000}"/>
    <cellStyle name="_Ф24 2007_факт 2019" xfId="25910" xr:uid="{00000000-0005-0000-0000-0000A71D0000}"/>
    <cellStyle name="_ф7а" xfId="5231" xr:uid="{00000000-0005-0000-0000-0000A81D0000}"/>
    <cellStyle name="_ф7а_факт 2019" xfId="25911" xr:uid="{00000000-0005-0000-0000-0000A91D0000}"/>
    <cellStyle name="_фIкв EBITDA ОАО УС 28.04.07" xfId="5232" xr:uid="{00000000-0005-0000-0000-0000AA1D0000}"/>
    <cellStyle name="_фIкв EBITDA ОАО УС 28.04.07_факт 2019" xfId="25912" xr:uid="{00000000-0005-0000-0000-0000AB1D0000}"/>
    <cellStyle name="_фIкв EBITDA ОЭМК 28.04.07" xfId="5233" xr:uid="{00000000-0005-0000-0000-0000AC1D0000}"/>
    <cellStyle name="_фIкв EBITDA ОЭМК 28.04.07_факт 2019" xfId="25913" xr:uid="{00000000-0005-0000-0000-0000AD1D0000}"/>
    <cellStyle name="_факт январь - прогноз 2006   БП СИН 2006 030206" xfId="5234" xr:uid="{00000000-0005-0000-0000-0000AE1D0000}"/>
    <cellStyle name="_факт январь - прогноз 2006   БП СИН 2006 030206_факт 2019" xfId="25914" xr:uid="{00000000-0005-0000-0000-0000AF1D0000}"/>
    <cellStyle name="_ФАКТ_Ф24_2006" xfId="5235" xr:uid="{00000000-0005-0000-0000-0000B01D0000}"/>
    <cellStyle name="_ФАКТ_Ф24_2006 (1)" xfId="5236" xr:uid="{00000000-0005-0000-0000-0000B11D0000}"/>
    <cellStyle name="_ФАКТ_Ф24_2006 (1)_факт 2019" xfId="25915" xr:uid="{00000000-0005-0000-0000-0000B21D0000}"/>
    <cellStyle name="_ФАКТ_Ф24_2006_факт 2019" xfId="25916" xr:uid="{00000000-0005-0000-0000-0000B31D0000}"/>
    <cellStyle name="_Фактор_перем" xfId="5237" xr:uid="{00000000-0005-0000-0000-0000B41D0000}"/>
    <cellStyle name="_Фактор_перем_факт 2019" xfId="25917" xr:uid="{00000000-0005-0000-0000-0000B51D0000}"/>
    <cellStyle name="_Факторный_анализ_ГФО" xfId="5238" xr:uid="{00000000-0005-0000-0000-0000B61D0000}"/>
    <cellStyle name="_Факторный_анализ_ГФО_факт 2019" xfId="25918" xr:uid="{00000000-0005-0000-0000-0000B71D0000}"/>
    <cellStyle name="_Факт-прогноз январь" xfId="5239" xr:uid="{00000000-0005-0000-0000-0000B81D0000}"/>
    <cellStyle name="_Факт-прогноз январь_факт 2019" xfId="25919" xr:uid="{00000000-0005-0000-0000-0000B91D0000}"/>
    <cellStyle name="_Факт-прогноз январь1" xfId="5240" xr:uid="{00000000-0005-0000-0000-0000BA1D0000}"/>
    <cellStyle name="_Факт-прогноз январь1_факт 2019" xfId="25920" xr:uid="{00000000-0005-0000-0000-0000BB1D0000}"/>
    <cellStyle name="_ФЗП 2003 свод" xfId="5241" xr:uid="{00000000-0005-0000-0000-0000BC1D0000}"/>
    <cellStyle name="_ФЗП 2003 свод 2" xfId="25921" xr:uid="{00000000-0005-0000-0000-0000BD1D0000}"/>
    <cellStyle name="_ФЗП 2003 свод_Лист2" xfId="25922" xr:uid="{00000000-0005-0000-0000-0000BE1D0000}"/>
    <cellStyle name="_ФЗП 2003 свод_НМЗ Альбом форм бюджета 2008 г- 01,11,07" xfId="5242" xr:uid="{00000000-0005-0000-0000-0000BF1D0000}"/>
    <cellStyle name="_ФЗП 2003 свод_НМЗ Альбом форм бюджета 2008 г- 01,11,07 2" xfId="25923" xr:uid="{00000000-0005-0000-0000-0000C01D0000}"/>
    <cellStyle name="_ФЗП 2003 свод_НМЗ Альбом форм бюджета 2008 г- 01,11,07_Лист2" xfId="25924" xr:uid="{00000000-0005-0000-0000-0000C11D0000}"/>
    <cellStyle name="_ФЗП 2003 свод_НМЗ Альбом форм бюджета 2008 г- 01,11,07_факт 2019" xfId="25925" xr:uid="{00000000-0005-0000-0000-0000C21D0000}"/>
    <cellStyle name="_ФЗП 2003 свод_НМЗ Альбом форм бюджета 2008 г- 08,11,07" xfId="5243" xr:uid="{00000000-0005-0000-0000-0000C31D0000}"/>
    <cellStyle name="_ФЗП 2003 свод_НМЗ Альбом форм бюджета 2008 г- 08,11,07 2" xfId="25926" xr:uid="{00000000-0005-0000-0000-0000C41D0000}"/>
    <cellStyle name="_ФЗП 2003 свод_НМЗ Альбом форм бюджета 2008 г- 08,11,07_Лист2" xfId="25927" xr:uid="{00000000-0005-0000-0000-0000C51D0000}"/>
    <cellStyle name="_ФЗП 2003 свод_НМЗ Альбом форм бюджета 2008 г- 08,11,07_факт 2019" xfId="25928" xr:uid="{00000000-0005-0000-0000-0000C61D0000}"/>
    <cellStyle name="_ФЗП 2003 свод_ПРОГНОЗНЫЙ БАЛАНС (форма)" xfId="5244" xr:uid="{00000000-0005-0000-0000-0000C71D0000}"/>
    <cellStyle name="_ФЗП 2003 свод_ПРОГНОЗНЫЙ БАЛАНС (форма) 2" xfId="25929" xr:uid="{00000000-0005-0000-0000-0000C81D0000}"/>
    <cellStyle name="_ФЗП 2003 свод_ПРОГНОЗНЫЙ БАЛАНС (форма)_Лист2" xfId="25930" xr:uid="{00000000-0005-0000-0000-0000C91D0000}"/>
    <cellStyle name="_ФЗП 2003 свод_ПРОГНОЗНЫЙ БАЛАНС (форма)_факт 2019" xfId="25931" xr:uid="{00000000-0005-0000-0000-0000CA1D0000}"/>
    <cellStyle name="_ФЗП 2003 свод_факт 2019" xfId="25932" xr:uid="{00000000-0005-0000-0000-0000CB1D0000}"/>
    <cellStyle name="_ФЗП на 2003г ООО СТУ 3,01,2003г." xfId="5245" xr:uid="{00000000-0005-0000-0000-0000CC1D0000}"/>
    <cellStyle name="_ФЗП на 2003г ООО СТУ 3,01,2003г._факт 2019" xfId="25933" xr:uid="{00000000-0005-0000-0000-0000CD1D0000}"/>
    <cellStyle name="_ФЗП на 2003г ООО СТУ 3,01,2003г.м.д.обновлен.вариант" xfId="5246" xr:uid="{00000000-0005-0000-0000-0000CE1D0000}"/>
    <cellStyle name="_ФЗП на 2003г ООО СТУ 3,01,2003г.м.д.обновлен.вариант_факт 2019" xfId="25934" xr:uid="{00000000-0005-0000-0000-0000CF1D0000}"/>
    <cellStyle name="_ФЗП_2007 (проект)" xfId="5247" xr:uid="{00000000-0005-0000-0000-0000D01D0000}"/>
    <cellStyle name="_ФЗП_2007 (проект) 2" xfId="25935" xr:uid="{00000000-0005-0000-0000-0000D11D0000}"/>
    <cellStyle name="_ФЗП_2007 (проект)_Лист2" xfId="25936" xr:uid="{00000000-0005-0000-0000-0000D21D0000}"/>
    <cellStyle name="_ФЗП_2007 (проект)_факт 2019" xfId="25937" xr:uid="{00000000-0005-0000-0000-0000D31D0000}"/>
    <cellStyle name="_Фин  план июль" xfId="5248" xr:uid="{00000000-0005-0000-0000-0000D41D0000}"/>
    <cellStyle name="_Фин  план июль " xfId="5249" xr:uid="{00000000-0005-0000-0000-0000D51D0000}"/>
    <cellStyle name="_Фин  план июль _факт 2019" xfId="25938" xr:uid="{00000000-0005-0000-0000-0000D61D0000}"/>
    <cellStyle name="_Фин  план июль_факт 2019" xfId="25939" xr:uid="{00000000-0005-0000-0000-0000D71D0000}"/>
    <cellStyle name="_Фин план - прямой" xfId="5250" xr:uid="{00000000-0005-0000-0000-0000D81D0000}"/>
    <cellStyle name="_Фин план - прямой_факт 2019" xfId="25940" xr:uid="{00000000-0005-0000-0000-0000D91D0000}"/>
    <cellStyle name="_Фин.часть 11.12.06" xfId="5251" xr:uid="{00000000-0005-0000-0000-0000DA1D0000}"/>
    <cellStyle name="_Фин.часть 11.12.06_факт 2019" xfId="25941" xr:uid="{00000000-0005-0000-0000-0000DB1D0000}"/>
    <cellStyle name="_фин.часть-материалы к бюджету (план 4 квартал) 02.10.06" xfId="5252" xr:uid="{00000000-0005-0000-0000-0000DC1D0000}"/>
    <cellStyle name="_фин.часть-материалы к бюджету (план 4 квартал) 02.10.06_факт 2019" xfId="25942" xr:uid="{00000000-0005-0000-0000-0000DD1D0000}"/>
    <cellStyle name="_фин.часть-материалы к бюджету (план 4 квартал) 03.10.06" xfId="5253" xr:uid="{00000000-0005-0000-0000-0000DE1D0000}"/>
    <cellStyle name="_фин.часть-материалы к бюджету (план 4 квартал) 03.10.06_факт 2019" xfId="25943" xr:uid="{00000000-0005-0000-0000-0000DF1D0000}"/>
    <cellStyle name="_Финансирование КВ 2006  от Русснефти" xfId="5254" xr:uid="{00000000-0005-0000-0000-0000E01D0000}"/>
    <cellStyle name="_Финансирование КВ 2006  от Русснефти 2" xfId="25944" xr:uid="{00000000-0005-0000-0000-0000E11D0000}"/>
    <cellStyle name="_Финансирование КВ 2006  от Русснефти_Лист2" xfId="25945" xr:uid="{00000000-0005-0000-0000-0000E21D0000}"/>
    <cellStyle name="_Финансирование КВ 2006  от Русснефти_факт 2019" xfId="25946" xr:uid="{00000000-0005-0000-0000-0000E31D0000}"/>
    <cellStyle name="_Финансирование Комаров 2007" xfId="5255" xr:uid="{00000000-0005-0000-0000-0000E41D0000}"/>
    <cellStyle name="_Финансирование Комаров 2007 2" xfId="25947" xr:uid="{00000000-0005-0000-0000-0000E51D0000}"/>
    <cellStyle name="_Финансирование Комаров 2007_Лист2" xfId="25948" xr:uid="{00000000-0005-0000-0000-0000E61D0000}"/>
    <cellStyle name="_Финансирование Комаров 2007_факт 2019" xfId="25949" xr:uid="{00000000-0005-0000-0000-0000E71D0000}"/>
    <cellStyle name="_Финансирование. Комаров" xfId="5256" xr:uid="{00000000-0005-0000-0000-0000E81D0000}"/>
    <cellStyle name="_Финансирование. Комаров 2" xfId="25950" xr:uid="{00000000-0005-0000-0000-0000E91D0000}"/>
    <cellStyle name="_Финансирование. Комаров_Лист2" xfId="25951" xr:uid="{00000000-0005-0000-0000-0000EA1D0000}"/>
    <cellStyle name="_Финансирование. Комаров_факт 2019" xfId="25952" xr:uid="{00000000-0005-0000-0000-0000EB1D0000}"/>
    <cellStyle name="_Финансовый план апрель ТНО_Альянс" xfId="5257" xr:uid="{00000000-0005-0000-0000-0000EC1D0000}"/>
    <cellStyle name="_Финансовый план апрель ТНО_Альянс_факт 2019" xfId="25953" xr:uid="{00000000-0005-0000-0000-0000ED1D0000}"/>
    <cellStyle name="_Финансовый план_ (2)" xfId="5258" xr:uid="{00000000-0005-0000-0000-0000EE1D0000}"/>
    <cellStyle name="_Финансовый план_ (2)_факт 2019" xfId="25954" xr:uid="{00000000-0005-0000-0000-0000EF1D0000}"/>
    <cellStyle name="_Финплан 2005 и балан раздельно от 28.12.041" xfId="5259" xr:uid="{00000000-0005-0000-0000-0000F01D0000}"/>
    <cellStyle name="_Финплан 2005 и балан раздельно от 28.12.041_факт 2019" xfId="25955" xr:uid="{00000000-0005-0000-0000-0000F11D0000}"/>
    <cellStyle name="_Финплан_короткий" xfId="5260" xr:uid="{00000000-0005-0000-0000-0000F21D0000}"/>
    <cellStyle name="_Финплан_короткий 2" xfId="25956" xr:uid="{00000000-0005-0000-0000-0000F31D0000}"/>
    <cellStyle name="_Финплан_короткий_Лист2" xfId="25957" xr:uid="{00000000-0005-0000-0000-0000F41D0000}"/>
    <cellStyle name="_Финплан_короткий_факт 2019" xfId="25958" xr:uid="{00000000-0005-0000-0000-0000F51D0000}"/>
    <cellStyle name="_ФИО для БП 2006" xfId="5261" xr:uid="{00000000-0005-0000-0000-0000F61D0000}"/>
    <cellStyle name="_ФИО для БП 2006 2" xfId="25959" xr:uid="{00000000-0005-0000-0000-0000F71D0000}"/>
    <cellStyle name="_ФИО для БП 2006_Лист2" xfId="25960" xr:uid="{00000000-0005-0000-0000-0000F81D0000}"/>
    <cellStyle name="_ФИО для БП 2006_факт 2019" xfId="25961" xr:uid="{00000000-0005-0000-0000-0000F91D0000}"/>
    <cellStyle name="_Фор15,16,17 за06г-отчетскорр" xfId="5262" xr:uid="{00000000-0005-0000-0000-0000FA1D0000}"/>
    <cellStyle name="_Фор15,16,17 за06г-отчетскорр_факт 2019" xfId="25962" xr:uid="{00000000-0005-0000-0000-0000FB1D0000}"/>
    <cellStyle name="_ФОРМА" xfId="5263" xr:uid="{00000000-0005-0000-0000-0000FC1D0000}"/>
    <cellStyle name="_Форма  23 Расходы на соц программы СВОДНАЯ" xfId="5264" xr:uid="{00000000-0005-0000-0000-0000FD1D0000}"/>
    <cellStyle name="_Форма  23 Расходы на соц программы СВОДНАЯ_факт 2019" xfId="25963" xr:uid="{00000000-0005-0000-0000-0000FE1D0000}"/>
    <cellStyle name="_Форма - добыча нефти и газа  2003г" xfId="5265" xr:uid="{00000000-0005-0000-0000-0000FF1D0000}"/>
    <cellStyle name="_Форма - добыча нефти и газа  2003г_факт 2019" xfId="25964" xr:uid="{00000000-0005-0000-0000-0000001E0000}"/>
    <cellStyle name="_Форма _10 (1)" xfId="5266" xr:uid="{00000000-0005-0000-0000-0000011E0000}"/>
    <cellStyle name="_Форма _10 (1)_факт 2019" xfId="25965" xr:uid="{00000000-0005-0000-0000-0000021E0000}"/>
    <cellStyle name="_ФОРМА _19" xfId="5267" xr:uid="{00000000-0005-0000-0000-0000031E0000}"/>
    <cellStyle name="_Форма _19 2007" xfId="5268" xr:uid="{00000000-0005-0000-0000-0000041E0000}"/>
    <cellStyle name="_Форма _19 2007_факт 2019" xfId="25966" xr:uid="{00000000-0005-0000-0000-0000051E0000}"/>
    <cellStyle name="_ФОРМА _19 ФАКТ IV 2006" xfId="5269" xr:uid="{00000000-0005-0000-0000-0000061E0000}"/>
    <cellStyle name="_ФОРМА _19 ФАКТ IV 2006_факт 2019" xfId="25967" xr:uid="{00000000-0005-0000-0000-0000071E0000}"/>
    <cellStyle name="_ФОРМА _19_факт 2019" xfId="25968" xr:uid="{00000000-0005-0000-0000-0000081E0000}"/>
    <cellStyle name="_Форма _24 2007" xfId="5270" xr:uid="{00000000-0005-0000-0000-0000091E0000}"/>
    <cellStyle name="_Форма _24 2007 от 18.12.06" xfId="5271" xr:uid="{00000000-0005-0000-0000-00000A1E0000}"/>
    <cellStyle name="_Форма _24 2007 от 18.12.06_факт 2019" xfId="25969" xr:uid="{00000000-0005-0000-0000-00000B1E0000}"/>
    <cellStyle name="_Форма _24 2007_факт 2019" xfId="25970" xr:uid="{00000000-0005-0000-0000-00000C1E0000}"/>
    <cellStyle name="_ФОРМА _24 ФАКТ IV 2006" xfId="5272" xr:uid="{00000000-0005-0000-0000-00000D1E0000}"/>
    <cellStyle name="_ФОРМА _24 ФАКТ IV 2006 (1)" xfId="5273" xr:uid="{00000000-0005-0000-0000-00000E1E0000}"/>
    <cellStyle name="_ФОРМА _24 ФАКТ IV 2006 (1)_факт 2019" xfId="25971" xr:uid="{00000000-0005-0000-0000-00000F1E0000}"/>
    <cellStyle name="_ФОРМА _24 ФАКТ IV 2006_факт 2019" xfId="25972" xr:uid="{00000000-0005-0000-0000-0000101E0000}"/>
    <cellStyle name="_Форма 10" xfId="5274" xr:uid="{00000000-0005-0000-0000-0000111E0000}"/>
    <cellStyle name="_Форма 10 (4 квартал)" xfId="5275" xr:uid="{00000000-0005-0000-0000-0000121E0000}"/>
    <cellStyle name="_Форма 10 (4 квартал)_факт 2019" xfId="25973" xr:uid="{00000000-0005-0000-0000-0000131E0000}"/>
    <cellStyle name="_Форма 10_1" xfId="5276" xr:uid="{00000000-0005-0000-0000-0000141E0000}"/>
    <cellStyle name="_Форма 10_1_факт 2019" xfId="25974" xr:uid="{00000000-0005-0000-0000-0000151E0000}"/>
    <cellStyle name="_Форма 10_факт 2019" xfId="25975" xr:uid="{00000000-0005-0000-0000-0000161E0000}"/>
    <cellStyle name="_Форма 11" xfId="5277" xr:uid="{00000000-0005-0000-0000-0000171E0000}"/>
    <cellStyle name="_Форма 11_факт 2019" xfId="25976" xr:uid="{00000000-0005-0000-0000-0000181E0000}"/>
    <cellStyle name="_Форма 15,16,17" xfId="5278" xr:uid="{00000000-0005-0000-0000-0000191E0000}"/>
    <cellStyle name="_Форма 15,16,17_факт 2019" xfId="25977" xr:uid="{00000000-0005-0000-0000-00001A1E0000}"/>
    <cellStyle name="_Форма 18 (октябрь)" xfId="5279" xr:uid="{00000000-0005-0000-0000-00001B1E0000}"/>
    <cellStyle name="_Форма 18 (октябрь)_факт 2019" xfId="25978" xr:uid="{00000000-0005-0000-0000-00001C1E0000}"/>
    <cellStyle name="_форма 18 20" xfId="5280" xr:uid="{00000000-0005-0000-0000-00001D1E0000}"/>
    <cellStyle name="_форма 18 20_факт 2019" xfId="25979" xr:uid="{00000000-0005-0000-0000-00001E1E0000}"/>
    <cellStyle name="_Форма 19" xfId="5281" xr:uid="{00000000-0005-0000-0000-00001F1E0000}"/>
    <cellStyle name="_Форма 19_факт 2019" xfId="25980" xr:uid="{00000000-0005-0000-0000-0000201E0000}"/>
    <cellStyle name="_Форма 20,21,19 (инвестиции и налоги) от  05.10.06г." xfId="5282" xr:uid="{00000000-0005-0000-0000-0000211E0000}"/>
    <cellStyle name="_Форма 20,21,19 (инвестиции и налоги) от  05.10.06г._факт 2019" xfId="25981" xr:uid="{00000000-0005-0000-0000-0000221E0000}"/>
    <cellStyle name="_форма 21 18К1 для доч пп Пермнефть" xfId="5283" xr:uid="{00000000-0005-0000-0000-0000231E0000}"/>
    <cellStyle name="_форма 21 18К1 для доч пп Пермнефть_факт 2019" xfId="25982" xr:uid="{00000000-0005-0000-0000-0000241E0000}"/>
    <cellStyle name="_Форма 22 (Мартен НОВЫЙ)" xfId="5284" xr:uid="{00000000-0005-0000-0000-0000251E0000}"/>
    <cellStyle name="_Форма 22 (Мартен НОВЫЙ)_факт 2019" xfId="25983" xr:uid="{00000000-0005-0000-0000-0000261E0000}"/>
    <cellStyle name="_Форма 22(ЛПЦ-1) окт" xfId="5285" xr:uid="{00000000-0005-0000-0000-0000271E0000}"/>
    <cellStyle name="_Форма 22(ЛПЦ-1) окт_факт 2019" xfId="25984" xr:uid="{00000000-0005-0000-0000-0000281E0000}"/>
    <cellStyle name="_Форма 22(ЛПЦ-2) окт" xfId="5286" xr:uid="{00000000-0005-0000-0000-0000291E0000}"/>
    <cellStyle name="_Форма 22(ЛПЦ-2) окт_факт 2019" xfId="25985" xr:uid="{00000000-0005-0000-0000-00002A1E0000}"/>
    <cellStyle name="_Форма 22(СПЦ) окт" xfId="5287" xr:uid="{00000000-0005-0000-0000-00002B1E0000}"/>
    <cellStyle name="_Форма 22(СПЦ) окт_факт 2019" xfId="25986" xr:uid="{00000000-0005-0000-0000-00002C1E0000}"/>
    <cellStyle name="_Форма 22(чугун) окт" xfId="5288" xr:uid="{00000000-0005-0000-0000-00002D1E0000}"/>
    <cellStyle name="_Форма 22(чугун) окт_факт 2019" xfId="25987" xr:uid="{00000000-0005-0000-0000-00002E1E0000}"/>
    <cellStyle name="_Форма 22(ЭСПЦ НОВЫЙ)" xfId="5289" xr:uid="{00000000-0005-0000-0000-00002F1E0000}"/>
    <cellStyle name="_Форма 22(ЭСПЦ НОВЫЙ)_факт 2019" xfId="25988" xr:uid="{00000000-0005-0000-0000-0000301E0000}"/>
    <cellStyle name="_Форма 24" xfId="5290" xr:uid="{00000000-0005-0000-0000-0000311E0000}"/>
    <cellStyle name="_форма 24 год" xfId="5291" xr:uid="{00000000-0005-0000-0000-0000321E0000}"/>
    <cellStyle name="_форма 24 год_факт 2019" xfId="25989" xr:uid="{00000000-0005-0000-0000-0000331E0000}"/>
    <cellStyle name="_Форма 24_факт 2019" xfId="25990" xr:uid="{00000000-0005-0000-0000-0000341E0000}"/>
    <cellStyle name="_Форма 25 - наипоследнейшая" xfId="5292" xr:uid="{00000000-0005-0000-0000-0000351E0000}"/>
    <cellStyle name="_Форма 25 - наипоследнейшая_факт 2019" xfId="25991" xr:uid="{00000000-0005-0000-0000-0000361E0000}"/>
    <cellStyle name="_Форма 28" xfId="5293" xr:uid="{00000000-0005-0000-0000-0000371E0000}"/>
    <cellStyle name="_Форма 28_факт 2019" xfId="25992" xr:uid="{00000000-0005-0000-0000-0000381E0000}"/>
    <cellStyle name="_Форма 29" xfId="5294" xr:uid="{00000000-0005-0000-0000-0000391E0000}"/>
    <cellStyle name="_Форма 29_факт 2019" xfId="25993" xr:uid="{00000000-0005-0000-0000-00003A1E0000}"/>
    <cellStyle name="_Форма 3" xfId="5295" xr:uid="{00000000-0005-0000-0000-00003B1E0000}"/>
    <cellStyle name="_Форма 3_факт 2019" xfId="25994" xr:uid="{00000000-0005-0000-0000-00003C1E0000}"/>
    <cellStyle name="_Форма 4,6" xfId="5296" xr:uid="{00000000-0005-0000-0000-00003D1E0000}"/>
    <cellStyle name="_Форма 4,6_факт 2019" xfId="25995" xr:uid="{00000000-0005-0000-0000-00003E1E0000}"/>
    <cellStyle name="_Форма 7" xfId="5297" xr:uid="{00000000-0005-0000-0000-00003F1E0000}"/>
    <cellStyle name="_Форма 7_факт 2019" xfId="25996" xr:uid="{00000000-0005-0000-0000-0000401E0000}"/>
    <cellStyle name="_Форма 8 " xfId="5298" xr:uid="{00000000-0005-0000-0000-0000411E0000}"/>
    <cellStyle name="_Форма 8 (январь 07)" xfId="5299" xr:uid="{00000000-0005-0000-0000-0000421E0000}"/>
    <cellStyle name="_Форма 8 (январь 07)_факт 2019" xfId="25997" xr:uid="{00000000-0005-0000-0000-0000431E0000}"/>
    <cellStyle name="_Форма 8 _факт 2019" xfId="25998" xr:uid="{00000000-0005-0000-0000-0000441E0000}"/>
    <cellStyle name="_Форма 8,9,11,12,13,14,15,16,17" xfId="5300" xr:uid="{00000000-0005-0000-0000-0000451E0000}"/>
    <cellStyle name="_Форма 8,9,11,12,13,14,15,16,17_факт 2019" xfId="25999" xr:uid="{00000000-0005-0000-0000-0000461E0000}"/>
    <cellStyle name="_Форма 9 2006 г.(скоррект.план-факт)" xfId="5301" xr:uid="{00000000-0005-0000-0000-0000471E0000}"/>
    <cellStyle name="_Форма 9 2006 г.(скоррект.план-факт)_факт 2019" xfId="26000" xr:uid="{00000000-0005-0000-0000-0000481E0000}"/>
    <cellStyle name="_Форма № 10 Рент-ть отгрузки 07" xfId="5302" xr:uid="{00000000-0005-0000-0000-0000491E0000}"/>
    <cellStyle name="_Форма № 10 Рент-ть отгрузки 07_факт 2019" xfId="26001" xr:uid="{00000000-0005-0000-0000-00004A1E0000}"/>
    <cellStyle name="_Форма № 24" xfId="5303" xr:uid="{00000000-0005-0000-0000-00004B1E0000}"/>
    <cellStyle name="_Форма № 24_факт 2019" xfId="26002" xr:uid="{00000000-0005-0000-0000-00004C1E0000}"/>
    <cellStyle name="_форма № 8" xfId="5304" xr:uid="{00000000-0005-0000-0000-00004D1E0000}"/>
    <cellStyle name="_форма № 8_факт 2019" xfId="26003" xr:uid="{00000000-0005-0000-0000-00004E1E0000}"/>
    <cellStyle name="_Форма №10 рент-ть" xfId="5305" xr:uid="{00000000-0005-0000-0000-00004F1E0000}"/>
    <cellStyle name="_ФОРМА №10 Рент-ть отгрузки" xfId="5306" xr:uid="{00000000-0005-0000-0000-0000501E0000}"/>
    <cellStyle name="_ФОРМА №10 Рент-ть отгрузки_факт 2019" xfId="26004" xr:uid="{00000000-0005-0000-0000-0000511E0000}"/>
    <cellStyle name="_Форма №10 рент-ть_факт 2019" xfId="26005" xr:uid="{00000000-0005-0000-0000-0000521E0000}"/>
    <cellStyle name="_Форма №13" xfId="5307" xr:uid="{00000000-0005-0000-0000-0000531E0000}"/>
    <cellStyle name="_Форма №13_факт 2019" xfId="26006" xr:uid="{00000000-0005-0000-0000-0000541E0000}"/>
    <cellStyle name="_Форма №14" xfId="5308" xr:uid="{00000000-0005-0000-0000-0000551E0000}"/>
    <cellStyle name="_Форма №14_факт 2019" xfId="26007" xr:uid="{00000000-0005-0000-0000-0000561E0000}"/>
    <cellStyle name="_Форма №15-18" xfId="5309" xr:uid="{00000000-0005-0000-0000-0000571E0000}"/>
    <cellStyle name="_Форма №15-18_факт 2019" xfId="26008" xr:uid="{00000000-0005-0000-0000-0000581E0000}"/>
    <cellStyle name="_Форма №18" xfId="5310" xr:uid="{00000000-0005-0000-0000-0000591E0000}"/>
    <cellStyle name="_Форма №18_факт 2019" xfId="26009" xr:uid="{00000000-0005-0000-0000-00005A1E0000}"/>
    <cellStyle name="_Форма №19 2007" xfId="5311" xr:uid="{00000000-0005-0000-0000-00005B1E0000}"/>
    <cellStyle name="_Форма №19 2007_факт 2019" xfId="26010" xr:uid="{00000000-0005-0000-0000-00005C1E0000}"/>
    <cellStyle name="_Форма №2,3,4,5" xfId="5312" xr:uid="{00000000-0005-0000-0000-00005D1E0000}"/>
    <cellStyle name="_Форма №2,3,4,5_факт 2019" xfId="26011" xr:uid="{00000000-0005-0000-0000-00005E1E0000}"/>
    <cellStyle name="_Форма №22-23" xfId="5313" xr:uid="{00000000-0005-0000-0000-00005F1E0000}"/>
    <cellStyle name="_Форма №22-23_факт 2019" xfId="26012" xr:uid="{00000000-0005-0000-0000-0000601E0000}"/>
    <cellStyle name="_Форма №23" xfId="5314" xr:uid="{00000000-0005-0000-0000-0000611E0000}"/>
    <cellStyle name="_Форма №23 09.04.07" xfId="5315" xr:uid="{00000000-0005-0000-0000-0000621E0000}"/>
    <cellStyle name="_Форма №23 09.04.07_факт 2019" xfId="26013" xr:uid="{00000000-0005-0000-0000-0000631E0000}"/>
    <cellStyle name="_Форма №23_1" xfId="5316" xr:uid="{00000000-0005-0000-0000-0000641E0000}"/>
    <cellStyle name="_Форма №23_1_факт 2019" xfId="26014" xr:uid="{00000000-0005-0000-0000-0000651E0000}"/>
    <cellStyle name="_Форма №23_факт 2019" xfId="26015" xr:uid="{00000000-0005-0000-0000-0000661E0000}"/>
    <cellStyle name="_форма №24 от 07.12.2006г" xfId="5317" xr:uid="{00000000-0005-0000-0000-0000671E0000}"/>
    <cellStyle name="_форма №24 от 07.12.2006г_факт 2019" xfId="26016" xr:uid="{00000000-0005-0000-0000-0000681E0000}"/>
    <cellStyle name="_форма №24 от 11.12.2006г" xfId="5318" xr:uid="{00000000-0005-0000-0000-0000691E0000}"/>
    <cellStyle name="_форма №24 от 11.12.2006г_факт 2019" xfId="26017" xr:uid="{00000000-0005-0000-0000-00006A1E0000}"/>
    <cellStyle name="_форма №24 от 15.12.2006г" xfId="5319" xr:uid="{00000000-0005-0000-0000-00006B1E0000}"/>
    <cellStyle name="_форма №24 от 15.12.2006г_факт 2019" xfId="26018" xr:uid="{00000000-0005-0000-0000-00006C1E0000}"/>
    <cellStyle name="_форма №6" xfId="5320" xr:uid="{00000000-0005-0000-0000-00006D1E0000}"/>
    <cellStyle name="_ФОРМА №6  (по старой методике)" xfId="5321" xr:uid="{00000000-0005-0000-0000-00006E1E0000}"/>
    <cellStyle name="_ФОРМА №6  (по старой методике)_факт 2019" xfId="26019" xr:uid="{00000000-0005-0000-0000-00006F1E0000}"/>
    <cellStyle name="_форма №6_факт 2019" xfId="26020" xr:uid="{00000000-0005-0000-0000-0000701E0000}"/>
    <cellStyle name="_Форма №6-10,12" xfId="5322" xr:uid="{00000000-0005-0000-0000-0000711E0000}"/>
    <cellStyle name="_Форма №6-10,12_факт 2019" xfId="26021" xr:uid="{00000000-0005-0000-0000-0000721E0000}"/>
    <cellStyle name="_Форма №7" xfId="5323" xr:uid="{00000000-0005-0000-0000-0000731E0000}"/>
    <cellStyle name="_Форма №7  АНАЛИЗ СЫРЬЯ от 15 11 06" xfId="5324" xr:uid="{00000000-0005-0000-0000-0000741E0000}"/>
    <cellStyle name="_Форма №7  АНАЛИЗ СЫРЬЯ от 15 11 06_факт 2019" xfId="26022" xr:uid="{00000000-0005-0000-0000-0000751E0000}"/>
    <cellStyle name="_Форма №7_факт 2019" xfId="26023" xr:uid="{00000000-0005-0000-0000-0000761E0000}"/>
    <cellStyle name="_ФОРМА №8,9,12 ПП и другие" xfId="5325" xr:uid="{00000000-0005-0000-0000-0000771E0000}"/>
    <cellStyle name="_ФОРМА №8,9,12 ПП и другие_факт 2019" xfId="26024" xr:uid="{00000000-0005-0000-0000-0000781E0000}"/>
    <cellStyle name="_Форма баланс 28.08.06" xfId="5326" xr:uid="{00000000-0005-0000-0000-0000791E0000}"/>
    <cellStyle name="_Форма баланс 28.08.06_факт 2019" xfId="26025" xr:uid="{00000000-0005-0000-0000-00007A1E0000}"/>
    <cellStyle name="_Форма баланс 28.08.06-ОЭМК" xfId="5327" xr:uid="{00000000-0005-0000-0000-00007B1E0000}"/>
    <cellStyle name="_Форма баланс 28.08.06-ОЭМК_факт 2019" xfId="26026" xr:uid="{00000000-0005-0000-0000-00007C1E0000}"/>
    <cellStyle name="_Форма баланс 29.08.06 для УС" xfId="5328" xr:uid="{00000000-0005-0000-0000-00007D1E0000}"/>
    <cellStyle name="_Форма баланс 29.08.06 для УС_факт 2019" xfId="26027" xr:uid="{00000000-0005-0000-0000-00007E1E0000}"/>
    <cellStyle name="_Форма БДР   и БДДС на 2007" xfId="5329" xr:uid="{00000000-0005-0000-0000-00007F1E0000}"/>
    <cellStyle name="_Форма БДР   и БДДС на 2007_факт 2019" xfId="26028" xr:uid="{00000000-0005-0000-0000-0000801E0000}"/>
    <cellStyle name="_Форма бюджета Нишкевич Ю.А." xfId="5330" xr:uid="{00000000-0005-0000-0000-0000811E0000}"/>
    <cellStyle name="_Форма бюджета Нишкевич Ю.А._факт 2019" xfId="26029" xr:uid="{00000000-0005-0000-0000-0000821E0000}"/>
    <cellStyle name="_Форма ДиЗ 2003 КпоУИК (5.12)" xfId="5331" xr:uid="{00000000-0005-0000-0000-0000831E0000}"/>
    <cellStyle name="_Форма ДиЗ 2003 КпоУИК (5.12)_факт 2019" xfId="26030" xr:uid="{00000000-0005-0000-0000-0000841E0000}"/>
    <cellStyle name="_Форма ДиЗ БП 2003" xfId="5332" xr:uid="{00000000-0005-0000-0000-0000851E0000}"/>
    <cellStyle name="_Форма ДиЗ БП 2003_факт 2019" xfId="26031" xr:uid="{00000000-0005-0000-0000-0000861E0000}"/>
    <cellStyle name="_Форма ДиК" xfId="5333" xr:uid="{00000000-0005-0000-0000-0000871E0000}"/>
    <cellStyle name="_Форма ДиК 2" xfId="26032" xr:uid="{00000000-0005-0000-0000-0000881E0000}"/>
    <cellStyle name="_Форма ДиК_Лист2" xfId="26033" xr:uid="{00000000-0005-0000-0000-0000891E0000}"/>
    <cellStyle name="_Форма ДиК_факт 2019" xfId="26034" xr:uid="{00000000-0005-0000-0000-00008A1E0000}"/>
    <cellStyle name="_Форма для БДР и БДДС на 2007 ТР ООО" xfId="5334" xr:uid="{00000000-0005-0000-0000-00008B1E0000}"/>
    <cellStyle name="_Форма для БДР и БДДС на 2007 ТР ООО_факт 2019" xfId="26035" xr:uid="{00000000-0005-0000-0000-00008C1E0000}"/>
    <cellStyle name="_Форма для безопасности_3" xfId="5335" xr:uid="{00000000-0005-0000-0000-00008D1E0000}"/>
    <cellStyle name="_Форма для безопасности_3 2" xfId="26036" xr:uid="{00000000-0005-0000-0000-00008E1E0000}"/>
    <cellStyle name="_Форма для безопасности_3_Лист2" xfId="26037" xr:uid="{00000000-0005-0000-0000-00008F1E0000}"/>
    <cellStyle name="_Форма для безопасности_3_НМЗ Альбом форм бюджета 2008 г- 01,11,07" xfId="5336" xr:uid="{00000000-0005-0000-0000-0000901E0000}"/>
    <cellStyle name="_Форма для безопасности_3_НМЗ Альбом форм бюджета 2008 г- 01,11,07 2" xfId="26038" xr:uid="{00000000-0005-0000-0000-0000911E0000}"/>
    <cellStyle name="_Форма для безопасности_3_НМЗ Альбом форм бюджета 2008 г- 01,11,07_Лист2" xfId="26039" xr:uid="{00000000-0005-0000-0000-0000921E0000}"/>
    <cellStyle name="_Форма для безопасности_3_НМЗ Альбом форм бюджета 2008 г- 01,11,07_факт 2019" xfId="26040" xr:uid="{00000000-0005-0000-0000-0000931E0000}"/>
    <cellStyle name="_Форма для безопасности_3_НМЗ Альбом форм бюджета 2008 г- 08,11,07" xfId="5337" xr:uid="{00000000-0005-0000-0000-0000941E0000}"/>
    <cellStyle name="_Форма для безопасности_3_НМЗ Альбом форм бюджета 2008 г- 08,11,07 2" xfId="26041" xr:uid="{00000000-0005-0000-0000-0000951E0000}"/>
    <cellStyle name="_Форма для безопасности_3_НМЗ Альбом форм бюджета 2008 г- 08,11,07_Лист2" xfId="26042" xr:uid="{00000000-0005-0000-0000-0000961E0000}"/>
    <cellStyle name="_Форма для безопасности_3_НМЗ Альбом форм бюджета 2008 г- 08,11,07_факт 2019" xfId="26043" xr:uid="{00000000-0005-0000-0000-0000971E0000}"/>
    <cellStyle name="_Форма для безопасности_3_ПРОГНОЗНЫЙ БАЛАНС (форма)" xfId="5338" xr:uid="{00000000-0005-0000-0000-0000981E0000}"/>
    <cellStyle name="_Форма для безопасности_3_ПРОГНОЗНЫЙ БАЛАНС (форма) 2" xfId="26044" xr:uid="{00000000-0005-0000-0000-0000991E0000}"/>
    <cellStyle name="_Форма для безопасности_3_ПРОГНОЗНЫЙ БАЛАНС (форма)_Лист2" xfId="26045" xr:uid="{00000000-0005-0000-0000-00009A1E0000}"/>
    <cellStyle name="_Форма для безопасности_3_ПРОГНОЗНЫЙ БАЛАНС (форма)_факт 2019" xfId="26046" xr:uid="{00000000-0005-0000-0000-00009B1E0000}"/>
    <cellStyle name="_Форма для безопасности_3_факт 2019" xfId="26047" xr:uid="{00000000-0005-0000-0000-00009C1E0000}"/>
    <cellStyle name="_Форма для ЛГОК" xfId="5339" xr:uid="{00000000-0005-0000-0000-00009D1E0000}"/>
    <cellStyle name="_Форма для ЛГОК new" xfId="5340" xr:uid="{00000000-0005-0000-0000-00009E1E0000}"/>
    <cellStyle name="_Форма для ЛГОК new_факт 2019" xfId="26048" xr:uid="{00000000-0005-0000-0000-00009F1E0000}"/>
    <cellStyle name="_Форма для ЛГОК_факт 2019" xfId="26049" xr:uid="{00000000-0005-0000-0000-0000A01E0000}"/>
    <cellStyle name="_Форма для МГОК" xfId="5341" xr:uid="{00000000-0005-0000-0000-0000A11E0000}"/>
    <cellStyle name="_Форма для МГОК_факт 2019" xfId="26050" xr:uid="{00000000-0005-0000-0000-0000A21E0000}"/>
    <cellStyle name="_Форма для ОЭМК" xfId="5342" xr:uid="{00000000-0005-0000-0000-0000A31E0000}"/>
    <cellStyle name="_Форма для ОЭМК (2)" xfId="5343" xr:uid="{00000000-0005-0000-0000-0000A41E0000}"/>
    <cellStyle name="_Форма для ОЭМК (2)_факт 2019" xfId="26051" xr:uid="{00000000-0005-0000-0000-0000A51E0000}"/>
    <cellStyle name="_Форма для ОЭМК_факт 2019" xfId="26052" xr:uid="{00000000-0005-0000-0000-0000A61E0000}"/>
    <cellStyle name="_Форма для УС" xfId="5344" xr:uid="{00000000-0005-0000-0000-0000A71E0000}"/>
    <cellStyle name="_Форма для УС_факт 2019" xfId="26053" xr:uid="{00000000-0005-0000-0000-0000A81E0000}"/>
    <cellStyle name="_форма забора данных+++" xfId="5345" xr:uid="{00000000-0005-0000-0000-0000A91E0000}"/>
    <cellStyle name="_форма забора данных+++_факт 2019" xfId="26054" xr:uid="{00000000-0005-0000-0000-0000AA1E0000}"/>
    <cellStyle name="_Форма оборотного капитала к БП 2003" xfId="5346" xr:uid="{00000000-0005-0000-0000-0000AB1E0000}"/>
    <cellStyle name="_Форма оборотного капитала к БП 2003_факт 2019" xfId="26055" xr:uid="{00000000-0005-0000-0000-0000AC1E0000}"/>
    <cellStyle name="_Форма Оплата труда" xfId="5347" xr:uid="{00000000-0005-0000-0000-0000AD1E0000}"/>
    <cellStyle name="_Форма Оплата труда 2" xfId="26056" xr:uid="{00000000-0005-0000-0000-0000AE1E0000}"/>
    <cellStyle name="_Форма Оплата труда_Лист2" xfId="26057" xr:uid="{00000000-0005-0000-0000-0000AF1E0000}"/>
    <cellStyle name="_Форма Оплата труда_факт 2019" xfId="26058" xr:uid="{00000000-0005-0000-0000-0000B01E0000}"/>
    <cellStyle name="_Форма социальной программы на 2004 год помесячная (приложение 1)" xfId="5348" xr:uid="{00000000-0005-0000-0000-0000B11E0000}"/>
    <cellStyle name="_Форма социальной программы на 2004 год помесячная (приложение 1)_факт 2019" xfId="26059" xr:uid="{00000000-0005-0000-0000-0000B21E0000}"/>
    <cellStyle name="_Форма фин.план. (прямой) 2003" xfId="5349" xr:uid="{00000000-0005-0000-0000-0000B31E0000}"/>
    <cellStyle name="_Форма фин.план. (прямой) 2003_факт 2019" xfId="26060" xr:uid="{00000000-0005-0000-0000-0000B41E0000}"/>
    <cellStyle name="_Форма_01.16_UpstreamForm_05_FINPLAN_САнгл" xfId="5350" xr:uid="{00000000-0005-0000-0000-0000B51E0000}"/>
    <cellStyle name="_Форма_01.16_UpstreamForm_05_FINPLAN_САнгл 2" xfId="26061" xr:uid="{00000000-0005-0000-0000-0000B61E0000}"/>
    <cellStyle name="_Форма_01.16_UpstreamForm_05_FINPLAN_САнгл_Лист2" xfId="26062" xr:uid="{00000000-0005-0000-0000-0000B71E0000}"/>
    <cellStyle name="_Форма_01.16_UpstreamForm_05_FINPLAN_САнгл_факт 2019" xfId="26063" xr:uid="{00000000-0005-0000-0000-0000B81E0000}"/>
    <cellStyle name="_Форма_01.16_UpstreamForm_05_SMETA_САнгл" xfId="5351" xr:uid="{00000000-0005-0000-0000-0000B91E0000}"/>
    <cellStyle name="_Форма_01.16_UpstreamForm_05_SMETA_САнгл 2" xfId="26064" xr:uid="{00000000-0005-0000-0000-0000BA1E0000}"/>
    <cellStyle name="_Форма_01.16_UpstreamForm_05_SMETA_САнгл_Лист2" xfId="26065" xr:uid="{00000000-0005-0000-0000-0000BB1E0000}"/>
    <cellStyle name="_Форма_01.16_UpstreamForm_05_SMETA_САнгл_факт 2019" xfId="26066" xr:uid="{00000000-0005-0000-0000-0000BC1E0000}"/>
    <cellStyle name="_Форма_01.16_UpstreamForm_13_TEP_САнгл" xfId="5352" xr:uid="{00000000-0005-0000-0000-0000BD1E0000}"/>
    <cellStyle name="_Форма_01.16_UpstreamForm_13_TEP_САнгл 2" xfId="26067" xr:uid="{00000000-0005-0000-0000-0000BE1E0000}"/>
    <cellStyle name="_Форма_01.16_UpstreamForm_13_TEP_САнгл_Capex2009_Предприятие" xfId="5353" xr:uid="{00000000-0005-0000-0000-0000BF1E0000}"/>
    <cellStyle name="_Форма_01.16_UpstreamForm_13_TEP_САнгл_Capex2009_Предприятие 2" xfId="26068" xr:uid="{00000000-0005-0000-0000-0000C01E0000}"/>
    <cellStyle name="_Форма_01.16_UpstreamForm_13_TEP_САнгл_Capex2009_Предприятие_Лист2" xfId="26069" xr:uid="{00000000-0005-0000-0000-0000C11E0000}"/>
    <cellStyle name="_Форма_01.16_UpstreamForm_13_TEP_САнгл_Capex2009_Предприятие_факт 2019" xfId="26070" xr:uid="{00000000-0005-0000-0000-0000C21E0000}"/>
    <cellStyle name="_Форма_01.16_UpstreamForm_13_TEP_САнгл_TextResource" xfId="5354" xr:uid="{00000000-0005-0000-0000-0000C31E0000}"/>
    <cellStyle name="_Форма_01.16_UpstreamForm_13_TEP_САнгл_TextResource 2" xfId="26071" xr:uid="{00000000-0005-0000-0000-0000C41E0000}"/>
    <cellStyle name="_Форма_01.16_UpstreamForm_13_TEP_САнгл_TextResource_Лист2" xfId="26072" xr:uid="{00000000-0005-0000-0000-0000C51E0000}"/>
    <cellStyle name="_Форма_01.16_UpstreamForm_13_TEP_САнгл_TextResource_факт 2019" xfId="26073" xr:uid="{00000000-0005-0000-0000-0000C61E0000}"/>
    <cellStyle name="_Форма_01.16_UpstreamForm_13_TEP_САнгл_WorkingCapital_SinceGFO-6_Downstream Marketing_updated" xfId="5355" xr:uid="{00000000-0005-0000-0000-0000C71E0000}"/>
    <cellStyle name="_Форма_01.16_UpstreamForm_13_TEP_САнгл_WorkingCapital_SinceGFO-6_Downstream Marketing_updated 2" xfId="26074" xr:uid="{00000000-0005-0000-0000-0000C81E0000}"/>
    <cellStyle name="_Форма_01.16_UpstreamForm_13_TEP_САнгл_WorkingCapital_SinceGFO-6_Downstream Marketing_updated_Лист2" xfId="26075" xr:uid="{00000000-0005-0000-0000-0000C91E0000}"/>
    <cellStyle name="_Форма_01.16_UpstreamForm_13_TEP_САнгл_WorkingCapital_SinceGFO-6_Downstream Marketing_updated_факт 2019" xfId="26076" xr:uid="{00000000-0005-0000-0000-0000CA1E0000}"/>
    <cellStyle name="_Форма_01.16_UpstreamForm_13_TEP_САнгл_WorkingCapital_WorkbookWithKeys_16jul1042" xfId="5356" xr:uid="{00000000-0005-0000-0000-0000CB1E0000}"/>
    <cellStyle name="_Форма_01.16_UpstreamForm_13_TEP_САнгл_WorkingCapital_WorkbookWithKeys_16jul1042 2" xfId="26077" xr:uid="{00000000-0005-0000-0000-0000CC1E0000}"/>
    <cellStyle name="_Форма_01.16_UpstreamForm_13_TEP_САнгл_WorkingCapital_WorkbookWithKeys_16jul1042_Лист2" xfId="26078" xr:uid="{00000000-0005-0000-0000-0000CD1E0000}"/>
    <cellStyle name="_Форма_01.16_UpstreamForm_13_TEP_САнгл_WorkingCapital_WorkbookWithKeys_16jul1042_факт 2019" xfId="26079" xr:uid="{00000000-0005-0000-0000-0000CE1E0000}"/>
    <cellStyle name="_Форма_01.16_UpstreamForm_13_TEP_САнгл_БИЗНЕС ПЛАН 08_НУ" xfId="5357" xr:uid="{00000000-0005-0000-0000-0000CF1E0000}"/>
    <cellStyle name="_Форма_01.16_UpstreamForm_13_TEP_САнгл_БИЗНЕС ПЛАН 08_НУ 2" xfId="26080" xr:uid="{00000000-0005-0000-0000-0000D01E0000}"/>
    <cellStyle name="_Форма_01.16_UpstreamForm_13_TEP_САнгл_БИЗНЕС ПЛАН 08_НУ_Лист2" xfId="26081" xr:uid="{00000000-0005-0000-0000-0000D11E0000}"/>
    <cellStyle name="_Форма_01.16_UpstreamForm_13_TEP_САнгл_БИЗНЕС ПЛАН 08_НУ_факт 2019" xfId="26082" xr:uid="{00000000-0005-0000-0000-0000D21E0000}"/>
    <cellStyle name="_Форма_01.16_UpstreamForm_13_TEP_САнгл_Лист2" xfId="26083" xr:uid="{00000000-0005-0000-0000-0000D31E0000}"/>
    <cellStyle name="_Форма_01.16_UpstreamForm_13_TEP_САнгл_Мониторинг_добыча_СарНГ_ 07" xfId="5358" xr:uid="{00000000-0005-0000-0000-0000D41E0000}"/>
    <cellStyle name="_Форма_01.16_UpstreamForm_13_TEP_САнгл_Мониторинг_добыча_СарНГ_ 07 2" xfId="26084" xr:uid="{00000000-0005-0000-0000-0000D51E0000}"/>
    <cellStyle name="_Форма_01.16_UpstreamForm_13_TEP_САнгл_Мониторинг_добыча_СарНГ_ 07_Лист2" xfId="26085" xr:uid="{00000000-0005-0000-0000-0000D61E0000}"/>
    <cellStyle name="_Форма_01.16_UpstreamForm_13_TEP_САнгл_Мониторинг_добыча_СарНГ_ 07_факт 2019" xfId="26086" xr:uid="{00000000-0005-0000-0000-0000D71E0000}"/>
    <cellStyle name="_Форма_01.16_UpstreamForm_13_TEP_САнгл_НМЗ Альбом форм бюджета 2008 г- 01,11,07" xfId="5359" xr:uid="{00000000-0005-0000-0000-0000D81E0000}"/>
    <cellStyle name="_Форма_01.16_UpstreamForm_13_TEP_САнгл_НМЗ Альбом форм бюджета 2008 г- 01,11,07 2" xfId="26087" xr:uid="{00000000-0005-0000-0000-0000D91E0000}"/>
    <cellStyle name="_Форма_01.16_UpstreamForm_13_TEP_САнгл_НМЗ Альбом форм бюджета 2008 г- 01,11,07_Лист2" xfId="26088" xr:uid="{00000000-0005-0000-0000-0000DA1E0000}"/>
    <cellStyle name="_Форма_01.16_UpstreamForm_13_TEP_САнгл_НМЗ Альбом форм бюджета 2008 г- 01,11,07_факт 2019" xfId="26089" xr:uid="{00000000-0005-0000-0000-0000DB1E0000}"/>
    <cellStyle name="_Форма_01.16_UpstreamForm_13_TEP_САнгл_НМЗ Альбом форм бюджета 2008 г- 08,11,07" xfId="5360" xr:uid="{00000000-0005-0000-0000-0000DC1E0000}"/>
    <cellStyle name="_Форма_01.16_UpstreamForm_13_TEP_САнгл_НМЗ Альбом форм бюджета 2008 г- 08,11,07 2" xfId="26090" xr:uid="{00000000-0005-0000-0000-0000DD1E0000}"/>
    <cellStyle name="_Форма_01.16_UpstreamForm_13_TEP_САнгл_НМЗ Альбом форм бюджета 2008 г- 08,11,07_Лист2" xfId="26091" xr:uid="{00000000-0005-0000-0000-0000DE1E0000}"/>
    <cellStyle name="_Форма_01.16_UpstreamForm_13_TEP_САнгл_НМЗ Альбом форм бюджета 2008 г- 08,11,07_факт 2019" xfId="26092" xr:uid="{00000000-0005-0000-0000-0000DF1E0000}"/>
    <cellStyle name="_Форма_01.16_UpstreamForm_13_TEP_САнгл_ПРОГНОЗНЫЙ БАЛАНС (форма)" xfId="5361" xr:uid="{00000000-0005-0000-0000-0000E01E0000}"/>
    <cellStyle name="_Форма_01.16_UpstreamForm_13_TEP_САнгл_ПРОГНОЗНЫЙ БАЛАНС (форма) 2" xfId="26093" xr:uid="{00000000-0005-0000-0000-0000E11E0000}"/>
    <cellStyle name="_Форма_01.16_UpstreamForm_13_TEP_САнгл_ПРОГНОЗНЫЙ БАЛАНС (форма)_Лист2" xfId="26094" xr:uid="{00000000-0005-0000-0000-0000E21E0000}"/>
    <cellStyle name="_Форма_01.16_UpstreamForm_13_TEP_САнгл_ПРОГНОЗНЫЙ БАЛАНС (форма)_факт 2019" xfId="26095" xr:uid="{00000000-0005-0000-0000-0000E31E0000}"/>
    <cellStyle name="_Форма_01.16_UpstreamForm_13_TEP_САнгл_факт 2019" xfId="26096" xr:uid="{00000000-0005-0000-0000-0000E41E0000}"/>
    <cellStyle name="_Форма_01.16_UpstreamForm_13_TEP_САнгл_Формы для БП 2008 " xfId="5362" xr:uid="{00000000-0005-0000-0000-0000E51E0000}"/>
    <cellStyle name="_Форма_01.16_UpstreamForm_13_TEP_САнгл_Формы для БП 2008  2" xfId="26097" xr:uid="{00000000-0005-0000-0000-0000E61E0000}"/>
    <cellStyle name="_Форма_01.16_UpstreamForm_13_TEP_САнгл_Формы для БП 2008 _Лист2" xfId="26098" xr:uid="{00000000-0005-0000-0000-0000E71E0000}"/>
    <cellStyle name="_Форма_01.16_UpstreamForm_13_TEP_САнгл_Формы для БП 2008 _факт 2019" xfId="26099" xr:uid="{00000000-0005-0000-0000-0000E81E0000}"/>
    <cellStyle name="_Форма_24 2007" xfId="5363" xr:uid="{00000000-0005-0000-0000-0000E91E0000}"/>
    <cellStyle name="_Форма_24 2007 (1)" xfId="5364" xr:uid="{00000000-0005-0000-0000-0000EA1E0000}"/>
    <cellStyle name="_Форма_24 2007 (1)_факт 2019" xfId="26100" xr:uid="{00000000-0005-0000-0000-0000EB1E0000}"/>
    <cellStyle name="_Форма_24 2007_факт 2019" xfId="26101" xr:uid="{00000000-0005-0000-0000-0000EC1E0000}"/>
    <cellStyle name="_ФОРМА_факт 2019" xfId="26102" xr:uid="{00000000-0005-0000-0000-0000ED1E0000}"/>
    <cellStyle name="_Форма-13-январь-факт-без-услуг" xfId="5365" xr:uid="{00000000-0005-0000-0000-0000EE1E0000}"/>
    <cellStyle name="_Форма-13-январь-факт-без-услуг_факт 2019" xfId="26103" xr:uid="{00000000-0005-0000-0000-0000EF1E0000}"/>
    <cellStyle name="_форма18" xfId="5366" xr:uid="{00000000-0005-0000-0000-0000F01E0000}"/>
    <cellStyle name="_форма18_факт 2019" xfId="26104" xr:uid="{00000000-0005-0000-0000-0000F11E0000}"/>
    <cellStyle name="_Форма19-2006" xfId="5367" xr:uid="{00000000-0005-0000-0000-0000F21E0000}"/>
    <cellStyle name="_Форма19-2006_факт 2019" xfId="26105" xr:uid="{00000000-0005-0000-0000-0000F31E0000}"/>
    <cellStyle name="_Форма19-2007" xfId="5368" xr:uid="{00000000-0005-0000-0000-0000F41E0000}"/>
    <cellStyle name="_Форма19-2007_факт 2019" xfId="26106" xr:uid="{00000000-0005-0000-0000-0000F51E0000}"/>
    <cellStyle name="_Форма8(скоррект)" xfId="5369" xr:uid="{00000000-0005-0000-0000-0000F61E0000}"/>
    <cellStyle name="_Форма8(скоррект)_факт 2019" xfId="26107" xr:uid="{00000000-0005-0000-0000-0000F71E0000}"/>
    <cellStyle name="_Форма9(скоррект)" xfId="5370" xr:uid="{00000000-0005-0000-0000-0000F81E0000}"/>
    <cellStyle name="_Форма9(скоррект)_факт 2019" xfId="26108" xr:uid="{00000000-0005-0000-0000-0000F91E0000}"/>
    <cellStyle name="_Форма№22" xfId="5371" xr:uid="{00000000-0005-0000-0000-0000FA1E0000}"/>
    <cellStyle name="_Форма№22_факт 2019" xfId="26109" xr:uid="{00000000-0005-0000-0000-0000FB1E0000}"/>
    <cellStyle name="_Форма№24 2007" xfId="5372" xr:uid="{00000000-0005-0000-0000-0000FC1E0000}"/>
    <cellStyle name="_Форма№24 2007_факт 2019" xfId="26110" xr:uid="{00000000-0005-0000-0000-0000FD1E0000}"/>
    <cellStyle name="_формат" xfId="5373" xr:uid="{00000000-0005-0000-0000-0000FE1E0000}"/>
    <cellStyle name="_формат 2" xfId="26111" xr:uid="{00000000-0005-0000-0000-0000FF1E0000}"/>
    <cellStyle name="_Формат БП ОНАКО (21.10)1" xfId="5374" xr:uid="{00000000-0005-0000-0000-0000001F0000}"/>
    <cellStyle name="_Формат БП ОНАКО (21.10)1_факт 2019" xfId="26112" xr:uid="{00000000-0005-0000-0000-0000011F0000}"/>
    <cellStyle name="_Формат для анализа запасов" xfId="5375" xr:uid="{00000000-0005-0000-0000-0000021F0000}"/>
    <cellStyle name="_Формат для анализа запасов_факт 2019" xfId="26113" xr:uid="{00000000-0005-0000-0000-0000031F0000}"/>
    <cellStyle name="_Формат КВ БП НПЗ свод_new" xfId="5376" xr:uid="{00000000-0005-0000-0000-0000041F0000}"/>
    <cellStyle name="_Формат КВ БП НПЗ свод_new 2" xfId="26114" xr:uid="{00000000-0005-0000-0000-0000051F0000}"/>
    <cellStyle name="_Формат КВ БП НПЗ свод_new_Лист2" xfId="26115" xr:uid="{00000000-0005-0000-0000-0000061F0000}"/>
    <cellStyle name="_Формат КВ БП НПЗ свод_new_факт 2019" xfId="26116" xr:uid="{00000000-0005-0000-0000-0000071F0000}"/>
    <cellStyle name="_Формат КВ БП РНПК" xfId="5377" xr:uid="{00000000-0005-0000-0000-0000081F0000}"/>
    <cellStyle name="_Формат КВ БП РНПК 2" xfId="26117" xr:uid="{00000000-0005-0000-0000-0000091F0000}"/>
    <cellStyle name="_Формат КВ БП РНПК_Лист2" xfId="26118" xr:uid="{00000000-0005-0000-0000-00000A1F0000}"/>
    <cellStyle name="_Формат КВ БП РНПК_факт 2019" xfId="26119" xr:uid="{00000000-0005-0000-0000-00000B1F0000}"/>
    <cellStyle name="_Формат на ФЭК БН Нефтесервисы 14092007 v1" xfId="5378" xr:uid="{00000000-0005-0000-0000-00000C1F0000}"/>
    <cellStyle name="_Формат на ФЭК БН Нефтесервисы 14092007 v1_факт 2019" xfId="26120" xr:uid="{00000000-0005-0000-0000-00000D1F0000}"/>
    <cellStyle name="_Формат ПК и ДДС ГФО-3Л" xfId="5379" xr:uid="{00000000-0005-0000-0000-00000E1F0000}"/>
    <cellStyle name="_Формат ПК и ДДС ГФО-3Л_факт 2019" xfId="26121" xr:uid="{00000000-0005-0000-0000-00000F1F0000}"/>
    <cellStyle name="_формат раздел инвестиции" xfId="5380" xr:uid="{00000000-0005-0000-0000-0000101F0000}"/>
    <cellStyle name="_формат раздел инвестиции_факт 2019" xfId="26122" xr:uid="{00000000-0005-0000-0000-0000111F0000}"/>
    <cellStyle name="_Формат целевых программ на 2003 год оконат" xfId="5381" xr:uid="{00000000-0005-0000-0000-0000121F0000}"/>
    <cellStyle name="_Формат целевых программ на 2003 год оконат 2" xfId="26123" xr:uid="{00000000-0005-0000-0000-0000131F0000}"/>
    <cellStyle name="_Формат целевых программ на 2003 год оконат_Лист2" xfId="26124" xr:uid="{00000000-0005-0000-0000-0000141F0000}"/>
    <cellStyle name="_Формат целевых программ на 2003 год оконат_факт 2019" xfId="26125" xr:uid="{00000000-0005-0000-0000-0000151F0000}"/>
    <cellStyle name="_Формат целевых программ на 2003 год окончат" xfId="5382" xr:uid="{00000000-0005-0000-0000-0000161F0000}"/>
    <cellStyle name="_Формат целевых программ на 2003 год окончат ООО СТУ(с АУП)" xfId="5383" xr:uid="{00000000-0005-0000-0000-0000171F0000}"/>
    <cellStyle name="_Формат целевых программ на 2003 год окончат ООО СТУ(с АУП)_факт 2019" xfId="26126" xr:uid="{00000000-0005-0000-0000-0000181F0000}"/>
    <cellStyle name="_Формат целевых программ на 2003 год окончат Фил-ОрАм" xfId="5384" xr:uid="{00000000-0005-0000-0000-0000191F0000}"/>
    <cellStyle name="_Формат целевых программ на 2003 год окончат Фил-ОрАм_факт 2019" xfId="26127" xr:uid="{00000000-0005-0000-0000-00001A1F0000}"/>
    <cellStyle name="_Формат целевых программ на 2003 год окончат_факт 2019" xfId="26128" xr:uid="{00000000-0005-0000-0000-00001B1F0000}"/>
    <cellStyle name="_Формат целевых программ на 2003 год окончат1" xfId="5385" xr:uid="{00000000-0005-0000-0000-00001C1F0000}"/>
    <cellStyle name="_Формат целевых программ на 2003 год окончат1 2" xfId="26129" xr:uid="{00000000-0005-0000-0000-00001D1F0000}"/>
    <cellStyle name="_Формат целевых программ на 2003 год окончат1_Лист2" xfId="26130" xr:uid="{00000000-0005-0000-0000-00001E1F0000}"/>
    <cellStyle name="_Формат целевых программ на 2003 год окончат1_факт 2019" xfId="26131" xr:uid="{00000000-0005-0000-0000-00001F1F0000}"/>
    <cellStyle name="_Формат целевых программ на 2003 год ООО СТУ" xfId="5386" xr:uid="{00000000-0005-0000-0000-0000201F0000}"/>
    <cellStyle name="_Формат целевых программ на 2003 год ООО СТУ_факт 2019" xfId="26132" xr:uid="{00000000-0005-0000-0000-0000211F0000}"/>
    <cellStyle name="_Формат целевых программ на 2003 годуменшен." xfId="5387" xr:uid="{00000000-0005-0000-0000-0000221F0000}"/>
    <cellStyle name="_Формат целевых программ на 2003 годуменшен._факт 2019" xfId="26133" xr:uid="{00000000-0005-0000-0000-0000231F0000}"/>
    <cellStyle name="_формат_Лист2" xfId="26134" xr:uid="{00000000-0005-0000-0000-0000241F0000}"/>
    <cellStyle name="_формат_факт 2019" xfId="26135" xr:uid="{00000000-0005-0000-0000-0000251F0000}"/>
    <cellStyle name="_форматы" xfId="5388" xr:uid="{00000000-0005-0000-0000-0000261F0000}"/>
    <cellStyle name="_Форматы ФП  КомиКуэст сент" xfId="5389" xr:uid="{00000000-0005-0000-0000-0000271F0000}"/>
    <cellStyle name="_Форматы ФП  КомиКуэст сент_факт 2019" xfId="26136" xr:uid="{00000000-0005-0000-0000-0000281F0000}"/>
    <cellStyle name="_Форматы ФП ПГФ сент" xfId="5390" xr:uid="{00000000-0005-0000-0000-0000291F0000}"/>
    <cellStyle name="_Форматы ФП ПГФ сент_факт 2019" xfId="26137" xr:uid="{00000000-0005-0000-0000-00002A1F0000}"/>
    <cellStyle name="_Форматы ФП сентябрь исправленные" xfId="5391" xr:uid="{00000000-0005-0000-0000-00002B1F0000}"/>
    <cellStyle name="_Форматы ФП сентябрь исправленные_факт 2019" xfId="26138" xr:uid="{00000000-0005-0000-0000-00002C1F0000}"/>
    <cellStyle name="_Форматы ФП СРиПНО сентябрь1" xfId="5392" xr:uid="{00000000-0005-0000-0000-00002D1F0000}"/>
    <cellStyle name="_Форматы ФП СРиПНО сентябрь1_факт 2019" xfId="26139" xr:uid="{00000000-0005-0000-0000-00002E1F0000}"/>
    <cellStyle name="_форматы_факт 2019" xfId="26140" xr:uid="{00000000-0005-0000-0000-00002F1F0000}"/>
    <cellStyle name="_Формы" xfId="5393" xr:uid="{00000000-0005-0000-0000-0000301F0000}"/>
    <cellStyle name="_формы  15.16.17,-II кв. план" xfId="5394" xr:uid="{00000000-0005-0000-0000-0000311F0000}"/>
    <cellStyle name="_формы  15.16.17,-II кв. план_факт 2019" xfId="26141" xr:uid="{00000000-0005-0000-0000-0000321F0000}"/>
    <cellStyle name="_Формы 1 - 5" xfId="5395" xr:uid="{00000000-0005-0000-0000-0000331F0000}"/>
    <cellStyle name="_Формы 1 - 5_факт 2019" xfId="26142" xr:uid="{00000000-0005-0000-0000-0000341F0000}"/>
    <cellStyle name="_Формы 15 - 17" xfId="5396" xr:uid="{00000000-0005-0000-0000-0000351F0000}"/>
    <cellStyle name="_Формы 15 - 17_факт 2019" xfId="26143" xr:uid="{00000000-0005-0000-0000-0000361F0000}"/>
    <cellStyle name="_Формы 19,20,21" xfId="5397" xr:uid="{00000000-0005-0000-0000-0000371F0000}"/>
    <cellStyle name="_Формы 19,20,21 16.12.06 " xfId="5398" xr:uid="{00000000-0005-0000-0000-0000381F0000}"/>
    <cellStyle name="_Формы 19,20,21 16.12.06 _факт 2019" xfId="26144" xr:uid="{00000000-0005-0000-0000-0000391F0000}"/>
    <cellStyle name="_Формы 19,20,21 на 2007г." xfId="5399" xr:uid="{00000000-0005-0000-0000-00003A1F0000}"/>
    <cellStyle name="_Формы 19,20,21 на 2007г._факт 2019" xfId="26145" xr:uid="{00000000-0005-0000-0000-00003B1F0000}"/>
    <cellStyle name="_Формы 19,20,21_факт 2019" xfId="26146" xr:uid="{00000000-0005-0000-0000-00003C1F0000}"/>
    <cellStyle name="_Формы 28 и прочие" xfId="5400" xr:uid="{00000000-0005-0000-0000-00003D1F0000}"/>
    <cellStyle name="_Формы 28 и прочие_факт 2019" xfId="26147" xr:uid="{00000000-0005-0000-0000-00003E1F0000}"/>
    <cellStyle name="_Формы 28,29,30" xfId="5401" xr:uid="{00000000-0005-0000-0000-00003F1F0000}"/>
    <cellStyle name="_Формы 28,29,30_факт 2019" xfId="26148" xr:uid="{00000000-0005-0000-0000-0000401F0000}"/>
    <cellStyle name="_Формы 7, 8, 9, 10, 12" xfId="5402" xr:uid="{00000000-0005-0000-0000-0000411F0000}"/>
    <cellStyle name="_Формы 7, 8, 9, 10, 12_факт 2019" xfId="26149" xr:uid="{00000000-0005-0000-0000-0000421F0000}"/>
    <cellStyle name="_Формы 8, 9, 10, 12" xfId="5403" xr:uid="{00000000-0005-0000-0000-0000431F0000}"/>
    <cellStyle name="_Формы 8, 9, 10, 12_факт 2019" xfId="26150" xr:uid="{00000000-0005-0000-0000-0000441F0000}"/>
    <cellStyle name="_формы № 15,16,17 - 3.10.06г." xfId="5404" xr:uid="{00000000-0005-0000-0000-0000451F0000}"/>
    <cellStyle name="_формы № 15,16,17 - 3.10.06г._факт 2019" xfId="26151" xr:uid="{00000000-0005-0000-0000-0000461F0000}"/>
    <cellStyle name="_Формы № 28,29,30" xfId="5405" xr:uid="{00000000-0005-0000-0000-0000471F0000}"/>
    <cellStyle name="_Формы № 28,29,30_факт 2019" xfId="26152" xr:uid="{00000000-0005-0000-0000-0000481F0000}"/>
    <cellStyle name="_формы №15,16,17 для бизнес-плана" xfId="5406" xr:uid="{00000000-0005-0000-0000-0000491F0000}"/>
    <cellStyle name="_формы №15,16,17 для бизнес-плана_факт 2019" xfId="26153" xr:uid="{00000000-0005-0000-0000-00004A1F0000}"/>
    <cellStyle name="_Формы №8-9-12" xfId="5407" xr:uid="{00000000-0005-0000-0000-00004B1F0000}"/>
    <cellStyle name="_Формы №8-9-12_факт 2019" xfId="26154" xr:uid="{00000000-0005-0000-0000-00004C1F0000}"/>
    <cellStyle name="_Формы №№ 19,24" xfId="5408" xr:uid="{00000000-0005-0000-0000-00004D1F0000}"/>
    <cellStyle name="_Формы №№ 19,24_факт 2019" xfId="26155" xr:uid="{00000000-0005-0000-0000-00004E1F0000}"/>
    <cellStyle name="_Формы Август-декбарь" xfId="5409" xr:uid="{00000000-0005-0000-0000-00004F1F0000}"/>
    <cellStyle name="_Формы Август-декбарь_факт 2019" xfId="26156" xr:uid="{00000000-0005-0000-0000-0000501F0000}"/>
    <cellStyle name="_Формы АСУ для БП на 2003год" xfId="5410" xr:uid="{00000000-0005-0000-0000-0000511F0000}"/>
    <cellStyle name="_Формы АСУ для БП на 2003год 2" xfId="26157" xr:uid="{00000000-0005-0000-0000-0000521F0000}"/>
    <cellStyle name="_Формы АСУ для БП на 2003год_ егор в кис " xfId="5411" xr:uid="{00000000-0005-0000-0000-0000531F0000}"/>
    <cellStyle name="_Формы АСУ для БП на 2003год_ егор в кис  2" xfId="26158" xr:uid="{00000000-0005-0000-0000-0000541F0000}"/>
    <cellStyle name="_Формы АСУ для БП на 2003год_ егор в кис _Лист2" xfId="26159" xr:uid="{00000000-0005-0000-0000-0000551F0000}"/>
    <cellStyle name="_Формы АСУ для БП на 2003год_ егор в кис _факт 2019" xfId="26160" xr:uid="{00000000-0005-0000-0000-0000561F0000}"/>
    <cellStyle name="_Формы АСУ для БП на 2003год_Лист2" xfId="26161" xr:uid="{00000000-0005-0000-0000-0000571F0000}"/>
    <cellStyle name="_Формы АСУ для БП на 2003год_факт 2019" xfId="26162" xr:uid="{00000000-0005-0000-0000-0000581F0000}"/>
    <cellStyle name="_Формы бюджета 4 квартал (фин.часть)3.09.06" xfId="5412" xr:uid="{00000000-0005-0000-0000-0000591F0000}"/>
    <cellStyle name="_Формы бюджета 4 квартал (фин.часть)3.09.06_факт 2019" xfId="26163" xr:uid="{00000000-0005-0000-0000-00005A1F0000}"/>
    <cellStyle name="_формы в Учетной политике на 2005г" xfId="5413" xr:uid="{00000000-0005-0000-0000-00005B1F0000}"/>
    <cellStyle name="_формы в Учетной политике на 2005г 2" xfId="26164" xr:uid="{00000000-0005-0000-0000-00005C1F0000}"/>
    <cellStyle name="_формы в Учетной политике на 2005г_Лист2" xfId="26165" xr:uid="{00000000-0005-0000-0000-00005D1F0000}"/>
    <cellStyle name="_формы в Учетной политике на 2005г_факт 2019" xfId="26166" xr:uid="{00000000-0005-0000-0000-00005E1F0000}"/>
    <cellStyle name="_Формы для БП 2008 " xfId="5414" xr:uid="{00000000-0005-0000-0000-00005F1F0000}"/>
    <cellStyle name="_Формы для БП 2008  2" xfId="26167" xr:uid="{00000000-0005-0000-0000-0000601F0000}"/>
    <cellStyle name="_Формы для БП 2008 _Лист2" xfId="26168" xr:uid="{00000000-0005-0000-0000-0000611F0000}"/>
    <cellStyle name="_Формы для БП 2008 _факт 2019" xfId="26169" xr:uid="{00000000-0005-0000-0000-0000621F0000}"/>
    <cellStyle name="_Формы для БП 2008 СНГ" xfId="5415" xr:uid="{00000000-0005-0000-0000-0000631F0000}"/>
    <cellStyle name="_Формы для БП 2008 СНГ 2" xfId="26170" xr:uid="{00000000-0005-0000-0000-0000641F0000}"/>
    <cellStyle name="_Формы для БП 2008 СНГ_Лист2" xfId="26171" xr:uid="{00000000-0005-0000-0000-0000651F0000}"/>
    <cellStyle name="_Формы для БП 2008 СНГ_факт 2019" xfId="26172" xr:uid="{00000000-0005-0000-0000-0000661F0000}"/>
    <cellStyle name="_Формы для бюджета 2008" xfId="5416" xr:uid="{00000000-0005-0000-0000-0000671F0000}"/>
    <cellStyle name="_Формы для бюджета 2008_факт 2019" xfId="26173" xr:uid="{00000000-0005-0000-0000-0000681F0000}"/>
    <cellStyle name="_Формы для заводов" xfId="5417" xr:uid="{00000000-0005-0000-0000-0000691F0000}"/>
    <cellStyle name="_Формы для заводов_факт 2019" xfId="26174" xr:uid="{00000000-0005-0000-0000-00006A1F0000}"/>
    <cellStyle name="_Формы для МГОК (к отправке)" xfId="5418" xr:uid="{00000000-0005-0000-0000-00006B1F0000}"/>
    <cellStyle name="_Формы для МГОК (к отправке)_факт 2019" xfId="26175" xr:uid="{00000000-0005-0000-0000-00006C1F0000}"/>
    <cellStyle name="_Формы для ОЭМК (к отправке)" xfId="5419" xr:uid="{00000000-0005-0000-0000-00006D1F0000}"/>
    <cellStyle name="_Формы для ОЭМК (к отправке)_факт 2019" xfId="26176" xr:uid="{00000000-0005-0000-0000-00006E1F0000}"/>
    <cellStyle name="_Формы для Урал Сталь (к отправке)" xfId="5420" xr:uid="{00000000-0005-0000-0000-00006F1F0000}"/>
    <cellStyle name="_Формы для Урал Сталь (к отправке)_факт 2019" xfId="26177" xr:uid="{00000000-0005-0000-0000-0000701F0000}"/>
    <cellStyle name="_Формы МИ" xfId="5421" xr:uid="{00000000-0005-0000-0000-0000711F0000}"/>
    <cellStyle name="_Формы МИ_факт 2019" xfId="26178" xr:uid="{00000000-0005-0000-0000-0000721F0000}"/>
    <cellStyle name="_Формы Москва" xfId="5422" xr:uid="{00000000-0005-0000-0000-0000731F0000}"/>
    <cellStyle name="_Формы Москва_факт 2019" xfId="26179" xr:uid="{00000000-0005-0000-0000-0000741F0000}"/>
    <cellStyle name="_Формы общие отчет за год" xfId="5423" xr:uid="{00000000-0005-0000-0000-0000751F0000}"/>
    <cellStyle name="_Формы общие отчет за год_факт 2019" xfId="26180" xr:uid="{00000000-0005-0000-0000-0000761F0000}"/>
    <cellStyle name="_Формы общие отчет за квартал (Прилож. 5)" xfId="5424" xr:uid="{00000000-0005-0000-0000-0000771F0000}"/>
    <cellStyle name="_Формы общие отчет за квартал (Прилож. 5)_факт 2019" xfId="26181" xr:uid="{00000000-0005-0000-0000-0000781F0000}"/>
    <cellStyle name="_Формы общие план на квартал (Прилож. 4)" xfId="5425" xr:uid="{00000000-0005-0000-0000-0000791F0000}"/>
    <cellStyle name="_Формы общие план на квартал (Прилож. 4)_факт 2019" xfId="26182" xr:uid="{00000000-0005-0000-0000-00007A1F0000}"/>
    <cellStyle name="_Формы отчетов ПДР, РЭЗ,БДДС,КВ на 2006г." xfId="5426" xr:uid="{00000000-0005-0000-0000-00007B1F0000}"/>
    <cellStyle name="_Формы отчетов ПДР, РЭЗ,БДДС,КВ на 2006г._факт 2019" xfId="26183" xr:uid="{00000000-0005-0000-0000-00007C1F0000}"/>
    <cellStyle name="_Формы отчетов ПДР, РЭЗ,БДДС,КВ на 2008г." xfId="5427" xr:uid="{00000000-0005-0000-0000-00007D1F0000}"/>
    <cellStyle name="_Формы отчетов ПДР, РЭЗ,БДДС,КВ на 2008г._факт 2019" xfId="26184" xr:uid="{00000000-0005-0000-0000-00007E1F0000}"/>
    <cellStyle name="_Формы Р-15 2004 07 Факт" xfId="5428" xr:uid="{00000000-0005-0000-0000-00007F1F0000}"/>
    <cellStyle name="_Формы Р-15 2004 07 Факт 2" xfId="26185" xr:uid="{00000000-0005-0000-0000-0000801F0000}"/>
    <cellStyle name="_Формы Р-15 2004 07 Факт_Лист2" xfId="26186" xr:uid="{00000000-0005-0000-0000-0000811F0000}"/>
    <cellStyle name="_Формы Р-15 2004 07 Факт_факт 2019" xfId="26187" xr:uid="{00000000-0005-0000-0000-0000821F0000}"/>
    <cellStyle name="_Формы финансовые (бизнес-план)2005 (первонач.)" xfId="5429" xr:uid="{00000000-0005-0000-0000-0000831F0000}"/>
    <cellStyle name="_Формы финансовые (бизнес-план)2005 (первонач.) 2" xfId="26188" xr:uid="{00000000-0005-0000-0000-0000841F0000}"/>
    <cellStyle name="_Формы финансовые (бизнес-план)2005 (первонач.)_Лист2" xfId="26189" xr:uid="{00000000-0005-0000-0000-0000851F0000}"/>
    <cellStyle name="_Формы финансовые (бизнес-план)2005 (первонач.)_факт 2019" xfId="26190" xr:uid="{00000000-0005-0000-0000-0000861F0000}"/>
    <cellStyle name="_Формы_факт 2019" xfId="26191" xr:uid="{00000000-0005-0000-0000-0000871F0000}"/>
    <cellStyle name="_Формы2003" xfId="5430" xr:uid="{00000000-0005-0000-0000-0000881F0000}"/>
    <cellStyle name="_Формы2003 2" xfId="26192" xr:uid="{00000000-0005-0000-0000-0000891F0000}"/>
    <cellStyle name="_Формы2003_Лист2" xfId="26193" xr:uid="{00000000-0005-0000-0000-00008A1F0000}"/>
    <cellStyle name="_Формы2003_факт 2019" xfId="26194" xr:uid="{00000000-0005-0000-0000-00008B1F0000}"/>
    <cellStyle name="_ФОТ 12.01.2008" xfId="5431" xr:uid="{00000000-0005-0000-0000-00008C1F0000}"/>
    <cellStyle name="_ФОТ 12.01.2008_факт 2019" xfId="26195" xr:uid="{00000000-0005-0000-0000-00008D1F0000}"/>
    <cellStyle name="_ФОТ на 2004 год  от 26_08_03гбез топов" xfId="5432" xr:uid="{00000000-0005-0000-0000-00008E1F0000}"/>
    <cellStyle name="_ФОТ на 2004 год  от 26_08_03гбез топов_факт 2019" xfId="26196" xr:uid="{00000000-0005-0000-0000-00008F1F0000}"/>
    <cellStyle name="_ФОТ_2006_28 01 06 (+СЭБ_Бух_КЦ_КиП)вар5 шт чис" xfId="5433" xr:uid="{00000000-0005-0000-0000-0000901F0000}"/>
    <cellStyle name="_ФОТ_2006_28 01 06 (+СЭБ_Бух_КЦ_КиП)вар5 шт чис 2" xfId="26197" xr:uid="{00000000-0005-0000-0000-0000911F0000}"/>
    <cellStyle name="_ФОТ_2006_28 01 06 (+СЭБ_Бух_КЦ_КиП)вар5 шт чис_Лист2" xfId="26198" xr:uid="{00000000-0005-0000-0000-0000921F0000}"/>
    <cellStyle name="_ФОТ_2006_28 01 06 (+СЭБ_Бух_КЦ_КиП)вар5 шт чис_факт 2019" xfId="26199" xr:uid="{00000000-0005-0000-0000-0000931F0000}"/>
    <cellStyle name="_ФП 1 Г_2006_НГТ" xfId="5434" xr:uid="{00000000-0005-0000-0000-0000941F0000}"/>
    <cellStyle name="_ФП 1 Г_2006_НГТ(все)" xfId="5435" xr:uid="{00000000-0005-0000-0000-0000951F0000}"/>
    <cellStyle name="_ФП 1 Г_2006_НГТ(все)_факт 2019" xfId="26200" xr:uid="{00000000-0005-0000-0000-0000961F0000}"/>
    <cellStyle name="_ФП 1 Г_2006_НГТ_факт 2019" xfId="26201" xr:uid="{00000000-0005-0000-0000-0000971F0000}"/>
    <cellStyle name="_ФП 1 Г_2006_ПФ ООО ВНИИБТ-БИ" xfId="5436" xr:uid="{00000000-0005-0000-0000-0000981F0000}"/>
    <cellStyle name="_ФП 1 Г_2006_ПФ ООО ВНИИБТ-БИ(все)" xfId="5437" xr:uid="{00000000-0005-0000-0000-0000991F0000}"/>
    <cellStyle name="_ФП 1 Г_2006_ПФ ООО ВНИИБТ-БИ(все)_факт 2019" xfId="26202" xr:uid="{00000000-0005-0000-0000-00009A1F0000}"/>
    <cellStyle name="_ФП 1 Г_2006_ПФ ООО ВНИИБТ-БИ(все2)" xfId="5438" xr:uid="{00000000-0005-0000-0000-00009B1F0000}"/>
    <cellStyle name="_ФП 1 Г_2006_ПФ ООО ВНИИБТ-БИ(все2)_факт 2019" xfId="26203" xr:uid="{00000000-0005-0000-0000-00009C1F0000}"/>
    <cellStyle name="_ФП 1 Г_2006_ПФ ООО ВНИИБТ-БИ_факт 2019" xfId="26204" xr:uid="{00000000-0005-0000-0000-00009D1F0000}"/>
    <cellStyle name="_ФП годовая бизнес-план 2006   300 тыс" xfId="5439" xr:uid="{00000000-0005-0000-0000-00009E1F0000}"/>
    <cellStyle name="_ФП годовая бизнес-план 2006   300 тыс_факт 2019" xfId="26205" xr:uid="{00000000-0005-0000-0000-00009F1F0000}"/>
    <cellStyle name="_ФП ГТС 2008 24 10 07" xfId="5440" xr:uid="{00000000-0005-0000-0000-0000A01F0000}"/>
    <cellStyle name="_ФП ГТС 2008 24 10 07_факт 2019" xfId="26206" xr:uid="{00000000-0005-0000-0000-0000A11F0000}"/>
    <cellStyle name="_ФП ИртышГФ 2008 24 10 07" xfId="5441" xr:uid="{00000000-0005-0000-0000-0000A21F0000}"/>
    <cellStyle name="_ФП ИртышГФ 2008 24 10 07_факт 2019" xfId="26207" xr:uid="{00000000-0005-0000-0000-0000A31F0000}"/>
    <cellStyle name="_ФП ИшимГФ 2008 24 10 07 (version 1)" xfId="5442" xr:uid="{00000000-0005-0000-0000-0000A41F0000}"/>
    <cellStyle name="_ФП ИшимГФ 2008 24 10 07 (version 1)_факт 2019" xfId="26208" xr:uid="{00000000-0005-0000-0000-0000A51F0000}"/>
    <cellStyle name="_ФП ТНГФ 2008 24 10 07" xfId="5443" xr:uid="{00000000-0005-0000-0000-0000A61F0000}"/>
    <cellStyle name="_ФП ТНГФ 2008 24 10 07_факт 2019" xfId="26209" xr:uid="{00000000-0005-0000-0000-0000A71F0000}"/>
    <cellStyle name="_ФП_последний" xfId="5444" xr:uid="{00000000-0005-0000-0000-0000A81F0000}"/>
    <cellStyle name="_ФП_последний_факт 2019" xfId="26210" xr:uid="{00000000-0005-0000-0000-0000A91F0000}"/>
    <cellStyle name="_ФП_САМЫЙ ПОСЛЕДНИЙ" xfId="5445" xr:uid="{00000000-0005-0000-0000-0000AA1F0000}"/>
    <cellStyle name="_ФП_САМЫЙ ПОСЛЕДНИЙ_факт 2019" xfId="26211" xr:uid="{00000000-0005-0000-0000-0000AB1F0000}"/>
    <cellStyle name="_ЦБПО (Геотранс) на 2004 г." xfId="5446" xr:uid="{00000000-0005-0000-0000-0000AC1F0000}"/>
    <cellStyle name="_ЦБПО (Геотранс) на 2004 г._факт 2019" xfId="26212" xr:uid="{00000000-0005-0000-0000-0000AD1F0000}"/>
    <cellStyle name="_ЦБпо 20051" xfId="5447" xr:uid="{00000000-0005-0000-0000-0000AE1F0000}"/>
    <cellStyle name="_ЦБпо 20051_факт 2019" xfId="26213" xr:uid="{00000000-0005-0000-0000-0000AF1F0000}"/>
    <cellStyle name="_цел.программы 26.09" xfId="5448" xr:uid="{00000000-0005-0000-0000-0000B01F0000}"/>
    <cellStyle name="_цел.программы 26.09 2" xfId="26214" xr:uid="{00000000-0005-0000-0000-0000B11F0000}"/>
    <cellStyle name="_цел.программы 26.09_Лист2" xfId="26215" xr:uid="{00000000-0005-0000-0000-0000B21F0000}"/>
    <cellStyle name="_цел.программы 26.09_факт 2019" xfId="26216" xr:uid="{00000000-0005-0000-0000-0000B31F0000}"/>
    <cellStyle name="_Цел.формы 2003г" xfId="5449" xr:uid="{00000000-0005-0000-0000-0000B41F0000}"/>
    <cellStyle name="_Цел.формы 2003г 2" xfId="26217" xr:uid="{00000000-0005-0000-0000-0000B51F0000}"/>
    <cellStyle name="_Цел.формы 2003г_Лист2" xfId="26218" xr:uid="{00000000-0005-0000-0000-0000B61F0000}"/>
    <cellStyle name="_Цел.формы 2003г_факт 2019" xfId="26219" xr:uid="{00000000-0005-0000-0000-0000B71F0000}"/>
    <cellStyle name="_Целевая ББК" xfId="5450" xr:uid="{00000000-0005-0000-0000-0000B81F0000}"/>
    <cellStyle name="_Целевая ББК 2" xfId="26220" xr:uid="{00000000-0005-0000-0000-0000B91F0000}"/>
    <cellStyle name="_Целевая ББК_Лист2" xfId="26221" xr:uid="{00000000-0005-0000-0000-0000BA1F0000}"/>
    <cellStyle name="_Целевая ББК_НМЗ Альбом форм бюджета 2008 г- 01,11,07" xfId="5451" xr:uid="{00000000-0005-0000-0000-0000BB1F0000}"/>
    <cellStyle name="_Целевая ББК_НМЗ Альбом форм бюджета 2008 г- 01,11,07 2" xfId="26222" xr:uid="{00000000-0005-0000-0000-0000BC1F0000}"/>
    <cellStyle name="_Целевая ББК_НМЗ Альбом форм бюджета 2008 г- 01,11,07_Лист2" xfId="26223" xr:uid="{00000000-0005-0000-0000-0000BD1F0000}"/>
    <cellStyle name="_Целевая ББК_НМЗ Альбом форм бюджета 2008 г- 01,11,07_факт 2019" xfId="26224" xr:uid="{00000000-0005-0000-0000-0000BE1F0000}"/>
    <cellStyle name="_Целевая ББК_НМЗ Альбом форм бюджета 2008 г- 08,11,07" xfId="5452" xr:uid="{00000000-0005-0000-0000-0000BF1F0000}"/>
    <cellStyle name="_Целевая ББК_НМЗ Альбом форм бюджета 2008 г- 08,11,07 2" xfId="26225" xr:uid="{00000000-0005-0000-0000-0000C01F0000}"/>
    <cellStyle name="_Целевая ББК_НМЗ Альбом форм бюджета 2008 г- 08,11,07_Лист2" xfId="26226" xr:uid="{00000000-0005-0000-0000-0000C11F0000}"/>
    <cellStyle name="_Целевая ББК_НМЗ Альбом форм бюджета 2008 г- 08,11,07_факт 2019" xfId="26227" xr:uid="{00000000-0005-0000-0000-0000C21F0000}"/>
    <cellStyle name="_Целевая ББК_ПРОГНОЗНЫЙ БАЛАНС (форма)" xfId="5453" xr:uid="{00000000-0005-0000-0000-0000C31F0000}"/>
    <cellStyle name="_Целевая ББК_ПРОГНОЗНЫЙ БАЛАНС (форма) 2" xfId="26228" xr:uid="{00000000-0005-0000-0000-0000C41F0000}"/>
    <cellStyle name="_Целевая ББК_ПРОГНОЗНЫЙ БАЛАНС (форма)_Лист2" xfId="26229" xr:uid="{00000000-0005-0000-0000-0000C51F0000}"/>
    <cellStyle name="_Целевая ББК_ПРОГНОЗНЫЙ БАЛАНС (форма)_факт 2019" xfId="26230" xr:uid="{00000000-0005-0000-0000-0000C61F0000}"/>
    <cellStyle name="_Целевая ББК_факт 2019" xfId="26231" xr:uid="{00000000-0005-0000-0000-0000C71F0000}"/>
    <cellStyle name="_Целевая программа 2005 год экология НПРС3" xfId="5454" xr:uid="{00000000-0005-0000-0000-0000C81F0000}"/>
    <cellStyle name="_Целевая программа 2005 год экология НПРС3_факт 2019" xfId="26232" xr:uid="{00000000-0005-0000-0000-0000C91F0000}"/>
    <cellStyle name="_Целевые 20.09.02" xfId="5455" xr:uid="{00000000-0005-0000-0000-0000CA1F0000}"/>
    <cellStyle name="_Целевые 20.09.02 2" xfId="26233" xr:uid="{00000000-0005-0000-0000-0000CB1F0000}"/>
    <cellStyle name="_Целевые 20.09.02_Лист2" xfId="26234" xr:uid="{00000000-0005-0000-0000-0000CC1F0000}"/>
    <cellStyle name="_Целевые 20.09.02_факт 2019" xfId="26235" xr:uid="{00000000-0005-0000-0000-0000CD1F0000}"/>
    <cellStyle name="_Целевые программы - свод" xfId="5456" xr:uid="{00000000-0005-0000-0000-0000CE1F0000}"/>
    <cellStyle name="_Целевые программы - свод 2" xfId="26236" xr:uid="{00000000-0005-0000-0000-0000CF1F0000}"/>
    <cellStyle name="_Целевые программы - свод_Лист2" xfId="26237" xr:uid="{00000000-0005-0000-0000-0000D01F0000}"/>
    <cellStyle name="_Целевые программы - свод_факт 2019" xfId="26238" xr:uid="{00000000-0005-0000-0000-0000D11F0000}"/>
    <cellStyle name="_Целевые программы на 2003 год окончат" xfId="5457" xr:uid="{00000000-0005-0000-0000-0000D21F0000}"/>
    <cellStyle name="_Целевые программы на 2003 год окончат_факт 2019" xfId="26239" xr:uid="{00000000-0005-0000-0000-0000D31F0000}"/>
    <cellStyle name="_ЦелПр" xfId="5458" xr:uid="{00000000-0005-0000-0000-0000D41F0000}"/>
    <cellStyle name="_ЦелПр_факт 2019" xfId="26240" xr:uid="{00000000-0005-0000-0000-0000D51F0000}"/>
    <cellStyle name="_ЦП по ООС ООО ОАС 2006" xfId="5459" xr:uid="{00000000-0005-0000-0000-0000D61F0000}"/>
    <cellStyle name="_ЦП по ООС ООО ОАС 2006_факт 2019" xfId="26241" xr:uid="{00000000-0005-0000-0000-0000D71F0000}"/>
    <cellStyle name="_ЦП по ОТ ООО ОАС 2006" xfId="5460" xr:uid="{00000000-0005-0000-0000-0000D81F0000}"/>
    <cellStyle name="_ЦП по ОТ ООО ОАС 2006_факт 2019" xfId="26242" xr:uid="{00000000-0005-0000-0000-0000D91F0000}"/>
    <cellStyle name="_Шаблоны форм на 5 год от миши" xfId="5461" xr:uid="{00000000-0005-0000-0000-0000DA1F0000}"/>
    <cellStyle name="_Шаблоны форм на 5 год от миши_факт 2019" xfId="26243" xr:uid="{00000000-0005-0000-0000-0000DB1F0000}"/>
    <cellStyle name="_Шаяхметов" xfId="5462" xr:uid="{00000000-0005-0000-0000-0000DC1F0000}"/>
    <cellStyle name="_Шаяхметов 2" xfId="26244" xr:uid="{00000000-0005-0000-0000-0000DD1F0000}"/>
    <cellStyle name="_Шаяхметов_Лист2" xfId="26245" xr:uid="{00000000-0005-0000-0000-0000DE1F0000}"/>
    <cellStyle name="_Шаяхметов_НМЗ Альбом форм бюджета 2008 г- 01,11,07" xfId="5463" xr:uid="{00000000-0005-0000-0000-0000DF1F0000}"/>
    <cellStyle name="_Шаяхметов_НМЗ Альбом форм бюджета 2008 г- 01,11,07 2" xfId="26246" xr:uid="{00000000-0005-0000-0000-0000E01F0000}"/>
    <cellStyle name="_Шаяхметов_НМЗ Альбом форм бюджета 2008 г- 01,11,07_Лист2" xfId="26247" xr:uid="{00000000-0005-0000-0000-0000E11F0000}"/>
    <cellStyle name="_Шаяхметов_НМЗ Альбом форм бюджета 2008 г- 01,11,07_факт 2019" xfId="26248" xr:uid="{00000000-0005-0000-0000-0000E21F0000}"/>
    <cellStyle name="_Шаяхметов_НМЗ Альбом форм бюджета 2008 г- 08,11,07" xfId="5464" xr:uid="{00000000-0005-0000-0000-0000E31F0000}"/>
    <cellStyle name="_Шаяхметов_НМЗ Альбом форм бюджета 2008 г- 08,11,07 2" xfId="26249" xr:uid="{00000000-0005-0000-0000-0000E41F0000}"/>
    <cellStyle name="_Шаяхметов_НМЗ Альбом форм бюджета 2008 г- 08,11,07_Лист2" xfId="26250" xr:uid="{00000000-0005-0000-0000-0000E51F0000}"/>
    <cellStyle name="_Шаяхметов_НМЗ Альбом форм бюджета 2008 г- 08,11,07_факт 2019" xfId="26251" xr:uid="{00000000-0005-0000-0000-0000E61F0000}"/>
    <cellStyle name="_Шаяхметов_ПРОГНОЗНЫЙ БАЛАНС (форма)" xfId="5465" xr:uid="{00000000-0005-0000-0000-0000E71F0000}"/>
    <cellStyle name="_Шаяхметов_ПРОГНОЗНЫЙ БАЛАНС (форма) 2" xfId="26252" xr:uid="{00000000-0005-0000-0000-0000E81F0000}"/>
    <cellStyle name="_Шаяхметов_ПРОГНОЗНЫЙ БАЛАНС (форма)_Лист2" xfId="26253" xr:uid="{00000000-0005-0000-0000-0000E91F0000}"/>
    <cellStyle name="_Шаяхметов_ПРОГНОЗНЫЙ БАЛАНС (форма)_факт 2019" xfId="26254" xr:uid="{00000000-0005-0000-0000-0000EA1F0000}"/>
    <cellStyle name="_Шаяхметов_факт 2019" xfId="26255" xr:uid="{00000000-0005-0000-0000-0000EB1F0000}"/>
    <cellStyle name="_Штатное ВТК по Пуглалымскому нмр (Вариант 2)" xfId="5466" xr:uid="{00000000-0005-0000-0000-0000EC1F0000}"/>
    <cellStyle name="_Штатное ВТК по Пуглалымскому нмр (Вариант 2)_факт 2019" xfId="26256" xr:uid="{00000000-0005-0000-0000-0000ED1F0000}"/>
    <cellStyle name="_Эк.показатели пл.на 2 п.г.скор." xfId="5467" xr:uid="{00000000-0005-0000-0000-0000EE1F0000}"/>
    <cellStyle name="_Эк.показатели пл.на 2 п.г.скор._факт 2019" xfId="26257" xr:uid="{00000000-0005-0000-0000-0000EF1F0000}"/>
    <cellStyle name="_Экономическая часть - 3.04.07" xfId="5468" xr:uid="{00000000-0005-0000-0000-0000F01F0000}"/>
    <cellStyle name="_Экономическая часть - 3.04.07_факт 2019" xfId="26258" xr:uid="{00000000-0005-0000-0000-0000F11F0000}"/>
    <cellStyle name="_Экономическая часть 6.04.07." xfId="5469" xr:uid="{00000000-0005-0000-0000-0000F21F0000}"/>
    <cellStyle name="_Экономическая часть 6.04.07._факт 2019" xfId="26259" xr:uid="{00000000-0005-0000-0000-0000F31F0000}"/>
    <cellStyle name="_Энергоснабжение_OPEX 2008-2018" xfId="5470" xr:uid="{00000000-0005-0000-0000-0000F41F0000}"/>
    <cellStyle name="_Энергоснабжение_OPEX 2008-2018_факт 2019" xfId="26260" xr:uid="{00000000-0005-0000-0000-0000F51F0000}"/>
    <cellStyle name="_Югнефть БИЗНЕС-ПЛАН  2006 г. к СД" xfId="5471" xr:uid="{00000000-0005-0000-0000-0000F61F0000}"/>
    <cellStyle name="_Югнефть БИЗНЕС-ПЛАН  2006 г. к СД_факт 2019" xfId="26261" xr:uid="{00000000-0005-0000-0000-0000F71F0000}"/>
    <cellStyle name="_Югра-А-С_25.01.08" xfId="5472" xr:uid="{00000000-0005-0000-0000-0000F81F0000}"/>
    <cellStyle name="_Югра-А-С_25.01.08_факт 2019" xfId="26262" xr:uid="{00000000-0005-0000-0000-0000F91F0000}"/>
    <cellStyle name="_ЯГФ" xfId="5473" xr:uid="{00000000-0005-0000-0000-0000FA1F0000}"/>
    <cellStyle name="_ЯГФ_факт 2019" xfId="26263" xr:uid="{00000000-0005-0000-0000-0000FB1F0000}"/>
    <cellStyle name="_Январь" xfId="5474" xr:uid="{00000000-0005-0000-0000-0000FC1F0000}"/>
    <cellStyle name="_ЯНВАРЬ  ФАКТ  2007  АНАЛИЗ СЫРЬЯ" xfId="5475" xr:uid="{00000000-0005-0000-0000-0000FD1F0000}"/>
    <cellStyle name="_ЯНВАРЬ  ФАКТ  2007  АНАЛИЗ СЫРЬЯ_факт 2019" xfId="26264" xr:uid="{00000000-0005-0000-0000-0000FE1F0000}"/>
    <cellStyle name="_Январь_факт 2019" xfId="26265" xr:uid="{00000000-0005-0000-0000-0000FF1F0000}"/>
    <cellStyle name="’E‰Y [0.00]_laroux" xfId="5476" xr:uid="{00000000-0005-0000-0000-000000200000}"/>
    <cellStyle name="’E‰Y_laroux" xfId="5477" xr:uid="{00000000-0005-0000-0000-000001200000}"/>
    <cellStyle name="”€???‘?‚›‰" xfId="5478" xr:uid="{00000000-0005-0000-0000-000002200000}"/>
    <cellStyle name="”€?‘€??‚???›‰" xfId="5479" xr:uid="{00000000-0005-0000-0000-000003200000}"/>
    <cellStyle name="”€ќђќ‘ћ‚›‰" xfId="5480" xr:uid="{00000000-0005-0000-0000-000004200000}"/>
    <cellStyle name="”€ќђќ‘ћ‚›‰ 2" xfId="5481" xr:uid="{00000000-0005-0000-0000-000005200000}"/>
    <cellStyle name="”€ќђќ‘ћ‚›‰ 2 2" xfId="23917" xr:uid="{00000000-0005-0000-0000-000006200000}"/>
    <cellStyle name="”€ќђќ‘ћ‚›‰ 2 2 2" xfId="26266" xr:uid="{00000000-0005-0000-0000-000007200000}"/>
    <cellStyle name="”€ќђќ‘ћ‚›‰ 2 3" xfId="26267" xr:uid="{00000000-0005-0000-0000-000008200000}"/>
    <cellStyle name="”€ќђќ‘ћ‚›‰ 2_Лист2" xfId="26268" xr:uid="{00000000-0005-0000-0000-000009200000}"/>
    <cellStyle name="”€ќђќ‘ћ‚›‰ 3" xfId="5482" xr:uid="{00000000-0005-0000-0000-00000A200000}"/>
    <cellStyle name="”€ќђќ‘ћ‚›‰ 3 2" xfId="23918" xr:uid="{00000000-0005-0000-0000-00000B200000}"/>
    <cellStyle name="”€ќђќ‘ћ‚›‰ 3 2 2" xfId="26269" xr:uid="{00000000-0005-0000-0000-00000C200000}"/>
    <cellStyle name="”€ќђќ‘ћ‚›‰ 3 3" xfId="26270" xr:uid="{00000000-0005-0000-0000-00000D200000}"/>
    <cellStyle name="”€ќђќ‘ћ‚›‰ 3_Лист2" xfId="26271" xr:uid="{00000000-0005-0000-0000-00000E200000}"/>
    <cellStyle name="”€ќђќ‘ћ‚›‰ 4" xfId="5483" xr:uid="{00000000-0005-0000-0000-00000F200000}"/>
    <cellStyle name="”€ќђќ‘ћ‚›‰ 4 2" xfId="23919" xr:uid="{00000000-0005-0000-0000-000010200000}"/>
    <cellStyle name="”€ќђќ‘ћ‚›‰ 4 2 2" xfId="26272" xr:uid="{00000000-0005-0000-0000-000011200000}"/>
    <cellStyle name="”€ќђќ‘ћ‚›‰ 4 3" xfId="26273" xr:uid="{00000000-0005-0000-0000-000012200000}"/>
    <cellStyle name="”€ќђќ‘ћ‚›‰ 4_Лист2" xfId="26274" xr:uid="{00000000-0005-0000-0000-000013200000}"/>
    <cellStyle name="”€ќђќ‘ћ‚›‰ 5" xfId="5484" xr:uid="{00000000-0005-0000-0000-000014200000}"/>
    <cellStyle name="”€ќђќ‘ћ‚›‰ 5 2" xfId="26275" xr:uid="{00000000-0005-0000-0000-000015200000}"/>
    <cellStyle name="”€ќђќ‘ћ‚›‰ 6" xfId="26276" xr:uid="{00000000-0005-0000-0000-000016200000}"/>
    <cellStyle name="”€ќђќ‘ћ‚›‰_Калькуляция для мониторинга 2010" xfId="5485" xr:uid="{00000000-0005-0000-0000-000017200000}"/>
    <cellStyle name="”€љ‘€ђћ‚ђќќ›‰" xfId="5486" xr:uid="{00000000-0005-0000-0000-000018200000}"/>
    <cellStyle name="”€љ‘€ђћ‚ђќќ›‰ 2" xfId="5487" xr:uid="{00000000-0005-0000-0000-000019200000}"/>
    <cellStyle name="”€љ‘€ђћ‚ђќќ›‰ 2 2" xfId="23920" xr:uid="{00000000-0005-0000-0000-00001A200000}"/>
    <cellStyle name="”€љ‘€ђћ‚ђќќ›‰ 2 2 2" xfId="26277" xr:uid="{00000000-0005-0000-0000-00001B200000}"/>
    <cellStyle name="”€љ‘€ђћ‚ђќќ›‰ 2 3" xfId="26278" xr:uid="{00000000-0005-0000-0000-00001C200000}"/>
    <cellStyle name="”€љ‘€ђћ‚ђќќ›‰ 2_Лист2" xfId="26279" xr:uid="{00000000-0005-0000-0000-00001D200000}"/>
    <cellStyle name="”€љ‘€ђћ‚ђќќ›‰ 3" xfId="5488" xr:uid="{00000000-0005-0000-0000-00001E200000}"/>
    <cellStyle name="”€љ‘€ђћ‚ђќќ›‰ 3 2" xfId="23921" xr:uid="{00000000-0005-0000-0000-00001F200000}"/>
    <cellStyle name="”€љ‘€ђћ‚ђќќ›‰ 3 2 2" xfId="26280" xr:uid="{00000000-0005-0000-0000-000020200000}"/>
    <cellStyle name="”€љ‘€ђћ‚ђќќ›‰ 3 3" xfId="26281" xr:uid="{00000000-0005-0000-0000-000021200000}"/>
    <cellStyle name="”€љ‘€ђћ‚ђќќ›‰ 3_Лист2" xfId="26282" xr:uid="{00000000-0005-0000-0000-000022200000}"/>
    <cellStyle name="”€љ‘€ђћ‚ђќќ›‰ 4" xfId="5489" xr:uid="{00000000-0005-0000-0000-000023200000}"/>
    <cellStyle name="”€љ‘€ђћ‚ђќќ›‰ 4 2" xfId="23922" xr:uid="{00000000-0005-0000-0000-000024200000}"/>
    <cellStyle name="”€љ‘€ђћ‚ђќќ›‰ 4 2 2" xfId="26283" xr:uid="{00000000-0005-0000-0000-000025200000}"/>
    <cellStyle name="”€љ‘€ђћ‚ђќќ›‰ 4 3" xfId="26284" xr:uid="{00000000-0005-0000-0000-000026200000}"/>
    <cellStyle name="”€љ‘€ђћ‚ђќќ›‰ 4_Лист2" xfId="26285" xr:uid="{00000000-0005-0000-0000-000027200000}"/>
    <cellStyle name="”€љ‘€ђћ‚ђќќ›‰ 5" xfId="5490" xr:uid="{00000000-0005-0000-0000-000028200000}"/>
    <cellStyle name="”€љ‘€ђћ‚ђќќ›‰ 5 2" xfId="26286" xr:uid="{00000000-0005-0000-0000-000029200000}"/>
    <cellStyle name="”€љ‘€ђћ‚ђќќ›‰ 6" xfId="26287" xr:uid="{00000000-0005-0000-0000-00002A200000}"/>
    <cellStyle name="”€љ‘€ђћ‚ђќќ›‰_Калькуляция для мониторинга 2010" xfId="5491" xr:uid="{00000000-0005-0000-0000-00002B200000}"/>
    <cellStyle name="”ќђќ‘ћ‚›‰" xfId="5492" xr:uid="{00000000-0005-0000-0000-00002C200000}"/>
    <cellStyle name="”ќђќ‘ћ‚›‰ 2" xfId="5493" xr:uid="{00000000-0005-0000-0000-00002D200000}"/>
    <cellStyle name="”ќђќ‘ћ‚›‰ 3" xfId="26288" xr:uid="{00000000-0005-0000-0000-00002E200000}"/>
    <cellStyle name="”ќђќ‘ћ‚›‰_Лист2" xfId="26289" xr:uid="{00000000-0005-0000-0000-00002F200000}"/>
    <cellStyle name="”љ‘ђћ‚ђќќ›‰" xfId="5494" xr:uid="{00000000-0005-0000-0000-000030200000}"/>
    <cellStyle name="”љ‘ђћ‚ђќќ›‰ 2" xfId="5495" xr:uid="{00000000-0005-0000-0000-000031200000}"/>
    <cellStyle name="”љ‘ђћ‚ђќќ›‰ 3" xfId="26290" xr:uid="{00000000-0005-0000-0000-000032200000}"/>
    <cellStyle name="”љ‘ђћ‚ђќќ›‰_Лист2" xfId="26291" xr:uid="{00000000-0005-0000-0000-000033200000}"/>
    <cellStyle name="„…?…†?›‰" xfId="5496" xr:uid="{00000000-0005-0000-0000-000034200000}"/>
    <cellStyle name="„…ќ…†ќ›‰" xfId="5497" xr:uid="{00000000-0005-0000-0000-000035200000}"/>
    <cellStyle name="„…ќ…†ќ›‰ 2" xfId="5498" xr:uid="{00000000-0005-0000-0000-000036200000}"/>
    <cellStyle name="„…ќ…†ќ›‰ 3" xfId="26292" xr:uid="{00000000-0005-0000-0000-000037200000}"/>
    <cellStyle name="„…ќ…†ќ›‰_Лист2" xfId="26293" xr:uid="{00000000-0005-0000-0000-000038200000}"/>
    <cellStyle name="„ђ’ђ" xfId="5499" xr:uid="{00000000-0005-0000-0000-000039200000}"/>
    <cellStyle name="„ђ’ђ 2" xfId="5500" xr:uid="{00000000-0005-0000-0000-00003A200000}"/>
    <cellStyle name="„ђ’ђ 3" xfId="26294" xr:uid="{00000000-0005-0000-0000-00003B200000}"/>
    <cellStyle name="„ђ’ђ_Лист2" xfId="26295" xr:uid="{00000000-0005-0000-0000-00003C200000}"/>
    <cellStyle name="£ BP" xfId="5501" xr:uid="{00000000-0005-0000-0000-00003D200000}"/>
    <cellStyle name="¥ JY" xfId="5502" xr:uid="{00000000-0005-0000-0000-00003E200000}"/>
    <cellStyle name="€’???‚›‰" xfId="5503" xr:uid="{00000000-0005-0000-0000-00003F200000}"/>
    <cellStyle name="€’???‚›‰ 2" xfId="5504" xr:uid="{00000000-0005-0000-0000-000040200000}"/>
    <cellStyle name="€’???‚›‰ 3" xfId="5505" xr:uid="{00000000-0005-0000-0000-000041200000}"/>
    <cellStyle name="€’???‚›‰ 4" xfId="5506" xr:uid="{00000000-0005-0000-0000-000042200000}"/>
    <cellStyle name="€’ћѓћ‚›‰" xfId="5507" xr:uid="{00000000-0005-0000-0000-000043200000}"/>
    <cellStyle name="€’ћѓћ‚›‰ 2" xfId="5508" xr:uid="{00000000-0005-0000-0000-000044200000}"/>
    <cellStyle name="€’ћѓћ‚›‰ 2 2" xfId="5509" xr:uid="{00000000-0005-0000-0000-000045200000}"/>
    <cellStyle name="€’ћѓћ‚›‰ 2 2 2" xfId="26296" xr:uid="{00000000-0005-0000-0000-000046200000}"/>
    <cellStyle name="€’ћѓћ‚›‰ 2 3" xfId="5510" xr:uid="{00000000-0005-0000-0000-000047200000}"/>
    <cellStyle name="€’ћѓћ‚›‰ 2 4" xfId="5511" xr:uid="{00000000-0005-0000-0000-000048200000}"/>
    <cellStyle name="€’ћѓћ‚›‰ 2_Лист2" xfId="26297" xr:uid="{00000000-0005-0000-0000-000049200000}"/>
    <cellStyle name="€’ћѓћ‚›‰ 3" xfId="5512" xr:uid="{00000000-0005-0000-0000-00004A200000}"/>
    <cellStyle name="€’ћѓћ‚›‰ 3 2" xfId="5513" xr:uid="{00000000-0005-0000-0000-00004B200000}"/>
    <cellStyle name="€’ћѓћ‚›‰ 3 2 2" xfId="26298" xr:uid="{00000000-0005-0000-0000-00004C200000}"/>
    <cellStyle name="€’ћѓћ‚›‰ 3 3" xfId="5514" xr:uid="{00000000-0005-0000-0000-00004D200000}"/>
    <cellStyle name="€’ћѓћ‚›‰ 3 4" xfId="5515" xr:uid="{00000000-0005-0000-0000-00004E200000}"/>
    <cellStyle name="€’ћѓћ‚›‰ 3_Лист2" xfId="26299" xr:uid="{00000000-0005-0000-0000-00004F200000}"/>
    <cellStyle name="€’ћѓћ‚›‰ 4" xfId="5516" xr:uid="{00000000-0005-0000-0000-000050200000}"/>
    <cellStyle name="€’ћѓћ‚›‰ 4 2" xfId="5517" xr:uid="{00000000-0005-0000-0000-000051200000}"/>
    <cellStyle name="€’ћѓћ‚›‰ 4 2 2" xfId="26300" xr:uid="{00000000-0005-0000-0000-000052200000}"/>
    <cellStyle name="€’ћѓћ‚›‰ 4 3" xfId="5518" xr:uid="{00000000-0005-0000-0000-000053200000}"/>
    <cellStyle name="€’ћѓћ‚›‰ 4 4" xfId="5519" xr:uid="{00000000-0005-0000-0000-000054200000}"/>
    <cellStyle name="€’ћѓћ‚›‰ 4_Лист2" xfId="26301" xr:uid="{00000000-0005-0000-0000-000055200000}"/>
    <cellStyle name="€’ћѓћ‚›‰ 5" xfId="5520" xr:uid="{00000000-0005-0000-0000-000056200000}"/>
    <cellStyle name="€’ћѓћ‚›‰ 5 2" xfId="5521" xr:uid="{00000000-0005-0000-0000-000057200000}"/>
    <cellStyle name="€’ћѓћ‚›‰ 5 3" xfId="5522" xr:uid="{00000000-0005-0000-0000-000058200000}"/>
    <cellStyle name="€’ћѓћ‚›‰ 5 4" xfId="5523" xr:uid="{00000000-0005-0000-0000-000059200000}"/>
    <cellStyle name="€’ћѓћ‚›‰ 6" xfId="5524" xr:uid="{00000000-0005-0000-0000-00005A200000}"/>
    <cellStyle name="€’ћѓћ‚›‰ 7" xfId="5525" xr:uid="{00000000-0005-0000-0000-00005B200000}"/>
    <cellStyle name="€’ћѓћ‚›‰ 8" xfId="5526" xr:uid="{00000000-0005-0000-0000-00005C200000}"/>
    <cellStyle name="€’ћѓћ‚›‰_Калькуляция для мониторинга 2010" xfId="5527" xr:uid="{00000000-0005-0000-0000-00005D200000}"/>
    <cellStyle name="=C:\WINNT35\SYSTEM32\COMMAND.COM" xfId="5528" xr:uid="{00000000-0005-0000-0000-00005E200000}"/>
    <cellStyle name="=C:\WINNT35\SYSTEM32\COMMAND.COM 2" xfId="5529" xr:uid="{00000000-0005-0000-0000-00005F200000}"/>
    <cellStyle name="=C:\WINNT35\SYSTEM32\COMMAND.COM 3" xfId="26302" xr:uid="{00000000-0005-0000-0000-000060200000}"/>
    <cellStyle name="=C:\WINNT35\SYSTEM32\COMMAND.COM_1_GFO_4_Аргиллит" xfId="5530" xr:uid="{00000000-0005-0000-0000-000061200000}"/>
    <cellStyle name="=D:\WINNT\SYSTEM32\COMMAND.COM" xfId="5531" xr:uid="{00000000-0005-0000-0000-000062200000}"/>
    <cellStyle name="‡???‹?‚??1" xfId="5532" xr:uid="{00000000-0005-0000-0000-000063200000}"/>
    <cellStyle name="‡???‹?‚??2" xfId="5533" xr:uid="{00000000-0005-0000-0000-000064200000}"/>
    <cellStyle name="‡ђѓћ‹ћ‚ћљ1" xfId="5534" xr:uid="{00000000-0005-0000-0000-000065200000}"/>
    <cellStyle name="‡ђѓћ‹ћ‚ћљ1 2" xfId="5535" xr:uid="{00000000-0005-0000-0000-000066200000}"/>
    <cellStyle name="‡ђѓћ‹ћ‚ћљ1 3" xfId="26303" xr:uid="{00000000-0005-0000-0000-000067200000}"/>
    <cellStyle name="‡ђѓћ‹ћ‚ћљ1_Лист2" xfId="26304" xr:uid="{00000000-0005-0000-0000-000068200000}"/>
    <cellStyle name="‡ђѓћ‹ћ‚ћљ2" xfId="5536" xr:uid="{00000000-0005-0000-0000-000069200000}"/>
    <cellStyle name="‡ђѓћ‹ћ‚ћљ2 2" xfId="5537" xr:uid="{00000000-0005-0000-0000-00006A200000}"/>
    <cellStyle name="‡ђѓћ‹ћ‚ћљ2 3" xfId="26305" xr:uid="{00000000-0005-0000-0000-00006B200000}"/>
    <cellStyle name="‡ђѓћ‹ћ‚ћљ2_Лист2" xfId="26306" xr:uid="{00000000-0005-0000-0000-00006C200000}"/>
    <cellStyle name="•W€_GE 3 MINIMUM" xfId="5538" xr:uid="{00000000-0005-0000-0000-00006D200000}"/>
    <cellStyle name="•WЏЂ_laroux" xfId="5539" xr:uid="{00000000-0005-0000-0000-00006E200000}"/>
    <cellStyle name="_x0003_" xfId="5540" xr:uid="{00000000-0005-0000-0000-00006F200000}"/>
    <cellStyle name="’ћѓћ‚›‰" xfId="5541" xr:uid="{00000000-0005-0000-0000-000070200000}"/>
    <cellStyle name="’ћѓћ‚›‰ 2" xfId="5542" xr:uid="{00000000-0005-0000-0000-000071200000}"/>
    <cellStyle name="’ћѓћ‚›‰ 2 2" xfId="5543" xr:uid="{00000000-0005-0000-0000-000072200000}"/>
    <cellStyle name="’ћѓћ‚›‰ 2 3" xfId="5544" xr:uid="{00000000-0005-0000-0000-000073200000}"/>
    <cellStyle name="’ћѓћ‚›‰ 2 4" xfId="5545" xr:uid="{00000000-0005-0000-0000-000074200000}"/>
    <cellStyle name="’ћѓћ‚›‰ 3" xfId="5546" xr:uid="{00000000-0005-0000-0000-000075200000}"/>
    <cellStyle name="’ћѓћ‚›‰ 4" xfId="5547" xr:uid="{00000000-0005-0000-0000-000076200000}"/>
    <cellStyle name="’ћѓћ‚›‰ 5" xfId="5548" xr:uid="{00000000-0005-0000-0000-000077200000}"/>
    <cellStyle name="’ћѓћ‚›‰_Лист2" xfId="26307" xr:uid="{00000000-0005-0000-0000-000078200000}"/>
    <cellStyle name="" xfId="5549" xr:uid="{00000000-0005-0000-0000-000079200000}"/>
    <cellStyle name=" 2" xfId="5550" xr:uid="{00000000-0005-0000-0000-00007A200000}"/>
    <cellStyle name=" 3" xfId="5551" xr:uid="{00000000-0005-0000-0000-00007B200000}"/>
    <cellStyle name=" 4" xfId="26308" xr:uid="{00000000-0005-0000-0000-00007C200000}"/>
    <cellStyle name="_SMESH" xfId="5552" xr:uid="{00000000-0005-0000-0000-00007D200000}"/>
    <cellStyle name="" xfId="5553" xr:uid="{00000000-0005-0000-0000-00007E200000}"/>
    <cellStyle name="" xfId="5554" xr:uid="{00000000-0005-0000-0000-00007F200000}"/>
    <cellStyle name=" 2" xfId="5555" xr:uid="{00000000-0005-0000-0000-000080200000}"/>
    <cellStyle name=" 2" xfId="5556" xr:uid="{00000000-0005-0000-0000-000081200000}"/>
    <cellStyle name=" 2 2" xfId="5557" xr:uid="{00000000-0005-0000-0000-000082200000}"/>
    <cellStyle name=" 2 3" xfId="5558" xr:uid="{00000000-0005-0000-0000-000083200000}"/>
    <cellStyle name=" 2 4" xfId="5559" xr:uid="{00000000-0005-0000-0000-000084200000}"/>
    <cellStyle name=" 2_факт 2019" xfId="26309" xr:uid="{00000000-0005-0000-0000-000085200000}"/>
    <cellStyle name=" 2_факт 2019" xfId="26310" xr:uid="{00000000-0005-0000-0000-000086200000}"/>
    <cellStyle name=" 3" xfId="5560" xr:uid="{00000000-0005-0000-0000-000087200000}"/>
    <cellStyle name=" 3" xfId="5561" xr:uid="{00000000-0005-0000-0000-000088200000}"/>
    <cellStyle name=" 3 2" xfId="5562" xr:uid="{00000000-0005-0000-0000-000089200000}"/>
    <cellStyle name=" 3 3" xfId="5563" xr:uid="{00000000-0005-0000-0000-00008A200000}"/>
    <cellStyle name=" 3 4" xfId="5564" xr:uid="{00000000-0005-0000-0000-00008B200000}"/>
    <cellStyle name=" 3_факт 2019" xfId="26311" xr:uid="{00000000-0005-0000-0000-00008C200000}"/>
    <cellStyle name=" 3_факт 2019" xfId="26312" xr:uid="{00000000-0005-0000-0000-00008D200000}"/>
    <cellStyle name=" 4" xfId="26313" xr:uid="{00000000-0005-0000-0000-00008E200000}"/>
    <cellStyle name=" 4" xfId="5565" xr:uid="{00000000-0005-0000-0000-00008F200000}"/>
    <cellStyle name=" 5" xfId="5566" xr:uid="{00000000-0005-0000-0000-000090200000}"/>
    <cellStyle name=" 6" xfId="5567" xr:uid="{00000000-0005-0000-0000-000091200000}"/>
    <cellStyle name="__OPEX_Свод_Бюджет Печоранефть 2008" xfId="5568" xr:uid="{00000000-0005-0000-0000-000092200000}"/>
    <cellStyle name="__OPEX_Свод_Бюджет Печоранефть 2008" xfId="5569" xr:uid="{00000000-0005-0000-0000-000093200000}"/>
    <cellStyle name="__OPEX_Свод_Бюджет Печоранефть 2008_факт 2019" xfId="26314" xr:uid="{00000000-0005-0000-0000-000094200000}"/>
    <cellStyle name="__OPEX_Свод_Бюджет Печоранефть 2008_факт 2019" xfId="26315" xr:uid="{00000000-0005-0000-0000-000095200000}"/>
    <cellStyle name="_0808_Прогноз затрат  и себестоимости (2)" xfId="5570" xr:uid="{00000000-0005-0000-0000-000096200000}"/>
    <cellStyle name="_0808_Прогноз затрат  и себестоимости (2)" xfId="5571" xr:uid="{00000000-0005-0000-0000-000097200000}"/>
    <cellStyle name="_0808_Прогноз затрат  и себестоимости (2)_Прогноз ВТК 2009" xfId="5572" xr:uid="{00000000-0005-0000-0000-000098200000}"/>
    <cellStyle name="_0808_Прогноз затрат  и себестоимости (2)_Прогноз ВТК 2009" xfId="5573" xr:uid="{00000000-0005-0000-0000-000099200000}"/>
    <cellStyle name="_0808_Прогноз затрат  и себестоимости (2)_Прогноз ВТК 2009_факт 2019" xfId="26316" xr:uid="{00000000-0005-0000-0000-00009A200000}"/>
    <cellStyle name="_0808_Прогноз затрат  и себестоимости (2)_Прогноз ВТК 2009_факт 2019" xfId="26317" xr:uid="{00000000-0005-0000-0000-00009B200000}"/>
    <cellStyle name="_0808_Прогноз затрат  и себестоимости (2)_факт 2019" xfId="26318" xr:uid="{00000000-0005-0000-0000-00009C200000}"/>
    <cellStyle name="_0808_Прогноз затрат  и себестоимости (2)_факт 2019" xfId="26319" xr:uid="{00000000-0005-0000-0000-00009D200000}"/>
    <cellStyle name="_0907_MR_PN" xfId="5574" xr:uid="{00000000-0005-0000-0000-00009E200000}"/>
    <cellStyle name="_0907_MR_PN" xfId="5575" xr:uid="{00000000-0005-0000-0000-00009F200000}"/>
    <cellStyle name="_0907_MR_PN_факт 2019" xfId="26320" xr:uid="{00000000-0005-0000-0000-0000A0200000}"/>
    <cellStyle name="_0907_MR_PN_факт 2019" xfId="26321" xr:uid="{00000000-0005-0000-0000-0000A1200000}"/>
    <cellStyle name="_1K_last_2" xfId="5576" xr:uid="{00000000-0005-0000-0000-0000A2200000}"/>
    <cellStyle name="_1K_last_2" xfId="5577" xr:uid="{00000000-0005-0000-0000-0000A3200000}"/>
    <cellStyle name="_1K_last_2_факт 2019" xfId="26322" xr:uid="{00000000-0005-0000-0000-0000A4200000}"/>
    <cellStyle name="_1K_last_2_факт 2019" xfId="26323" xr:uid="{00000000-0005-0000-0000-0000A5200000}"/>
    <cellStyle name="_1К (переработка) 2009" xfId="5578" xr:uid="{00000000-0005-0000-0000-0000A6200000}"/>
    <cellStyle name="_1К (переработка) 2009" xfId="5579" xr:uid="{00000000-0005-0000-0000-0000A7200000}"/>
    <cellStyle name="_1К (переработка) 2009_факт 2019" xfId="26324" xr:uid="{00000000-0005-0000-0000-0000A8200000}"/>
    <cellStyle name="_1К (переработка) 2009_факт 2019" xfId="26325" xr:uid="{00000000-0005-0000-0000-0000A9200000}"/>
    <cellStyle name="_C_WSR_conso_0908_NL факт сентябрь" xfId="5580" xr:uid="{00000000-0005-0000-0000-0000AA200000}"/>
    <cellStyle name="_C_WSR_conso_0908_NL факт сентябрь" xfId="5581" xr:uid="{00000000-0005-0000-0000-0000AB200000}"/>
    <cellStyle name="_C_WSR_conso_0908_NL факт сентябрь_факт 2019" xfId="26326" xr:uid="{00000000-0005-0000-0000-0000AC200000}"/>
    <cellStyle name="_C_WSR_conso_0908_NL факт сентябрь_факт 2019" xfId="26327" xr:uid="{00000000-0005-0000-0000-0000AD200000}"/>
    <cellStyle name="_Kolvinskoe_v7_(12 11 2008)" xfId="5582" xr:uid="{00000000-0005-0000-0000-0000AE200000}"/>
    <cellStyle name="_Kolvinskoe_v7_(12 11 2008)" xfId="5583" xr:uid="{00000000-0005-0000-0000-0000AF200000}"/>
    <cellStyle name="_Kolvinskoe_v7_(12 11 2008)_факт 2019" xfId="26328" xr:uid="{00000000-0005-0000-0000-0000B0200000}"/>
    <cellStyle name="_Kolvinskoe_v7_(12 11 2008)_факт 2019" xfId="26329" xr:uid="{00000000-0005-0000-0000-0000B1200000}"/>
    <cellStyle name="_MMYY_MR_Company" xfId="5584" xr:uid="{00000000-0005-0000-0000-0000B2200000}"/>
    <cellStyle name="_MMYY_MR_Company" xfId="5585" xr:uid="{00000000-0005-0000-0000-0000B3200000}"/>
    <cellStyle name="_MMYY_MR_Company_факт 2019" xfId="26330" xr:uid="{00000000-0005-0000-0000-0000B4200000}"/>
    <cellStyle name="_MMYY_MR_Company_факт 2019" xfId="26331" xr:uid="{00000000-0005-0000-0000-0000B5200000}"/>
    <cellStyle name="_БП2009_Название предприятия_дата" xfId="5586" xr:uid="{00000000-0005-0000-0000-0000B6200000}"/>
    <cellStyle name="_БП2009_Название предприятия_дата" xfId="5587" xr:uid="{00000000-0005-0000-0000-0000B7200000}"/>
    <cellStyle name="_БП2009_Название предприятия_дата 2" xfId="23923" xr:uid="{00000000-0005-0000-0000-0000B8200000}"/>
    <cellStyle name="_БП2009_Название предприятия_дата 2" xfId="23924" xr:uid="{00000000-0005-0000-0000-0000B9200000}"/>
    <cellStyle name="_БП2009_Название предприятия_дата 2 2" xfId="26332" xr:uid="{00000000-0005-0000-0000-0000BA200000}"/>
    <cellStyle name="_БП2009_Название предприятия_дата 2 2" xfId="26333" xr:uid="{00000000-0005-0000-0000-0000BB200000}"/>
    <cellStyle name="_БП2009_Название предприятия_дата 3" xfId="23925" xr:uid="{00000000-0005-0000-0000-0000BC200000}"/>
    <cellStyle name="_БП2009_Название предприятия_дата 3" xfId="23926" xr:uid="{00000000-0005-0000-0000-0000BD200000}"/>
    <cellStyle name="_БП2009_Название предприятия_дата 3 2" xfId="26334" xr:uid="{00000000-0005-0000-0000-0000BE200000}"/>
    <cellStyle name="_БП2009_Название предприятия_дата 3 2" xfId="26335" xr:uid="{00000000-0005-0000-0000-0000BF200000}"/>
    <cellStyle name="_БП2009_Название предприятия_дата 4" xfId="26336" xr:uid="{00000000-0005-0000-0000-0000C0200000}"/>
    <cellStyle name="_БП2009_Название предприятия_дата 4" xfId="26337" xr:uid="{00000000-0005-0000-0000-0000C1200000}"/>
    <cellStyle name="_БП2009_Название предприятия_дата_БП2011_Название предприятия_дата версии" xfId="5588" xr:uid="{00000000-0005-0000-0000-0000C2200000}"/>
    <cellStyle name="_БП2009_Название предприятия_дата_БП2011_Название предприятия_дата версии" xfId="5589" xr:uid="{00000000-0005-0000-0000-0000C3200000}"/>
    <cellStyle name="_БП2009_Название предприятия_дата_БП2011_Название предприятия_дата версии 2" xfId="23927" xr:uid="{00000000-0005-0000-0000-0000C4200000}"/>
    <cellStyle name="_БП2009_Название предприятия_дата_БП2011_Название предприятия_дата версии 2" xfId="23928" xr:uid="{00000000-0005-0000-0000-0000C5200000}"/>
    <cellStyle name="_БП2009_Название предприятия_дата_БП2011_Название предприятия_дата версии 2 2" xfId="26338" xr:uid="{00000000-0005-0000-0000-0000C6200000}"/>
    <cellStyle name="_БП2009_Название предприятия_дата_БП2011_Название предприятия_дата версии 2 2" xfId="26339" xr:uid="{00000000-0005-0000-0000-0000C7200000}"/>
    <cellStyle name="_БП2009_Название предприятия_дата_БП2011_Название предприятия_дата версии 3" xfId="23929" xr:uid="{00000000-0005-0000-0000-0000C8200000}"/>
    <cellStyle name="_БП2009_Название предприятия_дата_БП2011_Название предприятия_дата версии 3" xfId="23930" xr:uid="{00000000-0005-0000-0000-0000C9200000}"/>
    <cellStyle name="_БП2009_Название предприятия_дата_БП2011_Название предприятия_дата версии 3 2" xfId="26340" xr:uid="{00000000-0005-0000-0000-0000CA200000}"/>
    <cellStyle name="_БП2009_Название предприятия_дата_БП2011_Название предприятия_дата версии 3 2" xfId="26341" xr:uid="{00000000-0005-0000-0000-0000CB200000}"/>
    <cellStyle name="_БП2009_Название предприятия_дата_БП2011_Название предприятия_дата версии 4" xfId="26342" xr:uid="{00000000-0005-0000-0000-0000CC200000}"/>
    <cellStyle name="_БП2009_Название предприятия_дата_БП2011_Название предприятия_дата версии 4" xfId="26343" xr:uid="{00000000-0005-0000-0000-0000CD200000}"/>
    <cellStyle name="_БП2009_Название предприятия_дата_БП2011_Название предприятия_дата версии_Лист2" xfId="26344" xr:uid="{00000000-0005-0000-0000-0000CE200000}"/>
    <cellStyle name="_БП2009_Название предприятия_дата_БП2011_Название предприятия_дата версии_Лист2" xfId="26345" xr:uid="{00000000-0005-0000-0000-0000CF200000}"/>
    <cellStyle name="_БП2009_Название предприятия_дата_БП2011_Название предприятия_дата версии_факт 2019" xfId="26346" xr:uid="{00000000-0005-0000-0000-0000D0200000}"/>
    <cellStyle name="_БП2009_Название предприятия_дата_БП2011_Название предприятия_дата версии_факт 2019" xfId="26347" xr:uid="{00000000-0005-0000-0000-0000D1200000}"/>
    <cellStyle name="_БП2009_Название предприятия_дата_Лист2" xfId="26348" xr:uid="{00000000-0005-0000-0000-0000D2200000}"/>
    <cellStyle name="_БП2009_Название предприятия_дата_Лист2" xfId="26349" xr:uid="{00000000-0005-0000-0000-0000D3200000}"/>
    <cellStyle name="_БП2009_Название предприятия_дата_факт 2019" xfId="26350" xr:uid="{00000000-0005-0000-0000-0000D4200000}"/>
    <cellStyle name="_БП2009_Название предприятия_дата_факт 2019" xfId="26351" xr:uid="{00000000-0005-0000-0000-0000D5200000}"/>
    <cellStyle name="_БП2009_ТН+ООО" xfId="5590" xr:uid="{00000000-0005-0000-0000-0000D6200000}"/>
    <cellStyle name="_БП2009_ТН+ООО" xfId="5591" xr:uid="{00000000-0005-0000-0000-0000D7200000}"/>
    <cellStyle name="_БП2009_ТН+ООО 2" xfId="23931" xr:uid="{00000000-0005-0000-0000-0000D8200000}"/>
    <cellStyle name="_БП2009_ТН+ООО 2" xfId="23932" xr:uid="{00000000-0005-0000-0000-0000D9200000}"/>
    <cellStyle name="_БП2009_ТН+ООО 2 2" xfId="26352" xr:uid="{00000000-0005-0000-0000-0000DA200000}"/>
    <cellStyle name="_БП2009_ТН+ООО 2 2" xfId="26353" xr:uid="{00000000-0005-0000-0000-0000DB200000}"/>
    <cellStyle name="_БП2009_ТН+ООО 3" xfId="23933" xr:uid="{00000000-0005-0000-0000-0000DC200000}"/>
    <cellStyle name="_БП2009_ТН+ООО 3" xfId="23934" xr:uid="{00000000-0005-0000-0000-0000DD200000}"/>
    <cellStyle name="_БП2009_ТН+ООО 3 2" xfId="26354" xr:uid="{00000000-0005-0000-0000-0000DE200000}"/>
    <cellStyle name="_БП2009_ТН+ООО 3 2" xfId="26355" xr:uid="{00000000-0005-0000-0000-0000DF200000}"/>
    <cellStyle name="_БП2009_ТН+ООО 4" xfId="26356" xr:uid="{00000000-0005-0000-0000-0000E0200000}"/>
    <cellStyle name="_БП2009_ТН+ООО 4" xfId="26357" xr:uid="{00000000-0005-0000-0000-0000E1200000}"/>
    <cellStyle name="_БП2009_ТН+ООО_БП2009-ТН-Консолидация-040309" xfId="5592" xr:uid="{00000000-0005-0000-0000-0000E2200000}"/>
    <cellStyle name="_БП2009_ТН+ООО_Лист2" xfId="26358" xr:uid="{00000000-0005-0000-0000-0000E3200000}"/>
    <cellStyle name="_БП2009_ТН+ООО_факт 2019" xfId="26359" xr:uid="{00000000-0005-0000-0000-0000E4200000}"/>
    <cellStyle name="_БП2009_ТН+ООО_факт 2019" xfId="26360" xr:uid="{00000000-0005-0000-0000-0000E5200000}"/>
    <cellStyle name="_Калькуляция для мониторинга 2010 2" xfId="23935" xr:uid="{00000000-0005-0000-0000-0000E6200000}"/>
    <cellStyle name="_Калькуляция для мониторинга 2010 2" xfId="23936" xr:uid="{00000000-0005-0000-0000-0000E7200000}"/>
    <cellStyle name="_Калькуляция для мониторинга 2010 2 2" xfId="26361" xr:uid="{00000000-0005-0000-0000-0000E8200000}"/>
    <cellStyle name="_Калькуляция для мониторинга 2010 2 2" xfId="26362" xr:uid="{00000000-0005-0000-0000-0000E9200000}"/>
    <cellStyle name="_Калькуляция для мониторинга 2010 3" xfId="23937" xr:uid="{00000000-0005-0000-0000-0000EA200000}"/>
    <cellStyle name="_Калькуляция для мониторинга 2010 3" xfId="23938" xr:uid="{00000000-0005-0000-0000-0000EB200000}"/>
    <cellStyle name="_Калькуляция для мониторинга 2010 3 2" xfId="26363" xr:uid="{00000000-0005-0000-0000-0000EC200000}"/>
    <cellStyle name="_Калькуляция для мониторинга 2010 3 2" xfId="26364" xr:uid="{00000000-0005-0000-0000-0000ED200000}"/>
    <cellStyle name="_Лист2" xfId="26365" xr:uid="{00000000-0005-0000-0000-0000EE200000}"/>
    <cellStyle name="_Лист2" xfId="26366" xr:uid="{00000000-0005-0000-0000-0000EF200000}"/>
    <cellStyle name="_ОГЭ_OPEX_Бюджет_2009_ФО" xfId="5593" xr:uid="{00000000-0005-0000-0000-0000F0200000}"/>
    <cellStyle name="_ОГЭ_OPEX_Бюджет_2009_ФО" xfId="5594" xr:uid="{00000000-0005-0000-0000-0000F1200000}"/>
    <cellStyle name="_ОГЭ_OPEX_Бюджет_2009_ФО_факт 2019" xfId="26367" xr:uid="{00000000-0005-0000-0000-0000F2200000}"/>
    <cellStyle name="_ОГЭ_OPEX_Бюджет_2009_ФО_факт 2019" xfId="26368" xr:uid="{00000000-0005-0000-0000-0000F3200000}"/>
    <cellStyle name="_Отчет Saneco_OLAP_2009" xfId="5595" xr:uid="{00000000-0005-0000-0000-0000F4200000}"/>
    <cellStyle name="_Отчет Saneco_OLAP_2009" xfId="5596" xr:uid="{00000000-0005-0000-0000-0000F5200000}"/>
    <cellStyle name="_Отчет Saneco_OLAP_2009_факт 2019" xfId="26369" xr:uid="{00000000-0005-0000-0000-0000F6200000}"/>
    <cellStyle name="_Отчет Saneco_OLAP_2009_факт 2019" xfId="26370" xr:uid="{00000000-0005-0000-0000-0000F7200000}"/>
    <cellStyle name="_Печоранефть Бюджет 2008 изменен." xfId="5597" xr:uid="{00000000-0005-0000-0000-0000F8200000}"/>
    <cellStyle name="_Печоранефть Бюджет 2008 изменен." xfId="5598" xr:uid="{00000000-0005-0000-0000-0000F9200000}"/>
    <cellStyle name="_Печоранефть Бюджет 2008 изменен._факт 2019" xfId="26371" xr:uid="{00000000-0005-0000-0000-0000FA200000}"/>
    <cellStyle name="_Печоранефть Бюджет 2008 изменен._факт 2019" xfId="26372" xr:uid="{00000000-0005-0000-0000-0000FB200000}"/>
    <cellStyle name="_Прогноз ВТК 2009" xfId="5599" xr:uid="{00000000-0005-0000-0000-0000FC200000}"/>
    <cellStyle name="_Прогноз ВТК 2009" xfId="5600" xr:uid="{00000000-0005-0000-0000-0000FD200000}"/>
    <cellStyle name="_Прогноз ВТК 2009_факт 2019" xfId="26373" xr:uid="{00000000-0005-0000-0000-0000FE200000}"/>
    <cellStyle name="_Прогноз ВТК 2009_факт 2019" xfId="26374" xr:uid="{00000000-0005-0000-0000-0000FF200000}"/>
    <cellStyle name="_Прогноз_факт декабрь 08 САНЕКО 221208" xfId="5601" xr:uid="{00000000-0005-0000-0000-000000210000}"/>
    <cellStyle name="_Прогноз_факт декабрь 08 САНЕКО 221208" xfId="5602" xr:uid="{00000000-0005-0000-0000-000001210000}"/>
    <cellStyle name="_Прогноз_факт декабрь 08 САНЕКО 221208_факт 2019" xfId="26375" xr:uid="{00000000-0005-0000-0000-000002210000}"/>
    <cellStyle name="_Прогноз_факт декабрь 08 САНЕКО 221208_факт 2019" xfId="26376" xr:uid="{00000000-0005-0000-0000-000003210000}"/>
    <cellStyle name="_Расчет сдачи нефти в ООО ЛУКОЙЛ-Коми" xfId="5603" xr:uid="{00000000-0005-0000-0000-000004210000}"/>
    <cellStyle name="_Расчет сдачи нефти в ООО ЛУКОЙЛ-Коми" xfId="5604" xr:uid="{00000000-0005-0000-0000-000005210000}"/>
    <cellStyle name="_Расчет сдачи нефти в ООО ЛУКОЙЛ-Коми_факт 2019" xfId="26377" xr:uid="{00000000-0005-0000-0000-000006210000}"/>
    <cellStyle name="_Расчет сдачи нефти в ООО ЛУКОЙЛ-Коми_факт 2019" xfId="26378" xr:uid="{00000000-0005-0000-0000-000007210000}"/>
    <cellStyle name="_факт 2019" xfId="26379" xr:uid="{00000000-0005-0000-0000-000008210000}"/>
    <cellStyle name="_факт 2019" xfId="26380" xr:uid="{00000000-0005-0000-0000-000009210000}"/>
    <cellStyle name="_Финансовый план апрель ТНО_Альянс" xfId="5605" xr:uid="{00000000-0005-0000-0000-00000A210000}"/>
    <cellStyle name="_Финансовый план апрель ТНО_Альянс" xfId="5606" xr:uid="{00000000-0005-0000-0000-00000B210000}"/>
    <cellStyle name="_Финансовый план апрель ТНО_Альянс_факт 2019" xfId="26381" xr:uid="{00000000-0005-0000-0000-00000C210000}"/>
    <cellStyle name="_Финансовый план апрель ТНО_Альянс_факт 2019" xfId="26382" xr:uid="{00000000-0005-0000-0000-00000D210000}"/>
    <cellStyle name="" xfId="5607" xr:uid="{00000000-0005-0000-0000-00000E210000}"/>
    <cellStyle name="" xfId="5608" xr:uid="{00000000-0005-0000-0000-00000F210000}"/>
    <cellStyle name=" 2" xfId="5609" xr:uid="{00000000-0005-0000-0000-000010210000}"/>
    <cellStyle name=" 2" xfId="5610" xr:uid="{00000000-0005-0000-0000-000011210000}"/>
    <cellStyle name=" 2_факт 2019" xfId="26383" xr:uid="{00000000-0005-0000-0000-000012210000}"/>
    <cellStyle name=" 2_факт 2019" xfId="26384" xr:uid="{00000000-0005-0000-0000-000013210000}"/>
    <cellStyle name=" 3" xfId="5611" xr:uid="{00000000-0005-0000-0000-000014210000}"/>
    <cellStyle name=" 3" xfId="5612" xr:uid="{00000000-0005-0000-0000-000015210000}"/>
    <cellStyle name=" 3_факт 2019" xfId="26385" xr:uid="{00000000-0005-0000-0000-000016210000}"/>
    <cellStyle name=" 3_факт 2019" xfId="26386" xr:uid="{00000000-0005-0000-0000-000017210000}"/>
    <cellStyle name=" 4" xfId="26387" xr:uid="{00000000-0005-0000-0000-000018210000}"/>
    <cellStyle name=" 4" xfId="26388" xr:uid="{00000000-0005-0000-0000-000019210000}"/>
    <cellStyle name="__OPEX_Свод_Бюджет Печоранефть 2008" xfId="5613" xr:uid="{00000000-0005-0000-0000-00001A210000}"/>
    <cellStyle name="__OPEX_Свод_Бюджет Печоранефть 2008" xfId="5614" xr:uid="{00000000-0005-0000-0000-00001B210000}"/>
    <cellStyle name="__OPEX_Свод_Бюджет Печоранефть 2008_факт 2019" xfId="26389" xr:uid="{00000000-0005-0000-0000-00001C210000}"/>
    <cellStyle name="__OPEX_Свод_Бюджет Печоранефть 2008_факт 2019" xfId="26390" xr:uid="{00000000-0005-0000-0000-00001D210000}"/>
    <cellStyle name="_0808_Прогноз затрат  и себестоимости (2)" xfId="5615" xr:uid="{00000000-0005-0000-0000-00001E210000}"/>
    <cellStyle name="_0808_Прогноз затрат  и себестоимости (2)" xfId="5616" xr:uid="{00000000-0005-0000-0000-00001F210000}"/>
    <cellStyle name="_0808_Прогноз затрат  и себестоимости (2)_Прогноз ВТК 2009" xfId="5617" xr:uid="{00000000-0005-0000-0000-000020210000}"/>
    <cellStyle name="_0808_Прогноз затрат  и себестоимости (2)_Прогноз ВТК 2009" xfId="5618" xr:uid="{00000000-0005-0000-0000-000021210000}"/>
    <cellStyle name="_0808_Прогноз затрат  и себестоимости (2)_Прогноз ВТК 2009_факт 2019" xfId="26391" xr:uid="{00000000-0005-0000-0000-000022210000}"/>
    <cellStyle name="_0808_Прогноз затрат  и себестоимости (2)_Прогноз ВТК 2009_факт 2019" xfId="26392" xr:uid="{00000000-0005-0000-0000-000023210000}"/>
    <cellStyle name="_0808_Прогноз затрат  и себестоимости (2)_факт 2019" xfId="26393" xr:uid="{00000000-0005-0000-0000-000024210000}"/>
    <cellStyle name="_0808_Прогноз затрат  и себестоимости (2)_факт 2019" xfId="26394" xr:uid="{00000000-0005-0000-0000-000025210000}"/>
    <cellStyle name="_0907_MR_PN" xfId="5619" xr:uid="{00000000-0005-0000-0000-000026210000}"/>
    <cellStyle name="_0907_MR_PN" xfId="5620" xr:uid="{00000000-0005-0000-0000-000027210000}"/>
    <cellStyle name="_0907_MR_PN_факт 2019" xfId="26395" xr:uid="{00000000-0005-0000-0000-000028210000}"/>
    <cellStyle name="_0907_MR_PN_факт 2019" xfId="26396" xr:uid="{00000000-0005-0000-0000-000029210000}"/>
    <cellStyle name="_1K_last_2" xfId="5621" xr:uid="{00000000-0005-0000-0000-00002A210000}"/>
    <cellStyle name="_1K_last_2" xfId="5622" xr:uid="{00000000-0005-0000-0000-00002B210000}"/>
    <cellStyle name="_1K_last_2_факт 2019" xfId="26397" xr:uid="{00000000-0005-0000-0000-00002C210000}"/>
    <cellStyle name="_1K_last_2_факт 2019" xfId="26398" xr:uid="{00000000-0005-0000-0000-00002D210000}"/>
    <cellStyle name="_1К (переработка) 2009" xfId="5623" xr:uid="{00000000-0005-0000-0000-00002E210000}"/>
    <cellStyle name="_1К (переработка) 2009" xfId="5624" xr:uid="{00000000-0005-0000-0000-00002F210000}"/>
    <cellStyle name="_1К (переработка) 2009_факт 2019" xfId="26399" xr:uid="{00000000-0005-0000-0000-000030210000}"/>
    <cellStyle name="_1К (переработка) 2009_факт 2019" xfId="26400" xr:uid="{00000000-0005-0000-0000-000031210000}"/>
    <cellStyle name="_C_WSR_conso_0908_NL факт сентябрь" xfId="5625" xr:uid="{00000000-0005-0000-0000-000032210000}"/>
    <cellStyle name="_C_WSR_conso_0908_NL факт сентябрь" xfId="5626" xr:uid="{00000000-0005-0000-0000-000033210000}"/>
    <cellStyle name="_C_WSR_conso_0908_NL факт сентябрь_факт 2019" xfId="26401" xr:uid="{00000000-0005-0000-0000-000034210000}"/>
    <cellStyle name="_C_WSR_conso_0908_NL факт сентябрь_факт 2019" xfId="26402" xr:uid="{00000000-0005-0000-0000-000035210000}"/>
    <cellStyle name="_Kolvinskoe_v7_(12 11 2008)" xfId="5627" xr:uid="{00000000-0005-0000-0000-000036210000}"/>
    <cellStyle name="_Kolvinskoe_v7_(12 11 2008)" xfId="5628" xr:uid="{00000000-0005-0000-0000-000037210000}"/>
    <cellStyle name="_Kolvinskoe_v7_(12 11 2008)_факт 2019" xfId="26403" xr:uid="{00000000-0005-0000-0000-000038210000}"/>
    <cellStyle name="_Kolvinskoe_v7_(12 11 2008)_факт 2019" xfId="26404" xr:uid="{00000000-0005-0000-0000-000039210000}"/>
    <cellStyle name="_MMYY_MR_Company" xfId="5629" xr:uid="{00000000-0005-0000-0000-00003A210000}"/>
    <cellStyle name="_MMYY_MR_Company" xfId="5630" xr:uid="{00000000-0005-0000-0000-00003B210000}"/>
    <cellStyle name="_MMYY_MR_Company_факт 2019" xfId="26405" xr:uid="{00000000-0005-0000-0000-00003C210000}"/>
    <cellStyle name="_MMYY_MR_Company_факт 2019" xfId="26406" xr:uid="{00000000-0005-0000-0000-00003D210000}"/>
    <cellStyle name="_БП2009_Название предприятия_дата" xfId="5631" xr:uid="{00000000-0005-0000-0000-00003E210000}"/>
    <cellStyle name="_БП2009_Название предприятия_дата" xfId="5632" xr:uid="{00000000-0005-0000-0000-00003F210000}"/>
    <cellStyle name="_БП2009_Название предприятия_дата 2" xfId="23939" xr:uid="{00000000-0005-0000-0000-000040210000}"/>
    <cellStyle name="_БП2009_Название предприятия_дата 2" xfId="23940" xr:uid="{00000000-0005-0000-0000-000041210000}"/>
    <cellStyle name="_БП2009_Название предприятия_дата 2 2" xfId="26407" xr:uid="{00000000-0005-0000-0000-000042210000}"/>
    <cellStyle name="_БП2009_Название предприятия_дата 2 2" xfId="26408" xr:uid="{00000000-0005-0000-0000-000043210000}"/>
    <cellStyle name="_БП2009_Название предприятия_дата 3" xfId="23941" xr:uid="{00000000-0005-0000-0000-000044210000}"/>
    <cellStyle name="_БП2009_Название предприятия_дата 3" xfId="23942" xr:uid="{00000000-0005-0000-0000-000045210000}"/>
    <cellStyle name="_БП2009_Название предприятия_дата 3 2" xfId="26409" xr:uid="{00000000-0005-0000-0000-000046210000}"/>
    <cellStyle name="_БП2009_Название предприятия_дата 3 2" xfId="26410" xr:uid="{00000000-0005-0000-0000-000047210000}"/>
    <cellStyle name="_БП2009_Название предприятия_дата 4" xfId="26411" xr:uid="{00000000-0005-0000-0000-000048210000}"/>
    <cellStyle name="_БП2009_Название предприятия_дата 4" xfId="26412" xr:uid="{00000000-0005-0000-0000-000049210000}"/>
    <cellStyle name="_БП2009_Название предприятия_дата_БП2011_Название предприятия_дата версии" xfId="5633" xr:uid="{00000000-0005-0000-0000-00004A210000}"/>
    <cellStyle name="_БП2009_Название предприятия_дата_БП2011_Название предприятия_дата версии" xfId="5634" xr:uid="{00000000-0005-0000-0000-00004B210000}"/>
    <cellStyle name="_БП2009_Название предприятия_дата_БП2011_Название предприятия_дата версии 2" xfId="23943" xr:uid="{00000000-0005-0000-0000-00004C210000}"/>
    <cellStyle name="_БП2009_Название предприятия_дата_БП2011_Название предприятия_дата версии 2" xfId="23944" xr:uid="{00000000-0005-0000-0000-00004D210000}"/>
    <cellStyle name="_БП2009_Название предприятия_дата_БП2011_Название предприятия_дата версии 2 2" xfId="26413" xr:uid="{00000000-0005-0000-0000-00004E210000}"/>
    <cellStyle name="_БП2009_Название предприятия_дата_БП2011_Название предприятия_дата версии 2 2" xfId="26414" xr:uid="{00000000-0005-0000-0000-00004F210000}"/>
    <cellStyle name="_БП2009_Название предприятия_дата_БП2011_Название предприятия_дата версии 3" xfId="23945" xr:uid="{00000000-0005-0000-0000-000050210000}"/>
    <cellStyle name="_БП2009_Название предприятия_дата_БП2011_Название предприятия_дата версии 3" xfId="23946" xr:uid="{00000000-0005-0000-0000-000051210000}"/>
    <cellStyle name="_БП2009_Название предприятия_дата_БП2011_Название предприятия_дата версии 3 2" xfId="26415" xr:uid="{00000000-0005-0000-0000-000052210000}"/>
    <cellStyle name="_БП2009_Название предприятия_дата_БП2011_Название предприятия_дата версии 3 2" xfId="26416" xr:uid="{00000000-0005-0000-0000-000053210000}"/>
    <cellStyle name="_БП2009_Название предприятия_дата_БП2011_Название предприятия_дата версии 4" xfId="26417" xr:uid="{00000000-0005-0000-0000-000054210000}"/>
    <cellStyle name="_БП2009_Название предприятия_дата_БП2011_Название предприятия_дата версии 4" xfId="26418" xr:uid="{00000000-0005-0000-0000-000055210000}"/>
    <cellStyle name="_БП2009_Название предприятия_дата_БП2011_Название предприятия_дата версии_Лист2" xfId="26419" xr:uid="{00000000-0005-0000-0000-000056210000}"/>
    <cellStyle name="_БП2009_Название предприятия_дата_БП2011_Название предприятия_дата версии_Лист2" xfId="26420" xr:uid="{00000000-0005-0000-0000-000057210000}"/>
    <cellStyle name="_БП2009_Название предприятия_дата_БП2011_Название предприятия_дата версии_факт 2019" xfId="26421" xr:uid="{00000000-0005-0000-0000-000058210000}"/>
    <cellStyle name="_БП2009_Название предприятия_дата_БП2011_Название предприятия_дата версии_факт 2019" xfId="26422" xr:uid="{00000000-0005-0000-0000-000059210000}"/>
    <cellStyle name="_БП2009_Название предприятия_дата_Лист2" xfId="26423" xr:uid="{00000000-0005-0000-0000-00005A210000}"/>
    <cellStyle name="_БП2009_Название предприятия_дата_Лист2" xfId="26424" xr:uid="{00000000-0005-0000-0000-00005B210000}"/>
    <cellStyle name="_БП2009_Название предприятия_дата_факт 2019" xfId="26425" xr:uid="{00000000-0005-0000-0000-00005C210000}"/>
    <cellStyle name="_БП2009_Название предприятия_дата_факт 2019" xfId="26426" xr:uid="{00000000-0005-0000-0000-00005D210000}"/>
    <cellStyle name="_БП2009_ТН+ООО" xfId="5635" xr:uid="{00000000-0005-0000-0000-00005E210000}"/>
    <cellStyle name="_БП2009_ТН+ООО" xfId="5636" xr:uid="{00000000-0005-0000-0000-00005F210000}"/>
    <cellStyle name="_БП2009_ТН+ООО 2" xfId="23947" xr:uid="{00000000-0005-0000-0000-000060210000}"/>
    <cellStyle name="_БП2009_ТН+ООО 2" xfId="23948" xr:uid="{00000000-0005-0000-0000-000061210000}"/>
    <cellStyle name="_БП2009_ТН+ООО 2 2" xfId="26427" xr:uid="{00000000-0005-0000-0000-000062210000}"/>
    <cellStyle name="_БП2009_ТН+ООО 2 2" xfId="26428" xr:uid="{00000000-0005-0000-0000-000063210000}"/>
    <cellStyle name="_БП2009_ТН+ООО 3" xfId="23949" xr:uid="{00000000-0005-0000-0000-000064210000}"/>
    <cellStyle name="_БП2009_ТН+ООО 3" xfId="23950" xr:uid="{00000000-0005-0000-0000-000065210000}"/>
    <cellStyle name="_БП2009_ТН+ООО 3 2" xfId="26429" xr:uid="{00000000-0005-0000-0000-000066210000}"/>
    <cellStyle name="_БП2009_ТН+ООО 3 2" xfId="26430" xr:uid="{00000000-0005-0000-0000-000067210000}"/>
    <cellStyle name="_БП2009_ТН+ООО 4" xfId="26431" xr:uid="{00000000-0005-0000-0000-000068210000}"/>
    <cellStyle name="_БП2009_ТН+ООО 4" xfId="26432" xr:uid="{00000000-0005-0000-0000-000069210000}"/>
    <cellStyle name="_БП2009_ТН+ООО_БП2009-ТН-Консолидация-040309" xfId="5637" xr:uid="{00000000-0005-0000-0000-00006A210000}"/>
    <cellStyle name="_БП2009_ТН+ООО_БП2009-ТН-Консолидация-040309" xfId="5638" xr:uid="{00000000-0005-0000-0000-00006B210000}"/>
    <cellStyle name="_БП2009_ТН+ООО_БП2009-ТН-Консолидация-040309 2" xfId="23951" xr:uid="{00000000-0005-0000-0000-00006C210000}"/>
    <cellStyle name="_БП2009_ТН+ООО_БП2009-ТН-Консолидация-040309 2" xfId="23952" xr:uid="{00000000-0005-0000-0000-00006D210000}"/>
    <cellStyle name="_БП2009_ТН+ООО_БП2009-ТН-Консолидация-040309 2 2" xfId="26433" xr:uid="{00000000-0005-0000-0000-00006E210000}"/>
    <cellStyle name="_БП2009_ТН+ООО_БП2009-ТН-Консолидация-040309 2 2" xfId="26434" xr:uid="{00000000-0005-0000-0000-00006F210000}"/>
    <cellStyle name="_БП2009_ТН+ООО_БП2009-ТН-Консолидация-040309 3" xfId="23953" xr:uid="{00000000-0005-0000-0000-000070210000}"/>
    <cellStyle name="_БП2009_ТН+ООО_БП2009-ТН-Консолидация-040309 3" xfId="23954" xr:uid="{00000000-0005-0000-0000-000071210000}"/>
    <cellStyle name="_БП2009_ТН+ООО_БП2009-ТН-Консолидация-040309 3 2" xfId="26435" xr:uid="{00000000-0005-0000-0000-000072210000}"/>
    <cellStyle name="_БП2009_ТН+ООО_БП2009-ТН-Консолидация-040309 3 2" xfId="26436" xr:uid="{00000000-0005-0000-0000-000073210000}"/>
    <cellStyle name="_БП2009_ТН+ООО_БП2009-ТН-Консолидация-040309 4" xfId="26437" xr:uid="{00000000-0005-0000-0000-000074210000}"/>
    <cellStyle name="_БП2009_ТН+ООО_БП2009-ТН-Консолидация-040309 4" xfId="26438" xr:uid="{00000000-0005-0000-0000-000075210000}"/>
    <cellStyle name="_БП2009_ТН+ООО_БП2009-ТН-Консолидация-040309_Лист2" xfId="26439" xr:uid="{00000000-0005-0000-0000-000076210000}"/>
    <cellStyle name="_БП2009_ТН+ООО_БП2009-ТН-Консолидация-040309_Лист2" xfId="26440" xr:uid="{00000000-0005-0000-0000-000077210000}"/>
    <cellStyle name="_БП2009_ТН+ООО_БП2009-ТН-Консолидация-040309_факт 2019" xfId="26441" xr:uid="{00000000-0005-0000-0000-000078210000}"/>
    <cellStyle name="_БП2009_ТН+ООО_БП2009-ТН-Консолидация-040309_факт 2019" xfId="26442" xr:uid="{00000000-0005-0000-0000-000079210000}"/>
    <cellStyle name="_БП2009_ТН+ООО_Лист2" xfId="26443" xr:uid="{00000000-0005-0000-0000-00007A210000}"/>
    <cellStyle name="_БП2009_ТН+ООО_Лист2" xfId="26444" xr:uid="{00000000-0005-0000-0000-00007B210000}"/>
    <cellStyle name="_БП2009_ТН+ООО_факт 2019" xfId="26445" xr:uid="{00000000-0005-0000-0000-00007C210000}"/>
    <cellStyle name="_БП2009_ТН+ООО_факт 2019" xfId="26446" xr:uid="{00000000-0005-0000-0000-00007D210000}"/>
    <cellStyle name="_БП2009-ТН-Консолидация-040309" xfId="5639" xr:uid="{00000000-0005-0000-0000-00007E210000}"/>
    <cellStyle name="_БП2009-ТН-Консолидация-040309" xfId="5640" xr:uid="{00000000-0005-0000-0000-00007F210000}"/>
    <cellStyle name="_БП2009-ТН-Консолидация-040309 2" xfId="23955" xr:uid="{00000000-0005-0000-0000-000080210000}"/>
    <cellStyle name="_БП2009-ТН-Консолидация-040309 2" xfId="23956" xr:uid="{00000000-0005-0000-0000-000081210000}"/>
    <cellStyle name="_БП2009-ТН-Консолидация-040309 2 2" xfId="26447" xr:uid="{00000000-0005-0000-0000-000082210000}"/>
    <cellStyle name="_БП2009-ТН-Консолидация-040309 2 2" xfId="26448" xr:uid="{00000000-0005-0000-0000-000083210000}"/>
    <cellStyle name="_БП2009-ТН-Консолидация-040309 3" xfId="23957" xr:uid="{00000000-0005-0000-0000-000084210000}"/>
    <cellStyle name="_БП2009-ТН-Консолидация-040309 3" xfId="23958" xr:uid="{00000000-0005-0000-0000-000085210000}"/>
    <cellStyle name="_БП2009-ТН-Консолидация-040309 3 2" xfId="26449" xr:uid="{00000000-0005-0000-0000-000086210000}"/>
    <cellStyle name="_БП2009-ТН-Консолидация-040309 3 2" xfId="26450" xr:uid="{00000000-0005-0000-0000-000087210000}"/>
    <cellStyle name="_БП2009-ТН-Консолидация-040309 4" xfId="26451" xr:uid="{00000000-0005-0000-0000-000088210000}"/>
    <cellStyle name="_БП2009-ТН-Консолидация-040309 4" xfId="26452" xr:uid="{00000000-0005-0000-0000-000089210000}"/>
    <cellStyle name="_БП2009-ТН-Консолидация-040309_Лист2" xfId="26453" xr:uid="{00000000-0005-0000-0000-00008A210000}"/>
    <cellStyle name="_БП2009-ТН-Консолидация-040309_Лист2" xfId="26454" xr:uid="{00000000-0005-0000-0000-00008B210000}"/>
    <cellStyle name="_БП2009-ТН-Консолидация-040309_факт 2019" xfId="26455" xr:uid="{00000000-0005-0000-0000-00008C210000}"/>
    <cellStyle name="_БП2009-ТН-Консолидация-040309_факт 2019" xfId="26456" xr:uid="{00000000-0005-0000-0000-00008D210000}"/>
    <cellStyle name="_Бюджет ВТК 2009-2010 без инфл скорр" xfId="5641" xr:uid="{00000000-0005-0000-0000-00008E210000}"/>
    <cellStyle name="_Бюджет ВТК 2009-2010 без инфл скорр" xfId="5642" xr:uid="{00000000-0005-0000-0000-00008F210000}"/>
    <cellStyle name="_Бюджет ВТК 2009-2010 без инфл скорр_факт 2019" xfId="26457" xr:uid="{00000000-0005-0000-0000-000090210000}"/>
    <cellStyle name="_Бюджет ВТК 2009-2010 без инфл скорр_факт 2019" xfId="26458" xr:uid="{00000000-0005-0000-0000-000091210000}"/>
    <cellStyle name="_Калькуляция для мониторинга 2010" xfId="5643" xr:uid="{00000000-0005-0000-0000-000092210000}"/>
    <cellStyle name="_Калькуляция для мониторинга 2010" xfId="5644" xr:uid="{00000000-0005-0000-0000-000093210000}"/>
    <cellStyle name="_Калькуляция для мониторинга 2010 2" xfId="23959" xr:uid="{00000000-0005-0000-0000-000094210000}"/>
    <cellStyle name="_Калькуляция для мониторинга 2010 2" xfId="23960" xr:uid="{00000000-0005-0000-0000-000095210000}"/>
    <cellStyle name="_Калькуляция для мониторинга 2010 2 2" xfId="26459" xr:uid="{00000000-0005-0000-0000-000096210000}"/>
    <cellStyle name="_Калькуляция для мониторинга 2010 2 2" xfId="26460" xr:uid="{00000000-0005-0000-0000-000097210000}"/>
    <cellStyle name="_Калькуляция для мониторинга 2010 3" xfId="23961" xr:uid="{00000000-0005-0000-0000-000098210000}"/>
    <cellStyle name="_Калькуляция для мониторинга 2010 3" xfId="23962" xr:uid="{00000000-0005-0000-0000-000099210000}"/>
    <cellStyle name="_Калькуляция для мониторинга 2010 3 2" xfId="26461" xr:uid="{00000000-0005-0000-0000-00009A210000}"/>
    <cellStyle name="_Калькуляция для мониторинга 2010 3 2" xfId="26462" xr:uid="{00000000-0005-0000-0000-00009B210000}"/>
    <cellStyle name="_Калькуляция для мониторинга 2010 4" xfId="26463" xr:uid="{00000000-0005-0000-0000-00009C210000}"/>
    <cellStyle name="_Калькуляция для мониторинга 2010 4" xfId="26464" xr:uid="{00000000-0005-0000-0000-00009D210000}"/>
    <cellStyle name="_Калькуляция для мониторинга 2010_Лист2" xfId="26465" xr:uid="{00000000-0005-0000-0000-00009E210000}"/>
    <cellStyle name="_Калькуляция для мониторинга 2010_Лист2" xfId="26466" xr:uid="{00000000-0005-0000-0000-00009F210000}"/>
    <cellStyle name="_Калькуляция для мониторинга 2010_факт 2019" xfId="26467" xr:uid="{00000000-0005-0000-0000-0000A0210000}"/>
    <cellStyle name="_Калькуляция для мониторинга 2010_факт 2019" xfId="26468" xr:uid="{00000000-0005-0000-0000-0000A1210000}"/>
    <cellStyle name="_Лист2" xfId="26469" xr:uid="{00000000-0005-0000-0000-0000A2210000}"/>
    <cellStyle name="_Лист2" xfId="26470" xr:uid="{00000000-0005-0000-0000-0000A3210000}"/>
    <cellStyle name="_ОГЭ_OPEX_Бюджет_2009_ФО" xfId="5645" xr:uid="{00000000-0005-0000-0000-0000A4210000}"/>
    <cellStyle name="_ОГЭ_OPEX_Бюджет_2009_ФО" xfId="5646" xr:uid="{00000000-0005-0000-0000-0000A5210000}"/>
    <cellStyle name="_ОГЭ_OPEX_Бюджет_2009_ФО_факт 2019" xfId="26471" xr:uid="{00000000-0005-0000-0000-0000A6210000}"/>
    <cellStyle name="_ОГЭ_OPEX_Бюджет_2009_ФО_факт 2019" xfId="26472" xr:uid="{00000000-0005-0000-0000-0000A7210000}"/>
    <cellStyle name="_Отчет Saneco_OLAP_2009" xfId="5647" xr:uid="{00000000-0005-0000-0000-0000A8210000}"/>
    <cellStyle name="_Отчет Saneco_OLAP_2009" xfId="5648" xr:uid="{00000000-0005-0000-0000-0000A9210000}"/>
    <cellStyle name="_Отчет Saneco_OLAP_2009_факт 2019" xfId="26473" xr:uid="{00000000-0005-0000-0000-0000AA210000}"/>
    <cellStyle name="_Отчет Saneco_OLAP_2009_факт 2019" xfId="26474" xr:uid="{00000000-0005-0000-0000-0000AB210000}"/>
    <cellStyle name="_Печоранефть Бюджет 2008 изменен." xfId="5649" xr:uid="{00000000-0005-0000-0000-0000AC210000}"/>
    <cellStyle name="_Печоранефть Бюджет 2008 изменен." xfId="5650" xr:uid="{00000000-0005-0000-0000-0000AD210000}"/>
    <cellStyle name="_Печоранефть Бюджет 2008 изменен._факт 2019" xfId="26475" xr:uid="{00000000-0005-0000-0000-0000AE210000}"/>
    <cellStyle name="_Печоранефть Бюджет 2008 изменен._факт 2019" xfId="26476" xr:uid="{00000000-0005-0000-0000-0000AF210000}"/>
    <cellStyle name="_Прогноз ВТК 2009" xfId="5651" xr:uid="{00000000-0005-0000-0000-0000B0210000}"/>
    <cellStyle name="_Прогноз ВТК 2009" xfId="5652" xr:uid="{00000000-0005-0000-0000-0000B1210000}"/>
    <cellStyle name="_Прогноз ВТК 2009_факт 2019" xfId="26477" xr:uid="{00000000-0005-0000-0000-0000B2210000}"/>
    <cellStyle name="_Прогноз ВТК 2009_факт 2019" xfId="26478" xr:uid="{00000000-0005-0000-0000-0000B3210000}"/>
    <cellStyle name="_Прогноз_факт декабрь 08 САНЕКО 221208" xfId="5653" xr:uid="{00000000-0005-0000-0000-0000B4210000}"/>
    <cellStyle name="_Прогноз_факт декабрь 08 САНЕКО 221208" xfId="5654" xr:uid="{00000000-0005-0000-0000-0000B5210000}"/>
    <cellStyle name="_Прогноз_факт декабрь 08 САНЕКО 221208_факт 2019" xfId="26479" xr:uid="{00000000-0005-0000-0000-0000B6210000}"/>
    <cellStyle name="_Прогноз_факт декабрь 08 САНЕКО 221208_факт 2019" xfId="26480" xr:uid="{00000000-0005-0000-0000-0000B7210000}"/>
    <cellStyle name="_Расчет сдачи нефти в ООО ЛУКОЙЛ-Коми" xfId="5655" xr:uid="{00000000-0005-0000-0000-0000B8210000}"/>
    <cellStyle name="_Расчет сдачи нефти в ООО ЛУКОЙЛ-Коми" xfId="5656" xr:uid="{00000000-0005-0000-0000-0000B9210000}"/>
    <cellStyle name="_Расчет сдачи нефти в ООО ЛУКОЙЛ-Коми_факт 2019" xfId="26481" xr:uid="{00000000-0005-0000-0000-0000BA210000}"/>
    <cellStyle name="_Расчет сдачи нефти в ООО ЛУКОЙЛ-Коми_факт 2019" xfId="26482" xr:uid="{00000000-0005-0000-0000-0000BB210000}"/>
    <cellStyle name="_факт 2019" xfId="26483" xr:uid="{00000000-0005-0000-0000-0000BC210000}"/>
    <cellStyle name="_факт 2019" xfId="26484" xr:uid="{00000000-0005-0000-0000-0000BD210000}"/>
    <cellStyle name="_Финансовый план апрель ТНО_Альянс" xfId="5657" xr:uid="{00000000-0005-0000-0000-0000BE210000}"/>
    <cellStyle name="_Финансовый план апрель ТНО_Альянс" xfId="5658" xr:uid="{00000000-0005-0000-0000-0000BF210000}"/>
    <cellStyle name="_Финансовый план апрель ТНО_Альянс_факт 2019" xfId="26485" xr:uid="{00000000-0005-0000-0000-0000C0210000}"/>
    <cellStyle name="_Финансовый план апрель ТНО_Альянс_факт 2019" xfId="26486" xr:uid="{00000000-0005-0000-0000-0000C1210000}"/>
    <cellStyle name="" xfId="5659" xr:uid="{00000000-0005-0000-0000-0000C2210000}"/>
    <cellStyle name=" 2" xfId="5660" xr:uid="{00000000-0005-0000-0000-0000C3210000}"/>
    <cellStyle name=" 3" xfId="5661" xr:uid="{00000000-0005-0000-0000-0000C4210000}"/>
    <cellStyle name=" 4" xfId="26487" xr:uid="{00000000-0005-0000-0000-0000C5210000}"/>
    <cellStyle name="_БП2009_Название предприятия_дата" xfId="5662" xr:uid="{00000000-0005-0000-0000-0000C6210000}"/>
    <cellStyle name="1" xfId="5663" xr:uid="{00000000-0005-0000-0000-0000C7210000}"/>
    <cellStyle name="1 2" xfId="5664" xr:uid="{00000000-0005-0000-0000-0000C8210000}"/>
    <cellStyle name="1 3" xfId="26488" xr:uid="{00000000-0005-0000-0000-0000C9210000}"/>
    <cellStyle name="1_Лист2" xfId="26489" xr:uid="{00000000-0005-0000-0000-0000CA210000}"/>
    <cellStyle name="2" xfId="5665" xr:uid="{00000000-0005-0000-0000-0000CB210000}"/>
    <cellStyle name="2 2" xfId="5666" xr:uid="{00000000-0005-0000-0000-0000CC210000}"/>
    <cellStyle name="2 3" xfId="26490" xr:uid="{00000000-0005-0000-0000-0000CD210000}"/>
    <cellStyle name="2_Лист2" xfId="26491" xr:uid="{00000000-0005-0000-0000-0000CE210000}"/>
    <cellStyle name="0" xfId="5667" xr:uid="{00000000-0005-0000-0000-0000CF210000}"/>
    <cellStyle name="0,00;0;" xfId="5668" xr:uid="{00000000-0005-0000-0000-0000D0210000}"/>
    <cellStyle name="0,00;0; 2" xfId="5669" xr:uid="{00000000-0005-0000-0000-0000D1210000}"/>
    <cellStyle name="0,00;0; 2 2" xfId="26492" xr:uid="{00000000-0005-0000-0000-0000D2210000}"/>
    <cellStyle name="0,00;0; 3" xfId="16433" xr:uid="{00000000-0005-0000-0000-0000D3210000}"/>
    <cellStyle name="0,00;0; 4" xfId="16434" xr:uid="{00000000-0005-0000-0000-0000D4210000}"/>
    <cellStyle name="0,00;0; 5" xfId="16435" xr:uid="{00000000-0005-0000-0000-0000D5210000}"/>
    <cellStyle name="0,00;0; 6" xfId="26493" xr:uid="{00000000-0005-0000-0000-0000D6210000}"/>
    <cellStyle name="0,00;0;_Лист2" xfId="26494" xr:uid="{00000000-0005-0000-0000-0000D7210000}"/>
    <cellStyle name="0.0" xfId="5670" xr:uid="{00000000-0005-0000-0000-0000D8210000}"/>
    <cellStyle name="0.0 2" xfId="5671" xr:uid="{00000000-0005-0000-0000-0000D9210000}"/>
    <cellStyle name="0.0 2 2" xfId="5672" xr:uid="{00000000-0005-0000-0000-0000DA210000}"/>
    <cellStyle name="0.0 2 3" xfId="5673" xr:uid="{00000000-0005-0000-0000-0000DB210000}"/>
    <cellStyle name="0.0 2_факт 2019" xfId="26495" xr:uid="{00000000-0005-0000-0000-0000DC210000}"/>
    <cellStyle name="0.0 3" xfId="5674" xr:uid="{00000000-0005-0000-0000-0000DD210000}"/>
    <cellStyle name="0.0 4" xfId="5675" xr:uid="{00000000-0005-0000-0000-0000DE210000}"/>
    <cellStyle name="0.0_факт 2019" xfId="26496" xr:uid="{00000000-0005-0000-0000-0000DF210000}"/>
    <cellStyle name="0.0x" xfId="5676" xr:uid="{00000000-0005-0000-0000-0000E0210000}"/>
    <cellStyle name="0.0x 10" xfId="16436" xr:uid="{00000000-0005-0000-0000-0000E1210000}"/>
    <cellStyle name="0.0x 2" xfId="5677" xr:uid="{00000000-0005-0000-0000-0000E2210000}"/>
    <cellStyle name="0.0x 2 10" xfId="16437" xr:uid="{00000000-0005-0000-0000-0000E3210000}"/>
    <cellStyle name="0.0x 2 11" xfId="16438" xr:uid="{00000000-0005-0000-0000-0000E4210000}"/>
    <cellStyle name="0.0x 2 2" xfId="5678" xr:uid="{00000000-0005-0000-0000-0000E5210000}"/>
    <cellStyle name="0.0x 2 2 10" xfId="16439" xr:uid="{00000000-0005-0000-0000-0000E6210000}"/>
    <cellStyle name="0.0x 2 2 11" xfId="16440" xr:uid="{00000000-0005-0000-0000-0000E7210000}"/>
    <cellStyle name="0.0x 2 2 2" xfId="5679" xr:uid="{00000000-0005-0000-0000-0000E8210000}"/>
    <cellStyle name="0.0x 2 2 2 2" xfId="5680" xr:uid="{00000000-0005-0000-0000-0000E9210000}"/>
    <cellStyle name="0.0x 2 2 2 2 2" xfId="16441" xr:uid="{00000000-0005-0000-0000-0000EA210000}"/>
    <cellStyle name="0.0x 2 2 2 2 2 2" xfId="16442" xr:uid="{00000000-0005-0000-0000-0000EB210000}"/>
    <cellStyle name="0.0x 2 2 2 2 2 3" xfId="16443" xr:uid="{00000000-0005-0000-0000-0000EC210000}"/>
    <cellStyle name="0.0x 2 2 2 2 2 4" xfId="16444" xr:uid="{00000000-0005-0000-0000-0000ED210000}"/>
    <cellStyle name="0.0x 2 2 2 2 2 5" xfId="16445" xr:uid="{00000000-0005-0000-0000-0000EE210000}"/>
    <cellStyle name="0.0x 2 2 2 2 2 6" xfId="16446" xr:uid="{00000000-0005-0000-0000-0000EF210000}"/>
    <cellStyle name="0.0x 2 2 2 2 2 7" xfId="16447" xr:uid="{00000000-0005-0000-0000-0000F0210000}"/>
    <cellStyle name="0.0x 2 2 2 2 2 8" xfId="16448" xr:uid="{00000000-0005-0000-0000-0000F1210000}"/>
    <cellStyle name="0.0x 2 2 2 2 2_факт 2019" xfId="26497" xr:uid="{00000000-0005-0000-0000-0000F2210000}"/>
    <cellStyle name="0.0x 2 2 2 2 3" xfId="16449" xr:uid="{00000000-0005-0000-0000-0000F3210000}"/>
    <cellStyle name="0.0x 2 2 2 2 3 2" xfId="16450" xr:uid="{00000000-0005-0000-0000-0000F4210000}"/>
    <cellStyle name="0.0x 2 2 2 2 3 3" xfId="16451" xr:uid="{00000000-0005-0000-0000-0000F5210000}"/>
    <cellStyle name="0.0x 2 2 2 2 3 4" xfId="16452" xr:uid="{00000000-0005-0000-0000-0000F6210000}"/>
    <cellStyle name="0.0x 2 2 2 2 3 5" xfId="16453" xr:uid="{00000000-0005-0000-0000-0000F7210000}"/>
    <cellStyle name="0.0x 2 2 2 2 3 6" xfId="16454" xr:uid="{00000000-0005-0000-0000-0000F8210000}"/>
    <cellStyle name="0.0x 2 2 2 2 3 7" xfId="16455" xr:uid="{00000000-0005-0000-0000-0000F9210000}"/>
    <cellStyle name="0.0x 2 2 2 2 3 8" xfId="16456" xr:uid="{00000000-0005-0000-0000-0000FA210000}"/>
    <cellStyle name="0.0x 2 2 2 2 3_факт 2019" xfId="26498" xr:uid="{00000000-0005-0000-0000-0000FB210000}"/>
    <cellStyle name="0.0x 2 2 2 2 4" xfId="16457" xr:uid="{00000000-0005-0000-0000-0000FC210000}"/>
    <cellStyle name="0.0x 2 2 2 2 4 2" xfId="16458" xr:uid="{00000000-0005-0000-0000-0000FD210000}"/>
    <cellStyle name="0.0x 2 2 2 2 4 3" xfId="16459" xr:uid="{00000000-0005-0000-0000-0000FE210000}"/>
    <cellStyle name="0.0x 2 2 2 2 4 4" xfId="16460" xr:uid="{00000000-0005-0000-0000-0000FF210000}"/>
    <cellStyle name="0.0x 2 2 2 2 4 5" xfId="16461" xr:uid="{00000000-0005-0000-0000-000000220000}"/>
    <cellStyle name="0.0x 2 2 2 2 4 6" xfId="16462" xr:uid="{00000000-0005-0000-0000-000001220000}"/>
    <cellStyle name="0.0x 2 2 2 2 4 7" xfId="16463" xr:uid="{00000000-0005-0000-0000-000002220000}"/>
    <cellStyle name="0.0x 2 2 2 2 4 8" xfId="16464" xr:uid="{00000000-0005-0000-0000-000003220000}"/>
    <cellStyle name="0.0x 2 2 2 2 4_факт 2019" xfId="26499" xr:uid="{00000000-0005-0000-0000-000004220000}"/>
    <cellStyle name="0.0x 2 2 2 2 5" xfId="16465" xr:uid="{00000000-0005-0000-0000-000005220000}"/>
    <cellStyle name="0.0x 2 2 2 2 5 2" xfId="16466" xr:uid="{00000000-0005-0000-0000-000006220000}"/>
    <cellStyle name="0.0x 2 2 2 2 5 3" xfId="16467" xr:uid="{00000000-0005-0000-0000-000007220000}"/>
    <cellStyle name="0.0x 2 2 2 2 5 4" xfId="16468" xr:uid="{00000000-0005-0000-0000-000008220000}"/>
    <cellStyle name="0.0x 2 2 2 2 5 5" xfId="16469" xr:uid="{00000000-0005-0000-0000-000009220000}"/>
    <cellStyle name="0.0x 2 2 2 2 5 6" xfId="16470" xr:uid="{00000000-0005-0000-0000-00000A220000}"/>
    <cellStyle name="0.0x 2 2 2 2 5 7" xfId="16471" xr:uid="{00000000-0005-0000-0000-00000B220000}"/>
    <cellStyle name="0.0x 2 2 2 2 5 8" xfId="16472" xr:uid="{00000000-0005-0000-0000-00000C220000}"/>
    <cellStyle name="0.0x 2 2 2 2 5_факт 2019" xfId="26500" xr:uid="{00000000-0005-0000-0000-00000D220000}"/>
    <cellStyle name="0.0x 2 2 2 2 6" xfId="16473" xr:uid="{00000000-0005-0000-0000-00000E220000}"/>
    <cellStyle name="0.0x 2 2 2 2 7" xfId="16474" xr:uid="{00000000-0005-0000-0000-00000F220000}"/>
    <cellStyle name="0.0x 2 2 2 2 8" xfId="16475" xr:uid="{00000000-0005-0000-0000-000010220000}"/>
    <cellStyle name="0.0x 2 2 2 2 9" xfId="16476" xr:uid="{00000000-0005-0000-0000-000011220000}"/>
    <cellStyle name="0.0x 2 2 2 2_факт 2019" xfId="26501" xr:uid="{00000000-0005-0000-0000-000012220000}"/>
    <cellStyle name="0.0x 2 2 2 3" xfId="5681" xr:uid="{00000000-0005-0000-0000-000013220000}"/>
    <cellStyle name="0.0x 2 2 2 3 2" xfId="16477" xr:uid="{00000000-0005-0000-0000-000014220000}"/>
    <cellStyle name="0.0x 2 2 2 3 3" xfId="16478" xr:uid="{00000000-0005-0000-0000-000015220000}"/>
    <cellStyle name="0.0x 2 2 2 3 4" xfId="16479" xr:uid="{00000000-0005-0000-0000-000016220000}"/>
    <cellStyle name="0.0x 2 2 2 3 5" xfId="16480" xr:uid="{00000000-0005-0000-0000-000017220000}"/>
    <cellStyle name="0.0x 2 2 2 3 6" xfId="16481" xr:uid="{00000000-0005-0000-0000-000018220000}"/>
    <cellStyle name="0.0x 2 2 2 3 7" xfId="16482" xr:uid="{00000000-0005-0000-0000-000019220000}"/>
    <cellStyle name="0.0x 2 2 2 3 8" xfId="16483" xr:uid="{00000000-0005-0000-0000-00001A220000}"/>
    <cellStyle name="0.0x 2 2 2 3_факт 2019" xfId="26502" xr:uid="{00000000-0005-0000-0000-00001B220000}"/>
    <cellStyle name="0.0x 2 2 2 4" xfId="5682" xr:uid="{00000000-0005-0000-0000-00001C220000}"/>
    <cellStyle name="0.0x 2 2 2 4 2" xfId="16484" xr:uid="{00000000-0005-0000-0000-00001D220000}"/>
    <cellStyle name="0.0x 2 2 2 4 3" xfId="16485" xr:uid="{00000000-0005-0000-0000-00001E220000}"/>
    <cellStyle name="0.0x 2 2 2 4 4" xfId="16486" xr:uid="{00000000-0005-0000-0000-00001F220000}"/>
    <cellStyle name="0.0x 2 2 2 4 5" xfId="16487" xr:uid="{00000000-0005-0000-0000-000020220000}"/>
    <cellStyle name="0.0x 2 2 2 4 6" xfId="16488" xr:uid="{00000000-0005-0000-0000-000021220000}"/>
    <cellStyle name="0.0x 2 2 2 4 7" xfId="16489" xr:uid="{00000000-0005-0000-0000-000022220000}"/>
    <cellStyle name="0.0x 2 2 2 4 8" xfId="16490" xr:uid="{00000000-0005-0000-0000-000023220000}"/>
    <cellStyle name="0.0x 2 2 2 4_факт 2019" xfId="26503" xr:uid="{00000000-0005-0000-0000-000024220000}"/>
    <cellStyle name="0.0x 2 2 2 5" xfId="5683" xr:uid="{00000000-0005-0000-0000-000025220000}"/>
    <cellStyle name="0.0x 2 2 2 5 2" xfId="16491" xr:uid="{00000000-0005-0000-0000-000026220000}"/>
    <cellStyle name="0.0x 2 2 2 5 3" xfId="16492" xr:uid="{00000000-0005-0000-0000-000027220000}"/>
    <cellStyle name="0.0x 2 2 2 5 4" xfId="16493" xr:uid="{00000000-0005-0000-0000-000028220000}"/>
    <cellStyle name="0.0x 2 2 2 5 5" xfId="16494" xr:uid="{00000000-0005-0000-0000-000029220000}"/>
    <cellStyle name="0.0x 2 2 2 5 6" xfId="16495" xr:uid="{00000000-0005-0000-0000-00002A220000}"/>
    <cellStyle name="0.0x 2 2 2 5 7" xfId="16496" xr:uid="{00000000-0005-0000-0000-00002B220000}"/>
    <cellStyle name="0.0x 2 2 2 5 8" xfId="16497" xr:uid="{00000000-0005-0000-0000-00002C220000}"/>
    <cellStyle name="0.0x 2 2 2 5_факт 2019" xfId="26504" xr:uid="{00000000-0005-0000-0000-00002D220000}"/>
    <cellStyle name="0.0x 2 2 2 6" xfId="16498" xr:uid="{00000000-0005-0000-0000-00002E220000}"/>
    <cellStyle name="0.0x 2 2 2 7" xfId="16499" xr:uid="{00000000-0005-0000-0000-00002F220000}"/>
    <cellStyle name="0.0x 2 2 2 8" xfId="16500" xr:uid="{00000000-0005-0000-0000-000030220000}"/>
    <cellStyle name="0.0x 2 2 2 9" xfId="16501" xr:uid="{00000000-0005-0000-0000-000031220000}"/>
    <cellStyle name="0.0x 2 2 2_факт 2019" xfId="26505" xr:uid="{00000000-0005-0000-0000-000032220000}"/>
    <cellStyle name="0.0x 2 2 3" xfId="5684" xr:uid="{00000000-0005-0000-0000-000033220000}"/>
    <cellStyle name="0.0x 2 2 3 2" xfId="5685" xr:uid="{00000000-0005-0000-0000-000034220000}"/>
    <cellStyle name="0.0x 2 2 3 2 2" xfId="16502" xr:uid="{00000000-0005-0000-0000-000035220000}"/>
    <cellStyle name="0.0x 2 2 3 2 2 2" xfId="16503" xr:uid="{00000000-0005-0000-0000-000036220000}"/>
    <cellStyle name="0.0x 2 2 3 2 2 3" xfId="16504" xr:uid="{00000000-0005-0000-0000-000037220000}"/>
    <cellStyle name="0.0x 2 2 3 2 2 4" xfId="16505" xr:uid="{00000000-0005-0000-0000-000038220000}"/>
    <cellStyle name="0.0x 2 2 3 2 2 5" xfId="16506" xr:uid="{00000000-0005-0000-0000-000039220000}"/>
    <cellStyle name="0.0x 2 2 3 2 2 6" xfId="16507" xr:uid="{00000000-0005-0000-0000-00003A220000}"/>
    <cellStyle name="0.0x 2 2 3 2 2 7" xfId="16508" xr:uid="{00000000-0005-0000-0000-00003B220000}"/>
    <cellStyle name="0.0x 2 2 3 2 2 8" xfId="16509" xr:uid="{00000000-0005-0000-0000-00003C220000}"/>
    <cellStyle name="0.0x 2 2 3 2 2_факт 2019" xfId="26506" xr:uid="{00000000-0005-0000-0000-00003D220000}"/>
    <cellStyle name="0.0x 2 2 3 2 3" xfId="16510" xr:uid="{00000000-0005-0000-0000-00003E220000}"/>
    <cellStyle name="0.0x 2 2 3 2 3 2" xfId="16511" xr:uid="{00000000-0005-0000-0000-00003F220000}"/>
    <cellStyle name="0.0x 2 2 3 2 3 3" xfId="16512" xr:uid="{00000000-0005-0000-0000-000040220000}"/>
    <cellStyle name="0.0x 2 2 3 2 3 4" xfId="16513" xr:uid="{00000000-0005-0000-0000-000041220000}"/>
    <cellStyle name="0.0x 2 2 3 2 3 5" xfId="16514" xr:uid="{00000000-0005-0000-0000-000042220000}"/>
    <cellStyle name="0.0x 2 2 3 2 3 6" xfId="16515" xr:uid="{00000000-0005-0000-0000-000043220000}"/>
    <cellStyle name="0.0x 2 2 3 2 3 7" xfId="16516" xr:uid="{00000000-0005-0000-0000-000044220000}"/>
    <cellStyle name="0.0x 2 2 3 2 3 8" xfId="16517" xr:uid="{00000000-0005-0000-0000-000045220000}"/>
    <cellStyle name="0.0x 2 2 3 2 3_факт 2019" xfId="26507" xr:uid="{00000000-0005-0000-0000-000046220000}"/>
    <cellStyle name="0.0x 2 2 3 2 4" xfId="16518" xr:uid="{00000000-0005-0000-0000-000047220000}"/>
    <cellStyle name="0.0x 2 2 3 2 4 2" xfId="16519" xr:uid="{00000000-0005-0000-0000-000048220000}"/>
    <cellStyle name="0.0x 2 2 3 2 4 3" xfId="16520" xr:uid="{00000000-0005-0000-0000-000049220000}"/>
    <cellStyle name="0.0x 2 2 3 2 4 4" xfId="16521" xr:uid="{00000000-0005-0000-0000-00004A220000}"/>
    <cellStyle name="0.0x 2 2 3 2 4 5" xfId="16522" xr:uid="{00000000-0005-0000-0000-00004B220000}"/>
    <cellStyle name="0.0x 2 2 3 2 4 6" xfId="16523" xr:uid="{00000000-0005-0000-0000-00004C220000}"/>
    <cellStyle name="0.0x 2 2 3 2 4 7" xfId="16524" xr:uid="{00000000-0005-0000-0000-00004D220000}"/>
    <cellStyle name="0.0x 2 2 3 2 4 8" xfId="16525" xr:uid="{00000000-0005-0000-0000-00004E220000}"/>
    <cellStyle name="0.0x 2 2 3 2 4_факт 2019" xfId="26508" xr:uid="{00000000-0005-0000-0000-00004F220000}"/>
    <cellStyle name="0.0x 2 2 3 2 5" xfId="16526" xr:uid="{00000000-0005-0000-0000-000050220000}"/>
    <cellStyle name="0.0x 2 2 3 2 5 2" xfId="16527" xr:uid="{00000000-0005-0000-0000-000051220000}"/>
    <cellStyle name="0.0x 2 2 3 2 5 3" xfId="16528" xr:uid="{00000000-0005-0000-0000-000052220000}"/>
    <cellStyle name="0.0x 2 2 3 2 5 4" xfId="16529" xr:uid="{00000000-0005-0000-0000-000053220000}"/>
    <cellStyle name="0.0x 2 2 3 2 5 5" xfId="16530" xr:uid="{00000000-0005-0000-0000-000054220000}"/>
    <cellStyle name="0.0x 2 2 3 2 5 6" xfId="16531" xr:uid="{00000000-0005-0000-0000-000055220000}"/>
    <cellStyle name="0.0x 2 2 3 2 5 7" xfId="16532" xr:uid="{00000000-0005-0000-0000-000056220000}"/>
    <cellStyle name="0.0x 2 2 3 2 5 8" xfId="16533" xr:uid="{00000000-0005-0000-0000-000057220000}"/>
    <cellStyle name="0.0x 2 2 3 2 5_факт 2019" xfId="26509" xr:uid="{00000000-0005-0000-0000-000058220000}"/>
    <cellStyle name="0.0x 2 2 3 2 6" xfId="16534" xr:uid="{00000000-0005-0000-0000-000059220000}"/>
    <cellStyle name="0.0x 2 2 3 2 7" xfId="16535" xr:uid="{00000000-0005-0000-0000-00005A220000}"/>
    <cellStyle name="0.0x 2 2 3 2 8" xfId="16536" xr:uid="{00000000-0005-0000-0000-00005B220000}"/>
    <cellStyle name="0.0x 2 2 3 2 9" xfId="16537" xr:uid="{00000000-0005-0000-0000-00005C220000}"/>
    <cellStyle name="0.0x 2 2 3 2_факт 2019" xfId="26510" xr:uid="{00000000-0005-0000-0000-00005D220000}"/>
    <cellStyle name="0.0x 2 2 3 3" xfId="5686" xr:uid="{00000000-0005-0000-0000-00005E220000}"/>
    <cellStyle name="0.0x 2 2 3 3 2" xfId="16538" xr:uid="{00000000-0005-0000-0000-00005F220000}"/>
    <cellStyle name="0.0x 2 2 3 3 3" xfId="16539" xr:uid="{00000000-0005-0000-0000-000060220000}"/>
    <cellStyle name="0.0x 2 2 3 3 4" xfId="16540" xr:uid="{00000000-0005-0000-0000-000061220000}"/>
    <cellStyle name="0.0x 2 2 3 3 5" xfId="16541" xr:uid="{00000000-0005-0000-0000-000062220000}"/>
    <cellStyle name="0.0x 2 2 3 3 6" xfId="16542" xr:uid="{00000000-0005-0000-0000-000063220000}"/>
    <cellStyle name="0.0x 2 2 3 3 7" xfId="16543" xr:uid="{00000000-0005-0000-0000-000064220000}"/>
    <cellStyle name="0.0x 2 2 3 3 8" xfId="16544" xr:uid="{00000000-0005-0000-0000-000065220000}"/>
    <cellStyle name="0.0x 2 2 3 3_факт 2019" xfId="26511" xr:uid="{00000000-0005-0000-0000-000066220000}"/>
    <cellStyle name="0.0x 2 2 3 4" xfId="5687" xr:uid="{00000000-0005-0000-0000-000067220000}"/>
    <cellStyle name="0.0x 2 2 3 4 2" xfId="16545" xr:uid="{00000000-0005-0000-0000-000068220000}"/>
    <cellStyle name="0.0x 2 2 3 4 3" xfId="16546" xr:uid="{00000000-0005-0000-0000-000069220000}"/>
    <cellStyle name="0.0x 2 2 3 4 4" xfId="16547" xr:uid="{00000000-0005-0000-0000-00006A220000}"/>
    <cellStyle name="0.0x 2 2 3 4 5" xfId="16548" xr:uid="{00000000-0005-0000-0000-00006B220000}"/>
    <cellStyle name="0.0x 2 2 3 4 6" xfId="16549" xr:uid="{00000000-0005-0000-0000-00006C220000}"/>
    <cellStyle name="0.0x 2 2 3 4 7" xfId="16550" xr:uid="{00000000-0005-0000-0000-00006D220000}"/>
    <cellStyle name="0.0x 2 2 3 4 8" xfId="16551" xr:uid="{00000000-0005-0000-0000-00006E220000}"/>
    <cellStyle name="0.0x 2 2 3 4_факт 2019" xfId="26512" xr:uid="{00000000-0005-0000-0000-00006F220000}"/>
    <cellStyle name="0.0x 2 2 3 5" xfId="5688" xr:uid="{00000000-0005-0000-0000-000070220000}"/>
    <cellStyle name="0.0x 2 2 3 5 2" xfId="16552" xr:uid="{00000000-0005-0000-0000-000071220000}"/>
    <cellStyle name="0.0x 2 2 3 5 3" xfId="16553" xr:uid="{00000000-0005-0000-0000-000072220000}"/>
    <cellStyle name="0.0x 2 2 3 5 4" xfId="16554" xr:uid="{00000000-0005-0000-0000-000073220000}"/>
    <cellStyle name="0.0x 2 2 3 5 5" xfId="16555" xr:uid="{00000000-0005-0000-0000-000074220000}"/>
    <cellStyle name="0.0x 2 2 3 5 6" xfId="16556" xr:uid="{00000000-0005-0000-0000-000075220000}"/>
    <cellStyle name="0.0x 2 2 3 5 7" xfId="16557" xr:uid="{00000000-0005-0000-0000-000076220000}"/>
    <cellStyle name="0.0x 2 2 3 5 8" xfId="16558" xr:uid="{00000000-0005-0000-0000-000077220000}"/>
    <cellStyle name="0.0x 2 2 3 5_факт 2019" xfId="26513" xr:uid="{00000000-0005-0000-0000-000078220000}"/>
    <cellStyle name="0.0x 2 2 3 6" xfId="16559" xr:uid="{00000000-0005-0000-0000-000079220000}"/>
    <cellStyle name="0.0x 2 2 3 7" xfId="16560" xr:uid="{00000000-0005-0000-0000-00007A220000}"/>
    <cellStyle name="0.0x 2 2 3 8" xfId="16561" xr:uid="{00000000-0005-0000-0000-00007B220000}"/>
    <cellStyle name="0.0x 2 2 3 9" xfId="16562" xr:uid="{00000000-0005-0000-0000-00007C220000}"/>
    <cellStyle name="0.0x 2 2 3_факт 2019" xfId="26514" xr:uid="{00000000-0005-0000-0000-00007D220000}"/>
    <cellStyle name="0.0x 2 2 4" xfId="5689" xr:uid="{00000000-0005-0000-0000-00007E220000}"/>
    <cellStyle name="0.0x 2 2 4 2" xfId="16563" xr:uid="{00000000-0005-0000-0000-00007F220000}"/>
    <cellStyle name="0.0x 2 2 4 2 2" xfId="16564" xr:uid="{00000000-0005-0000-0000-000080220000}"/>
    <cellStyle name="0.0x 2 2 4 2 3" xfId="16565" xr:uid="{00000000-0005-0000-0000-000081220000}"/>
    <cellStyle name="0.0x 2 2 4 2 4" xfId="16566" xr:uid="{00000000-0005-0000-0000-000082220000}"/>
    <cellStyle name="0.0x 2 2 4 2 5" xfId="16567" xr:uid="{00000000-0005-0000-0000-000083220000}"/>
    <cellStyle name="0.0x 2 2 4 2 6" xfId="16568" xr:uid="{00000000-0005-0000-0000-000084220000}"/>
    <cellStyle name="0.0x 2 2 4 2 7" xfId="16569" xr:uid="{00000000-0005-0000-0000-000085220000}"/>
    <cellStyle name="0.0x 2 2 4 2 8" xfId="16570" xr:uid="{00000000-0005-0000-0000-000086220000}"/>
    <cellStyle name="0.0x 2 2 4 2_факт 2019" xfId="26515" xr:uid="{00000000-0005-0000-0000-000087220000}"/>
    <cellStyle name="0.0x 2 2 4 3" xfId="16571" xr:uid="{00000000-0005-0000-0000-000088220000}"/>
    <cellStyle name="0.0x 2 2 4 3 2" xfId="16572" xr:uid="{00000000-0005-0000-0000-000089220000}"/>
    <cellStyle name="0.0x 2 2 4 3 3" xfId="16573" xr:uid="{00000000-0005-0000-0000-00008A220000}"/>
    <cellStyle name="0.0x 2 2 4 3 4" xfId="16574" xr:uid="{00000000-0005-0000-0000-00008B220000}"/>
    <cellStyle name="0.0x 2 2 4 3 5" xfId="16575" xr:uid="{00000000-0005-0000-0000-00008C220000}"/>
    <cellStyle name="0.0x 2 2 4 3 6" xfId="16576" xr:uid="{00000000-0005-0000-0000-00008D220000}"/>
    <cellStyle name="0.0x 2 2 4 3 7" xfId="16577" xr:uid="{00000000-0005-0000-0000-00008E220000}"/>
    <cellStyle name="0.0x 2 2 4 3 8" xfId="16578" xr:uid="{00000000-0005-0000-0000-00008F220000}"/>
    <cellStyle name="0.0x 2 2 4 3_факт 2019" xfId="26516" xr:uid="{00000000-0005-0000-0000-000090220000}"/>
    <cellStyle name="0.0x 2 2 4 4" xfId="16579" xr:uid="{00000000-0005-0000-0000-000091220000}"/>
    <cellStyle name="0.0x 2 2 4 4 2" xfId="16580" xr:uid="{00000000-0005-0000-0000-000092220000}"/>
    <cellStyle name="0.0x 2 2 4 4 3" xfId="16581" xr:uid="{00000000-0005-0000-0000-000093220000}"/>
    <cellStyle name="0.0x 2 2 4 4 4" xfId="16582" xr:uid="{00000000-0005-0000-0000-000094220000}"/>
    <cellStyle name="0.0x 2 2 4 4 5" xfId="16583" xr:uid="{00000000-0005-0000-0000-000095220000}"/>
    <cellStyle name="0.0x 2 2 4 4 6" xfId="16584" xr:uid="{00000000-0005-0000-0000-000096220000}"/>
    <cellStyle name="0.0x 2 2 4 4 7" xfId="16585" xr:uid="{00000000-0005-0000-0000-000097220000}"/>
    <cellStyle name="0.0x 2 2 4 4 8" xfId="16586" xr:uid="{00000000-0005-0000-0000-000098220000}"/>
    <cellStyle name="0.0x 2 2 4 4_факт 2019" xfId="26517" xr:uid="{00000000-0005-0000-0000-000099220000}"/>
    <cellStyle name="0.0x 2 2 4 5" xfId="16587" xr:uid="{00000000-0005-0000-0000-00009A220000}"/>
    <cellStyle name="0.0x 2 2 4 5 2" xfId="16588" xr:uid="{00000000-0005-0000-0000-00009B220000}"/>
    <cellStyle name="0.0x 2 2 4 5 3" xfId="16589" xr:uid="{00000000-0005-0000-0000-00009C220000}"/>
    <cellStyle name="0.0x 2 2 4 5 4" xfId="16590" xr:uid="{00000000-0005-0000-0000-00009D220000}"/>
    <cellStyle name="0.0x 2 2 4 5 5" xfId="16591" xr:uid="{00000000-0005-0000-0000-00009E220000}"/>
    <cellStyle name="0.0x 2 2 4 5 6" xfId="16592" xr:uid="{00000000-0005-0000-0000-00009F220000}"/>
    <cellStyle name="0.0x 2 2 4 5 7" xfId="16593" xr:uid="{00000000-0005-0000-0000-0000A0220000}"/>
    <cellStyle name="0.0x 2 2 4 5 8" xfId="16594" xr:uid="{00000000-0005-0000-0000-0000A1220000}"/>
    <cellStyle name="0.0x 2 2 4 5_факт 2019" xfId="26518" xr:uid="{00000000-0005-0000-0000-0000A2220000}"/>
    <cellStyle name="0.0x 2 2 4 6" xfId="16595" xr:uid="{00000000-0005-0000-0000-0000A3220000}"/>
    <cellStyle name="0.0x 2 2 4 7" xfId="16596" xr:uid="{00000000-0005-0000-0000-0000A4220000}"/>
    <cellStyle name="0.0x 2 2 4 8" xfId="16597" xr:uid="{00000000-0005-0000-0000-0000A5220000}"/>
    <cellStyle name="0.0x 2 2 4 9" xfId="16598" xr:uid="{00000000-0005-0000-0000-0000A6220000}"/>
    <cellStyle name="0.0x 2 2 4_факт 2019" xfId="26519" xr:uid="{00000000-0005-0000-0000-0000A7220000}"/>
    <cellStyle name="0.0x 2 2 5" xfId="5690" xr:uid="{00000000-0005-0000-0000-0000A8220000}"/>
    <cellStyle name="0.0x 2 2 5 2" xfId="16599" xr:uid="{00000000-0005-0000-0000-0000A9220000}"/>
    <cellStyle name="0.0x 2 2 5 3" xfId="16600" xr:uid="{00000000-0005-0000-0000-0000AA220000}"/>
    <cellStyle name="0.0x 2 2 5 4" xfId="16601" xr:uid="{00000000-0005-0000-0000-0000AB220000}"/>
    <cellStyle name="0.0x 2 2 5 5" xfId="16602" xr:uid="{00000000-0005-0000-0000-0000AC220000}"/>
    <cellStyle name="0.0x 2 2 5 6" xfId="16603" xr:uid="{00000000-0005-0000-0000-0000AD220000}"/>
    <cellStyle name="0.0x 2 2 5 7" xfId="16604" xr:uid="{00000000-0005-0000-0000-0000AE220000}"/>
    <cellStyle name="0.0x 2 2 5 8" xfId="16605" xr:uid="{00000000-0005-0000-0000-0000AF220000}"/>
    <cellStyle name="0.0x 2 2 5_факт 2019" xfId="26520" xr:uid="{00000000-0005-0000-0000-0000B0220000}"/>
    <cellStyle name="0.0x 2 2 6" xfId="5691" xr:uid="{00000000-0005-0000-0000-0000B1220000}"/>
    <cellStyle name="0.0x 2 2 6 2" xfId="16606" xr:uid="{00000000-0005-0000-0000-0000B2220000}"/>
    <cellStyle name="0.0x 2 2 6 3" xfId="16607" xr:uid="{00000000-0005-0000-0000-0000B3220000}"/>
    <cellStyle name="0.0x 2 2 6 4" xfId="16608" xr:uid="{00000000-0005-0000-0000-0000B4220000}"/>
    <cellStyle name="0.0x 2 2 6 5" xfId="16609" xr:uid="{00000000-0005-0000-0000-0000B5220000}"/>
    <cellStyle name="0.0x 2 2 6 6" xfId="16610" xr:uid="{00000000-0005-0000-0000-0000B6220000}"/>
    <cellStyle name="0.0x 2 2 6 7" xfId="16611" xr:uid="{00000000-0005-0000-0000-0000B7220000}"/>
    <cellStyle name="0.0x 2 2 6 8" xfId="16612" xr:uid="{00000000-0005-0000-0000-0000B8220000}"/>
    <cellStyle name="0.0x 2 2 6_факт 2019" xfId="26521" xr:uid="{00000000-0005-0000-0000-0000B9220000}"/>
    <cellStyle name="0.0x 2 2 7" xfId="5692" xr:uid="{00000000-0005-0000-0000-0000BA220000}"/>
    <cellStyle name="0.0x 2 2 7 2" xfId="16613" xr:uid="{00000000-0005-0000-0000-0000BB220000}"/>
    <cellStyle name="0.0x 2 2 7 3" xfId="16614" xr:uid="{00000000-0005-0000-0000-0000BC220000}"/>
    <cellStyle name="0.0x 2 2 7 4" xfId="16615" xr:uid="{00000000-0005-0000-0000-0000BD220000}"/>
    <cellStyle name="0.0x 2 2 7 5" xfId="16616" xr:uid="{00000000-0005-0000-0000-0000BE220000}"/>
    <cellStyle name="0.0x 2 2 7 6" xfId="16617" xr:uid="{00000000-0005-0000-0000-0000BF220000}"/>
    <cellStyle name="0.0x 2 2 7 7" xfId="16618" xr:uid="{00000000-0005-0000-0000-0000C0220000}"/>
    <cellStyle name="0.0x 2 2 7 8" xfId="16619" xr:uid="{00000000-0005-0000-0000-0000C1220000}"/>
    <cellStyle name="0.0x 2 2 7_факт 2019" xfId="26522" xr:uid="{00000000-0005-0000-0000-0000C2220000}"/>
    <cellStyle name="0.0x 2 2 8" xfId="16620" xr:uid="{00000000-0005-0000-0000-0000C3220000}"/>
    <cellStyle name="0.0x 2 2 9" xfId="16621" xr:uid="{00000000-0005-0000-0000-0000C4220000}"/>
    <cellStyle name="0.0x 2 2_факт 2019" xfId="26523" xr:uid="{00000000-0005-0000-0000-0000C5220000}"/>
    <cellStyle name="0.0x 2 3" xfId="5693" xr:uid="{00000000-0005-0000-0000-0000C6220000}"/>
    <cellStyle name="0.0x 2 3 2" xfId="5694" xr:uid="{00000000-0005-0000-0000-0000C7220000}"/>
    <cellStyle name="0.0x 2 3 2 2" xfId="16622" xr:uid="{00000000-0005-0000-0000-0000C8220000}"/>
    <cellStyle name="0.0x 2 3 2 2 2" xfId="16623" xr:uid="{00000000-0005-0000-0000-0000C9220000}"/>
    <cellStyle name="0.0x 2 3 2 2 3" xfId="16624" xr:uid="{00000000-0005-0000-0000-0000CA220000}"/>
    <cellStyle name="0.0x 2 3 2 2 4" xfId="16625" xr:uid="{00000000-0005-0000-0000-0000CB220000}"/>
    <cellStyle name="0.0x 2 3 2 2 5" xfId="16626" xr:uid="{00000000-0005-0000-0000-0000CC220000}"/>
    <cellStyle name="0.0x 2 3 2 2 6" xfId="16627" xr:uid="{00000000-0005-0000-0000-0000CD220000}"/>
    <cellStyle name="0.0x 2 3 2 2 7" xfId="16628" xr:uid="{00000000-0005-0000-0000-0000CE220000}"/>
    <cellStyle name="0.0x 2 3 2 2 8" xfId="16629" xr:uid="{00000000-0005-0000-0000-0000CF220000}"/>
    <cellStyle name="0.0x 2 3 2 2_факт 2019" xfId="26524" xr:uid="{00000000-0005-0000-0000-0000D0220000}"/>
    <cellStyle name="0.0x 2 3 2 3" xfId="16630" xr:uid="{00000000-0005-0000-0000-0000D1220000}"/>
    <cellStyle name="0.0x 2 3 2 3 2" xfId="16631" xr:uid="{00000000-0005-0000-0000-0000D2220000}"/>
    <cellStyle name="0.0x 2 3 2 3 3" xfId="16632" xr:uid="{00000000-0005-0000-0000-0000D3220000}"/>
    <cellStyle name="0.0x 2 3 2 3 4" xfId="16633" xr:uid="{00000000-0005-0000-0000-0000D4220000}"/>
    <cellStyle name="0.0x 2 3 2 3 5" xfId="16634" xr:uid="{00000000-0005-0000-0000-0000D5220000}"/>
    <cellStyle name="0.0x 2 3 2 3 6" xfId="16635" xr:uid="{00000000-0005-0000-0000-0000D6220000}"/>
    <cellStyle name="0.0x 2 3 2 3 7" xfId="16636" xr:uid="{00000000-0005-0000-0000-0000D7220000}"/>
    <cellStyle name="0.0x 2 3 2 3 8" xfId="16637" xr:uid="{00000000-0005-0000-0000-0000D8220000}"/>
    <cellStyle name="0.0x 2 3 2 3_факт 2019" xfId="26525" xr:uid="{00000000-0005-0000-0000-0000D9220000}"/>
    <cellStyle name="0.0x 2 3 2 4" xfId="16638" xr:uid="{00000000-0005-0000-0000-0000DA220000}"/>
    <cellStyle name="0.0x 2 3 2 4 2" xfId="16639" xr:uid="{00000000-0005-0000-0000-0000DB220000}"/>
    <cellStyle name="0.0x 2 3 2 4 3" xfId="16640" xr:uid="{00000000-0005-0000-0000-0000DC220000}"/>
    <cellStyle name="0.0x 2 3 2 4 4" xfId="16641" xr:uid="{00000000-0005-0000-0000-0000DD220000}"/>
    <cellStyle name="0.0x 2 3 2 4 5" xfId="16642" xr:uid="{00000000-0005-0000-0000-0000DE220000}"/>
    <cellStyle name="0.0x 2 3 2 4 6" xfId="16643" xr:uid="{00000000-0005-0000-0000-0000DF220000}"/>
    <cellStyle name="0.0x 2 3 2 4 7" xfId="16644" xr:uid="{00000000-0005-0000-0000-0000E0220000}"/>
    <cellStyle name="0.0x 2 3 2 4 8" xfId="16645" xr:uid="{00000000-0005-0000-0000-0000E1220000}"/>
    <cellStyle name="0.0x 2 3 2 4_факт 2019" xfId="26526" xr:uid="{00000000-0005-0000-0000-0000E2220000}"/>
    <cellStyle name="0.0x 2 3 2 5" xfId="16646" xr:uid="{00000000-0005-0000-0000-0000E3220000}"/>
    <cellStyle name="0.0x 2 3 2 5 2" xfId="16647" xr:uid="{00000000-0005-0000-0000-0000E4220000}"/>
    <cellStyle name="0.0x 2 3 2 5 3" xfId="16648" xr:uid="{00000000-0005-0000-0000-0000E5220000}"/>
    <cellStyle name="0.0x 2 3 2 5 4" xfId="16649" xr:uid="{00000000-0005-0000-0000-0000E6220000}"/>
    <cellStyle name="0.0x 2 3 2 5 5" xfId="16650" xr:uid="{00000000-0005-0000-0000-0000E7220000}"/>
    <cellStyle name="0.0x 2 3 2 5 6" xfId="16651" xr:uid="{00000000-0005-0000-0000-0000E8220000}"/>
    <cellStyle name="0.0x 2 3 2 5 7" xfId="16652" xr:uid="{00000000-0005-0000-0000-0000E9220000}"/>
    <cellStyle name="0.0x 2 3 2 5 8" xfId="16653" xr:uid="{00000000-0005-0000-0000-0000EA220000}"/>
    <cellStyle name="0.0x 2 3 2 5_факт 2019" xfId="26527" xr:uid="{00000000-0005-0000-0000-0000EB220000}"/>
    <cellStyle name="0.0x 2 3 2 6" xfId="16654" xr:uid="{00000000-0005-0000-0000-0000EC220000}"/>
    <cellStyle name="0.0x 2 3 2 7" xfId="16655" xr:uid="{00000000-0005-0000-0000-0000ED220000}"/>
    <cellStyle name="0.0x 2 3 2 8" xfId="16656" xr:uid="{00000000-0005-0000-0000-0000EE220000}"/>
    <cellStyle name="0.0x 2 3 2 9" xfId="16657" xr:uid="{00000000-0005-0000-0000-0000EF220000}"/>
    <cellStyle name="0.0x 2 3 2_факт 2019" xfId="26528" xr:uid="{00000000-0005-0000-0000-0000F0220000}"/>
    <cellStyle name="0.0x 2 3 3" xfId="5695" xr:uid="{00000000-0005-0000-0000-0000F1220000}"/>
    <cellStyle name="0.0x 2 3 3 2" xfId="16658" xr:uid="{00000000-0005-0000-0000-0000F2220000}"/>
    <cellStyle name="0.0x 2 3 3 3" xfId="16659" xr:uid="{00000000-0005-0000-0000-0000F3220000}"/>
    <cellStyle name="0.0x 2 3 3 4" xfId="16660" xr:uid="{00000000-0005-0000-0000-0000F4220000}"/>
    <cellStyle name="0.0x 2 3 3 5" xfId="16661" xr:uid="{00000000-0005-0000-0000-0000F5220000}"/>
    <cellStyle name="0.0x 2 3 3 6" xfId="16662" xr:uid="{00000000-0005-0000-0000-0000F6220000}"/>
    <cellStyle name="0.0x 2 3 3 7" xfId="16663" xr:uid="{00000000-0005-0000-0000-0000F7220000}"/>
    <cellStyle name="0.0x 2 3 3 8" xfId="16664" xr:uid="{00000000-0005-0000-0000-0000F8220000}"/>
    <cellStyle name="0.0x 2 3 3_факт 2019" xfId="26529" xr:uid="{00000000-0005-0000-0000-0000F9220000}"/>
    <cellStyle name="0.0x 2 3 4" xfId="5696" xr:uid="{00000000-0005-0000-0000-0000FA220000}"/>
    <cellStyle name="0.0x 2 3 4 2" xfId="16665" xr:uid="{00000000-0005-0000-0000-0000FB220000}"/>
    <cellStyle name="0.0x 2 3 4 3" xfId="16666" xr:uid="{00000000-0005-0000-0000-0000FC220000}"/>
    <cellStyle name="0.0x 2 3 4 4" xfId="16667" xr:uid="{00000000-0005-0000-0000-0000FD220000}"/>
    <cellStyle name="0.0x 2 3 4 5" xfId="16668" xr:uid="{00000000-0005-0000-0000-0000FE220000}"/>
    <cellStyle name="0.0x 2 3 4 6" xfId="16669" xr:uid="{00000000-0005-0000-0000-0000FF220000}"/>
    <cellStyle name="0.0x 2 3 4 7" xfId="16670" xr:uid="{00000000-0005-0000-0000-000000230000}"/>
    <cellStyle name="0.0x 2 3 4 8" xfId="16671" xr:uid="{00000000-0005-0000-0000-000001230000}"/>
    <cellStyle name="0.0x 2 3 4_факт 2019" xfId="26530" xr:uid="{00000000-0005-0000-0000-000002230000}"/>
    <cellStyle name="0.0x 2 3 5" xfId="5697" xr:uid="{00000000-0005-0000-0000-000003230000}"/>
    <cellStyle name="0.0x 2 3 5 2" xfId="16672" xr:uid="{00000000-0005-0000-0000-000004230000}"/>
    <cellStyle name="0.0x 2 3 5 3" xfId="16673" xr:uid="{00000000-0005-0000-0000-000005230000}"/>
    <cellStyle name="0.0x 2 3 5 4" xfId="16674" xr:uid="{00000000-0005-0000-0000-000006230000}"/>
    <cellStyle name="0.0x 2 3 5 5" xfId="16675" xr:uid="{00000000-0005-0000-0000-000007230000}"/>
    <cellStyle name="0.0x 2 3 5 6" xfId="16676" xr:uid="{00000000-0005-0000-0000-000008230000}"/>
    <cellStyle name="0.0x 2 3 5 7" xfId="16677" xr:uid="{00000000-0005-0000-0000-000009230000}"/>
    <cellStyle name="0.0x 2 3 5 8" xfId="16678" xr:uid="{00000000-0005-0000-0000-00000A230000}"/>
    <cellStyle name="0.0x 2 3 5_факт 2019" xfId="26531" xr:uid="{00000000-0005-0000-0000-00000B230000}"/>
    <cellStyle name="0.0x 2 3 6" xfId="16679" xr:uid="{00000000-0005-0000-0000-00000C230000}"/>
    <cellStyle name="0.0x 2 3 7" xfId="16680" xr:uid="{00000000-0005-0000-0000-00000D230000}"/>
    <cellStyle name="0.0x 2 3 8" xfId="16681" xr:uid="{00000000-0005-0000-0000-00000E230000}"/>
    <cellStyle name="0.0x 2 3 9" xfId="16682" xr:uid="{00000000-0005-0000-0000-00000F230000}"/>
    <cellStyle name="0.0x 2 3_факт 2019" xfId="26532" xr:uid="{00000000-0005-0000-0000-000010230000}"/>
    <cellStyle name="0.0x 2 4" xfId="5698" xr:uid="{00000000-0005-0000-0000-000011230000}"/>
    <cellStyle name="0.0x 2 4 2" xfId="16683" xr:uid="{00000000-0005-0000-0000-000012230000}"/>
    <cellStyle name="0.0x 2 4 2 2" xfId="16684" xr:uid="{00000000-0005-0000-0000-000013230000}"/>
    <cellStyle name="0.0x 2 4 2 3" xfId="16685" xr:uid="{00000000-0005-0000-0000-000014230000}"/>
    <cellStyle name="0.0x 2 4 2 4" xfId="16686" xr:uid="{00000000-0005-0000-0000-000015230000}"/>
    <cellStyle name="0.0x 2 4 2 5" xfId="16687" xr:uid="{00000000-0005-0000-0000-000016230000}"/>
    <cellStyle name="0.0x 2 4 2 6" xfId="16688" xr:uid="{00000000-0005-0000-0000-000017230000}"/>
    <cellStyle name="0.0x 2 4 2 7" xfId="16689" xr:uid="{00000000-0005-0000-0000-000018230000}"/>
    <cellStyle name="0.0x 2 4 2 8" xfId="16690" xr:uid="{00000000-0005-0000-0000-000019230000}"/>
    <cellStyle name="0.0x 2 4 2_факт 2019" xfId="26533" xr:uid="{00000000-0005-0000-0000-00001A230000}"/>
    <cellStyle name="0.0x 2 4 3" xfId="16691" xr:uid="{00000000-0005-0000-0000-00001B230000}"/>
    <cellStyle name="0.0x 2 4 3 2" xfId="16692" xr:uid="{00000000-0005-0000-0000-00001C230000}"/>
    <cellStyle name="0.0x 2 4 3 3" xfId="16693" xr:uid="{00000000-0005-0000-0000-00001D230000}"/>
    <cellStyle name="0.0x 2 4 3 4" xfId="16694" xr:uid="{00000000-0005-0000-0000-00001E230000}"/>
    <cellStyle name="0.0x 2 4 3 5" xfId="16695" xr:uid="{00000000-0005-0000-0000-00001F230000}"/>
    <cellStyle name="0.0x 2 4 3 6" xfId="16696" xr:uid="{00000000-0005-0000-0000-000020230000}"/>
    <cellStyle name="0.0x 2 4 3 7" xfId="16697" xr:uid="{00000000-0005-0000-0000-000021230000}"/>
    <cellStyle name="0.0x 2 4 3 8" xfId="16698" xr:uid="{00000000-0005-0000-0000-000022230000}"/>
    <cellStyle name="0.0x 2 4 3_факт 2019" xfId="26534" xr:uid="{00000000-0005-0000-0000-000023230000}"/>
    <cellStyle name="0.0x 2 4 4" xfId="16699" xr:uid="{00000000-0005-0000-0000-000024230000}"/>
    <cellStyle name="0.0x 2 4 4 2" xfId="16700" xr:uid="{00000000-0005-0000-0000-000025230000}"/>
    <cellStyle name="0.0x 2 4 4 3" xfId="16701" xr:uid="{00000000-0005-0000-0000-000026230000}"/>
    <cellStyle name="0.0x 2 4 4 4" xfId="16702" xr:uid="{00000000-0005-0000-0000-000027230000}"/>
    <cellStyle name="0.0x 2 4 4 5" xfId="16703" xr:uid="{00000000-0005-0000-0000-000028230000}"/>
    <cellStyle name="0.0x 2 4 4 6" xfId="16704" xr:uid="{00000000-0005-0000-0000-000029230000}"/>
    <cellStyle name="0.0x 2 4 4 7" xfId="16705" xr:uid="{00000000-0005-0000-0000-00002A230000}"/>
    <cellStyle name="0.0x 2 4 4 8" xfId="16706" xr:uid="{00000000-0005-0000-0000-00002B230000}"/>
    <cellStyle name="0.0x 2 4 4_факт 2019" xfId="26535" xr:uid="{00000000-0005-0000-0000-00002C230000}"/>
    <cellStyle name="0.0x 2 4 5" xfId="16707" xr:uid="{00000000-0005-0000-0000-00002D230000}"/>
    <cellStyle name="0.0x 2 4 5 2" xfId="16708" xr:uid="{00000000-0005-0000-0000-00002E230000}"/>
    <cellStyle name="0.0x 2 4 5 3" xfId="16709" xr:uid="{00000000-0005-0000-0000-00002F230000}"/>
    <cellStyle name="0.0x 2 4 5 4" xfId="16710" xr:uid="{00000000-0005-0000-0000-000030230000}"/>
    <cellStyle name="0.0x 2 4 5 5" xfId="16711" xr:uid="{00000000-0005-0000-0000-000031230000}"/>
    <cellStyle name="0.0x 2 4 5 6" xfId="16712" xr:uid="{00000000-0005-0000-0000-000032230000}"/>
    <cellStyle name="0.0x 2 4 5 7" xfId="16713" xr:uid="{00000000-0005-0000-0000-000033230000}"/>
    <cellStyle name="0.0x 2 4 5 8" xfId="16714" xr:uid="{00000000-0005-0000-0000-000034230000}"/>
    <cellStyle name="0.0x 2 4 5_факт 2019" xfId="26536" xr:uid="{00000000-0005-0000-0000-000035230000}"/>
    <cellStyle name="0.0x 2 4 6" xfId="16715" xr:uid="{00000000-0005-0000-0000-000036230000}"/>
    <cellStyle name="0.0x 2 4 7" xfId="16716" xr:uid="{00000000-0005-0000-0000-000037230000}"/>
    <cellStyle name="0.0x 2 4 8" xfId="16717" xr:uid="{00000000-0005-0000-0000-000038230000}"/>
    <cellStyle name="0.0x 2 4 9" xfId="16718" xr:uid="{00000000-0005-0000-0000-000039230000}"/>
    <cellStyle name="0.0x 2 4_факт 2019" xfId="26537" xr:uid="{00000000-0005-0000-0000-00003A230000}"/>
    <cellStyle name="0.0x 2 5" xfId="5699" xr:uid="{00000000-0005-0000-0000-00003B230000}"/>
    <cellStyle name="0.0x 2 5 2" xfId="16719" xr:uid="{00000000-0005-0000-0000-00003C230000}"/>
    <cellStyle name="0.0x 2 5 3" xfId="16720" xr:uid="{00000000-0005-0000-0000-00003D230000}"/>
    <cellStyle name="0.0x 2 5 4" xfId="16721" xr:uid="{00000000-0005-0000-0000-00003E230000}"/>
    <cellStyle name="0.0x 2 5 5" xfId="16722" xr:uid="{00000000-0005-0000-0000-00003F230000}"/>
    <cellStyle name="0.0x 2 5 6" xfId="16723" xr:uid="{00000000-0005-0000-0000-000040230000}"/>
    <cellStyle name="0.0x 2 5 7" xfId="16724" xr:uid="{00000000-0005-0000-0000-000041230000}"/>
    <cellStyle name="0.0x 2 5 8" xfId="16725" xr:uid="{00000000-0005-0000-0000-000042230000}"/>
    <cellStyle name="0.0x 2 5_факт 2019" xfId="26538" xr:uid="{00000000-0005-0000-0000-000043230000}"/>
    <cellStyle name="0.0x 2 6" xfId="5700" xr:uid="{00000000-0005-0000-0000-000044230000}"/>
    <cellStyle name="0.0x 2 6 2" xfId="16726" xr:uid="{00000000-0005-0000-0000-000045230000}"/>
    <cellStyle name="0.0x 2 6 3" xfId="16727" xr:uid="{00000000-0005-0000-0000-000046230000}"/>
    <cellStyle name="0.0x 2 6 4" xfId="16728" xr:uid="{00000000-0005-0000-0000-000047230000}"/>
    <cellStyle name="0.0x 2 6 5" xfId="16729" xr:uid="{00000000-0005-0000-0000-000048230000}"/>
    <cellStyle name="0.0x 2 6 6" xfId="16730" xr:uid="{00000000-0005-0000-0000-000049230000}"/>
    <cellStyle name="0.0x 2 6 7" xfId="16731" xr:uid="{00000000-0005-0000-0000-00004A230000}"/>
    <cellStyle name="0.0x 2 6 8" xfId="16732" xr:uid="{00000000-0005-0000-0000-00004B230000}"/>
    <cellStyle name="0.0x 2 6_факт 2019" xfId="26539" xr:uid="{00000000-0005-0000-0000-00004C230000}"/>
    <cellStyle name="0.0x 2 7" xfId="5701" xr:uid="{00000000-0005-0000-0000-00004D230000}"/>
    <cellStyle name="0.0x 2 7 2" xfId="16733" xr:uid="{00000000-0005-0000-0000-00004E230000}"/>
    <cellStyle name="0.0x 2 7 3" xfId="16734" xr:uid="{00000000-0005-0000-0000-00004F230000}"/>
    <cellStyle name="0.0x 2 7 4" xfId="16735" xr:uid="{00000000-0005-0000-0000-000050230000}"/>
    <cellStyle name="0.0x 2 7 5" xfId="16736" xr:uid="{00000000-0005-0000-0000-000051230000}"/>
    <cellStyle name="0.0x 2 7 6" xfId="16737" xr:uid="{00000000-0005-0000-0000-000052230000}"/>
    <cellStyle name="0.0x 2 7 7" xfId="16738" xr:uid="{00000000-0005-0000-0000-000053230000}"/>
    <cellStyle name="0.0x 2 7 8" xfId="16739" xr:uid="{00000000-0005-0000-0000-000054230000}"/>
    <cellStyle name="0.0x 2 7_факт 2019" xfId="26540" xr:uid="{00000000-0005-0000-0000-000055230000}"/>
    <cellStyle name="0.0x 2 8" xfId="16740" xr:uid="{00000000-0005-0000-0000-000056230000}"/>
    <cellStyle name="0.0x 2 9" xfId="16741" xr:uid="{00000000-0005-0000-0000-000057230000}"/>
    <cellStyle name="0.0x 2_факт 2019" xfId="26541" xr:uid="{00000000-0005-0000-0000-000058230000}"/>
    <cellStyle name="0.0x 3" xfId="5702" xr:uid="{00000000-0005-0000-0000-000059230000}"/>
    <cellStyle name="0.0x 3 2" xfId="16742" xr:uid="{00000000-0005-0000-0000-00005A230000}"/>
    <cellStyle name="0.0x 3 2 2" xfId="16743" xr:uid="{00000000-0005-0000-0000-00005B230000}"/>
    <cellStyle name="0.0x 3 2 3" xfId="16744" xr:uid="{00000000-0005-0000-0000-00005C230000}"/>
    <cellStyle name="0.0x 3 2 4" xfId="16745" xr:uid="{00000000-0005-0000-0000-00005D230000}"/>
    <cellStyle name="0.0x 3 2 5" xfId="16746" xr:uid="{00000000-0005-0000-0000-00005E230000}"/>
    <cellStyle name="0.0x 3 2 6" xfId="16747" xr:uid="{00000000-0005-0000-0000-00005F230000}"/>
    <cellStyle name="0.0x 3 2 7" xfId="16748" xr:uid="{00000000-0005-0000-0000-000060230000}"/>
    <cellStyle name="0.0x 3 2 8" xfId="16749" xr:uid="{00000000-0005-0000-0000-000061230000}"/>
    <cellStyle name="0.0x 3 2_факт 2019" xfId="26542" xr:uid="{00000000-0005-0000-0000-000062230000}"/>
    <cellStyle name="0.0x 3 3" xfId="16750" xr:uid="{00000000-0005-0000-0000-000063230000}"/>
    <cellStyle name="0.0x 3 3 2" xfId="16751" xr:uid="{00000000-0005-0000-0000-000064230000}"/>
    <cellStyle name="0.0x 3 3 3" xfId="16752" xr:uid="{00000000-0005-0000-0000-000065230000}"/>
    <cellStyle name="0.0x 3 3 4" xfId="16753" xr:uid="{00000000-0005-0000-0000-000066230000}"/>
    <cellStyle name="0.0x 3 3 5" xfId="16754" xr:uid="{00000000-0005-0000-0000-000067230000}"/>
    <cellStyle name="0.0x 3 3 6" xfId="16755" xr:uid="{00000000-0005-0000-0000-000068230000}"/>
    <cellStyle name="0.0x 3 3 7" xfId="16756" xr:uid="{00000000-0005-0000-0000-000069230000}"/>
    <cellStyle name="0.0x 3 3 8" xfId="16757" xr:uid="{00000000-0005-0000-0000-00006A230000}"/>
    <cellStyle name="0.0x 3 3_факт 2019" xfId="26543" xr:uid="{00000000-0005-0000-0000-00006B230000}"/>
    <cellStyle name="0.0x 3 4" xfId="16758" xr:uid="{00000000-0005-0000-0000-00006C230000}"/>
    <cellStyle name="0.0x 3 4 2" xfId="16759" xr:uid="{00000000-0005-0000-0000-00006D230000}"/>
    <cellStyle name="0.0x 3 4 3" xfId="16760" xr:uid="{00000000-0005-0000-0000-00006E230000}"/>
    <cellStyle name="0.0x 3 4 4" xfId="16761" xr:uid="{00000000-0005-0000-0000-00006F230000}"/>
    <cellStyle name="0.0x 3 4 5" xfId="16762" xr:uid="{00000000-0005-0000-0000-000070230000}"/>
    <cellStyle name="0.0x 3 4 6" xfId="16763" xr:uid="{00000000-0005-0000-0000-000071230000}"/>
    <cellStyle name="0.0x 3 4 7" xfId="16764" xr:uid="{00000000-0005-0000-0000-000072230000}"/>
    <cellStyle name="0.0x 3 4 8" xfId="16765" xr:uid="{00000000-0005-0000-0000-000073230000}"/>
    <cellStyle name="0.0x 3 4_факт 2019" xfId="26544" xr:uid="{00000000-0005-0000-0000-000074230000}"/>
    <cellStyle name="0.0x 3 5" xfId="16766" xr:uid="{00000000-0005-0000-0000-000075230000}"/>
    <cellStyle name="0.0x 3 5 2" xfId="16767" xr:uid="{00000000-0005-0000-0000-000076230000}"/>
    <cellStyle name="0.0x 3 5 3" xfId="16768" xr:uid="{00000000-0005-0000-0000-000077230000}"/>
    <cellStyle name="0.0x 3 5 4" xfId="16769" xr:uid="{00000000-0005-0000-0000-000078230000}"/>
    <cellStyle name="0.0x 3 5 5" xfId="16770" xr:uid="{00000000-0005-0000-0000-000079230000}"/>
    <cellStyle name="0.0x 3 5 6" xfId="16771" xr:uid="{00000000-0005-0000-0000-00007A230000}"/>
    <cellStyle name="0.0x 3 5 7" xfId="16772" xr:uid="{00000000-0005-0000-0000-00007B230000}"/>
    <cellStyle name="0.0x 3 5 8" xfId="16773" xr:uid="{00000000-0005-0000-0000-00007C230000}"/>
    <cellStyle name="0.0x 3 5_факт 2019" xfId="26545" xr:uid="{00000000-0005-0000-0000-00007D230000}"/>
    <cellStyle name="0.0x 3 6" xfId="16774" xr:uid="{00000000-0005-0000-0000-00007E230000}"/>
    <cellStyle name="0.0x 3 7" xfId="16775" xr:uid="{00000000-0005-0000-0000-00007F230000}"/>
    <cellStyle name="0.0x 3 8" xfId="16776" xr:uid="{00000000-0005-0000-0000-000080230000}"/>
    <cellStyle name="0.0x 3 9" xfId="16777" xr:uid="{00000000-0005-0000-0000-000081230000}"/>
    <cellStyle name="0.0x 3_факт 2019" xfId="26546" xr:uid="{00000000-0005-0000-0000-000082230000}"/>
    <cellStyle name="0.0x 4" xfId="5703" xr:uid="{00000000-0005-0000-0000-000083230000}"/>
    <cellStyle name="0.0x 4 2" xfId="16778" xr:uid="{00000000-0005-0000-0000-000084230000}"/>
    <cellStyle name="0.0x 4 3" xfId="16779" xr:uid="{00000000-0005-0000-0000-000085230000}"/>
    <cellStyle name="0.0x 4 4" xfId="16780" xr:uid="{00000000-0005-0000-0000-000086230000}"/>
    <cellStyle name="0.0x 4 5" xfId="16781" xr:uid="{00000000-0005-0000-0000-000087230000}"/>
    <cellStyle name="0.0x 4 6" xfId="16782" xr:uid="{00000000-0005-0000-0000-000088230000}"/>
    <cellStyle name="0.0x 4 7" xfId="16783" xr:uid="{00000000-0005-0000-0000-000089230000}"/>
    <cellStyle name="0.0x 4 8" xfId="16784" xr:uid="{00000000-0005-0000-0000-00008A230000}"/>
    <cellStyle name="0.0x 4_факт 2019" xfId="26547" xr:uid="{00000000-0005-0000-0000-00008B230000}"/>
    <cellStyle name="0.0x 5" xfId="5704" xr:uid="{00000000-0005-0000-0000-00008C230000}"/>
    <cellStyle name="0.0x 5 2" xfId="16785" xr:uid="{00000000-0005-0000-0000-00008D230000}"/>
    <cellStyle name="0.0x 5 3" xfId="16786" xr:uid="{00000000-0005-0000-0000-00008E230000}"/>
    <cellStyle name="0.0x 5 4" xfId="16787" xr:uid="{00000000-0005-0000-0000-00008F230000}"/>
    <cellStyle name="0.0x 5 5" xfId="16788" xr:uid="{00000000-0005-0000-0000-000090230000}"/>
    <cellStyle name="0.0x 5 6" xfId="16789" xr:uid="{00000000-0005-0000-0000-000091230000}"/>
    <cellStyle name="0.0x 5 7" xfId="16790" xr:uid="{00000000-0005-0000-0000-000092230000}"/>
    <cellStyle name="0.0x 5 8" xfId="16791" xr:uid="{00000000-0005-0000-0000-000093230000}"/>
    <cellStyle name="0.0x 5_факт 2019" xfId="26548" xr:uid="{00000000-0005-0000-0000-000094230000}"/>
    <cellStyle name="0.0x 6" xfId="5705" xr:uid="{00000000-0005-0000-0000-000095230000}"/>
    <cellStyle name="0.0x 6 2" xfId="16792" xr:uid="{00000000-0005-0000-0000-000096230000}"/>
    <cellStyle name="0.0x 6 3" xfId="16793" xr:uid="{00000000-0005-0000-0000-000097230000}"/>
    <cellStyle name="0.0x 6 4" xfId="16794" xr:uid="{00000000-0005-0000-0000-000098230000}"/>
    <cellStyle name="0.0x 6 5" xfId="16795" xr:uid="{00000000-0005-0000-0000-000099230000}"/>
    <cellStyle name="0.0x 6 6" xfId="16796" xr:uid="{00000000-0005-0000-0000-00009A230000}"/>
    <cellStyle name="0.0x 6 7" xfId="16797" xr:uid="{00000000-0005-0000-0000-00009B230000}"/>
    <cellStyle name="0.0x 6 8" xfId="16798" xr:uid="{00000000-0005-0000-0000-00009C230000}"/>
    <cellStyle name="0.0x 6_факт 2019" xfId="26549" xr:uid="{00000000-0005-0000-0000-00009D230000}"/>
    <cellStyle name="0.0x 7" xfId="16799" xr:uid="{00000000-0005-0000-0000-00009E230000}"/>
    <cellStyle name="0.0x 8" xfId="16800" xr:uid="{00000000-0005-0000-0000-00009F230000}"/>
    <cellStyle name="0.0x 9" xfId="16801" xr:uid="{00000000-0005-0000-0000-0000A0230000}"/>
    <cellStyle name="0.0x_факт 2019" xfId="26550" xr:uid="{00000000-0005-0000-0000-0000A1230000}"/>
    <cellStyle name="0_факт 2019" xfId="26551" xr:uid="{00000000-0005-0000-0000-0000A2230000}"/>
    <cellStyle name="01_Page Heading" xfId="5706" xr:uid="{00000000-0005-0000-0000-0000A3230000}"/>
    <cellStyle name="03_Table Notes" xfId="5707" xr:uid="{00000000-0005-0000-0000-0000A4230000}"/>
    <cellStyle name="04_Table text" xfId="5708" xr:uid="{00000000-0005-0000-0000-0000A5230000}"/>
    <cellStyle name="1000" xfId="5709" xr:uid="{00000000-0005-0000-0000-0000A6230000}"/>
    <cellStyle name="1decimal" xfId="5710" xr:uid="{00000000-0005-0000-0000-0000A7230000}"/>
    <cellStyle name="1Normal" xfId="5711" xr:uid="{00000000-0005-0000-0000-0000A8230000}"/>
    <cellStyle name="1Outputbox1" xfId="5712" xr:uid="{00000000-0005-0000-0000-0000A9230000}"/>
    <cellStyle name="1Outputbox1 10" xfId="5713" xr:uid="{00000000-0005-0000-0000-0000AA230000}"/>
    <cellStyle name="1Outputbox1 10 2" xfId="5714" xr:uid="{00000000-0005-0000-0000-0000AB230000}"/>
    <cellStyle name="1Outputbox1 10 3" xfId="5715" xr:uid="{00000000-0005-0000-0000-0000AC230000}"/>
    <cellStyle name="1Outputbox1 10 4" xfId="5716" xr:uid="{00000000-0005-0000-0000-0000AD230000}"/>
    <cellStyle name="1Outputbox1 10 5" xfId="5717" xr:uid="{00000000-0005-0000-0000-0000AE230000}"/>
    <cellStyle name="1Outputbox1 10 6" xfId="5718" xr:uid="{00000000-0005-0000-0000-0000AF230000}"/>
    <cellStyle name="1Outputbox1 11" xfId="5719" xr:uid="{00000000-0005-0000-0000-0000B0230000}"/>
    <cellStyle name="1Outputbox1 12" xfId="5720" xr:uid="{00000000-0005-0000-0000-0000B1230000}"/>
    <cellStyle name="1Outputbox1 13" xfId="5721" xr:uid="{00000000-0005-0000-0000-0000B2230000}"/>
    <cellStyle name="1Outputbox1 14" xfId="5722" xr:uid="{00000000-0005-0000-0000-0000B3230000}"/>
    <cellStyle name="1Outputbox1 15" xfId="5723" xr:uid="{00000000-0005-0000-0000-0000B4230000}"/>
    <cellStyle name="1Outputbox1 2" xfId="5724" xr:uid="{00000000-0005-0000-0000-0000B5230000}"/>
    <cellStyle name="1Outputbox1 2 10" xfId="5725" xr:uid="{00000000-0005-0000-0000-0000B6230000}"/>
    <cellStyle name="1Outputbox1 2 11" xfId="5726" xr:uid="{00000000-0005-0000-0000-0000B7230000}"/>
    <cellStyle name="1Outputbox1 2 12" xfId="5727" xr:uid="{00000000-0005-0000-0000-0000B8230000}"/>
    <cellStyle name="1Outputbox1 2 13" xfId="5728" xr:uid="{00000000-0005-0000-0000-0000B9230000}"/>
    <cellStyle name="1Outputbox1 2 14" xfId="5729" xr:uid="{00000000-0005-0000-0000-0000BA230000}"/>
    <cellStyle name="1Outputbox1 2 2" xfId="5730" xr:uid="{00000000-0005-0000-0000-0000BB230000}"/>
    <cellStyle name="1Outputbox1 2 2 2" xfId="5731" xr:uid="{00000000-0005-0000-0000-0000BC230000}"/>
    <cellStyle name="1Outputbox1 2 2 3" xfId="5732" xr:uid="{00000000-0005-0000-0000-0000BD230000}"/>
    <cellStyle name="1Outputbox1 2 2 4" xfId="5733" xr:uid="{00000000-0005-0000-0000-0000BE230000}"/>
    <cellStyle name="1Outputbox1 2 2 5" xfId="5734" xr:uid="{00000000-0005-0000-0000-0000BF230000}"/>
    <cellStyle name="1Outputbox1 2 2 6" xfId="5735" xr:uid="{00000000-0005-0000-0000-0000C0230000}"/>
    <cellStyle name="1Outputbox1 2 3" xfId="5736" xr:uid="{00000000-0005-0000-0000-0000C1230000}"/>
    <cellStyle name="1Outputbox1 2 3 2" xfId="5737" xr:uid="{00000000-0005-0000-0000-0000C2230000}"/>
    <cellStyle name="1Outputbox1 2 3 3" xfId="5738" xr:uid="{00000000-0005-0000-0000-0000C3230000}"/>
    <cellStyle name="1Outputbox1 2 3 4" xfId="5739" xr:uid="{00000000-0005-0000-0000-0000C4230000}"/>
    <cellStyle name="1Outputbox1 2 3 5" xfId="5740" xr:uid="{00000000-0005-0000-0000-0000C5230000}"/>
    <cellStyle name="1Outputbox1 2 3 6" xfId="5741" xr:uid="{00000000-0005-0000-0000-0000C6230000}"/>
    <cellStyle name="1Outputbox1 2 4" xfId="5742" xr:uid="{00000000-0005-0000-0000-0000C7230000}"/>
    <cellStyle name="1Outputbox1 2 4 2" xfId="5743" xr:uid="{00000000-0005-0000-0000-0000C8230000}"/>
    <cellStyle name="1Outputbox1 2 4 3" xfId="5744" xr:uid="{00000000-0005-0000-0000-0000C9230000}"/>
    <cellStyle name="1Outputbox1 2 4 4" xfId="5745" xr:uid="{00000000-0005-0000-0000-0000CA230000}"/>
    <cellStyle name="1Outputbox1 2 4 5" xfId="5746" xr:uid="{00000000-0005-0000-0000-0000CB230000}"/>
    <cellStyle name="1Outputbox1 2 4 6" xfId="5747" xr:uid="{00000000-0005-0000-0000-0000CC230000}"/>
    <cellStyle name="1Outputbox1 2 5" xfId="5748" xr:uid="{00000000-0005-0000-0000-0000CD230000}"/>
    <cellStyle name="1Outputbox1 2 5 2" xfId="5749" xr:uid="{00000000-0005-0000-0000-0000CE230000}"/>
    <cellStyle name="1Outputbox1 2 5 3" xfId="5750" xr:uid="{00000000-0005-0000-0000-0000CF230000}"/>
    <cellStyle name="1Outputbox1 2 5 4" xfId="5751" xr:uid="{00000000-0005-0000-0000-0000D0230000}"/>
    <cellStyle name="1Outputbox1 2 5 5" xfId="5752" xr:uid="{00000000-0005-0000-0000-0000D1230000}"/>
    <cellStyle name="1Outputbox1 2 5 6" xfId="5753" xr:uid="{00000000-0005-0000-0000-0000D2230000}"/>
    <cellStyle name="1Outputbox1 2 6" xfId="5754" xr:uid="{00000000-0005-0000-0000-0000D3230000}"/>
    <cellStyle name="1Outputbox1 2 6 2" xfId="5755" xr:uid="{00000000-0005-0000-0000-0000D4230000}"/>
    <cellStyle name="1Outputbox1 2 6 3" xfId="5756" xr:uid="{00000000-0005-0000-0000-0000D5230000}"/>
    <cellStyle name="1Outputbox1 2 6 4" xfId="5757" xr:uid="{00000000-0005-0000-0000-0000D6230000}"/>
    <cellStyle name="1Outputbox1 2 6 5" xfId="5758" xr:uid="{00000000-0005-0000-0000-0000D7230000}"/>
    <cellStyle name="1Outputbox1 2 6 6" xfId="5759" xr:uid="{00000000-0005-0000-0000-0000D8230000}"/>
    <cellStyle name="1Outputbox1 2 7" xfId="5760" xr:uid="{00000000-0005-0000-0000-0000D9230000}"/>
    <cellStyle name="1Outputbox1 2 7 2" xfId="5761" xr:uid="{00000000-0005-0000-0000-0000DA230000}"/>
    <cellStyle name="1Outputbox1 2 7 3" xfId="5762" xr:uid="{00000000-0005-0000-0000-0000DB230000}"/>
    <cellStyle name="1Outputbox1 2 7 4" xfId="5763" xr:uid="{00000000-0005-0000-0000-0000DC230000}"/>
    <cellStyle name="1Outputbox1 2 7 5" xfId="5764" xr:uid="{00000000-0005-0000-0000-0000DD230000}"/>
    <cellStyle name="1Outputbox1 2 7 6" xfId="5765" xr:uid="{00000000-0005-0000-0000-0000DE230000}"/>
    <cellStyle name="1Outputbox1 2 8" xfId="5766" xr:uid="{00000000-0005-0000-0000-0000DF230000}"/>
    <cellStyle name="1Outputbox1 2 8 2" xfId="5767" xr:uid="{00000000-0005-0000-0000-0000E0230000}"/>
    <cellStyle name="1Outputbox1 2 8 3" xfId="5768" xr:uid="{00000000-0005-0000-0000-0000E1230000}"/>
    <cellStyle name="1Outputbox1 2 8 4" xfId="5769" xr:uid="{00000000-0005-0000-0000-0000E2230000}"/>
    <cellStyle name="1Outputbox1 2 8 5" xfId="5770" xr:uid="{00000000-0005-0000-0000-0000E3230000}"/>
    <cellStyle name="1Outputbox1 2 8 6" xfId="5771" xr:uid="{00000000-0005-0000-0000-0000E4230000}"/>
    <cellStyle name="1Outputbox1 2 9" xfId="5772" xr:uid="{00000000-0005-0000-0000-0000E5230000}"/>
    <cellStyle name="1Outputbox1 2 9 2" xfId="5773" xr:uid="{00000000-0005-0000-0000-0000E6230000}"/>
    <cellStyle name="1Outputbox1 2 9 3" xfId="5774" xr:uid="{00000000-0005-0000-0000-0000E7230000}"/>
    <cellStyle name="1Outputbox1 2 9 4" xfId="5775" xr:uid="{00000000-0005-0000-0000-0000E8230000}"/>
    <cellStyle name="1Outputbox1 2 9 5" xfId="5776" xr:uid="{00000000-0005-0000-0000-0000E9230000}"/>
    <cellStyle name="1Outputbox1 2 9 6" xfId="5777" xr:uid="{00000000-0005-0000-0000-0000EA230000}"/>
    <cellStyle name="1Outputbox1 2_факт 2019" xfId="26552" xr:uid="{00000000-0005-0000-0000-0000EB230000}"/>
    <cellStyle name="1Outputbox1 3" xfId="5778" xr:uid="{00000000-0005-0000-0000-0000EC230000}"/>
    <cellStyle name="1Outputbox1 3 2" xfId="5779" xr:uid="{00000000-0005-0000-0000-0000ED230000}"/>
    <cellStyle name="1Outputbox1 3 3" xfId="5780" xr:uid="{00000000-0005-0000-0000-0000EE230000}"/>
    <cellStyle name="1Outputbox1 3 4" xfId="5781" xr:uid="{00000000-0005-0000-0000-0000EF230000}"/>
    <cellStyle name="1Outputbox1 3 5" xfId="5782" xr:uid="{00000000-0005-0000-0000-0000F0230000}"/>
    <cellStyle name="1Outputbox1 3 6" xfId="5783" xr:uid="{00000000-0005-0000-0000-0000F1230000}"/>
    <cellStyle name="1Outputbox1 4" xfId="5784" xr:uid="{00000000-0005-0000-0000-0000F2230000}"/>
    <cellStyle name="1Outputbox1 4 2" xfId="5785" xr:uid="{00000000-0005-0000-0000-0000F3230000}"/>
    <cellStyle name="1Outputbox1 4 3" xfId="5786" xr:uid="{00000000-0005-0000-0000-0000F4230000}"/>
    <cellStyle name="1Outputbox1 4 4" xfId="5787" xr:uid="{00000000-0005-0000-0000-0000F5230000}"/>
    <cellStyle name="1Outputbox1 4 5" xfId="5788" xr:uid="{00000000-0005-0000-0000-0000F6230000}"/>
    <cellStyle name="1Outputbox1 4 6" xfId="5789" xr:uid="{00000000-0005-0000-0000-0000F7230000}"/>
    <cellStyle name="1Outputbox1 5" xfId="5790" xr:uid="{00000000-0005-0000-0000-0000F8230000}"/>
    <cellStyle name="1Outputbox1 5 2" xfId="5791" xr:uid="{00000000-0005-0000-0000-0000F9230000}"/>
    <cellStyle name="1Outputbox1 5 3" xfId="5792" xr:uid="{00000000-0005-0000-0000-0000FA230000}"/>
    <cellStyle name="1Outputbox1 5 4" xfId="5793" xr:uid="{00000000-0005-0000-0000-0000FB230000}"/>
    <cellStyle name="1Outputbox1 5 5" xfId="5794" xr:uid="{00000000-0005-0000-0000-0000FC230000}"/>
    <cellStyle name="1Outputbox1 5 6" xfId="5795" xr:uid="{00000000-0005-0000-0000-0000FD230000}"/>
    <cellStyle name="1Outputbox1 6" xfId="5796" xr:uid="{00000000-0005-0000-0000-0000FE230000}"/>
    <cellStyle name="1Outputbox1 6 2" xfId="5797" xr:uid="{00000000-0005-0000-0000-0000FF230000}"/>
    <cellStyle name="1Outputbox1 6 3" xfId="5798" xr:uid="{00000000-0005-0000-0000-000000240000}"/>
    <cellStyle name="1Outputbox1 6 4" xfId="5799" xr:uid="{00000000-0005-0000-0000-000001240000}"/>
    <cellStyle name="1Outputbox1 6 5" xfId="5800" xr:uid="{00000000-0005-0000-0000-000002240000}"/>
    <cellStyle name="1Outputbox1 6 6" xfId="5801" xr:uid="{00000000-0005-0000-0000-000003240000}"/>
    <cellStyle name="1Outputbox1 7" xfId="5802" xr:uid="{00000000-0005-0000-0000-000004240000}"/>
    <cellStyle name="1Outputbox1 7 2" xfId="5803" xr:uid="{00000000-0005-0000-0000-000005240000}"/>
    <cellStyle name="1Outputbox1 7 3" xfId="5804" xr:uid="{00000000-0005-0000-0000-000006240000}"/>
    <cellStyle name="1Outputbox1 7 4" xfId="5805" xr:uid="{00000000-0005-0000-0000-000007240000}"/>
    <cellStyle name="1Outputbox1 7 5" xfId="5806" xr:uid="{00000000-0005-0000-0000-000008240000}"/>
    <cellStyle name="1Outputbox1 7 6" xfId="5807" xr:uid="{00000000-0005-0000-0000-000009240000}"/>
    <cellStyle name="1Outputbox1 8" xfId="5808" xr:uid="{00000000-0005-0000-0000-00000A240000}"/>
    <cellStyle name="1Outputbox1 8 2" xfId="5809" xr:uid="{00000000-0005-0000-0000-00000B240000}"/>
    <cellStyle name="1Outputbox1 8 3" xfId="5810" xr:uid="{00000000-0005-0000-0000-00000C240000}"/>
    <cellStyle name="1Outputbox1 8 4" xfId="5811" xr:uid="{00000000-0005-0000-0000-00000D240000}"/>
    <cellStyle name="1Outputbox1 8 5" xfId="5812" xr:uid="{00000000-0005-0000-0000-00000E240000}"/>
    <cellStyle name="1Outputbox1 8 6" xfId="5813" xr:uid="{00000000-0005-0000-0000-00000F240000}"/>
    <cellStyle name="1Outputbox1 9" xfId="5814" xr:uid="{00000000-0005-0000-0000-000010240000}"/>
    <cellStyle name="1Outputbox1 9 2" xfId="5815" xr:uid="{00000000-0005-0000-0000-000011240000}"/>
    <cellStyle name="1Outputbox1 9 3" xfId="5816" xr:uid="{00000000-0005-0000-0000-000012240000}"/>
    <cellStyle name="1Outputbox1 9 4" xfId="5817" xr:uid="{00000000-0005-0000-0000-000013240000}"/>
    <cellStyle name="1Outputbox1 9 5" xfId="5818" xr:uid="{00000000-0005-0000-0000-000014240000}"/>
    <cellStyle name="1Outputbox1 9 6" xfId="5819" xr:uid="{00000000-0005-0000-0000-000015240000}"/>
    <cellStyle name="1Outputbox1_Лист2" xfId="26553" xr:uid="{00000000-0005-0000-0000-000016240000}"/>
    <cellStyle name="1Outputbox2" xfId="5820" xr:uid="{00000000-0005-0000-0000-000017240000}"/>
    <cellStyle name="1Outputbox2 2" xfId="5821" xr:uid="{00000000-0005-0000-0000-000018240000}"/>
    <cellStyle name="1Outputbox2 3" xfId="26554" xr:uid="{00000000-0005-0000-0000-000019240000}"/>
    <cellStyle name="1Outputbox2_Лист2" xfId="26555" xr:uid="{00000000-0005-0000-0000-00001A240000}"/>
    <cellStyle name="1Outputheader" xfId="5822" xr:uid="{00000000-0005-0000-0000-00001B240000}"/>
    <cellStyle name="1Outputheader 10" xfId="5823" xr:uid="{00000000-0005-0000-0000-00001C240000}"/>
    <cellStyle name="1Outputheader 10 2" xfId="5824" xr:uid="{00000000-0005-0000-0000-00001D240000}"/>
    <cellStyle name="1Outputheader 10 3" xfId="5825" xr:uid="{00000000-0005-0000-0000-00001E240000}"/>
    <cellStyle name="1Outputheader 10 4" xfId="5826" xr:uid="{00000000-0005-0000-0000-00001F240000}"/>
    <cellStyle name="1Outputheader 10 5" xfId="5827" xr:uid="{00000000-0005-0000-0000-000020240000}"/>
    <cellStyle name="1Outputheader 10 6" xfId="5828" xr:uid="{00000000-0005-0000-0000-000021240000}"/>
    <cellStyle name="1Outputheader 11" xfId="5829" xr:uid="{00000000-0005-0000-0000-000022240000}"/>
    <cellStyle name="1Outputheader 12" xfId="5830" xr:uid="{00000000-0005-0000-0000-000023240000}"/>
    <cellStyle name="1Outputheader 13" xfId="5831" xr:uid="{00000000-0005-0000-0000-000024240000}"/>
    <cellStyle name="1Outputheader 14" xfId="5832" xr:uid="{00000000-0005-0000-0000-000025240000}"/>
    <cellStyle name="1Outputheader 15" xfId="5833" xr:uid="{00000000-0005-0000-0000-000026240000}"/>
    <cellStyle name="1Outputheader 2" xfId="5834" xr:uid="{00000000-0005-0000-0000-000027240000}"/>
    <cellStyle name="1Outputheader 2 10" xfId="5835" xr:uid="{00000000-0005-0000-0000-000028240000}"/>
    <cellStyle name="1Outputheader 2 11" xfId="5836" xr:uid="{00000000-0005-0000-0000-000029240000}"/>
    <cellStyle name="1Outputheader 2 12" xfId="5837" xr:uid="{00000000-0005-0000-0000-00002A240000}"/>
    <cellStyle name="1Outputheader 2 13" xfId="5838" xr:uid="{00000000-0005-0000-0000-00002B240000}"/>
    <cellStyle name="1Outputheader 2 14" xfId="5839" xr:uid="{00000000-0005-0000-0000-00002C240000}"/>
    <cellStyle name="1Outputheader 2 2" xfId="5840" xr:uid="{00000000-0005-0000-0000-00002D240000}"/>
    <cellStyle name="1Outputheader 2 2 2" xfId="5841" xr:uid="{00000000-0005-0000-0000-00002E240000}"/>
    <cellStyle name="1Outputheader 2 2 3" xfId="5842" xr:uid="{00000000-0005-0000-0000-00002F240000}"/>
    <cellStyle name="1Outputheader 2 2 4" xfId="5843" xr:uid="{00000000-0005-0000-0000-000030240000}"/>
    <cellStyle name="1Outputheader 2 2 5" xfId="5844" xr:uid="{00000000-0005-0000-0000-000031240000}"/>
    <cellStyle name="1Outputheader 2 2 6" xfId="5845" xr:uid="{00000000-0005-0000-0000-000032240000}"/>
    <cellStyle name="1Outputheader 2 3" xfId="5846" xr:uid="{00000000-0005-0000-0000-000033240000}"/>
    <cellStyle name="1Outputheader 2 3 2" xfId="5847" xr:uid="{00000000-0005-0000-0000-000034240000}"/>
    <cellStyle name="1Outputheader 2 3 3" xfId="5848" xr:uid="{00000000-0005-0000-0000-000035240000}"/>
    <cellStyle name="1Outputheader 2 3 4" xfId="5849" xr:uid="{00000000-0005-0000-0000-000036240000}"/>
    <cellStyle name="1Outputheader 2 3 5" xfId="5850" xr:uid="{00000000-0005-0000-0000-000037240000}"/>
    <cellStyle name="1Outputheader 2 3 6" xfId="5851" xr:uid="{00000000-0005-0000-0000-000038240000}"/>
    <cellStyle name="1Outputheader 2 4" xfId="5852" xr:uid="{00000000-0005-0000-0000-000039240000}"/>
    <cellStyle name="1Outputheader 2 4 2" xfId="5853" xr:uid="{00000000-0005-0000-0000-00003A240000}"/>
    <cellStyle name="1Outputheader 2 4 3" xfId="5854" xr:uid="{00000000-0005-0000-0000-00003B240000}"/>
    <cellStyle name="1Outputheader 2 4 4" xfId="5855" xr:uid="{00000000-0005-0000-0000-00003C240000}"/>
    <cellStyle name="1Outputheader 2 4 5" xfId="5856" xr:uid="{00000000-0005-0000-0000-00003D240000}"/>
    <cellStyle name="1Outputheader 2 4 6" xfId="5857" xr:uid="{00000000-0005-0000-0000-00003E240000}"/>
    <cellStyle name="1Outputheader 2 5" xfId="5858" xr:uid="{00000000-0005-0000-0000-00003F240000}"/>
    <cellStyle name="1Outputheader 2 5 2" xfId="5859" xr:uid="{00000000-0005-0000-0000-000040240000}"/>
    <cellStyle name="1Outputheader 2 5 3" xfId="5860" xr:uid="{00000000-0005-0000-0000-000041240000}"/>
    <cellStyle name="1Outputheader 2 5 4" xfId="5861" xr:uid="{00000000-0005-0000-0000-000042240000}"/>
    <cellStyle name="1Outputheader 2 5 5" xfId="5862" xr:uid="{00000000-0005-0000-0000-000043240000}"/>
    <cellStyle name="1Outputheader 2 5 6" xfId="5863" xr:uid="{00000000-0005-0000-0000-000044240000}"/>
    <cellStyle name="1Outputheader 2 6" xfId="5864" xr:uid="{00000000-0005-0000-0000-000045240000}"/>
    <cellStyle name="1Outputheader 2 6 2" xfId="5865" xr:uid="{00000000-0005-0000-0000-000046240000}"/>
    <cellStyle name="1Outputheader 2 6 3" xfId="5866" xr:uid="{00000000-0005-0000-0000-000047240000}"/>
    <cellStyle name="1Outputheader 2 6 4" xfId="5867" xr:uid="{00000000-0005-0000-0000-000048240000}"/>
    <cellStyle name="1Outputheader 2 6 5" xfId="5868" xr:uid="{00000000-0005-0000-0000-000049240000}"/>
    <cellStyle name="1Outputheader 2 6 6" xfId="5869" xr:uid="{00000000-0005-0000-0000-00004A240000}"/>
    <cellStyle name="1Outputheader 2 7" xfId="5870" xr:uid="{00000000-0005-0000-0000-00004B240000}"/>
    <cellStyle name="1Outputheader 2 7 2" xfId="5871" xr:uid="{00000000-0005-0000-0000-00004C240000}"/>
    <cellStyle name="1Outputheader 2 7 3" xfId="5872" xr:uid="{00000000-0005-0000-0000-00004D240000}"/>
    <cellStyle name="1Outputheader 2 7 4" xfId="5873" xr:uid="{00000000-0005-0000-0000-00004E240000}"/>
    <cellStyle name="1Outputheader 2 7 5" xfId="5874" xr:uid="{00000000-0005-0000-0000-00004F240000}"/>
    <cellStyle name="1Outputheader 2 7 6" xfId="5875" xr:uid="{00000000-0005-0000-0000-000050240000}"/>
    <cellStyle name="1Outputheader 2 8" xfId="5876" xr:uid="{00000000-0005-0000-0000-000051240000}"/>
    <cellStyle name="1Outputheader 2 8 2" xfId="5877" xr:uid="{00000000-0005-0000-0000-000052240000}"/>
    <cellStyle name="1Outputheader 2 8 3" xfId="5878" xr:uid="{00000000-0005-0000-0000-000053240000}"/>
    <cellStyle name="1Outputheader 2 8 4" xfId="5879" xr:uid="{00000000-0005-0000-0000-000054240000}"/>
    <cellStyle name="1Outputheader 2 8 5" xfId="5880" xr:uid="{00000000-0005-0000-0000-000055240000}"/>
    <cellStyle name="1Outputheader 2 8 6" xfId="5881" xr:uid="{00000000-0005-0000-0000-000056240000}"/>
    <cellStyle name="1Outputheader 2 9" xfId="5882" xr:uid="{00000000-0005-0000-0000-000057240000}"/>
    <cellStyle name="1Outputheader 2 9 2" xfId="5883" xr:uid="{00000000-0005-0000-0000-000058240000}"/>
    <cellStyle name="1Outputheader 2 9 3" xfId="5884" xr:uid="{00000000-0005-0000-0000-000059240000}"/>
    <cellStyle name="1Outputheader 2 9 4" xfId="5885" xr:uid="{00000000-0005-0000-0000-00005A240000}"/>
    <cellStyle name="1Outputheader 2 9 5" xfId="5886" xr:uid="{00000000-0005-0000-0000-00005B240000}"/>
    <cellStyle name="1Outputheader 2 9 6" xfId="5887" xr:uid="{00000000-0005-0000-0000-00005C240000}"/>
    <cellStyle name="1Outputheader 2_факт 2019" xfId="26556" xr:uid="{00000000-0005-0000-0000-00005D240000}"/>
    <cellStyle name="1Outputheader 3" xfId="5888" xr:uid="{00000000-0005-0000-0000-00005E240000}"/>
    <cellStyle name="1Outputheader 3 2" xfId="5889" xr:uid="{00000000-0005-0000-0000-00005F240000}"/>
    <cellStyle name="1Outputheader 3 3" xfId="5890" xr:uid="{00000000-0005-0000-0000-000060240000}"/>
    <cellStyle name="1Outputheader 3 4" xfId="5891" xr:uid="{00000000-0005-0000-0000-000061240000}"/>
    <cellStyle name="1Outputheader 3 5" xfId="5892" xr:uid="{00000000-0005-0000-0000-000062240000}"/>
    <cellStyle name="1Outputheader 3 6" xfId="5893" xr:uid="{00000000-0005-0000-0000-000063240000}"/>
    <cellStyle name="1Outputheader 4" xfId="5894" xr:uid="{00000000-0005-0000-0000-000064240000}"/>
    <cellStyle name="1Outputheader 4 2" xfId="5895" xr:uid="{00000000-0005-0000-0000-000065240000}"/>
    <cellStyle name="1Outputheader 4 3" xfId="5896" xr:uid="{00000000-0005-0000-0000-000066240000}"/>
    <cellStyle name="1Outputheader 4 4" xfId="5897" xr:uid="{00000000-0005-0000-0000-000067240000}"/>
    <cellStyle name="1Outputheader 4 5" xfId="5898" xr:uid="{00000000-0005-0000-0000-000068240000}"/>
    <cellStyle name="1Outputheader 4 6" xfId="5899" xr:uid="{00000000-0005-0000-0000-000069240000}"/>
    <cellStyle name="1Outputheader 5" xfId="5900" xr:uid="{00000000-0005-0000-0000-00006A240000}"/>
    <cellStyle name="1Outputheader 5 2" xfId="5901" xr:uid="{00000000-0005-0000-0000-00006B240000}"/>
    <cellStyle name="1Outputheader 5 3" xfId="5902" xr:uid="{00000000-0005-0000-0000-00006C240000}"/>
    <cellStyle name="1Outputheader 5 4" xfId="5903" xr:uid="{00000000-0005-0000-0000-00006D240000}"/>
    <cellStyle name="1Outputheader 5 5" xfId="5904" xr:uid="{00000000-0005-0000-0000-00006E240000}"/>
    <cellStyle name="1Outputheader 5 6" xfId="5905" xr:uid="{00000000-0005-0000-0000-00006F240000}"/>
    <cellStyle name="1Outputheader 6" xfId="5906" xr:uid="{00000000-0005-0000-0000-000070240000}"/>
    <cellStyle name="1Outputheader 6 2" xfId="5907" xr:uid="{00000000-0005-0000-0000-000071240000}"/>
    <cellStyle name="1Outputheader 6 3" xfId="5908" xr:uid="{00000000-0005-0000-0000-000072240000}"/>
    <cellStyle name="1Outputheader 6 4" xfId="5909" xr:uid="{00000000-0005-0000-0000-000073240000}"/>
    <cellStyle name="1Outputheader 6 5" xfId="5910" xr:uid="{00000000-0005-0000-0000-000074240000}"/>
    <cellStyle name="1Outputheader 6 6" xfId="5911" xr:uid="{00000000-0005-0000-0000-000075240000}"/>
    <cellStyle name="1Outputheader 7" xfId="5912" xr:uid="{00000000-0005-0000-0000-000076240000}"/>
    <cellStyle name="1Outputheader 7 2" xfId="5913" xr:uid="{00000000-0005-0000-0000-000077240000}"/>
    <cellStyle name="1Outputheader 7 3" xfId="5914" xr:uid="{00000000-0005-0000-0000-000078240000}"/>
    <cellStyle name="1Outputheader 7 4" xfId="5915" xr:uid="{00000000-0005-0000-0000-000079240000}"/>
    <cellStyle name="1Outputheader 7 5" xfId="5916" xr:uid="{00000000-0005-0000-0000-00007A240000}"/>
    <cellStyle name="1Outputheader 7 6" xfId="5917" xr:uid="{00000000-0005-0000-0000-00007B240000}"/>
    <cellStyle name="1Outputheader 8" xfId="5918" xr:uid="{00000000-0005-0000-0000-00007C240000}"/>
    <cellStyle name="1Outputheader 8 2" xfId="5919" xr:uid="{00000000-0005-0000-0000-00007D240000}"/>
    <cellStyle name="1Outputheader 8 3" xfId="5920" xr:uid="{00000000-0005-0000-0000-00007E240000}"/>
    <cellStyle name="1Outputheader 8 4" xfId="5921" xr:uid="{00000000-0005-0000-0000-00007F240000}"/>
    <cellStyle name="1Outputheader 8 5" xfId="5922" xr:uid="{00000000-0005-0000-0000-000080240000}"/>
    <cellStyle name="1Outputheader 8 6" xfId="5923" xr:uid="{00000000-0005-0000-0000-000081240000}"/>
    <cellStyle name="1Outputheader 9" xfId="5924" xr:uid="{00000000-0005-0000-0000-000082240000}"/>
    <cellStyle name="1Outputheader 9 2" xfId="5925" xr:uid="{00000000-0005-0000-0000-000083240000}"/>
    <cellStyle name="1Outputheader 9 3" xfId="5926" xr:uid="{00000000-0005-0000-0000-000084240000}"/>
    <cellStyle name="1Outputheader 9 4" xfId="5927" xr:uid="{00000000-0005-0000-0000-000085240000}"/>
    <cellStyle name="1Outputheader 9 5" xfId="5928" xr:uid="{00000000-0005-0000-0000-000086240000}"/>
    <cellStyle name="1Outputheader 9 6" xfId="5929" xr:uid="{00000000-0005-0000-0000-000087240000}"/>
    <cellStyle name="1Outputheader_Лист2" xfId="26557" xr:uid="{00000000-0005-0000-0000-000088240000}"/>
    <cellStyle name="1Outputheader2" xfId="5930" xr:uid="{00000000-0005-0000-0000-000089240000}"/>
    <cellStyle name="1Outputheader2 2" xfId="26558" xr:uid="{00000000-0005-0000-0000-00008A240000}"/>
    <cellStyle name="1Outputsubtitle" xfId="5931" xr:uid="{00000000-0005-0000-0000-00008B240000}"/>
    <cellStyle name="1Outputsubtitle 2" xfId="26559" xr:uid="{00000000-0005-0000-0000-00008C240000}"/>
    <cellStyle name="1Outputtitle" xfId="5932" xr:uid="{00000000-0005-0000-0000-00008D240000}"/>
    <cellStyle name="1Outputtitle 2" xfId="26560" xr:uid="{00000000-0005-0000-0000-00008E240000}"/>
    <cellStyle name="1Profileheader" xfId="5933" xr:uid="{00000000-0005-0000-0000-00008F240000}"/>
    <cellStyle name="1Profileheader 2" xfId="26561" xr:uid="{00000000-0005-0000-0000-000090240000}"/>
    <cellStyle name="1Profilelowerbox" xfId="5934" xr:uid="{00000000-0005-0000-0000-000091240000}"/>
    <cellStyle name="1Profilelowerbox 2" xfId="26562" xr:uid="{00000000-0005-0000-0000-000092240000}"/>
    <cellStyle name="1Profilesubheader" xfId="5935" xr:uid="{00000000-0005-0000-0000-000093240000}"/>
    <cellStyle name="1Profilesubheader 2" xfId="5936" xr:uid="{00000000-0005-0000-0000-000094240000}"/>
    <cellStyle name="1Profilesubheader 2 2" xfId="5937" xr:uid="{00000000-0005-0000-0000-000095240000}"/>
    <cellStyle name="1Profilesubheader 2 2 2" xfId="5938" xr:uid="{00000000-0005-0000-0000-000096240000}"/>
    <cellStyle name="1Profilesubheader 2 2 2 10" xfId="16802" xr:uid="{00000000-0005-0000-0000-000097240000}"/>
    <cellStyle name="1Profilesubheader 2 2 2 2" xfId="16803" xr:uid="{00000000-0005-0000-0000-000098240000}"/>
    <cellStyle name="1Profilesubheader 2 2 2 2 2" xfId="16804" xr:uid="{00000000-0005-0000-0000-000099240000}"/>
    <cellStyle name="1Profilesubheader 2 2 2 2 3" xfId="16805" xr:uid="{00000000-0005-0000-0000-00009A240000}"/>
    <cellStyle name="1Profilesubheader 2 2 2 2 4" xfId="16806" xr:uid="{00000000-0005-0000-0000-00009B240000}"/>
    <cellStyle name="1Profilesubheader 2 2 2 2 5" xfId="16807" xr:uid="{00000000-0005-0000-0000-00009C240000}"/>
    <cellStyle name="1Profilesubheader 2 2 2 2 6" xfId="16808" xr:uid="{00000000-0005-0000-0000-00009D240000}"/>
    <cellStyle name="1Profilesubheader 2 2 2 2 7" xfId="16809" xr:uid="{00000000-0005-0000-0000-00009E240000}"/>
    <cellStyle name="1Profilesubheader 2 2 2 2 8" xfId="16810" xr:uid="{00000000-0005-0000-0000-00009F240000}"/>
    <cellStyle name="1Profilesubheader 2 2 2 2_факт 2019" xfId="26563" xr:uid="{00000000-0005-0000-0000-0000A0240000}"/>
    <cellStyle name="1Profilesubheader 2 2 2 3" xfId="16811" xr:uid="{00000000-0005-0000-0000-0000A1240000}"/>
    <cellStyle name="1Profilesubheader 2 2 2 3 2" xfId="16812" xr:uid="{00000000-0005-0000-0000-0000A2240000}"/>
    <cellStyle name="1Profilesubheader 2 2 2 3 3" xfId="16813" xr:uid="{00000000-0005-0000-0000-0000A3240000}"/>
    <cellStyle name="1Profilesubheader 2 2 2 3 4" xfId="16814" xr:uid="{00000000-0005-0000-0000-0000A4240000}"/>
    <cellStyle name="1Profilesubheader 2 2 2 3 5" xfId="16815" xr:uid="{00000000-0005-0000-0000-0000A5240000}"/>
    <cellStyle name="1Profilesubheader 2 2 2 3 6" xfId="16816" xr:uid="{00000000-0005-0000-0000-0000A6240000}"/>
    <cellStyle name="1Profilesubheader 2 2 2 3 7" xfId="16817" xr:uid="{00000000-0005-0000-0000-0000A7240000}"/>
    <cellStyle name="1Profilesubheader 2 2 2 3 8" xfId="16818" xr:uid="{00000000-0005-0000-0000-0000A8240000}"/>
    <cellStyle name="1Profilesubheader 2 2 2 3_факт 2019" xfId="26564" xr:uid="{00000000-0005-0000-0000-0000A9240000}"/>
    <cellStyle name="1Profilesubheader 2 2 2 4" xfId="16819" xr:uid="{00000000-0005-0000-0000-0000AA240000}"/>
    <cellStyle name="1Profilesubheader 2 2 2 4 2" xfId="16820" xr:uid="{00000000-0005-0000-0000-0000AB240000}"/>
    <cellStyle name="1Profilesubheader 2 2 2 4 3" xfId="16821" xr:uid="{00000000-0005-0000-0000-0000AC240000}"/>
    <cellStyle name="1Profilesubheader 2 2 2 4 4" xfId="16822" xr:uid="{00000000-0005-0000-0000-0000AD240000}"/>
    <cellStyle name="1Profilesubheader 2 2 2 4 5" xfId="16823" xr:uid="{00000000-0005-0000-0000-0000AE240000}"/>
    <cellStyle name="1Profilesubheader 2 2 2 4 6" xfId="16824" xr:uid="{00000000-0005-0000-0000-0000AF240000}"/>
    <cellStyle name="1Profilesubheader 2 2 2 4 7" xfId="16825" xr:uid="{00000000-0005-0000-0000-0000B0240000}"/>
    <cellStyle name="1Profilesubheader 2 2 2 4 8" xfId="16826" xr:uid="{00000000-0005-0000-0000-0000B1240000}"/>
    <cellStyle name="1Profilesubheader 2 2 2 4_факт 2019" xfId="26565" xr:uid="{00000000-0005-0000-0000-0000B2240000}"/>
    <cellStyle name="1Profilesubheader 2 2 2 5" xfId="16827" xr:uid="{00000000-0005-0000-0000-0000B3240000}"/>
    <cellStyle name="1Profilesubheader 2 2 2 5 2" xfId="16828" xr:uid="{00000000-0005-0000-0000-0000B4240000}"/>
    <cellStyle name="1Profilesubheader 2 2 2 5 3" xfId="16829" xr:uid="{00000000-0005-0000-0000-0000B5240000}"/>
    <cellStyle name="1Profilesubheader 2 2 2 5 4" xfId="16830" xr:uid="{00000000-0005-0000-0000-0000B6240000}"/>
    <cellStyle name="1Profilesubheader 2 2 2 5 5" xfId="16831" xr:uid="{00000000-0005-0000-0000-0000B7240000}"/>
    <cellStyle name="1Profilesubheader 2 2 2 5 6" xfId="16832" xr:uid="{00000000-0005-0000-0000-0000B8240000}"/>
    <cellStyle name="1Profilesubheader 2 2 2 5 7" xfId="16833" xr:uid="{00000000-0005-0000-0000-0000B9240000}"/>
    <cellStyle name="1Profilesubheader 2 2 2 5 8" xfId="16834" xr:uid="{00000000-0005-0000-0000-0000BA240000}"/>
    <cellStyle name="1Profilesubheader 2 2 2 5_факт 2019" xfId="26566" xr:uid="{00000000-0005-0000-0000-0000BB240000}"/>
    <cellStyle name="1Profilesubheader 2 2 2 6" xfId="16835" xr:uid="{00000000-0005-0000-0000-0000BC240000}"/>
    <cellStyle name="1Profilesubheader 2 2 2 6 2" xfId="16836" xr:uid="{00000000-0005-0000-0000-0000BD240000}"/>
    <cellStyle name="1Profilesubheader 2 2 2 6 3" xfId="16837" xr:uid="{00000000-0005-0000-0000-0000BE240000}"/>
    <cellStyle name="1Profilesubheader 2 2 2 6 4" xfId="16838" xr:uid="{00000000-0005-0000-0000-0000BF240000}"/>
    <cellStyle name="1Profilesubheader 2 2 2 6 5" xfId="16839" xr:uid="{00000000-0005-0000-0000-0000C0240000}"/>
    <cellStyle name="1Profilesubheader 2 2 2 6 6" xfId="16840" xr:uid="{00000000-0005-0000-0000-0000C1240000}"/>
    <cellStyle name="1Profilesubheader 2 2 2 6 7" xfId="16841" xr:uid="{00000000-0005-0000-0000-0000C2240000}"/>
    <cellStyle name="1Profilesubheader 2 2 2 6 8" xfId="16842" xr:uid="{00000000-0005-0000-0000-0000C3240000}"/>
    <cellStyle name="1Profilesubheader 2 2 2 6_факт 2019" xfId="26567" xr:uid="{00000000-0005-0000-0000-0000C4240000}"/>
    <cellStyle name="1Profilesubheader 2 2 2 7" xfId="16843" xr:uid="{00000000-0005-0000-0000-0000C5240000}"/>
    <cellStyle name="1Profilesubheader 2 2 2 8" xfId="16844" xr:uid="{00000000-0005-0000-0000-0000C6240000}"/>
    <cellStyle name="1Profilesubheader 2 2 2 9" xfId="16845" xr:uid="{00000000-0005-0000-0000-0000C7240000}"/>
    <cellStyle name="1Profilesubheader 2 2 2_факт 2019" xfId="26568" xr:uid="{00000000-0005-0000-0000-0000C8240000}"/>
    <cellStyle name="1Profilesubheader 2 2 3" xfId="5939" xr:uid="{00000000-0005-0000-0000-0000C9240000}"/>
    <cellStyle name="1Profilesubheader 2 2 3 2" xfId="16846" xr:uid="{00000000-0005-0000-0000-0000CA240000}"/>
    <cellStyle name="1Profilesubheader 2 2 3 3" xfId="16847" xr:uid="{00000000-0005-0000-0000-0000CB240000}"/>
    <cellStyle name="1Profilesubheader 2 2 3 4" xfId="16848" xr:uid="{00000000-0005-0000-0000-0000CC240000}"/>
    <cellStyle name="1Profilesubheader 2 2 3 5" xfId="16849" xr:uid="{00000000-0005-0000-0000-0000CD240000}"/>
    <cellStyle name="1Profilesubheader 2 2 3 6" xfId="16850" xr:uid="{00000000-0005-0000-0000-0000CE240000}"/>
    <cellStyle name="1Profilesubheader 2 2 3 7" xfId="16851" xr:uid="{00000000-0005-0000-0000-0000CF240000}"/>
    <cellStyle name="1Profilesubheader 2 2 3 8" xfId="16852" xr:uid="{00000000-0005-0000-0000-0000D0240000}"/>
    <cellStyle name="1Profilesubheader 2 2 3_факт 2019" xfId="26569" xr:uid="{00000000-0005-0000-0000-0000D1240000}"/>
    <cellStyle name="1Profilesubheader 2 2 4" xfId="5940" xr:uid="{00000000-0005-0000-0000-0000D2240000}"/>
    <cellStyle name="1Profilesubheader 2 2 4 2" xfId="16853" xr:uid="{00000000-0005-0000-0000-0000D3240000}"/>
    <cellStyle name="1Profilesubheader 2 2 4 3" xfId="16854" xr:uid="{00000000-0005-0000-0000-0000D4240000}"/>
    <cellStyle name="1Profilesubheader 2 2 4 4" xfId="16855" xr:uid="{00000000-0005-0000-0000-0000D5240000}"/>
    <cellStyle name="1Profilesubheader 2 2 4 5" xfId="16856" xr:uid="{00000000-0005-0000-0000-0000D6240000}"/>
    <cellStyle name="1Profilesubheader 2 2 4 6" xfId="16857" xr:uid="{00000000-0005-0000-0000-0000D7240000}"/>
    <cellStyle name="1Profilesubheader 2 2 4 7" xfId="16858" xr:uid="{00000000-0005-0000-0000-0000D8240000}"/>
    <cellStyle name="1Profilesubheader 2 2 4 8" xfId="16859" xr:uid="{00000000-0005-0000-0000-0000D9240000}"/>
    <cellStyle name="1Profilesubheader 2 2 4_факт 2019" xfId="26570" xr:uid="{00000000-0005-0000-0000-0000DA240000}"/>
    <cellStyle name="1Profilesubheader 2 2 5" xfId="5941" xr:uid="{00000000-0005-0000-0000-0000DB240000}"/>
    <cellStyle name="1Profilesubheader 2 2_факт 2019" xfId="26571" xr:uid="{00000000-0005-0000-0000-0000DC240000}"/>
    <cellStyle name="1Profilesubheader 2 3" xfId="5942" xr:uid="{00000000-0005-0000-0000-0000DD240000}"/>
    <cellStyle name="1Profilesubheader 2 3 10" xfId="16860" xr:uid="{00000000-0005-0000-0000-0000DE240000}"/>
    <cellStyle name="1Profilesubheader 2 3 2" xfId="16861" xr:uid="{00000000-0005-0000-0000-0000DF240000}"/>
    <cellStyle name="1Profilesubheader 2 3 2 2" xfId="16862" xr:uid="{00000000-0005-0000-0000-0000E0240000}"/>
    <cellStyle name="1Profilesubheader 2 3 2 3" xfId="16863" xr:uid="{00000000-0005-0000-0000-0000E1240000}"/>
    <cellStyle name="1Profilesubheader 2 3 2 4" xfId="16864" xr:uid="{00000000-0005-0000-0000-0000E2240000}"/>
    <cellStyle name="1Profilesubheader 2 3 2 5" xfId="16865" xr:uid="{00000000-0005-0000-0000-0000E3240000}"/>
    <cellStyle name="1Profilesubheader 2 3 2 6" xfId="16866" xr:uid="{00000000-0005-0000-0000-0000E4240000}"/>
    <cellStyle name="1Profilesubheader 2 3 2 7" xfId="16867" xr:uid="{00000000-0005-0000-0000-0000E5240000}"/>
    <cellStyle name="1Profilesubheader 2 3 2 8" xfId="16868" xr:uid="{00000000-0005-0000-0000-0000E6240000}"/>
    <cellStyle name="1Profilesubheader 2 3 2_факт 2019" xfId="26572" xr:uid="{00000000-0005-0000-0000-0000E7240000}"/>
    <cellStyle name="1Profilesubheader 2 3 3" xfId="16869" xr:uid="{00000000-0005-0000-0000-0000E8240000}"/>
    <cellStyle name="1Profilesubheader 2 3 3 2" xfId="16870" xr:uid="{00000000-0005-0000-0000-0000E9240000}"/>
    <cellStyle name="1Profilesubheader 2 3 3 3" xfId="16871" xr:uid="{00000000-0005-0000-0000-0000EA240000}"/>
    <cellStyle name="1Profilesubheader 2 3 3 4" xfId="16872" xr:uid="{00000000-0005-0000-0000-0000EB240000}"/>
    <cellStyle name="1Profilesubheader 2 3 3 5" xfId="16873" xr:uid="{00000000-0005-0000-0000-0000EC240000}"/>
    <cellStyle name="1Profilesubheader 2 3 3 6" xfId="16874" xr:uid="{00000000-0005-0000-0000-0000ED240000}"/>
    <cellStyle name="1Profilesubheader 2 3 3 7" xfId="16875" xr:uid="{00000000-0005-0000-0000-0000EE240000}"/>
    <cellStyle name="1Profilesubheader 2 3 3 8" xfId="16876" xr:uid="{00000000-0005-0000-0000-0000EF240000}"/>
    <cellStyle name="1Profilesubheader 2 3 3_факт 2019" xfId="26573" xr:uid="{00000000-0005-0000-0000-0000F0240000}"/>
    <cellStyle name="1Profilesubheader 2 3 4" xfId="16877" xr:uid="{00000000-0005-0000-0000-0000F1240000}"/>
    <cellStyle name="1Profilesubheader 2 3 4 2" xfId="16878" xr:uid="{00000000-0005-0000-0000-0000F2240000}"/>
    <cellStyle name="1Profilesubheader 2 3 4 3" xfId="16879" xr:uid="{00000000-0005-0000-0000-0000F3240000}"/>
    <cellStyle name="1Profilesubheader 2 3 4 4" xfId="16880" xr:uid="{00000000-0005-0000-0000-0000F4240000}"/>
    <cellStyle name="1Profilesubheader 2 3 4 5" xfId="16881" xr:uid="{00000000-0005-0000-0000-0000F5240000}"/>
    <cellStyle name="1Profilesubheader 2 3 4 6" xfId="16882" xr:uid="{00000000-0005-0000-0000-0000F6240000}"/>
    <cellStyle name="1Profilesubheader 2 3 4 7" xfId="16883" xr:uid="{00000000-0005-0000-0000-0000F7240000}"/>
    <cellStyle name="1Profilesubheader 2 3 4 8" xfId="16884" xr:uid="{00000000-0005-0000-0000-0000F8240000}"/>
    <cellStyle name="1Profilesubheader 2 3 4_факт 2019" xfId="26574" xr:uid="{00000000-0005-0000-0000-0000F9240000}"/>
    <cellStyle name="1Profilesubheader 2 3 5" xfId="16885" xr:uid="{00000000-0005-0000-0000-0000FA240000}"/>
    <cellStyle name="1Profilesubheader 2 3 5 2" xfId="16886" xr:uid="{00000000-0005-0000-0000-0000FB240000}"/>
    <cellStyle name="1Profilesubheader 2 3 5 3" xfId="16887" xr:uid="{00000000-0005-0000-0000-0000FC240000}"/>
    <cellStyle name="1Profilesubheader 2 3 5 4" xfId="16888" xr:uid="{00000000-0005-0000-0000-0000FD240000}"/>
    <cellStyle name="1Profilesubheader 2 3 5 5" xfId="16889" xr:uid="{00000000-0005-0000-0000-0000FE240000}"/>
    <cellStyle name="1Profilesubheader 2 3 5 6" xfId="16890" xr:uid="{00000000-0005-0000-0000-0000FF240000}"/>
    <cellStyle name="1Profilesubheader 2 3 5 7" xfId="16891" xr:uid="{00000000-0005-0000-0000-000000250000}"/>
    <cellStyle name="1Profilesubheader 2 3 5 8" xfId="16892" xr:uid="{00000000-0005-0000-0000-000001250000}"/>
    <cellStyle name="1Profilesubheader 2 3 5_факт 2019" xfId="26575" xr:uid="{00000000-0005-0000-0000-000002250000}"/>
    <cellStyle name="1Profilesubheader 2 3 6" xfId="16893" xr:uid="{00000000-0005-0000-0000-000003250000}"/>
    <cellStyle name="1Profilesubheader 2 3 6 2" xfId="16894" xr:uid="{00000000-0005-0000-0000-000004250000}"/>
    <cellStyle name="1Profilesubheader 2 3 6 3" xfId="16895" xr:uid="{00000000-0005-0000-0000-000005250000}"/>
    <cellStyle name="1Profilesubheader 2 3 6 4" xfId="16896" xr:uid="{00000000-0005-0000-0000-000006250000}"/>
    <cellStyle name="1Profilesubheader 2 3 6 5" xfId="16897" xr:uid="{00000000-0005-0000-0000-000007250000}"/>
    <cellStyle name="1Profilesubheader 2 3 6 6" xfId="16898" xr:uid="{00000000-0005-0000-0000-000008250000}"/>
    <cellStyle name="1Profilesubheader 2 3 6 7" xfId="16899" xr:uid="{00000000-0005-0000-0000-000009250000}"/>
    <cellStyle name="1Profilesubheader 2 3 6 8" xfId="16900" xr:uid="{00000000-0005-0000-0000-00000A250000}"/>
    <cellStyle name="1Profilesubheader 2 3 6_факт 2019" xfId="26576" xr:uid="{00000000-0005-0000-0000-00000B250000}"/>
    <cellStyle name="1Profilesubheader 2 3 7" xfId="16901" xr:uid="{00000000-0005-0000-0000-00000C250000}"/>
    <cellStyle name="1Profilesubheader 2 3 8" xfId="16902" xr:uid="{00000000-0005-0000-0000-00000D250000}"/>
    <cellStyle name="1Profilesubheader 2 3 9" xfId="16903" xr:uid="{00000000-0005-0000-0000-00000E250000}"/>
    <cellStyle name="1Profilesubheader 2 3_факт 2019" xfId="26577" xr:uid="{00000000-0005-0000-0000-00000F250000}"/>
    <cellStyle name="1Profilesubheader 2 4" xfId="5943" xr:uid="{00000000-0005-0000-0000-000010250000}"/>
    <cellStyle name="1Profilesubheader 2 4 2" xfId="16904" xr:uid="{00000000-0005-0000-0000-000011250000}"/>
    <cellStyle name="1Profilesubheader 2 4 3" xfId="16905" xr:uid="{00000000-0005-0000-0000-000012250000}"/>
    <cellStyle name="1Profilesubheader 2 4 4" xfId="16906" xr:uid="{00000000-0005-0000-0000-000013250000}"/>
    <cellStyle name="1Profilesubheader 2 4 5" xfId="16907" xr:uid="{00000000-0005-0000-0000-000014250000}"/>
    <cellStyle name="1Profilesubheader 2 4 6" xfId="16908" xr:uid="{00000000-0005-0000-0000-000015250000}"/>
    <cellStyle name="1Profilesubheader 2 4 7" xfId="16909" xr:uid="{00000000-0005-0000-0000-000016250000}"/>
    <cellStyle name="1Profilesubheader 2 4 8" xfId="16910" xr:uid="{00000000-0005-0000-0000-000017250000}"/>
    <cellStyle name="1Profilesubheader 2 4_факт 2019" xfId="26578" xr:uid="{00000000-0005-0000-0000-000018250000}"/>
    <cellStyle name="1Profilesubheader 2 5" xfId="5944" xr:uid="{00000000-0005-0000-0000-000019250000}"/>
    <cellStyle name="1Profilesubheader 2 5 2" xfId="16911" xr:uid="{00000000-0005-0000-0000-00001A250000}"/>
    <cellStyle name="1Profilesubheader 2 5 3" xfId="16912" xr:uid="{00000000-0005-0000-0000-00001B250000}"/>
    <cellStyle name="1Profilesubheader 2 5 4" xfId="16913" xr:uid="{00000000-0005-0000-0000-00001C250000}"/>
    <cellStyle name="1Profilesubheader 2 5 5" xfId="16914" xr:uid="{00000000-0005-0000-0000-00001D250000}"/>
    <cellStyle name="1Profilesubheader 2 5 6" xfId="16915" xr:uid="{00000000-0005-0000-0000-00001E250000}"/>
    <cellStyle name="1Profilesubheader 2 5 7" xfId="16916" xr:uid="{00000000-0005-0000-0000-00001F250000}"/>
    <cellStyle name="1Profilesubheader 2 5 8" xfId="16917" xr:uid="{00000000-0005-0000-0000-000020250000}"/>
    <cellStyle name="1Profilesubheader 2 5_факт 2019" xfId="26579" xr:uid="{00000000-0005-0000-0000-000021250000}"/>
    <cellStyle name="1Profilesubheader 2 6" xfId="5945" xr:uid="{00000000-0005-0000-0000-000022250000}"/>
    <cellStyle name="1Profilesubheader 2_факт 2019" xfId="26580" xr:uid="{00000000-0005-0000-0000-000023250000}"/>
    <cellStyle name="1Profilesubheader 3" xfId="5946" xr:uid="{00000000-0005-0000-0000-000024250000}"/>
    <cellStyle name="1Profilesubheader 3 2" xfId="5947" xr:uid="{00000000-0005-0000-0000-000025250000}"/>
    <cellStyle name="1Profilesubheader 3 2 10" xfId="16918" xr:uid="{00000000-0005-0000-0000-000026250000}"/>
    <cellStyle name="1Profilesubheader 3 2 2" xfId="16919" xr:uid="{00000000-0005-0000-0000-000027250000}"/>
    <cellStyle name="1Profilesubheader 3 2 2 2" xfId="16920" xr:uid="{00000000-0005-0000-0000-000028250000}"/>
    <cellStyle name="1Profilesubheader 3 2 2 3" xfId="16921" xr:uid="{00000000-0005-0000-0000-000029250000}"/>
    <cellStyle name="1Profilesubheader 3 2 2 4" xfId="16922" xr:uid="{00000000-0005-0000-0000-00002A250000}"/>
    <cellStyle name="1Profilesubheader 3 2 2 5" xfId="16923" xr:uid="{00000000-0005-0000-0000-00002B250000}"/>
    <cellStyle name="1Profilesubheader 3 2 2 6" xfId="16924" xr:uid="{00000000-0005-0000-0000-00002C250000}"/>
    <cellStyle name="1Profilesubheader 3 2 2 7" xfId="16925" xr:uid="{00000000-0005-0000-0000-00002D250000}"/>
    <cellStyle name="1Profilesubheader 3 2 2 8" xfId="16926" xr:uid="{00000000-0005-0000-0000-00002E250000}"/>
    <cellStyle name="1Profilesubheader 3 2 2_факт 2019" xfId="26581" xr:uid="{00000000-0005-0000-0000-00002F250000}"/>
    <cellStyle name="1Profilesubheader 3 2 3" xfId="16927" xr:uid="{00000000-0005-0000-0000-000030250000}"/>
    <cellStyle name="1Profilesubheader 3 2 3 2" xfId="16928" xr:uid="{00000000-0005-0000-0000-000031250000}"/>
    <cellStyle name="1Profilesubheader 3 2 3 3" xfId="16929" xr:uid="{00000000-0005-0000-0000-000032250000}"/>
    <cellStyle name="1Profilesubheader 3 2 3 4" xfId="16930" xr:uid="{00000000-0005-0000-0000-000033250000}"/>
    <cellStyle name="1Profilesubheader 3 2 3 5" xfId="16931" xr:uid="{00000000-0005-0000-0000-000034250000}"/>
    <cellStyle name="1Profilesubheader 3 2 3 6" xfId="16932" xr:uid="{00000000-0005-0000-0000-000035250000}"/>
    <cellStyle name="1Profilesubheader 3 2 3 7" xfId="16933" xr:uid="{00000000-0005-0000-0000-000036250000}"/>
    <cellStyle name="1Profilesubheader 3 2 3 8" xfId="16934" xr:uid="{00000000-0005-0000-0000-000037250000}"/>
    <cellStyle name="1Profilesubheader 3 2 3_факт 2019" xfId="26582" xr:uid="{00000000-0005-0000-0000-000038250000}"/>
    <cellStyle name="1Profilesubheader 3 2 4" xfId="16935" xr:uid="{00000000-0005-0000-0000-000039250000}"/>
    <cellStyle name="1Profilesubheader 3 2 4 2" xfId="16936" xr:uid="{00000000-0005-0000-0000-00003A250000}"/>
    <cellStyle name="1Profilesubheader 3 2 4 3" xfId="16937" xr:uid="{00000000-0005-0000-0000-00003B250000}"/>
    <cellStyle name="1Profilesubheader 3 2 4 4" xfId="16938" xr:uid="{00000000-0005-0000-0000-00003C250000}"/>
    <cellStyle name="1Profilesubheader 3 2 4 5" xfId="16939" xr:uid="{00000000-0005-0000-0000-00003D250000}"/>
    <cellStyle name="1Profilesubheader 3 2 4 6" xfId="16940" xr:uid="{00000000-0005-0000-0000-00003E250000}"/>
    <cellStyle name="1Profilesubheader 3 2 4 7" xfId="16941" xr:uid="{00000000-0005-0000-0000-00003F250000}"/>
    <cellStyle name="1Profilesubheader 3 2 4 8" xfId="16942" xr:uid="{00000000-0005-0000-0000-000040250000}"/>
    <cellStyle name="1Profilesubheader 3 2 4_факт 2019" xfId="26583" xr:uid="{00000000-0005-0000-0000-000041250000}"/>
    <cellStyle name="1Profilesubheader 3 2 5" xfId="16943" xr:uid="{00000000-0005-0000-0000-000042250000}"/>
    <cellStyle name="1Profilesubheader 3 2 5 2" xfId="16944" xr:uid="{00000000-0005-0000-0000-000043250000}"/>
    <cellStyle name="1Profilesubheader 3 2 5 3" xfId="16945" xr:uid="{00000000-0005-0000-0000-000044250000}"/>
    <cellStyle name="1Profilesubheader 3 2 5 4" xfId="16946" xr:uid="{00000000-0005-0000-0000-000045250000}"/>
    <cellStyle name="1Profilesubheader 3 2 5 5" xfId="16947" xr:uid="{00000000-0005-0000-0000-000046250000}"/>
    <cellStyle name="1Profilesubheader 3 2 5 6" xfId="16948" xr:uid="{00000000-0005-0000-0000-000047250000}"/>
    <cellStyle name="1Profilesubheader 3 2 5 7" xfId="16949" xr:uid="{00000000-0005-0000-0000-000048250000}"/>
    <cellStyle name="1Profilesubheader 3 2 5 8" xfId="16950" xr:uid="{00000000-0005-0000-0000-000049250000}"/>
    <cellStyle name="1Profilesubheader 3 2 5_факт 2019" xfId="26584" xr:uid="{00000000-0005-0000-0000-00004A250000}"/>
    <cellStyle name="1Profilesubheader 3 2 6" xfId="16951" xr:uid="{00000000-0005-0000-0000-00004B250000}"/>
    <cellStyle name="1Profilesubheader 3 2 6 2" xfId="16952" xr:uid="{00000000-0005-0000-0000-00004C250000}"/>
    <cellStyle name="1Profilesubheader 3 2 6 3" xfId="16953" xr:uid="{00000000-0005-0000-0000-00004D250000}"/>
    <cellStyle name="1Profilesubheader 3 2 6 4" xfId="16954" xr:uid="{00000000-0005-0000-0000-00004E250000}"/>
    <cellStyle name="1Profilesubheader 3 2 6 5" xfId="16955" xr:uid="{00000000-0005-0000-0000-00004F250000}"/>
    <cellStyle name="1Profilesubheader 3 2 6 6" xfId="16956" xr:uid="{00000000-0005-0000-0000-000050250000}"/>
    <cellStyle name="1Profilesubheader 3 2 6 7" xfId="16957" xr:uid="{00000000-0005-0000-0000-000051250000}"/>
    <cellStyle name="1Profilesubheader 3 2 6 8" xfId="16958" xr:uid="{00000000-0005-0000-0000-000052250000}"/>
    <cellStyle name="1Profilesubheader 3 2 6_факт 2019" xfId="26585" xr:uid="{00000000-0005-0000-0000-000053250000}"/>
    <cellStyle name="1Profilesubheader 3 2 7" xfId="16959" xr:uid="{00000000-0005-0000-0000-000054250000}"/>
    <cellStyle name="1Profilesubheader 3 2 8" xfId="16960" xr:uid="{00000000-0005-0000-0000-000055250000}"/>
    <cellStyle name="1Profilesubheader 3 2 9" xfId="16961" xr:uid="{00000000-0005-0000-0000-000056250000}"/>
    <cellStyle name="1Profilesubheader 3 2_факт 2019" xfId="26586" xr:uid="{00000000-0005-0000-0000-000057250000}"/>
    <cellStyle name="1Profilesubheader 3 3" xfId="5948" xr:uid="{00000000-0005-0000-0000-000058250000}"/>
    <cellStyle name="1Profilesubheader 3 3 2" xfId="16962" xr:uid="{00000000-0005-0000-0000-000059250000}"/>
    <cellStyle name="1Profilesubheader 3 3 3" xfId="16963" xr:uid="{00000000-0005-0000-0000-00005A250000}"/>
    <cellStyle name="1Profilesubheader 3 3 4" xfId="16964" xr:uid="{00000000-0005-0000-0000-00005B250000}"/>
    <cellStyle name="1Profilesubheader 3 3 5" xfId="16965" xr:uid="{00000000-0005-0000-0000-00005C250000}"/>
    <cellStyle name="1Profilesubheader 3 3 6" xfId="16966" xr:uid="{00000000-0005-0000-0000-00005D250000}"/>
    <cellStyle name="1Profilesubheader 3 3 7" xfId="16967" xr:uid="{00000000-0005-0000-0000-00005E250000}"/>
    <cellStyle name="1Profilesubheader 3 3 8" xfId="16968" xr:uid="{00000000-0005-0000-0000-00005F250000}"/>
    <cellStyle name="1Profilesubheader 3 3_факт 2019" xfId="26587" xr:uid="{00000000-0005-0000-0000-000060250000}"/>
    <cellStyle name="1Profilesubheader 3 4" xfId="5949" xr:uid="{00000000-0005-0000-0000-000061250000}"/>
    <cellStyle name="1Profilesubheader 3 4 2" xfId="16969" xr:uid="{00000000-0005-0000-0000-000062250000}"/>
    <cellStyle name="1Profilesubheader 3 4 3" xfId="16970" xr:uid="{00000000-0005-0000-0000-000063250000}"/>
    <cellStyle name="1Profilesubheader 3 4 4" xfId="16971" xr:uid="{00000000-0005-0000-0000-000064250000}"/>
    <cellStyle name="1Profilesubheader 3 4 5" xfId="16972" xr:uid="{00000000-0005-0000-0000-000065250000}"/>
    <cellStyle name="1Profilesubheader 3 4 6" xfId="16973" xr:uid="{00000000-0005-0000-0000-000066250000}"/>
    <cellStyle name="1Profilesubheader 3 4 7" xfId="16974" xr:uid="{00000000-0005-0000-0000-000067250000}"/>
    <cellStyle name="1Profilesubheader 3 4 8" xfId="16975" xr:uid="{00000000-0005-0000-0000-000068250000}"/>
    <cellStyle name="1Profilesubheader 3 4_факт 2019" xfId="26588" xr:uid="{00000000-0005-0000-0000-000069250000}"/>
    <cellStyle name="1Profilesubheader 3 5" xfId="5950" xr:uid="{00000000-0005-0000-0000-00006A250000}"/>
    <cellStyle name="1Profilesubheader 3_факт 2019" xfId="26589" xr:uid="{00000000-0005-0000-0000-00006B250000}"/>
    <cellStyle name="1Profilesubheader 4" xfId="5951" xr:uid="{00000000-0005-0000-0000-00006C250000}"/>
    <cellStyle name="1Profilesubheader 4 10" xfId="16976" xr:uid="{00000000-0005-0000-0000-00006D250000}"/>
    <cellStyle name="1Profilesubheader 4 2" xfId="16977" xr:uid="{00000000-0005-0000-0000-00006E250000}"/>
    <cellStyle name="1Profilesubheader 4 2 2" xfId="16978" xr:uid="{00000000-0005-0000-0000-00006F250000}"/>
    <cellStyle name="1Profilesubheader 4 2 3" xfId="16979" xr:uid="{00000000-0005-0000-0000-000070250000}"/>
    <cellStyle name="1Profilesubheader 4 2 4" xfId="16980" xr:uid="{00000000-0005-0000-0000-000071250000}"/>
    <cellStyle name="1Profilesubheader 4 2 5" xfId="16981" xr:uid="{00000000-0005-0000-0000-000072250000}"/>
    <cellStyle name="1Profilesubheader 4 2 6" xfId="16982" xr:uid="{00000000-0005-0000-0000-000073250000}"/>
    <cellStyle name="1Profilesubheader 4 2 7" xfId="16983" xr:uid="{00000000-0005-0000-0000-000074250000}"/>
    <cellStyle name="1Profilesubheader 4 2 8" xfId="16984" xr:uid="{00000000-0005-0000-0000-000075250000}"/>
    <cellStyle name="1Profilesubheader 4 2_факт 2019" xfId="26590" xr:uid="{00000000-0005-0000-0000-000076250000}"/>
    <cellStyle name="1Profilesubheader 4 3" xfId="16985" xr:uid="{00000000-0005-0000-0000-000077250000}"/>
    <cellStyle name="1Profilesubheader 4 3 2" xfId="16986" xr:uid="{00000000-0005-0000-0000-000078250000}"/>
    <cellStyle name="1Profilesubheader 4 3 3" xfId="16987" xr:uid="{00000000-0005-0000-0000-000079250000}"/>
    <cellStyle name="1Profilesubheader 4 3 4" xfId="16988" xr:uid="{00000000-0005-0000-0000-00007A250000}"/>
    <cellStyle name="1Profilesubheader 4 3 5" xfId="16989" xr:uid="{00000000-0005-0000-0000-00007B250000}"/>
    <cellStyle name="1Profilesubheader 4 3 6" xfId="16990" xr:uid="{00000000-0005-0000-0000-00007C250000}"/>
    <cellStyle name="1Profilesubheader 4 3 7" xfId="16991" xr:uid="{00000000-0005-0000-0000-00007D250000}"/>
    <cellStyle name="1Profilesubheader 4 3 8" xfId="16992" xr:uid="{00000000-0005-0000-0000-00007E250000}"/>
    <cellStyle name="1Profilesubheader 4 3_факт 2019" xfId="26591" xr:uid="{00000000-0005-0000-0000-00007F250000}"/>
    <cellStyle name="1Profilesubheader 4 4" xfId="16993" xr:uid="{00000000-0005-0000-0000-000080250000}"/>
    <cellStyle name="1Profilesubheader 4 4 2" xfId="16994" xr:uid="{00000000-0005-0000-0000-000081250000}"/>
    <cellStyle name="1Profilesubheader 4 4 3" xfId="16995" xr:uid="{00000000-0005-0000-0000-000082250000}"/>
    <cellStyle name="1Profilesubheader 4 4 4" xfId="16996" xr:uid="{00000000-0005-0000-0000-000083250000}"/>
    <cellStyle name="1Profilesubheader 4 4 5" xfId="16997" xr:uid="{00000000-0005-0000-0000-000084250000}"/>
    <cellStyle name="1Profilesubheader 4 4 6" xfId="16998" xr:uid="{00000000-0005-0000-0000-000085250000}"/>
    <cellStyle name="1Profilesubheader 4 4 7" xfId="16999" xr:uid="{00000000-0005-0000-0000-000086250000}"/>
    <cellStyle name="1Profilesubheader 4 4 8" xfId="17000" xr:uid="{00000000-0005-0000-0000-000087250000}"/>
    <cellStyle name="1Profilesubheader 4 4_факт 2019" xfId="26592" xr:uid="{00000000-0005-0000-0000-000088250000}"/>
    <cellStyle name="1Profilesubheader 4 5" xfId="17001" xr:uid="{00000000-0005-0000-0000-000089250000}"/>
    <cellStyle name="1Profilesubheader 4 5 2" xfId="17002" xr:uid="{00000000-0005-0000-0000-00008A250000}"/>
    <cellStyle name="1Profilesubheader 4 5 3" xfId="17003" xr:uid="{00000000-0005-0000-0000-00008B250000}"/>
    <cellStyle name="1Profilesubheader 4 5 4" xfId="17004" xr:uid="{00000000-0005-0000-0000-00008C250000}"/>
    <cellStyle name="1Profilesubheader 4 5 5" xfId="17005" xr:uid="{00000000-0005-0000-0000-00008D250000}"/>
    <cellStyle name="1Profilesubheader 4 5 6" xfId="17006" xr:uid="{00000000-0005-0000-0000-00008E250000}"/>
    <cellStyle name="1Profilesubheader 4 5 7" xfId="17007" xr:uid="{00000000-0005-0000-0000-00008F250000}"/>
    <cellStyle name="1Profilesubheader 4 5 8" xfId="17008" xr:uid="{00000000-0005-0000-0000-000090250000}"/>
    <cellStyle name="1Profilesubheader 4 5_факт 2019" xfId="26593" xr:uid="{00000000-0005-0000-0000-000091250000}"/>
    <cellStyle name="1Profilesubheader 4 6" xfId="17009" xr:uid="{00000000-0005-0000-0000-000092250000}"/>
    <cellStyle name="1Profilesubheader 4 6 2" xfId="17010" xr:uid="{00000000-0005-0000-0000-000093250000}"/>
    <cellStyle name="1Profilesubheader 4 6 3" xfId="17011" xr:uid="{00000000-0005-0000-0000-000094250000}"/>
    <cellStyle name="1Profilesubheader 4 6 4" xfId="17012" xr:uid="{00000000-0005-0000-0000-000095250000}"/>
    <cellStyle name="1Profilesubheader 4 6 5" xfId="17013" xr:uid="{00000000-0005-0000-0000-000096250000}"/>
    <cellStyle name="1Profilesubheader 4 6 6" xfId="17014" xr:uid="{00000000-0005-0000-0000-000097250000}"/>
    <cellStyle name="1Profilesubheader 4 6 7" xfId="17015" xr:uid="{00000000-0005-0000-0000-000098250000}"/>
    <cellStyle name="1Profilesubheader 4 6 8" xfId="17016" xr:uid="{00000000-0005-0000-0000-000099250000}"/>
    <cellStyle name="1Profilesubheader 4 6_факт 2019" xfId="26594" xr:uid="{00000000-0005-0000-0000-00009A250000}"/>
    <cellStyle name="1Profilesubheader 4 7" xfId="17017" xr:uid="{00000000-0005-0000-0000-00009B250000}"/>
    <cellStyle name="1Profilesubheader 4 8" xfId="17018" xr:uid="{00000000-0005-0000-0000-00009C250000}"/>
    <cellStyle name="1Profilesubheader 4 9" xfId="17019" xr:uid="{00000000-0005-0000-0000-00009D250000}"/>
    <cellStyle name="1Profilesubheader 4_факт 2019" xfId="26595" xr:uid="{00000000-0005-0000-0000-00009E250000}"/>
    <cellStyle name="1Profilesubheader 5" xfId="5952" xr:uid="{00000000-0005-0000-0000-00009F250000}"/>
    <cellStyle name="1Profilesubheader 5 2" xfId="17020" xr:uid="{00000000-0005-0000-0000-0000A0250000}"/>
    <cellStyle name="1Profilesubheader 5 3" xfId="17021" xr:uid="{00000000-0005-0000-0000-0000A1250000}"/>
    <cellStyle name="1Profilesubheader 5 4" xfId="17022" xr:uid="{00000000-0005-0000-0000-0000A2250000}"/>
    <cellStyle name="1Profilesubheader 5 5" xfId="17023" xr:uid="{00000000-0005-0000-0000-0000A3250000}"/>
    <cellStyle name="1Profilesubheader 5 6" xfId="17024" xr:uid="{00000000-0005-0000-0000-0000A4250000}"/>
    <cellStyle name="1Profilesubheader 5 7" xfId="17025" xr:uid="{00000000-0005-0000-0000-0000A5250000}"/>
    <cellStyle name="1Profilesubheader 5 8" xfId="17026" xr:uid="{00000000-0005-0000-0000-0000A6250000}"/>
    <cellStyle name="1Profilesubheader 5_факт 2019" xfId="26596" xr:uid="{00000000-0005-0000-0000-0000A7250000}"/>
    <cellStyle name="1Profilesubheader 6" xfId="5953" xr:uid="{00000000-0005-0000-0000-0000A8250000}"/>
    <cellStyle name="1Profilesubheader 6 2" xfId="17027" xr:uid="{00000000-0005-0000-0000-0000A9250000}"/>
    <cellStyle name="1Profilesubheader 6 3" xfId="17028" xr:uid="{00000000-0005-0000-0000-0000AA250000}"/>
    <cellStyle name="1Profilesubheader 6 4" xfId="17029" xr:uid="{00000000-0005-0000-0000-0000AB250000}"/>
    <cellStyle name="1Profilesubheader 6 5" xfId="17030" xr:uid="{00000000-0005-0000-0000-0000AC250000}"/>
    <cellStyle name="1Profilesubheader 6 6" xfId="17031" xr:uid="{00000000-0005-0000-0000-0000AD250000}"/>
    <cellStyle name="1Profilesubheader 6 7" xfId="17032" xr:uid="{00000000-0005-0000-0000-0000AE250000}"/>
    <cellStyle name="1Profilesubheader 6 8" xfId="17033" xr:uid="{00000000-0005-0000-0000-0000AF250000}"/>
    <cellStyle name="1Profilesubheader 6_факт 2019" xfId="26597" xr:uid="{00000000-0005-0000-0000-0000B0250000}"/>
    <cellStyle name="1Profilesubheader 7" xfId="5954" xr:uid="{00000000-0005-0000-0000-0000B1250000}"/>
    <cellStyle name="1Profilesubheader_Лист2" xfId="26598" xr:uid="{00000000-0005-0000-0000-0000B2250000}"/>
    <cellStyle name="1Profiletitle" xfId="5955" xr:uid="{00000000-0005-0000-0000-0000B3250000}"/>
    <cellStyle name="1Profiletitle 2" xfId="26599" xr:uid="{00000000-0005-0000-0000-0000B4250000}"/>
    <cellStyle name="1Profiletopbox" xfId="5956" xr:uid="{00000000-0005-0000-0000-0000B5250000}"/>
    <cellStyle name="1Profiletopbox 2" xfId="26600" xr:uid="{00000000-0005-0000-0000-0000B6250000}"/>
    <cellStyle name="1Итоги" xfId="5957" xr:uid="{00000000-0005-0000-0000-0000B7250000}"/>
    <cellStyle name="1Итоги 10" xfId="5958" xr:uid="{00000000-0005-0000-0000-0000B8250000}"/>
    <cellStyle name="1Итоги 10 2" xfId="5959" xr:uid="{00000000-0005-0000-0000-0000B9250000}"/>
    <cellStyle name="1Итоги 10 3" xfId="5960" xr:uid="{00000000-0005-0000-0000-0000BA250000}"/>
    <cellStyle name="1Итоги 10 4" xfId="5961" xr:uid="{00000000-0005-0000-0000-0000BB250000}"/>
    <cellStyle name="1Итоги 11" xfId="5962" xr:uid="{00000000-0005-0000-0000-0000BC250000}"/>
    <cellStyle name="1Итоги 11 2" xfId="5963" xr:uid="{00000000-0005-0000-0000-0000BD250000}"/>
    <cellStyle name="1Итоги 11 3" xfId="5964" xr:uid="{00000000-0005-0000-0000-0000BE250000}"/>
    <cellStyle name="1Итоги 11 4" xfId="5965" xr:uid="{00000000-0005-0000-0000-0000BF250000}"/>
    <cellStyle name="1Итоги 12" xfId="5966" xr:uid="{00000000-0005-0000-0000-0000C0250000}"/>
    <cellStyle name="1Итоги 12 2" xfId="5967" xr:uid="{00000000-0005-0000-0000-0000C1250000}"/>
    <cellStyle name="1Итоги 12 3" xfId="5968" xr:uid="{00000000-0005-0000-0000-0000C2250000}"/>
    <cellStyle name="1Итоги 12 4" xfId="5969" xr:uid="{00000000-0005-0000-0000-0000C3250000}"/>
    <cellStyle name="1Итоги 13" xfId="5970" xr:uid="{00000000-0005-0000-0000-0000C4250000}"/>
    <cellStyle name="1Итоги 13 2" xfId="5971" xr:uid="{00000000-0005-0000-0000-0000C5250000}"/>
    <cellStyle name="1Итоги 13 3" xfId="5972" xr:uid="{00000000-0005-0000-0000-0000C6250000}"/>
    <cellStyle name="1Итоги 13 4" xfId="5973" xr:uid="{00000000-0005-0000-0000-0000C7250000}"/>
    <cellStyle name="1Итоги 14" xfId="5974" xr:uid="{00000000-0005-0000-0000-0000C8250000}"/>
    <cellStyle name="1Итоги 14 2" xfId="5975" xr:uid="{00000000-0005-0000-0000-0000C9250000}"/>
    <cellStyle name="1Итоги 14 3" xfId="5976" xr:uid="{00000000-0005-0000-0000-0000CA250000}"/>
    <cellStyle name="1Итоги 14 4" xfId="5977" xr:uid="{00000000-0005-0000-0000-0000CB250000}"/>
    <cellStyle name="1Итоги 15" xfId="5978" xr:uid="{00000000-0005-0000-0000-0000CC250000}"/>
    <cellStyle name="1Итоги 15 2" xfId="5979" xr:uid="{00000000-0005-0000-0000-0000CD250000}"/>
    <cellStyle name="1Итоги 15 3" xfId="5980" xr:uid="{00000000-0005-0000-0000-0000CE250000}"/>
    <cellStyle name="1Итоги 15 4" xfId="5981" xr:uid="{00000000-0005-0000-0000-0000CF250000}"/>
    <cellStyle name="1Итоги 16" xfId="5982" xr:uid="{00000000-0005-0000-0000-0000D0250000}"/>
    <cellStyle name="1Итоги 17" xfId="5983" xr:uid="{00000000-0005-0000-0000-0000D1250000}"/>
    <cellStyle name="1Итоги 18" xfId="5984" xr:uid="{00000000-0005-0000-0000-0000D2250000}"/>
    <cellStyle name="1Итоги 2" xfId="5985" xr:uid="{00000000-0005-0000-0000-0000D3250000}"/>
    <cellStyle name="1Итоги 2 2" xfId="5986" xr:uid="{00000000-0005-0000-0000-0000D4250000}"/>
    <cellStyle name="1Итоги 2 3" xfId="5987" xr:uid="{00000000-0005-0000-0000-0000D5250000}"/>
    <cellStyle name="1Итоги 2 4" xfId="5988" xr:uid="{00000000-0005-0000-0000-0000D6250000}"/>
    <cellStyle name="1Итоги 3" xfId="5989" xr:uid="{00000000-0005-0000-0000-0000D7250000}"/>
    <cellStyle name="1Итоги 3 2" xfId="5990" xr:uid="{00000000-0005-0000-0000-0000D8250000}"/>
    <cellStyle name="1Итоги 3 3" xfId="5991" xr:uid="{00000000-0005-0000-0000-0000D9250000}"/>
    <cellStyle name="1Итоги 3 4" xfId="5992" xr:uid="{00000000-0005-0000-0000-0000DA250000}"/>
    <cellStyle name="1Итоги 4" xfId="5993" xr:uid="{00000000-0005-0000-0000-0000DB250000}"/>
    <cellStyle name="1Итоги 4 2" xfId="5994" xr:uid="{00000000-0005-0000-0000-0000DC250000}"/>
    <cellStyle name="1Итоги 4 3" xfId="5995" xr:uid="{00000000-0005-0000-0000-0000DD250000}"/>
    <cellStyle name="1Итоги 4 4" xfId="5996" xr:uid="{00000000-0005-0000-0000-0000DE250000}"/>
    <cellStyle name="1Итоги 5" xfId="5997" xr:uid="{00000000-0005-0000-0000-0000DF250000}"/>
    <cellStyle name="1Итоги 5 2" xfId="5998" xr:uid="{00000000-0005-0000-0000-0000E0250000}"/>
    <cellStyle name="1Итоги 5 3" xfId="5999" xr:uid="{00000000-0005-0000-0000-0000E1250000}"/>
    <cellStyle name="1Итоги 5 4" xfId="6000" xr:uid="{00000000-0005-0000-0000-0000E2250000}"/>
    <cellStyle name="1Итоги 6" xfId="6001" xr:uid="{00000000-0005-0000-0000-0000E3250000}"/>
    <cellStyle name="1Итоги 6 2" xfId="6002" xr:uid="{00000000-0005-0000-0000-0000E4250000}"/>
    <cellStyle name="1Итоги 6 3" xfId="6003" xr:uid="{00000000-0005-0000-0000-0000E5250000}"/>
    <cellStyle name="1Итоги 6 4" xfId="6004" xr:uid="{00000000-0005-0000-0000-0000E6250000}"/>
    <cellStyle name="1Итоги 7" xfId="6005" xr:uid="{00000000-0005-0000-0000-0000E7250000}"/>
    <cellStyle name="1Итоги 7 2" xfId="6006" xr:uid="{00000000-0005-0000-0000-0000E8250000}"/>
    <cellStyle name="1Итоги 7 3" xfId="6007" xr:uid="{00000000-0005-0000-0000-0000E9250000}"/>
    <cellStyle name="1Итоги 7 4" xfId="6008" xr:uid="{00000000-0005-0000-0000-0000EA250000}"/>
    <cellStyle name="1Итоги 8" xfId="6009" xr:uid="{00000000-0005-0000-0000-0000EB250000}"/>
    <cellStyle name="1Итоги 8 2" xfId="6010" xr:uid="{00000000-0005-0000-0000-0000EC250000}"/>
    <cellStyle name="1Итоги 8 3" xfId="6011" xr:uid="{00000000-0005-0000-0000-0000ED250000}"/>
    <cellStyle name="1Итоги 8 4" xfId="6012" xr:uid="{00000000-0005-0000-0000-0000EE250000}"/>
    <cellStyle name="1Итоги 9" xfId="6013" xr:uid="{00000000-0005-0000-0000-0000EF250000}"/>
    <cellStyle name="1Итоги 9 2" xfId="6014" xr:uid="{00000000-0005-0000-0000-0000F0250000}"/>
    <cellStyle name="1Итоги 9 3" xfId="6015" xr:uid="{00000000-0005-0000-0000-0000F1250000}"/>
    <cellStyle name="1Итоги 9 4" xfId="6016" xr:uid="{00000000-0005-0000-0000-0000F2250000}"/>
    <cellStyle name="1Итоги_Лист2" xfId="26601" xr:uid="{00000000-0005-0000-0000-0000F3250000}"/>
    <cellStyle name="1Основа таблицы" xfId="6017" xr:uid="{00000000-0005-0000-0000-0000F4250000}"/>
    <cellStyle name="1Основа таблицы 10" xfId="6018" xr:uid="{00000000-0005-0000-0000-0000F5250000}"/>
    <cellStyle name="1Основа таблицы 10 2" xfId="6019" xr:uid="{00000000-0005-0000-0000-0000F6250000}"/>
    <cellStyle name="1Основа таблицы 10 3" xfId="6020" xr:uid="{00000000-0005-0000-0000-0000F7250000}"/>
    <cellStyle name="1Основа таблицы 10 4" xfId="6021" xr:uid="{00000000-0005-0000-0000-0000F8250000}"/>
    <cellStyle name="1Основа таблицы 11" xfId="6022" xr:uid="{00000000-0005-0000-0000-0000F9250000}"/>
    <cellStyle name="1Основа таблицы 11 2" xfId="6023" xr:uid="{00000000-0005-0000-0000-0000FA250000}"/>
    <cellStyle name="1Основа таблицы 11 3" xfId="6024" xr:uid="{00000000-0005-0000-0000-0000FB250000}"/>
    <cellStyle name="1Основа таблицы 11 4" xfId="6025" xr:uid="{00000000-0005-0000-0000-0000FC250000}"/>
    <cellStyle name="1Основа таблицы 12" xfId="6026" xr:uid="{00000000-0005-0000-0000-0000FD250000}"/>
    <cellStyle name="1Основа таблицы 12 2" xfId="6027" xr:uid="{00000000-0005-0000-0000-0000FE250000}"/>
    <cellStyle name="1Основа таблицы 12 3" xfId="6028" xr:uid="{00000000-0005-0000-0000-0000FF250000}"/>
    <cellStyle name="1Основа таблицы 12 4" xfId="6029" xr:uid="{00000000-0005-0000-0000-000000260000}"/>
    <cellStyle name="1Основа таблицы 13" xfId="6030" xr:uid="{00000000-0005-0000-0000-000001260000}"/>
    <cellStyle name="1Основа таблицы 13 2" xfId="6031" xr:uid="{00000000-0005-0000-0000-000002260000}"/>
    <cellStyle name="1Основа таблицы 13 3" xfId="6032" xr:uid="{00000000-0005-0000-0000-000003260000}"/>
    <cellStyle name="1Основа таблицы 13 4" xfId="6033" xr:uid="{00000000-0005-0000-0000-000004260000}"/>
    <cellStyle name="1Основа таблицы 14" xfId="6034" xr:uid="{00000000-0005-0000-0000-000005260000}"/>
    <cellStyle name="1Основа таблицы 14 2" xfId="6035" xr:uid="{00000000-0005-0000-0000-000006260000}"/>
    <cellStyle name="1Основа таблицы 14 3" xfId="6036" xr:uid="{00000000-0005-0000-0000-000007260000}"/>
    <cellStyle name="1Основа таблицы 14 4" xfId="6037" xr:uid="{00000000-0005-0000-0000-000008260000}"/>
    <cellStyle name="1Основа таблицы 15" xfId="6038" xr:uid="{00000000-0005-0000-0000-000009260000}"/>
    <cellStyle name="1Основа таблицы 15 2" xfId="6039" xr:uid="{00000000-0005-0000-0000-00000A260000}"/>
    <cellStyle name="1Основа таблицы 15 3" xfId="6040" xr:uid="{00000000-0005-0000-0000-00000B260000}"/>
    <cellStyle name="1Основа таблицы 15 4" xfId="6041" xr:uid="{00000000-0005-0000-0000-00000C260000}"/>
    <cellStyle name="1Основа таблицы 16" xfId="6042" xr:uid="{00000000-0005-0000-0000-00000D260000}"/>
    <cellStyle name="1Основа таблицы 17" xfId="6043" xr:uid="{00000000-0005-0000-0000-00000E260000}"/>
    <cellStyle name="1Основа таблицы 18" xfId="6044" xr:uid="{00000000-0005-0000-0000-00000F260000}"/>
    <cellStyle name="1Основа таблицы 2" xfId="6045" xr:uid="{00000000-0005-0000-0000-000010260000}"/>
    <cellStyle name="1Основа таблицы 2 2" xfId="6046" xr:uid="{00000000-0005-0000-0000-000011260000}"/>
    <cellStyle name="1Основа таблицы 2 3" xfId="6047" xr:uid="{00000000-0005-0000-0000-000012260000}"/>
    <cellStyle name="1Основа таблицы 2 4" xfId="6048" xr:uid="{00000000-0005-0000-0000-000013260000}"/>
    <cellStyle name="1Основа таблицы 3" xfId="6049" xr:uid="{00000000-0005-0000-0000-000014260000}"/>
    <cellStyle name="1Основа таблицы 3 2" xfId="6050" xr:uid="{00000000-0005-0000-0000-000015260000}"/>
    <cellStyle name="1Основа таблицы 3 3" xfId="6051" xr:uid="{00000000-0005-0000-0000-000016260000}"/>
    <cellStyle name="1Основа таблицы 3 4" xfId="6052" xr:uid="{00000000-0005-0000-0000-000017260000}"/>
    <cellStyle name="1Основа таблицы 4" xfId="6053" xr:uid="{00000000-0005-0000-0000-000018260000}"/>
    <cellStyle name="1Основа таблицы 4 2" xfId="6054" xr:uid="{00000000-0005-0000-0000-000019260000}"/>
    <cellStyle name="1Основа таблицы 4 3" xfId="6055" xr:uid="{00000000-0005-0000-0000-00001A260000}"/>
    <cellStyle name="1Основа таблицы 4 4" xfId="6056" xr:uid="{00000000-0005-0000-0000-00001B260000}"/>
    <cellStyle name="1Основа таблицы 5" xfId="6057" xr:uid="{00000000-0005-0000-0000-00001C260000}"/>
    <cellStyle name="1Основа таблицы 5 2" xfId="6058" xr:uid="{00000000-0005-0000-0000-00001D260000}"/>
    <cellStyle name="1Основа таблицы 5 3" xfId="6059" xr:uid="{00000000-0005-0000-0000-00001E260000}"/>
    <cellStyle name="1Основа таблицы 5 4" xfId="6060" xr:uid="{00000000-0005-0000-0000-00001F260000}"/>
    <cellStyle name="1Основа таблицы 6" xfId="6061" xr:uid="{00000000-0005-0000-0000-000020260000}"/>
    <cellStyle name="1Основа таблицы 6 2" xfId="6062" xr:uid="{00000000-0005-0000-0000-000021260000}"/>
    <cellStyle name="1Основа таблицы 6 3" xfId="6063" xr:uid="{00000000-0005-0000-0000-000022260000}"/>
    <cellStyle name="1Основа таблицы 6 4" xfId="6064" xr:uid="{00000000-0005-0000-0000-000023260000}"/>
    <cellStyle name="1Основа таблицы 7" xfId="6065" xr:uid="{00000000-0005-0000-0000-000024260000}"/>
    <cellStyle name="1Основа таблицы 7 2" xfId="6066" xr:uid="{00000000-0005-0000-0000-000025260000}"/>
    <cellStyle name="1Основа таблицы 7 3" xfId="6067" xr:uid="{00000000-0005-0000-0000-000026260000}"/>
    <cellStyle name="1Основа таблицы 7 4" xfId="6068" xr:uid="{00000000-0005-0000-0000-000027260000}"/>
    <cellStyle name="1Основа таблицы 8" xfId="6069" xr:uid="{00000000-0005-0000-0000-000028260000}"/>
    <cellStyle name="1Основа таблицы 8 2" xfId="6070" xr:uid="{00000000-0005-0000-0000-000029260000}"/>
    <cellStyle name="1Основа таблицы 8 3" xfId="6071" xr:uid="{00000000-0005-0000-0000-00002A260000}"/>
    <cellStyle name="1Основа таблицы 8 4" xfId="6072" xr:uid="{00000000-0005-0000-0000-00002B260000}"/>
    <cellStyle name="1Основа таблицы 9" xfId="6073" xr:uid="{00000000-0005-0000-0000-00002C260000}"/>
    <cellStyle name="1Основа таблицы 9 2" xfId="6074" xr:uid="{00000000-0005-0000-0000-00002D260000}"/>
    <cellStyle name="1Основа таблицы 9 3" xfId="6075" xr:uid="{00000000-0005-0000-0000-00002E260000}"/>
    <cellStyle name="1Основа таблицы 9 4" xfId="6076" xr:uid="{00000000-0005-0000-0000-00002F260000}"/>
    <cellStyle name="1Основа таблицы_Лист2" xfId="26602" xr:uid="{00000000-0005-0000-0000-000030260000}"/>
    <cellStyle name="1Подзаголовок" xfId="6077" xr:uid="{00000000-0005-0000-0000-000031260000}"/>
    <cellStyle name="1Подзаголовок 10" xfId="6078" xr:uid="{00000000-0005-0000-0000-000032260000}"/>
    <cellStyle name="1Подзаголовок 10 2" xfId="6079" xr:uid="{00000000-0005-0000-0000-000033260000}"/>
    <cellStyle name="1Подзаголовок 10 3" xfId="6080" xr:uid="{00000000-0005-0000-0000-000034260000}"/>
    <cellStyle name="1Подзаголовок 10 4" xfId="6081" xr:uid="{00000000-0005-0000-0000-000035260000}"/>
    <cellStyle name="1Подзаголовок 11" xfId="6082" xr:uid="{00000000-0005-0000-0000-000036260000}"/>
    <cellStyle name="1Подзаголовок 11 2" xfId="6083" xr:uid="{00000000-0005-0000-0000-000037260000}"/>
    <cellStyle name="1Подзаголовок 11 3" xfId="6084" xr:uid="{00000000-0005-0000-0000-000038260000}"/>
    <cellStyle name="1Подзаголовок 11 4" xfId="6085" xr:uid="{00000000-0005-0000-0000-000039260000}"/>
    <cellStyle name="1Подзаголовок 12" xfId="6086" xr:uid="{00000000-0005-0000-0000-00003A260000}"/>
    <cellStyle name="1Подзаголовок 12 2" xfId="6087" xr:uid="{00000000-0005-0000-0000-00003B260000}"/>
    <cellStyle name="1Подзаголовок 12 3" xfId="6088" xr:uid="{00000000-0005-0000-0000-00003C260000}"/>
    <cellStyle name="1Подзаголовок 12 4" xfId="6089" xr:uid="{00000000-0005-0000-0000-00003D260000}"/>
    <cellStyle name="1Подзаголовок 13" xfId="6090" xr:uid="{00000000-0005-0000-0000-00003E260000}"/>
    <cellStyle name="1Подзаголовок 13 2" xfId="6091" xr:uid="{00000000-0005-0000-0000-00003F260000}"/>
    <cellStyle name="1Подзаголовок 13 3" xfId="6092" xr:uid="{00000000-0005-0000-0000-000040260000}"/>
    <cellStyle name="1Подзаголовок 13 4" xfId="6093" xr:uid="{00000000-0005-0000-0000-000041260000}"/>
    <cellStyle name="1Подзаголовок 14" xfId="6094" xr:uid="{00000000-0005-0000-0000-000042260000}"/>
    <cellStyle name="1Подзаголовок 14 2" xfId="6095" xr:uid="{00000000-0005-0000-0000-000043260000}"/>
    <cellStyle name="1Подзаголовок 14 3" xfId="6096" xr:uid="{00000000-0005-0000-0000-000044260000}"/>
    <cellStyle name="1Подзаголовок 14 4" xfId="6097" xr:uid="{00000000-0005-0000-0000-000045260000}"/>
    <cellStyle name="1Подзаголовок 15" xfId="6098" xr:uid="{00000000-0005-0000-0000-000046260000}"/>
    <cellStyle name="1Подзаголовок 15 2" xfId="6099" xr:uid="{00000000-0005-0000-0000-000047260000}"/>
    <cellStyle name="1Подзаголовок 15 3" xfId="6100" xr:uid="{00000000-0005-0000-0000-000048260000}"/>
    <cellStyle name="1Подзаголовок 15 4" xfId="6101" xr:uid="{00000000-0005-0000-0000-000049260000}"/>
    <cellStyle name="1Подзаголовок 16" xfId="6102" xr:uid="{00000000-0005-0000-0000-00004A260000}"/>
    <cellStyle name="1Подзаголовок 17" xfId="6103" xr:uid="{00000000-0005-0000-0000-00004B260000}"/>
    <cellStyle name="1Подзаголовок 18" xfId="6104" xr:uid="{00000000-0005-0000-0000-00004C260000}"/>
    <cellStyle name="1Подзаголовок 2" xfId="6105" xr:uid="{00000000-0005-0000-0000-00004D260000}"/>
    <cellStyle name="1Подзаголовок 2 2" xfId="6106" xr:uid="{00000000-0005-0000-0000-00004E260000}"/>
    <cellStyle name="1Подзаголовок 2 3" xfId="6107" xr:uid="{00000000-0005-0000-0000-00004F260000}"/>
    <cellStyle name="1Подзаголовок 2 4" xfId="6108" xr:uid="{00000000-0005-0000-0000-000050260000}"/>
    <cellStyle name="1Подзаголовок 3" xfId="6109" xr:uid="{00000000-0005-0000-0000-000051260000}"/>
    <cellStyle name="1Подзаголовок 3 2" xfId="6110" xr:uid="{00000000-0005-0000-0000-000052260000}"/>
    <cellStyle name="1Подзаголовок 3 3" xfId="6111" xr:uid="{00000000-0005-0000-0000-000053260000}"/>
    <cellStyle name="1Подзаголовок 3 4" xfId="6112" xr:uid="{00000000-0005-0000-0000-000054260000}"/>
    <cellStyle name="1Подзаголовок 4" xfId="6113" xr:uid="{00000000-0005-0000-0000-000055260000}"/>
    <cellStyle name="1Подзаголовок 4 2" xfId="6114" xr:uid="{00000000-0005-0000-0000-000056260000}"/>
    <cellStyle name="1Подзаголовок 4 3" xfId="6115" xr:uid="{00000000-0005-0000-0000-000057260000}"/>
    <cellStyle name="1Подзаголовок 4 4" xfId="6116" xr:uid="{00000000-0005-0000-0000-000058260000}"/>
    <cellStyle name="1Подзаголовок 5" xfId="6117" xr:uid="{00000000-0005-0000-0000-000059260000}"/>
    <cellStyle name="1Подзаголовок 5 2" xfId="6118" xr:uid="{00000000-0005-0000-0000-00005A260000}"/>
    <cellStyle name="1Подзаголовок 5 3" xfId="6119" xr:uid="{00000000-0005-0000-0000-00005B260000}"/>
    <cellStyle name="1Подзаголовок 5 4" xfId="6120" xr:uid="{00000000-0005-0000-0000-00005C260000}"/>
    <cellStyle name="1Подзаголовок 6" xfId="6121" xr:uid="{00000000-0005-0000-0000-00005D260000}"/>
    <cellStyle name="1Подзаголовок 6 2" xfId="6122" xr:uid="{00000000-0005-0000-0000-00005E260000}"/>
    <cellStyle name="1Подзаголовок 6 3" xfId="6123" xr:uid="{00000000-0005-0000-0000-00005F260000}"/>
    <cellStyle name="1Подзаголовок 6 4" xfId="6124" xr:uid="{00000000-0005-0000-0000-000060260000}"/>
    <cellStyle name="1Подзаголовок 7" xfId="6125" xr:uid="{00000000-0005-0000-0000-000061260000}"/>
    <cellStyle name="1Подзаголовок 7 2" xfId="6126" xr:uid="{00000000-0005-0000-0000-000062260000}"/>
    <cellStyle name="1Подзаголовок 7 3" xfId="6127" xr:uid="{00000000-0005-0000-0000-000063260000}"/>
    <cellStyle name="1Подзаголовок 7 4" xfId="6128" xr:uid="{00000000-0005-0000-0000-000064260000}"/>
    <cellStyle name="1Подзаголовок 8" xfId="6129" xr:uid="{00000000-0005-0000-0000-000065260000}"/>
    <cellStyle name="1Подзаголовок 8 2" xfId="6130" xr:uid="{00000000-0005-0000-0000-000066260000}"/>
    <cellStyle name="1Подзаголовок 8 3" xfId="6131" xr:uid="{00000000-0005-0000-0000-000067260000}"/>
    <cellStyle name="1Подзаголовок 8 4" xfId="6132" xr:uid="{00000000-0005-0000-0000-000068260000}"/>
    <cellStyle name="1Подзаголовок 9" xfId="6133" xr:uid="{00000000-0005-0000-0000-000069260000}"/>
    <cellStyle name="1Подзаголовок 9 2" xfId="6134" xr:uid="{00000000-0005-0000-0000-00006A260000}"/>
    <cellStyle name="1Подзаголовок 9 3" xfId="6135" xr:uid="{00000000-0005-0000-0000-00006B260000}"/>
    <cellStyle name="1Подзаголовок 9 4" xfId="6136" xr:uid="{00000000-0005-0000-0000-00006C260000}"/>
    <cellStyle name="1Подзаголовок_Лист2" xfId="26603" xr:uid="{00000000-0005-0000-0000-00006D260000}"/>
    <cellStyle name="1Сложный заголовок" xfId="6137" xr:uid="{00000000-0005-0000-0000-00006E260000}"/>
    <cellStyle name="1Сложный заголовок 10" xfId="6138" xr:uid="{00000000-0005-0000-0000-00006F260000}"/>
    <cellStyle name="1Сложный заголовок 10 2" xfId="6139" xr:uid="{00000000-0005-0000-0000-000070260000}"/>
    <cellStyle name="1Сложный заголовок 10 3" xfId="6140" xr:uid="{00000000-0005-0000-0000-000071260000}"/>
    <cellStyle name="1Сложный заголовок 10 4" xfId="6141" xr:uid="{00000000-0005-0000-0000-000072260000}"/>
    <cellStyle name="1Сложный заголовок 11" xfId="6142" xr:uid="{00000000-0005-0000-0000-000073260000}"/>
    <cellStyle name="1Сложный заголовок 11 2" xfId="6143" xr:uid="{00000000-0005-0000-0000-000074260000}"/>
    <cellStyle name="1Сложный заголовок 11 3" xfId="6144" xr:uid="{00000000-0005-0000-0000-000075260000}"/>
    <cellStyle name="1Сложный заголовок 11 4" xfId="6145" xr:uid="{00000000-0005-0000-0000-000076260000}"/>
    <cellStyle name="1Сложный заголовок 12" xfId="6146" xr:uid="{00000000-0005-0000-0000-000077260000}"/>
    <cellStyle name="1Сложный заголовок 12 2" xfId="6147" xr:uid="{00000000-0005-0000-0000-000078260000}"/>
    <cellStyle name="1Сложный заголовок 12 3" xfId="6148" xr:uid="{00000000-0005-0000-0000-000079260000}"/>
    <cellStyle name="1Сложный заголовок 12 4" xfId="6149" xr:uid="{00000000-0005-0000-0000-00007A260000}"/>
    <cellStyle name="1Сложный заголовок 13" xfId="6150" xr:uid="{00000000-0005-0000-0000-00007B260000}"/>
    <cellStyle name="1Сложный заголовок 13 2" xfId="6151" xr:uid="{00000000-0005-0000-0000-00007C260000}"/>
    <cellStyle name="1Сложный заголовок 13 3" xfId="6152" xr:uid="{00000000-0005-0000-0000-00007D260000}"/>
    <cellStyle name="1Сложный заголовок 13 4" xfId="6153" xr:uid="{00000000-0005-0000-0000-00007E260000}"/>
    <cellStyle name="1Сложный заголовок 14" xfId="6154" xr:uid="{00000000-0005-0000-0000-00007F260000}"/>
    <cellStyle name="1Сложный заголовок 14 2" xfId="6155" xr:uid="{00000000-0005-0000-0000-000080260000}"/>
    <cellStyle name="1Сложный заголовок 14 3" xfId="6156" xr:uid="{00000000-0005-0000-0000-000081260000}"/>
    <cellStyle name="1Сложный заголовок 14 4" xfId="6157" xr:uid="{00000000-0005-0000-0000-000082260000}"/>
    <cellStyle name="1Сложный заголовок 15" xfId="6158" xr:uid="{00000000-0005-0000-0000-000083260000}"/>
    <cellStyle name="1Сложный заголовок 15 2" xfId="6159" xr:uid="{00000000-0005-0000-0000-000084260000}"/>
    <cellStyle name="1Сложный заголовок 15 3" xfId="6160" xr:uid="{00000000-0005-0000-0000-000085260000}"/>
    <cellStyle name="1Сложный заголовок 15 4" xfId="6161" xr:uid="{00000000-0005-0000-0000-000086260000}"/>
    <cellStyle name="1Сложный заголовок 16" xfId="6162" xr:uid="{00000000-0005-0000-0000-000087260000}"/>
    <cellStyle name="1Сложный заголовок 17" xfId="6163" xr:uid="{00000000-0005-0000-0000-000088260000}"/>
    <cellStyle name="1Сложный заголовок 18" xfId="6164" xr:uid="{00000000-0005-0000-0000-000089260000}"/>
    <cellStyle name="1Сложный заголовок 2" xfId="6165" xr:uid="{00000000-0005-0000-0000-00008A260000}"/>
    <cellStyle name="1Сложный заголовок 2 2" xfId="6166" xr:uid="{00000000-0005-0000-0000-00008B260000}"/>
    <cellStyle name="1Сложный заголовок 2 3" xfId="6167" xr:uid="{00000000-0005-0000-0000-00008C260000}"/>
    <cellStyle name="1Сложный заголовок 2 4" xfId="6168" xr:uid="{00000000-0005-0000-0000-00008D260000}"/>
    <cellStyle name="1Сложный заголовок 3" xfId="6169" xr:uid="{00000000-0005-0000-0000-00008E260000}"/>
    <cellStyle name="1Сложный заголовок 3 2" xfId="6170" xr:uid="{00000000-0005-0000-0000-00008F260000}"/>
    <cellStyle name="1Сложный заголовок 3 3" xfId="6171" xr:uid="{00000000-0005-0000-0000-000090260000}"/>
    <cellStyle name="1Сложный заголовок 3 4" xfId="6172" xr:uid="{00000000-0005-0000-0000-000091260000}"/>
    <cellStyle name="1Сложный заголовок 4" xfId="6173" xr:uid="{00000000-0005-0000-0000-000092260000}"/>
    <cellStyle name="1Сложный заголовок 4 2" xfId="6174" xr:uid="{00000000-0005-0000-0000-000093260000}"/>
    <cellStyle name="1Сложный заголовок 4 3" xfId="6175" xr:uid="{00000000-0005-0000-0000-000094260000}"/>
    <cellStyle name="1Сложный заголовок 4 4" xfId="6176" xr:uid="{00000000-0005-0000-0000-000095260000}"/>
    <cellStyle name="1Сложный заголовок 5" xfId="6177" xr:uid="{00000000-0005-0000-0000-000096260000}"/>
    <cellStyle name="1Сложный заголовок 5 2" xfId="6178" xr:uid="{00000000-0005-0000-0000-000097260000}"/>
    <cellStyle name="1Сложный заголовок 5 3" xfId="6179" xr:uid="{00000000-0005-0000-0000-000098260000}"/>
    <cellStyle name="1Сложный заголовок 5 4" xfId="6180" xr:uid="{00000000-0005-0000-0000-000099260000}"/>
    <cellStyle name="1Сложный заголовок 6" xfId="6181" xr:uid="{00000000-0005-0000-0000-00009A260000}"/>
    <cellStyle name="1Сложный заголовок 6 2" xfId="6182" xr:uid="{00000000-0005-0000-0000-00009B260000}"/>
    <cellStyle name="1Сложный заголовок 6 3" xfId="6183" xr:uid="{00000000-0005-0000-0000-00009C260000}"/>
    <cellStyle name="1Сложный заголовок 6 4" xfId="6184" xr:uid="{00000000-0005-0000-0000-00009D260000}"/>
    <cellStyle name="1Сложный заголовок 7" xfId="6185" xr:uid="{00000000-0005-0000-0000-00009E260000}"/>
    <cellStyle name="1Сложный заголовок 7 2" xfId="6186" xr:uid="{00000000-0005-0000-0000-00009F260000}"/>
    <cellStyle name="1Сложный заголовок 7 3" xfId="6187" xr:uid="{00000000-0005-0000-0000-0000A0260000}"/>
    <cellStyle name="1Сложный заголовок 7 4" xfId="6188" xr:uid="{00000000-0005-0000-0000-0000A1260000}"/>
    <cellStyle name="1Сложный заголовок 8" xfId="6189" xr:uid="{00000000-0005-0000-0000-0000A2260000}"/>
    <cellStyle name="1Сложный заголовок 8 2" xfId="6190" xr:uid="{00000000-0005-0000-0000-0000A3260000}"/>
    <cellStyle name="1Сложный заголовок 8 3" xfId="6191" xr:uid="{00000000-0005-0000-0000-0000A4260000}"/>
    <cellStyle name="1Сложный заголовок 8 4" xfId="6192" xr:uid="{00000000-0005-0000-0000-0000A5260000}"/>
    <cellStyle name="1Сложный заголовок 9" xfId="6193" xr:uid="{00000000-0005-0000-0000-0000A6260000}"/>
    <cellStyle name="1Сложный заголовок 9 2" xfId="6194" xr:uid="{00000000-0005-0000-0000-0000A7260000}"/>
    <cellStyle name="1Сложный заголовок 9 3" xfId="6195" xr:uid="{00000000-0005-0000-0000-0000A8260000}"/>
    <cellStyle name="1Сложный заголовок 9 4" xfId="6196" xr:uid="{00000000-0005-0000-0000-0000A9260000}"/>
    <cellStyle name="1Сложный заголовок_Лист2" xfId="26604" xr:uid="{00000000-0005-0000-0000-0000AA260000}"/>
    <cellStyle name="20% - Accent1 2" xfId="6197" xr:uid="{00000000-0005-0000-0000-0000AB260000}"/>
    <cellStyle name="20% - Accent2 2" xfId="6198" xr:uid="{00000000-0005-0000-0000-0000AC260000}"/>
    <cellStyle name="20% - Accent3 2" xfId="6199" xr:uid="{00000000-0005-0000-0000-0000AD260000}"/>
    <cellStyle name="20% - Accent4 2" xfId="6200" xr:uid="{00000000-0005-0000-0000-0000AE260000}"/>
    <cellStyle name="20% - Accent5 2" xfId="6201" xr:uid="{00000000-0005-0000-0000-0000AF260000}"/>
    <cellStyle name="20% - Accent6 2" xfId="6202" xr:uid="{00000000-0005-0000-0000-0000B0260000}"/>
    <cellStyle name="20% - Акцент1" xfId="2" xr:uid="{00000000-0005-0000-0000-0000B1260000}"/>
    <cellStyle name="20% - Акцент1 2" xfId="6204" xr:uid="{00000000-0005-0000-0000-0000B2260000}"/>
    <cellStyle name="20% - Акцент1 2 2" xfId="26605" xr:uid="{00000000-0005-0000-0000-0000B3260000}"/>
    <cellStyle name="20% - Акцент1 3" xfId="6205" xr:uid="{00000000-0005-0000-0000-0000B4260000}"/>
    <cellStyle name="20% - Акцент1 4" xfId="23611" xr:uid="{00000000-0005-0000-0000-0000B5260000}"/>
    <cellStyle name="20% - Акцент1 5" xfId="31428" xr:uid="{00000000-0005-0000-0000-0000B6260000}"/>
    <cellStyle name="20% - Акцент1_Зависимые списки" xfId="6203" xr:uid="{00000000-0005-0000-0000-0000B7260000}"/>
    <cellStyle name="20% - Акцент2" xfId="3" xr:uid="{00000000-0005-0000-0000-0000B8260000}"/>
    <cellStyle name="20% - Акцент2 2" xfId="6207" xr:uid="{00000000-0005-0000-0000-0000B9260000}"/>
    <cellStyle name="20% - Акцент2 2 2" xfId="26606" xr:uid="{00000000-0005-0000-0000-0000BA260000}"/>
    <cellStyle name="20% - Акцент2 3" xfId="6208" xr:uid="{00000000-0005-0000-0000-0000BB260000}"/>
    <cellStyle name="20% - Акцент2 4" xfId="23612" xr:uid="{00000000-0005-0000-0000-0000BC260000}"/>
    <cellStyle name="20% - Акцент2 5" xfId="31429" xr:uid="{00000000-0005-0000-0000-0000BD260000}"/>
    <cellStyle name="20% - Акцент2_Зависимые списки" xfId="6206" xr:uid="{00000000-0005-0000-0000-0000BE260000}"/>
    <cellStyle name="20% - Акцент3" xfId="4" xr:uid="{00000000-0005-0000-0000-0000BF260000}"/>
    <cellStyle name="20% - Акцент3 2" xfId="6210" xr:uid="{00000000-0005-0000-0000-0000C0260000}"/>
    <cellStyle name="20% - Акцент3 2 2" xfId="26607" xr:uid="{00000000-0005-0000-0000-0000C1260000}"/>
    <cellStyle name="20% - Акцент3 3" xfId="6211" xr:uid="{00000000-0005-0000-0000-0000C2260000}"/>
    <cellStyle name="20% - Акцент3 4" xfId="23613" xr:uid="{00000000-0005-0000-0000-0000C3260000}"/>
    <cellStyle name="20% - Акцент3 5" xfId="31430" xr:uid="{00000000-0005-0000-0000-0000C4260000}"/>
    <cellStyle name="20% - Акцент3_Зависимые списки" xfId="6209" xr:uid="{00000000-0005-0000-0000-0000C5260000}"/>
    <cellStyle name="20% - Акцент4" xfId="5" xr:uid="{00000000-0005-0000-0000-0000C6260000}"/>
    <cellStyle name="20% - Акцент4 2" xfId="6213" xr:uid="{00000000-0005-0000-0000-0000C7260000}"/>
    <cellStyle name="20% - Акцент4 2 2" xfId="26608" xr:uid="{00000000-0005-0000-0000-0000C8260000}"/>
    <cellStyle name="20% - Акцент4 3" xfId="6214" xr:uid="{00000000-0005-0000-0000-0000C9260000}"/>
    <cellStyle name="20% - Акцент4 4" xfId="23614" xr:uid="{00000000-0005-0000-0000-0000CA260000}"/>
    <cellStyle name="20% - Акцент4 5" xfId="31431" xr:uid="{00000000-0005-0000-0000-0000CB260000}"/>
    <cellStyle name="20% - Акцент4_Зависимые списки" xfId="6212" xr:uid="{00000000-0005-0000-0000-0000CC260000}"/>
    <cellStyle name="20% - Акцент5" xfId="6" xr:uid="{00000000-0005-0000-0000-0000CD260000}"/>
    <cellStyle name="20% - Акцент5 2" xfId="6216" xr:uid="{00000000-0005-0000-0000-0000CE260000}"/>
    <cellStyle name="20% - Акцент5 2 2" xfId="26609" xr:uid="{00000000-0005-0000-0000-0000CF260000}"/>
    <cellStyle name="20% - Акцент5 3" xfId="6217" xr:uid="{00000000-0005-0000-0000-0000D0260000}"/>
    <cellStyle name="20% - Акцент5 4" xfId="23615" xr:uid="{00000000-0005-0000-0000-0000D1260000}"/>
    <cellStyle name="20% - Акцент5 5" xfId="31432" xr:uid="{00000000-0005-0000-0000-0000D2260000}"/>
    <cellStyle name="20% - Акцент5_Зависимые списки" xfId="6215" xr:uid="{00000000-0005-0000-0000-0000D3260000}"/>
    <cellStyle name="20% - Акцент6" xfId="7" xr:uid="{00000000-0005-0000-0000-0000D4260000}"/>
    <cellStyle name="20% - Акцент6 2" xfId="6219" xr:uid="{00000000-0005-0000-0000-0000D5260000}"/>
    <cellStyle name="20% - Акцент6 2 2" xfId="26610" xr:uid="{00000000-0005-0000-0000-0000D6260000}"/>
    <cellStyle name="20% - Акцент6 3" xfId="6220" xr:uid="{00000000-0005-0000-0000-0000D7260000}"/>
    <cellStyle name="20% - Акцент6 4" xfId="23616" xr:uid="{00000000-0005-0000-0000-0000D8260000}"/>
    <cellStyle name="20% - Акцент6 5" xfId="31433" xr:uid="{00000000-0005-0000-0000-0000D9260000}"/>
    <cellStyle name="20% - Акцент6_Зависимые списки" xfId="6218" xr:uid="{00000000-0005-0000-0000-0000DA260000}"/>
    <cellStyle name="2decimal" xfId="6221" xr:uid="{00000000-0005-0000-0000-0000DB260000}"/>
    <cellStyle name="40% - Accent1 2" xfId="6222" xr:uid="{00000000-0005-0000-0000-0000DC260000}"/>
    <cellStyle name="40% - Accent2 2" xfId="6223" xr:uid="{00000000-0005-0000-0000-0000DD260000}"/>
    <cellStyle name="40% - Accent3 2" xfId="6224" xr:uid="{00000000-0005-0000-0000-0000DE260000}"/>
    <cellStyle name="40% - Accent4 2" xfId="6225" xr:uid="{00000000-0005-0000-0000-0000DF260000}"/>
    <cellStyle name="40% - Accent5 2" xfId="6226" xr:uid="{00000000-0005-0000-0000-0000E0260000}"/>
    <cellStyle name="40% - Accent6 2" xfId="6227" xr:uid="{00000000-0005-0000-0000-0000E1260000}"/>
    <cellStyle name="40% - Акцент1" xfId="8" xr:uid="{00000000-0005-0000-0000-0000E2260000}"/>
    <cellStyle name="40% - Акцент1 2" xfId="6229" xr:uid="{00000000-0005-0000-0000-0000E3260000}"/>
    <cellStyle name="40% - Акцент1 2 2" xfId="26611" xr:uid="{00000000-0005-0000-0000-0000E4260000}"/>
    <cellStyle name="40% - Акцент1 3" xfId="6230" xr:uid="{00000000-0005-0000-0000-0000E5260000}"/>
    <cellStyle name="40% - Акцент1 4" xfId="23617" xr:uid="{00000000-0005-0000-0000-0000E6260000}"/>
    <cellStyle name="40% - Акцент1 5" xfId="31434" xr:uid="{00000000-0005-0000-0000-0000E7260000}"/>
    <cellStyle name="40% - Акцент1_Зависимые списки" xfId="6228" xr:uid="{00000000-0005-0000-0000-0000E8260000}"/>
    <cellStyle name="40% - Акцент2" xfId="9" xr:uid="{00000000-0005-0000-0000-0000E9260000}"/>
    <cellStyle name="40% - Акцент2 2" xfId="6232" xr:uid="{00000000-0005-0000-0000-0000EA260000}"/>
    <cellStyle name="40% - Акцент2 2 2" xfId="26612" xr:uid="{00000000-0005-0000-0000-0000EB260000}"/>
    <cellStyle name="40% - Акцент2 3" xfId="6233" xr:uid="{00000000-0005-0000-0000-0000EC260000}"/>
    <cellStyle name="40% - Акцент2 4" xfId="23618" xr:uid="{00000000-0005-0000-0000-0000ED260000}"/>
    <cellStyle name="40% - Акцент2 5" xfId="31435" xr:uid="{00000000-0005-0000-0000-0000EE260000}"/>
    <cellStyle name="40% - Акцент2_Зависимые списки" xfId="6231" xr:uid="{00000000-0005-0000-0000-0000EF260000}"/>
    <cellStyle name="40% - Акцент3" xfId="10" xr:uid="{00000000-0005-0000-0000-0000F0260000}"/>
    <cellStyle name="40% - Акцент3 2" xfId="6235" xr:uid="{00000000-0005-0000-0000-0000F1260000}"/>
    <cellStyle name="40% - Акцент3 2 2" xfId="26613" xr:uid="{00000000-0005-0000-0000-0000F2260000}"/>
    <cellStyle name="40% - Акцент3 3" xfId="6236" xr:uid="{00000000-0005-0000-0000-0000F3260000}"/>
    <cellStyle name="40% - Акцент3 4" xfId="23619" xr:uid="{00000000-0005-0000-0000-0000F4260000}"/>
    <cellStyle name="40% - Акцент3 5" xfId="31436" xr:uid="{00000000-0005-0000-0000-0000F5260000}"/>
    <cellStyle name="40% - Акцент3_Зависимые списки" xfId="6234" xr:uid="{00000000-0005-0000-0000-0000F6260000}"/>
    <cellStyle name="40% - Акцент4" xfId="11" xr:uid="{00000000-0005-0000-0000-0000F7260000}"/>
    <cellStyle name="40% - Акцент4 2" xfId="6238" xr:uid="{00000000-0005-0000-0000-0000F8260000}"/>
    <cellStyle name="40% - Акцент4 2 2" xfId="26614" xr:uid="{00000000-0005-0000-0000-0000F9260000}"/>
    <cellStyle name="40% - Акцент4 3" xfId="6239" xr:uid="{00000000-0005-0000-0000-0000FA260000}"/>
    <cellStyle name="40% - Акцент4 4" xfId="23620" xr:uid="{00000000-0005-0000-0000-0000FB260000}"/>
    <cellStyle name="40% - Акцент4 5" xfId="31437" xr:uid="{00000000-0005-0000-0000-0000FC260000}"/>
    <cellStyle name="40% - Акцент4_Зависимые списки" xfId="6237" xr:uid="{00000000-0005-0000-0000-0000FD260000}"/>
    <cellStyle name="40% - Акцент5" xfId="12" xr:uid="{00000000-0005-0000-0000-0000FE260000}"/>
    <cellStyle name="40% - Акцент5 2" xfId="6241" xr:uid="{00000000-0005-0000-0000-0000FF260000}"/>
    <cellStyle name="40% - Акцент5 2 2" xfId="26615" xr:uid="{00000000-0005-0000-0000-000000270000}"/>
    <cellStyle name="40% - Акцент5 3" xfId="6242" xr:uid="{00000000-0005-0000-0000-000001270000}"/>
    <cellStyle name="40% - Акцент5 4" xfId="23621" xr:uid="{00000000-0005-0000-0000-000002270000}"/>
    <cellStyle name="40% - Акцент5 5" xfId="31438" xr:uid="{00000000-0005-0000-0000-000003270000}"/>
    <cellStyle name="40% - Акцент5_Зависимые списки" xfId="6240" xr:uid="{00000000-0005-0000-0000-000004270000}"/>
    <cellStyle name="40% - Акцент6" xfId="13" xr:uid="{00000000-0005-0000-0000-000005270000}"/>
    <cellStyle name="40% - Акцент6 2" xfId="6244" xr:uid="{00000000-0005-0000-0000-000006270000}"/>
    <cellStyle name="40% - Акцент6 2 2" xfId="26616" xr:uid="{00000000-0005-0000-0000-000007270000}"/>
    <cellStyle name="40% - Акцент6 3" xfId="6245" xr:uid="{00000000-0005-0000-0000-000008270000}"/>
    <cellStyle name="40% - Акцент6 4" xfId="23622" xr:uid="{00000000-0005-0000-0000-000009270000}"/>
    <cellStyle name="40% - Акцент6 5" xfId="31439" xr:uid="{00000000-0005-0000-0000-00000A270000}"/>
    <cellStyle name="40% - Акцент6_Зависимые списки" xfId="6243" xr:uid="{00000000-0005-0000-0000-00000B270000}"/>
    <cellStyle name="60% - Accent1 2" xfId="6246" xr:uid="{00000000-0005-0000-0000-00000C270000}"/>
    <cellStyle name="60% - Accent2 2" xfId="6247" xr:uid="{00000000-0005-0000-0000-00000D270000}"/>
    <cellStyle name="60% - Accent3 2" xfId="6248" xr:uid="{00000000-0005-0000-0000-00000E270000}"/>
    <cellStyle name="60% - Accent4 2" xfId="6249" xr:uid="{00000000-0005-0000-0000-00000F270000}"/>
    <cellStyle name="60% - Accent5 2" xfId="6250" xr:uid="{00000000-0005-0000-0000-000010270000}"/>
    <cellStyle name="60% - Accent6 2" xfId="6251" xr:uid="{00000000-0005-0000-0000-000011270000}"/>
    <cellStyle name="60% - Акцент1" xfId="14" xr:uid="{00000000-0005-0000-0000-000012270000}"/>
    <cellStyle name="60% - Акцент1 2" xfId="6253" xr:uid="{00000000-0005-0000-0000-000013270000}"/>
    <cellStyle name="60% - Акцент1 2 2" xfId="26617" xr:uid="{00000000-0005-0000-0000-000014270000}"/>
    <cellStyle name="60% - Акцент1 3" xfId="6254" xr:uid="{00000000-0005-0000-0000-000015270000}"/>
    <cellStyle name="60% - Акцент1_Зависимые списки" xfId="6252" xr:uid="{00000000-0005-0000-0000-000016270000}"/>
    <cellStyle name="60% - Акцент2" xfId="15" xr:uid="{00000000-0005-0000-0000-000017270000}"/>
    <cellStyle name="60% - Акцент2 2" xfId="6256" xr:uid="{00000000-0005-0000-0000-000018270000}"/>
    <cellStyle name="60% - Акцент2 2 2" xfId="26618" xr:uid="{00000000-0005-0000-0000-000019270000}"/>
    <cellStyle name="60% - Акцент2 3" xfId="6257" xr:uid="{00000000-0005-0000-0000-00001A270000}"/>
    <cellStyle name="60% - Акцент2_Зависимые списки" xfId="6255" xr:uid="{00000000-0005-0000-0000-00001B270000}"/>
    <cellStyle name="60% - Акцент3" xfId="16" xr:uid="{00000000-0005-0000-0000-00001C270000}"/>
    <cellStyle name="60% - Акцент3 2" xfId="6259" xr:uid="{00000000-0005-0000-0000-00001D270000}"/>
    <cellStyle name="60% - Акцент3 2 2" xfId="26619" xr:uid="{00000000-0005-0000-0000-00001E270000}"/>
    <cellStyle name="60% - Акцент3 3" xfId="6260" xr:uid="{00000000-0005-0000-0000-00001F270000}"/>
    <cellStyle name="60% - Акцент3_Зависимые списки" xfId="6258" xr:uid="{00000000-0005-0000-0000-000020270000}"/>
    <cellStyle name="60% - Акцент4" xfId="17" xr:uid="{00000000-0005-0000-0000-000021270000}"/>
    <cellStyle name="60% - Акцент4 2" xfId="6262" xr:uid="{00000000-0005-0000-0000-000022270000}"/>
    <cellStyle name="60% - Акцент4 2 2" xfId="26620" xr:uid="{00000000-0005-0000-0000-000023270000}"/>
    <cellStyle name="60% - Акцент4 3" xfId="6263" xr:uid="{00000000-0005-0000-0000-000024270000}"/>
    <cellStyle name="60% - Акцент4_Зависимые списки" xfId="6261" xr:uid="{00000000-0005-0000-0000-000025270000}"/>
    <cellStyle name="60% - Акцент5" xfId="18" xr:uid="{00000000-0005-0000-0000-000026270000}"/>
    <cellStyle name="60% - Акцент5 2" xfId="6265" xr:uid="{00000000-0005-0000-0000-000027270000}"/>
    <cellStyle name="60% - Акцент5 2 2" xfId="26621" xr:uid="{00000000-0005-0000-0000-000028270000}"/>
    <cellStyle name="60% - Акцент5 3" xfId="6266" xr:uid="{00000000-0005-0000-0000-000029270000}"/>
    <cellStyle name="60% - Акцент5_Зависимые списки" xfId="6264" xr:uid="{00000000-0005-0000-0000-00002A270000}"/>
    <cellStyle name="60% - Акцент6" xfId="19" xr:uid="{00000000-0005-0000-0000-00002B270000}"/>
    <cellStyle name="60% - Акцент6 2" xfId="6268" xr:uid="{00000000-0005-0000-0000-00002C270000}"/>
    <cellStyle name="60% - Акцент6 2 2" xfId="26622" xr:uid="{00000000-0005-0000-0000-00002D270000}"/>
    <cellStyle name="60% - Акцент6 3" xfId="6269" xr:uid="{00000000-0005-0000-0000-00002E270000}"/>
    <cellStyle name="60% - Акцент6_Зависимые списки" xfId="6267" xr:uid="{00000000-0005-0000-0000-00002F270000}"/>
    <cellStyle name="6Code" xfId="6270" xr:uid="{00000000-0005-0000-0000-000030270000}"/>
    <cellStyle name="6Code 2" xfId="26623" xr:uid="{00000000-0005-0000-0000-000031270000}"/>
    <cellStyle name="8pt" xfId="6271" xr:uid="{00000000-0005-0000-0000-000032270000}"/>
    <cellStyle name="8pt 2" xfId="26624" xr:uid="{00000000-0005-0000-0000-000033270000}"/>
    <cellStyle name="Aaia?iue [0]_?anoiau" xfId="6272" xr:uid="{00000000-0005-0000-0000-000034270000}"/>
    <cellStyle name="Aaia?iue_?anoiau" xfId="6273" xr:uid="{00000000-0005-0000-0000-000035270000}"/>
    <cellStyle name="Äåíåæíûé" xfId="6274" xr:uid="{00000000-0005-0000-0000-000036270000}"/>
    <cellStyle name="Äåíåæíûé [0]" xfId="6275" xr:uid="{00000000-0005-0000-0000-000037270000}"/>
    <cellStyle name="Äåíåæíûé_Book1" xfId="6276" xr:uid="{00000000-0005-0000-0000-000038270000}"/>
    <cellStyle name="Accent1 2" xfId="6277" xr:uid="{00000000-0005-0000-0000-000039270000}"/>
    <cellStyle name="Accent2 2" xfId="6278" xr:uid="{00000000-0005-0000-0000-00003A270000}"/>
    <cellStyle name="Accent3 2" xfId="6279" xr:uid="{00000000-0005-0000-0000-00003B270000}"/>
    <cellStyle name="Accent4 2" xfId="6280" xr:uid="{00000000-0005-0000-0000-00003C270000}"/>
    <cellStyle name="Accent5 2" xfId="6281" xr:uid="{00000000-0005-0000-0000-00003D270000}"/>
    <cellStyle name="Accent6 2" xfId="6282" xr:uid="{00000000-0005-0000-0000-00003E270000}"/>
    <cellStyle name="acct" xfId="6283" xr:uid="{00000000-0005-0000-0000-00003F270000}"/>
    <cellStyle name="acct 2" xfId="6284" xr:uid="{00000000-0005-0000-0000-000040270000}"/>
    <cellStyle name="acct 2 2" xfId="23963" xr:uid="{00000000-0005-0000-0000-000041270000}"/>
    <cellStyle name="acct 2 2 2" xfId="26625" xr:uid="{00000000-0005-0000-0000-000042270000}"/>
    <cellStyle name="acct 2 3" xfId="26626" xr:uid="{00000000-0005-0000-0000-000043270000}"/>
    <cellStyle name="acct 2_Лист2" xfId="26627" xr:uid="{00000000-0005-0000-0000-000044270000}"/>
    <cellStyle name="acct 3" xfId="6285" xr:uid="{00000000-0005-0000-0000-000045270000}"/>
    <cellStyle name="acct 3 2" xfId="23964" xr:uid="{00000000-0005-0000-0000-000046270000}"/>
    <cellStyle name="acct 3 2 2" xfId="26628" xr:uid="{00000000-0005-0000-0000-000047270000}"/>
    <cellStyle name="acct 3 3" xfId="26629" xr:uid="{00000000-0005-0000-0000-000048270000}"/>
    <cellStyle name="acct 3_Лист2" xfId="26630" xr:uid="{00000000-0005-0000-0000-000049270000}"/>
    <cellStyle name="acct 4" xfId="6286" xr:uid="{00000000-0005-0000-0000-00004A270000}"/>
    <cellStyle name="acct 4 2" xfId="23965" xr:uid="{00000000-0005-0000-0000-00004B270000}"/>
    <cellStyle name="acct 4 2 2" xfId="26631" xr:uid="{00000000-0005-0000-0000-00004C270000}"/>
    <cellStyle name="acct 4 3" xfId="26632" xr:uid="{00000000-0005-0000-0000-00004D270000}"/>
    <cellStyle name="acct 4_Лист2" xfId="26633" xr:uid="{00000000-0005-0000-0000-00004E270000}"/>
    <cellStyle name="acct 5" xfId="6287" xr:uid="{00000000-0005-0000-0000-00004F270000}"/>
    <cellStyle name="acct 5 2" xfId="26634" xr:uid="{00000000-0005-0000-0000-000050270000}"/>
    <cellStyle name="acct 6" xfId="26635" xr:uid="{00000000-0005-0000-0000-000051270000}"/>
    <cellStyle name="acct_Лист2" xfId="26636" xr:uid="{00000000-0005-0000-0000-000052270000}"/>
    <cellStyle name="Ăčďĺđńńűëęŕ" xfId="6288" xr:uid="{00000000-0005-0000-0000-000053270000}"/>
    <cellStyle name="AeE­ [0]_?A°??µAoC?" xfId="6289" xr:uid="{00000000-0005-0000-0000-000054270000}"/>
    <cellStyle name="AeE­_?A°??µAoC?" xfId="6290" xr:uid="{00000000-0005-0000-0000-000055270000}"/>
    <cellStyle name="Aeia?nnueea" xfId="6291" xr:uid="{00000000-0005-0000-0000-000056270000}"/>
    <cellStyle name="Aeia?nnueea 2" xfId="6292" xr:uid="{00000000-0005-0000-0000-000057270000}"/>
    <cellStyle name="Aeia?nnueea 3" xfId="26637" xr:uid="{00000000-0005-0000-0000-000058270000}"/>
    <cellStyle name="Aeia?nnueea_Лист2" xfId="26638" xr:uid="{00000000-0005-0000-0000-000059270000}"/>
    <cellStyle name="AFE" xfId="6293" xr:uid="{00000000-0005-0000-0000-00005A270000}"/>
    <cellStyle name="AFE 2" xfId="26639" xr:uid="{00000000-0005-0000-0000-00005B270000}"/>
    <cellStyle name="Alilciue [0]_13F1_330" xfId="6294" xr:uid="{00000000-0005-0000-0000-00005C270000}"/>
    <cellStyle name="Äĺíĺćíűé [0]_13F1_330" xfId="6295" xr:uid="{00000000-0005-0000-0000-00005D270000}"/>
    <cellStyle name="Alilciue [0]_13F1_330 2" xfId="26640" xr:uid="{00000000-0005-0000-0000-00005E270000}"/>
    <cellStyle name="Äĺíĺćíűé [0]_13F1_330 2" xfId="26641" xr:uid="{00000000-0005-0000-0000-00005F270000}"/>
    <cellStyle name="Alilciue [0]_13F1_330_Лист2" xfId="26642" xr:uid="{00000000-0005-0000-0000-000060270000}"/>
    <cellStyle name="Äĺíĺćíűé [0]_13F1_330_Лист2" xfId="26643" xr:uid="{00000000-0005-0000-0000-000061270000}"/>
    <cellStyle name="Alilciue [0]_13F1_330_факт 2019" xfId="26644" xr:uid="{00000000-0005-0000-0000-000062270000}"/>
    <cellStyle name="Äĺíĺćíűé [0]_13F1_330_факт 2019" xfId="26645" xr:uid="{00000000-0005-0000-0000-000063270000}"/>
    <cellStyle name="Alilciue [0]_14F1_520" xfId="6296" xr:uid="{00000000-0005-0000-0000-000064270000}"/>
    <cellStyle name="Äĺíĺćíűé [0]_14F1_520" xfId="6297" xr:uid="{00000000-0005-0000-0000-000065270000}"/>
    <cellStyle name="Alilciue [0]_14F1_520 2" xfId="26646" xr:uid="{00000000-0005-0000-0000-000066270000}"/>
    <cellStyle name="Äĺíĺćíűé [0]_14F1_520 2" xfId="26647" xr:uid="{00000000-0005-0000-0000-000067270000}"/>
    <cellStyle name="Alilciue [0]_14F1_520_Лист2" xfId="26648" xr:uid="{00000000-0005-0000-0000-000068270000}"/>
    <cellStyle name="Äĺíĺćíűé [0]_14F1_520_Лист2" xfId="26649" xr:uid="{00000000-0005-0000-0000-000069270000}"/>
    <cellStyle name="Alilciue [0]_14F1_520_факт 2019" xfId="26650" xr:uid="{00000000-0005-0000-0000-00006A270000}"/>
    <cellStyle name="Äĺíĺćíűé [0]_14F1_520_факт 2019" xfId="26651" xr:uid="{00000000-0005-0000-0000-00006B270000}"/>
    <cellStyle name="Alilciue [0]_17F1_626" xfId="6298" xr:uid="{00000000-0005-0000-0000-00006C270000}"/>
    <cellStyle name="Äĺíĺćíűé [0]_17F1_626" xfId="6299" xr:uid="{00000000-0005-0000-0000-00006D270000}"/>
    <cellStyle name="Alilciue [0]_17F1_626 2" xfId="26652" xr:uid="{00000000-0005-0000-0000-00006E270000}"/>
    <cellStyle name="Äĺíĺćíűé [0]_17F1_626 2" xfId="26653" xr:uid="{00000000-0005-0000-0000-00006F270000}"/>
    <cellStyle name="Alilciue [0]_17F1_626_Лист2" xfId="26654" xr:uid="{00000000-0005-0000-0000-000070270000}"/>
    <cellStyle name="Äĺíĺćíűé [0]_17F1_626_Лист2" xfId="26655" xr:uid="{00000000-0005-0000-0000-000071270000}"/>
    <cellStyle name="Alilciue [0]_17F1_626_факт 2019" xfId="26656" xr:uid="{00000000-0005-0000-0000-000072270000}"/>
    <cellStyle name="Äĺíĺćíűé [0]_17F1_626_факт 2019" xfId="26657" xr:uid="{00000000-0005-0000-0000-000073270000}"/>
    <cellStyle name="Alilciue [0]_19F1_628" xfId="6300" xr:uid="{00000000-0005-0000-0000-000074270000}"/>
    <cellStyle name="Äĺíĺćíűé [0]_19F1_628" xfId="6301" xr:uid="{00000000-0005-0000-0000-000075270000}"/>
    <cellStyle name="Alilciue [0]_19F1_628 2" xfId="26658" xr:uid="{00000000-0005-0000-0000-000076270000}"/>
    <cellStyle name="Äĺíĺćíűé [0]_19F1_628 2" xfId="26659" xr:uid="{00000000-0005-0000-0000-000077270000}"/>
    <cellStyle name="Alilciue [0]_19F1_628_Лист2" xfId="26660" xr:uid="{00000000-0005-0000-0000-000078270000}"/>
    <cellStyle name="Äĺíĺćíűé [0]_19F1_628_Лист2" xfId="26661" xr:uid="{00000000-0005-0000-0000-000079270000}"/>
    <cellStyle name="Alilciue [0]_19F1_628_факт 2019" xfId="26662" xr:uid="{00000000-0005-0000-0000-00007A270000}"/>
    <cellStyle name="Äĺíĺćíűé [0]_19F1_628_факт 2019" xfId="26663" xr:uid="{00000000-0005-0000-0000-00007B270000}"/>
    <cellStyle name="Alilciue [0]_240_60_7" xfId="6302" xr:uid="{00000000-0005-0000-0000-00007C270000}"/>
    <cellStyle name="Äĺíĺćíűé [0]_240_60_7" xfId="6303" xr:uid="{00000000-0005-0000-0000-00007D270000}"/>
    <cellStyle name="Alilciue [0]_240_60_7 2" xfId="26664" xr:uid="{00000000-0005-0000-0000-00007E270000}"/>
    <cellStyle name="Äĺíĺćíűé [0]_240_60_7 2" xfId="26665" xr:uid="{00000000-0005-0000-0000-00007F270000}"/>
    <cellStyle name="Alilciue [0]_240_60_7_Лист2" xfId="26666" xr:uid="{00000000-0005-0000-0000-000080270000}"/>
    <cellStyle name="Äĺíĺćíűé [0]_240_60_7_Лист2" xfId="26667" xr:uid="{00000000-0005-0000-0000-000081270000}"/>
    <cellStyle name="Alilciue [0]_240_60_7_факт 2019" xfId="26668" xr:uid="{00000000-0005-0000-0000-000082270000}"/>
    <cellStyle name="Äĺíĺćíűé [0]_240_60_7_факт 2019" xfId="26669" xr:uid="{00000000-0005-0000-0000-000083270000}"/>
    <cellStyle name="Alilciue [0]_240_61DB" xfId="6304" xr:uid="{00000000-0005-0000-0000-000084270000}"/>
    <cellStyle name="Äĺíĺćíűé [0]_240_61DB" xfId="6305" xr:uid="{00000000-0005-0000-0000-000085270000}"/>
    <cellStyle name="Alilciue [0]_240_61DB 2" xfId="26670" xr:uid="{00000000-0005-0000-0000-000086270000}"/>
    <cellStyle name="Äĺíĺćíűé [0]_240_61DB 2" xfId="26671" xr:uid="{00000000-0005-0000-0000-000087270000}"/>
    <cellStyle name="Alilciue [0]_240_61DB_Лист2" xfId="26672" xr:uid="{00000000-0005-0000-0000-000088270000}"/>
    <cellStyle name="Äĺíĺćíűé [0]_240_61DB_Лист2" xfId="26673" xr:uid="{00000000-0005-0000-0000-000089270000}"/>
    <cellStyle name="Alilciue [0]_240_61DB_факт 2019" xfId="26674" xr:uid="{00000000-0005-0000-0000-00008A270000}"/>
    <cellStyle name="Äĺíĺćíűé [0]_240_61DB_факт 2019" xfId="26675" xr:uid="{00000000-0005-0000-0000-00008B270000}"/>
    <cellStyle name="Alilciue [0]_5F1_140" xfId="6306" xr:uid="{00000000-0005-0000-0000-00008C270000}"/>
    <cellStyle name="Äĺíĺćíűé [0]_5F1_140" xfId="6307" xr:uid="{00000000-0005-0000-0000-00008D270000}"/>
    <cellStyle name="Alilciue [0]_5F1_140 10" xfId="6308" xr:uid="{00000000-0005-0000-0000-00008E270000}"/>
    <cellStyle name="Äĺíĺćíűé [0]_5F1_140 10" xfId="6309" xr:uid="{00000000-0005-0000-0000-00008F270000}"/>
    <cellStyle name="Alilciue [0]_5F1_140 10_факт 2019" xfId="26676" xr:uid="{00000000-0005-0000-0000-000090270000}"/>
    <cellStyle name="Äĺíĺćíűé [0]_5F1_140 10_факт 2019" xfId="26677" xr:uid="{00000000-0005-0000-0000-000091270000}"/>
    <cellStyle name="Alilciue [0]_5F1_140 11" xfId="6310" xr:uid="{00000000-0005-0000-0000-000092270000}"/>
    <cellStyle name="Äĺíĺćíűé [0]_5F1_140 11" xfId="6311" xr:uid="{00000000-0005-0000-0000-000093270000}"/>
    <cellStyle name="Alilciue [0]_5F1_140 11_факт 2019" xfId="26678" xr:uid="{00000000-0005-0000-0000-000094270000}"/>
    <cellStyle name="Äĺíĺćíűé [0]_5F1_140 11_факт 2019" xfId="26679" xr:uid="{00000000-0005-0000-0000-000095270000}"/>
    <cellStyle name="Alilciue [0]_5F1_140 12" xfId="6312" xr:uid="{00000000-0005-0000-0000-000096270000}"/>
    <cellStyle name="Äĺíĺćíűé [0]_5F1_140 12" xfId="6313" xr:uid="{00000000-0005-0000-0000-000097270000}"/>
    <cellStyle name="Alilciue [0]_5F1_140 12_факт 2019" xfId="26680" xr:uid="{00000000-0005-0000-0000-000098270000}"/>
    <cellStyle name="Äĺíĺćíűé [0]_5F1_140 12_факт 2019" xfId="26681" xr:uid="{00000000-0005-0000-0000-000099270000}"/>
    <cellStyle name="Alilciue [0]_5F1_140 13" xfId="26682" xr:uid="{00000000-0005-0000-0000-00009A270000}"/>
    <cellStyle name="Äĺíĺćíűé [0]_5F1_140 13" xfId="26683" xr:uid="{00000000-0005-0000-0000-00009B270000}"/>
    <cellStyle name="Alilciue [0]_5F1_140 2" xfId="6314" xr:uid="{00000000-0005-0000-0000-00009C270000}"/>
    <cellStyle name="Äĺíĺćíűé [0]_5F1_140 2" xfId="6315" xr:uid="{00000000-0005-0000-0000-00009D270000}"/>
    <cellStyle name="Alilciue [0]_5F1_140 2_факт 2019" xfId="26684" xr:uid="{00000000-0005-0000-0000-00009E270000}"/>
    <cellStyle name="Äĺíĺćíűé [0]_5F1_140 2_факт 2019" xfId="26685" xr:uid="{00000000-0005-0000-0000-00009F270000}"/>
    <cellStyle name="Alilciue [0]_5F1_140 3" xfId="6316" xr:uid="{00000000-0005-0000-0000-0000A0270000}"/>
    <cellStyle name="Äĺíĺćíűé [0]_5F1_140 3" xfId="6317" xr:uid="{00000000-0005-0000-0000-0000A1270000}"/>
    <cellStyle name="Alilciue [0]_5F1_140 3_факт 2019" xfId="26686" xr:uid="{00000000-0005-0000-0000-0000A2270000}"/>
    <cellStyle name="Äĺíĺćíűé [0]_5F1_140 3_факт 2019" xfId="26687" xr:uid="{00000000-0005-0000-0000-0000A3270000}"/>
    <cellStyle name="Alilciue [0]_5F1_140 4" xfId="6318" xr:uid="{00000000-0005-0000-0000-0000A4270000}"/>
    <cellStyle name="Äĺíĺćíűé [0]_5F1_140 4" xfId="6319" xr:uid="{00000000-0005-0000-0000-0000A5270000}"/>
    <cellStyle name="Alilciue [0]_5F1_140 4_факт 2019" xfId="26688" xr:uid="{00000000-0005-0000-0000-0000A6270000}"/>
    <cellStyle name="Äĺíĺćíűé [0]_5F1_140 4_факт 2019" xfId="26689" xr:uid="{00000000-0005-0000-0000-0000A7270000}"/>
    <cellStyle name="Alilciue [0]_5F1_140 5" xfId="6320" xr:uid="{00000000-0005-0000-0000-0000A8270000}"/>
    <cellStyle name="Äĺíĺćíűé [0]_5F1_140 5" xfId="6321" xr:uid="{00000000-0005-0000-0000-0000A9270000}"/>
    <cellStyle name="Alilciue [0]_5F1_140 5_факт 2019" xfId="26690" xr:uid="{00000000-0005-0000-0000-0000AA270000}"/>
    <cellStyle name="Äĺíĺćíűé [0]_5F1_140 5_факт 2019" xfId="26691" xr:uid="{00000000-0005-0000-0000-0000AB270000}"/>
    <cellStyle name="Alilciue [0]_5F1_140 6" xfId="6322" xr:uid="{00000000-0005-0000-0000-0000AC270000}"/>
    <cellStyle name="Äĺíĺćíűé [0]_5F1_140 6" xfId="6323" xr:uid="{00000000-0005-0000-0000-0000AD270000}"/>
    <cellStyle name="Alilciue [0]_5F1_140 6_факт 2019" xfId="26692" xr:uid="{00000000-0005-0000-0000-0000AE270000}"/>
    <cellStyle name="Äĺíĺćíűé [0]_5F1_140 6_факт 2019" xfId="26693" xr:uid="{00000000-0005-0000-0000-0000AF270000}"/>
    <cellStyle name="Alilciue [0]_5F1_140 7" xfId="6324" xr:uid="{00000000-0005-0000-0000-0000B0270000}"/>
    <cellStyle name="Äĺíĺćíűé [0]_5F1_140 7" xfId="6325" xr:uid="{00000000-0005-0000-0000-0000B1270000}"/>
    <cellStyle name="Alilciue [0]_5F1_140 7_факт 2019" xfId="26694" xr:uid="{00000000-0005-0000-0000-0000B2270000}"/>
    <cellStyle name="Äĺíĺćíűé [0]_5F1_140 7_факт 2019" xfId="26695" xr:uid="{00000000-0005-0000-0000-0000B3270000}"/>
    <cellStyle name="Alilciue [0]_5F1_140 8" xfId="6326" xr:uid="{00000000-0005-0000-0000-0000B4270000}"/>
    <cellStyle name="Äĺíĺćíűé [0]_5F1_140 8" xfId="6327" xr:uid="{00000000-0005-0000-0000-0000B5270000}"/>
    <cellStyle name="Alilciue [0]_5F1_140 8_факт 2019" xfId="26696" xr:uid="{00000000-0005-0000-0000-0000B6270000}"/>
    <cellStyle name="Äĺíĺćíűé [0]_5F1_140 8_факт 2019" xfId="26697" xr:uid="{00000000-0005-0000-0000-0000B7270000}"/>
    <cellStyle name="Alilciue [0]_5F1_140 9" xfId="6328" xr:uid="{00000000-0005-0000-0000-0000B8270000}"/>
    <cellStyle name="Äĺíĺćíűé [0]_5F1_140 9" xfId="6329" xr:uid="{00000000-0005-0000-0000-0000B9270000}"/>
    <cellStyle name="Alilciue [0]_5F1_140 9_факт 2019" xfId="26698" xr:uid="{00000000-0005-0000-0000-0000BA270000}"/>
    <cellStyle name="Äĺíĺćíűé [0]_5F1_140 9_факт 2019" xfId="26699" xr:uid="{00000000-0005-0000-0000-0000BB270000}"/>
    <cellStyle name="Alilciue [0]_5F1_140_Лист2" xfId="26700" xr:uid="{00000000-0005-0000-0000-0000BC270000}"/>
    <cellStyle name="Äĺíĺćíűé [0]_5F1_140_Лист2" xfId="26701" xr:uid="{00000000-0005-0000-0000-0000BD270000}"/>
    <cellStyle name="Alilciue [0]_5F1_140_факт 2019" xfId="26702" xr:uid="{00000000-0005-0000-0000-0000BE270000}"/>
    <cellStyle name="Äĺíĺćíűé [0]_5F1_140_факт 2019" xfId="26703" xr:uid="{00000000-0005-0000-0000-0000BF270000}"/>
    <cellStyle name="Alilciue [0]_620_60_7" xfId="6330" xr:uid="{00000000-0005-0000-0000-0000C0270000}"/>
    <cellStyle name="Äĺíĺćíűé [0]_620_60_7" xfId="6331" xr:uid="{00000000-0005-0000-0000-0000C1270000}"/>
    <cellStyle name="Alilciue [0]_620_60_7 2" xfId="26704" xr:uid="{00000000-0005-0000-0000-0000C2270000}"/>
    <cellStyle name="Äĺíĺćíűé [0]_620_60_7 2" xfId="26705" xr:uid="{00000000-0005-0000-0000-0000C3270000}"/>
    <cellStyle name="Alilciue [0]_620_60_7_Лист2" xfId="26706" xr:uid="{00000000-0005-0000-0000-0000C4270000}"/>
    <cellStyle name="Äĺíĺćíűé [0]_620_60_7_Лист2" xfId="26707" xr:uid="{00000000-0005-0000-0000-0000C5270000}"/>
    <cellStyle name="Alilciue [0]_620_60_7_факт 2019" xfId="26708" xr:uid="{00000000-0005-0000-0000-0000C6270000}"/>
    <cellStyle name="Äĺíĺćíűé [0]_620_60_7_факт 2019" xfId="26709" xr:uid="{00000000-0005-0000-0000-0000C7270000}"/>
    <cellStyle name="Alilciue [0]_TMP626" xfId="6332" xr:uid="{00000000-0005-0000-0000-0000C8270000}"/>
    <cellStyle name="Äĺíĺćíűé [0]_TMP626" xfId="6333" xr:uid="{00000000-0005-0000-0000-0000C9270000}"/>
    <cellStyle name="Alilciue [0]_TMP626 2" xfId="26710" xr:uid="{00000000-0005-0000-0000-0000CA270000}"/>
    <cellStyle name="Äĺíĺćíűé [0]_TMP626 2" xfId="26711" xr:uid="{00000000-0005-0000-0000-0000CB270000}"/>
    <cellStyle name="Alilciue [0]_TMP626_Лист2" xfId="26712" xr:uid="{00000000-0005-0000-0000-0000CC270000}"/>
    <cellStyle name="Äĺíĺćíűé [0]_TMP626_Лист2" xfId="26713" xr:uid="{00000000-0005-0000-0000-0000CD270000}"/>
    <cellStyle name="Alilciue [0]_TMP626_факт 2019" xfId="26714" xr:uid="{00000000-0005-0000-0000-0000CE270000}"/>
    <cellStyle name="Äĺíĺćíűé [0]_TMP626_факт 2019" xfId="26715" xr:uid="{00000000-0005-0000-0000-0000CF270000}"/>
    <cellStyle name="Alilciue_10F1_250" xfId="6334" xr:uid="{00000000-0005-0000-0000-0000D0270000}"/>
    <cellStyle name="Äĺíĺćíűé_10F1_250" xfId="6335" xr:uid="{00000000-0005-0000-0000-0000D1270000}"/>
    <cellStyle name="Alilciue_10F1_250 2" xfId="26716" xr:uid="{00000000-0005-0000-0000-0000D2270000}"/>
    <cellStyle name="Äĺíĺćíűé_10F1_250 2" xfId="26717" xr:uid="{00000000-0005-0000-0000-0000D3270000}"/>
    <cellStyle name="Alilciue_10F1_250_Лист2" xfId="26718" xr:uid="{00000000-0005-0000-0000-0000D4270000}"/>
    <cellStyle name="Äĺíĺćíűé_10F1_250_Лист2" xfId="26719" xr:uid="{00000000-0005-0000-0000-0000D5270000}"/>
    <cellStyle name="Alilciue_10F1_250_факт 2019" xfId="26720" xr:uid="{00000000-0005-0000-0000-0000D6270000}"/>
    <cellStyle name="Äĺíĺćíűé_10F1_250_факт 2019" xfId="26721" xr:uid="{00000000-0005-0000-0000-0000D7270000}"/>
    <cellStyle name="Alilciue_13F1_330" xfId="6336" xr:uid="{00000000-0005-0000-0000-0000D8270000}"/>
    <cellStyle name="Äĺíĺćíűé_13F1_330" xfId="6337" xr:uid="{00000000-0005-0000-0000-0000D9270000}"/>
    <cellStyle name="Alilciue_13F1_330 2" xfId="26722" xr:uid="{00000000-0005-0000-0000-0000DA270000}"/>
    <cellStyle name="Äĺíĺćíűé_13F1_330 2" xfId="26723" xr:uid="{00000000-0005-0000-0000-0000DB270000}"/>
    <cellStyle name="Alilciue_13F1_330_Лист2" xfId="26724" xr:uid="{00000000-0005-0000-0000-0000DC270000}"/>
    <cellStyle name="Äĺíĺćíűé_13F1_330_Лист2" xfId="26725" xr:uid="{00000000-0005-0000-0000-0000DD270000}"/>
    <cellStyle name="Alilciue_13F1_330_факт 2019" xfId="26726" xr:uid="{00000000-0005-0000-0000-0000DE270000}"/>
    <cellStyle name="Äĺíĺćíűé_13F1_330_факт 2019" xfId="26727" xr:uid="{00000000-0005-0000-0000-0000DF270000}"/>
    <cellStyle name="Alilciue_14F1_520" xfId="6338" xr:uid="{00000000-0005-0000-0000-0000E0270000}"/>
    <cellStyle name="Äĺíĺćíűé_14F1_520" xfId="6339" xr:uid="{00000000-0005-0000-0000-0000E1270000}"/>
    <cellStyle name="Alilciue_14F1_520 2" xfId="26728" xr:uid="{00000000-0005-0000-0000-0000E2270000}"/>
    <cellStyle name="Äĺíĺćíűé_14F1_520 2" xfId="26729" xr:uid="{00000000-0005-0000-0000-0000E3270000}"/>
    <cellStyle name="Alilciue_14F1_520_Лист2" xfId="26730" xr:uid="{00000000-0005-0000-0000-0000E4270000}"/>
    <cellStyle name="Äĺíĺćíűé_14F1_520_Лист2" xfId="26731" xr:uid="{00000000-0005-0000-0000-0000E5270000}"/>
    <cellStyle name="Alilciue_14F1_520_факт 2019" xfId="26732" xr:uid="{00000000-0005-0000-0000-0000E6270000}"/>
    <cellStyle name="Äĺíĺćíűé_14F1_520_факт 2019" xfId="26733" xr:uid="{00000000-0005-0000-0000-0000E7270000}"/>
    <cellStyle name="Alilciue_17F1_626" xfId="6340" xr:uid="{00000000-0005-0000-0000-0000E8270000}"/>
    <cellStyle name="Äĺíĺćíűé_17F1_626" xfId="6341" xr:uid="{00000000-0005-0000-0000-0000E9270000}"/>
    <cellStyle name="Alilciue_17F1_626 2" xfId="26734" xr:uid="{00000000-0005-0000-0000-0000EA270000}"/>
    <cellStyle name="Äĺíĺćíűé_17F1_626 2" xfId="26735" xr:uid="{00000000-0005-0000-0000-0000EB270000}"/>
    <cellStyle name="Alilciue_17F1_626_Лист2" xfId="26736" xr:uid="{00000000-0005-0000-0000-0000EC270000}"/>
    <cellStyle name="Äĺíĺćíűé_17F1_626_Лист2" xfId="26737" xr:uid="{00000000-0005-0000-0000-0000ED270000}"/>
    <cellStyle name="Alilciue_17F1_626_факт 2019" xfId="26738" xr:uid="{00000000-0005-0000-0000-0000EE270000}"/>
    <cellStyle name="Äĺíĺćíűé_17F1_626_факт 2019" xfId="26739" xr:uid="{00000000-0005-0000-0000-0000EF270000}"/>
    <cellStyle name="Alilciue_19F1_628" xfId="6342" xr:uid="{00000000-0005-0000-0000-0000F0270000}"/>
    <cellStyle name="Äĺíĺćíűé_19F1_628" xfId="6343" xr:uid="{00000000-0005-0000-0000-0000F1270000}"/>
    <cellStyle name="Alilciue_19F1_628 2" xfId="26740" xr:uid="{00000000-0005-0000-0000-0000F2270000}"/>
    <cellStyle name="Äĺíĺćíűé_19F1_628 2" xfId="26741" xr:uid="{00000000-0005-0000-0000-0000F3270000}"/>
    <cellStyle name="Alilciue_19F1_628_Лист2" xfId="26742" xr:uid="{00000000-0005-0000-0000-0000F4270000}"/>
    <cellStyle name="Äĺíĺćíűé_19F1_628_Лист2" xfId="26743" xr:uid="{00000000-0005-0000-0000-0000F5270000}"/>
    <cellStyle name="Alilciue_19F1_628_факт 2019" xfId="26744" xr:uid="{00000000-0005-0000-0000-0000F6270000}"/>
    <cellStyle name="Äĺíĺćíűé_19F1_628_факт 2019" xfId="26745" xr:uid="{00000000-0005-0000-0000-0000F7270000}"/>
    <cellStyle name="Alilciue_240_60_7" xfId="6344" xr:uid="{00000000-0005-0000-0000-0000F8270000}"/>
    <cellStyle name="Äĺíĺćíűé_240_60_7" xfId="6345" xr:uid="{00000000-0005-0000-0000-0000F9270000}"/>
    <cellStyle name="Alilciue_240_60_7 2" xfId="26746" xr:uid="{00000000-0005-0000-0000-0000FA270000}"/>
    <cellStyle name="Äĺíĺćíűé_240_60_7 2" xfId="26747" xr:uid="{00000000-0005-0000-0000-0000FB270000}"/>
    <cellStyle name="Alilciue_240_60_7_Лист2" xfId="26748" xr:uid="{00000000-0005-0000-0000-0000FC270000}"/>
    <cellStyle name="Äĺíĺćíűé_240_60_7_Лист2" xfId="26749" xr:uid="{00000000-0005-0000-0000-0000FD270000}"/>
    <cellStyle name="Alilciue_240_60_7_факт 2019" xfId="26750" xr:uid="{00000000-0005-0000-0000-0000FE270000}"/>
    <cellStyle name="Äĺíĺćíűé_240_60_7_факт 2019" xfId="26751" xr:uid="{00000000-0005-0000-0000-0000FF270000}"/>
    <cellStyle name="Alilciue_240_61DB" xfId="6346" xr:uid="{00000000-0005-0000-0000-000000280000}"/>
    <cellStyle name="Äĺíĺćíűé_240_61DB" xfId="6347" xr:uid="{00000000-0005-0000-0000-000001280000}"/>
    <cellStyle name="Alilciue_240_61DB 2" xfId="26752" xr:uid="{00000000-0005-0000-0000-000002280000}"/>
    <cellStyle name="Äĺíĺćíűé_240_61DB 2" xfId="26753" xr:uid="{00000000-0005-0000-0000-000003280000}"/>
    <cellStyle name="Alilciue_240_61DB_Лист2" xfId="26754" xr:uid="{00000000-0005-0000-0000-000004280000}"/>
    <cellStyle name="Äĺíĺćíűé_240_61DB_Лист2" xfId="26755" xr:uid="{00000000-0005-0000-0000-000005280000}"/>
    <cellStyle name="Alilciue_240_61DB_факт 2019" xfId="26756" xr:uid="{00000000-0005-0000-0000-000006280000}"/>
    <cellStyle name="Äĺíĺćíűé_240_61DB_факт 2019" xfId="26757" xr:uid="{00000000-0005-0000-0000-000007280000}"/>
    <cellStyle name="Alilciue_5F1_140" xfId="6348" xr:uid="{00000000-0005-0000-0000-000008280000}"/>
    <cellStyle name="Äĺíĺćíűé_5F1_140" xfId="6349" xr:uid="{00000000-0005-0000-0000-000009280000}"/>
    <cellStyle name="Alilciue_5F1_140 10" xfId="6350" xr:uid="{00000000-0005-0000-0000-00000A280000}"/>
    <cellStyle name="Äĺíĺćíűé_5F1_140 10" xfId="6351" xr:uid="{00000000-0005-0000-0000-00000B280000}"/>
    <cellStyle name="Alilciue_5F1_140 10_факт 2019" xfId="26758" xr:uid="{00000000-0005-0000-0000-00000C280000}"/>
    <cellStyle name="Äĺíĺćíűé_5F1_140 10_факт 2019" xfId="26759" xr:uid="{00000000-0005-0000-0000-00000D280000}"/>
    <cellStyle name="Alilciue_5F1_140 11" xfId="6352" xr:uid="{00000000-0005-0000-0000-00000E280000}"/>
    <cellStyle name="Äĺíĺćíűé_5F1_140 11" xfId="6353" xr:uid="{00000000-0005-0000-0000-00000F280000}"/>
    <cellStyle name="Alilciue_5F1_140 11_факт 2019" xfId="26760" xr:uid="{00000000-0005-0000-0000-000010280000}"/>
    <cellStyle name="Äĺíĺćíűé_5F1_140 11_факт 2019" xfId="26761" xr:uid="{00000000-0005-0000-0000-000011280000}"/>
    <cellStyle name="Alilciue_5F1_140 12" xfId="6354" xr:uid="{00000000-0005-0000-0000-000012280000}"/>
    <cellStyle name="Äĺíĺćíűé_5F1_140 12" xfId="6355" xr:uid="{00000000-0005-0000-0000-000013280000}"/>
    <cellStyle name="Alilciue_5F1_140 12_факт 2019" xfId="26762" xr:uid="{00000000-0005-0000-0000-000014280000}"/>
    <cellStyle name="Äĺíĺćíűé_5F1_140 12_факт 2019" xfId="26763" xr:uid="{00000000-0005-0000-0000-000015280000}"/>
    <cellStyle name="Alilciue_5F1_140 13" xfId="26764" xr:uid="{00000000-0005-0000-0000-000016280000}"/>
    <cellStyle name="Äĺíĺćíűé_5F1_140 13" xfId="26765" xr:uid="{00000000-0005-0000-0000-000017280000}"/>
    <cellStyle name="Alilciue_5F1_140 2" xfId="6356" xr:uid="{00000000-0005-0000-0000-000018280000}"/>
    <cellStyle name="Äĺíĺćíűé_5F1_140 2" xfId="6357" xr:uid="{00000000-0005-0000-0000-000019280000}"/>
    <cellStyle name="Alilciue_5F1_140 2_факт 2019" xfId="26766" xr:uid="{00000000-0005-0000-0000-00001A280000}"/>
    <cellStyle name="Äĺíĺćíűé_5F1_140 2_факт 2019" xfId="26767" xr:uid="{00000000-0005-0000-0000-00001B280000}"/>
    <cellStyle name="Alilciue_5F1_140 3" xfId="6358" xr:uid="{00000000-0005-0000-0000-00001C280000}"/>
    <cellStyle name="Äĺíĺćíűé_5F1_140 3" xfId="6359" xr:uid="{00000000-0005-0000-0000-00001D280000}"/>
    <cellStyle name="Alilciue_5F1_140 3_факт 2019" xfId="26768" xr:uid="{00000000-0005-0000-0000-00001E280000}"/>
    <cellStyle name="Äĺíĺćíűé_5F1_140 3_факт 2019" xfId="26769" xr:uid="{00000000-0005-0000-0000-00001F280000}"/>
    <cellStyle name="Alilciue_5F1_140 4" xfId="6360" xr:uid="{00000000-0005-0000-0000-000020280000}"/>
    <cellStyle name="Äĺíĺćíűé_5F1_140 4" xfId="6361" xr:uid="{00000000-0005-0000-0000-000021280000}"/>
    <cellStyle name="Alilciue_5F1_140 4_факт 2019" xfId="26770" xr:uid="{00000000-0005-0000-0000-000022280000}"/>
    <cellStyle name="Äĺíĺćíűé_5F1_140 4_факт 2019" xfId="26771" xr:uid="{00000000-0005-0000-0000-000023280000}"/>
    <cellStyle name="Alilciue_5F1_140 5" xfId="6362" xr:uid="{00000000-0005-0000-0000-000024280000}"/>
    <cellStyle name="Äĺíĺćíűé_5F1_140 5" xfId="6363" xr:uid="{00000000-0005-0000-0000-000025280000}"/>
    <cellStyle name="Alilciue_5F1_140 5_факт 2019" xfId="26772" xr:uid="{00000000-0005-0000-0000-000026280000}"/>
    <cellStyle name="Äĺíĺćíűé_5F1_140 5_факт 2019" xfId="26773" xr:uid="{00000000-0005-0000-0000-000027280000}"/>
    <cellStyle name="Alilciue_5F1_140 6" xfId="6364" xr:uid="{00000000-0005-0000-0000-000028280000}"/>
    <cellStyle name="Äĺíĺćíűé_5F1_140 6" xfId="6365" xr:uid="{00000000-0005-0000-0000-000029280000}"/>
    <cellStyle name="Alilciue_5F1_140 6_факт 2019" xfId="26774" xr:uid="{00000000-0005-0000-0000-00002A280000}"/>
    <cellStyle name="Äĺíĺćíűé_5F1_140 6_факт 2019" xfId="26775" xr:uid="{00000000-0005-0000-0000-00002B280000}"/>
    <cellStyle name="Alilciue_5F1_140 7" xfId="6366" xr:uid="{00000000-0005-0000-0000-00002C280000}"/>
    <cellStyle name="Äĺíĺćíűé_5F1_140 7" xfId="6367" xr:uid="{00000000-0005-0000-0000-00002D280000}"/>
    <cellStyle name="Alilciue_5F1_140 7_факт 2019" xfId="26776" xr:uid="{00000000-0005-0000-0000-00002E280000}"/>
    <cellStyle name="Äĺíĺćíűé_5F1_140 7_факт 2019" xfId="26777" xr:uid="{00000000-0005-0000-0000-00002F280000}"/>
    <cellStyle name="Alilciue_5F1_140 8" xfId="6368" xr:uid="{00000000-0005-0000-0000-000030280000}"/>
    <cellStyle name="Äĺíĺćíűé_5F1_140 8" xfId="6369" xr:uid="{00000000-0005-0000-0000-000031280000}"/>
    <cellStyle name="Alilciue_5F1_140 8_факт 2019" xfId="26778" xr:uid="{00000000-0005-0000-0000-000032280000}"/>
    <cellStyle name="Äĺíĺćíűé_5F1_140 8_факт 2019" xfId="26779" xr:uid="{00000000-0005-0000-0000-000033280000}"/>
    <cellStyle name="Alilciue_5F1_140 9" xfId="6370" xr:uid="{00000000-0005-0000-0000-000034280000}"/>
    <cellStyle name="Äĺíĺćíűé_5F1_140 9" xfId="6371" xr:uid="{00000000-0005-0000-0000-000035280000}"/>
    <cellStyle name="Alilciue_5F1_140 9_факт 2019" xfId="26780" xr:uid="{00000000-0005-0000-0000-000036280000}"/>
    <cellStyle name="Äĺíĺćíűé_5F1_140 9_факт 2019" xfId="26781" xr:uid="{00000000-0005-0000-0000-000037280000}"/>
    <cellStyle name="Alilciue_5F1_140_Лист2" xfId="26782" xr:uid="{00000000-0005-0000-0000-000038280000}"/>
    <cellStyle name="Äĺíĺćíűé_5F1_140_Лист2" xfId="26783" xr:uid="{00000000-0005-0000-0000-000039280000}"/>
    <cellStyle name="Alilciue_5F1_140_факт 2019" xfId="26784" xr:uid="{00000000-0005-0000-0000-00003A280000}"/>
    <cellStyle name="Äĺíĺćíűé_5F1_140_факт 2019" xfId="26785" xr:uid="{00000000-0005-0000-0000-00003B280000}"/>
    <cellStyle name="Alilciue_620_60_7" xfId="6372" xr:uid="{00000000-0005-0000-0000-00003C280000}"/>
    <cellStyle name="Äĺíĺćíűé_620_60_7" xfId="6373" xr:uid="{00000000-0005-0000-0000-00003D280000}"/>
    <cellStyle name="Alilciue_620_60_7 2" xfId="26786" xr:uid="{00000000-0005-0000-0000-00003E280000}"/>
    <cellStyle name="Äĺíĺćíűé_620_60_7 2" xfId="26787" xr:uid="{00000000-0005-0000-0000-00003F280000}"/>
    <cellStyle name="Alilciue_620_60_7_Лист2" xfId="26788" xr:uid="{00000000-0005-0000-0000-000040280000}"/>
    <cellStyle name="Äĺíĺćíűé_620_60_7_Лист2" xfId="26789" xr:uid="{00000000-0005-0000-0000-000041280000}"/>
    <cellStyle name="Alilciue_620_60_7_факт 2019" xfId="26790" xr:uid="{00000000-0005-0000-0000-000042280000}"/>
    <cellStyle name="Äĺíĺćíűé_620_60_7_факт 2019" xfId="26791" xr:uid="{00000000-0005-0000-0000-000043280000}"/>
    <cellStyle name="Alilciue_TMP626" xfId="6374" xr:uid="{00000000-0005-0000-0000-000044280000}"/>
    <cellStyle name="Äĺíĺćíűé_TMP626" xfId="6375" xr:uid="{00000000-0005-0000-0000-000045280000}"/>
    <cellStyle name="Alilciue_TMP626 2" xfId="26792" xr:uid="{00000000-0005-0000-0000-000046280000}"/>
    <cellStyle name="Äĺíĺćíűé_TMP626 2" xfId="26793" xr:uid="{00000000-0005-0000-0000-000047280000}"/>
    <cellStyle name="Alilciue_TMP626_Лист2" xfId="26794" xr:uid="{00000000-0005-0000-0000-000048280000}"/>
    <cellStyle name="Äĺíĺćíűé_TMP626_Лист2" xfId="26795" xr:uid="{00000000-0005-0000-0000-000049280000}"/>
    <cellStyle name="Alilciue_TMP626_факт 2019" xfId="26796" xr:uid="{00000000-0005-0000-0000-00004A280000}"/>
    <cellStyle name="Äĺíĺćíűé_TMP626_факт 2019" xfId="26797" xr:uid="{00000000-0005-0000-0000-00004B280000}"/>
    <cellStyle name="arial" xfId="6376" xr:uid="{00000000-0005-0000-0000-00004C280000}"/>
    <cellStyle name="Arial 10" xfId="6377" xr:uid="{00000000-0005-0000-0000-00004D280000}"/>
    <cellStyle name="Arial 10 2" xfId="26798" xr:uid="{00000000-0005-0000-0000-00004E280000}"/>
    <cellStyle name="Arial 12" xfId="6378" xr:uid="{00000000-0005-0000-0000-00004F280000}"/>
    <cellStyle name="Arial 12 2" xfId="26799" xr:uid="{00000000-0005-0000-0000-000050280000}"/>
    <cellStyle name="arial_факт 2019" xfId="26800" xr:uid="{00000000-0005-0000-0000-000051280000}"/>
    <cellStyle name="AutoFormat Options" xfId="6379" xr:uid="{00000000-0005-0000-0000-000052280000}"/>
    <cellStyle name="AutoFormat Options 2" xfId="6380" xr:uid="{00000000-0005-0000-0000-000053280000}"/>
    <cellStyle name="AutoFormat Options 2 2" xfId="23966" xr:uid="{00000000-0005-0000-0000-000054280000}"/>
    <cellStyle name="AutoFormat Options 2 2 2" xfId="26801" xr:uid="{00000000-0005-0000-0000-000055280000}"/>
    <cellStyle name="AutoFormat Options 2 3" xfId="26802" xr:uid="{00000000-0005-0000-0000-000056280000}"/>
    <cellStyle name="AutoFormat Options 2_Лист2" xfId="26803" xr:uid="{00000000-0005-0000-0000-000057280000}"/>
    <cellStyle name="AutoFormat Options 3" xfId="6381" xr:uid="{00000000-0005-0000-0000-000058280000}"/>
    <cellStyle name="AutoFormat Options 3 2" xfId="23967" xr:uid="{00000000-0005-0000-0000-000059280000}"/>
    <cellStyle name="AutoFormat Options 3 2 2" xfId="26804" xr:uid="{00000000-0005-0000-0000-00005A280000}"/>
    <cellStyle name="AutoFormat Options 3 3" xfId="26805" xr:uid="{00000000-0005-0000-0000-00005B280000}"/>
    <cellStyle name="AutoFormat Options 3_Лист2" xfId="26806" xr:uid="{00000000-0005-0000-0000-00005C280000}"/>
    <cellStyle name="AutoFormat Options 4" xfId="6382" xr:uid="{00000000-0005-0000-0000-00005D280000}"/>
    <cellStyle name="AutoFormat Options 4 2" xfId="23968" xr:uid="{00000000-0005-0000-0000-00005E280000}"/>
    <cellStyle name="AutoFormat Options 4 2 2" xfId="26807" xr:uid="{00000000-0005-0000-0000-00005F280000}"/>
    <cellStyle name="AutoFormat Options 4 3" xfId="26808" xr:uid="{00000000-0005-0000-0000-000060280000}"/>
    <cellStyle name="AutoFormat Options 4_Лист2" xfId="26809" xr:uid="{00000000-0005-0000-0000-000061280000}"/>
    <cellStyle name="AutoFormat Options 5" xfId="6383" xr:uid="{00000000-0005-0000-0000-000062280000}"/>
    <cellStyle name="AutoFormat Options 5 2" xfId="26810" xr:uid="{00000000-0005-0000-0000-000063280000}"/>
    <cellStyle name="AutoFormat Options 6" xfId="26811" xr:uid="{00000000-0005-0000-0000-000064280000}"/>
    <cellStyle name="AutoFormat Options_Калькуляция для мониторинга 2010" xfId="6384" xr:uid="{00000000-0005-0000-0000-000065280000}"/>
    <cellStyle name="Availability" xfId="6385" xr:uid="{00000000-0005-0000-0000-000066280000}"/>
    <cellStyle name="Availability 2" xfId="26812" xr:uid="{00000000-0005-0000-0000-000067280000}"/>
    <cellStyle name="Bad 2" xfId="6386" xr:uid="{00000000-0005-0000-0000-000068280000}"/>
    <cellStyle name="Bad 2 2" xfId="6387" xr:uid="{00000000-0005-0000-0000-000069280000}"/>
    <cellStyle name="Bad 2_факт 2019" xfId="26813" xr:uid="{00000000-0005-0000-0000-00006A280000}"/>
    <cellStyle name="Bad 3" xfId="6388" xr:uid="{00000000-0005-0000-0000-00006B280000}"/>
    <cellStyle name="Balance" xfId="6389" xr:uid="{00000000-0005-0000-0000-00006C280000}"/>
    <cellStyle name="Balance 2" xfId="6390" xr:uid="{00000000-0005-0000-0000-00006D280000}"/>
    <cellStyle name="Balance 2 2" xfId="23969" xr:uid="{00000000-0005-0000-0000-00006E280000}"/>
    <cellStyle name="Balance 2 2 2" xfId="26814" xr:uid="{00000000-0005-0000-0000-00006F280000}"/>
    <cellStyle name="Balance 2 3" xfId="26815" xr:uid="{00000000-0005-0000-0000-000070280000}"/>
    <cellStyle name="Balance 2_Лист2" xfId="26816" xr:uid="{00000000-0005-0000-0000-000071280000}"/>
    <cellStyle name="Balance 3" xfId="6391" xr:uid="{00000000-0005-0000-0000-000072280000}"/>
    <cellStyle name="Balance 3 2" xfId="23970" xr:uid="{00000000-0005-0000-0000-000073280000}"/>
    <cellStyle name="Balance 3 2 2" xfId="26817" xr:uid="{00000000-0005-0000-0000-000074280000}"/>
    <cellStyle name="Balance 3 3" xfId="26818" xr:uid="{00000000-0005-0000-0000-000075280000}"/>
    <cellStyle name="Balance 3_Лист2" xfId="26819" xr:uid="{00000000-0005-0000-0000-000076280000}"/>
    <cellStyle name="Balance 4" xfId="6392" xr:uid="{00000000-0005-0000-0000-000077280000}"/>
    <cellStyle name="Balance 4 2" xfId="23971" xr:uid="{00000000-0005-0000-0000-000078280000}"/>
    <cellStyle name="Balance 4 2 2" xfId="26820" xr:uid="{00000000-0005-0000-0000-000079280000}"/>
    <cellStyle name="Balance 4 3" xfId="26821" xr:uid="{00000000-0005-0000-0000-00007A280000}"/>
    <cellStyle name="Balance 4_Лист2" xfId="26822" xr:uid="{00000000-0005-0000-0000-00007B280000}"/>
    <cellStyle name="Balance 5" xfId="6393" xr:uid="{00000000-0005-0000-0000-00007C280000}"/>
    <cellStyle name="Balance 5 2" xfId="26823" xr:uid="{00000000-0005-0000-0000-00007D280000}"/>
    <cellStyle name="Balance 6" xfId="26824" xr:uid="{00000000-0005-0000-0000-00007E280000}"/>
    <cellStyle name="Balance_Калькуляция для мониторинга 2010" xfId="6394" xr:uid="{00000000-0005-0000-0000-00007F280000}"/>
    <cellStyle name="BalanceBold" xfId="6395" xr:uid="{00000000-0005-0000-0000-000080280000}"/>
    <cellStyle name="BalanceBold 2" xfId="26825" xr:uid="{00000000-0005-0000-0000-000081280000}"/>
    <cellStyle name="BLACK" xfId="6396" xr:uid="{00000000-0005-0000-0000-000082280000}"/>
    <cellStyle name="BLACK 2" xfId="26826" xr:uid="{00000000-0005-0000-0000-000083280000}"/>
    <cellStyle name="Blue" xfId="6397" xr:uid="{00000000-0005-0000-0000-000084280000}"/>
    <cellStyle name="Blue 2" xfId="26827" xr:uid="{00000000-0005-0000-0000-000085280000}"/>
    <cellStyle name="Body" xfId="6398" xr:uid="{00000000-0005-0000-0000-000086280000}"/>
    <cellStyle name="Body 2" xfId="26828" xr:uid="{00000000-0005-0000-0000-000087280000}"/>
    <cellStyle name="British Pound" xfId="6399" xr:uid="{00000000-0005-0000-0000-000088280000}"/>
    <cellStyle name="British Pound 2" xfId="26829" xr:uid="{00000000-0005-0000-0000-000089280000}"/>
    <cellStyle name="C?AO_?A°??µAoC?" xfId="6400" xr:uid="{00000000-0005-0000-0000-00008A280000}"/>
    <cellStyle name="CALC Amount" xfId="6401" xr:uid="{00000000-0005-0000-0000-00008B280000}"/>
    <cellStyle name="CALC Amount [1]" xfId="6402" xr:uid="{00000000-0005-0000-0000-00008C280000}"/>
    <cellStyle name="CALC Amount [1] 2" xfId="26830" xr:uid="{00000000-0005-0000-0000-00008D280000}"/>
    <cellStyle name="CALC Amount [2]" xfId="6403" xr:uid="{00000000-0005-0000-0000-00008E280000}"/>
    <cellStyle name="CALC Amount [2] 2" xfId="26831" xr:uid="{00000000-0005-0000-0000-00008F280000}"/>
    <cellStyle name="CALC Amount 2" xfId="26832" xr:uid="{00000000-0005-0000-0000-000090280000}"/>
    <cellStyle name="CALC Amount Total" xfId="6404" xr:uid="{00000000-0005-0000-0000-000091280000}"/>
    <cellStyle name="CALC Amount Total [1]" xfId="6405" xr:uid="{00000000-0005-0000-0000-000092280000}"/>
    <cellStyle name="CALC Amount Total [1] 10" xfId="6406" xr:uid="{00000000-0005-0000-0000-000093280000}"/>
    <cellStyle name="CALC Amount Total [1] 11" xfId="6407" xr:uid="{00000000-0005-0000-0000-000094280000}"/>
    <cellStyle name="CALC Amount Total [1] 12" xfId="6408" xr:uid="{00000000-0005-0000-0000-000095280000}"/>
    <cellStyle name="CALC Amount Total [1] 13" xfId="6409" xr:uid="{00000000-0005-0000-0000-000096280000}"/>
    <cellStyle name="CALC Amount Total [1] 14" xfId="6410" xr:uid="{00000000-0005-0000-0000-000097280000}"/>
    <cellStyle name="CALC Amount Total [1] 15" xfId="6411" xr:uid="{00000000-0005-0000-0000-000098280000}"/>
    <cellStyle name="CALC Amount Total [1] 2" xfId="6412" xr:uid="{00000000-0005-0000-0000-000099280000}"/>
    <cellStyle name="CALC Amount Total [1] 2 2" xfId="6413" xr:uid="{00000000-0005-0000-0000-00009A280000}"/>
    <cellStyle name="CALC Amount Total [1] 2 3" xfId="6414" xr:uid="{00000000-0005-0000-0000-00009B280000}"/>
    <cellStyle name="CALC Amount Total [1] 2 4" xfId="6415" xr:uid="{00000000-0005-0000-0000-00009C280000}"/>
    <cellStyle name="CALC Amount Total [1] 2 5" xfId="6416" xr:uid="{00000000-0005-0000-0000-00009D280000}"/>
    <cellStyle name="CALC Amount Total [1] 2 6" xfId="6417" xr:uid="{00000000-0005-0000-0000-00009E280000}"/>
    <cellStyle name="CALC Amount Total [1] 2 7" xfId="6418" xr:uid="{00000000-0005-0000-0000-00009F280000}"/>
    <cellStyle name="CALC Amount Total [1] 3" xfId="6419" xr:uid="{00000000-0005-0000-0000-0000A0280000}"/>
    <cellStyle name="CALC Amount Total [1] 3 2" xfId="6420" xr:uid="{00000000-0005-0000-0000-0000A1280000}"/>
    <cellStyle name="CALC Amount Total [1] 3 3" xfId="6421" xr:uid="{00000000-0005-0000-0000-0000A2280000}"/>
    <cellStyle name="CALC Amount Total [1] 3 4" xfId="6422" xr:uid="{00000000-0005-0000-0000-0000A3280000}"/>
    <cellStyle name="CALC Amount Total [1] 3 5" xfId="6423" xr:uid="{00000000-0005-0000-0000-0000A4280000}"/>
    <cellStyle name="CALC Amount Total [1] 3 6" xfId="6424" xr:uid="{00000000-0005-0000-0000-0000A5280000}"/>
    <cellStyle name="CALC Amount Total [1] 3 7" xfId="6425" xr:uid="{00000000-0005-0000-0000-0000A6280000}"/>
    <cellStyle name="CALC Amount Total [1] 4" xfId="6426" xr:uid="{00000000-0005-0000-0000-0000A7280000}"/>
    <cellStyle name="CALC Amount Total [1] 4 2" xfId="6427" xr:uid="{00000000-0005-0000-0000-0000A8280000}"/>
    <cellStyle name="CALC Amount Total [1] 4 3" xfId="6428" xr:uid="{00000000-0005-0000-0000-0000A9280000}"/>
    <cellStyle name="CALC Amount Total [1] 4 4" xfId="6429" xr:uid="{00000000-0005-0000-0000-0000AA280000}"/>
    <cellStyle name="CALC Amount Total [1] 4 5" xfId="6430" xr:uid="{00000000-0005-0000-0000-0000AB280000}"/>
    <cellStyle name="CALC Amount Total [1] 4 6" xfId="6431" xr:uid="{00000000-0005-0000-0000-0000AC280000}"/>
    <cellStyle name="CALC Amount Total [1] 4 7" xfId="6432" xr:uid="{00000000-0005-0000-0000-0000AD280000}"/>
    <cellStyle name="CALC Amount Total [1] 5" xfId="6433" xr:uid="{00000000-0005-0000-0000-0000AE280000}"/>
    <cellStyle name="CALC Amount Total [1] 5 2" xfId="6434" xr:uid="{00000000-0005-0000-0000-0000AF280000}"/>
    <cellStyle name="CALC Amount Total [1] 5 3" xfId="6435" xr:uid="{00000000-0005-0000-0000-0000B0280000}"/>
    <cellStyle name="CALC Amount Total [1] 5 4" xfId="6436" xr:uid="{00000000-0005-0000-0000-0000B1280000}"/>
    <cellStyle name="CALC Amount Total [1] 5 5" xfId="6437" xr:uid="{00000000-0005-0000-0000-0000B2280000}"/>
    <cellStyle name="CALC Amount Total [1] 5 6" xfId="6438" xr:uid="{00000000-0005-0000-0000-0000B3280000}"/>
    <cellStyle name="CALC Amount Total [1] 5 7" xfId="6439" xr:uid="{00000000-0005-0000-0000-0000B4280000}"/>
    <cellStyle name="CALC Amount Total [1] 6" xfId="6440" xr:uid="{00000000-0005-0000-0000-0000B5280000}"/>
    <cellStyle name="CALC Amount Total [1] 6 2" xfId="6441" xr:uid="{00000000-0005-0000-0000-0000B6280000}"/>
    <cellStyle name="CALC Amount Total [1] 6 3" xfId="6442" xr:uid="{00000000-0005-0000-0000-0000B7280000}"/>
    <cellStyle name="CALC Amount Total [1] 6 4" xfId="6443" xr:uid="{00000000-0005-0000-0000-0000B8280000}"/>
    <cellStyle name="CALC Amount Total [1] 6 5" xfId="6444" xr:uid="{00000000-0005-0000-0000-0000B9280000}"/>
    <cellStyle name="CALC Amount Total [1] 6 6" xfId="6445" xr:uid="{00000000-0005-0000-0000-0000BA280000}"/>
    <cellStyle name="CALC Amount Total [1] 6 7" xfId="6446" xr:uid="{00000000-0005-0000-0000-0000BB280000}"/>
    <cellStyle name="CALC Amount Total [1] 7" xfId="6447" xr:uid="{00000000-0005-0000-0000-0000BC280000}"/>
    <cellStyle name="CALC Amount Total [1] 7 2" xfId="6448" xr:uid="{00000000-0005-0000-0000-0000BD280000}"/>
    <cellStyle name="CALC Amount Total [1] 7 3" xfId="6449" xr:uid="{00000000-0005-0000-0000-0000BE280000}"/>
    <cellStyle name="CALC Amount Total [1] 7 4" xfId="6450" xr:uid="{00000000-0005-0000-0000-0000BF280000}"/>
    <cellStyle name="CALC Amount Total [1] 7 5" xfId="6451" xr:uid="{00000000-0005-0000-0000-0000C0280000}"/>
    <cellStyle name="CALC Amount Total [1] 7 6" xfId="6452" xr:uid="{00000000-0005-0000-0000-0000C1280000}"/>
    <cellStyle name="CALC Amount Total [1] 7 7" xfId="6453" xr:uid="{00000000-0005-0000-0000-0000C2280000}"/>
    <cellStyle name="CALC Amount Total [1] 8" xfId="6454" xr:uid="{00000000-0005-0000-0000-0000C3280000}"/>
    <cellStyle name="CALC Amount Total [1] 8 2" xfId="6455" xr:uid="{00000000-0005-0000-0000-0000C4280000}"/>
    <cellStyle name="CALC Amount Total [1] 8 3" xfId="6456" xr:uid="{00000000-0005-0000-0000-0000C5280000}"/>
    <cellStyle name="CALC Amount Total [1] 8 4" xfId="6457" xr:uid="{00000000-0005-0000-0000-0000C6280000}"/>
    <cellStyle name="CALC Amount Total [1] 8 5" xfId="6458" xr:uid="{00000000-0005-0000-0000-0000C7280000}"/>
    <cellStyle name="CALC Amount Total [1] 8 6" xfId="6459" xr:uid="{00000000-0005-0000-0000-0000C8280000}"/>
    <cellStyle name="CALC Amount Total [1] 8 7" xfId="6460" xr:uid="{00000000-0005-0000-0000-0000C9280000}"/>
    <cellStyle name="CALC Amount Total [1] 9" xfId="6461" xr:uid="{00000000-0005-0000-0000-0000CA280000}"/>
    <cellStyle name="CALC Amount Total [1] 9 2" xfId="6462" xr:uid="{00000000-0005-0000-0000-0000CB280000}"/>
    <cellStyle name="CALC Amount Total [1] 9 3" xfId="6463" xr:uid="{00000000-0005-0000-0000-0000CC280000}"/>
    <cellStyle name="CALC Amount Total [1] 9 4" xfId="6464" xr:uid="{00000000-0005-0000-0000-0000CD280000}"/>
    <cellStyle name="CALC Amount Total [1] 9 5" xfId="6465" xr:uid="{00000000-0005-0000-0000-0000CE280000}"/>
    <cellStyle name="CALC Amount Total [1] 9 6" xfId="6466" xr:uid="{00000000-0005-0000-0000-0000CF280000}"/>
    <cellStyle name="CALC Amount Total [1] 9 7" xfId="6467" xr:uid="{00000000-0005-0000-0000-0000D0280000}"/>
    <cellStyle name="CALC Amount Total [1]_Лист2" xfId="26833" xr:uid="{00000000-0005-0000-0000-0000D1280000}"/>
    <cellStyle name="CALC Amount Total [2]" xfId="6468" xr:uid="{00000000-0005-0000-0000-0000D2280000}"/>
    <cellStyle name="CALC Amount Total [2] 10" xfId="6469" xr:uid="{00000000-0005-0000-0000-0000D3280000}"/>
    <cellStyle name="CALC Amount Total [2] 11" xfId="6470" xr:uid="{00000000-0005-0000-0000-0000D4280000}"/>
    <cellStyle name="CALC Amount Total [2] 12" xfId="6471" xr:uid="{00000000-0005-0000-0000-0000D5280000}"/>
    <cellStyle name="CALC Amount Total [2] 13" xfId="6472" xr:uid="{00000000-0005-0000-0000-0000D6280000}"/>
    <cellStyle name="CALC Amount Total [2] 14" xfId="6473" xr:uid="{00000000-0005-0000-0000-0000D7280000}"/>
    <cellStyle name="CALC Amount Total [2] 15" xfId="6474" xr:uid="{00000000-0005-0000-0000-0000D8280000}"/>
    <cellStyle name="CALC Amount Total [2] 2" xfId="6475" xr:uid="{00000000-0005-0000-0000-0000D9280000}"/>
    <cellStyle name="CALC Amount Total [2] 2 2" xfId="6476" xr:uid="{00000000-0005-0000-0000-0000DA280000}"/>
    <cellStyle name="CALC Amount Total [2] 2 3" xfId="6477" xr:uid="{00000000-0005-0000-0000-0000DB280000}"/>
    <cellStyle name="CALC Amount Total [2] 2 4" xfId="6478" xr:uid="{00000000-0005-0000-0000-0000DC280000}"/>
    <cellStyle name="CALC Amount Total [2] 2 5" xfId="6479" xr:uid="{00000000-0005-0000-0000-0000DD280000}"/>
    <cellStyle name="CALC Amount Total [2] 2 6" xfId="6480" xr:uid="{00000000-0005-0000-0000-0000DE280000}"/>
    <cellStyle name="CALC Amount Total [2] 2 7" xfId="6481" xr:uid="{00000000-0005-0000-0000-0000DF280000}"/>
    <cellStyle name="CALC Amount Total [2] 3" xfId="6482" xr:uid="{00000000-0005-0000-0000-0000E0280000}"/>
    <cellStyle name="CALC Amount Total [2] 3 2" xfId="6483" xr:uid="{00000000-0005-0000-0000-0000E1280000}"/>
    <cellStyle name="CALC Amount Total [2] 3 3" xfId="6484" xr:uid="{00000000-0005-0000-0000-0000E2280000}"/>
    <cellStyle name="CALC Amount Total [2] 3 4" xfId="6485" xr:uid="{00000000-0005-0000-0000-0000E3280000}"/>
    <cellStyle name="CALC Amount Total [2] 3 5" xfId="6486" xr:uid="{00000000-0005-0000-0000-0000E4280000}"/>
    <cellStyle name="CALC Amount Total [2] 3 6" xfId="6487" xr:uid="{00000000-0005-0000-0000-0000E5280000}"/>
    <cellStyle name="CALC Amount Total [2] 3 7" xfId="6488" xr:uid="{00000000-0005-0000-0000-0000E6280000}"/>
    <cellStyle name="CALC Amount Total [2] 4" xfId="6489" xr:uid="{00000000-0005-0000-0000-0000E7280000}"/>
    <cellStyle name="CALC Amount Total [2] 4 2" xfId="6490" xr:uid="{00000000-0005-0000-0000-0000E8280000}"/>
    <cellStyle name="CALC Amount Total [2] 4 3" xfId="6491" xr:uid="{00000000-0005-0000-0000-0000E9280000}"/>
    <cellStyle name="CALC Amount Total [2] 4 4" xfId="6492" xr:uid="{00000000-0005-0000-0000-0000EA280000}"/>
    <cellStyle name="CALC Amount Total [2] 4 5" xfId="6493" xr:uid="{00000000-0005-0000-0000-0000EB280000}"/>
    <cellStyle name="CALC Amount Total [2] 4 6" xfId="6494" xr:uid="{00000000-0005-0000-0000-0000EC280000}"/>
    <cellStyle name="CALC Amount Total [2] 4 7" xfId="6495" xr:uid="{00000000-0005-0000-0000-0000ED280000}"/>
    <cellStyle name="CALC Amount Total [2] 5" xfId="6496" xr:uid="{00000000-0005-0000-0000-0000EE280000}"/>
    <cellStyle name="CALC Amount Total [2] 5 2" xfId="6497" xr:uid="{00000000-0005-0000-0000-0000EF280000}"/>
    <cellStyle name="CALC Amount Total [2] 5 3" xfId="6498" xr:uid="{00000000-0005-0000-0000-0000F0280000}"/>
    <cellStyle name="CALC Amount Total [2] 5 4" xfId="6499" xr:uid="{00000000-0005-0000-0000-0000F1280000}"/>
    <cellStyle name="CALC Amount Total [2] 5 5" xfId="6500" xr:uid="{00000000-0005-0000-0000-0000F2280000}"/>
    <cellStyle name="CALC Amount Total [2] 5 6" xfId="6501" xr:uid="{00000000-0005-0000-0000-0000F3280000}"/>
    <cellStyle name="CALC Amount Total [2] 5 7" xfId="6502" xr:uid="{00000000-0005-0000-0000-0000F4280000}"/>
    <cellStyle name="CALC Amount Total [2] 6" xfId="6503" xr:uid="{00000000-0005-0000-0000-0000F5280000}"/>
    <cellStyle name="CALC Amount Total [2] 6 2" xfId="6504" xr:uid="{00000000-0005-0000-0000-0000F6280000}"/>
    <cellStyle name="CALC Amount Total [2] 6 3" xfId="6505" xr:uid="{00000000-0005-0000-0000-0000F7280000}"/>
    <cellStyle name="CALC Amount Total [2] 6 4" xfId="6506" xr:uid="{00000000-0005-0000-0000-0000F8280000}"/>
    <cellStyle name="CALC Amount Total [2] 6 5" xfId="6507" xr:uid="{00000000-0005-0000-0000-0000F9280000}"/>
    <cellStyle name="CALC Amount Total [2] 6 6" xfId="6508" xr:uid="{00000000-0005-0000-0000-0000FA280000}"/>
    <cellStyle name="CALC Amount Total [2] 6 7" xfId="6509" xr:uid="{00000000-0005-0000-0000-0000FB280000}"/>
    <cellStyle name="CALC Amount Total [2] 7" xfId="6510" xr:uid="{00000000-0005-0000-0000-0000FC280000}"/>
    <cellStyle name="CALC Amount Total [2] 7 2" xfId="6511" xr:uid="{00000000-0005-0000-0000-0000FD280000}"/>
    <cellStyle name="CALC Amount Total [2] 7 3" xfId="6512" xr:uid="{00000000-0005-0000-0000-0000FE280000}"/>
    <cellStyle name="CALC Amount Total [2] 7 4" xfId="6513" xr:uid="{00000000-0005-0000-0000-0000FF280000}"/>
    <cellStyle name="CALC Amount Total [2] 7 5" xfId="6514" xr:uid="{00000000-0005-0000-0000-000000290000}"/>
    <cellStyle name="CALC Amount Total [2] 7 6" xfId="6515" xr:uid="{00000000-0005-0000-0000-000001290000}"/>
    <cellStyle name="CALC Amount Total [2] 7 7" xfId="6516" xr:uid="{00000000-0005-0000-0000-000002290000}"/>
    <cellStyle name="CALC Amount Total [2] 8" xfId="6517" xr:uid="{00000000-0005-0000-0000-000003290000}"/>
    <cellStyle name="CALC Amount Total [2] 8 2" xfId="6518" xr:uid="{00000000-0005-0000-0000-000004290000}"/>
    <cellStyle name="CALC Amount Total [2] 8 3" xfId="6519" xr:uid="{00000000-0005-0000-0000-000005290000}"/>
    <cellStyle name="CALC Amount Total [2] 8 4" xfId="6520" xr:uid="{00000000-0005-0000-0000-000006290000}"/>
    <cellStyle name="CALC Amount Total [2] 8 5" xfId="6521" xr:uid="{00000000-0005-0000-0000-000007290000}"/>
    <cellStyle name="CALC Amount Total [2] 8 6" xfId="6522" xr:uid="{00000000-0005-0000-0000-000008290000}"/>
    <cellStyle name="CALC Amount Total [2] 8 7" xfId="6523" xr:uid="{00000000-0005-0000-0000-000009290000}"/>
    <cellStyle name="CALC Amount Total [2] 9" xfId="6524" xr:uid="{00000000-0005-0000-0000-00000A290000}"/>
    <cellStyle name="CALC Amount Total [2] 9 2" xfId="6525" xr:uid="{00000000-0005-0000-0000-00000B290000}"/>
    <cellStyle name="CALC Amount Total [2] 9 3" xfId="6526" xr:uid="{00000000-0005-0000-0000-00000C290000}"/>
    <cellStyle name="CALC Amount Total [2] 9 4" xfId="6527" xr:uid="{00000000-0005-0000-0000-00000D290000}"/>
    <cellStyle name="CALC Amount Total [2] 9 5" xfId="6528" xr:uid="{00000000-0005-0000-0000-00000E290000}"/>
    <cellStyle name="CALC Amount Total [2] 9 6" xfId="6529" xr:uid="{00000000-0005-0000-0000-00000F290000}"/>
    <cellStyle name="CALC Amount Total [2] 9 7" xfId="6530" xr:uid="{00000000-0005-0000-0000-000010290000}"/>
    <cellStyle name="CALC Amount Total [2]_Лист2" xfId="26834" xr:uid="{00000000-0005-0000-0000-000011290000}"/>
    <cellStyle name="CALC Amount Total 10" xfId="6531" xr:uid="{00000000-0005-0000-0000-000012290000}"/>
    <cellStyle name="CALC Amount Total 10 2" xfId="6532" xr:uid="{00000000-0005-0000-0000-000013290000}"/>
    <cellStyle name="CALC Amount Total 10 3" xfId="6533" xr:uid="{00000000-0005-0000-0000-000014290000}"/>
    <cellStyle name="CALC Amount Total 10 4" xfId="6534" xr:uid="{00000000-0005-0000-0000-000015290000}"/>
    <cellStyle name="CALC Amount Total 10 5" xfId="6535" xr:uid="{00000000-0005-0000-0000-000016290000}"/>
    <cellStyle name="CALC Amount Total 10 6" xfId="6536" xr:uid="{00000000-0005-0000-0000-000017290000}"/>
    <cellStyle name="CALC Amount Total 10 7" xfId="6537" xr:uid="{00000000-0005-0000-0000-000018290000}"/>
    <cellStyle name="CALC Amount Total 11" xfId="6538" xr:uid="{00000000-0005-0000-0000-000019290000}"/>
    <cellStyle name="CALC Amount Total 11 2" xfId="6539" xr:uid="{00000000-0005-0000-0000-00001A290000}"/>
    <cellStyle name="CALC Amount Total 11 3" xfId="6540" xr:uid="{00000000-0005-0000-0000-00001B290000}"/>
    <cellStyle name="CALC Amount Total 11 4" xfId="6541" xr:uid="{00000000-0005-0000-0000-00001C290000}"/>
    <cellStyle name="CALC Amount Total 11 5" xfId="6542" xr:uid="{00000000-0005-0000-0000-00001D290000}"/>
    <cellStyle name="CALC Amount Total 11 6" xfId="6543" xr:uid="{00000000-0005-0000-0000-00001E290000}"/>
    <cellStyle name="CALC Amount Total 11 7" xfId="6544" xr:uid="{00000000-0005-0000-0000-00001F290000}"/>
    <cellStyle name="CALC Amount Total 12" xfId="6545" xr:uid="{00000000-0005-0000-0000-000020290000}"/>
    <cellStyle name="CALC Amount Total 12 2" xfId="6546" xr:uid="{00000000-0005-0000-0000-000021290000}"/>
    <cellStyle name="CALC Amount Total 12 3" xfId="6547" xr:uid="{00000000-0005-0000-0000-000022290000}"/>
    <cellStyle name="CALC Amount Total 12 4" xfId="6548" xr:uid="{00000000-0005-0000-0000-000023290000}"/>
    <cellStyle name="CALC Amount Total 12 5" xfId="6549" xr:uid="{00000000-0005-0000-0000-000024290000}"/>
    <cellStyle name="CALC Amount Total 12 6" xfId="6550" xr:uid="{00000000-0005-0000-0000-000025290000}"/>
    <cellStyle name="CALC Amount Total 12 7" xfId="6551" xr:uid="{00000000-0005-0000-0000-000026290000}"/>
    <cellStyle name="CALC Amount Total 13" xfId="6552" xr:uid="{00000000-0005-0000-0000-000027290000}"/>
    <cellStyle name="CALC Amount Total 13 2" xfId="6553" xr:uid="{00000000-0005-0000-0000-000028290000}"/>
    <cellStyle name="CALC Amount Total 13 3" xfId="6554" xr:uid="{00000000-0005-0000-0000-000029290000}"/>
    <cellStyle name="CALC Amount Total 13 4" xfId="6555" xr:uid="{00000000-0005-0000-0000-00002A290000}"/>
    <cellStyle name="CALC Amount Total 13 5" xfId="6556" xr:uid="{00000000-0005-0000-0000-00002B290000}"/>
    <cellStyle name="CALC Amount Total 13 6" xfId="6557" xr:uid="{00000000-0005-0000-0000-00002C290000}"/>
    <cellStyle name="CALC Amount Total 13 7" xfId="6558" xr:uid="{00000000-0005-0000-0000-00002D290000}"/>
    <cellStyle name="CALC Amount Total 14" xfId="6559" xr:uid="{00000000-0005-0000-0000-00002E290000}"/>
    <cellStyle name="CALC Amount Total 14 2" xfId="6560" xr:uid="{00000000-0005-0000-0000-00002F290000}"/>
    <cellStyle name="CALC Amount Total 14 3" xfId="6561" xr:uid="{00000000-0005-0000-0000-000030290000}"/>
    <cellStyle name="CALC Amount Total 14 4" xfId="6562" xr:uid="{00000000-0005-0000-0000-000031290000}"/>
    <cellStyle name="CALC Amount Total 14 5" xfId="6563" xr:uid="{00000000-0005-0000-0000-000032290000}"/>
    <cellStyle name="CALC Amount Total 14 6" xfId="6564" xr:uid="{00000000-0005-0000-0000-000033290000}"/>
    <cellStyle name="CALC Amount Total 14 7" xfId="6565" xr:uid="{00000000-0005-0000-0000-000034290000}"/>
    <cellStyle name="CALC Amount Total 15" xfId="6566" xr:uid="{00000000-0005-0000-0000-000035290000}"/>
    <cellStyle name="CALC Amount Total 15 2" xfId="6567" xr:uid="{00000000-0005-0000-0000-000036290000}"/>
    <cellStyle name="CALC Amount Total 15 3" xfId="6568" xr:uid="{00000000-0005-0000-0000-000037290000}"/>
    <cellStyle name="CALC Amount Total 15 4" xfId="6569" xr:uid="{00000000-0005-0000-0000-000038290000}"/>
    <cellStyle name="CALC Amount Total 15 5" xfId="6570" xr:uid="{00000000-0005-0000-0000-000039290000}"/>
    <cellStyle name="CALC Amount Total 15 6" xfId="6571" xr:uid="{00000000-0005-0000-0000-00003A290000}"/>
    <cellStyle name="CALC Amount Total 15 7" xfId="6572" xr:uid="{00000000-0005-0000-0000-00003B290000}"/>
    <cellStyle name="CALC Amount Total 16" xfId="6573" xr:uid="{00000000-0005-0000-0000-00003C290000}"/>
    <cellStyle name="CALC Amount Total 16 2" xfId="6574" xr:uid="{00000000-0005-0000-0000-00003D290000}"/>
    <cellStyle name="CALC Amount Total 16 3" xfId="6575" xr:uid="{00000000-0005-0000-0000-00003E290000}"/>
    <cellStyle name="CALC Amount Total 16 4" xfId="6576" xr:uid="{00000000-0005-0000-0000-00003F290000}"/>
    <cellStyle name="CALC Amount Total 16 5" xfId="6577" xr:uid="{00000000-0005-0000-0000-000040290000}"/>
    <cellStyle name="CALC Amount Total 16 6" xfId="6578" xr:uid="{00000000-0005-0000-0000-000041290000}"/>
    <cellStyle name="CALC Amount Total 16 7" xfId="6579" xr:uid="{00000000-0005-0000-0000-000042290000}"/>
    <cellStyle name="CALC Amount Total 17" xfId="6580" xr:uid="{00000000-0005-0000-0000-000043290000}"/>
    <cellStyle name="CALC Amount Total 17 2" xfId="6581" xr:uid="{00000000-0005-0000-0000-000044290000}"/>
    <cellStyle name="CALC Amount Total 17 3" xfId="6582" xr:uid="{00000000-0005-0000-0000-000045290000}"/>
    <cellStyle name="CALC Amount Total 17 4" xfId="6583" xr:uid="{00000000-0005-0000-0000-000046290000}"/>
    <cellStyle name="CALC Amount Total 17 5" xfId="6584" xr:uid="{00000000-0005-0000-0000-000047290000}"/>
    <cellStyle name="CALC Amount Total 17 6" xfId="6585" xr:uid="{00000000-0005-0000-0000-000048290000}"/>
    <cellStyle name="CALC Amount Total 17 7" xfId="6586" xr:uid="{00000000-0005-0000-0000-000049290000}"/>
    <cellStyle name="CALC Amount Total 18" xfId="6587" xr:uid="{00000000-0005-0000-0000-00004A290000}"/>
    <cellStyle name="CALC Amount Total 18 2" xfId="6588" xr:uid="{00000000-0005-0000-0000-00004B290000}"/>
    <cellStyle name="CALC Amount Total 18 3" xfId="6589" xr:uid="{00000000-0005-0000-0000-00004C290000}"/>
    <cellStyle name="CALC Amount Total 18 4" xfId="6590" xr:uid="{00000000-0005-0000-0000-00004D290000}"/>
    <cellStyle name="CALC Amount Total 18 5" xfId="6591" xr:uid="{00000000-0005-0000-0000-00004E290000}"/>
    <cellStyle name="CALC Amount Total 18 6" xfId="6592" xr:uid="{00000000-0005-0000-0000-00004F290000}"/>
    <cellStyle name="CALC Amount Total 18 7" xfId="6593" xr:uid="{00000000-0005-0000-0000-000050290000}"/>
    <cellStyle name="CALC Amount Total 19" xfId="6594" xr:uid="{00000000-0005-0000-0000-000051290000}"/>
    <cellStyle name="CALC Amount Total 19 2" xfId="6595" xr:uid="{00000000-0005-0000-0000-000052290000}"/>
    <cellStyle name="CALC Amount Total 19 3" xfId="6596" xr:uid="{00000000-0005-0000-0000-000053290000}"/>
    <cellStyle name="CALC Amount Total 19 4" xfId="6597" xr:uid="{00000000-0005-0000-0000-000054290000}"/>
    <cellStyle name="CALC Amount Total 19 5" xfId="6598" xr:uid="{00000000-0005-0000-0000-000055290000}"/>
    <cellStyle name="CALC Amount Total 19 6" xfId="6599" xr:uid="{00000000-0005-0000-0000-000056290000}"/>
    <cellStyle name="CALC Amount Total 19 7" xfId="6600" xr:uid="{00000000-0005-0000-0000-000057290000}"/>
    <cellStyle name="CALC Amount Total 2" xfId="6601" xr:uid="{00000000-0005-0000-0000-000058290000}"/>
    <cellStyle name="CALC Amount Total 2 2" xfId="6602" xr:uid="{00000000-0005-0000-0000-000059290000}"/>
    <cellStyle name="CALC Amount Total 2 3" xfId="6603" xr:uid="{00000000-0005-0000-0000-00005A290000}"/>
    <cellStyle name="CALC Amount Total 2 4" xfId="6604" xr:uid="{00000000-0005-0000-0000-00005B290000}"/>
    <cellStyle name="CALC Amount Total 2 5" xfId="6605" xr:uid="{00000000-0005-0000-0000-00005C290000}"/>
    <cellStyle name="CALC Amount Total 2 6" xfId="6606" xr:uid="{00000000-0005-0000-0000-00005D290000}"/>
    <cellStyle name="CALC Amount Total 2 7" xfId="6607" xr:uid="{00000000-0005-0000-0000-00005E290000}"/>
    <cellStyle name="CALC Amount Total 20" xfId="6608" xr:uid="{00000000-0005-0000-0000-00005F290000}"/>
    <cellStyle name="CALC Amount Total 20 2" xfId="6609" xr:uid="{00000000-0005-0000-0000-000060290000}"/>
    <cellStyle name="CALC Amount Total 20 3" xfId="6610" xr:uid="{00000000-0005-0000-0000-000061290000}"/>
    <cellStyle name="CALC Amount Total 20 4" xfId="6611" xr:uid="{00000000-0005-0000-0000-000062290000}"/>
    <cellStyle name="CALC Amount Total 20 5" xfId="6612" xr:uid="{00000000-0005-0000-0000-000063290000}"/>
    <cellStyle name="CALC Amount Total 20 6" xfId="6613" xr:uid="{00000000-0005-0000-0000-000064290000}"/>
    <cellStyle name="CALC Amount Total 20 7" xfId="6614" xr:uid="{00000000-0005-0000-0000-000065290000}"/>
    <cellStyle name="CALC Amount Total 21" xfId="6615" xr:uid="{00000000-0005-0000-0000-000066290000}"/>
    <cellStyle name="CALC Amount Total 21 2" xfId="6616" xr:uid="{00000000-0005-0000-0000-000067290000}"/>
    <cellStyle name="CALC Amount Total 21 3" xfId="6617" xr:uid="{00000000-0005-0000-0000-000068290000}"/>
    <cellStyle name="CALC Amount Total 21 4" xfId="6618" xr:uid="{00000000-0005-0000-0000-000069290000}"/>
    <cellStyle name="CALC Amount Total 21 5" xfId="6619" xr:uid="{00000000-0005-0000-0000-00006A290000}"/>
    <cellStyle name="CALC Amount Total 21 6" xfId="6620" xr:uid="{00000000-0005-0000-0000-00006B290000}"/>
    <cellStyle name="CALC Amount Total 21 7" xfId="6621" xr:uid="{00000000-0005-0000-0000-00006C290000}"/>
    <cellStyle name="CALC Amount Total 22" xfId="6622" xr:uid="{00000000-0005-0000-0000-00006D290000}"/>
    <cellStyle name="CALC Amount Total 22 2" xfId="6623" xr:uid="{00000000-0005-0000-0000-00006E290000}"/>
    <cellStyle name="CALC Amount Total 22 3" xfId="6624" xr:uid="{00000000-0005-0000-0000-00006F290000}"/>
    <cellStyle name="CALC Amount Total 22 4" xfId="6625" xr:uid="{00000000-0005-0000-0000-000070290000}"/>
    <cellStyle name="CALC Amount Total 22 5" xfId="6626" xr:uid="{00000000-0005-0000-0000-000071290000}"/>
    <cellStyle name="CALC Amount Total 22 6" xfId="6627" xr:uid="{00000000-0005-0000-0000-000072290000}"/>
    <cellStyle name="CALC Amount Total 22 7" xfId="6628" xr:uid="{00000000-0005-0000-0000-000073290000}"/>
    <cellStyle name="CALC Amount Total 23" xfId="6629" xr:uid="{00000000-0005-0000-0000-000074290000}"/>
    <cellStyle name="CALC Amount Total 23 2" xfId="6630" xr:uid="{00000000-0005-0000-0000-000075290000}"/>
    <cellStyle name="CALC Amount Total 23 3" xfId="6631" xr:uid="{00000000-0005-0000-0000-000076290000}"/>
    <cellStyle name="CALC Amount Total 23 4" xfId="6632" xr:uid="{00000000-0005-0000-0000-000077290000}"/>
    <cellStyle name="CALC Amount Total 23 5" xfId="6633" xr:uid="{00000000-0005-0000-0000-000078290000}"/>
    <cellStyle name="CALC Amount Total 23 6" xfId="6634" xr:uid="{00000000-0005-0000-0000-000079290000}"/>
    <cellStyle name="CALC Amount Total 23 7" xfId="6635" xr:uid="{00000000-0005-0000-0000-00007A290000}"/>
    <cellStyle name="CALC Amount Total 24" xfId="6636" xr:uid="{00000000-0005-0000-0000-00007B290000}"/>
    <cellStyle name="CALC Amount Total 24 2" xfId="6637" xr:uid="{00000000-0005-0000-0000-00007C290000}"/>
    <cellStyle name="CALC Amount Total 24 3" xfId="6638" xr:uid="{00000000-0005-0000-0000-00007D290000}"/>
    <cellStyle name="CALC Amount Total 24 4" xfId="6639" xr:uid="{00000000-0005-0000-0000-00007E290000}"/>
    <cellStyle name="CALC Amount Total 24 5" xfId="6640" xr:uid="{00000000-0005-0000-0000-00007F290000}"/>
    <cellStyle name="CALC Amount Total 24 6" xfId="6641" xr:uid="{00000000-0005-0000-0000-000080290000}"/>
    <cellStyle name="CALC Amount Total 24 7" xfId="6642" xr:uid="{00000000-0005-0000-0000-000081290000}"/>
    <cellStyle name="CALC Amount Total 25" xfId="6643" xr:uid="{00000000-0005-0000-0000-000082290000}"/>
    <cellStyle name="CALC Amount Total 25 2" xfId="6644" xr:uid="{00000000-0005-0000-0000-000083290000}"/>
    <cellStyle name="CALC Amount Total 25 3" xfId="6645" xr:uid="{00000000-0005-0000-0000-000084290000}"/>
    <cellStyle name="CALC Amount Total 25 4" xfId="6646" xr:uid="{00000000-0005-0000-0000-000085290000}"/>
    <cellStyle name="CALC Amount Total 25 5" xfId="6647" xr:uid="{00000000-0005-0000-0000-000086290000}"/>
    <cellStyle name="CALC Amount Total 25 6" xfId="6648" xr:uid="{00000000-0005-0000-0000-000087290000}"/>
    <cellStyle name="CALC Amount Total 25 7" xfId="6649" xr:uid="{00000000-0005-0000-0000-000088290000}"/>
    <cellStyle name="CALC Amount Total 26" xfId="6650" xr:uid="{00000000-0005-0000-0000-000089290000}"/>
    <cellStyle name="CALC Amount Total 26 2" xfId="6651" xr:uid="{00000000-0005-0000-0000-00008A290000}"/>
    <cellStyle name="CALC Amount Total 26 3" xfId="6652" xr:uid="{00000000-0005-0000-0000-00008B290000}"/>
    <cellStyle name="CALC Amount Total 26 4" xfId="6653" xr:uid="{00000000-0005-0000-0000-00008C290000}"/>
    <cellStyle name="CALC Amount Total 26 5" xfId="6654" xr:uid="{00000000-0005-0000-0000-00008D290000}"/>
    <cellStyle name="CALC Amount Total 26 6" xfId="6655" xr:uid="{00000000-0005-0000-0000-00008E290000}"/>
    <cellStyle name="CALC Amount Total 26 7" xfId="6656" xr:uid="{00000000-0005-0000-0000-00008F290000}"/>
    <cellStyle name="CALC Amount Total 27" xfId="6657" xr:uid="{00000000-0005-0000-0000-000090290000}"/>
    <cellStyle name="CALC Amount Total 27 2" xfId="6658" xr:uid="{00000000-0005-0000-0000-000091290000}"/>
    <cellStyle name="CALC Amount Total 27 3" xfId="6659" xr:uid="{00000000-0005-0000-0000-000092290000}"/>
    <cellStyle name="CALC Amount Total 27 4" xfId="6660" xr:uid="{00000000-0005-0000-0000-000093290000}"/>
    <cellStyle name="CALC Amount Total 27 5" xfId="6661" xr:uid="{00000000-0005-0000-0000-000094290000}"/>
    <cellStyle name="CALC Amount Total 27 6" xfId="6662" xr:uid="{00000000-0005-0000-0000-000095290000}"/>
    <cellStyle name="CALC Amount Total 27 7" xfId="6663" xr:uid="{00000000-0005-0000-0000-000096290000}"/>
    <cellStyle name="CALC Amount Total 28" xfId="6664" xr:uid="{00000000-0005-0000-0000-000097290000}"/>
    <cellStyle name="CALC Amount Total 28 2" xfId="6665" xr:uid="{00000000-0005-0000-0000-000098290000}"/>
    <cellStyle name="CALC Amount Total 28 3" xfId="6666" xr:uid="{00000000-0005-0000-0000-000099290000}"/>
    <cellStyle name="CALC Amount Total 28 4" xfId="6667" xr:uid="{00000000-0005-0000-0000-00009A290000}"/>
    <cellStyle name="CALC Amount Total 28 5" xfId="6668" xr:uid="{00000000-0005-0000-0000-00009B290000}"/>
    <cellStyle name="CALC Amount Total 28 6" xfId="6669" xr:uid="{00000000-0005-0000-0000-00009C290000}"/>
    <cellStyle name="CALC Amount Total 28 7" xfId="6670" xr:uid="{00000000-0005-0000-0000-00009D290000}"/>
    <cellStyle name="CALC Amount Total 29" xfId="6671" xr:uid="{00000000-0005-0000-0000-00009E290000}"/>
    <cellStyle name="CALC Amount Total 29 2" xfId="6672" xr:uid="{00000000-0005-0000-0000-00009F290000}"/>
    <cellStyle name="CALC Amount Total 29 3" xfId="6673" xr:uid="{00000000-0005-0000-0000-0000A0290000}"/>
    <cellStyle name="CALC Amount Total 29 4" xfId="6674" xr:uid="{00000000-0005-0000-0000-0000A1290000}"/>
    <cellStyle name="CALC Amount Total 29 5" xfId="6675" xr:uid="{00000000-0005-0000-0000-0000A2290000}"/>
    <cellStyle name="CALC Amount Total 29 6" xfId="6676" xr:uid="{00000000-0005-0000-0000-0000A3290000}"/>
    <cellStyle name="CALC Amount Total 29 7" xfId="6677" xr:uid="{00000000-0005-0000-0000-0000A4290000}"/>
    <cellStyle name="CALC Amount Total 3" xfId="6678" xr:uid="{00000000-0005-0000-0000-0000A5290000}"/>
    <cellStyle name="CALC Amount Total 3 2" xfId="6679" xr:uid="{00000000-0005-0000-0000-0000A6290000}"/>
    <cellStyle name="CALC Amount Total 3 3" xfId="6680" xr:uid="{00000000-0005-0000-0000-0000A7290000}"/>
    <cellStyle name="CALC Amount Total 3 4" xfId="6681" xr:uid="{00000000-0005-0000-0000-0000A8290000}"/>
    <cellStyle name="CALC Amount Total 3 5" xfId="6682" xr:uid="{00000000-0005-0000-0000-0000A9290000}"/>
    <cellStyle name="CALC Amount Total 3 6" xfId="6683" xr:uid="{00000000-0005-0000-0000-0000AA290000}"/>
    <cellStyle name="CALC Amount Total 3 7" xfId="6684" xr:uid="{00000000-0005-0000-0000-0000AB290000}"/>
    <cellStyle name="CALC Amount Total 30" xfId="6685" xr:uid="{00000000-0005-0000-0000-0000AC290000}"/>
    <cellStyle name="CALC Amount Total 30 2" xfId="6686" xr:uid="{00000000-0005-0000-0000-0000AD290000}"/>
    <cellStyle name="CALC Amount Total 30 3" xfId="6687" xr:uid="{00000000-0005-0000-0000-0000AE290000}"/>
    <cellStyle name="CALC Amount Total 30 4" xfId="6688" xr:uid="{00000000-0005-0000-0000-0000AF290000}"/>
    <cellStyle name="CALC Amount Total 30 5" xfId="6689" xr:uid="{00000000-0005-0000-0000-0000B0290000}"/>
    <cellStyle name="CALC Amount Total 30 6" xfId="6690" xr:uid="{00000000-0005-0000-0000-0000B1290000}"/>
    <cellStyle name="CALC Amount Total 30 7" xfId="6691" xr:uid="{00000000-0005-0000-0000-0000B2290000}"/>
    <cellStyle name="CALC Amount Total 31" xfId="6692" xr:uid="{00000000-0005-0000-0000-0000B3290000}"/>
    <cellStyle name="CALC Amount Total 31 2" xfId="6693" xr:uid="{00000000-0005-0000-0000-0000B4290000}"/>
    <cellStyle name="CALC Amount Total 31 3" xfId="6694" xr:uid="{00000000-0005-0000-0000-0000B5290000}"/>
    <cellStyle name="CALC Amount Total 31 4" xfId="6695" xr:uid="{00000000-0005-0000-0000-0000B6290000}"/>
    <cellStyle name="CALC Amount Total 31 5" xfId="6696" xr:uid="{00000000-0005-0000-0000-0000B7290000}"/>
    <cellStyle name="CALC Amount Total 31 6" xfId="6697" xr:uid="{00000000-0005-0000-0000-0000B8290000}"/>
    <cellStyle name="CALC Amount Total 31 7" xfId="6698" xr:uid="{00000000-0005-0000-0000-0000B9290000}"/>
    <cellStyle name="CALC Amount Total 32" xfId="6699" xr:uid="{00000000-0005-0000-0000-0000BA290000}"/>
    <cellStyle name="CALC Amount Total 32 2" xfId="6700" xr:uid="{00000000-0005-0000-0000-0000BB290000}"/>
    <cellStyle name="CALC Amount Total 32 3" xfId="6701" xr:uid="{00000000-0005-0000-0000-0000BC290000}"/>
    <cellStyle name="CALC Amount Total 32 4" xfId="6702" xr:uid="{00000000-0005-0000-0000-0000BD290000}"/>
    <cellStyle name="CALC Amount Total 32 5" xfId="6703" xr:uid="{00000000-0005-0000-0000-0000BE290000}"/>
    <cellStyle name="CALC Amount Total 32 6" xfId="6704" xr:uid="{00000000-0005-0000-0000-0000BF290000}"/>
    <cellStyle name="CALC Amount Total 32 7" xfId="6705" xr:uid="{00000000-0005-0000-0000-0000C0290000}"/>
    <cellStyle name="CALC Amount Total 33" xfId="6706" xr:uid="{00000000-0005-0000-0000-0000C1290000}"/>
    <cellStyle name="CALC Amount Total 33 2" xfId="6707" xr:uid="{00000000-0005-0000-0000-0000C2290000}"/>
    <cellStyle name="CALC Amount Total 33 3" xfId="6708" xr:uid="{00000000-0005-0000-0000-0000C3290000}"/>
    <cellStyle name="CALC Amount Total 33 4" xfId="6709" xr:uid="{00000000-0005-0000-0000-0000C4290000}"/>
    <cellStyle name="CALC Amount Total 33 5" xfId="6710" xr:uid="{00000000-0005-0000-0000-0000C5290000}"/>
    <cellStyle name="CALC Amount Total 33 6" xfId="6711" xr:uid="{00000000-0005-0000-0000-0000C6290000}"/>
    <cellStyle name="CALC Amount Total 33 7" xfId="6712" xr:uid="{00000000-0005-0000-0000-0000C7290000}"/>
    <cellStyle name="CALC Amount Total 34" xfId="6713" xr:uid="{00000000-0005-0000-0000-0000C8290000}"/>
    <cellStyle name="CALC Amount Total 34 2" xfId="6714" xr:uid="{00000000-0005-0000-0000-0000C9290000}"/>
    <cellStyle name="CALC Amount Total 34 3" xfId="6715" xr:uid="{00000000-0005-0000-0000-0000CA290000}"/>
    <cellStyle name="CALC Amount Total 34 4" xfId="6716" xr:uid="{00000000-0005-0000-0000-0000CB290000}"/>
    <cellStyle name="CALC Amount Total 34 5" xfId="6717" xr:uid="{00000000-0005-0000-0000-0000CC290000}"/>
    <cellStyle name="CALC Amount Total 34 6" xfId="6718" xr:uid="{00000000-0005-0000-0000-0000CD290000}"/>
    <cellStyle name="CALC Amount Total 34 7" xfId="6719" xr:uid="{00000000-0005-0000-0000-0000CE290000}"/>
    <cellStyle name="CALC Amount Total 35" xfId="6720" xr:uid="{00000000-0005-0000-0000-0000CF290000}"/>
    <cellStyle name="CALC Amount Total 35 2" xfId="6721" xr:uid="{00000000-0005-0000-0000-0000D0290000}"/>
    <cellStyle name="CALC Amount Total 35 3" xfId="6722" xr:uid="{00000000-0005-0000-0000-0000D1290000}"/>
    <cellStyle name="CALC Amount Total 35 4" xfId="6723" xr:uid="{00000000-0005-0000-0000-0000D2290000}"/>
    <cellStyle name="CALC Amount Total 35 5" xfId="6724" xr:uid="{00000000-0005-0000-0000-0000D3290000}"/>
    <cellStyle name="CALC Amount Total 35 6" xfId="6725" xr:uid="{00000000-0005-0000-0000-0000D4290000}"/>
    <cellStyle name="CALC Amount Total 35 7" xfId="6726" xr:uid="{00000000-0005-0000-0000-0000D5290000}"/>
    <cellStyle name="CALC Amount Total 36" xfId="6727" xr:uid="{00000000-0005-0000-0000-0000D6290000}"/>
    <cellStyle name="CALC Amount Total 36 2" xfId="6728" xr:uid="{00000000-0005-0000-0000-0000D7290000}"/>
    <cellStyle name="CALC Amount Total 36 3" xfId="6729" xr:uid="{00000000-0005-0000-0000-0000D8290000}"/>
    <cellStyle name="CALC Amount Total 36 4" xfId="6730" xr:uid="{00000000-0005-0000-0000-0000D9290000}"/>
    <cellStyle name="CALC Amount Total 36 5" xfId="6731" xr:uid="{00000000-0005-0000-0000-0000DA290000}"/>
    <cellStyle name="CALC Amount Total 36 6" xfId="6732" xr:uid="{00000000-0005-0000-0000-0000DB290000}"/>
    <cellStyle name="CALC Amount Total 36 7" xfId="6733" xr:uid="{00000000-0005-0000-0000-0000DC290000}"/>
    <cellStyle name="CALC Amount Total 37" xfId="6734" xr:uid="{00000000-0005-0000-0000-0000DD290000}"/>
    <cellStyle name="CALC Amount Total 37 2" xfId="6735" xr:uid="{00000000-0005-0000-0000-0000DE290000}"/>
    <cellStyle name="CALC Amount Total 37 3" xfId="6736" xr:uid="{00000000-0005-0000-0000-0000DF290000}"/>
    <cellStyle name="CALC Amount Total 37 4" xfId="6737" xr:uid="{00000000-0005-0000-0000-0000E0290000}"/>
    <cellStyle name="CALC Amount Total 37 5" xfId="6738" xr:uid="{00000000-0005-0000-0000-0000E1290000}"/>
    <cellStyle name="CALC Amount Total 37 6" xfId="6739" xr:uid="{00000000-0005-0000-0000-0000E2290000}"/>
    <cellStyle name="CALC Amount Total 37 7" xfId="6740" xr:uid="{00000000-0005-0000-0000-0000E3290000}"/>
    <cellStyle name="CALC Amount Total 38" xfId="6741" xr:uid="{00000000-0005-0000-0000-0000E4290000}"/>
    <cellStyle name="CALC Amount Total 38 2" xfId="6742" xr:uid="{00000000-0005-0000-0000-0000E5290000}"/>
    <cellStyle name="CALC Amount Total 38 3" xfId="6743" xr:uid="{00000000-0005-0000-0000-0000E6290000}"/>
    <cellStyle name="CALC Amount Total 38 4" xfId="6744" xr:uid="{00000000-0005-0000-0000-0000E7290000}"/>
    <cellStyle name="CALC Amount Total 38 5" xfId="6745" xr:uid="{00000000-0005-0000-0000-0000E8290000}"/>
    <cellStyle name="CALC Amount Total 38 6" xfId="6746" xr:uid="{00000000-0005-0000-0000-0000E9290000}"/>
    <cellStyle name="CALC Amount Total 38 7" xfId="6747" xr:uid="{00000000-0005-0000-0000-0000EA290000}"/>
    <cellStyle name="CALC Amount Total 39" xfId="6748" xr:uid="{00000000-0005-0000-0000-0000EB290000}"/>
    <cellStyle name="CALC Amount Total 39 2" xfId="6749" xr:uid="{00000000-0005-0000-0000-0000EC290000}"/>
    <cellStyle name="CALC Amount Total 39 3" xfId="6750" xr:uid="{00000000-0005-0000-0000-0000ED290000}"/>
    <cellStyle name="CALC Amount Total 39 4" xfId="6751" xr:uid="{00000000-0005-0000-0000-0000EE290000}"/>
    <cellStyle name="CALC Amount Total 39 5" xfId="6752" xr:uid="{00000000-0005-0000-0000-0000EF290000}"/>
    <cellStyle name="CALC Amount Total 39 6" xfId="6753" xr:uid="{00000000-0005-0000-0000-0000F0290000}"/>
    <cellStyle name="CALC Amount Total 39 7" xfId="6754" xr:uid="{00000000-0005-0000-0000-0000F1290000}"/>
    <cellStyle name="CALC Amount Total 4" xfId="6755" xr:uid="{00000000-0005-0000-0000-0000F2290000}"/>
    <cellStyle name="CALC Amount Total 4 2" xfId="6756" xr:uid="{00000000-0005-0000-0000-0000F3290000}"/>
    <cellStyle name="CALC Amount Total 4 3" xfId="6757" xr:uid="{00000000-0005-0000-0000-0000F4290000}"/>
    <cellStyle name="CALC Amount Total 4 4" xfId="6758" xr:uid="{00000000-0005-0000-0000-0000F5290000}"/>
    <cellStyle name="CALC Amount Total 4 5" xfId="6759" xr:uid="{00000000-0005-0000-0000-0000F6290000}"/>
    <cellStyle name="CALC Amount Total 4 6" xfId="6760" xr:uid="{00000000-0005-0000-0000-0000F7290000}"/>
    <cellStyle name="CALC Amount Total 4 7" xfId="6761" xr:uid="{00000000-0005-0000-0000-0000F8290000}"/>
    <cellStyle name="CALC Amount Total 40" xfId="6762" xr:uid="{00000000-0005-0000-0000-0000F9290000}"/>
    <cellStyle name="CALC Amount Total 40 2" xfId="6763" xr:uid="{00000000-0005-0000-0000-0000FA290000}"/>
    <cellStyle name="CALC Amount Total 40 3" xfId="6764" xr:uid="{00000000-0005-0000-0000-0000FB290000}"/>
    <cellStyle name="CALC Amount Total 40 4" xfId="6765" xr:uid="{00000000-0005-0000-0000-0000FC290000}"/>
    <cellStyle name="CALC Amount Total 40 5" xfId="6766" xr:uid="{00000000-0005-0000-0000-0000FD290000}"/>
    <cellStyle name="CALC Amount Total 40 6" xfId="6767" xr:uid="{00000000-0005-0000-0000-0000FE290000}"/>
    <cellStyle name="CALC Amount Total 40 7" xfId="6768" xr:uid="{00000000-0005-0000-0000-0000FF290000}"/>
    <cellStyle name="CALC Amount Total 41" xfId="6769" xr:uid="{00000000-0005-0000-0000-0000002A0000}"/>
    <cellStyle name="CALC Amount Total 41 2" xfId="6770" xr:uid="{00000000-0005-0000-0000-0000012A0000}"/>
    <cellStyle name="CALC Amount Total 41 3" xfId="6771" xr:uid="{00000000-0005-0000-0000-0000022A0000}"/>
    <cellStyle name="CALC Amount Total 41 4" xfId="6772" xr:uid="{00000000-0005-0000-0000-0000032A0000}"/>
    <cellStyle name="CALC Amount Total 41 5" xfId="6773" xr:uid="{00000000-0005-0000-0000-0000042A0000}"/>
    <cellStyle name="CALC Amount Total 41 6" xfId="6774" xr:uid="{00000000-0005-0000-0000-0000052A0000}"/>
    <cellStyle name="CALC Amount Total 41 7" xfId="6775" xr:uid="{00000000-0005-0000-0000-0000062A0000}"/>
    <cellStyle name="CALC Amount Total 42" xfId="6776" xr:uid="{00000000-0005-0000-0000-0000072A0000}"/>
    <cellStyle name="CALC Amount Total 42 2" xfId="6777" xr:uid="{00000000-0005-0000-0000-0000082A0000}"/>
    <cellStyle name="CALC Amount Total 42 3" xfId="6778" xr:uid="{00000000-0005-0000-0000-0000092A0000}"/>
    <cellStyle name="CALC Amount Total 42 4" xfId="6779" xr:uid="{00000000-0005-0000-0000-00000A2A0000}"/>
    <cellStyle name="CALC Amount Total 42 5" xfId="6780" xr:uid="{00000000-0005-0000-0000-00000B2A0000}"/>
    <cellStyle name="CALC Amount Total 42 6" xfId="6781" xr:uid="{00000000-0005-0000-0000-00000C2A0000}"/>
    <cellStyle name="CALC Amount Total 42 7" xfId="6782" xr:uid="{00000000-0005-0000-0000-00000D2A0000}"/>
    <cellStyle name="CALC Amount Total 43" xfId="6783" xr:uid="{00000000-0005-0000-0000-00000E2A0000}"/>
    <cellStyle name="CALC Amount Total 44" xfId="6784" xr:uid="{00000000-0005-0000-0000-00000F2A0000}"/>
    <cellStyle name="CALC Amount Total 45" xfId="6785" xr:uid="{00000000-0005-0000-0000-0000102A0000}"/>
    <cellStyle name="CALC Amount Total 46" xfId="6786" xr:uid="{00000000-0005-0000-0000-0000112A0000}"/>
    <cellStyle name="CALC Amount Total 47" xfId="6787" xr:uid="{00000000-0005-0000-0000-0000122A0000}"/>
    <cellStyle name="CALC Amount Total 48" xfId="6788" xr:uid="{00000000-0005-0000-0000-0000132A0000}"/>
    <cellStyle name="CALC Amount Total 49" xfId="6789" xr:uid="{00000000-0005-0000-0000-0000142A0000}"/>
    <cellStyle name="CALC Amount Total 5" xfId="6790" xr:uid="{00000000-0005-0000-0000-0000152A0000}"/>
    <cellStyle name="CALC Amount Total 5 2" xfId="6791" xr:uid="{00000000-0005-0000-0000-0000162A0000}"/>
    <cellStyle name="CALC Amount Total 5 3" xfId="6792" xr:uid="{00000000-0005-0000-0000-0000172A0000}"/>
    <cellStyle name="CALC Amount Total 5 4" xfId="6793" xr:uid="{00000000-0005-0000-0000-0000182A0000}"/>
    <cellStyle name="CALC Amount Total 5 5" xfId="6794" xr:uid="{00000000-0005-0000-0000-0000192A0000}"/>
    <cellStyle name="CALC Amount Total 5 6" xfId="6795" xr:uid="{00000000-0005-0000-0000-00001A2A0000}"/>
    <cellStyle name="CALC Amount Total 5 7" xfId="6796" xr:uid="{00000000-0005-0000-0000-00001B2A0000}"/>
    <cellStyle name="CALC Amount Total 6" xfId="6797" xr:uid="{00000000-0005-0000-0000-00001C2A0000}"/>
    <cellStyle name="CALC Amount Total 6 2" xfId="6798" xr:uid="{00000000-0005-0000-0000-00001D2A0000}"/>
    <cellStyle name="CALC Amount Total 6 3" xfId="6799" xr:uid="{00000000-0005-0000-0000-00001E2A0000}"/>
    <cellStyle name="CALC Amount Total 6 4" xfId="6800" xr:uid="{00000000-0005-0000-0000-00001F2A0000}"/>
    <cellStyle name="CALC Amount Total 6 5" xfId="6801" xr:uid="{00000000-0005-0000-0000-0000202A0000}"/>
    <cellStyle name="CALC Amount Total 6 6" xfId="6802" xr:uid="{00000000-0005-0000-0000-0000212A0000}"/>
    <cellStyle name="CALC Amount Total 6 7" xfId="6803" xr:uid="{00000000-0005-0000-0000-0000222A0000}"/>
    <cellStyle name="CALC Amount Total 7" xfId="6804" xr:uid="{00000000-0005-0000-0000-0000232A0000}"/>
    <cellStyle name="CALC Amount Total 7 2" xfId="6805" xr:uid="{00000000-0005-0000-0000-0000242A0000}"/>
    <cellStyle name="CALC Amount Total 7 3" xfId="6806" xr:uid="{00000000-0005-0000-0000-0000252A0000}"/>
    <cellStyle name="CALC Amount Total 7 4" xfId="6807" xr:uid="{00000000-0005-0000-0000-0000262A0000}"/>
    <cellStyle name="CALC Amount Total 7 5" xfId="6808" xr:uid="{00000000-0005-0000-0000-0000272A0000}"/>
    <cellStyle name="CALC Amount Total 7 6" xfId="6809" xr:uid="{00000000-0005-0000-0000-0000282A0000}"/>
    <cellStyle name="CALC Amount Total 7 7" xfId="6810" xr:uid="{00000000-0005-0000-0000-0000292A0000}"/>
    <cellStyle name="CALC Amount Total 8" xfId="6811" xr:uid="{00000000-0005-0000-0000-00002A2A0000}"/>
    <cellStyle name="CALC Amount Total 8 2" xfId="6812" xr:uid="{00000000-0005-0000-0000-00002B2A0000}"/>
    <cellStyle name="CALC Amount Total 8 3" xfId="6813" xr:uid="{00000000-0005-0000-0000-00002C2A0000}"/>
    <cellStyle name="CALC Amount Total 8 4" xfId="6814" xr:uid="{00000000-0005-0000-0000-00002D2A0000}"/>
    <cellStyle name="CALC Amount Total 8 5" xfId="6815" xr:uid="{00000000-0005-0000-0000-00002E2A0000}"/>
    <cellStyle name="CALC Amount Total 8 6" xfId="6816" xr:uid="{00000000-0005-0000-0000-00002F2A0000}"/>
    <cellStyle name="CALC Amount Total 8 7" xfId="6817" xr:uid="{00000000-0005-0000-0000-0000302A0000}"/>
    <cellStyle name="CALC Amount Total 9" xfId="6818" xr:uid="{00000000-0005-0000-0000-0000312A0000}"/>
    <cellStyle name="CALC Amount Total 9 2" xfId="6819" xr:uid="{00000000-0005-0000-0000-0000322A0000}"/>
    <cellStyle name="CALC Amount Total 9 3" xfId="6820" xr:uid="{00000000-0005-0000-0000-0000332A0000}"/>
    <cellStyle name="CALC Amount Total 9 4" xfId="6821" xr:uid="{00000000-0005-0000-0000-0000342A0000}"/>
    <cellStyle name="CALC Amount Total 9 5" xfId="6822" xr:uid="{00000000-0005-0000-0000-0000352A0000}"/>
    <cellStyle name="CALC Amount Total 9 6" xfId="6823" xr:uid="{00000000-0005-0000-0000-0000362A0000}"/>
    <cellStyle name="CALC Amount Total 9 7" xfId="6824" xr:uid="{00000000-0005-0000-0000-0000372A0000}"/>
    <cellStyle name="CALC Amount Total_Лист2" xfId="26835" xr:uid="{00000000-0005-0000-0000-0000382A0000}"/>
    <cellStyle name="CALC Amount_Copy of Slides for BP2008_v2" xfId="6825" xr:uid="{00000000-0005-0000-0000-0000392A0000}"/>
    <cellStyle name="CALC Currency" xfId="6826" xr:uid="{00000000-0005-0000-0000-00003A2A0000}"/>
    <cellStyle name="Calc Currency (0)" xfId="6827" xr:uid="{00000000-0005-0000-0000-00003B2A0000}"/>
    <cellStyle name="Calc Currency (0) 2" xfId="26836" xr:uid="{00000000-0005-0000-0000-00003C2A0000}"/>
    <cellStyle name="CALC Currency [1]" xfId="6828" xr:uid="{00000000-0005-0000-0000-00003D2A0000}"/>
    <cellStyle name="CALC Currency [1] 2" xfId="26837" xr:uid="{00000000-0005-0000-0000-00003E2A0000}"/>
    <cellStyle name="CALC Currency [2]" xfId="6829" xr:uid="{00000000-0005-0000-0000-00003F2A0000}"/>
    <cellStyle name="CALC Currency [2] 2" xfId="26838" xr:uid="{00000000-0005-0000-0000-0000402A0000}"/>
    <cellStyle name="CALC Currency 2" xfId="26839" xr:uid="{00000000-0005-0000-0000-0000412A0000}"/>
    <cellStyle name="CALC Currency Total" xfId="6830" xr:uid="{00000000-0005-0000-0000-0000422A0000}"/>
    <cellStyle name="CALC Currency Total [1]" xfId="6831" xr:uid="{00000000-0005-0000-0000-0000432A0000}"/>
    <cellStyle name="CALC Currency Total [1] 10" xfId="6832" xr:uid="{00000000-0005-0000-0000-0000442A0000}"/>
    <cellStyle name="CALC Currency Total [1] 10 2" xfId="6833" xr:uid="{00000000-0005-0000-0000-0000452A0000}"/>
    <cellStyle name="CALC Currency Total [1] 10 3" xfId="6834" xr:uid="{00000000-0005-0000-0000-0000462A0000}"/>
    <cellStyle name="CALC Currency Total [1] 10 4" xfId="6835" xr:uid="{00000000-0005-0000-0000-0000472A0000}"/>
    <cellStyle name="CALC Currency Total [1] 10 5" xfId="6836" xr:uid="{00000000-0005-0000-0000-0000482A0000}"/>
    <cellStyle name="CALC Currency Total [1] 10 6" xfId="6837" xr:uid="{00000000-0005-0000-0000-0000492A0000}"/>
    <cellStyle name="CALC Currency Total [1] 10 7" xfId="6838" xr:uid="{00000000-0005-0000-0000-00004A2A0000}"/>
    <cellStyle name="CALC Currency Total [1] 11" xfId="6839" xr:uid="{00000000-0005-0000-0000-00004B2A0000}"/>
    <cellStyle name="CALC Currency Total [1] 12" xfId="6840" xr:uid="{00000000-0005-0000-0000-00004C2A0000}"/>
    <cellStyle name="CALC Currency Total [1] 13" xfId="6841" xr:uid="{00000000-0005-0000-0000-00004D2A0000}"/>
    <cellStyle name="CALC Currency Total [1] 14" xfId="6842" xr:uid="{00000000-0005-0000-0000-00004E2A0000}"/>
    <cellStyle name="CALC Currency Total [1] 15" xfId="6843" xr:uid="{00000000-0005-0000-0000-00004F2A0000}"/>
    <cellStyle name="CALC Currency Total [1] 16" xfId="6844" xr:uid="{00000000-0005-0000-0000-0000502A0000}"/>
    <cellStyle name="CALC Currency Total [1] 2" xfId="6845" xr:uid="{00000000-0005-0000-0000-0000512A0000}"/>
    <cellStyle name="CALC Currency Total [1] 2 2" xfId="6846" xr:uid="{00000000-0005-0000-0000-0000522A0000}"/>
    <cellStyle name="CALC Currency Total [1] 2 3" xfId="6847" xr:uid="{00000000-0005-0000-0000-0000532A0000}"/>
    <cellStyle name="CALC Currency Total [1] 2 4" xfId="6848" xr:uid="{00000000-0005-0000-0000-0000542A0000}"/>
    <cellStyle name="CALC Currency Total [1] 2 5" xfId="6849" xr:uid="{00000000-0005-0000-0000-0000552A0000}"/>
    <cellStyle name="CALC Currency Total [1] 2 6" xfId="6850" xr:uid="{00000000-0005-0000-0000-0000562A0000}"/>
    <cellStyle name="CALC Currency Total [1] 2 7" xfId="6851" xr:uid="{00000000-0005-0000-0000-0000572A0000}"/>
    <cellStyle name="CALC Currency Total [1] 3" xfId="6852" xr:uid="{00000000-0005-0000-0000-0000582A0000}"/>
    <cellStyle name="CALC Currency Total [1] 3 2" xfId="6853" xr:uid="{00000000-0005-0000-0000-0000592A0000}"/>
    <cellStyle name="CALC Currency Total [1] 3 3" xfId="6854" xr:uid="{00000000-0005-0000-0000-00005A2A0000}"/>
    <cellStyle name="CALC Currency Total [1] 3 4" xfId="6855" xr:uid="{00000000-0005-0000-0000-00005B2A0000}"/>
    <cellStyle name="CALC Currency Total [1] 3 5" xfId="6856" xr:uid="{00000000-0005-0000-0000-00005C2A0000}"/>
    <cellStyle name="CALC Currency Total [1] 3 6" xfId="6857" xr:uid="{00000000-0005-0000-0000-00005D2A0000}"/>
    <cellStyle name="CALC Currency Total [1] 3 7" xfId="6858" xr:uid="{00000000-0005-0000-0000-00005E2A0000}"/>
    <cellStyle name="CALC Currency Total [1] 4" xfId="6859" xr:uid="{00000000-0005-0000-0000-00005F2A0000}"/>
    <cellStyle name="CALC Currency Total [1] 4 2" xfId="6860" xr:uid="{00000000-0005-0000-0000-0000602A0000}"/>
    <cellStyle name="CALC Currency Total [1] 4 3" xfId="6861" xr:uid="{00000000-0005-0000-0000-0000612A0000}"/>
    <cellStyle name="CALC Currency Total [1] 4 4" xfId="6862" xr:uid="{00000000-0005-0000-0000-0000622A0000}"/>
    <cellStyle name="CALC Currency Total [1] 4 5" xfId="6863" xr:uid="{00000000-0005-0000-0000-0000632A0000}"/>
    <cellStyle name="CALC Currency Total [1] 4 6" xfId="6864" xr:uid="{00000000-0005-0000-0000-0000642A0000}"/>
    <cellStyle name="CALC Currency Total [1] 4 7" xfId="6865" xr:uid="{00000000-0005-0000-0000-0000652A0000}"/>
    <cellStyle name="CALC Currency Total [1] 5" xfId="6866" xr:uid="{00000000-0005-0000-0000-0000662A0000}"/>
    <cellStyle name="CALC Currency Total [1] 5 2" xfId="6867" xr:uid="{00000000-0005-0000-0000-0000672A0000}"/>
    <cellStyle name="CALC Currency Total [1] 5 3" xfId="6868" xr:uid="{00000000-0005-0000-0000-0000682A0000}"/>
    <cellStyle name="CALC Currency Total [1] 5 4" xfId="6869" xr:uid="{00000000-0005-0000-0000-0000692A0000}"/>
    <cellStyle name="CALC Currency Total [1] 5 5" xfId="6870" xr:uid="{00000000-0005-0000-0000-00006A2A0000}"/>
    <cellStyle name="CALC Currency Total [1] 5 6" xfId="6871" xr:uid="{00000000-0005-0000-0000-00006B2A0000}"/>
    <cellStyle name="CALC Currency Total [1] 5 7" xfId="6872" xr:uid="{00000000-0005-0000-0000-00006C2A0000}"/>
    <cellStyle name="CALC Currency Total [1] 6" xfId="6873" xr:uid="{00000000-0005-0000-0000-00006D2A0000}"/>
    <cellStyle name="CALC Currency Total [1] 6 2" xfId="6874" xr:uid="{00000000-0005-0000-0000-00006E2A0000}"/>
    <cellStyle name="CALC Currency Total [1] 6 3" xfId="6875" xr:uid="{00000000-0005-0000-0000-00006F2A0000}"/>
    <cellStyle name="CALC Currency Total [1] 6 4" xfId="6876" xr:uid="{00000000-0005-0000-0000-0000702A0000}"/>
    <cellStyle name="CALC Currency Total [1] 6 5" xfId="6877" xr:uid="{00000000-0005-0000-0000-0000712A0000}"/>
    <cellStyle name="CALC Currency Total [1] 6 6" xfId="6878" xr:uid="{00000000-0005-0000-0000-0000722A0000}"/>
    <cellStyle name="CALC Currency Total [1] 6 7" xfId="6879" xr:uid="{00000000-0005-0000-0000-0000732A0000}"/>
    <cellStyle name="CALC Currency Total [1] 7" xfId="6880" xr:uid="{00000000-0005-0000-0000-0000742A0000}"/>
    <cellStyle name="CALC Currency Total [1] 7 2" xfId="6881" xr:uid="{00000000-0005-0000-0000-0000752A0000}"/>
    <cellStyle name="CALC Currency Total [1] 7 3" xfId="6882" xr:uid="{00000000-0005-0000-0000-0000762A0000}"/>
    <cellStyle name="CALC Currency Total [1] 7 4" xfId="6883" xr:uid="{00000000-0005-0000-0000-0000772A0000}"/>
    <cellStyle name="CALC Currency Total [1] 7 5" xfId="6884" xr:uid="{00000000-0005-0000-0000-0000782A0000}"/>
    <cellStyle name="CALC Currency Total [1] 7 6" xfId="6885" xr:uid="{00000000-0005-0000-0000-0000792A0000}"/>
    <cellStyle name="CALC Currency Total [1] 7 7" xfId="6886" xr:uid="{00000000-0005-0000-0000-00007A2A0000}"/>
    <cellStyle name="CALC Currency Total [1] 8" xfId="6887" xr:uid="{00000000-0005-0000-0000-00007B2A0000}"/>
    <cellStyle name="CALC Currency Total [1] 8 2" xfId="6888" xr:uid="{00000000-0005-0000-0000-00007C2A0000}"/>
    <cellStyle name="CALC Currency Total [1] 8 3" xfId="6889" xr:uid="{00000000-0005-0000-0000-00007D2A0000}"/>
    <cellStyle name="CALC Currency Total [1] 8 4" xfId="6890" xr:uid="{00000000-0005-0000-0000-00007E2A0000}"/>
    <cellStyle name="CALC Currency Total [1] 8 5" xfId="6891" xr:uid="{00000000-0005-0000-0000-00007F2A0000}"/>
    <cellStyle name="CALC Currency Total [1] 8 6" xfId="6892" xr:uid="{00000000-0005-0000-0000-0000802A0000}"/>
    <cellStyle name="CALC Currency Total [1] 8 7" xfId="6893" xr:uid="{00000000-0005-0000-0000-0000812A0000}"/>
    <cellStyle name="CALC Currency Total [1] 9" xfId="6894" xr:uid="{00000000-0005-0000-0000-0000822A0000}"/>
    <cellStyle name="CALC Currency Total [1] 9 2" xfId="6895" xr:uid="{00000000-0005-0000-0000-0000832A0000}"/>
    <cellStyle name="CALC Currency Total [1] 9 3" xfId="6896" xr:uid="{00000000-0005-0000-0000-0000842A0000}"/>
    <cellStyle name="CALC Currency Total [1] 9 4" xfId="6897" xr:uid="{00000000-0005-0000-0000-0000852A0000}"/>
    <cellStyle name="CALC Currency Total [1] 9 5" xfId="6898" xr:uid="{00000000-0005-0000-0000-0000862A0000}"/>
    <cellStyle name="CALC Currency Total [1] 9 6" xfId="6899" xr:uid="{00000000-0005-0000-0000-0000872A0000}"/>
    <cellStyle name="CALC Currency Total [1] 9 7" xfId="6900" xr:uid="{00000000-0005-0000-0000-0000882A0000}"/>
    <cellStyle name="CALC Currency Total [1]_Лист2" xfId="26840" xr:uid="{00000000-0005-0000-0000-0000892A0000}"/>
    <cellStyle name="CALC Currency Total [2]" xfId="6901" xr:uid="{00000000-0005-0000-0000-00008A2A0000}"/>
    <cellStyle name="CALC Currency Total [2] 10" xfId="6902" xr:uid="{00000000-0005-0000-0000-00008B2A0000}"/>
    <cellStyle name="CALC Currency Total [2] 10 2" xfId="6903" xr:uid="{00000000-0005-0000-0000-00008C2A0000}"/>
    <cellStyle name="CALC Currency Total [2] 10 3" xfId="6904" xr:uid="{00000000-0005-0000-0000-00008D2A0000}"/>
    <cellStyle name="CALC Currency Total [2] 10 4" xfId="6905" xr:uid="{00000000-0005-0000-0000-00008E2A0000}"/>
    <cellStyle name="CALC Currency Total [2] 10 5" xfId="6906" xr:uid="{00000000-0005-0000-0000-00008F2A0000}"/>
    <cellStyle name="CALC Currency Total [2] 10 6" xfId="6907" xr:uid="{00000000-0005-0000-0000-0000902A0000}"/>
    <cellStyle name="CALC Currency Total [2] 10 7" xfId="6908" xr:uid="{00000000-0005-0000-0000-0000912A0000}"/>
    <cellStyle name="CALC Currency Total [2] 11" xfId="6909" xr:uid="{00000000-0005-0000-0000-0000922A0000}"/>
    <cellStyle name="CALC Currency Total [2] 12" xfId="6910" xr:uid="{00000000-0005-0000-0000-0000932A0000}"/>
    <cellStyle name="CALC Currency Total [2] 13" xfId="6911" xr:uid="{00000000-0005-0000-0000-0000942A0000}"/>
    <cellStyle name="CALC Currency Total [2] 14" xfId="6912" xr:uid="{00000000-0005-0000-0000-0000952A0000}"/>
    <cellStyle name="CALC Currency Total [2] 15" xfId="6913" xr:uid="{00000000-0005-0000-0000-0000962A0000}"/>
    <cellStyle name="CALC Currency Total [2] 16" xfId="6914" xr:uid="{00000000-0005-0000-0000-0000972A0000}"/>
    <cellStyle name="CALC Currency Total [2] 2" xfId="6915" xr:uid="{00000000-0005-0000-0000-0000982A0000}"/>
    <cellStyle name="CALC Currency Total [2] 2 2" xfId="6916" xr:uid="{00000000-0005-0000-0000-0000992A0000}"/>
    <cellStyle name="CALC Currency Total [2] 2 3" xfId="6917" xr:uid="{00000000-0005-0000-0000-00009A2A0000}"/>
    <cellStyle name="CALC Currency Total [2] 2 4" xfId="6918" xr:uid="{00000000-0005-0000-0000-00009B2A0000}"/>
    <cellStyle name="CALC Currency Total [2] 2 5" xfId="6919" xr:uid="{00000000-0005-0000-0000-00009C2A0000}"/>
    <cellStyle name="CALC Currency Total [2] 2 6" xfId="6920" xr:uid="{00000000-0005-0000-0000-00009D2A0000}"/>
    <cellStyle name="CALC Currency Total [2] 2 7" xfId="6921" xr:uid="{00000000-0005-0000-0000-00009E2A0000}"/>
    <cellStyle name="CALC Currency Total [2] 3" xfId="6922" xr:uid="{00000000-0005-0000-0000-00009F2A0000}"/>
    <cellStyle name="CALC Currency Total [2] 3 2" xfId="6923" xr:uid="{00000000-0005-0000-0000-0000A02A0000}"/>
    <cellStyle name="CALC Currency Total [2] 3 3" xfId="6924" xr:uid="{00000000-0005-0000-0000-0000A12A0000}"/>
    <cellStyle name="CALC Currency Total [2] 3 4" xfId="6925" xr:uid="{00000000-0005-0000-0000-0000A22A0000}"/>
    <cellStyle name="CALC Currency Total [2] 3 5" xfId="6926" xr:uid="{00000000-0005-0000-0000-0000A32A0000}"/>
    <cellStyle name="CALC Currency Total [2] 3 6" xfId="6927" xr:uid="{00000000-0005-0000-0000-0000A42A0000}"/>
    <cellStyle name="CALC Currency Total [2] 3 7" xfId="6928" xr:uid="{00000000-0005-0000-0000-0000A52A0000}"/>
    <cellStyle name="CALC Currency Total [2] 4" xfId="6929" xr:uid="{00000000-0005-0000-0000-0000A62A0000}"/>
    <cellStyle name="CALC Currency Total [2] 4 2" xfId="6930" xr:uid="{00000000-0005-0000-0000-0000A72A0000}"/>
    <cellStyle name="CALC Currency Total [2] 4 3" xfId="6931" xr:uid="{00000000-0005-0000-0000-0000A82A0000}"/>
    <cellStyle name="CALC Currency Total [2] 4 4" xfId="6932" xr:uid="{00000000-0005-0000-0000-0000A92A0000}"/>
    <cellStyle name="CALC Currency Total [2] 4 5" xfId="6933" xr:uid="{00000000-0005-0000-0000-0000AA2A0000}"/>
    <cellStyle name="CALC Currency Total [2] 4 6" xfId="6934" xr:uid="{00000000-0005-0000-0000-0000AB2A0000}"/>
    <cellStyle name="CALC Currency Total [2] 4 7" xfId="6935" xr:uid="{00000000-0005-0000-0000-0000AC2A0000}"/>
    <cellStyle name="CALC Currency Total [2] 5" xfId="6936" xr:uid="{00000000-0005-0000-0000-0000AD2A0000}"/>
    <cellStyle name="CALC Currency Total [2] 5 2" xfId="6937" xr:uid="{00000000-0005-0000-0000-0000AE2A0000}"/>
    <cellStyle name="CALC Currency Total [2] 5 3" xfId="6938" xr:uid="{00000000-0005-0000-0000-0000AF2A0000}"/>
    <cellStyle name="CALC Currency Total [2] 5 4" xfId="6939" xr:uid="{00000000-0005-0000-0000-0000B02A0000}"/>
    <cellStyle name="CALC Currency Total [2] 5 5" xfId="6940" xr:uid="{00000000-0005-0000-0000-0000B12A0000}"/>
    <cellStyle name="CALC Currency Total [2] 5 6" xfId="6941" xr:uid="{00000000-0005-0000-0000-0000B22A0000}"/>
    <cellStyle name="CALC Currency Total [2] 5 7" xfId="6942" xr:uid="{00000000-0005-0000-0000-0000B32A0000}"/>
    <cellStyle name="CALC Currency Total [2] 6" xfId="6943" xr:uid="{00000000-0005-0000-0000-0000B42A0000}"/>
    <cellStyle name="CALC Currency Total [2] 6 2" xfId="6944" xr:uid="{00000000-0005-0000-0000-0000B52A0000}"/>
    <cellStyle name="CALC Currency Total [2] 6 3" xfId="6945" xr:uid="{00000000-0005-0000-0000-0000B62A0000}"/>
    <cellStyle name="CALC Currency Total [2] 6 4" xfId="6946" xr:uid="{00000000-0005-0000-0000-0000B72A0000}"/>
    <cellStyle name="CALC Currency Total [2] 6 5" xfId="6947" xr:uid="{00000000-0005-0000-0000-0000B82A0000}"/>
    <cellStyle name="CALC Currency Total [2] 6 6" xfId="6948" xr:uid="{00000000-0005-0000-0000-0000B92A0000}"/>
    <cellStyle name="CALC Currency Total [2] 6 7" xfId="6949" xr:uid="{00000000-0005-0000-0000-0000BA2A0000}"/>
    <cellStyle name="CALC Currency Total [2] 7" xfId="6950" xr:uid="{00000000-0005-0000-0000-0000BB2A0000}"/>
    <cellStyle name="CALC Currency Total [2] 7 2" xfId="6951" xr:uid="{00000000-0005-0000-0000-0000BC2A0000}"/>
    <cellStyle name="CALC Currency Total [2] 7 3" xfId="6952" xr:uid="{00000000-0005-0000-0000-0000BD2A0000}"/>
    <cellStyle name="CALC Currency Total [2] 7 4" xfId="6953" xr:uid="{00000000-0005-0000-0000-0000BE2A0000}"/>
    <cellStyle name="CALC Currency Total [2] 7 5" xfId="6954" xr:uid="{00000000-0005-0000-0000-0000BF2A0000}"/>
    <cellStyle name="CALC Currency Total [2] 7 6" xfId="6955" xr:uid="{00000000-0005-0000-0000-0000C02A0000}"/>
    <cellStyle name="CALC Currency Total [2] 7 7" xfId="6956" xr:uid="{00000000-0005-0000-0000-0000C12A0000}"/>
    <cellStyle name="CALC Currency Total [2] 8" xfId="6957" xr:uid="{00000000-0005-0000-0000-0000C22A0000}"/>
    <cellStyle name="CALC Currency Total [2] 8 2" xfId="6958" xr:uid="{00000000-0005-0000-0000-0000C32A0000}"/>
    <cellStyle name="CALC Currency Total [2] 8 3" xfId="6959" xr:uid="{00000000-0005-0000-0000-0000C42A0000}"/>
    <cellStyle name="CALC Currency Total [2] 8 4" xfId="6960" xr:uid="{00000000-0005-0000-0000-0000C52A0000}"/>
    <cellStyle name="CALC Currency Total [2] 8 5" xfId="6961" xr:uid="{00000000-0005-0000-0000-0000C62A0000}"/>
    <cellStyle name="CALC Currency Total [2] 8 6" xfId="6962" xr:uid="{00000000-0005-0000-0000-0000C72A0000}"/>
    <cellStyle name="CALC Currency Total [2] 8 7" xfId="6963" xr:uid="{00000000-0005-0000-0000-0000C82A0000}"/>
    <cellStyle name="CALC Currency Total [2] 9" xfId="6964" xr:uid="{00000000-0005-0000-0000-0000C92A0000}"/>
    <cellStyle name="CALC Currency Total [2] 9 2" xfId="6965" xr:uid="{00000000-0005-0000-0000-0000CA2A0000}"/>
    <cellStyle name="CALC Currency Total [2] 9 3" xfId="6966" xr:uid="{00000000-0005-0000-0000-0000CB2A0000}"/>
    <cellStyle name="CALC Currency Total [2] 9 4" xfId="6967" xr:uid="{00000000-0005-0000-0000-0000CC2A0000}"/>
    <cellStyle name="CALC Currency Total [2] 9 5" xfId="6968" xr:uid="{00000000-0005-0000-0000-0000CD2A0000}"/>
    <cellStyle name="CALC Currency Total [2] 9 6" xfId="6969" xr:uid="{00000000-0005-0000-0000-0000CE2A0000}"/>
    <cellStyle name="CALC Currency Total [2] 9 7" xfId="6970" xr:uid="{00000000-0005-0000-0000-0000CF2A0000}"/>
    <cellStyle name="CALC Currency Total [2]_Лист2" xfId="26841" xr:uid="{00000000-0005-0000-0000-0000D02A0000}"/>
    <cellStyle name="CALC Currency Total 10" xfId="6971" xr:uid="{00000000-0005-0000-0000-0000D12A0000}"/>
    <cellStyle name="CALC Currency Total 10 2" xfId="6972" xr:uid="{00000000-0005-0000-0000-0000D22A0000}"/>
    <cellStyle name="CALC Currency Total 10 3" xfId="6973" xr:uid="{00000000-0005-0000-0000-0000D32A0000}"/>
    <cellStyle name="CALC Currency Total 10 4" xfId="6974" xr:uid="{00000000-0005-0000-0000-0000D42A0000}"/>
    <cellStyle name="CALC Currency Total 10 5" xfId="6975" xr:uid="{00000000-0005-0000-0000-0000D52A0000}"/>
    <cellStyle name="CALC Currency Total 10 6" xfId="6976" xr:uid="{00000000-0005-0000-0000-0000D62A0000}"/>
    <cellStyle name="CALC Currency Total 10 7" xfId="6977" xr:uid="{00000000-0005-0000-0000-0000D72A0000}"/>
    <cellStyle name="CALC Currency Total 11" xfId="6978" xr:uid="{00000000-0005-0000-0000-0000D82A0000}"/>
    <cellStyle name="CALC Currency Total 11 2" xfId="6979" xr:uid="{00000000-0005-0000-0000-0000D92A0000}"/>
    <cellStyle name="CALC Currency Total 11 3" xfId="6980" xr:uid="{00000000-0005-0000-0000-0000DA2A0000}"/>
    <cellStyle name="CALC Currency Total 11 4" xfId="6981" xr:uid="{00000000-0005-0000-0000-0000DB2A0000}"/>
    <cellStyle name="CALC Currency Total 11 5" xfId="6982" xr:uid="{00000000-0005-0000-0000-0000DC2A0000}"/>
    <cellStyle name="CALC Currency Total 11 6" xfId="6983" xr:uid="{00000000-0005-0000-0000-0000DD2A0000}"/>
    <cellStyle name="CALC Currency Total 11 7" xfId="6984" xr:uid="{00000000-0005-0000-0000-0000DE2A0000}"/>
    <cellStyle name="CALC Currency Total 12" xfId="6985" xr:uid="{00000000-0005-0000-0000-0000DF2A0000}"/>
    <cellStyle name="CALC Currency Total 12 2" xfId="6986" xr:uid="{00000000-0005-0000-0000-0000E02A0000}"/>
    <cellStyle name="CALC Currency Total 12 3" xfId="6987" xr:uid="{00000000-0005-0000-0000-0000E12A0000}"/>
    <cellStyle name="CALC Currency Total 12 4" xfId="6988" xr:uid="{00000000-0005-0000-0000-0000E22A0000}"/>
    <cellStyle name="CALC Currency Total 12 5" xfId="6989" xr:uid="{00000000-0005-0000-0000-0000E32A0000}"/>
    <cellStyle name="CALC Currency Total 12 6" xfId="6990" xr:uid="{00000000-0005-0000-0000-0000E42A0000}"/>
    <cellStyle name="CALC Currency Total 12 7" xfId="6991" xr:uid="{00000000-0005-0000-0000-0000E52A0000}"/>
    <cellStyle name="CALC Currency Total 13" xfId="6992" xr:uid="{00000000-0005-0000-0000-0000E62A0000}"/>
    <cellStyle name="CALC Currency Total 13 2" xfId="6993" xr:uid="{00000000-0005-0000-0000-0000E72A0000}"/>
    <cellStyle name="CALC Currency Total 13 3" xfId="6994" xr:uid="{00000000-0005-0000-0000-0000E82A0000}"/>
    <cellStyle name="CALC Currency Total 13 4" xfId="6995" xr:uid="{00000000-0005-0000-0000-0000E92A0000}"/>
    <cellStyle name="CALC Currency Total 13 5" xfId="6996" xr:uid="{00000000-0005-0000-0000-0000EA2A0000}"/>
    <cellStyle name="CALC Currency Total 13 6" xfId="6997" xr:uid="{00000000-0005-0000-0000-0000EB2A0000}"/>
    <cellStyle name="CALC Currency Total 13 7" xfId="6998" xr:uid="{00000000-0005-0000-0000-0000EC2A0000}"/>
    <cellStyle name="CALC Currency Total 14" xfId="6999" xr:uid="{00000000-0005-0000-0000-0000ED2A0000}"/>
    <cellStyle name="CALC Currency Total 14 2" xfId="7000" xr:uid="{00000000-0005-0000-0000-0000EE2A0000}"/>
    <cellStyle name="CALC Currency Total 14 3" xfId="7001" xr:uid="{00000000-0005-0000-0000-0000EF2A0000}"/>
    <cellStyle name="CALC Currency Total 14 4" xfId="7002" xr:uid="{00000000-0005-0000-0000-0000F02A0000}"/>
    <cellStyle name="CALC Currency Total 14 5" xfId="7003" xr:uid="{00000000-0005-0000-0000-0000F12A0000}"/>
    <cellStyle name="CALC Currency Total 14 6" xfId="7004" xr:uid="{00000000-0005-0000-0000-0000F22A0000}"/>
    <cellStyle name="CALC Currency Total 14 7" xfId="7005" xr:uid="{00000000-0005-0000-0000-0000F32A0000}"/>
    <cellStyle name="CALC Currency Total 15" xfId="7006" xr:uid="{00000000-0005-0000-0000-0000F42A0000}"/>
    <cellStyle name="CALC Currency Total 15 2" xfId="7007" xr:uid="{00000000-0005-0000-0000-0000F52A0000}"/>
    <cellStyle name="CALC Currency Total 15 3" xfId="7008" xr:uid="{00000000-0005-0000-0000-0000F62A0000}"/>
    <cellStyle name="CALC Currency Total 15 4" xfId="7009" xr:uid="{00000000-0005-0000-0000-0000F72A0000}"/>
    <cellStyle name="CALC Currency Total 15 5" xfId="7010" xr:uid="{00000000-0005-0000-0000-0000F82A0000}"/>
    <cellStyle name="CALC Currency Total 15 6" xfId="7011" xr:uid="{00000000-0005-0000-0000-0000F92A0000}"/>
    <cellStyle name="CALC Currency Total 15 7" xfId="7012" xr:uid="{00000000-0005-0000-0000-0000FA2A0000}"/>
    <cellStyle name="CALC Currency Total 16" xfId="7013" xr:uid="{00000000-0005-0000-0000-0000FB2A0000}"/>
    <cellStyle name="CALC Currency Total 16 2" xfId="7014" xr:uid="{00000000-0005-0000-0000-0000FC2A0000}"/>
    <cellStyle name="CALC Currency Total 16 3" xfId="7015" xr:uid="{00000000-0005-0000-0000-0000FD2A0000}"/>
    <cellStyle name="CALC Currency Total 16 4" xfId="7016" xr:uid="{00000000-0005-0000-0000-0000FE2A0000}"/>
    <cellStyle name="CALC Currency Total 16 5" xfId="7017" xr:uid="{00000000-0005-0000-0000-0000FF2A0000}"/>
    <cellStyle name="CALC Currency Total 16 6" xfId="7018" xr:uid="{00000000-0005-0000-0000-0000002B0000}"/>
    <cellStyle name="CALC Currency Total 16 7" xfId="7019" xr:uid="{00000000-0005-0000-0000-0000012B0000}"/>
    <cellStyle name="CALC Currency Total 17" xfId="7020" xr:uid="{00000000-0005-0000-0000-0000022B0000}"/>
    <cellStyle name="CALC Currency Total 17 2" xfId="7021" xr:uid="{00000000-0005-0000-0000-0000032B0000}"/>
    <cellStyle name="CALC Currency Total 17 3" xfId="7022" xr:uid="{00000000-0005-0000-0000-0000042B0000}"/>
    <cellStyle name="CALC Currency Total 17 4" xfId="7023" xr:uid="{00000000-0005-0000-0000-0000052B0000}"/>
    <cellStyle name="CALC Currency Total 17 5" xfId="7024" xr:uid="{00000000-0005-0000-0000-0000062B0000}"/>
    <cellStyle name="CALC Currency Total 17 6" xfId="7025" xr:uid="{00000000-0005-0000-0000-0000072B0000}"/>
    <cellStyle name="CALC Currency Total 17 7" xfId="7026" xr:uid="{00000000-0005-0000-0000-0000082B0000}"/>
    <cellStyle name="CALC Currency Total 18" xfId="7027" xr:uid="{00000000-0005-0000-0000-0000092B0000}"/>
    <cellStyle name="CALC Currency Total 18 2" xfId="7028" xr:uid="{00000000-0005-0000-0000-00000A2B0000}"/>
    <cellStyle name="CALC Currency Total 18 3" xfId="7029" xr:uid="{00000000-0005-0000-0000-00000B2B0000}"/>
    <cellStyle name="CALC Currency Total 18 4" xfId="7030" xr:uid="{00000000-0005-0000-0000-00000C2B0000}"/>
    <cellStyle name="CALC Currency Total 18 5" xfId="7031" xr:uid="{00000000-0005-0000-0000-00000D2B0000}"/>
    <cellStyle name="CALC Currency Total 18 6" xfId="7032" xr:uid="{00000000-0005-0000-0000-00000E2B0000}"/>
    <cellStyle name="CALC Currency Total 18 7" xfId="7033" xr:uid="{00000000-0005-0000-0000-00000F2B0000}"/>
    <cellStyle name="CALC Currency Total 19" xfId="7034" xr:uid="{00000000-0005-0000-0000-0000102B0000}"/>
    <cellStyle name="CALC Currency Total 19 2" xfId="7035" xr:uid="{00000000-0005-0000-0000-0000112B0000}"/>
    <cellStyle name="CALC Currency Total 19 3" xfId="7036" xr:uid="{00000000-0005-0000-0000-0000122B0000}"/>
    <cellStyle name="CALC Currency Total 19 4" xfId="7037" xr:uid="{00000000-0005-0000-0000-0000132B0000}"/>
    <cellStyle name="CALC Currency Total 19 5" xfId="7038" xr:uid="{00000000-0005-0000-0000-0000142B0000}"/>
    <cellStyle name="CALC Currency Total 19 6" xfId="7039" xr:uid="{00000000-0005-0000-0000-0000152B0000}"/>
    <cellStyle name="CALC Currency Total 19 7" xfId="7040" xr:uid="{00000000-0005-0000-0000-0000162B0000}"/>
    <cellStyle name="CALC Currency Total 2" xfId="7041" xr:uid="{00000000-0005-0000-0000-0000172B0000}"/>
    <cellStyle name="CALC Currency Total 2 2" xfId="7042" xr:uid="{00000000-0005-0000-0000-0000182B0000}"/>
    <cellStyle name="CALC Currency Total 2 3" xfId="7043" xr:uid="{00000000-0005-0000-0000-0000192B0000}"/>
    <cellStyle name="CALC Currency Total 2 4" xfId="7044" xr:uid="{00000000-0005-0000-0000-00001A2B0000}"/>
    <cellStyle name="CALC Currency Total 2 5" xfId="7045" xr:uid="{00000000-0005-0000-0000-00001B2B0000}"/>
    <cellStyle name="CALC Currency Total 2 6" xfId="7046" xr:uid="{00000000-0005-0000-0000-00001C2B0000}"/>
    <cellStyle name="CALC Currency Total 2 7" xfId="7047" xr:uid="{00000000-0005-0000-0000-00001D2B0000}"/>
    <cellStyle name="CALC Currency Total 20" xfId="7048" xr:uid="{00000000-0005-0000-0000-00001E2B0000}"/>
    <cellStyle name="CALC Currency Total 20 2" xfId="7049" xr:uid="{00000000-0005-0000-0000-00001F2B0000}"/>
    <cellStyle name="CALC Currency Total 20 3" xfId="7050" xr:uid="{00000000-0005-0000-0000-0000202B0000}"/>
    <cellStyle name="CALC Currency Total 20 4" xfId="7051" xr:uid="{00000000-0005-0000-0000-0000212B0000}"/>
    <cellStyle name="CALC Currency Total 20 5" xfId="7052" xr:uid="{00000000-0005-0000-0000-0000222B0000}"/>
    <cellStyle name="CALC Currency Total 20 6" xfId="7053" xr:uid="{00000000-0005-0000-0000-0000232B0000}"/>
    <cellStyle name="CALC Currency Total 20 7" xfId="7054" xr:uid="{00000000-0005-0000-0000-0000242B0000}"/>
    <cellStyle name="CALC Currency Total 21" xfId="7055" xr:uid="{00000000-0005-0000-0000-0000252B0000}"/>
    <cellStyle name="CALC Currency Total 21 2" xfId="7056" xr:uid="{00000000-0005-0000-0000-0000262B0000}"/>
    <cellStyle name="CALC Currency Total 21 3" xfId="7057" xr:uid="{00000000-0005-0000-0000-0000272B0000}"/>
    <cellStyle name="CALC Currency Total 21 4" xfId="7058" xr:uid="{00000000-0005-0000-0000-0000282B0000}"/>
    <cellStyle name="CALC Currency Total 21 5" xfId="7059" xr:uid="{00000000-0005-0000-0000-0000292B0000}"/>
    <cellStyle name="CALC Currency Total 21 6" xfId="7060" xr:uid="{00000000-0005-0000-0000-00002A2B0000}"/>
    <cellStyle name="CALC Currency Total 21 7" xfId="7061" xr:uid="{00000000-0005-0000-0000-00002B2B0000}"/>
    <cellStyle name="CALC Currency Total 22" xfId="7062" xr:uid="{00000000-0005-0000-0000-00002C2B0000}"/>
    <cellStyle name="CALC Currency Total 22 2" xfId="7063" xr:uid="{00000000-0005-0000-0000-00002D2B0000}"/>
    <cellStyle name="CALC Currency Total 22 3" xfId="7064" xr:uid="{00000000-0005-0000-0000-00002E2B0000}"/>
    <cellStyle name="CALC Currency Total 22 4" xfId="7065" xr:uid="{00000000-0005-0000-0000-00002F2B0000}"/>
    <cellStyle name="CALC Currency Total 22 5" xfId="7066" xr:uid="{00000000-0005-0000-0000-0000302B0000}"/>
    <cellStyle name="CALC Currency Total 22 6" xfId="7067" xr:uid="{00000000-0005-0000-0000-0000312B0000}"/>
    <cellStyle name="CALC Currency Total 22 7" xfId="7068" xr:uid="{00000000-0005-0000-0000-0000322B0000}"/>
    <cellStyle name="CALC Currency Total 23" xfId="7069" xr:uid="{00000000-0005-0000-0000-0000332B0000}"/>
    <cellStyle name="CALC Currency Total 23 2" xfId="7070" xr:uid="{00000000-0005-0000-0000-0000342B0000}"/>
    <cellStyle name="CALC Currency Total 23 3" xfId="7071" xr:uid="{00000000-0005-0000-0000-0000352B0000}"/>
    <cellStyle name="CALC Currency Total 23 4" xfId="7072" xr:uid="{00000000-0005-0000-0000-0000362B0000}"/>
    <cellStyle name="CALC Currency Total 23 5" xfId="7073" xr:uid="{00000000-0005-0000-0000-0000372B0000}"/>
    <cellStyle name="CALC Currency Total 23 6" xfId="7074" xr:uid="{00000000-0005-0000-0000-0000382B0000}"/>
    <cellStyle name="CALC Currency Total 23 7" xfId="7075" xr:uid="{00000000-0005-0000-0000-0000392B0000}"/>
    <cellStyle name="CALC Currency Total 24" xfId="7076" xr:uid="{00000000-0005-0000-0000-00003A2B0000}"/>
    <cellStyle name="CALC Currency Total 24 2" xfId="7077" xr:uid="{00000000-0005-0000-0000-00003B2B0000}"/>
    <cellStyle name="CALC Currency Total 24 3" xfId="7078" xr:uid="{00000000-0005-0000-0000-00003C2B0000}"/>
    <cellStyle name="CALC Currency Total 24 4" xfId="7079" xr:uid="{00000000-0005-0000-0000-00003D2B0000}"/>
    <cellStyle name="CALC Currency Total 24 5" xfId="7080" xr:uid="{00000000-0005-0000-0000-00003E2B0000}"/>
    <cellStyle name="CALC Currency Total 24 6" xfId="7081" xr:uid="{00000000-0005-0000-0000-00003F2B0000}"/>
    <cellStyle name="CALC Currency Total 24 7" xfId="7082" xr:uid="{00000000-0005-0000-0000-0000402B0000}"/>
    <cellStyle name="CALC Currency Total 25" xfId="7083" xr:uid="{00000000-0005-0000-0000-0000412B0000}"/>
    <cellStyle name="CALC Currency Total 25 2" xfId="7084" xr:uid="{00000000-0005-0000-0000-0000422B0000}"/>
    <cellStyle name="CALC Currency Total 25 3" xfId="7085" xr:uid="{00000000-0005-0000-0000-0000432B0000}"/>
    <cellStyle name="CALC Currency Total 25 4" xfId="7086" xr:uid="{00000000-0005-0000-0000-0000442B0000}"/>
    <cellStyle name="CALC Currency Total 25 5" xfId="7087" xr:uid="{00000000-0005-0000-0000-0000452B0000}"/>
    <cellStyle name="CALC Currency Total 25 6" xfId="7088" xr:uid="{00000000-0005-0000-0000-0000462B0000}"/>
    <cellStyle name="CALC Currency Total 25 7" xfId="7089" xr:uid="{00000000-0005-0000-0000-0000472B0000}"/>
    <cellStyle name="CALC Currency Total 26" xfId="7090" xr:uid="{00000000-0005-0000-0000-0000482B0000}"/>
    <cellStyle name="CALC Currency Total 26 2" xfId="7091" xr:uid="{00000000-0005-0000-0000-0000492B0000}"/>
    <cellStyle name="CALC Currency Total 26 3" xfId="7092" xr:uid="{00000000-0005-0000-0000-00004A2B0000}"/>
    <cellStyle name="CALC Currency Total 26 4" xfId="7093" xr:uid="{00000000-0005-0000-0000-00004B2B0000}"/>
    <cellStyle name="CALC Currency Total 26 5" xfId="7094" xr:uid="{00000000-0005-0000-0000-00004C2B0000}"/>
    <cellStyle name="CALC Currency Total 26 6" xfId="7095" xr:uid="{00000000-0005-0000-0000-00004D2B0000}"/>
    <cellStyle name="CALC Currency Total 26 7" xfId="7096" xr:uid="{00000000-0005-0000-0000-00004E2B0000}"/>
    <cellStyle name="CALC Currency Total 27" xfId="7097" xr:uid="{00000000-0005-0000-0000-00004F2B0000}"/>
    <cellStyle name="CALC Currency Total 27 2" xfId="7098" xr:uid="{00000000-0005-0000-0000-0000502B0000}"/>
    <cellStyle name="CALC Currency Total 27 3" xfId="7099" xr:uid="{00000000-0005-0000-0000-0000512B0000}"/>
    <cellStyle name="CALC Currency Total 27 4" xfId="7100" xr:uid="{00000000-0005-0000-0000-0000522B0000}"/>
    <cellStyle name="CALC Currency Total 27 5" xfId="7101" xr:uid="{00000000-0005-0000-0000-0000532B0000}"/>
    <cellStyle name="CALC Currency Total 27 6" xfId="7102" xr:uid="{00000000-0005-0000-0000-0000542B0000}"/>
    <cellStyle name="CALC Currency Total 27 7" xfId="7103" xr:uid="{00000000-0005-0000-0000-0000552B0000}"/>
    <cellStyle name="CALC Currency Total 28" xfId="7104" xr:uid="{00000000-0005-0000-0000-0000562B0000}"/>
    <cellStyle name="CALC Currency Total 28 2" xfId="7105" xr:uid="{00000000-0005-0000-0000-0000572B0000}"/>
    <cellStyle name="CALC Currency Total 28 3" xfId="7106" xr:uid="{00000000-0005-0000-0000-0000582B0000}"/>
    <cellStyle name="CALC Currency Total 28 4" xfId="7107" xr:uid="{00000000-0005-0000-0000-0000592B0000}"/>
    <cellStyle name="CALC Currency Total 28 5" xfId="7108" xr:uid="{00000000-0005-0000-0000-00005A2B0000}"/>
    <cellStyle name="CALC Currency Total 28 6" xfId="7109" xr:uid="{00000000-0005-0000-0000-00005B2B0000}"/>
    <cellStyle name="CALC Currency Total 28 7" xfId="7110" xr:uid="{00000000-0005-0000-0000-00005C2B0000}"/>
    <cellStyle name="CALC Currency Total 29" xfId="7111" xr:uid="{00000000-0005-0000-0000-00005D2B0000}"/>
    <cellStyle name="CALC Currency Total 29 2" xfId="7112" xr:uid="{00000000-0005-0000-0000-00005E2B0000}"/>
    <cellStyle name="CALC Currency Total 29 3" xfId="7113" xr:uid="{00000000-0005-0000-0000-00005F2B0000}"/>
    <cellStyle name="CALC Currency Total 29 4" xfId="7114" xr:uid="{00000000-0005-0000-0000-0000602B0000}"/>
    <cellStyle name="CALC Currency Total 29 5" xfId="7115" xr:uid="{00000000-0005-0000-0000-0000612B0000}"/>
    <cellStyle name="CALC Currency Total 29 6" xfId="7116" xr:uid="{00000000-0005-0000-0000-0000622B0000}"/>
    <cellStyle name="CALC Currency Total 29 7" xfId="7117" xr:uid="{00000000-0005-0000-0000-0000632B0000}"/>
    <cellStyle name="CALC Currency Total 3" xfId="7118" xr:uid="{00000000-0005-0000-0000-0000642B0000}"/>
    <cellStyle name="CALC Currency Total 3 2" xfId="7119" xr:uid="{00000000-0005-0000-0000-0000652B0000}"/>
    <cellStyle name="CALC Currency Total 3 3" xfId="7120" xr:uid="{00000000-0005-0000-0000-0000662B0000}"/>
    <cellStyle name="CALC Currency Total 3 4" xfId="7121" xr:uid="{00000000-0005-0000-0000-0000672B0000}"/>
    <cellStyle name="CALC Currency Total 3 5" xfId="7122" xr:uid="{00000000-0005-0000-0000-0000682B0000}"/>
    <cellStyle name="CALC Currency Total 3 6" xfId="7123" xr:uid="{00000000-0005-0000-0000-0000692B0000}"/>
    <cellStyle name="CALC Currency Total 3 7" xfId="7124" xr:uid="{00000000-0005-0000-0000-00006A2B0000}"/>
    <cellStyle name="CALC Currency Total 30" xfId="7125" xr:uid="{00000000-0005-0000-0000-00006B2B0000}"/>
    <cellStyle name="CALC Currency Total 30 2" xfId="7126" xr:uid="{00000000-0005-0000-0000-00006C2B0000}"/>
    <cellStyle name="CALC Currency Total 30 3" xfId="7127" xr:uid="{00000000-0005-0000-0000-00006D2B0000}"/>
    <cellStyle name="CALC Currency Total 30 4" xfId="7128" xr:uid="{00000000-0005-0000-0000-00006E2B0000}"/>
    <cellStyle name="CALC Currency Total 30 5" xfId="7129" xr:uid="{00000000-0005-0000-0000-00006F2B0000}"/>
    <cellStyle name="CALC Currency Total 30 6" xfId="7130" xr:uid="{00000000-0005-0000-0000-0000702B0000}"/>
    <cellStyle name="CALC Currency Total 30 7" xfId="7131" xr:uid="{00000000-0005-0000-0000-0000712B0000}"/>
    <cellStyle name="CALC Currency Total 31" xfId="7132" xr:uid="{00000000-0005-0000-0000-0000722B0000}"/>
    <cellStyle name="CALC Currency Total 31 2" xfId="7133" xr:uid="{00000000-0005-0000-0000-0000732B0000}"/>
    <cellStyle name="CALC Currency Total 31 3" xfId="7134" xr:uid="{00000000-0005-0000-0000-0000742B0000}"/>
    <cellStyle name="CALC Currency Total 31 4" xfId="7135" xr:uid="{00000000-0005-0000-0000-0000752B0000}"/>
    <cellStyle name="CALC Currency Total 31 5" xfId="7136" xr:uid="{00000000-0005-0000-0000-0000762B0000}"/>
    <cellStyle name="CALC Currency Total 31 6" xfId="7137" xr:uid="{00000000-0005-0000-0000-0000772B0000}"/>
    <cellStyle name="CALC Currency Total 31 7" xfId="7138" xr:uid="{00000000-0005-0000-0000-0000782B0000}"/>
    <cellStyle name="CALC Currency Total 32" xfId="7139" xr:uid="{00000000-0005-0000-0000-0000792B0000}"/>
    <cellStyle name="CALC Currency Total 32 2" xfId="7140" xr:uid="{00000000-0005-0000-0000-00007A2B0000}"/>
    <cellStyle name="CALC Currency Total 32 3" xfId="7141" xr:uid="{00000000-0005-0000-0000-00007B2B0000}"/>
    <cellStyle name="CALC Currency Total 32 4" xfId="7142" xr:uid="{00000000-0005-0000-0000-00007C2B0000}"/>
    <cellStyle name="CALC Currency Total 32 5" xfId="7143" xr:uid="{00000000-0005-0000-0000-00007D2B0000}"/>
    <cellStyle name="CALC Currency Total 32 6" xfId="7144" xr:uid="{00000000-0005-0000-0000-00007E2B0000}"/>
    <cellStyle name="CALC Currency Total 32 7" xfId="7145" xr:uid="{00000000-0005-0000-0000-00007F2B0000}"/>
    <cellStyle name="CALC Currency Total 33" xfId="7146" xr:uid="{00000000-0005-0000-0000-0000802B0000}"/>
    <cellStyle name="CALC Currency Total 33 2" xfId="7147" xr:uid="{00000000-0005-0000-0000-0000812B0000}"/>
    <cellStyle name="CALC Currency Total 33 3" xfId="7148" xr:uid="{00000000-0005-0000-0000-0000822B0000}"/>
    <cellStyle name="CALC Currency Total 33 4" xfId="7149" xr:uid="{00000000-0005-0000-0000-0000832B0000}"/>
    <cellStyle name="CALC Currency Total 33 5" xfId="7150" xr:uid="{00000000-0005-0000-0000-0000842B0000}"/>
    <cellStyle name="CALC Currency Total 33 6" xfId="7151" xr:uid="{00000000-0005-0000-0000-0000852B0000}"/>
    <cellStyle name="CALC Currency Total 33 7" xfId="7152" xr:uid="{00000000-0005-0000-0000-0000862B0000}"/>
    <cellStyle name="CALC Currency Total 34" xfId="7153" xr:uid="{00000000-0005-0000-0000-0000872B0000}"/>
    <cellStyle name="CALC Currency Total 34 2" xfId="7154" xr:uid="{00000000-0005-0000-0000-0000882B0000}"/>
    <cellStyle name="CALC Currency Total 34 3" xfId="7155" xr:uid="{00000000-0005-0000-0000-0000892B0000}"/>
    <cellStyle name="CALC Currency Total 34 4" xfId="7156" xr:uid="{00000000-0005-0000-0000-00008A2B0000}"/>
    <cellStyle name="CALC Currency Total 34 5" xfId="7157" xr:uid="{00000000-0005-0000-0000-00008B2B0000}"/>
    <cellStyle name="CALC Currency Total 34 6" xfId="7158" xr:uid="{00000000-0005-0000-0000-00008C2B0000}"/>
    <cellStyle name="CALC Currency Total 34 7" xfId="7159" xr:uid="{00000000-0005-0000-0000-00008D2B0000}"/>
    <cellStyle name="CALC Currency Total 35" xfId="7160" xr:uid="{00000000-0005-0000-0000-00008E2B0000}"/>
    <cellStyle name="CALC Currency Total 35 2" xfId="7161" xr:uid="{00000000-0005-0000-0000-00008F2B0000}"/>
    <cellStyle name="CALC Currency Total 35 3" xfId="7162" xr:uid="{00000000-0005-0000-0000-0000902B0000}"/>
    <cellStyle name="CALC Currency Total 35 4" xfId="7163" xr:uid="{00000000-0005-0000-0000-0000912B0000}"/>
    <cellStyle name="CALC Currency Total 35 5" xfId="7164" xr:uid="{00000000-0005-0000-0000-0000922B0000}"/>
    <cellStyle name="CALC Currency Total 35 6" xfId="7165" xr:uid="{00000000-0005-0000-0000-0000932B0000}"/>
    <cellStyle name="CALC Currency Total 35 7" xfId="7166" xr:uid="{00000000-0005-0000-0000-0000942B0000}"/>
    <cellStyle name="CALC Currency Total 36" xfId="7167" xr:uid="{00000000-0005-0000-0000-0000952B0000}"/>
    <cellStyle name="CALC Currency Total 36 2" xfId="7168" xr:uid="{00000000-0005-0000-0000-0000962B0000}"/>
    <cellStyle name="CALC Currency Total 36 3" xfId="7169" xr:uid="{00000000-0005-0000-0000-0000972B0000}"/>
    <cellStyle name="CALC Currency Total 36 4" xfId="7170" xr:uid="{00000000-0005-0000-0000-0000982B0000}"/>
    <cellStyle name="CALC Currency Total 36 5" xfId="7171" xr:uid="{00000000-0005-0000-0000-0000992B0000}"/>
    <cellStyle name="CALC Currency Total 36 6" xfId="7172" xr:uid="{00000000-0005-0000-0000-00009A2B0000}"/>
    <cellStyle name="CALC Currency Total 36 7" xfId="7173" xr:uid="{00000000-0005-0000-0000-00009B2B0000}"/>
    <cellStyle name="CALC Currency Total 37" xfId="7174" xr:uid="{00000000-0005-0000-0000-00009C2B0000}"/>
    <cellStyle name="CALC Currency Total 37 2" xfId="7175" xr:uid="{00000000-0005-0000-0000-00009D2B0000}"/>
    <cellStyle name="CALC Currency Total 37 3" xfId="7176" xr:uid="{00000000-0005-0000-0000-00009E2B0000}"/>
    <cellStyle name="CALC Currency Total 37 4" xfId="7177" xr:uid="{00000000-0005-0000-0000-00009F2B0000}"/>
    <cellStyle name="CALC Currency Total 37 5" xfId="7178" xr:uid="{00000000-0005-0000-0000-0000A02B0000}"/>
    <cellStyle name="CALC Currency Total 37 6" xfId="7179" xr:uid="{00000000-0005-0000-0000-0000A12B0000}"/>
    <cellStyle name="CALC Currency Total 37 7" xfId="7180" xr:uid="{00000000-0005-0000-0000-0000A22B0000}"/>
    <cellStyle name="CALC Currency Total 38" xfId="7181" xr:uid="{00000000-0005-0000-0000-0000A32B0000}"/>
    <cellStyle name="CALC Currency Total 38 2" xfId="7182" xr:uid="{00000000-0005-0000-0000-0000A42B0000}"/>
    <cellStyle name="CALC Currency Total 38 3" xfId="7183" xr:uid="{00000000-0005-0000-0000-0000A52B0000}"/>
    <cellStyle name="CALC Currency Total 38 4" xfId="7184" xr:uid="{00000000-0005-0000-0000-0000A62B0000}"/>
    <cellStyle name="CALC Currency Total 38 5" xfId="7185" xr:uid="{00000000-0005-0000-0000-0000A72B0000}"/>
    <cellStyle name="CALC Currency Total 38 6" xfId="7186" xr:uid="{00000000-0005-0000-0000-0000A82B0000}"/>
    <cellStyle name="CALC Currency Total 38 7" xfId="7187" xr:uid="{00000000-0005-0000-0000-0000A92B0000}"/>
    <cellStyle name="CALC Currency Total 39" xfId="7188" xr:uid="{00000000-0005-0000-0000-0000AA2B0000}"/>
    <cellStyle name="CALC Currency Total 39 2" xfId="7189" xr:uid="{00000000-0005-0000-0000-0000AB2B0000}"/>
    <cellStyle name="CALC Currency Total 39 3" xfId="7190" xr:uid="{00000000-0005-0000-0000-0000AC2B0000}"/>
    <cellStyle name="CALC Currency Total 39 4" xfId="7191" xr:uid="{00000000-0005-0000-0000-0000AD2B0000}"/>
    <cellStyle name="CALC Currency Total 39 5" xfId="7192" xr:uid="{00000000-0005-0000-0000-0000AE2B0000}"/>
    <cellStyle name="CALC Currency Total 39 6" xfId="7193" xr:uid="{00000000-0005-0000-0000-0000AF2B0000}"/>
    <cellStyle name="CALC Currency Total 39 7" xfId="7194" xr:uid="{00000000-0005-0000-0000-0000B02B0000}"/>
    <cellStyle name="CALC Currency Total 4" xfId="7195" xr:uid="{00000000-0005-0000-0000-0000B12B0000}"/>
    <cellStyle name="CALC Currency Total 4 2" xfId="7196" xr:uid="{00000000-0005-0000-0000-0000B22B0000}"/>
    <cellStyle name="CALC Currency Total 4 3" xfId="7197" xr:uid="{00000000-0005-0000-0000-0000B32B0000}"/>
    <cellStyle name="CALC Currency Total 4 4" xfId="7198" xr:uid="{00000000-0005-0000-0000-0000B42B0000}"/>
    <cellStyle name="CALC Currency Total 4 5" xfId="7199" xr:uid="{00000000-0005-0000-0000-0000B52B0000}"/>
    <cellStyle name="CALC Currency Total 4 6" xfId="7200" xr:uid="{00000000-0005-0000-0000-0000B62B0000}"/>
    <cellStyle name="CALC Currency Total 4 7" xfId="7201" xr:uid="{00000000-0005-0000-0000-0000B72B0000}"/>
    <cellStyle name="CALC Currency Total 40" xfId="7202" xr:uid="{00000000-0005-0000-0000-0000B82B0000}"/>
    <cellStyle name="CALC Currency Total 40 2" xfId="7203" xr:uid="{00000000-0005-0000-0000-0000B92B0000}"/>
    <cellStyle name="CALC Currency Total 40 3" xfId="7204" xr:uid="{00000000-0005-0000-0000-0000BA2B0000}"/>
    <cellStyle name="CALC Currency Total 40 4" xfId="7205" xr:uid="{00000000-0005-0000-0000-0000BB2B0000}"/>
    <cellStyle name="CALC Currency Total 40 5" xfId="7206" xr:uid="{00000000-0005-0000-0000-0000BC2B0000}"/>
    <cellStyle name="CALC Currency Total 40 6" xfId="7207" xr:uid="{00000000-0005-0000-0000-0000BD2B0000}"/>
    <cellStyle name="CALC Currency Total 40 7" xfId="7208" xr:uid="{00000000-0005-0000-0000-0000BE2B0000}"/>
    <cellStyle name="CALC Currency Total 41" xfId="7209" xr:uid="{00000000-0005-0000-0000-0000BF2B0000}"/>
    <cellStyle name="CALC Currency Total 41 2" xfId="7210" xr:uid="{00000000-0005-0000-0000-0000C02B0000}"/>
    <cellStyle name="CALC Currency Total 41 3" xfId="7211" xr:uid="{00000000-0005-0000-0000-0000C12B0000}"/>
    <cellStyle name="CALC Currency Total 41 4" xfId="7212" xr:uid="{00000000-0005-0000-0000-0000C22B0000}"/>
    <cellStyle name="CALC Currency Total 41 5" xfId="7213" xr:uid="{00000000-0005-0000-0000-0000C32B0000}"/>
    <cellStyle name="CALC Currency Total 41 6" xfId="7214" xr:uid="{00000000-0005-0000-0000-0000C42B0000}"/>
    <cellStyle name="CALC Currency Total 41 7" xfId="7215" xr:uid="{00000000-0005-0000-0000-0000C52B0000}"/>
    <cellStyle name="CALC Currency Total 42" xfId="7216" xr:uid="{00000000-0005-0000-0000-0000C62B0000}"/>
    <cellStyle name="CALC Currency Total 42 2" xfId="7217" xr:uid="{00000000-0005-0000-0000-0000C72B0000}"/>
    <cellStyle name="CALC Currency Total 42 3" xfId="7218" xr:uid="{00000000-0005-0000-0000-0000C82B0000}"/>
    <cellStyle name="CALC Currency Total 42 4" xfId="7219" xr:uid="{00000000-0005-0000-0000-0000C92B0000}"/>
    <cellStyle name="CALC Currency Total 42 5" xfId="7220" xr:uid="{00000000-0005-0000-0000-0000CA2B0000}"/>
    <cellStyle name="CALC Currency Total 42 6" xfId="7221" xr:uid="{00000000-0005-0000-0000-0000CB2B0000}"/>
    <cellStyle name="CALC Currency Total 42 7" xfId="7222" xr:uid="{00000000-0005-0000-0000-0000CC2B0000}"/>
    <cellStyle name="CALC Currency Total 43" xfId="7223" xr:uid="{00000000-0005-0000-0000-0000CD2B0000}"/>
    <cellStyle name="CALC Currency Total 44" xfId="7224" xr:uid="{00000000-0005-0000-0000-0000CE2B0000}"/>
    <cellStyle name="CALC Currency Total 45" xfId="7225" xr:uid="{00000000-0005-0000-0000-0000CF2B0000}"/>
    <cellStyle name="CALC Currency Total 46" xfId="7226" xr:uid="{00000000-0005-0000-0000-0000D02B0000}"/>
    <cellStyle name="CALC Currency Total 47" xfId="7227" xr:uid="{00000000-0005-0000-0000-0000D12B0000}"/>
    <cellStyle name="CALC Currency Total 48" xfId="7228" xr:uid="{00000000-0005-0000-0000-0000D22B0000}"/>
    <cellStyle name="CALC Currency Total 49" xfId="7229" xr:uid="{00000000-0005-0000-0000-0000D32B0000}"/>
    <cellStyle name="CALC Currency Total 5" xfId="7230" xr:uid="{00000000-0005-0000-0000-0000D42B0000}"/>
    <cellStyle name="CALC Currency Total 5 2" xfId="7231" xr:uid="{00000000-0005-0000-0000-0000D52B0000}"/>
    <cellStyle name="CALC Currency Total 5 3" xfId="7232" xr:uid="{00000000-0005-0000-0000-0000D62B0000}"/>
    <cellStyle name="CALC Currency Total 5 4" xfId="7233" xr:uid="{00000000-0005-0000-0000-0000D72B0000}"/>
    <cellStyle name="CALC Currency Total 5 5" xfId="7234" xr:uid="{00000000-0005-0000-0000-0000D82B0000}"/>
    <cellStyle name="CALC Currency Total 5 6" xfId="7235" xr:uid="{00000000-0005-0000-0000-0000D92B0000}"/>
    <cellStyle name="CALC Currency Total 5 7" xfId="7236" xr:uid="{00000000-0005-0000-0000-0000DA2B0000}"/>
    <cellStyle name="CALC Currency Total 6" xfId="7237" xr:uid="{00000000-0005-0000-0000-0000DB2B0000}"/>
    <cellStyle name="CALC Currency Total 6 2" xfId="7238" xr:uid="{00000000-0005-0000-0000-0000DC2B0000}"/>
    <cellStyle name="CALC Currency Total 6 3" xfId="7239" xr:uid="{00000000-0005-0000-0000-0000DD2B0000}"/>
    <cellStyle name="CALC Currency Total 6 4" xfId="7240" xr:uid="{00000000-0005-0000-0000-0000DE2B0000}"/>
    <cellStyle name="CALC Currency Total 6 5" xfId="7241" xr:uid="{00000000-0005-0000-0000-0000DF2B0000}"/>
    <cellStyle name="CALC Currency Total 6 6" xfId="7242" xr:uid="{00000000-0005-0000-0000-0000E02B0000}"/>
    <cellStyle name="CALC Currency Total 6 7" xfId="7243" xr:uid="{00000000-0005-0000-0000-0000E12B0000}"/>
    <cellStyle name="CALC Currency Total 7" xfId="7244" xr:uid="{00000000-0005-0000-0000-0000E22B0000}"/>
    <cellStyle name="CALC Currency Total 7 2" xfId="7245" xr:uid="{00000000-0005-0000-0000-0000E32B0000}"/>
    <cellStyle name="CALC Currency Total 7 3" xfId="7246" xr:uid="{00000000-0005-0000-0000-0000E42B0000}"/>
    <cellStyle name="CALC Currency Total 7 4" xfId="7247" xr:uid="{00000000-0005-0000-0000-0000E52B0000}"/>
    <cellStyle name="CALC Currency Total 7 5" xfId="7248" xr:uid="{00000000-0005-0000-0000-0000E62B0000}"/>
    <cellStyle name="CALC Currency Total 7 6" xfId="7249" xr:uid="{00000000-0005-0000-0000-0000E72B0000}"/>
    <cellStyle name="CALC Currency Total 7 7" xfId="7250" xr:uid="{00000000-0005-0000-0000-0000E82B0000}"/>
    <cellStyle name="CALC Currency Total 8" xfId="7251" xr:uid="{00000000-0005-0000-0000-0000E92B0000}"/>
    <cellStyle name="CALC Currency Total 8 2" xfId="7252" xr:uid="{00000000-0005-0000-0000-0000EA2B0000}"/>
    <cellStyle name="CALC Currency Total 8 3" xfId="7253" xr:uid="{00000000-0005-0000-0000-0000EB2B0000}"/>
    <cellStyle name="CALC Currency Total 8 4" xfId="7254" xr:uid="{00000000-0005-0000-0000-0000EC2B0000}"/>
    <cellStyle name="CALC Currency Total 8 5" xfId="7255" xr:uid="{00000000-0005-0000-0000-0000ED2B0000}"/>
    <cellStyle name="CALC Currency Total 8 6" xfId="7256" xr:uid="{00000000-0005-0000-0000-0000EE2B0000}"/>
    <cellStyle name="CALC Currency Total 8 7" xfId="7257" xr:uid="{00000000-0005-0000-0000-0000EF2B0000}"/>
    <cellStyle name="CALC Currency Total 9" xfId="7258" xr:uid="{00000000-0005-0000-0000-0000F02B0000}"/>
    <cellStyle name="CALC Currency Total 9 2" xfId="7259" xr:uid="{00000000-0005-0000-0000-0000F12B0000}"/>
    <cellStyle name="CALC Currency Total 9 3" xfId="7260" xr:uid="{00000000-0005-0000-0000-0000F22B0000}"/>
    <cellStyle name="CALC Currency Total 9 4" xfId="7261" xr:uid="{00000000-0005-0000-0000-0000F32B0000}"/>
    <cellStyle name="CALC Currency Total 9 5" xfId="7262" xr:uid="{00000000-0005-0000-0000-0000F42B0000}"/>
    <cellStyle name="CALC Currency Total 9 6" xfId="7263" xr:uid="{00000000-0005-0000-0000-0000F52B0000}"/>
    <cellStyle name="CALC Currency Total 9 7" xfId="7264" xr:uid="{00000000-0005-0000-0000-0000F62B0000}"/>
    <cellStyle name="CALC Currency Total_Copy of Slides for BP2008_v2" xfId="7265" xr:uid="{00000000-0005-0000-0000-0000F72B0000}"/>
    <cellStyle name="CALC Currency_Copy of Slides for BP2008_v2" xfId="7266" xr:uid="{00000000-0005-0000-0000-0000F82B0000}"/>
    <cellStyle name="CALC Date Long" xfId="7267" xr:uid="{00000000-0005-0000-0000-0000F92B0000}"/>
    <cellStyle name="CALC Date Long 2" xfId="26842" xr:uid="{00000000-0005-0000-0000-0000FA2B0000}"/>
    <cellStyle name="CALC Date Short" xfId="7268" xr:uid="{00000000-0005-0000-0000-0000FB2B0000}"/>
    <cellStyle name="CALC Date Short 2" xfId="26843" xr:uid="{00000000-0005-0000-0000-0000FC2B0000}"/>
    <cellStyle name="CALC Percent" xfId="7269" xr:uid="{00000000-0005-0000-0000-0000FD2B0000}"/>
    <cellStyle name="CALC Percent [1]" xfId="7270" xr:uid="{00000000-0005-0000-0000-0000FE2B0000}"/>
    <cellStyle name="CALC Percent [1] 2" xfId="26844" xr:uid="{00000000-0005-0000-0000-0000FF2B0000}"/>
    <cellStyle name="CALC Percent [2]" xfId="7271" xr:uid="{00000000-0005-0000-0000-0000002C0000}"/>
    <cellStyle name="CALC Percent [2] 2" xfId="26845" xr:uid="{00000000-0005-0000-0000-0000012C0000}"/>
    <cellStyle name="CALC Percent 2" xfId="26846" xr:uid="{00000000-0005-0000-0000-0000022C0000}"/>
    <cellStyle name="CALC Percent Total" xfId="7272" xr:uid="{00000000-0005-0000-0000-0000032C0000}"/>
    <cellStyle name="CALC Percent Total [1]" xfId="7273" xr:uid="{00000000-0005-0000-0000-0000042C0000}"/>
    <cellStyle name="CALC Percent Total [1] 10" xfId="7274" xr:uid="{00000000-0005-0000-0000-0000052C0000}"/>
    <cellStyle name="CALC Percent Total [1] 11" xfId="7275" xr:uid="{00000000-0005-0000-0000-0000062C0000}"/>
    <cellStyle name="CALC Percent Total [1] 12" xfId="7276" xr:uid="{00000000-0005-0000-0000-0000072C0000}"/>
    <cellStyle name="CALC Percent Total [1] 13" xfId="7277" xr:uid="{00000000-0005-0000-0000-0000082C0000}"/>
    <cellStyle name="CALC Percent Total [1] 14" xfId="7278" xr:uid="{00000000-0005-0000-0000-0000092C0000}"/>
    <cellStyle name="CALC Percent Total [1] 15" xfId="7279" xr:uid="{00000000-0005-0000-0000-00000A2C0000}"/>
    <cellStyle name="CALC Percent Total [1] 2" xfId="7280" xr:uid="{00000000-0005-0000-0000-00000B2C0000}"/>
    <cellStyle name="CALC Percent Total [1] 2 2" xfId="7281" xr:uid="{00000000-0005-0000-0000-00000C2C0000}"/>
    <cellStyle name="CALC Percent Total [1] 2 3" xfId="7282" xr:uid="{00000000-0005-0000-0000-00000D2C0000}"/>
    <cellStyle name="CALC Percent Total [1] 2 4" xfId="7283" xr:uid="{00000000-0005-0000-0000-00000E2C0000}"/>
    <cellStyle name="CALC Percent Total [1] 2 5" xfId="7284" xr:uid="{00000000-0005-0000-0000-00000F2C0000}"/>
    <cellStyle name="CALC Percent Total [1] 2 6" xfId="7285" xr:uid="{00000000-0005-0000-0000-0000102C0000}"/>
    <cellStyle name="CALC Percent Total [1] 2 7" xfId="7286" xr:uid="{00000000-0005-0000-0000-0000112C0000}"/>
    <cellStyle name="CALC Percent Total [1] 3" xfId="7287" xr:uid="{00000000-0005-0000-0000-0000122C0000}"/>
    <cellStyle name="CALC Percent Total [1] 3 2" xfId="7288" xr:uid="{00000000-0005-0000-0000-0000132C0000}"/>
    <cellStyle name="CALC Percent Total [1] 3 3" xfId="7289" xr:uid="{00000000-0005-0000-0000-0000142C0000}"/>
    <cellStyle name="CALC Percent Total [1] 3 4" xfId="7290" xr:uid="{00000000-0005-0000-0000-0000152C0000}"/>
    <cellStyle name="CALC Percent Total [1] 3 5" xfId="7291" xr:uid="{00000000-0005-0000-0000-0000162C0000}"/>
    <cellStyle name="CALC Percent Total [1] 3 6" xfId="7292" xr:uid="{00000000-0005-0000-0000-0000172C0000}"/>
    <cellStyle name="CALC Percent Total [1] 3 7" xfId="7293" xr:uid="{00000000-0005-0000-0000-0000182C0000}"/>
    <cellStyle name="CALC Percent Total [1] 4" xfId="7294" xr:uid="{00000000-0005-0000-0000-0000192C0000}"/>
    <cellStyle name="CALC Percent Total [1] 4 2" xfId="7295" xr:uid="{00000000-0005-0000-0000-00001A2C0000}"/>
    <cellStyle name="CALC Percent Total [1] 4 3" xfId="7296" xr:uid="{00000000-0005-0000-0000-00001B2C0000}"/>
    <cellStyle name="CALC Percent Total [1] 4 4" xfId="7297" xr:uid="{00000000-0005-0000-0000-00001C2C0000}"/>
    <cellStyle name="CALC Percent Total [1] 4 5" xfId="7298" xr:uid="{00000000-0005-0000-0000-00001D2C0000}"/>
    <cellStyle name="CALC Percent Total [1] 4 6" xfId="7299" xr:uid="{00000000-0005-0000-0000-00001E2C0000}"/>
    <cellStyle name="CALC Percent Total [1] 4 7" xfId="7300" xr:uid="{00000000-0005-0000-0000-00001F2C0000}"/>
    <cellStyle name="CALC Percent Total [1] 5" xfId="7301" xr:uid="{00000000-0005-0000-0000-0000202C0000}"/>
    <cellStyle name="CALC Percent Total [1] 5 2" xfId="7302" xr:uid="{00000000-0005-0000-0000-0000212C0000}"/>
    <cellStyle name="CALC Percent Total [1] 5 3" xfId="7303" xr:uid="{00000000-0005-0000-0000-0000222C0000}"/>
    <cellStyle name="CALC Percent Total [1] 5 4" xfId="7304" xr:uid="{00000000-0005-0000-0000-0000232C0000}"/>
    <cellStyle name="CALC Percent Total [1] 5 5" xfId="7305" xr:uid="{00000000-0005-0000-0000-0000242C0000}"/>
    <cellStyle name="CALC Percent Total [1] 5 6" xfId="7306" xr:uid="{00000000-0005-0000-0000-0000252C0000}"/>
    <cellStyle name="CALC Percent Total [1] 5 7" xfId="7307" xr:uid="{00000000-0005-0000-0000-0000262C0000}"/>
    <cellStyle name="CALC Percent Total [1] 6" xfId="7308" xr:uid="{00000000-0005-0000-0000-0000272C0000}"/>
    <cellStyle name="CALC Percent Total [1] 6 2" xfId="7309" xr:uid="{00000000-0005-0000-0000-0000282C0000}"/>
    <cellStyle name="CALC Percent Total [1] 6 3" xfId="7310" xr:uid="{00000000-0005-0000-0000-0000292C0000}"/>
    <cellStyle name="CALC Percent Total [1] 6 4" xfId="7311" xr:uid="{00000000-0005-0000-0000-00002A2C0000}"/>
    <cellStyle name="CALC Percent Total [1] 6 5" xfId="7312" xr:uid="{00000000-0005-0000-0000-00002B2C0000}"/>
    <cellStyle name="CALC Percent Total [1] 6 6" xfId="7313" xr:uid="{00000000-0005-0000-0000-00002C2C0000}"/>
    <cellStyle name="CALC Percent Total [1] 6 7" xfId="7314" xr:uid="{00000000-0005-0000-0000-00002D2C0000}"/>
    <cellStyle name="CALC Percent Total [1] 7" xfId="7315" xr:uid="{00000000-0005-0000-0000-00002E2C0000}"/>
    <cellStyle name="CALC Percent Total [1] 7 2" xfId="7316" xr:uid="{00000000-0005-0000-0000-00002F2C0000}"/>
    <cellStyle name="CALC Percent Total [1] 7 3" xfId="7317" xr:uid="{00000000-0005-0000-0000-0000302C0000}"/>
    <cellStyle name="CALC Percent Total [1] 7 4" xfId="7318" xr:uid="{00000000-0005-0000-0000-0000312C0000}"/>
    <cellStyle name="CALC Percent Total [1] 7 5" xfId="7319" xr:uid="{00000000-0005-0000-0000-0000322C0000}"/>
    <cellStyle name="CALC Percent Total [1] 7 6" xfId="7320" xr:uid="{00000000-0005-0000-0000-0000332C0000}"/>
    <cellStyle name="CALC Percent Total [1] 7 7" xfId="7321" xr:uid="{00000000-0005-0000-0000-0000342C0000}"/>
    <cellStyle name="CALC Percent Total [1] 8" xfId="7322" xr:uid="{00000000-0005-0000-0000-0000352C0000}"/>
    <cellStyle name="CALC Percent Total [1] 8 2" xfId="7323" xr:uid="{00000000-0005-0000-0000-0000362C0000}"/>
    <cellStyle name="CALC Percent Total [1] 8 3" xfId="7324" xr:uid="{00000000-0005-0000-0000-0000372C0000}"/>
    <cellStyle name="CALC Percent Total [1] 8 4" xfId="7325" xr:uid="{00000000-0005-0000-0000-0000382C0000}"/>
    <cellStyle name="CALC Percent Total [1] 8 5" xfId="7326" xr:uid="{00000000-0005-0000-0000-0000392C0000}"/>
    <cellStyle name="CALC Percent Total [1] 8 6" xfId="7327" xr:uid="{00000000-0005-0000-0000-00003A2C0000}"/>
    <cellStyle name="CALC Percent Total [1] 8 7" xfId="7328" xr:uid="{00000000-0005-0000-0000-00003B2C0000}"/>
    <cellStyle name="CALC Percent Total [1] 9" xfId="7329" xr:uid="{00000000-0005-0000-0000-00003C2C0000}"/>
    <cellStyle name="CALC Percent Total [1] 9 2" xfId="7330" xr:uid="{00000000-0005-0000-0000-00003D2C0000}"/>
    <cellStyle name="CALC Percent Total [1] 9 3" xfId="7331" xr:uid="{00000000-0005-0000-0000-00003E2C0000}"/>
    <cellStyle name="CALC Percent Total [1] 9 4" xfId="7332" xr:uid="{00000000-0005-0000-0000-00003F2C0000}"/>
    <cellStyle name="CALC Percent Total [1] 9 5" xfId="7333" xr:uid="{00000000-0005-0000-0000-0000402C0000}"/>
    <cellStyle name="CALC Percent Total [1] 9 6" xfId="7334" xr:uid="{00000000-0005-0000-0000-0000412C0000}"/>
    <cellStyle name="CALC Percent Total [1] 9 7" xfId="7335" xr:uid="{00000000-0005-0000-0000-0000422C0000}"/>
    <cellStyle name="CALC Percent Total [1]_Лист2" xfId="26847" xr:uid="{00000000-0005-0000-0000-0000432C0000}"/>
    <cellStyle name="CALC Percent Total [2]" xfId="7336" xr:uid="{00000000-0005-0000-0000-0000442C0000}"/>
    <cellStyle name="CALC Percent Total [2] 10" xfId="7337" xr:uid="{00000000-0005-0000-0000-0000452C0000}"/>
    <cellStyle name="CALC Percent Total [2] 11" xfId="7338" xr:uid="{00000000-0005-0000-0000-0000462C0000}"/>
    <cellStyle name="CALC Percent Total [2] 12" xfId="7339" xr:uid="{00000000-0005-0000-0000-0000472C0000}"/>
    <cellStyle name="CALC Percent Total [2] 13" xfId="7340" xr:uid="{00000000-0005-0000-0000-0000482C0000}"/>
    <cellStyle name="CALC Percent Total [2] 14" xfId="7341" xr:uid="{00000000-0005-0000-0000-0000492C0000}"/>
    <cellStyle name="CALC Percent Total [2] 15" xfId="7342" xr:uid="{00000000-0005-0000-0000-00004A2C0000}"/>
    <cellStyle name="CALC Percent Total [2] 2" xfId="7343" xr:uid="{00000000-0005-0000-0000-00004B2C0000}"/>
    <cellStyle name="CALC Percent Total [2] 2 2" xfId="7344" xr:uid="{00000000-0005-0000-0000-00004C2C0000}"/>
    <cellStyle name="CALC Percent Total [2] 2 3" xfId="7345" xr:uid="{00000000-0005-0000-0000-00004D2C0000}"/>
    <cellStyle name="CALC Percent Total [2] 2 4" xfId="7346" xr:uid="{00000000-0005-0000-0000-00004E2C0000}"/>
    <cellStyle name="CALC Percent Total [2] 2 5" xfId="7347" xr:uid="{00000000-0005-0000-0000-00004F2C0000}"/>
    <cellStyle name="CALC Percent Total [2] 2 6" xfId="7348" xr:uid="{00000000-0005-0000-0000-0000502C0000}"/>
    <cellStyle name="CALC Percent Total [2] 2 7" xfId="7349" xr:uid="{00000000-0005-0000-0000-0000512C0000}"/>
    <cellStyle name="CALC Percent Total [2] 3" xfId="7350" xr:uid="{00000000-0005-0000-0000-0000522C0000}"/>
    <cellStyle name="CALC Percent Total [2] 3 2" xfId="7351" xr:uid="{00000000-0005-0000-0000-0000532C0000}"/>
    <cellStyle name="CALC Percent Total [2] 3 3" xfId="7352" xr:uid="{00000000-0005-0000-0000-0000542C0000}"/>
    <cellStyle name="CALC Percent Total [2] 3 4" xfId="7353" xr:uid="{00000000-0005-0000-0000-0000552C0000}"/>
    <cellStyle name="CALC Percent Total [2] 3 5" xfId="7354" xr:uid="{00000000-0005-0000-0000-0000562C0000}"/>
    <cellStyle name="CALC Percent Total [2] 3 6" xfId="7355" xr:uid="{00000000-0005-0000-0000-0000572C0000}"/>
    <cellStyle name="CALC Percent Total [2] 3 7" xfId="7356" xr:uid="{00000000-0005-0000-0000-0000582C0000}"/>
    <cellStyle name="CALC Percent Total [2] 4" xfId="7357" xr:uid="{00000000-0005-0000-0000-0000592C0000}"/>
    <cellStyle name="CALC Percent Total [2] 4 2" xfId="7358" xr:uid="{00000000-0005-0000-0000-00005A2C0000}"/>
    <cellStyle name="CALC Percent Total [2] 4 3" xfId="7359" xr:uid="{00000000-0005-0000-0000-00005B2C0000}"/>
    <cellStyle name="CALC Percent Total [2] 4 4" xfId="7360" xr:uid="{00000000-0005-0000-0000-00005C2C0000}"/>
    <cellStyle name="CALC Percent Total [2] 4 5" xfId="7361" xr:uid="{00000000-0005-0000-0000-00005D2C0000}"/>
    <cellStyle name="CALC Percent Total [2] 4 6" xfId="7362" xr:uid="{00000000-0005-0000-0000-00005E2C0000}"/>
    <cellStyle name="CALC Percent Total [2] 4 7" xfId="7363" xr:uid="{00000000-0005-0000-0000-00005F2C0000}"/>
    <cellStyle name="CALC Percent Total [2] 5" xfId="7364" xr:uid="{00000000-0005-0000-0000-0000602C0000}"/>
    <cellStyle name="CALC Percent Total [2] 5 2" xfId="7365" xr:uid="{00000000-0005-0000-0000-0000612C0000}"/>
    <cellStyle name="CALC Percent Total [2] 5 3" xfId="7366" xr:uid="{00000000-0005-0000-0000-0000622C0000}"/>
    <cellStyle name="CALC Percent Total [2] 5 4" xfId="7367" xr:uid="{00000000-0005-0000-0000-0000632C0000}"/>
    <cellStyle name="CALC Percent Total [2] 5 5" xfId="7368" xr:uid="{00000000-0005-0000-0000-0000642C0000}"/>
    <cellStyle name="CALC Percent Total [2] 5 6" xfId="7369" xr:uid="{00000000-0005-0000-0000-0000652C0000}"/>
    <cellStyle name="CALC Percent Total [2] 5 7" xfId="7370" xr:uid="{00000000-0005-0000-0000-0000662C0000}"/>
    <cellStyle name="CALC Percent Total [2] 6" xfId="7371" xr:uid="{00000000-0005-0000-0000-0000672C0000}"/>
    <cellStyle name="CALC Percent Total [2] 6 2" xfId="7372" xr:uid="{00000000-0005-0000-0000-0000682C0000}"/>
    <cellStyle name="CALC Percent Total [2] 6 3" xfId="7373" xr:uid="{00000000-0005-0000-0000-0000692C0000}"/>
    <cellStyle name="CALC Percent Total [2] 6 4" xfId="7374" xr:uid="{00000000-0005-0000-0000-00006A2C0000}"/>
    <cellStyle name="CALC Percent Total [2] 6 5" xfId="7375" xr:uid="{00000000-0005-0000-0000-00006B2C0000}"/>
    <cellStyle name="CALC Percent Total [2] 6 6" xfId="7376" xr:uid="{00000000-0005-0000-0000-00006C2C0000}"/>
    <cellStyle name="CALC Percent Total [2] 6 7" xfId="7377" xr:uid="{00000000-0005-0000-0000-00006D2C0000}"/>
    <cellStyle name="CALC Percent Total [2] 7" xfId="7378" xr:uid="{00000000-0005-0000-0000-00006E2C0000}"/>
    <cellStyle name="CALC Percent Total [2] 7 2" xfId="7379" xr:uid="{00000000-0005-0000-0000-00006F2C0000}"/>
    <cellStyle name="CALC Percent Total [2] 7 3" xfId="7380" xr:uid="{00000000-0005-0000-0000-0000702C0000}"/>
    <cellStyle name="CALC Percent Total [2] 7 4" xfId="7381" xr:uid="{00000000-0005-0000-0000-0000712C0000}"/>
    <cellStyle name="CALC Percent Total [2] 7 5" xfId="7382" xr:uid="{00000000-0005-0000-0000-0000722C0000}"/>
    <cellStyle name="CALC Percent Total [2] 7 6" xfId="7383" xr:uid="{00000000-0005-0000-0000-0000732C0000}"/>
    <cellStyle name="CALC Percent Total [2] 7 7" xfId="7384" xr:uid="{00000000-0005-0000-0000-0000742C0000}"/>
    <cellStyle name="CALC Percent Total [2] 8" xfId="7385" xr:uid="{00000000-0005-0000-0000-0000752C0000}"/>
    <cellStyle name="CALC Percent Total [2] 8 2" xfId="7386" xr:uid="{00000000-0005-0000-0000-0000762C0000}"/>
    <cellStyle name="CALC Percent Total [2] 8 3" xfId="7387" xr:uid="{00000000-0005-0000-0000-0000772C0000}"/>
    <cellStyle name="CALC Percent Total [2] 8 4" xfId="7388" xr:uid="{00000000-0005-0000-0000-0000782C0000}"/>
    <cellStyle name="CALC Percent Total [2] 8 5" xfId="7389" xr:uid="{00000000-0005-0000-0000-0000792C0000}"/>
    <cellStyle name="CALC Percent Total [2] 8 6" xfId="7390" xr:uid="{00000000-0005-0000-0000-00007A2C0000}"/>
    <cellStyle name="CALC Percent Total [2] 8 7" xfId="7391" xr:uid="{00000000-0005-0000-0000-00007B2C0000}"/>
    <cellStyle name="CALC Percent Total [2] 9" xfId="7392" xr:uid="{00000000-0005-0000-0000-00007C2C0000}"/>
    <cellStyle name="CALC Percent Total [2] 9 2" xfId="7393" xr:uid="{00000000-0005-0000-0000-00007D2C0000}"/>
    <cellStyle name="CALC Percent Total [2] 9 3" xfId="7394" xr:uid="{00000000-0005-0000-0000-00007E2C0000}"/>
    <cellStyle name="CALC Percent Total [2] 9 4" xfId="7395" xr:uid="{00000000-0005-0000-0000-00007F2C0000}"/>
    <cellStyle name="CALC Percent Total [2] 9 5" xfId="7396" xr:uid="{00000000-0005-0000-0000-0000802C0000}"/>
    <cellStyle name="CALC Percent Total [2] 9 6" xfId="7397" xr:uid="{00000000-0005-0000-0000-0000812C0000}"/>
    <cellStyle name="CALC Percent Total [2] 9 7" xfId="7398" xr:uid="{00000000-0005-0000-0000-0000822C0000}"/>
    <cellStyle name="CALC Percent Total [2]_Лист2" xfId="26848" xr:uid="{00000000-0005-0000-0000-0000832C0000}"/>
    <cellStyle name="CALC Percent Total 10" xfId="7399" xr:uid="{00000000-0005-0000-0000-0000842C0000}"/>
    <cellStyle name="CALC Percent Total 10 2" xfId="7400" xr:uid="{00000000-0005-0000-0000-0000852C0000}"/>
    <cellStyle name="CALC Percent Total 10 3" xfId="7401" xr:uid="{00000000-0005-0000-0000-0000862C0000}"/>
    <cellStyle name="CALC Percent Total 10 4" xfId="7402" xr:uid="{00000000-0005-0000-0000-0000872C0000}"/>
    <cellStyle name="CALC Percent Total 10 5" xfId="7403" xr:uid="{00000000-0005-0000-0000-0000882C0000}"/>
    <cellStyle name="CALC Percent Total 10 6" xfId="7404" xr:uid="{00000000-0005-0000-0000-0000892C0000}"/>
    <cellStyle name="CALC Percent Total 10 7" xfId="7405" xr:uid="{00000000-0005-0000-0000-00008A2C0000}"/>
    <cellStyle name="CALC Percent Total 11" xfId="7406" xr:uid="{00000000-0005-0000-0000-00008B2C0000}"/>
    <cellStyle name="CALC Percent Total 11 2" xfId="7407" xr:uid="{00000000-0005-0000-0000-00008C2C0000}"/>
    <cellStyle name="CALC Percent Total 11 3" xfId="7408" xr:uid="{00000000-0005-0000-0000-00008D2C0000}"/>
    <cellStyle name="CALC Percent Total 11 4" xfId="7409" xr:uid="{00000000-0005-0000-0000-00008E2C0000}"/>
    <cellStyle name="CALC Percent Total 11 5" xfId="7410" xr:uid="{00000000-0005-0000-0000-00008F2C0000}"/>
    <cellStyle name="CALC Percent Total 11 6" xfId="7411" xr:uid="{00000000-0005-0000-0000-0000902C0000}"/>
    <cellStyle name="CALC Percent Total 11 7" xfId="7412" xr:uid="{00000000-0005-0000-0000-0000912C0000}"/>
    <cellStyle name="CALC Percent Total 12" xfId="7413" xr:uid="{00000000-0005-0000-0000-0000922C0000}"/>
    <cellStyle name="CALC Percent Total 12 2" xfId="7414" xr:uid="{00000000-0005-0000-0000-0000932C0000}"/>
    <cellStyle name="CALC Percent Total 12 3" xfId="7415" xr:uid="{00000000-0005-0000-0000-0000942C0000}"/>
    <cellStyle name="CALC Percent Total 12 4" xfId="7416" xr:uid="{00000000-0005-0000-0000-0000952C0000}"/>
    <cellStyle name="CALC Percent Total 12 5" xfId="7417" xr:uid="{00000000-0005-0000-0000-0000962C0000}"/>
    <cellStyle name="CALC Percent Total 12 6" xfId="7418" xr:uid="{00000000-0005-0000-0000-0000972C0000}"/>
    <cellStyle name="CALC Percent Total 12 7" xfId="7419" xr:uid="{00000000-0005-0000-0000-0000982C0000}"/>
    <cellStyle name="CALC Percent Total 13" xfId="7420" xr:uid="{00000000-0005-0000-0000-0000992C0000}"/>
    <cellStyle name="CALC Percent Total 13 2" xfId="7421" xr:uid="{00000000-0005-0000-0000-00009A2C0000}"/>
    <cellStyle name="CALC Percent Total 13 3" xfId="7422" xr:uid="{00000000-0005-0000-0000-00009B2C0000}"/>
    <cellStyle name="CALC Percent Total 13 4" xfId="7423" xr:uid="{00000000-0005-0000-0000-00009C2C0000}"/>
    <cellStyle name="CALC Percent Total 13 5" xfId="7424" xr:uid="{00000000-0005-0000-0000-00009D2C0000}"/>
    <cellStyle name="CALC Percent Total 13 6" xfId="7425" xr:uid="{00000000-0005-0000-0000-00009E2C0000}"/>
    <cellStyle name="CALC Percent Total 13 7" xfId="7426" xr:uid="{00000000-0005-0000-0000-00009F2C0000}"/>
    <cellStyle name="CALC Percent Total 14" xfId="7427" xr:uid="{00000000-0005-0000-0000-0000A02C0000}"/>
    <cellStyle name="CALC Percent Total 14 2" xfId="7428" xr:uid="{00000000-0005-0000-0000-0000A12C0000}"/>
    <cellStyle name="CALC Percent Total 14 3" xfId="7429" xr:uid="{00000000-0005-0000-0000-0000A22C0000}"/>
    <cellStyle name="CALC Percent Total 14 4" xfId="7430" xr:uid="{00000000-0005-0000-0000-0000A32C0000}"/>
    <cellStyle name="CALC Percent Total 14 5" xfId="7431" xr:uid="{00000000-0005-0000-0000-0000A42C0000}"/>
    <cellStyle name="CALC Percent Total 14 6" xfId="7432" xr:uid="{00000000-0005-0000-0000-0000A52C0000}"/>
    <cellStyle name="CALC Percent Total 14 7" xfId="7433" xr:uid="{00000000-0005-0000-0000-0000A62C0000}"/>
    <cellStyle name="CALC Percent Total 15" xfId="7434" xr:uid="{00000000-0005-0000-0000-0000A72C0000}"/>
    <cellStyle name="CALC Percent Total 15 2" xfId="7435" xr:uid="{00000000-0005-0000-0000-0000A82C0000}"/>
    <cellStyle name="CALC Percent Total 15 3" xfId="7436" xr:uid="{00000000-0005-0000-0000-0000A92C0000}"/>
    <cellStyle name="CALC Percent Total 15 4" xfId="7437" xr:uid="{00000000-0005-0000-0000-0000AA2C0000}"/>
    <cellStyle name="CALC Percent Total 15 5" xfId="7438" xr:uid="{00000000-0005-0000-0000-0000AB2C0000}"/>
    <cellStyle name="CALC Percent Total 15 6" xfId="7439" xr:uid="{00000000-0005-0000-0000-0000AC2C0000}"/>
    <cellStyle name="CALC Percent Total 15 7" xfId="7440" xr:uid="{00000000-0005-0000-0000-0000AD2C0000}"/>
    <cellStyle name="CALC Percent Total 16" xfId="7441" xr:uid="{00000000-0005-0000-0000-0000AE2C0000}"/>
    <cellStyle name="CALC Percent Total 16 2" xfId="7442" xr:uid="{00000000-0005-0000-0000-0000AF2C0000}"/>
    <cellStyle name="CALC Percent Total 16 3" xfId="7443" xr:uid="{00000000-0005-0000-0000-0000B02C0000}"/>
    <cellStyle name="CALC Percent Total 16 4" xfId="7444" xr:uid="{00000000-0005-0000-0000-0000B12C0000}"/>
    <cellStyle name="CALC Percent Total 16 5" xfId="7445" xr:uid="{00000000-0005-0000-0000-0000B22C0000}"/>
    <cellStyle name="CALC Percent Total 16 6" xfId="7446" xr:uid="{00000000-0005-0000-0000-0000B32C0000}"/>
    <cellStyle name="CALC Percent Total 16 7" xfId="7447" xr:uid="{00000000-0005-0000-0000-0000B42C0000}"/>
    <cellStyle name="CALC Percent Total 17" xfId="7448" xr:uid="{00000000-0005-0000-0000-0000B52C0000}"/>
    <cellStyle name="CALC Percent Total 17 2" xfId="7449" xr:uid="{00000000-0005-0000-0000-0000B62C0000}"/>
    <cellStyle name="CALC Percent Total 17 3" xfId="7450" xr:uid="{00000000-0005-0000-0000-0000B72C0000}"/>
    <cellStyle name="CALC Percent Total 17 4" xfId="7451" xr:uid="{00000000-0005-0000-0000-0000B82C0000}"/>
    <cellStyle name="CALC Percent Total 17 5" xfId="7452" xr:uid="{00000000-0005-0000-0000-0000B92C0000}"/>
    <cellStyle name="CALC Percent Total 17 6" xfId="7453" xr:uid="{00000000-0005-0000-0000-0000BA2C0000}"/>
    <cellStyle name="CALC Percent Total 17 7" xfId="7454" xr:uid="{00000000-0005-0000-0000-0000BB2C0000}"/>
    <cellStyle name="CALC Percent Total 18" xfId="7455" xr:uid="{00000000-0005-0000-0000-0000BC2C0000}"/>
    <cellStyle name="CALC Percent Total 18 2" xfId="7456" xr:uid="{00000000-0005-0000-0000-0000BD2C0000}"/>
    <cellStyle name="CALC Percent Total 18 3" xfId="7457" xr:uid="{00000000-0005-0000-0000-0000BE2C0000}"/>
    <cellStyle name="CALC Percent Total 18 4" xfId="7458" xr:uid="{00000000-0005-0000-0000-0000BF2C0000}"/>
    <cellStyle name="CALC Percent Total 18 5" xfId="7459" xr:uid="{00000000-0005-0000-0000-0000C02C0000}"/>
    <cellStyle name="CALC Percent Total 18 6" xfId="7460" xr:uid="{00000000-0005-0000-0000-0000C12C0000}"/>
    <cellStyle name="CALC Percent Total 18 7" xfId="7461" xr:uid="{00000000-0005-0000-0000-0000C22C0000}"/>
    <cellStyle name="CALC Percent Total 19" xfId="7462" xr:uid="{00000000-0005-0000-0000-0000C32C0000}"/>
    <cellStyle name="CALC Percent Total 19 2" xfId="7463" xr:uid="{00000000-0005-0000-0000-0000C42C0000}"/>
    <cellStyle name="CALC Percent Total 19 3" xfId="7464" xr:uid="{00000000-0005-0000-0000-0000C52C0000}"/>
    <cellStyle name="CALC Percent Total 19 4" xfId="7465" xr:uid="{00000000-0005-0000-0000-0000C62C0000}"/>
    <cellStyle name="CALC Percent Total 19 5" xfId="7466" xr:uid="{00000000-0005-0000-0000-0000C72C0000}"/>
    <cellStyle name="CALC Percent Total 19 6" xfId="7467" xr:uid="{00000000-0005-0000-0000-0000C82C0000}"/>
    <cellStyle name="CALC Percent Total 19 7" xfId="7468" xr:uid="{00000000-0005-0000-0000-0000C92C0000}"/>
    <cellStyle name="CALC Percent Total 2" xfId="7469" xr:uid="{00000000-0005-0000-0000-0000CA2C0000}"/>
    <cellStyle name="CALC Percent Total 2 2" xfId="7470" xr:uid="{00000000-0005-0000-0000-0000CB2C0000}"/>
    <cellStyle name="CALC Percent Total 2 3" xfId="7471" xr:uid="{00000000-0005-0000-0000-0000CC2C0000}"/>
    <cellStyle name="CALC Percent Total 2 4" xfId="7472" xr:uid="{00000000-0005-0000-0000-0000CD2C0000}"/>
    <cellStyle name="CALC Percent Total 2 5" xfId="7473" xr:uid="{00000000-0005-0000-0000-0000CE2C0000}"/>
    <cellStyle name="CALC Percent Total 2 6" xfId="7474" xr:uid="{00000000-0005-0000-0000-0000CF2C0000}"/>
    <cellStyle name="CALC Percent Total 2 7" xfId="7475" xr:uid="{00000000-0005-0000-0000-0000D02C0000}"/>
    <cellStyle name="CALC Percent Total 20" xfId="7476" xr:uid="{00000000-0005-0000-0000-0000D12C0000}"/>
    <cellStyle name="CALC Percent Total 20 2" xfId="7477" xr:uid="{00000000-0005-0000-0000-0000D22C0000}"/>
    <cellStyle name="CALC Percent Total 20 3" xfId="7478" xr:uid="{00000000-0005-0000-0000-0000D32C0000}"/>
    <cellStyle name="CALC Percent Total 20 4" xfId="7479" xr:uid="{00000000-0005-0000-0000-0000D42C0000}"/>
    <cellStyle name="CALC Percent Total 20 5" xfId="7480" xr:uid="{00000000-0005-0000-0000-0000D52C0000}"/>
    <cellStyle name="CALC Percent Total 20 6" xfId="7481" xr:uid="{00000000-0005-0000-0000-0000D62C0000}"/>
    <cellStyle name="CALC Percent Total 20 7" xfId="7482" xr:uid="{00000000-0005-0000-0000-0000D72C0000}"/>
    <cellStyle name="CALC Percent Total 21" xfId="7483" xr:uid="{00000000-0005-0000-0000-0000D82C0000}"/>
    <cellStyle name="CALC Percent Total 21 2" xfId="7484" xr:uid="{00000000-0005-0000-0000-0000D92C0000}"/>
    <cellStyle name="CALC Percent Total 21 3" xfId="7485" xr:uid="{00000000-0005-0000-0000-0000DA2C0000}"/>
    <cellStyle name="CALC Percent Total 21 4" xfId="7486" xr:uid="{00000000-0005-0000-0000-0000DB2C0000}"/>
    <cellStyle name="CALC Percent Total 21 5" xfId="7487" xr:uid="{00000000-0005-0000-0000-0000DC2C0000}"/>
    <cellStyle name="CALC Percent Total 21 6" xfId="7488" xr:uid="{00000000-0005-0000-0000-0000DD2C0000}"/>
    <cellStyle name="CALC Percent Total 21 7" xfId="7489" xr:uid="{00000000-0005-0000-0000-0000DE2C0000}"/>
    <cellStyle name="CALC Percent Total 22" xfId="7490" xr:uid="{00000000-0005-0000-0000-0000DF2C0000}"/>
    <cellStyle name="CALC Percent Total 22 2" xfId="7491" xr:uid="{00000000-0005-0000-0000-0000E02C0000}"/>
    <cellStyle name="CALC Percent Total 22 3" xfId="7492" xr:uid="{00000000-0005-0000-0000-0000E12C0000}"/>
    <cellStyle name="CALC Percent Total 22 4" xfId="7493" xr:uid="{00000000-0005-0000-0000-0000E22C0000}"/>
    <cellStyle name="CALC Percent Total 22 5" xfId="7494" xr:uid="{00000000-0005-0000-0000-0000E32C0000}"/>
    <cellStyle name="CALC Percent Total 22 6" xfId="7495" xr:uid="{00000000-0005-0000-0000-0000E42C0000}"/>
    <cellStyle name="CALC Percent Total 22 7" xfId="7496" xr:uid="{00000000-0005-0000-0000-0000E52C0000}"/>
    <cellStyle name="CALC Percent Total 23" xfId="7497" xr:uid="{00000000-0005-0000-0000-0000E62C0000}"/>
    <cellStyle name="CALC Percent Total 23 2" xfId="7498" xr:uid="{00000000-0005-0000-0000-0000E72C0000}"/>
    <cellStyle name="CALC Percent Total 23 3" xfId="7499" xr:uid="{00000000-0005-0000-0000-0000E82C0000}"/>
    <cellStyle name="CALC Percent Total 23 4" xfId="7500" xr:uid="{00000000-0005-0000-0000-0000E92C0000}"/>
    <cellStyle name="CALC Percent Total 23 5" xfId="7501" xr:uid="{00000000-0005-0000-0000-0000EA2C0000}"/>
    <cellStyle name="CALC Percent Total 23 6" xfId="7502" xr:uid="{00000000-0005-0000-0000-0000EB2C0000}"/>
    <cellStyle name="CALC Percent Total 23 7" xfId="7503" xr:uid="{00000000-0005-0000-0000-0000EC2C0000}"/>
    <cellStyle name="CALC Percent Total 24" xfId="7504" xr:uid="{00000000-0005-0000-0000-0000ED2C0000}"/>
    <cellStyle name="CALC Percent Total 24 2" xfId="7505" xr:uid="{00000000-0005-0000-0000-0000EE2C0000}"/>
    <cellStyle name="CALC Percent Total 24 3" xfId="7506" xr:uid="{00000000-0005-0000-0000-0000EF2C0000}"/>
    <cellStyle name="CALC Percent Total 24 4" xfId="7507" xr:uid="{00000000-0005-0000-0000-0000F02C0000}"/>
    <cellStyle name="CALC Percent Total 24 5" xfId="7508" xr:uid="{00000000-0005-0000-0000-0000F12C0000}"/>
    <cellStyle name="CALC Percent Total 24 6" xfId="7509" xr:uid="{00000000-0005-0000-0000-0000F22C0000}"/>
    <cellStyle name="CALC Percent Total 24 7" xfId="7510" xr:uid="{00000000-0005-0000-0000-0000F32C0000}"/>
    <cellStyle name="CALC Percent Total 25" xfId="7511" xr:uid="{00000000-0005-0000-0000-0000F42C0000}"/>
    <cellStyle name="CALC Percent Total 25 2" xfId="7512" xr:uid="{00000000-0005-0000-0000-0000F52C0000}"/>
    <cellStyle name="CALC Percent Total 25 3" xfId="7513" xr:uid="{00000000-0005-0000-0000-0000F62C0000}"/>
    <cellStyle name="CALC Percent Total 25 4" xfId="7514" xr:uid="{00000000-0005-0000-0000-0000F72C0000}"/>
    <cellStyle name="CALC Percent Total 25 5" xfId="7515" xr:uid="{00000000-0005-0000-0000-0000F82C0000}"/>
    <cellStyle name="CALC Percent Total 25 6" xfId="7516" xr:uid="{00000000-0005-0000-0000-0000F92C0000}"/>
    <cellStyle name="CALC Percent Total 25 7" xfId="7517" xr:uid="{00000000-0005-0000-0000-0000FA2C0000}"/>
    <cellStyle name="CALC Percent Total 26" xfId="7518" xr:uid="{00000000-0005-0000-0000-0000FB2C0000}"/>
    <cellStyle name="CALC Percent Total 26 2" xfId="7519" xr:uid="{00000000-0005-0000-0000-0000FC2C0000}"/>
    <cellStyle name="CALC Percent Total 26 3" xfId="7520" xr:uid="{00000000-0005-0000-0000-0000FD2C0000}"/>
    <cellStyle name="CALC Percent Total 26 4" xfId="7521" xr:uid="{00000000-0005-0000-0000-0000FE2C0000}"/>
    <cellStyle name="CALC Percent Total 26 5" xfId="7522" xr:uid="{00000000-0005-0000-0000-0000FF2C0000}"/>
    <cellStyle name="CALC Percent Total 26 6" xfId="7523" xr:uid="{00000000-0005-0000-0000-0000002D0000}"/>
    <cellStyle name="CALC Percent Total 26 7" xfId="7524" xr:uid="{00000000-0005-0000-0000-0000012D0000}"/>
    <cellStyle name="CALC Percent Total 27" xfId="7525" xr:uid="{00000000-0005-0000-0000-0000022D0000}"/>
    <cellStyle name="CALC Percent Total 27 2" xfId="7526" xr:uid="{00000000-0005-0000-0000-0000032D0000}"/>
    <cellStyle name="CALC Percent Total 27 3" xfId="7527" xr:uid="{00000000-0005-0000-0000-0000042D0000}"/>
    <cellStyle name="CALC Percent Total 27 4" xfId="7528" xr:uid="{00000000-0005-0000-0000-0000052D0000}"/>
    <cellStyle name="CALC Percent Total 27 5" xfId="7529" xr:uid="{00000000-0005-0000-0000-0000062D0000}"/>
    <cellStyle name="CALC Percent Total 27 6" xfId="7530" xr:uid="{00000000-0005-0000-0000-0000072D0000}"/>
    <cellStyle name="CALC Percent Total 27 7" xfId="7531" xr:uid="{00000000-0005-0000-0000-0000082D0000}"/>
    <cellStyle name="CALC Percent Total 28" xfId="7532" xr:uid="{00000000-0005-0000-0000-0000092D0000}"/>
    <cellStyle name="CALC Percent Total 28 2" xfId="7533" xr:uid="{00000000-0005-0000-0000-00000A2D0000}"/>
    <cellStyle name="CALC Percent Total 28 3" xfId="7534" xr:uid="{00000000-0005-0000-0000-00000B2D0000}"/>
    <cellStyle name="CALC Percent Total 28 4" xfId="7535" xr:uid="{00000000-0005-0000-0000-00000C2D0000}"/>
    <cellStyle name="CALC Percent Total 28 5" xfId="7536" xr:uid="{00000000-0005-0000-0000-00000D2D0000}"/>
    <cellStyle name="CALC Percent Total 28 6" xfId="7537" xr:uid="{00000000-0005-0000-0000-00000E2D0000}"/>
    <cellStyle name="CALC Percent Total 28 7" xfId="7538" xr:uid="{00000000-0005-0000-0000-00000F2D0000}"/>
    <cellStyle name="CALC Percent Total 29" xfId="7539" xr:uid="{00000000-0005-0000-0000-0000102D0000}"/>
    <cellStyle name="CALC Percent Total 29 2" xfId="7540" xr:uid="{00000000-0005-0000-0000-0000112D0000}"/>
    <cellStyle name="CALC Percent Total 29 3" xfId="7541" xr:uid="{00000000-0005-0000-0000-0000122D0000}"/>
    <cellStyle name="CALC Percent Total 29 4" xfId="7542" xr:uid="{00000000-0005-0000-0000-0000132D0000}"/>
    <cellStyle name="CALC Percent Total 29 5" xfId="7543" xr:uid="{00000000-0005-0000-0000-0000142D0000}"/>
    <cellStyle name="CALC Percent Total 29 6" xfId="7544" xr:uid="{00000000-0005-0000-0000-0000152D0000}"/>
    <cellStyle name="CALC Percent Total 29 7" xfId="7545" xr:uid="{00000000-0005-0000-0000-0000162D0000}"/>
    <cellStyle name="CALC Percent Total 3" xfId="7546" xr:uid="{00000000-0005-0000-0000-0000172D0000}"/>
    <cellStyle name="CALC Percent Total 3 2" xfId="7547" xr:uid="{00000000-0005-0000-0000-0000182D0000}"/>
    <cellStyle name="CALC Percent Total 3 3" xfId="7548" xr:uid="{00000000-0005-0000-0000-0000192D0000}"/>
    <cellStyle name="CALC Percent Total 3 4" xfId="7549" xr:uid="{00000000-0005-0000-0000-00001A2D0000}"/>
    <cellStyle name="CALC Percent Total 3 5" xfId="7550" xr:uid="{00000000-0005-0000-0000-00001B2D0000}"/>
    <cellStyle name="CALC Percent Total 3 6" xfId="7551" xr:uid="{00000000-0005-0000-0000-00001C2D0000}"/>
    <cellStyle name="CALC Percent Total 3 7" xfId="7552" xr:uid="{00000000-0005-0000-0000-00001D2D0000}"/>
    <cellStyle name="CALC Percent Total 30" xfId="7553" xr:uid="{00000000-0005-0000-0000-00001E2D0000}"/>
    <cellStyle name="CALC Percent Total 30 2" xfId="7554" xr:uid="{00000000-0005-0000-0000-00001F2D0000}"/>
    <cellStyle name="CALC Percent Total 30 3" xfId="7555" xr:uid="{00000000-0005-0000-0000-0000202D0000}"/>
    <cellStyle name="CALC Percent Total 30 4" xfId="7556" xr:uid="{00000000-0005-0000-0000-0000212D0000}"/>
    <cellStyle name="CALC Percent Total 30 5" xfId="7557" xr:uid="{00000000-0005-0000-0000-0000222D0000}"/>
    <cellStyle name="CALC Percent Total 30 6" xfId="7558" xr:uid="{00000000-0005-0000-0000-0000232D0000}"/>
    <cellStyle name="CALC Percent Total 30 7" xfId="7559" xr:uid="{00000000-0005-0000-0000-0000242D0000}"/>
    <cellStyle name="CALC Percent Total 31" xfId="7560" xr:uid="{00000000-0005-0000-0000-0000252D0000}"/>
    <cellStyle name="CALC Percent Total 31 2" xfId="7561" xr:uid="{00000000-0005-0000-0000-0000262D0000}"/>
    <cellStyle name="CALC Percent Total 31 3" xfId="7562" xr:uid="{00000000-0005-0000-0000-0000272D0000}"/>
    <cellStyle name="CALC Percent Total 31 4" xfId="7563" xr:uid="{00000000-0005-0000-0000-0000282D0000}"/>
    <cellStyle name="CALC Percent Total 31 5" xfId="7564" xr:uid="{00000000-0005-0000-0000-0000292D0000}"/>
    <cellStyle name="CALC Percent Total 31 6" xfId="7565" xr:uid="{00000000-0005-0000-0000-00002A2D0000}"/>
    <cellStyle name="CALC Percent Total 31 7" xfId="7566" xr:uid="{00000000-0005-0000-0000-00002B2D0000}"/>
    <cellStyle name="CALC Percent Total 32" xfId="7567" xr:uid="{00000000-0005-0000-0000-00002C2D0000}"/>
    <cellStyle name="CALC Percent Total 32 2" xfId="7568" xr:uid="{00000000-0005-0000-0000-00002D2D0000}"/>
    <cellStyle name="CALC Percent Total 32 3" xfId="7569" xr:uid="{00000000-0005-0000-0000-00002E2D0000}"/>
    <cellStyle name="CALC Percent Total 32 4" xfId="7570" xr:uid="{00000000-0005-0000-0000-00002F2D0000}"/>
    <cellStyle name="CALC Percent Total 32 5" xfId="7571" xr:uid="{00000000-0005-0000-0000-0000302D0000}"/>
    <cellStyle name="CALC Percent Total 32 6" xfId="7572" xr:uid="{00000000-0005-0000-0000-0000312D0000}"/>
    <cellStyle name="CALC Percent Total 32 7" xfId="7573" xr:uid="{00000000-0005-0000-0000-0000322D0000}"/>
    <cellStyle name="CALC Percent Total 33" xfId="7574" xr:uid="{00000000-0005-0000-0000-0000332D0000}"/>
    <cellStyle name="CALC Percent Total 33 2" xfId="7575" xr:uid="{00000000-0005-0000-0000-0000342D0000}"/>
    <cellStyle name="CALC Percent Total 33 3" xfId="7576" xr:uid="{00000000-0005-0000-0000-0000352D0000}"/>
    <cellStyle name="CALC Percent Total 33 4" xfId="7577" xr:uid="{00000000-0005-0000-0000-0000362D0000}"/>
    <cellStyle name="CALC Percent Total 33 5" xfId="7578" xr:uid="{00000000-0005-0000-0000-0000372D0000}"/>
    <cellStyle name="CALC Percent Total 33 6" xfId="7579" xr:uid="{00000000-0005-0000-0000-0000382D0000}"/>
    <cellStyle name="CALC Percent Total 33 7" xfId="7580" xr:uid="{00000000-0005-0000-0000-0000392D0000}"/>
    <cellStyle name="CALC Percent Total 34" xfId="7581" xr:uid="{00000000-0005-0000-0000-00003A2D0000}"/>
    <cellStyle name="CALC Percent Total 34 2" xfId="7582" xr:uid="{00000000-0005-0000-0000-00003B2D0000}"/>
    <cellStyle name="CALC Percent Total 34 3" xfId="7583" xr:uid="{00000000-0005-0000-0000-00003C2D0000}"/>
    <cellStyle name="CALC Percent Total 34 4" xfId="7584" xr:uid="{00000000-0005-0000-0000-00003D2D0000}"/>
    <cellStyle name="CALC Percent Total 34 5" xfId="7585" xr:uid="{00000000-0005-0000-0000-00003E2D0000}"/>
    <cellStyle name="CALC Percent Total 34 6" xfId="7586" xr:uid="{00000000-0005-0000-0000-00003F2D0000}"/>
    <cellStyle name="CALC Percent Total 34 7" xfId="7587" xr:uid="{00000000-0005-0000-0000-0000402D0000}"/>
    <cellStyle name="CALC Percent Total 35" xfId="7588" xr:uid="{00000000-0005-0000-0000-0000412D0000}"/>
    <cellStyle name="CALC Percent Total 35 2" xfId="7589" xr:uid="{00000000-0005-0000-0000-0000422D0000}"/>
    <cellStyle name="CALC Percent Total 35 3" xfId="7590" xr:uid="{00000000-0005-0000-0000-0000432D0000}"/>
    <cellStyle name="CALC Percent Total 35 4" xfId="7591" xr:uid="{00000000-0005-0000-0000-0000442D0000}"/>
    <cellStyle name="CALC Percent Total 35 5" xfId="7592" xr:uid="{00000000-0005-0000-0000-0000452D0000}"/>
    <cellStyle name="CALC Percent Total 35 6" xfId="7593" xr:uid="{00000000-0005-0000-0000-0000462D0000}"/>
    <cellStyle name="CALC Percent Total 35 7" xfId="7594" xr:uid="{00000000-0005-0000-0000-0000472D0000}"/>
    <cellStyle name="CALC Percent Total 36" xfId="7595" xr:uid="{00000000-0005-0000-0000-0000482D0000}"/>
    <cellStyle name="CALC Percent Total 36 2" xfId="7596" xr:uid="{00000000-0005-0000-0000-0000492D0000}"/>
    <cellStyle name="CALC Percent Total 36 3" xfId="7597" xr:uid="{00000000-0005-0000-0000-00004A2D0000}"/>
    <cellStyle name="CALC Percent Total 36 4" xfId="7598" xr:uid="{00000000-0005-0000-0000-00004B2D0000}"/>
    <cellStyle name="CALC Percent Total 36 5" xfId="7599" xr:uid="{00000000-0005-0000-0000-00004C2D0000}"/>
    <cellStyle name="CALC Percent Total 36 6" xfId="7600" xr:uid="{00000000-0005-0000-0000-00004D2D0000}"/>
    <cellStyle name="CALC Percent Total 36 7" xfId="7601" xr:uid="{00000000-0005-0000-0000-00004E2D0000}"/>
    <cellStyle name="CALC Percent Total 37" xfId="7602" xr:uid="{00000000-0005-0000-0000-00004F2D0000}"/>
    <cellStyle name="CALC Percent Total 37 2" xfId="7603" xr:uid="{00000000-0005-0000-0000-0000502D0000}"/>
    <cellStyle name="CALC Percent Total 37 3" xfId="7604" xr:uid="{00000000-0005-0000-0000-0000512D0000}"/>
    <cellStyle name="CALC Percent Total 37 4" xfId="7605" xr:uid="{00000000-0005-0000-0000-0000522D0000}"/>
    <cellStyle name="CALC Percent Total 37 5" xfId="7606" xr:uid="{00000000-0005-0000-0000-0000532D0000}"/>
    <cellStyle name="CALC Percent Total 37 6" xfId="7607" xr:uid="{00000000-0005-0000-0000-0000542D0000}"/>
    <cellStyle name="CALC Percent Total 37 7" xfId="7608" xr:uid="{00000000-0005-0000-0000-0000552D0000}"/>
    <cellStyle name="CALC Percent Total 38" xfId="7609" xr:uid="{00000000-0005-0000-0000-0000562D0000}"/>
    <cellStyle name="CALC Percent Total 38 2" xfId="7610" xr:uid="{00000000-0005-0000-0000-0000572D0000}"/>
    <cellStyle name="CALC Percent Total 38 3" xfId="7611" xr:uid="{00000000-0005-0000-0000-0000582D0000}"/>
    <cellStyle name="CALC Percent Total 38 4" xfId="7612" xr:uid="{00000000-0005-0000-0000-0000592D0000}"/>
    <cellStyle name="CALC Percent Total 38 5" xfId="7613" xr:uid="{00000000-0005-0000-0000-00005A2D0000}"/>
    <cellStyle name="CALC Percent Total 38 6" xfId="7614" xr:uid="{00000000-0005-0000-0000-00005B2D0000}"/>
    <cellStyle name="CALC Percent Total 38 7" xfId="7615" xr:uid="{00000000-0005-0000-0000-00005C2D0000}"/>
    <cellStyle name="CALC Percent Total 39" xfId="7616" xr:uid="{00000000-0005-0000-0000-00005D2D0000}"/>
    <cellStyle name="CALC Percent Total 39 2" xfId="7617" xr:uid="{00000000-0005-0000-0000-00005E2D0000}"/>
    <cellStyle name="CALC Percent Total 39 3" xfId="7618" xr:uid="{00000000-0005-0000-0000-00005F2D0000}"/>
    <cellStyle name="CALC Percent Total 39 4" xfId="7619" xr:uid="{00000000-0005-0000-0000-0000602D0000}"/>
    <cellStyle name="CALC Percent Total 39 5" xfId="7620" xr:uid="{00000000-0005-0000-0000-0000612D0000}"/>
    <cellStyle name="CALC Percent Total 39 6" xfId="7621" xr:uid="{00000000-0005-0000-0000-0000622D0000}"/>
    <cellStyle name="CALC Percent Total 39 7" xfId="7622" xr:uid="{00000000-0005-0000-0000-0000632D0000}"/>
    <cellStyle name="CALC Percent Total 4" xfId="7623" xr:uid="{00000000-0005-0000-0000-0000642D0000}"/>
    <cellStyle name="CALC Percent Total 4 2" xfId="7624" xr:uid="{00000000-0005-0000-0000-0000652D0000}"/>
    <cellStyle name="CALC Percent Total 4 3" xfId="7625" xr:uid="{00000000-0005-0000-0000-0000662D0000}"/>
    <cellStyle name="CALC Percent Total 4 4" xfId="7626" xr:uid="{00000000-0005-0000-0000-0000672D0000}"/>
    <cellStyle name="CALC Percent Total 4 5" xfId="7627" xr:uid="{00000000-0005-0000-0000-0000682D0000}"/>
    <cellStyle name="CALC Percent Total 4 6" xfId="7628" xr:uid="{00000000-0005-0000-0000-0000692D0000}"/>
    <cellStyle name="CALC Percent Total 4 7" xfId="7629" xr:uid="{00000000-0005-0000-0000-00006A2D0000}"/>
    <cellStyle name="CALC Percent Total 40" xfId="7630" xr:uid="{00000000-0005-0000-0000-00006B2D0000}"/>
    <cellStyle name="CALC Percent Total 40 2" xfId="7631" xr:uid="{00000000-0005-0000-0000-00006C2D0000}"/>
    <cellStyle name="CALC Percent Total 40 3" xfId="7632" xr:uid="{00000000-0005-0000-0000-00006D2D0000}"/>
    <cellStyle name="CALC Percent Total 40 4" xfId="7633" xr:uid="{00000000-0005-0000-0000-00006E2D0000}"/>
    <cellStyle name="CALC Percent Total 40 5" xfId="7634" xr:uid="{00000000-0005-0000-0000-00006F2D0000}"/>
    <cellStyle name="CALC Percent Total 40 6" xfId="7635" xr:uid="{00000000-0005-0000-0000-0000702D0000}"/>
    <cellStyle name="CALC Percent Total 40 7" xfId="7636" xr:uid="{00000000-0005-0000-0000-0000712D0000}"/>
    <cellStyle name="CALC Percent Total 41" xfId="7637" xr:uid="{00000000-0005-0000-0000-0000722D0000}"/>
    <cellStyle name="CALC Percent Total 41 2" xfId="7638" xr:uid="{00000000-0005-0000-0000-0000732D0000}"/>
    <cellStyle name="CALC Percent Total 41 3" xfId="7639" xr:uid="{00000000-0005-0000-0000-0000742D0000}"/>
    <cellStyle name="CALC Percent Total 41 4" xfId="7640" xr:uid="{00000000-0005-0000-0000-0000752D0000}"/>
    <cellStyle name="CALC Percent Total 41 5" xfId="7641" xr:uid="{00000000-0005-0000-0000-0000762D0000}"/>
    <cellStyle name="CALC Percent Total 41 6" xfId="7642" xr:uid="{00000000-0005-0000-0000-0000772D0000}"/>
    <cellStyle name="CALC Percent Total 41 7" xfId="7643" xr:uid="{00000000-0005-0000-0000-0000782D0000}"/>
    <cellStyle name="CALC Percent Total 42" xfId="7644" xr:uid="{00000000-0005-0000-0000-0000792D0000}"/>
    <cellStyle name="CALC Percent Total 42 2" xfId="7645" xr:uid="{00000000-0005-0000-0000-00007A2D0000}"/>
    <cellStyle name="CALC Percent Total 42 3" xfId="7646" xr:uid="{00000000-0005-0000-0000-00007B2D0000}"/>
    <cellStyle name="CALC Percent Total 42 4" xfId="7647" xr:uid="{00000000-0005-0000-0000-00007C2D0000}"/>
    <cellStyle name="CALC Percent Total 42 5" xfId="7648" xr:uid="{00000000-0005-0000-0000-00007D2D0000}"/>
    <cellStyle name="CALC Percent Total 42 6" xfId="7649" xr:uid="{00000000-0005-0000-0000-00007E2D0000}"/>
    <cellStyle name="CALC Percent Total 42 7" xfId="7650" xr:uid="{00000000-0005-0000-0000-00007F2D0000}"/>
    <cellStyle name="CALC Percent Total 43" xfId="7651" xr:uid="{00000000-0005-0000-0000-0000802D0000}"/>
    <cellStyle name="CALC Percent Total 44" xfId="7652" xr:uid="{00000000-0005-0000-0000-0000812D0000}"/>
    <cellStyle name="CALC Percent Total 45" xfId="7653" xr:uid="{00000000-0005-0000-0000-0000822D0000}"/>
    <cellStyle name="CALC Percent Total 46" xfId="7654" xr:uid="{00000000-0005-0000-0000-0000832D0000}"/>
    <cellStyle name="CALC Percent Total 47" xfId="7655" xr:uid="{00000000-0005-0000-0000-0000842D0000}"/>
    <cellStyle name="CALC Percent Total 48" xfId="7656" xr:uid="{00000000-0005-0000-0000-0000852D0000}"/>
    <cellStyle name="CALC Percent Total 49" xfId="7657" xr:uid="{00000000-0005-0000-0000-0000862D0000}"/>
    <cellStyle name="CALC Percent Total 5" xfId="7658" xr:uid="{00000000-0005-0000-0000-0000872D0000}"/>
    <cellStyle name="CALC Percent Total 5 2" xfId="7659" xr:uid="{00000000-0005-0000-0000-0000882D0000}"/>
    <cellStyle name="CALC Percent Total 5 3" xfId="7660" xr:uid="{00000000-0005-0000-0000-0000892D0000}"/>
    <cellStyle name="CALC Percent Total 5 4" xfId="7661" xr:uid="{00000000-0005-0000-0000-00008A2D0000}"/>
    <cellStyle name="CALC Percent Total 5 5" xfId="7662" xr:uid="{00000000-0005-0000-0000-00008B2D0000}"/>
    <cellStyle name="CALC Percent Total 5 6" xfId="7663" xr:uid="{00000000-0005-0000-0000-00008C2D0000}"/>
    <cellStyle name="CALC Percent Total 5 7" xfId="7664" xr:uid="{00000000-0005-0000-0000-00008D2D0000}"/>
    <cellStyle name="CALC Percent Total 6" xfId="7665" xr:uid="{00000000-0005-0000-0000-00008E2D0000}"/>
    <cellStyle name="CALC Percent Total 6 2" xfId="7666" xr:uid="{00000000-0005-0000-0000-00008F2D0000}"/>
    <cellStyle name="CALC Percent Total 6 3" xfId="7667" xr:uid="{00000000-0005-0000-0000-0000902D0000}"/>
    <cellStyle name="CALC Percent Total 6 4" xfId="7668" xr:uid="{00000000-0005-0000-0000-0000912D0000}"/>
    <cellStyle name="CALC Percent Total 6 5" xfId="7669" xr:uid="{00000000-0005-0000-0000-0000922D0000}"/>
    <cellStyle name="CALC Percent Total 6 6" xfId="7670" xr:uid="{00000000-0005-0000-0000-0000932D0000}"/>
    <cellStyle name="CALC Percent Total 6 7" xfId="7671" xr:uid="{00000000-0005-0000-0000-0000942D0000}"/>
    <cellStyle name="CALC Percent Total 7" xfId="7672" xr:uid="{00000000-0005-0000-0000-0000952D0000}"/>
    <cellStyle name="CALC Percent Total 7 2" xfId="7673" xr:uid="{00000000-0005-0000-0000-0000962D0000}"/>
    <cellStyle name="CALC Percent Total 7 3" xfId="7674" xr:uid="{00000000-0005-0000-0000-0000972D0000}"/>
    <cellStyle name="CALC Percent Total 7 4" xfId="7675" xr:uid="{00000000-0005-0000-0000-0000982D0000}"/>
    <cellStyle name="CALC Percent Total 7 5" xfId="7676" xr:uid="{00000000-0005-0000-0000-0000992D0000}"/>
    <cellStyle name="CALC Percent Total 7 6" xfId="7677" xr:uid="{00000000-0005-0000-0000-00009A2D0000}"/>
    <cellStyle name="CALC Percent Total 7 7" xfId="7678" xr:uid="{00000000-0005-0000-0000-00009B2D0000}"/>
    <cellStyle name="CALC Percent Total 8" xfId="7679" xr:uid="{00000000-0005-0000-0000-00009C2D0000}"/>
    <cellStyle name="CALC Percent Total 8 2" xfId="7680" xr:uid="{00000000-0005-0000-0000-00009D2D0000}"/>
    <cellStyle name="CALC Percent Total 8 3" xfId="7681" xr:uid="{00000000-0005-0000-0000-00009E2D0000}"/>
    <cellStyle name="CALC Percent Total 8 4" xfId="7682" xr:uid="{00000000-0005-0000-0000-00009F2D0000}"/>
    <cellStyle name="CALC Percent Total 8 5" xfId="7683" xr:uid="{00000000-0005-0000-0000-0000A02D0000}"/>
    <cellStyle name="CALC Percent Total 8 6" xfId="7684" xr:uid="{00000000-0005-0000-0000-0000A12D0000}"/>
    <cellStyle name="CALC Percent Total 8 7" xfId="7685" xr:uid="{00000000-0005-0000-0000-0000A22D0000}"/>
    <cellStyle name="CALC Percent Total 9" xfId="7686" xr:uid="{00000000-0005-0000-0000-0000A32D0000}"/>
    <cellStyle name="CALC Percent Total 9 2" xfId="7687" xr:uid="{00000000-0005-0000-0000-0000A42D0000}"/>
    <cellStyle name="CALC Percent Total 9 3" xfId="7688" xr:uid="{00000000-0005-0000-0000-0000A52D0000}"/>
    <cellStyle name="CALC Percent Total 9 4" xfId="7689" xr:uid="{00000000-0005-0000-0000-0000A62D0000}"/>
    <cellStyle name="CALC Percent Total 9 5" xfId="7690" xr:uid="{00000000-0005-0000-0000-0000A72D0000}"/>
    <cellStyle name="CALC Percent Total 9 6" xfId="7691" xr:uid="{00000000-0005-0000-0000-0000A82D0000}"/>
    <cellStyle name="CALC Percent Total 9 7" xfId="7692" xr:uid="{00000000-0005-0000-0000-0000A92D0000}"/>
    <cellStyle name="CALC Percent Total_Лист2" xfId="26849" xr:uid="{00000000-0005-0000-0000-0000AA2D0000}"/>
    <cellStyle name="CALC Percent_Лист2" xfId="26850" xr:uid="{00000000-0005-0000-0000-0000AB2D0000}"/>
    <cellStyle name="Calculation 2" xfId="7693" xr:uid="{00000000-0005-0000-0000-0000AC2D0000}"/>
    <cellStyle name="Calculation 2 10" xfId="7694" xr:uid="{00000000-0005-0000-0000-0000AD2D0000}"/>
    <cellStyle name="Calculation 2 10 2" xfId="7695" xr:uid="{00000000-0005-0000-0000-0000AE2D0000}"/>
    <cellStyle name="Calculation 2 10 3" xfId="7696" xr:uid="{00000000-0005-0000-0000-0000AF2D0000}"/>
    <cellStyle name="Calculation 2 10 4" xfId="7697" xr:uid="{00000000-0005-0000-0000-0000B02D0000}"/>
    <cellStyle name="Calculation 2 11" xfId="7698" xr:uid="{00000000-0005-0000-0000-0000B12D0000}"/>
    <cellStyle name="Calculation 2 11 2" xfId="7699" xr:uid="{00000000-0005-0000-0000-0000B22D0000}"/>
    <cellStyle name="Calculation 2 11 3" xfId="7700" xr:uid="{00000000-0005-0000-0000-0000B32D0000}"/>
    <cellStyle name="Calculation 2 11 4" xfId="7701" xr:uid="{00000000-0005-0000-0000-0000B42D0000}"/>
    <cellStyle name="Calculation 2 12" xfId="7702" xr:uid="{00000000-0005-0000-0000-0000B52D0000}"/>
    <cellStyle name="Calculation 2 12 2" xfId="7703" xr:uid="{00000000-0005-0000-0000-0000B62D0000}"/>
    <cellStyle name="Calculation 2 12 3" xfId="7704" xr:uid="{00000000-0005-0000-0000-0000B72D0000}"/>
    <cellStyle name="Calculation 2 12 4" xfId="7705" xr:uid="{00000000-0005-0000-0000-0000B82D0000}"/>
    <cellStyle name="Calculation 2 13" xfId="7706" xr:uid="{00000000-0005-0000-0000-0000B92D0000}"/>
    <cellStyle name="Calculation 2 13 2" xfId="7707" xr:uid="{00000000-0005-0000-0000-0000BA2D0000}"/>
    <cellStyle name="Calculation 2 13 3" xfId="7708" xr:uid="{00000000-0005-0000-0000-0000BB2D0000}"/>
    <cellStyle name="Calculation 2 13 4" xfId="7709" xr:uid="{00000000-0005-0000-0000-0000BC2D0000}"/>
    <cellStyle name="Calculation 2 14" xfId="7710" xr:uid="{00000000-0005-0000-0000-0000BD2D0000}"/>
    <cellStyle name="Calculation 2 14 2" xfId="7711" xr:uid="{00000000-0005-0000-0000-0000BE2D0000}"/>
    <cellStyle name="Calculation 2 14 3" xfId="7712" xr:uid="{00000000-0005-0000-0000-0000BF2D0000}"/>
    <cellStyle name="Calculation 2 14 4" xfId="7713" xr:uid="{00000000-0005-0000-0000-0000C02D0000}"/>
    <cellStyle name="Calculation 2 15" xfId="7714" xr:uid="{00000000-0005-0000-0000-0000C12D0000}"/>
    <cellStyle name="Calculation 2 15 2" xfId="7715" xr:uid="{00000000-0005-0000-0000-0000C22D0000}"/>
    <cellStyle name="Calculation 2 15 3" xfId="7716" xr:uid="{00000000-0005-0000-0000-0000C32D0000}"/>
    <cellStyle name="Calculation 2 15 4" xfId="7717" xr:uid="{00000000-0005-0000-0000-0000C42D0000}"/>
    <cellStyle name="Calculation 2 16" xfId="7718" xr:uid="{00000000-0005-0000-0000-0000C52D0000}"/>
    <cellStyle name="Calculation 2 17" xfId="7719" xr:uid="{00000000-0005-0000-0000-0000C62D0000}"/>
    <cellStyle name="Calculation 2 18" xfId="7720" xr:uid="{00000000-0005-0000-0000-0000C72D0000}"/>
    <cellStyle name="Calculation 2 2" xfId="7721" xr:uid="{00000000-0005-0000-0000-0000C82D0000}"/>
    <cellStyle name="Calculation 2 2 2" xfId="7722" xr:uid="{00000000-0005-0000-0000-0000C92D0000}"/>
    <cellStyle name="Calculation 2 2 3" xfId="7723" xr:uid="{00000000-0005-0000-0000-0000CA2D0000}"/>
    <cellStyle name="Calculation 2 2 4" xfId="7724" xr:uid="{00000000-0005-0000-0000-0000CB2D0000}"/>
    <cellStyle name="Calculation 2 3" xfId="7725" xr:uid="{00000000-0005-0000-0000-0000CC2D0000}"/>
    <cellStyle name="Calculation 2 3 2" xfId="7726" xr:uid="{00000000-0005-0000-0000-0000CD2D0000}"/>
    <cellStyle name="Calculation 2 3 3" xfId="7727" xr:uid="{00000000-0005-0000-0000-0000CE2D0000}"/>
    <cellStyle name="Calculation 2 3 4" xfId="7728" xr:uid="{00000000-0005-0000-0000-0000CF2D0000}"/>
    <cellStyle name="Calculation 2 4" xfId="7729" xr:uid="{00000000-0005-0000-0000-0000D02D0000}"/>
    <cellStyle name="Calculation 2 4 2" xfId="7730" xr:uid="{00000000-0005-0000-0000-0000D12D0000}"/>
    <cellStyle name="Calculation 2 4 3" xfId="7731" xr:uid="{00000000-0005-0000-0000-0000D22D0000}"/>
    <cellStyle name="Calculation 2 4 4" xfId="7732" xr:uid="{00000000-0005-0000-0000-0000D32D0000}"/>
    <cellStyle name="Calculation 2 5" xfId="7733" xr:uid="{00000000-0005-0000-0000-0000D42D0000}"/>
    <cellStyle name="Calculation 2 5 2" xfId="7734" xr:uid="{00000000-0005-0000-0000-0000D52D0000}"/>
    <cellStyle name="Calculation 2 5 3" xfId="7735" xr:uid="{00000000-0005-0000-0000-0000D62D0000}"/>
    <cellStyle name="Calculation 2 5 4" xfId="7736" xr:uid="{00000000-0005-0000-0000-0000D72D0000}"/>
    <cellStyle name="Calculation 2 6" xfId="7737" xr:uid="{00000000-0005-0000-0000-0000D82D0000}"/>
    <cellStyle name="Calculation 2 6 2" xfId="7738" xr:uid="{00000000-0005-0000-0000-0000D92D0000}"/>
    <cellStyle name="Calculation 2 6 3" xfId="7739" xr:uid="{00000000-0005-0000-0000-0000DA2D0000}"/>
    <cellStyle name="Calculation 2 6 4" xfId="7740" xr:uid="{00000000-0005-0000-0000-0000DB2D0000}"/>
    <cellStyle name="Calculation 2 7" xfId="7741" xr:uid="{00000000-0005-0000-0000-0000DC2D0000}"/>
    <cellStyle name="Calculation 2 7 2" xfId="7742" xr:uid="{00000000-0005-0000-0000-0000DD2D0000}"/>
    <cellStyle name="Calculation 2 7 3" xfId="7743" xr:uid="{00000000-0005-0000-0000-0000DE2D0000}"/>
    <cellStyle name="Calculation 2 7 4" xfId="7744" xr:uid="{00000000-0005-0000-0000-0000DF2D0000}"/>
    <cellStyle name="Calculation 2 8" xfId="7745" xr:uid="{00000000-0005-0000-0000-0000E02D0000}"/>
    <cellStyle name="Calculation 2 8 2" xfId="7746" xr:uid="{00000000-0005-0000-0000-0000E12D0000}"/>
    <cellStyle name="Calculation 2 8 3" xfId="7747" xr:uid="{00000000-0005-0000-0000-0000E22D0000}"/>
    <cellStyle name="Calculation 2 8 4" xfId="7748" xr:uid="{00000000-0005-0000-0000-0000E32D0000}"/>
    <cellStyle name="Calculation 2 9" xfId="7749" xr:uid="{00000000-0005-0000-0000-0000E42D0000}"/>
    <cellStyle name="Calculation 2 9 2" xfId="7750" xr:uid="{00000000-0005-0000-0000-0000E52D0000}"/>
    <cellStyle name="Calculation 2 9 3" xfId="7751" xr:uid="{00000000-0005-0000-0000-0000E62D0000}"/>
    <cellStyle name="Calculation 2 9 4" xfId="7752" xr:uid="{00000000-0005-0000-0000-0000E72D0000}"/>
    <cellStyle name="Calculation 2_факт 2019" xfId="26851" xr:uid="{00000000-0005-0000-0000-0000E82D0000}"/>
    <cellStyle name="Case" xfId="7753" xr:uid="{00000000-0005-0000-0000-0000E92D0000}"/>
    <cellStyle name="Case 2" xfId="7754" xr:uid="{00000000-0005-0000-0000-0000EA2D0000}"/>
    <cellStyle name="Case 2 2" xfId="23972" xr:uid="{00000000-0005-0000-0000-0000EB2D0000}"/>
    <cellStyle name="Case 2 2 2" xfId="26852" xr:uid="{00000000-0005-0000-0000-0000EC2D0000}"/>
    <cellStyle name="Case 2 3" xfId="26853" xr:uid="{00000000-0005-0000-0000-0000ED2D0000}"/>
    <cellStyle name="Case 2_Лист2" xfId="26854" xr:uid="{00000000-0005-0000-0000-0000EE2D0000}"/>
    <cellStyle name="Case 3" xfId="7755" xr:uid="{00000000-0005-0000-0000-0000EF2D0000}"/>
    <cellStyle name="Case 3 2" xfId="23973" xr:uid="{00000000-0005-0000-0000-0000F02D0000}"/>
    <cellStyle name="Case 3 2 2" xfId="26855" xr:uid="{00000000-0005-0000-0000-0000F12D0000}"/>
    <cellStyle name="Case 3 3" xfId="26856" xr:uid="{00000000-0005-0000-0000-0000F22D0000}"/>
    <cellStyle name="Case 3_Лист2" xfId="26857" xr:uid="{00000000-0005-0000-0000-0000F32D0000}"/>
    <cellStyle name="Case 4" xfId="7756" xr:uid="{00000000-0005-0000-0000-0000F42D0000}"/>
    <cellStyle name="Case 4 2" xfId="23974" xr:uid="{00000000-0005-0000-0000-0000F52D0000}"/>
    <cellStyle name="Case 4 2 2" xfId="26858" xr:uid="{00000000-0005-0000-0000-0000F62D0000}"/>
    <cellStyle name="Case 4 3" xfId="26859" xr:uid="{00000000-0005-0000-0000-0000F72D0000}"/>
    <cellStyle name="Case 4_Лист2" xfId="26860" xr:uid="{00000000-0005-0000-0000-0000F82D0000}"/>
    <cellStyle name="Case 5" xfId="7757" xr:uid="{00000000-0005-0000-0000-0000F92D0000}"/>
    <cellStyle name="Case 5 2" xfId="26861" xr:uid="{00000000-0005-0000-0000-0000FA2D0000}"/>
    <cellStyle name="Case 6" xfId="26862" xr:uid="{00000000-0005-0000-0000-0000FB2D0000}"/>
    <cellStyle name="Case_Лист2" xfId="26863" xr:uid="{00000000-0005-0000-0000-0000FC2D0000}"/>
    <cellStyle name="category" xfId="7758" xr:uid="{00000000-0005-0000-0000-0000FD2D0000}"/>
    <cellStyle name="Center Across" xfId="7759" xr:uid="{00000000-0005-0000-0000-0000FE2D0000}"/>
    <cellStyle name="Center Across 2" xfId="7760" xr:uid="{00000000-0005-0000-0000-0000FF2D0000}"/>
    <cellStyle name="Center Across 2 2" xfId="7761" xr:uid="{00000000-0005-0000-0000-0000002E0000}"/>
    <cellStyle name="Center Across 2 2 2" xfId="7762" xr:uid="{00000000-0005-0000-0000-0000012E0000}"/>
    <cellStyle name="Center Across 2 2 2 10" xfId="17034" xr:uid="{00000000-0005-0000-0000-0000022E0000}"/>
    <cellStyle name="Center Across 2 2 2 2" xfId="17035" xr:uid="{00000000-0005-0000-0000-0000032E0000}"/>
    <cellStyle name="Center Across 2 2 2 2 2" xfId="17036" xr:uid="{00000000-0005-0000-0000-0000042E0000}"/>
    <cellStyle name="Center Across 2 2 2 2 3" xfId="17037" xr:uid="{00000000-0005-0000-0000-0000052E0000}"/>
    <cellStyle name="Center Across 2 2 2 2 4" xfId="17038" xr:uid="{00000000-0005-0000-0000-0000062E0000}"/>
    <cellStyle name="Center Across 2 2 2 2 5" xfId="17039" xr:uid="{00000000-0005-0000-0000-0000072E0000}"/>
    <cellStyle name="Center Across 2 2 2 2 6" xfId="17040" xr:uid="{00000000-0005-0000-0000-0000082E0000}"/>
    <cellStyle name="Center Across 2 2 2 2 7" xfId="17041" xr:uid="{00000000-0005-0000-0000-0000092E0000}"/>
    <cellStyle name="Center Across 2 2 2 2 8" xfId="17042" xr:uid="{00000000-0005-0000-0000-00000A2E0000}"/>
    <cellStyle name="Center Across 2 2 2 2_факт 2019" xfId="26864" xr:uid="{00000000-0005-0000-0000-00000B2E0000}"/>
    <cellStyle name="Center Across 2 2 2 3" xfId="17043" xr:uid="{00000000-0005-0000-0000-00000C2E0000}"/>
    <cellStyle name="Center Across 2 2 2 3 2" xfId="17044" xr:uid="{00000000-0005-0000-0000-00000D2E0000}"/>
    <cellStyle name="Center Across 2 2 2 3 3" xfId="17045" xr:uid="{00000000-0005-0000-0000-00000E2E0000}"/>
    <cellStyle name="Center Across 2 2 2 3 4" xfId="17046" xr:uid="{00000000-0005-0000-0000-00000F2E0000}"/>
    <cellStyle name="Center Across 2 2 2 3 5" xfId="17047" xr:uid="{00000000-0005-0000-0000-0000102E0000}"/>
    <cellStyle name="Center Across 2 2 2 3 6" xfId="17048" xr:uid="{00000000-0005-0000-0000-0000112E0000}"/>
    <cellStyle name="Center Across 2 2 2 3 7" xfId="17049" xr:uid="{00000000-0005-0000-0000-0000122E0000}"/>
    <cellStyle name="Center Across 2 2 2 3 8" xfId="17050" xr:uid="{00000000-0005-0000-0000-0000132E0000}"/>
    <cellStyle name="Center Across 2 2 2 3_факт 2019" xfId="26865" xr:uid="{00000000-0005-0000-0000-0000142E0000}"/>
    <cellStyle name="Center Across 2 2 2 4" xfId="17051" xr:uid="{00000000-0005-0000-0000-0000152E0000}"/>
    <cellStyle name="Center Across 2 2 2 4 2" xfId="17052" xr:uid="{00000000-0005-0000-0000-0000162E0000}"/>
    <cellStyle name="Center Across 2 2 2 4 3" xfId="17053" xr:uid="{00000000-0005-0000-0000-0000172E0000}"/>
    <cellStyle name="Center Across 2 2 2 4 4" xfId="17054" xr:uid="{00000000-0005-0000-0000-0000182E0000}"/>
    <cellStyle name="Center Across 2 2 2 4 5" xfId="17055" xr:uid="{00000000-0005-0000-0000-0000192E0000}"/>
    <cellStyle name="Center Across 2 2 2 4 6" xfId="17056" xr:uid="{00000000-0005-0000-0000-00001A2E0000}"/>
    <cellStyle name="Center Across 2 2 2 4 7" xfId="17057" xr:uid="{00000000-0005-0000-0000-00001B2E0000}"/>
    <cellStyle name="Center Across 2 2 2 4 8" xfId="17058" xr:uid="{00000000-0005-0000-0000-00001C2E0000}"/>
    <cellStyle name="Center Across 2 2 2 4_факт 2019" xfId="26866" xr:uid="{00000000-0005-0000-0000-00001D2E0000}"/>
    <cellStyle name="Center Across 2 2 2 5" xfId="17059" xr:uid="{00000000-0005-0000-0000-00001E2E0000}"/>
    <cellStyle name="Center Across 2 2 2 5 2" xfId="17060" xr:uid="{00000000-0005-0000-0000-00001F2E0000}"/>
    <cellStyle name="Center Across 2 2 2 5 3" xfId="17061" xr:uid="{00000000-0005-0000-0000-0000202E0000}"/>
    <cellStyle name="Center Across 2 2 2 5 4" xfId="17062" xr:uid="{00000000-0005-0000-0000-0000212E0000}"/>
    <cellStyle name="Center Across 2 2 2 5 5" xfId="17063" xr:uid="{00000000-0005-0000-0000-0000222E0000}"/>
    <cellStyle name="Center Across 2 2 2 5 6" xfId="17064" xr:uid="{00000000-0005-0000-0000-0000232E0000}"/>
    <cellStyle name="Center Across 2 2 2 5 7" xfId="17065" xr:uid="{00000000-0005-0000-0000-0000242E0000}"/>
    <cellStyle name="Center Across 2 2 2 5 8" xfId="17066" xr:uid="{00000000-0005-0000-0000-0000252E0000}"/>
    <cellStyle name="Center Across 2 2 2 5_факт 2019" xfId="26867" xr:uid="{00000000-0005-0000-0000-0000262E0000}"/>
    <cellStyle name="Center Across 2 2 2 6" xfId="17067" xr:uid="{00000000-0005-0000-0000-0000272E0000}"/>
    <cellStyle name="Center Across 2 2 2 6 2" xfId="17068" xr:uid="{00000000-0005-0000-0000-0000282E0000}"/>
    <cellStyle name="Center Across 2 2 2 6 3" xfId="17069" xr:uid="{00000000-0005-0000-0000-0000292E0000}"/>
    <cellStyle name="Center Across 2 2 2 6 4" xfId="17070" xr:uid="{00000000-0005-0000-0000-00002A2E0000}"/>
    <cellStyle name="Center Across 2 2 2 6 5" xfId="17071" xr:uid="{00000000-0005-0000-0000-00002B2E0000}"/>
    <cellStyle name="Center Across 2 2 2 6 6" xfId="17072" xr:uid="{00000000-0005-0000-0000-00002C2E0000}"/>
    <cellStyle name="Center Across 2 2 2 6 7" xfId="17073" xr:uid="{00000000-0005-0000-0000-00002D2E0000}"/>
    <cellStyle name="Center Across 2 2 2 6 8" xfId="17074" xr:uid="{00000000-0005-0000-0000-00002E2E0000}"/>
    <cellStyle name="Center Across 2 2 2 6_факт 2019" xfId="26868" xr:uid="{00000000-0005-0000-0000-00002F2E0000}"/>
    <cellStyle name="Center Across 2 2 2 7" xfId="17075" xr:uid="{00000000-0005-0000-0000-0000302E0000}"/>
    <cellStyle name="Center Across 2 2 2 8" xfId="17076" xr:uid="{00000000-0005-0000-0000-0000312E0000}"/>
    <cellStyle name="Center Across 2 2 2 9" xfId="17077" xr:uid="{00000000-0005-0000-0000-0000322E0000}"/>
    <cellStyle name="Center Across 2 2 2_факт 2019" xfId="26869" xr:uid="{00000000-0005-0000-0000-0000332E0000}"/>
    <cellStyle name="Center Across 2 2 3" xfId="7763" xr:uid="{00000000-0005-0000-0000-0000342E0000}"/>
    <cellStyle name="Center Across 2 2 3 2" xfId="17078" xr:uid="{00000000-0005-0000-0000-0000352E0000}"/>
    <cellStyle name="Center Across 2 2 3 3" xfId="17079" xr:uid="{00000000-0005-0000-0000-0000362E0000}"/>
    <cellStyle name="Center Across 2 2 3 4" xfId="17080" xr:uid="{00000000-0005-0000-0000-0000372E0000}"/>
    <cellStyle name="Center Across 2 2 3 5" xfId="17081" xr:uid="{00000000-0005-0000-0000-0000382E0000}"/>
    <cellStyle name="Center Across 2 2 3 6" xfId="17082" xr:uid="{00000000-0005-0000-0000-0000392E0000}"/>
    <cellStyle name="Center Across 2 2 3 7" xfId="17083" xr:uid="{00000000-0005-0000-0000-00003A2E0000}"/>
    <cellStyle name="Center Across 2 2 3 8" xfId="17084" xr:uid="{00000000-0005-0000-0000-00003B2E0000}"/>
    <cellStyle name="Center Across 2 2 3_факт 2019" xfId="26870" xr:uid="{00000000-0005-0000-0000-00003C2E0000}"/>
    <cellStyle name="Center Across 2 2 4" xfId="7764" xr:uid="{00000000-0005-0000-0000-00003D2E0000}"/>
    <cellStyle name="Center Across 2 2 4 2" xfId="17085" xr:uid="{00000000-0005-0000-0000-00003E2E0000}"/>
    <cellStyle name="Center Across 2 2 4 3" xfId="17086" xr:uid="{00000000-0005-0000-0000-00003F2E0000}"/>
    <cellStyle name="Center Across 2 2 4 4" xfId="17087" xr:uid="{00000000-0005-0000-0000-0000402E0000}"/>
    <cellStyle name="Center Across 2 2 4 5" xfId="17088" xr:uid="{00000000-0005-0000-0000-0000412E0000}"/>
    <cellStyle name="Center Across 2 2 4 6" xfId="17089" xr:uid="{00000000-0005-0000-0000-0000422E0000}"/>
    <cellStyle name="Center Across 2 2 4 7" xfId="17090" xr:uid="{00000000-0005-0000-0000-0000432E0000}"/>
    <cellStyle name="Center Across 2 2 4 8" xfId="17091" xr:uid="{00000000-0005-0000-0000-0000442E0000}"/>
    <cellStyle name="Center Across 2 2 4_факт 2019" xfId="26871" xr:uid="{00000000-0005-0000-0000-0000452E0000}"/>
    <cellStyle name="Center Across 2 2 5" xfId="7765" xr:uid="{00000000-0005-0000-0000-0000462E0000}"/>
    <cellStyle name="Center Across 2 2_факт 2019" xfId="26872" xr:uid="{00000000-0005-0000-0000-0000472E0000}"/>
    <cellStyle name="Center Across 2 3" xfId="7766" xr:uid="{00000000-0005-0000-0000-0000482E0000}"/>
    <cellStyle name="Center Across 2 3 10" xfId="17092" xr:uid="{00000000-0005-0000-0000-0000492E0000}"/>
    <cellStyle name="Center Across 2 3 2" xfId="17093" xr:uid="{00000000-0005-0000-0000-00004A2E0000}"/>
    <cellStyle name="Center Across 2 3 2 2" xfId="17094" xr:uid="{00000000-0005-0000-0000-00004B2E0000}"/>
    <cellStyle name="Center Across 2 3 2 3" xfId="17095" xr:uid="{00000000-0005-0000-0000-00004C2E0000}"/>
    <cellStyle name="Center Across 2 3 2 4" xfId="17096" xr:uid="{00000000-0005-0000-0000-00004D2E0000}"/>
    <cellStyle name="Center Across 2 3 2 5" xfId="17097" xr:uid="{00000000-0005-0000-0000-00004E2E0000}"/>
    <cellStyle name="Center Across 2 3 2 6" xfId="17098" xr:uid="{00000000-0005-0000-0000-00004F2E0000}"/>
    <cellStyle name="Center Across 2 3 2 7" xfId="17099" xr:uid="{00000000-0005-0000-0000-0000502E0000}"/>
    <cellStyle name="Center Across 2 3 2 8" xfId="17100" xr:uid="{00000000-0005-0000-0000-0000512E0000}"/>
    <cellStyle name="Center Across 2 3 2_факт 2019" xfId="26873" xr:uid="{00000000-0005-0000-0000-0000522E0000}"/>
    <cellStyle name="Center Across 2 3 3" xfId="17101" xr:uid="{00000000-0005-0000-0000-0000532E0000}"/>
    <cellStyle name="Center Across 2 3 3 2" xfId="17102" xr:uid="{00000000-0005-0000-0000-0000542E0000}"/>
    <cellStyle name="Center Across 2 3 3 3" xfId="17103" xr:uid="{00000000-0005-0000-0000-0000552E0000}"/>
    <cellStyle name="Center Across 2 3 3 4" xfId="17104" xr:uid="{00000000-0005-0000-0000-0000562E0000}"/>
    <cellStyle name="Center Across 2 3 3 5" xfId="17105" xr:uid="{00000000-0005-0000-0000-0000572E0000}"/>
    <cellStyle name="Center Across 2 3 3 6" xfId="17106" xr:uid="{00000000-0005-0000-0000-0000582E0000}"/>
    <cellStyle name="Center Across 2 3 3 7" xfId="17107" xr:uid="{00000000-0005-0000-0000-0000592E0000}"/>
    <cellStyle name="Center Across 2 3 3 8" xfId="17108" xr:uid="{00000000-0005-0000-0000-00005A2E0000}"/>
    <cellStyle name="Center Across 2 3 3_факт 2019" xfId="26874" xr:uid="{00000000-0005-0000-0000-00005B2E0000}"/>
    <cellStyle name="Center Across 2 3 4" xfId="17109" xr:uid="{00000000-0005-0000-0000-00005C2E0000}"/>
    <cellStyle name="Center Across 2 3 4 2" xfId="17110" xr:uid="{00000000-0005-0000-0000-00005D2E0000}"/>
    <cellStyle name="Center Across 2 3 4 3" xfId="17111" xr:uid="{00000000-0005-0000-0000-00005E2E0000}"/>
    <cellStyle name="Center Across 2 3 4 4" xfId="17112" xr:uid="{00000000-0005-0000-0000-00005F2E0000}"/>
    <cellStyle name="Center Across 2 3 4 5" xfId="17113" xr:uid="{00000000-0005-0000-0000-0000602E0000}"/>
    <cellStyle name="Center Across 2 3 4 6" xfId="17114" xr:uid="{00000000-0005-0000-0000-0000612E0000}"/>
    <cellStyle name="Center Across 2 3 4 7" xfId="17115" xr:uid="{00000000-0005-0000-0000-0000622E0000}"/>
    <cellStyle name="Center Across 2 3 4 8" xfId="17116" xr:uid="{00000000-0005-0000-0000-0000632E0000}"/>
    <cellStyle name="Center Across 2 3 4_факт 2019" xfId="26875" xr:uid="{00000000-0005-0000-0000-0000642E0000}"/>
    <cellStyle name="Center Across 2 3 5" xfId="17117" xr:uid="{00000000-0005-0000-0000-0000652E0000}"/>
    <cellStyle name="Center Across 2 3 5 2" xfId="17118" xr:uid="{00000000-0005-0000-0000-0000662E0000}"/>
    <cellStyle name="Center Across 2 3 5 3" xfId="17119" xr:uid="{00000000-0005-0000-0000-0000672E0000}"/>
    <cellStyle name="Center Across 2 3 5 4" xfId="17120" xr:uid="{00000000-0005-0000-0000-0000682E0000}"/>
    <cellStyle name="Center Across 2 3 5 5" xfId="17121" xr:uid="{00000000-0005-0000-0000-0000692E0000}"/>
    <cellStyle name="Center Across 2 3 5 6" xfId="17122" xr:uid="{00000000-0005-0000-0000-00006A2E0000}"/>
    <cellStyle name="Center Across 2 3 5 7" xfId="17123" xr:uid="{00000000-0005-0000-0000-00006B2E0000}"/>
    <cellStyle name="Center Across 2 3 5 8" xfId="17124" xr:uid="{00000000-0005-0000-0000-00006C2E0000}"/>
    <cellStyle name="Center Across 2 3 5_факт 2019" xfId="26876" xr:uid="{00000000-0005-0000-0000-00006D2E0000}"/>
    <cellStyle name="Center Across 2 3 6" xfId="17125" xr:uid="{00000000-0005-0000-0000-00006E2E0000}"/>
    <cellStyle name="Center Across 2 3 6 2" xfId="17126" xr:uid="{00000000-0005-0000-0000-00006F2E0000}"/>
    <cellStyle name="Center Across 2 3 6 3" xfId="17127" xr:uid="{00000000-0005-0000-0000-0000702E0000}"/>
    <cellStyle name="Center Across 2 3 6 4" xfId="17128" xr:uid="{00000000-0005-0000-0000-0000712E0000}"/>
    <cellStyle name="Center Across 2 3 6 5" xfId="17129" xr:uid="{00000000-0005-0000-0000-0000722E0000}"/>
    <cellStyle name="Center Across 2 3 6 6" xfId="17130" xr:uid="{00000000-0005-0000-0000-0000732E0000}"/>
    <cellStyle name="Center Across 2 3 6 7" xfId="17131" xr:uid="{00000000-0005-0000-0000-0000742E0000}"/>
    <cellStyle name="Center Across 2 3 6 8" xfId="17132" xr:uid="{00000000-0005-0000-0000-0000752E0000}"/>
    <cellStyle name="Center Across 2 3 6_факт 2019" xfId="26877" xr:uid="{00000000-0005-0000-0000-0000762E0000}"/>
    <cellStyle name="Center Across 2 3 7" xfId="17133" xr:uid="{00000000-0005-0000-0000-0000772E0000}"/>
    <cellStyle name="Center Across 2 3 8" xfId="17134" xr:uid="{00000000-0005-0000-0000-0000782E0000}"/>
    <cellStyle name="Center Across 2 3 9" xfId="17135" xr:uid="{00000000-0005-0000-0000-0000792E0000}"/>
    <cellStyle name="Center Across 2 3_факт 2019" xfId="26878" xr:uid="{00000000-0005-0000-0000-00007A2E0000}"/>
    <cellStyle name="Center Across 2 4" xfId="7767" xr:uid="{00000000-0005-0000-0000-00007B2E0000}"/>
    <cellStyle name="Center Across 2 4 2" xfId="17136" xr:uid="{00000000-0005-0000-0000-00007C2E0000}"/>
    <cellStyle name="Center Across 2 4 3" xfId="17137" xr:uid="{00000000-0005-0000-0000-00007D2E0000}"/>
    <cellStyle name="Center Across 2 4 4" xfId="17138" xr:uid="{00000000-0005-0000-0000-00007E2E0000}"/>
    <cellStyle name="Center Across 2 4 5" xfId="17139" xr:uid="{00000000-0005-0000-0000-00007F2E0000}"/>
    <cellStyle name="Center Across 2 4 6" xfId="17140" xr:uid="{00000000-0005-0000-0000-0000802E0000}"/>
    <cellStyle name="Center Across 2 4 7" xfId="17141" xr:uid="{00000000-0005-0000-0000-0000812E0000}"/>
    <cellStyle name="Center Across 2 4 8" xfId="17142" xr:uid="{00000000-0005-0000-0000-0000822E0000}"/>
    <cellStyle name="Center Across 2 4_факт 2019" xfId="26879" xr:uid="{00000000-0005-0000-0000-0000832E0000}"/>
    <cellStyle name="Center Across 2 5" xfId="7768" xr:uid="{00000000-0005-0000-0000-0000842E0000}"/>
    <cellStyle name="Center Across 2 5 2" xfId="17143" xr:uid="{00000000-0005-0000-0000-0000852E0000}"/>
    <cellStyle name="Center Across 2 5 3" xfId="17144" xr:uid="{00000000-0005-0000-0000-0000862E0000}"/>
    <cellStyle name="Center Across 2 5 4" xfId="17145" xr:uid="{00000000-0005-0000-0000-0000872E0000}"/>
    <cellStyle name="Center Across 2 5 5" xfId="17146" xr:uid="{00000000-0005-0000-0000-0000882E0000}"/>
    <cellStyle name="Center Across 2 5 6" xfId="17147" xr:uid="{00000000-0005-0000-0000-0000892E0000}"/>
    <cellStyle name="Center Across 2 5 7" xfId="17148" xr:uid="{00000000-0005-0000-0000-00008A2E0000}"/>
    <cellStyle name="Center Across 2 5 8" xfId="17149" xr:uid="{00000000-0005-0000-0000-00008B2E0000}"/>
    <cellStyle name="Center Across 2 5_факт 2019" xfId="26880" xr:uid="{00000000-0005-0000-0000-00008C2E0000}"/>
    <cellStyle name="Center Across 2 6" xfId="7769" xr:uid="{00000000-0005-0000-0000-00008D2E0000}"/>
    <cellStyle name="Center Across 2_факт 2019" xfId="26881" xr:uid="{00000000-0005-0000-0000-00008E2E0000}"/>
    <cellStyle name="Center Across 3" xfId="7770" xr:uid="{00000000-0005-0000-0000-00008F2E0000}"/>
    <cellStyle name="Center Across 3 2" xfId="7771" xr:uid="{00000000-0005-0000-0000-0000902E0000}"/>
    <cellStyle name="Center Across 3 2 10" xfId="17150" xr:uid="{00000000-0005-0000-0000-0000912E0000}"/>
    <cellStyle name="Center Across 3 2 2" xfId="17151" xr:uid="{00000000-0005-0000-0000-0000922E0000}"/>
    <cellStyle name="Center Across 3 2 2 2" xfId="17152" xr:uid="{00000000-0005-0000-0000-0000932E0000}"/>
    <cellStyle name="Center Across 3 2 2 3" xfId="17153" xr:uid="{00000000-0005-0000-0000-0000942E0000}"/>
    <cellStyle name="Center Across 3 2 2 4" xfId="17154" xr:uid="{00000000-0005-0000-0000-0000952E0000}"/>
    <cellStyle name="Center Across 3 2 2 5" xfId="17155" xr:uid="{00000000-0005-0000-0000-0000962E0000}"/>
    <cellStyle name="Center Across 3 2 2 6" xfId="17156" xr:uid="{00000000-0005-0000-0000-0000972E0000}"/>
    <cellStyle name="Center Across 3 2 2 7" xfId="17157" xr:uid="{00000000-0005-0000-0000-0000982E0000}"/>
    <cellStyle name="Center Across 3 2 2 8" xfId="17158" xr:uid="{00000000-0005-0000-0000-0000992E0000}"/>
    <cellStyle name="Center Across 3 2 2_факт 2019" xfId="26882" xr:uid="{00000000-0005-0000-0000-00009A2E0000}"/>
    <cellStyle name="Center Across 3 2 3" xfId="17159" xr:uid="{00000000-0005-0000-0000-00009B2E0000}"/>
    <cellStyle name="Center Across 3 2 3 2" xfId="17160" xr:uid="{00000000-0005-0000-0000-00009C2E0000}"/>
    <cellStyle name="Center Across 3 2 3 3" xfId="17161" xr:uid="{00000000-0005-0000-0000-00009D2E0000}"/>
    <cellStyle name="Center Across 3 2 3 4" xfId="17162" xr:uid="{00000000-0005-0000-0000-00009E2E0000}"/>
    <cellStyle name="Center Across 3 2 3 5" xfId="17163" xr:uid="{00000000-0005-0000-0000-00009F2E0000}"/>
    <cellStyle name="Center Across 3 2 3 6" xfId="17164" xr:uid="{00000000-0005-0000-0000-0000A02E0000}"/>
    <cellStyle name="Center Across 3 2 3 7" xfId="17165" xr:uid="{00000000-0005-0000-0000-0000A12E0000}"/>
    <cellStyle name="Center Across 3 2 3 8" xfId="17166" xr:uid="{00000000-0005-0000-0000-0000A22E0000}"/>
    <cellStyle name="Center Across 3 2 3_факт 2019" xfId="26883" xr:uid="{00000000-0005-0000-0000-0000A32E0000}"/>
    <cellStyle name="Center Across 3 2 4" xfId="17167" xr:uid="{00000000-0005-0000-0000-0000A42E0000}"/>
    <cellStyle name="Center Across 3 2 4 2" xfId="17168" xr:uid="{00000000-0005-0000-0000-0000A52E0000}"/>
    <cellStyle name="Center Across 3 2 4 3" xfId="17169" xr:uid="{00000000-0005-0000-0000-0000A62E0000}"/>
    <cellStyle name="Center Across 3 2 4 4" xfId="17170" xr:uid="{00000000-0005-0000-0000-0000A72E0000}"/>
    <cellStyle name="Center Across 3 2 4 5" xfId="17171" xr:uid="{00000000-0005-0000-0000-0000A82E0000}"/>
    <cellStyle name="Center Across 3 2 4 6" xfId="17172" xr:uid="{00000000-0005-0000-0000-0000A92E0000}"/>
    <cellStyle name="Center Across 3 2 4 7" xfId="17173" xr:uid="{00000000-0005-0000-0000-0000AA2E0000}"/>
    <cellStyle name="Center Across 3 2 4 8" xfId="17174" xr:uid="{00000000-0005-0000-0000-0000AB2E0000}"/>
    <cellStyle name="Center Across 3 2 4_факт 2019" xfId="26884" xr:uid="{00000000-0005-0000-0000-0000AC2E0000}"/>
    <cellStyle name="Center Across 3 2 5" xfId="17175" xr:uid="{00000000-0005-0000-0000-0000AD2E0000}"/>
    <cellStyle name="Center Across 3 2 5 2" xfId="17176" xr:uid="{00000000-0005-0000-0000-0000AE2E0000}"/>
    <cellStyle name="Center Across 3 2 5 3" xfId="17177" xr:uid="{00000000-0005-0000-0000-0000AF2E0000}"/>
    <cellStyle name="Center Across 3 2 5 4" xfId="17178" xr:uid="{00000000-0005-0000-0000-0000B02E0000}"/>
    <cellStyle name="Center Across 3 2 5 5" xfId="17179" xr:uid="{00000000-0005-0000-0000-0000B12E0000}"/>
    <cellStyle name="Center Across 3 2 5 6" xfId="17180" xr:uid="{00000000-0005-0000-0000-0000B22E0000}"/>
    <cellStyle name="Center Across 3 2 5 7" xfId="17181" xr:uid="{00000000-0005-0000-0000-0000B32E0000}"/>
    <cellStyle name="Center Across 3 2 5 8" xfId="17182" xr:uid="{00000000-0005-0000-0000-0000B42E0000}"/>
    <cellStyle name="Center Across 3 2 5_факт 2019" xfId="26885" xr:uid="{00000000-0005-0000-0000-0000B52E0000}"/>
    <cellStyle name="Center Across 3 2 6" xfId="17183" xr:uid="{00000000-0005-0000-0000-0000B62E0000}"/>
    <cellStyle name="Center Across 3 2 6 2" xfId="17184" xr:uid="{00000000-0005-0000-0000-0000B72E0000}"/>
    <cellStyle name="Center Across 3 2 6 3" xfId="17185" xr:uid="{00000000-0005-0000-0000-0000B82E0000}"/>
    <cellStyle name="Center Across 3 2 6 4" xfId="17186" xr:uid="{00000000-0005-0000-0000-0000B92E0000}"/>
    <cellStyle name="Center Across 3 2 6 5" xfId="17187" xr:uid="{00000000-0005-0000-0000-0000BA2E0000}"/>
    <cellStyle name="Center Across 3 2 6 6" xfId="17188" xr:uid="{00000000-0005-0000-0000-0000BB2E0000}"/>
    <cellStyle name="Center Across 3 2 6 7" xfId="17189" xr:uid="{00000000-0005-0000-0000-0000BC2E0000}"/>
    <cellStyle name="Center Across 3 2 6 8" xfId="17190" xr:uid="{00000000-0005-0000-0000-0000BD2E0000}"/>
    <cellStyle name="Center Across 3 2 6_факт 2019" xfId="26886" xr:uid="{00000000-0005-0000-0000-0000BE2E0000}"/>
    <cellStyle name="Center Across 3 2 7" xfId="17191" xr:uid="{00000000-0005-0000-0000-0000BF2E0000}"/>
    <cellStyle name="Center Across 3 2 8" xfId="17192" xr:uid="{00000000-0005-0000-0000-0000C02E0000}"/>
    <cellStyle name="Center Across 3 2 9" xfId="17193" xr:uid="{00000000-0005-0000-0000-0000C12E0000}"/>
    <cellStyle name="Center Across 3 2_факт 2019" xfId="26887" xr:uid="{00000000-0005-0000-0000-0000C22E0000}"/>
    <cellStyle name="Center Across 3 3" xfId="7772" xr:uid="{00000000-0005-0000-0000-0000C32E0000}"/>
    <cellStyle name="Center Across 3 3 2" xfId="17194" xr:uid="{00000000-0005-0000-0000-0000C42E0000}"/>
    <cellStyle name="Center Across 3 3 3" xfId="17195" xr:uid="{00000000-0005-0000-0000-0000C52E0000}"/>
    <cellStyle name="Center Across 3 3 4" xfId="17196" xr:uid="{00000000-0005-0000-0000-0000C62E0000}"/>
    <cellStyle name="Center Across 3 3 5" xfId="17197" xr:uid="{00000000-0005-0000-0000-0000C72E0000}"/>
    <cellStyle name="Center Across 3 3 6" xfId="17198" xr:uid="{00000000-0005-0000-0000-0000C82E0000}"/>
    <cellStyle name="Center Across 3 3 7" xfId="17199" xr:uid="{00000000-0005-0000-0000-0000C92E0000}"/>
    <cellStyle name="Center Across 3 3 8" xfId="17200" xr:uid="{00000000-0005-0000-0000-0000CA2E0000}"/>
    <cellStyle name="Center Across 3 3_факт 2019" xfId="26888" xr:uid="{00000000-0005-0000-0000-0000CB2E0000}"/>
    <cellStyle name="Center Across 3 4" xfId="7773" xr:uid="{00000000-0005-0000-0000-0000CC2E0000}"/>
    <cellStyle name="Center Across 3 4 2" xfId="17201" xr:uid="{00000000-0005-0000-0000-0000CD2E0000}"/>
    <cellStyle name="Center Across 3 4 3" xfId="17202" xr:uid="{00000000-0005-0000-0000-0000CE2E0000}"/>
    <cellStyle name="Center Across 3 4 4" xfId="17203" xr:uid="{00000000-0005-0000-0000-0000CF2E0000}"/>
    <cellStyle name="Center Across 3 4 5" xfId="17204" xr:uid="{00000000-0005-0000-0000-0000D02E0000}"/>
    <cellStyle name="Center Across 3 4 6" xfId="17205" xr:uid="{00000000-0005-0000-0000-0000D12E0000}"/>
    <cellStyle name="Center Across 3 4 7" xfId="17206" xr:uid="{00000000-0005-0000-0000-0000D22E0000}"/>
    <cellStyle name="Center Across 3 4 8" xfId="17207" xr:uid="{00000000-0005-0000-0000-0000D32E0000}"/>
    <cellStyle name="Center Across 3 4_факт 2019" xfId="26889" xr:uid="{00000000-0005-0000-0000-0000D42E0000}"/>
    <cellStyle name="Center Across 3 5" xfId="7774" xr:uid="{00000000-0005-0000-0000-0000D52E0000}"/>
    <cellStyle name="Center Across 3_факт 2019" xfId="26890" xr:uid="{00000000-0005-0000-0000-0000D62E0000}"/>
    <cellStyle name="Center Across 4" xfId="7775" xr:uid="{00000000-0005-0000-0000-0000D72E0000}"/>
    <cellStyle name="Center Across 4 10" xfId="17208" xr:uid="{00000000-0005-0000-0000-0000D82E0000}"/>
    <cellStyle name="Center Across 4 2" xfId="17209" xr:uid="{00000000-0005-0000-0000-0000D92E0000}"/>
    <cellStyle name="Center Across 4 2 2" xfId="17210" xr:uid="{00000000-0005-0000-0000-0000DA2E0000}"/>
    <cellStyle name="Center Across 4 2 3" xfId="17211" xr:uid="{00000000-0005-0000-0000-0000DB2E0000}"/>
    <cellStyle name="Center Across 4 2 4" xfId="17212" xr:uid="{00000000-0005-0000-0000-0000DC2E0000}"/>
    <cellStyle name="Center Across 4 2 5" xfId="17213" xr:uid="{00000000-0005-0000-0000-0000DD2E0000}"/>
    <cellStyle name="Center Across 4 2 6" xfId="17214" xr:uid="{00000000-0005-0000-0000-0000DE2E0000}"/>
    <cellStyle name="Center Across 4 2 7" xfId="17215" xr:uid="{00000000-0005-0000-0000-0000DF2E0000}"/>
    <cellStyle name="Center Across 4 2 8" xfId="17216" xr:uid="{00000000-0005-0000-0000-0000E02E0000}"/>
    <cellStyle name="Center Across 4 2_факт 2019" xfId="26891" xr:uid="{00000000-0005-0000-0000-0000E12E0000}"/>
    <cellStyle name="Center Across 4 3" xfId="17217" xr:uid="{00000000-0005-0000-0000-0000E22E0000}"/>
    <cellStyle name="Center Across 4 3 2" xfId="17218" xr:uid="{00000000-0005-0000-0000-0000E32E0000}"/>
    <cellStyle name="Center Across 4 3 3" xfId="17219" xr:uid="{00000000-0005-0000-0000-0000E42E0000}"/>
    <cellStyle name="Center Across 4 3 4" xfId="17220" xr:uid="{00000000-0005-0000-0000-0000E52E0000}"/>
    <cellStyle name="Center Across 4 3 5" xfId="17221" xr:uid="{00000000-0005-0000-0000-0000E62E0000}"/>
    <cellStyle name="Center Across 4 3 6" xfId="17222" xr:uid="{00000000-0005-0000-0000-0000E72E0000}"/>
    <cellStyle name="Center Across 4 3 7" xfId="17223" xr:uid="{00000000-0005-0000-0000-0000E82E0000}"/>
    <cellStyle name="Center Across 4 3 8" xfId="17224" xr:uid="{00000000-0005-0000-0000-0000E92E0000}"/>
    <cellStyle name="Center Across 4 3_факт 2019" xfId="26892" xr:uid="{00000000-0005-0000-0000-0000EA2E0000}"/>
    <cellStyle name="Center Across 4 4" xfId="17225" xr:uid="{00000000-0005-0000-0000-0000EB2E0000}"/>
    <cellStyle name="Center Across 4 4 2" xfId="17226" xr:uid="{00000000-0005-0000-0000-0000EC2E0000}"/>
    <cellStyle name="Center Across 4 4 3" xfId="17227" xr:uid="{00000000-0005-0000-0000-0000ED2E0000}"/>
    <cellStyle name="Center Across 4 4 4" xfId="17228" xr:uid="{00000000-0005-0000-0000-0000EE2E0000}"/>
    <cellStyle name="Center Across 4 4 5" xfId="17229" xr:uid="{00000000-0005-0000-0000-0000EF2E0000}"/>
    <cellStyle name="Center Across 4 4 6" xfId="17230" xr:uid="{00000000-0005-0000-0000-0000F02E0000}"/>
    <cellStyle name="Center Across 4 4 7" xfId="17231" xr:uid="{00000000-0005-0000-0000-0000F12E0000}"/>
    <cellStyle name="Center Across 4 4 8" xfId="17232" xr:uid="{00000000-0005-0000-0000-0000F22E0000}"/>
    <cellStyle name="Center Across 4 4_факт 2019" xfId="26893" xr:uid="{00000000-0005-0000-0000-0000F32E0000}"/>
    <cellStyle name="Center Across 4 5" xfId="17233" xr:uid="{00000000-0005-0000-0000-0000F42E0000}"/>
    <cellStyle name="Center Across 4 5 2" xfId="17234" xr:uid="{00000000-0005-0000-0000-0000F52E0000}"/>
    <cellStyle name="Center Across 4 5 3" xfId="17235" xr:uid="{00000000-0005-0000-0000-0000F62E0000}"/>
    <cellStyle name="Center Across 4 5 4" xfId="17236" xr:uid="{00000000-0005-0000-0000-0000F72E0000}"/>
    <cellStyle name="Center Across 4 5 5" xfId="17237" xr:uid="{00000000-0005-0000-0000-0000F82E0000}"/>
    <cellStyle name="Center Across 4 5 6" xfId="17238" xr:uid="{00000000-0005-0000-0000-0000F92E0000}"/>
    <cellStyle name="Center Across 4 5 7" xfId="17239" xr:uid="{00000000-0005-0000-0000-0000FA2E0000}"/>
    <cellStyle name="Center Across 4 5 8" xfId="17240" xr:uid="{00000000-0005-0000-0000-0000FB2E0000}"/>
    <cellStyle name="Center Across 4 5_факт 2019" xfId="26894" xr:uid="{00000000-0005-0000-0000-0000FC2E0000}"/>
    <cellStyle name="Center Across 4 6" xfId="17241" xr:uid="{00000000-0005-0000-0000-0000FD2E0000}"/>
    <cellStyle name="Center Across 4 6 2" xfId="17242" xr:uid="{00000000-0005-0000-0000-0000FE2E0000}"/>
    <cellStyle name="Center Across 4 6 3" xfId="17243" xr:uid="{00000000-0005-0000-0000-0000FF2E0000}"/>
    <cellStyle name="Center Across 4 6 4" xfId="17244" xr:uid="{00000000-0005-0000-0000-0000002F0000}"/>
    <cellStyle name="Center Across 4 6 5" xfId="17245" xr:uid="{00000000-0005-0000-0000-0000012F0000}"/>
    <cellStyle name="Center Across 4 6 6" xfId="17246" xr:uid="{00000000-0005-0000-0000-0000022F0000}"/>
    <cellStyle name="Center Across 4 6 7" xfId="17247" xr:uid="{00000000-0005-0000-0000-0000032F0000}"/>
    <cellStyle name="Center Across 4 6 8" xfId="17248" xr:uid="{00000000-0005-0000-0000-0000042F0000}"/>
    <cellStyle name="Center Across 4 6_факт 2019" xfId="26895" xr:uid="{00000000-0005-0000-0000-0000052F0000}"/>
    <cellStyle name="Center Across 4 7" xfId="17249" xr:uid="{00000000-0005-0000-0000-0000062F0000}"/>
    <cellStyle name="Center Across 4 8" xfId="17250" xr:uid="{00000000-0005-0000-0000-0000072F0000}"/>
    <cellStyle name="Center Across 4 9" xfId="17251" xr:uid="{00000000-0005-0000-0000-0000082F0000}"/>
    <cellStyle name="Center Across 4_факт 2019" xfId="26896" xr:uid="{00000000-0005-0000-0000-0000092F0000}"/>
    <cellStyle name="Center Across 5" xfId="7776" xr:uid="{00000000-0005-0000-0000-00000A2F0000}"/>
    <cellStyle name="Center Across 5 2" xfId="17252" xr:uid="{00000000-0005-0000-0000-00000B2F0000}"/>
    <cellStyle name="Center Across 5 3" xfId="17253" xr:uid="{00000000-0005-0000-0000-00000C2F0000}"/>
    <cellStyle name="Center Across 5 4" xfId="17254" xr:uid="{00000000-0005-0000-0000-00000D2F0000}"/>
    <cellStyle name="Center Across 5 5" xfId="17255" xr:uid="{00000000-0005-0000-0000-00000E2F0000}"/>
    <cellStyle name="Center Across 5 6" xfId="17256" xr:uid="{00000000-0005-0000-0000-00000F2F0000}"/>
    <cellStyle name="Center Across 5 7" xfId="17257" xr:uid="{00000000-0005-0000-0000-0000102F0000}"/>
    <cellStyle name="Center Across 5 8" xfId="17258" xr:uid="{00000000-0005-0000-0000-0000112F0000}"/>
    <cellStyle name="Center Across 5_факт 2019" xfId="26897" xr:uid="{00000000-0005-0000-0000-0000122F0000}"/>
    <cellStyle name="Center Across 6" xfId="7777" xr:uid="{00000000-0005-0000-0000-0000132F0000}"/>
    <cellStyle name="Center Across 6 2" xfId="17259" xr:uid="{00000000-0005-0000-0000-0000142F0000}"/>
    <cellStyle name="Center Across 6 3" xfId="17260" xr:uid="{00000000-0005-0000-0000-0000152F0000}"/>
    <cellStyle name="Center Across 6 4" xfId="17261" xr:uid="{00000000-0005-0000-0000-0000162F0000}"/>
    <cellStyle name="Center Across 6 5" xfId="17262" xr:uid="{00000000-0005-0000-0000-0000172F0000}"/>
    <cellStyle name="Center Across 6 6" xfId="17263" xr:uid="{00000000-0005-0000-0000-0000182F0000}"/>
    <cellStyle name="Center Across 6 7" xfId="17264" xr:uid="{00000000-0005-0000-0000-0000192F0000}"/>
    <cellStyle name="Center Across 6 8" xfId="17265" xr:uid="{00000000-0005-0000-0000-00001A2F0000}"/>
    <cellStyle name="Center Across 6_факт 2019" xfId="26898" xr:uid="{00000000-0005-0000-0000-00001B2F0000}"/>
    <cellStyle name="Center Across 7" xfId="7778" xr:uid="{00000000-0005-0000-0000-00001C2F0000}"/>
    <cellStyle name="Center Across_Лист2" xfId="26899" xr:uid="{00000000-0005-0000-0000-00001D2F0000}"/>
    <cellStyle name="Centered Heading" xfId="7779" xr:uid="{00000000-0005-0000-0000-00001E2F0000}"/>
    <cellStyle name="Centered Heading 2" xfId="7780" xr:uid="{00000000-0005-0000-0000-00001F2F0000}"/>
    <cellStyle name="Centered Heading 2 2" xfId="26900" xr:uid="{00000000-0005-0000-0000-0000202F0000}"/>
    <cellStyle name="Centered Heading 3" xfId="26901" xr:uid="{00000000-0005-0000-0000-0000212F0000}"/>
    <cellStyle name="Centered Heading_Лист2" xfId="26902" xr:uid="{00000000-0005-0000-0000-0000222F0000}"/>
    <cellStyle name="Check" xfId="7781" xr:uid="{00000000-0005-0000-0000-0000232F0000}"/>
    <cellStyle name="Check 2" xfId="7782" xr:uid="{00000000-0005-0000-0000-0000242F0000}"/>
    <cellStyle name="Check 2 2" xfId="7783" xr:uid="{00000000-0005-0000-0000-0000252F0000}"/>
    <cellStyle name="Check 2 3" xfId="7784" xr:uid="{00000000-0005-0000-0000-0000262F0000}"/>
    <cellStyle name="Check 2 4" xfId="7785" xr:uid="{00000000-0005-0000-0000-0000272F0000}"/>
    <cellStyle name="Check 3" xfId="26903" xr:uid="{00000000-0005-0000-0000-0000282F0000}"/>
    <cellStyle name="Check Cell 2" xfId="7786" xr:uid="{00000000-0005-0000-0000-0000292F0000}"/>
    <cellStyle name="Check_Лист2" xfId="26904" xr:uid="{00000000-0005-0000-0000-00002A2F0000}"/>
    <cellStyle name="Cniac" xfId="7787" xr:uid="{00000000-0005-0000-0000-00002B2F0000}"/>
    <cellStyle name="Cniac 2" xfId="26905" xr:uid="{00000000-0005-0000-0000-00002C2F0000}"/>
    <cellStyle name="Code" xfId="7788" xr:uid="{00000000-0005-0000-0000-00002D2F0000}"/>
    <cellStyle name="Code 2" xfId="7789" xr:uid="{00000000-0005-0000-0000-00002E2F0000}"/>
    <cellStyle name="Code 2 2" xfId="23975" xr:uid="{00000000-0005-0000-0000-00002F2F0000}"/>
    <cellStyle name="Code 2 2 2" xfId="26906" xr:uid="{00000000-0005-0000-0000-0000302F0000}"/>
    <cellStyle name="Code 2 3" xfId="26907" xr:uid="{00000000-0005-0000-0000-0000312F0000}"/>
    <cellStyle name="Code 2_Лист2" xfId="26908" xr:uid="{00000000-0005-0000-0000-0000322F0000}"/>
    <cellStyle name="Code 3" xfId="7790" xr:uid="{00000000-0005-0000-0000-0000332F0000}"/>
    <cellStyle name="Code 3 2" xfId="23976" xr:uid="{00000000-0005-0000-0000-0000342F0000}"/>
    <cellStyle name="Code 3 2 2" xfId="26909" xr:uid="{00000000-0005-0000-0000-0000352F0000}"/>
    <cellStyle name="Code 3 3" xfId="26910" xr:uid="{00000000-0005-0000-0000-0000362F0000}"/>
    <cellStyle name="Code 3_Лист2" xfId="26911" xr:uid="{00000000-0005-0000-0000-0000372F0000}"/>
    <cellStyle name="Code 4" xfId="7791" xr:uid="{00000000-0005-0000-0000-0000382F0000}"/>
    <cellStyle name="Code 4 2" xfId="23977" xr:uid="{00000000-0005-0000-0000-0000392F0000}"/>
    <cellStyle name="Code 4 2 2" xfId="26912" xr:uid="{00000000-0005-0000-0000-00003A2F0000}"/>
    <cellStyle name="Code 4 3" xfId="26913" xr:uid="{00000000-0005-0000-0000-00003B2F0000}"/>
    <cellStyle name="Code 4_Лист2" xfId="26914" xr:uid="{00000000-0005-0000-0000-00003C2F0000}"/>
    <cellStyle name="Code 5" xfId="7792" xr:uid="{00000000-0005-0000-0000-00003D2F0000}"/>
    <cellStyle name="Code 5 2" xfId="26915" xr:uid="{00000000-0005-0000-0000-00003E2F0000}"/>
    <cellStyle name="Code 6" xfId="26916" xr:uid="{00000000-0005-0000-0000-00003F2F0000}"/>
    <cellStyle name="Code_Лист2" xfId="26917" xr:uid="{00000000-0005-0000-0000-0000402F0000}"/>
    <cellStyle name="column - Style1" xfId="7793" xr:uid="{00000000-0005-0000-0000-0000412F0000}"/>
    <cellStyle name="column - Style1 2" xfId="26918" xr:uid="{00000000-0005-0000-0000-0000422F0000}"/>
    <cellStyle name="Column Heading" xfId="7794" xr:uid="{00000000-0005-0000-0000-0000432F0000}"/>
    <cellStyle name="Column Heading 2" xfId="26919" xr:uid="{00000000-0005-0000-0000-0000442F0000}"/>
    <cellStyle name="Comma  - Style1" xfId="7795" xr:uid="{00000000-0005-0000-0000-0000452F0000}"/>
    <cellStyle name="Comma  - Style1 2" xfId="26920" xr:uid="{00000000-0005-0000-0000-0000462F0000}"/>
    <cellStyle name="Comma  - Style2" xfId="7796" xr:uid="{00000000-0005-0000-0000-0000472F0000}"/>
    <cellStyle name="Comma  - Style2 2" xfId="26921" xr:uid="{00000000-0005-0000-0000-0000482F0000}"/>
    <cellStyle name="Comma  - Style3" xfId="7797" xr:uid="{00000000-0005-0000-0000-0000492F0000}"/>
    <cellStyle name="Comma  - Style3 2" xfId="26922" xr:uid="{00000000-0005-0000-0000-00004A2F0000}"/>
    <cellStyle name="Comma  - Style4" xfId="7798" xr:uid="{00000000-0005-0000-0000-00004B2F0000}"/>
    <cellStyle name="Comma  - Style4 2" xfId="26923" xr:uid="{00000000-0005-0000-0000-00004C2F0000}"/>
    <cellStyle name="Comma  - Style5" xfId="7799" xr:uid="{00000000-0005-0000-0000-00004D2F0000}"/>
    <cellStyle name="Comma  - Style5 2" xfId="26924" xr:uid="{00000000-0005-0000-0000-00004E2F0000}"/>
    <cellStyle name="Comma  - Style6" xfId="7800" xr:uid="{00000000-0005-0000-0000-00004F2F0000}"/>
    <cellStyle name="Comma  - Style6 2" xfId="26925" xr:uid="{00000000-0005-0000-0000-0000502F0000}"/>
    <cellStyle name="Comma  - Style7" xfId="7801" xr:uid="{00000000-0005-0000-0000-0000512F0000}"/>
    <cellStyle name="Comma  - Style7 2" xfId="26926" xr:uid="{00000000-0005-0000-0000-0000522F0000}"/>
    <cellStyle name="Comma  - Style8" xfId="7802" xr:uid="{00000000-0005-0000-0000-0000532F0000}"/>
    <cellStyle name="Comma  - Style8 2" xfId="26927" xr:uid="{00000000-0005-0000-0000-0000542F0000}"/>
    <cellStyle name="Comma [0]" xfId="23978" xr:uid="{00000000-0005-0000-0000-0000552F0000}"/>
    <cellStyle name="Comma [0] 2" xfId="7803" xr:uid="{00000000-0005-0000-0000-0000562F0000}"/>
    <cellStyle name="Comma [0] 2 2" xfId="7804" xr:uid="{00000000-0005-0000-0000-0000572F0000}"/>
    <cellStyle name="Comma [0] 2 2 2" xfId="7805" xr:uid="{00000000-0005-0000-0000-0000582F0000}"/>
    <cellStyle name="Comma [0] 2 2 3" xfId="7806" xr:uid="{00000000-0005-0000-0000-0000592F0000}"/>
    <cellStyle name="Comma [0] 2 2 4" xfId="17266" xr:uid="{00000000-0005-0000-0000-00005A2F0000}"/>
    <cellStyle name="Comma [0] 2 2_факт 2019" xfId="26928" xr:uid="{00000000-0005-0000-0000-00005B2F0000}"/>
    <cellStyle name="Comma [0] 2 3" xfId="7807" xr:uid="{00000000-0005-0000-0000-00005C2F0000}"/>
    <cellStyle name="Comma [0] 2 4" xfId="7808" xr:uid="{00000000-0005-0000-0000-00005D2F0000}"/>
    <cellStyle name="Comma [0] 2 5" xfId="17267" xr:uid="{00000000-0005-0000-0000-00005E2F0000}"/>
    <cellStyle name="Comma [0] 2 6" xfId="26929" xr:uid="{00000000-0005-0000-0000-00005F2F0000}"/>
    <cellStyle name="Comma [0] 2_Лист2" xfId="26930" xr:uid="{00000000-0005-0000-0000-0000602F0000}"/>
    <cellStyle name="Comma [0] 3" xfId="23979" xr:uid="{00000000-0005-0000-0000-0000612F0000}"/>
    <cellStyle name="Comma [0] 4" xfId="26931" xr:uid="{00000000-0005-0000-0000-0000622F0000}"/>
    <cellStyle name="Comma [00]" xfId="7809" xr:uid="{00000000-0005-0000-0000-0000632F0000}"/>
    <cellStyle name="Comma [000]" xfId="7810" xr:uid="{00000000-0005-0000-0000-0000642F0000}"/>
    <cellStyle name="Comma [1]" xfId="7811" xr:uid="{00000000-0005-0000-0000-0000652F0000}"/>
    <cellStyle name="Comma [1] 2" xfId="26932" xr:uid="{00000000-0005-0000-0000-0000662F0000}"/>
    <cellStyle name="Comma 0" xfId="7812" xr:uid="{00000000-0005-0000-0000-0000672F0000}"/>
    <cellStyle name="Comma 0 2" xfId="26933" xr:uid="{00000000-0005-0000-0000-0000682F0000}"/>
    <cellStyle name="Comma 0*" xfId="7813" xr:uid="{00000000-0005-0000-0000-0000692F0000}"/>
    <cellStyle name="Comma 0* 2" xfId="26934" xr:uid="{00000000-0005-0000-0000-00006A2F0000}"/>
    <cellStyle name="Comma 0.0" xfId="7814" xr:uid="{00000000-0005-0000-0000-00006B2F0000}"/>
    <cellStyle name="Comma 0.0 2" xfId="7815" xr:uid="{00000000-0005-0000-0000-00006C2F0000}"/>
    <cellStyle name="Comma 0.0 2 2" xfId="23980" xr:uid="{00000000-0005-0000-0000-00006D2F0000}"/>
    <cellStyle name="Comma 0.0 2 2 2" xfId="26935" xr:uid="{00000000-0005-0000-0000-00006E2F0000}"/>
    <cellStyle name="Comma 0.0 2 3" xfId="26936" xr:uid="{00000000-0005-0000-0000-00006F2F0000}"/>
    <cellStyle name="Comma 0.0 2_Лист2" xfId="26937" xr:uid="{00000000-0005-0000-0000-0000702F0000}"/>
    <cellStyle name="Comma 0.0 3" xfId="7816" xr:uid="{00000000-0005-0000-0000-0000712F0000}"/>
    <cellStyle name="Comma 0.0 3 2" xfId="23981" xr:uid="{00000000-0005-0000-0000-0000722F0000}"/>
    <cellStyle name="Comma 0.0 3 2 2" xfId="26938" xr:uid="{00000000-0005-0000-0000-0000732F0000}"/>
    <cellStyle name="Comma 0.0 3 3" xfId="26939" xr:uid="{00000000-0005-0000-0000-0000742F0000}"/>
    <cellStyle name="Comma 0.0 3_Лист2" xfId="26940" xr:uid="{00000000-0005-0000-0000-0000752F0000}"/>
    <cellStyle name="Comma 0.0 4" xfId="7817" xr:uid="{00000000-0005-0000-0000-0000762F0000}"/>
    <cellStyle name="Comma 0.0 4 2" xfId="23982" xr:uid="{00000000-0005-0000-0000-0000772F0000}"/>
    <cellStyle name="Comma 0.0 4 2 2" xfId="26941" xr:uid="{00000000-0005-0000-0000-0000782F0000}"/>
    <cellStyle name="Comma 0.0 4 3" xfId="26942" xr:uid="{00000000-0005-0000-0000-0000792F0000}"/>
    <cellStyle name="Comma 0.0 4_Лист2" xfId="26943" xr:uid="{00000000-0005-0000-0000-00007A2F0000}"/>
    <cellStyle name="Comma 0.0 5" xfId="7818" xr:uid="{00000000-0005-0000-0000-00007B2F0000}"/>
    <cellStyle name="Comma 0.0 5 2" xfId="26944" xr:uid="{00000000-0005-0000-0000-00007C2F0000}"/>
    <cellStyle name="Comma 0.0 6" xfId="26945" xr:uid="{00000000-0005-0000-0000-00007D2F0000}"/>
    <cellStyle name="Comma 0.0_Лист2" xfId="26946" xr:uid="{00000000-0005-0000-0000-00007E2F0000}"/>
    <cellStyle name="Comma 0.00" xfId="7819" xr:uid="{00000000-0005-0000-0000-00007F2F0000}"/>
    <cellStyle name="Comma 0.00 2" xfId="7820" xr:uid="{00000000-0005-0000-0000-0000802F0000}"/>
    <cellStyle name="Comma 0.00 2 2" xfId="23983" xr:uid="{00000000-0005-0000-0000-0000812F0000}"/>
    <cellStyle name="Comma 0.00 2 2 2" xfId="26947" xr:uid="{00000000-0005-0000-0000-0000822F0000}"/>
    <cellStyle name="Comma 0.00 2 3" xfId="26948" xr:uid="{00000000-0005-0000-0000-0000832F0000}"/>
    <cellStyle name="Comma 0.00 2_Лист2" xfId="26949" xr:uid="{00000000-0005-0000-0000-0000842F0000}"/>
    <cellStyle name="Comma 0.00 3" xfId="7821" xr:uid="{00000000-0005-0000-0000-0000852F0000}"/>
    <cellStyle name="Comma 0.00 3 2" xfId="23984" xr:uid="{00000000-0005-0000-0000-0000862F0000}"/>
    <cellStyle name="Comma 0.00 3 2 2" xfId="26950" xr:uid="{00000000-0005-0000-0000-0000872F0000}"/>
    <cellStyle name="Comma 0.00 3 3" xfId="26951" xr:uid="{00000000-0005-0000-0000-0000882F0000}"/>
    <cellStyle name="Comma 0.00 3_Лист2" xfId="26952" xr:uid="{00000000-0005-0000-0000-0000892F0000}"/>
    <cellStyle name="Comma 0.00 4" xfId="7822" xr:uid="{00000000-0005-0000-0000-00008A2F0000}"/>
    <cellStyle name="Comma 0.00 4 2" xfId="23985" xr:uid="{00000000-0005-0000-0000-00008B2F0000}"/>
    <cellStyle name="Comma 0.00 4 2 2" xfId="26953" xr:uid="{00000000-0005-0000-0000-00008C2F0000}"/>
    <cellStyle name="Comma 0.00 4 3" xfId="26954" xr:uid="{00000000-0005-0000-0000-00008D2F0000}"/>
    <cellStyle name="Comma 0.00 4_Лист2" xfId="26955" xr:uid="{00000000-0005-0000-0000-00008E2F0000}"/>
    <cellStyle name="Comma 0.00 5" xfId="7823" xr:uid="{00000000-0005-0000-0000-00008F2F0000}"/>
    <cellStyle name="Comma 0.00 5 2" xfId="26956" xr:uid="{00000000-0005-0000-0000-0000902F0000}"/>
    <cellStyle name="Comma 0.00 6" xfId="26957" xr:uid="{00000000-0005-0000-0000-0000912F0000}"/>
    <cellStyle name="Comma 0.00_Лист2" xfId="26958" xr:uid="{00000000-0005-0000-0000-0000922F0000}"/>
    <cellStyle name="Comma 0.000" xfId="7824" xr:uid="{00000000-0005-0000-0000-0000932F0000}"/>
    <cellStyle name="Comma 0.000 2" xfId="7825" xr:uid="{00000000-0005-0000-0000-0000942F0000}"/>
    <cellStyle name="Comma 0.000 2 2" xfId="23986" xr:uid="{00000000-0005-0000-0000-0000952F0000}"/>
    <cellStyle name="Comma 0.000 2 2 2" xfId="26959" xr:uid="{00000000-0005-0000-0000-0000962F0000}"/>
    <cellStyle name="Comma 0.000 2 3" xfId="26960" xr:uid="{00000000-0005-0000-0000-0000972F0000}"/>
    <cellStyle name="Comma 0.000 2_Лист2" xfId="26961" xr:uid="{00000000-0005-0000-0000-0000982F0000}"/>
    <cellStyle name="Comma 0.000 3" xfId="7826" xr:uid="{00000000-0005-0000-0000-0000992F0000}"/>
    <cellStyle name="Comma 0.000 3 2" xfId="23987" xr:uid="{00000000-0005-0000-0000-00009A2F0000}"/>
    <cellStyle name="Comma 0.000 3 2 2" xfId="26962" xr:uid="{00000000-0005-0000-0000-00009B2F0000}"/>
    <cellStyle name="Comma 0.000 3 3" xfId="26963" xr:uid="{00000000-0005-0000-0000-00009C2F0000}"/>
    <cellStyle name="Comma 0.000 3_Лист2" xfId="26964" xr:uid="{00000000-0005-0000-0000-00009D2F0000}"/>
    <cellStyle name="Comma 0.000 4" xfId="7827" xr:uid="{00000000-0005-0000-0000-00009E2F0000}"/>
    <cellStyle name="Comma 0.000 4 2" xfId="23988" xr:uid="{00000000-0005-0000-0000-00009F2F0000}"/>
    <cellStyle name="Comma 0.000 4 2 2" xfId="26965" xr:uid="{00000000-0005-0000-0000-0000A02F0000}"/>
    <cellStyle name="Comma 0.000 4 3" xfId="26966" xr:uid="{00000000-0005-0000-0000-0000A12F0000}"/>
    <cellStyle name="Comma 0.000 4_Лист2" xfId="26967" xr:uid="{00000000-0005-0000-0000-0000A22F0000}"/>
    <cellStyle name="Comma 0.000 5" xfId="7828" xr:uid="{00000000-0005-0000-0000-0000A32F0000}"/>
    <cellStyle name="Comma 0.000 5 2" xfId="26968" xr:uid="{00000000-0005-0000-0000-0000A42F0000}"/>
    <cellStyle name="Comma 0.000 6" xfId="26969" xr:uid="{00000000-0005-0000-0000-0000A52F0000}"/>
    <cellStyle name="Comma 0.000_Лист2" xfId="26970" xr:uid="{00000000-0005-0000-0000-0000A62F0000}"/>
    <cellStyle name="Comma 0_Лист2" xfId="26971" xr:uid="{00000000-0005-0000-0000-0000A72F0000}"/>
    <cellStyle name="Comma 10" xfId="7829" xr:uid="{00000000-0005-0000-0000-0000A82F0000}"/>
    <cellStyle name="Comma 11" xfId="7830" xr:uid="{00000000-0005-0000-0000-0000A92F0000}"/>
    <cellStyle name="Comma 2" xfId="7831" xr:uid="{00000000-0005-0000-0000-0000AA2F0000}"/>
    <cellStyle name="Comma 2 2" xfId="7832" xr:uid="{00000000-0005-0000-0000-0000AB2F0000}"/>
    <cellStyle name="Comma 2 2 2" xfId="7833" xr:uid="{00000000-0005-0000-0000-0000AC2F0000}"/>
    <cellStyle name="Comma 2 2 3" xfId="7834" xr:uid="{00000000-0005-0000-0000-0000AD2F0000}"/>
    <cellStyle name="Comma 2 2 4" xfId="17268" xr:uid="{00000000-0005-0000-0000-0000AE2F0000}"/>
    <cellStyle name="Comma 2 2_факт 2019" xfId="26972" xr:uid="{00000000-0005-0000-0000-0000AF2F0000}"/>
    <cellStyle name="Comma 2 3" xfId="7835" xr:uid="{00000000-0005-0000-0000-0000B02F0000}"/>
    <cellStyle name="Comma 2 4" xfId="26973" xr:uid="{00000000-0005-0000-0000-0000B12F0000}"/>
    <cellStyle name="Comma 2_Лист2" xfId="26974" xr:uid="{00000000-0005-0000-0000-0000B22F0000}"/>
    <cellStyle name="Comma 3" xfId="7836" xr:uid="{00000000-0005-0000-0000-0000B32F0000}"/>
    <cellStyle name="Comma 4" xfId="7837" xr:uid="{00000000-0005-0000-0000-0000B42F0000}"/>
    <cellStyle name="Comma 5" xfId="7838" xr:uid="{00000000-0005-0000-0000-0000B52F0000}"/>
    <cellStyle name="Comma 6" xfId="7839" xr:uid="{00000000-0005-0000-0000-0000B62F0000}"/>
    <cellStyle name="Comma 6 2" xfId="7840" xr:uid="{00000000-0005-0000-0000-0000B72F0000}"/>
    <cellStyle name="Comma 6_факт 2019" xfId="26975" xr:uid="{00000000-0005-0000-0000-0000B82F0000}"/>
    <cellStyle name="Comma 7" xfId="7841" xr:uid="{00000000-0005-0000-0000-0000B92F0000}"/>
    <cellStyle name="Comma 7 2" xfId="7842" xr:uid="{00000000-0005-0000-0000-0000BA2F0000}"/>
    <cellStyle name="Comma 7 2 2" xfId="7843" xr:uid="{00000000-0005-0000-0000-0000BB2F0000}"/>
    <cellStyle name="Comma 7 2 2 2" xfId="7844" xr:uid="{00000000-0005-0000-0000-0000BC2F0000}"/>
    <cellStyle name="Comma 7 2 2 2 2" xfId="7845" xr:uid="{00000000-0005-0000-0000-0000BD2F0000}"/>
    <cellStyle name="Comma 7 2 2 2 3" xfId="7846" xr:uid="{00000000-0005-0000-0000-0000BE2F0000}"/>
    <cellStyle name="Comma 7 2 2 2 4" xfId="17269" xr:uid="{00000000-0005-0000-0000-0000BF2F0000}"/>
    <cellStyle name="Comma 7 2 2 2_факт 2019" xfId="26976" xr:uid="{00000000-0005-0000-0000-0000C02F0000}"/>
    <cellStyle name="Comma 7 2 2 3" xfId="7847" xr:uid="{00000000-0005-0000-0000-0000C12F0000}"/>
    <cellStyle name="Comma 7 2 2 4" xfId="7848" xr:uid="{00000000-0005-0000-0000-0000C22F0000}"/>
    <cellStyle name="Comma 7 2 2 5" xfId="17270" xr:uid="{00000000-0005-0000-0000-0000C32F0000}"/>
    <cellStyle name="Comma 7 2 2_факт 2019" xfId="26977" xr:uid="{00000000-0005-0000-0000-0000C42F0000}"/>
    <cellStyle name="Comma 7 2 3" xfId="7849" xr:uid="{00000000-0005-0000-0000-0000C52F0000}"/>
    <cellStyle name="Comma 7 2 3 2" xfId="7850" xr:uid="{00000000-0005-0000-0000-0000C62F0000}"/>
    <cellStyle name="Comma 7 2 3 3" xfId="7851" xr:uid="{00000000-0005-0000-0000-0000C72F0000}"/>
    <cellStyle name="Comma 7 2 3 4" xfId="17271" xr:uid="{00000000-0005-0000-0000-0000C82F0000}"/>
    <cellStyle name="Comma 7 2 3_факт 2019" xfId="26978" xr:uid="{00000000-0005-0000-0000-0000C92F0000}"/>
    <cellStyle name="Comma 7 2 4" xfId="7852" xr:uid="{00000000-0005-0000-0000-0000CA2F0000}"/>
    <cellStyle name="Comma 7 2 4 2" xfId="7853" xr:uid="{00000000-0005-0000-0000-0000CB2F0000}"/>
    <cellStyle name="Comma 7 2 4 3" xfId="7854" xr:uid="{00000000-0005-0000-0000-0000CC2F0000}"/>
    <cellStyle name="Comma 7 2 4 4" xfId="17272" xr:uid="{00000000-0005-0000-0000-0000CD2F0000}"/>
    <cellStyle name="Comma 7 2 4_факт 2019" xfId="26979" xr:uid="{00000000-0005-0000-0000-0000CE2F0000}"/>
    <cellStyle name="Comma 7 2 5" xfId="7855" xr:uid="{00000000-0005-0000-0000-0000CF2F0000}"/>
    <cellStyle name="Comma 7 2 6" xfId="7856" xr:uid="{00000000-0005-0000-0000-0000D02F0000}"/>
    <cellStyle name="Comma 7 2 7" xfId="17273" xr:uid="{00000000-0005-0000-0000-0000D12F0000}"/>
    <cellStyle name="Comma 7 2_факт 2019" xfId="26980" xr:uid="{00000000-0005-0000-0000-0000D22F0000}"/>
    <cellStyle name="Comma 7 3" xfId="7857" xr:uid="{00000000-0005-0000-0000-0000D32F0000}"/>
    <cellStyle name="Comma 7 3 2" xfId="7858" xr:uid="{00000000-0005-0000-0000-0000D42F0000}"/>
    <cellStyle name="Comma 7 3 2 2" xfId="7859" xr:uid="{00000000-0005-0000-0000-0000D52F0000}"/>
    <cellStyle name="Comma 7 3 2 3" xfId="7860" xr:uid="{00000000-0005-0000-0000-0000D62F0000}"/>
    <cellStyle name="Comma 7 3 2 4" xfId="17274" xr:uid="{00000000-0005-0000-0000-0000D72F0000}"/>
    <cellStyle name="Comma 7 3 2_факт 2019" xfId="26981" xr:uid="{00000000-0005-0000-0000-0000D82F0000}"/>
    <cellStyle name="Comma 7 3 3" xfId="7861" xr:uid="{00000000-0005-0000-0000-0000D92F0000}"/>
    <cellStyle name="Comma 7 3 3 2" xfId="7862" xr:uid="{00000000-0005-0000-0000-0000DA2F0000}"/>
    <cellStyle name="Comma 7 3 3 3" xfId="7863" xr:uid="{00000000-0005-0000-0000-0000DB2F0000}"/>
    <cellStyle name="Comma 7 3 3 4" xfId="17275" xr:uid="{00000000-0005-0000-0000-0000DC2F0000}"/>
    <cellStyle name="Comma 7 3 3_факт 2019" xfId="26982" xr:uid="{00000000-0005-0000-0000-0000DD2F0000}"/>
    <cellStyle name="Comma 7 3 4" xfId="7864" xr:uid="{00000000-0005-0000-0000-0000DE2F0000}"/>
    <cellStyle name="Comma 7 3 5" xfId="7865" xr:uid="{00000000-0005-0000-0000-0000DF2F0000}"/>
    <cellStyle name="Comma 7 3 6" xfId="17276" xr:uid="{00000000-0005-0000-0000-0000E02F0000}"/>
    <cellStyle name="Comma 7 3_факт 2019" xfId="26983" xr:uid="{00000000-0005-0000-0000-0000E12F0000}"/>
    <cellStyle name="Comma 7 4" xfId="7866" xr:uid="{00000000-0005-0000-0000-0000E22F0000}"/>
    <cellStyle name="Comma 7 5" xfId="7867" xr:uid="{00000000-0005-0000-0000-0000E32F0000}"/>
    <cellStyle name="Comma 7 6" xfId="17277" xr:uid="{00000000-0005-0000-0000-0000E42F0000}"/>
    <cellStyle name="Comma 7_факт 2019" xfId="26984" xr:uid="{00000000-0005-0000-0000-0000E52F0000}"/>
    <cellStyle name="Comma 8" xfId="7868" xr:uid="{00000000-0005-0000-0000-0000E62F0000}"/>
    <cellStyle name="Comma 8 2" xfId="7869" xr:uid="{00000000-0005-0000-0000-0000E72F0000}"/>
    <cellStyle name="Comma 8 3" xfId="7870" xr:uid="{00000000-0005-0000-0000-0000E82F0000}"/>
    <cellStyle name="Comma 8_факт 2019" xfId="26985" xr:uid="{00000000-0005-0000-0000-0000E92F0000}"/>
    <cellStyle name="Comma 9" xfId="7871" xr:uid="{00000000-0005-0000-0000-0000EA2F0000}"/>
    <cellStyle name="Comma[0]" xfId="7872" xr:uid="{00000000-0005-0000-0000-0000EB2F0000}"/>
    <cellStyle name="Comma_~ME3350" xfId="23989" xr:uid="{00000000-0005-0000-0000-0000EC2F0000}"/>
    <cellStyle name="Comma0" xfId="7873" xr:uid="{00000000-0005-0000-0000-0000ED2F0000}"/>
    <cellStyle name="Comma0 - Style3" xfId="7874" xr:uid="{00000000-0005-0000-0000-0000EE2F0000}"/>
    <cellStyle name="Comma0 2" xfId="7875" xr:uid="{00000000-0005-0000-0000-0000EF2F0000}"/>
    <cellStyle name="Comma0 3" xfId="26986" xr:uid="{00000000-0005-0000-0000-0000F02F0000}"/>
    <cellStyle name="Comma0_DT" xfId="7876" xr:uid="{00000000-0005-0000-0000-0000F12F0000}"/>
    <cellStyle name="Company Name" xfId="7877" xr:uid="{00000000-0005-0000-0000-0000F22F0000}"/>
    <cellStyle name="Company Name 2" xfId="26987" xr:uid="{00000000-0005-0000-0000-0000F32F0000}"/>
    <cellStyle name="Credit" xfId="7878" xr:uid="{00000000-0005-0000-0000-0000F42F0000}"/>
    <cellStyle name="Credit 2" xfId="26988" xr:uid="{00000000-0005-0000-0000-0000F52F0000}"/>
    <cellStyle name="Credit subtotal" xfId="7879" xr:uid="{00000000-0005-0000-0000-0000F62F0000}"/>
    <cellStyle name="Credit subtotal 2" xfId="7880" xr:uid="{00000000-0005-0000-0000-0000F72F0000}"/>
    <cellStyle name="Credit subtotal 2 2" xfId="7881" xr:uid="{00000000-0005-0000-0000-0000F82F0000}"/>
    <cellStyle name="Credit subtotal 2 3" xfId="7882" xr:uid="{00000000-0005-0000-0000-0000F92F0000}"/>
    <cellStyle name="Credit subtotal 2 4" xfId="7883" xr:uid="{00000000-0005-0000-0000-0000FA2F0000}"/>
    <cellStyle name="Credit subtotal 2 5" xfId="7884" xr:uid="{00000000-0005-0000-0000-0000FB2F0000}"/>
    <cellStyle name="Credit subtotal 2 6" xfId="7885" xr:uid="{00000000-0005-0000-0000-0000FC2F0000}"/>
    <cellStyle name="Credit subtotal 2 7" xfId="7886" xr:uid="{00000000-0005-0000-0000-0000FD2F0000}"/>
    <cellStyle name="Credit subtotal 3" xfId="7887" xr:uid="{00000000-0005-0000-0000-0000FE2F0000}"/>
    <cellStyle name="Credit subtotal 4" xfId="7888" xr:uid="{00000000-0005-0000-0000-0000FF2F0000}"/>
    <cellStyle name="Credit subtotal 5" xfId="7889" xr:uid="{00000000-0005-0000-0000-000000300000}"/>
    <cellStyle name="Credit subtotal 6" xfId="7890" xr:uid="{00000000-0005-0000-0000-000001300000}"/>
    <cellStyle name="Credit subtotal 7" xfId="7891" xr:uid="{00000000-0005-0000-0000-000002300000}"/>
    <cellStyle name="Credit subtotal 8" xfId="7892" xr:uid="{00000000-0005-0000-0000-000003300000}"/>
    <cellStyle name="Credit subtotal_Лист2" xfId="26989" xr:uid="{00000000-0005-0000-0000-000004300000}"/>
    <cellStyle name="Credit Total" xfId="7893" xr:uid="{00000000-0005-0000-0000-000005300000}"/>
    <cellStyle name="Credit Total 2" xfId="7894" xr:uid="{00000000-0005-0000-0000-000006300000}"/>
    <cellStyle name="Credit Total 3" xfId="7895" xr:uid="{00000000-0005-0000-0000-000007300000}"/>
    <cellStyle name="Credit Total 4" xfId="7896" xr:uid="{00000000-0005-0000-0000-000008300000}"/>
    <cellStyle name="Credit_Лист2" xfId="26990" xr:uid="{00000000-0005-0000-0000-000009300000}"/>
    <cellStyle name="Currency [0]" xfId="23990" xr:uid="{00000000-0005-0000-0000-00000A300000}"/>
    <cellStyle name="Currency [0] 2" xfId="7897" xr:uid="{00000000-0005-0000-0000-00000B300000}"/>
    <cellStyle name="Currency [0] 2 2" xfId="26991" xr:uid="{00000000-0005-0000-0000-00000C300000}"/>
    <cellStyle name="Currency [0] 3" xfId="26992" xr:uid="{00000000-0005-0000-0000-00000D300000}"/>
    <cellStyle name="Currency [00]" xfId="7898" xr:uid="{00000000-0005-0000-0000-00000E300000}"/>
    <cellStyle name="Currency [1]" xfId="7899" xr:uid="{00000000-0005-0000-0000-00000F300000}"/>
    <cellStyle name="Currency [1] 2" xfId="26993" xr:uid="{00000000-0005-0000-0000-000010300000}"/>
    <cellStyle name="Currency 0" xfId="7900" xr:uid="{00000000-0005-0000-0000-000011300000}"/>
    <cellStyle name="Currency 0 2" xfId="26994" xr:uid="{00000000-0005-0000-0000-000012300000}"/>
    <cellStyle name="Currency 0.0" xfId="7901" xr:uid="{00000000-0005-0000-0000-000013300000}"/>
    <cellStyle name="Currency 0.0 2" xfId="7902" xr:uid="{00000000-0005-0000-0000-000014300000}"/>
    <cellStyle name="Currency 0.0 2 2" xfId="23991" xr:uid="{00000000-0005-0000-0000-000015300000}"/>
    <cellStyle name="Currency 0.0 2 2 2" xfId="26995" xr:uid="{00000000-0005-0000-0000-000016300000}"/>
    <cellStyle name="Currency 0.0 2 3" xfId="26996" xr:uid="{00000000-0005-0000-0000-000017300000}"/>
    <cellStyle name="Currency 0.0 2_Лист2" xfId="26997" xr:uid="{00000000-0005-0000-0000-000018300000}"/>
    <cellStyle name="Currency 0.0 3" xfId="7903" xr:uid="{00000000-0005-0000-0000-000019300000}"/>
    <cellStyle name="Currency 0.0 3 2" xfId="23992" xr:uid="{00000000-0005-0000-0000-00001A300000}"/>
    <cellStyle name="Currency 0.0 3 2 2" xfId="26998" xr:uid="{00000000-0005-0000-0000-00001B300000}"/>
    <cellStyle name="Currency 0.0 3 3" xfId="26999" xr:uid="{00000000-0005-0000-0000-00001C300000}"/>
    <cellStyle name="Currency 0.0 3_Лист2" xfId="27000" xr:uid="{00000000-0005-0000-0000-00001D300000}"/>
    <cellStyle name="Currency 0.0 4" xfId="7904" xr:uid="{00000000-0005-0000-0000-00001E300000}"/>
    <cellStyle name="Currency 0.0 4 2" xfId="23993" xr:uid="{00000000-0005-0000-0000-00001F300000}"/>
    <cellStyle name="Currency 0.0 4 2 2" xfId="27001" xr:uid="{00000000-0005-0000-0000-000020300000}"/>
    <cellStyle name="Currency 0.0 4 3" xfId="27002" xr:uid="{00000000-0005-0000-0000-000021300000}"/>
    <cellStyle name="Currency 0.0 4_Лист2" xfId="27003" xr:uid="{00000000-0005-0000-0000-000022300000}"/>
    <cellStyle name="Currency 0.0 5" xfId="7905" xr:uid="{00000000-0005-0000-0000-000023300000}"/>
    <cellStyle name="Currency 0.0 5 2" xfId="27004" xr:uid="{00000000-0005-0000-0000-000024300000}"/>
    <cellStyle name="Currency 0.0 6" xfId="27005" xr:uid="{00000000-0005-0000-0000-000025300000}"/>
    <cellStyle name="Currency 0.0_Лист2" xfId="27006" xr:uid="{00000000-0005-0000-0000-000026300000}"/>
    <cellStyle name="Currency 0.00" xfId="7906" xr:uid="{00000000-0005-0000-0000-000027300000}"/>
    <cellStyle name="Currency 0.00 2" xfId="7907" xr:uid="{00000000-0005-0000-0000-000028300000}"/>
    <cellStyle name="Currency 0.00 2 2" xfId="23994" xr:uid="{00000000-0005-0000-0000-000029300000}"/>
    <cellStyle name="Currency 0.00 2 2 2" xfId="27007" xr:uid="{00000000-0005-0000-0000-00002A300000}"/>
    <cellStyle name="Currency 0.00 2 3" xfId="27008" xr:uid="{00000000-0005-0000-0000-00002B300000}"/>
    <cellStyle name="Currency 0.00 2_Лист2" xfId="27009" xr:uid="{00000000-0005-0000-0000-00002C300000}"/>
    <cellStyle name="Currency 0.00 3" xfId="7908" xr:uid="{00000000-0005-0000-0000-00002D300000}"/>
    <cellStyle name="Currency 0.00 3 2" xfId="23995" xr:uid="{00000000-0005-0000-0000-00002E300000}"/>
    <cellStyle name="Currency 0.00 3 2 2" xfId="27010" xr:uid="{00000000-0005-0000-0000-00002F300000}"/>
    <cellStyle name="Currency 0.00 3 3" xfId="27011" xr:uid="{00000000-0005-0000-0000-000030300000}"/>
    <cellStyle name="Currency 0.00 3_Лист2" xfId="27012" xr:uid="{00000000-0005-0000-0000-000031300000}"/>
    <cellStyle name="Currency 0.00 4" xfId="7909" xr:uid="{00000000-0005-0000-0000-000032300000}"/>
    <cellStyle name="Currency 0.00 4 2" xfId="23996" xr:uid="{00000000-0005-0000-0000-000033300000}"/>
    <cellStyle name="Currency 0.00 4 2 2" xfId="27013" xr:uid="{00000000-0005-0000-0000-000034300000}"/>
    <cellStyle name="Currency 0.00 4 3" xfId="27014" xr:uid="{00000000-0005-0000-0000-000035300000}"/>
    <cellStyle name="Currency 0.00 4_Лист2" xfId="27015" xr:uid="{00000000-0005-0000-0000-000036300000}"/>
    <cellStyle name="Currency 0.00 5" xfId="7910" xr:uid="{00000000-0005-0000-0000-000037300000}"/>
    <cellStyle name="Currency 0.00 5 2" xfId="27016" xr:uid="{00000000-0005-0000-0000-000038300000}"/>
    <cellStyle name="Currency 0.00 6" xfId="27017" xr:uid="{00000000-0005-0000-0000-000039300000}"/>
    <cellStyle name="Currency 0.00_Лист2" xfId="27018" xr:uid="{00000000-0005-0000-0000-00003A300000}"/>
    <cellStyle name="Currency 0.000" xfId="7911" xr:uid="{00000000-0005-0000-0000-00003B300000}"/>
    <cellStyle name="Currency 0.000 2" xfId="7912" xr:uid="{00000000-0005-0000-0000-00003C300000}"/>
    <cellStyle name="Currency 0.000 2 2" xfId="23997" xr:uid="{00000000-0005-0000-0000-00003D300000}"/>
    <cellStyle name="Currency 0.000 2 2 2" xfId="27019" xr:uid="{00000000-0005-0000-0000-00003E300000}"/>
    <cellStyle name="Currency 0.000 2 3" xfId="27020" xr:uid="{00000000-0005-0000-0000-00003F300000}"/>
    <cellStyle name="Currency 0.000 2_Лист2" xfId="27021" xr:uid="{00000000-0005-0000-0000-000040300000}"/>
    <cellStyle name="Currency 0.000 3" xfId="7913" xr:uid="{00000000-0005-0000-0000-000041300000}"/>
    <cellStyle name="Currency 0.000 3 2" xfId="23998" xr:uid="{00000000-0005-0000-0000-000042300000}"/>
    <cellStyle name="Currency 0.000 3 2 2" xfId="27022" xr:uid="{00000000-0005-0000-0000-000043300000}"/>
    <cellStyle name="Currency 0.000 3 3" xfId="27023" xr:uid="{00000000-0005-0000-0000-000044300000}"/>
    <cellStyle name="Currency 0.000 3_Лист2" xfId="27024" xr:uid="{00000000-0005-0000-0000-000045300000}"/>
    <cellStyle name="Currency 0.000 4" xfId="7914" xr:uid="{00000000-0005-0000-0000-000046300000}"/>
    <cellStyle name="Currency 0.000 4 2" xfId="23999" xr:uid="{00000000-0005-0000-0000-000047300000}"/>
    <cellStyle name="Currency 0.000 4 2 2" xfId="27025" xr:uid="{00000000-0005-0000-0000-000048300000}"/>
    <cellStyle name="Currency 0.000 4 3" xfId="27026" xr:uid="{00000000-0005-0000-0000-000049300000}"/>
    <cellStyle name="Currency 0.000 4_Лист2" xfId="27027" xr:uid="{00000000-0005-0000-0000-00004A300000}"/>
    <cellStyle name="Currency 0.000 5" xfId="7915" xr:uid="{00000000-0005-0000-0000-00004B300000}"/>
    <cellStyle name="Currency 0.000 5 2" xfId="27028" xr:uid="{00000000-0005-0000-0000-00004C300000}"/>
    <cellStyle name="Currency 0.000 6" xfId="27029" xr:uid="{00000000-0005-0000-0000-00004D300000}"/>
    <cellStyle name="Currency 0.000_Лист2" xfId="27030" xr:uid="{00000000-0005-0000-0000-00004E300000}"/>
    <cellStyle name="Currency 0_Лист2" xfId="27031" xr:uid="{00000000-0005-0000-0000-00004F300000}"/>
    <cellStyle name="Currency 2" xfId="7916" xr:uid="{00000000-0005-0000-0000-000050300000}"/>
    <cellStyle name="Currency 2 2" xfId="27032" xr:uid="{00000000-0005-0000-0000-000051300000}"/>
    <cellStyle name="Currency 3" xfId="7917" xr:uid="{00000000-0005-0000-0000-000052300000}"/>
    <cellStyle name="Currency 4" xfId="7918" xr:uid="{00000000-0005-0000-0000-000053300000}"/>
    <cellStyle name="Currency 5" xfId="7919" xr:uid="{00000000-0005-0000-0000-000054300000}"/>
    <cellStyle name="Currency 6" xfId="7920" xr:uid="{00000000-0005-0000-0000-000055300000}"/>
    <cellStyle name="Currency 7" xfId="7921" xr:uid="{00000000-0005-0000-0000-000056300000}"/>
    <cellStyle name="Currency 7 2" xfId="7922" xr:uid="{00000000-0005-0000-0000-000057300000}"/>
    <cellStyle name="Currency 7 2 2" xfId="7923" xr:uid="{00000000-0005-0000-0000-000058300000}"/>
    <cellStyle name="Currency 7 2 3" xfId="7924" xr:uid="{00000000-0005-0000-0000-000059300000}"/>
    <cellStyle name="Currency 7 2 4" xfId="17278" xr:uid="{00000000-0005-0000-0000-00005A300000}"/>
    <cellStyle name="Currency 7 2_факт 2019" xfId="27033" xr:uid="{00000000-0005-0000-0000-00005B300000}"/>
    <cellStyle name="Currency 7 3" xfId="7925" xr:uid="{00000000-0005-0000-0000-00005C300000}"/>
    <cellStyle name="Currency 7 4" xfId="7926" xr:uid="{00000000-0005-0000-0000-00005D300000}"/>
    <cellStyle name="Currency 7 5" xfId="17279" xr:uid="{00000000-0005-0000-0000-00005E300000}"/>
    <cellStyle name="Currency 7_факт 2019" xfId="27034" xr:uid="{00000000-0005-0000-0000-00005F300000}"/>
    <cellStyle name="Currency EN" xfId="7927" xr:uid="{00000000-0005-0000-0000-000060300000}"/>
    <cellStyle name="Currency EN 2" xfId="7928" xr:uid="{00000000-0005-0000-0000-000061300000}"/>
    <cellStyle name="Currency EN 3" xfId="7929" xr:uid="{00000000-0005-0000-0000-000062300000}"/>
    <cellStyle name="Currency EN 4" xfId="7930" xr:uid="{00000000-0005-0000-0000-000063300000}"/>
    <cellStyle name="Currency RU" xfId="7931" xr:uid="{00000000-0005-0000-0000-000064300000}"/>
    <cellStyle name="Currency RU 2" xfId="7932" xr:uid="{00000000-0005-0000-0000-000065300000}"/>
    <cellStyle name="Currency RU 3" xfId="7933" xr:uid="{00000000-0005-0000-0000-000066300000}"/>
    <cellStyle name="Currency RU 4" xfId="7934" xr:uid="{00000000-0005-0000-0000-000067300000}"/>
    <cellStyle name="Currency RU calc" xfId="7935" xr:uid="{00000000-0005-0000-0000-000068300000}"/>
    <cellStyle name="Currency RU calc 10" xfId="7936" xr:uid="{00000000-0005-0000-0000-000069300000}"/>
    <cellStyle name="Currency RU calc 10 2" xfId="7937" xr:uid="{00000000-0005-0000-0000-00006A300000}"/>
    <cellStyle name="Currency RU calc 10 3" xfId="7938" xr:uid="{00000000-0005-0000-0000-00006B300000}"/>
    <cellStyle name="Currency RU calc 10 4" xfId="7939" xr:uid="{00000000-0005-0000-0000-00006C300000}"/>
    <cellStyle name="Currency RU calc 11" xfId="7940" xr:uid="{00000000-0005-0000-0000-00006D300000}"/>
    <cellStyle name="Currency RU calc 11 2" xfId="7941" xr:uid="{00000000-0005-0000-0000-00006E300000}"/>
    <cellStyle name="Currency RU calc 11 3" xfId="7942" xr:uid="{00000000-0005-0000-0000-00006F300000}"/>
    <cellStyle name="Currency RU calc 11 4" xfId="7943" xr:uid="{00000000-0005-0000-0000-000070300000}"/>
    <cellStyle name="Currency RU calc 12" xfId="7944" xr:uid="{00000000-0005-0000-0000-000071300000}"/>
    <cellStyle name="Currency RU calc 12 2" xfId="7945" xr:uid="{00000000-0005-0000-0000-000072300000}"/>
    <cellStyle name="Currency RU calc 12 3" xfId="7946" xr:uid="{00000000-0005-0000-0000-000073300000}"/>
    <cellStyle name="Currency RU calc 12 4" xfId="7947" xr:uid="{00000000-0005-0000-0000-000074300000}"/>
    <cellStyle name="Currency RU calc 13" xfId="7948" xr:uid="{00000000-0005-0000-0000-000075300000}"/>
    <cellStyle name="Currency RU calc 13 2" xfId="7949" xr:uid="{00000000-0005-0000-0000-000076300000}"/>
    <cellStyle name="Currency RU calc 13 3" xfId="7950" xr:uid="{00000000-0005-0000-0000-000077300000}"/>
    <cellStyle name="Currency RU calc 13 4" xfId="7951" xr:uid="{00000000-0005-0000-0000-000078300000}"/>
    <cellStyle name="Currency RU calc 14" xfId="7952" xr:uid="{00000000-0005-0000-0000-000079300000}"/>
    <cellStyle name="Currency RU calc 14 2" xfId="7953" xr:uid="{00000000-0005-0000-0000-00007A300000}"/>
    <cellStyle name="Currency RU calc 14 3" xfId="7954" xr:uid="{00000000-0005-0000-0000-00007B300000}"/>
    <cellStyle name="Currency RU calc 14 4" xfId="7955" xr:uid="{00000000-0005-0000-0000-00007C300000}"/>
    <cellStyle name="Currency RU calc 15" xfId="7956" xr:uid="{00000000-0005-0000-0000-00007D300000}"/>
    <cellStyle name="Currency RU calc 15 2" xfId="7957" xr:uid="{00000000-0005-0000-0000-00007E300000}"/>
    <cellStyle name="Currency RU calc 15 3" xfId="7958" xr:uid="{00000000-0005-0000-0000-00007F300000}"/>
    <cellStyle name="Currency RU calc 15 4" xfId="7959" xr:uid="{00000000-0005-0000-0000-000080300000}"/>
    <cellStyle name="Currency RU calc 16" xfId="7960" xr:uid="{00000000-0005-0000-0000-000081300000}"/>
    <cellStyle name="Currency RU calc 17" xfId="7961" xr:uid="{00000000-0005-0000-0000-000082300000}"/>
    <cellStyle name="Currency RU calc 18" xfId="7962" xr:uid="{00000000-0005-0000-0000-000083300000}"/>
    <cellStyle name="Currency RU calc 2" xfId="7963" xr:uid="{00000000-0005-0000-0000-000084300000}"/>
    <cellStyle name="Currency RU calc 2 2" xfId="7964" xr:uid="{00000000-0005-0000-0000-000085300000}"/>
    <cellStyle name="Currency RU calc 2 3" xfId="7965" xr:uid="{00000000-0005-0000-0000-000086300000}"/>
    <cellStyle name="Currency RU calc 2 4" xfId="7966" xr:uid="{00000000-0005-0000-0000-000087300000}"/>
    <cellStyle name="Currency RU calc 3" xfId="7967" xr:uid="{00000000-0005-0000-0000-000088300000}"/>
    <cellStyle name="Currency RU calc 3 2" xfId="7968" xr:uid="{00000000-0005-0000-0000-000089300000}"/>
    <cellStyle name="Currency RU calc 3 3" xfId="7969" xr:uid="{00000000-0005-0000-0000-00008A300000}"/>
    <cellStyle name="Currency RU calc 3 4" xfId="7970" xr:uid="{00000000-0005-0000-0000-00008B300000}"/>
    <cellStyle name="Currency RU calc 4" xfId="7971" xr:uid="{00000000-0005-0000-0000-00008C300000}"/>
    <cellStyle name="Currency RU calc 4 2" xfId="7972" xr:uid="{00000000-0005-0000-0000-00008D300000}"/>
    <cellStyle name="Currency RU calc 4 3" xfId="7973" xr:uid="{00000000-0005-0000-0000-00008E300000}"/>
    <cellStyle name="Currency RU calc 4 4" xfId="7974" xr:uid="{00000000-0005-0000-0000-00008F300000}"/>
    <cellStyle name="Currency RU calc 5" xfId="7975" xr:uid="{00000000-0005-0000-0000-000090300000}"/>
    <cellStyle name="Currency RU calc 5 2" xfId="7976" xr:uid="{00000000-0005-0000-0000-000091300000}"/>
    <cellStyle name="Currency RU calc 5 3" xfId="7977" xr:uid="{00000000-0005-0000-0000-000092300000}"/>
    <cellStyle name="Currency RU calc 5 4" xfId="7978" xr:uid="{00000000-0005-0000-0000-000093300000}"/>
    <cellStyle name="Currency RU calc 6" xfId="7979" xr:uid="{00000000-0005-0000-0000-000094300000}"/>
    <cellStyle name="Currency RU calc 6 2" xfId="7980" xr:uid="{00000000-0005-0000-0000-000095300000}"/>
    <cellStyle name="Currency RU calc 6 3" xfId="7981" xr:uid="{00000000-0005-0000-0000-000096300000}"/>
    <cellStyle name="Currency RU calc 6 4" xfId="7982" xr:uid="{00000000-0005-0000-0000-000097300000}"/>
    <cellStyle name="Currency RU calc 7" xfId="7983" xr:uid="{00000000-0005-0000-0000-000098300000}"/>
    <cellStyle name="Currency RU calc 7 2" xfId="7984" xr:uid="{00000000-0005-0000-0000-000099300000}"/>
    <cellStyle name="Currency RU calc 7 3" xfId="7985" xr:uid="{00000000-0005-0000-0000-00009A300000}"/>
    <cellStyle name="Currency RU calc 7 4" xfId="7986" xr:uid="{00000000-0005-0000-0000-00009B300000}"/>
    <cellStyle name="Currency RU calc 8" xfId="7987" xr:uid="{00000000-0005-0000-0000-00009C300000}"/>
    <cellStyle name="Currency RU calc 8 2" xfId="7988" xr:uid="{00000000-0005-0000-0000-00009D300000}"/>
    <cellStyle name="Currency RU calc 8 3" xfId="7989" xr:uid="{00000000-0005-0000-0000-00009E300000}"/>
    <cellStyle name="Currency RU calc 8 4" xfId="7990" xr:uid="{00000000-0005-0000-0000-00009F300000}"/>
    <cellStyle name="Currency RU calc 9" xfId="7991" xr:uid="{00000000-0005-0000-0000-0000A0300000}"/>
    <cellStyle name="Currency RU calc 9 2" xfId="7992" xr:uid="{00000000-0005-0000-0000-0000A1300000}"/>
    <cellStyle name="Currency RU calc 9 3" xfId="7993" xr:uid="{00000000-0005-0000-0000-0000A2300000}"/>
    <cellStyle name="Currency RU calc 9 4" xfId="7994" xr:uid="{00000000-0005-0000-0000-0000A3300000}"/>
    <cellStyle name="Currency RU calc_Лист2" xfId="27035" xr:uid="{00000000-0005-0000-0000-0000A4300000}"/>
    <cellStyle name="Currency RU_CP-P (2)" xfId="7995" xr:uid="{00000000-0005-0000-0000-0000A5300000}"/>
    <cellStyle name="Currency_~ME3350" xfId="24000" xr:uid="{00000000-0005-0000-0000-0000A6300000}"/>
    <cellStyle name="Currency0" xfId="7996" xr:uid="{00000000-0005-0000-0000-0000A7300000}"/>
    <cellStyle name="Currency0 2" xfId="7997" xr:uid="{00000000-0005-0000-0000-0000A8300000}"/>
    <cellStyle name="Currency0 3" xfId="27036" xr:uid="{00000000-0005-0000-0000-0000A9300000}"/>
    <cellStyle name="Currency0_Лист2" xfId="27037" xr:uid="{00000000-0005-0000-0000-0000AA300000}"/>
    <cellStyle name="Custom - Style8" xfId="7998" xr:uid="{00000000-0005-0000-0000-0000AB300000}"/>
    <cellStyle name="Data" xfId="7999" xr:uid="{00000000-0005-0000-0000-0000AC300000}"/>
    <cellStyle name="Data   - Style2" xfId="8000" xr:uid="{00000000-0005-0000-0000-0000AD300000}"/>
    <cellStyle name="Data   - Style2 10" xfId="8001" xr:uid="{00000000-0005-0000-0000-0000AE300000}"/>
    <cellStyle name="Data   - Style2 10 2" xfId="8002" xr:uid="{00000000-0005-0000-0000-0000AF300000}"/>
    <cellStyle name="Data   - Style2 10 3" xfId="8003" xr:uid="{00000000-0005-0000-0000-0000B0300000}"/>
    <cellStyle name="Data   - Style2 10 4" xfId="8004" xr:uid="{00000000-0005-0000-0000-0000B1300000}"/>
    <cellStyle name="Data   - Style2 11" xfId="8005" xr:uid="{00000000-0005-0000-0000-0000B2300000}"/>
    <cellStyle name="Data   - Style2 11 2" xfId="8006" xr:uid="{00000000-0005-0000-0000-0000B3300000}"/>
    <cellStyle name="Data   - Style2 11 3" xfId="8007" xr:uid="{00000000-0005-0000-0000-0000B4300000}"/>
    <cellStyle name="Data   - Style2 11 4" xfId="8008" xr:uid="{00000000-0005-0000-0000-0000B5300000}"/>
    <cellStyle name="Data   - Style2 12" xfId="8009" xr:uid="{00000000-0005-0000-0000-0000B6300000}"/>
    <cellStyle name="Data   - Style2 12 2" xfId="8010" xr:uid="{00000000-0005-0000-0000-0000B7300000}"/>
    <cellStyle name="Data   - Style2 12 3" xfId="8011" xr:uid="{00000000-0005-0000-0000-0000B8300000}"/>
    <cellStyle name="Data   - Style2 12 4" xfId="8012" xr:uid="{00000000-0005-0000-0000-0000B9300000}"/>
    <cellStyle name="Data   - Style2 13" xfId="8013" xr:uid="{00000000-0005-0000-0000-0000BA300000}"/>
    <cellStyle name="Data   - Style2 13 2" xfId="8014" xr:uid="{00000000-0005-0000-0000-0000BB300000}"/>
    <cellStyle name="Data   - Style2 13 3" xfId="8015" xr:uid="{00000000-0005-0000-0000-0000BC300000}"/>
    <cellStyle name="Data   - Style2 13 4" xfId="8016" xr:uid="{00000000-0005-0000-0000-0000BD300000}"/>
    <cellStyle name="Data   - Style2 14" xfId="8017" xr:uid="{00000000-0005-0000-0000-0000BE300000}"/>
    <cellStyle name="Data   - Style2 14 2" xfId="8018" xr:uid="{00000000-0005-0000-0000-0000BF300000}"/>
    <cellStyle name="Data   - Style2 14 3" xfId="8019" xr:uid="{00000000-0005-0000-0000-0000C0300000}"/>
    <cellStyle name="Data   - Style2 14 4" xfId="8020" xr:uid="{00000000-0005-0000-0000-0000C1300000}"/>
    <cellStyle name="Data   - Style2 15" xfId="8021" xr:uid="{00000000-0005-0000-0000-0000C2300000}"/>
    <cellStyle name="Data   - Style2 15 2" xfId="8022" xr:uid="{00000000-0005-0000-0000-0000C3300000}"/>
    <cellStyle name="Data   - Style2 15 3" xfId="8023" xr:uid="{00000000-0005-0000-0000-0000C4300000}"/>
    <cellStyle name="Data   - Style2 15 4" xfId="8024" xr:uid="{00000000-0005-0000-0000-0000C5300000}"/>
    <cellStyle name="Data   - Style2 16" xfId="8025" xr:uid="{00000000-0005-0000-0000-0000C6300000}"/>
    <cellStyle name="Data   - Style2 17" xfId="8026" xr:uid="{00000000-0005-0000-0000-0000C7300000}"/>
    <cellStyle name="Data   - Style2 18" xfId="8027" xr:uid="{00000000-0005-0000-0000-0000C8300000}"/>
    <cellStyle name="Data   - Style2 2" xfId="8028" xr:uid="{00000000-0005-0000-0000-0000C9300000}"/>
    <cellStyle name="Data   - Style2 2 2" xfId="8029" xr:uid="{00000000-0005-0000-0000-0000CA300000}"/>
    <cellStyle name="Data   - Style2 2 3" xfId="8030" xr:uid="{00000000-0005-0000-0000-0000CB300000}"/>
    <cellStyle name="Data   - Style2 2 4" xfId="8031" xr:uid="{00000000-0005-0000-0000-0000CC300000}"/>
    <cellStyle name="Data   - Style2 3" xfId="8032" xr:uid="{00000000-0005-0000-0000-0000CD300000}"/>
    <cellStyle name="Data   - Style2 3 2" xfId="8033" xr:uid="{00000000-0005-0000-0000-0000CE300000}"/>
    <cellStyle name="Data   - Style2 3 3" xfId="8034" xr:uid="{00000000-0005-0000-0000-0000CF300000}"/>
    <cellStyle name="Data   - Style2 3 4" xfId="8035" xr:uid="{00000000-0005-0000-0000-0000D0300000}"/>
    <cellStyle name="Data   - Style2 4" xfId="8036" xr:uid="{00000000-0005-0000-0000-0000D1300000}"/>
    <cellStyle name="Data   - Style2 4 2" xfId="8037" xr:uid="{00000000-0005-0000-0000-0000D2300000}"/>
    <cellStyle name="Data   - Style2 4 3" xfId="8038" xr:uid="{00000000-0005-0000-0000-0000D3300000}"/>
    <cellStyle name="Data   - Style2 4 4" xfId="8039" xr:uid="{00000000-0005-0000-0000-0000D4300000}"/>
    <cellStyle name="Data   - Style2 5" xfId="8040" xr:uid="{00000000-0005-0000-0000-0000D5300000}"/>
    <cellStyle name="Data   - Style2 5 2" xfId="8041" xr:uid="{00000000-0005-0000-0000-0000D6300000}"/>
    <cellStyle name="Data   - Style2 5 3" xfId="8042" xr:uid="{00000000-0005-0000-0000-0000D7300000}"/>
    <cellStyle name="Data   - Style2 5 4" xfId="8043" xr:uid="{00000000-0005-0000-0000-0000D8300000}"/>
    <cellStyle name="Data   - Style2 6" xfId="8044" xr:uid="{00000000-0005-0000-0000-0000D9300000}"/>
    <cellStyle name="Data   - Style2 6 2" xfId="8045" xr:uid="{00000000-0005-0000-0000-0000DA300000}"/>
    <cellStyle name="Data   - Style2 6 3" xfId="8046" xr:uid="{00000000-0005-0000-0000-0000DB300000}"/>
    <cellStyle name="Data   - Style2 6 4" xfId="8047" xr:uid="{00000000-0005-0000-0000-0000DC300000}"/>
    <cellStyle name="Data   - Style2 7" xfId="8048" xr:uid="{00000000-0005-0000-0000-0000DD300000}"/>
    <cellStyle name="Data   - Style2 7 2" xfId="8049" xr:uid="{00000000-0005-0000-0000-0000DE300000}"/>
    <cellStyle name="Data   - Style2 7 3" xfId="8050" xr:uid="{00000000-0005-0000-0000-0000DF300000}"/>
    <cellStyle name="Data   - Style2 7 4" xfId="8051" xr:uid="{00000000-0005-0000-0000-0000E0300000}"/>
    <cellStyle name="Data   - Style2 8" xfId="8052" xr:uid="{00000000-0005-0000-0000-0000E1300000}"/>
    <cellStyle name="Data   - Style2 8 2" xfId="8053" xr:uid="{00000000-0005-0000-0000-0000E2300000}"/>
    <cellStyle name="Data   - Style2 8 3" xfId="8054" xr:uid="{00000000-0005-0000-0000-0000E3300000}"/>
    <cellStyle name="Data   - Style2 8 4" xfId="8055" xr:uid="{00000000-0005-0000-0000-0000E4300000}"/>
    <cellStyle name="Data   - Style2 9" xfId="8056" xr:uid="{00000000-0005-0000-0000-0000E5300000}"/>
    <cellStyle name="Data   - Style2 9 2" xfId="8057" xr:uid="{00000000-0005-0000-0000-0000E6300000}"/>
    <cellStyle name="Data   - Style2 9 3" xfId="8058" xr:uid="{00000000-0005-0000-0000-0000E7300000}"/>
    <cellStyle name="Data   - Style2 9 4" xfId="8059" xr:uid="{00000000-0005-0000-0000-0000E8300000}"/>
    <cellStyle name="Data   - Style2_факт 2019" xfId="27038" xr:uid="{00000000-0005-0000-0000-0000E9300000}"/>
    <cellStyle name="Data 2" xfId="8060" xr:uid="{00000000-0005-0000-0000-0000EA300000}"/>
    <cellStyle name="Data 2 2" xfId="24001" xr:uid="{00000000-0005-0000-0000-0000EB300000}"/>
    <cellStyle name="Data 2 2 2" xfId="27039" xr:uid="{00000000-0005-0000-0000-0000EC300000}"/>
    <cellStyle name="Data 2 3" xfId="27040" xr:uid="{00000000-0005-0000-0000-0000ED300000}"/>
    <cellStyle name="Data 2_Лист2" xfId="27041" xr:uid="{00000000-0005-0000-0000-0000EE300000}"/>
    <cellStyle name="Data 3" xfId="8061" xr:uid="{00000000-0005-0000-0000-0000EF300000}"/>
    <cellStyle name="Data 3 2" xfId="24002" xr:uid="{00000000-0005-0000-0000-0000F0300000}"/>
    <cellStyle name="Data 3 2 2" xfId="27042" xr:uid="{00000000-0005-0000-0000-0000F1300000}"/>
    <cellStyle name="Data 3 3" xfId="27043" xr:uid="{00000000-0005-0000-0000-0000F2300000}"/>
    <cellStyle name="Data 3_Лист2" xfId="27044" xr:uid="{00000000-0005-0000-0000-0000F3300000}"/>
    <cellStyle name="Data 4" xfId="8062" xr:uid="{00000000-0005-0000-0000-0000F4300000}"/>
    <cellStyle name="Data 4 2" xfId="24003" xr:uid="{00000000-0005-0000-0000-0000F5300000}"/>
    <cellStyle name="Data 4 2 2" xfId="27045" xr:uid="{00000000-0005-0000-0000-0000F6300000}"/>
    <cellStyle name="Data 4 3" xfId="27046" xr:uid="{00000000-0005-0000-0000-0000F7300000}"/>
    <cellStyle name="Data 4_Лист2" xfId="27047" xr:uid="{00000000-0005-0000-0000-0000F8300000}"/>
    <cellStyle name="Data 5" xfId="8063" xr:uid="{00000000-0005-0000-0000-0000F9300000}"/>
    <cellStyle name="Data 5 2" xfId="27048" xr:uid="{00000000-0005-0000-0000-0000FA300000}"/>
    <cellStyle name="Data 6" xfId="27049" xr:uid="{00000000-0005-0000-0000-0000FB300000}"/>
    <cellStyle name="DATA Amount" xfId="8064" xr:uid="{00000000-0005-0000-0000-0000FC300000}"/>
    <cellStyle name="DATA Amount [1]" xfId="8065" xr:uid="{00000000-0005-0000-0000-0000FD300000}"/>
    <cellStyle name="DATA Amount [1] 10" xfId="8066" xr:uid="{00000000-0005-0000-0000-0000FE300000}"/>
    <cellStyle name="DATA Amount [1] 10 2" xfId="17280" xr:uid="{00000000-0005-0000-0000-0000FF300000}"/>
    <cellStyle name="DATA Amount [1] 10_факт 2019" xfId="27050" xr:uid="{00000000-0005-0000-0000-000000310000}"/>
    <cellStyle name="DATA Amount [1] 11" xfId="8067" xr:uid="{00000000-0005-0000-0000-000001310000}"/>
    <cellStyle name="DATA Amount [1] 11 2" xfId="17281" xr:uid="{00000000-0005-0000-0000-000002310000}"/>
    <cellStyle name="DATA Amount [1] 11_факт 2019" xfId="27051" xr:uid="{00000000-0005-0000-0000-000003310000}"/>
    <cellStyle name="DATA Amount [1] 12" xfId="8068" xr:uid="{00000000-0005-0000-0000-000004310000}"/>
    <cellStyle name="DATA Amount [1] 12 2" xfId="17282" xr:uid="{00000000-0005-0000-0000-000005310000}"/>
    <cellStyle name="DATA Amount [1] 12_факт 2019" xfId="27052" xr:uid="{00000000-0005-0000-0000-000006310000}"/>
    <cellStyle name="DATA Amount [1] 13" xfId="17283" xr:uid="{00000000-0005-0000-0000-000007310000}"/>
    <cellStyle name="DATA Amount [1] 13 2" xfId="17284" xr:uid="{00000000-0005-0000-0000-000008310000}"/>
    <cellStyle name="DATA Amount [1] 13_факт 2019" xfId="27053" xr:uid="{00000000-0005-0000-0000-000009310000}"/>
    <cellStyle name="DATA Amount [1] 14" xfId="17285" xr:uid="{00000000-0005-0000-0000-00000A310000}"/>
    <cellStyle name="DATA Amount [1] 14 2" xfId="17286" xr:uid="{00000000-0005-0000-0000-00000B310000}"/>
    <cellStyle name="DATA Amount [1] 14_факт 2019" xfId="27054" xr:uid="{00000000-0005-0000-0000-00000C310000}"/>
    <cellStyle name="DATA Amount [1] 15" xfId="17287" xr:uid="{00000000-0005-0000-0000-00000D310000}"/>
    <cellStyle name="DATA Amount [1] 15 2" xfId="17288" xr:uid="{00000000-0005-0000-0000-00000E310000}"/>
    <cellStyle name="DATA Amount [1] 15_факт 2019" xfId="27055" xr:uid="{00000000-0005-0000-0000-00000F310000}"/>
    <cellStyle name="DATA Amount [1] 16" xfId="17289" xr:uid="{00000000-0005-0000-0000-000010310000}"/>
    <cellStyle name="DATA Amount [1] 17" xfId="27056" xr:uid="{00000000-0005-0000-0000-000011310000}"/>
    <cellStyle name="DATA Amount [1] 2" xfId="8069" xr:uid="{00000000-0005-0000-0000-000012310000}"/>
    <cellStyle name="DATA Amount [1] 2 10" xfId="17290" xr:uid="{00000000-0005-0000-0000-000013310000}"/>
    <cellStyle name="DATA Amount [1] 2 2" xfId="8070" xr:uid="{00000000-0005-0000-0000-000014310000}"/>
    <cellStyle name="DATA Amount [1] 2 2 2" xfId="8071" xr:uid="{00000000-0005-0000-0000-000015310000}"/>
    <cellStyle name="DATA Amount [1] 2 2 2 2" xfId="17291" xr:uid="{00000000-0005-0000-0000-000016310000}"/>
    <cellStyle name="DATA Amount [1] 2 2 2 2 2" xfId="17292" xr:uid="{00000000-0005-0000-0000-000017310000}"/>
    <cellStyle name="DATA Amount [1] 2 2 2 2_факт 2019" xfId="27057" xr:uid="{00000000-0005-0000-0000-000018310000}"/>
    <cellStyle name="DATA Amount [1] 2 2 2 3" xfId="17293" xr:uid="{00000000-0005-0000-0000-000019310000}"/>
    <cellStyle name="DATA Amount [1] 2 2 2 3 2" xfId="17294" xr:uid="{00000000-0005-0000-0000-00001A310000}"/>
    <cellStyle name="DATA Amount [1] 2 2 2 3_факт 2019" xfId="27058" xr:uid="{00000000-0005-0000-0000-00001B310000}"/>
    <cellStyle name="DATA Amount [1] 2 2 2 4" xfId="17295" xr:uid="{00000000-0005-0000-0000-00001C310000}"/>
    <cellStyle name="DATA Amount [1] 2 2 2_факт 2019" xfId="27059" xr:uid="{00000000-0005-0000-0000-00001D310000}"/>
    <cellStyle name="DATA Amount [1] 2 2 3" xfId="8072" xr:uid="{00000000-0005-0000-0000-00001E310000}"/>
    <cellStyle name="DATA Amount [1] 2 2 3 2" xfId="17296" xr:uid="{00000000-0005-0000-0000-00001F310000}"/>
    <cellStyle name="DATA Amount [1] 2 2 3_факт 2019" xfId="27060" xr:uid="{00000000-0005-0000-0000-000020310000}"/>
    <cellStyle name="DATA Amount [1] 2 2 4" xfId="8073" xr:uid="{00000000-0005-0000-0000-000021310000}"/>
    <cellStyle name="DATA Amount [1] 2 2 4 2" xfId="17297" xr:uid="{00000000-0005-0000-0000-000022310000}"/>
    <cellStyle name="DATA Amount [1] 2 2 4_факт 2019" xfId="27061" xr:uid="{00000000-0005-0000-0000-000023310000}"/>
    <cellStyle name="DATA Amount [1] 2 2 5" xfId="8074" xr:uid="{00000000-0005-0000-0000-000024310000}"/>
    <cellStyle name="DATA Amount [1] 2 2 5 2" xfId="17298" xr:uid="{00000000-0005-0000-0000-000025310000}"/>
    <cellStyle name="DATA Amount [1] 2 2 5_факт 2019" xfId="27062" xr:uid="{00000000-0005-0000-0000-000026310000}"/>
    <cellStyle name="DATA Amount [1] 2 2 6" xfId="17299" xr:uid="{00000000-0005-0000-0000-000027310000}"/>
    <cellStyle name="DATA Amount [1] 2 2 6 2" xfId="17300" xr:uid="{00000000-0005-0000-0000-000028310000}"/>
    <cellStyle name="DATA Amount [1] 2 2 6_факт 2019" xfId="27063" xr:uid="{00000000-0005-0000-0000-000029310000}"/>
    <cellStyle name="DATA Amount [1] 2 2 7" xfId="17301" xr:uid="{00000000-0005-0000-0000-00002A310000}"/>
    <cellStyle name="DATA Amount [1] 2 2 7 2" xfId="17302" xr:uid="{00000000-0005-0000-0000-00002B310000}"/>
    <cellStyle name="DATA Amount [1] 2 2 7_факт 2019" xfId="27064" xr:uid="{00000000-0005-0000-0000-00002C310000}"/>
    <cellStyle name="DATA Amount [1] 2 2 8" xfId="17303" xr:uid="{00000000-0005-0000-0000-00002D310000}"/>
    <cellStyle name="DATA Amount [1] 2 2 8 2" xfId="17304" xr:uid="{00000000-0005-0000-0000-00002E310000}"/>
    <cellStyle name="DATA Amount [1] 2 2 8_факт 2019" xfId="27065" xr:uid="{00000000-0005-0000-0000-00002F310000}"/>
    <cellStyle name="DATA Amount [1] 2 2 9" xfId="17305" xr:uid="{00000000-0005-0000-0000-000030310000}"/>
    <cellStyle name="DATA Amount [1] 2 2_факт 2019" xfId="27066" xr:uid="{00000000-0005-0000-0000-000031310000}"/>
    <cellStyle name="DATA Amount [1] 2 3" xfId="8075" xr:uid="{00000000-0005-0000-0000-000032310000}"/>
    <cellStyle name="DATA Amount [1] 2 3 2" xfId="17306" xr:uid="{00000000-0005-0000-0000-000033310000}"/>
    <cellStyle name="DATA Amount [1] 2 3 2 2" xfId="17307" xr:uid="{00000000-0005-0000-0000-000034310000}"/>
    <cellStyle name="DATA Amount [1] 2 3 2_факт 2019" xfId="27067" xr:uid="{00000000-0005-0000-0000-000035310000}"/>
    <cellStyle name="DATA Amount [1] 2 3 3" xfId="17308" xr:uid="{00000000-0005-0000-0000-000036310000}"/>
    <cellStyle name="DATA Amount [1] 2 3 3 2" xfId="17309" xr:uid="{00000000-0005-0000-0000-000037310000}"/>
    <cellStyle name="DATA Amount [1] 2 3 3_факт 2019" xfId="27068" xr:uid="{00000000-0005-0000-0000-000038310000}"/>
    <cellStyle name="DATA Amount [1] 2 3 4" xfId="17310" xr:uid="{00000000-0005-0000-0000-000039310000}"/>
    <cellStyle name="DATA Amount [1] 2 3_факт 2019" xfId="27069" xr:uid="{00000000-0005-0000-0000-00003A310000}"/>
    <cellStyle name="DATA Amount [1] 2 4" xfId="8076" xr:uid="{00000000-0005-0000-0000-00003B310000}"/>
    <cellStyle name="DATA Amount [1] 2 4 2" xfId="17311" xr:uid="{00000000-0005-0000-0000-00003C310000}"/>
    <cellStyle name="DATA Amount [1] 2 4_факт 2019" xfId="27070" xr:uid="{00000000-0005-0000-0000-00003D310000}"/>
    <cellStyle name="DATA Amount [1] 2 5" xfId="8077" xr:uid="{00000000-0005-0000-0000-00003E310000}"/>
    <cellStyle name="DATA Amount [1] 2 5 2" xfId="17312" xr:uid="{00000000-0005-0000-0000-00003F310000}"/>
    <cellStyle name="DATA Amount [1] 2 5_факт 2019" xfId="27071" xr:uid="{00000000-0005-0000-0000-000040310000}"/>
    <cellStyle name="DATA Amount [1] 2 6" xfId="8078" xr:uid="{00000000-0005-0000-0000-000041310000}"/>
    <cellStyle name="DATA Amount [1] 2 6 2" xfId="17313" xr:uid="{00000000-0005-0000-0000-000042310000}"/>
    <cellStyle name="DATA Amount [1] 2 6_факт 2019" xfId="27072" xr:uid="{00000000-0005-0000-0000-000043310000}"/>
    <cellStyle name="DATA Amount [1] 2 7" xfId="17314" xr:uid="{00000000-0005-0000-0000-000044310000}"/>
    <cellStyle name="DATA Amount [1] 2 7 2" xfId="17315" xr:uid="{00000000-0005-0000-0000-000045310000}"/>
    <cellStyle name="DATA Amount [1] 2 7_факт 2019" xfId="27073" xr:uid="{00000000-0005-0000-0000-000046310000}"/>
    <cellStyle name="DATA Amount [1] 2 8" xfId="17316" xr:uid="{00000000-0005-0000-0000-000047310000}"/>
    <cellStyle name="DATA Amount [1] 2 8 2" xfId="17317" xr:uid="{00000000-0005-0000-0000-000048310000}"/>
    <cellStyle name="DATA Amount [1] 2 8_факт 2019" xfId="27074" xr:uid="{00000000-0005-0000-0000-000049310000}"/>
    <cellStyle name="DATA Amount [1] 2 9" xfId="17318" xr:uid="{00000000-0005-0000-0000-00004A310000}"/>
    <cellStyle name="DATA Amount [1] 2 9 2" xfId="17319" xr:uid="{00000000-0005-0000-0000-00004B310000}"/>
    <cellStyle name="DATA Amount [1] 2 9_факт 2019" xfId="27075" xr:uid="{00000000-0005-0000-0000-00004C310000}"/>
    <cellStyle name="DATA Amount [1] 2_факт 2019" xfId="27076" xr:uid="{00000000-0005-0000-0000-00004D310000}"/>
    <cellStyle name="DATA Amount [1] 3" xfId="8079" xr:uid="{00000000-0005-0000-0000-00004E310000}"/>
    <cellStyle name="DATA Amount [1] 3 2" xfId="8080" xr:uid="{00000000-0005-0000-0000-00004F310000}"/>
    <cellStyle name="DATA Amount [1] 3 2 2" xfId="17320" xr:uid="{00000000-0005-0000-0000-000050310000}"/>
    <cellStyle name="DATA Amount [1] 3 2 2 2" xfId="17321" xr:uid="{00000000-0005-0000-0000-000051310000}"/>
    <cellStyle name="DATA Amount [1] 3 2 2_факт 2019" xfId="27077" xr:uid="{00000000-0005-0000-0000-000052310000}"/>
    <cellStyle name="DATA Amount [1] 3 2 3" xfId="17322" xr:uid="{00000000-0005-0000-0000-000053310000}"/>
    <cellStyle name="DATA Amount [1] 3 2 3 2" xfId="17323" xr:uid="{00000000-0005-0000-0000-000054310000}"/>
    <cellStyle name="DATA Amount [1] 3 2 3_факт 2019" xfId="27078" xr:uid="{00000000-0005-0000-0000-000055310000}"/>
    <cellStyle name="DATA Amount [1] 3 2 4" xfId="17324" xr:uid="{00000000-0005-0000-0000-000056310000}"/>
    <cellStyle name="DATA Amount [1] 3 2_факт 2019" xfId="27079" xr:uid="{00000000-0005-0000-0000-000057310000}"/>
    <cellStyle name="DATA Amount [1] 3 3" xfId="8081" xr:uid="{00000000-0005-0000-0000-000058310000}"/>
    <cellStyle name="DATA Amount [1] 3 3 2" xfId="17325" xr:uid="{00000000-0005-0000-0000-000059310000}"/>
    <cellStyle name="DATA Amount [1] 3 3_факт 2019" xfId="27080" xr:uid="{00000000-0005-0000-0000-00005A310000}"/>
    <cellStyle name="DATA Amount [1] 3 4" xfId="8082" xr:uid="{00000000-0005-0000-0000-00005B310000}"/>
    <cellStyle name="DATA Amount [1] 3 4 2" xfId="17326" xr:uid="{00000000-0005-0000-0000-00005C310000}"/>
    <cellStyle name="DATA Amount [1] 3 4_факт 2019" xfId="27081" xr:uid="{00000000-0005-0000-0000-00005D310000}"/>
    <cellStyle name="DATA Amount [1] 3 5" xfId="8083" xr:uid="{00000000-0005-0000-0000-00005E310000}"/>
    <cellStyle name="DATA Amount [1] 3 5 2" xfId="17327" xr:uid="{00000000-0005-0000-0000-00005F310000}"/>
    <cellStyle name="DATA Amount [1] 3 5_факт 2019" xfId="27082" xr:uid="{00000000-0005-0000-0000-000060310000}"/>
    <cellStyle name="DATA Amount [1] 3 6" xfId="17328" xr:uid="{00000000-0005-0000-0000-000061310000}"/>
    <cellStyle name="DATA Amount [1] 3 6 2" xfId="17329" xr:uid="{00000000-0005-0000-0000-000062310000}"/>
    <cellStyle name="DATA Amount [1] 3 6_факт 2019" xfId="27083" xr:uid="{00000000-0005-0000-0000-000063310000}"/>
    <cellStyle name="DATA Amount [1] 3 7" xfId="17330" xr:uid="{00000000-0005-0000-0000-000064310000}"/>
    <cellStyle name="DATA Amount [1] 3 7 2" xfId="17331" xr:uid="{00000000-0005-0000-0000-000065310000}"/>
    <cellStyle name="DATA Amount [1] 3 7_факт 2019" xfId="27084" xr:uid="{00000000-0005-0000-0000-000066310000}"/>
    <cellStyle name="DATA Amount [1] 3 8" xfId="17332" xr:uid="{00000000-0005-0000-0000-000067310000}"/>
    <cellStyle name="DATA Amount [1] 3 8 2" xfId="17333" xr:uid="{00000000-0005-0000-0000-000068310000}"/>
    <cellStyle name="DATA Amount [1] 3 8_факт 2019" xfId="27085" xr:uid="{00000000-0005-0000-0000-000069310000}"/>
    <cellStyle name="DATA Amount [1] 3 9" xfId="17334" xr:uid="{00000000-0005-0000-0000-00006A310000}"/>
    <cellStyle name="DATA Amount [1] 3_факт 2019" xfId="27086" xr:uid="{00000000-0005-0000-0000-00006B310000}"/>
    <cellStyle name="DATA Amount [1] 4" xfId="8084" xr:uid="{00000000-0005-0000-0000-00006C310000}"/>
    <cellStyle name="DATA Amount [1] 4 2" xfId="8085" xr:uid="{00000000-0005-0000-0000-00006D310000}"/>
    <cellStyle name="DATA Amount [1] 4 2 2" xfId="17335" xr:uid="{00000000-0005-0000-0000-00006E310000}"/>
    <cellStyle name="DATA Amount [1] 4 2 2 2" xfId="17336" xr:uid="{00000000-0005-0000-0000-00006F310000}"/>
    <cellStyle name="DATA Amount [1] 4 2 2_факт 2019" xfId="27087" xr:uid="{00000000-0005-0000-0000-000070310000}"/>
    <cellStyle name="DATA Amount [1] 4 2 3" xfId="17337" xr:uid="{00000000-0005-0000-0000-000071310000}"/>
    <cellStyle name="DATA Amount [1] 4 2 3 2" xfId="17338" xr:uid="{00000000-0005-0000-0000-000072310000}"/>
    <cellStyle name="DATA Amount [1] 4 2 3_факт 2019" xfId="27088" xr:uid="{00000000-0005-0000-0000-000073310000}"/>
    <cellStyle name="DATA Amount [1] 4 2 4" xfId="17339" xr:uid="{00000000-0005-0000-0000-000074310000}"/>
    <cellStyle name="DATA Amount [1] 4 2_факт 2019" xfId="27089" xr:uid="{00000000-0005-0000-0000-000075310000}"/>
    <cellStyle name="DATA Amount [1] 4 3" xfId="8086" xr:uid="{00000000-0005-0000-0000-000076310000}"/>
    <cellStyle name="DATA Amount [1] 4 3 2" xfId="17340" xr:uid="{00000000-0005-0000-0000-000077310000}"/>
    <cellStyle name="DATA Amount [1] 4 3_факт 2019" xfId="27090" xr:uid="{00000000-0005-0000-0000-000078310000}"/>
    <cellStyle name="DATA Amount [1] 4 4" xfId="8087" xr:uid="{00000000-0005-0000-0000-000079310000}"/>
    <cellStyle name="DATA Amount [1] 4 4 2" xfId="17341" xr:uid="{00000000-0005-0000-0000-00007A310000}"/>
    <cellStyle name="DATA Amount [1] 4 4_факт 2019" xfId="27091" xr:uid="{00000000-0005-0000-0000-00007B310000}"/>
    <cellStyle name="DATA Amount [1] 4 5" xfId="8088" xr:uid="{00000000-0005-0000-0000-00007C310000}"/>
    <cellStyle name="DATA Amount [1] 4 5 2" xfId="17342" xr:uid="{00000000-0005-0000-0000-00007D310000}"/>
    <cellStyle name="DATA Amount [1] 4 5_факт 2019" xfId="27092" xr:uid="{00000000-0005-0000-0000-00007E310000}"/>
    <cellStyle name="DATA Amount [1] 4 6" xfId="17343" xr:uid="{00000000-0005-0000-0000-00007F310000}"/>
    <cellStyle name="DATA Amount [1] 4 6 2" xfId="17344" xr:uid="{00000000-0005-0000-0000-000080310000}"/>
    <cellStyle name="DATA Amount [1] 4 6_факт 2019" xfId="27093" xr:uid="{00000000-0005-0000-0000-000081310000}"/>
    <cellStyle name="DATA Amount [1] 4 7" xfId="17345" xr:uid="{00000000-0005-0000-0000-000082310000}"/>
    <cellStyle name="DATA Amount [1] 4 7 2" xfId="17346" xr:uid="{00000000-0005-0000-0000-000083310000}"/>
    <cellStyle name="DATA Amount [1] 4 7_факт 2019" xfId="27094" xr:uid="{00000000-0005-0000-0000-000084310000}"/>
    <cellStyle name="DATA Amount [1] 4 8" xfId="17347" xr:uid="{00000000-0005-0000-0000-000085310000}"/>
    <cellStyle name="DATA Amount [1] 4 8 2" xfId="17348" xr:uid="{00000000-0005-0000-0000-000086310000}"/>
    <cellStyle name="DATA Amount [1] 4 8_факт 2019" xfId="27095" xr:uid="{00000000-0005-0000-0000-000087310000}"/>
    <cellStyle name="DATA Amount [1] 4 9" xfId="17349" xr:uid="{00000000-0005-0000-0000-000088310000}"/>
    <cellStyle name="DATA Amount [1] 4_факт 2019" xfId="27096" xr:uid="{00000000-0005-0000-0000-000089310000}"/>
    <cellStyle name="DATA Amount [1] 5" xfId="8089" xr:uid="{00000000-0005-0000-0000-00008A310000}"/>
    <cellStyle name="DATA Amount [1] 5 2" xfId="8090" xr:uid="{00000000-0005-0000-0000-00008B310000}"/>
    <cellStyle name="DATA Amount [1] 5 2 2" xfId="17350" xr:uid="{00000000-0005-0000-0000-00008C310000}"/>
    <cellStyle name="DATA Amount [1] 5 2 2 2" xfId="17351" xr:uid="{00000000-0005-0000-0000-00008D310000}"/>
    <cellStyle name="DATA Amount [1] 5 2 2_факт 2019" xfId="27097" xr:uid="{00000000-0005-0000-0000-00008E310000}"/>
    <cellStyle name="DATA Amount [1] 5 2 3" xfId="17352" xr:uid="{00000000-0005-0000-0000-00008F310000}"/>
    <cellStyle name="DATA Amount [1] 5 2 3 2" xfId="17353" xr:uid="{00000000-0005-0000-0000-000090310000}"/>
    <cellStyle name="DATA Amount [1] 5 2 3_факт 2019" xfId="27098" xr:uid="{00000000-0005-0000-0000-000091310000}"/>
    <cellStyle name="DATA Amount [1] 5 2 4" xfId="17354" xr:uid="{00000000-0005-0000-0000-000092310000}"/>
    <cellStyle name="DATA Amount [1] 5 2_факт 2019" xfId="27099" xr:uid="{00000000-0005-0000-0000-000093310000}"/>
    <cellStyle name="DATA Amount [1] 5 3" xfId="8091" xr:uid="{00000000-0005-0000-0000-000094310000}"/>
    <cellStyle name="DATA Amount [1] 5 3 2" xfId="17355" xr:uid="{00000000-0005-0000-0000-000095310000}"/>
    <cellStyle name="DATA Amount [1] 5 3_факт 2019" xfId="27100" xr:uid="{00000000-0005-0000-0000-000096310000}"/>
    <cellStyle name="DATA Amount [1] 5 4" xfId="8092" xr:uid="{00000000-0005-0000-0000-000097310000}"/>
    <cellStyle name="DATA Amount [1] 5 4 2" xfId="17356" xr:uid="{00000000-0005-0000-0000-000098310000}"/>
    <cellStyle name="DATA Amount [1] 5 4_факт 2019" xfId="27101" xr:uid="{00000000-0005-0000-0000-000099310000}"/>
    <cellStyle name="DATA Amount [1] 5 5" xfId="8093" xr:uid="{00000000-0005-0000-0000-00009A310000}"/>
    <cellStyle name="DATA Amount [1] 5 5 2" xfId="17357" xr:uid="{00000000-0005-0000-0000-00009B310000}"/>
    <cellStyle name="DATA Amount [1] 5 5_факт 2019" xfId="27102" xr:uid="{00000000-0005-0000-0000-00009C310000}"/>
    <cellStyle name="DATA Amount [1] 5 6" xfId="17358" xr:uid="{00000000-0005-0000-0000-00009D310000}"/>
    <cellStyle name="DATA Amount [1] 5 6 2" xfId="17359" xr:uid="{00000000-0005-0000-0000-00009E310000}"/>
    <cellStyle name="DATA Amount [1] 5 6_факт 2019" xfId="27103" xr:uid="{00000000-0005-0000-0000-00009F310000}"/>
    <cellStyle name="DATA Amount [1] 5 7" xfId="17360" xr:uid="{00000000-0005-0000-0000-0000A0310000}"/>
    <cellStyle name="DATA Amount [1] 5 7 2" xfId="17361" xr:uid="{00000000-0005-0000-0000-0000A1310000}"/>
    <cellStyle name="DATA Amount [1] 5 7_факт 2019" xfId="27104" xr:uid="{00000000-0005-0000-0000-0000A2310000}"/>
    <cellStyle name="DATA Amount [1] 5 8" xfId="17362" xr:uid="{00000000-0005-0000-0000-0000A3310000}"/>
    <cellStyle name="DATA Amount [1] 5 8 2" xfId="17363" xr:uid="{00000000-0005-0000-0000-0000A4310000}"/>
    <cellStyle name="DATA Amount [1] 5 8_факт 2019" xfId="27105" xr:uid="{00000000-0005-0000-0000-0000A5310000}"/>
    <cellStyle name="DATA Amount [1] 5 9" xfId="17364" xr:uid="{00000000-0005-0000-0000-0000A6310000}"/>
    <cellStyle name="DATA Amount [1] 5_факт 2019" xfId="27106" xr:uid="{00000000-0005-0000-0000-0000A7310000}"/>
    <cellStyle name="DATA Amount [1] 6" xfId="8094" xr:uid="{00000000-0005-0000-0000-0000A8310000}"/>
    <cellStyle name="DATA Amount [1] 6 2" xfId="8095" xr:uid="{00000000-0005-0000-0000-0000A9310000}"/>
    <cellStyle name="DATA Amount [1] 6 2 2" xfId="17365" xr:uid="{00000000-0005-0000-0000-0000AA310000}"/>
    <cellStyle name="DATA Amount [1] 6 2 2 2" xfId="17366" xr:uid="{00000000-0005-0000-0000-0000AB310000}"/>
    <cellStyle name="DATA Amount [1] 6 2 2_факт 2019" xfId="27107" xr:uid="{00000000-0005-0000-0000-0000AC310000}"/>
    <cellStyle name="DATA Amount [1] 6 2 3" xfId="17367" xr:uid="{00000000-0005-0000-0000-0000AD310000}"/>
    <cellStyle name="DATA Amount [1] 6 2 3 2" xfId="17368" xr:uid="{00000000-0005-0000-0000-0000AE310000}"/>
    <cellStyle name="DATA Amount [1] 6 2 3_факт 2019" xfId="27108" xr:uid="{00000000-0005-0000-0000-0000AF310000}"/>
    <cellStyle name="DATA Amount [1] 6 2 4" xfId="17369" xr:uid="{00000000-0005-0000-0000-0000B0310000}"/>
    <cellStyle name="DATA Amount [1] 6 2_факт 2019" xfId="27109" xr:uid="{00000000-0005-0000-0000-0000B1310000}"/>
    <cellStyle name="DATA Amount [1] 6 3" xfId="8096" xr:uid="{00000000-0005-0000-0000-0000B2310000}"/>
    <cellStyle name="DATA Amount [1] 6 3 2" xfId="17370" xr:uid="{00000000-0005-0000-0000-0000B3310000}"/>
    <cellStyle name="DATA Amount [1] 6 3_факт 2019" xfId="27110" xr:uid="{00000000-0005-0000-0000-0000B4310000}"/>
    <cellStyle name="DATA Amount [1] 6 4" xfId="8097" xr:uid="{00000000-0005-0000-0000-0000B5310000}"/>
    <cellStyle name="DATA Amount [1] 6 4 2" xfId="17371" xr:uid="{00000000-0005-0000-0000-0000B6310000}"/>
    <cellStyle name="DATA Amount [1] 6 4_факт 2019" xfId="27111" xr:uid="{00000000-0005-0000-0000-0000B7310000}"/>
    <cellStyle name="DATA Amount [1] 6 5" xfId="8098" xr:uid="{00000000-0005-0000-0000-0000B8310000}"/>
    <cellStyle name="DATA Amount [1] 6 5 2" xfId="17372" xr:uid="{00000000-0005-0000-0000-0000B9310000}"/>
    <cellStyle name="DATA Amount [1] 6 5_факт 2019" xfId="27112" xr:uid="{00000000-0005-0000-0000-0000BA310000}"/>
    <cellStyle name="DATA Amount [1] 6 6" xfId="17373" xr:uid="{00000000-0005-0000-0000-0000BB310000}"/>
    <cellStyle name="DATA Amount [1] 6 6 2" xfId="17374" xr:uid="{00000000-0005-0000-0000-0000BC310000}"/>
    <cellStyle name="DATA Amount [1] 6 6_факт 2019" xfId="27113" xr:uid="{00000000-0005-0000-0000-0000BD310000}"/>
    <cellStyle name="DATA Amount [1] 6 7" xfId="17375" xr:uid="{00000000-0005-0000-0000-0000BE310000}"/>
    <cellStyle name="DATA Amount [1] 6 7 2" xfId="17376" xr:uid="{00000000-0005-0000-0000-0000BF310000}"/>
    <cellStyle name="DATA Amount [1] 6 7_факт 2019" xfId="27114" xr:uid="{00000000-0005-0000-0000-0000C0310000}"/>
    <cellStyle name="DATA Amount [1] 6 8" xfId="17377" xr:uid="{00000000-0005-0000-0000-0000C1310000}"/>
    <cellStyle name="DATA Amount [1] 6 8 2" xfId="17378" xr:uid="{00000000-0005-0000-0000-0000C2310000}"/>
    <cellStyle name="DATA Amount [1] 6 8_факт 2019" xfId="27115" xr:uid="{00000000-0005-0000-0000-0000C3310000}"/>
    <cellStyle name="DATA Amount [1] 6 9" xfId="17379" xr:uid="{00000000-0005-0000-0000-0000C4310000}"/>
    <cellStyle name="DATA Amount [1] 6_факт 2019" xfId="27116" xr:uid="{00000000-0005-0000-0000-0000C5310000}"/>
    <cellStyle name="DATA Amount [1] 7" xfId="8099" xr:uid="{00000000-0005-0000-0000-0000C6310000}"/>
    <cellStyle name="DATA Amount [1] 7 2" xfId="8100" xr:uid="{00000000-0005-0000-0000-0000C7310000}"/>
    <cellStyle name="DATA Amount [1] 7 2 2" xfId="17380" xr:uid="{00000000-0005-0000-0000-0000C8310000}"/>
    <cellStyle name="DATA Amount [1] 7 2 2 2" xfId="17381" xr:uid="{00000000-0005-0000-0000-0000C9310000}"/>
    <cellStyle name="DATA Amount [1] 7 2 2_факт 2019" xfId="27117" xr:uid="{00000000-0005-0000-0000-0000CA310000}"/>
    <cellStyle name="DATA Amount [1] 7 2 3" xfId="17382" xr:uid="{00000000-0005-0000-0000-0000CB310000}"/>
    <cellStyle name="DATA Amount [1] 7 2 3 2" xfId="17383" xr:uid="{00000000-0005-0000-0000-0000CC310000}"/>
    <cellStyle name="DATA Amount [1] 7 2 3_факт 2019" xfId="27118" xr:uid="{00000000-0005-0000-0000-0000CD310000}"/>
    <cellStyle name="DATA Amount [1] 7 2 4" xfId="17384" xr:uid="{00000000-0005-0000-0000-0000CE310000}"/>
    <cellStyle name="DATA Amount [1] 7 2_факт 2019" xfId="27119" xr:uid="{00000000-0005-0000-0000-0000CF310000}"/>
    <cellStyle name="DATA Amount [1] 7 3" xfId="8101" xr:uid="{00000000-0005-0000-0000-0000D0310000}"/>
    <cellStyle name="DATA Amount [1] 7 3 2" xfId="17385" xr:uid="{00000000-0005-0000-0000-0000D1310000}"/>
    <cellStyle name="DATA Amount [1] 7 3_факт 2019" xfId="27120" xr:uid="{00000000-0005-0000-0000-0000D2310000}"/>
    <cellStyle name="DATA Amount [1] 7 4" xfId="8102" xr:uid="{00000000-0005-0000-0000-0000D3310000}"/>
    <cellStyle name="DATA Amount [1] 7 4 2" xfId="17386" xr:uid="{00000000-0005-0000-0000-0000D4310000}"/>
    <cellStyle name="DATA Amount [1] 7 4_факт 2019" xfId="27121" xr:uid="{00000000-0005-0000-0000-0000D5310000}"/>
    <cellStyle name="DATA Amount [1] 7 5" xfId="8103" xr:uid="{00000000-0005-0000-0000-0000D6310000}"/>
    <cellStyle name="DATA Amount [1] 7 5 2" xfId="17387" xr:uid="{00000000-0005-0000-0000-0000D7310000}"/>
    <cellStyle name="DATA Amount [1] 7 5_факт 2019" xfId="27122" xr:uid="{00000000-0005-0000-0000-0000D8310000}"/>
    <cellStyle name="DATA Amount [1] 7 6" xfId="17388" xr:uid="{00000000-0005-0000-0000-0000D9310000}"/>
    <cellStyle name="DATA Amount [1] 7 6 2" xfId="17389" xr:uid="{00000000-0005-0000-0000-0000DA310000}"/>
    <cellStyle name="DATA Amount [1] 7 6_факт 2019" xfId="27123" xr:uid="{00000000-0005-0000-0000-0000DB310000}"/>
    <cellStyle name="DATA Amount [1] 7 7" xfId="17390" xr:uid="{00000000-0005-0000-0000-0000DC310000}"/>
    <cellStyle name="DATA Amount [1] 7 7 2" xfId="17391" xr:uid="{00000000-0005-0000-0000-0000DD310000}"/>
    <cellStyle name="DATA Amount [1] 7 7_факт 2019" xfId="27124" xr:uid="{00000000-0005-0000-0000-0000DE310000}"/>
    <cellStyle name="DATA Amount [1] 7 8" xfId="17392" xr:uid="{00000000-0005-0000-0000-0000DF310000}"/>
    <cellStyle name="DATA Amount [1] 7 8 2" xfId="17393" xr:uid="{00000000-0005-0000-0000-0000E0310000}"/>
    <cellStyle name="DATA Amount [1] 7 8_факт 2019" xfId="27125" xr:uid="{00000000-0005-0000-0000-0000E1310000}"/>
    <cellStyle name="DATA Amount [1] 7 9" xfId="17394" xr:uid="{00000000-0005-0000-0000-0000E2310000}"/>
    <cellStyle name="DATA Amount [1] 7_факт 2019" xfId="27126" xr:uid="{00000000-0005-0000-0000-0000E3310000}"/>
    <cellStyle name="DATA Amount [1] 8" xfId="8104" xr:uid="{00000000-0005-0000-0000-0000E4310000}"/>
    <cellStyle name="DATA Amount [1] 8 2" xfId="8105" xr:uid="{00000000-0005-0000-0000-0000E5310000}"/>
    <cellStyle name="DATA Amount [1] 8 2 2" xfId="17395" xr:uid="{00000000-0005-0000-0000-0000E6310000}"/>
    <cellStyle name="DATA Amount [1] 8 2 2 2" xfId="17396" xr:uid="{00000000-0005-0000-0000-0000E7310000}"/>
    <cellStyle name="DATA Amount [1] 8 2 2_факт 2019" xfId="27127" xr:uid="{00000000-0005-0000-0000-0000E8310000}"/>
    <cellStyle name="DATA Amount [1] 8 2 3" xfId="17397" xr:uid="{00000000-0005-0000-0000-0000E9310000}"/>
    <cellStyle name="DATA Amount [1] 8 2 3 2" xfId="17398" xr:uid="{00000000-0005-0000-0000-0000EA310000}"/>
    <cellStyle name="DATA Amount [1] 8 2 3_факт 2019" xfId="27128" xr:uid="{00000000-0005-0000-0000-0000EB310000}"/>
    <cellStyle name="DATA Amount [1] 8 2 4" xfId="17399" xr:uid="{00000000-0005-0000-0000-0000EC310000}"/>
    <cellStyle name="DATA Amount [1] 8 2_факт 2019" xfId="27129" xr:uid="{00000000-0005-0000-0000-0000ED310000}"/>
    <cellStyle name="DATA Amount [1] 8 3" xfId="8106" xr:uid="{00000000-0005-0000-0000-0000EE310000}"/>
    <cellStyle name="DATA Amount [1] 8 3 2" xfId="17400" xr:uid="{00000000-0005-0000-0000-0000EF310000}"/>
    <cellStyle name="DATA Amount [1] 8 3_факт 2019" xfId="27130" xr:uid="{00000000-0005-0000-0000-0000F0310000}"/>
    <cellStyle name="DATA Amount [1] 8 4" xfId="8107" xr:uid="{00000000-0005-0000-0000-0000F1310000}"/>
    <cellStyle name="DATA Amount [1] 8 4 2" xfId="17401" xr:uid="{00000000-0005-0000-0000-0000F2310000}"/>
    <cellStyle name="DATA Amount [1] 8 4_факт 2019" xfId="27131" xr:uid="{00000000-0005-0000-0000-0000F3310000}"/>
    <cellStyle name="DATA Amount [1] 8 5" xfId="8108" xr:uid="{00000000-0005-0000-0000-0000F4310000}"/>
    <cellStyle name="DATA Amount [1] 8 5 2" xfId="17402" xr:uid="{00000000-0005-0000-0000-0000F5310000}"/>
    <cellStyle name="DATA Amount [1] 8 5_факт 2019" xfId="27132" xr:uid="{00000000-0005-0000-0000-0000F6310000}"/>
    <cellStyle name="DATA Amount [1] 8 6" xfId="17403" xr:uid="{00000000-0005-0000-0000-0000F7310000}"/>
    <cellStyle name="DATA Amount [1] 8 6 2" xfId="17404" xr:uid="{00000000-0005-0000-0000-0000F8310000}"/>
    <cellStyle name="DATA Amount [1] 8 6_факт 2019" xfId="27133" xr:uid="{00000000-0005-0000-0000-0000F9310000}"/>
    <cellStyle name="DATA Amount [1] 8 7" xfId="17405" xr:uid="{00000000-0005-0000-0000-0000FA310000}"/>
    <cellStyle name="DATA Amount [1] 8 7 2" xfId="17406" xr:uid="{00000000-0005-0000-0000-0000FB310000}"/>
    <cellStyle name="DATA Amount [1] 8 7_факт 2019" xfId="27134" xr:uid="{00000000-0005-0000-0000-0000FC310000}"/>
    <cellStyle name="DATA Amount [1] 8 8" xfId="17407" xr:uid="{00000000-0005-0000-0000-0000FD310000}"/>
    <cellStyle name="DATA Amount [1] 8 8 2" xfId="17408" xr:uid="{00000000-0005-0000-0000-0000FE310000}"/>
    <cellStyle name="DATA Amount [1] 8 8_факт 2019" xfId="27135" xr:uid="{00000000-0005-0000-0000-0000FF310000}"/>
    <cellStyle name="DATA Amount [1] 8 9" xfId="17409" xr:uid="{00000000-0005-0000-0000-000000320000}"/>
    <cellStyle name="DATA Amount [1] 8_факт 2019" xfId="27136" xr:uid="{00000000-0005-0000-0000-000001320000}"/>
    <cellStyle name="DATA Amount [1] 9" xfId="8109" xr:uid="{00000000-0005-0000-0000-000002320000}"/>
    <cellStyle name="DATA Amount [1] 9 2" xfId="17410" xr:uid="{00000000-0005-0000-0000-000003320000}"/>
    <cellStyle name="DATA Amount [1] 9 2 2" xfId="17411" xr:uid="{00000000-0005-0000-0000-000004320000}"/>
    <cellStyle name="DATA Amount [1] 9 2_факт 2019" xfId="27137" xr:uid="{00000000-0005-0000-0000-000005320000}"/>
    <cellStyle name="DATA Amount [1] 9 3" xfId="17412" xr:uid="{00000000-0005-0000-0000-000006320000}"/>
    <cellStyle name="DATA Amount [1] 9 3 2" xfId="17413" xr:uid="{00000000-0005-0000-0000-000007320000}"/>
    <cellStyle name="DATA Amount [1] 9 3_факт 2019" xfId="27138" xr:uid="{00000000-0005-0000-0000-000008320000}"/>
    <cellStyle name="DATA Amount [1] 9 4" xfId="17414" xr:uid="{00000000-0005-0000-0000-000009320000}"/>
    <cellStyle name="DATA Amount [1] 9_факт 2019" xfId="27139" xr:uid="{00000000-0005-0000-0000-00000A320000}"/>
    <cellStyle name="DATA Amount [1]_Лист2" xfId="27140" xr:uid="{00000000-0005-0000-0000-00000B320000}"/>
    <cellStyle name="DATA Amount [2]" xfId="8110" xr:uid="{00000000-0005-0000-0000-00000C320000}"/>
    <cellStyle name="DATA Amount [2] 10" xfId="8111" xr:uid="{00000000-0005-0000-0000-00000D320000}"/>
    <cellStyle name="DATA Amount [2] 10 2" xfId="17415" xr:uid="{00000000-0005-0000-0000-00000E320000}"/>
    <cellStyle name="DATA Amount [2] 10_факт 2019" xfId="27141" xr:uid="{00000000-0005-0000-0000-00000F320000}"/>
    <cellStyle name="DATA Amount [2] 11" xfId="8112" xr:uid="{00000000-0005-0000-0000-000010320000}"/>
    <cellStyle name="DATA Amount [2] 11 2" xfId="17416" xr:uid="{00000000-0005-0000-0000-000011320000}"/>
    <cellStyle name="DATA Amount [2] 11_факт 2019" xfId="27142" xr:uid="{00000000-0005-0000-0000-000012320000}"/>
    <cellStyle name="DATA Amount [2] 12" xfId="8113" xr:uid="{00000000-0005-0000-0000-000013320000}"/>
    <cellStyle name="DATA Amount [2] 12 2" xfId="17417" xr:uid="{00000000-0005-0000-0000-000014320000}"/>
    <cellStyle name="DATA Amount [2] 12_факт 2019" xfId="27143" xr:uid="{00000000-0005-0000-0000-000015320000}"/>
    <cellStyle name="DATA Amount [2] 13" xfId="17418" xr:uid="{00000000-0005-0000-0000-000016320000}"/>
    <cellStyle name="DATA Amount [2] 13 2" xfId="17419" xr:uid="{00000000-0005-0000-0000-000017320000}"/>
    <cellStyle name="DATA Amount [2] 13_факт 2019" xfId="27144" xr:uid="{00000000-0005-0000-0000-000018320000}"/>
    <cellStyle name="DATA Amount [2] 14" xfId="17420" xr:uid="{00000000-0005-0000-0000-000019320000}"/>
    <cellStyle name="DATA Amount [2] 14 2" xfId="17421" xr:uid="{00000000-0005-0000-0000-00001A320000}"/>
    <cellStyle name="DATA Amount [2] 14_факт 2019" xfId="27145" xr:uid="{00000000-0005-0000-0000-00001B320000}"/>
    <cellStyle name="DATA Amount [2] 15" xfId="17422" xr:uid="{00000000-0005-0000-0000-00001C320000}"/>
    <cellStyle name="DATA Amount [2] 15 2" xfId="17423" xr:uid="{00000000-0005-0000-0000-00001D320000}"/>
    <cellStyle name="DATA Amount [2] 15_факт 2019" xfId="27146" xr:uid="{00000000-0005-0000-0000-00001E320000}"/>
    <cellStyle name="DATA Amount [2] 16" xfId="17424" xr:uid="{00000000-0005-0000-0000-00001F320000}"/>
    <cellStyle name="DATA Amount [2] 17" xfId="27147" xr:uid="{00000000-0005-0000-0000-000020320000}"/>
    <cellStyle name="DATA Amount [2] 2" xfId="8114" xr:uid="{00000000-0005-0000-0000-000021320000}"/>
    <cellStyle name="DATA Amount [2] 2 10" xfId="17425" xr:uid="{00000000-0005-0000-0000-000022320000}"/>
    <cellStyle name="DATA Amount [2] 2 2" xfId="8115" xr:uid="{00000000-0005-0000-0000-000023320000}"/>
    <cellStyle name="DATA Amount [2] 2 2 2" xfId="8116" xr:uid="{00000000-0005-0000-0000-000024320000}"/>
    <cellStyle name="DATA Amount [2] 2 2 2 2" xfId="17426" xr:uid="{00000000-0005-0000-0000-000025320000}"/>
    <cellStyle name="DATA Amount [2] 2 2 2 2 2" xfId="17427" xr:uid="{00000000-0005-0000-0000-000026320000}"/>
    <cellStyle name="DATA Amount [2] 2 2 2 2_факт 2019" xfId="27148" xr:uid="{00000000-0005-0000-0000-000027320000}"/>
    <cellStyle name="DATA Amount [2] 2 2 2 3" xfId="17428" xr:uid="{00000000-0005-0000-0000-000028320000}"/>
    <cellStyle name="DATA Amount [2] 2 2 2 3 2" xfId="17429" xr:uid="{00000000-0005-0000-0000-000029320000}"/>
    <cellStyle name="DATA Amount [2] 2 2 2 3_факт 2019" xfId="27149" xr:uid="{00000000-0005-0000-0000-00002A320000}"/>
    <cellStyle name="DATA Amount [2] 2 2 2 4" xfId="17430" xr:uid="{00000000-0005-0000-0000-00002B320000}"/>
    <cellStyle name="DATA Amount [2] 2 2 2_факт 2019" xfId="27150" xr:uid="{00000000-0005-0000-0000-00002C320000}"/>
    <cellStyle name="DATA Amount [2] 2 2 3" xfId="8117" xr:uid="{00000000-0005-0000-0000-00002D320000}"/>
    <cellStyle name="DATA Amount [2] 2 2 3 2" xfId="17431" xr:uid="{00000000-0005-0000-0000-00002E320000}"/>
    <cellStyle name="DATA Amount [2] 2 2 3_факт 2019" xfId="27151" xr:uid="{00000000-0005-0000-0000-00002F320000}"/>
    <cellStyle name="DATA Amount [2] 2 2 4" xfId="8118" xr:uid="{00000000-0005-0000-0000-000030320000}"/>
    <cellStyle name="DATA Amount [2] 2 2 4 2" xfId="17432" xr:uid="{00000000-0005-0000-0000-000031320000}"/>
    <cellStyle name="DATA Amount [2] 2 2 4_факт 2019" xfId="27152" xr:uid="{00000000-0005-0000-0000-000032320000}"/>
    <cellStyle name="DATA Amount [2] 2 2 5" xfId="8119" xr:uid="{00000000-0005-0000-0000-000033320000}"/>
    <cellStyle name="DATA Amount [2] 2 2 5 2" xfId="17433" xr:uid="{00000000-0005-0000-0000-000034320000}"/>
    <cellStyle name="DATA Amount [2] 2 2 5_факт 2019" xfId="27153" xr:uid="{00000000-0005-0000-0000-000035320000}"/>
    <cellStyle name="DATA Amount [2] 2 2 6" xfId="17434" xr:uid="{00000000-0005-0000-0000-000036320000}"/>
    <cellStyle name="DATA Amount [2] 2 2 6 2" xfId="17435" xr:uid="{00000000-0005-0000-0000-000037320000}"/>
    <cellStyle name="DATA Amount [2] 2 2 6_факт 2019" xfId="27154" xr:uid="{00000000-0005-0000-0000-000038320000}"/>
    <cellStyle name="DATA Amount [2] 2 2 7" xfId="17436" xr:uid="{00000000-0005-0000-0000-000039320000}"/>
    <cellStyle name="DATA Amount [2] 2 2 7 2" xfId="17437" xr:uid="{00000000-0005-0000-0000-00003A320000}"/>
    <cellStyle name="DATA Amount [2] 2 2 7_факт 2019" xfId="27155" xr:uid="{00000000-0005-0000-0000-00003B320000}"/>
    <cellStyle name="DATA Amount [2] 2 2 8" xfId="17438" xr:uid="{00000000-0005-0000-0000-00003C320000}"/>
    <cellStyle name="DATA Amount [2] 2 2 8 2" xfId="17439" xr:uid="{00000000-0005-0000-0000-00003D320000}"/>
    <cellStyle name="DATA Amount [2] 2 2 8_факт 2019" xfId="27156" xr:uid="{00000000-0005-0000-0000-00003E320000}"/>
    <cellStyle name="DATA Amount [2] 2 2 9" xfId="17440" xr:uid="{00000000-0005-0000-0000-00003F320000}"/>
    <cellStyle name="DATA Amount [2] 2 2_факт 2019" xfId="27157" xr:uid="{00000000-0005-0000-0000-000040320000}"/>
    <cellStyle name="DATA Amount [2] 2 3" xfId="8120" xr:uid="{00000000-0005-0000-0000-000041320000}"/>
    <cellStyle name="DATA Amount [2] 2 3 2" xfId="17441" xr:uid="{00000000-0005-0000-0000-000042320000}"/>
    <cellStyle name="DATA Amount [2] 2 3 2 2" xfId="17442" xr:uid="{00000000-0005-0000-0000-000043320000}"/>
    <cellStyle name="DATA Amount [2] 2 3 2_факт 2019" xfId="27158" xr:uid="{00000000-0005-0000-0000-000044320000}"/>
    <cellStyle name="DATA Amount [2] 2 3 3" xfId="17443" xr:uid="{00000000-0005-0000-0000-000045320000}"/>
    <cellStyle name="DATA Amount [2] 2 3 3 2" xfId="17444" xr:uid="{00000000-0005-0000-0000-000046320000}"/>
    <cellStyle name="DATA Amount [2] 2 3 3_факт 2019" xfId="27159" xr:uid="{00000000-0005-0000-0000-000047320000}"/>
    <cellStyle name="DATA Amount [2] 2 3 4" xfId="17445" xr:uid="{00000000-0005-0000-0000-000048320000}"/>
    <cellStyle name="DATA Amount [2] 2 3_факт 2019" xfId="27160" xr:uid="{00000000-0005-0000-0000-000049320000}"/>
    <cellStyle name="DATA Amount [2] 2 4" xfId="8121" xr:uid="{00000000-0005-0000-0000-00004A320000}"/>
    <cellStyle name="DATA Amount [2] 2 4 2" xfId="17446" xr:uid="{00000000-0005-0000-0000-00004B320000}"/>
    <cellStyle name="DATA Amount [2] 2 4_факт 2019" xfId="27161" xr:uid="{00000000-0005-0000-0000-00004C320000}"/>
    <cellStyle name="DATA Amount [2] 2 5" xfId="8122" xr:uid="{00000000-0005-0000-0000-00004D320000}"/>
    <cellStyle name="DATA Amount [2] 2 5 2" xfId="17447" xr:uid="{00000000-0005-0000-0000-00004E320000}"/>
    <cellStyle name="DATA Amount [2] 2 5_факт 2019" xfId="27162" xr:uid="{00000000-0005-0000-0000-00004F320000}"/>
    <cellStyle name="DATA Amount [2] 2 6" xfId="8123" xr:uid="{00000000-0005-0000-0000-000050320000}"/>
    <cellStyle name="DATA Amount [2] 2 6 2" xfId="17448" xr:uid="{00000000-0005-0000-0000-000051320000}"/>
    <cellStyle name="DATA Amount [2] 2 6_факт 2019" xfId="27163" xr:uid="{00000000-0005-0000-0000-000052320000}"/>
    <cellStyle name="DATA Amount [2] 2 7" xfId="17449" xr:uid="{00000000-0005-0000-0000-000053320000}"/>
    <cellStyle name="DATA Amount [2] 2 7 2" xfId="17450" xr:uid="{00000000-0005-0000-0000-000054320000}"/>
    <cellStyle name="DATA Amount [2] 2 7_факт 2019" xfId="27164" xr:uid="{00000000-0005-0000-0000-000055320000}"/>
    <cellStyle name="DATA Amount [2] 2 8" xfId="17451" xr:uid="{00000000-0005-0000-0000-000056320000}"/>
    <cellStyle name="DATA Amount [2] 2 8 2" xfId="17452" xr:uid="{00000000-0005-0000-0000-000057320000}"/>
    <cellStyle name="DATA Amount [2] 2 8_факт 2019" xfId="27165" xr:uid="{00000000-0005-0000-0000-000058320000}"/>
    <cellStyle name="DATA Amount [2] 2 9" xfId="17453" xr:uid="{00000000-0005-0000-0000-000059320000}"/>
    <cellStyle name="DATA Amount [2] 2 9 2" xfId="17454" xr:uid="{00000000-0005-0000-0000-00005A320000}"/>
    <cellStyle name="DATA Amount [2] 2 9_факт 2019" xfId="27166" xr:uid="{00000000-0005-0000-0000-00005B320000}"/>
    <cellStyle name="DATA Amount [2] 2_факт 2019" xfId="27167" xr:uid="{00000000-0005-0000-0000-00005C320000}"/>
    <cellStyle name="DATA Amount [2] 3" xfId="8124" xr:uid="{00000000-0005-0000-0000-00005D320000}"/>
    <cellStyle name="DATA Amount [2] 3 2" xfId="8125" xr:uid="{00000000-0005-0000-0000-00005E320000}"/>
    <cellStyle name="DATA Amount [2] 3 2 2" xfId="17455" xr:uid="{00000000-0005-0000-0000-00005F320000}"/>
    <cellStyle name="DATA Amount [2] 3 2 2 2" xfId="17456" xr:uid="{00000000-0005-0000-0000-000060320000}"/>
    <cellStyle name="DATA Amount [2] 3 2 2_факт 2019" xfId="27168" xr:uid="{00000000-0005-0000-0000-000061320000}"/>
    <cellStyle name="DATA Amount [2] 3 2 3" xfId="17457" xr:uid="{00000000-0005-0000-0000-000062320000}"/>
    <cellStyle name="DATA Amount [2] 3 2 3 2" xfId="17458" xr:uid="{00000000-0005-0000-0000-000063320000}"/>
    <cellStyle name="DATA Amount [2] 3 2 3_факт 2019" xfId="27169" xr:uid="{00000000-0005-0000-0000-000064320000}"/>
    <cellStyle name="DATA Amount [2] 3 2 4" xfId="17459" xr:uid="{00000000-0005-0000-0000-000065320000}"/>
    <cellStyle name="DATA Amount [2] 3 2_факт 2019" xfId="27170" xr:uid="{00000000-0005-0000-0000-000066320000}"/>
    <cellStyle name="DATA Amount [2] 3 3" xfId="8126" xr:uid="{00000000-0005-0000-0000-000067320000}"/>
    <cellStyle name="DATA Amount [2] 3 3 2" xfId="17460" xr:uid="{00000000-0005-0000-0000-000068320000}"/>
    <cellStyle name="DATA Amount [2] 3 3_факт 2019" xfId="27171" xr:uid="{00000000-0005-0000-0000-000069320000}"/>
    <cellStyle name="DATA Amount [2] 3 4" xfId="8127" xr:uid="{00000000-0005-0000-0000-00006A320000}"/>
    <cellStyle name="DATA Amount [2] 3 4 2" xfId="17461" xr:uid="{00000000-0005-0000-0000-00006B320000}"/>
    <cellStyle name="DATA Amount [2] 3 4_факт 2019" xfId="27172" xr:uid="{00000000-0005-0000-0000-00006C320000}"/>
    <cellStyle name="DATA Amount [2] 3 5" xfId="8128" xr:uid="{00000000-0005-0000-0000-00006D320000}"/>
    <cellStyle name="DATA Amount [2] 3 5 2" xfId="17462" xr:uid="{00000000-0005-0000-0000-00006E320000}"/>
    <cellStyle name="DATA Amount [2] 3 5_факт 2019" xfId="27173" xr:uid="{00000000-0005-0000-0000-00006F320000}"/>
    <cellStyle name="DATA Amount [2] 3 6" xfId="17463" xr:uid="{00000000-0005-0000-0000-000070320000}"/>
    <cellStyle name="DATA Amount [2] 3 6 2" xfId="17464" xr:uid="{00000000-0005-0000-0000-000071320000}"/>
    <cellStyle name="DATA Amount [2] 3 6_факт 2019" xfId="27174" xr:uid="{00000000-0005-0000-0000-000072320000}"/>
    <cellStyle name="DATA Amount [2] 3 7" xfId="17465" xr:uid="{00000000-0005-0000-0000-000073320000}"/>
    <cellStyle name="DATA Amount [2] 3 7 2" xfId="17466" xr:uid="{00000000-0005-0000-0000-000074320000}"/>
    <cellStyle name="DATA Amount [2] 3 7_факт 2019" xfId="27175" xr:uid="{00000000-0005-0000-0000-000075320000}"/>
    <cellStyle name="DATA Amount [2] 3 8" xfId="17467" xr:uid="{00000000-0005-0000-0000-000076320000}"/>
    <cellStyle name="DATA Amount [2] 3 8 2" xfId="17468" xr:uid="{00000000-0005-0000-0000-000077320000}"/>
    <cellStyle name="DATA Amount [2] 3 8_факт 2019" xfId="27176" xr:uid="{00000000-0005-0000-0000-000078320000}"/>
    <cellStyle name="DATA Amount [2] 3 9" xfId="17469" xr:uid="{00000000-0005-0000-0000-000079320000}"/>
    <cellStyle name="DATA Amount [2] 3_факт 2019" xfId="27177" xr:uid="{00000000-0005-0000-0000-00007A320000}"/>
    <cellStyle name="DATA Amount [2] 4" xfId="8129" xr:uid="{00000000-0005-0000-0000-00007B320000}"/>
    <cellStyle name="DATA Amount [2] 4 2" xfId="8130" xr:uid="{00000000-0005-0000-0000-00007C320000}"/>
    <cellStyle name="DATA Amount [2] 4 2 2" xfId="17470" xr:uid="{00000000-0005-0000-0000-00007D320000}"/>
    <cellStyle name="DATA Amount [2] 4 2 2 2" xfId="17471" xr:uid="{00000000-0005-0000-0000-00007E320000}"/>
    <cellStyle name="DATA Amount [2] 4 2 2_факт 2019" xfId="27178" xr:uid="{00000000-0005-0000-0000-00007F320000}"/>
    <cellStyle name="DATA Amount [2] 4 2 3" xfId="17472" xr:uid="{00000000-0005-0000-0000-000080320000}"/>
    <cellStyle name="DATA Amount [2] 4 2 3 2" xfId="17473" xr:uid="{00000000-0005-0000-0000-000081320000}"/>
    <cellStyle name="DATA Amount [2] 4 2 3_факт 2019" xfId="27179" xr:uid="{00000000-0005-0000-0000-000082320000}"/>
    <cellStyle name="DATA Amount [2] 4 2 4" xfId="17474" xr:uid="{00000000-0005-0000-0000-000083320000}"/>
    <cellStyle name="DATA Amount [2] 4 2_факт 2019" xfId="27180" xr:uid="{00000000-0005-0000-0000-000084320000}"/>
    <cellStyle name="DATA Amount [2] 4 3" xfId="8131" xr:uid="{00000000-0005-0000-0000-000085320000}"/>
    <cellStyle name="DATA Amount [2] 4 3 2" xfId="17475" xr:uid="{00000000-0005-0000-0000-000086320000}"/>
    <cellStyle name="DATA Amount [2] 4 3_факт 2019" xfId="27181" xr:uid="{00000000-0005-0000-0000-000087320000}"/>
    <cellStyle name="DATA Amount [2] 4 4" xfId="8132" xr:uid="{00000000-0005-0000-0000-000088320000}"/>
    <cellStyle name="DATA Amount [2] 4 4 2" xfId="17476" xr:uid="{00000000-0005-0000-0000-000089320000}"/>
    <cellStyle name="DATA Amount [2] 4 4_факт 2019" xfId="27182" xr:uid="{00000000-0005-0000-0000-00008A320000}"/>
    <cellStyle name="DATA Amount [2] 4 5" xfId="8133" xr:uid="{00000000-0005-0000-0000-00008B320000}"/>
    <cellStyle name="DATA Amount [2] 4 5 2" xfId="17477" xr:uid="{00000000-0005-0000-0000-00008C320000}"/>
    <cellStyle name="DATA Amount [2] 4 5_факт 2019" xfId="27183" xr:uid="{00000000-0005-0000-0000-00008D320000}"/>
    <cellStyle name="DATA Amount [2] 4 6" xfId="17478" xr:uid="{00000000-0005-0000-0000-00008E320000}"/>
    <cellStyle name="DATA Amount [2] 4 6 2" xfId="17479" xr:uid="{00000000-0005-0000-0000-00008F320000}"/>
    <cellStyle name="DATA Amount [2] 4 6_факт 2019" xfId="27184" xr:uid="{00000000-0005-0000-0000-000090320000}"/>
    <cellStyle name="DATA Amount [2] 4 7" xfId="17480" xr:uid="{00000000-0005-0000-0000-000091320000}"/>
    <cellStyle name="DATA Amount [2] 4 7 2" xfId="17481" xr:uid="{00000000-0005-0000-0000-000092320000}"/>
    <cellStyle name="DATA Amount [2] 4 7_факт 2019" xfId="27185" xr:uid="{00000000-0005-0000-0000-000093320000}"/>
    <cellStyle name="DATA Amount [2] 4 8" xfId="17482" xr:uid="{00000000-0005-0000-0000-000094320000}"/>
    <cellStyle name="DATA Amount [2] 4 8 2" xfId="17483" xr:uid="{00000000-0005-0000-0000-000095320000}"/>
    <cellStyle name="DATA Amount [2] 4 8_факт 2019" xfId="27186" xr:uid="{00000000-0005-0000-0000-000096320000}"/>
    <cellStyle name="DATA Amount [2] 4 9" xfId="17484" xr:uid="{00000000-0005-0000-0000-000097320000}"/>
    <cellStyle name="DATA Amount [2] 4_факт 2019" xfId="27187" xr:uid="{00000000-0005-0000-0000-000098320000}"/>
    <cellStyle name="DATA Amount [2] 5" xfId="8134" xr:uid="{00000000-0005-0000-0000-000099320000}"/>
    <cellStyle name="DATA Amount [2] 5 2" xfId="8135" xr:uid="{00000000-0005-0000-0000-00009A320000}"/>
    <cellStyle name="DATA Amount [2] 5 2 2" xfId="17485" xr:uid="{00000000-0005-0000-0000-00009B320000}"/>
    <cellStyle name="DATA Amount [2] 5 2 2 2" xfId="17486" xr:uid="{00000000-0005-0000-0000-00009C320000}"/>
    <cellStyle name="DATA Amount [2] 5 2 2_факт 2019" xfId="27188" xr:uid="{00000000-0005-0000-0000-00009D320000}"/>
    <cellStyle name="DATA Amount [2] 5 2 3" xfId="17487" xr:uid="{00000000-0005-0000-0000-00009E320000}"/>
    <cellStyle name="DATA Amount [2] 5 2 3 2" xfId="17488" xr:uid="{00000000-0005-0000-0000-00009F320000}"/>
    <cellStyle name="DATA Amount [2] 5 2 3_факт 2019" xfId="27189" xr:uid="{00000000-0005-0000-0000-0000A0320000}"/>
    <cellStyle name="DATA Amount [2] 5 2 4" xfId="17489" xr:uid="{00000000-0005-0000-0000-0000A1320000}"/>
    <cellStyle name="DATA Amount [2] 5 2_факт 2019" xfId="27190" xr:uid="{00000000-0005-0000-0000-0000A2320000}"/>
    <cellStyle name="DATA Amount [2] 5 3" xfId="8136" xr:uid="{00000000-0005-0000-0000-0000A3320000}"/>
    <cellStyle name="DATA Amount [2] 5 3 2" xfId="17490" xr:uid="{00000000-0005-0000-0000-0000A4320000}"/>
    <cellStyle name="DATA Amount [2] 5 3_факт 2019" xfId="27191" xr:uid="{00000000-0005-0000-0000-0000A5320000}"/>
    <cellStyle name="DATA Amount [2] 5 4" xfId="8137" xr:uid="{00000000-0005-0000-0000-0000A6320000}"/>
    <cellStyle name="DATA Amount [2] 5 4 2" xfId="17491" xr:uid="{00000000-0005-0000-0000-0000A7320000}"/>
    <cellStyle name="DATA Amount [2] 5 4_факт 2019" xfId="27192" xr:uid="{00000000-0005-0000-0000-0000A8320000}"/>
    <cellStyle name="DATA Amount [2] 5 5" xfId="8138" xr:uid="{00000000-0005-0000-0000-0000A9320000}"/>
    <cellStyle name="DATA Amount [2] 5 5 2" xfId="17492" xr:uid="{00000000-0005-0000-0000-0000AA320000}"/>
    <cellStyle name="DATA Amount [2] 5 5_факт 2019" xfId="27193" xr:uid="{00000000-0005-0000-0000-0000AB320000}"/>
    <cellStyle name="DATA Amount [2] 5 6" xfId="17493" xr:uid="{00000000-0005-0000-0000-0000AC320000}"/>
    <cellStyle name="DATA Amount [2] 5 6 2" xfId="17494" xr:uid="{00000000-0005-0000-0000-0000AD320000}"/>
    <cellStyle name="DATA Amount [2] 5 6_факт 2019" xfId="27194" xr:uid="{00000000-0005-0000-0000-0000AE320000}"/>
    <cellStyle name="DATA Amount [2] 5 7" xfId="17495" xr:uid="{00000000-0005-0000-0000-0000AF320000}"/>
    <cellStyle name="DATA Amount [2] 5 7 2" xfId="17496" xr:uid="{00000000-0005-0000-0000-0000B0320000}"/>
    <cellStyle name="DATA Amount [2] 5 7_факт 2019" xfId="27195" xr:uid="{00000000-0005-0000-0000-0000B1320000}"/>
    <cellStyle name="DATA Amount [2] 5 8" xfId="17497" xr:uid="{00000000-0005-0000-0000-0000B2320000}"/>
    <cellStyle name="DATA Amount [2] 5 8 2" xfId="17498" xr:uid="{00000000-0005-0000-0000-0000B3320000}"/>
    <cellStyle name="DATA Amount [2] 5 8_факт 2019" xfId="27196" xr:uid="{00000000-0005-0000-0000-0000B4320000}"/>
    <cellStyle name="DATA Amount [2] 5 9" xfId="17499" xr:uid="{00000000-0005-0000-0000-0000B5320000}"/>
    <cellStyle name="DATA Amount [2] 5_факт 2019" xfId="27197" xr:uid="{00000000-0005-0000-0000-0000B6320000}"/>
    <cellStyle name="DATA Amount [2] 6" xfId="8139" xr:uid="{00000000-0005-0000-0000-0000B7320000}"/>
    <cellStyle name="DATA Amount [2] 6 2" xfId="8140" xr:uid="{00000000-0005-0000-0000-0000B8320000}"/>
    <cellStyle name="DATA Amount [2] 6 2 2" xfId="17500" xr:uid="{00000000-0005-0000-0000-0000B9320000}"/>
    <cellStyle name="DATA Amount [2] 6 2 2 2" xfId="17501" xr:uid="{00000000-0005-0000-0000-0000BA320000}"/>
    <cellStyle name="DATA Amount [2] 6 2 2_факт 2019" xfId="27198" xr:uid="{00000000-0005-0000-0000-0000BB320000}"/>
    <cellStyle name="DATA Amount [2] 6 2 3" xfId="17502" xr:uid="{00000000-0005-0000-0000-0000BC320000}"/>
    <cellStyle name="DATA Amount [2] 6 2 3 2" xfId="17503" xr:uid="{00000000-0005-0000-0000-0000BD320000}"/>
    <cellStyle name="DATA Amount [2] 6 2 3_факт 2019" xfId="27199" xr:uid="{00000000-0005-0000-0000-0000BE320000}"/>
    <cellStyle name="DATA Amount [2] 6 2 4" xfId="17504" xr:uid="{00000000-0005-0000-0000-0000BF320000}"/>
    <cellStyle name="DATA Amount [2] 6 2_факт 2019" xfId="27200" xr:uid="{00000000-0005-0000-0000-0000C0320000}"/>
    <cellStyle name="DATA Amount [2] 6 3" xfId="8141" xr:uid="{00000000-0005-0000-0000-0000C1320000}"/>
    <cellStyle name="DATA Amount [2] 6 3 2" xfId="17505" xr:uid="{00000000-0005-0000-0000-0000C2320000}"/>
    <cellStyle name="DATA Amount [2] 6 3_факт 2019" xfId="27201" xr:uid="{00000000-0005-0000-0000-0000C3320000}"/>
    <cellStyle name="DATA Amount [2] 6 4" xfId="8142" xr:uid="{00000000-0005-0000-0000-0000C4320000}"/>
    <cellStyle name="DATA Amount [2] 6 4 2" xfId="17506" xr:uid="{00000000-0005-0000-0000-0000C5320000}"/>
    <cellStyle name="DATA Amount [2] 6 4_факт 2019" xfId="27202" xr:uid="{00000000-0005-0000-0000-0000C6320000}"/>
    <cellStyle name="DATA Amount [2] 6 5" xfId="8143" xr:uid="{00000000-0005-0000-0000-0000C7320000}"/>
    <cellStyle name="DATA Amount [2] 6 5 2" xfId="17507" xr:uid="{00000000-0005-0000-0000-0000C8320000}"/>
    <cellStyle name="DATA Amount [2] 6 5_факт 2019" xfId="27203" xr:uid="{00000000-0005-0000-0000-0000C9320000}"/>
    <cellStyle name="DATA Amount [2] 6 6" xfId="17508" xr:uid="{00000000-0005-0000-0000-0000CA320000}"/>
    <cellStyle name="DATA Amount [2] 6 6 2" xfId="17509" xr:uid="{00000000-0005-0000-0000-0000CB320000}"/>
    <cellStyle name="DATA Amount [2] 6 6_факт 2019" xfId="27204" xr:uid="{00000000-0005-0000-0000-0000CC320000}"/>
    <cellStyle name="DATA Amount [2] 6 7" xfId="17510" xr:uid="{00000000-0005-0000-0000-0000CD320000}"/>
    <cellStyle name="DATA Amount [2] 6 7 2" xfId="17511" xr:uid="{00000000-0005-0000-0000-0000CE320000}"/>
    <cellStyle name="DATA Amount [2] 6 7_факт 2019" xfId="27205" xr:uid="{00000000-0005-0000-0000-0000CF320000}"/>
    <cellStyle name="DATA Amount [2] 6 8" xfId="17512" xr:uid="{00000000-0005-0000-0000-0000D0320000}"/>
    <cellStyle name="DATA Amount [2] 6 8 2" xfId="17513" xr:uid="{00000000-0005-0000-0000-0000D1320000}"/>
    <cellStyle name="DATA Amount [2] 6 8_факт 2019" xfId="27206" xr:uid="{00000000-0005-0000-0000-0000D2320000}"/>
    <cellStyle name="DATA Amount [2] 6 9" xfId="17514" xr:uid="{00000000-0005-0000-0000-0000D3320000}"/>
    <cellStyle name="DATA Amount [2] 6_факт 2019" xfId="27207" xr:uid="{00000000-0005-0000-0000-0000D4320000}"/>
    <cellStyle name="DATA Amount [2] 7" xfId="8144" xr:uid="{00000000-0005-0000-0000-0000D5320000}"/>
    <cellStyle name="DATA Amount [2] 7 2" xfId="8145" xr:uid="{00000000-0005-0000-0000-0000D6320000}"/>
    <cellStyle name="DATA Amount [2] 7 2 2" xfId="17515" xr:uid="{00000000-0005-0000-0000-0000D7320000}"/>
    <cellStyle name="DATA Amount [2] 7 2 2 2" xfId="17516" xr:uid="{00000000-0005-0000-0000-0000D8320000}"/>
    <cellStyle name="DATA Amount [2] 7 2 2_факт 2019" xfId="27208" xr:uid="{00000000-0005-0000-0000-0000D9320000}"/>
    <cellStyle name="DATA Amount [2] 7 2 3" xfId="17517" xr:uid="{00000000-0005-0000-0000-0000DA320000}"/>
    <cellStyle name="DATA Amount [2] 7 2 3 2" xfId="17518" xr:uid="{00000000-0005-0000-0000-0000DB320000}"/>
    <cellStyle name="DATA Amount [2] 7 2 3_факт 2019" xfId="27209" xr:uid="{00000000-0005-0000-0000-0000DC320000}"/>
    <cellStyle name="DATA Amount [2] 7 2 4" xfId="17519" xr:uid="{00000000-0005-0000-0000-0000DD320000}"/>
    <cellStyle name="DATA Amount [2] 7 2_факт 2019" xfId="27210" xr:uid="{00000000-0005-0000-0000-0000DE320000}"/>
    <cellStyle name="DATA Amount [2] 7 3" xfId="8146" xr:uid="{00000000-0005-0000-0000-0000DF320000}"/>
    <cellStyle name="DATA Amount [2] 7 3 2" xfId="17520" xr:uid="{00000000-0005-0000-0000-0000E0320000}"/>
    <cellStyle name="DATA Amount [2] 7 3_факт 2019" xfId="27211" xr:uid="{00000000-0005-0000-0000-0000E1320000}"/>
    <cellStyle name="DATA Amount [2] 7 4" xfId="8147" xr:uid="{00000000-0005-0000-0000-0000E2320000}"/>
    <cellStyle name="DATA Amount [2] 7 4 2" xfId="17521" xr:uid="{00000000-0005-0000-0000-0000E3320000}"/>
    <cellStyle name="DATA Amount [2] 7 4_факт 2019" xfId="27212" xr:uid="{00000000-0005-0000-0000-0000E4320000}"/>
    <cellStyle name="DATA Amount [2] 7 5" xfId="8148" xr:uid="{00000000-0005-0000-0000-0000E5320000}"/>
    <cellStyle name="DATA Amount [2] 7 5 2" xfId="17522" xr:uid="{00000000-0005-0000-0000-0000E6320000}"/>
    <cellStyle name="DATA Amount [2] 7 5_факт 2019" xfId="27213" xr:uid="{00000000-0005-0000-0000-0000E7320000}"/>
    <cellStyle name="DATA Amount [2] 7 6" xfId="17523" xr:uid="{00000000-0005-0000-0000-0000E8320000}"/>
    <cellStyle name="DATA Amount [2] 7 6 2" xfId="17524" xr:uid="{00000000-0005-0000-0000-0000E9320000}"/>
    <cellStyle name="DATA Amount [2] 7 6_факт 2019" xfId="27214" xr:uid="{00000000-0005-0000-0000-0000EA320000}"/>
    <cellStyle name="DATA Amount [2] 7 7" xfId="17525" xr:uid="{00000000-0005-0000-0000-0000EB320000}"/>
    <cellStyle name="DATA Amount [2] 7 7 2" xfId="17526" xr:uid="{00000000-0005-0000-0000-0000EC320000}"/>
    <cellStyle name="DATA Amount [2] 7 7_факт 2019" xfId="27215" xr:uid="{00000000-0005-0000-0000-0000ED320000}"/>
    <cellStyle name="DATA Amount [2] 7 8" xfId="17527" xr:uid="{00000000-0005-0000-0000-0000EE320000}"/>
    <cellStyle name="DATA Amount [2] 7 8 2" xfId="17528" xr:uid="{00000000-0005-0000-0000-0000EF320000}"/>
    <cellStyle name="DATA Amount [2] 7 8_факт 2019" xfId="27216" xr:uid="{00000000-0005-0000-0000-0000F0320000}"/>
    <cellStyle name="DATA Amount [2] 7 9" xfId="17529" xr:uid="{00000000-0005-0000-0000-0000F1320000}"/>
    <cellStyle name="DATA Amount [2] 7_факт 2019" xfId="27217" xr:uid="{00000000-0005-0000-0000-0000F2320000}"/>
    <cellStyle name="DATA Amount [2] 8" xfId="8149" xr:uid="{00000000-0005-0000-0000-0000F3320000}"/>
    <cellStyle name="DATA Amount [2] 8 2" xfId="8150" xr:uid="{00000000-0005-0000-0000-0000F4320000}"/>
    <cellStyle name="DATA Amount [2] 8 2 2" xfId="17530" xr:uid="{00000000-0005-0000-0000-0000F5320000}"/>
    <cellStyle name="DATA Amount [2] 8 2 2 2" xfId="17531" xr:uid="{00000000-0005-0000-0000-0000F6320000}"/>
    <cellStyle name="DATA Amount [2] 8 2 2_факт 2019" xfId="27218" xr:uid="{00000000-0005-0000-0000-0000F7320000}"/>
    <cellStyle name="DATA Amount [2] 8 2 3" xfId="17532" xr:uid="{00000000-0005-0000-0000-0000F8320000}"/>
    <cellStyle name="DATA Amount [2] 8 2 3 2" xfId="17533" xr:uid="{00000000-0005-0000-0000-0000F9320000}"/>
    <cellStyle name="DATA Amount [2] 8 2 3_факт 2019" xfId="27219" xr:uid="{00000000-0005-0000-0000-0000FA320000}"/>
    <cellStyle name="DATA Amount [2] 8 2 4" xfId="17534" xr:uid="{00000000-0005-0000-0000-0000FB320000}"/>
    <cellStyle name="DATA Amount [2] 8 2_факт 2019" xfId="27220" xr:uid="{00000000-0005-0000-0000-0000FC320000}"/>
    <cellStyle name="DATA Amount [2] 8 3" xfId="8151" xr:uid="{00000000-0005-0000-0000-0000FD320000}"/>
    <cellStyle name="DATA Amount [2] 8 3 2" xfId="17535" xr:uid="{00000000-0005-0000-0000-0000FE320000}"/>
    <cellStyle name="DATA Amount [2] 8 3_факт 2019" xfId="27221" xr:uid="{00000000-0005-0000-0000-0000FF320000}"/>
    <cellStyle name="DATA Amount [2] 8 4" xfId="8152" xr:uid="{00000000-0005-0000-0000-000000330000}"/>
    <cellStyle name="DATA Amount [2] 8 4 2" xfId="17536" xr:uid="{00000000-0005-0000-0000-000001330000}"/>
    <cellStyle name="DATA Amount [2] 8 4_факт 2019" xfId="27222" xr:uid="{00000000-0005-0000-0000-000002330000}"/>
    <cellStyle name="DATA Amount [2] 8 5" xfId="8153" xr:uid="{00000000-0005-0000-0000-000003330000}"/>
    <cellStyle name="DATA Amount [2] 8 5 2" xfId="17537" xr:uid="{00000000-0005-0000-0000-000004330000}"/>
    <cellStyle name="DATA Amount [2] 8 5_факт 2019" xfId="27223" xr:uid="{00000000-0005-0000-0000-000005330000}"/>
    <cellStyle name="DATA Amount [2] 8 6" xfId="17538" xr:uid="{00000000-0005-0000-0000-000006330000}"/>
    <cellStyle name="DATA Amount [2] 8 6 2" xfId="17539" xr:uid="{00000000-0005-0000-0000-000007330000}"/>
    <cellStyle name="DATA Amount [2] 8 6_факт 2019" xfId="27224" xr:uid="{00000000-0005-0000-0000-000008330000}"/>
    <cellStyle name="DATA Amount [2] 8 7" xfId="17540" xr:uid="{00000000-0005-0000-0000-000009330000}"/>
    <cellStyle name="DATA Amount [2] 8 7 2" xfId="17541" xr:uid="{00000000-0005-0000-0000-00000A330000}"/>
    <cellStyle name="DATA Amount [2] 8 7_факт 2019" xfId="27225" xr:uid="{00000000-0005-0000-0000-00000B330000}"/>
    <cellStyle name="DATA Amount [2] 8 8" xfId="17542" xr:uid="{00000000-0005-0000-0000-00000C330000}"/>
    <cellStyle name="DATA Amount [2] 8 8 2" xfId="17543" xr:uid="{00000000-0005-0000-0000-00000D330000}"/>
    <cellStyle name="DATA Amount [2] 8 8_факт 2019" xfId="27226" xr:uid="{00000000-0005-0000-0000-00000E330000}"/>
    <cellStyle name="DATA Amount [2] 8 9" xfId="17544" xr:uid="{00000000-0005-0000-0000-00000F330000}"/>
    <cellStyle name="DATA Amount [2] 8_факт 2019" xfId="27227" xr:uid="{00000000-0005-0000-0000-000010330000}"/>
    <cellStyle name="DATA Amount [2] 9" xfId="8154" xr:uid="{00000000-0005-0000-0000-000011330000}"/>
    <cellStyle name="DATA Amount [2] 9 2" xfId="17545" xr:uid="{00000000-0005-0000-0000-000012330000}"/>
    <cellStyle name="DATA Amount [2] 9 2 2" xfId="17546" xr:uid="{00000000-0005-0000-0000-000013330000}"/>
    <cellStyle name="DATA Amount [2] 9 2_факт 2019" xfId="27228" xr:uid="{00000000-0005-0000-0000-000014330000}"/>
    <cellStyle name="DATA Amount [2] 9 3" xfId="17547" xr:uid="{00000000-0005-0000-0000-000015330000}"/>
    <cellStyle name="DATA Amount [2] 9 3 2" xfId="17548" xr:uid="{00000000-0005-0000-0000-000016330000}"/>
    <cellStyle name="DATA Amount [2] 9 3_факт 2019" xfId="27229" xr:uid="{00000000-0005-0000-0000-000017330000}"/>
    <cellStyle name="DATA Amount [2] 9 4" xfId="17549" xr:uid="{00000000-0005-0000-0000-000018330000}"/>
    <cellStyle name="DATA Amount [2] 9_факт 2019" xfId="27230" xr:uid="{00000000-0005-0000-0000-000019330000}"/>
    <cellStyle name="DATA Amount [2]_Лист2" xfId="27231" xr:uid="{00000000-0005-0000-0000-00001A330000}"/>
    <cellStyle name="DATA Amount 10" xfId="8155" xr:uid="{00000000-0005-0000-0000-00001B330000}"/>
    <cellStyle name="DATA Amount 10 2" xfId="8156" xr:uid="{00000000-0005-0000-0000-00001C330000}"/>
    <cellStyle name="DATA Amount 10 2 2" xfId="17550" xr:uid="{00000000-0005-0000-0000-00001D330000}"/>
    <cellStyle name="DATA Amount 10 2 2 2" xfId="17551" xr:uid="{00000000-0005-0000-0000-00001E330000}"/>
    <cellStyle name="DATA Amount 10 2 2_факт 2019" xfId="27232" xr:uid="{00000000-0005-0000-0000-00001F330000}"/>
    <cellStyle name="DATA Amount 10 2 3" xfId="17552" xr:uid="{00000000-0005-0000-0000-000020330000}"/>
    <cellStyle name="DATA Amount 10 2 3 2" xfId="17553" xr:uid="{00000000-0005-0000-0000-000021330000}"/>
    <cellStyle name="DATA Amount 10 2 3_факт 2019" xfId="27233" xr:uid="{00000000-0005-0000-0000-000022330000}"/>
    <cellStyle name="DATA Amount 10 2 4" xfId="17554" xr:uid="{00000000-0005-0000-0000-000023330000}"/>
    <cellStyle name="DATA Amount 10 2_факт 2019" xfId="27234" xr:uid="{00000000-0005-0000-0000-000024330000}"/>
    <cellStyle name="DATA Amount 10 3" xfId="8157" xr:uid="{00000000-0005-0000-0000-000025330000}"/>
    <cellStyle name="DATA Amount 10 3 2" xfId="17555" xr:uid="{00000000-0005-0000-0000-000026330000}"/>
    <cellStyle name="DATA Amount 10 3_факт 2019" xfId="27235" xr:uid="{00000000-0005-0000-0000-000027330000}"/>
    <cellStyle name="DATA Amount 10 4" xfId="8158" xr:uid="{00000000-0005-0000-0000-000028330000}"/>
    <cellStyle name="DATA Amount 10 4 2" xfId="17556" xr:uid="{00000000-0005-0000-0000-000029330000}"/>
    <cellStyle name="DATA Amount 10 4_факт 2019" xfId="27236" xr:uid="{00000000-0005-0000-0000-00002A330000}"/>
    <cellStyle name="DATA Amount 10 5" xfId="8159" xr:uid="{00000000-0005-0000-0000-00002B330000}"/>
    <cellStyle name="DATA Amount 10 5 2" xfId="17557" xr:uid="{00000000-0005-0000-0000-00002C330000}"/>
    <cellStyle name="DATA Amount 10 5_факт 2019" xfId="27237" xr:uid="{00000000-0005-0000-0000-00002D330000}"/>
    <cellStyle name="DATA Amount 10 6" xfId="17558" xr:uid="{00000000-0005-0000-0000-00002E330000}"/>
    <cellStyle name="DATA Amount 10 6 2" xfId="17559" xr:uid="{00000000-0005-0000-0000-00002F330000}"/>
    <cellStyle name="DATA Amount 10 6_факт 2019" xfId="27238" xr:uid="{00000000-0005-0000-0000-000030330000}"/>
    <cellStyle name="DATA Amount 10 7" xfId="17560" xr:uid="{00000000-0005-0000-0000-000031330000}"/>
    <cellStyle name="DATA Amount 10 7 2" xfId="17561" xr:uid="{00000000-0005-0000-0000-000032330000}"/>
    <cellStyle name="DATA Amount 10 7_факт 2019" xfId="27239" xr:uid="{00000000-0005-0000-0000-000033330000}"/>
    <cellStyle name="DATA Amount 10 8" xfId="17562" xr:uid="{00000000-0005-0000-0000-000034330000}"/>
    <cellStyle name="DATA Amount 10 8 2" xfId="17563" xr:uid="{00000000-0005-0000-0000-000035330000}"/>
    <cellStyle name="DATA Amount 10 8_факт 2019" xfId="27240" xr:uid="{00000000-0005-0000-0000-000036330000}"/>
    <cellStyle name="DATA Amount 10 9" xfId="17564" xr:uid="{00000000-0005-0000-0000-000037330000}"/>
    <cellStyle name="DATA Amount 10_факт 2019" xfId="27241" xr:uid="{00000000-0005-0000-0000-000038330000}"/>
    <cellStyle name="DATA Amount 11" xfId="8160" xr:uid="{00000000-0005-0000-0000-000039330000}"/>
    <cellStyle name="DATA Amount 11 2" xfId="8161" xr:uid="{00000000-0005-0000-0000-00003A330000}"/>
    <cellStyle name="DATA Amount 11 2 2" xfId="17565" xr:uid="{00000000-0005-0000-0000-00003B330000}"/>
    <cellStyle name="DATA Amount 11 2 2 2" xfId="17566" xr:uid="{00000000-0005-0000-0000-00003C330000}"/>
    <cellStyle name="DATA Amount 11 2 2_факт 2019" xfId="27242" xr:uid="{00000000-0005-0000-0000-00003D330000}"/>
    <cellStyle name="DATA Amount 11 2 3" xfId="17567" xr:uid="{00000000-0005-0000-0000-00003E330000}"/>
    <cellStyle name="DATA Amount 11 2 3 2" xfId="17568" xr:uid="{00000000-0005-0000-0000-00003F330000}"/>
    <cellStyle name="DATA Amount 11 2 3_факт 2019" xfId="27243" xr:uid="{00000000-0005-0000-0000-000040330000}"/>
    <cellStyle name="DATA Amount 11 2 4" xfId="17569" xr:uid="{00000000-0005-0000-0000-000041330000}"/>
    <cellStyle name="DATA Amount 11 2_факт 2019" xfId="27244" xr:uid="{00000000-0005-0000-0000-000042330000}"/>
    <cellStyle name="DATA Amount 11 3" xfId="8162" xr:uid="{00000000-0005-0000-0000-000043330000}"/>
    <cellStyle name="DATA Amount 11 3 2" xfId="17570" xr:uid="{00000000-0005-0000-0000-000044330000}"/>
    <cellStyle name="DATA Amount 11 3_факт 2019" xfId="27245" xr:uid="{00000000-0005-0000-0000-000045330000}"/>
    <cellStyle name="DATA Amount 11 4" xfId="8163" xr:uid="{00000000-0005-0000-0000-000046330000}"/>
    <cellStyle name="DATA Amount 11 4 2" xfId="17571" xr:uid="{00000000-0005-0000-0000-000047330000}"/>
    <cellStyle name="DATA Amount 11 4_факт 2019" xfId="27246" xr:uid="{00000000-0005-0000-0000-000048330000}"/>
    <cellStyle name="DATA Amount 11 5" xfId="8164" xr:uid="{00000000-0005-0000-0000-000049330000}"/>
    <cellStyle name="DATA Amount 11 5 2" xfId="17572" xr:uid="{00000000-0005-0000-0000-00004A330000}"/>
    <cellStyle name="DATA Amount 11 5_факт 2019" xfId="27247" xr:uid="{00000000-0005-0000-0000-00004B330000}"/>
    <cellStyle name="DATA Amount 11 6" xfId="17573" xr:uid="{00000000-0005-0000-0000-00004C330000}"/>
    <cellStyle name="DATA Amount 11 6 2" xfId="17574" xr:uid="{00000000-0005-0000-0000-00004D330000}"/>
    <cellStyle name="DATA Amount 11 6_факт 2019" xfId="27248" xr:uid="{00000000-0005-0000-0000-00004E330000}"/>
    <cellStyle name="DATA Amount 11 7" xfId="17575" xr:uid="{00000000-0005-0000-0000-00004F330000}"/>
    <cellStyle name="DATA Amount 11 7 2" xfId="17576" xr:uid="{00000000-0005-0000-0000-000050330000}"/>
    <cellStyle name="DATA Amount 11 7_факт 2019" xfId="27249" xr:uid="{00000000-0005-0000-0000-000051330000}"/>
    <cellStyle name="DATA Amount 11 8" xfId="17577" xr:uid="{00000000-0005-0000-0000-000052330000}"/>
    <cellStyle name="DATA Amount 11 8 2" xfId="17578" xr:uid="{00000000-0005-0000-0000-000053330000}"/>
    <cellStyle name="DATA Amount 11 8_факт 2019" xfId="27250" xr:uid="{00000000-0005-0000-0000-000054330000}"/>
    <cellStyle name="DATA Amount 11 9" xfId="17579" xr:uid="{00000000-0005-0000-0000-000055330000}"/>
    <cellStyle name="DATA Amount 11_факт 2019" xfId="27251" xr:uid="{00000000-0005-0000-0000-000056330000}"/>
    <cellStyle name="DATA Amount 12" xfId="8165" xr:uid="{00000000-0005-0000-0000-000057330000}"/>
    <cellStyle name="DATA Amount 12 2" xfId="8166" xr:uid="{00000000-0005-0000-0000-000058330000}"/>
    <cellStyle name="DATA Amount 12 2 2" xfId="17580" xr:uid="{00000000-0005-0000-0000-000059330000}"/>
    <cellStyle name="DATA Amount 12 2 2 2" xfId="17581" xr:uid="{00000000-0005-0000-0000-00005A330000}"/>
    <cellStyle name="DATA Amount 12 2 2_факт 2019" xfId="27252" xr:uid="{00000000-0005-0000-0000-00005B330000}"/>
    <cellStyle name="DATA Amount 12 2 3" xfId="17582" xr:uid="{00000000-0005-0000-0000-00005C330000}"/>
    <cellStyle name="DATA Amount 12 2 3 2" xfId="17583" xr:uid="{00000000-0005-0000-0000-00005D330000}"/>
    <cellStyle name="DATA Amount 12 2 3_факт 2019" xfId="27253" xr:uid="{00000000-0005-0000-0000-00005E330000}"/>
    <cellStyle name="DATA Amount 12 2 4" xfId="17584" xr:uid="{00000000-0005-0000-0000-00005F330000}"/>
    <cellStyle name="DATA Amount 12 2_факт 2019" xfId="27254" xr:uid="{00000000-0005-0000-0000-000060330000}"/>
    <cellStyle name="DATA Amount 12 3" xfId="8167" xr:uid="{00000000-0005-0000-0000-000061330000}"/>
    <cellStyle name="DATA Amount 12 3 2" xfId="17585" xr:uid="{00000000-0005-0000-0000-000062330000}"/>
    <cellStyle name="DATA Amount 12 3_факт 2019" xfId="27255" xr:uid="{00000000-0005-0000-0000-000063330000}"/>
    <cellStyle name="DATA Amount 12 4" xfId="8168" xr:uid="{00000000-0005-0000-0000-000064330000}"/>
    <cellStyle name="DATA Amount 12 4 2" xfId="17586" xr:uid="{00000000-0005-0000-0000-000065330000}"/>
    <cellStyle name="DATA Amount 12 4_факт 2019" xfId="27256" xr:uid="{00000000-0005-0000-0000-000066330000}"/>
    <cellStyle name="DATA Amount 12 5" xfId="8169" xr:uid="{00000000-0005-0000-0000-000067330000}"/>
    <cellStyle name="DATA Amount 12 5 2" xfId="17587" xr:uid="{00000000-0005-0000-0000-000068330000}"/>
    <cellStyle name="DATA Amount 12 5_факт 2019" xfId="27257" xr:uid="{00000000-0005-0000-0000-000069330000}"/>
    <cellStyle name="DATA Amount 12 6" xfId="17588" xr:uid="{00000000-0005-0000-0000-00006A330000}"/>
    <cellStyle name="DATA Amount 12 6 2" xfId="17589" xr:uid="{00000000-0005-0000-0000-00006B330000}"/>
    <cellStyle name="DATA Amount 12 6_факт 2019" xfId="27258" xr:uid="{00000000-0005-0000-0000-00006C330000}"/>
    <cellStyle name="DATA Amount 12 7" xfId="17590" xr:uid="{00000000-0005-0000-0000-00006D330000}"/>
    <cellStyle name="DATA Amount 12 7 2" xfId="17591" xr:uid="{00000000-0005-0000-0000-00006E330000}"/>
    <cellStyle name="DATA Amount 12 7_факт 2019" xfId="27259" xr:uid="{00000000-0005-0000-0000-00006F330000}"/>
    <cellStyle name="DATA Amount 12 8" xfId="17592" xr:uid="{00000000-0005-0000-0000-000070330000}"/>
    <cellStyle name="DATA Amount 12 8 2" xfId="17593" xr:uid="{00000000-0005-0000-0000-000071330000}"/>
    <cellStyle name="DATA Amount 12 8_факт 2019" xfId="27260" xr:uid="{00000000-0005-0000-0000-000072330000}"/>
    <cellStyle name="DATA Amount 12 9" xfId="17594" xr:uid="{00000000-0005-0000-0000-000073330000}"/>
    <cellStyle name="DATA Amount 12_факт 2019" xfId="27261" xr:uid="{00000000-0005-0000-0000-000074330000}"/>
    <cellStyle name="DATA Amount 13" xfId="8170" xr:uid="{00000000-0005-0000-0000-000075330000}"/>
    <cellStyle name="DATA Amount 13 2" xfId="8171" xr:uid="{00000000-0005-0000-0000-000076330000}"/>
    <cellStyle name="DATA Amount 13 2 2" xfId="17595" xr:uid="{00000000-0005-0000-0000-000077330000}"/>
    <cellStyle name="DATA Amount 13 2 2 2" xfId="17596" xr:uid="{00000000-0005-0000-0000-000078330000}"/>
    <cellStyle name="DATA Amount 13 2 2_факт 2019" xfId="27262" xr:uid="{00000000-0005-0000-0000-000079330000}"/>
    <cellStyle name="DATA Amount 13 2 3" xfId="17597" xr:uid="{00000000-0005-0000-0000-00007A330000}"/>
    <cellStyle name="DATA Amount 13 2 3 2" xfId="17598" xr:uid="{00000000-0005-0000-0000-00007B330000}"/>
    <cellStyle name="DATA Amount 13 2 3_факт 2019" xfId="27263" xr:uid="{00000000-0005-0000-0000-00007C330000}"/>
    <cellStyle name="DATA Amount 13 2 4" xfId="17599" xr:uid="{00000000-0005-0000-0000-00007D330000}"/>
    <cellStyle name="DATA Amount 13 2_факт 2019" xfId="27264" xr:uid="{00000000-0005-0000-0000-00007E330000}"/>
    <cellStyle name="DATA Amount 13 3" xfId="8172" xr:uid="{00000000-0005-0000-0000-00007F330000}"/>
    <cellStyle name="DATA Amount 13 3 2" xfId="17600" xr:uid="{00000000-0005-0000-0000-000080330000}"/>
    <cellStyle name="DATA Amount 13 3_факт 2019" xfId="27265" xr:uid="{00000000-0005-0000-0000-000081330000}"/>
    <cellStyle name="DATA Amount 13 4" xfId="8173" xr:uid="{00000000-0005-0000-0000-000082330000}"/>
    <cellStyle name="DATA Amount 13 4 2" xfId="17601" xr:uid="{00000000-0005-0000-0000-000083330000}"/>
    <cellStyle name="DATA Amount 13 4_факт 2019" xfId="27266" xr:uid="{00000000-0005-0000-0000-000084330000}"/>
    <cellStyle name="DATA Amount 13 5" xfId="8174" xr:uid="{00000000-0005-0000-0000-000085330000}"/>
    <cellStyle name="DATA Amount 13 5 2" xfId="17602" xr:uid="{00000000-0005-0000-0000-000086330000}"/>
    <cellStyle name="DATA Amount 13 5_факт 2019" xfId="27267" xr:uid="{00000000-0005-0000-0000-000087330000}"/>
    <cellStyle name="DATA Amount 13 6" xfId="17603" xr:uid="{00000000-0005-0000-0000-000088330000}"/>
    <cellStyle name="DATA Amount 13 6 2" xfId="17604" xr:uid="{00000000-0005-0000-0000-000089330000}"/>
    <cellStyle name="DATA Amount 13 6_факт 2019" xfId="27268" xr:uid="{00000000-0005-0000-0000-00008A330000}"/>
    <cellStyle name="DATA Amount 13 7" xfId="17605" xr:uid="{00000000-0005-0000-0000-00008B330000}"/>
    <cellStyle name="DATA Amount 13 7 2" xfId="17606" xr:uid="{00000000-0005-0000-0000-00008C330000}"/>
    <cellStyle name="DATA Amount 13 7_факт 2019" xfId="27269" xr:uid="{00000000-0005-0000-0000-00008D330000}"/>
    <cellStyle name="DATA Amount 13 8" xfId="17607" xr:uid="{00000000-0005-0000-0000-00008E330000}"/>
    <cellStyle name="DATA Amount 13 8 2" xfId="17608" xr:uid="{00000000-0005-0000-0000-00008F330000}"/>
    <cellStyle name="DATA Amount 13 8_факт 2019" xfId="27270" xr:uid="{00000000-0005-0000-0000-000090330000}"/>
    <cellStyle name="DATA Amount 13 9" xfId="17609" xr:uid="{00000000-0005-0000-0000-000091330000}"/>
    <cellStyle name="DATA Amount 13_факт 2019" xfId="27271" xr:uid="{00000000-0005-0000-0000-000092330000}"/>
    <cellStyle name="DATA Amount 14" xfId="8175" xr:uid="{00000000-0005-0000-0000-000093330000}"/>
    <cellStyle name="DATA Amount 14 2" xfId="8176" xr:uid="{00000000-0005-0000-0000-000094330000}"/>
    <cellStyle name="DATA Amount 14 2 2" xfId="17610" xr:uid="{00000000-0005-0000-0000-000095330000}"/>
    <cellStyle name="DATA Amount 14 2 2 2" xfId="17611" xr:uid="{00000000-0005-0000-0000-000096330000}"/>
    <cellStyle name="DATA Amount 14 2 2_факт 2019" xfId="27272" xr:uid="{00000000-0005-0000-0000-000097330000}"/>
    <cellStyle name="DATA Amount 14 2 3" xfId="17612" xr:uid="{00000000-0005-0000-0000-000098330000}"/>
    <cellStyle name="DATA Amount 14 2 3 2" xfId="17613" xr:uid="{00000000-0005-0000-0000-000099330000}"/>
    <cellStyle name="DATA Amount 14 2 3_факт 2019" xfId="27273" xr:uid="{00000000-0005-0000-0000-00009A330000}"/>
    <cellStyle name="DATA Amount 14 2 4" xfId="17614" xr:uid="{00000000-0005-0000-0000-00009B330000}"/>
    <cellStyle name="DATA Amount 14 2_факт 2019" xfId="27274" xr:uid="{00000000-0005-0000-0000-00009C330000}"/>
    <cellStyle name="DATA Amount 14 3" xfId="8177" xr:uid="{00000000-0005-0000-0000-00009D330000}"/>
    <cellStyle name="DATA Amount 14 3 2" xfId="17615" xr:uid="{00000000-0005-0000-0000-00009E330000}"/>
    <cellStyle name="DATA Amount 14 3_факт 2019" xfId="27275" xr:uid="{00000000-0005-0000-0000-00009F330000}"/>
    <cellStyle name="DATA Amount 14 4" xfId="8178" xr:uid="{00000000-0005-0000-0000-0000A0330000}"/>
    <cellStyle name="DATA Amount 14 4 2" xfId="17616" xr:uid="{00000000-0005-0000-0000-0000A1330000}"/>
    <cellStyle name="DATA Amount 14 4_факт 2019" xfId="27276" xr:uid="{00000000-0005-0000-0000-0000A2330000}"/>
    <cellStyle name="DATA Amount 14 5" xfId="8179" xr:uid="{00000000-0005-0000-0000-0000A3330000}"/>
    <cellStyle name="DATA Amount 14 5 2" xfId="17617" xr:uid="{00000000-0005-0000-0000-0000A4330000}"/>
    <cellStyle name="DATA Amount 14 5_факт 2019" xfId="27277" xr:uid="{00000000-0005-0000-0000-0000A5330000}"/>
    <cellStyle name="DATA Amount 14 6" xfId="17618" xr:uid="{00000000-0005-0000-0000-0000A6330000}"/>
    <cellStyle name="DATA Amount 14 6 2" xfId="17619" xr:uid="{00000000-0005-0000-0000-0000A7330000}"/>
    <cellStyle name="DATA Amount 14 6_факт 2019" xfId="27278" xr:uid="{00000000-0005-0000-0000-0000A8330000}"/>
    <cellStyle name="DATA Amount 14 7" xfId="17620" xr:uid="{00000000-0005-0000-0000-0000A9330000}"/>
    <cellStyle name="DATA Amount 14 7 2" xfId="17621" xr:uid="{00000000-0005-0000-0000-0000AA330000}"/>
    <cellStyle name="DATA Amount 14 7_факт 2019" xfId="27279" xr:uid="{00000000-0005-0000-0000-0000AB330000}"/>
    <cellStyle name="DATA Amount 14 8" xfId="17622" xr:uid="{00000000-0005-0000-0000-0000AC330000}"/>
    <cellStyle name="DATA Amount 14 8 2" xfId="17623" xr:uid="{00000000-0005-0000-0000-0000AD330000}"/>
    <cellStyle name="DATA Amount 14 8_факт 2019" xfId="27280" xr:uid="{00000000-0005-0000-0000-0000AE330000}"/>
    <cellStyle name="DATA Amount 14 9" xfId="17624" xr:uid="{00000000-0005-0000-0000-0000AF330000}"/>
    <cellStyle name="DATA Amount 14_факт 2019" xfId="27281" xr:uid="{00000000-0005-0000-0000-0000B0330000}"/>
    <cellStyle name="DATA Amount 15" xfId="8180" xr:uid="{00000000-0005-0000-0000-0000B1330000}"/>
    <cellStyle name="DATA Amount 15 2" xfId="8181" xr:uid="{00000000-0005-0000-0000-0000B2330000}"/>
    <cellStyle name="DATA Amount 15 2 2" xfId="17625" xr:uid="{00000000-0005-0000-0000-0000B3330000}"/>
    <cellStyle name="DATA Amount 15 2 2 2" xfId="17626" xr:uid="{00000000-0005-0000-0000-0000B4330000}"/>
    <cellStyle name="DATA Amount 15 2 2_факт 2019" xfId="27282" xr:uid="{00000000-0005-0000-0000-0000B5330000}"/>
    <cellStyle name="DATA Amount 15 2 3" xfId="17627" xr:uid="{00000000-0005-0000-0000-0000B6330000}"/>
    <cellStyle name="DATA Amount 15 2 3 2" xfId="17628" xr:uid="{00000000-0005-0000-0000-0000B7330000}"/>
    <cellStyle name="DATA Amount 15 2 3_факт 2019" xfId="27283" xr:uid="{00000000-0005-0000-0000-0000B8330000}"/>
    <cellStyle name="DATA Amount 15 2 4" xfId="17629" xr:uid="{00000000-0005-0000-0000-0000B9330000}"/>
    <cellStyle name="DATA Amount 15 2_факт 2019" xfId="27284" xr:uid="{00000000-0005-0000-0000-0000BA330000}"/>
    <cellStyle name="DATA Amount 15 3" xfId="8182" xr:uid="{00000000-0005-0000-0000-0000BB330000}"/>
    <cellStyle name="DATA Amount 15 3 2" xfId="17630" xr:uid="{00000000-0005-0000-0000-0000BC330000}"/>
    <cellStyle name="DATA Amount 15 3_факт 2019" xfId="27285" xr:uid="{00000000-0005-0000-0000-0000BD330000}"/>
    <cellStyle name="DATA Amount 15 4" xfId="8183" xr:uid="{00000000-0005-0000-0000-0000BE330000}"/>
    <cellStyle name="DATA Amount 15 4 2" xfId="17631" xr:uid="{00000000-0005-0000-0000-0000BF330000}"/>
    <cellStyle name="DATA Amount 15 4_факт 2019" xfId="27286" xr:uid="{00000000-0005-0000-0000-0000C0330000}"/>
    <cellStyle name="DATA Amount 15 5" xfId="8184" xr:uid="{00000000-0005-0000-0000-0000C1330000}"/>
    <cellStyle name="DATA Amount 15 5 2" xfId="17632" xr:uid="{00000000-0005-0000-0000-0000C2330000}"/>
    <cellStyle name="DATA Amount 15 5_факт 2019" xfId="27287" xr:uid="{00000000-0005-0000-0000-0000C3330000}"/>
    <cellStyle name="DATA Amount 15 6" xfId="17633" xr:uid="{00000000-0005-0000-0000-0000C4330000}"/>
    <cellStyle name="DATA Amount 15 6 2" xfId="17634" xr:uid="{00000000-0005-0000-0000-0000C5330000}"/>
    <cellStyle name="DATA Amount 15 6_факт 2019" xfId="27288" xr:uid="{00000000-0005-0000-0000-0000C6330000}"/>
    <cellStyle name="DATA Amount 15 7" xfId="17635" xr:uid="{00000000-0005-0000-0000-0000C7330000}"/>
    <cellStyle name="DATA Amount 15 7 2" xfId="17636" xr:uid="{00000000-0005-0000-0000-0000C8330000}"/>
    <cellStyle name="DATA Amount 15 7_факт 2019" xfId="27289" xr:uid="{00000000-0005-0000-0000-0000C9330000}"/>
    <cellStyle name="DATA Amount 15 8" xfId="17637" xr:uid="{00000000-0005-0000-0000-0000CA330000}"/>
    <cellStyle name="DATA Amount 15 8 2" xfId="17638" xr:uid="{00000000-0005-0000-0000-0000CB330000}"/>
    <cellStyle name="DATA Amount 15 8_факт 2019" xfId="27290" xr:uid="{00000000-0005-0000-0000-0000CC330000}"/>
    <cellStyle name="DATA Amount 15 9" xfId="17639" xr:uid="{00000000-0005-0000-0000-0000CD330000}"/>
    <cellStyle name="DATA Amount 15_факт 2019" xfId="27291" xr:uid="{00000000-0005-0000-0000-0000CE330000}"/>
    <cellStyle name="DATA Amount 16" xfId="8185" xr:uid="{00000000-0005-0000-0000-0000CF330000}"/>
    <cellStyle name="DATA Amount 16 2" xfId="8186" xr:uid="{00000000-0005-0000-0000-0000D0330000}"/>
    <cellStyle name="DATA Amount 16 2 2" xfId="17640" xr:uid="{00000000-0005-0000-0000-0000D1330000}"/>
    <cellStyle name="DATA Amount 16 2 2 2" xfId="17641" xr:uid="{00000000-0005-0000-0000-0000D2330000}"/>
    <cellStyle name="DATA Amount 16 2 2_факт 2019" xfId="27292" xr:uid="{00000000-0005-0000-0000-0000D3330000}"/>
    <cellStyle name="DATA Amount 16 2 3" xfId="17642" xr:uid="{00000000-0005-0000-0000-0000D4330000}"/>
    <cellStyle name="DATA Amount 16 2 3 2" xfId="17643" xr:uid="{00000000-0005-0000-0000-0000D5330000}"/>
    <cellStyle name="DATA Amount 16 2 3_факт 2019" xfId="27293" xr:uid="{00000000-0005-0000-0000-0000D6330000}"/>
    <cellStyle name="DATA Amount 16 2 4" xfId="17644" xr:uid="{00000000-0005-0000-0000-0000D7330000}"/>
    <cellStyle name="DATA Amount 16 2_факт 2019" xfId="27294" xr:uid="{00000000-0005-0000-0000-0000D8330000}"/>
    <cellStyle name="DATA Amount 16 3" xfId="8187" xr:uid="{00000000-0005-0000-0000-0000D9330000}"/>
    <cellStyle name="DATA Amount 16 3 2" xfId="17645" xr:uid="{00000000-0005-0000-0000-0000DA330000}"/>
    <cellStyle name="DATA Amount 16 3_факт 2019" xfId="27295" xr:uid="{00000000-0005-0000-0000-0000DB330000}"/>
    <cellStyle name="DATA Amount 16 4" xfId="8188" xr:uid="{00000000-0005-0000-0000-0000DC330000}"/>
    <cellStyle name="DATA Amount 16 4 2" xfId="17646" xr:uid="{00000000-0005-0000-0000-0000DD330000}"/>
    <cellStyle name="DATA Amount 16 4_факт 2019" xfId="27296" xr:uid="{00000000-0005-0000-0000-0000DE330000}"/>
    <cellStyle name="DATA Amount 16 5" xfId="8189" xr:uid="{00000000-0005-0000-0000-0000DF330000}"/>
    <cellStyle name="DATA Amount 16 5 2" xfId="17647" xr:uid="{00000000-0005-0000-0000-0000E0330000}"/>
    <cellStyle name="DATA Amount 16 5_факт 2019" xfId="27297" xr:uid="{00000000-0005-0000-0000-0000E1330000}"/>
    <cellStyle name="DATA Amount 16 6" xfId="17648" xr:uid="{00000000-0005-0000-0000-0000E2330000}"/>
    <cellStyle name="DATA Amount 16 6 2" xfId="17649" xr:uid="{00000000-0005-0000-0000-0000E3330000}"/>
    <cellStyle name="DATA Amount 16 6_факт 2019" xfId="27298" xr:uid="{00000000-0005-0000-0000-0000E4330000}"/>
    <cellStyle name="DATA Amount 16 7" xfId="17650" xr:uid="{00000000-0005-0000-0000-0000E5330000}"/>
    <cellStyle name="DATA Amount 16 7 2" xfId="17651" xr:uid="{00000000-0005-0000-0000-0000E6330000}"/>
    <cellStyle name="DATA Amount 16 7_факт 2019" xfId="27299" xr:uid="{00000000-0005-0000-0000-0000E7330000}"/>
    <cellStyle name="DATA Amount 16 8" xfId="17652" xr:uid="{00000000-0005-0000-0000-0000E8330000}"/>
    <cellStyle name="DATA Amount 16 8 2" xfId="17653" xr:uid="{00000000-0005-0000-0000-0000E9330000}"/>
    <cellStyle name="DATA Amount 16 8_факт 2019" xfId="27300" xr:uid="{00000000-0005-0000-0000-0000EA330000}"/>
    <cellStyle name="DATA Amount 16 9" xfId="17654" xr:uid="{00000000-0005-0000-0000-0000EB330000}"/>
    <cellStyle name="DATA Amount 16_факт 2019" xfId="27301" xr:uid="{00000000-0005-0000-0000-0000EC330000}"/>
    <cellStyle name="DATA Amount 17" xfId="8190" xr:uid="{00000000-0005-0000-0000-0000ED330000}"/>
    <cellStyle name="DATA Amount 17 2" xfId="8191" xr:uid="{00000000-0005-0000-0000-0000EE330000}"/>
    <cellStyle name="DATA Amount 17 2 2" xfId="17655" xr:uid="{00000000-0005-0000-0000-0000EF330000}"/>
    <cellStyle name="DATA Amount 17 2 2 2" xfId="17656" xr:uid="{00000000-0005-0000-0000-0000F0330000}"/>
    <cellStyle name="DATA Amount 17 2 2_факт 2019" xfId="27302" xr:uid="{00000000-0005-0000-0000-0000F1330000}"/>
    <cellStyle name="DATA Amount 17 2 3" xfId="17657" xr:uid="{00000000-0005-0000-0000-0000F2330000}"/>
    <cellStyle name="DATA Amount 17 2 3 2" xfId="17658" xr:uid="{00000000-0005-0000-0000-0000F3330000}"/>
    <cellStyle name="DATA Amount 17 2 3_факт 2019" xfId="27303" xr:uid="{00000000-0005-0000-0000-0000F4330000}"/>
    <cellStyle name="DATA Amount 17 2 4" xfId="17659" xr:uid="{00000000-0005-0000-0000-0000F5330000}"/>
    <cellStyle name="DATA Amount 17 2_факт 2019" xfId="27304" xr:uid="{00000000-0005-0000-0000-0000F6330000}"/>
    <cellStyle name="DATA Amount 17 3" xfId="8192" xr:uid="{00000000-0005-0000-0000-0000F7330000}"/>
    <cellStyle name="DATA Amount 17 3 2" xfId="17660" xr:uid="{00000000-0005-0000-0000-0000F8330000}"/>
    <cellStyle name="DATA Amount 17 3_факт 2019" xfId="27305" xr:uid="{00000000-0005-0000-0000-0000F9330000}"/>
    <cellStyle name="DATA Amount 17 4" xfId="8193" xr:uid="{00000000-0005-0000-0000-0000FA330000}"/>
    <cellStyle name="DATA Amount 17 4 2" xfId="17661" xr:uid="{00000000-0005-0000-0000-0000FB330000}"/>
    <cellStyle name="DATA Amount 17 4_факт 2019" xfId="27306" xr:uid="{00000000-0005-0000-0000-0000FC330000}"/>
    <cellStyle name="DATA Amount 17 5" xfId="8194" xr:uid="{00000000-0005-0000-0000-0000FD330000}"/>
    <cellStyle name="DATA Amount 17 5 2" xfId="17662" xr:uid="{00000000-0005-0000-0000-0000FE330000}"/>
    <cellStyle name="DATA Amount 17 5_факт 2019" xfId="27307" xr:uid="{00000000-0005-0000-0000-0000FF330000}"/>
    <cellStyle name="DATA Amount 17 6" xfId="17663" xr:uid="{00000000-0005-0000-0000-000000340000}"/>
    <cellStyle name="DATA Amount 17 6 2" xfId="17664" xr:uid="{00000000-0005-0000-0000-000001340000}"/>
    <cellStyle name="DATA Amount 17 6_факт 2019" xfId="27308" xr:uid="{00000000-0005-0000-0000-000002340000}"/>
    <cellStyle name="DATA Amount 17 7" xfId="17665" xr:uid="{00000000-0005-0000-0000-000003340000}"/>
    <cellStyle name="DATA Amount 17 7 2" xfId="17666" xr:uid="{00000000-0005-0000-0000-000004340000}"/>
    <cellStyle name="DATA Amount 17 7_факт 2019" xfId="27309" xr:uid="{00000000-0005-0000-0000-000005340000}"/>
    <cellStyle name="DATA Amount 17 8" xfId="17667" xr:uid="{00000000-0005-0000-0000-000006340000}"/>
    <cellStyle name="DATA Amount 17 8 2" xfId="17668" xr:uid="{00000000-0005-0000-0000-000007340000}"/>
    <cellStyle name="DATA Amount 17 8_факт 2019" xfId="27310" xr:uid="{00000000-0005-0000-0000-000008340000}"/>
    <cellStyle name="DATA Amount 17 9" xfId="17669" xr:uid="{00000000-0005-0000-0000-000009340000}"/>
    <cellStyle name="DATA Amount 17_факт 2019" xfId="27311" xr:uid="{00000000-0005-0000-0000-00000A340000}"/>
    <cellStyle name="DATA Amount 18" xfId="8195" xr:uid="{00000000-0005-0000-0000-00000B340000}"/>
    <cellStyle name="DATA Amount 18 2" xfId="8196" xr:uid="{00000000-0005-0000-0000-00000C340000}"/>
    <cellStyle name="DATA Amount 18 2 2" xfId="17670" xr:uid="{00000000-0005-0000-0000-00000D340000}"/>
    <cellStyle name="DATA Amount 18 2 2 2" xfId="17671" xr:uid="{00000000-0005-0000-0000-00000E340000}"/>
    <cellStyle name="DATA Amount 18 2 2_факт 2019" xfId="27312" xr:uid="{00000000-0005-0000-0000-00000F340000}"/>
    <cellStyle name="DATA Amount 18 2 3" xfId="17672" xr:uid="{00000000-0005-0000-0000-000010340000}"/>
    <cellStyle name="DATA Amount 18 2 3 2" xfId="17673" xr:uid="{00000000-0005-0000-0000-000011340000}"/>
    <cellStyle name="DATA Amount 18 2 3_факт 2019" xfId="27313" xr:uid="{00000000-0005-0000-0000-000012340000}"/>
    <cellStyle name="DATA Amount 18 2 4" xfId="17674" xr:uid="{00000000-0005-0000-0000-000013340000}"/>
    <cellStyle name="DATA Amount 18 2_факт 2019" xfId="27314" xr:uid="{00000000-0005-0000-0000-000014340000}"/>
    <cellStyle name="DATA Amount 18 3" xfId="8197" xr:uid="{00000000-0005-0000-0000-000015340000}"/>
    <cellStyle name="DATA Amount 18 3 2" xfId="17675" xr:uid="{00000000-0005-0000-0000-000016340000}"/>
    <cellStyle name="DATA Amount 18 3_факт 2019" xfId="27315" xr:uid="{00000000-0005-0000-0000-000017340000}"/>
    <cellStyle name="DATA Amount 18 4" xfId="8198" xr:uid="{00000000-0005-0000-0000-000018340000}"/>
    <cellStyle name="DATA Amount 18 4 2" xfId="17676" xr:uid="{00000000-0005-0000-0000-000019340000}"/>
    <cellStyle name="DATA Amount 18 4_факт 2019" xfId="27316" xr:uid="{00000000-0005-0000-0000-00001A340000}"/>
    <cellStyle name="DATA Amount 18 5" xfId="8199" xr:uid="{00000000-0005-0000-0000-00001B340000}"/>
    <cellStyle name="DATA Amount 18 5 2" xfId="17677" xr:uid="{00000000-0005-0000-0000-00001C340000}"/>
    <cellStyle name="DATA Amount 18 5_факт 2019" xfId="27317" xr:uid="{00000000-0005-0000-0000-00001D340000}"/>
    <cellStyle name="DATA Amount 18 6" xfId="17678" xr:uid="{00000000-0005-0000-0000-00001E340000}"/>
    <cellStyle name="DATA Amount 18 6 2" xfId="17679" xr:uid="{00000000-0005-0000-0000-00001F340000}"/>
    <cellStyle name="DATA Amount 18 6_факт 2019" xfId="27318" xr:uid="{00000000-0005-0000-0000-000020340000}"/>
    <cellStyle name="DATA Amount 18 7" xfId="17680" xr:uid="{00000000-0005-0000-0000-000021340000}"/>
    <cellStyle name="DATA Amount 18 7 2" xfId="17681" xr:uid="{00000000-0005-0000-0000-000022340000}"/>
    <cellStyle name="DATA Amount 18 7_факт 2019" xfId="27319" xr:uid="{00000000-0005-0000-0000-000023340000}"/>
    <cellStyle name="DATA Amount 18 8" xfId="17682" xr:uid="{00000000-0005-0000-0000-000024340000}"/>
    <cellStyle name="DATA Amount 18 8 2" xfId="17683" xr:uid="{00000000-0005-0000-0000-000025340000}"/>
    <cellStyle name="DATA Amount 18 8_факт 2019" xfId="27320" xr:uid="{00000000-0005-0000-0000-000026340000}"/>
    <cellStyle name="DATA Amount 18 9" xfId="17684" xr:uid="{00000000-0005-0000-0000-000027340000}"/>
    <cellStyle name="DATA Amount 18_факт 2019" xfId="27321" xr:uid="{00000000-0005-0000-0000-000028340000}"/>
    <cellStyle name="DATA Amount 19" xfId="8200" xr:uid="{00000000-0005-0000-0000-000029340000}"/>
    <cellStyle name="DATA Amount 19 2" xfId="8201" xr:uid="{00000000-0005-0000-0000-00002A340000}"/>
    <cellStyle name="DATA Amount 19 2 2" xfId="17685" xr:uid="{00000000-0005-0000-0000-00002B340000}"/>
    <cellStyle name="DATA Amount 19 2 2 2" xfId="17686" xr:uid="{00000000-0005-0000-0000-00002C340000}"/>
    <cellStyle name="DATA Amount 19 2 2_факт 2019" xfId="27322" xr:uid="{00000000-0005-0000-0000-00002D340000}"/>
    <cellStyle name="DATA Amount 19 2 3" xfId="17687" xr:uid="{00000000-0005-0000-0000-00002E340000}"/>
    <cellStyle name="DATA Amount 19 2 3 2" xfId="17688" xr:uid="{00000000-0005-0000-0000-00002F340000}"/>
    <cellStyle name="DATA Amount 19 2 3_факт 2019" xfId="27323" xr:uid="{00000000-0005-0000-0000-000030340000}"/>
    <cellStyle name="DATA Amount 19 2 4" xfId="17689" xr:uid="{00000000-0005-0000-0000-000031340000}"/>
    <cellStyle name="DATA Amount 19 2_факт 2019" xfId="27324" xr:uid="{00000000-0005-0000-0000-000032340000}"/>
    <cellStyle name="DATA Amount 19 3" xfId="8202" xr:uid="{00000000-0005-0000-0000-000033340000}"/>
    <cellStyle name="DATA Amount 19 3 2" xfId="17690" xr:uid="{00000000-0005-0000-0000-000034340000}"/>
    <cellStyle name="DATA Amount 19 3_факт 2019" xfId="27325" xr:uid="{00000000-0005-0000-0000-000035340000}"/>
    <cellStyle name="DATA Amount 19 4" xfId="8203" xr:uid="{00000000-0005-0000-0000-000036340000}"/>
    <cellStyle name="DATA Amount 19 4 2" xfId="17691" xr:uid="{00000000-0005-0000-0000-000037340000}"/>
    <cellStyle name="DATA Amount 19 4_факт 2019" xfId="27326" xr:uid="{00000000-0005-0000-0000-000038340000}"/>
    <cellStyle name="DATA Amount 19 5" xfId="8204" xr:uid="{00000000-0005-0000-0000-000039340000}"/>
    <cellStyle name="DATA Amount 19 5 2" xfId="17692" xr:uid="{00000000-0005-0000-0000-00003A340000}"/>
    <cellStyle name="DATA Amount 19 5_факт 2019" xfId="27327" xr:uid="{00000000-0005-0000-0000-00003B340000}"/>
    <cellStyle name="DATA Amount 19 6" xfId="17693" xr:uid="{00000000-0005-0000-0000-00003C340000}"/>
    <cellStyle name="DATA Amount 19 6 2" xfId="17694" xr:uid="{00000000-0005-0000-0000-00003D340000}"/>
    <cellStyle name="DATA Amount 19 6_факт 2019" xfId="27328" xr:uid="{00000000-0005-0000-0000-00003E340000}"/>
    <cellStyle name="DATA Amount 19 7" xfId="17695" xr:uid="{00000000-0005-0000-0000-00003F340000}"/>
    <cellStyle name="DATA Amount 19 7 2" xfId="17696" xr:uid="{00000000-0005-0000-0000-000040340000}"/>
    <cellStyle name="DATA Amount 19 7_факт 2019" xfId="27329" xr:uid="{00000000-0005-0000-0000-000041340000}"/>
    <cellStyle name="DATA Amount 19 8" xfId="17697" xr:uid="{00000000-0005-0000-0000-000042340000}"/>
    <cellStyle name="DATA Amount 19 8 2" xfId="17698" xr:uid="{00000000-0005-0000-0000-000043340000}"/>
    <cellStyle name="DATA Amount 19 8_факт 2019" xfId="27330" xr:uid="{00000000-0005-0000-0000-000044340000}"/>
    <cellStyle name="DATA Amount 19 9" xfId="17699" xr:uid="{00000000-0005-0000-0000-000045340000}"/>
    <cellStyle name="DATA Amount 19_факт 2019" xfId="27331" xr:uid="{00000000-0005-0000-0000-000046340000}"/>
    <cellStyle name="DATA Amount 2" xfId="8205" xr:uid="{00000000-0005-0000-0000-000047340000}"/>
    <cellStyle name="DATA Amount 2 10" xfId="17700" xr:uid="{00000000-0005-0000-0000-000048340000}"/>
    <cellStyle name="DATA Amount 2 2" xfId="8206" xr:uid="{00000000-0005-0000-0000-000049340000}"/>
    <cellStyle name="DATA Amount 2 2 2" xfId="8207" xr:uid="{00000000-0005-0000-0000-00004A340000}"/>
    <cellStyle name="DATA Amount 2 2 2 2" xfId="17701" xr:uid="{00000000-0005-0000-0000-00004B340000}"/>
    <cellStyle name="DATA Amount 2 2 2 2 2" xfId="17702" xr:uid="{00000000-0005-0000-0000-00004C340000}"/>
    <cellStyle name="DATA Amount 2 2 2 2_факт 2019" xfId="27332" xr:uid="{00000000-0005-0000-0000-00004D340000}"/>
    <cellStyle name="DATA Amount 2 2 2 3" xfId="17703" xr:uid="{00000000-0005-0000-0000-00004E340000}"/>
    <cellStyle name="DATA Amount 2 2 2 3 2" xfId="17704" xr:uid="{00000000-0005-0000-0000-00004F340000}"/>
    <cellStyle name="DATA Amount 2 2 2 3_факт 2019" xfId="27333" xr:uid="{00000000-0005-0000-0000-000050340000}"/>
    <cellStyle name="DATA Amount 2 2 2 4" xfId="17705" xr:uid="{00000000-0005-0000-0000-000051340000}"/>
    <cellStyle name="DATA Amount 2 2 2_факт 2019" xfId="27334" xr:uid="{00000000-0005-0000-0000-000052340000}"/>
    <cellStyle name="DATA Amount 2 2 3" xfId="8208" xr:uid="{00000000-0005-0000-0000-000053340000}"/>
    <cellStyle name="DATA Amount 2 2 3 2" xfId="17706" xr:uid="{00000000-0005-0000-0000-000054340000}"/>
    <cellStyle name="DATA Amount 2 2 3_факт 2019" xfId="27335" xr:uid="{00000000-0005-0000-0000-000055340000}"/>
    <cellStyle name="DATA Amount 2 2 4" xfId="8209" xr:uid="{00000000-0005-0000-0000-000056340000}"/>
    <cellStyle name="DATA Amount 2 2 4 2" xfId="17707" xr:uid="{00000000-0005-0000-0000-000057340000}"/>
    <cellStyle name="DATA Amount 2 2 4_факт 2019" xfId="27336" xr:uid="{00000000-0005-0000-0000-000058340000}"/>
    <cellStyle name="DATA Amount 2 2 5" xfId="8210" xr:uid="{00000000-0005-0000-0000-000059340000}"/>
    <cellStyle name="DATA Amount 2 2 5 2" xfId="17708" xr:uid="{00000000-0005-0000-0000-00005A340000}"/>
    <cellStyle name="DATA Amount 2 2 5_факт 2019" xfId="27337" xr:uid="{00000000-0005-0000-0000-00005B340000}"/>
    <cellStyle name="DATA Amount 2 2 6" xfId="17709" xr:uid="{00000000-0005-0000-0000-00005C340000}"/>
    <cellStyle name="DATA Amount 2 2 6 2" xfId="17710" xr:uid="{00000000-0005-0000-0000-00005D340000}"/>
    <cellStyle name="DATA Amount 2 2 6_факт 2019" xfId="27338" xr:uid="{00000000-0005-0000-0000-00005E340000}"/>
    <cellStyle name="DATA Amount 2 2 7" xfId="17711" xr:uid="{00000000-0005-0000-0000-00005F340000}"/>
    <cellStyle name="DATA Amount 2 2 7 2" xfId="17712" xr:uid="{00000000-0005-0000-0000-000060340000}"/>
    <cellStyle name="DATA Amount 2 2 7_факт 2019" xfId="27339" xr:uid="{00000000-0005-0000-0000-000061340000}"/>
    <cellStyle name="DATA Amount 2 2 8" xfId="17713" xr:uid="{00000000-0005-0000-0000-000062340000}"/>
    <cellStyle name="DATA Amount 2 2 8 2" xfId="17714" xr:uid="{00000000-0005-0000-0000-000063340000}"/>
    <cellStyle name="DATA Amount 2 2 8_факт 2019" xfId="27340" xr:uid="{00000000-0005-0000-0000-000064340000}"/>
    <cellStyle name="DATA Amount 2 2 9" xfId="17715" xr:uid="{00000000-0005-0000-0000-000065340000}"/>
    <cellStyle name="DATA Amount 2 2_факт 2019" xfId="27341" xr:uid="{00000000-0005-0000-0000-000066340000}"/>
    <cellStyle name="DATA Amount 2 3" xfId="8211" xr:uid="{00000000-0005-0000-0000-000067340000}"/>
    <cellStyle name="DATA Amount 2 3 2" xfId="17716" xr:uid="{00000000-0005-0000-0000-000068340000}"/>
    <cellStyle name="DATA Amount 2 3 2 2" xfId="17717" xr:uid="{00000000-0005-0000-0000-000069340000}"/>
    <cellStyle name="DATA Amount 2 3 2_факт 2019" xfId="27342" xr:uid="{00000000-0005-0000-0000-00006A340000}"/>
    <cellStyle name="DATA Amount 2 3 3" xfId="17718" xr:uid="{00000000-0005-0000-0000-00006B340000}"/>
    <cellStyle name="DATA Amount 2 3 3 2" xfId="17719" xr:uid="{00000000-0005-0000-0000-00006C340000}"/>
    <cellStyle name="DATA Amount 2 3 3_факт 2019" xfId="27343" xr:uid="{00000000-0005-0000-0000-00006D340000}"/>
    <cellStyle name="DATA Amount 2 3 4" xfId="17720" xr:uid="{00000000-0005-0000-0000-00006E340000}"/>
    <cellStyle name="DATA Amount 2 3_факт 2019" xfId="27344" xr:uid="{00000000-0005-0000-0000-00006F340000}"/>
    <cellStyle name="DATA Amount 2 4" xfId="8212" xr:uid="{00000000-0005-0000-0000-000070340000}"/>
    <cellStyle name="DATA Amount 2 4 2" xfId="17721" xr:uid="{00000000-0005-0000-0000-000071340000}"/>
    <cellStyle name="DATA Amount 2 4_факт 2019" xfId="27345" xr:uid="{00000000-0005-0000-0000-000072340000}"/>
    <cellStyle name="DATA Amount 2 5" xfId="8213" xr:uid="{00000000-0005-0000-0000-000073340000}"/>
    <cellStyle name="DATA Amount 2 5 2" xfId="17722" xr:uid="{00000000-0005-0000-0000-000074340000}"/>
    <cellStyle name="DATA Amount 2 5_факт 2019" xfId="27346" xr:uid="{00000000-0005-0000-0000-000075340000}"/>
    <cellStyle name="DATA Amount 2 6" xfId="8214" xr:uid="{00000000-0005-0000-0000-000076340000}"/>
    <cellStyle name="DATA Amount 2 6 2" xfId="17723" xr:uid="{00000000-0005-0000-0000-000077340000}"/>
    <cellStyle name="DATA Amount 2 6_факт 2019" xfId="27347" xr:uid="{00000000-0005-0000-0000-000078340000}"/>
    <cellStyle name="DATA Amount 2 7" xfId="17724" xr:uid="{00000000-0005-0000-0000-000079340000}"/>
    <cellStyle name="DATA Amount 2 7 2" xfId="17725" xr:uid="{00000000-0005-0000-0000-00007A340000}"/>
    <cellStyle name="DATA Amount 2 7_факт 2019" xfId="27348" xr:uid="{00000000-0005-0000-0000-00007B340000}"/>
    <cellStyle name="DATA Amount 2 8" xfId="17726" xr:uid="{00000000-0005-0000-0000-00007C340000}"/>
    <cellStyle name="DATA Amount 2 8 2" xfId="17727" xr:uid="{00000000-0005-0000-0000-00007D340000}"/>
    <cellStyle name="DATA Amount 2 8_факт 2019" xfId="27349" xr:uid="{00000000-0005-0000-0000-00007E340000}"/>
    <cellStyle name="DATA Amount 2 9" xfId="17728" xr:uid="{00000000-0005-0000-0000-00007F340000}"/>
    <cellStyle name="DATA Amount 2 9 2" xfId="17729" xr:uid="{00000000-0005-0000-0000-000080340000}"/>
    <cellStyle name="DATA Amount 2 9_факт 2019" xfId="27350" xr:uid="{00000000-0005-0000-0000-000081340000}"/>
    <cellStyle name="DATA Amount 2_факт 2019" xfId="27351" xr:uid="{00000000-0005-0000-0000-000082340000}"/>
    <cellStyle name="DATA Amount 20" xfId="8215" xr:uid="{00000000-0005-0000-0000-000083340000}"/>
    <cellStyle name="DATA Amount 20 2" xfId="8216" xr:uid="{00000000-0005-0000-0000-000084340000}"/>
    <cellStyle name="DATA Amount 20 2 2" xfId="17730" xr:uid="{00000000-0005-0000-0000-000085340000}"/>
    <cellStyle name="DATA Amount 20 2 2 2" xfId="17731" xr:uid="{00000000-0005-0000-0000-000086340000}"/>
    <cellStyle name="DATA Amount 20 2 2_факт 2019" xfId="27352" xr:uid="{00000000-0005-0000-0000-000087340000}"/>
    <cellStyle name="DATA Amount 20 2 3" xfId="17732" xr:uid="{00000000-0005-0000-0000-000088340000}"/>
    <cellStyle name="DATA Amount 20 2 3 2" xfId="17733" xr:uid="{00000000-0005-0000-0000-000089340000}"/>
    <cellStyle name="DATA Amount 20 2 3_факт 2019" xfId="27353" xr:uid="{00000000-0005-0000-0000-00008A340000}"/>
    <cellStyle name="DATA Amount 20 2 4" xfId="17734" xr:uid="{00000000-0005-0000-0000-00008B340000}"/>
    <cellStyle name="DATA Amount 20 2_факт 2019" xfId="27354" xr:uid="{00000000-0005-0000-0000-00008C340000}"/>
    <cellStyle name="DATA Amount 20 3" xfId="8217" xr:uid="{00000000-0005-0000-0000-00008D340000}"/>
    <cellStyle name="DATA Amount 20 3 2" xfId="17735" xr:uid="{00000000-0005-0000-0000-00008E340000}"/>
    <cellStyle name="DATA Amount 20 3_факт 2019" xfId="27355" xr:uid="{00000000-0005-0000-0000-00008F340000}"/>
    <cellStyle name="DATA Amount 20 4" xfId="8218" xr:uid="{00000000-0005-0000-0000-000090340000}"/>
    <cellStyle name="DATA Amount 20 4 2" xfId="17736" xr:uid="{00000000-0005-0000-0000-000091340000}"/>
    <cellStyle name="DATA Amount 20 4_факт 2019" xfId="27356" xr:uid="{00000000-0005-0000-0000-000092340000}"/>
    <cellStyle name="DATA Amount 20 5" xfId="8219" xr:uid="{00000000-0005-0000-0000-000093340000}"/>
    <cellStyle name="DATA Amount 20 5 2" xfId="17737" xr:uid="{00000000-0005-0000-0000-000094340000}"/>
    <cellStyle name="DATA Amount 20 5_факт 2019" xfId="27357" xr:uid="{00000000-0005-0000-0000-000095340000}"/>
    <cellStyle name="DATA Amount 20 6" xfId="17738" xr:uid="{00000000-0005-0000-0000-000096340000}"/>
    <cellStyle name="DATA Amount 20 6 2" xfId="17739" xr:uid="{00000000-0005-0000-0000-000097340000}"/>
    <cellStyle name="DATA Amount 20 6_факт 2019" xfId="27358" xr:uid="{00000000-0005-0000-0000-000098340000}"/>
    <cellStyle name="DATA Amount 20 7" xfId="17740" xr:uid="{00000000-0005-0000-0000-000099340000}"/>
    <cellStyle name="DATA Amount 20 7 2" xfId="17741" xr:uid="{00000000-0005-0000-0000-00009A340000}"/>
    <cellStyle name="DATA Amount 20 7_факт 2019" xfId="27359" xr:uid="{00000000-0005-0000-0000-00009B340000}"/>
    <cellStyle name="DATA Amount 20 8" xfId="17742" xr:uid="{00000000-0005-0000-0000-00009C340000}"/>
    <cellStyle name="DATA Amount 20 8 2" xfId="17743" xr:uid="{00000000-0005-0000-0000-00009D340000}"/>
    <cellStyle name="DATA Amount 20 8_факт 2019" xfId="27360" xr:uid="{00000000-0005-0000-0000-00009E340000}"/>
    <cellStyle name="DATA Amount 20 9" xfId="17744" xr:uid="{00000000-0005-0000-0000-00009F340000}"/>
    <cellStyle name="DATA Amount 20_факт 2019" xfId="27361" xr:uid="{00000000-0005-0000-0000-0000A0340000}"/>
    <cellStyle name="DATA Amount 21" xfId="8220" xr:uid="{00000000-0005-0000-0000-0000A1340000}"/>
    <cellStyle name="DATA Amount 21 2" xfId="8221" xr:uid="{00000000-0005-0000-0000-0000A2340000}"/>
    <cellStyle name="DATA Amount 21 2 2" xfId="17745" xr:uid="{00000000-0005-0000-0000-0000A3340000}"/>
    <cellStyle name="DATA Amount 21 2 2 2" xfId="17746" xr:uid="{00000000-0005-0000-0000-0000A4340000}"/>
    <cellStyle name="DATA Amount 21 2 2_факт 2019" xfId="27362" xr:uid="{00000000-0005-0000-0000-0000A5340000}"/>
    <cellStyle name="DATA Amount 21 2 3" xfId="17747" xr:uid="{00000000-0005-0000-0000-0000A6340000}"/>
    <cellStyle name="DATA Amount 21 2 3 2" xfId="17748" xr:uid="{00000000-0005-0000-0000-0000A7340000}"/>
    <cellStyle name="DATA Amount 21 2 3_факт 2019" xfId="27363" xr:uid="{00000000-0005-0000-0000-0000A8340000}"/>
    <cellStyle name="DATA Amount 21 2 4" xfId="17749" xr:uid="{00000000-0005-0000-0000-0000A9340000}"/>
    <cellStyle name="DATA Amount 21 2_факт 2019" xfId="27364" xr:uid="{00000000-0005-0000-0000-0000AA340000}"/>
    <cellStyle name="DATA Amount 21 3" xfId="8222" xr:uid="{00000000-0005-0000-0000-0000AB340000}"/>
    <cellStyle name="DATA Amount 21 3 2" xfId="17750" xr:uid="{00000000-0005-0000-0000-0000AC340000}"/>
    <cellStyle name="DATA Amount 21 3_факт 2019" xfId="27365" xr:uid="{00000000-0005-0000-0000-0000AD340000}"/>
    <cellStyle name="DATA Amount 21 4" xfId="8223" xr:uid="{00000000-0005-0000-0000-0000AE340000}"/>
    <cellStyle name="DATA Amount 21 4 2" xfId="17751" xr:uid="{00000000-0005-0000-0000-0000AF340000}"/>
    <cellStyle name="DATA Amount 21 4_факт 2019" xfId="27366" xr:uid="{00000000-0005-0000-0000-0000B0340000}"/>
    <cellStyle name="DATA Amount 21 5" xfId="8224" xr:uid="{00000000-0005-0000-0000-0000B1340000}"/>
    <cellStyle name="DATA Amount 21 5 2" xfId="17752" xr:uid="{00000000-0005-0000-0000-0000B2340000}"/>
    <cellStyle name="DATA Amount 21 5_факт 2019" xfId="27367" xr:uid="{00000000-0005-0000-0000-0000B3340000}"/>
    <cellStyle name="DATA Amount 21 6" xfId="17753" xr:uid="{00000000-0005-0000-0000-0000B4340000}"/>
    <cellStyle name="DATA Amount 21 6 2" xfId="17754" xr:uid="{00000000-0005-0000-0000-0000B5340000}"/>
    <cellStyle name="DATA Amount 21 6_факт 2019" xfId="27368" xr:uid="{00000000-0005-0000-0000-0000B6340000}"/>
    <cellStyle name="DATA Amount 21 7" xfId="17755" xr:uid="{00000000-0005-0000-0000-0000B7340000}"/>
    <cellStyle name="DATA Amount 21 7 2" xfId="17756" xr:uid="{00000000-0005-0000-0000-0000B8340000}"/>
    <cellStyle name="DATA Amount 21 7_факт 2019" xfId="27369" xr:uid="{00000000-0005-0000-0000-0000B9340000}"/>
    <cellStyle name="DATA Amount 21 8" xfId="17757" xr:uid="{00000000-0005-0000-0000-0000BA340000}"/>
    <cellStyle name="DATA Amount 21 8 2" xfId="17758" xr:uid="{00000000-0005-0000-0000-0000BB340000}"/>
    <cellStyle name="DATA Amount 21 8_факт 2019" xfId="27370" xr:uid="{00000000-0005-0000-0000-0000BC340000}"/>
    <cellStyle name="DATA Amount 21 9" xfId="17759" xr:uid="{00000000-0005-0000-0000-0000BD340000}"/>
    <cellStyle name="DATA Amount 21_факт 2019" xfId="27371" xr:uid="{00000000-0005-0000-0000-0000BE340000}"/>
    <cellStyle name="DATA Amount 22" xfId="8225" xr:uid="{00000000-0005-0000-0000-0000BF340000}"/>
    <cellStyle name="DATA Amount 22 2" xfId="8226" xr:uid="{00000000-0005-0000-0000-0000C0340000}"/>
    <cellStyle name="DATA Amount 22 2 2" xfId="17760" xr:uid="{00000000-0005-0000-0000-0000C1340000}"/>
    <cellStyle name="DATA Amount 22 2 2 2" xfId="17761" xr:uid="{00000000-0005-0000-0000-0000C2340000}"/>
    <cellStyle name="DATA Amount 22 2 2_факт 2019" xfId="27372" xr:uid="{00000000-0005-0000-0000-0000C3340000}"/>
    <cellStyle name="DATA Amount 22 2 3" xfId="17762" xr:uid="{00000000-0005-0000-0000-0000C4340000}"/>
    <cellStyle name="DATA Amount 22 2 3 2" xfId="17763" xr:uid="{00000000-0005-0000-0000-0000C5340000}"/>
    <cellStyle name="DATA Amount 22 2 3_факт 2019" xfId="27373" xr:uid="{00000000-0005-0000-0000-0000C6340000}"/>
    <cellStyle name="DATA Amount 22 2 4" xfId="17764" xr:uid="{00000000-0005-0000-0000-0000C7340000}"/>
    <cellStyle name="DATA Amount 22 2_факт 2019" xfId="27374" xr:uid="{00000000-0005-0000-0000-0000C8340000}"/>
    <cellStyle name="DATA Amount 22 3" xfId="8227" xr:uid="{00000000-0005-0000-0000-0000C9340000}"/>
    <cellStyle name="DATA Amount 22 3 2" xfId="17765" xr:uid="{00000000-0005-0000-0000-0000CA340000}"/>
    <cellStyle name="DATA Amount 22 3_факт 2019" xfId="27375" xr:uid="{00000000-0005-0000-0000-0000CB340000}"/>
    <cellStyle name="DATA Amount 22 4" xfId="8228" xr:uid="{00000000-0005-0000-0000-0000CC340000}"/>
    <cellStyle name="DATA Amount 22 4 2" xfId="17766" xr:uid="{00000000-0005-0000-0000-0000CD340000}"/>
    <cellStyle name="DATA Amount 22 4_факт 2019" xfId="27376" xr:uid="{00000000-0005-0000-0000-0000CE340000}"/>
    <cellStyle name="DATA Amount 22 5" xfId="8229" xr:uid="{00000000-0005-0000-0000-0000CF340000}"/>
    <cellStyle name="DATA Amount 22 5 2" xfId="17767" xr:uid="{00000000-0005-0000-0000-0000D0340000}"/>
    <cellStyle name="DATA Amount 22 5_факт 2019" xfId="27377" xr:uid="{00000000-0005-0000-0000-0000D1340000}"/>
    <cellStyle name="DATA Amount 22 6" xfId="17768" xr:uid="{00000000-0005-0000-0000-0000D2340000}"/>
    <cellStyle name="DATA Amount 22 6 2" xfId="17769" xr:uid="{00000000-0005-0000-0000-0000D3340000}"/>
    <cellStyle name="DATA Amount 22 6_факт 2019" xfId="27378" xr:uid="{00000000-0005-0000-0000-0000D4340000}"/>
    <cellStyle name="DATA Amount 22 7" xfId="17770" xr:uid="{00000000-0005-0000-0000-0000D5340000}"/>
    <cellStyle name="DATA Amount 22 7 2" xfId="17771" xr:uid="{00000000-0005-0000-0000-0000D6340000}"/>
    <cellStyle name="DATA Amount 22 7_факт 2019" xfId="27379" xr:uid="{00000000-0005-0000-0000-0000D7340000}"/>
    <cellStyle name="DATA Amount 22 8" xfId="17772" xr:uid="{00000000-0005-0000-0000-0000D8340000}"/>
    <cellStyle name="DATA Amount 22 8 2" xfId="17773" xr:uid="{00000000-0005-0000-0000-0000D9340000}"/>
    <cellStyle name="DATA Amount 22 8_факт 2019" xfId="27380" xr:uid="{00000000-0005-0000-0000-0000DA340000}"/>
    <cellStyle name="DATA Amount 22 9" xfId="17774" xr:uid="{00000000-0005-0000-0000-0000DB340000}"/>
    <cellStyle name="DATA Amount 22_факт 2019" xfId="27381" xr:uid="{00000000-0005-0000-0000-0000DC340000}"/>
    <cellStyle name="DATA Amount 23" xfId="8230" xr:uid="{00000000-0005-0000-0000-0000DD340000}"/>
    <cellStyle name="DATA Amount 23 2" xfId="8231" xr:uid="{00000000-0005-0000-0000-0000DE340000}"/>
    <cellStyle name="DATA Amount 23 2 2" xfId="17775" xr:uid="{00000000-0005-0000-0000-0000DF340000}"/>
    <cellStyle name="DATA Amount 23 2 2 2" xfId="17776" xr:uid="{00000000-0005-0000-0000-0000E0340000}"/>
    <cellStyle name="DATA Amount 23 2 2_факт 2019" xfId="27382" xr:uid="{00000000-0005-0000-0000-0000E1340000}"/>
    <cellStyle name="DATA Amount 23 2 3" xfId="17777" xr:uid="{00000000-0005-0000-0000-0000E2340000}"/>
    <cellStyle name="DATA Amount 23 2 3 2" xfId="17778" xr:uid="{00000000-0005-0000-0000-0000E3340000}"/>
    <cellStyle name="DATA Amount 23 2 3_факт 2019" xfId="27383" xr:uid="{00000000-0005-0000-0000-0000E4340000}"/>
    <cellStyle name="DATA Amount 23 2 4" xfId="17779" xr:uid="{00000000-0005-0000-0000-0000E5340000}"/>
    <cellStyle name="DATA Amount 23 2_факт 2019" xfId="27384" xr:uid="{00000000-0005-0000-0000-0000E6340000}"/>
    <cellStyle name="DATA Amount 23 3" xfId="8232" xr:uid="{00000000-0005-0000-0000-0000E7340000}"/>
    <cellStyle name="DATA Amount 23 3 2" xfId="17780" xr:uid="{00000000-0005-0000-0000-0000E8340000}"/>
    <cellStyle name="DATA Amount 23 3_факт 2019" xfId="27385" xr:uid="{00000000-0005-0000-0000-0000E9340000}"/>
    <cellStyle name="DATA Amount 23 4" xfId="8233" xr:uid="{00000000-0005-0000-0000-0000EA340000}"/>
    <cellStyle name="DATA Amount 23 4 2" xfId="17781" xr:uid="{00000000-0005-0000-0000-0000EB340000}"/>
    <cellStyle name="DATA Amount 23 4_факт 2019" xfId="27386" xr:uid="{00000000-0005-0000-0000-0000EC340000}"/>
    <cellStyle name="DATA Amount 23 5" xfId="8234" xr:uid="{00000000-0005-0000-0000-0000ED340000}"/>
    <cellStyle name="DATA Amount 23 5 2" xfId="17782" xr:uid="{00000000-0005-0000-0000-0000EE340000}"/>
    <cellStyle name="DATA Amount 23 5_факт 2019" xfId="27387" xr:uid="{00000000-0005-0000-0000-0000EF340000}"/>
    <cellStyle name="DATA Amount 23 6" xfId="17783" xr:uid="{00000000-0005-0000-0000-0000F0340000}"/>
    <cellStyle name="DATA Amount 23 6 2" xfId="17784" xr:uid="{00000000-0005-0000-0000-0000F1340000}"/>
    <cellStyle name="DATA Amount 23 6_факт 2019" xfId="27388" xr:uid="{00000000-0005-0000-0000-0000F2340000}"/>
    <cellStyle name="DATA Amount 23 7" xfId="17785" xr:uid="{00000000-0005-0000-0000-0000F3340000}"/>
    <cellStyle name="DATA Amount 23 7 2" xfId="17786" xr:uid="{00000000-0005-0000-0000-0000F4340000}"/>
    <cellStyle name="DATA Amount 23 7_факт 2019" xfId="27389" xr:uid="{00000000-0005-0000-0000-0000F5340000}"/>
    <cellStyle name="DATA Amount 23 8" xfId="17787" xr:uid="{00000000-0005-0000-0000-0000F6340000}"/>
    <cellStyle name="DATA Amount 23 8 2" xfId="17788" xr:uid="{00000000-0005-0000-0000-0000F7340000}"/>
    <cellStyle name="DATA Amount 23 8_факт 2019" xfId="27390" xr:uid="{00000000-0005-0000-0000-0000F8340000}"/>
    <cellStyle name="DATA Amount 23 9" xfId="17789" xr:uid="{00000000-0005-0000-0000-0000F9340000}"/>
    <cellStyle name="DATA Amount 23_факт 2019" xfId="27391" xr:uid="{00000000-0005-0000-0000-0000FA340000}"/>
    <cellStyle name="DATA Amount 24" xfId="8235" xr:uid="{00000000-0005-0000-0000-0000FB340000}"/>
    <cellStyle name="DATA Amount 24 2" xfId="8236" xr:uid="{00000000-0005-0000-0000-0000FC340000}"/>
    <cellStyle name="DATA Amount 24 2 2" xfId="17790" xr:uid="{00000000-0005-0000-0000-0000FD340000}"/>
    <cellStyle name="DATA Amount 24 2 2 2" xfId="17791" xr:uid="{00000000-0005-0000-0000-0000FE340000}"/>
    <cellStyle name="DATA Amount 24 2 2_факт 2019" xfId="27392" xr:uid="{00000000-0005-0000-0000-0000FF340000}"/>
    <cellStyle name="DATA Amount 24 2 3" xfId="17792" xr:uid="{00000000-0005-0000-0000-000000350000}"/>
    <cellStyle name="DATA Amount 24 2 3 2" xfId="17793" xr:uid="{00000000-0005-0000-0000-000001350000}"/>
    <cellStyle name="DATA Amount 24 2 3_факт 2019" xfId="27393" xr:uid="{00000000-0005-0000-0000-000002350000}"/>
    <cellStyle name="DATA Amount 24 2 4" xfId="17794" xr:uid="{00000000-0005-0000-0000-000003350000}"/>
    <cellStyle name="DATA Amount 24 2_факт 2019" xfId="27394" xr:uid="{00000000-0005-0000-0000-000004350000}"/>
    <cellStyle name="DATA Amount 24 3" xfId="8237" xr:uid="{00000000-0005-0000-0000-000005350000}"/>
    <cellStyle name="DATA Amount 24 3 2" xfId="17795" xr:uid="{00000000-0005-0000-0000-000006350000}"/>
    <cellStyle name="DATA Amount 24 3_факт 2019" xfId="27395" xr:uid="{00000000-0005-0000-0000-000007350000}"/>
    <cellStyle name="DATA Amount 24 4" xfId="8238" xr:uid="{00000000-0005-0000-0000-000008350000}"/>
    <cellStyle name="DATA Amount 24 4 2" xfId="17796" xr:uid="{00000000-0005-0000-0000-000009350000}"/>
    <cellStyle name="DATA Amount 24 4_факт 2019" xfId="27396" xr:uid="{00000000-0005-0000-0000-00000A350000}"/>
    <cellStyle name="DATA Amount 24 5" xfId="8239" xr:uid="{00000000-0005-0000-0000-00000B350000}"/>
    <cellStyle name="DATA Amount 24 5 2" xfId="17797" xr:uid="{00000000-0005-0000-0000-00000C350000}"/>
    <cellStyle name="DATA Amount 24 5_факт 2019" xfId="27397" xr:uid="{00000000-0005-0000-0000-00000D350000}"/>
    <cellStyle name="DATA Amount 24 6" xfId="17798" xr:uid="{00000000-0005-0000-0000-00000E350000}"/>
    <cellStyle name="DATA Amount 24 6 2" xfId="17799" xr:uid="{00000000-0005-0000-0000-00000F350000}"/>
    <cellStyle name="DATA Amount 24 6_факт 2019" xfId="27398" xr:uid="{00000000-0005-0000-0000-000010350000}"/>
    <cellStyle name="DATA Amount 24 7" xfId="17800" xr:uid="{00000000-0005-0000-0000-000011350000}"/>
    <cellStyle name="DATA Amount 24 7 2" xfId="17801" xr:uid="{00000000-0005-0000-0000-000012350000}"/>
    <cellStyle name="DATA Amount 24 7_факт 2019" xfId="27399" xr:uid="{00000000-0005-0000-0000-000013350000}"/>
    <cellStyle name="DATA Amount 24 8" xfId="17802" xr:uid="{00000000-0005-0000-0000-000014350000}"/>
    <cellStyle name="DATA Amount 24 8 2" xfId="17803" xr:uid="{00000000-0005-0000-0000-000015350000}"/>
    <cellStyle name="DATA Amount 24 8_факт 2019" xfId="27400" xr:uid="{00000000-0005-0000-0000-000016350000}"/>
    <cellStyle name="DATA Amount 24 9" xfId="17804" xr:uid="{00000000-0005-0000-0000-000017350000}"/>
    <cellStyle name="DATA Amount 24_факт 2019" xfId="27401" xr:uid="{00000000-0005-0000-0000-000018350000}"/>
    <cellStyle name="DATA Amount 25" xfId="8240" xr:uid="{00000000-0005-0000-0000-000019350000}"/>
    <cellStyle name="DATA Amount 25 2" xfId="8241" xr:uid="{00000000-0005-0000-0000-00001A350000}"/>
    <cellStyle name="DATA Amount 25 2 2" xfId="17805" xr:uid="{00000000-0005-0000-0000-00001B350000}"/>
    <cellStyle name="DATA Amount 25 2 2 2" xfId="17806" xr:uid="{00000000-0005-0000-0000-00001C350000}"/>
    <cellStyle name="DATA Amount 25 2 2_факт 2019" xfId="27402" xr:uid="{00000000-0005-0000-0000-00001D350000}"/>
    <cellStyle name="DATA Amount 25 2 3" xfId="17807" xr:uid="{00000000-0005-0000-0000-00001E350000}"/>
    <cellStyle name="DATA Amount 25 2 3 2" xfId="17808" xr:uid="{00000000-0005-0000-0000-00001F350000}"/>
    <cellStyle name="DATA Amount 25 2 3_факт 2019" xfId="27403" xr:uid="{00000000-0005-0000-0000-000020350000}"/>
    <cellStyle name="DATA Amount 25 2 4" xfId="17809" xr:uid="{00000000-0005-0000-0000-000021350000}"/>
    <cellStyle name="DATA Amount 25 2_факт 2019" xfId="27404" xr:uid="{00000000-0005-0000-0000-000022350000}"/>
    <cellStyle name="DATA Amount 25 3" xfId="8242" xr:uid="{00000000-0005-0000-0000-000023350000}"/>
    <cellStyle name="DATA Amount 25 3 2" xfId="17810" xr:uid="{00000000-0005-0000-0000-000024350000}"/>
    <cellStyle name="DATA Amount 25 3_факт 2019" xfId="27405" xr:uid="{00000000-0005-0000-0000-000025350000}"/>
    <cellStyle name="DATA Amount 25 4" xfId="8243" xr:uid="{00000000-0005-0000-0000-000026350000}"/>
    <cellStyle name="DATA Amount 25 4 2" xfId="17811" xr:uid="{00000000-0005-0000-0000-000027350000}"/>
    <cellStyle name="DATA Amount 25 4_факт 2019" xfId="27406" xr:uid="{00000000-0005-0000-0000-000028350000}"/>
    <cellStyle name="DATA Amount 25 5" xfId="8244" xr:uid="{00000000-0005-0000-0000-000029350000}"/>
    <cellStyle name="DATA Amount 25 5 2" xfId="17812" xr:uid="{00000000-0005-0000-0000-00002A350000}"/>
    <cellStyle name="DATA Amount 25 5_факт 2019" xfId="27407" xr:uid="{00000000-0005-0000-0000-00002B350000}"/>
    <cellStyle name="DATA Amount 25 6" xfId="17813" xr:uid="{00000000-0005-0000-0000-00002C350000}"/>
    <cellStyle name="DATA Amount 25 6 2" xfId="17814" xr:uid="{00000000-0005-0000-0000-00002D350000}"/>
    <cellStyle name="DATA Amount 25 6_факт 2019" xfId="27408" xr:uid="{00000000-0005-0000-0000-00002E350000}"/>
    <cellStyle name="DATA Amount 25 7" xfId="17815" xr:uid="{00000000-0005-0000-0000-00002F350000}"/>
    <cellStyle name="DATA Amount 25 7 2" xfId="17816" xr:uid="{00000000-0005-0000-0000-000030350000}"/>
    <cellStyle name="DATA Amount 25 7_факт 2019" xfId="27409" xr:uid="{00000000-0005-0000-0000-000031350000}"/>
    <cellStyle name="DATA Amount 25 8" xfId="17817" xr:uid="{00000000-0005-0000-0000-000032350000}"/>
    <cellStyle name="DATA Amount 25 8 2" xfId="17818" xr:uid="{00000000-0005-0000-0000-000033350000}"/>
    <cellStyle name="DATA Amount 25 8_факт 2019" xfId="27410" xr:uid="{00000000-0005-0000-0000-000034350000}"/>
    <cellStyle name="DATA Amount 25 9" xfId="17819" xr:uid="{00000000-0005-0000-0000-000035350000}"/>
    <cellStyle name="DATA Amount 25_факт 2019" xfId="27411" xr:uid="{00000000-0005-0000-0000-000036350000}"/>
    <cellStyle name="DATA Amount 26" xfId="8245" xr:uid="{00000000-0005-0000-0000-000037350000}"/>
    <cellStyle name="DATA Amount 26 2" xfId="8246" xr:uid="{00000000-0005-0000-0000-000038350000}"/>
    <cellStyle name="DATA Amount 26 2 2" xfId="17820" xr:uid="{00000000-0005-0000-0000-000039350000}"/>
    <cellStyle name="DATA Amount 26 2 2 2" xfId="17821" xr:uid="{00000000-0005-0000-0000-00003A350000}"/>
    <cellStyle name="DATA Amount 26 2 2_факт 2019" xfId="27412" xr:uid="{00000000-0005-0000-0000-00003B350000}"/>
    <cellStyle name="DATA Amount 26 2 3" xfId="17822" xr:uid="{00000000-0005-0000-0000-00003C350000}"/>
    <cellStyle name="DATA Amount 26 2 3 2" xfId="17823" xr:uid="{00000000-0005-0000-0000-00003D350000}"/>
    <cellStyle name="DATA Amount 26 2 3_факт 2019" xfId="27413" xr:uid="{00000000-0005-0000-0000-00003E350000}"/>
    <cellStyle name="DATA Amount 26 2 4" xfId="17824" xr:uid="{00000000-0005-0000-0000-00003F350000}"/>
    <cellStyle name="DATA Amount 26 2_факт 2019" xfId="27414" xr:uid="{00000000-0005-0000-0000-000040350000}"/>
    <cellStyle name="DATA Amount 26 3" xfId="8247" xr:uid="{00000000-0005-0000-0000-000041350000}"/>
    <cellStyle name="DATA Amount 26 3 2" xfId="17825" xr:uid="{00000000-0005-0000-0000-000042350000}"/>
    <cellStyle name="DATA Amount 26 3_факт 2019" xfId="27415" xr:uid="{00000000-0005-0000-0000-000043350000}"/>
    <cellStyle name="DATA Amount 26 4" xfId="8248" xr:uid="{00000000-0005-0000-0000-000044350000}"/>
    <cellStyle name="DATA Amount 26 4 2" xfId="17826" xr:uid="{00000000-0005-0000-0000-000045350000}"/>
    <cellStyle name="DATA Amount 26 4_факт 2019" xfId="27416" xr:uid="{00000000-0005-0000-0000-000046350000}"/>
    <cellStyle name="DATA Amount 26 5" xfId="8249" xr:uid="{00000000-0005-0000-0000-000047350000}"/>
    <cellStyle name="DATA Amount 26 5 2" xfId="17827" xr:uid="{00000000-0005-0000-0000-000048350000}"/>
    <cellStyle name="DATA Amount 26 5_факт 2019" xfId="27417" xr:uid="{00000000-0005-0000-0000-000049350000}"/>
    <cellStyle name="DATA Amount 26 6" xfId="17828" xr:uid="{00000000-0005-0000-0000-00004A350000}"/>
    <cellStyle name="DATA Amount 26 6 2" xfId="17829" xr:uid="{00000000-0005-0000-0000-00004B350000}"/>
    <cellStyle name="DATA Amount 26 6_факт 2019" xfId="27418" xr:uid="{00000000-0005-0000-0000-00004C350000}"/>
    <cellStyle name="DATA Amount 26 7" xfId="17830" xr:uid="{00000000-0005-0000-0000-00004D350000}"/>
    <cellStyle name="DATA Amount 26 7 2" xfId="17831" xr:uid="{00000000-0005-0000-0000-00004E350000}"/>
    <cellStyle name="DATA Amount 26 7_факт 2019" xfId="27419" xr:uid="{00000000-0005-0000-0000-00004F350000}"/>
    <cellStyle name="DATA Amount 26 8" xfId="17832" xr:uid="{00000000-0005-0000-0000-000050350000}"/>
    <cellStyle name="DATA Amount 26 8 2" xfId="17833" xr:uid="{00000000-0005-0000-0000-000051350000}"/>
    <cellStyle name="DATA Amount 26 8_факт 2019" xfId="27420" xr:uid="{00000000-0005-0000-0000-000052350000}"/>
    <cellStyle name="DATA Amount 26 9" xfId="17834" xr:uid="{00000000-0005-0000-0000-000053350000}"/>
    <cellStyle name="DATA Amount 26_факт 2019" xfId="27421" xr:uid="{00000000-0005-0000-0000-000054350000}"/>
    <cellStyle name="DATA Amount 27" xfId="8250" xr:uid="{00000000-0005-0000-0000-000055350000}"/>
    <cellStyle name="DATA Amount 27 2" xfId="8251" xr:uid="{00000000-0005-0000-0000-000056350000}"/>
    <cellStyle name="DATA Amount 27 2 2" xfId="17835" xr:uid="{00000000-0005-0000-0000-000057350000}"/>
    <cellStyle name="DATA Amount 27 2 2 2" xfId="17836" xr:uid="{00000000-0005-0000-0000-000058350000}"/>
    <cellStyle name="DATA Amount 27 2 2_факт 2019" xfId="27422" xr:uid="{00000000-0005-0000-0000-000059350000}"/>
    <cellStyle name="DATA Amount 27 2 3" xfId="17837" xr:uid="{00000000-0005-0000-0000-00005A350000}"/>
    <cellStyle name="DATA Amount 27 2 3 2" xfId="17838" xr:uid="{00000000-0005-0000-0000-00005B350000}"/>
    <cellStyle name="DATA Amount 27 2 3_факт 2019" xfId="27423" xr:uid="{00000000-0005-0000-0000-00005C350000}"/>
    <cellStyle name="DATA Amount 27 2 4" xfId="17839" xr:uid="{00000000-0005-0000-0000-00005D350000}"/>
    <cellStyle name="DATA Amount 27 2_факт 2019" xfId="27424" xr:uid="{00000000-0005-0000-0000-00005E350000}"/>
    <cellStyle name="DATA Amount 27 3" xfId="8252" xr:uid="{00000000-0005-0000-0000-00005F350000}"/>
    <cellStyle name="DATA Amount 27 3 2" xfId="17840" xr:uid="{00000000-0005-0000-0000-000060350000}"/>
    <cellStyle name="DATA Amount 27 3_факт 2019" xfId="27425" xr:uid="{00000000-0005-0000-0000-000061350000}"/>
    <cellStyle name="DATA Amount 27 4" xfId="8253" xr:uid="{00000000-0005-0000-0000-000062350000}"/>
    <cellStyle name="DATA Amount 27 4 2" xfId="17841" xr:uid="{00000000-0005-0000-0000-000063350000}"/>
    <cellStyle name="DATA Amount 27 4_факт 2019" xfId="27426" xr:uid="{00000000-0005-0000-0000-000064350000}"/>
    <cellStyle name="DATA Amount 27 5" xfId="8254" xr:uid="{00000000-0005-0000-0000-000065350000}"/>
    <cellStyle name="DATA Amount 27 5 2" xfId="17842" xr:uid="{00000000-0005-0000-0000-000066350000}"/>
    <cellStyle name="DATA Amount 27 5_факт 2019" xfId="27427" xr:uid="{00000000-0005-0000-0000-000067350000}"/>
    <cellStyle name="DATA Amount 27 6" xfId="17843" xr:uid="{00000000-0005-0000-0000-000068350000}"/>
    <cellStyle name="DATA Amount 27 6 2" xfId="17844" xr:uid="{00000000-0005-0000-0000-000069350000}"/>
    <cellStyle name="DATA Amount 27 6_факт 2019" xfId="27428" xr:uid="{00000000-0005-0000-0000-00006A350000}"/>
    <cellStyle name="DATA Amount 27 7" xfId="17845" xr:uid="{00000000-0005-0000-0000-00006B350000}"/>
    <cellStyle name="DATA Amount 27 7 2" xfId="17846" xr:uid="{00000000-0005-0000-0000-00006C350000}"/>
    <cellStyle name="DATA Amount 27 7_факт 2019" xfId="27429" xr:uid="{00000000-0005-0000-0000-00006D350000}"/>
    <cellStyle name="DATA Amount 27 8" xfId="17847" xr:uid="{00000000-0005-0000-0000-00006E350000}"/>
    <cellStyle name="DATA Amount 27 8 2" xfId="17848" xr:uid="{00000000-0005-0000-0000-00006F350000}"/>
    <cellStyle name="DATA Amount 27 8_факт 2019" xfId="27430" xr:uid="{00000000-0005-0000-0000-000070350000}"/>
    <cellStyle name="DATA Amount 27 9" xfId="17849" xr:uid="{00000000-0005-0000-0000-000071350000}"/>
    <cellStyle name="DATA Amount 27_факт 2019" xfId="27431" xr:uid="{00000000-0005-0000-0000-000072350000}"/>
    <cellStyle name="DATA Amount 28" xfId="8255" xr:uid="{00000000-0005-0000-0000-000073350000}"/>
    <cellStyle name="DATA Amount 28 2" xfId="8256" xr:uid="{00000000-0005-0000-0000-000074350000}"/>
    <cellStyle name="DATA Amount 28 2 2" xfId="17850" xr:uid="{00000000-0005-0000-0000-000075350000}"/>
    <cellStyle name="DATA Amount 28 2 2 2" xfId="17851" xr:uid="{00000000-0005-0000-0000-000076350000}"/>
    <cellStyle name="DATA Amount 28 2 2_факт 2019" xfId="27432" xr:uid="{00000000-0005-0000-0000-000077350000}"/>
    <cellStyle name="DATA Amount 28 2 3" xfId="17852" xr:uid="{00000000-0005-0000-0000-000078350000}"/>
    <cellStyle name="DATA Amount 28 2 3 2" xfId="17853" xr:uid="{00000000-0005-0000-0000-000079350000}"/>
    <cellStyle name="DATA Amount 28 2 3_факт 2019" xfId="27433" xr:uid="{00000000-0005-0000-0000-00007A350000}"/>
    <cellStyle name="DATA Amount 28 2 4" xfId="17854" xr:uid="{00000000-0005-0000-0000-00007B350000}"/>
    <cellStyle name="DATA Amount 28 2_факт 2019" xfId="27434" xr:uid="{00000000-0005-0000-0000-00007C350000}"/>
    <cellStyle name="DATA Amount 28 3" xfId="8257" xr:uid="{00000000-0005-0000-0000-00007D350000}"/>
    <cellStyle name="DATA Amount 28 3 2" xfId="17855" xr:uid="{00000000-0005-0000-0000-00007E350000}"/>
    <cellStyle name="DATA Amount 28 3_факт 2019" xfId="27435" xr:uid="{00000000-0005-0000-0000-00007F350000}"/>
    <cellStyle name="DATA Amount 28 4" xfId="8258" xr:uid="{00000000-0005-0000-0000-000080350000}"/>
    <cellStyle name="DATA Amount 28 4 2" xfId="17856" xr:uid="{00000000-0005-0000-0000-000081350000}"/>
    <cellStyle name="DATA Amount 28 4_факт 2019" xfId="27436" xr:uid="{00000000-0005-0000-0000-000082350000}"/>
    <cellStyle name="DATA Amount 28 5" xfId="8259" xr:uid="{00000000-0005-0000-0000-000083350000}"/>
    <cellStyle name="DATA Amount 28 5 2" xfId="17857" xr:uid="{00000000-0005-0000-0000-000084350000}"/>
    <cellStyle name="DATA Amount 28 5_факт 2019" xfId="27437" xr:uid="{00000000-0005-0000-0000-000085350000}"/>
    <cellStyle name="DATA Amount 28 6" xfId="17858" xr:uid="{00000000-0005-0000-0000-000086350000}"/>
    <cellStyle name="DATA Amount 28 6 2" xfId="17859" xr:uid="{00000000-0005-0000-0000-000087350000}"/>
    <cellStyle name="DATA Amount 28 6_факт 2019" xfId="27438" xr:uid="{00000000-0005-0000-0000-000088350000}"/>
    <cellStyle name="DATA Amount 28 7" xfId="17860" xr:uid="{00000000-0005-0000-0000-000089350000}"/>
    <cellStyle name="DATA Amount 28 7 2" xfId="17861" xr:uid="{00000000-0005-0000-0000-00008A350000}"/>
    <cellStyle name="DATA Amount 28 7_факт 2019" xfId="27439" xr:uid="{00000000-0005-0000-0000-00008B350000}"/>
    <cellStyle name="DATA Amount 28 8" xfId="17862" xr:uid="{00000000-0005-0000-0000-00008C350000}"/>
    <cellStyle name="DATA Amount 28 8 2" xfId="17863" xr:uid="{00000000-0005-0000-0000-00008D350000}"/>
    <cellStyle name="DATA Amount 28 8_факт 2019" xfId="27440" xr:uid="{00000000-0005-0000-0000-00008E350000}"/>
    <cellStyle name="DATA Amount 28 9" xfId="17864" xr:uid="{00000000-0005-0000-0000-00008F350000}"/>
    <cellStyle name="DATA Amount 28_факт 2019" xfId="27441" xr:uid="{00000000-0005-0000-0000-000090350000}"/>
    <cellStyle name="DATA Amount 29" xfId="8260" xr:uid="{00000000-0005-0000-0000-000091350000}"/>
    <cellStyle name="DATA Amount 29 2" xfId="8261" xr:uid="{00000000-0005-0000-0000-000092350000}"/>
    <cellStyle name="DATA Amount 29 2 2" xfId="17865" xr:uid="{00000000-0005-0000-0000-000093350000}"/>
    <cellStyle name="DATA Amount 29 2 2 2" xfId="17866" xr:uid="{00000000-0005-0000-0000-000094350000}"/>
    <cellStyle name="DATA Amount 29 2 2_факт 2019" xfId="27442" xr:uid="{00000000-0005-0000-0000-000095350000}"/>
    <cellStyle name="DATA Amount 29 2 3" xfId="17867" xr:uid="{00000000-0005-0000-0000-000096350000}"/>
    <cellStyle name="DATA Amount 29 2 3 2" xfId="17868" xr:uid="{00000000-0005-0000-0000-000097350000}"/>
    <cellStyle name="DATA Amount 29 2 3_факт 2019" xfId="27443" xr:uid="{00000000-0005-0000-0000-000098350000}"/>
    <cellStyle name="DATA Amount 29 2 4" xfId="17869" xr:uid="{00000000-0005-0000-0000-000099350000}"/>
    <cellStyle name="DATA Amount 29 2_факт 2019" xfId="27444" xr:uid="{00000000-0005-0000-0000-00009A350000}"/>
    <cellStyle name="DATA Amount 29 3" xfId="8262" xr:uid="{00000000-0005-0000-0000-00009B350000}"/>
    <cellStyle name="DATA Amount 29 3 2" xfId="17870" xr:uid="{00000000-0005-0000-0000-00009C350000}"/>
    <cellStyle name="DATA Amount 29 3_факт 2019" xfId="27445" xr:uid="{00000000-0005-0000-0000-00009D350000}"/>
    <cellStyle name="DATA Amount 29 4" xfId="8263" xr:uid="{00000000-0005-0000-0000-00009E350000}"/>
    <cellStyle name="DATA Amount 29 4 2" xfId="17871" xr:uid="{00000000-0005-0000-0000-00009F350000}"/>
    <cellStyle name="DATA Amount 29 4_факт 2019" xfId="27446" xr:uid="{00000000-0005-0000-0000-0000A0350000}"/>
    <cellStyle name="DATA Amount 29 5" xfId="8264" xr:uid="{00000000-0005-0000-0000-0000A1350000}"/>
    <cellStyle name="DATA Amount 29 5 2" xfId="17872" xr:uid="{00000000-0005-0000-0000-0000A2350000}"/>
    <cellStyle name="DATA Amount 29 5_факт 2019" xfId="27447" xr:uid="{00000000-0005-0000-0000-0000A3350000}"/>
    <cellStyle name="DATA Amount 29 6" xfId="17873" xr:uid="{00000000-0005-0000-0000-0000A4350000}"/>
    <cellStyle name="DATA Amount 29 6 2" xfId="17874" xr:uid="{00000000-0005-0000-0000-0000A5350000}"/>
    <cellStyle name="DATA Amount 29 6_факт 2019" xfId="27448" xr:uid="{00000000-0005-0000-0000-0000A6350000}"/>
    <cellStyle name="DATA Amount 29 7" xfId="17875" xr:uid="{00000000-0005-0000-0000-0000A7350000}"/>
    <cellStyle name="DATA Amount 29 7 2" xfId="17876" xr:uid="{00000000-0005-0000-0000-0000A8350000}"/>
    <cellStyle name="DATA Amount 29 7_факт 2019" xfId="27449" xr:uid="{00000000-0005-0000-0000-0000A9350000}"/>
    <cellStyle name="DATA Amount 29 8" xfId="17877" xr:uid="{00000000-0005-0000-0000-0000AA350000}"/>
    <cellStyle name="DATA Amount 29 8 2" xfId="17878" xr:uid="{00000000-0005-0000-0000-0000AB350000}"/>
    <cellStyle name="DATA Amount 29 8_факт 2019" xfId="27450" xr:uid="{00000000-0005-0000-0000-0000AC350000}"/>
    <cellStyle name="DATA Amount 29 9" xfId="17879" xr:uid="{00000000-0005-0000-0000-0000AD350000}"/>
    <cellStyle name="DATA Amount 29_факт 2019" xfId="27451" xr:uid="{00000000-0005-0000-0000-0000AE350000}"/>
    <cellStyle name="DATA Amount 3" xfId="8265" xr:uid="{00000000-0005-0000-0000-0000AF350000}"/>
    <cellStyle name="DATA Amount 3 2" xfId="8266" xr:uid="{00000000-0005-0000-0000-0000B0350000}"/>
    <cellStyle name="DATA Amount 3 2 2" xfId="17880" xr:uid="{00000000-0005-0000-0000-0000B1350000}"/>
    <cellStyle name="DATA Amount 3 2 2 2" xfId="17881" xr:uid="{00000000-0005-0000-0000-0000B2350000}"/>
    <cellStyle name="DATA Amount 3 2 2_факт 2019" xfId="27452" xr:uid="{00000000-0005-0000-0000-0000B3350000}"/>
    <cellStyle name="DATA Amount 3 2 3" xfId="17882" xr:uid="{00000000-0005-0000-0000-0000B4350000}"/>
    <cellStyle name="DATA Amount 3 2 3 2" xfId="17883" xr:uid="{00000000-0005-0000-0000-0000B5350000}"/>
    <cellStyle name="DATA Amount 3 2 3_факт 2019" xfId="27453" xr:uid="{00000000-0005-0000-0000-0000B6350000}"/>
    <cellStyle name="DATA Amount 3 2 4" xfId="17884" xr:uid="{00000000-0005-0000-0000-0000B7350000}"/>
    <cellStyle name="DATA Amount 3 2_факт 2019" xfId="27454" xr:uid="{00000000-0005-0000-0000-0000B8350000}"/>
    <cellStyle name="DATA Amount 3 3" xfId="8267" xr:uid="{00000000-0005-0000-0000-0000B9350000}"/>
    <cellStyle name="DATA Amount 3 3 2" xfId="17885" xr:uid="{00000000-0005-0000-0000-0000BA350000}"/>
    <cellStyle name="DATA Amount 3 3_факт 2019" xfId="27455" xr:uid="{00000000-0005-0000-0000-0000BB350000}"/>
    <cellStyle name="DATA Amount 3 4" xfId="8268" xr:uid="{00000000-0005-0000-0000-0000BC350000}"/>
    <cellStyle name="DATA Amount 3 4 2" xfId="17886" xr:uid="{00000000-0005-0000-0000-0000BD350000}"/>
    <cellStyle name="DATA Amount 3 4_факт 2019" xfId="27456" xr:uid="{00000000-0005-0000-0000-0000BE350000}"/>
    <cellStyle name="DATA Amount 3 5" xfId="8269" xr:uid="{00000000-0005-0000-0000-0000BF350000}"/>
    <cellStyle name="DATA Amount 3 5 2" xfId="17887" xr:uid="{00000000-0005-0000-0000-0000C0350000}"/>
    <cellStyle name="DATA Amount 3 5_факт 2019" xfId="27457" xr:uid="{00000000-0005-0000-0000-0000C1350000}"/>
    <cellStyle name="DATA Amount 3 6" xfId="17888" xr:uid="{00000000-0005-0000-0000-0000C2350000}"/>
    <cellStyle name="DATA Amount 3 6 2" xfId="17889" xr:uid="{00000000-0005-0000-0000-0000C3350000}"/>
    <cellStyle name="DATA Amount 3 6_факт 2019" xfId="27458" xr:uid="{00000000-0005-0000-0000-0000C4350000}"/>
    <cellStyle name="DATA Amount 3 7" xfId="17890" xr:uid="{00000000-0005-0000-0000-0000C5350000}"/>
    <cellStyle name="DATA Amount 3 7 2" xfId="17891" xr:uid="{00000000-0005-0000-0000-0000C6350000}"/>
    <cellStyle name="DATA Amount 3 7_факт 2019" xfId="27459" xr:uid="{00000000-0005-0000-0000-0000C7350000}"/>
    <cellStyle name="DATA Amount 3 8" xfId="17892" xr:uid="{00000000-0005-0000-0000-0000C8350000}"/>
    <cellStyle name="DATA Amount 3 8 2" xfId="17893" xr:uid="{00000000-0005-0000-0000-0000C9350000}"/>
    <cellStyle name="DATA Amount 3 8_факт 2019" xfId="27460" xr:uid="{00000000-0005-0000-0000-0000CA350000}"/>
    <cellStyle name="DATA Amount 3 9" xfId="17894" xr:uid="{00000000-0005-0000-0000-0000CB350000}"/>
    <cellStyle name="DATA Amount 3_факт 2019" xfId="27461" xr:uid="{00000000-0005-0000-0000-0000CC350000}"/>
    <cellStyle name="DATA Amount 30" xfId="8270" xr:uid="{00000000-0005-0000-0000-0000CD350000}"/>
    <cellStyle name="DATA Amount 30 2" xfId="8271" xr:uid="{00000000-0005-0000-0000-0000CE350000}"/>
    <cellStyle name="DATA Amount 30 2 2" xfId="17895" xr:uid="{00000000-0005-0000-0000-0000CF350000}"/>
    <cellStyle name="DATA Amount 30 2 2 2" xfId="17896" xr:uid="{00000000-0005-0000-0000-0000D0350000}"/>
    <cellStyle name="DATA Amount 30 2 2_факт 2019" xfId="27462" xr:uid="{00000000-0005-0000-0000-0000D1350000}"/>
    <cellStyle name="DATA Amount 30 2 3" xfId="17897" xr:uid="{00000000-0005-0000-0000-0000D2350000}"/>
    <cellStyle name="DATA Amount 30 2 3 2" xfId="17898" xr:uid="{00000000-0005-0000-0000-0000D3350000}"/>
    <cellStyle name="DATA Amount 30 2 3_факт 2019" xfId="27463" xr:uid="{00000000-0005-0000-0000-0000D4350000}"/>
    <cellStyle name="DATA Amount 30 2 4" xfId="17899" xr:uid="{00000000-0005-0000-0000-0000D5350000}"/>
    <cellStyle name="DATA Amount 30 2_факт 2019" xfId="27464" xr:uid="{00000000-0005-0000-0000-0000D6350000}"/>
    <cellStyle name="DATA Amount 30 3" xfId="8272" xr:uid="{00000000-0005-0000-0000-0000D7350000}"/>
    <cellStyle name="DATA Amount 30 3 2" xfId="17900" xr:uid="{00000000-0005-0000-0000-0000D8350000}"/>
    <cellStyle name="DATA Amount 30 3_факт 2019" xfId="27465" xr:uid="{00000000-0005-0000-0000-0000D9350000}"/>
    <cellStyle name="DATA Amount 30 4" xfId="8273" xr:uid="{00000000-0005-0000-0000-0000DA350000}"/>
    <cellStyle name="DATA Amount 30 4 2" xfId="17901" xr:uid="{00000000-0005-0000-0000-0000DB350000}"/>
    <cellStyle name="DATA Amount 30 4_факт 2019" xfId="27466" xr:uid="{00000000-0005-0000-0000-0000DC350000}"/>
    <cellStyle name="DATA Amount 30 5" xfId="8274" xr:uid="{00000000-0005-0000-0000-0000DD350000}"/>
    <cellStyle name="DATA Amount 30 5 2" xfId="17902" xr:uid="{00000000-0005-0000-0000-0000DE350000}"/>
    <cellStyle name="DATA Amount 30 5_факт 2019" xfId="27467" xr:uid="{00000000-0005-0000-0000-0000DF350000}"/>
    <cellStyle name="DATA Amount 30 6" xfId="17903" xr:uid="{00000000-0005-0000-0000-0000E0350000}"/>
    <cellStyle name="DATA Amount 30 6 2" xfId="17904" xr:uid="{00000000-0005-0000-0000-0000E1350000}"/>
    <cellStyle name="DATA Amount 30 6_факт 2019" xfId="27468" xr:uid="{00000000-0005-0000-0000-0000E2350000}"/>
    <cellStyle name="DATA Amount 30 7" xfId="17905" xr:uid="{00000000-0005-0000-0000-0000E3350000}"/>
    <cellStyle name="DATA Amount 30 7 2" xfId="17906" xr:uid="{00000000-0005-0000-0000-0000E4350000}"/>
    <cellStyle name="DATA Amount 30 7_факт 2019" xfId="27469" xr:uid="{00000000-0005-0000-0000-0000E5350000}"/>
    <cellStyle name="DATA Amount 30 8" xfId="17907" xr:uid="{00000000-0005-0000-0000-0000E6350000}"/>
    <cellStyle name="DATA Amount 30 8 2" xfId="17908" xr:uid="{00000000-0005-0000-0000-0000E7350000}"/>
    <cellStyle name="DATA Amount 30 8_факт 2019" xfId="27470" xr:uid="{00000000-0005-0000-0000-0000E8350000}"/>
    <cellStyle name="DATA Amount 30 9" xfId="17909" xr:uid="{00000000-0005-0000-0000-0000E9350000}"/>
    <cellStyle name="DATA Amount 30_факт 2019" xfId="27471" xr:uid="{00000000-0005-0000-0000-0000EA350000}"/>
    <cellStyle name="DATA Amount 31" xfId="8275" xr:uid="{00000000-0005-0000-0000-0000EB350000}"/>
    <cellStyle name="DATA Amount 31 2" xfId="8276" xr:uid="{00000000-0005-0000-0000-0000EC350000}"/>
    <cellStyle name="DATA Amount 31 2 2" xfId="17910" xr:uid="{00000000-0005-0000-0000-0000ED350000}"/>
    <cellStyle name="DATA Amount 31 2 2 2" xfId="17911" xr:uid="{00000000-0005-0000-0000-0000EE350000}"/>
    <cellStyle name="DATA Amount 31 2 2_факт 2019" xfId="27472" xr:uid="{00000000-0005-0000-0000-0000EF350000}"/>
    <cellStyle name="DATA Amount 31 2 3" xfId="17912" xr:uid="{00000000-0005-0000-0000-0000F0350000}"/>
    <cellStyle name="DATA Amount 31 2 3 2" xfId="17913" xr:uid="{00000000-0005-0000-0000-0000F1350000}"/>
    <cellStyle name="DATA Amount 31 2 3_факт 2019" xfId="27473" xr:uid="{00000000-0005-0000-0000-0000F2350000}"/>
    <cellStyle name="DATA Amount 31 2 4" xfId="17914" xr:uid="{00000000-0005-0000-0000-0000F3350000}"/>
    <cellStyle name="DATA Amount 31 2_факт 2019" xfId="27474" xr:uid="{00000000-0005-0000-0000-0000F4350000}"/>
    <cellStyle name="DATA Amount 31 3" xfId="8277" xr:uid="{00000000-0005-0000-0000-0000F5350000}"/>
    <cellStyle name="DATA Amount 31 3 2" xfId="17915" xr:uid="{00000000-0005-0000-0000-0000F6350000}"/>
    <cellStyle name="DATA Amount 31 3_факт 2019" xfId="27475" xr:uid="{00000000-0005-0000-0000-0000F7350000}"/>
    <cellStyle name="DATA Amount 31 4" xfId="8278" xr:uid="{00000000-0005-0000-0000-0000F8350000}"/>
    <cellStyle name="DATA Amount 31 4 2" xfId="17916" xr:uid="{00000000-0005-0000-0000-0000F9350000}"/>
    <cellStyle name="DATA Amount 31 4_факт 2019" xfId="27476" xr:uid="{00000000-0005-0000-0000-0000FA350000}"/>
    <cellStyle name="DATA Amount 31 5" xfId="8279" xr:uid="{00000000-0005-0000-0000-0000FB350000}"/>
    <cellStyle name="DATA Amount 31 5 2" xfId="17917" xr:uid="{00000000-0005-0000-0000-0000FC350000}"/>
    <cellStyle name="DATA Amount 31 5_факт 2019" xfId="27477" xr:uid="{00000000-0005-0000-0000-0000FD350000}"/>
    <cellStyle name="DATA Amount 31 6" xfId="17918" xr:uid="{00000000-0005-0000-0000-0000FE350000}"/>
    <cellStyle name="DATA Amount 31 6 2" xfId="17919" xr:uid="{00000000-0005-0000-0000-0000FF350000}"/>
    <cellStyle name="DATA Amount 31 6_факт 2019" xfId="27478" xr:uid="{00000000-0005-0000-0000-000000360000}"/>
    <cellStyle name="DATA Amount 31 7" xfId="17920" xr:uid="{00000000-0005-0000-0000-000001360000}"/>
    <cellStyle name="DATA Amount 31 7 2" xfId="17921" xr:uid="{00000000-0005-0000-0000-000002360000}"/>
    <cellStyle name="DATA Amount 31 7_факт 2019" xfId="27479" xr:uid="{00000000-0005-0000-0000-000003360000}"/>
    <cellStyle name="DATA Amount 31 8" xfId="17922" xr:uid="{00000000-0005-0000-0000-000004360000}"/>
    <cellStyle name="DATA Amount 31 8 2" xfId="17923" xr:uid="{00000000-0005-0000-0000-000005360000}"/>
    <cellStyle name="DATA Amount 31 8_факт 2019" xfId="27480" xr:uid="{00000000-0005-0000-0000-000006360000}"/>
    <cellStyle name="DATA Amount 31 9" xfId="17924" xr:uid="{00000000-0005-0000-0000-000007360000}"/>
    <cellStyle name="DATA Amount 31_факт 2019" xfId="27481" xr:uid="{00000000-0005-0000-0000-000008360000}"/>
    <cellStyle name="DATA Amount 32" xfId="8280" xr:uid="{00000000-0005-0000-0000-000009360000}"/>
    <cellStyle name="DATA Amount 32 2" xfId="8281" xr:uid="{00000000-0005-0000-0000-00000A360000}"/>
    <cellStyle name="DATA Amount 32 2 2" xfId="17925" xr:uid="{00000000-0005-0000-0000-00000B360000}"/>
    <cellStyle name="DATA Amount 32 2 2 2" xfId="17926" xr:uid="{00000000-0005-0000-0000-00000C360000}"/>
    <cellStyle name="DATA Amount 32 2 2_факт 2019" xfId="27482" xr:uid="{00000000-0005-0000-0000-00000D360000}"/>
    <cellStyle name="DATA Amount 32 2 3" xfId="17927" xr:uid="{00000000-0005-0000-0000-00000E360000}"/>
    <cellStyle name="DATA Amount 32 2 3 2" xfId="17928" xr:uid="{00000000-0005-0000-0000-00000F360000}"/>
    <cellStyle name="DATA Amount 32 2 3_факт 2019" xfId="27483" xr:uid="{00000000-0005-0000-0000-000010360000}"/>
    <cellStyle name="DATA Amount 32 2 4" xfId="17929" xr:uid="{00000000-0005-0000-0000-000011360000}"/>
    <cellStyle name="DATA Amount 32 2_факт 2019" xfId="27484" xr:uid="{00000000-0005-0000-0000-000012360000}"/>
    <cellStyle name="DATA Amount 32 3" xfId="8282" xr:uid="{00000000-0005-0000-0000-000013360000}"/>
    <cellStyle name="DATA Amount 32 3 2" xfId="17930" xr:uid="{00000000-0005-0000-0000-000014360000}"/>
    <cellStyle name="DATA Amount 32 3_факт 2019" xfId="27485" xr:uid="{00000000-0005-0000-0000-000015360000}"/>
    <cellStyle name="DATA Amount 32 4" xfId="8283" xr:uid="{00000000-0005-0000-0000-000016360000}"/>
    <cellStyle name="DATA Amount 32 4 2" xfId="17931" xr:uid="{00000000-0005-0000-0000-000017360000}"/>
    <cellStyle name="DATA Amount 32 4_факт 2019" xfId="27486" xr:uid="{00000000-0005-0000-0000-000018360000}"/>
    <cellStyle name="DATA Amount 32 5" xfId="8284" xr:uid="{00000000-0005-0000-0000-000019360000}"/>
    <cellStyle name="DATA Amount 32 5 2" xfId="17932" xr:uid="{00000000-0005-0000-0000-00001A360000}"/>
    <cellStyle name="DATA Amount 32 5_факт 2019" xfId="27487" xr:uid="{00000000-0005-0000-0000-00001B360000}"/>
    <cellStyle name="DATA Amount 32 6" xfId="17933" xr:uid="{00000000-0005-0000-0000-00001C360000}"/>
    <cellStyle name="DATA Amount 32 6 2" xfId="17934" xr:uid="{00000000-0005-0000-0000-00001D360000}"/>
    <cellStyle name="DATA Amount 32 6_факт 2019" xfId="27488" xr:uid="{00000000-0005-0000-0000-00001E360000}"/>
    <cellStyle name="DATA Amount 32 7" xfId="17935" xr:uid="{00000000-0005-0000-0000-00001F360000}"/>
    <cellStyle name="DATA Amount 32 7 2" xfId="17936" xr:uid="{00000000-0005-0000-0000-000020360000}"/>
    <cellStyle name="DATA Amount 32 7_факт 2019" xfId="27489" xr:uid="{00000000-0005-0000-0000-000021360000}"/>
    <cellStyle name="DATA Amount 32 8" xfId="17937" xr:uid="{00000000-0005-0000-0000-000022360000}"/>
    <cellStyle name="DATA Amount 32 8 2" xfId="17938" xr:uid="{00000000-0005-0000-0000-000023360000}"/>
    <cellStyle name="DATA Amount 32 8_факт 2019" xfId="27490" xr:uid="{00000000-0005-0000-0000-000024360000}"/>
    <cellStyle name="DATA Amount 32 9" xfId="17939" xr:uid="{00000000-0005-0000-0000-000025360000}"/>
    <cellStyle name="DATA Amount 32_факт 2019" xfId="27491" xr:uid="{00000000-0005-0000-0000-000026360000}"/>
    <cellStyle name="DATA Amount 33" xfId="8285" xr:uid="{00000000-0005-0000-0000-000027360000}"/>
    <cellStyle name="DATA Amount 33 2" xfId="8286" xr:uid="{00000000-0005-0000-0000-000028360000}"/>
    <cellStyle name="DATA Amount 33 2 2" xfId="17940" xr:uid="{00000000-0005-0000-0000-000029360000}"/>
    <cellStyle name="DATA Amount 33 2 2 2" xfId="17941" xr:uid="{00000000-0005-0000-0000-00002A360000}"/>
    <cellStyle name="DATA Amount 33 2 2_факт 2019" xfId="27492" xr:uid="{00000000-0005-0000-0000-00002B360000}"/>
    <cellStyle name="DATA Amount 33 2 3" xfId="17942" xr:uid="{00000000-0005-0000-0000-00002C360000}"/>
    <cellStyle name="DATA Amount 33 2 3 2" xfId="17943" xr:uid="{00000000-0005-0000-0000-00002D360000}"/>
    <cellStyle name="DATA Amount 33 2 3_факт 2019" xfId="27493" xr:uid="{00000000-0005-0000-0000-00002E360000}"/>
    <cellStyle name="DATA Amount 33 2 4" xfId="17944" xr:uid="{00000000-0005-0000-0000-00002F360000}"/>
    <cellStyle name="DATA Amount 33 2_факт 2019" xfId="27494" xr:uid="{00000000-0005-0000-0000-000030360000}"/>
    <cellStyle name="DATA Amount 33 3" xfId="8287" xr:uid="{00000000-0005-0000-0000-000031360000}"/>
    <cellStyle name="DATA Amount 33 3 2" xfId="17945" xr:uid="{00000000-0005-0000-0000-000032360000}"/>
    <cellStyle name="DATA Amount 33 3_факт 2019" xfId="27495" xr:uid="{00000000-0005-0000-0000-000033360000}"/>
    <cellStyle name="DATA Amount 33 4" xfId="8288" xr:uid="{00000000-0005-0000-0000-000034360000}"/>
    <cellStyle name="DATA Amount 33 4 2" xfId="17946" xr:uid="{00000000-0005-0000-0000-000035360000}"/>
    <cellStyle name="DATA Amount 33 4_факт 2019" xfId="27496" xr:uid="{00000000-0005-0000-0000-000036360000}"/>
    <cellStyle name="DATA Amount 33 5" xfId="8289" xr:uid="{00000000-0005-0000-0000-000037360000}"/>
    <cellStyle name="DATA Amount 33 5 2" xfId="17947" xr:uid="{00000000-0005-0000-0000-000038360000}"/>
    <cellStyle name="DATA Amount 33 5_факт 2019" xfId="27497" xr:uid="{00000000-0005-0000-0000-000039360000}"/>
    <cellStyle name="DATA Amount 33 6" xfId="17948" xr:uid="{00000000-0005-0000-0000-00003A360000}"/>
    <cellStyle name="DATA Amount 33 6 2" xfId="17949" xr:uid="{00000000-0005-0000-0000-00003B360000}"/>
    <cellStyle name="DATA Amount 33 6_факт 2019" xfId="27498" xr:uid="{00000000-0005-0000-0000-00003C360000}"/>
    <cellStyle name="DATA Amount 33 7" xfId="17950" xr:uid="{00000000-0005-0000-0000-00003D360000}"/>
    <cellStyle name="DATA Amount 33 7 2" xfId="17951" xr:uid="{00000000-0005-0000-0000-00003E360000}"/>
    <cellStyle name="DATA Amount 33 7_факт 2019" xfId="27499" xr:uid="{00000000-0005-0000-0000-00003F360000}"/>
    <cellStyle name="DATA Amount 33 8" xfId="17952" xr:uid="{00000000-0005-0000-0000-000040360000}"/>
    <cellStyle name="DATA Amount 33 8 2" xfId="17953" xr:uid="{00000000-0005-0000-0000-000041360000}"/>
    <cellStyle name="DATA Amount 33 8_факт 2019" xfId="27500" xr:uid="{00000000-0005-0000-0000-000042360000}"/>
    <cellStyle name="DATA Amount 33 9" xfId="17954" xr:uid="{00000000-0005-0000-0000-000043360000}"/>
    <cellStyle name="DATA Amount 33_факт 2019" xfId="27501" xr:uid="{00000000-0005-0000-0000-000044360000}"/>
    <cellStyle name="DATA Amount 34" xfId="8290" xr:uid="{00000000-0005-0000-0000-000045360000}"/>
    <cellStyle name="DATA Amount 34 2" xfId="8291" xr:uid="{00000000-0005-0000-0000-000046360000}"/>
    <cellStyle name="DATA Amount 34 2 2" xfId="17955" xr:uid="{00000000-0005-0000-0000-000047360000}"/>
    <cellStyle name="DATA Amount 34 2 2 2" xfId="17956" xr:uid="{00000000-0005-0000-0000-000048360000}"/>
    <cellStyle name="DATA Amount 34 2 2_факт 2019" xfId="27502" xr:uid="{00000000-0005-0000-0000-000049360000}"/>
    <cellStyle name="DATA Amount 34 2 3" xfId="17957" xr:uid="{00000000-0005-0000-0000-00004A360000}"/>
    <cellStyle name="DATA Amount 34 2 3 2" xfId="17958" xr:uid="{00000000-0005-0000-0000-00004B360000}"/>
    <cellStyle name="DATA Amount 34 2 3_факт 2019" xfId="27503" xr:uid="{00000000-0005-0000-0000-00004C360000}"/>
    <cellStyle name="DATA Amount 34 2 4" xfId="17959" xr:uid="{00000000-0005-0000-0000-00004D360000}"/>
    <cellStyle name="DATA Amount 34 2_факт 2019" xfId="27504" xr:uid="{00000000-0005-0000-0000-00004E360000}"/>
    <cellStyle name="DATA Amount 34 3" xfId="8292" xr:uid="{00000000-0005-0000-0000-00004F360000}"/>
    <cellStyle name="DATA Amount 34 3 2" xfId="17960" xr:uid="{00000000-0005-0000-0000-000050360000}"/>
    <cellStyle name="DATA Amount 34 3_факт 2019" xfId="27505" xr:uid="{00000000-0005-0000-0000-000051360000}"/>
    <cellStyle name="DATA Amount 34 4" xfId="8293" xr:uid="{00000000-0005-0000-0000-000052360000}"/>
    <cellStyle name="DATA Amount 34 4 2" xfId="17961" xr:uid="{00000000-0005-0000-0000-000053360000}"/>
    <cellStyle name="DATA Amount 34 4_факт 2019" xfId="27506" xr:uid="{00000000-0005-0000-0000-000054360000}"/>
    <cellStyle name="DATA Amount 34 5" xfId="8294" xr:uid="{00000000-0005-0000-0000-000055360000}"/>
    <cellStyle name="DATA Amount 34 5 2" xfId="17962" xr:uid="{00000000-0005-0000-0000-000056360000}"/>
    <cellStyle name="DATA Amount 34 5_факт 2019" xfId="27507" xr:uid="{00000000-0005-0000-0000-000057360000}"/>
    <cellStyle name="DATA Amount 34 6" xfId="17963" xr:uid="{00000000-0005-0000-0000-000058360000}"/>
    <cellStyle name="DATA Amount 34 6 2" xfId="17964" xr:uid="{00000000-0005-0000-0000-000059360000}"/>
    <cellStyle name="DATA Amount 34 6_факт 2019" xfId="27508" xr:uid="{00000000-0005-0000-0000-00005A360000}"/>
    <cellStyle name="DATA Amount 34 7" xfId="17965" xr:uid="{00000000-0005-0000-0000-00005B360000}"/>
    <cellStyle name="DATA Amount 34 7 2" xfId="17966" xr:uid="{00000000-0005-0000-0000-00005C360000}"/>
    <cellStyle name="DATA Amount 34 7_факт 2019" xfId="27509" xr:uid="{00000000-0005-0000-0000-00005D360000}"/>
    <cellStyle name="DATA Amount 34 8" xfId="17967" xr:uid="{00000000-0005-0000-0000-00005E360000}"/>
    <cellStyle name="DATA Amount 34 8 2" xfId="17968" xr:uid="{00000000-0005-0000-0000-00005F360000}"/>
    <cellStyle name="DATA Amount 34 8_факт 2019" xfId="27510" xr:uid="{00000000-0005-0000-0000-000060360000}"/>
    <cellStyle name="DATA Amount 34 9" xfId="17969" xr:uid="{00000000-0005-0000-0000-000061360000}"/>
    <cellStyle name="DATA Amount 34_факт 2019" xfId="27511" xr:uid="{00000000-0005-0000-0000-000062360000}"/>
    <cellStyle name="DATA Amount 35" xfId="8295" xr:uid="{00000000-0005-0000-0000-000063360000}"/>
    <cellStyle name="DATA Amount 35 2" xfId="8296" xr:uid="{00000000-0005-0000-0000-000064360000}"/>
    <cellStyle name="DATA Amount 35 2 2" xfId="17970" xr:uid="{00000000-0005-0000-0000-000065360000}"/>
    <cellStyle name="DATA Amount 35 2 2 2" xfId="17971" xr:uid="{00000000-0005-0000-0000-000066360000}"/>
    <cellStyle name="DATA Amount 35 2 2_факт 2019" xfId="27512" xr:uid="{00000000-0005-0000-0000-000067360000}"/>
    <cellStyle name="DATA Amount 35 2 3" xfId="17972" xr:uid="{00000000-0005-0000-0000-000068360000}"/>
    <cellStyle name="DATA Amount 35 2 3 2" xfId="17973" xr:uid="{00000000-0005-0000-0000-000069360000}"/>
    <cellStyle name="DATA Amount 35 2 3_факт 2019" xfId="27513" xr:uid="{00000000-0005-0000-0000-00006A360000}"/>
    <cellStyle name="DATA Amount 35 2 4" xfId="17974" xr:uid="{00000000-0005-0000-0000-00006B360000}"/>
    <cellStyle name="DATA Amount 35 2_факт 2019" xfId="27514" xr:uid="{00000000-0005-0000-0000-00006C360000}"/>
    <cellStyle name="DATA Amount 35 3" xfId="8297" xr:uid="{00000000-0005-0000-0000-00006D360000}"/>
    <cellStyle name="DATA Amount 35 3 2" xfId="17975" xr:uid="{00000000-0005-0000-0000-00006E360000}"/>
    <cellStyle name="DATA Amount 35 3_факт 2019" xfId="27515" xr:uid="{00000000-0005-0000-0000-00006F360000}"/>
    <cellStyle name="DATA Amount 35 4" xfId="8298" xr:uid="{00000000-0005-0000-0000-000070360000}"/>
    <cellStyle name="DATA Amount 35 4 2" xfId="17976" xr:uid="{00000000-0005-0000-0000-000071360000}"/>
    <cellStyle name="DATA Amount 35 4_факт 2019" xfId="27516" xr:uid="{00000000-0005-0000-0000-000072360000}"/>
    <cellStyle name="DATA Amount 35 5" xfId="8299" xr:uid="{00000000-0005-0000-0000-000073360000}"/>
    <cellStyle name="DATA Amount 35 5 2" xfId="17977" xr:uid="{00000000-0005-0000-0000-000074360000}"/>
    <cellStyle name="DATA Amount 35 5_факт 2019" xfId="27517" xr:uid="{00000000-0005-0000-0000-000075360000}"/>
    <cellStyle name="DATA Amount 35 6" xfId="17978" xr:uid="{00000000-0005-0000-0000-000076360000}"/>
    <cellStyle name="DATA Amount 35 6 2" xfId="17979" xr:uid="{00000000-0005-0000-0000-000077360000}"/>
    <cellStyle name="DATA Amount 35 6_факт 2019" xfId="27518" xr:uid="{00000000-0005-0000-0000-000078360000}"/>
    <cellStyle name="DATA Amount 35 7" xfId="17980" xr:uid="{00000000-0005-0000-0000-000079360000}"/>
    <cellStyle name="DATA Amount 35 7 2" xfId="17981" xr:uid="{00000000-0005-0000-0000-00007A360000}"/>
    <cellStyle name="DATA Amount 35 7_факт 2019" xfId="27519" xr:uid="{00000000-0005-0000-0000-00007B360000}"/>
    <cellStyle name="DATA Amount 35 8" xfId="17982" xr:uid="{00000000-0005-0000-0000-00007C360000}"/>
    <cellStyle name="DATA Amount 35 8 2" xfId="17983" xr:uid="{00000000-0005-0000-0000-00007D360000}"/>
    <cellStyle name="DATA Amount 35 8_факт 2019" xfId="27520" xr:uid="{00000000-0005-0000-0000-00007E360000}"/>
    <cellStyle name="DATA Amount 35 9" xfId="17984" xr:uid="{00000000-0005-0000-0000-00007F360000}"/>
    <cellStyle name="DATA Amount 35_факт 2019" xfId="27521" xr:uid="{00000000-0005-0000-0000-000080360000}"/>
    <cellStyle name="DATA Amount 36" xfId="8300" xr:uid="{00000000-0005-0000-0000-000081360000}"/>
    <cellStyle name="DATA Amount 36 2" xfId="8301" xr:uid="{00000000-0005-0000-0000-000082360000}"/>
    <cellStyle name="DATA Amount 36 2 2" xfId="17985" xr:uid="{00000000-0005-0000-0000-000083360000}"/>
    <cellStyle name="DATA Amount 36 2 2 2" xfId="17986" xr:uid="{00000000-0005-0000-0000-000084360000}"/>
    <cellStyle name="DATA Amount 36 2 2_факт 2019" xfId="27522" xr:uid="{00000000-0005-0000-0000-000085360000}"/>
    <cellStyle name="DATA Amount 36 2 3" xfId="17987" xr:uid="{00000000-0005-0000-0000-000086360000}"/>
    <cellStyle name="DATA Amount 36 2 3 2" xfId="17988" xr:uid="{00000000-0005-0000-0000-000087360000}"/>
    <cellStyle name="DATA Amount 36 2 3_факт 2019" xfId="27523" xr:uid="{00000000-0005-0000-0000-000088360000}"/>
    <cellStyle name="DATA Amount 36 2 4" xfId="17989" xr:uid="{00000000-0005-0000-0000-000089360000}"/>
    <cellStyle name="DATA Amount 36 2_факт 2019" xfId="27524" xr:uid="{00000000-0005-0000-0000-00008A360000}"/>
    <cellStyle name="DATA Amount 36 3" xfId="8302" xr:uid="{00000000-0005-0000-0000-00008B360000}"/>
    <cellStyle name="DATA Amount 36 3 2" xfId="17990" xr:uid="{00000000-0005-0000-0000-00008C360000}"/>
    <cellStyle name="DATA Amount 36 3_факт 2019" xfId="27525" xr:uid="{00000000-0005-0000-0000-00008D360000}"/>
    <cellStyle name="DATA Amount 36 4" xfId="8303" xr:uid="{00000000-0005-0000-0000-00008E360000}"/>
    <cellStyle name="DATA Amount 36 4 2" xfId="17991" xr:uid="{00000000-0005-0000-0000-00008F360000}"/>
    <cellStyle name="DATA Amount 36 4_факт 2019" xfId="27526" xr:uid="{00000000-0005-0000-0000-000090360000}"/>
    <cellStyle name="DATA Amount 36 5" xfId="8304" xr:uid="{00000000-0005-0000-0000-000091360000}"/>
    <cellStyle name="DATA Amount 36 5 2" xfId="17992" xr:uid="{00000000-0005-0000-0000-000092360000}"/>
    <cellStyle name="DATA Amount 36 5_факт 2019" xfId="27527" xr:uid="{00000000-0005-0000-0000-000093360000}"/>
    <cellStyle name="DATA Amount 36 6" xfId="17993" xr:uid="{00000000-0005-0000-0000-000094360000}"/>
    <cellStyle name="DATA Amount 36 6 2" xfId="17994" xr:uid="{00000000-0005-0000-0000-000095360000}"/>
    <cellStyle name="DATA Amount 36 6_факт 2019" xfId="27528" xr:uid="{00000000-0005-0000-0000-000096360000}"/>
    <cellStyle name="DATA Amount 36 7" xfId="17995" xr:uid="{00000000-0005-0000-0000-000097360000}"/>
    <cellStyle name="DATA Amount 36 7 2" xfId="17996" xr:uid="{00000000-0005-0000-0000-000098360000}"/>
    <cellStyle name="DATA Amount 36 7_факт 2019" xfId="27529" xr:uid="{00000000-0005-0000-0000-000099360000}"/>
    <cellStyle name="DATA Amount 36 8" xfId="17997" xr:uid="{00000000-0005-0000-0000-00009A360000}"/>
    <cellStyle name="DATA Amount 36 8 2" xfId="17998" xr:uid="{00000000-0005-0000-0000-00009B360000}"/>
    <cellStyle name="DATA Amount 36 8_факт 2019" xfId="27530" xr:uid="{00000000-0005-0000-0000-00009C360000}"/>
    <cellStyle name="DATA Amount 36 9" xfId="17999" xr:uid="{00000000-0005-0000-0000-00009D360000}"/>
    <cellStyle name="DATA Amount 36_факт 2019" xfId="27531" xr:uid="{00000000-0005-0000-0000-00009E360000}"/>
    <cellStyle name="DATA Amount 37" xfId="8305" xr:uid="{00000000-0005-0000-0000-00009F360000}"/>
    <cellStyle name="DATA Amount 37 2" xfId="8306" xr:uid="{00000000-0005-0000-0000-0000A0360000}"/>
    <cellStyle name="DATA Amount 37 2 2" xfId="18000" xr:uid="{00000000-0005-0000-0000-0000A1360000}"/>
    <cellStyle name="DATA Amount 37 2 2 2" xfId="18001" xr:uid="{00000000-0005-0000-0000-0000A2360000}"/>
    <cellStyle name="DATA Amount 37 2 2_факт 2019" xfId="27532" xr:uid="{00000000-0005-0000-0000-0000A3360000}"/>
    <cellStyle name="DATA Amount 37 2 3" xfId="18002" xr:uid="{00000000-0005-0000-0000-0000A4360000}"/>
    <cellStyle name="DATA Amount 37 2 3 2" xfId="18003" xr:uid="{00000000-0005-0000-0000-0000A5360000}"/>
    <cellStyle name="DATA Amount 37 2 3_факт 2019" xfId="27533" xr:uid="{00000000-0005-0000-0000-0000A6360000}"/>
    <cellStyle name="DATA Amount 37 2 4" xfId="18004" xr:uid="{00000000-0005-0000-0000-0000A7360000}"/>
    <cellStyle name="DATA Amount 37 2_факт 2019" xfId="27534" xr:uid="{00000000-0005-0000-0000-0000A8360000}"/>
    <cellStyle name="DATA Amount 37 3" xfId="8307" xr:uid="{00000000-0005-0000-0000-0000A9360000}"/>
    <cellStyle name="DATA Amount 37 3 2" xfId="18005" xr:uid="{00000000-0005-0000-0000-0000AA360000}"/>
    <cellStyle name="DATA Amount 37 3_факт 2019" xfId="27535" xr:uid="{00000000-0005-0000-0000-0000AB360000}"/>
    <cellStyle name="DATA Amount 37 4" xfId="8308" xr:uid="{00000000-0005-0000-0000-0000AC360000}"/>
    <cellStyle name="DATA Amount 37 4 2" xfId="18006" xr:uid="{00000000-0005-0000-0000-0000AD360000}"/>
    <cellStyle name="DATA Amount 37 4_факт 2019" xfId="27536" xr:uid="{00000000-0005-0000-0000-0000AE360000}"/>
    <cellStyle name="DATA Amount 37 5" xfId="8309" xr:uid="{00000000-0005-0000-0000-0000AF360000}"/>
    <cellStyle name="DATA Amount 37 5 2" xfId="18007" xr:uid="{00000000-0005-0000-0000-0000B0360000}"/>
    <cellStyle name="DATA Amount 37 5_факт 2019" xfId="27537" xr:uid="{00000000-0005-0000-0000-0000B1360000}"/>
    <cellStyle name="DATA Amount 37 6" xfId="18008" xr:uid="{00000000-0005-0000-0000-0000B2360000}"/>
    <cellStyle name="DATA Amount 37 6 2" xfId="18009" xr:uid="{00000000-0005-0000-0000-0000B3360000}"/>
    <cellStyle name="DATA Amount 37 6_факт 2019" xfId="27538" xr:uid="{00000000-0005-0000-0000-0000B4360000}"/>
    <cellStyle name="DATA Amount 37 7" xfId="18010" xr:uid="{00000000-0005-0000-0000-0000B5360000}"/>
    <cellStyle name="DATA Amount 37 7 2" xfId="18011" xr:uid="{00000000-0005-0000-0000-0000B6360000}"/>
    <cellStyle name="DATA Amount 37 7_факт 2019" xfId="27539" xr:uid="{00000000-0005-0000-0000-0000B7360000}"/>
    <cellStyle name="DATA Amount 37 8" xfId="18012" xr:uid="{00000000-0005-0000-0000-0000B8360000}"/>
    <cellStyle name="DATA Amount 37 8 2" xfId="18013" xr:uid="{00000000-0005-0000-0000-0000B9360000}"/>
    <cellStyle name="DATA Amount 37 8_факт 2019" xfId="27540" xr:uid="{00000000-0005-0000-0000-0000BA360000}"/>
    <cellStyle name="DATA Amount 37 9" xfId="18014" xr:uid="{00000000-0005-0000-0000-0000BB360000}"/>
    <cellStyle name="DATA Amount 37_факт 2019" xfId="27541" xr:uid="{00000000-0005-0000-0000-0000BC360000}"/>
    <cellStyle name="DATA Amount 38" xfId="8310" xr:uid="{00000000-0005-0000-0000-0000BD360000}"/>
    <cellStyle name="DATA Amount 38 2" xfId="8311" xr:uid="{00000000-0005-0000-0000-0000BE360000}"/>
    <cellStyle name="DATA Amount 38 2 2" xfId="18015" xr:uid="{00000000-0005-0000-0000-0000BF360000}"/>
    <cellStyle name="DATA Amount 38 2 2 2" xfId="18016" xr:uid="{00000000-0005-0000-0000-0000C0360000}"/>
    <cellStyle name="DATA Amount 38 2 2_факт 2019" xfId="27542" xr:uid="{00000000-0005-0000-0000-0000C1360000}"/>
    <cellStyle name="DATA Amount 38 2 3" xfId="18017" xr:uid="{00000000-0005-0000-0000-0000C2360000}"/>
    <cellStyle name="DATA Amount 38 2 3 2" xfId="18018" xr:uid="{00000000-0005-0000-0000-0000C3360000}"/>
    <cellStyle name="DATA Amount 38 2 3_факт 2019" xfId="27543" xr:uid="{00000000-0005-0000-0000-0000C4360000}"/>
    <cellStyle name="DATA Amount 38 2 4" xfId="18019" xr:uid="{00000000-0005-0000-0000-0000C5360000}"/>
    <cellStyle name="DATA Amount 38 2_факт 2019" xfId="27544" xr:uid="{00000000-0005-0000-0000-0000C6360000}"/>
    <cellStyle name="DATA Amount 38 3" xfId="8312" xr:uid="{00000000-0005-0000-0000-0000C7360000}"/>
    <cellStyle name="DATA Amount 38 3 2" xfId="18020" xr:uid="{00000000-0005-0000-0000-0000C8360000}"/>
    <cellStyle name="DATA Amount 38 3_факт 2019" xfId="27545" xr:uid="{00000000-0005-0000-0000-0000C9360000}"/>
    <cellStyle name="DATA Amount 38 4" xfId="8313" xr:uid="{00000000-0005-0000-0000-0000CA360000}"/>
    <cellStyle name="DATA Amount 38 4 2" xfId="18021" xr:uid="{00000000-0005-0000-0000-0000CB360000}"/>
    <cellStyle name="DATA Amount 38 4_факт 2019" xfId="27546" xr:uid="{00000000-0005-0000-0000-0000CC360000}"/>
    <cellStyle name="DATA Amount 38 5" xfId="8314" xr:uid="{00000000-0005-0000-0000-0000CD360000}"/>
    <cellStyle name="DATA Amount 38 5 2" xfId="18022" xr:uid="{00000000-0005-0000-0000-0000CE360000}"/>
    <cellStyle name="DATA Amount 38 5_факт 2019" xfId="27547" xr:uid="{00000000-0005-0000-0000-0000CF360000}"/>
    <cellStyle name="DATA Amount 38 6" xfId="18023" xr:uid="{00000000-0005-0000-0000-0000D0360000}"/>
    <cellStyle name="DATA Amount 38 6 2" xfId="18024" xr:uid="{00000000-0005-0000-0000-0000D1360000}"/>
    <cellStyle name="DATA Amount 38 6_факт 2019" xfId="27548" xr:uid="{00000000-0005-0000-0000-0000D2360000}"/>
    <cellStyle name="DATA Amount 38 7" xfId="18025" xr:uid="{00000000-0005-0000-0000-0000D3360000}"/>
    <cellStyle name="DATA Amount 38 7 2" xfId="18026" xr:uid="{00000000-0005-0000-0000-0000D4360000}"/>
    <cellStyle name="DATA Amount 38 7_факт 2019" xfId="27549" xr:uid="{00000000-0005-0000-0000-0000D5360000}"/>
    <cellStyle name="DATA Amount 38 8" xfId="18027" xr:uid="{00000000-0005-0000-0000-0000D6360000}"/>
    <cellStyle name="DATA Amount 38 8 2" xfId="18028" xr:uid="{00000000-0005-0000-0000-0000D7360000}"/>
    <cellStyle name="DATA Amount 38 8_факт 2019" xfId="27550" xr:uid="{00000000-0005-0000-0000-0000D8360000}"/>
    <cellStyle name="DATA Amount 38 9" xfId="18029" xr:uid="{00000000-0005-0000-0000-0000D9360000}"/>
    <cellStyle name="DATA Amount 38_факт 2019" xfId="27551" xr:uid="{00000000-0005-0000-0000-0000DA360000}"/>
    <cellStyle name="DATA Amount 39" xfId="8315" xr:uid="{00000000-0005-0000-0000-0000DB360000}"/>
    <cellStyle name="DATA Amount 39 2" xfId="8316" xr:uid="{00000000-0005-0000-0000-0000DC360000}"/>
    <cellStyle name="DATA Amount 39 2 2" xfId="18030" xr:uid="{00000000-0005-0000-0000-0000DD360000}"/>
    <cellStyle name="DATA Amount 39 2 2 2" xfId="18031" xr:uid="{00000000-0005-0000-0000-0000DE360000}"/>
    <cellStyle name="DATA Amount 39 2 2_факт 2019" xfId="27552" xr:uid="{00000000-0005-0000-0000-0000DF360000}"/>
    <cellStyle name="DATA Amount 39 2 3" xfId="18032" xr:uid="{00000000-0005-0000-0000-0000E0360000}"/>
    <cellStyle name="DATA Amount 39 2 3 2" xfId="18033" xr:uid="{00000000-0005-0000-0000-0000E1360000}"/>
    <cellStyle name="DATA Amount 39 2 3_факт 2019" xfId="27553" xr:uid="{00000000-0005-0000-0000-0000E2360000}"/>
    <cellStyle name="DATA Amount 39 2 4" xfId="18034" xr:uid="{00000000-0005-0000-0000-0000E3360000}"/>
    <cellStyle name="DATA Amount 39 2_факт 2019" xfId="27554" xr:uid="{00000000-0005-0000-0000-0000E4360000}"/>
    <cellStyle name="DATA Amount 39 3" xfId="8317" xr:uid="{00000000-0005-0000-0000-0000E5360000}"/>
    <cellStyle name="DATA Amount 39 3 2" xfId="18035" xr:uid="{00000000-0005-0000-0000-0000E6360000}"/>
    <cellStyle name="DATA Amount 39 3_факт 2019" xfId="27555" xr:uid="{00000000-0005-0000-0000-0000E7360000}"/>
    <cellStyle name="DATA Amount 39 4" xfId="8318" xr:uid="{00000000-0005-0000-0000-0000E8360000}"/>
    <cellStyle name="DATA Amount 39 4 2" xfId="18036" xr:uid="{00000000-0005-0000-0000-0000E9360000}"/>
    <cellStyle name="DATA Amount 39 4_факт 2019" xfId="27556" xr:uid="{00000000-0005-0000-0000-0000EA360000}"/>
    <cellStyle name="DATA Amount 39 5" xfId="8319" xr:uid="{00000000-0005-0000-0000-0000EB360000}"/>
    <cellStyle name="DATA Amount 39 5 2" xfId="18037" xr:uid="{00000000-0005-0000-0000-0000EC360000}"/>
    <cellStyle name="DATA Amount 39 5_факт 2019" xfId="27557" xr:uid="{00000000-0005-0000-0000-0000ED360000}"/>
    <cellStyle name="DATA Amount 39 6" xfId="18038" xr:uid="{00000000-0005-0000-0000-0000EE360000}"/>
    <cellStyle name="DATA Amount 39 6 2" xfId="18039" xr:uid="{00000000-0005-0000-0000-0000EF360000}"/>
    <cellStyle name="DATA Amount 39 6_факт 2019" xfId="27558" xr:uid="{00000000-0005-0000-0000-0000F0360000}"/>
    <cellStyle name="DATA Amount 39 7" xfId="18040" xr:uid="{00000000-0005-0000-0000-0000F1360000}"/>
    <cellStyle name="DATA Amount 39 7 2" xfId="18041" xr:uid="{00000000-0005-0000-0000-0000F2360000}"/>
    <cellStyle name="DATA Amount 39 7_факт 2019" xfId="27559" xr:uid="{00000000-0005-0000-0000-0000F3360000}"/>
    <cellStyle name="DATA Amount 39 8" xfId="18042" xr:uid="{00000000-0005-0000-0000-0000F4360000}"/>
    <cellStyle name="DATA Amount 39 8 2" xfId="18043" xr:uid="{00000000-0005-0000-0000-0000F5360000}"/>
    <cellStyle name="DATA Amount 39 8_факт 2019" xfId="27560" xr:uid="{00000000-0005-0000-0000-0000F6360000}"/>
    <cellStyle name="DATA Amount 39 9" xfId="18044" xr:uid="{00000000-0005-0000-0000-0000F7360000}"/>
    <cellStyle name="DATA Amount 39_факт 2019" xfId="27561" xr:uid="{00000000-0005-0000-0000-0000F8360000}"/>
    <cellStyle name="DATA Amount 4" xfId="8320" xr:uid="{00000000-0005-0000-0000-0000F9360000}"/>
    <cellStyle name="DATA Amount 4 2" xfId="8321" xr:uid="{00000000-0005-0000-0000-0000FA360000}"/>
    <cellStyle name="DATA Amount 4 2 2" xfId="18045" xr:uid="{00000000-0005-0000-0000-0000FB360000}"/>
    <cellStyle name="DATA Amount 4 2 2 2" xfId="18046" xr:uid="{00000000-0005-0000-0000-0000FC360000}"/>
    <cellStyle name="DATA Amount 4 2 2_факт 2019" xfId="27562" xr:uid="{00000000-0005-0000-0000-0000FD360000}"/>
    <cellStyle name="DATA Amount 4 2 3" xfId="18047" xr:uid="{00000000-0005-0000-0000-0000FE360000}"/>
    <cellStyle name="DATA Amount 4 2 3 2" xfId="18048" xr:uid="{00000000-0005-0000-0000-0000FF360000}"/>
    <cellStyle name="DATA Amount 4 2 3_факт 2019" xfId="27563" xr:uid="{00000000-0005-0000-0000-000000370000}"/>
    <cellStyle name="DATA Amount 4 2 4" xfId="18049" xr:uid="{00000000-0005-0000-0000-000001370000}"/>
    <cellStyle name="DATA Amount 4 2_факт 2019" xfId="27564" xr:uid="{00000000-0005-0000-0000-000002370000}"/>
    <cellStyle name="DATA Amount 4 3" xfId="8322" xr:uid="{00000000-0005-0000-0000-000003370000}"/>
    <cellStyle name="DATA Amount 4 3 2" xfId="18050" xr:uid="{00000000-0005-0000-0000-000004370000}"/>
    <cellStyle name="DATA Amount 4 3_факт 2019" xfId="27565" xr:uid="{00000000-0005-0000-0000-000005370000}"/>
    <cellStyle name="DATA Amount 4 4" xfId="8323" xr:uid="{00000000-0005-0000-0000-000006370000}"/>
    <cellStyle name="DATA Amount 4 4 2" xfId="18051" xr:uid="{00000000-0005-0000-0000-000007370000}"/>
    <cellStyle name="DATA Amount 4 4_факт 2019" xfId="27566" xr:uid="{00000000-0005-0000-0000-000008370000}"/>
    <cellStyle name="DATA Amount 4 5" xfId="8324" xr:uid="{00000000-0005-0000-0000-000009370000}"/>
    <cellStyle name="DATA Amount 4 5 2" xfId="18052" xr:uid="{00000000-0005-0000-0000-00000A370000}"/>
    <cellStyle name="DATA Amount 4 5_факт 2019" xfId="27567" xr:uid="{00000000-0005-0000-0000-00000B370000}"/>
    <cellStyle name="DATA Amount 4 6" xfId="18053" xr:uid="{00000000-0005-0000-0000-00000C370000}"/>
    <cellStyle name="DATA Amount 4 6 2" xfId="18054" xr:uid="{00000000-0005-0000-0000-00000D370000}"/>
    <cellStyle name="DATA Amount 4 6_факт 2019" xfId="27568" xr:uid="{00000000-0005-0000-0000-00000E370000}"/>
    <cellStyle name="DATA Amount 4 7" xfId="18055" xr:uid="{00000000-0005-0000-0000-00000F370000}"/>
    <cellStyle name="DATA Amount 4 7 2" xfId="18056" xr:uid="{00000000-0005-0000-0000-000010370000}"/>
    <cellStyle name="DATA Amount 4 7_факт 2019" xfId="27569" xr:uid="{00000000-0005-0000-0000-000011370000}"/>
    <cellStyle name="DATA Amount 4 8" xfId="18057" xr:uid="{00000000-0005-0000-0000-000012370000}"/>
    <cellStyle name="DATA Amount 4 8 2" xfId="18058" xr:uid="{00000000-0005-0000-0000-000013370000}"/>
    <cellStyle name="DATA Amount 4 8_факт 2019" xfId="27570" xr:uid="{00000000-0005-0000-0000-000014370000}"/>
    <cellStyle name="DATA Amount 4 9" xfId="18059" xr:uid="{00000000-0005-0000-0000-000015370000}"/>
    <cellStyle name="DATA Amount 4_факт 2019" xfId="27571" xr:uid="{00000000-0005-0000-0000-000016370000}"/>
    <cellStyle name="DATA Amount 40" xfId="8325" xr:uid="{00000000-0005-0000-0000-000017370000}"/>
    <cellStyle name="DATA Amount 40 2" xfId="8326" xr:uid="{00000000-0005-0000-0000-000018370000}"/>
    <cellStyle name="DATA Amount 40 2 2" xfId="18060" xr:uid="{00000000-0005-0000-0000-000019370000}"/>
    <cellStyle name="DATA Amount 40 2 2 2" xfId="18061" xr:uid="{00000000-0005-0000-0000-00001A370000}"/>
    <cellStyle name="DATA Amount 40 2 2_факт 2019" xfId="27572" xr:uid="{00000000-0005-0000-0000-00001B370000}"/>
    <cellStyle name="DATA Amount 40 2 3" xfId="18062" xr:uid="{00000000-0005-0000-0000-00001C370000}"/>
    <cellStyle name="DATA Amount 40 2 3 2" xfId="18063" xr:uid="{00000000-0005-0000-0000-00001D370000}"/>
    <cellStyle name="DATA Amount 40 2 3_факт 2019" xfId="27573" xr:uid="{00000000-0005-0000-0000-00001E370000}"/>
    <cellStyle name="DATA Amount 40 2 4" xfId="18064" xr:uid="{00000000-0005-0000-0000-00001F370000}"/>
    <cellStyle name="DATA Amount 40 2_факт 2019" xfId="27574" xr:uid="{00000000-0005-0000-0000-000020370000}"/>
    <cellStyle name="DATA Amount 40 3" xfId="8327" xr:uid="{00000000-0005-0000-0000-000021370000}"/>
    <cellStyle name="DATA Amount 40 3 2" xfId="18065" xr:uid="{00000000-0005-0000-0000-000022370000}"/>
    <cellStyle name="DATA Amount 40 3_факт 2019" xfId="27575" xr:uid="{00000000-0005-0000-0000-000023370000}"/>
    <cellStyle name="DATA Amount 40 4" xfId="8328" xr:uid="{00000000-0005-0000-0000-000024370000}"/>
    <cellStyle name="DATA Amount 40 4 2" xfId="18066" xr:uid="{00000000-0005-0000-0000-000025370000}"/>
    <cellStyle name="DATA Amount 40 4_факт 2019" xfId="27576" xr:uid="{00000000-0005-0000-0000-000026370000}"/>
    <cellStyle name="DATA Amount 40 5" xfId="8329" xr:uid="{00000000-0005-0000-0000-000027370000}"/>
    <cellStyle name="DATA Amount 40 5 2" xfId="18067" xr:uid="{00000000-0005-0000-0000-000028370000}"/>
    <cellStyle name="DATA Amount 40 5_факт 2019" xfId="27577" xr:uid="{00000000-0005-0000-0000-000029370000}"/>
    <cellStyle name="DATA Amount 40 6" xfId="18068" xr:uid="{00000000-0005-0000-0000-00002A370000}"/>
    <cellStyle name="DATA Amount 40 6 2" xfId="18069" xr:uid="{00000000-0005-0000-0000-00002B370000}"/>
    <cellStyle name="DATA Amount 40 6_факт 2019" xfId="27578" xr:uid="{00000000-0005-0000-0000-00002C370000}"/>
    <cellStyle name="DATA Amount 40 7" xfId="18070" xr:uid="{00000000-0005-0000-0000-00002D370000}"/>
    <cellStyle name="DATA Amount 40 7 2" xfId="18071" xr:uid="{00000000-0005-0000-0000-00002E370000}"/>
    <cellStyle name="DATA Amount 40 7_факт 2019" xfId="27579" xr:uid="{00000000-0005-0000-0000-00002F370000}"/>
    <cellStyle name="DATA Amount 40 8" xfId="18072" xr:uid="{00000000-0005-0000-0000-000030370000}"/>
    <cellStyle name="DATA Amount 40 8 2" xfId="18073" xr:uid="{00000000-0005-0000-0000-000031370000}"/>
    <cellStyle name="DATA Amount 40 8_факт 2019" xfId="27580" xr:uid="{00000000-0005-0000-0000-000032370000}"/>
    <cellStyle name="DATA Amount 40 9" xfId="18074" xr:uid="{00000000-0005-0000-0000-000033370000}"/>
    <cellStyle name="DATA Amount 40_факт 2019" xfId="27581" xr:uid="{00000000-0005-0000-0000-000034370000}"/>
    <cellStyle name="DATA Amount 41" xfId="8330" xr:uid="{00000000-0005-0000-0000-000035370000}"/>
    <cellStyle name="DATA Amount 41 2" xfId="18075" xr:uid="{00000000-0005-0000-0000-000036370000}"/>
    <cellStyle name="DATA Amount 41 2 2" xfId="18076" xr:uid="{00000000-0005-0000-0000-000037370000}"/>
    <cellStyle name="DATA Amount 41 2_факт 2019" xfId="27582" xr:uid="{00000000-0005-0000-0000-000038370000}"/>
    <cellStyle name="DATA Amount 41 3" xfId="18077" xr:uid="{00000000-0005-0000-0000-000039370000}"/>
    <cellStyle name="DATA Amount 41 3 2" xfId="18078" xr:uid="{00000000-0005-0000-0000-00003A370000}"/>
    <cellStyle name="DATA Amount 41 3_факт 2019" xfId="27583" xr:uid="{00000000-0005-0000-0000-00003B370000}"/>
    <cellStyle name="DATA Amount 41 4" xfId="18079" xr:uid="{00000000-0005-0000-0000-00003C370000}"/>
    <cellStyle name="DATA Amount 41_факт 2019" xfId="27584" xr:uid="{00000000-0005-0000-0000-00003D370000}"/>
    <cellStyle name="DATA Amount 42" xfId="8331" xr:uid="{00000000-0005-0000-0000-00003E370000}"/>
    <cellStyle name="DATA Amount 42 2" xfId="18080" xr:uid="{00000000-0005-0000-0000-00003F370000}"/>
    <cellStyle name="DATA Amount 42_факт 2019" xfId="27585" xr:uid="{00000000-0005-0000-0000-000040370000}"/>
    <cellStyle name="DATA Amount 43" xfId="8332" xr:uid="{00000000-0005-0000-0000-000041370000}"/>
    <cellStyle name="DATA Amount 43 2" xfId="18081" xr:uid="{00000000-0005-0000-0000-000042370000}"/>
    <cellStyle name="DATA Amount 43_факт 2019" xfId="27586" xr:uid="{00000000-0005-0000-0000-000043370000}"/>
    <cellStyle name="DATA Amount 44" xfId="8333" xr:uid="{00000000-0005-0000-0000-000044370000}"/>
    <cellStyle name="DATA Amount 44 2" xfId="18082" xr:uid="{00000000-0005-0000-0000-000045370000}"/>
    <cellStyle name="DATA Amount 44_факт 2019" xfId="27587" xr:uid="{00000000-0005-0000-0000-000046370000}"/>
    <cellStyle name="DATA Amount 45" xfId="8334" xr:uid="{00000000-0005-0000-0000-000047370000}"/>
    <cellStyle name="DATA Amount 45 2" xfId="18083" xr:uid="{00000000-0005-0000-0000-000048370000}"/>
    <cellStyle name="DATA Amount 45_факт 2019" xfId="27588" xr:uid="{00000000-0005-0000-0000-000049370000}"/>
    <cellStyle name="DATA Amount 46" xfId="8335" xr:uid="{00000000-0005-0000-0000-00004A370000}"/>
    <cellStyle name="DATA Amount 46 2" xfId="18084" xr:uid="{00000000-0005-0000-0000-00004B370000}"/>
    <cellStyle name="DATA Amount 46_факт 2019" xfId="27589" xr:uid="{00000000-0005-0000-0000-00004C370000}"/>
    <cellStyle name="DATA Amount 47" xfId="8336" xr:uid="{00000000-0005-0000-0000-00004D370000}"/>
    <cellStyle name="DATA Amount 47 2" xfId="18085" xr:uid="{00000000-0005-0000-0000-00004E370000}"/>
    <cellStyle name="DATA Amount 47_факт 2019" xfId="27590" xr:uid="{00000000-0005-0000-0000-00004F370000}"/>
    <cellStyle name="DATA Amount 48" xfId="18086" xr:uid="{00000000-0005-0000-0000-000050370000}"/>
    <cellStyle name="DATA Amount 48 2" xfId="18087" xr:uid="{00000000-0005-0000-0000-000051370000}"/>
    <cellStyle name="DATA Amount 48_факт 2019" xfId="27591" xr:uid="{00000000-0005-0000-0000-000052370000}"/>
    <cellStyle name="DATA Amount 49" xfId="18088" xr:uid="{00000000-0005-0000-0000-000053370000}"/>
    <cellStyle name="DATA Amount 49 2" xfId="18089" xr:uid="{00000000-0005-0000-0000-000054370000}"/>
    <cellStyle name="DATA Amount 49_факт 2019" xfId="27592" xr:uid="{00000000-0005-0000-0000-000055370000}"/>
    <cellStyle name="DATA Amount 5" xfId="8337" xr:uid="{00000000-0005-0000-0000-000056370000}"/>
    <cellStyle name="DATA Amount 5 2" xfId="8338" xr:uid="{00000000-0005-0000-0000-000057370000}"/>
    <cellStyle name="DATA Amount 5 2 2" xfId="18090" xr:uid="{00000000-0005-0000-0000-000058370000}"/>
    <cellStyle name="DATA Amount 5 2 2 2" xfId="18091" xr:uid="{00000000-0005-0000-0000-000059370000}"/>
    <cellStyle name="DATA Amount 5 2 2_факт 2019" xfId="27593" xr:uid="{00000000-0005-0000-0000-00005A370000}"/>
    <cellStyle name="DATA Amount 5 2 3" xfId="18092" xr:uid="{00000000-0005-0000-0000-00005B370000}"/>
    <cellStyle name="DATA Amount 5 2 3 2" xfId="18093" xr:uid="{00000000-0005-0000-0000-00005C370000}"/>
    <cellStyle name="DATA Amount 5 2 3_факт 2019" xfId="27594" xr:uid="{00000000-0005-0000-0000-00005D370000}"/>
    <cellStyle name="DATA Amount 5 2 4" xfId="18094" xr:uid="{00000000-0005-0000-0000-00005E370000}"/>
    <cellStyle name="DATA Amount 5 2_факт 2019" xfId="27595" xr:uid="{00000000-0005-0000-0000-00005F370000}"/>
    <cellStyle name="DATA Amount 5 3" xfId="8339" xr:uid="{00000000-0005-0000-0000-000060370000}"/>
    <cellStyle name="DATA Amount 5 3 2" xfId="18095" xr:uid="{00000000-0005-0000-0000-000061370000}"/>
    <cellStyle name="DATA Amount 5 3_факт 2019" xfId="27596" xr:uid="{00000000-0005-0000-0000-000062370000}"/>
    <cellStyle name="DATA Amount 5 4" xfId="8340" xr:uid="{00000000-0005-0000-0000-000063370000}"/>
    <cellStyle name="DATA Amount 5 4 2" xfId="18096" xr:uid="{00000000-0005-0000-0000-000064370000}"/>
    <cellStyle name="DATA Amount 5 4_факт 2019" xfId="27597" xr:uid="{00000000-0005-0000-0000-000065370000}"/>
    <cellStyle name="DATA Amount 5 5" xfId="8341" xr:uid="{00000000-0005-0000-0000-000066370000}"/>
    <cellStyle name="DATA Amount 5 5 2" xfId="18097" xr:uid="{00000000-0005-0000-0000-000067370000}"/>
    <cellStyle name="DATA Amount 5 5_факт 2019" xfId="27598" xr:uid="{00000000-0005-0000-0000-000068370000}"/>
    <cellStyle name="DATA Amount 5 6" xfId="18098" xr:uid="{00000000-0005-0000-0000-000069370000}"/>
    <cellStyle name="DATA Amount 5 6 2" xfId="18099" xr:uid="{00000000-0005-0000-0000-00006A370000}"/>
    <cellStyle name="DATA Amount 5 6_факт 2019" xfId="27599" xr:uid="{00000000-0005-0000-0000-00006B370000}"/>
    <cellStyle name="DATA Amount 5 7" xfId="18100" xr:uid="{00000000-0005-0000-0000-00006C370000}"/>
    <cellStyle name="DATA Amount 5 7 2" xfId="18101" xr:uid="{00000000-0005-0000-0000-00006D370000}"/>
    <cellStyle name="DATA Amount 5 7_факт 2019" xfId="27600" xr:uid="{00000000-0005-0000-0000-00006E370000}"/>
    <cellStyle name="DATA Amount 5 8" xfId="18102" xr:uid="{00000000-0005-0000-0000-00006F370000}"/>
    <cellStyle name="DATA Amount 5 8 2" xfId="18103" xr:uid="{00000000-0005-0000-0000-000070370000}"/>
    <cellStyle name="DATA Amount 5 8_факт 2019" xfId="27601" xr:uid="{00000000-0005-0000-0000-000071370000}"/>
    <cellStyle name="DATA Amount 5 9" xfId="18104" xr:uid="{00000000-0005-0000-0000-000072370000}"/>
    <cellStyle name="DATA Amount 5_факт 2019" xfId="27602" xr:uid="{00000000-0005-0000-0000-000073370000}"/>
    <cellStyle name="DATA Amount 50" xfId="18105" xr:uid="{00000000-0005-0000-0000-000074370000}"/>
    <cellStyle name="DATA Amount 50 2" xfId="18106" xr:uid="{00000000-0005-0000-0000-000075370000}"/>
    <cellStyle name="DATA Amount 50_факт 2019" xfId="27603" xr:uid="{00000000-0005-0000-0000-000076370000}"/>
    <cellStyle name="DATA Amount 51" xfId="18107" xr:uid="{00000000-0005-0000-0000-000077370000}"/>
    <cellStyle name="DATA Amount 51 2" xfId="18108" xr:uid="{00000000-0005-0000-0000-000078370000}"/>
    <cellStyle name="DATA Amount 51_факт 2019" xfId="27604" xr:uid="{00000000-0005-0000-0000-000079370000}"/>
    <cellStyle name="DATA Amount 52" xfId="18109" xr:uid="{00000000-0005-0000-0000-00007A370000}"/>
    <cellStyle name="DATA Amount 52 2" xfId="18110" xr:uid="{00000000-0005-0000-0000-00007B370000}"/>
    <cellStyle name="DATA Amount 52_факт 2019" xfId="27605" xr:uid="{00000000-0005-0000-0000-00007C370000}"/>
    <cellStyle name="DATA Amount 53" xfId="18111" xr:uid="{00000000-0005-0000-0000-00007D370000}"/>
    <cellStyle name="DATA Amount 53 2" xfId="18112" xr:uid="{00000000-0005-0000-0000-00007E370000}"/>
    <cellStyle name="DATA Amount 53_факт 2019" xfId="27606" xr:uid="{00000000-0005-0000-0000-00007F370000}"/>
    <cellStyle name="DATA Amount 54" xfId="18113" xr:uid="{00000000-0005-0000-0000-000080370000}"/>
    <cellStyle name="DATA Amount 54 2" xfId="18114" xr:uid="{00000000-0005-0000-0000-000081370000}"/>
    <cellStyle name="DATA Amount 54_факт 2019" xfId="27607" xr:uid="{00000000-0005-0000-0000-000082370000}"/>
    <cellStyle name="DATA Amount 55" xfId="18115" xr:uid="{00000000-0005-0000-0000-000083370000}"/>
    <cellStyle name="DATA Amount 56" xfId="27608" xr:uid="{00000000-0005-0000-0000-000084370000}"/>
    <cellStyle name="DATA Amount 6" xfId="8342" xr:uid="{00000000-0005-0000-0000-000085370000}"/>
    <cellStyle name="DATA Amount 6 2" xfId="8343" xr:uid="{00000000-0005-0000-0000-000086370000}"/>
    <cellStyle name="DATA Amount 6 2 2" xfId="18116" xr:uid="{00000000-0005-0000-0000-000087370000}"/>
    <cellStyle name="DATA Amount 6 2 2 2" xfId="18117" xr:uid="{00000000-0005-0000-0000-000088370000}"/>
    <cellStyle name="DATA Amount 6 2 2_факт 2019" xfId="27609" xr:uid="{00000000-0005-0000-0000-000089370000}"/>
    <cellStyle name="DATA Amount 6 2 3" xfId="18118" xr:uid="{00000000-0005-0000-0000-00008A370000}"/>
    <cellStyle name="DATA Amount 6 2 3 2" xfId="18119" xr:uid="{00000000-0005-0000-0000-00008B370000}"/>
    <cellStyle name="DATA Amount 6 2 3_факт 2019" xfId="27610" xr:uid="{00000000-0005-0000-0000-00008C370000}"/>
    <cellStyle name="DATA Amount 6 2 4" xfId="18120" xr:uid="{00000000-0005-0000-0000-00008D370000}"/>
    <cellStyle name="DATA Amount 6 2_факт 2019" xfId="27611" xr:uid="{00000000-0005-0000-0000-00008E370000}"/>
    <cellStyle name="DATA Amount 6 3" xfId="8344" xr:uid="{00000000-0005-0000-0000-00008F370000}"/>
    <cellStyle name="DATA Amount 6 3 2" xfId="18121" xr:uid="{00000000-0005-0000-0000-000090370000}"/>
    <cellStyle name="DATA Amount 6 3_факт 2019" xfId="27612" xr:uid="{00000000-0005-0000-0000-000091370000}"/>
    <cellStyle name="DATA Amount 6 4" xfId="8345" xr:uid="{00000000-0005-0000-0000-000092370000}"/>
    <cellStyle name="DATA Amount 6 4 2" xfId="18122" xr:uid="{00000000-0005-0000-0000-000093370000}"/>
    <cellStyle name="DATA Amount 6 4_факт 2019" xfId="27613" xr:uid="{00000000-0005-0000-0000-000094370000}"/>
    <cellStyle name="DATA Amount 6 5" xfId="8346" xr:uid="{00000000-0005-0000-0000-000095370000}"/>
    <cellStyle name="DATA Amount 6 5 2" xfId="18123" xr:uid="{00000000-0005-0000-0000-000096370000}"/>
    <cellStyle name="DATA Amount 6 5_факт 2019" xfId="27614" xr:uid="{00000000-0005-0000-0000-000097370000}"/>
    <cellStyle name="DATA Amount 6 6" xfId="18124" xr:uid="{00000000-0005-0000-0000-000098370000}"/>
    <cellStyle name="DATA Amount 6 6 2" xfId="18125" xr:uid="{00000000-0005-0000-0000-000099370000}"/>
    <cellStyle name="DATA Amount 6 6_факт 2019" xfId="27615" xr:uid="{00000000-0005-0000-0000-00009A370000}"/>
    <cellStyle name="DATA Amount 6 7" xfId="18126" xr:uid="{00000000-0005-0000-0000-00009B370000}"/>
    <cellStyle name="DATA Amount 6 7 2" xfId="18127" xr:uid="{00000000-0005-0000-0000-00009C370000}"/>
    <cellStyle name="DATA Amount 6 7_факт 2019" xfId="27616" xr:uid="{00000000-0005-0000-0000-00009D370000}"/>
    <cellStyle name="DATA Amount 6 8" xfId="18128" xr:uid="{00000000-0005-0000-0000-00009E370000}"/>
    <cellStyle name="DATA Amount 6 8 2" xfId="18129" xr:uid="{00000000-0005-0000-0000-00009F370000}"/>
    <cellStyle name="DATA Amount 6 8_факт 2019" xfId="27617" xr:uid="{00000000-0005-0000-0000-0000A0370000}"/>
    <cellStyle name="DATA Amount 6 9" xfId="18130" xr:uid="{00000000-0005-0000-0000-0000A1370000}"/>
    <cellStyle name="DATA Amount 6_факт 2019" xfId="27618" xr:uid="{00000000-0005-0000-0000-0000A2370000}"/>
    <cellStyle name="DATA Amount 7" xfId="8347" xr:uid="{00000000-0005-0000-0000-0000A3370000}"/>
    <cellStyle name="DATA Amount 7 2" xfId="8348" xr:uid="{00000000-0005-0000-0000-0000A4370000}"/>
    <cellStyle name="DATA Amount 7 2 2" xfId="18131" xr:uid="{00000000-0005-0000-0000-0000A5370000}"/>
    <cellStyle name="DATA Amount 7 2 2 2" xfId="18132" xr:uid="{00000000-0005-0000-0000-0000A6370000}"/>
    <cellStyle name="DATA Amount 7 2 2_факт 2019" xfId="27619" xr:uid="{00000000-0005-0000-0000-0000A7370000}"/>
    <cellStyle name="DATA Amount 7 2 3" xfId="18133" xr:uid="{00000000-0005-0000-0000-0000A8370000}"/>
    <cellStyle name="DATA Amount 7 2 3 2" xfId="18134" xr:uid="{00000000-0005-0000-0000-0000A9370000}"/>
    <cellStyle name="DATA Amount 7 2 3_факт 2019" xfId="27620" xr:uid="{00000000-0005-0000-0000-0000AA370000}"/>
    <cellStyle name="DATA Amount 7 2 4" xfId="18135" xr:uid="{00000000-0005-0000-0000-0000AB370000}"/>
    <cellStyle name="DATA Amount 7 2_факт 2019" xfId="27621" xr:uid="{00000000-0005-0000-0000-0000AC370000}"/>
    <cellStyle name="DATA Amount 7 3" xfId="8349" xr:uid="{00000000-0005-0000-0000-0000AD370000}"/>
    <cellStyle name="DATA Amount 7 3 2" xfId="18136" xr:uid="{00000000-0005-0000-0000-0000AE370000}"/>
    <cellStyle name="DATA Amount 7 3_факт 2019" xfId="27622" xr:uid="{00000000-0005-0000-0000-0000AF370000}"/>
    <cellStyle name="DATA Amount 7 4" xfId="8350" xr:uid="{00000000-0005-0000-0000-0000B0370000}"/>
    <cellStyle name="DATA Amount 7 4 2" xfId="18137" xr:uid="{00000000-0005-0000-0000-0000B1370000}"/>
    <cellStyle name="DATA Amount 7 4_факт 2019" xfId="27623" xr:uid="{00000000-0005-0000-0000-0000B2370000}"/>
    <cellStyle name="DATA Amount 7 5" xfId="8351" xr:uid="{00000000-0005-0000-0000-0000B3370000}"/>
    <cellStyle name="DATA Amount 7 5 2" xfId="18138" xr:uid="{00000000-0005-0000-0000-0000B4370000}"/>
    <cellStyle name="DATA Amount 7 5_факт 2019" xfId="27624" xr:uid="{00000000-0005-0000-0000-0000B5370000}"/>
    <cellStyle name="DATA Amount 7 6" xfId="18139" xr:uid="{00000000-0005-0000-0000-0000B6370000}"/>
    <cellStyle name="DATA Amount 7 6 2" xfId="18140" xr:uid="{00000000-0005-0000-0000-0000B7370000}"/>
    <cellStyle name="DATA Amount 7 6_факт 2019" xfId="27625" xr:uid="{00000000-0005-0000-0000-0000B8370000}"/>
    <cellStyle name="DATA Amount 7 7" xfId="18141" xr:uid="{00000000-0005-0000-0000-0000B9370000}"/>
    <cellStyle name="DATA Amount 7 7 2" xfId="18142" xr:uid="{00000000-0005-0000-0000-0000BA370000}"/>
    <cellStyle name="DATA Amount 7 7_факт 2019" xfId="27626" xr:uid="{00000000-0005-0000-0000-0000BB370000}"/>
    <cellStyle name="DATA Amount 7 8" xfId="18143" xr:uid="{00000000-0005-0000-0000-0000BC370000}"/>
    <cellStyle name="DATA Amount 7 8 2" xfId="18144" xr:uid="{00000000-0005-0000-0000-0000BD370000}"/>
    <cellStyle name="DATA Amount 7 8_факт 2019" xfId="27627" xr:uid="{00000000-0005-0000-0000-0000BE370000}"/>
    <cellStyle name="DATA Amount 7 9" xfId="18145" xr:uid="{00000000-0005-0000-0000-0000BF370000}"/>
    <cellStyle name="DATA Amount 7_факт 2019" xfId="27628" xr:uid="{00000000-0005-0000-0000-0000C0370000}"/>
    <cellStyle name="DATA Amount 8" xfId="8352" xr:uid="{00000000-0005-0000-0000-0000C1370000}"/>
    <cellStyle name="DATA Amount 8 2" xfId="8353" xr:uid="{00000000-0005-0000-0000-0000C2370000}"/>
    <cellStyle name="DATA Amount 8 2 2" xfId="18146" xr:uid="{00000000-0005-0000-0000-0000C3370000}"/>
    <cellStyle name="DATA Amount 8 2 2 2" xfId="18147" xr:uid="{00000000-0005-0000-0000-0000C4370000}"/>
    <cellStyle name="DATA Amount 8 2 2_факт 2019" xfId="27629" xr:uid="{00000000-0005-0000-0000-0000C5370000}"/>
    <cellStyle name="DATA Amount 8 2 3" xfId="18148" xr:uid="{00000000-0005-0000-0000-0000C6370000}"/>
    <cellStyle name="DATA Amount 8 2 3 2" xfId="18149" xr:uid="{00000000-0005-0000-0000-0000C7370000}"/>
    <cellStyle name="DATA Amount 8 2 3_факт 2019" xfId="27630" xr:uid="{00000000-0005-0000-0000-0000C8370000}"/>
    <cellStyle name="DATA Amount 8 2 4" xfId="18150" xr:uid="{00000000-0005-0000-0000-0000C9370000}"/>
    <cellStyle name="DATA Amount 8 2_факт 2019" xfId="27631" xr:uid="{00000000-0005-0000-0000-0000CA370000}"/>
    <cellStyle name="DATA Amount 8 3" xfId="8354" xr:uid="{00000000-0005-0000-0000-0000CB370000}"/>
    <cellStyle name="DATA Amount 8 3 2" xfId="18151" xr:uid="{00000000-0005-0000-0000-0000CC370000}"/>
    <cellStyle name="DATA Amount 8 3_факт 2019" xfId="27632" xr:uid="{00000000-0005-0000-0000-0000CD370000}"/>
    <cellStyle name="DATA Amount 8 4" xfId="8355" xr:uid="{00000000-0005-0000-0000-0000CE370000}"/>
    <cellStyle name="DATA Amount 8 4 2" xfId="18152" xr:uid="{00000000-0005-0000-0000-0000CF370000}"/>
    <cellStyle name="DATA Amount 8 4_факт 2019" xfId="27633" xr:uid="{00000000-0005-0000-0000-0000D0370000}"/>
    <cellStyle name="DATA Amount 8 5" xfId="8356" xr:uid="{00000000-0005-0000-0000-0000D1370000}"/>
    <cellStyle name="DATA Amount 8 5 2" xfId="18153" xr:uid="{00000000-0005-0000-0000-0000D2370000}"/>
    <cellStyle name="DATA Amount 8 5_факт 2019" xfId="27634" xr:uid="{00000000-0005-0000-0000-0000D3370000}"/>
    <cellStyle name="DATA Amount 8 6" xfId="18154" xr:uid="{00000000-0005-0000-0000-0000D4370000}"/>
    <cellStyle name="DATA Amount 8 6 2" xfId="18155" xr:uid="{00000000-0005-0000-0000-0000D5370000}"/>
    <cellStyle name="DATA Amount 8 6_факт 2019" xfId="27635" xr:uid="{00000000-0005-0000-0000-0000D6370000}"/>
    <cellStyle name="DATA Amount 8 7" xfId="18156" xr:uid="{00000000-0005-0000-0000-0000D7370000}"/>
    <cellStyle name="DATA Amount 8 7 2" xfId="18157" xr:uid="{00000000-0005-0000-0000-0000D8370000}"/>
    <cellStyle name="DATA Amount 8 7_факт 2019" xfId="27636" xr:uid="{00000000-0005-0000-0000-0000D9370000}"/>
    <cellStyle name="DATA Amount 8 8" xfId="18158" xr:uid="{00000000-0005-0000-0000-0000DA370000}"/>
    <cellStyle name="DATA Amount 8 8 2" xfId="18159" xr:uid="{00000000-0005-0000-0000-0000DB370000}"/>
    <cellStyle name="DATA Amount 8 8_факт 2019" xfId="27637" xr:uid="{00000000-0005-0000-0000-0000DC370000}"/>
    <cellStyle name="DATA Amount 8 9" xfId="18160" xr:uid="{00000000-0005-0000-0000-0000DD370000}"/>
    <cellStyle name="DATA Amount 8_факт 2019" xfId="27638" xr:uid="{00000000-0005-0000-0000-0000DE370000}"/>
    <cellStyle name="DATA Amount 9" xfId="8357" xr:uid="{00000000-0005-0000-0000-0000DF370000}"/>
    <cellStyle name="DATA Amount 9 2" xfId="8358" xr:uid="{00000000-0005-0000-0000-0000E0370000}"/>
    <cellStyle name="DATA Amount 9 2 2" xfId="18161" xr:uid="{00000000-0005-0000-0000-0000E1370000}"/>
    <cellStyle name="DATA Amount 9 2 2 2" xfId="18162" xr:uid="{00000000-0005-0000-0000-0000E2370000}"/>
    <cellStyle name="DATA Amount 9 2 2_факт 2019" xfId="27639" xr:uid="{00000000-0005-0000-0000-0000E3370000}"/>
    <cellStyle name="DATA Amount 9 2 3" xfId="18163" xr:uid="{00000000-0005-0000-0000-0000E4370000}"/>
    <cellStyle name="DATA Amount 9 2 3 2" xfId="18164" xr:uid="{00000000-0005-0000-0000-0000E5370000}"/>
    <cellStyle name="DATA Amount 9 2 3_факт 2019" xfId="27640" xr:uid="{00000000-0005-0000-0000-0000E6370000}"/>
    <cellStyle name="DATA Amount 9 2 4" xfId="18165" xr:uid="{00000000-0005-0000-0000-0000E7370000}"/>
    <cellStyle name="DATA Amount 9 2_факт 2019" xfId="27641" xr:uid="{00000000-0005-0000-0000-0000E8370000}"/>
    <cellStyle name="DATA Amount 9 3" xfId="8359" xr:uid="{00000000-0005-0000-0000-0000E9370000}"/>
    <cellStyle name="DATA Amount 9 3 2" xfId="18166" xr:uid="{00000000-0005-0000-0000-0000EA370000}"/>
    <cellStyle name="DATA Amount 9 3_факт 2019" xfId="27642" xr:uid="{00000000-0005-0000-0000-0000EB370000}"/>
    <cellStyle name="DATA Amount 9 4" xfId="8360" xr:uid="{00000000-0005-0000-0000-0000EC370000}"/>
    <cellStyle name="DATA Amount 9 4 2" xfId="18167" xr:uid="{00000000-0005-0000-0000-0000ED370000}"/>
    <cellStyle name="DATA Amount 9 4_факт 2019" xfId="27643" xr:uid="{00000000-0005-0000-0000-0000EE370000}"/>
    <cellStyle name="DATA Amount 9 5" xfId="8361" xr:uid="{00000000-0005-0000-0000-0000EF370000}"/>
    <cellStyle name="DATA Amount 9 5 2" xfId="18168" xr:uid="{00000000-0005-0000-0000-0000F0370000}"/>
    <cellStyle name="DATA Amount 9 5_факт 2019" xfId="27644" xr:uid="{00000000-0005-0000-0000-0000F1370000}"/>
    <cellStyle name="DATA Amount 9 6" xfId="18169" xr:uid="{00000000-0005-0000-0000-0000F2370000}"/>
    <cellStyle name="DATA Amount 9 6 2" xfId="18170" xr:uid="{00000000-0005-0000-0000-0000F3370000}"/>
    <cellStyle name="DATA Amount 9 6_факт 2019" xfId="27645" xr:uid="{00000000-0005-0000-0000-0000F4370000}"/>
    <cellStyle name="DATA Amount 9 7" xfId="18171" xr:uid="{00000000-0005-0000-0000-0000F5370000}"/>
    <cellStyle name="DATA Amount 9 7 2" xfId="18172" xr:uid="{00000000-0005-0000-0000-0000F6370000}"/>
    <cellStyle name="DATA Amount 9 7_факт 2019" xfId="27646" xr:uid="{00000000-0005-0000-0000-0000F7370000}"/>
    <cellStyle name="DATA Amount 9 8" xfId="18173" xr:uid="{00000000-0005-0000-0000-0000F8370000}"/>
    <cellStyle name="DATA Amount 9 8 2" xfId="18174" xr:uid="{00000000-0005-0000-0000-0000F9370000}"/>
    <cellStyle name="DATA Amount 9 8_факт 2019" xfId="27647" xr:uid="{00000000-0005-0000-0000-0000FA370000}"/>
    <cellStyle name="DATA Amount 9 9" xfId="18175" xr:uid="{00000000-0005-0000-0000-0000FB370000}"/>
    <cellStyle name="DATA Amount 9_факт 2019" xfId="27648" xr:uid="{00000000-0005-0000-0000-0000FC370000}"/>
    <cellStyle name="DATA Amount_Лист2" xfId="27649" xr:uid="{00000000-0005-0000-0000-0000FD370000}"/>
    <cellStyle name="DATA Currency" xfId="8362" xr:uid="{00000000-0005-0000-0000-0000FE370000}"/>
    <cellStyle name="DATA Currency [1]" xfId="8363" xr:uid="{00000000-0005-0000-0000-0000FF370000}"/>
    <cellStyle name="DATA Currency [1] 10" xfId="8364" xr:uid="{00000000-0005-0000-0000-000000380000}"/>
    <cellStyle name="DATA Currency [1] 10 2" xfId="18176" xr:uid="{00000000-0005-0000-0000-000001380000}"/>
    <cellStyle name="DATA Currency [1] 10_факт 2019" xfId="27650" xr:uid="{00000000-0005-0000-0000-000002380000}"/>
    <cellStyle name="DATA Currency [1] 11" xfId="8365" xr:uid="{00000000-0005-0000-0000-000003380000}"/>
    <cellStyle name="DATA Currency [1] 11 2" xfId="18177" xr:uid="{00000000-0005-0000-0000-000004380000}"/>
    <cellStyle name="DATA Currency [1] 11_факт 2019" xfId="27651" xr:uid="{00000000-0005-0000-0000-000005380000}"/>
    <cellStyle name="DATA Currency [1] 12" xfId="8366" xr:uid="{00000000-0005-0000-0000-000006380000}"/>
    <cellStyle name="DATA Currency [1] 12 2" xfId="18178" xr:uid="{00000000-0005-0000-0000-000007380000}"/>
    <cellStyle name="DATA Currency [1] 12_факт 2019" xfId="27652" xr:uid="{00000000-0005-0000-0000-000008380000}"/>
    <cellStyle name="DATA Currency [1] 13" xfId="18179" xr:uid="{00000000-0005-0000-0000-000009380000}"/>
    <cellStyle name="DATA Currency [1] 13 2" xfId="18180" xr:uid="{00000000-0005-0000-0000-00000A380000}"/>
    <cellStyle name="DATA Currency [1] 13_факт 2019" xfId="27653" xr:uid="{00000000-0005-0000-0000-00000B380000}"/>
    <cellStyle name="DATA Currency [1] 14" xfId="18181" xr:uid="{00000000-0005-0000-0000-00000C380000}"/>
    <cellStyle name="DATA Currency [1] 14 2" xfId="18182" xr:uid="{00000000-0005-0000-0000-00000D380000}"/>
    <cellStyle name="DATA Currency [1] 14_факт 2019" xfId="27654" xr:uid="{00000000-0005-0000-0000-00000E380000}"/>
    <cellStyle name="DATA Currency [1] 15" xfId="18183" xr:uid="{00000000-0005-0000-0000-00000F380000}"/>
    <cellStyle name="DATA Currency [1] 15 2" xfId="18184" xr:uid="{00000000-0005-0000-0000-000010380000}"/>
    <cellStyle name="DATA Currency [1] 15_факт 2019" xfId="27655" xr:uid="{00000000-0005-0000-0000-000011380000}"/>
    <cellStyle name="DATA Currency [1] 16" xfId="18185" xr:uid="{00000000-0005-0000-0000-000012380000}"/>
    <cellStyle name="DATA Currency [1] 17" xfId="27656" xr:uid="{00000000-0005-0000-0000-000013380000}"/>
    <cellStyle name="DATA Currency [1] 2" xfId="8367" xr:uid="{00000000-0005-0000-0000-000014380000}"/>
    <cellStyle name="DATA Currency [1] 2 10" xfId="18186" xr:uid="{00000000-0005-0000-0000-000015380000}"/>
    <cellStyle name="DATA Currency [1] 2 2" xfId="8368" xr:uid="{00000000-0005-0000-0000-000016380000}"/>
    <cellStyle name="DATA Currency [1] 2 2 2" xfId="8369" xr:uid="{00000000-0005-0000-0000-000017380000}"/>
    <cellStyle name="DATA Currency [1] 2 2 2 2" xfId="18187" xr:uid="{00000000-0005-0000-0000-000018380000}"/>
    <cellStyle name="DATA Currency [1] 2 2 2 2 2" xfId="18188" xr:uid="{00000000-0005-0000-0000-000019380000}"/>
    <cellStyle name="DATA Currency [1] 2 2 2 2_факт 2019" xfId="27657" xr:uid="{00000000-0005-0000-0000-00001A380000}"/>
    <cellStyle name="DATA Currency [1] 2 2 2 3" xfId="18189" xr:uid="{00000000-0005-0000-0000-00001B380000}"/>
    <cellStyle name="DATA Currency [1] 2 2 2 3 2" xfId="18190" xr:uid="{00000000-0005-0000-0000-00001C380000}"/>
    <cellStyle name="DATA Currency [1] 2 2 2 3_факт 2019" xfId="27658" xr:uid="{00000000-0005-0000-0000-00001D380000}"/>
    <cellStyle name="DATA Currency [1] 2 2 2 4" xfId="18191" xr:uid="{00000000-0005-0000-0000-00001E380000}"/>
    <cellStyle name="DATA Currency [1] 2 2 2_факт 2019" xfId="27659" xr:uid="{00000000-0005-0000-0000-00001F380000}"/>
    <cellStyle name="DATA Currency [1] 2 2 3" xfId="8370" xr:uid="{00000000-0005-0000-0000-000020380000}"/>
    <cellStyle name="DATA Currency [1] 2 2 3 2" xfId="18192" xr:uid="{00000000-0005-0000-0000-000021380000}"/>
    <cellStyle name="DATA Currency [1] 2 2 3_факт 2019" xfId="27660" xr:uid="{00000000-0005-0000-0000-000022380000}"/>
    <cellStyle name="DATA Currency [1] 2 2 4" xfId="8371" xr:uid="{00000000-0005-0000-0000-000023380000}"/>
    <cellStyle name="DATA Currency [1] 2 2 4 2" xfId="18193" xr:uid="{00000000-0005-0000-0000-000024380000}"/>
    <cellStyle name="DATA Currency [1] 2 2 4_факт 2019" xfId="27661" xr:uid="{00000000-0005-0000-0000-000025380000}"/>
    <cellStyle name="DATA Currency [1] 2 2 5" xfId="8372" xr:uid="{00000000-0005-0000-0000-000026380000}"/>
    <cellStyle name="DATA Currency [1] 2 2 5 2" xfId="18194" xr:uid="{00000000-0005-0000-0000-000027380000}"/>
    <cellStyle name="DATA Currency [1] 2 2 5_факт 2019" xfId="27662" xr:uid="{00000000-0005-0000-0000-000028380000}"/>
    <cellStyle name="DATA Currency [1] 2 2 6" xfId="18195" xr:uid="{00000000-0005-0000-0000-000029380000}"/>
    <cellStyle name="DATA Currency [1] 2 2 6 2" xfId="18196" xr:uid="{00000000-0005-0000-0000-00002A380000}"/>
    <cellStyle name="DATA Currency [1] 2 2 6_факт 2019" xfId="27663" xr:uid="{00000000-0005-0000-0000-00002B380000}"/>
    <cellStyle name="DATA Currency [1] 2 2 7" xfId="18197" xr:uid="{00000000-0005-0000-0000-00002C380000}"/>
    <cellStyle name="DATA Currency [1] 2 2 7 2" xfId="18198" xr:uid="{00000000-0005-0000-0000-00002D380000}"/>
    <cellStyle name="DATA Currency [1] 2 2 7_факт 2019" xfId="27664" xr:uid="{00000000-0005-0000-0000-00002E380000}"/>
    <cellStyle name="DATA Currency [1] 2 2 8" xfId="18199" xr:uid="{00000000-0005-0000-0000-00002F380000}"/>
    <cellStyle name="DATA Currency [1] 2 2 8 2" xfId="18200" xr:uid="{00000000-0005-0000-0000-000030380000}"/>
    <cellStyle name="DATA Currency [1] 2 2 8_факт 2019" xfId="27665" xr:uid="{00000000-0005-0000-0000-000031380000}"/>
    <cellStyle name="DATA Currency [1] 2 2 9" xfId="18201" xr:uid="{00000000-0005-0000-0000-000032380000}"/>
    <cellStyle name="DATA Currency [1] 2 2_факт 2019" xfId="27666" xr:uid="{00000000-0005-0000-0000-000033380000}"/>
    <cellStyle name="DATA Currency [1] 2 3" xfId="8373" xr:uid="{00000000-0005-0000-0000-000034380000}"/>
    <cellStyle name="DATA Currency [1] 2 3 2" xfId="18202" xr:uid="{00000000-0005-0000-0000-000035380000}"/>
    <cellStyle name="DATA Currency [1] 2 3 2 2" xfId="18203" xr:uid="{00000000-0005-0000-0000-000036380000}"/>
    <cellStyle name="DATA Currency [1] 2 3 2_факт 2019" xfId="27667" xr:uid="{00000000-0005-0000-0000-000037380000}"/>
    <cellStyle name="DATA Currency [1] 2 3 3" xfId="18204" xr:uid="{00000000-0005-0000-0000-000038380000}"/>
    <cellStyle name="DATA Currency [1] 2 3 3 2" xfId="18205" xr:uid="{00000000-0005-0000-0000-000039380000}"/>
    <cellStyle name="DATA Currency [1] 2 3 3_факт 2019" xfId="27668" xr:uid="{00000000-0005-0000-0000-00003A380000}"/>
    <cellStyle name="DATA Currency [1] 2 3 4" xfId="18206" xr:uid="{00000000-0005-0000-0000-00003B380000}"/>
    <cellStyle name="DATA Currency [1] 2 3_факт 2019" xfId="27669" xr:uid="{00000000-0005-0000-0000-00003C380000}"/>
    <cellStyle name="DATA Currency [1] 2 4" xfId="8374" xr:uid="{00000000-0005-0000-0000-00003D380000}"/>
    <cellStyle name="DATA Currency [1] 2 4 2" xfId="18207" xr:uid="{00000000-0005-0000-0000-00003E380000}"/>
    <cellStyle name="DATA Currency [1] 2 4_факт 2019" xfId="27670" xr:uid="{00000000-0005-0000-0000-00003F380000}"/>
    <cellStyle name="DATA Currency [1] 2 5" xfId="8375" xr:uid="{00000000-0005-0000-0000-000040380000}"/>
    <cellStyle name="DATA Currency [1] 2 5 2" xfId="18208" xr:uid="{00000000-0005-0000-0000-000041380000}"/>
    <cellStyle name="DATA Currency [1] 2 5_факт 2019" xfId="27671" xr:uid="{00000000-0005-0000-0000-000042380000}"/>
    <cellStyle name="DATA Currency [1] 2 6" xfId="8376" xr:uid="{00000000-0005-0000-0000-000043380000}"/>
    <cellStyle name="DATA Currency [1] 2 6 2" xfId="18209" xr:uid="{00000000-0005-0000-0000-000044380000}"/>
    <cellStyle name="DATA Currency [1] 2 6_факт 2019" xfId="27672" xr:uid="{00000000-0005-0000-0000-000045380000}"/>
    <cellStyle name="DATA Currency [1] 2 7" xfId="18210" xr:uid="{00000000-0005-0000-0000-000046380000}"/>
    <cellStyle name="DATA Currency [1] 2 7 2" xfId="18211" xr:uid="{00000000-0005-0000-0000-000047380000}"/>
    <cellStyle name="DATA Currency [1] 2 7_факт 2019" xfId="27673" xr:uid="{00000000-0005-0000-0000-000048380000}"/>
    <cellStyle name="DATA Currency [1] 2 8" xfId="18212" xr:uid="{00000000-0005-0000-0000-000049380000}"/>
    <cellStyle name="DATA Currency [1] 2 8 2" xfId="18213" xr:uid="{00000000-0005-0000-0000-00004A380000}"/>
    <cellStyle name="DATA Currency [1] 2 8_факт 2019" xfId="27674" xr:uid="{00000000-0005-0000-0000-00004B380000}"/>
    <cellStyle name="DATA Currency [1] 2 9" xfId="18214" xr:uid="{00000000-0005-0000-0000-00004C380000}"/>
    <cellStyle name="DATA Currency [1] 2 9 2" xfId="18215" xr:uid="{00000000-0005-0000-0000-00004D380000}"/>
    <cellStyle name="DATA Currency [1] 2 9_факт 2019" xfId="27675" xr:uid="{00000000-0005-0000-0000-00004E380000}"/>
    <cellStyle name="DATA Currency [1] 2_факт 2019" xfId="27676" xr:uid="{00000000-0005-0000-0000-00004F380000}"/>
    <cellStyle name="DATA Currency [1] 3" xfId="8377" xr:uid="{00000000-0005-0000-0000-000050380000}"/>
    <cellStyle name="DATA Currency [1] 3 2" xfId="8378" xr:uid="{00000000-0005-0000-0000-000051380000}"/>
    <cellStyle name="DATA Currency [1] 3 2 2" xfId="18216" xr:uid="{00000000-0005-0000-0000-000052380000}"/>
    <cellStyle name="DATA Currency [1] 3 2 2 2" xfId="18217" xr:uid="{00000000-0005-0000-0000-000053380000}"/>
    <cellStyle name="DATA Currency [1] 3 2 2_факт 2019" xfId="27677" xr:uid="{00000000-0005-0000-0000-000054380000}"/>
    <cellStyle name="DATA Currency [1] 3 2 3" xfId="18218" xr:uid="{00000000-0005-0000-0000-000055380000}"/>
    <cellStyle name="DATA Currency [1] 3 2 3 2" xfId="18219" xr:uid="{00000000-0005-0000-0000-000056380000}"/>
    <cellStyle name="DATA Currency [1] 3 2 3_факт 2019" xfId="27678" xr:uid="{00000000-0005-0000-0000-000057380000}"/>
    <cellStyle name="DATA Currency [1] 3 2 4" xfId="18220" xr:uid="{00000000-0005-0000-0000-000058380000}"/>
    <cellStyle name="DATA Currency [1] 3 2_факт 2019" xfId="27679" xr:uid="{00000000-0005-0000-0000-000059380000}"/>
    <cellStyle name="DATA Currency [1] 3 3" xfId="8379" xr:uid="{00000000-0005-0000-0000-00005A380000}"/>
    <cellStyle name="DATA Currency [1] 3 3 2" xfId="18221" xr:uid="{00000000-0005-0000-0000-00005B380000}"/>
    <cellStyle name="DATA Currency [1] 3 3_факт 2019" xfId="27680" xr:uid="{00000000-0005-0000-0000-00005C380000}"/>
    <cellStyle name="DATA Currency [1] 3 4" xfId="8380" xr:uid="{00000000-0005-0000-0000-00005D380000}"/>
    <cellStyle name="DATA Currency [1] 3 4 2" xfId="18222" xr:uid="{00000000-0005-0000-0000-00005E380000}"/>
    <cellStyle name="DATA Currency [1] 3 4_факт 2019" xfId="27681" xr:uid="{00000000-0005-0000-0000-00005F380000}"/>
    <cellStyle name="DATA Currency [1] 3 5" xfId="8381" xr:uid="{00000000-0005-0000-0000-000060380000}"/>
    <cellStyle name="DATA Currency [1] 3 5 2" xfId="18223" xr:uid="{00000000-0005-0000-0000-000061380000}"/>
    <cellStyle name="DATA Currency [1] 3 5_факт 2019" xfId="27682" xr:uid="{00000000-0005-0000-0000-000062380000}"/>
    <cellStyle name="DATA Currency [1] 3 6" xfId="18224" xr:uid="{00000000-0005-0000-0000-000063380000}"/>
    <cellStyle name="DATA Currency [1] 3 6 2" xfId="18225" xr:uid="{00000000-0005-0000-0000-000064380000}"/>
    <cellStyle name="DATA Currency [1] 3 6_факт 2019" xfId="27683" xr:uid="{00000000-0005-0000-0000-000065380000}"/>
    <cellStyle name="DATA Currency [1] 3 7" xfId="18226" xr:uid="{00000000-0005-0000-0000-000066380000}"/>
    <cellStyle name="DATA Currency [1] 3 7 2" xfId="18227" xr:uid="{00000000-0005-0000-0000-000067380000}"/>
    <cellStyle name="DATA Currency [1] 3 7_факт 2019" xfId="27684" xr:uid="{00000000-0005-0000-0000-000068380000}"/>
    <cellStyle name="DATA Currency [1] 3 8" xfId="18228" xr:uid="{00000000-0005-0000-0000-000069380000}"/>
    <cellStyle name="DATA Currency [1] 3 8 2" xfId="18229" xr:uid="{00000000-0005-0000-0000-00006A380000}"/>
    <cellStyle name="DATA Currency [1] 3 8_факт 2019" xfId="27685" xr:uid="{00000000-0005-0000-0000-00006B380000}"/>
    <cellStyle name="DATA Currency [1] 3 9" xfId="18230" xr:uid="{00000000-0005-0000-0000-00006C380000}"/>
    <cellStyle name="DATA Currency [1] 3_факт 2019" xfId="27686" xr:uid="{00000000-0005-0000-0000-00006D380000}"/>
    <cellStyle name="DATA Currency [1] 4" xfId="8382" xr:uid="{00000000-0005-0000-0000-00006E380000}"/>
    <cellStyle name="DATA Currency [1] 4 2" xfId="8383" xr:uid="{00000000-0005-0000-0000-00006F380000}"/>
    <cellStyle name="DATA Currency [1] 4 2 2" xfId="18231" xr:uid="{00000000-0005-0000-0000-000070380000}"/>
    <cellStyle name="DATA Currency [1] 4 2 2 2" xfId="18232" xr:uid="{00000000-0005-0000-0000-000071380000}"/>
    <cellStyle name="DATA Currency [1] 4 2 2_факт 2019" xfId="27687" xr:uid="{00000000-0005-0000-0000-000072380000}"/>
    <cellStyle name="DATA Currency [1] 4 2 3" xfId="18233" xr:uid="{00000000-0005-0000-0000-000073380000}"/>
    <cellStyle name="DATA Currency [1] 4 2 3 2" xfId="18234" xr:uid="{00000000-0005-0000-0000-000074380000}"/>
    <cellStyle name="DATA Currency [1] 4 2 3_факт 2019" xfId="27688" xr:uid="{00000000-0005-0000-0000-000075380000}"/>
    <cellStyle name="DATA Currency [1] 4 2 4" xfId="18235" xr:uid="{00000000-0005-0000-0000-000076380000}"/>
    <cellStyle name="DATA Currency [1] 4 2_факт 2019" xfId="27689" xr:uid="{00000000-0005-0000-0000-000077380000}"/>
    <cellStyle name="DATA Currency [1] 4 3" xfId="8384" xr:uid="{00000000-0005-0000-0000-000078380000}"/>
    <cellStyle name="DATA Currency [1] 4 3 2" xfId="18236" xr:uid="{00000000-0005-0000-0000-000079380000}"/>
    <cellStyle name="DATA Currency [1] 4 3_факт 2019" xfId="27690" xr:uid="{00000000-0005-0000-0000-00007A380000}"/>
    <cellStyle name="DATA Currency [1] 4 4" xfId="8385" xr:uid="{00000000-0005-0000-0000-00007B380000}"/>
    <cellStyle name="DATA Currency [1] 4 4 2" xfId="18237" xr:uid="{00000000-0005-0000-0000-00007C380000}"/>
    <cellStyle name="DATA Currency [1] 4 4_факт 2019" xfId="27691" xr:uid="{00000000-0005-0000-0000-00007D380000}"/>
    <cellStyle name="DATA Currency [1] 4 5" xfId="8386" xr:uid="{00000000-0005-0000-0000-00007E380000}"/>
    <cellStyle name="DATA Currency [1] 4 5 2" xfId="18238" xr:uid="{00000000-0005-0000-0000-00007F380000}"/>
    <cellStyle name="DATA Currency [1] 4 5_факт 2019" xfId="27692" xr:uid="{00000000-0005-0000-0000-000080380000}"/>
    <cellStyle name="DATA Currency [1] 4 6" xfId="18239" xr:uid="{00000000-0005-0000-0000-000081380000}"/>
    <cellStyle name="DATA Currency [1] 4 6 2" xfId="18240" xr:uid="{00000000-0005-0000-0000-000082380000}"/>
    <cellStyle name="DATA Currency [1] 4 6_факт 2019" xfId="27693" xr:uid="{00000000-0005-0000-0000-000083380000}"/>
    <cellStyle name="DATA Currency [1] 4 7" xfId="18241" xr:uid="{00000000-0005-0000-0000-000084380000}"/>
    <cellStyle name="DATA Currency [1] 4 7 2" xfId="18242" xr:uid="{00000000-0005-0000-0000-000085380000}"/>
    <cellStyle name="DATA Currency [1] 4 7_факт 2019" xfId="27694" xr:uid="{00000000-0005-0000-0000-000086380000}"/>
    <cellStyle name="DATA Currency [1] 4 8" xfId="18243" xr:uid="{00000000-0005-0000-0000-000087380000}"/>
    <cellStyle name="DATA Currency [1] 4 8 2" xfId="18244" xr:uid="{00000000-0005-0000-0000-000088380000}"/>
    <cellStyle name="DATA Currency [1] 4 8_факт 2019" xfId="27695" xr:uid="{00000000-0005-0000-0000-000089380000}"/>
    <cellStyle name="DATA Currency [1] 4 9" xfId="18245" xr:uid="{00000000-0005-0000-0000-00008A380000}"/>
    <cellStyle name="DATA Currency [1] 4_факт 2019" xfId="27696" xr:uid="{00000000-0005-0000-0000-00008B380000}"/>
    <cellStyle name="DATA Currency [1] 5" xfId="8387" xr:uid="{00000000-0005-0000-0000-00008C380000}"/>
    <cellStyle name="DATA Currency [1] 5 2" xfId="8388" xr:uid="{00000000-0005-0000-0000-00008D380000}"/>
    <cellStyle name="DATA Currency [1] 5 2 2" xfId="18246" xr:uid="{00000000-0005-0000-0000-00008E380000}"/>
    <cellStyle name="DATA Currency [1] 5 2 2 2" xfId="18247" xr:uid="{00000000-0005-0000-0000-00008F380000}"/>
    <cellStyle name="DATA Currency [1] 5 2 2_факт 2019" xfId="27697" xr:uid="{00000000-0005-0000-0000-000090380000}"/>
    <cellStyle name="DATA Currency [1] 5 2 3" xfId="18248" xr:uid="{00000000-0005-0000-0000-000091380000}"/>
    <cellStyle name="DATA Currency [1] 5 2 3 2" xfId="18249" xr:uid="{00000000-0005-0000-0000-000092380000}"/>
    <cellStyle name="DATA Currency [1] 5 2 3_факт 2019" xfId="27698" xr:uid="{00000000-0005-0000-0000-000093380000}"/>
    <cellStyle name="DATA Currency [1] 5 2 4" xfId="18250" xr:uid="{00000000-0005-0000-0000-000094380000}"/>
    <cellStyle name="DATA Currency [1] 5 2_факт 2019" xfId="27699" xr:uid="{00000000-0005-0000-0000-000095380000}"/>
    <cellStyle name="DATA Currency [1] 5 3" xfId="8389" xr:uid="{00000000-0005-0000-0000-000096380000}"/>
    <cellStyle name="DATA Currency [1] 5 3 2" xfId="18251" xr:uid="{00000000-0005-0000-0000-000097380000}"/>
    <cellStyle name="DATA Currency [1] 5 3_факт 2019" xfId="27700" xr:uid="{00000000-0005-0000-0000-000098380000}"/>
    <cellStyle name="DATA Currency [1] 5 4" xfId="8390" xr:uid="{00000000-0005-0000-0000-000099380000}"/>
    <cellStyle name="DATA Currency [1] 5 4 2" xfId="18252" xr:uid="{00000000-0005-0000-0000-00009A380000}"/>
    <cellStyle name="DATA Currency [1] 5 4_факт 2019" xfId="27701" xr:uid="{00000000-0005-0000-0000-00009B380000}"/>
    <cellStyle name="DATA Currency [1] 5 5" xfId="8391" xr:uid="{00000000-0005-0000-0000-00009C380000}"/>
    <cellStyle name="DATA Currency [1] 5 5 2" xfId="18253" xr:uid="{00000000-0005-0000-0000-00009D380000}"/>
    <cellStyle name="DATA Currency [1] 5 5_факт 2019" xfId="27702" xr:uid="{00000000-0005-0000-0000-00009E380000}"/>
    <cellStyle name="DATA Currency [1] 5 6" xfId="18254" xr:uid="{00000000-0005-0000-0000-00009F380000}"/>
    <cellStyle name="DATA Currency [1] 5 6 2" xfId="18255" xr:uid="{00000000-0005-0000-0000-0000A0380000}"/>
    <cellStyle name="DATA Currency [1] 5 6_факт 2019" xfId="27703" xr:uid="{00000000-0005-0000-0000-0000A1380000}"/>
    <cellStyle name="DATA Currency [1] 5 7" xfId="18256" xr:uid="{00000000-0005-0000-0000-0000A2380000}"/>
    <cellStyle name="DATA Currency [1] 5 7 2" xfId="18257" xr:uid="{00000000-0005-0000-0000-0000A3380000}"/>
    <cellStyle name="DATA Currency [1] 5 7_факт 2019" xfId="27704" xr:uid="{00000000-0005-0000-0000-0000A4380000}"/>
    <cellStyle name="DATA Currency [1] 5 8" xfId="18258" xr:uid="{00000000-0005-0000-0000-0000A5380000}"/>
    <cellStyle name="DATA Currency [1] 5 8 2" xfId="18259" xr:uid="{00000000-0005-0000-0000-0000A6380000}"/>
    <cellStyle name="DATA Currency [1] 5 8_факт 2019" xfId="27705" xr:uid="{00000000-0005-0000-0000-0000A7380000}"/>
    <cellStyle name="DATA Currency [1] 5 9" xfId="18260" xr:uid="{00000000-0005-0000-0000-0000A8380000}"/>
    <cellStyle name="DATA Currency [1] 5_факт 2019" xfId="27706" xr:uid="{00000000-0005-0000-0000-0000A9380000}"/>
    <cellStyle name="DATA Currency [1] 6" xfId="8392" xr:uid="{00000000-0005-0000-0000-0000AA380000}"/>
    <cellStyle name="DATA Currency [1] 6 2" xfId="8393" xr:uid="{00000000-0005-0000-0000-0000AB380000}"/>
    <cellStyle name="DATA Currency [1] 6 2 2" xfId="18261" xr:uid="{00000000-0005-0000-0000-0000AC380000}"/>
    <cellStyle name="DATA Currency [1] 6 2 2 2" xfId="18262" xr:uid="{00000000-0005-0000-0000-0000AD380000}"/>
    <cellStyle name="DATA Currency [1] 6 2 2_факт 2019" xfId="27707" xr:uid="{00000000-0005-0000-0000-0000AE380000}"/>
    <cellStyle name="DATA Currency [1] 6 2 3" xfId="18263" xr:uid="{00000000-0005-0000-0000-0000AF380000}"/>
    <cellStyle name="DATA Currency [1] 6 2 3 2" xfId="18264" xr:uid="{00000000-0005-0000-0000-0000B0380000}"/>
    <cellStyle name="DATA Currency [1] 6 2 3_факт 2019" xfId="27708" xr:uid="{00000000-0005-0000-0000-0000B1380000}"/>
    <cellStyle name="DATA Currency [1] 6 2 4" xfId="18265" xr:uid="{00000000-0005-0000-0000-0000B2380000}"/>
    <cellStyle name="DATA Currency [1] 6 2_факт 2019" xfId="27709" xr:uid="{00000000-0005-0000-0000-0000B3380000}"/>
    <cellStyle name="DATA Currency [1] 6 3" xfId="8394" xr:uid="{00000000-0005-0000-0000-0000B4380000}"/>
    <cellStyle name="DATA Currency [1] 6 3 2" xfId="18266" xr:uid="{00000000-0005-0000-0000-0000B5380000}"/>
    <cellStyle name="DATA Currency [1] 6 3_факт 2019" xfId="27710" xr:uid="{00000000-0005-0000-0000-0000B6380000}"/>
    <cellStyle name="DATA Currency [1] 6 4" xfId="8395" xr:uid="{00000000-0005-0000-0000-0000B7380000}"/>
    <cellStyle name="DATA Currency [1] 6 4 2" xfId="18267" xr:uid="{00000000-0005-0000-0000-0000B8380000}"/>
    <cellStyle name="DATA Currency [1] 6 4_факт 2019" xfId="27711" xr:uid="{00000000-0005-0000-0000-0000B9380000}"/>
    <cellStyle name="DATA Currency [1] 6 5" xfId="8396" xr:uid="{00000000-0005-0000-0000-0000BA380000}"/>
    <cellStyle name="DATA Currency [1] 6 5 2" xfId="18268" xr:uid="{00000000-0005-0000-0000-0000BB380000}"/>
    <cellStyle name="DATA Currency [1] 6 5_факт 2019" xfId="27712" xr:uid="{00000000-0005-0000-0000-0000BC380000}"/>
    <cellStyle name="DATA Currency [1] 6 6" xfId="18269" xr:uid="{00000000-0005-0000-0000-0000BD380000}"/>
    <cellStyle name="DATA Currency [1] 6 6 2" xfId="18270" xr:uid="{00000000-0005-0000-0000-0000BE380000}"/>
    <cellStyle name="DATA Currency [1] 6 6_факт 2019" xfId="27713" xr:uid="{00000000-0005-0000-0000-0000BF380000}"/>
    <cellStyle name="DATA Currency [1] 6 7" xfId="18271" xr:uid="{00000000-0005-0000-0000-0000C0380000}"/>
    <cellStyle name="DATA Currency [1] 6 7 2" xfId="18272" xr:uid="{00000000-0005-0000-0000-0000C1380000}"/>
    <cellStyle name="DATA Currency [1] 6 7_факт 2019" xfId="27714" xr:uid="{00000000-0005-0000-0000-0000C2380000}"/>
    <cellStyle name="DATA Currency [1] 6 8" xfId="18273" xr:uid="{00000000-0005-0000-0000-0000C3380000}"/>
    <cellStyle name="DATA Currency [1] 6 8 2" xfId="18274" xr:uid="{00000000-0005-0000-0000-0000C4380000}"/>
    <cellStyle name="DATA Currency [1] 6 8_факт 2019" xfId="27715" xr:uid="{00000000-0005-0000-0000-0000C5380000}"/>
    <cellStyle name="DATA Currency [1] 6 9" xfId="18275" xr:uid="{00000000-0005-0000-0000-0000C6380000}"/>
    <cellStyle name="DATA Currency [1] 6_факт 2019" xfId="27716" xr:uid="{00000000-0005-0000-0000-0000C7380000}"/>
    <cellStyle name="DATA Currency [1] 7" xfId="8397" xr:uid="{00000000-0005-0000-0000-0000C8380000}"/>
    <cellStyle name="DATA Currency [1] 7 2" xfId="8398" xr:uid="{00000000-0005-0000-0000-0000C9380000}"/>
    <cellStyle name="DATA Currency [1] 7 2 2" xfId="18276" xr:uid="{00000000-0005-0000-0000-0000CA380000}"/>
    <cellStyle name="DATA Currency [1] 7 2 2 2" xfId="18277" xr:uid="{00000000-0005-0000-0000-0000CB380000}"/>
    <cellStyle name="DATA Currency [1] 7 2 2_факт 2019" xfId="27717" xr:uid="{00000000-0005-0000-0000-0000CC380000}"/>
    <cellStyle name="DATA Currency [1] 7 2 3" xfId="18278" xr:uid="{00000000-0005-0000-0000-0000CD380000}"/>
    <cellStyle name="DATA Currency [1] 7 2 3 2" xfId="18279" xr:uid="{00000000-0005-0000-0000-0000CE380000}"/>
    <cellStyle name="DATA Currency [1] 7 2 3_факт 2019" xfId="27718" xr:uid="{00000000-0005-0000-0000-0000CF380000}"/>
    <cellStyle name="DATA Currency [1] 7 2 4" xfId="18280" xr:uid="{00000000-0005-0000-0000-0000D0380000}"/>
    <cellStyle name="DATA Currency [1] 7 2_факт 2019" xfId="27719" xr:uid="{00000000-0005-0000-0000-0000D1380000}"/>
    <cellStyle name="DATA Currency [1] 7 3" xfId="8399" xr:uid="{00000000-0005-0000-0000-0000D2380000}"/>
    <cellStyle name="DATA Currency [1] 7 3 2" xfId="18281" xr:uid="{00000000-0005-0000-0000-0000D3380000}"/>
    <cellStyle name="DATA Currency [1] 7 3_факт 2019" xfId="27720" xr:uid="{00000000-0005-0000-0000-0000D4380000}"/>
    <cellStyle name="DATA Currency [1] 7 4" xfId="8400" xr:uid="{00000000-0005-0000-0000-0000D5380000}"/>
    <cellStyle name="DATA Currency [1] 7 4 2" xfId="18282" xr:uid="{00000000-0005-0000-0000-0000D6380000}"/>
    <cellStyle name="DATA Currency [1] 7 4_факт 2019" xfId="27721" xr:uid="{00000000-0005-0000-0000-0000D7380000}"/>
    <cellStyle name="DATA Currency [1] 7 5" xfId="8401" xr:uid="{00000000-0005-0000-0000-0000D8380000}"/>
    <cellStyle name="DATA Currency [1] 7 5 2" xfId="18283" xr:uid="{00000000-0005-0000-0000-0000D9380000}"/>
    <cellStyle name="DATA Currency [1] 7 5_факт 2019" xfId="27722" xr:uid="{00000000-0005-0000-0000-0000DA380000}"/>
    <cellStyle name="DATA Currency [1] 7 6" xfId="18284" xr:uid="{00000000-0005-0000-0000-0000DB380000}"/>
    <cellStyle name="DATA Currency [1] 7 6 2" xfId="18285" xr:uid="{00000000-0005-0000-0000-0000DC380000}"/>
    <cellStyle name="DATA Currency [1] 7 6_факт 2019" xfId="27723" xr:uid="{00000000-0005-0000-0000-0000DD380000}"/>
    <cellStyle name="DATA Currency [1] 7 7" xfId="18286" xr:uid="{00000000-0005-0000-0000-0000DE380000}"/>
    <cellStyle name="DATA Currency [1] 7 7 2" xfId="18287" xr:uid="{00000000-0005-0000-0000-0000DF380000}"/>
    <cellStyle name="DATA Currency [1] 7 7_факт 2019" xfId="27724" xr:uid="{00000000-0005-0000-0000-0000E0380000}"/>
    <cellStyle name="DATA Currency [1] 7 8" xfId="18288" xr:uid="{00000000-0005-0000-0000-0000E1380000}"/>
    <cellStyle name="DATA Currency [1] 7 8 2" xfId="18289" xr:uid="{00000000-0005-0000-0000-0000E2380000}"/>
    <cellStyle name="DATA Currency [1] 7 8_факт 2019" xfId="27725" xr:uid="{00000000-0005-0000-0000-0000E3380000}"/>
    <cellStyle name="DATA Currency [1] 7 9" xfId="18290" xr:uid="{00000000-0005-0000-0000-0000E4380000}"/>
    <cellStyle name="DATA Currency [1] 7_факт 2019" xfId="27726" xr:uid="{00000000-0005-0000-0000-0000E5380000}"/>
    <cellStyle name="DATA Currency [1] 8" xfId="8402" xr:uid="{00000000-0005-0000-0000-0000E6380000}"/>
    <cellStyle name="DATA Currency [1] 8 2" xfId="8403" xr:uid="{00000000-0005-0000-0000-0000E7380000}"/>
    <cellStyle name="DATA Currency [1] 8 2 2" xfId="18291" xr:uid="{00000000-0005-0000-0000-0000E8380000}"/>
    <cellStyle name="DATA Currency [1] 8 2 2 2" xfId="18292" xr:uid="{00000000-0005-0000-0000-0000E9380000}"/>
    <cellStyle name="DATA Currency [1] 8 2 2_факт 2019" xfId="27727" xr:uid="{00000000-0005-0000-0000-0000EA380000}"/>
    <cellStyle name="DATA Currency [1] 8 2 3" xfId="18293" xr:uid="{00000000-0005-0000-0000-0000EB380000}"/>
    <cellStyle name="DATA Currency [1] 8 2 3 2" xfId="18294" xr:uid="{00000000-0005-0000-0000-0000EC380000}"/>
    <cellStyle name="DATA Currency [1] 8 2 3_факт 2019" xfId="27728" xr:uid="{00000000-0005-0000-0000-0000ED380000}"/>
    <cellStyle name="DATA Currency [1] 8 2 4" xfId="18295" xr:uid="{00000000-0005-0000-0000-0000EE380000}"/>
    <cellStyle name="DATA Currency [1] 8 2_факт 2019" xfId="27729" xr:uid="{00000000-0005-0000-0000-0000EF380000}"/>
    <cellStyle name="DATA Currency [1] 8 3" xfId="8404" xr:uid="{00000000-0005-0000-0000-0000F0380000}"/>
    <cellStyle name="DATA Currency [1] 8 3 2" xfId="18296" xr:uid="{00000000-0005-0000-0000-0000F1380000}"/>
    <cellStyle name="DATA Currency [1] 8 3_факт 2019" xfId="27730" xr:uid="{00000000-0005-0000-0000-0000F2380000}"/>
    <cellStyle name="DATA Currency [1] 8 4" xfId="8405" xr:uid="{00000000-0005-0000-0000-0000F3380000}"/>
    <cellStyle name="DATA Currency [1] 8 4 2" xfId="18297" xr:uid="{00000000-0005-0000-0000-0000F4380000}"/>
    <cellStyle name="DATA Currency [1] 8 4_факт 2019" xfId="27731" xr:uid="{00000000-0005-0000-0000-0000F5380000}"/>
    <cellStyle name="DATA Currency [1] 8 5" xfId="8406" xr:uid="{00000000-0005-0000-0000-0000F6380000}"/>
    <cellStyle name="DATA Currency [1] 8 5 2" xfId="18298" xr:uid="{00000000-0005-0000-0000-0000F7380000}"/>
    <cellStyle name="DATA Currency [1] 8 5_факт 2019" xfId="27732" xr:uid="{00000000-0005-0000-0000-0000F8380000}"/>
    <cellStyle name="DATA Currency [1] 8 6" xfId="18299" xr:uid="{00000000-0005-0000-0000-0000F9380000}"/>
    <cellStyle name="DATA Currency [1] 8 6 2" xfId="18300" xr:uid="{00000000-0005-0000-0000-0000FA380000}"/>
    <cellStyle name="DATA Currency [1] 8 6_факт 2019" xfId="27733" xr:uid="{00000000-0005-0000-0000-0000FB380000}"/>
    <cellStyle name="DATA Currency [1] 8 7" xfId="18301" xr:uid="{00000000-0005-0000-0000-0000FC380000}"/>
    <cellStyle name="DATA Currency [1] 8 7 2" xfId="18302" xr:uid="{00000000-0005-0000-0000-0000FD380000}"/>
    <cellStyle name="DATA Currency [1] 8 7_факт 2019" xfId="27734" xr:uid="{00000000-0005-0000-0000-0000FE380000}"/>
    <cellStyle name="DATA Currency [1] 8 8" xfId="18303" xr:uid="{00000000-0005-0000-0000-0000FF380000}"/>
    <cellStyle name="DATA Currency [1] 8 8 2" xfId="18304" xr:uid="{00000000-0005-0000-0000-000000390000}"/>
    <cellStyle name="DATA Currency [1] 8 8_факт 2019" xfId="27735" xr:uid="{00000000-0005-0000-0000-000001390000}"/>
    <cellStyle name="DATA Currency [1] 8 9" xfId="18305" xr:uid="{00000000-0005-0000-0000-000002390000}"/>
    <cellStyle name="DATA Currency [1] 8_факт 2019" xfId="27736" xr:uid="{00000000-0005-0000-0000-000003390000}"/>
    <cellStyle name="DATA Currency [1] 9" xfId="8407" xr:uid="{00000000-0005-0000-0000-000004390000}"/>
    <cellStyle name="DATA Currency [1] 9 2" xfId="18306" xr:uid="{00000000-0005-0000-0000-000005390000}"/>
    <cellStyle name="DATA Currency [1] 9 2 2" xfId="18307" xr:uid="{00000000-0005-0000-0000-000006390000}"/>
    <cellStyle name="DATA Currency [1] 9 2_факт 2019" xfId="27737" xr:uid="{00000000-0005-0000-0000-000007390000}"/>
    <cellStyle name="DATA Currency [1] 9 3" xfId="18308" xr:uid="{00000000-0005-0000-0000-000008390000}"/>
    <cellStyle name="DATA Currency [1] 9 3 2" xfId="18309" xr:uid="{00000000-0005-0000-0000-000009390000}"/>
    <cellStyle name="DATA Currency [1] 9 3_факт 2019" xfId="27738" xr:uid="{00000000-0005-0000-0000-00000A390000}"/>
    <cellStyle name="DATA Currency [1] 9 4" xfId="18310" xr:uid="{00000000-0005-0000-0000-00000B390000}"/>
    <cellStyle name="DATA Currency [1] 9_факт 2019" xfId="27739" xr:uid="{00000000-0005-0000-0000-00000C390000}"/>
    <cellStyle name="DATA Currency [1]_Лист2" xfId="27740" xr:uid="{00000000-0005-0000-0000-00000D390000}"/>
    <cellStyle name="DATA Currency [2]" xfId="8408" xr:uid="{00000000-0005-0000-0000-00000E390000}"/>
    <cellStyle name="DATA Currency [2] 10" xfId="8409" xr:uid="{00000000-0005-0000-0000-00000F390000}"/>
    <cellStyle name="DATA Currency [2] 10 2" xfId="18311" xr:uid="{00000000-0005-0000-0000-000010390000}"/>
    <cellStyle name="DATA Currency [2] 10_факт 2019" xfId="27741" xr:uid="{00000000-0005-0000-0000-000011390000}"/>
    <cellStyle name="DATA Currency [2] 11" xfId="8410" xr:uid="{00000000-0005-0000-0000-000012390000}"/>
    <cellStyle name="DATA Currency [2] 11 2" xfId="18312" xr:uid="{00000000-0005-0000-0000-000013390000}"/>
    <cellStyle name="DATA Currency [2] 11_факт 2019" xfId="27742" xr:uid="{00000000-0005-0000-0000-000014390000}"/>
    <cellStyle name="DATA Currency [2] 12" xfId="8411" xr:uid="{00000000-0005-0000-0000-000015390000}"/>
    <cellStyle name="DATA Currency [2] 12 2" xfId="18313" xr:uid="{00000000-0005-0000-0000-000016390000}"/>
    <cellStyle name="DATA Currency [2] 12_факт 2019" xfId="27743" xr:uid="{00000000-0005-0000-0000-000017390000}"/>
    <cellStyle name="DATA Currency [2] 13" xfId="18314" xr:uid="{00000000-0005-0000-0000-000018390000}"/>
    <cellStyle name="DATA Currency [2] 13 2" xfId="18315" xr:uid="{00000000-0005-0000-0000-000019390000}"/>
    <cellStyle name="DATA Currency [2] 13_факт 2019" xfId="27744" xr:uid="{00000000-0005-0000-0000-00001A390000}"/>
    <cellStyle name="DATA Currency [2] 14" xfId="18316" xr:uid="{00000000-0005-0000-0000-00001B390000}"/>
    <cellStyle name="DATA Currency [2] 14 2" xfId="18317" xr:uid="{00000000-0005-0000-0000-00001C390000}"/>
    <cellStyle name="DATA Currency [2] 14_факт 2019" xfId="27745" xr:uid="{00000000-0005-0000-0000-00001D390000}"/>
    <cellStyle name="DATA Currency [2] 15" xfId="18318" xr:uid="{00000000-0005-0000-0000-00001E390000}"/>
    <cellStyle name="DATA Currency [2] 15 2" xfId="18319" xr:uid="{00000000-0005-0000-0000-00001F390000}"/>
    <cellStyle name="DATA Currency [2] 15_факт 2019" xfId="27746" xr:uid="{00000000-0005-0000-0000-000020390000}"/>
    <cellStyle name="DATA Currency [2] 16" xfId="18320" xr:uid="{00000000-0005-0000-0000-000021390000}"/>
    <cellStyle name="DATA Currency [2] 17" xfId="27747" xr:uid="{00000000-0005-0000-0000-000022390000}"/>
    <cellStyle name="DATA Currency [2] 2" xfId="8412" xr:uid="{00000000-0005-0000-0000-000023390000}"/>
    <cellStyle name="DATA Currency [2] 2 10" xfId="18321" xr:uid="{00000000-0005-0000-0000-000024390000}"/>
    <cellStyle name="DATA Currency [2] 2 2" xfId="8413" xr:uid="{00000000-0005-0000-0000-000025390000}"/>
    <cellStyle name="DATA Currency [2] 2 2 2" xfId="8414" xr:uid="{00000000-0005-0000-0000-000026390000}"/>
    <cellStyle name="DATA Currency [2] 2 2 2 2" xfId="18322" xr:uid="{00000000-0005-0000-0000-000027390000}"/>
    <cellStyle name="DATA Currency [2] 2 2 2 2 2" xfId="18323" xr:uid="{00000000-0005-0000-0000-000028390000}"/>
    <cellStyle name="DATA Currency [2] 2 2 2 2_факт 2019" xfId="27748" xr:uid="{00000000-0005-0000-0000-000029390000}"/>
    <cellStyle name="DATA Currency [2] 2 2 2 3" xfId="18324" xr:uid="{00000000-0005-0000-0000-00002A390000}"/>
    <cellStyle name="DATA Currency [2] 2 2 2 3 2" xfId="18325" xr:uid="{00000000-0005-0000-0000-00002B390000}"/>
    <cellStyle name="DATA Currency [2] 2 2 2 3_факт 2019" xfId="27749" xr:uid="{00000000-0005-0000-0000-00002C390000}"/>
    <cellStyle name="DATA Currency [2] 2 2 2 4" xfId="18326" xr:uid="{00000000-0005-0000-0000-00002D390000}"/>
    <cellStyle name="DATA Currency [2] 2 2 2_факт 2019" xfId="27750" xr:uid="{00000000-0005-0000-0000-00002E390000}"/>
    <cellStyle name="DATA Currency [2] 2 2 3" xfId="8415" xr:uid="{00000000-0005-0000-0000-00002F390000}"/>
    <cellStyle name="DATA Currency [2] 2 2 3 2" xfId="18327" xr:uid="{00000000-0005-0000-0000-000030390000}"/>
    <cellStyle name="DATA Currency [2] 2 2 3_факт 2019" xfId="27751" xr:uid="{00000000-0005-0000-0000-000031390000}"/>
    <cellStyle name="DATA Currency [2] 2 2 4" xfId="8416" xr:uid="{00000000-0005-0000-0000-000032390000}"/>
    <cellStyle name="DATA Currency [2] 2 2 4 2" xfId="18328" xr:uid="{00000000-0005-0000-0000-000033390000}"/>
    <cellStyle name="DATA Currency [2] 2 2 4_факт 2019" xfId="27752" xr:uid="{00000000-0005-0000-0000-000034390000}"/>
    <cellStyle name="DATA Currency [2] 2 2 5" xfId="8417" xr:uid="{00000000-0005-0000-0000-000035390000}"/>
    <cellStyle name="DATA Currency [2] 2 2 5 2" xfId="18329" xr:uid="{00000000-0005-0000-0000-000036390000}"/>
    <cellStyle name="DATA Currency [2] 2 2 5_факт 2019" xfId="27753" xr:uid="{00000000-0005-0000-0000-000037390000}"/>
    <cellStyle name="DATA Currency [2] 2 2 6" xfId="18330" xr:uid="{00000000-0005-0000-0000-000038390000}"/>
    <cellStyle name="DATA Currency [2] 2 2 6 2" xfId="18331" xr:uid="{00000000-0005-0000-0000-000039390000}"/>
    <cellStyle name="DATA Currency [2] 2 2 6_факт 2019" xfId="27754" xr:uid="{00000000-0005-0000-0000-00003A390000}"/>
    <cellStyle name="DATA Currency [2] 2 2 7" xfId="18332" xr:uid="{00000000-0005-0000-0000-00003B390000}"/>
    <cellStyle name="DATA Currency [2] 2 2 7 2" xfId="18333" xr:uid="{00000000-0005-0000-0000-00003C390000}"/>
    <cellStyle name="DATA Currency [2] 2 2 7_факт 2019" xfId="27755" xr:uid="{00000000-0005-0000-0000-00003D390000}"/>
    <cellStyle name="DATA Currency [2] 2 2 8" xfId="18334" xr:uid="{00000000-0005-0000-0000-00003E390000}"/>
    <cellStyle name="DATA Currency [2] 2 2 8 2" xfId="18335" xr:uid="{00000000-0005-0000-0000-00003F390000}"/>
    <cellStyle name="DATA Currency [2] 2 2 8_факт 2019" xfId="27756" xr:uid="{00000000-0005-0000-0000-000040390000}"/>
    <cellStyle name="DATA Currency [2] 2 2 9" xfId="18336" xr:uid="{00000000-0005-0000-0000-000041390000}"/>
    <cellStyle name="DATA Currency [2] 2 2_факт 2019" xfId="27757" xr:uid="{00000000-0005-0000-0000-000042390000}"/>
    <cellStyle name="DATA Currency [2] 2 3" xfId="8418" xr:uid="{00000000-0005-0000-0000-000043390000}"/>
    <cellStyle name="DATA Currency [2] 2 3 2" xfId="18337" xr:uid="{00000000-0005-0000-0000-000044390000}"/>
    <cellStyle name="DATA Currency [2] 2 3 2 2" xfId="18338" xr:uid="{00000000-0005-0000-0000-000045390000}"/>
    <cellStyle name="DATA Currency [2] 2 3 2_факт 2019" xfId="27758" xr:uid="{00000000-0005-0000-0000-000046390000}"/>
    <cellStyle name="DATA Currency [2] 2 3 3" xfId="18339" xr:uid="{00000000-0005-0000-0000-000047390000}"/>
    <cellStyle name="DATA Currency [2] 2 3 3 2" xfId="18340" xr:uid="{00000000-0005-0000-0000-000048390000}"/>
    <cellStyle name="DATA Currency [2] 2 3 3_факт 2019" xfId="27759" xr:uid="{00000000-0005-0000-0000-000049390000}"/>
    <cellStyle name="DATA Currency [2] 2 3 4" xfId="18341" xr:uid="{00000000-0005-0000-0000-00004A390000}"/>
    <cellStyle name="DATA Currency [2] 2 3_факт 2019" xfId="27760" xr:uid="{00000000-0005-0000-0000-00004B390000}"/>
    <cellStyle name="DATA Currency [2] 2 4" xfId="8419" xr:uid="{00000000-0005-0000-0000-00004C390000}"/>
    <cellStyle name="DATA Currency [2] 2 4 2" xfId="18342" xr:uid="{00000000-0005-0000-0000-00004D390000}"/>
    <cellStyle name="DATA Currency [2] 2 4_факт 2019" xfId="27761" xr:uid="{00000000-0005-0000-0000-00004E390000}"/>
    <cellStyle name="DATA Currency [2] 2 5" xfId="8420" xr:uid="{00000000-0005-0000-0000-00004F390000}"/>
    <cellStyle name="DATA Currency [2] 2 5 2" xfId="18343" xr:uid="{00000000-0005-0000-0000-000050390000}"/>
    <cellStyle name="DATA Currency [2] 2 5_факт 2019" xfId="27762" xr:uid="{00000000-0005-0000-0000-000051390000}"/>
    <cellStyle name="DATA Currency [2] 2 6" xfId="8421" xr:uid="{00000000-0005-0000-0000-000052390000}"/>
    <cellStyle name="DATA Currency [2] 2 6 2" xfId="18344" xr:uid="{00000000-0005-0000-0000-000053390000}"/>
    <cellStyle name="DATA Currency [2] 2 6_факт 2019" xfId="27763" xr:uid="{00000000-0005-0000-0000-000054390000}"/>
    <cellStyle name="DATA Currency [2] 2 7" xfId="18345" xr:uid="{00000000-0005-0000-0000-000055390000}"/>
    <cellStyle name="DATA Currency [2] 2 7 2" xfId="18346" xr:uid="{00000000-0005-0000-0000-000056390000}"/>
    <cellStyle name="DATA Currency [2] 2 7_факт 2019" xfId="27764" xr:uid="{00000000-0005-0000-0000-000057390000}"/>
    <cellStyle name="DATA Currency [2] 2 8" xfId="18347" xr:uid="{00000000-0005-0000-0000-000058390000}"/>
    <cellStyle name="DATA Currency [2] 2 8 2" xfId="18348" xr:uid="{00000000-0005-0000-0000-000059390000}"/>
    <cellStyle name="DATA Currency [2] 2 8_факт 2019" xfId="27765" xr:uid="{00000000-0005-0000-0000-00005A390000}"/>
    <cellStyle name="DATA Currency [2] 2 9" xfId="18349" xr:uid="{00000000-0005-0000-0000-00005B390000}"/>
    <cellStyle name="DATA Currency [2] 2 9 2" xfId="18350" xr:uid="{00000000-0005-0000-0000-00005C390000}"/>
    <cellStyle name="DATA Currency [2] 2 9_факт 2019" xfId="27766" xr:uid="{00000000-0005-0000-0000-00005D390000}"/>
    <cellStyle name="DATA Currency [2] 2_факт 2019" xfId="27767" xr:uid="{00000000-0005-0000-0000-00005E390000}"/>
    <cellStyle name="DATA Currency [2] 3" xfId="8422" xr:uid="{00000000-0005-0000-0000-00005F390000}"/>
    <cellStyle name="DATA Currency [2] 3 2" xfId="8423" xr:uid="{00000000-0005-0000-0000-000060390000}"/>
    <cellStyle name="DATA Currency [2] 3 2 2" xfId="18351" xr:uid="{00000000-0005-0000-0000-000061390000}"/>
    <cellStyle name="DATA Currency [2] 3 2 2 2" xfId="18352" xr:uid="{00000000-0005-0000-0000-000062390000}"/>
    <cellStyle name="DATA Currency [2] 3 2 2_факт 2019" xfId="27768" xr:uid="{00000000-0005-0000-0000-000063390000}"/>
    <cellStyle name="DATA Currency [2] 3 2 3" xfId="18353" xr:uid="{00000000-0005-0000-0000-000064390000}"/>
    <cellStyle name="DATA Currency [2] 3 2 3 2" xfId="18354" xr:uid="{00000000-0005-0000-0000-000065390000}"/>
    <cellStyle name="DATA Currency [2] 3 2 3_факт 2019" xfId="27769" xr:uid="{00000000-0005-0000-0000-000066390000}"/>
    <cellStyle name="DATA Currency [2] 3 2 4" xfId="18355" xr:uid="{00000000-0005-0000-0000-000067390000}"/>
    <cellStyle name="DATA Currency [2] 3 2_факт 2019" xfId="27770" xr:uid="{00000000-0005-0000-0000-000068390000}"/>
    <cellStyle name="DATA Currency [2] 3 3" xfId="8424" xr:uid="{00000000-0005-0000-0000-000069390000}"/>
    <cellStyle name="DATA Currency [2] 3 3 2" xfId="18356" xr:uid="{00000000-0005-0000-0000-00006A390000}"/>
    <cellStyle name="DATA Currency [2] 3 3_факт 2019" xfId="27771" xr:uid="{00000000-0005-0000-0000-00006B390000}"/>
    <cellStyle name="DATA Currency [2] 3 4" xfId="8425" xr:uid="{00000000-0005-0000-0000-00006C390000}"/>
    <cellStyle name="DATA Currency [2] 3 4 2" xfId="18357" xr:uid="{00000000-0005-0000-0000-00006D390000}"/>
    <cellStyle name="DATA Currency [2] 3 4_факт 2019" xfId="27772" xr:uid="{00000000-0005-0000-0000-00006E390000}"/>
    <cellStyle name="DATA Currency [2] 3 5" xfId="8426" xr:uid="{00000000-0005-0000-0000-00006F390000}"/>
    <cellStyle name="DATA Currency [2] 3 5 2" xfId="18358" xr:uid="{00000000-0005-0000-0000-000070390000}"/>
    <cellStyle name="DATA Currency [2] 3 5_факт 2019" xfId="27773" xr:uid="{00000000-0005-0000-0000-000071390000}"/>
    <cellStyle name="DATA Currency [2] 3 6" xfId="18359" xr:uid="{00000000-0005-0000-0000-000072390000}"/>
    <cellStyle name="DATA Currency [2] 3 6 2" xfId="18360" xr:uid="{00000000-0005-0000-0000-000073390000}"/>
    <cellStyle name="DATA Currency [2] 3 6_факт 2019" xfId="27774" xr:uid="{00000000-0005-0000-0000-000074390000}"/>
    <cellStyle name="DATA Currency [2] 3 7" xfId="18361" xr:uid="{00000000-0005-0000-0000-000075390000}"/>
    <cellStyle name="DATA Currency [2] 3 7 2" xfId="18362" xr:uid="{00000000-0005-0000-0000-000076390000}"/>
    <cellStyle name="DATA Currency [2] 3 7_факт 2019" xfId="27775" xr:uid="{00000000-0005-0000-0000-000077390000}"/>
    <cellStyle name="DATA Currency [2] 3 8" xfId="18363" xr:uid="{00000000-0005-0000-0000-000078390000}"/>
    <cellStyle name="DATA Currency [2] 3 8 2" xfId="18364" xr:uid="{00000000-0005-0000-0000-000079390000}"/>
    <cellStyle name="DATA Currency [2] 3 8_факт 2019" xfId="27776" xr:uid="{00000000-0005-0000-0000-00007A390000}"/>
    <cellStyle name="DATA Currency [2] 3 9" xfId="18365" xr:uid="{00000000-0005-0000-0000-00007B390000}"/>
    <cellStyle name="DATA Currency [2] 3_факт 2019" xfId="27777" xr:uid="{00000000-0005-0000-0000-00007C390000}"/>
    <cellStyle name="DATA Currency [2] 4" xfId="8427" xr:uid="{00000000-0005-0000-0000-00007D390000}"/>
    <cellStyle name="DATA Currency [2] 4 2" xfId="8428" xr:uid="{00000000-0005-0000-0000-00007E390000}"/>
    <cellStyle name="DATA Currency [2] 4 2 2" xfId="18366" xr:uid="{00000000-0005-0000-0000-00007F390000}"/>
    <cellStyle name="DATA Currency [2] 4 2 2 2" xfId="18367" xr:uid="{00000000-0005-0000-0000-000080390000}"/>
    <cellStyle name="DATA Currency [2] 4 2 2_факт 2019" xfId="27778" xr:uid="{00000000-0005-0000-0000-000081390000}"/>
    <cellStyle name="DATA Currency [2] 4 2 3" xfId="18368" xr:uid="{00000000-0005-0000-0000-000082390000}"/>
    <cellStyle name="DATA Currency [2] 4 2 3 2" xfId="18369" xr:uid="{00000000-0005-0000-0000-000083390000}"/>
    <cellStyle name="DATA Currency [2] 4 2 3_факт 2019" xfId="27779" xr:uid="{00000000-0005-0000-0000-000084390000}"/>
    <cellStyle name="DATA Currency [2] 4 2 4" xfId="18370" xr:uid="{00000000-0005-0000-0000-000085390000}"/>
    <cellStyle name="DATA Currency [2] 4 2_факт 2019" xfId="27780" xr:uid="{00000000-0005-0000-0000-000086390000}"/>
    <cellStyle name="DATA Currency [2] 4 3" xfId="8429" xr:uid="{00000000-0005-0000-0000-000087390000}"/>
    <cellStyle name="DATA Currency [2] 4 3 2" xfId="18371" xr:uid="{00000000-0005-0000-0000-000088390000}"/>
    <cellStyle name="DATA Currency [2] 4 3_факт 2019" xfId="27781" xr:uid="{00000000-0005-0000-0000-000089390000}"/>
    <cellStyle name="DATA Currency [2] 4 4" xfId="8430" xr:uid="{00000000-0005-0000-0000-00008A390000}"/>
    <cellStyle name="DATA Currency [2] 4 4 2" xfId="18372" xr:uid="{00000000-0005-0000-0000-00008B390000}"/>
    <cellStyle name="DATA Currency [2] 4 4_факт 2019" xfId="27782" xr:uid="{00000000-0005-0000-0000-00008C390000}"/>
    <cellStyle name="DATA Currency [2] 4 5" xfId="8431" xr:uid="{00000000-0005-0000-0000-00008D390000}"/>
    <cellStyle name="DATA Currency [2] 4 5 2" xfId="18373" xr:uid="{00000000-0005-0000-0000-00008E390000}"/>
    <cellStyle name="DATA Currency [2] 4 5_факт 2019" xfId="27783" xr:uid="{00000000-0005-0000-0000-00008F390000}"/>
    <cellStyle name="DATA Currency [2] 4 6" xfId="18374" xr:uid="{00000000-0005-0000-0000-000090390000}"/>
    <cellStyle name="DATA Currency [2] 4 6 2" xfId="18375" xr:uid="{00000000-0005-0000-0000-000091390000}"/>
    <cellStyle name="DATA Currency [2] 4 6_факт 2019" xfId="27784" xr:uid="{00000000-0005-0000-0000-000092390000}"/>
    <cellStyle name="DATA Currency [2] 4 7" xfId="18376" xr:uid="{00000000-0005-0000-0000-000093390000}"/>
    <cellStyle name="DATA Currency [2] 4 7 2" xfId="18377" xr:uid="{00000000-0005-0000-0000-000094390000}"/>
    <cellStyle name="DATA Currency [2] 4 7_факт 2019" xfId="27785" xr:uid="{00000000-0005-0000-0000-000095390000}"/>
    <cellStyle name="DATA Currency [2] 4 8" xfId="18378" xr:uid="{00000000-0005-0000-0000-000096390000}"/>
    <cellStyle name="DATA Currency [2] 4 8 2" xfId="18379" xr:uid="{00000000-0005-0000-0000-000097390000}"/>
    <cellStyle name="DATA Currency [2] 4 8_факт 2019" xfId="27786" xr:uid="{00000000-0005-0000-0000-000098390000}"/>
    <cellStyle name="DATA Currency [2] 4 9" xfId="18380" xr:uid="{00000000-0005-0000-0000-000099390000}"/>
    <cellStyle name="DATA Currency [2] 4_факт 2019" xfId="27787" xr:uid="{00000000-0005-0000-0000-00009A390000}"/>
    <cellStyle name="DATA Currency [2] 5" xfId="8432" xr:uid="{00000000-0005-0000-0000-00009B390000}"/>
    <cellStyle name="DATA Currency [2] 5 2" xfId="8433" xr:uid="{00000000-0005-0000-0000-00009C390000}"/>
    <cellStyle name="DATA Currency [2] 5 2 2" xfId="18381" xr:uid="{00000000-0005-0000-0000-00009D390000}"/>
    <cellStyle name="DATA Currency [2] 5 2 2 2" xfId="18382" xr:uid="{00000000-0005-0000-0000-00009E390000}"/>
    <cellStyle name="DATA Currency [2] 5 2 2_факт 2019" xfId="27788" xr:uid="{00000000-0005-0000-0000-00009F390000}"/>
    <cellStyle name="DATA Currency [2] 5 2 3" xfId="18383" xr:uid="{00000000-0005-0000-0000-0000A0390000}"/>
    <cellStyle name="DATA Currency [2] 5 2 3 2" xfId="18384" xr:uid="{00000000-0005-0000-0000-0000A1390000}"/>
    <cellStyle name="DATA Currency [2] 5 2 3_факт 2019" xfId="27789" xr:uid="{00000000-0005-0000-0000-0000A2390000}"/>
    <cellStyle name="DATA Currency [2] 5 2 4" xfId="18385" xr:uid="{00000000-0005-0000-0000-0000A3390000}"/>
    <cellStyle name="DATA Currency [2] 5 2_факт 2019" xfId="27790" xr:uid="{00000000-0005-0000-0000-0000A4390000}"/>
    <cellStyle name="DATA Currency [2] 5 3" xfId="8434" xr:uid="{00000000-0005-0000-0000-0000A5390000}"/>
    <cellStyle name="DATA Currency [2] 5 3 2" xfId="18386" xr:uid="{00000000-0005-0000-0000-0000A6390000}"/>
    <cellStyle name="DATA Currency [2] 5 3_факт 2019" xfId="27791" xr:uid="{00000000-0005-0000-0000-0000A7390000}"/>
    <cellStyle name="DATA Currency [2] 5 4" xfId="8435" xr:uid="{00000000-0005-0000-0000-0000A8390000}"/>
    <cellStyle name="DATA Currency [2] 5 4 2" xfId="18387" xr:uid="{00000000-0005-0000-0000-0000A9390000}"/>
    <cellStyle name="DATA Currency [2] 5 4_факт 2019" xfId="27792" xr:uid="{00000000-0005-0000-0000-0000AA390000}"/>
    <cellStyle name="DATA Currency [2] 5 5" xfId="8436" xr:uid="{00000000-0005-0000-0000-0000AB390000}"/>
    <cellStyle name="DATA Currency [2] 5 5 2" xfId="18388" xr:uid="{00000000-0005-0000-0000-0000AC390000}"/>
    <cellStyle name="DATA Currency [2] 5 5_факт 2019" xfId="27793" xr:uid="{00000000-0005-0000-0000-0000AD390000}"/>
    <cellStyle name="DATA Currency [2] 5 6" xfId="18389" xr:uid="{00000000-0005-0000-0000-0000AE390000}"/>
    <cellStyle name="DATA Currency [2] 5 6 2" xfId="18390" xr:uid="{00000000-0005-0000-0000-0000AF390000}"/>
    <cellStyle name="DATA Currency [2] 5 6_факт 2019" xfId="27794" xr:uid="{00000000-0005-0000-0000-0000B0390000}"/>
    <cellStyle name="DATA Currency [2] 5 7" xfId="18391" xr:uid="{00000000-0005-0000-0000-0000B1390000}"/>
    <cellStyle name="DATA Currency [2] 5 7 2" xfId="18392" xr:uid="{00000000-0005-0000-0000-0000B2390000}"/>
    <cellStyle name="DATA Currency [2] 5 7_факт 2019" xfId="27795" xr:uid="{00000000-0005-0000-0000-0000B3390000}"/>
    <cellStyle name="DATA Currency [2] 5 8" xfId="18393" xr:uid="{00000000-0005-0000-0000-0000B4390000}"/>
    <cellStyle name="DATA Currency [2] 5 8 2" xfId="18394" xr:uid="{00000000-0005-0000-0000-0000B5390000}"/>
    <cellStyle name="DATA Currency [2] 5 8_факт 2019" xfId="27796" xr:uid="{00000000-0005-0000-0000-0000B6390000}"/>
    <cellStyle name="DATA Currency [2] 5 9" xfId="18395" xr:uid="{00000000-0005-0000-0000-0000B7390000}"/>
    <cellStyle name="DATA Currency [2] 5_факт 2019" xfId="27797" xr:uid="{00000000-0005-0000-0000-0000B8390000}"/>
    <cellStyle name="DATA Currency [2] 6" xfId="8437" xr:uid="{00000000-0005-0000-0000-0000B9390000}"/>
    <cellStyle name="DATA Currency [2] 6 2" xfId="8438" xr:uid="{00000000-0005-0000-0000-0000BA390000}"/>
    <cellStyle name="DATA Currency [2] 6 2 2" xfId="18396" xr:uid="{00000000-0005-0000-0000-0000BB390000}"/>
    <cellStyle name="DATA Currency [2] 6 2 2 2" xfId="18397" xr:uid="{00000000-0005-0000-0000-0000BC390000}"/>
    <cellStyle name="DATA Currency [2] 6 2 2_факт 2019" xfId="27798" xr:uid="{00000000-0005-0000-0000-0000BD390000}"/>
    <cellStyle name="DATA Currency [2] 6 2 3" xfId="18398" xr:uid="{00000000-0005-0000-0000-0000BE390000}"/>
    <cellStyle name="DATA Currency [2] 6 2 3 2" xfId="18399" xr:uid="{00000000-0005-0000-0000-0000BF390000}"/>
    <cellStyle name="DATA Currency [2] 6 2 3_факт 2019" xfId="27799" xr:uid="{00000000-0005-0000-0000-0000C0390000}"/>
    <cellStyle name="DATA Currency [2] 6 2 4" xfId="18400" xr:uid="{00000000-0005-0000-0000-0000C1390000}"/>
    <cellStyle name="DATA Currency [2] 6 2_факт 2019" xfId="27800" xr:uid="{00000000-0005-0000-0000-0000C2390000}"/>
    <cellStyle name="DATA Currency [2] 6 3" xfId="8439" xr:uid="{00000000-0005-0000-0000-0000C3390000}"/>
    <cellStyle name="DATA Currency [2] 6 3 2" xfId="18401" xr:uid="{00000000-0005-0000-0000-0000C4390000}"/>
    <cellStyle name="DATA Currency [2] 6 3_факт 2019" xfId="27801" xr:uid="{00000000-0005-0000-0000-0000C5390000}"/>
    <cellStyle name="DATA Currency [2] 6 4" xfId="8440" xr:uid="{00000000-0005-0000-0000-0000C6390000}"/>
    <cellStyle name="DATA Currency [2] 6 4 2" xfId="18402" xr:uid="{00000000-0005-0000-0000-0000C7390000}"/>
    <cellStyle name="DATA Currency [2] 6 4_факт 2019" xfId="27802" xr:uid="{00000000-0005-0000-0000-0000C8390000}"/>
    <cellStyle name="DATA Currency [2] 6 5" xfId="8441" xr:uid="{00000000-0005-0000-0000-0000C9390000}"/>
    <cellStyle name="DATA Currency [2] 6 5 2" xfId="18403" xr:uid="{00000000-0005-0000-0000-0000CA390000}"/>
    <cellStyle name="DATA Currency [2] 6 5_факт 2019" xfId="27803" xr:uid="{00000000-0005-0000-0000-0000CB390000}"/>
    <cellStyle name="DATA Currency [2] 6 6" xfId="18404" xr:uid="{00000000-0005-0000-0000-0000CC390000}"/>
    <cellStyle name="DATA Currency [2] 6 6 2" xfId="18405" xr:uid="{00000000-0005-0000-0000-0000CD390000}"/>
    <cellStyle name="DATA Currency [2] 6 6_факт 2019" xfId="27804" xr:uid="{00000000-0005-0000-0000-0000CE390000}"/>
    <cellStyle name="DATA Currency [2] 6 7" xfId="18406" xr:uid="{00000000-0005-0000-0000-0000CF390000}"/>
    <cellStyle name="DATA Currency [2] 6 7 2" xfId="18407" xr:uid="{00000000-0005-0000-0000-0000D0390000}"/>
    <cellStyle name="DATA Currency [2] 6 7_факт 2019" xfId="27805" xr:uid="{00000000-0005-0000-0000-0000D1390000}"/>
    <cellStyle name="DATA Currency [2] 6 8" xfId="18408" xr:uid="{00000000-0005-0000-0000-0000D2390000}"/>
    <cellStyle name="DATA Currency [2] 6 8 2" xfId="18409" xr:uid="{00000000-0005-0000-0000-0000D3390000}"/>
    <cellStyle name="DATA Currency [2] 6 8_факт 2019" xfId="27806" xr:uid="{00000000-0005-0000-0000-0000D4390000}"/>
    <cellStyle name="DATA Currency [2] 6 9" xfId="18410" xr:uid="{00000000-0005-0000-0000-0000D5390000}"/>
    <cellStyle name="DATA Currency [2] 6_факт 2019" xfId="27807" xr:uid="{00000000-0005-0000-0000-0000D6390000}"/>
    <cellStyle name="DATA Currency [2] 7" xfId="8442" xr:uid="{00000000-0005-0000-0000-0000D7390000}"/>
    <cellStyle name="DATA Currency [2] 7 2" xfId="8443" xr:uid="{00000000-0005-0000-0000-0000D8390000}"/>
    <cellStyle name="DATA Currency [2] 7 2 2" xfId="18411" xr:uid="{00000000-0005-0000-0000-0000D9390000}"/>
    <cellStyle name="DATA Currency [2] 7 2 2 2" xfId="18412" xr:uid="{00000000-0005-0000-0000-0000DA390000}"/>
    <cellStyle name="DATA Currency [2] 7 2 2_факт 2019" xfId="27808" xr:uid="{00000000-0005-0000-0000-0000DB390000}"/>
    <cellStyle name="DATA Currency [2] 7 2 3" xfId="18413" xr:uid="{00000000-0005-0000-0000-0000DC390000}"/>
    <cellStyle name="DATA Currency [2] 7 2 3 2" xfId="18414" xr:uid="{00000000-0005-0000-0000-0000DD390000}"/>
    <cellStyle name="DATA Currency [2] 7 2 3_факт 2019" xfId="27809" xr:uid="{00000000-0005-0000-0000-0000DE390000}"/>
    <cellStyle name="DATA Currency [2] 7 2 4" xfId="18415" xr:uid="{00000000-0005-0000-0000-0000DF390000}"/>
    <cellStyle name="DATA Currency [2] 7 2_факт 2019" xfId="27810" xr:uid="{00000000-0005-0000-0000-0000E0390000}"/>
    <cellStyle name="DATA Currency [2] 7 3" xfId="8444" xr:uid="{00000000-0005-0000-0000-0000E1390000}"/>
    <cellStyle name="DATA Currency [2] 7 3 2" xfId="18416" xr:uid="{00000000-0005-0000-0000-0000E2390000}"/>
    <cellStyle name="DATA Currency [2] 7 3_факт 2019" xfId="27811" xr:uid="{00000000-0005-0000-0000-0000E3390000}"/>
    <cellStyle name="DATA Currency [2] 7 4" xfId="8445" xr:uid="{00000000-0005-0000-0000-0000E4390000}"/>
    <cellStyle name="DATA Currency [2] 7 4 2" xfId="18417" xr:uid="{00000000-0005-0000-0000-0000E5390000}"/>
    <cellStyle name="DATA Currency [2] 7 4_факт 2019" xfId="27812" xr:uid="{00000000-0005-0000-0000-0000E6390000}"/>
    <cellStyle name="DATA Currency [2] 7 5" xfId="8446" xr:uid="{00000000-0005-0000-0000-0000E7390000}"/>
    <cellStyle name="DATA Currency [2] 7 5 2" xfId="18418" xr:uid="{00000000-0005-0000-0000-0000E8390000}"/>
    <cellStyle name="DATA Currency [2] 7 5_факт 2019" xfId="27813" xr:uid="{00000000-0005-0000-0000-0000E9390000}"/>
    <cellStyle name="DATA Currency [2] 7 6" xfId="18419" xr:uid="{00000000-0005-0000-0000-0000EA390000}"/>
    <cellStyle name="DATA Currency [2] 7 6 2" xfId="18420" xr:uid="{00000000-0005-0000-0000-0000EB390000}"/>
    <cellStyle name="DATA Currency [2] 7 6_факт 2019" xfId="27814" xr:uid="{00000000-0005-0000-0000-0000EC390000}"/>
    <cellStyle name="DATA Currency [2] 7 7" xfId="18421" xr:uid="{00000000-0005-0000-0000-0000ED390000}"/>
    <cellStyle name="DATA Currency [2] 7 7 2" xfId="18422" xr:uid="{00000000-0005-0000-0000-0000EE390000}"/>
    <cellStyle name="DATA Currency [2] 7 7_факт 2019" xfId="27815" xr:uid="{00000000-0005-0000-0000-0000EF390000}"/>
    <cellStyle name="DATA Currency [2] 7 8" xfId="18423" xr:uid="{00000000-0005-0000-0000-0000F0390000}"/>
    <cellStyle name="DATA Currency [2] 7 8 2" xfId="18424" xr:uid="{00000000-0005-0000-0000-0000F1390000}"/>
    <cellStyle name="DATA Currency [2] 7 8_факт 2019" xfId="27816" xr:uid="{00000000-0005-0000-0000-0000F2390000}"/>
    <cellStyle name="DATA Currency [2] 7 9" xfId="18425" xr:uid="{00000000-0005-0000-0000-0000F3390000}"/>
    <cellStyle name="DATA Currency [2] 7_факт 2019" xfId="27817" xr:uid="{00000000-0005-0000-0000-0000F4390000}"/>
    <cellStyle name="DATA Currency [2] 8" xfId="8447" xr:uid="{00000000-0005-0000-0000-0000F5390000}"/>
    <cellStyle name="DATA Currency [2] 8 2" xfId="8448" xr:uid="{00000000-0005-0000-0000-0000F6390000}"/>
    <cellStyle name="DATA Currency [2] 8 2 2" xfId="18426" xr:uid="{00000000-0005-0000-0000-0000F7390000}"/>
    <cellStyle name="DATA Currency [2] 8 2 2 2" xfId="18427" xr:uid="{00000000-0005-0000-0000-0000F8390000}"/>
    <cellStyle name="DATA Currency [2] 8 2 2_факт 2019" xfId="27818" xr:uid="{00000000-0005-0000-0000-0000F9390000}"/>
    <cellStyle name="DATA Currency [2] 8 2 3" xfId="18428" xr:uid="{00000000-0005-0000-0000-0000FA390000}"/>
    <cellStyle name="DATA Currency [2] 8 2 3 2" xfId="18429" xr:uid="{00000000-0005-0000-0000-0000FB390000}"/>
    <cellStyle name="DATA Currency [2] 8 2 3_факт 2019" xfId="27819" xr:uid="{00000000-0005-0000-0000-0000FC390000}"/>
    <cellStyle name="DATA Currency [2] 8 2 4" xfId="18430" xr:uid="{00000000-0005-0000-0000-0000FD390000}"/>
    <cellStyle name="DATA Currency [2] 8 2_факт 2019" xfId="27820" xr:uid="{00000000-0005-0000-0000-0000FE390000}"/>
    <cellStyle name="DATA Currency [2] 8 3" xfId="8449" xr:uid="{00000000-0005-0000-0000-0000FF390000}"/>
    <cellStyle name="DATA Currency [2] 8 3 2" xfId="18431" xr:uid="{00000000-0005-0000-0000-0000003A0000}"/>
    <cellStyle name="DATA Currency [2] 8 3_факт 2019" xfId="27821" xr:uid="{00000000-0005-0000-0000-0000013A0000}"/>
    <cellStyle name="DATA Currency [2] 8 4" xfId="8450" xr:uid="{00000000-0005-0000-0000-0000023A0000}"/>
    <cellStyle name="DATA Currency [2] 8 4 2" xfId="18432" xr:uid="{00000000-0005-0000-0000-0000033A0000}"/>
    <cellStyle name="DATA Currency [2] 8 4_факт 2019" xfId="27822" xr:uid="{00000000-0005-0000-0000-0000043A0000}"/>
    <cellStyle name="DATA Currency [2] 8 5" xfId="8451" xr:uid="{00000000-0005-0000-0000-0000053A0000}"/>
    <cellStyle name="DATA Currency [2] 8 5 2" xfId="18433" xr:uid="{00000000-0005-0000-0000-0000063A0000}"/>
    <cellStyle name="DATA Currency [2] 8 5_факт 2019" xfId="27823" xr:uid="{00000000-0005-0000-0000-0000073A0000}"/>
    <cellStyle name="DATA Currency [2] 8 6" xfId="18434" xr:uid="{00000000-0005-0000-0000-0000083A0000}"/>
    <cellStyle name="DATA Currency [2] 8 6 2" xfId="18435" xr:uid="{00000000-0005-0000-0000-0000093A0000}"/>
    <cellStyle name="DATA Currency [2] 8 6_факт 2019" xfId="27824" xr:uid="{00000000-0005-0000-0000-00000A3A0000}"/>
    <cellStyle name="DATA Currency [2] 8 7" xfId="18436" xr:uid="{00000000-0005-0000-0000-00000B3A0000}"/>
    <cellStyle name="DATA Currency [2] 8 7 2" xfId="18437" xr:uid="{00000000-0005-0000-0000-00000C3A0000}"/>
    <cellStyle name="DATA Currency [2] 8 7_факт 2019" xfId="27825" xr:uid="{00000000-0005-0000-0000-00000D3A0000}"/>
    <cellStyle name="DATA Currency [2] 8 8" xfId="18438" xr:uid="{00000000-0005-0000-0000-00000E3A0000}"/>
    <cellStyle name="DATA Currency [2] 8 8 2" xfId="18439" xr:uid="{00000000-0005-0000-0000-00000F3A0000}"/>
    <cellStyle name="DATA Currency [2] 8 8_факт 2019" xfId="27826" xr:uid="{00000000-0005-0000-0000-0000103A0000}"/>
    <cellStyle name="DATA Currency [2] 8 9" xfId="18440" xr:uid="{00000000-0005-0000-0000-0000113A0000}"/>
    <cellStyle name="DATA Currency [2] 8_факт 2019" xfId="27827" xr:uid="{00000000-0005-0000-0000-0000123A0000}"/>
    <cellStyle name="DATA Currency [2] 9" xfId="8452" xr:uid="{00000000-0005-0000-0000-0000133A0000}"/>
    <cellStyle name="DATA Currency [2] 9 2" xfId="18441" xr:uid="{00000000-0005-0000-0000-0000143A0000}"/>
    <cellStyle name="DATA Currency [2] 9 2 2" xfId="18442" xr:uid="{00000000-0005-0000-0000-0000153A0000}"/>
    <cellStyle name="DATA Currency [2] 9 2_факт 2019" xfId="27828" xr:uid="{00000000-0005-0000-0000-0000163A0000}"/>
    <cellStyle name="DATA Currency [2] 9 3" xfId="18443" xr:uid="{00000000-0005-0000-0000-0000173A0000}"/>
    <cellStyle name="DATA Currency [2] 9 3 2" xfId="18444" xr:uid="{00000000-0005-0000-0000-0000183A0000}"/>
    <cellStyle name="DATA Currency [2] 9 3_факт 2019" xfId="27829" xr:uid="{00000000-0005-0000-0000-0000193A0000}"/>
    <cellStyle name="DATA Currency [2] 9 4" xfId="18445" xr:uid="{00000000-0005-0000-0000-00001A3A0000}"/>
    <cellStyle name="DATA Currency [2] 9_факт 2019" xfId="27830" xr:uid="{00000000-0005-0000-0000-00001B3A0000}"/>
    <cellStyle name="DATA Currency [2]_Лист2" xfId="27831" xr:uid="{00000000-0005-0000-0000-00001C3A0000}"/>
    <cellStyle name="DATA Currency 10" xfId="8453" xr:uid="{00000000-0005-0000-0000-00001D3A0000}"/>
    <cellStyle name="DATA Currency 10 2" xfId="8454" xr:uid="{00000000-0005-0000-0000-00001E3A0000}"/>
    <cellStyle name="DATA Currency 10 2 2" xfId="18446" xr:uid="{00000000-0005-0000-0000-00001F3A0000}"/>
    <cellStyle name="DATA Currency 10 2 2 2" xfId="18447" xr:uid="{00000000-0005-0000-0000-0000203A0000}"/>
    <cellStyle name="DATA Currency 10 2 2_факт 2019" xfId="27832" xr:uid="{00000000-0005-0000-0000-0000213A0000}"/>
    <cellStyle name="DATA Currency 10 2 3" xfId="18448" xr:uid="{00000000-0005-0000-0000-0000223A0000}"/>
    <cellStyle name="DATA Currency 10 2 3 2" xfId="18449" xr:uid="{00000000-0005-0000-0000-0000233A0000}"/>
    <cellStyle name="DATA Currency 10 2 3_факт 2019" xfId="27833" xr:uid="{00000000-0005-0000-0000-0000243A0000}"/>
    <cellStyle name="DATA Currency 10 2 4" xfId="18450" xr:uid="{00000000-0005-0000-0000-0000253A0000}"/>
    <cellStyle name="DATA Currency 10 2_факт 2019" xfId="27834" xr:uid="{00000000-0005-0000-0000-0000263A0000}"/>
    <cellStyle name="DATA Currency 10 3" xfId="8455" xr:uid="{00000000-0005-0000-0000-0000273A0000}"/>
    <cellStyle name="DATA Currency 10 3 2" xfId="18451" xr:uid="{00000000-0005-0000-0000-0000283A0000}"/>
    <cellStyle name="DATA Currency 10 3_факт 2019" xfId="27835" xr:uid="{00000000-0005-0000-0000-0000293A0000}"/>
    <cellStyle name="DATA Currency 10 4" xfId="8456" xr:uid="{00000000-0005-0000-0000-00002A3A0000}"/>
    <cellStyle name="DATA Currency 10 4 2" xfId="18452" xr:uid="{00000000-0005-0000-0000-00002B3A0000}"/>
    <cellStyle name="DATA Currency 10 4_факт 2019" xfId="27836" xr:uid="{00000000-0005-0000-0000-00002C3A0000}"/>
    <cellStyle name="DATA Currency 10 5" xfId="8457" xr:uid="{00000000-0005-0000-0000-00002D3A0000}"/>
    <cellStyle name="DATA Currency 10 5 2" xfId="18453" xr:uid="{00000000-0005-0000-0000-00002E3A0000}"/>
    <cellStyle name="DATA Currency 10 5_факт 2019" xfId="27837" xr:uid="{00000000-0005-0000-0000-00002F3A0000}"/>
    <cellStyle name="DATA Currency 10 6" xfId="18454" xr:uid="{00000000-0005-0000-0000-0000303A0000}"/>
    <cellStyle name="DATA Currency 10 6 2" xfId="18455" xr:uid="{00000000-0005-0000-0000-0000313A0000}"/>
    <cellStyle name="DATA Currency 10 6_факт 2019" xfId="27838" xr:uid="{00000000-0005-0000-0000-0000323A0000}"/>
    <cellStyle name="DATA Currency 10 7" xfId="18456" xr:uid="{00000000-0005-0000-0000-0000333A0000}"/>
    <cellStyle name="DATA Currency 10 7 2" xfId="18457" xr:uid="{00000000-0005-0000-0000-0000343A0000}"/>
    <cellStyle name="DATA Currency 10 7_факт 2019" xfId="27839" xr:uid="{00000000-0005-0000-0000-0000353A0000}"/>
    <cellStyle name="DATA Currency 10 8" xfId="18458" xr:uid="{00000000-0005-0000-0000-0000363A0000}"/>
    <cellStyle name="DATA Currency 10 8 2" xfId="18459" xr:uid="{00000000-0005-0000-0000-0000373A0000}"/>
    <cellStyle name="DATA Currency 10 8_факт 2019" xfId="27840" xr:uid="{00000000-0005-0000-0000-0000383A0000}"/>
    <cellStyle name="DATA Currency 10 9" xfId="18460" xr:uid="{00000000-0005-0000-0000-0000393A0000}"/>
    <cellStyle name="DATA Currency 10_факт 2019" xfId="27841" xr:uid="{00000000-0005-0000-0000-00003A3A0000}"/>
    <cellStyle name="DATA Currency 11" xfId="8458" xr:uid="{00000000-0005-0000-0000-00003B3A0000}"/>
    <cellStyle name="DATA Currency 11 2" xfId="8459" xr:uid="{00000000-0005-0000-0000-00003C3A0000}"/>
    <cellStyle name="DATA Currency 11 2 2" xfId="18461" xr:uid="{00000000-0005-0000-0000-00003D3A0000}"/>
    <cellStyle name="DATA Currency 11 2 2 2" xfId="18462" xr:uid="{00000000-0005-0000-0000-00003E3A0000}"/>
    <cellStyle name="DATA Currency 11 2 2_факт 2019" xfId="27842" xr:uid="{00000000-0005-0000-0000-00003F3A0000}"/>
    <cellStyle name="DATA Currency 11 2 3" xfId="18463" xr:uid="{00000000-0005-0000-0000-0000403A0000}"/>
    <cellStyle name="DATA Currency 11 2 3 2" xfId="18464" xr:uid="{00000000-0005-0000-0000-0000413A0000}"/>
    <cellStyle name="DATA Currency 11 2 3_факт 2019" xfId="27843" xr:uid="{00000000-0005-0000-0000-0000423A0000}"/>
    <cellStyle name="DATA Currency 11 2 4" xfId="18465" xr:uid="{00000000-0005-0000-0000-0000433A0000}"/>
    <cellStyle name="DATA Currency 11 2_факт 2019" xfId="27844" xr:uid="{00000000-0005-0000-0000-0000443A0000}"/>
    <cellStyle name="DATA Currency 11 3" xfId="8460" xr:uid="{00000000-0005-0000-0000-0000453A0000}"/>
    <cellStyle name="DATA Currency 11 3 2" xfId="18466" xr:uid="{00000000-0005-0000-0000-0000463A0000}"/>
    <cellStyle name="DATA Currency 11 3_факт 2019" xfId="27845" xr:uid="{00000000-0005-0000-0000-0000473A0000}"/>
    <cellStyle name="DATA Currency 11 4" xfId="8461" xr:uid="{00000000-0005-0000-0000-0000483A0000}"/>
    <cellStyle name="DATA Currency 11 4 2" xfId="18467" xr:uid="{00000000-0005-0000-0000-0000493A0000}"/>
    <cellStyle name="DATA Currency 11 4_факт 2019" xfId="27846" xr:uid="{00000000-0005-0000-0000-00004A3A0000}"/>
    <cellStyle name="DATA Currency 11 5" xfId="8462" xr:uid="{00000000-0005-0000-0000-00004B3A0000}"/>
    <cellStyle name="DATA Currency 11 5 2" xfId="18468" xr:uid="{00000000-0005-0000-0000-00004C3A0000}"/>
    <cellStyle name="DATA Currency 11 5_факт 2019" xfId="27847" xr:uid="{00000000-0005-0000-0000-00004D3A0000}"/>
    <cellStyle name="DATA Currency 11 6" xfId="18469" xr:uid="{00000000-0005-0000-0000-00004E3A0000}"/>
    <cellStyle name="DATA Currency 11 6 2" xfId="18470" xr:uid="{00000000-0005-0000-0000-00004F3A0000}"/>
    <cellStyle name="DATA Currency 11 6_факт 2019" xfId="27848" xr:uid="{00000000-0005-0000-0000-0000503A0000}"/>
    <cellStyle name="DATA Currency 11 7" xfId="18471" xr:uid="{00000000-0005-0000-0000-0000513A0000}"/>
    <cellStyle name="DATA Currency 11 7 2" xfId="18472" xr:uid="{00000000-0005-0000-0000-0000523A0000}"/>
    <cellStyle name="DATA Currency 11 7_факт 2019" xfId="27849" xr:uid="{00000000-0005-0000-0000-0000533A0000}"/>
    <cellStyle name="DATA Currency 11 8" xfId="18473" xr:uid="{00000000-0005-0000-0000-0000543A0000}"/>
    <cellStyle name="DATA Currency 11 8 2" xfId="18474" xr:uid="{00000000-0005-0000-0000-0000553A0000}"/>
    <cellStyle name="DATA Currency 11 8_факт 2019" xfId="27850" xr:uid="{00000000-0005-0000-0000-0000563A0000}"/>
    <cellStyle name="DATA Currency 11 9" xfId="18475" xr:uid="{00000000-0005-0000-0000-0000573A0000}"/>
    <cellStyle name="DATA Currency 11_факт 2019" xfId="27851" xr:uid="{00000000-0005-0000-0000-0000583A0000}"/>
    <cellStyle name="DATA Currency 12" xfId="8463" xr:uid="{00000000-0005-0000-0000-0000593A0000}"/>
    <cellStyle name="DATA Currency 12 2" xfId="8464" xr:uid="{00000000-0005-0000-0000-00005A3A0000}"/>
    <cellStyle name="DATA Currency 12 2 2" xfId="18476" xr:uid="{00000000-0005-0000-0000-00005B3A0000}"/>
    <cellStyle name="DATA Currency 12 2 2 2" xfId="18477" xr:uid="{00000000-0005-0000-0000-00005C3A0000}"/>
    <cellStyle name="DATA Currency 12 2 2_факт 2019" xfId="27852" xr:uid="{00000000-0005-0000-0000-00005D3A0000}"/>
    <cellStyle name="DATA Currency 12 2 3" xfId="18478" xr:uid="{00000000-0005-0000-0000-00005E3A0000}"/>
    <cellStyle name="DATA Currency 12 2 3 2" xfId="18479" xr:uid="{00000000-0005-0000-0000-00005F3A0000}"/>
    <cellStyle name="DATA Currency 12 2 3_факт 2019" xfId="27853" xr:uid="{00000000-0005-0000-0000-0000603A0000}"/>
    <cellStyle name="DATA Currency 12 2 4" xfId="18480" xr:uid="{00000000-0005-0000-0000-0000613A0000}"/>
    <cellStyle name="DATA Currency 12 2_факт 2019" xfId="27854" xr:uid="{00000000-0005-0000-0000-0000623A0000}"/>
    <cellStyle name="DATA Currency 12 3" xfId="8465" xr:uid="{00000000-0005-0000-0000-0000633A0000}"/>
    <cellStyle name="DATA Currency 12 3 2" xfId="18481" xr:uid="{00000000-0005-0000-0000-0000643A0000}"/>
    <cellStyle name="DATA Currency 12 3_факт 2019" xfId="27855" xr:uid="{00000000-0005-0000-0000-0000653A0000}"/>
    <cellStyle name="DATA Currency 12 4" xfId="8466" xr:uid="{00000000-0005-0000-0000-0000663A0000}"/>
    <cellStyle name="DATA Currency 12 4 2" xfId="18482" xr:uid="{00000000-0005-0000-0000-0000673A0000}"/>
    <cellStyle name="DATA Currency 12 4_факт 2019" xfId="27856" xr:uid="{00000000-0005-0000-0000-0000683A0000}"/>
    <cellStyle name="DATA Currency 12 5" xfId="8467" xr:uid="{00000000-0005-0000-0000-0000693A0000}"/>
    <cellStyle name="DATA Currency 12 5 2" xfId="18483" xr:uid="{00000000-0005-0000-0000-00006A3A0000}"/>
    <cellStyle name="DATA Currency 12 5_факт 2019" xfId="27857" xr:uid="{00000000-0005-0000-0000-00006B3A0000}"/>
    <cellStyle name="DATA Currency 12 6" xfId="18484" xr:uid="{00000000-0005-0000-0000-00006C3A0000}"/>
    <cellStyle name="DATA Currency 12 6 2" xfId="18485" xr:uid="{00000000-0005-0000-0000-00006D3A0000}"/>
    <cellStyle name="DATA Currency 12 6_факт 2019" xfId="27858" xr:uid="{00000000-0005-0000-0000-00006E3A0000}"/>
    <cellStyle name="DATA Currency 12 7" xfId="18486" xr:uid="{00000000-0005-0000-0000-00006F3A0000}"/>
    <cellStyle name="DATA Currency 12 7 2" xfId="18487" xr:uid="{00000000-0005-0000-0000-0000703A0000}"/>
    <cellStyle name="DATA Currency 12 7_факт 2019" xfId="27859" xr:uid="{00000000-0005-0000-0000-0000713A0000}"/>
    <cellStyle name="DATA Currency 12 8" xfId="18488" xr:uid="{00000000-0005-0000-0000-0000723A0000}"/>
    <cellStyle name="DATA Currency 12 8 2" xfId="18489" xr:uid="{00000000-0005-0000-0000-0000733A0000}"/>
    <cellStyle name="DATA Currency 12 8_факт 2019" xfId="27860" xr:uid="{00000000-0005-0000-0000-0000743A0000}"/>
    <cellStyle name="DATA Currency 12 9" xfId="18490" xr:uid="{00000000-0005-0000-0000-0000753A0000}"/>
    <cellStyle name="DATA Currency 12_факт 2019" xfId="27861" xr:uid="{00000000-0005-0000-0000-0000763A0000}"/>
    <cellStyle name="DATA Currency 13" xfId="8468" xr:uid="{00000000-0005-0000-0000-0000773A0000}"/>
    <cellStyle name="DATA Currency 13 2" xfId="8469" xr:uid="{00000000-0005-0000-0000-0000783A0000}"/>
    <cellStyle name="DATA Currency 13 2 2" xfId="18491" xr:uid="{00000000-0005-0000-0000-0000793A0000}"/>
    <cellStyle name="DATA Currency 13 2 2 2" xfId="18492" xr:uid="{00000000-0005-0000-0000-00007A3A0000}"/>
    <cellStyle name="DATA Currency 13 2 2_факт 2019" xfId="27862" xr:uid="{00000000-0005-0000-0000-00007B3A0000}"/>
    <cellStyle name="DATA Currency 13 2 3" xfId="18493" xr:uid="{00000000-0005-0000-0000-00007C3A0000}"/>
    <cellStyle name="DATA Currency 13 2 3 2" xfId="18494" xr:uid="{00000000-0005-0000-0000-00007D3A0000}"/>
    <cellStyle name="DATA Currency 13 2 3_факт 2019" xfId="27863" xr:uid="{00000000-0005-0000-0000-00007E3A0000}"/>
    <cellStyle name="DATA Currency 13 2 4" xfId="18495" xr:uid="{00000000-0005-0000-0000-00007F3A0000}"/>
    <cellStyle name="DATA Currency 13 2_факт 2019" xfId="27864" xr:uid="{00000000-0005-0000-0000-0000803A0000}"/>
    <cellStyle name="DATA Currency 13 3" xfId="8470" xr:uid="{00000000-0005-0000-0000-0000813A0000}"/>
    <cellStyle name="DATA Currency 13 3 2" xfId="18496" xr:uid="{00000000-0005-0000-0000-0000823A0000}"/>
    <cellStyle name="DATA Currency 13 3_факт 2019" xfId="27865" xr:uid="{00000000-0005-0000-0000-0000833A0000}"/>
    <cellStyle name="DATA Currency 13 4" xfId="8471" xr:uid="{00000000-0005-0000-0000-0000843A0000}"/>
    <cellStyle name="DATA Currency 13 4 2" xfId="18497" xr:uid="{00000000-0005-0000-0000-0000853A0000}"/>
    <cellStyle name="DATA Currency 13 4_факт 2019" xfId="27866" xr:uid="{00000000-0005-0000-0000-0000863A0000}"/>
    <cellStyle name="DATA Currency 13 5" xfId="8472" xr:uid="{00000000-0005-0000-0000-0000873A0000}"/>
    <cellStyle name="DATA Currency 13 5 2" xfId="18498" xr:uid="{00000000-0005-0000-0000-0000883A0000}"/>
    <cellStyle name="DATA Currency 13 5_факт 2019" xfId="27867" xr:uid="{00000000-0005-0000-0000-0000893A0000}"/>
    <cellStyle name="DATA Currency 13 6" xfId="18499" xr:uid="{00000000-0005-0000-0000-00008A3A0000}"/>
    <cellStyle name="DATA Currency 13 6 2" xfId="18500" xr:uid="{00000000-0005-0000-0000-00008B3A0000}"/>
    <cellStyle name="DATA Currency 13 6_факт 2019" xfId="27868" xr:uid="{00000000-0005-0000-0000-00008C3A0000}"/>
    <cellStyle name="DATA Currency 13 7" xfId="18501" xr:uid="{00000000-0005-0000-0000-00008D3A0000}"/>
    <cellStyle name="DATA Currency 13 7 2" xfId="18502" xr:uid="{00000000-0005-0000-0000-00008E3A0000}"/>
    <cellStyle name="DATA Currency 13 7_факт 2019" xfId="27869" xr:uid="{00000000-0005-0000-0000-00008F3A0000}"/>
    <cellStyle name="DATA Currency 13 8" xfId="18503" xr:uid="{00000000-0005-0000-0000-0000903A0000}"/>
    <cellStyle name="DATA Currency 13 8 2" xfId="18504" xr:uid="{00000000-0005-0000-0000-0000913A0000}"/>
    <cellStyle name="DATA Currency 13 8_факт 2019" xfId="27870" xr:uid="{00000000-0005-0000-0000-0000923A0000}"/>
    <cellStyle name="DATA Currency 13 9" xfId="18505" xr:uid="{00000000-0005-0000-0000-0000933A0000}"/>
    <cellStyle name="DATA Currency 13_факт 2019" xfId="27871" xr:uid="{00000000-0005-0000-0000-0000943A0000}"/>
    <cellStyle name="DATA Currency 14" xfId="8473" xr:uid="{00000000-0005-0000-0000-0000953A0000}"/>
    <cellStyle name="DATA Currency 14 2" xfId="8474" xr:uid="{00000000-0005-0000-0000-0000963A0000}"/>
    <cellStyle name="DATA Currency 14 2 2" xfId="18506" xr:uid="{00000000-0005-0000-0000-0000973A0000}"/>
    <cellStyle name="DATA Currency 14 2 2 2" xfId="18507" xr:uid="{00000000-0005-0000-0000-0000983A0000}"/>
    <cellStyle name="DATA Currency 14 2 2_факт 2019" xfId="27872" xr:uid="{00000000-0005-0000-0000-0000993A0000}"/>
    <cellStyle name="DATA Currency 14 2 3" xfId="18508" xr:uid="{00000000-0005-0000-0000-00009A3A0000}"/>
    <cellStyle name="DATA Currency 14 2 3 2" xfId="18509" xr:uid="{00000000-0005-0000-0000-00009B3A0000}"/>
    <cellStyle name="DATA Currency 14 2 3_факт 2019" xfId="27873" xr:uid="{00000000-0005-0000-0000-00009C3A0000}"/>
    <cellStyle name="DATA Currency 14 2 4" xfId="18510" xr:uid="{00000000-0005-0000-0000-00009D3A0000}"/>
    <cellStyle name="DATA Currency 14 2_факт 2019" xfId="27874" xr:uid="{00000000-0005-0000-0000-00009E3A0000}"/>
    <cellStyle name="DATA Currency 14 3" xfId="8475" xr:uid="{00000000-0005-0000-0000-00009F3A0000}"/>
    <cellStyle name="DATA Currency 14 3 2" xfId="18511" xr:uid="{00000000-0005-0000-0000-0000A03A0000}"/>
    <cellStyle name="DATA Currency 14 3_факт 2019" xfId="27875" xr:uid="{00000000-0005-0000-0000-0000A13A0000}"/>
    <cellStyle name="DATA Currency 14 4" xfId="8476" xr:uid="{00000000-0005-0000-0000-0000A23A0000}"/>
    <cellStyle name="DATA Currency 14 4 2" xfId="18512" xr:uid="{00000000-0005-0000-0000-0000A33A0000}"/>
    <cellStyle name="DATA Currency 14 4_факт 2019" xfId="27876" xr:uid="{00000000-0005-0000-0000-0000A43A0000}"/>
    <cellStyle name="DATA Currency 14 5" xfId="8477" xr:uid="{00000000-0005-0000-0000-0000A53A0000}"/>
    <cellStyle name="DATA Currency 14 5 2" xfId="18513" xr:uid="{00000000-0005-0000-0000-0000A63A0000}"/>
    <cellStyle name="DATA Currency 14 5_факт 2019" xfId="27877" xr:uid="{00000000-0005-0000-0000-0000A73A0000}"/>
    <cellStyle name="DATA Currency 14 6" xfId="18514" xr:uid="{00000000-0005-0000-0000-0000A83A0000}"/>
    <cellStyle name="DATA Currency 14 6 2" xfId="18515" xr:uid="{00000000-0005-0000-0000-0000A93A0000}"/>
    <cellStyle name="DATA Currency 14 6_факт 2019" xfId="27878" xr:uid="{00000000-0005-0000-0000-0000AA3A0000}"/>
    <cellStyle name="DATA Currency 14 7" xfId="18516" xr:uid="{00000000-0005-0000-0000-0000AB3A0000}"/>
    <cellStyle name="DATA Currency 14 7 2" xfId="18517" xr:uid="{00000000-0005-0000-0000-0000AC3A0000}"/>
    <cellStyle name="DATA Currency 14 7_факт 2019" xfId="27879" xr:uid="{00000000-0005-0000-0000-0000AD3A0000}"/>
    <cellStyle name="DATA Currency 14 8" xfId="18518" xr:uid="{00000000-0005-0000-0000-0000AE3A0000}"/>
    <cellStyle name="DATA Currency 14 8 2" xfId="18519" xr:uid="{00000000-0005-0000-0000-0000AF3A0000}"/>
    <cellStyle name="DATA Currency 14 8_факт 2019" xfId="27880" xr:uid="{00000000-0005-0000-0000-0000B03A0000}"/>
    <cellStyle name="DATA Currency 14 9" xfId="18520" xr:uid="{00000000-0005-0000-0000-0000B13A0000}"/>
    <cellStyle name="DATA Currency 14_факт 2019" xfId="27881" xr:uid="{00000000-0005-0000-0000-0000B23A0000}"/>
    <cellStyle name="DATA Currency 15" xfId="8478" xr:uid="{00000000-0005-0000-0000-0000B33A0000}"/>
    <cellStyle name="DATA Currency 15 2" xfId="8479" xr:uid="{00000000-0005-0000-0000-0000B43A0000}"/>
    <cellStyle name="DATA Currency 15 2 2" xfId="18521" xr:uid="{00000000-0005-0000-0000-0000B53A0000}"/>
    <cellStyle name="DATA Currency 15 2 2 2" xfId="18522" xr:uid="{00000000-0005-0000-0000-0000B63A0000}"/>
    <cellStyle name="DATA Currency 15 2 2_факт 2019" xfId="27882" xr:uid="{00000000-0005-0000-0000-0000B73A0000}"/>
    <cellStyle name="DATA Currency 15 2 3" xfId="18523" xr:uid="{00000000-0005-0000-0000-0000B83A0000}"/>
    <cellStyle name="DATA Currency 15 2 3 2" xfId="18524" xr:uid="{00000000-0005-0000-0000-0000B93A0000}"/>
    <cellStyle name="DATA Currency 15 2 3_факт 2019" xfId="27883" xr:uid="{00000000-0005-0000-0000-0000BA3A0000}"/>
    <cellStyle name="DATA Currency 15 2 4" xfId="18525" xr:uid="{00000000-0005-0000-0000-0000BB3A0000}"/>
    <cellStyle name="DATA Currency 15 2_факт 2019" xfId="27884" xr:uid="{00000000-0005-0000-0000-0000BC3A0000}"/>
    <cellStyle name="DATA Currency 15 3" xfId="8480" xr:uid="{00000000-0005-0000-0000-0000BD3A0000}"/>
    <cellStyle name="DATA Currency 15 3 2" xfId="18526" xr:uid="{00000000-0005-0000-0000-0000BE3A0000}"/>
    <cellStyle name="DATA Currency 15 3_факт 2019" xfId="27885" xr:uid="{00000000-0005-0000-0000-0000BF3A0000}"/>
    <cellStyle name="DATA Currency 15 4" xfId="8481" xr:uid="{00000000-0005-0000-0000-0000C03A0000}"/>
    <cellStyle name="DATA Currency 15 4 2" xfId="18527" xr:uid="{00000000-0005-0000-0000-0000C13A0000}"/>
    <cellStyle name="DATA Currency 15 4_факт 2019" xfId="27886" xr:uid="{00000000-0005-0000-0000-0000C23A0000}"/>
    <cellStyle name="DATA Currency 15 5" xfId="8482" xr:uid="{00000000-0005-0000-0000-0000C33A0000}"/>
    <cellStyle name="DATA Currency 15 5 2" xfId="18528" xr:uid="{00000000-0005-0000-0000-0000C43A0000}"/>
    <cellStyle name="DATA Currency 15 5_факт 2019" xfId="27887" xr:uid="{00000000-0005-0000-0000-0000C53A0000}"/>
    <cellStyle name="DATA Currency 15 6" xfId="18529" xr:uid="{00000000-0005-0000-0000-0000C63A0000}"/>
    <cellStyle name="DATA Currency 15 6 2" xfId="18530" xr:uid="{00000000-0005-0000-0000-0000C73A0000}"/>
    <cellStyle name="DATA Currency 15 6_факт 2019" xfId="27888" xr:uid="{00000000-0005-0000-0000-0000C83A0000}"/>
    <cellStyle name="DATA Currency 15 7" xfId="18531" xr:uid="{00000000-0005-0000-0000-0000C93A0000}"/>
    <cellStyle name="DATA Currency 15 7 2" xfId="18532" xr:uid="{00000000-0005-0000-0000-0000CA3A0000}"/>
    <cellStyle name="DATA Currency 15 7_факт 2019" xfId="27889" xr:uid="{00000000-0005-0000-0000-0000CB3A0000}"/>
    <cellStyle name="DATA Currency 15 8" xfId="18533" xr:uid="{00000000-0005-0000-0000-0000CC3A0000}"/>
    <cellStyle name="DATA Currency 15 8 2" xfId="18534" xr:uid="{00000000-0005-0000-0000-0000CD3A0000}"/>
    <cellStyle name="DATA Currency 15 8_факт 2019" xfId="27890" xr:uid="{00000000-0005-0000-0000-0000CE3A0000}"/>
    <cellStyle name="DATA Currency 15 9" xfId="18535" xr:uid="{00000000-0005-0000-0000-0000CF3A0000}"/>
    <cellStyle name="DATA Currency 15_факт 2019" xfId="27891" xr:uid="{00000000-0005-0000-0000-0000D03A0000}"/>
    <cellStyle name="DATA Currency 16" xfId="8483" xr:uid="{00000000-0005-0000-0000-0000D13A0000}"/>
    <cellStyle name="DATA Currency 16 2" xfId="8484" xr:uid="{00000000-0005-0000-0000-0000D23A0000}"/>
    <cellStyle name="DATA Currency 16 2 2" xfId="18536" xr:uid="{00000000-0005-0000-0000-0000D33A0000}"/>
    <cellStyle name="DATA Currency 16 2 2 2" xfId="18537" xr:uid="{00000000-0005-0000-0000-0000D43A0000}"/>
    <cellStyle name="DATA Currency 16 2 2_факт 2019" xfId="27892" xr:uid="{00000000-0005-0000-0000-0000D53A0000}"/>
    <cellStyle name="DATA Currency 16 2 3" xfId="18538" xr:uid="{00000000-0005-0000-0000-0000D63A0000}"/>
    <cellStyle name="DATA Currency 16 2 3 2" xfId="18539" xr:uid="{00000000-0005-0000-0000-0000D73A0000}"/>
    <cellStyle name="DATA Currency 16 2 3_факт 2019" xfId="27893" xr:uid="{00000000-0005-0000-0000-0000D83A0000}"/>
    <cellStyle name="DATA Currency 16 2 4" xfId="18540" xr:uid="{00000000-0005-0000-0000-0000D93A0000}"/>
    <cellStyle name="DATA Currency 16 2_факт 2019" xfId="27894" xr:uid="{00000000-0005-0000-0000-0000DA3A0000}"/>
    <cellStyle name="DATA Currency 16 3" xfId="8485" xr:uid="{00000000-0005-0000-0000-0000DB3A0000}"/>
    <cellStyle name="DATA Currency 16 3 2" xfId="18541" xr:uid="{00000000-0005-0000-0000-0000DC3A0000}"/>
    <cellStyle name="DATA Currency 16 3_факт 2019" xfId="27895" xr:uid="{00000000-0005-0000-0000-0000DD3A0000}"/>
    <cellStyle name="DATA Currency 16 4" xfId="8486" xr:uid="{00000000-0005-0000-0000-0000DE3A0000}"/>
    <cellStyle name="DATA Currency 16 4 2" xfId="18542" xr:uid="{00000000-0005-0000-0000-0000DF3A0000}"/>
    <cellStyle name="DATA Currency 16 4_факт 2019" xfId="27896" xr:uid="{00000000-0005-0000-0000-0000E03A0000}"/>
    <cellStyle name="DATA Currency 16 5" xfId="8487" xr:uid="{00000000-0005-0000-0000-0000E13A0000}"/>
    <cellStyle name="DATA Currency 16 5 2" xfId="18543" xr:uid="{00000000-0005-0000-0000-0000E23A0000}"/>
    <cellStyle name="DATA Currency 16 5_факт 2019" xfId="27897" xr:uid="{00000000-0005-0000-0000-0000E33A0000}"/>
    <cellStyle name="DATA Currency 16 6" xfId="18544" xr:uid="{00000000-0005-0000-0000-0000E43A0000}"/>
    <cellStyle name="DATA Currency 16 6 2" xfId="18545" xr:uid="{00000000-0005-0000-0000-0000E53A0000}"/>
    <cellStyle name="DATA Currency 16 6_факт 2019" xfId="27898" xr:uid="{00000000-0005-0000-0000-0000E63A0000}"/>
    <cellStyle name="DATA Currency 16 7" xfId="18546" xr:uid="{00000000-0005-0000-0000-0000E73A0000}"/>
    <cellStyle name="DATA Currency 16 7 2" xfId="18547" xr:uid="{00000000-0005-0000-0000-0000E83A0000}"/>
    <cellStyle name="DATA Currency 16 7_факт 2019" xfId="27899" xr:uid="{00000000-0005-0000-0000-0000E93A0000}"/>
    <cellStyle name="DATA Currency 16 8" xfId="18548" xr:uid="{00000000-0005-0000-0000-0000EA3A0000}"/>
    <cellStyle name="DATA Currency 16 8 2" xfId="18549" xr:uid="{00000000-0005-0000-0000-0000EB3A0000}"/>
    <cellStyle name="DATA Currency 16 8_факт 2019" xfId="27900" xr:uid="{00000000-0005-0000-0000-0000EC3A0000}"/>
    <cellStyle name="DATA Currency 16 9" xfId="18550" xr:uid="{00000000-0005-0000-0000-0000ED3A0000}"/>
    <cellStyle name="DATA Currency 16_факт 2019" xfId="27901" xr:uid="{00000000-0005-0000-0000-0000EE3A0000}"/>
    <cellStyle name="DATA Currency 17" xfId="8488" xr:uid="{00000000-0005-0000-0000-0000EF3A0000}"/>
    <cellStyle name="DATA Currency 17 2" xfId="8489" xr:uid="{00000000-0005-0000-0000-0000F03A0000}"/>
    <cellStyle name="DATA Currency 17 2 2" xfId="18551" xr:uid="{00000000-0005-0000-0000-0000F13A0000}"/>
    <cellStyle name="DATA Currency 17 2 2 2" xfId="18552" xr:uid="{00000000-0005-0000-0000-0000F23A0000}"/>
    <cellStyle name="DATA Currency 17 2 2_факт 2019" xfId="27902" xr:uid="{00000000-0005-0000-0000-0000F33A0000}"/>
    <cellStyle name="DATA Currency 17 2 3" xfId="18553" xr:uid="{00000000-0005-0000-0000-0000F43A0000}"/>
    <cellStyle name="DATA Currency 17 2 3 2" xfId="18554" xr:uid="{00000000-0005-0000-0000-0000F53A0000}"/>
    <cellStyle name="DATA Currency 17 2 3_факт 2019" xfId="27903" xr:uid="{00000000-0005-0000-0000-0000F63A0000}"/>
    <cellStyle name="DATA Currency 17 2 4" xfId="18555" xr:uid="{00000000-0005-0000-0000-0000F73A0000}"/>
    <cellStyle name="DATA Currency 17 2_факт 2019" xfId="27904" xr:uid="{00000000-0005-0000-0000-0000F83A0000}"/>
    <cellStyle name="DATA Currency 17 3" xfId="8490" xr:uid="{00000000-0005-0000-0000-0000F93A0000}"/>
    <cellStyle name="DATA Currency 17 3 2" xfId="18556" xr:uid="{00000000-0005-0000-0000-0000FA3A0000}"/>
    <cellStyle name="DATA Currency 17 3_факт 2019" xfId="27905" xr:uid="{00000000-0005-0000-0000-0000FB3A0000}"/>
    <cellStyle name="DATA Currency 17 4" xfId="8491" xr:uid="{00000000-0005-0000-0000-0000FC3A0000}"/>
    <cellStyle name="DATA Currency 17 4 2" xfId="18557" xr:uid="{00000000-0005-0000-0000-0000FD3A0000}"/>
    <cellStyle name="DATA Currency 17 4_факт 2019" xfId="27906" xr:uid="{00000000-0005-0000-0000-0000FE3A0000}"/>
    <cellStyle name="DATA Currency 17 5" xfId="8492" xr:uid="{00000000-0005-0000-0000-0000FF3A0000}"/>
    <cellStyle name="DATA Currency 17 5 2" xfId="18558" xr:uid="{00000000-0005-0000-0000-0000003B0000}"/>
    <cellStyle name="DATA Currency 17 5_факт 2019" xfId="27907" xr:uid="{00000000-0005-0000-0000-0000013B0000}"/>
    <cellStyle name="DATA Currency 17 6" xfId="18559" xr:uid="{00000000-0005-0000-0000-0000023B0000}"/>
    <cellStyle name="DATA Currency 17 6 2" xfId="18560" xr:uid="{00000000-0005-0000-0000-0000033B0000}"/>
    <cellStyle name="DATA Currency 17 6_факт 2019" xfId="27908" xr:uid="{00000000-0005-0000-0000-0000043B0000}"/>
    <cellStyle name="DATA Currency 17 7" xfId="18561" xr:uid="{00000000-0005-0000-0000-0000053B0000}"/>
    <cellStyle name="DATA Currency 17 7 2" xfId="18562" xr:uid="{00000000-0005-0000-0000-0000063B0000}"/>
    <cellStyle name="DATA Currency 17 7_факт 2019" xfId="27909" xr:uid="{00000000-0005-0000-0000-0000073B0000}"/>
    <cellStyle name="DATA Currency 17 8" xfId="18563" xr:uid="{00000000-0005-0000-0000-0000083B0000}"/>
    <cellStyle name="DATA Currency 17 8 2" xfId="18564" xr:uid="{00000000-0005-0000-0000-0000093B0000}"/>
    <cellStyle name="DATA Currency 17 8_факт 2019" xfId="27910" xr:uid="{00000000-0005-0000-0000-00000A3B0000}"/>
    <cellStyle name="DATA Currency 17 9" xfId="18565" xr:uid="{00000000-0005-0000-0000-00000B3B0000}"/>
    <cellStyle name="DATA Currency 17_факт 2019" xfId="27911" xr:uid="{00000000-0005-0000-0000-00000C3B0000}"/>
    <cellStyle name="DATA Currency 18" xfId="8493" xr:uid="{00000000-0005-0000-0000-00000D3B0000}"/>
    <cellStyle name="DATA Currency 18 2" xfId="8494" xr:uid="{00000000-0005-0000-0000-00000E3B0000}"/>
    <cellStyle name="DATA Currency 18 2 2" xfId="18566" xr:uid="{00000000-0005-0000-0000-00000F3B0000}"/>
    <cellStyle name="DATA Currency 18 2 2 2" xfId="18567" xr:uid="{00000000-0005-0000-0000-0000103B0000}"/>
    <cellStyle name="DATA Currency 18 2 2_факт 2019" xfId="27912" xr:uid="{00000000-0005-0000-0000-0000113B0000}"/>
    <cellStyle name="DATA Currency 18 2 3" xfId="18568" xr:uid="{00000000-0005-0000-0000-0000123B0000}"/>
    <cellStyle name="DATA Currency 18 2 3 2" xfId="18569" xr:uid="{00000000-0005-0000-0000-0000133B0000}"/>
    <cellStyle name="DATA Currency 18 2 3_факт 2019" xfId="27913" xr:uid="{00000000-0005-0000-0000-0000143B0000}"/>
    <cellStyle name="DATA Currency 18 2 4" xfId="18570" xr:uid="{00000000-0005-0000-0000-0000153B0000}"/>
    <cellStyle name="DATA Currency 18 2_факт 2019" xfId="27914" xr:uid="{00000000-0005-0000-0000-0000163B0000}"/>
    <cellStyle name="DATA Currency 18 3" xfId="8495" xr:uid="{00000000-0005-0000-0000-0000173B0000}"/>
    <cellStyle name="DATA Currency 18 3 2" xfId="18571" xr:uid="{00000000-0005-0000-0000-0000183B0000}"/>
    <cellStyle name="DATA Currency 18 3_факт 2019" xfId="27915" xr:uid="{00000000-0005-0000-0000-0000193B0000}"/>
    <cellStyle name="DATA Currency 18 4" xfId="8496" xr:uid="{00000000-0005-0000-0000-00001A3B0000}"/>
    <cellStyle name="DATA Currency 18 4 2" xfId="18572" xr:uid="{00000000-0005-0000-0000-00001B3B0000}"/>
    <cellStyle name="DATA Currency 18 4_факт 2019" xfId="27916" xr:uid="{00000000-0005-0000-0000-00001C3B0000}"/>
    <cellStyle name="DATA Currency 18 5" xfId="8497" xr:uid="{00000000-0005-0000-0000-00001D3B0000}"/>
    <cellStyle name="DATA Currency 18 5 2" xfId="18573" xr:uid="{00000000-0005-0000-0000-00001E3B0000}"/>
    <cellStyle name="DATA Currency 18 5_факт 2019" xfId="27917" xr:uid="{00000000-0005-0000-0000-00001F3B0000}"/>
    <cellStyle name="DATA Currency 18 6" xfId="18574" xr:uid="{00000000-0005-0000-0000-0000203B0000}"/>
    <cellStyle name="DATA Currency 18 6 2" xfId="18575" xr:uid="{00000000-0005-0000-0000-0000213B0000}"/>
    <cellStyle name="DATA Currency 18 6_факт 2019" xfId="27918" xr:uid="{00000000-0005-0000-0000-0000223B0000}"/>
    <cellStyle name="DATA Currency 18 7" xfId="18576" xr:uid="{00000000-0005-0000-0000-0000233B0000}"/>
    <cellStyle name="DATA Currency 18 7 2" xfId="18577" xr:uid="{00000000-0005-0000-0000-0000243B0000}"/>
    <cellStyle name="DATA Currency 18 7_факт 2019" xfId="27919" xr:uid="{00000000-0005-0000-0000-0000253B0000}"/>
    <cellStyle name="DATA Currency 18 8" xfId="18578" xr:uid="{00000000-0005-0000-0000-0000263B0000}"/>
    <cellStyle name="DATA Currency 18 8 2" xfId="18579" xr:uid="{00000000-0005-0000-0000-0000273B0000}"/>
    <cellStyle name="DATA Currency 18 8_факт 2019" xfId="27920" xr:uid="{00000000-0005-0000-0000-0000283B0000}"/>
    <cellStyle name="DATA Currency 18 9" xfId="18580" xr:uid="{00000000-0005-0000-0000-0000293B0000}"/>
    <cellStyle name="DATA Currency 18_факт 2019" xfId="27921" xr:uid="{00000000-0005-0000-0000-00002A3B0000}"/>
    <cellStyle name="DATA Currency 19" xfId="8498" xr:uid="{00000000-0005-0000-0000-00002B3B0000}"/>
    <cellStyle name="DATA Currency 19 2" xfId="8499" xr:uid="{00000000-0005-0000-0000-00002C3B0000}"/>
    <cellStyle name="DATA Currency 19 2 2" xfId="18581" xr:uid="{00000000-0005-0000-0000-00002D3B0000}"/>
    <cellStyle name="DATA Currency 19 2 2 2" xfId="18582" xr:uid="{00000000-0005-0000-0000-00002E3B0000}"/>
    <cellStyle name="DATA Currency 19 2 2_факт 2019" xfId="27922" xr:uid="{00000000-0005-0000-0000-00002F3B0000}"/>
    <cellStyle name="DATA Currency 19 2 3" xfId="18583" xr:uid="{00000000-0005-0000-0000-0000303B0000}"/>
    <cellStyle name="DATA Currency 19 2 3 2" xfId="18584" xr:uid="{00000000-0005-0000-0000-0000313B0000}"/>
    <cellStyle name="DATA Currency 19 2 3_факт 2019" xfId="27923" xr:uid="{00000000-0005-0000-0000-0000323B0000}"/>
    <cellStyle name="DATA Currency 19 2 4" xfId="18585" xr:uid="{00000000-0005-0000-0000-0000333B0000}"/>
    <cellStyle name="DATA Currency 19 2_факт 2019" xfId="27924" xr:uid="{00000000-0005-0000-0000-0000343B0000}"/>
    <cellStyle name="DATA Currency 19 3" xfId="8500" xr:uid="{00000000-0005-0000-0000-0000353B0000}"/>
    <cellStyle name="DATA Currency 19 3 2" xfId="18586" xr:uid="{00000000-0005-0000-0000-0000363B0000}"/>
    <cellStyle name="DATA Currency 19 3_факт 2019" xfId="27925" xr:uid="{00000000-0005-0000-0000-0000373B0000}"/>
    <cellStyle name="DATA Currency 19 4" xfId="8501" xr:uid="{00000000-0005-0000-0000-0000383B0000}"/>
    <cellStyle name="DATA Currency 19 4 2" xfId="18587" xr:uid="{00000000-0005-0000-0000-0000393B0000}"/>
    <cellStyle name="DATA Currency 19 4_факт 2019" xfId="27926" xr:uid="{00000000-0005-0000-0000-00003A3B0000}"/>
    <cellStyle name="DATA Currency 19 5" xfId="8502" xr:uid="{00000000-0005-0000-0000-00003B3B0000}"/>
    <cellStyle name="DATA Currency 19 5 2" xfId="18588" xr:uid="{00000000-0005-0000-0000-00003C3B0000}"/>
    <cellStyle name="DATA Currency 19 5_факт 2019" xfId="27927" xr:uid="{00000000-0005-0000-0000-00003D3B0000}"/>
    <cellStyle name="DATA Currency 19 6" xfId="18589" xr:uid="{00000000-0005-0000-0000-00003E3B0000}"/>
    <cellStyle name="DATA Currency 19 6 2" xfId="18590" xr:uid="{00000000-0005-0000-0000-00003F3B0000}"/>
    <cellStyle name="DATA Currency 19 6_факт 2019" xfId="27928" xr:uid="{00000000-0005-0000-0000-0000403B0000}"/>
    <cellStyle name="DATA Currency 19 7" xfId="18591" xr:uid="{00000000-0005-0000-0000-0000413B0000}"/>
    <cellStyle name="DATA Currency 19 7 2" xfId="18592" xr:uid="{00000000-0005-0000-0000-0000423B0000}"/>
    <cellStyle name="DATA Currency 19 7_факт 2019" xfId="27929" xr:uid="{00000000-0005-0000-0000-0000433B0000}"/>
    <cellStyle name="DATA Currency 19 8" xfId="18593" xr:uid="{00000000-0005-0000-0000-0000443B0000}"/>
    <cellStyle name="DATA Currency 19 8 2" xfId="18594" xr:uid="{00000000-0005-0000-0000-0000453B0000}"/>
    <cellStyle name="DATA Currency 19 8_факт 2019" xfId="27930" xr:uid="{00000000-0005-0000-0000-0000463B0000}"/>
    <cellStyle name="DATA Currency 19 9" xfId="18595" xr:uid="{00000000-0005-0000-0000-0000473B0000}"/>
    <cellStyle name="DATA Currency 19_факт 2019" xfId="27931" xr:uid="{00000000-0005-0000-0000-0000483B0000}"/>
    <cellStyle name="DATA Currency 2" xfId="8503" xr:uid="{00000000-0005-0000-0000-0000493B0000}"/>
    <cellStyle name="DATA Currency 2 10" xfId="18596" xr:uid="{00000000-0005-0000-0000-00004A3B0000}"/>
    <cellStyle name="DATA Currency 2 2" xfId="8504" xr:uid="{00000000-0005-0000-0000-00004B3B0000}"/>
    <cellStyle name="DATA Currency 2 2 2" xfId="8505" xr:uid="{00000000-0005-0000-0000-00004C3B0000}"/>
    <cellStyle name="DATA Currency 2 2 2 2" xfId="18597" xr:uid="{00000000-0005-0000-0000-00004D3B0000}"/>
    <cellStyle name="DATA Currency 2 2 2 2 2" xfId="18598" xr:uid="{00000000-0005-0000-0000-00004E3B0000}"/>
    <cellStyle name="DATA Currency 2 2 2 2_факт 2019" xfId="27932" xr:uid="{00000000-0005-0000-0000-00004F3B0000}"/>
    <cellStyle name="DATA Currency 2 2 2 3" xfId="18599" xr:uid="{00000000-0005-0000-0000-0000503B0000}"/>
    <cellStyle name="DATA Currency 2 2 2 3 2" xfId="18600" xr:uid="{00000000-0005-0000-0000-0000513B0000}"/>
    <cellStyle name="DATA Currency 2 2 2 3_факт 2019" xfId="27933" xr:uid="{00000000-0005-0000-0000-0000523B0000}"/>
    <cellStyle name="DATA Currency 2 2 2 4" xfId="18601" xr:uid="{00000000-0005-0000-0000-0000533B0000}"/>
    <cellStyle name="DATA Currency 2 2 2_факт 2019" xfId="27934" xr:uid="{00000000-0005-0000-0000-0000543B0000}"/>
    <cellStyle name="DATA Currency 2 2 3" xfId="8506" xr:uid="{00000000-0005-0000-0000-0000553B0000}"/>
    <cellStyle name="DATA Currency 2 2 3 2" xfId="18602" xr:uid="{00000000-0005-0000-0000-0000563B0000}"/>
    <cellStyle name="DATA Currency 2 2 3_факт 2019" xfId="27935" xr:uid="{00000000-0005-0000-0000-0000573B0000}"/>
    <cellStyle name="DATA Currency 2 2 4" xfId="8507" xr:uid="{00000000-0005-0000-0000-0000583B0000}"/>
    <cellStyle name="DATA Currency 2 2 4 2" xfId="18603" xr:uid="{00000000-0005-0000-0000-0000593B0000}"/>
    <cellStyle name="DATA Currency 2 2 4_факт 2019" xfId="27936" xr:uid="{00000000-0005-0000-0000-00005A3B0000}"/>
    <cellStyle name="DATA Currency 2 2 5" xfId="8508" xr:uid="{00000000-0005-0000-0000-00005B3B0000}"/>
    <cellStyle name="DATA Currency 2 2 5 2" xfId="18604" xr:uid="{00000000-0005-0000-0000-00005C3B0000}"/>
    <cellStyle name="DATA Currency 2 2 5_факт 2019" xfId="27937" xr:uid="{00000000-0005-0000-0000-00005D3B0000}"/>
    <cellStyle name="DATA Currency 2 2 6" xfId="18605" xr:uid="{00000000-0005-0000-0000-00005E3B0000}"/>
    <cellStyle name="DATA Currency 2 2 6 2" xfId="18606" xr:uid="{00000000-0005-0000-0000-00005F3B0000}"/>
    <cellStyle name="DATA Currency 2 2 6_факт 2019" xfId="27938" xr:uid="{00000000-0005-0000-0000-0000603B0000}"/>
    <cellStyle name="DATA Currency 2 2 7" xfId="18607" xr:uid="{00000000-0005-0000-0000-0000613B0000}"/>
    <cellStyle name="DATA Currency 2 2 7 2" xfId="18608" xr:uid="{00000000-0005-0000-0000-0000623B0000}"/>
    <cellStyle name="DATA Currency 2 2 7_факт 2019" xfId="27939" xr:uid="{00000000-0005-0000-0000-0000633B0000}"/>
    <cellStyle name="DATA Currency 2 2 8" xfId="18609" xr:uid="{00000000-0005-0000-0000-0000643B0000}"/>
    <cellStyle name="DATA Currency 2 2 8 2" xfId="18610" xr:uid="{00000000-0005-0000-0000-0000653B0000}"/>
    <cellStyle name="DATA Currency 2 2 8_факт 2019" xfId="27940" xr:uid="{00000000-0005-0000-0000-0000663B0000}"/>
    <cellStyle name="DATA Currency 2 2 9" xfId="18611" xr:uid="{00000000-0005-0000-0000-0000673B0000}"/>
    <cellStyle name="DATA Currency 2 2_факт 2019" xfId="27941" xr:uid="{00000000-0005-0000-0000-0000683B0000}"/>
    <cellStyle name="DATA Currency 2 3" xfId="8509" xr:uid="{00000000-0005-0000-0000-0000693B0000}"/>
    <cellStyle name="DATA Currency 2 3 2" xfId="18612" xr:uid="{00000000-0005-0000-0000-00006A3B0000}"/>
    <cellStyle name="DATA Currency 2 3 2 2" xfId="18613" xr:uid="{00000000-0005-0000-0000-00006B3B0000}"/>
    <cellStyle name="DATA Currency 2 3 2_факт 2019" xfId="27942" xr:uid="{00000000-0005-0000-0000-00006C3B0000}"/>
    <cellStyle name="DATA Currency 2 3 3" xfId="18614" xr:uid="{00000000-0005-0000-0000-00006D3B0000}"/>
    <cellStyle name="DATA Currency 2 3 3 2" xfId="18615" xr:uid="{00000000-0005-0000-0000-00006E3B0000}"/>
    <cellStyle name="DATA Currency 2 3 3_факт 2019" xfId="27943" xr:uid="{00000000-0005-0000-0000-00006F3B0000}"/>
    <cellStyle name="DATA Currency 2 3 4" xfId="18616" xr:uid="{00000000-0005-0000-0000-0000703B0000}"/>
    <cellStyle name="DATA Currency 2 3_факт 2019" xfId="27944" xr:uid="{00000000-0005-0000-0000-0000713B0000}"/>
    <cellStyle name="DATA Currency 2 4" xfId="8510" xr:uid="{00000000-0005-0000-0000-0000723B0000}"/>
    <cellStyle name="DATA Currency 2 4 2" xfId="18617" xr:uid="{00000000-0005-0000-0000-0000733B0000}"/>
    <cellStyle name="DATA Currency 2 4_факт 2019" xfId="27945" xr:uid="{00000000-0005-0000-0000-0000743B0000}"/>
    <cellStyle name="DATA Currency 2 5" xfId="8511" xr:uid="{00000000-0005-0000-0000-0000753B0000}"/>
    <cellStyle name="DATA Currency 2 5 2" xfId="18618" xr:uid="{00000000-0005-0000-0000-0000763B0000}"/>
    <cellStyle name="DATA Currency 2 5_факт 2019" xfId="27946" xr:uid="{00000000-0005-0000-0000-0000773B0000}"/>
    <cellStyle name="DATA Currency 2 6" xfId="8512" xr:uid="{00000000-0005-0000-0000-0000783B0000}"/>
    <cellStyle name="DATA Currency 2 6 2" xfId="18619" xr:uid="{00000000-0005-0000-0000-0000793B0000}"/>
    <cellStyle name="DATA Currency 2 6_факт 2019" xfId="27947" xr:uid="{00000000-0005-0000-0000-00007A3B0000}"/>
    <cellStyle name="DATA Currency 2 7" xfId="18620" xr:uid="{00000000-0005-0000-0000-00007B3B0000}"/>
    <cellStyle name="DATA Currency 2 7 2" xfId="18621" xr:uid="{00000000-0005-0000-0000-00007C3B0000}"/>
    <cellStyle name="DATA Currency 2 7_факт 2019" xfId="27948" xr:uid="{00000000-0005-0000-0000-00007D3B0000}"/>
    <cellStyle name="DATA Currency 2 8" xfId="18622" xr:uid="{00000000-0005-0000-0000-00007E3B0000}"/>
    <cellStyle name="DATA Currency 2 8 2" xfId="18623" xr:uid="{00000000-0005-0000-0000-00007F3B0000}"/>
    <cellStyle name="DATA Currency 2 8_факт 2019" xfId="27949" xr:uid="{00000000-0005-0000-0000-0000803B0000}"/>
    <cellStyle name="DATA Currency 2 9" xfId="18624" xr:uid="{00000000-0005-0000-0000-0000813B0000}"/>
    <cellStyle name="DATA Currency 2 9 2" xfId="18625" xr:uid="{00000000-0005-0000-0000-0000823B0000}"/>
    <cellStyle name="DATA Currency 2 9_факт 2019" xfId="27950" xr:uid="{00000000-0005-0000-0000-0000833B0000}"/>
    <cellStyle name="DATA Currency 2_факт 2019" xfId="27951" xr:uid="{00000000-0005-0000-0000-0000843B0000}"/>
    <cellStyle name="DATA Currency 20" xfId="8513" xr:uid="{00000000-0005-0000-0000-0000853B0000}"/>
    <cellStyle name="DATA Currency 20 2" xfId="8514" xr:uid="{00000000-0005-0000-0000-0000863B0000}"/>
    <cellStyle name="DATA Currency 20 2 2" xfId="18626" xr:uid="{00000000-0005-0000-0000-0000873B0000}"/>
    <cellStyle name="DATA Currency 20 2 2 2" xfId="18627" xr:uid="{00000000-0005-0000-0000-0000883B0000}"/>
    <cellStyle name="DATA Currency 20 2 2_факт 2019" xfId="27952" xr:uid="{00000000-0005-0000-0000-0000893B0000}"/>
    <cellStyle name="DATA Currency 20 2 3" xfId="18628" xr:uid="{00000000-0005-0000-0000-00008A3B0000}"/>
    <cellStyle name="DATA Currency 20 2 3 2" xfId="18629" xr:uid="{00000000-0005-0000-0000-00008B3B0000}"/>
    <cellStyle name="DATA Currency 20 2 3_факт 2019" xfId="27953" xr:uid="{00000000-0005-0000-0000-00008C3B0000}"/>
    <cellStyle name="DATA Currency 20 2 4" xfId="18630" xr:uid="{00000000-0005-0000-0000-00008D3B0000}"/>
    <cellStyle name="DATA Currency 20 2_факт 2019" xfId="27954" xr:uid="{00000000-0005-0000-0000-00008E3B0000}"/>
    <cellStyle name="DATA Currency 20 3" xfId="8515" xr:uid="{00000000-0005-0000-0000-00008F3B0000}"/>
    <cellStyle name="DATA Currency 20 3 2" xfId="18631" xr:uid="{00000000-0005-0000-0000-0000903B0000}"/>
    <cellStyle name="DATA Currency 20 3_факт 2019" xfId="27955" xr:uid="{00000000-0005-0000-0000-0000913B0000}"/>
    <cellStyle name="DATA Currency 20 4" xfId="8516" xr:uid="{00000000-0005-0000-0000-0000923B0000}"/>
    <cellStyle name="DATA Currency 20 4 2" xfId="18632" xr:uid="{00000000-0005-0000-0000-0000933B0000}"/>
    <cellStyle name="DATA Currency 20 4_факт 2019" xfId="27956" xr:uid="{00000000-0005-0000-0000-0000943B0000}"/>
    <cellStyle name="DATA Currency 20 5" xfId="8517" xr:uid="{00000000-0005-0000-0000-0000953B0000}"/>
    <cellStyle name="DATA Currency 20 5 2" xfId="18633" xr:uid="{00000000-0005-0000-0000-0000963B0000}"/>
    <cellStyle name="DATA Currency 20 5_факт 2019" xfId="27957" xr:uid="{00000000-0005-0000-0000-0000973B0000}"/>
    <cellStyle name="DATA Currency 20 6" xfId="18634" xr:uid="{00000000-0005-0000-0000-0000983B0000}"/>
    <cellStyle name="DATA Currency 20 6 2" xfId="18635" xr:uid="{00000000-0005-0000-0000-0000993B0000}"/>
    <cellStyle name="DATA Currency 20 6_факт 2019" xfId="27958" xr:uid="{00000000-0005-0000-0000-00009A3B0000}"/>
    <cellStyle name="DATA Currency 20 7" xfId="18636" xr:uid="{00000000-0005-0000-0000-00009B3B0000}"/>
    <cellStyle name="DATA Currency 20 7 2" xfId="18637" xr:uid="{00000000-0005-0000-0000-00009C3B0000}"/>
    <cellStyle name="DATA Currency 20 7_факт 2019" xfId="27959" xr:uid="{00000000-0005-0000-0000-00009D3B0000}"/>
    <cellStyle name="DATA Currency 20 8" xfId="18638" xr:uid="{00000000-0005-0000-0000-00009E3B0000}"/>
    <cellStyle name="DATA Currency 20 8 2" xfId="18639" xr:uid="{00000000-0005-0000-0000-00009F3B0000}"/>
    <cellStyle name="DATA Currency 20 8_факт 2019" xfId="27960" xr:uid="{00000000-0005-0000-0000-0000A03B0000}"/>
    <cellStyle name="DATA Currency 20 9" xfId="18640" xr:uid="{00000000-0005-0000-0000-0000A13B0000}"/>
    <cellStyle name="DATA Currency 20_факт 2019" xfId="27961" xr:uid="{00000000-0005-0000-0000-0000A23B0000}"/>
    <cellStyle name="DATA Currency 21" xfId="8518" xr:uid="{00000000-0005-0000-0000-0000A33B0000}"/>
    <cellStyle name="DATA Currency 21 2" xfId="8519" xr:uid="{00000000-0005-0000-0000-0000A43B0000}"/>
    <cellStyle name="DATA Currency 21 2 2" xfId="18641" xr:uid="{00000000-0005-0000-0000-0000A53B0000}"/>
    <cellStyle name="DATA Currency 21 2 2 2" xfId="18642" xr:uid="{00000000-0005-0000-0000-0000A63B0000}"/>
    <cellStyle name="DATA Currency 21 2 2_факт 2019" xfId="27962" xr:uid="{00000000-0005-0000-0000-0000A73B0000}"/>
    <cellStyle name="DATA Currency 21 2 3" xfId="18643" xr:uid="{00000000-0005-0000-0000-0000A83B0000}"/>
    <cellStyle name="DATA Currency 21 2 3 2" xfId="18644" xr:uid="{00000000-0005-0000-0000-0000A93B0000}"/>
    <cellStyle name="DATA Currency 21 2 3_факт 2019" xfId="27963" xr:uid="{00000000-0005-0000-0000-0000AA3B0000}"/>
    <cellStyle name="DATA Currency 21 2 4" xfId="18645" xr:uid="{00000000-0005-0000-0000-0000AB3B0000}"/>
    <cellStyle name="DATA Currency 21 2_факт 2019" xfId="27964" xr:uid="{00000000-0005-0000-0000-0000AC3B0000}"/>
    <cellStyle name="DATA Currency 21 3" xfId="8520" xr:uid="{00000000-0005-0000-0000-0000AD3B0000}"/>
    <cellStyle name="DATA Currency 21 3 2" xfId="18646" xr:uid="{00000000-0005-0000-0000-0000AE3B0000}"/>
    <cellStyle name="DATA Currency 21 3_факт 2019" xfId="27965" xr:uid="{00000000-0005-0000-0000-0000AF3B0000}"/>
    <cellStyle name="DATA Currency 21 4" xfId="8521" xr:uid="{00000000-0005-0000-0000-0000B03B0000}"/>
    <cellStyle name="DATA Currency 21 4 2" xfId="18647" xr:uid="{00000000-0005-0000-0000-0000B13B0000}"/>
    <cellStyle name="DATA Currency 21 4_факт 2019" xfId="27966" xr:uid="{00000000-0005-0000-0000-0000B23B0000}"/>
    <cellStyle name="DATA Currency 21 5" xfId="8522" xr:uid="{00000000-0005-0000-0000-0000B33B0000}"/>
    <cellStyle name="DATA Currency 21 5 2" xfId="18648" xr:uid="{00000000-0005-0000-0000-0000B43B0000}"/>
    <cellStyle name="DATA Currency 21 5_факт 2019" xfId="27967" xr:uid="{00000000-0005-0000-0000-0000B53B0000}"/>
    <cellStyle name="DATA Currency 21 6" xfId="18649" xr:uid="{00000000-0005-0000-0000-0000B63B0000}"/>
    <cellStyle name="DATA Currency 21 6 2" xfId="18650" xr:uid="{00000000-0005-0000-0000-0000B73B0000}"/>
    <cellStyle name="DATA Currency 21 6_факт 2019" xfId="27968" xr:uid="{00000000-0005-0000-0000-0000B83B0000}"/>
    <cellStyle name="DATA Currency 21 7" xfId="18651" xr:uid="{00000000-0005-0000-0000-0000B93B0000}"/>
    <cellStyle name="DATA Currency 21 7 2" xfId="18652" xr:uid="{00000000-0005-0000-0000-0000BA3B0000}"/>
    <cellStyle name="DATA Currency 21 7_факт 2019" xfId="27969" xr:uid="{00000000-0005-0000-0000-0000BB3B0000}"/>
    <cellStyle name="DATA Currency 21 8" xfId="18653" xr:uid="{00000000-0005-0000-0000-0000BC3B0000}"/>
    <cellStyle name="DATA Currency 21 8 2" xfId="18654" xr:uid="{00000000-0005-0000-0000-0000BD3B0000}"/>
    <cellStyle name="DATA Currency 21 8_факт 2019" xfId="27970" xr:uid="{00000000-0005-0000-0000-0000BE3B0000}"/>
    <cellStyle name="DATA Currency 21 9" xfId="18655" xr:uid="{00000000-0005-0000-0000-0000BF3B0000}"/>
    <cellStyle name="DATA Currency 21_факт 2019" xfId="27971" xr:uid="{00000000-0005-0000-0000-0000C03B0000}"/>
    <cellStyle name="DATA Currency 22" xfId="8523" xr:uid="{00000000-0005-0000-0000-0000C13B0000}"/>
    <cellStyle name="DATA Currency 22 2" xfId="8524" xr:uid="{00000000-0005-0000-0000-0000C23B0000}"/>
    <cellStyle name="DATA Currency 22 2 2" xfId="18656" xr:uid="{00000000-0005-0000-0000-0000C33B0000}"/>
    <cellStyle name="DATA Currency 22 2 2 2" xfId="18657" xr:uid="{00000000-0005-0000-0000-0000C43B0000}"/>
    <cellStyle name="DATA Currency 22 2 2_факт 2019" xfId="27972" xr:uid="{00000000-0005-0000-0000-0000C53B0000}"/>
    <cellStyle name="DATA Currency 22 2 3" xfId="18658" xr:uid="{00000000-0005-0000-0000-0000C63B0000}"/>
    <cellStyle name="DATA Currency 22 2 3 2" xfId="18659" xr:uid="{00000000-0005-0000-0000-0000C73B0000}"/>
    <cellStyle name="DATA Currency 22 2 3_факт 2019" xfId="27973" xr:uid="{00000000-0005-0000-0000-0000C83B0000}"/>
    <cellStyle name="DATA Currency 22 2 4" xfId="18660" xr:uid="{00000000-0005-0000-0000-0000C93B0000}"/>
    <cellStyle name="DATA Currency 22 2_факт 2019" xfId="27974" xr:uid="{00000000-0005-0000-0000-0000CA3B0000}"/>
    <cellStyle name="DATA Currency 22 3" xfId="8525" xr:uid="{00000000-0005-0000-0000-0000CB3B0000}"/>
    <cellStyle name="DATA Currency 22 3 2" xfId="18661" xr:uid="{00000000-0005-0000-0000-0000CC3B0000}"/>
    <cellStyle name="DATA Currency 22 3_факт 2019" xfId="27975" xr:uid="{00000000-0005-0000-0000-0000CD3B0000}"/>
    <cellStyle name="DATA Currency 22 4" xfId="8526" xr:uid="{00000000-0005-0000-0000-0000CE3B0000}"/>
    <cellStyle name="DATA Currency 22 4 2" xfId="18662" xr:uid="{00000000-0005-0000-0000-0000CF3B0000}"/>
    <cellStyle name="DATA Currency 22 4_факт 2019" xfId="27976" xr:uid="{00000000-0005-0000-0000-0000D03B0000}"/>
    <cellStyle name="DATA Currency 22 5" xfId="8527" xr:uid="{00000000-0005-0000-0000-0000D13B0000}"/>
    <cellStyle name="DATA Currency 22 5 2" xfId="18663" xr:uid="{00000000-0005-0000-0000-0000D23B0000}"/>
    <cellStyle name="DATA Currency 22 5_факт 2019" xfId="27977" xr:uid="{00000000-0005-0000-0000-0000D33B0000}"/>
    <cellStyle name="DATA Currency 22 6" xfId="18664" xr:uid="{00000000-0005-0000-0000-0000D43B0000}"/>
    <cellStyle name="DATA Currency 22 6 2" xfId="18665" xr:uid="{00000000-0005-0000-0000-0000D53B0000}"/>
    <cellStyle name="DATA Currency 22 6_факт 2019" xfId="27978" xr:uid="{00000000-0005-0000-0000-0000D63B0000}"/>
    <cellStyle name="DATA Currency 22 7" xfId="18666" xr:uid="{00000000-0005-0000-0000-0000D73B0000}"/>
    <cellStyle name="DATA Currency 22 7 2" xfId="18667" xr:uid="{00000000-0005-0000-0000-0000D83B0000}"/>
    <cellStyle name="DATA Currency 22 7_факт 2019" xfId="27979" xr:uid="{00000000-0005-0000-0000-0000D93B0000}"/>
    <cellStyle name="DATA Currency 22 8" xfId="18668" xr:uid="{00000000-0005-0000-0000-0000DA3B0000}"/>
    <cellStyle name="DATA Currency 22 8 2" xfId="18669" xr:uid="{00000000-0005-0000-0000-0000DB3B0000}"/>
    <cellStyle name="DATA Currency 22 8_факт 2019" xfId="27980" xr:uid="{00000000-0005-0000-0000-0000DC3B0000}"/>
    <cellStyle name="DATA Currency 22 9" xfId="18670" xr:uid="{00000000-0005-0000-0000-0000DD3B0000}"/>
    <cellStyle name="DATA Currency 22_факт 2019" xfId="27981" xr:uid="{00000000-0005-0000-0000-0000DE3B0000}"/>
    <cellStyle name="DATA Currency 23" xfId="8528" xr:uid="{00000000-0005-0000-0000-0000DF3B0000}"/>
    <cellStyle name="DATA Currency 23 2" xfId="8529" xr:uid="{00000000-0005-0000-0000-0000E03B0000}"/>
    <cellStyle name="DATA Currency 23 2 2" xfId="18671" xr:uid="{00000000-0005-0000-0000-0000E13B0000}"/>
    <cellStyle name="DATA Currency 23 2 2 2" xfId="18672" xr:uid="{00000000-0005-0000-0000-0000E23B0000}"/>
    <cellStyle name="DATA Currency 23 2 2_факт 2019" xfId="27982" xr:uid="{00000000-0005-0000-0000-0000E33B0000}"/>
    <cellStyle name="DATA Currency 23 2 3" xfId="18673" xr:uid="{00000000-0005-0000-0000-0000E43B0000}"/>
    <cellStyle name="DATA Currency 23 2 3 2" xfId="18674" xr:uid="{00000000-0005-0000-0000-0000E53B0000}"/>
    <cellStyle name="DATA Currency 23 2 3_факт 2019" xfId="27983" xr:uid="{00000000-0005-0000-0000-0000E63B0000}"/>
    <cellStyle name="DATA Currency 23 2 4" xfId="18675" xr:uid="{00000000-0005-0000-0000-0000E73B0000}"/>
    <cellStyle name="DATA Currency 23 2_факт 2019" xfId="27984" xr:uid="{00000000-0005-0000-0000-0000E83B0000}"/>
    <cellStyle name="DATA Currency 23 3" xfId="8530" xr:uid="{00000000-0005-0000-0000-0000E93B0000}"/>
    <cellStyle name="DATA Currency 23 3 2" xfId="18676" xr:uid="{00000000-0005-0000-0000-0000EA3B0000}"/>
    <cellStyle name="DATA Currency 23 3_факт 2019" xfId="27985" xr:uid="{00000000-0005-0000-0000-0000EB3B0000}"/>
    <cellStyle name="DATA Currency 23 4" xfId="8531" xr:uid="{00000000-0005-0000-0000-0000EC3B0000}"/>
    <cellStyle name="DATA Currency 23 4 2" xfId="18677" xr:uid="{00000000-0005-0000-0000-0000ED3B0000}"/>
    <cellStyle name="DATA Currency 23 4_факт 2019" xfId="27986" xr:uid="{00000000-0005-0000-0000-0000EE3B0000}"/>
    <cellStyle name="DATA Currency 23 5" xfId="8532" xr:uid="{00000000-0005-0000-0000-0000EF3B0000}"/>
    <cellStyle name="DATA Currency 23 5 2" xfId="18678" xr:uid="{00000000-0005-0000-0000-0000F03B0000}"/>
    <cellStyle name="DATA Currency 23 5_факт 2019" xfId="27987" xr:uid="{00000000-0005-0000-0000-0000F13B0000}"/>
    <cellStyle name="DATA Currency 23 6" xfId="18679" xr:uid="{00000000-0005-0000-0000-0000F23B0000}"/>
    <cellStyle name="DATA Currency 23 6 2" xfId="18680" xr:uid="{00000000-0005-0000-0000-0000F33B0000}"/>
    <cellStyle name="DATA Currency 23 6_факт 2019" xfId="27988" xr:uid="{00000000-0005-0000-0000-0000F43B0000}"/>
    <cellStyle name="DATA Currency 23 7" xfId="18681" xr:uid="{00000000-0005-0000-0000-0000F53B0000}"/>
    <cellStyle name="DATA Currency 23 7 2" xfId="18682" xr:uid="{00000000-0005-0000-0000-0000F63B0000}"/>
    <cellStyle name="DATA Currency 23 7_факт 2019" xfId="27989" xr:uid="{00000000-0005-0000-0000-0000F73B0000}"/>
    <cellStyle name="DATA Currency 23 8" xfId="18683" xr:uid="{00000000-0005-0000-0000-0000F83B0000}"/>
    <cellStyle name="DATA Currency 23 8 2" xfId="18684" xr:uid="{00000000-0005-0000-0000-0000F93B0000}"/>
    <cellStyle name="DATA Currency 23 8_факт 2019" xfId="27990" xr:uid="{00000000-0005-0000-0000-0000FA3B0000}"/>
    <cellStyle name="DATA Currency 23 9" xfId="18685" xr:uid="{00000000-0005-0000-0000-0000FB3B0000}"/>
    <cellStyle name="DATA Currency 23_факт 2019" xfId="27991" xr:uid="{00000000-0005-0000-0000-0000FC3B0000}"/>
    <cellStyle name="DATA Currency 24" xfId="8533" xr:uid="{00000000-0005-0000-0000-0000FD3B0000}"/>
    <cellStyle name="DATA Currency 24 2" xfId="8534" xr:uid="{00000000-0005-0000-0000-0000FE3B0000}"/>
    <cellStyle name="DATA Currency 24 2 2" xfId="18686" xr:uid="{00000000-0005-0000-0000-0000FF3B0000}"/>
    <cellStyle name="DATA Currency 24 2 2 2" xfId="18687" xr:uid="{00000000-0005-0000-0000-0000003C0000}"/>
    <cellStyle name="DATA Currency 24 2 2_факт 2019" xfId="27992" xr:uid="{00000000-0005-0000-0000-0000013C0000}"/>
    <cellStyle name="DATA Currency 24 2 3" xfId="18688" xr:uid="{00000000-0005-0000-0000-0000023C0000}"/>
    <cellStyle name="DATA Currency 24 2 3 2" xfId="18689" xr:uid="{00000000-0005-0000-0000-0000033C0000}"/>
    <cellStyle name="DATA Currency 24 2 3_факт 2019" xfId="27993" xr:uid="{00000000-0005-0000-0000-0000043C0000}"/>
    <cellStyle name="DATA Currency 24 2 4" xfId="18690" xr:uid="{00000000-0005-0000-0000-0000053C0000}"/>
    <cellStyle name="DATA Currency 24 2_факт 2019" xfId="27994" xr:uid="{00000000-0005-0000-0000-0000063C0000}"/>
    <cellStyle name="DATA Currency 24 3" xfId="8535" xr:uid="{00000000-0005-0000-0000-0000073C0000}"/>
    <cellStyle name="DATA Currency 24 3 2" xfId="18691" xr:uid="{00000000-0005-0000-0000-0000083C0000}"/>
    <cellStyle name="DATA Currency 24 3_факт 2019" xfId="27995" xr:uid="{00000000-0005-0000-0000-0000093C0000}"/>
    <cellStyle name="DATA Currency 24 4" xfId="8536" xr:uid="{00000000-0005-0000-0000-00000A3C0000}"/>
    <cellStyle name="DATA Currency 24 4 2" xfId="18692" xr:uid="{00000000-0005-0000-0000-00000B3C0000}"/>
    <cellStyle name="DATA Currency 24 4_факт 2019" xfId="27996" xr:uid="{00000000-0005-0000-0000-00000C3C0000}"/>
    <cellStyle name="DATA Currency 24 5" xfId="8537" xr:uid="{00000000-0005-0000-0000-00000D3C0000}"/>
    <cellStyle name="DATA Currency 24 5 2" xfId="18693" xr:uid="{00000000-0005-0000-0000-00000E3C0000}"/>
    <cellStyle name="DATA Currency 24 5_факт 2019" xfId="27997" xr:uid="{00000000-0005-0000-0000-00000F3C0000}"/>
    <cellStyle name="DATA Currency 24 6" xfId="18694" xr:uid="{00000000-0005-0000-0000-0000103C0000}"/>
    <cellStyle name="DATA Currency 24 6 2" xfId="18695" xr:uid="{00000000-0005-0000-0000-0000113C0000}"/>
    <cellStyle name="DATA Currency 24 6_факт 2019" xfId="27998" xr:uid="{00000000-0005-0000-0000-0000123C0000}"/>
    <cellStyle name="DATA Currency 24 7" xfId="18696" xr:uid="{00000000-0005-0000-0000-0000133C0000}"/>
    <cellStyle name="DATA Currency 24 7 2" xfId="18697" xr:uid="{00000000-0005-0000-0000-0000143C0000}"/>
    <cellStyle name="DATA Currency 24 7_факт 2019" xfId="27999" xr:uid="{00000000-0005-0000-0000-0000153C0000}"/>
    <cellStyle name="DATA Currency 24 8" xfId="18698" xr:uid="{00000000-0005-0000-0000-0000163C0000}"/>
    <cellStyle name="DATA Currency 24 8 2" xfId="18699" xr:uid="{00000000-0005-0000-0000-0000173C0000}"/>
    <cellStyle name="DATA Currency 24 8_факт 2019" xfId="28000" xr:uid="{00000000-0005-0000-0000-0000183C0000}"/>
    <cellStyle name="DATA Currency 24 9" xfId="18700" xr:uid="{00000000-0005-0000-0000-0000193C0000}"/>
    <cellStyle name="DATA Currency 24_факт 2019" xfId="28001" xr:uid="{00000000-0005-0000-0000-00001A3C0000}"/>
    <cellStyle name="DATA Currency 25" xfId="8538" xr:uid="{00000000-0005-0000-0000-00001B3C0000}"/>
    <cellStyle name="DATA Currency 25 2" xfId="8539" xr:uid="{00000000-0005-0000-0000-00001C3C0000}"/>
    <cellStyle name="DATA Currency 25 2 2" xfId="18701" xr:uid="{00000000-0005-0000-0000-00001D3C0000}"/>
    <cellStyle name="DATA Currency 25 2 2 2" xfId="18702" xr:uid="{00000000-0005-0000-0000-00001E3C0000}"/>
    <cellStyle name="DATA Currency 25 2 2_факт 2019" xfId="28002" xr:uid="{00000000-0005-0000-0000-00001F3C0000}"/>
    <cellStyle name="DATA Currency 25 2 3" xfId="18703" xr:uid="{00000000-0005-0000-0000-0000203C0000}"/>
    <cellStyle name="DATA Currency 25 2 3 2" xfId="18704" xr:uid="{00000000-0005-0000-0000-0000213C0000}"/>
    <cellStyle name="DATA Currency 25 2 3_факт 2019" xfId="28003" xr:uid="{00000000-0005-0000-0000-0000223C0000}"/>
    <cellStyle name="DATA Currency 25 2 4" xfId="18705" xr:uid="{00000000-0005-0000-0000-0000233C0000}"/>
    <cellStyle name="DATA Currency 25 2_факт 2019" xfId="28004" xr:uid="{00000000-0005-0000-0000-0000243C0000}"/>
    <cellStyle name="DATA Currency 25 3" xfId="8540" xr:uid="{00000000-0005-0000-0000-0000253C0000}"/>
    <cellStyle name="DATA Currency 25 3 2" xfId="18706" xr:uid="{00000000-0005-0000-0000-0000263C0000}"/>
    <cellStyle name="DATA Currency 25 3_факт 2019" xfId="28005" xr:uid="{00000000-0005-0000-0000-0000273C0000}"/>
    <cellStyle name="DATA Currency 25 4" xfId="8541" xr:uid="{00000000-0005-0000-0000-0000283C0000}"/>
    <cellStyle name="DATA Currency 25 4 2" xfId="18707" xr:uid="{00000000-0005-0000-0000-0000293C0000}"/>
    <cellStyle name="DATA Currency 25 4_факт 2019" xfId="28006" xr:uid="{00000000-0005-0000-0000-00002A3C0000}"/>
    <cellStyle name="DATA Currency 25 5" xfId="8542" xr:uid="{00000000-0005-0000-0000-00002B3C0000}"/>
    <cellStyle name="DATA Currency 25 5 2" xfId="18708" xr:uid="{00000000-0005-0000-0000-00002C3C0000}"/>
    <cellStyle name="DATA Currency 25 5_факт 2019" xfId="28007" xr:uid="{00000000-0005-0000-0000-00002D3C0000}"/>
    <cellStyle name="DATA Currency 25 6" xfId="18709" xr:uid="{00000000-0005-0000-0000-00002E3C0000}"/>
    <cellStyle name="DATA Currency 25 6 2" xfId="18710" xr:uid="{00000000-0005-0000-0000-00002F3C0000}"/>
    <cellStyle name="DATA Currency 25 6_факт 2019" xfId="28008" xr:uid="{00000000-0005-0000-0000-0000303C0000}"/>
    <cellStyle name="DATA Currency 25 7" xfId="18711" xr:uid="{00000000-0005-0000-0000-0000313C0000}"/>
    <cellStyle name="DATA Currency 25 7 2" xfId="18712" xr:uid="{00000000-0005-0000-0000-0000323C0000}"/>
    <cellStyle name="DATA Currency 25 7_факт 2019" xfId="28009" xr:uid="{00000000-0005-0000-0000-0000333C0000}"/>
    <cellStyle name="DATA Currency 25 8" xfId="18713" xr:uid="{00000000-0005-0000-0000-0000343C0000}"/>
    <cellStyle name="DATA Currency 25 8 2" xfId="18714" xr:uid="{00000000-0005-0000-0000-0000353C0000}"/>
    <cellStyle name="DATA Currency 25 8_факт 2019" xfId="28010" xr:uid="{00000000-0005-0000-0000-0000363C0000}"/>
    <cellStyle name="DATA Currency 25 9" xfId="18715" xr:uid="{00000000-0005-0000-0000-0000373C0000}"/>
    <cellStyle name="DATA Currency 25_факт 2019" xfId="28011" xr:uid="{00000000-0005-0000-0000-0000383C0000}"/>
    <cellStyle name="DATA Currency 26" xfId="8543" xr:uid="{00000000-0005-0000-0000-0000393C0000}"/>
    <cellStyle name="DATA Currency 26 2" xfId="8544" xr:uid="{00000000-0005-0000-0000-00003A3C0000}"/>
    <cellStyle name="DATA Currency 26 2 2" xfId="18716" xr:uid="{00000000-0005-0000-0000-00003B3C0000}"/>
    <cellStyle name="DATA Currency 26 2 2 2" xfId="18717" xr:uid="{00000000-0005-0000-0000-00003C3C0000}"/>
    <cellStyle name="DATA Currency 26 2 2_факт 2019" xfId="28012" xr:uid="{00000000-0005-0000-0000-00003D3C0000}"/>
    <cellStyle name="DATA Currency 26 2 3" xfId="18718" xr:uid="{00000000-0005-0000-0000-00003E3C0000}"/>
    <cellStyle name="DATA Currency 26 2 3 2" xfId="18719" xr:uid="{00000000-0005-0000-0000-00003F3C0000}"/>
    <cellStyle name="DATA Currency 26 2 3_факт 2019" xfId="28013" xr:uid="{00000000-0005-0000-0000-0000403C0000}"/>
    <cellStyle name="DATA Currency 26 2 4" xfId="18720" xr:uid="{00000000-0005-0000-0000-0000413C0000}"/>
    <cellStyle name="DATA Currency 26 2_факт 2019" xfId="28014" xr:uid="{00000000-0005-0000-0000-0000423C0000}"/>
    <cellStyle name="DATA Currency 26 3" xfId="8545" xr:uid="{00000000-0005-0000-0000-0000433C0000}"/>
    <cellStyle name="DATA Currency 26 3 2" xfId="18721" xr:uid="{00000000-0005-0000-0000-0000443C0000}"/>
    <cellStyle name="DATA Currency 26 3_факт 2019" xfId="28015" xr:uid="{00000000-0005-0000-0000-0000453C0000}"/>
    <cellStyle name="DATA Currency 26 4" xfId="8546" xr:uid="{00000000-0005-0000-0000-0000463C0000}"/>
    <cellStyle name="DATA Currency 26 4 2" xfId="18722" xr:uid="{00000000-0005-0000-0000-0000473C0000}"/>
    <cellStyle name="DATA Currency 26 4_факт 2019" xfId="28016" xr:uid="{00000000-0005-0000-0000-0000483C0000}"/>
    <cellStyle name="DATA Currency 26 5" xfId="8547" xr:uid="{00000000-0005-0000-0000-0000493C0000}"/>
    <cellStyle name="DATA Currency 26 5 2" xfId="18723" xr:uid="{00000000-0005-0000-0000-00004A3C0000}"/>
    <cellStyle name="DATA Currency 26 5_факт 2019" xfId="28017" xr:uid="{00000000-0005-0000-0000-00004B3C0000}"/>
    <cellStyle name="DATA Currency 26 6" xfId="18724" xr:uid="{00000000-0005-0000-0000-00004C3C0000}"/>
    <cellStyle name="DATA Currency 26 6 2" xfId="18725" xr:uid="{00000000-0005-0000-0000-00004D3C0000}"/>
    <cellStyle name="DATA Currency 26 6_факт 2019" xfId="28018" xr:uid="{00000000-0005-0000-0000-00004E3C0000}"/>
    <cellStyle name="DATA Currency 26 7" xfId="18726" xr:uid="{00000000-0005-0000-0000-00004F3C0000}"/>
    <cellStyle name="DATA Currency 26 7 2" xfId="18727" xr:uid="{00000000-0005-0000-0000-0000503C0000}"/>
    <cellStyle name="DATA Currency 26 7_факт 2019" xfId="28019" xr:uid="{00000000-0005-0000-0000-0000513C0000}"/>
    <cellStyle name="DATA Currency 26 8" xfId="18728" xr:uid="{00000000-0005-0000-0000-0000523C0000}"/>
    <cellStyle name="DATA Currency 26 8 2" xfId="18729" xr:uid="{00000000-0005-0000-0000-0000533C0000}"/>
    <cellStyle name="DATA Currency 26 8_факт 2019" xfId="28020" xr:uid="{00000000-0005-0000-0000-0000543C0000}"/>
    <cellStyle name="DATA Currency 26 9" xfId="18730" xr:uid="{00000000-0005-0000-0000-0000553C0000}"/>
    <cellStyle name="DATA Currency 26_факт 2019" xfId="28021" xr:uid="{00000000-0005-0000-0000-0000563C0000}"/>
    <cellStyle name="DATA Currency 27" xfId="8548" xr:uid="{00000000-0005-0000-0000-0000573C0000}"/>
    <cellStyle name="DATA Currency 27 2" xfId="8549" xr:uid="{00000000-0005-0000-0000-0000583C0000}"/>
    <cellStyle name="DATA Currency 27 2 2" xfId="18731" xr:uid="{00000000-0005-0000-0000-0000593C0000}"/>
    <cellStyle name="DATA Currency 27 2 2 2" xfId="18732" xr:uid="{00000000-0005-0000-0000-00005A3C0000}"/>
    <cellStyle name="DATA Currency 27 2 2_факт 2019" xfId="28022" xr:uid="{00000000-0005-0000-0000-00005B3C0000}"/>
    <cellStyle name="DATA Currency 27 2 3" xfId="18733" xr:uid="{00000000-0005-0000-0000-00005C3C0000}"/>
    <cellStyle name="DATA Currency 27 2 3 2" xfId="18734" xr:uid="{00000000-0005-0000-0000-00005D3C0000}"/>
    <cellStyle name="DATA Currency 27 2 3_факт 2019" xfId="28023" xr:uid="{00000000-0005-0000-0000-00005E3C0000}"/>
    <cellStyle name="DATA Currency 27 2 4" xfId="18735" xr:uid="{00000000-0005-0000-0000-00005F3C0000}"/>
    <cellStyle name="DATA Currency 27 2_факт 2019" xfId="28024" xr:uid="{00000000-0005-0000-0000-0000603C0000}"/>
    <cellStyle name="DATA Currency 27 3" xfId="8550" xr:uid="{00000000-0005-0000-0000-0000613C0000}"/>
    <cellStyle name="DATA Currency 27 3 2" xfId="18736" xr:uid="{00000000-0005-0000-0000-0000623C0000}"/>
    <cellStyle name="DATA Currency 27 3_факт 2019" xfId="28025" xr:uid="{00000000-0005-0000-0000-0000633C0000}"/>
    <cellStyle name="DATA Currency 27 4" xfId="8551" xr:uid="{00000000-0005-0000-0000-0000643C0000}"/>
    <cellStyle name="DATA Currency 27 4 2" xfId="18737" xr:uid="{00000000-0005-0000-0000-0000653C0000}"/>
    <cellStyle name="DATA Currency 27 4_факт 2019" xfId="28026" xr:uid="{00000000-0005-0000-0000-0000663C0000}"/>
    <cellStyle name="DATA Currency 27 5" xfId="8552" xr:uid="{00000000-0005-0000-0000-0000673C0000}"/>
    <cellStyle name="DATA Currency 27 5 2" xfId="18738" xr:uid="{00000000-0005-0000-0000-0000683C0000}"/>
    <cellStyle name="DATA Currency 27 5_факт 2019" xfId="28027" xr:uid="{00000000-0005-0000-0000-0000693C0000}"/>
    <cellStyle name="DATA Currency 27 6" xfId="18739" xr:uid="{00000000-0005-0000-0000-00006A3C0000}"/>
    <cellStyle name="DATA Currency 27 6 2" xfId="18740" xr:uid="{00000000-0005-0000-0000-00006B3C0000}"/>
    <cellStyle name="DATA Currency 27 6_факт 2019" xfId="28028" xr:uid="{00000000-0005-0000-0000-00006C3C0000}"/>
    <cellStyle name="DATA Currency 27 7" xfId="18741" xr:uid="{00000000-0005-0000-0000-00006D3C0000}"/>
    <cellStyle name="DATA Currency 27 7 2" xfId="18742" xr:uid="{00000000-0005-0000-0000-00006E3C0000}"/>
    <cellStyle name="DATA Currency 27 7_факт 2019" xfId="28029" xr:uid="{00000000-0005-0000-0000-00006F3C0000}"/>
    <cellStyle name="DATA Currency 27 8" xfId="18743" xr:uid="{00000000-0005-0000-0000-0000703C0000}"/>
    <cellStyle name="DATA Currency 27 8 2" xfId="18744" xr:uid="{00000000-0005-0000-0000-0000713C0000}"/>
    <cellStyle name="DATA Currency 27 8_факт 2019" xfId="28030" xr:uid="{00000000-0005-0000-0000-0000723C0000}"/>
    <cellStyle name="DATA Currency 27 9" xfId="18745" xr:uid="{00000000-0005-0000-0000-0000733C0000}"/>
    <cellStyle name="DATA Currency 27_факт 2019" xfId="28031" xr:uid="{00000000-0005-0000-0000-0000743C0000}"/>
    <cellStyle name="DATA Currency 28" xfId="8553" xr:uid="{00000000-0005-0000-0000-0000753C0000}"/>
    <cellStyle name="DATA Currency 28 2" xfId="8554" xr:uid="{00000000-0005-0000-0000-0000763C0000}"/>
    <cellStyle name="DATA Currency 28 2 2" xfId="18746" xr:uid="{00000000-0005-0000-0000-0000773C0000}"/>
    <cellStyle name="DATA Currency 28 2 2 2" xfId="18747" xr:uid="{00000000-0005-0000-0000-0000783C0000}"/>
    <cellStyle name="DATA Currency 28 2 2_факт 2019" xfId="28032" xr:uid="{00000000-0005-0000-0000-0000793C0000}"/>
    <cellStyle name="DATA Currency 28 2 3" xfId="18748" xr:uid="{00000000-0005-0000-0000-00007A3C0000}"/>
    <cellStyle name="DATA Currency 28 2 3 2" xfId="18749" xr:uid="{00000000-0005-0000-0000-00007B3C0000}"/>
    <cellStyle name="DATA Currency 28 2 3_факт 2019" xfId="28033" xr:uid="{00000000-0005-0000-0000-00007C3C0000}"/>
    <cellStyle name="DATA Currency 28 2 4" xfId="18750" xr:uid="{00000000-0005-0000-0000-00007D3C0000}"/>
    <cellStyle name="DATA Currency 28 2_факт 2019" xfId="28034" xr:uid="{00000000-0005-0000-0000-00007E3C0000}"/>
    <cellStyle name="DATA Currency 28 3" xfId="8555" xr:uid="{00000000-0005-0000-0000-00007F3C0000}"/>
    <cellStyle name="DATA Currency 28 3 2" xfId="18751" xr:uid="{00000000-0005-0000-0000-0000803C0000}"/>
    <cellStyle name="DATA Currency 28 3_факт 2019" xfId="28035" xr:uid="{00000000-0005-0000-0000-0000813C0000}"/>
    <cellStyle name="DATA Currency 28 4" xfId="8556" xr:uid="{00000000-0005-0000-0000-0000823C0000}"/>
    <cellStyle name="DATA Currency 28 4 2" xfId="18752" xr:uid="{00000000-0005-0000-0000-0000833C0000}"/>
    <cellStyle name="DATA Currency 28 4_факт 2019" xfId="28036" xr:uid="{00000000-0005-0000-0000-0000843C0000}"/>
    <cellStyle name="DATA Currency 28 5" xfId="8557" xr:uid="{00000000-0005-0000-0000-0000853C0000}"/>
    <cellStyle name="DATA Currency 28 5 2" xfId="18753" xr:uid="{00000000-0005-0000-0000-0000863C0000}"/>
    <cellStyle name="DATA Currency 28 5_факт 2019" xfId="28037" xr:uid="{00000000-0005-0000-0000-0000873C0000}"/>
    <cellStyle name="DATA Currency 28 6" xfId="18754" xr:uid="{00000000-0005-0000-0000-0000883C0000}"/>
    <cellStyle name="DATA Currency 28 6 2" xfId="18755" xr:uid="{00000000-0005-0000-0000-0000893C0000}"/>
    <cellStyle name="DATA Currency 28 6_факт 2019" xfId="28038" xr:uid="{00000000-0005-0000-0000-00008A3C0000}"/>
    <cellStyle name="DATA Currency 28 7" xfId="18756" xr:uid="{00000000-0005-0000-0000-00008B3C0000}"/>
    <cellStyle name="DATA Currency 28 7 2" xfId="18757" xr:uid="{00000000-0005-0000-0000-00008C3C0000}"/>
    <cellStyle name="DATA Currency 28 7_факт 2019" xfId="28039" xr:uid="{00000000-0005-0000-0000-00008D3C0000}"/>
    <cellStyle name="DATA Currency 28 8" xfId="18758" xr:uid="{00000000-0005-0000-0000-00008E3C0000}"/>
    <cellStyle name="DATA Currency 28 8 2" xfId="18759" xr:uid="{00000000-0005-0000-0000-00008F3C0000}"/>
    <cellStyle name="DATA Currency 28 8_факт 2019" xfId="28040" xr:uid="{00000000-0005-0000-0000-0000903C0000}"/>
    <cellStyle name="DATA Currency 28 9" xfId="18760" xr:uid="{00000000-0005-0000-0000-0000913C0000}"/>
    <cellStyle name="DATA Currency 28_факт 2019" xfId="28041" xr:uid="{00000000-0005-0000-0000-0000923C0000}"/>
    <cellStyle name="DATA Currency 29" xfId="8558" xr:uid="{00000000-0005-0000-0000-0000933C0000}"/>
    <cellStyle name="DATA Currency 29 2" xfId="8559" xr:uid="{00000000-0005-0000-0000-0000943C0000}"/>
    <cellStyle name="DATA Currency 29 2 2" xfId="18761" xr:uid="{00000000-0005-0000-0000-0000953C0000}"/>
    <cellStyle name="DATA Currency 29 2 2 2" xfId="18762" xr:uid="{00000000-0005-0000-0000-0000963C0000}"/>
    <cellStyle name="DATA Currency 29 2 2_факт 2019" xfId="28042" xr:uid="{00000000-0005-0000-0000-0000973C0000}"/>
    <cellStyle name="DATA Currency 29 2 3" xfId="18763" xr:uid="{00000000-0005-0000-0000-0000983C0000}"/>
    <cellStyle name="DATA Currency 29 2 3 2" xfId="18764" xr:uid="{00000000-0005-0000-0000-0000993C0000}"/>
    <cellStyle name="DATA Currency 29 2 3_факт 2019" xfId="28043" xr:uid="{00000000-0005-0000-0000-00009A3C0000}"/>
    <cellStyle name="DATA Currency 29 2 4" xfId="18765" xr:uid="{00000000-0005-0000-0000-00009B3C0000}"/>
    <cellStyle name="DATA Currency 29 2_факт 2019" xfId="28044" xr:uid="{00000000-0005-0000-0000-00009C3C0000}"/>
    <cellStyle name="DATA Currency 29 3" xfId="8560" xr:uid="{00000000-0005-0000-0000-00009D3C0000}"/>
    <cellStyle name="DATA Currency 29 3 2" xfId="18766" xr:uid="{00000000-0005-0000-0000-00009E3C0000}"/>
    <cellStyle name="DATA Currency 29 3_факт 2019" xfId="28045" xr:uid="{00000000-0005-0000-0000-00009F3C0000}"/>
    <cellStyle name="DATA Currency 29 4" xfId="8561" xr:uid="{00000000-0005-0000-0000-0000A03C0000}"/>
    <cellStyle name="DATA Currency 29 4 2" xfId="18767" xr:uid="{00000000-0005-0000-0000-0000A13C0000}"/>
    <cellStyle name="DATA Currency 29 4_факт 2019" xfId="28046" xr:uid="{00000000-0005-0000-0000-0000A23C0000}"/>
    <cellStyle name="DATA Currency 29 5" xfId="8562" xr:uid="{00000000-0005-0000-0000-0000A33C0000}"/>
    <cellStyle name="DATA Currency 29 5 2" xfId="18768" xr:uid="{00000000-0005-0000-0000-0000A43C0000}"/>
    <cellStyle name="DATA Currency 29 5_факт 2019" xfId="28047" xr:uid="{00000000-0005-0000-0000-0000A53C0000}"/>
    <cellStyle name="DATA Currency 29 6" xfId="18769" xr:uid="{00000000-0005-0000-0000-0000A63C0000}"/>
    <cellStyle name="DATA Currency 29 6 2" xfId="18770" xr:uid="{00000000-0005-0000-0000-0000A73C0000}"/>
    <cellStyle name="DATA Currency 29 6_факт 2019" xfId="28048" xr:uid="{00000000-0005-0000-0000-0000A83C0000}"/>
    <cellStyle name="DATA Currency 29 7" xfId="18771" xr:uid="{00000000-0005-0000-0000-0000A93C0000}"/>
    <cellStyle name="DATA Currency 29 7 2" xfId="18772" xr:uid="{00000000-0005-0000-0000-0000AA3C0000}"/>
    <cellStyle name="DATA Currency 29 7_факт 2019" xfId="28049" xr:uid="{00000000-0005-0000-0000-0000AB3C0000}"/>
    <cellStyle name="DATA Currency 29 8" xfId="18773" xr:uid="{00000000-0005-0000-0000-0000AC3C0000}"/>
    <cellStyle name="DATA Currency 29 8 2" xfId="18774" xr:uid="{00000000-0005-0000-0000-0000AD3C0000}"/>
    <cellStyle name="DATA Currency 29 8_факт 2019" xfId="28050" xr:uid="{00000000-0005-0000-0000-0000AE3C0000}"/>
    <cellStyle name="DATA Currency 29 9" xfId="18775" xr:uid="{00000000-0005-0000-0000-0000AF3C0000}"/>
    <cellStyle name="DATA Currency 29_факт 2019" xfId="28051" xr:uid="{00000000-0005-0000-0000-0000B03C0000}"/>
    <cellStyle name="DATA Currency 3" xfId="8563" xr:uid="{00000000-0005-0000-0000-0000B13C0000}"/>
    <cellStyle name="DATA Currency 3 2" xfId="8564" xr:uid="{00000000-0005-0000-0000-0000B23C0000}"/>
    <cellStyle name="DATA Currency 3 2 2" xfId="18776" xr:uid="{00000000-0005-0000-0000-0000B33C0000}"/>
    <cellStyle name="DATA Currency 3 2 2 2" xfId="18777" xr:uid="{00000000-0005-0000-0000-0000B43C0000}"/>
    <cellStyle name="DATA Currency 3 2 2_факт 2019" xfId="28052" xr:uid="{00000000-0005-0000-0000-0000B53C0000}"/>
    <cellStyle name="DATA Currency 3 2 3" xfId="18778" xr:uid="{00000000-0005-0000-0000-0000B63C0000}"/>
    <cellStyle name="DATA Currency 3 2 3 2" xfId="18779" xr:uid="{00000000-0005-0000-0000-0000B73C0000}"/>
    <cellStyle name="DATA Currency 3 2 3_факт 2019" xfId="28053" xr:uid="{00000000-0005-0000-0000-0000B83C0000}"/>
    <cellStyle name="DATA Currency 3 2 4" xfId="18780" xr:uid="{00000000-0005-0000-0000-0000B93C0000}"/>
    <cellStyle name="DATA Currency 3 2_факт 2019" xfId="28054" xr:uid="{00000000-0005-0000-0000-0000BA3C0000}"/>
    <cellStyle name="DATA Currency 3 3" xfId="8565" xr:uid="{00000000-0005-0000-0000-0000BB3C0000}"/>
    <cellStyle name="DATA Currency 3 3 2" xfId="18781" xr:uid="{00000000-0005-0000-0000-0000BC3C0000}"/>
    <cellStyle name="DATA Currency 3 3_факт 2019" xfId="28055" xr:uid="{00000000-0005-0000-0000-0000BD3C0000}"/>
    <cellStyle name="DATA Currency 3 4" xfId="8566" xr:uid="{00000000-0005-0000-0000-0000BE3C0000}"/>
    <cellStyle name="DATA Currency 3 4 2" xfId="18782" xr:uid="{00000000-0005-0000-0000-0000BF3C0000}"/>
    <cellStyle name="DATA Currency 3 4_факт 2019" xfId="28056" xr:uid="{00000000-0005-0000-0000-0000C03C0000}"/>
    <cellStyle name="DATA Currency 3 5" xfId="8567" xr:uid="{00000000-0005-0000-0000-0000C13C0000}"/>
    <cellStyle name="DATA Currency 3 5 2" xfId="18783" xr:uid="{00000000-0005-0000-0000-0000C23C0000}"/>
    <cellStyle name="DATA Currency 3 5_факт 2019" xfId="28057" xr:uid="{00000000-0005-0000-0000-0000C33C0000}"/>
    <cellStyle name="DATA Currency 3 6" xfId="18784" xr:uid="{00000000-0005-0000-0000-0000C43C0000}"/>
    <cellStyle name="DATA Currency 3 6 2" xfId="18785" xr:uid="{00000000-0005-0000-0000-0000C53C0000}"/>
    <cellStyle name="DATA Currency 3 6_факт 2019" xfId="28058" xr:uid="{00000000-0005-0000-0000-0000C63C0000}"/>
    <cellStyle name="DATA Currency 3 7" xfId="18786" xr:uid="{00000000-0005-0000-0000-0000C73C0000}"/>
    <cellStyle name="DATA Currency 3 7 2" xfId="18787" xr:uid="{00000000-0005-0000-0000-0000C83C0000}"/>
    <cellStyle name="DATA Currency 3 7_факт 2019" xfId="28059" xr:uid="{00000000-0005-0000-0000-0000C93C0000}"/>
    <cellStyle name="DATA Currency 3 8" xfId="18788" xr:uid="{00000000-0005-0000-0000-0000CA3C0000}"/>
    <cellStyle name="DATA Currency 3 8 2" xfId="18789" xr:uid="{00000000-0005-0000-0000-0000CB3C0000}"/>
    <cellStyle name="DATA Currency 3 8_факт 2019" xfId="28060" xr:uid="{00000000-0005-0000-0000-0000CC3C0000}"/>
    <cellStyle name="DATA Currency 3 9" xfId="18790" xr:uid="{00000000-0005-0000-0000-0000CD3C0000}"/>
    <cellStyle name="DATA Currency 3_факт 2019" xfId="28061" xr:uid="{00000000-0005-0000-0000-0000CE3C0000}"/>
    <cellStyle name="DATA Currency 30" xfId="8568" xr:uid="{00000000-0005-0000-0000-0000CF3C0000}"/>
    <cellStyle name="DATA Currency 30 2" xfId="8569" xr:uid="{00000000-0005-0000-0000-0000D03C0000}"/>
    <cellStyle name="DATA Currency 30 2 2" xfId="18791" xr:uid="{00000000-0005-0000-0000-0000D13C0000}"/>
    <cellStyle name="DATA Currency 30 2 2 2" xfId="18792" xr:uid="{00000000-0005-0000-0000-0000D23C0000}"/>
    <cellStyle name="DATA Currency 30 2 2_факт 2019" xfId="28062" xr:uid="{00000000-0005-0000-0000-0000D33C0000}"/>
    <cellStyle name="DATA Currency 30 2 3" xfId="18793" xr:uid="{00000000-0005-0000-0000-0000D43C0000}"/>
    <cellStyle name="DATA Currency 30 2 3 2" xfId="18794" xr:uid="{00000000-0005-0000-0000-0000D53C0000}"/>
    <cellStyle name="DATA Currency 30 2 3_факт 2019" xfId="28063" xr:uid="{00000000-0005-0000-0000-0000D63C0000}"/>
    <cellStyle name="DATA Currency 30 2 4" xfId="18795" xr:uid="{00000000-0005-0000-0000-0000D73C0000}"/>
    <cellStyle name="DATA Currency 30 2_факт 2019" xfId="28064" xr:uid="{00000000-0005-0000-0000-0000D83C0000}"/>
    <cellStyle name="DATA Currency 30 3" xfId="8570" xr:uid="{00000000-0005-0000-0000-0000D93C0000}"/>
    <cellStyle name="DATA Currency 30 3 2" xfId="18796" xr:uid="{00000000-0005-0000-0000-0000DA3C0000}"/>
    <cellStyle name="DATA Currency 30 3_факт 2019" xfId="28065" xr:uid="{00000000-0005-0000-0000-0000DB3C0000}"/>
    <cellStyle name="DATA Currency 30 4" xfId="8571" xr:uid="{00000000-0005-0000-0000-0000DC3C0000}"/>
    <cellStyle name="DATA Currency 30 4 2" xfId="18797" xr:uid="{00000000-0005-0000-0000-0000DD3C0000}"/>
    <cellStyle name="DATA Currency 30 4_факт 2019" xfId="28066" xr:uid="{00000000-0005-0000-0000-0000DE3C0000}"/>
    <cellStyle name="DATA Currency 30 5" xfId="8572" xr:uid="{00000000-0005-0000-0000-0000DF3C0000}"/>
    <cellStyle name="DATA Currency 30 5 2" xfId="18798" xr:uid="{00000000-0005-0000-0000-0000E03C0000}"/>
    <cellStyle name="DATA Currency 30 5_факт 2019" xfId="28067" xr:uid="{00000000-0005-0000-0000-0000E13C0000}"/>
    <cellStyle name="DATA Currency 30 6" xfId="18799" xr:uid="{00000000-0005-0000-0000-0000E23C0000}"/>
    <cellStyle name="DATA Currency 30 6 2" xfId="18800" xr:uid="{00000000-0005-0000-0000-0000E33C0000}"/>
    <cellStyle name="DATA Currency 30 6_факт 2019" xfId="28068" xr:uid="{00000000-0005-0000-0000-0000E43C0000}"/>
    <cellStyle name="DATA Currency 30 7" xfId="18801" xr:uid="{00000000-0005-0000-0000-0000E53C0000}"/>
    <cellStyle name="DATA Currency 30 7 2" xfId="18802" xr:uid="{00000000-0005-0000-0000-0000E63C0000}"/>
    <cellStyle name="DATA Currency 30 7_факт 2019" xfId="28069" xr:uid="{00000000-0005-0000-0000-0000E73C0000}"/>
    <cellStyle name="DATA Currency 30 8" xfId="18803" xr:uid="{00000000-0005-0000-0000-0000E83C0000}"/>
    <cellStyle name="DATA Currency 30 8 2" xfId="18804" xr:uid="{00000000-0005-0000-0000-0000E93C0000}"/>
    <cellStyle name="DATA Currency 30 8_факт 2019" xfId="28070" xr:uid="{00000000-0005-0000-0000-0000EA3C0000}"/>
    <cellStyle name="DATA Currency 30 9" xfId="18805" xr:uid="{00000000-0005-0000-0000-0000EB3C0000}"/>
    <cellStyle name="DATA Currency 30_факт 2019" xfId="28071" xr:uid="{00000000-0005-0000-0000-0000EC3C0000}"/>
    <cellStyle name="DATA Currency 31" xfId="8573" xr:uid="{00000000-0005-0000-0000-0000ED3C0000}"/>
    <cellStyle name="DATA Currency 31 2" xfId="8574" xr:uid="{00000000-0005-0000-0000-0000EE3C0000}"/>
    <cellStyle name="DATA Currency 31 2 2" xfId="18806" xr:uid="{00000000-0005-0000-0000-0000EF3C0000}"/>
    <cellStyle name="DATA Currency 31 2 2 2" xfId="18807" xr:uid="{00000000-0005-0000-0000-0000F03C0000}"/>
    <cellStyle name="DATA Currency 31 2 2_факт 2019" xfId="28072" xr:uid="{00000000-0005-0000-0000-0000F13C0000}"/>
    <cellStyle name="DATA Currency 31 2 3" xfId="18808" xr:uid="{00000000-0005-0000-0000-0000F23C0000}"/>
    <cellStyle name="DATA Currency 31 2 3 2" xfId="18809" xr:uid="{00000000-0005-0000-0000-0000F33C0000}"/>
    <cellStyle name="DATA Currency 31 2 3_факт 2019" xfId="28073" xr:uid="{00000000-0005-0000-0000-0000F43C0000}"/>
    <cellStyle name="DATA Currency 31 2 4" xfId="18810" xr:uid="{00000000-0005-0000-0000-0000F53C0000}"/>
    <cellStyle name="DATA Currency 31 2_факт 2019" xfId="28074" xr:uid="{00000000-0005-0000-0000-0000F63C0000}"/>
    <cellStyle name="DATA Currency 31 3" xfId="8575" xr:uid="{00000000-0005-0000-0000-0000F73C0000}"/>
    <cellStyle name="DATA Currency 31 3 2" xfId="18811" xr:uid="{00000000-0005-0000-0000-0000F83C0000}"/>
    <cellStyle name="DATA Currency 31 3_факт 2019" xfId="28075" xr:uid="{00000000-0005-0000-0000-0000F93C0000}"/>
    <cellStyle name="DATA Currency 31 4" xfId="8576" xr:uid="{00000000-0005-0000-0000-0000FA3C0000}"/>
    <cellStyle name="DATA Currency 31 4 2" xfId="18812" xr:uid="{00000000-0005-0000-0000-0000FB3C0000}"/>
    <cellStyle name="DATA Currency 31 4_факт 2019" xfId="28076" xr:uid="{00000000-0005-0000-0000-0000FC3C0000}"/>
    <cellStyle name="DATA Currency 31 5" xfId="8577" xr:uid="{00000000-0005-0000-0000-0000FD3C0000}"/>
    <cellStyle name="DATA Currency 31 5 2" xfId="18813" xr:uid="{00000000-0005-0000-0000-0000FE3C0000}"/>
    <cellStyle name="DATA Currency 31 5_факт 2019" xfId="28077" xr:uid="{00000000-0005-0000-0000-0000FF3C0000}"/>
    <cellStyle name="DATA Currency 31 6" xfId="18814" xr:uid="{00000000-0005-0000-0000-0000003D0000}"/>
    <cellStyle name="DATA Currency 31 6 2" xfId="18815" xr:uid="{00000000-0005-0000-0000-0000013D0000}"/>
    <cellStyle name="DATA Currency 31 6_факт 2019" xfId="28078" xr:uid="{00000000-0005-0000-0000-0000023D0000}"/>
    <cellStyle name="DATA Currency 31 7" xfId="18816" xr:uid="{00000000-0005-0000-0000-0000033D0000}"/>
    <cellStyle name="DATA Currency 31 7 2" xfId="18817" xr:uid="{00000000-0005-0000-0000-0000043D0000}"/>
    <cellStyle name="DATA Currency 31 7_факт 2019" xfId="28079" xr:uid="{00000000-0005-0000-0000-0000053D0000}"/>
    <cellStyle name="DATA Currency 31 8" xfId="18818" xr:uid="{00000000-0005-0000-0000-0000063D0000}"/>
    <cellStyle name="DATA Currency 31 8 2" xfId="18819" xr:uid="{00000000-0005-0000-0000-0000073D0000}"/>
    <cellStyle name="DATA Currency 31 8_факт 2019" xfId="28080" xr:uid="{00000000-0005-0000-0000-0000083D0000}"/>
    <cellStyle name="DATA Currency 31 9" xfId="18820" xr:uid="{00000000-0005-0000-0000-0000093D0000}"/>
    <cellStyle name="DATA Currency 31_факт 2019" xfId="28081" xr:uid="{00000000-0005-0000-0000-00000A3D0000}"/>
    <cellStyle name="DATA Currency 32" xfId="8578" xr:uid="{00000000-0005-0000-0000-00000B3D0000}"/>
    <cellStyle name="DATA Currency 32 2" xfId="8579" xr:uid="{00000000-0005-0000-0000-00000C3D0000}"/>
    <cellStyle name="DATA Currency 32 2 2" xfId="18821" xr:uid="{00000000-0005-0000-0000-00000D3D0000}"/>
    <cellStyle name="DATA Currency 32 2 2 2" xfId="18822" xr:uid="{00000000-0005-0000-0000-00000E3D0000}"/>
    <cellStyle name="DATA Currency 32 2 2_факт 2019" xfId="28082" xr:uid="{00000000-0005-0000-0000-00000F3D0000}"/>
    <cellStyle name="DATA Currency 32 2 3" xfId="18823" xr:uid="{00000000-0005-0000-0000-0000103D0000}"/>
    <cellStyle name="DATA Currency 32 2 3 2" xfId="18824" xr:uid="{00000000-0005-0000-0000-0000113D0000}"/>
    <cellStyle name="DATA Currency 32 2 3_факт 2019" xfId="28083" xr:uid="{00000000-0005-0000-0000-0000123D0000}"/>
    <cellStyle name="DATA Currency 32 2 4" xfId="18825" xr:uid="{00000000-0005-0000-0000-0000133D0000}"/>
    <cellStyle name="DATA Currency 32 2_факт 2019" xfId="28084" xr:uid="{00000000-0005-0000-0000-0000143D0000}"/>
    <cellStyle name="DATA Currency 32 3" xfId="8580" xr:uid="{00000000-0005-0000-0000-0000153D0000}"/>
    <cellStyle name="DATA Currency 32 3 2" xfId="18826" xr:uid="{00000000-0005-0000-0000-0000163D0000}"/>
    <cellStyle name="DATA Currency 32 3_факт 2019" xfId="28085" xr:uid="{00000000-0005-0000-0000-0000173D0000}"/>
    <cellStyle name="DATA Currency 32 4" xfId="8581" xr:uid="{00000000-0005-0000-0000-0000183D0000}"/>
    <cellStyle name="DATA Currency 32 4 2" xfId="18827" xr:uid="{00000000-0005-0000-0000-0000193D0000}"/>
    <cellStyle name="DATA Currency 32 4_факт 2019" xfId="28086" xr:uid="{00000000-0005-0000-0000-00001A3D0000}"/>
    <cellStyle name="DATA Currency 32 5" xfId="8582" xr:uid="{00000000-0005-0000-0000-00001B3D0000}"/>
    <cellStyle name="DATA Currency 32 5 2" xfId="18828" xr:uid="{00000000-0005-0000-0000-00001C3D0000}"/>
    <cellStyle name="DATA Currency 32 5_факт 2019" xfId="28087" xr:uid="{00000000-0005-0000-0000-00001D3D0000}"/>
    <cellStyle name="DATA Currency 32 6" xfId="18829" xr:uid="{00000000-0005-0000-0000-00001E3D0000}"/>
    <cellStyle name="DATA Currency 32 6 2" xfId="18830" xr:uid="{00000000-0005-0000-0000-00001F3D0000}"/>
    <cellStyle name="DATA Currency 32 6_факт 2019" xfId="28088" xr:uid="{00000000-0005-0000-0000-0000203D0000}"/>
    <cellStyle name="DATA Currency 32 7" xfId="18831" xr:uid="{00000000-0005-0000-0000-0000213D0000}"/>
    <cellStyle name="DATA Currency 32 7 2" xfId="18832" xr:uid="{00000000-0005-0000-0000-0000223D0000}"/>
    <cellStyle name="DATA Currency 32 7_факт 2019" xfId="28089" xr:uid="{00000000-0005-0000-0000-0000233D0000}"/>
    <cellStyle name="DATA Currency 32 8" xfId="18833" xr:uid="{00000000-0005-0000-0000-0000243D0000}"/>
    <cellStyle name="DATA Currency 32 8 2" xfId="18834" xr:uid="{00000000-0005-0000-0000-0000253D0000}"/>
    <cellStyle name="DATA Currency 32 8_факт 2019" xfId="28090" xr:uid="{00000000-0005-0000-0000-0000263D0000}"/>
    <cellStyle name="DATA Currency 32 9" xfId="18835" xr:uid="{00000000-0005-0000-0000-0000273D0000}"/>
    <cellStyle name="DATA Currency 32_факт 2019" xfId="28091" xr:uid="{00000000-0005-0000-0000-0000283D0000}"/>
    <cellStyle name="DATA Currency 33" xfId="8583" xr:uid="{00000000-0005-0000-0000-0000293D0000}"/>
    <cellStyle name="DATA Currency 33 2" xfId="8584" xr:uid="{00000000-0005-0000-0000-00002A3D0000}"/>
    <cellStyle name="DATA Currency 33 2 2" xfId="18836" xr:uid="{00000000-0005-0000-0000-00002B3D0000}"/>
    <cellStyle name="DATA Currency 33 2 2 2" xfId="18837" xr:uid="{00000000-0005-0000-0000-00002C3D0000}"/>
    <cellStyle name="DATA Currency 33 2 2_факт 2019" xfId="28092" xr:uid="{00000000-0005-0000-0000-00002D3D0000}"/>
    <cellStyle name="DATA Currency 33 2 3" xfId="18838" xr:uid="{00000000-0005-0000-0000-00002E3D0000}"/>
    <cellStyle name="DATA Currency 33 2 3 2" xfId="18839" xr:uid="{00000000-0005-0000-0000-00002F3D0000}"/>
    <cellStyle name="DATA Currency 33 2 3_факт 2019" xfId="28093" xr:uid="{00000000-0005-0000-0000-0000303D0000}"/>
    <cellStyle name="DATA Currency 33 2 4" xfId="18840" xr:uid="{00000000-0005-0000-0000-0000313D0000}"/>
    <cellStyle name="DATA Currency 33 2_факт 2019" xfId="28094" xr:uid="{00000000-0005-0000-0000-0000323D0000}"/>
    <cellStyle name="DATA Currency 33 3" xfId="8585" xr:uid="{00000000-0005-0000-0000-0000333D0000}"/>
    <cellStyle name="DATA Currency 33 3 2" xfId="18841" xr:uid="{00000000-0005-0000-0000-0000343D0000}"/>
    <cellStyle name="DATA Currency 33 3_факт 2019" xfId="28095" xr:uid="{00000000-0005-0000-0000-0000353D0000}"/>
    <cellStyle name="DATA Currency 33 4" xfId="8586" xr:uid="{00000000-0005-0000-0000-0000363D0000}"/>
    <cellStyle name="DATA Currency 33 4 2" xfId="18842" xr:uid="{00000000-0005-0000-0000-0000373D0000}"/>
    <cellStyle name="DATA Currency 33 4_факт 2019" xfId="28096" xr:uid="{00000000-0005-0000-0000-0000383D0000}"/>
    <cellStyle name="DATA Currency 33 5" xfId="8587" xr:uid="{00000000-0005-0000-0000-0000393D0000}"/>
    <cellStyle name="DATA Currency 33 5 2" xfId="18843" xr:uid="{00000000-0005-0000-0000-00003A3D0000}"/>
    <cellStyle name="DATA Currency 33 5_факт 2019" xfId="28097" xr:uid="{00000000-0005-0000-0000-00003B3D0000}"/>
    <cellStyle name="DATA Currency 33 6" xfId="18844" xr:uid="{00000000-0005-0000-0000-00003C3D0000}"/>
    <cellStyle name="DATA Currency 33 6 2" xfId="18845" xr:uid="{00000000-0005-0000-0000-00003D3D0000}"/>
    <cellStyle name="DATA Currency 33 6_факт 2019" xfId="28098" xr:uid="{00000000-0005-0000-0000-00003E3D0000}"/>
    <cellStyle name="DATA Currency 33 7" xfId="18846" xr:uid="{00000000-0005-0000-0000-00003F3D0000}"/>
    <cellStyle name="DATA Currency 33 7 2" xfId="18847" xr:uid="{00000000-0005-0000-0000-0000403D0000}"/>
    <cellStyle name="DATA Currency 33 7_факт 2019" xfId="28099" xr:uid="{00000000-0005-0000-0000-0000413D0000}"/>
    <cellStyle name="DATA Currency 33 8" xfId="18848" xr:uid="{00000000-0005-0000-0000-0000423D0000}"/>
    <cellStyle name="DATA Currency 33 8 2" xfId="18849" xr:uid="{00000000-0005-0000-0000-0000433D0000}"/>
    <cellStyle name="DATA Currency 33 8_факт 2019" xfId="28100" xr:uid="{00000000-0005-0000-0000-0000443D0000}"/>
    <cellStyle name="DATA Currency 33 9" xfId="18850" xr:uid="{00000000-0005-0000-0000-0000453D0000}"/>
    <cellStyle name="DATA Currency 33_факт 2019" xfId="28101" xr:uid="{00000000-0005-0000-0000-0000463D0000}"/>
    <cellStyle name="DATA Currency 34" xfId="8588" xr:uid="{00000000-0005-0000-0000-0000473D0000}"/>
    <cellStyle name="DATA Currency 34 2" xfId="8589" xr:uid="{00000000-0005-0000-0000-0000483D0000}"/>
    <cellStyle name="DATA Currency 34 2 2" xfId="18851" xr:uid="{00000000-0005-0000-0000-0000493D0000}"/>
    <cellStyle name="DATA Currency 34 2 2 2" xfId="18852" xr:uid="{00000000-0005-0000-0000-00004A3D0000}"/>
    <cellStyle name="DATA Currency 34 2 2_факт 2019" xfId="28102" xr:uid="{00000000-0005-0000-0000-00004B3D0000}"/>
    <cellStyle name="DATA Currency 34 2 3" xfId="18853" xr:uid="{00000000-0005-0000-0000-00004C3D0000}"/>
    <cellStyle name="DATA Currency 34 2 3 2" xfId="18854" xr:uid="{00000000-0005-0000-0000-00004D3D0000}"/>
    <cellStyle name="DATA Currency 34 2 3_факт 2019" xfId="28103" xr:uid="{00000000-0005-0000-0000-00004E3D0000}"/>
    <cellStyle name="DATA Currency 34 2 4" xfId="18855" xr:uid="{00000000-0005-0000-0000-00004F3D0000}"/>
    <cellStyle name="DATA Currency 34 2_факт 2019" xfId="28104" xr:uid="{00000000-0005-0000-0000-0000503D0000}"/>
    <cellStyle name="DATA Currency 34 3" xfId="8590" xr:uid="{00000000-0005-0000-0000-0000513D0000}"/>
    <cellStyle name="DATA Currency 34 3 2" xfId="18856" xr:uid="{00000000-0005-0000-0000-0000523D0000}"/>
    <cellStyle name="DATA Currency 34 3_факт 2019" xfId="28105" xr:uid="{00000000-0005-0000-0000-0000533D0000}"/>
    <cellStyle name="DATA Currency 34 4" xfId="8591" xr:uid="{00000000-0005-0000-0000-0000543D0000}"/>
    <cellStyle name="DATA Currency 34 4 2" xfId="18857" xr:uid="{00000000-0005-0000-0000-0000553D0000}"/>
    <cellStyle name="DATA Currency 34 4_факт 2019" xfId="28106" xr:uid="{00000000-0005-0000-0000-0000563D0000}"/>
    <cellStyle name="DATA Currency 34 5" xfId="8592" xr:uid="{00000000-0005-0000-0000-0000573D0000}"/>
    <cellStyle name="DATA Currency 34 5 2" xfId="18858" xr:uid="{00000000-0005-0000-0000-0000583D0000}"/>
    <cellStyle name="DATA Currency 34 5_факт 2019" xfId="28107" xr:uid="{00000000-0005-0000-0000-0000593D0000}"/>
    <cellStyle name="DATA Currency 34 6" xfId="18859" xr:uid="{00000000-0005-0000-0000-00005A3D0000}"/>
    <cellStyle name="DATA Currency 34 6 2" xfId="18860" xr:uid="{00000000-0005-0000-0000-00005B3D0000}"/>
    <cellStyle name="DATA Currency 34 6_факт 2019" xfId="28108" xr:uid="{00000000-0005-0000-0000-00005C3D0000}"/>
    <cellStyle name="DATA Currency 34 7" xfId="18861" xr:uid="{00000000-0005-0000-0000-00005D3D0000}"/>
    <cellStyle name="DATA Currency 34 7 2" xfId="18862" xr:uid="{00000000-0005-0000-0000-00005E3D0000}"/>
    <cellStyle name="DATA Currency 34 7_факт 2019" xfId="28109" xr:uid="{00000000-0005-0000-0000-00005F3D0000}"/>
    <cellStyle name="DATA Currency 34 8" xfId="18863" xr:uid="{00000000-0005-0000-0000-0000603D0000}"/>
    <cellStyle name="DATA Currency 34 8 2" xfId="18864" xr:uid="{00000000-0005-0000-0000-0000613D0000}"/>
    <cellStyle name="DATA Currency 34 8_факт 2019" xfId="28110" xr:uid="{00000000-0005-0000-0000-0000623D0000}"/>
    <cellStyle name="DATA Currency 34 9" xfId="18865" xr:uid="{00000000-0005-0000-0000-0000633D0000}"/>
    <cellStyle name="DATA Currency 34_факт 2019" xfId="28111" xr:uid="{00000000-0005-0000-0000-0000643D0000}"/>
    <cellStyle name="DATA Currency 35" xfId="8593" xr:uid="{00000000-0005-0000-0000-0000653D0000}"/>
    <cellStyle name="DATA Currency 35 2" xfId="8594" xr:uid="{00000000-0005-0000-0000-0000663D0000}"/>
    <cellStyle name="DATA Currency 35 2 2" xfId="18866" xr:uid="{00000000-0005-0000-0000-0000673D0000}"/>
    <cellStyle name="DATA Currency 35 2 2 2" xfId="18867" xr:uid="{00000000-0005-0000-0000-0000683D0000}"/>
    <cellStyle name="DATA Currency 35 2 2_факт 2019" xfId="28112" xr:uid="{00000000-0005-0000-0000-0000693D0000}"/>
    <cellStyle name="DATA Currency 35 2 3" xfId="18868" xr:uid="{00000000-0005-0000-0000-00006A3D0000}"/>
    <cellStyle name="DATA Currency 35 2 3 2" xfId="18869" xr:uid="{00000000-0005-0000-0000-00006B3D0000}"/>
    <cellStyle name="DATA Currency 35 2 3_факт 2019" xfId="28113" xr:uid="{00000000-0005-0000-0000-00006C3D0000}"/>
    <cellStyle name="DATA Currency 35 2 4" xfId="18870" xr:uid="{00000000-0005-0000-0000-00006D3D0000}"/>
    <cellStyle name="DATA Currency 35 2_факт 2019" xfId="28114" xr:uid="{00000000-0005-0000-0000-00006E3D0000}"/>
    <cellStyle name="DATA Currency 35 3" xfId="8595" xr:uid="{00000000-0005-0000-0000-00006F3D0000}"/>
    <cellStyle name="DATA Currency 35 3 2" xfId="18871" xr:uid="{00000000-0005-0000-0000-0000703D0000}"/>
    <cellStyle name="DATA Currency 35 3_факт 2019" xfId="28115" xr:uid="{00000000-0005-0000-0000-0000713D0000}"/>
    <cellStyle name="DATA Currency 35 4" xfId="8596" xr:uid="{00000000-0005-0000-0000-0000723D0000}"/>
    <cellStyle name="DATA Currency 35 4 2" xfId="18872" xr:uid="{00000000-0005-0000-0000-0000733D0000}"/>
    <cellStyle name="DATA Currency 35 4_факт 2019" xfId="28116" xr:uid="{00000000-0005-0000-0000-0000743D0000}"/>
    <cellStyle name="DATA Currency 35 5" xfId="8597" xr:uid="{00000000-0005-0000-0000-0000753D0000}"/>
    <cellStyle name="DATA Currency 35 5 2" xfId="18873" xr:uid="{00000000-0005-0000-0000-0000763D0000}"/>
    <cellStyle name="DATA Currency 35 5_факт 2019" xfId="28117" xr:uid="{00000000-0005-0000-0000-0000773D0000}"/>
    <cellStyle name="DATA Currency 35 6" xfId="18874" xr:uid="{00000000-0005-0000-0000-0000783D0000}"/>
    <cellStyle name="DATA Currency 35 6 2" xfId="18875" xr:uid="{00000000-0005-0000-0000-0000793D0000}"/>
    <cellStyle name="DATA Currency 35 6_факт 2019" xfId="28118" xr:uid="{00000000-0005-0000-0000-00007A3D0000}"/>
    <cellStyle name="DATA Currency 35 7" xfId="18876" xr:uid="{00000000-0005-0000-0000-00007B3D0000}"/>
    <cellStyle name="DATA Currency 35 7 2" xfId="18877" xr:uid="{00000000-0005-0000-0000-00007C3D0000}"/>
    <cellStyle name="DATA Currency 35 7_факт 2019" xfId="28119" xr:uid="{00000000-0005-0000-0000-00007D3D0000}"/>
    <cellStyle name="DATA Currency 35 8" xfId="18878" xr:uid="{00000000-0005-0000-0000-00007E3D0000}"/>
    <cellStyle name="DATA Currency 35 8 2" xfId="18879" xr:uid="{00000000-0005-0000-0000-00007F3D0000}"/>
    <cellStyle name="DATA Currency 35 8_факт 2019" xfId="28120" xr:uid="{00000000-0005-0000-0000-0000803D0000}"/>
    <cellStyle name="DATA Currency 35 9" xfId="18880" xr:uid="{00000000-0005-0000-0000-0000813D0000}"/>
    <cellStyle name="DATA Currency 35_факт 2019" xfId="28121" xr:uid="{00000000-0005-0000-0000-0000823D0000}"/>
    <cellStyle name="DATA Currency 36" xfId="8598" xr:uid="{00000000-0005-0000-0000-0000833D0000}"/>
    <cellStyle name="DATA Currency 36 2" xfId="8599" xr:uid="{00000000-0005-0000-0000-0000843D0000}"/>
    <cellStyle name="DATA Currency 36 2 2" xfId="18881" xr:uid="{00000000-0005-0000-0000-0000853D0000}"/>
    <cellStyle name="DATA Currency 36 2 2 2" xfId="18882" xr:uid="{00000000-0005-0000-0000-0000863D0000}"/>
    <cellStyle name="DATA Currency 36 2 2_факт 2019" xfId="28122" xr:uid="{00000000-0005-0000-0000-0000873D0000}"/>
    <cellStyle name="DATA Currency 36 2 3" xfId="18883" xr:uid="{00000000-0005-0000-0000-0000883D0000}"/>
    <cellStyle name="DATA Currency 36 2 3 2" xfId="18884" xr:uid="{00000000-0005-0000-0000-0000893D0000}"/>
    <cellStyle name="DATA Currency 36 2 3_факт 2019" xfId="28123" xr:uid="{00000000-0005-0000-0000-00008A3D0000}"/>
    <cellStyle name="DATA Currency 36 2 4" xfId="18885" xr:uid="{00000000-0005-0000-0000-00008B3D0000}"/>
    <cellStyle name="DATA Currency 36 2_факт 2019" xfId="28124" xr:uid="{00000000-0005-0000-0000-00008C3D0000}"/>
    <cellStyle name="DATA Currency 36 3" xfId="8600" xr:uid="{00000000-0005-0000-0000-00008D3D0000}"/>
    <cellStyle name="DATA Currency 36 3 2" xfId="18886" xr:uid="{00000000-0005-0000-0000-00008E3D0000}"/>
    <cellStyle name="DATA Currency 36 3_факт 2019" xfId="28125" xr:uid="{00000000-0005-0000-0000-00008F3D0000}"/>
    <cellStyle name="DATA Currency 36 4" xfId="8601" xr:uid="{00000000-0005-0000-0000-0000903D0000}"/>
    <cellStyle name="DATA Currency 36 4 2" xfId="18887" xr:uid="{00000000-0005-0000-0000-0000913D0000}"/>
    <cellStyle name="DATA Currency 36 4_факт 2019" xfId="28126" xr:uid="{00000000-0005-0000-0000-0000923D0000}"/>
    <cellStyle name="DATA Currency 36 5" xfId="8602" xr:uid="{00000000-0005-0000-0000-0000933D0000}"/>
    <cellStyle name="DATA Currency 36 5 2" xfId="18888" xr:uid="{00000000-0005-0000-0000-0000943D0000}"/>
    <cellStyle name="DATA Currency 36 5_факт 2019" xfId="28127" xr:uid="{00000000-0005-0000-0000-0000953D0000}"/>
    <cellStyle name="DATA Currency 36 6" xfId="18889" xr:uid="{00000000-0005-0000-0000-0000963D0000}"/>
    <cellStyle name="DATA Currency 36 6 2" xfId="18890" xr:uid="{00000000-0005-0000-0000-0000973D0000}"/>
    <cellStyle name="DATA Currency 36 6_факт 2019" xfId="28128" xr:uid="{00000000-0005-0000-0000-0000983D0000}"/>
    <cellStyle name="DATA Currency 36 7" xfId="18891" xr:uid="{00000000-0005-0000-0000-0000993D0000}"/>
    <cellStyle name="DATA Currency 36 7 2" xfId="18892" xr:uid="{00000000-0005-0000-0000-00009A3D0000}"/>
    <cellStyle name="DATA Currency 36 7_факт 2019" xfId="28129" xr:uid="{00000000-0005-0000-0000-00009B3D0000}"/>
    <cellStyle name="DATA Currency 36 8" xfId="18893" xr:uid="{00000000-0005-0000-0000-00009C3D0000}"/>
    <cellStyle name="DATA Currency 36 8 2" xfId="18894" xr:uid="{00000000-0005-0000-0000-00009D3D0000}"/>
    <cellStyle name="DATA Currency 36 8_факт 2019" xfId="28130" xr:uid="{00000000-0005-0000-0000-00009E3D0000}"/>
    <cellStyle name="DATA Currency 36 9" xfId="18895" xr:uid="{00000000-0005-0000-0000-00009F3D0000}"/>
    <cellStyle name="DATA Currency 36_факт 2019" xfId="28131" xr:uid="{00000000-0005-0000-0000-0000A03D0000}"/>
    <cellStyle name="DATA Currency 37" xfId="8603" xr:uid="{00000000-0005-0000-0000-0000A13D0000}"/>
    <cellStyle name="DATA Currency 37 2" xfId="8604" xr:uid="{00000000-0005-0000-0000-0000A23D0000}"/>
    <cellStyle name="DATA Currency 37 2 2" xfId="18896" xr:uid="{00000000-0005-0000-0000-0000A33D0000}"/>
    <cellStyle name="DATA Currency 37 2 2 2" xfId="18897" xr:uid="{00000000-0005-0000-0000-0000A43D0000}"/>
    <cellStyle name="DATA Currency 37 2 2_факт 2019" xfId="28132" xr:uid="{00000000-0005-0000-0000-0000A53D0000}"/>
    <cellStyle name="DATA Currency 37 2 3" xfId="18898" xr:uid="{00000000-0005-0000-0000-0000A63D0000}"/>
    <cellStyle name="DATA Currency 37 2 3 2" xfId="18899" xr:uid="{00000000-0005-0000-0000-0000A73D0000}"/>
    <cellStyle name="DATA Currency 37 2 3_факт 2019" xfId="28133" xr:uid="{00000000-0005-0000-0000-0000A83D0000}"/>
    <cellStyle name="DATA Currency 37 2 4" xfId="18900" xr:uid="{00000000-0005-0000-0000-0000A93D0000}"/>
    <cellStyle name="DATA Currency 37 2_факт 2019" xfId="28134" xr:uid="{00000000-0005-0000-0000-0000AA3D0000}"/>
    <cellStyle name="DATA Currency 37 3" xfId="8605" xr:uid="{00000000-0005-0000-0000-0000AB3D0000}"/>
    <cellStyle name="DATA Currency 37 3 2" xfId="18901" xr:uid="{00000000-0005-0000-0000-0000AC3D0000}"/>
    <cellStyle name="DATA Currency 37 3_факт 2019" xfId="28135" xr:uid="{00000000-0005-0000-0000-0000AD3D0000}"/>
    <cellStyle name="DATA Currency 37 4" xfId="8606" xr:uid="{00000000-0005-0000-0000-0000AE3D0000}"/>
    <cellStyle name="DATA Currency 37 4 2" xfId="18902" xr:uid="{00000000-0005-0000-0000-0000AF3D0000}"/>
    <cellStyle name="DATA Currency 37 4_факт 2019" xfId="28136" xr:uid="{00000000-0005-0000-0000-0000B03D0000}"/>
    <cellStyle name="DATA Currency 37 5" xfId="8607" xr:uid="{00000000-0005-0000-0000-0000B13D0000}"/>
    <cellStyle name="DATA Currency 37 5 2" xfId="18903" xr:uid="{00000000-0005-0000-0000-0000B23D0000}"/>
    <cellStyle name="DATA Currency 37 5_факт 2019" xfId="28137" xr:uid="{00000000-0005-0000-0000-0000B33D0000}"/>
    <cellStyle name="DATA Currency 37 6" xfId="18904" xr:uid="{00000000-0005-0000-0000-0000B43D0000}"/>
    <cellStyle name="DATA Currency 37 6 2" xfId="18905" xr:uid="{00000000-0005-0000-0000-0000B53D0000}"/>
    <cellStyle name="DATA Currency 37 6_факт 2019" xfId="28138" xr:uid="{00000000-0005-0000-0000-0000B63D0000}"/>
    <cellStyle name="DATA Currency 37 7" xfId="18906" xr:uid="{00000000-0005-0000-0000-0000B73D0000}"/>
    <cellStyle name="DATA Currency 37 7 2" xfId="18907" xr:uid="{00000000-0005-0000-0000-0000B83D0000}"/>
    <cellStyle name="DATA Currency 37 7_факт 2019" xfId="28139" xr:uid="{00000000-0005-0000-0000-0000B93D0000}"/>
    <cellStyle name="DATA Currency 37 8" xfId="18908" xr:uid="{00000000-0005-0000-0000-0000BA3D0000}"/>
    <cellStyle name="DATA Currency 37 8 2" xfId="18909" xr:uid="{00000000-0005-0000-0000-0000BB3D0000}"/>
    <cellStyle name="DATA Currency 37 8_факт 2019" xfId="28140" xr:uid="{00000000-0005-0000-0000-0000BC3D0000}"/>
    <cellStyle name="DATA Currency 37 9" xfId="18910" xr:uid="{00000000-0005-0000-0000-0000BD3D0000}"/>
    <cellStyle name="DATA Currency 37_факт 2019" xfId="28141" xr:uid="{00000000-0005-0000-0000-0000BE3D0000}"/>
    <cellStyle name="DATA Currency 38" xfId="8608" xr:uid="{00000000-0005-0000-0000-0000BF3D0000}"/>
    <cellStyle name="DATA Currency 38 2" xfId="8609" xr:uid="{00000000-0005-0000-0000-0000C03D0000}"/>
    <cellStyle name="DATA Currency 38 2 2" xfId="18911" xr:uid="{00000000-0005-0000-0000-0000C13D0000}"/>
    <cellStyle name="DATA Currency 38 2 2 2" xfId="18912" xr:uid="{00000000-0005-0000-0000-0000C23D0000}"/>
    <cellStyle name="DATA Currency 38 2 2_факт 2019" xfId="28142" xr:uid="{00000000-0005-0000-0000-0000C33D0000}"/>
    <cellStyle name="DATA Currency 38 2 3" xfId="18913" xr:uid="{00000000-0005-0000-0000-0000C43D0000}"/>
    <cellStyle name="DATA Currency 38 2 3 2" xfId="18914" xr:uid="{00000000-0005-0000-0000-0000C53D0000}"/>
    <cellStyle name="DATA Currency 38 2 3_факт 2019" xfId="28143" xr:uid="{00000000-0005-0000-0000-0000C63D0000}"/>
    <cellStyle name="DATA Currency 38 2 4" xfId="18915" xr:uid="{00000000-0005-0000-0000-0000C73D0000}"/>
    <cellStyle name="DATA Currency 38 2_факт 2019" xfId="28144" xr:uid="{00000000-0005-0000-0000-0000C83D0000}"/>
    <cellStyle name="DATA Currency 38 3" xfId="8610" xr:uid="{00000000-0005-0000-0000-0000C93D0000}"/>
    <cellStyle name="DATA Currency 38 3 2" xfId="18916" xr:uid="{00000000-0005-0000-0000-0000CA3D0000}"/>
    <cellStyle name="DATA Currency 38 3_факт 2019" xfId="28145" xr:uid="{00000000-0005-0000-0000-0000CB3D0000}"/>
    <cellStyle name="DATA Currency 38 4" xfId="8611" xr:uid="{00000000-0005-0000-0000-0000CC3D0000}"/>
    <cellStyle name="DATA Currency 38 4 2" xfId="18917" xr:uid="{00000000-0005-0000-0000-0000CD3D0000}"/>
    <cellStyle name="DATA Currency 38 4_факт 2019" xfId="28146" xr:uid="{00000000-0005-0000-0000-0000CE3D0000}"/>
    <cellStyle name="DATA Currency 38 5" xfId="8612" xr:uid="{00000000-0005-0000-0000-0000CF3D0000}"/>
    <cellStyle name="DATA Currency 38 5 2" xfId="18918" xr:uid="{00000000-0005-0000-0000-0000D03D0000}"/>
    <cellStyle name="DATA Currency 38 5_факт 2019" xfId="28147" xr:uid="{00000000-0005-0000-0000-0000D13D0000}"/>
    <cellStyle name="DATA Currency 38 6" xfId="18919" xr:uid="{00000000-0005-0000-0000-0000D23D0000}"/>
    <cellStyle name="DATA Currency 38 6 2" xfId="18920" xr:uid="{00000000-0005-0000-0000-0000D33D0000}"/>
    <cellStyle name="DATA Currency 38 6_факт 2019" xfId="28148" xr:uid="{00000000-0005-0000-0000-0000D43D0000}"/>
    <cellStyle name="DATA Currency 38 7" xfId="18921" xr:uid="{00000000-0005-0000-0000-0000D53D0000}"/>
    <cellStyle name="DATA Currency 38 7 2" xfId="18922" xr:uid="{00000000-0005-0000-0000-0000D63D0000}"/>
    <cellStyle name="DATA Currency 38 7_факт 2019" xfId="28149" xr:uid="{00000000-0005-0000-0000-0000D73D0000}"/>
    <cellStyle name="DATA Currency 38 8" xfId="18923" xr:uid="{00000000-0005-0000-0000-0000D83D0000}"/>
    <cellStyle name="DATA Currency 38 8 2" xfId="18924" xr:uid="{00000000-0005-0000-0000-0000D93D0000}"/>
    <cellStyle name="DATA Currency 38 8_факт 2019" xfId="28150" xr:uid="{00000000-0005-0000-0000-0000DA3D0000}"/>
    <cellStyle name="DATA Currency 38 9" xfId="18925" xr:uid="{00000000-0005-0000-0000-0000DB3D0000}"/>
    <cellStyle name="DATA Currency 38_факт 2019" xfId="28151" xr:uid="{00000000-0005-0000-0000-0000DC3D0000}"/>
    <cellStyle name="DATA Currency 39" xfId="8613" xr:uid="{00000000-0005-0000-0000-0000DD3D0000}"/>
    <cellStyle name="DATA Currency 39 2" xfId="8614" xr:uid="{00000000-0005-0000-0000-0000DE3D0000}"/>
    <cellStyle name="DATA Currency 39 2 2" xfId="18926" xr:uid="{00000000-0005-0000-0000-0000DF3D0000}"/>
    <cellStyle name="DATA Currency 39 2 2 2" xfId="18927" xr:uid="{00000000-0005-0000-0000-0000E03D0000}"/>
    <cellStyle name="DATA Currency 39 2 2_факт 2019" xfId="28152" xr:uid="{00000000-0005-0000-0000-0000E13D0000}"/>
    <cellStyle name="DATA Currency 39 2 3" xfId="18928" xr:uid="{00000000-0005-0000-0000-0000E23D0000}"/>
    <cellStyle name="DATA Currency 39 2 3 2" xfId="18929" xr:uid="{00000000-0005-0000-0000-0000E33D0000}"/>
    <cellStyle name="DATA Currency 39 2 3_факт 2019" xfId="28153" xr:uid="{00000000-0005-0000-0000-0000E43D0000}"/>
    <cellStyle name="DATA Currency 39 2 4" xfId="18930" xr:uid="{00000000-0005-0000-0000-0000E53D0000}"/>
    <cellStyle name="DATA Currency 39 2_факт 2019" xfId="28154" xr:uid="{00000000-0005-0000-0000-0000E63D0000}"/>
    <cellStyle name="DATA Currency 39 3" xfId="8615" xr:uid="{00000000-0005-0000-0000-0000E73D0000}"/>
    <cellStyle name="DATA Currency 39 3 2" xfId="18931" xr:uid="{00000000-0005-0000-0000-0000E83D0000}"/>
    <cellStyle name="DATA Currency 39 3_факт 2019" xfId="28155" xr:uid="{00000000-0005-0000-0000-0000E93D0000}"/>
    <cellStyle name="DATA Currency 39 4" xfId="8616" xr:uid="{00000000-0005-0000-0000-0000EA3D0000}"/>
    <cellStyle name="DATA Currency 39 4 2" xfId="18932" xr:uid="{00000000-0005-0000-0000-0000EB3D0000}"/>
    <cellStyle name="DATA Currency 39 4_факт 2019" xfId="28156" xr:uid="{00000000-0005-0000-0000-0000EC3D0000}"/>
    <cellStyle name="DATA Currency 39 5" xfId="8617" xr:uid="{00000000-0005-0000-0000-0000ED3D0000}"/>
    <cellStyle name="DATA Currency 39 5 2" xfId="18933" xr:uid="{00000000-0005-0000-0000-0000EE3D0000}"/>
    <cellStyle name="DATA Currency 39 5_факт 2019" xfId="28157" xr:uid="{00000000-0005-0000-0000-0000EF3D0000}"/>
    <cellStyle name="DATA Currency 39 6" xfId="18934" xr:uid="{00000000-0005-0000-0000-0000F03D0000}"/>
    <cellStyle name="DATA Currency 39 6 2" xfId="18935" xr:uid="{00000000-0005-0000-0000-0000F13D0000}"/>
    <cellStyle name="DATA Currency 39 6_факт 2019" xfId="28158" xr:uid="{00000000-0005-0000-0000-0000F23D0000}"/>
    <cellStyle name="DATA Currency 39 7" xfId="18936" xr:uid="{00000000-0005-0000-0000-0000F33D0000}"/>
    <cellStyle name="DATA Currency 39 7 2" xfId="18937" xr:uid="{00000000-0005-0000-0000-0000F43D0000}"/>
    <cellStyle name="DATA Currency 39 7_факт 2019" xfId="28159" xr:uid="{00000000-0005-0000-0000-0000F53D0000}"/>
    <cellStyle name="DATA Currency 39 8" xfId="18938" xr:uid="{00000000-0005-0000-0000-0000F63D0000}"/>
    <cellStyle name="DATA Currency 39 8 2" xfId="18939" xr:uid="{00000000-0005-0000-0000-0000F73D0000}"/>
    <cellStyle name="DATA Currency 39 8_факт 2019" xfId="28160" xr:uid="{00000000-0005-0000-0000-0000F83D0000}"/>
    <cellStyle name="DATA Currency 39 9" xfId="18940" xr:uid="{00000000-0005-0000-0000-0000F93D0000}"/>
    <cellStyle name="DATA Currency 39_факт 2019" xfId="28161" xr:uid="{00000000-0005-0000-0000-0000FA3D0000}"/>
    <cellStyle name="DATA Currency 4" xfId="8618" xr:uid="{00000000-0005-0000-0000-0000FB3D0000}"/>
    <cellStyle name="DATA Currency 4 2" xfId="8619" xr:uid="{00000000-0005-0000-0000-0000FC3D0000}"/>
    <cellStyle name="DATA Currency 4 2 2" xfId="18941" xr:uid="{00000000-0005-0000-0000-0000FD3D0000}"/>
    <cellStyle name="DATA Currency 4 2 2 2" xfId="18942" xr:uid="{00000000-0005-0000-0000-0000FE3D0000}"/>
    <cellStyle name="DATA Currency 4 2 2_факт 2019" xfId="28162" xr:uid="{00000000-0005-0000-0000-0000FF3D0000}"/>
    <cellStyle name="DATA Currency 4 2 3" xfId="18943" xr:uid="{00000000-0005-0000-0000-0000003E0000}"/>
    <cellStyle name="DATA Currency 4 2 3 2" xfId="18944" xr:uid="{00000000-0005-0000-0000-0000013E0000}"/>
    <cellStyle name="DATA Currency 4 2 3_факт 2019" xfId="28163" xr:uid="{00000000-0005-0000-0000-0000023E0000}"/>
    <cellStyle name="DATA Currency 4 2 4" xfId="18945" xr:uid="{00000000-0005-0000-0000-0000033E0000}"/>
    <cellStyle name="DATA Currency 4 2_факт 2019" xfId="28164" xr:uid="{00000000-0005-0000-0000-0000043E0000}"/>
    <cellStyle name="DATA Currency 4 3" xfId="8620" xr:uid="{00000000-0005-0000-0000-0000053E0000}"/>
    <cellStyle name="DATA Currency 4 3 2" xfId="18946" xr:uid="{00000000-0005-0000-0000-0000063E0000}"/>
    <cellStyle name="DATA Currency 4 3_факт 2019" xfId="28165" xr:uid="{00000000-0005-0000-0000-0000073E0000}"/>
    <cellStyle name="DATA Currency 4 4" xfId="8621" xr:uid="{00000000-0005-0000-0000-0000083E0000}"/>
    <cellStyle name="DATA Currency 4 4 2" xfId="18947" xr:uid="{00000000-0005-0000-0000-0000093E0000}"/>
    <cellStyle name="DATA Currency 4 4_факт 2019" xfId="28166" xr:uid="{00000000-0005-0000-0000-00000A3E0000}"/>
    <cellStyle name="DATA Currency 4 5" xfId="8622" xr:uid="{00000000-0005-0000-0000-00000B3E0000}"/>
    <cellStyle name="DATA Currency 4 5 2" xfId="18948" xr:uid="{00000000-0005-0000-0000-00000C3E0000}"/>
    <cellStyle name="DATA Currency 4 5_факт 2019" xfId="28167" xr:uid="{00000000-0005-0000-0000-00000D3E0000}"/>
    <cellStyle name="DATA Currency 4 6" xfId="18949" xr:uid="{00000000-0005-0000-0000-00000E3E0000}"/>
    <cellStyle name="DATA Currency 4 6 2" xfId="18950" xr:uid="{00000000-0005-0000-0000-00000F3E0000}"/>
    <cellStyle name="DATA Currency 4 6_факт 2019" xfId="28168" xr:uid="{00000000-0005-0000-0000-0000103E0000}"/>
    <cellStyle name="DATA Currency 4 7" xfId="18951" xr:uid="{00000000-0005-0000-0000-0000113E0000}"/>
    <cellStyle name="DATA Currency 4 7 2" xfId="18952" xr:uid="{00000000-0005-0000-0000-0000123E0000}"/>
    <cellStyle name="DATA Currency 4 7_факт 2019" xfId="28169" xr:uid="{00000000-0005-0000-0000-0000133E0000}"/>
    <cellStyle name="DATA Currency 4 8" xfId="18953" xr:uid="{00000000-0005-0000-0000-0000143E0000}"/>
    <cellStyle name="DATA Currency 4 8 2" xfId="18954" xr:uid="{00000000-0005-0000-0000-0000153E0000}"/>
    <cellStyle name="DATA Currency 4 8_факт 2019" xfId="28170" xr:uid="{00000000-0005-0000-0000-0000163E0000}"/>
    <cellStyle name="DATA Currency 4 9" xfId="18955" xr:uid="{00000000-0005-0000-0000-0000173E0000}"/>
    <cellStyle name="DATA Currency 4_факт 2019" xfId="28171" xr:uid="{00000000-0005-0000-0000-0000183E0000}"/>
    <cellStyle name="DATA Currency 40" xfId="8623" xr:uid="{00000000-0005-0000-0000-0000193E0000}"/>
    <cellStyle name="DATA Currency 40 2" xfId="8624" xr:uid="{00000000-0005-0000-0000-00001A3E0000}"/>
    <cellStyle name="DATA Currency 40 2 2" xfId="18956" xr:uid="{00000000-0005-0000-0000-00001B3E0000}"/>
    <cellStyle name="DATA Currency 40 2 2 2" xfId="18957" xr:uid="{00000000-0005-0000-0000-00001C3E0000}"/>
    <cellStyle name="DATA Currency 40 2 2_факт 2019" xfId="28172" xr:uid="{00000000-0005-0000-0000-00001D3E0000}"/>
    <cellStyle name="DATA Currency 40 2 3" xfId="18958" xr:uid="{00000000-0005-0000-0000-00001E3E0000}"/>
    <cellStyle name="DATA Currency 40 2 3 2" xfId="18959" xr:uid="{00000000-0005-0000-0000-00001F3E0000}"/>
    <cellStyle name="DATA Currency 40 2 3_факт 2019" xfId="28173" xr:uid="{00000000-0005-0000-0000-0000203E0000}"/>
    <cellStyle name="DATA Currency 40 2 4" xfId="18960" xr:uid="{00000000-0005-0000-0000-0000213E0000}"/>
    <cellStyle name="DATA Currency 40 2_факт 2019" xfId="28174" xr:uid="{00000000-0005-0000-0000-0000223E0000}"/>
    <cellStyle name="DATA Currency 40 3" xfId="8625" xr:uid="{00000000-0005-0000-0000-0000233E0000}"/>
    <cellStyle name="DATA Currency 40 3 2" xfId="18961" xr:uid="{00000000-0005-0000-0000-0000243E0000}"/>
    <cellStyle name="DATA Currency 40 3_факт 2019" xfId="28175" xr:uid="{00000000-0005-0000-0000-0000253E0000}"/>
    <cellStyle name="DATA Currency 40 4" xfId="8626" xr:uid="{00000000-0005-0000-0000-0000263E0000}"/>
    <cellStyle name="DATA Currency 40 4 2" xfId="18962" xr:uid="{00000000-0005-0000-0000-0000273E0000}"/>
    <cellStyle name="DATA Currency 40 4_факт 2019" xfId="28176" xr:uid="{00000000-0005-0000-0000-0000283E0000}"/>
    <cellStyle name="DATA Currency 40 5" xfId="8627" xr:uid="{00000000-0005-0000-0000-0000293E0000}"/>
    <cellStyle name="DATA Currency 40 5 2" xfId="18963" xr:uid="{00000000-0005-0000-0000-00002A3E0000}"/>
    <cellStyle name="DATA Currency 40 5_факт 2019" xfId="28177" xr:uid="{00000000-0005-0000-0000-00002B3E0000}"/>
    <cellStyle name="DATA Currency 40 6" xfId="18964" xr:uid="{00000000-0005-0000-0000-00002C3E0000}"/>
    <cellStyle name="DATA Currency 40 6 2" xfId="18965" xr:uid="{00000000-0005-0000-0000-00002D3E0000}"/>
    <cellStyle name="DATA Currency 40 6_факт 2019" xfId="28178" xr:uid="{00000000-0005-0000-0000-00002E3E0000}"/>
    <cellStyle name="DATA Currency 40 7" xfId="18966" xr:uid="{00000000-0005-0000-0000-00002F3E0000}"/>
    <cellStyle name="DATA Currency 40 7 2" xfId="18967" xr:uid="{00000000-0005-0000-0000-0000303E0000}"/>
    <cellStyle name="DATA Currency 40 7_факт 2019" xfId="28179" xr:uid="{00000000-0005-0000-0000-0000313E0000}"/>
    <cellStyle name="DATA Currency 40 8" xfId="18968" xr:uid="{00000000-0005-0000-0000-0000323E0000}"/>
    <cellStyle name="DATA Currency 40 8 2" xfId="18969" xr:uid="{00000000-0005-0000-0000-0000333E0000}"/>
    <cellStyle name="DATA Currency 40 8_факт 2019" xfId="28180" xr:uid="{00000000-0005-0000-0000-0000343E0000}"/>
    <cellStyle name="DATA Currency 40 9" xfId="18970" xr:uid="{00000000-0005-0000-0000-0000353E0000}"/>
    <cellStyle name="DATA Currency 40_факт 2019" xfId="28181" xr:uid="{00000000-0005-0000-0000-0000363E0000}"/>
    <cellStyle name="DATA Currency 41" xfId="8628" xr:uid="{00000000-0005-0000-0000-0000373E0000}"/>
    <cellStyle name="DATA Currency 41 2" xfId="18971" xr:uid="{00000000-0005-0000-0000-0000383E0000}"/>
    <cellStyle name="DATA Currency 41 2 2" xfId="18972" xr:uid="{00000000-0005-0000-0000-0000393E0000}"/>
    <cellStyle name="DATA Currency 41 2_факт 2019" xfId="28182" xr:uid="{00000000-0005-0000-0000-00003A3E0000}"/>
    <cellStyle name="DATA Currency 41 3" xfId="18973" xr:uid="{00000000-0005-0000-0000-00003B3E0000}"/>
    <cellStyle name="DATA Currency 41 3 2" xfId="18974" xr:uid="{00000000-0005-0000-0000-00003C3E0000}"/>
    <cellStyle name="DATA Currency 41 3_факт 2019" xfId="28183" xr:uid="{00000000-0005-0000-0000-00003D3E0000}"/>
    <cellStyle name="DATA Currency 41 4" xfId="18975" xr:uid="{00000000-0005-0000-0000-00003E3E0000}"/>
    <cellStyle name="DATA Currency 41_факт 2019" xfId="28184" xr:uid="{00000000-0005-0000-0000-00003F3E0000}"/>
    <cellStyle name="DATA Currency 42" xfId="8629" xr:uid="{00000000-0005-0000-0000-0000403E0000}"/>
    <cellStyle name="DATA Currency 42 2" xfId="18976" xr:uid="{00000000-0005-0000-0000-0000413E0000}"/>
    <cellStyle name="DATA Currency 42_факт 2019" xfId="28185" xr:uid="{00000000-0005-0000-0000-0000423E0000}"/>
    <cellStyle name="DATA Currency 43" xfId="8630" xr:uid="{00000000-0005-0000-0000-0000433E0000}"/>
    <cellStyle name="DATA Currency 43 2" xfId="18977" xr:uid="{00000000-0005-0000-0000-0000443E0000}"/>
    <cellStyle name="DATA Currency 43_факт 2019" xfId="28186" xr:uid="{00000000-0005-0000-0000-0000453E0000}"/>
    <cellStyle name="DATA Currency 44" xfId="8631" xr:uid="{00000000-0005-0000-0000-0000463E0000}"/>
    <cellStyle name="DATA Currency 44 2" xfId="18978" xr:uid="{00000000-0005-0000-0000-0000473E0000}"/>
    <cellStyle name="DATA Currency 44_факт 2019" xfId="28187" xr:uid="{00000000-0005-0000-0000-0000483E0000}"/>
    <cellStyle name="DATA Currency 45" xfId="8632" xr:uid="{00000000-0005-0000-0000-0000493E0000}"/>
    <cellStyle name="DATA Currency 45 2" xfId="18979" xr:uid="{00000000-0005-0000-0000-00004A3E0000}"/>
    <cellStyle name="DATA Currency 45_факт 2019" xfId="28188" xr:uid="{00000000-0005-0000-0000-00004B3E0000}"/>
    <cellStyle name="DATA Currency 46" xfId="8633" xr:uid="{00000000-0005-0000-0000-00004C3E0000}"/>
    <cellStyle name="DATA Currency 46 2" xfId="18980" xr:uid="{00000000-0005-0000-0000-00004D3E0000}"/>
    <cellStyle name="DATA Currency 46_факт 2019" xfId="28189" xr:uid="{00000000-0005-0000-0000-00004E3E0000}"/>
    <cellStyle name="DATA Currency 47" xfId="8634" xr:uid="{00000000-0005-0000-0000-00004F3E0000}"/>
    <cellStyle name="DATA Currency 47 2" xfId="18981" xr:uid="{00000000-0005-0000-0000-0000503E0000}"/>
    <cellStyle name="DATA Currency 47_факт 2019" xfId="28190" xr:uid="{00000000-0005-0000-0000-0000513E0000}"/>
    <cellStyle name="DATA Currency 48" xfId="18982" xr:uid="{00000000-0005-0000-0000-0000523E0000}"/>
    <cellStyle name="DATA Currency 48 2" xfId="18983" xr:uid="{00000000-0005-0000-0000-0000533E0000}"/>
    <cellStyle name="DATA Currency 48_факт 2019" xfId="28191" xr:uid="{00000000-0005-0000-0000-0000543E0000}"/>
    <cellStyle name="DATA Currency 49" xfId="18984" xr:uid="{00000000-0005-0000-0000-0000553E0000}"/>
    <cellStyle name="DATA Currency 49 2" xfId="18985" xr:uid="{00000000-0005-0000-0000-0000563E0000}"/>
    <cellStyle name="DATA Currency 49_факт 2019" xfId="28192" xr:uid="{00000000-0005-0000-0000-0000573E0000}"/>
    <cellStyle name="DATA Currency 5" xfId="8635" xr:uid="{00000000-0005-0000-0000-0000583E0000}"/>
    <cellStyle name="DATA Currency 5 2" xfId="8636" xr:uid="{00000000-0005-0000-0000-0000593E0000}"/>
    <cellStyle name="DATA Currency 5 2 2" xfId="18986" xr:uid="{00000000-0005-0000-0000-00005A3E0000}"/>
    <cellStyle name="DATA Currency 5 2 2 2" xfId="18987" xr:uid="{00000000-0005-0000-0000-00005B3E0000}"/>
    <cellStyle name="DATA Currency 5 2 2_факт 2019" xfId="28193" xr:uid="{00000000-0005-0000-0000-00005C3E0000}"/>
    <cellStyle name="DATA Currency 5 2 3" xfId="18988" xr:uid="{00000000-0005-0000-0000-00005D3E0000}"/>
    <cellStyle name="DATA Currency 5 2 3 2" xfId="18989" xr:uid="{00000000-0005-0000-0000-00005E3E0000}"/>
    <cellStyle name="DATA Currency 5 2 3_факт 2019" xfId="28194" xr:uid="{00000000-0005-0000-0000-00005F3E0000}"/>
    <cellStyle name="DATA Currency 5 2 4" xfId="18990" xr:uid="{00000000-0005-0000-0000-0000603E0000}"/>
    <cellStyle name="DATA Currency 5 2_факт 2019" xfId="28195" xr:uid="{00000000-0005-0000-0000-0000613E0000}"/>
    <cellStyle name="DATA Currency 5 3" xfId="8637" xr:uid="{00000000-0005-0000-0000-0000623E0000}"/>
    <cellStyle name="DATA Currency 5 3 2" xfId="18991" xr:uid="{00000000-0005-0000-0000-0000633E0000}"/>
    <cellStyle name="DATA Currency 5 3_факт 2019" xfId="28196" xr:uid="{00000000-0005-0000-0000-0000643E0000}"/>
    <cellStyle name="DATA Currency 5 4" xfId="8638" xr:uid="{00000000-0005-0000-0000-0000653E0000}"/>
    <cellStyle name="DATA Currency 5 4 2" xfId="18992" xr:uid="{00000000-0005-0000-0000-0000663E0000}"/>
    <cellStyle name="DATA Currency 5 4_факт 2019" xfId="28197" xr:uid="{00000000-0005-0000-0000-0000673E0000}"/>
    <cellStyle name="DATA Currency 5 5" xfId="8639" xr:uid="{00000000-0005-0000-0000-0000683E0000}"/>
    <cellStyle name="DATA Currency 5 5 2" xfId="18993" xr:uid="{00000000-0005-0000-0000-0000693E0000}"/>
    <cellStyle name="DATA Currency 5 5_факт 2019" xfId="28198" xr:uid="{00000000-0005-0000-0000-00006A3E0000}"/>
    <cellStyle name="DATA Currency 5 6" xfId="18994" xr:uid="{00000000-0005-0000-0000-00006B3E0000}"/>
    <cellStyle name="DATA Currency 5 6 2" xfId="18995" xr:uid="{00000000-0005-0000-0000-00006C3E0000}"/>
    <cellStyle name="DATA Currency 5 6_факт 2019" xfId="28199" xr:uid="{00000000-0005-0000-0000-00006D3E0000}"/>
    <cellStyle name="DATA Currency 5 7" xfId="18996" xr:uid="{00000000-0005-0000-0000-00006E3E0000}"/>
    <cellStyle name="DATA Currency 5 7 2" xfId="18997" xr:uid="{00000000-0005-0000-0000-00006F3E0000}"/>
    <cellStyle name="DATA Currency 5 7_факт 2019" xfId="28200" xr:uid="{00000000-0005-0000-0000-0000703E0000}"/>
    <cellStyle name="DATA Currency 5 8" xfId="18998" xr:uid="{00000000-0005-0000-0000-0000713E0000}"/>
    <cellStyle name="DATA Currency 5 8 2" xfId="18999" xr:uid="{00000000-0005-0000-0000-0000723E0000}"/>
    <cellStyle name="DATA Currency 5 8_факт 2019" xfId="28201" xr:uid="{00000000-0005-0000-0000-0000733E0000}"/>
    <cellStyle name="DATA Currency 5 9" xfId="19000" xr:uid="{00000000-0005-0000-0000-0000743E0000}"/>
    <cellStyle name="DATA Currency 5_факт 2019" xfId="28202" xr:uid="{00000000-0005-0000-0000-0000753E0000}"/>
    <cellStyle name="DATA Currency 50" xfId="19001" xr:uid="{00000000-0005-0000-0000-0000763E0000}"/>
    <cellStyle name="DATA Currency 50 2" xfId="19002" xr:uid="{00000000-0005-0000-0000-0000773E0000}"/>
    <cellStyle name="DATA Currency 50_факт 2019" xfId="28203" xr:uid="{00000000-0005-0000-0000-0000783E0000}"/>
    <cellStyle name="DATA Currency 51" xfId="19003" xr:uid="{00000000-0005-0000-0000-0000793E0000}"/>
    <cellStyle name="DATA Currency 51 2" xfId="19004" xr:uid="{00000000-0005-0000-0000-00007A3E0000}"/>
    <cellStyle name="DATA Currency 51_факт 2019" xfId="28204" xr:uid="{00000000-0005-0000-0000-00007B3E0000}"/>
    <cellStyle name="DATA Currency 52" xfId="19005" xr:uid="{00000000-0005-0000-0000-00007C3E0000}"/>
    <cellStyle name="DATA Currency 52 2" xfId="19006" xr:uid="{00000000-0005-0000-0000-00007D3E0000}"/>
    <cellStyle name="DATA Currency 52_факт 2019" xfId="28205" xr:uid="{00000000-0005-0000-0000-00007E3E0000}"/>
    <cellStyle name="DATA Currency 53" xfId="19007" xr:uid="{00000000-0005-0000-0000-00007F3E0000}"/>
    <cellStyle name="DATA Currency 53 2" xfId="19008" xr:uid="{00000000-0005-0000-0000-0000803E0000}"/>
    <cellStyle name="DATA Currency 53_факт 2019" xfId="28206" xr:uid="{00000000-0005-0000-0000-0000813E0000}"/>
    <cellStyle name="DATA Currency 54" xfId="19009" xr:uid="{00000000-0005-0000-0000-0000823E0000}"/>
    <cellStyle name="DATA Currency 54 2" xfId="19010" xr:uid="{00000000-0005-0000-0000-0000833E0000}"/>
    <cellStyle name="DATA Currency 54_факт 2019" xfId="28207" xr:uid="{00000000-0005-0000-0000-0000843E0000}"/>
    <cellStyle name="DATA Currency 55" xfId="19011" xr:uid="{00000000-0005-0000-0000-0000853E0000}"/>
    <cellStyle name="DATA Currency 56" xfId="28208" xr:uid="{00000000-0005-0000-0000-0000863E0000}"/>
    <cellStyle name="DATA Currency 6" xfId="8640" xr:uid="{00000000-0005-0000-0000-0000873E0000}"/>
    <cellStyle name="DATA Currency 6 2" xfId="8641" xr:uid="{00000000-0005-0000-0000-0000883E0000}"/>
    <cellStyle name="DATA Currency 6 2 2" xfId="19012" xr:uid="{00000000-0005-0000-0000-0000893E0000}"/>
    <cellStyle name="DATA Currency 6 2 2 2" xfId="19013" xr:uid="{00000000-0005-0000-0000-00008A3E0000}"/>
    <cellStyle name="DATA Currency 6 2 2_факт 2019" xfId="28209" xr:uid="{00000000-0005-0000-0000-00008B3E0000}"/>
    <cellStyle name="DATA Currency 6 2 3" xfId="19014" xr:uid="{00000000-0005-0000-0000-00008C3E0000}"/>
    <cellStyle name="DATA Currency 6 2 3 2" xfId="19015" xr:uid="{00000000-0005-0000-0000-00008D3E0000}"/>
    <cellStyle name="DATA Currency 6 2 3_факт 2019" xfId="28210" xr:uid="{00000000-0005-0000-0000-00008E3E0000}"/>
    <cellStyle name="DATA Currency 6 2 4" xfId="19016" xr:uid="{00000000-0005-0000-0000-00008F3E0000}"/>
    <cellStyle name="DATA Currency 6 2_факт 2019" xfId="28211" xr:uid="{00000000-0005-0000-0000-0000903E0000}"/>
    <cellStyle name="DATA Currency 6 3" xfId="8642" xr:uid="{00000000-0005-0000-0000-0000913E0000}"/>
    <cellStyle name="DATA Currency 6 3 2" xfId="19017" xr:uid="{00000000-0005-0000-0000-0000923E0000}"/>
    <cellStyle name="DATA Currency 6 3_факт 2019" xfId="28212" xr:uid="{00000000-0005-0000-0000-0000933E0000}"/>
    <cellStyle name="DATA Currency 6 4" xfId="8643" xr:uid="{00000000-0005-0000-0000-0000943E0000}"/>
    <cellStyle name="DATA Currency 6 4 2" xfId="19018" xr:uid="{00000000-0005-0000-0000-0000953E0000}"/>
    <cellStyle name="DATA Currency 6 4_факт 2019" xfId="28213" xr:uid="{00000000-0005-0000-0000-0000963E0000}"/>
    <cellStyle name="DATA Currency 6 5" xfId="8644" xr:uid="{00000000-0005-0000-0000-0000973E0000}"/>
    <cellStyle name="DATA Currency 6 5 2" xfId="19019" xr:uid="{00000000-0005-0000-0000-0000983E0000}"/>
    <cellStyle name="DATA Currency 6 5_факт 2019" xfId="28214" xr:uid="{00000000-0005-0000-0000-0000993E0000}"/>
    <cellStyle name="DATA Currency 6 6" xfId="19020" xr:uid="{00000000-0005-0000-0000-00009A3E0000}"/>
    <cellStyle name="DATA Currency 6 6 2" xfId="19021" xr:uid="{00000000-0005-0000-0000-00009B3E0000}"/>
    <cellStyle name="DATA Currency 6 6_факт 2019" xfId="28215" xr:uid="{00000000-0005-0000-0000-00009C3E0000}"/>
    <cellStyle name="DATA Currency 6 7" xfId="19022" xr:uid="{00000000-0005-0000-0000-00009D3E0000}"/>
    <cellStyle name="DATA Currency 6 7 2" xfId="19023" xr:uid="{00000000-0005-0000-0000-00009E3E0000}"/>
    <cellStyle name="DATA Currency 6 7_факт 2019" xfId="28216" xr:uid="{00000000-0005-0000-0000-00009F3E0000}"/>
    <cellStyle name="DATA Currency 6 8" xfId="19024" xr:uid="{00000000-0005-0000-0000-0000A03E0000}"/>
    <cellStyle name="DATA Currency 6 8 2" xfId="19025" xr:uid="{00000000-0005-0000-0000-0000A13E0000}"/>
    <cellStyle name="DATA Currency 6 8_факт 2019" xfId="28217" xr:uid="{00000000-0005-0000-0000-0000A23E0000}"/>
    <cellStyle name="DATA Currency 6 9" xfId="19026" xr:uid="{00000000-0005-0000-0000-0000A33E0000}"/>
    <cellStyle name="DATA Currency 6_факт 2019" xfId="28218" xr:uid="{00000000-0005-0000-0000-0000A43E0000}"/>
    <cellStyle name="DATA Currency 7" xfId="8645" xr:uid="{00000000-0005-0000-0000-0000A53E0000}"/>
    <cellStyle name="DATA Currency 7 2" xfId="8646" xr:uid="{00000000-0005-0000-0000-0000A63E0000}"/>
    <cellStyle name="DATA Currency 7 2 2" xfId="19027" xr:uid="{00000000-0005-0000-0000-0000A73E0000}"/>
    <cellStyle name="DATA Currency 7 2 2 2" xfId="19028" xr:uid="{00000000-0005-0000-0000-0000A83E0000}"/>
    <cellStyle name="DATA Currency 7 2 2_факт 2019" xfId="28219" xr:uid="{00000000-0005-0000-0000-0000A93E0000}"/>
    <cellStyle name="DATA Currency 7 2 3" xfId="19029" xr:uid="{00000000-0005-0000-0000-0000AA3E0000}"/>
    <cellStyle name="DATA Currency 7 2 3 2" xfId="19030" xr:uid="{00000000-0005-0000-0000-0000AB3E0000}"/>
    <cellStyle name="DATA Currency 7 2 3_факт 2019" xfId="28220" xr:uid="{00000000-0005-0000-0000-0000AC3E0000}"/>
    <cellStyle name="DATA Currency 7 2 4" xfId="19031" xr:uid="{00000000-0005-0000-0000-0000AD3E0000}"/>
    <cellStyle name="DATA Currency 7 2_факт 2019" xfId="28221" xr:uid="{00000000-0005-0000-0000-0000AE3E0000}"/>
    <cellStyle name="DATA Currency 7 3" xfId="8647" xr:uid="{00000000-0005-0000-0000-0000AF3E0000}"/>
    <cellStyle name="DATA Currency 7 3 2" xfId="19032" xr:uid="{00000000-0005-0000-0000-0000B03E0000}"/>
    <cellStyle name="DATA Currency 7 3_факт 2019" xfId="28222" xr:uid="{00000000-0005-0000-0000-0000B13E0000}"/>
    <cellStyle name="DATA Currency 7 4" xfId="8648" xr:uid="{00000000-0005-0000-0000-0000B23E0000}"/>
    <cellStyle name="DATA Currency 7 4 2" xfId="19033" xr:uid="{00000000-0005-0000-0000-0000B33E0000}"/>
    <cellStyle name="DATA Currency 7 4_факт 2019" xfId="28223" xr:uid="{00000000-0005-0000-0000-0000B43E0000}"/>
    <cellStyle name="DATA Currency 7 5" xfId="8649" xr:uid="{00000000-0005-0000-0000-0000B53E0000}"/>
    <cellStyle name="DATA Currency 7 5 2" xfId="19034" xr:uid="{00000000-0005-0000-0000-0000B63E0000}"/>
    <cellStyle name="DATA Currency 7 5_факт 2019" xfId="28224" xr:uid="{00000000-0005-0000-0000-0000B73E0000}"/>
    <cellStyle name="DATA Currency 7 6" xfId="19035" xr:uid="{00000000-0005-0000-0000-0000B83E0000}"/>
    <cellStyle name="DATA Currency 7 6 2" xfId="19036" xr:uid="{00000000-0005-0000-0000-0000B93E0000}"/>
    <cellStyle name="DATA Currency 7 6_факт 2019" xfId="28225" xr:uid="{00000000-0005-0000-0000-0000BA3E0000}"/>
    <cellStyle name="DATA Currency 7 7" xfId="19037" xr:uid="{00000000-0005-0000-0000-0000BB3E0000}"/>
    <cellStyle name="DATA Currency 7 7 2" xfId="19038" xr:uid="{00000000-0005-0000-0000-0000BC3E0000}"/>
    <cellStyle name="DATA Currency 7 7_факт 2019" xfId="28226" xr:uid="{00000000-0005-0000-0000-0000BD3E0000}"/>
    <cellStyle name="DATA Currency 7 8" xfId="19039" xr:uid="{00000000-0005-0000-0000-0000BE3E0000}"/>
    <cellStyle name="DATA Currency 7 8 2" xfId="19040" xr:uid="{00000000-0005-0000-0000-0000BF3E0000}"/>
    <cellStyle name="DATA Currency 7 8_факт 2019" xfId="28227" xr:uid="{00000000-0005-0000-0000-0000C03E0000}"/>
    <cellStyle name="DATA Currency 7 9" xfId="19041" xr:uid="{00000000-0005-0000-0000-0000C13E0000}"/>
    <cellStyle name="DATA Currency 7_факт 2019" xfId="28228" xr:uid="{00000000-0005-0000-0000-0000C23E0000}"/>
    <cellStyle name="DATA Currency 8" xfId="8650" xr:uid="{00000000-0005-0000-0000-0000C33E0000}"/>
    <cellStyle name="DATA Currency 8 2" xfId="8651" xr:uid="{00000000-0005-0000-0000-0000C43E0000}"/>
    <cellStyle name="DATA Currency 8 2 2" xfId="19042" xr:uid="{00000000-0005-0000-0000-0000C53E0000}"/>
    <cellStyle name="DATA Currency 8 2 2 2" xfId="19043" xr:uid="{00000000-0005-0000-0000-0000C63E0000}"/>
    <cellStyle name="DATA Currency 8 2 2_факт 2019" xfId="28229" xr:uid="{00000000-0005-0000-0000-0000C73E0000}"/>
    <cellStyle name="DATA Currency 8 2 3" xfId="19044" xr:uid="{00000000-0005-0000-0000-0000C83E0000}"/>
    <cellStyle name="DATA Currency 8 2 3 2" xfId="19045" xr:uid="{00000000-0005-0000-0000-0000C93E0000}"/>
    <cellStyle name="DATA Currency 8 2 3_факт 2019" xfId="28230" xr:uid="{00000000-0005-0000-0000-0000CA3E0000}"/>
    <cellStyle name="DATA Currency 8 2 4" xfId="19046" xr:uid="{00000000-0005-0000-0000-0000CB3E0000}"/>
    <cellStyle name="DATA Currency 8 2_факт 2019" xfId="28231" xr:uid="{00000000-0005-0000-0000-0000CC3E0000}"/>
    <cellStyle name="DATA Currency 8 3" xfId="8652" xr:uid="{00000000-0005-0000-0000-0000CD3E0000}"/>
    <cellStyle name="DATA Currency 8 3 2" xfId="19047" xr:uid="{00000000-0005-0000-0000-0000CE3E0000}"/>
    <cellStyle name="DATA Currency 8 3_факт 2019" xfId="28232" xr:uid="{00000000-0005-0000-0000-0000CF3E0000}"/>
    <cellStyle name="DATA Currency 8 4" xfId="8653" xr:uid="{00000000-0005-0000-0000-0000D03E0000}"/>
    <cellStyle name="DATA Currency 8 4 2" xfId="19048" xr:uid="{00000000-0005-0000-0000-0000D13E0000}"/>
    <cellStyle name="DATA Currency 8 4_факт 2019" xfId="28233" xr:uid="{00000000-0005-0000-0000-0000D23E0000}"/>
    <cellStyle name="DATA Currency 8 5" xfId="8654" xr:uid="{00000000-0005-0000-0000-0000D33E0000}"/>
    <cellStyle name="DATA Currency 8 5 2" xfId="19049" xr:uid="{00000000-0005-0000-0000-0000D43E0000}"/>
    <cellStyle name="DATA Currency 8 5_факт 2019" xfId="28234" xr:uid="{00000000-0005-0000-0000-0000D53E0000}"/>
    <cellStyle name="DATA Currency 8 6" xfId="19050" xr:uid="{00000000-0005-0000-0000-0000D63E0000}"/>
    <cellStyle name="DATA Currency 8 6 2" xfId="19051" xr:uid="{00000000-0005-0000-0000-0000D73E0000}"/>
    <cellStyle name="DATA Currency 8 6_факт 2019" xfId="28235" xr:uid="{00000000-0005-0000-0000-0000D83E0000}"/>
    <cellStyle name="DATA Currency 8 7" xfId="19052" xr:uid="{00000000-0005-0000-0000-0000D93E0000}"/>
    <cellStyle name="DATA Currency 8 7 2" xfId="19053" xr:uid="{00000000-0005-0000-0000-0000DA3E0000}"/>
    <cellStyle name="DATA Currency 8 7_факт 2019" xfId="28236" xr:uid="{00000000-0005-0000-0000-0000DB3E0000}"/>
    <cellStyle name="DATA Currency 8 8" xfId="19054" xr:uid="{00000000-0005-0000-0000-0000DC3E0000}"/>
    <cellStyle name="DATA Currency 8 8 2" xfId="19055" xr:uid="{00000000-0005-0000-0000-0000DD3E0000}"/>
    <cellStyle name="DATA Currency 8 8_факт 2019" xfId="28237" xr:uid="{00000000-0005-0000-0000-0000DE3E0000}"/>
    <cellStyle name="DATA Currency 8 9" xfId="19056" xr:uid="{00000000-0005-0000-0000-0000DF3E0000}"/>
    <cellStyle name="DATA Currency 8_факт 2019" xfId="28238" xr:uid="{00000000-0005-0000-0000-0000E03E0000}"/>
    <cellStyle name="DATA Currency 9" xfId="8655" xr:uid="{00000000-0005-0000-0000-0000E13E0000}"/>
    <cellStyle name="DATA Currency 9 2" xfId="8656" xr:uid="{00000000-0005-0000-0000-0000E23E0000}"/>
    <cellStyle name="DATA Currency 9 2 2" xfId="19057" xr:uid="{00000000-0005-0000-0000-0000E33E0000}"/>
    <cellStyle name="DATA Currency 9 2 2 2" xfId="19058" xr:uid="{00000000-0005-0000-0000-0000E43E0000}"/>
    <cellStyle name="DATA Currency 9 2 2_факт 2019" xfId="28239" xr:uid="{00000000-0005-0000-0000-0000E53E0000}"/>
    <cellStyle name="DATA Currency 9 2 3" xfId="19059" xr:uid="{00000000-0005-0000-0000-0000E63E0000}"/>
    <cellStyle name="DATA Currency 9 2 3 2" xfId="19060" xr:uid="{00000000-0005-0000-0000-0000E73E0000}"/>
    <cellStyle name="DATA Currency 9 2 3_факт 2019" xfId="28240" xr:uid="{00000000-0005-0000-0000-0000E83E0000}"/>
    <cellStyle name="DATA Currency 9 2 4" xfId="19061" xr:uid="{00000000-0005-0000-0000-0000E93E0000}"/>
    <cellStyle name="DATA Currency 9 2_факт 2019" xfId="28241" xr:uid="{00000000-0005-0000-0000-0000EA3E0000}"/>
    <cellStyle name="DATA Currency 9 3" xfId="8657" xr:uid="{00000000-0005-0000-0000-0000EB3E0000}"/>
    <cellStyle name="DATA Currency 9 3 2" xfId="19062" xr:uid="{00000000-0005-0000-0000-0000EC3E0000}"/>
    <cellStyle name="DATA Currency 9 3_факт 2019" xfId="28242" xr:uid="{00000000-0005-0000-0000-0000ED3E0000}"/>
    <cellStyle name="DATA Currency 9 4" xfId="8658" xr:uid="{00000000-0005-0000-0000-0000EE3E0000}"/>
    <cellStyle name="DATA Currency 9 4 2" xfId="19063" xr:uid="{00000000-0005-0000-0000-0000EF3E0000}"/>
    <cellStyle name="DATA Currency 9 4_факт 2019" xfId="28243" xr:uid="{00000000-0005-0000-0000-0000F03E0000}"/>
    <cellStyle name="DATA Currency 9 5" xfId="8659" xr:uid="{00000000-0005-0000-0000-0000F13E0000}"/>
    <cellStyle name="DATA Currency 9 5 2" xfId="19064" xr:uid="{00000000-0005-0000-0000-0000F23E0000}"/>
    <cellStyle name="DATA Currency 9 5_факт 2019" xfId="28244" xr:uid="{00000000-0005-0000-0000-0000F33E0000}"/>
    <cellStyle name="DATA Currency 9 6" xfId="19065" xr:uid="{00000000-0005-0000-0000-0000F43E0000}"/>
    <cellStyle name="DATA Currency 9 6 2" xfId="19066" xr:uid="{00000000-0005-0000-0000-0000F53E0000}"/>
    <cellStyle name="DATA Currency 9 6_факт 2019" xfId="28245" xr:uid="{00000000-0005-0000-0000-0000F63E0000}"/>
    <cellStyle name="DATA Currency 9 7" xfId="19067" xr:uid="{00000000-0005-0000-0000-0000F73E0000}"/>
    <cellStyle name="DATA Currency 9 7 2" xfId="19068" xr:uid="{00000000-0005-0000-0000-0000F83E0000}"/>
    <cellStyle name="DATA Currency 9 7_факт 2019" xfId="28246" xr:uid="{00000000-0005-0000-0000-0000F93E0000}"/>
    <cellStyle name="DATA Currency 9 8" xfId="19069" xr:uid="{00000000-0005-0000-0000-0000FA3E0000}"/>
    <cellStyle name="DATA Currency 9 8 2" xfId="19070" xr:uid="{00000000-0005-0000-0000-0000FB3E0000}"/>
    <cellStyle name="DATA Currency 9 8_факт 2019" xfId="28247" xr:uid="{00000000-0005-0000-0000-0000FC3E0000}"/>
    <cellStyle name="DATA Currency 9 9" xfId="19071" xr:uid="{00000000-0005-0000-0000-0000FD3E0000}"/>
    <cellStyle name="DATA Currency 9_факт 2019" xfId="28248" xr:uid="{00000000-0005-0000-0000-0000FE3E0000}"/>
    <cellStyle name="DATA Currency_Copy of Slides for BP2008_v2" xfId="8660" xr:uid="{00000000-0005-0000-0000-0000FF3E0000}"/>
    <cellStyle name="DATA Date Long" xfId="8661" xr:uid="{00000000-0005-0000-0000-0000003F0000}"/>
    <cellStyle name="DATA Date Long 10" xfId="8662" xr:uid="{00000000-0005-0000-0000-0000013F0000}"/>
    <cellStyle name="DATA Date Long 10 2" xfId="19072" xr:uid="{00000000-0005-0000-0000-0000023F0000}"/>
    <cellStyle name="DATA Date Long 10_факт 2019" xfId="28249" xr:uid="{00000000-0005-0000-0000-0000033F0000}"/>
    <cellStyle name="DATA Date Long 11" xfId="8663" xr:uid="{00000000-0005-0000-0000-0000043F0000}"/>
    <cellStyle name="DATA Date Long 11 2" xfId="19073" xr:uid="{00000000-0005-0000-0000-0000053F0000}"/>
    <cellStyle name="DATA Date Long 11_факт 2019" xfId="28250" xr:uid="{00000000-0005-0000-0000-0000063F0000}"/>
    <cellStyle name="DATA Date Long 12" xfId="8664" xr:uid="{00000000-0005-0000-0000-0000073F0000}"/>
    <cellStyle name="DATA Date Long 12 2" xfId="19074" xr:uid="{00000000-0005-0000-0000-0000083F0000}"/>
    <cellStyle name="DATA Date Long 12_факт 2019" xfId="28251" xr:uid="{00000000-0005-0000-0000-0000093F0000}"/>
    <cellStyle name="DATA Date Long 13" xfId="19075" xr:uid="{00000000-0005-0000-0000-00000A3F0000}"/>
    <cellStyle name="DATA Date Long 13 2" xfId="19076" xr:uid="{00000000-0005-0000-0000-00000B3F0000}"/>
    <cellStyle name="DATA Date Long 13_факт 2019" xfId="28252" xr:uid="{00000000-0005-0000-0000-00000C3F0000}"/>
    <cellStyle name="DATA Date Long 14" xfId="19077" xr:uid="{00000000-0005-0000-0000-00000D3F0000}"/>
    <cellStyle name="DATA Date Long 14 2" xfId="19078" xr:uid="{00000000-0005-0000-0000-00000E3F0000}"/>
    <cellStyle name="DATA Date Long 14_факт 2019" xfId="28253" xr:uid="{00000000-0005-0000-0000-00000F3F0000}"/>
    <cellStyle name="DATA Date Long 15" xfId="19079" xr:uid="{00000000-0005-0000-0000-0000103F0000}"/>
    <cellStyle name="DATA Date Long 15 2" xfId="19080" xr:uid="{00000000-0005-0000-0000-0000113F0000}"/>
    <cellStyle name="DATA Date Long 15_факт 2019" xfId="28254" xr:uid="{00000000-0005-0000-0000-0000123F0000}"/>
    <cellStyle name="DATA Date Long 16" xfId="19081" xr:uid="{00000000-0005-0000-0000-0000133F0000}"/>
    <cellStyle name="DATA Date Long 17" xfId="28255" xr:uid="{00000000-0005-0000-0000-0000143F0000}"/>
    <cellStyle name="DATA Date Long 2" xfId="8665" xr:uid="{00000000-0005-0000-0000-0000153F0000}"/>
    <cellStyle name="DATA Date Long 2 10" xfId="19082" xr:uid="{00000000-0005-0000-0000-0000163F0000}"/>
    <cellStyle name="DATA Date Long 2 2" xfId="8666" xr:uid="{00000000-0005-0000-0000-0000173F0000}"/>
    <cellStyle name="DATA Date Long 2 2 2" xfId="8667" xr:uid="{00000000-0005-0000-0000-0000183F0000}"/>
    <cellStyle name="DATA Date Long 2 2 2 2" xfId="19083" xr:uid="{00000000-0005-0000-0000-0000193F0000}"/>
    <cellStyle name="DATA Date Long 2 2 2 2 2" xfId="19084" xr:uid="{00000000-0005-0000-0000-00001A3F0000}"/>
    <cellStyle name="DATA Date Long 2 2 2 2_факт 2019" xfId="28256" xr:uid="{00000000-0005-0000-0000-00001B3F0000}"/>
    <cellStyle name="DATA Date Long 2 2 2 3" xfId="19085" xr:uid="{00000000-0005-0000-0000-00001C3F0000}"/>
    <cellStyle name="DATA Date Long 2 2 2 3 2" xfId="19086" xr:uid="{00000000-0005-0000-0000-00001D3F0000}"/>
    <cellStyle name="DATA Date Long 2 2 2 3_факт 2019" xfId="28257" xr:uid="{00000000-0005-0000-0000-00001E3F0000}"/>
    <cellStyle name="DATA Date Long 2 2 2 4" xfId="19087" xr:uid="{00000000-0005-0000-0000-00001F3F0000}"/>
    <cellStyle name="DATA Date Long 2 2 2_факт 2019" xfId="28258" xr:uid="{00000000-0005-0000-0000-0000203F0000}"/>
    <cellStyle name="DATA Date Long 2 2 3" xfId="8668" xr:uid="{00000000-0005-0000-0000-0000213F0000}"/>
    <cellStyle name="DATA Date Long 2 2 3 2" xfId="19088" xr:uid="{00000000-0005-0000-0000-0000223F0000}"/>
    <cellStyle name="DATA Date Long 2 2 3_факт 2019" xfId="28259" xr:uid="{00000000-0005-0000-0000-0000233F0000}"/>
    <cellStyle name="DATA Date Long 2 2 4" xfId="8669" xr:uid="{00000000-0005-0000-0000-0000243F0000}"/>
    <cellStyle name="DATA Date Long 2 2 4 2" xfId="19089" xr:uid="{00000000-0005-0000-0000-0000253F0000}"/>
    <cellStyle name="DATA Date Long 2 2 4_факт 2019" xfId="28260" xr:uid="{00000000-0005-0000-0000-0000263F0000}"/>
    <cellStyle name="DATA Date Long 2 2 5" xfId="8670" xr:uid="{00000000-0005-0000-0000-0000273F0000}"/>
    <cellStyle name="DATA Date Long 2 2 5 2" xfId="19090" xr:uid="{00000000-0005-0000-0000-0000283F0000}"/>
    <cellStyle name="DATA Date Long 2 2 5_факт 2019" xfId="28261" xr:uid="{00000000-0005-0000-0000-0000293F0000}"/>
    <cellStyle name="DATA Date Long 2 2 6" xfId="19091" xr:uid="{00000000-0005-0000-0000-00002A3F0000}"/>
    <cellStyle name="DATA Date Long 2 2 6 2" xfId="19092" xr:uid="{00000000-0005-0000-0000-00002B3F0000}"/>
    <cellStyle name="DATA Date Long 2 2 6_факт 2019" xfId="28262" xr:uid="{00000000-0005-0000-0000-00002C3F0000}"/>
    <cellStyle name="DATA Date Long 2 2 7" xfId="19093" xr:uid="{00000000-0005-0000-0000-00002D3F0000}"/>
    <cellStyle name="DATA Date Long 2 2 7 2" xfId="19094" xr:uid="{00000000-0005-0000-0000-00002E3F0000}"/>
    <cellStyle name="DATA Date Long 2 2 7_факт 2019" xfId="28263" xr:uid="{00000000-0005-0000-0000-00002F3F0000}"/>
    <cellStyle name="DATA Date Long 2 2 8" xfId="19095" xr:uid="{00000000-0005-0000-0000-0000303F0000}"/>
    <cellStyle name="DATA Date Long 2 2 8 2" xfId="19096" xr:uid="{00000000-0005-0000-0000-0000313F0000}"/>
    <cellStyle name="DATA Date Long 2 2 8_факт 2019" xfId="28264" xr:uid="{00000000-0005-0000-0000-0000323F0000}"/>
    <cellStyle name="DATA Date Long 2 2 9" xfId="19097" xr:uid="{00000000-0005-0000-0000-0000333F0000}"/>
    <cellStyle name="DATA Date Long 2 2_факт 2019" xfId="28265" xr:uid="{00000000-0005-0000-0000-0000343F0000}"/>
    <cellStyle name="DATA Date Long 2 3" xfId="8671" xr:uid="{00000000-0005-0000-0000-0000353F0000}"/>
    <cellStyle name="DATA Date Long 2 3 2" xfId="19098" xr:uid="{00000000-0005-0000-0000-0000363F0000}"/>
    <cellStyle name="DATA Date Long 2 3 2 2" xfId="19099" xr:uid="{00000000-0005-0000-0000-0000373F0000}"/>
    <cellStyle name="DATA Date Long 2 3 2_факт 2019" xfId="28266" xr:uid="{00000000-0005-0000-0000-0000383F0000}"/>
    <cellStyle name="DATA Date Long 2 3 3" xfId="19100" xr:uid="{00000000-0005-0000-0000-0000393F0000}"/>
    <cellStyle name="DATA Date Long 2 3 3 2" xfId="19101" xr:uid="{00000000-0005-0000-0000-00003A3F0000}"/>
    <cellStyle name="DATA Date Long 2 3 3_факт 2019" xfId="28267" xr:uid="{00000000-0005-0000-0000-00003B3F0000}"/>
    <cellStyle name="DATA Date Long 2 3 4" xfId="19102" xr:uid="{00000000-0005-0000-0000-00003C3F0000}"/>
    <cellStyle name="DATA Date Long 2 3_факт 2019" xfId="28268" xr:uid="{00000000-0005-0000-0000-00003D3F0000}"/>
    <cellStyle name="DATA Date Long 2 4" xfId="8672" xr:uid="{00000000-0005-0000-0000-00003E3F0000}"/>
    <cellStyle name="DATA Date Long 2 4 2" xfId="19103" xr:uid="{00000000-0005-0000-0000-00003F3F0000}"/>
    <cellStyle name="DATA Date Long 2 4_факт 2019" xfId="28269" xr:uid="{00000000-0005-0000-0000-0000403F0000}"/>
    <cellStyle name="DATA Date Long 2 5" xfId="8673" xr:uid="{00000000-0005-0000-0000-0000413F0000}"/>
    <cellStyle name="DATA Date Long 2 5 2" xfId="19104" xr:uid="{00000000-0005-0000-0000-0000423F0000}"/>
    <cellStyle name="DATA Date Long 2 5_факт 2019" xfId="28270" xr:uid="{00000000-0005-0000-0000-0000433F0000}"/>
    <cellStyle name="DATA Date Long 2 6" xfId="8674" xr:uid="{00000000-0005-0000-0000-0000443F0000}"/>
    <cellStyle name="DATA Date Long 2 6 2" xfId="19105" xr:uid="{00000000-0005-0000-0000-0000453F0000}"/>
    <cellStyle name="DATA Date Long 2 6_факт 2019" xfId="28271" xr:uid="{00000000-0005-0000-0000-0000463F0000}"/>
    <cellStyle name="DATA Date Long 2 7" xfId="19106" xr:uid="{00000000-0005-0000-0000-0000473F0000}"/>
    <cellStyle name="DATA Date Long 2 7 2" xfId="19107" xr:uid="{00000000-0005-0000-0000-0000483F0000}"/>
    <cellStyle name="DATA Date Long 2 7_факт 2019" xfId="28272" xr:uid="{00000000-0005-0000-0000-0000493F0000}"/>
    <cellStyle name="DATA Date Long 2 8" xfId="19108" xr:uid="{00000000-0005-0000-0000-00004A3F0000}"/>
    <cellStyle name="DATA Date Long 2 8 2" xfId="19109" xr:uid="{00000000-0005-0000-0000-00004B3F0000}"/>
    <cellStyle name="DATA Date Long 2 8_факт 2019" xfId="28273" xr:uid="{00000000-0005-0000-0000-00004C3F0000}"/>
    <cellStyle name="DATA Date Long 2 9" xfId="19110" xr:uid="{00000000-0005-0000-0000-00004D3F0000}"/>
    <cellStyle name="DATA Date Long 2 9 2" xfId="19111" xr:uid="{00000000-0005-0000-0000-00004E3F0000}"/>
    <cellStyle name="DATA Date Long 2 9_факт 2019" xfId="28274" xr:uid="{00000000-0005-0000-0000-00004F3F0000}"/>
    <cellStyle name="DATA Date Long 2_факт 2019" xfId="28275" xr:uid="{00000000-0005-0000-0000-0000503F0000}"/>
    <cellStyle name="DATA Date Long 3" xfId="8675" xr:uid="{00000000-0005-0000-0000-0000513F0000}"/>
    <cellStyle name="DATA Date Long 3 2" xfId="8676" xr:uid="{00000000-0005-0000-0000-0000523F0000}"/>
    <cellStyle name="DATA Date Long 3 2 2" xfId="19112" xr:uid="{00000000-0005-0000-0000-0000533F0000}"/>
    <cellStyle name="DATA Date Long 3 2 2 2" xfId="19113" xr:uid="{00000000-0005-0000-0000-0000543F0000}"/>
    <cellStyle name="DATA Date Long 3 2 2_факт 2019" xfId="28276" xr:uid="{00000000-0005-0000-0000-0000553F0000}"/>
    <cellStyle name="DATA Date Long 3 2 3" xfId="19114" xr:uid="{00000000-0005-0000-0000-0000563F0000}"/>
    <cellStyle name="DATA Date Long 3 2 3 2" xfId="19115" xr:uid="{00000000-0005-0000-0000-0000573F0000}"/>
    <cellStyle name="DATA Date Long 3 2 3_факт 2019" xfId="28277" xr:uid="{00000000-0005-0000-0000-0000583F0000}"/>
    <cellStyle name="DATA Date Long 3 2 4" xfId="19116" xr:uid="{00000000-0005-0000-0000-0000593F0000}"/>
    <cellStyle name="DATA Date Long 3 2_факт 2019" xfId="28278" xr:uid="{00000000-0005-0000-0000-00005A3F0000}"/>
    <cellStyle name="DATA Date Long 3 3" xfId="8677" xr:uid="{00000000-0005-0000-0000-00005B3F0000}"/>
    <cellStyle name="DATA Date Long 3 3 2" xfId="19117" xr:uid="{00000000-0005-0000-0000-00005C3F0000}"/>
    <cellStyle name="DATA Date Long 3 3_факт 2019" xfId="28279" xr:uid="{00000000-0005-0000-0000-00005D3F0000}"/>
    <cellStyle name="DATA Date Long 3 4" xfId="8678" xr:uid="{00000000-0005-0000-0000-00005E3F0000}"/>
    <cellStyle name="DATA Date Long 3 4 2" xfId="19118" xr:uid="{00000000-0005-0000-0000-00005F3F0000}"/>
    <cellStyle name="DATA Date Long 3 4_факт 2019" xfId="28280" xr:uid="{00000000-0005-0000-0000-0000603F0000}"/>
    <cellStyle name="DATA Date Long 3 5" xfId="8679" xr:uid="{00000000-0005-0000-0000-0000613F0000}"/>
    <cellStyle name="DATA Date Long 3 5 2" xfId="19119" xr:uid="{00000000-0005-0000-0000-0000623F0000}"/>
    <cellStyle name="DATA Date Long 3 5_факт 2019" xfId="28281" xr:uid="{00000000-0005-0000-0000-0000633F0000}"/>
    <cellStyle name="DATA Date Long 3 6" xfId="19120" xr:uid="{00000000-0005-0000-0000-0000643F0000}"/>
    <cellStyle name="DATA Date Long 3 6 2" xfId="19121" xr:uid="{00000000-0005-0000-0000-0000653F0000}"/>
    <cellStyle name="DATA Date Long 3 6_факт 2019" xfId="28282" xr:uid="{00000000-0005-0000-0000-0000663F0000}"/>
    <cellStyle name="DATA Date Long 3 7" xfId="19122" xr:uid="{00000000-0005-0000-0000-0000673F0000}"/>
    <cellStyle name="DATA Date Long 3 7 2" xfId="19123" xr:uid="{00000000-0005-0000-0000-0000683F0000}"/>
    <cellStyle name="DATA Date Long 3 7_факт 2019" xfId="28283" xr:uid="{00000000-0005-0000-0000-0000693F0000}"/>
    <cellStyle name="DATA Date Long 3 8" xfId="19124" xr:uid="{00000000-0005-0000-0000-00006A3F0000}"/>
    <cellStyle name="DATA Date Long 3 8 2" xfId="19125" xr:uid="{00000000-0005-0000-0000-00006B3F0000}"/>
    <cellStyle name="DATA Date Long 3 8_факт 2019" xfId="28284" xr:uid="{00000000-0005-0000-0000-00006C3F0000}"/>
    <cellStyle name="DATA Date Long 3 9" xfId="19126" xr:uid="{00000000-0005-0000-0000-00006D3F0000}"/>
    <cellStyle name="DATA Date Long 3_факт 2019" xfId="28285" xr:uid="{00000000-0005-0000-0000-00006E3F0000}"/>
    <cellStyle name="DATA Date Long 4" xfId="8680" xr:uid="{00000000-0005-0000-0000-00006F3F0000}"/>
    <cellStyle name="DATA Date Long 4 2" xfId="8681" xr:uid="{00000000-0005-0000-0000-0000703F0000}"/>
    <cellStyle name="DATA Date Long 4 2 2" xfId="19127" xr:uid="{00000000-0005-0000-0000-0000713F0000}"/>
    <cellStyle name="DATA Date Long 4 2 2 2" xfId="19128" xr:uid="{00000000-0005-0000-0000-0000723F0000}"/>
    <cellStyle name="DATA Date Long 4 2 2_факт 2019" xfId="28286" xr:uid="{00000000-0005-0000-0000-0000733F0000}"/>
    <cellStyle name="DATA Date Long 4 2 3" xfId="19129" xr:uid="{00000000-0005-0000-0000-0000743F0000}"/>
    <cellStyle name="DATA Date Long 4 2 3 2" xfId="19130" xr:uid="{00000000-0005-0000-0000-0000753F0000}"/>
    <cellStyle name="DATA Date Long 4 2 3_факт 2019" xfId="28287" xr:uid="{00000000-0005-0000-0000-0000763F0000}"/>
    <cellStyle name="DATA Date Long 4 2 4" xfId="19131" xr:uid="{00000000-0005-0000-0000-0000773F0000}"/>
    <cellStyle name="DATA Date Long 4 2_факт 2019" xfId="28288" xr:uid="{00000000-0005-0000-0000-0000783F0000}"/>
    <cellStyle name="DATA Date Long 4 3" xfId="8682" xr:uid="{00000000-0005-0000-0000-0000793F0000}"/>
    <cellStyle name="DATA Date Long 4 3 2" xfId="19132" xr:uid="{00000000-0005-0000-0000-00007A3F0000}"/>
    <cellStyle name="DATA Date Long 4 3_факт 2019" xfId="28289" xr:uid="{00000000-0005-0000-0000-00007B3F0000}"/>
    <cellStyle name="DATA Date Long 4 4" xfId="8683" xr:uid="{00000000-0005-0000-0000-00007C3F0000}"/>
    <cellStyle name="DATA Date Long 4 4 2" xfId="19133" xr:uid="{00000000-0005-0000-0000-00007D3F0000}"/>
    <cellStyle name="DATA Date Long 4 4_факт 2019" xfId="28290" xr:uid="{00000000-0005-0000-0000-00007E3F0000}"/>
    <cellStyle name="DATA Date Long 4 5" xfId="8684" xr:uid="{00000000-0005-0000-0000-00007F3F0000}"/>
    <cellStyle name="DATA Date Long 4 5 2" xfId="19134" xr:uid="{00000000-0005-0000-0000-0000803F0000}"/>
    <cellStyle name="DATA Date Long 4 5_факт 2019" xfId="28291" xr:uid="{00000000-0005-0000-0000-0000813F0000}"/>
    <cellStyle name="DATA Date Long 4 6" xfId="19135" xr:uid="{00000000-0005-0000-0000-0000823F0000}"/>
    <cellStyle name="DATA Date Long 4 6 2" xfId="19136" xr:uid="{00000000-0005-0000-0000-0000833F0000}"/>
    <cellStyle name="DATA Date Long 4 6_факт 2019" xfId="28292" xr:uid="{00000000-0005-0000-0000-0000843F0000}"/>
    <cellStyle name="DATA Date Long 4 7" xfId="19137" xr:uid="{00000000-0005-0000-0000-0000853F0000}"/>
    <cellStyle name="DATA Date Long 4 7 2" xfId="19138" xr:uid="{00000000-0005-0000-0000-0000863F0000}"/>
    <cellStyle name="DATA Date Long 4 7_факт 2019" xfId="28293" xr:uid="{00000000-0005-0000-0000-0000873F0000}"/>
    <cellStyle name="DATA Date Long 4 8" xfId="19139" xr:uid="{00000000-0005-0000-0000-0000883F0000}"/>
    <cellStyle name="DATA Date Long 4 8 2" xfId="19140" xr:uid="{00000000-0005-0000-0000-0000893F0000}"/>
    <cellStyle name="DATA Date Long 4 8_факт 2019" xfId="28294" xr:uid="{00000000-0005-0000-0000-00008A3F0000}"/>
    <cellStyle name="DATA Date Long 4 9" xfId="19141" xr:uid="{00000000-0005-0000-0000-00008B3F0000}"/>
    <cellStyle name="DATA Date Long 4_факт 2019" xfId="28295" xr:uid="{00000000-0005-0000-0000-00008C3F0000}"/>
    <cellStyle name="DATA Date Long 5" xfId="8685" xr:uid="{00000000-0005-0000-0000-00008D3F0000}"/>
    <cellStyle name="DATA Date Long 5 2" xfId="8686" xr:uid="{00000000-0005-0000-0000-00008E3F0000}"/>
    <cellStyle name="DATA Date Long 5 2 2" xfId="19142" xr:uid="{00000000-0005-0000-0000-00008F3F0000}"/>
    <cellStyle name="DATA Date Long 5 2 2 2" xfId="19143" xr:uid="{00000000-0005-0000-0000-0000903F0000}"/>
    <cellStyle name="DATA Date Long 5 2 2_факт 2019" xfId="28296" xr:uid="{00000000-0005-0000-0000-0000913F0000}"/>
    <cellStyle name="DATA Date Long 5 2 3" xfId="19144" xr:uid="{00000000-0005-0000-0000-0000923F0000}"/>
    <cellStyle name="DATA Date Long 5 2 3 2" xfId="19145" xr:uid="{00000000-0005-0000-0000-0000933F0000}"/>
    <cellStyle name="DATA Date Long 5 2 3_факт 2019" xfId="28297" xr:uid="{00000000-0005-0000-0000-0000943F0000}"/>
    <cellStyle name="DATA Date Long 5 2 4" xfId="19146" xr:uid="{00000000-0005-0000-0000-0000953F0000}"/>
    <cellStyle name="DATA Date Long 5 2_факт 2019" xfId="28298" xr:uid="{00000000-0005-0000-0000-0000963F0000}"/>
    <cellStyle name="DATA Date Long 5 3" xfId="8687" xr:uid="{00000000-0005-0000-0000-0000973F0000}"/>
    <cellStyle name="DATA Date Long 5 3 2" xfId="19147" xr:uid="{00000000-0005-0000-0000-0000983F0000}"/>
    <cellStyle name="DATA Date Long 5 3_факт 2019" xfId="28299" xr:uid="{00000000-0005-0000-0000-0000993F0000}"/>
    <cellStyle name="DATA Date Long 5 4" xfId="8688" xr:uid="{00000000-0005-0000-0000-00009A3F0000}"/>
    <cellStyle name="DATA Date Long 5 4 2" xfId="19148" xr:uid="{00000000-0005-0000-0000-00009B3F0000}"/>
    <cellStyle name="DATA Date Long 5 4_факт 2019" xfId="28300" xr:uid="{00000000-0005-0000-0000-00009C3F0000}"/>
    <cellStyle name="DATA Date Long 5 5" xfId="8689" xr:uid="{00000000-0005-0000-0000-00009D3F0000}"/>
    <cellStyle name="DATA Date Long 5 5 2" xfId="19149" xr:uid="{00000000-0005-0000-0000-00009E3F0000}"/>
    <cellStyle name="DATA Date Long 5 5_факт 2019" xfId="28301" xr:uid="{00000000-0005-0000-0000-00009F3F0000}"/>
    <cellStyle name="DATA Date Long 5 6" xfId="19150" xr:uid="{00000000-0005-0000-0000-0000A03F0000}"/>
    <cellStyle name="DATA Date Long 5 6 2" xfId="19151" xr:uid="{00000000-0005-0000-0000-0000A13F0000}"/>
    <cellStyle name="DATA Date Long 5 6_факт 2019" xfId="28302" xr:uid="{00000000-0005-0000-0000-0000A23F0000}"/>
    <cellStyle name="DATA Date Long 5 7" xfId="19152" xr:uid="{00000000-0005-0000-0000-0000A33F0000}"/>
    <cellStyle name="DATA Date Long 5 7 2" xfId="19153" xr:uid="{00000000-0005-0000-0000-0000A43F0000}"/>
    <cellStyle name="DATA Date Long 5 7_факт 2019" xfId="28303" xr:uid="{00000000-0005-0000-0000-0000A53F0000}"/>
    <cellStyle name="DATA Date Long 5 8" xfId="19154" xr:uid="{00000000-0005-0000-0000-0000A63F0000}"/>
    <cellStyle name="DATA Date Long 5 8 2" xfId="19155" xr:uid="{00000000-0005-0000-0000-0000A73F0000}"/>
    <cellStyle name="DATA Date Long 5 8_факт 2019" xfId="28304" xr:uid="{00000000-0005-0000-0000-0000A83F0000}"/>
    <cellStyle name="DATA Date Long 5 9" xfId="19156" xr:uid="{00000000-0005-0000-0000-0000A93F0000}"/>
    <cellStyle name="DATA Date Long 5_факт 2019" xfId="28305" xr:uid="{00000000-0005-0000-0000-0000AA3F0000}"/>
    <cellStyle name="DATA Date Long 6" xfId="8690" xr:uid="{00000000-0005-0000-0000-0000AB3F0000}"/>
    <cellStyle name="DATA Date Long 6 2" xfId="8691" xr:uid="{00000000-0005-0000-0000-0000AC3F0000}"/>
    <cellStyle name="DATA Date Long 6 2 2" xfId="19157" xr:uid="{00000000-0005-0000-0000-0000AD3F0000}"/>
    <cellStyle name="DATA Date Long 6 2 2 2" xfId="19158" xr:uid="{00000000-0005-0000-0000-0000AE3F0000}"/>
    <cellStyle name="DATA Date Long 6 2 2_факт 2019" xfId="28306" xr:uid="{00000000-0005-0000-0000-0000AF3F0000}"/>
    <cellStyle name="DATA Date Long 6 2 3" xfId="19159" xr:uid="{00000000-0005-0000-0000-0000B03F0000}"/>
    <cellStyle name="DATA Date Long 6 2 3 2" xfId="19160" xr:uid="{00000000-0005-0000-0000-0000B13F0000}"/>
    <cellStyle name="DATA Date Long 6 2 3_факт 2019" xfId="28307" xr:uid="{00000000-0005-0000-0000-0000B23F0000}"/>
    <cellStyle name="DATA Date Long 6 2 4" xfId="19161" xr:uid="{00000000-0005-0000-0000-0000B33F0000}"/>
    <cellStyle name="DATA Date Long 6 2_факт 2019" xfId="28308" xr:uid="{00000000-0005-0000-0000-0000B43F0000}"/>
    <cellStyle name="DATA Date Long 6 3" xfId="8692" xr:uid="{00000000-0005-0000-0000-0000B53F0000}"/>
    <cellStyle name="DATA Date Long 6 3 2" xfId="19162" xr:uid="{00000000-0005-0000-0000-0000B63F0000}"/>
    <cellStyle name="DATA Date Long 6 3_факт 2019" xfId="28309" xr:uid="{00000000-0005-0000-0000-0000B73F0000}"/>
    <cellStyle name="DATA Date Long 6 4" xfId="8693" xr:uid="{00000000-0005-0000-0000-0000B83F0000}"/>
    <cellStyle name="DATA Date Long 6 4 2" xfId="19163" xr:uid="{00000000-0005-0000-0000-0000B93F0000}"/>
    <cellStyle name="DATA Date Long 6 4_факт 2019" xfId="28310" xr:uid="{00000000-0005-0000-0000-0000BA3F0000}"/>
    <cellStyle name="DATA Date Long 6 5" xfId="8694" xr:uid="{00000000-0005-0000-0000-0000BB3F0000}"/>
    <cellStyle name="DATA Date Long 6 5 2" xfId="19164" xr:uid="{00000000-0005-0000-0000-0000BC3F0000}"/>
    <cellStyle name="DATA Date Long 6 5_факт 2019" xfId="28311" xr:uid="{00000000-0005-0000-0000-0000BD3F0000}"/>
    <cellStyle name="DATA Date Long 6 6" xfId="19165" xr:uid="{00000000-0005-0000-0000-0000BE3F0000}"/>
    <cellStyle name="DATA Date Long 6 6 2" xfId="19166" xr:uid="{00000000-0005-0000-0000-0000BF3F0000}"/>
    <cellStyle name="DATA Date Long 6 6_факт 2019" xfId="28312" xr:uid="{00000000-0005-0000-0000-0000C03F0000}"/>
    <cellStyle name="DATA Date Long 6 7" xfId="19167" xr:uid="{00000000-0005-0000-0000-0000C13F0000}"/>
    <cellStyle name="DATA Date Long 6 7 2" xfId="19168" xr:uid="{00000000-0005-0000-0000-0000C23F0000}"/>
    <cellStyle name="DATA Date Long 6 7_факт 2019" xfId="28313" xr:uid="{00000000-0005-0000-0000-0000C33F0000}"/>
    <cellStyle name="DATA Date Long 6 8" xfId="19169" xr:uid="{00000000-0005-0000-0000-0000C43F0000}"/>
    <cellStyle name="DATA Date Long 6 8 2" xfId="19170" xr:uid="{00000000-0005-0000-0000-0000C53F0000}"/>
    <cellStyle name="DATA Date Long 6 8_факт 2019" xfId="28314" xr:uid="{00000000-0005-0000-0000-0000C63F0000}"/>
    <cellStyle name="DATA Date Long 6 9" xfId="19171" xr:uid="{00000000-0005-0000-0000-0000C73F0000}"/>
    <cellStyle name="DATA Date Long 6_факт 2019" xfId="28315" xr:uid="{00000000-0005-0000-0000-0000C83F0000}"/>
    <cellStyle name="DATA Date Long 7" xfId="8695" xr:uid="{00000000-0005-0000-0000-0000C93F0000}"/>
    <cellStyle name="DATA Date Long 7 2" xfId="8696" xr:uid="{00000000-0005-0000-0000-0000CA3F0000}"/>
    <cellStyle name="DATA Date Long 7 2 2" xfId="19172" xr:uid="{00000000-0005-0000-0000-0000CB3F0000}"/>
    <cellStyle name="DATA Date Long 7 2 2 2" xfId="19173" xr:uid="{00000000-0005-0000-0000-0000CC3F0000}"/>
    <cellStyle name="DATA Date Long 7 2 2_факт 2019" xfId="28316" xr:uid="{00000000-0005-0000-0000-0000CD3F0000}"/>
    <cellStyle name="DATA Date Long 7 2 3" xfId="19174" xr:uid="{00000000-0005-0000-0000-0000CE3F0000}"/>
    <cellStyle name="DATA Date Long 7 2 3 2" xfId="19175" xr:uid="{00000000-0005-0000-0000-0000CF3F0000}"/>
    <cellStyle name="DATA Date Long 7 2 3_факт 2019" xfId="28317" xr:uid="{00000000-0005-0000-0000-0000D03F0000}"/>
    <cellStyle name="DATA Date Long 7 2 4" xfId="19176" xr:uid="{00000000-0005-0000-0000-0000D13F0000}"/>
    <cellStyle name="DATA Date Long 7 2_факт 2019" xfId="28318" xr:uid="{00000000-0005-0000-0000-0000D23F0000}"/>
    <cellStyle name="DATA Date Long 7 3" xfId="8697" xr:uid="{00000000-0005-0000-0000-0000D33F0000}"/>
    <cellStyle name="DATA Date Long 7 3 2" xfId="19177" xr:uid="{00000000-0005-0000-0000-0000D43F0000}"/>
    <cellStyle name="DATA Date Long 7 3_факт 2019" xfId="28319" xr:uid="{00000000-0005-0000-0000-0000D53F0000}"/>
    <cellStyle name="DATA Date Long 7 4" xfId="8698" xr:uid="{00000000-0005-0000-0000-0000D63F0000}"/>
    <cellStyle name="DATA Date Long 7 4 2" xfId="19178" xr:uid="{00000000-0005-0000-0000-0000D73F0000}"/>
    <cellStyle name="DATA Date Long 7 4_факт 2019" xfId="28320" xr:uid="{00000000-0005-0000-0000-0000D83F0000}"/>
    <cellStyle name="DATA Date Long 7 5" xfId="8699" xr:uid="{00000000-0005-0000-0000-0000D93F0000}"/>
    <cellStyle name="DATA Date Long 7 5 2" xfId="19179" xr:uid="{00000000-0005-0000-0000-0000DA3F0000}"/>
    <cellStyle name="DATA Date Long 7 5_факт 2019" xfId="28321" xr:uid="{00000000-0005-0000-0000-0000DB3F0000}"/>
    <cellStyle name="DATA Date Long 7 6" xfId="19180" xr:uid="{00000000-0005-0000-0000-0000DC3F0000}"/>
    <cellStyle name="DATA Date Long 7 6 2" xfId="19181" xr:uid="{00000000-0005-0000-0000-0000DD3F0000}"/>
    <cellStyle name="DATA Date Long 7 6_факт 2019" xfId="28322" xr:uid="{00000000-0005-0000-0000-0000DE3F0000}"/>
    <cellStyle name="DATA Date Long 7 7" xfId="19182" xr:uid="{00000000-0005-0000-0000-0000DF3F0000}"/>
    <cellStyle name="DATA Date Long 7 7 2" xfId="19183" xr:uid="{00000000-0005-0000-0000-0000E03F0000}"/>
    <cellStyle name="DATA Date Long 7 7_факт 2019" xfId="28323" xr:uid="{00000000-0005-0000-0000-0000E13F0000}"/>
    <cellStyle name="DATA Date Long 7 8" xfId="19184" xr:uid="{00000000-0005-0000-0000-0000E23F0000}"/>
    <cellStyle name="DATA Date Long 7 8 2" xfId="19185" xr:uid="{00000000-0005-0000-0000-0000E33F0000}"/>
    <cellStyle name="DATA Date Long 7 8_факт 2019" xfId="28324" xr:uid="{00000000-0005-0000-0000-0000E43F0000}"/>
    <cellStyle name="DATA Date Long 7 9" xfId="19186" xr:uid="{00000000-0005-0000-0000-0000E53F0000}"/>
    <cellStyle name="DATA Date Long 7_факт 2019" xfId="28325" xr:uid="{00000000-0005-0000-0000-0000E63F0000}"/>
    <cellStyle name="DATA Date Long 8" xfId="8700" xr:uid="{00000000-0005-0000-0000-0000E73F0000}"/>
    <cellStyle name="DATA Date Long 8 2" xfId="8701" xr:uid="{00000000-0005-0000-0000-0000E83F0000}"/>
    <cellStyle name="DATA Date Long 8 2 2" xfId="19187" xr:uid="{00000000-0005-0000-0000-0000E93F0000}"/>
    <cellStyle name="DATA Date Long 8 2 2 2" xfId="19188" xr:uid="{00000000-0005-0000-0000-0000EA3F0000}"/>
    <cellStyle name="DATA Date Long 8 2 2_факт 2019" xfId="28326" xr:uid="{00000000-0005-0000-0000-0000EB3F0000}"/>
    <cellStyle name="DATA Date Long 8 2 3" xfId="19189" xr:uid="{00000000-0005-0000-0000-0000EC3F0000}"/>
    <cellStyle name="DATA Date Long 8 2 3 2" xfId="19190" xr:uid="{00000000-0005-0000-0000-0000ED3F0000}"/>
    <cellStyle name="DATA Date Long 8 2 3_факт 2019" xfId="28327" xr:uid="{00000000-0005-0000-0000-0000EE3F0000}"/>
    <cellStyle name="DATA Date Long 8 2 4" xfId="19191" xr:uid="{00000000-0005-0000-0000-0000EF3F0000}"/>
    <cellStyle name="DATA Date Long 8 2_факт 2019" xfId="28328" xr:uid="{00000000-0005-0000-0000-0000F03F0000}"/>
    <cellStyle name="DATA Date Long 8 3" xfId="8702" xr:uid="{00000000-0005-0000-0000-0000F13F0000}"/>
    <cellStyle name="DATA Date Long 8 3 2" xfId="19192" xr:uid="{00000000-0005-0000-0000-0000F23F0000}"/>
    <cellStyle name="DATA Date Long 8 3_факт 2019" xfId="28329" xr:uid="{00000000-0005-0000-0000-0000F33F0000}"/>
    <cellStyle name="DATA Date Long 8 4" xfId="8703" xr:uid="{00000000-0005-0000-0000-0000F43F0000}"/>
    <cellStyle name="DATA Date Long 8 4 2" xfId="19193" xr:uid="{00000000-0005-0000-0000-0000F53F0000}"/>
    <cellStyle name="DATA Date Long 8 4_факт 2019" xfId="28330" xr:uid="{00000000-0005-0000-0000-0000F63F0000}"/>
    <cellStyle name="DATA Date Long 8 5" xfId="8704" xr:uid="{00000000-0005-0000-0000-0000F73F0000}"/>
    <cellStyle name="DATA Date Long 8 5 2" xfId="19194" xr:uid="{00000000-0005-0000-0000-0000F83F0000}"/>
    <cellStyle name="DATA Date Long 8 5_факт 2019" xfId="28331" xr:uid="{00000000-0005-0000-0000-0000F93F0000}"/>
    <cellStyle name="DATA Date Long 8 6" xfId="19195" xr:uid="{00000000-0005-0000-0000-0000FA3F0000}"/>
    <cellStyle name="DATA Date Long 8 6 2" xfId="19196" xr:uid="{00000000-0005-0000-0000-0000FB3F0000}"/>
    <cellStyle name="DATA Date Long 8 6_факт 2019" xfId="28332" xr:uid="{00000000-0005-0000-0000-0000FC3F0000}"/>
    <cellStyle name="DATA Date Long 8 7" xfId="19197" xr:uid="{00000000-0005-0000-0000-0000FD3F0000}"/>
    <cellStyle name="DATA Date Long 8 7 2" xfId="19198" xr:uid="{00000000-0005-0000-0000-0000FE3F0000}"/>
    <cellStyle name="DATA Date Long 8 7_факт 2019" xfId="28333" xr:uid="{00000000-0005-0000-0000-0000FF3F0000}"/>
    <cellStyle name="DATA Date Long 8 8" xfId="19199" xr:uid="{00000000-0005-0000-0000-000000400000}"/>
    <cellStyle name="DATA Date Long 8 8 2" xfId="19200" xr:uid="{00000000-0005-0000-0000-000001400000}"/>
    <cellStyle name="DATA Date Long 8 8_факт 2019" xfId="28334" xr:uid="{00000000-0005-0000-0000-000002400000}"/>
    <cellStyle name="DATA Date Long 8 9" xfId="19201" xr:uid="{00000000-0005-0000-0000-000003400000}"/>
    <cellStyle name="DATA Date Long 8_факт 2019" xfId="28335" xr:uid="{00000000-0005-0000-0000-000004400000}"/>
    <cellStyle name="DATA Date Long 9" xfId="8705" xr:uid="{00000000-0005-0000-0000-000005400000}"/>
    <cellStyle name="DATA Date Long 9 2" xfId="19202" xr:uid="{00000000-0005-0000-0000-000006400000}"/>
    <cellStyle name="DATA Date Long 9 2 2" xfId="19203" xr:uid="{00000000-0005-0000-0000-000007400000}"/>
    <cellStyle name="DATA Date Long 9 2_факт 2019" xfId="28336" xr:uid="{00000000-0005-0000-0000-000008400000}"/>
    <cellStyle name="DATA Date Long 9 3" xfId="19204" xr:uid="{00000000-0005-0000-0000-000009400000}"/>
    <cellStyle name="DATA Date Long 9 3 2" xfId="19205" xr:uid="{00000000-0005-0000-0000-00000A400000}"/>
    <cellStyle name="DATA Date Long 9 3_факт 2019" xfId="28337" xr:uid="{00000000-0005-0000-0000-00000B400000}"/>
    <cellStyle name="DATA Date Long 9 4" xfId="19206" xr:uid="{00000000-0005-0000-0000-00000C400000}"/>
    <cellStyle name="DATA Date Long 9_факт 2019" xfId="28338" xr:uid="{00000000-0005-0000-0000-00000D400000}"/>
    <cellStyle name="DATA Date Long_Лист2" xfId="28339" xr:uid="{00000000-0005-0000-0000-00000E400000}"/>
    <cellStyle name="DATA Date Short" xfId="8706" xr:uid="{00000000-0005-0000-0000-00000F400000}"/>
    <cellStyle name="DATA Date Short 10" xfId="8707" xr:uid="{00000000-0005-0000-0000-000010400000}"/>
    <cellStyle name="DATA Date Short 10 2" xfId="19207" xr:uid="{00000000-0005-0000-0000-000011400000}"/>
    <cellStyle name="DATA Date Short 10_факт 2019" xfId="28340" xr:uid="{00000000-0005-0000-0000-000012400000}"/>
    <cellStyle name="DATA Date Short 11" xfId="8708" xr:uid="{00000000-0005-0000-0000-000013400000}"/>
    <cellStyle name="DATA Date Short 11 2" xfId="19208" xr:uid="{00000000-0005-0000-0000-000014400000}"/>
    <cellStyle name="DATA Date Short 11_факт 2019" xfId="28341" xr:uid="{00000000-0005-0000-0000-000015400000}"/>
    <cellStyle name="DATA Date Short 12" xfId="8709" xr:uid="{00000000-0005-0000-0000-000016400000}"/>
    <cellStyle name="DATA Date Short 12 2" xfId="19209" xr:uid="{00000000-0005-0000-0000-000017400000}"/>
    <cellStyle name="DATA Date Short 12_факт 2019" xfId="28342" xr:uid="{00000000-0005-0000-0000-000018400000}"/>
    <cellStyle name="DATA Date Short 13" xfId="19210" xr:uid="{00000000-0005-0000-0000-000019400000}"/>
    <cellStyle name="DATA Date Short 13 2" xfId="19211" xr:uid="{00000000-0005-0000-0000-00001A400000}"/>
    <cellStyle name="DATA Date Short 13_факт 2019" xfId="28343" xr:uid="{00000000-0005-0000-0000-00001B400000}"/>
    <cellStyle name="DATA Date Short 14" xfId="19212" xr:uid="{00000000-0005-0000-0000-00001C400000}"/>
    <cellStyle name="DATA Date Short 14 2" xfId="19213" xr:uid="{00000000-0005-0000-0000-00001D400000}"/>
    <cellStyle name="DATA Date Short 14_факт 2019" xfId="28344" xr:uid="{00000000-0005-0000-0000-00001E400000}"/>
    <cellStyle name="DATA Date Short 15" xfId="19214" xr:uid="{00000000-0005-0000-0000-00001F400000}"/>
    <cellStyle name="DATA Date Short 15 2" xfId="19215" xr:uid="{00000000-0005-0000-0000-000020400000}"/>
    <cellStyle name="DATA Date Short 15_факт 2019" xfId="28345" xr:uid="{00000000-0005-0000-0000-000021400000}"/>
    <cellStyle name="DATA Date Short 16" xfId="19216" xr:uid="{00000000-0005-0000-0000-000022400000}"/>
    <cellStyle name="DATA Date Short 17" xfId="28346" xr:uid="{00000000-0005-0000-0000-000023400000}"/>
    <cellStyle name="DATA Date Short 2" xfId="8710" xr:uid="{00000000-0005-0000-0000-000024400000}"/>
    <cellStyle name="DATA Date Short 2 10" xfId="19217" xr:uid="{00000000-0005-0000-0000-000025400000}"/>
    <cellStyle name="DATA Date Short 2 2" xfId="8711" xr:uid="{00000000-0005-0000-0000-000026400000}"/>
    <cellStyle name="DATA Date Short 2 2 2" xfId="8712" xr:uid="{00000000-0005-0000-0000-000027400000}"/>
    <cellStyle name="DATA Date Short 2 2 2 2" xfId="19218" xr:uid="{00000000-0005-0000-0000-000028400000}"/>
    <cellStyle name="DATA Date Short 2 2 2 2 2" xfId="19219" xr:uid="{00000000-0005-0000-0000-000029400000}"/>
    <cellStyle name="DATA Date Short 2 2 2 2_факт 2019" xfId="28347" xr:uid="{00000000-0005-0000-0000-00002A400000}"/>
    <cellStyle name="DATA Date Short 2 2 2 3" xfId="19220" xr:uid="{00000000-0005-0000-0000-00002B400000}"/>
    <cellStyle name="DATA Date Short 2 2 2 3 2" xfId="19221" xr:uid="{00000000-0005-0000-0000-00002C400000}"/>
    <cellStyle name="DATA Date Short 2 2 2 3_факт 2019" xfId="28348" xr:uid="{00000000-0005-0000-0000-00002D400000}"/>
    <cellStyle name="DATA Date Short 2 2 2 4" xfId="19222" xr:uid="{00000000-0005-0000-0000-00002E400000}"/>
    <cellStyle name="DATA Date Short 2 2 2_факт 2019" xfId="28349" xr:uid="{00000000-0005-0000-0000-00002F400000}"/>
    <cellStyle name="DATA Date Short 2 2 3" xfId="8713" xr:uid="{00000000-0005-0000-0000-000030400000}"/>
    <cellStyle name="DATA Date Short 2 2 3 2" xfId="19223" xr:uid="{00000000-0005-0000-0000-000031400000}"/>
    <cellStyle name="DATA Date Short 2 2 3_факт 2019" xfId="28350" xr:uid="{00000000-0005-0000-0000-000032400000}"/>
    <cellStyle name="DATA Date Short 2 2 4" xfId="8714" xr:uid="{00000000-0005-0000-0000-000033400000}"/>
    <cellStyle name="DATA Date Short 2 2 4 2" xfId="19224" xr:uid="{00000000-0005-0000-0000-000034400000}"/>
    <cellStyle name="DATA Date Short 2 2 4_факт 2019" xfId="28351" xr:uid="{00000000-0005-0000-0000-000035400000}"/>
    <cellStyle name="DATA Date Short 2 2 5" xfId="8715" xr:uid="{00000000-0005-0000-0000-000036400000}"/>
    <cellStyle name="DATA Date Short 2 2 5 2" xfId="19225" xr:uid="{00000000-0005-0000-0000-000037400000}"/>
    <cellStyle name="DATA Date Short 2 2 5_факт 2019" xfId="28352" xr:uid="{00000000-0005-0000-0000-000038400000}"/>
    <cellStyle name="DATA Date Short 2 2 6" xfId="19226" xr:uid="{00000000-0005-0000-0000-000039400000}"/>
    <cellStyle name="DATA Date Short 2 2 6 2" xfId="19227" xr:uid="{00000000-0005-0000-0000-00003A400000}"/>
    <cellStyle name="DATA Date Short 2 2 6_факт 2019" xfId="28353" xr:uid="{00000000-0005-0000-0000-00003B400000}"/>
    <cellStyle name="DATA Date Short 2 2 7" xfId="19228" xr:uid="{00000000-0005-0000-0000-00003C400000}"/>
    <cellStyle name="DATA Date Short 2 2 7 2" xfId="19229" xr:uid="{00000000-0005-0000-0000-00003D400000}"/>
    <cellStyle name="DATA Date Short 2 2 7_факт 2019" xfId="28354" xr:uid="{00000000-0005-0000-0000-00003E400000}"/>
    <cellStyle name="DATA Date Short 2 2 8" xfId="19230" xr:uid="{00000000-0005-0000-0000-00003F400000}"/>
    <cellStyle name="DATA Date Short 2 2 8 2" xfId="19231" xr:uid="{00000000-0005-0000-0000-000040400000}"/>
    <cellStyle name="DATA Date Short 2 2 8_факт 2019" xfId="28355" xr:uid="{00000000-0005-0000-0000-000041400000}"/>
    <cellStyle name="DATA Date Short 2 2 9" xfId="19232" xr:uid="{00000000-0005-0000-0000-000042400000}"/>
    <cellStyle name="DATA Date Short 2 2_факт 2019" xfId="28356" xr:uid="{00000000-0005-0000-0000-000043400000}"/>
    <cellStyle name="DATA Date Short 2 3" xfId="8716" xr:uid="{00000000-0005-0000-0000-000044400000}"/>
    <cellStyle name="DATA Date Short 2 3 2" xfId="19233" xr:uid="{00000000-0005-0000-0000-000045400000}"/>
    <cellStyle name="DATA Date Short 2 3 2 2" xfId="19234" xr:uid="{00000000-0005-0000-0000-000046400000}"/>
    <cellStyle name="DATA Date Short 2 3 2_факт 2019" xfId="28357" xr:uid="{00000000-0005-0000-0000-000047400000}"/>
    <cellStyle name="DATA Date Short 2 3 3" xfId="19235" xr:uid="{00000000-0005-0000-0000-000048400000}"/>
    <cellStyle name="DATA Date Short 2 3 3 2" xfId="19236" xr:uid="{00000000-0005-0000-0000-000049400000}"/>
    <cellStyle name="DATA Date Short 2 3 3_факт 2019" xfId="28358" xr:uid="{00000000-0005-0000-0000-00004A400000}"/>
    <cellStyle name="DATA Date Short 2 3 4" xfId="19237" xr:uid="{00000000-0005-0000-0000-00004B400000}"/>
    <cellStyle name="DATA Date Short 2 3_факт 2019" xfId="28359" xr:uid="{00000000-0005-0000-0000-00004C400000}"/>
    <cellStyle name="DATA Date Short 2 4" xfId="8717" xr:uid="{00000000-0005-0000-0000-00004D400000}"/>
    <cellStyle name="DATA Date Short 2 4 2" xfId="19238" xr:uid="{00000000-0005-0000-0000-00004E400000}"/>
    <cellStyle name="DATA Date Short 2 4_факт 2019" xfId="28360" xr:uid="{00000000-0005-0000-0000-00004F400000}"/>
    <cellStyle name="DATA Date Short 2 5" xfId="8718" xr:uid="{00000000-0005-0000-0000-000050400000}"/>
    <cellStyle name="DATA Date Short 2 5 2" xfId="19239" xr:uid="{00000000-0005-0000-0000-000051400000}"/>
    <cellStyle name="DATA Date Short 2 5_факт 2019" xfId="28361" xr:uid="{00000000-0005-0000-0000-000052400000}"/>
    <cellStyle name="DATA Date Short 2 6" xfId="8719" xr:uid="{00000000-0005-0000-0000-000053400000}"/>
    <cellStyle name="DATA Date Short 2 6 2" xfId="19240" xr:uid="{00000000-0005-0000-0000-000054400000}"/>
    <cellStyle name="DATA Date Short 2 6_факт 2019" xfId="28362" xr:uid="{00000000-0005-0000-0000-000055400000}"/>
    <cellStyle name="DATA Date Short 2 7" xfId="19241" xr:uid="{00000000-0005-0000-0000-000056400000}"/>
    <cellStyle name="DATA Date Short 2 7 2" xfId="19242" xr:uid="{00000000-0005-0000-0000-000057400000}"/>
    <cellStyle name="DATA Date Short 2 7_факт 2019" xfId="28363" xr:uid="{00000000-0005-0000-0000-000058400000}"/>
    <cellStyle name="DATA Date Short 2 8" xfId="19243" xr:uid="{00000000-0005-0000-0000-000059400000}"/>
    <cellStyle name="DATA Date Short 2 8 2" xfId="19244" xr:uid="{00000000-0005-0000-0000-00005A400000}"/>
    <cellStyle name="DATA Date Short 2 8_факт 2019" xfId="28364" xr:uid="{00000000-0005-0000-0000-00005B400000}"/>
    <cellStyle name="DATA Date Short 2 9" xfId="19245" xr:uid="{00000000-0005-0000-0000-00005C400000}"/>
    <cellStyle name="DATA Date Short 2 9 2" xfId="19246" xr:uid="{00000000-0005-0000-0000-00005D400000}"/>
    <cellStyle name="DATA Date Short 2 9_факт 2019" xfId="28365" xr:uid="{00000000-0005-0000-0000-00005E400000}"/>
    <cellStyle name="DATA Date Short 2_факт 2019" xfId="28366" xr:uid="{00000000-0005-0000-0000-00005F400000}"/>
    <cellStyle name="DATA Date Short 3" xfId="8720" xr:uid="{00000000-0005-0000-0000-000060400000}"/>
    <cellStyle name="DATA Date Short 3 2" xfId="8721" xr:uid="{00000000-0005-0000-0000-000061400000}"/>
    <cellStyle name="DATA Date Short 3 2 2" xfId="19247" xr:uid="{00000000-0005-0000-0000-000062400000}"/>
    <cellStyle name="DATA Date Short 3 2 2 2" xfId="19248" xr:uid="{00000000-0005-0000-0000-000063400000}"/>
    <cellStyle name="DATA Date Short 3 2 2_факт 2019" xfId="28367" xr:uid="{00000000-0005-0000-0000-000064400000}"/>
    <cellStyle name="DATA Date Short 3 2 3" xfId="19249" xr:uid="{00000000-0005-0000-0000-000065400000}"/>
    <cellStyle name="DATA Date Short 3 2 3 2" xfId="19250" xr:uid="{00000000-0005-0000-0000-000066400000}"/>
    <cellStyle name="DATA Date Short 3 2 3_факт 2019" xfId="28368" xr:uid="{00000000-0005-0000-0000-000067400000}"/>
    <cellStyle name="DATA Date Short 3 2 4" xfId="19251" xr:uid="{00000000-0005-0000-0000-000068400000}"/>
    <cellStyle name="DATA Date Short 3 2_факт 2019" xfId="28369" xr:uid="{00000000-0005-0000-0000-000069400000}"/>
    <cellStyle name="DATA Date Short 3 3" xfId="8722" xr:uid="{00000000-0005-0000-0000-00006A400000}"/>
    <cellStyle name="DATA Date Short 3 3 2" xfId="19252" xr:uid="{00000000-0005-0000-0000-00006B400000}"/>
    <cellStyle name="DATA Date Short 3 3_факт 2019" xfId="28370" xr:uid="{00000000-0005-0000-0000-00006C400000}"/>
    <cellStyle name="DATA Date Short 3 4" xfId="8723" xr:uid="{00000000-0005-0000-0000-00006D400000}"/>
    <cellStyle name="DATA Date Short 3 4 2" xfId="19253" xr:uid="{00000000-0005-0000-0000-00006E400000}"/>
    <cellStyle name="DATA Date Short 3 4_факт 2019" xfId="28371" xr:uid="{00000000-0005-0000-0000-00006F400000}"/>
    <cellStyle name="DATA Date Short 3 5" xfId="8724" xr:uid="{00000000-0005-0000-0000-000070400000}"/>
    <cellStyle name="DATA Date Short 3 5 2" xfId="19254" xr:uid="{00000000-0005-0000-0000-000071400000}"/>
    <cellStyle name="DATA Date Short 3 5_факт 2019" xfId="28372" xr:uid="{00000000-0005-0000-0000-000072400000}"/>
    <cellStyle name="DATA Date Short 3 6" xfId="19255" xr:uid="{00000000-0005-0000-0000-000073400000}"/>
    <cellStyle name="DATA Date Short 3 6 2" xfId="19256" xr:uid="{00000000-0005-0000-0000-000074400000}"/>
    <cellStyle name="DATA Date Short 3 6_факт 2019" xfId="28373" xr:uid="{00000000-0005-0000-0000-000075400000}"/>
    <cellStyle name="DATA Date Short 3 7" xfId="19257" xr:uid="{00000000-0005-0000-0000-000076400000}"/>
    <cellStyle name="DATA Date Short 3 7 2" xfId="19258" xr:uid="{00000000-0005-0000-0000-000077400000}"/>
    <cellStyle name="DATA Date Short 3 7_факт 2019" xfId="28374" xr:uid="{00000000-0005-0000-0000-000078400000}"/>
    <cellStyle name="DATA Date Short 3 8" xfId="19259" xr:uid="{00000000-0005-0000-0000-000079400000}"/>
    <cellStyle name="DATA Date Short 3 8 2" xfId="19260" xr:uid="{00000000-0005-0000-0000-00007A400000}"/>
    <cellStyle name="DATA Date Short 3 8_факт 2019" xfId="28375" xr:uid="{00000000-0005-0000-0000-00007B400000}"/>
    <cellStyle name="DATA Date Short 3 9" xfId="19261" xr:uid="{00000000-0005-0000-0000-00007C400000}"/>
    <cellStyle name="DATA Date Short 3_факт 2019" xfId="28376" xr:uid="{00000000-0005-0000-0000-00007D400000}"/>
    <cellStyle name="DATA Date Short 4" xfId="8725" xr:uid="{00000000-0005-0000-0000-00007E400000}"/>
    <cellStyle name="DATA Date Short 4 2" xfId="8726" xr:uid="{00000000-0005-0000-0000-00007F400000}"/>
    <cellStyle name="DATA Date Short 4 2 2" xfId="19262" xr:uid="{00000000-0005-0000-0000-000080400000}"/>
    <cellStyle name="DATA Date Short 4 2 2 2" xfId="19263" xr:uid="{00000000-0005-0000-0000-000081400000}"/>
    <cellStyle name="DATA Date Short 4 2 2_факт 2019" xfId="28377" xr:uid="{00000000-0005-0000-0000-000082400000}"/>
    <cellStyle name="DATA Date Short 4 2 3" xfId="19264" xr:uid="{00000000-0005-0000-0000-000083400000}"/>
    <cellStyle name="DATA Date Short 4 2 3 2" xfId="19265" xr:uid="{00000000-0005-0000-0000-000084400000}"/>
    <cellStyle name="DATA Date Short 4 2 3_факт 2019" xfId="28378" xr:uid="{00000000-0005-0000-0000-000085400000}"/>
    <cellStyle name="DATA Date Short 4 2 4" xfId="19266" xr:uid="{00000000-0005-0000-0000-000086400000}"/>
    <cellStyle name="DATA Date Short 4 2_факт 2019" xfId="28379" xr:uid="{00000000-0005-0000-0000-000087400000}"/>
    <cellStyle name="DATA Date Short 4 3" xfId="8727" xr:uid="{00000000-0005-0000-0000-000088400000}"/>
    <cellStyle name="DATA Date Short 4 3 2" xfId="19267" xr:uid="{00000000-0005-0000-0000-000089400000}"/>
    <cellStyle name="DATA Date Short 4 3_факт 2019" xfId="28380" xr:uid="{00000000-0005-0000-0000-00008A400000}"/>
    <cellStyle name="DATA Date Short 4 4" xfId="8728" xr:uid="{00000000-0005-0000-0000-00008B400000}"/>
    <cellStyle name="DATA Date Short 4 4 2" xfId="19268" xr:uid="{00000000-0005-0000-0000-00008C400000}"/>
    <cellStyle name="DATA Date Short 4 4_факт 2019" xfId="28381" xr:uid="{00000000-0005-0000-0000-00008D400000}"/>
    <cellStyle name="DATA Date Short 4 5" xfId="8729" xr:uid="{00000000-0005-0000-0000-00008E400000}"/>
    <cellStyle name="DATA Date Short 4 5 2" xfId="19269" xr:uid="{00000000-0005-0000-0000-00008F400000}"/>
    <cellStyle name="DATA Date Short 4 5_факт 2019" xfId="28382" xr:uid="{00000000-0005-0000-0000-000090400000}"/>
    <cellStyle name="DATA Date Short 4 6" xfId="19270" xr:uid="{00000000-0005-0000-0000-000091400000}"/>
    <cellStyle name="DATA Date Short 4 6 2" xfId="19271" xr:uid="{00000000-0005-0000-0000-000092400000}"/>
    <cellStyle name="DATA Date Short 4 6_факт 2019" xfId="28383" xr:uid="{00000000-0005-0000-0000-000093400000}"/>
    <cellStyle name="DATA Date Short 4 7" xfId="19272" xr:uid="{00000000-0005-0000-0000-000094400000}"/>
    <cellStyle name="DATA Date Short 4 7 2" xfId="19273" xr:uid="{00000000-0005-0000-0000-000095400000}"/>
    <cellStyle name="DATA Date Short 4 7_факт 2019" xfId="28384" xr:uid="{00000000-0005-0000-0000-000096400000}"/>
    <cellStyle name="DATA Date Short 4 8" xfId="19274" xr:uid="{00000000-0005-0000-0000-000097400000}"/>
    <cellStyle name="DATA Date Short 4 8 2" xfId="19275" xr:uid="{00000000-0005-0000-0000-000098400000}"/>
    <cellStyle name="DATA Date Short 4 8_факт 2019" xfId="28385" xr:uid="{00000000-0005-0000-0000-000099400000}"/>
    <cellStyle name="DATA Date Short 4 9" xfId="19276" xr:uid="{00000000-0005-0000-0000-00009A400000}"/>
    <cellStyle name="DATA Date Short 4_факт 2019" xfId="28386" xr:uid="{00000000-0005-0000-0000-00009B400000}"/>
    <cellStyle name="DATA Date Short 5" xfId="8730" xr:uid="{00000000-0005-0000-0000-00009C400000}"/>
    <cellStyle name="DATA Date Short 5 2" xfId="8731" xr:uid="{00000000-0005-0000-0000-00009D400000}"/>
    <cellStyle name="DATA Date Short 5 2 2" xfId="19277" xr:uid="{00000000-0005-0000-0000-00009E400000}"/>
    <cellStyle name="DATA Date Short 5 2 2 2" xfId="19278" xr:uid="{00000000-0005-0000-0000-00009F400000}"/>
    <cellStyle name="DATA Date Short 5 2 2_факт 2019" xfId="28387" xr:uid="{00000000-0005-0000-0000-0000A0400000}"/>
    <cellStyle name="DATA Date Short 5 2 3" xfId="19279" xr:uid="{00000000-0005-0000-0000-0000A1400000}"/>
    <cellStyle name="DATA Date Short 5 2 3 2" xfId="19280" xr:uid="{00000000-0005-0000-0000-0000A2400000}"/>
    <cellStyle name="DATA Date Short 5 2 3_факт 2019" xfId="28388" xr:uid="{00000000-0005-0000-0000-0000A3400000}"/>
    <cellStyle name="DATA Date Short 5 2 4" xfId="19281" xr:uid="{00000000-0005-0000-0000-0000A4400000}"/>
    <cellStyle name="DATA Date Short 5 2_факт 2019" xfId="28389" xr:uid="{00000000-0005-0000-0000-0000A5400000}"/>
    <cellStyle name="DATA Date Short 5 3" xfId="8732" xr:uid="{00000000-0005-0000-0000-0000A6400000}"/>
    <cellStyle name="DATA Date Short 5 3 2" xfId="19282" xr:uid="{00000000-0005-0000-0000-0000A7400000}"/>
    <cellStyle name="DATA Date Short 5 3_факт 2019" xfId="28390" xr:uid="{00000000-0005-0000-0000-0000A8400000}"/>
    <cellStyle name="DATA Date Short 5 4" xfId="8733" xr:uid="{00000000-0005-0000-0000-0000A9400000}"/>
    <cellStyle name="DATA Date Short 5 4 2" xfId="19283" xr:uid="{00000000-0005-0000-0000-0000AA400000}"/>
    <cellStyle name="DATA Date Short 5 4_факт 2019" xfId="28391" xr:uid="{00000000-0005-0000-0000-0000AB400000}"/>
    <cellStyle name="DATA Date Short 5 5" xfId="8734" xr:uid="{00000000-0005-0000-0000-0000AC400000}"/>
    <cellStyle name="DATA Date Short 5 5 2" xfId="19284" xr:uid="{00000000-0005-0000-0000-0000AD400000}"/>
    <cellStyle name="DATA Date Short 5 5_факт 2019" xfId="28392" xr:uid="{00000000-0005-0000-0000-0000AE400000}"/>
    <cellStyle name="DATA Date Short 5 6" xfId="19285" xr:uid="{00000000-0005-0000-0000-0000AF400000}"/>
    <cellStyle name="DATA Date Short 5 6 2" xfId="19286" xr:uid="{00000000-0005-0000-0000-0000B0400000}"/>
    <cellStyle name="DATA Date Short 5 6_факт 2019" xfId="28393" xr:uid="{00000000-0005-0000-0000-0000B1400000}"/>
    <cellStyle name="DATA Date Short 5 7" xfId="19287" xr:uid="{00000000-0005-0000-0000-0000B2400000}"/>
    <cellStyle name="DATA Date Short 5 7 2" xfId="19288" xr:uid="{00000000-0005-0000-0000-0000B3400000}"/>
    <cellStyle name="DATA Date Short 5 7_факт 2019" xfId="28394" xr:uid="{00000000-0005-0000-0000-0000B4400000}"/>
    <cellStyle name="DATA Date Short 5 8" xfId="19289" xr:uid="{00000000-0005-0000-0000-0000B5400000}"/>
    <cellStyle name="DATA Date Short 5 8 2" xfId="19290" xr:uid="{00000000-0005-0000-0000-0000B6400000}"/>
    <cellStyle name="DATA Date Short 5 8_факт 2019" xfId="28395" xr:uid="{00000000-0005-0000-0000-0000B7400000}"/>
    <cellStyle name="DATA Date Short 5 9" xfId="19291" xr:uid="{00000000-0005-0000-0000-0000B8400000}"/>
    <cellStyle name="DATA Date Short 5_факт 2019" xfId="28396" xr:uid="{00000000-0005-0000-0000-0000B9400000}"/>
    <cellStyle name="DATA Date Short 6" xfId="8735" xr:uid="{00000000-0005-0000-0000-0000BA400000}"/>
    <cellStyle name="DATA Date Short 6 2" xfId="8736" xr:uid="{00000000-0005-0000-0000-0000BB400000}"/>
    <cellStyle name="DATA Date Short 6 2 2" xfId="19292" xr:uid="{00000000-0005-0000-0000-0000BC400000}"/>
    <cellStyle name="DATA Date Short 6 2 2 2" xfId="19293" xr:uid="{00000000-0005-0000-0000-0000BD400000}"/>
    <cellStyle name="DATA Date Short 6 2 2_факт 2019" xfId="28397" xr:uid="{00000000-0005-0000-0000-0000BE400000}"/>
    <cellStyle name="DATA Date Short 6 2 3" xfId="19294" xr:uid="{00000000-0005-0000-0000-0000BF400000}"/>
    <cellStyle name="DATA Date Short 6 2 3 2" xfId="19295" xr:uid="{00000000-0005-0000-0000-0000C0400000}"/>
    <cellStyle name="DATA Date Short 6 2 3_факт 2019" xfId="28398" xr:uid="{00000000-0005-0000-0000-0000C1400000}"/>
    <cellStyle name="DATA Date Short 6 2 4" xfId="19296" xr:uid="{00000000-0005-0000-0000-0000C2400000}"/>
    <cellStyle name="DATA Date Short 6 2_факт 2019" xfId="28399" xr:uid="{00000000-0005-0000-0000-0000C3400000}"/>
    <cellStyle name="DATA Date Short 6 3" xfId="8737" xr:uid="{00000000-0005-0000-0000-0000C4400000}"/>
    <cellStyle name="DATA Date Short 6 3 2" xfId="19297" xr:uid="{00000000-0005-0000-0000-0000C5400000}"/>
    <cellStyle name="DATA Date Short 6 3_факт 2019" xfId="28400" xr:uid="{00000000-0005-0000-0000-0000C6400000}"/>
    <cellStyle name="DATA Date Short 6 4" xfId="8738" xr:uid="{00000000-0005-0000-0000-0000C7400000}"/>
    <cellStyle name="DATA Date Short 6 4 2" xfId="19298" xr:uid="{00000000-0005-0000-0000-0000C8400000}"/>
    <cellStyle name="DATA Date Short 6 4_факт 2019" xfId="28401" xr:uid="{00000000-0005-0000-0000-0000C9400000}"/>
    <cellStyle name="DATA Date Short 6 5" xfId="8739" xr:uid="{00000000-0005-0000-0000-0000CA400000}"/>
    <cellStyle name="DATA Date Short 6 5 2" xfId="19299" xr:uid="{00000000-0005-0000-0000-0000CB400000}"/>
    <cellStyle name="DATA Date Short 6 5_факт 2019" xfId="28402" xr:uid="{00000000-0005-0000-0000-0000CC400000}"/>
    <cellStyle name="DATA Date Short 6 6" xfId="19300" xr:uid="{00000000-0005-0000-0000-0000CD400000}"/>
    <cellStyle name="DATA Date Short 6 6 2" xfId="19301" xr:uid="{00000000-0005-0000-0000-0000CE400000}"/>
    <cellStyle name="DATA Date Short 6 6_факт 2019" xfId="28403" xr:uid="{00000000-0005-0000-0000-0000CF400000}"/>
    <cellStyle name="DATA Date Short 6 7" xfId="19302" xr:uid="{00000000-0005-0000-0000-0000D0400000}"/>
    <cellStyle name="DATA Date Short 6 7 2" xfId="19303" xr:uid="{00000000-0005-0000-0000-0000D1400000}"/>
    <cellStyle name="DATA Date Short 6 7_факт 2019" xfId="28404" xr:uid="{00000000-0005-0000-0000-0000D2400000}"/>
    <cellStyle name="DATA Date Short 6 8" xfId="19304" xr:uid="{00000000-0005-0000-0000-0000D3400000}"/>
    <cellStyle name="DATA Date Short 6 8 2" xfId="19305" xr:uid="{00000000-0005-0000-0000-0000D4400000}"/>
    <cellStyle name="DATA Date Short 6 8_факт 2019" xfId="28405" xr:uid="{00000000-0005-0000-0000-0000D5400000}"/>
    <cellStyle name="DATA Date Short 6 9" xfId="19306" xr:uid="{00000000-0005-0000-0000-0000D6400000}"/>
    <cellStyle name="DATA Date Short 6_факт 2019" xfId="28406" xr:uid="{00000000-0005-0000-0000-0000D7400000}"/>
    <cellStyle name="DATA Date Short 7" xfId="8740" xr:uid="{00000000-0005-0000-0000-0000D8400000}"/>
    <cellStyle name="DATA Date Short 7 2" xfId="8741" xr:uid="{00000000-0005-0000-0000-0000D9400000}"/>
    <cellStyle name="DATA Date Short 7 2 2" xfId="19307" xr:uid="{00000000-0005-0000-0000-0000DA400000}"/>
    <cellStyle name="DATA Date Short 7 2 2 2" xfId="19308" xr:uid="{00000000-0005-0000-0000-0000DB400000}"/>
    <cellStyle name="DATA Date Short 7 2 2_факт 2019" xfId="28407" xr:uid="{00000000-0005-0000-0000-0000DC400000}"/>
    <cellStyle name="DATA Date Short 7 2 3" xfId="19309" xr:uid="{00000000-0005-0000-0000-0000DD400000}"/>
    <cellStyle name="DATA Date Short 7 2 3 2" xfId="19310" xr:uid="{00000000-0005-0000-0000-0000DE400000}"/>
    <cellStyle name="DATA Date Short 7 2 3_факт 2019" xfId="28408" xr:uid="{00000000-0005-0000-0000-0000DF400000}"/>
    <cellStyle name="DATA Date Short 7 2 4" xfId="19311" xr:uid="{00000000-0005-0000-0000-0000E0400000}"/>
    <cellStyle name="DATA Date Short 7 2_факт 2019" xfId="28409" xr:uid="{00000000-0005-0000-0000-0000E1400000}"/>
    <cellStyle name="DATA Date Short 7 3" xfId="8742" xr:uid="{00000000-0005-0000-0000-0000E2400000}"/>
    <cellStyle name="DATA Date Short 7 3 2" xfId="19312" xr:uid="{00000000-0005-0000-0000-0000E3400000}"/>
    <cellStyle name="DATA Date Short 7 3_факт 2019" xfId="28410" xr:uid="{00000000-0005-0000-0000-0000E4400000}"/>
    <cellStyle name="DATA Date Short 7 4" xfId="8743" xr:uid="{00000000-0005-0000-0000-0000E5400000}"/>
    <cellStyle name="DATA Date Short 7 4 2" xfId="19313" xr:uid="{00000000-0005-0000-0000-0000E6400000}"/>
    <cellStyle name="DATA Date Short 7 4_факт 2019" xfId="28411" xr:uid="{00000000-0005-0000-0000-0000E7400000}"/>
    <cellStyle name="DATA Date Short 7 5" xfId="8744" xr:uid="{00000000-0005-0000-0000-0000E8400000}"/>
    <cellStyle name="DATA Date Short 7 5 2" xfId="19314" xr:uid="{00000000-0005-0000-0000-0000E9400000}"/>
    <cellStyle name="DATA Date Short 7 5_факт 2019" xfId="28412" xr:uid="{00000000-0005-0000-0000-0000EA400000}"/>
    <cellStyle name="DATA Date Short 7 6" xfId="19315" xr:uid="{00000000-0005-0000-0000-0000EB400000}"/>
    <cellStyle name="DATA Date Short 7 6 2" xfId="19316" xr:uid="{00000000-0005-0000-0000-0000EC400000}"/>
    <cellStyle name="DATA Date Short 7 6_факт 2019" xfId="28413" xr:uid="{00000000-0005-0000-0000-0000ED400000}"/>
    <cellStyle name="DATA Date Short 7 7" xfId="19317" xr:uid="{00000000-0005-0000-0000-0000EE400000}"/>
    <cellStyle name="DATA Date Short 7 7 2" xfId="19318" xr:uid="{00000000-0005-0000-0000-0000EF400000}"/>
    <cellStyle name="DATA Date Short 7 7_факт 2019" xfId="28414" xr:uid="{00000000-0005-0000-0000-0000F0400000}"/>
    <cellStyle name="DATA Date Short 7 8" xfId="19319" xr:uid="{00000000-0005-0000-0000-0000F1400000}"/>
    <cellStyle name="DATA Date Short 7 8 2" xfId="19320" xr:uid="{00000000-0005-0000-0000-0000F2400000}"/>
    <cellStyle name="DATA Date Short 7 8_факт 2019" xfId="28415" xr:uid="{00000000-0005-0000-0000-0000F3400000}"/>
    <cellStyle name="DATA Date Short 7 9" xfId="19321" xr:uid="{00000000-0005-0000-0000-0000F4400000}"/>
    <cellStyle name="DATA Date Short 7_факт 2019" xfId="28416" xr:uid="{00000000-0005-0000-0000-0000F5400000}"/>
    <cellStyle name="DATA Date Short 8" xfId="8745" xr:uid="{00000000-0005-0000-0000-0000F6400000}"/>
    <cellStyle name="DATA Date Short 8 2" xfId="8746" xr:uid="{00000000-0005-0000-0000-0000F7400000}"/>
    <cellStyle name="DATA Date Short 8 2 2" xfId="19322" xr:uid="{00000000-0005-0000-0000-0000F8400000}"/>
    <cellStyle name="DATA Date Short 8 2 2 2" xfId="19323" xr:uid="{00000000-0005-0000-0000-0000F9400000}"/>
    <cellStyle name="DATA Date Short 8 2 2_факт 2019" xfId="28417" xr:uid="{00000000-0005-0000-0000-0000FA400000}"/>
    <cellStyle name="DATA Date Short 8 2 3" xfId="19324" xr:uid="{00000000-0005-0000-0000-0000FB400000}"/>
    <cellStyle name="DATA Date Short 8 2 3 2" xfId="19325" xr:uid="{00000000-0005-0000-0000-0000FC400000}"/>
    <cellStyle name="DATA Date Short 8 2 3_факт 2019" xfId="28418" xr:uid="{00000000-0005-0000-0000-0000FD400000}"/>
    <cellStyle name="DATA Date Short 8 2 4" xfId="19326" xr:uid="{00000000-0005-0000-0000-0000FE400000}"/>
    <cellStyle name="DATA Date Short 8 2_факт 2019" xfId="28419" xr:uid="{00000000-0005-0000-0000-0000FF400000}"/>
    <cellStyle name="DATA Date Short 8 3" xfId="8747" xr:uid="{00000000-0005-0000-0000-000000410000}"/>
    <cellStyle name="DATA Date Short 8 3 2" xfId="19327" xr:uid="{00000000-0005-0000-0000-000001410000}"/>
    <cellStyle name="DATA Date Short 8 3_факт 2019" xfId="28420" xr:uid="{00000000-0005-0000-0000-000002410000}"/>
    <cellStyle name="DATA Date Short 8 4" xfId="8748" xr:uid="{00000000-0005-0000-0000-000003410000}"/>
    <cellStyle name="DATA Date Short 8 4 2" xfId="19328" xr:uid="{00000000-0005-0000-0000-000004410000}"/>
    <cellStyle name="DATA Date Short 8 4_факт 2019" xfId="28421" xr:uid="{00000000-0005-0000-0000-000005410000}"/>
    <cellStyle name="DATA Date Short 8 5" xfId="8749" xr:uid="{00000000-0005-0000-0000-000006410000}"/>
    <cellStyle name="DATA Date Short 8 5 2" xfId="19329" xr:uid="{00000000-0005-0000-0000-000007410000}"/>
    <cellStyle name="DATA Date Short 8 5_факт 2019" xfId="28422" xr:uid="{00000000-0005-0000-0000-000008410000}"/>
    <cellStyle name="DATA Date Short 8 6" xfId="19330" xr:uid="{00000000-0005-0000-0000-000009410000}"/>
    <cellStyle name="DATA Date Short 8 6 2" xfId="19331" xr:uid="{00000000-0005-0000-0000-00000A410000}"/>
    <cellStyle name="DATA Date Short 8 6_факт 2019" xfId="28423" xr:uid="{00000000-0005-0000-0000-00000B410000}"/>
    <cellStyle name="DATA Date Short 8 7" xfId="19332" xr:uid="{00000000-0005-0000-0000-00000C410000}"/>
    <cellStyle name="DATA Date Short 8 7 2" xfId="19333" xr:uid="{00000000-0005-0000-0000-00000D410000}"/>
    <cellStyle name="DATA Date Short 8 7_факт 2019" xfId="28424" xr:uid="{00000000-0005-0000-0000-00000E410000}"/>
    <cellStyle name="DATA Date Short 8 8" xfId="19334" xr:uid="{00000000-0005-0000-0000-00000F410000}"/>
    <cellStyle name="DATA Date Short 8 8 2" xfId="19335" xr:uid="{00000000-0005-0000-0000-000010410000}"/>
    <cellStyle name="DATA Date Short 8 8_факт 2019" xfId="28425" xr:uid="{00000000-0005-0000-0000-000011410000}"/>
    <cellStyle name="DATA Date Short 8 9" xfId="19336" xr:uid="{00000000-0005-0000-0000-000012410000}"/>
    <cellStyle name="DATA Date Short 8_факт 2019" xfId="28426" xr:uid="{00000000-0005-0000-0000-000013410000}"/>
    <cellStyle name="DATA Date Short 9" xfId="8750" xr:uid="{00000000-0005-0000-0000-000014410000}"/>
    <cellStyle name="DATA Date Short 9 2" xfId="19337" xr:uid="{00000000-0005-0000-0000-000015410000}"/>
    <cellStyle name="DATA Date Short 9 2 2" xfId="19338" xr:uid="{00000000-0005-0000-0000-000016410000}"/>
    <cellStyle name="DATA Date Short 9 2_факт 2019" xfId="28427" xr:uid="{00000000-0005-0000-0000-000017410000}"/>
    <cellStyle name="DATA Date Short 9 3" xfId="19339" xr:uid="{00000000-0005-0000-0000-000018410000}"/>
    <cellStyle name="DATA Date Short 9 3 2" xfId="19340" xr:uid="{00000000-0005-0000-0000-000019410000}"/>
    <cellStyle name="DATA Date Short 9 3_факт 2019" xfId="28428" xr:uid="{00000000-0005-0000-0000-00001A410000}"/>
    <cellStyle name="DATA Date Short 9 4" xfId="19341" xr:uid="{00000000-0005-0000-0000-00001B410000}"/>
    <cellStyle name="DATA Date Short 9_факт 2019" xfId="28429" xr:uid="{00000000-0005-0000-0000-00001C410000}"/>
    <cellStyle name="DATA Date Short_Лист2" xfId="28430" xr:uid="{00000000-0005-0000-0000-00001D410000}"/>
    <cellStyle name="DATA List" xfId="8751" xr:uid="{00000000-0005-0000-0000-00001E410000}"/>
    <cellStyle name="DATA List 10" xfId="8752" xr:uid="{00000000-0005-0000-0000-00001F410000}"/>
    <cellStyle name="DATA List 10 2" xfId="19342" xr:uid="{00000000-0005-0000-0000-000020410000}"/>
    <cellStyle name="DATA List 10_факт 2019" xfId="28431" xr:uid="{00000000-0005-0000-0000-000021410000}"/>
    <cellStyle name="DATA List 11" xfId="8753" xr:uid="{00000000-0005-0000-0000-000022410000}"/>
    <cellStyle name="DATA List 11 2" xfId="19343" xr:uid="{00000000-0005-0000-0000-000023410000}"/>
    <cellStyle name="DATA List 11_факт 2019" xfId="28432" xr:uid="{00000000-0005-0000-0000-000024410000}"/>
    <cellStyle name="DATA List 12" xfId="8754" xr:uid="{00000000-0005-0000-0000-000025410000}"/>
    <cellStyle name="DATA List 12 2" xfId="19344" xr:uid="{00000000-0005-0000-0000-000026410000}"/>
    <cellStyle name="DATA List 12_факт 2019" xfId="28433" xr:uid="{00000000-0005-0000-0000-000027410000}"/>
    <cellStyle name="DATA List 13" xfId="19345" xr:uid="{00000000-0005-0000-0000-000028410000}"/>
    <cellStyle name="DATA List 13 2" xfId="19346" xr:uid="{00000000-0005-0000-0000-000029410000}"/>
    <cellStyle name="DATA List 13_факт 2019" xfId="28434" xr:uid="{00000000-0005-0000-0000-00002A410000}"/>
    <cellStyle name="DATA List 14" xfId="19347" xr:uid="{00000000-0005-0000-0000-00002B410000}"/>
    <cellStyle name="DATA List 14 2" xfId="19348" xr:uid="{00000000-0005-0000-0000-00002C410000}"/>
    <cellStyle name="DATA List 14_факт 2019" xfId="28435" xr:uid="{00000000-0005-0000-0000-00002D410000}"/>
    <cellStyle name="DATA List 15" xfId="19349" xr:uid="{00000000-0005-0000-0000-00002E410000}"/>
    <cellStyle name="DATA List 15 2" xfId="19350" xr:uid="{00000000-0005-0000-0000-00002F410000}"/>
    <cellStyle name="DATA List 15_факт 2019" xfId="28436" xr:uid="{00000000-0005-0000-0000-000030410000}"/>
    <cellStyle name="DATA List 16" xfId="19351" xr:uid="{00000000-0005-0000-0000-000031410000}"/>
    <cellStyle name="DATA List 17" xfId="28437" xr:uid="{00000000-0005-0000-0000-000032410000}"/>
    <cellStyle name="DATA List 2" xfId="8755" xr:uid="{00000000-0005-0000-0000-000033410000}"/>
    <cellStyle name="DATA List 2 10" xfId="19352" xr:uid="{00000000-0005-0000-0000-000034410000}"/>
    <cellStyle name="DATA List 2 2" xfId="8756" xr:uid="{00000000-0005-0000-0000-000035410000}"/>
    <cellStyle name="DATA List 2 2 2" xfId="8757" xr:uid="{00000000-0005-0000-0000-000036410000}"/>
    <cellStyle name="DATA List 2 2 2 2" xfId="19353" xr:uid="{00000000-0005-0000-0000-000037410000}"/>
    <cellStyle name="DATA List 2 2 2 2 2" xfId="19354" xr:uid="{00000000-0005-0000-0000-000038410000}"/>
    <cellStyle name="DATA List 2 2 2 2_факт 2019" xfId="28438" xr:uid="{00000000-0005-0000-0000-000039410000}"/>
    <cellStyle name="DATA List 2 2 2 3" xfId="19355" xr:uid="{00000000-0005-0000-0000-00003A410000}"/>
    <cellStyle name="DATA List 2 2 2 3 2" xfId="19356" xr:uid="{00000000-0005-0000-0000-00003B410000}"/>
    <cellStyle name="DATA List 2 2 2 3_факт 2019" xfId="28439" xr:uid="{00000000-0005-0000-0000-00003C410000}"/>
    <cellStyle name="DATA List 2 2 2 4" xfId="19357" xr:uid="{00000000-0005-0000-0000-00003D410000}"/>
    <cellStyle name="DATA List 2 2 2_факт 2019" xfId="28440" xr:uid="{00000000-0005-0000-0000-00003E410000}"/>
    <cellStyle name="DATA List 2 2 3" xfId="8758" xr:uid="{00000000-0005-0000-0000-00003F410000}"/>
    <cellStyle name="DATA List 2 2 3 2" xfId="19358" xr:uid="{00000000-0005-0000-0000-000040410000}"/>
    <cellStyle name="DATA List 2 2 3_факт 2019" xfId="28441" xr:uid="{00000000-0005-0000-0000-000041410000}"/>
    <cellStyle name="DATA List 2 2 4" xfId="8759" xr:uid="{00000000-0005-0000-0000-000042410000}"/>
    <cellStyle name="DATA List 2 2 4 2" xfId="19359" xr:uid="{00000000-0005-0000-0000-000043410000}"/>
    <cellStyle name="DATA List 2 2 4_факт 2019" xfId="28442" xr:uid="{00000000-0005-0000-0000-000044410000}"/>
    <cellStyle name="DATA List 2 2 5" xfId="8760" xr:uid="{00000000-0005-0000-0000-000045410000}"/>
    <cellStyle name="DATA List 2 2 5 2" xfId="19360" xr:uid="{00000000-0005-0000-0000-000046410000}"/>
    <cellStyle name="DATA List 2 2 5_факт 2019" xfId="28443" xr:uid="{00000000-0005-0000-0000-000047410000}"/>
    <cellStyle name="DATA List 2 2 6" xfId="19361" xr:uid="{00000000-0005-0000-0000-000048410000}"/>
    <cellStyle name="DATA List 2 2 6 2" xfId="19362" xr:uid="{00000000-0005-0000-0000-000049410000}"/>
    <cellStyle name="DATA List 2 2 6_факт 2019" xfId="28444" xr:uid="{00000000-0005-0000-0000-00004A410000}"/>
    <cellStyle name="DATA List 2 2 7" xfId="19363" xr:uid="{00000000-0005-0000-0000-00004B410000}"/>
    <cellStyle name="DATA List 2 2 7 2" xfId="19364" xr:uid="{00000000-0005-0000-0000-00004C410000}"/>
    <cellStyle name="DATA List 2 2 7_факт 2019" xfId="28445" xr:uid="{00000000-0005-0000-0000-00004D410000}"/>
    <cellStyle name="DATA List 2 2 8" xfId="19365" xr:uid="{00000000-0005-0000-0000-00004E410000}"/>
    <cellStyle name="DATA List 2 2 8 2" xfId="19366" xr:uid="{00000000-0005-0000-0000-00004F410000}"/>
    <cellStyle name="DATA List 2 2 8_факт 2019" xfId="28446" xr:uid="{00000000-0005-0000-0000-000050410000}"/>
    <cellStyle name="DATA List 2 2 9" xfId="19367" xr:uid="{00000000-0005-0000-0000-000051410000}"/>
    <cellStyle name="DATA List 2 2_факт 2019" xfId="28447" xr:uid="{00000000-0005-0000-0000-000052410000}"/>
    <cellStyle name="DATA List 2 3" xfId="8761" xr:uid="{00000000-0005-0000-0000-000053410000}"/>
    <cellStyle name="DATA List 2 3 2" xfId="19368" xr:uid="{00000000-0005-0000-0000-000054410000}"/>
    <cellStyle name="DATA List 2 3 2 2" xfId="19369" xr:uid="{00000000-0005-0000-0000-000055410000}"/>
    <cellStyle name="DATA List 2 3 2_факт 2019" xfId="28448" xr:uid="{00000000-0005-0000-0000-000056410000}"/>
    <cellStyle name="DATA List 2 3 3" xfId="19370" xr:uid="{00000000-0005-0000-0000-000057410000}"/>
    <cellStyle name="DATA List 2 3 3 2" xfId="19371" xr:uid="{00000000-0005-0000-0000-000058410000}"/>
    <cellStyle name="DATA List 2 3 3_факт 2019" xfId="28449" xr:uid="{00000000-0005-0000-0000-000059410000}"/>
    <cellStyle name="DATA List 2 3 4" xfId="19372" xr:uid="{00000000-0005-0000-0000-00005A410000}"/>
    <cellStyle name="DATA List 2 3_факт 2019" xfId="28450" xr:uid="{00000000-0005-0000-0000-00005B410000}"/>
    <cellStyle name="DATA List 2 4" xfId="8762" xr:uid="{00000000-0005-0000-0000-00005C410000}"/>
    <cellStyle name="DATA List 2 4 2" xfId="19373" xr:uid="{00000000-0005-0000-0000-00005D410000}"/>
    <cellStyle name="DATA List 2 4_факт 2019" xfId="28451" xr:uid="{00000000-0005-0000-0000-00005E410000}"/>
    <cellStyle name="DATA List 2 5" xfId="8763" xr:uid="{00000000-0005-0000-0000-00005F410000}"/>
    <cellStyle name="DATA List 2 5 2" xfId="19374" xr:uid="{00000000-0005-0000-0000-000060410000}"/>
    <cellStyle name="DATA List 2 5_факт 2019" xfId="28452" xr:uid="{00000000-0005-0000-0000-000061410000}"/>
    <cellStyle name="DATA List 2 6" xfId="8764" xr:uid="{00000000-0005-0000-0000-000062410000}"/>
    <cellStyle name="DATA List 2 6 2" xfId="19375" xr:uid="{00000000-0005-0000-0000-000063410000}"/>
    <cellStyle name="DATA List 2 6_факт 2019" xfId="28453" xr:uid="{00000000-0005-0000-0000-000064410000}"/>
    <cellStyle name="DATA List 2 7" xfId="19376" xr:uid="{00000000-0005-0000-0000-000065410000}"/>
    <cellStyle name="DATA List 2 7 2" xfId="19377" xr:uid="{00000000-0005-0000-0000-000066410000}"/>
    <cellStyle name="DATA List 2 7_факт 2019" xfId="28454" xr:uid="{00000000-0005-0000-0000-000067410000}"/>
    <cellStyle name="DATA List 2 8" xfId="19378" xr:uid="{00000000-0005-0000-0000-000068410000}"/>
    <cellStyle name="DATA List 2 8 2" xfId="19379" xr:uid="{00000000-0005-0000-0000-000069410000}"/>
    <cellStyle name="DATA List 2 8_факт 2019" xfId="28455" xr:uid="{00000000-0005-0000-0000-00006A410000}"/>
    <cellStyle name="DATA List 2 9" xfId="19380" xr:uid="{00000000-0005-0000-0000-00006B410000}"/>
    <cellStyle name="DATA List 2 9 2" xfId="19381" xr:uid="{00000000-0005-0000-0000-00006C410000}"/>
    <cellStyle name="DATA List 2 9_факт 2019" xfId="28456" xr:uid="{00000000-0005-0000-0000-00006D410000}"/>
    <cellStyle name="DATA List 2_факт 2019" xfId="28457" xr:uid="{00000000-0005-0000-0000-00006E410000}"/>
    <cellStyle name="DATA List 3" xfId="8765" xr:uid="{00000000-0005-0000-0000-00006F410000}"/>
    <cellStyle name="DATA List 3 2" xfId="8766" xr:uid="{00000000-0005-0000-0000-000070410000}"/>
    <cellStyle name="DATA List 3 2 2" xfId="19382" xr:uid="{00000000-0005-0000-0000-000071410000}"/>
    <cellStyle name="DATA List 3 2 2 2" xfId="19383" xr:uid="{00000000-0005-0000-0000-000072410000}"/>
    <cellStyle name="DATA List 3 2 2_факт 2019" xfId="28458" xr:uid="{00000000-0005-0000-0000-000073410000}"/>
    <cellStyle name="DATA List 3 2 3" xfId="19384" xr:uid="{00000000-0005-0000-0000-000074410000}"/>
    <cellStyle name="DATA List 3 2 3 2" xfId="19385" xr:uid="{00000000-0005-0000-0000-000075410000}"/>
    <cellStyle name="DATA List 3 2 3_факт 2019" xfId="28459" xr:uid="{00000000-0005-0000-0000-000076410000}"/>
    <cellStyle name="DATA List 3 2 4" xfId="19386" xr:uid="{00000000-0005-0000-0000-000077410000}"/>
    <cellStyle name="DATA List 3 2_факт 2019" xfId="28460" xr:uid="{00000000-0005-0000-0000-000078410000}"/>
    <cellStyle name="DATA List 3 3" xfId="8767" xr:uid="{00000000-0005-0000-0000-000079410000}"/>
    <cellStyle name="DATA List 3 3 2" xfId="19387" xr:uid="{00000000-0005-0000-0000-00007A410000}"/>
    <cellStyle name="DATA List 3 3_факт 2019" xfId="28461" xr:uid="{00000000-0005-0000-0000-00007B410000}"/>
    <cellStyle name="DATA List 3 4" xfId="8768" xr:uid="{00000000-0005-0000-0000-00007C410000}"/>
    <cellStyle name="DATA List 3 4 2" xfId="19388" xr:uid="{00000000-0005-0000-0000-00007D410000}"/>
    <cellStyle name="DATA List 3 4_факт 2019" xfId="28462" xr:uid="{00000000-0005-0000-0000-00007E410000}"/>
    <cellStyle name="DATA List 3 5" xfId="8769" xr:uid="{00000000-0005-0000-0000-00007F410000}"/>
    <cellStyle name="DATA List 3 5 2" xfId="19389" xr:uid="{00000000-0005-0000-0000-000080410000}"/>
    <cellStyle name="DATA List 3 5_факт 2019" xfId="28463" xr:uid="{00000000-0005-0000-0000-000081410000}"/>
    <cellStyle name="DATA List 3 6" xfId="19390" xr:uid="{00000000-0005-0000-0000-000082410000}"/>
    <cellStyle name="DATA List 3 6 2" xfId="19391" xr:uid="{00000000-0005-0000-0000-000083410000}"/>
    <cellStyle name="DATA List 3 6_факт 2019" xfId="28464" xr:uid="{00000000-0005-0000-0000-000084410000}"/>
    <cellStyle name="DATA List 3 7" xfId="19392" xr:uid="{00000000-0005-0000-0000-000085410000}"/>
    <cellStyle name="DATA List 3 7 2" xfId="19393" xr:uid="{00000000-0005-0000-0000-000086410000}"/>
    <cellStyle name="DATA List 3 7_факт 2019" xfId="28465" xr:uid="{00000000-0005-0000-0000-000087410000}"/>
    <cellStyle name="DATA List 3 8" xfId="19394" xr:uid="{00000000-0005-0000-0000-000088410000}"/>
    <cellStyle name="DATA List 3 8 2" xfId="19395" xr:uid="{00000000-0005-0000-0000-000089410000}"/>
    <cellStyle name="DATA List 3 8_факт 2019" xfId="28466" xr:uid="{00000000-0005-0000-0000-00008A410000}"/>
    <cellStyle name="DATA List 3 9" xfId="19396" xr:uid="{00000000-0005-0000-0000-00008B410000}"/>
    <cellStyle name="DATA List 3_факт 2019" xfId="28467" xr:uid="{00000000-0005-0000-0000-00008C410000}"/>
    <cellStyle name="DATA List 4" xfId="8770" xr:uid="{00000000-0005-0000-0000-00008D410000}"/>
    <cellStyle name="DATA List 4 2" xfId="8771" xr:uid="{00000000-0005-0000-0000-00008E410000}"/>
    <cellStyle name="DATA List 4 2 2" xfId="19397" xr:uid="{00000000-0005-0000-0000-00008F410000}"/>
    <cellStyle name="DATA List 4 2 2 2" xfId="19398" xr:uid="{00000000-0005-0000-0000-000090410000}"/>
    <cellStyle name="DATA List 4 2 2_факт 2019" xfId="28468" xr:uid="{00000000-0005-0000-0000-000091410000}"/>
    <cellStyle name="DATA List 4 2 3" xfId="19399" xr:uid="{00000000-0005-0000-0000-000092410000}"/>
    <cellStyle name="DATA List 4 2 3 2" xfId="19400" xr:uid="{00000000-0005-0000-0000-000093410000}"/>
    <cellStyle name="DATA List 4 2 3_факт 2019" xfId="28469" xr:uid="{00000000-0005-0000-0000-000094410000}"/>
    <cellStyle name="DATA List 4 2 4" xfId="19401" xr:uid="{00000000-0005-0000-0000-000095410000}"/>
    <cellStyle name="DATA List 4 2_факт 2019" xfId="28470" xr:uid="{00000000-0005-0000-0000-000096410000}"/>
    <cellStyle name="DATA List 4 3" xfId="8772" xr:uid="{00000000-0005-0000-0000-000097410000}"/>
    <cellStyle name="DATA List 4 3 2" xfId="19402" xr:uid="{00000000-0005-0000-0000-000098410000}"/>
    <cellStyle name="DATA List 4 3_факт 2019" xfId="28471" xr:uid="{00000000-0005-0000-0000-000099410000}"/>
    <cellStyle name="DATA List 4 4" xfId="8773" xr:uid="{00000000-0005-0000-0000-00009A410000}"/>
    <cellStyle name="DATA List 4 4 2" xfId="19403" xr:uid="{00000000-0005-0000-0000-00009B410000}"/>
    <cellStyle name="DATA List 4 4_факт 2019" xfId="28472" xr:uid="{00000000-0005-0000-0000-00009C410000}"/>
    <cellStyle name="DATA List 4 5" xfId="8774" xr:uid="{00000000-0005-0000-0000-00009D410000}"/>
    <cellStyle name="DATA List 4 5 2" xfId="19404" xr:uid="{00000000-0005-0000-0000-00009E410000}"/>
    <cellStyle name="DATA List 4 5_факт 2019" xfId="28473" xr:uid="{00000000-0005-0000-0000-00009F410000}"/>
    <cellStyle name="DATA List 4 6" xfId="19405" xr:uid="{00000000-0005-0000-0000-0000A0410000}"/>
    <cellStyle name="DATA List 4 6 2" xfId="19406" xr:uid="{00000000-0005-0000-0000-0000A1410000}"/>
    <cellStyle name="DATA List 4 6_факт 2019" xfId="28474" xr:uid="{00000000-0005-0000-0000-0000A2410000}"/>
    <cellStyle name="DATA List 4 7" xfId="19407" xr:uid="{00000000-0005-0000-0000-0000A3410000}"/>
    <cellStyle name="DATA List 4 7 2" xfId="19408" xr:uid="{00000000-0005-0000-0000-0000A4410000}"/>
    <cellStyle name="DATA List 4 7_факт 2019" xfId="28475" xr:uid="{00000000-0005-0000-0000-0000A5410000}"/>
    <cellStyle name="DATA List 4 8" xfId="19409" xr:uid="{00000000-0005-0000-0000-0000A6410000}"/>
    <cellStyle name="DATA List 4 8 2" xfId="19410" xr:uid="{00000000-0005-0000-0000-0000A7410000}"/>
    <cellStyle name="DATA List 4 8_факт 2019" xfId="28476" xr:uid="{00000000-0005-0000-0000-0000A8410000}"/>
    <cellStyle name="DATA List 4 9" xfId="19411" xr:uid="{00000000-0005-0000-0000-0000A9410000}"/>
    <cellStyle name="DATA List 4_факт 2019" xfId="28477" xr:uid="{00000000-0005-0000-0000-0000AA410000}"/>
    <cellStyle name="DATA List 5" xfId="8775" xr:uid="{00000000-0005-0000-0000-0000AB410000}"/>
    <cellStyle name="DATA List 5 2" xfId="8776" xr:uid="{00000000-0005-0000-0000-0000AC410000}"/>
    <cellStyle name="DATA List 5 2 2" xfId="19412" xr:uid="{00000000-0005-0000-0000-0000AD410000}"/>
    <cellStyle name="DATA List 5 2 2 2" xfId="19413" xr:uid="{00000000-0005-0000-0000-0000AE410000}"/>
    <cellStyle name="DATA List 5 2 2_факт 2019" xfId="28478" xr:uid="{00000000-0005-0000-0000-0000AF410000}"/>
    <cellStyle name="DATA List 5 2 3" xfId="19414" xr:uid="{00000000-0005-0000-0000-0000B0410000}"/>
    <cellStyle name="DATA List 5 2 3 2" xfId="19415" xr:uid="{00000000-0005-0000-0000-0000B1410000}"/>
    <cellStyle name="DATA List 5 2 3_факт 2019" xfId="28479" xr:uid="{00000000-0005-0000-0000-0000B2410000}"/>
    <cellStyle name="DATA List 5 2 4" xfId="19416" xr:uid="{00000000-0005-0000-0000-0000B3410000}"/>
    <cellStyle name="DATA List 5 2_факт 2019" xfId="28480" xr:uid="{00000000-0005-0000-0000-0000B4410000}"/>
    <cellStyle name="DATA List 5 3" xfId="8777" xr:uid="{00000000-0005-0000-0000-0000B5410000}"/>
    <cellStyle name="DATA List 5 3 2" xfId="19417" xr:uid="{00000000-0005-0000-0000-0000B6410000}"/>
    <cellStyle name="DATA List 5 3_факт 2019" xfId="28481" xr:uid="{00000000-0005-0000-0000-0000B7410000}"/>
    <cellStyle name="DATA List 5 4" xfId="8778" xr:uid="{00000000-0005-0000-0000-0000B8410000}"/>
    <cellStyle name="DATA List 5 4 2" xfId="19418" xr:uid="{00000000-0005-0000-0000-0000B9410000}"/>
    <cellStyle name="DATA List 5 4_факт 2019" xfId="28482" xr:uid="{00000000-0005-0000-0000-0000BA410000}"/>
    <cellStyle name="DATA List 5 5" xfId="8779" xr:uid="{00000000-0005-0000-0000-0000BB410000}"/>
    <cellStyle name="DATA List 5 5 2" xfId="19419" xr:uid="{00000000-0005-0000-0000-0000BC410000}"/>
    <cellStyle name="DATA List 5 5_факт 2019" xfId="28483" xr:uid="{00000000-0005-0000-0000-0000BD410000}"/>
    <cellStyle name="DATA List 5 6" xfId="19420" xr:uid="{00000000-0005-0000-0000-0000BE410000}"/>
    <cellStyle name="DATA List 5 6 2" xfId="19421" xr:uid="{00000000-0005-0000-0000-0000BF410000}"/>
    <cellStyle name="DATA List 5 6_факт 2019" xfId="28484" xr:uid="{00000000-0005-0000-0000-0000C0410000}"/>
    <cellStyle name="DATA List 5 7" xfId="19422" xr:uid="{00000000-0005-0000-0000-0000C1410000}"/>
    <cellStyle name="DATA List 5 7 2" xfId="19423" xr:uid="{00000000-0005-0000-0000-0000C2410000}"/>
    <cellStyle name="DATA List 5 7_факт 2019" xfId="28485" xr:uid="{00000000-0005-0000-0000-0000C3410000}"/>
    <cellStyle name="DATA List 5 8" xfId="19424" xr:uid="{00000000-0005-0000-0000-0000C4410000}"/>
    <cellStyle name="DATA List 5 8 2" xfId="19425" xr:uid="{00000000-0005-0000-0000-0000C5410000}"/>
    <cellStyle name="DATA List 5 8_факт 2019" xfId="28486" xr:uid="{00000000-0005-0000-0000-0000C6410000}"/>
    <cellStyle name="DATA List 5 9" xfId="19426" xr:uid="{00000000-0005-0000-0000-0000C7410000}"/>
    <cellStyle name="DATA List 5_факт 2019" xfId="28487" xr:uid="{00000000-0005-0000-0000-0000C8410000}"/>
    <cellStyle name="DATA List 6" xfId="8780" xr:uid="{00000000-0005-0000-0000-0000C9410000}"/>
    <cellStyle name="DATA List 6 2" xfId="8781" xr:uid="{00000000-0005-0000-0000-0000CA410000}"/>
    <cellStyle name="DATA List 6 2 2" xfId="19427" xr:uid="{00000000-0005-0000-0000-0000CB410000}"/>
    <cellStyle name="DATA List 6 2 2 2" xfId="19428" xr:uid="{00000000-0005-0000-0000-0000CC410000}"/>
    <cellStyle name="DATA List 6 2 2_факт 2019" xfId="28488" xr:uid="{00000000-0005-0000-0000-0000CD410000}"/>
    <cellStyle name="DATA List 6 2 3" xfId="19429" xr:uid="{00000000-0005-0000-0000-0000CE410000}"/>
    <cellStyle name="DATA List 6 2 3 2" xfId="19430" xr:uid="{00000000-0005-0000-0000-0000CF410000}"/>
    <cellStyle name="DATA List 6 2 3_факт 2019" xfId="28489" xr:uid="{00000000-0005-0000-0000-0000D0410000}"/>
    <cellStyle name="DATA List 6 2 4" xfId="19431" xr:uid="{00000000-0005-0000-0000-0000D1410000}"/>
    <cellStyle name="DATA List 6 2_факт 2019" xfId="28490" xr:uid="{00000000-0005-0000-0000-0000D2410000}"/>
    <cellStyle name="DATA List 6 3" xfId="8782" xr:uid="{00000000-0005-0000-0000-0000D3410000}"/>
    <cellStyle name="DATA List 6 3 2" xfId="19432" xr:uid="{00000000-0005-0000-0000-0000D4410000}"/>
    <cellStyle name="DATA List 6 3_факт 2019" xfId="28491" xr:uid="{00000000-0005-0000-0000-0000D5410000}"/>
    <cellStyle name="DATA List 6 4" xfId="8783" xr:uid="{00000000-0005-0000-0000-0000D6410000}"/>
    <cellStyle name="DATA List 6 4 2" xfId="19433" xr:uid="{00000000-0005-0000-0000-0000D7410000}"/>
    <cellStyle name="DATA List 6 4_факт 2019" xfId="28492" xr:uid="{00000000-0005-0000-0000-0000D8410000}"/>
    <cellStyle name="DATA List 6 5" xfId="8784" xr:uid="{00000000-0005-0000-0000-0000D9410000}"/>
    <cellStyle name="DATA List 6 5 2" xfId="19434" xr:uid="{00000000-0005-0000-0000-0000DA410000}"/>
    <cellStyle name="DATA List 6 5_факт 2019" xfId="28493" xr:uid="{00000000-0005-0000-0000-0000DB410000}"/>
    <cellStyle name="DATA List 6 6" xfId="19435" xr:uid="{00000000-0005-0000-0000-0000DC410000}"/>
    <cellStyle name="DATA List 6 6 2" xfId="19436" xr:uid="{00000000-0005-0000-0000-0000DD410000}"/>
    <cellStyle name="DATA List 6 6_факт 2019" xfId="28494" xr:uid="{00000000-0005-0000-0000-0000DE410000}"/>
    <cellStyle name="DATA List 6 7" xfId="19437" xr:uid="{00000000-0005-0000-0000-0000DF410000}"/>
    <cellStyle name="DATA List 6 7 2" xfId="19438" xr:uid="{00000000-0005-0000-0000-0000E0410000}"/>
    <cellStyle name="DATA List 6 7_факт 2019" xfId="28495" xr:uid="{00000000-0005-0000-0000-0000E1410000}"/>
    <cellStyle name="DATA List 6 8" xfId="19439" xr:uid="{00000000-0005-0000-0000-0000E2410000}"/>
    <cellStyle name="DATA List 6 8 2" xfId="19440" xr:uid="{00000000-0005-0000-0000-0000E3410000}"/>
    <cellStyle name="DATA List 6 8_факт 2019" xfId="28496" xr:uid="{00000000-0005-0000-0000-0000E4410000}"/>
    <cellStyle name="DATA List 6 9" xfId="19441" xr:uid="{00000000-0005-0000-0000-0000E5410000}"/>
    <cellStyle name="DATA List 6_факт 2019" xfId="28497" xr:uid="{00000000-0005-0000-0000-0000E6410000}"/>
    <cellStyle name="DATA List 7" xfId="8785" xr:uid="{00000000-0005-0000-0000-0000E7410000}"/>
    <cellStyle name="DATA List 7 2" xfId="8786" xr:uid="{00000000-0005-0000-0000-0000E8410000}"/>
    <cellStyle name="DATA List 7 2 2" xfId="19442" xr:uid="{00000000-0005-0000-0000-0000E9410000}"/>
    <cellStyle name="DATA List 7 2 2 2" xfId="19443" xr:uid="{00000000-0005-0000-0000-0000EA410000}"/>
    <cellStyle name="DATA List 7 2 2_факт 2019" xfId="28498" xr:uid="{00000000-0005-0000-0000-0000EB410000}"/>
    <cellStyle name="DATA List 7 2 3" xfId="19444" xr:uid="{00000000-0005-0000-0000-0000EC410000}"/>
    <cellStyle name="DATA List 7 2 3 2" xfId="19445" xr:uid="{00000000-0005-0000-0000-0000ED410000}"/>
    <cellStyle name="DATA List 7 2 3_факт 2019" xfId="28499" xr:uid="{00000000-0005-0000-0000-0000EE410000}"/>
    <cellStyle name="DATA List 7 2 4" xfId="19446" xr:uid="{00000000-0005-0000-0000-0000EF410000}"/>
    <cellStyle name="DATA List 7 2_факт 2019" xfId="28500" xr:uid="{00000000-0005-0000-0000-0000F0410000}"/>
    <cellStyle name="DATA List 7 3" xfId="8787" xr:uid="{00000000-0005-0000-0000-0000F1410000}"/>
    <cellStyle name="DATA List 7 3 2" xfId="19447" xr:uid="{00000000-0005-0000-0000-0000F2410000}"/>
    <cellStyle name="DATA List 7 3_факт 2019" xfId="28501" xr:uid="{00000000-0005-0000-0000-0000F3410000}"/>
    <cellStyle name="DATA List 7 4" xfId="8788" xr:uid="{00000000-0005-0000-0000-0000F4410000}"/>
    <cellStyle name="DATA List 7 4 2" xfId="19448" xr:uid="{00000000-0005-0000-0000-0000F5410000}"/>
    <cellStyle name="DATA List 7 4_факт 2019" xfId="28502" xr:uid="{00000000-0005-0000-0000-0000F6410000}"/>
    <cellStyle name="DATA List 7 5" xfId="8789" xr:uid="{00000000-0005-0000-0000-0000F7410000}"/>
    <cellStyle name="DATA List 7 5 2" xfId="19449" xr:uid="{00000000-0005-0000-0000-0000F8410000}"/>
    <cellStyle name="DATA List 7 5_факт 2019" xfId="28503" xr:uid="{00000000-0005-0000-0000-0000F9410000}"/>
    <cellStyle name="DATA List 7 6" xfId="19450" xr:uid="{00000000-0005-0000-0000-0000FA410000}"/>
    <cellStyle name="DATA List 7 6 2" xfId="19451" xr:uid="{00000000-0005-0000-0000-0000FB410000}"/>
    <cellStyle name="DATA List 7 6_факт 2019" xfId="28504" xr:uid="{00000000-0005-0000-0000-0000FC410000}"/>
    <cellStyle name="DATA List 7 7" xfId="19452" xr:uid="{00000000-0005-0000-0000-0000FD410000}"/>
    <cellStyle name="DATA List 7 7 2" xfId="19453" xr:uid="{00000000-0005-0000-0000-0000FE410000}"/>
    <cellStyle name="DATA List 7 7_факт 2019" xfId="28505" xr:uid="{00000000-0005-0000-0000-0000FF410000}"/>
    <cellStyle name="DATA List 7 8" xfId="19454" xr:uid="{00000000-0005-0000-0000-000000420000}"/>
    <cellStyle name="DATA List 7 8 2" xfId="19455" xr:uid="{00000000-0005-0000-0000-000001420000}"/>
    <cellStyle name="DATA List 7 8_факт 2019" xfId="28506" xr:uid="{00000000-0005-0000-0000-000002420000}"/>
    <cellStyle name="DATA List 7 9" xfId="19456" xr:uid="{00000000-0005-0000-0000-000003420000}"/>
    <cellStyle name="DATA List 7_факт 2019" xfId="28507" xr:uid="{00000000-0005-0000-0000-000004420000}"/>
    <cellStyle name="DATA List 8" xfId="8790" xr:uid="{00000000-0005-0000-0000-000005420000}"/>
    <cellStyle name="DATA List 8 2" xfId="8791" xr:uid="{00000000-0005-0000-0000-000006420000}"/>
    <cellStyle name="DATA List 8 2 2" xfId="19457" xr:uid="{00000000-0005-0000-0000-000007420000}"/>
    <cellStyle name="DATA List 8 2 2 2" xfId="19458" xr:uid="{00000000-0005-0000-0000-000008420000}"/>
    <cellStyle name="DATA List 8 2 2_факт 2019" xfId="28508" xr:uid="{00000000-0005-0000-0000-000009420000}"/>
    <cellStyle name="DATA List 8 2 3" xfId="19459" xr:uid="{00000000-0005-0000-0000-00000A420000}"/>
    <cellStyle name="DATA List 8 2 3 2" xfId="19460" xr:uid="{00000000-0005-0000-0000-00000B420000}"/>
    <cellStyle name="DATA List 8 2 3_факт 2019" xfId="28509" xr:uid="{00000000-0005-0000-0000-00000C420000}"/>
    <cellStyle name="DATA List 8 2 4" xfId="19461" xr:uid="{00000000-0005-0000-0000-00000D420000}"/>
    <cellStyle name="DATA List 8 2_факт 2019" xfId="28510" xr:uid="{00000000-0005-0000-0000-00000E420000}"/>
    <cellStyle name="DATA List 8 3" xfId="8792" xr:uid="{00000000-0005-0000-0000-00000F420000}"/>
    <cellStyle name="DATA List 8 3 2" xfId="19462" xr:uid="{00000000-0005-0000-0000-000010420000}"/>
    <cellStyle name="DATA List 8 3_факт 2019" xfId="28511" xr:uid="{00000000-0005-0000-0000-000011420000}"/>
    <cellStyle name="DATA List 8 4" xfId="8793" xr:uid="{00000000-0005-0000-0000-000012420000}"/>
    <cellStyle name="DATA List 8 4 2" xfId="19463" xr:uid="{00000000-0005-0000-0000-000013420000}"/>
    <cellStyle name="DATA List 8 4_факт 2019" xfId="28512" xr:uid="{00000000-0005-0000-0000-000014420000}"/>
    <cellStyle name="DATA List 8 5" xfId="8794" xr:uid="{00000000-0005-0000-0000-000015420000}"/>
    <cellStyle name="DATA List 8 5 2" xfId="19464" xr:uid="{00000000-0005-0000-0000-000016420000}"/>
    <cellStyle name="DATA List 8 5_факт 2019" xfId="28513" xr:uid="{00000000-0005-0000-0000-000017420000}"/>
    <cellStyle name="DATA List 8 6" xfId="19465" xr:uid="{00000000-0005-0000-0000-000018420000}"/>
    <cellStyle name="DATA List 8 6 2" xfId="19466" xr:uid="{00000000-0005-0000-0000-000019420000}"/>
    <cellStyle name="DATA List 8 6_факт 2019" xfId="28514" xr:uid="{00000000-0005-0000-0000-00001A420000}"/>
    <cellStyle name="DATA List 8 7" xfId="19467" xr:uid="{00000000-0005-0000-0000-00001B420000}"/>
    <cellStyle name="DATA List 8 7 2" xfId="19468" xr:uid="{00000000-0005-0000-0000-00001C420000}"/>
    <cellStyle name="DATA List 8 7_факт 2019" xfId="28515" xr:uid="{00000000-0005-0000-0000-00001D420000}"/>
    <cellStyle name="DATA List 8 8" xfId="19469" xr:uid="{00000000-0005-0000-0000-00001E420000}"/>
    <cellStyle name="DATA List 8 8 2" xfId="19470" xr:uid="{00000000-0005-0000-0000-00001F420000}"/>
    <cellStyle name="DATA List 8 8_факт 2019" xfId="28516" xr:uid="{00000000-0005-0000-0000-000020420000}"/>
    <cellStyle name="DATA List 8 9" xfId="19471" xr:uid="{00000000-0005-0000-0000-000021420000}"/>
    <cellStyle name="DATA List 8_факт 2019" xfId="28517" xr:uid="{00000000-0005-0000-0000-000022420000}"/>
    <cellStyle name="DATA List 9" xfId="8795" xr:uid="{00000000-0005-0000-0000-000023420000}"/>
    <cellStyle name="DATA List 9 2" xfId="19472" xr:uid="{00000000-0005-0000-0000-000024420000}"/>
    <cellStyle name="DATA List 9 2 2" xfId="19473" xr:uid="{00000000-0005-0000-0000-000025420000}"/>
    <cellStyle name="DATA List 9 2_факт 2019" xfId="28518" xr:uid="{00000000-0005-0000-0000-000026420000}"/>
    <cellStyle name="DATA List 9 3" xfId="19474" xr:uid="{00000000-0005-0000-0000-000027420000}"/>
    <cellStyle name="DATA List 9 3 2" xfId="19475" xr:uid="{00000000-0005-0000-0000-000028420000}"/>
    <cellStyle name="DATA List 9 3_факт 2019" xfId="28519" xr:uid="{00000000-0005-0000-0000-000029420000}"/>
    <cellStyle name="DATA List 9 4" xfId="19476" xr:uid="{00000000-0005-0000-0000-00002A420000}"/>
    <cellStyle name="DATA List 9_факт 2019" xfId="28520" xr:uid="{00000000-0005-0000-0000-00002B420000}"/>
    <cellStyle name="DATA List_Лист2" xfId="28521" xr:uid="{00000000-0005-0000-0000-00002C420000}"/>
    <cellStyle name="DATA Memo" xfId="8796" xr:uid="{00000000-0005-0000-0000-00002D420000}"/>
    <cellStyle name="DATA Memo 10" xfId="8797" xr:uid="{00000000-0005-0000-0000-00002E420000}"/>
    <cellStyle name="DATA Memo 10 2" xfId="19477" xr:uid="{00000000-0005-0000-0000-00002F420000}"/>
    <cellStyle name="DATA Memo 10_факт 2019" xfId="28522" xr:uid="{00000000-0005-0000-0000-000030420000}"/>
    <cellStyle name="DATA Memo 11" xfId="8798" xr:uid="{00000000-0005-0000-0000-000031420000}"/>
    <cellStyle name="DATA Memo 11 2" xfId="19478" xr:uid="{00000000-0005-0000-0000-000032420000}"/>
    <cellStyle name="DATA Memo 11_факт 2019" xfId="28523" xr:uid="{00000000-0005-0000-0000-000033420000}"/>
    <cellStyle name="DATA Memo 12" xfId="8799" xr:uid="{00000000-0005-0000-0000-000034420000}"/>
    <cellStyle name="DATA Memo 12 2" xfId="19479" xr:uid="{00000000-0005-0000-0000-000035420000}"/>
    <cellStyle name="DATA Memo 12_факт 2019" xfId="28524" xr:uid="{00000000-0005-0000-0000-000036420000}"/>
    <cellStyle name="DATA Memo 13" xfId="19480" xr:uid="{00000000-0005-0000-0000-000037420000}"/>
    <cellStyle name="DATA Memo 13 2" xfId="19481" xr:uid="{00000000-0005-0000-0000-000038420000}"/>
    <cellStyle name="DATA Memo 13_факт 2019" xfId="28525" xr:uid="{00000000-0005-0000-0000-000039420000}"/>
    <cellStyle name="DATA Memo 14" xfId="19482" xr:uid="{00000000-0005-0000-0000-00003A420000}"/>
    <cellStyle name="DATA Memo 14 2" xfId="19483" xr:uid="{00000000-0005-0000-0000-00003B420000}"/>
    <cellStyle name="DATA Memo 14_факт 2019" xfId="28526" xr:uid="{00000000-0005-0000-0000-00003C420000}"/>
    <cellStyle name="DATA Memo 15" xfId="19484" xr:uid="{00000000-0005-0000-0000-00003D420000}"/>
    <cellStyle name="DATA Memo 15 2" xfId="19485" xr:uid="{00000000-0005-0000-0000-00003E420000}"/>
    <cellStyle name="DATA Memo 15_факт 2019" xfId="28527" xr:uid="{00000000-0005-0000-0000-00003F420000}"/>
    <cellStyle name="DATA Memo 16" xfId="19486" xr:uid="{00000000-0005-0000-0000-000040420000}"/>
    <cellStyle name="DATA Memo 17" xfId="28528" xr:uid="{00000000-0005-0000-0000-000041420000}"/>
    <cellStyle name="DATA Memo 2" xfId="8800" xr:uid="{00000000-0005-0000-0000-000042420000}"/>
    <cellStyle name="DATA Memo 2 10" xfId="19487" xr:uid="{00000000-0005-0000-0000-000043420000}"/>
    <cellStyle name="DATA Memo 2 2" xfId="8801" xr:uid="{00000000-0005-0000-0000-000044420000}"/>
    <cellStyle name="DATA Memo 2 2 2" xfId="8802" xr:uid="{00000000-0005-0000-0000-000045420000}"/>
    <cellStyle name="DATA Memo 2 2 2 2" xfId="19488" xr:uid="{00000000-0005-0000-0000-000046420000}"/>
    <cellStyle name="DATA Memo 2 2 2 2 2" xfId="19489" xr:uid="{00000000-0005-0000-0000-000047420000}"/>
    <cellStyle name="DATA Memo 2 2 2 2_факт 2019" xfId="28529" xr:uid="{00000000-0005-0000-0000-000048420000}"/>
    <cellStyle name="DATA Memo 2 2 2 3" xfId="19490" xr:uid="{00000000-0005-0000-0000-000049420000}"/>
    <cellStyle name="DATA Memo 2 2 2 3 2" xfId="19491" xr:uid="{00000000-0005-0000-0000-00004A420000}"/>
    <cellStyle name="DATA Memo 2 2 2 3_факт 2019" xfId="28530" xr:uid="{00000000-0005-0000-0000-00004B420000}"/>
    <cellStyle name="DATA Memo 2 2 2 4" xfId="19492" xr:uid="{00000000-0005-0000-0000-00004C420000}"/>
    <cellStyle name="DATA Memo 2 2 2_факт 2019" xfId="28531" xr:uid="{00000000-0005-0000-0000-00004D420000}"/>
    <cellStyle name="DATA Memo 2 2 3" xfId="8803" xr:uid="{00000000-0005-0000-0000-00004E420000}"/>
    <cellStyle name="DATA Memo 2 2 3 2" xfId="19493" xr:uid="{00000000-0005-0000-0000-00004F420000}"/>
    <cellStyle name="DATA Memo 2 2 3_факт 2019" xfId="28532" xr:uid="{00000000-0005-0000-0000-000050420000}"/>
    <cellStyle name="DATA Memo 2 2 4" xfId="8804" xr:uid="{00000000-0005-0000-0000-000051420000}"/>
    <cellStyle name="DATA Memo 2 2 4 2" xfId="19494" xr:uid="{00000000-0005-0000-0000-000052420000}"/>
    <cellStyle name="DATA Memo 2 2 4_факт 2019" xfId="28533" xr:uid="{00000000-0005-0000-0000-000053420000}"/>
    <cellStyle name="DATA Memo 2 2 5" xfId="8805" xr:uid="{00000000-0005-0000-0000-000054420000}"/>
    <cellStyle name="DATA Memo 2 2 5 2" xfId="19495" xr:uid="{00000000-0005-0000-0000-000055420000}"/>
    <cellStyle name="DATA Memo 2 2 5_факт 2019" xfId="28534" xr:uid="{00000000-0005-0000-0000-000056420000}"/>
    <cellStyle name="DATA Memo 2 2 6" xfId="19496" xr:uid="{00000000-0005-0000-0000-000057420000}"/>
    <cellStyle name="DATA Memo 2 2 6 2" xfId="19497" xr:uid="{00000000-0005-0000-0000-000058420000}"/>
    <cellStyle name="DATA Memo 2 2 6_факт 2019" xfId="28535" xr:uid="{00000000-0005-0000-0000-000059420000}"/>
    <cellStyle name="DATA Memo 2 2 7" xfId="19498" xr:uid="{00000000-0005-0000-0000-00005A420000}"/>
    <cellStyle name="DATA Memo 2 2 7 2" xfId="19499" xr:uid="{00000000-0005-0000-0000-00005B420000}"/>
    <cellStyle name="DATA Memo 2 2 7_факт 2019" xfId="28536" xr:uid="{00000000-0005-0000-0000-00005C420000}"/>
    <cellStyle name="DATA Memo 2 2 8" xfId="19500" xr:uid="{00000000-0005-0000-0000-00005D420000}"/>
    <cellStyle name="DATA Memo 2 2 8 2" xfId="19501" xr:uid="{00000000-0005-0000-0000-00005E420000}"/>
    <cellStyle name="DATA Memo 2 2 8_факт 2019" xfId="28537" xr:uid="{00000000-0005-0000-0000-00005F420000}"/>
    <cellStyle name="DATA Memo 2 2 9" xfId="19502" xr:uid="{00000000-0005-0000-0000-000060420000}"/>
    <cellStyle name="DATA Memo 2 2_факт 2019" xfId="28538" xr:uid="{00000000-0005-0000-0000-000061420000}"/>
    <cellStyle name="DATA Memo 2 3" xfId="8806" xr:uid="{00000000-0005-0000-0000-000062420000}"/>
    <cellStyle name="DATA Memo 2 3 2" xfId="19503" xr:uid="{00000000-0005-0000-0000-000063420000}"/>
    <cellStyle name="DATA Memo 2 3 2 2" xfId="19504" xr:uid="{00000000-0005-0000-0000-000064420000}"/>
    <cellStyle name="DATA Memo 2 3 2_факт 2019" xfId="28539" xr:uid="{00000000-0005-0000-0000-000065420000}"/>
    <cellStyle name="DATA Memo 2 3 3" xfId="19505" xr:uid="{00000000-0005-0000-0000-000066420000}"/>
    <cellStyle name="DATA Memo 2 3 3 2" xfId="19506" xr:uid="{00000000-0005-0000-0000-000067420000}"/>
    <cellStyle name="DATA Memo 2 3 3_факт 2019" xfId="28540" xr:uid="{00000000-0005-0000-0000-000068420000}"/>
    <cellStyle name="DATA Memo 2 3 4" xfId="19507" xr:uid="{00000000-0005-0000-0000-000069420000}"/>
    <cellStyle name="DATA Memo 2 3_факт 2019" xfId="28541" xr:uid="{00000000-0005-0000-0000-00006A420000}"/>
    <cellStyle name="DATA Memo 2 4" xfId="8807" xr:uid="{00000000-0005-0000-0000-00006B420000}"/>
    <cellStyle name="DATA Memo 2 4 2" xfId="19508" xr:uid="{00000000-0005-0000-0000-00006C420000}"/>
    <cellStyle name="DATA Memo 2 4_факт 2019" xfId="28542" xr:uid="{00000000-0005-0000-0000-00006D420000}"/>
    <cellStyle name="DATA Memo 2 5" xfId="8808" xr:uid="{00000000-0005-0000-0000-00006E420000}"/>
    <cellStyle name="DATA Memo 2 5 2" xfId="19509" xr:uid="{00000000-0005-0000-0000-00006F420000}"/>
    <cellStyle name="DATA Memo 2 5_факт 2019" xfId="28543" xr:uid="{00000000-0005-0000-0000-000070420000}"/>
    <cellStyle name="DATA Memo 2 6" xfId="8809" xr:uid="{00000000-0005-0000-0000-000071420000}"/>
    <cellStyle name="DATA Memo 2 6 2" xfId="19510" xr:uid="{00000000-0005-0000-0000-000072420000}"/>
    <cellStyle name="DATA Memo 2 6_факт 2019" xfId="28544" xr:uid="{00000000-0005-0000-0000-000073420000}"/>
    <cellStyle name="DATA Memo 2 7" xfId="19511" xr:uid="{00000000-0005-0000-0000-000074420000}"/>
    <cellStyle name="DATA Memo 2 7 2" xfId="19512" xr:uid="{00000000-0005-0000-0000-000075420000}"/>
    <cellStyle name="DATA Memo 2 7_факт 2019" xfId="28545" xr:uid="{00000000-0005-0000-0000-000076420000}"/>
    <cellStyle name="DATA Memo 2 8" xfId="19513" xr:uid="{00000000-0005-0000-0000-000077420000}"/>
    <cellStyle name="DATA Memo 2 8 2" xfId="19514" xr:uid="{00000000-0005-0000-0000-000078420000}"/>
    <cellStyle name="DATA Memo 2 8_факт 2019" xfId="28546" xr:uid="{00000000-0005-0000-0000-000079420000}"/>
    <cellStyle name="DATA Memo 2 9" xfId="19515" xr:uid="{00000000-0005-0000-0000-00007A420000}"/>
    <cellStyle name="DATA Memo 2 9 2" xfId="19516" xr:uid="{00000000-0005-0000-0000-00007B420000}"/>
    <cellStyle name="DATA Memo 2 9_факт 2019" xfId="28547" xr:uid="{00000000-0005-0000-0000-00007C420000}"/>
    <cellStyle name="DATA Memo 2_факт 2019" xfId="28548" xr:uid="{00000000-0005-0000-0000-00007D420000}"/>
    <cellStyle name="DATA Memo 3" xfId="8810" xr:uid="{00000000-0005-0000-0000-00007E420000}"/>
    <cellStyle name="DATA Memo 3 2" xfId="8811" xr:uid="{00000000-0005-0000-0000-00007F420000}"/>
    <cellStyle name="DATA Memo 3 2 2" xfId="19517" xr:uid="{00000000-0005-0000-0000-000080420000}"/>
    <cellStyle name="DATA Memo 3 2 2 2" xfId="19518" xr:uid="{00000000-0005-0000-0000-000081420000}"/>
    <cellStyle name="DATA Memo 3 2 2_факт 2019" xfId="28549" xr:uid="{00000000-0005-0000-0000-000082420000}"/>
    <cellStyle name="DATA Memo 3 2 3" xfId="19519" xr:uid="{00000000-0005-0000-0000-000083420000}"/>
    <cellStyle name="DATA Memo 3 2 3 2" xfId="19520" xr:uid="{00000000-0005-0000-0000-000084420000}"/>
    <cellStyle name="DATA Memo 3 2 3_факт 2019" xfId="28550" xr:uid="{00000000-0005-0000-0000-000085420000}"/>
    <cellStyle name="DATA Memo 3 2 4" xfId="19521" xr:uid="{00000000-0005-0000-0000-000086420000}"/>
    <cellStyle name="DATA Memo 3 2_факт 2019" xfId="28551" xr:uid="{00000000-0005-0000-0000-000087420000}"/>
    <cellStyle name="DATA Memo 3 3" xfId="8812" xr:uid="{00000000-0005-0000-0000-000088420000}"/>
    <cellStyle name="DATA Memo 3 3 2" xfId="19522" xr:uid="{00000000-0005-0000-0000-000089420000}"/>
    <cellStyle name="DATA Memo 3 3_факт 2019" xfId="28552" xr:uid="{00000000-0005-0000-0000-00008A420000}"/>
    <cellStyle name="DATA Memo 3 4" xfId="8813" xr:uid="{00000000-0005-0000-0000-00008B420000}"/>
    <cellStyle name="DATA Memo 3 4 2" xfId="19523" xr:uid="{00000000-0005-0000-0000-00008C420000}"/>
    <cellStyle name="DATA Memo 3 4_факт 2019" xfId="28553" xr:uid="{00000000-0005-0000-0000-00008D420000}"/>
    <cellStyle name="DATA Memo 3 5" xfId="8814" xr:uid="{00000000-0005-0000-0000-00008E420000}"/>
    <cellStyle name="DATA Memo 3 5 2" xfId="19524" xr:uid="{00000000-0005-0000-0000-00008F420000}"/>
    <cellStyle name="DATA Memo 3 5_факт 2019" xfId="28554" xr:uid="{00000000-0005-0000-0000-000090420000}"/>
    <cellStyle name="DATA Memo 3 6" xfId="19525" xr:uid="{00000000-0005-0000-0000-000091420000}"/>
    <cellStyle name="DATA Memo 3 6 2" xfId="19526" xr:uid="{00000000-0005-0000-0000-000092420000}"/>
    <cellStyle name="DATA Memo 3 6_факт 2019" xfId="28555" xr:uid="{00000000-0005-0000-0000-000093420000}"/>
    <cellStyle name="DATA Memo 3 7" xfId="19527" xr:uid="{00000000-0005-0000-0000-000094420000}"/>
    <cellStyle name="DATA Memo 3 7 2" xfId="19528" xr:uid="{00000000-0005-0000-0000-000095420000}"/>
    <cellStyle name="DATA Memo 3 7_факт 2019" xfId="28556" xr:uid="{00000000-0005-0000-0000-000096420000}"/>
    <cellStyle name="DATA Memo 3 8" xfId="19529" xr:uid="{00000000-0005-0000-0000-000097420000}"/>
    <cellStyle name="DATA Memo 3 8 2" xfId="19530" xr:uid="{00000000-0005-0000-0000-000098420000}"/>
    <cellStyle name="DATA Memo 3 8_факт 2019" xfId="28557" xr:uid="{00000000-0005-0000-0000-000099420000}"/>
    <cellStyle name="DATA Memo 3 9" xfId="19531" xr:uid="{00000000-0005-0000-0000-00009A420000}"/>
    <cellStyle name="DATA Memo 3_факт 2019" xfId="28558" xr:uid="{00000000-0005-0000-0000-00009B420000}"/>
    <cellStyle name="DATA Memo 4" xfId="8815" xr:uid="{00000000-0005-0000-0000-00009C420000}"/>
    <cellStyle name="DATA Memo 4 2" xfId="8816" xr:uid="{00000000-0005-0000-0000-00009D420000}"/>
    <cellStyle name="DATA Memo 4 2 2" xfId="19532" xr:uid="{00000000-0005-0000-0000-00009E420000}"/>
    <cellStyle name="DATA Memo 4 2 2 2" xfId="19533" xr:uid="{00000000-0005-0000-0000-00009F420000}"/>
    <cellStyle name="DATA Memo 4 2 2_факт 2019" xfId="28559" xr:uid="{00000000-0005-0000-0000-0000A0420000}"/>
    <cellStyle name="DATA Memo 4 2 3" xfId="19534" xr:uid="{00000000-0005-0000-0000-0000A1420000}"/>
    <cellStyle name="DATA Memo 4 2 3 2" xfId="19535" xr:uid="{00000000-0005-0000-0000-0000A2420000}"/>
    <cellStyle name="DATA Memo 4 2 3_факт 2019" xfId="28560" xr:uid="{00000000-0005-0000-0000-0000A3420000}"/>
    <cellStyle name="DATA Memo 4 2 4" xfId="19536" xr:uid="{00000000-0005-0000-0000-0000A4420000}"/>
    <cellStyle name="DATA Memo 4 2_факт 2019" xfId="28561" xr:uid="{00000000-0005-0000-0000-0000A5420000}"/>
    <cellStyle name="DATA Memo 4 3" xfId="8817" xr:uid="{00000000-0005-0000-0000-0000A6420000}"/>
    <cellStyle name="DATA Memo 4 3 2" xfId="19537" xr:uid="{00000000-0005-0000-0000-0000A7420000}"/>
    <cellStyle name="DATA Memo 4 3_факт 2019" xfId="28562" xr:uid="{00000000-0005-0000-0000-0000A8420000}"/>
    <cellStyle name="DATA Memo 4 4" xfId="8818" xr:uid="{00000000-0005-0000-0000-0000A9420000}"/>
    <cellStyle name="DATA Memo 4 4 2" xfId="19538" xr:uid="{00000000-0005-0000-0000-0000AA420000}"/>
    <cellStyle name="DATA Memo 4 4_факт 2019" xfId="28563" xr:uid="{00000000-0005-0000-0000-0000AB420000}"/>
    <cellStyle name="DATA Memo 4 5" xfId="8819" xr:uid="{00000000-0005-0000-0000-0000AC420000}"/>
    <cellStyle name="DATA Memo 4 5 2" xfId="19539" xr:uid="{00000000-0005-0000-0000-0000AD420000}"/>
    <cellStyle name="DATA Memo 4 5_факт 2019" xfId="28564" xr:uid="{00000000-0005-0000-0000-0000AE420000}"/>
    <cellStyle name="DATA Memo 4 6" xfId="19540" xr:uid="{00000000-0005-0000-0000-0000AF420000}"/>
    <cellStyle name="DATA Memo 4 6 2" xfId="19541" xr:uid="{00000000-0005-0000-0000-0000B0420000}"/>
    <cellStyle name="DATA Memo 4 6_факт 2019" xfId="28565" xr:uid="{00000000-0005-0000-0000-0000B1420000}"/>
    <cellStyle name="DATA Memo 4 7" xfId="19542" xr:uid="{00000000-0005-0000-0000-0000B2420000}"/>
    <cellStyle name="DATA Memo 4 7 2" xfId="19543" xr:uid="{00000000-0005-0000-0000-0000B3420000}"/>
    <cellStyle name="DATA Memo 4 7_факт 2019" xfId="28566" xr:uid="{00000000-0005-0000-0000-0000B4420000}"/>
    <cellStyle name="DATA Memo 4 8" xfId="19544" xr:uid="{00000000-0005-0000-0000-0000B5420000}"/>
    <cellStyle name="DATA Memo 4 8 2" xfId="19545" xr:uid="{00000000-0005-0000-0000-0000B6420000}"/>
    <cellStyle name="DATA Memo 4 8_факт 2019" xfId="28567" xr:uid="{00000000-0005-0000-0000-0000B7420000}"/>
    <cellStyle name="DATA Memo 4 9" xfId="19546" xr:uid="{00000000-0005-0000-0000-0000B8420000}"/>
    <cellStyle name="DATA Memo 4_факт 2019" xfId="28568" xr:uid="{00000000-0005-0000-0000-0000B9420000}"/>
    <cellStyle name="DATA Memo 5" xfId="8820" xr:uid="{00000000-0005-0000-0000-0000BA420000}"/>
    <cellStyle name="DATA Memo 5 2" xfId="8821" xr:uid="{00000000-0005-0000-0000-0000BB420000}"/>
    <cellStyle name="DATA Memo 5 2 2" xfId="19547" xr:uid="{00000000-0005-0000-0000-0000BC420000}"/>
    <cellStyle name="DATA Memo 5 2 2 2" xfId="19548" xr:uid="{00000000-0005-0000-0000-0000BD420000}"/>
    <cellStyle name="DATA Memo 5 2 2_факт 2019" xfId="28569" xr:uid="{00000000-0005-0000-0000-0000BE420000}"/>
    <cellStyle name="DATA Memo 5 2 3" xfId="19549" xr:uid="{00000000-0005-0000-0000-0000BF420000}"/>
    <cellStyle name="DATA Memo 5 2 3 2" xfId="19550" xr:uid="{00000000-0005-0000-0000-0000C0420000}"/>
    <cellStyle name="DATA Memo 5 2 3_факт 2019" xfId="28570" xr:uid="{00000000-0005-0000-0000-0000C1420000}"/>
    <cellStyle name="DATA Memo 5 2 4" xfId="19551" xr:uid="{00000000-0005-0000-0000-0000C2420000}"/>
    <cellStyle name="DATA Memo 5 2_факт 2019" xfId="28571" xr:uid="{00000000-0005-0000-0000-0000C3420000}"/>
    <cellStyle name="DATA Memo 5 3" xfId="8822" xr:uid="{00000000-0005-0000-0000-0000C4420000}"/>
    <cellStyle name="DATA Memo 5 3 2" xfId="19552" xr:uid="{00000000-0005-0000-0000-0000C5420000}"/>
    <cellStyle name="DATA Memo 5 3_факт 2019" xfId="28572" xr:uid="{00000000-0005-0000-0000-0000C6420000}"/>
    <cellStyle name="DATA Memo 5 4" xfId="8823" xr:uid="{00000000-0005-0000-0000-0000C7420000}"/>
    <cellStyle name="DATA Memo 5 4 2" xfId="19553" xr:uid="{00000000-0005-0000-0000-0000C8420000}"/>
    <cellStyle name="DATA Memo 5 4_факт 2019" xfId="28573" xr:uid="{00000000-0005-0000-0000-0000C9420000}"/>
    <cellStyle name="DATA Memo 5 5" xfId="8824" xr:uid="{00000000-0005-0000-0000-0000CA420000}"/>
    <cellStyle name="DATA Memo 5 5 2" xfId="19554" xr:uid="{00000000-0005-0000-0000-0000CB420000}"/>
    <cellStyle name="DATA Memo 5 5_факт 2019" xfId="28574" xr:uid="{00000000-0005-0000-0000-0000CC420000}"/>
    <cellStyle name="DATA Memo 5 6" xfId="19555" xr:uid="{00000000-0005-0000-0000-0000CD420000}"/>
    <cellStyle name="DATA Memo 5 6 2" xfId="19556" xr:uid="{00000000-0005-0000-0000-0000CE420000}"/>
    <cellStyle name="DATA Memo 5 6_факт 2019" xfId="28575" xr:uid="{00000000-0005-0000-0000-0000CF420000}"/>
    <cellStyle name="DATA Memo 5 7" xfId="19557" xr:uid="{00000000-0005-0000-0000-0000D0420000}"/>
    <cellStyle name="DATA Memo 5 7 2" xfId="19558" xr:uid="{00000000-0005-0000-0000-0000D1420000}"/>
    <cellStyle name="DATA Memo 5 7_факт 2019" xfId="28576" xr:uid="{00000000-0005-0000-0000-0000D2420000}"/>
    <cellStyle name="DATA Memo 5 8" xfId="19559" xr:uid="{00000000-0005-0000-0000-0000D3420000}"/>
    <cellStyle name="DATA Memo 5 8 2" xfId="19560" xr:uid="{00000000-0005-0000-0000-0000D4420000}"/>
    <cellStyle name="DATA Memo 5 8_факт 2019" xfId="28577" xr:uid="{00000000-0005-0000-0000-0000D5420000}"/>
    <cellStyle name="DATA Memo 5 9" xfId="19561" xr:uid="{00000000-0005-0000-0000-0000D6420000}"/>
    <cellStyle name="DATA Memo 5_факт 2019" xfId="28578" xr:uid="{00000000-0005-0000-0000-0000D7420000}"/>
    <cellStyle name="DATA Memo 6" xfId="8825" xr:uid="{00000000-0005-0000-0000-0000D8420000}"/>
    <cellStyle name="DATA Memo 6 2" xfId="8826" xr:uid="{00000000-0005-0000-0000-0000D9420000}"/>
    <cellStyle name="DATA Memo 6 2 2" xfId="19562" xr:uid="{00000000-0005-0000-0000-0000DA420000}"/>
    <cellStyle name="DATA Memo 6 2 2 2" xfId="19563" xr:uid="{00000000-0005-0000-0000-0000DB420000}"/>
    <cellStyle name="DATA Memo 6 2 2_факт 2019" xfId="28579" xr:uid="{00000000-0005-0000-0000-0000DC420000}"/>
    <cellStyle name="DATA Memo 6 2 3" xfId="19564" xr:uid="{00000000-0005-0000-0000-0000DD420000}"/>
    <cellStyle name="DATA Memo 6 2 3 2" xfId="19565" xr:uid="{00000000-0005-0000-0000-0000DE420000}"/>
    <cellStyle name="DATA Memo 6 2 3_факт 2019" xfId="28580" xr:uid="{00000000-0005-0000-0000-0000DF420000}"/>
    <cellStyle name="DATA Memo 6 2 4" xfId="19566" xr:uid="{00000000-0005-0000-0000-0000E0420000}"/>
    <cellStyle name="DATA Memo 6 2_факт 2019" xfId="28581" xr:uid="{00000000-0005-0000-0000-0000E1420000}"/>
    <cellStyle name="DATA Memo 6 3" xfId="8827" xr:uid="{00000000-0005-0000-0000-0000E2420000}"/>
    <cellStyle name="DATA Memo 6 3 2" xfId="19567" xr:uid="{00000000-0005-0000-0000-0000E3420000}"/>
    <cellStyle name="DATA Memo 6 3_факт 2019" xfId="28582" xr:uid="{00000000-0005-0000-0000-0000E4420000}"/>
    <cellStyle name="DATA Memo 6 4" xfId="8828" xr:uid="{00000000-0005-0000-0000-0000E5420000}"/>
    <cellStyle name="DATA Memo 6 4 2" xfId="19568" xr:uid="{00000000-0005-0000-0000-0000E6420000}"/>
    <cellStyle name="DATA Memo 6 4_факт 2019" xfId="28583" xr:uid="{00000000-0005-0000-0000-0000E7420000}"/>
    <cellStyle name="DATA Memo 6 5" xfId="8829" xr:uid="{00000000-0005-0000-0000-0000E8420000}"/>
    <cellStyle name="DATA Memo 6 5 2" xfId="19569" xr:uid="{00000000-0005-0000-0000-0000E9420000}"/>
    <cellStyle name="DATA Memo 6 5_факт 2019" xfId="28584" xr:uid="{00000000-0005-0000-0000-0000EA420000}"/>
    <cellStyle name="DATA Memo 6 6" xfId="19570" xr:uid="{00000000-0005-0000-0000-0000EB420000}"/>
    <cellStyle name="DATA Memo 6 6 2" xfId="19571" xr:uid="{00000000-0005-0000-0000-0000EC420000}"/>
    <cellStyle name="DATA Memo 6 6_факт 2019" xfId="28585" xr:uid="{00000000-0005-0000-0000-0000ED420000}"/>
    <cellStyle name="DATA Memo 6 7" xfId="19572" xr:uid="{00000000-0005-0000-0000-0000EE420000}"/>
    <cellStyle name="DATA Memo 6 7 2" xfId="19573" xr:uid="{00000000-0005-0000-0000-0000EF420000}"/>
    <cellStyle name="DATA Memo 6 7_факт 2019" xfId="28586" xr:uid="{00000000-0005-0000-0000-0000F0420000}"/>
    <cellStyle name="DATA Memo 6 8" xfId="19574" xr:uid="{00000000-0005-0000-0000-0000F1420000}"/>
    <cellStyle name="DATA Memo 6 8 2" xfId="19575" xr:uid="{00000000-0005-0000-0000-0000F2420000}"/>
    <cellStyle name="DATA Memo 6 8_факт 2019" xfId="28587" xr:uid="{00000000-0005-0000-0000-0000F3420000}"/>
    <cellStyle name="DATA Memo 6 9" xfId="19576" xr:uid="{00000000-0005-0000-0000-0000F4420000}"/>
    <cellStyle name="DATA Memo 6_факт 2019" xfId="28588" xr:uid="{00000000-0005-0000-0000-0000F5420000}"/>
    <cellStyle name="DATA Memo 7" xfId="8830" xr:uid="{00000000-0005-0000-0000-0000F6420000}"/>
    <cellStyle name="DATA Memo 7 2" xfId="8831" xr:uid="{00000000-0005-0000-0000-0000F7420000}"/>
    <cellStyle name="DATA Memo 7 2 2" xfId="19577" xr:uid="{00000000-0005-0000-0000-0000F8420000}"/>
    <cellStyle name="DATA Memo 7 2 2 2" xfId="19578" xr:uid="{00000000-0005-0000-0000-0000F9420000}"/>
    <cellStyle name="DATA Memo 7 2 2_факт 2019" xfId="28589" xr:uid="{00000000-0005-0000-0000-0000FA420000}"/>
    <cellStyle name="DATA Memo 7 2 3" xfId="19579" xr:uid="{00000000-0005-0000-0000-0000FB420000}"/>
    <cellStyle name="DATA Memo 7 2 3 2" xfId="19580" xr:uid="{00000000-0005-0000-0000-0000FC420000}"/>
    <cellStyle name="DATA Memo 7 2 3_факт 2019" xfId="28590" xr:uid="{00000000-0005-0000-0000-0000FD420000}"/>
    <cellStyle name="DATA Memo 7 2 4" xfId="19581" xr:uid="{00000000-0005-0000-0000-0000FE420000}"/>
    <cellStyle name="DATA Memo 7 2_факт 2019" xfId="28591" xr:uid="{00000000-0005-0000-0000-0000FF420000}"/>
    <cellStyle name="DATA Memo 7 3" xfId="8832" xr:uid="{00000000-0005-0000-0000-000000430000}"/>
    <cellStyle name="DATA Memo 7 3 2" xfId="19582" xr:uid="{00000000-0005-0000-0000-000001430000}"/>
    <cellStyle name="DATA Memo 7 3_факт 2019" xfId="28592" xr:uid="{00000000-0005-0000-0000-000002430000}"/>
    <cellStyle name="DATA Memo 7 4" xfId="8833" xr:uid="{00000000-0005-0000-0000-000003430000}"/>
    <cellStyle name="DATA Memo 7 4 2" xfId="19583" xr:uid="{00000000-0005-0000-0000-000004430000}"/>
    <cellStyle name="DATA Memo 7 4_факт 2019" xfId="28593" xr:uid="{00000000-0005-0000-0000-000005430000}"/>
    <cellStyle name="DATA Memo 7 5" xfId="8834" xr:uid="{00000000-0005-0000-0000-000006430000}"/>
    <cellStyle name="DATA Memo 7 5 2" xfId="19584" xr:uid="{00000000-0005-0000-0000-000007430000}"/>
    <cellStyle name="DATA Memo 7 5_факт 2019" xfId="28594" xr:uid="{00000000-0005-0000-0000-000008430000}"/>
    <cellStyle name="DATA Memo 7 6" xfId="19585" xr:uid="{00000000-0005-0000-0000-000009430000}"/>
    <cellStyle name="DATA Memo 7 6 2" xfId="19586" xr:uid="{00000000-0005-0000-0000-00000A430000}"/>
    <cellStyle name="DATA Memo 7 6_факт 2019" xfId="28595" xr:uid="{00000000-0005-0000-0000-00000B430000}"/>
    <cellStyle name="DATA Memo 7 7" xfId="19587" xr:uid="{00000000-0005-0000-0000-00000C430000}"/>
    <cellStyle name="DATA Memo 7 7 2" xfId="19588" xr:uid="{00000000-0005-0000-0000-00000D430000}"/>
    <cellStyle name="DATA Memo 7 7_факт 2019" xfId="28596" xr:uid="{00000000-0005-0000-0000-00000E430000}"/>
    <cellStyle name="DATA Memo 7 8" xfId="19589" xr:uid="{00000000-0005-0000-0000-00000F430000}"/>
    <cellStyle name="DATA Memo 7 8 2" xfId="19590" xr:uid="{00000000-0005-0000-0000-000010430000}"/>
    <cellStyle name="DATA Memo 7 8_факт 2019" xfId="28597" xr:uid="{00000000-0005-0000-0000-000011430000}"/>
    <cellStyle name="DATA Memo 7 9" xfId="19591" xr:uid="{00000000-0005-0000-0000-000012430000}"/>
    <cellStyle name="DATA Memo 7_факт 2019" xfId="28598" xr:uid="{00000000-0005-0000-0000-000013430000}"/>
    <cellStyle name="DATA Memo 8" xfId="8835" xr:uid="{00000000-0005-0000-0000-000014430000}"/>
    <cellStyle name="DATA Memo 8 2" xfId="8836" xr:uid="{00000000-0005-0000-0000-000015430000}"/>
    <cellStyle name="DATA Memo 8 2 2" xfId="19592" xr:uid="{00000000-0005-0000-0000-000016430000}"/>
    <cellStyle name="DATA Memo 8 2 2 2" xfId="19593" xr:uid="{00000000-0005-0000-0000-000017430000}"/>
    <cellStyle name="DATA Memo 8 2 2_факт 2019" xfId="28599" xr:uid="{00000000-0005-0000-0000-000018430000}"/>
    <cellStyle name="DATA Memo 8 2 3" xfId="19594" xr:uid="{00000000-0005-0000-0000-000019430000}"/>
    <cellStyle name="DATA Memo 8 2 3 2" xfId="19595" xr:uid="{00000000-0005-0000-0000-00001A430000}"/>
    <cellStyle name="DATA Memo 8 2 3_факт 2019" xfId="28600" xr:uid="{00000000-0005-0000-0000-00001B430000}"/>
    <cellStyle name="DATA Memo 8 2 4" xfId="19596" xr:uid="{00000000-0005-0000-0000-00001C430000}"/>
    <cellStyle name="DATA Memo 8 2_факт 2019" xfId="28601" xr:uid="{00000000-0005-0000-0000-00001D430000}"/>
    <cellStyle name="DATA Memo 8 3" xfId="8837" xr:uid="{00000000-0005-0000-0000-00001E430000}"/>
    <cellStyle name="DATA Memo 8 3 2" xfId="19597" xr:uid="{00000000-0005-0000-0000-00001F430000}"/>
    <cellStyle name="DATA Memo 8 3_факт 2019" xfId="28602" xr:uid="{00000000-0005-0000-0000-000020430000}"/>
    <cellStyle name="DATA Memo 8 4" xfId="8838" xr:uid="{00000000-0005-0000-0000-000021430000}"/>
    <cellStyle name="DATA Memo 8 4 2" xfId="19598" xr:uid="{00000000-0005-0000-0000-000022430000}"/>
    <cellStyle name="DATA Memo 8 4_факт 2019" xfId="28603" xr:uid="{00000000-0005-0000-0000-000023430000}"/>
    <cellStyle name="DATA Memo 8 5" xfId="8839" xr:uid="{00000000-0005-0000-0000-000024430000}"/>
    <cellStyle name="DATA Memo 8 5 2" xfId="19599" xr:uid="{00000000-0005-0000-0000-000025430000}"/>
    <cellStyle name="DATA Memo 8 5_факт 2019" xfId="28604" xr:uid="{00000000-0005-0000-0000-000026430000}"/>
    <cellStyle name="DATA Memo 8 6" xfId="19600" xr:uid="{00000000-0005-0000-0000-000027430000}"/>
    <cellStyle name="DATA Memo 8 6 2" xfId="19601" xr:uid="{00000000-0005-0000-0000-000028430000}"/>
    <cellStyle name="DATA Memo 8 6_факт 2019" xfId="28605" xr:uid="{00000000-0005-0000-0000-000029430000}"/>
    <cellStyle name="DATA Memo 8 7" xfId="19602" xr:uid="{00000000-0005-0000-0000-00002A430000}"/>
    <cellStyle name="DATA Memo 8 7 2" xfId="19603" xr:uid="{00000000-0005-0000-0000-00002B430000}"/>
    <cellStyle name="DATA Memo 8 7_факт 2019" xfId="28606" xr:uid="{00000000-0005-0000-0000-00002C430000}"/>
    <cellStyle name="DATA Memo 8 8" xfId="19604" xr:uid="{00000000-0005-0000-0000-00002D430000}"/>
    <cellStyle name="DATA Memo 8 8 2" xfId="19605" xr:uid="{00000000-0005-0000-0000-00002E430000}"/>
    <cellStyle name="DATA Memo 8 8_факт 2019" xfId="28607" xr:uid="{00000000-0005-0000-0000-00002F430000}"/>
    <cellStyle name="DATA Memo 8 9" xfId="19606" xr:uid="{00000000-0005-0000-0000-000030430000}"/>
    <cellStyle name="DATA Memo 8_факт 2019" xfId="28608" xr:uid="{00000000-0005-0000-0000-000031430000}"/>
    <cellStyle name="DATA Memo 9" xfId="8840" xr:uid="{00000000-0005-0000-0000-000032430000}"/>
    <cellStyle name="DATA Memo 9 2" xfId="19607" xr:uid="{00000000-0005-0000-0000-000033430000}"/>
    <cellStyle name="DATA Memo 9 2 2" xfId="19608" xr:uid="{00000000-0005-0000-0000-000034430000}"/>
    <cellStyle name="DATA Memo 9 2_факт 2019" xfId="28609" xr:uid="{00000000-0005-0000-0000-000035430000}"/>
    <cellStyle name="DATA Memo 9 3" xfId="19609" xr:uid="{00000000-0005-0000-0000-000036430000}"/>
    <cellStyle name="DATA Memo 9 3 2" xfId="19610" xr:uid="{00000000-0005-0000-0000-000037430000}"/>
    <cellStyle name="DATA Memo 9 3_факт 2019" xfId="28610" xr:uid="{00000000-0005-0000-0000-000038430000}"/>
    <cellStyle name="DATA Memo 9 4" xfId="19611" xr:uid="{00000000-0005-0000-0000-000039430000}"/>
    <cellStyle name="DATA Memo 9_факт 2019" xfId="28611" xr:uid="{00000000-0005-0000-0000-00003A430000}"/>
    <cellStyle name="DATA Memo_Лист2" xfId="28612" xr:uid="{00000000-0005-0000-0000-00003B430000}"/>
    <cellStyle name="DATA Percent" xfId="8841" xr:uid="{00000000-0005-0000-0000-00003C430000}"/>
    <cellStyle name="DATA Percent [1]" xfId="8842" xr:uid="{00000000-0005-0000-0000-00003D430000}"/>
    <cellStyle name="DATA Percent [1] 10" xfId="8843" xr:uid="{00000000-0005-0000-0000-00003E430000}"/>
    <cellStyle name="DATA Percent [1] 10 2" xfId="19612" xr:uid="{00000000-0005-0000-0000-00003F430000}"/>
    <cellStyle name="DATA Percent [1] 10_факт 2019" xfId="28613" xr:uid="{00000000-0005-0000-0000-000040430000}"/>
    <cellStyle name="DATA Percent [1] 11" xfId="8844" xr:uid="{00000000-0005-0000-0000-000041430000}"/>
    <cellStyle name="DATA Percent [1] 11 2" xfId="19613" xr:uid="{00000000-0005-0000-0000-000042430000}"/>
    <cellStyle name="DATA Percent [1] 11_факт 2019" xfId="28614" xr:uid="{00000000-0005-0000-0000-000043430000}"/>
    <cellStyle name="DATA Percent [1] 12" xfId="8845" xr:uid="{00000000-0005-0000-0000-000044430000}"/>
    <cellStyle name="DATA Percent [1] 12 2" xfId="19614" xr:uid="{00000000-0005-0000-0000-000045430000}"/>
    <cellStyle name="DATA Percent [1] 12_факт 2019" xfId="28615" xr:uid="{00000000-0005-0000-0000-000046430000}"/>
    <cellStyle name="DATA Percent [1] 13" xfId="19615" xr:uid="{00000000-0005-0000-0000-000047430000}"/>
    <cellStyle name="DATA Percent [1] 13 2" xfId="19616" xr:uid="{00000000-0005-0000-0000-000048430000}"/>
    <cellStyle name="DATA Percent [1] 13_факт 2019" xfId="28616" xr:uid="{00000000-0005-0000-0000-000049430000}"/>
    <cellStyle name="DATA Percent [1] 14" xfId="19617" xr:uid="{00000000-0005-0000-0000-00004A430000}"/>
    <cellStyle name="DATA Percent [1] 14 2" xfId="19618" xr:uid="{00000000-0005-0000-0000-00004B430000}"/>
    <cellStyle name="DATA Percent [1] 14_факт 2019" xfId="28617" xr:uid="{00000000-0005-0000-0000-00004C430000}"/>
    <cellStyle name="DATA Percent [1] 15" xfId="19619" xr:uid="{00000000-0005-0000-0000-00004D430000}"/>
    <cellStyle name="DATA Percent [1] 15 2" xfId="19620" xr:uid="{00000000-0005-0000-0000-00004E430000}"/>
    <cellStyle name="DATA Percent [1] 15_факт 2019" xfId="28618" xr:uid="{00000000-0005-0000-0000-00004F430000}"/>
    <cellStyle name="DATA Percent [1] 16" xfId="19621" xr:uid="{00000000-0005-0000-0000-000050430000}"/>
    <cellStyle name="DATA Percent [1] 17" xfId="28619" xr:uid="{00000000-0005-0000-0000-000051430000}"/>
    <cellStyle name="DATA Percent [1] 2" xfId="8846" xr:uid="{00000000-0005-0000-0000-000052430000}"/>
    <cellStyle name="DATA Percent [1] 2 10" xfId="19622" xr:uid="{00000000-0005-0000-0000-000053430000}"/>
    <cellStyle name="DATA Percent [1] 2 2" xfId="8847" xr:uid="{00000000-0005-0000-0000-000054430000}"/>
    <cellStyle name="DATA Percent [1] 2 2 2" xfId="8848" xr:uid="{00000000-0005-0000-0000-000055430000}"/>
    <cellStyle name="DATA Percent [1] 2 2 2 2" xfId="19623" xr:uid="{00000000-0005-0000-0000-000056430000}"/>
    <cellStyle name="DATA Percent [1] 2 2 2 2 2" xfId="19624" xr:uid="{00000000-0005-0000-0000-000057430000}"/>
    <cellStyle name="DATA Percent [1] 2 2 2 2_факт 2019" xfId="28620" xr:uid="{00000000-0005-0000-0000-000058430000}"/>
    <cellStyle name="DATA Percent [1] 2 2 2 3" xfId="19625" xr:uid="{00000000-0005-0000-0000-000059430000}"/>
    <cellStyle name="DATA Percent [1] 2 2 2 3 2" xfId="19626" xr:uid="{00000000-0005-0000-0000-00005A430000}"/>
    <cellStyle name="DATA Percent [1] 2 2 2 3_факт 2019" xfId="28621" xr:uid="{00000000-0005-0000-0000-00005B430000}"/>
    <cellStyle name="DATA Percent [1] 2 2 2 4" xfId="19627" xr:uid="{00000000-0005-0000-0000-00005C430000}"/>
    <cellStyle name="DATA Percent [1] 2 2 2_факт 2019" xfId="28622" xr:uid="{00000000-0005-0000-0000-00005D430000}"/>
    <cellStyle name="DATA Percent [1] 2 2 3" xfId="8849" xr:uid="{00000000-0005-0000-0000-00005E430000}"/>
    <cellStyle name="DATA Percent [1] 2 2 3 2" xfId="19628" xr:uid="{00000000-0005-0000-0000-00005F430000}"/>
    <cellStyle name="DATA Percent [1] 2 2 3_факт 2019" xfId="28623" xr:uid="{00000000-0005-0000-0000-000060430000}"/>
    <cellStyle name="DATA Percent [1] 2 2 4" xfId="8850" xr:uid="{00000000-0005-0000-0000-000061430000}"/>
    <cellStyle name="DATA Percent [1] 2 2 4 2" xfId="19629" xr:uid="{00000000-0005-0000-0000-000062430000}"/>
    <cellStyle name="DATA Percent [1] 2 2 4_факт 2019" xfId="28624" xr:uid="{00000000-0005-0000-0000-000063430000}"/>
    <cellStyle name="DATA Percent [1] 2 2 5" xfId="8851" xr:uid="{00000000-0005-0000-0000-000064430000}"/>
    <cellStyle name="DATA Percent [1] 2 2 5 2" xfId="19630" xr:uid="{00000000-0005-0000-0000-000065430000}"/>
    <cellStyle name="DATA Percent [1] 2 2 5_факт 2019" xfId="28625" xr:uid="{00000000-0005-0000-0000-000066430000}"/>
    <cellStyle name="DATA Percent [1] 2 2 6" xfId="19631" xr:uid="{00000000-0005-0000-0000-000067430000}"/>
    <cellStyle name="DATA Percent [1] 2 2 6 2" xfId="19632" xr:uid="{00000000-0005-0000-0000-000068430000}"/>
    <cellStyle name="DATA Percent [1] 2 2 6_факт 2019" xfId="28626" xr:uid="{00000000-0005-0000-0000-000069430000}"/>
    <cellStyle name="DATA Percent [1] 2 2 7" xfId="19633" xr:uid="{00000000-0005-0000-0000-00006A430000}"/>
    <cellStyle name="DATA Percent [1] 2 2 7 2" xfId="19634" xr:uid="{00000000-0005-0000-0000-00006B430000}"/>
    <cellStyle name="DATA Percent [1] 2 2 7_факт 2019" xfId="28627" xr:uid="{00000000-0005-0000-0000-00006C430000}"/>
    <cellStyle name="DATA Percent [1] 2 2 8" xfId="19635" xr:uid="{00000000-0005-0000-0000-00006D430000}"/>
    <cellStyle name="DATA Percent [1] 2 2 8 2" xfId="19636" xr:uid="{00000000-0005-0000-0000-00006E430000}"/>
    <cellStyle name="DATA Percent [1] 2 2 8_факт 2019" xfId="28628" xr:uid="{00000000-0005-0000-0000-00006F430000}"/>
    <cellStyle name="DATA Percent [1] 2 2 9" xfId="19637" xr:uid="{00000000-0005-0000-0000-000070430000}"/>
    <cellStyle name="DATA Percent [1] 2 2_факт 2019" xfId="28629" xr:uid="{00000000-0005-0000-0000-000071430000}"/>
    <cellStyle name="DATA Percent [1] 2 3" xfId="8852" xr:uid="{00000000-0005-0000-0000-000072430000}"/>
    <cellStyle name="DATA Percent [1] 2 3 2" xfId="19638" xr:uid="{00000000-0005-0000-0000-000073430000}"/>
    <cellStyle name="DATA Percent [1] 2 3 2 2" xfId="19639" xr:uid="{00000000-0005-0000-0000-000074430000}"/>
    <cellStyle name="DATA Percent [1] 2 3 2_факт 2019" xfId="28630" xr:uid="{00000000-0005-0000-0000-000075430000}"/>
    <cellStyle name="DATA Percent [1] 2 3 3" xfId="19640" xr:uid="{00000000-0005-0000-0000-000076430000}"/>
    <cellStyle name="DATA Percent [1] 2 3 3 2" xfId="19641" xr:uid="{00000000-0005-0000-0000-000077430000}"/>
    <cellStyle name="DATA Percent [1] 2 3 3_факт 2019" xfId="28631" xr:uid="{00000000-0005-0000-0000-000078430000}"/>
    <cellStyle name="DATA Percent [1] 2 3 4" xfId="19642" xr:uid="{00000000-0005-0000-0000-000079430000}"/>
    <cellStyle name="DATA Percent [1] 2 3_факт 2019" xfId="28632" xr:uid="{00000000-0005-0000-0000-00007A430000}"/>
    <cellStyle name="DATA Percent [1] 2 4" xfId="8853" xr:uid="{00000000-0005-0000-0000-00007B430000}"/>
    <cellStyle name="DATA Percent [1] 2 4 2" xfId="19643" xr:uid="{00000000-0005-0000-0000-00007C430000}"/>
    <cellStyle name="DATA Percent [1] 2 4_факт 2019" xfId="28633" xr:uid="{00000000-0005-0000-0000-00007D430000}"/>
    <cellStyle name="DATA Percent [1] 2 5" xfId="8854" xr:uid="{00000000-0005-0000-0000-00007E430000}"/>
    <cellStyle name="DATA Percent [1] 2 5 2" xfId="19644" xr:uid="{00000000-0005-0000-0000-00007F430000}"/>
    <cellStyle name="DATA Percent [1] 2 5_факт 2019" xfId="28634" xr:uid="{00000000-0005-0000-0000-000080430000}"/>
    <cellStyle name="DATA Percent [1] 2 6" xfId="8855" xr:uid="{00000000-0005-0000-0000-000081430000}"/>
    <cellStyle name="DATA Percent [1] 2 6 2" xfId="19645" xr:uid="{00000000-0005-0000-0000-000082430000}"/>
    <cellStyle name="DATA Percent [1] 2 6_факт 2019" xfId="28635" xr:uid="{00000000-0005-0000-0000-000083430000}"/>
    <cellStyle name="DATA Percent [1] 2 7" xfId="19646" xr:uid="{00000000-0005-0000-0000-000084430000}"/>
    <cellStyle name="DATA Percent [1] 2 7 2" xfId="19647" xr:uid="{00000000-0005-0000-0000-000085430000}"/>
    <cellStyle name="DATA Percent [1] 2 7_факт 2019" xfId="28636" xr:uid="{00000000-0005-0000-0000-000086430000}"/>
    <cellStyle name="DATA Percent [1] 2 8" xfId="19648" xr:uid="{00000000-0005-0000-0000-000087430000}"/>
    <cellStyle name="DATA Percent [1] 2 8 2" xfId="19649" xr:uid="{00000000-0005-0000-0000-000088430000}"/>
    <cellStyle name="DATA Percent [1] 2 8_факт 2019" xfId="28637" xr:uid="{00000000-0005-0000-0000-000089430000}"/>
    <cellStyle name="DATA Percent [1] 2 9" xfId="19650" xr:uid="{00000000-0005-0000-0000-00008A430000}"/>
    <cellStyle name="DATA Percent [1] 2 9 2" xfId="19651" xr:uid="{00000000-0005-0000-0000-00008B430000}"/>
    <cellStyle name="DATA Percent [1] 2 9_факт 2019" xfId="28638" xr:uid="{00000000-0005-0000-0000-00008C430000}"/>
    <cellStyle name="DATA Percent [1] 2_факт 2019" xfId="28639" xr:uid="{00000000-0005-0000-0000-00008D430000}"/>
    <cellStyle name="DATA Percent [1] 3" xfId="8856" xr:uid="{00000000-0005-0000-0000-00008E430000}"/>
    <cellStyle name="DATA Percent [1] 3 2" xfId="8857" xr:uid="{00000000-0005-0000-0000-00008F430000}"/>
    <cellStyle name="DATA Percent [1] 3 2 2" xfId="19652" xr:uid="{00000000-0005-0000-0000-000090430000}"/>
    <cellStyle name="DATA Percent [1] 3 2 2 2" xfId="19653" xr:uid="{00000000-0005-0000-0000-000091430000}"/>
    <cellStyle name="DATA Percent [1] 3 2 2_факт 2019" xfId="28640" xr:uid="{00000000-0005-0000-0000-000092430000}"/>
    <cellStyle name="DATA Percent [1] 3 2 3" xfId="19654" xr:uid="{00000000-0005-0000-0000-000093430000}"/>
    <cellStyle name="DATA Percent [1] 3 2 3 2" xfId="19655" xr:uid="{00000000-0005-0000-0000-000094430000}"/>
    <cellStyle name="DATA Percent [1] 3 2 3_факт 2019" xfId="28641" xr:uid="{00000000-0005-0000-0000-000095430000}"/>
    <cellStyle name="DATA Percent [1] 3 2 4" xfId="19656" xr:uid="{00000000-0005-0000-0000-000096430000}"/>
    <cellStyle name="DATA Percent [1] 3 2_факт 2019" xfId="28642" xr:uid="{00000000-0005-0000-0000-000097430000}"/>
    <cellStyle name="DATA Percent [1] 3 3" xfId="8858" xr:uid="{00000000-0005-0000-0000-000098430000}"/>
    <cellStyle name="DATA Percent [1] 3 3 2" xfId="19657" xr:uid="{00000000-0005-0000-0000-000099430000}"/>
    <cellStyle name="DATA Percent [1] 3 3_факт 2019" xfId="28643" xr:uid="{00000000-0005-0000-0000-00009A430000}"/>
    <cellStyle name="DATA Percent [1] 3 4" xfId="8859" xr:uid="{00000000-0005-0000-0000-00009B430000}"/>
    <cellStyle name="DATA Percent [1] 3 4 2" xfId="19658" xr:uid="{00000000-0005-0000-0000-00009C430000}"/>
    <cellStyle name="DATA Percent [1] 3 4_факт 2019" xfId="28644" xr:uid="{00000000-0005-0000-0000-00009D430000}"/>
    <cellStyle name="DATA Percent [1] 3 5" xfId="8860" xr:uid="{00000000-0005-0000-0000-00009E430000}"/>
    <cellStyle name="DATA Percent [1] 3 5 2" xfId="19659" xr:uid="{00000000-0005-0000-0000-00009F430000}"/>
    <cellStyle name="DATA Percent [1] 3 5_факт 2019" xfId="28645" xr:uid="{00000000-0005-0000-0000-0000A0430000}"/>
    <cellStyle name="DATA Percent [1] 3 6" xfId="19660" xr:uid="{00000000-0005-0000-0000-0000A1430000}"/>
    <cellStyle name="DATA Percent [1] 3 6 2" xfId="19661" xr:uid="{00000000-0005-0000-0000-0000A2430000}"/>
    <cellStyle name="DATA Percent [1] 3 6_факт 2019" xfId="28646" xr:uid="{00000000-0005-0000-0000-0000A3430000}"/>
    <cellStyle name="DATA Percent [1] 3 7" xfId="19662" xr:uid="{00000000-0005-0000-0000-0000A4430000}"/>
    <cellStyle name="DATA Percent [1] 3 7 2" xfId="19663" xr:uid="{00000000-0005-0000-0000-0000A5430000}"/>
    <cellStyle name="DATA Percent [1] 3 7_факт 2019" xfId="28647" xr:uid="{00000000-0005-0000-0000-0000A6430000}"/>
    <cellStyle name="DATA Percent [1] 3 8" xfId="19664" xr:uid="{00000000-0005-0000-0000-0000A7430000}"/>
    <cellStyle name="DATA Percent [1] 3 8 2" xfId="19665" xr:uid="{00000000-0005-0000-0000-0000A8430000}"/>
    <cellStyle name="DATA Percent [1] 3 8_факт 2019" xfId="28648" xr:uid="{00000000-0005-0000-0000-0000A9430000}"/>
    <cellStyle name="DATA Percent [1] 3 9" xfId="19666" xr:uid="{00000000-0005-0000-0000-0000AA430000}"/>
    <cellStyle name="DATA Percent [1] 3_факт 2019" xfId="28649" xr:uid="{00000000-0005-0000-0000-0000AB430000}"/>
    <cellStyle name="DATA Percent [1] 4" xfId="8861" xr:uid="{00000000-0005-0000-0000-0000AC430000}"/>
    <cellStyle name="DATA Percent [1] 4 2" xfId="8862" xr:uid="{00000000-0005-0000-0000-0000AD430000}"/>
    <cellStyle name="DATA Percent [1] 4 2 2" xfId="19667" xr:uid="{00000000-0005-0000-0000-0000AE430000}"/>
    <cellStyle name="DATA Percent [1] 4 2 2 2" xfId="19668" xr:uid="{00000000-0005-0000-0000-0000AF430000}"/>
    <cellStyle name="DATA Percent [1] 4 2 2_факт 2019" xfId="28650" xr:uid="{00000000-0005-0000-0000-0000B0430000}"/>
    <cellStyle name="DATA Percent [1] 4 2 3" xfId="19669" xr:uid="{00000000-0005-0000-0000-0000B1430000}"/>
    <cellStyle name="DATA Percent [1] 4 2 3 2" xfId="19670" xr:uid="{00000000-0005-0000-0000-0000B2430000}"/>
    <cellStyle name="DATA Percent [1] 4 2 3_факт 2019" xfId="28651" xr:uid="{00000000-0005-0000-0000-0000B3430000}"/>
    <cellStyle name="DATA Percent [1] 4 2 4" xfId="19671" xr:uid="{00000000-0005-0000-0000-0000B4430000}"/>
    <cellStyle name="DATA Percent [1] 4 2_факт 2019" xfId="28652" xr:uid="{00000000-0005-0000-0000-0000B5430000}"/>
    <cellStyle name="DATA Percent [1] 4 3" xfId="8863" xr:uid="{00000000-0005-0000-0000-0000B6430000}"/>
    <cellStyle name="DATA Percent [1] 4 3 2" xfId="19672" xr:uid="{00000000-0005-0000-0000-0000B7430000}"/>
    <cellStyle name="DATA Percent [1] 4 3_факт 2019" xfId="28653" xr:uid="{00000000-0005-0000-0000-0000B8430000}"/>
    <cellStyle name="DATA Percent [1] 4 4" xfId="8864" xr:uid="{00000000-0005-0000-0000-0000B9430000}"/>
    <cellStyle name="DATA Percent [1] 4 4 2" xfId="19673" xr:uid="{00000000-0005-0000-0000-0000BA430000}"/>
    <cellStyle name="DATA Percent [1] 4 4_факт 2019" xfId="28654" xr:uid="{00000000-0005-0000-0000-0000BB430000}"/>
    <cellStyle name="DATA Percent [1] 4 5" xfId="8865" xr:uid="{00000000-0005-0000-0000-0000BC430000}"/>
    <cellStyle name="DATA Percent [1] 4 5 2" xfId="19674" xr:uid="{00000000-0005-0000-0000-0000BD430000}"/>
    <cellStyle name="DATA Percent [1] 4 5_факт 2019" xfId="28655" xr:uid="{00000000-0005-0000-0000-0000BE430000}"/>
    <cellStyle name="DATA Percent [1] 4 6" xfId="19675" xr:uid="{00000000-0005-0000-0000-0000BF430000}"/>
    <cellStyle name="DATA Percent [1] 4 6 2" xfId="19676" xr:uid="{00000000-0005-0000-0000-0000C0430000}"/>
    <cellStyle name="DATA Percent [1] 4 6_факт 2019" xfId="28656" xr:uid="{00000000-0005-0000-0000-0000C1430000}"/>
    <cellStyle name="DATA Percent [1] 4 7" xfId="19677" xr:uid="{00000000-0005-0000-0000-0000C2430000}"/>
    <cellStyle name="DATA Percent [1] 4 7 2" xfId="19678" xr:uid="{00000000-0005-0000-0000-0000C3430000}"/>
    <cellStyle name="DATA Percent [1] 4 7_факт 2019" xfId="28657" xr:uid="{00000000-0005-0000-0000-0000C4430000}"/>
    <cellStyle name="DATA Percent [1] 4 8" xfId="19679" xr:uid="{00000000-0005-0000-0000-0000C5430000}"/>
    <cellStyle name="DATA Percent [1] 4 8 2" xfId="19680" xr:uid="{00000000-0005-0000-0000-0000C6430000}"/>
    <cellStyle name="DATA Percent [1] 4 8_факт 2019" xfId="28658" xr:uid="{00000000-0005-0000-0000-0000C7430000}"/>
    <cellStyle name="DATA Percent [1] 4 9" xfId="19681" xr:uid="{00000000-0005-0000-0000-0000C8430000}"/>
    <cellStyle name="DATA Percent [1] 4_факт 2019" xfId="28659" xr:uid="{00000000-0005-0000-0000-0000C9430000}"/>
    <cellStyle name="DATA Percent [1] 5" xfId="8866" xr:uid="{00000000-0005-0000-0000-0000CA430000}"/>
    <cellStyle name="DATA Percent [1] 5 2" xfId="8867" xr:uid="{00000000-0005-0000-0000-0000CB430000}"/>
    <cellStyle name="DATA Percent [1] 5 2 2" xfId="19682" xr:uid="{00000000-0005-0000-0000-0000CC430000}"/>
    <cellStyle name="DATA Percent [1] 5 2 2 2" xfId="19683" xr:uid="{00000000-0005-0000-0000-0000CD430000}"/>
    <cellStyle name="DATA Percent [1] 5 2 2_факт 2019" xfId="28660" xr:uid="{00000000-0005-0000-0000-0000CE430000}"/>
    <cellStyle name="DATA Percent [1] 5 2 3" xfId="19684" xr:uid="{00000000-0005-0000-0000-0000CF430000}"/>
    <cellStyle name="DATA Percent [1] 5 2 3 2" xfId="19685" xr:uid="{00000000-0005-0000-0000-0000D0430000}"/>
    <cellStyle name="DATA Percent [1] 5 2 3_факт 2019" xfId="28661" xr:uid="{00000000-0005-0000-0000-0000D1430000}"/>
    <cellStyle name="DATA Percent [1] 5 2 4" xfId="19686" xr:uid="{00000000-0005-0000-0000-0000D2430000}"/>
    <cellStyle name="DATA Percent [1] 5 2_факт 2019" xfId="28662" xr:uid="{00000000-0005-0000-0000-0000D3430000}"/>
    <cellStyle name="DATA Percent [1] 5 3" xfId="8868" xr:uid="{00000000-0005-0000-0000-0000D4430000}"/>
    <cellStyle name="DATA Percent [1] 5 3 2" xfId="19687" xr:uid="{00000000-0005-0000-0000-0000D5430000}"/>
    <cellStyle name="DATA Percent [1] 5 3_факт 2019" xfId="28663" xr:uid="{00000000-0005-0000-0000-0000D6430000}"/>
    <cellStyle name="DATA Percent [1] 5 4" xfId="8869" xr:uid="{00000000-0005-0000-0000-0000D7430000}"/>
    <cellStyle name="DATA Percent [1] 5 4 2" xfId="19688" xr:uid="{00000000-0005-0000-0000-0000D8430000}"/>
    <cellStyle name="DATA Percent [1] 5 4_факт 2019" xfId="28664" xr:uid="{00000000-0005-0000-0000-0000D9430000}"/>
    <cellStyle name="DATA Percent [1] 5 5" xfId="8870" xr:uid="{00000000-0005-0000-0000-0000DA430000}"/>
    <cellStyle name="DATA Percent [1] 5 5 2" xfId="19689" xr:uid="{00000000-0005-0000-0000-0000DB430000}"/>
    <cellStyle name="DATA Percent [1] 5 5_факт 2019" xfId="28665" xr:uid="{00000000-0005-0000-0000-0000DC430000}"/>
    <cellStyle name="DATA Percent [1] 5 6" xfId="19690" xr:uid="{00000000-0005-0000-0000-0000DD430000}"/>
    <cellStyle name="DATA Percent [1] 5 6 2" xfId="19691" xr:uid="{00000000-0005-0000-0000-0000DE430000}"/>
    <cellStyle name="DATA Percent [1] 5 6_факт 2019" xfId="28666" xr:uid="{00000000-0005-0000-0000-0000DF430000}"/>
    <cellStyle name="DATA Percent [1] 5 7" xfId="19692" xr:uid="{00000000-0005-0000-0000-0000E0430000}"/>
    <cellStyle name="DATA Percent [1] 5 7 2" xfId="19693" xr:uid="{00000000-0005-0000-0000-0000E1430000}"/>
    <cellStyle name="DATA Percent [1] 5 7_факт 2019" xfId="28667" xr:uid="{00000000-0005-0000-0000-0000E2430000}"/>
    <cellStyle name="DATA Percent [1] 5 8" xfId="19694" xr:uid="{00000000-0005-0000-0000-0000E3430000}"/>
    <cellStyle name="DATA Percent [1] 5 8 2" xfId="19695" xr:uid="{00000000-0005-0000-0000-0000E4430000}"/>
    <cellStyle name="DATA Percent [1] 5 8_факт 2019" xfId="28668" xr:uid="{00000000-0005-0000-0000-0000E5430000}"/>
    <cellStyle name="DATA Percent [1] 5 9" xfId="19696" xr:uid="{00000000-0005-0000-0000-0000E6430000}"/>
    <cellStyle name="DATA Percent [1] 5_факт 2019" xfId="28669" xr:uid="{00000000-0005-0000-0000-0000E7430000}"/>
    <cellStyle name="DATA Percent [1] 6" xfId="8871" xr:uid="{00000000-0005-0000-0000-0000E8430000}"/>
    <cellStyle name="DATA Percent [1] 6 2" xfId="8872" xr:uid="{00000000-0005-0000-0000-0000E9430000}"/>
    <cellStyle name="DATA Percent [1] 6 2 2" xfId="19697" xr:uid="{00000000-0005-0000-0000-0000EA430000}"/>
    <cellStyle name="DATA Percent [1] 6 2 2 2" xfId="19698" xr:uid="{00000000-0005-0000-0000-0000EB430000}"/>
    <cellStyle name="DATA Percent [1] 6 2 2_факт 2019" xfId="28670" xr:uid="{00000000-0005-0000-0000-0000EC430000}"/>
    <cellStyle name="DATA Percent [1] 6 2 3" xfId="19699" xr:uid="{00000000-0005-0000-0000-0000ED430000}"/>
    <cellStyle name="DATA Percent [1] 6 2 3 2" xfId="19700" xr:uid="{00000000-0005-0000-0000-0000EE430000}"/>
    <cellStyle name="DATA Percent [1] 6 2 3_факт 2019" xfId="28671" xr:uid="{00000000-0005-0000-0000-0000EF430000}"/>
    <cellStyle name="DATA Percent [1] 6 2 4" xfId="19701" xr:uid="{00000000-0005-0000-0000-0000F0430000}"/>
    <cellStyle name="DATA Percent [1] 6 2_факт 2019" xfId="28672" xr:uid="{00000000-0005-0000-0000-0000F1430000}"/>
    <cellStyle name="DATA Percent [1] 6 3" xfId="8873" xr:uid="{00000000-0005-0000-0000-0000F2430000}"/>
    <cellStyle name="DATA Percent [1] 6 3 2" xfId="19702" xr:uid="{00000000-0005-0000-0000-0000F3430000}"/>
    <cellStyle name="DATA Percent [1] 6 3_факт 2019" xfId="28673" xr:uid="{00000000-0005-0000-0000-0000F4430000}"/>
    <cellStyle name="DATA Percent [1] 6 4" xfId="8874" xr:uid="{00000000-0005-0000-0000-0000F5430000}"/>
    <cellStyle name="DATA Percent [1] 6 4 2" xfId="19703" xr:uid="{00000000-0005-0000-0000-0000F6430000}"/>
    <cellStyle name="DATA Percent [1] 6 4_факт 2019" xfId="28674" xr:uid="{00000000-0005-0000-0000-0000F7430000}"/>
    <cellStyle name="DATA Percent [1] 6 5" xfId="8875" xr:uid="{00000000-0005-0000-0000-0000F8430000}"/>
    <cellStyle name="DATA Percent [1] 6 5 2" xfId="19704" xr:uid="{00000000-0005-0000-0000-0000F9430000}"/>
    <cellStyle name="DATA Percent [1] 6 5_факт 2019" xfId="28675" xr:uid="{00000000-0005-0000-0000-0000FA430000}"/>
    <cellStyle name="DATA Percent [1] 6 6" xfId="19705" xr:uid="{00000000-0005-0000-0000-0000FB430000}"/>
    <cellStyle name="DATA Percent [1] 6 6 2" xfId="19706" xr:uid="{00000000-0005-0000-0000-0000FC430000}"/>
    <cellStyle name="DATA Percent [1] 6 6_факт 2019" xfId="28676" xr:uid="{00000000-0005-0000-0000-0000FD430000}"/>
    <cellStyle name="DATA Percent [1] 6 7" xfId="19707" xr:uid="{00000000-0005-0000-0000-0000FE430000}"/>
    <cellStyle name="DATA Percent [1] 6 7 2" xfId="19708" xr:uid="{00000000-0005-0000-0000-0000FF430000}"/>
    <cellStyle name="DATA Percent [1] 6 7_факт 2019" xfId="28677" xr:uid="{00000000-0005-0000-0000-000000440000}"/>
    <cellStyle name="DATA Percent [1] 6 8" xfId="19709" xr:uid="{00000000-0005-0000-0000-000001440000}"/>
    <cellStyle name="DATA Percent [1] 6 8 2" xfId="19710" xr:uid="{00000000-0005-0000-0000-000002440000}"/>
    <cellStyle name="DATA Percent [1] 6 8_факт 2019" xfId="28678" xr:uid="{00000000-0005-0000-0000-000003440000}"/>
    <cellStyle name="DATA Percent [1] 6 9" xfId="19711" xr:uid="{00000000-0005-0000-0000-000004440000}"/>
    <cellStyle name="DATA Percent [1] 6_факт 2019" xfId="28679" xr:uid="{00000000-0005-0000-0000-000005440000}"/>
    <cellStyle name="DATA Percent [1] 7" xfId="8876" xr:uid="{00000000-0005-0000-0000-000006440000}"/>
    <cellStyle name="DATA Percent [1] 7 2" xfId="8877" xr:uid="{00000000-0005-0000-0000-000007440000}"/>
    <cellStyle name="DATA Percent [1] 7 2 2" xfId="19712" xr:uid="{00000000-0005-0000-0000-000008440000}"/>
    <cellStyle name="DATA Percent [1] 7 2 2 2" xfId="19713" xr:uid="{00000000-0005-0000-0000-000009440000}"/>
    <cellStyle name="DATA Percent [1] 7 2 2_факт 2019" xfId="28680" xr:uid="{00000000-0005-0000-0000-00000A440000}"/>
    <cellStyle name="DATA Percent [1] 7 2 3" xfId="19714" xr:uid="{00000000-0005-0000-0000-00000B440000}"/>
    <cellStyle name="DATA Percent [1] 7 2 3 2" xfId="19715" xr:uid="{00000000-0005-0000-0000-00000C440000}"/>
    <cellStyle name="DATA Percent [1] 7 2 3_факт 2019" xfId="28681" xr:uid="{00000000-0005-0000-0000-00000D440000}"/>
    <cellStyle name="DATA Percent [1] 7 2 4" xfId="19716" xr:uid="{00000000-0005-0000-0000-00000E440000}"/>
    <cellStyle name="DATA Percent [1] 7 2_факт 2019" xfId="28682" xr:uid="{00000000-0005-0000-0000-00000F440000}"/>
    <cellStyle name="DATA Percent [1] 7 3" xfId="8878" xr:uid="{00000000-0005-0000-0000-000010440000}"/>
    <cellStyle name="DATA Percent [1] 7 3 2" xfId="19717" xr:uid="{00000000-0005-0000-0000-000011440000}"/>
    <cellStyle name="DATA Percent [1] 7 3_факт 2019" xfId="28683" xr:uid="{00000000-0005-0000-0000-000012440000}"/>
    <cellStyle name="DATA Percent [1] 7 4" xfId="8879" xr:uid="{00000000-0005-0000-0000-000013440000}"/>
    <cellStyle name="DATA Percent [1] 7 4 2" xfId="19718" xr:uid="{00000000-0005-0000-0000-000014440000}"/>
    <cellStyle name="DATA Percent [1] 7 4_факт 2019" xfId="28684" xr:uid="{00000000-0005-0000-0000-000015440000}"/>
    <cellStyle name="DATA Percent [1] 7 5" xfId="8880" xr:uid="{00000000-0005-0000-0000-000016440000}"/>
    <cellStyle name="DATA Percent [1] 7 5 2" xfId="19719" xr:uid="{00000000-0005-0000-0000-000017440000}"/>
    <cellStyle name="DATA Percent [1] 7 5_факт 2019" xfId="28685" xr:uid="{00000000-0005-0000-0000-000018440000}"/>
    <cellStyle name="DATA Percent [1] 7 6" xfId="19720" xr:uid="{00000000-0005-0000-0000-000019440000}"/>
    <cellStyle name="DATA Percent [1] 7 6 2" xfId="19721" xr:uid="{00000000-0005-0000-0000-00001A440000}"/>
    <cellStyle name="DATA Percent [1] 7 6_факт 2019" xfId="28686" xr:uid="{00000000-0005-0000-0000-00001B440000}"/>
    <cellStyle name="DATA Percent [1] 7 7" xfId="19722" xr:uid="{00000000-0005-0000-0000-00001C440000}"/>
    <cellStyle name="DATA Percent [1] 7 7 2" xfId="19723" xr:uid="{00000000-0005-0000-0000-00001D440000}"/>
    <cellStyle name="DATA Percent [1] 7 7_факт 2019" xfId="28687" xr:uid="{00000000-0005-0000-0000-00001E440000}"/>
    <cellStyle name="DATA Percent [1] 7 8" xfId="19724" xr:uid="{00000000-0005-0000-0000-00001F440000}"/>
    <cellStyle name="DATA Percent [1] 7 8 2" xfId="19725" xr:uid="{00000000-0005-0000-0000-000020440000}"/>
    <cellStyle name="DATA Percent [1] 7 8_факт 2019" xfId="28688" xr:uid="{00000000-0005-0000-0000-000021440000}"/>
    <cellStyle name="DATA Percent [1] 7 9" xfId="19726" xr:uid="{00000000-0005-0000-0000-000022440000}"/>
    <cellStyle name="DATA Percent [1] 7_факт 2019" xfId="28689" xr:uid="{00000000-0005-0000-0000-000023440000}"/>
    <cellStyle name="DATA Percent [1] 8" xfId="8881" xr:uid="{00000000-0005-0000-0000-000024440000}"/>
    <cellStyle name="DATA Percent [1] 8 2" xfId="8882" xr:uid="{00000000-0005-0000-0000-000025440000}"/>
    <cellStyle name="DATA Percent [1] 8 2 2" xfId="19727" xr:uid="{00000000-0005-0000-0000-000026440000}"/>
    <cellStyle name="DATA Percent [1] 8 2 2 2" xfId="19728" xr:uid="{00000000-0005-0000-0000-000027440000}"/>
    <cellStyle name="DATA Percent [1] 8 2 2_факт 2019" xfId="28690" xr:uid="{00000000-0005-0000-0000-000028440000}"/>
    <cellStyle name="DATA Percent [1] 8 2 3" xfId="19729" xr:uid="{00000000-0005-0000-0000-000029440000}"/>
    <cellStyle name="DATA Percent [1] 8 2 3 2" xfId="19730" xr:uid="{00000000-0005-0000-0000-00002A440000}"/>
    <cellStyle name="DATA Percent [1] 8 2 3_факт 2019" xfId="28691" xr:uid="{00000000-0005-0000-0000-00002B440000}"/>
    <cellStyle name="DATA Percent [1] 8 2 4" xfId="19731" xr:uid="{00000000-0005-0000-0000-00002C440000}"/>
    <cellStyle name="DATA Percent [1] 8 2_факт 2019" xfId="28692" xr:uid="{00000000-0005-0000-0000-00002D440000}"/>
    <cellStyle name="DATA Percent [1] 8 3" xfId="8883" xr:uid="{00000000-0005-0000-0000-00002E440000}"/>
    <cellStyle name="DATA Percent [1] 8 3 2" xfId="19732" xr:uid="{00000000-0005-0000-0000-00002F440000}"/>
    <cellStyle name="DATA Percent [1] 8 3_факт 2019" xfId="28693" xr:uid="{00000000-0005-0000-0000-000030440000}"/>
    <cellStyle name="DATA Percent [1] 8 4" xfId="8884" xr:uid="{00000000-0005-0000-0000-000031440000}"/>
    <cellStyle name="DATA Percent [1] 8 4 2" xfId="19733" xr:uid="{00000000-0005-0000-0000-000032440000}"/>
    <cellStyle name="DATA Percent [1] 8 4_факт 2019" xfId="28694" xr:uid="{00000000-0005-0000-0000-000033440000}"/>
    <cellStyle name="DATA Percent [1] 8 5" xfId="8885" xr:uid="{00000000-0005-0000-0000-000034440000}"/>
    <cellStyle name="DATA Percent [1] 8 5 2" xfId="19734" xr:uid="{00000000-0005-0000-0000-000035440000}"/>
    <cellStyle name="DATA Percent [1] 8 5_факт 2019" xfId="28695" xr:uid="{00000000-0005-0000-0000-000036440000}"/>
    <cellStyle name="DATA Percent [1] 8 6" xfId="19735" xr:uid="{00000000-0005-0000-0000-000037440000}"/>
    <cellStyle name="DATA Percent [1] 8 6 2" xfId="19736" xr:uid="{00000000-0005-0000-0000-000038440000}"/>
    <cellStyle name="DATA Percent [1] 8 6_факт 2019" xfId="28696" xr:uid="{00000000-0005-0000-0000-000039440000}"/>
    <cellStyle name="DATA Percent [1] 8 7" xfId="19737" xr:uid="{00000000-0005-0000-0000-00003A440000}"/>
    <cellStyle name="DATA Percent [1] 8 7 2" xfId="19738" xr:uid="{00000000-0005-0000-0000-00003B440000}"/>
    <cellStyle name="DATA Percent [1] 8 7_факт 2019" xfId="28697" xr:uid="{00000000-0005-0000-0000-00003C440000}"/>
    <cellStyle name="DATA Percent [1] 8 8" xfId="19739" xr:uid="{00000000-0005-0000-0000-00003D440000}"/>
    <cellStyle name="DATA Percent [1] 8 8 2" xfId="19740" xr:uid="{00000000-0005-0000-0000-00003E440000}"/>
    <cellStyle name="DATA Percent [1] 8 8_факт 2019" xfId="28698" xr:uid="{00000000-0005-0000-0000-00003F440000}"/>
    <cellStyle name="DATA Percent [1] 8 9" xfId="19741" xr:uid="{00000000-0005-0000-0000-000040440000}"/>
    <cellStyle name="DATA Percent [1] 8_факт 2019" xfId="28699" xr:uid="{00000000-0005-0000-0000-000041440000}"/>
    <cellStyle name="DATA Percent [1] 9" xfId="8886" xr:uid="{00000000-0005-0000-0000-000042440000}"/>
    <cellStyle name="DATA Percent [1] 9 2" xfId="19742" xr:uid="{00000000-0005-0000-0000-000043440000}"/>
    <cellStyle name="DATA Percent [1] 9 2 2" xfId="19743" xr:uid="{00000000-0005-0000-0000-000044440000}"/>
    <cellStyle name="DATA Percent [1] 9 2_факт 2019" xfId="28700" xr:uid="{00000000-0005-0000-0000-000045440000}"/>
    <cellStyle name="DATA Percent [1] 9 3" xfId="19744" xr:uid="{00000000-0005-0000-0000-000046440000}"/>
    <cellStyle name="DATA Percent [1] 9 3 2" xfId="19745" xr:uid="{00000000-0005-0000-0000-000047440000}"/>
    <cellStyle name="DATA Percent [1] 9 3_факт 2019" xfId="28701" xr:uid="{00000000-0005-0000-0000-000048440000}"/>
    <cellStyle name="DATA Percent [1] 9 4" xfId="19746" xr:uid="{00000000-0005-0000-0000-000049440000}"/>
    <cellStyle name="DATA Percent [1] 9_факт 2019" xfId="28702" xr:uid="{00000000-0005-0000-0000-00004A440000}"/>
    <cellStyle name="DATA Percent [1]_Лист2" xfId="28703" xr:uid="{00000000-0005-0000-0000-00004B440000}"/>
    <cellStyle name="DATA Percent [2]" xfId="8887" xr:uid="{00000000-0005-0000-0000-00004C440000}"/>
    <cellStyle name="DATA Percent [2] 10" xfId="8888" xr:uid="{00000000-0005-0000-0000-00004D440000}"/>
    <cellStyle name="DATA Percent [2] 10 2" xfId="19747" xr:uid="{00000000-0005-0000-0000-00004E440000}"/>
    <cellStyle name="DATA Percent [2] 10_факт 2019" xfId="28704" xr:uid="{00000000-0005-0000-0000-00004F440000}"/>
    <cellStyle name="DATA Percent [2] 11" xfId="8889" xr:uid="{00000000-0005-0000-0000-000050440000}"/>
    <cellStyle name="DATA Percent [2] 11 2" xfId="19748" xr:uid="{00000000-0005-0000-0000-000051440000}"/>
    <cellStyle name="DATA Percent [2] 11_факт 2019" xfId="28705" xr:uid="{00000000-0005-0000-0000-000052440000}"/>
    <cellStyle name="DATA Percent [2] 12" xfId="8890" xr:uid="{00000000-0005-0000-0000-000053440000}"/>
    <cellStyle name="DATA Percent [2] 12 2" xfId="19749" xr:uid="{00000000-0005-0000-0000-000054440000}"/>
    <cellStyle name="DATA Percent [2] 12_факт 2019" xfId="28706" xr:uid="{00000000-0005-0000-0000-000055440000}"/>
    <cellStyle name="DATA Percent [2] 13" xfId="19750" xr:uid="{00000000-0005-0000-0000-000056440000}"/>
    <cellStyle name="DATA Percent [2] 13 2" xfId="19751" xr:uid="{00000000-0005-0000-0000-000057440000}"/>
    <cellStyle name="DATA Percent [2] 13_факт 2019" xfId="28707" xr:uid="{00000000-0005-0000-0000-000058440000}"/>
    <cellStyle name="DATA Percent [2] 14" xfId="19752" xr:uid="{00000000-0005-0000-0000-000059440000}"/>
    <cellStyle name="DATA Percent [2] 14 2" xfId="19753" xr:uid="{00000000-0005-0000-0000-00005A440000}"/>
    <cellStyle name="DATA Percent [2] 14_факт 2019" xfId="28708" xr:uid="{00000000-0005-0000-0000-00005B440000}"/>
    <cellStyle name="DATA Percent [2] 15" xfId="19754" xr:uid="{00000000-0005-0000-0000-00005C440000}"/>
    <cellStyle name="DATA Percent [2] 15 2" xfId="19755" xr:uid="{00000000-0005-0000-0000-00005D440000}"/>
    <cellStyle name="DATA Percent [2] 15_факт 2019" xfId="28709" xr:uid="{00000000-0005-0000-0000-00005E440000}"/>
    <cellStyle name="DATA Percent [2] 16" xfId="19756" xr:uid="{00000000-0005-0000-0000-00005F440000}"/>
    <cellStyle name="DATA Percent [2] 17" xfId="28710" xr:uid="{00000000-0005-0000-0000-000060440000}"/>
    <cellStyle name="DATA Percent [2] 2" xfId="8891" xr:uid="{00000000-0005-0000-0000-000061440000}"/>
    <cellStyle name="DATA Percent [2] 2 10" xfId="19757" xr:uid="{00000000-0005-0000-0000-000062440000}"/>
    <cellStyle name="DATA Percent [2] 2 2" xfId="8892" xr:uid="{00000000-0005-0000-0000-000063440000}"/>
    <cellStyle name="DATA Percent [2] 2 2 2" xfId="8893" xr:uid="{00000000-0005-0000-0000-000064440000}"/>
    <cellStyle name="DATA Percent [2] 2 2 2 2" xfId="19758" xr:uid="{00000000-0005-0000-0000-000065440000}"/>
    <cellStyle name="DATA Percent [2] 2 2 2 2 2" xfId="19759" xr:uid="{00000000-0005-0000-0000-000066440000}"/>
    <cellStyle name="DATA Percent [2] 2 2 2 2_факт 2019" xfId="28711" xr:uid="{00000000-0005-0000-0000-000067440000}"/>
    <cellStyle name="DATA Percent [2] 2 2 2 3" xfId="19760" xr:uid="{00000000-0005-0000-0000-000068440000}"/>
    <cellStyle name="DATA Percent [2] 2 2 2 3 2" xfId="19761" xr:uid="{00000000-0005-0000-0000-000069440000}"/>
    <cellStyle name="DATA Percent [2] 2 2 2 3_факт 2019" xfId="28712" xr:uid="{00000000-0005-0000-0000-00006A440000}"/>
    <cellStyle name="DATA Percent [2] 2 2 2 4" xfId="19762" xr:uid="{00000000-0005-0000-0000-00006B440000}"/>
    <cellStyle name="DATA Percent [2] 2 2 2_факт 2019" xfId="28713" xr:uid="{00000000-0005-0000-0000-00006C440000}"/>
    <cellStyle name="DATA Percent [2] 2 2 3" xfId="8894" xr:uid="{00000000-0005-0000-0000-00006D440000}"/>
    <cellStyle name="DATA Percent [2] 2 2 3 2" xfId="19763" xr:uid="{00000000-0005-0000-0000-00006E440000}"/>
    <cellStyle name="DATA Percent [2] 2 2 3_факт 2019" xfId="28714" xr:uid="{00000000-0005-0000-0000-00006F440000}"/>
    <cellStyle name="DATA Percent [2] 2 2 4" xfId="8895" xr:uid="{00000000-0005-0000-0000-000070440000}"/>
    <cellStyle name="DATA Percent [2] 2 2 4 2" xfId="19764" xr:uid="{00000000-0005-0000-0000-000071440000}"/>
    <cellStyle name="DATA Percent [2] 2 2 4_факт 2019" xfId="28715" xr:uid="{00000000-0005-0000-0000-000072440000}"/>
    <cellStyle name="DATA Percent [2] 2 2 5" xfId="8896" xr:uid="{00000000-0005-0000-0000-000073440000}"/>
    <cellStyle name="DATA Percent [2] 2 2 5 2" xfId="19765" xr:uid="{00000000-0005-0000-0000-000074440000}"/>
    <cellStyle name="DATA Percent [2] 2 2 5_факт 2019" xfId="28716" xr:uid="{00000000-0005-0000-0000-000075440000}"/>
    <cellStyle name="DATA Percent [2] 2 2 6" xfId="19766" xr:uid="{00000000-0005-0000-0000-000076440000}"/>
    <cellStyle name="DATA Percent [2] 2 2 6 2" xfId="19767" xr:uid="{00000000-0005-0000-0000-000077440000}"/>
    <cellStyle name="DATA Percent [2] 2 2 6_факт 2019" xfId="28717" xr:uid="{00000000-0005-0000-0000-000078440000}"/>
    <cellStyle name="DATA Percent [2] 2 2 7" xfId="19768" xr:uid="{00000000-0005-0000-0000-000079440000}"/>
    <cellStyle name="DATA Percent [2] 2 2 7 2" xfId="19769" xr:uid="{00000000-0005-0000-0000-00007A440000}"/>
    <cellStyle name="DATA Percent [2] 2 2 7_факт 2019" xfId="28718" xr:uid="{00000000-0005-0000-0000-00007B440000}"/>
    <cellStyle name="DATA Percent [2] 2 2 8" xfId="19770" xr:uid="{00000000-0005-0000-0000-00007C440000}"/>
    <cellStyle name="DATA Percent [2] 2 2 8 2" xfId="19771" xr:uid="{00000000-0005-0000-0000-00007D440000}"/>
    <cellStyle name="DATA Percent [2] 2 2 8_факт 2019" xfId="28719" xr:uid="{00000000-0005-0000-0000-00007E440000}"/>
    <cellStyle name="DATA Percent [2] 2 2 9" xfId="19772" xr:uid="{00000000-0005-0000-0000-00007F440000}"/>
    <cellStyle name="DATA Percent [2] 2 2_факт 2019" xfId="28720" xr:uid="{00000000-0005-0000-0000-000080440000}"/>
    <cellStyle name="DATA Percent [2] 2 3" xfId="8897" xr:uid="{00000000-0005-0000-0000-000081440000}"/>
    <cellStyle name="DATA Percent [2] 2 3 2" xfId="19773" xr:uid="{00000000-0005-0000-0000-000082440000}"/>
    <cellStyle name="DATA Percent [2] 2 3 2 2" xfId="19774" xr:uid="{00000000-0005-0000-0000-000083440000}"/>
    <cellStyle name="DATA Percent [2] 2 3 2_факт 2019" xfId="28721" xr:uid="{00000000-0005-0000-0000-000084440000}"/>
    <cellStyle name="DATA Percent [2] 2 3 3" xfId="19775" xr:uid="{00000000-0005-0000-0000-000085440000}"/>
    <cellStyle name="DATA Percent [2] 2 3 3 2" xfId="19776" xr:uid="{00000000-0005-0000-0000-000086440000}"/>
    <cellStyle name="DATA Percent [2] 2 3 3_факт 2019" xfId="28722" xr:uid="{00000000-0005-0000-0000-000087440000}"/>
    <cellStyle name="DATA Percent [2] 2 3 4" xfId="19777" xr:uid="{00000000-0005-0000-0000-000088440000}"/>
    <cellStyle name="DATA Percent [2] 2 3_факт 2019" xfId="28723" xr:uid="{00000000-0005-0000-0000-000089440000}"/>
    <cellStyle name="DATA Percent [2] 2 4" xfId="8898" xr:uid="{00000000-0005-0000-0000-00008A440000}"/>
    <cellStyle name="DATA Percent [2] 2 4 2" xfId="19778" xr:uid="{00000000-0005-0000-0000-00008B440000}"/>
    <cellStyle name="DATA Percent [2] 2 4_факт 2019" xfId="28724" xr:uid="{00000000-0005-0000-0000-00008C440000}"/>
    <cellStyle name="DATA Percent [2] 2 5" xfId="8899" xr:uid="{00000000-0005-0000-0000-00008D440000}"/>
    <cellStyle name="DATA Percent [2] 2 5 2" xfId="19779" xr:uid="{00000000-0005-0000-0000-00008E440000}"/>
    <cellStyle name="DATA Percent [2] 2 5_факт 2019" xfId="28725" xr:uid="{00000000-0005-0000-0000-00008F440000}"/>
    <cellStyle name="DATA Percent [2] 2 6" xfId="8900" xr:uid="{00000000-0005-0000-0000-000090440000}"/>
    <cellStyle name="DATA Percent [2] 2 6 2" xfId="19780" xr:uid="{00000000-0005-0000-0000-000091440000}"/>
    <cellStyle name="DATA Percent [2] 2 6_факт 2019" xfId="28726" xr:uid="{00000000-0005-0000-0000-000092440000}"/>
    <cellStyle name="DATA Percent [2] 2 7" xfId="19781" xr:uid="{00000000-0005-0000-0000-000093440000}"/>
    <cellStyle name="DATA Percent [2] 2 7 2" xfId="19782" xr:uid="{00000000-0005-0000-0000-000094440000}"/>
    <cellStyle name="DATA Percent [2] 2 7_факт 2019" xfId="28727" xr:uid="{00000000-0005-0000-0000-000095440000}"/>
    <cellStyle name="DATA Percent [2] 2 8" xfId="19783" xr:uid="{00000000-0005-0000-0000-000096440000}"/>
    <cellStyle name="DATA Percent [2] 2 8 2" xfId="19784" xr:uid="{00000000-0005-0000-0000-000097440000}"/>
    <cellStyle name="DATA Percent [2] 2 8_факт 2019" xfId="28728" xr:uid="{00000000-0005-0000-0000-000098440000}"/>
    <cellStyle name="DATA Percent [2] 2 9" xfId="19785" xr:uid="{00000000-0005-0000-0000-000099440000}"/>
    <cellStyle name="DATA Percent [2] 2 9 2" xfId="19786" xr:uid="{00000000-0005-0000-0000-00009A440000}"/>
    <cellStyle name="DATA Percent [2] 2 9_факт 2019" xfId="28729" xr:uid="{00000000-0005-0000-0000-00009B440000}"/>
    <cellStyle name="DATA Percent [2] 2_факт 2019" xfId="28730" xr:uid="{00000000-0005-0000-0000-00009C440000}"/>
    <cellStyle name="DATA Percent [2] 3" xfId="8901" xr:uid="{00000000-0005-0000-0000-00009D440000}"/>
    <cellStyle name="DATA Percent [2] 3 2" xfId="8902" xr:uid="{00000000-0005-0000-0000-00009E440000}"/>
    <cellStyle name="DATA Percent [2] 3 2 2" xfId="19787" xr:uid="{00000000-0005-0000-0000-00009F440000}"/>
    <cellStyle name="DATA Percent [2] 3 2 2 2" xfId="19788" xr:uid="{00000000-0005-0000-0000-0000A0440000}"/>
    <cellStyle name="DATA Percent [2] 3 2 2_факт 2019" xfId="28731" xr:uid="{00000000-0005-0000-0000-0000A1440000}"/>
    <cellStyle name="DATA Percent [2] 3 2 3" xfId="19789" xr:uid="{00000000-0005-0000-0000-0000A2440000}"/>
    <cellStyle name="DATA Percent [2] 3 2 3 2" xfId="19790" xr:uid="{00000000-0005-0000-0000-0000A3440000}"/>
    <cellStyle name="DATA Percent [2] 3 2 3_факт 2019" xfId="28732" xr:uid="{00000000-0005-0000-0000-0000A4440000}"/>
    <cellStyle name="DATA Percent [2] 3 2 4" xfId="19791" xr:uid="{00000000-0005-0000-0000-0000A5440000}"/>
    <cellStyle name="DATA Percent [2] 3 2_факт 2019" xfId="28733" xr:uid="{00000000-0005-0000-0000-0000A6440000}"/>
    <cellStyle name="DATA Percent [2] 3 3" xfId="8903" xr:uid="{00000000-0005-0000-0000-0000A7440000}"/>
    <cellStyle name="DATA Percent [2] 3 3 2" xfId="19792" xr:uid="{00000000-0005-0000-0000-0000A8440000}"/>
    <cellStyle name="DATA Percent [2] 3 3_факт 2019" xfId="28734" xr:uid="{00000000-0005-0000-0000-0000A9440000}"/>
    <cellStyle name="DATA Percent [2] 3 4" xfId="8904" xr:uid="{00000000-0005-0000-0000-0000AA440000}"/>
    <cellStyle name="DATA Percent [2] 3 4 2" xfId="19793" xr:uid="{00000000-0005-0000-0000-0000AB440000}"/>
    <cellStyle name="DATA Percent [2] 3 4_факт 2019" xfId="28735" xr:uid="{00000000-0005-0000-0000-0000AC440000}"/>
    <cellStyle name="DATA Percent [2] 3 5" xfId="8905" xr:uid="{00000000-0005-0000-0000-0000AD440000}"/>
    <cellStyle name="DATA Percent [2] 3 5 2" xfId="19794" xr:uid="{00000000-0005-0000-0000-0000AE440000}"/>
    <cellStyle name="DATA Percent [2] 3 5_факт 2019" xfId="28736" xr:uid="{00000000-0005-0000-0000-0000AF440000}"/>
    <cellStyle name="DATA Percent [2] 3 6" xfId="19795" xr:uid="{00000000-0005-0000-0000-0000B0440000}"/>
    <cellStyle name="DATA Percent [2] 3 6 2" xfId="19796" xr:uid="{00000000-0005-0000-0000-0000B1440000}"/>
    <cellStyle name="DATA Percent [2] 3 6_факт 2019" xfId="28737" xr:uid="{00000000-0005-0000-0000-0000B2440000}"/>
    <cellStyle name="DATA Percent [2] 3 7" xfId="19797" xr:uid="{00000000-0005-0000-0000-0000B3440000}"/>
    <cellStyle name="DATA Percent [2] 3 7 2" xfId="19798" xr:uid="{00000000-0005-0000-0000-0000B4440000}"/>
    <cellStyle name="DATA Percent [2] 3 7_факт 2019" xfId="28738" xr:uid="{00000000-0005-0000-0000-0000B5440000}"/>
    <cellStyle name="DATA Percent [2] 3 8" xfId="19799" xr:uid="{00000000-0005-0000-0000-0000B6440000}"/>
    <cellStyle name="DATA Percent [2] 3 8 2" xfId="19800" xr:uid="{00000000-0005-0000-0000-0000B7440000}"/>
    <cellStyle name="DATA Percent [2] 3 8_факт 2019" xfId="28739" xr:uid="{00000000-0005-0000-0000-0000B8440000}"/>
    <cellStyle name="DATA Percent [2] 3 9" xfId="19801" xr:uid="{00000000-0005-0000-0000-0000B9440000}"/>
    <cellStyle name="DATA Percent [2] 3_факт 2019" xfId="28740" xr:uid="{00000000-0005-0000-0000-0000BA440000}"/>
    <cellStyle name="DATA Percent [2] 4" xfId="8906" xr:uid="{00000000-0005-0000-0000-0000BB440000}"/>
    <cellStyle name="DATA Percent [2] 4 2" xfId="8907" xr:uid="{00000000-0005-0000-0000-0000BC440000}"/>
    <cellStyle name="DATA Percent [2] 4 2 2" xfId="19802" xr:uid="{00000000-0005-0000-0000-0000BD440000}"/>
    <cellStyle name="DATA Percent [2] 4 2 2 2" xfId="19803" xr:uid="{00000000-0005-0000-0000-0000BE440000}"/>
    <cellStyle name="DATA Percent [2] 4 2 2_факт 2019" xfId="28741" xr:uid="{00000000-0005-0000-0000-0000BF440000}"/>
    <cellStyle name="DATA Percent [2] 4 2 3" xfId="19804" xr:uid="{00000000-0005-0000-0000-0000C0440000}"/>
    <cellStyle name="DATA Percent [2] 4 2 3 2" xfId="19805" xr:uid="{00000000-0005-0000-0000-0000C1440000}"/>
    <cellStyle name="DATA Percent [2] 4 2 3_факт 2019" xfId="28742" xr:uid="{00000000-0005-0000-0000-0000C2440000}"/>
    <cellStyle name="DATA Percent [2] 4 2 4" xfId="19806" xr:uid="{00000000-0005-0000-0000-0000C3440000}"/>
    <cellStyle name="DATA Percent [2] 4 2_факт 2019" xfId="28743" xr:uid="{00000000-0005-0000-0000-0000C4440000}"/>
    <cellStyle name="DATA Percent [2] 4 3" xfId="8908" xr:uid="{00000000-0005-0000-0000-0000C5440000}"/>
    <cellStyle name="DATA Percent [2] 4 3 2" xfId="19807" xr:uid="{00000000-0005-0000-0000-0000C6440000}"/>
    <cellStyle name="DATA Percent [2] 4 3_факт 2019" xfId="28744" xr:uid="{00000000-0005-0000-0000-0000C7440000}"/>
    <cellStyle name="DATA Percent [2] 4 4" xfId="8909" xr:uid="{00000000-0005-0000-0000-0000C8440000}"/>
    <cellStyle name="DATA Percent [2] 4 4 2" xfId="19808" xr:uid="{00000000-0005-0000-0000-0000C9440000}"/>
    <cellStyle name="DATA Percent [2] 4 4_факт 2019" xfId="28745" xr:uid="{00000000-0005-0000-0000-0000CA440000}"/>
    <cellStyle name="DATA Percent [2] 4 5" xfId="8910" xr:uid="{00000000-0005-0000-0000-0000CB440000}"/>
    <cellStyle name="DATA Percent [2] 4 5 2" xfId="19809" xr:uid="{00000000-0005-0000-0000-0000CC440000}"/>
    <cellStyle name="DATA Percent [2] 4 5_факт 2019" xfId="28746" xr:uid="{00000000-0005-0000-0000-0000CD440000}"/>
    <cellStyle name="DATA Percent [2] 4 6" xfId="19810" xr:uid="{00000000-0005-0000-0000-0000CE440000}"/>
    <cellStyle name="DATA Percent [2] 4 6 2" xfId="19811" xr:uid="{00000000-0005-0000-0000-0000CF440000}"/>
    <cellStyle name="DATA Percent [2] 4 6_факт 2019" xfId="28747" xr:uid="{00000000-0005-0000-0000-0000D0440000}"/>
    <cellStyle name="DATA Percent [2] 4 7" xfId="19812" xr:uid="{00000000-0005-0000-0000-0000D1440000}"/>
    <cellStyle name="DATA Percent [2] 4 7 2" xfId="19813" xr:uid="{00000000-0005-0000-0000-0000D2440000}"/>
    <cellStyle name="DATA Percent [2] 4 7_факт 2019" xfId="28748" xr:uid="{00000000-0005-0000-0000-0000D3440000}"/>
    <cellStyle name="DATA Percent [2] 4 8" xfId="19814" xr:uid="{00000000-0005-0000-0000-0000D4440000}"/>
    <cellStyle name="DATA Percent [2] 4 8 2" xfId="19815" xr:uid="{00000000-0005-0000-0000-0000D5440000}"/>
    <cellStyle name="DATA Percent [2] 4 8_факт 2019" xfId="28749" xr:uid="{00000000-0005-0000-0000-0000D6440000}"/>
    <cellStyle name="DATA Percent [2] 4 9" xfId="19816" xr:uid="{00000000-0005-0000-0000-0000D7440000}"/>
    <cellStyle name="DATA Percent [2] 4_факт 2019" xfId="28750" xr:uid="{00000000-0005-0000-0000-0000D8440000}"/>
    <cellStyle name="DATA Percent [2] 5" xfId="8911" xr:uid="{00000000-0005-0000-0000-0000D9440000}"/>
    <cellStyle name="DATA Percent [2] 5 2" xfId="8912" xr:uid="{00000000-0005-0000-0000-0000DA440000}"/>
    <cellStyle name="DATA Percent [2] 5 2 2" xfId="19817" xr:uid="{00000000-0005-0000-0000-0000DB440000}"/>
    <cellStyle name="DATA Percent [2] 5 2 2 2" xfId="19818" xr:uid="{00000000-0005-0000-0000-0000DC440000}"/>
    <cellStyle name="DATA Percent [2] 5 2 2_факт 2019" xfId="28751" xr:uid="{00000000-0005-0000-0000-0000DD440000}"/>
    <cellStyle name="DATA Percent [2] 5 2 3" xfId="19819" xr:uid="{00000000-0005-0000-0000-0000DE440000}"/>
    <cellStyle name="DATA Percent [2] 5 2 3 2" xfId="19820" xr:uid="{00000000-0005-0000-0000-0000DF440000}"/>
    <cellStyle name="DATA Percent [2] 5 2 3_факт 2019" xfId="28752" xr:uid="{00000000-0005-0000-0000-0000E0440000}"/>
    <cellStyle name="DATA Percent [2] 5 2 4" xfId="19821" xr:uid="{00000000-0005-0000-0000-0000E1440000}"/>
    <cellStyle name="DATA Percent [2] 5 2_факт 2019" xfId="28753" xr:uid="{00000000-0005-0000-0000-0000E2440000}"/>
    <cellStyle name="DATA Percent [2] 5 3" xfId="8913" xr:uid="{00000000-0005-0000-0000-0000E3440000}"/>
    <cellStyle name="DATA Percent [2] 5 3 2" xfId="19822" xr:uid="{00000000-0005-0000-0000-0000E4440000}"/>
    <cellStyle name="DATA Percent [2] 5 3_факт 2019" xfId="28754" xr:uid="{00000000-0005-0000-0000-0000E5440000}"/>
    <cellStyle name="DATA Percent [2] 5 4" xfId="8914" xr:uid="{00000000-0005-0000-0000-0000E6440000}"/>
    <cellStyle name="DATA Percent [2] 5 4 2" xfId="19823" xr:uid="{00000000-0005-0000-0000-0000E7440000}"/>
    <cellStyle name="DATA Percent [2] 5 4_факт 2019" xfId="28755" xr:uid="{00000000-0005-0000-0000-0000E8440000}"/>
    <cellStyle name="DATA Percent [2] 5 5" xfId="8915" xr:uid="{00000000-0005-0000-0000-0000E9440000}"/>
    <cellStyle name="DATA Percent [2] 5 5 2" xfId="19824" xr:uid="{00000000-0005-0000-0000-0000EA440000}"/>
    <cellStyle name="DATA Percent [2] 5 5_факт 2019" xfId="28756" xr:uid="{00000000-0005-0000-0000-0000EB440000}"/>
    <cellStyle name="DATA Percent [2] 5 6" xfId="19825" xr:uid="{00000000-0005-0000-0000-0000EC440000}"/>
    <cellStyle name="DATA Percent [2] 5 6 2" xfId="19826" xr:uid="{00000000-0005-0000-0000-0000ED440000}"/>
    <cellStyle name="DATA Percent [2] 5 6_факт 2019" xfId="28757" xr:uid="{00000000-0005-0000-0000-0000EE440000}"/>
    <cellStyle name="DATA Percent [2] 5 7" xfId="19827" xr:uid="{00000000-0005-0000-0000-0000EF440000}"/>
    <cellStyle name="DATA Percent [2] 5 7 2" xfId="19828" xr:uid="{00000000-0005-0000-0000-0000F0440000}"/>
    <cellStyle name="DATA Percent [2] 5 7_факт 2019" xfId="28758" xr:uid="{00000000-0005-0000-0000-0000F1440000}"/>
    <cellStyle name="DATA Percent [2] 5 8" xfId="19829" xr:uid="{00000000-0005-0000-0000-0000F2440000}"/>
    <cellStyle name="DATA Percent [2] 5 8 2" xfId="19830" xr:uid="{00000000-0005-0000-0000-0000F3440000}"/>
    <cellStyle name="DATA Percent [2] 5 8_факт 2019" xfId="28759" xr:uid="{00000000-0005-0000-0000-0000F4440000}"/>
    <cellStyle name="DATA Percent [2] 5 9" xfId="19831" xr:uid="{00000000-0005-0000-0000-0000F5440000}"/>
    <cellStyle name="DATA Percent [2] 5_факт 2019" xfId="28760" xr:uid="{00000000-0005-0000-0000-0000F6440000}"/>
    <cellStyle name="DATA Percent [2] 6" xfId="8916" xr:uid="{00000000-0005-0000-0000-0000F7440000}"/>
    <cellStyle name="DATA Percent [2] 6 2" xfId="8917" xr:uid="{00000000-0005-0000-0000-0000F8440000}"/>
    <cellStyle name="DATA Percent [2] 6 2 2" xfId="19832" xr:uid="{00000000-0005-0000-0000-0000F9440000}"/>
    <cellStyle name="DATA Percent [2] 6 2 2 2" xfId="19833" xr:uid="{00000000-0005-0000-0000-0000FA440000}"/>
    <cellStyle name="DATA Percent [2] 6 2 2_факт 2019" xfId="28761" xr:uid="{00000000-0005-0000-0000-0000FB440000}"/>
    <cellStyle name="DATA Percent [2] 6 2 3" xfId="19834" xr:uid="{00000000-0005-0000-0000-0000FC440000}"/>
    <cellStyle name="DATA Percent [2] 6 2 3 2" xfId="19835" xr:uid="{00000000-0005-0000-0000-0000FD440000}"/>
    <cellStyle name="DATA Percent [2] 6 2 3_факт 2019" xfId="28762" xr:uid="{00000000-0005-0000-0000-0000FE440000}"/>
    <cellStyle name="DATA Percent [2] 6 2 4" xfId="19836" xr:uid="{00000000-0005-0000-0000-0000FF440000}"/>
    <cellStyle name="DATA Percent [2] 6 2_факт 2019" xfId="28763" xr:uid="{00000000-0005-0000-0000-000000450000}"/>
    <cellStyle name="DATA Percent [2] 6 3" xfId="8918" xr:uid="{00000000-0005-0000-0000-000001450000}"/>
    <cellStyle name="DATA Percent [2] 6 3 2" xfId="19837" xr:uid="{00000000-0005-0000-0000-000002450000}"/>
    <cellStyle name="DATA Percent [2] 6 3_факт 2019" xfId="28764" xr:uid="{00000000-0005-0000-0000-000003450000}"/>
    <cellStyle name="DATA Percent [2] 6 4" xfId="8919" xr:uid="{00000000-0005-0000-0000-000004450000}"/>
    <cellStyle name="DATA Percent [2] 6 4 2" xfId="19838" xr:uid="{00000000-0005-0000-0000-000005450000}"/>
    <cellStyle name="DATA Percent [2] 6 4_факт 2019" xfId="28765" xr:uid="{00000000-0005-0000-0000-000006450000}"/>
    <cellStyle name="DATA Percent [2] 6 5" xfId="8920" xr:uid="{00000000-0005-0000-0000-000007450000}"/>
    <cellStyle name="DATA Percent [2] 6 5 2" xfId="19839" xr:uid="{00000000-0005-0000-0000-000008450000}"/>
    <cellStyle name="DATA Percent [2] 6 5_факт 2019" xfId="28766" xr:uid="{00000000-0005-0000-0000-000009450000}"/>
    <cellStyle name="DATA Percent [2] 6 6" xfId="19840" xr:uid="{00000000-0005-0000-0000-00000A450000}"/>
    <cellStyle name="DATA Percent [2] 6 6 2" xfId="19841" xr:uid="{00000000-0005-0000-0000-00000B450000}"/>
    <cellStyle name="DATA Percent [2] 6 6_факт 2019" xfId="28767" xr:uid="{00000000-0005-0000-0000-00000C450000}"/>
    <cellStyle name="DATA Percent [2] 6 7" xfId="19842" xr:uid="{00000000-0005-0000-0000-00000D450000}"/>
    <cellStyle name="DATA Percent [2] 6 7 2" xfId="19843" xr:uid="{00000000-0005-0000-0000-00000E450000}"/>
    <cellStyle name="DATA Percent [2] 6 7_факт 2019" xfId="28768" xr:uid="{00000000-0005-0000-0000-00000F450000}"/>
    <cellStyle name="DATA Percent [2] 6 8" xfId="19844" xr:uid="{00000000-0005-0000-0000-000010450000}"/>
    <cellStyle name="DATA Percent [2] 6 8 2" xfId="19845" xr:uid="{00000000-0005-0000-0000-000011450000}"/>
    <cellStyle name="DATA Percent [2] 6 8_факт 2019" xfId="28769" xr:uid="{00000000-0005-0000-0000-000012450000}"/>
    <cellStyle name="DATA Percent [2] 6 9" xfId="19846" xr:uid="{00000000-0005-0000-0000-000013450000}"/>
    <cellStyle name="DATA Percent [2] 6_факт 2019" xfId="28770" xr:uid="{00000000-0005-0000-0000-000014450000}"/>
    <cellStyle name="DATA Percent [2] 7" xfId="8921" xr:uid="{00000000-0005-0000-0000-000015450000}"/>
    <cellStyle name="DATA Percent [2] 7 2" xfId="8922" xr:uid="{00000000-0005-0000-0000-000016450000}"/>
    <cellStyle name="DATA Percent [2] 7 2 2" xfId="19847" xr:uid="{00000000-0005-0000-0000-000017450000}"/>
    <cellStyle name="DATA Percent [2] 7 2 2 2" xfId="19848" xr:uid="{00000000-0005-0000-0000-000018450000}"/>
    <cellStyle name="DATA Percent [2] 7 2 2_факт 2019" xfId="28771" xr:uid="{00000000-0005-0000-0000-000019450000}"/>
    <cellStyle name="DATA Percent [2] 7 2 3" xfId="19849" xr:uid="{00000000-0005-0000-0000-00001A450000}"/>
    <cellStyle name="DATA Percent [2] 7 2 3 2" xfId="19850" xr:uid="{00000000-0005-0000-0000-00001B450000}"/>
    <cellStyle name="DATA Percent [2] 7 2 3_факт 2019" xfId="28772" xr:uid="{00000000-0005-0000-0000-00001C450000}"/>
    <cellStyle name="DATA Percent [2] 7 2 4" xfId="19851" xr:uid="{00000000-0005-0000-0000-00001D450000}"/>
    <cellStyle name="DATA Percent [2] 7 2_факт 2019" xfId="28773" xr:uid="{00000000-0005-0000-0000-00001E450000}"/>
    <cellStyle name="DATA Percent [2] 7 3" xfId="8923" xr:uid="{00000000-0005-0000-0000-00001F450000}"/>
    <cellStyle name="DATA Percent [2] 7 3 2" xfId="19852" xr:uid="{00000000-0005-0000-0000-000020450000}"/>
    <cellStyle name="DATA Percent [2] 7 3_факт 2019" xfId="28774" xr:uid="{00000000-0005-0000-0000-000021450000}"/>
    <cellStyle name="DATA Percent [2] 7 4" xfId="8924" xr:uid="{00000000-0005-0000-0000-000022450000}"/>
    <cellStyle name="DATA Percent [2] 7 4 2" xfId="19853" xr:uid="{00000000-0005-0000-0000-000023450000}"/>
    <cellStyle name="DATA Percent [2] 7 4_факт 2019" xfId="28775" xr:uid="{00000000-0005-0000-0000-000024450000}"/>
    <cellStyle name="DATA Percent [2] 7 5" xfId="8925" xr:uid="{00000000-0005-0000-0000-000025450000}"/>
    <cellStyle name="DATA Percent [2] 7 5 2" xfId="19854" xr:uid="{00000000-0005-0000-0000-000026450000}"/>
    <cellStyle name="DATA Percent [2] 7 5_факт 2019" xfId="28776" xr:uid="{00000000-0005-0000-0000-000027450000}"/>
    <cellStyle name="DATA Percent [2] 7 6" xfId="19855" xr:uid="{00000000-0005-0000-0000-000028450000}"/>
    <cellStyle name="DATA Percent [2] 7 6 2" xfId="19856" xr:uid="{00000000-0005-0000-0000-000029450000}"/>
    <cellStyle name="DATA Percent [2] 7 6_факт 2019" xfId="28777" xr:uid="{00000000-0005-0000-0000-00002A450000}"/>
    <cellStyle name="DATA Percent [2] 7 7" xfId="19857" xr:uid="{00000000-0005-0000-0000-00002B450000}"/>
    <cellStyle name="DATA Percent [2] 7 7 2" xfId="19858" xr:uid="{00000000-0005-0000-0000-00002C450000}"/>
    <cellStyle name="DATA Percent [2] 7 7_факт 2019" xfId="28778" xr:uid="{00000000-0005-0000-0000-00002D450000}"/>
    <cellStyle name="DATA Percent [2] 7 8" xfId="19859" xr:uid="{00000000-0005-0000-0000-00002E450000}"/>
    <cellStyle name="DATA Percent [2] 7 8 2" xfId="19860" xr:uid="{00000000-0005-0000-0000-00002F450000}"/>
    <cellStyle name="DATA Percent [2] 7 8_факт 2019" xfId="28779" xr:uid="{00000000-0005-0000-0000-000030450000}"/>
    <cellStyle name="DATA Percent [2] 7 9" xfId="19861" xr:uid="{00000000-0005-0000-0000-000031450000}"/>
    <cellStyle name="DATA Percent [2] 7_факт 2019" xfId="28780" xr:uid="{00000000-0005-0000-0000-000032450000}"/>
    <cellStyle name="DATA Percent [2] 8" xfId="8926" xr:uid="{00000000-0005-0000-0000-000033450000}"/>
    <cellStyle name="DATA Percent [2] 8 2" xfId="8927" xr:uid="{00000000-0005-0000-0000-000034450000}"/>
    <cellStyle name="DATA Percent [2] 8 2 2" xfId="19862" xr:uid="{00000000-0005-0000-0000-000035450000}"/>
    <cellStyle name="DATA Percent [2] 8 2 2 2" xfId="19863" xr:uid="{00000000-0005-0000-0000-000036450000}"/>
    <cellStyle name="DATA Percent [2] 8 2 2_факт 2019" xfId="28781" xr:uid="{00000000-0005-0000-0000-000037450000}"/>
    <cellStyle name="DATA Percent [2] 8 2 3" xfId="19864" xr:uid="{00000000-0005-0000-0000-000038450000}"/>
    <cellStyle name="DATA Percent [2] 8 2 3 2" xfId="19865" xr:uid="{00000000-0005-0000-0000-000039450000}"/>
    <cellStyle name="DATA Percent [2] 8 2 3_факт 2019" xfId="28782" xr:uid="{00000000-0005-0000-0000-00003A450000}"/>
    <cellStyle name="DATA Percent [2] 8 2 4" xfId="19866" xr:uid="{00000000-0005-0000-0000-00003B450000}"/>
    <cellStyle name="DATA Percent [2] 8 2_факт 2019" xfId="28783" xr:uid="{00000000-0005-0000-0000-00003C450000}"/>
    <cellStyle name="DATA Percent [2] 8 3" xfId="8928" xr:uid="{00000000-0005-0000-0000-00003D450000}"/>
    <cellStyle name="DATA Percent [2] 8 3 2" xfId="19867" xr:uid="{00000000-0005-0000-0000-00003E450000}"/>
    <cellStyle name="DATA Percent [2] 8 3_факт 2019" xfId="28784" xr:uid="{00000000-0005-0000-0000-00003F450000}"/>
    <cellStyle name="DATA Percent [2] 8 4" xfId="8929" xr:uid="{00000000-0005-0000-0000-000040450000}"/>
    <cellStyle name="DATA Percent [2] 8 4 2" xfId="19868" xr:uid="{00000000-0005-0000-0000-000041450000}"/>
    <cellStyle name="DATA Percent [2] 8 4_факт 2019" xfId="28785" xr:uid="{00000000-0005-0000-0000-000042450000}"/>
    <cellStyle name="DATA Percent [2] 8 5" xfId="8930" xr:uid="{00000000-0005-0000-0000-000043450000}"/>
    <cellStyle name="DATA Percent [2] 8 5 2" xfId="19869" xr:uid="{00000000-0005-0000-0000-000044450000}"/>
    <cellStyle name="DATA Percent [2] 8 5_факт 2019" xfId="28786" xr:uid="{00000000-0005-0000-0000-000045450000}"/>
    <cellStyle name="DATA Percent [2] 8 6" xfId="19870" xr:uid="{00000000-0005-0000-0000-000046450000}"/>
    <cellStyle name="DATA Percent [2] 8 6 2" xfId="19871" xr:uid="{00000000-0005-0000-0000-000047450000}"/>
    <cellStyle name="DATA Percent [2] 8 6_факт 2019" xfId="28787" xr:uid="{00000000-0005-0000-0000-000048450000}"/>
    <cellStyle name="DATA Percent [2] 8 7" xfId="19872" xr:uid="{00000000-0005-0000-0000-000049450000}"/>
    <cellStyle name="DATA Percent [2] 8 7 2" xfId="19873" xr:uid="{00000000-0005-0000-0000-00004A450000}"/>
    <cellStyle name="DATA Percent [2] 8 7_факт 2019" xfId="28788" xr:uid="{00000000-0005-0000-0000-00004B450000}"/>
    <cellStyle name="DATA Percent [2] 8 8" xfId="19874" xr:uid="{00000000-0005-0000-0000-00004C450000}"/>
    <cellStyle name="DATA Percent [2] 8 8 2" xfId="19875" xr:uid="{00000000-0005-0000-0000-00004D450000}"/>
    <cellStyle name="DATA Percent [2] 8 8_факт 2019" xfId="28789" xr:uid="{00000000-0005-0000-0000-00004E450000}"/>
    <cellStyle name="DATA Percent [2] 8 9" xfId="19876" xr:uid="{00000000-0005-0000-0000-00004F450000}"/>
    <cellStyle name="DATA Percent [2] 8_факт 2019" xfId="28790" xr:uid="{00000000-0005-0000-0000-000050450000}"/>
    <cellStyle name="DATA Percent [2] 9" xfId="8931" xr:uid="{00000000-0005-0000-0000-000051450000}"/>
    <cellStyle name="DATA Percent [2] 9 2" xfId="19877" xr:uid="{00000000-0005-0000-0000-000052450000}"/>
    <cellStyle name="DATA Percent [2] 9 2 2" xfId="19878" xr:uid="{00000000-0005-0000-0000-000053450000}"/>
    <cellStyle name="DATA Percent [2] 9 2_факт 2019" xfId="28791" xr:uid="{00000000-0005-0000-0000-000054450000}"/>
    <cellStyle name="DATA Percent [2] 9 3" xfId="19879" xr:uid="{00000000-0005-0000-0000-000055450000}"/>
    <cellStyle name="DATA Percent [2] 9 3 2" xfId="19880" xr:uid="{00000000-0005-0000-0000-000056450000}"/>
    <cellStyle name="DATA Percent [2] 9 3_факт 2019" xfId="28792" xr:uid="{00000000-0005-0000-0000-000057450000}"/>
    <cellStyle name="DATA Percent [2] 9 4" xfId="19881" xr:uid="{00000000-0005-0000-0000-000058450000}"/>
    <cellStyle name="DATA Percent [2] 9_факт 2019" xfId="28793" xr:uid="{00000000-0005-0000-0000-000059450000}"/>
    <cellStyle name="DATA Percent [2]_Лист2" xfId="28794" xr:uid="{00000000-0005-0000-0000-00005A450000}"/>
    <cellStyle name="DATA Percent 10" xfId="8932" xr:uid="{00000000-0005-0000-0000-00005B450000}"/>
    <cellStyle name="DATA Percent 10 2" xfId="8933" xr:uid="{00000000-0005-0000-0000-00005C450000}"/>
    <cellStyle name="DATA Percent 10 2 2" xfId="19882" xr:uid="{00000000-0005-0000-0000-00005D450000}"/>
    <cellStyle name="DATA Percent 10 2 2 2" xfId="19883" xr:uid="{00000000-0005-0000-0000-00005E450000}"/>
    <cellStyle name="DATA Percent 10 2 2_факт 2019" xfId="28795" xr:uid="{00000000-0005-0000-0000-00005F450000}"/>
    <cellStyle name="DATA Percent 10 2 3" xfId="19884" xr:uid="{00000000-0005-0000-0000-000060450000}"/>
    <cellStyle name="DATA Percent 10 2 3 2" xfId="19885" xr:uid="{00000000-0005-0000-0000-000061450000}"/>
    <cellStyle name="DATA Percent 10 2 3_факт 2019" xfId="28796" xr:uid="{00000000-0005-0000-0000-000062450000}"/>
    <cellStyle name="DATA Percent 10 2 4" xfId="19886" xr:uid="{00000000-0005-0000-0000-000063450000}"/>
    <cellStyle name="DATA Percent 10 2_факт 2019" xfId="28797" xr:uid="{00000000-0005-0000-0000-000064450000}"/>
    <cellStyle name="DATA Percent 10 3" xfId="8934" xr:uid="{00000000-0005-0000-0000-000065450000}"/>
    <cellStyle name="DATA Percent 10 3 2" xfId="19887" xr:uid="{00000000-0005-0000-0000-000066450000}"/>
    <cellStyle name="DATA Percent 10 3_факт 2019" xfId="28798" xr:uid="{00000000-0005-0000-0000-000067450000}"/>
    <cellStyle name="DATA Percent 10 4" xfId="8935" xr:uid="{00000000-0005-0000-0000-000068450000}"/>
    <cellStyle name="DATA Percent 10 4 2" xfId="19888" xr:uid="{00000000-0005-0000-0000-000069450000}"/>
    <cellStyle name="DATA Percent 10 4_факт 2019" xfId="28799" xr:uid="{00000000-0005-0000-0000-00006A450000}"/>
    <cellStyle name="DATA Percent 10 5" xfId="8936" xr:uid="{00000000-0005-0000-0000-00006B450000}"/>
    <cellStyle name="DATA Percent 10 5 2" xfId="19889" xr:uid="{00000000-0005-0000-0000-00006C450000}"/>
    <cellStyle name="DATA Percent 10 5_факт 2019" xfId="28800" xr:uid="{00000000-0005-0000-0000-00006D450000}"/>
    <cellStyle name="DATA Percent 10 6" xfId="19890" xr:uid="{00000000-0005-0000-0000-00006E450000}"/>
    <cellStyle name="DATA Percent 10 6 2" xfId="19891" xr:uid="{00000000-0005-0000-0000-00006F450000}"/>
    <cellStyle name="DATA Percent 10 6_факт 2019" xfId="28801" xr:uid="{00000000-0005-0000-0000-000070450000}"/>
    <cellStyle name="DATA Percent 10 7" xfId="19892" xr:uid="{00000000-0005-0000-0000-000071450000}"/>
    <cellStyle name="DATA Percent 10 7 2" xfId="19893" xr:uid="{00000000-0005-0000-0000-000072450000}"/>
    <cellStyle name="DATA Percent 10 7_факт 2019" xfId="28802" xr:uid="{00000000-0005-0000-0000-000073450000}"/>
    <cellStyle name="DATA Percent 10 8" xfId="19894" xr:uid="{00000000-0005-0000-0000-000074450000}"/>
    <cellStyle name="DATA Percent 10 8 2" xfId="19895" xr:uid="{00000000-0005-0000-0000-000075450000}"/>
    <cellStyle name="DATA Percent 10 8_факт 2019" xfId="28803" xr:uid="{00000000-0005-0000-0000-000076450000}"/>
    <cellStyle name="DATA Percent 10 9" xfId="19896" xr:uid="{00000000-0005-0000-0000-000077450000}"/>
    <cellStyle name="DATA Percent 10_факт 2019" xfId="28804" xr:uid="{00000000-0005-0000-0000-000078450000}"/>
    <cellStyle name="DATA Percent 11" xfId="8937" xr:uid="{00000000-0005-0000-0000-000079450000}"/>
    <cellStyle name="DATA Percent 11 2" xfId="8938" xr:uid="{00000000-0005-0000-0000-00007A450000}"/>
    <cellStyle name="DATA Percent 11 2 2" xfId="19897" xr:uid="{00000000-0005-0000-0000-00007B450000}"/>
    <cellStyle name="DATA Percent 11 2 2 2" xfId="19898" xr:uid="{00000000-0005-0000-0000-00007C450000}"/>
    <cellStyle name="DATA Percent 11 2 2_факт 2019" xfId="28805" xr:uid="{00000000-0005-0000-0000-00007D450000}"/>
    <cellStyle name="DATA Percent 11 2 3" xfId="19899" xr:uid="{00000000-0005-0000-0000-00007E450000}"/>
    <cellStyle name="DATA Percent 11 2 3 2" xfId="19900" xr:uid="{00000000-0005-0000-0000-00007F450000}"/>
    <cellStyle name="DATA Percent 11 2 3_факт 2019" xfId="28806" xr:uid="{00000000-0005-0000-0000-000080450000}"/>
    <cellStyle name="DATA Percent 11 2 4" xfId="19901" xr:uid="{00000000-0005-0000-0000-000081450000}"/>
    <cellStyle name="DATA Percent 11 2_факт 2019" xfId="28807" xr:uid="{00000000-0005-0000-0000-000082450000}"/>
    <cellStyle name="DATA Percent 11 3" xfId="8939" xr:uid="{00000000-0005-0000-0000-000083450000}"/>
    <cellStyle name="DATA Percent 11 3 2" xfId="19902" xr:uid="{00000000-0005-0000-0000-000084450000}"/>
    <cellStyle name="DATA Percent 11 3_факт 2019" xfId="28808" xr:uid="{00000000-0005-0000-0000-000085450000}"/>
    <cellStyle name="DATA Percent 11 4" xfId="8940" xr:uid="{00000000-0005-0000-0000-000086450000}"/>
    <cellStyle name="DATA Percent 11 4 2" xfId="19903" xr:uid="{00000000-0005-0000-0000-000087450000}"/>
    <cellStyle name="DATA Percent 11 4_факт 2019" xfId="28809" xr:uid="{00000000-0005-0000-0000-000088450000}"/>
    <cellStyle name="DATA Percent 11 5" xfId="8941" xr:uid="{00000000-0005-0000-0000-000089450000}"/>
    <cellStyle name="DATA Percent 11 5 2" xfId="19904" xr:uid="{00000000-0005-0000-0000-00008A450000}"/>
    <cellStyle name="DATA Percent 11 5_факт 2019" xfId="28810" xr:uid="{00000000-0005-0000-0000-00008B450000}"/>
    <cellStyle name="DATA Percent 11 6" xfId="19905" xr:uid="{00000000-0005-0000-0000-00008C450000}"/>
    <cellStyle name="DATA Percent 11 6 2" xfId="19906" xr:uid="{00000000-0005-0000-0000-00008D450000}"/>
    <cellStyle name="DATA Percent 11 6_факт 2019" xfId="28811" xr:uid="{00000000-0005-0000-0000-00008E450000}"/>
    <cellStyle name="DATA Percent 11 7" xfId="19907" xr:uid="{00000000-0005-0000-0000-00008F450000}"/>
    <cellStyle name="DATA Percent 11 7 2" xfId="19908" xr:uid="{00000000-0005-0000-0000-000090450000}"/>
    <cellStyle name="DATA Percent 11 7_факт 2019" xfId="28812" xr:uid="{00000000-0005-0000-0000-000091450000}"/>
    <cellStyle name="DATA Percent 11 8" xfId="19909" xr:uid="{00000000-0005-0000-0000-000092450000}"/>
    <cellStyle name="DATA Percent 11 8 2" xfId="19910" xr:uid="{00000000-0005-0000-0000-000093450000}"/>
    <cellStyle name="DATA Percent 11 8_факт 2019" xfId="28813" xr:uid="{00000000-0005-0000-0000-000094450000}"/>
    <cellStyle name="DATA Percent 11 9" xfId="19911" xr:uid="{00000000-0005-0000-0000-000095450000}"/>
    <cellStyle name="DATA Percent 11_факт 2019" xfId="28814" xr:uid="{00000000-0005-0000-0000-000096450000}"/>
    <cellStyle name="DATA Percent 12" xfId="8942" xr:uid="{00000000-0005-0000-0000-000097450000}"/>
    <cellStyle name="DATA Percent 12 2" xfId="8943" xr:uid="{00000000-0005-0000-0000-000098450000}"/>
    <cellStyle name="DATA Percent 12 2 2" xfId="19912" xr:uid="{00000000-0005-0000-0000-000099450000}"/>
    <cellStyle name="DATA Percent 12 2 2 2" xfId="19913" xr:uid="{00000000-0005-0000-0000-00009A450000}"/>
    <cellStyle name="DATA Percent 12 2 2_факт 2019" xfId="28815" xr:uid="{00000000-0005-0000-0000-00009B450000}"/>
    <cellStyle name="DATA Percent 12 2 3" xfId="19914" xr:uid="{00000000-0005-0000-0000-00009C450000}"/>
    <cellStyle name="DATA Percent 12 2 3 2" xfId="19915" xr:uid="{00000000-0005-0000-0000-00009D450000}"/>
    <cellStyle name="DATA Percent 12 2 3_факт 2019" xfId="28816" xr:uid="{00000000-0005-0000-0000-00009E450000}"/>
    <cellStyle name="DATA Percent 12 2 4" xfId="19916" xr:uid="{00000000-0005-0000-0000-00009F450000}"/>
    <cellStyle name="DATA Percent 12 2_факт 2019" xfId="28817" xr:uid="{00000000-0005-0000-0000-0000A0450000}"/>
    <cellStyle name="DATA Percent 12 3" xfId="8944" xr:uid="{00000000-0005-0000-0000-0000A1450000}"/>
    <cellStyle name="DATA Percent 12 3 2" xfId="19917" xr:uid="{00000000-0005-0000-0000-0000A2450000}"/>
    <cellStyle name="DATA Percent 12 3_факт 2019" xfId="28818" xr:uid="{00000000-0005-0000-0000-0000A3450000}"/>
    <cellStyle name="DATA Percent 12 4" xfId="8945" xr:uid="{00000000-0005-0000-0000-0000A4450000}"/>
    <cellStyle name="DATA Percent 12 4 2" xfId="19918" xr:uid="{00000000-0005-0000-0000-0000A5450000}"/>
    <cellStyle name="DATA Percent 12 4_факт 2019" xfId="28819" xr:uid="{00000000-0005-0000-0000-0000A6450000}"/>
    <cellStyle name="DATA Percent 12 5" xfId="8946" xr:uid="{00000000-0005-0000-0000-0000A7450000}"/>
    <cellStyle name="DATA Percent 12 5 2" xfId="19919" xr:uid="{00000000-0005-0000-0000-0000A8450000}"/>
    <cellStyle name="DATA Percent 12 5_факт 2019" xfId="28820" xr:uid="{00000000-0005-0000-0000-0000A9450000}"/>
    <cellStyle name="DATA Percent 12 6" xfId="19920" xr:uid="{00000000-0005-0000-0000-0000AA450000}"/>
    <cellStyle name="DATA Percent 12 6 2" xfId="19921" xr:uid="{00000000-0005-0000-0000-0000AB450000}"/>
    <cellStyle name="DATA Percent 12 6_факт 2019" xfId="28821" xr:uid="{00000000-0005-0000-0000-0000AC450000}"/>
    <cellStyle name="DATA Percent 12 7" xfId="19922" xr:uid="{00000000-0005-0000-0000-0000AD450000}"/>
    <cellStyle name="DATA Percent 12 7 2" xfId="19923" xr:uid="{00000000-0005-0000-0000-0000AE450000}"/>
    <cellStyle name="DATA Percent 12 7_факт 2019" xfId="28822" xr:uid="{00000000-0005-0000-0000-0000AF450000}"/>
    <cellStyle name="DATA Percent 12 8" xfId="19924" xr:uid="{00000000-0005-0000-0000-0000B0450000}"/>
    <cellStyle name="DATA Percent 12 8 2" xfId="19925" xr:uid="{00000000-0005-0000-0000-0000B1450000}"/>
    <cellStyle name="DATA Percent 12 8_факт 2019" xfId="28823" xr:uid="{00000000-0005-0000-0000-0000B2450000}"/>
    <cellStyle name="DATA Percent 12 9" xfId="19926" xr:uid="{00000000-0005-0000-0000-0000B3450000}"/>
    <cellStyle name="DATA Percent 12_факт 2019" xfId="28824" xr:uid="{00000000-0005-0000-0000-0000B4450000}"/>
    <cellStyle name="DATA Percent 13" xfId="8947" xr:uid="{00000000-0005-0000-0000-0000B5450000}"/>
    <cellStyle name="DATA Percent 13 2" xfId="8948" xr:uid="{00000000-0005-0000-0000-0000B6450000}"/>
    <cellStyle name="DATA Percent 13 2 2" xfId="19927" xr:uid="{00000000-0005-0000-0000-0000B7450000}"/>
    <cellStyle name="DATA Percent 13 2 2 2" xfId="19928" xr:uid="{00000000-0005-0000-0000-0000B8450000}"/>
    <cellStyle name="DATA Percent 13 2 2_факт 2019" xfId="28825" xr:uid="{00000000-0005-0000-0000-0000B9450000}"/>
    <cellStyle name="DATA Percent 13 2 3" xfId="19929" xr:uid="{00000000-0005-0000-0000-0000BA450000}"/>
    <cellStyle name="DATA Percent 13 2 3 2" xfId="19930" xr:uid="{00000000-0005-0000-0000-0000BB450000}"/>
    <cellStyle name="DATA Percent 13 2 3_факт 2019" xfId="28826" xr:uid="{00000000-0005-0000-0000-0000BC450000}"/>
    <cellStyle name="DATA Percent 13 2 4" xfId="19931" xr:uid="{00000000-0005-0000-0000-0000BD450000}"/>
    <cellStyle name="DATA Percent 13 2_факт 2019" xfId="28827" xr:uid="{00000000-0005-0000-0000-0000BE450000}"/>
    <cellStyle name="DATA Percent 13 3" xfId="8949" xr:uid="{00000000-0005-0000-0000-0000BF450000}"/>
    <cellStyle name="DATA Percent 13 3 2" xfId="19932" xr:uid="{00000000-0005-0000-0000-0000C0450000}"/>
    <cellStyle name="DATA Percent 13 3_факт 2019" xfId="28828" xr:uid="{00000000-0005-0000-0000-0000C1450000}"/>
    <cellStyle name="DATA Percent 13 4" xfId="8950" xr:uid="{00000000-0005-0000-0000-0000C2450000}"/>
    <cellStyle name="DATA Percent 13 4 2" xfId="19933" xr:uid="{00000000-0005-0000-0000-0000C3450000}"/>
    <cellStyle name="DATA Percent 13 4_факт 2019" xfId="28829" xr:uid="{00000000-0005-0000-0000-0000C4450000}"/>
    <cellStyle name="DATA Percent 13 5" xfId="8951" xr:uid="{00000000-0005-0000-0000-0000C5450000}"/>
    <cellStyle name="DATA Percent 13 5 2" xfId="19934" xr:uid="{00000000-0005-0000-0000-0000C6450000}"/>
    <cellStyle name="DATA Percent 13 5_факт 2019" xfId="28830" xr:uid="{00000000-0005-0000-0000-0000C7450000}"/>
    <cellStyle name="DATA Percent 13 6" xfId="19935" xr:uid="{00000000-0005-0000-0000-0000C8450000}"/>
    <cellStyle name="DATA Percent 13 6 2" xfId="19936" xr:uid="{00000000-0005-0000-0000-0000C9450000}"/>
    <cellStyle name="DATA Percent 13 6_факт 2019" xfId="28831" xr:uid="{00000000-0005-0000-0000-0000CA450000}"/>
    <cellStyle name="DATA Percent 13 7" xfId="19937" xr:uid="{00000000-0005-0000-0000-0000CB450000}"/>
    <cellStyle name="DATA Percent 13 7 2" xfId="19938" xr:uid="{00000000-0005-0000-0000-0000CC450000}"/>
    <cellStyle name="DATA Percent 13 7_факт 2019" xfId="28832" xr:uid="{00000000-0005-0000-0000-0000CD450000}"/>
    <cellStyle name="DATA Percent 13 8" xfId="19939" xr:uid="{00000000-0005-0000-0000-0000CE450000}"/>
    <cellStyle name="DATA Percent 13 8 2" xfId="19940" xr:uid="{00000000-0005-0000-0000-0000CF450000}"/>
    <cellStyle name="DATA Percent 13 8_факт 2019" xfId="28833" xr:uid="{00000000-0005-0000-0000-0000D0450000}"/>
    <cellStyle name="DATA Percent 13 9" xfId="19941" xr:uid="{00000000-0005-0000-0000-0000D1450000}"/>
    <cellStyle name="DATA Percent 13_факт 2019" xfId="28834" xr:uid="{00000000-0005-0000-0000-0000D2450000}"/>
    <cellStyle name="DATA Percent 14" xfId="8952" xr:uid="{00000000-0005-0000-0000-0000D3450000}"/>
    <cellStyle name="DATA Percent 14 2" xfId="8953" xr:uid="{00000000-0005-0000-0000-0000D4450000}"/>
    <cellStyle name="DATA Percent 14 2 2" xfId="19942" xr:uid="{00000000-0005-0000-0000-0000D5450000}"/>
    <cellStyle name="DATA Percent 14 2 2 2" xfId="19943" xr:uid="{00000000-0005-0000-0000-0000D6450000}"/>
    <cellStyle name="DATA Percent 14 2 2_факт 2019" xfId="28835" xr:uid="{00000000-0005-0000-0000-0000D7450000}"/>
    <cellStyle name="DATA Percent 14 2 3" xfId="19944" xr:uid="{00000000-0005-0000-0000-0000D8450000}"/>
    <cellStyle name="DATA Percent 14 2 3 2" xfId="19945" xr:uid="{00000000-0005-0000-0000-0000D9450000}"/>
    <cellStyle name="DATA Percent 14 2 3_факт 2019" xfId="28836" xr:uid="{00000000-0005-0000-0000-0000DA450000}"/>
    <cellStyle name="DATA Percent 14 2 4" xfId="19946" xr:uid="{00000000-0005-0000-0000-0000DB450000}"/>
    <cellStyle name="DATA Percent 14 2_факт 2019" xfId="28837" xr:uid="{00000000-0005-0000-0000-0000DC450000}"/>
    <cellStyle name="DATA Percent 14 3" xfId="8954" xr:uid="{00000000-0005-0000-0000-0000DD450000}"/>
    <cellStyle name="DATA Percent 14 3 2" xfId="19947" xr:uid="{00000000-0005-0000-0000-0000DE450000}"/>
    <cellStyle name="DATA Percent 14 3_факт 2019" xfId="28838" xr:uid="{00000000-0005-0000-0000-0000DF450000}"/>
    <cellStyle name="DATA Percent 14 4" xfId="8955" xr:uid="{00000000-0005-0000-0000-0000E0450000}"/>
    <cellStyle name="DATA Percent 14 4 2" xfId="19948" xr:uid="{00000000-0005-0000-0000-0000E1450000}"/>
    <cellStyle name="DATA Percent 14 4_факт 2019" xfId="28839" xr:uid="{00000000-0005-0000-0000-0000E2450000}"/>
    <cellStyle name="DATA Percent 14 5" xfId="8956" xr:uid="{00000000-0005-0000-0000-0000E3450000}"/>
    <cellStyle name="DATA Percent 14 5 2" xfId="19949" xr:uid="{00000000-0005-0000-0000-0000E4450000}"/>
    <cellStyle name="DATA Percent 14 5_факт 2019" xfId="28840" xr:uid="{00000000-0005-0000-0000-0000E5450000}"/>
    <cellStyle name="DATA Percent 14 6" xfId="19950" xr:uid="{00000000-0005-0000-0000-0000E6450000}"/>
    <cellStyle name="DATA Percent 14 6 2" xfId="19951" xr:uid="{00000000-0005-0000-0000-0000E7450000}"/>
    <cellStyle name="DATA Percent 14 6_факт 2019" xfId="28841" xr:uid="{00000000-0005-0000-0000-0000E8450000}"/>
    <cellStyle name="DATA Percent 14 7" xfId="19952" xr:uid="{00000000-0005-0000-0000-0000E9450000}"/>
    <cellStyle name="DATA Percent 14 7 2" xfId="19953" xr:uid="{00000000-0005-0000-0000-0000EA450000}"/>
    <cellStyle name="DATA Percent 14 7_факт 2019" xfId="28842" xr:uid="{00000000-0005-0000-0000-0000EB450000}"/>
    <cellStyle name="DATA Percent 14 8" xfId="19954" xr:uid="{00000000-0005-0000-0000-0000EC450000}"/>
    <cellStyle name="DATA Percent 14 8 2" xfId="19955" xr:uid="{00000000-0005-0000-0000-0000ED450000}"/>
    <cellStyle name="DATA Percent 14 8_факт 2019" xfId="28843" xr:uid="{00000000-0005-0000-0000-0000EE450000}"/>
    <cellStyle name="DATA Percent 14 9" xfId="19956" xr:uid="{00000000-0005-0000-0000-0000EF450000}"/>
    <cellStyle name="DATA Percent 14_факт 2019" xfId="28844" xr:uid="{00000000-0005-0000-0000-0000F0450000}"/>
    <cellStyle name="DATA Percent 15" xfId="8957" xr:uid="{00000000-0005-0000-0000-0000F1450000}"/>
    <cellStyle name="DATA Percent 15 2" xfId="8958" xr:uid="{00000000-0005-0000-0000-0000F2450000}"/>
    <cellStyle name="DATA Percent 15 2 2" xfId="19957" xr:uid="{00000000-0005-0000-0000-0000F3450000}"/>
    <cellStyle name="DATA Percent 15 2 2 2" xfId="19958" xr:uid="{00000000-0005-0000-0000-0000F4450000}"/>
    <cellStyle name="DATA Percent 15 2 2_факт 2019" xfId="28845" xr:uid="{00000000-0005-0000-0000-0000F5450000}"/>
    <cellStyle name="DATA Percent 15 2 3" xfId="19959" xr:uid="{00000000-0005-0000-0000-0000F6450000}"/>
    <cellStyle name="DATA Percent 15 2 3 2" xfId="19960" xr:uid="{00000000-0005-0000-0000-0000F7450000}"/>
    <cellStyle name="DATA Percent 15 2 3_факт 2019" xfId="28846" xr:uid="{00000000-0005-0000-0000-0000F8450000}"/>
    <cellStyle name="DATA Percent 15 2 4" xfId="19961" xr:uid="{00000000-0005-0000-0000-0000F9450000}"/>
    <cellStyle name="DATA Percent 15 2_факт 2019" xfId="28847" xr:uid="{00000000-0005-0000-0000-0000FA450000}"/>
    <cellStyle name="DATA Percent 15 3" xfId="8959" xr:uid="{00000000-0005-0000-0000-0000FB450000}"/>
    <cellStyle name="DATA Percent 15 3 2" xfId="19962" xr:uid="{00000000-0005-0000-0000-0000FC450000}"/>
    <cellStyle name="DATA Percent 15 3_факт 2019" xfId="28848" xr:uid="{00000000-0005-0000-0000-0000FD450000}"/>
    <cellStyle name="DATA Percent 15 4" xfId="8960" xr:uid="{00000000-0005-0000-0000-0000FE450000}"/>
    <cellStyle name="DATA Percent 15 4 2" xfId="19963" xr:uid="{00000000-0005-0000-0000-0000FF450000}"/>
    <cellStyle name="DATA Percent 15 4_факт 2019" xfId="28849" xr:uid="{00000000-0005-0000-0000-000000460000}"/>
    <cellStyle name="DATA Percent 15 5" xfId="8961" xr:uid="{00000000-0005-0000-0000-000001460000}"/>
    <cellStyle name="DATA Percent 15 5 2" xfId="19964" xr:uid="{00000000-0005-0000-0000-000002460000}"/>
    <cellStyle name="DATA Percent 15 5_факт 2019" xfId="28850" xr:uid="{00000000-0005-0000-0000-000003460000}"/>
    <cellStyle name="DATA Percent 15 6" xfId="19965" xr:uid="{00000000-0005-0000-0000-000004460000}"/>
    <cellStyle name="DATA Percent 15 6 2" xfId="19966" xr:uid="{00000000-0005-0000-0000-000005460000}"/>
    <cellStyle name="DATA Percent 15 6_факт 2019" xfId="28851" xr:uid="{00000000-0005-0000-0000-000006460000}"/>
    <cellStyle name="DATA Percent 15 7" xfId="19967" xr:uid="{00000000-0005-0000-0000-000007460000}"/>
    <cellStyle name="DATA Percent 15 7 2" xfId="19968" xr:uid="{00000000-0005-0000-0000-000008460000}"/>
    <cellStyle name="DATA Percent 15 7_факт 2019" xfId="28852" xr:uid="{00000000-0005-0000-0000-000009460000}"/>
    <cellStyle name="DATA Percent 15 8" xfId="19969" xr:uid="{00000000-0005-0000-0000-00000A460000}"/>
    <cellStyle name="DATA Percent 15 8 2" xfId="19970" xr:uid="{00000000-0005-0000-0000-00000B460000}"/>
    <cellStyle name="DATA Percent 15 8_факт 2019" xfId="28853" xr:uid="{00000000-0005-0000-0000-00000C460000}"/>
    <cellStyle name="DATA Percent 15 9" xfId="19971" xr:uid="{00000000-0005-0000-0000-00000D460000}"/>
    <cellStyle name="DATA Percent 15_факт 2019" xfId="28854" xr:uid="{00000000-0005-0000-0000-00000E460000}"/>
    <cellStyle name="DATA Percent 16" xfId="8962" xr:uid="{00000000-0005-0000-0000-00000F460000}"/>
    <cellStyle name="DATA Percent 16 2" xfId="8963" xr:uid="{00000000-0005-0000-0000-000010460000}"/>
    <cellStyle name="DATA Percent 16 2 2" xfId="19972" xr:uid="{00000000-0005-0000-0000-000011460000}"/>
    <cellStyle name="DATA Percent 16 2 2 2" xfId="19973" xr:uid="{00000000-0005-0000-0000-000012460000}"/>
    <cellStyle name="DATA Percent 16 2 2_факт 2019" xfId="28855" xr:uid="{00000000-0005-0000-0000-000013460000}"/>
    <cellStyle name="DATA Percent 16 2 3" xfId="19974" xr:uid="{00000000-0005-0000-0000-000014460000}"/>
    <cellStyle name="DATA Percent 16 2 3 2" xfId="19975" xr:uid="{00000000-0005-0000-0000-000015460000}"/>
    <cellStyle name="DATA Percent 16 2 3_факт 2019" xfId="28856" xr:uid="{00000000-0005-0000-0000-000016460000}"/>
    <cellStyle name="DATA Percent 16 2 4" xfId="19976" xr:uid="{00000000-0005-0000-0000-000017460000}"/>
    <cellStyle name="DATA Percent 16 2_факт 2019" xfId="28857" xr:uid="{00000000-0005-0000-0000-000018460000}"/>
    <cellStyle name="DATA Percent 16 3" xfId="8964" xr:uid="{00000000-0005-0000-0000-000019460000}"/>
    <cellStyle name="DATA Percent 16 3 2" xfId="19977" xr:uid="{00000000-0005-0000-0000-00001A460000}"/>
    <cellStyle name="DATA Percent 16 3_факт 2019" xfId="28858" xr:uid="{00000000-0005-0000-0000-00001B460000}"/>
    <cellStyle name="DATA Percent 16 4" xfId="8965" xr:uid="{00000000-0005-0000-0000-00001C460000}"/>
    <cellStyle name="DATA Percent 16 4 2" xfId="19978" xr:uid="{00000000-0005-0000-0000-00001D460000}"/>
    <cellStyle name="DATA Percent 16 4_факт 2019" xfId="28859" xr:uid="{00000000-0005-0000-0000-00001E460000}"/>
    <cellStyle name="DATA Percent 16 5" xfId="8966" xr:uid="{00000000-0005-0000-0000-00001F460000}"/>
    <cellStyle name="DATA Percent 16 5 2" xfId="19979" xr:uid="{00000000-0005-0000-0000-000020460000}"/>
    <cellStyle name="DATA Percent 16 5_факт 2019" xfId="28860" xr:uid="{00000000-0005-0000-0000-000021460000}"/>
    <cellStyle name="DATA Percent 16 6" xfId="19980" xr:uid="{00000000-0005-0000-0000-000022460000}"/>
    <cellStyle name="DATA Percent 16 6 2" xfId="19981" xr:uid="{00000000-0005-0000-0000-000023460000}"/>
    <cellStyle name="DATA Percent 16 6_факт 2019" xfId="28861" xr:uid="{00000000-0005-0000-0000-000024460000}"/>
    <cellStyle name="DATA Percent 16 7" xfId="19982" xr:uid="{00000000-0005-0000-0000-000025460000}"/>
    <cellStyle name="DATA Percent 16 7 2" xfId="19983" xr:uid="{00000000-0005-0000-0000-000026460000}"/>
    <cellStyle name="DATA Percent 16 7_факт 2019" xfId="28862" xr:uid="{00000000-0005-0000-0000-000027460000}"/>
    <cellStyle name="DATA Percent 16 8" xfId="19984" xr:uid="{00000000-0005-0000-0000-000028460000}"/>
    <cellStyle name="DATA Percent 16 8 2" xfId="19985" xr:uid="{00000000-0005-0000-0000-000029460000}"/>
    <cellStyle name="DATA Percent 16 8_факт 2019" xfId="28863" xr:uid="{00000000-0005-0000-0000-00002A460000}"/>
    <cellStyle name="DATA Percent 16 9" xfId="19986" xr:uid="{00000000-0005-0000-0000-00002B460000}"/>
    <cellStyle name="DATA Percent 16_факт 2019" xfId="28864" xr:uid="{00000000-0005-0000-0000-00002C460000}"/>
    <cellStyle name="DATA Percent 17" xfId="8967" xr:uid="{00000000-0005-0000-0000-00002D460000}"/>
    <cellStyle name="DATA Percent 17 2" xfId="8968" xr:uid="{00000000-0005-0000-0000-00002E460000}"/>
    <cellStyle name="DATA Percent 17 2 2" xfId="19987" xr:uid="{00000000-0005-0000-0000-00002F460000}"/>
    <cellStyle name="DATA Percent 17 2 2 2" xfId="19988" xr:uid="{00000000-0005-0000-0000-000030460000}"/>
    <cellStyle name="DATA Percent 17 2 2_факт 2019" xfId="28865" xr:uid="{00000000-0005-0000-0000-000031460000}"/>
    <cellStyle name="DATA Percent 17 2 3" xfId="19989" xr:uid="{00000000-0005-0000-0000-000032460000}"/>
    <cellStyle name="DATA Percent 17 2 3 2" xfId="19990" xr:uid="{00000000-0005-0000-0000-000033460000}"/>
    <cellStyle name="DATA Percent 17 2 3_факт 2019" xfId="28866" xr:uid="{00000000-0005-0000-0000-000034460000}"/>
    <cellStyle name="DATA Percent 17 2 4" xfId="19991" xr:uid="{00000000-0005-0000-0000-000035460000}"/>
    <cellStyle name="DATA Percent 17 2_факт 2019" xfId="28867" xr:uid="{00000000-0005-0000-0000-000036460000}"/>
    <cellStyle name="DATA Percent 17 3" xfId="8969" xr:uid="{00000000-0005-0000-0000-000037460000}"/>
    <cellStyle name="DATA Percent 17 3 2" xfId="19992" xr:uid="{00000000-0005-0000-0000-000038460000}"/>
    <cellStyle name="DATA Percent 17 3_факт 2019" xfId="28868" xr:uid="{00000000-0005-0000-0000-000039460000}"/>
    <cellStyle name="DATA Percent 17 4" xfId="8970" xr:uid="{00000000-0005-0000-0000-00003A460000}"/>
    <cellStyle name="DATA Percent 17 4 2" xfId="19993" xr:uid="{00000000-0005-0000-0000-00003B460000}"/>
    <cellStyle name="DATA Percent 17 4_факт 2019" xfId="28869" xr:uid="{00000000-0005-0000-0000-00003C460000}"/>
    <cellStyle name="DATA Percent 17 5" xfId="8971" xr:uid="{00000000-0005-0000-0000-00003D460000}"/>
    <cellStyle name="DATA Percent 17 5 2" xfId="19994" xr:uid="{00000000-0005-0000-0000-00003E460000}"/>
    <cellStyle name="DATA Percent 17 5_факт 2019" xfId="28870" xr:uid="{00000000-0005-0000-0000-00003F460000}"/>
    <cellStyle name="DATA Percent 17 6" xfId="19995" xr:uid="{00000000-0005-0000-0000-000040460000}"/>
    <cellStyle name="DATA Percent 17 6 2" xfId="19996" xr:uid="{00000000-0005-0000-0000-000041460000}"/>
    <cellStyle name="DATA Percent 17 6_факт 2019" xfId="28871" xr:uid="{00000000-0005-0000-0000-000042460000}"/>
    <cellStyle name="DATA Percent 17 7" xfId="19997" xr:uid="{00000000-0005-0000-0000-000043460000}"/>
    <cellStyle name="DATA Percent 17 7 2" xfId="19998" xr:uid="{00000000-0005-0000-0000-000044460000}"/>
    <cellStyle name="DATA Percent 17 7_факт 2019" xfId="28872" xr:uid="{00000000-0005-0000-0000-000045460000}"/>
    <cellStyle name="DATA Percent 17 8" xfId="19999" xr:uid="{00000000-0005-0000-0000-000046460000}"/>
    <cellStyle name="DATA Percent 17 8 2" xfId="20000" xr:uid="{00000000-0005-0000-0000-000047460000}"/>
    <cellStyle name="DATA Percent 17 8_факт 2019" xfId="28873" xr:uid="{00000000-0005-0000-0000-000048460000}"/>
    <cellStyle name="DATA Percent 17 9" xfId="20001" xr:uid="{00000000-0005-0000-0000-000049460000}"/>
    <cellStyle name="DATA Percent 17_факт 2019" xfId="28874" xr:uid="{00000000-0005-0000-0000-00004A460000}"/>
    <cellStyle name="DATA Percent 18" xfId="8972" xr:uid="{00000000-0005-0000-0000-00004B460000}"/>
    <cellStyle name="DATA Percent 18 2" xfId="8973" xr:uid="{00000000-0005-0000-0000-00004C460000}"/>
    <cellStyle name="DATA Percent 18 2 2" xfId="20002" xr:uid="{00000000-0005-0000-0000-00004D460000}"/>
    <cellStyle name="DATA Percent 18 2 2 2" xfId="20003" xr:uid="{00000000-0005-0000-0000-00004E460000}"/>
    <cellStyle name="DATA Percent 18 2 2_факт 2019" xfId="28875" xr:uid="{00000000-0005-0000-0000-00004F460000}"/>
    <cellStyle name="DATA Percent 18 2 3" xfId="20004" xr:uid="{00000000-0005-0000-0000-000050460000}"/>
    <cellStyle name="DATA Percent 18 2 3 2" xfId="20005" xr:uid="{00000000-0005-0000-0000-000051460000}"/>
    <cellStyle name="DATA Percent 18 2 3_факт 2019" xfId="28876" xr:uid="{00000000-0005-0000-0000-000052460000}"/>
    <cellStyle name="DATA Percent 18 2 4" xfId="20006" xr:uid="{00000000-0005-0000-0000-000053460000}"/>
    <cellStyle name="DATA Percent 18 2_факт 2019" xfId="28877" xr:uid="{00000000-0005-0000-0000-000054460000}"/>
    <cellStyle name="DATA Percent 18 3" xfId="8974" xr:uid="{00000000-0005-0000-0000-000055460000}"/>
    <cellStyle name="DATA Percent 18 3 2" xfId="20007" xr:uid="{00000000-0005-0000-0000-000056460000}"/>
    <cellStyle name="DATA Percent 18 3_факт 2019" xfId="28878" xr:uid="{00000000-0005-0000-0000-000057460000}"/>
    <cellStyle name="DATA Percent 18 4" xfId="8975" xr:uid="{00000000-0005-0000-0000-000058460000}"/>
    <cellStyle name="DATA Percent 18 4 2" xfId="20008" xr:uid="{00000000-0005-0000-0000-000059460000}"/>
    <cellStyle name="DATA Percent 18 4_факт 2019" xfId="28879" xr:uid="{00000000-0005-0000-0000-00005A460000}"/>
    <cellStyle name="DATA Percent 18 5" xfId="8976" xr:uid="{00000000-0005-0000-0000-00005B460000}"/>
    <cellStyle name="DATA Percent 18 5 2" xfId="20009" xr:uid="{00000000-0005-0000-0000-00005C460000}"/>
    <cellStyle name="DATA Percent 18 5_факт 2019" xfId="28880" xr:uid="{00000000-0005-0000-0000-00005D460000}"/>
    <cellStyle name="DATA Percent 18 6" xfId="20010" xr:uid="{00000000-0005-0000-0000-00005E460000}"/>
    <cellStyle name="DATA Percent 18 6 2" xfId="20011" xr:uid="{00000000-0005-0000-0000-00005F460000}"/>
    <cellStyle name="DATA Percent 18 6_факт 2019" xfId="28881" xr:uid="{00000000-0005-0000-0000-000060460000}"/>
    <cellStyle name="DATA Percent 18 7" xfId="20012" xr:uid="{00000000-0005-0000-0000-000061460000}"/>
    <cellStyle name="DATA Percent 18 7 2" xfId="20013" xr:uid="{00000000-0005-0000-0000-000062460000}"/>
    <cellStyle name="DATA Percent 18 7_факт 2019" xfId="28882" xr:uid="{00000000-0005-0000-0000-000063460000}"/>
    <cellStyle name="DATA Percent 18 8" xfId="20014" xr:uid="{00000000-0005-0000-0000-000064460000}"/>
    <cellStyle name="DATA Percent 18 8 2" xfId="20015" xr:uid="{00000000-0005-0000-0000-000065460000}"/>
    <cellStyle name="DATA Percent 18 8_факт 2019" xfId="28883" xr:uid="{00000000-0005-0000-0000-000066460000}"/>
    <cellStyle name="DATA Percent 18 9" xfId="20016" xr:uid="{00000000-0005-0000-0000-000067460000}"/>
    <cellStyle name="DATA Percent 18_факт 2019" xfId="28884" xr:uid="{00000000-0005-0000-0000-000068460000}"/>
    <cellStyle name="DATA Percent 19" xfId="8977" xr:uid="{00000000-0005-0000-0000-000069460000}"/>
    <cellStyle name="DATA Percent 19 2" xfId="8978" xr:uid="{00000000-0005-0000-0000-00006A460000}"/>
    <cellStyle name="DATA Percent 19 2 2" xfId="20017" xr:uid="{00000000-0005-0000-0000-00006B460000}"/>
    <cellStyle name="DATA Percent 19 2 2 2" xfId="20018" xr:uid="{00000000-0005-0000-0000-00006C460000}"/>
    <cellStyle name="DATA Percent 19 2 2_факт 2019" xfId="28885" xr:uid="{00000000-0005-0000-0000-00006D460000}"/>
    <cellStyle name="DATA Percent 19 2 3" xfId="20019" xr:uid="{00000000-0005-0000-0000-00006E460000}"/>
    <cellStyle name="DATA Percent 19 2 3 2" xfId="20020" xr:uid="{00000000-0005-0000-0000-00006F460000}"/>
    <cellStyle name="DATA Percent 19 2 3_факт 2019" xfId="28886" xr:uid="{00000000-0005-0000-0000-000070460000}"/>
    <cellStyle name="DATA Percent 19 2 4" xfId="20021" xr:uid="{00000000-0005-0000-0000-000071460000}"/>
    <cellStyle name="DATA Percent 19 2_факт 2019" xfId="28887" xr:uid="{00000000-0005-0000-0000-000072460000}"/>
    <cellStyle name="DATA Percent 19 3" xfId="8979" xr:uid="{00000000-0005-0000-0000-000073460000}"/>
    <cellStyle name="DATA Percent 19 3 2" xfId="20022" xr:uid="{00000000-0005-0000-0000-000074460000}"/>
    <cellStyle name="DATA Percent 19 3_факт 2019" xfId="28888" xr:uid="{00000000-0005-0000-0000-000075460000}"/>
    <cellStyle name="DATA Percent 19 4" xfId="8980" xr:uid="{00000000-0005-0000-0000-000076460000}"/>
    <cellStyle name="DATA Percent 19 4 2" xfId="20023" xr:uid="{00000000-0005-0000-0000-000077460000}"/>
    <cellStyle name="DATA Percent 19 4_факт 2019" xfId="28889" xr:uid="{00000000-0005-0000-0000-000078460000}"/>
    <cellStyle name="DATA Percent 19 5" xfId="8981" xr:uid="{00000000-0005-0000-0000-000079460000}"/>
    <cellStyle name="DATA Percent 19 5 2" xfId="20024" xr:uid="{00000000-0005-0000-0000-00007A460000}"/>
    <cellStyle name="DATA Percent 19 5_факт 2019" xfId="28890" xr:uid="{00000000-0005-0000-0000-00007B460000}"/>
    <cellStyle name="DATA Percent 19 6" xfId="20025" xr:uid="{00000000-0005-0000-0000-00007C460000}"/>
    <cellStyle name="DATA Percent 19 6 2" xfId="20026" xr:uid="{00000000-0005-0000-0000-00007D460000}"/>
    <cellStyle name="DATA Percent 19 6_факт 2019" xfId="28891" xr:uid="{00000000-0005-0000-0000-00007E460000}"/>
    <cellStyle name="DATA Percent 19 7" xfId="20027" xr:uid="{00000000-0005-0000-0000-00007F460000}"/>
    <cellStyle name="DATA Percent 19 7 2" xfId="20028" xr:uid="{00000000-0005-0000-0000-000080460000}"/>
    <cellStyle name="DATA Percent 19 7_факт 2019" xfId="28892" xr:uid="{00000000-0005-0000-0000-000081460000}"/>
    <cellStyle name="DATA Percent 19 8" xfId="20029" xr:uid="{00000000-0005-0000-0000-000082460000}"/>
    <cellStyle name="DATA Percent 19 8 2" xfId="20030" xr:uid="{00000000-0005-0000-0000-000083460000}"/>
    <cellStyle name="DATA Percent 19 8_факт 2019" xfId="28893" xr:uid="{00000000-0005-0000-0000-000084460000}"/>
    <cellStyle name="DATA Percent 19 9" xfId="20031" xr:uid="{00000000-0005-0000-0000-000085460000}"/>
    <cellStyle name="DATA Percent 19_факт 2019" xfId="28894" xr:uid="{00000000-0005-0000-0000-000086460000}"/>
    <cellStyle name="DATA Percent 2" xfId="8982" xr:uid="{00000000-0005-0000-0000-000087460000}"/>
    <cellStyle name="DATA Percent 2 10" xfId="20032" xr:uid="{00000000-0005-0000-0000-000088460000}"/>
    <cellStyle name="DATA Percent 2 2" xfId="8983" xr:uid="{00000000-0005-0000-0000-000089460000}"/>
    <cellStyle name="DATA Percent 2 2 2" xfId="8984" xr:uid="{00000000-0005-0000-0000-00008A460000}"/>
    <cellStyle name="DATA Percent 2 2 2 2" xfId="20033" xr:uid="{00000000-0005-0000-0000-00008B460000}"/>
    <cellStyle name="DATA Percent 2 2 2 2 2" xfId="20034" xr:uid="{00000000-0005-0000-0000-00008C460000}"/>
    <cellStyle name="DATA Percent 2 2 2 2_факт 2019" xfId="28895" xr:uid="{00000000-0005-0000-0000-00008D460000}"/>
    <cellStyle name="DATA Percent 2 2 2 3" xfId="20035" xr:uid="{00000000-0005-0000-0000-00008E460000}"/>
    <cellStyle name="DATA Percent 2 2 2 3 2" xfId="20036" xr:uid="{00000000-0005-0000-0000-00008F460000}"/>
    <cellStyle name="DATA Percent 2 2 2 3_факт 2019" xfId="28896" xr:uid="{00000000-0005-0000-0000-000090460000}"/>
    <cellStyle name="DATA Percent 2 2 2 4" xfId="20037" xr:uid="{00000000-0005-0000-0000-000091460000}"/>
    <cellStyle name="DATA Percent 2 2 2_факт 2019" xfId="28897" xr:uid="{00000000-0005-0000-0000-000092460000}"/>
    <cellStyle name="DATA Percent 2 2 3" xfId="8985" xr:uid="{00000000-0005-0000-0000-000093460000}"/>
    <cellStyle name="DATA Percent 2 2 3 2" xfId="20038" xr:uid="{00000000-0005-0000-0000-000094460000}"/>
    <cellStyle name="DATA Percent 2 2 3_факт 2019" xfId="28898" xr:uid="{00000000-0005-0000-0000-000095460000}"/>
    <cellStyle name="DATA Percent 2 2 4" xfId="8986" xr:uid="{00000000-0005-0000-0000-000096460000}"/>
    <cellStyle name="DATA Percent 2 2 4 2" xfId="20039" xr:uid="{00000000-0005-0000-0000-000097460000}"/>
    <cellStyle name="DATA Percent 2 2 4_факт 2019" xfId="28899" xr:uid="{00000000-0005-0000-0000-000098460000}"/>
    <cellStyle name="DATA Percent 2 2 5" xfId="8987" xr:uid="{00000000-0005-0000-0000-000099460000}"/>
    <cellStyle name="DATA Percent 2 2 5 2" xfId="20040" xr:uid="{00000000-0005-0000-0000-00009A460000}"/>
    <cellStyle name="DATA Percent 2 2 5_факт 2019" xfId="28900" xr:uid="{00000000-0005-0000-0000-00009B460000}"/>
    <cellStyle name="DATA Percent 2 2 6" xfId="20041" xr:uid="{00000000-0005-0000-0000-00009C460000}"/>
    <cellStyle name="DATA Percent 2 2 6 2" xfId="20042" xr:uid="{00000000-0005-0000-0000-00009D460000}"/>
    <cellStyle name="DATA Percent 2 2 6_факт 2019" xfId="28901" xr:uid="{00000000-0005-0000-0000-00009E460000}"/>
    <cellStyle name="DATA Percent 2 2 7" xfId="20043" xr:uid="{00000000-0005-0000-0000-00009F460000}"/>
    <cellStyle name="DATA Percent 2 2 7 2" xfId="20044" xr:uid="{00000000-0005-0000-0000-0000A0460000}"/>
    <cellStyle name="DATA Percent 2 2 7_факт 2019" xfId="28902" xr:uid="{00000000-0005-0000-0000-0000A1460000}"/>
    <cellStyle name="DATA Percent 2 2 8" xfId="20045" xr:uid="{00000000-0005-0000-0000-0000A2460000}"/>
    <cellStyle name="DATA Percent 2 2 8 2" xfId="20046" xr:uid="{00000000-0005-0000-0000-0000A3460000}"/>
    <cellStyle name="DATA Percent 2 2 8_факт 2019" xfId="28903" xr:uid="{00000000-0005-0000-0000-0000A4460000}"/>
    <cellStyle name="DATA Percent 2 2 9" xfId="20047" xr:uid="{00000000-0005-0000-0000-0000A5460000}"/>
    <cellStyle name="DATA Percent 2 2_факт 2019" xfId="28904" xr:uid="{00000000-0005-0000-0000-0000A6460000}"/>
    <cellStyle name="DATA Percent 2 3" xfId="8988" xr:uid="{00000000-0005-0000-0000-0000A7460000}"/>
    <cellStyle name="DATA Percent 2 3 2" xfId="20048" xr:uid="{00000000-0005-0000-0000-0000A8460000}"/>
    <cellStyle name="DATA Percent 2 3 2 2" xfId="20049" xr:uid="{00000000-0005-0000-0000-0000A9460000}"/>
    <cellStyle name="DATA Percent 2 3 2_факт 2019" xfId="28905" xr:uid="{00000000-0005-0000-0000-0000AA460000}"/>
    <cellStyle name="DATA Percent 2 3 3" xfId="20050" xr:uid="{00000000-0005-0000-0000-0000AB460000}"/>
    <cellStyle name="DATA Percent 2 3 3 2" xfId="20051" xr:uid="{00000000-0005-0000-0000-0000AC460000}"/>
    <cellStyle name="DATA Percent 2 3 3_факт 2019" xfId="28906" xr:uid="{00000000-0005-0000-0000-0000AD460000}"/>
    <cellStyle name="DATA Percent 2 3 4" xfId="20052" xr:uid="{00000000-0005-0000-0000-0000AE460000}"/>
    <cellStyle name="DATA Percent 2 3_факт 2019" xfId="28907" xr:uid="{00000000-0005-0000-0000-0000AF460000}"/>
    <cellStyle name="DATA Percent 2 4" xfId="8989" xr:uid="{00000000-0005-0000-0000-0000B0460000}"/>
    <cellStyle name="DATA Percent 2 4 2" xfId="20053" xr:uid="{00000000-0005-0000-0000-0000B1460000}"/>
    <cellStyle name="DATA Percent 2 4_факт 2019" xfId="28908" xr:uid="{00000000-0005-0000-0000-0000B2460000}"/>
    <cellStyle name="DATA Percent 2 5" xfId="8990" xr:uid="{00000000-0005-0000-0000-0000B3460000}"/>
    <cellStyle name="DATA Percent 2 5 2" xfId="20054" xr:uid="{00000000-0005-0000-0000-0000B4460000}"/>
    <cellStyle name="DATA Percent 2 5_факт 2019" xfId="28909" xr:uid="{00000000-0005-0000-0000-0000B5460000}"/>
    <cellStyle name="DATA Percent 2 6" xfId="8991" xr:uid="{00000000-0005-0000-0000-0000B6460000}"/>
    <cellStyle name="DATA Percent 2 6 2" xfId="20055" xr:uid="{00000000-0005-0000-0000-0000B7460000}"/>
    <cellStyle name="DATA Percent 2 6_факт 2019" xfId="28910" xr:uid="{00000000-0005-0000-0000-0000B8460000}"/>
    <cellStyle name="DATA Percent 2 7" xfId="20056" xr:uid="{00000000-0005-0000-0000-0000B9460000}"/>
    <cellStyle name="DATA Percent 2 7 2" xfId="20057" xr:uid="{00000000-0005-0000-0000-0000BA460000}"/>
    <cellStyle name="DATA Percent 2 7_факт 2019" xfId="28911" xr:uid="{00000000-0005-0000-0000-0000BB460000}"/>
    <cellStyle name="DATA Percent 2 8" xfId="20058" xr:uid="{00000000-0005-0000-0000-0000BC460000}"/>
    <cellStyle name="DATA Percent 2 8 2" xfId="20059" xr:uid="{00000000-0005-0000-0000-0000BD460000}"/>
    <cellStyle name="DATA Percent 2 8_факт 2019" xfId="28912" xr:uid="{00000000-0005-0000-0000-0000BE460000}"/>
    <cellStyle name="DATA Percent 2 9" xfId="20060" xr:uid="{00000000-0005-0000-0000-0000BF460000}"/>
    <cellStyle name="DATA Percent 2 9 2" xfId="20061" xr:uid="{00000000-0005-0000-0000-0000C0460000}"/>
    <cellStyle name="DATA Percent 2 9_факт 2019" xfId="28913" xr:uid="{00000000-0005-0000-0000-0000C1460000}"/>
    <cellStyle name="DATA Percent 2_факт 2019" xfId="28914" xr:uid="{00000000-0005-0000-0000-0000C2460000}"/>
    <cellStyle name="DATA Percent 20" xfId="8992" xr:uid="{00000000-0005-0000-0000-0000C3460000}"/>
    <cellStyle name="DATA Percent 20 2" xfId="8993" xr:uid="{00000000-0005-0000-0000-0000C4460000}"/>
    <cellStyle name="DATA Percent 20 2 2" xfId="20062" xr:uid="{00000000-0005-0000-0000-0000C5460000}"/>
    <cellStyle name="DATA Percent 20 2 2 2" xfId="20063" xr:uid="{00000000-0005-0000-0000-0000C6460000}"/>
    <cellStyle name="DATA Percent 20 2 2_факт 2019" xfId="28915" xr:uid="{00000000-0005-0000-0000-0000C7460000}"/>
    <cellStyle name="DATA Percent 20 2 3" xfId="20064" xr:uid="{00000000-0005-0000-0000-0000C8460000}"/>
    <cellStyle name="DATA Percent 20 2 3 2" xfId="20065" xr:uid="{00000000-0005-0000-0000-0000C9460000}"/>
    <cellStyle name="DATA Percent 20 2 3_факт 2019" xfId="28916" xr:uid="{00000000-0005-0000-0000-0000CA460000}"/>
    <cellStyle name="DATA Percent 20 2 4" xfId="20066" xr:uid="{00000000-0005-0000-0000-0000CB460000}"/>
    <cellStyle name="DATA Percent 20 2_факт 2019" xfId="28917" xr:uid="{00000000-0005-0000-0000-0000CC460000}"/>
    <cellStyle name="DATA Percent 20 3" xfId="8994" xr:uid="{00000000-0005-0000-0000-0000CD460000}"/>
    <cellStyle name="DATA Percent 20 3 2" xfId="20067" xr:uid="{00000000-0005-0000-0000-0000CE460000}"/>
    <cellStyle name="DATA Percent 20 3_факт 2019" xfId="28918" xr:uid="{00000000-0005-0000-0000-0000CF460000}"/>
    <cellStyle name="DATA Percent 20 4" xfId="8995" xr:uid="{00000000-0005-0000-0000-0000D0460000}"/>
    <cellStyle name="DATA Percent 20 4 2" xfId="20068" xr:uid="{00000000-0005-0000-0000-0000D1460000}"/>
    <cellStyle name="DATA Percent 20 4_факт 2019" xfId="28919" xr:uid="{00000000-0005-0000-0000-0000D2460000}"/>
    <cellStyle name="DATA Percent 20 5" xfId="8996" xr:uid="{00000000-0005-0000-0000-0000D3460000}"/>
    <cellStyle name="DATA Percent 20 5 2" xfId="20069" xr:uid="{00000000-0005-0000-0000-0000D4460000}"/>
    <cellStyle name="DATA Percent 20 5_факт 2019" xfId="28920" xr:uid="{00000000-0005-0000-0000-0000D5460000}"/>
    <cellStyle name="DATA Percent 20 6" xfId="20070" xr:uid="{00000000-0005-0000-0000-0000D6460000}"/>
    <cellStyle name="DATA Percent 20 6 2" xfId="20071" xr:uid="{00000000-0005-0000-0000-0000D7460000}"/>
    <cellStyle name="DATA Percent 20 6_факт 2019" xfId="28921" xr:uid="{00000000-0005-0000-0000-0000D8460000}"/>
    <cellStyle name="DATA Percent 20 7" xfId="20072" xr:uid="{00000000-0005-0000-0000-0000D9460000}"/>
    <cellStyle name="DATA Percent 20 7 2" xfId="20073" xr:uid="{00000000-0005-0000-0000-0000DA460000}"/>
    <cellStyle name="DATA Percent 20 7_факт 2019" xfId="28922" xr:uid="{00000000-0005-0000-0000-0000DB460000}"/>
    <cellStyle name="DATA Percent 20 8" xfId="20074" xr:uid="{00000000-0005-0000-0000-0000DC460000}"/>
    <cellStyle name="DATA Percent 20 8 2" xfId="20075" xr:uid="{00000000-0005-0000-0000-0000DD460000}"/>
    <cellStyle name="DATA Percent 20 8_факт 2019" xfId="28923" xr:uid="{00000000-0005-0000-0000-0000DE460000}"/>
    <cellStyle name="DATA Percent 20 9" xfId="20076" xr:uid="{00000000-0005-0000-0000-0000DF460000}"/>
    <cellStyle name="DATA Percent 20_факт 2019" xfId="28924" xr:uid="{00000000-0005-0000-0000-0000E0460000}"/>
    <cellStyle name="DATA Percent 21" xfId="8997" xr:uid="{00000000-0005-0000-0000-0000E1460000}"/>
    <cellStyle name="DATA Percent 21 2" xfId="8998" xr:uid="{00000000-0005-0000-0000-0000E2460000}"/>
    <cellStyle name="DATA Percent 21 2 2" xfId="20077" xr:uid="{00000000-0005-0000-0000-0000E3460000}"/>
    <cellStyle name="DATA Percent 21 2 2 2" xfId="20078" xr:uid="{00000000-0005-0000-0000-0000E4460000}"/>
    <cellStyle name="DATA Percent 21 2 2_факт 2019" xfId="28925" xr:uid="{00000000-0005-0000-0000-0000E5460000}"/>
    <cellStyle name="DATA Percent 21 2 3" xfId="20079" xr:uid="{00000000-0005-0000-0000-0000E6460000}"/>
    <cellStyle name="DATA Percent 21 2 3 2" xfId="20080" xr:uid="{00000000-0005-0000-0000-0000E7460000}"/>
    <cellStyle name="DATA Percent 21 2 3_факт 2019" xfId="28926" xr:uid="{00000000-0005-0000-0000-0000E8460000}"/>
    <cellStyle name="DATA Percent 21 2 4" xfId="20081" xr:uid="{00000000-0005-0000-0000-0000E9460000}"/>
    <cellStyle name="DATA Percent 21 2_факт 2019" xfId="28927" xr:uid="{00000000-0005-0000-0000-0000EA460000}"/>
    <cellStyle name="DATA Percent 21 3" xfId="8999" xr:uid="{00000000-0005-0000-0000-0000EB460000}"/>
    <cellStyle name="DATA Percent 21 3 2" xfId="20082" xr:uid="{00000000-0005-0000-0000-0000EC460000}"/>
    <cellStyle name="DATA Percent 21 3_факт 2019" xfId="28928" xr:uid="{00000000-0005-0000-0000-0000ED460000}"/>
    <cellStyle name="DATA Percent 21 4" xfId="9000" xr:uid="{00000000-0005-0000-0000-0000EE460000}"/>
    <cellStyle name="DATA Percent 21 4 2" xfId="20083" xr:uid="{00000000-0005-0000-0000-0000EF460000}"/>
    <cellStyle name="DATA Percent 21 4_факт 2019" xfId="28929" xr:uid="{00000000-0005-0000-0000-0000F0460000}"/>
    <cellStyle name="DATA Percent 21 5" xfId="9001" xr:uid="{00000000-0005-0000-0000-0000F1460000}"/>
    <cellStyle name="DATA Percent 21 5 2" xfId="20084" xr:uid="{00000000-0005-0000-0000-0000F2460000}"/>
    <cellStyle name="DATA Percent 21 5_факт 2019" xfId="28930" xr:uid="{00000000-0005-0000-0000-0000F3460000}"/>
    <cellStyle name="DATA Percent 21 6" xfId="20085" xr:uid="{00000000-0005-0000-0000-0000F4460000}"/>
    <cellStyle name="DATA Percent 21 6 2" xfId="20086" xr:uid="{00000000-0005-0000-0000-0000F5460000}"/>
    <cellStyle name="DATA Percent 21 6_факт 2019" xfId="28931" xr:uid="{00000000-0005-0000-0000-0000F6460000}"/>
    <cellStyle name="DATA Percent 21 7" xfId="20087" xr:uid="{00000000-0005-0000-0000-0000F7460000}"/>
    <cellStyle name="DATA Percent 21 7 2" xfId="20088" xr:uid="{00000000-0005-0000-0000-0000F8460000}"/>
    <cellStyle name="DATA Percent 21 7_факт 2019" xfId="28932" xr:uid="{00000000-0005-0000-0000-0000F9460000}"/>
    <cellStyle name="DATA Percent 21 8" xfId="20089" xr:uid="{00000000-0005-0000-0000-0000FA460000}"/>
    <cellStyle name="DATA Percent 21 8 2" xfId="20090" xr:uid="{00000000-0005-0000-0000-0000FB460000}"/>
    <cellStyle name="DATA Percent 21 8_факт 2019" xfId="28933" xr:uid="{00000000-0005-0000-0000-0000FC460000}"/>
    <cellStyle name="DATA Percent 21 9" xfId="20091" xr:uid="{00000000-0005-0000-0000-0000FD460000}"/>
    <cellStyle name="DATA Percent 21_факт 2019" xfId="28934" xr:uid="{00000000-0005-0000-0000-0000FE460000}"/>
    <cellStyle name="DATA Percent 22" xfId="9002" xr:uid="{00000000-0005-0000-0000-0000FF460000}"/>
    <cellStyle name="DATA Percent 22 2" xfId="9003" xr:uid="{00000000-0005-0000-0000-000000470000}"/>
    <cellStyle name="DATA Percent 22 2 2" xfId="20092" xr:uid="{00000000-0005-0000-0000-000001470000}"/>
    <cellStyle name="DATA Percent 22 2 2 2" xfId="20093" xr:uid="{00000000-0005-0000-0000-000002470000}"/>
    <cellStyle name="DATA Percent 22 2 2_факт 2019" xfId="28935" xr:uid="{00000000-0005-0000-0000-000003470000}"/>
    <cellStyle name="DATA Percent 22 2 3" xfId="20094" xr:uid="{00000000-0005-0000-0000-000004470000}"/>
    <cellStyle name="DATA Percent 22 2 3 2" xfId="20095" xr:uid="{00000000-0005-0000-0000-000005470000}"/>
    <cellStyle name="DATA Percent 22 2 3_факт 2019" xfId="28936" xr:uid="{00000000-0005-0000-0000-000006470000}"/>
    <cellStyle name="DATA Percent 22 2 4" xfId="20096" xr:uid="{00000000-0005-0000-0000-000007470000}"/>
    <cellStyle name="DATA Percent 22 2_факт 2019" xfId="28937" xr:uid="{00000000-0005-0000-0000-000008470000}"/>
    <cellStyle name="DATA Percent 22 3" xfId="9004" xr:uid="{00000000-0005-0000-0000-000009470000}"/>
    <cellStyle name="DATA Percent 22 3 2" xfId="20097" xr:uid="{00000000-0005-0000-0000-00000A470000}"/>
    <cellStyle name="DATA Percent 22 3_факт 2019" xfId="28938" xr:uid="{00000000-0005-0000-0000-00000B470000}"/>
    <cellStyle name="DATA Percent 22 4" xfId="9005" xr:uid="{00000000-0005-0000-0000-00000C470000}"/>
    <cellStyle name="DATA Percent 22 4 2" xfId="20098" xr:uid="{00000000-0005-0000-0000-00000D470000}"/>
    <cellStyle name="DATA Percent 22 4_факт 2019" xfId="28939" xr:uid="{00000000-0005-0000-0000-00000E470000}"/>
    <cellStyle name="DATA Percent 22 5" xfId="9006" xr:uid="{00000000-0005-0000-0000-00000F470000}"/>
    <cellStyle name="DATA Percent 22 5 2" xfId="20099" xr:uid="{00000000-0005-0000-0000-000010470000}"/>
    <cellStyle name="DATA Percent 22 5_факт 2019" xfId="28940" xr:uid="{00000000-0005-0000-0000-000011470000}"/>
    <cellStyle name="DATA Percent 22 6" xfId="20100" xr:uid="{00000000-0005-0000-0000-000012470000}"/>
    <cellStyle name="DATA Percent 22 6 2" xfId="20101" xr:uid="{00000000-0005-0000-0000-000013470000}"/>
    <cellStyle name="DATA Percent 22 6_факт 2019" xfId="28941" xr:uid="{00000000-0005-0000-0000-000014470000}"/>
    <cellStyle name="DATA Percent 22 7" xfId="20102" xr:uid="{00000000-0005-0000-0000-000015470000}"/>
    <cellStyle name="DATA Percent 22 7 2" xfId="20103" xr:uid="{00000000-0005-0000-0000-000016470000}"/>
    <cellStyle name="DATA Percent 22 7_факт 2019" xfId="28942" xr:uid="{00000000-0005-0000-0000-000017470000}"/>
    <cellStyle name="DATA Percent 22 8" xfId="20104" xr:uid="{00000000-0005-0000-0000-000018470000}"/>
    <cellStyle name="DATA Percent 22 8 2" xfId="20105" xr:uid="{00000000-0005-0000-0000-000019470000}"/>
    <cellStyle name="DATA Percent 22 8_факт 2019" xfId="28943" xr:uid="{00000000-0005-0000-0000-00001A470000}"/>
    <cellStyle name="DATA Percent 22 9" xfId="20106" xr:uid="{00000000-0005-0000-0000-00001B470000}"/>
    <cellStyle name="DATA Percent 22_факт 2019" xfId="28944" xr:uid="{00000000-0005-0000-0000-00001C470000}"/>
    <cellStyle name="DATA Percent 23" xfId="9007" xr:uid="{00000000-0005-0000-0000-00001D470000}"/>
    <cellStyle name="DATA Percent 23 2" xfId="9008" xr:uid="{00000000-0005-0000-0000-00001E470000}"/>
    <cellStyle name="DATA Percent 23 2 2" xfId="20107" xr:uid="{00000000-0005-0000-0000-00001F470000}"/>
    <cellStyle name="DATA Percent 23 2 2 2" xfId="20108" xr:uid="{00000000-0005-0000-0000-000020470000}"/>
    <cellStyle name="DATA Percent 23 2 2_факт 2019" xfId="28945" xr:uid="{00000000-0005-0000-0000-000021470000}"/>
    <cellStyle name="DATA Percent 23 2 3" xfId="20109" xr:uid="{00000000-0005-0000-0000-000022470000}"/>
    <cellStyle name="DATA Percent 23 2 3 2" xfId="20110" xr:uid="{00000000-0005-0000-0000-000023470000}"/>
    <cellStyle name="DATA Percent 23 2 3_факт 2019" xfId="28946" xr:uid="{00000000-0005-0000-0000-000024470000}"/>
    <cellStyle name="DATA Percent 23 2 4" xfId="20111" xr:uid="{00000000-0005-0000-0000-000025470000}"/>
    <cellStyle name="DATA Percent 23 2_факт 2019" xfId="28947" xr:uid="{00000000-0005-0000-0000-000026470000}"/>
    <cellStyle name="DATA Percent 23 3" xfId="9009" xr:uid="{00000000-0005-0000-0000-000027470000}"/>
    <cellStyle name="DATA Percent 23 3 2" xfId="20112" xr:uid="{00000000-0005-0000-0000-000028470000}"/>
    <cellStyle name="DATA Percent 23 3_факт 2019" xfId="28948" xr:uid="{00000000-0005-0000-0000-000029470000}"/>
    <cellStyle name="DATA Percent 23 4" xfId="9010" xr:uid="{00000000-0005-0000-0000-00002A470000}"/>
    <cellStyle name="DATA Percent 23 4 2" xfId="20113" xr:uid="{00000000-0005-0000-0000-00002B470000}"/>
    <cellStyle name="DATA Percent 23 4_факт 2019" xfId="28949" xr:uid="{00000000-0005-0000-0000-00002C470000}"/>
    <cellStyle name="DATA Percent 23 5" xfId="9011" xr:uid="{00000000-0005-0000-0000-00002D470000}"/>
    <cellStyle name="DATA Percent 23 5 2" xfId="20114" xr:uid="{00000000-0005-0000-0000-00002E470000}"/>
    <cellStyle name="DATA Percent 23 5_факт 2019" xfId="28950" xr:uid="{00000000-0005-0000-0000-00002F470000}"/>
    <cellStyle name="DATA Percent 23 6" xfId="20115" xr:uid="{00000000-0005-0000-0000-000030470000}"/>
    <cellStyle name="DATA Percent 23 6 2" xfId="20116" xr:uid="{00000000-0005-0000-0000-000031470000}"/>
    <cellStyle name="DATA Percent 23 6_факт 2019" xfId="28951" xr:uid="{00000000-0005-0000-0000-000032470000}"/>
    <cellStyle name="DATA Percent 23 7" xfId="20117" xr:uid="{00000000-0005-0000-0000-000033470000}"/>
    <cellStyle name="DATA Percent 23 7 2" xfId="20118" xr:uid="{00000000-0005-0000-0000-000034470000}"/>
    <cellStyle name="DATA Percent 23 7_факт 2019" xfId="28952" xr:uid="{00000000-0005-0000-0000-000035470000}"/>
    <cellStyle name="DATA Percent 23 8" xfId="20119" xr:uid="{00000000-0005-0000-0000-000036470000}"/>
    <cellStyle name="DATA Percent 23 8 2" xfId="20120" xr:uid="{00000000-0005-0000-0000-000037470000}"/>
    <cellStyle name="DATA Percent 23 8_факт 2019" xfId="28953" xr:uid="{00000000-0005-0000-0000-000038470000}"/>
    <cellStyle name="DATA Percent 23 9" xfId="20121" xr:uid="{00000000-0005-0000-0000-000039470000}"/>
    <cellStyle name="DATA Percent 23_факт 2019" xfId="28954" xr:uid="{00000000-0005-0000-0000-00003A470000}"/>
    <cellStyle name="DATA Percent 24" xfId="9012" xr:uid="{00000000-0005-0000-0000-00003B470000}"/>
    <cellStyle name="DATA Percent 24 2" xfId="9013" xr:uid="{00000000-0005-0000-0000-00003C470000}"/>
    <cellStyle name="DATA Percent 24 2 2" xfId="20122" xr:uid="{00000000-0005-0000-0000-00003D470000}"/>
    <cellStyle name="DATA Percent 24 2 2 2" xfId="20123" xr:uid="{00000000-0005-0000-0000-00003E470000}"/>
    <cellStyle name="DATA Percent 24 2 2_факт 2019" xfId="28955" xr:uid="{00000000-0005-0000-0000-00003F470000}"/>
    <cellStyle name="DATA Percent 24 2 3" xfId="20124" xr:uid="{00000000-0005-0000-0000-000040470000}"/>
    <cellStyle name="DATA Percent 24 2 3 2" xfId="20125" xr:uid="{00000000-0005-0000-0000-000041470000}"/>
    <cellStyle name="DATA Percent 24 2 3_факт 2019" xfId="28956" xr:uid="{00000000-0005-0000-0000-000042470000}"/>
    <cellStyle name="DATA Percent 24 2 4" xfId="20126" xr:uid="{00000000-0005-0000-0000-000043470000}"/>
    <cellStyle name="DATA Percent 24 2_факт 2019" xfId="28957" xr:uid="{00000000-0005-0000-0000-000044470000}"/>
    <cellStyle name="DATA Percent 24 3" xfId="9014" xr:uid="{00000000-0005-0000-0000-000045470000}"/>
    <cellStyle name="DATA Percent 24 3 2" xfId="20127" xr:uid="{00000000-0005-0000-0000-000046470000}"/>
    <cellStyle name="DATA Percent 24 3_факт 2019" xfId="28958" xr:uid="{00000000-0005-0000-0000-000047470000}"/>
    <cellStyle name="DATA Percent 24 4" xfId="9015" xr:uid="{00000000-0005-0000-0000-000048470000}"/>
    <cellStyle name="DATA Percent 24 4 2" xfId="20128" xr:uid="{00000000-0005-0000-0000-000049470000}"/>
    <cellStyle name="DATA Percent 24 4_факт 2019" xfId="28959" xr:uid="{00000000-0005-0000-0000-00004A470000}"/>
    <cellStyle name="DATA Percent 24 5" xfId="9016" xr:uid="{00000000-0005-0000-0000-00004B470000}"/>
    <cellStyle name="DATA Percent 24 5 2" xfId="20129" xr:uid="{00000000-0005-0000-0000-00004C470000}"/>
    <cellStyle name="DATA Percent 24 5_факт 2019" xfId="28960" xr:uid="{00000000-0005-0000-0000-00004D470000}"/>
    <cellStyle name="DATA Percent 24 6" xfId="20130" xr:uid="{00000000-0005-0000-0000-00004E470000}"/>
    <cellStyle name="DATA Percent 24 6 2" xfId="20131" xr:uid="{00000000-0005-0000-0000-00004F470000}"/>
    <cellStyle name="DATA Percent 24 6_факт 2019" xfId="28961" xr:uid="{00000000-0005-0000-0000-000050470000}"/>
    <cellStyle name="DATA Percent 24 7" xfId="20132" xr:uid="{00000000-0005-0000-0000-000051470000}"/>
    <cellStyle name="DATA Percent 24 7 2" xfId="20133" xr:uid="{00000000-0005-0000-0000-000052470000}"/>
    <cellStyle name="DATA Percent 24 7_факт 2019" xfId="28962" xr:uid="{00000000-0005-0000-0000-000053470000}"/>
    <cellStyle name="DATA Percent 24 8" xfId="20134" xr:uid="{00000000-0005-0000-0000-000054470000}"/>
    <cellStyle name="DATA Percent 24 8 2" xfId="20135" xr:uid="{00000000-0005-0000-0000-000055470000}"/>
    <cellStyle name="DATA Percent 24 8_факт 2019" xfId="28963" xr:uid="{00000000-0005-0000-0000-000056470000}"/>
    <cellStyle name="DATA Percent 24 9" xfId="20136" xr:uid="{00000000-0005-0000-0000-000057470000}"/>
    <cellStyle name="DATA Percent 24_факт 2019" xfId="28964" xr:uid="{00000000-0005-0000-0000-000058470000}"/>
    <cellStyle name="DATA Percent 25" xfId="9017" xr:uid="{00000000-0005-0000-0000-000059470000}"/>
    <cellStyle name="DATA Percent 25 2" xfId="9018" xr:uid="{00000000-0005-0000-0000-00005A470000}"/>
    <cellStyle name="DATA Percent 25 2 2" xfId="20137" xr:uid="{00000000-0005-0000-0000-00005B470000}"/>
    <cellStyle name="DATA Percent 25 2 2 2" xfId="20138" xr:uid="{00000000-0005-0000-0000-00005C470000}"/>
    <cellStyle name="DATA Percent 25 2 2_факт 2019" xfId="28965" xr:uid="{00000000-0005-0000-0000-00005D470000}"/>
    <cellStyle name="DATA Percent 25 2 3" xfId="20139" xr:uid="{00000000-0005-0000-0000-00005E470000}"/>
    <cellStyle name="DATA Percent 25 2 3 2" xfId="20140" xr:uid="{00000000-0005-0000-0000-00005F470000}"/>
    <cellStyle name="DATA Percent 25 2 3_факт 2019" xfId="28966" xr:uid="{00000000-0005-0000-0000-000060470000}"/>
    <cellStyle name="DATA Percent 25 2 4" xfId="20141" xr:uid="{00000000-0005-0000-0000-000061470000}"/>
    <cellStyle name="DATA Percent 25 2_факт 2019" xfId="28967" xr:uid="{00000000-0005-0000-0000-000062470000}"/>
    <cellStyle name="DATA Percent 25 3" xfId="9019" xr:uid="{00000000-0005-0000-0000-000063470000}"/>
    <cellStyle name="DATA Percent 25 3 2" xfId="20142" xr:uid="{00000000-0005-0000-0000-000064470000}"/>
    <cellStyle name="DATA Percent 25 3_факт 2019" xfId="28968" xr:uid="{00000000-0005-0000-0000-000065470000}"/>
    <cellStyle name="DATA Percent 25 4" xfId="9020" xr:uid="{00000000-0005-0000-0000-000066470000}"/>
    <cellStyle name="DATA Percent 25 4 2" xfId="20143" xr:uid="{00000000-0005-0000-0000-000067470000}"/>
    <cellStyle name="DATA Percent 25 4_факт 2019" xfId="28969" xr:uid="{00000000-0005-0000-0000-000068470000}"/>
    <cellStyle name="DATA Percent 25 5" xfId="9021" xr:uid="{00000000-0005-0000-0000-000069470000}"/>
    <cellStyle name="DATA Percent 25 5 2" xfId="20144" xr:uid="{00000000-0005-0000-0000-00006A470000}"/>
    <cellStyle name="DATA Percent 25 5_факт 2019" xfId="28970" xr:uid="{00000000-0005-0000-0000-00006B470000}"/>
    <cellStyle name="DATA Percent 25 6" xfId="20145" xr:uid="{00000000-0005-0000-0000-00006C470000}"/>
    <cellStyle name="DATA Percent 25 6 2" xfId="20146" xr:uid="{00000000-0005-0000-0000-00006D470000}"/>
    <cellStyle name="DATA Percent 25 6_факт 2019" xfId="28971" xr:uid="{00000000-0005-0000-0000-00006E470000}"/>
    <cellStyle name="DATA Percent 25 7" xfId="20147" xr:uid="{00000000-0005-0000-0000-00006F470000}"/>
    <cellStyle name="DATA Percent 25 7 2" xfId="20148" xr:uid="{00000000-0005-0000-0000-000070470000}"/>
    <cellStyle name="DATA Percent 25 7_факт 2019" xfId="28972" xr:uid="{00000000-0005-0000-0000-000071470000}"/>
    <cellStyle name="DATA Percent 25 8" xfId="20149" xr:uid="{00000000-0005-0000-0000-000072470000}"/>
    <cellStyle name="DATA Percent 25 8 2" xfId="20150" xr:uid="{00000000-0005-0000-0000-000073470000}"/>
    <cellStyle name="DATA Percent 25 8_факт 2019" xfId="28973" xr:uid="{00000000-0005-0000-0000-000074470000}"/>
    <cellStyle name="DATA Percent 25 9" xfId="20151" xr:uid="{00000000-0005-0000-0000-000075470000}"/>
    <cellStyle name="DATA Percent 25_факт 2019" xfId="28974" xr:uid="{00000000-0005-0000-0000-000076470000}"/>
    <cellStyle name="DATA Percent 26" xfId="9022" xr:uid="{00000000-0005-0000-0000-000077470000}"/>
    <cellStyle name="DATA Percent 26 2" xfId="9023" xr:uid="{00000000-0005-0000-0000-000078470000}"/>
    <cellStyle name="DATA Percent 26 2 2" xfId="20152" xr:uid="{00000000-0005-0000-0000-000079470000}"/>
    <cellStyle name="DATA Percent 26 2 2 2" xfId="20153" xr:uid="{00000000-0005-0000-0000-00007A470000}"/>
    <cellStyle name="DATA Percent 26 2 2_факт 2019" xfId="28975" xr:uid="{00000000-0005-0000-0000-00007B470000}"/>
    <cellStyle name="DATA Percent 26 2 3" xfId="20154" xr:uid="{00000000-0005-0000-0000-00007C470000}"/>
    <cellStyle name="DATA Percent 26 2 3 2" xfId="20155" xr:uid="{00000000-0005-0000-0000-00007D470000}"/>
    <cellStyle name="DATA Percent 26 2 3_факт 2019" xfId="28976" xr:uid="{00000000-0005-0000-0000-00007E470000}"/>
    <cellStyle name="DATA Percent 26 2 4" xfId="20156" xr:uid="{00000000-0005-0000-0000-00007F470000}"/>
    <cellStyle name="DATA Percent 26 2_факт 2019" xfId="28977" xr:uid="{00000000-0005-0000-0000-000080470000}"/>
    <cellStyle name="DATA Percent 26 3" xfId="9024" xr:uid="{00000000-0005-0000-0000-000081470000}"/>
    <cellStyle name="DATA Percent 26 3 2" xfId="20157" xr:uid="{00000000-0005-0000-0000-000082470000}"/>
    <cellStyle name="DATA Percent 26 3_факт 2019" xfId="28978" xr:uid="{00000000-0005-0000-0000-000083470000}"/>
    <cellStyle name="DATA Percent 26 4" xfId="9025" xr:uid="{00000000-0005-0000-0000-000084470000}"/>
    <cellStyle name="DATA Percent 26 4 2" xfId="20158" xr:uid="{00000000-0005-0000-0000-000085470000}"/>
    <cellStyle name="DATA Percent 26 4_факт 2019" xfId="28979" xr:uid="{00000000-0005-0000-0000-000086470000}"/>
    <cellStyle name="DATA Percent 26 5" xfId="9026" xr:uid="{00000000-0005-0000-0000-000087470000}"/>
    <cellStyle name="DATA Percent 26 5 2" xfId="20159" xr:uid="{00000000-0005-0000-0000-000088470000}"/>
    <cellStyle name="DATA Percent 26 5_факт 2019" xfId="28980" xr:uid="{00000000-0005-0000-0000-000089470000}"/>
    <cellStyle name="DATA Percent 26 6" xfId="20160" xr:uid="{00000000-0005-0000-0000-00008A470000}"/>
    <cellStyle name="DATA Percent 26 6 2" xfId="20161" xr:uid="{00000000-0005-0000-0000-00008B470000}"/>
    <cellStyle name="DATA Percent 26 6_факт 2019" xfId="28981" xr:uid="{00000000-0005-0000-0000-00008C470000}"/>
    <cellStyle name="DATA Percent 26 7" xfId="20162" xr:uid="{00000000-0005-0000-0000-00008D470000}"/>
    <cellStyle name="DATA Percent 26 7 2" xfId="20163" xr:uid="{00000000-0005-0000-0000-00008E470000}"/>
    <cellStyle name="DATA Percent 26 7_факт 2019" xfId="28982" xr:uid="{00000000-0005-0000-0000-00008F470000}"/>
    <cellStyle name="DATA Percent 26 8" xfId="20164" xr:uid="{00000000-0005-0000-0000-000090470000}"/>
    <cellStyle name="DATA Percent 26 8 2" xfId="20165" xr:uid="{00000000-0005-0000-0000-000091470000}"/>
    <cellStyle name="DATA Percent 26 8_факт 2019" xfId="28983" xr:uid="{00000000-0005-0000-0000-000092470000}"/>
    <cellStyle name="DATA Percent 26 9" xfId="20166" xr:uid="{00000000-0005-0000-0000-000093470000}"/>
    <cellStyle name="DATA Percent 26_факт 2019" xfId="28984" xr:uid="{00000000-0005-0000-0000-000094470000}"/>
    <cellStyle name="DATA Percent 27" xfId="9027" xr:uid="{00000000-0005-0000-0000-000095470000}"/>
    <cellStyle name="DATA Percent 27 2" xfId="9028" xr:uid="{00000000-0005-0000-0000-000096470000}"/>
    <cellStyle name="DATA Percent 27 2 2" xfId="20167" xr:uid="{00000000-0005-0000-0000-000097470000}"/>
    <cellStyle name="DATA Percent 27 2 2 2" xfId="20168" xr:uid="{00000000-0005-0000-0000-000098470000}"/>
    <cellStyle name="DATA Percent 27 2 2_факт 2019" xfId="28985" xr:uid="{00000000-0005-0000-0000-000099470000}"/>
    <cellStyle name="DATA Percent 27 2 3" xfId="20169" xr:uid="{00000000-0005-0000-0000-00009A470000}"/>
    <cellStyle name="DATA Percent 27 2 3 2" xfId="20170" xr:uid="{00000000-0005-0000-0000-00009B470000}"/>
    <cellStyle name="DATA Percent 27 2 3_факт 2019" xfId="28986" xr:uid="{00000000-0005-0000-0000-00009C470000}"/>
    <cellStyle name="DATA Percent 27 2 4" xfId="20171" xr:uid="{00000000-0005-0000-0000-00009D470000}"/>
    <cellStyle name="DATA Percent 27 2_факт 2019" xfId="28987" xr:uid="{00000000-0005-0000-0000-00009E470000}"/>
    <cellStyle name="DATA Percent 27 3" xfId="9029" xr:uid="{00000000-0005-0000-0000-00009F470000}"/>
    <cellStyle name="DATA Percent 27 3 2" xfId="20172" xr:uid="{00000000-0005-0000-0000-0000A0470000}"/>
    <cellStyle name="DATA Percent 27 3_факт 2019" xfId="28988" xr:uid="{00000000-0005-0000-0000-0000A1470000}"/>
    <cellStyle name="DATA Percent 27 4" xfId="9030" xr:uid="{00000000-0005-0000-0000-0000A2470000}"/>
    <cellStyle name="DATA Percent 27 4 2" xfId="20173" xr:uid="{00000000-0005-0000-0000-0000A3470000}"/>
    <cellStyle name="DATA Percent 27 4_факт 2019" xfId="28989" xr:uid="{00000000-0005-0000-0000-0000A4470000}"/>
    <cellStyle name="DATA Percent 27 5" xfId="9031" xr:uid="{00000000-0005-0000-0000-0000A5470000}"/>
    <cellStyle name="DATA Percent 27 5 2" xfId="20174" xr:uid="{00000000-0005-0000-0000-0000A6470000}"/>
    <cellStyle name="DATA Percent 27 5_факт 2019" xfId="28990" xr:uid="{00000000-0005-0000-0000-0000A7470000}"/>
    <cellStyle name="DATA Percent 27 6" xfId="20175" xr:uid="{00000000-0005-0000-0000-0000A8470000}"/>
    <cellStyle name="DATA Percent 27 6 2" xfId="20176" xr:uid="{00000000-0005-0000-0000-0000A9470000}"/>
    <cellStyle name="DATA Percent 27 6_факт 2019" xfId="28991" xr:uid="{00000000-0005-0000-0000-0000AA470000}"/>
    <cellStyle name="DATA Percent 27 7" xfId="20177" xr:uid="{00000000-0005-0000-0000-0000AB470000}"/>
    <cellStyle name="DATA Percent 27 7 2" xfId="20178" xr:uid="{00000000-0005-0000-0000-0000AC470000}"/>
    <cellStyle name="DATA Percent 27 7_факт 2019" xfId="28992" xr:uid="{00000000-0005-0000-0000-0000AD470000}"/>
    <cellStyle name="DATA Percent 27 8" xfId="20179" xr:uid="{00000000-0005-0000-0000-0000AE470000}"/>
    <cellStyle name="DATA Percent 27 8 2" xfId="20180" xr:uid="{00000000-0005-0000-0000-0000AF470000}"/>
    <cellStyle name="DATA Percent 27 8_факт 2019" xfId="28993" xr:uid="{00000000-0005-0000-0000-0000B0470000}"/>
    <cellStyle name="DATA Percent 27 9" xfId="20181" xr:uid="{00000000-0005-0000-0000-0000B1470000}"/>
    <cellStyle name="DATA Percent 27_факт 2019" xfId="28994" xr:uid="{00000000-0005-0000-0000-0000B2470000}"/>
    <cellStyle name="DATA Percent 28" xfId="9032" xr:uid="{00000000-0005-0000-0000-0000B3470000}"/>
    <cellStyle name="DATA Percent 28 2" xfId="9033" xr:uid="{00000000-0005-0000-0000-0000B4470000}"/>
    <cellStyle name="DATA Percent 28 2 2" xfId="20182" xr:uid="{00000000-0005-0000-0000-0000B5470000}"/>
    <cellStyle name="DATA Percent 28 2 2 2" xfId="20183" xr:uid="{00000000-0005-0000-0000-0000B6470000}"/>
    <cellStyle name="DATA Percent 28 2 2_факт 2019" xfId="28995" xr:uid="{00000000-0005-0000-0000-0000B7470000}"/>
    <cellStyle name="DATA Percent 28 2 3" xfId="20184" xr:uid="{00000000-0005-0000-0000-0000B8470000}"/>
    <cellStyle name="DATA Percent 28 2 3 2" xfId="20185" xr:uid="{00000000-0005-0000-0000-0000B9470000}"/>
    <cellStyle name="DATA Percent 28 2 3_факт 2019" xfId="28996" xr:uid="{00000000-0005-0000-0000-0000BA470000}"/>
    <cellStyle name="DATA Percent 28 2 4" xfId="20186" xr:uid="{00000000-0005-0000-0000-0000BB470000}"/>
    <cellStyle name="DATA Percent 28 2_факт 2019" xfId="28997" xr:uid="{00000000-0005-0000-0000-0000BC470000}"/>
    <cellStyle name="DATA Percent 28 3" xfId="9034" xr:uid="{00000000-0005-0000-0000-0000BD470000}"/>
    <cellStyle name="DATA Percent 28 3 2" xfId="20187" xr:uid="{00000000-0005-0000-0000-0000BE470000}"/>
    <cellStyle name="DATA Percent 28 3_факт 2019" xfId="28998" xr:uid="{00000000-0005-0000-0000-0000BF470000}"/>
    <cellStyle name="DATA Percent 28 4" xfId="9035" xr:uid="{00000000-0005-0000-0000-0000C0470000}"/>
    <cellStyle name="DATA Percent 28 4 2" xfId="20188" xr:uid="{00000000-0005-0000-0000-0000C1470000}"/>
    <cellStyle name="DATA Percent 28 4_факт 2019" xfId="28999" xr:uid="{00000000-0005-0000-0000-0000C2470000}"/>
    <cellStyle name="DATA Percent 28 5" xfId="9036" xr:uid="{00000000-0005-0000-0000-0000C3470000}"/>
    <cellStyle name="DATA Percent 28 5 2" xfId="20189" xr:uid="{00000000-0005-0000-0000-0000C4470000}"/>
    <cellStyle name="DATA Percent 28 5_факт 2019" xfId="29000" xr:uid="{00000000-0005-0000-0000-0000C5470000}"/>
    <cellStyle name="DATA Percent 28 6" xfId="20190" xr:uid="{00000000-0005-0000-0000-0000C6470000}"/>
    <cellStyle name="DATA Percent 28 6 2" xfId="20191" xr:uid="{00000000-0005-0000-0000-0000C7470000}"/>
    <cellStyle name="DATA Percent 28 6_факт 2019" xfId="29001" xr:uid="{00000000-0005-0000-0000-0000C8470000}"/>
    <cellStyle name="DATA Percent 28 7" xfId="20192" xr:uid="{00000000-0005-0000-0000-0000C9470000}"/>
    <cellStyle name="DATA Percent 28 7 2" xfId="20193" xr:uid="{00000000-0005-0000-0000-0000CA470000}"/>
    <cellStyle name="DATA Percent 28 7_факт 2019" xfId="29002" xr:uid="{00000000-0005-0000-0000-0000CB470000}"/>
    <cellStyle name="DATA Percent 28 8" xfId="20194" xr:uid="{00000000-0005-0000-0000-0000CC470000}"/>
    <cellStyle name="DATA Percent 28 8 2" xfId="20195" xr:uid="{00000000-0005-0000-0000-0000CD470000}"/>
    <cellStyle name="DATA Percent 28 8_факт 2019" xfId="29003" xr:uid="{00000000-0005-0000-0000-0000CE470000}"/>
    <cellStyle name="DATA Percent 28 9" xfId="20196" xr:uid="{00000000-0005-0000-0000-0000CF470000}"/>
    <cellStyle name="DATA Percent 28_факт 2019" xfId="29004" xr:uid="{00000000-0005-0000-0000-0000D0470000}"/>
    <cellStyle name="DATA Percent 29" xfId="9037" xr:uid="{00000000-0005-0000-0000-0000D1470000}"/>
    <cellStyle name="DATA Percent 29 2" xfId="9038" xr:uid="{00000000-0005-0000-0000-0000D2470000}"/>
    <cellStyle name="DATA Percent 29 2 2" xfId="20197" xr:uid="{00000000-0005-0000-0000-0000D3470000}"/>
    <cellStyle name="DATA Percent 29 2 2 2" xfId="20198" xr:uid="{00000000-0005-0000-0000-0000D4470000}"/>
    <cellStyle name="DATA Percent 29 2 2_факт 2019" xfId="29005" xr:uid="{00000000-0005-0000-0000-0000D5470000}"/>
    <cellStyle name="DATA Percent 29 2 3" xfId="20199" xr:uid="{00000000-0005-0000-0000-0000D6470000}"/>
    <cellStyle name="DATA Percent 29 2 3 2" xfId="20200" xr:uid="{00000000-0005-0000-0000-0000D7470000}"/>
    <cellStyle name="DATA Percent 29 2 3_факт 2019" xfId="29006" xr:uid="{00000000-0005-0000-0000-0000D8470000}"/>
    <cellStyle name="DATA Percent 29 2 4" xfId="20201" xr:uid="{00000000-0005-0000-0000-0000D9470000}"/>
    <cellStyle name="DATA Percent 29 2_факт 2019" xfId="29007" xr:uid="{00000000-0005-0000-0000-0000DA470000}"/>
    <cellStyle name="DATA Percent 29 3" xfId="9039" xr:uid="{00000000-0005-0000-0000-0000DB470000}"/>
    <cellStyle name="DATA Percent 29 3 2" xfId="20202" xr:uid="{00000000-0005-0000-0000-0000DC470000}"/>
    <cellStyle name="DATA Percent 29 3_факт 2019" xfId="29008" xr:uid="{00000000-0005-0000-0000-0000DD470000}"/>
    <cellStyle name="DATA Percent 29 4" xfId="9040" xr:uid="{00000000-0005-0000-0000-0000DE470000}"/>
    <cellStyle name="DATA Percent 29 4 2" xfId="20203" xr:uid="{00000000-0005-0000-0000-0000DF470000}"/>
    <cellStyle name="DATA Percent 29 4_факт 2019" xfId="29009" xr:uid="{00000000-0005-0000-0000-0000E0470000}"/>
    <cellStyle name="DATA Percent 29 5" xfId="9041" xr:uid="{00000000-0005-0000-0000-0000E1470000}"/>
    <cellStyle name="DATA Percent 29 5 2" xfId="20204" xr:uid="{00000000-0005-0000-0000-0000E2470000}"/>
    <cellStyle name="DATA Percent 29 5_факт 2019" xfId="29010" xr:uid="{00000000-0005-0000-0000-0000E3470000}"/>
    <cellStyle name="DATA Percent 29 6" xfId="20205" xr:uid="{00000000-0005-0000-0000-0000E4470000}"/>
    <cellStyle name="DATA Percent 29 6 2" xfId="20206" xr:uid="{00000000-0005-0000-0000-0000E5470000}"/>
    <cellStyle name="DATA Percent 29 6_факт 2019" xfId="29011" xr:uid="{00000000-0005-0000-0000-0000E6470000}"/>
    <cellStyle name="DATA Percent 29 7" xfId="20207" xr:uid="{00000000-0005-0000-0000-0000E7470000}"/>
    <cellStyle name="DATA Percent 29 7 2" xfId="20208" xr:uid="{00000000-0005-0000-0000-0000E8470000}"/>
    <cellStyle name="DATA Percent 29 7_факт 2019" xfId="29012" xr:uid="{00000000-0005-0000-0000-0000E9470000}"/>
    <cellStyle name="DATA Percent 29 8" xfId="20209" xr:uid="{00000000-0005-0000-0000-0000EA470000}"/>
    <cellStyle name="DATA Percent 29 8 2" xfId="20210" xr:uid="{00000000-0005-0000-0000-0000EB470000}"/>
    <cellStyle name="DATA Percent 29 8_факт 2019" xfId="29013" xr:uid="{00000000-0005-0000-0000-0000EC470000}"/>
    <cellStyle name="DATA Percent 29 9" xfId="20211" xr:uid="{00000000-0005-0000-0000-0000ED470000}"/>
    <cellStyle name="DATA Percent 29_факт 2019" xfId="29014" xr:uid="{00000000-0005-0000-0000-0000EE470000}"/>
    <cellStyle name="DATA Percent 3" xfId="9042" xr:uid="{00000000-0005-0000-0000-0000EF470000}"/>
    <cellStyle name="DATA Percent 3 2" xfId="9043" xr:uid="{00000000-0005-0000-0000-0000F0470000}"/>
    <cellStyle name="DATA Percent 3 2 2" xfId="20212" xr:uid="{00000000-0005-0000-0000-0000F1470000}"/>
    <cellStyle name="DATA Percent 3 2 2 2" xfId="20213" xr:uid="{00000000-0005-0000-0000-0000F2470000}"/>
    <cellStyle name="DATA Percent 3 2 2_факт 2019" xfId="29015" xr:uid="{00000000-0005-0000-0000-0000F3470000}"/>
    <cellStyle name="DATA Percent 3 2 3" xfId="20214" xr:uid="{00000000-0005-0000-0000-0000F4470000}"/>
    <cellStyle name="DATA Percent 3 2 3 2" xfId="20215" xr:uid="{00000000-0005-0000-0000-0000F5470000}"/>
    <cellStyle name="DATA Percent 3 2 3_факт 2019" xfId="29016" xr:uid="{00000000-0005-0000-0000-0000F6470000}"/>
    <cellStyle name="DATA Percent 3 2 4" xfId="20216" xr:uid="{00000000-0005-0000-0000-0000F7470000}"/>
    <cellStyle name="DATA Percent 3 2_факт 2019" xfId="29017" xr:uid="{00000000-0005-0000-0000-0000F8470000}"/>
    <cellStyle name="DATA Percent 3 3" xfId="9044" xr:uid="{00000000-0005-0000-0000-0000F9470000}"/>
    <cellStyle name="DATA Percent 3 3 2" xfId="20217" xr:uid="{00000000-0005-0000-0000-0000FA470000}"/>
    <cellStyle name="DATA Percent 3 3_факт 2019" xfId="29018" xr:uid="{00000000-0005-0000-0000-0000FB470000}"/>
    <cellStyle name="DATA Percent 3 4" xfId="9045" xr:uid="{00000000-0005-0000-0000-0000FC470000}"/>
    <cellStyle name="DATA Percent 3 4 2" xfId="20218" xr:uid="{00000000-0005-0000-0000-0000FD470000}"/>
    <cellStyle name="DATA Percent 3 4_факт 2019" xfId="29019" xr:uid="{00000000-0005-0000-0000-0000FE470000}"/>
    <cellStyle name="DATA Percent 3 5" xfId="9046" xr:uid="{00000000-0005-0000-0000-0000FF470000}"/>
    <cellStyle name="DATA Percent 3 5 2" xfId="20219" xr:uid="{00000000-0005-0000-0000-000000480000}"/>
    <cellStyle name="DATA Percent 3 5_факт 2019" xfId="29020" xr:uid="{00000000-0005-0000-0000-000001480000}"/>
    <cellStyle name="DATA Percent 3 6" xfId="20220" xr:uid="{00000000-0005-0000-0000-000002480000}"/>
    <cellStyle name="DATA Percent 3 6 2" xfId="20221" xr:uid="{00000000-0005-0000-0000-000003480000}"/>
    <cellStyle name="DATA Percent 3 6_факт 2019" xfId="29021" xr:uid="{00000000-0005-0000-0000-000004480000}"/>
    <cellStyle name="DATA Percent 3 7" xfId="20222" xr:uid="{00000000-0005-0000-0000-000005480000}"/>
    <cellStyle name="DATA Percent 3 7 2" xfId="20223" xr:uid="{00000000-0005-0000-0000-000006480000}"/>
    <cellStyle name="DATA Percent 3 7_факт 2019" xfId="29022" xr:uid="{00000000-0005-0000-0000-000007480000}"/>
    <cellStyle name="DATA Percent 3 8" xfId="20224" xr:uid="{00000000-0005-0000-0000-000008480000}"/>
    <cellStyle name="DATA Percent 3 8 2" xfId="20225" xr:uid="{00000000-0005-0000-0000-000009480000}"/>
    <cellStyle name="DATA Percent 3 8_факт 2019" xfId="29023" xr:uid="{00000000-0005-0000-0000-00000A480000}"/>
    <cellStyle name="DATA Percent 3 9" xfId="20226" xr:uid="{00000000-0005-0000-0000-00000B480000}"/>
    <cellStyle name="DATA Percent 3_факт 2019" xfId="29024" xr:uid="{00000000-0005-0000-0000-00000C480000}"/>
    <cellStyle name="DATA Percent 30" xfId="9047" xr:uid="{00000000-0005-0000-0000-00000D480000}"/>
    <cellStyle name="DATA Percent 30 2" xfId="9048" xr:uid="{00000000-0005-0000-0000-00000E480000}"/>
    <cellStyle name="DATA Percent 30 2 2" xfId="20227" xr:uid="{00000000-0005-0000-0000-00000F480000}"/>
    <cellStyle name="DATA Percent 30 2 2 2" xfId="20228" xr:uid="{00000000-0005-0000-0000-000010480000}"/>
    <cellStyle name="DATA Percent 30 2 2_факт 2019" xfId="29025" xr:uid="{00000000-0005-0000-0000-000011480000}"/>
    <cellStyle name="DATA Percent 30 2 3" xfId="20229" xr:uid="{00000000-0005-0000-0000-000012480000}"/>
    <cellStyle name="DATA Percent 30 2 3 2" xfId="20230" xr:uid="{00000000-0005-0000-0000-000013480000}"/>
    <cellStyle name="DATA Percent 30 2 3_факт 2019" xfId="29026" xr:uid="{00000000-0005-0000-0000-000014480000}"/>
    <cellStyle name="DATA Percent 30 2 4" xfId="20231" xr:uid="{00000000-0005-0000-0000-000015480000}"/>
    <cellStyle name="DATA Percent 30 2_факт 2019" xfId="29027" xr:uid="{00000000-0005-0000-0000-000016480000}"/>
    <cellStyle name="DATA Percent 30 3" xfId="9049" xr:uid="{00000000-0005-0000-0000-000017480000}"/>
    <cellStyle name="DATA Percent 30 3 2" xfId="20232" xr:uid="{00000000-0005-0000-0000-000018480000}"/>
    <cellStyle name="DATA Percent 30 3_факт 2019" xfId="29028" xr:uid="{00000000-0005-0000-0000-000019480000}"/>
    <cellStyle name="DATA Percent 30 4" xfId="9050" xr:uid="{00000000-0005-0000-0000-00001A480000}"/>
    <cellStyle name="DATA Percent 30 4 2" xfId="20233" xr:uid="{00000000-0005-0000-0000-00001B480000}"/>
    <cellStyle name="DATA Percent 30 4_факт 2019" xfId="29029" xr:uid="{00000000-0005-0000-0000-00001C480000}"/>
    <cellStyle name="DATA Percent 30 5" xfId="9051" xr:uid="{00000000-0005-0000-0000-00001D480000}"/>
    <cellStyle name="DATA Percent 30 5 2" xfId="20234" xr:uid="{00000000-0005-0000-0000-00001E480000}"/>
    <cellStyle name="DATA Percent 30 5_факт 2019" xfId="29030" xr:uid="{00000000-0005-0000-0000-00001F480000}"/>
    <cellStyle name="DATA Percent 30 6" xfId="20235" xr:uid="{00000000-0005-0000-0000-000020480000}"/>
    <cellStyle name="DATA Percent 30 6 2" xfId="20236" xr:uid="{00000000-0005-0000-0000-000021480000}"/>
    <cellStyle name="DATA Percent 30 6_факт 2019" xfId="29031" xr:uid="{00000000-0005-0000-0000-000022480000}"/>
    <cellStyle name="DATA Percent 30 7" xfId="20237" xr:uid="{00000000-0005-0000-0000-000023480000}"/>
    <cellStyle name="DATA Percent 30 7 2" xfId="20238" xr:uid="{00000000-0005-0000-0000-000024480000}"/>
    <cellStyle name="DATA Percent 30 7_факт 2019" xfId="29032" xr:uid="{00000000-0005-0000-0000-000025480000}"/>
    <cellStyle name="DATA Percent 30 8" xfId="20239" xr:uid="{00000000-0005-0000-0000-000026480000}"/>
    <cellStyle name="DATA Percent 30 8 2" xfId="20240" xr:uid="{00000000-0005-0000-0000-000027480000}"/>
    <cellStyle name="DATA Percent 30 8_факт 2019" xfId="29033" xr:uid="{00000000-0005-0000-0000-000028480000}"/>
    <cellStyle name="DATA Percent 30 9" xfId="20241" xr:uid="{00000000-0005-0000-0000-000029480000}"/>
    <cellStyle name="DATA Percent 30_факт 2019" xfId="29034" xr:uid="{00000000-0005-0000-0000-00002A480000}"/>
    <cellStyle name="DATA Percent 31" xfId="9052" xr:uid="{00000000-0005-0000-0000-00002B480000}"/>
    <cellStyle name="DATA Percent 31 2" xfId="9053" xr:uid="{00000000-0005-0000-0000-00002C480000}"/>
    <cellStyle name="DATA Percent 31 2 2" xfId="20242" xr:uid="{00000000-0005-0000-0000-00002D480000}"/>
    <cellStyle name="DATA Percent 31 2 2 2" xfId="20243" xr:uid="{00000000-0005-0000-0000-00002E480000}"/>
    <cellStyle name="DATA Percent 31 2 2_факт 2019" xfId="29035" xr:uid="{00000000-0005-0000-0000-00002F480000}"/>
    <cellStyle name="DATA Percent 31 2 3" xfId="20244" xr:uid="{00000000-0005-0000-0000-000030480000}"/>
    <cellStyle name="DATA Percent 31 2 3 2" xfId="20245" xr:uid="{00000000-0005-0000-0000-000031480000}"/>
    <cellStyle name="DATA Percent 31 2 3_факт 2019" xfId="29036" xr:uid="{00000000-0005-0000-0000-000032480000}"/>
    <cellStyle name="DATA Percent 31 2 4" xfId="20246" xr:uid="{00000000-0005-0000-0000-000033480000}"/>
    <cellStyle name="DATA Percent 31 2_факт 2019" xfId="29037" xr:uid="{00000000-0005-0000-0000-000034480000}"/>
    <cellStyle name="DATA Percent 31 3" xfId="9054" xr:uid="{00000000-0005-0000-0000-000035480000}"/>
    <cellStyle name="DATA Percent 31 3 2" xfId="20247" xr:uid="{00000000-0005-0000-0000-000036480000}"/>
    <cellStyle name="DATA Percent 31 3_факт 2019" xfId="29038" xr:uid="{00000000-0005-0000-0000-000037480000}"/>
    <cellStyle name="DATA Percent 31 4" xfId="9055" xr:uid="{00000000-0005-0000-0000-000038480000}"/>
    <cellStyle name="DATA Percent 31 4 2" xfId="20248" xr:uid="{00000000-0005-0000-0000-000039480000}"/>
    <cellStyle name="DATA Percent 31 4_факт 2019" xfId="29039" xr:uid="{00000000-0005-0000-0000-00003A480000}"/>
    <cellStyle name="DATA Percent 31 5" xfId="9056" xr:uid="{00000000-0005-0000-0000-00003B480000}"/>
    <cellStyle name="DATA Percent 31 5 2" xfId="20249" xr:uid="{00000000-0005-0000-0000-00003C480000}"/>
    <cellStyle name="DATA Percent 31 5_факт 2019" xfId="29040" xr:uid="{00000000-0005-0000-0000-00003D480000}"/>
    <cellStyle name="DATA Percent 31 6" xfId="20250" xr:uid="{00000000-0005-0000-0000-00003E480000}"/>
    <cellStyle name="DATA Percent 31 6 2" xfId="20251" xr:uid="{00000000-0005-0000-0000-00003F480000}"/>
    <cellStyle name="DATA Percent 31 6_факт 2019" xfId="29041" xr:uid="{00000000-0005-0000-0000-000040480000}"/>
    <cellStyle name="DATA Percent 31 7" xfId="20252" xr:uid="{00000000-0005-0000-0000-000041480000}"/>
    <cellStyle name="DATA Percent 31 7 2" xfId="20253" xr:uid="{00000000-0005-0000-0000-000042480000}"/>
    <cellStyle name="DATA Percent 31 7_факт 2019" xfId="29042" xr:uid="{00000000-0005-0000-0000-000043480000}"/>
    <cellStyle name="DATA Percent 31 8" xfId="20254" xr:uid="{00000000-0005-0000-0000-000044480000}"/>
    <cellStyle name="DATA Percent 31 8 2" xfId="20255" xr:uid="{00000000-0005-0000-0000-000045480000}"/>
    <cellStyle name="DATA Percent 31 8_факт 2019" xfId="29043" xr:uid="{00000000-0005-0000-0000-000046480000}"/>
    <cellStyle name="DATA Percent 31 9" xfId="20256" xr:uid="{00000000-0005-0000-0000-000047480000}"/>
    <cellStyle name="DATA Percent 31_факт 2019" xfId="29044" xr:uid="{00000000-0005-0000-0000-000048480000}"/>
    <cellStyle name="DATA Percent 32" xfId="9057" xr:uid="{00000000-0005-0000-0000-000049480000}"/>
    <cellStyle name="DATA Percent 32 2" xfId="9058" xr:uid="{00000000-0005-0000-0000-00004A480000}"/>
    <cellStyle name="DATA Percent 32 2 2" xfId="20257" xr:uid="{00000000-0005-0000-0000-00004B480000}"/>
    <cellStyle name="DATA Percent 32 2 2 2" xfId="20258" xr:uid="{00000000-0005-0000-0000-00004C480000}"/>
    <cellStyle name="DATA Percent 32 2 2_факт 2019" xfId="29045" xr:uid="{00000000-0005-0000-0000-00004D480000}"/>
    <cellStyle name="DATA Percent 32 2 3" xfId="20259" xr:uid="{00000000-0005-0000-0000-00004E480000}"/>
    <cellStyle name="DATA Percent 32 2 3 2" xfId="20260" xr:uid="{00000000-0005-0000-0000-00004F480000}"/>
    <cellStyle name="DATA Percent 32 2 3_факт 2019" xfId="29046" xr:uid="{00000000-0005-0000-0000-000050480000}"/>
    <cellStyle name="DATA Percent 32 2 4" xfId="20261" xr:uid="{00000000-0005-0000-0000-000051480000}"/>
    <cellStyle name="DATA Percent 32 2_факт 2019" xfId="29047" xr:uid="{00000000-0005-0000-0000-000052480000}"/>
    <cellStyle name="DATA Percent 32 3" xfId="9059" xr:uid="{00000000-0005-0000-0000-000053480000}"/>
    <cellStyle name="DATA Percent 32 3 2" xfId="20262" xr:uid="{00000000-0005-0000-0000-000054480000}"/>
    <cellStyle name="DATA Percent 32 3_факт 2019" xfId="29048" xr:uid="{00000000-0005-0000-0000-000055480000}"/>
    <cellStyle name="DATA Percent 32 4" xfId="9060" xr:uid="{00000000-0005-0000-0000-000056480000}"/>
    <cellStyle name="DATA Percent 32 4 2" xfId="20263" xr:uid="{00000000-0005-0000-0000-000057480000}"/>
    <cellStyle name="DATA Percent 32 4_факт 2019" xfId="29049" xr:uid="{00000000-0005-0000-0000-000058480000}"/>
    <cellStyle name="DATA Percent 32 5" xfId="9061" xr:uid="{00000000-0005-0000-0000-000059480000}"/>
    <cellStyle name="DATA Percent 32 5 2" xfId="20264" xr:uid="{00000000-0005-0000-0000-00005A480000}"/>
    <cellStyle name="DATA Percent 32 5_факт 2019" xfId="29050" xr:uid="{00000000-0005-0000-0000-00005B480000}"/>
    <cellStyle name="DATA Percent 32 6" xfId="20265" xr:uid="{00000000-0005-0000-0000-00005C480000}"/>
    <cellStyle name="DATA Percent 32 6 2" xfId="20266" xr:uid="{00000000-0005-0000-0000-00005D480000}"/>
    <cellStyle name="DATA Percent 32 6_факт 2019" xfId="29051" xr:uid="{00000000-0005-0000-0000-00005E480000}"/>
    <cellStyle name="DATA Percent 32 7" xfId="20267" xr:uid="{00000000-0005-0000-0000-00005F480000}"/>
    <cellStyle name="DATA Percent 32 7 2" xfId="20268" xr:uid="{00000000-0005-0000-0000-000060480000}"/>
    <cellStyle name="DATA Percent 32 7_факт 2019" xfId="29052" xr:uid="{00000000-0005-0000-0000-000061480000}"/>
    <cellStyle name="DATA Percent 32 8" xfId="20269" xr:uid="{00000000-0005-0000-0000-000062480000}"/>
    <cellStyle name="DATA Percent 32 8 2" xfId="20270" xr:uid="{00000000-0005-0000-0000-000063480000}"/>
    <cellStyle name="DATA Percent 32 8_факт 2019" xfId="29053" xr:uid="{00000000-0005-0000-0000-000064480000}"/>
    <cellStyle name="DATA Percent 32 9" xfId="20271" xr:uid="{00000000-0005-0000-0000-000065480000}"/>
    <cellStyle name="DATA Percent 32_факт 2019" xfId="29054" xr:uid="{00000000-0005-0000-0000-000066480000}"/>
    <cellStyle name="DATA Percent 33" xfId="9062" xr:uid="{00000000-0005-0000-0000-000067480000}"/>
    <cellStyle name="DATA Percent 33 2" xfId="9063" xr:uid="{00000000-0005-0000-0000-000068480000}"/>
    <cellStyle name="DATA Percent 33 2 2" xfId="20272" xr:uid="{00000000-0005-0000-0000-000069480000}"/>
    <cellStyle name="DATA Percent 33 2 2 2" xfId="20273" xr:uid="{00000000-0005-0000-0000-00006A480000}"/>
    <cellStyle name="DATA Percent 33 2 2_факт 2019" xfId="29055" xr:uid="{00000000-0005-0000-0000-00006B480000}"/>
    <cellStyle name="DATA Percent 33 2 3" xfId="20274" xr:uid="{00000000-0005-0000-0000-00006C480000}"/>
    <cellStyle name="DATA Percent 33 2 3 2" xfId="20275" xr:uid="{00000000-0005-0000-0000-00006D480000}"/>
    <cellStyle name="DATA Percent 33 2 3_факт 2019" xfId="29056" xr:uid="{00000000-0005-0000-0000-00006E480000}"/>
    <cellStyle name="DATA Percent 33 2 4" xfId="20276" xr:uid="{00000000-0005-0000-0000-00006F480000}"/>
    <cellStyle name="DATA Percent 33 2_факт 2019" xfId="29057" xr:uid="{00000000-0005-0000-0000-000070480000}"/>
    <cellStyle name="DATA Percent 33 3" xfId="9064" xr:uid="{00000000-0005-0000-0000-000071480000}"/>
    <cellStyle name="DATA Percent 33 3 2" xfId="20277" xr:uid="{00000000-0005-0000-0000-000072480000}"/>
    <cellStyle name="DATA Percent 33 3_факт 2019" xfId="29058" xr:uid="{00000000-0005-0000-0000-000073480000}"/>
    <cellStyle name="DATA Percent 33 4" xfId="9065" xr:uid="{00000000-0005-0000-0000-000074480000}"/>
    <cellStyle name="DATA Percent 33 4 2" xfId="20278" xr:uid="{00000000-0005-0000-0000-000075480000}"/>
    <cellStyle name="DATA Percent 33 4_факт 2019" xfId="29059" xr:uid="{00000000-0005-0000-0000-000076480000}"/>
    <cellStyle name="DATA Percent 33 5" xfId="9066" xr:uid="{00000000-0005-0000-0000-000077480000}"/>
    <cellStyle name="DATA Percent 33 5 2" xfId="20279" xr:uid="{00000000-0005-0000-0000-000078480000}"/>
    <cellStyle name="DATA Percent 33 5_факт 2019" xfId="29060" xr:uid="{00000000-0005-0000-0000-000079480000}"/>
    <cellStyle name="DATA Percent 33 6" xfId="20280" xr:uid="{00000000-0005-0000-0000-00007A480000}"/>
    <cellStyle name="DATA Percent 33 6 2" xfId="20281" xr:uid="{00000000-0005-0000-0000-00007B480000}"/>
    <cellStyle name="DATA Percent 33 6_факт 2019" xfId="29061" xr:uid="{00000000-0005-0000-0000-00007C480000}"/>
    <cellStyle name="DATA Percent 33 7" xfId="20282" xr:uid="{00000000-0005-0000-0000-00007D480000}"/>
    <cellStyle name="DATA Percent 33 7 2" xfId="20283" xr:uid="{00000000-0005-0000-0000-00007E480000}"/>
    <cellStyle name="DATA Percent 33 7_факт 2019" xfId="29062" xr:uid="{00000000-0005-0000-0000-00007F480000}"/>
    <cellStyle name="DATA Percent 33 8" xfId="20284" xr:uid="{00000000-0005-0000-0000-000080480000}"/>
    <cellStyle name="DATA Percent 33 8 2" xfId="20285" xr:uid="{00000000-0005-0000-0000-000081480000}"/>
    <cellStyle name="DATA Percent 33 8_факт 2019" xfId="29063" xr:uid="{00000000-0005-0000-0000-000082480000}"/>
    <cellStyle name="DATA Percent 33 9" xfId="20286" xr:uid="{00000000-0005-0000-0000-000083480000}"/>
    <cellStyle name="DATA Percent 33_факт 2019" xfId="29064" xr:uid="{00000000-0005-0000-0000-000084480000}"/>
    <cellStyle name="DATA Percent 34" xfId="9067" xr:uid="{00000000-0005-0000-0000-000085480000}"/>
    <cellStyle name="DATA Percent 34 2" xfId="9068" xr:uid="{00000000-0005-0000-0000-000086480000}"/>
    <cellStyle name="DATA Percent 34 2 2" xfId="20287" xr:uid="{00000000-0005-0000-0000-000087480000}"/>
    <cellStyle name="DATA Percent 34 2 2 2" xfId="20288" xr:uid="{00000000-0005-0000-0000-000088480000}"/>
    <cellStyle name="DATA Percent 34 2 2_факт 2019" xfId="29065" xr:uid="{00000000-0005-0000-0000-000089480000}"/>
    <cellStyle name="DATA Percent 34 2 3" xfId="20289" xr:uid="{00000000-0005-0000-0000-00008A480000}"/>
    <cellStyle name="DATA Percent 34 2 3 2" xfId="20290" xr:uid="{00000000-0005-0000-0000-00008B480000}"/>
    <cellStyle name="DATA Percent 34 2 3_факт 2019" xfId="29066" xr:uid="{00000000-0005-0000-0000-00008C480000}"/>
    <cellStyle name="DATA Percent 34 2 4" xfId="20291" xr:uid="{00000000-0005-0000-0000-00008D480000}"/>
    <cellStyle name="DATA Percent 34 2_факт 2019" xfId="29067" xr:uid="{00000000-0005-0000-0000-00008E480000}"/>
    <cellStyle name="DATA Percent 34 3" xfId="9069" xr:uid="{00000000-0005-0000-0000-00008F480000}"/>
    <cellStyle name="DATA Percent 34 3 2" xfId="20292" xr:uid="{00000000-0005-0000-0000-000090480000}"/>
    <cellStyle name="DATA Percent 34 3_факт 2019" xfId="29068" xr:uid="{00000000-0005-0000-0000-000091480000}"/>
    <cellStyle name="DATA Percent 34 4" xfId="9070" xr:uid="{00000000-0005-0000-0000-000092480000}"/>
    <cellStyle name="DATA Percent 34 4 2" xfId="20293" xr:uid="{00000000-0005-0000-0000-000093480000}"/>
    <cellStyle name="DATA Percent 34 4_факт 2019" xfId="29069" xr:uid="{00000000-0005-0000-0000-000094480000}"/>
    <cellStyle name="DATA Percent 34 5" xfId="9071" xr:uid="{00000000-0005-0000-0000-000095480000}"/>
    <cellStyle name="DATA Percent 34 5 2" xfId="20294" xr:uid="{00000000-0005-0000-0000-000096480000}"/>
    <cellStyle name="DATA Percent 34 5_факт 2019" xfId="29070" xr:uid="{00000000-0005-0000-0000-000097480000}"/>
    <cellStyle name="DATA Percent 34 6" xfId="20295" xr:uid="{00000000-0005-0000-0000-000098480000}"/>
    <cellStyle name="DATA Percent 34 6 2" xfId="20296" xr:uid="{00000000-0005-0000-0000-000099480000}"/>
    <cellStyle name="DATA Percent 34 6_факт 2019" xfId="29071" xr:uid="{00000000-0005-0000-0000-00009A480000}"/>
    <cellStyle name="DATA Percent 34 7" xfId="20297" xr:uid="{00000000-0005-0000-0000-00009B480000}"/>
    <cellStyle name="DATA Percent 34 7 2" xfId="20298" xr:uid="{00000000-0005-0000-0000-00009C480000}"/>
    <cellStyle name="DATA Percent 34 7_факт 2019" xfId="29072" xr:uid="{00000000-0005-0000-0000-00009D480000}"/>
    <cellStyle name="DATA Percent 34 8" xfId="20299" xr:uid="{00000000-0005-0000-0000-00009E480000}"/>
    <cellStyle name="DATA Percent 34 8 2" xfId="20300" xr:uid="{00000000-0005-0000-0000-00009F480000}"/>
    <cellStyle name="DATA Percent 34 8_факт 2019" xfId="29073" xr:uid="{00000000-0005-0000-0000-0000A0480000}"/>
    <cellStyle name="DATA Percent 34 9" xfId="20301" xr:uid="{00000000-0005-0000-0000-0000A1480000}"/>
    <cellStyle name="DATA Percent 34_факт 2019" xfId="29074" xr:uid="{00000000-0005-0000-0000-0000A2480000}"/>
    <cellStyle name="DATA Percent 35" xfId="9072" xr:uid="{00000000-0005-0000-0000-0000A3480000}"/>
    <cellStyle name="DATA Percent 35 2" xfId="9073" xr:uid="{00000000-0005-0000-0000-0000A4480000}"/>
    <cellStyle name="DATA Percent 35 2 2" xfId="20302" xr:uid="{00000000-0005-0000-0000-0000A5480000}"/>
    <cellStyle name="DATA Percent 35 2 2 2" xfId="20303" xr:uid="{00000000-0005-0000-0000-0000A6480000}"/>
    <cellStyle name="DATA Percent 35 2 2_факт 2019" xfId="29075" xr:uid="{00000000-0005-0000-0000-0000A7480000}"/>
    <cellStyle name="DATA Percent 35 2 3" xfId="20304" xr:uid="{00000000-0005-0000-0000-0000A8480000}"/>
    <cellStyle name="DATA Percent 35 2 3 2" xfId="20305" xr:uid="{00000000-0005-0000-0000-0000A9480000}"/>
    <cellStyle name="DATA Percent 35 2 3_факт 2019" xfId="29076" xr:uid="{00000000-0005-0000-0000-0000AA480000}"/>
    <cellStyle name="DATA Percent 35 2 4" xfId="20306" xr:uid="{00000000-0005-0000-0000-0000AB480000}"/>
    <cellStyle name="DATA Percent 35 2_факт 2019" xfId="29077" xr:uid="{00000000-0005-0000-0000-0000AC480000}"/>
    <cellStyle name="DATA Percent 35 3" xfId="9074" xr:uid="{00000000-0005-0000-0000-0000AD480000}"/>
    <cellStyle name="DATA Percent 35 3 2" xfId="20307" xr:uid="{00000000-0005-0000-0000-0000AE480000}"/>
    <cellStyle name="DATA Percent 35 3_факт 2019" xfId="29078" xr:uid="{00000000-0005-0000-0000-0000AF480000}"/>
    <cellStyle name="DATA Percent 35 4" xfId="9075" xr:uid="{00000000-0005-0000-0000-0000B0480000}"/>
    <cellStyle name="DATA Percent 35 4 2" xfId="20308" xr:uid="{00000000-0005-0000-0000-0000B1480000}"/>
    <cellStyle name="DATA Percent 35 4_факт 2019" xfId="29079" xr:uid="{00000000-0005-0000-0000-0000B2480000}"/>
    <cellStyle name="DATA Percent 35 5" xfId="9076" xr:uid="{00000000-0005-0000-0000-0000B3480000}"/>
    <cellStyle name="DATA Percent 35 5 2" xfId="20309" xr:uid="{00000000-0005-0000-0000-0000B4480000}"/>
    <cellStyle name="DATA Percent 35 5_факт 2019" xfId="29080" xr:uid="{00000000-0005-0000-0000-0000B5480000}"/>
    <cellStyle name="DATA Percent 35 6" xfId="20310" xr:uid="{00000000-0005-0000-0000-0000B6480000}"/>
    <cellStyle name="DATA Percent 35 6 2" xfId="20311" xr:uid="{00000000-0005-0000-0000-0000B7480000}"/>
    <cellStyle name="DATA Percent 35 6_факт 2019" xfId="29081" xr:uid="{00000000-0005-0000-0000-0000B8480000}"/>
    <cellStyle name="DATA Percent 35 7" xfId="20312" xr:uid="{00000000-0005-0000-0000-0000B9480000}"/>
    <cellStyle name="DATA Percent 35 7 2" xfId="20313" xr:uid="{00000000-0005-0000-0000-0000BA480000}"/>
    <cellStyle name="DATA Percent 35 7_факт 2019" xfId="29082" xr:uid="{00000000-0005-0000-0000-0000BB480000}"/>
    <cellStyle name="DATA Percent 35 8" xfId="20314" xr:uid="{00000000-0005-0000-0000-0000BC480000}"/>
    <cellStyle name="DATA Percent 35 8 2" xfId="20315" xr:uid="{00000000-0005-0000-0000-0000BD480000}"/>
    <cellStyle name="DATA Percent 35 8_факт 2019" xfId="29083" xr:uid="{00000000-0005-0000-0000-0000BE480000}"/>
    <cellStyle name="DATA Percent 35 9" xfId="20316" xr:uid="{00000000-0005-0000-0000-0000BF480000}"/>
    <cellStyle name="DATA Percent 35_факт 2019" xfId="29084" xr:uid="{00000000-0005-0000-0000-0000C0480000}"/>
    <cellStyle name="DATA Percent 36" xfId="9077" xr:uid="{00000000-0005-0000-0000-0000C1480000}"/>
    <cellStyle name="DATA Percent 36 2" xfId="9078" xr:uid="{00000000-0005-0000-0000-0000C2480000}"/>
    <cellStyle name="DATA Percent 36 2 2" xfId="20317" xr:uid="{00000000-0005-0000-0000-0000C3480000}"/>
    <cellStyle name="DATA Percent 36 2 2 2" xfId="20318" xr:uid="{00000000-0005-0000-0000-0000C4480000}"/>
    <cellStyle name="DATA Percent 36 2 2_факт 2019" xfId="29085" xr:uid="{00000000-0005-0000-0000-0000C5480000}"/>
    <cellStyle name="DATA Percent 36 2 3" xfId="20319" xr:uid="{00000000-0005-0000-0000-0000C6480000}"/>
    <cellStyle name="DATA Percent 36 2 3 2" xfId="20320" xr:uid="{00000000-0005-0000-0000-0000C7480000}"/>
    <cellStyle name="DATA Percent 36 2 3_факт 2019" xfId="29086" xr:uid="{00000000-0005-0000-0000-0000C8480000}"/>
    <cellStyle name="DATA Percent 36 2 4" xfId="20321" xr:uid="{00000000-0005-0000-0000-0000C9480000}"/>
    <cellStyle name="DATA Percent 36 2_факт 2019" xfId="29087" xr:uid="{00000000-0005-0000-0000-0000CA480000}"/>
    <cellStyle name="DATA Percent 36 3" xfId="9079" xr:uid="{00000000-0005-0000-0000-0000CB480000}"/>
    <cellStyle name="DATA Percent 36 3 2" xfId="20322" xr:uid="{00000000-0005-0000-0000-0000CC480000}"/>
    <cellStyle name="DATA Percent 36 3_факт 2019" xfId="29088" xr:uid="{00000000-0005-0000-0000-0000CD480000}"/>
    <cellStyle name="DATA Percent 36 4" xfId="9080" xr:uid="{00000000-0005-0000-0000-0000CE480000}"/>
    <cellStyle name="DATA Percent 36 4 2" xfId="20323" xr:uid="{00000000-0005-0000-0000-0000CF480000}"/>
    <cellStyle name="DATA Percent 36 4_факт 2019" xfId="29089" xr:uid="{00000000-0005-0000-0000-0000D0480000}"/>
    <cellStyle name="DATA Percent 36 5" xfId="9081" xr:uid="{00000000-0005-0000-0000-0000D1480000}"/>
    <cellStyle name="DATA Percent 36 5 2" xfId="20324" xr:uid="{00000000-0005-0000-0000-0000D2480000}"/>
    <cellStyle name="DATA Percent 36 5_факт 2019" xfId="29090" xr:uid="{00000000-0005-0000-0000-0000D3480000}"/>
    <cellStyle name="DATA Percent 36 6" xfId="20325" xr:uid="{00000000-0005-0000-0000-0000D4480000}"/>
    <cellStyle name="DATA Percent 36 6 2" xfId="20326" xr:uid="{00000000-0005-0000-0000-0000D5480000}"/>
    <cellStyle name="DATA Percent 36 6_факт 2019" xfId="29091" xr:uid="{00000000-0005-0000-0000-0000D6480000}"/>
    <cellStyle name="DATA Percent 36 7" xfId="20327" xr:uid="{00000000-0005-0000-0000-0000D7480000}"/>
    <cellStyle name="DATA Percent 36 7 2" xfId="20328" xr:uid="{00000000-0005-0000-0000-0000D8480000}"/>
    <cellStyle name="DATA Percent 36 7_факт 2019" xfId="29092" xr:uid="{00000000-0005-0000-0000-0000D9480000}"/>
    <cellStyle name="DATA Percent 36 8" xfId="20329" xr:uid="{00000000-0005-0000-0000-0000DA480000}"/>
    <cellStyle name="DATA Percent 36 8 2" xfId="20330" xr:uid="{00000000-0005-0000-0000-0000DB480000}"/>
    <cellStyle name="DATA Percent 36 8_факт 2019" xfId="29093" xr:uid="{00000000-0005-0000-0000-0000DC480000}"/>
    <cellStyle name="DATA Percent 36 9" xfId="20331" xr:uid="{00000000-0005-0000-0000-0000DD480000}"/>
    <cellStyle name="DATA Percent 36_факт 2019" xfId="29094" xr:uid="{00000000-0005-0000-0000-0000DE480000}"/>
    <cellStyle name="DATA Percent 37" xfId="9082" xr:uid="{00000000-0005-0000-0000-0000DF480000}"/>
    <cellStyle name="DATA Percent 37 2" xfId="9083" xr:uid="{00000000-0005-0000-0000-0000E0480000}"/>
    <cellStyle name="DATA Percent 37 2 2" xfId="20332" xr:uid="{00000000-0005-0000-0000-0000E1480000}"/>
    <cellStyle name="DATA Percent 37 2 2 2" xfId="20333" xr:uid="{00000000-0005-0000-0000-0000E2480000}"/>
    <cellStyle name="DATA Percent 37 2 2_факт 2019" xfId="29095" xr:uid="{00000000-0005-0000-0000-0000E3480000}"/>
    <cellStyle name="DATA Percent 37 2 3" xfId="20334" xr:uid="{00000000-0005-0000-0000-0000E4480000}"/>
    <cellStyle name="DATA Percent 37 2 3 2" xfId="20335" xr:uid="{00000000-0005-0000-0000-0000E5480000}"/>
    <cellStyle name="DATA Percent 37 2 3_факт 2019" xfId="29096" xr:uid="{00000000-0005-0000-0000-0000E6480000}"/>
    <cellStyle name="DATA Percent 37 2 4" xfId="20336" xr:uid="{00000000-0005-0000-0000-0000E7480000}"/>
    <cellStyle name="DATA Percent 37 2_факт 2019" xfId="29097" xr:uid="{00000000-0005-0000-0000-0000E8480000}"/>
    <cellStyle name="DATA Percent 37 3" xfId="9084" xr:uid="{00000000-0005-0000-0000-0000E9480000}"/>
    <cellStyle name="DATA Percent 37 3 2" xfId="20337" xr:uid="{00000000-0005-0000-0000-0000EA480000}"/>
    <cellStyle name="DATA Percent 37 3_факт 2019" xfId="29098" xr:uid="{00000000-0005-0000-0000-0000EB480000}"/>
    <cellStyle name="DATA Percent 37 4" xfId="9085" xr:uid="{00000000-0005-0000-0000-0000EC480000}"/>
    <cellStyle name="DATA Percent 37 4 2" xfId="20338" xr:uid="{00000000-0005-0000-0000-0000ED480000}"/>
    <cellStyle name="DATA Percent 37 4_факт 2019" xfId="29099" xr:uid="{00000000-0005-0000-0000-0000EE480000}"/>
    <cellStyle name="DATA Percent 37 5" xfId="9086" xr:uid="{00000000-0005-0000-0000-0000EF480000}"/>
    <cellStyle name="DATA Percent 37 5 2" xfId="20339" xr:uid="{00000000-0005-0000-0000-0000F0480000}"/>
    <cellStyle name="DATA Percent 37 5_факт 2019" xfId="29100" xr:uid="{00000000-0005-0000-0000-0000F1480000}"/>
    <cellStyle name="DATA Percent 37 6" xfId="20340" xr:uid="{00000000-0005-0000-0000-0000F2480000}"/>
    <cellStyle name="DATA Percent 37 6 2" xfId="20341" xr:uid="{00000000-0005-0000-0000-0000F3480000}"/>
    <cellStyle name="DATA Percent 37 6_факт 2019" xfId="29101" xr:uid="{00000000-0005-0000-0000-0000F4480000}"/>
    <cellStyle name="DATA Percent 37 7" xfId="20342" xr:uid="{00000000-0005-0000-0000-0000F5480000}"/>
    <cellStyle name="DATA Percent 37 7 2" xfId="20343" xr:uid="{00000000-0005-0000-0000-0000F6480000}"/>
    <cellStyle name="DATA Percent 37 7_факт 2019" xfId="29102" xr:uid="{00000000-0005-0000-0000-0000F7480000}"/>
    <cellStyle name="DATA Percent 37 8" xfId="20344" xr:uid="{00000000-0005-0000-0000-0000F8480000}"/>
    <cellStyle name="DATA Percent 37 8 2" xfId="20345" xr:uid="{00000000-0005-0000-0000-0000F9480000}"/>
    <cellStyle name="DATA Percent 37 8_факт 2019" xfId="29103" xr:uid="{00000000-0005-0000-0000-0000FA480000}"/>
    <cellStyle name="DATA Percent 37 9" xfId="20346" xr:uid="{00000000-0005-0000-0000-0000FB480000}"/>
    <cellStyle name="DATA Percent 37_факт 2019" xfId="29104" xr:uid="{00000000-0005-0000-0000-0000FC480000}"/>
    <cellStyle name="DATA Percent 38" xfId="9087" xr:uid="{00000000-0005-0000-0000-0000FD480000}"/>
    <cellStyle name="DATA Percent 38 2" xfId="9088" xr:uid="{00000000-0005-0000-0000-0000FE480000}"/>
    <cellStyle name="DATA Percent 38 2 2" xfId="20347" xr:uid="{00000000-0005-0000-0000-0000FF480000}"/>
    <cellStyle name="DATA Percent 38 2 2 2" xfId="20348" xr:uid="{00000000-0005-0000-0000-000000490000}"/>
    <cellStyle name="DATA Percent 38 2 2_факт 2019" xfId="29105" xr:uid="{00000000-0005-0000-0000-000001490000}"/>
    <cellStyle name="DATA Percent 38 2 3" xfId="20349" xr:uid="{00000000-0005-0000-0000-000002490000}"/>
    <cellStyle name="DATA Percent 38 2 3 2" xfId="20350" xr:uid="{00000000-0005-0000-0000-000003490000}"/>
    <cellStyle name="DATA Percent 38 2 3_факт 2019" xfId="29106" xr:uid="{00000000-0005-0000-0000-000004490000}"/>
    <cellStyle name="DATA Percent 38 2 4" xfId="20351" xr:uid="{00000000-0005-0000-0000-000005490000}"/>
    <cellStyle name="DATA Percent 38 2_факт 2019" xfId="29107" xr:uid="{00000000-0005-0000-0000-000006490000}"/>
    <cellStyle name="DATA Percent 38 3" xfId="9089" xr:uid="{00000000-0005-0000-0000-000007490000}"/>
    <cellStyle name="DATA Percent 38 3 2" xfId="20352" xr:uid="{00000000-0005-0000-0000-000008490000}"/>
    <cellStyle name="DATA Percent 38 3_факт 2019" xfId="29108" xr:uid="{00000000-0005-0000-0000-000009490000}"/>
    <cellStyle name="DATA Percent 38 4" xfId="9090" xr:uid="{00000000-0005-0000-0000-00000A490000}"/>
    <cellStyle name="DATA Percent 38 4 2" xfId="20353" xr:uid="{00000000-0005-0000-0000-00000B490000}"/>
    <cellStyle name="DATA Percent 38 4_факт 2019" xfId="29109" xr:uid="{00000000-0005-0000-0000-00000C490000}"/>
    <cellStyle name="DATA Percent 38 5" xfId="9091" xr:uid="{00000000-0005-0000-0000-00000D490000}"/>
    <cellStyle name="DATA Percent 38 5 2" xfId="20354" xr:uid="{00000000-0005-0000-0000-00000E490000}"/>
    <cellStyle name="DATA Percent 38 5_факт 2019" xfId="29110" xr:uid="{00000000-0005-0000-0000-00000F490000}"/>
    <cellStyle name="DATA Percent 38 6" xfId="20355" xr:uid="{00000000-0005-0000-0000-000010490000}"/>
    <cellStyle name="DATA Percent 38 6 2" xfId="20356" xr:uid="{00000000-0005-0000-0000-000011490000}"/>
    <cellStyle name="DATA Percent 38 6_факт 2019" xfId="29111" xr:uid="{00000000-0005-0000-0000-000012490000}"/>
    <cellStyle name="DATA Percent 38 7" xfId="20357" xr:uid="{00000000-0005-0000-0000-000013490000}"/>
    <cellStyle name="DATA Percent 38 7 2" xfId="20358" xr:uid="{00000000-0005-0000-0000-000014490000}"/>
    <cellStyle name="DATA Percent 38 7_факт 2019" xfId="29112" xr:uid="{00000000-0005-0000-0000-000015490000}"/>
    <cellStyle name="DATA Percent 38 8" xfId="20359" xr:uid="{00000000-0005-0000-0000-000016490000}"/>
    <cellStyle name="DATA Percent 38 8 2" xfId="20360" xr:uid="{00000000-0005-0000-0000-000017490000}"/>
    <cellStyle name="DATA Percent 38 8_факт 2019" xfId="29113" xr:uid="{00000000-0005-0000-0000-000018490000}"/>
    <cellStyle name="DATA Percent 38 9" xfId="20361" xr:uid="{00000000-0005-0000-0000-000019490000}"/>
    <cellStyle name="DATA Percent 38_факт 2019" xfId="29114" xr:uid="{00000000-0005-0000-0000-00001A490000}"/>
    <cellStyle name="DATA Percent 39" xfId="9092" xr:uid="{00000000-0005-0000-0000-00001B490000}"/>
    <cellStyle name="DATA Percent 39 2" xfId="9093" xr:uid="{00000000-0005-0000-0000-00001C490000}"/>
    <cellStyle name="DATA Percent 39 2 2" xfId="20362" xr:uid="{00000000-0005-0000-0000-00001D490000}"/>
    <cellStyle name="DATA Percent 39 2 2 2" xfId="20363" xr:uid="{00000000-0005-0000-0000-00001E490000}"/>
    <cellStyle name="DATA Percent 39 2 2_факт 2019" xfId="29115" xr:uid="{00000000-0005-0000-0000-00001F490000}"/>
    <cellStyle name="DATA Percent 39 2 3" xfId="20364" xr:uid="{00000000-0005-0000-0000-000020490000}"/>
    <cellStyle name="DATA Percent 39 2 3 2" xfId="20365" xr:uid="{00000000-0005-0000-0000-000021490000}"/>
    <cellStyle name="DATA Percent 39 2 3_факт 2019" xfId="29116" xr:uid="{00000000-0005-0000-0000-000022490000}"/>
    <cellStyle name="DATA Percent 39 2 4" xfId="20366" xr:uid="{00000000-0005-0000-0000-000023490000}"/>
    <cellStyle name="DATA Percent 39 2_факт 2019" xfId="29117" xr:uid="{00000000-0005-0000-0000-000024490000}"/>
    <cellStyle name="DATA Percent 39 3" xfId="9094" xr:uid="{00000000-0005-0000-0000-000025490000}"/>
    <cellStyle name="DATA Percent 39 3 2" xfId="20367" xr:uid="{00000000-0005-0000-0000-000026490000}"/>
    <cellStyle name="DATA Percent 39 3_факт 2019" xfId="29118" xr:uid="{00000000-0005-0000-0000-000027490000}"/>
    <cellStyle name="DATA Percent 39 4" xfId="9095" xr:uid="{00000000-0005-0000-0000-000028490000}"/>
    <cellStyle name="DATA Percent 39 4 2" xfId="20368" xr:uid="{00000000-0005-0000-0000-000029490000}"/>
    <cellStyle name="DATA Percent 39 4_факт 2019" xfId="29119" xr:uid="{00000000-0005-0000-0000-00002A490000}"/>
    <cellStyle name="DATA Percent 39 5" xfId="9096" xr:uid="{00000000-0005-0000-0000-00002B490000}"/>
    <cellStyle name="DATA Percent 39 5 2" xfId="20369" xr:uid="{00000000-0005-0000-0000-00002C490000}"/>
    <cellStyle name="DATA Percent 39 5_факт 2019" xfId="29120" xr:uid="{00000000-0005-0000-0000-00002D490000}"/>
    <cellStyle name="DATA Percent 39 6" xfId="20370" xr:uid="{00000000-0005-0000-0000-00002E490000}"/>
    <cellStyle name="DATA Percent 39 6 2" xfId="20371" xr:uid="{00000000-0005-0000-0000-00002F490000}"/>
    <cellStyle name="DATA Percent 39 6_факт 2019" xfId="29121" xr:uid="{00000000-0005-0000-0000-000030490000}"/>
    <cellStyle name="DATA Percent 39 7" xfId="20372" xr:uid="{00000000-0005-0000-0000-000031490000}"/>
    <cellStyle name="DATA Percent 39 7 2" xfId="20373" xr:uid="{00000000-0005-0000-0000-000032490000}"/>
    <cellStyle name="DATA Percent 39 7_факт 2019" xfId="29122" xr:uid="{00000000-0005-0000-0000-000033490000}"/>
    <cellStyle name="DATA Percent 39 8" xfId="20374" xr:uid="{00000000-0005-0000-0000-000034490000}"/>
    <cellStyle name="DATA Percent 39 8 2" xfId="20375" xr:uid="{00000000-0005-0000-0000-000035490000}"/>
    <cellStyle name="DATA Percent 39 8_факт 2019" xfId="29123" xr:uid="{00000000-0005-0000-0000-000036490000}"/>
    <cellStyle name="DATA Percent 39 9" xfId="20376" xr:uid="{00000000-0005-0000-0000-000037490000}"/>
    <cellStyle name="DATA Percent 39_факт 2019" xfId="29124" xr:uid="{00000000-0005-0000-0000-000038490000}"/>
    <cellStyle name="DATA Percent 4" xfId="9097" xr:uid="{00000000-0005-0000-0000-000039490000}"/>
    <cellStyle name="DATA Percent 4 2" xfId="9098" xr:uid="{00000000-0005-0000-0000-00003A490000}"/>
    <cellStyle name="DATA Percent 4 2 2" xfId="20377" xr:uid="{00000000-0005-0000-0000-00003B490000}"/>
    <cellStyle name="DATA Percent 4 2 2 2" xfId="20378" xr:uid="{00000000-0005-0000-0000-00003C490000}"/>
    <cellStyle name="DATA Percent 4 2 2_факт 2019" xfId="29125" xr:uid="{00000000-0005-0000-0000-00003D490000}"/>
    <cellStyle name="DATA Percent 4 2 3" xfId="20379" xr:uid="{00000000-0005-0000-0000-00003E490000}"/>
    <cellStyle name="DATA Percent 4 2 3 2" xfId="20380" xr:uid="{00000000-0005-0000-0000-00003F490000}"/>
    <cellStyle name="DATA Percent 4 2 3_факт 2019" xfId="29126" xr:uid="{00000000-0005-0000-0000-000040490000}"/>
    <cellStyle name="DATA Percent 4 2 4" xfId="20381" xr:uid="{00000000-0005-0000-0000-000041490000}"/>
    <cellStyle name="DATA Percent 4 2_факт 2019" xfId="29127" xr:uid="{00000000-0005-0000-0000-000042490000}"/>
    <cellStyle name="DATA Percent 4 3" xfId="9099" xr:uid="{00000000-0005-0000-0000-000043490000}"/>
    <cellStyle name="DATA Percent 4 3 2" xfId="20382" xr:uid="{00000000-0005-0000-0000-000044490000}"/>
    <cellStyle name="DATA Percent 4 3_факт 2019" xfId="29128" xr:uid="{00000000-0005-0000-0000-000045490000}"/>
    <cellStyle name="DATA Percent 4 4" xfId="9100" xr:uid="{00000000-0005-0000-0000-000046490000}"/>
    <cellStyle name="DATA Percent 4 4 2" xfId="20383" xr:uid="{00000000-0005-0000-0000-000047490000}"/>
    <cellStyle name="DATA Percent 4 4_факт 2019" xfId="29129" xr:uid="{00000000-0005-0000-0000-000048490000}"/>
    <cellStyle name="DATA Percent 4 5" xfId="9101" xr:uid="{00000000-0005-0000-0000-000049490000}"/>
    <cellStyle name="DATA Percent 4 5 2" xfId="20384" xr:uid="{00000000-0005-0000-0000-00004A490000}"/>
    <cellStyle name="DATA Percent 4 5_факт 2019" xfId="29130" xr:uid="{00000000-0005-0000-0000-00004B490000}"/>
    <cellStyle name="DATA Percent 4 6" xfId="20385" xr:uid="{00000000-0005-0000-0000-00004C490000}"/>
    <cellStyle name="DATA Percent 4 6 2" xfId="20386" xr:uid="{00000000-0005-0000-0000-00004D490000}"/>
    <cellStyle name="DATA Percent 4 6_факт 2019" xfId="29131" xr:uid="{00000000-0005-0000-0000-00004E490000}"/>
    <cellStyle name="DATA Percent 4 7" xfId="20387" xr:uid="{00000000-0005-0000-0000-00004F490000}"/>
    <cellStyle name="DATA Percent 4 7 2" xfId="20388" xr:uid="{00000000-0005-0000-0000-000050490000}"/>
    <cellStyle name="DATA Percent 4 7_факт 2019" xfId="29132" xr:uid="{00000000-0005-0000-0000-000051490000}"/>
    <cellStyle name="DATA Percent 4 8" xfId="20389" xr:uid="{00000000-0005-0000-0000-000052490000}"/>
    <cellStyle name="DATA Percent 4 8 2" xfId="20390" xr:uid="{00000000-0005-0000-0000-000053490000}"/>
    <cellStyle name="DATA Percent 4 8_факт 2019" xfId="29133" xr:uid="{00000000-0005-0000-0000-000054490000}"/>
    <cellStyle name="DATA Percent 4 9" xfId="20391" xr:uid="{00000000-0005-0000-0000-000055490000}"/>
    <cellStyle name="DATA Percent 4_факт 2019" xfId="29134" xr:uid="{00000000-0005-0000-0000-000056490000}"/>
    <cellStyle name="DATA Percent 40" xfId="9102" xr:uid="{00000000-0005-0000-0000-000057490000}"/>
    <cellStyle name="DATA Percent 40 2" xfId="9103" xr:uid="{00000000-0005-0000-0000-000058490000}"/>
    <cellStyle name="DATA Percent 40 2 2" xfId="20392" xr:uid="{00000000-0005-0000-0000-000059490000}"/>
    <cellStyle name="DATA Percent 40 2 2 2" xfId="20393" xr:uid="{00000000-0005-0000-0000-00005A490000}"/>
    <cellStyle name="DATA Percent 40 2 2_факт 2019" xfId="29135" xr:uid="{00000000-0005-0000-0000-00005B490000}"/>
    <cellStyle name="DATA Percent 40 2 3" xfId="20394" xr:uid="{00000000-0005-0000-0000-00005C490000}"/>
    <cellStyle name="DATA Percent 40 2 3 2" xfId="20395" xr:uid="{00000000-0005-0000-0000-00005D490000}"/>
    <cellStyle name="DATA Percent 40 2 3_факт 2019" xfId="29136" xr:uid="{00000000-0005-0000-0000-00005E490000}"/>
    <cellStyle name="DATA Percent 40 2 4" xfId="20396" xr:uid="{00000000-0005-0000-0000-00005F490000}"/>
    <cellStyle name="DATA Percent 40 2_факт 2019" xfId="29137" xr:uid="{00000000-0005-0000-0000-000060490000}"/>
    <cellStyle name="DATA Percent 40 3" xfId="9104" xr:uid="{00000000-0005-0000-0000-000061490000}"/>
    <cellStyle name="DATA Percent 40 3 2" xfId="20397" xr:uid="{00000000-0005-0000-0000-000062490000}"/>
    <cellStyle name="DATA Percent 40 3_факт 2019" xfId="29138" xr:uid="{00000000-0005-0000-0000-000063490000}"/>
    <cellStyle name="DATA Percent 40 4" xfId="9105" xr:uid="{00000000-0005-0000-0000-000064490000}"/>
    <cellStyle name="DATA Percent 40 4 2" xfId="20398" xr:uid="{00000000-0005-0000-0000-000065490000}"/>
    <cellStyle name="DATA Percent 40 4_факт 2019" xfId="29139" xr:uid="{00000000-0005-0000-0000-000066490000}"/>
    <cellStyle name="DATA Percent 40 5" xfId="9106" xr:uid="{00000000-0005-0000-0000-000067490000}"/>
    <cellStyle name="DATA Percent 40 5 2" xfId="20399" xr:uid="{00000000-0005-0000-0000-000068490000}"/>
    <cellStyle name="DATA Percent 40 5_факт 2019" xfId="29140" xr:uid="{00000000-0005-0000-0000-000069490000}"/>
    <cellStyle name="DATA Percent 40 6" xfId="20400" xr:uid="{00000000-0005-0000-0000-00006A490000}"/>
    <cellStyle name="DATA Percent 40 6 2" xfId="20401" xr:uid="{00000000-0005-0000-0000-00006B490000}"/>
    <cellStyle name="DATA Percent 40 6_факт 2019" xfId="29141" xr:uid="{00000000-0005-0000-0000-00006C490000}"/>
    <cellStyle name="DATA Percent 40 7" xfId="20402" xr:uid="{00000000-0005-0000-0000-00006D490000}"/>
    <cellStyle name="DATA Percent 40 7 2" xfId="20403" xr:uid="{00000000-0005-0000-0000-00006E490000}"/>
    <cellStyle name="DATA Percent 40 7_факт 2019" xfId="29142" xr:uid="{00000000-0005-0000-0000-00006F490000}"/>
    <cellStyle name="DATA Percent 40 8" xfId="20404" xr:uid="{00000000-0005-0000-0000-000070490000}"/>
    <cellStyle name="DATA Percent 40 8 2" xfId="20405" xr:uid="{00000000-0005-0000-0000-000071490000}"/>
    <cellStyle name="DATA Percent 40 8_факт 2019" xfId="29143" xr:uid="{00000000-0005-0000-0000-000072490000}"/>
    <cellStyle name="DATA Percent 40 9" xfId="20406" xr:uid="{00000000-0005-0000-0000-000073490000}"/>
    <cellStyle name="DATA Percent 40_факт 2019" xfId="29144" xr:uid="{00000000-0005-0000-0000-000074490000}"/>
    <cellStyle name="DATA Percent 41" xfId="9107" xr:uid="{00000000-0005-0000-0000-000075490000}"/>
    <cellStyle name="DATA Percent 41 2" xfId="20407" xr:uid="{00000000-0005-0000-0000-000076490000}"/>
    <cellStyle name="DATA Percent 41 2 2" xfId="20408" xr:uid="{00000000-0005-0000-0000-000077490000}"/>
    <cellStyle name="DATA Percent 41 2_факт 2019" xfId="29145" xr:uid="{00000000-0005-0000-0000-000078490000}"/>
    <cellStyle name="DATA Percent 41 3" xfId="20409" xr:uid="{00000000-0005-0000-0000-000079490000}"/>
    <cellStyle name="DATA Percent 41 3 2" xfId="20410" xr:uid="{00000000-0005-0000-0000-00007A490000}"/>
    <cellStyle name="DATA Percent 41 3_факт 2019" xfId="29146" xr:uid="{00000000-0005-0000-0000-00007B490000}"/>
    <cellStyle name="DATA Percent 41 4" xfId="20411" xr:uid="{00000000-0005-0000-0000-00007C490000}"/>
    <cellStyle name="DATA Percent 41_факт 2019" xfId="29147" xr:uid="{00000000-0005-0000-0000-00007D490000}"/>
    <cellStyle name="DATA Percent 42" xfId="9108" xr:uid="{00000000-0005-0000-0000-00007E490000}"/>
    <cellStyle name="DATA Percent 42 2" xfId="20412" xr:uid="{00000000-0005-0000-0000-00007F490000}"/>
    <cellStyle name="DATA Percent 42_факт 2019" xfId="29148" xr:uid="{00000000-0005-0000-0000-000080490000}"/>
    <cellStyle name="DATA Percent 43" xfId="9109" xr:uid="{00000000-0005-0000-0000-000081490000}"/>
    <cellStyle name="DATA Percent 43 2" xfId="20413" xr:uid="{00000000-0005-0000-0000-000082490000}"/>
    <cellStyle name="DATA Percent 43_факт 2019" xfId="29149" xr:uid="{00000000-0005-0000-0000-000083490000}"/>
    <cellStyle name="DATA Percent 44" xfId="9110" xr:uid="{00000000-0005-0000-0000-000084490000}"/>
    <cellStyle name="DATA Percent 44 2" xfId="20414" xr:uid="{00000000-0005-0000-0000-000085490000}"/>
    <cellStyle name="DATA Percent 44_факт 2019" xfId="29150" xr:uid="{00000000-0005-0000-0000-000086490000}"/>
    <cellStyle name="DATA Percent 45" xfId="9111" xr:uid="{00000000-0005-0000-0000-000087490000}"/>
    <cellStyle name="DATA Percent 45 2" xfId="20415" xr:uid="{00000000-0005-0000-0000-000088490000}"/>
    <cellStyle name="DATA Percent 45_факт 2019" xfId="29151" xr:uid="{00000000-0005-0000-0000-000089490000}"/>
    <cellStyle name="DATA Percent 46" xfId="9112" xr:uid="{00000000-0005-0000-0000-00008A490000}"/>
    <cellStyle name="DATA Percent 46 2" xfId="20416" xr:uid="{00000000-0005-0000-0000-00008B490000}"/>
    <cellStyle name="DATA Percent 46_факт 2019" xfId="29152" xr:uid="{00000000-0005-0000-0000-00008C490000}"/>
    <cellStyle name="DATA Percent 47" xfId="9113" xr:uid="{00000000-0005-0000-0000-00008D490000}"/>
    <cellStyle name="DATA Percent 47 2" xfId="20417" xr:uid="{00000000-0005-0000-0000-00008E490000}"/>
    <cellStyle name="DATA Percent 47_факт 2019" xfId="29153" xr:uid="{00000000-0005-0000-0000-00008F490000}"/>
    <cellStyle name="DATA Percent 48" xfId="20418" xr:uid="{00000000-0005-0000-0000-000090490000}"/>
    <cellStyle name="DATA Percent 48 2" xfId="20419" xr:uid="{00000000-0005-0000-0000-000091490000}"/>
    <cellStyle name="DATA Percent 48_факт 2019" xfId="29154" xr:uid="{00000000-0005-0000-0000-000092490000}"/>
    <cellStyle name="DATA Percent 49" xfId="20420" xr:uid="{00000000-0005-0000-0000-000093490000}"/>
    <cellStyle name="DATA Percent 49 2" xfId="20421" xr:uid="{00000000-0005-0000-0000-000094490000}"/>
    <cellStyle name="DATA Percent 49_факт 2019" xfId="29155" xr:uid="{00000000-0005-0000-0000-000095490000}"/>
    <cellStyle name="DATA Percent 5" xfId="9114" xr:uid="{00000000-0005-0000-0000-000096490000}"/>
    <cellStyle name="DATA Percent 5 2" xfId="9115" xr:uid="{00000000-0005-0000-0000-000097490000}"/>
    <cellStyle name="DATA Percent 5 2 2" xfId="20422" xr:uid="{00000000-0005-0000-0000-000098490000}"/>
    <cellStyle name="DATA Percent 5 2 2 2" xfId="20423" xr:uid="{00000000-0005-0000-0000-000099490000}"/>
    <cellStyle name="DATA Percent 5 2 2_факт 2019" xfId="29156" xr:uid="{00000000-0005-0000-0000-00009A490000}"/>
    <cellStyle name="DATA Percent 5 2 3" xfId="20424" xr:uid="{00000000-0005-0000-0000-00009B490000}"/>
    <cellStyle name="DATA Percent 5 2 3 2" xfId="20425" xr:uid="{00000000-0005-0000-0000-00009C490000}"/>
    <cellStyle name="DATA Percent 5 2 3_факт 2019" xfId="29157" xr:uid="{00000000-0005-0000-0000-00009D490000}"/>
    <cellStyle name="DATA Percent 5 2 4" xfId="20426" xr:uid="{00000000-0005-0000-0000-00009E490000}"/>
    <cellStyle name="DATA Percent 5 2_факт 2019" xfId="29158" xr:uid="{00000000-0005-0000-0000-00009F490000}"/>
    <cellStyle name="DATA Percent 5 3" xfId="9116" xr:uid="{00000000-0005-0000-0000-0000A0490000}"/>
    <cellStyle name="DATA Percent 5 3 2" xfId="20427" xr:uid="{00000000-0005-0000-0000-0000A1490000}"/>
    <cellStyle name="DATA Percent 5 3_факт 2019" xfId="29159" xr:uid="{00000000-0005-0000-0000-0000A2490000}"/>
    <cellStyle name="DATA Percent 5 4" xfId="9117" xr:uid="{00000000-0005-0000-0000-0000A3490000}"/>
    <cellStyle name="DATA Percent 5 4 2" xfId="20428" xr:uid="{00000000-0005-0000-0000-0000A4490000}"/>
    <cellStyle name="DATA Percent 5 4_факт 2019" xfId="29160" xr:uid="{00000000-0005-0000-0000-0000A5490000}"/>
    <cellStyle name="DATA Percent 5 5" xfId="9118" xr:uid="{00000000-0005-0000-0000-0000A6490000}"/>
    <cellStyle name="DATA Percent 5 5 2" xfId="20429" xr:uid="{00000000-0005-0000-0000-0000A7490000}"/>
    <cellStyle name="DATA Percent 5 5_факт 2019" xfId="29161" xr:uid="{00000000-0005-0000-0000-0000A8490000}"/>
    <cellStyle name="DATA Percent 5 6" xfId="20430" xr:uid="{00000000-0005-0000-0000-0000A9490000}"/>
    <cellStyle name="DATA Percent 5 6 2" xfId="20431" xr:uid="{00000000-0005-0000-0000-0000AA490000}"/>
    <cellStyle name="DATA Percent 5 6_факт 2019" xfId="29162" xr:uid="{00000000-0005-0000-0000-0000AB490000}"/>
    <cellStyle name="DATA Percent 5 7" xfId="20432" xr:uid="{00000000-0005-0000-0000-0000AC490000}"/>
    <cellStyle name="DATA Percent 5 7 2" xfId="20433" xr:uid="{00000000-0005-0000-0000-0000AD490000}"/>
    <cellStyle name="DATA Percent 5 7_факт 2019" xfId="29163" xr:uid="{00000000-0005-0000-0000-0000AE490000}"/>
    <cellStyle name="DATA Percent 5 8" xfId="20434" xr:uid="{00000000-0005-0000-0000-0000AF490000}"/>
    <cellStyle name="DATA Percent 5 8 2" xfId="20435" xr:uid="{00000000-0005-0000-0000-0000B0490000}"/>
    <cellStyle name="DATA Percent 5 8_факт 2019" xfId="29164" xr:uid="{00000000-0005-0000-0000-0000B1490000}"/>
    <cellStyle name="DATA Percent 5 9" xfId="20436" xr:uid="{00000000-0005-0000-0000-0000B2490000}"/>
    <cellStyle name="DATA Percent 5_факт 2019" xfId="29165" xr:uid="{00000000-0005-0000-0000-0000B3490000}"/>
    <cellStyle name="DATA Percent 50" xfId="20437" xr:uid="{00000000-0005-0000-0000-0000B4490000}"/>
    <cellStyle name="DATA Percent 50 2" xfId="20438" xr:uid="{00000000-0005-0000-0000-0000B5490000}"/>
    <cellStyle name="DATA Percent 50_факт 2019" xfId="29166" xr:uid="{00000000-0005-0000-0000-0000B6490000}"/>
    <cellStyle name="DATA Percent 51" xfId="20439" xr:uid="{00000000-0005-0000-0000-0000B7490000}"/>
    <cellStyle name="DATA Percent 51 2" xfId="20440" xr:uid="{00000000-0005-0000-0000-0000B8490000}"/>
    <cellStyle name="DATA Percent 51_факт 2019" xfId="29167" xr:uid="{00000000-0005-0000-0000-0000B9490000}"/>
    <cellStyle name="DATA Percent 52" xfId="20441" xr:uid="{00000000-0005-0000-0000-0000BA490000}"/>
    <cellStyle name="DATA Percent 52 2" xfId="20442" xr:uid="{00000000-0005-0000-0000-0000BB490000}"/>
    <cellStyle name="DATA Percent 52_факт 2019" xfId="29168" xr:uid="{00000000-0005-0000-0000-0000BC490000}"/>
    <cellStyle name="DATA Percent 53" xfId="20443" xr:uid="{00000000-0005-0000-0000-0000BD490000}"/>
    <cellStyle name="DATA Percent 53 2" xfId="20444" xr:uid="{00000000-0005-0000-0000-0000BE490000}"/>
    <cellStyle name="DATA Percent 53_факт 2019" xfId="29169" xr:uid="{00000000-0005-0000-0000-0000BF490000}"/>
    <cellStyle name="DATA Percent 54" xfId="20445" xr:uid="{00000000-0005-0000-0000-0000C0490000}"/>
    <cellStyle name="DATA Percent 54 2" xfId="20446" xr:uid="{00000000-0005-0000-0000-0000C1490000}"/>
    <cellStyle name="DATA Percent 54_факт 2019" xfId="29170" xr:uid="{00000000-0005-0000-0000-0000C2490000}"/>
    <cellStyle name="DATA Percent 55" xfId="20447" xr:uid="{00000000-0005-0000-0000-0000C3490000}"/>
    <cellStyle name="DATA Percent 56" xfId="29171" xr:uid="{00000000-0005-0000-0000-0000C4490000}"/>
    <cellStyle name="DATA Percent 6" xfId="9119" xr:uid="{00000000-0005-0000-0000-0000C5490000}"/>
    <cellStyle name="DATA Percent 6 2" xfId="9120" xr:uid="{00000000-0005-0000-0000-0000C6490000}"/>
    <cellStyle name="DATA Percent 6 2 2" xfId="20448" xr:uid="{00000000-0005-0000-0000-0000C7490000}"/>
    <cellStyle name="DATA Percent 6 2 2 2" xfId="20449" xr:uid="{00000000-0005-0000-0000-0000C8490000}"/>
    <cellStyle name="DATA Percent 6 2 2_факт 2019" xfId="29172" xr:uid="{00000000-0005-0000-0000-0000C9490000}"/>
    <cellStyle name="DATA Percent 6 2 3" xfId="20450" xr:uid="{00000000-0005-0000-0000-0000CA490000}"/>
    <cellStyle name="DATA Percent 6 2 3 2" xfId="20451" xr:uid="{00000000-0005-0000-0000-0000CB490000}"/>
    <cellStyle name="DATA Percent 6 2 3_факт 2019" xfId="29173" xr:uid="{00000000-0005-0000-0000-0000CC490000}"/>
    <cellStyle name="DATA Percent 6 2 4" xfId="20452" xr:uid="{00000000-0005-0000-0000-0000CD490000}"/>
    <cellStyle name="DATA Percent 6 2_факт 2019" xfId="29174" xr:uid="{00000000-0005-0000-0000-0000CE490000}"/>
    <cellStyle name="DATA Percent 6 3" xfId="9121" xr:uid="{00000000-0005-0000-0000-0000CF490000}"/>
    <cellStyle name="DATA Percent 6 3 2" xfId="20453" xr:uid="{00000000-0005-0000-0000-0000D0490000}"/>
    <cellStyle name="DATA Percent 6 3_факт 2019" xfId="29175" xr:uid="{00000000-0005-0000-0000-0000D1490000}"/>
    <cellStyle name="DATA Percent 6 4" xfId="9122" xr:uid="{00000000-0005-0000-0000-0000D2490000}"/>
    <cellStyle name="DATA Percent 6 4 2" xfId="20454" xr:uid="{00000000-0005-0000-0000-0000D3490000}"/>
    <cellStyle name="DATA Percent 6 4_факт 2019" xfId="29176" xr:uid="{00000000-0005-0000-0000-0000D4490000}"/>
    <cellStyle name="DATA Percent 6 5" xfId="9123" xr:uid="{00000000-0005-0000-0000-0000D5490000}"/>
    <cellStyle name="DATA Percent 6 5 2" xfId="20455" xr:uid="{00000000-0005-0000-0000-0000D6490000}"/>
    <cellStyle name="DATA Percent 6 5_факт 2019" xfId="29177" xr:uid="{00000000-0005-0000-0000-0000D7490000}"/>
    <cellStyle name="DATA Percent 6 6" xfId="20456" xr:uid="{00000000-0005-0000-0000-0000D8490000}"/>
    <cellStyle name="DATA Percent 6 6 2" xfId="20457" xr:uid="{00000000-0005-0000-0000-0000D9490000}"/>
    <cellStyle name="DATA Percent 6 6_факт 2019" xfId="29178" xr:uid="{00000000-0005-0000-0000-0000DA490000}"/>
    <cellStyle name="DATA Percent 6 7" xfId="20458" xr:uid="{00000000-0005-0000-0000-0000DB490000}"/>
    <cellStyle name="DATA Percent 6 7 2" xfId="20459" xr:uid="{00000000-0005-0000-0000-0000DC490000}"/>
    <cellStyle name="DATA Percent 6 7_факт 2019" xfId="29179" xr:uid="{00000000-0005-0000-0000-0000DD490000}"/>
    <cellStyle name="DATA Percent 6 8" xfId="20460" xr:uid="{00000000-0005-0000-0000-0000DE490000}"/>
    <cellStyle name="DATA Percent 6 8 2" xfId="20461" xr:uid="{00000000-0005-0000-0000-0000DF490000}"/>
    <cellStyle name="DATA Percent 6 8_факт 2019" xfId="29180" xr:uid="{00000000-0005-0000-0000-0000E0490000}"/>
    <cellStyle name="DATA Percent 6 9" xfId="20462" xr:uid="{00000000-0005-0000-0000-0000E1490000}"/>
    <cellStyle name="DATA Percent 6_факт 2019" xfId="29181" xr:uid="{00000000-0005-0000-0000-0000E2490000}"/>
    <cellStyle name="DATA Percent 7" xfId="9124" xr:uid="{00000000-0005-0000-0000-0000E3490000}"/>
    <cellStyle name="DATA Percent 7 2" xfId="9125" xr:uid="{00000000-0005-0000-0000-0000E4490000}"/>
    <cellStyle name="DATA Percent 7 2 2" xfId="20463" xr:uid="{00000000-0005-0000-0000-0000E5490000}"/>
    <cellStyle name="DATA Percent 7 2 2 2" xfId="20464" xr:uid="{00000000-0005-0000-0000-0000E6490000}"/>
    <cellStyle name="DATA Percent 7 2 2_факт 2019" xfId="29182" xr:uid="{00000000-0005-0000-0000-0000E7490000}"/>
    <cellStyle name="DATA Percent 7 2 3" xfId="20465" xr:uid="{00000000-0005-0000-0000-0000E8490000}"/>
    <cellStyle name="DATA Percent 7 2 3 2" xfId="20466" xr:uid="{00000000-0005-0000-0000-0000E9490000}"/>
    <cellStyle name="DATA Percent 7 2 3_факт 2019" xfId="29183" xr:uid="{00000000-0005-0000-0000-0000EA490000}"/>
    <cellStyle name="DATA Percent 7 2 4" xfId="20467" xr:uid="{00000000-0005-0000-0000-0000EB490000}"/>
    <cellStyle name="DATA Percent 7 2_факт 2019" xfId="29184" xr:uid="{00000000-0005-0000-0000-0000EC490000}"/>
    <cellStyle name="DATA Percent 7 3" xfId="9126" xr:uid="{00000000-0005-0000-0000-0000ED490000}"/>
    <cellStyle name="DATA Percent 7 3 2" xfId="20468" xr:uid="{00000000-0005-0000-0000-0000EE490000}"/>
    <cellStyle name="DATA Percent 7 3_факт 2019" xfId="29185" xr:uid="{00000000-0005-0000-0000-0000EF490000}"/>
    <cellStyle name="DATA Percent 7 4" xfId="9127" xr:uid="{00000000-0005-0000-0000-0000F0490000}"/>
    <cellStyle name="DATA Percent 7 4 2" xfId="20469" xr:uid="{00000000-0005-0000-0000-0000F1490000}"/>
    <cellStyle name="DATA Percent 7 4_факт 2019" xfId="29186" xr:uid="{00000000-0005-0000-0000-0000F2490000}"/>
    <cellStyle name="DATA Percent 7 5" xfId="9128" xr:uid="{00000000-0005-0000-0000-0000F3490000}"/>
    <cellStyle name="DATA Percent 7 5 2" xfId="20470" xr:uid="{00000000-0005-0000-0000-0000F4490000}"/>
    <cellStyle name="DATA Percent 7 5_факт 2019" xfId="29187" xr:uid="{00000000-0005-0000-0000-0000F5490000}"/>
    <cellStyle name="DATA Percent 7 6" xfId="20471" xr:uid="{00000000-0005-0000-0000-0000F6490000}"/>
    <cellStyle name="DATA Percent 7 6 2" xfId="20472" xr:uid="{00000000-0005-0000-0000-0000F7490000}"/>
    <cellStyle name="DATA Percent 7 6_факт 2019" xfId="29188" xr:uid="{00000000-0005-0000-0000-0000F8490000}"/>
    <cellStyle name="DATA Percent 7 7" xfId="20473" xr:uid="{00000000-0005-0000-0000-0000F9490000}"/>
    <cellStyle name="DATA Percent 7 7 2" xfId="20474" xr:uid="{00000000-0005-0000-0000-0000FA490000}"/>
    <cellStyle name="DATA Percent 7 7_факт 2019" xfId="29189" xr:uid="{00000000-0005-0000-0000-0000FB490000}"/>
    <cellStyle name="DATA Percent 7 8" xfId="20475" xr:uid="{00000000-0005-0000-0000-0000FC490000}"/>
    <cellStyle name="DATA Percent 7 8 2" xfId="20476" xr:uid="{00000000-0005-0000-0000-0000FD490000}"/>
    <cellStyle name="DATA Percent 7 8_факт 2019" xfId="29190" xr:uid="{00000000-0005-0000-0000-0000FE490000}"/>
    <cellStyle name="DATA Percent 7 9" xfId="20477" xr:uid="{00000000-0005-0000-0000-0000FF490000}"/>
    <cellStyle name="DATA Percent 7_факт 2019" xfId="29191" xr:uid="{00000000-0005-0000-0000-0000004A0000}"/>
    <cellStyle name="DATA Percent 8" xfId="9129" xr:uid="{00000000-0005-0000-0000-0000014A0000}"/>
    <cellStyle name="DATA Percent 8 2" xfId="9130" xr:uid="{00000000-0005-0000-0000-0000024A0000}"/>
    <cellStyle name="DATA Percent 8 2 2" xfId="20478" xr:uid="{00000000-0005-0000-0000-0000034A0000}"/>
    <cellStyle name="DATA Percent 8 2 2 2" xfId="20479" xr:uid="{00000000-0005-0000-0000-0000044A0000}"/>
    <cellStyle name="DATA Percent 8 2 2_факт 2019" xfId="29192" xr:uid="{00000000-0005-0000-0000-0000054A0000}"/>
    <cellStyle name="DATA Percent 8 2 3" xfId="20480" xr:uid="{00000000-0005-0000-0000-0000064A0000}"/>
    <cellStyle name="DATA Percent 8 2 3 2" xfId="20481" xr:uid="{00000000-0005-0000-0000-0000074A0000}"/>
    <cellStyle name="DATA Percent 8 2 3_факт 2019" xfId="29193" xr:uid="{00000000-0005-0000-0000-0000084A0000}"/>
    <cellStyle name="DATA Percent 8 2 4" xfId="20482" xr:uid="{00000000-0005-0000-0000-0000094A0000}"/>
    <cellStyle name="DATA Percent 8 2_факт 2019" xfId="29194" xr:uid="{00000000-0005-0000-0000-00000A4A0000}"/>
    <cellStyle name="DATA Percent 8 3" xfId="9131" xr:uid="{00000000-0005-0000-0000-00000B4A0000}"/>
    <cellStyle name="DATA Percent 8 3 2" xfId="20483" xr:uid="{00000000-0005-0000-0000-00000C4A0000}"/>
    <cellStyle name="DATA Percent 8 3_факт 2019" xfId="29195" xr:uid="{00000000-0005-0000-0000-00000D4A0000}"/>
    <cellStyle name="DATA Percent 8 4" xfId="9132" xr:uid="{00000000-0005-0000-0000-00000E4A0000}"/>
    <cellStyle name="DATA Percent 8 4 2" xfId="20484" xr:uid="{00000000-0005-0000-0000-00000F4A0000}"/>
    <cellStyle name="DATA Percent 8 4_факт 2019" xfId="29196" xr:uid="{00000000-0005-0000-0000-0000104A0000}"/>
    <cellStyle name="DATA Percent 8 5" xfId="9133" xr:uid="{00000000-0005-0000-0000-0000114A0000}"/>
    <cellStyle name="DATA Percent 8 5 2" xfId="20485" xr:uid="{00000000-0005-0000-0000-0000124A0000}"/>
    <cellStyle name="DATA Percent 8 5_факт 2019" xfId="29197" xr:uid="{00000000-0005-0000-0000-0000134A0000}"/>
    <cellStyle name="DATA Percent 8 6" xfId="20486" xr:uid="{00000000-0005-0000-0000-0000144A0000}"/>
    <cellStyle name="DATA Percent 8 6 2" xfId="20487" xr:uid="{00000000-0005-0000-0000-0000154A0000}"/>
    <cellStyle name="DATA Percent 8 6_факт 2019" xfId="29198" xr:uid="{00000000-0005-0000-0000-0000164A0000}"/>
    <cellStyle name="DATA Percent 8 7" xfId="20488" xr:uid="{00000000-0005-0000-0000-0000174A0000}"/>
    <cellStyle name="DATA Percent 8 7 2" xfId="20489" xr:uid="{00000000-0005-0000-0000-0000184A0000}"/>
    <cellStyle name="DATA Percent 8 7_факт 2019" xfId="29199" xr:uid="{00000000-0005-0000-0000-0000194A0000}"/>
    <cellStyle name="DATA Percent 8 8" xfId="20490" xr:uid="{00000000-0005-0000-0000-00001A4A0000}"/>
    <cellStyle name="DATA Percent 8 8 2" xfId="20491" xr:uid="{00000000-0005-0000-0000-00001B4A0000}"/>
    <cellStyle name="DATA Percent 8 8_факт 2019" xfId="29200" xr:uid="{00000000-0005-0000-0000-00001C4A0000}"/>
    <cellStyle name="DATA Percent 8 9" xfId="20492" xr:uid="{00000000-0005-0000-0000-00001D4A0000}"/>
    <cellStyle name="DATA Percent 8_факт 2019" xfId="29201" xr:uid="{00000000-0005-0000-0000-00001E4A0000}"/>
    <cellStyle name="DATA Percent 9" xfId="9134" xr:uid="{00000000-0005-0000-0000-00001F4A0000}"/>
    <cellStyle name="DATA Percent 9 2" xfId="9135" xr:uid="{00000000-0005-0000-0000-0000204A0000}"/>
    <cellStyle name="DATA Percent 9 2 2" xfId="20493" xr:uid="{00000000-0005-0000-0000-0000214A0000}"/>
    <cellStyle name="DATA Percent 9 2 2 2" xfId="20494" xr:uid="{00000000-0005-0000-0000-0000224A0000}"/>
    <cellStyle name="DATA Percent 9 2 2_факт 2019" xfId="29202" xr:uid="{00000000-0005-0000-0000-0000234A0000}"/>
    <cellStyle name="DATA Percent 9 2 3" xfId="20495" xr:uid="{00000000-0005-0000-0000-0000244A0000}"/>
    <cellStyle name="DATA Percent 9 2 3 2" xfId="20496" xr:uid="{00000000-0005-0000-0000-0000254A0000}"/>
    <cellStyle name="DATA Percent 9 2 3_факт 2019" xfId="29203" xr:uid="{00000000-0005-0000-0000-0000264A0000}"/>
    <cellStyle name="DATA Percent 9 2 4" xfId="20497" xr:uid="{00000000-0005-0000-0000-0000274A0000}"/>
    <cellStyle name="DATA Percent 9 2_факт 2019" xfId="29204" xr:uid="{00000000-0005-0000-0000-0000284A0000}"/>
    <cellStyle name="DATA Percent 9 3" xfId="9136" xr:uid="{00000000-0005-0000-0000-0000294A0000}"/>
    <cellStyle name="DATA Percent 9 3 2" xfId="20498" xr:uid="{00000000-0005-0000-0000-00002A4A0000}"/>
    <cellStyle name="DATA Percent 9 3_факт 2019" xfId="29205" xr:uid="{00000000-0005-0000-0000-00002B4A0000}"/>
    <cellStyle name="DATA Percent 9 4" xfId="9137" xr:uid="{00000000-0005-0000-0000-00002C4A0000}"/>
    <cellStyle name="DATA Percent 9 4 2" xfId="20499" xr:uid="{00000000-0005-0000-0000-00002D4A0000}"/>
    <cellStyle name="DATA Percent 9 4_факт 2019" xfId="29206" xr:uid="{00000000-0005-0000-0000-00002E4A0000}"/>
    <cellStyle name="DATA Percent 9 5" xfId="9138" xr:uid="{00000000-0005-0000-0000-00002F4A0000}"/>
    <cellStyle name="DATA Percent 9 5 2" xfId="20500" xr:uid="{00000000-0005-0000-0000-0000304A0000}"/>
    <cellStyle name="DATA Percent 9 5_факт 2019" xfId="29207" xr:uid="{00000000-0005-0000-0000-0000314A0000}"/>
    <cellStyle name="DATA Percent 9 6" xfId="20501" xr:uid="{00000000-0005-0000-0000-0000324A0000}"/>
    <cellStyle name="DATA Percent 9 6 2" xfId="20502" xr:uid="{00000000-0005-0000-0000-0000334A0000}"/>
    <cellStyle name="DATA Percent 9 6_факт 2019" xfId="29208" xr:uid="{00000000-0005-0000-0000-0000344A0000}"/>
    <cellStyle name="DATA Percent 9 7" xfId="20503" xr:uid="{00000000-0005-0000-0000-0000354A0000}"/>
    <cellStyle name="DATA Percent 9 7 2" xfId="20504" xr:uid="{00000000-0005-0000-0000-0000364A0000}"/>
    <cellStyle name="DATA Percent 9 7_факт 2019" xfId="29209" xr:uid="{00000000-0005-0000-0000-0000374A0000}"/>
    <cellStyle name="DATA Percent 9 8" xfId="20505" xr:uid="{00000000-0005-0000-0000-0000384A0000}"/>
    <cellStyle name="DATA Percent 9 8 2" xfId="20506" xr:uid="{00000000-0005-0000-0000-0000394A0000}"/>
    <cellStyle name="DATA Percent 9 8_факт 2019" xfId="29210" xr:uid="{00000000-0005-0000-0000-00003A4A0000}"/>
    <cellStyle name="DATA Percent 9 9" xfId="20507" xr:uid="{00000000-0005-0000-0000-00003B4A0000}"/>
    <cellStyle name="DATA Percent 9_факт 2019" xfId="29211" xr:uid="{00000000-0005-0000-0000-00003C4A0000}"/>
    <cellStyle name="DATA Percent_Лист2" xfId="29212" xr:uid="{00000000-0005-0000-0000-00003D4A0000}"/>
    <cellStyle name="DATA Text" xfId="9139" xr:uid="{00000000-0005-0000-0000-00003E4A0000}"/>
    <cellStyle name="DATA Text 10" xfId="9140" xr:uid="{00000000-0005-0000-0000-00003F4A0000}"/>
    <cellStyle name="DATA Text 10 2" xfId="20508" xr:uid="{00000000-0005-0000-0000-0000404A0000}"/>
    <cellStyle name="DATA Text 10_факт 2019" xfId="29213" xr:uid="{00000000-0005-0000-0000-0000414A0000}"/>
    <cellStyle name="DATA Text 11" xfId="9141" xr:uid="{00000000-0005-0000-0000-0000424A0000}"/>
    <cellStyle name="DATA Text 11 2" xfId="20509" xr:uid="{00000000-0005-0000-0000-0000434A0000}"/>
    <cellStyle name="DATA Text 11_факт 2019" xfId="29214" xr:uid="{00000000-0005-0000-0000-0000444A0000}"/>
    <cellStyle name="DATA Text 12" xfId="9142" xr:uid="{00000000-0005-0000-0000-0000454A0000}"/>
    <cellStyle name="DATA Text 12 2" xfId="20510" xr:uid="{00000000-0005-0000-0000-0000464A0000}"/>
    <cellStyle name="DATA Text 12_факт 2019" xfId="29215" xr:uid="{00000000-0005-0000-0000-0000474A0000}"/>
    <cellStyle name="DATA Text 13" xfId="20511" xr:uid="{00000000-0005-0000-0000-0000484A0000}"/>
    <cellStyle name="DATA Text 13 2" xfId="20512" xr:uid="{00000000-0005-0000-0000-0000494A0000}"/>
    <cellStyle name="DATA Text 13_факт 2019" xfId="29216" xr:uid="{00000000-0005-0000-0000-00004A4A0000}"/>
    <cellStyle name="DATA Text 14" xfId="20513" xr:uid="{00000000-0005-0000-0000-00004B4A0000}"/>
    <cellStyle name="DATA Text 14 2" xfId="20514" xr:uid="{00000000-0005-0000-0000-00004C4A0000}"/>
    <cellStyle name="DATA Text 14_факт 2019" xfId="29217" xr:uid="{00000000-0005-0000-0000-00004D4A0000}"/>
    <cellStyle name="DATA Text 15" xfId="20515" xr:uid="{00000000-0005-0000-0000-00004E4A0000}"/>
    <cellStyle name="DATA Text 15 2" xfId="20516" xr:uid="{00000000-0005-0000-0000-00004F4A0000}"/>
    <cellStyle name="DATA Text 15_факт 2019" xfId="29218" xr:uid="{00000000-0005-0000-0000-0000504A0000}"/>
    <cellStyle name="DATA Text 16" xfId="20517" xr:uid="{00000000-0005-0000-0000-0000514A0000}"/>
    <cellStyle name="DATA Text 17" xfId="29219" xr:uid="{00000000-0005-0000-0000-0000524A0000}"/>
    <cellStyle name="DATA Text 2" xfId="9143" xr:uid="{00000000-0005-0000-0000-0000534A0000}"/>
    <cellStyle name="DATA Text 2 10" xfId="20518" xr:uid="{00000000-0005-0000-0000-0000544A0000}"/>
    <cellStyle name="DATA Text 2 2" xfId="9144" xr:uid="{00000000-0005-0000-0000-0000554A0000}"/>
    <cellStyle name="DATA Text 2 2 2" xfId="9145" xr:uid="{00000000-0005-0000-0000-0000564A0000}"/>
    <cellStyle name="DATA Text 2 2 2 2" xfId="20519" xr:uid="{00000000-0005-0000-0000-0000574A0000}"/>
    <cellStyle name="DATA Text 2 2 2 2 2" xfId="20520" xr:uid="{00000000-0005-0000-0000-0000584A0000}"/>
    <cellStyle name="DATA Text 2 2 2 2_факт 2019" xfId="29220" xr:uid="{00000000-0005-0000-0000-0000594A0000}"/>
    <cellStyle name="DATA Text 2 2 2 3" xfId="20521" xr:uid="{00000000-0005-0000-0000-00005A4A0000}"/>
    <cellStyle name="DATA Text 2 2 2 3 2" xfId="20522" xr:uid="{00000000-0005-0000-0000-00005B4A0000}"/>
    <cellStyle name="DATA Text 2 2 2 3_факт 2019" xfId="29221" xr:uid="{00000000-0005-0000-0000-00005C4A0000}"/>
    <cellStyle name="DATA Text 2 2 2 4" xfId="20523" xr:uid="{00000000-0005-0000-0000-00005D4A0000}"/>
    <cellStyle name="DATA Text 2 2 2_факт 2019" xfId="29222" xr:uid="{00000000-0005-0000-0000-00005E4A0000}"/>
    <cellStyle name="DATA Text 2 2 3" xfId="9146" xr:uid="{00000000-0005-0000-0000-00005F4A0000}"/>
    <cellStyle name="DATA Text 2 2 3 2" xfId="20524" xr:uid="{00000000-0005-0000-0000-0000604A0000}"/>
    <cellStyle name="DATA Text 2 2 3_факт 2019" xfId="29223" xr:uid="{00000000-0005-0000-0000-0000614A0000}"/>
    <cellStyle name="DATA Text 2 2 4" xfId="9147" xr:uid="{00000000-0005-0000-0000-0000624A0000}"/>
    <cellStyle name="DATA Text 2 2 4 2" xfId="20525" xr:uid="{00000000-0005-0000-0000-0000634A0000}"/>
    <cellStyle name="DATA Text 2 2 4_факт 2019" xfId="29224" xr:uid="{00000000-0005-0000-0000-0000644A0000}"/>
    <cellStyle name="DATA Text 2 2 5" xfId="9148" xr:uid="{00000000-0005-0000-0000-0000654A0000}"/>
    <cellStyle name="DATA Text 2 2 5 2" xfId="20526" xr:uid="{00000000-0005-0000-0000-0000664A0000}"/>
    <cellStyle name="DATA Text 2 2 5_факт 2019" xfId="29225" xr:uid="{00000000-0005-0000-0000-0000674A0000}"/>
    <cellStyle name="DATA Text 2 2 6" xfId="20527" xr:uid="{00000000-0005-0000-0000-0000684A0000}"/>
    <cellStyle name="DATA Text 2 2 6 2" xfId="20528" xr:uid="{00000000-0005-0000-0000-0000694A0000}"/>
    <cellStyle name="DATA Text 2 2 6_факт 2019" xfId="29226" xr:uid="{00000000-0005-0000-0000-00006A4A0000}"/>
    <cellStyle name="DATA Text 2 2 7" xfId="20529" xr:uid="{00000000-0005-0000-0000-00006B4A0000}"/>
    <cellStyle name="DATA Text 2 2 7 2" xfId="20530" xr:uid="{00000000-0005-0000-0000-00006C4A0000}"/>
    <cellStyle name="DATA Text 2 2 7_факт 2019" xfId="29227" xr:uid="{00000000-0005-0000-0000-00006D4A0000}"/>
    <cellStyle name="DATA Text 2 2 8" xfId="20531" xr:uid="{00000000-0005-0000-0000-00006E4A0000}"/>
    <cellStyle name="DATA Text 2 2 8 2" xfId="20532" xr:uid="{00000000-0005-0000-0000-00006F4A0000}"/>
    <cellStyle name="DATA Text 2 2 8_факт 2019" xfId="29228" xr:uid="{00000000-0005-0000-0000-0000704A0000}"/>
    <cellStyle name="DATA Text 2 2 9" xfId="20533" xr:uid="{00000000-0005-0000-0000-0000714A0000}"/>
    <cellStyle name="DATA Text 2 2_факт 2019" xfId="29229" xr:uid="{00000000-0005-0000-0000-0000724A0000}"/>
    <cellStyle name="DATA Text 2 3" xfId="9149" xr:uid="{00000000-0005-0000-0000-0000734A0000}"/>
    <cellStyle name="DATA Text 2 3 2" xfId="20534" xr:uid="{00000000-0005-0000-0000-0000744A0000}"/>
    <cellStyle name="DATA Text 2 3 2 2" xfId="20535" xr:uid="{00000000-0005-0000-0000-0000754A0000}"/>
    <cellStyle name="DATA Text 2 3 2_факт 2019" xfId="29230" xr:uid="{00000000-0005-0000-0000-0000764A0000}"/>
    <cellStyle name="DATA Text 2 3 3" xfId="20536" xr:uid="{00000000-0005-0000-0000-0000774A0000}"/>
    <cellStyle name="DATA Text 2 3 3 2" xfId="20537" xr:uid="{00000000-0005-0000-0000-0000784A0000}"/>
    <cellStyle name="DATA Text 2 3 3_факт 2019" xfId="29231" xr:uid="{00000000-0005-0000-0000-0000794A0000}"/>
    <cellStyle name="DATA Text 2 3 4" xfId="20538" xr:uid="{00000000-0005-0000-0000-00007A4A0000}"/>
    <cellStyle name="DATA Text 2 3_факт 2019" xfId="29232" xr:uid="{00000000-0005-0000-0000-00007B4A0000}"/>
    <cellStyle name="DATA Text 2 4" xfId="9150" xr:uid="{00000000-0005-0000-0000-00007C4A0000}"/>
    <cellStyle name="DATA Text 2 4 2" xfId="20539" xr:uid="{00000000-0005-0000-0000-00007D4A0000}"/>
    <cellStyle name="DATA Text 2 4_факт 2019" xfId="29233" xr:uid="{00000000-0005-0000-0000-00007E4A0000}"/>
    <cellStyle name="DATA Text 2 5" xfId="9151" xr:uid="{00000000-0005-0000-0000-00007F4A0000}"/>
    <cellStyle name="DATA Text 2 5 2" xfId="20540" xr:uid="{00000000-0005-0000-0000-0000804A0000}"/>
    <cellStyle name="DATA Text 2 5_факт 2019" xfId="29234" xr:uid="{00000000-0005-0000-0000-0000814A0000}"/>
    <cellStyle name="DATA Text 2 6" xfId="9152" xr:uid="{00000000-0005-0000-0000-0000824A0000}"/>
    <cellStyle name="DATA Text 2 6 2" xfId="20541" xr:uid="{00000000-0005-0000-0000-0000834A0000}"/>
    <cellStyle name="DATA Text 2 6_факт 2019" xfId="29235" xr:uid="{00000000-0005-0000-0000-0000844A0000}"/>
    <cellStyle name="DATA Text 2 7" xfId="20542" xr:uid="{00000000-0005-0000-0000-0000854A0000}"/>
    <cellStyle name="DATA Text 2 7 2" xfId="20543" xr:uid="{00000000-0005-0000-0000-0000864A0000}"/>
    <cellStyle name="DATA Text 2 7_факт 2019" xfId="29236" xr:uid="{00000000-0005-0000-0000-0000874A0000}"/>
    <cellStyle name="DATA Text 2 8" xfId="20544" xr:uid="{00000000-0005-0000-0000-0000884A0000}"/>
    <cellStyle name="DATA Text 2 8 2" xfId="20545" xr:uid="{00000000-0005-0000-0000-0000894A0000}"/>
    <cellStyle name="DATA Text 2 8_факт 2019" xfId="29237" xr:uid="{00000000-0005-0000-0000-00008A4A0000}"/>
    <cellStyle name="DATA Text 2 9" xfId="20546" xr:uid="{00000000-0005-0000-0000-00008B4A0000}"/>
    <cellStyle name="DATA Text 2 9 2" xfId="20547" xr:uid="{00000000-0005-0000-0000-00008C4A0000}"/>
    <cellStyle name="DATA Text 2 9_факт 2019" xfId="29238" xr:uid="{00000000-0005-0000-0000-00008D4A0000}"/>
    <cellStyle name="DATA Text 2_факт 2019" xfId="29239" xr:uid="{00000000-0005-0000-0000-00008E4A0000}"/>
    <cellStyle name="DATA Text 3" xfId="9153" xr:uid="{00000000-0005-0000-0000-00008F4A0000}"/>
    <cellStyle name="DATA Text 3 2" xfId="9154" xr:uid="{00000000-0005-0000-0000-0000904A0000}"/>
    <cellStyle name="DATA Text 3 2 2" xfId="20548" xr:uid="{00000000-0005-0000-0000-0000914A0000}"/>
    <cellStyle name="DATA Text 3 2 2 2" xfId="20549" xr:uid="{00000000-0005-0000-0000-0000924A0000}"/>
    <cellStyle name="DATA Text 3 2 2_факт 2019" xfId="29240" xr:uid="{00000000-0005-0000-0000-0000934A0000}"/>
    <cellStyle name="DATA Text 3 2 3" xfId="20550" xr:uid="{00000000-0005-0000-0000-0000944A0000}"/>
    <cellStyle name="DATA Text 3 2 3 2" xfId="20551" xr:uid="{00000000-0005-0000-0000-0000954A0000}"/>
    <cellStyle name="DATA Text 3 2 3_факт 2019" xfId="29241" xr:uid="{00000000-0005-0000-0000-0000964A0000}"/>
    <cellStyle name="DATA Text 3 2 4" xfId="20552" xr:uid="{00000000-0005-0000-0000-0000974A0000}"/>
    <cellStyle name="DATA Text 3 2_факт 2019" xfId="29242" xr:uid="{00000000-0005-0000-0000-0000984A0000}"/>
    <cellStyle name="DATA Text 3 3" xfId="9155" xr:uid="{00000000-0005-0000-0000-0000994A0000}"/>
    <cellStyle name="DATA Text 3 3 2" xfId="20553" xr:uid="{00000000-0005-0000-0000-00009A4A0000}"/>
    <cellStyle name="DATA Text 3 3_факт 2019" xfId="29243" xr:uid="{00000000-0005-0000-0000-00009B4A0000}"/>
    <cellStyle name="DATA Text 3 4" xfId="9156" xr:uid="{00000000-0005-0000-0000-00009C4A0000}"/>
    <cellStyle name="DATA Text 3 4 2" xfId="20554" xr:uid="{00000000-0005-0000-0000-00009D4A0000}"/>
    <cellStyle name="DATA Text 3 4_факт 2019" xfId="29244" xr:uid="{00000000-0005-0000-0000-00009E4A0000}"/>
    <cellStyle name="DATA Text 3 5" xfId="9157" xr:uid="{00000000-0005-0000-0000-00009F4A0000}"/>
    <cellStyle name="DATA Text 3 5 2" xfId="20555" xr:uid="{00000000-0005-0000-0000-0000A04A0000}"/>
    <cellStyle name="DATA Text 3 5_факт 2019" xfId="29245" xr:uid="{00000000-0005-0000-0000-0000A14A0000}"/>
    <cellStyle name="DATA Text 3 6" xfId="20556" xr:uid="{00000000-0005-0000-0000-0000A24A0000}"/>
    <cellStyle name="DATA Text 3 6 2" xfId="20557" xr:uid="{00000000-0005-0000-0000-0000A34A0000}"/>
    <cellStyle name="DATA Text 3 6_факт 2019" xfId="29246" xr:uid="{00000000-0005-0000-0000-0000A44A0000}"/>
    <cellStyle name="DATA Text 3 7" xfId="20558" xr:uid="{00000000-0005-0000-0000-0000A54A0000}"/>
    <cellStyle name="DATA Text 3 7 2" xfId="20559" xr:uid="{00000000-0005-0000-0000-0000A64A0000}"/>
    <cellStyle name="DATA Text 3 7_факт 2019" xfId="29247" xr:uid="{00000000-0005-0000-0000-0000A74A0000}"/>
    <cellStyle name="DATA Text 3 8" xfId="20560" xr:uid="{00000000-0005-0000-0000-0000A84A0000}"/>
    <cellStyle name="DATA Text 3 8 2" xfId="20561" xr:uid="{00000000-0005-0000-0000-0000A94A0000}"/>
    <cellStyle name="DATA Text 3 8_факт 2019" xfId="29248" xr:uid="{00000000-0005-0000-0000-0000AA4A0000}"/>
    <cellStyle name="DATA Text 3 9" xfId="20562" xr:uid="{00000000-0005-0000-0000-0000AB4A0000}"/>
    <cellStyle name="DATA Text 3_факт 2019" xfId="29249" xr:uid="{00000000-0005-0000-0000-0000AC4A0000}"/>
    <cellStyle name="DATA Text 4" xfId="9158" xr:uid="{00000000-0005-0000-0000-0000AD4A0000}"/>
    <cellStyle name="DATA Text 4 2" xfId="9159" xr:uid="{00000000-0005-0000-0000-0000AE4A0000}"/>
    <cellStyle name="DATA Text 4 2 2" xfId="20563" xr:uid="{00000000-0005-0000-0000-0000AF4A0000}"/>
    <cellStyle name="DATA Text 4 2 2 2" xfId="20564" xr:uid="{00000000-0005-0000-0000-0000B04A0000}"/>
    <cellStyle name="DATA Text 4 2 2_факт 2019" xfId="29250" xr:uid="{00000000-0005-0000-0000-0000B14A0000}"/>
    <cellStyle name="DATA Text 4 2 3" xfId="20565" xr:uid="{00000000-0005-0000-0000-0000B24A0000}"/>
    <cellStyle name="DATA Text 4 2 3 2" xfId="20566" xr:uid="{00000000-0005-0000-0000-0000B34A0000}"/>
    <cellStyle name="DATA Text 4 2 3_факт 2019" xfId="29251" xr:uid="{00000000-0005-0000-0000-0000B44A0000}"/>
    <cellStyle name="DATA Text 4 2 4" xfId="20567" xr:uid="{00000000-0005-0000-0000-0000B54A0000}"/>
    <cellStyle name="DATA Text 4 2_факт 2019" xfId="29252" xr:uid="{00000000-0005-0000-0000-0000B64A0000}"/>
    <cellStyle name="DATA Text 4 3" xfId="9160" xr:uid="{00000000-0005-0000-0000-0000B74A0000}"/>
    <cellStyle name="DATA Text 4 3 2" xfId="20568" xr:uid="{00000000-0005-0000-0000-0000B84A0000}"/>
    <cellStyle name="DATA Text 4 3_факт 2019" xfId="29253" xr:uid="{00000000-0005-0000-0000-0000B94A0000}"/>
    <cellStyle name="DATA Text 4 4" xfId="9161" xr:uid="{00000000-0005-0000-0000-0000BA4A0000}"/>
    <cellStyle name="DATA Text 4 4 2" xfId="20569" xr:uid="{00000000-0005-0000-0000-0000BB4A0000}"/>
    <cellStyle name="DATA Text 4 4_факт 2019" xfId="29254" xr:uid="{00000000-0005-0000-0000-0000BC4A0000}"/>
    <cellStyle name="DATA Text 4 5" xfId="9162" xr:uid="{00000000-0005-0000-0000-0000BD4A0000}"/>
    <cellStyle name="DATA Text 4 5 2" xfId="20570" xr:uid="{00000000-0005-0000-0000-0000BE4A0000}"/>
    <cellStyle name="DATA Text 4 5_факт 2019" xfId="29255" xr:uid="{00000000-0005-0000-0000-0000BF4A0000}"/>
    <cellStyle name="DATA Text 4 6" xfId="20571" xr:uid="{00000000-0005-0000-0000-0000C04A0000}"/>
    <cellStyle name="DATA Text 4 6 2" xfId="20572" xr:uid="{00000000-0005-0000-0000-0000C14A0000}"/>
    <cellStyle name="DATA Text 4 6_факт 2019" xfId="29256" xr:uid="{00000000-0005-0000-0000-0000C24A0000}"/>
    <cellStyle name="DATA Text 4 7" xfId="20573" xr:uid="{00000000-0005-0000-0000-0000C34A0000}"/>
    <cellStyle name="DATA Text 4 7 2" xfId="20574" xr:uid="{00000000-0005-0000-0000-0000C44A0000}"/>
    <cellStyle name="DATA Text 4 7_факт 2019" xfId="29257" xr:uid="{00000000-0005-0000-0000-0000C54A0000}"/>
    <cellStyle name="DATA Text 4 8" xfId="20575" xr:uid="{00000000-0005-0000-0000-0000C64A0000}"/>
    <cellStyle name="DATA Text 4 8 2" xfId="20576" xr:uid="{00000000-0005-0000-0000-0000C74A0000}"/>
    <cellStyle name="DATA Text 4 8_факт 2019" xfId="29258" xr:uid="{00000000-0005-0000-0000-0000C84A0000}"/>
    <cellStyle name="DATA Text 4 9" xfId="20577" xr:uid="{00000000-0005-0000-0000-0000C94A0000}"/>
    <cellStyle name="DATA Text 4_факт 2019" xfId="29259" xr:uid="{00000000-0005-0000-0000-0000CA4A0000}"/>
    <cellStyle name="DATA Text 5" xfId="9163" xr:uid="{00000000-0005-0000-0000-0000CB4A0000}"/>
    <cellStyle name="DATA Text 5 2" xfId="9164" xr:uid="{00000000-0005-0000-0000-0000CC4A0000}"/>
    <cellStyle name="DATA Text 5 2 2" xfId="20578" xr:uid="{00000000-0005-0000-0000-0000CD4A0000}"/>
    <cellStyle name="DATA Text 5 2 2 2" xfId="20579" xr:uid="{00000000-0005-0000-0000-0000CE4A0000}"/>
    <cellStyle name="DATA Text 5 2 2_факт 2019" xfId="29260" xr:uid="{00000000-0005-0000-0000-0000CF4A0000}"/>
    <cellStyle name="DATA Text 5 2 3" xfId="20580" xr:uid="{00000000-0005-0000-0000-0000D04A0000}"/>
    <cellStyle name="DATA Text 5 2 3 2" xfId="20581" xr:uid="{00000000-0005-0000-0000-0000D14A0000}"/>
    <cellStyle name="DATA Text 5 2 3_факт 2019" xfId="29261" xr:uid="{00000000-0005-0000-0000-0000D24A0000}"/>
    <cellStyle name="DATA Text 5 2 4" xfId="20582" xr:uid="{00000000-0005-0000-0000-0000D34A0000}"/>
    <cellStyle name="DATA Text 5 2_факт 2019" xfId="29262" xr:uid="{00000000-0005-0000-0000-0000D44A0000}"/>
    <cellStyle name="DATA Text 5 3" xfId="9165" xr:uid="{00000000-0005-0000-0000-0000D54A0000}"/>
    <cellStyle name="DATA Text 5 3 2" xfId="20583" xr:uid="{00000000-0005-0000-0000-0000D64A0000}"/>
    <cellStyle name="DATA Text 5 3_факт 2019" xfId="29263" xr:uid="{00000000-0005-0000-0000-0000D74A0000}"/>
    <cellStyle name="DATA Text 5 4" xfId="9166" xr:uid="{00000000-0005-0000-0000-0000D84A0000}"/>
    <cellStyle name="DATA Text 5 4 2" xfId="20584" xr:uid="{00000000-0005-0000-0000-0000D94A0000}"/>
    <cellStyle name="DATA Text 5 4_факт 2019" xfId="29264" xr:uid="{00000000-0005-0000-0000-0000DA4A0000}"/>
    <cellStyle name="DATA Text 5 5" xfId="9167" xr:uid="{00000000-0005-0000-0000-0000DB4A0000}"/>
    <cellStyle name="DATA Text 5 5 2" xfId="20585" xr:uid="{00000000-0005-0000-0000-0000DC4A0000}"/>
    <cellStyle name="DATA Text 5 5_факт 2019" xfId="29265" xr:uid="{00000000-0005-0000-0000-0000DD4A0000}"/>
    <cellStyle name="DATA Text 5 6" xfId="20586" xr:uid="{00000000-0005-0000-0000-0000DE4A0000}"/>
    <cellStyle name="DATA Text 5 6 2" xfId="20587" xr:uid="{00000000-0005-0000-0000-0000DF4A0000}"/>
    <cellStyle name="DATA Text 5 6_факт 2019" xfId="29266" xr:uid="{00000000-0005-0000-0000-0000E04A0000}"/>
    <cellStyle name="DATA Text 5 7" xfId="20588" xr:uid="{00000000-0005-0000-0000-0000E14A0000}"/>
    <cellStyle name="DATA Text 5 7 2" xfId="20589" xr:uid="{00000000-0005-0000-0000-0000E24A0000}"/>
    <cellStyle name="DATA Text 5 7_факт 2019" xfId="29267" xr:uid="{00000000-0005-0000-0000-0000E34A0000}"/>
    <cellStyle name="DATA Text 5 8" xfId="20590" xr:uid="{00000000-0005-0000-0000-0000E44A0000}"/>
    <cellStyle name="DATA Text 5 8 2" xfId="20591" xr:uid="{00000000-0005-0000-0000-0000E54A0000}"/>
    <cellStyle name="DATA Text 5 8_факт 2019" xfId="29268" xr:uid="{00000000-0005-0000-0000-0000E64A0000}"/>
    <cellStyle name="DATA Text 5 9" xfId="20592" xr:uid="{00000000-0005-0000-0000-0000E74A0000}"/>
    <cellStyle name="DATA Text 5_факт 2019" xfId="29269" xr:uid="{00000000-0005-0000-0000-0000E84A0000}"/>
    <cellStyle name="DATA Text 6" xfId="9168" xr:uid="{00000000-0005-0000-0000-0000E94A0000}"/>
    <cellStyle name="DATA Text 6 2" xfId="9169" xr:uid="{00000000-0005-0000-0000-0000EA4A0000}"/>
    <cellStyle name="DATA Text 6 2 2" xfId="20593" xr:uid="{00000000-0005-0000-0000-0000EB4A0000}"/>
    <cellStyle name="DATA Text 6 2 2 2" xfId="20594" xr:uid="{00000000-0005-0000-0000-0000EC4A0000}"/>
    <cellStyle name="DATA Text 6 2 2_факт 2019" xfId="29270" xr:uid="{00000000-0005-0000-0000-0000ED4A0000}"/>
    <cellStyle name="DATA Text 6 2 3" xfId="20595" xr:uid="{00000000-0005-0000-0000-0000EE4A0000}"/>
    <cellStyle name="DATA Text 6 2 3 2" xfId="20596" xr:uid="{00000000-0005-0000-0000-0000EF4A0000}"/>
    <cellStyle name="DATA Text 6 2 3_факт 2019" xfId="29271" xr:uid="{00000000-0005-0000-0000-0000F04A0000}"/>
    <cellStyle name="DATA Text 6 2 4" xfId="20597" xr:uid="{00000000-0005-0000-0000-0000F14A0000}"/>
    <cellStyle name="DATA Text 6 2_факт 2019" xfId="29272" xr:uid="{00000000-0005-0000-0000-0000F24A0000}"/>
    <cellStyle name="DATA Text 6 3" xfId="9170" xr:uid="{00000000-0005-0000-0000-0000F34A0000}"/>
    <cellStyle name="DATA Text 6 3 2" xfId="20598" xr:uid="{00000000-0005-0000-0000-0000F44A0000}"/>
    <cellStyle name="DATA Text 6 3_факт 2019" xfId="29273" xr:uid="{00000000-0005-0000-0000-0000F54A0000}"/>
    <cellStyle name="DATA Text 6 4" xfId="9171" xr:uid="{00000000-0005-0000-0000-0000F64A0000}"/>
    <cellStyle name="DATA Text 6 4 2" xfId="20599" xr:uid="{00000000-0005-0000-0000-0000F74A0000}"/>
    <cellStyle name="DATA Text 6 4_факт 2019" xfId="29274" xr:uid="{00000000-0005-0000-0000-0000F84A0000}"/>
    <cellStyle name="DATA Text 6 5" xfId="9172" xr:uid="{00000000-0005-0000-0000-0000F94A0000}"/>
    <cellStyle name="DATA Text 6 5 2" xfId="20600" xr:uid="{00000000-0005-0000-0000-0000FA4A0000}"/>
    <cellStyle name="DATA Text 6 5_факт 2019" xfId="29275" xr:uid="{00000000-0005-0000-0000-0000FB4A0000}"/>
    <cellStyle name="DATA Text 6 6" xfId="20601" xr:uid="{00000000-0005-0000-0000-0000FC4A0000}"/>
    <cellStyle name="DATA Text 6 6 2" xfId="20602" xr:uid="{00000000-0005-0000-0000-0000FD4A0000}"/>
    <cellStyle name="DATA Text 6 6_факт 2019" xfId="29276" xr:uid="{00000000-0005-0000-0000-0000FE4A0000}"/>
    <cellStyle name="DATA Text 6 7" xfId="20603" xr:uid="{00000000-0005-0000-0000-0000FF4A0000}"/>
    <cellStyle name="DATA Text 6 7 2" xfId="20604" xr:uid="{00000000-0005-0000-0000-0000004B0000}"/>
    <cellStyle name="DATA Text 6 7_факт 2019" xfId="29277" xr:uid="{00000000-0005-0000-0000-0000014B0000}"/>
    <cellStyle name="DATA Text 6 8" xfId="20605" xr:uid="{00000000-0005-0000-0000-0000024B0000}"/>
    <cellStyle name="DATA Text 6 8 2" xfId="20606" xr:uid="{00000000-0005-0000-0000-0000034B0000}"/>
    <cellStyle name="DATA Text 6 8_факт 2019" xfId="29278" xr:uid="{00000000-0005-0000-0000-0000044B0000}"/>
    <cellStyle name="DATA Text 6 9" xfId="20607" xr:uid="{00000000-0005-0000-0000-0000054B0000}"/>
    <cellStyle name="DATA Text 6_факт 2019" xfId="29279" xr:uid="{00000000-0005-0000-0000-0000064B0000}"/>
    <cellStyle name="DATA Text 7" xfId="9173" xr:uid="{00000000-0005-0000-0000-0000074B0000}"/>
    <cellStyle name="DATA Text 7 2" xfId="9174" xr:uid="{00000000-0005-0000-0000-0000084B0000}"/>
    <cellStyle name="DATA Text 7 2 2" xfId="20608" xr:uid="{00000000-0005-0000-0000-0000094B0000}"/>
    <cellStyle name="DATA Text 7 2 2 2" xfId="20609" xr:uid="{00000000-0005-0000-0000-00000A4B0000}"/>
    <cellStyle name="DATA Text 7 2 2_факт 2019" xfId="29280" xr:uid="{00000000-0005-0000-0000-00000B4B0000}"/>
    <cellStyle name="DATA Text 7 2 3" xfId="20610" xr:uid="{00000000-0005-0000-0000-00000C4B0000}"/>
    <cellStyle name="DATA Text 7 2 3 2" xfId="20611" xr:uid="{00000000-0005-0000-0000-00000D4B0000}"/>
    <cellStyle name="DATA Text 7 2 3_факт 2019" xfId="29281" xr:uid="{00000000-0005-0000-0000-00000E4B0000}"/>
    <cellStyle name="DATA Text 7 2 4" xfId="20612" xr:uid="{00000000-0005-0000-0000-00000F4B0000}"/>
    <cellStyle name="DATA Text 7 2_факт 2019" xfId="29282" xr:uid="{00000000-0005-0000-0000-0000104B0000}"/>
    <cellStyle name="DATA Text 7 3" xfId="9175" xr:uid="{00000000-0005-0000-0000-0000114B0000}"/>
    <cellStyle name="DATA Text 7 3 2" xfId="20613" xr:uid="{00000000-0005-0000-0000-0000124B0000}"/>
    <cellStyle name="DATA Text 7 3_факт 2019" xfId="29283" xr:uid="{00000000-0005-0000-0000-0000134B0000}"/>
    <cellStyle name="DATA Text 7 4" xfId="9176" xr:uid="{00000000-0005-0000-0000-0000144B0000}"/>
    <cellStyle name="DATA Text 7 4 2" xfId="20614" xr:uid="{00000000-0005-0000-0000-0000154B0000}"/>
    <cellStyle name="DATA Text 7 4_факт 2019" xfId="29284" xr:uid="{00000000-0005-0000-0000-0000164B0000}"/>
    <cellStyle name="DATA Text 7 5" xfId="9177" xr:uid="{00000000-0005-0000-0000-0000174B0000}"/>
    <cellStyle name="DATA Text 7 5 2" xfId="20615" xr:uid="{00000000-0005-0000-0000-0000184B0000}"/>
    <cellStyle name="DATA Text 7 5_факт 2019" xfId="29285" xr:uid="{00000000-0005-0000-0000-0000194B0000}"/>
    <cellStyle name="DATA Text 7 6" xfId="20616" xr:uid="{00000000-0005-0000-0000-00001A4B0000}"/>
    <cellStyle name="DATA Text 7 6 2" xfId="20617" xr:uid="{00000000-0005-0000-0000-00001B4B0000}"/>
    <cellStyle name="DATA Text 7 6_факт 2019" xfId="29286" xr:uid="{00000000-0005-0000-0000-00001C4B0000}"/>
    <cellStyle name="DATA Text 7 7" xfId="20618" xr:uid="{00000000-0005-0000-0000-00001D4B0000}"/>
    <cellStyle name="DATA Text 7 7 2" xfId="20619" xr:uid="{00000000-0005-0000-0000-00001E4B0000}"/>
    <cellStyle name="DATA Text 7 7_факт 2019" xfId="29287" xr:uid="{00000000-0005-0000-0000-00001F4B0000}"/>
    <cellStyle name="DATA Text 7 8" xfId="20620" xr:uid="{00000000-0005-0000-0000-0000204B0000}"/>
    <cellStyle name="DATA Text 7 8 2" xfId="20621" xr:uid="{00000000-0005-0000-0000-0000214B0000}"/>
    <cellStyle name="DATA Text 7 8_факт 2019" xfId="29288" xr:uid="{00000000-0005-0000-0000-0000224B0000}"/>
    <cellStyle name="DATA Text 7 9" xfId="20622" xr:uid="{00000000-0005-0000-0000-0000234B0000}"/>
    <cellStyle name="DATA Text 7_факт 2019" xfId="29289" xr:uid="{00000000-0005-0000-0000-0000244B0000}"/>
    <cellStyle name="DATA Text 8" xfId="9178" xr:uid="{00000000-0005-0000-0000-0000254B0000}"/>
    <cellStyle name="DATA Text 8 2" xfId="9179" xr:uid="{00000000-0005-0000-0000-0000264B0000}"/>
    <cellStyle name="DATA Text 8 2 2" xfId="20623" xr:uid="{00000000-0005-0000-0000-0000274B0000}"/>
    <cellStyle name="DATA Text 8 2 2 2" xfId="20624" xr:uid="{00000000-0005-0000-0000-0000284B0000}"/>
    <cellStyle name="DATA Text 8 2 2_факт 2019" xfId="29290" xr:uid="{00000000-0005-0000-0000-0000294B0000}"/>
    <cellStyle name="DATA Text 8 2 3" xfId="20625" xr:uid="{00000000-0005-0000-0000-00002A4B0000}"/>
    <cellStyle name="DATA Text 8 2 3 2" xfId="20626" xr:uid="{00000000-0005-0000-0000-00002B4B0000}"/>
    <cellStyle name="DATA Text 8 2 3_факт 2019" xfId="29291" xr:uid="{00000000-0005-0000-0000-00002C4B0000}"/>
    <cellStyle name="DATA Text 8 2 4" xfId="20627" xr:uid="{00000000-0005-0000-0000-00002D4B0000}"/>
    <cellStyle name="DATA Text 8 2_факт 2019" xfId="29292" xr:uid="{00000000-0005-0000-0000-00002E4B0000}"/>
    <cellStyle name="DATA Text 8 3" xfId="9180" xr:uid="{00000000-0005-0000-0000-00002F4B0000}"/>
    <cellStyle name="DATA Text 8 3 2" xfId="20628" xr:uid="{00000000-0005-0000-0000-0000304B0000}"/>
    <cellStyle name="DATA Text 8 3_факт 2019" xfId="29293" xr:uid="{00000000-0005-0000-0000-0000314B0000}"/>
    <cellStyle name="DATA Text 8 4" xfId="9181" xr:uid="{00000000-0005-0000-0000-0000324B0000}"/>
    <cellStyle name="DATA Text 8 4 2" xfId="20629" xr:uid="{00000000-0005-0000-0000-0000334B0000}"/>
    <cellStyle name="DATA Text 8 4_факт 2019" xfId="29294" xr:uid="{00000000-0005-0000-0000-0000344B0000}"/>
    <cellStyle name="DATA Text 8 5" xfId="9182" xr:uid="{00000000-0005-0000-0000-0000354B0000}"/>
    <cellStyle name="DATA Text 8 5 2" xfId="20630" xr:uid="{00000000-0005-0000-0000-0000364B0000}"/>
    <cellStyle name="DATA Text 8 5_факт 2019" xfId="29295" xr:uid="{00000000-0005-0000-0000-0000374B0000}"/>
    <cellStyle name="DATA Text 8 6" xfId="20631" xr:uid="{00000000-0005-0000-0000-0000384B0000}"/>
    <cellStyle name="DATA Text 8 6 2" xfId="20632" xr:uid="{00000000-0005-0000-0000-0000394B0000}"/>
    <cellStyle name="DATA Text 8 6_факт 2019" xfId="29296" xr:uid="{00000000-0005-0000-0000-00003A4B0000}"/>
    <cellStyle name="DATA Text 8 7" xfId="20633" xr:uid="{00000000-0005-0000-0000-00003B4B0000}"/>
    <cellStyle name="DATA Text 8 7 2" xfId="20634" xr:uid="{00000000-0005-0000-0000-00003C4B0000}"/>
    <cellStyle name="DATA Text 8 7_факт 2019" xfId="29297" xr:uid="{00000000-0005-0000-0000-00003D4B0000}"/>
    <cellStyle name="DATA Text 8 8" xfId="20635" xr:uid="{00000000-0005-0000-0000-00003E4B0000}"/>
    <cellStyle name="DATA Text 8 8 2" xfId="20636" xr:uid="{00000000-0005-0000-0000-00003F4B0000}"/>
    <cellStyle name="DATA Text 8 8_факт 2019" xfId="29298" xr:uid="{00000000-0005-0000-0000-0000404B0000}"/>
    <cellStyle name="DATA Text 8 9" xfId="20637" xr:uid="{00000000-0005-0000-0000-0000414B0000}"/>
    <cellStyle name="DATA Text 8_факт 2019" xfId="29299" xr:uid="{00000000-0005-0000-0000-0000424B0000}"/>
    <cellStyle name="DATA Text 9" xfId="9183" xr:uid="{00000000-0005-0000-0000-0000434B0000}"/>
    <cellStyle name="DATA Text 9 2" xfId="20638" xr:uid="{00000000-0005-0000-0000-0000444B0000}"/>
    <cellStyle name="DATA Text 9 2 2" xfId="20639" xr:uid="{00000000-0005-0000-0000-0000454B0000}"/>
    <cellStyle name="DATA Text 9 2_факт 2019" xfId="29300" xr:uid="{00000000-0005-0000-0000-0000464B0000}"/>
    <cellStyle name="DATA Text 9 3" xfId="20640" xr:uid="{00000000-0005-0000-0000-0000474B0000}"/>
    <cellStyle name="DATA Text 9 3 2" xfId="20641" xr:uid="{00000000-0005-0000-0000-0000484B0000}"/>
    <cellStyle name="DATA Text 9 3_факт 2019" xfId="29301" xr:uid="{00000000-0005-0000-0000-0000494B0000}"/>
    <cellStyle name="DATA Text 9 4" xfId="20642" xr:uid="{00000000-0005-0000-0000-00004A4B0000}"/>
    <cellStyle name="DATA Text 9_факт 2019" xfId="29302" xr:uid="{00000000-0005-0000-0000-00004B4B0000}"/>
    <cellStyle name="DATA Text_Лист2" xfId="29303" xr:uid="{00000000-0005-0000-0000-00004C4B0000}"/>
    <cellStyle name="DATA Version" xfId="9184" xr:uid="{00000000-0005-0000-0000-00004D4B0000}"/>
    <cellStyle name="DATA Version 10" xfId="9185" xr:uid="{00000000-0005-0000-0000-00004E4B0000}"/>
    <cellStyle name="DATA Version 10 2" xfId="20643" xr:uid="{00000000-0005-0000-0000-00004F4B0000}"/>
    <cellStyle name="DATA Version 10_факт 2019" xfId="29304" xr:uid="{00000000-0005-0000-0000-0000504B0000}"/>
    <cellStyle name="DATA Version 11" xfId="9186" xr:uid="{00000000-0005-0000-0000-0000514B0000}"/>
    <cellStyle name="DATA Version 11 2" xfId="20644" xr:uid="{00000000-0005-0000-0000-0000524B0000}"/>
    <cellStyle name="DATA Version 11_факт 2019" xfId="29305" xr:uid="{00000000-0005-0000-0000-0000534B0000}"/>
    <cellStyle name="DATA Version 12" xfId="9187" xr:uid="{00000000-0005-0000-0000-0000544B0000}"/>
    <cellStyle name="DATA Version 12 2" xfId="20645" xr:uid="{00000000-0005-0000-0000-0000554B0000}"/>
    <cellStyle name="DATA Version 12_факт 2019" xfId="29306" xr:uid="{00000000-0005-0000-0000-0000564B0000}"/>
    <cellStyle name="DATA Version 13" xfId="20646" xr:uid="{00000000-0005-0000-0000-0000574B0000}"/>
    <cellStyle name="DATA Version 13 2" xfId="20647" xr:uid="{00000000-0005-0000-0000-0000584B0000}"/>
    <cellStyle name="DATA Version 13_факт 2019" xfId="29307" xr:uid="{00000000-0005-0000-0000-0000594B0000}"/>
    <cellStyle name="DATA Version 14" xfId="20648" xr:uid="{00000000-0005-0000-0000-00005A4B0000}"/>
    <cellStyle name="DATA Version 14 2" xfId="20649" xr:uid="{00000000-0005-0000-0000-00005B4B0000}"/>
    <cellStyle name="DATA Version 14_факт 2019" xfId="29308" xr:uid="{00000000-0005-0000-0000-00005C4B0000}"/>
    <cellStyle name="DATA Version 15" xfId="20650" xr:uid="{00000000-0005-0000-0000-00005D4B0000}"/>
    <cellStyle name="DATA Version 15 2" xfId="20651" xr:uid="{00000000-0005-0000-0000-00005E4B0000}"/>
    <cellStyle name="DATA Version 15_факт 2019" xfId="29309" xr:uid="{00000000-0005-0000-0000-00005F4B0000}"/>
    <cellStyle name="DATA Version 16" xfId="20652" xr:uid="{00000000-0005-0000-0000-0000604B0000}"/>
    <cellStyle name="DATA Version 17" xfId="29310" xr:uid="{00000000-0005-0000-0000-0000614B0000}"/>
    <cellStyle name="DATA Version 2" xfId="9188" xr:uid="{00000000-0005-0000-0000-0000624B0000}"/>
    <cellStyle name="DATA Version 2 10" xfId="20653" xr:uid="{00000000-0005-0000-0000-0000634B0000}"/>
    <cellStyle name="DATA Version 2 2" xfId="9189" xr:uid="{00000000-0005-0000-0000-0000644B0000}"/>
    <cellStyle name="DATA Version 2 2 2" xfId="9190" xr:uid="{00000000-0005-0000-0000-0000654B0000}"/>
    <cellStyle name="DATA Version 2 2 2 2" xfId="20654" xr:uid="{00000000-0005-0000-0000-0000664B0000}"/>
    <cellStyle name="DATA Version 2 2 2 2 2" xfId="20655" xr:uid="{00000000-0005-0000-0000-0000674B0000}"/>
    <cellStyle name="DATA Version 2 2 2 2_факт 2019" xfId="29311" xr:uid="{00000000-0005-0000-0000-0000684B0000}"/>
    <cellStyle name="DATA Version 2 2 2 3" xfId="20656" xr:uid="{00000000-0005-0000-0000-0000694B0000}"/>
    <cellStyle name="DATA Version 2 2 2 3 2" xfId="20657" xr:uid="{00000000-0005-0000-0000-00006A4B0000}"/>
    <cellStyle name="DATA Version 2 2 2 3_факт 2019" xfId="29312" xr:uid="{00000000-0005-0000-0000-00006B4B0000}"/>
    <cellStyle name="DATA Version 2 2 2 4" xfId="20658" xr:uid="{00000000-0005-0000-0000-00006C4B0000}"/>
    <cellStyle name="DATA Version 2 2 2_факт 2019" xfId="29313" xr:uid="{00000000-0005-0000-0000-00006D4B0000}"/>
    <cellStyle name="DATA Version 2 2 3" xfId="9191" xr:uid="{00000000-0005-0000-0000-00006E4B0000}"/>
    <cellStyle name="DATA Version 2 2 3 2" xfId="20659" xr:uid="{00000000-0005-0000-0000-00006F4B0000}"/>
    <cellStyle name="DATA Version 2 2 3_факт 2019" xfId="29314" xr:uid="{00000000-0005-0000-0000-0000704B0000}"/>
    <cellStyle name="DATA Version 2 2 4" xfId="9192" xr:uid="{00000000-0005-0000-0000-0000714B0000}"/>
    <cellStyle name="DATA Version 2 2 4 2" xfId="20660" xr:uid="{00000000-0005-0000-0000-0000724B0000}"/>
    <cellStyle name="DATA Version 2 2 4_факт 2019" xfId="29315" xr:uid="{00000000-0005-0000-0000-0000734B0000}"/>
    <cellStyle name="DATA Version 2 2 5" xfId="9193" xr:uid="{00000000-0005-0000-0000-0000744B0000}"/>
    <cellStyle name="DATA Version 2 2 5 2" xfId="20661" xr:uid="{00000000-0005-0000-0000-0000754B0000}"/>
    <cellStyle name="DATA Version 2 2 5_факт 2019" xfId="29316" xr:uid="{00000000-0005-0000-0000-0000764B0000}"/>
    <cellStyle name="DATA Version 2 2 6" xfId="20662" xr:uid="{00000000-0005-0000-0000-0000774B0000}"/>
    <cellStyle name="DATA Version 2 2 6 2" xfId="20663" xr:uid="{00000000-0005-0000-0000-0000784B0000}"/>
    <cellStyle name="DATA Version 2 2 6_факт 2019" xfId="29317" xr:uid="{00000000-0005-0000-0000-0000794B0000}"/>
    <cellStyle name="DATA Version 2 2 7" xfId="20664" xr:uid="{00000000-0005-0000-0000-00007A4B0000}"/>
    <cellStyle name="DATA Version 2 2 7 2" xfId="20665" xr:uid="{00000000-0005-0000-0000-00007B4B0000}"/>
    <cellStyle name="DATA Version 2 2 7_факт 2019" xfId="29318" xr:uid="{00000000-0005-0000-0000-00007C4B0000}"/>
    <cellStyle name="DATA Version 2 2 8" xfId="20666" xr:uid="{00000000-0005-0000-0000-00007D4B0000}"/>
    <cellStyle name="DATA Version 2 2 8 2" xfId="20667" xr:uid="{00000000-0005-0000-0000-00007E4B0000}"/>
    <cellStyle name="DATA Version 2 2 8_факт 2019" xfId="29319" xr:uid="{00000000-0005-0000-0000-00007F4B0000}"/>
    <cellStyle name="DATA Version 2 2 9" xfId="20668" xr:uid="{00000000-0005-0000-0000-0000804B0000}"/>
    <cellStyle name="DATA Version 2 2_факт 2019" xfId="29320" xr:uid="{00000000-0005-0000-0000-0000814B0000}"/>
    <cellStyle name="DATA Version 2 3" xfId="9194" xr:uid="{00000000-0005-0000-0000-0000824B0000}"/>
    <cellStyle name="DATA Version 2 3 2" xfId="20669" xr:uid="{00000000-0005-0000-0000-0000834B0000}"/>
    <cellStyle name="DATA Version 2 3 2 2" xfId="20670" xr:uid="{00000000-0005-0000-0000-0000844B0000}"/>
    <cellStyle name="DATA Version 2 3 2_факт 2019" xfId="29321" xr:uid="{00000000-0005-0000-0000-0000854B0000}"/>
    <cellStyle name="DATA Version 2 3 3" xfId="20671" xr:uid="{00000000-0005-0000-0000-0000864B0000}"/>
    <cellStyle name="DATA Version 2 3 3 2" xfId="20672" xr:uid="{00000000-0005-0000-0000-0000874B0000}"/>
    <cellStyle name="DATA Version 2 3 3_факт 2019" xfId="29322" xr:uid="{00000000-0005-0000-0000-0000884B0000}"/>
    <cellStyle name="DATA Version 2 3 4" xfId="20673" xr:uid="{00000000-0005-0000-0000-0000894B0000}"/>
    <cellStyle name="DATA Version 2 3_факт 2019" xfId="29323" xr:uid="{00000000-0005-0000-0000-00008A4B0000}"/>
    <cellStyle name="DATA Version 2 4" xfId="9195" xr:uid="{00000000-0005-0000-0000-00008B4B0000}"/>
    <cellStyle name="DATA Version 2 4 2" xfId="20674" xr:uid="{00000000-0005-0000-0000-00008C4B0000}"/>
    <cellStyle name="DATA Version 2 4_факт 2019" xfId="29324" xr:uid="{00000000-0005-0000-0000-00008D4B0000}"/>
    <cellStyle name="DATA Version 2 5" xfId="9196" xr:uid="{00000000-0005-0000-0000-00008E4B0000}"/>
    <cellStyle name="DATA Version 2 5 2" xfId="20675" xr:uid="{00000000-0005-0000-0000-00008F4B0000}"/>
    <cellStyle name="DATA Version 2 5_факт 2019" xfId="29325" xr:uid="{00000000-0005-0000-0000-0000904B0000}"/>
    <cellStyle name="DATA Version 2 6" xfId="9197" xr:uid="{00000000-0005-0000-0000-0000914B0000}"/>
    <cellStyle name="DATA Version 2 6 2" xfId="20676" xr:uid="{00000000-0005-0000-0000-0000924B0000}"/>
    <cellStyle name="DATA Version 2 6_факт 2019" xfId="29326" xr:uid="{00000000-0005-0000-0000-0000934B0000}"/>
    <cellStyle name="DATA Version 2 7" xfId="20677" xr:uid="{00000000-0005-0000-0000-0000944B0000}"/>
    <cellStyle name="DATA Version 2 7 2" xfId="20678" xr:uid="{00000000-0005-0000-0000-0000954B0000}"/>
    <cellStyle name="DATA Version 2 7_факт 2019" xfId="29327" xr:uid="{00000000-0005-0000-0000-0000964B0000}"/>
    <cellStyle name="DATA Version 2 8" xfId="20679" xr:uid="{00000000-0005-0000-0000-0000974B0000}"/>
    <cellStyle name="DATA Version 2 8 2" xfId="20680" xr:uid="{00000000-0005-0000-0000-0000984B0000}"/>
    <cellStyle name="DATA Version 2 8_факт 2019" xfId="29328" xr:uid="{00000000-0005-0000-0000-0000994B0000}"/>
    <cellStyle name="DATA Version 2 9" xfId="20681" xr:uid="{00000000-0005-0000-0000-00009A4B0000}"/>
    <cellStyle name="DATA Version 2 9 2" xfId="20682" xr:uid="{00000000-0005-0000-0000-00009B4B0000}"/>
    <cellStyle name="DATA Version 2 9_факт 2019" xfId="29329" xr:uid="{00000000-0005-0000-0000-00009C4B0000}"/>
    <cellStyle name="DATA Version 2_факт 2019" xfId="29330" xr:uid="{00000000-0005-0000-0000-00009D4B0000}"/>
    <cellStyle name="DATA Version 3" xfId="9198" xr:uid="{00000000-0005-0000-0000-00009E4B0000}"/>
    <cellStyle name="DATA Version 3 2" xfId="9199" xr:uid="{00000000-0005-0000-0000-00009F4B0000}"/>
    <cellStyle name="DATA Version 3 2 2" xfId="20683" xr:uid="{00000000-0005-0000-0000-0000A04B0000}"/>
    <cellStyle name="DATA Version 3 2 2 2" xfId="20684" xr:uid="{00000000-0005-0000-0000-0000A14B0000}"/>
    <cellStyle name="DATA Version 3 2 2_факт 2019" xfId="29331" xr:uid="{00000000-0005-0000-0000-0000A24B0000}"/>
    <cellStyle name="DATA Version 3 2 3" xfId="20685" xr:uid="{00000000-0005-0000-0000-0000A34B0000}"/>
    <cellStyle name="DATA Version 3 2 3 2" xfId="20686" xr:uid="{00000000-0005-0000-0000-0000A44B0000}"/>
    <cellStyle name="DATA Version 3 2 3_факт 2019" xfId="29332" xr:uid="{00000000-0005-0000-0000-0000A54B0000}"/>
    <cellStyle name="DATA Version 3 2 4" xfId="20687" xr:uid="{00000000-0005-0000-0000-0000A64B0000}"/>
    <cellStyle name="DATA Version 3 2_факт 2019" xfId="29333" xr:uid="{00000000-0005-0000-0000-0000A74B0000}"/>
    <cellStyle name="DATA Version 3 3" xfId="9200" xr:uid="{00000000-0005-0000-0000-0000A84B0000}"/>
    <cellStyle name="DATA Version 3 3 2" xfId="20688" xr:uid="{00000000-0005-0000-0000-0000A94B0000}"/>
    <cellStyle name="DATA Version 3 3_факт 2019" xfId="29334" xr:uid="{00000000-0005-0000-0000-0000AA4B0000}"/>
    <cellStyle name="DATA Version 3 4" xfId="9201" xr:uid="{00000000-0005-0000-0000-0000AB4B0000}"/>
    <cellStyle name="DATA Version 3 4 2" xfId="20689" xr:uid="{00000000-0005-0000-0000-0000AC4B0000}"/>
    <cellStyle name="DATA Version 3 4_факт 2019" xfId="29335" xr:uid="{00000000-0005-0000-0000-0000AD4B0000}"/>
    <cellStyle name="DATA Version 3 5" xfId="9202" xr:uid="{00000000-0005-0000-0000-0000AE4B0000}"/>
    <cellStyle name="DATA Version 3 5 2" xfId="20690" xr:uid="{00000000-0005-0000-0000-0000AF4B0000}"/>
    <cellStyle name="DATA Version 3 5_факт 2019" xfId="29336" xr:uid="{00000000-0005-0000-0000-0000B04B0000}"/>
    <cellStyle name="DATA Version 3 6" xfId="20691" xr:uid="{00000000-0005-0000-0000-0000B14B0000}"/>
    <cellStyle name="DATA Version 3 6 2" xfId="20692" xr:uid="{00000000-0005-0000-0000-0000B24B0000}"/>
    <cellStyle name="DATA Version 3 6_факт 2019" xfId="29337" xr:uid="{00000000-0005-0000-0000-0000B34B0000}"/>
    <cellStyle name="DATA Version 3 7" xfId="20693" xr:uid="{00000000-0005-0000-0000-0000B44B0000}"/>
    <cellStyle name="DATA Version 3 7 2" xfId="20694" xr:uid="{00000000-0005-0000-0000-0000B54B0000}"/>
    <cellStyle name="DATA Version 3 7_факт 2019" xfId="29338" xr:uid="{00000000-0005-0000-0000-0000B64B0000}"/>
    <cellStyle name="DATA Version 3 8" xfId="20695" xr:uid="{00000000-0005-0000-0000-0000B74B0000}"/>
    <cellStyle name="DATA Version 3 8 2" xfId="20696" xr:uid="{00000000-0005-0000-0000-0000B84B0000}"/>
    <cellStyle name="DATA Version 3 8_факт 2019" xfId="29339" xr:uid="{00000000-0005-0000-0000-0000B94B0000}"/>
    <cellStyle name="DATA Version 3 9" xfId="20697" xr:uid="{00000000-0005-0000-0000-0000BA4B0000}"/>
    <cellStyle name="DATA Version 3_факт 2019" xfId="29340" xr:uid="{00000000-0005-0000-0000-0000BB4B0000}"/>
    <cellStyle name="DATA Version 4" xfId="9203" xr:uid="{00000000-0005-0000-0000-0000BC4B0000}"/>
    <cellStyle name="DATA Version 4 2" xfId="9204" xr:uid="{00000000-0005-0000-0000-0000BD4B0000}"/>
    <cellStyle name="DATA Version 4 2 2" xfId="20698" xr:uid="{00000000-0005-0000-0000-0000BE4B0000}"/>
    <cellStyle name="DATA Version 4 2 2 2" xfId="20699" xr:uid="{00000000-0005-0000-0000-0000BF4B0000}"/>
    <cellStyle name="DATA Version 4 2 2_факт 2019" xfId="29341" xr:uid="{00000000-0005-0000-0000-0000C04B0000}"/>
    <cellStyle name="DATA Version 4 2 3" xfId="20700" xr:uid="{00000000-0005-0000-0000-0000C14B0000}"/>
    <cellStyle name="DATA Version 4 2 3 2" xfId="20701" xr:uid="{00000000-0005-0000-0000-0000C24B0000}"/>
    <cellStyle name="DATA Version 4 2 3_факт 2019" xfId="29342" xr:uid="{00000000-0005-0000-0000-0000C34B0000}"/>
    <cellStyle name="DATA Version 4 2 4" xfId="20702" xr:uid="{00000000-0005-0000-0000-0000C44B0000}"/>
    <cellStyle name="DATA Version 4 2_факт 2019" xfId="29343" xr:uid="{00000000-0005-0000-0000-0000C54B0000}"/>
    <cellStyle name="DATA Version 4 3" xfId="9205" xr:uid="{00000000-0005-0000-0000-0000C64B0000}"/>
    <cellStyle name="DATA Version 4 3 2" xfId="20703" xr:uid="{00000000-0005-0000-0000-0000C74B0000}"/>
    <cellStyle name="DATA Version 4 3_факт 2019" xfId="29344" xr:uid="{00000000-0005-0000-0000-0000C84B0000}"/>
    <cellStyle name="DATA Version 4 4" xfId="9206" xr:uid="{00000000-0005-0000-0000-0000C94B0000}"/>
    <cellStyle name="DATA Version 4 4 2" xfId="20704" xr:uid="{00000000-0005-0000-0000-0000CA4B0000}"/>
    <cellStyle name="DATA Version 4 4_факт 2019" xfId="29345" xr:uid="{00000000-0005-0000-0000-0000CB4B0000}"/>
    <cellStyle name="DATA Version 4 5" xfId="9207" xr:uid="{00000000-0005-0000-0000-0000CC4B0000}"/>
    <cellStyle name="DATA Version 4 5 2" xfId="20705" xr:uid="{00000000-0005-0000-0000-0000CD4B0000}"/>
    <cellStyle name="DATA Version 4 5_факт 2019" xfId="29346" xr:uid="{00000000-0005-0000-0000-0000CE4B0000}"/>
    <cellStyle name="DATA Version 4 6" xfId="20706" xr:uid="{00000000-0005-0000-0000-0000CF4B0000}"/>
    <cellStyle name="DATA Version 4 6 2" xfId="20707" xr:uid="{00000000-0005-0000-0000-0000D04B0000}"/>
    <cellStyle name="DATA Version 4 6_факт 2019" xfId="29347" xr:uid="{00000000-0005-0000-0000-0000D14B0000}"/>
    <cellStyle name="DATA Version 4 7" xfId="20708" xr:uid="{00000000-0005-0000-0000-0000D24B0000}"/>
    <cellStyle name="DATA Version 4 7 2" xfId="20709" xr:uid="{00000000-0005-0000-0000-0000D34B0000}"/>
    <cellStyle name="DATA Version 4 7_факт 2019" xfId="29348" xr:uid="{00000000-0005-0000-0000-0000D44B0000}"/>
    <cellStyle name="DATA Version 4 8" xfId="20710" xr:uid="{00000000-0005-0000-0000-0000D54B0000}"/>
    <cellStyle name="DATA Version 4 8 2" xfId="20711" xr:uid="{00000000-0005-0000-0000-0000D64B0000}"/>
    <cellStyle name="DATA Version 4 8_факт 2019" xfId="29349" xr:uid="{00000000-0005-0000-0000-0000D74B0000}"/>
    <cellStyle name="DATA Version 4 9" xfId="20712" xr:uid="{00000000-0005-0000-0000-0000D84B0000}"/>
    <cellStyle name="DATA Version 4_факт 2019" xfId="29350" xr:uid="{00000000-0005-0000-0000-0000D94B0000}"/>
    <cellStyle name="DATA Version 5" xfId="9208" xr:uid="{00000000-0005-0000-0000-0000DA4B0000}"/>
    <cellStyle name="DATA Version 5 2" xfId="9209" xr:uid="{00000000-0005-0000-0000-0000DB4B0000}"/>
    <cellStyle name="DATA Version 5 2 2" xfId="20713" xr:uid="{00000000-0005-0000-0000-0000DC4B0000}"/>
    <cellStyle name="DATA Version 5 2 2 2" xfId="20714" xr:uid="{00000000-0005-0000-0000-0000DD4B0000}"/>
    <cellStyle name="DATA Version 5 2 2_факт 2019" xfId="29351" xr:uid="{00000000-0005-0000-0000-0000DE4B0000}"/>
    <cellStyle name="DATA Version 5 2 3" xfId="20715" xr:uid="{00000000-0005-0000-0000-0000DF4B0000}"/>
    <cellStyle name="DATA Version 5 2 3 2" xfId="20716" xr:uid="{00000000-0005-0000-0000-0000E04B0000}"/>
    <cellStyle name="DATA Version 5 2 3_факт 2019" xfId="29352" xr:uid="{00000000-0005-0000-0000-0000E14B0000}"/>
    <cellStyle name="DATA Version 5 2 4" xfId="20717" xr:uid="{00000000-0005-0000-0000-0000E24B0000}"/>
    <cellStyle name="DATA Version 5 2_факт 2019" xfId="29353" xr:uid="{00000000-0005-0000-0000-0000E34B0000}"/>
    <cellStyle name="DATA Version 5 3" xfId="9210" xr:uid="{00000000-0005-0000-0000-0000E44B0000}"/>
    <cellStyle name="DATA Version 5 3 2" xfId="20718" xr:uid="{00000000-0005-0000-0000-0000E54B0000}"/>
    <cellStyle name="DATA Version 5 3_факт 2019" xfId="29354" xr:uid="{00000000-0005-0000-0000-0000E64B0000}"/>
    <cellStyle name="DATA Version 5 4" xfId="9211" xr:uid="{00000000-0005-0000-0000-0000E74B0000}"/>
    <cellStyle name="DATA Version 5 4 2" xfId="20719" xr:uid="{00000000-0005-0000-0000-0000E84B0000}"/>
    <cellStyle name="DATA Version 5 4_факт 2019" xfId="29355" xr:uid="{00000000-0005-0000-0000-0000E94B0000}"/>
    <cellStyle name="DATA Version 5 5" xfId="9212" xr:uid="{00000000-0005-0000-0000-0000EA4B0000}"/>
    <cellStyle name="DATA Version 5 5 2" xfId="20720" xr:uid="{00000000-0005-0000-0000-0000EB4B0000}"/>
    <cellStyle name="DATA Version 5 5_факт 2019" xfId="29356" xr:uid="{00000000-0005-0000-0000-0000EC4B0000}"/>
    <cellStyle name="DATA Version 5 6" xfId="20721" xr:uid="{00000000-0005-0000-0000-0000ED4B0000}"/>
    <cellStyle name="DATA Version 5 6 2" xfId="20722" xr:uid="{00000000-0005-0000-0000-0000EE4B0000}"/>
    <cellStyle name="DATA Version 5 6_факт 2019" xfId="29357" xr:uid="{00000000-0005-0000-0000-0000EF4B0000}"/>
    <cellStyle name="DATA Version 5 7" xfId="20723" xr:uid="{00000000-0005-0000-0000-0000F04B0000}"/>
    <cellStyle name="DATA Version 5 7 2" xfId="20724" xr:uid="{00000000-0005-0000-0000-0000F14B0000}"/>
    <cellStyle name="DATA Version 5 7_факт 2019" xfId="29358" xr:uid="{00000000-0005-0000-0000-0000F24B0000}"/>
    <cellStyle name="DATA Version 5 8" xfId="20725" xr:uid="{00000000-0005-0000-0000-0000F34B0000}"/>
    <cellStyle name="DATA Version 5 8 2" xfId="20726" xr:uid="{00000000-0005-0000-0000-0000F44B0000}"/>
    <cellStyle name="DATA Version 5 8_факт 2019" xfId="29359" xr:uid="{00000000-0005-0000-0000-0000F54B0000}"/>
    <cellStyle name="DATA Version 5 9" xfId="20727" xr:uid="{00000000-0005-0000-0000-0000F64B0000}"/>
    <cellStyle name="DATA Version 5_факт 2019" xfId="29360" xr:uid="{00000000-0005-0000-0000-0000F74B0000}"/>
    <cellStyle name="DATA Version 6" xfId="9213" xr:uid="{00000000-0005-0000-0000-0000F84B0000}"/>
    <cellStyle name="DATA Version 6 2" xfId="9214" xr:uid="{00000000-0005-0000-0000-0000F94B0000}"/>
    <cellStyle name="DATA Version 6 2 2" xfId="20728" xr:uid="{00000000-0005-0000-0000-0000FA4B0000}"/>
    <cellStyle name="DATA Version 6 2 2 2" xfId="20729" xr:uid="{00000000-0005-0000-0000-0000FB4B0000}"/>
    <cellStyle name="DATA Version 6 2 2_факт 2019" xfId="29361" xr:uid="{00000000-0005-0000-0000-0000FC4B0000}"/>
    <cellStyle name="DATA Version 6 2 3" xfId="20730" xr:uid="{00000000-0005-0000-0000-0000FD4B0000}"/>
    <cellStyle name="DATA Version 6 2 3 2" xfId="20731" xr:uid="{00000000-0005-0000-0000-0000FE4B0000}"/>
    <cellStyle name="DATA Version 6 2 3_факт 2019" xfId="29362" xr:uid="{00000000-0005-0000-0000-0000FF4B0000}"/>
    <cellStyle name="DATA Version 6 2 4" xfId="20732" xr:uid="{00000000-0005-0000-0000-0000004C0000}"/>
    <cellStyle name="DATA Version 6 2_факт 2019" xfId="29363" xr:uid="{00000000-0005-0000-0000-0000014C0000}"/>
    <cellStyle name="DATA Version 6 3" xfId="9215" xr:uid="{00000000-0005-0000-0000-0000024C0000}"/>
    <cellStyle name="DATA Version 6 3 2" xfId="20733" xr:uid="{00000000-0005-0000-0000-0000034C0000}"/>
    <cellStyle name="DATA Version 6 3_факт 2019" xfId="29364" xr:uid="{00000000-0005-0000-0000-0000044C0000}"/>
    <cellStyle name="DATA Version 6 4" xfId="9216" xr:uid="{00000000-0005-0000-0000-0000054C0000}"/>
    <cellStyle name="DATA Version 6 4 2" xfId="20734" xr:uid="{00000000-0005-0000-0000-0000064C0000}"/>
    <cellStyle name="DATA Version 6 4_факт 2019" xfId="29365" xr:uid="{00000000-0005-0000-0000-0000074C0000}"/>
    <cellStyle name="DATA Version 6 5" xfId="9217" xr:uid="{00000000-0005-0000-0000-0000084C0000}"/>
    <cellStyle name="DATA Version 6 5 2" xfId="20735" xr:uid="{00000000-0005-0000-0000-0000094C0000}"/>
    <cellStyle name="DATA Version 6 5_факт 2019" xfId="29366" xr:uid="{00000000-0005-0000-0000-00000A4C0000}"/>
    <cellStyle name="DATA Version 6 6" xfId="20736" xr:uid="{00000000-0005-0000-0000-00000B4C0000}"/>
    <cellStyle name="DATA Version 6 6 2" xfId="20737" xr:uid="{00000000-0005-0000-0000-00000C4C0000}"/>
    <cellStyle name="DATA Version 6 6_факт 2019" xfId="29367" xr:uid="{00000000-0005-0000-0000-00000D4C0000}"/>
    <cellStyle name="DATA Version 6 7" xfId="20738" xr:uid="{00000000-0005-0000-0000-00000E4C0000}"/>
    <cellStyle name="DATA Version 6 7 2" xfId="20739" xr:uid="{00000000-0005-0000-0000-00000F4C0000}"/>
    <cellStyle name="DATA Version 6 7_факт 2019" xfId="29368" xr:uid="{00000000-0005-0000-0000-0000104C0000}"/>
    <cellStyle name="DATA Version 6 8" xfId="20740" xr:uid="{00000000-0005-0000-0000-0000114C0000}"/>
    <cellStyle name="DATA Version 6 8 2" xfId="20741" xr:uid="{00000000-0005-0000-0000-0000124C0000}"/>
    <cellStyle name="DATA Version 6 8_факт 2019" xfId="29369" xr:uid="{00000000-0005-0000-0000-0000134C0000}"/>
    <cellStyle name="DATA Version 6 9" xfId="20742" xr:uid="{00000000-0005-0000-0000-0000144C0000}"/>
    <cellStyle name="DATA Version 6_факт 2019" xfId="29370" xr:uid="{00000000-0005-0000-0000-0000154C0000}"/>
    <cellStyle name="DATA Version 7" xfId="9218" xr:uid="{00000000-0005-0000-0000-0000164C0000}"/>
    <cellStyle name="DATA Version 7 2" xfId="9219" xr:uid="{00000000-0005-0000-0000-0000174C0000}"/>
    <cellStyle name="DATA Version 7 2 2" xfId="20743" xr:uid="{00000000-0005-0000-0000-0000184C0000}"/>
    <cellStyle name="DATA Version 7 2 2 2" xfId="20744" xr:uid="{00000000-0005-0000-0000-0000194C0000}"/>
    <cellStyle name="DATA Version 7 2 2_факт 2019" xfId="29371" xr:uid="{00000000-0005-0000-0000-00001A4C0000}"/>
    <cellStyle name="DATA Version 7 2 3" xfId="20745" xr:uid="{00000000-0005-0000-0000-00001B4C0000}"/>
    <cellStyle name="DATA Version 7 2 3 2" xfId="20746" xr:uid="{00000000-0005-0000-0000-00001C4C0000}"/>
    <cellStyle name="DATA Version 7 2 3_факт 2019" xfId="29372" xr:uid="{00000000-0005-0000-0000-00001D4C0000}"/>
    <cellStyle name="DATA Version 7 2 4" xfId="20747" xr:uid="{00000000-0005-0000-0000-00001E4C0000}"/>
    <cellStyle name="DATA Version 7 2_факт 2019" xfId="29373" xr:uid="{00000000-0005-0000-0000-00001F4C0000}"/>
    <cellStyle name="DATA Version 7 3" xfId="9220" xr:uid="{00000000-0005-0000-0000-0000204C0000}"/>
    <cellStyle name="DATA Version 7 3 2" xfId="20748" xr:uid="{00000000-0005-0000-0000-0000214C0000}"/>
    <cellStyle name="DATA Version 7 3_факт 2019" xfId="29374" xr:uid="{00000000-0005-0000-0000-0000224C0000}"/>
    <cellStyle name="DATA Version 7 4" xfId="9221" xr:uid="{00000000-0005-0000-0000-0000234C0000}"/>
    <cellStyle name="DATA Version 7 4 2" xfId="20749" xr:uid="{00000000-0005-0000-0000-0000244C0000}"/>
    <cellStyle name="DATA Version 7 4_факт 2019" xfId="29375" xr:uid="{00000000-0005-0000-0000-0000254C0000}"/>
    <cellStyle name="DATA Version 7 5" xfId="9222" xr:uid="{00000000-0005-0000-0000-0000264C0000}"/>
    <cellStyle name="DATA Version 7 5 2" xfId="20750" xr:uid="{00000000-0005-0000-0000-0000274C0000}"/>
    <cellStyle name="DATA Version 7 5_факт 2019" xfId="29376" xr:uid="{00000000-0005-0000-0000-0000284C0000}"/>
    <cellStyle name="DATA Version 7 6" xfId="20751" xr:uid="{00000000-0005-0000-0000-0000294C0000}"/>
    <cellStyle name="DATA Version 7 6 2" xfId="20752" xr:uid="{00000000-0005-0000-0000-00002A4C0000}"/>
    <cellStyle name="DATA Version 7 6_факт 2019" xfId="29377" xr:uid="{00000000-0005-0000-0000-00002B4C0000}"/>
    <cellStyle name="DATA Version 7 7" xfId="20753" xr:uid="{00000000-0005-0000-0000-00002C4C0000}"/>
    <cellStyle name="DATA Version 7 7 2" xfId="20754" xr:uid="{00000000-0005-0000-0000-00002D4C0000}"/>
    <cellStyle name="DATA Version 7 7_факт 2019" xfId="29378" xr:uid="{00000000-0005-0000-0000-00002E4C0000}"/>
    <cellStyle name="DATA Version 7 8" xfId="20755" xr:uid="{00000000-0005-0000-0000-00002F4C0000}"/>
    <cellStyle name="DATA Version 7 8 2" xfId="20756" xr:uid="{00000000-0005-0000-0000-0000304C0000}"/>
    <cellStyle name="DATA Version 7 8_факт 2019" xfId="29379" xr:uid="{00000000-0005-0000-0000-0000314C0000}"/>
    <cellStyle name="DATA Version 7 9" xfId="20757" xr:uid="{00000000-0005-0000-0000-0000324C0000}"/>
    <cellStyle name="DATA Version 7_факт 2019" xfId="29380" xr:uid="{00000000-0005-0000-0000-0000334C0000}"/>
    <cellStyle name="DATA Version 8" xfId="9223" xr:uid="{00000000-0005-0000-0000-0000344C0000}"/>
    <cellStyle name="DATA Version 8 2" xfId="9224" xr:uid="{00000000-0005-0000-0000-0000354C0000}"/>
    <cellStyle name="DATA Version 8 2 2" xfId="20758" xr:uid="{00000000-0005-0000-0000-0000364C0000}"/>
    <cellStyle name="DATA Version 8 2 2 2" xfId="20759" xr:uid="{00000000-0005-0000-0000-0000374C0000}"/>
    <cellStyle name="DATA Version 8 2 2_факт 2019" xfId="29381" xr:uid="{00000000-0005-0000-0000-0000384C0000}"/>
    <cellStyle name="DATA Version 8 2 3" xfId="20760" xr:uid="{00000000-0005-0000-0000-0000394C0000}"/>
    <cellStyle name="DATA Version 8 2 3 2" xfId="20761" xr:uid="{00000000-0005-0000-0000-00003A4C0000}"/>
    <cellStyle name="DATA Version 8 2 3_факт 2019" xfId="29382" xr:uid="{00000000-0005-0000-0000-00003B4C0000}"/>
    <cellStyle name="DATA Version 8 2 4" xfId="20762" xr:uid="{00000000-0005-0000-0000-00003C4C0000}"/>
    <cellStyle name="DATA Version 8 2_факт 2019" xfId="29383" xr:uid="{00000000-0005-0000-0000-00003D4C0000}"/>
    <cellStyle name="DATA Version 8 3" xfId="9225" xr:uid="{00000000-0005-0000-0000-00003E4C0000}"/>
    <cellStyle name="DATA Version 8 3 2" xfId="20763" xr:uid="{00000000-0005-0000-0000-00003F4C0000}"/>
    <cellStyle name="DATA Version 8 3_факт 2019" xfId="29384" xr:uid="{00000000-0005-0000-0000-0000404C0000}"/>
    <cellStyle name="DATA Version 8 4" xfId="9226" xr:uid="{00000000-0005-0000-0000-0000414C0000}"/>
    <cellStyle name="DATA Version 8 4 2" xfId="20764" xr:uid="{00000000-0005-0000-0000-0000424C0000}"/>
    <cellStyle name="DATA Version 8 4_факт 2019" xfId="29385" xr:uid="{00000000-0005-0000-0000-0000434C0000}"/>
    <cellStyle name="DATA Version 8 5" xfId="9227" xr:uid="{00000000-0005-0000-0000-0000444C0000}"/>
    <cellStyle name="DATA Version 8 5 2" xfId="20765" xr:uid="{00000000-0005-0000-0000-0000454C0000}"/>
    <cellStyle name="DATA Version 8 5_факт 2019" xfId="29386" xr:uid="{00000000-0005-0000-0000-0000464C0000}"/>
    <cellStyle name="DATA Version 8 6" xfId="20766" xr:uid="{00000000-0005-0000-0000-0000474C0000}"/>
    <cellStyle name="DATA Version 8 6 2" xfId="20767" xr:uid="{00000000-0005-0000-0000-0000484C0000}"/>
    <cellStyle name="DATA Version 8 6_факт 2019" xfId="29387" xr:uid="{00000000-0005-0000-0000-0000494C0000}"/>
    <cellStyle name="DATA Version 8 7" xfId="20768" xr:uid="{00000000-0005-0000-0000-00004A4C0000}"/>
    <cellStyle name="DATA Version 8 7 2" xfId="20769" xr:uid="{00000000-0005-0000-0000-00004B4C0000}"/>
    <cellStyle name="DATA Version 8 7_факт 2019" xfId="29388" xr:uid="{00000000-0005-0000-0000-00004C4C0000}"/>
    <cellStyle name="DATA Version 8 8" xfId="20770" xr:uid="{00000000-0005-0000-0000-00004D4C0000}"/>
    <cellStyle name="DATA Version 8 8 2" xfId="20771" xr:uid="{00000000-0005-0000-0000-00004E4C0000}"/>
    <cellStyle name="DATA Version 8 8_факт 2019" xfId="29389" xr:uid="{00000000-0005-0000-0000-00004F4C0000}"/>
    <cellStyle name="DATA Version 8 9" xfId="20772" xr:uid="{00000000-0005-0000-0000-0000504C0000}"/>
    <cellStyle name="DATA Version 8_факт 2019" xfId="29390" xr:uid="{00000000-0005-0000-0000-0000514C0000}"/>
    <cellStyle name="DATA Version 9" xfId="9228" xr:uid="{00000000-0005-0000-0000-0000524C0000}"/>
    <cellStyle name="DATA Version 9 2" xfId="20773" xr:uid="{00000000-0005-0000-0000-0000534C0000}"/>
    <cellStyle name="DATA Version 9 2 2" xfId="20774" xr:uid="{00000000-0005-0000-0000-0000544C0000}"/>
    <cellStyle name="DATA Version 9 2_факт 2019" xfId="29391" xr:uid="{00000000-0005-0000-0000-0000554C0000}"/>
    <cellStyle name="DATA Version 9 3" xfId="20775" xr:uid="{00000000-0005-0000-0000-0000564C0000}"/>
    <cellStyle name="DATA Version 9 3 2" xfId="20776" xr:uid="{00000000-0005-0000-0000-0000574C0000}"/>
    <cellStyle name="DATA Version 9 3_факт 2019" xfId="29392" xr:uid="{00000000-0005-0000-0000-0000584C0000}"/>
    <cellStyle name="DATA Version 9 4" xfId="20777" xr:uid="{00000000-0005-0000-0000-0000594C0000}"/>
    <cellStyle name="DATA Version 9_факт 2019" xfId="29393" xr:uid="{00000000-0005-0000-0000-00005A4C0000}"/>
    <cellStyle name="DATA Version_Лист2" xfId="29394" xr:uid="{00000000-0005-0000-0000-00005B4C0000}"/>
    <cellStyle name="Data_АНГГ_отчет_за_декабрь_2006_окончательный_01_04" xfId="9229" xr:uid="{00000000-0005-0000-0000-00005C4C0000}"/>
    <cellStyle name="DataBold" xfId="9230" xr:uid="{00000000-0005-0000-0000-00005D4C0000}"/>
    <cellStyle name="DataBold 2" xfId="29395" xr:uid="{00000000-0005-0000-0000-00005E4C0000}"/>
    <cellStyle name="Date" xfId="9231" xr:uid="{00000000-0005-0000-0000-00005F4C0000}"/>
    <cellStyle name="Date 2" xfId="9232" xr:uid="{00000000-0005-0000-0000-0000604C0000}"/>
    <cellStyle name="Date 3" xfId="20778" xr:uid="{00000000-0005-0000-0000-0000614C0000}"/>
    <cellStyle name="Date 4" xfId="20779" xr:uid="{00000000-0005-0000-0000-0000624C0000}"/>
    <cellStyle name="Date 5" xfId="20780" xr:uid="{00000000-0005-0000-0000-0000634C0000}"/>
    <cellStyle name="Date 6" xfId="29396" xr:uid="{00000000-0005-0000-0000-0000644C0000}"/>
    <cellStyle name="Date Aligned" xfId="9233" xr:uid="{00000000-0005-0000-0000-0000654C0000}"/>
    <cellStyle name="Date Aligned 2" xfId="29397" xr:uid="{00000000-0005-0000-0000-0000664C0000}"/>
    <cellStyle name="Date EN" xfId="9234" xr:uid="{00000000-0005-0000-0000-0000674C0000}"/>
    <cellStyle name="Date EN 2" xfId="9235" xr:uid="{00000000-0005-0000-0000-0000684C0000}"/>
    <cellStyle name="Date EN 2 2" xfId="9236" xr:uid="{00000000-0005-0000-0000-0000694C0000}"/>
    <cellStyle name="Date EN 2 2 2" xfId="9237" xr:uid="{00000000-0005-0000-0000-00006A4C0000}"/>
    <cellStyle name="Date EN 2 2 2 2" xfId="9238" xr:uid="{00000000-0005-0000-0000-00006B4C0000}"/>
    <cellStyle name="Date EN 2 2 2 2 2" xfId="20781" xr:uid="{00000000-0005-0000-0000-00006C4C0000}"/>
    <cellStyle name="Date EN 2 2 2 2 3" xfId="20782" xr:uid="{00000000-0005-0000-0000-00006D4C0000}"/>
    <cellStyle name="Date EN 2 2 2 2 4" xfId="20783" xr:uid="{00000000-0005-0000-0000-00006E4C0000}"/>
    <cellStyle name="Date EN 2 2 2 2 5" xfId="20784" xr:uid="{00000000-0005-0000-0000-00006F4C0000}"/>
    <cellStyle name="Date EN 2 2 2 2 6" xfId="20785" xr:uid="{00000000-0005-0000-0000-0000704C0000}"/>
    <cellStyle name="Date EN 2 2 2 2 7" xfId="20786" xr:uid="{00000000-0005-0000-0000-0000714C0000}"/>
    <cellStyle name="Date EN 2 2 2 2 8" xfId="20787" xr:uid="{00000000-0005-0000-0000-0000724C0000}"/>
    <cellStyle name="Date EN 2 2 2 2_факт 2019" xfId="29398" xr:uid="{00000000-0005-0000-0000-0000734C0000}"/>
    <cellStyle name="Date EN 2 2 2 3" xfId="9239" xr:uid="{00000000-0005-0000-0000-0000744C0000}"/>
    <cellStyle name="Date EN 2 2 2 3 2" xfId="20788" xr:uid="{00000000-0005-0000-0000-0000754C0000}"/>
    <cellStyle name="Date EN 2 2 2 3 3" xfId="20789" xr:uid="{00000000-0005-0000-0000-0000764C0000}"/>
    <cellStyle name="Date EN 2 2 2 3 4" xfId="20790" xr:uid="{00000000-0005-0000-0000-0000774C0000}"/>
    <cellStyle name="Date EN 2 2 2 3 5" xfId="20791" xr:uid="{00000000-0005-0000-0000-0000784C0000}"/>
    <cellStyle name="Date EN 2 2 2 3 6" xfId="20792" xr:uid="{00000000-0005-0000-0000-0000794C0000}"/>
    <cellStyle name="Date EN 2 2 2 3 7" xfId="20793" xr:uid="{00000000-0005-0000-0000-00007A4C0000}"/>
    <cellStyle name="Date EN 2 2 2 3 8" xfId="20794" xr:uid="{00000000-0005-0000-0000-00007B4C0000}"/>
    <cellStyle name="Date EN 2 2 2 3_факт 2019" xfId="29399" xr:uid="{00000000-0005-0000-0000-00007C4C0000}"/>
    <cellStyle name="Date EN 2 2 2 4" xfId="9240" xr:uid="{00000000-0005-0000-0000-00007D4C0000}"/>
    <cellStyle name="Date EN 2 2 2 5" xfId="9241" xr:uid="{00000000-0005-0000-0000-00007E4C0000}"/>
    <cellStyle name="Date EN 2 2 2 6" xfId="9242" xr:uid="{00000000-0005-0000-0000-00007F4C0000}"/>
    <cellStyle name="Date EN 2 2 2_факт 2019" xfId="29400" xr:uid="{00000000-0005-0000-0000-0000804C0000}"/>
    <cellStyle name="Date EN 2 2 3" xfId="9243" xr:uid="{00000000-0005-0000-0000-0000814C0000}"/>
    <cellStyle name="Date EN 2 2 3 2" xfId="9244" xr:uid="{00000000-0005-0000-0000-0000824C0000}"/>
    <cellStyle name="Date EN 2 2 3 2 2" xfId="20795" xr:uid="{00000000-0005-0000-0000-0000834C0000}"/>
    <cellStyle name="Date EN 2 2 3 2 3" xfId="20796" xr:uid="{00000000-0005-0000-0000-0000844C0000}"/>
    <cellStyle name="Date EN 2 2 3 2 4" xfId="20797" xr:uid="{00000000-0005-0000-0000-0000854C0000}"/>
    <cellStyle name="Date EN 2 2 3 2 5" xfId="20798" xr:uid="{00000000-0005-0000-0000-0000864C0000}"/>
    <cellStyle name="Date EN 2 2 3 2 6" xfId="20799" xr:uid="{00000000-0005-0000-0000-0000874C0000}"/>
    <cellStyle name="Date EN 2 2 3 2 7" xfId="20800" xr:uid="{00000000-0005-0000-0000-0000884C0000}"/>
    <cellStyle name="Date EN 2 2 3 2 8" xfId="20801" xr:uid="{00000000-0005-0000-0000-0000894C0000}"/>
    <cellStyle name="Date EN 2 2 3 2_факт 2019" xfId="29401" xr:uid="{00000000-0005-0000-0000-00008A4C0000}"/>
    <cellStyle name="Date EN 2 2 3 3" xfId="9245" xr:uid="{00000000-0005-0000-0000-00008B4C0000}"/>
    <cellStyle name="Date EN 2 2 3 3 2" xfId="20802" xr:uid="{00000000-0005-0000-0000-00008C4C0000}"/>
    <cellStyle name="Date EN 2 2 3 3 3" xfId="20803" xr:uid="{00000000-0005-0000-0000-00008D4C0000}"/>
    <cellStyle name="Date EN 2 2 3 3 4" xfId="20804" xr:uid="{00000000-0005-0000-0000-00008E4C0000}"/>
    <cellStyle name="Date EN 2 2 3 3 5" xfId="20805" xr:uid="{00000000-0005-0000-0000-00008F4C0000}"/>
    <cellStyle name="Date EN 2 2 3 3 6" xfId="20806" xr:uid="{00000000-0005-0000-0000-0000904C0000}"/>
    <cellStyle name="Date EN 2 2 3 3 7" xfId="20807" xr:uid="{00000000-0005-0000-0000-0000914C0000}"/>
    <cellStyle name="Date EN 2 2 3 3 8" xfId="20808" xr:uid="{00000000-0005-0000-0000-0000924C0000}"/>
    <cellStyle name="Date EN 2 2 3 3_факт 2019" xfId="29402" xr:uid="{00000000-0005-0000-0000-0000934C0000}"/>
    <cellStyle name="Date EN 2 2 3 4" xfId="9246" xr:uid="{00000000-0005-0000-0000-0000944C0000}"/>
    <cellStyle name="Date EN 2 2 3 5" xfId="9247" xr:uid="{00000000-0005-0000-0000-0000954C0000}"/>
    <cellStyle name="Date EN 2 2 3 6" xfId="9248" xr:uid="{00000000-0005-0000-0000-0000964C0000}"/>
    <cellStyle name="Date EN 2 2 3_факт 2019" xfId="29403" xr:uid="{00000000-0005-0000-0000-0000974C0000}"/>
    <cellStyle name="Date EN 2 2 4" xfId="9249" xr:uid="{00000000-0005-0000-0000-0000984C0000}"/>
    <cellStyle name="Date EN 2 2 4 2" xfId="20809" xr:uid="{00000000-0005-0000-0000-0000994C0000}"/>
    <cellStyle name="Date EN 2 2 4 3" xfId="20810" xr:uid="{00000000-0005-0000-0000-00009A4C0000}"/>
    <cellStyle name="Date EN 2 2 4 4" xfId="20811" xr:uid="{00000000-0005-0000-0000-00009B4C0000}"/>
    <cellStyle name="Date EN 2 2 4 5" xfId="20812" xr:uid="{00000000-0005-0000-0000-00009C4C0000}"/>
    <cellStyle name="Date EN 2 2 4 6" xfId="20813" xr:uid="{00000000-0005-0000-0000-00009D4C0000}"/>
    <cellStyle name="Date EN 2 2 4 7" xfId="20814" xr:uid="{00000000-0005-0000-0000-00009E4C0000}"/>
    <cellStyle name="Date EN 2 2 4 8" xfId="20815" xr:uid="{00000000-0005-0000-0000-00009F4C0000}"/>
    <cellStyle name="Date EN 2 2 4_факт 2019" xfId="29404" xr:uid="{00000000-0005-0000-0000-0000A04C0000}"/>
    <cellStyle name="Date EN 2 2 5" xfId="9250" xr:uid="{00000000-0005-0000-0000-0000A14C0000}"/>
    <cellStyle name="Date EN 2 2 5 2" xfId="20816" xr:uid="{00000000-0005-0000-0000-0000A24C0000}"/>
    <cellStyle name="Date EN 2 2 5 3" xfId="20817" xr:uid="{00000000-0005-0000-0000-0000A34C0000}"/>
    <cellStyle name="Date EN 2 2 5 4" xfId="20818" xr:uid="{00000000-0005-0000-0000-0000A44C0000}"/>
    <cellStyle name="Date EN 2 2 5 5" xfId="20819" xr:uid="{00000000-0005-0000-0000-0000A54C0000}"/>
    <cellStyle name="Date EN 2 2 5 6" xfId="20820" xr:uid="{00000000-0005-0000-0000-0000A64C0000}"/>
    <cellStyle name="Date EN 2 2 5 7" xfId="20821" xr:uid="{00000000-0005-0000-0000-0000A74C0000}"/>
    <cellStyle name="Date EN 2 2 5 8" xfId="20822" xr:uid="{00000000-0005-0000-0000-0000A84C0000}"/>
    <cellStyle name="Date EN 2 2 5_факт 2019" xfId="29405" xr:uid="{00000000-0005-0000-0000-0000A94C0000}"/>
    <cellStyle name="Date EN 2 2 6" xfId="9251" xr:uid="{00000000-0005-0000-0000-0000AA4C0000}"/>
    <cellStyle name="Date EN 2 2 7" xfId="9252" xr:uid="{00000000-0005-0000-0000-0000AB4C0000}"/>
    <cellStyle name="Date EN 2 2 8" xfId="9253" xr:uid="{00000000-0005-0000-0000-0000AC4C0000}"/>
    <cellStyle name="Date EN 2 2_факт 2019" xfId="29406" xr:uid="{00000000-0005-0000-0000-0000AD4C0000}"/>
    <cellStyle name="Date EN 2 3" xfId="9254" xr:uid="{00000000-0005-0000-0000-0000AE4C0000}"/>
    <cellStyle name="Date EN 2 3 2" xfId="9255" xr:uid="{00000000-0005-0000-0000-0000AF4C0000}"/>
    <cellStyle name="Date EN 2 3 2 2" xfId="20823" xr:uid="{00000000-0005-0000-0000-0000B04C0000}"/>
    <cellStyle name="Date EN 2 3 2 3" xfId="20824" xr:uid="{00000000-0005-0000-0000-0000B14C0000}"/>
    <cellStyle name="Date EN 2 3 2 4" xfId="20825" xr:uid="{00000000-0005-0000-0000-0000B24C0000}"/>
    <cellStyle name="Date EN 2 3 2 5" xfId="20826" xr:uid="{00000000-0005-0000-0000-0000B34C0000}"/>
    <cellStyle name="Date EN 2 3 2 6" xfId="20827" xr:uid="{00000000-0005-0000-0000-0000B44C0000}"/>
    <cellStyle name="Date EN 2 3 2 7" xfId="20828" xr:uid="{00000000-0005-0000-0000-0000B54C0000}"/>
    <cellStyle name="Date EN 2 3 2 8" xfId="20829" xr:uid="{00000000-0005-0000-0000-0000B64C0000}"/>
    <cellStyle name="Date EN 2 3 2_факт 2019" xfId="29407" xr:uid="{00000000-0005-0000-0000-0000B74C0000}"/>
    <cellStyle name="Date EN 2 3 3" xfId="9256" xr:uid="{00000000-0005-0000-0000-0000B84C0000}"/>
    <cellStyle name="Date EN 2 3 3 2" xfId="20830" xr:uid="{00000000-0005-0000-0000-0000B94C0000}"/>
    <cellStyle name="Date EN 2 3 3 3" xfId="20831" xr:uid="{00000000-0005-0000-0000-0000BA4C0000}"/>
    <cellStyle name="Date EN 2 3 3 4" xfId="20832" xr:uid="{00000000-0005-0000-0000-0000BB4C0000}"/>
    <cellStyle name="Date EN 2 3 3 5" xfId="20833" xr:uid="{00000000-0005-0000-0000-0000BC4C0000}"/>
    <cellStyle name="Date EN 2 3 3 6" xfId="20834" xr:uid="{00000000-0005-0000-0000-0000BD4C0000}"/>
    <cellStyle name="Date EN 2 3 3 7" xfId="20835" xr:uid="{00000000-0005-0000-0000-0000BE4C0000}"/>
    <cellStyle name="Date EN 2 3 3 8" xfId="20836" xr:uid="{00000000-0005-0000-0000-0000BF4C0000}"/>
    <cellStyle name="Date EN 2 3 3_факт 2019" xfId="29408" xr:uid="{00000000-0005-0000-0000-0000C04C0000}"/>
    <cellStyle name="Date EN 2 3 4" xfId="9257" xr:uid="{00000000-0005-0000-0000-0000C14C0000}"/>
    <cellStyle name="Date EN 2 3 5" xfId="9258" xr:uid="{00000000-0005-0000-0000-0000C24C0000}"/>
    <cellStyle name="Date EN 2 3 6" xfId="9259" xr:uid="{00000000-0005-0000-0000-0000C34C0000}"/>
    <cellStyle name="Date EN 2 3_факт 2019" xfId="29409" xr:uid="{00000000-0005-0000-0000-0000C44C0000}"/>
    <cellStyle name="Date EN 2 4" xfId="9260" xr:uid="{00000000-0005-0000-0000-0000C54C0000}"/>
    <cellStyle name="Date EN 2 4 2" xfId="9261" xr:uid="{00000000-0005-0000-0000-0000C64C0000}"/>
    <cellStyle name="Date EN 2 4 2 2" xfId="20837" xr:uid="{00000000-0005-0000-0000-0000C74C0000}"/>
    <cellStyle name="Date EN 2 4 2 3" xfId="20838" xr:uid="{00000000-0005-0000-0000-0000C84C0000}"/>
    <cellStyle name="Date EN 2 4 2 4" xfId="20839" xr:uid="{00000000-0005-0000-0000-0000C94C0000}"/>
    <cellStyle name="Date EN 2 4 2 5" xfId="20840" xr:uid="{00000000-0005-0000-0000-0000CA4C0000}"/>
    <cellStyle name="Date EN 2 4 2 6" xfId="20841" xr:uid="{00000000-0005-0000-0000-0000CB4C0000}"/>
    <cellStyle name="Date EN 2 4 2 7" xfId="20842" xr:uid="{00000000-0005-0000-0000-0000CC4C0000}"/>
    <cellStyle name="Date EN 2 4 2 8" xfId="20843" xr:uid="{00000000-0005-0000-0000-0000CD4C0000}"/>
    <cellStyle name="Date EN 2 4 2_факт 2019" xfId="29410" xr:uid="{00000000-0005-0000-0000-0000CE4C0000}"/>
    <cellStyle name="Date EN 2 4 3" xfId="9262" xr:uid="{00000000-0005-0000-0000-0000CF4C0000}"/>
    <cellStyle name="Date EN 2 4 3 2" xfId="20844" xr:uid="{00000000-0005-0000-0000-0000D04C0000}"/>
    <cellStyle name="Date EN 2 4 3 3" xfId="20845" xr:uid="{00000000-0005-0000-0000-0000D14C0000}"/>
    <cellStyle name="Date EN 2 4 3 4" xfId="20846" xr:uid="{00000000-0005-0000-0000-0000D24C0000}"/>
    <cellStyle name="Date EN 2 4 3 5" xfId="20847" xr:uid="{00000000-0005-0000-0000-0000D34C0000}"/>
    <cellStyle name="Date EN 2 4 3 6" xfId="20848" xr:uid="{00000000-0005-0000-0000-0000D44C0000}"/>
    <cellStyle name="Date EN 2 4 3 7" xfId="20849" xr:uid="{00000000-0005-0000-0000-0000D54C0000}"/>
    <cellStyle name="Date EN 2 4 3 8" xfId="20850" xr:uid="{00000000-0005-0000-0000-0000D64C0000}"/>
    <cellStyle name="Date EN 2 4 3_факт 2019" xfId="29411" xr:uid="{00000000-0005-0000-0000-0000D74C0000}"/>
    <cellStyle name="Date EN 2 4 4" xfId="9263" xr:uid="{00000000-0005-0000-0000-0000D84C0000}"/>
    <cellStyle name="Date EN 2 4 5" xfId="9264" xr:uid="{00000000-0005-0000-0000-0000D94C0000}"/>
    <cellStyle name="Date EN 2 4 6" xfId="9265" xr:uid="{00000000-0005-0000-0000-0000DA4C0000}"/>
    <cellStyle name="Date EN 2 4_факт 2019" xfId="29412" xr:uid="{00000000-0005-0000-0000-0000DB4C0000}"/>
    <cellStyle name="Date EN 2 5" xfId="9266" xr:uid="{00000000-0005-0000-0000-0000DC4C0000}"/>
    <cellStyle name="Date EN 2 5 2" xfId="20851" xr:uid="{00000000-0005-0000-0000-0000DD4C0000}"/>
    <cellStyle name="Date EN 2 5 3" xfId="20852" xr:uid="{00000000-0005-0000-0000-0000DE4C0000}"/>
    <cellStyle name="Date EN 2 5 4" xfId="20853" xr:uid="{00000000-0005-0000-0000-0000DF4C0000}"/>
    <cellStyle name="Date EN 2 5 5" xfId="20854" xr:uid="{00000000-0005-0000-0000-0000E04C0000}"/>
    <cellStyle name="Date EN 2 5 6" xfId="20855" xr:uid="{00000000-0005-0000-0000-0000E14C0000}"/>
    <cellStyle name="Date EN 2 5 7" xfId="20856" xr:uid="{00000000-0005-0000-0000-0000E24C0000}"/>
    <cellStyle name="Date EN 2 5 8" xfId="20857" xr:uid="{00000000-0005-0000-0000-0000E34C0000}"/>
    <cellStyle name="Date EN 2 5_факт 2019" xfId="29413" xr:uid="{00000000-0005-0000-0000-0000E44C0000}"/>
    <cellStyle name="Date EN 2 6" xfId="9267" xr:uid="{00000000-0005-0000-0000-0000E54C0000}"/>
    <cellStyle name="Date EN 2 6 2" xfId="20858" xr:uid="{00000000-0005-0000-0000-0000E64C0000}"/>
    <cellStyle name="Date EN 2 6 3" xfId="20859" xr:uid="{00000000-0005-0000-0000-0000E74C0000}"/>
    <cellStyle name="Date EN 2 6 4" xfId="20860" xr:uid="{00000000-0005-0000-0000-0000E84C0000}"/>
    <cellStyle name="Date EN 2 6 5" xfId="20861" xr:uid="{00000000-0005-0000-0000-0000E94C0000}"/>
    <cellStyle name="Date EN 2 6 6" xfId="20862" xr:uid="{00000000-0005-0000-0000-0000EA4C0000}"/>
    <cellStyle name="Date EN 2 6 7" xfId="20863" xr:uid="{00000000-0005-0000-0000-0000EB4C0000}"/>
    <cellStyle name="Date EN 2 6 8" xfId="20864" xr:uid="{00000000-0005-0000-0000-0000EC4C0000}"/>
    <cellStyle name="Date EN 2 6_факт 2019" xfId="29414" xr:uid="{00000000-0005-0000-0000-0000ED4C0000}"/>
    <cellStyle name="Date EN 2 7" xfId="9268" xr:uid="{00000000-0005-0000-0000-0000EE4C0000}"/>
    <cellStyle name="Date EN 2 8" xfId="9269" xr:uid="{00000000-0005-0000-0000-0000EF4C0000}"/>
    <cellStyle name="Date EN 2 9" xfId="9270" xr:uid="{00000000-0005-0000-0000-0000F04C0000}"/>
    <cellStyle name="Date EN 2_факт 2019" xfId="29415" xr:uid="{00000000-0005-0000-0000-0000F14C0000}"/>
    <cellStyle name="Date EN 3" xfId="9271" xr:uid="{00000000-0005-0000-0000-0000F24C0000}"/>
    <cellStyle name="Date EN 3 2" xfId="20865" xr:uid="{00000000-0005-0000-0000-0000F34C0000}"/>
    <cellStyle name="Date EN 3 3" xfId="20866" xr:uid="{00000000-0005-0000-0000-0000F44C0000}"/>
    <cellStyle name="Date EN 3 4" xfId="20867" xr:uid="{00000000-0005-0000-0000-0000F54C0000}"/>
    <cellStyle name="Date EN 3 5" xfId="20868" xr:uid="{00000000-0005-0000-0000-0000F64C0000}"/>
    <cellStyle name="Date EN 3 6" xfId="20869" xr:uid="{00000000-0005-0000-0000-0000F74C0000}"/>
    <cellStyle name="Date EN 3 7" xfId="20870" xr:uid="{00000000-0005-0000-0000-0000F84C0000}"/>
    <cellStyle name="Date EN 3 8" xfId="20871" xr:uid="{00000000-0005-0000-0000-0000F94C0000}"/>
    <cellStyle name="Date EN 3_факт 2019" xfId="29416" xr:uid="{00000000-0005-0000-0000-0000FA4C0000}"/>
    <cellStyle name="Date EN 4" xfId="9272" xr:uid="{00000000-0005-0000-0000-0000FB4C0000}"/>
    <cellStyle name="Date EN 4 2" xfId="20872" xr:uid="{00000000-0005-0000-0000-0000FC4C0000}"/>
    <cellStyle name="Date EN 4 3" xfId="20873" xr:uid="{00000000-0005-0000-0000-0000FD4C0000}"/>
    <cellStyle name="Date EN 4 4" xfId="20874" xr:uid="{00000000-0005-0000-0000-0000FE4C0000}"/>
    <cellStyle name="Date EN 4 5" xfId="20875" xr:uid="{00000000-0005-0000-0000-0000FF4C0000}"/>
    <cellStyle name="Date EN 4 6" xfId="20876" xr:uid="{00000000-0005-0000-0000-0000004D0000}"/>
    <cellStyle name="Date EN 4 7" xfId="20877" xr:uid="{00000000-0005-0000-0000-0000014D0000}"/>
    <cellStyle name="Date EN 4 8" xfId="20878" xr:uid="{00000000-0005-0000-0000-0000024D0000}"/>
    <cellStyle name="Date EN 4_факт 2019" xfId="29417" xr:uid="{00000000-0005-0000-0000-0000034D0000}"/>
    <cellStyle name="Date EN 5" xfId="9273" xr:uid="{00000000-0005-0000-0000-0000044D0000}"/>
    <cellStyle name="Date EN 6" xfId="9274" xr:uid="{00000000-0005-0000-0000-0000054D0000}"/>
    <cellStyle name="Date EN 7" xfId="9275" xr:uid="{00000000-0005-0000-0000-0000064D0000}"/>
    <cellStyle name="Date EN_Лист2" xfId="29418" xr:uid="{00000000-0005-0000-0000-0000074D0000}"/>
    <cellStyle name="Date RU" xfId="9276" xr:uid="{00000000-0005-0000-0000-0000084D0000}"/>
    <cellStyle name="Date RU 2" xfId="9277" xr:uid="{00000000-0005-0000-0000-0000094D0000}"/>
    <cellStyle name="Date RU 2 2" xfId="9278" xr:uid="{00000000-0005-0000-0000-00000A4D0000}"/>
    <cellStyle name="Date RU 2 2 2" xfId="9279" xr:uid="{00000000-0005-0000-0000-00000B4D0000}"/>
    <cellStyle name="Date RU 2 2 2 2" xfId="9280" xr:uid="{00000000-0005-0000-0000-00000C4D0000}"/>
    <cellStyle name="Date RU 2 2 2 2 2" xfId="20879" xr:uid="{00000000-0005-0000-0000-00000D4D0000}"/>
    <cellStyle name="Date RU 2 2 2 2 3" xfId="20880" xr:uid="{00000000-0005-0000-0000-00000E4D0000}"/>
    <cellStyle name="Date RU 2 2 2 2 4" xfId="20881" xr:uid="{00000000-0005-0000-0000-00000F4D0000}"/>
    <cellStyle name="Date RU 2 2 2 2 5" xfId="20882" xr:uid="{00000000-0005-0000-0000-0000104D0000}"/>
    <cellStyle name="Date RU 2 2 2 2 6" xfId="20883" xr:uid="{00000000-0005-0000-0000-0000114D0000}"/>
    <cellStyle name="Date RU 2 2 2 2 7" xfId="20884" xr:uid="{00000000-0005-0000-0000-0000124D0000}"/>
    <cellStyle name="Date RU 2 2 2 2 8" xfId="20885" xr:uid="{00000000-0005-0000-0000-0000134D0000}"/>
    <cellStyle name="Date RU 2 2 2 2_факт 2019" xfId="29419" xr:uid="{00000000-0005-0000-0000-0000144D0000}"/>
    <cellStyle name="Date RU 2 2 2 3" xfId="9281" xr:uid="{00000000-0005-0000-0000-0000154D0000}"/>
    <cellStyle name="Date RU 2 2 2 3 2" xfId="20886" xr:uid="{00000000-0005-0000-0000-0000164D0000}"/>
    <cellStyle name="Date RU 2 2 2 3 3" xfId="20887" xr:uid="{00000000-0005-0000-0000-0000174D0000}"/>
    <cellStyle name="Date RU 2 2 2 3 4" xfId="20888" xr:uid="{00000000-0005-0000-0000-0000184D0000}"/>
    <cellStyle name="Date RU 2 2 2 3 5" xfId="20889" xr:uid="{00000000-0005-0000-0000-0000194D0000}"/>
    <cellStyle name="Date RU 2 2 2 3 6" xfId="20890" xr:uid="{00000000-0005-0000-0000-00001A4D0000}"/>
    <cellStyle name="Date RU 2 2 2 3 7" xfId="20891" xr:uid="{00000000-0005-0000-0000-00001B4D0000}"/>
    <cellStyle name="Date RU 2 2 2 3 8" xfId="20892" xr:uid="{00000000-0005-0000-0000-00001C4D0000}"/>
    <cellStyle name="Date RU 2 2 2 3_факт 2019" xfId="29420" xr:uid="{00000000-0005-0000-0000-00001D4D0000}"/>
    <cellStyle name="Date RU 2 2 2 4" xfId="9282" xr:uid="{00000000-0005-0000-0000-00001E4D0000}"/>
    <cellStyle name="Date RU 2 2 2 5" xfId="9283" xr:uid="{00000000-0005-0000-0000-00001F4D0000}"/>
    <cellStyle name="Date RU 2 2 2 6" xfId="9284" xr:uid="{00000000-0005-0000-0000-0000204D0000}"/>
    <cellStyle name="Date RU 2 2 2_факт 2019" xfId="29421" xr:uid="{00000000-0005-0000-0000-0000214D0000}"/>
    <cellStyle name="Date RU 2 2 3" xfId="9285" xr:uid="{00000000-0005-0000-0000-0000224D0000}"/>
    <cellStyle name="Date RU 2 2 3 2" xfId="9286" xr:uid="{00000000-0005-0000-0000-0000234D0000}"/>
    <cellStyle name="Date RU 2 2 3 2 2" xfId="20893" xr:uid="{00000000-0005-0000-0000-0000244D0000}"/>
    <cellStyle name="Date RU 2 2 3 2 3" xfId="20894" xr:uid="{00000000-0005-0000-0000-0000254D0000}"/>
    <cellStyle name="Date RU 2 2 3 2 4" xfId="20895" xr:uid="{00000000-0005-0000-0000-0000264D0000}"/>
    <cellStyle name="Date RU 2 2 3 2 5" xfId="20896" xr:uid="{00000000-0005-0000-0000-0000274D0000}"/>
    <cellStyle name="Date RU 2 2 3 2 6" xfId="20897" xr:uid="{00000000-0005-0000-0000-0000284D0000}"/>
    <cellStyle name="Date RU 2 2 3 2 7" xfId="20898" xr:uid="{00000000-0005-0000-0000-0000294D0000}"/>
    <cellStyle name="Date RU 2 2 3 2 8" xfId="20899" xr:uid="{00000000-0005-0000-0000-00002A4D0000}"/>
    <cellStyle name="Date RU 2 2 3 2_факт 2019" xfId="29422" xr:uid="{00000000-0005-0000-0000-00002B4D0000}"/>
    <cellStyle name="Date RU 2 2 3 3" xfId="9287" xr:uid="{00000000-0005-0000-0000-00002C4D0000}"/>
    <cellStyle name="Date RU 2 2 3 3 2" xfId="20900" xr:uid="{00000000-0005-0000-0000-00002D4D0000}"/>
    <cellStyle name="Date RU 2 2 3 3 3" xfId="20901" xr:uid="{00000000-0005-0000-0000-00002E4D0000}"/>
    <cellStyle name="Date RU 2 2 3 3 4" xfId="20902" xr:uid="{00000000-0005-0000-0000-00002F4D0000}"/>
    <cellStyle name="Date RU 2 2 3 3 5" xfId="20903" xr:uid="{00000000-0005-0000-0000-0000304D0000}"/>
    <cellStyle name="Date RU 2 2 3 3 6" xfId="20904" xr:uid="{00000000-0005-0000-0000-0000314D0000}"/>
    <cellStyle name="Date RU 2 2 3 3 7" xfId="20905" xr:uid="{00000000-0005-0000-0000-0000324D0000}"/>
    <cellStyle name="Date RU 2 2 3 3 8" xfId="20906" xr:uid="{00000000-0005-0000-0000-0000334D0000}"/>
    <cellStyle name="Date RU 2 2 3 3_факт 2019" xfId="29423" xr:uid="{00000000-0005-0000-0000-0000344D0000}"/>
    <cellStyle name="Date RU 2 2 3 4" xfId="9288" xr:uid="{00000000-0005-0000-0000-0000354D0000}"/>
    <cellStyle name="Date RU 2 2 3 5" xfId="9289" xr:uid="{00000000-0005-0000-0000-0000364D0000}"/>
    <cellStyle name="Date RU 2 2 3 6" xfId="9290" xr:uid="{00000000-0005-0000-0000-0000374D0000}"/>
    <cellStyle name="Date RU 2 2 3_факт 2019" xfId="29424" xr:uid="{00000000-0005-0000-0000-0000384D0000}"/>
    <cellStyle name="Date RU 2 2 4" xfId="9291" xr:uid="{00000000-0005-0000-0000-0000394D0000}"/>
    <cellStyle name="Date RU 2 2 4 2" xfId="20907" xr:uid="{00000000-0005-0000-0000-00003A4D0000}"/>
    <cellStyle name="Date RU 2 2 4 3" xfId="20908" xr:uid="{00000000-0005-0000-0000-00003B4D0000}"/>
    <cellStyle name="Date RU 2 2 4 4" xfId="20909" xr:uid="{00000000-0005-0000-0000-00003C4D0000}"/>
    <cellStyle name="Date RU 2 2 4 5" xfId="20910" xr:uid="{00000000-0005-0000-0000-00003D4D0000}"/>
    <cellStyle name="Date RU 2 2 4 6" xfId="20911" xr:uid="{00000000-0005-0000-0000-00003E4D0000}"/>
    <cellStyle name="Date RU 2 2 4 7" xfId="20912" xr:uid="{00000000-0005-0000-0000-00003F4D0000}"/>
    <cellStyle name="Date RU 2 2 4 8" xfId="20913" xr:uid="{00000000-0005-0000-0000-0000404D0000}"/>
    <cellStyle name="Date RU 2 2 4_факт 2019" xfId="29425" xr:uid="{00000000-0005-0000-0000-0000414D0000}"/>
    <cellStyle name="Date RU 2 2 5" xfId="9292" xr:uid="{00000000-0005-0000-0000-0000424D0000}"/>
    <cellStyle name="Date RU 2 2 5 2" xfId="20914" xr:uid="{00000000-0005-0000-0000-0000434D0000}"/>
    <cellStyle name="Date RU 2 2 5 3" xfId="20915" xr:uid="{00000000-0005-0000-0000-0000444D0000}"/>
    <cellStyle name="Date RU 2 2 5 4" xfId="20916" xr:uid="{00000000-0005-0000-0000-0000454D0000}"/>
    <cellStyle name="Date RU 2 2 5 5" xfId="20917" xr:uid="{00000000-0005-0000-0000-0000464D0000}"/>
    <cellStyle name="Date RU 2 2 5 6" xfId="20918" xr:uid="{00000000-0005-0000-0000-0000474D0000}"/>
    <cellStyle name="Date RU 2 2 5 7" xfId="20919" xr:uid="{00000000-0005-0000-0000-0000484D0000}"/>
    <cellStyle name="Date RU 2 2 5 8" xfId="20920" xr:uid="{00000000-0005-0000-0000-0000494D0000}"/>
    <cellStyle name="Date RU 2 2 5_факт 2019" xfId="29426" xr:uid="{00000000-0005-0000-0000-00004A4D0000}"/>
    <cellStyle name="Date RU 2 2 6" xfId="9293" xr:uid="{00000000-0005-0000-0000-00004B4D0000}"/>
    <cellStyle name="Date RU 2 2 7" xfId="9294" xr:uid="{00000000-0005-0000-0000-00004C4D0000}"/>
    <cellStyle name="Date RU 2 2 8" xfId="9295" xr:uid="{00000000-0005-0000-0000-00004D4D0000}"/>
    <cellStyle name="Date RU 2 2_факт 2019" xfId="29427" xr:uid="{00000000-0005-0000-0000-00004E4D0000}"/>
    <cellStyle name="Date RU 2 3" xfId="9296" xr:uid="{00000000-0005-0000-0000-00004F4D0000}"/>
    <cellStyle name="Date RU 2 3 2" xfId="9297" xr:uid="{00000000-0005-0000-0000-0000504D0000}"/>
    <cellStyle name="Date RU 2 3 2 2" xfId="20921" xr:uid="{00000000-0005-0000-0000-0000514D0000}"/>
    <cellStyle name="Date RU 2 3 2 3" xfId="20922" xr:uid="{00000000-0005-0000-0000-0000524D0000}"/>
    <cellStyle name="Date RU 2 3 2 4" xfId="20923" xr:uid="{00000000-0005-0000-0000-0000534D0000}"/>
    <cellStyle name="Date RU 2 3 2 5" xfId="20924" xr:uid="{00000000-0005-0000-0000-0000544D0000}"/>
    <cellStyle name="Date RU 2 3 2 6" xfId="20925" xr:uid="{00000000-0005-0000-0000-0000554D0000}"/>
    <cellStyle name="Date RU 2 3 2 7" xfId="20926" xr:uid="{00000000-0005-0000-0000-0000564D0000}"/>
    <cellStyle name="Date RU 2 3 2 8" xfId="20927" xr:uid="{00000000-0005-0000-0000-0000574D0000}"/>
    <cellStyle name="Date RU 2 3 2_факт 2019" xfId="29428" xr:uid="{00000000-0005-0000-0000-0000584D0000}"/>
    <cellStyle name="Date RU 2 3 3" xfId="9298" xr:uid="{00000000-0005-0000-0000-0000594D0000}"/>
    <cellStyle name="Date RU 2 3 3 2" xfId="20928" xr:uid="{00000000-0005-0000-0000-00005A4D0000}"/>
    <cellStyle name="Date RU 2 3 3 3" xfId="20929" xr:uid="{00000000-0005-0000-0000-00005B4D0000}"/>
    <cellStyle name="Date RU 2 3 3 4" xfId="20930" xr:uid="{00000000-0005-0000-0000-00005C4D0000}"/>
    <cellStyle name="Date RU 2 3 3 5" xfId="20931" xr:uid="{00000000-0005-0000-0000-00005D4D0000}"/>
    <cellStyle name="Date RU 2 3 3 6" xfId="20932" xr:uid="{00000000-0005-0000-0000-00005E4D0000}"/>
    <cellStyle name="Date RU 2 3 3 7" xfId="20933" xr:uid="{00000000-0005-0000-0000-00005F4D0000}"/>
    <cellStyle name="Date RU 2 3 3 8" xfId="20934" xr:uid="{00000000-0005-0000-0000-0000604D0000}"/>
    <cellStyle name="Date RU 2 3 3_факт 2019" xfId="29429" xr:uid="{00000000-0005-0000-0000-0000614D0000}"/>
    <cellStyle name="Date RU 2 3 4" xfId="9299" xr:uid="{00000000-0005-0000-0000-0000624D0000}"/>
    <cellStyle name="Date RU 2 3 5" xfId="9300" xr:uid="{00000000-0005-0000-0000-0000634D0000}"/>
    <cellStyle name="Date RU 2 3 6" xfId="9301" xr:uid="{00000000-0005-0000-0000-0000644D0000}"/>
    <cellStyle name="Date RU 2 3_факт 2019" xfId="29430" xr:uid="{00000000-0005-0000-0000-0000654D0000}"/>
    <cellStyle name="Date RU 2 4" xfId="9302" xr:uid="{00000000-0005-0000-0000-0000664D0000}"/>
    <cellStyle name="Date RU 2 4 2" xfId="9303" xr:uid="{00000000-0005-0000-0000-0000674D0000}"/>
    <cellStyle name="Date RU 2 4 2 2" xfId="20935" xr:uid="{00000000-0005-0000-0000-0000684D0000}"/>
    <cellStyle name="Date RU 2 4 2 3" xfId="20936" xr:uid="{00000000-0005-0000-0000-0000694D0000}"/>
    <cellStyle name="Date RU 2 4 2 4" xfId="20937" xr:uid="{00000000-0005-0000-0000-00006A4D0000}"/>
    <cellStyle name="Date RU 2 4 2 5" xfId="20938" xr:uid="{00000000-0005-0000-0000-00006B4D0000}"/>
    <cellStyle name="Date RU 2 4 2 6" xfId="20939" xr:uid="{00000000-0005-0000-0000-00006C4D0000}"/>
    <cellStyle name="Date RU 2 4 2 7" xfId="20940" xr:uid="{00000000-0005-0000-0000-00006D4D0000}"/>
    <cellStyle name="Date RU 2 4 2 8" xfId="20941" xr:uid="{00000000-0005-0000-0000-00006E4D0000}"/>
    <cellStyle name="Date RU 2 4 2_факт 2019" xfId="29431" xr:uid="{00000000-0005-0000-0000-00006F4D0000}"/>
    <cellStyle name="Date RU 2 4 3" xfId="9304" xr:uid="{00000000-0005-0000-0000-0000704D0000}"/>
    <cellStyle name="Date RU 2 4 3 2" xfId="20942" xr:uid="{00000000-0005-0000-0000-0000714D0000}"/>
    <cellStyle name="Date RU 2 4 3 3" xfId="20943" xr:uid="{00000000-0005-0000-0000-0000724D0000}"/>
    <cellStyle name="Date RU 2 4 3 4" xfId="20944" xr:uid="{00000000-0005-0000-0000-0000734D0000}"/>
    <cellStyle name="Date RU 2 4 3 5" xfId="20945" xr:uid="{00000000-0005-0000-0000-0000744D0000}"/>
    <cellStyle name="Date RU 2 4 3 6" xfId="20946" xr:uid="{00000000-0005-0000-0000-0000754D0000}"/>
    <cellStyle name="Date RU 2 4 3 7" xfId="20947" xr:uid="{00000000-0005-0000-0000-0000764D0000}"/>
    <cellStyle name="Date RU 2 4 3 8" xfId="20948" xr:uid="{00000000-0005-0000-0000-0000774D0000}"/>
    <cellStyle name="Date RU 2 4 3_факт 2019" xfId="29432" xr:uid="{00000000-0005-0000-0000-0000784D0000}"/>
    <cellStyle name="Date RU 2 4 4" xfId="9305" xr:uid="{00000000-0005-0000-0000-0000794D0000}"/>
    <cellStyle name="Date RU 2 4 5" xfId="9306" xr:uid="{00000000-0005-0000-0000-00007A4D0000}"/>
    <cellStyle name="Date RU 2 4 6" xfId="9307" xr:uid="{00000000-0005-0000-0000-00007B4D0000}"/>
    <cellStyle name="Date RU 2 4_факт 2019" xfId="29433" xr:uid="{00000000-0005-0000-0000-00007C4D0000}"/>
    <cellStyle name="Date RU 2 5" xfId="9308" xr:uid="{00000000-0005-0000-0000-00007D4D0000}"/>
    <cellStyle name="Date RU 2 5 2" xfId="20949" xr:uid="{00000000-0005-0000-0000-00007E4D0000}"/>
    <cellStyle name="Date RU 2 5 3" xfId="20950" xr:uid="{00000000-0005-0000-0000-00007F4D0000}"/>
    <cellStyle name="Date RU 2 5 4" xfId="20951" xr:uid="{00000000-0005-0000-0000-0000804D0000}"/>
    <cellStyle name="Date RU 2 5 5" xfId="20952" xr:uid="{00000000-0005-0000-0000-0000814D0000}"/>
    <cellStyle name="Date RU 2 5 6" xfId="20953" xr:uid="{00000000-0005-0000-0000-0000824D0000}"/>
    <cellStyle name="Date RU 2 5 7" xfId="20954" xr:uid="{00000000-0005-0000-0000-0000834D0000}"/>
    <cellStyle name="Date RU 2 5 8" xfId="20955" xr:uid="{00000000-0005-0000-0000-0000844D0000}"/>
    <cellStyle name="Date RU 2 5_факт 2019" xfId="29434" xr:uid="{00000000-0005-0000-0000-0000854D0000}"/>
    <cellStyle name="Date RU 2 6" xfId="9309" xr:uid="{00000000-0005-0000-0000-0000864D0000}"/>
    <cellStyle name="Date RU 2 6 2" xfId="20956" xr:uid="{00000000-0005-0000-0000-0000874D0000}"/>
    <cellStyle name="Date RU 2 6 3" xfId="20957" xr:uid="{00000000-0005-0000-0000-0000884D0000}"/>
    <cellStyle name="Date RU 2 6 4" xfId="20958" xr:uid="{00000000-0005-0000-0000-0000894D0000}"/>
    <cellStyle name="Date RU 2 6 5" xfId="20959" xr:uid="{00000000-0005-0000-0000-00008A4D0000}"/>
    <cellStyle name="Date RU 2 6 6" xfId="20960" xr:uid="{00000000-0005-0000-0000-00008B4D0000}"/>
    <cellStyle name="Date RU 2 6 7" xfId="20961" xr:uid="{00000000-0005-0000-0000-00008C4D0000}"/>
    <cellStyle name="Date RU 2 6 8" xfId="20962" xr:uid="{00000000-0005-0000-0000-00008D4D0000}"/>
    <cellStyle name="Date RU 2 6_факт 2019" xfId="29435" xr:uid="{00000000-0005-0000-0000-00008E4D0000}"/>
    <cellStyle name="Date RU 2 7" xfId="9310" xr:uid="{00000000-0005-0000-0000-00008F4D0000}"/>
    <cellStyle name="Date RU 2 8" xfId="9311" xr:uid="{00000000-0005-0000-0000-0000904D0000}"/>
    <cellStyle name="Date RU 2 9" xfId="9312" xr:uid="{00000000-0005-0000-0000-0000914D0000}"/>
    <cellStyle name="Date RU 2_факт 2019" xfId="29436" xr:uid="{00000000-0005-0000-0000-0000924D0000}"/>
    <cellStyle name="Date RU 3" xfId="9313" xr:uid="{00000000-0005-0000-0000-0000934D0000}"/>
    <cellStyle name="Date RU 3 2" xfId="20963" xr:uid="{00000000-0005-0000-0000-0000944D0000}"/>
    <cellStyle name="Date RU 3 3" xfId="20964" xr:uid="{00000000-0005-0000-0000-0000954D0000}"/>
    <cellStyle name="Date RU 3 4" xfId="20965" xr:uid="{00000000-0005-0000-0000-0000964D0000}"/>
    <cellStyle name="Date RU 3 5" xfId="20966" xr:uid="{00000000-0005-0000-0000-0000974D0000}"/>
    <cellStyle name="Date RU 3 6" xfId="20967" xr:uid="{00000000-0005-0000-0000-0000984D0000}"/>
    <cellStyle name="Date RU 3 7" xfId="20968" xr:uid="{00000000-0005-0000-0000-0000994D0000}"/>
    <cellStyle name="Date RU 3 8" xfId="20969" xr:uid="{00000000-0005-0000-0000-00009A4D0000}"/>
    <cellStyle name="Date RU 3_факт 2019" xfId="29437" xr:uid="{00000000-0005-0000-0000-00009B4D0000}"/>
    <cellStyle name="Date RU 4" xfId="9314" xr:uid="{00000000-0005-0000-0000-00009C4D0000}"/>
    <cellStyle name="Date RU 4 2" xfId="20970" xr:uid="{00000000-0005-0000-0000-00009D4D0000}"/>
    <cellStyle name="Date RU 4 3" xfId="20971" xr:uid="{00000000-0005-0000-0000-00009E4D0000}"/>
    <cellStyle name="Date RU 4 4" xfId="20972" xr:uid="{00000000-0005-0000-0000-00009F4D0000}"/>
    <cellStyle name="Date RU 4 5" xfId="20973" xr:uid="{00000000-0005-0000-0000-0000A04D0000}"/>
    <cellStyle name="Date RU 4 6" xfId="20974" xr:uid="{00000000-0005-0000-0000-0000A14D0000}"/>
    <cellStyle name="Date RU 4 7" xfId="20975" xr:uid="{00000000-0005-0000-0000-0000A24D0000}"/>
    <cellStyle name="Date RU 4 8" xfId="20976" xr:uid="{00000000-0005-0000-0000-0000A34D0000}"/>
    <cellStyle name="Date RU 4_факт 2019" xfId="29438" xr:uid="{00000000-0005-0000-0000-0000A44D0000}"/>
    <cellStyle name="Date RU 5" xfId="9315" xr:uid="{00000000-0005-0000-0000-0000A54D0000}"/>
    <cellStyle name="Date RU 6" xfId="9316" xr:uid="{00000000-0005-0000-0000-0000A64D0000}"/>
    <cellStyle name="Date RU 7" xfId="9317" xr:uid="{00000000-0005-0000-0000-0000A74D0000}"/>
    <cellStyle name="Date RU_Лист2" xfId="29439" xr:uid="{00000000-0005-0000-0000-0000A84D0000}"/>
    <cellStyle name="date_!!! БП 2012 доб 155 цена 90 новый" xfId="9318" xr:uid="{00000000-0005-0000-0000-0000A94D0000}"/>
    <cellStyle name="Debit" xfId="9319" xr:uid="{00000000-0005-0000-0000-0000AA4D0000}"/>
    <cellStyle name="Debit 2" xfId="29440" xr:uid="{00000000-0005-0000-0000-0000AB4D0000}"/>
    <cellStyle name="Debit subtotal" xfId="9320" xr:uid="{00000000-0005-0000-0000-0000AC4D0000}"/>
    <cellStyle name="Debit subtotal 2" xfId="9321" xr:uid="{00000000-0005-0000-0000-0000AD4D0000}"/>
    <cellStyle name="Debit subtotal 2 2" xfId="9322" xr:uid="{00000000-0005-0000-0000-0000AE4D0000}"/>
    <cellStyle name="Debit subtotal 2 3" xfId="9323" xr:uid="{00000000-0005-0000-0000-0000AF4D0000}"/>
    <cellStyle name="Debit subtotal 3" xfId="9324" xr:uid="{00000000-0005-0000-0000-0000B04D0000}"/>
    <cellStyle name="Debit subtotal 4" xfId="9325" xr:uid="{00000000-0005-0000-0000-0000B14D0000}"/>
    <cellStyle name="Debit subtotal 5" xfId="20977" xr:uid="{00000000-0005-0000-0000-0000B24D0000}"/>
    <cellStyle name="Debit subtotal 6" xfId="29441" xr:uid="{00000000-0005-0000-0000-0000B34D0000}"/>
    <cellStyle name="Debit subtotal_Лист2" xfId="29442" xr:uid="{00000000-0005-0000-0000-0000B44D0000}"/>
    <cellStyle name="Debit Total" xfId="9326" xr:uid="{00000000-0005-0000-0000-0000B54D0000}"/>
    <cellStyle name="Debit Total 2" xfId="9327" xr:uid="{00000000-0005-0000-0000-0000B64D0000}"/>
    <cellStyle name="Debit Total 3" xfId="9328" xr:uid="{00000000-0005-0000-0000-0000B74D0000}"/>
    <cellStyle name="Debit Total 4" xfId="9329" xr:uid="{00000000-0005-0000-0000-0000B84D0000}"/>
    <cellStyle name="Debit_Лист2" xfId="29443" xr:uid="{00000000-0005-0000-0000-0000B94D0000}"/>
    <cellStyle name="Dec_0" xfId="9330" xr:uid="{00000000-0005-0000-0000-0000BA4D0000}"/>
    <cellStyle name="Deviant" xfId="9331" xr:uid="{00000000-0005-0000-0000-0000BB4D0000}"/>
    <cellStyle name="Deviant 2" xfId="29444" xr:uid="{00000000-0005-0000-0000-0000BC4D0000}"/>
    <cellStyle name="Dezimal [0]_Closing FX Kurse" xfId="9332" xr:uid="{00000000-0005-0000-0000-0000BD4D0000}"/>
    <cellStyle name="Dezimal_Closing FX Kurse" xfId="9333" xr:uid="{00000000-0005-0000-0000-0000BE4D0000}"/>
    <cellStyle name="Diacraieiaie" xfId="9334" xr:uid="{00000000-0005-0000-0000-0000BF4D0000}"/>
    <cellStyle name="Diacraieiaie 2" xfId="9335" xr:uid="{00000000-0005-0000-0000-0000C04D0000}"/>
    <cellStyle name="Diacraieiaie 3" xfId="9336" xr:uid="{00000000-0005-0000-0000-0000C14D0000}"/>
    <cellStyle name="Diacraieiaie 4" xfId="9337" xr:uid="{00000000-0005-0000-0000-0000C24D0000}"/>
    <cellStyle name="Dollars" xfId="9338" xr:uid="{00000000-0005-0000-0000-0000C34D0000}"/>
    <cellStyle name="Dollars 2" xfId="29445" xr:uid="{00000000-0005-0000-0000-0000C44D0000}"/>
    <cellStyle name="Dotted Line" xfId="9339" xr:uid="{00000000-0005-0000-0000-0000C54D0000}"/>
    <cellStyle name="Dotted Line 2" xfId="29446" xr:uid="{00000000-0005-0000-0000-0000C64D0000}"/>
    <cellStyle name="Double Accounting" xfId="9340" xr:uid="{00000000-0005-0000-0000-0000C74D0000}"/>
    <cellStyle name="Double Accounting 2" xfId="29447" xr:uid="{00000000-0005-0000-0000-0000C84D0000}"/>
    <cellStyle name="E&amp;Y House" xfId="9341" xr:uid="{00000000-0005-0000-0000-0000C94D0000}"/>
    <cellStyle name="E&amp;Y House 2" xfId="29448" xr:uid="{00000000-0005-0000-0000-0000CA4D0000}"/>
    <cellStyle name="el" xfId="9342" xr:uid="{00000000-0005-0000-0000-0000CB4D0000}"/>
    <cellStyle name="el 2" xfId="9343" xr:uid="{00000000-0005-0000-0000-0000CC4D0000}"/>
    <cellStyle name="el 3" xfId="9344" xr:uid="{00000000-0005-0000-0000-0000CD4D0000}"/>
    <cellStyle name="el 4" xfId="9345" xr:uid="{00000000-0005-0000-0000-0000CE4D0000}"/>
    <cellStyle name="Euro" xfId="9346" xr:uid="{00000000-0005-0000-0000-0000CF4D0000}"/>
    <cellStyle name="Euro 2" xfId="29449" xr:uid="{00000000-0005-0000-0000-0000D04D0000}"/>
    <cellStyle name="Explanatory Text 2" xfId="9347" xr:uid="{00000000-0005-0000-0000-0000D14D0000}"/>
    <cellStyle name="Ezres [0]_Document" xfId="9348" xr:uid="{00000000-0005-0000-0000-0000D24D0000}"/>
    <cellStyle name="Ezres_Document" xfId="9349" xr:uid="{00000000-0005-0000-0000-0000D34D0000}"/>
    <cellStyle name="F2" xfId="9350" xr:uid="{00000000-0005-0000-0000-0000D44D0000}"/>
    <cellStyle name="F2 2" xfId="9351" xr:uid="{00000000-0005-0000-0000-0000D54D0000}"/>
    <cellStyle name="F2 3" xfId="29450" xr:uid="{00000000-0005-0000-0000-0000D64D0000}"/>
    <cellStyle name="F2_Лист2" xfId="29451" xr:uid="{00000000-0005-0000-0000-0000D74D0000}"/>
    <cellStyle name="F3" xfId="9352" xr:uid="{00000000-0005-0000-0000-0000D84D0000}"/>
    <cellStyle name="F3 2" xfId="9353" xr:uid="{00000000-0005-0000-0000-0000D94D0000}"/>
    <cellStyle name="F3 3" xfId="29452" xr:uid="{00000000-0005-0000-0000-0000DA4D0000}"/>
    <cellStyle name="F3_Лист2" xfId="29453" xr:uid="{00000000-0005-0000-0000-0000DB4D0000}"/>
    <cellStyle name="F4" xfId="9354" xr:uid="{00000000-0005-0000-0000-0000DC4D0000}"/>
    <cellStyle name="F4 2" xfId="9355" xr:uid="{00000000-0005-0000-0000-0000DD4D0000}"/>
    <cellStyle name="F4 3" xfId="29454" xr:uid="{00000000-0005-0000-0000-0000DE4D0000}"/>
    <cellStyle name="F4_Лист2" xfId="29455" xr:uid="{00000000-0005-0000-0000-0000DF4D0000}"/>
    <cellStyle name="F5" xfId="9356" xr:uid="{00000000-0005-0000-0000-0000E04D0000}"/>
    <cellStyle name="F5 2" xfId="9357" xr:uid="{00000000-0005-0000-0000-0000E14D0000}"/>
    <cellStyle name="F5 3" xfId="29456" xr:uid="{00000000-0005-0000-0000-0000E24D0000}"/>
    <cellStyle name="F5_Лист2" xfId="29457" xr:uid="{00000000-0005-0000-0000-0000E34D0000}"/>
    <cellStyle name="F6" xfId="9358" xr:uid="{00000000-0005-0000-0000-0000E44D0000}"/>
    <cellStyle name="F6 2" xfId="9359" xr:uid="{00000000-0005-0000-0000-0000E54D0000}"/>
    <cellStyle name="F6 3" xfId="29458" xr:uid="{00000000-0005-0000-0000-0000E64D0000}"/>
    <cellStyle name="F6_Лист2" xfId="29459" xr:uid="{00000000-0005-0000-0000-0000E74D0000}"/>
    <cellStyle name="F7" xfId="9360" xr:uid="{00000000-0005-0000-0000-0000E84D0000}"/>
    <cellStyle name="F7 2" xfId="9361" xr:uid="{00000000-0005-0000-0000-0000E94D0000}"/>
    <cellStyle name="F7 3" xfId="29460" xr:uid="{00000000-0005-0000-0000-0000EA4D0000}"/>
    <cellStyle name="F7_Лист2" xfId="29461" xr:uid="{00000000-0005-0000-0000-0000EB4D0000}"/>
    <cellStyle name="F8" xfId="9362" xr:uid="{00000000-0005-0000-0000-0000EC4D0000}"/>
    <cellStyle name="F8 2" xfId="9363" xr:uid="{00000000-0005-0000-0000-0000ED4D0000}"/>
    <cellStyle name="F8 3" xfId="29462" xr:uid="{00000000-0005-0000-0000-0000EE4D0000}"/>
    <cellStyle name="F8_Лист2" xfId="29463" xr:uid="{00000000-0005-0000-0000-0000EF4D0000}"/>
    <cellStyle name="Factor" xfId="9364" xr:uid="{00000000-0005-0000-0000-0000F04D0000}"/>
    <cellStyle name="Factor 2" xfId="29464" xr:uid="{00000000-0005-0000-0000-0000F14D0000}"/>
    <cellStyle name="Fixed" xfId="9365" xr:uid="{00000000-0005-0000-0000-0000F24D0000}"/>
    <cellStyle name="Fixed 2" xfId="9366" xr:uid="{00000000-0005-0000-0000-0000F34D0000}"/>
    <cellStyle name="Fixed 3" xfId="29465" xr:uid="{00000000-0005-0000-0000-0000F44D0000}"/>
    <cellStyle name="Fixed_Лист2" xfId="29466" xr:uid="{00000000-0005-0000-0000-0000F54D0000}"/>
    <cellStyle name="Flag" xfId="9367" xr:uid="{00000000-0005-0000-0000-0000F64D0000}"/>
    <cellStyle name="Flag 2" xfId="29467" xr:uid="{00000000-0005-0000-0000-0000F74D0000}"/>
    <cellStyle name="Followed Hyperlink" xfId="9368" xr:uid="{00000000-0005-0000-0000-0000F84D0000}"/>
    <cellStyle name="Followed Hyperlink 2" xfId="9369" xr:uid="{00000000-0005-0000-0000-0000F94D0000}"/>
    <cellStyle name="Followed Hyperlink 3" xfId="29468" xr:uid="{00000000-0005-0000-0000-0000FA4D0000}"/>
    <cellStyle name="Followed Hyperlink_Лист2" xfId="29469" xr:uid="{00000000-0005-0000-0000-0000FB4D0000}"/>
    <cellStyle name="footer" xfId="9370" xr:uid="{00000000-0005-0000-0000-0000FC4D0000}"/>
    <cellStyle name="footer 2" xfId="9371" xr:uid="{00000000-0005-0000-0000-0000FD4D0000}"/>
    <cellStyle name="footer 2 2" xfId="24004" xr:uid="{00000000-0005-0000-0000-0000FE4D0000}"/>
    <cellStyle name="footer 2 2 2" xfId="29470" xr:uid="{00000000-0005-0000-0000-0000FF4D0000}"/>
    <cellStyle name="footer 2 3" xfId="29471" xr:uid="{00000000-0005-0000-0000-0000004E0000}"/>
    <cellStyle name="footer 2_Лист2" xfId="29472" xr:uid="{00000000-0005-0000-0000-0000014E0000}"/>
    <cellStyle name="footer 3" xfId="9372" xr:uid="{00000000-0005-0000-0000-0000024E0000}"/>
    <cellStyle name="footer 3 2" xfId="24005" xr:uid="{00000000-0005-0000-0000-0000034E0000}"/>
    <cellStyle name="footer 3 2 2" xfId="29473" xr:uid="{00000000-0005-0000-0000-0000044E0000}"/>
    <cellStyle name="footer 3 3" xfId="29474" xr:uid="{00000000-0005-0000-0000-0000054E0000}"/>
    <cellStyle name="footer 3_Лист2" xfId="29475" xr:uid="{00000000-0005-0000-0000-0000064E0000}"/>
    <cellStyle name="footer 4" xfId="9373" xr:uid="{00000000-0005-0000-0000-0000074E0000}"/>
    <cellStyle name="footer 4 2" xfId="24006" xr:uid="{00000000-0005-0000-0000-0000084E0000}"/>
    <cellStyle name="footer 4 2 2" xfId="29476" xr:uid="{00000000-0005-0000-0000-0000094E0000}"/>
    <cellStyle name="footer 4 3" xfId="29477" xr:uid="{00000000-0005-0000-0000-00000A4E0000}"/>
    <cellStyle name="footer 4_Лист2" xfId="29478" xr:uid="{00000000-0005-0000-0000-00000B4E0000}"/>
    <cellStyle name="footer 5" xfId="9374" xr:uid="{00000000-0005-0000-0000-00000C4E0000}"/>
    <cellStyle name="footer 5 2" xfId="29479" xr:uid="{00000000-0005-0000-0000-00000D4E0000}"/>
    <cellStyle name="footer 6" xfId="29480" xr:uid="{00000000-0005-0000-0000-00000E4E0000}"/>
    <cellStyle name="footer_Лист2" xfId="29481" xr:uid="{00000000-0005-0000-0000-00000F4E0000}"/>
    <cellStyle name="Footnote" xfId="9375" xr:uid="{00000000-0005-0000-0000-0000104E0000}"/>
    <cellStyle name="Footnote 2" xfId="29482" xr:uid="{00000000-0005-0000-0000-0000114E0000}"/>
    <cellStyle name="form" xfId="9376" xr:uid="{00000000-0005-0000-0000-0000124E0000}"/>
    <cellStyle name="form 2" xfId="29483" xr:uid="{00000000-0005-0000-0000-0000134E0000}"/>
    <cellStyle name="From" xfId="9377" xr:uid="{00000000-0005-0000-0000-0000144E0000}"/>
    <cellStyle name="From 2" xfId="29484" xr:uid="{00000000-0005-0000-0000-0000154E0000}"/>
    <cellStyle name="Good 2" xfId="9378" xr:uid="{00000000-0005-0000-0000-0000164E0000}"/>
    <cellStyle name="Good 2 2" xfId="9379" xr:uid="{00000000-0005-0000-0000-0000174E0000}"/>
    <cellStyle name="Good 2_факт 2019" xfId="29485" xr:uid="{00000000-0005-0000-0000-0000184E0000}"/>
    <cellStyle name="Green" xfId="9380" xr:uid="{00000000-0005-0000-0000-0000194E0000}"/>
    <cellStyle name="Green 2" xfId="9381" xr:uid="{00000000-0005-0000-0000-00001A4E0000}"/>
    <cellStyle name="Green 3" xfId="9382" xr:uid="{00000000-0005-0000-0000-00001B4E0000}"/>
    <cellStyle name="Green 4" xfId="20978" xr:uid="{00000000-0005-0000-0000-00001C4E0000}"/>
    <cellStyle name="Green 5" xfId="29486" xr:uid="{00000000-0005-0000-0000-00001D4E0000}"/>
    <cellStyle name="Green_Лист2" xfId="29487" xr:uid="{00000000-0005-0000-0000-00001E4E0000}"/>
    <cellStyle name="Grey" xfId="9383" xr:uid="{00000000-0005-0000-0000-00001F4E0000}"/>
    <cellStyle name="Grey 2" xfId="29488" xr:uid="{00000000-0005-0000-0000-0000204E0000}"/>
    <cellStyle name="Group1" xfId="9384" xr:uid="{00000000-0005-0000-0000-0000214E0000}"/>
    <cellStyle name="Group1 2" xfId="29489" xr:uid="{00000000-0005-0000-0000-0000224E0000}"/>
    <cellStyle name="Hard Percent" xfId="9385" xr:uid="{00000000-0005-0000-0000-0000234E0000}"/>
    <cellStyle name="Hard Percent 2" xfId="29490" xr:uid="{00000000-0005-0000-0000-0000244E0000}"/>
    <cellStyle name="HEADER" xfId="9386" xr:uid="{00000000-0005-0000-0000-0000254E0000}"/>
    <cellStyle name="Header 2" xfId="29491" xr:uid="{00000000-0005-0000-0000-0000264E0000}"/>
    <cellStyle name="Header1" xfId="9387" xr:uid="{00000000-0005-0000-0000-0000274E0000}"/>
    <cellStyle name="Header1 2" xfId="29492" xr:uid="{00000000-0005-0000-0000-0000284E0000}"/>
    <cellStyle name="Header2" xfId="9388" xr:uid="{00000000-0005-0000-0000-0000294E0000}"/>
    <cellStyle name="Header2 10" xfId="9389" xr:uid="{00000000-0005-0000-0000-00002A4E0000}"/>
    <cellStyle name="Header2 10 2" xfId="9390" xr:uid="{00000000-0005-0000-0000-00002B4E0000}"/>
    <cellStyle name="Header2 10 3" xfId="9391" xr:uid="{00000000-0005-0000-0000-00002C4E0000}"/>
    <cellStyle name="Header2 10 4" xfId="9392" xr:uid="{00000000-0005-0000-0000-00002D4E0000}"/>
    <cellStyle name="Header2 10 5" xfId="9393" xr:uid="{00000000-0005-0000-0000-00002E4E0000}"/>
    <cellStyle name="Header2 10 6" xfId="9394" xr:uid="{00000000-0005-0000-0000-00002F4E0000}"/>
    <cellStyle name="Header2 11" xfId="9395" xr:uid="{00000000-0005-0000-0000-0000304E0000}"/>
    <cellStyle name="Header2 12" xfId="9396" xr:uid="{00000000-0005-0000-0000-0000314E0000}"/>
    <cellStyle name="Header2 13" xfId="9397" xr:uid="{00000000-0005-0000-0000-0000324E0000}"/>
    <cellStyle name="Header2 14" xfId="9398" xr:uid="{00000000-0005-0000-0000-0000334E0000}"/>
    <cellStyle name="Header2 15" xfId="9399" xr:uid="{00000000-0005-0000-0000-0000344E0000}"/>
    <cellStyle name="Header2 2" xfId="9400" xr:uid="{00000000-0005-0000-0000-0000354E0000}"/>
    <cellStyle name="Header2 2 2" xfId="9401" xr:uid="{00000000-0005-0000-0000-0000364E0000}"/>
    <cellStyle name="Header2 2 2 2" xfId="9402" xr:uid="{00000000-0005-0000-0000-0000374E0000}"/>
    <cellStyle name="Header2 2 2 3" xfId="9403" xr:uid="{00000000-0005-0000-0000-0000384E0000}"/>
    <cellStyle name="Header2 2 2 4" xfId="9404" xr:uid="{00000000-0005-0000-0000-0000394E0000}"/>
    <cellStyle name="Header2 2 2 5" xfId="9405" xr:uid="{00000000-0005-0000-0000-00003A4E0000}"/>
    <cellStyle name="Header2 2 2 6" xfId="9406" xr:uid="{00000000-0005-0000-0000-00003B4E0000}"/>
    <cellStyle name="Header2 2 3" xfId="9407" xr:uid="{00000000-0005-0000-0000-00003C4E0000}"/>
    <cellStyle name="Header2 2 4" xfId="9408" xr:uid="{00000000-0005-0000-0000-00003D4E0000}"/>
    <cellStyle name="Header2 2 5" xfId="9409" xr:uid="{00000000-0005-0000-0000-00003E4E0000}"/>
    <cellStyle name="Header2 2 6" xfId="9410" xr:uid="{00000000-0005-0000-0000-00003F4E0000}"/>
    <cellStyle name="Header2 2 7" xfId="9411" xr:uid="{00000000-0005-0000-0000-0000404E0000}"/>
    <cellStyle name="Header2 2_факт 2019" xfId="29493" xr:uid="{00000000-0005-0000-0000-0000414E0000}"/>
    <cellStyle name="Header2 3" xfId="9412" xr:uid="{00000000-0005-0000-0000-0000424E0000}"/>
    <cellStyle name="Header2 3 2" xfId="9413" xr:uid="{00000000-0005-0000-0000-0000434E0000}"/>
    <cellStyle name="Header2 3 3" xfId="9414" xr:uid="{00000000-0005-0000-0000-0000444E0000}"/>
    <cellStyle name="Header2 3 4" xfId="9415" xr:uid="{00000000-0005-0000-0000-0000454E0000}"/>
    <cellStyle name="Header2 3 5" xfId="9416" xr:uid="{00000000-0005-0000-0000-0000464E0000}"/>
    <cellStyle name="Header2 3 6" xfId="9417" xr:uid="{00000000-0005-0000-0000-0000474E0000}"/>
    <cellStyle name="Header2 4" xfId="9418" xr:uid="{00000000-0005-0000-0000-0000484E0000}"/>
    <cellStyle name="Header2 4 2" xfId="9419" xr:uid="{00000000-0005-0000-0000-0000494E0000}"/>
    <cellStyle name="Header2 4 3" xfId="9420" xr:uid="{00000000-0005-0000-0000-00004A4E0000}"/>
    <cellStyle name="Header2 4 4" xfId="9421" xr:uid="{00000000-0005-0000-0000-00004B4E0000}"/>
    <cellStyle name="Header2 4 5" xfId="9422" xr:uid="{00000000-0005-0000-0000-00004C4E0000}"/>
    <cellStyle name="Header2 4 6" xfId="9423" xr:uid="{00000000-0005-0000-0000-00004D4E0000}"/>
    <cellStyle name="Header2 5" xfId="9424" xr:uid="{00000000-0005-0000-0000-00004E4E0000}"/>
    <cellStyle name="Header2 5 2" xfId="9425" xr:uid="{00000000-0005-0000-0000-00004F4E0000}"/>
    <cellStyle name="Header2 5 3" xfId="9426" xr:uid="{00000000-0005-0000-0000-0000504E0000}"/>
    <cellStyle name="Header2 5 4" xfId="9427" xr:uid="{00000000-0005-0000-0000-0000514E0000}"/>
    <cellStyle name="Header2 5 5" xfId="9428" xr:uid="{00000000-0005-0000-0000-0000524E0000}"/>
    <cellStyle name="Header2 5 6" xfId="9429" xr:uid="{00000000-0005-0000-0000-0000534E0000}"/>
    <cellStyle name="Header2 6" xfId="9430" xr:uid="{00000000-0005-0000-0000-0000544E0000}"/>
    <cellStyle name="Header2 6 2" xfId="9431" xr:uid="{00000000-0005-0000-0000-0000554E0000}"/>
    <cellStyle name="Header2 6 3" xfId="9432" xr:uid="{00000000-0005-0000-0000-0000564E0000}"/>
    <cellStyle name="Header2 6 4" xfId="9433" xr:uid="{00000000-0005-0000-0000-0000574E0000}"/>
    <cellStyle name="Header2 6 5" xfId="9434" xr:uid="{00000000-0005-0000-0000-0000584E0000}"/>
    <cellStyle name="Header2 6 6" xfId="9435" xr:uid="{00000000-0005-0000-0000-0000594E0000}"/>
    <cellStyle name="Header2 7" xfId="9436" xr:uid="{00000000-0005-0000-0000-00005A4E0000}"/>
    <cellStyle name="Header2 7 2" xfId="9437" xr:uid="{00000000-0005-0000-0000-00005B4E0000}"/>
    <cellStyle name="Header2 7 3" xfId="9438" xr:uid="{00000000-0005-0000-0000-00005C4E0000}"/>
    <cellStyle name="Header2 7 4" xfId="9439" xr:uid="{00000000-0005-0000-0000-00005D4E0000}"/>
    <cellStyle name="Header2 7 5" xfId="9440" xr:uid="{00000000-0005-0000-0000-00005E4E0000}"/>
    <cellStyle name="Header2 7 6" xfId="9441" xr:uid="{00000000-0005-0000-0000-00005F4E0000}"/>
    <cellStyle name="Header2 8" xfId="9442" xr:uid="{00000000-0005-0000-0000-0000604E0000}"/>
    <cellStyle name="Header2 8 2" xfId="9443" xr:uid="{00000000-0005-0000-0000-0000614E0000}"/>
    <cellStyle name="Header2 8 3" xfId="9444" xr:uid="{00000000-0005-0000-0000-0000624E0000}"/>
    <cellStyle name="Header2 8 4" xfId="9445" xr:uid="{00000000-0005-0000-0000-0000634E0000}"/>
    <cellStyle name="Header2 8 5" xfId="9446" xr:uid="{00000000-0005-0000-0000-0000644E0000}"/>
    <cellStyle name="Header2 8 6" xfId="9447" xr:uid="{00000000-0005-0000-0000-0000654E0000}"/>
    <cellStyle name="Header2 9" xfId="9448" xr:uid="{00000000-0005-0000-0000-0000664E0000}"/>
    <cellStyle name="Header2 9 2" xfId="9449" xr:uid="{00000000-0005-0000-0000-0000674E0000}"/>
    <cellStyle name="Header2 9 3" xfId="9450" xr:uid="{00000000-0005-0000-0000-0000684E0000}"/>
    <cellStyle name="Header2 9 4" xfId="9451" xr:uid="{00000000-0005-0000-0000-0000694E0000}"/>
    <cellStyle name="Header2 9 5" xfId="9452" xr:uid="{00000000-0005-0000-0000-00006A4E0000}"/>
    <cellStyle name="Header2 9 6" xfId="9453" xr:uid="{00000000-0005-0000-0000-00006B4E0000}"/>
    <cellStyle name="Header2_Лист2" xfId="29494" xr:uid="{00000000-0005-0000-0000-00006C4E0000}"/>
    <cellStyle name="Heading" xfId="9454" xr:uid="{00000000-0005-0000-0000-00006D4E0000}"/>
    <cellStyle name="HEADING 1" xfId="24007" xr:uid="{00000000-0005-0000-0000-00006E4E0000}"/>
    <cellStyle name="HEADING 1 2" xfId="9455" xr:uid="{00000000-0005-0000-0000-00006F4E0000}"/>
    <cellStyle name="HEADING 1 3" xfId="29495" xr:uid="{00000000-0005-0000-0000-0000704E0000}"/>
    <cellStyle name="HEADING 1 REPORT" xfId="9456" xr:uid="{00000000-0005-0000-0000-0000714E0000}"/>
    <cellStyle name="HEADING 1 REPORT 2" xfId="29496" xr:uid="{00000000-0005-0000-0000-0000724E0000}"/>
    <cellStyle name="Heading 1_БДДСКМ_Регион_07 " xfId="24008" xr:uid="{00000000-0005-0000-0000-0000734E0000}"/>
    <cellStyle name="HEADING 2" xfId="24009" xr:uid="{00000000-0005-0000-0000-0000744E0000}"/>
    <cellStyle name="HEADING 2 2" xfId="9457" xr:uid="{00000000-0005-0000-0000-0000754E0000}"/>
    <cellStyle name="HEADING 2 3" xfId="29497" xr:uid="{00000000-0005-0000-0000-0000764E0000}"/>
    <cellStyle name="HEADING 3" xfId="24010" xr:uid="{00000000-0005-0000-0000-0000774E0000}"/>
    <cellStyle name="HEADING 3 2" xfId="9458" xr:uid="{00000000-0005-0000-0000-0000784E0000}"/>
    <cellStyle name="HEADING 3 3" xfId="29498" xr:uid="{00000000-0005-0000-0000-0000794E0000}"/>
    <cellStyle name="heading 4" xfId="29499" xr:uid="{00000000-0005-0000-0000-00007A4E0000}"/>
    <cellStyle name="Heading 4 2" xfId="9459" xr:uid="{00000000-0005-0000-0000-00007B4E0000}"/>
    <cellStyle name="Heading 5" xfId="9460" xr:uid="{00000000-0005-0000-0000-00007C4E0000}"/>
    <cellStyle name="Heading No Underline" xfId="9461" xr:uid="{00000000-0005-0000-0000-00007D4E0000}"/>
    <cellStyle name="Heading No Underline 2" xfId="9462" xr:uid="{00000000-0005-0000-0000-00007E4E0000}"/>
    <cellStyle name="Heading No Underline 2 2" xfId="29500" xr:uid="{00000000-0005-0000-0000-00007F4E0000}"/>
    <cellStyle name="Heading No Underline 3" xfId="29501" xr:uid="{00000000-0005-0000-0000-0000804E0000}"/>
    <cellStyle name="Heading No Underline_Лист2" xfId="29502" xr:uid="{00000000-0005-0000-0000-0000814E0000}"/>
    <cellStyle name="Heading With Underline" xfId="9463" xr:uid="{00000000-0005-0000-0000-0000824E0000}"/>
    <cellStyle name="Heading With Underline 2" xfId="9464" xr:uid="{00000000-0005-0000-0000-0000834E0000}"/>
    <cellStyle name="Heading With Underline 2 2" xfId="9465" xr:uid="{00000000-0005-0000-0000-0000844E0000}"/>
    <cellStyle name="Heading With Underline 2 2 2" xfId="9466" xr:uid="{00000000-0005-0000-0000-0000854E0000}"/>
    <cellStyle name="Heading With Underline 2 2 2 10" xfId="20979" xr:uid="{00000000-0005-0000-0000-0000864E0000}"/>
    <cellStyle name="Heading With Underline 2 2 2 2" xfId="20980" xr:uid="{00000000-0005-0000-0000-0000874E0000}"/>
    <cellStyle name="Heading With Underline 2 2 2 2 2" xfId="20981" xr:uid="{00000000-0005-0000-0000-0000884E0000}"/>
    <cellStyle name="Heading With Underline 2 2 2 2 3" xfId="20982" xr:uid="{00000000-0005-0000-0000-0000894E0000}"/>
    <cellStyle name="Heading With Underline 2 2 2 2 4" xfId="20983" xr:uid="{00000000-0005-0000-0000-00008A4E0000}"/>
    <cellStyle name="Heading With Underline 2 2 2 2 5" xfId="20984" xr:uid="{00000000-0005-0000-0000-00008B4E0000}"/>
    <cellStyle name="Heading With Underline 2 2 2 2 6" xfId="20985" xr:uid="{00000000-0005-0000-0000-00008C4E0000}"/>
    <cellStyle name="Heading With Underline 2 2 2 2 7" xfId="20986" xr:uid="{00000000-0005-0000-0000-00008D4E0000}"/>
    <cellStyle name="Heading With Underline 2 2 2 2 8" xfId="20987" xr:uid="{00000000-0005-0000-0000-00008E4E0000}"/>
    <cellStyle name="Heading With Underline 2 2 2 2_факт 2019" xfId="29503" xr:uid="{00000000-0005-0000-0000-00008F4E0000}"/>
    <cellStyle name="Heading With Underline 2 2 2 3" xfId="20988" xr:uid="{00000000-0005-0000-0000-0000904E0000}"/>
    <cellStyle name="Heading With Underline 2 2 2 3 2" xfId="20989" xr:uid="{00000000-0005-0000-0000-0000914E0000}"/>
    <cellStyle name="Heading With Underline 2 2 2 3 3" xfId="20990" xr:uid="{00000000-0005-0000-0000-0000924E0000}"/>
    <cellStyle name="Heading With Underline 2 2 2 3 4" xfId="20991" xr:uid="{00000000-0005-0000-0000-0000934E0000}"/>
    <cellStyle name="Heading With Underline 2 2 2 3 5" xfId="20992" xr:uid="{00000000-0005-0000-0000-0000944E0000}"/>
    <cellStyle name="Heading With Underline 2 2 2 3 6" xfId="20993" xr:uid="{00000000-0005-0000-0000-0000954E0000}"/>
    <cellStyle name="Heading With Underline 2 2 2 3 7" xfId="20994" xr:uid="{00000000-0005-0000-0000-0000964E0000}"/>
    <cellStyle name="Heading With Underline 2 2 2 3 8" xfId="20995" xr:uid="{00000000-0005-0000-0000-0000974E0000}"/>
    <cellStyle name="Heading With Underline 2 2 2 3_факт 2019" xfId="29504" xr:uid="{00000000-0005-0000-0000-0000984E0000}"/>
    <cellStyle name="Heading With Underline 2 2 2 4" xfId="20996" xr:uid="{00000000-0005-0000-0000-0000994E0000}"/>
    <cellStyle name="Heading With Underline 2 2 2 4 2" xfId="20997" xr:uid="{00000000-0005-0000-0000-00009A4E0000}"/>
    <cellStyle name="Heading With Underline 2 2 2 4 3" xfId="20998" xr:uid="{00000000-0005-0000-0000-00009B4E0000}"/>
    <cellStyle name="Heading With Underline 2 2 2 4 4" xfId="20999" xr:uid="{00000000-0005-0000-0000-00009C4E0000}"/>
    <cellStyle name="Heading With Underline 2 2 2 4 5" xfId="21000" xr:uid="{00000000-0005-0000-0000-00009D4E0000}"/>
    <cellStyle name="Heading With Underline 2 2 2 4 6" xfId="21001" xr:uid="{00000000-0005-0000-0000-00009E4E0000}"/>
    <cellStyle name="Heading With Underline 2 2 2 4 7" xfId="21002" xr:uid="{00000000-0005-0000-0000-00009F4E0000}"/>
    <cellStyle name="Heading With Underline 2 2 2 4 8" xfId="21003" xr:uid="{00000000-0005-0000-0000-0000A04E0000}"/>
    <cellStyle name="Heading With Underline 2 2 2 4_факт 2019" xfId="29505" xr:uid="{00000000-0005-0000-0000-0000A14E0000}"/>
    <cellStyle name="Heading With Underline 2 2 2 5" xfId="21004" xr:uid="{00000000-0005-0000-0000-0000A24E0000}"/>
    <cellStyle name="Heading With Underline 2 2 2 5 2" xfId="21005" xr:uid="{00000000-0005-0000-0000-0000A34E0000}"/>
    <cellStyle name="Heading With Underline 2 2 2 5 3" xfId="21006" xr:uid="{00000000-0005-0000-0000-0000A44E0000}"/>
    <cellStyle name="Heading With Underline 2 2 2 5 4" xfId="21007" xr:uid="{00000000-0005-0000-0000-0000A54E0000}"/>
    <cellStyle name="Heading With Underline 2 2 2 5 5" xfId="21008" xr:uid="{00000000-0005-0000-0000-0000A64E0000}"/>
    <cellStyle name="Heading With Underline 2 2 2 5 6" xfId="21009" xr:uid="{00000000-0005-0000-0000-0000A74E0000}"/>
    <cellStyle name="Heading With Underline 2 2 2 5 7" xfId="21010" xr:uid="{00000000-0005-0000-0000-0000A84E0000}"/>
    <cellStyle name="Heading With Underline 2 2 2 5 8" xfId="21011" xr:uid="{00000000-0005-0000-0000-0000A94E0000}"/>
    <cellStyle name="Heading With Underline 2 2 2 5_факт 2019" xfId="29506" xr:uid="{00000000-0005-0000-0000-0000AA4E0000}"/>
    <cellStyle name="Heading With Underline 2 2 2 6" xfId="21012" xr:uid="{00000000-0005-0000-0000-0000AB4E0000}"/>
    <cellStyle name="Heading With Underline 2 2 2 6 2" xfId="21013" xr:uid="{00000000-0005-0000-0000-0000AC4E0000}"/>
    <cellStyle name="Heading With Underline 2 2 2 6 3" xfId="21014" xr:uid="{00000000-0005-0000-0000-0000AD4E0000}"/>
    <cellStyle name="Heading With Underline 2 2 2 6 4" xfId="21015" xr:uid="{00000000-0005-0000-0000-0000AE4E0000}"/>
    <cellStyle name="Heading With Underline 2 2 2 6 5" xfId="21016" xr:uid="{00000000-0005-0000-0000-0000AF4E0000}"/>
    <cellStyle name="Heading With Underline 2 2 2 6 6" xfId="21017" xr:uid="{00000000-0005-0000-0000-0000B04E0000}"/>
    <cellStyle name="Heading With Underline 2 2 2 6 7" xfId="21018" xr:uid="{00000000-0005-0000-0000-0000B14E0000}"/>
    <cellStyle name="Heading With Underline 2 2 2 6 8" xfId="21019" xr:uid="{00000000-0005-0000-0000-0000B24E0000}"/>
    <cellStyle name="Heading With Underline 2 2 2 6_факт 2019" xfId="29507" xr:uid="{00000000-0005-0000-0000-0000B34E0000}"/>
    <cellStyle name="Heading With Underline 2 2 2 7" xfId="21020" xr:uid="{00000000-0005-0000-0000-0000B44E0000}"/>
    <cellStyle name="Heading With Underline 2 2 2 8" xfId="21021" xr:uid="{00000000-0005-0000-0000-0000B54E0000}"/>
    <cellStyle name="Heading With Underline 2 2 2 9" xfId="21022" xr:uid="{00000000-0005-0000-0000-0000B64E0000}"/>
    <cellStyle name="Heading With Underline 2 2 2_факт 2019" xfId="29508" xr:uid="{00000000-0005-0000-0000-0000B74E0000}"/>
    <cellStyle name="Heading With Underline 2 2 3" xfId="9467" xr:uid="{00000000-0005-0000-0000-0000B84E0000}"/>
    <cellStyle name="Heading With Underline 2 2 3 2" xfId="21023" xr:uid="{00000000-0005-0000-0000-0000B94E0000}"/>
    <cellStyle name="Heading With Underline 2 2 3 3" xfId="21024" xr:uid="{00000000-0005-0000-0000-0000BA4E0000}"/>
    <cellStyle name="Heading With Underline 2 2 3 4" xfId="21025" xr:uid="{00000000-0005-0000-0000-0000BB4E0000}"/>
    <cellStyle name="Heading With Underline 2 2 3 5" xfId="21026" xr:uid="{00000000-0005-0000-0000-0000BC4E0000}"/>
    <cellStyle name="Heading With Underline 2 2 3 6" xfId="21027" xr:uid="{00000000-0005-0000-0000-0000BD4E0000}"/>
    <cellStyle name="Heading With Underline 2 2 3 7" xfId="21028" xr:uid="{00000000-0005-0000-0000-0000BE4E0000}"/>
    <cellStyle name="Heading With Underline 2 2 3 8" xfId="21029" xr:uid="{00000000-0005-0000-0000-0000BF4E0000}"/>
    <cellStyle name="Heading With Underline 2 2 3_факт 2019" xfId="29509" xr:uid="{00000000-0005-0000-0000-0000C04E0000}"/>
    <cellStyle name="Heading With Underline 2 2 4" xfId="9468" xr:uid="{00000000-0005-0000-0000-0000C14E0000}"/>
    <cellStyle name="Heading With Underline 2 2 4 2" xfId="21030" xr:uid="{00000000-0005-0000-0000-0000C24E0000}"/>
    <cellStyle name="Heading With Underline 2 2 4 3" xfId="21031" xr:uid="{00000000-0005-0000-0000-0000C34E0000}"/>
    <cellStyle name="Heading With Underline 2 2 4 4" xfId="21032" xr:uid="{00000000-0005-0000-0000-0000C44E0000}"/>
    <cellStyle name="Heading With Underline 2 2 4 5" xfId="21033" xr:uid="{00000000-0005-0000-0000-0000C54E0000}"/>
    <cellStyle name="Heading With Underline 2 2 4 6" xfId="21034" xr:uid="{00000000-0005-0000-0000-0000C64E0000}"/>
    <cellStyle name="Heading With Underline 2 2 4 7" xfId="21035" xr:uid="{00000000-0005-0000-0000-0000C74E0000}"/>
    <cellStyle name="Heading With Underline 2 2 4 8" xfId="21036" xr:uid="{00000000-0005-0000-0000-0000C84E0000}"/>
    <cellStyle name="Heading With Underline 2 2 4_факт 2019" xfId="29510" xr:uid="{00000000-0005-0000-0000-0000C94E0000}"/>
    <cellStyle name="Heading With Underline 2 2 5" xfId="9469" xr:uid="{00000000-0005-0000-0000-0000CA4E0000}"/>
    <cellStyle name="Heading With Underline 2 2_факт 2019" xfId="29511" xr:uid="{00000000-0005-0000-0000-0000CB4E0000}"/>
    <cellStyle name="Heading With Underline 2 3" xfId="9470" xr:uid="{00000000-0005-0000-0000-0000CC4E0000}"/>
    <cellStyle name="Heading With Underline 2 3 10" xfId="21037" xr:uid="{00000000-0005-0000-0000-0000CD4E0000}"/>
    <cellStyle name="Heading With Underline 2 3 2" xfId="21038" xr:uid="{00000000-0005-0000-0000-0000CE4E0000}"/>
    <cellStyle name="Heading With Underline 2 3 2 2" xfId="21039" xr:uid="{00000000-0005-0000-0000-0000CF4E0000}"/>
    <cellStyle name="Heading With Underline 2 3 2 3" xfId="21040" xr:uid="{00000000-0005-0000-0000-0000D04E0000}"/>
    <cellStyle name="Heading With Underline 2 3 2 4" xfId="21041" xr:uid="{00000000-0005-0000-0000-0000D14E0000}"/>
    <cellStyle name="Heading With Underline 2 3 2 5" xfId="21042" xr:uid="{00000000-0005-0000-0000-0000D24E0000}"/>
    <cellStyle name="Heading With Underline 2 3 2 6" xfId="21043" xr:uid="{00000000-0005-0000-0000-0000D34E0000}"/>
    <cellStyle name="Heading With Underline 2 3 2 7" xfId="21044" xr:uid="{00000000-0005-0000-0000-0000D44E0000}"/>
    <cellStyle name="Heading With Underline 2 3 2 8" xfId="21045" xr:uid="{00000000-0005-0000-0000-0000D54E0000}"/>
    <cellStyle name="Heading With Underline 2 3 2_факт 2019" xfId="29512" xr:uid="{00000000-0005-0000-0000-0000D64E0000}"/>
    <cellStyle name="Heading With Underline 2 3 3" xfId="21046" xr:uid="{00000000-0005-0000-0000-0000D74E0000}"/>
    <cellStyle name="Heading With Underline 2 3 3 2" xfId="21047" xr:uid="{00000000-0005-0000-0000-0000D84E0000}"/>
    <cellStyle name="Heading With Underline 2 3 3 3" xfId="21048" xr:uid="{00000000-0005-0000-0000-0000D94E0000}"/>
    <cellStyle name="Heading With Underline 2 3 3 4" xfId="21049" xr:uid="{00000000-0005-0000-0000-0000DA4E0000}"/>
    <cellStyle name="Heading With Underline 2 3 3 5" xfId="21050" xr:uid="{00000000-0005-0000-0000-0000DB4E0000}"/>
    <cellStyle name="Heading With Underline 2 3 3 6" xfId="21051" xr:uid="{00000000-0005-0000-0000-0000DC4E0000}"/>
    <cellStyle name="Heading With Underline 2 3 3 7" xfId="21052" xr:uid="{00000000-0005-0000-0000-0000DD4E0000}"/>
    <cellStyle name="Heading With Underline 2 3 3 8" xfId="21053" xr:uid="{00000000-0005-0000-0000-0000DE4E0000}"/>
    <cellStyle name="Heading With Underline 2 3 3_факт 2019" xfId="29513" xr:uid="{00000000-0005-0000-0000-0000DF4E0000}"/>
    <cellStyle name="Heading With Underline 2 3 4" xfId="21054" xr:uid="{00000000-0005-0000-0000-0000E04E0000}"/>
    <cellStyle name="Heading With Underline 2 3 4 2" xfId="21055" xr:uid="{00000000-0005-0000-0000-0000E14E0000}"/>
    <cellStyle name="Heading With Underline 2 3 4 3" xfId="21056" xr:uid="{00000000-0005-0000-0000-0000E24E0000}"/>
    <cellStyle name="Heading With Underline 2 3 4 4" xfId="21057" xr:uid="{00000000-0005-0000-0000-0000E34E0000}"/>
    <cellStyle name="Heading With Underline 2 3 4 5" xfId="21058" xr:uid="{00000000-0005-0000-0000-0000E44E0000}"/>
    <cellStyle name="Heading With Underline 2 3 4 6" xfId="21059" xr:uid="{00000000-0005-0000-0000-0000E54E0000}"/>
    <cellStyle name="Heading With Underline 2 3 4 7" xfId="21060" xr:uid="{00000000-0005-0000-0000-0000E64E0000}"/>
    <cellStyle name="Heading With Underline 2 3 4 8" xfId="21061" xr:uid="{00000000-0005-0000-0000-0000E74E0000}"/>
    <cellStyle name="Heading With Underline 2 3 4_факт 2019" xfId="29514" xr:uid="{00000000-0005-0000-0000-0000E84E0000}"/>
    <cellStyle name="Heading With Underline 2 3 5" xfId="21062" xr:uid="{00000000-0005-0000-0000-0000E94E0000}"/>
    <cellStyle name="Heading With Underline 2 3 5 2" xfId="21063" xr:uid="{00000000-0005-0000-0000-0000EA4E0000}"/>
    <cellStyle name="Heading With Underline 2 3 5 3" xfId="21064" xr:uid="{00000000-0005-0000-0000-0000EB4E0000}"/>
    <cellStyle name="Heading With Underline 2 3 5 4" xfId="21065" xr:uid="{00000000-0005-0000-0000-0000EC4E0000}"/>
    <cellStyle name="Heading With Underline 2 3 5 5" xfId="21066" xr:uid="{00000000-0005-0000-0000-0000ED4E0000}"/>
    <cellStyle name="Heading With Underline 2 3 5 6" xfId="21067" xr:uid="{00000000-0005-0000-0000-0000EE4E0000}"/>
    <cellStyle name="Heading With Underline 2 3 5 7" xfId="21068" xr:uid="{00000000-0005-0000-0000-0000EF4E0000}"/>
    <cellStyle name="Heading With Underline 2 3 5 8" xfId="21069" xr:uid="{00000000-0005-0000-0000-0000F04E0000}"/>
    <cellStyle name="Heading With Underline 2 3 5_факт 2019" xfId="29515" xr:uid="{00000000-0005-0000-0000-0000F14E0000}"/>
    <cellStyle name="Heading With Underline 2 3 6" xfId="21070" xr:uid="{00000000-0005-0000-0000-0000F24E0000}"/>
    <cellStyle name="Heading With Underline 2 3 6 2" xfId="21071" xr:uid="{00000000-0005-0000-0000-0000F34E0000}"/>
    <cellStyle name="Heading With Underline 2 3 6 3" xfId="21072" xr:uid="{00000000-0005-0000-0000-0000F44E0000}"/>
    <cellStyle name="Heading With Underline 2 3 6 4" xfId="21073" xr:uid="{00000000-0005-0000-0000-0000F54E0000}"/>
    <cellStyle name="Heading With Underline 2 3 6 5" xfId="21074" xr:uid="{00000000-0005-0000-0000-0000F64E0000}"/>
    <cellStyle name="Heading With Underline 2 3 6 6" xfId="21075" xr:uid="{00000000-0005-0000-0000-0000F74E0000}"/>
    <cellStyle name="Heading With Underline 2 3 6 7" xfId="21076" xr:uid="{00000000-0005-0000-0000-0000F84E0000}"/>
    <cellStyle name="Heading With Underline 2 3 6 8" xfId="21077" xr:uid="{00000000-0005-0000-0000-0000F94E0000}"/>
    <cellStyle name="Heading With Underline 2 3 6_факт 2019" xfId="29516" xr:uid="{00000000-0005-0000-0000-0000FA4E0000}"/>
    <cellStyle name="Heading With Underline 2 3 7" xfId="21078" xr:uid="{00000000-0005-0000-0000-0000FB4E0000}"/>
    <cellStyle name="Heading With Underline 2 3 8" xfId="21079" xr:uid="{00000000-0005-0000-0000-0000FC4E0000}"/>
    <cellStyle name="Heading With Underline 2 3 9" xfId="21080" xr:uid="{00000000-0005-0000-0000-0000FD4E0000}"/>
    <cellStyle name="Heading With Underline 2 3_факт 2019" xfId="29517" xr:uid="{00000000-0005-0000-0000-0000FE4E0000}"/>
    <cellStyle name="Heading With Underline 2 4" xfId="9471" xr:uid="{00000000-0005-0000-0000-0000FF4E0000}"/>
    <cellStyle name="Heading With Underline 2 4 2" xfId="21081" xr:uid="{00000000-0005-0000-0000-0000004F0000}"/>
    <cellStyle name="Heading With Underline 2 4 3" xfId="21082" xr:uid="{00000000-0005-0000-0000-0000014F0000}"/>
    <cellStyle name="Heading With Underline 2 4 4" xfId="21083" xr:uid="{00000000-0005-0000-0000-0000024F0000}"/>
    <cellStyle name="Heading With Underline 2 4 5" xfId="21084" xr:uid="{00000000-0005-0000-0000-0000034F0000}"/>
    <cellStyle name="Heading With Underline 2 4 6" xfId="21085" xr:uid="{00000000-0005-0000-0000-0000044F0000}"/>
    <cellStyle name="Heading With Underline 2 4 7" xfId="21086" xr:uid="{00000000-0005-0000-0000-0000054F0000}"/>
    <cellStyle name="Heading With Underline 2 4 8" xfId="21087" xr:uid="{00000000-0005-0000-0000-0000064F0000}"/>
    <cellStyle name="Heading With Underline 2 4_факт 2019" xfId="29518" xr:uid="{00000000-0005-0000-0000-0000074F0000}"/>
    <cellStyle name="Heading With Underline 2 5" xfId="9472" xr:uid="{00000000-0005-0000-0000-0000084F0000}"/>
    <cellStyle name="Heading With Underline 2 5 2" xfId="21088" xr:uid="{00000000-0005-0000-0000-0000094F0000}"/>
    <cellStyle name="Heading With Underline 2 5 3" xfId="21089" xr:uid="{00000000-0005-0000-0000-00000A4F0000}"/>
    <cellStyle name="Heading With Underline 2 5 4" xfId="21090" xr:uid="{00000000-0005-0000-0000-00000B4F0000}"/>
    <cellStyle name="Heading With Underline 2 5 5" xfId="21091" xr:uid="{00000000-0005-0000-0000-00000C4F0000}"/>
    <cellStyle name="Heading With Underline 2 5 6" xfId="21092" xr:uid="{00000000-0005-0000-0000-00000D4F0000}"/>
    <cellStyle name="Heading With Underline 2 5 7" xfId="21093" xr:uid="{00000000-0005-0000-0000-00000E4F0000}"/>
    <cellStyle name="Heading With Underline 2 5 8" xfId="21094" xr:uid="{00000000-0005-0000-0000-00000F4F0000}"/>
    <cellStyle name="Heading With Underline 2 5_факт 2019" xfId="29519" xr:uid="{00000000-0005-0000-0000-0000104F0000}"/>
    <cellStyle name="Heading With Underline 2 6" xfId="9473" xr:uid="{00000000-0005-0000-0000-0000114F0000}"/>
    <cellStyle name="Heading With Underline 2_Лист2" xfId="29520" xr:uid="{00000000-0005-0000-0000-0000124F0000}"/>
    <cellStyle name="Heading With Underline 3" xfId="9474" xr:uid="{00000000-0005-0000-0000-0000134F0000}"/>
    <cellStyle name="Heading With Underline 3 2" xfId="9475" xr:uid="{00000000-0005-0000-0000-0000144F0000}"/>
    <cellStyle name="Heading With Underline 3 2 10" xfId="21095" xr:uid="{00000000-0005-0000-0000-0000154F0000}"/>
    <cellStyle name="Heading With Underline 3 2 2" xfId="21096" xr:uid="{00000000-0005-0000-0000-0000164F0000}"/>
    <cellStyle name="Heading With Underline 3 2 2 2" xfId="21097" xr:uid="{00000000-0005-0000-0000-0000174F0000}"/>
    <cellStyle name="Heading With Underline 3 2 2 3" xfId="21098" xr:uid="{00000000-0005-0000-0000-0000184F0000}"/>
    <cellStyle name="Heading With Underline 3 2 2 4" xfId="21099" xr:uid="{00000000-0005-0000-0000-0000194F0000}"/>
    <cellStyle name="Heading With Underline 3 2 2 5" xfId="21100" xr:uid="{00000000-0005-0000-0000-00001A4F0000}"/>
    <cellStyle name="Heading With Underline 3 2 2 6" xfId="21101" xr:uid="{00000000-0005-0000-0000-00001B4F0000}"/>
    <cellStyle name="Heading With Underline 3 2 2 7" xfId="21102" xr:uid="{00000000-0005-0000-0000-00001C4F0000}"/>
    <cellStyle name="Heading With Underline 3 2 2 8" xfId="21103" xr:uid="{00000000-0005-0000-0000-00001D4F0000}"/>
    <cellStyle name="Heading With Underline 3 2 2_факт 2019" xfId="29521" xr:uid="{00000000-0005-0000-0000-00001E4F0000}"/>
    <cellStyle name="Heading With Underline 3 2 3" xfId="21104" xr:uid="{00000000-0005-0000-0000-00001F4F0000}"/>
    <cellStyle name="Heading With Underline 3 2 3 2" xfId="21105" xr:uid="{00000000-0005-0000-0000-0000204F0000}"/>
    <cellStyle name="Heading With Underline 3 2 3 3" xfId="21106" xr:uid="{00000000-0005-0000-0000-0000214F0000}"/>
    <cellStyle name="Heading With Underline 3 2 3 4" xfId="21107" xr:uid="{00000000-0005-0000-0000-0000224F0000}"/>
    <cellStyle name="Heading With Underline 3 2 3 5" xfId="21108" xr:uid="{00000000-0005-0000-0000-0000234F0000}"/>
    <cellStyle name="Heading With Underline 3 2 3 6" xfId="21109" xr:uid="{00000000-0005-0000-0000-0000244F0000}"/>
    <cellStyle name="Heading With Underline 3 2 3 7" xfId="21110" xr:uid="{00000000-0005-0000-0000-0000254F0000}"/>
    <cellStyle name="Heading With Underline 3 2 3 8" xfId="21111" xr:uid="{00000000-0005-0000-0000-0000264F0000}"/>
    <cellStyle name="Heading With Underline 3 2 3_факт 2019" xfId="29522" xr:uid="{00000000-0005-0000-0000-0000274F0000}"/>
    <cellStyle name="Heading With Underline 3 2 4" xfId="21112" xr:uid="{00000000-0005-0000-0000-0000284F0000}"/>
    <cellStyle name="Heading With Underline 3 2 4 2" xfId="21113" xr:uid="{00000000-0005-0000-0000-0000294F0000}"/>
    <cellStyle name="Heading With Underline 3 2 4 3" xfId="21114" xr:uid="{00000000-0005-0000-0000-00002A4F0000}"/>
    <cellStyle name="Heading With Underline 3 2 4 4" xfId="21115" xr:uid="{00000000-0005-0000-0000-00002B4F0000}"/>
    <cellStyle name="Heading With Underline 3 2 4 5" xfId="21116" xr:uid="{00000000-0005-0000-0000-00002C4F0000}"/>
    <cellStyle name="Heading With Underline 3 2 4 6" xfId="21117" xr:uid="{00000000-0005-0000-0000-00002D4F0000}"/>
    <cellStyle name="Heading With Underline 3 2 4 7" xfId="21118" xr:uid="{00000000-0005-0000-0000-00002E4F0000}"/>
    <cellStyle name="Heading With Underline 3 2 4 8" xfId="21119" xr:uid="{00000000-0005-0000-0000-00002F4F0000}"/>
    <cellStyle name="Heading With Underline 3 2 4_факт 2019" xfId="29523" xr:uid="{00000000-0005-0000-0000-0000304F0000}"/>
    <cellStyle name="Heading With Underline 3 2 5" xfId="21120" xr:uid="{00000000-0005-0000-0000-0000314F0000}"/>
    <cellStyle name="Heading With Underline 3 2 5 2" xfId="21121" xr:uid="{00000000-0005-0000-0000-0000324F0000}"/>
    <cellStyle name="Heading With Underline 3 2 5 3" xfId="21122" xr:uid="{00000000-0005-0000-0000-0000334F0000}"/>
    <cellStyle name="Heading With Underline 3 2 5 4" xfId="21123" xr:uid="{00000000-0005-0000-0000-0000344F0000}"/>
    <cellStyle name="Heading With Underline 3 2 5 5" xfId="21124" xr:uid="{00000000-0005-0000-0000-0000354F0000}"/>
    <cellStyle name="Heading With Underline 3 2 5 6" xfId="21125" xr:uid="{00000000-0005-0000-0000-0000364F0000}"/>
    <cellStyle name="Heading With Underline 3 2 5 7" xfId="21126" xr:uid="{00000000-0005-0000-0000-0000374F0000}"/>
    <cellStyle name="Heading With Underline 3 2 5 8" xfId="21127" xr:uid="{00000000-0005-0000-0000-0000384F0000}"/>
    <cellStyle name="Heading With Underline 3 2 5_факт 2019" xfId="29524" xr:uid="{00000000-0005-0000-0000-0000394F0000}"/>
    <cellStyle name="Heading With Underline 3 2 6" xfId="21128" xr:uid="{00000000-0005-0000-0000-00003A4F0000}"/>
    <cellStyle name="Heading With Underline 3 2 6 2" xfId="21129" xr:uid="{00000000-0005-0000-0000-00003B4F0000}"/>
    <cellStyle name="Heading With Underline 3 2 6 3" xfId="21130" xr:uid="{00000000-0005-0000-0000-00003C4F0000}"/>
    <cellStyle name="Heading With Underline 3 2 6 4" xfId="21131" xr:uid="{00000000-0005-0000-0000-00003D4F0000}"/>
    <cellStyle name="Heading With Underline 3 2 6 5" xfId="21132" xr:uid="{00000000-0005-0000-0000-00003E4F0000}"/>
    <cellStyle name="Heading With Underline 3 2 6 6" xfId="21133" xr:uid="{00000000-0005-0000-0000-00003F4F0000}"/>
    <cellStyle name="Heading With Underline 3 2 6 7" xfId="21134" xr:uid="{00000000-0005-0000-0000-0000404F0000}"/>
    <cellStyle name="Heading With Underline 3 2 6 8" xfId="21135" xr:uid="{00000000-0005-0000-0000-0000414F0000}"/>
    <cellStyle name="Heading With Underline 3 2 6_факт 2019" xfId="29525" xr:uid="{00000000-0005-0000-0000-0000424F0000}"/>
    <cellStyle name="Heading With Underline 3 2 7" xfId="21136" xr:uid="{00000000-0005-0000-0000-0000434F0000}"/>
    <cellStyle name="Heading With Underline 3 2 8" xfId="21137" xr:uid="{00000000-0005-0000-0000-0000444F0000}"/>
    <cellStyle name="Heading With Underline 3 2 9" xfId="21138" xr:uid="{00000000-0005-0000-0000-0000454F0000}"/>
    <cellStyle name="Heading With Underline 3 2_факт 2019" xfId="29526" xr:uid="{00000000-0005-0000-0000-0000464F0000}"/>
    <cellStyle name="Heading With Underline 3 3" xfId="9476" xr:uid="{00000000-0005-0000-0000-0000474F0000}"/>
    <cellStyle name="Heading With Underline 3 3 2" xfId="21139" xr:uid="{00000000-0005-0000-0000-0000484F0000}"/>
    <cellStyle name="Heading With Underline 3 3 3" xfId="21140" xr:uid="{00000000-0005-0000-0000-0000494F0000}"/>
    <cellStyle name="Heading With Underline 3 3 4" xfId="21141" xr:uid="{00000000-0005-0000-0000-00004A4F0000}"/>
    <cellStyle name="Heading With Underline 3 3 5" xfId="21142" xr:uid="{00000000-0005-0000-0000-00004B4F0000}"/>
    <cellStyle name="Heading With Underline 3 3 6" xfId="21143" xr:uid="{00000000-0005-0000-0000-00004C4F0000}"/>
    <cellStyle name="Heading With Underline 3 3 7" xfId="21144" xr:uid="{00000000-0005-0000-0000-00004D4F0000}"/>
    <cellStyle name="Heading With Underline 3 3 8" xfId="21145" xr:uid="{00000000-0005-0000-0000-00004E4F0000}"/>
    <cellStyle name="Heading With Underline 3 3_факт 2019" xfId="29527" xr:uid="{00000000-0005-0000-0000-00004F4F0000}"/>
    <cellStyle name="Heading With Underline 3 4" xfId="9477" xr:uid="{00000000-0005-0000-0000-0000504F0000}"/>
    <cellStyle name="Heading With Underline 3 4 2" xfId="21146" xr:uid="{00000000-0005-0000-0000-0000514F0000}"/>
    <cellStyle name="Heading With Underline 3 4 3" xfId="21147" xr:uid="{00000000-0005-0000-0000-0000524F0000}"/>
    <cellStyle name="Heading With Underline 3 4 4" xfId="21148" xr:uid="{00000000-0005-0000-0000-0000534F0000}"/>
    <cellStyle name="Heading With Underline 3 4 5" xfId="21149" xr:uid="{00000000-0005-0000-0000-0000544F0000}"/>
    <cellStyle name="Heading With Underline 3 4 6" xfId="21150" xr:uid="{00000000-0005-0000-0000-0000554F0000}"/>
    <cellStyle name="Heading With Underline 3 4 7" xfId="21151" xr:uid="{00000000-0005-0000-0000-0000564F0000}"/>
    <cellStyle name="Heading With Underline 3 4 8" xfId="21152" xr:uid="{00000000-0005-0000-0000-0000574F0000}"/>
    <cellStyle name="Heading With Underline 3 4_факт 2019" xfId="29528" xr:uid="{00000000-0005-0000-0000-0000584F0000}"/>
    <cellStyle name="Heading With Underline 3 5" xfId="9478" xr:uid="{00000000-0005-0000-0000-0000594F0000}"/>
    <cellStyle name="Heading With Underline 3_факт 2019" xfId="29529" xr:uid="{00000000-0005-0000-0000-00005A4F0000}"/>
    <cellStyle name="Heading With Underline 4" xfId="9479" xr:uid="{00000000-0005-0000-0000-00005B4F0000}"/>
    <cellStyle name="Heading With Underline 4 10" xfId="21153" xr:uid="{00000000-0005-0000-0000-00005C4F0000}"/>
    <cellStyle name="Heading With Underline 4 2" xfId="21154" xr:uid="{00000000-0005-0000-0000-00005D4F0000}"/>
    <cellStyle name="Heading With Underline 4 2 2" xfId="21155" xr:uid="{00000000-0005-0000-0000-00005E4F0000}"/>
    <cellStyle name="Heading With Underline 4 2 3" xfId="21156" xr:uid="{00000000-0005-0000-0000-00005F4F0000}"/>
    <cellStyle name="Heading With Underline 4 2 4" xfId="21157" xr:uid="{00000000-0005-0000-0000-0000604F0000}"/>
    <cellStyle name="Heading With Underline 4 2 5" xfId="21158" xr:uid="{00000000-0005-0000-0000-0000614F0000}"/>
    <cellStyle name="Heading With Underline 4 2 6" xfId="21159" xr:uid="{00000000-0005-0000-0000-0000624F0000}"/>
    <cellStyle name="Heading With Underline 4 2 7" xfId="21160" xr:uid="{00000000-0005-0000-0000-0000634F0000}"/>
    <cellStyle name="Heading With Underline 4 2 8" xfId="21161" xr:uid="{00000000-0005-0000-0000-0000644F0000}"/>
    <cellStyle name="Heading With Underline 4 2_факт 2019" xfId="29530" xr:uid="{00000000-0005-0000-0000-0000654F0000}"/>
    <cellStyle name="Heading With Underline 4 3" xfId="21162" xr:uid="{00000000-0005-0000-0000-0000664F0000}"/>
    <cellStyle name="Heading With Underline 4 3 2" xfId="21163" xr:uid="{00000000-0005-0000-0000-0000674F0000}"/>
    <cellStyle name="Heading With Underline 4 3 3" xfId="21164" xr:uid="{00000000-0005-0000-0000-0000684F0000}"/>
    <cellStyle name="Heading With Underline 4 3 4" xfId="21165" xr:uid="{00000000-0005-0000-0000-0000694F0000}"/>
    <cellStyle name="Heading With Underline 4 3 5" xfId="21166" xr:uid="{00000000-0005-0000-0000-00006A4F0000}"/>
    <cellStyle name="Heading With Underline 4 3 6" xfId="21167" xr:uid="{00000000-0005-0000-0000-00006B4F0000}"/>
    <cellStyle name="Heading With Underline 4 3 7" xfId="21168" xr:uid="{00000000-0005-0000-0000-00006C4F0000}"/>
    <cellStyle name="Heading With Underline 4 3 8" xfId="21169" xr:uid="{00000000-0005-0000-0000-00006D4F0000}"/>
    <cellStyle name="Heading With Underline 4 3_факт 2019" xfId="29531" xr:uid="{00000000-0005-0000-0000-00006E4F0000}"/>
    <cellStyle name="Heading With Underline 4 4" xfId="21170" xr:uid="{00000000-0005-0000-0000-00006F4F0000}"/>
    <cellStyle name="Heading With Underline 4 4 2" xfId="21171" xr:uid="{00000000-0005-0000-0000-0000704F0000}"/>
    <cellStyle name="Heading With Underline 4 4 3" xfId="21172" xr:uid="{00000000-0005-0000-0000-0000714F0000}"/>
    <cellStyle name="Heading With Underline 4 4 4" xfId="21173" xr:uid="{00000000-0005-0000-0000-0000724F0000}"/>
    <cellStyle name="Heading With Underline 4 4 5" xfId="21174" xr:uid="{00000000-0005-0000-0000-0000734F0000}"/>
    <cellStyle name="Heading With Underline 4 4 6" xfId="21175" xr:uid="{00000000-0005-0000-0000-0000744F0000}"/>
    <cellStyle name="Heading With Underline 4 4 7" xfId="21176" xr:uid="{00000000-0005-0000-0000-0000754F0000}"/>
    <cellStyle name="Heading With Underline 4 4 8" xfId="21177" xr:uid="{00000000-0005-0000-0000-0000764F0000}"/>
    <cellStyle name="Heading With Underline 4 4_факт 2019" xfId="29532" xr:uid="{00000000-0005-0000-0000-0000774F0000}"/>
    <cellStyle name="Heading With Underline 4 5" xfId="21178" xr:uid="{00000000-0005-0000-0000-0000784F0000}"/>
    <cellStyle name="Heading With Underline 4 5 2" xfId="21179" xr:uid="{00000000-0005-0000-0000-0000794F0000}"/>
    <cellStyle name="Heading With Underline 4 5 3" xfId="21180" xr:uid="{00000000-0005-0000-0000-00007A4F0000}"/>
    <cellStyle name="Heading With Underline 4 5 4" xfId="21181" xr:uid="{00000000-0005-0000-0000-00007B4F0000}"/>
    <cellStyle name="Heading With Underline 4 5 5" xfId="21182" xr:uid="{00000000-0005-0000-0000-00007C4F0000}"/>
    <cellStyle name="Heading With Underline 4 5 6" xfId="21183" xr:uid="{00000000-0005-0000-0000-00007D4F0000}"/>
    <cellStyle name="Heading With Underline 4 5 7" xfId="21184" xr:uid="{00000000-0005-0000-0000-00007E4F0000}"/>
    <cellStyle name="Heading With Underline 4 5 8" xfId="21185" xr:uid="{00000000-0005-0000-0000-00007F4F0000}"/>
    <cellStyle name="Heading With Underline 4 5_факт 2019" xfId="29533" xr:uid="{00000000-0005-0000-0000-0000804F0000}"/>
    <cellStyle name="Heading With Underline 4 6" xfId="21186" xr:uid="{00000000-0005-0000-0000-0000814F0000}"/>
    <cellStyle name="Heading With Underline 4 6 2" xfId="21187" xr:uid="{00000000-0005-0000-0000-0000824F0000}"/>
    <cellStyle name="Heading With Underline 4 6 3" xfId="21188" xr:uid="{00000000-0005-0000-0000-0000834F0000}"/>
    <cellStyle name="Heading With Underline 4 6 4" xfId="21189" xr:uid="{00000000-0005-0000-0000-0000844F0000}"/>
    <cellStyle name="Heading With Underline 4 6 5" xfId="21190" xr:uid="{00000000-0005-0000-0000-0000854F0000}"/>
    <cellStyle name="Heading With Underline 4 6 6" xfId="21191" xr:uid="{00000000-0005-0000-0000-0000864F0000}"/>
    <cellStyle name="Heading With Underline 4 6 7" xfId="21192" xr:uid="{00000000-0005-0000-0000-0000874F0000}"/>
    <cellStyle name="Heading With Underline 4 6 8" xfId="21193" xr:uid="{00000000-0005-0000-0000-0000884F0000}"/>
    <cellStyle name="Heading With Underline 4 6_факт 2019" xfId="29534" xr:uid="{00000000-0005-0000-0000-0000894F0000}"/>
    <cellStyle name="Heading With Underline 4 7" xfId="21194" xr:uid="{00000000-0005-0000-0000-00008A4F0000}"/>
    <cellStyle name="Heading With Underline 4 8" xfId="21195" xr:uid="{00000000-0005-0000-0000-00008B4F0000}"/>
    <cellStyle name="Heading With Underline 4 9" xfId="21196" xr:uid="{00000000-0005-0000-0000-00008C4F0000}"/>
    <cellStyle name="Heading With Underline 4_факт 2019" xfId="29535" xr:uid="{00000000-0005-0000-0000-00008D4F0000}"/>
    <cellStyle name="Heading With Underline 5" xfId="9480" xr:uid="{00000000-0005-0000-0000-00008E4F0000}"/>
    <cellStyle name="Heading With Underline 5 2" xfId="21197" xr:uid="{00000000-0005-0000-0000-00008F4F0000}"/>
    <cellStyle name="Heading With Underline 5 3" xfId="21198" xr:uid="{00000000-0005-0000-0000-0000904F0000}"/>
    <cellStyle name="Heading With Underline 5 4" xfId="21199" xr:uid="{00000000-0005-0000-0000-0000914F0000}"/>
    <cellStyle name="Heading With Underline 5 5" xfId="21200" xr:uid="{00000000-0005-0000-0000-0000924F0000}"/>
    <cellStyle name="Heading With Underline 5 6" xfId="21201" xr:uid="{00000000-0005-0000-0000-0000934F0000}"/>
    <cellStyle name="Heading With Underline 5 7" xfId="21202" xr:uid="{00000000-0005-0000-0000-0000944F0000}"/>
    <cellStyle name="Heading With Underline 5 8" xfId="21203" xr:uid="{00000000-0005-0000-0000-0000954F0000}"/>
    <cellStyle name="Heading With Underline 5_факт 2019" xfId="29536" xr:uid="{00000000-0005-0000-0000-0000964F0000}"/>
    <cellStyle name="Heading With Underline 6" xfId="9481" xr:uid="{00000000-0005-0000-0000-0000974F0000}"/>
    <cellStyle name="Heading With Underline 6 2" xfId="21204" xr:uid="{00000000-0005-0000-0000-0000984F0000}"/>
    <cellStyle name="Heading With Underline 6 3" xfId="21205" xr:uid="{00000000-0005-0000-0000-0000994F0000}"/>
    <cellStyle name="Heading With Underline 6 4" xfId="21206" xr:uid="{00000000-0005-0000-0000-00009A4F0000}"/>
    <cellStyle name="Heading With Underline 6 5" xfId="21207" xr:uid="{00000000-0005-0000-0000-00009B4F0000}"/>
    <cellStyle name="Heading With Underline 6 6" xfId="21208" xr:uid="{00000000-0005-0000-0000-00009C4F0000}"/>
    <cellStyle name="Heading With Underline 6 7" xfId="21209" xr:uid="{00000000-0005-0000-0000-00009D4F0000}"/>
    <cellStyle name="Heading With Underline 6 8" xfId="21210" xr:uid="{00000000-0005-0000-0000-00009E4F0000}"/>
    <cellStyle name="Heading With Underline 6_факт 2019" xfId="29537" xr:uid="{00000000-0005-0000-0000-00009F4F0000}"/>
    <cellStyle name="Heading With Underline 7" xfId="9482" xr:uid="{00000000-0005-0000-0000-0000A04F0000}"/>
    <cellStyle name="Heading With Underline_Лист2" xfId="29538" xr:uid="{00000000-0005-0000-0000-0000A14F0000}"/>
    <cellStyle name="heading_a2" xfId="24011" xr:uid="{00000000-0005-0000-0000-0000A24F0000}"/>
    <cellStyle name="Heading2" xfId="9483" xr:uid="{00000000-0005-0000-0000-0000A34F0000}"/>
    <cellStyle name="Heading2 2" xfId="29539" xr:uid="{00000000-0005-0000-0000-0000A44F0000}"/>
    <cellStyle name="HeadingS" xfId="9484" xr:uid="{00000000-0005-0000-0000-0000A54F0000}"/>
    <cellStyle name="HeadingS 2" xfId="29540" xr:uid="{00000000-0005-0000-0000-0000A64F0000}"/>
    <cellStyle name="Headline I" xfId="9485" xr:uid="{00000000-0005-0000-0000-0000A74F0000}"/>
    <cellStyle name="Headline I 2" xfId="29541" xr:uid="{00000000-0005-0000-0000-0000A84F0000}"/>
    <cellStyle name="Headline II" xfId="9486" xr:uid="{00000000-0005-0000-0000-0000A94F0000}"/>
    <cellStyle name="Headline II 2" xfId="29542" xr:uid="{00000000-0005-0000-0000-0000AA4F0000}"/>
    <cellStyle name="Headline III" xfId="9487" xr:uid="{00000000-0005-0000-0000-0000AB4F0000}"/>
    <cellStyle name="Headline III 2" xfId="29543" xr:uid="{00000000-0005-0000-0000-0000AC4F0000}"/>
    <cellStyle name="Hide" xfId="9488" xr:uid="{00000000-0005-0000-0000-0000AD4F0000}"/>
    <cellStyle name="Hide 2" xfId="29544" xr:uid="{00000000-0005-0000-0000-0000AE4F0000}"/>
    <cellStyle name="HspColumn" xfId="9489" xr:uid="{00000000-0005-0000-0000-0000AF4F0000}"/>
    <cellStyle name="HspColumn 2" xfId="29545" xr:uid="{00000000-0005-0000-0000-0000B04F0000}"/>
    <cellStyle name="HspColumnBottom" xfId="9490" xr:uid="{00000000-0005-0000-0000-0000B14F0000}"/>
    <cellStyle name="HspColumnBottom 2" xfId="29546" xr:uid="{00000000-0005-0000-0000-0000B24F0000}"/>
    <cellStyle name="HspCurrency" xfId="9491" xr:uid="{00000000-0005-0000-0000-0000B34F0000}"/>
    <cellStyle name="HspCurrency 2" xfId="29547" xr:uid="{00000000-0005-0000-0000-0000B44F0000}"/>
    <cellStyle name="HspNonCurrency" xfId="9492" xr:uid="{00000000-0005-0000-0000-0000B54F0000}"/>
    <cellStyle name="HspNonCurrency 2" xfId="29548" xr:uid="{00000000-0005-0000-0000-0000B64F0000}"/>
    <cellStyle name="HspPage" xfId="9493" xr:uid="{00000000-0005-0000-0000-0000B74F0000}"/>
    <cellStyle name="HspPage 2" xfId="29549" xr:uid="{00000000-0005-0000-0000-0000B84F0000}"/>
    <cellStyle name="HspPercentage" xfId="9494" xr:uid="{00000000-0005-0000-0000-0000B94F0000}"/>
    <cellStyle name="HspPercentage 2" xfId="29550" xr:uid="{00000000-0005-0000-0000-0000BA4F0000}"/>
    <cellStyle name="HspPlanType" xfId="9495" xr:uid="{00000000-0005-0000-0000-0000BB4F0000}"/>
    <cellStyle name="HspPlanType 2" xfId="29551" xr:uid="{00000000-0005-0000-0000-0000BC4F0000}"/>
    <cellStyle name="HspPOV" xfId="9496" xr:uid="{00000000-0005-0000-0000-0000BD4F0000}"/>
    <cellStyle name="HspPOV 2" xfId="29552" xr:uid="{00000000-0005-0000-0000-0000BE4F0000}"/>
    <cellStyle name="HspRow" xfId="9497" xr:uid="{00000000-0005-0000-0000-0000BF4F0000}"/>
    <cellStyle name="HspRow 2" xfId="29553" xr:uid="{00000000-0005-0000-0000-0000C04F0000}"/>
    <cellStyle name="Hyperlink" xfId="21211" xr:uid="{00000000-0005-0000-0000-0000C14F0000}"/>
    <cellStyle name="Hyperlink 2" xfId="9498" xr:uid="{00000000-0005-0000-0000-0000C24F0000}"/>
    <cellStyle name="Hyperlink 2 2" xfId="9499" xr:uid="{00000000-0005-0000-0000-0000C34F0000}"/>
    <cellStyle name="Hyperlink 2_факт 2019" xfId="29554" xr:uid="{00000000-0005-0000-0000-0000C44F0000}"/>
    <cellStyle name="Hyperlink 3" xfId="9500" xr:uid="{00000000-0005-0000-0000-0000C54F0000}"/>
    <cellStyle name="Hyperlink 4" xfId="9501" xr:uid="{00000000-0005-0000-0000-0000C64F0000}"/>
    <cellStyle name="Hyperlink 5" xfId="29555" xr:uid="{00000000-0005-0000-0000-0000C74F0000}"/>
    <cellStyle name="Hyperlink_Лист2" xfId="29556" xr:uid="{00000000-0005-0000-0000-0000C84F0000}"/>
    <cellStyle name="Iau?iue_?anoiau" xfId="9502" xr:uid="{00000000-0005-0000-0000-0000C94F0000}"/>
    <cellStyle name="Îáû÷íûé" xfId="9503" xr:uid="{00000000-0005-0000-0000-0000CA4F0000}"/>
    <cellStyle name="Îáű÷íűé_0_SODERJ" xfId="9504" xr:uid="{00000000-0005-0000-0000-0000CB4F0000}"/>
    <cellStyle name="Îáû÷íûé_FISHING" xfId="9505" xr:uid="{00000000-0005-0000-0000-0000CC4F0000}"/>
    <cellStyle name="Ïðîöåíòíûé" xfId="9506" xr:uid="{00000000-0005-0000-0000-0000CD4F0000}"/>
    <cellStyle name="Îňęđűâŕâřŕ˙ń˙ ăčďĺđńńűëęŕ" xfId="9507" xr:uid="{00000000-0005-0000-0000-0000CE4F0000}"/>
    <cellStyle name="Iniiar nraecou" xfId="9508" xr:uid="{00000000-0005-0000-0000-0000CF4F0000}"/>
    <cellStyle name="Iniiar nraecou 10" xfId="9509" xr:uid="{00000000-0005-0000-0000-0000D04F0000}"/>
    <cellStyle name="Iniiar nraecou 10 2" xfId="21212" xr:uid="{00000000-0005-0000-0000-0000D14F0000}"/>
    <cellStyle name="Iniiar nraecou 10_факт 2019" xfId="29557" xr:uid="{00000000-0005-0000-0000-0000D24F0000}"/>
    <cellStyle name="Iniiar nraecou 11" xfId="9510" xr:uid="{00000000-0005-0000-0000-0000D34F0000}"/>
    <cellStyle name="Iniiar nraecou 11 2" xfId="21213" xr:uid="{00000000-0005-0000-0000-0000D44F0000}"/>
    <cellStyle name="Iniiar nraecou 11_факт 2019" xfId="29558" xr:uid="{00000000-0005-0000-0000-0000D54F0000}"/>
    <cellStyle name="Iniiar nraecou 12" xfId="9511" xr:uid="{00000000-0005-0000-0000-0000D64F0000}"/>
    <cellStyle name="Iniiar nraecou 12 2" xfId="21214" xr:uid="{00000000-0005-0000-0000-0000D74F0000}"/>
    <cellStyle name="Iniiar nraecou 12_факт 2019" xfId="29559" xr:uid="{00000000-0005-0000-0000-0000D84F0000}"/>
    <cellStyle name="Iniiar nraecou 13" xfId="21215" xr:uid="{00000000-0005-0000-0000-0000D94F0000}"/>
    <cellStyle name="Iniiar nraecou 13 2" xfId="21216" xr:uid="{00000000-0005-0000-0000-0000DA4F0000}"/>
    <cellStyle name="Iniiar nraecou 13_факт 2019" xfId="29560" xr:uid="{00000000-0005-0000-0000-0000DB4F0000}"/>
    <cellStyle name="Iniiar nraecou 14" xfId="21217" xr:uid="{00000000-0005-0000-0000-0000DC4F0000}"/>
    <cellStyle name="Iniiar nraecou 14 2" xfId="21218" xr:uid="{00000000-0005-0000-0000-0000DD4F0000}"/>
    <cellStyle name="Iniiar nraecou 14_факт 2019" xfId="29561" xr:uid="{00000000-0005-0000-0000-0000DE4F0000}"/>
    <cellStyle name="Iniiar nraecou 15" xfId="21219" xr:uid="{00000000-0005-0000-0000-0000DF4F0000}"/>
    <cellStyle name="Iniiar nraecou 15 2" xfId="21220" xr:uid="{00000000-0005-0000-0000-0000E04F0000}"/>
    <cellStyle name="Iniiar nraecou 15_факт 2019" xfId="29562" xr:uid="{00000000-0005-0000-0000-0000E14F0000}"/>
    <cellStyle name="Iniiar nraecou 16" xfId="21221" xr:uid="{00000000-0005-0000-0000-0000E24F0000}"/>
    <cellStyle name="Iniiar nraecou 17" xfId="29563" xr:uid="{00000000-0005-0000-0000-0000E34F0000}"/>
    <cellStyle name="Iniiar nraecou 2" xfId="9512" xr:uid="{00000000-0005-0000-0000-0000E44F0000}"/>
    <cellStyle name="Iniiar nraecou 2 10" xfId="21222" xr:uid="{00000000-0005-0000-0000-0000E54F0000}"/>
    <cellStyle name="Iniiar nraecou 2 2" xfId="9513" xr:uid="{00000000-0005-0000-0000-0000E64F0000}"/>
    <cellStyle name="Iniiar nraecou 2 2 2" xfId="9514" xr:uid="{00000000-0005-0000-0000-0000E74F0000}"/>
    <cellStyle name="Iniiar nraecou 2 2 2 2" xfId="21223" xr:uid="{00000000-0005-0000-0000-0000E84F0000}"/>
    <cellStyle name="Iniiar nraecou 2 2 2 2 2" xfId="21224" xr:uid="{00000000-0005-0000-0000-0000E94F0000}"/>
    <cellStyle name="Iniiar nraecou 2 2 2 2_факт 2019" xfId="29564" xr:uid="{00000000-0005-0000-0000-0000EA4F0000}"/>
    <cellStyle name="Iniiar nraecou 2 2 2 3" xfId="21225" xr:uid="{00000000-0005-0000-0000-0000EB4F0000}"/>
    <cellStyle name="Iniiar nraecou 2 2 2 3 2" xfId="21226" xr:uid="{00000000-0005-0000-0000-0000EC4F0000}"/>
    <cellStyle name="Iniiar nraecou 2 2 2 3_факт 2019" xfId="29565" xr:uid="{00000000-0005-0000-0000-0000ED4F0000}"/>
    <cellStyle name="Iniiar nraecou 2 2 2 4" xfId="21227" xr:uid="{00000000-0005-0000-0000-0000EE4F0000}"/>
    <cellStyle name="Iniiar nraecou 2 2 2_факт 2019" xfId="29566" xr:uid="{00000000-0005-0000-0000-0000EF4F0000}"/>
    <cellStyle name="Iniiar nraecou 2 2 3" xfId="9515" xr:uid="{00000000-0005-0000-0000-0000F04F0000}"/>
    <cellStyle name="Iniiar nraecou 2 2 3 2" xfId="21228" xr:uid="{00000000-0005-0000-0000-0000F14F0000}"/>
    <cellStyle name="Iniiar nraecou 2 2 3_факт 2019" xfId="29567" xr:uid="{00000000-0005-0000-0000-0000F24F0000}"/>
    <cellStyle name="Iniiar nraecou 2 2 4" xfId="9516" xr:uid="{00000000-0005-0000-0000-0000F34F0000}"/>
    <cellStyle name="Iniiar nraecou 2 2 4 2" xfId="21229" xr:uid="{00000000-0005-0000-0000-0000F44F0000}"/>
    <cellStyle name="Iniiar nraecou 2 2 4_факт 2019" xfId="29568" xr:uid="{00000000-0005-0000-0000-0000F54F0000}"/>
    <cellStyle name="Iniiar nraecou 2 2 5" xfId="9517" xr:uid="{00000000-0005-0000-0000-0000F64F0000}"/>
    <cellStyle name="Iniiar nraecou 2 2 5 2" xfId="21230" xr:uid="{00000000-0005-0000-0000-0000F74F0000}"/>
    <cellStyle name="Iniiar nraecou 2 2 5_факт 2019" xfId="29569" xr:uid="{00000000-0005-0000-0000-0000F84F0000}"/>
    <cellStyle name="Iniiar nraecou 2 2 6" xfId="21231" xr:uid="{00000000-0005-0000-0000-0000F94F0000}"/>
    <cellStyle name="Iniiar nraecou 2 2 6 2" xfId="21232" xr:uid="{00000000-0005-0000-0000-0000FA4F0000}"/>
    <cellStyle name="Iniiar nraecou 2 2 6_факт 2019" xfId="29570" xr:uid="{00000000-0005-0000-0000-0000FB4F0000}"/>
    <cellStyle name="Iniiar nraecou 2 2 7" xfId="21233" xr:uid="{00000000-0005-0000-0000-0000FC4F0000}"/>
    <cellStyle name="Iniiar nraecou 2 2 7 2" xfId="21234" xr:uid="{00000000-0005-0000-0000-0000FD4F0000}"/>
    <cellStyle name="Iniiar nraecou 2 2 7_факт 2019" xfId="29571" xr:uid="{00000000-0005-0000-0000-0000FE4F0000}"/>
    <cellStyle name="Iniiar nraecou 2 2 8" xfId="21235" xr:uid="{00000000-0005-0000-0000-0000FF4F0000}"/>
    <cellStyle name="Iniiar nraecou 2 2 8 2" xfId="21236" xr:uid="{00000000-0005-0000-0000-000000500000}"/>
    <cellStyle name="Iniiar nraecou 2 2 8_факт 2019" xfId="29572" xr:uid="{00000000-0005-0000-0000-000001500000}"/>
    <cellStyle name="Iniiar nraecou 2 2 9" xfId="21237" xr:uid="{00000000-0005-0000-0000-000002500000}"/>
    <cellStyle name="Iniiar nraecou 2 2_факт 2019" xfId="29573" xr:uid="{00000000-0005-0000-0000-000003500000}"/>
    <cellStyle name="Iniiar nraecou 2 3" xfId="9518" xr:uid="{00000000-0005-0000-0000-000004500000}"/>
    <cellStyle name="Iniiar nraecou 2 3 2" xfId="21238" xr:uid="{00000000-0005-0000-0000-000005500000}"/>
    <cellStyle name="Iniiar nraecou 2 3 2 2" xfId="21239" xr:uid="{00000000-0005-0000-0000-000006500000}"/>
    <cellStyle name="Iniiar nraecou 2 3 2_факт 2019" xfId="29574" xr:uid="{00000000-0005-0000-0000-000007500000}"/>
    <cellStyle name="Iniiar nraecou 2 3 3" xfId="21240" xr:uid="{00000000-0005-0000-0000-000008500000}"/>
    <cellStyle name="Iniiar nraecou 2 3 3 2" xfId="21241" xr:uid="{00000000-0005-0000-0000-000009500000}"/>
    <cellStyle name="Iniiar nraecou 2 3 3_факт 2019" xfId="29575" xr:uid="{00000000-0005-0000-0000-00000A500000}"/>
    <cellStyle name="Iniiar nraecou 2 3 4" xfId="21242" xr:uid="{00000000-0005-0000-0000-00000B500000}"/>
    <cellStyle name="Iniiar nraecou 2 3_факт 2019" xfId="29576" xr:uid="{00000000-0005-0000-0000-00000C500000}"/>
    <cellStyle name="Iniiar nraecou 2 4" xfId="9519" xr:uid="{00000000-0005-0000-0000-00000D500000}"/>
    <cellStyle name="Iniiar nraecou 2 4 2" xfId="21243" xr:uid="{00000000-0005-0000-0000-00000E500000}"/>
    <cellStyle name="Iniiar nraecou 2 4_факт 2019" xfId="29577" xr:uid="{00000000-0005-0000-0000-00000F500000}"/>
    <cellStyle name="Iniiar nraecou 2 5" xfId="9520" xr:uid="{00000000-0005-0000-0000-000010500000}"/>
    <cellStyle name="Iniiar nraecou 2 5 2" xfId="21244" xr:uid="{00000000-0005-0000-0000-000011500000}"/>
    <cellStyle name="Iniiar nraecou 2 5_факт 2019" xfId="29578" xr:uid="{00000000-0005-0000-0000-000012500000}"/>
    <cellStyle name="Iniiar nraecou 2 6" xfId="9521" xr:uid="{00000000-0005-0000-0000-000013500000}"/>
    <cellStyle name="Iniiar nraecou 2 6 2" xfId="21245" xr:uid="{00000000-0005-0000-0000-000014500000}"/>
    <cellStyle name="Iniiar nraecou 2 6_факт 2019" xfId="29579" xr:uid="{00000000-0005-0000-0000-000015500000}"/>
    <cellStyle name="Iniiar nraecou 2 7" xfId="21246" xr:uid="{00000000-0005-0000-0000-000016500000}"/>
    <cellStyle name="Iniiar nraecou 2 7 2" xfId="21247" xr:uid="{00000000-0005-0000-0000-000017500000}"/>
    <cellStyle name="Iniiar nraecou 2 7_факт 2019" xfId="29580" xr:uid="{00000000-0005-0000-0000-000018500000}"/>
    <cellStyle name="Iniiar nraecou 2 8" xfId="21248" xr:uid="{00000000-0005-0000-0000-000019500000}"/>
    <cellStyle name="Iniiar nraecou 2 8 2" xfId="21249" xr:uid="{00000000-0005-0000-0000-00001A500000}"/>
    <cellStyle name="Iniiar nraecou 2 8_факт 2019" xfId="29581" xr:uid="{00000000-0005-0000-0000-00001B500000}"/>
    <cellStyle name="Iniiar nraecou 2 9" xfId="21250" xr:uid="{00000000-0005-0000-0000-00001C500000}"/>
    <cellStyle name="Iniiar nraecou 2 9 2" xfId="21251" xr:uid="{00000000-0005-0000-0000-00001D500000}"/>
    <cellStyle name="Iniiar nraecou 2 9_факт 2019" xfId="29582" xr:uid="{00000000-0005-0000-0000-00001E500000}"/>
    <cellStyle name="Iniiar nraecou 2_факт 2019" xfId="29583" xr:uid="{00000000-0005-0000-0000-00001F500000}"/>
    <cellStyle name="Iniiar nraecou 3" xfId="9522" xr:uid="{00000000-0005-0000-0000-000020500000}"/>
    <cellStyle name="Iniiar nraecou 3 2" xfId="9523" xr:uid="{00000000-0005-0000-0000-000021500000}"/>
    <cellStyle name="Iniiar nraecou 3 2 2" xfId="21252" xr:uid="{00000000-0005-0000-0000-000022500000}"/>
    <cellStyle name="Iniiar nraecou 3 2 2 2" xfId="21253" xr:uid="{00000000-0005-0000-0000-000023500000}"/>
    <cellStyle name="Iniiar nraecou 3 2 2_факт 2019" xfId="29584" xr:uid="{00000000-0005-0000-0000-000024500000}"/>
    <cellStyle name="Iniiar nraecou 3 2 3" xfId="21254" xr:uid="{00000000-0005-0000-0000-000025500000}"/>
    <cellStyle name="Iniiar nraecou 3 2 3 2" xfId="21255" xr:uid="{00000000-0005-0000-0000-000026500000}"/>
    <cellStyle name="Iniiar nraecou 3 2 3_факт 2019" xfId="29585" xr:uid="{00000000-0005-0000-0000-000027500000}"/>
    <cellStyle name="Iniiar nraecou 3 2 4" xfId="21256" xr:uid="{00000000-0005-0000-0000-000028500000}"/>
    <cellStyle name="Iniiar nraecou 3 2_факт 2019" xfId="29586" xr:uid="{00000000-0005-0000-0000-000029500000}"/>
    <cellStyle name="Iniiar nraecou 3 3" xfId="9524" xr:uid="{00000000-0005-0000-0000-00002A500000}"/>
    <cellStyle name="Iniiar nraecou 3 3 2" xfId="21257" xr:uid="{00000000-0005-0000-0000-00002B500000}"/>
    <cellStyle name="Iniiar nraecou 3 3_факт 2019" xfId="29587" xr:uid="{00000000-0005-0000-0000-00002C500000}"/>
    <cellStyle name="Iniiar nraecou 3 4" xfId="9525" xr:uid="{00000000-0005-0000-0000-00002D500000}"/>
    <cellStyle name="Iniiar nraecou 3 4 2" xfId="21258" xr:uid="{00000000-0005-0000-0000-00002E500000}"/>
    <cellStyle name="Iniiar nraecou 3 4_факт 2019" xfId="29588" xr:uid="{00000000-0005-0000-0000-00002F500000}"/>
    <cellStyle name="Iniiar nraecou 3 5" xfId="9526" xr:uid="{00000000-0005-0000-0000-000030500000}"/>
    <cellStyle name="Iniiar nraecou 3 5 2" xfId="21259" xr:uid="{00000000-0005-0000-0000-000031500000}"/>
    <cellStyle name="Iniiar nraecou 3 5_факт 2019" xfId="29589" xr:uid="{00000000-0005-0000-0000-000032500000}"/>
    <cellStyle name="Iniiar nraecou 3 6" xfId="21260" xr:uid="{00000000-0005-0000-0000-000033500000}"/>
    <cellStyle name="Iniiar nraecou 3 6 2" xfId="21261" xr:uid="{00000000-0005-0000-0000-000034500000}"/>
    <cellStyle name="Iniiar nraecou 3 6_факт 2019" xfId="29590" xr:uid="{00000000-0005-0000-0000-000035500000}"/>
    <cellStyle name="Iniiar nraecou 3 7" xfId="21262" xr:uid="{00000000-0005-0000-0000-000036500000}"/>
    <cellStyle name="Iniiar nraecou 3 7 2" xfId="21263" xr:uid="{00000000-0005-0000-0000-000037500000}"/>
    <cellStyle name="Iniiar nraecou 3 7_факт 2019" xfId="29591" xr:uid="{00000000-0005-0000-0000-000038500000}"/>
    <cellStyle name="Iniiar nraecou 3 8" xfId="21264" xr:uid="{00000000-0005-0000-0000-000039500000}"/>
    <cellStyle name="Iniiar nraecou 3 8 2" xfId="21265" xr:uid="{00000000-0005-0000-0000-00003A500000}"/>
    <cellStyle name="Iniiar nraecou 3 8_факт 2019" xfId="29592" xr:uid="{00000000-0005-0000-0000-00003B500000}"/>
    <cellStyle name="Iniiar nraecou 3 9" xfId="21266" xr:uid="{00000000-0005-0000-0000-00003C500000}"/>
    <cellStyle name="Iniiar nraecou 3_факт 2019" xfId="29593" xr:uid="{00000000-0005-0000-0000-00003D500000}"/>
    <cellStyle name="Iniiar nraecou 4" xfId="9527" xr:uid="{00000000-0005-0000-0000-00003E500000}"/>
    <cellStyle name="Iniiar nraecou 4 2" xfId="9528" xr:uid="{00000000-0005-0000-0000-00003F500000}"/>
    <cellStyle name="Iniiar nraecou 4 2 2" xfId="21267" xr:uid="{00000000-0005-0000-0000-000040500000}"/>
    <cellStyle name="Iniiar nraecou 4 2 2 2" xfId="21268" xr:uid="{00000000-0005-0000-0000-000041500000}"/>
    <cellStyle name="Iniiar nraecou 4 2 2_факт 2019" xfId="29594" xr:uid="{00000000-0005-0000-0000-000042500000}"/>
    <cellStyle name="Iniiar nraecou 4 2 3" xfId="21269" xr:uid="{00000000-0005-0000-0000-000043500000}"/>
    <cellStyle name="Iniiar nraecou 4 2 3 2" xfId="21270" xr:uid="{00000000-0005-0000-0000-000044500000}"/>
    <cellStyle name="Iniiar nraecou 4 2 3_факт 2019" xfId="29595" xr:uid="{00000000-0005-0000-0000-000045500000}"/>
    <cellStyle name="Iniiar nraecou 4 2 4" xfId="21271" xr:uid="{00000000-0005-0000-0000-000046500000}"/>
    <cellStyle name="Iniiar nraecou 4 2_факт 2019" xfId="29596" xr:uid="{00000000-0005-0000-0000-000047500000}"/>
    <cellStyle name="Iniiar nraecou 4 3" xfId="9529" xr:uid="{00000000-0005-0000-0000-000048500000}"/>
    <cellStyle name="Iniiar nraecou 4 3 2" xfId="21272" xr:uid="{00000000-0005-0000-0000-000049500000}"/>
    <cellStyle name="Iniiar nraecou 4 3_факт 2019" xfId="29597" xr:uid="{00000000-0005-0000-0000-00004A500000}"/>
    <cellStyle name="Iniiar nraecou 4 4" xfId="9530" xr:uid="{00000000-0005-0000-0000-00004B500000}"/>
    <cellStyle name="Iniiar nraecou 4 4 2" xfId="21273" xr:uid="{00000000-0005-0000-0000-00004C500000}"/>
    <cellStyle name="Iniiar nraecou 4 4_факт 2019" xfId="29598" xr:uid="{00000000-0005-0000-0000-00004D500000}"/>
    <cellStyle name="Iniiar nraecou 4 5" xfId="9531" xr:uid="{00000000-0005-0000-0000-00004E500000}"/>
    <cellStyle name="Iniiar nraecou 4 5 2" xfId="21274" xr:uid="{00000000-0005-0000-0000-00004F500000}"/>
    <cellStyle name="Iniiar nraecou 4 5_факт 2019" xfId="29599" xr:uid="{00000000-0005-0000-0000-000050500000}"/>
    <cellStyle name="Iniiar nraecou 4 6" xfId="21275" xr:uid="{00000000-0005-0000-0000-000051500000}"/>
    <cellStyle name="Iniiar nraecou 4 6 2" xfId="21276" xr:uid="{00000000-0005-0000-0000-000052500000}"/>
    <cellStyle name="Iniiar nraecou 4 6_факт 2019" xfId="29600" xr:uid="{00000000-0005-0000-0000-000053500000}"/>
    <cellStyle name="Iniiar nraecou 4 7" xfId="21277" xr:uid="{00000000-0005-0000-0000-000054500000}"/>
    <cellStyle name="Iniiar nraecou 4 7 2" xfId="21278" xr:uid="{00000000-0005-0000-0000-000055500000}"/>
    <cellStyle name="Iniiar nraecou 4 7_факт 2019" xfId="29601" xr:uid="{00000000-0005-0000-0000-000056500000}"/>
    <cellStyle name="Iniiar nraecou 4 8" xfId="21279" xr:uid="{00000000-0005-0000-0000-000057500000}"/>
    <cellStyle name="Iniiar nraecou 4 8 2" xfId="21280" xr:uid="{00000000-0005-0000-0000-000058500000}"/>
    <cellStyle name="Iniiar nraecou 4 8_факт 2019" xfId="29602" xr:uid="{00000000-0005-0000-0000-000059500000}"/>
    <cellStyle name="Iniiar nraecou 4 9" xfId="21281" xr:uid="{00000000-0005-0000-0000-00005A500000}"/>
    <cellStyle name="Iniiar nraecou 4_факт 2019" xfId="29603" xr:uid="{00000000-0005-0000-0000-00005B500000}"/>
    <cellStyle name="Iniiar nraecou 5" xfId="9532" xr:uid="{00000000-0005-0000-0000-00005C500000}"/>
    <cellStyle name="Iniiar nraecou 5 2" xfId="9533" xr:uid="{00000000-0005-0000-0000-00005D500000}"/>
    <cellStyle name="Iniiar nraecou 5 2 2" xfId="21282" xr:uid="{00000000-0005-0000-0000-00005E500000}"/>
    <cellStyle name="Iniiar nraecou 5 2 2 2" xfId="21283" xr:uid="{00000000-0005-0000-0000-00005F500000}"/>
    <cellStyle name="Iniiar nraecou 5 2 2_факт 2019" xfId="29604" xr:uid="{00000000-0005-0000-0000-000060500000}"/>
    <cellStyle name="Iniiar nraecou 5 2 3" xfId="21284" xr:uid="{00000000-0005-0000-0000-000061500000}"/>
    <cellStyle name="Iniiar nraecou 5 2 3 2" xfId="21285" xr:uid="{00000000-0005-0000-0000-000062500000}"/>
    <cellStyle name="Iniiar nraecou 5 2 3_факт 2019" xfId="29605" xr:uid="{00000000-0005-0000-0000-000063500000}"/>
    <cellStyle name="Iniiar nraecou 5 2 4" xfId="21286" xr:uid="{00000000-0005-0000-0000-000064500000}"/>
    <cellStyle name="Iniiar nraecou 5 2_факт 2019" xfId="29606" xr:uid="{00000000-0005-0000-0000-000065500000}"/>
    <cellStyle name="Iniiar nraecou 5 3" xfId="9534" xr:uid="{00000000-0005-0000-0000-000066500000}"/>
    <cellStyle name="Iniiar nraecou 5 3 2" xfId="21287" xr:uid="{00000000-0005-0000-0000-000067500000}"/>
    <cellStyle name="Iniiar nraecou 5 3_факт 2019" xfId="29607" xr:uid="{00000000-0005-0000-0000-000068500000}"/>
    <cellStyle name="Iniiar nraecou 5 4" xfId="9535" xr:uid="{00000000-0005-0000-0000-000069500000}"/>
    <cellStyle name="Iniiar nraecou 5 4 2" xfId="21288" xr:uid="{00000000-0005-0000-0000-00006A500000}"/>
    <cellStyle name="Iniiar nraecou 5 4_факт 2019" xfId="29608" xr:uid="{00000000-0005-0000-0000-00006B500000}"/>
    <cellStyle name="Iniiar nraecou 5 5" xfId="9536" xr:uid="{00000000-0005-0000-0000-00006C500000}"/>
    <cellStyle name="Iniiar nraecou 5 5 2" xfId="21289" xr:uid="{00000000-0005-0000-0000-00006D500000}"/>
    <cellStyle name="Iniiar nraecou 5 5_факт 2019" xfId="29609" xr:uid="{00000000-0005-0000-0000-00006E500000}"/>
    <cellStyle name="Iniiar nraecou 5 6" xfId="21290" xr:uid="{00000000-0005-0000-0000-00006F500000}"/>
    <cellStyle name="Iniiar nraecou 5 6 2" xfId="21291" xr:uid="{00000000-0005-0000-0000-000070500000}"/>
    <cellStyle name="Iniiar nraecou 5 6_факт 2019" xfId="29610" xr:uid="{00000000-0005-0000-0000-000071500000}"/>
    <cellStyle name="Iniiar nraecou 5 7" xfId="21292" xr:uid="{00000000-0005-0000-0000-000072500000}"/>
    <cellStyle name="Iniiar nraecou 5 7 2" xfId="21293" xr:uid="{00000000-0005-0000-0000-000073500000}"/>
    <cellStyle name="Iniiar nraecou 5 7_факт 2019" xfId="29611" xr:uid="{00000000-0005-0000-0000-000074500000}"/>
    <cellStyle name="Iniiar nraecou 5 8" xfId="21294" xr:uid="{00000000-0005-0000-0000-000075500000}"/>
    <cellStyle name="Iniiar nraecou 5 8 2" xfId="21295" xr:uid="{00000000-0005-0000-0000-000076500000}"/>
    <cellStyle name="Iniiar nraecou 5 8_факт 2019" xfId="29612" xr:uid="{00000000-0005-0000-0000-000077500000}"/>
    <cellStyle name="Iniiar nraecou 5 9" xfId="21296" xr:uid="{00000000-0005-0000-0000-000078500000}"/>
    <cellStyle name="Iniiar nraecou 5_факт 2019" xfId="29613" xr:uid="{00000000-0005-0000-0000-000079500000}"/>
    <cellStyle name="Iniiar nraecou 6" xfId="9537" xr:uid="{00000000-0005-0000-0000-00007A500000}"/>
    <cellStyle name="Iniiar nraecou 6 2" xfId="9538" xr:uid="{00000000-0005-0000-0000-00007B500000}"/>
    <cellStyle name="Iniiar nraecou 6 2 2" xfId="21297" xr:uid="{00000000-0005-0000-0000-00007C500000}"/>
    <cellStyle name="Iniiar nraecou 6 2 2 2" xfId="21298" xr:uid="{00000000-0005-0000-0000-00007D500000}"/>
    <cellStyle name="Iniiar nraecou 6 2 2_факт 2019" xfId="29614" xr:uid="{00000000-0005-0000-0000-00007E500000}"/>
    <cellStyle name="Iniiar nraecou 6 2 3" xfId="21299" xr:uid="{00000000-0005-0000-0000-00007F500000}"/>
    <cellStyle name="Iniiar nraecou 6 2 3 2" xfId="21300" xr:uid="{00000000-0005-0000-0000-000080500000}"/>
    <cellStyle name="Iniiar nraecou 6 2 3_факт 2019" xfId="29615" xr:uid="{00000000-0005-0000-0000-000081500000}"/>
    <cellStyle name="Iniiar nraecou 6 2 4" xfId="21301" xr:uid="{00000000-0005-0000-0000-000082500000}"/>
    <cellStyle name="Iniiar nraecou 6 2_факт 2019" xfId="29616" xr:uid="{00000000-0005-0000-0000-000083500000}"/>
    <cellStyle name="Iniiar nraecou 6 3" xfId="9539" xr:uid="{00000000-0005-0000-0000-000084500000}"/>
    <cellStyle name="Iniiar nraecou 6 3 2" xfId="21302" xr:uid="{00000000-0005-0000-0000-000085500000}"/>
    <cellStyle name="Iniiar nraecou 6 3_факт 2019" xfId="29617" xr:uid="{00000000-0005-0000-0000-000086500000}"/>
    <cellStyle name="Iniiar nraecou 6 4" xfId="9540" xr:uid="{00000000-0005-0000-0000-000087500000}"/>
    <cellStyle name="Iniiar nraecou 6 4 2" xfId="21303" xr:uid="{00000000-0005-0000-0000-000088500000}"/>
    <cellStyle name="Iniiar nraecou 6 4_факт 2019" xfId="29618" xr:uid="{00000000-0005-0000-0000-000089500000}"/>
    <cellStyle name="Iniiar nraecou 6 5" xfId="9541" xr:uid="{00000000-0005-0000-0000-00008A500000}"/>
    <cellStyle name="Iniiar nraecou 6 5 2" xfId="21304" xr:uid="{00000000-0005-0000-0000-00008B500000}"/>
    <cellStyle name="Iniiar nraecou 6 5_факт 2019" xfId="29619" xr:uid="{00000000-0005-0000-0000-00008C500000}"/>
    <cellStyle name="Iniiar nraecou 6 6" xfId="21305" xr:uid="{00000000-0005-0000-0000-00008D500000}"/>
    <cellStyle name="Iniiar nraecou 6 6 2" xfId="21306" xr:uid="{00000000-0005-0000-0000-00008E500000}"/>
    <cellStyle name="Iniiar nraecou 6 6_факт 2019" xfId="29620" xr:uid="{00000000-0005-0000-0000-00008F500000}"/>
    <cellStyle name="Iniiar nraecou 6 7" xfId="21307" xr:uid="{00000000-0005-0000-0000-000090500000}"/>
    <cellStyle name="Iniiar nraecou 6 7 2" xfId="21308" xr:uid="{00000000-0005-0000-0000-000091500000}"/>
    <cellStyle name="Iniiar nraecou 6 7_факт 2019" xfId="29621" xr:uid="{00000000-0005-0000-0000-000092500000}"/>
    <cellStyle name="Iniiar nraecou 6 8" xfId="21309" xr:uid="{00000000-0005-0000-0000-000093500000}"/>
    <cellStyle name="Iniiar nraecou 6 8 2" xfId="21310" xr:uid="{00000000-0005-0000-0000-000094500000}"/>
    <cellStyle name="Iniiar nraecou 6 8_факт 2019" xfId="29622" xr:uid="{00000000-0005-0000-0000-000095500000}"/>
    <cellStyle name="Iniiar nraecou 6 9" xfId="21311" xr:uid="{00000000-0005-0000-0000-000096500000}"/>
    <cellStyle name="Iniiar nraecou 6_факт 2019" xfId="29623" xr:uid="{00000000-0005-0000-0000-000097500000}"/>
    <cellStyle name="Iniiar nraecou 7" xfId="9542" xr:uid="{00000000-0005-0000-0000-000098500000}"/>
    <cellStyle name="Iniiar nraecou 7 2" xfId="9543" xr:uid="{00000000-0005-0000-0000-000099500000}"/>
    <cellStyle name="Iniiar nraecou 7 2 2" xfId="21312" xr:uid="{00000000-0005-0000-0000-00009A500000}"/>
    <cellStyle name="Iniiar nraecou 7 2 2 2" xfId="21313" xr:uid="{00000000-0005-0000-0000-00009B500000}"/>
    <cellStyle name="Iniiar nraecou 7 2 2_факт 2019" xfId="29624" xr:uid="{00000000-0005-0000-0000-00009C500000}"/>
    <cellStyle name="Iniiar nraecou 7 2 3" xfId="21314" xr:uid="{00000000-0005-0000-0000-00009D500000}"/>
    <cellStyle name="Iniiar nraecou 7 2 3 2" xfId="21315" xr:uid="{00000000-0005-0000-0000-00009E500000}"/>
    <cellStyle name="Iniiar nraecou 7 2 3_факт 2019" xfId="29625" xr:uid="{00000000-0005-0000-0000-00009F500000}"/>
    <cellStyle name="Iniiar nraecou 7 2 4" xfId="21316" xr:uid="{00000000-0005-0000-0000-0000A0500000}"/>
    <cellStyle name="Iniiar nraecou 7 2_факт 2019" xfId="29626" xr:uid="{00000000-0005-0000-0000-0000A1500000}"/>
    <cellStyle name="Iniiar nraecou 7 3" xfId="9544" xr:uid="{00000000-0005-0000-0000-0000A2500000}"/>
    <cellStyle name="Iniiar nraecou 7 3 2" xfId="21317" xr:uid="{00000000-0005-0000-0000-0000A3500000}"/>
    <cellStyle name="Iniiar nraecou 7 3_факт 2019" xfId="29627" xr:uid="{00000000-0005-0000-0000-0000A4500000}"/>
    <cellStyle name="Iniiar nraecou 7 4" xfId="9545" xr:uid="{00000000-0005-0000-0000-0000A5500000}"/>
    <cellStyle name="Iniiar nraecou 7 4 2" xfId="21318" xr:uid="{00000000-0005-0000-0000-0000A6500000}"/>
    <cellStyle name="Iniiar nraecou 7 4_факт 2019" xfId="29628" xr:uid="{00000000-0005-0000-0000-0000A7500000}"/>
    <cellStyle name="Iniiar nraecou 7 5" xfId="9546" xr:uid="{00000000-0005-0000-0000-0000A8500000}"/>
    <cellStyle name="Iniiar nraecou 7 5 2" xfId="21319" xr:uid="{00000000-0005-0000-0000-0000A9500000}"/>
    <cellStyle name="Iniiar nraecou 7 5_факт 2019" xfId="29629" xr:uid="{00000000-0005-0000-0000-0000AA500000}"/>
    <cellStyle name="Iniiar nraecou 7 6" xfId="21320" xr:uid="{00000000-0005-0000-0000-0000AB500000}"/>
    <cellStyle name="Iniiar nraecou 7 6 2" xfId="21321" xr:uid="{00000000-0005-0000-0000-0000AC500000}"/>
    <cellStyle name="Iniiar nraecou 7 6_факт 2019" xfId="29630" xr:uid="{00000000-0005-0000-0000-0000AD500000}"/>
    <cellStyle name="Iniiar nraecou 7 7" xfId="21322" xr:uid="{00000000-0005-0000-0000-0000AE500000}"/>
    <cellStyle name="Iniiar nraecou 7 7 2" xfId="21323" xr:uid="{00000000-0005-0000-0000-0000AF500000}"/>
    <cellStyle name="Iniiar nraecou 7 7_факт 2019" xfId="29631" xr:uid="{00000000-0005-0000-0000-0000B0500000}"/>
    <cellStyle name="Iniiar nraecou 7 8" xfId="21324" xr:uid="{00000000-0005-0000-0000-0000B1500000}"/>
    <cellStyle name="Iniiar nraecou 7 8 2" xfId="21325" xr:uid="{00000000-0005-0000-0000-0000B2500000}"/>
    <cellStyle name="Iniiar nraecou 7 8_факт 2019" xfId="29632" xr:uid="{00000000-0005-0000-0000-0000B3500000}"/>
    <cellStyle name="Iniiar nraecou 7 9" xfId="21326" xr:uid="{00000000-0005-0000-0000-0000B4500000}"/>
    <cellStyle name="Iniiar nraecou 7_факт 2019" xfId="29633" xr:uid="{00000000-0005-0000-0000-0000B5500000}"/>
    <cellStyle name="Iniiar nraecou 8" xfId="9547" xr:uid="{00000000-0005-0000-0000-0000B6500000}"/>
    <cellStyle name="Iniiar nraecou 8 2" xfId="9548" xr:uid="{00000000-0005-0000-0000-0000B7500000}"/>
    <cellStyle name="Iniiar nraecou 8 2 2" xfId="21327" xr:uid="{00000000-0005-0000-0000-0000B8500000}"/>
    <cellStyle name="Iniiar nraecou 8 2 2 2" xfId="21328" xr:uid="{00000000-0005-0000-0000-0000B9500000}"/>
    <cellStyle name="Iniiar nraecou 8 2 2_факт 2019" xfId="29634" xr:uid="{00000000-0005-0000-0000-0000BA500000}"/>
    <cellStyle name="Iniiar nraecou 8 2 3" xfId="21329" xr:uid="{00000000-0005-0000-0000-0000BB500000}"/>
    <cellStyle name="Iniiar nraecou 8 2 3 2" xfId="21330" xr:uid="{00000000-0005-0000-0000-0000BC500000}"/>
    <cellStyle name="Iniiar nraecou 8 2 3_факт 2019" xfId="29635" xr:uid="{00000000-0005-0000-0000-0000BD500000}"/>
    <cellStyle name="Iniiar nraecou 8 2 4" xfId="21331" xr:uid="{00000000-0005-0000-0000-0000BE500000}"/>
    <cellStyle name="Iniiar nraecou 8 2_факт 2019" xfId="29636" xr:uid="{00000000-0005-0000-0000-0000BF500000}"/>
    <cellStyle name="Iniiar nraecou 8 3" xfId="9549" xr:uid="{00000000-0005-0000-0000-0000C0500000}"/>
    <cellStyle name="Iniiar nraecou 8 3 2" xfId="21332" xr:uid="{00000000-0005-0000-0000-0000C1500000}"/>
    <cellStyle name="Iniiar nraecou 8 3_факт 2019" xfId="29637" xr:uid="{00000000-0005-0000-0000-0000C2500000}"/>
    <cellStyle name="Iniiar nraecou 8 4" xfId="9550" xr:uid="{00000000-0005-0000-0000-0000C3500000}"/>
    <cellStyle name="Iniiar nraecou 8 4 2" xfId="21333" xr:uid="{00000000-0005-0000-0000-0000C4500000}"/>
    <cellStyle name="Iniiar nraecou 8 4_факт 2019" xfId="29638" xr:uid="{00000000-0005-0000-0000-0000C5500000}"/>
    <cellStyle name="Iniiar nraecou 8 5" xfId="9551" xr:uid="{00000000-0005-0000-0000-0000C6500000}"/>
    <cellStyle name="Iniiar nraecou 8 5 2" xfId="21334" xr:uid="{00000000-0005-0000-0000-0000C7500000}"/>
    <cellStyle name="Iniiar nraecou 8 5_факт 2019" xfId="29639" xr:uid="{00000000-0005-0000-0000-0000C8500000}"/>
    <cellStyle name="Iniiar nraecou 8 6" xfId="21335" xr:uid="{00000000-0005-0000-0000-0000C9500000}"/>
    <cellStyle name="Iniiar nraecou 8 6 2" xfId="21336" xr:uid="{00000000-0005-0000-0000-0000CA500000}"/>
    <cellStyle name="Iniiar nraecou 8 6_факт 2019" xfId="29640" xr:uid="{00000000-0005-0000-0000-0000CB500000}"/>
    <cellStyle name="Iniiar nraecou 8 7" xfId="21337" xr:uid="{00000000-0005-0000-0000-0000CC500000}"/>
    <cellStyle name="Iniiar nraecou 8 7 2" xfId="21338" xr:uid="{00000000-0005-0000-0000-0000CD500000}"/>
    <cellStyle name="Iniiar nraecou 8 7_факт 2019" xfId="29641" xr:uid="{00000000-0005-0000-0000-0000CE500000}"/>
    <cellStyle name="Iniiar nraecou 8 8" xfId="21339" xr:uid="{00000000-0005-0000-0000-0000CF500000}"/>
    <cellStyle name="Iniiar nraecou 8 8 2" xfId="21340" xr:uid="{00000000-0005-0000-0000-0000D0500000}"/>
    <cellStyle name="Iniiar nraecou 8 8_факт 2019" xfId="29642" xr:uid="{00000000-0005-0000-0000-0000D1500000}"/>
    <cellStyle name="Iniiar nraecou 8 9" xfId="21341" xr:uid="{00000000-0005-0000-0000-0000D2500000}"/>
    <cellStyle name="Iniiar nraecou 8_факт 2019" xfId="29643" xr:uid="{00000000-0005-0000-0000-0000D3500000}"/>
    <cellStyle name="Iniiar nraecou 9" xfId="9552" xr:uid="{00000000-0005-0000-0000-0000D4500000}"/>
    <cellStyle name="Iniiar nraecou 9 2" xfId="21342" xr:uid="{00000000-0005-0000-0000-0000D5500000}"/>
    <cellStyle name="Iniiar nraecou 9 2 2" xfId="21343" xr:uid="{00000000-0005-0000-0000-0000D6500000}"/>
    <cellStyle name="Iniiar nraecou 9 2_факт 2019" xfId="29644" xr:uid="{00000000-0005-0000-0000-0000D7500000}"/>
    <cellStyle name="Iniiar nraecou 9 3" xfId="21344" xr:uid="{00000000-0005-0000-0000-0000D8500000}"/>
    <cellStyle name="Iniiar nraecou 9 3 2" xfId="21345" xr:uid="{00000000-0005-0000-0000-0000D9500000}"/>
    <cellStyle name="Iniiar nraecou 9 3_факт 2019" xfId="29645" xr:uid="{00000000-0005-0000-0000-0000DA500000}"/>
    <cellStyle name="Iniiar nraecou 9 4" xfId="21346" xr:uid="{00000000-0005-0000-0000-0000DB500000}"/>
    <cellStyle name="Iniiar nraecou 9_факт 2019" xfId="29646" xr:uid="{00000000-0005-0000-0000-0000DC500000}"/>
    <cellStyle name="Iniiar nraecou_Лист2" xfId="29647" xr:uid="{00000000-0005-0000-0000-0000DD500000}"/>
    <cellStyle name="Input" xfId="24012" xr:uid="{00000000-0005-0000-0000-0000DE500000}"/>
    <cellStyle name="Input [yellow]" xfId="9553" xr:uid="{00000000-0005-0000-0000-0000DF500000}"/>
    <cellStyle name="Input [yellow] 10" xfId="9554" xr:uid="{00000000-0005-0000-0000-0000E0500000}"/>
    <cellStyle name="Input [yellow] 10 2" xfId="9555" xr:uid="{00000000-0005-0000-0000-0000E1500000}"/>
    <cellStyle name="Input [yellow] 10 3" xfId="9556" xr:uid="{00000000-0005-0000-0000-0000E2500000}"/>
    <cellStyle name="Input [yellow] 10 4" xfId="9557" xr:uid="{00000000-0005-0000-0000-0000E3500000}"/>
    <cellStyle name="Input [yellow] 11" xfId="9558" xr:uid="{00000000-0005-0000-0000-0000E4500000}"/>
    <cellStyle name="Input [yellow] 11 2" xfId="9559" xr:uid="{00000000-0005-0000-0000-0000E5500000}"/>
    <cellStyle name="Input [yellow] 11 3" xfId="9560" xr:uid="{00000000-0005-0000-0000-0000E6500000}"/>
    <cellStyle name="Input [yellow] 11 4" xfId="9561" xr:uid="{00000000-0005-0000-0000-0000E7500000}"/>
    <cellStyle name="Input [yellow] 12" xfId="9562" xr:uid="{00000000-0005-0000-0000-0000E8500000}"/>
    <cellStyle name="Input [yellow] 12 2" xfId="9563" xr:uid="{00000000-0005-0000-0000-0000E9500000}"/>
    <cellStyle name="Input [yellow] 12 3" xfId="9564" xr:uid="{00000000-0005-0000-0000-0000EA500000}"/>
    <cellStyle name="Input [yellow] 12 4" xfId="9565" xr:uid="{00000000-0005-0000-0000-0000EB500000}"/>
    <cellStyle name="Input [yellow] 13" xfId="9566" xr:uid="{00000000-0005-0000-0000-0000EC500000}"/>
    <cellStyle name="Input [yellow] 13 2" xfId="9567" xr:uid="{00000000-0005-0000-0000-0000ED500000}"/>
    <cellStyle name="Input [yellow] 13 3" xfId="9568" xr:uid="{00000000-0005-0000-0000-0000EE500000}"/>
    <cellStyle name="Input [yellow] 13 4" xfId="9569" xr:uid="{00000000-0005-0000-0000-0000EF500000}"/>
    <cellStyle name="Input [yellow] 14" xfId="9570" xr:uid="{00000000-0005-0000-0000-0000F0500000}"/>
    <cellStyle name="Input [yellow] 14 2" xfId="9571" xr:uid="{00000000-0005-0000-0000-0000F1500000}"/>
    <cellStyle name="Input [yellow] 14 3" xfId="9572" xr:uid="{00000000-0005-0000-0000-0000F2500000}"/>
    <cellStyle name="Input [yellow] 14 4" xfId="9573" xr:uid="{00000000-0005-0000-0000-0000F3500000}"/>
    <cellStyle name="Input [yellow] 15" xfId="9574" xr:uid="{00000000-0005-0000-0000-0000F4500000}"/>
    <cellStyle name="Input [yellow] 15 2" xfId="9575" xr:uid="{00000000-0005-0000-0000-0000F5500000}"/>
    <cellStyle name="Input [yellow] 15 3" xfId="9576" xr:uid="{00000000-0005-0000-0000-0000F6500000}"/>
    <cellStyle name="Input [yellow] 15 4" xfId="9577" xr:uid="{00000000-0005-0000-0000-0000F7500000}"/>
    <cellStyle name="Input [yellow] 16" xfId="9578" xr:uid="{00000000-0005-0000-0000-0000F8500000}"/>
    <cellStyle name="Input [yellow] 17" xfId="9579" xr:uid="{00000000-0005-0000-0000-0000F9500000}"/>
    <cellStyle name="Input [yellow] 18" xfId="9580" xr:uid="{00000000-0005-0000-0000-0000FA500000}"/>
    <cellStyle name="Input [yellow] 2" xfId="9581" xr:uid="{00000000-0005-0000-0000-0000FB500000}"/>
    <cellStyle name="Input [yellow] 2 2" xfId="9582" xr:uid="{00000000-0005-0000-0000-0000FC500000}"/>
    <cellStyle name="Input [yellow] 2 3" xfId="9583" xr:uid="{00000000-0005-0000-0000-0000FD500000}"/>
    <cellStyle name="Input [yellow] 2 4" xfId="9584" xr:uid="{00000000-0005-0000-0000-0000FE500000}"/>
    <cellStyle name="Input [yellow] 3" xfId="9585" xr:uid="{00000000-0005-0000-0000-0000FF500000}"/>
    <cellStyle name="Input [yellow] 3 2" xfId="9586" xr:uid="{00000000-0005-0000-0000-000000510000}"/>
    <cellStyle name="Input [yellow] 3 3" xfId="9587" xr:uid="{00000000-0005-0000-0000-000001510000}"/>
    <cellStyle name="Input [yellow] 3 4" xfId="9588" xr:uid="{00000000-0005-0000-0000-000002510000}"/>
    <cellStyle name="Input [yellow] 4" xfId="9589" xr:uid="{00000000-0005-0000-0000-000003510000}"/>
    <cellStyle name="Input [yellow] 4 2" xfId="9590" xr:uid="{00000000-0005-0000-0000-000004510000}"/>
    <cellStyle name="Input [yellow] 4 3" xfId="9591" xr:uid="{00000000-0005-0000-0000-000005510000}"/>
    <cellStyle name="Input [yellow] 4 4" xfId="9592" xr:uid="{00000000-0005-0000-0000-000006510000}"/>
    <cellStyle name="Input [yellow] 5" xfId="9593" xr:uid="{00000000-0005-0000-0000-000007510000}"/>
    <cellStyle name="Input [yellow] 5 2" xfId="9594" xr:uid="{00000000-0005-0000-0000-000008510000}"/>
    <cellStyle name="Input [yellow] 5 3" xfId="9595" xr:uid="{00000000-0005-0000-0000-000009510000}"/>
    <cellStyle name="Input [yellow] 5 4" xfId="9596" xr:uid="{00000000-0005-0000-0000-00000A510000}"/>
    <cellStyle name="Input [yellow] 6" xfId="9597" xr:uid="{00000000-0005-0000-0000-00000B510000}"/>
    <cellStyle name="Input [yellow] 6 2" xfId="9598" xr:uid="{00000000-0005-0000-0000-00000C510000}"/>
    <cellStyle name="Input [yellow] 6 3" xfId="9599" xr:uid="{00000000-0005-0000-0000-00000D510000}"/>
    <cellStyle name="Input [yellow] 6 4" xfId="9600" xr:uid="{00000000-0005-0000-0000-00000E510000}"/>
    <cellStyle name="Input [yellow] 7" xfId="9601" xr:uid="{00000000-0005-0000-0000-00000F510000}"/>
    <cellStyle name="Input [yellow] 7 2" xfId="9602" xr:uid="{00000000-0005-0000-0000-000010510000}"/>
    <cellStyle name="Input [yellow] 7 3" xfId="9603" xr:uid="{00000000-0005-0000-0000-000011510000}"/>
    <cellStyle name="Input [yellow] 7 4" xfId="9604" xr:uid="{00000000-0005-0000-0000-000012510000}"/>
    <cellStyle name="Input [yellow] 8" xfId="9605" xr:uid="{00000000-0005-0000-0000-000013510000}"/>
    <cellStyle name="Input [yellow] 8 2" xfId="9606" xr:uid="{00000000-0005-0000-0000-000014510000}"/>
    <cellStyle name="Input [yellow] 8 3" xfId="9607" xr:uid="{00000000-0005-0000-0000-000015510000}"/>
    <cellStyle name="Input [yellow] 8 4" xfId="9608" xr:uid="{00000000-0005-0000-0000-000016510000}"/>
    <cellStyle name="Input [yellow] 9" xfId="9609" xr:uid="{00000000-0005-0000-0000-000017510000}"/>
    <cellStyle name="Input [yellow] 9 2" xfId="9610" xr:uid="{00000000-0005-0000-0000-000018510000}"/>
    <cellStyle name="Input [yellow] 9 3" xfId="9611" xr:uid="{00000000-0005-0000-0000-000019510000}"/>
    <cellStyle name="Input [yellow] 9 4" xfId="9612" xr:uid="{00000000-0005-0000-0000-00001A510000}"/>
    <cellStyle name="Input [yellow]_Лист2" xfId="29648" xr:uid="{00000000-0005-0000-0000-00001B510000}"/>
    <cellStyle name="Input 2" xfId="9613" xr:uid="{00000000-0005-0000-0000-00001C510000}"/>
    <cellStyle name="Input 2 10" xfId="9614" xr:uid="{00000000-0005-0000-0000-00001D510000}"/>
    <cellStyle name="Input 2 10 2" xfId="9615" xr:uid="{00000000-0005-0000-0000-00001E510000}"/>
    <cellStyle name="Input 2 10 3" xfId="9616" xr:uid="{00000000-0005-0000-0000-00001F510000}"/>
    <cellStyle name="Input 2 10 4" xfId="9617" xr:uid="{00000000-0005-0000-0000-000020510000}"/>
    <cellStyle name="Input 2 11" xfId="9618" xr:uid="{00000000-0005-0000-0000-000021510000}"/>
    <cellStyle name="Input 2 11 2" xfId="9619" xr:uid="{00000000-0005-0000-0000-000022510000}"/>
    <cellStyle name="Input 2 11 3" xfId="9620" xr:uid="{00000000-0005-0000-0000-000023510000}"/>
    <cellStyle name="Input 2 11 4" xfId="9621" xr:uid="{00000000-0005-0000-0000-000024510000}"/>
    <cellStyle name="Input 2 12" xfId="9622" xr:uid="{00000000-0005-0000-0000-000025510000}"/>
    <cellStyle name="Input 2 12 2" xfId="9623" xr:uid="{00000000-0005-0000-0000-000026510000}"/>
    <cellStyle name="Input 2 12 3" xfId="9624" xr:uid="{00000000-0005-0000-0000-000027510000}"/>
    <cellStyle name="Input 2 12 4" xfId="9625" xr:uid="{00000000-0005-0000-0000-000028510000}"/>
    <cellStyle name="Input 2 13" xfId="9626" xr:uid="{00000000-0005-0000-0000-000029510000}"/>
    <cellStyle name="Input 2 13 2" xfId="9627" xr:uid="{00000000-0005-0000-0000-00002A510000}"/>
    <cellStyle name="Input 2 13 3" xfId="9628" xr:uid="{00000000-0005-0000-0000-00002B510000}"/>
    <cellStyle name="Input 2 13 4" xfId="9629" xr:uid="{00000000-0005-0000-0000-00002C510000}"/>
    <cellStyle name="Input 2 14" xfId="9630" xr:uid="{00000000-0005-0000-0000-00002D510000}"/>
    <cellStyle name="Input 2 14 2" xfId="9631" xr:uid="{00000000-0005-0000-0000-00002E510000}"/>
    <cellStyle name="Input 2 14 3" xfId="9632" xr:uid="{00000000-0005-0000-0000-00002F510000}"/>
    <cellStyle name="Input 2 14 4" xfId="9633" xr:uid="{00000000-0005-0000-0000-000030510000}"/>
    <cellStyle name="Input 2 15" xfId="9634" xr:uid="{00000000-0005-0000-0000-000031510000}"/>
    <cellStyle name="Input 2 15 2" xfId="9635" xr:uid="{00000000-0005-0000-0000-000032510000}"/>
    <cellStyle name="Input 2 15 3" xfId="9636" xr:uid="{00000000-0005-0000-0000-000033510000}"/>
    <cellStyle name="Input 2 15 4" xfId="9637" xr:uid="{00000000-0005-0000-0000-000034510000}"/>
    <cellStyle name="Input 2 16" xfId="9638" xr:uid="{00000000-0005-0000-0000-000035510000}"/>
    <cellStyle name="Input 2 17" xfId="9639" xr:uid="{00000000-0005-0000-0000-000036510000}"/>
    <cellStyle name="Input 2 18" xfId="9640" xr:uid="{00000000-0005-0000-0000-000037510000}"/>
    <cellStyle name="Input 2 2" xfId="9641" xr:uid="{00000000-0005-0000-0000-000038510000}"/>
    <cellStyle name="Input 2 2 2" xfId="9642" xr:uid="{00000000-0005-0000-0000-000039510000}"/>
    <cellStyle name="Input 2 2 3" xfId="9643" xr:uid="{00000000-0005-0000-0000-00003A510000}"/>
    <cellStyle name="Input 2 2 4" xfId="9644" xr:uid="{00000000-0005-0000-0000-00003B510000}"/>
    <cellStyle name="Input 2 3" xfId="9645" xr:uid="{00000000-0005-0000-0000-00003C510000}"/>
    <cellStyle name="Input 2 3 2" xfId="9646" xr:uid="{00000000-0005-0000-0000-00003D510000}"/>
    <cellStyle name="Input 2 3 3" xfId="9647" xr:uid="{00000000-0005-0000-0000-00003E510000}"/>
    <cellStyle name="Input 2 3 4" xfId="9648" xr:uid="{00000000-0005-0000-0000-00003F510000}"/>
    <cellStyle name="Input 2 4" xfId="9649" xr:uid="{00000000-0005-0000-0000-000040510000}"/>
    <cellStyle name="Input 2 4 2" xfId="9650" xr:uid="{00000000-0005-0000-0000-000041510000}"/>
    <cellStyle name="Input 2 4 3" xfId="9651" xr:uid="{00000000-0005-0000-0000-000042510000}"/>
    <cellStyle name="Input 2 4 4" xfId="9652" xr:uid="{00000000-0005-0000-0000-000043510000}"/>
    <cellStyle name="Input 2 5" xfId="9653" xr:uid="{00000000-0005-0000-0000-000044510000}"/>
    <cellStyle name="Input 2 5 2" xfId="9654" xr:uid="{00000000-0005-0000-0000-000045510000}"/>
    <cellStyle name="Input 2 5 3" xfId="9655" xr:uid="{00000000-0005-0000-0000-000046510000}"/>
    <cellStyle name="Input 2 5 4" xfId="9656" xr:uid="{00000000-0005-0000-0000-000047510000}"/>
    <cellStyle name="Input 2 6" xfId="9657" xr:uid="{00000000-0005-0000-0000-000048510000}"/>
    <cellStyle name="Input 2 6 2" xfId="9658" xr:uid="{00000000-0005-0000-0000-000049510000}"/>
    <cellStyle name="Input 2 6 3" xfId="9659" xr:uid="{00000000-0005-0000-0000-00004A510000}"/>
    <cellStyle name="Input 2 6 4" xfId="9660" xr:uid="{00000000-0005-0000-0000-00004B510000}"/>
    <cellStyle name="Input 2 7" xfId="9661" xr:uid="{00000000-0005-0000-0000-00004C510000}"/>
    <cellStyle name="Input 2 7 2" xfId="9662" xr:uid="{00000000-0005-0000-0000-00004D510000}"/>
    <cellStyle name="Input 2 7 3" xfId="9663" xr:uid="{00000000-0005-0000-0000-00004E510000}"/>
    <cellStyle name="Input 2 7 4" xfId="9664" xr:uid="{00000000-0005-0000-0000-00004F510000}"/>
    <cellStyle name="Input 2 8" xfId="9665" xr:uid="{00000000-0005-0000-0000-000050510000}"/>
    <cellStyle name="Input 2 8 2" xfId="9666" xr:uid="{00000000-0005-0000-0000-000051510000}"/>
    <cellStyle name="Input 2 8 3" xfId="9667" xr:uid="{00000000-0005-0000-0000-000052510000}"/>
    <cellStyle name="Input 2 8 4" xfId="9668" xr:uid="{00000000-0005-0000-0000-000053510000}"/>
    <cellStyle name="Input 2 9" xfId="9669" xr:uid="{00000000-0005-0000-0000-000054510000}"/>
    <cellStyle name="Input 2 9 2" xfId="9670" xr:uid="{00000000-0005-0000-0000-000055510000}"/>
    <cellStyle name="Input 2 9 3" xfId="9671" xr:uid="{00000000-0005-0000-0000-000056510000}"/>
    <cellStyle name="Input 2 9 4" xfId="9672" xr:uid="{00000000-0005-0000-0000-000057510000}"/>
    <cellStyle name="Input 2_факт 2019" xfId="29649" xr:uid="{00000000-0005-0000-0000-000058510000}"/>
    <cellStyle name="Input 3" xfId="9673" xr:uid="{00000000-0005-0000-0000-000059510000}"/>
    <cellStyle name="Input 3 10" xfId="9674" xr:uid="{00000000-0005-0000-0000-00005A510000}"/>
    <cellStyle name="Input 3 10 2" xfId="9675" xr:uid="{00000000-0005-0000-0000-00005B510000}"/>
    <cellStyle name="Input 3 10 3" xfId="9676" xr:uid="{00000000-0005-0000-0000-00005C510000}"/>
    <cellStyle name="Input 3 10 4" xfId="9677" xr:uid="{00000000-0005-0000-0000-00005D510000}"/>
    <cellStyle name="Input 3 11" xfId="9678" xr:uid="{00000000-0005-0000-0000-00005E510000}"/>
    <cellStyle name="Input 3 11 2" xfId="9679" xr:uid="{00000000-0005-0000-0000-00005F510000}"/>
    <cellStyle name="Input 3 11 3" xfId="9680" xr:uid="{00000000-0005-0000-0000-000060510000}"/>
    <cellStyle name="Input 3 11 4" xfId="9681" xr:uid="{00000000-0005-0000-0000-000061510000}"/>
    <cellStyle name="Input 3 12" xfId="9682" xr:uid="{00000000-0005-0000-0000-000062510000}"/>
    <cellStyle name="Input 3 12 2" xfId="9683" xr:uid="{00000000-0005-0000-0000-000063510000}"/>
    <cellStyle name="Input 3 12 3" xfId="9684" xr:uid="{00000000-0005-0000-0000-000064510000}"/>
    <cellStyle name="Input 3 12 4" xfId="9685" xr:uid="{00000000-0005-0000-0000-000065510000}"/>
    <cellStyle name="Input 3 13" xfId="9686" xr:uid="{00000000-0005-0000-0000-000066510000}"/>
    <cellStyle name="Input 3 13 2" xfId="9687" xr:uid="{00000000-0005-0000-0000-000067510000}"/>
    <cellStyle name="Input 3 13 3" xfId="9688" xr:uid="{00000000-0005-0000-0000-000068510000}"/>
    <cellStyle name="Input 3 13 4" xfId="9689" xr:uid="{00000000-0005-0000-0000-000069510000}"/>
    <cellStyle name="Input 3 14" xfId="9690" xr:uid="{00000000-0005-0000-0000-00006A510000}"/>
    <cellStyle name="Input 3 14 2" xfId="9691" xr:uid="{00000000-0005-0000-0000-00006B510000}"/>
    <cellStyle name="Input 3 14 3" xfId="9692" xr:uid="{00000000-0005-0000-0000-00006C510000}"/>
    <cellStyle name="Input 3 14 4" xfId="9693" xr:uid="{00000000-0005-0000-0000-00006D510000}"/>
    <cellStyle name="Input 3 15" xfId="9694" xr:uid="{00000000-0005-0000-0000-00006E510000}"/>
    <cellStyle name="Input 3 15 2" xfId="9695" xr:uid="{00000000-0005-0000-0000-00006F510000}"/>
    <cellStyle name="Input 3 15 3" xfId="9696" xr:uid="{00000000-0005-0000-0000-000070510000}"/>
    <cellStyle name="Input 3 15 4" xfId="9697" xr:uid="{00000000-0005-0000-0000-000071510000}"/>
    <cellStyle name="Input 3 16" xfId="9698" xr:uid="{00000000-0005-0000-0000-000072510000}"/>
    <cellStyle name="Input 3 17" xfId="9699" xr:uid="{00000000-0005-0000-0000-000073510000}"/>
    <cellStyle name="Input 3 18" xfId="9700" xr:uid="{00000000-0005-0000-0000-000074510000}"/>
    <cellStyle name="Input 3 2" xfId="9701" xr:uid="{00000000-0005-0000-0000-000075510000}"/>
    <cellStyle name="Input 3 2 2" xfId="9702" xr:uid="{00000000-0005-0000-0000-000076510000}"/>
    <cellStyle name="Input 3 2 3" xfId="9703" xr:uid="{00000000-0005-0000-0000-000077510000}"/>
    <cellStyle name="Input 3 2 4" xfId="9704" xr:uid="{00000000-0005-0000-0000-000078510000}"/>
    <cellStyle name="Input 3 3" xfId="9705" xr:uid="{00000000-0005-0000-0000-000079510000}"/>
    <cellStyle name="Input 3 3 2" xfId="9706" xr:uid="{00000000-0005-0000-0000-00007A510000}"/>
    <cellStyle name="Input 3 3 3" xfId="9707" xr:uid="{00000000-0005-0000-0000-00007B510000}"/>
    <cellStyle name="Input 3 3 4" xfId="9708" xr:uid="{00000000-0005-0000-0000-00007C510000}"/>
    <cellStyle name="Input 3 4" xfId="9709" xr:uid="{00000000-0005-0000-0000-00007D510000}"/>
    <cellStyle name="Input 3 4 2" xfId="9710" xr:uid="{00000000-0005-0000-0000-00007E510000}"/>
    <cellStyle name="Input 3 4 3" xfId="9711" xr:uid="{00000000-0005-0000-0000-00007F510000}"/>
    <cellStyle name="Input 3 4 4" xfId="9712" xr:uid="{00000000-0005-0000-0000-000080510000}"/>
    <cellStyle name="Input 3 5" xfId="9713" xr:uid="{00000000-0005-0000-0000-000081510000}"/>
    <cellStyle name="Input 3 5 2" xfId="9714" xr:uid="{00000000-0005-0000-0000-000082510000}"/>
    <cellStyle name="Input 3 5 3" xfId="9715" xr:uid="{00000000-0005-0000-0000-000083510000}"/>
    <cellStyle name="Input 3 5 4" xfId="9716" xr:uid="{00000000-0005-0000-0000-000084510000}"/>
    <cellStyle name="Input 3 6" xfId="9717" xr:uid="{00000000-0005-0000-0000-000085510000}"/>
    <cellStyle name="Input 3 6 2" xfId="9718" xr:uid="{00000000-0005-0000-0000-000086510000}"/>
    <cellStyle name="Input 3 6 3" xfId="9719" xr:uid="{00000000-0005-0000-0000-000087510000}"/>
    <cellStyle name="Input 3 6 4" xfId="9720" xr:uid="{00000000-0005-0000-0000-000088510000}"/>
    <cellStyle name="Input 3 7" xfId="9721" xr:uid="{00000000-0005-0000-0000-000089510000}"/>
    <cellStyle name="Input 3 7 2" xfId="9722" xr:uid="{00000000-0005-0000-0000-00008A510000}"/>
    <cellStyle name="Input 3 7 3" xfId="9723" xr:uid="{00000000-0005-0000-0000-00008B510000}"/>
    <cellStyle name="Input 3 7 4" xfId="9724" xr:uid="{00000000-0005-0000-0000-00008C510000}"/>
    <cellStyle name="Input 3 8" xfId="9725" xr:uid="{00000000-0005-0000-0000-00008D510000}"/>
    <cellStyle name="Input 3 8 2" xfId="9726" xr:uid="{00000000-0005-0000-0000-00008E510000}"/>
    <cellStyle name="Input 3 8 3" xfId="9727" xr:uid="{00000000-0005-0000-0000-00008F510000}"/>
    <cellStyle name="Input 3 8 4" xfId="9728" xr:uid="{00000000-0005-0000-0000-000090510000}"/>
    <cellStyle name="Input 3 9" xfId="9729" xr:uid="{00000000-0005-0000-0000-000091510000}"/>
    <cellStyle name="Input 3 9 2" xfId="9730" xr:uid="{00000000-0005-0000-0000-000092510000}"/>
    <cellStyle name="Input 3 9 3" xfId="9731" xr:uid="{00000000-0005-0000-0000-000093510000}"/>
    <cellStyle name="Input 3 9 4" xfId="9732" xr:uid="{00000000-0005-0000-0000-000094510000}"/>
    <cellStyle name="Input 3_факт 2019" xfId="29650" xr:uid="{00000000-0005-0000-0000-000095510000}"/>
    <cellStyle name="Input 4" xfId="9733" xr:uid="{00000000-0005-0000-0000-000096510000}"/>
    <cellStyle name="Input 4 10" xfId="9734" xr:uid="{00000000-0005-0000-0000-000097510000}"/>
    <cellStyle name="Input 4 10 2" xfId="9735" xr:uid="{00000000-0005-0000-0000-000098510000}"/>
    <cellStyle name="Input 4 10 3" xfId="9736" xr:uid="{00000000-0005-0000-0000-000099510000}"/>
    <cellStyle name="Input 4 10 4" xfId="9737" xr:uid="{00000000-0005-0000-0000-00009A510000}"/>
    <cellStyle name="Input 4 11" xfId="9738" xr:uid="{00000000-0005-0000-0000-00009B510000}"/>
    <cellStyle name="Input 4 11 2" xfId="9739" xr:uid="{00000000-0005-0000-0000-00009C510000}"/>
    <cellStyle name="Input 4 11 3" xfId="9740" xr:uid="{00000000-0005-0000-0000-00009D510000}"/>
    <cellStyle name="Input 4 11 4" xfId="9741" xr:uid="{00000000-0005-0000-0000-00009E510000}"/>
    <cellStyle name="Input 4 12" xfId="9742" xr:uid="{00000000-0005-0000-0000-00009F510000}"/>
    <cellStyle name="Input 4 12 2" xfId="9743" xr:uid="{00000000-0005-0000-0000-0000A0510000}"/>
    <cellStyle name="Input 4 12 3" xfId="9744" xr:uid="{00000000-0005-0000-0000-0000A1510000}"/>
    <cellStyle name="Input 4 12 4" xfId="9745" xr:uid="{00000000-0005-0000-0000-0000A2510000}"/>
    <cellStyle name="Input 4 13" xfId="9746" xr:uid="{00000000-0005-0000-0000-0000A3510000}"/>
    <cellStyle name="Input 4 13 2" xfId="9747" xr:uid="{00000000-0005-0000-0000-0000A4510000}"/>
    <cellStyle name="Input 4 13 3" xfId="9748" xr:uid="{00000000-0005-0000-0000-0000A5510000}"/>
    <cellStyle name="Input 4 13 4" xfId="9749" xr:uid="{00000000-0005-0000-0000-0000A6510000}"/>
    <cellStyle name="Input 4 14" xfId="9750" xr:uid="{00000000-0005-0000-0000-0000A7510000}"/>
    <cellStyle name="Input 4 14 2" xfId="9751" xr:uid="{00000000-0005-0000-0000-0000A8510000}"/>
    <cellStyle name="Input 4 14 3" xfId="9752" xr:uid="{00000000-0005-0000-0000-0000A9510000}"/>
    <cellStyle name="Input 4 14 4" xfId="9753" xr:uid="{00000000-0005-0000-0000-0000AA510000}"/>
    <cellStyle name="Input 4 15" xfId="9754" xr:uid="{00000000-0005-0000-0000-0000AB510000}"/>
    <cellStyle name="Input 4 15 2" xfId="9755" xr:uid="{00000000-0005-0000-0000-0000AC510000}"/>
    <cellStyle name="Input 4 15 3" xfId="9756" xr:uid="{00000000-0005-0000-0000-0000AD510000}"/>
    <cellStyle name="Input 4 15 4" xfId="9757" xr:uid="{00000000-0005-0000-0000-0000AE510000}"/>
    <cellStyle name="Input 4 16" xfId="9758" xr:uid="{00000000-0005-0000-0000-0000AF510000}"/>
    <cellStyle name="Input 4 17" xfId="9759" xr:uid="{00000000-0005-0000-0000-0000B0510000}"/>
    <cellStyle name="Input 4 18" xfId="9760" xr:uid="{00000000-0005-0000-0000-0000B1510000}"/>
    <cellStyle name="Input 4 2" xfId="9761" xr:uid="{00000000-0005-0000-0000-0000B2510000}"/>
    <cellStyle name="Input 4 2 2" xfId="9762" xr:uid="{00000000-0005-0000-0000-0000B3510000}"/>
    <cellStyle name="Input 4 2 3" xfId="9763" xr:uid="{00000000-0005-0000-0000-0000B4510000}"/>
    <cellStyle name="Input 4 2 4" xfId="9764" xr:uid="{00000000-0005-0000-0000-0000B5510000}"/>
    <cellStyle name="Input 4 3" xfId="9765" xr:uid="{00000000-0005-0000-0000-0000B6510000}"/>
    <cellStyle name="Input 4 3 2" xfId="9766" xr:uid="{00000000-0005-0000-0000-0000B7510000}"/>
    <cellStyle name="Input 4 3 3" xfId="9767" xr:uid="{00000000-0005-0000-0000-0000B8510000}"/>
    <cellStyle name="Input 4 3 4" xfId="9768" xr:uid="{00000000-0005-0000-0000-0000B9510000}"/>
    <cellStyle name="Input 4 4" xfId="9769" xr:uid="{00000000-0005-0000-0000-0000BA510000}"/>
    <cellStyle name="Input 4 4 2" xfId="9770" xr:uid="{00000000-0005-0000-0000-0000BB510000}"/>
    <cellStyle name="Input 4 4 3" xfId="9771" xr:uid="{00000000-0005-0000-0000-0000BC510000}"/>
    <cellStyle name="Input 4 4 4" xfId="9772" xr:uid="{00000000-0005-0000-0000-0000BD510000}"/>
    <cellStyle name="Input 4 5" xfId="9773" xr:uid="{00000000-0005-0000-0000-0000BE510000}"/>
    <cellStyle name="Input 4 5 2" xfId="9774" xr:uid="{00000000-0005-0000-0000-0000BF510000}"/>
    <cellStyle name="Input 4 5 3" xfId="9775" xr:uid="{00000000-0005-0000-0000-0000C0510000}"/>
    <cellStyle name="Input 4 5 4" xfId="9776" xr:uid="{00000000-0005-0000-0000-0000C1510000}"/>
    <cellStyle name="Input 4 6" xfId="9777" xr:uid="{00000000-0005-0000-0000-0000C2510000}"/>
    <cellStyle name="Input 4 6 2" xfId="9778" xr:uid="{00000000-0005-0000-0000-0000C3510000}"/>
    <cellStyle name="Input 4 6 3" xfId="9779" xr:uid="{00000000-0005-0000-0000-0000C4510000}"/>
    <cellStyle name="Input 4 6 4" xfId="9780" xr:uid="{00000000-0005-0000-0000-0000C5510000}"/>
    <cellStyle name="Input 4 7" xfId="9781" xr:uid="{00000000-0005-0000-0000-0000C6510000}"/>
    <cellStyle name="Input 4 7 2" xfId="9782" xr:uid="{00000000-0005-0000-0000-0000C7510000}"/>
    <cellStyle name="Input 4 7 3" xfId="9783" xr:uid="{00000000-0005-0000-0000-0000C8510000}"/>
    <cellStyle name="Input 4 7 4" xfId="9784" xr:uid="{00000000-0005-0000-0000-0000C9510000}"/>
    <cellStyle name="Input 4 8" xfId="9785" xr:uid="{00000000-0005-0000-0000-0000CA510000}"/>
    <cellStyle name="Input 4 8 2" xfId="9786" xr:uid="{00000000-0005-0000-0000-0000CB510000}"/>
    <cellStyle name="Input 4 8 3" xfId="9787" xr:uid="{00000000-0005-0000-0000-0000CC510000}"/>
    <cellStyle name="Input 4 8 4" xfId="9788" xr:uid="{00000000-0005-0000-0000-0000CD510000}"/>
    <cellStyle name="Input 4 9" xfId="9789" xr:uid="{00000000-0005-0000-0000-0000CE510000}"/>
    <cellStyle name="Input 4 9 2" xfId="9790" xr:uid="{00000000-0005-0000-0000-0000CF510000}"/>
    <cellStyle name="Input 4 9 3" xfId="9791" xr:uid="{00000000-0005-0000-0000-0000D0510000}"/>
    <cellStyle name="Input 4 9 4" xfId="9792" xr:uid="{00000000-0005-0000-0000-0000D1510000}"/>
    <cellStyle name="Input 4_факт 2019" xfId="29651" xr:uid="{00000000-0005-0000-0000-0000D2510000}"/>
    <cellStyle name="Input 5" xfId="9793" xr:uid="{00000000-0005-0000-0000-0000D3510000}"/>
    <cellStyle name="Input 5 10" xfId="9794" xr:uid="{00000000-0005-0000-0000-0000D4510000}"/>
    <cellStyle name="Input 5 10 2" xfId="9795" xr:uid="{00000000-0005-0000-0000-0000D5510000}"/>
    <cellStyle name="Input 5 10 3" xfId="9796" xr:uid="{00000000-0005-0000-0000-0000D6510000}"/>
    <cellStyle name="Input 5 10 4" xfId="9797" xr:uid="{00000000-0005-0000-0000-0000D7510000}"/>
    <cellStyle name="Input 5 11" xfId="9798" xr:uid="{00000000-0005-0000-0000-0000D8510000}"/>
    <cellStyle name="Input 5 11 2" xfId="9799" xr:uid="{00000000-0005-0000-0000-0000D9510000}"/>
    <cellStyle name="Input 5 11 3" xfId="9800" xr:uid="{00000000-0005-0000-0000-0000DA510000}"/>
    <cellStyle name="Input 5 11 4" xfId="9801" xr:uid="{00000000-0005-0000-0000-0000DB510000}"/>
    <cellStyle name="Input 5 12" xfId="9802" xr:uid="{00000000-0005-0000-0000-0000DC510000}"/>
    <cellStyle name="Input 5 12 2" xfId="9803" xr:uid="{00000000-0005-0000-0000-0000DD510000}"/>
    <cellStyle name="Input 5 12 3" xfId="9804" xr:uid="{00000000-0005-0000-0000-0000DE510000}"/>
    <cellStyle name="Input 5 12 4" xfId="9805" xr:uid="{00000000-0005-0000-0000-0000DF510000}"/>
    <cellStyle name="Input 5 13" xfId="9806" xr:uid="{00000000-0005-0000-0000-0000E0510000}"/>
    <cellStyle name="Input 5 13 2" xfId="9807" xr:uid="{00000000-0005-0000-0000-0000E1510000}"/>
    <cellStyle name="Input 5 13 3" xfId="9808" xr:uid="{00000000-0005-0000-0000-0000E2510000}"/>
    <cellStyle name="Input 5 13 4" xfId="9809" xr:uid="{00000000-0005-0000-0000-0000E3510000}"/>
    <cellStyle name="Input 5 14" xfId="9810" xr:uid="{00000000-0005-0000-0000-0000E4510000}"/>
    <cellStyle name="Input 5 14 2" xfId="9811" xr:uid="{00000000-0005-0000-0000-0000E5510000}"/>
    <cellStyle name="Input 5 14 3" xfId="9812" xr:uid="{00000000-0005-0000-0000-0000E6510000}"/>
    <cellStyle name="Input 5 14 4" xfId="9813" xr:uid="{00000000-0005-0000-0000-0000E7510000}"/>
    <cellStyle name="Input 5 15" xfId="9814" xr:uid="{00000000-0005-0000-0000-0000E8510000}"/>
    <cellStyle name="Input 5 15 2" xfId="9815" xr:uid="{00000000-0005-0000-0000-0000E9510000}"/>
    <cellStyle name="Input 5 15 3" xfId="9816" xr:uid="{00000000-0005-0000-0000-0000EA510000}"/>
    <cellStyle name="Input 5 15 4" xfId="9817" xr:uid="{00000000-0005-0000-0000-0000EB510000}"/>
    <cellStyle name="Input 5 16" xfId="9818" xr:uid="{00000000-0005-0000-0000-0000EC510000}"/>
    <cellStyle name="Input 5 17" xfId="9819" xr:uid="{00000000-0005-0000-0000-0000ED510000}"/>
    <cellStyle name="Input 5 18" xfId="9820" xr:uid="{00000000-0005-0000-0000-0000EE510000}"/>
    <cellStyle name="Input 5 2" xfId="9821" xr:uid="{00000000-0005-0000-0000-0000EF510000}"/>
    <cellStyle name="Input 5 2 2" xfId="9822" xr:uid="{00000000-0005-0000-0000-0000F0510000}"/>
    <cellStyle name="Input 5 2 3" xfId="9823" xr:uid="{00000000-0005-0000-0000-0000F1510000}"/>
    <cellStyle name="Input 5 2 4" xfId="9824" xr:uid="{00000000-0005-0000-0000-0000F2510000}"/>
    <cellStyle name="Input 5 3" xfId="9825" xr:uid="{00000000-0005-0000-0000-0000F3510000}"/>
    <cellStyle name="Input 5 3 2" xfId="9826" xr:uid="{00000000-0005-0000-0000-0000F4510000}"/>
    <cellStyle name="Input 5 3 3" xfId="9827" xr:uid="{00000000-0005-0000-0000-0000F5510000}"/>
    <cellStyle name="Input 5 3 4" xfId="9828" xr:uid="{00000000-0005-0000-0000-0000F6510000}"/>
    <cellStyle name="Input 5 4" xfId="9829" xr:uid="{00000000-0005-0000-0000-0000F7510000}"/>
    <cellStyle name="Input 5 4 2" xfId="9830" xr:uid="{00000000-0005-0000-0000-0000F8510000}"/>
    <cellStyle name="Input 5 4 3" xfId="9831" xr:uid="{00000000-0005-0000-0000-0000F9510000}"/>
    <cellStyle name="Input 5 4 4" xfId="9832" xr:uid="{00000000-0005-0000-0000-0000FA510000}"/>
    <cellStyle name="Input 5 5" xfId="9833" xr:uid="{00000000-0005-0000-0000-0000FB510000}"/>
    <cellStyle name="Input 5 5 2" xfId="9834" xr:uid="{00000000-0005-0000-0000-0000FC510000}"/>
    <cellStyle name="Input 5 5 3" xfId="9835" xr:uid="{00000000-0005-0000-0000-0000FD510000}"/>
    <cellStyle name="Input 5 5 4" xfId="9836" xr:uid="{00000000-0005-0000-0000-0000FE510000}"/>
    <cellStyle name="Input 5 6" xfId="9837" xr:uid="{00000000-0005-0000-0000-0000FF510000}"/>
    <cellStyle name="Input 5 6 2" xfId="9838" xr:uid="{00000000-0005-0000-0000-000000520000}"/>
    <cellStyle name="Input 5 6 3" xfId="9839" xr:uid="{00000000-0005-0000-0000-000001520000}"/>
    <cellStyle name="Input 5 6 4" xfId="9840" xr:uid="{00000000-0005-0000-0000-000002520000}"/>
    <cellStyle name="Input 5 7" xfId="9841" xr:uid="{00000000-0005-0000-0000-000003520000}"/>
    <cellStyle name="Input 5 7 2" xfId="9842" xr:uid="{00000000-0005-0000-0000-000004520000}"/>
    <cellStyle name="Input 5 7 3" xfId="9843" xr:uid="{00000000-0005-0000-0000-000005520000}"/>
    <cellStyle name="Input 5 7 4" xfId="9844" xr:uid="{00000000-0005-0000-0000-000006520000}"/>
    <cellStyle name="Input 5 8" xfId="9845" xr:uid="{00000000-0005-0000-0000-000007520000}"/>
    <cellStyle name="Input 5 8 2" xfId="9846" xr:uid="{00000000-0005-0000-0000-000008520000}"/>
    <cellStyle name="Input 5 8 3" xfId="9847" xr:uid="{00000000-0005-0000-0000-000009520000}"/>
    <cellStyle name="Input 5 8 4" xfId="9848" xr:uid="{00000000-0005-0000-0000-00000A520000}"/>
    <cellStyle name="Input 5 9" xfId="9849" xr:uid="{00000000-0005-0000-0000-00000B520000}"/>
    <cellStyle name="Input 5 9 2" xfId="9850" xr:uid="{00000000-0005-0000-0000-00000C520000}"/>
    <cellStyle name="Input 5 9 3" xfId="9851" xr:uid="{00000000-0005-0000-0000-00000D520000}"/>
    <cellStyle name="Input 5 9 4" xfId="9852" xr:uid="{00000000-0005-0000-0000-00000E520000}"/>
    <cellStyle name="Input 5_факт 2019" xfId="29652" xr:uid="{00000000-0005-0000-0000-00000F520000}"/>
    <cellStyle name="Input 6" xfId="29653" xr:uid="{00000000-0005-0000-0000-000010520000}"/>
    <cellStyle name="Integer" xfId="9853" xr:uid="{00000000-0005-0000-0000-000011520000}"/>
    <cellStyle name="Ioe?uaaaoayny aeia?nnueea" xfId="9854" xr:uid="{00000000-0005-0000-0000-000012520000}"/>
    <cellStyle name="Ioe?uaaaoayny aeia?nnueea 2" xfId="9855" xr:uid="{00000000-0005-0000-0000-000013520000}"/>
    <cellStyle name="Ioe?uaaaoayny aeia?nnueea 3" xfId="29654" xr:uid="{00000000-0005-0000-0000-000014520000}"/>
    <cellStyle name="Ioe?uaaaoayny aeia?nnueea_Лист2" xfId="29655" xr:uid="{00000000-0005-0000-0000-000015520000}"/>
    <cellStyle name="ISO" xfId="9856" xr:uid="{00000000-0005-0000-0000-000016520000}"/>
    <cellStyle name="ISO 2" xfId="29656" xr:uid="{00000000-0005-0000-0000-000017520000}"/>
    <cellStyle name="Kilo" xfId="9857" xr:uid="{00000000-0005-0000-0000-000018520000}"/>
    <cellStyle name="Kilo 10" xfId="9858" xr:uid="{00000000-0005-0000-0000-000019520000}"/>
    <cellStyle name="Kilo 10 2" xfId="21347" xr:uid="{00000000-0005-0000-0000-00001A520000}"/>
    <cellStyle name="Kilo 10_факт 2019" xfId="29657" xr:uid="{00000000-0005-0000-0000-00001B520000}"/>
    <cellStyle name="Kilo 11" xfId="9859" xr:uid="{00000000-0005-0000-0000-00001C520000}"/>
    <cellStyle name="Kilo 11 2" xfId="21348" xr:uid="{00000000-0005-0000-0000-00001D520000}"/>
    <cellStyle name="Kilo 11_факт 2019" xfId="29658" xr:uid="{00000000-0005-0000-0000-00001E520000}"/>
    <cellStyle name="Kilo 12" xfId="9860" xr:uid="{00000000-0005-0000-0000-00001F520000}"/>
    <cellStyle name="Kilo 12 2" xfId="21349" xr:uid="{00000000-0005-0000-0000-000020520000}"/>
    <cellStyle name="Kilo 12_факт 2019" xfId="29659" xr:uid="{00000000-0005-0000-0000-000021520000}"/>
    <cellStyle name="Kilo 13" xfId="21350" xr:uid="{00000000-0005-0000-0000-000022520000}"/>
    <cellStyle name="Kilo 13 2" xfId="21351" xr:uid="{00000000-0005-0000-0000-000023520000}"/>
    <cellStyle name="Kilo 13_факт 2019" xfId="29660" xr:uid="{00000000-0005-0000-0000-000024520000}"/>
    <cellStyle name="Kilo 14" xfId="21352" xr:uid="{00000000-0005-0000-0000-000025520000}"/>
    <cellStyle name="Kilo 14 2" xfId="21353" xr:uid="{00000000-0005-0000-0000-000026520000}"/>
    <cellStyle name="Kilo 14_факт 2019" xfId="29661" xr:uid="{00000000-0005-0000-0000-000027520000}"/>
    <cellStyle name="Kilo 15" xfId="21354" xr:uid="{00000000-0005-0000-0000-000028520000}"/>
    <cellStyle name="Kilo 15 2" xfId="21355" xr:uid="{00000000-0005-0000-0000-000029520000}"/>
    <cellStyle name="Kilo 15_факт 2019" xfId="29662" xr:uid="{00000000-0005-0000-0000-00002A520000}"/>
    <cellStyle name="Kilo 16" xfId="21356" xr:uid="{00000000-0005-0000-0000-00002B520000}"/>
    <cellStyle name="Kilo 2" xfId="9861" xr:uid="{00000000-0005-0000-0000-00002C520000}"/>
    <cellStyle name="Kilo 2 10" xfId="21357" xr:uid="{00000000-0005-0000-0000-00002D520000}"/>
    <cellStyle name="Kilo 2 2" xfId="9862" xr:uid="{00000000-0005-0000-0000-00002E520000}"/>
    <cellStyle name="Kilo 2 2 2" xfId="9863" xr:uid="{00000000-0005-0000-0000-00002F520000}"/>
    <cellStyle name="Kilo 2 2 2 2" xfId="21358" xr:uid="{00000000-0005-0000-0000-000030520000}"/>
    <cellStyle name="Kilo 2 2 2 2 2" xfId="21359" xr:uid="{00000000-0005-0000-0000-000031520000}"/>
    <cellStyle name="Kilo 2 2 2 2_факт 2019" xfId="29663" xr:uid="{00000000-0005-0000-0000-000032520000}"/>
    <cellStyle name="Kilo 2 2 2 3" xfId="21360" xr:uid="{00000000-0005-0000-0000-000033520000}"/>
    <cellStyle name="Kilo 2 2 2 3 2" xfId="21361" xr:uid="{00000000-0005-0000-0000-000034520000}"/>
    <cellStyle name="Kilo 2 2 2 3_факт 2019" xfId="29664" xr:uid="{00000000-0005-0000-0000-000035520000}"/>
    <cellStyle name="Kilo 2 2 2 4" xfId="21362" xr:uid="{00000000-0005-0000-0000-000036520000}"/>
    <cellStyle name="Kilo 2 2 2_факт 2019" xfId="29665" xr:uid="{00000000-0005-0000-0000-000037520000}"/>
    <cellStyle name="Kilo 2 2 3" xfId="9864" xr:uid="{00000000-0005-0000-0000-000038520000}"/>
    <cellStyle name="Kilo 2 2 3 2" xfId="21363" xr:uid="{00000000-0005-0000-0000-000039520000}"/>
    <cellStyle name="Kilo 2 2 3_факт 2019" xfId="29666" xr:uid="{00000000-0005-0000-0000-00003A520000}"/>
    <cellStyle name="Kilo 2 2 4" xfId="9865" xr:uid="{00000000-0005-0000-0000-00003B520000}"/>
    <cellStyle name="Kilo 2 2 4 2" xfId="21364" xr:uid="{00000000-0005-0000-0000-00003C520000}"/>
    <cellStyle name="Kilo 2 2 4_факт 2019" xfId="29667" xr:uid="{00000000-0005-0000-0000-00003D520000}"/>
    <cellStyle name="Kilo 2 2 5" xfId="9866" xr:uid="{00000000-0005-0000-0000-00003E520000}"/>
    <cellStyle name="Kilo 2 2 5 2" xfId="21365" xr:uid="{00000000-0005-0000-0000-00003F520000}"/>
    <cellStyle name="Kilo 2 2 5_факт 2019" xfId="29668" xr:uid="{00000000-0005-0000-0000-000040520000}"/>
    <cellStyle name="Kilo 2 2 6" xfId="21366" xr:uid="{00000000-0005-0000-0000-000041520000}"/>
    <cellStyle name="Kilo 2 2 6 2" xfId="21367" xr:uid="{00000000-0005-0000-0000-000042520000}"/>
    <cellStyle name="Kilo 2 2 6_факт 2019" xfId="29669" xr:uid="{00000000-0005-0000-0000-000043520000}"/>
    <cellStyle name="Kilo 2 2 7" xfId="21368" xr:uid="{00000000-0005-0000-0000-000044520000}"/>
    <cellStyle name="Kilo 2 2 7 2" xfId="21369" xr:uid="{00000000-0005-0000-0000-000045520000}"/>
    <cellStyle name="Kilo 2 2 7_факт 2019" xfId="29670" xr:uid="{00000000-0005-0000-0000-000046520000}"/>
    <cellStyle name="Kilo 2 2 8" xfId="21370" xr:uid="{00000000-0005-0000-0000-000047520000}"/>
    <cellStyle name="Kilo 2 2 8 2" xfId="21371" xr:uid="{00000000-0005-0000-0000-000048520000}"/>
    <cellStyle name="Kilo 2 2 8_факт 2019" xfId="29671" xr:uid="{00000000-0005-0000-0000-000049520000}"/>
    <cellStyle name="Kilo 2 2 9" xfId="21372" xr:uid="{00000000-0005-0000-0000-00004A520000}"/>
    <cellStyle name="Kilo 2 2_факт 2019" xfId="29672" xr:uid="{00000000-0005-0000-0000-00004B520000}"/>
    <cellStyle name="Kilo 2 3" xfId="9867" xr:uid="{00000000-0005-0000-0000-00004C520000}"/>
    <cellStyle name="Kilo 2 3 2" xfId="21373" xr:uid="{00000000-0005-0000-0000-00004D520000}"/>
    <cellStyle name="Kilo 2 3 2 2" xfId="21374" xr:uid="{00000000-0005-0000-0000-00004E520000}"/>
    <cellStyle name="Kilo 2 3 2_факт 2019" xfId="29673" xr:uid="{00000000-0005-0000-0000-00004F520000}"/>
    <cellStyle name="Kilo 2 3 3" xfId="21375" xr:uid="{00000000-0005-0000-0000-000050520000}"/>
    <cellStyle name="Kilo 2 3 3 2" xfId="21376" xr:uid="{00000000-0005-0000-0000-000051520000}"/>
    <cellStyle name="Kilo 2 3 3_факт 2019" xfId="29674" xr:uid="{00000000-0005-0000-0000-000052520000}"/>
    <cellStyle name="Kilo 2 3 4" xfId="21377" xr:uid="{00000000-0005-0000-0000-000053520000}"/>
    <cellStyle name="Kilo 2 3_факт 2019" xfId="29675" xr:uid="{00000000-0005-0000-0000-000054520000}"/>
    <cellStyle name="Kilo 2 4" xfId="9868" xr:uid="{00000000-0005-0000-0000-000055520000}"/>
    <cellStyle name="Kilo 2 4 2" xfId="21378" xr:uid="{00000000-0005-0000-0000-000056520000}"/>
    <cellStyle name="Kilo 2 4_факт 2019" xfId="29676" xr:uid="{00000000-0005-0000-0000-000057520000}"/>
    <cellStyle name="Kilo 2 5" xfId="9869" xr:uid="{00000000-0005-0000-0000-000058520000}"/>
    <cellStyle name="Kilo 2 5 2" xfId="21379" xr:uid="{00000000-0005-0000-0000-000059520000}"/>
    <cellStyle name="Kilo 2 5_факт 2019" xfId="29677" xr:uid="{00000000-0005-0000-0000-00005A520000}"/>
    <cellStyle name="Kilo 2 6" xfId="9870" xr:uid="{00000000-0005-0000-0000-00005B520000}"/>
    <cellStyle name="Kilo 2 6 2" xfId="21380" xr:uid="{00000000-0005-0000-0000-00005C520000}"/>
    <cellStyle name="Kilo 2 6_факт 2019" xfId="29678" xr:uid="{00000000-0005-0000-0000-00005D520000}"/>
    <cellStyle name="Kilo 2 7" xfId="21381" xr:uid="{00000000-0005-0000-0000-00005E520000}"/>
    <cellStyle name="Kilo 2 7 2" xfId="21382" xr:uid="{00000000-0005-0000-0000-00005F520000}"/>
    <cellStyle name="Kilo 2 7_факт 2019" xfId="29679" xr:uid="{00000000-0005-0000-0000-000060520000}"/>
    <cellStyle name="Kilo 2 8" xfId="21383" xr:uid="{00000000-0005-0000-0000-000061520000}"/>
    <cellStyle name="Kilo 2 8 2" xfId="21384" xr:uid="{00000000-0005-0000-0000-000062520000}"/>
    <cellStyle name="Kilo 2 8_факт 2019" xfId="29680" xr:uid="{00000000-0005-0000-0000-000063520000}"/>
    <cellStyle name="Kilo 2 9" xfId="21385" xr:uid="{00000000-0005-0000-0000-000064520000}"/>
    <cellStyle name="Kilo 2 9 2" xfId="21386" xr:uid="{00000000-0005-0000-0000-000065520000}"/>
    <cellStyle name="Kilo 2 9_факт 2019" xfId="29681" xr:uid="{00000000-0005-0000-0000-000066520000}"/>
    <cellStyle name="Kilo 2_факт 2019" xfId="29682" xr:uid="{00000000-0005-0000-0000-000067520000}"/>
    <cellStyle name="Kilo 3" xfId="9871" xr:uid="{00000000-0005-0000-0000-000068520000}"/>
    <cellStyle name="Kilo 3 2" xfId="9872" xr:uid="{00000000-0005-0000-0000-000069520000}"/>
    <cellStyle name="Kilo 3 2 2" xfId="21387" xr:uid="{00000000-0005-0000-0000-00006A520000}"/>
    <cellStyle name="Kilo 3 2 2 2" xfId="21388" xr:uid="{00000000-0005-0000-0000-00006B520000}"/>
    <cellStyle name="Kilo 3 2 2_факт 2019" xfId="29683" xr:uid="{00000000-0005-0000-0000-00006C520000}"/>
    <cellStyle name="Kilo 3 2 3" xfId="21389" xr:uid="{00000000-0005-0000-0000-00006D520000}"/>
    <cellStyle name="Kilo 3 2 3 2" xfId="21390" xr:uid="{00000000-0005-0000-0000-00006E520000}"/>
    <cellStyle name="Kilo 3 2 3_факт 2019" xfId="29684" xr:uid="{00000000-0005-0000-0000-00006F520000}"/>
    <cellStyle name="Kilo 3 2 4" xfId="21391" xr:uid="{00000000-0005-0000-0000-000070520000}"/>
    <cellStyle name="Kilo 3 2_факт 2019" xfId="29685" xr:uid="{00000000-0005-0000-0000-000071520000}"/>
    <cellStyle name="Kilo 3 3" xfId="9873" xr:uid="{00000000-0005-0000-0000-000072520000}"/>
    <cellStyle name="Kilo 3 3 2" xfId="21392" xr:uid="{00000000-0005-0000-0000-000073520000}"/>
    <cellStyle name="Kilo 3 3_факт 2019" xfId="29686" xr:uid="{00000000-0005-0000-0000-000074520000}"/>
    <cellStyle name="Kilo 3 4" xfId="9874" xr:uid="{00000000-0005-0000-0000-000075520000}"/>
    <cellStyle name="Kilo 3 4 2" xfId="21393" xr:uid="{00000000-0005-0000-0000-000076520000}"/>
    <cellStyle name="Kilo 3 4_факт 2019" xfId="29687" xr:uid="{00000000-0005-0000-0000-000077520000}"/>
    <cellStyle name="Kilo 3 5" xfId="9875" xr:uid="{00000000-0005-0000-0000-000078520000}"/>
    <cellStyle name="Kilo 3 5 2" xfId="21394" xr:uid="{00000000-0005-0000-0000-000079520000}"/>
    <cellStyle name="Kilo 3 5_факт 2019" xfId="29688" xr:uid="{00000000-0005-0000-0000-00007A520000}"/>
    <cellStyle name="Kilo 3 6" xfId="21395" xr:uid="{00000000-0005-0000-0000-00007B520000}"/>
    <cellStyle name="Kilo 3 6 2" xfId="21396" xr:uid="{00000000-0005-0000-0000-00007C520000}"/>
    <cellStyle name="Kilo 3 6_факт 2019" xfId="29689" xr:uid="{00000000-0005-0000-0000-00007D520000}"/>
    <cellStyle name="Kilo 3 7" xfId="21397" xr:uid="{00000000-0005-0000-0000-00007E520000}"/>
    <cellStyle name="Kilo 3 7 2" xfId="21398" xr:uid="{00000000-0005-0000-0000-00007F520000}"/>
    <cellStyle name="Kilo 3 7_факт 2019" xfId="29690" xr:uid="{00000000-0005-0000-0000-000080520000}"/>
    <cellStyle name="Kilo 3 8" xfId="21399" xr:uid="{00000000-0005-0000-0000-000081520000}"/>
    <cellStyle name="Kilo 3 8 2" xfId="21400" xr:uid="{00000000-0005-0000-0000-000082520000}"/>
    <cellStyle name="Kilo 3 8_факт 2019" xfId="29691" xr:uid="{00000000-0005-0000-0000-000083520000}"/>
    <cellStyle name="Kilo 3 9" xfId="21401" xr:uid="{00000000-0005-0000-0000-000084520000}"/>
    <cellStyle name="Kilo 3_факт 2019" xfId="29692" xr:uid="{00000000-0005-0000-0000-000085520000}"/>
    <cellStyle name="Kilo 4" xfId="9876" xr:uid="{00000000-0005-0000-0000-000086520000}"/>
    <cellStyle name="Kilo 4 2" xfId="9877" xr:uid="{00000000-0005-0000-0000-000087520000}"/>
    <cellStyle name="Kilo 4 2 2" xfId="21402" xr:uid="{00000000-0005-0000-0000-000088520000}"/>
    <cellStyle name="Kilo 4 2 2 2" xfId="21403" xr:uid="{00000000-0005-0000-0000-000089520000}"/>
    <cellStyle name="Kilo 4 2 2_факт 2019" xfId="29693" xr:uid="{00000000-0005-0000-0000-00008A520000}"/>
    <cellStyle name="Kilo 4 2 3" xfId="21404" xr:uid="{00000000-0005-0000-0000-00008B520000}"/>
    <cellStyle name="Kilo 4 2 3 2" xfId="21405" xr:uid="{00000000-0005-0000-0000-00008C520000}"/>
    <cellStyle name="Kilo 4 2 3_факт 2019" xfId="29694" xr:uid="{00000000-0005-0000-0000-00008D520000}"/>
    <cellStyle name="Kilo 4 2 4" xfId="21406" xr:uid="{00000000-0005-0000-0000-00008E520000}"/>
    <cellStyle name="Kilo 4 2_факт 2019" xfId="29695" xr:uid="{00000000-0005-0000-0000-00008F520000}"/>
    <cellStyle name="Kilo 4 3" xfId="9878" xr:uid="{00000000-0005-0000-0000-000090520000}"/>
    <cellStyle name="Kilo 4 3 2" xfId="21407" xr:uid="{00000000-0005-0000-0000-000091520000}"/>
    <cellStyle name="Kilo 4 3_факт 2019" xfId="29696" xr:uid="{00000000-0005-0000-0000-000092520000}"/>
    <cellStyle name="Kilo 4 4" xfId="9879" xr:uid="{00000000-0005-0000-0000-000093520000}"/>
    <cellStyle name="Kilo 4 4 2" xfId="21408" xr:uid="{00000000-0005-0000-0000-000094520000}"/>
    <cellStyle name="Kilo 4 4_факт 2019" xfId="29697" xr:uid="{00000000-0005-0000-0000-000095520000}"/>
    <cellStyle name="Kilo 4 5" xfId="9880" xr:uid="{00000000-0005-0000-0000-000096520000}"/>
    <cellStyle name="Kilo 4 5 2" xfId="21409" xr:uid="{00000000-0005-0000-0000-000097520000}"/>
    <cellStyle name="Kilo 4 5_факт 2019" xfId="29698" xr:uid="{00000000-0005-0000-0000-000098520000}"/>
    <cellStyle name="Kilo 4 6" xfId="21410" xr:uid="{00000000-0005-0000-0000-000099520000}"/>
    <cellStyle name="Kilo 4 6 2" xfId="21411" xr:uid="{00000000-0005-0000-0000-00009A520000}"/>
    <cellStyle name="Kilo 4 6_факт 2019" xfId="29699" xr:uid="{00000000-0005-0000-0000-00009B520000}"/>
    <cellStyle name="Kilo 4 7" xfId="21412" xr:uid="{00000000-0005-0000-0000-00009C520000}"/>
    <cellStyle name="Kilo 4 7 2" xfId="21413" xr:uid="{00000000-0005-0000-0000-00009D520000}"/>
    <cellStyle name="Kilo 4 7_факт 2019" xfId="29700" xr:uid="{00000000-0005-0000-0000-00009E520000}"/>
    <cellStyle name="Kilo 4 8" xfId="21414" xr:uid="{00000000-0005-0000-0000-00009F520000}"/>
    <cellStyle name="Kilo 4 8 2" xfId="21415" xr:uid="{00000000-0005-0000-0000-0000A0520000}"/>
    <cellStyle name="Kilo 4 8_факт 2019" xfId="29701" xr:uid="{00000000-0005-0000-0000-0000A1520000}"/>
    <cellStyle name="Kilo 4 9" xfId="21416" xr:uid="{00000000-0005-0000-0000-0000A2520000}"/>
    <cellStyle name="Kilo 4_факт 2019" xfId="29702" xr:uid="{00000000-0005-0000-0000-0000A3520000}"/>
    <cellStyle name="Kilo 5" xfId="9881" xr:uid="{00000000-0005-0000-0000-0000A4520000}"/>
    <cellStyle name="Kilo 5 2" xfId="9882" xr:uid="{00000000-0005-0000-0000-0000A5520000}"/>
    <cellStyle name="Kilo 5 2 2" xfId="21417" xr:uid="{00000000-0005-0000-0000-0000A6520000}"/>
    <cellStyle name="Kilo 5 2 2 2" xfId="21418" xr:uid="{00000000-0005-0000-0000-0000A7520000}"/>
    <cellStyle name="Kilo 5 2 2_факт 2019" xfId="29703" xr:uid="{00000000-0005-0000-0000-0000A8520000}"/>
    <cellStyle name="Kilo 5 2 3" xfId="21419" xr:uid="{00000000-0005-0000-0000-0000A9520000}"/>
    <cellStyle name="Kilo 5 2 3 2" xfId="21420" xr:uid="{00000000-0005-0000-0000-0000AA520000}"/>
    <cellStyle name="Kilo 5 2 3_факт 2019" xfId="29704" xr:uid="{00000000-0005-0000-0000-0000AB520000}"/>
    <cellStyle name="Kilo 5 2 4" xfId="21421" xr:uid="{00000000-0005-0000-0000-0000AC520000}"/>
    <cellStyle name="Kilo 5 2_факт 2019" xfId="29705" xr:uid="{00000000-0005-0000-0000-0000AD520000}"/>
    <cellStyle name="Kilo 5 3" xfId="9883" xr:uid="{00000000-0005-0000-0000-0000AE520000}"/>
    <cellStyle name="Kilo 5 3 2" xfId="21422" xr:uid="{00000000-0005-0000-0000-0000AF520000}"/>
    <cellStyle name="Kilo 5 3_факт 2019" xfId="29706" xr:uid="{00000000-0005-0000-0000-0000B0520000}"/>
    <cellStyle name="Kilo 5 4" xfId="9884" xr:uid="{00000000-0005-0000-0000-0000B1520000}"/>
    <cellStyle name="Kilo 5 4 2" xfId="21423" xr:uid="{00000000-0005-0000-0000-0000B2520000}"/>
    <cellStyle name="Kilo 5 4_факт 2019" xfId="29707" xr:uid="{00000000-0005-0000-0000-0000B3520000}"/>
    <cellStyle name="Kilo 5 5" xfId="9885" xr:uid="{00000000-0005-0000-0000-0000B4520000}"/>
    <cellStyle name="Kilo 5 5 2" xfId="21424" xr:uid="{00000000-0005-0000-0000-0000B5520000}"/>
    <cellStyle name="Kilo 5 5_факт 2019" xfId="29708" xr:uid="{00000000-0005-0000-0000-0000B6520000}"/>
    <cellStyle name="Kilo 5 6" xfId="21425" xr:uid="{00000000-0005-0000-0000-0000B7520000}"/>
    <cellStyle name="Kilo 5 6 2" xfId="21426" xr:uid="{00000000-0005-0000-0000-0000B8520000}"/>
    <cellStyle name="Kilo 5 6_факт 2019" xfId="29709" xr:uid="{00000000-0005-0000-0000-0000B9520000}"/>
    <cellStyle name="Kilo 5 7" xfId="21427" xr:uid="{00000000-0005-0000-0000-0000BA520000}"/>
    <cellStyle name="Kilo 5 7 2" xfId="21428" xr:uid="{00000000-0005-0000-0000-0000BB520000}"/>
    <cellStyle name="Kilo 5 7_факт 2019" xfId="29710" xr:uid="{00000000-0005-0000-0000-0000BC520000}"/>
    <cellStyle name="Kilo 5 8" xfId="21429" xr:uid="{00000000-0005-0000-0000-0000BD520000}"/>
    <cellStyle name="Kilo 5 8 2" xfId="21430" xr:uid="{00000000-0005-0000-0000-0000BE520000}"/>
    <cellStyle name="Kilo 5 8_факт 2019" xfId="29711" xr:uid="{00000000-0005-0000-0000-0000BF520000}"/>
    <cellStyle name="Kilo 5 9" xfId="21431" xr:uid="{00000000-0005-0000-0000-0000C0520000}"/>
    <cellStyle name="Kilo 5_факт 2019" xfId="29712" xr:uid="{00000000-0005-0000-0000-0000C1520000}"/>
    <cellStyle name="Kilo 6" xfId="9886" xr:uid="{00000000-0005-0000-0000-0000C2520000}"/>
    <cellStyle name="Kilo 6 2" xfId="9887" xr:uid="{00000000-0005-0000-0000-0000C3520000}"/>
    <cellStyle name="Kilo 6 2 2" xfId="21432" xr:uid="{00000000-0005-0000-0000-0000C4520000}"/>
    <cellStyle name="Kilo 6 2 2 2" xfId="21433" xr:uid="{00000000-0005-0000-0000-0000C5520000}"/>
    <cellStyle name="Kilo 6 2 2_факт 2019" xfId="29713" xr:uid="{00000000-0005-0000-0000-0000C6520000}"/>
    <cellStyle name="Kilo 6 2 3" xfId="21434" xr:uid="{00000000-0005-0000-0000-0000C7520000}"/>
    <cellStyle name="Kilo 6 2 3 2" xfId="21435" xr:uid="{00000000-0005-0000-0000-0000C8520000}"/>
    <cellStyle name="Kilo 6 2 3_факт 2019" xfId="29714" xr:uid="{00000000-0005-0000-0000-0000C9520000}"/>
    <cellStyle name="Kilo 6 2 4" xfId="21436" xr:uid="{00000000-0005-0000-0000-0000CA520000}"/>
    <cellStyle name="Kilo 6 2_факт 2019" xfId="29715" xr:uid="{00000000-0005-0000-0000-0000CB520000}"/>
    <cellStyle name="Kilo 6 3" xfId="9888" xr:uid="{00000000-0005-0000-0000-0000CC520000}"/>
    <cellStyle name="Kilo 6 3 2" xfId="21437" xr:uid="{00000000-0005-0000-0000-0000CD520000}"/>
    <cellStyle name="Kilo 6 3_факт 2019" xfId="29716" xr:uid="{00000000-0005-0000-0000-0000CE520000}"/>
    <cellStyle name="Kilo 6 4" xfId="9889" xr:uid="{00000000-0005-0000-0000-0000CF520000}"/>
    <cellStyle name="Kilo 6 4 2" xfId="21438" xr:uid="{00000000-0005-0000-0000-0000D0520000}"/>
    <cellStyle name="Kilo 6 4_факт 2019" xfId="29717" xr:uid="{00000000-0005-0000-0000-0000D1520000}"/>
    <cellStyle name="Kilo 6 5" xfId="9890" xr:uid="{00000000-0005-0000-0000-0000D2520000}"/>
    <cellStyle name="Kilo 6 5 2" xfId="21439" xr:uid="{00000000-0005-0000-0000-0000D3520000}"/>
    <cellStyle name="Kilo 6 5_факт 2019" xfId="29718" xr:uid="{00000000-0005-0000-0000-0000D4520000}"/>
    <cellStyle name="Kilo 6 6" xfId="21440" xr:uid="{00000000-0005-0000-0000-0000D5520000}"/>
    <cellStyle name="Kilo 6 6 2" xfId="21441" xr:uid="{00000000-0005-0000-0000-0000D6520000}"/>
    <cellStyle name="Kilo 6 6_факт 2019" xfId="29719" xr:uid="{00000000-0005-0000-0000-0000D7520000}"/>
    <cellStyle name="Kilo 6 7" xfId="21442" xr:uid="{00000000-0005-0000-0000-0000D8520000}"/>
    <cellStyle name="Kilo 6 7 2" xfId="21443" xr:uid="{00000000-0005-0000-0000-0000D9520000}"/>
    <cellStyle name="Kilo 6 7_факт 2019" xfId="29720" xr:uid="{00000000-0005-0000-0000-0000DA520000}"/>
    <cellStyle name="Kilo 6 8" xfId="21444" xr:uid="{00000000-0005-0000-0000-0000DB520000}"/>
    <cellStyle name="Kilo 6 8 2" xfId="21445" xr:uid="{00000000-0005-0000-0000-0000DC520000}"/>
    <cellStyle name="Kilo 6 8_факт 2019" xfId="29721" xr:uid="{00000000-0005-0000-0000-0000DD520000}"/>
    <cellStyle name="Kilo 6 9" xfId="21446" xr:uid="{00000000-0005-0000-0000-0000DE520000}"/>
    <cellStyle name="Kilo 6_факт 2019" xfId="29722" xr:uid="{00000000-0005-0000-0000-0000DF520000}"/>
    <cellStyle name="Kilo 7" xfId="9891" xr:uid="{00000000-0005-0000-0000-0000E0520000}"/>
    <cellStyle name="Kilo 7 2" xfId="9892" xr:uid="{00000000-0005-0000-0000-0000E1520000}"/>
    <cellStyle name="Kilo 7 2 2" xfId="21447" xr:uid="{00000000-0005-0000-0000-0000E2520000}"/>
    <cellStyle name="Kilo 7 2 2 2" xfId="21448" xr:uid="{00000000-0005-0000-0000-0000E3520000}"/>
    <cellStyle name="Kilo 7 2 2_факт 2019" xfId="29723" xr:uid="{00000000-0005-0000-0000-0000E4520000}"/>
    <cellStyle name="Kilo 7 2 3" xfId="21449" xr:uid="{00000000-0005-0000-0000-0000E5520000}"/>
    <cellStyle name="Kilo 7 2 3 2" xfId="21450" xr:uid="{00000000-0005-0000-0000-0000E6520000}"/>
    <cellStyle name="Kilo 7 2 3_факт 2019" xfId="29724" xr:uid="{00000000-0005-0000-0000-0000E7520000}"/>
    <cellStyle name="Kilo 7 2 4" xfId="21451" xr:uid="{00000000-0005-0000-0000-0000E8520000}"/>
    <cellStyle name="Kilo 7 2_факт 2019" xfId="29725" xr:uid="{00000000-0005-0000-0000-0000E9520000}"/>
    <cellStyle name="Kilo 7 3" xfId="9893" xr:uid="{00000000-0005-0000-0000-0000EA520000}"/>
    <cellStyle name="Kilo 7 3 2" xfId="21452" xr:uid="{00000000-0005-0000-0000-0000EB520000}"/>
    <cellStyle name="Kilo 7 3_факт 2019" xfId="29726" xr:uid="{00000000-0005-0000-0000-0000EC520000}"/>
    <cellStyle name="Kilo 7 4" xfId="9894" xr:uid="{00000000-0005-0000-0000-0000ED520000}"/>
    <cellStyle name="Kilo 7 4 2" xfId="21453" xr:uid="{00000000-0005-0000-0000-0000EE520000}"/>
    <cellStyle name="Kilo 7 4_факт 2019" xfId="29727" xr:uid="{00000000-0005-0000-0000-0000EF520000}"/>
    <cellStyle name="Kilo 7 5" xfId="9895" xr:uid="{00000000-0005-0000-0000-0000F0520000}"/>
    <cellStyle name="Kilo 7 5 2" xfId="21454" xr:uid="{00000000-0005-0000-0000-0000F1520000}"/>
    <cellStyle name="Kilo 7 5_факт 2019" xfId="29728" xr:uid="{00000000-0005-0000-0000-0000F2520000}"/>
    <cellStyle name="Kilo 7 6" xfId="21455" xr:uid="{00000000-0005-0000-0000-0000F3520000}"/>
    <cellStyle name="Kilo 7 6 2" xfId="21456" xr:uid="{00000000-0005-0000-0000-0000F4520000}"/>
    <cellStyle name="Kilo 7 6_факт 2019" xfId="29729" xr:uid="{00000000-0005-0000-0000-0000F5520000}"/>
    <cellStyle name="Kilo 7 7" xfId="21457" xr:uid="{00000000-0005-0000-0000-0000F6520000}"/>
    <cellStyle name="Kilo 7 7 2" xfId="21458" xr:uid="{00000000-0005-0000-0000-0000F7520000}"/>
    <cellStyle name="Kilo 7 7_факт 2019" xfId="29730" xr:uid="{00000000-0005-0000-0000-0000F8520000}"/>
    <cellStyle name="Kilo 7 8" xfId="21459" xr:uid="{00000000-0005-0000-0000-0000F9520000}"/>
    <cellStyle name="Kilo 7 8 2" xfId="21460" xr:uid="{00000000-0005-0000-0000-0000FA520000}"/>
    <cellStyle name="Kilo 7 8_факт 2019" xfId="29731" xr:uid="{00000000-0005-0000-0000-0000FB520000}"/>
    <cellStyle name="Kilo 7 9" xfId="21461" xr:uid="{00000000-0005-0000-0000-0000FC520000}"/>
    <cellStyle name="Kilo 7_факт 2019" xfId="29732" xr:uid="{00000000-0005-0000-0000-0000FD520000}"/>
    <cellStyle name="Kilo 8" xfId="9896" xr:uid="{00000000-0005-0000-0000-0000FE520000}"/>
    <cellStyle name="Kilo 8 2" xfId="9897" xr:uid="{00000000-0005-0000-0000-0000FF520000}"/>
    <cellStyle name="Kilo 8 2 2" xfId="21462" xr:uid="{00000000-0005-0000-0000-000000530000}"/>
    <cellStyle name="Kilo 8 2 2 2" xfId="21463" xr:uid="{00000000-0005-0000-0000-000001530000}"/>
    <cellStyle name="Kilo 8 2 2_факт 2019" xfId="29733" xr:uid="{00000000-0005-0000-0000-000002530000}"/>
    <cellStyle name="Kilo 8 2 3" xfId="21464" xr:uid="{00000000-0005-0000-0000-000003530000}"/>
    <cellStyle name="Kilo 8 2 3 2" xfId="21465" xr:uid="{00000000-0005-0000-0000-000004530000}"/>
    <cellStyle name="Kilo 8 2 3_факт 2019" xfId="29734" xr:uid="{00000000-0005-0000-0000-000005530000}"/>
    <cellStyle name="Kilo 8 2 4" xfId="21466" xr:uid="{00000000-0005-0000-0000-000006530000}"/>
    <cellStyle name="Kilo 8 2_факт 2019" xfId="29735" xr:uid="{00000000-0005-0000-0000-000007530000}"/>
    <cellStyle name="Kilo 8 3" xfId="9898" xr:uid="{00000000-0005-0000-0000-000008530000}"/>
    <cellStyle name="Kilo 8 3 2" xfId="21467" xr:uid="{00000000-0005-0000-0000-000009530000}"/>
    <cellStyle name="Kilo 8 3_факт 2019" xfId="29736" xr:uid="{00000000-0005-0000-0000-00000A530000}"/>
    <cellStyle name="Kilo 8 4" xfId="9899" xr:uid="{00000000-0005-0000-0000-00000B530000}"/>
    <cellStyle name="Kilo 8 4 2" xfId="21468" xr:uid="{00000000-0005-0000-0000-00000C530000}"/>
    <cellStyle name="Kilo 8 4_факт 2019" xfId="29737" xr:uid="{00000000-0005-0000-0000-00000D530000}"/>
    <cellStyle name="Kilo 8 5" xfId="9900" xr:uid="{00000000-0005-0000-0000-00000E530000}"/>
    <cellStyle name="Kilo 8 5 2" xfId="21469" xr:uid="{00000000-0005-0000-0000-00000F530000}"/>
    <cellStyle name="Kilo 8 5_факт 2019" xfId="29738" xr:uid="{00000000-0005-0000-0000-000010530000}"/>
    <cellStyle name="Kilo 8 6" xfId="21470" xr:uid="{00000000-0005-0000-0000-000011530000}"/>
    <cellStyle name="Kilo 8 6 2" xfId="21471" xr:uid="{00000000-0005-0000-0000-000012530000}"/>
    <cellStyle name="Kilo 8 6_факт 2019" xfId="29739" xr:uid="{00000000-0005-0000-0000-000013530000}"/>
    <cellStyle name="Kilo 8 7" xfId="21472" xr:uid="{00000000-0005-0000-0000-000014530000}"/>
    <cellStyle name="Kilo 8 7 2" xfId="21473" xr:uid="{00000000-0005-0000-0000-000015530000}"/>
    <cellStyle name="Kilo 8 7_факт 2019" xfId="29740" xr:uid="{00000000-0005-0000-0000-000016530000}"/>
    <cellStyle name="Kilo 8 8" xfId="21474" xr:uid="{00000000-0005-0000-0000-000017530000}"/>
    <cellStyle name="Kilo 8 8 2" xfId="21475" xr:uid="{00000000-0005-0000-0000-000018530000}"/>
    <cellStyle name="Kilo 8 8_факт 2019" xfId="29741" xr:uid="{00000000-0005-0000-0000-000019530000}"/>
    <cellStyle name="Kilo 8 9" xfId="21476" xr:uid="{00000000-0005-0000-0000-00001A530000}"/>
    <cellStyle name="Kilo 8_факт 2019" xfId="29742" xr:uid="{00000000-0005-0000-0000-00001B530000}"/>
    <cellStyle name="Kilo 9" xfId="9901" xr:uid="{00000000-0005-0000-0000-00001C530000}"/>
    <cellStyle name="Kilo 9 2" xfId="21477" xr:uid="{00000000-0005-0000-0000-00001D530000}"/>
    <cellStyle name="Kilo 9 2 2" xfId="21478" xr:uid="{00000000-0005-0000-0000-00001E530000}"/>
    <cellStyle name="Kilo 9 2_факт 2019" xfId="29743" xr:uid="{00000000-0005-0000-0000-00001F530000}"/>
    <cellStyle name="Kilo 9 3" xfId="21479" xr:uid="{00000000-0005-0000-0000-000020530000}"/>
    <cellStyle name="Kilo 9 3 2" xfId="21480" xr:uid="{00000000-0005-0000-0000-000021530000}"/>
    <cellStyle name="Kilo 9 3_факт 2019" xfId="29744" xr:uid="{00000000-0005-0000-0000-000022530000}"/>
    <cellStyle name="Kilo 9 4" xfId="21481" xr:uid="{00000000-0005-0000-0000-000023530000}"/>
    <cellStyle name="Kilo 9_факт 2019" xfId="29745" xr:uid="{00000000-0005-0000-0000-000024530000}"/>
    <cellStyle name="Kilo_факт 2019" xfId="29746" xr:uid="{00000000-0005-0000-0000-000025530000}"/>
    <cellStyle name="Komma [0]_Arcen" xfId="9902" xr:uid="{00000000-0005-0000-0000-000026530000}"/>
    <cellStyle name="Komma_Arcen" xfId="9903" xr:uid="{00000000-0005-0000-0000-000027530000}"/>
    <cellStyle name="KOP" xfId="9904" xr:uid="{00000000-0005-0000-0000-000028530000}"/>
    <cellStyle name="KOP2" xfId="9905" xr:uid="{00000000-0005-0000-0000-000029530000}"/>
    <cellStyle name="KOPP" xfId="9906" xr:uid="{00000000-0005-0000-0000-00002A530000}"/>
    <cellStyle name="KOPP 10" xfId="21482" xr:uid="{00000000-0005-0000-0000-00002B530000}"/>
    <cellStyle name="KOPP 10 2" xfId="21483" xr:uid="{00000000-0005-0000-0000-00002C530000}"/>
    <cellStyle name="KOPP 10_факт 2019" xfId="29747" xr:uid="{00000000-0005-0000-0000-00002D530000}"/>
    <cellStyle name="KOPP 11" xfId="21484" xr:uid="{00000000-0005-0000-0000-00002E530000}"/>
    <cellStyle name="KOPP 2" xfId="9907" xr:uid="{00000000-0005-0000-0000-00002F530000}"/>
    <cellStyle name="KOPP 2 2" xfId="9908" xr:uid="{00000000-0005-0000-0000-000030530000}"/>
    <cellStyle name="KOPP 2 2 2" xfId="9909" xr:uid="{00000000-0005-0000-0000-000031530000}"/>
    <cellStyle name="KOPP 2 2 2 2" xfId="21485" xr:uid="{00000000-0005-0000-0000-000032530000}"/>
    <cellStyle name="KOPP 2 2 2 2 2" xfId="21486" xr:uid="{00000000-0005-0000-0000-000033530000}"/>
    <cellStyle name="KOPP 2 2 2 2_факт 2019" xfId="29748" xr:uid="{00000000-0005-0000-0000-000034530000}"/>
    <cellStyle name="KOPP 2 2 2 3" xfId="21487" xr:uid="{00000000-0005-0000-0000-000035530000}"/>
    <cellStyle name="KOPP 2 2 2_факт 2019" xfId="29749" xr:uid="{00000000-0005-0000-0000-000036530000}"/>
    <cellStyle name="KOPP 2 2 3" xfId="21488" xr:uid="{00000000-0005-0000-0000-000037530000}"/>
    <cellStyle name="KOPP 2 2 3 2" xfId="21489" xr:uid="{00000000-0005-0000-0000-000038530000}"/>
    <cellStyle name="KOPP 2 2 3_факт 2019" xfId="29750" xr:uid="{00000000-0005-0000-0000-000039530000}"/>
    <cellStyle name="KOPP 2 2 4" xfId="21490" xr:uid="{00000000-0005-0000-0000-00003A530000}"/>
    <cellStyle name="KOPP 2 2 4 2" xfId="21491" xr:uid="{00000000-0005-0000-0000-00003B530000}"/>
    <cellStyle name="KOPP 2 2 4_факт 2019" xfId="29751" xr:uid="{00000000-0005-0000-0000-00003C530000}"/>
    <cellStyle name="KOPP 2 2 5" xfId="21492" xr:uid="{00000000-0005-0000-0000-00003D530000}"/>
    <cellStyle name="KOPP 2 2_факт 2019" xfId="29752" xr:uid="{00000000-0005-0000-0000-00003E530000}"/>
    <cellStyle name="KOPP 2 3" xfId="9910" xr:uid="{00000000-0005-0000-0000-00003F530000}"/>
    <cellStyle name="KOPP 2 3 2" xfId="21493" xr:uid="{00000000-0005-0000-0000-000040530000}"/>
    <cellStyle name="KOPP 2 3 2 2" xfId="21494" xr:uid="{00000000-0005-0000-0000-000041530000}"/>
    <cellStyle name="KOPP 2 3 2_факт 2019" xfId="29753" xr:uid="{00000000-0005-0000-0000-000042530000}"/>
    <cellStyle name="KOPP 2 3 3" xfId="21495" xr:uid="{00000000-0005-0000-0000-000043530000}"/>
    <cellStyle name="KOPP 2 3_факт 2019" xfId="29754" xr:uid="{00000000-0005-0000-0000-000044530000}"/>
    <cellStyle name="KOPP 2 4" xfId="21496" xr:uid="{00000000-0005-0000-0000-000045530000}"/>
    <cellStyle name="KOPP 2 4 2" xfId="21497" xr:uid="{00000000-0005-0000-0000-000046530000}"/>
    <cellStyle name="KOPP 2 4_факт 2019" xfId="29755" xr:uid="{00000000-0005-0000-0000-000047530000}"/>
    <cellStyle name="KOPP 2 5" xfId="21498" xr:uid="{00000000-0005-0000-0000-000048530000}"/>
    <cellStyle name="KOPP 2 5 2" xfId="21499" xr:uid="{00000000-0005-0000-0000-000049530000}"/>
    <cellStyle name="KOPP 2 5_факт 2019" xfId="29756" xr:uid="{00000000-0005-0000-0000-00004A530000}"/>
    <cellStyle name="KOPP 2 6" xfId="21500" xr:uid="{00000000-0005-0000-0000-00004B530000}"/>
    <cellStyle name="KOPP 2_факт 2019" xfId="29757" xr:uid="{00000000-0005-0000-0000-00004C530000}"/>
    <cellStyle name="KOPP 3" xfId="9911" xr:uid="{00000000-0005-0000-0000-00004D530000}"/>
    <cellStyle name="KOPP 3 2" xfId="9912" xr:uid="{00000000-0005-0000-0000-00004E530000}"/>
    <cellStyle name="KOPP 3 2 2" xfId="21501" xr:uid="{00000000-0005-0000-0000-00004F530000}"/>
    <cellStyle name="KOPP 3 2 2 2" xfId="21502" xr:uid="{00000000-0005-0000-0000-000050530000}"/>
    <cellStyle name="KOPP 3 2 2_факт 2019" xfId="29758" xr:uid="{00000000-0005-0000-0000-000051530000}"/>
    <cellStyle name="KOPP 3 2 3" xfId="21503" xr:uid="{00000000-0005-0000-0000-000052530000}"/>
    <cellStyle name="KOPP 3 2_факт 2019" xfId="29759" xr:uid="{00000000-0005-0000-0000-000053530000}"/>
    <cellStyle name="KOPP 3 3" xfId="21504" xr:uid="{00000000-0005-0000-0000-000054530000}"/>
    <cellStyle name="KOPP 3 3 2" xfId="21505" xr:uid="{00000000-0005-0000-0000-000055530000}"/>
    <cellStyle name="KOPP 3 3_факт 2019" xfId="29760" xr:uid="{00000000-0005-0000-0000-000056530000}"/>
    <cellStyle name="KOPP 3 4" xfId="21506" xr:uid="{00000000-0005-0000-0000-000057530000}"/>
    <cellStyle name="KOPP 3 4 2" xfId="21507" xr:uid="{00000000-0005-0000-0000-000058530000}"/>
    <cellStyle name="KOPP 3 4_факт 2019" xfId="29761" xr:uid="{00000000-0005-0000-0000-000059530000}"/>
    <cellStyle name="KOPP 3 5" xfId="21508" xr:uid="{00000000-0005-0000-0000-00005A530000}"/>
    <cellStyle name="KOPP 3_факт 2019" xfId="29762" xr:uid="{00000000-0005-0000-0000-00005B530000}"/>
    <cellStyle name="KOPP 4" xfId="9913" xr:uid="{00000000-0005-0000-0000-00005C530000}"/>
    <cellStyle name="KOPP 4 2" xfId="9914" xr:uid="{00000000-0005-0000-0000-00005D530000}"/>
    <cellStyle name="KOPP 4 2 2" xfId="21509" xr:uid="{00000000-0005-0000-0000-00005E530000}"/>
    <cellStyle name="KOPP 4 2 2 2" xfId="21510" xr:uid="{00000000-0005-0000-0000-00005F530000}"/>
    <cellStyle name="KOPP 4 2 2_факт 2019" xfId="29763" xr:uid="{00000000-0005-0000-0000-000060530000}"/>
    <cellStyle name="KOPP 4 2 3" xfId="21511" xr:uid="{00000000-0005-0000-0000-000061530000}"/>
    <cellStyle name="KOPP 4 2_факт 2019" xfId="29764" xr:uid="{00000000-0005-0000-0000-000062530000}"/>
    <cellStyle name="KOPP 4 3" xfId="21512" xr:uid="{00000000-0005-0000-0000-000063530000}"/>
    <cellStyle name="KOPP 4 3 2" xfId="21513" xr:uid="{00000000-0005-0000-0000-000064530000}"/>
    <cellStyle name="KOPP 4 3_факт 2019" xfId="29765" xr:uid="{00000000-0005-0000-0000-000065530000}"/>
    <cellStyle name="KOPP 4 4" xfId="21514" xr:uid="{00000000-0005-0000-0000-000066530000}"/>
    <cellStyle name="KOPP 4 4 2" xfId="21515" xr:uid="{00000000-0005-0000-0000-000067530000}"/>
    <cellStyle name="KOPP 4 4_факт 2019" xfId="29766" xr:uid="{00000000-0005-0000-0000-000068530000}"/>
    <cellStyle name="KOPP 4 5" xfId="21516" xr:uid="{00000000-0005-0000-0000-000069530000}"/>
    <cellStyle name="KOPP 4_факт 2019" xfId="29767" xr:uid="{00000000-0005-0000-0000-00006A530000}"/>
    <cellStyle name="KOPP 5" xfId="9915" xr:uid="{00000000-0005-0000-0000-00006B530000}"/>
    <cellStyle name="KOPP 5 2" xfId="9916" xr:uid="{00000000-0005-0000-0000-00006C530000}"/>
    <cellStyle name="KOPP 5 2 2" xfId="21517" xr:uid="{00000000-0005-0000-0000-00006D530000}"/>
    <cellStyle name="KOPP 5 2 2 2" xfId="21518" xr:uid="{00000000-0005-0000-0000-00006E530000}"/>
    <cellStyle name="KOPP 5 2 2_факт 2019" xfId="29768" xr:uid="{00000000-0005-0000-0000-00006F530000}"/>
    <cellStyle name="KOPP 5 2 3" xfId="21519" xr:uid="{00000000-0005-0000-0000-000070530000}"/>
    <cellStyle name="KOPP 5 2_факт 2019" xfId="29769" xr:uid="{00000000-0005-0000-0000-000071530000}"/>
    <cellStyle name="KOPP 5 3" xfId="21520" xr:uid="{00000000-0005-0000-0000-000072530000}"/>
    <cellStyle name="KOPP 5 3 2" xfId="21521" xr:uid="{00000000-0005-0000-0000-000073530000}"/>
    <cellStyle name="KOPP 5 3_факт 2019" xfId="29770" xr:uid="{00000000-0005-0000-0000-000074530000}"/>
    <cellStyle name="KOPP 5 4" xfId="21522" xr:uid="{00000000-0005-0000-0000-000075530000}"/>
    <cellStyle name="KOPP 5 4 2" xfId="21523" xr:uid="{00000000-0005-0000-0000-000076530000}"/>
    <cellStyle name="KOPP 5 4_факт 2019" xfId="29771" xr:uid="{00000000-0005-0000-0000-000077530000}"/>
    <cellStyle name="KOPP 5 5" xfId="21524" xr:uid="{00000000-0005-0000-0000-000078530000}"/>
    <cellStyle name="KOPP 5_факт 2019" xfId="29772" xr:uid="{00000000-0005-0000-0000-000079530000}"/>
    <cellStyle name="KOPP 6" xfId="9917" xr:uid="{00000000-0005-0000-0000-00007A530000}"/>
    <cellStyle name="KOPP 6 2" xfId="9918" xr:uid="{00000000-0005-0000-0000-00007B530000}"/>
    <cellStyle name="KOPP 6 2 2" xfId="21525" xr:uid="{00000000-0005-0000-0000-00007C530000}"/>
    <cellStyle name="KOPP 6 2 2 2" xfId="21526" xr:uid="{00000000-0005-0000-0000-00007D530000}"/>
    <cellStyle name="KOPP 6 2 2_факт 2019" xfId="29773" xr:uid="{00000000-0005-0000-0000-00007E530000}"/>
    <cellStyle name="KOPP 6 2 3" xfId="21527" xr:uid="{00000000-0005-0000-0000-00007F530000}"/>
    <cellStyle name="KOPP 6 2_факт 2019" xfId="29774" xr:uid="{00000000-0005-0000-0000-000080530000}"/>
    <cellStyle name="KOPP 6 3" xfId="21528" xr:uid="{00000000-0005-0000-0000-000081530000}"/>
    <cellStyle name="KOPP 6 3 2" xfId="21529" xr:uid="{00000000-0005-0000-0000-000082530000}"/>
    <cellStyle name="KOPP 6 3_факт 2019" xfId="29775" xr:uid="{00000000-0005-0000-0000-000083530000}"/>
    <cellStyle name="KOPP 6 4" xfId="21530" xr:uid="{00000000-0005-0000-0000-000084530000}"/>
    <cellStyle name="KOPP 6 4 2" xfId="21531" xr:uid="{00000000-0005-0000-0000-000085530000}"/>
    <cellStyle name="KOPP 6 4_факт 2019" xfId="29776" xr:uid="{00000000-0005-0000-0000-000086530000}"/>
    <cellStyle name="KOPP 6 5" xfId="21532" xr:uid="{00000000-0005-0000-0000-000087530000}"/>
    <cellStyle name="KOPP 6_факт 2019" xfId="29777" xr:uid="{00000000-0005-0000-0000-000088530000}"/>
    <cellStyle name="KOPP 7" xfId="9919" xr:uid="{00000000-0005-0000-0000-000089530000}"/>
    <cellStyle name="KOPP 7 2" xfId="9920" xr:uid="{00000000-0005-0000-0000-00008A530000}"/>
    <cellStyle name="KOPP 7 2 2" xfId="21533" xr:uid="{00000000-0005-0000-0000-00008B530000}"/>
    <cellStyle name="KOPP 7 2 2 2" xfId="21534" xr:uid="{00000000-0005-0000-0000-00008C530000}"/>
    <cellStyle name="KOPP 7 2 2_факт 2019" xfId="29778" xr:uid="{00000000-0005-0000-0000-00008D530000}"/>
    <cellStyle name="KOPP 7 2 3" xfId="21535" xr:uid="{00000000-0005-0000-0000-00008E530000}"/>
    <cellStyle name="KOPP 7 2_факт 2019" xfId="29779" xr:uid="{00000000-0005-0000-0000-00008F530000}"/>
    <cellStyle name="KOPP 7 3" xfId="21536" xr:uid="{00000000-0005-0000-0000-000090530000}"/>
    <cellStyle name="KOPP 7 3 2" xfId="21537" xr:uid="{00000000-0005-0000-0000-000091530000}"/>
    <cellStyle name="KOPP 7 3_факт 2019" xfId="29780" xr:uid="{00000000-0005-0000-0000-000092530000}"/>
    <cellStyle name="KOPP 7 4" xfId="21538" xr:uid="{00000000-0005-0000-0000-000093530000}"/>
    <cellStyle name="KOPP 7 4 2" xfId="21539" xr:uid="{00000000-0005-0000-0000-000094530000}"/>
    <cellStyle name="KOPP 7 4_факт 2019" xfId="29781" xr:uid="{00000000-0005-0000-0000-000095530000}"/>
    <cellStyle name="KOPP 7 5" xfId="21540" xr:uid="{00000000-0005-0000-0000-000096530000}"/>
    <cellStyle name="KOPP 7_факт 2019" xfId="29782" xr:uid="{00000000-0005-0000-0000-000097530000}"/>
    <cellStyle name="KOPP 8" xfId="9921" xr:uid="{00000000-0005-0000-0000-000098530000}"/>
    <cellStyle name="KOPP 8 2" xfId="21541" xr:uid="{00000000-0005-0000-0000-000099530000}"/>
    <cellStyle name="KOPP 8 2 2" xfId="21542" xr:uid="{00000000-0005-0000-0000-00009A530000}"/>
    <cellStyle name="KOPP 8 2_факт 2019" xfId="29783" xr:uid="{00000000-0005-0000-0000-00009B530000}"/>
    <cellStyle name="KOPP 8 3" xfId="21543" xr:uid="{00000000-0005-0000-0000-00009C530000}"/>
    <cellStyle name="KOPP 8_факт 2019" xfId="29784" xr:uid="{00000000-0005-0000-0000-00009D530000}"/>
    <cellStyle name="KOPP 9" xfId="21544" xr:uid="{00000000-0005-0000-0000-00009E530000}"/>
    <cellStyle name="KOPP 9 2" xfId="21545" xr:uid="{00000000-0005-0000-0000-00009F530000}"/>
    <cellStyle name="KOPP 9_факт 2019" xfId="29785" xr:uid="{00000000-0005-0000-0000-0000A0530000}"/>
    <cellStyle name="KOPP_факт 2019" xfId="29786" xr:uid="{00000000-0005-0000-0000-0000A1530000}"/>
    <cellStyle name="LABEL Normal" xfId="9922" xr:uid="{00000000-0005-0000-0000-0000A2530000}"/>
    <cellStyle name="LABEL Normal 2" xfId="29787" xr:uid="{00000000-0005-0000-0000-0000A3530000}"/>
    <cellStyle name="LABEL Note" xfId="9923" xr:uid="{00000000-0005-0000-0000-0000A4530000}"/>
    <cellStyle name="LABEL Note 2" xfId="29788" xr:uid="{00000000-0005-0000-0000-0000A5530000}"/>
    <cellStyle name="LABEL Units" xfId="9924" xr:uid="{00000000-0005-0000-0000-0000A6530000}"/>
    <cellStyle name="LABEL Units 2" xfId="29789" xr:uid="{00000000-0005-0000-0000-0000A7530000}"/>
    <cellStyle name="Labels - Style3" xfId="9925" xr:uid="{00000000-0005-0000-0000-0000A8530000}"/>
    <cellStyle name="Labels - Style3 10" xfId="9926" xr:uid="{00000000-0005-0000-0000-0000A9530000}"/>
    <cellStyle name="Labels - Style3 10 2" xfId="9927" xr:uid="{00000000-0005-0000-0000-0000AA530000}"/>
    <cellStyle name="Labels - Style3 10 3" xfId="9928" xr:uid="{00000000-0005-0000-0000-0000AB530000}"/>
    <cellStyle name="Labels - Style3 10 4" xfId="9929" xr:uid="{00000000-0005-0000-0000-0000AC530000}"/>
    <cellStyle name="Labels - Style3 11" xfId="9930" xr:uid="{00000000-0005-0000-0000-0000AD530000}"/>
    <cellStyle name="Labels - Style3 11 2" xfId="9931" xr:uid="{00000000-0005-0000-0000-0000AE530000}"/>
    <cellStyle name="Labels - Style3 11 3" xfId="9932" xr:uid="{00000000-0005-0000-0000-0000AF530000}"/>
    <cellStyle name="Labels - Style3 11 4" xfId="9933" xr:uid="{00000000-0005-0000-0000-0000B0530000}"/>
    <cellStyle name="Labels - Style3 12" xfId="9934" xr:uid="{00000000-0005-0000-0000-0000B1530000}"/>
    <cellStyle name="Labels - Style3 12 2" xfId="9935" xr:uid="{00000000-0005-0000-0000-0000B2530000}"/>
    <cellStyle name="Labels - Style3 12 3" xfId="9936" xr:uid="{00000000-0005-0000-0000-0000B3530000}"/>
    <cellStyle name="Labels - Style3 12 4" xfId="9937" xr:uid="{00000000-0005-0000-0000-0000B4530000}"/>
    <cellStyle name="Labels - Style3 13" xfId="9938" xr:uid="{00000000-0005-0000-0000-0000B5530000}"/>
    <cellStyle name="Labels - Style3 13 2" xfId="9939" xr:uid="{00000000-0005-0000-0000-0000B6530000}"/>
    <cellStyle name="Labels - Style3 13 3" xfId="9940" xr:uid="{00000000-0005-0000-0000-0000B7530000}"/>
    <cellStyle name="Labels - Style3 13 4" xfId="9941" xr:uid="{00000000-0005-0000-0000-0000B8530000}"/>
    <cellStyle name="Labels - Style3 14" xfId="9942" xr:uid="{00000000-0005-0000-0000-0000B9530000}"/>
    <cellStyle name="Labels - Style3 14 2" xfId="9943" xr:uid="{00000000-0005-0000-0000-0000BA530000}"/>
    <cellStyle name="Labels - Style3 14 3" xfId="9944" xr:uid="{00000000-0005-0000-0000-0000BB530000}"/>
    <cellStyle name="Labels - Style3 14 4" xfId="9945" xr:uid="{00000000-0005-0000-0000-0000BC530000}"/>
    <cellStyle name="Labels - Style3 15" xfId="9946" xr:uid="{00000000-0005-0000-0000-0000BD530000}"/>
    <cellStyle name="Labels - Style3 15 2" xfId="9947" xr:uid="{00000000-0005-0000-0000-0000BE530000}"/>
    <cellStyle name="Labels - Style3 15 3" xfId="9948" xr:uid="{00000000-0005-0000-0000-0000BF530000}"/>
    <cellStyle name="Labels - Style3 15 4" xfId="9949" xr:uid="{00000000-0005-0000-0000-0000C0530000}"/>
    <cellStyle name="Labels - Style3 16" xfId="9950" xr:uid="{00000000-0005-0000-0000-0000C1530000}"/>
    <cellStyle name="Labels - Style3 17" xfId="9951" xr:uid="{00000000-0005-0000-0000-0000C2530000}"/>
    <cellStyle name="Labels - Style3 18" xfId="9952" xr:uid="{00000000-0005-0000-0000-0000C3530000}"/>
    <cellStyle name="Labels - Style3 2" xfId="9953" xr:uid="{00000000-0005-0000-0000-0000C4530000}"/>
    <cellStyle name="Labels - Style3 2 2" xfId="9954" xr:uid="{00000000-0005-0000-0000-0000C5530000}"/>
    <cellStyle name="Labels - Style3 2 3" xfId="9955" xr:uid="{00000000-0005-0000-0000-0000C6530000}"/>
    <cellStyle name="Labels - Style3 2 4" xfId="9956" xr:uid="{00000000-0005-0000-0000-0000C7530000}"/>
    <cellStyle name="Labels - Style3 3" xfId="9957" xr:uid="{00000000-0005-0000-0000-0000C8530000}"/>
    <cellStyle name="Labels - Style3 3 2" xfId="9958" xr:uid="{00000000-0005-0000-0000-0000C9530000}"/>
    <cellStyle name="Labels - Style3 3 3" xfId="9959" xr:uid="{00000000-0005-0000-0000-0000CA530000}"/>
    <cellStyle name="Labels - Style3 3 4" xfId="9960" xr:uid="{00000000-0005-0000-0000-0000CB530000}"/>
    <cellStyle name="Labels - Style3 4" xfId="9961" xr:uid="{00000000-0005-0000-0000-0000CC530000}"/>
    <cellStyle name="Labels - Style3 4 2" xfId="9962" xr:uid="{00000000-0005-0000-0000-0000CD530000}"/>
    <cellStyle name="Labels - Style3 4 3" xfId="9963" xr:uid="{00000000-0005-0000-0000-0000CE530000}"/>
    <cellStyle name="Labels - Style3 4 4" xfId="9964" xr:uid="{00000000-0005-0000-0000-0000CF530000}"/>
    <cellStyle name="Labels - Style3 5" xfId="9965" xr:uid="{00000000-0005-0000-0000-0000D0530000}"/>
    <cellStyle name="Labels - Style3 5 2" xfId="9966" xr:uid="{00000000-0005-0000-0000-0000D1530000}"/>
    <cellStyle name="Labels - Style3 5 3" xfId="9967" xr:uid="{00000000-0005-0000-0000-0000D2530000}"/>
    <cellStyle name="Labels - Style3 5 4" xfId="9968" xr:uid="{00000000-0005-0000-0000-0000D3530000}"/>
    <cellStyle name="Labels - Style3 6" xfId="9969" xr:uid="{00000000-0005-0000-0000-0000D4530000}"/>
    <cellStyle name="Labels - Style3 6 2" xfId="9970" xr:uid="{00000000-0005-0000-0000-0000D5530000}"/>
    <cellStyle name="Labels - Style3 6 3" xfId="9971" xr:uid="{00000000-0005-0000-0000-0000D6530000}"/>
    <cellStyle name="Labels - Style3 6 4" xfId="9972" xr:uid="{00000000-0005-0000-0000-0000D7530000}"/>
    <cellStyle name="Labels - Style3 7" xfId="9973" xr:uid="{00000000-0005-0000-0000-0000D8530000}"/>
    <cellStyle name="Labels - Style3 7 2" xfId="9974" xr:uid="{00000000-0005-0000-0000-0000D9530000}"/>
    <cellStyle name="Labels - Style3 7 3" xfId="9975" xr:uid="{00000000-0005-0000-0000-0000DA530000}"/>
    <cellStyle name="Labels - Style3 7 4" xfId="9976" xr:uid="{00000000-0005-0000-0000-0000DB530000}"/>
    <cellStyle name="Labels - Style3 8" xfId="9977" xr:uid="{00000000-0005-0000-0000-0000DC530000}"/>
    <cellStyle name="Labels - Style3 8 2" xfId="9978" xr:uid="{00000000-0005-0000-0000-0000DD530000}"/>
    <cellStyle name="Labels - Style3 8 3" xfId="9979" xr:uid="{00000000-0005-0000-0000-0000DE530000}"/>
    <cellStyle name="Labels - Style3 8 4" xfId="9980" xr:uid="{00000000-0005-0000-0000-0000DF530000}"/>
    <cellStyle name="Labels - Style3 9" xfId="9981" xr:uid="{00000000-0005-0000-0000-0000E0530000}"/>
    <cellStyle name="Labels - Style3 9 2" xfId="9982" xr:uid="{00000000-0005-0000-0000-0000E1530000}"/>
    <cellStyle name="Labels - Style3 9 3" xfId="9983" xr:uid="{00000000-0005-0000-0000-0000E2530000}"/>
    <cellStyle name="Labels - Style3 9 4" xfId="9984" xr:uid="{00000000-0005-0000-0000-0000E3530000}"/>
    <cellStyle name="Labels - Style3_факт 2019" xfId="29790" xr:uid="{00000000-0005-0000-0000-0000E4530000}"/>
    <cellStyle name="Linked Cell 2" xfId="9985" xr:uid="{00000000-0005-0000-0000-0000E5530000}"/>
    <cellStyle name="Main text" xfId="9986" xr:uid="{00000000-0005-0000-0000-0000E6530000}"/>
    <cellStyle name="Millares [0]_FINAL-10" xfId="9987" xr:uid="{00000000-0005-0000-0000-0000E7530000}"/>
    <cellStyle name="Millares_FINAL-10" xfId="9988" xr:uid="{00000000-0005-0000-0000-0000E8530000}"/>
    <cellStyle name="Milliers [0]_B.S.96" xfId="9989" xr:uid="{00000000-0005-0000-0000-0000E9530000}"/>
    <cellStyle name="Milliers_B.S.96" xfId="9990" xr:uid="{00000000-0005-0000-0000-0000EA530000}"/>
    <cellStyle name="millions" xfId="9991" xr:uid="{00000000-0005-0000-0000-0000EB530000}"/>
    <cellStyle name="Mine" xfId="9992" xr:uid="{00000000-0005-0000-0000-0000EC530000}"/>
    <cellStyle name="Model" xfId="9993" xr:uid="{00000000-0005-0000-0000-0000ED530000}"/>
    <cellStyle name="Mon?taire [0]_BUDGET" xfId="9994" xr:uid="{00000000-0005-0000-0000-0000EE530000}"/>
    <cellStyle name="Mon?taire_BUDGET" xfId="9995" xr:uid="{00000000-0005-0000-0000-0000EF530000}"/>
    <cellStyle name="Moneda [0]_FINAL-10" xfId="9996" xr:uid="{00000000-0005-0000-0000-0000F0530000}"/>
    <cellStyle name="Moneda_FINAL-10" xfId="9997" xr:uid="{00000000-0005-0000-0000-0000F1530000}"/>
    <cellStyle name="Monétaire [0]_BUDGET" xfId="9998" xr:uid="{00000000-0005-0000-0000-0000F2530000}"/>
    <cellStyle name="Monétaire_BUDGET" xfId="9999" xr:uid="{00000000-0005-0000-0000-0000F3530000}"/>
    <cellStyle name="Monйtaire [0]_B.S.96" xfId="10000" xr:uid="{00000000-0005-0000-0000-0000F4530000}"/>
    <cellStyle name="Monйtaire_B.S.96" xfId="10001" xr:uid="{00000000-0005-0000-0000-0000F5530000}"/>
    <cellStyle name="Multiple" xfId="10002" xr:uid="{00000000-0005-0000-0000-0000F6530000}"/>
    <cellStyle name="Multiple [0]" xfId="10003" xr:uid="{00000000-0005-0000-0000-0000F7530000}"/>
    <cellStyle name="Multiple [0] 2" xfId="29791" xr:uid="{00000000-0005-0000-0000-0000F8530000}"/>
    <cellStyle name="Multiple [1]" xfId="10004" xr:uid="{00000000-0005-0000-0000-0000F9530000}"/>
    <cellStyle name="Multiple [1] 2" xfId="29792" xr:uid="{00000000-0005-0000-0000-0000FA530000}"/>
    <cellStyle name="Multiple 2" xfId="29793" xr:uid="{00000000-0005-0000-0000-0000FB530000}"/>
    <cellStyle name="Multiple_1 Dec" xfId="10005" xr:uid="{00000000-0005-0000-0000-0000FC530000}"/>
    <cellStyle name="Neiciue craieiaie" xfId="10006" xr:uid="{00000000-0005-0000-0000-0000FD530000}"/>
    <cellStyle name="Neiciue craieiaie 2" xfId="29794" xr:uid="{00000000-0005-0000-0000-0000FE530000}"/>
    <cellStyle name="Neutral 2" xfId="10007" xr:uid="{00000000-0005-0000-0000-0000FF530000}"/>
    <cellStyle name="no dec" xfId="10008" xr:uid="{00000000-0005-0000-0000-000000540000}"/>
    <cellStyle name="no dec 2" xfId="29795" xr:uid="{00000000-0005-0000-0000-000001540000}"/>
    <cellStyle name="No_Input" xfId="10009" xr:uid="{00000000-0005-0000-0000-000002540000}"/>
    <cellStyle name="Norm?l_1." xfId="10010" xr:uid="{00000000-0005-0000-0000-000003540000}"/>
    <cellStyle name="Norma11l" xfId="10011" xr:uid="{00000000-0005-0000-0000-000004540000}"/>
    <cellStyle name="Norma11l 10" xfId="10012" xr:uid="{00000000-0005-0000-0000-000005540000}"/>
    <cellStyle name="Norma11l 10 2" xfId="21546" xr:uid="{00000000-0005-0000-0000-000006540000}"/>
    <cellStyle name="Norma11l 10_факт 2019" xfId="29796" xr:uid="{00000000-0005-0000-0000-000007540000}"/>
    <cellStyle name="Norma11l 11" xfId="10013" xr:uid="{00000000-0005-0000-0000-000008540000}"/>
    <cellStyle name="Norma11l 11 2" xfId="21547" xr:uid="{00000000-0005-0000-0000-000009540000}"/>
    <cellStyle name="Norma11l 11_факт 2019" xfId="29797" xr:uid="{00000000-0005-0000-0000-00000A540000}"/>
    <cellStyle name="Norma11l 12" xfId="10014" xr:uid="{00000000-0005-0000-0000-00000B540000}"/>
    <cellStyle name="Norma11l 12 2" xfId="21548" xr:uid="{00000000-0005-0000-0000-00000C540000}"/>
    <cellStyle name="Norma11l 12_факт 2019" xfId="29798" xr:uid="{00000000-0005-0000-0000-00000D540000}"/>
    <cellStyle name="Norma11l 13" xfId="21549" xr:uid="{00000000-0005-0000-0000-00000E540000}"/>
    <cellStyle name="Norma11l 13 2" xfId="21550" xr:uid="{00000000-0005-0000-0000-00000F540000}"/>
    <cellStyle name="Norma11l 13_факт 2019" xfId="29799" xr:uid="{00000000-0005-0000-0000-000010540000}"/>
    <cellStyle name="Norma11l 14" xfId="21551" xr:uid="{00000000-0005-0000-0000-000011540000}"/>
    <cellStyle name="Norma11l 14 2" xfId="21552" xr:uid="{00000000-0005-0000-0000-000012540000}"/>
    <cellStyle name="Norma11l 14_факт 2019" xfId="29800" xr:uid="{00000000-0005-0000-0000-000013540000}"/>
    <cellStyle name="Norma11l 15" xfId="21553" xr:uid="{00000000-0005-0000-0000-000014540000}"/>
    <cellStyle name="Norma11l 15 2" xfId="21554" xr:uid="{00000000-0005-0000-0000-000015540000}"/>
    <cellStyle name="Norma11l 15_факт 2019" xfId="29801" xr:uid="{00000000-0005-0000-0000-000016540000}"/>
    <cellStyle name="Norma11l 16" xfId="21555" xr:uid="{00000000-0005-0000-0000-000017540000}"/>
    <cellStyle name="Norma11l 2" xfId="10015" xr:uid="{00000000-0005-0000-0000-000018540000}"/>
    <cellStyle name="Norma11l 2 10" xfId="21556" xr:uid="{00000000-0005-0000-0000-000019540000}"/>
    <cellStyle name="Norma11l 2 2" xfId="10016" xr:uid="{00000000-0005-0000-0000-00001A540000}"/>
    <cellStyle name="Norma11l 2 2 2" xfId="10017" xr:uid="{00000000-0005-0000-0000-00001B540000}"/>
    <cellStyle name="Norma11l 2 2 2 2" xfId="21557" xr:uid="{00000000-0005-0000-0000-00001C540000}"/>
    <cellStyle name="Norma11l 2 2 2 2 2" xfId="21558" xr:uid="{00000000-0005-0000-0000-00001D540000}"/>
    <cellStyle name="Norma11l 2 2 2 2_факт 2019" xfId="29802" xr:uid="{00000000-0005-0000-0000-00001E540000}"/>
    <cellStyle name="Norma11l 2 2 2 3" xfId="21559" xr:uid="{00000000-0005-0000-0000-00001F540000}"/>
    <cellStyle name="Norma11l 2 2 2 3 2" xfId="21560" xr:uid="{00000000-0005-0000-0000-000020540000}"/>
    <cellStyle name="Norma11l 2 2 2 3_факт 2019" xfId="29803" xr:uid="{00000000-0005-0000-0000-000021540000}"/>
    <cellStyle name="Norma11l 2 2 2 4" xfId="21561" xr:uid="{00000000-0005-0000-0000-000022540000}"/>
    <cellStyle name="Norma11l 2 2 2_факт 2019" xfId="29804" xr:uid="{00000000-0005-0000-0000-000023540000}"/>
    <cellStyle name="Norma11l 2 2 3" xfId="10018" xr:uid="{00000000-0005-0000-0000-000024540000}"/>
    <cellStyle name="Norma11l 2 2 3 2" xfId="21562" xr:uid="{00000000-0005-0000-0000-000025540000}"/>
    <cellStyle name="Norma11l 2 2 3_факт 2019" xfId="29805" xr:uid="{00000000-0005-0000-0000-000026540000}"/>
    <cellStyle name="Norma11l 2 2 4" xfId="10019" xr:uid="{00000000-0005-0000-0000-000027540000}"/>
    <cellStyle name="Norma11l 2 2 4 2" xfId="21563" xr:uid="{00000000-0005-0000-0000-000028540000}"/>
    <cellStyle name="Norma11l 2 2 4_факт 2019" xfId="29806" xr:uid="{00000000-0005-0000-0000-000029540000}"/>
    <cellStyle name="Norma11l 2 2 5" xfId="10020" xr:uid="{00000000-0005-0000-0000-00002A540000}"/>
    <cellStyle name="Norma11l 2 2 5 2" xfId="21564" xr:uid="{00000000-0005-0000-0000-00002B540000}"/>
    <cellStyle name="Norma11l 2 2 5_факт 2019" xfId="29807" xr:uid="{00000000-0005-0000-0000-00002C540000}"/>
    <cellStyle name="Norma11l 2 2 6" xfId="21565" xr:uid="{00000000-0005-0000-0000-00002D540000}"/>
    <cellStyle name="Norma11l 2 2 6 2" xfId="21566" xr:uid="{00000000-0005-0000-0000-00002E540000}"/>
    <cellStyle name="Norma11l 2 2 6_факт 2019" xfId="29808" xr:uid="{00000000-0005-0000-0000-00002F540000}"/>
    <cellStyle name="Norma11l 2 2 7" xfId="21567" xr:uid="{00000000-0005-0000-0000-000030540000}"/>
    <cellStyle name="Norma11l 2 2 7 2" xfId="21568" xr:uid="{00000000-0005-0000-0000-000031540000}"/>
    <cellStyle name="Norma11l 2 2 7_факт 2019" xfId="29809" xr:uid="{00000000-0005-0000-0000-000032540000}"/>
    <cellStyle name="Norma11l 2 2 8" xfId="21569" xr:uid="{00000000-0005-0000-0000-000033540000}"/>
    <cellStyle name="Norma11l 2 2 8 2" xfId="21570" xr:uid="{00000000-0005-0000-0000-000034540000}"/>
    <cellStyle name="Norma11l 2 2 8_факт 2019" xfId="29810" xr:uid="{00000000-0005-0000-0000-000035540000}"/>
    <cellStyle name="Norma11l 2 2 9" xfId="21571" xr:uid="{00000000-0005-0000-0000-000036540000}"/>
    <cellStyle name="Norma11l 2 2_факт 2019" xfId="29811" xr:uid="{00000000-0005-0000-0000-000037540000}"/>
    <cellStyle name="Norma11l 2 3" xfId="10021" xr:uid="{00000000-0005-0000-0000-000038540000}"/>
    <cellStyle name="Norma11l 2 3 2" xfId="21572" xr:uid="{00000000-0005-0000-0000-000039540000}"/>
    <cellStyle name="Norma11l 2 3 2 2" xfId="21573" xr:uid="{00000000-0005-0000-0000-00003A540000}"/>
    <cellStyle name="Norma11l 2 3 2_факт 2019" xfId="29812" xr:uid="{00000000-0005-0000-0000-00003B540000}"/>
    <cellStyle name="Norma11l 2 3 3" xfId="21574" xr:uid="{00000000-0005-0000-0000-00003C540000}"/>
    <cellStyle name="Norma11l 2 3 3 2" xfId="21575" xr:uid="{00000000-0005-0000-0000-00003D540000}"/>
    <cellStyle name="Norma11l 2 3 3_факт 2019" xfId="29813" xr:uid="{00000000-0005-0000-0000-00003E540000}"/>
    <cellStyle name="Norma11l 2 3 4" xfId="21576" xr:uid="{00000000-0005-0000-0000-00003F540000}"/>
    <cellStyle name="Norma11l 2 3_факт 2019" xfId="29814" xr:uid="{00000000-0005-0000-0000-000040540000}"/>
    <cellStyle name="Norma11l 2 4" xfId="10022" xr:uid="{00000000-0005-0000-0000-000041540000}"/>
    <cellStyle name="Norma11l 2 4 2" xfId="21577" xr:uid="{00000000-0005-0000-0000-000042540000}"/>
    <cellStyle name="Norma11l 2 4_факт 2019" xfId="29815" xr:uid="{00000000-0005-0000-0000-000043540000}"/>
    <cellStyle name="Norma11l 2 5" xfId="10023" xr:uid="{00000000-0005-0000-0000-000044540000}"/>
    <cellStyle name="Norma11l 2 5 2" xfId="21578" xr:uid="{00000000-0005-0000-0000-000045540000}"/>
    <cellStyle name="Norma11l 2 5_факт 2019" xfId="29816" xr:uid="{00000000-0005-0000-0000-000046540000}"/>
    <cellStyle name="Norma11l 2 6" xfId="10024" xr:uid="{00000000-0005-0000-0000-000047540000}"/>
    <cellStyle name="Norma11l 2 6 2" xfId="21579" xr:uid="{00000000-0005-0000-0000-000048540000}"/>
    <cellStyle name="Norma11l 2 6_факт 2019" xfId="29817" xr:uid="{00000000-0005-0000-0000-000049540000}"/>
    <cellStyle name="Norma11l 2 7" xfId="21580" xr:uid="{00000000-0005-0000-0000-00004A540000}"/>
    <cellStyle name="Norma11l 2 7 2" xfId="21581" xr:uid="{00000000-0005-0000-0000-00004B540000}"/>
    <cellStyle name="Norma11l 2 7_факт 2019" xfId="29818" xr:uid="{00000000-0005-0000-0000-00004C540000}"/>
    <cellStyle name="Norma11l 2 8" xfId="21582" xr:uid="{00000000-0005-0000-0000-00004D540000}"/>
    <cellStyle name="Norma11l 2 8 2" xfId="21583" xr:uid="{00000000-0005-0000-0000-00004E540000}"/>
    <cellStyle name="Norma11l 2 8_факт 2019" xfId="29819" xr:uid="{00000000-0005-0000-0000-00004F540000}"/>
    <cellStyle name="Norma11l 2 9" xfId="21584" xr:uid="{00000000-0005-0000-0000-000050540000}"/>
    <cellStyle name="Norma11l 2 9 2" xfId="21585" xr:uid="{00000000-0005-0000-0000-000051540000}"/>
    <cellStyle name="Norma11l 2 9_факт 2019" xfId="29820" xr:uid="{00000000-0005-0000-0000-000052540000}"/>
    <cellStyle name="Norma11l 2_факт 2019" xfId="29821" xr:uid="{00000000-0005-0000-0000-000053540000}"/>
    <cellStyle name="Norma11l 3" xfId="10025" xr:uid="{00000000-0005-0000-0000-000054540000}"/>
    <cellStyle name="Norma11l 3 2" xfId="10026" xr:uid="{00000000-0005-0000-0000-000055540000}"/>
    <cellStyle name="Norma11l 3 2 2" xfId="21586" xr:uid="{00000000-0005-0000-0000-000056540000}"/>
    <cellStyle name="Norma11l 3 2 2 2" xfId="21587" xr:uid="{00000000-0005-0000-0000-000057540000}"/>
    <cellStyle name="Norma11l 3 2 2_факт 2019" xfId="29822" xr:uid="{00000000-0005-0000-0000-000058540000}"/>
    <cellStyle name="Norma11l 3 2 3" xfId="21588" xr:uid="{00000000-0005-0000-0000-000059540000}"/>
    <cellStyle name="Norma11l 3 2 3 2" xfId="21589" xr:uid="{00000000-0005-0000-0000-00005A540000}"/>
    <cellStyle name="Norma11l 3 2 3_факт 2019" xfId="29823" xr:uid="{00000000-0005-0000-0000-00005B540000}"/>
    <cellStyle name="Norma11l 3 2 4" xfId="21590" xr:uid="{00000000-0005-0000-0000-00005C540000}"/>
    <cellStyle name="Norma11l 3 2_факт 2019" xfId="29824" xr:uid="{00000000-0005-0000-0000-00005D540000}"/>
    <cellStyle name="Norma11l 3 3" xfId="10027" xr:uid="{00000000-0005-0000-0000-00005E540000}"/>
    <cellStyle name="Norma11l 3 3 2" xfId="21591" xr:uid="{00000000-0005-0000-0000-00005F540000}"/>
    <cellStyle name="Norma11l 3 3_факт 2019" xfId="29825" xr:uid="{00000000-0005-0000-0000-000060540000}"/>
    <cellStyle name="Norma11l 3 4" xfId="10028" xr:uid="{00000000-0005-0000-0000-000061540000}"/>
    <cellStyle name="Norma11l 3 4 2" xfId="21592" xr:uid="{00000000-0005-0000-0000-000062540000}"/>
    <cellStyle name="Norma11l 3 4_факт 2019" xfId="29826" xr:uid="{00000000-0005-0000-0000-000063540000}"/>
    <cellStyle name="Norma11l 3 5" xfId="10029" xr:uid="{00000000-0005-0000-0000-000064540000}"/>
    <cellStyle name="Norma11l 3 5 2" xfId="21593" xr:uid="{00000000-0005-0000-0000-000065540000}"/>
    <cellStyle name="Norma11l 3 5_факт 2019" xfId="29827" xr:uid="{00000000-0005-0000-0000-000066540000}"/>
    <cellStyle name="Norma11l 3 6" xfId="21594" xr:uid="{00000000-0005-0000-0000-000067540000}"/>
    <cellStyle name="Norma11l 3 6 2" xfId="21595" xr:uid="{00000000-0005-0000-0000-000068540000}"/>
    <cellStyle name="Norma11l 3 6_факт 2019" xfId="29828" xr:uid="{00000000-0005-0000-0000-000069540000}"/>
    <cellStyle name="Norma11l 3 7" xfId="21596" xr:uid="{00000000-0005-0000-0000-00006A540000}"/>
    <cellStyle name="Norma11l 3 7 2" xfId="21597" xr:uid="{00000000-0005-0000-0000-00006B540000}"/>
    <cellStyle name="Norma11l 3 7_факт 2019" xfId="29829" xr:uid="{00000000-0005-0000-0000-00006C540000}"/>
    <cellStyle name="Norma11l 3 8" xfId="21598" xr:uid="{00000000-0005-0000-0000-00006D540000}"/>
    <cellStyle name="Norma11l 3 8 2" xfId="21599" xr:uid="{00000000-0005-0000-0000-00006E540000}"/>
    <cellStyle name="Norma11l 3 8_факт 2019" xfId="29830" xr:uid="{00000000-0005-0000-0000-00006F540000}"/>
    <cellStyle name="Norma11l 3 9" xfId="21600" xr:uid="{00000000-0005-0000-0000-000070540000}"/>
    <cellStyle name="Norma11l 3_факт 2019" xfId="29831" xr:uid="{00000000-0005-0000-0000-000071540000}"/>
    <cellStyle name="Norma11l 4" xfId="10030" xr:uid="{00000000-0005-0000-0000-000072540000}"/>
    <cellStyle name="Norma11l 4 2" xfId="10031" xr:uid="{00000000-0005-0000-0000-000073540000}"/>
    <cellStyle name="Norma11l 4 2 2" xfId="21601" xr:uid="{00000000-0005-0000-0000-000074540000}"/>
    <cellStyle name="Norma11l 4 2 2 2" xfId="21602" xr:uid="{00000000-0005-0000-0000-000075540000}"/>
    <cellStyle name="Norma11l 4 2 2_факт 2019" xfId="29832" xr:uid="{00000000-0005-0000-0000-000076540000}"/>
    <cellStyle name="Norma11l 4 2 3" xfId="21603" xr:uid="{00000000-0005-0000-0000-000077540000}"/>
    <cellStyle name="Norma11l 4 2 3 2" xfId="21604" xr:uid="{00000000-0005-0000-0000-000078540000}"/>
    <cellStyle name="Norma11l 4 2 3_факт 2019" xfId="29833" xr:uid="{00000000-0005-0000-0000-000079540000}"/>
    <cellStyle name="Norma11l 4 2 4" xfId="21605" xr:uid="{00000000-0005-0000-0000-00007A540000}"/>
    <cellStyle name="Norma11l 4 2_факт 2019" xfId="29834" xr:uid="{00000000-0005-0000-0000-00007B540000}"/>
    <cellStyle name="Norma11l 4 3" xfId="10032" xr:uid="{00000000-0005-0000-0000-00007C540000}"/>
    <cellStyle name="Norma11l 4 3 2" xfId="21606" xr:uid="{00000000-0005-0000-0000-00007D540000}"/>
    <cellStyle name="Norma11l 4 3_факт 2019" xfId="29835" xr:uid="{00000000-0005-0000-0000-00007E540000}"/>
    <cellStyle name="Norma11l 4 4" xfId="10033" xr:uid="{00000000-0005-0000-0000-00007F540000}"/>
    <cellStyle name="Norma11l 4 4 2" xfId="21607" xr:uid="{00000000-0005-0000-0000-000080540000}"/>
    <cellStyle name="Norma11l 4 4_факт 2019" xfId="29836" xr:uid="{00000000-0005-0000-0000-000081540000}"/>
    <cellStyle name="Norma11l 4 5" xfId="10034" xr:uid="{00000000-0005-0000-0000-000082540000}"/>
    <cellStyle name="Norma11l 4 5 2" xfId="21608" xr:uid="{00000000-0005-0000-0000-000083540000}"/>
    <cellStyle name="Norma11l 4 5_факт 2019" xfId="29837" xr:uid="{00000000-0005-0000-0000-000084540000}"/>
    <cellStyle name="Norma11l 4 6" xfId="21609" xr:uid="{00000000-0005-0000-0000-000085540000}"/>
    <cellStyle name="Norma11l 4 6 2" xfId="21610" xr:uid="{00000000-0005-0000-0000-000086540000}"/>
    <cellStyle name="Norma11l 4 6_факт 2019" xfId="29838" xr:uid="{00000000-0005-0000-0000-000087540000}"/>
    <cellStyle name="Norma11l 4 7" xfId="21611" xr:uid="{00000000-0005-0000-0000-000088540000}"/>
    <cellStyle name="Norma11l 4 7 2" xfId="21612" xr:uid="{00000000-0005-0000-0000-000089540000}"/>
    <cellStyle name="Norma11l 4 7_факт 2019" xfId="29839" xr:uid="{00000000-0005-0000-0000-00008A540000}"/>
    <cellStyle name="Norma11l 4 8" xfId="21613" xr:uid="{00000000-0005-0000-0000-00008B540000}"/>
    <cellStyle name="Norma11l 4 8 2" xfId="21614" xr:uid="{00000000-0005-0000-0000-00008C540000}"/>
    <cellStyle name="Norma11l 4 8_факт 2019" xfId="29840" xr:uid="{00000000-0005-0000-0000-00008D540000}"/>
    <cellStyle name="Norma11l 4 9" xfId="21615" xr:uid="{00000000-0005-0000-0000-00008E540000}"/>
    <cellStyle name="Norma11l 4_факт 2019" xfId="29841" xr:uid="{00000000-0005-0000-0000-00008F540000}"/>
    <cellStyle name="Norma11l 5" xfId="10035" xr:uid="{00000000-0005-0000-0000-000090540000}"/>
    <cellStyle name="Norma11l 5 2" xfId="10036" xr:uid="{00000000-0005-0000-0000-000091540000}"/>
    <cellStyle name="Norma11l 5 2 2" xfId="21616" xr:uid="{00000000-0005-0000-0000-000092540000}"/>
    <cellStyle name="Norma11l 5 2 2 2" xfId="21617" xr:uid="{00000000-0005-0000-0000-000093540000}"/>
    <cellStyle name="Norma11l 5 2 2_факт 2019" xfId="29842" xr:uid="{00000000-0005-0000-0000-000094540000}"/>
    <cellStyle name="Norma11l 5 2 3" xfId="21618" xr:uid="{00000000-0005-0000-0000-000095540000}"/>
    <cellStyle name="Norma11l 5 2 3 2" xfId="21619" xr:uid="{00000000-0005-0000-0000-000096540000}"/>
    <cellStyle name="Norma11l 5 2 3_факт 2019" xfId="29843" xr:uid="{00000000-0005-0000-0000-000097540000}"/>
    <cellStyle name="Norma11l 5 2 4" xfId="21620" xr:uid="{00000000-0005-0000-0000-000098540000}"/>
    <cellStyle name="Norma11l 5 2_факт 2019" xfId="29844" xr:uid="{00000000-0005-0000-0000-000099540000}"/>
    <cellStyle name="Norma11l 5 3" xfId="10037" xr:uid="{00000000-0005-0000-0000-00009A540000}"/>
    <cellStyle name="Norma11l 5 3 2" xfId="21621" xr:uid="{00000000-0005-0000-0000-00009B540000}"/>
    <cellStyle name="Norma11l 5 3_факт 2019" xfId="29845" xr:uid="{00000000-0005-0000-0000-00009C540000}"/>
    <cellStyle name="Norma11l 5 4" xfId="10038" xr:uid="{00000000-0005-0000-0000-00009D540000}"/>
    <cellStyle name="Norma11l 5 4 2" xfId="21622" xr:uid="{00000000-0005-0000-0000-00009E540000}"/>
    <cellStyle name="Norma11l 5 4_факт 2019" xfId="29846" xr:uid="{00000000-0005-0000-0000-00009F540000}"/>
    <cellStyle name="Norma11l 5 5" xfId="10039" xr:uid="{00000000-0005-0000-0000-0000A0540000}"/>
    <cellStyle name="Norma11l 5 5 2" xfId="21623" xr:uid="{00000000-0005-0000-0000-0000A1540000}"/>
    <cellStyle name="Norma11l 5 5_факт 2019" xfId="29847" xr:uid="{00000000-0005-0000-0000-0000A2540000}"/>
    <cellStyle name="Norma11l 5 6" xfId="21624" xr:uid="{00000000-0005-0000-0000-0000A3540000}"/>
    <cellStyle name="Norma11l 5 6 2" xfId="21625" xr:uid="{00000000-0005-0000-0000-0000A4540000}"/>
    <cellStyle name="Norma11l 5 6_факт 2019" xfId="29848" xr:uid="{00000000-0005-0000-0000-0000A5540000}"/>
    <cellStyle name="Norma11l 5 7" xfId="21626" xr:uid="{00000000-0005-0000-0000-0000A6540000}"/>
    <cellStyle name="Norma11l 5 7 2" xfId="21627" xr:uid="{00000000-0005-0000-0000-0000A7540000}"/>
    <cellStyle name="Norma11l 5 7_факт 2019" xfId="29849" xr:uid="{00000000-0005-0000-0000-0000A8540000}"/>
    <cellStyle name="Norma11l 5 8" xfId="21628" xr:uid="{00000000-0005-0000-0000-0000A9540000}"/>
    <cellStyle name="Norma11l 5 8 2" xfId="21629" xr:uid="{00000000-0005-0000-0000-0000AA540000}"/>
    <cellStyle name="Norma11l 5 8_факт 2019" xfId="29850" xr:uid="{00000000-0005-0000-0000-0000AB540000}"/>
    <cellStyle name="Norma11l 5 9" xfId="21630" xr:uid="{00000000-0005-0000-0000-0000AC540000}"/>
    <cellStyle name="Norma11l 5_факт 2019" xfId="29851" xr:uid="{00000000-0005-0000-0000-0000AD540000}"/>
    <cellStyle name="Norma11l 6" xfId="10040" xr:uid="{00000000-0005-0000-0000-0000AE540000}"/>
    <cellStyle name="Norma11l 6 2" xfId="10041" xr:uid="{00000000-0005-0000-0000-0000AF540000}"/>
    <cellStyle name="Norma11l 6 2 2" xfId="21631" xr:uid="{00000000-0005-0000-0000-0000B0540000}"/>
    <cellStyle name="Norma11l 6 2 2 2" xfId="21632" xr:uid="{00000000-0005-0000-0000-0000B1540000}"/>
    <cellStyle name="Norma11l 6 2 2_факт 2019" xfId="29852" xr:uid="{00000000-0005-0000-0000-0000B2540000}"/>
    <cellStyle name="Norma11l 6 2 3" xfId="21633" xr:uid="{00000000-0005-0000-0000-0000B3540000}"/>
    <cellStyle name="Norma11l 6 2 3 2" xfId="21634" xr:uid="{00000000-0005-0000-0000-0000B4540000}"/>
    <cellStyle name="Norma11l 6 2 3_факт 2019" xfId="29853" xr:uid="{00000000-0005-0000-0000-0000B5540000}"/>
    <cellStyle name="Norma11l 6 2 4" xfId="21635" xr:uid="{00000000-0005-0000-0000-0000B6540000}"/>
    <cellStyle name="Norma11l 6 2_факт 2019" xfId="29854" xr:uid="{00000000-0005-0000-0000-0000B7540000}"/>
    <cellStyle name="Norma11l 6 3" xfId="10042" xr:uid="{00000000-0005-0000-0000-0000B8540000}"/>
    <cellStyle name="Norma11l 6 3 2" xfId="21636" xr:uid="{00000000-0005-0000-0000-0000B9540000}"/>
    <cellStyle name="Norma11l 6 3_факт 2019" xfId="29855" xr:uid="{00000000-0005-0000-0000-0000BA540000}"/>
    <cellStyle name="Norma11l 6 4" xfId="10043" xr:uid="{00000000-0005-0000-0000-0000BB540000}"/>
    <cellStyle name="Norma11l 6 4 2" xfId="21637" xr:uid="{00000000-0005-0000-0000-0000BC540000}"/>
    <cellStyle name="Norma11l 6 4_факт 2019" xfId="29856" xr:uid="{00000000-0005-0000-0000-0000BD540000}"/>
    <cellStyle name="Norma11l 6 5" xfId="10044" xr:uid="{00000000-0005-0000-0000-0000BE540000}"/>
    <cellStyle name="Norma11l 6 5 2" xfId="21638" xr:uid="{00000000-0005-0000-0000-0000BF540000}"/>
    <cellStyle name="Norma11l 6 5_факт 2019" xfId="29857" xr:uid="{00000000-0005-0000-0000-0000C0540000}"/>
    <cellStyle name="Norma11l 6 6" xfId="21639" xr:uid="{00000000-0005-0000-0000-0000C1540000}"/>
    <cellStyle name="Norma11l 6 6 2" xfId="21640" xr:uid="{00000000-0005-0000-0000-0000C2540000}"/>
    <cellStyle name="Norma11l 6 6_факт 2019" xfId="29858" xr:uid="{00000000-0005-0000-0000-0000C3540000}"/>
    <cellStyle name="Norma11l 6 7" xfId="21641" xr:uid="{00000000-0005-0000-0000-0000C4540000}"/>
    <cellStyle name="Norma11l 6 7 2" xfId="21642" xr:uid="{00000000-0005-0000-0000-0000C5540000}"/>
    <cellStyle name="Norma11l 6 7_факт 2019" xfId="29859" xr:uid="{00000000-0005-0000-0000-0000C6540000}"/>
    <cellStyle name="Norma11l 6 8" xfId="21643" xr:uid="{00000000-0005-0000-0000-0000C7540000}"/>
    <cellStyle name="Norma11l 6 8 2" xfId="21644" xr:uid="{00000000-0005-0000-0000-0000C8540000}"/>
    <cellStyle name="Norma11l 6 8_факт 2019" xfId="29860" xr:uid="{00000000-0005-0000-0000-0000C9540000}"/>
    <cellStyle name="Norma11l 6 9" xfId="21645" xr:uid="{00000000-0005-0000-0000-0000CA540000}"/>
    <cellStyle name="Norma11l 6_факт 2019" xfId="29861" xr:uid="{00000000-0005-0000-0000-0000CB540000}"/>
    <cellStyle name="Norma11l 7" xfId="10045" xr:uid="{00000000-0005-0000-0000-0000CC540000}"/>
    <cellStyle name="Norma11l 7 2" xfId="10046" xr:uid="{00000000-0005-0000-0000-0000CD540000}"/>
    <cellStyle name="Norma11l 7 2 2" xfId="21646" xr:uid="{00000000-0005-0000-0000-0000CE540000}"/>
    <cellStyle name="Norma11l 7 2 2 2" xfId="21647" xr:uid="{00000000-0005-0000-0000-0000CF540000}"/>
    <cellStyle name="Norma11l 7 2 2_факт 2019" xfId="29862" xr:uid="{00000000-0005-0000-0000-0000D0540000}"/>
    <cellStyle name="Norma11l 7 2 3" xfId="21648" xr:uid="{00000000-0005-0000-0000-0000D1540000}"/>
    <cellStyle name="Norma11l 7 2 3 2" xfId="21649" xr:uid="{00000000-0005-0000-0000-0000D2540000}"/>
    <cellStyle name="Norma11l 7 2 3_факт 2019" xfId="29863" xr:uid="{00000000-0005-0000-0000-0000D3540000}"/>
    <cellStyle name="Norma11l 7 2 4" xfId="21650" xr:uid="{00000000-0005-0000-0000-0000D4540000}"/>
    <cellStyle name="Norma11l 7 2_факт 2019" xfId="29864" xr:uid="{00000000-0005-0000-0000-0000D5540000}"/>
    <cellStyle name="Norma11l 7 3" xfId="10047" xr:uid="{00000000-0005-0000-0000-0000D6540000}"/>
    <cellStyle name="Norma11l 7 3 2" xfId="21651" xr:uid="{00000000-0005-0000-0000-0000D7540000}"/>
    <cellStyle name="Norma11l 7 3_факт 2019" xfId="29865" xr:uid="{00000000-0005-0000-0000-0000D8540000}"/>
    <cellStyle name="Norma11l 7 4" xfId="10048" xr:uid="{00000000-0005-0000-0000-0000D9540000}"/>
    <cellStyle name="Norma11l 7 4 2" xfId="21652" xr:uid="{00000000-0005-0000-0000-0000DA540000}"/>
    <cellStyle name="Norma11l 7 4_факт 2019" xfId="29866" xr:uid="{00000000-0005-0000-0000-0000DB540000}"/>
    <cellStyle name="Norma11l 7 5" xfId="10049" xr:uid="{00000000-0005-0000-0000-0000DC540000}"/>
    <cellStyle name="Norma11l 7 5 2" xfId="21653" xr:uid="{00000000-0005-0000-0000-0000DD540000}"/>
    <cellStyle name="Norma11l 7 5_факт 2019" xfId="29867" xr:uid="{00000000-0005-0000-0000-0000DE540000}"/>
    <cellStyle name="Norma11l 7 6" xfId="21654" xr:uid="{00000000-0005-0000-0000-0000DF540000}"/>
    <cellStyle name="Norma11l 7 6 2" xfId="21655" xr:uid="{00000000-0005-0000-0000-0000E0540000}"/>
    <cellStyle name="Norma11l 7 6_факт 2019" xfId="29868" xr:uid="{00000000-0005-0000-0000-0000E1540000}"/>
    <cellStyle name="Norma11l 7 7" xfId="21656" xr:uid="{00000000-0005-0000-0000-0000E2540000}"/>
    <cellStyle name="Norma11l 7 7 2" xfId="21657" xr:uid="{00000000-0005-0000-0000-0000E3540000}"/>
    <cellStyle name="Norma11l 7 7_факт 2019" xfId="29869" xr:uid="{00000000-0005-0000-0000-0000E4540000}"/>
    <cellStyle name="Norma11l 7 8" xfId="21658" xr:uid="{00000000-0005-0000-0000-0000E5540000}"/>
    <cellStyle name="Norma11l 7 8 2" xfId="21659" xr:uid="{00000000-0005-0000-0000-0000E6540000}"/>
    <cellStyle name="Norma11l 7 8_факт 2019" xfId="29870" xr:uid="{00000000-0005-0000-0000-0000E7540000}"/>
    <cellStyle name="Norma11l 7 9" xfId="21660" xr:uid="{00000000-0005-0000-0000-0000E8540000}"/>
    <cellStyle name="Norma11l 7_факт 2019" xfId="29871" xr:uid="{00000000-0005-0000-0000-0000E9540000}"/>
    <cellStyle name="Norma11l 8" xfId="10050" xr:uid="{00000000-0005-0000-0000-0000EA540000}"/>
    <cellStyle name="Norma11l 8 2" xfId="10051" xr:uid="{00000000-0005-0000-0000-0000EB540000}"/>
    <cellStyle name="Norma11l 8 2 2" xfId="21661" xr:uid="{00000000-0005-0000-0000-0000EC540000}"/>
    <cellStyle name="Norma11l 8 2 2 2" xfId="21662" xr:uid="{00000000-0005-0000-0000-0000ED540000}"/>
    <cellStyle name="Norma11l 8 2 2_факт 2019" xfId="29872" xr:uid="{00000000-0005-0000-0000-0000EE540000}"/>
    <cellStyle name="Norma11l 8 2 3" xfId="21663" xr:uid="{00000000-0005-0000-0000-0000EF540000}"/>
    <cellStyle name="Norma11l 8 2 3 2" xfId="21664" xr:uid="{00000000-0005-0000-0000-0000F0540000}"/>
    <cellStyle name="Norma11l 8 2 3_факт 2019" xfId="29873" xr:uid="{00000000-0005-0000-0000-0000F1540000}"/>
    <cellStyle name="Norma11l 8 2 4" xfId="21665" xr:uid="{00000000-0005-0000-0000-0000F2540000}"/>
    <cellStyle name="Norma11l 8 2_факт 2019" xfId="29874" xr:uid="{00000000-0005-0000-0000-0000F3540000}"/>
    <cellStyle name="Norma11l 8 3" xfId="10052" xr:uid="{00000000-0005-0000-0000-0000F4540000}"/>
    <cellStyle name="Norma11l 8 3 2" xfId="21666" xr:uid="{00000000-0005-0000-0000-0000F5540000}"/>
    <cellStyle name="Norma11l 8 3_факт 2019" xfId="29875" xr:uid="{00000000-0005-0000-0000-0000F6540000}"/>
    <cellStyle name="Norma11l 8 4" xfId="10053" xr:uid="{00000000-0005-0000-0000-0000F7540000}"/>
    <cellStyle name="Norma11l 8 4 2" xfId="21667" xr:uid="{00000000-0005-0000-0000-0000F8540000}"/>
    <cellStyle name="Norma11l 8 4_факт 2019" xfId="29876" xr:uid="{00000000-0005-0000-0000-0000F9540000}"/>
    <cellStyle name="Norma11l 8 5" xfId="10054" xr:uid="{00000000-0005-0000-0000-0000FA540000}"/>
    <cellStyle name="Norma11l 8 5 2" xfId="21668" xr:uid="{00000000-0005-0000-0000-0000FB540000}"/>
    <cellStyle name="Norma11l 8 5_факт 2019" xfId="29877" xr:uid="{00000000-0005-0000-0000-0000FC540000}"/>
    <cellStyle name="Norma11l 8 6" xfId="21669" xr:uid="{00000000-0005-0000-0000-0000FD540000}"/>
    <cellStyle name="Norma11l 8 6 2" xfId="21670" xr:uid="{00000000-0005-0000-0000-0000FE540000}"/>
    <cellStyle name="Norma11l 8 6_факт 2019" xfId="29878" xr:uid="{00000000-0005-0000-0000-0000FF540000}"/>
    <cellStyle name="Norma11l 8 7" xfId="21671" xr:uid="{00000000-0005-0000-0000-000000550000}"/>
    <cellStyle name="Norma11l 8 7 2" xfId="21672" xr:uid="{00000000-0005-0000-0000-000001550000}"/>
    <cellStyle name="Norma11l 8 7_факт 2019" xfId="29879" xr:uid="{00000000-0005-0000-0000-000002550000}"/>
    <cellStyle name="Norma11l 8 8" xfId="21673" xr:uid="{00000000-0005-0000-0000-000003550000}"/>
    <cellStyle name="Norma11l 8 8 2" xfId="21674" xr:uid="{00000000-0005-0000-0000-000004550000}"/>
    <cellStyle name="Norma11l 8 8_факт 2019" xfId="29880" xr:uid="{00000000-0005-0000-0000-000005550000}"/>
    <cellStyle name="Norma11l 8 9" xfId="21675" xr:uid="{00000000-0005-0000-0000-000006550000}"/>
    <cellStyle name="Norma11l 8_факт 2019" xfId="29881" xr:uid="{00000000-0005-0000-0000-000007550000}"/>
    <cellStyle name="Norma11l 9" xfId="10055" xr:uid="{00000000-0005-0000-0000-000008550000}"/>
    <cellStyle name="Norma11l 9 2" xfId="21676" xr:uid="{00000000-0005-0000-0000-000009550000}"/>
    <cellStyle name="Norma11l 9 2 2" xfId="21677" xr:uid="{00000000-0005-0000-0000-00000A550000}"/>
    <cellStyle name="Norma11l 9 2_факт 2019" xfId="29882" xr:uid="{00000000-0005-0000-0000-00000B550000}"/>
    <cellStyle name="Norma11l 9 3" xfId="21678" xr:uid="{00000000-0005-0000-0000-00000C550000}"/>
    <cellStyle name="Norma11l 9 3 2" xfId="21679" xr:uid="{00000000-0005-0000-0000-00000D550000}"/>
    <cellStyle name="Norma11l 9 3_факт 2019" xfId="29883" xr:uid="{00000000-0005-0000-0000-00000E550000}"/>
    <cellStyle name="Norma11l 9 4" xfId="21680" xr:uid="{00000000-0005-0000-0000-00000F550000}"/>
    <cellStyle name="Norma11l 9_факт 2019" xfId="29884" xr:uid="{00000000-0005-0000-0000-000010550000}"/>
    <cellStyle name="Norma11l_факт 2019" xfId="29885" xr:uid="{00000000-0005-0000-0000-000011550000}"/>
    <cellStyle name="Normal - Style1" xfId="10056" xr:uid="{00000000-0005-0000-0000-000012550000}"/>
    <cellStyle name="Normal - Style1 2" xfId="29886" xr:uid="{00000000-0005-0000-0000-000013550000}"/>
    <cellStyle name="Normal - Style2" xfId="10057" xr:uid="{00000000-0005-0000-0000-000014550000}"/>
    <cellStyle name="Normal - Style2 2" xfId="10058" xr:uid="{00000000-0005-0000-0000-000015550000}"/>
    <cellStyle name="Normal - Style2_анализ ст-ти внеш. ЭЭ рем 2гту" xfId="29887" xr:uid="{00000000-0005-0000-0000-000016550000}"/>
    <cellStyle name="Normal - Style3" xfId="10059" xr:uid="{00000000-0005-0000-0000-000017550000}"/>
    <cellStyle name="Normal - Style4" xfId="10060" xr:uid="{00000000-0005-0000-0000-000018550000}"/>
    <cellStyle name="Normal - Style5" xfId="10061" xr:uid="{00000000-0005-0000-0000-000019550000}"/>
    <cellStyle name="Normal - Style6" xfId="10062" xr:uid="{00000000-0005-0000-0000-00001A550000}"/>
    <cellStyle name="Normal - Style7" xfId="10063" xr:uid="{00000000-0005-0000-0000-00001B550000}"/>
    <cellStyle name="Normal - Style8" xfId="10064" xr:uid="{00000000-0005-0000-0000-00001C550000}"/>
    <cellStyle name="Normal 10" xfId="10065" xr:uid="{00000000-0005-0000-0000-00001D550000}"/>
    <cellStyle name="Normal 10 2" xfId="10066" xr:uid="{00000000-0005-0000-0000-00001E550000}"/>
    <cellStyle name="Normal 10_факт 2019" xfId="29888" xr:uid="{00000000-0005-0000-0000-00001F550000}"/>
    <cellStyle name="Normal 11" xfId="10067" xr:uid="{00000000-0005-0000-0000-000020550000}"/>
    <cellStyle name="Normal 11 2" xfId="10068" xr:uid="{00000000-0005-0000-0000-000021550000}"/>
    <cellStyle name="Normal 11_факт 2019" xfId="29889" xr:uid="{00000000-0005-0000-0000-000022550000}"/>
    <cellStyle name="Normal 12" xfId="10069" xr:uid="{00000000-0005-0000-0000-000023550000}"/>
    <cellStyle name="Normal 12 2" xfId="10070" xr:uid="{00000000-0005-0000-0000-000024550000}"/>
    <cellStyle name="Normal 12_факт 2019" xfId="29890" xr:uid="{00000000-0005-0000-0000-000025550000}"/>
    <cellStyle name="Normal 13" xfId="10071" xr:uid="{00000000-0005-0000-0000-000026550000}"/>
    <cellStyle name="Normal 13 2" xfId="10072" xr:uid="{00000000-0005-0000-0000-000027550000}"/>
    <cellStyle name="Normal 13_факт 2019" xfId="29891" xr:uid="{00000000-0005-0000-0000-000028550000}"/>
    <cellStyle name="Normal 14" xfId="10073" xr:uid="{00000000-0005-0000-0000-000029550000}"/>
    <cellStyle name="Normal 14 17" xfId="10074" xr:uid="{00000000-0005-0000-0000-00002A550000}"/>
    <cellStyle name="Normal 14 2" xfId="10075" xr:uid="{00000000-0005-0000-0000-00002B550000}"/>
    <cellStyle name="Normal 14_факт 2019" xfId="29892" xr:uid="{00000000-0005-0000-0000-00002C550000}"/>
    <cellStyle name="Normal 15" xfId="10076" xr:uid="{00000000-0005-0000-0000-00002D550000}"/>
    <cellStyle name="Normal 15 2" xfId="10077" xr:uid="{00000000-0005-0000-0000-00002E550000}"/>
    <cellStyle name="Normal 15_факт 2019" xfId="29893" xr:uid="{00000000-0005-0000-0000-00002F550000}"/>
    <cellStyle name="Normal 16" xfId="10078" xr:uid="{00000000-0005-0000-0000-000030550000}"/>
    <cellStyle name="Normal 17" xfId="10079" xr:uid="{00000000-0005-0000-0000-000031550000}"/>
    <cellStyle name="Normal 18" xfId="10080" xr:uid="{00000000-0005-0000-0000-000032550000}"/>
    <cellStyle name="Normal 19" xfId="10081" xr:uid="{00000000-0005-0000-0000-000033550000}"/>
    <cellStyle name="Normal 2" xfId="10082" xr:uid="{00000000-0005-0000-0000-000034550000}"/>
    <cellStyle name="Normal 2 2" xfId="10083" xr:uid="{00000000-0005-0000-0000-000035550000}"/>
    <cellStyle name="Normal 2 2 2" xfId="10084" xr:uid="{00000000-0005-0000-0000-000036550000}"/>
    <cellStyle name="Normal 2 2 2 2" xfId="10085" xr:uid="{00000000-0005-0000-0000-000037550000}"/>
    <cellStyle name="Normal 2 2 2 3" xfId="10086" xr:uid="{00000000-0005-0000-0000-000038550000}"/>
    <cellStyle name="Normal 2 2 2 4" xfId="10087" xr:uid="{00000000-0005-0000-0000-000039550000}"/>
    <cellStyle name="Normal 2 2 2 5" xfId="10088" xr:uid="{00000000-0005-0000-0000-00003A550000}"/>
    <cellStyle name="Normal 2 2 2 6" xfId="10089" xr:uid="{00000000-0005-0000-0000-00003B550000}"/>
    <cellStyle name="Normal 2 2 3" xfId="29894" xr:uid="{00000000-0005-0000-0000-00003C550000}"/>
    <cellStyle name="Normal 2 2_факт 2019" xfId="29895" xr:uid="{00000000-0005-0000-0000-00003D550000}"/>
    <cellStyle name="Normal 2 3" xfId="10090" xr:uid="{00000000-0005-0000-0000-00003E550000}"/>
    <cellStyle name="Normal 2 4" xfId="10091" xr:uid="{00000000-0005-0000-0000-00003F550000}"/>
    <cellStyle name="Normal 2 4 2" xfId="10092" xr:uid="{00000000-0005-0000-0000-000040550000}"/>
    <cellStyle name="Normal 2 4 2 2" xfId="10093" xr:uid="{00000000-0005-0000-0000-000041550000}"/>
    <cellStyle name="Normal 2 4 2 3" xfId="10094" xr:uid="{00000000-0005-0000-0000-000042550000}"/>
    <cellStyle name="Normal 2 4 2_факт 2019" xfId="29896" xr:uid="{00000000-0005-0000-0000-000043550000}"/>
    <cellStyle name="Normal 2 4 3" xfId="10095" xr:uid="{00000000-0005-0000-0000-000044550000}"/>
    <cellStyle name="Normal 2 4 4" xfId="29897" xr:uid="{00000000-0005-0000-0000-000045550000}"/>
    <cellStyle name="Normal 2 4_анализ ст-ти внеш. ЭЭ рем 2гту" xfId="29898" xr:uid="{00000000-0005-0000-0000-000046550000}"/>
    <cellStyle name="Normal 2 5" xfId="10096" xr:uid="{00000000-0005-0000-0000-000047550000}"/>
    <cellStyle name="Normal 2 5 2" xfId="10097" xr:uid="{00000000-0005-0000-0000-000048550000}"/>
    <cellStyle name="Normal 2 5 3" xfId="10098" xr:uid="{00000000-0005-0000-0000-000049550000}"/>
    <cellStyle name="Normal 2 5_факт 2019" xfId="29899" xr:uid="{00000000-0005-0000-0000-00004A550000}"/>
    <cellStyle name="Normal 2 6" xfId="10099" xr:uid="{00000000-0005-0000-0000-00004B550000}"/>
    <cellStyle name="Normal 2 7" xfId="10100" xr:uid="{00000000-0005-0000-0000-00004C550000}"/>
    <cellStyle name="Normal 2 8" xfId="10101" xr:uid="{00000000-0005-0000-0000-00004D550000}"/>
    <cellStyle name="Normal 2 9" xfId="29900" xr:uid="{00000000-0005-0000-0000-00004E550000}"/>
    <cellStyle name="Normal 2_Лист2" xfId="29901" xr:uid="{00000000-0005-0000-0000-00004F550000}"/>
    <cellStyle name="Normal 20" xfId="10102" xr:uid="{00000000-0005-0000-0000-000050550000}"/>
    <cellStyle name="Normal 21" xfId="10103" xr:uid="{00000000-0005-0000-0000-000051550000}"/>
    <cellStyle name="Normal 22" xfId="10104" xr:uid="{00000000-0005-0000-0000-000052550000}"/>
    <cellStyle name="Normal 23" xfId="10105" xr:uid="{00000000-0005-0000-0000-000053550000}"/>
    <cellStyle name="Normal 24" xfId="10106" xr:uid="{00000000-0005-0000-0000-000054550000}"/>
    <cellStyle name="Normal 25" xfId="10107" xr:uid="{00000000-0005-0000-0000-000055550000}"/>
    <cellStyle name="Normal 26" xfId="10108" xr:uid="{00000000-0005-0000-0000-000056550000}"/>
    <cellStyle name="Normal 27" xfId="10109" xr:uid="{00000000-0005-0000-0000-000057550000}"/>
    <cellStyle name="Normal 28" xfId="10110" xr:uid="{00000000-0005-0000-0000-000058550000}"/>
    <cellStyle name="Normal 29" xfId="10111" xr:uid="{00000000-0005-0000-0000-000059550000}"/>
    <cellStyle name="Normal 3" xfId="10112" xr:uid="{00000000-0005-0000-0000-00005A550000}"/>
    <cellStyle name="Normal 3 2" xfId="10113" xr:uid="{00000000-0005-0000-0000-00005B550000}"/>
    <cellStyle name="Normal 3 3" xfId="10114" xr:uid="{00000000-0005-0000-0000-00005C550000}"/>
    <cellStyle name="Normal 3 4" xfId="10115" xr:uid="{00000000-0005-0000-0000-00005D550000}"/>
    <cellStyle name="Normal 3 5" xfId="29902" xr:uid="{00000000-0005-0000-0000-00005E550000}"/>
    <cellStyle name="Normal 3_факт 2019" xfId="29903" xr:uid="{00000000-0005-0000-0000-00005F550000}"/>
    <cellStyle name="Normal 30" xfId="10116" xr:uid="{00000000-0005-0000-0000-000060550000}"/>
    <cellStyle name="Normal 31" xfId="10117" xr:uid="{00000000-0005-0000-0000-000061550000}"/>
    <cellStyle name="Normal 32" xfId="10118" xr:uid="{00000000-0005-0000-0000-000062550000}"/>
    <cellStyle name="Normal 33" xfId="10119" xr:uid="{00000000-0005-0000-0000-000063550000}"/>
    <cellStyle name="Normal 34" xfId="10120" xr:uid="{00000000-0005-0000-0000-000064550000}"/>
    <cellStyle name="Normal 35" xfId="10121" xr:uid="{00000000-0005-0000-0000-000065550000}"/>
    <cellStyle name="Normal 36" xfId="10122" xr:uid="{00000000-0005-0000-0000-000066550000}"/>
    <cellStyle name="Normal 37" xfId="10123" xr:uid="{00000000-0005-0000-0000-000067550000}"/>
    <cellStyle name="Normal 38" xfId="10124" xr:uid="{00000000-0005-0000-0000-000068550000}"/>
    <cellStyle name="Normal 39" xfId="10125" xr:uid="{00000000-0005-0000-0000-000069550000}"/>
    <cellStyle name="Normal 4" xfId="10126" xr:uid="{00000000-0005-0000-0000-00006A550000}"/>
    <cellStyle name="Normal 4 2" xfId="10127" xr:uid="{00000000-0005-0000-0000-00006B550000}"/>
    <cellStyle name="Normal 4 3" xfId="10128" xr:uid="{00000000-0005-0000-0000-00006C550000}"/>
    <cellStyle name="Normal 4 4" xfId="29904" xr:uid="{00000000-0005-0000-0000-00006D550000}"/>
    <cellStyle name="Normal 4_факт 2019" xfId="29905" xr:uid="{00000000-0005-0000-0000-00006E550000}"/>
    <cellStyle name="Normal 40" xfId="10129" xr:uid="{00000000-0005-0000-0000-00006F550000}"/>
    <cellStyle name="Normal 41" xfId="10130" xr:uid="{00000000-0005-0000-0000-000070550000}"/>
    <cellStyle name="Normal 42" xfId="10131" xr:uid="{00000000-0005-0000-0000-000071550000}"/>
    <cellStyle name="Normal 43" xfId="10132" xr:uid="{00000000-0005-0000-0000-000072550000}"/>
    <cellStyle name="Normal 44" xfId="10133" xr:uid="{00000000-0005-0000-0000-000073550000}"/>
    <cellStyle name="Normal 45" xfId="10134" xr:uid="{00000000-0005-0000-0000-000074550000}"/>
    <cellStyle name="Normal 46" xfId="10135" xr:uid="{00000000-0005-0000-0000-000075550000}"/>
    <cellStyle name="Normal 47" xfId="10136" xr:uid="{00000000-0005-0000-0000-000076550000}"/>
    <cellStyle name="Normal 48" xfId="10137" xr:uid="{00000000-0005-0000-0000-000077550000}"/>
    <cellStyle name="Normal 49" xfId="10138" xr:uid="{00000000-0005-0000-0000-000078550000}"/>
    <cellStyle name="Normal 5" xfId="10139" xr:uid="{00000000-0005-0000-0000-000079550000}"/>
    <cellStyle name="Normal 5 2" xfId="10140" xr:uid="{00000000-0005-0000-0000-00007A550000}"/>
    <cellStyle name="Normal 5 2 2" xfId="29906" xr:uid="{00000000-0005-0000-0000-00007B550000}"/>
    <cellStyle name="Normal 5 3" xfId="24013" xr:uid="{00000000-0005-0000-0000-00007C550000}"/>
    <cellStyle name="Normal 5_факт 2019" xfId="29907" xr:uid="{00000000-0005-0000-0000-00007D550000}"/>
    <cellStyle name="Normal 50" xfId="10141" xr:uid="{00000000-0005-0000-0000-00007E550000}"/>
    <cellStyle name="Normal 51" xfId="10142" xr:uid="{00000000-0005-0000-0000-00007F550000}"/>
    <cellStyle name="Normal 52" xfId="10143" xr:uid="{00000000-0005-0000-0000-000080550000}"/>
    <cellStyle name="Normal 53" xfId="10144" xr:uid="{00000000-0005-0000-0000-000081550000}"/>
    <cellStyle name="Normal 54" xfId="10145" xr:uid="{00000000-0005-0000-0000-000082550000}"/>
    <cellStyle name="Normal 55" xfId="10146" xr:uid="{00000000-0005-0000-0000-000083550000}"/>
    <cellStyle name="Normal 56" xfId="10147" xr:uid="{00000000-0005-0000-0000-000084550000}"/>
    <cellStyle name="Normal 6" xfId="10148" xr:uid="{00000000-0005-0000-0000-000085550000}"/>
    <cellStyle name="Normal 6 2" xfId="10149" xr:uid="{00000000-0005-0000-0000-000086550000}"/>
    <cellStyle name="Normal 6 3" xfId="29908" xr:uid="{00000000-0005-0000-0000-000087550000}"/>
    <cellStyle name="Normal 6_факт 2019" xfId="29909" xr:uid="{00000000-0005-0000-0000-000088550000}"/>
    <cellStyle name="Normal 7" xfId="10150" xr:uid="{00000000-0005-0000-0000-000089550000}"/>
    <cellStyle name="Normal 7 2" xfId="10151" xr:uid="{00000000-0005-0000-0000-00008A550000}"/>
    <cellStyle name="Normal 7_факт 2019" xfId="29910" xr:uid="{00000000-0005-0000-0000-00008B550000}"/>
    <cellStyle name="Normal 8" xfId="10152" xr:uid="{00000000-0005-0000-0000-00008C550000}"/>
    <cellStyle name="Normal 9" xfId="10153" xr:uid="{00000000-0005-0000-0000-00008D550000}"/>
    <cellStyle name="Normal 9 2" xfId="10154" xr:uid="{00000000-0005-0000-0000-00008E550000}"/>
    <cellStyle name="Normal 9 2 2" xfId="10155" xr:uid="{00000000-0005-0000-0000-00008F550000}"/>
    <cellStyle name="Normal 9 2_факт 2019" xfId="29911" xr:uid="{00000000-0005-0000-0000-000090550000}"/>
    <cellStyle name="Normal 9 3" xfId="10156" xr:uid="{00000000-0005-0000-0000-000091550000}"/>
    <cellStyle name="Normal 9_факт 2019" xfId="29912" xr:uid="{00000000-0005-0000-0000-000092550000}"/>
    <cellStyle name="Normal_#10-Headcount" xfId="24014" xr:uid="{00000000-0005-0000-0000-000093550000}"/>
    <cellStyle name="Normál_1." xfId="10157" xr:uid="{00000000-0005-0000-0000-000094550000}"/>
    <cellStyle name="Normal_ASUS" xfId="24015" xr:uid="{00000000-0005-0000-0000-000095550000}"/>
    <cellStyle name="Normál_VERZIOK" xfId="24016" xr:uid="{00000000-0005-0000-0000-000096550000}"/>
    <cellStyle name="Normal_Формы 2 уровня" xfId="24017" xr:uid="{00000000-0005-0000-0000-000097550000}"/>
    <cellStyle name="NormalGB" xfId="10158" xr:uid="{00000000-0005-0000-0000-000098550000}"/>
    <cellStyle name="NormalGB 2" xfId="29913" xr:uid="{00000000-0005-0000-0000-000099550000}"/>
    <cellStyle name="Normalny_R98-010all_rozdz" xfId="10159" xr:uid="{00000000-0005-0000-0000-00009A550000}"/>
    <cellStyle name="normбlnм_laroux" xfId="10160" xr:uid="{00000000-0005-0000-0000-00009B550000}"/>
    <cellStyle name="normбlnн_laroux" xfId="10161" xr:uid="{00000000-0005-0000-0000-00009C550000}"/>
    <cellStyle name="Note" xfId="24018" xr:uid="{00000000-0005-0000-0000-00009D550000}"/>
    <cellStyle name="Note 2" xfId="10162" xr:uid="{00000000-0005-0000-0000-00009E550000}"/>
    <cellStyle name="Note 3" xfId="29914" xr:uid="{00000000-0005-0000-0000-00009F550000}"/>
    <cellStyle name="Number" xfId="10163" xr:uid="{00000000-0005-0000-0000-0000A0550000}"/>
    <cellStyle name="Nun??c [0]_a drainl" xfId="10164" xr:uid="{00000000-0005-0000-0000-0000A1550000}"/>
    <cellStyle name="Nun??c_a drainl" xfId="10165" xr:uid="{00000000-0005-0000-0000-0000A2550000}"/>
    <cellStyle name="Ňűń˙÷č [0]_â đŕáîňĺ" xfId="10166" xr:uid="{00000000-0005-0000-0000-0000A3550000}"/>
    <cellStyle name="Ňűń˙÷č_â đŕáîňĺ" xfId="10167" xr:uid="{00000000-0005-0000-0000-0000A4550000}"/>
    <cellStyle name="№йєРАІ_±вЕё" xfId="10168" xr:uid="{00000000-0005-0000-0000-0000A5550000}"/>
    <cellStyle name="Ociriniaue [0]_10F1_250" xfId="10169" xr:uid="{00000000-0005-0000-0000-0000A6550000}"/>
    <cellStyle name="Ôčíŕíńîâűé [0]_10F1_250" xfId="10170" xr:uid="{00000000-0005-0000-0000-0000A7550000}"/>
    <cellStyle name="Ociriniaue [0]_10F1_250 2" xfId="29915" xr:uid="{00000000-0005-0000-0000-0000A8550000}"/>
    <cellStyle name="Ôčíŕíńîâűé [0]_10F1_250 2" xfId="29916" xr:uid="{00000000-0005-0000-0000-0000A9550000}"/>
    <cellStyle name="Ociriniaue [0]_10F1_250_Лист2" xfId="29917" xr:uid="{00000000-0005-0000-0000-0000AA550000}"/>
    <cellStyle name="Ôčíŕíńîâűé [0]_10F1_250_Лист2" xfId="29918" xr:uid="{00000000-0005-0000-0000-0000AB550000}"/>
    <cellStyle name="Ociriniaue [0]_10F1_250_факт 2019" xfId="29919" xr:uid="{00000000-0005-0000-0000-0000AC550000}"/>
    <cellStyle name="Ôčíŕíńîâűé [0]_10F1_250_факт 2019" xfId="29920" xr:uid="{00000000-0005-0000-0000-0000AD550000}"/>
    <cellStyle name="Ociriniaue [0]_13F1_330" xfId="10171" xr:uid="{00000000-0005-0000-0000-0000AE550000}"/>
    <cellStyle name="Ôčíŕíńîâűé [0]_13F1_330" xfId="10172" xr:uid="{00000000-0005-0000-0000-0000AF550000}"/>
    <cellStyle name="Ociriniaue [0]_13F1_330 2" xfId="29921" xr:uid="{00000000-0005-0000-0000-0000B0550000}"/>
    <cellStyle name="Ôčíŕíńîâűé [0]_13F1_330 2" xfId="29922" xr:uid="{00000000-0005-0000-0000-0000B1550000}"/>
    <cellStyle name="Ociriniaue [0]_13F1_330_Лист2" xfId="29923" xr:uid="{00000000-0005-0000-0000-0000B2550000}"/>
    <cellStyle name="Ôčíŕíńîâűé [0]_13F1_330_Лист2" xfId="29924" xr:uid="{00000000-0005-0000-0000-0000B3550000}"/>
    <cellStyle name="Ociriniaue [0]_13F1_330_факт 2019" xfId="29925" xr:uid="{00000000-0005-0000-0000-0000B4550000}"/>
    <cellStyle name="Ôčíŕíńîâűé [0]_13F1_330_факт 2019" xfId="29926" xr:uid="{00000000-0005-0000-0000-0000B5550000}"/>
    <cellStyle name="Ociriniaue [0]_14F1_520" xfId="10173" xr:uid="{00000000-0005-0000-0000-0000B6550000}"/>
    <cellStyle name="Ôčíŕíńîâűé [0]_14F1_520" xfId="10174" xr:uid="{00000000-0005-0000-0000-0000B7550000}"/>
    <cellStyle name="Ociriniaue [0]_14F1_520 2" xfId="10175" xr:uid="{00000000-0005-0000-0000-0000B8550000}"/>
    <cellStyle name="Ôčíŕíńîâűé [0]_14F1_520 2" xfId="10176" xr:uid="{00000000-0005-0000-0000-0000B9550000}"/>
    <cellStyle name="Ociriniaue [0]_14F1_520 2_факт 2019" xfId="29927" xr:uid="{00000000-0005-0000-0000-0000BA550000}"/>
    <cellStyle name="Ôčíŕíńîâűé [0]_14F1_520 2_факт 2019" xfId="29928" xr:uid="{00000000-0005-0000-0000-0000BB550000}"/>
    <cellStyle name="Ociriniaue [0]_14F1_520 3" xfId="10177" xr:uid="{00000000-0005-0000-0000-0000BC550000}"/>
    <cellStyle name="Ôčíŕíńîâűé [0]_14F1_520 3" xfId="10178" xr:uid="{00000000-0005-0000-0000-0000BD550000}"/>
    <cellStyle name="Ociriniaue [0]_14F1_520 3_факт 2019" xfId="29929" xr:uid="{00000000-0005-0000-0000-0000BE550000}"/>
    <cellStyle name="Ôčíŕíńîâűé [0]_14F1_520 3_факт 2019" xfId="29930" xr:uid="{00000000-0005-0000-0000-0000BF550000}"/>
    <cellStyle name="Ociriniaue [0]_14F1_520 4" xfId="10179" xr:uid="{00000000-0005-0000-0000-0000C0550000}"/>
    <cellStyle name="Ôčíŕíńîâűé [0]_14F1_520 4" xfId="10180" xr:uid="{00000000-0005-0000-0000-0000C1550000}"/>
    <cellStyle name="Ociriniaue [0]_14F1_520 4_факт 2019" xfId="29931" xr:uid="{00000000-0005-0000-0000-0000C2550000}"/>
    <cellStyle name="Ôčíŕíńîâűé [0]_14F1_520 4_факт 2019" xfId="29932" xr:uid="{00000000-0005-0000-0000-0000C3550000}"/>
    <cellStyle name="Ociriniaue [0]_14F1_520 5" xfId="10181" xr:uid="{00000000-0005-0000-0000-0000C4550000}"/>
    <cellStyle name="Ôčíŕíńîâűé [0]_14F1_520 5" xfId="10182" xr:uid="{00000000-0005-0000-0000-0000C5550000}"/>
    <cellStyle name="Ociriniaue [0]_14F1_520 5_факт 2019" xfId="29933" xr:uid="{00000000-0005-0000-0000-0000C6550000}"/>
    <cellStyle name="Ôčíŕíńîâűé [0]_14F1_520 5_факт 2019" xfId="29934" xr:uid="{00000000-0005-0000-0000-0000C7550000}"/>
    <cellStyle name="Ociriniaue [0]_14F1_520 6" xfId="10183" xr:uid="{00000000-0005-0000-0000-0000C8550000}"/>
    <cellStyle name="Ôčíŕíńîâűé [0]_14F1_520 6" xfId="10184" xr:uid="{00000000-0005-0000-0000-0000C9550000}"/>
    <cellStyle name="Ociriniaue [0]_14F1_520 6_факт 2019" xfId="29935" xr:uid="{00000000-0005-0000-0000-0000CA550000}"/>
    <cellStyle name="Ôčíŕíńîâűé [0]_14F1_520 6_факт 2019" xfId="29936" xr:uid="{00000000-0005-0000-0000-0000CB550000}"/>
    <cellStyle name="Ociriniaue [0]_14F1_520 7" xfId="10185" xr:uid="{00000000-0005-0000-0000-0000CC550000}"/>
    <cellStyle name="Ôčíŕíńîâűé [0]_14F1_520 7" xfId="10186" xr:uid="{00000000-0005-0000-0000-0000CD550000}"/>
    <cellStyle name="Ociriniaue [0]_14F1_520 8" xfId="10187" xr:uid="{00000000-0005-0000-0000-0000CE550000}"/>
    <cellStyle name="Ôčíŕíńîâűé [0]_14F1_520 8" xfId="10188" xr:uid="{00000000-0005-0000-0000-0000CF550000}"/>
    <cellStyle name="Ociriniaue [0]_14F1_520_Лист2" xfId="29937" xr:uid="{00000000-0005-0000-0000-0000D0550000}"/>
    <cellStyle name="Ôčíŕíńîâűé [0]_14F1_520_Лист2" xfId="29938" xr:uid="{00000000-0005-0000-0000-0000D1550000}"/>
    <cellStyle name="Ociriniaue [0]_14F1_520_факт 2019" xfId="29939" xr:uid="{00000000-0005-0000-0000-0000D2550000}"/>
    <cellStyle name="Ôčíŕíńîâűé [0]_14F1_520_факт 2019" xfId="29940" xr:uid="{00000000-0005-0000-0000-0000D3550000}"/>
    <cellStyle name="Ociriniaue [0]_17F1_626" xfId="10189" xr:uid="{00000000-0005-0000-0000-0000D4550000}"/>
    <cellStyle name="Ôčíŕíńîâűé [0]_17F1_626" xfId="10190" xr:uid="{00000000-0005-0000-0000-0000D5550000}"/>
    <cellStyle name="Ociriniaue [0]_17F1_626 2" xfId="10191" xr:uid="{00000000-0005-0000-0000-0000D6550000}"/>
    <cellStyle name="Ôčíŕíńîâűé [0]_17F1_626 2" xfId="10192" xr:uid="{00000000-0005-0000-0000-0000D7550000}"/>
    <cellStyle name="Ociriniaue [0]_17F1_626 2_факт 2019" xfId="29941" xr:uid="{00000000-0005-0000-0000-0000D8550000}"/>
    <cellStyle name="Ôčíŕíńîâűé [0]_17F1_626 2_факт 2019" xfId="29942" xr:uid="{00000000-0005-0000-0000-0000D9550000}"/>
    <cellStyle name="Ociriniaue [0]_17F1_626 3" xfId="10193" xr:uid="{00000000-0005-0000-0000-0000DA550000}"/>
    <cellStyle name="Ôčíŕíńîâűé [0]_17F1_626 3" xfId="10194" xr:uid="{00000000-0005-0000-0000-0000DB550000}"/>
    <cellStyle name="Ociriniaue [0]_17F1_626 3_факт 2019" xfId="29943" xr:uid="{00000000-0005-0000-0000-0000DC550000}"/>
    <cellStyle name="Ôčíŕíńîâűé [0]_17F1_626 3_факт 2019" xfId="29944" xr:uid="{00000000-0005-0000-0000-0000DD550000}"/>
    <cellStyle name="Ociriniaue [0]_17F1_626 4" xfId="10195" xr:uid="{00000000-0005-0000-0000-0000DE550000}"/>
    <cellStyle name="Ôčíŕíńîâűé [0]_17F1_626 4" xfId="10196" xr:uid="{00000000-0005-0000-0000-0000DF550000}"/>
    <cellStyle name="Ociriniaue [0]_17F1_626 4_факт 2019" xfId="29945" xr:uid="{00000000-0005-0000-0000-0000E0550000}"/>
    <cellStyle name="Ôčíŕíńîâűé [0]_17F1_626 4_факт 2019" xfId="29946" xr:uid="{00000000-0005-0000-0000-0000E1550000}"/>
    <cellStyle name="Ociriniaue [0]_17F1_626 5" xfId="10197" xr:uid="{00000000-0005-0000-0000-0000E2550000}"/>
    <cellStyle name="Ôčíŕíńîâűé [0]_17F1_626 5" xfId="10198" xr:uid="{00000000-0005-0000-0000-0000E3550000}"/>
    <cellStyle name="Ociriniaue [0]_17F1_626 5_факт 2019" xfId="29947" xr:uid="{00000000-0005-0000-0000-0000E4550000}"/>
    <cellStyle name="Ôčíŕíńîâűé [0]_17F1_626 5_факт 2019" xfId="29948" xr:uid="{00000000-0005-0000-0000-0000E5550000}"/>
    <cellStyle name="Ociriniaue [0]_17F1_626 6" xfId="10199" xr:uid="{00000000-0005-0000-0000-0000E6550000}"/>
    <cellStyle name="Ôčíŕíńîâűé [0]_17F1_626 6" xfId="10200" xr:uid="{00000000-0005-0000-0000-0000E7550000}"/>
    <cellStyle name="Ociriniaue [0]_17F1_626 6_факт 2019" xfId="29949" xr:uid="{00000000-0005-0000-0000-0000E8550000}"/>
    <cellStyle name="Ôčíŕíńîâűé [0]_17F1_626 6_факт 2019" xfId="29950" xr:uid="{00000000-0005-0000-0000-0000E9550000}"/>
    <cellStyle name="Ociriniaue [0]_17F1_626 7" xfId="10201" xr:uid="{00000000-0005-0000-0000-0000EA550000}"/>
    <cellStyle name="Ôčíŕíńîâűé [0]_17F1_626 7" xfId="10202" xr:uid="{00000000-0005-0000-0000-0000EB550000}"/>
    <cellStyle name="Ociriniaue [0]_17F1_626 8" xfId="10203" xr:uid="{00000000-0005-0000-0000-0000EC550000}"/>
    <cellStyle name="Ôčíŕíńîâűé [0]_17F1_626 8" xfId="10204" xr:uid="{00000000-0005-0000-0000-0000ED550000}"/>
    <cellStyle name="Ociriniaue [0]_17F1_626_Лист2" xfId="29951" xr:uid="{00000000-0005-0000-0000-0000EE550000}"/>
    <cellStyle name="Ôčíŕíńîâűé [0]_17F1_626_Лист2" xfId="29952" xr:uid="{00000000-0005-0000-0000-0000EF550000}"/>
    <cellStyle name="Ociriniaue [0]_17F1_626_факт 2019" xfId="29953" xr:uid="{00000000-0005-0000-0000-0000F0550000}"/>
    <cellStyle name="Ôčíŕíńîâűé [0]_17F1_626_факт 2019" xfId="29954" xr:uid="{00000000-0005-0000-0000-0000F1550000}"/>
    <cellStyle name="Ociriniaue [0]_19F1_628" xfId="10205" xr:uid="{00000000-0005-0000-0000-0000F2550000}"/>
    <cellStyle name="Ôčíŕíńîâűé [0]_19F1_628" xfId="10206" xr:uid="{00000000-0005-0000-0000-0000F3550000}"/>
    <cellStyle name="Ociriniaue [0]_19F1_628 2" xfId="10207" xr:uid="{00000000-0005-0000-0000-0000F4550000}"/>
    <cellStyle name="Ôčíŕíńîâűé [0]_19F1_628 2" xfId="10208" xr:uid="{00000000-0005-0000-0000-0000F5550000}"/>
    <cellStyle name="Ociriniaue [0]_19F1_628 2_факт 2019" xfId="29955" xr:uid="{00000000-0005-0000-0000-0000F6550000}"/>
    <cellStyle name="Ôčíŕíńîâűé [0]_19F1_628 2_факт 2019" xfId="29956" xr:uid="{00000000-0005-0000-0000-0000F7550000}"/>
    <cellStyle name="Ociriniaue [0]_19F1_628 3" xfId="10209" xr:uid="{00000000-0005-0000-0000-0000F8550000}"/>
    <cellStyle name="Ôčíŕíńîâűé [0]_19F1_628 3" xfId="10210" xr:uid="{00000000-0005-0000-0000-0000F9550000}"/>
    <cellStyle name="Ociriniaue [0]_19F1_628 3_факт 2019" xfId="29957" xr:uid="{00000000-0005-0000-0000-0000FA550000}"/>
    <cellStyle name="Ôčíŕíńîâűé [0]_19F1_628 3_факт 2019" xfId="29958" xr:uid="{00000000-0005-0000-0000-0000FB550000}"/>
    <cellStyle name="Ociriniaue [0]_19F1_628 4" xfId="10211" xr:uid="{00000000-0005-0000-0000-0000FC550000}"/>
    <cellStyle name="Ôčíŕíńîâűé [0]_19F1_628 4" xfId="10212" xr:uid="{00000000-0005-0000-0000-0000FD550000}"/>
    <cellStyle name="Ociriniaue [0]_19F1_628 4_факт 2019" xfId="29959" xr:uid="{00000000-0005-0000-0000-0000FE550000}"/>
    <cellStyle name="Ôčíŕíńîâűé [0]_19F1_628 4_факт 2019" xfId="29960" xr:uid="{00000000-0005-0000-0000-0000FF550000}"/>
    <cellStyle name="Ociriniaue [0]_19F1_628 5" xfId="10213" xr:uid="{00000000-0005-0000-0000-000000560000}"/>
    <cellStyle name="Ôčíŕíńîâűé [0]_19F1_628 5" xfId="10214" xr:uid="{00000000-0005-0000-0000-000001560000}"/>
    <cellStyle name="Ociriniaue [0]_19F1_628 5_факт 2019" xfId="29961" xr:uid="{00000000-0005-0000-0000-000002560000}"/>
    <cellStyle name="Ôčíŕíńîâűé [0]_19F1_628 5_факт 2019" xfId="29962" xr:uid="{00000000-0005-0000-0000-000003560000}"/>
    <cellStyle name="Ociriniaue [0]_19F1_628 6" xfId="10215" xr:uid="{00000000-0005-0000-0000-000004560000}"/>
    <cellStyle name="Ôčíŕíńîâűé [0]_19F1_628 6" xfId="10216" xr:uid="{00000000-0005-0000-0000-000005560000}"/>
    <cellStyle name="Ociriniaue [0]_19F1_628 6_факт 2019" xfId="29963" xr:uid="{00000000-0005-0000-0000-000006560000}"/>
    <cellStyle name="Ôčíŕíńîâűé [0]_19F1_628 6_факт 2019" xfId="29964" xr:uid="{00000000-0005-0000-0000-000007560000}"/>
    <cellStyle name="Ociriniaue [0]_19F1_628 7" xfId="10217" xr:uid="{00000000-0005-0000-0000-000008560000}"/>
    <cellStyle name="Ôčíŕíńîâűé [0]_19F1_628 7" xfId="10218" xr:uid="{00000000-0005-0000-0000-000009560000}"/>
    <cellStyle name="Ociriniaue [0]_19F1_628 8" xfId="10219" xr:uid="{00000000-0005-0000-0000-00000A560000}"/>
    <cellStyle name="Ôčíŕíńîâűé [0]_19F1_628 8" xfId="10220" xr:uid="{00000000-0005-0000-0000-00000B560000}"/>
    <cellStyle name="Ociriniaue [0]_19F1_628_Лист2" xfId="29965" xr:uid="{00000000-0005-0000-0000-00000C560000}"/>
    <cellStyle name="Ôčíŕíńîâűé [0]_19F1_628_Лист2" xfId="29966" xr:uid="{00000000-0005-0000-0000-00000D560000}"/>
    <cellStyle name="Ociriniaue [0]_19F1_628_факт 2019" xfId="29967" xr:uid="{00000000-0005-0000-0000-00000E560000}"/>
    <cellStyle name="Ôčíŕíńîâűé [0]_19F1_628_факт 2019" xfId="29968" xr:uid="{00000000-0005-0000-0000-00000F560000}"/>
    <cellStyle name="Ociriniaue [0]_240_60_7" xfId="10221" xr:uid="{00000000-0005-0000-0000-000010560000}"/>
    <cellStyle name="Ôčíŕíńîâűé [0]_240_60_7" xfId="10222" xr:uid="{00000000-0005-0000-0000-000011560000}"/>
    <cellStyle name="Ociriniaue [0]_240_60_7 2" xfId="29969" xr:uid="{00000000-0005-0000-0000-000012560000}"/>
    <cellStyle name="Ôčíŕíńîâűé [0]_240_60_7 2" xfId="29970" xr:uid="{00000000-0005-0000-0000-000013560000}"/>
    <cellStyle name="Ociriniaue [0]_240_60_7_Лист2" xfId="29971" xr:uid="{00000000-0005-0000-0000-000014560000}"/>
    <cellStyle name="Ôčíŕíńîâűé [0]_240_60_7_Лист2" xfId="29972" xr:uid="{00000000-0005-0000-0000-000015560000}"/>
    <cellStyle name="Ociriniaue [0]_240_60_7_факт 2019" xfId="29973" xr:uid="{00000000-0005-0000-0000-000016560000}"/>
    <cellStyle name="Ôčíŕíńîâűé [0]_240_60_7_факт 2019" xfId="29974" xr:uid="{00000000-0005-0000-0000-000017560000}"/>
    <cellStyle name="Ociriniaue [0]_240_61DB" xfId="10223" xr:uid="{00000000-0005-0000-0000-000018560000}"/>
    <cellStyle name="Ôčíŕíńîâűé [0]_240_61DB" xfId="10224" xr:uid="{00000000-0005-0000-0000-000019560000}"/>
    <cellStyle name="Ociriniaue [0]_240_61DB 2" xfId="29975" xr:uid="{00000000-0005-0000-0000-00001A560000}"/>
    <cellStyle name="Ôčíŕíńîâűé [0]_240_61DB 2" xfId="29976" xr:uid="{00000000-0005-0000-0000-00001B560000}"/>
    <cellStyle name="Ociriniaue [0]_240_61DB_Лист2" xfId="29977" xr:uid="{00000000-0005-0000-0000-00001C560000}"/>
    <cellStyle name="Ôčíŕíńîâűé [0]_240_61DB_Лист2" xfId="29978" xr:uid="{00000000-0005-0000-0000-00001D560000}"/>
    <cellStyle name="Ociriniaue [0]_240_61DB_факт 2019" xfId="29979" xr:uid="{00000000-0005-0000-0000-00001E560000}"/>
    <cellStyle name="Ôčíŕíńîâűé [0]_240_61DB_факт 2019" xfId="29980" xr:uid="{00000000-0005-0000-0000-00001F560000}"/>
    <cellStyle name="Ociriniaue [0]_5F1_140" xfId="10225" xr:uid="{00000000-0005-0000-0000-000020560000}"/>
    <cellStyle name="Ôčíŕíńîâűé [0]_5F1_140" xfId="10226" xr:uid="{00000000-0005-0000-0000-000021560000}"/>
    <cellStyle name="Ociriniaue [0]_5F1_140 10" xfId="10227" xr:uid="{00000000-0005-0000-0000-000022560000}"/>
    <cellStyle name="Ôčíŕíńîâűé [0]_5F1_140 10" xfId="10228" xr:uid="{00000000-0005-0000-0000-000023560000}"/>
    <cellStyle name="Ociriniaue [0]_5F1_140 10 2" xfId="10229" xr:uid="{00000000-0005-0000-0000-000024560000}"/>
    <cellStyle name="Ôčíŕíńîâűé [0]_5F1_140 10 2" xfId="10230" xr:uid="{00000000-0005-0000-0000-000025560000}"/>
    <cellStyle name="Ociriniaue [0]_5F1_140 10 2_факт 2019" xfId="29981" xr:uid="{00000000-0005-0000-0000-000026560000}"/>
    <cellStyle name="Ôčíŕíńîâűé [0]_5F1_140 10 2_факт 2019" xfId="29982" xr:uid="{00000000-0005-0000-0000-000027560000}"/>
    <cellStyle name="Ociriniaue [0]_5F1_140 10 3" xfId="10231" xr:uid="{00000000-0005-0000-0000-000028560000}"/>
    <cellStyle name="Ôčíŕíńîâűé [0]_5F1_140 10 3" xfId="10232" xr:uid="{00000000-0005-0000-0000-000029560000}"/>
    <cellStyle name="Ociriniaue [0]_5F1_140 10 3_факт 2019" xfId="29983" xr:uid="{00000000-0005-0000-0000-00002A560000}"/>
    <cellStyle name="Ôčíŕíńîâűé [0]_5F1_140 10 3_факт 2019" xfId="29984" xr:uid="{00000000-0005-0000-0000-00002B560000}"/>
    <cellStyle name="Ociriniaue [0]_5F1_140 10 4" xfId="10233" xr:uid="{00000000-0005-0000-0000-00002C560000}"/>
    <cellStyle name="Ôčíŕíńîâűé [0]_5F1_140 10 4" xfId="10234" xr:uid="{00000000-0005-0000-0000-00002D560000}"/>
    <cellStyle name="Ociriniaue [0]_5F1_140 10 4_факт 2019" xfId="29985" xr:uid="{00000000-0005-0000-0000-00002E560000}"/>
    <cellStyle name="Ôčíŕíńîâűé [0]_5F1_140 10 4_факт 2019" xfId="29986" xr:uid="{00000000-0005-0000-0000-00002F560000}"/>
    <cellStyle name="Ociriniaue [0]_5F1_140 10 5" xfId="10235" xr:uid="{00000000-0005-0000-0000-000030560000}"/>
    <cellStyle name="Ôčíŕíńîâűé [0]_5F1_140 10 5" xfId="10236" xr:uid="{00000000-0005-0000-0000-000031560000}"/>
    <cellStyle name="Ociriniaue [0]_5F1_140 10 5_факт 2019" xfId="29987" xr:uid="{00000000-0005-0000-0000-000032560000}"/>
    <cellStyle name="Ôčíŕíńîâűé [0]_5F1_140 10 5_факт 2019" xfId="29988" xr:uid="{00000000-0005-0000-0000-000033560000}"/>
    <cellStyle name="Ociriniaue [0]_5F1_140 10 6" xfId="10237" xr:uid="{00000000-0005-0000-0000-000034560000}"/>
    <cellStyle name="Ôčíŕíńîâűé [0]_5F1_140 10 6" xfId="10238" xr:uid="{00000000-0005-0000-0000-000035560000}"/>
    <cellStyle name="Ociriniaue [0]_5F1_140 10 6_факт 2019" xfId="29989" xr:uid="{00000000-0005-0000-0000-000036560000}"/>
    <cellStyle name="Ôčíŕíńîâűé [0]_5F1_140 10 6_факт 2019" xfId="29990" xr:uid="{00000000-0005-0000-0000-000037560000}"/>
    <cellStyle name="Ociriniaue [0]_5F1_140 10 7" xfId="10239" xr:uid="{00000000-0005-0000-0000-000038560000}"/>
    <cellStyle name="Ôčíŕíńîâűé [0]_5F1_140 10 7" xfId="10240" xr:uid="{00000000-0005-0000-0000-000039560000}"/>
    <cellStyle name="Ociriniaue [0]_5F1_140 10 8" xfId="10241" xr:uid="{00000000-0005-0000-0000-00003A560000}"/>
    <cellStyle name="Ôčíŕíńîâűé [0]_5F1_140 10 8" xfId="10242" xr:uid="{00000000-0005-0000-0000-00003B560000}"/>
    <cellStyle name="Ociriniaue [0]_5F1_140 10_факт 2019" xfId="29991" xr:uid="{00000000-0005-0000-0000-00003C560000}"/>
    <cellStyle name="Ôčíŕíńîâűé [0]_5F1_140 10_факт 2019" xfId="29992" xr:uid="{00000000-0005-0000-0000-00003D560000}"/>
    <cellStyle name="Ociriniaue [0]_5F1_140 11" xfId="10243" xr:uid="{00000000-0005-0000-0000-00003E560000}"/>
    <cellStyle name="Ôčíŕíńîâűé [0]_5F1_140 11" xfId="10244" xr:uid="{00000000-0005-0000-0000-00003F560000}"/>
    <cellStyle name="Ociriniaue [0]_5F1_140 11 2" xfId="10245" xr:uid="{00000000-0005-0000-0000-000040560000}"/>
    <cellStyle name="Ôčíŕíńîâűé [0]_5F1_140 11 2" xfId="10246" xr:uid="{00000000-0005-0000-0000-000041560000}"/>
    <cellStyle name="Ociriniaue [0]_5F1_140 11 2_факт 2019" xfId="29993" xr:uid="{00000000-0005-0000-0000-000042560000}"/>
    <cellStyle name="Ôčíŕíńîâűé [0]_5F1_140 11 2_факт 2019" xfId="29994" xr:uid="{00000000-0005-0000-0000-000043560000}"/>
    <cellStyle name="Ociriniaue [0]_5F1_140 11 3" xfId="10247" xr:uid="{00000000-0005-0000-0000-000044560000}"/>
    <cellStyle name="Ôčíŕíńîâűé [0]_5F1_140 11 3" xfId="10248" xr:uid="{00000000-0005-0000-0000-000045560000}"/>
    <cellStyle name="Ociriniaue [0]_5F1_140 11 3_факт 2019" xfId="29995" xr:uid="{00000000-0005-0000-0000-000046560000}"/>
    <cellStyle name="Ôčíŕíńîâűé [0]_5F1_140 11 3_факт 2019" xfId="29996" xr:uid="{00000000-0005-0000-0000-000047560000}"/>
    <cellStyle name="Ociriniaue [0]_5F1_140 11 4" xfId="10249" xr:uid="{00000000-0005-0000-0000-000048560000}"/>
    <cellStyle name="Ôčíŕíńîâűé [0]_5F1_140 11 4" xfId="10250" xr:uid="{00000000-0005-0000-0000-000049560000}"/>
    <cellStyle name="Ociriniaue [0]_5F1_140 11 4_факт 2019" xfId="29997" xr:uid="{00000000-0005-0000-0000-00004A560000}"/>
    <cellStyle name="Ôčíŕíńîâűé [0]_5F1_140 11 4_факт 2019" xfId="29998" xr:uid="{00000000-0005-0000-0000-00004B560000}"/>
    <cellStyle name="Ociriniaue [0]_5F1_140 11 5" xfId="10251" xr:uid="{00000000-0005-0000-0000-00004C560000}"/>
    <cellStyle name="Ôčíŕíńîâűé [0]_5F1_140 11 5" xfId="10252" xr:uid="{00000000-0005-0000-0000-00004D560000}"/>
    <cellStyle name="Ociriniaue [0]_5F1_140 11 5_факт 2019" xfId="29999" xr:uid="{00000000-0005-0000-0000-00004E560000}"/>
    <cellStyle name="Ôčíŕíńîâűé [0]_5F1_140 11 5_факт 2019" xfId="30000" xr:uid="{00000000-0005-0000-0000-00004F560000}"/>
    <cellStyle name="Ociriniaue [0]_5F1_140 11 6" xfId="10253" xr:uid="{00000000-0005-0000-0000-000050560000}"/>
    <cellStyle name="Ôčíŕíńîâűé [0]_5F1_140 11 6" xfId="10254" xr:uid="{00000000-0005-0000-0000-000051560000}"/>
    <cellStyle name="Ociriniaue [0]_5F1_140 11 6_факт 2019" xfId="30001" xr:uid="{00000000-0005-0000-0000-000052560000}"/>
    <cellStyle name="Ôčíŕíńîâűé [0]_5F1_140 11 6_факт 2019" xfId="30002" xr:uid="{00000000-0005-0000-0000-000053560000}"/>
    <cellStyle name="Ociriniaue [0]_5F1_140 11 7" xfId="10255" xr:uid="{00000000-0005-0000-0000-000054560000}"/>
    <cellStyle name="Ôčíŕíńîâűé [0]_5F1_140 11 7" xfId="10256" xr:uid="{00000000-0005-0000-0000-000055560000}"/>
    <cellStyle name="Ociriniaue [0]_5F1_140 11 8" xfId="10257" xr:uid="{00000000-0005-0000-0000-000056560000}"/>
    <cellStyle name="Ôčíŕíńîâűé [0]_5F1_140 11 8" xfId="10258" xr:uid="{00000000-0005-0000-0000-000057560000}"/>
    <cellStyle name="Ociriniaue [0]_5F1_140 11_факт 2019" xfId="30003" xr:uid="{00000000-0005-0000-0000-000058560000}"/>
    <cellStyle name="Ôčíŕíńîâűé [0]_5F1_140 11_факт 2019" xfId="30004" xr:uid="{00000000-0005-0000-0000-000059560000}"/>
    <cellStyle name="Ociriniaue [0]_5F1_140 12" xfId="10259" xr:uid="{00000000-0005-0000-0000-00005A560000}"/>
    <cellStyle name="Ôčíŕíńîâűé [0]_5F1_140 12" xfId="10260" xr:uid="{00000000-0005-0000-0000-00005B560000}"/>
    <cellStyle name="Ociriniaue [0]_5F1_140 12 2" xfId="10261" xr:uid="{00000000-0005-0000-0000-00005C560000}"/>
    <cellStyle name="Ôčíŕíńîâűé [0]_5F1_140 12 2" xfId="10262" xr:uid="{00000000-0005-0000-0000-00005D560000}"/>
    <cellStyle name="Ociriniaue [0]_5F1_140 12 2_факт 2019" xfId="30005" xr:uid="{00000000-0005-0000-0000-00005E560000}"/>
    <cellStyle name="Ôčíŕíńîâűé [0]_5F1_140 12 2_факт 2019" xfId="30006" xr:uid="{00000000-0005-0000-0000-00005F560000}"/>
    <cellStyle name="Ociriniaue [0]_5F1_140 12 3" xfId="10263" xr:uid="{00000000-0005-0000-0000-000060560000}"/>
    <cellStyle name="Ôčíŕíńîâűé [0]_5F1_140 12 3" xfId="10264" xr:uid="{00000000-0005-0000-0000-000061560000}"/>
    <cellStyle name="Ociriniaue [0]_5F1_140 12 3_факт 2019" xfId="30007" xr:uid="{00000000-0005-0000-0000-000062560000}"/>
    <cellStyle name="Ôčíŕíńîâűé [0]_5F1_140 12 3_факт 2019" xfId="30008" xr:uid="{00000000-0005-0000-0000-000063560000}"/>
    <cellStyle name="Ociriniaue [0]_5F1_140 12 4" xfId="10265" xr:uid="{00000000-0005-0000-0000-000064560000}"/>
    <cellStyle name="Ôčíŕíńîâűé [0]_5F1_140 12 4" xfId="10266" xr:uid="{00000000-0005-0000-0000-000065560000}"/>
    <cellStyle name="Ociriniaue [0]_5F1_140 12 4_факт 2019" xfId="30009" xr:uid="{00000000-0005-0000-0000-000066560000}"/>
    <cellStyle name="Ôčíŕíńîâűé [0]_5F1_140 12 4_факт 2019" xfId="30010" xr:uid="{00000000-0005-0000-0000-000067560000}"/>
    <cellStyle name="Ociriniaue [0]_5F1_140 12 5" xfId="10267" xr:uid="{00000000-0005-0000-0000-000068560000}"/>
    <cellStyle name="Ôčíŕíńîâűé [0]_5F1_140 12 5" xfId="10268" xr:uid="{00000000-0005-0000-0000-000069560000}"/>
    <cellStyle name="Ociriniaue [0]_5F1_140 12 5_факт 2019" xfId="30011" xr:uid="{00000000-0005-0000-0000-00006A560000}"/>
    <cellStyle name="Ôčíŕíńîâűé [0]_5F1_140 12 5_факт 2019" xfId="30012" xr:uid="{00000000-0005-0000-0000-00006B560000}"/>
    <cellStyle name="Ociriniaue [0]_5F1_140 12 6" xfId="10269" xr:uid="{00000000-0005-0000-0000-00006C560000}"/>
    <cellStyle name="Ôčíŕíńîâűé [0]_5F1_140 12 6" xfId="10270" xr:uid="{00000000-0005-0000-0000-00006D560000}"/>
    <cellStyle name="Ociriniaue [0]_5F1_140 12 6_факт 2019" xfId="30013" xr:uid="{00000000-0005-0000-0000-00006E560000}"/>
    <cellStyle name="Ôčíŕíńîâűé [0]_5F1_140 12 6_факт 2019" xfId="30014" xr:uid="{00000000-0005-0000-0000-00006F560000}"/>
    <cellStyle name="Ociriniaue [0]_5F1_140 12 7" xfId="10271" xr:uid="{00000000-0005-0000-0000-000070560000}"/>
    <cellStyle name="Ôčíŕíńîâűé [0]_5F1_140 12 7" xfId="10272" xr:uid="{00000000-0005-0000-0000-000071560000}"/>
    <cellStyle name="Ociriniaue [0]_5F1_140 12 8" xfId="10273" xr:uid="{00000000-0005-0000-0000-000072560000}"/>
    <cellStyle name="Ôčíŕíńîâűé [0]_5F1_140 12 8" xfId="10274" xr:uid="{00000000-0005-0000-0000-000073560000}"/>
    <cellStyle name="Ociriniaue [0]_5F1_140 12_факт 2019" xfId="30015" xr:uid="{00000000-0005-0000-0000-000074560000}"/>
    <cellStyle name="Ôčíŕíńîâűé [0]_5F1_140 12_факт 2019" xfId="30016" xr:uid="{00000000-0005-0000-0000-000075560000}"/>
    <cellStyle name="Ociriniaue [0]_5F1_140 13" xfId="10275" xr:uid="{00000000-0005-0000-0000-000076560000}"/>
    <cellStyle name="Ôčíŕíńîâűé [0]_5F1_140 13" xfId="10276" xr:uid="{00000000-0005-0000-0000-000077560000}"/>
    <cellStyle name="Ociriniaue [0]_5F1_140 13_факт 2019" xfId="30017" xr:uid="{00000000-0005-0000-0000-000078560000}"/>
    <cellStyle name="Ôčíŕíńîâűé [0]_5F1_140 13_факт 2019" xfId="30018" xr:uid="{00000000-0005-0000-0000-000079560000}"/>
    <cellStyle name="Ociriniaue [0]_5F1_140 14" xfId="10277" xr:uid="{00000000-0005-0000-0000-00007A560000}"/>
    <cellStyle name="Ôčíŕíńîâűé [0]_5F1_140 14" xfId="10278" xr:uid="{00000000-0005-0000-0000-00007B560000}"/>
    <cellStyle name="Ociriniaue [0]_5F1_140 14_факт 2019" xfId="30019" xr:uid="{00000000-0005-0000-0000-00007C560000}"/>
    <cellStyle name="Ôčíŕíńîâűé [0]_5F1_140 14_факт 2019" xfId="30020" xr:uid="{00000000-0005-0000-0000-00007D560000}"/>
    <cellStyle name="Ociriniaue [0]_5F1_140 15" xfId="10279" xr:uid="{00000000-0005-0000-0000-00007E560000}"/>
    <cellStyle name="Ôčíŕíńîâűé [0]_5F1_140 15" xfId="10280" xr:uid="{00000000-0005-0000-0000-00007F560000}"/>
    <cellStyle name="Ociriniaue [0]_5F1_140 15_факт 2019" xfId="30021" xr:uid="{00000000-0005-0000-0000-000080560000}"/>
    <cellStyle name="Ôčíŕíńîâűé [0]_5F1_140 15_факт 2019" xfId="30022" xr:uid="{00000000-0005-0000-0000-000081560000}"/>
    <cellStyle name="Ociriniaue [0]_5F1_140 16" xfId="10281" xr:uid="{00000000-0005-0000-0000-000082560000}"/>
    <cellStyle name="Ôčíŕíńîâűé [0]_5F1_140 16" xfId="10282" xr:uid="{00000000-0005-0000-0000-000083560000}"/>
    <cellStyle name="Ociriniaue [0]_5F1_140 16_факт 2019" xfId="30023" xr:uid="{00000000-0005-0000-0000-000084560000}"/>
    <cellStyle name="Ôčíŕíńîâűé [0]_5F1_140 16_факт 2019" xfId="30024" xr:uid="{00000000-0005-0000-0000-000085560000}"/>
    <cellStyle name="Ociriniaue [0]_5F1_140 17" xfId="10283" xr:uid="{00000000-0005-0000-0000-000086560000}"/>
    <cellStyle name="Ôčíŕíńîâűé [0]_5F1_140 17" xfId="10284" xr:uid="{00000000-0005-0000-0000-000087560000}"/>
    <cellStyle name="Ociriniaue [0]_5F1_140 17_факт 2019" xfId="30025" xr:uid="{00000000-0005-0000-0000-000088560000}"/>
    <cellStyle name="Ôčíŕíńîâűé [0]_5F1_140 17_факт 2019" xfId="30026" xr:uid="{00000000-0005-0000-0000-000089560000}"/>
    <cellStyle name="Ociriniaue [0]_5F1_140 18" xfId="10285" xr:uid="{00000000-0005-0000-0000-00008A560000}"/>
    <cellStyle name="Ôčíŕíńîâűé [0]_5F1_140 18" xfId="10286" xr:uid="{00000000-0005-0000-0000-00008B560000}"/>
    <cellStyle name="Ociriniaue [0]_5F1_140 19" xfId="10287" xr:uid="{00000000-0005-0000-0000-00008C560000}"/>
    <cellStyle name="Ôčíŕíńîâűé [0]_5F1_140 19" xfId="10288" xr:uid="{00000000-0005-0000-0000-00008D560000}"/>
    <cellStyle name="Ociriniaue [0]_5F1_140 2" xfId="10289" xr:uid="{00000000-0005-0000-0000-00008E560000}"/>
    <cellStyle name="Ôčíŕíńîâűé [0]_5F1_140 2" xfId="10290" xr:uid="{00000000-0005-0000-0000-00008F560000}"/>
    <cellStyle name="Ociriniaue [0]_5F1_140 2 2" xfId="10291" xr:uid="{00000000-0005-0000-0000-000090560000}"/>
    <cellStyle name="Ôčíŕíńîâűé [0]_5F1_140 2 2" xfId="10292" xr:uid="{00000000-0005-0000-0000-000091560000}"/>
    <cellStyle name="Ociriniaue [0]_5F1_140 2 2_факт 2019" xfId="30027" xr:uid="{00000000-0005-0000-0000-000092560000}"/>
    <cellStyle name="Ôčíŕíńîâűé [0]_5F1_140 2 2_факт 2019" xfId="30028" xr:uid="{00000000-0005-0000-0000-000093560000}"/>
    <cellStyle name="Ociriniaue [0]_5F1_140 2 3" xfId="10293" xr:uid="{00000000-0005-0000-0000-000094560000}"/>
    <cellStyle name="Ôčíŕíńîâűé [0]_5F1_140 2 3" xfId="10294" xr:uid="{00000000-0005-0000-0000-000095560000}"/>
    <cellStyle name="Ociriniaue [0]_5F1_140 2 3_факт 2019" xfId="30029" xr:uid="{00000000-0005-0000-0000-000096560000}"/>
    <cellStyle name="Ôčíŕíńîâűé [0]_5F1_140 2 3_факт 2019" xfId="30030" xr:uid="{00000000-0005-0000-0000-000097560000}"/>
    <cellStyle name="Ociriniaue [0]_5F1_140 2 4" xfId="10295" xr:uid="{00000000-0005-0000-0000-000098560000}"/>
    <cellStyle name="Ôčíŕíńîâűé [0]_5F1_140 2 4" xfId="10296" xr:uid="{00000000-0005-0000-0000-000099560000}"/>
    <cellStyle name="Ociriniaue [0]_5F1_140 2 4_факт 2019" xfId="30031" xr:uid="{00000000-0005-0000-0000-00009A560000}"/>
    <cellStyle name="Ôčíŕíńîâűé [0]_5F1_140 2 4_факт 2019" xfId="30032" xr:uid="{00000000-0005-0000-0000-00009B560000}"/>
    <cellStyle name="Ociriniaue [0]_5F1_140 2 5" xfId="10297" xr:uid="{00000000-0005-0000-0000-00009C560000}"/>
    <cellStyle name="Ôčíŕíńîâűé [0]_5F1_140 2 5" xfId="10298" xr:uid="{00000000-0005-0000-0000-00009D560000}"/>
    <cellStyle name="Ociriniaue [0]_5F1_140 2 5_факт 2019" xfId="30033" xr:uid="{00000000-0005-0000-0000-00009E560000}"/>
    <cellStyle name="Ôčíŕíńîâűé [0]_5F1_140 2 5_факт 2019" xfId="30034" xr:uid="{00000000-0005-0000-0000-00009F560000}"/>
    <cellStyle name="Ociriniaue [0]_5F1_140 2 6" xfId="10299" xr:uid="{00000000-0005-0000-0000-0000A0560000}"/>
    <cellStyle name="Ôčíŕíńîâűé [0]_5F1_140 2 6" xfId="10300" xr:uid="{00000000-0005-0000-0000-0000A1560000}"/>
    <cellStyle name="Ociriniaue [0]_5F1_140 2 6_факт 2019" xfId="30035" xr:uid="{00000000-0005-0000-0000-0000A2560000}"/>
    <cellStyle name="Ôčíŕíńîâűé [0]_5F1_140 2 6_факт 2019" xfId="30036" xr:uid="{00000000-0005-0000-0000-0000A3560000}"/>
    <cellStyle name="Ociriniaue [0]_5F1_140 2 7" xfId="10301" xr:uid="{00000000-0005-0000-0000-0000A4560000}"/>
    <cellStyle name="Ôčíŕíńîâűé [0]_5F1_140 2 7" xfId="10302" xr:uid="{00000000-0005-0000-0000-0000A5560000}"/>
    <cellStyle name="Ociriniaue [0]_5F1_140 2 8" xfId="10303" xr:uid="{00000000-0005-0000-0000-0000A6560000}"/>
    <cellStyle name="Ôčíŕíńîâűé [0]_5F1_140 2 8" xfId="10304" xr:uid="{00000000-0005-0000-0000-0000A7560000}"/>
    <cellStyle name="Ociriniaue [0]_5F1_140 2_факт 2019" xfId="30037" xr:uid="{00000000-0005-0000-0000-0000A8560000}"/>
    <cellStyle name="Ôčíŕíńîâűé [0]_5F1_140 2_факт 2019" xfId="30038" xr:uid="{00000000-0005-0000-0000-0000A9560000}"/>
    <cellStyle name="Ociriniaue [0]_5F1_140 3" xfId="10305" xr:uid="{00000000-0005-0000-0000-0000AA560000}"/>
    <cellStyle name="Ôčíŕíńîâűé [0]_5F1_140 3" xfId="10306" xr:uid="{00000000-0005-0000-0000-0000AB560000}"/>
    <cellStyle name="Ociriniaue [0]_5F1_140 3 2" xfId="10307" xr:uid="{00000000-0005-0000-0000-0000AC560000}"/>
    <cellStyle name="Ôčíŕíńîâűé [0]_5F1_140 3 2" xfId="10308" xr:uid="{00000000-0005-0000-0000-0000AD560000}"/>
    <cellStyle name="Ociriniaue [0]_5F1_140 3 2_факт 2019" xfId="30039" xr:uid="{00000000-0005-0000-0000-0000AE560000}"/>
    <cellStyle name="Ôčíŕíńîâűé [0]_5F1_140 3 2_факт 2019" xfId="30040" xr:uid="{00000000-0005-0000-0000-0000AF560000}"/>
    <cellStyle name="Ociriniaue [0]_5F1_140 3 3" xfId="10309" xr:uid="{00000000-0005-0000-0000-0000B0560000}"/>
    <cellStyle name="Ôčíŕíńîâűé [0]_5F1_140 3 3" xfId="10310" xr:uid="{00000000-0005-0000-0000-0000B1560000}"/>
    <cellStyle name="Ociriniaue [0]_5F1_140 3 3_факт 2019" xfId="30041" xr:uid="{00000000-0005-0000-0000-0000B2560000}"/>
    <cellStyle name="Ôčíŕíńîâűé [0]_5F1_140 3 3_факт 2019" xfId="30042" xr:uid="{00000000-0005-0000-0000-0000B3560000}"/>
    <cellStyle name="Ociriniaue [0]_5F1_140 3 4" xfId="10311" xr:uid="{00000000-0005-0000-0000-0000B4560000}"/>
    <cellStyle name="Ôčíŕíńîâűé [0]_5F1_140 3 4" xfId="10312" xr:uid="{00000000-0005-0000-0000-0000B5560000}"/>
    <cellStyle name="Ociriniaue [0]_5F1_140 3 4_факт 2019" xfId="30043" xr:uid="{00000000-0005-0000-0000-0000B6560000}"/>
    <cellStyle name="Ôčíŕíńîâűé [0]_5F1_140 3 4_факт 2019" xfId="30044" xr:uid="{00000000-0005-0000-0000-0000B7560000}"/>
    <cellStyle name="Ociriniaue [0]_5F1_140 3 5" xfId="10313" xr:uid="{00000000-0005-0000-0000-0000B8560000}"/>
    <cellStyle name="Ôčíŕíńîâűé [0]_5F1_140 3 5" xfId="10314" xr:uid="{00000000-0005-0000-0000-0000B9560000}"/>
    <cellStyle name="Ociriniaue [0]_5F1_140 3 5_факт 2019" xfId="30045" xr:uid="{00000000-0005-0000-0000-0000BA560000}"/>
    <cellStyle name="Ôčíŕíńîâűé [0]_5F1_140 3 5_факт 2019" xfId="30046" xr:uid="{00000000-0005-0000-0000-0000BB560000}"/>
    <cellStyle name="Ociriniaue [0]_5F1_140 3 6" xfId="10315" xr:uid="{00000000-0005-0000-0000-0000BC560000}"/>
    <cellStyle name="Ôčíŕíńîâűé [0]_5F1_140 3 6" xfId="10316" xr:uid="{00000000-0005-0000-0000-0000BD560000}"/>
    <cellStyle name="Ociriniaue [0]_5F1_140 3 6_факт 2019" xfId="30047" xr:uid="{00000000-0005-0000-0000-0000BE560000}"/>
    <cellStyle name="Ôčíŕíńîâűé [0]_5F1_140 3 6_факт 2019" xfId="30048" xr:uid="{00000000-0005-0000-0000-0000BF560000}"/>
    <cellStyle name="Ociriniaue [0]_5F1_140 3 7" xfId="10317" xr:uid="{00000000-0005-0000-0000-0000C0560000}"/>
    <cellStyle name="Ôčíŕíńîâűé [0]_5F1_140 3 7" xfId="10318" xr:uid="{00000000-0005-0000-0000-0000C1560000}"/>
    <cellStyle name="Ociriniaue [0]_5F1_140 3 8" xfId="10319" xr:uid="{00000000-0005-0000-0000-0000C2560000}"/>
    <cellStyle name="Ôčíŕíńîâűé [0]_5F1_140 3 8" xfId="10320" xr:uid="{00000000-0005-0000-0000-0000C3560000}"/>
    <cellStyle name="Ociriniaue [0]_5F1_140 3_факт 2019" xfId="30049" xr:uid="{00000000-0005-0000-0000-0000C4560000}"/>
    <cellStyle name="Ôčíŕíńîâűé [0]_5F1_140 3_факт 2019" xfId="30050" xr:uid="{00000000-0005-0000-0000-0000C5560000}"/>
    <cellStyle name="Ociriniaue [0]_5F1_140 4" xfId="10321" xr:uid="{00000000-0005-0000-0000-0000C6560000}"/>
    <cellStyle name="Ôčíŕíńîâűé [0]_5F1_140 4" xfId="10322" xr:uid="{00000000-0005-0000-0000-0000C7560000}"/>
    <cellStyle name="Ociriniaue [0]_5F1_140 4 2" xfId="10323" xr:uid="{00000000-0005-0000-0000-0000C8560000}"/>
    <cellStyle name="Ôčíŕíńîâűé [0]_5F1_140 4 2" xfId="10324" xr:uid="{00000000-0005-0000-0000-0000C9560000}"/>
    <cellStyle name="Ociriniaue [0]_5F1_140 4 2_факт 2019" xfId="30051" xr:uid="{00000000-0005-0000-0000-0000CA560000}"/>
    <cellStyle name="Ôčíŕíńîâűé [0]_5F1_140 4 2_факт 2019" xfId="30052" xr:uid="{00000000-0005-0000-0000-0000CB560000}"/>
    <cellStyle name="Ociriniaue [0]_5F1_140 4 3" xfId="10325" xr:uid="{00000000-0005-0000-0000-0000CC560000}"/>
    <cellStyle name="Ôčíŕíńîâűé [0]_5F1_140 4 3" xfId="10326" xr:uid="{00000000-0005-0000-0000-0000CD560000}"/>
    <cellStyle name="Ociriniaue [0]_5F1_140 4 3_факт 2019" xfId="30053" xr:uid="{00000000-0005-0000-0000-0000CE560000}"/>
    <cellStyle name="Ôčíŕíńîâűé [0]_5F1_140 4 3_факт 2019" xfId="30054" xr:uid="{00000000-0005-0000-0000-0000CF560000}"/>
    <cellStyle name="Ociriniaue [0]_5F1_140 4 4" xfId="10327" xr:uid="{00000000-0005-0000-0000-0000D0560000}"/>
    <cellStyle name="Ôčíŕíńîâűé [0]_5F1_140 4 4" xfId="10328" xr:uid="{00000000-0005-0000-0000-0000D1560000}"/>
    <cellStyle name="Ociriniaue [0]_5F1_140 4 4_факт 2019" xfId="30055" xr:uid="{00000000-0005-0000-0000-0000D2560000}"/>
    <cellStyle name="Ôčíŕíńîâűé [0]_5F1_140 4 4_факт 2019" xfId="30056" xr:uid="{00000000-0005-0000-0000-0000D3560000}"/>
    <cellStyle name="Ociriniaue [0]_5F1_140 4 5" xfId="10329" xr:uid="{00000000-0005-0000-0000-0000D4560000}"/>
    <cellStyle name="Ôčíŕíńîâűé [0]_5F1_140 4 5" xfId="10330" xr:uid="{00000000-0005-0000-0000-0000D5560000}"/>
    <cellStyle name="Ociriniaue [0]_5F1_140 4 5_факт 2019" xfId="30057" xr:uid="{00000000-0005-0000-0000-0000D6560000}"/>
    <cellStyle name="Ôčíŕíńîâűé [0]_5F1_140 4 5_факт 2019" xfId="30058" xr:uid="{00000000-0005-0000-0000-0000D7560000}"/>
    <cellStyle name="Ociriniaue [0]_5F1_140 4 6" xfId="10331" xr:uid="{00000000-0005-0000-0000-0000D8560000}"/>
    <cellStyle name="Ôčíŕíńîâűé [0]_5F1_140 4 6" xfId="10332" xr:uid="{00000000-0005-0000-0000-0000D9560000}"/>
    <cellStyle name="Ociriniaue [0]_5F1_140 4 6_факт 2019" xfId="30059" xr:uid="{00000000-0005-0000-0000-0000DA560000}"/>
    <cellStyle name="Ôčíŕíńîâűé [0]_5F1_140 4 6_факт 2019" xfId="30060" xr:uid="{00000000-0005-0000-0000-0000DB560000}"/>
    <cellStyle name="Ociriniaue [0]_5F1_140 4 7" xfId="10333" xr:uid="{00000000-0005-0000-0000-0000DC560000}"/>
    <cellStyle name="Ôčíŕíńîâűé [0]_5F1_140 4 7" xfId="10334" xr:uid="{00000000-0005-0000-0000-0000DD560000}"/>
    <cellStyle name="Ociriniaue [0]_5F1_140 4 8" xfId="10335" xr:uid="{00000000-0005-0000-0000-0000DE560000}"/>
    <cellStyle name="Ôčíŕíńîâűé [0]_5F1_140 4 8" xfId="10336" xr:uid="{00000000-0005-0000-0000-0000DF560000}"/>
    <cellStyle name="Ociriniaue [0]_5F1_140 4_факт 2019" xfId="30061" xr:uid="{00000000-0005-0000-0000-0000E0560000}"/>
    <cellStyle name="Ôčíŕíńîâűé [0]_5F1_140 4_факт 2019" xfId="30062" xr:uid="{00000000-0005-0000-0000-0000E1560000}"/>
    <cellStyle name="Ociriniaue [0]_5F1_140 5" xfId="10337" xr:uid="{00000000-0005-0000-0000-0000E2560000}"/>
    <cellStyle name="Ôčíŕíńîâűé [0]_5F1_140 5" xfId="10338" xr:uid="{00000000-0005-0000-0000-0000E3560000}"/>
    <cellStyle name="Ociriniaue [0]_5F1_140 5 2" xfId="10339" xr:uid="{00000000-0005-0000-0000-0000E4560000}"/>
    <cellStyle name="Ôčíŕíńîâűé [0]_5F1_140 5 2" xfId="10340" xr:uid="{00000000-0005-0000-0000-0000E5560000}"/>
    <cellStyle name="Ociriniaue [0]_5F1_140 5 2_факт 2019" xfId="30063" xr:uid="{00000000-0005-0000-0000-0000E6560000}"/>
    <cellStyle name="Ôčíŕíńîâűé [0]_5F1_140 5 2_факт 2019" xfId="30064" xr:uid="{00000000-0005-0000-0000-0000E7560000}"/>
    <cellStyle name="Ociriniaue [0]_5F1_140 5 3" xfId="10341" xr:uid="{00000000-0005-0000-0000-0000E8560000}"/>
    <cellStyle name="Ôčíŕíńîâűé [0]_5F1_140 5 3" xfId="10342" xr:uid="{00000000-0005-0000-0000-0000E9560000}"/>
    <cellStyle name="Ociriniaue [0]_5F1_140 5 3_факт 2019" xfId="30065" xr:uid="{00000000-0005-0000-0000-0000EA560000}"/>
    <cellStyle name="Ôčíŕíńîâűé [0]_5F1_140 5 3_факт 2019" xfId="30066" xr:uid="{00000000-0005-0000-0000-0000EB560000}"/>
    <cellStyle name="Ociriniaue [0]_5F1_140 5 4" xfId="10343" xr:uid="{00000000-0005-0000-0000-0000EC560000}"/>
    <cellStyle name="Ôčíŕíńîâűé [0]_5F1_140 5 4" xfId="10344" xr:uid="{00000000-0005-0000-0000-0000ED560000}"/>
    <cellStyle name="Ociriniaue [0]_5F1_140 5 4_факт 2019" xfId="30067" xr:uid="{00000000-0005-0000-0000-0000EE560000}"/>
    <cellStyle name="Ôčíŕíńîâűé [0]_5F1_140 5 4_факт 2019" xfId="30068" xr:uid="{00000000-0005-0000-0000-0000EF560000}"/>
    <cellStyle name="Ociriniaue [0]_5F1_140 5 5" xfId="10345" xr:uid="{00000000-0005-0000-0000-0000F0560000}"/>
    <cellStyle name="Ôčíŕíńîâűé [0]_5F1_140 5 5" xfId="10346" xr:uid="{00000000-0005-0000-0000-0000F1560000}"/>
    <cellStyle name="Ociriniaue [0]_5F1_140 5 5_факт 2019" xfId="30069" xr:uid="{00000000-0005-0000-0000-0000F2560000}"/>
    <cellStyle name="Ôčíŕíńîâűé [0]_5F1_140 5 5_факт 2019" xfId="30070" xr:uid="{00000000-0005-0000-0000-0000F3560000}"/>
    <cellStyle name="Ociriniaue [0]_5F1_140 5 6" xfId="10347" xr:uid="{00000000-0005-0000-0000-0000F4560000}"/>
    <cellStyle name="Ôčíŕíńîâűé [0]_5F1_140 5 6" xfId="10348" xr:uid="{00000000-0005-0000-0000-0000F5560000}"/>
    <cellStyle name="Ociriniaue [0]_5F1_140 5 6_факт 2019" xfId="30071" xr:uid="{00000000-0005-0000-0000-0000F6560000}"/>
    <cellStyle name="Ôčíŕíńîâűé [0]_5F1_140 5 6_факт 2019" xfId="30072" xr:uid="{00000000-0005-0000-0000-0000F7560000}"/>
    <cellStyle name="Ociriniaue [0]_5F1_140 5 7" xfId="10349" xr:uid="{00000000-0005-0000-0000-0000F8560000}"/>
    <cellStyle name="Ôčíŕíńîâűé [0]_5F1_140 5 7" xfId="10350" xr:uid="{00000000-0005-0000-0000-0000F9560000}"/>
    <cellStyle name="Ociriniaue [0]_5F1_140 5 8" xfId="10351" xr:uid="{00000000-0005-0000-0000-0000FA560000}"/>
    <cellStyle name="Ôčíŕíńîâűé [0]_5F1_140 5 8" xfId="10352" xr:uid="{00000000-0005-0000-0000-0000FB560000}"/>
    <cellStyle name="Ociriniaue [0]_5F1_140 5_факт 2019" xfId="30073" xr:uid="{00000000-0005-0000-0000-0000FC560000}"/>
    <cellStyle name="Ôčíŕíńîâűé [0]_5F1_140 5_факт 2019" xfId="30074" xr:uid="{00000000-0005-0000-0000-0000FD560000}"/>
    <cellStyle name="Ociriniaue [0]_5F1_140 6" xfId="10353" xr:uid="{00000000-0005-0000-0000-0000FE560000}"/>
    <cellStyle name="Ôčíŕíńîâűé [0]_5F1_140 6" xfId="10354" xr:uid="{00000000-0005-0000-0000-0000FF560000}"/>
    <cellStyle name="Ociriniaue [0]_5F1_140 6 2" xfId="10355" xr:uid="{00000000-0005-0000-0000-000000570000}"/>
    <cellStyle name="Ôčíŕíńîâűé [0]_5F1_140 6 2" xfId="10356" xr:uid="{00000000-0005-0000-0000-000001570000}"/>
    <cellStyle name="Ociriniaue [0]_5F1_140 6 2_факт 2019" xfId="30075" xr:uid="{00000000-0005-0000-0000-000002570000}"/>
    <cellStyle name="Ôčíŕíńîâűé [0]_5F1_140 6 2_факт 2019" xfId="30076" xr:uid="{00000000-0005-0000-0000-000003570000}"/>
    <cellStyle name="Ociriniaue [0]_5F1_140 6 3" xfId="10357" xr:uid="{00000000-0005-0000-0000-000004570000}"/>
    <cellStyle name="Ôčíŕíńîâűé [0]_5F1_140 6 3" xfId="10358" xr:uid="{00000000-0005-0000-0000-000005570000}"/>
    <cellStyle name="Ociriniaue [0]_5F1_140 6 3_факт 2019" xfId="30077" xr:uid="{00000000-0005-0000-0000-000006570000}"/>
    <cellStyle name="Ôčíŕíńîâűé [0]_5F1_140 6 3_факт 2019" xfId="30078" xr:uid="{00000000-0005-0000-0000-000007570000}"/>
    <cellStyle name="Ociriniaue [0]_5F1_140 6 4" xfId="10359" xr:uid="{00000000-0005-0000-0000-000008570000}"/>
    <cellStyle name="Ôčíŕíńîâűé [0]_5F1_140 6 4" xfId="10360" xr:uid="{00000000-0005-0000-0000-000009570000}"/>
    <cellStyle name="Ociriniaue [0]_5F1_140 6 4_факт 2019" xfId="30079" xr:uid="{00000000-0005-0000-0000-00000A570000}"/>
    <cellStyle name="Ôčíŕíńîâűé [0]_5F1_140 6 4_факт 2019" xfId="30080" xr:uid="{00000000-0005-0000-0000-00000B570000}"/>
    <cellStyle name="Ociriniaue [0]_5F1_140 6 5" xfId="10361" xr:uid="{00000000-0005-0000-0000-00000C570000}"/>
    <cellStyle name="Ôčíŕíńîâűé [0]_5F1_140 6 5" xfId="10362" xr:uid="{00000000-0005-0000-0000-00000D570000}"/>
    <cellStyle name="Ociriniaue [0]_5F1_140 6 5_факт 2019" xfId="30081" xr:uid="{00000000-0005-0000-0000-00000E570000}"/>
    <cellStyle name="Ôčíŕíńîâűé [0]_5F1_140 6 5_факт 2019" xfId="30082" xr:uid="{00000000-0005-0000-0000-00000F570000}"/>
    <cellStyle name="Ociriniaue [0]_5F1_140 6 6" xfId="10363" xr:uid="{00000000-0005-0000-0000-000010570000}"/>
    <cellStyle name="Ôčíŕíńîâűé [0]_5F1_140 6 6" xfId="10364" xr:uid="{00000000-0005-0000-0000-000011570000}"/>
    <cellStyle name="Ociriniaue [0]_5F1_140 6 6_факт 2019" xfId="30083" xr:uid="{00000000-0005-0000-0000-000012570000}"/>
    <cellStyle name="Ôčíŕíńîâűé [0]_5F1_140 6 6_факт 2019" xfId="30084" xr:uid="{00000000-0005-0000-0000-000013570000}"/>
    <cellStyle name="Ociriniaue [0]_5F1_140 6 7" xfId="10365" xr:uid="{00000000-0005-0000-0000-000014570000}"/>
    <cellStyle name="Ôčíŕíńîâűé [0]_5F1_140 6 7" xfId="10366" xr:uid="{00000000-0005-0000-0000-000015570000}"/>
    <cellStyle name="Ociriniaue [0]_5F1_140 6 8" xfId="10367" xr:uid="{00000000-0005-0000-0000-000016570000}"/>
    <cellStyle name="Ôčíŕíńîâűé [0]_5F1_140 6 8" xfId="10368" xr:uid="{00000000-0005-0000-0000-000017570000}"/>
    <cellStyle name="Ociriniaue [0]_5F1_140 6_факт 2019" xfId="30085" xr:uid="{00000000-0005-0000-0000-000018570000}"/>
    <cellStyle name="Ôčíŕíńîâűé [0]_5F1_140 6_факт 2019" xfId="30086" xr:uid="{00000000-0005-0000-0000-000019570000}"/>
    <cellStyle name="Ociriniaue [0]_5F1_140 7" xfId="10369" xr:uid="{00000000-0005-0000-0000-00001A570000}"/>
    <cellStyle name="Ôčíŕíńîâűé [0]_5F1_140 7" xfId="10370" xr:uid="{00000000-0005-0000-0000-00001B570000}"/>
    <cellStyle name="Ociriniaue [0]_5F1_140 7 2" xfId="10371" xr:uid="{00000000-0005-0000-0000-00001C570000}"/>
    <cellStyle name="Ôčíŕíńîâűé [0]_5F1_140 7 2" xfId="10372" xr:uid="{00000000-0005-0000-0000-00001D570000}"/>
    <cellStyle name="Ociriniaue [0]_5F1_140 7 2_факт 2019" xfId="30087" xr:uid="{00000000-0005-0000-0000-00001E570000}"/>
    <cellStyle name="Ôčíŕíńîâűé [0]_5F1_140 7 2_факт 2019" xfId="30088" xr:uid="{00000000-0005-0000-0000-00001F570000}"/>
    <cellStyle name="Ociriniaue [0]_5F1_140 7 3" xfId="10373" xr:uid="{00000000-0005-0000-0000-000020570000}"/>
    <cellStyle name="Ôčíŕíńîâűé [0]_5F1_140 7 3" xfId="10374" xr:uid="{00000000-0005-0000-0000-000021570000}"/>
    <cellStyle name="Ociriniaue [0]_5F1_140 7 3_факт 2019" xfId="30089" xr:uid="{00000000-0005-0000-0000-000022570000}"/>
    <cellStyle name="Ôčíŕíńîâűé [0]_5F1_140 7 3_факт 2019" xfId="30090" xr:uid="{00000000-0005-0000-0000-000023570000}"/>
    <cellStyle name="Ociriniaue [0]_5F1_140 7 4" xfId="10375" xr:uid="{00000000-0005-0000-0000-000024570000}"/>
    <cellStyle name="Ôčíŕíńîâűé [0]_5F1_140 7 4" xfId="10376" xr:uid="{00000000-0005-0000-0000-000025570000}"/>
    <cellStyle name="Ociriniaue [0]_5F1_140 7 4_факт 2019" xfId="30091" xr:uid="{00000000-0005-0000-0000-000026570000}"/>
    <cellStyle name="Ôčíŕíńîâűé [0]_5F1_140 7 4_факт 2019" xfId="30092" xr:uid="{00000000-0005-0000-0000-000027570000}"/>
    <cellStyle name="Ociriniaue [0]_5F1_140 7 5" xfId="10377" xr:uid="{00000000-0005-0000-0000-000028570000}"/>
    <cellStyle name="Ôčíŕíńîâűé [0]_5F1_140 7 5" xfId="10378" xr:uid="{00000000-0005-0000-0000-000029570000}"/>
    <cellStyle name="Ociriniaue [0]_5F1_140 7 5_факт 2019" xfId="30093" xr:uid="{00000000-0005-0000-0000-00002A570000}"/>
    <cellStyle name="Ôčíŕíńîâűé [0]_5F1_140 7 5_факт 2019" xfId="30094" xr:uid="{00000000-0005-0000-0000-00002B570000}"/>
    <cellStyle name="Ociriniaue [0]_5F1_140 7 6" xfId="10379" xr:uid="{00000000-0005-0000-0000-00002C570000}"/>
    <cellStyle name="Ôčíŕíńîâűé [0]_5F1_140 7 6" xfId="10380" xr:uid="{00000000-0005-0000-0000-00002D570000}"/>
    <cellStyle name="Ociriniaue [0]_5F1_140 7 6_факт 2019" xfId="30095" xr:uid="{00000000-0005-0000-0000-00002E570000}"/>
    <cellStyle name="Ôčíŕíńîâűé [0]_5F1_140 7 6_факт 2019" xfId="30096" xr:uid="{00000000-0005-0000-0000-00002F570000}"/>
    <cellStyle name="Ociriniaue [0]_5F1_140 7 7" xfId="10381" xr:uid="{00000000-0005-0000-0000-000030570000}"/>
    <cellStyle name="Ôčíŕíńîâűé [0]_5F1_140 7 7" xfId="10382" xr:uid="{00000000-0005-0000-0000-000031570000}"/>
    <cellStyle name="Ociriniaue [0]_5F1_140 7 8" xfId="10383" xr:uid="{00000000-0005-0000-0000-000032570000}"/>
    <cellStyle name="Ôčíŕíńîâűé [0]_5F1_140 7 8" xfId="10384" xr:uid="{00000000-0005-0000-0000-000033570000}"/>
    <cellStyle name="Ociriniaue [0]_5F1_140 7_факт 2019" xfId="30097" xr:uid="{00000000-0005-0000-0000-000034570000}"/>
    <cellStyle name="Ôčíŕíńîâűé [0]_5F1_140 7_факт 2019" xfId="30098" xr:uid="{00000000-0005-0000-0000-000035570000}"/>
    <cellStyle name="Ociriniaue [0]_5F1_140 8" xfId="10385" xr:uid="{00000000-0005-0000-0000-000036570000}"/>
    <cellStyle name="Ôčíŕíńîâűé [0]_5F1_140 8" xfId="10386" xr:uid="{00000000-0005-0000-0000-000037570000}"/>
    <cellStyle name="Ociriniaue [0]_5F1_140 8 2" xfId="10387" xr:uid="{00000000-0005-0000-0000-000038570000}"/>
    <cellStyle name="Ôčíŕíńîâűé [0]_5F1_140 8 2" xfId="10388" xr:uid="{00000000-0005-0000-0000-000039570000}"/>
    <cellStyle name="Ociriniaue [0]_5F1_140 8 2_факт 2019" xfId="30099" xr:uid="{00000000-0005-0000-0000-00003A570000}"/>
    <cellStyle name="Ôčíŕíńîâűé [0]_5F1_140 8 2_факт 2019" xfId="30100" xr:uid="{00000000-0005-0000-0000-00003B570000}"/>
    <cellStyle name="Ociriniaue [0]_5F1_140 8 3" xfId="10389" xr:uid="{00000000-0005-0000-0000-00003C570000}"/>
    <cellStyle name="Ôčíŕíńîâűé [0]_5F1_140 8 3" xfId="10390" xr:uid="{00000000-0005-0000-0000-00003D570000}"/>
    <cellStyle name="Ociriniaue [0]_5F1_140 8 3_факт 2019" xfId="30101" xr:uid="{00000000-0005-0000-0000-00003E570000}"/>
    <cellStyle name="Ôčíŕíńîâűé [0]_5F1_140 8 3_факт 2019" xfId="30102" xr:uid="{00000000-0005-0000-0000-00003F570000}"/>
    <cellStyle name="Ociriniaue [0]_5F1_140 8 4" xfId="10391" xr:uid="{00000000-0005-0000-0000-000040570000}"/>
    <cellStyle name="Ôčíŕíńîâűé [0]_5F1_140 8 4" xfId="10392" xr:uid="{00000000-0005-0000-0000-000041570000}"/>
    <cellStyle name="Ociriniaue [0]_5F1_140 8 4_факт 2019" xfId="30103" xr:uid="{00000000-0005-0000-0000-000042570000}"/>
    <cellStyle name="Ôčíŕíńîâűé [0]_5F1_140 8 4_факт 2019" xfId="30104" xr:uid="{00000000-0005-0000-0000-000043570000}"/>
    <cellStyle name="Ociriniaue [0]_5F1_140 8 5" xfId="10393" xr:uid="{00000000-0005-0000-0000-000044570000}"/>
    <cellStyle name="Ôčíŕíńîâűé [0]_5F1_140 8 5" xfId="10394" xr:uid="{00000000-0005-0000-0000-000045570000}"/>
    <cellStyle name="Ociriniaue [0]_5F1_140 8 5_факт 2019" xfId="30105" xr:uid="{00000000-0005-0000-0000-000046570000}"/>
    <cellStyle name="Ôčíŕíńîâűé [0]_5F1_140 8 5_факт 2019" xfId="30106" xr:uid="{00000000-0005-0000-0000-000047570000}"/>
    <cellStyle name="Ociriniaue [0]_5F1_140 8 6" xfId="10395" xr:uid="{00000000-0005-0000-0000-000048570000}"/>
    <cellStyle name="Ôčíŕíńîâűé [0]_5F1_140 8 6" xfId="10396" xr:uid="{00000000-0005-0000-0000-000049570000}"/>
    <cellStyle name="Ociriniaue [0]_5F1_140 8 6_факт 2019" xfId="30107" xr:uid="{00000000-0005-0000-0000-00004A570000}"/>
    <cellStyle name="Ôčíŕíńîâűé [0]_5F1_140 8 6_факт 2019" xfId="30108" xr:uid="{00000000-0005-0000-0000-00004B570000}"/>
    <cellStyle name="Ociriniaue [0]_5F1_140 8 7" xfId="10397" xr:uid="{00000000-0005-0000-0000-00004C570000}"/>
    <cellStyle name="Ôčíŕíńîâűé [0]_5F1_140 8 7" xfId="10398" xr:uid="{00000000-0005-0000-0000-00004D570000}"/>
    <cellStyle name="Ociriniaue [0]_5F1_140 8 8" xfId="10399" xr:uid="{00000000-0005-0000-0000-00004E570000}"/>
    <cellStyle name="Ôčíŕíńîâűé [0]_5F1_140 8 8" xfId="10400" xr:uid="{00000000-0005-0000-0000-00004F570000}"/>
    <cellStyle name="Ociriniaue [0]_5F1_140 8_факт 2019" xfId="30109" xr:uid="{00000000-0005-0000-0000-000050570000}"/>
    <cellStyle name="Ôčíŕíńîâűé [0]_5F1_140 8_факт 2019" xfId="30110" xr:uid="{00000000-0005-0000-0000-000051570000}"/>
    <cellStyle name="Ociriniaue [0]_5F1_140 9" xfId="10401" xr:uid="{00000000-0005-0000-0000-000052570000}"/>
    <cellStyle name="Ôčíŕíńîâűé [0]_5F1_140 9" xfId="10402" xr:uid="{00000000-0005-0000-0000-000053570000}"/>
    <cellStyle name="Ociriniaue [0]_5F1_140 9 2" xfId="10403" xr:uid="{00000000-0005-0000-0000-000054570000}"/>
    <cellStyle name="Ôčíŕíńîâűé [0]_5F1_140 9 2" xfId="10404" xr:uid="{00000000-0005-0000-0000-000055570000}"/>
    <cellStyle name="Ociriniaue [0]_5F1_140 9 2_факт 2019" xfId="30111" xr:uid="{00000000-0005-0000-0000-000056570000}"/>
    <cellStyle name="Ôčíŕíńîâűé [0]_5F1_140 9 2_факт 2019" xfId="30112" xr:uid="{00000000-0005-0000-0000-000057570000}"/>
    <cellStyle name="Ociriniaue [0]_5F1_140 9 3" xfId="10405" xr:uid="{00000000-0005-0000-0000-000058570000}"/>
    <cellStyle name="Ôčíŕíńîâűé [0]_5F1_140 9 3" xfId="10406" xr:uid="{00000000-0005-0000-0000-000059570000}"/>
    <cellStyle name="Ociriniaue [0]_5F1_140 9 3_факт 2019" xfId="30113" xr:uid="{00000000-0005-0000-0000-00005A570000}"/>
    <cellStyle name="Ôčíŕíńîâűé [0]_5F1_140 9 3_факт 2019" xfId="30114" xr:uid="{00000000-0005-0000-0000-00005B570000}"/>
    <cellStyle name="Ociriniaue [0]_5F1_140 9 4" xfId="10407" xr:uid="{00000000-0005-0000-0000-00005C570000}"/>
    <cellStyle name="Ôčíŕíńîâűé [0]_5F1_140 9 4" xfId="10408" xr:uid="{00000000-0005-0000-0000-00005D570000}"/>
    <cellStyle name="Ociriniaue [0]_5F1_140 9 4_факт 2019" xfId="30115" xr:uid="{00000000-0005-0000-0000-00005E570000}"/>
    <cellStyle name="Ôčíŕíńîâűé [0]_5F1_140 9 4_факт 2019" xfId="30116" xr:uid="{00000000-0005-0000-0000-00005F570000}"/>
    <cellStyle name="Ociriniaue [0]_5F1_140 9 5" xfId="10409" xr:uid="{00000000-0005-0000-0000-000060570000}"/>
    <cellStyle name="Ôčíŕíńîâűé [0]_5F1_140 9 5" xfId="10410" xr:uid="{00000000-0005-0000-0000-000061570000}"/>
    <cellStyle name="Ociriniaue [0]_5F1_140 9 5_факт 2019" xfId="30117" xr:uid="{00000000-0005-0000-0000-000062570000}"/>
    <cellStyle name="Ôčíŕíńîâűé [0]_5F1_140 9 5_факт 2019" xfId="30118" xr:uid="{00000000-0005-0000-0000-000063570000}"/>
    <cellStyle name="Ociriniaue [0]_5F1_140 9 6" xfId="10411" xr:uid="{00000000-0005-0000-0000-000064570000}"/>
    <cellStyle name="Ôčíŕíńîâűé [0]_5F1_140 9 6" xfId="10412" xr:uid="{00000000-0005-0000-0000-000065570000}"/>
    <cellStyle name="Ociriniaue [0]_5F1_140 9 6_факт 2019" xfId="30119" xr:uid="{00000000-0005-0000-0000-000066570000}"/>
    <cellStyle name="Ôčíŕíńîâűé [0]_5F1_140 9 6_факт 2019" xfId="30120" xr:uid="{00000000-0005-0000-0000-000067570000}"/>
    <cellStyle name="Ociriniaue [0]_5F1_140 9 7" xfId="10413" xr:uid="{00000000-0005-0000-0000-000068570000}"/>
    <cellStyle name="Ôčíŕíńîâűé [0]_5F1_140 9 7" xfId="10414" xr:uid="{00000000-0005-0000-0000-000069570000}"/>
    <cellStyle name="Ociriniaue [0]_5F1_140 9 8" xfId="10415" xr:uid="{00000000-0005-0000-0000-00006A570000}"/>
    <cellStyle name="Ôčíŕíńîâűé [0]_5F1_140 9 8" xfId="10416" xr:uid="{00000000-0005-0000-0000-00006B570000}"/>
    <cellStyle name="Ociriniaue [0]_5F1_140 9_факт 2019" xfId="30121" xr:uid="{00000000-0005-0000-0000-00006C570000}"/>
    <cellStyle name="Ôčíŕíńîâűé [0]_5F1_140 9_факт 2019" xfId="30122" xr:uid="{00000000-0005-0000-0000-00006D570000}"/>
    <cellStyle name="Ociriniaue [0]_5F1_140_Лист2" xfId="30123" xr:uid="{00000000-0005-0000-0000-00006E570000}"/>
    <cellStyle name="Ôčíŕíńîâűé [0]_5F1_140_Лист2" xfId="30124" xr:uid="{00000000-0005-0000-0000-00006F570000}"/>
    <cellStyle name="Ociriniaue [0]_5F1_140_факт 2019" xfId="30125" xr:uid="{00000000-0005-0000-0000-000070570000}"/>
    <cellStyle name="Ôčíŕíńîâűé [0]_5F1_140_факт 2019" xfId="30126" xr:uid="{00000000-0005-0000-0000-000071570000}"/>
    <cellStyle name="Ociriniaue [0]_620_60_7" xfId="10417" xr:uid="{00000000-0005-0000-0000-000072570000}"/>
    <cellStyle name="Ôčíŕíńîâűé [0]_620_60_7" xfId="10418" xr:uid="{00000000-0005-0000-0000-000073570000}"/>
    <cellStyle name="Ociriniaue [0]_620_60_7 2" xfId="30127" xr:uid="{00000000-0005-0000-0000-000074570000}"/>
    <cellStyle name="Ôčíŕíńîâűé [0]_620_60_7 2" xfId="30128" xr:uid="{00000000-0005-0000-0000-000075570000}"/>
    <cellStyle name="Ociriniaue [0]_620_60_7_Лист2" xfId="30129" xr:uid="{00000000-0005-0000-0000-000076570000}"/>
    <cellStyle name="Ôčíŕíńîâűé [0]_620_60_7_Лист2" xfId="30130" xr:uid="{00000000-0005-0000-0000-000077570000}"/>
    <cellStyle name="Ociriniaue [0]_620_60_7_факт 2019" xfId="30131" xr:uid="{00000000-0005-0000-0000-000078570000}"/>
    <cellStyle name="Ôčíŕíńîâűé [0]_620_60_7_факт 2019" xfId="30132" xr:uid="{00000000-0005-0000-0000-000079570000}"/>
    <cellStyle name="Ociriniaue [0]_Di?nicnleuir?" xfId="10419" xr:uid="{00000000-0005-0000-0000-00007A570000}"/>
    <cellStyle name="Ôčíŕíńîâűé [0]_TMP626" xfId="10420" xr:uid="{00000000-0005-0000-0000-00007B570000}"/>
    <cellStyle name="Ociriniaue_10F1_250" xfId="10421" xr:uid="{00000000-0005-0000-0000-00007C570000}"/>
    <cellStyle name="Ôčíŕíńîâűé_10F1_250" xfId="10422" xr:uid="{00000000-0005-0000-0000-00007D570000}"/>
    <cellStyle name="Ociriniaue_10F1_250 2" xfId="30133" xr:uid="{00000000-0005-0000-0000-00007E570000}"/>
    <cellStyle name="Ôčíŕíńîâűé_10F1_250 2" xfId="30134" xr:uid="{00000000-0005-0000-0000-00007F570000}"/>
    <cellStyle name="Ociriniaue_10F1_250_Лист2" xfId="30135" xr:uid="{00000000-0005-0000-0000-000080570000}"/>
    <cellStyle name="Ôčíŕíńîâűé_10F1_250_Лист2" xfId="30136" xr:uid="{00000000-0005-0000-0000-000081570000}"/>
    <cellStyle name="Ociriniaue_10F1_250_факт 2019" xfId="30137" xr:uid="{00000000-0005-0000-0000-000082570000}"/>
    <cellStyle name="Ôčíŕíńîâűé_10F1_250_факт 2019" xfId="30138" xr:uid="{00000000-0005-0000-0000-000083570000}"/>
    <cellStyle name="Ociriniaue_13F1_330" xfId="10423" xr:uid="{00000000-0005-0000-0000-000084570000}"/>
    <cellStyle name="Ôčíŕíńîâűé_13F1_330" xfId="10424" xr:uid="{00000000-0005-0000-0000-000085570000}"/>
    <cellStyle name="Ociriniaue_13F1_330 2" xfId="30139" xr:uid="{00000000-0005-0000-0000-000086570000}"/>
    <cellStyle name="Ôčíŕíńîâűé_13F1_330 2" xfId="30140" xr:uid="{00000000-0005-0000-0000-000087570000}"/>
    <cellStyle name="Ociriniaue_13F1_330_Лист2" xfId="30141" xr:uid="{00000000-0005-0000-0000-000088570000}"/>
    <cellStyle name="Ôčíŕíńîâűé_13F1_330_Лист2" xfId="30142" xr:uid="{00000000-0005-0000-0000-000089570000}"/>
    <cellStyle name="Ociriniaue_13F1_330_факт 2019" xfId="30143" xr:uid="{00000000-0005-0000-0000-00008A570000}"/>
    <cellStyle name="Ôčíŕíńîâűé_13F1_330_факт 2019" xfId="30144" xr:uid="{00000000-0005-0000-0000-00008B570000}"/>
    <cellStyle name="Ociriniaue_14F1_520" xfId="10425" xr:uid="{00000000-0005-0000-0000-00008C570000}"/>
    <cellStyle name="Ôčíŕíńîâűé_14F1_520" xfId="10426" xr:uid="{00000000-0005-0000-0000-00008D570000}"/>
    <cellStyle name="Ociriniaue_14F1_520 2" xfId="10427" xr:uid="{00000000-0005-0000-0000-00008E570000}"/>
    <cellStyle name="Ôčíŕíńîâűé_14F1_520 2" xfId="10428" xr:uid="{00000000-0005-0000-0000-00008F570000}"/>
    <cellStyle name="Ociriniaue_14F1_520 2_факт 2019" xfId="30145" xr:uid="{00000000-0005-0000-0000-000090570000}"/>
    <cellStyle name="Ôčíŕíńîâűé_14F1_520 2_факт 2019" xfId="30146" xr:uid="{00000000-0005-0000-0000-000091570000}"/>
    <cellStyle name="Ociriniaue_14F1_520 3" xfId="10429" xr:uid="{00000000-0005-0000-0000-000092570000}"/>
    <cellStyle name="Ôčíŕíńîâűé_14F1_520 3" xfId="10430" xr:uid="{00000000-0005-0000-0000-000093570000}"/>
    <cellStyle name="Ociriniaue_14F1_520 3_факт 2019" xfId="30147" xr:uid="{00000000-0005-0000-0000-000094570000}"/>
    <cellStyle name="Ôčíŕíńîâűé_14F1_520 3_факт 2019" xfId="30148" xr:uid="{00000000-0005-0000-0000-000095570000}"/>
    <cellStyle name="Ociriniaue_14F1_520 4" xfId="10431" xr:uid="{00000000-0005-0000-0000-000096570000}"/>
    <cellStyle name="Ôčíŕíńîâűé_14F1_520 4" xfId="10432" xr:uid="{00000000-0005-0000-0000-000097570000}"/>
    <cellStyle name="Ociriniaue_14F1_520 4_факт 2019" xfId="30149" xr:uid="{00000000-0005-0000-0000-000098570000}"/>
    <cellStyle name="Ôčíŕíńîâűé_14F1_520 4_факт 2019" xfId="30150" xr:uid="{00000000-0005-0000-0000-000099570000}"/>
    <cellStyle name="Ociriniaue_14F1_520 5" xfId="10433" xr:uid="{00000000-0005-0000-0000-00009A570000}"/>
    <cellStyle name="Ôčíŕíńîâűé_14F1_520 5" xfId="10434" xr:uid="{00000000-0005-0000-0000-00009B570000}"/>
    <cellStyle name="Ociriniaue_14F1_520 5_факт 2019" xfId="30151" xr:uid="{00000000-0005-0000-0000-00009C570000}"/>
    <cellStyle name="Ôčíŕíńîâűé_14F1_520 5_факт 2019" xfId="30152" xr:uid="{00000000-0005-0000-0000-00009D570000}"/>
    <cellStyle name="Ociriniaue_14F1_520 6" xfId="10435" xr:uid="{00000000-0005-0000-0000-00009E570000}"/>
    <cellStyle name="Ôčíŕíńîâűé_14F1_520 6" xfId="10436" xr:uid="{00000000-0005-0000-0000-00009F570000}"/>
    <cellStyle name="Ociriniaue_14F1_520 6_факт 2019" xfId="30153" xr:uid="{00000000-0005-0000-0000-0000A0570000}"/>
    <cellStyle name="Ôčíŕíńîâűé_14F1_520 6_факт 2019" xfId="30154" xr:uid="{00000000-0005-0000-0000-0000A1570000}"/>
    <cellStyle name="Ociriniaue_14F1_520 7" xfId="10437" xr:uid="{00000000-0005-0000-0000-0000A2570000}"/>
    <cellStyle name="Ôčíŕíńîâűé_14F1_520 7" xfId="10438" xr:uid="{00000000-0005-0000-0000-0000A3570000}"/>
    <cellStyle name="Ociriniaue_14F1_520 8" xfId="10439" xr:uid="{00000000-0005-0000-0000-0000A4570000}"/>
    <cellStyle name="Ôčíŕíńîâűé_14F1_520 8" xfId="10440" xr:uid="{00000000-0005-0000-0000-0000A5570000}"/>
    <cellStyle name="Ociriniaue_14F1_520_Лист2" xfId="30155" xr:uid="{00000000-0005-0000-0000-0000A6570000}"/>
    <cellStyle name="Ôčíŕíńîâűé_14F1_520_Лист2" xfId="30156" xr:uid="{00000000-0005-0000-0000-0000A7570000}"/>
    <cellStyle name="Ociriniaue_14F1_520_факт 2019" xfId="30157" xr:uid="{00000000-0005-0000-0000-0000A8570000}"/>
    <cellStyle name="Ôčíŕíńîâűé_14F1_520_факт 2019" xfId="30158" xr:uid="{00000000-0005-0000-0000-0000A9570000}"/>
    <cellStyle name="Ociriniaue_17F1_626" xfId="10441" xr:uid="{00000000-0005-0000-0000-0000AA570000}"/>
    <cellStyle name="Ôčíŕíńîâűé_17F1_626" xfId="10442" xr:uid="{00000000-0005-0000-0000-0000AB570000}"/>
    <cellStyle name="Ociriniaue_17F1_626 2" xfId="10443" xr:uid="{00000000-0005-0000-0000-0000AC570000}"/>
    <cellStyle name="Ôčíŕíńîâűé_17F1_626 2" xfId="10444" xr:uid="{00000000-0005-0000-0000-0000AD570000}"/>
    <cellStyle name="Ociriniaue_17F1_626 2_факт 2019" xfId="30159" xr:uid="{00000000-0005-0000-0000-0000AE570000}"/>
    <cellStyle name="Ôčíŕíńîâűé_17F1_626 2_факт 2019" xfId="30160" xr:uid="{00000000-0005-0000-0000-0000AF570000}"/>
    <cellStyle name="Ociriniaue_17F1_626 3" xfId="10445" xr:uid="{00000000-0005-0000-0000-0000B0570000}"/>
    <cellStyle name="Ôčíŕíńîâűé_17F1_626 3" xfId="10446" xr:uid="{00000000-0005-0000-0000-0000B1570000}"/>
    <cellStyle name="Ociriniaue_17F1_626 3_факт 2019" xfId="30161" xr:uid="{00000000-0005-0000-0000-0000B2570000}"/>
    <cellStyle name="Ôčíŕíńîâűé_17F1_626 3_факт 2019" xfId="30162" xr:uid="{00000000-0005-0000-0000-0000B3570000}"/>
    <cellStyle name="Ociriniaue_17F1_626 4" xfId="10447" xr:uid="{00000000-0005-0000-0000-0000B4570000}"/>
    <cellStyle name="Ôčíŕíńîâűé_17F1_626 4" xfId="10448" xr:uid="{00000000-0005-0000-0000-0000B5570000}"/>
    <cellStyle name="Ociriniaue_17F1_626 4_факт 2019" xfId="30163" xr:uid="{00000000-0005-0000-0000-0000B6570000}"/>
    <cellStyle name="Ôčíŕíńîâűé_17F1_626 4_факт 2019" xfId="30164" xr:uid="{00000000-0005-0000-0000-0000B7570000}"/>
    <cellStyle name="Ociriniaue_17F1_626 5" xfId="10449" xr:uid="{00000000-0005-0000-0000-0000B8570000}"/>
    <cellStyle name="Ôčíŕíńîâűé_17F1_626 5" xfId="10450" xr:uid="{00000000-0005-0000-0000-0000B9570000}"/>
    <cellStyle name="Ociriniaue_17F1_626 5_факт 2019" xfId="30165" xr:uid="{00000000-0005-0000-0000-0000BA570000}"/>
    <cellStyle name="Ôčíŕíńîâűé_17F1_626 5_факт 2019" xfId="30166" xr:uid="{00000000-0005-0000-0000-0000BB570000}"/>
    <cellStyle name="Ociriniaue_17F1_626 6" xfId="10451" xr:uid="{00000000-0005-0000-0000-0000BC570000}"/>
    <cellStyle name="Ôčíŕíńîâűé_17F1_626 6" xfId="10452" xr:uid="{00000000-0005-0000-0000-0000BD570000}"/>
    <cellStyle name="Ociriniaue_17F1_626 6_факт 2019" xfId="30167" xr:uid="{00000000-0005-0000-0000-0000BE570000}"/>
    <cellStyle name="Ôčíŕíńîâűé_17F1_626 6_факт 2019" xfId="30168" xr:uid="{00000000-0005-0000-0000-0000BF570000}"/>
    <cellStyle name="Ociriniaue_17F1_626 7" xfId="10453" xr:uid="{00000000-0005-0000-0000-0000C0570000}"/>
    <cellStyle name="Ôčíŕíńîâűé_17F1_626 7" xfId="10454" xr:uid="{00000000-0005-0000-0000-0000C1570000}"/>
    <cellStyle name="Ociriniaue_17F1_626 8" xfId="10455" xr:uid="{00000000-0005-0000-0000-0000C2570000}"/>
    <cellStyle name="Ôčíŕíńîâűé_17F1_626 8" xfId="10456" xr:uid="{00000000-0005-0000-0000-0000C3570000}"/>
    <cellStyle name="Ociriniaue_17F1_626_Лист2" xfId="30169" xr:uid="{00000000-0005-0000-0000-0000C4570000}"/>
    <cellStyle name="Ôčíŕíńîâűé_17F1_626_Лист2" xfId="30170" xr:uid="{00000000-0005-0000-0000-0000C5570000}"/>
    <cellStyle name="Ociriniaue_17F1_626_факт 2019" xfId="30171" xr:uid="{00000000-0005-0000-0000-0000C6570000}"/>
    <cellStyle name="Ôčíŕíńîâűé_17F1_626_факт 2019" xfId="30172" xr:uid="{00000000-0005-0000-0000-0000C7570000}"/>
    <cellStyle name="Ociriniaue_19F1_628" xfId="10457" xr:uid="{00000000-0005-0000-0000-0000C8570000}"/>
    <cellStyle name="Ôčíŕíńîâűé_19F1_628" xfId="10458" xr:uid="{00000000-0005-0000-0000-0000C9570000}"/>
    <cellStyle name="Ociriniaue_19F1_628 2" xfId="10459" xr:uid="{00000000-0005-0000-0000-0000CA570000}"/>
    <cellStyle name="Ôčíŕíńîâűé_19F1_628 2" xfId="10460" xr:uid="{00000000-0005-0000-0000-0000CB570000}"/>
    <cellStyle name="Ociriniaue_19F1_628 2_факт 2019" xfId="30173" xr:uid="{00000000-0005-0000-0000-0000CC570000}"/>
    <cellStyle name="Ôčíŕíńîâűé_19F1_628 2_факт 2019" xfId="30174" xr:uid="{00000000-0005-0000-0000-0000CD570000}"/>
    <cellStyle name="Ociriniaue_19F1_628 3" xfId="10461" xr:uid="{00000000-0005-0000-0000-0000CE570000}"/>
    <cellStyle name="Ôčíŕíńîâűé_19F1_628 3" xfId="10462" xr:uid="{00000000-0005-0000-0000-0000CF570000}"/>
    <cellStyle name="Ociriniaue_19F1_628 3_факт 2019" xfId="30175" xr:uid="{00000000-0005-0000-0000-0000D0570000}"/>
    <cellStyle name="Ôčíŕíńîâűé_19F1_628 3_факт 2019" xfId="30176" xr:uid="{00000000-0005-0000-0000-0000D1570000}"/>
    <cellStyle name="Ociriniaue_19F1_628 4" xfId="10463" xr:uid="{00000000-0005-0000-0000-0000D2570000}"/>
    <cellStyle name="Ôčíŕíńîâűé_19F1_628 4" xfId="10464" xr:uid="{00000000-0005-0000-0000-0000D3570000}"/>
    <cellStyle name="Ociriniaue_19F1_628 4_факт 2019" xfId="30177" xr:uid="{00000000-0005-0000-0000-0000D4570000}"/>
    <cellStyle name="Ôčíŕíńîâűé_19F1_628 4_факт 2019" xfId="30178" xr:uid="{00000000-0005-0000-0000-0000D5570000}"/>
    <cellStyle name="Ociriniaue_19F1_628 5" xfId="10465" xr:uid="{00000000-0005-0000-0000-0000D6570000}"/>
    <cellStyle name="Ôčíŕíńîâűé_19F1_628 5" xfId="10466" xr:uid="{00000000-0005-0000-0000-0000D7570000}"/>
    <cellStyle name="Ociriniaue_19F1_628 5_факт 2019" xfId="30179" xr:uid="{00000000-0005-0000-0000-0000D8570000}"/>
    <cellStyle name="Ôčíŕíńîâűé_19F1_628 5_факт 2019" xfId="30180" xr:uid="{00000000-0005-0000-0000-0000D9570000}"/>
    <cellStyle name="Ociriniaue_19F1_628 6" xfId="10467" xr:uid="{00000000-0005-0000-0000-0000DA570000}"/>
    <cellStyle name="Ôčíŕíńîâűé_19F1_628 6" xfId="10468" xr:uid="{00000000-0005-0000-0000-0000DB570000}"/>
    <cellStyle name="Ociriniaue_19F1_628 6_факт 2019" xfId="30181" xr:uid="{00000000-0005-0000-0000-0000DC570000}"/>
    <cellStyle name="Ôčíŕíńîâűé_19F1_628 6_факт 2019" xfId="30182" xr:uid="{00000000-0005-0000-0000-0000DD570000}"/>
    <cellStyle name="Ociriniaue_19F1_628 7" xfId="10469" xr:uid="{00000000-0005-0000-0000-0000DE570000}"/>
    <cellStyle name="Ôčíŕíńîâűé_19F1_628 7" xfId="10470" xr:uid="{00000000-0005-0000-0000-0000DF570000}"/>
    <cellStyle name="Ociriniaue_19F1_628 8" xfId="10471" xr:uid="{00000000-0005-0000-0000-0000E0570000}"/>
    <cellStyle name="Ôčíŕíńîâűé_19F1_628 8" xfId="10472" xr:uid="{00000000-0005-0000-0000-0000E1570000}"/>
    <cellStyle name="Ociriniaue_19F1_628_Лист2" xfId="30183" xr:uid="{00000000-0005-0000-0000-0000E2570000}"/>
    <cellStyle name="Ôčíŕíńîâűé_19F1_628_Лист2" xfId="30184" xr:uid="{00000000-0005-0000-0000-0000E3570000}"/>
    <cellStyle name="Ociriniaue_19F1_628_факт 2019" xfId="30185" xr:uid="{00000000-0005-0000-0000-0000E4570000}"/>
    <cellStyle name="Ôčíŕíńîâűé_19F1_628_факт 2019" xfId="30186" xr:uid="{00000000-0005-0000-0000-0000E5570000}"/>
    <cellStyle name="Ociriniaue_240_60_7" xfId="10473" xr:uid="{00000000-0005-0000-0000-0000E6570000}"/>
    <cellStyle name="Ôčíŕíńîâűé_240_60_7" xfId="10474" xr:uid="{00000000-0005-0000-0000-0000E7570000}"/>
    <cellStyle name="Ociriniaue_240_60_7 2" xfId="30187" xr:uid="{00000000-0005-0000-0000-0000E8570000}"/>
    <cellStyle name="Ôčíŕíńîâűé_240_60_7 2" xfId="30188" xr:uid="{00000000-0005-0000-0000-0000E9570000}"/>
    <cellStyle name="Ociriniaue_240_60_7_Лист2" xfId="30189" xr:uid="{00000000-0005-0000-0000-0000EA570000}"/>
    <cellStyle name="Ôčíŕíńîâűé_240_60_7_Лист2" xfId="30190" xr:uid="{00000000-0005-0000-0000-0000EB570000}"/>
    <cellStyle name="Ociriniaue_240_60_7_факт 2019" xfId="30191" xr:uid="{00000000-0005-0000-0000-0000EC570000}"/>
    <cellStyle name="Ôčíŕíńîâűé_240_60_7_факт 2019" xfId="30192" xr:uid="{00000000-0005-0000-0000-0000ED570000}"/>
    <cellStyle name="Ociriniaue_240_61DB" xfId="10475" xr:uid="{00000000-0005-0000-0000-0000EE570000}"/>
    <cellStyle name="Ôčíŕíńîâűé_240_61DB" xfId="10476" xr:uid="{00000000-0005-0000-0000-0000EF570000}"/>
    <cellStyle name="Ociriniaue_240_61DB 2" xfId="30193" xr:uid="{00000000-0005-0000-0000-0000F0570000}"/>
    <cellStyle name="Ôčíŕíńîâűé_240_61DB 2" xfId="30194" xr:uid="{00000000-0005-0000-0000-0000F1570000}"/>
    <cellStyle name="Ociriniaue_240_61DB_Лист2" xfId="30195" xr:uid="{00000000-0005-0000-0000-0000F2570000}"/>
    <cellStyle name="Ôčíŕíńîâűé_240_61DB_Лист2" xfId="30196" xr:uid="{00000000-0005-0000-0000-0000F3570000}"/>
    <cellStyle name="Ociriniaue_240_61DB_факт 2019" xfId="30197" xr:uid="{00000000-0005-0000-0000-0000F4570000}"/>
    <cellStyle name="Ôčíŕíńîâűé_240_61DB_факт 2019" xfId="30198" xr:uid="{00000000-0005-0000-0000-0000F5570000}"/>
    <cellStyle name="Ociriniaue_5F1_140" xfId="10477" xr:uid="{00000000-0005-0000-0000-0000F6570000}"/>
    <cellStyle name="Ôčíŕíńîâűé_5F1_140" xfId="10478" xr:uid="{00000000-0005-0000-0000-0000F7570000}"/>
    <cellStyle name="Ociriniaue_5F1_140 10" xfId="10479" xr:uid="{00000000-0005-0000-0000-0000F8570000}"/>
    <cellStyle name="Ôčíŕíńîâűé_5F1_140 10" xfId="10480" xr:uid="{00000000-0005-0000-0000-0000F9570000}"/>
    <cellStyle name="Ociriniaue_5F1_140 10 2" xfId="10481" xr:uid="{00000000-0005-0000-0000-0000FA570000}"/>
    <cellStyle name="Ôčíŕíńîâűé_5F1_140 10 2" xfId="10482" xr:uid="{00000000-0005-0000-0000-0000FB570000}"/>
    <cellStyle name="Ociriniaue_5F1_140 10 2_факт 2019" xfId="30199" xr:uid="{00000000-0005-0000-0000-0000FC570000}"/>
    <cellStyle name="Ôčíŕíńîâűé_5F1_140 10 2_факт 2019" xfId="30200" xr:uid="{00000000-0005-0000-0000-0000FD570000}"/>
    <cellStyle name="Ociriniaue_5F1_140 10 3" xfId="10483" xr:uid="{00000000-0005-0000-0000-0000FE570000}"/>
    <cellStyle name="Ôčíŕíńîâűé_5F1_140 10 3" xfId="10484" xr:uid="{00000000-0005-0000-0000-0000FF570000}"/>
    <cellStyle name="Ociriniaue_5F1_140 10 3_факт 2019" xfId="30201" xr:uid="{00000000-0005-0000-0000-000000580000}"/>
    <cellStyle name="Ôčíŕíńîâűé_5F1_140 10 3_факт 2019" xfId="30202" xr:uid="{00000000-0005-0000-0000-000001580000}"/>
    <cellStyle name="Ociriniaue_5F1_140 10 4" xfId="10485" xr:uid="{00000000-0005-0000-0000-000002580000}"/>
    <cellStyle name="Ôčíŕíńîâűé_5F1_140 10 4" xfId="10486" xr:uid="{00000000-0005-0000-0000-000003580000}"/>
    <cellStyle name="Ociriniaue_5F1_140 10 4_факт 2019" xfId="30203" xr:uid="{00000000-0005-0000-0000-000004580000}"/>
    <cellStyle name="Ôčíŕíńîâűé_5F1_140 10 4_факт 2019" xfId="30204" xr:uid="{00000000-0005-0000-0000-000005580000}"/>
    <cellStyle name="Ociriniaue_5F1_140 10 5" xfId="10487" xr:uid="{00000000-0005-0000-0000-000006580000}"/>
    <cellStyle name="Ôčíŕíńîâűé_5F1_140 10 5" xfId="10488" xr:uid="{00000000-0005-0000-0000-000007580000}"/>
    <cellStyle name="Ociriniaue_5F1_140 10 5_факт 2019" xfId="30205" xr:uid="{00000000-0005-0000-0000-000008580000}"/>
    <cellStyle name="Ôčíŕíńîâűé_5F1_140 10 5_факт 2019" xfId="30206" xr:uid="{00000000-0005-0000-0000-000009580000}"/>
    <cellStyle name="Ociriniaue_5F1_140 10 6" xfId="10489" xr:uid="{00000000-0005-0000-0000-00000A580000}"/>
    <cellStyle name="Ôčíŕíńîâűé_5F1_140 10 6" xfId="10490" xr:uid="{00000000-0005-0000-0000-00000B580000}"/>
    <cellStyle name="Ociriniaue_5F1_140 10 6_факт 2019" xfId="30207" xr:uid="{00000000-0005-0000-0000-00000C580000}"/>
    <cellStyle name="Ôčíŕíńîâűé_5F1_140 10 6_факт 2019" xfId="30208" xr:uid="{00000000-0005-0000-0000-00000D580000}"/>
    <cellStyle name="Ociriniaue_5F1_140 10 7" xfId="10491" xr:uid="{00000000-0005-0000-0000-00000E580000}"/>
    <cellStyle name="Ôčíŕíńîâűé_5F1_140 10 7" xfId="10492" xr:uid="{00000000-0005-0000-0000-00000F580000}"/>
    <cellStyle name="Ociriniaue_5F1_140 10 8" xfId="10493" xr:uid="{00000000-0005-0000-0000-000010580000}"/>
    <cellStyle name="Ôčíŕíńîâűé_5F1_140 10 8" xfId="10494" xr:uid="{00000000-0005-0000-0000-000011580000}"/>
    <cellStyle name="Ociriniaue_5F1_140 10_факт 2019" xfId="30209" xr:uid="{00000000-0005-0000-0000-000012580000}"/>
    <cellStyle name="Ôčíŕíńîâűé_5F1_140 10_факт 2019" xfId="30210" xr:uid="{00000000-0005-0000-0000-000013580000}"/>
    <cellStyle name="Ociriniaue_5F1_140 11" xfId="10495" xr:uid="{00000000-0005-0000-0000-000014580000}"/>
    <cellStyle name="Ôčíŕíńîâűé_5F1_140 11" xfId="10496" xr:uid="{00000000-0005-0000-0000-000015580000}"/>
    <cellStyle name="Ociriniaue_5F1_140 11 2" xfId="10497" xr:uid="{00000000-0005-0000-0000-000016580000}"/>
    <cellStyle name="Ôčíŕíńîâűé_5F1_140 11 2" xfId="10498" xr:uid="{00000000-0005-0000-0000-000017580000}"/>
    <cellStyle name="Ociriniaue_5F1_140 11 2_факт 2019" xfId="30211" xr:uid="{00000000-0005-0000-0000-000018580000}"/>
    <cellStyle name="Ôčíŕíńîâűé_5F1_140 11 2_факт 2019" xfId="30212" xr:uid="{00000000-0005-0000-0000-000019580000}"/>
    <cellStyle name="Ociriniaue_5F1_140 11 3" xfId="10499" xr:uid="{00000000-0005-0000-0000-00001A580000}"/>
    <cellStyle name="Ôčíŕíńîâűé_5F1_140 11 3" xfId="10500" xr:uid="{00000000-0005-0000-0000-00001B580000}"/>
    <cellStyle name="Ociriniaue_5F1_140 11 3_факт 2019" xfId="30213" xr:uid="{00000000-0005-0000-0000-00001C580000}"/>
    <cellStyle name="Ôčíŕíńîâűé_5F1_140 11 3_факт 2019" xfId="30214" xr:uid="{00000000-0005-0000-0000-00001D580000}"/>
    <cellStyle name="Ociriniaue_5F1_140 11 4" xfId="10501" xr:uid="{00000000-0005-0000-0000-00001E580000}"/>
    <cellStyle name="Ôčíŕíńîâűé_5F1_140 11 4" xfId="10502" xr:uid="{00000000-0005-0000-0000-00001F580000}"/>
    <cellStyle name="Ociriniaue_5F1_140 11 4_факт 2019" xfId="30215" xr:uid="{00000000-0005-0000-0000-000020580000}"/>
    <cellStyle name="Ôčíŕíńîâűé_5F1_140 11 4_факт 2019" xfId="30216" xr:uid="{00000000-0005-0000-0000-000021580000}"/>
    <cellStyle name="Ociriniaue_5F1_140 11 5" xfId="10503" xr:uid="{00000000-0005-0000-0000-000022580000}"/>
    <cellStyle name="Ôčíŕíńîâűé_5F1_140 11 5" xfId="10504" xr:uid="{00000000-0005-0000-0000-000023580000}"/>
    <cellStyle name="Ociriniaue_5F1_140 11 5_факт 2019" xfId="30217" xr:uid="{00000000-0005-0000-0000-000024580000}"/>
    <cellStyle name="Ôčíŕíńîâűé_5F1_140 11 5_факт 2019" xfId="30218" xr:uid="{00000000-0005-0000-0000-000025580000}"/>
    <cellStyle name="Ociriniaue_5F1_140 11 6" xfId="10505" xr:uid="{00000000-0005-0000-0000-000026580000}"/>
    <cellStyle name="Ôčíŕíńîâűé_5F1_140 11 6" xfId="10506" xr:uid="{00000000-0005-0000-0000-000027580000}"/>
    <cellStyle name="Ociriniaue_5F1_140 11 6_факт 2019" xfId="30219" xr:uid="{00000000-0005-0000-0000-000028580000}"/>
    <cellStyle name="Ôčíŕíńîâűé_5F1_140 11 6_факт 2019" xfId="30220" xr:uid="{00000000-0005-0000-0000-000029580000}"/>
    <cellStyle name="Ociriniaue_5F1_140 11 7" xfId="10507" xr:uid="{00000000-0005-0000-0000-00002A580000}"/>
    <cellStyle name="Ôčíŕíńîâűé_5F1_140 11 7" xfId="10508" xr:uid="{00000000-0005-0000-0000-00002B580000}"/>
    <cellStyle name="Ociriniaue_5F1_140 11 8" xfId="10509" xr:uid="{00000000-0005-0000-0000-00002C580000}"/>
    <cellStyle name="Ôčíŕíńîâűé_5F1_140 11 8" xfId="10510" xr:uid="{00000000-0005-0000-0000-00002D580000}"/>
    <cellStyle name="Ociriniaue_5F1_140 11_факт 2019" xfId="30221" xr:uid="{00000000-0005-0000-0000-00002E580000}"/>
    <cellStyle name="Ôčíŕíńîâűé_5F1_140 11_факт 2019" xfId="30222" xr:uid="{00000000-0005-0000-0000-00002F580000}"/>
    <cellStyle name="Ociriniaue_5F1_140 12" xfId="10511" xr:uid="{00000000-0005-0000-0000-000030580000}"/>
    <cellStyle name="Ôčíŕíńîâűé_5F1_140 12" xfId="10512" xr:uid="{00000000-0005-0000-0000-000031580000}"/>
    <cellStyle name="Ociriniaue_5F1_140 12 2" xfId="10513" xr:uid="{00000000-0005-0000-0000-000032580000}"/>
    <cellStyle name="Ôčíŕíńîâűé_5F1_140 12 2" xfId="10514" xr:uid="{00000000-0005-0000-0000-000033580000}"/>
    <cellStyle name="Ociriniaue_5F1_140 12 2_факт 2019" xfId="30223" xr:uid="{00000000-0005-0000-0000-000034580000}"/>
    <cellStyle name="Ôčíŕíńîâűé_5F1_140 12 2_факт 2019" xfId="30224" xr:uid="{00000000-0005-0000-0000-000035580000}"/>
    <cellStyle name="Ociriniaue_5F1_140 12 3" xfId="10515" xr:uid="{00000000-0005-0000-0000-000036580000}"/>
    <cellStyle name="Ôčíŕíńîâűé_5F1_140 12 3" xfId="10516" xr:uid="{00000000-0005-0000-0000-000037580000}"/>
    <cellStyle name="Ociriniaue_5F1_140 12 3_факт 2019" xfId="30225" xr:uid="{00000000-0005-0000-0000-000038580000}"/>
    <cellStyle name="Ôčíŕíńîâűé_5F1_140 12 3_факт 2019" xfId="30226" xr:uid="{00000000-0005-0000-0000-000039580000}"/>
    <cellStyle name="Ociriniaue_5F1_140 12 4" xfId="10517" xr:uid="{00000000-0005-0000-0000-00003A580000}"/>
    <cellStyle name="Ôčíŕíńîâűé_5F1_140 12 4" xfId="10518" xr:uid="{00000000-0005-0000-0000-00003B580000}"/>
    <cellStyle name="Ociriniaue_5F1_140 12 4_факт 2019" xfId="30227" xr:uid="{00000000-0005-0000-0000-00003C580000}"/>
    <cellStyle name="Ôčíŕíńîâűé_5F1_140 12 4_факт 2019" xfId="30228" xr:uid="{00000000-0005-0000-0000-00003D580000}"/>
    <cellStyle name="Ociriniaue_5F1_140 12 5" xfId="10519" xr:uid="{00000000-0005-0000-0000-00003E580000}"/>
    <cellStyle name="Ôčíŕíńîâűé_5F1_140 12 5" xfId="10520" xr:uid="{00000000-0005-0000-0000-00003F580000}"/>
    <cellStyle name="Ociriniaue_5F1_140 12 5_факт 2019" xfId="30229" xr:uid="{00000000-0005-0000-0000-000040580000}"/>
    <cellStyle name="Ôčíŕíńîâűé_5F1_140 12 5_факт 2019" xfId="30230" xr:uid="{00000000-0005-0000-0000-000041580000}"/>
    <cellStyle name="Ociriniaue_5F1_140 12 6" xfId="10521" xr:uid="{00000000-0005-0000-0000-000042580000}"/>
    <cellStyle name="Ôčíŕíńîâűé_5F1_140 12 6" xfId="10522" xr:uid="{00000000-0005-0000-0000-000043580000}"/>
    <cellStyle name="Ociriniaue_5F1_140 12 6_факт 2019" xfId="30231" xr:uid="{00000000-0005-0000-0000-000044580000}"/>
    <cellStyle name="Ôčíŕíńîâűé_5F1_140 12 6_факт 2019" xfId="30232" xr:uid="{00000000-0005-0000-0000-000045580000}"/>
    <cellStyle name="Ociriniaue_5F1_140 12 7" xfId="10523" xr:uid="{00000000-0005-0000-0000-000046580000}"/>
    <cellStyle name="Ôčíŕíńîâűé_5F1_140 12 7" xfId="10524" xr:uid="{00000000-0005-0000-0000-000047580000}"/>
    <cellStyle name="Ociriniaue_5F1_140 12 8" xfId="10525" xr:uid="{00000000-0005-0000-0000-000048580000}"/>
    <cellStyle name="Ôčíŕíńîâűé_5F1_140 12 8" xfId="10526" xr:uid="{00000000-0005-0000-0000-000049580000}"/>
    <cellStyle name="Ociriniaue_5F1_140 12_факт 2019" xfId="30233" xr:uid="{00000000-0005-0000-0000-00004A580000}"/>
    <cellStyle name="Ôčíŕíńîâűé_5F1_140 12_факт 2019" xfId="30234" xr:uid="{00000000-0005-0000-0000-00004B580000}"/>
    <cellStyle name="Ociriniaue_5F1_140 13" xfId="10527" xr:uid="{00000000-0005-0000-0000-00004C580000}"/>
    <cellStyle name="Ôčíŕíńîâűé_5F1_140 13" xfId="10528" xr:uid="{00000000-0005-0000-0000-00004D580000}"/>
    <cellStyle name="Ociriniaue_5F1_140 13_факт 2019" xfId="30235" xr:uid="{00000000-0005-0000-0000-00004E580000}"/>
    <cellStyle name="Ôčíŕíńîâűé_5F1_140 13_факт 2019" xfId="30236" xr:uid="{00000000-0005-0000-0000-00004F580000}"/>
    <cellStyle name="Ociriniaue_5F1_140 14" xfId="10529" xr:uid="{00000000-0005-0000-0000-000050580000}"/>
    <cellStyle name="Ôčíŕíńîâűé_5F1_140 14" xfId="10530" xr:uid="{00000000-0005-0000-0000-000051580000}"/>
    <cellStyle name="Ociriniaue_5F1_140 14_факт 2019" xfId="30237" xr:uid="{00000000-0005-0000-0000-000052580000}"/>
    <cellStyle name="Ôčíŕíńîâűé_5F1_140 14_факт 2019" xfId="30238" xr:uid="{00000000-0005-0000-0000-000053580000}"/>
    <cellStyle name="Ociriniaue_5F1_140 15" xfId="10531" xr:uid="{00000000-0005-0000-0000-000054580000}"/>
    <cellStyle name="Ôčíŕíńîâűé_5F1_140 15" xfId="10532" xr:uid="{00000000-0005-0000-0000-000055580000}"/>
    <cellStyle name="Ociriniaue_5F1_140 15_факт 2019" xfId="30239" xr:uid="{00000000-0005-0000-0000-000056580000}"/>
    <cellStyle name="Ôčíŕíńîâűé_5F1_140 15_факт 2019" xfId="30240" xr:uid="{00000000-0005-0000-0000-000057580000}"/>
    <cellStyle name="Ociriniaue_5F1_140 16" xfId="10533" xr:uid="{00000000-0005-0000-0000-000058580000}"/>
    <cellStyle name="Ôčíŕíńîâűé_5F1_140 16" xfId="10534" xr:uid="{00000000-0005-0000-0000-000059580000}"/>
    <cellStyle name="Ociriniaue_5F1_140 16_факт 2019" xfId="30241" xr:uid="{00000000-0005-0000-0000-00005A580000}"/>
    <cellStyle name="Ôčíŕíńîâűé_5F1_140 16_факт 2019" xfId="30242" xr:uid="{00000000-0005-0000-0000-00005B580000}"/>
    <cellStyle name="Ociriniaue_5F1_140 17" xfId="10535" xr:uid="{00000000-0005-0000-0000-00005C580000}"/>
    <cellStyle name="Ôčíŕíńîâűé_5F1_140 17" xfId="10536" xr:uid="{00000000-0005-0000-0000-00005D580000}"/>
    <cellStyle name="Ociriniaue_5F1_140 17_факт 2019" xfId="30243" xr:uid="{00000000-0005-0000-0000-00005E580000}"/>
    <cellStyle name="Ôčíŕíńîâűé_5F1_140 17_факт 2019" xfId="30244" xr:uid="{00000000-0005-0000-0000-00005F580000}"/>
    <cellStyle name="Ociriniaue_5F1_140 18" xfId="10537" xr:uid="{00000000-0005-0000-0000-000060580000}"/>
    <cellStyle name="Ôčíŕíńîâűé_5F1_140 18" xfId="10538" xr:uid="{00000000-0005-0000-0000-000061580000}"/>
    <cellStyle name="Ociriniaue_5F1_140 19" xfId="10539" xr:uid="{00000000-0005-0000-0000-000062580000}"/>
    <cellStyle name="Ôčíŕíńîâűé_5F1_140 19" xfId="10540" xr:uid="{00000000-0005-0000-0000-000063580000}"/>
    <cellStyle name="Ociriniaue_5F1_140 2" xfId="10541" xr:uid="{00000000-0005-0000-0000-000064580000}"/>
    <cellStyle name="Ôčíŕíńîâűé_5F1_140 2" xfId="10542" xr:uid="{00000000-0005-0000-0000-000065580000}"/>
    <cellStyle name="Ociriniaue_5F1_140 2 2" xfId="10543" xr:uid="{00000000-0005-0000-0000-000066580000}"/>
    <cellStyle name="Ôčíŕíńîâűé_5F1_140 2 2" xfId="10544" xr:uid="{00000000-0005-0000-0000-000067580000}"/>
    <cellStyle name="Ociriniaue_5F1_140 2 2_факт 2019" xfId="30245" xr:uid="{00000000-0005-0000-0000-000068580000}"/>
    <cellStyle name="Ôčíŕíńîâűé_5F1_140 2 2_факт 2019" xfId="30246" xr:uid="{00000000-0005-0000-0000-000069580000}"/>
    <cellStyle name="Ociriniaue_5F1_140 2 3" xfId="10545" xr:uid="{00000000-0005-0000-0000-00006A580000}"/>
    <cellStyle name="Ôčíŕíńîâűé_5F1_140 2 3" xfId="10546" xr:uid="{00000000-0005-0000-0000-00006B580000}"/>
    <cellStyle name="Ociriniaue_5F1_140 2 3_факт 2019" xfId="30247" xr:uid="{00000000-0005-0000-0000-00006C580000}"/>
    <cellStyle name="Ôčíŕíńîâűé_5F1_140 2 3_факт 2019" xfId="30248" xr:uid="{00000000-0005-0000-0000-00006D580000}"/>
    <cellStyle name="Ociriniaue_5F1_140 2 4" xfId="10547" xr:uid="{00000000-0005-0000-0000-00006E580000}"/>
    <cellStyle name="Ôčíŕíńîâűé_5F1_140 2 4" xfId="10548" xr:uid="{00000000-0005-0000-0000-00006F580000}"/>
    <cellStyle name="Ociriniaue_5F1_140 2 4_факт 2019" xfId="30249" xr:uid="{00000000-0005-0000-0000-000070580000}"/>
    <cellStyle name="Ôčíŕíńîâűé_5F1_140 2 4_факт 2019" xfId="30250" xr:uid="{00000000-0005-0000-0000-000071580000}"/>
    <cellStyle name="Ociriniaue_5F1_140 2 5" xfId="10549" xr:uid="{00000000-0005-0000-0000-000072580000}"/>
    <cellStyle name="Ôčíŕíńîâűé_5F1_140 2 5" xfId="10550" xr:uid="{00000000-0005-0000-0000-000073580000}"/>
    <cellStyle name="Ociriniaue_5F1_140 2 5_факт 2019" xfId="30251" xr:uid="{00000000-0005-0000-0000-000074580000}"/>
    <cellStyle name="Ôčíŕíńîâűé_5F1_140 2 5_факт 2019" xfId="30252" xr:uid="{00000000-0005-0000-0000-000075580000}"/>
    <cellStyle name="Ociriniaue_5F1_140 2 6" xfId="10551" xr:uid="{00000000-0005-0000-0000-000076580000}"/>
    <cellStyle name="Ôčíŕíńîâűé_5F1_140 2 6" xfId="10552" xr:uid="{00000000-0005-0000-0000-000077580000}"/>
    <cellStyle name="Ociriniaue_5F1_140 2 6_факт 2019" xfId="30253" xr:uid="{00000000-0005-0000-0000-000078580000}"/>
    <cellStyle name="Ôčíŕíńîâűé_5F1_140 2 6_факт 2019" xfId="30254" xr:uid="{00000000-0005-0000-0000-000079580000}"/>
    <cellStyle name="Ociriniaue_5F1_140 2 7" xfId="10553" xr:uid="{00000000-0005-0000-0000-00007A580000}"/>
    <cellStyle name="Ôčíŕíńîâűé_5F1_140 2 7" xfId="10554" xr:uid="{00000000-0005-0000-0000-00007B580000}"/>
    <cellStyle name="Ociriniaue_5F1_140 2 8" xfId="10555" xr:uid="{00000000-0005-0000-0000-00007C580000}"/>
    <cellStyle name="Ôčíŕíńîâűé_5F1_140 2 8" xfId="10556" xr:uid="{00000000-0005-0000-0000-00007D580000}"/>
    <cellStyle name="Ociriniaue_5F1_140 2_факт 2019" xfId="30255" xr:uid="{00000000-0005-0000-0000-00007E580000}"/>
    <cellStyle name="Ôčíŕíńîâűé_5F1_140 2_факт 2019" xfId="30256" xr:uid="{00000000-0005-0000-0000-00007F580000}"/>
    <cellStyle name="Ociriniaue_5F1_140 3" xfId="10557" xr:uid="{00000000-0005-0000-0000-000080580000}"/>
    <cellStyle name="Ôčíŕíńîâűé_5F1_140 3" xfId="10558" xr:uid="{00000000-0005-0000-0000-000081580000}"/>
    <cellStyle name="Ociriniaue_5F1_140 3 2" xfId="10559" xr:uid="{00000000-0005-0000-0000-000082580000}"/>
    <cellStyle name="Ôčíŕíńîâűé_5F1_140 3 2" xfId="10560" xr:uid="{00000000-0005-0000-0000-000083580000}"/>
    <cellStyle name="Ociriniaue_5F1_140 3 2_факт 2019" xfId="30257" xr:uid="{00000000-0005-0000-0000-000084580000}"/>
    <cellStyle name="Ôčíŕíńîâűé_5F1_140 3 2_факт 2019" xfId="30258" xr:uid="{00000000-0005-0000-0000-000085580000}"/>
    <cellStyle name="Ociriniaue_5F1_140 3 3" xfId="10561" xr:uid="{00000000-0005-0000-0000-000086580000}"/>
    <cellStyle name="Ôčíŕíńîâűé_5F1_140 3 3" xfId="10562" xr:uid="{00000000-0005-0000-0000-000087580000}"/>
    <cellStyle name="Ociriniaue_5F1_140 3 3_факт 2019" xfId="30259" xr:uid="{00000000-0005-0000-0000-000088580000}"/>
    <cellStyle name="Ôčíŕíńîâűé_5F1_140 3 3_факт 2019" xfId="30260" xr:uid="{00000000-0005-0000-0000-000089580000}"/>
    <cellStyle name="Ociriniaue_5F1_140 3 4" xfId="10563" xr:uid="{00000000-0005-0000-0000-00008A580000}"/>
    <cellStyle name="Ôčíŕíńîâűé_5F1_140 3 4" xfId="10564" xr:uid="{00000000-0005-0000-0000-00008B580000}"/>
    <cellStyle name="Ociriniaue_5F1_140 3 4_факт 2019" xfId="30261" xr:uid="{00000000-0005-0000-0000-00008C580000}"/>
    <cellStyle name="Ôčíŕíńîâűé_5F1_140 3 4_факт 2019" xfId="30262" xr:uid="{00000000-0005-0000-0000-00008D580000}"/>
    <cellStyle name="Ociriniaue_5F1_140 3 5" xfId="10565" xr:uid="{00000000-0005-0000-0000-00008E580000}"/>
    <cellStyle name="Ôčíŕíńîâűé_5F1_140 3 5" xfId="10566" xr:uid="{00000000-0005-0000-0000-00008F580000}"/>
    <cellStyle name="Ociriniaue_5F1_140 3 5_факт 2019" xfId="30263" xr:uid="{00000000-0005-0000-0000-000090580000}"/>
    <cellStyle name="Ôčíŕíńîâűé_5F1_140 3 5_факт 2019" xfId="30264" xr:uid="{00000000-0005-0000-0000-000091580000}"/>
    <cellStyle name="Ociriniaue_5F1_140 3 6" xfId="10567" xr:uid="{00000000-0005-0000-0000-000092580000}"/>
    <cellStyle name="Ôčíŕíńîâűé_5F1_140 3 6" xfId="10568" xr:uid="{00000000-0005-0000-0000-000093580000}"/>
    <cellStyle name="Ociriniaue_5F1_140 3 6_факт 2019" xfId="30265" xr:uid="{00000000-0005-0000-0000-000094580000}"/>
    <cellStyle name="Ôčíŕíńîâűé_5F1_140 3 6_факт 2019" xfId="30266" xr:uid="{00000000-0005-0000-0000-000095580000}"/>
    <cellStyle name="Ociriniaue_5F1_140 3 7" xfId="10569" xr:uid="{00000000-0005-0000-0000-000096580000}"/>
    <cellStyle name="Ôčíŕíńîâűé_5F1_140 3 7" xfId="10570" xr:uid="{00000000-0005-0000-0000-000097580000}"/>
    <cellStyle name="Ociriniaue_5F1_140 3 8" xfId="10571" xr:uid="{00000000-0005-0000-0000-000098580000}"/>
    <cellStyle name="Ôčíŕíńîâűé_5F1_140 3 8" xfId="10572" xr:uid="{00000000-0005-0000-0000-000099580000}"/>
    <cellStyle name="Ociriniaue_5F1_140 3_факт 2019" xfId="30267" xr:uid="{00000000-0005-0000-0000-00009A580000}"/>
    <cellStyle name="Ôčíŕíńîâűé_5F1_140 3_факт 2019" xfId="30268" xr:uid="{00000000-0005-0000-0000-00009B580000}"/>
    <cellStyle name="Ociriniaue_5F1_140 4" xfId="10573" xr:uid="{00000000-0005-0000-0000-00009C580000}"/>
    <cellStyle name="Ôčíŕíńîâűé_5F1_140 4" xfId="10574" xr:uid="{00000000-0005-0000-0000-00009D580000}"/>
    <cellStyle name="Ociriniaue_5F1_140 4 2" xfId="10575" xr:uid="{00000000-0005-0000-0000-00009E580000}"/>
    <cellStyle name="Ôčíŕíńîâűé_5F1_140 4 2" xfId="10576" xr:uid="{00000000-0005-0000-0000-00009F580000}"/>
    <cellStyle name="Ociriniaue_5F1_140 4 2_факт 2019" xfId="30269" xr:uid="{00000000-0005-0000-0000-0000A0580000}"/>
    <cellStyle name="Ôčíŕíńîâűé_5F1_140 4 2_факт 2019" xfId="30270" xr:uid="{00000000-0005-0000-0000-0000A1580000}"/>
    <cellStyle name="Ociriniaue_5F1_140 4 3" xfId="10577" xr:uid="{00000000-0005-0000-0000-0000A2580000}"/>
    <cellStyle name="Ôčíŕíńîâűé_5F1_140 4 3" xfId="10578" xr:uid="{00000000-0005-0000-0000-0000A3580000}"/>
    <cellStyle name="Ociriniaue_5F1_140 4 3_факт 2019" xfId="30271" xr:uid="{00000000-0005-0000-0000-0000A4580000}"/>
    <cellStyle name="Ôčíŕíńîâűé_5F1_140 4 3_факт 2019" xfId="30272" xr:uid="{00000000-0005-0000-0000-0000A5580000}"/>
    <cellStyle name="Ociriniaue_5F1_140 4 4" xfId="10579" xr:uid="{00000000-0005-0000-0000-0000A6580000}"/>
    <cellStyle name="Ôčíŕíńîâűé_5F1_140 4 4" xfId="10580" xr:uid="{00000000-0005-0000-0000-0000A7580000}"/>
    <cellStyle name="Ociriniaue_5F1_140 4 4_факт 2019" xfId="30273" xr:uid="{00000000-0005-0000-0000-0000A8580000}"/>
    <cellStyle name="Ôčíŕíńîâűé_5F1_140 4 4_факт 2019" xfId="30274" xr:uid="{00000000-0005-0000-0000-0000A9580000}"/>
    <cellStyle name="Ociriniaue_5F1_140 4 5" xfId="10581" xr:uid="{00000000-0005-0000-0000-0000AA580000}"/>
    <cellStyle name="Ôčíŕíńîâűé_5F1_140 4 5" xfId="10582" xr:uid="{00000000-0005-0000-0000-0000AB580000}"/>
    <cellStyle name="Ociriniaue_5F1_140 4 5_факт 2019" xfId="30275" xr:uid="{00000000-0005-0000-0000-0000AC580000}"/>
    <cellStyle name="Ôčíŕíńîâűé_5F1_140 4 5_факт 2019" xfId="30276" xr:uid="{00000000-0005-0000-0000-0000AD580000}"/>
    <cellStyle name="Ociriniaue_5F1_140 4 6" xfId="10583" xr:uid="{00000000-0005-0000-0000-0000AE580000}"/>
    <cellStyle name="Ôčíŕíńîâűé_5F1_140 4 6" xfId="10584" xr:uid="{00000000-0005-0000-0000-0000AF580000}"/>
    <cellStyle name="Ociriniaue_5F1_140 4 6_факт 2019" xfId="30277" xr:uid="{00000000-0005-0000-0000-0000B0580000}"/>
    <cellStyle name="Ôčíŕíńîâűé_5F1_140 4 6_факт 2019" xfId="30278" xr:uid="{00000000-0005-0000-0000-0000B1580000}"/>
    <cellStyle name="Ociriniaue_5F1_140 4 7" xfId="10585" xr:uid="{00000000-0005-0000-0000-0000B2580000}"/>
    <cellStyle name="Ôčíŕíńîâűé_5F1_140 4 7" xfId="10586" xr:uid="{00000000-0005-0000-0000-0000B3580000}"/>
    <cellStyle name="Ociriniaue_5F1_140 4 8" xfId="10587" xr:uid="{00000000-0005-0000-0000-0000B4580000}"/>
    <cellStyle name="Ôčíŕíńîâűé_5F1_140 4 8" xfId="10588" xr:uid="{00000000-0005-0000-0000-0000B5580000}"/>
    <cellStyle name="Ociriniaue_5F1_140 4_факт 2019" xfId="30279" xr:uid="{00000000-0005-0000-0000-0000B6580000}"/>
    <cellStyle name="Ôčíŕíńîâűé_5F1_140 4_факт 2019" xfId="30280" xr:uid="{00000000-0005-0000-0000-0000B7580000}"/>
    <cellStyle name="Ociriniaue_5F1_140 5" xfId="10589" xr:uid="{00000000-0005-0000-0000-0000B8580000}"/>
    <cellStyle name="Ôčíŕíńîâűé_5F1_140 5" xfId="10590" xr:uid="{00000000-0005-0000-0000-0000B9580000}"/>
    <cellStyle name="Ociriniaue_5F1_140 5 2" xfId="10591" xr:uid="{00000000-0005-0000-0000-0000BA580000}"/>
    <cellStyle name="Ôčíŕíńîâűé_5F1_140 5 2" xfId="10592" xr:uid="{00000000-0005-0000-0000-0000BB580000}"/>
    <cellStyle name="Ociriniaue_5F1_140 5 2_факт 2019" xfId="30281" xr:uid="{00000000-0005-0000-0000-0000BC580000}"/>
    <cellStyle name="Ôčíŕíńîâűé_5F1_140 5 2_факт 2019" xfId="30282" xr:uid="{00000000-0005-0000-0000-0000BD580000}"/>
    <cellStyle name="Ociriniaue_5F1_140 5 3" xfId="10593" xr:uid="{00000000-0005-0000-0000-0000BE580000}"/>
    <cellStyle name="Ôčíŕíńîâűé_5F1_140 5 3" xfId="10594" xr:uid="{00000000-0005-0000-0000-0000BF580000}"/>
    <cellStyle name="Ociriniaue_5F1_140 5 3_факт 2019" xfId="30283" xr:uid="{00000000-0005-0000-0000-0000C0580000}"/>
    <cellStyle name="Ôčíŕíńîâűé_5F1_140 5 3_факт 2019" xfId="30284" xr:uid="{00000000-0005-0000-0000-0000C1580000}"/>
    <cellStyle name="Ociriniaue_5F1_140 5 4" xfId="10595" xr:uid="{00000000-0005-0000-0000-0000C2580000}"/>
    <cellStyle name="Ôčíŕíńîâűé_5F1_140 5 4" xfId="10596" xr:uid="{00000000-0005-0000-0000-0000C3580000}"/>
    <cellStyle name="Ociriniaue_5F1_140 5 4_факт 2019" xfId="30285" xr:uid="{00000000-0005-0000-0000-0000C4580000}"/>
    <cellStyle name="Ôčíŕíńîâűé_5F1_140 5 4_факт 2019" xfId="30286" xr:uid="{00000000-0005-0000-0000-0000C5580000}"/>
    <cellStyle name="Ociriniaue_5F1_140 5 5" xfId="10597" xr:uid="{00000000-0005-0000-0000-0000C6580000}"/>
    <cellStyle name="Ôčíŕíńîâűé_5F1_140 5 5" xfId="10598" xr:uid="{00000000-0005-0000-0000-0000C7580000}"/>
    <cellStyle name="Ociriniaue_5F1_140 5 5_факт 2019" xfId="30287" xr:uid="{00000000-0005-0000-0000-0000C8580000}"/>
    <cellStyle name="Ôčíŕíńîâűé_5F1_140 5 5_факт 2019" xfId="30288" xr:uid="{00000000-0005-0000-0000-0000C9580000}"/>
    <cellStyle name="Ociriniaue_5F1_140 5 6" xfId="10599" xr:uid="{00000000-0005-0000-0000-0000CA580000}"/>
    <cellStyle name="Ôčíŕíńîâűé_5F1_140 5 6" xfId="10600" xr:uid="{00000000-0005-0000-0000-0000CB580000}"/>
    <cellStyle name="Ociriniaue_5F1_140 5 6_факт 2019" xfId="30289" xr:uid="{00000000-0005-0000-0000-0000CC580000}"/>
    <cellStyle name="Ôčíŕíńîâűé_5F1_140 5 6_факт 2019" xfId="30290" xr:uid="{00000000-0005-0000-0000-0000CD580000}"/>
    <cellStyle name="Ociriniaue_5F1_140 5 7" xfId="10601" xr:uid="{00000000-0005-0000-0000-0000CE580000}"/>
    <cellStyle name="Ôčíŕíńîâűé_5F1_140 5 7" xfId="10602" xr:uid="{00000000-0005-0000-0000-0000CF580000}"/>
    <cellStyle name="Ociriniaue_5F1_140 5 8" xfId="10603" xr:uid="{00000000-0005-0000-0000-0000D0580000}"/>
    <cellStyle name="Ôčíŕíńîâűé_5F1_140 5 8" xfId="10604" xr:uid="{00000000-0005-0000-0000-0000D1580000}"/>
    <cellStyle name="Ociriniaue_5F1_140 5_факт 2019" xfId="30291" xr:uid="{00000000-0005-0000-0000-0000D2580000}"/>
    <cellStyle name="Ôčíŕíńîâűé_5F1_140 5_факт 2019" xfId="30292" xr:uid="{00000000-0005-0000-0000-0000D3580000}"/>
    <cellStyle name="Ociriniaue_5F1_140 6" xfId="10605" xr:uid="{00000000-0005-0000-0000-0000D4580000}"/>
    <cellStyle name="Ôčíŕíńîâűé_5F1_140 6" xfId="10606" xr:uid="{00000000-0005-0000-0000-0000D5580000}"/>
    <cellStyle name="Ociriniaue_5F1_140 6 2" xfId="10607" xr:uid="{00000000-0005-0000-0000-0000D6580000}"/>
    <cellStyle name="Ôčíŕíńîâűé_5F1_140 6 2" xfId="10608" xr:uid="{00000000-0005-0000-0000-0000D7580000}"/>
    <cellStyle name="Ociriniaue_5F1_140 6 2_факт 2019" xfId="30293" xr:uid="{00000000-0005-0000-0000-0000D8580000}"/>
    <cellStyle name="Ôčíŕíńîâűé_5F1_140 6 2_факт 2019" xfId="30294" xr:uid="{00000000-0005-0000-0000-0000D9580000}"/>
    <cellStyle name="Ociriniaue_5F1_140 6 3" xfId="10609" xr:uid="{00000000-0005-0000-0000-0000DA580000}"/>
    <cellStyle name="Ôčíŕíńîâűé_5F1_140 6 3" xfId="10610" xr:uid="{00000000-0005-0000-0000-0000DB580000}"/>
    <cellStyle name="Ociriniaue_5F1_140 6 3_факт 2019" xfId="30295" xr:uid="{00000000-0005-0000-0000-0000DC580000}"/>
    <cellStyle name="Ôčíŕíńîâűé_5F1_140 6 3_факт 2019" xfId="30296" xr:uid="{00000000-0005-0000-0000-0000DD580000}"/>
    <cellStyle name="Ociriniaue_5F1_140 6 4" xfId="10611" xr:uid="{00000000-0005-0000-0000-0000DE580000}"/>
    <cellStyle name="Ôčíŕíńîâűé_5F1_140 6 4" xfId="10612" xr:uid="{00000000-0005-0000-0000-0000DF580000}"/>
    <cellStyle name="Ociriniaue_5F1_140 6 4_факт 2019" xfId="30297" xr:uid="{00000000-0005-0000-0000-0000E0580000}"/>
    <cellStyle name="Ôčíŕíńîâűé_5F1_140 6 4_факт 2019" xfId="30298" xr:uid="{00000000-0005-0000-0000-0000E1580000}"/>
    <cellStyle name="Ociriniaue_5F1_140 6 5" xfId="10613" xr:uid="{00000000-0005-0000-0000-0000E2580000}"/>
    <cellStyle name="Ôčíŕíńîâűé_5F1_140 6 5" xfId="10614" xr:uid="{00000000-0005-0000-0000-0000E3580000}"/>
    <cellStyle name="Ociriniaue_5F1_140 6 5_факт 2019" xfId="30299" xr:uid="{00000000-0005-0000-0000-0000E4580000}"/>
    <cellStyle name="Ôčíŕíńîâűé_5F1_140 6 5_факт 2019" xfId="30300" xr:uid="{00000000-0005-0000-0000-0000E5580000}"/>
    <cellStyle name="Ociriniaue_5F1_140 6 6" xfId="10615" xr:uid="{00000000-0005-0000-0000-0000E6580000}"/>
    <cellStyle name="Ôčíŕíńîâűé_5F1_140 6 6" xfId="10616" xr:uid="{00000000-0005-0000-0000-0000E7580000}"/>
    <cellStyle name="Ociriniaue_5F1_140 6 6_факт 2019" xfId="30301" xr:uid="{00000000-0005-0000-0000-0000E8580000}"/>
    <cellStyle name="Ôčíŕíńîâűé_5F1_140 6 6_факт 2019" xfId="30302" xr:uid="{00000000-0005-0000-0000-0000E9580000}"/>
    <cellStyle name="Ociriniaue_5F1_140 6 7" xfId="10617" xr:uid="{00000000-0005-0000-0000-0000EA580000}"/>
    <cellStyle name="Ôčíŕíńîâűé_5F1_140 6 7" xfId="10618" xr:uid="{00000000-0005-0000-0000-0000EB580000}"/>
    <cellStyle name="Ociriniaue_5F1_140 6 8" xfId="10619" xr:uid="{00000000-0005-0000-0000-0000EC580000}"/>
    <cellStyle name="Ôčíŕíńîâűé_5F1_140 6 8" xfId="10620" xr:uid="{00000000-0005-0000-0000-0000ED580000}"/>
    <cellStyle name="Ociriniaue_5F1_140 6_факт 2019" xfId="30303" xr:uid="{00000000-0005-0000-0000-0000EE580000}"/>
    <cellStyle name="Ôčíŕíńîâűé_5F1_140 6_факт 2019" xfId="30304" xr:uid="{00000000-0005-0000-0000-0000EF580000}"/>
    <cellStyle name="Ociriniaue_5F1_140 7" xfId="10621" xr:uid="{00000000-0005-0000-0000-0000F0580000}"/>
    <cellStyle name="Ôčíŕíńîâűé_5F1_140 7" xfId="10622" xr:uid="{00000000-0005-0000-0000-0000F1580000}"/>
    <cellStyle name="Ociriniaue_5F1_140 7 2" xfId="10623" xr:uid="{00000000-0005-0000-0000-0000F2580000}"/>
    <cellStyle name="Ôčíŕíńîâűé_5F1_140 7 2" xfId="10624" xr:uid="{00000000-0005-0000-0000-0000F3580000}"/>
    <cellStyle name="Ociriniaue_5F1_140 7 2_факт 2019" xfId="30305" xr:uid="{00000000-0005-0000-0000-0000F4580000}"/>
    <cellStyle name="Ôčíŕíńîâűé_5F1_140 7 2_факт 2019" xfId="30306" xr:uid="{00000000-0005-0000-0000-0000F5580000}"/>
    <cellStyle name="Ociriniaue_5F1_140 7 3" xfId="10625" xr:uid="{00000000-0005-0000-0000-0000F6580000}"/>
    <cellStyle name="Ôčíŕíńîâűé_5F1_140 7 3" xfId="10626" xr:uid="{00000000-0005-0000-0000-0000F7580000}"/>
    <cellStyle name="Ociriniaue_5F1_140 7 3_факт 2019" xfId="30307" xr:uid="{00000000-0005-0000-0000-0000F8580000}"/>
    <cellStyle name="Ôčíŕíńîâűé_5F1_140 7 3_факт 2019" xfId="30308" xr:uid="{00000000-0005-0000-0000-0000F9580000}"/>
    <cellStyle name="Ociriniaue_5F1_140 7 4" xfId="10627" xr:uid="{00000000-0005-0000-0000-0000FA580000}"/>
    <cellStyle name="Ôčíŕíńîâűé_5F1_140 7 4" xfId="10628" xr:uid="{00000000-0005-0000-0000-0000FB580000}"/>
    <cellStyle name="Ociriniaue_5F1_140 7 4_факт 2019" xfId="30309" xr:uid="{00000000-0005-0000-0000-0000FC580000}"/>
    <cellStyle name="Ôčíŕíńîâűé_5F1_140 7 4_факт 2019" xfId="30310" xr:uid="{00000000-0005-0000-0000-0000FD580000}"/>
    <cellStyle name="Ociriniaue_5F1_140 7 5" xfId="10629" xr:uid="{00000000-0005-0000-0000-0000FE580000}"/>
    <cellStyle name="Ôčíŕíńîâűé_5F1_140 7 5" xfId="10630" xr:uid="{00000000-0005-0000-0000-0000FF580000}"/>
    <cellStyle name="Ociriniaue_5F1_140 7 5_факт 2019" xfId="30311" xr:uid="{00000000-0005-0000-0000-000000590000}"/>
    <cellStyle name="Ôčíŕíńîâűé_5F1_140 7 5_факт 2019" xfId="30312" xr:uid="{00000000-0005-0000-0000-000001590000}"/>
    <cellStyle name="Ociriniaue_5F1_140 7 6" xfId="10631" xr:uid="{00000000-0005-0000-0000-000002590000}"/>
    <cellStyle name="Ôčíŕíńîâűé_5F1_140 7 6" xfId="10632" xr:uid="{00000000-0005-0000-0000-000003590000}"/>
    <cellStyle name="Ociriniaue_5F1_140 7 6_факт 2019" xfId="30313" xr:uid="{00000000-0005-0000-0000-000004590000}"/>
    <cellStyle name="Ôčíŕíńîâűé_5F1_140 7 6_факт 2019" xfId="30314" xr:uid="{00000000-0005-0000-0000-000005590000}"/>
    <cellStyle name="Ociriniaue_5F1_140 7 7" xfId="10633" xr:uid="{00000000-0005-0000-0000-000006590000}"/>
    <cellStyle name="Ôčíŕíńîâűé_5F1_140 7 7" xfId="10634" xr:uid="{00000000-0005-0000-0000-000007590000}"/>
    <cellStyle name="Ociriniaue_5F1_140 7 8" xfId="10635" xr:uid="{00000000-0005-0000-0000-000008590000}"/>
    <cellStyle name="Ôčíŕíńîâűé_5F1_140 7 8" xfId="10636" xr:uid="{00000000-0005-0000-0000-000009590000}"/>
    <cellStyle name="Ociriniaue_5F1_140 7_факт 2019" xfId="30315" xr:uid="{00000000-0005-0000-0000-00000A590000}"/>
    <cellStyle name="Ôčíŕíńîâűé_5F1_140 7_факт 2019" xfId="30316" xr:uid="{00000000-0005-0000-0000-00000B590000}"/>
    <cellStyle name="Ociriniaue_5F1_140 8" xfId="10637" xr:uid="{00000000-0005-0000-0000-00000C590000}"/>
    <cellStyle name="Ôčíŕíńîâűé_5F1_140 8" xfId="10638" xr:uid="{00000000-0005-0000-0000-00000D590000}"/>
    <cellStyle name="Ociriniaue_5F1_140 8 2" xfId="10639" xr:uid="{00000000-0005-0000-0000-00000E590000}"/>
    <cellStyle name="Ôčíŕíńîâűé_5F1_140 8 2" xfId="10640" xr:uid="{00000000-0005-0000-0000-00000F590000}"/>
    <cellStyle name="Ociriniaue_5F1_140 8 2_факт 2019" xfId="30317" xr:uid="{00000000-0005-0000-0000-000010590000}"/>
    <cellStyle name="Ôčíŕíńîâűé_5F1_140 8 2_факт 2019" xfId="30318" xr:uid="{00000000-0005-0000-0000-000011590000}"/>
    <cellStyle name="Ociriniaue_5F1_140 8 3" xfId="10641" xr:uid="{00000000-0005-0000-0000-000012590000}"/>
    <cellStyle name="Ôčíŕíńîâűé_5F1_140 8 3" xfId="10642" xr:uid="{00000000-0005-0000-0000-000013590000}"/>
    <cellStyle name="Ociriniaue_5F1_140 8 3_факт 2019" xfId="30319" xr:uid="{00000000-0005-0000-0000-000014590000}"/>
    <cellStyle name="Ôčíŕíńîâűé_5F1_140 8 3_факт 2019" xfId="30320" xr:uid="{00000000-0005-0000-0000-000015590000}"/>
    <cellStyle name="Ociriniaue_5F1_140 8 4" xfId="10643" xr:uid="{00000000-0005-0000-0000-000016590000}"/>
    <cellStyle name="Ôčíŕíńîâűé_5F1_140 8 4" xfId="10644" xr:uid="{00000000-0005-0000-0000-000017590000}"/>
    <cellStyle name="Ociriniaue_5F1_140 8 4_факт 2019" xfId="30321" xr:uid="{00000000-0005-0000-0000-000018590000}"/>
    <cellStyle name="Ôčíŕíńîâűé_5F1_140 8 4_факт 2019" xfId="30322" xr:uid="{00000000-0005-0000-0000-000019590000}"/>
    <cellStyle name="Ociriniaue_5F1_140 8 5" xfId="10645" xr:uid="{00000000-0005-0000-0000-00001A590000}"/>
    <cellStyle name="Ôčíŕíńîâűé_5F1_140 8 5" xfId="10646" xr:uid="{00000000-0005-0000-0000-00001B590000}"/>
    <cellStyle name="Ociriniaue_5F1_140 8 5_факт 2019" xfId="30323" xr:uid="{00000000-0005-0000-0000-00001C590000}"/>
    <cellStyle name="Ôčíŕíńîâűé_5F1_140 8 5_факт 2019" xfId="30324" xr:uid="{00000000-0005-0000-0000-00001D590000}"/>
    <cellStyle name="Ociriniaue_5F1_140 8 6" xfId="10647" xr:uid="{00000000-0005-0000-0000-00001E590000}"/>
    <cellStyle name="Ôčíŕíńîâűé_5F1_140 8 6" xfId="10648" xr:uid="{00000000-0005-0000-0000-00001F590000}"/>
    <cellStyle name="Ociriniaue_5F1_140 8 6_факт 2019" xfId="30325" xr:uid="{00000000-0005-0000-0000-000020590000}"/>
    <cellStyle name="Ôčíŕíńîâűé_5F1_140 8 6_факт 2019" xfId="30326" xr:uid="{00000000-0005-0000-0000-000021590000}"/>
    <cellStyle name="Ociriniaue_5F1_140 8 7" xfId="10649" xr:uid="{00000000-0005-0000-0000-000022590000}"/>
    <cellStyle name="Ôčíŕíńîâűé_5F1_140 8 7" xfId="10650" xr:uid="{00000000-0005-0000-0000-000023590000}"/>
    <cellStyle name="Ociriniaue_5F1_140 8 8" xfId="10651" xr:uid="{00000000-0005-0000-0000-000024590000}"/>
    <cellStyle name="Ôčíŕíńîâűé_5F1_140 8 8" xfId="10652" xr:uid="{00000000-0005-0000-0000-000025590000}"/>
    <cellStyle name="Ociriniaue_5F1_140 8_факт 2019" xfId="30327" xr:uid="{00000000-0005-0000-0000-000026590000}"/>
    <cellStyle name="Ôčíŕíńîâűé_5F1_140 8_факт 2019" xfId="30328" xr:uid="{00000000-0005-0000-0000-000027590000}"/>
    <cellStyle name="Ociriniaue_5F1_140 9" xfId="10653" xr:uid="{00000000-0005-0000-0000-000028590000}"/>
    <cellStyle name="Ôčíŕíńîâűé_5F1_140 9" xfId="10654" xr:uid="{00000000-0005-0000-0000-000029590000}"/>
    <cellStyle name="Ociriniaue_5F1_140 9 2" xfId="10655" xr:uid="{00000000-0005-0000-0000-00002A590000}"/>
    <cellStyle name="Ôčíŕíńîâűé_5F1_140 9 2" xfId="10656" xr:uid="{00000000-0005-0000-0000-00002B590000}"/>
    <cellStyle name="Ociriniaue_5F1_140 9 2_факт 2019" xfId="30329" xr:uid="{00000000-0005-0000-0000-00002C590000}"/>
    <cellStyle name="Ôčíŕíńîâűé_5F1_140 9 2_факт 2019" xfId="30330" xr:uid="{00000000-0005-0000-0000-00002D590000}"/>
    <cellStyle name="Ociriniaue_5F1_140 9 3" xfId="10657" xr:uid="{00000000-0005-0000-0000-00002E590000}"/>
    <cellStyle name="Ôčíŕíńîâűé_5F1_140 9 3" xfId="10658" xr:uid="{00000000-0005-0000-0000-00002F590000}"/>
    <cellStyle name="Ociriniaue_5F1_140 9 3_факт 2019" xfId="30331" xr:uid="{00000000-0005-0000-0000-000030590000}"/>
    <cellStyle name="Ôčíŕíńîâűé_5F1_140 9 3_факт 2019" xfId="30332" xr:uid="{00000000-0005-0000-0000-000031590000}"/>
    <cellStyle name="Ociriniaue_5F1_140 9 4" xfId="10659" xr:uid="{00000000-0005-0000-0000-000032590000}"/>
    <cellStyle name="Ôčíŕíńîâűé_5F1_140 9 4" xfId="10660" xr:uid="{00000000-0005-0000-0000-000033590000}"/>
    <cellStyle name="Ociriniaue_5F1_140 9 4_факт 2019" xfId="30333" xr:uid="{00000000-0005-0000-0000-000034590000}"/>
    <cellStyle name="Ôčíŕíńîâűé_5F1_140 9 4_факт 2019" xfId="30334" xr:uid="{00000000-0005-0000-0000-000035590000}"/>
    <cellStyle name="Ociriniaue_5F1_140 9 5" xfId="10661" xr:uid="{00000000-0005-0000-0000-000036590000}"/>
    <cellStyle name="Ôčíŕíńîâűé_5F1_140 9 5" xfId="10662" xr:uid="{00000000-0005-0000-0000-000037590000}"/>
    <cellStyle name="Ociriniaue_5F1_140 9 5_факт 2019" xfId="30335" xr:uid="{00000000-0005-0000-0000-000038590000}"/>
    <cellStyle name="Ôčíŕíńîâűé_5F1_140 9 5_факт 2019" xfId="30336" xr:uid="{00000000-0005-0000-0000-000039590000}"/>
    <cellStyle name="Ociriniaue_5F1_140 9 6" xfId="10663" xr:uid="{00000000-0005-0000-0000-00003A590000}"/>
    <cellStyle name="Ôčíŕíńîâűé_5F1_140 9 6" xfId="10664" xr:uid="{00000000-0005-0000-0000-00003B590000}"/>
    <cellStyle name="Ociriniaue_5F1_140 9 6_факт 2019" xfId="30337" xr:uid="{00000000-0005-0000-0000-00003C590000}"/>
    <cellStyle name="Ôčíŕíńîâűé_5F1_140 9 6_факт 2019" xfId="30338" xr:uid="{00000000-0005-0000-0000-00003D590000}"/>
    <cellStyle name="Ociriniaue_5F1_140 9 7" xfId="10665" xr:uid="{00000000-0005-0000-0000-00003E590000}"/>
    <cellStyle name="Ôčíŕíńîâűé_5F1_140 9 7" xfId="10666" xr:uid="{00000000-0005-0000-0000-00003F590000}"/>
    <cellStyle name="Ociriniaue_5F1_140 9 8" xfId="10667" xr:uid="{00000000-0005-0000-0000-000040590000}"/>
    <cellStyle name="Ôčíŕíńîâűé_5F1_140 9 8" xfId="10668" xr:uid="{00000000-0005-0000-0000-000041590000}"/>
    <cellStyle name="Ociriniaue_5F1_140 9_факт 2019" xfId="30339" xr:uid="{00000000-0005-0000-0000-000042590000}"/>
    <cellStyle name="Ôčíŕíńîâűé_5F1_140 9_факт 2019" xfId="30340" xr:uid="{00000000-0005-0000-0000-000043590000}"/>
    <cellStyle name="Ociriniaue_5F1_140_Лист2" xfId="30341" xr:uid="{00000000-0005-0000-0000-000044590000}"/>
    <cellStyle name="Ôčíŕíńîâűé_5F1_140_Лист2" xfId="30342" xr:uid="{00000000-0005-0000-0000-000045590000}"/>
    <cellStyle name="Ociriniaue_5F1_140_факт 2019" xfId="30343" xr:uid="{00000000-0005-0000-0000-000046590000}"/>
    <cellStyle name="Ôčíŕíńîâűé_5F1_140_факт 2019" xfId="30344" xr:uid="{00000000-0005-0000-0000-000047590000}"/>
    <cellStyle name="Ociriniaue_620_60_7" xfId="10669" xr:uid="{00000000-0005-0000-0000-000048590000}"/>
    <cellStyle name="Ôčíŕíńîâűé_620_60_7" xfId="10670" xr:uid="{00000000-0005-0000-0000-000049590000}"/>
    <cellStyle name="Ociriniaue_620_60_7 2" xfId="30345" xr:uid="{00000000-0005-0000-0000-00004A590000}"/>
    <cellStyle name="Ôčíŕíńîâűé_620_60_7 2" xfId="30346" xr:uid="{00000000-0005-0000-0000-00004B590000}"/>
    <cellStyle name="Ociriniaue_620_60_7_Лист2" xfId="30347" xr:uid="{00000000-0005-0000-0000-00004C590000}"/>
    <cellStyle name="Ôčíŕíńîâűé_620_60_7_Лист2" xfId="30348" xr:uid="{00000000-0005-0000-0000-00004D590000}"/>
    <cellStyle name="Ociriniaue_620_60_7_факт 2019" xfId="30349" xr:uid="{00000000-0005-0000-0000-00004E590000}"/>
    <cellStyle name="Ôčíŕíńîâűé_620_60_7_факт 2019" xfId="30350" xr:uid="{00000000-0005-0000-0000-00004F590000}"/>
    <cellStyle name="Ociriniaue_Di?nicnleuir?" xfId="10671" xr:uid="{00000000-0005-0000-0000-000050590000}"/>
    <cellStyle name="Ôčíŕíńîâűé_TMP626" xfId="10672" xr:uid="{00000000-0005-0000-0000-000051590000}"/>
    <cellStyle name="Ôèíàíñîâûé" xfId="10673" xr:uid="{00000000-0005-0000-0000-000052590000}"/>
    <cellStyle name="Ôèíàíñîâûé [0]" xfId="10674" xr:uid="{00000000-0005-0000-0000-000053590000}"/>
    <cellStyle name="Oeiainiaue [0]_?anoiau" xfId="10675" xr:uid="{00000000-0005-0000-0000-000054590000}"/>
    <cellStyle name="Ôèíàíñîâûé [0]_Book1" xfId="10676" xr:uid="{00000000-0005-0000-0000-000055590000}"/>
    <cellStyle name="Oeiainiaue_?anoiau" xfId="10677" xr:uid="{00000000-0005-0000-0000-000056590000}"/>
    <cellStyle name="Ôèíàíñîâûé_Book1" xfId="10678" xr:uid="{00000000-0005-0000-0000-000057590000}"/>
    <cellStyle name="Option" xfId="10679" xr:uid="{00000000-0005-0000-0000-000058590000}"/>
    <cellStyle name="Option 2" xfId="10680" xr:uid="{00000000-0005-0000-0000-000059590000}"/>
    <cellStyle name="Option 2 2" xfId="24019" xr:uid="{00000000-0005-0000-0000-00005A590000}"/>
    <cellStyle name="Option 2 2 2" xfId="30351" xr:uid="{00000000-0005-0000-0000-00005B590000}"/>
    <cellStyle name="Option 2 3" xfId="30352" xr:uid="{00000000-0005-0000-0000-00005C590000}"/>
    <cellStyle name="Option 2_Лист2" xfId="30353" xr:uid="{00000000-0005-0000-0000-00005D590000}"/>
    <cellStyle name="Option 3" xfId="10681" xr:uid="{00000000-0005-0000-0000-00005E590000}"/>
    <cellStyle name="Option 3 2" xfId="24020" xr:uid="{00000000-0005-0000-0000-00005F590000}"/>
    <cellStyle name="Option 3 2 2" xfId="30354" xr:uid="{00000000-0005-0000-0000-000060590000}"/>
    <cellStyle name="Option 3 3" xfId="30355" xr:uid="{00000000-0005-0000-0000-000061590000}"/>
    <cellStyle name="Option 3_Лист2" xfId="30356" xr:uid="{00000000-0005-0000-0000-000062590000}"/>
    <cellStyle name="Option 4" xfId="10682" xr:uid="{00000000-0005-0000-0000-000063590000}"/>
    <cellStyle name="Option 4 2" xfId="24021" xr:uid="{00000000-0005-0000-0000-000064590000}"/>
    <cellStyle name="Option 4 2 2" xfId="30357" xr:uid="{00000000-0005-0000-0000-000065590000}"/>
    <cellStyle name="Option 4 3" xfId="30358" xr:uid="{00000000-0005-0000-0000-000066590000}"/>
    <cellStyle name="Option 4_Лист2" xfId="30359" xr:uid="{00000000-0005-0000-0000-000067590000}"/>
    <cellStyle name="Option 5" xfId="10683" xr:uid="{00000000-0005-0000-0000-000068590000}"/>
    <cellStyle name="Option 5 2" xfId="30360" xr:uid="{00000000-0005-0000-0000-000069590000}"/>
    <cellStyle name="Option 6" xfId="30361" xr:uid="{00000000-0005-0000-0000-00006A590000}"/>
    <cellStyle name="Option_Лист2" xfId="30362" xr:uid="{00000000-0005-0000-0000-00006B590000}"/>
    <cellStyle name="OptionHeading" xfId="10684" xr:uid="{00000000-0005-0000-0000-00006C590000}"/>
    <cellStyle name="OptionHeading 2" xfId="30363" xr:uid="{00000000-0005-0000-0000-00006D590000}"/>
    <cellStyle name="Organization" xfId="10685" xr:uid="{00000000-0005-0000-0000-00006E590000}"/>
    <cellStyle name="Organization 2" xfId="10686" xr:uid="{00000000-0005-0000-0000-00006F590000}"/>
    <cellStyle name="Organization 2 10" xfId="10687" xr:uid="{00000000-0005-0000-0000-000070590000}"/>
    <cellStyle name="Organization 2 10 2" xfId="10688" xr:uid="{00000000-0005-0000-0000-000071590000}"/>
    <cellStyle name="Organization 2 10 3" xfId="10689" xr:uid="{00000000-0005-0000-0000-000072590000}"/>
    <cellStyle name="Organization 2 10 4" xfId="10690" xr:uid="{00000000-0005-0000-0000-000073590000}"/>
    <cellStyle name="Organization 2 10 5" xfId="10691" xr:uid="{00000000-0005-0000-0000-000074590000}"/>
    <cellStyle name="Organization 2 10 6" xfId="10692" xr:uid="{00000000-0005-0000-0000-000075590000}"/>
    <cellStyle name="Organization 2 10_факт 2019" xfId="30364" xr:uid="{00000000-0005-0000-0000-000076590000}"/>
    <cellStyle name="Organization 2 11" xfId="10693" xr:uid="{00000000-0005-0000-0000-000077590000}"/>
    <cellStyle name="Organization 2 11 2" xfId="10694" xr:uid="{00000000-0005-0000-0000-000078590000}"/>
    <cellStyle name="Organization 2 11 3" xfId="10695" xr:uid="{00000000-0005-0000-0000-000079590000}"/>
    <cellStyle name="Organization 2 11 4" xfId="10696" xr:uid="{00000000-0005-0000-0000-00007A590000}"/>
    <cellStyle name="Organization 2 11 5" xfId="10697" xr:uid="{00000000-0005-0000-0000-00007B590000}"/>
    <cellStyle name="Organization 2 11 6" xfId="10698" xr:uid="{00000000-0005-0000-0000-00007C590000}"/>
    <cellStyle name="Organization 2 11_факт 2019" xfId="30365" xr:uid="{00000000-0005-0000-0000-00007D590000}"/>
    <cellStyle name="Organization 2 12" xfId="10699" xr:uid="{00000000-0005-0000-0000-00007E590000}"/>
    <cellStyle name="Organization 2 12 2" xfId="10700" xr:uid="{00000000-0005-0000-0000-00007F590000}"/>
    <cellStyle name="Organization 2 12 3" xfId="10701" xr:uid="{00000000-0005-0000-0000-000080590000}"/>
    <cellStyle name="Organization 2 12 4" xfId="10702" xr:uid="{00000000-0005-0000-0000-000081590000}"/>
    <cellStyle name="Organization 2 12 5" xfId="10703" xr:uid="{00000000-0005-0000-0000-000082590000}"/>
    <cellStyle name="Organization 2 12 6" xfId="10704" xr:uid="{00000000-0005-0000-0000-000083590000}"/>
    <cellStyle name="Organization 2 12_факт 2019" xfId="30366" xr:uid="{00000000-0005-0000-0000-000084590000}"/>
    <cellStyle name="Organization 2 13" xfId="10705" xr:uid="{00000000-0005-0000-0000-000085590000}"/>
    <cellStyle name="Organization 2 13 2" xfId="10706" xr:uid="{00000000-0005-0000-0000-000086590000}"/>
    <cellStyle name="Organization 2 13 3" xfId="10707" xr:uid="{00000000-0005-0000-0000-000087590000}"/>
    <cellStyle name="Organization 2 13 4" xfId="10708" xr:uid="{00000000-0005-0000-0000-000088590000}"/>
    <cellStyle name="Organization 2 13 5" xfId="10709" xr:uid="{00000000-0005-0000-0000-000089590000}"/>
    <cellStyle name="Organization 2 13 6" xfId="10710" xr:uid="{00000000-0005-0000-0000-00008A590000}"/>
    <cellStyle name="Organization 2 13_факт 2019" xfId="30367" xr:uid="{00000000-0005-0000-0000-00008B590000}"/>
    <cellStyle name="Organization 2 14" xfId="10711" xr:uid="{00000000-0005-0000-0000-00008C590000}"/>
    <cellStyle name="Organization 2 14 2" xfId="10712" xr:uid="{00000000-0005-0000-0000-00008D590000}"/>
    <cellStyle name="Organization 2 14 3" xfId="10713" xr:uid="{00000000-0005-0000-0000-00008E590000}"/>
    <cellStyle name="Organization 2 14 4" xfId="10714" xr:uid="{00000000-0005-0000-0000-00008F590000}"/>
    <cellStyle name="Organization 2 14 5" xfId="10715" xr:uid="{00000000-0005-0000-0000-000090590000}"/>
    <cellStyle name="Organization 2 14 6" xfId="10716" xr:uid="{00000000-0005-0000-0000-000091590000}"/>
    <cellStyle name="Organization 2 14_факт 2019" xfId="30368" xr:uid="{00000000-0005-0000-0000-000092590000}"/>
    <cellStyle name="Organization 2 15" xfId="10717" xr:uid="{00000000-0005-0000-0000-000093590000}"/>
    <cellStyle name="Organization 2 15 2" xfId="10718" xr:uid="{00000000-0005-0000-0000-000094590000}"/>
    <cellStyle name="Organization 2 15 3" xfId="10719" xr:uid="{00000000-0005-0000-0000-000095590000}"/>
    <cellStyle name="Organization 2 15 4" xfId="10720" xr:uid="{00000000-0005-0000-0000-000096590000}"/>
    <cellStyle name="Organization 2 15 5" xfId="10721" xr:uid="{00000000-0005-0000-0000-000097590000}"/>
    <cellStyle name="Organization 2 15 6" xfId="10722" xr:uid="{00000000-0005-0000-0000-000098590000}"/>
    <cellStyle name="Organization 2 15_факт 2019" xfId="30369" xr:uid="{00000000-0005-0000-0000-000099590000}"/>
    <cellStyle name="Organization 2 16" xfId="10723" xr:uid="{00000000-0005-0000-0000-00009A590000}"/>
    <cellStyle name="Organization 2 17" xfId="10724" xr:uid="{00000000-0005-0000-0000-00009B590000}"/>
    <cellStyle name="Organization 2 18" xfId="10725" xr:uid="{00000000-0005-0000-0000-00009C590000}"/>
    <cellStyle name="Organization 2 19" xfId="10726" xr:uid="{00000000-0005-0000-0000-00009D590000}"/>
    <cellStyle name="Organization 2 2" xfId="10727" xr:uid="{00000000-0005-0000-0000-00009E590000}"/>
    <cellStyle name="Organization 2 2 2" xfId="10728" xr:uid="{00000000-0005-0000-0000-00009F590000}"/>
    <cellStyle name="Organization 2 2 3" xfId="10729" xr:uid="{00000000-0005-0000-0000-0000A0590000}"/>
    <cellStyle name="Organization 2 2 4" xfId="10730" xr:uid="{00000000-0005-0000-0000-0000A1590000}"/>
    <cellStyle name="Organization 2 2 5" xfId="10731" xr:uid="{00000000-0005-0000-0000-0000A2590000}"/>
    <cellStyle name="Organization 2 2 6" xfId="10732" xr:uid="{00000000-0005-0000-0000-0000A3590000}"/>
    <cellStyle name="Organization 2 2_факт 2019" xfId="30370" xr:uid="{00000000-0005-0000-0000-0000A4590000}"/>
    <cellStyle name="Organization 2 20" xfId="10733" xr:uid="{00000000-0005-0000-0000-0000A5590000}"/>
    <cellStyle name="Organization 2 3" xfId="10734" xr:uid="{00000000-0005-0000-0000-0000A6590000}"/>
    <cellStyle name="Organization 2 3 2" xfId="10735" xr:uid="{00000000-0005-0000-0000-0000A7590000}"/>
    <cellStyle name="Organization 2 3 3" xfId="10736" xr:uid="{00000000-0005-0000-0000-0000A8590000}"/>
    <cellStyle name="Organization 2 3 4" xfId="10737" xr:uid="{00000000-0005-0000-0000-0000A9590000}"/>
    <cellStyle name="Organization 2 3 5" xfId="10738" xr:uid="{00000000-0005-0000-0000-0000AA590000}"/>
    <cellStyle name="Organization 2 3 6" xfId="10739" xr:uid="{00000000-0005-0000-0000-0000AB590000}"/>
    <cellStyle name="Organization 2 3_факт 2019" xfId="30371" xr:uid="{00000000-0005-0000-0000-0000AC590000}"/>
    <cellStyle name="Organization 2 4" xfId="10740" xr:uid="{00000000-0005-0000-0000-0000AD590000}"/>
    <cellStyle name="Organization 2 4 2" xfId="10741" xr:uid="{00000000-0005-0000-0000-0000AE590000}"/>
    <cellStyle name="Organization 2 4 3" xfId="10742" xr:uid="{00000000-0005-0000-0000-0000AF590000}"/>
    <cellStyle name="Organization 2 4 4" xfId="10743" xr:uid="{00000000-0005-0000-0000-0000B0590000}"/>
    <cellStyle name="Organization 2 4 5" xfId="10744" xr:uid="{00000000-0005-0000-0000-0000B1590000}"/>
    <cellStyle name="Organization 2 4 6" xfId="10745" xr:uid="{00000000-0005-0000-0000-0000B2590000}"/>
    <cellStyle name="Organization 2 4_факт 2019" xfId="30372" xr:uid="{00000000-0005-0000-0000-0000B3590000}"/>
    <cellStyle name="Organization 2 5" xfId="10746" xr:uid="{00000000-0005-0000-0000-0000B4590000}"/>
    <cellStyle name="Organization 2 5 2" xfId="10747" xr:uid="{00000000-0005-0000-0000-0000B5590000}"/>
    <cellStyle name="Organization 2 5 3" xfId="10748" xr:uid="{00000000-0005-0000-0000-0000B6590000}"/>
    <cellStyle name="Organization 2 5 4" xfId="10749" xr:uid="{00000000-0005-0000-0000-0000B7590000}"/>
    <cellStyle name="Organization 2 5 5" xfId="10750" xr:uid="{00000000-0005-0000-0000-0000B8590000}"/>
    <cellStyle name="Organization 2 5 6" xfId="10751" xr:uid="{00000000-0005-0000-0000-0000B9590000}"/>
    <cellStyle name="Organization 2 5_факт 2019" xfId="30373" xr:uid="{00000000-0005-0000-0000-0000BA590000}"/>
    <cellStyle name="Organization 2 6" xfId="10752" xr:uid="{00000000-0005-0000-0000-0000BB590000}"/>
    <cellStyle name="Organization 2 6 2" xfId="10753" xr:uid="{00000000-0005-0000-0000-0000BC590000}"/>
    <cellStyle name="Organization 2 6 3" xfId="10754" xr:uid="{00000000-0005-0000-0000-0000BD590000}"/>
    <cellStyle name="Organization 2 6 4" xfId="10755" xr:uid="{00000000-0005-0000-0000-0000BE590000}"/>
    <cellStyle name="Organization 2 6 5" xfId="10756" xr:uid="{00000000-0005-0000-0000-0000BF590000}"/>
    <cellStyle name="Organization 2 6 6" xfId="10757" xr:uid="{00000000-0005-0000-0000-0000C0590000}"/>
    <cellStyle name="Organization 2 6_факт 2019" xfId="30374" xr:uid="{00000000-0005-0000-0000-0000C1590000}"/>
    <cellStyle name="Organization 2 7" xfId="10758" xr:uid="{00000000-0005-0000-0000-0000C2590000}"/>
    <cellStyle name="Organization 2 7 2" xfId="10759" xr:uid="{00000000-0005-0000-0000-0000C3590000}"/>
    <cellStyle name="Organization 2 7 3" xfId="10760" xr:uid="{00000000-0005-0000-0000-0000C4590000}"/>
    <cellStyle name="Organization 2 7 4" xfId="10761" xr:uid="{00000000-0005-0000-0000-0000C5590000}"/>
    <cellStyle name="Organization 2 7 5" xfId="10762" xr:uid="{00000000-0005-0000-0000-0000C6590000}"/>
    <cellStyle name="Organization 2 7 6" xfId="10763" xr:uid="{00000000-0005-0000-0000-0000C7590000}"/>
    <cellStyle name="Organization 2 7_факт 2019" xfId="30375" xr:uid="{00000000-0005-0000-0000-0000C8590000}"/>
    <cellStyle name="Organization 2 8" xfId="10764" xr:uid="{00000000-0005-0000-0000-0000C9590000}"/>
    <cellStyle name="Organization 2 8 2" xfId="10765" xr:uid="{00000000-0005-0000-0000-0000CA590000}"/>
    <cellStyle name="Organization 2 8 3" xfId="10766" xr:uid="{00000000-0005-0000-0000-0000CB590000}"/>
    <cellStyle name="Organization 2 8 4" xfId="10767" xr:uid="{00000000-0005-0000-0000-0000CC590000}"/>
    <cellStyle name="Organization 2 8 5" xfId="10768" xr:uid="{00000000-0005-0000-0000-0000CD590000}"/>
    <cellStyle name="Organization 2 8 6" xfId="10769" xr:uid="{00000000-0005-0000-0000-0000CE590000}"/>
    <cellStyle name="Organization 2 8_факт 2019" xfId="30376" xr:uid="{00000000-0005-0000-0000-0000CF590000}"/>
    <cellStyle name="Organization 2 9" xfId="10770" xr:uid="{00000000-0005-0000-0000-0000D0590000}"/>
    <cellStyle name="Organization 2 9 2" xfId="10771" xr:uid="{00000000-0005-0000-0000-0000D1590000}"/>
    <cellStyle name="Organization 2 9 3" xfId="10772" xr:uid="{00000000-0005-0000-0000-0000D2590000}"/>
    <cellStyle name="Organization 2 9 4" xfId="10773" xr:uid="{00000000-0005-0000-0000-0000D3590000}"/>
    <cellStyle name="Organization 2 9 5" xfId="10774" xr:uid="{00000000-0005-0000-0000-0000D4590000}"/>
    <cellStyle name="Organization 2 9 6" xfId="10775" xr:uid="{00000000-0005-0000-0000-0000D5590000}"/>
    <cellStyle name="Organization 2 9_факт 2019" xfId="30377" xr:uid="{00000000-0005-0000-0000-0000D6590000}"/>
    <cellStyle name="Organization 2_Лист2" xfId="30378" xr:uid="{00000000-0005-0000-0000-0000D7590000}"/>
    <cellStyle name="Organization 3" xfId="10776" xr:uid="{00000000-0005-0000-0000-0000D8590000}"/>
    <cellStyle name="Organization 3 10" xfId="10777" xr:uid="{00000000-0005-0000-0000-0000D9590000}"/>
    <cellStyle name="Organization 3 10 2" xfId="10778" xr:uid="{00000000-0005-0000-0000-0000DA590000}"/>
    <cellStyle name="Organization 3 10 3" xfId="10779" xr:uid="{00000000-0005-0000-0000-0000DB590000}"/>
    <cellStyle name="Organization 3 10 4" xfId="10780" xr:uid="{00000000-0005-0000-0000-0000DC590000}"/>
    <cellStyle name="Organization 3 10 5" xfId="10781" xr:uid="{00000000-0005-0000-0000-0000DD590000}"/>
    <cellStyle name="Organization 3 10 6" xfId="10782" xr:uid="{00000000-0005-0000-0000-0000DE590000}"/>
    <cellStyle name="Organization 3 10_факт 2019" xfId="30379" xr:uid="{00000000-0005-0000-0000-0000DF590000}"/>
    <cellStyle name="Organization 3 11" xfId="10783" xr:uid="{00000000-0005-0000-0000-0000E0590000}"/>
    <cellStyle name="Organization 3 11 2" xfId="10784" xr:uid="{00000000-0005-0000-0000-0000E1590000}"/>
    <cellStyle name="Organization 3 11 3" xfId="10785" xr:uid="{00000000-0005-0000-0000-0000E2590000}"/>
    <cellStyle name="Organization 3 11 4" xfId="10786" xr:uid="{00000000-0005-0000-0000-0000E3590000}"/>
    <cellStyle name="Organization 3 11 5" xfId="10787" xr:uid="{00000000-0005-0000-0000-0000E4590000}"/>
    <cellStyle name="Organization 3 11 6" xfId="10788" xr:uid="{00000000-0005-0000-0000-0000E5590000}"/>
    <cellStyle name="Organization 3 11_факт 2019" xfId="30380" xr:uid="{00000000-0005-0000-0000-0000E6590000}"/>
    <cellStyle name="Organization 3 12" xfId="10789" xr:uid="{00000000-0005-0000-0000-0000E7590000}"/>
    <cellStyle name="Organization 3 12 2" xfId="10790" xr:uid="{00000000-0005-0000-0000-0000E8590000}"/>
    <cellStyle name="Organization 3 12 3" xfId="10791" xr:uid="{00000000-0005-0000-0000-0000E9590000}"/>
    <cellStyle name="Organization 3 12 4" xfId="10792" xr:uid="{00000000-0005-0000-0000-0000EA590000}"/>
    <cellStyle name="Organization 3 12 5" xfId="10793" xr:uid="{00000000-0005-0000-0000-0000EB590000}"/>
    <cellStyle name="Organization 3 12 6" xfId="10794" xr:uid="{00000000-0005-0000-0000-0000EC590000}"/>
    <cellStyle name="Organization 3 12_факт 2019" xfId="30381" xr:uid="{00000000-0005-0000-0000-0000ED590000}"/>
    <cellStyle name="Organization 3 13" xfId="10795" xr:uid="{00000000-0005-0000-0000-0000EE590000}"/>
    <cellStyle name="Organization 3 13 2" xfId="10796" xr:uid="{00000000-0005-0000-0000-0000EF590000}"/>
    <cellStyle name="Organization 3 13 3" xfId="10797" xr:uid="{00000000-0005-0000-0000-0000F0590000}"/>
    <cellStyle name="Organization 3 13 4" xfId="10798" xr:uid="{00000000-0005-0000-0000-0000F1590000}"/>
    <cellStyle name="Organization 3 13 5" xfId="10799" xr:uid="{00000000-0005-0000-0000-0000F2590000}"/>
    <cellStyle name="Organization 3 13 6" xfId="10800" xr:uid="{00000000-0005-0000-0000-0000F3590000}"/>
    <cellStyle name="Organization 3 13_факт 2019" xfId="30382" xr:uid="{00000000-0005-0000-0000-0000F4590000}"/>
    <cellStyle name="Organization 3 14" xfId="10801" xr:uid="{00000000-0005-0000-0000-0000F5590000}"/>
    <cellStyle name="Organization 3 14 2" xfId="10802" xr:uid="{00000000-0005-0000-0000-0000F6590000}"/>
    <cellStyle name="Organization 3 14 3" xfId="10803" xr:uid="{00000000-0005-0000-0000-0000F7590000}"/>
    <cellStyle name="Organization 3 14 4" xfId="10804" xr:uid="{00000000-0005-0000-0000-0000F8590000}"/>
    <cellStyle name="Organization 3 14 5" xfId="10805" xr:uid="{00000000-0005-0000-0000-0000F9590000}"/>
    <cellStyle name="Organization 3 14 6" xfId="10806" xr:uid="{00000000-0005-0000-0000-0000FA590000}"/>
    <cellStyle name="Organization 3 14_факт 2019" xfId="30383" xr:uid="{00000000-0005-0000-0000-0000FB590000}"/>
    <cellStyle name="Organization 3 15" xfId="10807" xr:uid="{00000000-0005-0000-0000-0000FC590000}"/>
    <cellStyle name="Organization 3 15 2" xfId="10808" xr:uid="{00000000-0005-0000-0000-0000FD590000}"/>
    <cellStyle name="Organization 3 15 3" xfId="10809" xr:uid="{00000000-0005-0000-0000-0000FE590000}"/>
    <cellStyle name="Organization 3 15 4" xfId="10810" xr:uid="{00000000-0005-0000-0000-0000FF590000}"/>
    <cellStyle name="Organization 3 15 5" xfId="10811" xr:uid="{00000000-0005-0000-0000-0000005A0000}"/>
    <cellStyle name="Organization 3 15 6" xfId="10812" xr:uid="{00000000-0005-0000-0000-0000015A0000}"/>
    <cellStyle name="Organization 3 15_факт 2019" xfId="30384" xr:uid="{00000000-0005-0000-0000-0000025A0000}"/>
    <cellStyle name="Organization 3 16" xfId="10813" xr:uid="{00000000-0005-0000-0000-0000035A0000}"/>
    <cellStyle name="Organization 3 17" xfId="10814" xr:uid="{00000000-0005-0000-0000-0000045A0000}"/>
    <cellStyle name="Organization 3 18" xfId="10815" xr:uid="{00000000-0005-0000-0000-0000055A0000}"/>
    <cellStyle name="Organization 3 19" xfId="10816" xr:uid="{00000000-0005-0000-0000-0000065A0000}"/>
    <cellStyle name="Organization 3 2" xfId="10817" xr:uid="{00000000-0005-0000-0000-0000075A0000}"/>
    <cellStyle name="Organization 3 2 2" xfId="10818" xr:uid="{00000000-0005-0000-0000-0000085A0000}"/>
    <cellStyle name="Organization 3 2 3" xfId="10819" xr:uid="{00000000-0005-0000-0000-0000095A0000}"/>
    <cellStyle name="Organization 3 2 4" xfId="10820" xr:uid="{00000000-0005-0000-0000-00000A5A0000}"/>
    <cellStyle name="Organization 3 2 5" xfId="10821" xr:uid="{00000000-0005-0000-0000-00000B5A0000}"/>
    <cellStyle name="Organization 3 2 6" xfId="10822" xr:uid="{00000000-0005-0000-0000-00000C5A0000}"/>
    <cellStyle name="Organization 3 2_факт 2019" xfId="30385" xr:uid="{00000000-0005-0000-0000-00000D5A0000}"/>
    <cellStyle name="Organization 3 20" xfId="10823" xr:uid="{00000000-0005-0000-0000-00000E5A0000}"/>
    <cellStyle name="Organization 3 3" xfId="10824" xr:uid="{00000000-0005-0000-0000-00000F5A0000}"/>
    <cellStyle name="Organization 3 3 2" xfId="10825" xr:uid="{00000000-0005-0000-0000-0000105A0000}"/>
    <cellStyle name="Organization 3 3 3" xfId="10826" xr:uid="{00000000-0005-0000-0000-0000115A0000}"/>
    <cellStyle name="Organization 3 3 4" xfId="10827" xr:uid="{00000000-0005-0000-0000-0000125A0000}"/>
    <cellStyle name="Organization 3 3 5" xfId="10828" xr:uid="{00000000-0005-0000-0000-0000135A0000}"/>
    <cellStyle name="Organization 3 3 6" xfId="10829" xr:uid="{00000000-0005-0000-0000-0000145A0000}"/>
    <cellStyle name="Organization 3 3_факт 2019" xfId="30386" xr:uid="{00000000-0005-0000-0000-0000155A0000}"/>
    <cellStyle name="Organization 3 4" xfId="10830" xr:uid="{00000000-0005-0000-0000-0000165A0000}"/>
    <cellStyle name="Organization 3 4 2" xfId="10831" xr:uid="{00000000-0005-0000-0000-0000175A0000}"/>
    <cellStyle name="Organization 3 4 3" xfId="10832" xr:uid="{00000000-0005-0000-0000-0000185A0000}"/>
    <cellStyle name="Organization 3 4 4" xfId="10833" xr:uid="{00000000-0005-0000-0000-0000195A0000}"/>
    <cellStyle name="Organization 3 4 5" xfId="10834" xr:uid="{00000000-0005-0000-0000-00001A5A0000}"/>
    <cellStyle name="Organization 3 4 6" xfId="10835" xr:uid="{00000000-0005-0000-0000-00001B5A0000}"/>
    <cellStyle name="Organization 3 4_факт 2019" xfId="30387" xr:uid="{00000000-0005-0000-0000-00001C5A0000}"/>
    <cellStyle name="Organization 3 5" xfId="10836" xr:uid="{00000000-0005-0000-0000-00001D5A0000}"/>
    <cellStyle name="Organization 3 5 2" xfId="10837" xr:uid="{00000000-0005-0000-0000-00001E5A0000}"/>
    <cellStyle name="Organization 3 5 3" xfId="10838" xr:uid="{00000000-0005-0000-0000-00001F5A0000}"/>
    <cellStyle name="Organization 3 5 4" xfId="10839" xr:uid="{00000000-0005-0000-0000-0000205A0000}"/>
    <cellStyle name="Organization 3 5 5" xfId="10840" xr:uid="{00000000-0005-0000-0000-0000215A0000}"/>
    <cellStyle name="Organization 3 5 6" xfId="10841" xr:uid="{00000000-0005-0000-0000-0000225A0000}"/>
    <cellStyle name="Organization 3 5_факт 2019" xfId="30388" xr:uid="{00000000-0005-0000-0000-0000235A0000}"/>
    <cellStyle name="Organization 3 6" xfId="10842" xr:uid="{00000000-0005-0000-0000-0000245A0000}"/>
    <cellStyle name="Organization 3 6 2" xfId="10843" xr:uid="{00000000-0005-0000-0000-0000255A0000}"/>
    <cellStyle name="Organization 3 6 3" xfId="10844" xr:uid="{00000000-0005-0000-0000-0000265A0000}"/>
    <cellStyle name="Organization 3 6 4" xfId="10845" xr:uid="{00000000-0005-0000-0000-0000275A0000}"/>
    <cellStyle name="Organization 3 6 5" xfId="10846" xr:uid="{00000000-0005-0000-0000-0000285A0000}"/>
    <cellStyle name="Organization 3 6 6" xfId="10847" xr:uid="{00000000-0005-0000-0000-0000295A0000}"/>
    <cellStyle name="Organization 3 6_факт 2019" xfId="30389" xr:uid="{00000000-0005-0000-0000-00002A5A0000}"/>
    <cellStyle name="Organization 3 7" xfId="10848" xr:uid="{00000000-0005-0000-0000-00002B5A0000}"/>
    <cellStyle name="Organization 3 7 2" xfId="10849" xr:uid="{00000000-0005-0000-0000-00002C5A0000}"/>
    <cellStyle name="Organization 3 7 3" xfId="10850" xr:uid="{00000000-0005-0000-0000-00002D5A0000}"/>
    <cellStyle name="Organization 3 7 4" xfId="10851" xr:uid="{00000000-0005-0000-0000-00002E5A0000}"/>
    <cellStyle name="Organization 3 7 5" xfId="10852" xr:uid="{00000000-0005-0000-0000-00002F5A0000}"/>
    <cellStyle name="Organization 3 7 6" xfId="10853" xr:uid="{00000000-0005-0000-0000-0000305A0000}"/>
    <cellStyle name="Organization 3 7_факт 2019" xfId="30390" xr:uid="{00000000-0005-0000-0000-0000315A0000}"/>
    <cellStyle name="Organization 3 8" xfId="10854" xr:uid="{00000000-0005-0000-0000-0000325A0000}"/>
    <cellStyle name="Organization 3 8 2" xfId="10855" xr:uid="{00000000-0005-0000-0000-0000335A0000}"/>
    <cellStyle name="Organization 3 8 3" xfId="10856" xr:uid="{00000000-0005-0000-0000-0000345A0000}"/>
    <cellStyle name="Organization 3 8 4" xfId="10857" xr:uid="{00000000-0005-0000-0000-0000355A0000}"/>
    <cellStyle name="Organization 3 8 5" xfId="10858" xr:uid="{00000000-0005-0000-0000-0000365A0000}"/>
    <cellStyle name="Organization 3 8 6" xfId="10859" xr:uid="{00000000-0005-0000-0000-0000375A0000}"/>
    <cellStyle name="Organization 3 8_факт 2019" xfId="30391" xr:uid="{00000000-0005-0000-0000-0000385A0000}"/>
    <cellStyle name="Organization 3 9" xfId="10860" xr:uid="{00000000-0005-0000-0000-0000395A0000}"/>
    <cellStyle name="Organization 3 9 2" xfId="10861" xr:uid="{00000000-0005-0000-0000-00003A5A0000}"/>
    <cellStyle name="Organization 3 9 3" xfId="10862" xr:uid="{00000000-0005-0000-0000-00003B5A0000}"/>
    <cellStyle name="Organization 3 9 4" xfId="10863" xr:uid="{00000000-0005-0000-0000-00003C5A0000}"/>
    <cellStyle name="Organization 3 9 5" xfId="10864" xr:uid="{00000000-0005-0000-0000-00003D5A0000}"/>
    <cellStyle name="Organization 3 9 6" xfId="10865" xr:uid="{00000000-0005-0000-0000-00003E5A0000}"/>
    <cellStyle name="Organization 3 9_факт 2019" xfId="30392" xr:uid="{00000000-0005-0000-0000-00003F5A0000}"/>
    <cellStyle name="Organization 3_Лист2" xfId="30393" xr:uid="{00000000-0005-0000-0000-0000405A0000}"/>
    <cellStyle name="Organization 4" xfId="10866" xr:uid="{00000000-0005-0000-0000-0000415A0000}"/>
    <cellStyle name="Organization 4 10" xfId="10867" xr:uid="{00000000-0005-0000-0000-0000425A0000}"/>
    <cellStyle name="Organization 4 10 2" xfId="10868" xr:uid="{00000000-0005-0000-0000-0000435A0000}"/>
    <cellStyle name="Organization 4 10 3" xfId="10869" xr:uid="{00000000-0005-0000-0000-0000445A0000}"/>
    <cellStyle name="Organization 4 10 4" xfId="10870" xr:uid="{00000000-0005-0000-0000-0000455A0000}"/>
    <cellStyle name="Organization 4 10 5" xfId="10871" xr:uid="{00000000-0005-0000-0000-0000465A0000}"/>
    <cellStyle name="Organization 4 10 6" xfId="10872" xr:uid="{00000000-0005-0000-0000-0000475A0000}"/>
    <cellStyle name="Organization 4 10_факт 2019" xfId="30394" xr:uid="{00000000-0005-0000-0000-0000485A0000}"/>
    <cellStyle name="Organization 4 11" xfId="10873" xr:uid="{00000000-0005-0000-0000-0000495A0000}"/>
    <cellStyle name="Organization 4 11 2" xfId="10874" xr:uid="{00000000-0005-0000-0000-00004A5A0000}"/>
    <cellStyle name="Organization 4 11 3" xfId="10875" xr:uid="{00000000-0005-0000-0000-00004B5A0000}"/>
    <cellStyle name="Organization 4 11 4" xfId="10876" xr:uid="{00000000-0005-0000-0000-00004C5A0000}"/>
    <cellStyle name="Organization 4 11 5" xfId="10877" xr:uid="{00000000-0005-0000-0000-00004D5A0000}"/>
    <cellStyle name="Organization 4 11 6" xfId="10878" xr:uid="{00000000-0005-0000-0000-00004E5A0000}"/>
    <cellStyle name="Organization 4 11_факт 2019" xfId="30395" xr:uid="{00000000-0005-0000-0000-00004F5A0000}"/>
    <cellStyle name="Organization 4 12" xfId="10879" xr:uid="{00000000-0005-0000-0000-0000505A0000}"/>
    <cellStyle name="Organization 4 12 2" xfId="10880" xr:uid="{00000000-0005-0000-0000-0000515A0000}"/>
    <cellStyle name="Organization 4 12 3" xfId="10881" xr:uid="{00000000-0005-0000-0000-0000525A0000}"/>
    <cellStyle name="Organization 4 12 4" xfId="10882" xr:uid="{00000000-0005-0000-0000-0000535A0000}"/>
    <cellStyle name="Organization 4 12 5" xfId="10883" xr:uid="{00000000-0005-0000-0000-0000545A0000}"/>
    <cellStyle name="Organization 4 12 6" xfId="10884" xr:uid="{00000000-0005-0000-0000-0000555A0000}"/>
    <cellStyle name="Organization 4 12_факт 2019" xfId="30396" xr:uid="{00000000-0005-0000-0000-0000565A0000}"/>
    <cellStyle name="Organization 4 13" xfId="10885" xr:uid="{00000000-0005-0000-0000-0000575A0000}"/>
    <cellStyle name="Organization 4 13 2" xfId="10886" xr:uid="{00000000-0005-0000-0000-0000585A0000}"/>
    <cellStyle name="Organization 4 13 3" xfId="10887" xr:uid="{00000000-0005-0000-0000-0000595A0000}"/>
    <cellStyle name="Organization 4 13 4" xfId="10888" xr:uid="{00000000-0005-0000-0000-00005A5A0000}"/>
    <cellStyle name="Organization 4 13 5" xfId="10889" xr:uid="{00000000-0005-0000-0000-00005B5A0000}"/>
    <cellStyle name="Organization 4 13 6" xfId="10890" xr:uid="{00000000-0005-0000-0000-00005C5A0000}"/>
    <cellStyle name="Organization 4 13_факт 2019" xfId="30397" xr:uid="{00000000-0005-0000-0000-00005D5A0000}"/>
    <cellStyle name="Organization 4 14" xfId="10891" xr:uid="{00000000-0005-0000-0000-00005E5A0000}"/>
    <cellStyle name="Organization 4 14 2" xfId="10892" xr:uid="{00000000-0005-0000-0000-00005F5A0000}"/>
    <cellStyle name="Organization 4 14 3" xfId="10893" xr:uid="{00000000-0005-0000-0000-0000605A0000}"/>
    <cellStyle name="Organization 4 14 4" xfId="10894" xr:uid="{00000000-0005-0000-0000-0000615A0000}"/>
    <cellStyle name="Organization 4 14 5" xfId="10895" xr:uid="{00000000-0005-0000-0000-0000625A0000}"/>
    <cellStyle name="Organization 4 14 6" xfId="10896" xr:uid="{00000000-0005-0000-0000-0000635A0000}"/>
    <cellStyle name="Organization 4 14_факт 2019" xfId="30398" xr:uid="{00000000-0005-0000-0000-0000645A0000}"/>
    <cellStyle name="Organization 4 15" xfId="10897" xr:uid="{00000000-0005-0000-0000-0000655A0000}"/>
    <cellStyle name="Organization 4 15 2" xfId="10898" xr:uid="{00000000-0005-0000-0000-0000665A0000}"/>
    <cellStyle name="Organization 4 15 3" xfId="10899" xr:uid="{00000000-0005-0000-0000-0000675A0000}"/>
    <cellStyle name="Organization 4 15 4" xfId="10900" xr:uid="{00000000-0005-0000-0000-0000685A0000}"/>
    <cellStyle name="Organization 4 15 5" xfId="10901" xr:uid="{00000000-0005-0000-0000-0000695A0000}"/>
    <cellStyle name="Organization 4 15 6" xfId="10902" xr:uid="{00000000-0005-0000-0000-00006A5A0000}"/>
    <cellStyle name="Organization 4 15_факт 2019" xfId="30399" xr:uid="{00000000-0005-0000-0000-00006B5A0000}"/>
    <cellStyle name="Organization 4 16" xfId="10903" xr:uid="{00000000-0005-0000-0000-00006C5A0000}"/>
    <cellStyle name="Organization 4 17" xfId="10904" xr:uid="{00000000-0005-0000-0000-00006D5A0000}"/>
    <cellStyle name="Organization 4 18" xfId="10905" xr:uid="{00000000-0005-0000-0000-00006E5A0000}"/>
    <cellStyle name="Organization 4 19" xfId="10906" xr:uid="{00000000-0005-0000-0000-00006F5A0000}"/>
    <cellStyle name="Organization 4 2" xfId="10907" xr:uid="{00000000-0005-0000-0000-0000705A0000}"/>
    <cellStyle name="Organization 4 2 2" xfId="10908" xr:uid="{00000000-0005-0000-0000-0000715A0000}"/>
    <cellStyle name="Organization 4 2 3" xfId="10909" xr:uid="{00000000-0005-0000-0000-0000725A0000}"/>
    <cellStyle name="Organization 4 2 4" xfId="10910" xr:uid="{00000000-0005-0000-0000-0000735A0000}"/>
    <cellStyle name="Organization 4 2 5" xfId="10911" xr:uid="{00000000-0005-0000-0000-0000745A0000}"/>
    <cellStyle name="Organization 4 2 6" xfId="10912" xr:uid="{00000000-0005-0000-0000-0000755A0000}"/>
    <cellStyle name="Organization 4 2_факт 2019" xfId="30400" xr:uid="{00000000-0005-0000-0000-0000765A0000}"/>
    <cellStyle name="Organization 4 20" xfId="10913" xr:uid="{00000000-0005-0000-0000-0000775A0000}"/>
    <cellStyle name="Organization 4 3" xfId="10914" xr:uid="{00000000-0005-0000-0000-0000785A0000}"/>
    <cellStyle name="Organization 4 3 2" xfId="10915" xr:uid="{00000000-0005-0000-0000-0000795A0000}"/>
    <cellStyle name="Organization 4 3 3" xfId="10916" xr:uid="{00000000-0005-0000-0000-00007A5A0000}"/>
    <cellStyle name="Organization 4 3 4" xfId="10917" xr:uid="{00000000-0005-0000-0000-00007B5A0000}"/>
    <cellStyle name="Organization 4 3 5" xfId="10918" xr:uid="{00000000-0005-0000-0000-00007C5A0000}"/>
    <cellStyle name="Organization 4 3 6" xfId="10919" xr:uid="{00000000-0005-0000-0000-00007D5A0000}"/>
    <cellStyle name="Organization 4 3_факт 2019" xfId="30401" xr:uid="{00000000-0005-0000-0000-00007E5A0000}"/>
    <cellStyle name="Organization 4 4" xfId="10920" xr:uid="{00000000-0005-0000-0000-00007F5A0000}"/>
    <cellStyle name="Organization 4 4 2" xfId="10921" xr:uid="{00000000-0005-0000-0000-0000805A0000}"/>
    <cellStyle name="Organization 4 4 3" xfId="10922" xr:uid="{00000000-0005-0000-0000-0000815A0000}"/>
    <cellStyle name="Organization 4 4 4" xfId="10923" xr:uid="{00000000-0005-0000-0000-0000825A0000}"/>
    <cellStyle name="Organization 4 4 5" xfId="10924" xr:uid="{00000000-0005-0000-0000-0000835A0000}"/>
    <cellStyle name="Organization 4 4 6" xfId="10925" xr:uid="{00000000-0005-0000-0000-0000845A0000}"/>
    <cellStyle name="Organization 4 4_факт 2019" xfId="30402" xr:uid="{00000000-0005-0000-0000-0000855A0000}"/>
    <cellStyle name="Organization 4 5" xfId="10926" xr:uid="{00000000-0005-0000-0000-0000865A0000}"/>
    <cellStyle name="Organization 4 5 2" xfId="10927" xr:uid="{00000000-0005-0000-0000-0000875A0000}"/>
    <cellStyle name="Organization 4 5 3" xfId="10928" xr:uid="{00000000-0005-0000-0000-0000885A0000}"/>
    <cellStyle name="Organization 4 5 4" xfId="10929" xr:uid="{00000000-0005-0000-0000-0000895A0000}"/>
    <cellStyle name="Organization 4 5 5" xfId="10930" xr:uid="{00000000-0005-0000-0000-00008A5A0000}"/>
    <cellStyle name="Organization 4 5 6" xfId="10931" xr:uid="{00000000-0005-0000-0000-00008B5A0000}"/>
    <cellStyle name="Organization 4 5_факт 2019" xfId="30403" xr:uid="{00000000-0005-0000-0000-00008C5A0000}"/>
    <cellStyle name="Organization 4 6" xfId="10932" xr:uid="{00000000-0005-0000-0000-00008D5A0000}"/>
    <cellStyle name="Organization 4 6 2" xfId="10933" xr:uid="{00000000-0005-0000-0000-00008E5A0000}"/>
    <cellStyle name="Organization 4 6 3" xfId="10934" xr:uid="{00000000-0005-0000-0000-00008F5A0000}"/>
    <cellStyle name="Organization 4 6 4" xfId="10935" xr:uid="{00000000-0005-0000-0000-0000905A0000}"/>
    <cellStyle name="Organization 4 6 5" xfId="10936" xr:uid="{00000000-0005-0000-0000-0000915A0000}"/>
    <cellStyle name="Organization 4 6 6" xfId="10937" xr:uid="{00000000-0005-0000-0000-0000925A0000}"/>
    <cellStyle name="Organization 4 6_факт 2019" xfId="30404" xr:uid="{00000000-0005-0000-0000-0000935A0000}"/>
    <cellStyle name="Organization 4 7" xfId="10938" xr:uid="{00000000-0005-0000-0000-0000945A0000}"/>
    <cellStyle name="Organization 4 7 2" xfId="10939" xr:uid="{00000000-0005-0000-0000-0000955A0000}"/>
    <cellStyle name="Organization 4 7 3" xfId="10940" xr:uid="{00000000-0005-0000-0000-0000965A0000}"/>
    <cellStyle name="Organization 4 7 4" xfId="10941" xr:uid="{00000000-0005-0000-0000-0000975A0000}"/>
    <cellStyle name="Organization 4 7 5" xfId="10942" xr:uid="{00000000-0005-0000-0000-0000985A0000}"/>
    <cellStyle name="Organization 4 7 6" xfId="10943" xr:uid="{00000000-0005-0000-0000-0000995A0000}"/>
    <cellStyle name="Organization 4 7_факт 2019" xfId="30405" xr:uid="{00000000-0005-0000-0000-00009A5A0000}"/>
    <cellStyle name="Organization 4 8" xfId="10944" xr:uid="{00000000-0005-0000-0000-00009B5A0000}"/>
    <cellStyle name="Organization 4 8 2" xfId="10945" xr:uid="{00000000-0005-0000-0000-00009C5A0000}"/>
    <cellStyle name="Organization 4 8 3" xfId="10946" xr:uid="{00000000-0005-0000-0000-00009D5A0000}"/>
    <cellStyle name="Organization 4 8 4" xfId="10947" xr:uid="{00000000-0005-0000-0000-00009E5A0000}"/>
    <cellStyle name="Organization 4 8 5" xfId="10948" xr:uid="{00000000-0005-0000-0000-00009F5A0000}"/>
    <cellStyle name="Organization 4 8 6" xfId="10949" xr:uid="{00000000-0005-0000-0000-0000A05A0000}"/>
    <cellStyle name="Organization 4 8_факт 2019" xfId="30406" xr:uid="{00000000-0005-0000-0000-0000A15A0000}"/>
    <cellStyle name="Organization 4 9" xfId="10950" xr:uid="{00000000-0005-0000-0000-0000A25A0000}"/>
    <cellStyle name="Organization 4 9 2" xfId="10951" xr:uid="{00000000-0005-0000-0000-0000A35A0000}"/>
    <cellStyle name="Organization 4 9 3" xfId="10952" xr:uid="{00000000-0005-0000-0000-0000A45A0000}"/>
    <cellStyle name="Organization 4 9 4" xfId="10953" xr:uid="{00000000-0005-0000-0000-0000A55A0000}"/>
    <cellStyle name="Organization 4 9 5" xfId="10954" xr:uid="{00000000-0005-0000-0000-0000A65A0000}"/>
    <cellStyle name="Organization 4 9 6" xfId="10955" xr:uid="{00000000-0005-0000-0000-0000A75A0000}"/>
    <cellStyle name="Organization 4 9_факт 2019" xfId="30407" xr:uid="{00000000-0005-0000-0000-0000A85A0000}"/>
    <cellStyle name="Organization 4_Лист2" xfId="30408" xr:uid="{00000000-0005-0000-0000-0000A95A0000}"/>
    <cellStyle name="Organization 5" xfId="10956" xr:uid="{00000000-0005-0000-0000-0000AA5A0000}"/>
    <cellStyle name="Organization 5 10" xfId="10957" xr:uid="{00000000-0005-0000-0000-0000AB5A0000}"/>
    <cellStyle name="Organization 5 10 2" xfId="10958" xr:uid="{00000000-0005-0000-0000-0000AC5A0000}"/>
    <cellStyle name="Organization 5 10 3" xfId="10959" xr:uid="{00000000-0005-0000-0000-0000AD5A0000}"/>
    <cellStyle name="Organization 5 10 4" xfId="10960" xr:uid="{00000000-0005-0000-0000-0000AE5A0000}"/>
    <cellStyle name="Organization 5 10 5" xfId="10961" xr:uid="{00000000-0005-0000-0000-0000AF5A0000}"/>
    <cellStyle name="Organization 5 10 6" xfId="10962" xr:uid="{00000000-0005-0000-0000-0000B05A0000}"/>
    <cellStyle name="Organization 5 10_факт 2019" xfId="30409" xr:uid="{00000000-0005-0000-0000-0000B15A0000}"/>
    <cellStyle name="Organization 5 11" xfId="10963" xr:uid="{00000000-0005-0000-0000-0000B25A0000}"/>
    <cellStyle name="Organization 5 11 2" xfId="10964" xr:uid="{00000000-0005-0000-0000-0000B35A0000}"/>
    <cellStyle name="Organization 5 11 3" xfId="10965" xr:uid="{00000000-0005-0000-0000-0000B45A0000}"/>
    <cellStyle name="Organization 5 11 4" xfId="10966" xr:uid="{00000000-0005-0000-0000-0000B55A0000}"/>
    <cellStyle name="Organization 5 11 5" xfId="10967" xr:uid="{00000000-0005-0000-0000-0000B65A0000}"/>
    <cellStyle name="Organization 5 11 6" xfId="10968" xr:uid="{00000000-0005-0000-0000-0000B75A0000}"/>
    <cellStyle name="Organization 5 11_факт 2019" xfId="30410" xr:uid="{00000000-0005-0000-0000-0000B85A0000}"/>
    <cellStyle name="Organization 5 12" xfId="10969" xr:uid="{00000000-0005-0000-0000-0000B95A0000}"/>
    <cellStyle name="Organization 5 12 2" xfId="10970" xr:uid="{00000000-0005-0000-0000-0000BA5A0000}"/>
    <cellStyle name="Organization 5 12 3" xfId="10971" xr:uid="{00000000-0005-0000-0000-0000BB5A0000}"/>
    <cellStyle name="Organization 5 12 4" xfId="10972" xr:uid="{00000000-0005-0000-0000-0000BC5A0000}"/>
    <cellStyle name="Organization 5 12 5" xfId="10973" xr:uid="{00000000-0005-0000-0000-0000BD5A0000}"/>
    <cellStyle name="Organization 5 12 6" xfId="10974" xr:uid="{00000000-0005-0000-0000-0000BE5A0000}"/>
    <cellStyle name="Organization 5 12_факт 2019" xfId="30411" xr:uid="{00000000-0005-0000-0000-0000BF5A0000}"/>
    <cellStyle name="Organization 5 13" xfId="10975" xr:uid="{00000000-0005-0000-0000-0000C05A0000}"/>
    <cellStyle name="Organization 5 13 2" xfId="10976" xr:uid="{00000000-0005-0000-0000-0000C15A0000}"/>
    <cellStyle name="Organization 5 13 3" xfId="10977" xr:uid="{00000000-0005-0000-0000-0000C25A0000}"/>
    <cellStyle name="Organization 5 13 4" xfId="10978" xr:uid="{00000000-0005-0000-0000-0000C35A0000}"/>
    <cellStyle name="Organization 5 13 5" xfId="10979" xr:uid="{00000000-0005-0000-0000-0000C45A0000}"/>
    <cellStyle name="Organization 5 13 6" xfId="10980" xr:uid="{00000000-0005-0000-0000-0000C55A0000}"/>
    <cellStyle name="Organization 5 13_факт 2019" xfId="30412" xr:uid="{00000000-0005-0000-0000-0000C65A0000}"/>
    <cellStyle name="Organization 5 14" xfId="10981" xr:uid="{00000000-0005-0000-0000-0000C75A0000}"/>
    <cellStyle name="Organization 5 14 2" xfId="10982" xr:uid="{00000000-0005-0000-0000-0000C85A0000}"/>
    <cellStyle name="Organization 5 14 3" xfId="10983" xr:uid="{00000000-0005-0000-0000-0000C95A0000}"/>
    <cellStyle name="Organization 5 14 4" xfId="10984" xr:uid="{00000000-0005-0000-0000-0000CA5A0000}"/>
    <cellStyle name="Organization 5 14 5" xfId="10985" xr:uid="{00000000-0005-0000-0000-0000CB5A0000}"/>
    <cellStyle name="Organization 5 14 6" xfId="10986" xr:uid="{00000000-0005-0000-0000-0000CC5A0000}"/>
    <cellStyle name="Organization 5 14_факт 2019" xfId="30413" xr:uid="{00000000-0005-0000-0000-0000CD5A0000}"/>
    <cellStyle name="Organization 5 15" xfId="10987" xr:uid="{00000000-0005-0000-0000-0000CE5A0000}"/>
    <cellStyle name="Organization 5 15 2" xfId="10988" xr:uid="{00000000-0005-0000-0000-0000CF5A0000}"/>
    <cellStyle name="Organization 5 15 3" xfId="10989" xr:uid="{00000000-0005-0000-0000-0000D05A0000}"/>
    <cellStyle name="Organization 5 15 4" xfId="10990" xr:uid="{00000000-0005-0000-0000-0000D15A0000}"/>
    <cellStyle name="Organization 5 15 5" xfId="10991" xr:uid="{00000000-0005-0000-0000-0000D25A0000}"/>
    <cellStyle name="Organization 5 15 6" xfId="10992" xr:uid="{00000000-0005-0000-0000-0000D35A0000}"/>
    <cellStyle name="Organization 5 15_факт 2019" xfId="30414" xr:uid="{00000000-0005-0000-0000-0000D45A0000}"/>
    <cellStyle name="Organization 5 16" xfId="10993" xr:uid="{00000000-0005-0000-0000-0000D55A0000}"/>
    <cellStyle name="Organization 5 17" xfId="10994" xr:uid="{00000000-0005-0000-0000-0000D65A0000}"/>
    <cellStyle name="Organization 5 18" xfId="10995" xr:uid="{00000000-0005-0000-0000-0000D75A0000}"/>
    <cellStyle name="Organization 5 19" xfId="10996" xr:uid="{00000000-0005-0000-0000-0000D85A0000}"/>
    <cellStyle name="Organization 5 2" xfId="10997" xr:uid="{00000000-0005-0000-0000-0000D95A0000}"/>
    <cellStyle name="Organization 5 2 2" xfId="10998" xr:uid="{00000000-0005-0000-0000-0000DA5A0000}"/>
    <cellStyle name="Organization 5 2 3" xfId="10999" xr:uid="{00000000-0005-0000-0000-0000DB5A0000}"/>
    <cellStyle name="Organization 5 2 4" xfId="11000" xr:uid="{00000000-0005-0000-0000-0000DC5A0000}"/>
    <cellStyle name="Organization 5 2 5" xfId="11001" xr:uid="{00000000-0005-0000-0000-0000DD5A0000}"/>
    <cellStyle name="Organization 5 2 6" xfId="11002" xr:uid="{00000000-0005-0000-0000-0000DE5A0000}"/>
    <cellStyle name="Organization 5 2_факт 2019" xfId="30415" xr:uid="{00000000-0005-0000-0000-0000DF5A0000}"/>
    <cellStyle name="Organization 5 20" xfId="11003" xr:uid="{00000000-0005-0000-0000-0000E05A0000}"/>
    <cellStyle name="Organization 5 3" xfId="11004" xr:uid="{00000000-0005-0000-0000-0000E15A0000}"/>
    <cellStyle name="Organization 5 3 2" xfId="11005" xr:uid="{00000000-0005-0000-0000-0000E25A0000}"/>
    <cellStyle name="Organization 5 3 3" xfId="11006" xr:uid="{00000000-0005-0000-0000-0000E35A0000}"/>
    <cellStyle name="Organization 5 3 4" xfId="11007" xr:uid="{00000000-0005-0000-0000-0000E45A0000}"/>
    <cellStyle name="Organization 5 3 5" xfId="11008" xr:uid="{00000000-0005-0000-0000-0000E55A0000}"/>
    <cellStyle name="Organization 5 3 6" xfId="11009" xr:uid="{00000000-0005-0000-0000-0000E65A0000}"/>
    <cellStyle name="Organization 5 3_факт 2019" xfId="30416" xr:uid="{00000000-0005-0000-0000-0000E75A0000}"/>
    <cellStyle name="Organization 5 4" xfId="11010" xr:uid="{00000000-0005-0000-0000-0000E85A0000}"/>
    <cellStyle name="Organization 5 4 2" xfId="11011" xr:uid="{00000000-0005-0000-0000-0000E95A0000}"/>
    <cellStyle name="Organization 5 4 3" xfId="11012" xr:uid="{00000000-0005-0000-0000-0000EA5A0000}"/>
    <cellStyle name="Organization 5 4 4" xfId="11013" xr:uid="{00000000-0005-0000-0000-0000EB5A0000}"/>
    <cellStyle name="Organization 5 4 5" xfId="11014" xr:uid="{00000000-0005-0000-0000-0000EC5A0000}"/>
    <cellStyle name="Organization 5 4 6" xfId="11015" xr:uid="{00000000-0005-0000-0000-0000ED5A0000}"/>
    <cellStyle name="Organization 5 4_факт 2019" xfId="30417" xr:uid="{00000000-0005-0000-0000-0000EE5A0000}"/>
    <cellStyle name="Organization 5 5" xfId="11016" xr:uid="{00000000-0005-0000-0000-0000EF5A0000}"/>
    <cellStyle name="Organization 5 5 2" xfId="11017" xr:uid="{00000000-0005-0000-0000-0000F05A0000}"/>
    <cellStyle name="Organization 5 5 3" xfId="11018" xr:uid="{00000000-0005-0000-0000-0000F15A0000}"/>
    <cellStyle name="Organization 5 5 4" xfId="11019" xr:uid="{00000000-0005-0000-0000-0000F25A0000}"/>
    <cellStyle name="Organization 5 5 5" xfId="11020" xr:uid="{00000000-0005-0000-0000-0000F35A0000}"/>
    <cellStyle name="Organization 5 5 6" xfId="11021" xr:uid="{00000000-0005-0000-0000-0000F45A0000}"/>
    <cellStyle name="Organization 5 5_факт 2019" xfId="30418" xr:uid="{00000000-0005-0000-0000-0000F55A0000}"/>
    <cellStyle name="Organization 5 6" xfId="11022" xr:uid="{00000000-0005-0000-0000-0000F65A0000}"/>
    <cellStyle name="Organization 5 6 2" xfId="11023" xr:uid="{00000000-0005-0000-0000-0000F75A0000}"/>
    <cellStyle name="Organization 5 6 3" xfId="11024" xr:uid="{00000000-0005-0000-0000-0000F85A0000}"/>
    <cellStyle name="Organization 5 6 4" xfId="11025" xr:uid="{00000000-0005-0000-0000-0000F95A0000}"/>
    <cellStyle name="Organization 5 6 5" xfId="11026" xr:uid="{00000000-0005-0000-0000-0000FA5A0000}"/>
    <cellStyle name="Organization 5 6 6" xfId="11027" xr:uid="{00000000-0005-0000-0000-0000FB5A0000}"/>
    <cellStyle name="Organization 5 6_факт 2019" xfId="30419" xr:uid="{00000000-0005-0000-0000-0000FC5A0000}"/>
    <cellStyle name="Organization 5 7" xfId="11028" xr:uid="{00000000-0005-0000-0000-0000FD5A0000}"/>
    <cellStyle name="Organization 5 7 2" xfId="11029" xr:uid="{00000000-0005-0000-0000-0000FE5A0000}"/>
    <cellStyle name="Organization 5 7 3" xfId="11030" xr:uid="{00000000-0005-0000-0000-0000FF5A0000}"/>
    <cellStyle name="Organization 5 7 4" xfId="11031" xr:uid="{00000000-0005-0000-0000-0000005B0000}"/>
    <cellStyle name="Organization 5 7 5" xfId="11032" xr:uid="{00000000-0005-0000-0000-0000015B0000}"/>
    <cellStyle name="Organization 5 7 6" xfId="11033" xr:uid="{00000000-0005-0000-0000-0000025B0000}"/>
    <cellStyle name="Organization 5 7_факт 2019" xfId="30420" xr:uid="{00000000-0005-0000-0000-0000035B0000}"/>
    <cellStyle name="Organization 5 8" xfId="11034" xr:uid="{00000000-0005-0000-0000-0000045B0000}"/>
    <cellStyle name="Organization 5 8 2" xfId="11035" xr:uid="{00000000-0005-0000-0000-0000055B0000}"/>
    <cellStyle name="Organization 5 8 3" xfId="11036" xr:uid="{00000000-0005-0000-0000-0000065B0000}"/>
    <cellStyle name="Organization 5 8 4" xfId="11037" xr:uid="{00000000-0005-0000-0000-0000075B0000}"/>
    <cellStyle name="Organization 5 8 5" xfId="11038" xr:uid="{00000000-0005-0000-0000-0000085B0000}"/>
    <cellStyle name="Organization 5 8 6" xfId="11039" xr:uid="{00000000-0005-0000-0000-0000095B0000}"/>
    <cellStyle name="Organization 5 8_факт 2019" xfId="30421" xr:uid="{00000000-0005-0000-0000-00000A5B0000}"/>
    <cellStyle name="Organization 5 9" xfId="11040" xr:uid="{00000000-0005-0000-0000-00000B5B0000}"/>
    <cellStyle name="Organization 5 9 2" xfId="11041" xr:uid="{00000000-0005-0000-0000-00000C5B0000}"/>
    <cellStyle name="Organization 5 9 3" xfId="11042" xr:uid="{00000000-0005-0000-0000-00000D5B0000}"/>
    <cellStyle name="Organization 5 9 4" xfId="11043" xr:uid="{00000000-0005-0000-0000-00000E5B0000}"/>
    <cellStyle name="Organization 5 9 5" xfId="11044" xr:uid="{00000000-0005-0000-0000-00000F5B0000}"/>
    <cellStyle name="Organization 5 9 6" xfId="11045" xr:uid="{00000000-0005-0000-0000-0000105B0000}"/>
    <cellStyle name="Organization 5 9_факт 2019" xfId="30422" xr:uid="{00000000-0005-0000-0000-0000115B0000}"/>
    <cellStyle name="Organization 5_факт 2019" xfId="30423" xr:uid="{00000000-0005-0000-0000-0000125B0000}"/>
    <cellStyle name="Organization 6" xfId="11046" xr:uid="{00000000-0005-0000-0000-0000135B0000}"/>
    <cellStyle name="Organization 7" xfId="11047" xr:uid="{00000000-0005-0000-0000-0000145B0000}"/>
    <cellStyle name="Organization 8" xfId="11048" xr:uid="{00000000-0005-0000-0000-0000155B0000}"/>
    <cellStyle name="Organization_Лист2" xfId="30424" xr:uid="{00000000-0005-0000-0000-0000165B0000}"/>
    <cellStyle name="Ouny?e [0]_?anoiau" xfId="11049" xr:uid="{00000000-0005-0000-0000-0000175B0000}"/>
    <cellStyle name="Ouny?e_?anoiau" xfId="11050" xr:uid="{00000000-0005-0000-0000-0000185B0000}"/>
    <cellStyle name="Output 2" xfId="11051" xr:uid="{00000000-0005-0000-0000-0000195B0000}"/>
    <cellStyle name="Output 2 10" xfId="11052" xr:uid="{00000000-0005-0000-0000-00001A5B0000}"/>
    <cellStyle name="Output 2 10 2" xfId="11053" xr:uid="{00000000-0005-0000-0000-00001B5B0000}"/>
    <cellStyle name="Output 2 10 3" xfId="11054" xr:uid="{00000000-0005-0000-0000-00001C5B0000}"/>
    <cellStyle name="Output 2 10 4" xfId="11055" xr:uid="{00000000-0005-0000-0000-00001D5B0000}"/>
    <cellStyle name="Output 2 11" xfId="11056" xr:uid="{00000000-0005-0000-0000-00001E5B0000}"/>
    <cellStyle name="Output 2 11 2" xfId="11057" xr:uid="{00000000-0005-0000-0000-00001F5B0000}"/>
    <cellStyle name="Output 2 11 3" xfId="11058" xr:uid="{00000000-0005-0000-0000-0000205B0000}"/>
    <cellStyle name="Output 2 11 4" xfId="11059" xr:uid="{00000000-0005-0000-0000-0000215B0000}"/>
    <cellStyle name="Output 2 12" xfId="11060" xr:uid="{00000000-0005-0000-0000-0000225B0000}"/>
    <cellStyle name="Output 2 12 2" xfId="11061" xr:uid="{00000000-0005-0000-0000-0000235B0000}"/>
    <cellStyle name="Output 2 12 3" xfId="11062" xr:uid="{00000000-0005-0000-0000-0000245B0000}"/>
    <cellStyle name="Output 2 12 4" xfId="11063" xr:uid="{00000000-0005-0000-0000-0000255B0000}"/>
    <cellStyle name="Output 2 13" xfId="11064" xr:uid="{00000000-0005-0000-0000-0000265B0000}"/>
    <cellStyle name="Output 2 14" xfId="11065" xr:uid="{00000000-0005-0000-0000-0000275B0000}"/>
    <cellStyle name="Output 2 15" xfId="11066" xr:uid="{00000000-0005-0000-0000-0000285B0000}"/>
    <cellStyle name="Output 2 2" xfId="11067" xr:uid="{00000000-0005-0000-0000-0000295B0000}"/>
    <cellStyle name="Output 2 2 2" xfId="11068" xr:uid="{00000000-0005-0000-0000-00002A5B0000}"/>
    <cellStyle name="Output 2 2 3" xfId="11069" xr:uid="{00000000-0005-0000-0000-00002B5B0000}"/>
    <cellStyle name="Output 2 2 4" xfId="11070" xr:uid="{00000000-0005-0000-0000-00002C5B0000}"/>
    <cellStyle name="Output 2 3" xfId="11071" xr:uid="{00000000-0005-0000-0000-00002D5B0000}"/>
    <cellStyle name="Output 2 3 2" xfId="11072" xr:uid="{00000000-0005-0000-0000-00002E5B0000}"/>
    <cellStyle name="Output 2 3 3" xfId="11073" xr:uid="{00000000-0005-0000-0000-00002F5B0000}"/>
    <cellStyle name="Output 2 3 4" xfId="11074" xr:uid="{00000000-0005-0000-0000-0000305B0000}"/>
    <cellStyle name="Output 2 4" xfId="11075" xr:uid="{00000000-0005-0000-0000-0000315B0000}"/>
    <cellStyle name="Output 2 4 2" xfId="11076" xr:uid="{00000000-0005-0000-0000-0000325B0000}"/>
    <cellStyle name="Output 2 4 3" xfId="11077" xr:uid="{00000000-0005-0000-0000-0000335B0000}"/>
    <cellStyle name="Output 2 4 4" xfId="11078" xr:uid="{00000000-0005-0000-0000-0000345B0000}"/>
    <cellStyle name="Output 2 5" xfId="11079" xr:uid="{00000000-0005-0000-0000-0000355B0000}"/>
    <cellStyle name="Output 2 5 2" xfId="11080" xr:uid="{00000000-0005-0000-0000-0000365B0000}"/>
    <cellStyle name="Output 2 5 3" xfId="11081" xr:uid="{00000000-0005-0000-0000-0000375B0000}"/>
    <cellStyle name="Output 2 5 4" xfId="11082" xr:uid="{00000000-0005-0000-0000-0000385B0000}"/>
    <cellStyle name="Output 2 6" xfId="11083" xr:uid="{00000000-0005-0000-0000-0000395B0000}"/>
    <cellStyle name="Output 2 6 2" xfId="11084" xr:uid="{00000000-0005-0000-0000-00003A5B0000}"/>
    <cellStyle name="Output 2 6 3" xfId="11085" xr:uid="{00000000-0005-0000-0000-00003B5B0000}"/>
    <cellStyle name="Output 2 6 4" xfId="11086" xr:uid="{00000000-0005-0000-0000-00003C5B0000}"/>
    <cellStyle name="Output 2 7" xfId="11087" xr:uid="{00000000-0005-0000-0000-00003D5B0000}"/>
    <cellStyle name="Output 2 7 2" xfId="11088" xr:uid="{00000000-0005-0000-0000-00003E5B0000}"/>
    <cellStyle name="Output 2 7 3" xfId="11089" xr:uid="{00000000-0005-0000-0000-00003F5B0000}"/>
    <cellStyle name="Output 2 7 4" xfId="11090" xr:uid="{00000000-0005-0000-0000-0000405B0000}"/>
    <cellStyle name="Output 2 8" xfId="11091" xr:uid="{00000000-0005-0000-0000-0000415B0000}"/>
    <cellStyle name="Output 2 8 2" xfId="11092" xr:uid="{00000000-0005-0000-0000-0000425B0000}"/>
    <cellStyle name="Output 2 8 3" xfId="11093" xr:uid="{00000000-0005-0000-0000-0000435B0000}"/>
    <cellStyle name="Output 2 8 4" xfId="11094" xr:uid="{00000000-0005-0000-0000-0000445B0000}"/>
    <cellStyle name="Output 2 9" xfId="11095" xr:uid="{00000000-0005-0000-0000-0000455B0000}"/>
    <cellStyle name="Output 2 9 2" xfId="11096" xr:uid="{00000000-0005-0000-0000-0000465B0000}"/>
    <cellStyle name="Output 2 9 3" xfId="11097" xr:uid="{00000000-0005-0000-0000-0000475B0000}"/>
    <cellStyle name="Output 2 9 4" xfId="11098" xr:uid="{00000000-0005-0000-0000-0000485B0000}"/>
    <cellStyle name="Output 2_факт 2019" xfId="30425" xr:uid="{00000000-0005-0000-0000-0000495B0000}"/>
    <cellStyle name="Output Amounts" xfId="11099" xr:uid="{00000000-0005-0000-0000-00004A5B0000}"/>
    <cellStyle name="Output Amounts 2" xfId="30426" xr:uid="{00000000-0005-0000-0000-00004B5B0000}"/>
    <cellStyle name="Output Column Headings" xfId="11100" xr:uid="{00000000-0005-0000-0000-00004C5B0000}"/>
    <cellStyle name="Output Column Headings 2" xfId="30427" xr:uid="{00000000-0005-0000-0000-00004D5B0000}"/>
    <cellStyle name="Output Line Items" xfId="11101" xr:uid="{00000000-0005-0000-0000-00004E5B0000}"/>
    <cellStyle name="Output Line Items 2" xfId="30428" xr:uid="{00000000-0005-0000-0000-00004F5B0000}"/>
    <cellStyle name="Output Report Heading" xfId="11102" xr:uid="{00000000-0005-0000-0000-0000505B0000}"/>
    <cellStyle name="Output Report Heading 2" xfId="30429" xr:uid="{00000000-0005-0000-0000-0000515B0000}"/>
    <cellStyle name="Output Report Title" xfId="11103" xr:uid="{00000000-0005-0000-0000-0000525B0000}"/>
    <cellStyle name="Output Report Title 2" xfId="30430" xr:uid="{00000000-0005-0000-0000-0000535B0000}"/>
    <cellStyle name="Outputtitle" xfId="11104" xr:uid="{00000000-0005-0000-0000-0000545B0000}"/>
    <cellStyle name="Outputtitle 2" xfId="30431" xr:uid="{00000000-0005-0000-0000-0000555B0000}"/>
    <cellStyle name="p/n" xfId="11105" xr:uid="{00000000-0005-0000-0000-0000565B0000}"/>
    <cellStyle name="P?nznem [0]_Document" xfId="11106" xr:uid="{00000000-0005-0000-0000-0000575B0000}"/>
    <cellStyle name="P?nznem_Document" xfId="11107" xr:uid="{00000000-0005-0000-0000-0000585B0000}"/>
    <cellStyle name="Paaotsikko" xfId="11108" xr:uid="{00000000-0005-0000-0000-0000595B0000}"/>
    <cellStyle name="Paaotsikko 2" xfId="30432" xr:uid="{00000000-0005-0000-0000-00005A5B0000}"/>
    <cellStyle name="Page Number" xfId="11109" xr:uid="{00000000-0005-0000-0000-00005B5B0000}"/>
    <cellStyle name="Page Number 2" xfId="30433" xr:uid="{00000000-0005-0000-0000-00005C5B0000}"/>
    <cellStyle name="PageHeading" xfId="11110" xr:uid="{00000000-0005-0000-0000-00005D5B0000}"/>
    <cellStyle name="PageHeading 2" xfId="30434" xr:uid="{00000000-0005-0000-0000-00005E5B0000}"/>
    <cellStyle name="Pénznem [0]_Document" xfId="11111" xr:uid="{00000000-0005-0000-0000-00005F5B0000}"/>
    <cellStyle name="Pénznem_Document" xfId="11112" xr:uid="{00000000-0005-0000-0000-0000605B0000}"/>
    <cellStyle name="Percen - Style1" xfId="11113" xr:uid="{00000000-0005-0000-0000-0000615B0000}"/>
    <cellStyle name="Percent %" xfId="11114" xr:uid="{00000000-0005-0000-0000-0000625B0000}"/>
    <cellStyle name="Percent % 2" xfId="11115" xr:uid="{00000000-0005-0000-0000-0000635B0000}"/>
    <cellStyle name="Percent % 2 2" xfId="24022" xr:uid="{00000000-0005-0000-0000-0000645B0000}"/>
    <cellStyle name="Percent % 2 2 2" xfId="30435" xr:uid="{00000000-0005-0000-0000-0000655B0000}"/>
    <cellStyle name="Percent % 2 3" xfId="30436" xr:uid="{00000000-0005-0000-0000-0000665B0000}"/>
    <cellStyle name="Percent % 2_Лист2" xfId="30437" xr:uid="{00000000-0005-0000-0000-0000675B0000}"/>
    <cellStyle name="Percent % 3" xfId="11116" xr:uid="{00000000-0005-0000-0000-0000685B0000}"/>
    <cellStyle name="Percent % 3 2" xfId="24023" xr:uid="{00000000-0005-0000-0000-0000695B0000}"/>
    <cellStyle name="Percent % 3 2 2" xfId="30438" xr:uid="{00000000-0005-0000-0000-00006A5B0000}"/>
    <cellStyle name="Percent % 3 3" xfId="30439" xr:uid="{00000000-0005-0000-0000-00006B5B0000}"/>
    <cellStyle name="Percent % 3_Лист2" xfId="30440" xr:uid="{00000000-0005-0000-0000-00006C5B0000}"/>
    <cellStyle name="Percent % 4" xfId="11117" xr:uid="{00000000-0005-0000-0000-00006D5B0000}"/>
    <cellStyle name="Percent % 4 2" xfId="24024" xr:uid="{00000000-0005-0000-0000-00006E5B0000}"/>
    <cellStyle name="Percent % 4 2 2" xfId="30441" xr:uid="{00000000-0005-0000-0000-00006F5B0000}"/>
    <cellStyle name="Percent % 4 3" xfId="30442" xr:uid="{00000000-0005-0000-0000-0000705B0000}"/>
    <cellStyle name="Percent % 4_Лист2" xfId="30443" xr:uid="{00000000-0005-0000-0000-0000715B0000}"/>
    <cellStyle name="Percent % 5" xfId="11118" xr:uid="{00000000-0005-0000-0000-0000725B0000}"/>
    <cellStyle name="Percent % 5 2" xfId="30444" xr:uid="{00000000-0005-0000-0000-0000735B0000}"/>
    <cellStyle name="Percent % 6" xfId="30445" xr:uid="{00000000-0005-0000-0000-0000745B0000}"/>
    <cellStyle name="Percent % Long Underline" xfId="11119" xr:uid="{00000000-0005-0000-0000-0000755B0000}"/>
    <cellStyle name="Percent % Long Underline 2" xfId="11120" xr:uid="{00000000-0005-0000-0000-0000765B0000}"/>
    <cellStyle name="Percent % Long Underline 2 2" xfId="24025" xr:uid="{00000000-0005-0000-0000-0000775B0000}"/>
    <cellStyle name="Percent % Long Underline 2 2 2" xfId="30446" xr:uid="{00000000-0005-0000-0000-0000785B0000}"/>
    <cellStyle name="Percent % Long Underline 2 3" xfId="30447" xr:uid="{00000000-0005-0000-0000-0000795B0000}"/>
    <cellStyle name="Percent % Long Underline 2_Лист2" xfId="30448" xr:uid="{00000000-0005-0000-0000-00007A5B0000}"/>
    <cellStyle name="Percent % Long Underline 3" xfId="11121" xr:uid="{00000000-0005-0000-0000-00007B5B0000}"/>
    <cellStyle name="Percent % Long Underline 3 2" xfId="24026" xr:uid="{00000000-0005-0000-0000-00007C5B0000}"/>
    <cellStyle name="Percent % Long Underline 3 2 2" xfId="30449" xr:uid="{00000000-0005-0000-0000-00007D5B0000}"/>
    <cellStyle name="Percent % Long Underline 3 3" xfId="30450" xr:uid="{00000000-0005-0000-0000-00007E5B0000}"/>
    <cellStyle name="Percent % Long Underline 3_Лист2" xfId="30451" xr:uid="{00000000-0005-0000-0000-00007F5B0000}"/>
    <cellStyle name="Percent % Long Underline 4" xfId="11122" xr:uid="{00000000-0005-0000-0000-0000805B0000}"/>
    <cellStyle name="Percent % Long Underline 4 2" xfId="24027" xr:uid="{00000000-0005-0000-0000-0000815B0000}"/>
    <cellStyle name="Percent % Long Underline 4 2 2" xfId="30452" xr:uid="{00000000-0005-0000-0000-0000825B0000}"/>
    <cellStyle name="Percent % Long Underline 4 3" xfId="30453" xr:uid="{00000000-0005-0000-0000-0000835B0000}"/>
    <cellStyle name="Percent % Long Underline 4_Лист2" xfId="30454" xr:uid="{00000000-0005-0000-0000-0000845B0000}"/>
    <cellStyle name="Percent % Long Underline 5" xfId="11123" xr:uid="{00000000-0005-0000-0000-0000855B0000}"/>
    <cellStyle name="Percent % Long Underline 5 2" xfId="30455" xr:uid="{00000000-0005-0000-0000-0000865B0000}"/>
    <cellStyle name="Percent % Long Underline 6" xfId="30456" xr:uid="{00000000-0005-0000-0000-0000875B0000}"/>
    <cellStyle name="Percent % Long Underline_Лист2" xfId="30457" xr:uid="{00000000-0005-0000-0000-0000885B0000}"/>
    <cellStyle name="Percent %_Лист2" xfId="30458" xr:uid="{00000000-0005-0000-0000-0000895B0000}"/>
    <cellStyle name="Percent (0)" xfId="11124" xr:uid="{00000000-0005-0000-0000-00008A5B0000}"/>
    <cellStyle name="Percent (0) 2" xfId="11125" xr:uid="{00000000-0005-0000-0000-00008B5B0000}"/>
    <cellStyle name="Percent (0) 2 2" xfId="24028" xr:uid="{00000000-0005-0000-0000-00008C5B0000}"/>
    <cellStyle name="Percent (0) 2 2 2" xfId="30459" xr:uid="{00000000-0005-0000-0000-00008D5B0000}"/>
    <cellStyle name="Percent (0) 2 3" xfId="30460" xr:uid="{00000000-0005-0000-0000-00008E5B0000}"/>
    <cellStyle name="Percent (0) 2_Лист2" xfId="30461" xr:uid="{00000000-0005-0000-0000-00008F5B0000}"/>
    <cellStyle name="Percent (0) 3" xfId="11126" xr:uid="{00000000-0005-0000-0000-0000905B0000}"/>
    <cellStyle name="Percent (0) 3 2" xfId="24029" xr:uid="{00000000-0005-0000-0000-0000915B0000}"/>
    <cellStyle name="Percent (0) 3 2 2" xfId="30462" xr:uid="{00000000-0005-0000-0000-0000925B0000}"/>
    <cellStyle name="Percent (0) 3 3" xfId="30463" xr:uid="{00000000-0005-0000-0000-0000935B0000}"/>
    <cellStyle name="Percent (0) 3_Лист2" xfId="30464" xr:uid="{00000000-0005-0000-0000-0000945B0000}"/>
    <cellStyle name="Percent (0) 4" xfId="11127" xr:uid="{00000000-0005-0000-0000-0000955B0000}"/>
    <cellStyle name="Percent (0) 4 2" xfId="24030" xr:uid="{00000000-0005-0000-0000-0000965B0000}"/>
    <cellStyle name="Percent (0) 4 2 2" xfId="30465" xr:uid="{00000000-0005-0000-0000-0000975B0000}"/>
    <cellStyle name="Percent (0) 4 3" xfId="30466" xr:uid="{00000000-0005-0000-0000-0000985B0000}"/>
    <cellStyle name="Percent (0) 4_Лист2" xfId="30467" xr:uid="{00000000-0005-0000-0000-0000995B0000}"/>
    <cellStyle name="Percent (0) 5" xfId="11128" xr:uid="{00000000-0005-0000-0000-00009A5B0000}"/>
    <cellStyle name="Percent (0) 5 2" xfId="30468" xr:uid="{00000000-0005-0000-0000-00009B5B0000}"/>
    <cellStyle name="Percent (0) 6" xfId="30469" xr:uid="{00000000-0005-0000-0000-00009C5B0000}"/>
    <cellStyle name="Percent (0)_Лист2" xfId="30470" xr:uid="{00000000-0005-0000-0000-00009D5B0000}"/>
    <cellStyle name="Percent [0]" xfId="11129" xr:uid="{00000000-0005-0000-0000-00009E5B0000}"/>
    <cellStyle name="Percent [0] 2" xfId="30471" xr:uid="{00000000-0005-0000-0000-00009F5B0000}"/>
    <cellStyle name="Percent [1]" xfId="11130" xr:uid="{00000000-0005-0000-0000-0000A05B0000}"/>
    <cellStyle name="Percent [1] 2" xfId="30472" xr:uid="{00000000-0005-0000-0000-0000A15B0000}"/>
    <cellStyle name="Percent [2]" xfId="11131" xr:uid="{00000000-0005-0000-0000-0000A25B0000}"/>
    <cellStyle name="Percent [2] 2" xfId="11132" xr:uid="{00000000-0005-0000-0000-0000A35B0000}"/>
    <cellStyle name="Percent [2] 2 2" xfId="24031" xr:uid="{00000000-0005-0000-0000-0000A45B0000}"/>
    <cellStyle name="Percent [2] 2 2 2" xfId="30473" xr:uid="{00000000-0005-0000-0000-0000A55B0000}"/>
    <cellStyle name="Percent [2] 2 3" xfId="30474" xr:uid="{00000000-0005-0000-0000-0000A65B0000}"/>
    <cellStyle name="Percent [2] 2_Лист2" xfId="30475" xr:uid="{00000000-0005-0000-0000-0000A75B0000}"/>
    <cellStyle name="Percent [2] 3" xfId="11133" xr:uid="{00000000-0005-0000-0000-0000A85B0000}"/>
    <cellStyle name="Percent [2] 3 2" xfId="24032" xr:uid="{00000000-0005-0000-0000-0000A95B0000}"/>
    <cellStyle name="Percent [2] 3 2 2" xfId="30476" xr:uid="{00000000-0005-0000-0000-0000AA5B0000}"/>
    <cellStyle name="Percent [2] 3 3" xfId="30477" xr:uid="{00000000-0005-0000-0000-0000AB5B0000}"/>
    <cellStyle name="Percent [2] 3_Лист2" xfId="30478" xr:uid="{00000000-0005-0000-0000-0000AC5B0000}"/>
    <cellStyle name="Percent [2] 4" xfId="11134" xr:uid="{00000000-0005-0000-0000-0000AD5B0000}"/>
    <cellStyle name="Percent [2] 4 2" xfId="24033" xr:uid="{00000000-0005-0000-0000-0000AE5B0000}"/>
    <cellStyle name="Percent [2] 4 2 2" xfId="30479" xr:uid="{00000000-0005-0000-0000-0000AF5B0000}"/>
    <cellStyle name="Percent [2] 4 3" xfId="30480" xr:uid="{00000000-0005-0000-0000-0000B05B0000}"/>
    <cellStyle name="Percent [2] 4_Лист2" xfId="30481" xr:uid="{00000000-0005-0000-0000-0000B15B0000}"/>
    <cellStyle name="Percent [2] 5" xfId="11135" xr:uid="{00000000-0005-0000-0000-0000B25B0000}"/>
    <cellStyle name="Percent [2] 5 2" xfId="30482" xr:uid="{00000000-0005-0000-0000-0000B35B0000}"/>
    <cellStyle name="Percent [2] 6" xfId="30483" xr:uid="{00000000-0005-0000-0000-0000B45B0000}"/>
    <cellStyle name="Percent [2]_Лист2" xfId="30484" xr:uid="{00000000-0005-0000-0000-0000B55B0000}"/>
    <cellStyle name="Percent 0%" xfId="11136" xr:uid="{00000000-0005-0000-0000-0000B65B0000}"/>
    <cellStyle name="Percent 0.0%" xfId="11137" xr:uid="{00000000-0005-0000-0000-0000B75B0000}"/>
    <cellStyle name="Percent 0.0% 2" xfId="11138" xr:uid="{00000000-0005-0000-0000-0000B85B0000}"/>
    <cellStyle name="Percent 0.0% 2 2" xfId="24034" xr:uid="{00000000-0005-0000-0000-0000B95B0000}"/>
    <cellStyle name="Percent 0.0% 2 2 2" xfId="30485" xr:uid="{00000000-0005-0000-0000-0000BA5B0000}"/>
    <cellStyle name="Percent 0.0% 2 3" xfId="30486" xr:uid="{00000000-0005-0000-0000-0000BB5B0000}"/>
    <cellStyle name="Percent 0.0% 2_Лист2" xfId="30487" xr:uid="{00000000-0005-0000-0000-0000BC5B0000}"/>
    <cellStyle name="Percent 0.0% 3" xfId="11139" xr:uid="{00000000-0005-0000-0000-0000BD5B0000}"/>
    <cellStyle name="Percent 0.0% 3 2" xfId="24035" xr:uid="{00000000-0005-0000-0000-0000BE5B0000}"/>
    <cellStyle name="Percent 0.0% 3 2 2" xfId="30488" xr:uid="{00000000-0005-0000-0000-0000BF5B0000}"/>
    <cellStyle name="Percent 0.0% 3 3" xfId="30489" xr:uid="{00000000-0005-0000-0000-0000C05B0000}"/>
    <cellStyle name="Percent 0.0% 3_Лист2" xfId="30490" xr:uid="{00000000-0005-0000-0000-0000C15B0000}"/>
    <cellStyle name="Percent 0.0% 4" xfId="11140" xr:uid="{00000000-0005-0000-0000-0000C25B0000}"/>
    <cellStyle name="Percent 0.0% 4 2" xfId="24036" xr:uid="{00000000-0005-0000-0000-0000C35B0000}"/>
    <cellStyle name="Percent 0.0% 4 2 2" xfId="30491" xr:uid="{00000000-0005-0000-0000-0000C45B0000}"/>
    <cellStyle name="Percent 0.0% 4 3" xfId="30492" xr:uid="{00000000-0005-0000-0000-0000C55B0000}"/>
    <cellStyle name="Percent 0.0% 4_Лист2" xfId="30493" xr:uid="{00000000-0005-0000-0000-0000C65B0000}"/>
    <cellStyle name="Percent 0.0% 5" xfId="11141" xr:uid="{00000000-0005-0000-0000-0000C75B0000}"/>
    <cellStyle name="Percent 0.0% 5 2" xfId="30494" xr:uid="{00000000-0005-0000-0000-0000C85B0000}"/>
    <cellStyle name="Percent 0.0% 6" xfId="30495" xr:uid="{00000000-0005-0000-0000-0000C95B0000}"/>
    <cellStyle name="Percent 0.0% Long Underline" xfId="11142" xr:uid="{00000000-0005-0000-0000-0000CA5B0000}"/>
    <cellStyle name="Percent 0.0% Long Underline 2" xfId="11143" xr:uid="{00000000-0005-0000-0000-0000CB5B0000}"/>
    <cellStyle name="Percent 0.0% Long Underline 2 2" xfId="24037" xr:uid="{00000000-0005-0000-0000-0000CC5B0000}"/>
    <cellStyle name="Percent 0.0% Long Underline 2 2 2" xfId="30496" xr:uid="{00000000-0005-0000-0000-0000CD5B0000}"/>
    <cellStyle name="Percent 0.0% Long Underline 2 3" xfId="30497" xr:uid="{00000000-0005-0000-0000-0000CE5B0000}"/>
    <cellStyle name="Percent 0.0% Long Underline 2_Лист2" xfId="30498" xr:uid="{00000000-0005-0000-0000-0000CF5B0000}"/>
    <cellStyle name="Percent 0.0% Long Underline 3" xfId="11144" xr:uid="{00000000-0005-0000-0000-0000D05B0000}"/>
    <cellStyle name="Percent 0.0% Long Underline 3 2" xfId="24038" xr:uid="{00000000-0005-0000-0000-0000D15B0000}"/>
    <cellStyle name="Percent 0.0% Long Underline 3 2 2" xfId="30499" xr:uid="{00000000-0005-0000-0000-0000D25B0000}"/>
    <cellStyle name="Percent 0.0% Long Underline 3 3" xfId="30500" xr:uid="{00000000-0005-0000-0000-0000D35B0000}"/>
    <cellStyle name="Percent 0.0% Long Underline 3_Лист2" xfId="30501" xr:uid="{00000000-0005-0000-0000-0000D45B0000}"/>
    <cellStyle name="Percent 0.0% Long Underline 4" xfId="11145" xr:uid="{00000000-0005-0000-0000-0000D55B0000}"/>
    <cellStyle name="Percent 0.0% Long Underline 4 2" xfId="24039" xr:uid="{00000000-0005-0000-0000-0000D65B0000}"/>
    <cellStyle name="Percent 0.0% Long Underline 4 2 2" xfId="30502" xr:uid="{00000000-0005-0000-0000-0000D75B0000}"/>
    <cellStyle name="Percent 0.0% Long Underline 4 3" xfId="30503" xr:uid="{00000000-0005-0000-0000-0000D85B0000}"/>
    <cellStyle name="Percent 0.0% Long Underline 4_Лист2" xfId="30504" xr:uid="{00000000-0005-0000-0000-0000D95B0000}"/>
    <cellStyle name="Percent 0.0% Long Underline 5" xfId="11146" xr:uid="{00000000-0005-0000-0000-0000DA5B0000}"/>
    <cellStyle name="Percent 0.0% Long Underline 5 2" xfId="30505" xr:uid="{00000000-0005-0000-0000-0000DB5B0000}"/>
    <cellStyle name="Percent 0.0% Long Underline 6" xfId="30506" xr:uid="{00000000-0005-0000-0000-0000DC5B0000}"/>
    <cellStyle name="Percent 0.0% Long Underline_Лист2" xfId="30507" xr:uid="{00000000-0005-0000-0000-0000DD5B0000}"/>
    <cellStyle name="Percent 0.0%_Лист2" xfId="30508" xr:uid="{00000000-0005-0000-0000-0000DE5B0000}"/>
    <cellStyle name="Percent 0.00%" xfId="11147" xr:uid="{00000000-0005-0000-0000-0000DF5B0000}"/>
    <cellStyle name="Percent 0.00% 2" xfId="11148" xr:uid="{00000000-0005-0000-0000-0000E05B0000}"/>
    <cellStyle name="Percent 0.00% 2 2" xfId="24040" xr:uid="{00000000-0005-0000-0000-0000E15B0000}"/>
    <cellStyle name="Percent 0.00% 2 2 2" xfId="30509" xr:uid="{00000000-0005-0000-0000-0000E25B0000}"/>
    <cellStyle name="Percent 0.00% 2 3" xfId="30510" xr:uid="{00000000-0005-0000-0000-0000E35B0000}"/>
    <cellStyle name="Percent 0.00% 2_Лист2" xfId="30511" xr:uid="{00000000-0005-0000-0000-0000E45B0000}"/>
    <cellStyle name="Percent 0.00% 3" xfId="11149" xr:uid="{00000000-0005-0000-0000-0000E55B0000}"/>
    <cellStyle name="Percent 0.00% 3 2" xfId="24041" xr:uid="{00000000-0005-0000-0000-0000E65B0000}"/>
    <cellStyle name="Percent 0.00% 3 2 2" xfId="30512" xr:uid="{00000000-0005-0000-0000-0000E75B0000}"/>
    <cellStyle name="Percent 0.00% 3 3" xfId="30513" xr:uid="{00000000-0005-0000-0000-0000E85B0000}"/>
    <cellStyle name="Percent 0.00% 3_Лист2" xfId="30514" xr:uid="{00000000-0005-0000-0000-0000E95B0000}"/>
    <cellStyle name="Percent 0.00% 4" xfId="11150" xr:uid="{00000000-0005-0000-0000-0000EA5B0000}"/>
    <cellStyle name="Percent 0.00% 4 2" xfId="24042" xr:uid="{00000000-0005-0000-0000-0000EB5B0000}"/>
    <cellStyle name="Percent 0.00% 4 2 2" xfId="30515" xr:uid="{00000000-0005-0000-0000-0000EC5B0000}"/>
    <cellStyle name="Percent 0.00% 4 3" xfId="30516" xr:uid="{00000000-0005-0000-0000-0000ED5B0000}"/>
    <cellStyle name="Percent 0.00% 4_Лист2" xfId="30517" xr:uid="{00000000-0005-0000-0000-0000EE5B0000}"/>
    <cellStyle name="Percent 0.00% 5" xfId="11151" xr:uid="{00000000-0005-0000-0000-0000EF5B0000}"/>
    <cellStyle name="Percent 0.00% 5 2" xfId="30518" xr:uid="{00000000-0005-0000-0000-0000F05B0000}"/>
    <cellStyle name="Percent 0.00% 6" xfId="21681" xr:uid="{00000000-0005-0000-0000-0000F15B0000}"/>
    <cellStyle name="Percent 0.00% 7" xfId="30519" xr:uid="{00000000-0005-0000-0000-0000F25B0000}"/>
    <cellStyle name="Percent 0.00% Long Underline" xfId="11152" xr:uid="{00000000-0005-0000-0000-0000F35B0000}"/>
    <cellStyle name="Percent 0.00% Long Underline 2" xfId="11153" xr:uid="{00000000-0005-0000-0000-0000F45B0000}"/>
    <cellStyle name="Percent 0.00% Long Underline 2 2" xfId="24043" xr:uid="{00000000-0005-0000-0000-0000F55B0000}"/>
    <cellStyle name="Percent 0.00% Long Underline 2 2 2" xfId="30520" xr:uid="{00000000-0005-0000-0000-0000F65B0000}"/>
    <cellStyle name="Percent 0.00% Long Underline 2 3" xfId="30521" xr:uid="{00000000-0005-0000-0000-0000F75B0000}"/>
    <cellStyle name="Percent 0.00% Long Underline 2_Лист2" xfId="30522" xr:uid="{00000000-0005-0000-0000-0000F85B0000}"/>
    <cellStyle name="Percent 0.00% Long Underline 3" xfId="11154" xr:uid="{00000000-0005-0000-0000-0000F95B0000}"/>
    <cellStyle name="Percent 0.00% Long Underline 3 2" xfId="24044" xr:uid="{00000000-0005-0000-0000-0000FA5B0000}"/>
    <cellStyle name="Percent 0.00% Long Underline 3 2 2" xfId="30523" xr:uid="{00000000-0005-0000-0000-0000FB5B0000}"/>
    <cellStyle name="Percent 0.00% Long Underline 3 3" xfId="30524" xr:uid="{00000000-0005-0000-0000-0000FC5B0000}"/>
    <cellStyle name="Percent 0.00% Long Underline 3_Лист2" xfId="30525" xr:uid="{00000000-0005-0000-0000-0000FD5B0000}"/>
    <cellStyle name="Percent 0.00% Long Underline 4" xfId="11155" xr:uid="{00000000-0005-0000-0000-0000FE5B0000}"/>
    <cellStyle name="Percent 0.00% Long Underline 4 2" xfId="24045" xr:uid="{00000000-0005-0000-0000-0000FF5B0000}"/>
    <cellStyle name="Percent 0.00% Long Underline 4 2 2" xfId="30526" xr:uid="{00000000-0005-0000-0000-0000005C0000}"/>
    <cellStyle name="Percent 0.00% Long Underline 4 3" xfId="30527" xr:uid="{00000000-0005-0000-0000-0000015C0000}"/>
    <cellStyle name="Percent 0.00% Long Underline 4_Лист2" xfId="30528" xr:uid="{00000000-0005-0000-0000-0000025C0000}"/>
    <cellStyle name="Percent 0.00% Long Underline 5" xfId="11156" xr:uid="{00000000-0005-0000-0000-0000035C0000}"/>
    <cellStyle name="Percent 0.00% Long Underline 5 2" xfId="30529" xr:uid="{00000000-0005-0000-0000-0000045C0000}"/>
    <cellStyle name="Percent 0.00% Long Underline 6" xfId="30530" xr:uid="{00000000-0005-0000-0000-0000055C0000}"/>
    <cellStyle name="Percent 0.00% Long Underline_Лист2" xfId="30531" xr:uid="{00000000-0005-0000-0000-0000065C0000}"/>
    <cellStyle name="Percent 0.00%_Лист2" xfId="30532" xr:uid="{00000000-0005-0000-0000-0000075C0000}"/>
    <cellStyle name="Percent 0.000%" xfId="11157" xr:uid="{00000000-0005-0000-0000-0000085C0000}"/>
    <cellStyle name="Percent 0.000% 2" xfId="11158" xr:uid="{00000000-0005-0000-0000-0000095C0000}"/>
    <cellStyle name="Percent 0.000% 2 2" xfId="24046" xr:uid="{00000000-0005-0000-0000-00000A5C0000}"/>
    <cellStyle name="Percent 0.000% 2 2 2" xfId="30533" xr:uid="{00000000-0005-0000-0000-00000B5C0000}"/>
    <cellStyle name="Percent 0.000% 2 3" xfId="30534" xr:uid="{00000000-0005-0000-0000-00000C5C0000}"/>
    <cellStyle name="Percent 0.000% 2_Лист2" xfId="30535" xr:uid="{00000000-0005-0000-0000-00000D5C0000}"/>
    <cellStyle name="Percent 0.000% 3" xfId="11159" xr:uid="{00000000-0005-0000-0000-00000E5C0000}"/>
    <cellStyle name="Percent 0.000% 3 2" xfId="24047" xr:uid="{00000000-0005-0000-0000-00000F5C0000}"/>
    <cellStyle name="Percent 0.000% 3 2 2" xfId="30536" xr:uid="{00000000-0005-0000-0000-0000105C0000}"/>
    <cellStyle name="Percent 0.000% 3 3" xfId="30537" xr:uid="{00000000-0005-0000-0000-0000115C0000}"/>
    <cellStyle name="Percent 0.000% 3_Лист2" xfId="30538" xr:uid="{00000000-0005-0000-0000-0000125C0000}"/>
    <cellStyle name="Percent 0.000% 4" xfId="11160" xr:uid="{00000000-0005-0000-0000-0000135C0000}"/>
    <cellStyle name="Percent 0.000% 4 2" xfId="24048" xr:uid="{00000000-0005-0000-0000-0000145C0000}"/>
    <cellStyle name="Percent 0.000% 4 2 2" xfId="30539" xr:uid="{00000000-0005-0000-0000-0000155C0000}"/>
    <cellStyle name="Percent 0.000% 4 3" xfId="30540" xr:uid="{00000000-0005-0000-0000-0000165C0000}"/>
    <cellStyle name="Percent 0.000% 4_Лист2" xfId="30541" xr:uid="{00000000-0005-0000-0000-0000175C0000}"/>
    <cellStyle name="Percent 0.000% 5" xfId="11161" xr:uid="{00000000-0005-0000-0000-0000185C0000}"/>
    <cellStyle name="Percent 0.000% 5 2" xfId="30542" xr:uid="{00000000-0005-0000-0000-0000195C0000}"/>
    <cellStyle name="Percent 0.000% 6" xfId="30543" xr:uid="{00000000-0005-0000-0000-00001A5C0000}"/>
    <cellStyle name="Percent 0.000% Long Underline" xfId="11162" xr:uid="{00000000-0005-0000-0000-00001B5C0000}"/>
    <cellStyle name="Percent 0.000% Long Underline 2" xfId="11163" xr:uid="{00000000-0005-0000-0000-00001C5C0000}"/>
    <cellStyle name="Percent 0.000% Long Underline 2 2" xfId="24049" xr:uid="{00000000-0005-0000-0000-00001D5C0000}"/>
    <cellStyle name="Percent 0.000% Long Underline 2 2 2" xfId="30544" xr:uid="{00000000-0005-0000-0000-00001E5C0000}"/>
    <cellStyle name="Percent 0.000% Long Underline 2 3" xfId="30545" xr:uid="{00000000-0005-0000-0000-00001F5C0000}"/>
    <cellStyle name="Percent 0.000% Long Underline 2_Лист2" xfId="30546" xr:uid="{00000000-0005-0000-0000-0000205C0000}"/>
    <cellStyle name="Percent 0.000% Long Underline 3" xfId="11164" xr:uid="{00000000-0005-0000-0000-0000215C0000}"/>
    <cellStyle name="Percent 0.000% Long Underline 3 2" xfId="24050" xr:uid="{00000000-0005-0000-0000-0000225C0000}"/>
    <cellStyle name="Percent 0.000% Long Underline 3 2 2" xfId="30547" xr:uid="{00000000-0005-0000-0000-0000235C0000}"/>
    <cellStyle name="Percent 0.000% Long Underline 3 3" xfId="30548" xr:uid="{00000000-0005-0000-0000-0000245C0000}"/>
    <cellStyle name="Percent 0.000% Long Underline 3_Лист2" xfId="30549" xr:uid="{00000000-0005-0000-0000-0000255C0000}"/>
    <cellStyle name="Percent 0.000% Long Underline 4" xfId="11165" xr:uid="{00000000-0005-0000-0000-0000265C0000}"/>
    <cellStyle name="Percent 0.000% Long Underline 4 2" xfId="24051" xr:uid="{00000000-0005-0000-0000-0000275C0000}"/>
    <cellStyle name="Percent 0.000% Long Underline 4 2 2" xfId="30550" xr:uid="{00000000-0005-0000-0000-0000285C0000}"/>
    <cellStyle name="Percent 0.000% Long Underline 4 3" xfId="30551" xr:uid="{00000000-0005-0000-0000-0000295C0000}"/>
    <cellStyle name="Percent 0.000% Long Underline 4_Лист2" xfId="30552" xr:uid="{00000000-0005-0000-0000-00002A5C0000}"/>
    <cellStyle name="Percent 0.000% Long Underline 5" xfId="11166" xr:uid="{00000000-0005-0000-0000-00002B5C0000}"/>
    <cellStyle name="Percent 0.000% Long Underline 5 2" xfId="30553" xr:uid="{00000000-0005-0000-0000-00002C5C0000}"/>
    <cellStyle name="Percent 0.000% Long Underline 6" xfId="30554" xr:uid="{00000000-0005-0000-0000-00002D5C0000}"/>
    <cellStyle name="Percent 0.000% Long Underline_Лист2" xfId="30555" xr:uid="{00000000-0005-0000-0000-00002E5C0000}"/>
    <cellStyle name="Percent 0.000%_Лист2" xfId="30556" xr:uid="{00000000-0005-0000-0000-00002F5C0000}"/>
    <cellStyle name="Percent 10" xfId="11167" xr:uid="{00000000-0005-0000-0000-0000305C0000}"/>
    <cellStyle name="Percent 2" xfId="11168" xr:uid="{00000000-0005-0000-0000-0000315C0000}"/>
    <cellStyle name="Percent 2 2" xfId="30557" xr:uid="{00000000-0005-0000-0000-0000325C0000}"/>
    <cellStyle name="Percent 3" xfId="11169" xr:uid="{00000000-0005-0000-0000-0000335C0000}"/>
    <cellStyle name="Percent 4" xfId="11170" xr:uid="{00000000-0005-0000-0000-0000345C0000}"/>
    <cellStyle name="Percent 5" xfId="11171" xr:uid="{00000000-0005-0000-0000-0000355C0000}"/>
    <cellStyle name="Percent 6" xfId="11172" xr:uid="{00000000-0005-0000-0000-0000365C0000}"/>
    <cellStyle name="Percent 6 2" xfId="11173" xr:uid="{00000000-0005-0000-0000-0000375C0000}"/>
    <cellStyle name="Percent 6_факт 2019" xfId="30558" xr:uid="{00000000-0005-0000-0000-0000385C0000}"/>
    <cellStyle name="Percent 7" xfId="11174" xr:uid="{00000000-0005-0000-0000-0000395C0000}"/>
    <cellStyle name="Percent 8" xfId="11175" xr:uid="{00000000-0005-0000-0000-00003A5C0000}"/>
    <cellStyle name="Percent 8 2" xfId="11176" xr:uid="{00000000-0005-0000-0000-00003B5C0000}"/>
    <cellStyle name="Percent 8_факт 2019" xfId="30559" xr:uid="{00000000-0005-0000-0000-00003C5C0000}"/>
    <cellStyle name="Percent 9" xfId="11177" xr:uid="{00000000-0005-0000-0000-00003D5C0000}"/>
    <cellStyle name="Percent 9 2" xfId="11178" xr:uid="{00000000-0005-0000-0000-00003E5C0000}"/>
    <cellStyle name="Percent 9_факт 2019" xfId="30560" xr:uid="{00000000-0005-0000-0000-00003F5C0000}"/>
    <cellStyle name="PillarData" xfId="11179" xr:uid="{00000000-0005-0000-0000-0000405C0000}"/>
    <cellStyle name="PillarData 2" xfId="30561" xr:uid="{00000000-0005-0000-0000-0000415C0000}"/>
    <cellStyle name="PillarText" xfId="11180" xr:uid="{00000000-0005-0000-0000-0000425C0000}"/>
    <cellStyle name="PIMS" xfId="11181" xr:uid="{00000000-0005-0000-0000-0000435C0000}"/>
    <cellStyle name="PIMS 2" xfId="30562" xr:uid="{00000000-0005-0000-0000-0000445C0000}"/>
    <cellStyle name="Piug" xfId="11182" xr:uid="{00000000-0005-0000-0000-0000455C0000}"/>
    <cellStyle name="Piug 2" xfId="11183" xr:uid="{00000000-0005-0000-0000-0000465C0000}"/>
    <cellStyle name="Piug 2 2" xfId="11184" xr:uid="{00000000-0005-0000-0000-0000475C0000}"/>
    <cellStyle name="Piug 3" xfId="11185" xr:uid="{00000000-0005-0000-0000-0000485C0000}"/>
    <cellStyle name="Piug_факт 2019" xfId="30563" xr:uid="{00000000-0005-0000-0000-0000495C0000}"/>
    <cellStyle name="Plug" xfId="11186" xr:uid="{00000000-0005-0000-0000-00004A5C0000}"/>
    <cellStyle name="Plug 2" xfId="11187" xr:uid="{00000000-0005-0000-0000-00004B5C0000}"/>
    <cellStyle name="Plug 2 2" xfId="11188" xr:uid="{00000000-0005-0000-0000-00004C5C0000}"/>
    <cellStyle name="Plug 3" xfId="11189" xr:uid="{00000000-0005-0000-0000-00004D5C0000}"/>
    <cellStyle name="Plug_факт 2019" xfId="30564" xr:uid="{00000000-0005-0000-0000-00004E5C0000}"/>
    <cellStyle name="Pourcentage_Profit &amp; Loss" xfId="11190" xr:uid="{00000000-0005-0000-0000-00004F5C0000}"/>
    <cellStyle name="prochrek" xfId="11191" xr:uid="{00000000-0005-0000-0000-0000505C0000}"/>
    <cellStyle name="prochrek 2" xfId="11192" xr:uid="{00000000-0005-0000-0000-0000515C0000}"/>
    <cellStyle name="prochrek 3" xfId="11193" xr:uid="{00000000-0005-0000-0000-0000525C0000}"/>
    <cellStyle name="prochrek 4" xfId="11194" xr:uid="{00000000-0005-0000-0000-0000535C0000}"/>
    <cellStyle name="Product" xfId="11195" xr:uid="{00000000-0005-0000-0000-0000545C0000}"/>
    <cellStyle name="Product 10" xfId="11196" xr:uid="{00000000-0005-0000-0000-0000555C0000}"/>
    <cellStyle name="Product 10 2" xfId="21682" xr:uid="{00000000-0005-0000-0000-0000565C0000}"/>
    <cellStyle name="Product 10_факт 2019" xfId="30565" xr:uid="{00000000-0005-0000-0000-0000575C0000}"/>
    <cellStyle name="Product 11" xfId="11197" xr:uid="{00000000-0005-0000-0000-0000585C0000}"/>
    <cellStyle name="Product 11 2" xfId="21683" xr:uid="{00000000-0005-0000-0000-0000595C0000}"/>
    <cellStyle name="Product 11_факт 2019" xfId="30566" xr:uid="{00000000-0005-0000-0000-00005A5C0000}"/>
    <cellStyle name="Product 12" xfId="11198" xr:uid="{00000000-0005-0000-0000-00005B5C0000}"/>
    <cellStyle name="Product 12 2" xfId="21684" xr:uid="{00000000-0005-0000-0000-00005C5C0000}"/>
    <cellStyle name="Product 12_факт 2019" xfId="30567" xr:uid="{00000000-0005-0000-0000-00005D5C0000}"/>
    <cellStyle name="Product 13" xfId="21685" xr:uid="{00000000-0005-0000-0000-00005E5C0000}"/>
    <cellStyle name="Product 13 2" xfId="21686" xr:uid="{00000000-0005-0000-0000-00005F5C0000}"/>
    <cellStyle name="Product 13_факт 2019" xfId="30568" xr:uid="{00000000-0005-0000-0000-0000605C0000}"/>
    <cellStyle name="Product 14" xfId="21687" xr:uid="{00000000-0005-0000-0000-0000615C0000}"/>
    <cellStyle name="Product 14 2" xfId="21688" xr:uid="{00000000-0005-0000-0000-0000625C0000}"/>
    <cellStyle name="Product 14_факт 2019" xfId="30569" xr:uid="{00000000-0005-0000-0000-0000635C0000}"/>
    <cellStyle name="Product 15" xfId="21689" xr:uid="{00000000-0005-0000-0000-0000645C0000}"/>
    <cellStyle name="Product 15 2" xfId="21690" xr:uid="{00000000-0005-0000-0000-0000655C0000}"/>
    <cellStyle name="Product 15_факт 2019" xfId="30570" xr:uid="{00000000-0005-0000-0000-0000665C0000}"/>
    <cellStyle name="Product 16" xfId="21691" xr:uid="{00000000-0005-0000-0000-0000675C0000}"/>
    <cellStyle name="Product 17" xfId="30571" xr:uid="{00000000-0005-0000-0000-0000685C0000}"/>
    <cellStyle name="Product 2" xfId="11199" xr:uid="{00000000-0005-0000-0000-0000695C0000}"/>
    <cellStyle name="Product 2 10" xfId="21692" xr:uid="{00000000-0005-0000-0000-00006A5C0000}"/>
    <cellStyle name="Product 2 2" xfId="11200" xr:uid="{00000000-0005-0000-0000-00006B5C0000}"/>
    <cellStyle name="Product 2 2 2" xfId="11201" xr:uid="{00000000-0005-0000-0000-00006C5C0000}"/>
    <cellStyle name="Product 2 2 2 2" xfId="21693" xr:uid="{00000000-0005-0000-0000-00006D5C0000}"/>
    <cellStyle name="Product 2 2 2 2 2" xfId="21694" xr:uid="{00000000-0005-0000-0000-00006E5C0000}"/>
    <cellStyle name="Product 2 2 2 2_факт 2019" xfId="30572" xr:uid="{00000000-0005-0000-0000-00006F5C0000}"/>
    <cellStyle name="Product 2 2 2 3" xfId="21695" xr:uid="{00000000-0005-0000-0000-0000705C0000}"/>
    <cellStyle name="Product 2 2 2 3 2" xfId="21696" xr:uid="{00000000-0005-0000-0000-0000715C0000}"/>
    <cellStyle name="Product 2 2 2 3_факт 2019" xfId="30573" xr:uid="{00000000-0005-0000-0000-0000725C0000}"/>
    <cellStyle name="Product 2 2 2 4" xfId="21697" xr:uid="{00000000-0005-0000-0000-0000735C0000}"/>
    <cellStyle name="Product 2 2 2_факт 2019" xfId="30574" xr:uid="{00000000-0005-0000-0000-0000745C0000}"/>
    <cellStyle name="Product 2 2 3" xfId="11202" xr:uid="{00000000-0005-0000-0000-0000755C0000}"/>
    <cellStyle name="Product 2 2 3 2" xfId="21698" xr:uid="{00000000-0005-0000-0000-0000765C0000}"/>
    <cellStyle name="Product 2 2 3_факт 2019" xfId="30575" xr:uid="{00000000-0005-0000-0000-0000775C0000}"/>
    <cellStyle name="Product 2 2 4" xfId="11203" xr:uid="{00000000-0005-0000-0000-0000785C0000}"/>
    <cellStyle name="Product 2 2 4 2" xfId="21699" xr:uid="{00000000-0005-0000-0000-0000795C0000}"/>
    <cellStyle name="Product 2 2 4_факт 2019" xfId="30576" xr:uid="{00000000-0005-0000-0000-00007A5C0000}"/>
    <cellStyle name="Product 2 2 5" xfId="11204" xr:uid="{00000000-0005-0000-0000-00007B5C0000}"/>
    <cellStyle name="Product 2 2 5 2" xfId="21700" xr:uid="{00000000-0005-0000-0000-00007C5C0000}"/>
    <cellStyle name="Product 2 2 5_факт 2019" xfId="30577" xr:uid="{00000000-0005-0000-0000-00007D5C0000}"/>
    <cellStyle name="Product 2 2 6" xfId="21701" xr:uid="{00000000-0005-0000-0000-00007E5C0000}"/>
    <cellStyle name="Product 2 2 6 2" xfId="21702" xr:uid="{00000000-0005-0000-0000-00007F5C0000}"/>
    <cellStyle name="Product 2 2 6_факт 2019" xfId="30578" xr:uid="{00000000-0005-0000-0000-0000805C0000}"/>
    <cellStyle name="Product 2 2 7" xfId="21703" xr:uid="{00000000-0005-0000-0000-0000815C0000}"/>
    <cellStyle name="Product 2 2 7 2" xfId="21704" xr:uid="{00000000-0005-0000-0000-0000825C0000}"/>
    <cellStyle name="Product 2 2 7_факт 2019" xfId="30579" xr:uid="{00000000-0005-0000-0000-0000835C0000}"/>
    <cellStyle name="Product 2 2 8" xfId="21705" xr:uid="{00000000-0005-0000-0000-0000845C0000}"/>
    <cellStyle name="Product 2 2 8 2" xfId="21706" xr:uid="{00000000-0005-0000-0000-0000855C0000}"/>
    <cellStyle name="Product 2 2 8_факт 2019" xfId="30580" xr:uid="{00000000-0005-0000-0000-0000865C0000}"/>
    <cellStyle name="Product 2 2 9" xfId="21707" xr:uid="{00000000-0005-0000-0000-0000875C0000}"/>
    <cellStyle name="Product 2 2_факт 2019" xfId="30581" xr:uid="{00000000-0005-0000-0000-0000885C0000}"/>
    <cellStyle name="Product 2 3" xfId="11205" xr:uid="{00000000-0005-0000-0000-0000895C0000}"/>
    <cellStyle name="Product 2 3 2" xfId="21708" xr:uid="{00000000-0005-0000-0000-00008A5C0000}"/>
    <cellStyle name="Product 2 3 2 2" xfId="21709" xr:uid="{00000000-0005-0000-0000-00008B5C0000}"/>
    <cellStyle name="Product 2 3 2_факт 2019" xfId="30582" xr:uid="{00000000-0005-0000-0000-00008C5C0000}"/>
    <cellStyle name="Product 2 3 3" xfId="21710" xr:uid="{00000000-0005-0000-0000-00008D5C0000}"/>
    <cellStyle name="Product 2 3 3 2" xfId="21711" xr:uid="{00000000-0005-0000-0000-00008E5C0000}"/>
    <cellStyle name="Product 2 3 3_факт 2019" xfId="30583" xr:uid="{00000000-0005-0000-0000-00008F5C0000}"/>
    <cellStyle name="Product 2 3 4" xfId="21712" xr:uid="{00000000-0005-0000-0000-0000905C0000}"/>
    <cellStyle name="Product 2 3_факт 2019" xfId="30584" xr:uid="{00000000-0005-0000-0000-0000915C0000}"/>
    <cellStyle name="Product 2 4" xfId="11206" xr:uid="{00000000-0005-0000-0000-0000925C0000}"/>
    <cellStyle name="Product 2 4 2" xfId="21713" xr:uid="{00000000-0005-0000-0000-0000935C0000}"/>
    <cellStyle name="Product 2 4_факт 2019" xfId="30585" xr:uid="{00000000-0005-0000-0000-0000945C0000}"/>
    <cellStyle name="Product 2 5" xfId="11207" xr:uid="{00000000-0005-0000-0000-0000955C0000}"/>
    <cellStyle name="Product 2 5 2" xfId="21714" xr:uid="{00000000-0005-0000-0000-0000965C0000}"/>
    <cellStyle name="Product 2 5_факт 2019" xfId="30586" xr:uid="{00000000-0005-0000-0000-0000975C0000}"/>
    <cellStyle name="Product 2 6" xfId="11208" xr:uid="{00000000-0005-0000-0000-0000985C0000}"/>
    <cellStyle name="Product 2 6 2" xfId="21715" xr:uid="{00000000-0005-0000-0000-0000995C0000}"/>
    <cellStyle name="Product 2 6_факт 2019" xfId="30587" xr:uid="{00000000-0005-0000-0000-00009A5C0000}"/>
    <cellStyle name="Product 2 7" xfId="21716" xr:uid="{00000000-0005-0000-0000-00009B5C0000}"/>
    <cellStyle name="Product 2 7 2" xfId="21717" xr:uid="{00000000-0005-0000-0000-00009C5C0000}"/>
    <cellStyle name="Product 2 7_факт 2019" xfId="30588" xr:uid="{00000000-0005-0000-0000-00009D5C0000}"/>
    <cellStyle name="Product 2 8" xfId="21718" xr:uid="{00000000-0005-0000-0000-00009E5C0000}"/>
    <cellStyle name="Product 2 8 2" xfId="21719" xr:uid="{00000000-0005-0000-0000-00009F5C0000}"/>
    <cellStyle name="Product 2 8_факт 2019" xfId="30589" xr:uid="{00000000-0005-0000-0000-0000A05C0000}"/>
    <cellStyle name="Product 2 9" xfId="21720" xr:uid="{00000000-0005-0000-0000-0000A15C0000}"/>
    <cellStyle name="Product 2 9 2" xfId="21721" xr:uid="{00000000-0005-0000-0000-0000A25C0000}"/>
    <cellStyle name="Product 2 9_факт 2019" xfId="30590" xr:uid="{00000000-0005-0000-0000-0000A35C0000}"/>
    <cellStyle name="Product 2_факт 2019" xfId="30591" xr:uid="{00000000-0005-0000-0000-0000A45C0000}"/>
    <cellStyle name="Product 3" xfId="11209" xr:uid="{00000000-0005-0000-0000-0000A55C0000}"/>
    <cellStyle name="Product 3 2" xfId="11210" xr:uid="{00000000-0005-0000-0000-0000A65C0000}"/>
    <cellStyle name="Product 3 2 2" xfId="21722" xr:uid="{00000000-0005-0000-0000-0000A75C0000}"/>
    <cellStyle name="Product 3 2 2 2" xfId="21723" xr:uid="{00000000-0005-0000-0000-0000A85C0000}"/>
    <cellStyle name="Product 3 2 2_факт 2019" xfId="30592" xr:uid="{00000000-0005-0000-0000-0000A95C0000}"/>
    <cellStyle name="Product 3 2 3" xfId="21724" xr:uid="{00000000-0005-0000-0000-0000AA5C0000}"/>
    <cellStyle name="Product 3 2 3 2" xfId="21725" xr:uid="{00000000-0005-0000-0000-0000AB5C0000}"/>
    <cellStyle name="Product 3 2 3_факт 2019" xfId="30593" xr:uid="{00000000-0005-0000-0000-0000AC5C0000}"/>
    <cellStyle name="Product 3 2 4" xfId="21726" xr:uid="{00000000-0005-0000-0000-0000AD5C0000}"/>
    <cellStyle name="Product 3 2_факт 2019" xfId="30594" xr:uid="{00000000-0005-0000-0000-0000AE5C0000}"/>
    <cellStyle name="Product 3 3" xfId="11211" xr:uid="{00000000-0005-0000-0000-0000AF5C0000}"/>
    <cellStyle name="Product 3 3 2" xfId="21727" xr:uid="{00000000-0005-0000-0000-0000B05C0000}"/>
    <cellStyle name="Product 3 3_факт 2019" xfId="30595" xr:uid="{00000000-0005-0000-0000-0000B15C0000}"/>
    <cellStyle name="Product 3 4" xfId="11212" xr:uid="{00000000-0005-0000-0000-0000B25C0000}"/>
    <cellStyle name="Product 3 4 2" xfId="21728" xr:uid="{00000000-0005-0000-0000-0000B35C0000}"/>
    <cellStyle name="Product 3 4_факт 2019" xfId="30596" xr:uid="{00000000-0005-0000-0000-0000B45C0000}"/>
    <cellStyle name="Product 3 5" xfId="11213" xr:uid="{00000000-0005-0000-0000-0000B55C0000}"/>
    <cellStyle name="Product 3 5 2" xfId="21729" xr:uid="{00000000-0005-0000-0000-0000B65C0000}"/>
    <cellStyle name="Product 3 5_факт 2019" xfId="30597" xr:uid="{00000000-0005-0000-0000-0000B75C0000}"/>
    <cellStyle name="Product 3 6" xfId="21730" xr:uid="{00000000-0005-0000-0000-0000B85C0000}"/>
    <cellStyle name="Product 3 6 2" xfId="21731" xr:uid="{00000000-0005-0000-0000-0000B95C0000}"/>
    <cellStyle name="Product 3 6_факт 2019" xfId="30598" xr:uid="{00000000-0005-0000-0000-0000BA5C0000}"/>
    <cellStyle name="Product 3 7" xfId="21732" xr:uid="{00000000-0005-0000-0000-0000BB5C0000}"/>
    <cellStyle name="Product 3 7 2" xfId="21733" xr:uid="{00000000-0005-0000-0000-0000BC5C0000}"/>
    <cellStyle name="Product 3 7_факт 2019" xfId="30599" xr:uid="{00000000-0005-0000-0000-0000BD5C0000}"/>
    <cellStyle name="Product 3 8" xfId="21734" xr:uid="{00000000-0005-0000-0000-0000BE5C0000}"/>
    <cellStyle name="Product 3 8 2" xfId="21735" xr:uid="{00000000-0005-0000-0000-0000BF5C0000}"/>
    <cellStyle name="Product 3 8_факт 2019" xfId="30600" xr:uid="{00000000-0005-0000-0000-0000C05C0000}"/>
    <cellStyle name="Product 3 9" xfId="21736" xr:uid="{00000000-0005-0000-0000-0000C15C0000}"/>
    <cellStyle name="Product 3_факт 2019" xfId="30601" xr:uid="{00000000-0005-0000-0000-0000C25C0000}"/>
    <cellStyle name="Product 4" xfId="11214" xr:uid="{00000000-0005-0000-0000-0000C35C0000}"/>
    <cellStyle name="Product 4 2" xfId="11215" xr:uid="{00000000-0005-0000-0000-0000C45C0000}"/>
    <cellStyle name="Product 4 2 2" xfId="21737" xr:uid="{00000000-0005-0000-0000-0000C55C0000}"/>
    <cellStyle name="Product 4 2 2 2" xfId="21738" xr:uid="{00000000-0005-0000-0000-0000C65C0000}"/>
    <cellStyle name="Product 4 2 2_факт 2019" xfId="30602" xr:uid="{00000000-0005-0000-0000-0000C75C0000}"/>
    <cellStyle name="Product 4 2 3" xfId="21739" xr:uid="{00000000-0005-0000-0000-0000C85C0000}"/>
    <cellStyle name="Product 4 2 3 2" xfId="21740" xr:uid="{00000000-0005-0000-0000-0000C95C0000}"/>
    <cellStyle name="Product 4 2 3_факт 2019" xfId="30603" xr:uid="{00000000-0005-0000-0000-0000CA5C0000}"/>
    <cellStyle name="Product 4 2 4" xfId="21741" xr:uid="{00000000-0005-0000-0000-0000CB5C0000}"/>
    <cellStyle name="Product 4 2_факт 2019" xfId="30604" xr:uid="{00000000-0005-0000-0000-0000CC5C0000}"/>
    <cellStyle name="Product 4 3" xfId="11216" xr:uid="{00000000-0005-0000-0000-0000CD5C0000}"/>
    <cellStyle name="Product 4 3 2" xfId="21742" xr:uid="{00000000-0005-0000-0000-0000CE5C0000}"/>
    <cellStyle name="Product 4 3_факт 2019" xfId="30605" xr:uid="{00000000-0005-0000-0000-0000CF5C0000}"/>
    <cellStyle name="Product 4 4" xfId="11217" xr:uid="{00000000-0005-0000-0000-0000D05C0000}"/>
    <cellStyle name="Product 4 4 2" xfId="21743" xr:uid="{00000000-0005-0000-0000-0000D15C0000}"/>
    <cellStyle name="Product 4 4_факт 2019" xfId="30606" xr:uid="{00000000-0005-0000-0000-0000D25C0000}"/>
    <cellStyle name="Product 4 5" xfId="11218" xr:uid="{00000000-0005-0000-0000-0000D35C0000}"/>
    <cellStyle name="Product 4 5 2" xfId="21744" xr:uid="{00000000-0005-0000-0000-0000D45C0000}"/>
    <cellStyle name="Product 4 5_факт 2019" xfId="30607" xr:uid="{00000000-0005-0000-0000-0000D55C0000}"/>
    <cellStyle name="Product 4 6" xfId="21745" xr:uid="{00000000-0005-0000-0000-0000D65C0000}"/>
    <cellStyle name="Product 4 6 2" xfId="21746" xr:uid="{00000000-0005-0000-0000-0000D75C0000}"/>
    <cellStyle name="Product 4 6_факт 2019" xfId="30608" xr:uid="{00000000-0005-0000-0000-0000D85C0000}"/>
    <cellStyle name="Product 4 7" xfId="21747" xr:uid="{00000000-0005-0000-0000-0000D95C0000}"/>
    <cellStyle name="Product 4 7 2" xfId="21748" xr:uid="{00000000-0005-0000-0000-0000DA5C0000}"/>
    <cellStyle name="Product 4 7_факт 2019" xfId="30609" xr:uid="{00000000-0005-0000-0000-0000DB5C0000}"/>
    <cellStyle name="Product 4 8" xfId="21749" xr:uid="{00000000-0005-0000-0000-0000DC5C0000}"/>
    <cellStyle name="Product 4 8 2" xfId="21750" xr:uid="{00000000-0005-0000-0000-0000DD5C0000}"/>
    <cellStyle name="Product 4 8_факт 2019" xfId="30610" xr:uid="{00000000-0005-0000-0000-0000DE5C0000}"/>
    <cellStyle name="Product 4 9" xfId="21751" xr:uid="{00000000-0005-0000-0000-0000DF5C0000}"/>
    <cellStyle name="Product 4_факт 2019" xfId="30611" xr:uid="{00000000-0005-0000-0000-0000E05C0000}"/>
    <cellStyle name="Product 5" xfId="11219" xr:uid="{00000000-0005-0000-0000-0000E15C0000}"/>
    <cellStyle name="Product 5 2" xfId="11220" xr:uid="{00000000-0005-0000-0000-0000E25C0000}"/>
    <cellStyle name="Product 5 2 2" xfId="21752" xr:uid="{00000000-0005-0000-0000-0000E35C0000}"/>
    <cellStyle name="Product 5 2 2 2" xfId="21753" xr:uid="{00000000-0005-0000-0000-0000E45C0000}"/>
    <cellStyle name="Product 5 2 2_факт 2019" xfId="30612" xr:uid="{00000000-0005-0000-0000-0000E55C0000}"/>
    <cellStyle name="Product 5 2 3" xfId="21754" xr:uid="{00000000-0005-0000-0000-0000E65C0000}"/>
    <cellStyle name="Product 5 2 3 2" xfId="21755" xr:uid="{00000000-0005-0000-0000-0000E75C0000}"/>
    <cellStyle name="Product 5 2 3_факт 2019" xfId="30613" xr:uid="{00000000-0005-0000-0000-0000E85C0000}"/>
    <cellStyle name="Product 5 2 4" xfId="21756" xr:uid="{00000000-0005-0000-0000-0000E95C0000}"/>
    <cellStyle name="Product 5 2_факт 2019" xfId="30614" xr:uid="{00000000-0005-0000-0000-0000EA5C0000}"/>
    <cellStyle name="Product 5 3" xfId="11221" xr:uid="{00000000-0005-0000-0000-0000EB5C0000}"/>
    <cellStyle name="Product 5 3 2" xfId="21757" xr:uid="{00000000-0005-0000-0000-0000EC5C0000}"/>
    <cellStyle name="Product 5 3_факт 2019" xfId="30615" xr:uid="{00000000-0005-0000-0000-0000ED5C0000}"/>
    <cellStyle name="Product 5 4" xfId="11222" xr:uid="{00000000-0005-0000-0000-0000EE5C0000}"/>
    <cellStyle name="Product 5 4 2" xfId="21758" xr:uid="{00000000-0005-0000-0000-0000EF5C0000}"/>
    <cellStyle name="Product 5 4_факт 2019" xfId="30616" xr:uid="{00000000-0005-0000-0000-0000F05C0000}"/>
    <cellStyle name="Product 5 5" xfId="11223" xr:uid="{00000000-0005-0000-0000-0000F15C0000}"/>
    <cellStyle name="Product 5 5 2" xfId="21759" xr:uid="{00000000-0005-0000-0000-0000F25C0000}"/>
    <cellStyle name="Product 5 5_факт 2019" xfId="30617" xr:uid="{00000000-0005-0000-0000-0000F35C0000}"/>
    <cellStyle name="Product 5 6" xfId="21760" xr:uid="{00000000-0005-0000-0000-0000F45C0000}"/>
    <cellStyle name="Product 5 6 2" xfId="21761" xr:uid="{00000000-0005-0000-0000-0000F55C0000}"/>
    <cellStyle name="Product 5 6_факт 2019" xfId="30618" xr:uid="{00000000-0005-0000-0000-0000F65C0000}"/>
    <cellStyle name="Product 5 7" xfId="21762" xr:uid="{00000000-0005-0000-0000-0000F75C0000}"/>
    <cellStyle name="Product 5 7 2" xfId="21763" xr:uid="{00000000-0005-0000-0000-0000F85C0000}"/>
    <cellStyle name="Product 5 7_факт 2019" xfId="30619" xr:uid="{00000000-0005-0000-0000-0000F95C0000}"/>
    <cellStyle name="Product 5 8" xfId="21764" xr:uid="{00000000-0005-0000-0000-0000FA5C0000}"/>
    <cellStyle name="Product 5 8 2" xfId="21765" xr:uid="{00000000-0005-0000-0000-0000FB5C0000}"/>
    <cellStyle name="Product 5 8_факт 2019" xfId="30620" xr:uid="{00000000-0005-0000-0000-0000FC5C0000}"/>
    <cellStyle name="Product 5 9" xfId="21766" xr:uid="{00000000-0005-0000-0000-0000FD5C0000}"/>
    <cellStyle name="Product 5_факт 2019" xfId="30621" xr:uid="{00000000-0005-0000-0000-0000FE5C0000}"/>
    <cellStyle name="Product 6" xfId="11224" xr:uid="{00000000-0005-0000-0000-0000FF5C0000}"/>
    <cellStyle name="Product 6 2" xfId="11225" xr:uid="{00000000-0005-0000-0000-0000005D0000}"/>
    <cellStyle name="Product 6 2 2" xfId="21767" xr:uid="{00000000-0005-0000-0000-0000015D0000}"/>
    <cellStyle name="Product 6 2 2 2" xfId="21768" xr:uid="{00000000-0005-0000-0000-0000025D0000}"/>
    <cellStyle name="Product 6 2 2_факт 2019" xfId="30622" xr:uid="{00000000-0005-0000-0000-0000035D0000}"/>
    <cellStyle name="Product 6 2 3" xfId="21769" xr:uid="{00000000-0005-0000-0000-0000045D0000}"/>
    <cellStyle name="Product 6 2 3 2" xfId="21770" xr:uid="{00000000-0005-0000-0000-0000055D0000}"/>
    <cellStyle name="Product 6 2 3_факт 2019" xfId="30623" xr:uid="{00000000-0005-0000-0000-0000065D0000}"/>
    <cellStyle name="Product 6 2 4" xfId="21771" xr:uid="{00000000-0005-0000-0000-0000075D0000}"/>
    <cellStyle name="Product 6 2_факт 2019" xfId="30624" xr:uid="{00000000-0005-0000-0000-0000085D0000}"/>
    <cellStyle name="Product 6 3" xfId="11226" xr:uid="{00000000-0005-0000-0000-0000095D0000}"/>
    <cellStyle name="Product 6 3 2" xfId="21772" xr:uid="{00000000-0005-0000-0000-00000A5D0000}"/>
    <cellStyle name="Product 6 3_факт 2019" xfId="30625" xr:uid="{00000000-0005-0000-0000-00000B5D0000}"/>
    <cellStyle name="Product 6 4" xfId="11227" xr:uid="{00000000-0005-0000-0000-00000C5D0000}"/>
    <cellStyle name="Product 6 4 2" xfId="21773" xr:uid="{00000000-0005-0000-0000-00000D5D0000}"/>
    <cellStyle name="Product 6 4_факт 2019" xfId="30626" xr:uid="{00000000-0005-0000-0000-00000E5D0000}"/>
    <cellStyle name="Product 6 5" xfId="11228" xr:uid="{00000000-0005-0000-0000-00000F5D0000}"/>
    <cellStyle name="Product 6 5 2" xfId="21774" xr:uid="{00000000-0005-0000-0000-0000105D0000}"/>
    <cellStyle name="Product 6 5_факт 2019" xfId="30627" xr:uid="{00000000-0005-0000-0000-0000115D0000}"/>
    <cellStyle name="Product 6 6" xfId="21775" xr:uid="{00000000-0005-0000-0000-0000125D0000}"/>
    <cellStyle name="Product 6 6 2" xfId="21776" xr:uid="{00000000-0005-0000-0000-0000135D0000}"/>
    <cellStyle name="Product 6 6_факт 2019" xfId="30628" xr:uid="{00000000-0005-0000-0000-0000145D0000}"/>
    <cellStyle name="Product 6 7" xfId="21777" xr:uid="{00000000-0005-0000-0000-0000155D0000}"/>
    <cellStyle name="Product 6 7 2" xfId="21778" xr:uid="{00000000-0005-0000-0000-0000165D0000}"/>
    <cellStyle name="Product 6 7_факт 2019" xfId="30629" xr:uid="{00000000-0005-0000-0000-0000175D0000}"/>
    <cellStyle name="Product 6 8" xfId="21779" xr:uid="{00000000-0005-0000-0000-0000185D0000}"/>
    <cellStyle name="Product 6 8 2" xfId="21780" xr:uid="{00000000-0005-0000-0000-0000195D0000}"/>
    <cellStyle name="Product 6 8_факт 2019" xfId="30630" xr:uid="{00000000-0005-0000-0000-00001A5D0000}"/>
    <cellStyle name="Product 6 9" xfId="21781" xr:uid="{00000000-0005-0000-0000-00001B5D0000}"/>
    <cellStyle name="Product 6_факт 2019" xfId="30631" xr:uid="{00000000-0005-0000-0000-00001C5D0000}"/>
    <cellStyle name="Product 7" xfId="11229" xr:uid="{00000000-0005-0000-0000-00001D5D0000}"/>
    <cellStyle name="Product 7 2" xfId="11230" xr:uid="{00000000-0005-0000-0000-00001E5D0000}"/>
    <cellStyle name="Product 7 2 2" xfId="21782" xr:uid="{00000000-0005-0000-0000-00001F5D0000}"/>
    <cellStyle name="Product 7 2 2 2" xfId="21783" xr:uid="{00000000-0005-0000-0000-0000205D0000}"/>
    <cellStyle name="Product 7 2 2_факт 2019" xfId="30632" xr:uid="{00000000-0005-0000-0000-0000215D0000}"/>
    <cellStyle name="Product 7 2 3" xfId="21784" xr:uid="{00000000-0005-0000-0000-0000225D0000}"/>
    <cellStyle name="Product 7 2 3 2" xfId="21785" xr:uid="{00000000-0005-0000-0000-0000235D0000}"/>
    <cellStyle name="Product 7 2 3_факт 2019" xfId="30633" xr:uid="{00000000-0005-0000-0000-0000245D0000}"/>
    <cellStyle name="Product 7 2 4" xfId="21786" xr:uid="{00000000-0005-0000-0000-0000255D0000}"/>
    <cellStyle name="Product 7 2_факт 2019" xfId="30634" xr:uid="{00000000-0005-0000-0000-0000265D0000}"/>
    <cellStyle name="Product 7 3" xfId="11231" xr:uid="{00000000-0005-0000-0000-0000275D0000}"/>
    <cellStyle name="Product 7 3 2" xfId="21787" xr:uid="{00000000-0005-0000-0000-0000285D0000}"/>
    <cellStyle name="Product 7 3_факт 2019" xfId="30635" xr:uid="{00000000-0005-0000-0000-0000295D0000}"/>
    <cellStyle name="Product 7 4" xfId="11232" xr:uid="{00000000-0005-0000-0000-00002A5D0000}"/>
    <cellStyle name="Product 7 4 2" xfId="21788" xr:uid="{00000000-0005-0000-0000-00002B5D0000}"/>
    <cellStyle name="Product 7 4_факт 2019" xfId="30636" xr:uid="{00000000-0005-0000-0000-00002C5D0000}"/>
    <cellStyle name="Product 7 5" xfId="11233" xr:uid="{00000000-0005-0000-0000-00002D5D0000}"/>
    <cellStyle name="Product 7 5 2" xfId="21789" xr:uid="{00000000-0005-0000-0000-00002E5D0000}"/>
    <cellStyle name="Product 7 5_факт 2019" xfId="30637" xr:uid="{00000000-0005-0000-0000-00002F5D0000}"/>
    <cellStyle name="Product 7 6" xfId="21790" xr:uid="{00000000-0005-0000-0000-0000305D0000}"/>
    <cellStyle name="Product 7 6 2" xfId="21791" xr:uid="{00000000-0005-0000-0000-0000315D0000}"/>
    <cellStyle name="Product 7 6_факт 2019" xfId="30638" xr:uid="{00000000-0005-0000-0000-0000325D0000}"/>
    <cellStyle name="Product 7 7" xfId="21792" xr:uid="{00000000-0005-0000-0000-0000335D0000}"/>
    <cellStyle name="Product 7 7 2" xfId="21793" xr:uid="{00000000-0005-0000-0000-0000345D0000}"/>
    <cellStyle name="Product 7 7_факт 2019" xfId="30639" xr:uid="{00000000-0005-0000-0000-0000355D0000}"/>
    <cellStyle name="Product 7 8" xfId="21794" xr:uid="{00000000-0005-0000-0000-0000365D0000}"/>
    <cellStyle name="Product 7 8 2" xfId="21795" xr:uid="{00000000-0005-0000-0000-0000375D0000}"/>
    <cellStyle name="Product 7 8_факт 2019" xfId="30640" xr:uid="{00000000-0005-0000-0000-0000385D0000}"/>
    <cellStyle name="Product 7 9" xfId="21796" xr:uid="{00000000-0005-0000-0000-0000395D0000}"/>
    <cellStyle name="Product 7_факт 2019" xfId="30641" xr:uid="{00000000-0005-0000-0000-00003A5D0000}"/>
    <cellStyle name="Product 8" xfId="11234" xr:uid="{00000000-0005-0000-0000-00003B5D0000}"/>
    <cellStyle name="Product 8 2" xfId="11235" xr:uid="{00000000-0005-0000-0000-00003C5D0000}"/>
    <cellStyle name="Product 8 2 2" xfId="21797" xr:uid="{00000000-0005-0000-0000-00003D5D0000}"/>
    <cellStyle name="Product 8 2 2 2" xfId="21798" xr:uid="{00000000-0005-0000-0000-00003E5D0000}"/>
    <cellStyle name="Product 8 2 2_факт 2019" xfId="30642" xr:uid="{00000000-0005-0000-0000-00003F5D0000}"/>
    <cellStyle name="Product 8 2 3" xfId="21799" xr:uid="{00000000-0005-0000-0000-0000405D0000}"/>
    <cellStyle name="Product 8 2 3 2" xfId="21800" xr:uid="{00000000-0005-0000-0000-0000415D0000}"/>
    <cellStyle name="Product 8 2 3_факт 2019" xfId="30643" xr:uid="{00000000-0005-0000-0000-0000425D0000}"/>
    <cellStyle name="Product 8 2 4" xfId="21801" xr:uid="{00000000-0005-0000-0000-0000435D0000}"/>
    <cellStyle name="Product 8 2_факт 2019" xfId="30644" xr:uid="{00000000-0005-0000-0000-0000445D0000}"/>
    <cellStyle name="Product 8 3" xfId="11236" xr:uid="{00000000-0005-0000-0000-0000455D0000}"/>
    <cellStyle name="Product 8 3 2" xfId="21802" xr:uid="{00000000-0005-0000-0000-0000465D0000}"/>
    <cellStyle name="Product 8 3_факт 2019" xfId="30645" xr:uid="{00000000-0005-0000-0000-0000475D0000}"/>
    <cellStyle name="Product 8 4" xfId="11237" xr:uid="{00000000-0005-0000-0000-0000485D0000}"/>
    <cellStyle name="Product 8 4 2" xfId="21803" xr:uid="{00000000-0005-0000-0000-0000495D0000}"/>
    <cellStyle name="Product 8 4_факт 2019" xfId="30646" xr:uid="{00000000-0005-0000-0000-00004A5D0000}"/>
    <cellStyle name="Product 8 5" xfId="11238" xr:uid="{00000000-0005-0000-0000-00004B5D0000}"/>
    <cellStyle name="Product 8 5 2" xfId="21804" xr:uid="{00000000-0005-0000-0000-00004C5D0000}"/>
    <cellStyle name="Product 8 5_факт 2019" xfId="30647" xr:uid="{00000000-0005-0000-0000-00004D5D0000}"/>
    <cellStyle name="Product 8 6" xfId="21805" xr:uid="{00000000-0005-0000-0000-00004E5D0000}"/>
    <cellStyle name="Product 8 6 2" xfId="21806" xr:uid="{00000000-0005-0000-0000-00004F5D0000}"/>
    <cellStyle name="Product 8 6_факт 2019" xfId="30648" xr:uid="{00000000-0005-0000-0000-0000505D0000}"/>
    <cellStyle name="Product 8 7" xfId="21807" xr:uid="{00000000-0005-0000-0000-0000515D0000}"/>
    <cellStyle name="Product 8 7 2" xfId="21808" xr:uid="{00000000-0005-0000-0000-0000525D0000}"/>
    <cellStyle name="Product 8 7_факт 2019" xfId="30649" xr:uid="{00000000-0005-0000-0000-0000535D0000}"/>
    <cellStyle name="Product 8 8" xfId="21809" xr:uid="{00000000-0005-0000-0000-0000545D0000}"/>
    <cellStyle name="Product 8 8 2" xfId="21810" xr:uid="{00000000-0005-0000-0000-0000555D0000}"/>
    <cellStyle name="Product 8 8_факт 2019" xfId="30650" xr:uid="{00000000-0005-0000-0000-0000565D0000}"/>
    <cellStyle name="Product 8 9" xfId="21811" xr:uid="{00000000-0005-0000-0000-0000575D0000}"/>
    <cellStyle name="Product 8_факт 2019" xfId="30651" xr:uid="{00000000-0005-0000-0000-0000585D0000}"/>
    <cellStyle name="Product 9" xfId="11239" xr:uid="{00000000-0005-0000-0000-0000595D0000}"/>
    <cellStyle name="Product 9 2" xfId="21812" xr:uid="{00000000-0005-0000-0000-00005A5D0000}"/>
    <cellStyle name="Product 9 2 2" xfId="21813" xr:uid="{00000000-0005-0000-0000-00005B5D0000}"/>
    <cellStyle name="Product 9 2_факт 2019" xfId="30652" xr:uid="{00000000-0005-0000-0000-00005C5D0000}"/>
    <cellStyle name="Product 9 3" xfId="21814" xr:uid="{00000000-0005-0000-0000-00005D5D0000}"/>
    <cellStyle name="Product 9 3 2" xfId="21815" xr:uid="{00000000-0005-0000-0000-00005E5D0000}"/>
    <cellStyle name="Product 9 3_факт 2019" xfId="30653" xr:uid="{00000000-0005-0000-0000-00005F5D0000}"/>
    <cellStyle name="Product 9 4" xfId="21816" xr:uid="{00000000-0005-0000-0000-0000605D0000}"/>
    <cellStyle name="Product 9_факт 2019" xfId="30654" xr:uid="{00000000-0005-0000-0000-0000615D0000}"/>
    <cellStyle name="Product_Лист2" xfId="30655" xr:uid="{00000000-0005-0000-0000-0000625D0000}"/>
    <cellStyle name="Prosent_DS" xfId="11240" xr:uid="{00000000-0005-0000-0000-0000635D0000}"/>
    <cellStyle name="Pддotsikko" xfId="11241" xr:uid="{00000000-0005-0000-0000-0000645D0000}"/>
    <cellStyle name="Pддotsikko 2" xfId="30656" xr:uid="{00000000-0005-0000-0000-0000655D0000}"/>
    <cellStyle name="QTitle" xfId="11242" xr:uid="{00000000-0005-0000-0000-0000665D0000}"/>
    <cellStyle name="QTitle 10" xfId="11243" xr:uid="{00000000-0005-0000-0000-0000675D0000}"/>
    <cellStyle name="QTitle 10 2" xfId="11244" xr:uid="{00000000-0005-0000-0000-0000685D0000}"/>
    <cellStyle name="QTitle 10 3" xfId="11245" xr:uid="{00000000-0005-0000-0000-0000695D0000}"/>
    <cellStyle name="QTitle 10 4" xfId="11246" xr:uid="{00000000-0005-0000-0000-00006A5D0000}"/>
    <cellStyle name="QTitle 11" xfId="11247" xr:uid="{00000000-0005-0000-0000-00006B5D0000}"/>
    <cellStyle name="QTitle 11 2" xfId="11248" xr:uid="{00000000-0005-0000-0000-00006C5D0000}"/>
    <cellStyle name="QTitle 11 3" xfId="11249" xr:uid="{00000000-0005-0000-0000-00006D5D0000}"/>
    <cellStyle name="QTitle 11 4" xfId="11250" xr:uid="{00000000-0005-0000-0000-00006E5D0000}"/>
    <cellStyle name="QTitle 12" xfId="11251" xr:uid="{00000000-0005-0000-0000-00006F5D0000}"/>
    <cellStyle name="QTitle 12 2" xfId="11252" xr:uid="{00000000-0005-0000-0000-0000705D0000}"/>
    <cellStyle name="QTitle 12 3" xfId="11253" xr:uid="{00000000-0005-0000-0000-0000715D0000}"/>
    <cellStyle name="QTitle 12 4" xfId="11254" xr:uid="{00000000-0005-0000-0000-0000725D0000}"/>
    <cellStyle name="QTitle 13" xfId="11255" xr:uid="{00000000-0005-0000-0000-0000735D0000}"/>
    <cellStyle name="QTitle 13 2" xfId="11256" xr:uid="{00000000-0005-0000-0000-0000745D0000}"/>
    <cellStyle name="QTitle 13 3" xfId="11257" xr:uid="{00000000-0005-0000-0000-0000755D0000}"/>
    <cellStyle name="QTitle 13 4" xfId="11258" xr:uid="{00000000-0005-0000-0000-0000765D0000}"/>
    <cellStyle name="QTitle 14" xfId="11259" xr:uid="{00000000-0005-0000-0000-0000775D0000}"/>
    <cellStyle name="QTitle 14 2" xfId="11260" xr:uid="{00000000-0005-0000-0000-0000785D0000}"/>
    <cellStyle name="QTitle 14 3" xfId="11261" xr:uid="{00000000-0005-0000-0000-0000795D0000}"/>
    <cellStyle name="QTitle 14 4" xfId="11262" xr:uid="{00000000-0005-0000-0000-00007A5D0000}"/>
    <cellStyle name="QTitle 15" xfId="11263" xr:uid="{00000000-0005-0000-0000-00007B5D0000}"/>
    <cellStyle name="QTitle 15 2" xfId="11264" xr:uid="{00000000-0005-0000-0000-00007C5D0000}"/>
    <cellStyle name="QTitle 15 3" xfId="11265" xr:uid="{00000000-0005-0000-0000-00007D5D0000}"/>
    <cellStyle name="QTitle 15 4" xfId="11266" xr:uid="{00000000-0005-0000-0000-00007E5D0000}"/>
    <cellStyle name="QTitle 16" xfId="11267" xr:uid="{00000000-0005-0000-0000-00007F5D0000}"/>
    <cellStyle name="QTitle 17" xfId="11268" xr:uid="{00000000-0005-0000-0000-0000805D0000}"/>
    <cellStyle name="QTitle 18" xfId="11269" xr:uid="{00000000-0005-0000-0000-0000815D0000}"/>
    <cellStyle name="QTitle 2" xfId="11270" xr:uid="{00000000-0005-0000-0000-0000825D0000}"/>
    <cellStyle name="QTitle 2 2" xfId="11271" xr:uid="{00000000-0005-0000-0000-0000835D0000}"/>
    <cellStyle name="QTitle 2 3" xfId="11272" xr:uid="{00000000-0005-0000-0000-0000845D0000}"/>
    <cellStyle name="QTitle 2 4" xfId="11273" xr:uid="{00000000-0005-0000-0000-0000855D0000}"/>
    <cellStyle name="QTitle 3" xfId="11274" xr:uid="{00000000-0005-0000-0000-0000865D0000}"/>
    <cellStyle name="QTitle 3 2" xfId="11275" xr:uid="{00000000-0005-0000-0000-0000875D0000}"/>
    <cellStyle name="QTitle 3 3" xfId="11276" xr:uid="{00000000-0005-0000-0000-0000885D0000}"/>
    <cellStyle name="QTitle 3 4" xfId="11277" xr:uid="{00000000-0005-0000-0000-0000895D0000}"/>
    <cellStyle name="QTitle 4" xfId="11278" xr:uid="{00000000-0005-0000-0000-00008A5D0000}"/>
    <cellStyle name="QTitle 4 2" xfId="11279" xr:uid="{00000000-0005-0000-0000-00008B5D0000}"/>
    <cellStyle name="QTitle 4 3" xfId="11280" xr:uid="{00000000-0005-0000-0000-00008C5D0000}"/>
    <cellStyle name="QTitle 4 4" xfId="11281" xr:uid="{00000000-0005-0000-0000-00008D5D0000}"/>
    <cellStyle name="QTitle 5" xfId="11282" xr:uid="{00000000-0005-0000-0000-00008E5D0000}"/>
    <cellStyle name="QTitle 5 2" xfId="11283" xr:uid="{00000000-0005-0000-0000-00008F5D0000}"/>
    <cellStyle name="QTitle 5 3" xfId="11284" xr:uid="{00000000-0005-0000-0000-0000905D0000}"/>
    <cellStyle name="QTitle 5 4" xfId="11285" xr:uid="{00000000-0005-0000-0000-0000915D0000}"/>
    <cellStyle name="QTitle 6" xfId="11286" xr:uid="{00000000-0005-0000-0000-0000925D0000}"/>
    <cellStyle name="QTitle 6 2" xfId="11287" xr:uid="{00000000-0005-0000-0000-0000935D0000}"/>
    <cellStyle name="QTitle 6 3" xfId="11288" xr:uid="{00000000-0005-0000-0000-0000945D0000}"/>
    <cellStyle name="QTitle 6 4" xfId="11289" xr:uid="{00000000-0005-0000-0000-0000955D0000}"/>
    <cellStyle name="QTitle 7" xfId="11290" xr:uid="{00000000-0005-0000-0000-0000965D0000}"/>
    <cellStyle name="QTitle 7 2" xfId="11291" xr:uid="{00000000-0005-0000-0000-0000975D0000}"/>
    <cellStyle name="QTitle 7 3" xfId="11292" xr:uid="{00000000-0005-0000-0000-0000985D0000}"/>
    <cellStyle name="QTitle 7 4" xfId="11293" xr:uid="{00000000-0005-0000-0000-0000995D0000}"/>
    <cellStyle name="QTitle 8" xfId="11294" xr:uid="{00000000-0005-0000-0000-00009A5D0000}"/>
    <cellStyle name="QTitle 8 2" xfId="11295" xr:uid="{00000000-0005-0000-0000-00009B5D0000}"/>
    <cellStyle name="QTitle 8 3" xfId="11296" xr:uid="{00000000-0005-0000-0000-00009C5D0000}"/>
    <cellStyle name="QTitle 8 4" xfId="11297" xr:uid="{00000000-0005-0000-0000-00009D5D0000}"/>
    <cellStyle name="QTitle 9" xfId="11298" xr:uid="{00000000-0005-0000-0000-00009E5D0000}"/>
    <cellStyle name="QTitle 9 2" xfId="11299" xr:uid="{00000000-0005-0000-0000-00009F5D0000}"/>
    <cellStyle name="QTitle 9 3" xfId="11300" xr:uid="{00000000-0005-0000-0000-0000A05D0000}"/>
    <cellStyle name="QTitle 9 4" xfId="11301" xr:uid="{00000000-0005-0000-0000-0000A15D0000}"/>
    <cellStyle name="QTitle_Лист2" xfId="30657" xr:uid="{00000000-0005-0000-0000-0000A25D0000}"/>
    <cellStyle name="Red" xfId="11302" xr:uid="{00000000-0005-0000-0000-0000A35D0000}"/>
    <cellStyle name="Red 2" xfId="30658" xr:uid="{00000000-0005-0000-0000-0000A45D0000}"/>
    <cellStyle name="REGEL" xfId="11303" xr:uid="{00000000-0005-0000-0000-0000A55D0000}"/>
    <cellStyle name="Reset  - Style7" xfId="11304" xr:uid="{00000000-0005-0000-0000-0000A65D0000}"/>
    <cellStyle name="Rows - Style2" xfId="11305" xr:uid="{00000000-0005-0000-0000-0000A75D0000}"/>
    <cellStyle name="Rows - Style2 2" xfId="30659" xr:uid="{00000000-0005-0000-0000-0000A85D0000}"/>
    <cellStyle name="Salomon Logo" xfId="11306" xr:uid="{00000000-0005-0000-0000-0000A95D0000}"/>
    <cellStyle name="Salomon Logo 2" xfId="11307" xr:uid="{00000000-0005-0000-0000-0000AA5D0000}"/>
    <cellStyle name="Salomon Logo 3" xfId="11308" xr:uid="{00000000-0005-0000-0000-0000AB5D0000}"/>
    <cellStyle name="Salomon Logo 4" xfId="30660" xr:uid="{00000000-0005-0000-0000-0000AC5D0000}"/>
    <cellStyle name="Salomon Logo_Лист2" xfId="30661" xr:uid="{00000000-0005-0000-0000-0000AD5D0000}"/>
    <cellStyle name="SAPBEXaggData" xfId="11309" xr:uid="{00000000-0005-0000-0000-0000AE5D0000}"/>
    <cellStyle name="SAPBEXaggData 10" xfId="11310" xr:uid="{00000000-0005-0000-0000-0000AF5D0000}"/>
    <cellStyle name="SAPBEXaggData 10 2" xfId="11311" xr:uid="{00000000-0005-0000-0000-0000B05D0000}"/>
    <cellStyle name="SAPBEXaggData 10 3" xfId="11312" xr:uid="{00000000-0005-0000-0000-0000B15D0000}"/>
    <cellStyle name="SAPBEXaggData 10 4" xfId="11313" xr:uid="{00000000-0005-0000-0000-0000B25D0000}"/>
    <cellStyle name="SAPBEXaggData 11" xfId="11314" xr:uid="{00000000-0005-0000-0000-0000B35D0000}"/>
    <cellStyle name="SAPBEXaggData 11 2" xfId="11315" xr:uid="{00000000-0005-0000-0000-0000B45D0000}"/>
    <cellStyle name="SAPBEXaggData 11 3" xfId="11316" xr:uid="{00000000-0005-0000-0000-0000B55D0000}"/>
    <cellStyle name="SAPBEXaggData 11 4" xfId="11317" xr:uid="{00000000-0005-0000-0000-0000B65D0000}"/>
    <cellStyle name="SAPBEXaggData 12" xfId="11318" xr:uid="{00000000-0005-0000-0000-0000B75D0000}"/>
    <cellStyle name="SAPBEXaggData 12 2" xfId="11319" xr:uid="{00000000-0005-0000-0000-0000B85D0000}"/>
    <cellStyle name="SAPBEXaggData 12 3" xfId="11320" xr:uid="{00000000-0005-0000-0000-0000B95D0000}"/>
    <cellStyle name="SAPBEXaggData 12 4" xfId="11321" xr:uid="{00000000-0005-0000-0000-0000BA5D0000}"/>
    <cellStyle name="SAPBEXaggData 13" xfId="11322" xr:uid="{00000000-0005-0000-0000-0000BB5D0000}"/>
    <cellStyle name="SAPBEXaggData 14" xfId="11323" xr:uid="{00000000-0005-0000-0000-0000BC5D0000}"/>
    <cellStyle name="SAPBEXaggData 15" xfId="11324" xr:uid="{00000000-0005-0000-0000-0000BD5D0000}"/>
    <cellStyle name="SAPBEXaggData 2" xfId="11325" xr:uid="{00000000-0005-0000-0000-0000BE5D0000}"/>
    <cellStyle name="SAPBEXaggData 2 2" xfId="11326" xr:uid="{00000000-0005-0000-0000-0000BF5D0000}"/>
    <cellStyle name="SAPBEXaggData 2 3" xfId="11327" xr:uid="{00000000-0005-0000-0000-0000C05D0000}"/>
    <cellStyle name="SAPBEXaggData 2 4" xfId="11328" xr:uid="{00000000-0005-0000-0000-0000C15D0000}"/>
    <cellStyle name="SAPBEXaggData 3" xfId="11329" xr:uid="{00000000-0005-0000-0000-0000C25D0000}"/>
    <cellStyle name="SAPBEXaggData 3 2" xfId="11330" xr:uid="{00000000-0005-0000-0000-0000C35D0000}"/>
    <cellStyle name="SAPBEXaggData 3 3" xfId="11331" xr:uid="{00000000-0005-0000-0000-0000C45D0000}"/>
    <cellStyle name="SAPBEXaggData 3 4" xfId="11332" xr:uid="{00000000-0005-0000-0000-0000C55D0000}"/>
    <cellStyle name="SAPBEXaggData 4" xfId="11333" xr:uid="{00000000-0005-0000-0000-0000C65D0000}"/>
    <cellStyle name="SAPBEXaggData 4 2" xfId="11334" xr:uid="{00000000-0005-0000-0000-0000C75D0000}"/>
    <cellStyle name="SAPBEXaggData 4 3" xfId="11335" xr:uid="{00000000-0005-0000-0000-0000C85D0000}"/>
    <cellStyle name="SAPBEXaggData 4 4" xfId="11336" xr:uid="{00000000-0005-0000-0000-0000C95D0000}"/>
    <cellStyle name="SAPBEXaggData 5" xfId="11337" xr:uid="{00000000-0005-0000-0000-0000CA5D0000}"/>
    <cellStyle name="SAPBEXaggData 5 2" xfId="11338" xr:uid="{00000000-0005-0000-0000-0000CB5D0000}"/>
    <cellStyle name="SAPBEXaggData 5 3" xfId="11339" xr:uid="{00000000-0005-0000-0000-0000CC5D0000}"/>
    <cellStyle name="SAPBEXaggData 5 4" xfId="11340" xr:uid="{00000000-0005-0000-0000-0000CD5D0000}"/>
    <cellStyle name="SAPBEXaggData 6" xfId="11341" xr:uid="{00000000-0005-0000-0000-0000CE5D0000}"/>
    <cellStyle name="SAPBEXaggData 6 2" xfId="11342" xr:uid="{00000000-0005-0000-0000-0000CF5D0000}"/>
    <cellStyle name="SAPBEXaggData 6 3" xfId="11343" xr:uid="{00000000-0005-0000-0000-0000D05D0000}"/>
    <cellStyle name="SAPBEXaggData 6 4" xfId="11344" xr:uid="{00000000-0005-0000-0000-0000D15D0000}"/>
    <cellStyle name="SAPBEXaggData 7" xfId="11345" xr:uid="{00000000-0005-0000-0000-0000D25D0000}"/>
    <cellStyle name="SAPBEXaggData 7 2" xfId="11346" xr:uid="{00000000-0005-0000-0000-0000D35D0000}"/>
    <cellStyle name="SAPBEXaggData 7 3" xfId="11347" xr:uid="{00000000-0005-0000-0000-0000D45D0000}"/>
    <cellStyle name="SAPBEXaggData 7 4" xfId="11348" xr:uid="{00000000-0005-0000-0000-0000D55D0000}"/>
    <cellStyle name="SAPBEXaggData 8" xfId="11349" xr:uid="{00000000-0005-0000-0000-0000D65D0000}"/>
    <cellStyle name="SAPBEXaggData 8 2" xfId="11350" xr:uid="{00000000-0005-0000-0000-0000D75D0000}"/>
    <cellStyle name="SAPBEXaggData 8 3" xfId="11351" xr:uid="{00000000-0005-0000-0000-0000D85D0000}"/>
    <cellStyle name="SAPBEXaggData 8 4" xfId="11352" xr:uid="{00000000-0005-0000-0000-0000D95D0000}"/>
    <cellStyle name="SAPBEXaggData 9" xfId="11353" xr:uid="{00000000-0005-0000-0000-0000DA5D0000}"/>
    <cellStyle name="SAPBEXaggData 9 2" xfId="11354" xr:uid="{00000000-0005-0000-0000-0000DB5D0000}"/>
    <cellStyle name="SAPBEXaggData 9 3" xfId="11355" xr:uid="{00000000-0005-0000-0000-0000DC5D0000}"/>
    <cellStyle name="SAPBEXaggData 9 4" xfId="11356" xr:uid="{00000000-0005-0000-0000-0000DD5D0000}"/>
    <cellStyle name="SAPBEXaggData_Лист2" xfId="30662" xr:uid="{00000000-0005-0000-0000-0000DE5D0000}"/>
    <cellStyle name="SAPBEXaggDataEmph" xfId="11357" xr:uid="{00000000-0005-0000-0000-0000DF5D0000}"/>
    <cellStyle name="SAPBEXaggDataEmph 10" xfId="11358" xr:uid="{00000000-0005-0000-0000-0000E05D0000}"/>
    <cellStyle name="SAPBEXaggDataEmph 10 2" xfId="11359" xr:uid="{00000000-0005-0000-0000-0000E15D0000}"/>
    <cellStyle name="SAPBEXaggDataEmph 10 3" xfId="11360" xr:uid="{00000000-0005-0000-0000-0000E25D0000}"/>
    <cellStyle name="SAPBEXaggDataEmph 10 4" xfId="11361" xr:uid="{00000000-0005-0000-0000-0000E35D0000}"/>
    <cellStyle name="SAPBEXaggDataEmph 11" xfId="11362" xr:uid="{00000000-0005-0000-0000-0000E45D0000}"/>
    <cellStyle name="SAPBEXaggDataEmph 11 2" xfId="11363" xr:uid="{00000000-0005-0000-0000-0000E55D0000}"/>
    <cellStyle name="SAPBEXaggDataEmph 11 3" xfId="11364" xr:uid="{00000000-0005-0000-0000-0000E65D0000}"/>
    <cellStyle name="SAPBEXaggDataEmph 11 4" xfId="11365" xr:uid="{00000000-0005-0000-0000-0000E75D0000}"/>
    <cellStyle name="SAPBEXaggDataEmph 12" xfId="11366" xr:uid="{00000000-0005-0000-0000-0000E85D0000}"/>
    <cellStyle name="SAPBEXaggDataEmph 12 2" xfId="11367" xr:uid="{00000000-0005-0000-0000-0000E95D0000}"/>
    <cellStyle name="SAPBEXaggDataEmph 12 3" xfId="11368" xr:uid="{00000000-0005-0000-0000-0000EA5D0000}"/>
    <cellStyle name="SAPBEXaggDataEmph 12 4" xfId="11369" xr:uid="{00000000-0005-0000-0000-0000EB5D0000}"/>
    <cellStyle name="SAPBEXaggDataEmph 13" xfId="11370" xr:uid="{00000000-0005-0000-0000-0000EC5D0000}"/>
    <cellStyle name="SAPBEXaggDataEmph 14" xfId="11371" xr:uid="{00000000-0005-0000-0000-0000ED5D0000}"/>
    <cellStyle name="SAPBEXaggDataEmph 15" xfId="11372" xr:uid="{00000000-0005-0000-0000-0000EE5D0000}"/>
    <cellStyle name="SAPBEXaggDataEmph 2" xfId="11373" xr:uid="{00000000-0005-0000-0000-0000EF5D0000}"/>
    <cellStyle name="SAPBEXaggDataEmph 2 2" xfId="11374" xr:uid="{00000000-0005-0000-0000-0000F05D0000}"/>
    <cellStyle name="SAPBEXaggDataEmph 2 3" xfId="11375" xr:uid="{00000000-0005-0000-0000-0000F15D0000}"/>
    <cellStyle name="SAPBEXaggDataEmph 2 4" xfId="11376" xr:uid="{00000000-0005-0000-0000-0000F25D0000}"/>
    <cellStyle name="SAPBEXaggDataEmph 3" xfId="11377" xr:uid="{00000000-0005-0000-0000-0000F35D0000}"/>
    <cellStyle name="SAPBEXaggDataEmph 3 2" xfId="11378" xr:uid="{00000000-0005-0000-0000-0000F45D0000}"/>
    <cellStyle name="SAPBEXaggDataEmph 3 3" xfId="11379" xr:uid="{00000000-0005-0000-0000-0000F55D0000}"/>
    <cellStyle name="SAPBEXaggDataEmph 3 4" xfId="11380" xr:uid="{00000000-0005-0000-0000-0000F65D0000}"/>
    <cellStyle name="SAPBEXaggDataEmph 4" xfId="11381" xr:uid="{00000000-0005-0000-0000-0000F75D0000}"/>
    <cellStyle name="SAPBEXaggDataEmph 4 2" xfId="11382" xr:uid="{00000000-0005-0000-0000-0000F85D0000}"/>
    <cellStyle name="SAPBEXaggDataEmph 4 3" xfId="11383" xr:uid="{00000000-0005-0000-0000-0000F95D0000}"/>
    <cellStyle name="SAPBEXaggDataEmph 4 4" xfId="11384" xr:uid="{00000000-0005-0000-0000-0000FA5D0000}"/>
    <cellStyle name="SAPBEXaggDataEmph 5" xfId="11385" xr:uid="{00000000-0005-0000-0000-0000FB5D0000}"/>
    <cellStyle name="SAPBEXaggDataEmph 5 2" xfId="11386" xr:uid="{00000000-0005-0000-0000-0000FC5D0000}"/>
    <cellStyle name="SAPBEXaggDataEmph 5 3" xfId="11387" xr:uid="{00000000-0005-0000-0000-0000FD5D0000}"/>
    <cellStyle name="SAPBEXaggDataEmph 5 4" xfId="11388" xr:uid="{00000000-0005-0000-0000-0000FE5D0000}"/>
    <cellStyle name="SAPBEXaggDataEmph 6" xfId="11389" xr:uid="{00000000-0005-0000-0000-0000FF5D0000}"/>
    <cellStyle name="SAPBEXaggDataEmph 6 2" xfId="11390" xr:uid="{00000000-0005-0000-0000-0000005E0000}"/>
    <cellStyle name="SAPBEXaggDataEmph 6 3" xfId="11391" xr:uid="{00000000-0005-0000-0000-0000015E0000}"/>
    <cellStyle name="SAPBEXaggDataEmph 6 4" xfId="11392" xr:uid="{00000000-0005-0000-0000-0000025E0000}"/>
    <cellStyle name="SAPBEXaggDataEmph 7" xfId="11393" xr:uid="{00000000-0005-0000-0000-0000035E0000}"/>
    <cellStyle name="SAPBEXaggDataEmph 7 2" xfId="11394" xr:uid="{00000000-0005-0000-0000-0000045E0000}"/>
    <cellStyle name="SAPBEXaggDataEmph 7 3" xfId="11395" xr:uid="{00000000-0005-0000-0000-0000055E0000}"/>
    <cellStyle name="SAPBEXaggDataEmph 7 4" xfId="11396" xr:uid="{00000000-0005-0000-0000-0000065E0000}"/>
    <cellStyle name="SAPBEXaggDataEmph 8" xfId="11397" xr:uid="{00000000-0005-0000-0000-0000075E0000}"/>
    <cellStyle name="SAPBEXaggDataEmph 8 2" xfId="11398" xr:uid="{00000000-0005-0000-0000-0000085E0000}"/>
    <cellStyle name="SAPBEXaggDataEmph 8 3" xfId="11399" xr:uid="{00000000-0005-0000-0000-0000095E0000}"/>
    <cellStyle name="SAPBEXaggDataEmph 8 4" xfId="11400" xr:uid="{00000000-0005-0000-0000-00000A5E0000}"/>
    <cellStyle name="SAPBEXaggDataEmph 9" xfId="11401" xr:uid="{00000000-0005-0000-0000-00000B5E0000}"/>
    <cellStyle name="SAPBEXaggDataEmph 9 2" xfId="11402" xr:uid="{00000000-0005-0000-0000-00000C5E0000}"/>
    <cellStyle name="SAPBEXaggDataEmph 9 3" xfId="11403" xr:uid="{00000000-0005-0000-0000-00000D5E0000}"/>
    <cellStyle name="SAPBEXaggDataEmph 9 4" xfId="11404" xr:uid="{00000000-0005-0000-0000-00000E5E0000}"/>
    <cellStyle name="SAPBEXaggDataEmph_Лист2" xfId="30663" xr:uid="{00000000-0005-0000-0000-00000F5E0000}"/>
    <cellStyle name="SAPBEXaggItem" xfId="11405" xr:uid="{00000000-0005-0000-0000-0000105E0000}"/>
    <cellStyle name="SAPBEXaggItem 10" xfId="11406" xr:uid="{00000000-0005-0000-0000-0000115E0000}"/>
    <cellStyle name="SAPBEXaggItem 10 2" xfId="11407" xr:uid="{00000000-0005-0000-0000-0000125E0000}"/>
    <cellStyle name="SAPBEXaggItem 10 3" xfId="11408" xr:uid="{00000000-0005-0000-0000-0000135E0000}"/>
    <cellStyle name="SAPBEXaggItem 10 4" xfId="11409" xr:uid="{00000000-0005-0000-0000-0000145E0000}"/>
    <cellStyle name="SAPBEXaggItem 11" xfId="11410" xr:uid="{00000000-0005-0000-0000-0000155E0000}"/>
    <cellStyle name="SAPBEXaggItem 11 2" xfId="11411" xr:uid="{00000000-0005-0000-0000-0000165E0000}"/>
    <cellStyle name="SAPBEXaggItem 11 3" xfId="11412" xr:uid="{00000000-0005-0000-0000-0000175E0000}"/>
    <cellStyle name="SAPBEXaggItem 11 4" xfId="11413" xr:uid="{00000000-0005-0000-0000-0000185E0000}"/>
    <cellStyle name="SAPBEXaggItem 12" xfId="11414" xr:uid="{00000000-0005-0000-0000-0000195E0000}"/>
    <cellStyle name="SAPBEXaggItem 12 2" xfId="11415" xr:uid="{00000000-0005-0000-0000-00001A5E0000}"/>
    <cellStyle name="SAPBEXaggItem 12 3" xfId="11416" xr:uid="{00000000-0005-0000-0000-00001B5E0000}"/>
    <cellStyle name="SAPBEXaggItem 12 4" xfId="11417" xr:uid="{00000000-0005-0000-0000-00001C5E0000}"/>
    <cellStyle name="SAPBEXaggItem 13" xfId="11418" xr:uid="{00000000-0005-0000-0000-00001D5E0000}"/>
    <cellStyle name="SAPBEXaggItem 14" xfId="11419" xr:uid="{00000000-0005-0000-0000-00001E5E0000}"/>
    <cellStyle name="SAPBEXaggItem 15" xfId="11420" xr:uid="{00000000-0005-0000-0000-00001F5E0000}"/>
    <cellStyle name="SAPBEXaggItem 2" xfId="11421" xr:uid="{00000000-0005-0000-0000-0000205E0000}"/>
    <cellStyle name="SAPBEXaggItem 2 2" xfId="11422" xr:uid="{00000000-0005-0000-0000-0000215E0000}"/>
    <cellStyle name="SAPBEXaggItem 2 3" xfId="11423" xr:uid="{00000000-0005-0000-0000-0000225E0000}"/>
    <cellStyle name="SAPBEXaggItem 2 4" xfId="11424" xr:uid="{00000000-0005-0000-0000-0000235E0000}"/>
    <cellStyle name="SAPBEXaggItem 3" xfId="11425" xr:uid="{00000000-0005-0000-0000-0000245E0000}"/>
    <cellStyle name="SAPBEXaggItem 3 2" xfId="11426" xr:uid="{00000000-0005-0000-0000-0000255E0000}"/>
    <cellStyle name="SAPBEXaggItem 3 3" xfId="11427" xr:uid="{00000000-0005-0000-0000-0000265E0000}"/>
    <cellStyle name="SAPBEXaggItem 3 4" xfId="11428" xr:uid="{00000000-0005-0000-0000-0000275E0000}"/>
    <cellStyle name="SAPBEXaggItem 4" xfId="11429" xr:uid="{00000000-0005-0000-0000-0000285E0000}"/>
    <cellStyle name="SAPBEXaggItem 4 2" xfId="11430" xr:uid="{00000000-0005-0000-0000-0000295E0000}"/>
    <cellStyle name="SAPBEXaggItem 4 3" xfId="11431" xr:uid="{00000000-0005-0000-0000-00002A5E0000}"/>
    <cellStyle name="SAPBEXaggItem 4 4" xfId="11432" xr:uid="{00000000-0005-0000-0000-00002B5E0000}"/>
    <cellStyle name="SAPBEXaggItem 5" xfId="11433" xr:uid="{00000000-0005-0000-0000-00002C5E0000}"/>
    <cellStyle name="SAPBEXaggItem 5 2" xfId="11434" xr:uid="{00000000-0005-0000-0000-00002D5E0000}"/>
    <cellStyle name="SAPBEXaggItem 5 3" xfId="11435" xr:uid="{00000000-0005-0000-0000-00002E5E0000}"/>
    <cellStyle name="SAPBEXaggItem 5 4" xfId="11436" xr:uid="{00000000-0005-0000-0000-00002F5E0000}"/>
    <cellStyle name="SAPBEXaggItem 6" xfId="11437" xr:uid="{00000000-0005-0000-0000-0000305E0000}"/>
    <cellStyle name="SAPBEXaggItem 6 2" xfId="11438" xr:uid="{00000000-0005-0000-0000-0000315E0000}"/>
    <cellStyle name="SAPBEXaggItem 6 3" xfId="11439" xr:uid="{00000000-0005-0000-0000-0000325E0000}"/>
    <cellStyle name="SAPBEXaggItem 6 4" xfId="11440" xr:uid="{00000000-0005-0000-0000-0000335E0000}"/>
    <cellStyle name="SAPBEXaggItem 7" xfId="11441" xr:uid="{00000000-0005-0000-0000-0000345E0000}"/>
    <cellStyle name="SAPBEXaggItem 7 2" xfId="11442" xr:uid="{00000000-0005-0000-0000-0000355E0000}"/>
    <cellStyle name="SAPBEXaggItem 7 3" xfId="11443" xr:uid="{00000000-0005-0000-0000-0000365E0000}"/>
    <cellStyle name="SAPBEXaggItem 7 4" xfId="11444" xr:uid="{00000000-0005-0000-0000-0000375E0000}"/>
    <cellStyle name="SAPBEXaggItem 8" xfId="11445" xr:uid="{00000000-0005-0000-0000-0000385E0000}"/>
    <cellStyle name="SAPBEXaggItem 8 2" xfId="11446" xr:uid="{00000000-0005-0000-0000-0000395E0000}"/>
    <cellStyle name="SAPBEXaggItem 8 3" xfId="11447" xr:uid="{00000000-0005-0000-0000-00003A5E0000}"/>
    <cellStyle name="SAPBEXaggItem 8 4" xfId="11448" xr:uid="{00000000-0005-0000-0000-00003B5E0000}"/>
    <cellStyle name="SAPBEXaggItem 9" xfId="11449" xr:uid="{00000000-0005-0000-0000-00003C5E0000}"/>
    <cellStyle name="SAPBEXaggItem 9 2" xfId="11450" xr:uid="{00000000-0005-0000-0000-00003D5E0000}"/>
    <cellStyle name="SAPBEXaggItem 9 3" xfId="11451" xr:uid="{00000000-0005-0000-0000-00003E5E0000}"/>
    <cellStyle name="SAPBEXaggItem 9 4" xfId="11452" xr:uid="{00000000-0005-0000-0000-00003F5E0000}"/>
    <cellStyle name="SAPBEXaggItem_Лист2" xfId="30664" xr:uid="{00000000-0005-0000-0000-0000405E0000}"/>
    <cellStyle name="SAPBEXaggItemX" xfId="11453" xr:uid="{00000000-0005-0000-0000-0000415E0000}"/>
    <cellStyle name="SAPBEXaggItemX 10" xfId="11454" xr:uid="{00000000-0005-0000-0000-0000425E0000}"/>
    <cellStyle name="SAPBEXaggItemX 10 2" xfId="11455" xr:uid="{00000000-0005-0000-0000-0000435E0000}"/>
    <cellStyle name="SAPBEXaggItemX 10 3" xfId="11456" xr:uid="{00000000-0005-0000-0000-0000445E0000}"/>
    <cellStyle name="SAPBEXaggItemX 10 4" xfId="11457" xr:uid="{00000000-0005-0000-0000-0000455E0000}"/>
    <cellStyle name="SAPBEXaggItemX 11" xfId="11458" xr:uid="{00000000-0005-0000-0000-0000465E0000}"/>
    <cellStyle name="SAPBEXaggItemX 11 2" xfId="11459" xr:uid="{00000000-0005-0000-0000-0000475E0000}"/>
    <cellStyle name="SAPBEXaggItemX 11 3" xfId="11460" xr:uid="{00000000-0005-0000-0000-0000485E0000}"/>
    <cellStyle name="SAPBEXaggItemX 11 4" xfId="11461" xr:uid="{00000000-0005-0000-0000-0000495E0000}"/>
    <cellStyle name="SAPBEXaggItemX 12" xfId="11462" xr:uid="{00000000-0005-0000-0000-00004A5E0000}"/>
    <cellStyle name="SAPBEXaggItemX 12 2" xfId="11463" xr:uid="{00000000-0005-0000-0000-00004B5E0000}"/>
    <cellStyle name="SAPBEXaggItemX 12 3" xfId="11464" xr:uid="{00000000-0005-0000-0000-00004C5E0000}"/>
    <cellStyle name="SAPBEXaggItemX 12 4" xfId="11465" xr:uid="{00000000-0005-0000-0000-00004D5E0000}"/>
    <cellStyle name="SAPBEXaggItemX 13" xfId="11466" xr:uid="{00000000-0005-0000-0000-00004E5E0000}"/>
    <cellStyle name="SAPBEXaggItemX 14" xfId="11467" xr:uid="{00000000-0005-0000-0000-00004F5E0000}"/>
    <cellStyle name="SAPBEXaggItemX 15" xfId="11468" xr:uid="{00000000-0005-0000-0000-0000505E0000}"/>
    <cellStyle name="SAPBEXaggItemX 2" xfId="11469" xr:uid="{00000000-0005-0000-0000-0000515E0000}"/>
    <cellStyle name="SAPBEXaggItemX 2 2" xfId="11470" xr:uid="{00000000-0005-0000-0000-0000525E0000}"/>
    <cellStyle name="SAPBEXaggItemX 2 3" xfId="11471" xr:uid="{00000000-0005-0000-0000-0000535E0000}"/>
    <cellStyle name="SAPBEXaggItemX 2 4" xfId="11472" xr:uid="{00000000-0005-0000-0000-0000545E0000}"/>
    <cellStyle name="SAPBEXaggItemX 3" xfId="11473" xr:uid="{00000000-0005-0000-0000-0000555E0000}"/>
    <cellStyle name="SAPBEXaggItemX 3 2" xfId="11474" xr:uid="{00000000-0005-0000-0000-0000565E0000}"/>
    <cellStyle name="SAPBEXaggItemX 3 3" xfId="11475" xr:uid="{00000000-0005-0000-0000-0000575E0000}"/>
    <cellStyle name="SAPBEXaggItemX 3 4" xfId="11476" xr:uid="{00000000-0005-0000-0000-0000585E0000}"/>
    <cellStyle name="SAPBEXaggItemX 4" xfId="11477" xr:uid="{00000000-0005-0000-0000-0000595E0000}"/>
    <cellStyle name="SAPBEXaggItemX 4 2" xfId="11478" xr:uid="{00000000-0005-0000-0000-00005A5E0000}"/>
    <cellStyle name="SAPBEXaggItemX 4 3" xfId="11479" xr:uid="{00000000-0005-0000-0000-00005B5E0000}"/>
    <cellStyle name="SAPBEXaggItemX 4 4" xfId="11480" xr:uid="{00000000-0005-0000-0000-00005C5E0000}"/>
    <cellStyle name="SAPBEXaggItemX 5" xfId="11481" xr:uid="{00000000-0005-0000-0000-00005D5E0000}"/>
    <cellStyle name="SAPBEXaggItemX 5 2" xfId="11482" xr:uid="{00000000-0005-0000-0000-00005E5E0000}"/>
    <cellStyle name="SAPBEXaggItemX 5 3" xfId="11483" xr:uid="{00000000-0005-0000-0000-00005F5E0000}"/>
    <cellStyle name="SAPBEXaggItemX 5 4" xfId="11484" xr:uid="{00000000-0005-0000-0000-0000605E0000}"/>
    <cellStyle name="SAPBEXaggItemX 6" xfId="11485" xr:uid="{00000000-0005-0000-0000-0000615E0000}"/>
    <cellStyle name="SAPBEXaggItemX 6 2" xfId="11486" xr:uid="{00000000-0005-0000-0000-0000625E0000}"/>
    <cellStyle name="SAPBEXaggItemX 6 3" xfId="11487" xr:uid="{00000000-0005-0000-0000-0000635E0000}"/>
    <cellStyle name="SAPBEXaggItemX 6 4" xfId="11488" xr:uid="{00000000-0005-0000-0000-0000645E0000}"/>
    <cellStyle name="SAPBEXaggItemX 7" xfId="11489" xr:uid="{00000000-0005-0000-0000-0000655E0000}"/>
    <cellStyle name="SAPBEXaggItemX 7 2" xfId="11490" xr:uid="{00000000-0005-0000-0000-0000665E0000}"/>
    <cellStyle name="SAPBEXaggItemX 7 3" xfId="11491" xr:uid="{00000000-0005-0000-0000-0000675E0000}"/>
    <cellStyle name="SAPBEXaggItemX 7 4" xfId="11492" xr:uid="{00000000-0005-0000-0000-0000685E0000}"/>
    <cellStyle name="SAPBEXaggItemX 8" xfId="11493" xr:uid="{00000000-0005-0000-0000-0000695E0000}"/>
    <cellStyle name="SAPBEXaggItemX 8 2" xfId="11494" xr:uid="{00000000-0005-0000-0000-00006A5E0000}"/>
    <cellStyle name="SAPBEXaggItemX 8 3" xfId="11495" xr:uid="{00000000-0005-0000-0000-00006B5E0000}"/>
    <cellStyle name="SAPBEXaggItemX 8 4" xfId="11496" xr:uid="{00000000-0005-0000-0000-00006C5E0000}"/>
    <cellStyle name="SAPBEXaggItemX 9" xfId="11497" xr:uid="{00000000-0005-0000-0000-00006D5E0000}"/>
    <cellStyle name="SAPBEXaggItemX 9 2" xfId="11498" xr:uid="{00000000-0005-0000-0000-00006E5E0000}"/>
    <cellStyle name="SAPBEXaggItemX 9 3" xfId="11499" xr:uid="{00000000-0005-0000-0000-00006F5E0000}"/>
    <cellStyle name="SAPBEXaggItemX 9 4" xfId="11500" xr:uid="{00000000-0005-0000-0000-0000705E0000}"/>
    <cellStyle name="SAPBEXaggItemX_Лист2" xfId="30665" xr:uid="{00000000-0005-0000-0000-0000715E0000}"/>
    <cellStyle name="SAPBEXchaText" xfId="11501" xr:uid="{00000000-0005-0000-0000-0000725E0000}"/>
    <cellStyle name="SAPBEXchaText 2" xfId="30666" xr:uid="{00000000-0005-0000-0000-0000735E0000}"/>
    <cellStyle name="SAPBEXexcBad7" xfId="11502" xr:uid="{00000000-0005-0000-0000-0000745E0000}"/>
    <cellStyle name="SAPBEXexcBad7 10" xfId="11503" xr:uid="{00000000-0005-0000-0000-0000755E0000}"/>
    <cellStyle name="SAPBEXexcBad7 10 2" xfId="11504" xr:uid="{00000000-0005-0000-0000-0000765E0000}"/>
    <cellStyle name="SAPBEXexcBad7 10 3" xfId="11505" xr:uid="{00000000-0005-0000-0000-0000775E0000}"/>
    <cellStyle name="SAPBEXexcBad7 10 4" xfId="11506" xr:uid="{00000000-0005-0000-0000-0000785E0000}"/>
    <cellStyle name="SAPBEXexcBad7 11" xfId="11507" xr:uid="{00000000-0005-0000-0000-0000795E0000}"/>
    <cellStyle name="SAPBEXexcBad7 11 2" xfId="11508" xr:uid="{00000000-0005-0000-0000-00007A5E0000}"/>
    <cellStyle name="SAPBEXexcBad7 11 3" xfId="11509" xr:uid="{00000000-0005-0000-0000-00007B5E0000}"/>
    <cellStyle name="SAPBEXexcBad7 11 4" xfId="11510" xr:uid="{00000000-0005-0000-0000-00007C5E0000}"/>
    <cellStyle name="SAPBEXexcBad7 12" xfId="11511" xr:uid="{00000000-0005-0000-0000-00007D5E0000}"/>
    <cellStyle name="SAPBEXexcBad7 12 2" xfId="11512" xr:uid="{00000000-0005-0000-0000-00007E5E0000}"/>
    <cellStyle name="SAPBEXexcBad7 12 3" xfId="11513" xr:uid="{00000000-0005-0000-0000-00007F5E0000}"/>
    <cellStyle name="SAPBEXexcBad7 12 4" xfId="11514" xr:uid="{00000000-0005-0000-0000-0000805E0000}"/>
    <cellStyle name="SAPBEXexcBad7 13" xfId="11515" xr:uid="{00000000-0005-0000-0000-0000815E0000}"/>
    <cellStyle name="SAPBEXexcBad7 14" xfId="11516" xr:uid="{00000000-0005-0000-0000-0000825E0000}"/>
    <cellStyle name="SAPBEXexcBad7 15" xfId="11517" xr:uid="{00000000-0005-0000-0000-0000835E0000}"/>
    <cellStyle name="SAPBEXexcBad7 2" xfId="11518" xr:uid="{00000000-0005-0000-0000-0000845E0000}"/>
    <cellStyle name="SAPBEXexcBad7 2 2" xfId="11519" xr:uid="{00000000-0005-0000-0000-0000855E0000}"/>
    <cellStyle name="SAPBEXexcBad7 2 3" xfId="11520" xr:uid="{00000000-0005-0000-0000-0000865E0000}"/>
    <cellStyle name="SAPBEXexcBad7 2 4" xfId="11521" xr:uid="{00000000-0005-0000-0000-0000875E0000}"/>
    <cellStyle name="SAPBEXexcBad7 3" xfId="11522" xr:uid="{00000000-0005-0000-0000-0000885E0000}"/>
    <cellStyle name="SAPBEXexcBad7 3 2" xfId="11523" xr:uid="{00000000-0005-0000-0000-0000895E0000}"/>
    <cellStyle name="SAPBEXexcBad7 3 3" xfId="11524" xr:uid="{00000000-0005-0000-0000-00008A5E0000}"/>
    <cellStyle name="SAPBEXexcBad7 3 4" xfId="11525" xr:uid="{00000000-0005-0000-0000-00008B5E0000}"/>
    <cellStyle name="SAPBEXexcBad7 4" xfId="11526" xr:uid="{00000000-0005-0000-0000-00008C5E0000}"/>
    <cellStyle name="SAPBEXexcBad7 4 2" xfId="11527" xr:uid="{00000000-0005-0000-0000-00008D5E0000}"/>
    <cellStyle name="SAPBEXexcBad7 4 3" xfId="11528" xr:uid="{00000000-0005-0000-0000-00008E5E0000}"/>
    <cellStyle name="SAPBEXexcBad7 4 4" xfId="11529" xr:uid="{00000000-0005-0000-0000-00008F5E0000}"/>
    <cellStyle name="SAPBEXexcBad7 5" xfId="11530" xr:uid="{00000000-0005-0000-0000-0000905E0000}"/>
    <cellStyle name="SAPBEXexcBad7 5 2" xfId="11531" xr:uid="{00000000-0005-0000-0000-0000915E0000}"/>
    <cellStyle name="SAPBEXexcBad7 5 3" xfId="11532" xr:uid="{00000000-0005-0000-0000-0000925E0000}"/>
    <cellStyle name="SAPBEXexcBad7 5 4" xfId="11533" xr:uid="{00000000-0005-0000-0000-0000935E0000}"/>
    <cellStyle name="SAPBEXexcBad7 6" xfId="11534" xr:uid="{00000000-0005-0000-0000-0000945E0000}"/>
    <cellStyle name="SAPBEXexcBad7 6 2" xfId="11535" xr:uid="{00000000-0005-0000-0000-0000955E0000}"/>
    <cellStyle name="SAPBEXexcBad7 6 3" xfId="11536" xr:uid="{00000000-0005-0000-0000-0000965E0000}"/>
    <cellStyle name="SAPBEXexcBad7 6 4" xfId="11537" xr:uid="{00000000-0005-0000-0000-0000975E0000}"/>
    <cellStyle name="SAPBEXexcBad7 7" xfId="11538" xr:uid="{00000000-0005-0000-0000-0000985E0000}"/>
    <cellStyle name="SAPBEXexcBad7 7 2" xfId="11539" xr:uid="{00000000-0005-0000-0000-0000995E0000}"/>
    <cellStyle name="SAPBEXexcBad7 7 3" xfId="11540" xr:uid="{00000000-0005-0000-0000-00009A5E0000}"/>
    <cellStyle name="SAPBEXexcBad7 7 4" xfId="11541" xr:uid="{00000000-0005-0000-0000-00009B5E0000}"/>
    <cellStyle name="SAPBEXexcBad7 8" xfId="11542" xr:uid="{00000000-0005-0000-0000-00009C5E0000}"/>
    <cellStyle name="SAPBEXexcBad7 8 2" xfId="11543" xr:uid="{00000000-0005-0000-0000-00009D5E0000}"/>
    <cellStyle name="SAPBEXexcBad7 8 3" xfId="11544" xr:uid="{00000000-0005-0000-0000-00009E5E0000}"/>
    <cellStyle name="SAPBEXexcBad7 8 4" xfId="11545" xr:uid="{00000000-0005-0000-0000-00009F5E0000}"/>
    <cellStyle name="SAPBEXexcBad7 9" xfId="11546" xr:uid="{00000000-0005-0000-0000-0000A05E0000}"/>
    <cellStyle name="SAPBEXexcBad7 9 2" xfId="11547" xr:uid="{00000000-0005-0000-0000-0000A15E0000}"/>
    <cellStyle name="SAPBEXexcBad7 9 3" xfId="11548" xr:uid="{00000000-0005-0000-0000-0000A25E0000}"/>
    <cellStyle name="SAPBEXexcBad7 9 4" xfId="11549" xr:uid="{00000000-0005-0000-0000-0000A35E0000}"/>
    <cellStyle name="SAPBEXexcBad7_Лист2" xfId="30667" xr:uid="{00000000-0005-0000-0000-0000A45E0000}"/>
    <cellStyle name="SAPBEXexcBad8" xfId="11550" xr:uid="{00000000-0005-0000-0000-0000A55E0000}"/>
    <cellStyle name="SAPBEXexcBad8 10" xfId="11551" xr:uid="{00000000-0005-0000-0000-0000A65E0000}"/>
    <cellStyle name="SAPBEXexcBad8 10 2" xfId="11552" xr:uid="{00000000-0005-0000-0000-0000A75E0000}"/>
    <cellStyle name="SAPBEXexcBad8 10 3" xfId="11553" xr:uid="{00000000-0005-0000-0000-0000A85E0000}"/>
    <cellStyle name="SAPBEXexcBad8 10 4" xfId="11554" xr:uid="{00000000-0005-0000-0000-0000A95E0000}"/>
    <cellStyle name="SAPBEXexcBad8 11" xfId="11555" xr:uid="{00000000-0005-0000-0000-0000AA5E0000}"/>
    <cellStyle name="SAPBEXexcBad8 11 2" xfId="11556" xr:uid="{00000000-0005-0000-0000-0000AB5E0000}"/>
    <cellStyle name="SAPBEXexcBad8 11 3" xfId="11557" xr:uid="{00000000-0005-0000-0000-0000AC5E0000}"/>
    <cellStyle name="SAPBEXexcBad8 11 4" xfId="11558" xr:uid="{00000000-0005-0000-0000-0000AD5E0000}"/>
    <cellStyle name="SAPBEXexcBad8 12" xfId="11559" xr:uid="{00000000-0005-0000-0000-0000AE5E0000}"/>
    <cellStyle name="SAPBEXexcBad8 12 2" xfId="11560" xr:uid="{00000000-0005-0000-0000-0000AF5E0000}"/>
    <cellStyle name="SAPBEXexcBad8 12 3" xfId="11561" xr:uid="{00000000-0005-0000-0000-0000B05E0000}"/>
    <cellStyle name="SAPBEXexcBad8 12 4" xfId="11562" xr:uid="{00000000-0005-0000-0000-0000B15E0000}"/>
    <cellStyle name="SAPBEXexcBad8 13" xfId="11563" xr:uid="{00000000-0005-0000-0000-0000B25E0000}"/>
    <cellStyle name="SAPBEXexcBad8 14" xfId="11564" xr:uid="{00000000-0005-0000-0000-0000B35E0000}"/>
    <cellStyle name="SAPBEXexcBad8 15" xfId="11565" xr:uid="{00000000-0005-0000-0000-0000B45E0000}"/>
    <cellStyle name="SAPBEXexcBad8 2" xfId="11566" xr:uid="{00000000-0005-0000-0000-0000B55E0000}"/>
    <cellStyle name="SAPBEXexcBad8 2 2" xfId="11567" xr:uid="{00000000-0005-0000-0000-0000B65E0000}"/>
    <cellStyle name="SAPBEXexcBad8 2 3" xfId="11568" xr:uid="{00000000-0005-0000-0000-0000B75E0000}"/>
    <cellStyle name="SAPBEXexcBad8 2 4" xfId="11569" xr:uid="{00000000-0005-0000-0000-0000B85E0000}"/>
    <cellStyle name="SAPBEXexcBad8 3" xfId="11570" xr:uid="{00000000-0005-0000-0000-0000B95E0000}"/>
    <cellStyle name="SAPBEXexcBad8 3 2" xfId="11571" xr:uid="{00000000-0005-0000-0000-0000BA5E0000}"/>
    <cellStyle name="SAPBEXexcBad8 3 3" xfId="11572" xr:uid="{00000000-0005-0000-0000-0000BB5E0000}"/>
    <cellStyle name="SAPBEXexcBad8 3 4" xfId="11573" xr:uid="{00000000-0005-0000-0000-0000BC5E0000}"/>
    <cellStyle name="SAPBEXexcBad8 4" xfId="11574" xr:uid="{00000000-0005-0000-0000-0000BD5E0000}"/>
    <cellStyle name="SAPBEXexcBad8 4 2" xfId="11575" xr:uid="{00000000-0005-0000-0000-0000BE5E0000}"/>
    <cellStyle name="SAPBEXexcBad8 4 3" xfId="11576" xr:uid="{00000000-0005-0000-0000-0000BF5E0000}"/>
    <cellStyle name="SAPBEXexcBad8 4 4" xfId="11577" xr:uid="{00000000-0005-0000-0000-0000C05E0000}"/>
    <cellStyle name="SAPBEXexcBad8 5" xfId="11578" xr:uid="{00000000-0005-0000-0000-0000C15E0000}"/>
    <cellStyle name="SAPBEXexcBad8 5 2" xfId="11579" xr:uid="{00000000-0005-0000-0000-0000C25E0000}"/>
    <cellStyle name="SAPBEXexcBad8 5 3" xfId="11580" xr:uid="{00000000-0005-0000-0000-0000C35E0000}"/>
    <cellStyle name="SAPBEXexcBad8 5 4" xfId="11581" xr:uid="{00000000-0005-0000-0000-0000C45E0000}"/>
    <cellStyle name="SAPBEXexcBad8 6" xfId="11582" xr:uid="{00000000-0005-0000-0000-0000C55E0000}"/>
    <cellStyle name="SAPBEXexcBad8 6 2" xfId="11583" xr:uid="{00000000-0005-0000-0000-0000C65E0000}"/>
    <cellStyle name="SAPBEXexcBad8 6 3" xfId="11584" xr:uid="{00000000-0005-0000-0000-0000C75E0000}"/>
    <cellStyle name="SAPBEXexcBad8 6 4" xfId="11585" xr:uid="{00000000-0005-0000-0000-0000C85E0000}"/>
    <cellStyle name="SAPBEXexcBad8 7" xfId="11586" xr:uid="{00000000-0005-0000-0000-0000C95E0000}"/>
    <cellStyle name="SAPBEXexcBad8 7 2" xfId="11587" xr:uid="{00000000-0005-0000-0000-0000CA5E0000}"/>
    <cellStyle name="SAPBEXexcBad8 7 3" xfId="11588" xr:uid="{00000000-0005-0000-0000-0000CB5E0000}"/>
    <cellStyle name="SAPBEXexcBad8 7 4" xfId="11589" xr:uid="{00000000-0005-0000-0000-0000CC5E0000}"/>
    <cellStyle name="SAPBEXexcBad8 8" xfId="11590" xr:uid="{00000000-0005-0000-0000-0000CD5E0000}"/>
    <cellStyle name="SAPBEXexcBad8 8 2" xfId="11591" xr:uid="{00000000-0005-0000-0000-0000CE5E0000}"/>
    <cellStyle name="SAPBEXexcBad8 8 3" xfId="11592" xr:uid="{00000000-0005-0000-0000-0000CF5E0000}"/>
    <cellStyle name="SAPBEXexcBad8 8 4" xfId="11593" xr:uid="{00000000-0005-0000-0000-0000D05E0000}"/>
    <cellStyle name="SAPBEXexcBad8 9" xfId="11594" xr:uid="{00000000-0005-0000-0000-0000D15E0000}"/>
    <cellStyle name="SAPBEXexcBad8 9 2" xfId="11595" xr:uid="{00000000-0005-0000-0000-0000D25E0000}"/>
    <cellStyle name="SAPBEXexcBad8 9 3" xfId="11596" xr:uid="{00000000-0005-0000-0000-0000D35E0000}"/>
    <cellStyle name="SAPBEXexcBad8 9 4" xfId="11597" xr:uid="{00000000-0005-0000-0000-0000D45E0000}"/>
    <cellStyle name="SAPBEXexcBad8_Лист2" xfId="30668" xr:uid="{00000000-0005-0000-0000-0000D55E0000}"/>
    <cellStyle name="SAPBEXexcBad9" xfId="11598" xr:uid="{00000000-0005-0000-0000-0000D65E0000}"/>
    <cellStyle name="SAPBEXexcBad9 10" xfId="11599" xr:uid="{00000000-0005-0000-0000-0000D75E0000}"/>
    <cellStyle name="SAPBEXexcBad9 10 2" xfId="11600" xr:uid="{00000000-0005-0000-0000-0000D85E0000}"/>
    <cellStyle name="SAPBEXexcBad9 10 3" xfId="11601" xr:uid="{00000000-0005-0000-0000-0000D95E0000}"/>
    <cellStyle name="SAPBEXexcBad9 10 4" xfId="11602" xr:uid="{00000000-0005-0000-0000-0000DA5E0000}"/>
    <cellStyle name="SAPBEXexcBad9 11" xfId="11603" xr:uid="{00000000-0005-0000-0000-0000DB5E0000}"/>
    <cellStyle name="SAPBEXexcBad9 11 2" xfId="11604" xr:uid="{00000000-0005-0000-0000-0000DC5E0000}"/>
    <cellStyle name="SAPBEXexcBad9 11 3" xfId="11605" xr:uid="{00000000-0005-0000-0000-0000DD5E0000}"/>
    <cellStyle name="SAPBEXexcBad9 11 4" xfId="11606" xr:uid="{00000000-0005-0000-0000-0000DE5E0000}"/>
    <cellStyle name="SAPBEXexcBad9 12" xfId="11607" xr:uid="{00000000-0005-0000-0000-0000DF5E0000}"/>
    <cellStyle name="SAPBEXexcBad9 12 2" xfId="11608" xr:uid="{00000000-0005-0000-0000-0000E05E0000}"/>
    <cellStyle name="SAPBEXexcBad9 12 3" xfId="11609" xr:uid="{00000000-0005-0000-0000-0000E15E0000}"/>
    <cellStyle name="SAPBEXexcBad9 12 4" xfId="11610" xr:uid="{00000000-0005-0000-0000-0000E25E0000}"/>
    <cellStyle name="SAPBEXexcBad9 13" xfId="11611" xr:uid="{00000000-0005-0000-0000-0000E35E0000}"/>
    <cellStyle name="SAPBEXexcBad9 14" xfId="11612" xr:uid="{00000000-0005-0000-0000-0000E45E0000}"/>
    <cellStyle name="SAPBEXexcBad9 15" xfId="11613" xr:uid="{00000000-0005-0000-0000-0000E55E0000}"/>
    <cellStyle name="SAPBEXexcBad9 2" xfId="11614" xr:uid="{00000000-0005-0000-0000-0000E65E0000}"/>
    <cellStyle name="SAPBEXexcBad9 2 2" xfId="11615" xr:uid="{00000000-0005-0000-0000-0000E75E0000}"/>
    <cellStyle name="SAPBEXexcBad9 2 3" xfId="11616" xr:uid="{00000000-0005-0000-0000-0000E85E0000}"/>
    <cellStyle name="SAPBEXexcBad9 2 4" xfId="11617" xr:uid="{00000000-0005-0000-0000-0000E95E0000}"/>
    <cellStyle name="SAPBEXexcBad9 3" xfId="11618" xr:uid="{00000000-0005-0000-0000-0000EA5E0000}"/>
    <cellStyle name="SAPBEXexcBad9 3 2" xfId="11619" xr:uid="{00000000-0005-0000-0000-0000EB5E0000}"/>
    <cellStyle name="SAPBEXexcBad9 3 3" xfId="11620" xr:uid="{00000000-0005-0000-0000-0000EC5E0000}"/>
    <cellStyle name="SAPBEXexcBad9 3 4" xfId="11621" xr:uid="{00000000-0005-0000-0000-0000ED5E0000}"/>
    <cellStyle name="SAPBEXexcBad9 4" xfId="11622" xr:uid="{00000000-0005-0000-0000-0000EE5E0000}"/>
    <cellStyle name="SAPBEXexcBad9 4 2" xfId="11623" xr:uid="{00000000-0005-0000-0000-0000EF5E0000}"/>
    <cellStyle name="SAPBEXexcBad9 4 3" xfId="11624" xr:uid="{00000000-0005-0000-0000-0000F05E0000}"/>
    <cellStyle name="SAPBEXexcBad9 4 4" xfId="11625" xr:uid="{00000000-0005-0000-0000-0000F15E0000}"/>
    <cellStyle name="SAPBEXexcBad9 5" xfId="11626" xr:uid="{00000000-0005-0000-0000-0000F25E0000}"/>
    <cellStyle name="SAPBEXexcBad9 5 2" xfId="11627" xr:uid="{00000000-0005-0000-0000-0000F35E0000}"/>
    <cellStyle name="SAPBEXexcBad9 5 3" xfId="11628" xr:uid="{00000000-0005-0000-0000-0000F45E0000}"/>
    <cellStyle name="SAPBEXexcBad9 5 4" xfId="11629" xr:uid="{00000000-0005-0000-0000-0000F55E0000}"/>
    <cellStyle name="SAPBEXexcBad9 6" xfId="11630" xr:uid="{00000000-0005-0000-0000-0000F65E0000}"/>
    <cellStyle name="SAPBEXexcBad9 6 2" xfId="11631" xr:uid="{00000000-0005-0000-0000-0000F75E0000}"/>
    <cellStyle name="SAPBEXexcBad9 6 3" xfId="11632" xr:uid="{00000000-0005-0000-0000-0000F85E0000}"/>
    <cellStyle name="SAPBEXexcBad9 6 4" xfId="11633" xr:uid="{00000000-0005-0000-0000-0000F95E0000}"/>
    <cellStyle name="SAPBEXexcBad9 7" xfId="11634" xr:uid="{00000000-0005-0000-0000-0000FA5E0000}"/>
    <cellStyle name="SAPBEXexcBad9 7 2" xfId="11635" xr:uid="{00000000-0005-0000-0000-0000FB5E0000}"/>
    <cellStyle name="SAPBEXexcBad9 7 3" xfId="11636" xr:uid="{00000000-0005-0000-0000-0000FC5E0000}"/>
    <cellStyle name="SAPBEXexcBad9 7 4" xfId="11637" xr:uid="{00000000-0005-0000-0000-0000FD5E0000}"/>
    <cellStyle name="SAPBEXexcBad9 8" xfId="11638" xr:uid="{00000000-0005-0000-0000-0000FE5E0000}"/>
    <cellStyle name="SAPBEXexcBad9 8 2" xfId="11639" xr:uid="{00000000-0005-0000-0000-0000FF5E0000}"/>
    <cellStyle name="SAPBEXexcBad9 8 3" xfId="11640" xr:uid="{00000000-0005-0000-0000-0000005F0000}"/>
    <cellStyle name="SAPBEXexcBad9 8 4" xfId="11641" xr:uid="{00000000-0005-0000-0000-0000015F0000}"/>
    <cellStyle name="SAPBEXexcBad9 9" xfId="11642" xr:uid="{00000000-0005-0000-0000-0000025F0000}"/>
    <cellStyle name="SAPBEXexcBad9 9 2" xfId="11643" xr:uid="{00000000-0005-0000-0000-0000035F0000}"/>
    <cellStyle name="SAPBEXexcBad9 9 3" xfId="11644" xr:uid="{00000000-0005-0000-0000-0000045F0000}"/>
    <cellStyle name="SAPBEXexcBad9 9 4" xfId="11645" xr:uid="{00000000-0005-0000-0000-0000055F0000}"/>
    <cellStyle name="SAPBEXexcBad9_Лист2" xfId="30669" xr:uid="{00000000-0005-0000-0000-0000065F0000}"/>
    <cellStyle name="SAPBEXexcCritical4" xfId="11646" xr:uid="{00000000-0005-0000-0000-0000075F0000}"/>
    <cellStyle name="SAPBEXexcCritical4 10" xfId="11647" xr:uid="{00000000-0005-0000-0000-0000085F0000}"/>
    <cellStyle name="SAPBEXexcCritical4 10 2" xfId="11648" xr:uid="{00000000-0005-0000-0000-0000095F0000}"/>
    <cellStyle name="SAPBEXexcCritical4 10 3" xfId="11649" xr:uid="{00000000-0005-0000-0000-00000A5F0000}"/>
    <cellStyle name="SAPBEXexcCritical4 10 4" xfId="11650" xr:uid="{00000000-0005-0000-0000-00000B5F0000}"/>
    <cellStyle name="SAPBEXexcCritical4 11" xfId="11651" xr:uid="{00000000-0005-0000-0000-00000C5F0000}"/>
    <cellStyle name="SAPBEXexcCritical4 11 2" xfId="11652" xr:uid="{00000000-0005-0000-0000-00000D5F0000}"/>
    <cellStyle name="SAPBEXexcCritical4 11 3" xfId="11653" xr:uid="{00000000-0005-0000-0000-00000E5F0000}"/>
    <cellStyle name="SAPBEXexcCritical4 11 4" xfId="11654" xr:uid="{00000000-0005-0000-0000-00000F5F0000}"/>
    <cellStyle name="SAPBEXexcCritical4 12" xfId="11655" xr:uid="{00000000-0005-0000-0000-0000105F0000}"/>
    <cellStyle name="SAPBEXexcCritical4 12 2" xfId="11656" xr:uid="{00000000-0005-0000-0000-0000115F0000}"/>
    <cellStyle name="SAPBEXexcCritical4 12 3" xfId="11657" xr:uid="{00000000-0005-0000-0000-0000125F0000}"/>
    <cellStyle name="SAPBEXexcCritical4 12 4" xfId="11658" xr:uid="{00000000-0005-0000-0000-0000135F0000}"/>
    <cellStyle name="SAPBEXexcCritical4 13" xfId="11659" xr:uid="{00000000-0005-0000-0000-0000145F0000}"/>
    <cellStyle name="SAPBEXexcCritical4 14" xfId="11660" xr:uid="{00000000-0005-0000-0000-0000155F0000}"/>
    <cellStyle name="SAPBEXexcCritical4 15" xfId="11661" xr:uid="{00000000-0005-0000-0000-0000165F0000}"/>
    <cellStyle name="SAPBEXexcCritical4 2" xfId="11662" xr:uid="{00000000-0005-0000-0000-0000175F0000}"/>
    <cellStyle name="SAPBEXexcCritical4 2 2" xfId="11663" xr:uid="{00000000-0005-0000-0000-0000185F0000}"/>
    <cellStyle name="SAPBEXexcCritical4 2 3" xfId="11664" xr:uid="{00000000-0005-0000-0000-0000195F0000}"/>
    <cellStyle name="SAPBEXexcCritical4 2 4" xfId="11665" xr:uid="{00000000-0005-0000-0000-00001A5F0000}"/>
    <cellStyle name="SAPBEXexcCritical4 3" xfId="11666" xr:uid="{00000000-0005-0000-0000-00001B5F0000}"/>
    <cellStyle name="SAPBEXexcCritical4 3 2" xfId="11667" xr:uid="{00000000-0005-0000-0000-00001C5F0000}"/>
    <cellStyle name="SAPBEXexcCritical4 3 3" xfId="11668" xr:uid="{00000000-0005-0000-0000-00001D5F0000}"/>
    <cellStyle name="SAPBEXexcCritical4 3 4" xfId="11669" xr:uid="{00000000-0005-0000-0000-00001E5F0000}"/>
    <cellStyle name="SAPBEXexcCritical4 4" xfId="11670" xr:uid="{00000000-0005-0000-0000-00001F5F0000}"/>
    <cellStyle name="SAPBEXexcCritical4 4 2" xfId="11671" xr:uid="{00000000-0005-0000-0000-0000205F0000}"/>
    <cellStyle name="SAPBEXexcCritical4 4 3" xfId="11672" xr:uid="{00000000-0005-0000-0000-0000215F0000}"/>
    <cellStyle name="SAPBEXexcCritical4 4 4" xfId="11673" xr:uid="{00000000-0005-0000-0000-0000225F0000}"/>
    <cellStyle name="SAPBEXexcCritical4 5" xfId="11674" xr:uid="{00000000-0005-0000-0000-0000235F0000}"/>
    <cellStyle name="SAPBEXexcCritical4 5 2" xfId="11675" xr:uid="{00000000-0005-0000-0000-0000245F0000}"/>
    <cellStyle name="SAPBEXexcCritical4 5 3" xfId="11676" xr:uid="{00000000-0005-0000-0000-0000255F0000}"/>
    <cellStyle name="SAPBEXexcCritical4 5 4" xfId="11677" xr:uid="{00000000-0005-0000-0000-0000265F0000}"/>
    <cellStyle name="SAPBEXexcCritical4 6" xfId="11678" xr:uid="{00000000-0005-0000-0000-0000275F0000}"/>
    <cellStyle name="SAPBEXexcCritical4 6 2" xfId="11679" xr:uid="{00000000-0005-0000-0000-0000285F0000}"/>
    <cellStyle name="SAPBEXexcCritical4 6 3" xfId="11680" xr:uid="{00000000-0005-0000-0000-0000295F0000}"/>
    <cellStyle name="SAPBEXexcCritical4 6 4" xfId="11681" xr:uid="{00000000-0005-0000-0000-00002A5F0000}"/>
    <cellStyle name="SAPBEXexcCritical4 7" xfId="11682" xr:uid="{00000000-0005-0000-0000-00002B5F0000}"/>
    <cellStyle name="SAPBEXexcCritical4 7 2" xfId="11683" xr:uid="{00000000-0005-0000-0000-00002C5F0000}"/>
    <cellStyle name="SAPBEXexcCritical4 7 3" xfId="11684" xr:uid="{00000000-0005-0000-0000-00002D5F0000}"/>
    <cellStyle name="SAPBEXexcCritical4 7 4" xfId="11685" xr:uid="{00000000-0005-0000-0000-00002E5F0000}"/>
    <cellStyle name="SAPBEXexcCritical4 8" xfId="11686" xr:uid="{00000000-0005-0000-0000-00002F5F0000}"/>
    <cellStyle name="SAPBEXexcCritical4 8 2" xfId="11687" xr:uid="{00000000-0005-0000-0000-0000305F0000}"/>
    <cellStyle name="SAPBEXexcCritical4 8 3" xfId="11688" xr:uid="{00000000-0005-0000-0000-0000315F0000}"/>
    <cellStyle name="SAPBEXexcCritical4 8 4" xfId="11689" xr:uid="{00000000-0005-0000-0000-0000325F0000}"/>
    <cellStyle name="SAPBEXexcCritical4 9" xfId="11690" xr:uid="{00000000-0005-0000-0000-0000335F0000}"/>
    <cellStyle name="SAPBEXexcCritical4 9 2" xfId="11691" xr:uid="{00000000-0005-0000-0000-0000345F0000}"/>
    <cellStyle name="SAPBEXexcCritical4 9 3" xfId="11692" xr:uid="{00000000-0005-0000-0000-0000355F0000}"/>
    <cellStyle name="SAPBEXexcCritical4 9 4" xfId="11693" xr:uid="{00000000-0005-0000-0000-0000365F0000}"/>
    <cellStyle name="SAPBEXexcCritical4_Лист2" xfId="30670" xr:uid="{00000000-0005-0000-0000-0000375F0000}"/>
    <cellStyle name="SAPBEXexcCritical5" xfId="11694" xr:uid="{00000000-0005-0000-0000-0000385F0000}"/>
    <cellStyle name="SAPBEXexcCritical5 10" xfId="11695" xr:uid="{00000000-0005-0000-0000-0000395F0000}"/>
    <cellStyle name="SAPBEXexcCritical5 10 2" xfId="11696" xr:uid="{00000000-0005-0000-0000-00003A5F0000}"/>
    <cellStyle name="SAPBEXexcCritical5 10 3" xfId="11697" xr:uid="{00000000-0005-0000-0000-00003B5F0000}"/>
    <cellStyle name="SAPBEXexcCritical5 10 4" xfId="11698" xr:uid="{00000000-0005-0000-0000-00003C5F0000}"/>
    <cellStyle name="SAPBEXexcCritical5 11" xfId="11699" xr:uid="{00000000-0005-0000-0000-00003D5F0000}"/>
    <cellStyle name="SAPBEXexcCritical5 11 2" xfId="11700" xr:uid="{00000000-0005-0000-0000-00003E5F0000}"/>
    <cellStyle name="SAPBEXexcCritical5 11 3" xfId="11701" xr:uid="{00000000-0005-0000-0000-00003F5F0000}"/>
    <cellStyle name="SAPBEXexcCritical5 11 4" xfId="11702" xr:uid="{00000000-0005-0000-0000-0000405F0000}"/>
    <cellStyle name="SAPBEXexcCritical5 12" xfId="11703" xr:uid="{00000000-0005-0000-0000-0000415F0000}"/>
    <cellStyle name="SAPBEXexcCritical5 12 2" xfId="11704" xr:uid="{00000000-0005-0000-0000-0000425F0000}"/>
    <cellStyle name="SAPBEXexcCritical5 12 3" xfId="11705" xr:uid="{00000000-0005-0000-0000-0000435F0000}"/>
    <cellStyle name="SAPBEXexcCritical5 12 4" xfId="11706" xr:uid="{00000000-0005-0000-0000-0000445F0000}"/>
    <cellStyle name="SAPBEXexcCritical5 13" xfId="11707" xr:uid="{00000000-0005-0000-0000-0000455F0000}"/>
    <cellStyle name="SAPBEXexcCritical5 14" xfId="11708" xr:uid="{00000000-0005-0000-0000-0000465F0000}"/>
    <cellStyle name="SAPBEXexcCritical5 15" xfId="11709" xr:uid="{00000000-0005-0000-0000-0000475F0000}"/>
    <cellStyle name="SAPBEXexcCritical5 2" xfId="11710" xr:uid="{00000000-0005-0000-0000-0000485F0000}"/>
    <cellStyle name="SAPBEXexcCritical5 2 2" xfId="11711" xr:uid="{00000000-0005-0000-0000-0000495F0000}"/>
    <cellStyle name="SAPBEXexcCritical5 2 3" xfId="11712" xr:uid="{00000000-0005-0000-0000-00004A5F0000}"/>
    <cellStyle name="SAPBEXexcCritical5 2 4" xfId="11713" xr:uid="{00000000-0005-0000-0000-00004B5F0000}"/>
    <cellStyle name="SAPBEXexcCritical5 3" xfId="11714" xr:uid="{00000000-0005-0000-0000-00004C5F0000}"/>
    <cellStyle name="SAPBEXexcCritical5 3 2" xfId="11715" xr:uid="{00000000-0005-0000-0000-00004D5F0000}"/>
    <cellStyle name="SAPBEXexcCritical5 3 3" xfId="11716" xr:uid="{00000000-0005-0000-0000-00004E5F0000}"/>
    <cellStyle name="SAPBEXexcCritical5 3 4" xfId="11717" xr:uid="{00000000-0005-0000-0000-00004F5F0000}"/>
    <cellStyle name="SAPBEXexcCritical5 4" xfId="11718" xr:uid="{00000000-0005-0000-0000-0000505F0000}"/>
    <cellStyle name="SAPBEXexcCritical5 4 2" xfId="11719" xr:uid="{00000000-0005-0000-0000-0000515F0000}"/>
    <cellStyle name="SAPBEXexcCritical5 4 3" xfId="11720" xr:uid="{00000000-0005-0000-0000-0000525F0000}"/>
    <cellStyle name="SAPBEXexcCritical5 4 4" xfId="11721" xr:uid="{00000000-0005-0000-0000-0000535F0000}"/>
    <cellStyle name="SAPBEXexcCritical5 5" xfId="11722" xr:uid="{00000000-0005-0000-0000-0000545F0000}"/>
    <cellStyle name="SAPBEXexcCritical5 5 2" xfId="11723" xr:uid="{00000000-0005-0000-0000-0000555F0000}"/>
    <cellStyle name="SAPBEXexcCritical5 5 3" xfId="11724" xr:uid="{00000000-0005-0000-0000-0000565F0000}"/>
    <cellStyle name="SAPBEXexcCritical5 5 4" xfId="11725" xr:uid="{00000000-0005-0000-0000-0000575F0000}"/>
    <cellStyle name="SAPBEXexcCritical5 6" xfId="11726" xr:uid="{00000000-0005-0000-0000-0000585F0000}"/>
    <cellStyle name="SAPBEXexcCritical5 6 2" xfId="11727" xr:uid="{00000000-0005-0000-0000-0000595F0000}"/>
    <cellStyle name="SAPBEXexcCritical5 6 3" xfId="11728" xr:uid="{00000000-0005-0000-0000-00005A5F0000}"/>
    <cellStyle name="SAPBEXexcCritical5 6 4" xfId="11729" xr:uid="{00000000-0005-0000-0000-00005B5F0000}"/>
    <cellStyle name="SAPBEXexcCritical5 7" xfId="11730" xr:uid="{00000000-0005-0000-0000-00005C5F0000}"/>
    <cellStyle name="SAPBEXexcCritical5 7 2" xfId="11731" xr:uid="{00000000-0005-0000-0000-00005D5F0000}"/>
    <cellStyle name="SAPBEXexcCritical5 7 3" xfId="11732" xr:uid="{00000000-0005-0000-0000-00005E5F0000}"/>
    <cellStyle name="SAPBEXexcCritical5 7 4" xfId="11733" xr:uid="{00000000-0005-0000-0000-00005F5F0000}"/>
    <cellStyle name="SAPBEXexcCritical5 8" xfId="11734" xr:uid="{00000000-0005-0000-0000-0000605F0000}"/>
    <cellStyle name="SAPBEXexcCritical5 8 2" xfId="11735" xr:uid="{00000000-0005-0000-0000-0000615F0000}"/>
    <cellStyle name="SAPBEXexcCritical5 8 3" xfId="11736" xr:uid="{00000000-0005-0000-0000-0000625F0000}"/>
    <cellStyle name="SAPBEXexcCritical5 8 4" xfId="11737" xr:uid="{00000000-0005-0000-0000-0000635F0000}"/>
    <cellStyle name="SAPBEXexcCritical5 9" xfId="11738" xr:uid="{00000000-0005-0000-0000-0000645F0000}"/>
    <cellStyle name="SAPBEXexcCritical5 9 2" xfId="11739" xr:uid="{00000000-0005-0000-0000-0000655F0000}"/>
    <cellStyle name="SAPBEXexcCritical5 9 3" xfId="11740" xr:uid="{00000000-0005-0000-0000-0000665F0000}"/>
    <cellStyle name="SAPBEXexcCritical5 9 4" xfId="11741" xr:uid="{00000000-0005-0000-0000-0000675F0000}"/>
    <cellStyle name="SAPBEXexcCritical5_Лист2" xfId="30671" xr:uid="{00000000-0005-0000-0000-0000685F0000}"/>
    <cellStyle name="SAPBEXexcCritical6" xfId="11742" xr:uid="{00000000-0005-0000-0000-0000695F0000}"/>
    <cellStyle name="SAPBEXexcCritical6 10" xfId="11743" xr:uid="{00000000-0005-0000-0000-00006A5F0000}"/>
    <cellStyle name="SAPBEXexcCritical6 10 2" xfId="11744" xr:uid="{00000000-0005-0000-0000-00006B5F0000}"/>
    <cellStyle name="SAPBEXexcCritical6 10 3" xfId="11745" xr:uid="{00000000-0005-0000-0000-00006C5F0000}"/>
    <cellStyle name="SAPBEXexcCritical6 10 4" xfId="11746" xr:uid="{00000000-0005-0000-0000-00006D5F0000}"/>
    <cellStyle name="SAPBEXexcCritical6 11" xfId="11747" xr:uid="{00000000-0005-0000-0000-00006E5F0000}"/>
    <cellStyle name="SAPBEXexcCritical6 11 2" xfId="11748" xr:uid="{00000000-0005-0000-0000-00006F5F0000}"/>
    <cellStyle name="SAPBEXexcCritical6 11 3" xfId="11749" xr:uid="{00000000-0005-0000-0000-0000705F0000}"/>
    <cellStyle name="SAPBEXexcCritical6 11 4" xfId="11750" xr:uid="{00000000-0005-0000-0000-0000715F0000}"/>
    <cellStyle name="SAPBEXexcCritical6 12" xfId="11751" xr:uid="{00000000-0005-0000-0000-0000725F0000}"/>
    <cellStyle name="SAPBEXexcCritical6 12 2" xfId="11752" xr:uid="{00000000-0005-0000-0000-0000735F0000}"/>
    <cellStyle name="SAPBEXexcCritical6 12 3" xfId="11753" xr:uid="{00000000-0005-0000-0000-0000745F0000}"/>
    <cellStyle name="SAPBEXexcCritical6 12 4" xfId="11754" xr:uid="{00000000-0005-0000-0000-0000755F0000}"/>
    <cellStyle name="SAPBEXexcCritical6 13" xfId="11755" xr:uid="{00000000-0005-0000-0000-0000765F0000}"/>
    <cellStyle name="SAPBEXexcCritical6 14" xfId="11756" xr:uid="{00000000-0005-0000-0000-0000775F0000}"/>
    <cellStyle name="SAPBEXexcCritical6 15" xfId="11757" xr:uid="{00000000-0005-0000-0000-0000785F0000}"/>
    <cellStyle name="SAPBEXexcCritical6 2" xfId="11758" xr:uid="{00000000-0005-0000-0000-0000795F0000}"/>
    <cellStyle name="SAPBEXexcCritical6 2 2" xfId="11759" xr:uid="{00000000-0005-0000-0000-00007A5F0000}"/>
    <cellStyle name="SAPBEXexcCritical6 2 3" xfId="11760" xr:uid="{00000000-0005-0000-0000-00007B5F0000}"/>
    <cellStyle name="SAPBEXexcCritical6 2 4" xfId="11761" xr:uid="{00000000-0005-0000-0000-00007C5F0000}"/>
    <cellStyle name="SAPBEXexcCritical6 3" xfId="11762" xr:uid="{00000000-0005-0000-0000-00007D5F0000}"/>
    <cellStyle name="SAPBEXexcCritical6 3 2" xfId="11763" xr:uid="{00000000-0005-0000-0000-00007E5F0000}"/>
    <cellStyle name="SAPBEXexcCritical6 3 3" xfId="11764" xr:uid="{00000000-0005-0000-0000-00007F5F0000}"/>
    <cellStyle name="SAPBEXexcCritical6 3 4" xfId="11765" xr:uid="{00000000-0005-0000-0000-0000805F0000}"/>
    <cellStyle name="SAPBEXexcCritical6 4" xfId="11766" xr:uid="{00000000-0005-0000-0000-0000815F0000}"/>
    <cellStyle name="SAPBEXexcCritical6 4 2" xfId="11767" xr:uid="{00000000-0005-0000-0000-0000825F0000}"/>
    <cellStyle name="SAPBEXexcCritical6 4 3" xfId="11768" xr:uid="{00000000-0005-0000-0000-0000835F0000}"/>
    <cellStyle name="SAPBEXexcCritical6 4 4" xfId="11769" xr:uid="{00000000-0005-0000-0000-0000845F0000}"/>
    <cellStyle name="SAPBEXexcCritical6 5" xfId="11770" xr:uid="{00000000-0005-0000-0000-0000855F0000}"/>
    <cellStyle name="SAPBEXexcCritical6 5 2" xfId="11771" xr:uid="{00000000-0005-0000-0000-0000865F0000}"/>
    <cellStyle name="SAPBEXexcCritical6 5 3" xfId="11772" xr:uid="{00000000-0005-0000-0000-0000875F0000}"/>
    <cellStyle name="SAPBEXexcCritical6 5 4" xfId="11773" xr:uid="{00000000-0005-0000-0000-0000885F0000}"/>
    <cellStyle name="SAPBEXexcCritical6 6" xfId="11774" xr:uid="{00000000-0005-0000-0000-0000895F0000}"/>
    <cellStyle name="SAPBEXexcCritical6 6 2" xfId="11775" xr:uid="{00000000-0005-0000-0000-00008A5F0000}"/>
    <cellStyle name="SAPBEXexcCritical6 6 3" xfId="11776" xr:uid="{00000000-0005-0000-0000-00008B5F0000}"/>
    <cellStyle name="SAPBEXexcCritical6 6 4" xfId="11777" xr:uid="{00000000-0005-0000-0000-00008C5F0000}"/>
    <cellStyle name="SAPBEXexcCritical6 7" xfId="11778" xr:uid="{00000000-0005-0000-0000-00008D5F0000}"/>
    <cellStyle name="SAPBEXexcCritical6 7 2" xfId="11779" xr:uid="{00000000-0005-0000-0000-00008E5F0000}"/>
    <cellStyle name="SAPBEXexcCritical6 7 3" xfId="11780" xr:uid="{00000000-0005-0000-0000-00008F5F0000}"/>
    <cellStyle name="SAPBEXexcCritical6 7 4" xfId="11781" xr:uid="{00000000-0005-0000-0000-0000905F0000}"/>
    <cellStyle name="SAPBEXexcCritical6 8" xfId="11782" xr:uid="{00000000-0005-0000-0000-0000915F0000}"/>
    <cellStyle name="SAPBEXexcCritical6 8 2" xfId="11783" xr:uid="{00000000-0005-0000-0000-0000925F0000}"/>
    <cellStyle name="SAPBEXexcCritical6 8 3" xfId="11784" xr:uid="{00000000-0005-0000-0000-0000935F0000}"/>
    <cellStyle name="SAPBEXexcCritical6 8 4" xfId="11785" xr:uid="{00000000-0005-0000-0000-0000945F0000}"/>
    <cellStyle name="SAPBEXexcCritical6 9" xfId="11786" xr:uid="{00000000-0005-0000-0000-0000955F0000}"/>
    <cellStyle name="SAPBEXexcCritical6 9 2" xfId="11787" xr:uid="{00000000-0005-0000-0000-0000965F0000}"/>
    <cellStyle name="SAPBEXexcCritical6 9 3" xfId="11788" xr:uid="{00000000-0005-0000-0000-0000975F0000}"/>
    <cellStyle name="SAPBEXexcCritical6 9 4" xfId="11789" xr:uid="{00000000-0005-0000-0000-0000985F0000}"/>
    <cellStyle name="SAPBEXexcCritical6_Лист2" xfId="30672" xr:uid="{00000000-0005-0000-0000-0000995F0000}"/>
    <cellStyle name="SAPBEXexcGood1" xfId="11790" xr:uid="{00000000-0005-0000-0000-00009A5F0000}"/>
    <cellStyle name="SAPBEXexcGood1 10" xfId="11791" xr:uid="{00000000-0005-0000-0000-00009B5F0000}"/>
    <cellStyle name="SAPBEXexcGood1 10 2" xfId="11792" xr:uid="{00000000-0005-0000-0000-00009C5F0000}"/>
    <cellStyle name="SAPBEXexcGood1 10 3" xfId="11793" xr:uid="{00000000-0005-0000-0000-00009D5F0000}"/>
    <cellStyle name="SAPBEXexcGood1 10 4" xfId="11794" xr:uid="{00000000-0005-0000-0000-00009E5F0000}"/>
    <cellStyle name="SAPBEXexcGood1 11" xfId="11795" xr:uid="{00000000-0005-0000-0000-00009F5F0000}"/>
    <cellStyle name="SAPBEXexcGood1 11 2" xfId="11796" xr:uid="{00000000-0005-0000-0000-0000A05F0000}"/>
    <cellStyle name="SAPBEXexcGood1 11 3" xfId="11797" xr:uid="{00000000-0005-0000-0000-0000A15F0000}"/>
    <cellStyle name="SAPBEXexcGood1 11 4" xfId="11798" xr:uid="{00000000-0005-0000-0000-0000A25F0000}"/>
    <cellStyle name="SAPBEXexcGood1 12" xfId="11799" xr:uid="{00000000-0005-0000-0000-0000A35F0000}"/>
    <cellStyle name="SAPBEXexcGood1 12 2" xfId="11800" xr:uid="{00000000-0005-0000-0000-0000A45F0000}"/>
    <cellStyle name="SAPBEXexcGood1 12 3" xfId="11801" xr:uid="{00000000-0005-0000-0000-0000A55F0000}"/>
    <cellStyle name="SAPBEXexcGood1 12 4" xfId="11802" xr:uid="{00000000-0005-0000-0000-0000A65F0000}"/>
    <cellStyle name="SAPBEXexcGood1 13" xfId="11803" xr:uid="{00000000-0005-0000-0000-0000A75F0000}"/>
    <cellStyle name="SAPBEXexcGood1 14" xfId="11804" xr:uid="{00000000-0005-0000-0000-0000A85F0000}"/>
    <cellStyle name="SAPBEXexcGood1 15" xfId="11805" xr:uid="{00000000-0005-0000-0000-0000A95F0000}"/>
    <cellStyle name="SAPBEXexcGood1 2" xfId="11806" xr:uid="{00000000-0005-0000-0000-0000AA5F0000}"/>
    <cellStyle name="SAPBEXexcGood1 2 2" xfId="11807" xr:uid="{00000000-0005-0000-0000-0000AB5F0000}"/>
    <cellStyle name="SAPBEXexcGood1 2 3" xfId="11808" xr:uid="{00000000-0005-0000-0000-0000AC5F0000}"/>
    <cellStyle name="SAPBEXexcGood1 2 4" xfId="11809" xr:uid="{00000000-0005-0000-0000-0000AD5F0000}"/>
    <cellStyle name="SAPBEXexcGood1 3" xfId="11810" xr:uid="{00000000-0005-0000-0000-0000AE5F0000}"/>
    <cellStyle name="SAPBEXexcGood1 3 2" xfId="11811" xr:uid="{00000000-0005-0000-0000-0000AF5F0000}"/>
    <cellStyle name="SAPBEXexcGood1 3 3" xfId="11812" xr:uid="{00000000-0005-0000-0000-0000B05F0000}"/>
    <cellStyle name="SAPBEXexcGood1 3 4" xfId="11813" xr:uid="{00000000-0005-0000-0000-0000B15F0000}"/>
    <cellStyle name="SAPBEXexcGood1 4" xfId="11814" xr:uid="{00000000-0005-0000-0000-0000B25F0000}"/>
    <cellStyle name="SAPBEXexcGood1 4 2" xfId="11815" xr:uid="{00000000-0005-0000-0000-0000B35F0000}"/>
    <cellStyle name="SAPBEXexcGood1 4 3" xfId="11816" xr:uid="{00000000-0005-0000-0000-0000B45F0000}"/>
    <cellStyle name="SAPBEXexcGood1 4 4" xfId="11817" xr:uid="{00000000-0005-0000-0000-0000B55F0000}"/>
    <cellStyle name="SAPBEXexcGood1 5" xfId="11818" xr:uid="{00000000-0005-0000-0000-0000B65F0000}"/>
    <cellStyle name="SAPBEXexcGood1 5 2" xfId="11819" xr:uid="{00000000-0005-0000-0000-0000B75F0000}"/>
    <cellStyle name="SAPBEXexcGood1 5 3" xfId="11820" xr:uid="{00000000-0005-0000-0000-0000B85F0000}"/>
    <cellStyle name="SAPBEXexcGood1 5 4" xfId="11821" xr:uid="{00000000-0005-0000-0000-0000B95F0000}"/>
    <cellStyle name="SAPBEXexcGood1 6" xfId="11822" xr:uid="{00000000-0005-0000-0000-0000BA5F0000}"/>
    <cellStyle name="SAPBEXexcGood1 6 2" xfId="11823" xr:uid="{00000000-0005-0000-0000-0000BB5F0000}"/>
    <cellStyle name="SAPBEXexcGood1 6 3" xfId="11824" xr:uid="{00000000-0005-0000-0000-0000BC5F0000}"/>
    <cellStyle name="SAPBEXexcGood1 6 4" xfId="11825" xr:uid="{00000000-0005-0000-0000-0000BD5F0000}"/>
    <cellStyle name="SAPBEXexcGood1 7" xfId="11826" xr:uid="{00000000-0005-0000-0000-0000BE5F0000}"/>
    <cellStyle name="SAPBEXexcGood1 7 2" xfId="11827" xr:uid="{00000000-0005-0000-0000-0000BF5F0000}"/>
    <cellStyle name="SAPBEXexcGood1 7 3" xfId="11828" xr:uid="{00000000-0005-0000-0000-0000C05F0000}"/>
    <cellStyle name="SAPBEXexcGood1 7 4" xfId="11829" xr:uid="{00000000-0005-0000-0000-0000C15F0000}"/>
    <cellStyle name="SAPBEXexcGood1 8" xfId="11830" xr:uid="{00000000-0005-0000-0000-0000C25F0000}"/>
    <cellStyle name="SAPBEXexcGood1 8 2" xfId="11831" xr:uid="{00000000-0005-0000-0000-0000C35F0000}"/>
    <cellStyle name="SAPBEXexcGood1 8 3" xfId="11832" xr:uid="{00000000-0005-0000-0000-0000C45F0000}"/>
    <cellStyle name="SAPBEXexcGood1 8 4" xfId="11833" xr:uid="{00000000-0005-0000-0000-0000C55F0000}"/>
    <cellStyle name="SAPBEXexcGood1 9" xfId="11834" xr:uid="{00000000-0005-0000-0000-0000C65F0000}"/>
    <cellStyle name="SAPBEXexcGood1 9 2" xfId="11835" xr:uid="{00000000-0005-0000-0000-0000C75F0000}"/>
    <cellStyle name="SAPBEXexcGood1 9 3" xfId="11836" xr:uid="{00000000-0005-0000-0000-0000C85F0000}"/>
    <cellStyle name="SAPBEXexcGood1 9 4" xfId="11837" xr:uid="{00000000-0005-0000-0000-0000C95F0000}"/>
    <cellStyle name="SAPBEXexcGood1_Лист2" xfId="30673" xr:uid="{00000000-0005-0000-0000-0000CA5F0000}"/>
    <cellStyle name="SAPBEXexcGood2" xfId="11838" xr:uid="{00000000-0005-0000-0000-0000CB5F0000}"/>
    <cellStyle name="SAPBEXexcGood2 10" xfId="11839" xr:uid="{00000000-0005-0000-0000-0000CC5F0000}"/>
    <cellStyle name="SAPBEXexcGood2 10 2" xfId="11840" xr:uid="{00000000-0005-0000-0000-0000CD5F0000}"/>
    <cellStyle name="SAPBEXexcGood2 10 3" xfId="11841" xr:uid="{00000000-0005-0000-0000-0000CE5F0000}"/>
    <cellStyle name="SAPBEXexcGood2 10 4" xfId="11842" xr:uid="{00000000-0005-0000-0000-0000CF5F0000}"/>
    <cellStyle name="SAPBEXexcGood2 11" xfId="11843" xr:uid="{00000000-0005-0000-0000-0000D05F0000}"/>
    <cellStyle name="SAPBEXexcGood2 11 2" xfId="11844" xr:uid="{00000000-0005-0000-0000-0000D15F0000}"/>
    <cellStyle name="SAPBEXexcGood2 11 3" xfId="11845" xr:uid="{00000000-0005-0000-0000-0000D25F0000}"/>
    <cellStyle name="SAPBEXexcGood2 11 4" xfId="11846" xr:uid="{00000000-0005-0000-0000-0000D35F0000}"/>
    <cellStyle name="SAPBEXexcGood2 12" xfId="11847" xr:uid="{00000000-0005-0000-0000-0000D45F0000}"/>
    <cellStyle name="SAPBEXexcGood2 12 2" xfId="11848" xr:uid="{00000000-0005-0000-0000-0000D55F0000}"/>
    <cellStyle name="SAPBEXexcGood2 12 3" xfId="11849" xr:uid="{00000000-0005-0000-0000-0000D65F0000}"/>
    <cellStyle name="SAPBEXexcGood2 12 4" xfId="11850" xr:uid="{00000000-0005-0000-0000-0000D75F0000}"/>
    <cellStyle name="SAPBEXexcGood2 13" xfId="11851" xr:uid="{00000000-0005-0000-0000-0000D85F0000}"/>
    <cellStyle name="SAPBEXexcGood2 14" xfId="11852" xr:uid="{00000000-0005-0000-0000-0000D95F0000}"/>
    <cellStyle name="SAPBEXexcGood2 15" xfId="11853" xr:uid="{00000000-0005-0000-0000-0000DA5F0000}"/>
    <cellStyle name="SAPBEXexcGood2 2" xfId="11854" xr:uid="{00000000-0005-0000-0000-0000DB5F0000}"/>
    <cellStyle name="SAPBEXexcGood2 2 2" xfId="11855" xr:uid="{00000000-0005-0000-0000-0000DC5F0000}"/>
    <cellStyle name="SAPBEXexcGood2 2 3" xfId="11856" xr:uid="{00000000-0005-0000-0000-0000DD5F0000}"/>
    <cellStyle name="SAPBEXexcGood2 2 4" xfId="11857" xr:uid="{00000000-0005-0000-0000-0000DE5F0000}"/>
    <cellStyle name="SAPBEXexcGood2 3" xfId="11858" xr:uid="{00000000-0005-0000-0000-0000DF5F0000}"/>
    <cellStyle name="SAPBEXexcGood2 3 2" xfId="11859" xr:uid="{00000000-0005-0000-0000-0000E05F0000}"/>
    <cellStyle name="SAPBEXexcGood2 3 3" xfId="11860" xr:uid="{00000000-0005-0000-0000-0000E15F0000}"/>
    <cellStyle name="SAPBEXexcGood2 3 4" xfId="11861" xr:uid="{00000000-0005-0000-0000-0000E25F0000}"/>
    <cellStyle name="SAPBEXexcGood2 4" xfId="11862" xr:uid="{00000000-0005-0000-0000-0000E35F0000}"/>
    <cellStyle name="SAPBEXexcGood2 4 2" xfId="11863" xr:uid="{00000000-0005-0000-0000-0000E45F0000}"/>
    <cellStyle name="SAPBEXexcGood2 4 3" xfId="11864" xr:uid="{00000000-0005-0000-0000-0000E55F0000}"/>
    <cellStyle name="SAPBEXexcGood2 4 4" xfId="11865" xr:uid="{00000000-0005-0000-0000-0000E65F0000}"/>
    <cellStyle name="SAPBEXexcGood2 5" xfId="11866" xr:uid="{00000000-0005-0000-0000-0000E75F0000}"/>
    <cellStyle name="SAPBEXexcGood2 5 2" xfId="11867" xr:uid="{00000000-0005-0000-0000-0000E85F0000}"/>
    <cellStyle name="SAPBEXexcGood2 5 3" xfId="11868" xr:uid="{00000000-0005-0000-0000-0000E95F0000}"/>
    <cellStyle name="SAPBEXexcGood2 5 4" xfId="11869" xr:uid="{00000000-0005-0000-0000-0000EA5F0000}"/>
    <cellStyle name="SAPBEXexcGood2 6" xfId="11870" xr:uid="{00000000-0005-0000-0000-0000EB5F0000}"/>
    <cellStyle name="SAPBEXexcGood2 6 2" xfId="11871" xr:uid="{00000000-0005-0000-0000-0000EC5F0000}"/>
    <cellStyle name="SAPBEXexcGood2 6 3" xfId="11872" xr:uid="{00000000-0005-0000-0000-0000ED5F0000}"/>
    <cellStyle name="SAPBEXexcGood2 6 4" xfId="11873" xr:uid="{00000000-0005-0000-0000-0000EE5F0000}"/>
    <cellStyle name="SAPBEXexcGood2 7" xfId="11874" xr:uid="{00000000-0005-0000-0000-0000EF5F0000}"/>
    <cellStyle name="SAPBEXexcGood2 7 2" xfId="11875" xr:uid="{00000000-0005-0000-0000-0000F05F0000}"/>
    <cellStyle name="SAPBEXexcGood2 7 3" xfId="11876" xr:uid="{00000000-0005-0000-0000-0000F15F0000}"/>
    <cellStyle name="SAPBEXexcGood2 7 4" xfId="11877" xr:uid="{00000000-0005-0000-0000-0000F25F0000}"/>
    <cellStyle name="SAPBEXexcGood2 8" xfId="11878" xr:uid="{00000000-0005-0000-0000-0000F35F0000}"/>
    <cellStyle name="SAPBEXexcGood2 8 2" xfId="11879" xr:uid="{00000000-0005-0000-0000-0000F45F0000}"/>
    <cellStyle name="SAPBEXexcGood2 8 3" xfId="11880" xr:uid="{00000000-0005-0000-0000-0000F55F0000}"/>
    <cellStyle name="SAPBEXexcGood2 8 4" xfId="11881" xr:uid="{00000000-0005-0000-0000-0000F65F0000}"/>
    <cellStyle name="SAPBEXexcGood2 9" xfId="11882" xr:uid="{00000000-0005-0000-0000-0000F75F0000}"/>
    <cellStyle name="SAPBEXexcGood2 9 2" xfId="11883" xr:uid="{00000000-0005-0000-0000-0000F85F0000}"/>
    <cellStyle name="SAPBEXexcGood2 9 3" xfId="11884" xr:uid="{00000000-0005-0000-0000-0000F95F0000}"/>
    <cellStyle name="SAPBEXexcGood2 9 4" xfId="11885" xr:uid="{00000000-0005-0000-0000-0000FA5F0000}"/>
    <cellStyle name="SAPBEXexcGood2_Лист2" xfId="30674" xr:uid="{00000000-0005-0000-0000-0000FB5F0000}"/>
    <cellStyle name="SAPBEXexcGood3" xfId="11886" xr:uid="{00000000-0005-0000-0000-0000FC5F0000}"/>
    <cellStyle name="SAPBEXexcGood3 10" xfId="11887" xr:uid="{00000000-0005-0000-0000-0000FD5F0000}"/>
    <cellStyle name="SAPBEXexcGood3 10 2" xfId="11888" xr:uid="{00000000-0005-0000-0000-0000FE5F0000}"/>
    <cellStyle name="SAPBEXexcGood3 10 3" xfId="11889" xr:uid="{00000000-0005-0000-0000-0000FF5F0000}"/>
    <cellStyle name="SAPBEXexcGood3 10 4" xfId="11890" xr:uid="{00000000-0005-0000-0000-000000600000}"/>
    <cellStyle name="SAPBEXexcGood3 11" xfId="11891" xr:uid="{00000000-0005-0000-0000-000001600000}"/>
    <cellStyle name="SAPBEXexcGood3 11 2" xfId="11892" xr:uid="{00000000-0005-0000-0000-000002600000}"/>
    <cellStyle name="SAPBEXexcGood3 11 3" xfId="11893" xr:uid="{00000000-0005-0000-0000-000003600000}"/>
    <cellStyle name="SAPBEXexcGood3 11 4" xfId="11894" xr:uid="{00000000-0005-0000-0000-000004600000}"/>
    <cellStyle name="SAPBEXexcGood3 12" xfId="11895" xr:uid="{00000000-0005-0000-0000-000005600000}"/>
    <cellStyle name="SAPBEXexcGood3 12 2" xfId="11896" xr:uid="{00000000-0005-0000-0000-000006600000}"/>
    <cellStyle name="SAPBEXexcGood3 12 3" xfId="11897" xr:uid="{00000000-0005-0000-0000-000007600000}"/>
    <cellStyle name="SAPBEXexcGood3 12 4" xfId="11898" xr:uid="{00000000-0005-0000-0000-000008600000}"/>
    <cellStyle name="SAPBEXexcGood3 13" xfId="11899" xr:uid="{00000000-0005-0000-0000-000009600000}"/>
    <cellStyle name="SAPBEXexcGood3 14" xfId="11900" xr:uid="{00000000-0005-0000-0000-00000A600000}"/>
    <cellStyle name="SAPBEXexcGood3 15" xfId="11901" xr:uid="{00000000-0005-0000-0000-00000B600000}"/>
    <cellStyle name="SAPBEXexcGood3 2" xfId="11902" xr:uid="{00000000-0005-0000-0000-00000C600000}"/>
    <cellStyle name="SAPBEXexcGood3 2 2" xfId="11903" xr:uid="{00000000-0005-0000-0000-00000D600000}"/>
    <cellStyle name="SAPBEXexcGood3 2 3" xfId="11904" xr:uid="{00000000-0005-0000-0000-00000E600000}"/>
    <cellStyle name="SAPBEXexcGood3 2 4" xfId="11905" xr:uid="{00000000-0005-0000-0000-00000F600000}"/>
    <cellStyle name="SAPBEXexcGood3 3" xfId="11906" xr:uid="{00000000-0005-0000-0000-000010600000}"/>
    <cellStyle name="SAPBEXexcGood3 3 2" xfId="11907" xr:uid="{00000000-0005-0000-0000-000011600000}"/>
    <cellStyle name="SAPBEXexcGood3 3 3" xfId="11908" xr:uid="{00000000-0005-0000-0000-000012600000}"/>
    <cellStyle name="SAPBEXexcGood3 3 4" xfId="11909" xr:uid="{00000000-0005-0000-0000-000013600000}"/>
    <cellStyle name="SAPBEXexcGood3 4" xfId="11910" xr:uid="{00000000-0005-0000-0000-000014600000}"/>
    <cellStyle name="SAPBEXexcGood3 4 2" xfId="11911" xr:uid="{00000000-0005-0000-0000-000015600000}"/>
    <cellStyle name="SAPBEXexcGood3 4 3" xfId="11912" xr:uid="{00000000-0005-0000-0000-000016600000}"/>
    <cellStyle name="SAPBEXexcGood3 4 4" xfId="11913" xr:uid="{00000000-0005-0000-0000-000017600000}"/>
    <cellStyle name="SAPBEXexcGood3 5" xfId="11914" xr:uid="{00000000-0005-0000-0000-000018600000}"/>
    <cellStyle name="SAPBEXexcGood3 5 2" xfId="11915" xr:uid="{00000000-0005-0000-0000-000019600000}"/>
    <cellStyle name="SAPBEXexcGood3 5 3" xfId="11916" xr:uid="{00000000-0005-0000-0000-00001A600000}"/>
    <cellStyle name="SAPBEXexcGood3 5 4" xfId="11917" xr:uid="{00000000-0005-0000-0000-00001B600000}"/>
    <cellStyle name="SAPBEXexcGood3 6" xfId="11918" xr:uid="{00000000-0005-0000-0000-00001C600000}"/>
    <cellStyle name="SAPBEXexcGood3 6 2" xfId="11919" xr:uid="{00000000-0005-0000-0000-00001D600000}"/>
    <cellStyle name="SAPBEXexcGood3 6 3" xfId="11920" xr:uid="{00000000-0005-0000-0000-00001E600000}"/>
    <cellStyle name="SAPBEXexcGood3 6 4" xfId="11921" xr:uid="{00000000-0005-0000-0000-00001F600000}"/>
    <cellStyle name="SAPBEXexcGood3 7" xfId="11922" xr:uid="{00000000-0005-0000-0000-000020600000}"/>
    <cellStyle name="SAPBEXexcGood3 7 2" xfId="11923" xr:uid="{00000000-0005-0000-0000-000021600000}"/>
    <cellStyle name="SAPBEXexcGood3 7 3" xfId="11924" xr:uid="{00000000-0005-0000-0000-000022600000}"/>
    <cellStyle name="SAPBEXexcGood3 7 4" xfId="11925" xr:uid="{00000000-0005-0000-0000-000023600000}"/>
    <cellStyle name="SAPBEXexcGood3 8" xfId="11926" xr:uid="{00000000-0005-0000-0000-000024600000}"/>
    <cellStyle name="SAPBEXexcGood3 8 2" xfId="11927" xr:uid="{00000000-0005-0000-0000-000025600000}"/>
    <cellStyle name="SAPBEXexcGood3 8 3" xfId="11928" xr:uid="{00000000-0005-0000-0000-000026600000}"/>
    <cellStyle name="SAPBEXexcGood3 8 4" xfId="11929" xr:uid="{00000000-0005-0000-0000-000027600000}"/>
    <cellStyle name="SAPBEXexcGood3 9" xfId="11930" xr:uid="{00000000-0005-0000-0000-000028600000}"/>
    <cellStyle name="SAPBEXexcGood3 9 2" xfId="11931" xr:uid="{00000000-0005-0000-0000-000029600000}"/>
    <cellStyle name="SAPBEXexcGood3 9 3" xfId="11932" xr:uid="{00000000-0005-0000-0000-00002A600000}"/>
    <cellStyle name="SAPBEXexcGood3 9 4" xfId="11933" xr:uid="{00000000-0005-0000-0000-00002B600000}"/>
    <cellStyle name="SAPBEXexcGood3_Лист2" xfId="30675" xr:uid="{00000000-0005-0000-0000-00002C600000}"/>
    <cellStyle name="SAPBEXfilterDrill" xfId="11934" xr:uid="{00000000-0005-0000-0000-00002D600000}"/>
    <cellStyle name="SAPBEXfilterDrill 2" xfId="11935" xr:uid="{00000000-0005-0000-0000-00002E600000}"/>
    <cellStyle name="SAPBEXfilterDrill 3" xfId="11936" xr:uid="{00000000-0005-0000-0000-00002F600000}"/>
    <cellStyle name="SAPBEXfilterDrill 4" xfId="30676" xr:uid="{00000000-0005-0000-0000-000030600000}"/>
    <cellStyle name="SAPBEXfilterDrill_Лист2" xfId="30677" xr:uid="{00000000-0005-0000-0000-000031600000}"/>
    <cellStyle name="SAPBEXfilterItem" xfId="11937" xr:uid="{00000000-0005-0000-0000-000032600000}"/>
    <cellStyle name="SAPBEXfilterItem 2" xfId="30678" xr:uid="{00000000-0005-0000-0000-000033600000}"/>
    <cellStyle name="SAPBEXfilterText" xfId="11938" xr:uid="{00000000-0005-0000-0000-000034600000}"/>
    <cellStyle name="SAPBEXfilterText 2" xfId="30679" xr:uid="{00000000-0005-0000-0000-000035600000}"/>
    <cellStyle name="SAPBEXformats" xfId="11939" xr:uid="{00000000-0005-0000-0000-000036600000}"/>
    <cellStyle name="SAPBEXformats 10" xfId="11940" xr:uid="{00000000-0005-0000-0000-000037600000}"/>
    <cellStyle name="SAPBEXformats 10 2" xfId="11941" xr:uid="{00000000-0005-0000-0000-000038600000}"/>
    <cellStyle name="SAPBEXformats 10 3" xfId="11942" xr:uid="{00000000-0005-0000-0000-000039600000}"/>
    <cellStyle name="SAPBEXformats 10 4" xfId="11943" xr:uid="{00000000-0005-0000-0000-00003A600000}"/>
    <cellStyle name="SAPBEXformats 11" xfId="11944" xr:uid="{00000000-0005-0000-0000-00003B600000}"/>
    <cellStyle name="SAPBEXformats 11 2" xfId="11945" xr:uid="{00000000-0005-0000-0000-00003C600000}"/>
    <cellStyle name="SAPBEXformats 11 3" xfId="11946" xr:uid="{00000000-0005-0000-0000-00003D600000}"/>
    <cellStyle name="SAPBEXformats 11 4" xfId="11947" xr:uid="{00000000-0005-0000-0000-00003E600000}"/>
    <cellStyle name="SAPBEXformats 12" xfId="11948" xr:uid="{00000000-0005-0000-0000-00003F600000}"/>
    <cellStyle name="SAPBEXformats 12 2" xfId="11949" xr:uid="{00000000-0005-0000-0000-000040600000}"/>
    <cellStyle name="SAPBEXformats 12 3" xfId="11950" xr:uid="{00000000-0005-0000-0000-000041600000}"/>
    <cellStyle name="SAPBEXformats 12 4" xfId="11951" xr:uid="{00000000-0005-0000-0000-000042600000}"/>
    <cellStyle name="SAPBEXformats 13" xfId="11952" xr:uid="{00000000-0005-0000-0000-000043600000}"/>
    <cellStyle name="SAPBEXformats 14" xfId="11953" xr:uid="{00000000-0005-0000-0000-000044600000}"/>
    <cellStyle name="SAPBEXformats 15" xfId="11954" xr:uid="{00000000-0005-0000-0000-000045600000}"/>
    <cellStyle name="SAPBEXformats 2" xfId="11955" xr:uid="{00000000-0005-0000-0000-000046600000}"/>
    <cellStyle name="SAPBEXformats 2 2" xfId="11956" xr:uid="{00000000-0005-0000-0000-000047600000}"/>
    <cellStyle name="SAPBEXformats 2 3" xfId="11957" xr:uid="{00000000-0005-0000-0000-000048600000}"/>
    <cellStyle name="SAPBEXformats 2 4" xfId="11958" xr:uid="{00000000-0005-0000-0000-000049600000}"/>
    <cellStyle name="SAPBEXformats 3" xfId="11959" xr:uid="{00000000-0005-0000-0000-00004A600000}"/>
    <cellStyle name="SAPBEXformats 3 2" xfId="11960" xr:uid="{00000000-0005-0000-0000-00004B600000}"/>
    <cellStyle name="SAPBEXformats 3 3" xfId="11961" xr:uid="{00000000-0005-0000-0000-00004C600000}"/>
    <cellStyle name="SAPBEXformats 3 4" xfId="11962" xr:uid="{00000000-0005-0000-0000-00004D600000}"/>
    <cellStyle name="SAPBEXformats 4" xfId="11963" xr:uid="{00000000-0005-0000-0000-00004E600000}"/>
    <cellStyle name="SAPBEXformats 4 2" xfId="11964" xr:uid="{00000000-0005-0000-0000-00004F600000}"/>
    <cellStyle name="SAPBEXformats 4 3" xfId="11965" xr:uid="{00000000-0005-0000-0000-000050600000}"/>
    <cellStyle name="SAPBEXformats 4 4" xfId="11966" xr:uid="{00000000-0005-0000-0000-000051600000}"/>
    <cellStyle name="SAPBEXformats 5" xfId="11967" xr:uid="{00000000-0005-0000-0000-000052600000}"/>
    <cellStyle name="SAPBEXformats 5 2" xfId="11968" xr:uid="{00000000-0005-0000-0000-000053600000}"/>
    <cellStyle name="SAPBEXformats 5 3" xfId="11969" xr:uid="{00000000-0005-0000-0000-000054600000}"/>
    <cellStyle name="SAPBEXformats 5 4" xfId="11970" xr:uid="{00000000-0005-0000-0000-000055600000}"/>
    <cellStyle name="SAPBEXformats 6" xfId="11971" xr:uid="{00000000-0005-0000-0000-000056600000}"/>
    <cellStyle name="SAPBEXformats 6 2" xfId="11972" xr:uid="{00000000-0005-0000-0000-000057600000}"/>
    <cellStyle name="SAPBEXformats 6 3" xfId="11973" xr:uid="{00000000-0005-0000-0000-000058600000}"/>
    <cellStyle name="SAPBEXformats 6 4" xfId="11974" xr:uid="{00000000-0005-0000-0000-000059600000}"/>
    <cellStyle name="SAPBEXformats 7" xfId="11975" xr:uid="{00000000-0005-0000-0000-00005A600000}"/>
    <cellStyle name="SAPBEXformats 7 2" xfId="11976" xr:uid="{00000000-0005-0000-0000-00005B600000}"/>
    <cellStyle name="SAPBEXformats 7 3" xfId="11977" xr:uid="{00000000-0005-0000-0000-00005C600000}"/>
    <cellStyle name="SAPBEXformats 7 4" xfId="11978" xr:uid="{00000000-0005-0000-0000-00005D600000}"/>
    <cellStyle name="SAPBEXformats 8" xfId="11979" xr:uid="{00000000-0005-0000-0000-00005E600000}"/>
    <cellStyle name="SAPBEXformats 8 2" xfId="11980" xr:uid="{00000000-0005-0000-0000-00005F600000}"/>
    <cellStyle name="SAPBEXformats 8 3" xfId="11981" xr:uid="{00000000-0005-0000-0000-000060600000}"/>
    <cellStyle name="SAPBEXformats 8 4" xfId="11982" xr:uid="{00000000-0005-0000-0000-000061600000}"/>
    <cellStyle name="SAPBEXformats 9" xfId="11983" xr:uid="{00000000-0005-0000-0000-000062600000}"/>
    <cellStyle name="SAPBEXformats 9 2" xfId="11984" xr:uid="{00000000-0005-0000-0000-000063600000}"/>
    <cellStyle name="SAPBEXformats 9 3" xfId="11985" xr:uid="{00000000-0005-0000-0000-000064600000}"/>
    <cellStyle name="SAPBEXformats 9 4" xfId="11986" xr:uid="{00000000-0005-0000-0000-000065600000}"/>
    <cellStyle name="SAPBEXformats_Лист2" xfId="30680" xr:uid="{00000000-0005-0000-0000-000066600000}"/>
    <cellStyle name="SAPBEXheaderItem" xfId="11987" xr:uid="{00000000-0005-0000-0000-000067600000}"/>
    <cellStyle name="SAPBEXheaderItem 2" xfId="11988" xr:uid="{00000000-0005-0000-0000-000068600000}"/>
    <cellStyle name="SAPBEXheaderItem 2 2" xfId="30681" xr:uid="{00000000-0005-0000-0000-000069600000}"/>
    <cellStyle name="SAPBEXheaderItem 3" xfId="11989" xr:uid="{00000000-0005-0000-0000-00006A600000}"/>
    <cellStyle name="SAPBEXheaderItem 3 2" xfId="30682" xr:uid="{00000000-0005-0000-0000-00006B600000}"/>
    <cellStyle name="SAPBEXheaderItem 4" xfId="11990" xr:uid="{00000000-0005-0000-0000-00006C600000}"/>
    <cellStyle name="SAPBEXheaderItem 4 2" xfId="30683" xr:uid="{00000000-0005-0000-0000-00006D600000}"/>
    <cellStyle name="SAPBEXheaderItem 5" xfId="30684" xr:uid="{00000000-0005-0000-0000-00006E600000}"/>
    <cellStyle name="SAPBEXheaderItem_Калькуляция для мониторинга 2010" xfId="11991" xr:uid="{00000000-0005-0000-0000-00006F600000}"/>
    <cellStyle name="SAPBEXheaderText" xfId="11992" xr:uid="{00000000-0005-0000-0000-000070600000}"/>
    <cellStyle name="SAPBEXheaderText 2" xfId="11993" xr:uid="{00000000-0005-0000-0000-000071600000}"/>
    <cellStyle name="SAPBEXheaderText 2 2" xfId="30685" xr:uid="{00000000-0005-0000-0000-000072600000}"/>
    <cellStyle name="SAPBEXheaderText 3" xfId="11994" xr:uid="{00000000-0005-0000-0000-000073600000}"/>
    <cellStyle name="SAPBEXheaderText 3 2" xfId="30686" xr:uid="{00000000-0005-0000-0000-000074600000}"/>
    <cellStyle name="SAPBEXheaderText 4" xfId="11995" xr:uid="{00000000-0005-0000-0000-000075600000}"/>
    <cellStyle name="SAPBEXheaderText 4 2" xfId="30687" xr:uid="{00000000-0005-0000-0000-000076600000}"/>
    <cellStyle name="SAPBEXheaderText 5" xfId="30688" xr:uid="{00000000-0005-0000-0000-000077600000}"/>
    <cellStyle name="SAPBEXheaderText_Калькуляция для мониторинга 2010" xfId="11996" xr:uid="{00000000-0005-0000-0000-000078600000}"/>
    <cellStyle name="SAPBEXHLevel0" xfId="11997" xr:uid="{00000000-0005-0000-0000-000079600000}"/>
    <cellStyle name="SAPBEXHLevel0 10" xfId="11998" xr:uid="{00000000-0005-0000-0000-00007A600000}"/>
    <cellStyle name="SAPBEXHLevel0 10 2" xfId="11999" xr:uid="{00000000-0005-0000-0000-00007B600000}"/>
    <cellStyle name="SAPBEXHLevel0 10 3" xfId="12000" xr:uid="{00000000-0005-0000-0000-00007C600000}"/>
    <cellStyle name="SAPBEXHLevel0 10 4" xfId="12001" xr:uid="{00000000-0005-0000-0000-00007D600000}"/>
    <cellStyle name="SAPBEXHLevel0 11" xfId="12002" xr:uid="{00000000-0005-0000-0000-00007E600000}"/>
    <cellStyle name="SAPBEXHLevel0 11 2" xfId="12003" xr:uid="{00000000-0005-0000-0000-00007F600000}"/>
    <cellStyle name="SAPBEXHLevel0 11 3" xfId="12004" xr:uid="{00000000-0005-0000-0000-000080600000}"/>
    <cellStyle name="SAPBEXHLevel0 11 4" xfId="12005" xr:uid="{00000000-0005-0000-0000-000081600000}"/>
    <cellStyle name="SAPBEXHLevel0 12" xfId="12006" xr:uid="{00000000-0005-0000-0000-000082600000}"/>
    <cellStyle name="SAPBEXHLevel0 12 2" xfId="12007" xr:uid="{00000000-0005-0000-0000-000083600000}"/>
    <cellStyle name="SAPBEXHLevel0 12 3" xfId="12008" xr:uid="{00000000-0005-0000-0000-000084600000}"/>
    <cellStyle name="SAPBEXHLevel0 12 4" xfId="12009" xr:uid="{00000000-0005-0000-0000-000085600000}"/>
    <cellStyle name="SAPBEXHLevel0 13" xfId="12010" xr:uid="{00000000-0005-0000-0000-000086600000}"/>
    <cellStyle name="SAPBEXHLevel0 13 2" xfId="12011" xr:uid="{00000000-0005-0000-0000-000087600000}"/>
    <cellStyle name="SAPBEXHLevel0 13 3" xfId="12012" xr:uid="{00000000-0005-0000-0000-000088600000}"/>
    <cellStyle name="SAPBEXHLevel0 13 4" xfId="12013" xr:uid="{00000000-0005-0000-0000-000089600000}"/>
    <cellStyle name="SAPBEXHLevel0 14" xfId="12014" xr:uid="{00000000-0005-0000-0000-00008A600000}"/>
    <cellStyle name="SAPBEXHLevel0 14 2" xfId="12015" xr:uid="{00000000-0005-0000-0000-00008B600000}"/>
    <cellStyle name="SAPBEXHLevel0 14 3" xfId="12016" xr:uid="{00000000-0005-0000-0000-00008C600000}"/>
    <cellStyle name="SAPBEXHLevel0 14 4" xfId="12017" xr:uid="{00000000-0005-0000-0000-00008D600000}"/>
    <cellStyle name="SAPBEXHLevel0 15" xfId="12018" xr:uid="{00000000-0005-0000-0000-00008E600000}"/>
    <cellStyle name="SAPBEXHLevel0 15 2" xfId="12019" xr:uid="{00000000-0005-0000-0000-00008F600000}"/>
    <cellStyle name="SAPBEXHLevel0 15 3" xfId="12020" xr:uid="{00000000-0005-0000-0000-000090600000}"/>
    <cellStyle name="SAPBEXHLevel0 15 4" xfId="12021" xr:uid="{00000000-0005-0000-0000-000091600000}"/>
    <cellStyle name="SAPBEXHLevel0 16" xfId="12022" xr:uid="{00000000-0005-0000-0000-000092600000}"/>
    <cellStyle name="SAPBEXHLevel0 17" xfId="12023" xr:uid="{00000000-0005-0000-0000-000093600000}"/>
    <cellStyle name="SAPBEXHLevel0 18" xfId="12024" xr:uid="{00000000-0005-0000-0000-000094600000}"/>
    <cellStyle name="SAPBEXHLevel0 2" xfId="12025" xr:uid="{00000000-0005-0000-0000-000095600000}"/>
    <cellStyle name="SAPBEXHLevel0 2 10" xfId="12026" xr:uid="{00000000-0005-0000-0000-000096600000}"/>
    <cellStyle name="SAPBEXHLevel0 2 10 2" xfId="12027" xr:uid="{00000000-0005-0000-0000-000097600000}"/>
    <cellStyle name="SAPBEXHLevel0 2 10 3" xfId="12028" xr:uid="{00000000-0005-0000-0000-000098600000}"/>
    <cellStyle name="SAPBEXHLevel0 2 10 4" xfId="12029" xr:uid="{00000000-0005-0000-0000-000099600000}"/>
    <cellStyle name="SAPBEXHLevel0 2 11" xfId="12030" xr:uid="{00000000-0005-0000-0000-00009A600000}"/>
    <cellStyle name="SAPBEXHLevel0 2 11 2" xfId="12031" xr:uid="{00000000-0005-0000-0000-00009B600000}"/>
    <cellStyle name="SAPBEXHLevel0 2 11 3" xfId="12032" xr:uid="{00000000-0005-0000-0000-00009C600000}"/>
    <cellStyle name="SAPBEXHLevel0 2 11 4" xfId="12033" xr:uid="{00000000-0005-0000-0000-00009D600000}"/>
    <cellStyle name="SAPBEXHLevel0 2 12" xfId="12034" xr:uid="{00000000-0005-0000-0000-00009E600000}"/>
    <cellStyle name="SAPBEXHLevel0 2 12 2" xfId="12035" xr:uid="{00000000-0005-0000-0000-00009F600000}"/>
    <cellStyle name="SAPBEXHLevel0 2 12 3" xfId="12036" xr:uid="{00000000-0005-0000-0000-0000A0600000}"/>
    <cellStyle name="SAPBEXHLevel0 2 12 4" xfId="12037" xr:uid="{00000000-0005-0000-0000-0000A1600000}"/>
    <cellStyle name="SAPBEXHLevel0 2 13" xfId="12038" xr:uid="{00000000-0005-0000-0000-0000A2600000}"/>
    <cellStyle name="SAPBEXHLevel0 2 14" xfId="12039" xr:uid="{00000000-0005-0000-0000-0000A3600000}"/>
    <cellStyle name="SAPBEXHLevel0 2 15" xfId="12040" xr:uid="{00000000-0005-0000-0000-0000A4600000}"/>
    <cellStyle name="SAPBEXHLevel0 2 2" xfId="12041" xr:uid="{00000000-0005-0000-0000-0000A5600000}"/>
    <cellStyle name="SAPBEXHLevel0 2 2 2" xfId="12042" xr:uid="{00000000-0005-0000-0000-0000A6600000}"/>
    <cellStyle name="SAPBEXHLevel0 2 2 3" xfId="12043" xr:uid="{00000000-0005-0000-0000-0000A7600000}"/>
    <cellStyle name="SAPBEXHLevel0 2 2 4" xfId="12044" xr:uid="{00000000-0005-0000-0000-0000A8600000}"/>
    <cellStyle name="SAPBEXHLevel0 2 3" xfId="12045" xr:uid="{00000000-0005-0000-0000-0000A9600000}"/>
    <cellStyle name="SAPBEXHLevel0 2 3 2" xfId="12046" xr:uid="{00000000-0005-0000-0000-0000AA600000}"/>
    <cellStyle name="SAPBEXHLevel0 2 3 3" xfId="12047" xr:uid="{00000000-0005-0000-0000-0000AB600000}"/>
    <cellStyle name="SAPBEXHLevel0 2 3 4" xfId="12048" xr:uid="{00000000-0005-0000-0000-0000AC600000}"/>
    <cellStyle name="SAPBEXHLevel0 2 4" xfId="12049" xr:uid="{00000000-0005-0000-0000-0000AD600000}"/>
    <cellStyle name="SAPBEXHLevel0 2 4 2" xfId="12050" xr:uid="{00000000-0005-0000-0000-0000AE600000}"/>
    <cellStyle name="SAPBEXHLevel0 2 4 3" xfId="12051" xr:uid="{00000000-0005-0000-0000-0000AF600000}"/>
    <cellStyle name="SAPBEXHLevel0 2 4 4" xfId="12052" xr:uid="{00000000-0005-0000-0000-0000B0600000}"/>
    <cellStyle name="SAPBEXHLevel0 2 5" xfId="12053" xr:uid="{00000000-0005-0000-0000-0000B1600000}"/>
    <cellStyle name="SAPBEXHLevel0 2 5 2" xfId="12054" xr:uid="{00000000-0005-0000-0000-0000B2600000}"/>
    <cellStyle name="SAPBEXHLevel0 2 5 3" xfId="12055" xr:uid="{00000000-0005-0000-0000-0000B3600000}"/>
    <cellStyle name="SAPBEXHLevel0 2 5 4" xfId="12056" xr:uid="{00000000-0005-0000-0000-0000B4600000}"/>
    <cellStyle name="SAPBEXHLevel0 2 6" xfId="12057" xr:uid="{00000000-0005-0000-0000-0000B5600000}"/>
    <cellStyle name="SAPBEXHLevel0 2 6 2" xfId="12058" xr:uid="{00000000-0005-0000-0000-0000B6600000}"/>
    <cellStyle name="SAPBEXHLevel0 2 6 3" xfId="12059" xr:uid="{00000000-0005-0000-0000-0000B7600000}"/>
    <cellStyle name="SAPBEXHLevel0 2 6 4" xfId="12060" xr:uid="{00000000-0005-0000-0000-0000B8600000}"/>
    <cellStyle name="SAPBEXHLevel0 2 7" xfId="12061" xr:uid="{00000000-0005-0000-0000-0000B9600000}"/>
    <cellStyle name="SAPBEXHLevel0 2 7 2" xfId="12062" xr:uid="{00000000-0005-0000-0000-0000BA600000}"/>
    <cellStyle name="SAPBEXHLevel0 2 7 3" xfId="12063" xr:uid="{00000000-0005-0000-0000-0000BB600000}"/>
    <cellStyle name="SAPBEXHLevel0 2 7 4" xfId="12064" xr:uid="{00000000-0005-0000-0000-0000BC600000}"/>
    <cellStyle name="SAPBEXHLevel0 2 8" xfId="12065" xr:uid="{00000000-0005-0000-0000-0000BD600000}"/>
    <cellStyle name="SAPBEXHLevel0 2 8 2" xfId="12066" xr:uid="{00000000-0005-0000-0000-0000BE600000}"/>
    <cellStyle name="SAPBEXHLevel0 2 8 3" xfId="12067" xr:uid="{00000000-0005-0000-0000-0000BF600000}"/>
    <cellStyle name="SAPBEXHLevel0 2 8 4" xfId="12068" xr:uid="{00000000-0005-0000-0000-0000C0600000}"/>
    <cellStyle name="SAPBEXHLevel0 2 9" xfId="12069" xr:uid="{00000000-0005-0000-0000-0000C1600000}"/>
    <cellStyle name="SAPBEXHLevel0 2 9 2" xfId="12070" xr:uid="{00000000-0005-0000-0000-0000C2600000}"/>
    <cellStyle name="SAPBEXHLevel0 2 9 3" xfId="12071" xr:uid="{00000000-0005-0000-0000-0000C3600000}"/>
    <cellStyle name="SAPBEXHLevel0 2 9 4" xfId="12072" xr:uid="{00000000-0005-0000-0000-0000C4600000}"/>
    <cellStyle name="SAPBEXHLevel0 2_Лист2" xfId="30689" xr:uid="{00000000-0005-0000-0000-0000C5600000}"/>
    <cellStyle name="SAPBEXHLevel0 3" xfId="12073" xr:uid="{00000000-0005-0000-0000-0000C6600000}"/>
    <cellStyle name="SAPBEXHLevel0 3 10" xfId="12074" xr:uid="{00000000-0005-0000-0000-0000C7600000}"/>
    <cellStyle name="SAPBEXHLevel0 3 10 2" xfId="12075" xr:uid="{00000000-0005-0000-0000-0000C8600000}"/>
    <cellStyle name="SAPBEXHLevel0 3 10 3" xfId="12076" xr:uid="{00000000-0005-0000-0000-0000C9600000}"/>
    <cellStyle name="SAPBEXHLevel0 3 10 4" xfId="12077" xr:uid="{00000000-0005-0000-0000-0000CA600000}"/>
    <cellStyle name="SAPBEXHLevel0 3 11" xfId="12078" xr:uid="{00000000-0005-0000-0000-0000CB600000}"/>
    <cellStyle name="SAPBEXHLevel0 3 11 2" xfId="12079" xr:uid="{00000000-0005-0000-0000-0000CC600000}"/>
    <cellStyle name="SAPBEXHLevel0 3 11 3" xfId="12080" xr:uid="{00000000-0005-0000-0000-0000CD600000}"/>
    <cellStyle name="SAPBEXHLevel0 3 11 4" xfId="12081" xr:uid="{00000000-0005-0000-0000-0000CE600000}"/>
    <cellStyle name="SAPBEXHLevel0 3 12" xfId="12082" xr:uid="{00000000-0005-0000-0000-0000CF600000}"/>
    <cellStyle name="SAPBEXHLevel0 3 12 2" xfId="12083" xr:uid="{00000000-0005-0000-0000-0000D0600000}"/>
    <cellStyle name="SAPBEXHLevel0 3 12 3" xfId="12084" xr:uid="{00000000-0005-0000-0000-0000D1600000}"/>
    <cellStyle name="SAPBEXHLevel0 3 12 4" xfId="12085" xr:uid="{00000000-0005-0000-0000-0000D2600000}"/>
    <cellStyle name="SAPBEXHLevel0 3 13" xfId="12086" xr:uid="{00000000-0005-0000-0000-0000D3600000}"/>
    <cellStyle name="SAPBEXHLevel0 3 14" xfId="12087" xr:uid="{00000000-0005-0000-0000-0000D4600000}"/>
    <cellStyle name="SAPBEXHLevel0 3 15" xfId="12088" xr:uid="{00000000-0005-0000-0000-0000D5600000}"/>
    <cellStyle name="SAPBEXHLevel0 3 2" xfId="12089" xr:uid="{00000000-0005-0000-0000-0000D6600000}"/>
    <cellStyle name="SAPBEXHLevel0 3 2 2" xfId="12090" xr:uid="{00000000-0005-0000-0000-0000D7600000}"/>
    <cellStyle name="SAPBEXHLevel0 3 2 3" xfId="12091" xr:uid="{00000000-0005-0000-0000-0000D8600000}"/>
    <cellStyle name="SAPBEXHLevel0 3 2 4" xfId="12092" xr:uid="{00000000-0005-0000-0000-0000D9600000}"/>
    <cellStyle name="SAPBEXHLevel0 3 3" xfId="12093" xr:uid="{00000000-0005-0000-0000-0000DA600000}"/>
    <cellStyle name="SAPBEXHLevel0 3 3 2" xfId="12094" xr:uid="{00000000-0005-0000-0000-0000DB600000}"/>
    <cellStyle name="SAPBEXHLevel0 3 3 3" xfId="12095" xr:uid="{00000000-0005-0000-0000-0000DC600000}"/>
    <cellStyle name="SAPBEXHLevel0 3 3 4" xfId="12096" xr:uid="{00000000-0005-0000-0000-0000DD600000}"/>
    <cellStyle name="SAPBEXHLevel0 3 4" xfId="12097" xr:uid="{00000000-0005-0000-0000-0000DE600000}"/>
    <cellStyle name="SAPBEXHLevel0 3 4 2" xfId="12098" xr:uid="{00000000-0005-0000-0000-0000DF600000}"/>
    <cellStyle name="SAPBEXHLevel0 3 4 3" xfId="12099" xr:uid="{00000000-0005-0000-0000-0000E0600000}"/>
    <cellStyle name="SAPBEXHLevel0 3 4 4" xfId="12100" xr:uid="{00000000-0005-0000-0000-0000E1600000}"/>
    <cellStyle name="SAPBEXHLevel0 3 5" xfId="12101" xr:uid="{00000000-0005-0000-0000-0000E2600000}"/>
    <cellStyle name="SAPBEXHLevel0 3 5 2" xfId="12102" xr:uid="{00000000-0005-0000-0000-0000E3600000}"/>
    <cellStyle name="SAPBEXHLevel0 3 5 3" xfId="12103" xr:uid="{00000000-0005-0000-0000-0000E4600000}"/>
    <cellStyle name="SAPBEXHLevel0 3 5 4" xfId="12104" xr:uid="{00000000-0005-0000-0000-0000E5600000}"/>
    <cellStyle name="SAPBEXHLevel0 3 6" xfId="12105" xr:uid="{00000000-0005-0000-0000-0000E6600000}"/>
    <cellStyle name="SAPBEXHLevel0 3 6 2" xfId="12106" xr:uid="{00000000-0005-0000-0000-0000E7600000}"/>
    <cellStyle name="SAPBEXHLevel0 3 6 3" xfId="12107" xr:uid="{00000000-0005-0000-0000-0000E8600000}"/>
    <cellStyle name="SAPBEXHLevel0 3 6 4" xfId="12108" xr:uid="{00000000-0005-0000-0000-0000E9600000}"/>
    <cellStyle name="SAPBEXHLevel0 3 7" xfId="12109" xr:uid="{00000000-0005-0000-0000-0000EA600000}"/>
    <cellStyle name="SAPBEXHLevel0 3 7 2" xfId="12110" xr:uid="{00000000-0005-0000-0000-0000EB600000}"/>
    <cellStyle name="SAPBEXHLevel0 3 7 3" xfId="12111" xr:uid="{00000000-0005-0000-0000-0000EC600000}"/>
    <cellStyle name="SAPBEXHLevel0 3 7 4" xfId="12112" xr:uid="{00000000-0005-0000-0000-0000ED600000}"/>
    <cellStyle name="SAPBEXHLevel0 3 8" xfId="12113" xr:uid="{00000000-0005-0000-0000-0000EE600000}"/>
    <cellStyle name="SAPBEXHLevel0 3 8 2" xfId="12114" xr:uid="{00000000-0005-0000-0000-0000EF600000}"/>
    <cellStyle name="SAPBEXHLevel0 3 8 3" xfId="12115" xr:uid="{00000000-0005-0000-0000-0000F0600000}"/>
    <cellStyle name="SAPBEXHLevel0 3 8 4" xfId="12116" xr:uid="{00000000-0005-0000-0000-0000F1600000}"/>
    <cellStyle name="SAPBEXHLevel0 3 9" xfId="12117" xr:uid="{00000000-0005-0000-0000-0000F2600000}"/>
    <cellStyle name="SAPBEXHLevel0 3 9 2" xfId="12118" xr:uid="{00000000-0005-0000-0000-0000F3600000}"/>
    <cellStyle name="SAPBEXHLevel0 3 9 3" xfId="12119" xr:uid="{00000000-0005-0000-0000-0000F4600000}"/>
    <cellStyle name="SAPBEXHLevel0 3 9 4" xfId="12120" xr:uid="{00000000-0005-0000-0000-0000F5600000}"/>
    <cellStyle name="SAPBEXHLevel0 3_Лист2" xfId="30690" xr:uid="{00000000-0005-0000-0000-0000F6600000}"/>
    <cellStyle name="SAPBEXHLevel0 4" xfId="12121" xr:uid="{00000000-0005-0000-0000-0000F7600000}"/>
    <cellStyle name="SAPBEXHLevel0 4 10" xfId="12122" xr:uid="{00000000-0005-0000-0000-0000F8600000}"/>
    <cellStyle name="SAPBEXHLevel0 4 10 2" xfId="12123" xr:uid="{00000000-0005-0000-0000-0000F9600000}"/>
    <cellStyle name="SAPBEXHLevel0 4 10 3" xfId="12124" xr:uid="{00000000-0005-0000-0000-0000FA600000}"/>
    <cellStyle name="SAPBEXHLevel0 4 10 4" xfId="12125" xr:uid="{00000000-0005-0000-0000-0000FB600000}"/>
    <cellStyle name="SAPBEXHLevel0 4 11" xfId="12126" xr:uid="{00000000-0005-0000-0000-0000FC600000}"/>
    <cellStyle name="SAPBEXHLevel0 4 11 2" xfId="12127" xr:uid="{00000000-0005-0000-0000-0000FD600000}"/>
    <cellStyle name="SAPBEXHLevel0 4 11 3" xfId="12128" xr:uid="{00000000-0005-0000-0000-0000FE600000}"/>
    <cellStyle name="SAPBEXHLevel0 4 11 4" xfId="12129" xr:uid="{00000000-0005-0000-0000-0000FF600000}"/>
    <cellStyle name="SAPBEXHLevel0 4 12" xfId="12130" xr:uid="{00000000-0005-0000-0000-000000610000}"/>
    <cellStyle name="SAPBEXHLevel0 4 12 2" xfId="12131" xr:uid="{00000000-0005-0000-0000-000001610000}"/>
    <cellStyle name="SAPBEXHLevel0 4 12 3" xfId="12132" xr:uid="{00000000-0005-0000-0000-000002610000}"/>
    <cellStyle name="SAPBEXHLevel0 4 12 4" xfId="12133" xr:uid="{00000000-0005-0000-0000-000003610000}"/>
    <cellStyle name="SAPBEXHLevel0 4 13" xfId="12134" xr:uid="{00000000-0005-0000-0000-000004610000}"/>
    <cellStyle name="SAPBEXHLevel0 4 14" xfId="12135" xr:uid="{00000000-0005-0000-0000-000005610000}"/>
    <cellStyle name="SAPBEXHLevel0 4 15" xfId="12136" xr:uid="{00000000-0005-0000-0000-000006610000}"/>
    <cellStyle name="SAPBEXHLevel0 4 2" xfId="12137" xr:uid="{00000000-0005-0000-0000-000007610000}"/>
    <cellStyle name="SAPBEXHLevel0 4 2 2" xfId="12138" xr:uid="{00000000-0005-0000-0000-000008610000}"/>
    <cellStyle name="SAPBEXHLevel0 4 2 3" xfId="12139" xr:uid="{00000000-0005-0000-0000-000009610000}"/>
    <cellStyle name="SAPBEXHLevel0 4 2 4" xfId="12140" xr:uid="{00000000-0005-0000-0000-00000A610000}"/>
    <cellStyle name="SAPBEXHLevel0 4 3" xfId="12141" xr:uid="{00000000-0005-0000-0000-00000B610000}"/>
    <cellStyle name="SAPBEXHLevel0 4 3 2" xfId="12142" xr:uid="{00000000-0005-0000-0000-00000C610000}"/>
    <cellStyle name="SAPBEXHLevel0 4 3 3" xfId="12143" xr:uid="{00000000-0005-0000-0000-00000D610000}"/>
    <cellStyle name="SAPBEXHLevel0 4 3 4" xfId="12144" xr:uid="{00000000-0005-0000-0000-00000E610000}"/>
    <cellStyle name="SAPBEXHLevel0 4 4" xfId="12145" xr:uid="{00000000-0005-0000-0000-00000F610000}"/>
    <cellStyle name="SAPBEXHLevel0 4 4 2" xfId="12146" xr:uid="{00000000-0005-0000-0000-000010610000}"/>
    <cellStyle name="SAPBEXHLevel0 4 4 3" xfId="12147" xr:uid="{00000000-0005-0000-0000-000011610000}"/>
    <cellStyle name="SAPBEXHLevel0 4 4 4" xfId="12148" xr:uid="{00000000-0005-0000-0000-000012610000}"/>
    <cellStyle name="SAPBEXHLevel0 4 5" xfId="12149" xr:uid="{00000000-0005-0000-0000-000013610000}"/>
    <cellStyle name="SAPBEXHLevel0 4 5 2" xfId="12150" xr:uid="{00000000-0005-0000-0000-000014610000}"/>
    <cellStyle name="SAPBEXHLevel0 4 5 3" xfId="12151" xr:uid="{00000000-0005-0000-0000-000015610000}"/>
    <cellStyle name="SAPBEXHLevel0 4 5 4" xfId="12152" xr:uid="{00000000-0005-0000-0000-000016610000}"/>
    <cellStyle name="SAPBEXHLevel0 4 6" xfId="12153" xr:uid="{00000000-0005-0000-0000-000017610000}"/>
    <cellStyle name="SAPBEXHLevel0 4 6 2" xfId="12154" xr:uid="{00000000-0005-0000-0000-000018610000}"/>
    <cellStyle name="SAPBEXHLevel0 4 6 3" xfId="12155" xr:uid="{00000000-0005-0000-0000-000019610000}"/>
    <cellStyle name="SAPBEXHLevel0 4 6 4" xfId="12156" xr:uid="{00000000-0005-0000-0000-00001A610000}"/>
    <cellStyle name="SAPBEXHLevel0 4 7" xfId="12157" xr:uid="{00000000-0005-0000-0000-00001B610000}"/>
    <cellStyle name="SAPBEXHLevel0 4 7 2" xfId="12158" xr:uid="{00000000-0005-0000-0000-00001C610000}"/>
    <cellStyle name="SAPBEXHLevel0 4 7 3" xfId="12159" xr:uid="{00000000-0005-0000-0000-00001D610000}"/>
    <cellStyle name="SAPBEXHLevel0 4 7 4" xfId="12160" xr:uid="{00000000-0005-0000-0000-00001E610000}"/>
    <cellStyle name="SAPBEXHLevel0 4 8" xfId="12161" xr:uid="{00000000-0005-0000-0000-00001F610000}"/>
    <cellStyle name="SAPBEXHLevel0 4 8 2" xfId="12162" xr:uid="{00000000-0005-0000-0000-000020610000}"/>
    <cellStyle name="SAPBEXHLevel0 4 8 3" xfId="12163" xr:uid="{00000000-0005-0000-0000-000021610000}"/>
    <cellStyle name="SAPBEXHLevel0 4 8 4" xfId="12164" xr:uid="{00000000-0005-0000-0000-000022610000}"/>
    <cellStyle name="SAPBEXHLevel0 4 9" xfId="12165" xr:uid="{00000000-0005-0000-0000-000023610000}"/>
    <cellStyle name="SAPBEXHLevel0 4 9 2" xfId="12166" xr:uid="{00000000-0005-0000-0000-000024610000}"/>
    <cellStyle name="SAPBEXHLevel0 4 9 3" xfId="12167" xr:uid="{00000000-0005-0000-0000-000025610000}"/>
    <cellStyle name="SAPBEXHLevel0 4 9 4" xfId="12168" xr:uid="{00000000-0005-0000-0000-000026610000}"/>
    <cellStyle name="SAPBEXHLevel0 4_Лист2" xfId="30691" xr:uid="{00000000-0005-0000-0000-000027610000}"/>
    <cellStyle name="SAPBEXHLevel0 5" xfId="12169" xr:uid="{00000000-0005-0000-0000-000028610000}"/>
    <cellStyle name="SAPBEXHLevel0 5 2" xfId="12170" xr:uid="{00000000-0005-0000-0000-000029610000}"/>
    <cellStyle name="SAPBEXHLevel0 5 3" xfId="12171" xr:uid="{00000000-0005-0000-0000-00002A610000}"/>
    <cellStyle name="SAPBEXHLevel0 5 4" xfId="12172" xr:uid="{00000000-0005-0000-0000-00002B610000}"/>
    <cellStyle name="SAPBEXHLevel0 6" xfId="12173" xr:uid="{00000000-0005-0000-0000-00002C610000}"/>
    <cellStyle name="SAPBEXHLevel0 6 2" xfId="12174" xr:uid="{00000000-0005-0000-0000-00002D610000}"/>
    <cellStyle name="SAPBEXHLevel0 6 3" xfId="12175" xr:uid="{00000000-0005-0000-0000-00002E610000}"/>
    <cellStyle name="SAPBEXHLevel0 6 4" xfId="12176" xr:uid="{00000000-0005-0000-0000-00002F610000}"/>
    <cellStyle name="SAPBEXHLevel0 7" xfId="12177" xr:uid="{00000000-0005-0000-0000-000030610000}"/>
    <cellStyle name="SAPBEXHLevel0 7 2" xfId="12178" xr:uid="{00000000-0005-0000-0000-000031610000}"/>
    <cellStyle name="SAPBEXHLevel0 7 3" xfId="12179" xr:uid="{00000000-0005-0000-0000-000032610000}"/>
    <cellStyle name="SAPBEXHLevel0 7 4" xfId="12180" xr:uid="{00000000-0005-0000-0000-000033610000}"/>
    <cellStyle name="SAPBEXHLevel0 8" xfId="12181" xr:uid="{00000000-0005-0000-0000-000034610000}"/>
    <cellStyle name="SAPBEXHLevel0 8 2" xfId="12182" xr:uid="{00000000-0005-0000-0000-000035610000}"/>
    <cellStyle name="SAPBEXHLevel0 8 3" xfId="12183" xr:uid="{00000000-0005-0000-0000-000036610000}"/>
    <cellStyle name="SAPBEXHLevel0 8 4" xfId="12184" xr:uid="{00000000-0005-0000-0000-000037610000}"/>
    <cellStyle name="SAPBEXHLevel0 9" xfId="12185" xr:uid="{00000000-0005-0000-0000-000038610000}"/>
    <cellStyle name="SAPBEXHLevel0 9 2" xfId="12186" xr:uid="{00000000-0005-0000-0000-000039610000}"/>
    <cellStyle name="SAPBEXHLevel0 9 3" xfId="12187" xr:uid="{00000000-0005-0000-0000-00003A610000}"/>
    <cellStyle name="SAPBEXHLevel0 9 4" xfId="12188" xr:uid="{00000000-0005-0000-0000-00003B610000}"/>
    <cellStyle name="SAPBEXHLevel0_Лист2" xfId="30692" xr:uid="{00000000-0005-0000-0000-00003C610000}"/>
    <cellStyle name="SAPBEXHLevel0X" xfId="12189" xr:uid="{00000000-0005-0000-0000-00003D610000}"/>
    <cellStyle name="SAPBEXHLevel0X 10" xfId="12190" xr:uid="{00000000-0005-0000-0000-00003E610000}"/>
    <cellStyle name="SAPBEXHLevel0X 10 2" xfId="12191" xr:uid="{00000000-0005-0000-0000-00003F610000}"/>
    <cellStyle name="SAPBEXHLevel0X 10 3" xfId="12192" xr:uid="{00000000-0005-0000-0000-000040610000}"/>
    <cellStyle name="SAPBEXHLevel0X 10 4" xfId="12193" xr:uid="{00000000-0005-0000-0000-000041610000}"/>
    <cellStyle name="SAPBEXHLevel0X 11" xfId="12194" xr:uid="{00000000-0005-0000-0000-000042610000}"/>
    <cellStyle name="SAPBEXHLevel0X 11 2" xfId="12195" xr:uid="{00000000-0005-0000-0000-000043610000}"/>
    <cellStyle name="SAPBEXHLevel0X 11 3" xfId="12196" xr:uid="{00000000-0005-0000-0000-000044610000}"/>
    <cellStyle name="SAPBEXHLevel0X 11 4" xfId="12197" xr:uid="{00000000-0005-0000-0000-000045610000}"/>
    <cellStyle name="SAPBEXHLevel0X 12" xfId="12198" xr:uid="{00000000-0005-0000-0000-000046610000}"/>
    <cellStyle name="SAPBEXHLevel0X 12 2" xfId="12199" xr:uid="{00000000-0005-0000-0000-000047610000}"/>
    <cellStyle name="SAPBEXHLevel0X 12 3" xfId="12200" xr:uid="{00000000-0005-0000-0000-000048610000}"/>
    <cellStyle name="SAPBEXHLevel0X 12 4" xfId="12201" xr:uid="{00000000-0005-0000-0000-000049610000}"/>
    <cellStyle name="SAPBEXHLevel0X 13" xfId="12202" xr:uid="{00000000-0005-0000-0000-00004A610000}"/>
    <cellStyle name="SAPBEXHLevel0X 13 2" xfId="12203" xr:uid="{00000000-0005-0000-0000-00004B610000}"/>
    <cellStyle name="SAPBEXHLevel0X 13 3" xfId="12204" xr:uid="{00000000-0005-0000-0000-00004C610000}"/>
    <cellStyle name="SAPBEXHLevel0X 13 4" xfId="12205" xr:uid="{00000000-0005-0000-0000-00004D610000}"/>
    <cellStyle name="SAPBEXHLevel0X 14" xfId="12206" xr:uid="{00000000-0005-0000-0000-00004E610000}"/>
    <cellStyle name="SAPBEXHLevel0X 14 2" xfId="12207" xr:uid="{00000000-0005-0000-0000-00004F610000}"/>
    <cellStyle name="SAPBEXHLevel0X 14 3" xfId="12208" xr:uid="{00000000-0005-0000-0000-000050610000}"/>
    <cellStyle name="SAPBEXHLevel0X 14 4" xfId="12209" xr:uid="{00000000-0005-0000-0000-000051610000}"/>
    <cellStyle name="SAPBEXHLevel0X 15" xfId="12210" xr:uid="{00000000-0005-0000-0000-000052610000}"/>
    <cellStyle name="SAPBEXHLevel0X 15 2" xfId="12211" xr:uid="{00000000-0005-0000-0000-000053610000}"/>
    <cellStyle name="SAPBEXHLevel0X 15 3" xfId="12212" xr:uid="{00000000-0005-0000-0000-000054610000}"/>
    <cellStyle name="SAPBEXHLevel0X 15 4" xfId="12213" xr:uid="{00000000-0005-0000-0000-000055610000}"/>
    <cellStyle name="SAPBEXHLevel0X 16" xfId="12214" xr:uid="{00000000-0005-0000-0000-000056610000}"/>
    <cellStyle name="SAPBEXHLevel0X 17" xfId="12215" xr:uid="{00000000-0005-0000-0000-000057610000}"/>
    <cellStyle name="SAPBEXHLevel0X 18" xfId="12216" xr:uid="{00000000-0005-0000-0000-000058610000}"/>
    <cellStyle name="SAPBEXHLevel0X 2" xfId="12217" xr:uid="{00000000-0005-0000-0000-000059610000}"/>
    <cellStyle name="SAPBEXHLevel0X 2 10" xfId="12218" xr:uid="{00000000-0005-0000-0000-00005A610000}"/>
    <cellStyle name="SAPBEXHLevel0X 2 10 2" xfId="12219" xr:uid="{00000000-0005-0000-0000-00005B610000}"/>
    <cellStyle name="SAPBEXHLevel0X 2 10 3" xfId="12220" xr:uid="{00000000-0005-0000-0000-00005C610000}"/>
    <cellStyle name="SAPBEXHLevel0X 2 10 4" xfId="12221" xr:uid="{00000000-0005-0000-0000-00005D610000}"/>
    <cellStyle name="SAPBEXHLevel0X 2 11" xfId="12222" xr:uid="{00000000-0005-0000-0000-00005E610000}"/>
    <cellStyle name="SAPBEXHLevel0X 2 11 2" xfId="12223" xr:uid="{00000000-0005-0000-0000-00005F610000}"/>
    <cellStyle name="SAPBEXHLevel0X 2 11 3" xfId="12224" xr:uid="{00000000-0005-0000-0000-000060610000}"/>
    <cellStyle name="SAPBEXHLevel0X 2 11 4" xfId="12225" xr:uid="{00000000-0005-0000-0000-000061610000}"/>
    <cellStyle name="SAPBEXHLevel0X 2 12" xfId="12226" xr:uid="{00000000-0005-0000-0000-000062610000}"/>
    <cellStyle name="SAPBEXHLevel0X 2 12 2" xfId="12227" xr:uid="{00000000-0005-0000-0000-000063610000}"/>
    <cellStyle name="SAPBEXHLevel0X 2 12 3" xfId="12228" xr:uid="{00000000-0005-0000-0000-000064610000}"/>
    <cellStyle name="SAPBEXHLevel0X 2 12 4" xfId="12229" xr:uid="{00000000-0005-0000-0000-000065610000}"/>
    <cellStyle name="SAPBEXHLevel0X 2 13" xfId="12230" xr:uid="{00000000-0005-0000-0000-000066610000}"/>
    <cellStyle name="SAPBEXHLevel0X 2 14" xfId="12231" xr:uid="{00000000-0005-0000-0000-000067610000}"/>
    <cellStyle name="SAPBEXHLevel0X 2 15" xfId="12232" xr:uid="{00000000-0005-0000-0000-000068610000}"/>
    <cellStyle name="SAPBEXHLevel0X 2 2" xfId="12233" xr:uid="{00000000-0005-0000-0000-000069610000}"/>
    <cellStyle name="SAPBEXHLevel0X 2 2 2" xfId="12234" xr:uid="{00000000-0005-0000-0000-00006A610000}"/>
    <cellStyle name="SAPBEXHLevel0X 2 2 3" xfId="12235" xr:uid="{00000000-0005-0000-0000-00006B610000}"/>
    <cellStyle name="SAPBEXHLevel0X 2 2 4" xfId="12236" xr:uid="{00000000-0005-0000-0000-00006C610000}"/>
    <cellStyle name="SAPBEXHLevel0X 2 3" xfId="12237" xr:uid="{00000000-0005-0000-0000-00006D610000}"/>
    <cellStyle name="SAPBEXHLevel0X 2 3 2" xfId="12238" xr:uid="{00000000-0005-0000-0000-00006E610000}"/>
    <cellStyle name="SAPBEXHLevel0X 2 3 3" xfId="12239" xr:uid="{00000000-0005-0000-0000-00006F610000}"/>
    <cellStyle name="SAPBEXHLevel0X 2 3 4" xfId="12240" xr:uid="{00000000-0005-0000-0000-000070610000}"/>
    <cellStyle name="SAPBEXHLevel0X 2 4" xfId="12241" xr:uid="{00000000-0005-0000-0000-000071610000}"/>
    <cellStyle name="SAPBEXHLevel0X 2 4 2" xfId="12242" xr:uid="{00000000-0005-0000-0000-000072610000}"/>
    <cellStyle name="SAPBEXHLevel0X 2 4 3" xfId="12243" xr:uid="{00000000-0005-0000-0000-000073610000}"/>
    <cellStyle name="SAPBEXHLevel0X 2 4 4" xfId="12244" xr:uid="{00000000-0005-0000-0000-000074610000}"/>
    <cellStyle name="SAPBEXHLevel0X 2 5" xfId="12245" xr:uid="{00000000-0005-0000-0000-000075610000}"/>
    <cellStyle name="SAPBEXHLevel0X 2 5 2" xfId="12246" xr:uid="{00000000-0005-0000-0000-000076610000}"/>
    <cellStyle name="SAPBEXHLevel0X 2 5 3" xfId="12247" xr:uid="{00000000-0005-0000-0000-000077610000}"/>
    <cellStyle name="SAPBEXHLevel0X 2 5 4" xfId="12248" xr:uid="{00000000-0005-0000-0000-000078610000}"/>
    <cellStyle name="SAPBEXHLevel0X 2 6" xfId="12249" xr:uid="{00000000-0005-0000-0000-000079610000}"/>
    <cellStyle name="SAPBEXHLevel0X 2 6 2" xfId="12250" xr:uid="{00000000-0005-0000-0000-00007A610000}"/>
    <cellStyle name="SAPBEXHLevel0X 2 6 3" xfId="12251" xr:uid="{00000000-0005-0000-0000-00007B610000}"/>
    <cellStyle name="SAPBEXHLevel0X 2 6 4" xfId="12252" xr:uid="{00000000-0005-0000-0000-00007C610000}"/>
    <cellStyle name="SAPBEXHLevel0X 2 7" xfId="12253" xr:uid="{00000000-0005-0000-0000-00007D610000}"/>
    <cellStyle name="SAPBEXHLevel0X 2 7 2" xfId="12254" xr:uid="{00000000-0005-0000-0000-00007E610000}"/>
    <cellStyle name="SAPBEXHLevel0X 2 7 3" xfId="12255" xr:uid="{00000000-0005-0000-0000-00007F610000}"/>
    <cellStyle name="SAPBEXHLevel0X 2 7 4" xfId="12256" xr:uid="{00000000-0005-0000-0000-000080610000}"/>
    <cellStyle name="SAPBEXHLevel0X 2 8" xfId="12257" xr:uid="{00000000-0005-0000-0000-000081610000}"/>
    <cellStyle name="SAPBEXHLevel0X 2 8 2" xfId="12258" xr:uid="{00000000-0005-0000-0000-000082610000}"/>
    <cellStyle name="SAPBEXHLevel0X 2 8 3" xfId="12259" xr:uid="{00000000-0005-0000-0000-000083610000}"/>
    <cellStyle name="SAPBEXHLevel0X 2 8 4" xfId="12260" xr:uid="{00000000-0005-0000-0000-000084610000}"/>
    <cellStyle name="SAPBEXHLevel0X 2 9" xfId="12261" xr:uid="{00000000-0005-0000-0000-000085610000}"/>
    <cellStyle name="SAPBEXHLevel0X 2 9 2" xfId="12262" xr:uid="{00000000-0005-0000-0000-000086610000}"/>
    <cellStyle name="SAPBEXHLevel0X 2 9 3" xfId="12263" xr:uid="{00000000-0005-0000-0000-000087610000}"/>
    <cellStyle name="SAPBEXHLevel0X 2 9 4" xfId="12264" xr:uid="{00000000-0005-0000-0000-000088610000}"/>
    <cellStyle name="SAPBEXHLevel0X 2_Лист2" xfId="30693" xr:uid="{00000000-0005-0000-0000-000089610000}"/>
    <cellStyle name="SAPBEXHLevel0X 3" xfId="12265" xr:uid="{00000000-0005-0000-0000-00008A610000}"/>
    <cellStyle name="SAPBEXHLevel0X 3 10" xfId="12266" xr:uid="{00000000-0005-0000-0000-00008B610000}"/>
    <cellStyle name="SAPBEXHLevel0X 3 10 2" xfId="12267" xr:uid="{00000000-0005-0000-0000-00008C610000}"/>
    <cellStyle name="SAPBEXHLevel0X 3 10 3" xfId="12268" xr:uid="{00000000-0005-0000-0000-00008D610000}"/>
    <cellStyle name="SAPBEXHLevel0X 3 10 4" xfId="12269" xr:uid="{00000000-0005-0000-0000-00008E610000}"/>
    <cellStyle name="SAPBEXHLevel0X 3 11" xfId="12270" xr:uid="{00000000-0005-0000-0000-00008F610000}"/>
    <cellStyle name="SAPBEXHLevel0X 3 11 2" xfId="12271" xr:uid="{00000000-0005-0000-0000-000090610000}"/>
    <cellStyle name="SAPBEXHLevel0X 3 11 3" xfId="12272" xr:uid="{00000000-0005-0000-0000-000091610000}"/>
    <cellStyle name="SAPBEXHLevel0X 3 11 4" xfId="12273" xr:uid="{00000000-0005-0000-0000-000092610000}"/>
    <cellStyle name="SAPBEXHLevel0X 3 12" xfId="12274" xr:uid="{00000000-0005-0000-0000-000093610000}"/>
    <cellStyle name="SAPBEXHLevel0X 3 12 2" xfId="12275" xr:uid="{00000000-0005-0000-0000-000094610000}"/>
    <cellStyle name="SAPBEXHLevel0X 3 12 3" xfId="12276" xr:uid="{00000000-0005-0000-0000-000095610000}"/>
    <cellStyle name="SAPBEXHLevel0X 3 12 4" xfId="12277" xr:uid="{00000000-0005-0000-0000-000096610000}"/>
    <cellStyle name="SAPBEXHLevel0X 3 13" xfId="12278" xr:uid="{00000000-0005-0000-0000-000097610000}"/>
    <cellStyle name="SAPBEXHLevel0X 3 14" xfId="12279" xr:uid="{00000000-0005-0000-0000-000098610000}"/>
    <cellStyle name="SAPBEXHLevel0X 3 15" xfId="12280" xr:uid="{00000000-0005-0000-0000-000099610000}"/>
    <cellStyle name="SAPBEXHLevel0X 3 2" xfId="12281" xr:uid="{00000000-0005-0000-0000-00009A610000}"/>
    <cellStyle name="SAPBEXHLevel0X 3 2 2" xfId="12282" xr:uid="{00000000-0005-0000-0000-00009B610000}"/>
    <cellStyle name="SAPBEXHLevel0X 3 2 3" xfId="12283" xr:uid="{00000000-0005-0000-0000-00009C610000}"/>
    <cellStyle name="SAPBEXHLevel0X 3 2 4" xfId="12284" xr:uid="{00000000-0005-0000-0000-00009D610000}"/>
    <cellStyle name="SAPBEXHLevel0X 3 3" xfId="12285" xr:uid="{00000000-0005-0000-0000-00009E610000}"/>
    <cellStyle name="SAPBEXHLevel0X 3 3 2" xfId="12286" xr:uid="{00000000-0005-0000-0000-00009F610000}"/>
    <cellStyle name="SAPBEXHLevel0X 3 3 3" xfId="12287" xr:uid="{00000000-0005-0000-0000-0000A0610000}"/>
    <cellStyle name="SAPBEXHLevel0X 3 3 4" xfId="12288" xr:uid="{00000000-0005-0000-0000-0000A1610000}"/>
    <cellStyle name="SAPBEXHLevel0X 3 4" xfId="12289" xr:uid="{00000000-0005-0000-0000-0000A2610000}"/>
    <cellStyle name="SAPBEXHLevel0X 3 4 2" xfId="12290" xr:uid="{00000000-0005-0000-0000-0000A3610000}"/>
    <cellStyle name="SAPBEXHLevel0X 3 4 3" xfId="12291" xr:uid="{00000000-0005-0000-0000-0000A4610000}"/>
    <cellStyle name="SAPBEXHLevel0X 3 4 4" xfId="12292" xr:uid="{00000000-0005-0000-0000-0000A5610000}"/>
    <cellStyle name="SAPBEXHLevel0X 3 5" xfId="12293" xr:uid="{00000000-0005-0000-0000-0000A6610000}"/>
    <cellStyle name="SAPBEXHLevel0X 3 5 2" xfId="12294" xr:uid="{00000000-0005-0000-0000-0000A7610000}"/>
    <cellStyle name="SAPBEXHLevel0X 3 5 3" xfId="12295" xr:uid="{00000000-0005-0000-0000-0000A8610000}"/>
    <cellStyle name="SAPBEXHLevel0X 3 5 4" xfId="12296" xr:uid="{00000000-0005-0000-0000-0000A9610000}"/>
    <cellStyle name="SAPBEXHLevel0X 3 6" xfId="12297" xr:uid="{00000000-0005-0000-0000-0000AA610000}"/>
    <cellStyle name="SAPBEXHLevel0X 3 6 2" xfId="12298" xr:uid="{00000000-0005-0000-0000-0000AB610000}"/>
    <cellStyle name="SAPBEXHLevel0X 3 6 3" xfId="12299" xr:uid="{00000000-0005-0000-0000-0000AC610000}"/>
    <cellStyle name="SAPBEXHLevel0X 3 6 4" xfId="12300" xr:uid="{00000000-0005-0000-0000-0000AD610000}"/>
    <cellStyle name="SAPBEXHLevel0X 3 7" xfId="12301" xr:uid="{00000000-0005-0000-0000-0000AE610000}"/>
    <cellStyle name="SAPBEXHLevel0X 3 7 2" xfId="12302" xr:uid="{00000000-0005-0000-0000-0000AF610000}"/>
    <cellStyle name="SAPBEXHLevel0X 3 7 3" xfId="12303" xr:uid="{00000000-0005-0000-0000-0000B0610000}"/>
    <cellStyle name="SAPBEXHLevel0X 3 7 4" xfId="12304" xr:uid="{00000000-0005-0000-0000-0000B1610000}"/>
    <cellStyle name="SAPBEXHLevel0X 3 8" xfId="12305" xr:uid="{00000000-0005-0000-0000-0000B2610000}"/>
    <cellStyle name="SAPBEXHLevel0X 3 8 2" xfId="12306" xr:uid="{00000000-0005-0000-0000-0000B3610000}"/>
    <cellStyle name="SAPBEXHLevel0X 3 8 3" xfId="12307" xr:uid="{00000000-0005-0000-0000-0000B4610000}"/>
    <cellStyle name="SAPBEXHLevel0X 3 8 4" xfId="12308" xr:uid="{00000000-0005-0000-0000-0000B5610000}"/>
    <cellStyle name="SAPBEXHLevel0X 3 9" xfId="12309" xr:uid="{00000000-0005-0000-0000-0000B6610000}"/>
    <cellStyle name="SAPBEXHLevel0X 3 9 2" xfId="12310" xr:uid="{00000000-0005-0000-0000-0000B7610000}"/>
    <cellStyle name="SAPBEXHLevel0X 3 9 3" xfId="12311" xr:uid="{00000000-0005-0000-0000-0000B8610000}"/>
    <cellStyle name="SAPBEXHLevel0X 3 9 4" xfId="12312" xr:uid="{00000000-0005-0000-0000-0000B9610000}"/>
    <cellStyle name="SAPBEXHLevel0X 3_Лист2" xfId="30694" xr:uid="{00000000-0005-0000-0000-0000BA610000}"/>
    <cellStyle name="SAPBEXHLevel0X 4" xfId="12313" xr:uid="{00000000-0005-0000-0000-0000BB610000}"/>
    <cellStyle name="SAPBEXHLevel0X 4 10" xfId="12314" xr:uid="{00000000-0005-0000-0000-0000BC610000}"/>
    <cellStyle name="SAPBEXHLevel0X 4 10 2" xfId="12315" xr:uid="{00000000-0005-0000-0000-0000BD610000}"/>
    <cellStyle name="SAPBEXHLevel0X 4 10 3" xfId="12316" xr:uid="{00000000-0005-0000-0000-0000BE610000}"/>
    <cellStyle name="SAPBEXHLevel0X 4 10 4" xfId="12317" xr:uid="{00000000-0005-0000-0000-0000BF610000}"/>
    <cellStyle name="SAPBEXHLevel0X 4 11" xfId="12318" xr:uid="{00000000-0005-0000-0000-0000C0610000}"/>
    <cellStyle name="SAPBEXHLevel0X 4 11 2" xfId="12319" xr:uid="{00000000-0005-0000-0000-0000C1610000}"/>
    <cellStyle name="SAPBEXHLevel0X 4 11 3" xfId="12320" xr:uid="{00000000-0005-0000-0000-0000C2610000}"/>
    <cellStyle name="SAPBEXHLevel0X 4 11 4" xfId="12321" xr:uid="{00000000-0005-0000-0000-0000C3610000}"/>
    <cellStyle name="SAPBEXHLevel0X 4 12" xfId="12322" xr:uid="{00000000-0005-0000-0000-0000C4610000}"/>
    <cellStyle name="SAPBEXHLevel0X 4 12 2" xfId="12323" xr:uid="{00000000-0005-0000-0000-0000C5610000}"/>
    <cellStyle name="SAPBEXHLevel0X 4 12 3" xfId="12324" xr:uid="{00000000-0005-0000-0000-0000C6610000}"/>
    <cellStyle name="SAPBEXHLevel0X 4 12 4" xfId="12325" xr:uid="{00000000-0005-0000-0000-0000C7610000}"/>
    <cellStyle name="SAPBEXHLevel0X 4 13" xfId="12326" xr:uid="{00000000-0005-0000-0000-0000C8610000}"/>
    <cellStyle name="SAPBEXHLevel0X 4 14" xfId="12327" xr:uid="{00000000-0005-0000-0000-0000C9610000}"/>
    <cellStyle name="SAPBEXHLevel0X 4 15" xfId="12328" xr:uid="{00000000-0005-0000-0000-0000CA610000}"/>
    <cellStyle name="SAPBEXHLevel0X 4 2" xfId="12329" xr:uid="{00000000-0005-0000-0000-0000CB610000}"/>
    <cellStyle name="SAPBEXHLevel0X 4 2 2" xfId="12330" xr:uid="{00000000-0005-0000-0000-0000CC610000}"/>
    <cellStyle name="SAPBEXHLevel0X 4 2 3" xfId="12331" xr:uid="{00000000-0005-0000-0000-0000CD610000}"/>
    <cellStyle name="SAPBEXHLevel0X 4 2 4" xfId="12332" xr:uid="{00000000-0005-0000-0000-0000CE610000}"/>
    <cellStyle name="SAPBEXHLevel0X 4 3" xfId="12333" xr:uid="{00000000-0005-0000-0000-0000CF610000}"/>
    <cellStyle name="SAPBEXHLevel0X 4 3 2" xfId="12334" xr:uid="{00000000-0005-0000-0000-0000D0610000}"/>
    <cellStyle name="SAPBEXHLevel0X 4 3 3" xfId="12335" xr:uid="{00000000-0005-0000-0000-0000D1610000}"/>
    <cellStyle name="SAPBEXHLevel0X 4 3 4" xfId="12336" xr:uid="{00000000-0005-0000-0000-0000D2610000}"/>
    <cellStyle name="SAPBEXHLevel0X 4 4" xfId="12337" xr:uid="{00000000-0005-0000-0000-0000D3610000}"/>
    <cellStyle name="SAPBEXHLevel0X 4 4 2" xfId="12338" xr:uid="{00000000-0005-0000-0000-0000D4610000}"/>
    <cellStyle name="SAPBEXHLevel0X 4 4 3" xfId="12339" xr:uid="{00000000-0005-0000-0000-0000D5610000}"/>
    <cellStyle name="SAPBEXHLevel0X 4 4 4" xfId="12340" xr:uid="{00000000-0005-0000-0000-0000D6610000}"/>
    <cellStyle name="SAPBEXHLevel0X 4 5" xfId="12341" xr:uid="{00000000-0005-0000-0000-0000D7610000}"/>
    <cellStyle name="SAPBEXHLevel0X 4 5 2" xfId="12342" xr:uid="{00000000-0005-0000-0000-0000D8610000}"/>
    <cellStyle name="SAPBEXHLevel0X 4 5 3" xfId="12343" xr:uid="{00000000-0005-0000-0000-0000D9610000}"/>
    <cellStyle name="SAPBEXHLevel0X 4 5 4" xfId="12344" xr:uid="{00000000-0005-0000-0000-0000DA610000}"/>
    <cellStyle name="SAPBEXHLevel0X 4 6" xfId="12345" xr:uid="{00000000-0005-0000-0000-0000DB610000}"/>
    <cellStyle name="SAPBEXHLevel0X 4 6 2" xfId="12346" xr:uid="{00000000-0005-0000-0000-0000DC610000}"/>
    <cellStyle name="SAPBEXHLevel0X 4 6 3" xfId="12347" xr:uid="{00000000-0005-0000-0000-0000DD610000}"/>
    <cellStyle name="SAPBEXHLevel0X 4 6 4" xfId="12348" xr:uid="{00000000-0005-0000-0000-0000DE610000}"/>
    <cellStyle name="SAPBEXHLevel0X 4 7" xfId="12349" xr:uid="{00000000-0005-0000-0000-0000DF610000}"/>
    <cellStyle name="SAPBEXHLevel0X 4 7 2" xfId="12350" xr:uid="{00000000-0005-0000-0000-0000E0610000}"/>
    <cellStyle name="SAPBEXHLevel0X 4 7 3" xfId="12351" xr:uid="{00000000-0005-0000-0000-0000E1610000}"/>
    <cellStyle name="SAPBEXHLevel0X 4 7 4" xfId="12352" xr:uid="{00000000-0005-0000-0000-0000E2610000}"/>
    <cellStyle name="SAPBEXHLevel0X 4 8" xfId="12353" xr:uid="{00000000-0005-0000-0000-0000E3610000}"/>
    <cellStyle name="SAPBEXHLevel0X 4 8 2" xfId="12354" xr:uid="{00000000-0005-0000-0000-0000E4610000}"/>
    <cellStyle name="SAPBEXHLevel0X 4 8 3" xfId="12355" xr:uid="{00000000-0005-0000-0000-0000E5610000}"/>
    <cellStyle name="SAPBEXHLevel0X 4 8 4" xfId="12356" xr:uid="{00000000-0005-0000-0000-0000E6610000}"/>
    <cellStyle name="SAPBEXHLevel0X 4 9" xfId="12357" xr:uid="{00000000-0005-0000-0000-0000E7610000}"/>
    <cellStyle name="SAPBEXHLevel0X 4 9 2" xfId="12358" xr:uid="{00000000-0005-0000-0000-0000E8610000}"/>
    <cellStyle name="SAPBEXHLevel0X 4 9 3" xfId="12359" xr:uid="{00000000-0005-0000-0000-0000E9610000}"/>
    <cellStyle name="SAPBEXHLevel0X 4 9 4" xfId="12360" xr:uid="{00000000-0005-0000-0000-0000EA610000}"/>
    <cellStyle name="SAPBEXHLevel0X 4_Лист2" xfId="30695" xr:uid="{00000000-0005-0000-0000-0000EB610000}"/>
    <cellStyle name="SAPBEXHLevel0X 5" xfId="12361" xr:uid="{00000000-0005-0000-0000-0000EC610000}"/>
    <cellStyle name="SAPBEXHLevel0X 5 2" xfId="12362" xr:uid="{00000000-0005-0000-0000-0000ED610000}"/>
    <cellStyle name="SAPBEXHLevel0X 5 3" xfId="12363" xr:uid="{00000000-0005-0000-0000-0000EE610000}"/>
    <cellStyle name="SAPBEXHLevel0X 5 4" xfId="12364" xr:uid="{00000000-0005-0000-0000-0000EF610000}"/>
    <cellStyle name="SAPBEXHLevel0X 6" xfId="12365" xr:uid="{00000000-0005-0000-0000-0000F0610000}"/>
    <cellStyle name="SAPBEXHLevel0X 6 2" xfId="12366" xr:uid="{00000000-0005-0000-0000-0000F1610000}"/>
    <cellStyle name="SAPBEXHLevel0X 6 3" xfId="12367" xr:uid="{00000000-0005-0000-0000-0000F2610000}"/>
    <cellStyle name="SAPBEXHLevel0X 6 4" xfId="12368" xr:uid="{00000000-0005-0000-0000-0000F3610000}"/>
    <cellStyle name="SAPBEXHLevel0X 7" xfId="12369" xr:uid="{00000000-0005-0000-0000-0000F4610000}"/>
    <cellStyle name="SAPBEXHLevel0X 7 2" xfId="12370" xr:uid="{00000000-0005-0000-0000-0000F5610000}"/>
    <cellStyle name="SAPBEXHLevel0X 7 3" xfId="12371" xr:uid="{00000000-0005-0000-0000-0000F6610000}"/>
    <cellStyle name="SAPBEXHLevel0X 7 4" xfId="12372" xr:uid="{00000000-0005-0000-0000-0000F7610000}"/>
    <cellStyle name="SAPBEXHLevel0X 8" xfId="12373" xr:uid="{00000000-0005-0000-0000-0000F8610000}"/>
    <cellStyle name="SAPBEXHLevel0X 8 2" xfId="12374" xr:uid="{00000000-0005-0000-0000-0000F9610000}"/>
    <cellStyle name="SAPBEXHLevel0X 8 3" xfId="12375" xr:uid="{00000000-0005-0000-0000-0000FA610000}"/>
    <cellStyle name="SAPBEXHLevel0X 8 4" xfId="12376" xr:uid="{00000000-0005-0000-0000-0000FB610000}"/>
    <cellStyle name="SAPBEXHLevel0X 9" xfId="12377" xr:uid="{00000000-0005-0000-0000-0000FC610000}"/>
    <cellStyle name="SAPBEXHLevel0X 9 2" xfId="12378" xr:uid="{00000000-0005-0000-0000-0000FD610000}"/>
    <cellStyle name="SAPBEXHLevel0X 9 3" xfId="12379" xr:uid="{00000000-0005-0000-0000-0000FE610000}"/>
    <cellStyle name="SAPBEXHLevel0X 9 4" xfId="12380" xr:uid="{00000000-0005-0000-0000-0000FF610000}"/>
    <cellStyle name="SAPBEXHLevel0X_Лист2" xfId="30696" xr:uid="{00000000-0005-0000-0000-000000620000}"/>
    <cellStyle name="SAPBEXHLevel1" xfId="12381" xr:uid="{00000000-0005-0000-0000-000001620000}"/>
    <cellStyle name="SAPBEXHLevel1 10" xfId="12382" xr:uid="{00000000-0005-0000-0000-000002620000}"/>
    <cellStyle name="SAPBEXHLevel1 10 2" xfId="12383" xr:uid="{00000000-0005-0000-0000-000003620000}"/>
    <cellStyle name="SAPBEXHLevel1 10 3" xfId="12384" xr:uid="{00000000-0005-0000-0000-000004620000}"/>
    <cellStyle name="SAPBEXHLevel1 10 4" xfId="12385" xr:uid="{00000000-0005-0000-0000-000005620000}"/>
    <cellStyle name="SAPBEXHLevel1 11" xfId="12386" xr:uid="{00000000-0005-0000-0000-000006620000}"/>
    <cellStyle name="SAPBEXHLevel1 11 2" xfId="12387" xr:uid="{00000000-0005-0000-0000-000007620000}"/>
    <cellStyle name="SAPBEXHLevel1 11 3" xfId="12388" xr:uid="{00000000-0005-0000-0000-000008620000}"/>
    <cellStyle name="SAPBEXHLevel1 11 4" xfId="12389" xr:uid="{00000000-0005-0000-0000-000009620000}"/>
    <cellStyle name="SAPBEXHLevel1 12" xfId="12390" xr:uid="{00000000-0005-0000-0000-00000A620000}"/>
    <cellStyle name="SAPBEXHLevel1 12 2" xfId="12391" xr:uid="{00000000-0005-0000-0000-00000B620000}"/>
    <cellStyle name="SAPBEXHLevel1 12 3" xfId="12392" xr:uid="{00000000-0005-0000-0000-00000C620000}"/>
    <cellStyle name="SAPBEXHLevel1 12 4" xfId="12393" xr:uid="{00000000-0005-0000-0000-00000D620000}"/>
    <cellStyle name="SAPBEXHLevel1 13" xfId="12394" xr:uid="{00000000-0005-0000-0000-00000E620000}"/>
    <cellStyle name="SAPBEXHLevel1 13 2" xfId="12395" xr:uid="{00000000-0005-0000-0000-00000F620000}"/>
    <cellStyle name="SAPBEXHLevel1 13 3" xfId="12396" xr:uid="{00000000-0005-0000-0000-000010620000}"/>
    <cellStyle name="SAPBEXHLevel1 13 4" xfId="12397" xr:uid="{00000000-0005-0000-0000-000011620000}"/>
    <cellStyle name="SAPBEXHLevel1 14" xfId="12398" xr:uid="{00000000-0005-0000-0000-000012620000}"/>
    <cellStyle name="SAPBEXHLevel1 14 2" xfId="12399" xr:uid="{00000000-0005-0000-0000-000013620000}"/>
    <cellStyle name="SAPBEXHLevel1 14 3" xfId="12400" xr:uid="{00000000-0005-0000-0000-000014620000}"/>
    <cellStyle name="SAPBEXHLevel1 14 4" xfId="12401" xr:uid="{00000000-0005-0000-0000-000015620000}"/>
    <cellStyle name="SAPBEXHLevel1 15" xfId="12402" xr:uid="{00000000-0005-0000-0000-000016620000}"/>
    <cellStyle name="SAPBEXHLevel1 15 2" xfId="12403" xr:uid="{00000000-0005-0000-0000-000017620000}"/>
    <cellStyle name="SAPBEXHLevel1 15 3" xfId="12404" xr:uid="{00000000-0005-0000-0000-000018620000}"/>
    <cellStyle name="SAPBEXHLevel1 15 4" xfId="12405" xr:uid="{00000000-0005-0000-0000-000019620000}"/>
    <cellStyle name="SAPBEXHLevel1 16" xfId="12406" xr:uid="{00000000-0005-0000-0000-00001A620000}"/>
    <cellStyle name="SAPBEXHLevel1 17" xfId="12407" xr:uid="{00000000-0005-0000-0000-00001B620000}"/>
    <cellStyle name="SAPBEXHLevel1 18" xfId="12408" xr:uid="{00000000-0005-0000-0000-00001C620000}"/>
    <cellStyle name="SAPBEXHLevel1 2" xfId="12409" xr:uid="{00000000-0005-0000-0000-00001D620000}"/>
    <cellStyle name="SAPBEXHLevel1 2 10" xfId="12410" xr:uid="{00000000-0005-0000-0000-00001E620000}"/>
    <cellStyle name="SAPBEXHLevel1 2 10 2" xfId="12411" xr:uid="{00000000-0005-0000-0000-00001F620000}"/>
    <cellStyle name="SAPBEXHLevel1 2 10 3" xfId="12412" xr:uid="{00000000-0005-0000-0000-000020620000}"/>
    <cellStyle name="SAPBEXHLevel1 2 10 4" xfId="12413" xr:uid="{00000000-0005-0000-0000-000021620000}"/>
    <cellStyle name="SAPBEXHLevel1 2 11" xfId="12414" xr:uid="{00000000-0005-0000-0000-000022620000}"/>
    <cellStyle name="SAPBEXHLevel1 2 11 2" xfId="12415" xr:uid="{00000000-0005-0000-0000-000023620000}"/>
    <cellStyle name="SAPBEXHLevel1 2 11 3" xfId="12416" xr:uid="{00000000-0005-0000-0000-000024620000}"/>
    <cellStyle name="SAPBEXHLevel1 2 11 4" xfId="12417" xr:uid="{00000000-0005-0000-0000-000025620000}"/>
    <cellStyle name="SAPBEXHLevel1 2 12" xfId="12418" xr:uid="{00000000-0005-0000-0000-000026620000}"/>
    <cellStyle name="SAPBEXHLevel1 2 12 2" xfId="12419" xr:uid="{00000000-0005-0000-0000-000027620000}"/>
    <cellStyle name="SAPBEXHLevel1 2 12 3" xfId="12420" xr:uid="{00000000-0005-0000-0000-000028620000}"/>
    <cellStyle name="SAPBEXHLevel1 2 12 4" xfId="12421" xr:uid="{00000000-0005-0000-0000-000029620000}"/>
    <cellStyle name="SAPBEXHLevel1 2 13" xfId="12422" xr:uid="{00000000-0005-0000-0000-00002A620000}"/>
    <cellStyle name="SAPBEXHLevel1 2 14" xfId="12423" xr:uid="{00000000-0005-0000-0000-00002B620000}"/>
    <cellStyle name="SAPBEXHLevel1 2 15" xfId="12424" xr:uid="{00000000-0005-0000-0000-00002C620000}"/>
    <cellStyle name="SAPBEXHLevel1 2 2" xfId="12425" xr:uid="{00000000-0005-0000-0000-00002D620000}"/>
    <cellStyle name="SAPBEXHLevel1 2 2 2" xfId="12426" xr:uid="{00000000-0005-0000-0000-00002E620000}"/>
    <cellStyle name="SAPBEXHLevel1 2 2 3" xfId="12427" xr:uid="{00000000-0005-0000-0000-00002F620000}"/>
    <cellStyle name="SAPBEXHLevel1 2 2 4" xfId="12428" xr:uid="{00000000-0005-0000-0000-000030620000}"/>
    <cellStyle name="SAPBEXHLevel1 2 3" xfId="12429" xr:uid="{00000000-0005-0000-0000-000031620000}"/>
    <cellStyle name="SAPBEXHLevel1 2 3 2" xfId="12430" xr:uid="{00000000-0005-0000-0000-000032620000}"/>
    <cellStyle name="SAPBEXHLevel1 2 3 3" xfId="12431" xr:uid="{00000000-0005-0000-0000-000033620000}"/>
    <cellStyle name="SAPBEXHLevel1 2 3 4" xfId="12432" xr:uid="{00000000-0005-0000-0000-000034620000}"/>
    <cellStyle name="SAPBEXHLevel1 2 4" xfId="12433" xr:uid="{00000000-0005-0000-0000-000035620000}"/>
    <cellStyle name="SAPBEXHLevel1 2 4 2" xfId="12434" xr:uid="{00000000-0005-0000-0000-000036620000}"/>
    <cellStyle name="SAPBEXHLevel1 2 4 3" xfId="12435" xr:uid="{00000000-0005-0000-0000-000037620000}"/>
    <cellStyle name="SAPBEXHLevel1 2 4 4" xfId="12436" xr:uid="{00000000-0005-0000-0000-000038620000}"/>
    <cellStyle name="SAPBEXHLevel1 2 5" xfId="12437" xr:uid="{00000000-0005-0000-0000-000039620000}"/>
    <cellStyle name="SAPBEXHLevel1 2 5 2" xfId="12438" xr:uid="{00000000-0005-0000-0000-00003A620000}"/>
    <cellStyle name="SAPBEXHLevel1 2 5 3" xfId="12439" xr:uid="{00000000-0005-0000-0000-00003B620000}"/>
    <cellStyle name="SAPBEXHLevel1 2 5 4" xfId="12440" xr:uid="{00000000-0005-0000-0000-00003C620000}"/>
    <cellStyle name="SAPBEXHLevel1 2 6" xfId="12441" xr:uid="{00000000-0005-0000-0000-00003D620000}"/>
    <cellStyle name="SAPBEXHLevel1 2 6 2" xfId="12442" xr:uid="{00000000-0005-0000-0000-00003E620000}"/>
    <cellStyle name="SAPBEXHLevel1 2 6 3" xfId="12443" xr:uid="{00000000-0005-0000-0000-00003F620000}"/>
    <cellStyle name="SAPBEXHLevel1 2 6 4" xfId="12444" xr:uid="{00000000-0005-0000-0000-000040620000}"/>
    <cellStyle name="SAPBEXHLevel1 2 7" xfId="12445" xr:uid="{00000000-0005-0000-0000-000041620000}"/>
    <cellStyle name="SAPBEXHLevel1 2 7 2" xfId="12446" xr:uid="{00000000-0005-0000-0000-000042620000}"/>
    <cellStyle name="SAPBEXHLevel1 2 7 3" xfId="12447" xr:uid="{00000000-0005-0000-0000-000043620000}"/>
    <cellStyle name="SAPBEXHLevel1 2 7 4" xfId="12448" xr:uid="{00000000-0005-0000-0000-000044620000}"/>
    <cellStyle name="SAPBEXHLevel1 2 8" xfId="12449" xr:uid="{00000000-0005-0000-0000-000045620000}"/>
    <cellStyle name="SAPBEXHLevel1 2 8 2" xfId="12450" xr:uid="{00000000-0005-0000-0000-000046620000}"/>
    <cellStyle name="SAPBEXHLevel1 2 8 3" xfId="12451" xr:uid="{00000000-0005-0000-0000-000047620000}"/>
    <cellStyle name="SAPBEXHLevel1 2 8 4" xfId="12452" xr:uid="{00000000-0005-0000-0000-000048620000}"/>
    <cellStyle name="SAPBEXHLevel1 2 9" xfId="12453" xr:uid="{00000000-0005-0000-0000-000049620000}"/>
    <cellStyle name="SAPBEXHLevel1 2 9 2" xfId="12454" xr:uid="{00000000-0005-0000-0000-00004A620000}"/>
    <cellStyle name="SAPBEXHLevel1 2 9 3" xfId="12455" xr:uid="{00000000-0005-0000-0000-00004B620000}"/>
    <cellStyle name="SAPBEXHLevel1 2 9 4" xfId="12456" xr:uid="{00000000-0005-0000-0000-00004C620000}"/>
    <cellStyle name="SAPBEXHLevel1 2_Лист2" xfId="30697" xr:uid="{00000000-0005-0000-0000-00004D620000}"/>
    <cellStyle name="SAPBEXHLevel1 3" xfId="12457" xr:uid="{00000000-0005-0000-0000-00004E620000}"/>
    <cellStyle name="SAPBEXHLevel1 3 10" xfId="12458" xr:uid="{00000000-0005-0000-0000-00004F620000}"/>
    <cellStyle name="SAPBEXHLevel1 3 10 2" xfId="12459" xr:uid="{00000000-0005-0000-0000-000050620000}"/>
    <cellStyle name="SAPBEXHLevel1 3 10 3" xfId="12460" xr:uid="{00000000-0005-0000-0000-000051620000}"/>
    <cellStyle name="SAPBEXHLevel1 3 10 4" xfId="12461" xr:uid="{00000000-0005-0000-0000-000052620000}"/>
    <cellStyle name="SAPBEXHLevel1 3 11" xfId="12462" xr:uid="{00000000-0005-0000-0000-000053620000}"/>
    <cellStyle name="SAPBEXHLevel1 3 11 2" xfId="12463" xr:uid="{00000000-0005-0000-0000-000054620000}"/>
    <cellStyle name="SAPBEXHLevel1 3 11 3" xfId="12464" xr:uid="{00000000-0005-0000-0000-000055620000}"/>
    <cellStyle name="SAPBEXHLevel1 3 11 4" xfId="12465" xr:uid="{00000000-0005-0000-0000-000056620000}"/>
    <cellStyle name="SAPBEXHLevel1 3 12" xfId="12466" xr:uid="{00000000-0005-0000-0000-000057620000}"/>
    <cellStyle name="SAPBEXHLevel1 3 12 2" xfId="12467" xr:uid="{00000000-0005-0000-0000-000058620000}"/>
    <cellStyle name="SAPBEXHLevel1 3 12 3" xfId="12468" xr:uid="{00000000-0005-0000-0000-000059620000}"/>
    <cellStyle name="SAPBEXHLevel1 3 12 4" xfId="12469" xr:uid="{00000000-0005-0000-0000-00005A620000}"/>
    <cellStyle name="SAPBEXHLevel1 3 13" xfId="12470" xr:uid="{00000000-0005-0000-0000-00005B620000}"/>
    <cellStyle name="SAPBEXHLevel1 3 14" xfId="12471" xr:uid="{00000000-0005-0000-0000-00005C620000}"/>
    <cellStyle name="SAPBEXHLevel1 3 15" xfId="12472" xr:uid="{00000000-0005-0000-0000-00005D620000}"/>
    <cellStyle name="SAPBEXHLevel1 3 2" xfId="12473" xr:uid="{00000000-0005-0000-0000-00005E620000}"/>
    <cellStyle name="SAPBEXHLevel1 3 2 2" xfId="12474" xr:uid="{00000000-0005-0000-0000-00005F620000}"/>
    <cellStyle name="SAPBEXHLevel1 3 2 3" xfId="12475" xr:uid="{00000000-0005-0000-0000-000060620000}"/>
    <cellStyle name="SAPBEXHLevel1 3 2 4" xfId="12476" xr:uid="{00000000-0005-0000-0000-000061620000}"/>
    <cellStyle name="SAPBEXHLevel1 3 3" xfId="12477" xr:uid="{00000000-0005-0000-0000-000062620000}"/>
    <cellStyle name="SAPBEXHLevel1 3 3 2" xfId="12478" xr:uid="{00000000-0005-0000-0000-000063620000}"/>
    <cellStyle name="SAPBEXHLevel1 3 3 3" xfId="12479" xr:uid="{00000000-0005-0000-0000-000064620000}"/>
    <cellStyle name="SAPBEXHLevel1 3 3 4" xfId="12480" xr:uid="{00000000-0005-0000-0000-000065620000}"/>
    <cellStyle name="SAPBEXHLevel1 3 4" xfId="12481" xr:uid="{00000000-0005-0000-0000-000066620000}"/>
    <cellStyle name="SAPBEXHLevel1 3 4 2" xfId="12482" xr:uid="{00000000-0005-0000-0000-000067620000}"/>
    <cellStyle name="SAPBEXHLevel1 3 4 3" xfId="12483" xr:uid="{00000000-0005-0000-0000-000068620000}"/>
    <cellStyle name="SAPBEXHLevel1 3 4 4" xfId="12484" xr:uid="{00000000-0005-0000-0000-000069620000}"/>
    <cellStyle name="SAPBEXHLevel1 3 5" xfId="12485" xr:uid="{00000000-0005-0000-0000-00006A620000}"/>
    <cellStyle name="SAPBEXHLevel1 3 5 2" xfId="12486" xr:uid="{00000000-0005-0000-0000-00006B620000}"/>
    <cellStyle name="SAPBEXHLevel1 3 5 3" xfId="12487" xr:uid="{00000000-0005-0000-0000-00006C620000}"/>
    <cellStyle name="SAPBEXHLevel1 3 5 4" xfId="12488" xr:uid="{00000000-0005-0000-0000-00006D620000}"/>
    <cellStyle name="SAPBEXHLevel1 3 6" xfId="12489" xr:uid="{00000000-0005-0000-0000-00006E620000}"/>
    <cellStyle name="SAPBEXHLevel1 3 6 2" xfId="12490" xr:uid="{00000000-0005-0000-0000-00006F620000}"/>
    <cellStyle name="SAPBEXHLevel1 3 6 3" xfId="12491" xr:uid="{00000000-0005-0000-0000-000070620000}"/>
    <cellStyle name="SAPBEXHLevel1 3 6 4" xfId="12492" xr:uid="{00000000-0005-0000-0000-000071620000}"/>
    <cellStyle name="SAPBEXHLevel1 3 7" xfId="12493" xr:uid="{00000000-0005-0000-0000-000072620000}"/>
    <cellStyle name="SAPBEXHLevel1 3 7 2" xfId="12494" xr:uid="{00000000-0005-0000-0000-000073620000}"/>
    <cellStyle name="SAPBEXHLevel1 3 7 3" xfId="12495" xr:uid="{00000000-0005-0000-0000-000074620000}"/>
    <cellStyle name="SAPBEXHLevel1 3 7 4" xfId="12496" xr:uid="{00000000-0005-0000-0000-000075620000}"/>
    <cellStyle name="SAPBEXHLevel1 3 8" xfId="12497" xr:uid="{00000000-0005-0000-0000-000076620000}"/>
    <cellStyle name="SAPBEXHLevel1 3 8 2" xfId="12498" xr:uid="{00000000-0005-0000-0000-000077620000}"/>
    <cellStyle name="SAPBEXHLevel1 3 8 3" xfId="12499" xr:uid="{00000000-0005-0000-0000-000078620000}"/>
    <cellStyle name="SAPBEXHLevel1 3 8 4" xfId="12500" xr:uid="{00000000-0005-0000-0000-000079620000}"/>
    <cellStyle name="SAPBEXHLevel1 3 9" xfId="12501" xr:uid="{00000000-0005-0000-0000-00007A620000}"/>
    <cellStyle name="SAPBEXHLevel1 3 9 2" xfId="12502" xr:uid="{00000000-0005-0000-0000-00007B620000}"/>
    <cellStyle name="SAPBEXHLevel1 3 9 3" xfId="12503" xr:uid="{00000000-0005-0000-0000-00007C620000}"/>
    <cellStyle name="SAPBEXHLevel1 3 9 4" xfId="12504" xr:uid="{00000000-0005-0000-0000-00007D620000}"/>
    <cellStyle name="SAPBEXHLevel1 3_Лист2" xfId="30698" xr:uid="{00000000-0005-0000-0000-00007E620000}"/>
    <cellStyle name="SAPBEXHLevel1 4" xfId="12505" xr:uid="{00000000-0005-0000-0000-00007F620000}"/>
    <cellStyle name="SAPBEXHLevel1 4 10" xfId="12506" xr:uid="{00000000-0005-0000-0000-000080620000}"/>
    <cellStyle name="SAPBEXHLevel1 4 10 2" xfId="12507" xr:uid="{00000000-0005-0000-0000-000081620000}"/>
    <cellStyle name="SAPBEXHLevel1 4 10 3" xfId="12508" xr:uid="{00000000-0005-0000-0000-000082620000}"/>
    <cellStyle name="SAPBEXHLevel1 4 10 4" xfId="12509" xr:uid="{00000000-0005-0000-0000-000083620000}"/>
    <cellStyle name="SAPBEXHLevel1 4 11" xfId="12510" xr:uid="{00000000-0005-0000-0000-000084620000}"/>
    <cellStyle name="SAPBEXHLevel1 4 11 2" xfId="12511" xr:uid="{00000000-0005-0000-0000-000085620000}"/>
    <cellStyle name="SAPBEXHLevel1 4 11 3" xfId="12512" xr:uid="{00000000-0005-0000-0000-000086620000}"/>
    <cellStyle name="SAPBEXHLevel1 4 11 4" xfId="12513" xr:uid="{00000000-0005-0000-0000-000087620000}"/>
    <cellStyle name="SAPBEXHLevel1 4 12" xfId="12514" xr:uid="{00000000-0005-0000-0000-000088620000}"/>
    <cellStyle name="SAPBEXHLevel1 4 12 2" xfId="12515" xr:uid="{00000000-0005-0000-0000-000089620000}"/>
    <cellStyle name="SAPBEXHLevel1 4 12 3" xfId="12516" xr:uid="{00000000-0005-0000-0000-00008A620000}"/>
    <cellStyle name="SAPBEXHLevel1 4 12 4" xfId="12517" xr:uid="{00000000-0005-0000-0000-00008B620000}"/>
    <cellStyle name="SAPBEXHLevel1 4 13" xfId="12518" xr:uid="{00000000-0005-0000-0000-00008C620000}"/>
    <cellStyle name="SAPBEXHLevel1 4 14" xfId="12519" xr:uid="{00000000-0005-0000-0000-00008D620000}"/>
    <cellStyle name="SAPBEXHLevel1 4 15" xfId="12520" xr:uid="{00000000-0005-0000-0000-00008E620000}"/>
    <cellStyle name="SAPBEXHLevel1 4 2" xfId="12521" xr:uid="{00000000-0005-0000-0000-00008F620000}"/>
    <cellStyle name="SAPBEXHLevel1 4 2 2" xfId="12522" xr:uid="{00000000-0005-0000-0000-000090620000}"/>
    <cellStyle name="SAPBEXHLevel1 4 2 3" xfId="12523" xr:uid="{00000000-0005-0000-0000-000091620000}"/>
    <cellStyle name="SAPBEXHLevel1 4 2 4" xfId="12524" xr:uid="{00000000-0005-0000-0000-000092620000}"/>
    <cellStyle name="SAPBEXHLevel1 4 3" xfId="12525" xr:uid="{00000000-0005-0000-0000-000093620000}"/>
    <cellStyle name="SAPBEXHLevel1 4 3 2" xfId="12526" xr:uid="{00000000-0005-0000-0000-000094620000}"/>
    <cellStyle name="SAPBEXHLevel1 4 3 3" xfId="12527" xr:uid="{00000000-0005-0000-0000-000095620000}"/>
    <cellStyle name="SAPBEXHLevel1 4 3 4" xfId="12528" xr:uid="{00000000-0005-0000-0000-000096620000}"/>
    <cellStyle name="SAPBEXHLevel1 4 4" xfId="12529" xr:uid="{00000000-0005-0000-0000-000097620000}"/>
    <cellStyle name="SAPBEXHLevel1 4 4 2" xfId="12530" xr:uid="{00000000-0005-0000-0000-000098620000}"/>
    <cellStyle name="SAPBEXHLevel1 4 4 3" xfId="12531" xr:uid="{00000000-0005-0000-0000-000099620000}"/>
    <cellStyle name="SAPBEXHLevel1 4 4 4" xfId="12532" xr:uid="{00000000-0005-0000-0000-00009A620000}"/>
    <cellStyle name="SAPBEXHLevel1 4 5" xfId="12533" xr:uid="{00000000-0005-0000-0000-00009B620000}"/>
    <cellStyle name="SAPBEXHLevel1 4 5 2" xfId="12534" xr:uid="{00000000-0005-0000-0000-00009C620000}"/>
    <cellStyle name="SAPBEXHLevel1 4 5 3" xfId="12535" xr:uid="{00000000-0005-0000-0000-00009D620000}"/>
    <cellStyle name="SAPBEXHLevel1 4 5 4" xfId="12536" xr:uid="{00000000-0005-0000-0000-00009E620000}"/>
    <cellStyle name="SAPBEXHLevel1 4 6" xfId="12537" xr:uid="{00000000-0005-0000-0000-00009F620000}"/>
    <cellStyle name="SAPBEXHLevel1 4 6 2" xfId="12538" xr:uid="{00000000-0005-0000-0000-0000A0620000}"/>
    <cellStyle name="SAPBEXHLevel1 4 6 3" xfId="12539" xr:uid="{00000000-0005-0000-0000-0000A1620000}"/>
    <cellStyle name="SAPBEXHLevel1 4 6 4" xfId="12540" xr:uid="{00000000-0005-0000-0000-0000A2620000}"/>
    <cellStyle name="SAPBEXHLevel1 4 7" xfId="12541" xr:uid="{00000000-0005-0000-0000-0000A3620000}"/>
    <cellStyle name="SAPBEXHLevel1 4 7 2" xfId="12542" xr:uid="{00000000-0005-0000-0000-0000A4620000}"/>
    <cellStyle name="SAPBEXHLevel1 4 7 3" xfId="12543" xr:uid="{00000000-0005-0000-0000-0000A5620000}"/>
    <cellStyle name="SAPBEXHLevel1 4 7 4" xfId="12544" xr:uid="{00000000-0005-0000-0000-0000A6620000}"/>
    <cellStyle name="SAPBEXHLevel1 4 8" xfId="12545" xr:uid="{00000000-0005-0000-0000-0000A7620000}"/>
    <cellStyle name="SAPBEXHLevel1 4 8 2" xfId="12546" xr:uid="{00000000-0005-0000-0000-0000A8620000}"/>
    <cellStyle name="SAPBEXHLevel1 4 8 3" xfId="12547" xr:uid="{00000000-0005-0000-0000-0000A9620000}"/>
    <cellStyle name="SAPBEXHLevel1 4 8 4" xfId="12548" xr:uid="{00000000-0005-0000-0000-0000AA620000}"/>
    <cellStyle name="SAPBEXHLevel1 4 9" xfId="12549" xr:uid="{00000000-0005-0000-0000-0000AB620000}"/>
    <cellStyle name="SAPBEXHLevel1 4 9 2" xfId="12550" xr:uid="{00000000-0005-0000-0000-0000AC620000}"/>
    <cellStyle name="SAPBEXHLevel1 4 9 3" xfId="12551" xr:uid="{00000000-0005-0000-0000-0000AD620000}"/>
    <cellStyle name="SAPBEXHLevel1 4 9 4" xfId="12552" xr:uid="{00000000-0005-0000-0000-0000AE620000}"/>
    <cellStyle name="SAPBEXHLevel1 4_Лист2" xfId="30699" xr:uid="{00000000-0005-0000-0000-0000AF620000}"/>
    <cellStyle name="SAPBEXHLevel1 5" xfId="12553" xr:uid="{00000000-0005-0000-0000-0000B0620000}"/>
    <cellStyle name="SAPBEXHLevel1 5 2" xfId="12554" xr:uid="{00000000-0005-0000-0000-0000B1620000}"/>
    <cellStyle name="SAPBEXHLevel1 5 3" xfId="12555" xr:uid="{00000000-0005-0000-0000-0000B2620000}"/>
    <cellStyle name="SAPBEXHLevel1 5 4" xfId="12556" xr:uid="{00000000-0005-0000-0000-0000B3620000}"/>
    <cellStyle name="SAPBEXHLevel1 6" xfId="12557" xr:uid="{00000000-0005-0000-0000-0000B4620000}"/>
    <cellStyle name="SAPBEXHLevel1 6 2" xfId="12558" xr:uid="{00000000-0005-0000-0000-0000B5620000}"/>
    <cellStyle name="SAPBEXHLevel1 6 3" xfId="12559" xr:uid="{00000000-0005-0000-0000-0000B6620000}"/>
    <cellStyle name="SAPBEXHLevel1 6 4" xfId="12560" xr:uid="{00000000-0005-0000-0000-0000B7620000}"/>
    <cellStyle name="SAPBEXHLevel1 7" xfId="12561" xr:uid="{00000000-0005-0000-0000-0000B8620000}"/>
    <cellStyle name="SAPBEXHLevel1 7 2" xfId="12562" xr:uid="{00000000-0005-0000-0000-0000B9620000}"/>
    <cellStyle name="SAPBEXHLevel1 7 3" xfId="12563" xr:uid="{00000000-0005-0000-0000-0000BA620000}"/>
    <cellStyle name="SAPBEXHLevel1 7 4" xfId="12564" xr:uid="{00000000-0005-0000-0000-0000BB620000}"/>
    <cellStyle name="SAPBEXHLevel1 8" xfId="12565" xr:uid="{00000000-0005-0000-0000-0000BC620000}"/>
    <cellStyle name="SAPBEXHLevel1 8 2" xfId="12566" xr:uid="{00000000-0005-0000-0000-0000BD620000}"/>
    <cellStyle name="SAPBEXHLevel1 8 3" xfId="12567" xr:uid="{00000000-0005-0000-0000-0000BE620000}"/>
    <cellStyle name="SAPBEXHLevel1 8 4" xfId="12568" xr:uid="{00000000-0005-0000-0000-0000BF620000}"/>
    <cellStyle name="SAPBEXHLevel1 9" xfId="12569" xr:uid="{00000000-0005-0000-0000-0000C0620000}"/>
    <cellStyle name="SAPBEXHLevel1 9 2" xfId="12570" xr:uid="{00000000-0005-0000-0000-0000C1620000}"/>
    <cellStyle name="SAPBEXHLevel1 9 3" xfId="12571" xr:uid="{00000000-0005-0000-0000-0000C2620000}"/>
    <cellStyle name="SAPBEXHLevel1 9 4" xfId="12572" xr:uid="{00000000-0005-0000-0000-0000C3620000}"/>
    <cellStyle name="SAPBEXHLevel1_Лист2" xfId="30700" xr:uid="{00000000-0005-0000-0000-0000C4620000}"/>
    <cellStyle name="SAPBEXHLevel1X" xfId="12573" xr:uid="{00000000-0005-0000-0000-0000C5620000}"/>
    <cellStyle name="SAPBEXHLevel1X 10" xfId="12574" xr:uid="{00000000-0005-0000-0000-0000C6620000}"/>
    <cellStyle name="SAPBEXHLevel1X 10 2" xfId="12575" xr:uid="{00000000-0005-0000-0000-0000C7620000}"/>
    <cellStyle name="SAPBEXHLevel1X 10 3" xfId="12576" xr:uid="{00000000-0005-0000-0000-0000C8620000}"/>
    <cellStyle name="SAPBEXHLevel1X 10 4" xfId="12577" xr:uid="{00000000-0005-0000-0000-0000C9620000}"/>
    <cellStyle name="SAPBEXHLevel1X 11" xfId="12578" xr:uid="{00000000-0005-0000-0000-0000CA620000}"/>
    <cellStyle name="SAPBEXHLevel1X 11 2" xfId="12579" xr:uid="{00000000-0005-0000-0000-0000CB620000}"/>
    <cellStyle name="SAPBEXHLevel1X 11 3" xfId="12580" xr:uid="{00000000-0005-0000-0000-0000CC620000}"/>
    <cellStyle name="SAPBEXHLevel1X 11 4" xfId="12581" xr:uid="{00000000-0005-0000-0000-0000CD620000}"/>
    <cellStyle name="SAPBEXHLevel1X 12" xfId="12582" xr:uid="{00000000-0005-0000-0000-0000CE620000}"/>
    <cellStyle name="SAPBEXHLevel1X 12 2" xfId="12583" xr:uid="{00000000-0005-0000-0000-0000CF620000}"/>
    <cellStyle name="SAPBEXHLevel1X 12 3" xfId="12584" xr:uid="{00000000-0005-0000-0000-0000D0620000}"/>
    <cellStyle name="SAPBEXHLevel1X 12 4" xfId="12585" xr:uid="{00000000-0005-0000-0000-0000D1620000}"/>
    <cellStyle name="SAPBEXHLevel1X 13" xfId="12586" xr:uid="{00000000-0005-0000-0000-0000D2620000}"/>
    <cellStyle name="SAPBEXHLevel1X 13 2" xfId="12587" xr:uid="{00000000-0005-0000-0000-0000D3620000}"/>
    <cellStyle name="SAPBEXHLevel1X 13 3" xfId="12588" xr:uid="{00000000-0005-0000-0000-0000D4620000}"/>
    <cellStyle name="SAPBEXHLevel1X 13 4" xfId="12589" xr:uid="{00000000-0005-0000-0000-0000D5620000}"/>
    <cellStyle name="SAPBEXHLevel1X 14" xfId="12590" xr:uid="{00000000-0005-0000-0000-0000D6620000}"/>
    <cellStyle name="SAPBEXHLevel1X 14 2" xfId="12591" xr:uid="{00000000-0005-0000-0000-0000D7620000}"/>
    <cellStyle name="SAPBEXHLevel1X 14 3" xfId="12592" xr:uid="{00000000-0005-0000-0000-0000D8620000}"/>
    <cellStyle name="SAPBEXHLevel1X 14 4" xfId="12593" xr:uid="{00000000-0005-0000-0000-0000D9620000}"/>
    <cellStyle name="SAPBEXHLevel1X 15" xfId="12594" xr:uid="{00000000-0005-0000-0000-0000DA620000}"/>
    <cellStyle name="SAPBEXHLevel1X 15 2" xfId="12595" xr:uid="{00000000-0005-0000-0000-0000DB620000}"/>
    <cellStyle name="SAPBEXHLevel1X 15 3" xfId="12596" xr:uid="{00000000-0005-0000-0000-0000DC620000}"/>
    <cellStyle name="SAPBEXHLevel1X 15 4" xfId="12597" xr:uid="{00000000-0005-0000-0000-0000DD620000}"/>
    <cellStyle name="SAPBEXHLevel1X 16" xfId="12598" xr:uid="{00000000-0005-0000-0000-0000DE620000}"/>
    <cellStyle name="SAPBEXHLevel1X 17" xfId="12599" xr:uid="{00000000-0005-0000-0000-0000DF620000}"/>
    <cellStyle name="SAPBEXHLevel1X 18" xfId="12600" xr:uid="{00000000-0005-0000-0000-0000E0620000}"/>
    <cellStyle name="SAPBEXHLevel1X 2" xfId="12601" xr:uid="{00000000-0005-0000-0000-0000E1620000}"/>
    <cellStyle name="SAPBEXHLevel1X 2 10" xfId="12602" xr:uid="{00000000-0005-0000-0000-0000E2620000}"/>
    <cellStyle name="SAPBEXHLevel1X 2 10 2" xfId="12603" xr:uid="{00000000-0005-0000-0000-0000E3620000}"/>
    <cellStyle name="SAPBEXHLevel1X 2 10 3" xfId="12604" xr:uid="{00000000-0005-0000-0000-0000E4620000}"/>
    <cellStyle name="SAPBEXHLevel1X 2 10 4" xfId="12605" xr:uid="{00000000-0005-0000-0000-0000E5620000}"/>
    <cellStyle name="SAPBEXHLevel1X 2 11" xfId="12606" xr:uid="{00000000-0005-0000-0000-0000E6620000}"/>
    <cellStyle name="SAPBEXHLevel1X 2 11 2" xfId="12607" xr:uid="{00000000-0005-0000-0000-0000E7620000}"/>
    <cellStyle name="SAPBEXHLevel1X 2 11 3" xfId="12608" xr:uid="{00000000-0005-0000-0000-0000E8620000}"/>
    <cellStyle name="SAPBEXHLevel1X 2 11 4" xfId="12609" xr:uid="{00000000-0005-0000-0000-0000E9620000}"/>
    <cellStyle name="SAPBEXHLevel1X 2 12" xfId="12610" xr:uid="{00000000-0005-0000-0000-0000EA620000}"/>
    <cellStyle name="SAPBEXHLevel1X 2 12 2" xfId="12611" xr:uid="{00000000-0005-0000-0000-0000EB620000}"/>
    <cellStyle name="SAPBEXHLevel1X 2 12 3" xfId="12612" xr:uid="{00000000-0005-0000-0000-0000EC620000}"/>
    <cellStyle name="SAPBEXHLevel1X 2 12 4" xfId="12613" xr:uid="{00000000-0005-0000-0000-0000ED620000}"/>
    <cellStyle name="SAPBEXHLevel1X 2 13" xfId="12614" xr:uid="{00000000-0005-0000-0000-0000EE620000}"/>
    <cellStyle name="SAPBEXHLevel1X 2 14" xfId="12615" xr:uid="{00000000-0005-0000-0000-0000EF620000}"/>
    <cellStyle name="SAPBEXHLevel1X 2 15" xfId="12616" xr:uid="{00000000-0005-0000-0000-0000F0620000}"/>
    <cellStyle name="SAPBEXHLevel1X 2 2" xfId="12617" xr:uid="{00000000-0005-0000-0000-0000F1620000}"/>
    <cellStyle name="SAPBEXHLevel1X 2 2 2" xfId="12618" xr:uid="{00000000-0005-0000-0000-0000F2620000}"/>
    <cellStyle name="SAPBEXHLevel1X 2 2 3" xfId="12619" xr:uid="{00000000-0005-0000-0000-0000F3620000}"/>
    <cellStyle name="SAPBEXHLevel1X 2 2 4" xfId="12620" xr:uid="{00000000-0005-0000-0000-0000F4620000}"/>
    <cellStyle name="SAPBEXHLevel1X 2 3" xfId="12621" xr:uid="{00000000-0005-0000-0000-0000F5620000}"/>
    <cellStyle name="SAPBEXHLevel1X 2 3 2" xfId="12622" xr:uid="{00000000-0005-0000-0000-0000F6620000}"/>
    <cellStyle name="SAPBEXHLevel1X 2 3 3" xfId="12623" xr:uid="{00000000-0005-0000-0000-0000F7620000}"/>
    <cellStyle name="SAPBEXHLevel1X 2 3 4" xfId="12624" xr:uid="{00000000-0005-0000-0000-0000F8620000}"/>
    <cellStyle name="SAPBEXHLevel1X 2 4" xfId="12625" xr:uid="{00000000-0005-0000-0000-0000F9620000}"/>
    <cellStyle name="SAPBEXHLevel1X 2 4 2" xfId="12626" xr:uid="{00000000-0005-0000-0000-0000FA620000}"/>
    <cellStyle name="SAPBEXHLevel1X 2 4 3" xfId="12627" xr:uid="{00000000-0005-0000-0000-0000FB620000}"/>
    <cellStyle name="SAPBEXHLevel1X 2 4 4" xfId="12628" xr:uid="{00000000-0005-0000-0000-0000FC620000}"/>
    <cellStyle name="SAPBEXHLevel1X 2 5" xfId="12629" xr:uid="{00000000-0005-0000-0000-0000FD620000}"/>
    <cellStyle name="SAPBEXHLevel1X 2 5 2" xfId="12630" xr:uid="{00000000-0005-0000-0000-0000FE620000}"/>
    <cellStyle name="SAPBEXHLevel1X 2 5 3" xfId="12631" xr:uid="{00000000-0005-0000-0000-0000FF620000}"/>
    <cellStyle name="SAPBEXHLevel1X 2 5 4" xfId="12632" xr:uid="{00000000-0005-0000-0000-000000630000}"/>
    <cellStyle name="SAPBEXHLevel1X 2 6" xfId="12633" xr:uid="{00000000-0005-0000-0000-000001630000}"/>
    <cellStyle name="SAPBEXHLevel1X 2 6 2" xfId="12634" xr:uid="{00000000-0005-0000-0000-000002630000}"/>
    <cellStyle name="SAPBEXHLevel1X 2 6 3" xfId="12635" xr:uid="{00000000-0005-0000-0000-000003630000}"/>
    <cellStyle name="SAPBEXHLevel1X 2 6 4" xfId="12636" xr:uid="{00000000-0005-0000-0000-000004630000}"/>
    <cellStyle name="SAPBEXHLevel1X 2 7" xfId="12637" xr:uid="{00000000-0005-0000-0000-000005630000}"/>
    <cellStyle name="SAPBEXHLevel1X 2 7 2" xfId="12638" xr:uid="{00000000-0005-0000-0000-000006630000}"/>
    <cellStyle name="SAPBEXHLevel1X 2 7 3" xfId="12639" xr:uid="{00000000-0005-0000-0000-000007630000}"/>
    <cellStyle name="SAPBEXHLevel1X 2 7 4" xfId="12640" xr:uid="{00000000-0005-0000-0000-000008630000}"/>
    <cellStyle name="SAPBEXHLevel1X 2 8" xfId="12641" xr:uid="{00000000-0005-0000-0000-000009630000}"/>
    <cellStyle name="SAPBEXHLevel1X 2 8 2" xfId="12642" xr:uid="{00000000-0005-0000-0000-00000A630000}"/>
    <cellStyle name="SAPBEXHLevel1X 2 8 3" xfId="12643" xr:uid="{00000000-0005-0000-0000-00000B630000}"/>
    <cellStyle name="SAPBEXHLevel1X 2 8 4" xfId="12644" xr:uid="{00000000-0005-0000-0000-00000C630000}"/>
    <cellStyle name="SAPBEXHLevel1X 2 9" xfId="12645" xr:uid="{00000000-0005-0000-0000-00000D630000}"/>
    <cellStyle name="SAPBEXHLevel1X 2 9 2" xfId="12646" xr:uid="{00000000-0005-0000-0000-00000E630000}"/>
    <cellStyle name="SAPBEXHLevel1X 2 9 3" xfId="12647" xr:uid="{00000000-0005-0000-0000-00000F630000}"/>
    <cellStyle name="SAPBEXHLevel1X 2 9 4" xfId="12648" xr:uid="{00000000-0005-0000-0000-000010630000}"/>
    <cellStyle name="SAPBEXHLevel1X 2_Лист2" xfId="30701" xr:uid="{00000000-0005-0000-0000-000011630000}"/>
    <cellStyle name="SAPBEXHLevel1X 3" xfId="12649" xr:uid="{00000000-0005-0000-0000-000012630000}"/>
    <cellStyle name="SAPBEXHLevel1X 3 10" xfId="12650" xr:uid="{00000000-0005-0000-0000-000013630000}"/>
    <cellStyle name="SAPBEXHLevel1X 3 10 2" xfId="12651" xr:uid="{00000000-0005-0000-0000-000014630000}"/>
    <cellStyle name="SAPBEXHLevel1X 3 10 3" xfId="12652" xr:uid="{00000000-0005-0000-0000-000015630000}"/>
    <cellStyle name="SAPBEXHLevel1X 3 10 4" xfId="12653" xr:uid="{00000000-0005-0000-0000-000016630000}"/>
    <cellStyle name="SAPBEXHLevel1X 3 11" xfId="12654" xr:uid="{00000000-0005-0000-0000-000017630000}"/>
    <cellStyle name="SAPBEXHLevel1X 3 11 2" xfId="12655" xr:uid="{00000000-0005-0000-0000-000018630000}"/>
    <cellStyle name="SAPBEXHLevel1X 3 11 3" xfId="12656" xr:uid="{00000000-0005-0000-0000-000019630000}"/>
    <cellStyle name="SAPBEXHLevel1X 3 11 4" xfId="12657" xr:uid="{00000000-0005-0000-0000-00001A630000}"/>
    <cellStyle name="SAPBEXHLevel1X 3 12" xfId="12658" xr:uid="{00000000-0005-0000-0000-00001B630000}"/>
    <cellStyle name="SAPBEXHLevel1X 3 12 2" xfId="12659" xr:uid="{00000000-0005-0000-0000-00001C630000}"/>
    <cellStyle name="SAPBEXHLevel1X 3 12 3" xfId="12660" xr:uid="{00000000-0005-0000-0000-00001D630000}"/>
    <cellStyle name="SAPBEXHLevel1X 3 12 4" xfId="12661" xr:uid="{00000000-0005-0000-0000-00001E630000}"/>
    <cellStyle name="SAPBEXHLevel1X 3 13" xfId="12662" xr:uid="{00000000-0005-0000-0000-00001F630000}"/>
    <cellStyle name="SAPBEXHLevel1X 3 14" xfId="12663" xr:uid="{00000000-0005-0000-0000-000020630000}"/>
    <cellStyle name="SAPBEXHLevel1X 3 15" xfId="12664" xr:uid="{00000000-0005-0000-0000-000021630000}"/>
    <cellStyle name="SAPBEXHLevel1X 3 2" xfId="12665" xr:uid="{00000000-0005-0000-0000-000022630000}"/>
    <cellStyle name="SAPBEXHLevel1X 3 2 2" xfId="12666" xr:uid="{00000000-0005-0000-0000-000023630000}"/>
    <cellStyle name="SAPBEXHLevel1X 3 2 3" xfId="12667" xr:uid="{00000000-0005-0000-0000-000024630000}"/>
    <cellStyle name="SAPBEXHLevel1X 3 2 4" xfId="12668" xr:uid="{00000000-0005-0000-0000-000025630000}"/>
    <cellStyle name="SAPBEXHLevel1X 3 3" xfId="12669" xr:uid="{00000000-0005-0000-0000-000026630000}"/>
    <cellStyle name="SAPBEXHLevel1X 3 3 2" xfId="12670" xr:uid="{00000000-0005-0000-0000-000027630000}"/>
    <cellStyle name="SAPBEXHLevel1X 3 3 3" xfId="12671" xr:uid="{00000000-0005-0000-0000-000028630000}"/>
    <cellStyle name="SAPBEXHLevel1X 3 3 4" xfId="12672" xr:uid="{00000000-0005-0000-0000-000029630000}"/>
    <cellStyle name="SAPBEXHLevel1X 3 4" xfId="12673" xr:uid="{00000000-0005-0000-0000-00002A630000}"/>
    <cellStyle name="SAPBEXHLevel1X 3 4 2" xfId="12674" xr:uid="{00000000-0005-0000-0000-00002B630000}"/>
    <cellStyle name="SAPBEXHLevel1X 3 4 3" xfId="12675" xr:uid="{00000000-0005-0000-0000-00002C630000}"/>
    <cellStyle name="SAPBEXHLevel1X 3 4 4" xfId="12676" xr:uid="{00000000-0005-0000-0000-00002D630000}"/>
    <cellStyle name="SAPBEXHLevel1X 3 5" xfId="12677" xr:uid="{00000000-0005-0000-0000-00002E630000}"/>
    <cellStyle name="SAPBEXHLevel1X 3 5 2" xfId="12678" xr:uid="{00000000-0005-0000-0000-00002F630000}"/>
    <cellStyle name="SAPBEXHLevel1X 3 5 3" xfId="12679" xr:uid="{00000000-0005-0000-0000-000030630000}"/>
    <cellStyle name="SAPBEXHLevel1X 3 5 4" xfId="12680" xr:uid="{00000000-0005-0000-0000-000031630000}"/>
    <cellStyle name="SAPBEXHLevel1X 3 6" xfId="12681" xr:uid="{00000000-0005-0000-0000-000032630000}"/>
    <cellStyle name="SAPBEXHLevel1X 3 6 2" xfId="12682" xr:uid="{00000000-0005-0000-0000-000033630000}"/>
    <cellStyle name="SAPBEXHLevel1X 3 6 3" xfId="12683" xr:uid="{00000000-0005-0000-0000-000034630000}"/>
    <cellStyle name="SAPBEXHLevel1X 3 6 4" xfId="12684" xr:uid="{00000000-0005-0000-0000-000035630000}"/>
    <cellStyle name="SAPBEXHLevel1X 3 7" xfId="12685" xr:uid="{00000000-0005-0000-0000-000036630000}"/>
    <cellStyle name="SAPBEXHLevel1X 3 7 2" xfId="12686" xr:uid="{00000000-0005-0000-0000-000037630000}"/>
    <cellStyle name="SAPBEXHLevel1X 3 7 3" xfId="12687" xr:uid="{00000000-0005-0000-0000-000038630000}"/>
    <cellStyle name="SAPBEXHLevel1X 3 7 4" xfId="12688" xr:uid="{00000000-0005-0000-0000-000039630000}"/>
    <cellStyle name="SAPBEXHLevel1X 3 8" xfId="12689" xr:uid="{00000000-0005-0000-0000-00003A630000}"/>
    <cellStyle name="SAPBEXHLevel1X 3 8 2" xfId="12690" xr:uid="{00000000-0005-0000-0000-00003B630000}"/>
    <cellStyle name="SAPBEXHLevel1X 3 8 3" xfId="12691" xr:uid="{00000000-0005-0000-0000-00003C630000}"/>
    <cellStyle name="SAPBEXHLevel1X 3 8 4" xfId="12692" xr:uid="{00000000-0005-0000-0000-00003D630000}"/>
    <cellStyle name="SAPBEXHLevel1X 3 9" xfId="12693" xr:uid="{00000000-0005-0000-0000-00003E630000}"/>
    <cellStyle name="SAPBEXHLevel1X 3 9 2" xfId="12694" xr:uid="{00000000-0005-0000-0000-00003F630000}"/>
    <cellStyle name="SAPBEXHLevel1X 3 9 3" xfId="12695" xr:uid="{00000000-0005-0000-0000-000040630000}"/>
    <cellStyle name="SAPBEXHLevel1X 3 9 4" xfId="12696" xr:uid="{00000000-0005-0000-0000-000041630000}"/>
    <cellStyle name="SAPBEXHLevel1X 3_Лист2" xfId="30702" xr:uid="{00000000-0005-0000-0000-000042630000}"/>
    <cellStyle name="SAPBEXHLevel1X 4" xfId="12697" xr:uid="{00000000-0005-0000-0000-000043630000}"/>
    <cellStyle name="SAPBEXHLevel1X 4 10" xfId="12698" xr:uid="{00000000-0005-0000-0000-000044630000}"/>
    <cellStyle name="SAPBEXHLevel1X 4 10 2" xfId="12699" xr:uid="{00000000-0005-0000-0000-000045630000}"/>
    <cellStyle name="SAPBEXHLevel1X 4 10 3" xfId="12700" xr:uid="{00000000-0005-0000-0000-000046630000}"/>
    <cellStyle name="SAPBEXHLevel1X 4 10 4" xfId="12701" xr:uid="{00000000-0005-0000-0000-000047630000}"/>
    <cellStyle name="SAPBEXHLevel1X 4 11" xfId="12702" xr:uid="{00000000-0005-0000-0000-000048630000}"/>
    <cellStyle name="SAPBEXHLevel1X 4 11 2" xfId="12703" xr:uid="{00000000-0005-0000-0000-000049630000}"/>
    <cellStyle name="SAPBEXHLevel1X 4 11 3" xfId="12704" xr:uid="{00000000-0005-0000-0000-00004A630000}"/>
    <cellStyle name="SAPBEXHLevel1X 4 11 4" xfId="12705" xr:uid="{00000000-0005-0000-0000-00004B630000}"/>
    <cellStyle name="SAPBEXHLevel1X 4 12" xfId="12706" xr:uid="{00000000-0005-0000-0000-00004C630000}"/>
    <cellStyle name="SAPBEXHLevel1X 4 12 2" xfId="12707" xr:uid="{00000000-0005-0000-0000-00004D630000}"/>
    <cellStyle name="SAPBEXHLevel1X 4 12 3" xfId="12708" xr:uid="{00000000-0005-0000-0000-00004E630000}"/>
    <cellStyle name="SAPBEXHLevel1X 4 12 4" xfId="12709" xr:uid="{00000000-0005-0000-0000-00004F630000}"/>
    <cellStyle name="SAPBEXHLevel1X 4 13" xfId="12710" xr:uid="{00000000-0005-0000-0000-000050630000}"/>
    <cellStyle name="SAPBEXHLevel1X 4 14" xfId="12711" xr:uid="{00000000-0005-0000-0000-000051630000}"/>
    <cellStyle name="SAPBEXHLevel1X 4 15" xfId="12712" xr:uid="{00000000-0005-0000-0000-000052630000}"/>
    <cellStyle name="SAPBEXHLevel1X 4 2" xfId="12713" xr:uid="{00000000-0005-0000-0000-000053630000}"/>
    <cellStyle name="SAPBEXHLevel1X 4 2 2" xfId="12714" xr:uid="{00000000-0005-0000-0000-000054630000}"/>
    <cellStyle name="SAPBEXHLevel1X 4 2 3" xfId="12715" xr:uid="{00000000-0005-0000-0000-000055630000}"/>
    <cellStyle name="SAPBEXHLevel1X 4 2 4" xfId="12716" xr:uid="{00000000-0005-0000-0000-000056630000}"/>
    <cellStyle name="SAPBEXHLevel1X 4 3" xfId="12717" xr:uid="{00000000-0005-0000-0000-000057630000}"/>
    <cellStyle name="SAPBEXHLevel1X 4 3 2" xfId="12718" xr:uid="{00000000-0005-0000-0000-000058630000}"/>
    <cellStyle name="SAPBEXHLevel1X 4 3 3" xfId="12719" xr:uid="{00000000-0005-0000-0000-000059630000}"/>
    <cellStyle name="SAPBEXHLevel1X 4 3 4" xfId="12720" xr:uid="{00000000-0005-0000-0000-00005A630000}"/>
    <cellStyle name="SAPBEXHLevel1X 4 4" xfId="12721" xr:uid="{00000000-0005-0000-0000-00005B630000}"/>
    <cellStyle name="SAPBEXHLevel1X 4 4 2" xfId="12722" xr:uid="{00000000-0005-0000-0000-00005C630000}"/>
    <cellStyle name="SAPBEXHLevel1X 4 4 3" xfId="12723" xr:uid="{00000000-0005-0000-0000-00005D630000}"/>
    <cellStyle name="SAPBEXHLevel1X 4 4 4" xfId="12724" xr:uid="{00000000-0005-0000-0000-00005E630000}"/>
    <cellStyle name="SAPBEXHLevel1X 4 5" xfId="12725" xr:uid="{00000000-0005-0000-0000-00005F630000}"/>
    <cellStyle name="SAPBEXHLevel1X 4 5 2" xfId="12726" xr:uid="{00000000-0005-0000-0000-000060630000}"/>
    <cellStyle name="SAPBEXHLevel1X 4 5 3" xfId="12727" xr:uid="{00000000-0005-0000-0000-000061630000}"/>
    <cellStyle name="SAPBEXHLevel1X 4 5 4" xfId="12728" xr:uid="{00000000-0005-0000-0000-000062630000}"/>
    <cellStyle name="SAPBEXHLevel1X 4 6" xfId="12729" xr:uid="{00000000-0005-0000-0000-000063630000}"/>
    <cellStyle name="SAPBEXHLevel1X 4 6 2" xfId="12730" xr:uid="{00000000-0005-0000-0000-000064630000}"/>
    <cellStyle name="SAPBEXHLevel1X 4 6 3" xfId="12731" xr:uid="{00000000-0005-0000-0000-000065630000}"/>
    <cellStyle name="SAPBEXHLevel1X 4 6 4" xfId="12732" xr:uid="{00000000-0005-0000-0000-000066630000}"/>
    <cellStyle name="SAPBEXHLevel1X 4 7" xfId="12733" xr:uid="{00000000-0005-0000-0000-000067630000}"/>
    <cellStyle name="SAPBEXHLevel1X 4 7 2" xfId="12734" xr:uid="{00000000-0005-0000-0000-000068630000}"/>
    <cellStyle name="SAPBEXHLevel1X 4 7 3" xfId="12735" xr:uid="{00000000-0005-0000-0000-000069630000}"/>
    <cellStyle name="SAPBEXHLevel1X 4 7 4" xfId="12736" xr:uid="{00000000-0005-0000-0000-00006A630000}"/>
    <cellStyle name="SAPBEXHLevel1X 4 8" xfId="12737" xr:uid="{00000000-0005-0000-0000-00006B630000}"/>
    <cellStyle name="SAPBEXHLevel1X 4 8 2" xfId="12738" xr:uid="{00000000-0005-0000-0000-00006C630000}"/>
    <cellStyle name="SAPBEXHLevel1X 4 8 3" xfId="12739" xr:uid="{00000000-0005-0000-0000-00006D630000}"/>
    <cellStyle name="SAPBEXHLevel1X 4 8 4" xfId="12740" xr:uid="{00000000-0005-0000-0000-00006E630000}"/>
    <cellStyle name="SAPBEXHLevel1X 4 9" xfId="12741" xr:uid="{00000000-0005-0000-0000-00006F630000}"/>
    <cellStyle name="SAPBEXHLevel1X 4 9 2" xfId="12742" xr:uid="{00000000-0005-0000-0000-000070630000}"/>
    <cellStyle name="SAPBEXHLevel1X 4 9 3" xfId="12743" xr:uid="{00000000-0005-0000-0000-000071630000}"/>
    <cellStyle name="SAPBEXHLevel1X 4 9 4" xfId="12744" xr:uid="{00000000-0005-0000-0000-000072630000}"/>
    <cellStyle name="SAPBEXHLevel1X 4_Лист2" xfId="30703" xr:uid="{00000000-0005-0000-0000-000073630000}"/>
    <cellStyle name="SAPBEXHLevel1X 5" xfId="12745" xr:uid="{00000000-0005-0000-0000-000074630000}"/>
    <cellStyle name="SAPBEXHLevel1X 5 2" xfId="12746" xr:uid="{00000000-0005-0000-0000-000075630000}"/>
    <cellStyle name="SAPBEXHLevel1X 5 3" xfId="12747" xr:uid="{00000000-0005-0000-0000-000076630000}"/>
    <cellStyle name="SAPBEXHLevel1X 5 4" xfId="12748" xr:uid="{00000000-0005-0000-0000-000077630000}"/>
    <cellStyle name="SAPBEXHLevel1X 6" xfId="12749" xr:uid="{00000000-0005-0000-0000-000078630000}"/>
    <cellStyle name="SAPBEXHLevel1X 6 2" xfId="12750" xr:uid="{00000000-0005-0000-0000-000079630000}"/>
    <cellStyle name="SAPBEXHLevel1X 6 3" xfId="12751" xr:uid="{00000000-0005-0000-0000-00007A630000}"/>
    <cellStyle name="SAPBEXHLevel1X 6 4" xfId="12752" xr:uid="{00000000-0005-0000-0000-00007B630000}"/>
    <cellStyle name="SAPBEXHLevel1X 7" xfId="12753" xr:uid="{00000000-0005-0000-0000-00007C630000}"/>
    <cellStyle name="SAPBEXHLevel1X 7 2" xfId="12754" xr:uid="{00000000-0005-0000-0000-00007D630000}"/>
    <cellStyle name="SAPBEXHLevel1X 7 3" xfId="12755" xr:uid="{00000000-0005-0000-0000-00007E630000}"/>
    <cellStyle name="SAPBEXHLevel1X 7 4" xfId="12756" xr:uid="{00000000-0005-0000-0000-00007F630000}"/>
    <cellStyle name="SAPBEXHLevel1X 8" xfId="12757" xr:uid="{00000000-0005-0000-0000-000080630000}"/>
    <cellStyle name="SAPBEXHLevel1X 8 2" xfId="12758" xr:uid="{00000000-0005-0000-0000-000081630000}"/>
    <cellStyle name="SAPBEXHLevel1X 8 3" xfId="12759" xr:uid="{00000000-0005-0000-0000-000082630000}"/>
    <cellStyle name="SAPBEXHLevel1X 8 4" xfId="12760" xr:uid="{00000000-0005-0000-0000-000083630000}"/>
    <cellStyle name="SAPBEXHLevel1X 9" xfId="12761" xr:uid="{00000000-0005-0000-0000-000084630000}"/>
    <cellStyle name="SAPBEXHLevel1X 9 2" xfId="12762" xr:uid="{00000000-0005-0000-0000-000085630000}"/>
    <cellStyle name="SAPBEXHLevel1X 9 3" xfId="12763" xr:uid="{00000000-0005-0000-0000-000086630000}"/>
    <cellStyle name="SAPBEXHLevel1X 9 4" xfId="12764" xr:uid="{00000000-0005-0000-0000-000087630000}"/>
    <cellStyle name="SAPBEXHLevel1X_Лист2" xfId="30704" xr:uid="{00000000-0005-0000-0000-000088630000}"/>
    <cellStyle name="SAPBEXHLevel2" xfId="12765" xr:uid="{00000000-0005-0000-0000-000089630000}"/>
    <cellStyle name="SAPBEXHLevel2 10" xfId="12766" xr:uid="{00000000-0005-0000-0000-00008A630000}"/>
    <cellStyle name="SAPBEXHLevel2 10 2" xfId="12767" xr:uid="{00000000-0005-0000-0000-00008B630000}"/>
    <cellStyle name="SAPBEXHLevel2 10 3" xfId="12768" xr:uid="{00000000-0005-0000-0000-00008C630000}"/>
    <cellStyle name="SAPBEXHLevel2 10 4" xfId="12769" xr:uid="{00000000-0005-0000-0000-00008D630000}"/>
    <cellStyle name="SAPBEXHLevel2 11" xfId="12770" xr:uid="{00000000-0005-0000-0000-00008E630000}"/>
    <cellStyle name="SAPBEXHLevel2 11 2" xfId="12771" xr:uid="{00000000-0005-0000-0000-00008F630000}"/>
    <cellStyle name="SAPBEXHLevel2 11 3" xfId="12772" xr:uid="{00000000-0005-0000-0000-000090630000}"/>
    <cellStyle name="SAPBEXHLevel2 11 4" xfId="12773" xr:uid="{00000000-0005-0000-0000-000091630000}"/>
    <cellStyle name="SAPBEXHLevel2 12" xfId="12774" xr:uid="{00000000-0005-0000-0000-000092630000}"/>
    <cellStyle name="SAPBEXHLevel2 12 2" xfId="12775" xr:uid="{00000000-0005-0000-0000-000093630000}"/>
    <cellStyle name="SAPBEXHLevel2 12 3" xfId="12776" xr:uid="{00000000-0005-0000-0000-000094630000}"/>
    <cellStyle name="SAPBEXHLevel2 12 4" xfId="12777" xr:uid="{00000000-0005-0000-0000-000095630000}"/>
    <cellStyle name="SAPBEXHLevel2 13" xfId="12778" xr:uid="{00000000-0005-0000-0000-000096630000}"/>
    <cellStyle name="SAPBEXHLevel2 13 2" xfId="12779" xr:uid="{00000000-0005-0000-0000-000097630000}"/>
    <cellStyle name="SAPBEXHLevel2 13 3" xfId="12780" xr:uid="{00000000-0005-0000-0000-000098630000}"/>
    <cellStyle name="SAPBEXHLevel2 13 4" xfId="12781" xr:uid="{00000000-0005-0000-0000-000099630000}"/>
    <cellStyle name="SAPBEXHLevel2 14" xfId="12782" xr:uid="{00000000-0005-0000-0000-00009A630000}"/>
    <cellStyle name="SAPBEXHLevel2 14 2" xfId="12783" xr:uid="{00000000-0005-0000-0000-00009B630000}"/>
    <cellStyle name="SAPBEXHLevel2 14 3" xfId="12784" xr:uid="{00000000-0005-0000-0000-00009C630000}"/>
    <cellStyle name="SAPBEXHLevel2 14 4" xfId="12785" xr:uid="{00000000-0005-0000-0000-00009D630000}"/>
    <cellStyle name="SAPBEXHLevel2 15" xfId="12786" xr:uid="{00000000-0005-0000-0000-00009E630000}"/>
    <cellStyle name="SAPBEXHLevel2 15 2" xfId="12787" xr:uid="{00000000-0005-0000-0000-00009F630000}"/>
    <cellStyle name="SAPBEXHLevel2 15 3" xfId="12788" xr:uid="{00000000-0005-0000-0000-0000A0630000}"/>
    <cellStyle name="SAPBEXHLevel2 15 4" xfId="12789" xr:uid="{00000000-0005-0000-0000-0000A1630000}"/>
    <cellStyle name="SAPBEXHLevel2 16" xfId="12790" xr:uid="{00000000-0005-0000-0000-0000A2630000}"/>
    <cellStyle name="SAPBEXHLevel2 17" xfId="12791" xr:uid="{00000000-0005-0000-0000-0000A3630000}"/>
    <cellStyle name="SAPBEXHLevel2 18" xfId="12792" xr:uid="{00000000-0005-0000-0000-0000A4630000}"/>
    <cellStyle name="SAPBEXHLevel2 2" xfId="12793" xr:uid="{00000000-0005-0000-0000-0000A5630000}"/>
    <cellStyle name="SAPBEXHLevel2 2 10" xfId="12794" xr:uid="{00000000-0005-0000-0000-0000A6630000}"/>
    <cellStyle name="SAPBEXHLevel2 2 10 2" xfId="12795" xr:uid="{00000000-0005-0000-0000-0000A7630000}"/>
    <cellStyle name="SAPBEXHLevel2 2 10 3" xfId="12796" xr:uid="{00000000-0005-0000-0000-0000A8630000}"/>
    <cellStyle name="SAPBEXHLevel2 2 10 4" xfId="12797" xr:uid="{00000000-0005-0000-0000-0000A9630000}"/>
    <cellStyle name="SAPBEXHLevel2 2 11" xfId="12798" xr:uid="{00000000-0005-0000-0000-0000AA630000}"/>
    <cellStyle name="SAPBEXHLevel2 2 11 2" xfId="12799" xr:uid="{00000000-0005-0000-0000-0000AB630000}"/>
    <cellStyle name="SAPBEXHLevel2 2 11 3" xfId="12800" xr:uid="{00000000-0005-0000-0000-0000AC630000}"/>
    <cellStyle name="SAPBEXHLevel2 2 11 4" xfId="12801" xr:uid="{00000000-0005-0000-0000-0000AD630000}"/>
    <cellStyle name="SAPBEXHLevel2 2 12" xfId="12802" xr:uid="{00000000-0005-0000-0000-0000AE630000}"/>
    <cellStyle name="SAPBEXHLevel2 2 12 2" xfId="12803" xr:uid="{00000000-0005-0000-0000-0000AF630000}"/>
    <cellStyle name="SAPBEXHLevel2 2 12 3" xfId="12804" xr:uid="{00000000-0005-0000-0000-0000B0630000}"/>
    <cellStyle name="SAPBEXHLevel2 2 12 4" xfId="12805" xr:uid="{00000000-0005-0000-0000-0000B1630000}"/>
    <cellStyle name="SAPBEXHLevel2 2 13" xfId="12806" xr:uid="{00000000-0005-0000-0000-0000B2630000}"/>
    <cellStyle name="SAPBEXHLevel2 2 14" xfId="12807" xr:uid="{00000000-0005-0000-0000-0000B3630000}"/>
    <cellStyle name="SAPBEXHLevel2 2 15" xfId="12808" xr:uid="{00000000-0005-0000-0000-0000B4630000}"/>
    <cellStyle name="SAPBEXHLevel2 2 2" xfId="12809" xr:uid="{00000000-0005-0000-0000-0000B5630000}"/>
    <cellStyle name="SAPBEXHLevel2 2 2 2" xfId="12810" xr:uid="{00000000-0005-0000-0000-0000B6630000}"/>
    <cellStyle name="SAPBEXHLevel2 2 2 3" xfId="12811" xr:uid="{00000000-0005-0000-0000-0000B7630000}"/>
    <cellStyle name="SAPBEXHLevel2 2 2 4" xfId="12812" xr:uid="{00000000-0005-0000-0000-0000B8630000}"/>
    <cellStyle name="SAPBEXHLevel2 2 3" xfId="12813" xr:uid="{00000000-0005-0000-0000-0000B9630000}"/>
    <cellStyle name="SAPBEXHLevel2 2 3 2" xfId="12814" xr:uid="{00000000-0005-0000-0000-0000BA630000}"/>
    <cellStyle name="SAPBEXHLevel2 2 3 3" xfId="12815" xr:uid="{00000000-0005-0000-0000-0000BB630000}"/>
    <cellStyle name="SAPBEXHLevel2 2 3 4" xfId="12816" xr:uid="{00000000-0005-0000-0000-0000BC630000}"/>
    <cellStyle name="SAPBEXHLevel2 2 4" xfId="12817" xr:uid="{00000000-0005-0000-0000-0000BD630000}"/>
    <cellStyle name="SAPBEXHLevel2 2 4 2" xfId="12818" xr:uid="{00000000-0005-0000-0000-0000BE630000}"/>
    <cellStyle name="SAPBEXHLevel2 2 4 3" xfId="12819" xr:uid="{00000000-0005-0000-0000-0000BF630000}"/>
    <cellStyle name="SAPBEXHLevel2 2 4 4" xfId="12820" xr:uid="{00000000-0005-0000-0000-0000C0630000}"/>
    <cellStyle name="SAPBEXHLevel2 2 5" xfId="12821" xr:uid="{00000000-0005-0000-0000-0000C1630000}"/>
    <cellStyle name="SAPBEXHLevel2 2 5 2" xfId="12822" xr:uid="{00000000-0005-0000-0000-0000C2630000}"/>
    <cellStyle name="SAPBEXHLevel2 2 5 3" xfId="12823" xr:uid="{00000000-0005-0000-0000-0000C3630000}"/>
    <cellStyle name="SAPBEXHLevel2 2 5 4" xfId="12824" xr:uid="{00000000-0005-0000-0000-0000C4630000}"/>
    <cellStyle name="SAPBEXHLevel2 2 6" xfId="12825" xr:uid="{00000000-0005-0000-0000-0000C5630000}"/>
    <cellStyle name="SAPBEXHLevel2 2 6 2" xfId="12826" xr:uid="{00000000-0005-0000-0000-0000C6630000}"/>
    <cellStyle name="SAPBEXHLevel2 2 6 3" xfId="12827" xr:uid="{00000000-0005-0000-0000-0000C7630000}"/>
    <cellStyle name="SAPBEXHLevel2 2 6 4" xfId="12828" xr:uid="{00000000-0005-0000-0000-0000C8630000}"/>
    <cellStyle name="SAPBEXHLevel2 2 7" xfId="12829" xr:uid="{00000000-0005-0000-0000-0000C9630000}"/>
    <cellStyle name="SAPBEXHLevel2 2 7 2" xfId="12830" xr:uid="{00000000-0005-0000-0000-0000CA630000}"/>
    <cellStyle name="SAPBEXHLevel2 2 7 3" xfId="12831" xr:uid="{00000000-0005-0000-0000-0000CB630000}"/>
    <cellStyle name="SAPBEXHLevel2 2 7 4" xfId="12832" xr:uid="{00000000-0005-0000-0000-0000CC630000}"/>
    <cellStyle name="SAPBEXHLevel2 2 8" xfId="12833" xr:uid="{00000000-0005-0000-0000-0000CD630000}"/>
    <cellStyle name="SAPBEXHLevel2 2 8 2" xfId="12834" xr:uid="{00000000-0005-0000-0000-0000CE630000}"/>
    <cellStyle name="SAPBEXHLevel2 2 8 3" xfId="12835" xr:uid="{00000000-0005-0000-0000-0000CF630000}"/>
    <cellStyle name="SAPBEXHLevel2 2 8 4" xfId="12836" xr:uid="{00000000-0005-0000-0000-0000D0630000}"/>
    <cellStyle name="SAPBEXHLevel2 2 9" xfId="12837" xr:uid="{00000000-0005-0000-0000-0000D1630000}"/>
    <cellStyle name="SAPBEXHLevel2 2 9 2" xfId="12838" xr:uid="{00000000-0005-0000-0000-0000D2630000}"/>
    <cellStyle name="SAPBEXHLevel2 2 9 3" xfId="12839" xr:uid="{00000000-0005-0000-0000-0000D3630000}"/>
    <cellStyle name="SAPBEXHLevel2 2 9 4" xfId="12840" xr:uid="{00000000-0005-0000-0000-0000D4630000}"/>
    <cellStyle name="SAPBEXHLevel2 2_Лист2" xfId="30705" xr:uid="{00000000-0005-0000-0000-0000D5630000}"/>
    <cellStyle name="SAPBEXHLevel2 3" xfId="12841" xr:uid="{00000000-0005-0000-0000-0000D6630000}"/>
    <cellStyle name="SAPBEXHLevel2 3 10" xfId="12842" xr:uid="{00000000-0005-0000-0000-0000D7630000}"/>
    <cellStyle name="SAPBEXHLevel2 3 10 2" xfId="12843" xr:uid="{00000000-0005-0000-0000-0000D8630000}"/>
    <cellStyle name="SAPBEXHLevel2 3 10 3" xfId="12844" xr:uid="{00000000-0005-0000-0000-0000D9630000}"/>
    <cellStyle name="SAPBEXHLevel2 3 10 4" xfId="12845" xr:uid="{00000000-0005-0000-0000-0000DA630000}"/>
    <cellStyle name="SAPBEXHLevel2 3 11" xfId="12846" xr:uid="{00000000-0005-0000-0000-0000DB630000}"/>
    <cellStyle name="SAPBEXHLevel2 3 11 2" xfId="12847" xr:uid="{00000000-0005-0000-0000-0000DC630000}"/>
    <cellStyle name="SAPBEXHLevel2 3 11 3" xfId="12848" xr:uid="{00000000-0005-0000-0000-0000DD630000}"/>
    <cellStyle name="SAPBEXHLevel2 3 11 4" xfId="12849" xr:uid="{00000000-0005-0000-0000-0000DE630000}"/>
    <cellStyle name="SAPBEXHLevel2 3 12" xfId="12850" xr:uid="{00000000-0005-0000-0000-0000DF630000}"/>
    <cellStyle name="SAPBEXHLevel2 3 12 2" xfId="12851" xr:uid="{00000000-0005-0000-0000-0000E0630000}"/>
    <cellStyle name="SAPBEXHLevel2 3 12 3" xfId="12852" xr:uid="{00000000-0005-0000-0000-0000E1630000}"/>
    <cellStyle name="SAPBEXHLevel2 3 12 4" xfId="12853" xr:uid="{00000000-0005-0000-0000-0000E2630000}"/>
    <cellStyle name="SAPBEXHLevel2 3 13" xfId="12854" xr:uid="{00000000-0005-0000-0000-0000E3630000}"/>
    <cellStyle name="SAPBEXHLevel2 3 14" xfId="12855" xr:uid="{00000000-0005-0000-0000-0000E4630000}"/>
    <cellStyle name="SAPBEXHLevel2 3 15" xfId="12856" xr:uid="{00000000-0005-0000-0000-0000E5630000}"/>
    <cellStyle name="SAPBEXHLevel2 3 2" xfId="12857" xr:uid="{00000000-0005-0000-0000-0000E6630000}"/>
    <cellStyle name="SAPBEXHLevel2 3 2 2" xfId="12858" xr:uid="{00000000-0005-0000-0000-0000E7630000}"/>
    <cellStyle name="SAPBEXHLevel2 3 2 3" xfId="12859" xr:uid="{00000000-0005-0000-0000-0000E8630000}"/>
    <cellStyle name="SAPBEXHLevel2 3 2 4" xfId="12860" xr:uid="{00000000-0005-0000-0000-0000E9630000}"/>
    <cellStyle name="SAPBEXHLevel2 3 3" xfId="12861" xr:uid="{00000000-0005-0000-0000-0000EA630000}"/>
    <cellStyle name="SAPBEXHLevel2 3 3 2" xfId="12862" xr:uid="{00000000-0005-0000-0000-0000EB630000}"/>
    <cellStyle name="SAPBEXHLevel2 3 3 3" xfId="12863" xr:uid="{00000000-0005-0000-0000-0000EC630000}"/>
    <cellStyle name="SAPBEXHLevel2 3 3 4" xfId="12864" xr:uid="{00000000-0005-0000-0000-0000ED630000}"/>
    <cellStyle name="SAPBEXHLevel2 3 4" xfId="12865" xr:uid="{00000000-0005-0000-0000-0000EE630000}"/>
    <cellStyle name="SAPBEXHLevel2 3 4 2" xfId="12866" xr:uid="{00000000-0005-0000-0000-0000EF630000}"/>
    <cellStyle name="SAPBEXHLevel2 3 4 3" xfId="12867" xr:uid="{00000000-0005-0000-0000-0000F0630000}"/>
    <cellStyle name="SAPBEXHLevel2 3 4 4" xfId="12868" xr:uid="{00000000-0005-0000-0000-0000F1630000}"/>
    <cellStyle name="SAPBEXHLevel2 3 5" xfId="12869" xr:uid="{00000000-0005-0000-0000-0000F2630000}"/>
    <cellStyle name="SAPBEXHLevel2 3 5 2" xfId="12870" xr:uid="{00000000-0005-0000-0000-0000F3630000}"/>
    <cellStyle name="SAPBEXHLevel2 3 5 3" xfId="12871" xr:uid="{00000000-0005-0000-0000-0000F4630000}"/>
    <cellStyle name="SAPBEXHLevel2 3 5 4" xfId="12872" xr:uid="{00000000-0005-0000-0000-0000F5630000}"/>
    <cellStyle name="SAPBEXHLevel2 3 6" xfId="12873" xr:uid="{00000000-0005-0000-0000-0000F6630000}"/>
    <cellStyle name="SAPBEXHLevel2 3 6 2" xfId="12874" xr:uid="{00000000-0005-0000-0000-0000F7630000}"/>
    <cellStyle name="SAPBEXHLevel2 3 6 3" xfId="12875" xr:uid="{00000000-0005-0000-0000-0000F8630000}"/>
    <cellStyle name="SAPBEXHLevel2 3 6 4" xfId="12876" xr:uid="{00000000-0005-0000-0000-0000F9630000}"/>
    <cellStyle name="SAPBEXHLevel2 3 7" xfId="12877" xr:uid="{00000000-0005-0000-0000-0000FA630000}"/>
    <cellStyle name="SAPBEXHLevel2 3 7 2" xfId="12878" xr:uid="{00000000-0005-0000-0000-0000FB630000}"/>
    <cellStyle name="SAPBEXHLevel2 3 7 3" xfId="12879" xr:uid="{00000000-0005-0000-0000-0000FC630000}"/>
    <cellStyle name="SAPBEXHLevel2 3 7 4" xfId="12880" xr:uid="{00000000-0005-0000-0000-0000FD630000}"/>
    <cellStyle name="SAPBEXHLevel2 3 8" xfId="12881" xr:uid="{00000000-0005-0000-0000-0000FE630000}"/>
    <cellStyle name="SAPBEXHLevel2 3 8 2" xfId="12882" xr:uid="{00000000-0005-0000-0000-0000FF630000}"/>
    <cellStyle name="SAPBEXHLevel2 3 8 3" xfId="12883" xr:uid="{00000000-0005-0000-0000-000000640000}"/>
    <cellStyle name="SAPBEXHLevel2 3 8 4" xfId="12884" xr:uid="{00000000-0005-0000-0000-000001640000}"/>
    <cellStyle name="SAPBEXHLevel2 3 9" xfId="12885" xr:uid="{00000000-0005-0000-0000-000002640000}"/>
    <cellStyle name="SAPBEXHLevel2 3 9 2" xfId="12886" xr:uid="{00000000-0005-0000-0000-000003640000}"/>
    <cellStyle name="SAPBEXHLevel2 3 9 3" xfId="12887" xr:uid="{00000000-0005-0000-0000-000004640000}"/>
    <cellStyle name="SAPBEXHLevel2 3 9 4" xfId="12888" xr:uid="{00000000-0005-0000-0000-000005640000}"/>
    <cellStyle name="SAPBEXHLevel2 3_Лист2" xfId="30706" xr:uid="{00000000-0005-0000-0000-000006640000}"/>
    <cellStyle name="SAPBEXHLevel2 4" xfId="12889" xr:uid="{00000000-0005-0000-0000-000007640000}"/>
    <cellStyle name="SAPBEXHLevel2 4 10" xfId="12890" xr:uid="{00000000-0005-0000-0000-000008640000}"/>
    <cellStyle name="SAPBEXHLevel2 4 10 2" xfId="12891" xr:uid="{00000000-0005-0000-0000-000009640000}"/>
    <cellStyle name="SAPBEXHLevel2 4 10 3" xfId="12892" xr:uid="{00000000-0005-0000-0000-00000A640000}"/>
    <cellStyle name="SAPBEXHLevel2 4 10 4" xfId="12893" xr:uid="{00000000-0005-0000-0000-00000B640000}"/>
    <cellStyle name="SAPBEXHLevel2 4 11" xfId="12894" xr:uid="{00000000-0005-0000-0000-00000C640000}"/>
    <cellStyle name="SAPBEXHLevel2 4 11 2" xfId="12895" xr:uid="{00000000-0005-0000-0000-00000D640000}"/>
    <cellStyle name="SAPBEXHLevel2 4 11 3" xfId="12896" xr:uid="{00000000-0005-0000-0000-00000E640000}"/>
    <cellStyle name="SAPBEXHLevel2 4 11 4" xfId="12897" xr:uid="{00000000-0005-0000-0000-00000F640000}"/>
    <cellStyle name="SAPBEXHLevel2 4 12" xfId="12898" xr:uid="{00000000-0005-0000-0000-000010640000}"/>
    <cellStyle name="SAPBEXHLevel2 4 12 2" xfId="12899" xr:uid="{00000000-0005-0000-0000-000011640000}"/>
    <cellStyle name="SAPBEXHLevel2 4 12 3" xfId="12900" xr:uid="{00000000-0005-0000-0000-000012640000}"/>
    <cellStyle name="SAPBEXHLevel2 4 12 4" xfId="12901" xr:uid="{00000000-0005-0000-0000-000013640000}"/>
    <cellStyle name="SAPBEXHLevel2 4 13" xfId="12902" xr:uid="{00000000-0005-0000-0000-000014640000}"/>
    <cellStyle name="SAPBEXHLevel2 4 14" xfId="12903" xr:uid="{00000000-0005-0000-0000-000015640000}"/>
    <cellStyle name="SAPBEXHLevel2 4 15" xfId="12904" xr:uid="{00000000-0005-0000-0000-000016640000}"/>
    <cellStyle name="SAPBEXHLevel2 4 2" xfId="12905" xr:uid="{00000000-0005-0000-0000-000017640000}"/>
    <cellStyle name="SAPBEXHLevel2 4 2 2" xfId="12906" xr:uid="{00000000-0005-0000-0000-000018640000}"/>
    <cellStyle name="SAPBEXHLevel2 4 2 3" xfId="12907" xr:uid="{00000000-0005-0000-0000-000019640000}"/>
    <cellStyle name="SAPBEXHLevel2 4 2 4" xfId="12908" xr:uid="{00000000-0005-0000-0000-00001A640000}"/>
    <cellStyle name="SAPBEXHLevel2 4 3" xfId="12909" xr:uid="{00000000-0005-0000-0000-00001B640000}"/>
    <cellStyle name="SAPBEXHLevel2 4 3 2" xfId="12910" xr:uid="{00000000-0005-0000-0000-00001C640000}"/>
    <cellStyle name="SAPBEXHLevel2 4 3 3" xfId="12911" xr:uid="{00000000-0005-0000-0000-00001D640000}"/>
    <cellStyle name="SAPBEXHLevel2 4 3 4" xfId="12912" xr:uid="{00000000-0005-0000-0000-00001E640000}"/>
    <cellStyle name="SAPBEXHLevel2 4 4" xfId="12913" xr:uid="{00000000-0005-0000-0000-00001F640000}"/>
    <cellStyle name="SAPBEXHLevel2 4 4 2" xfId="12914" xr:uid="{00000000-0005-0000-0000-000020640000}"/>
    <cellStyle name="SAPBEXHLevel2 4 4 3" xfId="12915" xr:uid="{00000000-0005-0000-0000-000021640000}"/>
    <cellStyle name="SAPBEXHLevel2 4 4 4" xfId="12916" xr:uid="{00000000-0005-0000-0000-000022640000}"/>
    <cellStyle name="SAPBEXHLevel2 4 5" xfId="12917" xr:uid="{00000000-0005-0000-0000-000023640000}"/>
    <cellStyle name="SAPBEXHLevel2 4 5 2" xfId="12918" xr:uid="{00000000-0005-0000-0000-000024640000}"/>
    <cellStyle name="SAPBEXHLevel2 4 5 3" xfId="12919" xr:uid="{00000000-0005-0000-0000-000025640000}"/>
    <cellStyle name="SAPBEXHLevel2 4 5 4" xfId="12920" xr:uid="{00000000-0005-0000-0000-000026640000}"/>
    <cellStyle name="SAPBEXHLevel2 4 6" xfId="12921" xr:uid="{00000000-0005-0000-0000-000027640000}"/>
    <cellStyle name="SAPBEXHLevel2 4 6 2" xfId="12922" xr:uid="{00000000-0005-0000-0000-000028640000}"/>
    <cellStyle name="SAPBEXHLevel2 4 6 3" xfId="12923" xr:uid="{00000000-0005-0000-0000-000029640000}"/>
    <cellStyle name="SAPBEXHLevel2 4 6 4" xfId="12924" xr:uid="{00000000-0005-0000-0000-00002A640000}"/>
    <cellStyle name="SAPBEXHLevel2 4 7" xfId="12925" xr:uid="{00000000-0005-0000-0000-00002B640000}"/>
    <cellStyle name="SAPBEXHLevel2 4 7 2" xfId="12926" xr:uid="{00000000-0005-0000-0000-00002C640000}"/>
    <cellStyle name="SAPBEXHLevel2 4 7 3" xfId="12927" xr:uid="{00000000-0005-0000-0000-00002D640000}"/>
    <cellStyle name="SAPBEXHLevel2 4 7 4" xfId="12928" xr:uid="{00000000-0005-0000-0000-00002E640000}"/>
    <cellStyle name="SAPBEXHLevel2 4 8" xfId="12929" xr:uid="{00000000-0005-0000-0000-00002F640000}"/>
    <cellStyle name="SAPBEXHLevel2 4 8 2" xfId="12930" xr:uid="{00000000-0005-0000-0000-000030640000}"/>
    <cellStyle name="SAPBEXHLevel2 4 8 3" xfId="12931" xr:uid="{00000000-0005-0000-0000-000031640000}"/>
    <cellStyle name="SAPBEXHLevel2 4 8 4" xfId="12932" xr:uid="{00000000-0005-0000-0000-000032640000}"/>
    <cellStyle name="SAPBEXHLevel2 4 9" xfId="12933" xr:uid="{00000000-0005-0000-0000-000033640000}"/>
    <cellStyle name="SAPBEXHLevel2 4 9 2" xfId="12934" xr:uid="{00000000-0005-0000-0000-000034640000}"/>
    <cellStyle name="SAPBEXHLevel2 4 9 3" xfId="12935" xr:uid="{00000000-0005-0000-0000-000035640000}"/>
    <cellStyle name="SAPBEXHLevel2 4 9 4" xfId="12936" xr:uid="{00000000-0005-0000-0000-000036640000}"/>
    <cellStyle name="SAPBEXHLevel2 4_Лист2" xfId="30707" xr:uid="{00000000-0005-0000-0000-000037640000}"/>
    <cellStyle name="SAPBEXHLevel2 5" xfId="12937" xr:uid="{00000000-0005-0000-0000-000038640000}"/>
    <cellStyle name="SAPBEXHLevel2 5 2" xfId="12938" xr:uid="{00000000-0005-0000-0000-000039640000}"/>
    <cellStyle name="SAPBEXHLevel2 5 3" xfId="12939" xr:uid="{00000000-0005-0000-0000-00003A640000}"/>
    <cellStyle name="SAPBEXHLevel2 5 4" xfId="12940" xr:uid="{00000000-0005-0000-0000-00003B640000}"/>
    <cellStyle name="SAPBEXHLevel2 6" xfId="12941" xr:uid="{00000000-0005-0000-0000-00003C640000}"/>
    <cellStyle name="SAPBEXHLevel2 6 2" xfId="12942" xr:uid="{00000000-0005-0000-0000-00003D640000}"/>
    <cellStyle name="SAPBEXHLevel2 6 3" xfId="12943" xr:uid="{00000000-0005-0000-0000-00003E640000}"/>
    <cellStyle name="SAPBEXHLevel2 6 4" xfId="12944" xr:uid="{00000000-0005-0000-0000-00003F640000}"/>
    <cellStyle name="SAPBEXHLevel2 7" xfId="12945" xr:uid="{00000000-0005-0000-0000-000040640000}"/>
    <cellStyle name="SAPBEXHLevel2 7 2" xfId="12946" xr:uid="{00000000-0005-0000-0000-000041640000}"/>
    <cellStyle name="SAPBEXHLevel2 7 3" xfId="12947" xr:uid="{00000000-0005-0000-0000-000042640000}"/>
    <cellStyle name="SAPBEXHLevel2 7 4" xfId="12948" xr:uid="{00000000-0005-0000-0000-000043640000}"/>
    <cellStyle name="SAPBEXHLevel2 8" xfId="12949" xr:uid="{00000000-0005-0000-0000-000044640000}"/>
    <cellStyle name="SAPBEXHLevel2 8 2" xfId="12950" xr:uid="{00000000-0005-0000-0000-000045640000}"/>
    <cellStyle name="SAPBEXHLevel2 8 3" xfId="12951" xr:uid="{00000000-0005-0000-0000-000046640000}"/>
    <cellStyle name="SAPBEXHLevel2 8 4" xfId="12952" xr:uid="{00000000-0005-0000-0000-000047640000}"/>
    <cellStyle name="SAPBEXHLevel2 9" xfId="12953" xr:uid="{00000000-0005-0000-0000-000048640000}"/>
    <cellStyle name="SAPBEXHLevel2 9 2" xfId="12954" xr:uid="{00000000-0005-0000-0000-000049640000}"/>
    <cellStyle name="SAPBEXHLevel2 9 3" xfId="12955" xr:uid="{00000000-0005-0000-0000-00004A640000}"/>
    <cellStyle name="SAPBEXHLevel2 9 4" xfId="12956" xr:uid="{00000000-0005-0000-0000-00004B640000}"/>
    <cellStyle name="SAPBEXHLevel2_Лист2" xfId="30708" xr:uid="{00000000-0005-0000-0000-00004C640000}"/>
    <cellStyle name="SAPBEXHLevel2X" xfId="12957" xr:uid="{00000000-0005-0000-0000-00004D640000}"/>
    <cellStyle name="SAPBEXHLevel2X 10" xfId="12958" xr:uid="{00000000-0005-0000-0000-00004E640000}"/>
    <cellStyle name="SAPBEXHLevel2X 10 2" xfId="12959" xr:uid="{00000000-0005-0000-0000-00004F640000}"/>
    <cellStyle name="SAPBEXHLevel2X 10 3" xfId="12960" xr:uid="{00000000-0005-0000-0000-000050640000}"/>
    <cellStyle name="SAPBEXHLevel2X 10 4" xfId="12961" xr:uid="{00000000-0005-0000-0000-000051640000}"/>
    <cellStyle name="SAPBEXHLevel2X 11" xfId="12962" xr:uid="{00000000-0005-0000-0000-000052640000}"/>
    <cellStyle name="SAPBEXHLevel2X 11 2" xfId="12963" xr:uid="{00000000-0005-0000-0000-000053640000}"/>
    <cellStyle name="SAPBEXHLevel2X 11 3" xfId="12964" xr:uid="{00000000-0005-0000-0000-000054640000}"/>
    <cellStyle name="SAPBEXHLevel2X 11 4" xfId="12965" xr:uid="{00000000-0005-0000-0000-000055640000}"/>
    <cellStyle name="SAPBEXHLevel2X 12" xfId="12966" xr:uid="{00000000-0005-0000-0000-000056640000}"/>
    <cellStyle name="SAPBEXHLevel2X 12 2" xfId="12967" xr:uid="{00000000-0005-0000-0000-000057640000}"/>
    <cellStyle name="SAPBEXHLevel2X 12 3" xfId="12968" xr:uid="{00000000-0005-0000-0000-000058640000}"/>
    <cellStyle name="SAPBEXHLevel2X 12 4" xfId="12969" xr:uid="{00000000-0005-0000-0000-000059640000}"/>
    <cellStyle name="SAPBEXHLevel2X 13" xfId="12970" xr:uid="{00000000-0005-0000-0000-00005A640000}"/>
    <cellStyle name="SAPBEXHLevel2X 13 2" xfId="12971" xr:uid="{00000000-0005-0000-0000-00005B640000}"/>
    <cellStyle name="SAPBEXHLevel2X 13 3" xfId="12972" xr:uid="{00000000-0005-0000-0000-00005C640000}"/>
    <cellStyle name="SAPBEXHLevel2X 13 4" xfId="12973" xr:uid="{00000000-0005-0000-0000-00005D640000}"/>
    <cellStyle name="SAPBEXHLevel2X 14" xfId="12974" xr:uid="{00000000-0005-0000-0000-00005E640000}"/>
    <cellStyle name="SAPBEXHLevel2X 14 2" xfId="12975" xr:uid="{00000000-0005-0000-0000-00005F640000}"/>
    <cellStyle name="SAPBEXHLevel2X 14 3" xfId="12976" xr:uid="{00000000-0005-0000-0000-000060640000}"/>
    <cellStyle name="SAPBEXHLevel2X 14 4" xfId="12977" xr:uid="{00000000-0005-0000-0000-000061640000}"/>
    <cellStyle name="SAPBEXHLevel2X 15" xfId="12978" xr:uid="{00000000-0005-0000-0000-000062640000}"/>
    <cellStyle name="SAPBEXHLevel2X 15 2" xfId="12979" xr:uid="{00000000-0005-0000-0000-000063640000}"/>
    <cellStyle name="SAPBEXHLevel2X 15 3" xfId="12980" xr:uid="{00000000-0005-0000-0000-000064640000}"/>
    <cellStyle name="SAPBEXHLevel2X 15 4" xfId="12981" xr:uid="{00000000-0005-0000-0000-000065640000}"/>
    <cellStyle name="SAPBEXHLevel2X 16" xfId="12982" xr:uid="{00000000-0005-0000-0000-000066640000}"/>
    <cellStyle name="SAPBEXHLevel2X 17" xfId="12983" xr:uid="{00000000-0005-0000-0000-000067640000}"/>
    <cellStyle name="SAPBEXHLevel2X 18" xfId="12984" xr:uid="{00000000-0005-0000-0000-000068640000}"/>
    <cellStyle name="SAPBEXHLevel2X 2" xfId="12985" xr:uid="{00000000-0005-0000-0000-000069640000}"/>
    <cellStyle name="SAPBEXHLevel2X 2 10" xfId="12986" xr:uid="{00000000-0005-0000-0000-00006A640000}"/>
    <cellStyle name="SAPBEXHLevel2X 2 10 2" xfId="12987" xr:uid="{00000000-0005-0000-0000-00006B640000}"/>
    <cellStyle name="SAPBEXHLevel2X 2 10 3" xfId="12988" xr:uid="{00000000-0005-0000-0000-00006C640000}"/>
    <cellStyle name="SAPBEXHLevel2X 2 10 4" xfId="12989" xr:uid="{00000000-0005-0000-0000-00006D640000}"/>
    <cellStyle name="SAPBEXHLevel2X 2 11" xfId="12990" xr:uid="{00000000-0005-0000-0000-00006E640000}"/>
    <cellStyle name="SAPBEXHLevel2X 2 11 2" xfId="12991" xr:uid="{00000000-0005-0000-0000-00006F640000}"/>
    <cellStyle name="SAPBEXHLevel2X 2 11 3" xfId="12992" xr:uid="{00000000-0005-0000-0000-000070640000}"/>
    <cellStyle name="SAPBEXHLevel2X 2 11 4" xfId="12993" xr:uid="{00000000-0005-0000-0000-000071640000}"/>
    <cellStyle name="SAPBEXHLevel2X 2 12" xfId="12994" xr:uid="{00000000-0005-0000-0000-000072640000}"/>
    <cellStyle name="SAPBEXHLevel2X 2 12 2" xfId="12995" xr:uid="{00000000-0005-0000-0000-000073640000}"/>
    <cellStyle name="SAPBEXHLevel2X 2 12 3" xfId="12996" xr:uid="{00000000-0005-0000-0000-000074640000}"/>
    <cellStyle name="SAPBEXHLevel2X 2 12 4" xfId="12997" xr:uid="{00000000-0005-0000-0000-000075640000}"/>
    <cellStyle name="SAPBEXHLevel2X 2 13" xfId="12998" xr:uid="{00000000-0005-0000-0000-000076640000}"/>
    <cellStyle name="SAPBEXHLevel2X 2 14" xfId="12999" xr:uid="{00000000-0005-0000-0000-000077640000}"/>
    <cellStyle name="SAPBEXHLevel2X 2 15" xfId="13000" xr:uid="{00000000-0005-0000-0000-000078640000}"/>
    <cellStyle name="SAPBEXHLevel2X 2 2" xfId="13001" xr:uid="{00000000-0005-0000-0000-000079640000}"/>
    <cellStyle name="SAPBEXHLevel2X 2 2 2" xfId="13002" xr:uid="{00000000-0005-0000-0000-00007A640000}"/>
    <cellStyle name="SAPBEXHLevel2X 2 2 3" xfId="13003" xr:uid="{00000000-0005-0000-0000-00007B640000}"/>
    <cellStyle name="SAPBEXHLevel2X 2 2 4" xfId="13004" xr:uid="{00000000-0005-0000-0000-00007C640000}"/>
    <cellStyle name="SAPBEXHLevel2X 2 3" xfId="13005" xr:uid="{00000000-0005-0000-0000-00007D640000}"/>
    <cellStyle name="SAPBEXHLevel2X 2 3 2" xfId="13006" xr:uid="{00000000-0005-0000-0000-00007E640000}"/>
    <cellStyle name="SAPBEXHLevel2X 2 3 3" xfId="13007" xr:uid="{00000000-0005-0000-0000-00007F640000}"/>
    <cellStyle name="SAPBEXHLevel2X 2 3 4" xfId="13008" xr:uid="{00000000-0005-0000-0000-000080640000}"/>
    <cellStyle name="SAPBEXHLevel2X 2 4" xfId="13009" xr:uid="{00000000-0005-0000-0000-000081640000}"/>
    <cellStyle name="SAPBEXHLevel2X 2 4 2" xfId="13010" xr:uid="{00000000-0005-0000-0000-000082640000}"/>
    <cellStyle name="SAPBEXHLevel2X 2 4 3" xfId="13011" xr:uid="{00000000-0005-0000-0000-000083640000}"/>
    <cellStyle name="SAPBEXHLevel2X 2 4 4" xfId="13012" xr:uid="{00000000-0005-0000-0000-000084640000}"/>
    <cellStyle name="SAPBEXHLevel2X 2 5" xfId="13013" xr:uid="{00000000-0005-0000-0000-000085640000}"/>
    <cellStyle name="SAPBEXHLevel2X 2 5 2" xfId="13014" xr:uid="{00000000-0005-0000-0000-000086640000}"/>
    <cellStyle name="SAPBEXHLevel2X 2 5 3" xfId="13015" xr:uid="{00000000-0005-0000-0000-000087640000}"/>
    <cellStyle name="SAPBEXHLevel2X 2 5 4" xfId="13016" xr:uid="{00000000-0005-0000-0000-000088640000}"/>
    <cellStyle name="SAPBEXHLevel2X 2 6" xfId="13017" xr:uid="{00000000-0005-0000-0000-000089640000}"/>
    <cellStyle name="SAPBEXHLevel2X 2 6 2" xfId="13018" xr:uid="{00000000-0005-0000-0000-00008A640000}"/>
    <cellStyle name="SAPBEXHLevel2X 2 6 3" xfId="13019" xr:uid="{00000000-0005-0000-0000-00008B640000}"/>
    <cellStyle name="SAPBEXHLevel2X 2 6 4" xfId="13020" xr:uid="{00000000-0005-0000-0000-00008C640000}"/>
    <cellStyle name="SAPBEXHLevel2X 2 7" xfId="13021" xr:uid="{00000000-0005-0000-0000-00008D640000}"/>
    <cellStyle name="SAPBEXHLevel2X 2 7 2" xfId="13022" xr:uid="{00000000-0005-0000-0000-00008E640000}"/>
    <cellStyle name="SAPBEXHLevel2X 2 7 3" xfId="13023" xr:uid="{00000000-0005-0000-0000-00008F640000}"/>
    <cellStyle name="SAPBEXHLevel2X 2 7 4" xfId="13024" xr:uid="{00000000-0005-0000-0000-000090640000}"/>
    <cellStyle name="SAPBEXHLevel2X 2 8" xfId="13025" xr:uid="{00000000-0005-0000-0000-000091640000}"/>
    <cellStyle name="SAPBEXHLevel2X 2 8 2" xfId="13026" xr:uid="{00000000-0005-0000-0000-000092640000}"/>
    <cellStyle name="SAPBEXHLevel2X 2 8 3" xfId="13027" xr:uid="{00000000-0005-0000-0000-000093640000}"/>
    <cellStyle name="SAPBEXHLevel2X 2 8 4" xfId="13028" xr:uid="{00000000-0005-0000-0000-000094640000}"/>
    <cellStyle name="SAPBEXHLevel2X 2 9" xfId="13029" xr:uid="{00000000-0005-0000-0000-000095640000}"/>
    <cellStyle name="SAPBEXHLevel2X 2 9 2" xfId="13030" xr:uid="{00000000-0005-0000-0000-000096640000}"/>
    <cellStyle name="SAPBEXHLevel2X 2 9 3" xfId="13031" xr:uid="{00000000-0005-0000-0000-000097640000}"/>
    <cellStyle name="SAPBEXHLevel2X 2 9 4" xfId="13032" xr:uid="{00000000-0005-0000-0000-000098640000}"/>
    <cellStyle name="SAPBEXHLevel2X 2_Лист2" xfId="30709" xr:uid="{00000000-0005-0000-0000-000099640000}"/>
    <cellStyle name="SAPBEXHLevel2X 3" xfId="13033" xr:uid="{00000000-0005-0000-0000-00009A640000}"/>
    <cellStyle name="SAPBEXHLevel2X 3 10" xfId="13034" xr:uid="{00000000-0005-0000-0000-00009B640000}"/>
    <cellStyle name="SAPBEXHLevel2X 3 10 2" xfId="13035" xr:uid="{00000000-0005-0000-0000-00009C640000}"/>
    <cellStyle name="SAPBEXHLevel2X 3 10 3" xfId="13036" xr:uid="{00000000-0005-0000-0000-00009D640000}"/>
    <cellStyle name="SAPBEXHLevel2X 3 10 4" xfId="13037" xr:uid="{00000000-0005-0000-0000-00009E640000}"/>
    <cellStyle name="SAPBEXHLevel2X 3 11" xfId="13038" xr:uid="{00000000-0005-0000-0000-00009F640000}"/>
    <cellStyle name="SAPBEXHLevel2X 3 11 2" xfId="13039" xr:uid="{00000000-0005-0000-0000-0000A0640000}"/>
    <cellStyle name="SAPBEXHLevel2X 3 11 3" xfId="13040" xr:uid="{00000000-0005-0000-0000-0000A1640000}"/>
    <cellStyle name="SAPBEXHLevel2X 3 11 4" xfId="13041" xr:uid="{00000000-0005-0000-0000-0000A2640000}"/>
    <cellStyle name="SAPBEXHLevel2X 3 12" xfId="13042" xr:uid="{00000000-0005-0000-0000-0000A3640000}"/>
    <cellStyle name="SAPBEXHLevel2X 3 12 2" xfId="13043" xr:uid="{00000000-0005-0000-0000-0000A4640000}"/>
    <cellStyle name="SAPBEXHLevel2X 3 12 3" xfId="13044" xr:uid="{00000000-0005-0000-0000-0000A5640000}"/>
    <cellStyle name="SAPBEXHLevel2X 3 12 4" xfId="13045" xr:uid="{00000000-0005-0000-0000-0000A6640000}"/>
    <cellStyle name="SAPBEXHLevel2X 3 13" xfId="13046" xr:uid="{00000000-0005-0000-0000-0000A7640000}"/>
    <cellStyle name="SAPBEXHLevel2X 3 14" xfId="13047" xr:uid="{00000000-0005-0000-0000-0000A8640000}"/>
    <cellStyle name="SAPBEXHLevel2X 3 15" xfId="13048" xr:uid="{00000000-0005-0000-0000-0000A9640000}"/>
    <cellStyle name="SAPBEXHLevel2X 3 2" xfId="13049" xr:uid="{00000000-0005-0000-0000-0000AA640000}"/>
    <cellStyle name="SAPBEXHLevel2X 3 2 2" xfId="13050" xr:uid="{00000000-0005-0000-0000-0000AB640000}"/>
    <cellStyle name="SAPBEXHLevel2X 3 2 3" xfId="13051" xr:uid="{00000000-0005-0000-0000-0000AC640000}"/>
    <cellStyle name="SAPBEXHLevel2X 3 2 4" xfId="13052" xr:uid="{00000000-0005-0000-0000-0000AD640000}"/>
    <cellStyle name="SAPBEXHLevel2X 3 3" xfId="13053" xr:uid="{00000000-0005-0000-0000-0000AE640000}"/>
    <cellStyle name="SAPBEXHLevel2X 3 3 2" xfId="13054" xr:uid="{00000000-0005-0000-0000-0000AF640000}"/>
    <cellStyle name="SAPBEXHLevel2X 3 3 3" xfId="13055" xr:uid="{00000000-0005-0000-0000-0000B0640000}"/>
    <cellStyle name="SAPBEXHLevel2X 3 3 4" xfId="13056" xr:uid="{00000000-0005-0000-0000-0000B1640000}"/>
    <cellStyle name="SAPBEXHLevel2X 3 4" xfId="13057" xr:uid="{00000000-0005-0000-0000-0000B2640000}"/>
    <cellStyle name="SAPBEXHLevel2X 3 4 2" xfId="13058" xr:uid="{00000000-0005-0000-0000-0000B3640000}"/>
    <cellStyle name="SAPBEXHLevel2X 3 4 3" xfId="13059" xr:uid="{00000000-0005-0000-0000-0000B4640000}"/>
    <cellStyle name="SAPBEXHLevel2X 3 4 4" xfId="13060" xr:uid="{00000000-0005-0000-0000-0000B5640000}"/>
    <cellStyle name="SAPBEXHLevel2X 3 5" xfId="13061" xr:uid="{00000000-0005-0000-0000-0000B6640000}"/>
    <cellStyle name="SAPBEXHLevel2X 3 5 2" xfId="13062" xr:uid="{00000000-0005-0000-0000-0000B7640000}"/>
    <cellStyle name="SAPBEXHLevel2X 3 5 3" xfId="13063" xr:uid="{00000000-0005-0000-0000-0000B8640000}"/>
    <cellStyle name="SAPBEXHLevel2X 3 5 4" xfId="13064" xr:uid="{00000000-0005-0000-0000-0000B9640000}"/>
    <cellStyle name="SAPBEXHLevel2X 3 6" xfId="13065" xr:uid="{00000000-0005-0000-0000-0000BA640000}"/>
    <cellStyle name="SAPBEXHLevel2X 3 6 2" xfId="13066" xr:uid="{00000000-0005-0000-0000-0000BB640000}"/>
    <cellStyle name="SAPBEXHLevel2X 3 6 3" xfId="13067" xr:uid="{00000000-0005-0000-0000-0000BC640000}"/>
    <cellStyle name="SAPBEXHLevel2X 3 6 4" xfId="13068" xr:uid="{00000000-0005-0000-0000-0000BD640000}"/>
    <cellStyle name="SAPBEXHLevel2X 3 7" xfId="13069" xr:uid="{00000000-0005-0000-0000-0000BE640000}"/>
    <cellStyle name="SAPBEXHLevel2X 3 7 2" xfId="13070" xr:uid="{00000000-0005-0000-0000-0000BF640000}"/>
    <cellStyle name="SAPBEXHLevel2X 3 7 3" xfId="13071" xr:uid="{00000000-0005-0000-0000-0000C0640000}"/>
    <cellStyle name="SAPBEXHLevel2X 3 7 4" xfId="13072" xr:uid="{00000000-0005-0000-0000-0000C1640000}"/>
    <cellStyle name="SAPBEXHLevel2X 3 8" xfId="13073" xr:uid="{00000000-0005-0000-0000-0000C2640000}"/>
    <cellStyle name="SAPBEXHLevel2X 3 8 2" xfId="13074" xr:uid="{00000000-0005-0000-0000-0000C3640000}"/>
    <cellStyle name="SAPBEXHLevel2X 3 8 3" xfId="13075" xr:uid="{00000000-0005-0000-0000-0000C4640000}"/>
    <cellStyle name="SAPBEXHLevel2X 3 8 4" xfId="13076" xr:uid="{00000000-0005-0000-0000-0000C5640000}"/>
    <cellStyle name="SAPBEXHLevel2X 3 9" xfId="13077" xr:uid="{00000000-0005-0000-0000-0000C6640000}"/>
    <cellStyle name="SAPBEXHLevel2X 3 9 2" xfId="13078" xr:uid="{00000000-0005-0000-0000-0000C7640000}"/>
    <cellStyle name="SAPBEXHLevel2X 3 9 3" xfId="13079" xr:uid="{00000000-0005-0000-0000-0000C8640000}"/>
    <cellStyle name="SAPBEXHLevel2X 3 9 4" xfId="13080" xr:uid="{00000000-0005-0000-0000-0000C9640000}"/>
    <cellStyle name="SAPBEXHLevel2X 3_Лист2" xfId="30710" xr:uid="{00000000-0005-0000-0000-0000CA640000}"/>
    <cellStyle name="SAPBEXHLevel2X 4" xfId="13081" xr:uid="{00000000-0005-0000-0000-0000CB640000}"/>
    <cellStyle name="SAPBEXHLevel2X 4 10" xfId="13082" xr:uid="{00000000-0005-0000-0000-0000CC640000}"/>
    <cellStyle name="SAPBEXHLevel2X 4 10 2" xfId="13083" xr:uid="{00000000-0005-0000-0000-0000CD640000}"/>
    <cellStyle name="SAPBEXHLevel2X 4 10 3" xfId="13084" xr:uid="{00000000-0005-0000-0000-0000CE640000}"/>
    <cellStyle name="SAPBEXHLevel2X 4 10 4" xfId="13085" xr:uid="{00000000-0005-0000-0000-0000CF640000}"/>
    <cellStyle name="SAPBEXHLevel2X 4 11" xfId="13086" xr:uid="{00000000-0005-0000-0000-0000D0640000}"/>
    <cellStyle name="SAPBEXHLevel2X 4 11 2" xfId="13087" xr:uid="{00000000-0005-0000-0000-0000D1640000}"/>
    <cellStyle name="SAPBEXHLevel2X 4 11 3" xfId="13088" xr:uid="{00000000-0005-0000-0000-0000D2640000}"/>
    <cellStyle name="SAPBEXHLevel2X 4 11 4" xfId="13089" xr:uid="{00000000-0005-0000-0000-0000D3640000}"/>
    <cellStyle name="SAPBEXHLevel2X 4 12" xfId="13090" xr:uid="{00000000-0005-0000-0000-0000D4640000}"/>
    <cellStyle name="SAPBEXHLevel2X 4 12 2" xfId="13091" xr:uid="{00000000-0005-0000-0000-0000D5640000}"/>
    <cellStyle name="SAPBEXHLevel2X 4 12 3" xfId="13092" xr:uid="{00000000-0005-0000-0000-0000D6640000}"/>
    <cellStyle name="SAPBEXHLevel2X 4 12 4" xfId="13093" xr:uid="{00000000-0005-0000-0000-0000D7640000}"/>
    <cellStyle name="SAPBEXHLevel2X 4 13" xfId="13094" xr:uid="{00000000-0005-0000-0000-0000D8640000}"/>
    <cellStyle name="SAPBEXHLevel2X 4 14" xfId="13095" xr:uid="{00000000-0005-0000-0000-0000D9640000}"/>
    <cellStyle name="SAPBEXHLevel2X 4 15" xfId="13096" xr:uid="{00000000-0005-0000-0000-0000DA640000}"/>
    <cellStyle name="SAPBEXHLevel2X 4 2" xfId="13097" xr:uid="{00000000-0005-0000-0000-0000DB640000}"/>
    <cellStyle name="SAPBEXHLevel2X 4 2 2" xfId="13098" xr:uid="{00000000-0005-0000-0000-0000DC640000}"/>
    <cellStyle name="SAPBEXHLevel2X 4 2 3" xfId="13099" xr:uid="{00000000-0005-0000-0000-0000DD640000}"/>
    <cellStyle name="SAPBEXHLevel2X 4 2 4" xfId="13100" xr:uid="{00000000-0005-0000-0000-0000DE640000}"/>
    <cellStyle name="SAPBEXHLevel2X 4 3" xfId="13101" xr:uid="{00000000-0005-0000-0000-0000DF640000}"/>
    <cellStyle name="SAPBEXHLevel2X 4 3 2" xfId="13102" xr:uid="{00000000-0005-0000-0000-0000E0640000}"/>
    <cellStyle name="SAPBEXHLevel2X 4 3 3" xfId="13103" xr:uid="{00000000-0005-0000-0000-0000E1640000}"/>
    <cellStyle name="SAPBEXHLevel2X 4 3 4" xfId="13104" xr:uid="{00000000-0005-0000-0000-0000E2640000}"/>
    <cellStyle name="SAPBEXHLevel2X 4 4" xfId="13105" xr:uid="{00000000-0005-0000-0000-0000E3640000}"/>
    <cellStyle name="SAPBEXHLevel2X 4 4 2" xfId="13106" xr:uid="{00000000-0005-0000-0000-0000E4640000}"/>
    <cellStyle name="SAPBEXHLevel2X 4 4 3" xfId="13107" xr:uid="{00000000-0005-0000-0000-0000E5640000}"/>
    <cellStyle name="SAPBEXHLevel2X 4 4 4" xfId="13108" xr:uid="{00000000-0005-0000-0000-0000E6640000}"/>
    <cellStyle name="SAPBEXHLevel2X 4 5" xfId="13109" xr:uid="{00000000-0005-0000-0000-0000E7640000}"/>
    <cellStyle name="SAPBEXHLevel2X 4 5 2" xfId="13110" xr:uid="{00000000-0005-0000-0000-0000E8640000}"/>
    <cellStyle name="SAPBEXHLevel2X 4 5 3" xfId="13111" xr:uid="{00000000-0005-0000-0000-0000E9640000}"/>
    <cellStyle name="SAPBEXHLevel2X 4 5 4" xfId="13112" xr:uid="{00000000-0005-0000-0000-0000EA640000}"/>
    <cellStyle name="SAPBEXHLevel2X 4 6" xfId="13113" xr:uid="{00000000-0005-0000-0000-0000EB640000}"/>
    <cellStyle name="SAPBEXHLevel2X 4 6 2" xfId="13114" xr:uid="{00000000-0005-0000-0000-0000EC640000}"/>
    <cellStyle name="SAPBEXHLevel2X 4 6 3" xfId="13115" xr:uid="{00000000-0005-0000-0000-0000ED640000}"/>
    <cellStyle name="SAPBEXHLevel2X 4 6 4" xfId="13116" xr:uid="{00000000-0005-0000-0000-0000EE640000}"/>
    <cellStyle name="SAPBEXHLevel2X 4 7" xfId="13117" xr:uid="{00000000-0005-0000-0000-0000EF640000}"/>
    <cellStyle name="SAPBEXHLevel2X 4 7 2" xfId="13118" xr:uid="{00000000-0005-0000-0000-0000F0640000}"/>
    <cellStyle name="SAPBEXHLevel2X 4 7 3" xfId="13119" xr:uid="{00000000-0005-0000-0000-0000F1640000}"/>
    <cellStyle name="SAPBEXHLevel2X 4 7 4" xfId="13120" xr:uid="{00000000-0005-0000-0000-0000F2640000}"/>
    <cellStyle name="SAPBEXHLevel2X 4 8" xfId="13121" xr:uid="{00000000-0005-0000-0000-0000F3640000}"/>
    <cellStyle name="SAPBEXHLevel2X 4 8 2" xfId="13122" xr:uid="{00000000-0005-0000-0000-0000F4640000}"/>
    <cellStyle name="SAPBEXHLevel2X 4 8 3" xfId="13123" xr:uid="{00000000-0005-0000-0000-0000F5640000}"/>
    <cellStyle name="SAPBEXHLevel2X 4 8 4" xfId="13124" xr:uid="{00000000-0005-0000-0000-0000F6640000}"/>
    <cellStyle name="SAPBEXHLevel2X 4 9" xfId="13125" xr:uid="{00000000-0005-0000-0000-0000F7640000}"/>
    <cellStyle name="SAPBEXHLevel2X 4 9 2" xfId="13126" xr:uid="{00000000-0005-0000-0000-0000F8640000}"/>
    <cellStyle name="SAPBEXHLevel2X 4 9 3" xfId="13127" xr:uid="{00000000-0005-0000-0000-0000F9640000}"/>
    <cellStyle name="SAPBEXHLevel2X 4 9 4" xfId="13128" xr:uid="{00000000-0005-0000-0000-0000FA640000}"/>
    <cellStyle name="SAPBEXHLevel2X 4_Лист2" xfId="30711" xr:uid="{00000000-0005-0000-0000-0000FB640000}"/>
    <cellStyle name="SAPBEXHLevel2X 5" xfId="13129" xr:uid="{00000000-0005-0000-0000-0000FC640000}"/>
    <cellStyle name="SAPBEXHLevel2X 5 2" xfId="13130" xr:uid="{00000000-0005-0000-0000-0000FD640000}"/>
    <cellStyle name="SAPBEXHLevel2X 5 3" xfId="13131" xr:uid="{00000000-0005-0000-0000-0000FE640000}"/>
    <cellStyle name="SAPBEXHLevel2X 5 4" xfId="13132" xr:uid="{00000000-0005-0000-0000-0000FF640000}"/>
    <cellStyle name="SAPBEXHLevel2X 6" xfId="13133" xr:uid="{00000000-0005-0000-0000-000000650000}"/>
    <cellStyle name="SAPBEXHLevel2X 6 2" xfId="13134" xr:uid="{00000000-0005-0000-0000-000001650000}"/>
    <cellStyle name="SAPBEXHLevel2X 6 3" xfId="13135" xr:uid="{00000000-0005-0000-0000-000002650000}"/>
    <cellStyle name="SAPBEXHLevel2X 6 4" xfId="13136" xr:uid="{00000000-0005-0000-0000-000003650000}"/>
    <cellStyle name="SAPBEXHLevel2X 7" xfId="13137" xr:uid="{00000000-0005-0000-0000-000004650000}"/>
    <cellStyle name="SAPBEXHLevel2X 7 2" xfId="13138" xr:uid="{00000000-0005-0000-0000-000005650000}"/>
    <cellStyle name="SAPBEXHLevel2X 7 3" xfId="13139" xr:uid="{00000000-0005-0000-0000-000006650000}"/>
    <cellStyle name="SAPBEXHLevel2X 7 4" xfId="13140" xr:uid="{00000000-0005-0000-0000-000007650000}"/>
    <cellStyle name="SAPBEXHLevel2X 8" xfId="13141" xr:uid="{00000000-0005-0000-0000-000008650000}"/>
    <cellStyle name="SAPBEXHLevel2X 8 2" xfId="13142" xr:uid="{00000000-0005-0000-0000-000009650000}"/>
    <cellStyle name="SAPBEXHLevel2X 8 3" xfId="13143" xr:uid="{00000000-0005-0000-0000-00000A650000}"/>
    <cellStyle name="SAPBEXHLevel2X 8 4" xfId="13144" xr:uid="{00000000-0005-0000-0000-00000B650000}"/>
    <cellStyle name="SAPBEXHLevel2X 9" xfId="13145" xr:uid="{00000000-0005-0000-0000-00000C650000}"/>
    <cellStyle name="SAPBEXHLevel2X 9 2" xfId="13146" xr:uid="{00000000-0005-0000-0000-00000D650000}"/>
    <cellStyle name="SAPBEXHLevel2X 9 3" xfId="13147" xr:uid="{00000000-0005-0000-0000-00000E650000}"/>
    <cellStyle name="SAPBEXHLevel2X 9 4" xfId="13148" xr:uid="{00000000-0005-0000-0000-00000F650000}"/>
    <cellStyle name="SAPBEXHLevel2X_Лист2" xfId="30712" xr:uid="{00000000-0005-0000-0000-000010650000}"/>
    <cellStyle name="SAPBEXHLevel3" xfId="13149" xr:uid="{00000000-0005-0000-0000-000011650000}"/>
    <cellStyle name="SAPBEXHLevel3 10" xfId="13150" xr:uid="{00000000-0005-0000-0000-000012650000}"/>
    <cellStyle name="SAPBEXHLevel3 10 2" xfId="13151" xr:uid="{00000000-0005-0000-0000-000013650000}"/>
    <cellStyle name="SAPBEXHLevel3 10 3" xfId="13152" xr:uid="{00000000-0005-0000-0000-000014650000}"/>
    <cellStyle name="SAPBEXHLevel3 10 4" xfId="13153" xr:uid="{00000000-0005-0000-0000-000015650000}"/>
    <cellStyle name="SAPBEXHLevel3 11" xfId="13154" xr:uid="{00000000-0005-0000-0000-000016650000}"/>
    <cellStyle name="SAPBEXHLevel3 11 2" xfId="13155" xr:uid="{00000000-0005-0000-0000-000017650000}"/>
    <cellStyle name="SAPBEXHLevel3 11 3" xfId="13156" xr:uid="{00000000-0005-0000-0000-000018650000}"/>
    <cellStyle name="SAPBEXHLevel3 11 4" xfId="13157" xr:uid="{00000000-0005-0000-0000-000019650000}"/>
    <cellStyle name="SAPBEXHLevel3 12" xfId="13158" xr:uid="{00000000-0005-0000-0000-00001A650000}"/>
    <cellStyle name="SAPBEXHLevel3 12 2" xfId="13159" xr:uid="{00000000-0005-0000-0000-00001B650000}"/>
    <cellStyle name="SAPBEXHLevel3 12 3" xfId="13160" xr:uid="{00000000-0005-0000-0000-00001C650000}"/>
    <cellStyle name="SAPBEXHLevel3 12 4" xfId="13161" xr:uid="{00000000-0005-0000-0000-00001D650000}"/>
    <cellStyle name="SAPBEXHLevel3 13" xfId="13162" xr:uid="{00000000-0005-0000-0000-00001E650000}"/>
    <cellStyle name="SAPBEXHLevel3 13 2" xfId="13163" xr:uid="{00000000-0005-0000-0000-00001F650000}"/>
    <cellStyle name="SAPBEXHLevel3 13 3" xfId="13164" xr:uid="{00000000-0005-0000-0000-000020650000}"/>
    <cellStyle name="SAPBEXHLevel3 13 4" xfId="13165" xr:uid="{00000000-0005-0000-0000-000021650000}"/>
    <cellStyle name="SAPBEXHLevel3 14" xfId="13166" xr:uid="{00000000-0005-0000-0000-000022650000}"/>
    <cellStyle name="SAPBEXHLevel3 14 2" xfId="13167" xr:uid="{00000000-0005-0000-0000-000023650000}"/>
    <cellStyle name="SAPBEXHLevel3 14 3" xfId="13168" xr:uid="{00000000-0005-0000-0000-000024650000}"/>
    <cellStyle name="SAPBEXHLevel3 14 4" xfId="13169" xr:uid="{00000000-0005-0000-0000-000025650000}"/>
    <cellStyle name="SAPBEXHLevel3 15" xfId="13170" xr:uid="{00000000-0005-0000-0000-000026650000}"/>
    <cellStyle name="SAPBEXHLevel3 15 2" xfId="13171" xr:uid="{00000000-0005-0000-0000-000027650000}"/>
    <cellStyle name="SAPBEXHLevel3 15 3" xfId="13172" xr:uid="{00000000-0005-0000-0000-000028650000}"/>
    <cellStyle name="SAPBEXHLevel3 15 4" xfId="13173" xr:uid="{00000000-0005-0000-0000-000029650000}"/>
    <cellStyle name="SAPBEXHLevel3 16" xfId="13174" xr:uid="{00000000-0005-0000-0000-00002A650000}"/>
    <cellStyle name="SAPBEXHLevel3 17" xfId="13175" xr:uid="{00000000-0005-0000-0000-00002B650000}"/>
    <cellStyle name="SAPBEXHLevel3 18" xfId="13176" xr:uid="{00000000-0005-0000-0000-00002C650000}"/>
    <cellStyle name="SAPBEXHLevel3 2" xfId="13177" xr:uid="{00000000-0005-0000-0000-00002D650000}"/>
    <cellStyle name="SAPBEXHLevel3 2 10" xfId="13178" xr:uid="{00000000-0005-0000-0000-00002E650000}"/>
    <cellStyle name="SAPBEXHLevel3 2 10 2" xfId="13179" xr:uid="{00000000-0005-0000-0000-00002F650000}"/>
    <cellStyle name="SAPBEXHLevel3 2 10 3" xfId="13180" xr:uid="{00000000-0005-0000-0000-000030650000}"/>
    <cellStyle name="SAPBEXHLevel3 2 10 4" xfId="13181" xr:uid="{00000000-0005-0000-0000-000031650000}"/>
    <cellStyle name="SAPBEXHLevel3 2 11" xfId="13182" xr:uid="{00000000-0005-0000-0000-000032650000}"/>
    <cellStyle name="SAPBEXHLevel3 2 11 2" xfId="13183" xr:uid="{00000000-0005-0000-0000-000033650000}"/>
    <cellStyle name="SAPBEXHLevel3 2 11 3" xfId="13184" xr:uid="{00000000-0005-0000-0000-000034650000}"/>
    <cellStyle name="SAPBEXHLevel3 2 11 4" xfId="13185" xr:uid="{00000000-0005-0000-0000-000035650000}"/>
    <cellStyle name="SAPBEXHLevel3 2 12" xfId="13186" xr:uid="{00000000-0005-0000-0000-000036650000}"/>
    <cellStyle name="SAPBEXHLevel3 2 12 2" xfId="13187" xr:uid="{00000000-0005-0000-0000-000037650000}"/>
    <cellStyle name="SAPBEXHLevel3 2 12 3" xfId="13188" xr:uid="{00000000-0005-0000-0000-000038650000}"/>
    <cellStyle name="SAPBEXHLevel3 2 12 4" xfId="13189" xr:uid="{00000000-0005-0000-0000-000039650000}"/>
    <cellStyle name="SAPBEXHLevel3 2 13" xfId="13190" xr:uid="{00000000-0005-0000-0000-00003A650000}"/>
    <cellStyle name="SAPBEXHLevel3 2 14" xfId="13191" xr:uid="{00000000-0005-0000-0000-00003B650000}"/>
    <cellStyle name="SAPBEXHLevel3 2 15" xfId="13192" xr:uid="{00000000-0005-0000-0000-00003C650000}"/>
    <cellStyle name="SAPBEXHLevel3 2 2" xfId="13193" xr:uid="{00000000-0005-0000-0000-00003D650000}"/>
    <cellStyle name="SAPBEXHLevel3 2 2 2" xfId="13194" xr:uid="{00000000-0005-0000-0000-00003E650000}"/>
    <cellStyle name="SAPBEXHLevel3 2 2 3" xfId="13195" xr:uid="{00000000-0005-0000-0000-00003F650000}"/>
    <cellStyle name="SAPBEXHLevel3 2 2 4" xfId="13196" xr:uid="{00000000-0005-0000-0000-000040650000}"/>
    <cellStyle name="SAPBEXHLevel3 2 3" xfId="13197" xr:uid="{00000000-0005-0000-0000-000041650000}"/>
    <cellStyle name="SAPBEXHLevel3 2 3 2" xfId="13198" xr:uid="{00000000-0005-0000-0000-000042650000}"/>
    <cellStyle name="SAPBEXHLevel3 2 3 3" xfId="13199" xr:uid="{00000000-0005-0000-0000-000043650000}"/>
    <cellStyle name="SAPBEXHLevel3 2 3 4" xfId="13200" xr:uid="{00000000-0005-0000-0000-000044650000}"/>
    <cellStyle name="SAPBEXHLevel3 2 4" xfId="13201" xr:uid="{00000000-0005-0000-0000-000045650000}"/>
    <cellStyle name="SAPBEXHLevel3 2 4 2" xfId="13202" xr:uid="{00000000-0005-0000-0000-000046650000}"/>
    <cellStyle name="SAPBEXHLevel3 2 4 3" xfId="13203" xr:uid="{00000000-0005-0000-0000-000047650000}"/>
    <cellStyle name="SAPBEXHLevel3 2 4 4" xfId="13204" xr:uid="{00000000-0005-0000-0000-000048650000}"/>
    <cellStyle name="SAPBEXHLevel3 2 5" xfId="13205" xr:uid="{00000000-0005-0000-0000-000049650000}"/>
    <cellStyle name="SAPBEXHLevel3 2 5 2" xfId="13206" xr:uid="{00000000-0005-0000-0000-00004A650000}"/>
    <cellStyle name="SAPBEXHLevel3 2 5 3" xfId="13207" xr:uid="{00000000-0005-0000-0000-00004B650000}"/>
    <cellStyle name="SAPBEXHLevel3 2 5 4" xfId="13208" xr:uid="{00000000-0005-0000-0000-00004C650000}"/>
    <cellStyle name="SAPBEXHLevel3 2 6" xfId="13209" xr:uid="{00000000-0005-0000-0000-00004D650000}"/>
    <cellStyle name="SAPBEXHLevel3 2 6 2" xfId="13210" xr:uid="{00000000-0005-0000-0000-00004E650000}"/>
    <cellStyle name="SAPBEXHLevel3 2 6 3" xfId="13211" xr:uid="{00000000-0005-0000-0000-00004F650000}"/>
    <cellStyle name="SAPBEXHLevel3 2 6 4" xfId="13212" xr:uid="{00000000-0005-0000-0000-000050650000}"/>
    <cellStyle name="SAPBEXHLevel3 2 7" xfId="13213" xr:uid="{00000000-0005-0000-0000-000051650000}"/>
    <cellStyle name="SAPBEXHLevel3 2 7 2" xfId="13214" xr:uid="{00000000-0005-0000-0000-000052650000}"/>
    <cellStyle name="SAPBEXHLevel3 2 7 3" xfId="13215" xr:uid="{00000000-0005-0000-0000-000053650000}"/>
    <cellStyle name="SAPBEXHLevel3 2 7 4" xfId="13216" xr:uid="{00000000-0005-0000-0000-000054650000}"/>
    <cellStyle name="SAPBEXHLevel3 2 8" xfId="13217" xr:uid="{00000000-0005-0000-0000-000055650000}"/>
    <cellStyle name="SAPBEXHLevel3 2 8 2" xfId="13218" xr:uid="{00000000-0005-0000-0000-000056650000}"/>
    <cellStyle name="SAPBEXHLevel3 2 8 3" xfId="13219" xr:uid="{00000000-0005-0000-0000-000057650000}"/>
    <cellStyle name="SAPBEXHLevel3 2 8 4" xfId="13220" xr:uid="{00000000-0005-0000-0000-000058650000}"/>
    <cellStyle name="SAPBEXHLevel3 2 9" xfId="13221" xr:uid="{00000000-0005-0000-0000-000059650000}"/>
    <cellStyle name="SAPBEXHLevel3 2 9 2" xfId="13222" xr:uid="{00000000-0005-0000-0000-00005A650000}"/>
    <cellStyle name="SAPBEXHLevel3 2 9 3" xfId="13223" xr:uid="{00000000-0005-0000-0000-00005B650000}"/>
    <cellStyle name="SAPBEXHLevel3 2 9 4" xfId="13224" xr:uid="{00000000-0005-0000-0000-00005C650000}"/>
    <cellStyle name="SAPBEXHLevel3 2_Лист2" xfId="30713" xr:uid="{00000000-0005-0000-0000-00005D650000}"/>
    <cellStyle name="SAPBEXHLevel3 3" xfId="13225" xr:uid="{00000000-0005-0000-0000-00005E650000}"/>
    <cellStyle name="SAPBEXHLevel3 3 10" xfId="13226" xr:uid="{00000000-0005-0000-0000-00005F650000}"/>
    <cellStyle name="SAPBEXHLevel3 3 10 2" xfId="13227" xr:uid="{00000000-0005-0000-0000-000060650000}"/>
    <cellStyle name="SAPBEXHLevel3 3 10 3" xfId="13228" xr:uid="{00000000-0005-0000-0000-000061650000}"/>
    <cellStyle name="SAPBEXHLevel3 3 10 4" xfId="13229" xr:uid="{00000000-0005-0000-0000-000062650000}"/>
    <cellStyle name="SAPBEXHLevel3 3 11" xfId="13230" xr:uid="{00000000-0005-0000-0000-000063650000}"/>
    <cellStyle name="SAPBEXHLevel3 3 11 2" xfId="13231" xr:uid="{00000000-0005-0000-0000-000064650000}"/>
    <cellStyle name="SAPBEXHLevel3 3 11 3" xfId="13232" xr:uid="{00000000-0005-0000-0000-000065650000}"/>
    <cellStyle name="SAPBEXHLevel3 3 11 4" xfId="13233" xr:uid="{00000000-0005-0000-0000-000066650000}"/>
    <cellStyle name="SAPBEXHLevel3 3 12" xfId="13234" xr:uid="{00000000-0005-0000-0000-000067650000}"/>
    <cellStyle name="SAPBEXHLevel3 3 12 2" xfId="13235" xr:uid="{00000000-0005-0000-0000-000068650000}"/>
    <cellStyle name="SAPBEXHLevel3 3 12 3" xfId="13236" xr:uid="{00000000-0005-0000-0000-000069650000}"/>
    <cellStyle name="SAPBEXHLevel3 3 12 4" xfId="13237" xr:uid="{00000000-0005-0000-0000-00006A650000}"/>
    <cellStyle name="SAPBEXHLevel3 3 13" xfId="13238" xr:uid="{00000000-0005-0000-0000-00006B650000}"/>
    <cellStyle name="SAPBEXHLevel3 3 14" xfId="13239" xr:uid="{00000000-0005-0000-0000-00006C650000}"/>
    <cellStyle name="SAPBEXHLevel3 3 15" xfId="13240" xr:uid="{00000000-0005-0000-0000-00006D650000}"/>
    <cellStyle name="SAPBEXHLevel3 3 2" xfId="13241" xr:uid="{00000000-0005-0000-0000-00006E650000}"/>
    <cellStyle name="SAPBEXHLevel3 3 2 2" xfId="13242" xr:uid="{00000000-0005-0000-0000-00006F650000}"/>
    <cellStyle name="SAPBEXHLevel3 3 2 3" xfId="13243" xr:uid="{00000000-0005-0000-0000-000070650000}"/>
    <cellStyle name="SAPBEXHLevel3 3 2 4" xfId="13244" xr:uid="{00000000-0005-0000-0000-000071650000}"/>
    <cellStyle name="SAPBEXHLevel3 3 3" xfId="13245" xr:uid="{00000000-0005-0000-0000-000072650000}"/>
    <cellStyle name="SAPBEXHLevel3 3 3 2" xfId="13246" xr:uid="{00000000-0005-0000-0000-000073650000}"/>
    <cellStyle name="SAPBEXHLevel3 3 3 3" xfId="13247" xr:uid="{00000000-0005-0000-0000-000074650000}"/>
    <cellStyle name="SAPBEXHLevel3 3 3 4" xfId="13248" xr:uid="{00000000-0005-0000-0000-000075650000}"/>
    <cellStyle name="SAPBEXHLevel3 3 4" xfId="13249" xr:uid="{00000000-0005-0000-0000-000076650000}"/>
    <cellStyle name="SAPBEXHLevel3 3 4 2" xfId="13250" xr:uid="{00000000-0005-0000-0000-000077650000}"/>
    <cellStyle name="SAPBEXHLevel3 3 4 3" xfId="13251" xr:uid="{00000000-0005-0000-0000-000078650000}"/>
    <cellStyle name="SAPBEXHLevel3 3 4 4" xfId="13252" xr:uid="{00000000-0005-0000-0000-000079650000}"/>
    <cellStyle name="SAPBEXHLevel3 3 5" xfId="13253" xr:uid="{00000000-0005-0000-0000-00007A650000}"/>
    <cellStyle name="SAPBEXHLevel3 3 5 2" xfId="13254" xr:uid="{00000000-0005-0000-0000-00007B650000}"/>
    <cellStyle name="SAPBEXHLevel3 3 5 3" xfId="13255" xr:uid="{00000000-0005-0000-0000-00007C650000}"/>
    <cellStyle name="SAPBEXHLevel3 3 5 4" xfId="13256" xr:uid="{00000000-0005-0000-0000-00007D650000}"/>
    <cellStyle name="SAPBEXHLevel3 3 6" xfId="13257" xr:uid="{00000000-0005-0000-0000-00007E650000}"/>
    <cellStyle name="SAPBEXHLevel3 3 6 2" xfId="13258" xr:uid="{00000000-0005-0000-0000-00007F650000}"/>
    <cellStyle name="SAPBEXHLevel3 3 6 3" xfId="13259" xr:uid="{00000000-0005-0000-0000-000080650000}"/>
    <cellStyle name="SAPBEXHLevel3 3 6 4" xfId="13260" xr:uid="{00000000-0005-0000-0000-000081650000}"/>
    <cellStyle name="SAPBEXHLevel3 3 7" xfId="13261" xr:uid="{00000000-0005-0000-0000-000082650000}"/>
    <cellStyle name="SAPBEXHLevel3 3 7 2" xfId="13262" xr:uid="{00000000-0005-0000-0000-000083650000}"/>
    <cellStyle name="SAPBEXHLevel3 3 7 3" xfId="13263" xr:uid="{00000000-0005-0000-0000-000084650000}"/>
    <cellStyle name="SAPBEXHLevel3 3 7 4" xfId="13264" xr:uid="{00000000-0005-0000-0000-000085650000}"/>
    <cellStyle name="SAPBEXHLevel3 3 8" xfId="13265" xr:uid="{00000000-0005-0000-0000-000086650000}"/>
    <cellStyle name="SAPBEXHLevel3 3 8 2" xfId="13266" xr:uid="{00000000-0005-0000-0000-000087650000}"/>
    <cellStyle name="SAPBEXHLevel3 3 8 3" xfId="13267" xr:uid="{00000000-0005-0000-0000-000088650000}"/>
    <cellStyle name="SAPBEXHLevel3 3 8 4" xfId="13268" xr:uid="{00000000-0005-0000-0000-000089650000}"/>
    <cellStyle name="SAPBEXHLevel3 3 9" xfId="13269" xr:uid="{00000000-0005-0000-0000-00008A650000}"/>
    <cellStyle name="SAPBEXHLevel3 3 9 2" xfId="13270" xr:uid="{00000000-0005-0000-0000-00008B650000}"/>
    <cellStyle name="SAPBEXHLevel3 3 9 3" xfId="13271" xr:uid="{00000000-0005-0000-0000-00008C650000}"/>
    <cellStyle name="SAPBEXHLevel3 3 9 4" xfId="13272" xr:uid="{00000000-0005-0000-0000-00008D650000}"/>
    <cellStyle name="SAPBEXHLevel3 3_Лист2" xfId="30714" xr:uid="{00000000-0005-0000-0000-00008E650000}"/>
    <cellStyle name="SAPBEXHLevel3 4" xfId="13273" xr:uid="{00000000-0005-0000-0000-00008F650000}"/>
    <cellStyle name="SAPBEXHLevel3 4 10" xfId="13274" xr:uid="{00000000-0005-0000-0000-000090650000}"/>
    <cellStyle name="SAPBEXHLevel3 4 10 2" xfId="13275" xr:uid="{00000000-0005-0000-0000-000091650000}"/>
    <cellStyle name="SAPBEXHLevel3 4 10 3" xfId="13276" xr:uid="{00000000-0005-0000-0000-000092650000}"/>
    <cellStyle name="SAPBEXHLevel3 4 10 4" xfId="13277" xr:uid="{00000000-0005-0000-0000-000093650000}"/>
    <cellStyle name="SAPBEXHLevel3 4 11" xfId="13278" xr:uid="{00000000-0005-0000-0000-000094650000}"/>
    <cellStyle name="SAPBEXHLevel3 4 11 2" xfId="13279" xr:uid="{00000000-0005-0000-0000-000095650000}"/>
    <cellStyle name="SAPBEXHLevel3 4 11 3" xfId="13280" xr:uid="{00000000-0005-0000-0000-000096650000}"/>
    <cellStyle name="SAPBEXHLevel3 4 11 4" xfId="13281" xr:uid="{00000000-0005-0000-0000-000097650000}"/>
    <cellStyle name="SAPBEXHLevel3 4 12" xfId="13282" xr:uid="{00000000-0005-0000-0000-000098650000}"/>
    <cellStyle name="SAPBEXHLevel3 4 12 2" xfId="13283" xr:uid="{00000000-0005-0000-0000-000099650000}"/>
    <cellStyle name="SAPBEXHLevel3 4 12 3" xfId="13284" xr:uid="{00000000-0005-0000-0000-00009A650000}"/>
    <cellStyle name="SAPBEXHLevel3 4 12 4" xfId="13285" xr:uid="{00000000-0005-0000-0000-00009B650000}"/>
    <cellStyle name="SAPBEXHLevel3 4 13" xfId="13286" xr:uid="{00000000-0005-0000-0000-00009C650000}"/>
    <cellStyle name="SAPBEXHLevel3 4 14" xfId="13287" xr:uid="{00000000-0005-0000-0000-00009D650000}"/>
    <cellStyle name="SAPBEXHLevel3 4 15" xfId="13288" xr:uid="{00000000-0005-0000-0000-00009E650000}"/>
    <cellStyle name="SAPBEXHLevel3 4 2" xfId="13289" xr:uid="{00000000-0005-0000-0000-00009F650000}"/>
    <cellStyle name="SAPBEXHLevel3 4 2 2" xfId="13290" xr:uid="{00000000-0005-0000-0000-0000A0650000}"/>
    <cellStyle name="SAPBEXHLevel3 4 2 3" xfId="13291" xr:uid="{00000000-0005-0000-0000-0000A1650000}"/>
    <cellStyle name="SAPBEXHLevel3 4 2 4" xfId="13292" xr:uid="{00000000-0005-0000-0000-0000A2650000}"/>
    <cellStyle name="SAPBEXHLevel3 4 3" xfId="13293" xr:uid="{00000000-0005-0000-0000-0000A3650000}"/>
    <cellStyle name="SAPBEXHLevel3 4 3 2" xfId="13294" xr:uid="{00000000-0005-0000-0000-0000A4650000}"/>
    <cellStyle name="SAPBEXHLevel3 4 3 3" xfId="13295" xr:uid="{00000000-0005-0000-0000-0000A5650000}"/>
    <cellStyle name="SAPBEXHLevel3 4 3 4" xfId="13296" xr:uid="{00000000-0005-0000-0000-0000A6650000}"/>
    <cellStyle name="SAPBEXHLevel3 4 4" xfId="13297" xr:uid="{00000000-0005-0000-0000-0000A7650000}"/>
    <cellStyle name="SAPBEXHLevel3 4 4 2" xfId="13298" xr:uid="{00000000-0005-0000-0000-0000A8650000}"/>
    <cellStyle name="SAPBEXHLevel3 4 4 3" xfId="13299" xr:uid="{00000000-0005-0000-0000-0000A9650000}"/>
    <cellStyle name="SAPBEXHLevel3 4 4 4" xfId="13300" xr:uid="{00000000-0005-0000-0000-0000AA650000}"/>
    <cellStyle name="SAPBEXHLevel3 4 5" xfId="13301" xr:uid="{00000000-0005-0000-0000-0000AB650000}"/>
    <cellStyle name="SAPBEXHLevel3 4 5 2" xfId="13302" xr:uid="{00000000-0005-0000-0000-0000AC650000}"/>
    <cellStyle name="SAPBEXHLevel3 4 5 3" xfId="13303" xr:uid="{00000000-0005-0000-0000-0000AD650000}"/>
    <cellStyle name="SAPBEXHLevel3 4 5 4" xfId="13304" xr:uid="{00000000-0005-0000-0000-0000AE650000}"/>
    <cellStyle name="SAPBEXHLevel3 4 6" xfId="13305" xr:uid="{00000000-0005-0000-0000-0000AF650000}"/>
    <cellStyle name="SAPBEXHLevel3 4 6 2" xfId="13306" xr:uid="{00000000-0005-0000-0000-0000B0650000}"/>
    <cellStyle name="SAPBEXHLevel3 4 6 3" xfId="13307" xr:uid="{00000000-0005-0000-0000-0000B1650000}"/>
    <cellStyle name="SAPBEXHLevel3 4 6 4" xfId="13308" xr:uid="{00000000-0005-0000-0000-0000B2650000}"/>
    <cellStyle name="SAPBEXHLevel3 4 7" xfId="13309" xr:uid="{00000000-0005-0000-0000-0000B3650000}"/>
    <cellStyle name="SAPBEXHLevel3 4 7 2" xfId="13310" xr:uid="{00000000-0005-0000-0000-0000B4650000}"/>
    <cellStyle name="SAPBEXHLevel3 4 7 3" xfId="13311" xr:uid="{00000000-0005-0000-0000-0000B5650000}"/>
    <cellStyle name="SAPBEXHLevel3 4 7 4" xfId="13312" xr:uid="{00000000-0005-0000-0000-0000B6650000}"/>
    <cellStyle name="SAPBEXHLevel3 4 8" xfId="13313" xr:uid="{00000000-0005-0000-0000-0000B7650000}"/>
    <cellStyle name="SAPBEXHLevel3 4 8 2" xfId="13314" xr:uid="{00000000-0005-0000-0000-0000B8650000}"/>
    <cellStyle name="SAPBEXHLevel3 4 8 3" xfId="13315" xr:uid="{00000000-0005-0000-0000-0000B9650000}"/>
    <cellStyle name="SAPBEXHLevel3 4 8 4" xfId="13316" xr:uid="{00000000-0005-0000-0000-0000BA650000}"/>
    <cellStyle name="SAPBEXHLevel3 4 9" xfId="13317" xr:uid="{00000000-0005-0000-0000-0000BB650000}"/>
    <cellStyle name="SAPBEXHLevel3 4 9 2" xfId="13318" xr:uid="{00000000-0005-0000-0000-0000BC650000}"/>
    <cellStyle name="SAPBEXHLevel3 4 9 3" xfId="13319" xr:uid="{00000000-0005-0000-0000-0000BD650000}"/>
    <cellStyle name="SAPBEXHLevel3 4 9 4" xfId="13320" xr:uid="{00000000-0005-0000-0000-0000BE650000}"/>
    <cellStyle name="SAPBEXHLevel3 4_Лист2" xfId="30715" xr:uid="{00000000-0005-0000-0000-0000BF650000}"/>
    <cellStyle name="SAPBEXHLevel3 5" xfId="13321" xr:uid="{00000000-0005-0000-0000-0000C0650000}"/>
    <cellStyle name="SAPBEXHLevel3 5 2" xfId="13322" xr:uid="{00000000-0005-0000-0000-0000C1650000}"/>
    <cellStyle name="SAPBEXHLevel3 5 3" xfId="13323" xr:uid="{00000000-0005-0000-0000-0000C2650000}"/>
    <cellStyle name="SAPBEXHLevel3 5 4" xfId="13324" xr:uid="{00000000-0005-0000-0000-0000C3650000}"/>
    <cellStyle name="SAPBEXHLevel3 6" xfId="13325" xr:uid="{00000000-0005-0000-0000-0000C4650000}"/>
    <cellStyle name="SAPBEXHLevel3 6 2" xfId="13326" xr:uid="{00000000-0005-0000-0000-0000C5650000}"/>
    <cellStyle name="SAPBEXHLevel3 6 3" xfId="13327" xr:uid="{00000000-0005-0000-0000-0000C6650000}"/>
    <cellStyle name="SAPBEXHLevel3 6 4" xfId="13328" xr:uid="{00000000-0005-0000-0000-0000C7650000}"/>
    <cellStyle name="SAPBEXHLevel3 7" xfId="13329" xr:uid="{00000000-0005-0000-0000-0000C8650000}"/>
    <cellStyle name="SAPBEXHLevel3 7 2" xfId="13330" xr:uid="{00000000-0005-0000-0000-0000C9650000}"/>
    <cellStyle name="SAPBEXHLevel3 7 3" xfId="13331" xr:uid="{00000000-0005-0000-0000-0000CA650000}"/>
    <cellStyle name="SAPBEXHLevel3 7 4" xfId="13332" xr:uid="{00000000-0005-0000-0000-0000CB650000}"/>
    <cellStyle name="SAPBEXHLevel3 8" xfId="13333" xr:uid="{00000000-0005-0000-0000-0000CC650000}"/>
    <cellStyle name="SAPBEXHLevel3 8 2" xfId="13334" xr:uid="{00000000-0005-0000-0000-0000CD650000}"/>
    <cellStyle name="SAPBEXHLevel3 8 3" xfId="13335" xr:uid="{00000000-0005-0000-0000-0000CE650000}"/>
    <cellStyle name="SAPBEXHLevel3 8 4" xfId="13336" xr:uid="{00000000-0005-0000-0000-0000CF650000}"/>
    <cellStyle name="SAPBEXHLevel3 9" xfId="13337" xr:uid="{00000000-0005-0000-0000-0000D0650000}"/>
    <cellStyle name="SAPBEXHLevel3 9 2" xfId="13338" xr:uid="{00000000-0005-0000-0000-0000D1650000}"/>
    <cellStyle name="SAPBEXHLevel3 9 3" xfId="13339" xr:uid="{00000000-0005-0000-0000-0000D2650000}"/>
    <cellStyle name="SAPBEXHLevel3 9 4" xfId="13340" xr:uid="{00000000-0005-0000-0000-0000D3650000}"/>
    <cellStyle name="SAPBEXHLevel3_Лист2" xfId="30716" xr:uid="{00000000-0005-0000-0000-0000D4650000}"/>
    <cellStyle name="SAPBEXHLevel3X" xfId="13341" xr:uid="{00000000-0005-0000-0000-0000D5650000}"/>
    <cellStyle name="SAPBEXHLevel3X 10" xfId="13342" xr:uid="{00000000-0005-0000-0000-0000D6650000}"/>
    <cellStyle name="SAPBEXHLevel3X 10 2" xfId="13343" xr:uid="{00000000-0005-0000-0000-0000D7650000}"/>
    <cellStyle name="SAPBEXHLevel3X 10 3" xfId="13344" xr:uid="{00000000-0005-0000-0000-0000D8650000}"/>
    <cellStyle name="SAPBEXHLevel3X 10 4" xfId="13345" xr:uid="{00000000-0005-0000-0000-0000D9650000}"/>
    <cellStyle name="SAPBEXHLevel3X 11" xfId="13346" xr:uid="{00000000-0005-0000-0000-0000DA650000}"/>
    <cellStyle name="SAPBEXHLevel3X 11 2" xfId="13347" xr:uid="{00000000-0005-0000-0000-0000DB650000}"/>
    <cellStyle name="SAPBEXHLevel3X 11 3" xfId="13348" xr:uid="{00000000-0005-0000-0000-0000DC650000}"/>
    <cellStyle name="SAPBEXHLevel3X 11 4" xfId="13349" xr:uid="{00000000-0005-0000-0000-0000DD650000}"/>
    <cellStyle name="SAPBEXHLevel3X 12" xfId="13350" xr:uid="{00000000-0005-0000-0000-0000DE650000}"/>
    <cellStyle name="SAPBEXHLevel3X 12 2" xfId="13351" xr:uid="{00000000-0005-0000-0000-0000DF650000}"/>
    <cellStyle name="SAPBEXHLevel3X 12 3" xfId="13352" xr:uid="{00000000-0005-0000-0000-0000E0650000}"/>
    <cellStyle name="SAPBEXHLevel3X 12 4" xfId="13353" xr:uid="{00000000-0005-0000-0000-0000E1650000}"/>
    <cellStyle name="SAPBEXHLevel3X 13" xfId="13354" xr:uid="{00000000-0005-0000-0000-0000E2650000}"/>
    <cellStyle name="SAPBEXHLevel3X 13 2" xfId="13355" xr:uid="{00000000-0005-0000-0000-0000E3650000}"/>
    <cellStyle name="SAPBEXHLevel3X 13 3" xfId="13356" xr:uid="{00000000-0005-0000-0000-0000E4650000}"/>
    <cellStyle name="SAPBEXHLevel3X 13 4" xfId="13357" xr:uid="{00000000-0005-0000-0000-0000E5650000}"/>
    <cellStyle name="SAPBEXHLevel3X 14" xfId="13358" xr:uid="{00000000-0005-0000-0000-0000E6650000}"/>
    <cellStyle name="SAPBEXHLevel3X 14 2" xfId="13359" xr:uid="{00000000-0005-0000-0000-0000E7650000}"/>
    <cellStyle name="SAPBEXHLevel3X 14 3" xfId="13360" xr:uid="{00000000-0005-0000-0000-0000E8650000}"/>
    <cellStyle name="SAPBEXHLevel3X 14 4" xfId="13361" xr:uid="{00000000-0005-0000-0000-0000E9650000}"/>
    <cellStyle name="SAPBEXHLevel3X 15" xfId="13362" xr:uid="{00000000-0005-0000-0000-0000EA650000}"/>
    <cellStyle name="SAPBEXHLevel3X 15 2" xfId="13363" xr:uid="{00000000-0005-0000-0000-0000EB650000}"/>
    <cellStyle name="SAPBEXHLevel3X 15 3" xfId="13364" xr:uid="{00000000-0005-0000-0000-0000EC650000}"/>
    <cellStyle name="SAPBEXHLevel3X 15 4" xfId="13365" xr:uid="{00000000-0005-0000-0000-0000ED650000}"/>
    <cellStyle name="SAPBEXHLevel3X 16" xfId="13366" xr:uid="{00000000-0005-0000-0000-0000EE650000}"/>
    <cellStyle name="SAPBEXHLevel3X 17" xfId="13367" xr:uid="{00000000-0005-0000-0000-0000EF650000}"/>
    <cellStyle name="SAPBEXHLevel3X 18" xfId="13368" xr:uid="{00000000-0005-0000-0000-0000F0650000}"/>
    <cellStyle name="SAPBEXHLevel3X 2" xfId="13369" xr:uid="{00000000-0005-0000-0000-0000F1650000}"/>
    <cellStyle name="SAPBEXHLevel3X 2 10" xfId="13370" xr:uid="{00000000-0005-0000-0000-0000F2650000}"/>
    <cellStyle name="SAPBEXHLevel3X 2 10 2" xfId="13371" xr:uid="{00000000-0005-0000-0000-0000F3650000}"/>
    <cellStyle name="SAPBEXHLevel3X 2 10 3" xfId="13372" xr:uid="{00000000-0005-0000-0000-0000F4650000}"/>
    <cellStyle name="SAPBEXHLevel3X 2 10 4" xfId="13373" xr:uid="{00000000-0005-0000-0000-0000F5650000}"/>
    <cellStyle name="SAPBEXHLevel3X 2 11" xfId="13374" xr:uid="{00000000-0005-0000-0000-0000F6650000}"/>
    <cellStyle name="SAPBEXHLevel3X 2 11 2" xfId="13375" xr:uid="{00000000-0005-0000-0000-0000F7650000}"/>
    <cellStyle name="SAPBEXHLevel3X 2 11 3" xfId="13376" xr:uid="{00000000-0005-0000-0000-0000F8650000}"/>
    <cellStyle name="SAPBEXHLevel3X 2 11 4" xfId="13377" xr:uid="{00000000-0005-0000-0000-0000F9650000}"/>
    <cellStyle name="SAPBEXHLevel3X 2 12" xfId="13378" xr:uid="{00000000-0005-0000-0000-0000FA650000}"/>
    <cellStyle name="SAPBEXHLevel3X 2 12 2" xfId="13379" xr:uid="{00000000-0005-0000-0000-0000FB650000}"/>
    <cellStyle name="SAPBEXHLevel3X 2 12 3" xfId="13380" xr:uid="{00000000-0005-0000-0000-0000FC650000}"/>
    <cellStyle name="SAPBEXHLevel3X 2 12 4" xfId="13381" xr:uid="{00000000-0005-0000-0000-0000FD650000}"/>
    <cellStyle name="SAPBEXHLevel3X 2 13" xfId="13382" xr:uid="{00000000-0005-0000-0000-0000FE650000}"/>
    <cellStyle name="SAPBEXHLevel3X 2 14" xfId="13383" xr:uid="{00000000-0005-0000-0000-0000FF650000}"/>
    <cellStyle name="SAPBEXHLevel3X 2 15" xfId="13384" xr:uid="{00000000-0005-0000-0000-000000660000}"/>
    <cellStyle name="SAPBEXHLevel3X 2 2" xfId="13385" xr:uid="{00000000-0005-0000-0000-000001660000}"/>
    <cellStyle name="SAPBEXHLevel3X 2 2 2" xfId="13386" xr:uid="{00000000-0005-0000-0000-000002660000}"/>
    <cellStyle name="SAPBEXHLevel3X 2 2 3" xfId="13387" xr:uid="{00000000-0005-0000-0000-000003660000}"/>
    <cellStyle name="SAPBEXHLevel3X 2 2 4" xfId="13388" xr:uid="{00000000-0005-0000-0000-000004660000}"/>
    <cellStyle name="SAPBEXHLevel3X 2 3" xfId="13389" xr:uid="{00000000-0005-0000-0000-000005660000}"/>
    <cellStyle name="SAPBEXHLevel3X 2 3 2" xfId="13390" xr:uid="{00000000-0005-0000-0000-000006660000}"/>
    <cellStyle name="SAPBEXHLevel3X 2 3 3" xfId="13391" xr:uid="{00000000-0005-0000-0000-000007660000}"/>
    <cellStyle name="SAPBEXHLevel3X 2 3 4" xfId="13392" xr:uid="{00000000-0005-0000-0000-000008660000}"/>
    <cellStyle name="SAPBEXHLevel3X 2 4" xfId="13393" xr:uid="{00000000-0005-0000-0000-000009660000}"/>
    <cellStyle name="SAPBEXHLevel3X 2 4 2" xfId="13394" xr:uid="{00000000-0005-0000-0000-00000A660000}"/>
    <cellStyle name="SAPBEXHLevel3X 2 4 3" xfId="13395" xr:uid="{00000000-0005-0000-0000-00000B660000}"/>
    <cellStyle name="SAPBEXHLevel3X 2 4 4" xfId="13396" xr:uid="{00000000-0005-0000-0000-00000C660000}"/>
    <cellStyle name="SAPBEXHLevel3X 2 5" xfId="13397" xr:uid="{00000000-0005-0000-0000-00000D660000}"/>
    <cellStyle name="SAPBEXHLevel3X 2 5 2" xfId="13398" xr:uid="{00000000-0005-0000-0000-00000E660000}"/>
    <cellStyle name="SAPBEXHLevel3X 2 5 3" xfId="13399" xr:uid="{00000000-0005-0000-0000-00000F660000}"/>
    <cellStyle name="SAPBEXHLevel3X 2 5 4" xfId="13400" xr:uid="{00000000-0005-0000-0000-000010660000}"/>
    <cellStyle name="SAPBEXHLevel3X 2 6" xfId="13401" xr:uid="{00000000-0005-0000-0000-000011660000}"/>
    <cellStyle name="SAPBEXHLevel3X 2 6 2" xfId="13402" xr:uid="{00000000-0005-0000-0000-000012660000}"/>
    <cellStyle name="SAPBEXHLevel3X 2 6 3" xfId="13403" xr:uid="{00000000-0005-0000-0000-000013660000}"/>
    <cellStyle name="SAPBEXHLevel3X 2 6 4" xfId="13404" xr:uid="{00000000-0005-0000-0000-000014660000}"/>
    <cellStyle name="SAPBEXHLevel3X 2 7" xfId="13405" xr:uid="{00000000-0005-0000-0000-000015660000}"/>
    <cellStyle name="SAPBEXHLevel3X 2 7 2" xfId="13406" xr:uid="{00000000-0005-0000-0000-000016660000}"/>
    <cellStyle name="SAPBEXHLevel3X 2 7 3" xfId="13407" xr:uid="{00000000-0005-0000-0000-000017660000}"/>
    <cellStyle name="SAPBEXHLevel3X 2 7 4" xfId="13408" xr:uid="{00000000-0005-0000-0000-000018660000}"/>
    <cellStyle name="SAPBEXHLevel3X 2 8" xfId="13409" xr:uid="{00000000-0005-0000-0000-000019660000}"/>
    <cellStyle name="SAPBEXHLevel3X 2 8 2" xfId="13410" xr:uid="{00000000-0005-0000-0000-00001A660000}"/>
    <cellStyle name="SAPBEXHLevel3X 2 8 3" xfId="13411" xr:uid="{00000000-0005-0000-0000-00001B660000}"/>
    <cellStyle name="SAPBEXHLevel3X 2 8 4" xfId="13412" xr:uid="{00000000-0005-0000-0000-00001C660000}"/>
    <cellStyle name="SAPBEXHLevel3X 2 9" xfId="13413" xr:uid="{00000000-0005-0000-0000-00001D660000}"/>
    <cellStyle name="SAPBEXHLevel3X 2 9 2" xfId="13414" xr:uid="{00000000-0005-0000-0000-00001E660000}"/>
    <cellStyle name="SAPBEXHLevel3X 2 9 3" xfId="13415" xr:uid="{00000000-0005-0000-0000-00001F660000}"/>
    <cellStyle name="SAPBEXHLevel3X 2 9 4" xfId="13416" xr:uid="{00000000-0005-0000-0000-000020660000}"/>
    <cellStyle name="SAPBEXHLevel3X 2_Лист2" xfId="30717" xr:uid="{00000000-0005-0000-0000-000021660000}"/>
    <cellStyle name="SAPBEXHLevel3X 3" xfId="13417" xr:uid="{00000000-0005-0000-0000-000022660000}"/>
    <cellStyle name="SAPBEXHLevel3X 3 10" xfId="13418" xr:uid="{00000000-0005-0000-0000-000023660000}"/>
    <cellStyle name="SAPBEXHLevel3X 3 10 2" xfId="13419" xr:uid="{00000000-0005-0000-0000-000024660000}"/>
    <cellStyle name="SAPBEXHLevel3X 3 10 3" xfId="13420" xr:uid="{00000000-0005-0000-0000-000025660000}"/>
    <cellStyle name="SAPBEXHLevel3X 3 10 4" xfId="13421" xr:uid="{00000000-0005-0000-0000-000026660000}"/>
    <cellStyle name="SAPBEXHLevel3X 3 11" xfId="13422" xr:uid="{00000000-0005-0000-0000-000027660000}"/>
    <cellStyle name="SAPBEXHLevel3X 3 11 2" xfId="13423" xr:uid="{00000000-0005-0000-0000-000028660000}"/>
    <cellStyle name="SAPBEXHLevel3X 3 11 3" xfId="13424" xr:uid="{00000000-0005-0000-0000-000029660000}"/>
    <cellStyle name="SAPBEXHLevel3X 3 11 4" xfId="13425" xr:uid="{00000000-0005-0000-0000-00002A660000}"/>
    <cellStyle name="SAPBEXHLevel3X 3 12" xfId="13426" xr:uid="{00000000-0005-0000-0000-00002B660000}"/>
    <cellStyle name="SAPBEXHLevel3X 3 12 2" xfId="13427" xr:uid="{00000000-0005-0000-0000-00002C660000}"/>
    <cellStyle name="SAPBEXHLevel3X 3 12 3" xfId="13428" xr:uid="{00000000-0005-0000-0000-00002D660000}"/>
    <cellStyle name="SAPBEXHLevel3X 3 12 4" xfId="13429" xr:uid="{00000000-0005-0000-0000-00002E660000}"/>
    <cellStyle name="SAPBEXHLevel3X 3 13" xfId="13430" xr:uid="{00000000-0005-0000-0000-00002F660000}"/>
    <cellStyle name="SAPBEXHLevel3X 3 14" xfId="13431" xr:uid="{00000000-0005-0000-0000-000030660000}"/>
    <cellStyle name="SAPBEXHLevel3X 3 15" xfId="13432" xr:uid="{00000000-0005-0000-0000-000031660000}"/>
    <cellStyle name="SAPBEXHLevel3X 3 2" xfId="13433" xr:uid="{00000000-0005-0000-0000-000032660000}"/>
    <cellStyle name="SAPBEXHLevel3X 3 2 2" xfId="13434" xr:uid="{00000000-0005-0000-0000-000033660000}"/>
    <cellStyle name="SAPBEXHLevel3X 3 2 3" xfId="13435" xr:uid="{00000000-0005-0000-0000-000034660000}"/>
    <cellStyle name="SAPBEXHLevel3X 3 2 4" xfId="13436" xr:uid="{00000000-0005-0000-0000-000035660000}"/>
    <cellStyle name="SAPBEXHLevel3X 3 3" xfId="13437" xr:uid="{00000000-0005-0000-0000-000036660000}"/>
    <cellStyle name="SAPBEXHLevel3X 3 3 2" xfId="13438" xr:uid="{00000000-0005-0000-0000-000037660000}"/>
    <cellStyle name="SAPBEXHLevel3X 3 3 3" xfId="13439" xr:uid="{00000000-0005-0000-0000-000038660000}"/>
    <cellStyle name="SAPBEXHLevel3X 3 3 4" xfId="13440" xr:uid="{00000000-0005-0000-0000-000039660000}"/>
    <cellStyle name="SAPBEXHLevel3X 3 4" xfId="13441" xr:uid="{00000000-0005-0000-0000-00003A660000}"/>
    <cellStyle name="SAPBEXHLevel3X 3 4 2" xfId="13442" xr:uid="{00000000-0005-0000-0000-00003B660000}"/>
    <cellStyle name="SAPBEXHLevel3X 3 4 3" xfId="13443" xr:uid="{00000000-0005-0000-0000-00003C660000}"/>
    <cellStyle name="SAPBEXHLevel3X 3 4 4" xfId="13444" xr:uid="{00000000-0005-0000-0000-00003D660000}"/>
    <cellStyle name="SAPBEXHLevel3X 3 5" xfId="13445" xr:uid="{00000000-0005-0000-0000-00003E660000}"/>
    <cellStyle name="SAPBEXHLevel3X 3 5 2" xfId="13446" xr:uid="{00000000-0005-0000-0000-00003F660000}"/>
    <cellStyle name="SAPBEXHLevel3X 3 5 3" xfId="13447" xr:uid="{00000000-0005-0000-0000-000040660000}"/>
    <cellStyle name="SAPBEXHLevel3X 3 5 4" xfId="13448" xr:uid="{00000000-0005-0000-0000-000041660000}"/>
    <cellStyle name="SAPBEXHLevel3X 3 6" xfId="13449" xr:uid="{00000000-0005-0000-0000-000042660000}"/>
    <cellStyle name="SAPBEXHLevel3X 3 6 2" xfId="13450" xr:uid="{00000000-0005-0000-0000-000043660000}"/>
    <cellStyle name="SAPBEXHLevel3X 3 6 3" xfId="13451" xr:uid="{00000000-0005-0000-0000-000044660000}"/>
    <cellStyle name="SAPBEXHLevel3X 3 6 4" xfId="13452" xr:uid="{00000000-0005-0000-0000-000045660000}"/>
    <cellStyle name="SAPBEXHLevel3X 3 7" xfId="13453" xr:uid="{00000000-0005-0000-0000-000046660000}"/>
    <cellStyle name="SAPBEXHLevel3X 3 7 2" xfId="13454" xr:uid="{00000000-0005-0000-0000-000047660000}"/>
    <cellStyle name="SAPBEXHLevel3X 3 7 3" xfId="13455" xr:uid="{00000000-0005-0000-0000-000048660000}"/>
    <cellStyle name="SAPBEXHLevel3X 3 7 4" xfId="13456" xr:uid="{00000000-0005-0000-0000-000049660000}"/>
    <cellStyle name="SAPBEXHLevel3X 3 8" xfId="13457" xr:uid="{00000000-0005-0000-0000-00004A660000}"/>
    <cellStyle name="SAPBEXHLevel3X 3 8 2" xfId="13458" xr:uid="{00000000-0005-0000-0000-00004B660000}"/>
    <cellStyle name="SAPBEXHLevel3X 3 8 3" xfId="13459" xr:uid="{00000000-0005-0000-0000-00004C660000}"/>
    <cellStyle name="SAPBEXHLevel3X 3 8 4" xfId="13460" xr:uid="{00000000-0005-0000-0000-00004D660000}"/>
    <cellStyle name="SAPBEXHLevel3X 3 9" xfId="13461" xr:uid="{00000000-0005-0000-0000-00004E660000}"/>
    <cellStyle name="SAPBEXHLevel3X 3 9 2" xfId="13462" xr:uid="{00000000-0005-0000-0000-00004F660000}"/>
    <cellStyle name="SAPBEXHLevel3X 3 9 3" xfId="13463" xr:uid="{00000000-0005-0000-0000-000050660000}"/>
    <cellStyle name="SAPBEXHLevel3X 3 9 4" xfId="13464" xr:uid="{00000000-0005-0000-0000-000051660000}"/>
    <cellStyle name="SAPBEXHLevel3X 3_Лист2" xfId="30718" xr:uid="{00000000-0005-0000-0000-000052660000}"/>
    <cellStyle name="SAPBEXHLevel3X 4" xfId="13465" xr:uid="{00000000-0005-0000-0000-000053660000}"/>
    <cellStyle name="SAPBEXHLevel3X 4 10" xfId="13466" xr:uid="{00000000-0005-0000-0000-000054660000}"/>
    <cellStyle name="SAPBEXHLevel3X 4 10 2" xfId="13467" xr:uid="{00000000-0005-0000-0000-000055660000}"/>
    <cellStyle name="SAPBEXHLevel3X 4 10 3" xfId="13468" xr:uid="{00000000-0005-0000-0000-000056660000}"/>
    <cellStyle name="SAPBEXHLevel3X 4 10 4" xfId="13469" xr:uid="{00000000-0005-0000-0000-000057660000}"/>
    <cellStyle name="SAPBEXHLevel3X 4 11" xfId="13470" xr:uid="{00000000-0005-0000-0000-000058660000}"/>
    <cellStyle name="SAPBEXHLevel3X 4 11 2" xfId="13471" xr:uid="{00000000-0005-0000-0000-000059660000}"/>
    <cellStyle name="SAPBEXHLevel3X 4 11 3" xfId="13472" xr:uid="{00000000-0005-0000-0000-00005A660000}"/>
    <cellStyle name="SAPBEXHLevel3X 4 11 4" xfId="13473" xr:uid="{00000000-0005-0000-0000-00005B660000}"/>
    <cellStyle name="SAPBEXHLevel3X 4 12" xfId="13474" xr:uid="{00000000-0005-0000-0000-00005C660000}"/>
    <cellStyle name="SAPBEXHLevel3X 4 12 2" xfId="13475" xr:uid="{00000000-0005-0000-0000-00005D660000}"/>
    <cellStyle name="SAPBEXHLevel3X 4 12 3" xfId="13476" xr:uid="{00000000-0005-0000-0000-00005E660000}"/>
    <cellStyle name="SAPBEXHLevel3X 4 12 4" xfId="13477" xr:uid="{00000000-0005-0000-0000-00005F660000}"/>
    <cellStyle name="SAPBEXHLevel3X 4 13" xfId="13478" xr:uid="{00000000-0005-0000-0000-000060660000}"/>
    <cellStyle name="SAPBEXHLevel3X 4 14" xfId="13479" xr:uid="{00000000-0005-0000-0000-000061660000}"/>
    <cellStyle name="SAPBEXHLevel3X 4 15" xfId="13480" xr:uid="{00000000-0005-0000-0000-000062660000}"/>
    <cellStyle name="SAPBEXHLevel3X 4 2" xfId="13481" xr:uid="{00000000-0005-0000-0000-000063660000}"/>
    <cellStyle name="SAPBEXHLevel3X 4 2 2" xfId="13482" xr:uid="{00000000-0005-0000-0000-000064660000}"/>
    <cellStyle name="SAPBEXHLevel3X 4 2 3" xfId="13483" xr:uid="{00000000-0005-0000-0000-000065660000}"/>
    <cellStyle name="SAPBEXHLevel3X 4 2 4" xfId="13484" xr:uid="{00000000-0005-0000-0000-000066660000}"/>
    <cellStyle name="SAPBEXHLevel3X 4 3" xfId="13485" xr:uid="{00000000-0005-0000-0000-000067660000}"/>
    <cellStyle name="SAPBEXHLevel3X 4 3 2" xfId="13486" xr:uid="{00000000-0005-0000-0000-000068660000}"/>
    <cellStyle name="SAPBEXHLevel3X 4 3 3" xfId="13487" xr:uid="{00000000-0005-0000-0000-000069660000}"/>
    <cellStyle name="SAPBEXHLevel3X 4 3 4" xfId="13488" xr:uid="{00000000-0005-0000-0000-00006A660000}"/>
    <cellStyle name="SAPBEXHLevel3X 4 4" xfId="13489" xr:uid="{00000000-0005-0000-0000-00006B660000}"/>
    <cellStyle name="SAPBEXHLevel3X 4 4 2" xfId="13490" xr:uid="{00000000-0005-0000-0000-00006C660000}"/>
    <cellStyle name="SAPBEXHLevel3X 4 4 3" xfId="13491" xr:uid="{00000000-0005-0000-0000-00006D660000}"/>
    <cellStyle name="SAPBEXHLevel3X 4 4 4" xfId="13492" xr:uid="{00000000-0005-0000-0000-00006E660000}"/>
    <cellStyle name="SAPBEXHLevel3X 4 5" xfId="13493" xr:uid="{00000000-0005-0000-0000-00006F660000}"/>
    <cellStyle name="SAPBEXHLevel3X 4 5 2" xfId="13494" xr:uid="{00000000-0005-0000-0000-000070660000}"/>
    <cellStyle name="SAPBEXHLevel3X 4 5 3" xfId="13495" xr:uid="{00000000-0005-0000-0000-000071660000}"/>
    <cellStyle name="SAPBEXHLevel3X 4 5 4" xfId="13496" xr:uid="{00000000-0005-0000-0000-000072660000}"/>
    <cellStyle name="SAPBEXHLevel3X 4 6" xfId="13497" xr:uid="{00000000-0005-0000-0000-000073660000}"/>
    <cellStyle name="SAPBEXHLevel3X 4 6 2" xfId="13498" xr:uid="{00000000-0005-0000-0000-000074660000}"/>
    <cellStyle name="SAPBEXHLevel3X 4 6 3" xfId="13499" xr:uid="{00000000-0005-0000-0000-000075660000}"/>
    <cellStyle name="SAPBEXHLevel3X 4 6 4" xfId="13500" xr:uid="{00000000-0005-0000-0000-000076660000}"/>
    <cellStyle name="SAPBEXHLevel3X 4 7" xfId="13501" xr:uid="{00000000-0005-0000-0000-000077660000}"/>
    <cellStyle name="SAPBEXHLevel3X 4 7 2" xfId="13502" xr:uid="{00000000-0005-0000-0000-000078660000}"/>
    <cellStyle name="SAPBEXHLevel3X 4 7 3" xfId="13503" xr:uid="{00000000-0005-0000-0000-000079660000}"/>
    <cellStyle name="SAPBEXHLevel3X 4 7 4" xfId="13504" xr:uid="{00000000-0005-0000-0000-00007A660000}"/>
    <cellStyle name="SAPBEXHLevel3X 4 8" xfId="13505" xr:uid="{00000000-0005-0000-0000-00007B660000}"/>
    <cellStyle name="SAPBEXHLevel3X 4 8 2" xfId="13506" xr:uid="{00000000-0005-0000-0000-00007C660000}"/>
    <cellStyle name="SAPBEXHLevel3X 4 8 3" xfId="13507" xr:uid="{00000000-0005-0000-0000-00007D660000}"/>
    <cellStyle name="SAPBEXHLevel3X 4 8 4" xfId="13508" xr:uid="{00000000-0005-0000-0000-00007E660000}"/>
    <cellStyle name="SAPBEXHLevel3X 4 9" xfId="13509" xr:uid="{00000000-0005-0000-0000-00007F660000}"/>
    <cellStyle name="SAPBEXHLevel3X 4 9 2" xfId="13510" xr:uid="{00000000-0005-0000-0000-000080660000}"/>
    <cellStyle name="SAPBEXHLevel3X 4 9 3" xfId="13511" xr:uid="{00000000-0005-0000-0000-000081660000}"/>
    <cellStyle name="SAPBEXHLevel3X 4 9 4" xfId="13512" xr:uid="{00000000-0005-0000-0000-000082660000}"/>
    <cellStyle name="SAPBEXHLevel3X 4_Лист2" xfId="30719" xr:uid="{00000000-0005-0000-0000-000083660000}"/>
    <cellStyle name="SAPBEXHLevel3X 5" xfId="13513" xr:uid="{00000000-0005-0000-0000-000084660000}"/>
    <cellStyle name="SAPBEXHLevel3X 5 2" xfId="13514" xr:uid="{00000000-0005-0000-0000-000085660000}"/>
    <cellStyle name="SAPBEXHLevel3X 5 3" xfId="13515" xr:uid="{00000000-0005-0000-0000-000086660000}"/>
    <cellStyle name="SAPBEXHLevel3X 5 4" xfId="13516" xr:uid="{00000000-0005-0000-0000-000087660000}"/>
    <cellStyle name="SAPBEXHLevel3X 6" xfId="13517" xr:uid="{00000000-0005-0000-0000-000088660000}"/>
    <cellStyle name="SAPBEXHLevel3X 6 2" xfId="13518" xr:uid="{00000000-0005-0000-0000-000089660000}"/>
    <cellStyle name="SAPBEXHLevel3X 6 3" xfId="13519" xr:uid="{00000000-0005-0000-0000-00008A660000}"/>
    <cellStyle name="SAPBEXHLevel3X 6 4" xfId="13520" xr:uid="{00000000-0005-0000-0000-00008B660000}"/>
    <cellStyle name="SAPBEXHLevel3X 7" xfId="13521" xr:uid="{00000000-0005-0000-0000-00008C660000}"/>
    <cellStyle name="SAPBEXHLevel3X 7 2" xfId="13522" xr:uid="{00000000-0005-0000-0000-00008D660000}"/>
    <cellStyle name="SAPBEXHLevel3X 7 3" xfId="13523" xr:uid="{00000000-0005-0000-0000-00008E660000}"/>
    <cellStyle name="SAPBEXHLevel3X 7 4" xfId="13524" xr:uid="{00000000-0005-0000-0000-00008F660000}"/>
    <cellStyle name="SAPBEXHLevel3X 8" xfId="13525" xr:uid="{00000000-0005-0000-0000-000090660000}"/>
    <cellStyle name="SAPBEXHLevel3X 8 2" xfId="13526" xr:uid="{00000000-0005-0000-0000-000091660000}"/>
    <cellStyle name="SAPBEXHLevel3X 8 3" xfId="13527" xr:uid="{00000000-0005-0000-0000-000092660000}"/>
    <cellStyle name="SAPBEXHLevel3X 8 4" xfId="13528" xr:uid="{00000000-0005-0000-0000-000093660000}"/>
    <cellStyle name="SAPBEXHLevel3X 9" xfId="13529" xr:uid="{00000000-0005-0000-0000-000094660000}"/>
    <cellStyle name="SAPBEXHLevel3X 9 2" xfId="13530" xr:uid="{00000000-0005-0000-0000-000095660000}"/>
    <cellStyle name="SAPBEXHLevel3X 9 3" xfId="13531" xr:uid="{00000000-0005-0000-0000-000096660000}"/>
    <cellStyle name="SAPBEXHLevel3X 9 4" xfId="13532" xr:uid="{00000000-0005-0000-0000-000097660000}"/>
    <cellStyle name="SAPBEXHLevel3X_Лист2" xfId="30720" xr:uid="{00000000-0005-0000-0000-000098660000}"/>
    <cellStyle name="SAPBEXresData" xfId="13533" xr:uid="{00000000-0005-0000-0000-000099660000}"/>
    <cellStyle name="SAPBEXresData 10" xfId="13534" xr:uid="{00000000-0005-0000-0000-00009A660000}"/>
    <cellStyle name="SAPBEXresData 10 2" xfId="13535" xr:uid="{00000000-0005-0000-0000-00009B660000}"/>
    <cellStyle name="SAPBEXresData 10 3" xfId="13536" xr:uid="{00000000-0005-0000-0000-00009C660000}"/>
    <cellStyle name="SAPBEXresData 10 4" xfId="13537" xr:uid="{00000000-0005-0000-0000-00009D660000}"/>
    <cellStyle name="SAPBEXresData 11" xfId="13538" xr:uid="{00000000-0005-0000-0000-00009E660000}"/>
    <cellStyle name="SAPBEXresData 11 2" xfId="13539" xr:uid="{00000000-0005-0000-0000-00009F660000}"/>
    <cellStyle name="SAPBEXresData 11 3" xfId="13540" xr:uid="{00000000-0005-0000-0000-0000A0660000}"/>
    <cellStyle name="SAPBEXresData 11 4" xfId="13541" xr:uid="{00000000-0005-0000-0000-0000A1660000}"/>
    <cellStyle name="SAPBEXresData 12" xfId="13542" xr:uid="{00000000-0005-0000-0000-0000A2660000}"/>
    <cellStyle name="SAPBEXresData 12 2" xfId="13543" xr:uid="{00000000-0005-0000-0000-0000A3660000}"/>
    <cellStyle name="SAPBEXresData 12 3" xfId="13544" xr:uid="{00000000-0005-0000-0000-0000A4660000}"/>
    <cellStyle name="SAPBEXresData 12 4" xfId="13545" xr:uid="{00000000-0005-0000-0000-0000A5660000}"/>
    <cellStyle name="SAPBEXresData 13" xfId="13546" xr:uid="{00000000-0005-0000-0000-0000A6660000}"/>
    <cellStyle name="SAPBEXresData 14" xfId="13547" xr:uid="{00000000-0005-0000-0000-0000A7660000}"/>
    <cellStyle name="SAPBEXresData 15" xfId="13548" xr:uid="{00000000-0005-0000-0000-0000A8660000}"/>
    <cellStyle name="SAPBEXresData 2" xfId="13549" xr:uid="{00000000-0005-0000-0000-0000A9660000}"/>
    <cellStyle name="SAPBEXresData 2 2" xfId="13550" xr:uid="{00000000-0005-0000-0000-0000AA660000}"/>
    <cellStyle name="SAPBEXresData 2 3" xfId="13551" xr:uid="{00000000-0005-0000-0000-0000AB660000}"/>
    <cellStyle name="SAPBEXresData 2 4" xfId="13552" xr:uid="{00000000-0005-0000-0000-0000AC660000}"/>
    <cellStyle name="SAPBEXresData 3" xfId="13553" xr:uid="{00000000-0005-0000-0000-0000AD660000}"/>
    <cellStyle name="SAPBEXresData 3 2" xfId="13554" xr:uid="{00000000-0005-0000-0000-0000AE660000}"/>
    <cellStyle name="SAPBEXresData 3 3" xfId="13555" xr:uid="{00000000-0005-0000-0000-0000AF660000}"/>
    <cellStyle name="SAPBEXresData 3 4" xfId="13556" xr:uid="{00000000-0005-0000-0000-0000B0660000}"/>
    <cellStyle name="SAPBEXresData 4" xfId="13557" xr:uid="{00000000-0005-0000-0000-0000B1660000}"/>
    <cellStyle name="SAPBEXresData 4 2" xfId="13558" xr:uid="{00000000-0005-0000-0000-0000B2660000}"/>
    <cellStyle name="SAPBEXresData 4 3" xfId="13559" xr:uid="{00000000-0005-0000-0000-0000B3660000}"/>
    <cellStyle name="SAPBEXresData 4 4" xfId="13560" xr:uid="{00000000-0005-0000-0000-0000B4660000}"/>
    <cellStyle name="SAPBEXresData 5" xfId="13561" xr:uid="{00000000-0005-0000-0000-0000B5660000}"/>
    <cellStyle name="SAPBEXresData 5 2" xfId="13562" xr:uid="{00000000-0005-0000-0000-0000B6660000}"/>
    <cellStyle name="SAPBEXresData 5 3" xfId="13563" xr:uid="{00000000-0005-0000-0000-0000B7660000}"/>
    <cellStyle name="SAPBEXresData 5 4" xfId="13564" xr:uid="{00000000-0005-0000-0000-0000B8660000}"/>
    <cellStyle name="SAPBEXresData 6" xfId="13565" xr:uid="{00000000-0005-0000-0000-0000B9660000}"/>
    <cellStyle name="SAPBEXresData 6 2" xfId="13566" xr:uid="{00000000-0005-0000-0000-0000BA660000}"/>
    <cellStyle name="SAPBEXresData 6 3" xfId="13567" xr:uid="{00000000-0005-0000-0000-0000BB660000}"/>
    <cellStyle name="SAPBEXresData 6 4" xfId="13568" xr:uid="{00000000-0005-0000-0000-0000BC660000}"/>
    <cellStyle name="SAPBEXresData 7" xfId="13569" xr:uid="{00000000-0005-0000-0000-0000BD660000}"/>
    <cellStyle name="SAPBEXresData 7 2" xfId="13570" xr:uid="{00000000-0005-0000-0000-0000BE660000}"/>
    <cellStyle name="SAPBEXresData 7 3" xfId="13571" xr:uid="{00000000-0005-0000-0000-0000BF660000}"/>
    <cellStyle name="SAPBEXresData 7 4" xfId="13572" xr:uid="{00000000-0005-0000-0000-0000C0660000}"/>
    <cellStyle name="SAPBEXresData 8" xfId="13573" xr:uid="{00000000-0005-0000-0000-0000C1660000}"/>
    <cellStyle name="SAPBEXresData 8 2" xfId="13574" xr:uid="{00000000-0005-0000-0000-0000C2660000}"/>
    <cellStyle name="SAPBEXresData 8 3" xfId="13575" xr:uid="{00000000-0005-0000-0000-0000C3660000}"/>
    <cellStyle name="SAPBEXresData 8 4" xfId="13576" xr:uid="{00000000-0005-0000-0000-0000C4660000}"/>
    <cellStyle name="SAPBEXresData 9" xfId="13577" xr:uid="{00000000-0005-0000-0000-0000C5660000}"/>
    <cellStyle name="SAPBEXresData 9 2" xfId="13578" xr:uid="{00000000-0005-0000-0000-0000C6660000}"/>
    <cellStyle name="SAPBEXresData 9 3" xfId="13579" xr:uid="{00000000-0005-0000-0000-0000C7660000}"/>
    <cellStyle name="SAPBEXresData 9 4" xfId="13580" xr:uid="{00000000-0005-0000-0000-0000C8660000}"/>
    <cellStyle name="SAPBEXresData_Лист2" xfId="30721" xr:uid="{00000000-0005-0000-0000-0000C9660000}"/>
    <cellStyle name="SAPBEXresDataEmph" xfId="13581" xr:uid="{00000000-0005-0000-0000-0000CA660000}"/>
    <cellStyle name="SAPBEXresDataEmph 10" xfId="13582" xr:uid="{00000000-0005-0000-0000-0000CB660000}"/>
    <cellStyle name="SAPBEXresDataEmph 10 2" xfId="13583" xr:uid="{00000000-0005-0000-0000-0000CC660000}"/>
    <cellStyle name="SAPBEXresDataEmph 10 3" xfId="13584" xr:uid="{00000000-0005-0000-0000-0000CD660000}"/>
    <cellStyle name="SAPBEXresDataEmph 10 4" xfId="13585" xr:uid="{00000000-0005-0000-0000-0000CE660000}"/>
    <cellStyle name="SAPBEXresDataEmph 11" xfId="13586" xr:uid="{00000000-0005-0000-0000-0000CF660000}"/>
    <cellStyle name="SAPBEXresDataEmph 11 2" xfId="13587" xr:uid="{00000000-0005-0000-0000-0000D0660000}"/>
    <cellStyle name="SAPBEXresDataEmph 11 3" xfId="13588" xr:uid="{00000000-0005-0000-0000-0000D1660000}"/>
    <cellStyle name="SAPBEXresDataEmph 11 4" xfId="13589" xr:uid="{00000000-0005-0000-0000-0000D2660000}"/>
    <cellStyle name="SAPBEXresDataEmph 12" xfId="13590" xr:uid="{00000000-0005-0000-0000-0000D3660000}"/>
    <cellStyle name="SAPBEXresDataEmph 12 2" xfId="13591" xr:uid="{00000000-0005-0000-0000-0000D4660000}"/>
    <cellStyle name="SAPBEXresDataEmph 12 3" xfId="13592" xr:uid="{00000000-0005-0000-0000-0000D5660000}"/>
    <cellStyle name="SAPBEXresDataEmph 12 4" xfId="13593" xr:uid="{00000000-0005-0000-0000-0000D6660000}"/>
    <cellStyle name="SAPBEXresDataEmph 13" xfId="13594" xr:uid="{00000000-0005-0000-0000-0000D7660000}"/>
    <cellStyle name="SAPBEXresDataEmph 14" xfId="13595" xr:uid="{00000000-0005-0000-0000-0000D8660000}"/>
    <cellStyle name="SAPBEXresDataEmph 15" xfId="13596" xr:uid="{00000000-0005-0000-0000-0000D9660000}"/>
    <cellStyle name="SAPBEXresDataEmph 2" xfId="13597" xr:uid="{00000000-0005-0000-0000-0000DA660000}"/>
    <cellStyle name="SAPBEXresDataEmph 2 2" xfId="13598" xr:uid="{00000000-0005-0000-0000-0000DB660000}"/>
    <cellStyle name="SAPBEXresDataEmph 2 3" xfId="13599" xr:uid="{00000000-0005-0000-0000-0000DC660000}"/>
    <cellStyle name="SAPBEXresDataEmph 2 4" xfId="13600" xr:uid="{00000000-0005-0000-0000-0000DD660000}"/>
    <cellStyle name="SAPBEXresDataEmph 3" xfId="13601" xr:uid="{00000000-0005-0000-0000-0000DE660000}"/>
    <cellStyle name="SAPBEXresDataEmph 3 2" xfId="13602" xr:uid="{00000000-0005-0000-0000-0000DF660000}"/>
    <cellStyle name="SAPBEXresDataEmph 3 3" xfId="13603" xr:uid="{00000000-0005-0000-0000-0000E0660000}"/>
    <cellStyle name="SAPBEXresDataEmph 3 4" xfId="13604" xr:uid="{00000000-0005-0000-0000-0000E1660000}"/>
    <cellStyle name="SAPBEXresDataEmph 4" xfId="13605" xr:uid="{00000000-0005-0000-0000-0000E2660000}"/>
    <cellStyle name="SAPBEXresDataEmph 4 2" xfId="13606" xr:uid="{00000000-0005-0000-0000-0000E3660000}"/>
    <cellStyle name="SAPBEXresDataEmph 4 3" xfId="13607" xr:uid="{00000000-0005-0000-0000-0000E4660000}"/>
    <cellStyle name="SAPBEXresDataEmph 4 4" xfId="13608" xr:uid="{00000000-0005-0000-0000-0000E5660000}"/>
    <cellStyle name="SAPBEXresDataEmph 5" xfId="13609" xr:uid="{00000000-0005-0000-0000-0000E6660000}"/>
    <cellStyle name="SAPBEXresDataEmph 5 2" xfId="13610" xr:uid="{00000000-0005-0000-0000-0000E7660000}"/>
    <cellStyle name="SAPBEXresDataEmph 5 3" xfId="13611" xr:uid="{00000000-0005-0000-0000-0000E8660000}"/>
    <cellStyle name="SAPBEXresDataEmph 5 4" xfId="13612" xr:uid="{00000000-0005-0000-0000-0000E9660000}"/>
    <cellStyle name="SAPBEXresDataEmph 6" xfId="13613" xr:uid="{00000000-0005-0000-0000-0000EA660000}"/>
    <cellStyle name="SAPBEXresDataEmph 6 2" xfId="13614" xr:uid="{00000000-0005-0000-0000-0000EB660000}"/>
    <cellStyle name="SAPBEXresDataEmph 6 3" xfId="13615" xr:uid="{00000000-0005-0000-0000-0000EC660000}"/>
    <cellStyle name="SAPBEXresDataEmph 6 4" xfId="13616" xr:uid="{00000000-0005-0000-0000-0000ED660000}"/>
    <cellStyle name="SAPBEXresDataEmph 7" xfId="13617" xr:uid="{00000000-0005-0000-0000-0000EE660000}"/>
    <cellStyle name="SAPBEXresDataEmph 7 2" xfId="13618" xr:uid="{00000000-0005-0000-0000-0000EF660000}"/>
    <cellStyle name="SAPBEXresDataEmph 7 3" xfId="13619" xr:uid="{00000000-0005-0000-0000-0000F0660000}"/>
    <cellStyle name="SAPBEXresDataEmph 7 4" xfId="13620" xr:uid="{00000000-0005-0000-0000-0000F1660000}"/>
    <cellStyle name="SAPBEXresDataEmph 8" xfId="13621" xr:uid="{00000000-0005-0000-0000-0000F2660000}"/>
    <cellStyle name="SAPBEXresDataEmph 8 2" xfId="13622" xr:uid="{00000000-0005-0000-0000-0000F3660000}"/>
    <cellStyle name="SAPBEXresDataEmph 8 3" xfId="13623" xr:uid="{00000000-0005-0000-0000-0000F4660000}"/>
    <cellStyle name="SAPBEXresDataEmph 8 4" xfId="13624" xr:uid="{00000000-0005-0000-0000-0000F5660000}"/>
    <cellStyle name="SAPBEXresDataEmph 9" xfId="13625" xr:uid="{00000000-0005-0000-0000-0000F6660000}"/>
    <cellStyle name="SAPBEXresDataEmph 9 2" xfId="13626" xr:uid="{00000000-0005-0000-0000-0000F7660000}"/>
    <cellStyle name="SAPBEXresDataEmph 9 3" xfId="13627" xr:uid="{00000000-0005-0000-0000-0000F8660000}"/>
    <cellStyle name="SAPBEXresDataEmph 9 4" xfId="13628" xr:uid="{00000000-0005-0000-0000-0000F9660000}"/>
    <cellStyle name="SAPBEXresDataEmph_Лист2" xfId="30722" xr:uid="{00000000-0005-0000-0000-0000FA660000}"/>
    <cellStyle name="SAPBEXresItem" xfId="13629" xr:uid="{00000000-0005-0000-0000-0000FB660000}"/>
    <cellStyle name="SAPBEXresItem 10" xfId="13630" xr:uid="{00000000-0005-0000-0000-0000FC660000}"/>
    <cellStyle name="SAPBEXresItem 10 2" xfId="13631" xr:uid="{00000000-0005-0000-0000-0000FD660000}"/>
    <cellStyle name="SAPBEXresItem 10 3" xfId="13632" xr:uid="{00000000-0005-0000-0000-0000FE660000}"/>
    <cellStyle name="SAPBEXresItem 10 4" xfId="13633" xr:uid="{00000000-0005-0000-0000-0000FF660000}"/>
    <cellStyle name="SAPBEXresItem 11" xfId="13634" xr:uid="{00000000-0005-0000-0000-000000670000}"/>
    <cellStyle name="SAPBEXresItem 11 2" xfId="13635" xr:uid="{00000000-0005-0000-0000-000001670000}"/>
    <cellStyle name="SAPBEXresItem 11 3" xfId="13636" xr:uid="{00000000-0005-0000-0000-000002670000}"/>
    <cellStyle name="SAPBEXresItem 11 4" xfId="13637" xr:uid="{00000000-0005-0000-0000-000003670000}"/>
    <cellStyle name="SAPBEXresItem 12" xfId="13638" xr:uid="{00000000-0005-0000-0000-000004670000}"/>
    <cellStyle name="SAPBEXresItem 12 2" xfId="13639" xr:uid="{00000000-0005-0000-0000-000005670000}"/>
    <cellStyle name="SAPBEXresItem 12 3" xfId="13640" xr:uid="{00000000-0005-0000-0000-000006670000}"/>
    <cellStyle name="SAPBEXresItem 12 4" xfId="13641" xr:uid="{00000000-0005-0000-0000-000007670000}"/>
    <cellStyle name="SAPBEXresItem 13" xfId="13642" xr:uid="{00000000-0005-0000-0000-000008670000}"/>
    <cellStyle name="SAPBEXresItem 14" xfId="13643" xr:uid="{00000000-0005-0000-0000-000009670000}"/>
    <cellStyle name="SAPBEXresItem 15" xfId="13644" xr:uid="{00000000-0005-0000-0000-00000A670000}"/>
    <cellStyle name="SAPBEXresItem 2" xfId="13645" xr:uid="{00000000-0005-0000-0000-00000B670000}"/>
    <cellStyle name="SAPBEXresItem 2 2" xfId="13646" xr:uid="{00000000-0005-0000-0000-00000C670000}"/>
    <cellStyle name="SAPBEXresItem 2 3" xfId="13647" xr:uid="{00000000-0005-0000-0000-00000D670000}"/>
    <cellStyle name="SAPBEXresItem 2 4" xfId="13648" xr:uid="{00000000-0005-0000-0000-00000E670000}"/>
    <cellStyle name="SAPBEXresItem 3" xfId="13649" xr:uid="{00000000-0005-0000-0000-00000F670000}"/>
    <cellStyle name="SAPBEXresItem 3 2" xfId="13650" xr:uid="{00000000-0005-0000-0000-000010670000}"/>
    <cellStyle name="SAPBEXresItem 3 3" xfId="13651" xr:uid="{00000000-0005-0000-0000-000011670000}"/>
    <cellStyle name="SAPBEXresItem 3 4" xfId="13652" xr:uid="{00000000-0005-0000-0000-000012670000}"/>
    <cellStyle name="SAPBEXresItem 4" xfId="13653" xr:uid="{00000000-0005-0000-0000-000013670000}"/>
    <cellStyle name="SAPBEXresItem 4 2" xfId="13654" xr:uid="{00000000-0005-0000-0000-000014670000}"/>
    <cellStyle name="SAPBEXresItem 4 3" xfId="13655" xr:uid="{00000000-0005-0000-0000-000015670000}"/>
    <cellStyle name="SAPBEXresItem 4 4" xfId="13656" xr:uid="{00000000-0005-0000-0000-000016670000}"/>
    <cellStyle name="SAPBEXresItem 5" xfId="13657" xr:uid="{00000000-0005-0000-0000-000017670000}"/>
    <cellStyle name="SAPBEXresItem 5 2" xfId="13658" xr:uid="{00000000-0005-0000-0000-000018670000}"/>
    <cellStyle name="SAPBEXresItem 5 3" xfId="13659" xr:uid="{00000000-0005-0000-0000-000019670000}"/>
    <cellStyle name="SAPBEXresItem 5 4" xfId="13660" xr:uid="{00000000-0005-0000-0000-00001A670000}"/>
    <cellStyle name="SAPBEXresItem 6" xfId="13661" xr:uid="{00000000-0005-0000-0000-00001B670000}"/>
    <cellStyle name="SAPBEXresItem 6 2" xfId="13662" xr:uid="{00000000-0005-0000-0000-00001C670000}"/>
    <cellStyle name="SAPBEXresItem 6 3" xfId="13663" xr:uid="{00000000-0005-0000-0000-00001D670000}"/>
    <cellStyle name="SAPBEXresItem 6 4" xfId="13664" xr:uid="{00000000-0005-0000-0000-00001E670000}"/>
    <cellStyle name="SAPBEXresItem 7" xfId="13665" xr:uid="{00000000-0005-0000-0000-00001F670000}"/>
    <cellStyle name="SAPBEXresItem 7 2" xfId="13666" xr:uid="{00000000-0005-0000-0000-000020670000}"/>
    <cellStyle name="SAPBEXresItem 7 3" xfId="13667" xr:uid="{00000000-0005-0000-0000-000021670000}"/>
    <cellStyle name="SAPBEXresItem 7 4" xfId="13668" xr:uid="{00000000-0005-0000-0000-000022670000}"/>
    <cellStyle name="SAPBEXresItem 8" xfId="13669" xr:uid="{00000000-0005-0000-0000-000023670000}"/>
    <cellStyle name="SAPBEXresItem 8 2" xfId="13670" xr:uid="{00000000-0005-0000-0000-000024670000}"/>
    <cellStyle name="SAPBEXresItem 8 3" xfId="13671" xr:uid="{00000000-0005-0000-0000-000025670000}"/>
    <cellStyle name="SAPBEXresItem 8 4" xfId="13672" xr:uid="{00000000-0005-0000-0000-000026670000}"/>
    <cellStyle name="SAPBEXresItem 9" xfId="13673" xr:uid="{00000000-0005-0000-0000-000027670000}"/>
    <cellStyle name="SAPBEXresItem 9 2" xfId="13674" xr:uid="{00000000-0005-0000-0000-000028670000}"/>
    <cellStyle name="SAPBEXresItem 9 3" xfId="13675" xr:uid="{00000000-0005-0000-0000-000029670000}"/>
    <cellStyle name="SAPBEXresItem 9 4" xfId="13676" xr:uid="{00000000-0005-0000-0000-00002A670000}"/>
    <cellStyle name="SAPBEXresItem_Лист2" xfId="30723" xr:uid="{00000000-0005-0000-0000-00002B670000}"/>
    <cellStyle name="SAPBEXresItemX" xfId="13677" xr:uid="{00000000-0005-0000-0000-00002C670000}"/>
    <cellStyle name="SAPBEXresItemX 10" xfId="13678" xr:uid="{00000000-0005-0000-0000-00002D670000}"/>
    <cellStyle name="SAPBEXresItemX 10 2" xfId="13679" xr:uid="{00000000-0005-0000-0000-00002E670000}"/>
    <cellStyle name="SAPBEXresItemX 10 3" xfId="13680" xr:uid="{00000000-0005-0000-0000-00002F670000}"/>
    <cellStyle name="SAPBEXresItemX 10 4" xfId="13681" xr:uid="{00000000-0005-0000-0000-000030670000}"/>
    <cellStyle name="SAPBEXresItemX 11" xfId="13682" xr:uid="{00000000-0005-0000-0000-000031670000}"/>
    <cellStyle name="SAPBEXresItemX 11 2" xfId="13683" xr:uid="{00000000-0005-0000-0000-000032670000}"/>
    <cellStyle name="SAPBEXresItemX 11 3" xfId="13684" xr:uid="{00000000-0005-0000-0000-000033670000}"/>
    <cellStyle name="SAPBEXresItemX 11 4" xfId="13685" xr:uid="{00000000-0005-0000-0000-000034670000}"/>
    <cellStyle name="SAPBEXresItemX 12" xfId="13686" xr:uid="{00000000-0005-0000-0000-000035670000}"/>
    <cellStyle name="SAPBEXresItemX 12 2" xfId="13687" xr:uid="{00000000-0005-0000-0000-000036670000}"/>
    <cellStyle name="SAPBEXresItemX 12 3" xfId="13688" xr:uid="{00000000-0005-0000-0000-000037670000}"/>
    <cellStyle name="SAPBEXresItemX 12 4" xfId="13689" xr:uid="{00000000-0005-0000-0000-000038670000}"/>
    <cellStyle name="SAPBEXresItemX 13" xfId="13690" xr:uid="{00000000-0005-0000-0000-000039670000}"/>
    <cellStyle name="SAPBEXresItemX 14" xfId="13691" xr:uid="{00000000-0005-0000-0000-00003A670000}"/>
    <cellStyle name="SAPBEXresItemX 15" xfId="13692" xr:uid="{00000000-0005-0000-0000-00003B670000}"/>
    <cellStyle name="SAPBEXresItemX 2" xfId="13693" xr:uid="{00000000-0005-0000-0000-00003C670000}"/>
    <cellStyle name="SAPBEXresItemX 2 2" xfId="13694" xr:uid="{00000000-0005-0000-0000-00003D670000}"/>
    <cellStyle name="SAPBEXresItemX 2 3" xfId="13695" xr:uid="{00000000-0005-0000-0000-00003E670000}"/>
    <cellStyle name="SAPBEXresItemX 2 4" xfId="13696" xr:uid="{00000000-0005-0000-0000-00003F670000}"/>
    <cellStyle name="SAPBEXresItemX 3" xfId="13697" xr:uid="{00000000-0005-0000-0000-000040670000}"/>
    <cellStyle name="SAPBEXresItemX 3 2" xfId="13698" xr:uid="{00000000-0005-0000-0000-000041670000}"/>
    <cellStyle name="SAPBEXresItemX 3 3" xfId="13699" xr:uid="{00000000-0005-0000-0000-000042670000}"/>
    <cellStyle name="SAPBEXresItemX 3 4" xfId="13700" xr:uid="{00000000-0005-0000-0000-000043670000}"/>
    <cellStyle name="SAPBEXresItemX 4" xfId="13701" xr:uid="{00000000-0005-0000-0000-000044670000}"/>
    <cellStyle name="SAPBEXresItemX 4 2" xfId="13702" xr:uid="{00000000-0005-0000-0000-000045670000}"/>
    <cellStyle name="SAPBEXresItemX 4 3" xfId="13703" xr:uid="{00000000-0005-0000-0000-000046670000}"/>
    <cellStyle name="SAPBEXresItemX 4 4" xfId="13704" xr:uid="{00000000-0005-0000-0000-000047670000}"/>
    <cellStyle name="SAPBEXresItemX 5" xfId="13705" xr:uid="{00000000-0005-0000-0000-000048670000}"/>
    <cellStyle name="SAPBEXresItemX 5 2" xfId="13706" xr:uid="{00000000-0005-0000-0000-000049670000}"/>
    <cellStyle name="SAPBEXresItemX 5 3" xfId="13707" xr:uid="{00000000-0005-0000-0000-00004A670000}"/>
    <cellStyle name="SAPBEXresItemX 5 4" xfId="13708" xr:uid="{00000000-0005-0000-0000-00004B670000}"/>
    <cellStyle name="SAPBEXresItemX 6" xfId="13709" xr:uid="{00000000-0005-0000-0000-00004C670000}"/>
    <cellStyle name="SAPBEXresItemX 6 2" xfId="13710" xr:uid="{00000000-0005-0000-0000-00004D670000}"/>
    <cellStyle name="SAPBEXresItemX 6 3" xfId="13711" xr:uid="{00000000-0005-0000-0000-00004E670000}"/>
    <cellStyle name="SAPBEXresItemX 6 4" xfId="13712" xr:uid="{00000000-0005-0000-0000-00004F670000}"/>
    <cellStyle name="SAPBEXresItemX 7" xfId="13713" xr:uid="{00000000-0005-0000-0000-000050670000}"/>
    <cellStyle name="SAPBEXresItemX 7 2" xfId="13714" xr:uid="{00000000-0005-0000-0000-000051670000}"/>
    <cellStyle name="SAPBEXresItemX 7 3" xfId="13715" xr:uid="{00000000-0005-0000-0000-000052670000}"/>
    <cellStyle name="SAPBEXresItemX 7 4" xfId="13716" xr:uid="{00000000-0005-0000-0000-000053670000}"/>
    <cellStyle name="SAPBEXresItemX 8" xfId="13717" xr:uid="{00000000-0005-0000-0000-000054670000}"/>
    <cellStyle name="SAPBEXresItemX 8 2" xfId="13718" xr:uid="{00000000-0005-0000-0000-000055670000}"/>
    <cellStyle name="SAPBEXresItemX 8 3" xfId="13719" xr:uid="{00000000-0005-0000-0000-000056670000}"/>
    <cellStyle name="SAPBEXresItemX 8 4" xfId="13720" xr:uid="{00000000-0005-0000-0000-000057670000}"/>
    <cellStyle name="SAPBEXresItemX 9" xfId="13721" xr:uid="{00000000-0005-0000-0000-000058670000}"/>
    <cellStyle name="SAPBEXresItemX 9 2" xfId="13722" xr:uid="{00000000-0005-0000-0000-000059670000}"/>
    <cellStyle name="SAPBEXresItemX 9 3" xfId="13723" xr:uid="{00000000-0005-0000-0000-00005A670000}"/>
    <cellStyle name="SAPBEXresItemX 9 4" xfId="13724" xr:uid="{00000000-0005-0000-0000-00005B670000}"/>
    <cellStyle name="SAPBEXresItemX_Лист2" xfId="30724" xr:uid="{00000000-0005-0000-0000-00005C670000}"/>
    <cellStyle name="SAPBEXstdData" xfId="13725" xr:uid="{00000000-0005-0000-0000-00005D670000}"/>
    <cellStyle name="SAPBEXstdData 10" xfId="13726" xr:uid="{00000000-0005-0000-0000-00005E670000}"/>
    <cellStyle name="SAPBEXstdData 10 2" xfId="13727" xr:uid="{00000000-0005-0000-0000-00005F670000}"/>
    <cellStyle name="SAPBEXstdData 10 3" xfId="13728" xr:uid="{00000000-0005-0000-0000-000060670000}"/>
    <cellStyle name="SAPBEXstdData 10 4" xfId="13729" xr:uid="{00000000-0005-0000-0000-000061670000}"/>
    <cellStyle name="SAPBEXstdData 11" xfId="13730" xr:uid="{00000000-0005-0000-0000-000062670000}"/>
    <cellStyle name="SAPBEXstdData 11 2" xfId="13731" xr:uid="{00000000-0005-0000-0000-000063670000}"/>
    <cellStyle name="SAPBEXstdData 11 3" xfId="13732" xr:uid="{00000000-0005-0000-0000-000064670000}"/>
    <cellStyle name="SAPBEXstdData 11 4" xfId="13733" xr:uid="{00000000-0005-0000-0000-000065670000}"/>
    <cellStyle name="SAPBEXstdData 12" xfId="13734" xr:uid="{00000000-0005-0000-0000-000066670000}"/>
    <cellStyle name="SAPBEXstdData 12 2" xfId="13735" xr:uid="{00000000-0005-0000-0000-000067670000}"/>
    <cellStyle name="SAPBEXstdData 12 3" xfId="13736" xr:uid="{00000000-0005-0000-0000-000068670000}"/>
    <cellStyle name="SAPBEXstdData 12 4" xfId="13737" xr:uid="{00000000-0005-0000-0000-000069670000}"/>
    <cellStyle name="SAPBEXstdData 13" xfId="13738" xr:uid="{00000000-0005-0000-0000-00006A670000}"/>
    <cellStyle name="SAPBEXstdData 14" xfId="13739" xr:uid="{00000000-0005-0000-0000-00006B670000}"/>
    <cellStyle name="SAPBEXstdData 15" xfId="13740" xr:uid="{00000000-0005-0000-0000-00006C670000}"/>
    <cellStyle name="SAPBEXstdData 2" xfId="13741" xr:uid="{00000000-0005-0000-0000-00006D670000}"/>
    <cellStyle name="SAPBEXstdData 2 2" xfId="13742" xr:uid="{00000000-0005-0000-0000-00006E670000}"/>
    <cellStyle name="SAPBEXstdData 2 3" xfId="13743" xr:uid="{00000000-0005-0000-0000-00006F670000}"/>
    <cellStyle name="SAPBEXstdData 2 4" xfId="13744" xr:uid="{00000000-0005-0000-0000-000070670000}"/>
    <cellStyle name="SAPBEXstdData 3" xfId="13745" xr:uid="{00000000-0005-0000-0000-000071670000}"/>
    <cellStyle name="SAPBEXstdData 3 2" xfId="13746" xr:uid="{00000000-0005-0000-0000-000072670000}"/>
    <cellStyle name="SAPBEXstdData 3 3" xfId="13747" xr:uid="{00000000-0005-0000-0000-000073670000}"/>
    <cellStyle name="SAPBEXstdData 3 4" xfId="13748" xr:uid="{00000000-0005-0000-0000-000074670000}"/>
    <cellStyle name="SAPBEXstdData 4" xfId="13749" xr:uid="{00000000-0005-0000-0000-000075670000}"/>
    <cellStyle name="SAPBEXstdData 4 2" xfId="13750" xr:uid="{00000000-0005-0000-0000-000076670000}"/>
    <cellStyle name="SAPBEXstdData 4 3" xfId="13751" xr:uid="{00000000-0005-0000-0000-000077670000}"/>
    <cellStyle name="SAPBEXstdData 4 4" xfId="13752" xr:uid="{00000000-0005-0000-0000-000078670000}"/>
    <cellStyle name="SAPBEXstdData 5" xfId="13753" xr:uid="{00000000-0005-0000-0000-000079670000}"/>
    <cellStyle name="SAPBEXstdData 5 2" xfId="13754" xr:uid="{00000000-0005-0000-0000-00007A670000}"/>
    <cellStyle name="SAPBEXstdData 5 3" xfId="13755" xr:uid="{00000000-0005-0000-0000-00007B670000}"/>
    <cellStyle name="SAPBEXstdData 5 4" xfId="13756" xr:uid="{00000000-0005-0000-0000-00007C670000}"/>
    <cellStyle name="SAPBEXstdData 6" xfId="13757" xr:uid="{00000000-0005-0000-0000-00007D670000}"/>
    <cellStyle name="SAPBEXstdData 6 2" xfId="13758" xr:uid="{00000000-0005-0000-0000-00007E670000}"/>
    <cellStyle name="SAPBEXstdData 6 3" xfId="13759" xr:uid="{00000000-0005-0000-0000-00007F670000}"/>
    <cellStyle name="SAPBEXstdData 6 4" xfId="13760" xr:uid="{00000000-0005-0000-0000-000080670000}"/>
    <cellStyle name="SAPBEXstdData 7" xfId="13761" xr:uid="{00000000-0005-0000-0000-000081670000}"/>
    <cellStyle name="SAPBEXstdData 7 2" xfId="13762" xr:uid="{00000000-0005-0000-0000-000082670000}"/>
    <cellStyle name="SAPBEXstdData 7 3" xfId="13763" xr:uid="{00000000-0005-0000-0000-000083670000}"/>
    <cellStyle name="SAPBEXstdData 7 4" xfId="13764" xr:uid="{00000000-0005-0000-0000-000084670000}"/>
    <cellStyle name="SAPBEXstdData 8" xfId="13765" xr:uid="{00000000-0005-0000-0000-000085670000}"/>
    <cellStyle name="SAPBEXstdData 8 2" xfId="13766" xr:uid="{00000000-0005-0000-0000-000086670000}"/>
    <cellStyle name="SAPBEXstdData 8 3" xfId="13767" xr:uid="{00000000-0005-0000-0000-000087670000}"/>
    <cellStyle name="SAPBEXstdData 8 4" xfId="13768" xr:uid="{00000000-0005-0000-0000-000088670000}"/>
    <cellStyle name="SAPBEXstdData 9" xfId="13769" xr:uid="{00000000-0005-0000-0000-000089670000}"/>
    <cellStyle name="SAPBEXstdData 9 2" xfId="13770" xr:uid="{00000000-0005-0000-0000-00008A670000}"/>
    <cellStyle name="SAPBEXstdData 9 3" xfId="13771" xr:uid="{00000000-0005-0000-0000-00008B670000}"/>
    <cellStyle name="SAPBEXstdData 9 4" xfId="13772" xr:uid="{00000000-0005-0000-0000-00008C670000}"/>
    <cellStyle name="SAPBEXstdData_Лист2" xfId="30725" xr:uid="{00000000-0005-0000-0000-00008D670000}"/>
    <cellStyle name="SAPBEXstdDataEmph" xfId="13773" xr:uid="{00000000-0005-0000-0000-00008E670000}"/>
    <cellStyle name="SAPBEXstdDataEmph 10" xfId="13774" xr:uid="{00000000-0005-0000-0000-00008F670000}"/>
    <cellStyle name="SAPBEXstdDataEmph 10 2" xfId="13775" xr:uid="{00000000-0005-0000-0000-000090670000}"/>
    <cellStyle name="SAPBEXstdDataEmph 10 3" xfId="13776" xr:uid="{00000000-0005-0000-0000-000091670000}"/>
    <cellStyle name="SAPBEXstdDataEmph 10 4" xfId="13777" xr:uid="{00000000-0005-0000-0000-000092670000}"/>
    <cellStyle name="SAPBEXstdDataEmph 11" xfId="13778" xr:uid="{00000000-0005-0000-0000-000093670000}"/>
    <cellStyle name="SAPBEXstdDataEmph 11 2" xfId="13779" xr:uid="{00000000-0005-0000-0000-000094670000}"/>
    <cellStyle name="SAPBEXstdDataEmph 11 3" xfId="13780" xr:uid="{00000000-0005-0000-0000-000095670000}"/>
    <cellStyle name="SAPBEXstdDataEmph 11 4" xfId="13781" xr:uid="{00000000-0005-0000-0000-000096670000}"/>
    <cellStyle name="SAPBEXstdDataEmph 12" xfId="13782" xr:uid="{00000000-0005-0000-0000-000097670000}"/>
    <cellStyle name="SAPBEXstdDataEmph 12 2" xfId="13783" xr:uid="{00000000-0005-0000-0000-000098670000}"/>
    <cellStyle name="SAPBEXstdDataEmph 12 3" xfId="13784" xr:uid="{00000000-0005-0000-0000-000099670000}"/>
    <cellStyle name="SAPBEXstdDataEmph 12 4" xfId="13785" xr:uid="{00000000-0005-0000-0000-00009A670000}"/>
    <cellStyle name="SAPBEXstdDataEmph 13" xfId="13786" xr:uid="{00000000-0005-0000-0000-00009B670000}"/>
    <cellStyle name="SAPBEXstdDataEmph 14" xfId="13787" xr:uid="{00000000-0005-0000-0000-00009C670000}"/>
    <cellStyle name="SAPBEXstdDataEmph 15" xfId="13788" xr:uid="{00000000-0005-0000-0000-00009D670000}"/>
    <cellStyle name="SAPBEXstdDataEmph 2" xfId="13789" xr:uid="{00000000-0005-0000-0000-00009E670000}"/>
    <cellStyle name="SAPBEXstdDataEmph 2 2" xfId="13790" xr:uid="{00000000-0005-0000-0000-00009F670000}"/>
    <cellStyle name="SAPBEXstdDataEmph 2 3" xfId="13791" xr:uid="{00000000-0005-0000-0000-0000A0670000}"/>
    <cellStyle name="SAPBEXstdDataEmph 2 4" xfId="13792" xr:uid="{00000000-0005-0000-0000-0000A1670000}"/>
    <cellStyle name="SAPBEXstdDataEmph 3" xfId="13793" xr:uid="{00000000-0005-0000-0000-0000A2670000}"/>
    <cellStyle name="SAPBEXstdDataEmph 3 2" xfId="13794" xr:uid="{00000000-0005-0000-0000-0000A3670000}"/>
    <cellStyle name="SAPBEXstdDataEmph 3 3" xfId="13795" xr:uid="{00000000-0005-0000-0000-0000A4670000}"/>
    <cellStyle name="SAPBEXstdDataEmph 3 4" xfId="13796" xr:uid="{00000000-0005-0000-0000-0000A5670000}"/>
    <cellStyle name="SAPBEXstdDataEmph 4" xfId="13797" xr:uid="{00000000-0005-0000-0000-0000A6670000}"/>
    <cellStyle name="SAPBEXstdDataEmph 4 2" xfId="13798" xr:uid="{00000000-0005-0000-0000-0000A7670000}"/>
    <cellStyle name="SAPBEXstdDataEmph 4 3" xfId="13799" xr:uid="{00000000-0005-0000-0000-0000A8670000}"/>
    <cellStyle name="SAPBEXstdDataEmph 4 4" xfId="13800" xr:uid="{00000000-0005-0000-0000-0000A9670000}"/>
    <cellStyle name="SAPBEXstdDataEmph 5" xfId="13801" xr:uid="{00000000-0005-0000-0000-0000AA670000}"/>
    <cellStyle name="SAPBEXstdDataEmph 5 2" xfId="13802" xr:uid="{00000000-0005-0000-0000-0000AB670000}"/>
    <cellStyle name="SAPBEXstdDataEmph 5 3" xfId="13803" xr:uid="{00000000-0005-0000-0000-0000AC670000}"/>
    <cellStyle name="SAPBEXstdDataEmph 5 4" xfId="13804" xr:uid="{00000000-0005-0000-0000-0000AD670000}"/>
    <cellStyle name="SAPBEXstdDataEmph 6" xfId="13805" xr:uid="{00000000-0005-0000-0000-0000AE670000}"/>
    <cellStyle name="SAPBEXstdDataEmph 6 2" xfId="13806" xr:uid="{00000000-0005-0000-0000-0000AF670000}"/>
    <cellStyle name="SAPBEXstdDataEmph 6 3" xfId="13807" xr:uid="{00000000-0005-0000-0000-0000B0670000}"/>
    <cellStyle name="SAPBEXstdDataEmph 6 4" xfId="13808" xr:uid="{00000000-0005-0000-0000-0000B1670000}"/>
    <cellStyle name="SAPBEXstdDataEmph 7" xfId="13809" xr:uid="{00000000-0005-0000-0000-0000B2670000}"/>
    <cellStyle name="SAPBEXstdDataEmph 7 2" xfId="13810" xr:uid="{00000000-0005-0000-0000-0000B3670000}"/>
    <cellStyle name="SAPBEXstdDataEmph 7 3" xfId="13811" xr:uid="{00000000-0005-0000-0000-0000B4670000}"/>
    <cellStyle name="SAPBEXstdDataEmph 7 4" xfId="13812" xr:uid="{00000000-0005-0000-0000-0000B5670000}"/>
    <cellStyle name="SAPBEXstdDataEmph 8" xfId="13813" xr:uid="{00000000-0005-0000-0000-0000B6670000}"/>
    <cellStyle name="SAPBEXstdDataEmph 8 2" xfId="13814" xr:uid="{00000000-0005-0000-0000-0000B7670000}"/>
    <cellStyle name="SAPBEXstdDataEmph 8 3" xfId="13815" xr:uid="{00000000-0005-0000-0000-0000B8670000}"/>
    <cellStyle name="SAPBEXstdDataEmph 8 4" xfId="13816" xr:uid="{00000000-0005-0000-0000-0000B9670000}"/>
    <cellStyle name="SAPBEXstdDataEmph 9" xfId="13817" xr:uid="{00000000-0005-0000-0000-0000BA670000}"/>
    <cellStyle name="SAPBEXstdDataEmph 9 2" xfId="13818" xr:uid="{00000000-0005-0000-0000-0000BB670000}"/>
    <cellStyle name="SAPBEXstdDataEmph 9 3" xfId="13819" xr:uid="{00000000-0005-0000-0000-0000BC670000}"/>
    <cellStyle name="SAPBEXstdDataEmph 9 4" xfId="13820" xr:uid="{00000000-0005-0000-0000-0000BD670000}"/>
    <cellStyle name="SAPBEXstdDataEmph_Лист2" xfId="30726" xr:uid="{00000000-0005-0000-0000-0000BE670000}"/>
    <cellStyle name="SAPBEXstdItem" xfId="13821" xr:uid="{00000000-0005-0000-0000-0000BF670000}"/>
    <cellStyle name="SAPBEXstdItem 10" xfId="13822" xr:uid="{00000000-0005-0000-0000-0000C0670000}"/>
    <cellStyle name="SAPBEXstdItem 10 2" xfId="13823" xr:uid="{00000000-0005-0000-0000-0000C1670000}"/>
    <cellStyle name="SAPBEXstdItem 10 3" xfId="13824" xr:uid="{00000000-0005-0000-0000-0000C2670000}"/>
    <cellStyle name="SAPBEXstdItem 10 4" xfId="13825" xr:uid="{00000000-0005-0000-0000-0000C3670000}"/>
    <cellStyle name="SAPBEXstdItem 11" xfId="13826" xr:uid="{00000000-0005-0000-0000-0000C4670000}"/>
    <cellStyle name="SAPBEXstdItem 11 2" xfId="13827" xr:uid="{00000000-0005-0000-0000-0000C5670000}"/>
    <cellStyle name="SAPBEXstdItem 11 3" xfId="13828" xr:uid="{00000000-0005-0000-0000-0000C6670000}"/>
    <cellStyle name="SAPBEXstdItem 11 4" xfId="13829" xr:uid="{00000000-0005-0000-0000-0000C7670000}"/>
    <cellStyle name="SAPBEXstdItem 12" xfId="13830" xr:uid="{00000000-0005-0000-0000-0000C8670000}"/>
    <cellStyle name="SAPBEXstdItem 12 2" xfId="13831" xr:uid="{00000000-0005-0000-0000-0000C9670000}"/>
    <cellStyle name="SAPBEXstdItem 12 3" xfId="13832" xr:uid="{00000000-0005-0000-0000-0000CA670000}"/>
    <cellStyle name="SAPBEXstdItem 12 4" xfId="13833" xr:uid="{00000000-0005-0000-0000-0000CB670000}"/>
    <cellStyle name="SAPBEXstdItem 13" xfId="13834" xr:uid="{00000000-0005-0000-0000-0000CC670000}"/>
    <cellStyle name="SAPBEXstdItem 14" xfId="13835" xr:uid="{00000000-0005-0000-0000-0000CD670000}"/>
    <cellStyle name="SAPBEXstdItem 15" xfId="13836" xr:uid="{00000000-0005-0000-0000-0000CE670000}"/>
    <cellStyle name="SAPBEXstdItem 2" xfId="13837" xr:uid="{00000000-0005-0000-0000-0000CF670000}"/>
    <cellStyle name="SAPBEXstdItem 2 2" xfId="13838" xr:uid="{00000000-0005-0000-0000-0000D0670000}"/>
    <cellStyle name="SAPBEXstdItem 2 3" xfId="13839" xr:uid="{00000000-0005-0000-0000-0000D1670000}"/>
    <cellStyle name="SAPBEXstdItem 2 4" xfId="13840" xr:uid="{00000000-0005-0000-0000-0000D2670000}"/>
    <cellStyle name="SAPBEXstdItem 3" xfId="13841" xr:uid="{00000000-0005-0000-0000-0000D3670000}"/>
    <cellStyle name="SAPBEXstdItem 3 2" xfId="13842" xr:uid="{00000000-0005-0000-0000-0000D4670000}"/>
    <cellStyle name="SAPBEXstdItem 3 3" xfId="13843" xr:uid="{00000000-0005-0000-0000-0000D5670000}"/>
    <cellStyle name="SAPBEXstdItem 3 4" xfId="13844" xr:uid="{00000000-0005-0000-0000-0000D6670000}"/>
    <cellStyle name="SAPBEXstdItem 4" xfId="13845" xr:uid="{00000000-0005-0000-0000-0000D7670000}"/>
    <cellStyle name="SAPBEXstdItem 4 2" xfId="13846" xr:uid="{00000000-0005-0000-0000-0000D8670000}"/>
    <cellStyle name="SAPBEXstdItem 4 3" xfId="13847" xr:uid="{00000000-0005-0000-0000-0000D9670000}"/>
    <cellStyle name="SAPBEXstdItem 4 4" xfId="13848" xr:uid="{00000000-0005-0000-0000-0000DA670000}"/>
    <cellStyle name="SAPBEXstdItem 5" xfId="13849" xr:uid="{00000000-0005-0000-0000-0000DB670000}"/>
    <cellStyle name="SAPBEXstdItem 5 2" xfId="13850" xr:uid="{00000000-0005-0000-0000-0000DC670000}"/>
    <cellStyle name="SAPBEXstdItem 5 3" xfId="13851" xr:uid="{00000000-0005-0000-0000-0000DD670000}"/>
    <cellStyle name="SAPBEXstdItem 5 4" xfId="13852" xr:uid="{00000000-0005-0000-0000-0000DE670000}"/>
    <cellStyle name="SAPBEXstdItem 6" xfId="13853" xr:uid="{00000000-0005-0000-0000-0000DF670000}"/>
    <cellStyle name="SAPBEXstdItem 6 2" xfId="13854" xr:uid="{00000000-0005-0000-0000-0000E0670000}"/>
    <cellStyle name="SAPBEXstdItem 6 3" xfId="13855" xr:uid="{00000000-0005-0000-0000-0000E1670000}"/>
    <cellStyle name="SAPBEXstdItem 6 4" xfId="13856" xr:uid="{00000000-0005-0000-0000-0000E2670000}"/>
    <cellStyle name="SAPBEXstdItem 7" xfId="13857" xr:uid="{00000000-0005-0000-0000-0000E3670000}"/>
    <cellStyle name="SAPBEXstdItem 7 2" xfId="13858" xr:uid="{00000000-0005-0000-0000-0000E4670000}"/>
    <cellStyle name="SAPBEXstdItem 7 3" xfId="13859" xr:uid="{00000000-0005-0000-0000-0000E5670000}"/>
    <cellStyle name="SAPBEXstdItem 7 4" xfId="13860" xr:uid="{00000000-0005-0000-0000-0000E6670000}"/>
    <cellStyle name="SAPBEXstdItem 8" xfId="13861" xr:uid="{00000000-0005-0000-0000-0000E7670000}"/>
    <cellStyle name="SAPBEXstdItem 8 2" xfId="13862" xr:uid="{00000000-0005-0000-0000-0000E8670000}"/>
    <cellStyle name="SAPBEXstdItem 8 3" xfId="13863" xr:uid="{00000000-0005-0000-0000-0000E9670000}"/>
    <cellStyle name="SAPBEXstdItem 8 4" xfId="13864" xr:uid="{00000000-0005-0000-0000-0000EA670000}"/>
    <cellStyle name="SAPBEXstdItem 9" xfId="13865" xr:uid="{00000000-0005-0000-0000-0000EB670000}"/>
    <cellStyle name="SAPBEXstdItem 9 2" xfId="13866" xr:uid="{00000000-0005-0000-0000-0000EC670000}"/>
    <cellStyle name="SAPBEXstdItem 9 3" xfId="13867" xr:uid="{00000000-0005-0000-0000-0000ED670000}"/>
    <cellStyle name="SAPBEXstdItem 9 4" xfId="13868" xr:uid="{00000000-0005-0000-0000-0000EE670000}"/>
    <cellStyle name="SAPBEXstdItem_Лист2" xfId="30727" xr:uid="{00000000-0005-0000-0000-0000EF670000}"/>
    <cellStyle name="SAPBEXstdItemX" xfId="13869" xr:uid="{00000000-0005-0000-0000-0000F0670000}"/>
    <cellStyle name="SAPBEXstdItemX 10" xfId="13870" xr:uid="{00000000-0005-0000-0000-0000F1670000}"/>
    <cellStyle name="SAPBEXstdItemX 10 2" xfId="13871" xr:uid="{00000000-0005-0000-0000-0000F2670000}"/>
    <cellStyle name="SAPBEXstdItemX 10 3" xfId="13872" xr:uid="{00000000-0005-0000-0000-0000F3670000}"/>
    <cellStyle name="SAPBEXstdItemX 10 4" xfId="13873" xr:uid="{00000000-0005-0000-0000-0000F4670000}"/>
    <cellStyle name="SAPBEXstdItemX 11" xfId="13874" xr:uid="{00000000-0005-0000-0000-0000F5670000}"/>
    <cellStyle name="SAPBEXstdItemX 11 2" xfId="13875" xr:uid="{00000000-0005-0000-0000-0000F6670000}"/>
    <cellStyle name="SAPBEXstdItemX 11 3" xfId="13876" xr:uid="{00000000-0005-0000-0000-0000F7670000}"/>
    <cellStyle name="SAPBEXstdItemX 11 4" xfId="13877" xr:uid="{00000000-0005-0000-0000-0000F8670000}"/>
    <cellStyle name="SAPBEXstdItemX 12" xfId="13878" xr:uid="{00000000-0005-0000-0000-0000F9670000}"/>
    <cellStyle name="SAPBEXstdItemX 12 2" xfId="13879" xr:uid="{00000000-0005-0000-0000-0000FA670000}"/>
    <cellStyle name="SAPBEXstdItemX 12 3" xfId="13880" xr:uid="{00000000-0005-0000-0000-0000FB670000}"/>
    <cellStyle name="SAPBEXstdItemX 12 4" xfId="13881" xr:uid="{00000000-0005-0000-0000-0000FC670000}"/>
    <cellStyle name="SAPBEXstdItemX 13" xfId="13882" xr:uid="{00000000-0005-0000-0000-0000FD670000}"/>
    <cellStyle name="SAPBEXstdItemX 14" xfId="13883" xr:uid="{00000000-0005-0000-0000-0000FE670000}"/>
    <cellStyle name="SAPBEXstdItemX 15" xfId="13884" xr:uid="{00000000-0005-0000-0000-0000FF670000}"/>
    <cellStyle name="SAPBEXstdItemX 2" xfId="13885" xr:uid="{00000000-0005-0000-0000-000000680000}"/>
    <cellStyle name="SAPBEXstdItemX 2 2" xfId="13886" xr:uid="{00000000-0005-0000-0000-000001680000}"/>
    <cellStyle name="SAPBEXstdItemX 2 3" xfId="13887" xr:uid="{00000000-0005-0000-0000-000002680000}"/>
    <cellStyle name="SAPBEXstdItemX 2 4" xfId="13888" xr:uid="{00000000-0005-0000-0000-000003680000}"/>
    <cellStyle name="SAPBEXstdItemX 3" xfId="13889" xr:uid="{00000000-0005-0000-0000-000004680000}"/>
    <cellStyle name="SAPBEXstdItemX 3 2" xfId="13890" xr:uid="{00000000-0005-0000-0000-000005680000}"/>
    <cellStyle name="SAPBEXstdItemX 3 3" xfId="13891" xr:uid="{00000000-0005-0000-0000-000006680000}"/>
    <cellStyle name="SAPBEXstdItemX 3 4" xfId="13892" xr:uid="{00000000-0005-0000-0000-000007680000}"/>
    <cellStyle name="SAPBEXstdItemX 4" xfId="13893" xr:uid="{00000000-0005-0000-0000-000008680000}"/>
    <cellStyle name="SAPBEXstdItemX 4 2" xfId="13894" xr:uid="{00000000-0005-0000-0000-000009680000}"/>
    <cellStyle name="SAPBEXstdItemX 4 3" xfId="13895" xr:uid="{00000000-0005-0000-0000-00000A680000}"/>
    <cellStyle name="SAPBEXstdItemX 4 4" xfId="13896" xr:uid="{00000000-0005-0000-0000-00000B680000}"/>
    <cellStyle name="SAPBEXstdItemX 5" xfId="13897" xr:uid="{00000000-0005-0000-0000-00000C680000}"/>
    <cellStyle name="SAPBEXstdItemX 5 2" xfId="13898" xr:uid="{00000000-0005-0000-0000-00000D680000}"/>
    <cellStyle name="SAPBEXstdItemX 5 3" xfId="13899" xr:uid="{00000000-0005-0000-0000-00000E680000}"/>
    <cellStyle name="SAPBEXstdItemX 5 4" xfId="13900" xr:uid="{00000000-0005-0000-0000-00000F680000}"/>
    <cellStyle name="SAPBEXstdItemX 6" xfId="13901" xr:uid="{00000000-0005-0000-0000-000010680000}"/>
    <cellStyle name="SAPBEXstdItemX 6 2" xfId="13902" xr:uid="{00000000-0005-0000-0000-000011680000}"/>
    <cellStyle name="SAPBEXstdItemX 6 3" xfId="13903" xr:uid="{00000000-0005-0000-0000-000012680000}"/>
    <cellStyle name="SAPBEXstdItemX 6 4" xfId="13904" xr:uid="{00000000-0005-0000-0000-000013680000}"/>
    <cellStyle name="SAPBEXstdItemX 7" xfId="13905" xr:uid="{00000000-0005-0000-0000-000014680000}"/>
    <cellStyle name="SAPBEXstdItemX 7 2" xfId="13906" xr:uid="{00000000-0005-0000-0000-000015680000}"/>
    <cellStyle name="SAPBEXstdItemX 7 3" xfId="13907" xr:uid="{00000000-0005-0000-0000-000016680000}"/>
    <cellStyle name="SAPBEXstdItemX 7 4" xfId="13908" xr:uid="{00000000-0005-0000-0000-000017680000}"/>
    <cellStyle name="SAPBEXstdItemX 8" xfId="13909" xr:uid="{00000000-0005-0000-0000-000018680000}"/>
    <cellStyle name="SAPBEXstdItemX 8 2" xfId="13910" xr:uid="{00000000-0005-0000-0000-000019680000}"/>
    <cellStyle name="SAPBEXstdItemX 8 3" xfId="13911" xr:uid="{00000000-0005-0000-0000-00001A680000}"/>
    <cellStyle name="SAPBEXstdItemX 8 4" xfId="13912" xr:uid="{00000000-0005-0000-0000-00001B680000}"/>
    <cellStyle name="SAPBEXstdItemX 9" xfId="13913" xr:uid="{00000000-0005-0000-0000-00001C680000}"/>
    <cellStyle name="SAPBEXstdItemX 9 2" xfId="13914" xr:uid="{00000000-0005-0000-0000-00001D680000}"/>
    <cellStyle name="SAPBEXstdItemX 9 3" xfId="13915" xr:uid="{00000000-0005-0000-0000-00001E680000}"/>
    <cellStyle name="SAPBEXstdItemX 9 4" xfId="13916" xr:uid="{00000000-0005-0000-0000-00001F680000}"/>
    <cellStyle name="SAPBEXstdItemX_Лист2" xfId="30728" xr:uid="{00000000-0005-0000-0000-000020680000}"/>
    <cellStyle name="SAPBEXtitle" xfId="13917" xr:uid="{00000000-0005-0000-0000-000021680000}"/>
    <cellStyle name="SAPBEXtitle 2" xfId="30729" xr:uid="{00000000-0005-0000-0000-000022680000}"/>
    <cellStyle name="SAPBEXundefined" xfId="13918" xr:uid="{00000000-0005-0000-0000-000023680000}"/>
    <cellStyle name="SAPBEXundefined 10" xfId="13919" xr:uid="{00000000-0005-0000-0000-000024680000}"/>
    <cellStyle name="SAPBEXundefined 10 2" xfId="13920" xr:uid="{00000000-0005-0000-0000-000025680000}"/>
    <cellStyle name="SAPBEXundefined 10 3" xfId="13921" xr:uid="{00000000-0005-0000-0000-000026680000}"/>
    <cellStyle name="SAPBEXundefined 10 4" xfId="13922" xr:uid="{00000000-0005-0000-0000-000027680000}"/>
    <cellStyle name="SAPBEXundefined 11" xfId="13923" xr:uid="{00000000-0005-0000-0000-000028680000}"/>
    <cellStyle name="SAPBEXundefined 11 2" xfId="13924" xr:uid="{00000000-0005-0000-0000-000029680000}"/>
    <cellStyle name="SAPBEXundefined 11 3" xfId="13925" xr:uid="{00000000-0005-0000-0000-00002A680000}"/>
    <cellStyle name="SAPBEXundefined 11 4" xfId="13926" xr:uid="{00000000-0005-0000-0000-00002B680000}"/>
    <cellStyle name="SAPBEXundefined 12" xfId="13927" xr:uid="{00000000-0005-0000-0000-00002C680000}"/>
    <cellStyle name="SAPBEXundefined 12 2" xfId="13928" xr:uid="{00000000-0005-0000-0000-00002D680000}"/>
    <cellStyle name="SAPBEXundefined 12 3" xfId="13929" xr:uid="{00000000-0005-0000-0000-00002E680000}"/>
    <cellStyle name="SAPBEXundefined 12 4" xfId="13930" xr:uid="{00000000-0005-0000-0000-00002F680000}"/>
    <cellStyle name="SAPBEXundefined 13" xfId="13931" xr:uid="{00000000-0005-0000-0000-000030680000}"/>
    <cellStyle name="SAPBEXundefined 14" xfId="13932" xr:uid="{00000000-0005-0000-0000-000031680000}"/>
    <cellStyle name="SAPBEXundefined 15" xfId="13933" xr:uid="{00000000-0005-0000-0000-000032680000}"/>
    <cellStyle name="SAPBEXundefined 2" xfId="13934" xr:uid="{00000000-0005-0000-0000-000033680000}"/>
    <cellStyle name="SAPBEXundefined 2 2" xfId="13935" xr:uid="{00000000-0005-0000-0000-000034680000}"/>
    <cellStyle name="SAPBEXundefined 2 3" xfId="13936" xr:uid="{00000000-0005-0000-0000-000035680000}"/>
    <cellStyle name="SAPBEXundefined 2 4" xfId="13937" xr:uid="{00000000-0005-0000-0000-000036680000}"/>
    <cellStyle name="SAPBEXundefined 3" xfId="13938" xr:uid="{00000000-0005-0000-0000-000037680000}"/>
    <cellStyle name="SAPBEXundefined 3 2" xfId="13939" xr:uid="{00000000-0005-0000-0000-000038680000}"/>
    <cellStyle name="SAPBEXundefined 3 3" xfId="13940" xr:uid="{00000000-0005-0000-0000-000039680000}"/>
    <cellStyle name="SAPBEXundefined 3 4" xfId="13941" xr:uid="{00000000-0005-0000-0000-00003A680000}"/>
    <cellStyle name="SAPBEXundefined 4" xfId="13942" xr:uid="{00000000-0005-0000-0000-00003B680000}"/>
    <cellStyle name="SAPBEXundefined 4 2" xfId="13943" xr:uid="{00000000-0005-0000-0000-00003C680000}"/>
    <cellStyle name="SAPBEXundefined 4 3" xfId="13944" xr:uid="{00000000-0005-0000-0000-00003D680000}"/>
    <cellStyle name="SAPBEXundefined 4 4" xfId="13945" xr:uid="{00000000-0005-0000-0000-00003E680000}"/>
    <cellStyle name="SAPBEXundefined 5" xfId="13946" xr:uid="{00000000-0005-0000-0000-00003F680000}"/>
    <cellStyle name="SAPBEXundefined 5 2" xfId="13947" xr:uid="{00000000-0005-0000-0000-000040680000}"/>
    <cellStyle name="SAPBEXundefined 5 3" xfId="13948" xr:uid="{00000000-0005-0000-0000-000041680000}"/>
    <cellStyle name="SAPBEXundefined 5 4" xfId="13949" xr:uid="{00000000-0005-0000-0000-000042680000}"/>
    <cellStyle name="SAPBEXundefined 6" xfId="13950" xr:uid="{00000000-0005-0000-0000-000043680000}"/>
    <cellStyle name="SAPBEXundefined 6 2" xfId="13951" xr:uid="{00000000-0005-0000-0000-000044680000}"/>
    <cellStyle name="SAPBEXundefined 6 3" xfId="13952" xr:uid="{00000000-0005-0000-0000-000045680000}"/>
    <cellStyle name="SAPBEXundefined 6 4" xfId="13953" xr:uid="{00000000-0005-0000-0000-000046680000}"/>
    <cellStyle name="SAPBEXundefined 7" xfId="13954" xr:uid="{00000000-0005-0000-0000-000047680000}"/>
    <cellStyle name="SAPBEXundefined 7 2" xfId="13955" xr:uid="{00000000-0005-0000-0000-000048680000}"/>
    <cellStyle name="SAPBEXundefined 7 3" xfId="13956" xr:uid="{00000000-0005-0000-0000-000049680000}"/>
    <cellStyle name="SAPBEXundefined 7 4" xfId="13957" xr:uid="{00000000-0005-0000-0000-00004A680000}"/>
    <cellStyle name="SAPBEXundefined 8" xfId="13958" xr:uid="{00000000-0005-0000-0000-00004B680000}"/>
    <cellStyle name="SAPBEXundefined 8 2" xfId="13959" xr:uid="{00000000-0005-0000-0000-00004C680000}"/>
    <cellStyle name="SAPBEXundefined 8 3" xfId="13960" xr:uid="{00000000-0005-0000-0000-00004D680000}"/>
    <cellStyle name="SAPBEXundefined 8 4" xfId="13961" xr:uid="{00000000-0005-0000-0000-00004E680000}"/>
    <cellStyle name="SAPBEXundefined 9" xfId="13962" xr:uid="{00000000-0005-0000-0000-00004F680000}"/>
    <cellStyle name="SAPBEXundefined 9 2" xfId="13963" xr:uid="{00000000-0005-0000-0000-000050680000}"/>
    <cellStyle name="SAPBEXundefined 9 3" xfId="13964" xr:uid="{00000000-0005-0000-0000-000051680000}"/>
    <cellStyle name="SAPBEXundefined 9 4" xfId="13965" xr:uid="{00000000-0005-0000-0000-000052680000}"/>
    <cellStyle name="SAPBEXundefined_Лист2" xfId="30730" xr:uid="{00000000-0005-0000-0000-000053680000}"/>
    <cellStyle name="SAPOutput" xfId="13966" xr:uid="{00000000-0005-0000-0000-000054680000}"/>
    <cellStyle name="ScotchRule" xfId="13967" xr:uid="{00000000-0005-0000-0000-000055680000}"/>
    <cellStyle name="ScotchRule 2" xfId="13968" xr:uid="{00000000-0005-0000-0000-000056680000}"/>
    <cellStyle name="ScotchRule 3" xfId="13969" xr:uid="{00000000-0005-0000-0000-000057680000}"/>
    <cellStyle name="ScotchRule 4" xfId="30731" xr:uid="{00000000-0005-0000-0000-000058680000}"/>
    <cellStyle name="ScotchRule_Лист2" xfId="30732" xr:uid="{00000000-0005-0000-0000-000059680000}"/>
    <cellStyle name="Serguei" xfId="13970" xr:uid="{00000000-0005-0000-0000-00005A680000}"/>
    <cellStyle name="Serguei 10" xfId="13971" xr:uid="{00000000-0005-0000-0000-00005B680000}"/>
    <cellStyle name="Serguei 10 2" xfId="13972" xr:uid="{00000000-0005-0000-0000-00005C680000}"/>
    <cellStyle name="Serguei 10 3" xfId="13973" xr:uid="{00000000-0005-0000-0000-00005D680000}"/>
    <cellStyle name="Serguei 10 4" xfId="13974" xr:uid="{00000000-0005-0000-0000-00005E680000}"/>
    <cellStyle name="Serguei 11" xfId="13975" xr:uid="{00000000-0005-0000-0000-00005F680000}"/>
    <cellStyle name="Serguei 11 2" xfId="13976" xr:uid="{00000000-0005-0000-0000-000060680000}"/>
    <cellStyle name="Serguei 11 3" xfId="13977" xr:uid="{00000000-0005-0000-0000-000061680000}"/>
    <cellStyle name="Serguei 11 4" xfId="13978" xr:uid="{00000000-0005-0000-0000-000062680000}"/>
    <cellStyle name="Serguei 12" xfId="13979" xr:uid="{00000000-0005-0000-0000-000063680000}"/>
    <cellStyle name="Serguei 12 2" xfId="13980" xr:uid="{00000000-0005-0000-0000-000064680000}"/>
    <cellStyle name="Serguei 12 3" xfId="13981" xr:uid="{00000000-0005-0000-0000-000065680000}"/>
    <cellStyle name="Serguei 12 4" xfId="13982" xr:uid="{00000000-0005-0000-0000-000066680000}"/>
    <cellStyle name="Serguei 13" xfId="13983" xr:uid="{00000000-0005-0000-0000-000067680000}"/>
    <cellStyle name="Serguei 13 2" xfId="13984" xr:uid="{00000000-0005-0000-0000-000068680000}"/>
    <cellStyle name="Serguei 13 3" xfId="13985" xr:uid="{00000000-0005-0000-0000-000069680000}"/>
    <cellStyle name="Serguei 13 4" xfId="13986" xr:uid="{00000000-0005-0000-0000-00006A680000}"/>
    <cellStyle name="Serguei 14" xfId="13987" xr:uid="{00000000-0005-0000-0000-00006B680000}"/>
    <cellStyle name="Serguei 14 2" xfId="13988" xr:uid="{00000000-0005-0000-0000-00006C680000}"/>
    <cellStyle name="Serguei 14 3" xfId="13989" xr:uid="{00000000-0005-0000-0000-00006D680000}"/>
    <cellStyle name="Serguei 14 4" xfId="13990" xr:uid="{00000000-0005-0000-0000-00006E680000}"/>
    <cellStyle name="Serguei 15" xfId="13991" xr:uid="{00000000-0005-0000-0000-00006F680000}"/>
    <cellStyle name="Serguei 15 2" xfId="13992" xr:uid="{00000000-0005-0000-0000-000070680000}"/>
    <cellStyle name="Serguei 15 3" xfId="13993" xr:uid="{00000000-0005-0000-0000-000071680000}"/>
    <cellStyle name="Serguei 15 4" xfId="13994" xr:uid="{00000000-0005-0000-0000-000072680000}"/>
    <cellStyle name="Serguei 16" xfId="13995" xr:uid="{00000000-0005-0000-0000-000073680000}"/>
    <cellStyle name="Serguei 17" xfId="13996" xr:uid="{00000000-0005-0000-0000-000074680000}"/>
    <cellStyle name="Serguei 18" xfId="13997" xr:uid="{00000000-0005-0000-0000-000075680000}"/>
    <cellStyle name="Serguei 2" xfId="13998" xr:uid="{00000000-0005-0000-0000-000076680000}"/>
    <cellStyle name="Serguei 2 2" xfId="13999" xr:uid="{00000000-0005-0000-0000-000077680000}"/>
    <cellStyle name="Serguei 2 3" xfId="14000" xr:uid="{00000000-0005-0000-0000-000078680000}"/>
    <cellStyle name="Serguei 2 4" xfId="14001" xr:uid="{00000000-0005-0000-0000-000079680000}"/>
    <cellStyle name="Serguei 3" xfId="14002" xr:uid="{00000000-0005-0000-0000-00007A680000}"/>
    <cellStyle name="Serguei 3 2" xfId="14003" xr:uid="{00000000-0005-0000-0000-00007B680000}"/>
    <cellStyle name="Serguei 3 3" xfId="14004" xr:uid="{00000000-0005-0000-0000-00007C680000}"/>
    <cellStyle name="Serguei 3 4" xfId="14005" xr:uid="{00000000-0005-0000-0000-00007D680000}"/>
    <cellStyle name="Serguei 4" xfId="14006" xr:uid="{00000000-0005-0000-0000-00007E680000}"/>
    <cellStyle name="Serguei 4 2" xfId="14007" xr:uid="{00000000-0005-0000-0000-00007F680000}"/>
    <cellStyle name="Serguei 4 3" xfId="14008" xr:uid="{00000000-0005-0000-0000-000080680000}"/>
    <cellStyle name="Serguei 4 4" xfId="14009" xr:uid="{00000000-0005-0000-0000-000081680000}"/>
    <cellStyle name="Serguei 5" xfId="14010" xr:uid="{00000000-0005-0000-0000-000082680000}"/>
    <cellStyle name="Serguei 5 2" xfId="14011" xr:uid="{00000000-0005-0000-0000-000083680000}"/>
    <cellStyle name="Serguei 5 3" xfId="14012" xr:uid="{00000000-0005-0000-0000-000084680000}"/>
    <cellStyle name="Serguei 5 4" xfId="14013" xr:uid="{00000000-0005-0000-0000-000085680000}"/>
    <cellStyle name="Serguei 6" xfId="14014" xr:uid="{00000000-0005-0000-0000-000086680000}"/>
    <cellStyle name="Serguei 6 2" xfId="14015" xr:uid="{00000000-0005-0000-0000-000087680000}"/>
    <cellStyle name="Serguei 6 3" xfId="14016" xr:uid="{00000000-0005-0000-0000-000088680000}"/>
    <cellStyle name="Serguei 6 4" xfId="14017" xr:uid="{00000000-0005-0000-0000-000089680000}"/>
    <cellStyle name="Serguei 7" xfId="14018" xr:uid="{00000000-0005-0000-0000-00008A680000}"/>
    <cellStyle name="Serguei 7 2" xfId="14019" xr:uid="{00000000-0005-0000-0000-00008B680000}"/>
    <cellStyle name="Serguei 7 3" xfId="14020" xr:uid="{00000000-0005-0000-0000-00008C680000}"/>
    <cellStyle name="Serguei 7 4" xfId="14021" xr:uid="{00000000-0005-0000-0000-00008D680000}"/>
    <cellStyle name="Serguei 8" xfId="14022" xr:uid="{00000000-0005-0000-0000-00008E680000}"/>
    <cellStyle name="Serguei 8 2" xfId="14023" xr:uid="{00000000-0005-0000-0000-00008F680000}"/>
    <cellStyle name="Serguei 8 3" xfId="14024" xr:uid="{00000000-0005-0000-0000-000090680000}"/>
    <cellStyle name="Serguei 8 4" xfId="14025" xr:uid="{00000000-0005-0000-0000-000091680000}"/>
    <cellStyle name="Serguei 9" xfId="14026" xr:uid="{00000000-0005-0000-0000-000092680000}"/>
    <cellStyle name="Serguei 9 2" xfId="14027" xr:uid="{00000000-0005-0000-0000-000093680000}"/>
    <cellStyle name="Serguei 9 3" xfId="14028" xr:uid="{00000000-0005-0000-0000-000094680000}"/>
    <cellStyle name="Serguei 9 4" xfId="14029" xr:uid="{00000000-0005-0000-0000-000095680000}"/>
    <cellStyle name="Serguei_факт 2019" xfId="30733" xr:uid="{00000000-0005-0000-0000-000096680000}"/>
    <cellStyle name="Shell" xfId="14030" xr:uid="{00000000-0005-0000-0000-000097680000}"/>
    <cellStyle name="Shell 2" xfId="14031" xr:uid="{00000000-0005-0000-0000-000098680000}"/>
    <cellStyle name="Shell 3" xfId="14032" xr:uid="{00000000-0005-0000-0000-000099680000}"/>
    <cellStyle name="Shell 4" xfId="14033" xr:uid="{00000000-0005-0000-0000-00009A680000}"/>
    <cellStyle name="Shell 5" xfId="14034" xr:uid="{00000000-0005-0000-0000-00009B680000}"/>
    <cellStyle name="Shell_Лист2" xfId="30734" xr:uid="{00000000-0005-0000-0000-00009C680000}"/>
    <cellStyle name="Single Accounting" xfId="14035" xr:uid="{00000000-0005-0000-0000-00009D680000}"/>
    <cellStyle name="Single Accounting 2" xfId="30735" xr:uid="{00000000-0005-0000-0000-00009E680000}"/>
    <cellStyle name="small" xfId="14036" xr:uid="{00000000-0005-0000-0000-00009F680000}"/>
    <cellStyle name="small 2" xfId="30736" xr:uid="{00000000-0005-0000-0000-0000A0680000}"/>
    <cellStyle name="Standaard_laroux" xfId="14037" xr:uid="{00000000-0005-0000-0000-0000A1680000}"/>
    <cellStyle name="Standard_20020617_Modell_PUFA_neu_v9" xfId="14038" xr:uid="{00000000-0005-0000-0000-0000A2680000}"/>
    <cellStyle name="Style 1" xfId="14039" xr:uid="{00000000-0005-0000-0000-0000A3680000}"/>
    <cellStyle name="Style 1 2" xfId="30737" xr:uid="{00000000-0005-0000-0000-0000A4680000}"/>
    <cellStyle name="subhead" xfId="14040" xr:uid="{00000000-0005-0000-0000-0000A5680000}"/>
    <cellStyle name="Subtitle" xfId="14041" xr:uid="{00000000-0005-0000-0000-0000A6680000}"/>
    <cellStyle name="Subtitle 2" xfId="14042" xr:uid="{00000000-0005-0000-0000-0000A7680000}"/>
    <cellStyle name="Subtitle 2 2" xfId="24052" xr:uid="{00000000-0005-0000-0000-0000A8680000}"/>
    <cellStyle name="Subtitle 2 2 2" xfId="30738" xr:uid="{00000000-0005-0000-0000-0000A9680000}"/>
    <cellStyle name="Subtitle 2 3" xfId="30739" xr:uid="{00000000-0005-0000-0000-0000AA680000}"/>
    <cellStyle name="Subtitle 2_Лист2" xfId="30740" xr:uid="{00000000-0005-0000-0000-0000AB680000}"/>
    <cellStyle name="Subtitle 3" xfId="14043" xr:uid="{00000000-0005-0000-0000-0000AC680000}"/>
    <cellStyle name="Subtitle 3 2" xfId="24053" xr:uid="{00000000-0005-0000-0000-0000AD680000}"/>
    <cellStyle name="Subtitle 3 2 2" xfId="30741" xr:uid="{00000000-0005-0000-0000-0000AE680000}"/>
    <cellStyle name="Subtitle 3 3" xfId="30742" xr:uid="{00000000-0005-0000-0000-0000AF680000}"/>
    <cellStyle name="Subtitle 3_Лист2" xfId="30743" xr:uid="{00000000-0005-0000-0000-0000B0680000}"/>
    <cellStyle name="Subtitle 4" xfId="14044" xr:uid="{00000000-0005-0000-0000-0000B1680000}"/>
    <cellStyle name="Subtitle 4 2" xfId="24054" xr:uid="{00000000-0005-0000-0000-0000B2680000}"/>
    <cellStyle name="Subtitle 4 2 2" xfId="30744" xr:uid="{00000000-0005-0000-0000-0000B3680000}"/>
    <cellStyle name="Subtitle 4 3" xfId="30745" xr:uid="{00000000-0005-0000-0000-0000B4680000}"/>
    <cellStyle name="Subtitle 4_Лист2" xfId="30746" xr:uid="{00000000-0005-0000-0000-0000B5680000}"/>
    <cellStyle name="Subtitle 5" xfId="14045" xr:uid="{00000000-0005-0000-0000-0000B6680000}"/>
    <cellStyle name="Subtitle 5 2" xfId="30747" xr:uid="{00000000-0005-0000-0000-0000B7680000}"/>
    <cellStyle name="Subtitle 6" xfId="30748" xr:uid="{00000000-0005-0000-0000-0000B8680000}"/>
    <cellStyle name="Subtitle_Калькуляция для мониторинга 2010" xfId="14046" xr:uid="{00000000-0005-0000-0000-0000B9680000}"/>
    <cellStyle name="SYSTEM" xfId="14047" xr:uid="{00000000-0005-0000-0000-0000BA680000}"/>
    <cellStyle name="SYSTEM 10" xfId="14048" xr:uid="{00000000-0005-0000-0000-0000BB680000}"/>
    <cellStyle name="SYSTEM 10 2" xfId="14049" xr:uid="{00000000-0005-0000-0000-0000BC680000}"/>
    <cellStyle name="SYSTEM 10 3" xfId="14050" xr:uid="{00000000-0005-0000-0000-0000BD680000}"/>
    <cellStyle name="SYSTEM 10 4" xfId="14051" xr:uid="{00000000-0005-0000-0000-0000BE680000}"/>
    <cellStyle name="SYSTEM 11" xfId="14052" xr:uid="{00000000-0005-0000-0000-0000BF680000}"/>
    <cellStyle name="SYSTEM 11 2" xfId="14053" xr:uid="{00000000-0005-0000-0000-0000C0680000}"/>
    <cellStyle name="SYSTEM 11 3" xfId="14054" xr:uid="{00000000-0005-0000-0000-0000C1680000}"/>
    <cellStyle name="SYSTEM 11 4" xfId="14055" xr:uid="{00000000-0005-0000-0000-0000C2680000}"/>
    <cellStyle name="SYSTEM 12" xfId="14056" xr:uid="{00000000-0005-0000-0000-0000C3680000}"/>
    <cellStyle name="SYSTEM 12 2" xfId="14057" xr:uid="{00000000-0005-0000-0000-0000C4680000}"/>
    <cellStyle name="SYSTEM 12 3" xfId="14058" xr:uid="{00000000-0005-0000-0000-0000C5680000}"/>
    <cellStyle name="SYSTEM 12 4" xfId="14059" xr:uid="{00000000-0005-0000-0000-0000C6680000}"/>
    <cellStyle name="SYSTEM 13" xfId="14060" xr:uid="{00000000-0005-0000-0000-0000C7680000}"/>
    <cellStyle name="SYSTEM 13 2" xfId="14061" xr:uid="{00000000-0005-0000-0000-0000C8680000}"/>
    <cellStyle name="SYSTEM 13 3" xfId="14062" xr:uid="{00000000-0005-0000-0000-0000C9680000}"/>
    <cellStyle name="SYSTEM 13 4" xfId="14063" xr:uid="{00000000-0005-0000-0000-0000CA680000}"/>
    <cellStyle name="SYSTEM 14" xfId="14064" xr:uid="{00000000-0005-0000-0000-0000CB680000}"/>
    <cellStyle name="SYSTEM 14 2" xfId="14065" xr:uid="{00000000-0005-0000-0000-0000CC680000}"/>
    <cellStyle name="SYSTEM 14 3" xfId="14066" xr:uid="{00000000-0005-0000-0000-0000CD680000}"/>
    <cellStyle name="SYSTEM 14 4" xfId="14067" xr:uid="{00000000-0005-0000-0000-0000CE680000}"/>
    <cellStyle name="SYSTEM 15" xfId="14068" xr:uid="{00000000-0005-0000-0000-0000CF680000}"/>
    <cellStyle name="SYSTEM 15 2" xfId="14069" xr:uid="{00000000-0005-0000-0000-0000D0680000}"/>
    <cellStyle name="SYSTEM 15 3" xfId="14070" xr:uid="{00000000-0005-0000-0000-0000D1680000}"/>
    <cellStyle name="SYSTEM 15 4" xfId="14071" xr:uid="{00000000-0005-0000-0000-0000D2680000}"/>
    <cellStyle name="SYSTEM 16" xfId="14072" xr:uid="{00000000-0005-0000-0000-0000D3680000}"/>
    <cellStyle name="SYSTEM 17" xfId="14073" xr:uid="{00000000-0005-0000-0000-0000D4680000}"/>
    <cellStyle name="SYSTEM 18" xfId="14074" xr:uid="{00000000-0005-0000-0000-0000D5680000}"/>
    <cellStyle name="SYSTEM 2" xfId="14075" xr:uid="{00000000-0005-0000-0000-0000D6680000}"/>
    <cellStyle name="SYSTEM 2 2" xfId="14076" xr:uid="{00000000-0005-0000-0000-0000D7680000}"/>
    <cellStyle name="SYSTEM 2 3" xfId="14077" xr:uid="{00000000-0005-0000-0000-0000D8680000}"/>
    <cellStyle name="SYSTEM 2 4" xfId="14078" xr:uid="{00000000-0005-0000-0000-0000D9680000}"/>
    <cellStyle name="SYSTEM 3" xfId="14079" xr:uid="{00000000-0005-0000-0000-0000DA680000}"/>
    <cellStyle name="SYSTEM 3 2" xfId="14080" xr:uid="{00000000-0005-0000-0000-0000DB680000}"/>
    <cellStyle name="SYSTEM 3 3" xfId="14081" xr:uid="{00000000-0005-0000-0000-0000DC680000}"/>
    <cellStyle name="SYSTEM 3 4" xfId="14082" xr:uid="{00000000-0005-0000-0000-0000DD680000}"/>
    <cellStyle name="SYSTEM 4" xfId="14083" xr:uid="{00000000-0005-0000-0000-0000DE680000}"/>
    <cellStyle name="SYSTEM 4 2" xfId="14084" xr:uid="{00000000-0005-0000-0000-0000DF680000}"/>
    <cellStyle name="SYSTEM 4 3" xfId="14085" xr:uid="{00000000-0005-0000-0000-0000E0680000}"/>
    <cellStyle name="SYSTEM 4 4" xfId="14086" xr:uid="{00000000-0005-0000-0000-0000E1680000}"/>
    <cellStyle name="SYSTEM 5" xfId="14087" xr:uid="{00000000-0005-0000-0000-0000E2680000}"/>
    <cellStyle name="SYSTEM 5 2" xfId="14088" xr:uid="{00000000-0005-0000-0000-0000E3680000}"/>
    <cellStyle name="SYSTEM 5 3" xfId="14089" xr:uid="{00000000-0005-0000-0000-0000E4680000}"/>
    <cellStyle name="SYSTEM 5 4" xfId="14090" xr:uid="{00000000-0005-0000-0000-0000E5680000}"/>
    <cellStyle name="SYSTEM 6" xfId="14091" xr:uid="{00000000-0005-0000-0000-0000E6680000}"/>
    <cellStyle name="SYSTEM 6 2" xfId="14092" xr:uid="{00000000-0005-0000-0000-0000E7680000}"/>
    <cellStyle name="SYSTEM 6 3" xfId="14093" xr:uid="{00000000-0005-0000-0000-0000E8680000}"/>
    <cellStyle name="SYSTEM 6 4" xfId="14094" xr:uid="{00000000-0005-0000-0000-0000E9680000}"/>
    <cellStyle name="SYSTEM 7" xfId="14095" xr:uid="{00000000-0005-0000-0000-0000EA680000}"/>
    <cellStyle name="SYSTEM 7 2" xfId="14096" xr:uid="{00000000-0005-0000-0000-0000EB680000}"/>
    <cellStyle name="SYSTEM 7 3" xfId="14097" xr:uid="{00000000-0005-0000-0000-0000EC680000}"/>
    <cellStyle name="SYSTEM 7 4" xfId="14098" xr:uid="{00000000-0005-0000-0000-0000ED680000}"/>
    <cellStyle name="SYSTEM 8" xfId="14099" xr:uid="{00000000-0005-0000-0000-0000EE680000}"/>
    <cellStyle name="SYSTEM 8 2" xfId="14100" xr:uid="{00000000-0005-0000-0000-0000EF680000}"/>
    <cellStyle name="SYSTEM 8 3" xfId="14101" xr:uid="{00000000-0005-0000-0000-0000F0680000}"/>
    <cellStyle name="SYSTEM 8 4" xfId="14102" xr:uid="{00000000-0005-0000-0000-0000F1680000}"/>
    <cellStyle name="SYSTEM 9" xfId="14103" xr:uid="{00000000-0005-0000-0000-0000F2680000}"/>
    <cellStyle name="SYSTEM 9 2" xfId="14104" xr:uid="{00000000-0005-0000-0000-0000F3680000}"/>
    <cellStyle name="SYSTEM 9 3" xfId="14105" xr:uid="{00000000-0005-0000-0000-0000F4680000}"/>
    <cellStyle name="SYSTEM 9 4" xfId="14106" xr:uid="{00000000-0005-0000-0000-0000F5680000}"/>
    <cellStyle name="SYSTEM_Лист2" xfId="30749" xr:uid="{00000000-0005-0000-0000-0000F6680000}"/>
    <cellStyle name="Table  - Style6" xfId="14107" xr:uid="{00000000-0005-0000-0000-0000F7680000}"/>
    <cellStyle name="Table  - Style6 10" xfId="14108" xr:uid="{00000000-0005-0000-0000-0000F8680000}"/>
    <cellStyle name="Table  - Style6 10 2" xfId="14109" xr:uid="{00000000-0005-0000-0000-0000F9680000}"/>
    <cellStyle name="Table  - Style6 10 3" xfId="14110" xr:uid="{00000000-0005-0000-0000-0000FA680000}"/>
    <cellStyle name="Table  - Style6 10 4" xfId="14111" xr:uid="{00000000-0005-0000-0000-0000FB680000}"/>
    <cellStyle name="Table  - Style6 11" xfId="14112" xr:uid="{00000000-0005-0000-0000-0000FC680000}"/>
    <cellStyle name="Table  - Style6 11 2" xfId="14113" xr:uid="{00000000-0005-0000-0000-0000FD680000}"/>
    <cellStyle name="Table  - Style6 11 3" xfId="14114" xr:uid="{00000000-0005-0000-0000-0000FE680000}"/>
    <cellStyle name="Table  - Style6 11 4" xfId="14115" xr:uid="{00000000-0005-0000-0000-0000FF680000}"/>
    <cellStyle name="Table  - Style6 12" xfId="14116" xr:uid="{00000000-0005-0000-0000-000000690000}"/>
    <cellStyle name="Table  - Style6 12 2" xfId="14117" xr:uid="{00000000-0005-0000-0000-000001690000}"/>
    <cellStyle name="Table  - Style6 12 3" xfId="14118" xr:uid="{00000000-0005-0000-0000-000002690000}"/>
    <cellStyle name="Table  - Style6 12 4" xfId="14119" xr:uid="{00000000-0005-0000-0000-000003690000}"/>
    <cellStyle name="Table  - Style6 13" xfId="14120" xr:uid="{00000000-0005-0000-0000-000004690000}"/>
    <cellStyle name="Table  - Style6 13 2" xfId="14121" xr:uid="{00000000-0005-0000-0000-000005690000}"/>
    <cellStyle name="Table  - Style6 13 3" xfId="14122" xr:uid="{00000000-0005-0000-0000-000006690000}"/>
    <cellStyle name="Table  - Style6 13 4" xfId="14123" xr:uid="{00000000-0005-0000-0000-000007690000}"/>
    <cellStyle name="Table  - Style6 14" xfId="14124" xr:uid="{00000000-0005-0000-0000-000008690000}"/>
    <cellStyle name="Table  - Style6 14 2" xfId="14125" xr:uid="{00000000-0005-0000-0000-000009690000}"/>
    <cellStyle name="Table  - Style6 14 3" xfId="14126" xr:uid="{00000000-0005-0000-0000-00000A690000}"/>
    <cellStyle name="Table  - Style6 14 4" xfId="14127" xr:uid="{00000000-0005-0000-0000-00000B690000}"/>
    <cellStyle name="Table  - Style6 15" xfId="14128" xr:uid="{00000000-0005-0000-0000-00000C690000}"/>
    <cellStyle name="Table  - Style6 15 2" xfId="14129" xr:uid="{00000000-0005-0000-0000-00000D690000}"/>
    <cellStyle name="Table  - Style6 15 3" xfId="14130" xr:uid="{00000000-0005-0000-0000-00000E690000}"/>
    <cellStyle name="Table  - Style6 15 4" xfId="14131" xr:uid="{00000000-0005-0000-0000-00000F690000}"/>
    <cellStyle name="Table  - Style6 16" xfId="14132" xr:uid="{00000000-0005-0000-0000-000010690000}"/>
    <cellStyle name="Table  - Style6 17" xfId="14133" xr:uid="{00000000-0005-0000-0000-000011690000}"/>
    <cellStyle name="Table  - Style6 18" xfId="14134" xr:uid="{00000000-0005-0000-0000-000012690000}"/>
    <cellStyle name="Table  - Style6 2" xfId="14135" xr:uid="{00000000-0005-0000-0000-000013690000}"/>
    <cellStyle name="Table  - Style6 2 2" xfId="14136" xr:uid="{00000000-0005-0000-0000-000014690000}"/>
    <cellStyle name="Table  - Style6 2 3" xfId="14137" xr:uid="{00000000-0005-0000-0000-000015690000}"/>
    <cellStyle name="Table  - Style6 2 4" xfId="14138" xr:uid="{00000000-0005-0000-0000-000016690000}"/>
    <cellStyle name="Table  - Style6 3" xfId="14139" xr:uid="{00000000-0005-0000-0000-000017690000}"/>
    <cellStyle name="Table  - Style6 3 2" xfId="14140" xr:uid="{00000000-0005-0000-0000-000018690000}"/>
    <cellStyle name="Table  - Style6 3 3" xfId="14141" xr:uid="{00000000-0005-0000-0000-000019690000}"/>
    <cellStyle name="Table  - Style6 3 4" xfId="14142" xr:uid="{00000000-0005-0000-0000-00001A690000}"/>
    <cellStyle name="Table  - Style6 4" xfId="14143" xr:uid="{00000000-0005-0000-0000-00001B690000}"/>
    <cellStyle name="Table  - Style6 4 2" xfId="14144" xr:uid="{00000000-0005-0000-0000-00001C690000}"/>
    <cellStyle name="Table  - Style6 4 3" xfId="14145" xr:uid="{00000000-0005-0000-0000-00001D690000}"/>
    <cellStyle name="Table  - Style6 4 4" xfId="14146" xr:uid="{00000000-0005-0000-0000-00001E690000}"/>
    <cellStyle name="Table  - Style6 5" xfId="14147" xr:uid="{00000000-0005-0000-0000-00001F690000}"/>
    <cellStyle name="Table  - Style6 5 2" xfId="14148" xr:uid="{00000000-0005-0000-0000-000020690000}"/>
    <cellStyle name="Table  - Style6 5 3" xfId="14149" xr:uid="{00000000-0005-0000-0000-000021690000}"/>
    <cellStyle name="Table  - Style6 5 4" xfId="14150" xr:uid="{00000000-0005-0000-0000-000022690000}"/>
    <cellStyle name="Table  - Style6 6" xfId="14151" xr:uid="{00000000-0005-0000-0000-000023690000}"/>
    <cellStyle name="Table  - Style6 6 2" xfId="14152" xr:uid="{00000000-0005-0000-0000-000024690000}"/>
    <cellStyle name="Table  - Style6 6 3" xfId="14153" xr:uid="{00000000-0005-0000-0000-000025690000}"/>
    <cellStyle name="Table  - Style6 6 4" xfId="14154" xr:uid="{00000000-0005-0000-0000-000026690000}"/>
    <cellStyle name="Table  - Style6 7" xfId="14155" xr:uid="{00000000-0005-0000-0000-000027690000}"/>
    <cellStyle name="Table  - Style6 7 2" xfId="14156" xr:uid="{00000000-0005-0000-0000-000028690000}"/>
    <cellStyle name="Table  - Style6 7 3" xfId="14157" xr:uid="{00000000-0005-0000-0000-000029690000}"/>
    <cellStyle name="Table  - Style6 7 4" xfId="14158" xr:uid="{00000000-0005-0000-0000-00002A690000}"/>
    <cellStyle name="Table  - Style6 8" xfId="14159" xr:uid="{00000000-0005-0000-0000-00002B690000}"/>
    <cellStyle name="Table  - Style6 8 2" xfId="14160" xr:uid="{00000000-0005-0000-0000-00002C690000}"/>
    <cellStyle name="Table  - Style6 8 3" xfId="14161" xr:uid="{00000000-0005-0000-0000-00002D690000}"/>
    <cellStyle name="Table  - Style6 8 4" xfId="14162" xr:uid="{00000000-0005-0000-0000-00002E690000}"/>
    <cellStyle name="Table  - Style6 9" xfId="14163" xr:uid="{00000000-0005-0000-0000-00002F690000}"/>
    <cellStyle name="Table  - Style6 9 2" xfId="14164" xr:uid="{00000000-0005-0000-0000-000030690000}"/>
    <cellStyle name="Table  - Style6 9 3" xfId="14165" xr:uid="{00000000-0005-0000-0000-000031690000}"/>
    <cellStyle name="Table  - Style6 9 4" xfId="14166" xr:uid="{00000000-0005-0000-0000-000032690000}"/>
    <cellStyle name="Table  - Style6_факт 2019" xfId="30750" xr:uid="{00000000-0005-0000-0000-000033690000}"/>
    <cellStyle name="Table Head" xfId="14167" xr:uid="{00000000-0005-0000-0000-000034690000}"/>
    <cellStyle name="Table Head 2" xfId="30751" xr:uid="{00000000-0005-0000-0000-000035690000}"/>
    <cellStyle name="Table Head Aligned" xfId="14168" xr:uid="{00000000-0005-0000-0000-000036690000}"/>
    <cellStyle name="Table Head Aligned 2" xfId="14169" xr:uid="{00000000-0005-0000-0000-000037690000}"/>
    <cellStyle name="Table Head Aligned 2 2" xfId="14170" xr:uid="{00000000-0005-0000-0000-000038690000}"/>
    <cellStyle name="Table Head Aligned 2 2 2" xfId="14171" xr:uid="{00000000-0005-0000-0000-000039690000}"/>
    <cellStyle name="Table Head Aligned 2 2 2 10" xfId="21817" xr:uid="{00000000-0005-0000-0000-00003A690000}"/>
    <cellStyle name="Table Head Aligned 2 2 2 2" xfId="21818" xr:uid="{00000000-0005-0000-0000-00003B690000}"/>
    <cellStyle name="Table Head Aligned 2 2 2 2 2" xfId="21819" xr:uid="{00000000-0005-0000-0000-00003C690000}"/>
    <cellStyle name="Table Head Aligned 2 2 2 2 3" xfId="21820" xr:uid="{00000000-0005-0000-0000-00003D690000}"/>
    <cellStyle name="Table Head Aligned 2 2 2 2 4" xfId="21821" xr:uid="{00000000-0005-0000-0000-00003E690000}"/>
    <cellStyle name="Table Head Aligned 2 2 2 2 5" xfId="21822" xr:uid="{00000000-0005-0000-0000-00003F690000}"/>
    <cellStyle name="Table Head Aligned 2 2 2 2 6" xfId="21823" xr:uid="{00000000-0005-0000-0000-000040690000}"/>
    <cellStyle name="Table Head Aligned 2 2 2 2 7" xfId="21824" xr:uid="{00000000-0005-0000-0000-000041690000}"/>
    <cellStyle name="Table Head Aligned 2 2 2 2 8" xfId="21825" xr:uid="{00000000-0005-0000-0000-000042690000}"/>
    <cellStyle name="Table Head Aligned 2 2 2 2_факт 2019" xfId="30752" xr:uid="{00000000-0005-0000-0000-000043690000}"/>
    <cellStyle name="Table Head Aligned 2 2 2 3" xfId="21826" xr:uid="{00000000-0005-0000-0000-000044690000}"/>
    <cellStyle name="Table Head Aligned 2 2 2 3 2" xfId="21827" xr:uid="{00000000-0005-0000-0000-000045690000}"/>
    <cellStyle name="Table Head Aligned 2 2 2 3 3" xfId="21828" xr:uid="{00000000-0005-0000-0000-000046690000}"/>
    <cellStyle name="Table Head Aligned 2 2 2 3 4" xfId="21829" xr:uid="{00000000-0005-0000-0000-000047690000}"/>
    <cellStyle name="Table Head Aligned 2 2 2 3 5" xfId="21830" xr:uid="{00000000-0005-0000-0000-000048690000}"/>
    <cellStyle name="Table Head Aligned 2 2 2 3 6" xfId="21831" xr:uid="{00000000-0005-0000-0000-000049690000}"/>
    <cellStyle name="Table Head Aligned 2 2 2 3 7" xfId="21832" xr:uid="{00000000-0005-0000-0000-00004A690000}"/>
    <cellStyle name="Table Head Aligned 2 2 2 3 8" xfId="21833" xr:uid="{00000000-0005-0000-0000-00004B690000}"/>
    <cellStyle name="Table Head Aligned 2 2 2 3_факт 2019" xfId="30753" xr:uid="{00000000-0005-0000-0000-00004C690000}"/>
    <cellStyle name="Table Head Aligned 2 2 2 4" xfId="21834" xr:uid="{00000000-0005-0000-0000-00004D690000}"/>
    <cellStyle name="Table Head Aligned 2 2 2 4 2" xfId="21835" xr:uid="{00000000-0005-0000-0000-00004E690000}"/>
    <cellStyle name="Table Head Aligned 2 2 2 4 3" xfId="21836" xr:uid="{00000000-0005-0000-0000-00004F690000}"/>
    <cellStyle name="Table Head Aligned 2 2 2 4 4" xfId="21837" xr:uid="{00000000-0005-0000-0000-000050690000}"/>
    <cellStyle name="Table Head Aligned 2 2 2 4 5" xfId="21838" xr:uid="{00000000-0005-0000-0000-000051690000}"/>
    <cellStyle name="Table Head Aligned 2 2 2 4 6" xfId="21839" xr:uid="{00000000-0005-0000-0000-000052690000}"/>
    <cellStyle name="Table Head Aligned 2 2 2 4 7" xfId="21840" xr:uid="{00000000-0005-0000-0000-000053690000}"/>
    <cellStyle name="Table Head Aligned 2 2 2 4 8" xfId="21841" xr:uid="{00000000-0005-0000-0000-000054690000}"/>
    <cellStyle name="Table Head Aligned 2 2 2 4_факт 2019" xfId="30754" xr:uid="{00000000-0005-0000-0000-000055690000}"/>
    <cellStyle name="Table Head Aligned 2 2 2 5" xfId="21842" xr:uid="{00000000-0005-0000-0000-000056690000}"/>
    <cellStyle name="Table Head Aligned 2 2 2 5 2" xfId="21843" xr:uid="{00000000-0005-0000-0000-000057690000}"/>
    <cellStyle name="Table Head Aligned 2 2 2 5 3" xfId="21844" xr:uid="{00000000-0005-0000-0000-000058690000}"/>
    <cellStyle name="Table Head Aligned 2 2 2 5 4" xfId="21845" xr:uid="{00000000-0005-0000-0000-000059690000}"/>
    <cellStyle name="Table Head Aligned 2 2 2 5 5" xfId="21846" xr:uid="{00000000-0005-0000-0000-00005A690000}"/>
    <cellStyle name="Table Head Aligned 2 2 2 5 6" xfId="21847" xr:uid="{00000000-0005-0000-0000-00005B690000}"/>
    <cellStyle name="Table Head Aligned 2 2 2 5 7" xfId="21848" xr:uid="{00000000-0005-0000-0000-00005C690000}"/>
    <cellStyle name="Table Head Aligned 2 2 2 5 8" xfId="21849" xr:uid="{00000000-0005-0000-0000-00005D690000}"/>
    <cellStyle name="Table Head Aligned 2 2 2 5_факт 2019" xfId="30755" xr:uid="{00000000-0005-0000-0000-00005E690000}"/>
    <cellStyle name="Table Head Aligned 2 2 2 6" xfId="21850" xr:uid="{00000000-0005-0000-0000-00005F690000}"/>
    <cellStyle name="Table Head Aligned 2 2 2 6 2" xfId="21851" xr:uid="{00000000-0005-0000-0000-000060690000}"/>
    <cellStyle name="Table Head Aligned 2 2 2 6 3" xfId="21852" xr:uid="{00000000-0005-0000-0000-000061690000}"/>
    <cellStyle name="Table Head Aligned 2 2 2 6 4" xfId="21853" xr:uid="{00000000-0005-0000-0000-000062690000}"/>
    <cellStyle name="Table Head Aligned 2 2 2 6 5" xfId="21854" xr:uid="{00000000-0005-0000-0000-000063690000}"/>
    <cellStyle name="Table Head Aligned 2 2 2 6 6" xfId="21855" xr:uid="{00000000-0005-0000-0000-000064690000}"/>
    <cellStyle name="Table Head Aligned 2 2 2 6 7" xfId="21856" xr:uid="{00000000-0005-0000-0000-000065690000}"/>
    <cellStyle name="Table Head Aligned 2 2 2 6 8" xfId="21857" xr:uid="{00000000-0005-0000-0000-000066690000}"/>
    <cellStyle name="Table Head Aligned 2 2 2 6_факт 2019" xfId="30756" xr:uid="{00000000-0005-0000-0000-000067690000}"/>
    <cellStyle name="Table Head Aligned 2 2 2 7" xfId="21858" xr:uid="{00000000-0005-0000-0000-000068690000}"/>
    <cellStyle name="Table Head Aligned 2 2 2 8" xfId="21859" xr:uid="{00000000-0005-0000-0000-000069690000}"/>
    <cellStyle name="Table Head Aligned 2 2 2 9" xfId="21860" xr:uid="{00000000-0005-0000-0000-00006A690000}"/>
    <cellStyle name="Table Head Aligned 2 2 2_факт 2019" xfId="30757" xr:uid="{00000000-0005-0000-0000-00006B690000}"/>
    <cellStyle name="Table Head Aligned 2 2 3" xfId="14172" xr:uid="{00000000-0005-0000-0000-00006C690000}"/>
    <cellStyle name="Table Head Aligned 2 2 3 2" xfId="21861" xr:uid="{00000000-0005-0000-0000-00006D690000}"/>
    <cellStyle name="Table Head Aligned 2 2 3 3" xfId="21862" xr:uid="{00000000-0005-0000-0000-00006E690000}"/>
    <cellStyle name="Table Head Aligned 2 2 3 4" xfId="21863" xr:uid="{00000000-0005-0000-0000-00006F690000}"/>
    <cellStyle name="Table Head Aligned 2 2 3 5" xfId="21864" xr:uid="{00000000-0005-0000-0000-000070690000}"/>
    <cellStyle name="Table Head Aligned 2 2 3 6" xfId="21865" xr:uid="{00000000-0005-0000-0000-000071690000}"/>
    <cellStyle name="Table Head Aligned 2 2 3 7" xfId="21866" xr:uid="{00000000-0005-0000-0000-000072690000}"/>
    <cellStyle name="Table Head Aligned 2 2 3 8" xfId="21867" xr:uid="{00000000-0005-0000-0000-000073690000}"/>
    <cellStyle name="Table Head Aligned 2 2 3_факт 2019" xfId="30758" xr:uid="{00000000-0005-0000-0000-000074690000}"/>
    <cellStyle name="Table Head Aligned 2 2 4" xfId="14173" xr:uid="{00000000-0005-0000-0000-000075690000}"/>
    <cellStyle name="Table Head Aligned 2 2 4 2" xfId="21868" xr:uid="{00000000-0005-0000-0000-000076690000}"/>
    <cellStyle name="Table Head Aligned 2 2 4 3" xfId="21869" xr:uid="{00000000-0005-0000-0000-000077690000}"/>
    <cellStyle name="Table Head Aligned 2 2 4 4" xfId="21870" xr:uid="{00000000-0005-0000-0000-000078690000}"/>
    <cellStyle name="Table Head Aligned 2 2 4 5" xfId="21871" xr:uid="{00000000-0005-0000-0000-000079690000}"/>
    <cellStyle name="Table Head Aligned 2 2 4 6" xfId="21872" xr:uid="{00000000-0005-0000-0000-00007A690000}"/>
    <cellStyle name="Table Head Aligned 2 2 4 7" xfId="21873" xr:uid="{00000000-0005-0000-0000-00007B690000}"/>
    <cellStyle name="Table Head Aligned 2 2 4 8" xfId="21874" xr:uid="{00000000-0005-0000-0000-00007C690000}"/>
    <cellStyle name="Table Head Aligned 2 2 4_факт 2019" xfId="30759" xr:uid="{00000000-0005-0000-0000-00007D690000}"/>
    <cellStyle name="Table Head Aligned 2 2 5" xfId="14174" xr:uid="{00000000-0005-0000-0000-00007E690000}"/>
    <cellStyle name="Table Head Aligned 2 2_факт 2019" xfId="30760" xr:uid="{00000000-0005-0000-0000-00007F690000}"/>
    <cellStyle name="Table Head Aligned 2 3" xfId="14175" xr:uid="{00000000-0005-0000-0000-000080690000}"/>
    <cellStyle name="Table Head Aligned 2 3 10" xfId="21875" xr:uid="{00000000-0005-0000-0000-000081690000}"/>
    <cellStyle name="Table Head Aligned 2 3 2" xfId="21876" xr:uid="{00000000-0005-0000-0000-000082690000}"/>
    <cellStyle name="Table Head Aligned 2 3 2 2" xfId="21877" xr:uid="{00000000-0005-0000-0000-000083690000}"/>
    <cellStyle name="Table Head Aligned 2 3 2 3" xfId="21878" xr:uid="{00000000-0005-0000-0000-000084690000}"/>
    <cellStyle name="Table Head Aligned 2 3 2 4" xfId="21879" xr:uid="{00000000-0005-0000-0000-000085690000}"/>
    <cellStyle name="Table Head Aligned 2 3 2 5" xfId="21880" xr:uid="{00000000-0005-0000-0000-000086690000}"/>
    <cellStyle name="Table Head Aligned 2 3 2 6" xfId="21881" xr:uid="{00000000-0005-0000-0000-000087690000}"/>
    <cellStyle name="Table Head Aligned 2 3 2 7" xfId="21882" xr:uid="{00000000-0005-0000-0000-000088690000}"/>
    <cellStyle name="Table Head Aligned 2 3 2 8" xfId="21883" xr:uid="{00000000-0005-0000-0000-000089690000}"/>
    <cellStyle name="Table Head Aligned 2 3 2_факт 2019" xfId="30761" xr:uid="{00000000-0005-0000-0000-00008A690000}"/>
    <cellStyle name="Table Head Aligned 2 3 3" xfId="21884" xr:uid="{00000000-0005-0000-0000-00008B690000}"/>
    <cellStyle name="Table Head Aligned 2 3 3 2" xfId="21885" xr:uid="{00000000-0005-0000-0000-00008C690000}"/>
    <cellStyle name="Table Head Aligned 2 3 3 3" xfId="21886" xr:uid="{00000000-0005-0000-0000-00008D690000}"/>
    <cellStyle name="Table Head Aligned 2 3 3 4" xfId="21887" xr:uid="{00000000-0005-0000-0000-00008E690000}"/>
    <cellStyle name="Table Head Aligned 2 3 3 5" xfId="21888" xr:uid="{00000000-0005-0000-0000-00008F690000}"/>
    <cellStyle name="Table Head Aligned 2 3 3 6" xfId="21889" xr:uid="{00000000-0005-0000-0000-000090690000}"/>
    <cellStyle name="Table Head Aligned 2 3 3 7" xfId="21890" xr:uid="{00000000-0005-0000-0000-000091690000}"/>
    <cellStyle name="Table Head Aligned 2 3 3 8" xfId="21891" xr:uid="{00000000-0005-0000-0000-000092690000}"/>
    <cellStyle name="Table Head Aligned 2 3 3_факт 2019" xfId="30762" xr:uid="{00000000-0005-0000-0000-000093690000}"/>
    <cellStyle name="Table Head Aligned 2 3 4" xfId="21892" xr:uid="{00000000-0005-0000-0000-000094690000}"/>
    <cellStyle name="Table Head Aligned 2 3 4 2" xfId="21893" xr:uid="{00000000-0005-0000-0000-000095690000}"/>
    <cellStyle name="Table Head Aligned 2 3 4 3" xfId="21894" xr:uid="{00000000-0005-0000-0000-000096690000}"/>
    <cellStyle name="Table Head Aligned 2 3 4 4" xfId="21895" xr:uid="{00000000-0005-0000-0000-000097690000}"/>
    <cellStyle name="Table Head Aligned 2 3 4 5" xfId="21896" xr:uid="{00000000-0005-0000-0000-000098690000}"/>
    <cellStyle name="Table Head Aligned 2 3 4 6" xfId="21897" xr:uid="{00000000-0005-0000-0000-000099690000}"/>
    <cellStyle name="Table Head Aligned 2 3 4 7" xfId="21898" xr:uid="{00000000-0005-0000-0000-00009A690000}"/>
    <cellStyle name="Table Head Aligned 2 3 4 8" xfId="21899" xr:uid="{00000000-0005-0000-0000-00009B690000}"/>
    <cellStyle name="Table Head Aligned 2 3 4_факт 2019" xfId="30763" xr:uid="{00000000-0005-0000-0000-00009C690000}"/>
    <cellStyle name="Table Head Aligned 2 3 5" xfId="21900" xr:uid="{00000000-0005-0000-0000-00009D690000}"/>
    <cellStyle name="Table Head Aligned 2 3 5 2" xfId="21901" xr:uid="{00000000-0005-0000-0000-00009E690000}"/>
    <cellStyle name="Table Head Aligned 2 3 5 3" xfId="21902" xr:uid="{00000000-0005-0000-0000-00009F690000}"/>
    <cellStyle name="Table Head Aligned 2 3 5 4" xfId="21903" xr:uid="{00000000-0005-0000-0000-0000A0690000}"/>
    <cellStyle name="Table Head Aligned 2 3 5 5" xfId="21904" xr:uid="{00000000-0005-0000-0000-0000A1690000}"/>
    <cellStyle name="Table Head Aligned 2 3 5 6" xfId="21905" xr:uid="{00000000-0005-0000-0000-0000A2690000}"/>
    <cellStyle name="Table Head Aligned 2 3 5 7" xfId="21906" xr:uid="{00000000-0005-0000-0000-0000A3690000}"/>
    <cellStyle name="Table Head Aligned 2 3 5 8" xfId="21907" xr:uid="{00000000-0005-0000-0000-0000A4690000}"/>
    <cellStyle name="Table Head Aligned 2 3 5_факт 2019" xfId="30764" xr:uid="{00000000-0005-0000-0000-0000A5690000}"/>
    <cellStyle name="Table Head Aligned 2 3 6" xfId="21908" xr:uid="{00000000-0005-0000-0000-0000A6690000}"/>
    <cellStyle name="Table Head Aligned 2 3 6 2" xfId="21909" xr:uid="{00000000-0005-0000-0000-0000A7690000}"/>
    <cellStyle name="Table Head Aligned 2 3 6 3" xfId="21910" xr:uid="{00000000-0005-0000-0000-0000A8690000}"/>
    <cellStyle name="Table Head Aligned 2 3 6 4" xfId="21911" xr:uid="{00000000-0005-0000-0000-0000A9690000}"/>
    <cellStyle name="Table Head Aligned 2 3 6 5" xfId="21912" xr:uid="{00000000-0005-0000-0000-0000AA690000}"/>
    <cellStyle name="Table Head Aligned 2 3 6 6" xfId="21913" xr:uid="{00000000-0005-0000-0000-0000AB690000}"/>
    <cellStyle name="Table Head Aligned 2 3 6 7" xfId="21914" xr:uid="{00000000-0005-0000-0000-0000AC690000}"/>
    <cellStyle name="Table Head Aligned 2 3 6 8" xfId="21915" xr:uid="{00000000-0005-0000-0000-0000AD690000}"/>
    <cellStyle name="Table Head Aligned 2 3 6_факт 2019" xfId="30765" xr:uid="{00000000-0005-0000-0000-0000AE690000}"/>
    <cellStyle name="Table Head Aligned 2 3 7" xfId="21916" xr:uid="{00000000-0005-0000-0000-0000AF690000}"/>
    <cellStyle name="Table Head Aligned 2 3 8" xfId="21917" xr:uid="{00000000-0005-0000-0000-0000B0690000}"/>
    <cellStyle name="Table Head Aligned 2 3 9" xfId="21918" xr:uid="{00000000-0005-0000-0000-0000B1690000}"/>
    <cellStyle name="Table Head Aligned 2 3_факт 2019" xfId="30766" xr:uid="{00000000-0005-0000-0000-0000B2690000}"/>
    <cellStyle name="Table Head Aligned 2 4" xfId="14176" xr:uid="{00000000-0005-0000-0000-0000B3690000}"/>
    <cellStyle name="Table Head Aligned 2 4 2" xfId="21919" xr:uid="{00000000-0005-0000-0000-0000B4690000}"/>
    <cellStyle name="Table Head Aligned 2 4 3" xfId="21920" xr:uid="{00000000-0005-0000-0000-0000B5690000}"/>
    <cellStyle name="Table Head Aligned 2 4 4" xfId="21921" xr:uid="{00000000-0005-0000-0000-0000B6690000}"/>
    <cellStyle name="Table Head Aligned 2 4 5" xfId="21922" xr:uid="{00000000-0005-0000-0000-0000B7690000}"/>
    <cellStyle name="Table Head Aligned 2 4 6" xfId="21923" xr:uid="{00000000-0005-0000-0000-0000B8690000}"/>
    <cellStyle name="Table Head Aligned 2 4 7" xfId="21924" xr:uid="{00000000-0005-0000-0000-0000B9690000}"/>
    <cellStyle name="Table Head Aligned 2 4 8" xfId="21925" xr:uid="{00000000-0005-0000-0000-0000BA690000}"/>
    <cellStyle name="Table Head Aligned 2 4_факт 2019" xfId="30767" xr:uid="{00000000-0005-0000-0000-0000BB690000}"/>
    <cellStyle name="Table Head Aligned 2 5" xfId="14177" xr:uid="{00000000-0005-0000-0000-0000BC690000}"/>
    <cellStyle name="Table Head Aligned 2 5 2" xfId="21926" xr:uid="{00000000-0005-0000-0000-0000BD690000}"/>
    <cellStyle name="Table Head Aligned 2 5 3" xfId="21927" xr:uid="{00000000-0005-0000-0000-0000BE690000}"/>
    <cellStyle name="Table Head Aligned 2 5 4" xfId="21928" xr:uid="{00000000-0005-0000-0000-0000BF690000}"/>
    <cellStyle name="Table Head Aligned 2 5 5" xfId="21929" xr:uid="{00000000-0005-0000-0000-0000C0690000}"/>
    <cellStyle name="Table Head Aligned 2 5 6" xfId="21930" xr:uid="{00000000-0005-0000-0000-0000C1690000}"/>
    <cellStyle name="Table Head Aligned 2 5 7" xfId="21931" xr:uid="{00000000-0005-0000-0000-0000C2690000}"/>
    <cellStyle name="Table Head Aligned 2 5 8" xfId="21932" xr:uid="{00000000-0005-0000-0000-0000C3690000}"/>
    <cellStyle name="Table Head Aligned 2 5_факт 2019" xfId="30768" xr:uid="{00000000-0005-0000-0000-0000C4690000}"/>
    <cellStyle name="Table Head Aligned 2 6" xfId="14178" xr:uid="{00000000-0005-0000-0000-0000C5690000}"/>
    <cellStyle name="Table Head Aligned 2_факт 2019" xfId="30769" xr:uid="{00000000-0005-0000-0000-0000C6690000}"/>
    <cellStyle name="Table Head Aligned 3" xfId="14179" xr:uid="{00000000-0005-0000-0000-0000C7690000}"/>
    <cellStyle name="Table Head Aligned 3 2" xfId="14180" xr:uid="{00000000-0005-0000-0000-0000C8690000}"/>
    <cellStyle name="Table Head Aligned 3 2 10" xfId="21933" xr:uid="{00000000-0005-0000-0000-0000C9690000}"/>
    <cellStyle name="Table Head Aligned 3 2 2" xfId="21934" xr:uid="{00000000-0005-0000-0000-0000CA690000}"/>
    <cellStyle name="Table Head Aligned 3 2 2 2" xfId="21935" xr:uid="{00000000-0005-0000-0000-0000CB690000}"/>
    <cellStyle name="Table Head Aligned 3 2 2 3" xfId="21936" xr:uid="{00000000-0005-0000-0000-0000CC690000}"/>
    <cellStyle name="Table Head Aligned 3 2 2 4" xfId="21937" xr:uid="{00000000-0005-0000-0000-0000CD690000}"/>
    <cellStyle name="Table Head Aligned 3 2 2 5" xfId="21938" xr:uid="{00000000-0005-0000-0000-0000CE690000}"/>
    <cellStyle name="Table Head Aligned 3 2 2 6" xfId="21939" xr:uid="{00000000-0005-0000-0000-0000CF690000}"/>
    <cellStyle name="Table Head Aligned 3 2 2 7" xfId="21940" xr:uid="{00000000-0005-0000-0000-0000D0690000}"/>
    <cellStyle name="Table Head Aligned 3 2 2 8" xfId="21941" xr:uid="{00000000-0005-0000-0000-0000D1690000}"/>
    <cellStyle name="Table Head Aligned 3 2 2_факт 2019" xfId="30770" xr:uid="{00000000-0005-0000-0000-0000D2690000}"/>
    <cellStyle name="Table Head Aligned 3 2 3" xfId="21942" xr:uid="{00000000-0005-0000-0000-0000D3690000}"/>
    <cellStyle name="Table Head Aligned 3 2 3 2" xfId="21943" xr:uid="{00000000-0005-0000-0000-0000D4690000}"/>
    <cellStyle name="Table Head Aligned 3 2 3 3" xfId="21944" xr:uid="{00000000-0005-0000-0000-0000D5690000}"/>
    <cellStyle name="Table Head Aligned 3 2 3 4" xfId="21945" xr:uid="{00000000-0005-0000-0000-0000D6690000}"/>
    <cellStyle name="Table Head Aligned 3 2 3 5" xfId="21946" xr:uid="{00000000-0005-0000-0000-0000D7690000}"/>
    <cellStyle name="Table Head Aligned 3 2 3 6" xfId="21947" xr:uid="{00000000-0005-0000-0000-0000D8690000}"/>
    <cellStyle name="Table Head Aligned 3 2 3 7" xfId="21948" xr:uid="{00000000-0005-0000-0000-0000D9690000}"/>
    <cellStyle name="Table Head Aligned 3 2 3 8" xfId="21949" xr:uid="{00000000-0005-0000-0000-0000DA690000}"/>
    <cellStyle name="Table Head Aligned 3 2 3_факт 2019" xfId="30771" xr:uid="{00000000-0005-0000-0000-0000DB690000}"/>
    <cellStyle name="Table Head Aligned 3 2 4" xfId="21950" xr:uid="{00000000-0005-0000-0000-0000DC690000}"/>
    <cellStyle name="Table Head Aligned 3 2 4 2" xfId="21951" xr:uid="{00000000-0005-0000-0000-0000DD690000}"/>
    <cellStyle name="Table Head Aligned 3 2 4 3" xfId="21952" xr:uid="{00000000-0005-0000-0000-0000DE690000}"/>
    <cellStyle name="Table Head Aligned 3 2 4 4" xfId="21953" xr:uid="{00000000-0005-0000-0000-0000DF690000}"/>
    <cellStyle name="Table Head Aligned 3 2 4 5" xfId="21954" xr:uid="{00000000-0005-0000-0000-0000E0690000}"/>
    <cellStyle name="Table Head Aligned 3 2 4 6" xfId="21955" xr:uid="{00000000-0005-0000-0000-0000E1690000}"/>
    <cellStyle name="Table Head Aligned 3 2 4 7" xfId="21956" xr:uid="{00000000-0005-0000-0000-0000E2690000}"/>
    <cellStyle name="Table Head Aligned 3 2 4 8" xfId="21957" xr:uid="{00000000-0005-0000-0000-0000E3690000}"/>
    <cellStyle name="Table Head Aligned 3 2 4_факт 2019" xfId="30772" xr:uid="{00000000-0005-0000-0000-0000E4690000}"/>
    <cellStyle name="Table Head Aligned 3 2 5" xfId="21958" xr:uid="{00000000-0005-0000-0000-0000E5690000}"/>
    <cellStyle name="Table Head Aligned 3 2 5 2" xfId="21959" xr:uid="{00000000-0005-0000-0000-0000E6690000}"/>
    <cellStyle name="Table Head Aligned 3 2 5 3" xfId="21960" xr:uid="{00000000-0005-0000-0000-0000E7690000}"/>
    <cellStyle name="Table Head Aligned 3 2 5 4" xfId="21961" xr:uid="{00000000-0005-0000-0000-0000E8690000}"/>
    <cellStyle name="Table Head Aligned 3 2 5 5" xfId="21962" xr:uid="{00000000-0005-0000-0000-0000E9690000}"/>
    <cellStyle name="Table Head Aligned 3 2 5 6" xfId="21963" xr:uid="{00000000-0005-0000-0000-0000EA690000}"/>
    <cellStyle name="Table Head Aligned 3 2 5 7" xfId="21964" xr:uid="{00000000-0005-0000-0000-0000EB690000}"/>
    <cellStyle name="Table Head Aligned 3 2 5 8" xfId="21965" xr:uid="{00000000-0005-0000-0000-0000EC690000}"/>
    <cellStyle name="Table Head Aligned 3 2 5_факт 2019" xfId="30773" xr:uid="{00000000-0005-0000-0000-0000ED690000}"/>
    <cellStyle name="Table Head Aligned 3 2 6" xfId="21966" xr:uid="{00000000-0005-0000-0000-0000EE690000}"/>
    <cellStyle name="Table Head Aligned 3 2 6 2" xfId="21967" xr:uid="{00000000-0005-0000-0000-0000EF690000}"/>
    <cellStyle name="Table Head Aligned 3 2 6 3" xfId="21968" xr:uid="{00000000-0005-0000-0000-0000F0690000}"/>
    <cellStyle name="Table Head Aligned 3 2 6 4" xfId="21969" xr:uid="{00000000-0005-0000-0000-0000F1690000}"/>
    <cellStyle name="Table Head Aligned 3 2 6 5" xfId="21970" xr:uid="{00000000-0005-0000-0000-0000F2690000}"/>
    <cellStyle name="Table Head Aligned 3 2 6 6" xfId="21971" xr:uid="{00000000-0005-0000-0000-0000F3690000}"/>
    <cellStyle name="Table Head Aligned 3 2 6 7" xfId="21972" xr:uid="{00000000-0005-0000-0000-0000F4690000}"/>
    <cellStyle name="Table Head Aligned 3 2 6 8" xfId="21973" xr:uid="{00000000-0005-0000-0000-0000F5690000}"/>
    <cellStyle name="Table Head Aligned 3 2 6_факт 2019" xfId="30774" xr:uid="{00000000-0005-0000-0000-0000F6690000}"/>
    <cellStyle name="Table Head Aligned 3 2 7" xfId="21974" xr:uid="{00000000-0005-0000-0000-0000F7690000}"/>
    <cellStyle name="Table Head Aligned 3 2 8" xfId="21975" xr:uid="{00000000-0005-0000-0000-0000F8690000}"/>
    <cellStyle name="Table Head Aligned 3 2 9" xfId="21976" xr:uid="{00000000-0005-0000-0000-0000F9690000}"/>
    <cellStyle name="Table Head Aligned 3 2_факт 2019" xfId="30775" xr:uid="{00000000-0005-0000-0000-0000FA690000}"/>
    <cellStyle name="Table Head Aligned 3 3" xfId="14181" xr:uid="{00000000-0005-0000-0000-0000FB690000}"/>
    <cellStyle name="Table Head Aligned 3 3 2" xfId="21977" xr:uid="{00000000-0005-0000-0000-0000FC690000}"/>
    <cellStyle name="Table Head Aligned 3 3 3" xfId="21978" xr:uid="{00000000-0005-0000-0000-0000FD690000}"/>
    <cellStyle name="Table Head Aligned 3 3 4" xfId="21979" xr:uid="{00000000-0005-0000-0000-0000FE690000}"/>
    <cellStyle name="Table Head Aligned 3 3 5" xfId="21980" xr:uid="{00000000-0005-0000-0000-0000FF690000}"/>
    <cellStyle name="Table Head Aligned 3 3 6" xfId="21981" xr:uid="{00000000-0005-0000-0000-0000006A0000}"/>
    <cellStyle name="Table Head Aligned 3 3 7" xfId="21982" xr:uid="{00000000-0005-0000-0000-0000016A0000}"/>
    <cellStyle name="Table Head Aligned 3 3 8" xfId="21983" xr:uid="{00000000-0005-0000-0000-0000026A0000}"/>
    <cellStyle name="Table Head Aligned 3 3_факт 2019" xfId="30776" xr:uid="{00000000-0005-0000-0000-0000036A0000}"/>
    <cellStyle name="Table Head Aligned 3 4" xfId="14182" xr:uid="{00000000-0005-0000-0000-0000046A0000}"/>
    <cellStyle name="Table Head Aligned 3 4 2" xfId="21984" xr:uid="{00000000-0005-0000-0000-0000056A0000}"/>
    <cellStyle name="Table Head Aligned 3 4 3" xfId="21985" xr:uid="{00000000-0005-0000-0000-0000066A0000}"/>
    <cellStyle name="Table Head Aligned 3 4 4" xfId="21986" xr:uid="{00000000-0005-0000-0000-0000076A0000}"/>
    <cellStyle name="Table Head Aligned 3 4 5" xfId="21987" xr:uid="{00000000-0005-0000-0000-0000086A0000}"/>
    <cellStyle name="Table Head Aligned 3 4 6" xfId="21988" xr:uid="{00000000-0005-0000-0000-0000096A0000}"/>
    <cellStyle name="Table Head Aligned 3 4 7" xfId="21989" xr:uid="{00000000-0005-0000-0000-00000A6A0000}"/>
    <cellStyle name="Table Head Aligned 3 4 8" xfId="21990" xr:uid="{00000000-0005-0000-0000-00000B6A0000}"/>
    <cellStyle name="Table Head Aligned 3 4_факт 2019" xfId="30777" xr:uid="{00000000-0005-0000-0000-00000C6A0000}"/>
    <cellStyle name="Table Head Aligned 3 5" xfId="14183" xr:uid="{00000000-0005-0000-0000-00000D6A0000}"/>
    <cellStyle name="Table Head Aligned 3_факт 2019" xfId="30778" xr:uid="{00000000-0005-0000-0000-00000E6A0000}"/>
    <cellStyle name="Table Head Aligned 4" xfId="14184" xr:uid="{00000000-0005-0000-0000-00000F6A0000}"/>
    <cellStyle name="Table Head Aligned 4 10" xfId="21991" xr:uid="{00000000-0005-0000-0000-0000106A0000}"/>
    <cellStyle name="Table Head Aligned 4 2" xfId="21992" xr:uid="{00000000-0005-0000-0000-0000116A0000}"/>
    <cellStyle name="Table Head Aligned 4 2 2" xfId="21993" xr:uid="{00000000-0005-0000-0000-0000126A0000}"/>
    <cellStyle name="Table Head Aligned 4 2 3" xfId="21994" xr:uid="{00000000-0005-0000-0000-0000136A0000}"/>
    <cellStyle name="Table Head Aligned 4 2 4" xfId="21995" xr:uid="{00000000-0005-0000-0000-0000146A0000}"/>
    <cellStyle name="Table Head Aligned 4 2 5" xfId="21996" xr:uid="{00000000-0005-0000-0000-0000156A0000}"/>
    <cellStyle name="Table Head Aligned 4 2 6" xfId="21997" xr:uid="{00000000-0005-0000-0000-0000166A0000}"/>
    <cellStyle name="Table Head Aligned 4 2 7" xfId="21998" xr:uid="{00000000-0005-0000-0000-0000176A0000}"/>
    <cellStyle name="Table Head Aligned 4 2 8" xfId="21999" xr:uid="{00000000-0005-0000-0000-0000186A0000}"/>
    <cellStyle name="Table Head Aligned 4 2_факт 2019" xfId="30779" xr:uid="{00000000-0005-0000-0000-0000196A0000}"/>
    <cellStyle name="Table Head Aligned 4 3" xfId="22000" xr:uid="{00000000-0005-0000-0000-00001A6A0000}"/>
    <cellStyle name="Table Head Aligned 4 3 2" xfId="22001" xr:uid="{00000000-0005-0000-0000-00001B6A0000}"/>
    <cellStyle name="Table Head Aligned 4 3 3" xfId="22002" xr:uid="{00000000-0005-0000-0000-00001C6A0000}"/>
    <cellStyle name="Table Head Aligned 4 3 4" xfId="22003" xr:uid="{00000000-0005-0000-0000-00001D6A0000}"/>
    <cellStyle name="Table Head Aligned 4 3 5" xfId="22004" xr:uid="{00000000-0005-0000-0000-00001E6A0000}"/>
    <cellStyle name="Table Head Aligned 4 3 6" xfId="22005" xr:uid="{00000000-0005-0000-0000-00001F6A0000}"/>
    <cellStyle name="Table Head Aligned 4 3 7" xfId="22006" xr:uid="{00000000-0005-0000-0000-0000206A0000}"/>
    <cellStyle name="Table Head Aligned 4 3 8" xfId="22007" xr:uid="{00000000-0005-0000-0000-0000216A0000}"/>
    <cellStyle name="Table Head Aligned 4 3_факт 2019" xfId="30780" xr:uid="{00000000-0005-0000-0000-0000226A0000}"/>
    <cellStyle name="Table Head Aligned 4 4" xfId="22008" xr:uid="{00000000-0005-0000-0000-0000236A0000}"/>
    <cellStyle name="Table Head Aligned 4 4 2" xfId="22009" xr:uid="{00000000-0005-0000-0000-0000246A0000}"/>
    <cellStyle name="Table Head Aligned 4 4 3" xfId="22010" xr:uid="{00000000-0005-0000-0000-0000256A0000}"/>
    <cellStyle name="Table Head Aligned 4 4 4" xfId="22011" xr:uid="{00000000-0005-0000-0000-0000266A0000}"/>
    <cellStyle name="Table Head Aligned 4 4 5" xfId="22012" xr:uid="{00000000-0005-0000-0000-0000276A0000}"/>
    <cellStyle name="Table Head Aligned 4 4 6" xfId="22013" xr:uid="{00000000-0005-0000-0000-0000286A0000}"/>
    <cellStyle name="Table Head Aligned 4 4 7" xfId="22014" xr:uid="{00000000-0005-0000-0000-0000296A0000}"/>
    <cellStyle name="Table Head Aligned 4 4 8" xfId="22015" xr:uid="{00000000-0005-0000-0000-00002A6A0000}"/>
    <cellStyle name="Table Head Aligned 4 4_факт 2019" xfId="30781" xr:uid="{00000000-0005-0000-0000-00002B6A0000}"/>
    <cellStyle name="Table Head Aligned 4 5" xfId="22016" xr:uid="{00000000-0005-0000-0000-00002C6A0000}"/>
    <cellStyle name="Table Head Aligned 4 5 2" xfId="22017" xr:uid="{00000000-0005-0000-0000-00002D6A0000}"/>
    <cellStyle name="Table Head Aligned 4 5 3" xfId="22018" xr:uid="{00000000-0005-0000-0000-00002E6A0000}"/>
    <cellStyle name="Table Head Aligned 4 5 4" xfId="22019" xr:uid="{00000000-0005-0000-0000-00002F6A0000}"/>
    <cellStyle name="Table Head Aligned 4 5 5" xfId="22020" xr:uid="{00000000-0005-0000-0000-0000306A0000}"/>
    <cellStyle name="Table Head Aligned 4 5 6" xfId="22021" xr:uid="{00000000-0005-0000-0000-0000316A0000}"/>
    <cellStyle name="Table Head Aligned 4 5 7" xfId="22022" xr:uid="{00000000-0005-0000-0000-0000326A0000}"/>
    <cellStyle name="Table Head Aligned 4 5 8" xfId="22023" xr:uid="{00000000-0005-0000-0000-0000336A0000}"/>
    <cellStyle name="Table Head Aligned 4 5_факт 2019" xfId="30782" xr:uid="{00000000-0005-0000-0000-0000346A0000}"/>
    <cellStyle name="Table Head Aligned 4 6" xfId="22024" xr:uid="{00000000-0005-0000-0000-0000356A0000}"/>
    <cellStyle name="Table Head Aligned 4 6 2" xfId="22025" xr:uid="{00000000-0005-0000-0000-0000366A0000}"/>
    <cellStyle name="Table Head Aligned 4 6 3" xfId="22026" xr:uid="{00000000-0005-0000-0000-0000376A0000}"/>
    <cellStyle name="Table Head Aligned 4 6 4" xfId="22027" xr:uid="{00000000-0005-0000-0000-0000386A0000}"/>
    <cellStyle name="Table Head Aligned 4 6 5" xfId="22028" xr:uid="{00000000-0005-0000-0000-0000396A0000}"/>
    <cellStyle name="Table Head Aligned 4 6 6" xfId="22029" xr:uid="{00000000-0005-0000-0000-00003A6A0000}"/>
    <cellStyle name="Table Head Aligned 4 6 7" xfId="22030" xr:uid="{00000000-0005-0000-0000-00003B6A0000}"/>
    <cellStyle name="Table Head Aligned 4 6 8" xfId="22031" xr:uid="{00000000-0005-0000-0000-00003C6A0000}"/>
    <cellStyle name="Table Head Aligned 4 6_факт 2019" xfId="30783" xr:uid="{00000000-0005-0000-0000-00003D6A0000}"/>
    <cellStyle name="Table Head Aligned 4 7" xfId="22032" xr:uid="{00000000-0005-0000-0000-00003E6A0000}"/>
    <cellStyle name="Table Head Aligned 4 8" xfId="22033" xr:uid="{00000000-0005-0000-0000-00003F6A0000}"/>
    <cellStyle name="Table Head Aligned 4 9" xfId="22034" xr:uid="{00000000-0005-0000-0000-0000406A0000}"/>
    <cellStyle name="Table Head Aligned 4_факт 2019" xfId="30784" xr:uid="{00000000-0005-0000-0000-0000416A0000}"/>
    <cellStyle name="Table Head Aligned 5" xfId="14185" xr:uid="{00000000-0005-0000-0000-0000426A0000}"/>
    <cellStyle name="Table Head Aligned 5 2" xfId="22035" xr:uid="{00000000-0005-0000-0000-0000436A0000}"/>
    <cellStyle name="Table Head Aligned 5 3" xfId="22036" xr:uid="{00000000-0005-0000-0000-0000446A0000}"/>
    <cellStyle name="Table Head Aligned 5 4" xfId="22037" xr:uid="{00000000-0005-0000-0000-0000456A0000}"/>
    <cellStyle name="Table Head Aligned 5 5" xfId="22038" xr:uid="{00000000-0005-0000-0000-0000466A0000}"/>
    <cellStyle name="Table Head Aligned 5 6" xfId="22039" xr:uid="{00000000-0005-0000-0000-0000476A0000}"/>
    <cellStyle name="Table Head Aligned 5 7" xfId="22040" xr:uid="{00000000-0005-0000-0000-0000486A0000}"/>
    <cellStyle name="Table Head Aligned 5 8" xfId="22041" xr:uid="{00000000-0005-0000-0000-0000496A0000}"/>
    <cellStyle name="Table Head Aligned 5_факт 2019" xfId="30785" xr:uid="{00000000-0005-0000-0000-00004A6A0000}"/>
    <cellStyle name="Table Head Aligned 6" xfId="14186" xr:uid="{00000000-0005-0000-0000-00004B6A0000}"/>
    <cellStyle name="Table Head Aligned 6 2" xfId="22042" xr:uid="{00000000-0005-0000-0000-00004C6A0000}"/>
    <cellStyle name="Table Head Aligned 6 3" xfId="22043" xr:uid="{00000000-0005-0000-0000-00004D6A0000}"/>
    <cellStyle name="Table Head Aligned 6 4" xfId="22044" xr:uid="{00000000-0005-0000-0000-00004E6A0000}"/>
    <cellStyle name="Table Head Aligned 6 5" xfId="22045" xr:uid="{00000000-0005-0000-0000-00004F6A0000}"/>
    <cellStyle name="Table Head Aligned 6 6" xfId="22046" xr:uid="{00000000-0005-0000-0000-0000506A0000}"/>
    <cellStyle name="Table Head Aligned 6 7" xfId="22047" xr:uid="{00000000-0005-0000-0000-0000516A0000}"/>
    <cellStyle name="Table Head Aligned 6 8" xfId="22048" xr:uid="{00000000-0005-0000-0000-0000526A0000}"/>
    <cellStyle name="Table Head Aligned 6_факт 2019" xfId="30786" xr:uid="{00000000-0005-0000-0000-0000536A0000}"/>
    <cellStyle name="Table Head Aligned 7" xfId="14187" xr:uid="{00000000-0005-0000-0000-0000546A0000}"/>
    <cellStyle name="Table Head Aligned_Лист2" xfId="30787" xr:uid="{00000000-0005-0000-0000-0000556A0000}"/>
    <cellStyle name="Table Head Blue" xfId="14188" xr:uid="{00000000-0005-0000-0000-0000566A0000}"/>
    <cellStyle name="Table Head Blue 2" xfId="30788" xr:uid="{00000000-0005-0000-0000-0000576A0000}"/>
    <cellStyle name="Table Head Green" xfId="14189" xr:uid="{00000000-0005-0000-0000-0000586A0000}"/>
    <cellStyle name="Table Head Green 2" xfId="14190" xr:uid="{00000000-0005-0000-0000-0000596A0000}"/>
    <cellStyle name="Table Head Green 2 2" xfId="14191" xr:uid="{00000000-0005-0000-0000-00005A6A0000}"/>
    <cellStyle name="Table Head Green 2 2 2" xfId="14192" xr:uid="{00000000-0005-0000-0000-00005B6A0000}"/>
    <cellStyle name="Table Head Green 2 2 2 10" xfId="22049" xr:uid="{00000000-0005-0000-0000-00005C6A0000}"/>
    <cellStyle name="Table Head Green 2 2 2 2" xfId="22050" xr:uid="{00000000-0005-0000-0000-00005D6A0000}"/>
    <cellStyle name="Table Head Green 2 2 2 2 2" xfId="22051" xr:uid="{00000000-0005-0000-0000-00005E6A0000}"/>
    <cellStyle name="Table Head Green 2 2 2 2 3" xfId="22052" xr:uid="{00000000-0005-0000-0000-00005F6A0000}"/>
    <cellStyle name="Table Head Green 2 2 2 2 4" xfId="22053" xr:uid="{00000000-0005-0000-0000-0000606A0000}"/>
    <cellStyle name="Table Head Green 2 2 2 2 5" xfId="22054" xr:uid="{00000000-0005-0000-0000-0000616A0000}"/>
    <cellStyle name="Table Head Green 2 2 2 2 6" xfId="22055" xr:uid="{00000000-0005-0000-0000-0000626A0000}"/>
    <cellStyle name="Table Head Green 2 2 2 2 7" xfId="22056" xr:uid="{00000000-0005-0000-0000-0000636A0000}"/>
    <cellStyle name="Table Head Green 2 2 2 2 8" xfId="22057" xr:uid="{00000000-0005-0000-0000-0000646A0000}"/>
    <cellStyle name="Table Head Green 2 2 2 2_факт 2019" xfId="30789" xr:uid="{00000000-0005-0000-0000-0000656A0000}"/>
    <cellStyle name="Table Head Green 2 2 2 3" xfId="22058" xr:uid="{00000000-0005-0000-0000-0000666A0000}"/>
    <cellStyle name="Table Head Green 2 2 2 3 2" xfId="22059" xr:uid="{00000000-0005-0000-0000-0000676A0000}"/>
    <cellStyle name="Table Head Green 2 2 2 3 3" xfId="22060" xr:uid="{00000000-0005-0000-0000-0000686A0000}"/>
    <cellStyle name="Table Head Green 2 2 2 3 4" xfId="22061" xr:uid="{00000000-0005-0000-0000-0000696A0000}"/>
    <cellStyle name="Table Head Green 2 2 2 3 5" xfId="22062" xr:uid="{00000000-0005-0000-0000-00006A6A0000}"/>
    <cellStyle name="Table Head Green 2 2 2 3 6" xfId="22063" xr:uid="{00000000-0005-0000-0000-00006B6A0000}"/>
    <cellStyle name="Table Head Green 2 2 2 3 7" xfId="22064" xr:uid="{00000000-0005-0000-0000-00006C6A0000}"/>
    <cellStyle name="Table Head Green 2 2 2 3 8" xfId="22065" xr:uid="{00000000-0005-0000-0000-00006D6A0000}"/>
    <cellStyle name="Table Head Green 2 2 2 3_факт 2019" xfId="30790" xr:uid="{00000000-0005-0000-0000-00006E6A0000}"/>
    <cellStyle name="Table Head Green 2 2 2 4" xfId="22066" xr:uid="{00000000-0005-0000-0000-00006F6A0000}"/>
    <cellStyle name="Table Head Green 2 2 2 4 2" xfId="22067" xr:uid="{00000000-0005-0000-0000-0000706A0000}"/>
    <cellStyle name="Table Head Green 2 2 2 4 3" xfId="22068" xr:uid="{00000000-0005-0000-0000-0000716A0000}"/>
    <cellStyle name="Table Head Green 2 2 2 4 4" xfId="22069" xr:uid="{00000000-0005-0000-0000-0000726A0000}"/>
    <cellStyle name="Table Head Green 2 2 2 4 5" xfId="22070" xr:uid="{00000000-0005-0000-0000-0000736A0000}"/>
    <cellStyle name="Table Head Green 2 2 2 4 6" xfId="22071" xr:uid="{00000000-0005-0000-0000-0000746A0000}"/>
    <cellStyle name="Table Head Green 2 2 2 4 7" xfId="22072" xr:uid="{00000000-0005-0000-0000-0000756A0000}"/>
    <cellStyle name="Table Head Green 2 2 2 4 8" xfId="22073" xr:uid="{00000000-0005-0000-0000-0000766A0000}"/>
    <cellStyle name="Table Head Green 2 2 2 4_факт 2019" xfId="30791" xr:uid="{00000000-0005-0000-0000-0000776A0000}"/>
    <cellStyle name="Table Head Green 2 2 2 5" xfId="22074" xr:uid="{00000000-0005-0000-0000-0000786A0000}"/>
    <cellStyle name="Table Head Green 2 2 2 5 2" xfId="22075" xr:uid="{00000000-0005-0000-0000-0000796A0000}"/>
    <cellStyle name="Table Head Green 2 2 2 5 3" xfId="22076" xr:uid="{00000000-0005-0000-0000-00007A6A0000}"/>
    <cellStyle name="Table Head Green 2 2 2 5 4" xfId="22077" xr:uid="{00000000-0005-0000-0000-00007B6A0000}"/>
    <cellStyle name="Table Head Green 2 2 2 5 5" xfId="22078" xr:uid="{00000000-0005-0000-0000-00007C6A0000}"/>
    <cellStyle name="Table Head Green 2 2 2 5 6" xfId="22079" xr:uid="{00000000-0005-0000-0000-00007D6A0000}"/>
    <cellStyle name="Table Head Green 2 2 2 5 7" xfId="22080" xr:uid="{00000000-0005-0000-0000-00007E6A0000}"/>
    <cellStyle name="Table Head Green 2 2 2 5 8" xfId="22081" xr:uid="{00000000-0005-0000-0000-00007F6A0000}"/>
    <cellStyle name="Table Head Green 2 2 2 5_факт 2019" xfId="30792" xr:uid="{00000000-0005-0000-0000-0000806A0000}"/>
    <cellStyle name="Table Head Green 2 2 2 6" xfId="22082" xr:uid="{00000000-0005-0000-0000-0000816A0000}"/>
    <cellStyle name="Table Head Green 2 2 2 6 2" xfId="22083" xr:uid="{00000000-0005-0000-0000-0000826A0000}"/>
    <cellStyle name="Table Head Green 2 2 2 6 3" xfId="22084" xr:uid="{00000000-0005-0000-0000-0000836A0000}"/>
    <cellStyle name="Table Head Green 2 2 2 6 4" xfId="22085" xr:uid="{00000000-0005-0000-0000-0000846A0000}"/>
    <cellStyle name="Table Head Green 2 2 2 6 5" xfId="22086" xr:uid="{00000000-0005-0000-0000-0000856A0000}"/>
    <cellStyle name="Table Head Green 2 2 2 6 6" xfId="22087" xr:uid="{00000000-0005-0000-0000-0000866A0000}"/>
    <cellStyle name="Table Head Green 2 2 2 6 7" xfId="22088" xr:uid="{00000000-0005-0000-0000-0000876A0000}"/>
    <cellStyle name="Table Head Green 2 2 2 6 8" xfId="22089" xr:uid="{00000000-0005-0000-0000-0000886A0000}"/>
    <cellStyle name="Table Head Green 2 2 2 6_факт 2019" xfId="30793" xr:uid="{00000000-0005-0000-0000-0000896A0000}"/>
    <cellStyle name="Table Head Green 2 2 2 7" xfId="22090" xr:uid="{00000000-0005-0000-0000-00008A6A0000}"/>
    <cellStyle name="Table Head Green 2 2 2 8" xfId="22091" xr:uid="{00000000-0005-0000-0000-00008B6A0000}"/>
    <cellStyle name="Table Head Green 2 2 2 9" xfId="22092" xr:uid="{00000000-0005-0000-0000-00008C6A0000}"/>
    <cellStyle name="Table Head Green 2 2 2_факт 2019" xfId="30794" xr:uid="{00000000-0005-0000-0000-00008D6A0000}"/>
    <cellStyle name="Table Head Green 2 2 3" xfId="14193" xr:uid="{00000000-0005-0000-0000-00008E6A0000}"/>
    <cellStyle name="Table Head Green 2 2 3 2" xfId="22093" xr:uid="{00000000-0005-0000-0000-00008F6A0000}"/>
    <cellStyle name="Table Head Green 2 2 3 3" xfId="22094" xr:uid="{00000000-0005-0000-0000-0000906A0000}"/>
    <cellStyle name="Table Head Green 2 2 3 4" xfId="22095" xr:uid="{00000000-0005-0000-0000-0000916A0000}"/>
    <cellStyle name="Table Head Green 2 2 3 5" xfId="22096" xr:uid="{00000000-0005-0000-0000-0000926A0000}"/>
    <cellStyle name="Table Head Green 2 2 3 6" xfId="22097" xr:uid="{00000000-0005-0000-0000-0000936A0000}"/>
    <cellStyle name="Table Head Green 2 2 3 7" xfId="22098" xr:uid="{00000000-0005-0000-0000-0000946A0000}"/>
    <cellStyle name="Table Head Green 2 2 3 8" xfId="22099" xr:uid="{00000000-0005-0000-0000-0000956A0000}"/>
    <cellStyle name="Table Head Green 2 2 3_факт 2019" xfId="30795" xr:uid="{00000000-0005-0000-0000-0000966A0000}"/>
    <cellStyle name="Table Head Green 2 2 4" xfId="14194" xr:uid="{00000000-0005-0000-0000-0000976A0000}"/>
    <cellStyle name="Table Head Green 2 2 4 2" xfId="22100" xr:uid="{00000000-0005-0000-0000-0000986A0000}"/>
    <cellStyle name="Table Head Green 2 2 4 3" xfId="22101" xr:uid="{00000000-0005-0000-0000-0000996A0000}"/>
    <cellStyle name="Table Head Green 2 2 4 4" xfId="22102" xr:uid="{00000000-0005-0000-0000-00009A6A0000}"/>
    <cellStyle name="Table Head Green 2 2 4 5" xfId="22103" xr:uid="{00000000-0005-0000-0000-00009B6A0000}"/>
    <cellStyle name="Table Head Green 2 2 4 6" xfId="22104" xr:uid="{00000000-0005-0000-0000-00009C6A0000}"/>
    <cellStyle name="Table Head Green 2 2 4 7" xfId="22105" xr:uid="{00000000-0005-0000-0000-00009D6A0000}"/>
    <cellStyle name="Table Head Green 2 2 4 8" xfId="22106" xr:uid="{00000000-0005-0000-0000-00009E6A0000}"/>
    <cellStyle name="Table Head Green 2 2 4_факт 2019" xfId="30796" xr:uid="{00000000-0005-0000-0000-00009F6A0000}"/>
    <cellStyle name="Table Head Green 2 2 5" xfId="14195" xr:uid="{00000000-0005-0000-0000-0000A06A0000}"/>
    <cellStyle name="Table Head Green 2 2_факт 2019" xfId="30797" xr:uid="{00000000-0005-0000-0000-0000A16A0000}"/>
    <cellStyle name="Table Head Green 2 3" xfId="14196" xr:uid="{00000000-0005-0000-0000-0000A26A0000}"/>
    <cellStyle name="Table Head Green 2 3 10" xfId="22107" xr:uid="{00000000-0005-0000-0000-0000A36A0000}"/>
    <cellStyle name="Table Head Green 2 3 2" xfId="22108" xr:uid="{00000000-0005-0000-0000-0000A46A0000}"/>
    <cellStyle name="Table Head Green 2 3 2 2" xfId="22109" xr:uid="{00000000-0005-0000-0000-0000A56A0000}"/>
    <cellStyle name="Table Head Green 2 3 2 3" xfId="22110" xr:uid="{00000000-0005-0000-0000-0000A66A0000}"/>
    <cellStyle name="Table Head Green 2 3 2 4" xfId="22111" xr:uid="{00000000-0005-0000-0000-0000A76A0000}"/>
    <cellStyle name="Table Head Green 2 3 2 5" xfId="22112" xr:uid="{00000000-0005-0000-0000-0000A86A0000}"/>
    <cellStyle name="Table Head Green 2 3 2 6" xfId="22113" xr:uid="{00000000-0005-0000-0000-0000A96A0000}"/>
    <cellStyle name="Table Head Green 2 3 2 7" xfId="22114" xr:uid="{00000000-0005-0000-0000-0000AA6A0000}"/>
    <cellStyle name="Table Head Green 2 3 2 8" xfId="22115" xr:uid="{00000000-0005-0000-0000-0000AB6A0000}"/>
    <cellStyle name="Table Head Green 2 3 2_факт 2019" xfId="30798" xr:uid="{00000000-0005-0000-0000-0000AC6A0000}"/>
    <cellStyle name="Table Head Green 2 3 3" xfId="22116" xr:uid="{00000000-0005-0000-0000-0000AD6A0000}"/>
    <cellStyle name="Table Head Green 2 3 3 2" xfId="22117" xr:uid="{00000000-0005-0000-0000-0000AE6A0000}"/>
    <cellStyle name="Table Head Green 2 3 3 3" xfId="22118" xr:uid="{00000000-0005-0000-0000-0000AF6A0000}"/>
    <cellStyle name="Table Head Green 2 3 3 4" xfId="22119" xr:uid="{00000000-0005-0000-0000-0000B06A0000}"/>
    <cellStyle name="Table Head Green 2 3 3 5" xfId="22120" xr:uid="{00000000-0005-0000-0000-0000B16A0000}"/>
    <cellStyle name="Table Head Green 2 3 3 6" xfId="22121" xr:uid="{00000000-0005-0000-0000-0000B26A0000}"/>
    <cellStyle name="Table Head Green 2 3 3 7" xfId="22122" xr:uid="{00000000-0005-0000-0000-0000B36A0000}"/>
    <cellStyle name="Table Head Green 2 3 3 8" xfId="22123" xr:uid="{00000000-0005-0000-0000-0000B46A0000}"/>
    <cellStyle name="Table Head Green 2 3 3_факт 2019" xfId="30799" xr:uid="{00000000-0005-0000-0000-0000B56A0000}"/>
    <cellStyle name="Table Head Green 2 3 4" xfId="22124" xr:uid="{00000000-0005-0000-0000-0000B66A0000}"/>
    <cellStyle name="Table Head Green 2 3 4 2" xfId="22125" xr:uid="{00000000-0005-0000-0000-0000B76A0000}"/>
    <cellStyle name="Table Head Green 2 3 4 3" xfId="22126" xr:uid="{00000000-0005-0000-0000-0000B86A0000}"/>
    <cellStyle name="Table Head Green 2 3 4 4" xfId="22127" xr:uid="{00000000-0005-0000-0000-0000B96A0000}"/>
    <cellStyle name="Table Head Green 2 3 4 5" xfId="22128" xr:uid="{00000000-0005-0000-0000-0000BA6A0000}"/>
    <cellStyle name="Table Head Green 2 3 4 6" xfId="22129" xr:uid="{00000000-0005-0000-0000-0000BB6A0000}"/>
    <cellStyle name="Table Head Green 2 3 4 7" xfId="22130" xr:uid="{00000000-0005-0000-0000-0000BC6A0000}"/>
    <cellStyle name="Table Head Green 2 3 4 8" xfId="22131" xr:uid="{00000000-0005-0000-0000-0000BD6A0000}"/>
    <cellStyle name="Table Head Green 2 3 4_факт 2019" xfId="30800" xr:uid="{00000000-0005-0000-0000-0000BE6A0000}"/>
    <cellStyle name="Table Head Green 2 3 5" xfId="22132" xr:uid="{00000000-0005-0000-0000-0000BF6A0000}"/>
    <cellStyle name="Table Head Green 2 3 5 2" xfId="22133" xr:uid="{00000000-0005-0000-0000-0000C06A0000}"/>
    <cellStyle name="Table Head Green 2 3 5 3" xfId="22134" xr:uid="{00000000-0005-0000-0000-0000C16A0000}"/>
    <cellStyle name="Table Head Green 2 3 5 4" xfId="22135" xr:uid="{00000000-0005-0000-0000-0000C26A0000}"/>
    <cellStyle name="Table Head Green 2 3 5 5" xfId="22136" xr:uid="{00000000-0005-0000-0000-0000C36A0000}"/>
    <cellStyle name="Table Head Green 2 3 5 6" xfId="22137" xr:uid="{00000000-0005-0000-0000-0000C46A0000}"/>
    <cellStyle name="Table Head Green 2 3 5 7" xfId="22138" xr:uid="{00000000-0005-0000-0000-0000C56A0000}"/>
    <cellStyle name="Table Head Green 2 3 5 8" xfId="22139" xr:uid="{00000000-0005-0000-0000-0000C66A0000}"/>
    <cellStyle name="Table Head Green 2 3 5_факт 2019" xfId="30801" xr:uid="{00000000-0005-0000-0000-0000C76A0000}"/>
    <cellStyle name="Table Head Green 2 3 6" xfId="22140" xr:uid="{00000000-0005-0000-0000-0000C86A0000}"/>
    <cellStyle name="Table Head Green 2 3 6 2" xfId="22141" xr:uid="{00000000-0005-0000-0000-0000C96A0000}"/>
    <cellStyle name="Table Head Green 2 3 6 3" xfId="22142" xr:uid="{00000000-0005-0000-0000-0000CA6A0000}"/>
    <cellStyle name="Table Head Green 2 3 6 4" xfId="22143" xr:uid="{00000000-0005-0000-0000-0000CB6A0000}"/>
    <cellStyle name="Table Head Green 2 3 6 5" xfId="22144" xr:uid="{00000000-0005-0000-0000-0000CC6A0000}"/>
    <cellStyle name="Table Head Green 2 3 6 6" xfId="22145" xr:uid="{00000000-0005-0000-0000-0000CD6A0000}"/>
    <cellStyle name="Table Head Green 2 3 6 7" xfId="22146" xr:uid="{00000000-0005-0000-0000-0000CE6A0000}"/>
    <cellStyle name="Table Head Green 2 3 6 8" xfId="22147" xr:uid="{00000000-0005-0000-0000-0000CF6A0000}"/>
    <cellStyle name="Table Head Green 2 3 6_факт 2019" xfId="30802" xr:uid="{00000000-0005-0000-0000-0000D06A0000}"/>
    <cellStyle name="Table Head Green 2 3 7" xfId="22148" xr:uid="{00000000-0005-0000-0000-0000D16A0000}"/>
    <cellStyle name="Table Head Green 2 3 8" xfId="22149" xr:uid="{00000000-0005-0000-0000-0000D26A0000}"/>
    <cellStyle name="Table Head Green 2 3 9" xfId="22150" xr:uid="{00000000-0005-0000-0000-0000D36A0000}"/>
    <cellStyle name="Table Head Green 2 3_факт 2019" xfId="30803" xr:uid="{00000000-0005-0000-0000-0000D46A0000}"/>
    <cellStyle name="Table Head Green 2 4" xfId="14197" xr:uid="{00000000-0005-0000-0000-0000D56A0000}"/>
    <cellStyle name="Table Head Green 2 4 2" xfId="22151" xr:uid="{00000000-0005-0000-0000-0000D66A0000}"/>
    <cellStyle name="Table Head Green 2 4 3" xfId="22152" xr:uid="{00000000-0005-0000-0000-0000D76A0000}"/>
    <cellStyle name="Table Head Green 2 4 4" xfId="22153" xr:uid="{00000000-0005-0000-0000-0000D86A0000}"/>
    <cellStyle name="Table Head Green 2 4 5" xfId="22154" xr:uid="{00000000-0005-0000-0000-0000D96A0000}"/>
    <cellStyle name="Table Head Green 2 4 6" xfId="22155" xr:uid="{00000000-0005-0000-0000-0000DA6A0000}"/>
    <cellStyle name="Table Head Green 2 4 7" xfId="22156" xr:uid="{00000000-0005-0000-0000-0000DB6A0000}"/>
    <cellStyle name="Table Head Green 2 4 8" xfId="22157" xr:uid="{00000000-0005-0000-0000-0000DC6A0000}"/>
    <cellStyle name="Table Head Green 2 4_факт 2019" xfId="30804" xr:uid="{00000000-0005-0000-0000-0000DD6A0000}"/>
    <cellStyle name="Table Head Green 2 5" xfId="14198" xr:uid="{00000000-0005-0000-0000-0000DE6A0000}"/>
    <cellStyle name="Table Head Green 2 5 2" xfId="22158" xr:uid="{00000000-0005-0000-0000-0000DF6A0000}"/>
    <cellStyle name="Table Head Green 2 5 3" xfId="22159" xr:uid="{00000000-0005-0000-0000-0000E06A0000}"/>
    <cellStyle name="Table Head Green 2 5 4" xfId="22160" xr:uid="{00000000-0005-0000-0000-0000E16A0000}"/>
    <cellStyle name="Table Head Green 2 5 5" xfId="22161" xr:uid="{00000000-0005-0000-0000-0000E26A0000}"/>
    <cellStyle name="Table Head Green 2 5 6" xfId="22162" xr:uid="{00000000-0005-0000-0000-0000E36A0000}"/>
    <cellStyle name="Table Head Green 2 5 7" xfId="22163" xr:uid="{00000000-0005-0000-0000-0000E46A0000}"/>
    <cellStyle name="Table Head Green 2 5 8" xfId="22164" xr:uid="{00000000-0005-0000-0000-0000E56A0000}"/>
    <cellStyle name="Table Head Green 2 5_факт 2019" xfId="30805" xr:uid="{00000000-0005-0000-0000-0000E66A0000}"/>
    <cellStyle name="Table Head Green 2 6" xfId="14199" xr:uid="{00000000-0005-0000-0000-0000E76A0000}"/>
    <cellStyle name="Table Head Green 2_факт 2019" xfId="30806" xr:uid="{00000000-0005-0000-0000-0000E86A0000}"/>
    <cellStyle name="Table Head Green 3" xfId="14200" xr:uid="{00000000-0005-0000-0000-0000E96A0000}"/>
    <cellStyle name="Table Head Green 3 2" xfId="14201" xr:uid="{00000000-0005-0000-0000-0000EA6A0000}"/>
    <cellStyle name="Table Head Green 3 2 10" xfId="22165" xr:uid="{00000000-0005-0000-0000-0000EB6A0000}"/>
    <cellStyle name="Table Head Green 3 2 2" xfId="22166" xr:uid="{00000000-0005-0000-0000-0000EC6A0000}"/>
    <cellStyle name="Table Head Green 3 2 2 2" xfId="22167" xr:uid="{00000000-0005-0000-0000-0000ED6A0000}"/>
    <cellStyle name="Table Head Green 3 2 2 3" xfId="22168" xr:uid="{00000000-0005-0000-0000-0000EE6A0000}"/>
    <cellStyle name="Table Head Green 3 2 2 4" xfId="22169" xr:uid="{00000000-0005-0000-0000-0000EF6A0000}"/>
    <cellStyle name="Table Head Green 3 2 2 5" xfId="22170" xr:uid="{00000000-0005-0000-0000-0000F06A0000}"/>
    <cellStyle name="Table Head Green 3 2 2 6" xfId="22171" xr:uid="{00000000-0005-0000-0000-0000F16A0000}"/>
    <cellStyle name="Table Head Green 3 2 2 7" xfId="22172" xr:uid="{00000000-0005-0000-0000-0000F26A0000}"/>
    <cellStyle name="Table Head Green 3 2 2 8" xfId="22173" xr:uid="{00000000-0005-0000-0000-0000F36A0000}"/>
    <cellStyle name="Table Head Green 3 2 2_факт 2019" xfId="30807" xr:uid="{00000000-0005-0000-0000-0000F46A0000}"/>
    <cellStyle name="Table Head Green 3 2 3" xfId="22174" xr:uid="{00000000-0005-0000-0000-0000F56A0000}"/>
    <cellStyle name="Table Head Green 3 2 3 2" xfId="22175" xr:uid="{00000000-0005-0000-0000-0000F66A0000}"/>
    <cellStyle name="Table Head Green 3 2 3 3" xfId="22176" xr:uid="{00000000-0005-0000-0000-0000F76A0000}"/>
    <cellStyle name="Table Head Green 3 2 3 4" xfId="22177" xr:uid="{00000000-0005-0000-0000-0000F86A0000}"/>
    <cellStyle name="Table Head Green 3 2 3 5" xfId="22178" xr:uid="{00000000-0005-0000-0000-0000F96A0000}"/>
    <cellStyle name="Table Head Green 3 2 3 6" xfId="22179" xr:uid="{00000000-0005-0000-0000-0000FA6A0000}"/>
    <cellStyle name="Table Head Green 3 2 3 7" xfId="22180" xr:uid="{00000000-0005-0000-0000-0000FB6A0000}"/>
    <cellStyle name="Table Head Green 3 2 3 8" xfId="22181" xr:uid="{00000000-0005-0000-0000-0000FC6A0000}"/>
    <cellStyle name="Table Head Green 3 2 3_факт 2019" xfId="30808" xr:uid="{00000000-0005-0000-0000-0000FD6A0000}"/>
    <cellStyle name="Table Head Green 3 2 4" xfId="22182" xr:uid="{00000000-0005-0000-0000-0000FE6A0000}"/>
    <cellStyle name="Table Head Green 3 2 4 2" xfId="22183" xr:uid="{00000000-0005-0000-0000-0000FF6A0000}"/>
    <cellStyle name="Table Head Green 3 2 4 3" xfId="22184" xr:uid="{00000000-0005-0000-0000-0000006B0000}"/>
    <cellStyle name="Table Head Green 3 2 4 4" xfId="22185" xr:uid="{00000000-0005-0000-0000-0000016B0000}"/>
    <cellStyle name="Table Head Green 3 2 4 5" xfId="22186" xr:uid="{00000000-0005-0000-0000-0000026B0000}"/>
    <cellStyle name="Table Head Green 3 2 4 6" xfId="22187" xr:uid="{00000000-0005-0000-0000-0000036B0000}"/>
    <cellStyle name="Table Head Green 3 2 4 7" xfId="22188" xr:uid="{00000000-0005-0000-0000-0000046B0000}"/>
    <cellStyle name="Table Head Green 3 2 4 8" xfId="22189" xr:uid="{00000000-0005-0000-0000-0000056B0000}"/>
    <cellStyle name="Table Head Green 3 2 4_факт 2019" xfId="30809" xr:uid="{00000000-0005-0000-0000-0000066B0000}"/>
    <cellStyle name="Table Head Green 3 2 5" xfId="22190" xr:uid="{00000000-0005-0000-0000-0000076B0000}"/>
    <cellStyle name="Table Head Green 3 2 5 2" xfId="22191" xr:uid="{00000000-0005-0000-0000-0000086B0000}"/>
    <cellStyle name="Table Head Green 3 2 5 3" xfId="22192" xr:uid="{00000000-0005-0000-0000-0000096B0000}"/>
    <cellStyle name="Table Head Green 3 2 5 4" xfId="22193" xr:uid="{00000000-0005-0000-0000-00000A6B0000}"/>
    <cellStyle name="Table Head Green 3 2 5 5" xfId="22194" xr:uid="{00000000-0005-0000-0000-00000B6B0000}"/>
    <cellStyle name="Table Head Green 3 2 5 6" xfId="22195" xr:uid="{00000000-0005-0000-0000-00000C6B0000}"/>
    <cellStyle name="Table Head Green 3 2 5 7" xfId="22196" xr:uid="{00000000-0005-0000-0000-00000D6B0000}"/>
    <cellStyle name="Table Head Green 3 2 5 8" xfId="22197" xr:uid="{00000000-0005-0000-0000-00000E6B0000}"/>
    <cellStyle name="Table Head Green 3 2 5_факт 2019" xfId="30810" xr:uid="{00000000-0005-0000-0000-00000F6B0000}"/>
    <cellStyle name="Table Head Green 3 2 6" xfId="22198" xr:uid="{00000000-0005-0000-0000-0000106B0000}"/>
    <cellStyle name="Table Head Green 3 2 6 2" xfId="22199" xr:uid="{00000000-0005-0000-0000-0000116B0000}"/>
    <cellStyle name="Table Head Green 3 2 6 3" xfId="22200" xr:uid="{00000000-0005-0000-0000-0000126B0000}"/>
    <cellStyle name="Table Head Green 3 2 6 4" xfId="22201" xr:uid="{00000000-0005-0000-0000-0000136B0000}"/>
    <cellStyle name="Table Head Green 3 2 6 5" xfId="22202" xr:uid="{00000000-0005-0000-0000-0000146B0000}"/>
    <cellStyle name="Table Head Green 3 2 6 6" xfId="22203" xr:uid="{00000000-0005-0000-0000-0000156B0000}"/>
    <cellStyle name="Table Head Green 3 2 6 7" xfId="22204" xr:uid="{00000000-0005-0000-0000-0000166B0000}"/>
    <cellStyle name="Table Head Green 3 2 6 8" xfId="22205" xr:uid="{00000000-0005-0000-0000-0000176B0000}"/>
    <cellStyle name="Table Head Green 3 2 6_факт 2019" xfId="30811" xr:uid="{00000000-0005-0000-0000-0000186B0000}"/>
    <cellStyle name="Table Head Green 3 2 7" xfId="22206" xr:uid="{00000000-0005-0000-0000-0000196B0000}"/>
    <cellStyle name="Table Head Green 3 2 8" xfId="22207" xr:uid="{00000000-0005-0000-0000-00001A6B0000}"/>
    <cellStyle name="Table Head Green 3 2 9" xfId="22208" xr:uid="{00000000-0005-0000-0000-00001B6B0000}"/>
    <cellStyle name="Table Head Green 3 2_факт 2019" xfId="30812" xr:uid="{00000000-0005-0000-0000-00001C6B0000}"/>
    <cellStyle name="Table Head Green 3 3" xfId="14202" xr:uid="{00000000-0005-0000-0000-00001D6B0000}"/>
    <cellStyle name="Table Head Green 3 3 2" xfId="22209" xr:uid="{00000000-0005-0000-0000-00001E6B0000}"/>
    <cellStyle name="Table Head Green 3 3 3" xfId="22210" xr:uid="{00000000-0005-0000-0000-00001F6B0000}"/>
    <cellStyle name="Table Head Green 3 3 4" xfId="22211" xr:uid="{00000000-0005-0000-0000-0000206B0000}"/>
    <cellStyle name="Table Head Green 3 3 5" xfId="22212" xr:uid="{00000000-0005-0000-0000-0000216B0000}"/>
    <cellStyle name="Table Head Green 3 3 6" xfId="22213" xr:uid="{00000000-0005-0000-0000-0000226B0000}"/>
    <cellStyle name="Table Head Green 3 3 7" xfId="22214" xr:uid="{00000000-0005-0000-0000-0000236B0000}"/>
    <cellStyle name="Table Head Green 3 3 8" xfId="22215" xr:uid="{00000000-0005-0000-0000-0000246B0000}"/>
    <cellStyle name="Table Head Green 3 3_факт 2019" xfId="30813" xr:uid="{00000000-0005-0000-0000-0000256B0000}"/>
    <cellStyle name="Table Head Green 3 4" xfId="14203" xr:uid="{00000000-0005-0000-0000-0000266B0000}"/>
    <cellStyle name="Table Head Green 3 4 2" xfId="22216" xr:uid="{00000000-0005-0000-0000-0000276B0000}"/>
    <cellStyle name="Table Head Green 3 4 3" xfId="22217" xr:uid="{00000000-0005-0000-0000-0000286B0000}"/>
    <cellStyle name="Table Head Green 3 4 4" xfId="22218" xr:uid="{00000000-0005-0000-0000-0000296B0000}"/>
    <cellStyle name="Table Head Green 3 4 5" xfId="22219" xr:uid="{00000000-0005-0000-0000-00002A6B0000}"/>
    <cellStyle name="Table Head Green 3 4 6" xfId="22220" xr:uid="{00000000-0005-0000-0000-00002B6B0000}"/>
    <cellStyle name="Table Head Green 3 4 7" xfId="22221" xr:uid="{00000000-0005-0000-0000-00002C6B0000}"/>
    <cellStyle name="Table Head Green 3 4 8" xfId="22222" xr:uid="{00000000-0005-0000-0000-00002D6B0000}"/>
    <cellStyle name="Table Head Green 3 4_факт 2019" xfId="30814" xr:uid="{00000000-0005-0000-0000-00002E6B0000}"/>
    <cellStyle name="Table Head Green 3 5" xfId="14204" xr:uid="{00000000-0005-0000-0000-00002F6B0000}"/>
    <cellStyle name="Table Head Green 3_факт 2019" xfId="30815" xr:uid="{00000000-0005-0000-0000-0000306B0000}"/>
    <cellStyle name="Table Head Green 4" xfId="14205" xr:uid="{00000000-0005-0000-0000-0000316B0000}"/>
    <cellStyle name="Table Head Green 4 10" xfId="22223" xr:uid="{00000000-0005-0000-0000-0000326B0000}"/>
    <cellStyle name="Table Head Green 4 2" xfId="22224" xr:uid="{00000000-0005-0000-0000-0000336B0000}"/>
    <cellStyle name="Table Head Green 4 2 2" xfId="22225" xr:uid="{00000000-0005-0000-0000-0000346B0000}"/>
    <cellStyle name="Table Head Green 4 2 3" xfId="22226" xr:uid="{00000000-0005-0000-0000-0000356B0000}"/>
    <cellStyle name="Table Head Green 4 2 4" xfId="22227" xr:uid="{00000000-0005-0000-0000-0000366B0000}"/>
    <cellStyle name="Table Head Green 4 2 5" xfId="22228" xr:uid="{00000000-0005-0000-0000-0000376B0000}"/>
    <cellStyle name="Table Head Green 4 2 6" xfId="22229" xr:uid="{00000000-0005-0000-0000-0000386B0000}"/>
    <cellStyle name="Table Head Green 4 2 7" xfId="22230" xr:uid="{00000000-0005-0000-0000-0000396B0000}"/>
    <cellStyle name="Table Head Green 4 2 8" xfId="22231" xr:uid="{00000000-0005-0000-0000-00003A6B0000}"/>
    <cellStyle name="Table Head Green 4 2_факт 2019" xfId="30816" xr:uid="{00000000-0005-0000-0000-00003B6B0000}"/>
    <cellStyle name="Table Head Green 4 3" xfId="22232" xr:uid="{00000000-0005-0000-0000-00003C6B0000}"/>
    <cellStyle name="Table Head Green 4 3 2" xfId="22233" xr:uid="{00000000-0005-0000-0000-00003D6B0000}"/>
    <cellStyle name="Table Head Green 4 3 3" xfId="22234" xr:uid="{00000000-0005-0000-0000-00003E6B0000}"/>
    <cellStyle name="Table Head Green 4 3 4" xfId="22235" xr:uid="{00000000-0005-0000-0000-00003F6B0000}"/>
    <cellStyle name="Table Head Green 4 3 5" xfId="22236" xr:uid="{00000000-0005-0000-0000-0000406B0000}"/>
    <cellStyle name="Table Head Green 4 3 6" xfId="22237" xr:uid="{00000000-0005-0000-0000-0000416B0000}"/>
    <cellStyle name="Table Head Green 4 3 7" xfId="22238" xr:uid="{00000000-0005-0000-0000-0000426B0000}"/>
    <cellStyle name="Table Head Green 4 3 8" xfId="22239" xr:uid="{00000000-0005-0000-0000-0000436B0000}"/>
    <cellStyle name="Table Head Green 4 3_факт 2019" xfId="30817" xr:uid="{00000000-0005-0000-0000-0000446B0000}"/>
    <cellStyle name="Table Head Green 4 4" xfId="22240" xr:uid="{00000000-0005-0000-0000-0000456B0000}"/>
    <cellStyle name="Table Head Green 4 4 2" xfId="22241" xr:uid="{00000000-0005-0000-0000-0000466B0000}"/>
    <cellStyle name="Table Head Green 4 4 3" xfId="22242" xr:uid="{00000000-0005-0000-0000-0000476B0000}"/>
    <cellStyle name="Table Head Green 4 4 4" xfId="22243" xr:uid="{00000000-0005-0000-0000-0000486B0000}"/>
    <cellStyle name="Table Head Green 4 4 5" xfId="22244" xr:uid="{00000000-0005-0000-0000-0000496B0000}"/>
    <cellStyle name="Table Head Green 4 4 6" xfId="22245" xr:uid="{00000000-0005-0000-0000-00004A6B0000}"/>
    <cellStyle name="Table Head Green 4 4 7" xfId="22246" xr:uid="{00000000-0005-0000-0000-00004B6B0000}"/>
    <cellStyle name="Table Head Green 4 4 8" xfId="22247" xr:uid="{00000000-0005-0000-0000-00004C6B0000}"/>
    <cellStyle name="Table Head Green 4 4_факт 2019" xfId="30818" xr:uid="{00000000-0005-0000-0000-00004D6B0000}"/>
    <cellStyle name="Table Head Green 4 5" xfId="22248" xr:uid="{00000000-0005-0000-0000-00004E6B0000}"/>
    <cellStyle name="Table Head Green 4 5 2" xfId="22249" xr:uid="{00000000-0005-0000-0000-00004F6B0000}"/>
    <cellStyle name="Table Head Green 4 5 3" xfId="22250" xr:uid="{00000000-0005-0000-0000-0000506B0000}"/>
    <cellStyle name="Table Head Green 4 5 4" xfId="22251" xr:uid="{00000000-0005-0000-0000-0000516B0000}"/>
    <cellStyle name="Table Head Green 4 5 5" xfId="22252" xr:uid="{00000000-0005-0000-0000-0000526B0000}"/>
    <cellStyle name="Table Head Green 4 5 6" xfId="22253" xr:uid="{00000000-0005-0000-0000-0000536B0000}"/>
    <cellStyle name="Table Head Green 4 5 7" xfId="22254" xr:uid="{00000000-0005-0000-0000-0000546B0000}"/>
    <cellStyle name="Table Head Green 4 5 8" xfId="22255" xr:uid="{00000000-0005-0000-0000-0000556B0000}"/>
    <cellStyle name="Table Head Green 4 5_факт 2019" xfId="30819" xr:uid="{00000000-0005-0000-0000-0000566B0000}"/>
    <cellStyle name="Table Head Green 4 6" xfId="22256" xr:uid="{00000000-0005-0000-0000-0000576B0000}"/>
    <cellStyle name="Table Head Green 4 6 2" xfId="22257" xr:uid="{00000000-0005-0000-0000-0000586B0000}"/>
    <cellStyle name="Table Head Green 4 6 3" xfId="22258" xr:uid="{00000000-0005-0000-0000-0000596B0000}"/>
    <cellStyle name="Table Head Green 4 6 4" xfId="22259" xr:uid="{00000000-0005-0000-0000-00005A6B0000}"/>
    <cellStyle name="Table Head Green 4 6 5" xfId="22260" xr:uid="{00000000-0005-0000-0000-00005B6B0000}"/>
    <cellStyle name="Table Head Green 4 6 6" xfId="22261" xr:uid="{00000000-0005-0000-0000-00005C6B0000}"/>
    <cellStyle name="Table Head Green 4 6 7" xfId="22262" xr:uid="{00000000-0005-0000-0000-00005D6B0000}"/>
    <cellStyle name="Table Head Green 4 6 8" xfId="22263" xr:uid="{00000000-0005-0000-0000-00005E6B0000}"/>
    <cellStyle name="Table Head Green 4 6_факт 2019" xfId="30820" xr:uid="{00000000-0005-0000-0000-00005F6B0000}"/>
    <cellStyle name="Table Head Green 4 7" xfId="22264" xr:uid="{00000000-0005-0000-0000-0000606B0000}"/>
    <cellStyle name="Table Head Green 4 8" xfId="22265" xr:uid="{00000000-0005-0000-0000-0000616B0000}"/>
    <cellStyle name="Table Head Green 4 9" xfId="22266" xr:uid="{00000000-0005-0000-0000-0000626B0000}"/>
    <cellStyle name="Table Head Green 4_факт 2019" xfId="30821" xr:uid="{00000000-0005-0000-0000-0000636B0000}"/>
    <cellStyle name="Table Head Green 5" xfId="14206" xr:uid="{00000000-0005-0000-0000-0000646B0000}"/>
    <cellStyle name="Table Head Green 5 2" xfId="22267" xr:uid="{00000000-0005-0000-0000-0000656B0000}"/>
    <cellStyle name="Table Head Green 5 3" xfId="22268" xr:uid="{00000000-0005-0000-0000-0000666B0000}"/>
    <cellStyle name="Table Head Green 5 4" xfId="22269" xr:uid="{00000000-0005-0000-0000-0000676B0000}"/>
    <cellStyle name="Table Head Green 5 5" xfId="22270" xr:uid="{00000000-0005-0000-0000-0000686B0000}"/>
    <cellStyle name="Table Head Green 5 6" xfId="22271" xr:uid="{00000000-0005-0000-0000-0000696B0000}"/>
    <cellStyle name="Table Head Green 5 7" xfId="22272" xr:uid="{00000000-0005-0000-0000-00006A6B0000}"/>
    <cellStyle name="Table Head Green 5 8" xfId="22273" xr:uid="{00000000-0005-0000-0000-00006B6B0000}"/>
    <cellStyle name="Table Head Green 5_факт 2019" xfId="30822" xr:uid="{00000000-0005-0000-0000-00006C6B0000}"/>
    <cellStyle name="Table Head Green 6" xfId="14207" xr:uid="{00000000-0005-0000-0000-00006D6B0000}"/>
    <cellStyle name="Table Head Green 6 2" xfId="22274" xr:uid="{00000000-0005-0000-0000-00006E6B0000}"/>
    <cellStyle name="Table Head Green 6 3" xfId="22275" xr:uid="{00000000-0005-0000-0000-00006F6B0000}"/>
    <cellStyle name="Table Head Green 6 4" xfId="22276" xr:uid="{00000000-0005-0000-0000-0000706B0000}"/>
    <cellStyle name="Table Head Green 6 5" xfId="22277" xr:uid="{00000000-0005-0000-0000-0000716B0000}"/>
    <cellStyle name="Table Head Green 6 6" xfId="22278" xr:uid="{00000000-0005-0000-0000-0000726B0000}"/>
    <cellStyle name="Table Head Green 6 7" xfId="22279" xr:uid="{00000000-0005-0000-0000-0000736B0000}"/>
    <cellStyle name="Table Head Green 6 8" xfId="22280" xr:uid="{00000000-0005-0000-0000-0000746B0000}"/>
    <cellStyle name="Table Head Green 6_факт 2019" xfId="30823" xr:uid="{00000000-0005-0000-0000-0000756B0000}"/>
    <cellStyle name="Table Head Green 7" xfId="14208" xr:uid="{00000000-0005-0000-0000-0000766B0000}"/>
    <cellStyle name="Table Head Green_Лист2" xfId="30824" xr:uid="{00000000-0005-0000-0000-0000776B0000}"/>
    <cellStyle name="Table Head_Val_Sum_Graph" xfId="14209" xr:uid="{00000000-0005-0000-0000-0000786B0000}"/>
    <cellStyle name="Table Text" xfId="14210" xr:uid="{00000000-0005-0000-0000-0000796B0000}"/>
    <cellStyle name="Table Text 2" xfId="30825" xr:uid="{00000000-0005-0000-0000-00007A6B0000}"/>
    <cellStyle name="Table Title" xfId="14211" xr:uid="{00000000-0005-0000-0000-00007B6B0000}"/>
    <cellStyle name="Table Title 2" xfId="30826" xr:uid="{00000000-0005-0000-0000-00007C6B0000}"/>
    <cellStyle name="Table Units" xfId="14212" xr:uid="{00000000-0005-0000-0000-00007D6B0000}"/>
    <cellStyle name="Table Units 2" xfId="14213" xr:uid="{00000000-0005-0000-0000-00007E6B0000}"/>
    <cellStyle name="Table Units 2 2" xfId="14214" xr:uid="{00000000-0005-0000-0000-00007F6B0000}"/>
    <cellStyle name="Table Units 2 3" xfId="14215" xr:uid="{00000000-0005-0000-0000-0000806B0000}"/>
    <cellStyle name="Table Units 2_факт 2019" xfId="30827" xr:uid="{00000000-0005-0000-0000-0000816B0000}"/>
    <cellStyle name="Table Units 3" xfId="14216" xr:uid="{00000000-0005-0000-0000-0000826B0000}"/>
    <cellStyle name="Table Units 4" xfId="14217" xr:uid="{00000000-0005-0000-0000-0000836B0000}"/>
    <cellStyle name="Table Units_Лист2" xfId="30828" xr:uid="{00000000-0005-0000-0000-0000846B0000}"/>
    <cellStyle name="Table_Header" xfId="14218" xr:uid="{00000000-0005-0000-0000-0000856B0000}"/>
    <cellStyle name="Text - Style3" xfId="14219" xr:uid="{00000000-0005-0000-0000-0000866B0000}"/>
    <cellStyle name="Text - Style3 2" xfId="30829" xr:uid="{00000000-0005-0000-0000-0000876B0000}"/>
    <cellStyle name="Text 1" xfId="14220" xr:uid="{00000000-0005-0000-0000-0000886B0000}"/>
    <cellStyle name="Text 1 2" xfId="30830" xr:uid="{00000000-0005-0000-0000-0000896B0000}"/>
    <cellStyle name="Text Head 1" xfId="14221" xr:uid="{00000000-0005-0000-0000-00008A6B0000}"/>
    <cellStyle name="Text Head 1 2" xfId="30831" xr:uid="{00000000-0005-0000-0000-00008B6B0000}"/>
    <cellStyle name="Tickmark" xfId="14222" xr:uid="{00000000-0005-0000-0000-00008C6B0000}"/>
    <cellStyle name="Tickmark 2" xfId="30832" xr:uid="{00000000-0005-0000-0000-00008D6B0000}"/>
    <cellStyle name="Time" xfId="14223" xr:uid="{00000000-0005-0000-0000-00008E6B0000}"/>
    <cellStyle name="Time 2" xfId="30833" xr:uid="{00000000-0005-0000-0000-00008F6B0000}"/>
    <cellStyle name="TIME Detail" xfId="14224" xr:uid="{00000000-0005-0000-0000-0000906B0000}"/>
    <cellStyle name="TIME Detail 2" xfId="30834" xr:uid="{00000000-0005-0000-0000-0000916B0000}"/>
    <cellStyle name="TIME Period Start" xfId="14225" xr:uid="{00000000-0005-0000-0000-0000926B0000}"/>
    <cellStyle name="TIME Period Start 2" xfId="30835" xr:uid="{00000000-0005-0000-0000-0000936B0000}"/>
    <cellStyle name="Time_Лист2" xfId="30836" xr:uid="{00000000-0005-0000-0000-0000946B0000}"/>
    <cellStyle name="Times 10" xfId="14226" xr:uid="{00000000-0005-0000-0000-0000956B0000}"/>
    <cellStyle name="Times 10 2" xfId="30837" xr:uid="{00000000-0005-0000-0000-0000966B0000}"/>
    <cellStyle name="Times 12" xfId="14227" xr:uid="{00000000-0005-0000-0000-0000976B0000}"/>
    <cellStyle name="Times 12 2" xfId="30838" xr:uid="{00000000-0005-0000-0000-0000986B0000}"/>
    <cellStyle name="Title" xfId="24055" xr:uid="{00000000-0005-0000-0000-0000996B0000}"/>
    <cellStyle name="Title  - Style1" xfId="14228" xr:uid="{00000000-0005-0000-0000-00009A6B0000}"/>
    <cellStyle name="Title 2" xfId="14229" xr:uid="{00000000-0005-0000-0000-00009B6B0000}"/>
    <cellStyle name="Title 3" xfId="14230" xr:uid="{00000000-0005-0000-0000-00009C6B0000}"/>
    <cellStyle name="Title 4" xfId="14231" xr:uid="{00000000-0005-0000-0000-00009D6B0000}"/>
    <cellStyle name="Title 5" xfId="14232" xr:uid="{00000000-0005-0000-0000-00009E6B0000}"/>
    <cellStyle name="Title 6" xfId="30839" xr:uid="{00000000-0005-0000-0000-00009F6B0000}"/>
    <cellStyle name="To" xfId="14233" xr:uid="{00000000-0005-0000-0000-0000A06B0000}"/>
    <cellStyle name="To 2" xfId="30840" xr:uid="{00000000-0005-0000-0000-0000A16B0000}"/>
    <cellStyle name="Total" xfId="24056" xr:uid="{00000000-0005-0000-0000-0000A26B0000}"/>
    <cellStyle name="Total 2" xfId="14234" xr:uid="{00000000-0005-0000-0000-0000A36B0000}"/>
    <cellStyle name="Total 2 10" xfId="14235" xr:uid="{00000000-0005-0000-0000-0000A46B0000}"/>
    <cellStyle name="Total 2 10 2" xfId="14236" xr:uid="{00000000-0005-0000-0000-0000A56B0000}"/>
    <cellStyle name="Total 2 10 3" xfId="14237" xr:uid="{00000000-0005-0000-0000-0000A66B0000}"/>
    <cellStyle name="Total 2 10 4" xfId="14238" xr:uid="{00000000-0005-0000-0000-0000A76B0000}"/>
    <cellStyle name="Total 2 11" xfId="14239" xr:uid="{00000000-0005-0000-0000-0000A86B0000}"/>
    <cellStyle name="Total 2 11 2" xfId="14240" xr:uid="{00000000-0005-0000-0000-0000A96B0000}"/>
    <cellStyle name="Total 2 11 3" xfId="14241" xr:uid="{00000000-0005-0000-0000-0000AA6B0000}"/>
    <cellStyle name="Total 2 11 4" xfId="14242" xr:uid="{00000000-0005-0000-0000-0000AB6B0000}"/>
    <cellStyle name="Total 2 12" xfId="14243" xr:uid="{00000000-0005-0000-0000-0000AC6B0000}"/>
    <cellStyle name="Total 2 12 2" xfId="14244" xr:uid="{00000000-0005-0000-0000-0000AD6B0000}"/>
    <cellStyle name="Total 2 12 3" xfId="14245" xr:uid="{00000000-0005-0000-0000-0000AE6B0000}"/>
    <cellStyle name="Total 2 12 4" xfId="14246" xr:uid="{00000000-0005-0000-0000-0000AF6B0000}"/>
    <cellStyle name="Total 2 13" xfId="14247" xr:uid="{00000000-0005-0000-0000-0000B06B0000}"/>
    <cellStyle name="Total 2 14" xfId="14248" xr:uid="{00000000-0005-0000-0000-0000B16B0000}"/>
    <cellStyle name="Total 2 15" xfId="14249" xr:uid="{00000000-0005-0000-0000-0000B26B0000}"/>
    <cellStyle name="Total 2 2" xfId="14250" xr:uid="{00000000-0005-0000-0000-0000B36B0000}"/>
    <cellStyle name="Total 2 2 2" xfId="14251" xr:uid="{00000000-0005-0000-0000-0000B46B0000}"/>
    <cellStyle name="Total 2 2 3" xfId="14252" xr:uid="{00000000-0005-0000-0000-0000B56B0000}"/>
    <cellStyle name="Total 2 2 4" xfId="14253" xr:uid="{00000000-0005-0000-0000-0000B66B0000}"/>
    <cellStyle name="Total 2 3" xfId="14254" xr:uid="{00000000-0005-0000-0000-0000B76B0000}"/>
    <cellStyle name="Total 2 3 2" xfId="14255" xr:uid="{00000000-0005-0000-0000-0000B86B0000}"/>
    <cellStyle name="Total 2 3 3" xfId="14256" xr:uid="{00000000-0005-0000-0000-0000B96B0000}"/>
    <cellStyle name="Total 2 3 4" xfId="14257" xr:uid="{00000000-0005-0000-0000-0000BA6B0000}"/>
    <cellStyle name="Total 2 4" xfId="14258" xr:uid="{00000000-0005-0000-0000-0000BB6B0000}"/>
    <cellStyle name="Total 2 4 2" xfId="14259" xr:uid="{00000000-0005-0000-0000-0000BC6B0000}"/>
    <cellStyle name="Total 2 4 3" xfId="14260" xr:uid="{00000000-0005-0000-0000-0000BD6B0000}"/>
    <cellStyle name="Total 2 4 4" xfId="14261" xr:uid="{00000000-0005-0000-0000-0000BE6B0000}"/>
    <cellStyle name="Total 2 5" xfId="14262" xr:uid="{00000000-0005-0000-0000-0000BF6B0000}"/>
    <cellStyle name="Total 2 5 2" xfId="14263" xr:uid="{00000000-0005-0000-0000-0000C06B0000}"/>
    <cellStyle name="Total 2 5 3" xfId="14264" xr:uid="{00000000-0005-0000-0000-0000C16B0000}"/>
    <cellStyle name="Total 2 5 4" xfId="14265" xr:uid="{00000000-0005-0000-0000-0000C26B0000}"/>
    <cellStyle name="Total 2 6" xfId="14266" xr:uid="{00000000-0005-0000-0000-0000C36B0000}"/>
    <cellStyle name="Total 2 6 2" xfId="14267" xr:uid="{00000000-0005-0000-0000-0000C46B0000}"/>
    <cellStyle name="Total 2 6 3" xfId="14268" xr:uid="{00000000-0005-0000-0000-0000C56B0000}"/>
    <cellStyle name="Total 2 6 4" xfId="14269" xr:uid="{00000000-0005-0000-0000-0000C66B0000}"/>
    <cellStyle name="Total 2 7" xfId="14270" xr:uid="{00000000-0005-0000-0000-0000C76B0000}"/>
    <cellStyle name="Total 2 7 2" xfId="14271" xr:uid="{00000000-0005-0000-0000-0000C86B0000}"/>
    <cellStyle name="Total 2 7 3" xfId="14272" xr:uid="{00000000-0005-0000-0000-0000C96B0000}"/>
    <cellStyle name="Total 2 7 4" xfId="14273" xr:uid="{00000000-0005-0000-0000-0000CA6B0000}"/>
    <cellStyle name="Total 2 8" xfId="14274" xr:uid="{00000000-0005-0000-0000-0000CB6B0000}"/>
    <cellStyle name="Total 2 8 2" xfId="14275" xr:uid="{00000000-0005-0000-0000-0000CC6B0000}"/>
    <cellStyle name="Total 2 8 3" xfId="14276" xr:uid="{00000000-0005-0000-0000-0000CD6B0000}"/>
    <cellStyle name="Total 2 8 4" xfId="14277" xr:uid="{00000000-0005-0000-0000-0000CE6B0000}"/>
    <cellStyle name="Total 2 9" xfId="14278" xr:uid="{00000000-0005-0000-0000-0000CF6B0000}"/>
    <cellStyle name="Total 2 9 2" xfId="14279" xr:uid="{00000000-0005-0000-0000-0000D06B0000}"/>
    <cellStyle name="Total 2 9 3" xfId="14280" xr:uid="{00000000-0005-0000-0000-0000D16B0000}"/>
    <cellStyle name="Total 2 9 4" xfId="14281" xr:uid="{00000000-0005-0000-0000-0000D26B0000}"/>
    <cellStyle name="Total 2_факт 2019" xfId="30841" xr:uid="{00000000-0005-0000-0000-0000D36B0000}"/>
    <cellStyle name="Total 3" xfId="30842" xr:uid="{00000000-0005-0000-0000-0000D46B0000}"/>
    <cellStyle name="Total2 - Style2" xfId="14282" xr:uid="{00000000-0005-0000-0000-0000D56B0000}"/>
    <cellStyle name="TotCol - Style5" xfId="14283" xr:uid="{00000000-0005-0000-0000-0000D66B0000}"/>
    <cellStyle name="TotRow - Style4" xfId="14284" xr:uid="{00000000-0005-0000-0000-0000D76B0000}"/>
    <cellStyle name="TotRow - Style4 10" xfId="14285" xr:uid="{00000000-0005-0000-0000-0000D86B0000}"/>
    <cellStyle name="TotRow - Style4 10 2" xfId="14286" xr:uid="{00000000-0005-0000-0000-0000D96B0000}"/>
    <cellStyle name="TotRow - Style4 10 3" xfId="14287" xr:uid="{00000000-0005-0000-0000-0000DA6B0000}"/>
    <cellStyle name="TotRow - Style4 10 4" xfId="14288" xr:uid="{00000000-0005-0000-0000-0000DB6B0000}"/>
    <cellStyle name="TotRow - Style4 11" xfId="14289" xr:uid="{00000000-0005-0000-0000-0000DC6B0000}"/>
    <cellStyle name="TotRow - Style4 11 2" xfId="14290" xr:uid="{00000000-0005-0000-0000-0000DD6B0000}"/>
    <cellStyle name="TotRow - Style4 11 3" xfId="14291" xr:uid="{00000000-0005-0000-0000-0000DE6B0000}"/>
    <cellStyle name="TotRow - Style4 11 4" xfId="14292" xr:uid="{00000000-0005-0000-0000-0000DF6B0000}"/>
    <cellStyle name="TotRow - Style4 12" xfId="14293" xr:uid="{00000000-0005-0000-0000-0000E06B0000}"/>
    <cellStyle name="TotRow - Style4 12 2" xfId="14294" xr:uid="{00000000-0005-0000-0000-0000E16B0000}"/>
    <cellStyle name="TotRow - Style4 12 3" xfId="14295" xr:uid="{00000000-0005-0000-0000-0000E26B0000}"/>
    <cellStyle name="TotRow - Style4 12 4" xfId="14296" xr:uid="{00000000-0005-0000-0000-0000E36B0000}"/>
    <cellStyle name="TotRow - Style4 13" xfId="14297" xr:uid="{00000000-0005-0000-0000-0000E46B0000}"/>
    <cellStyle name="TotRow - Style4 13 2" xfId="14298" xr:uid="{00000000-0005-0000-0000-0000E56B0000}"/>
    <cellStyle name="TotRow - Style4 13 3" xfId="14299" xr:uid="{00000000-0005-0000-0000-0000E66B0000}"/>
    <cellStyle name="TotRow - Style4 13 4" xfId="14300" xr:uid="{00000000-0005-0000-0000-0000E76B0000}"/>
    <cellStyle name="TotRow - Style4 14" xfId="14301" xr:uid="{00000000-0005-0000-0000-0000E86B0000}"/>
    <cellStyle name="TotRow - Style4 14 2" xfId="14302" xr:uid="{00000000-0005-0000-0000-0000E96B0000}"/>
    <cellStyle name="TotRow - Style4 14 3" xfId="14303" xr:uid="{00000000-0005-0000-0000-0000EA6B0000}"/>
    <cellStyle name="TotRow - Style4 14 4" xfId="14304" xr:uid="{00000000-0005-0000-0000-0000EB6B0000}"/>
    <cellStyle name="TotRow - Style4 15" xfId="14305" xr:uid="{00000000-0005-0000-0000-0000EC6B0000}"/>
    <cellStyle name="TotRow - Style4 15 2" xfId="14306" xr:uid="{00000000-0005-0000-0000-0000ED6B0000}"/>
    <cellStyle name="TotRow - Style4 15 3" xfId="14307" xr:uid="{00000000-0005-0000-0000-0000EE6B0000}"/>
    <cellStyle name="TotRow - Style4 15 4" xfId="14308" xr:uid="{00000000-0005-0000-0000-0000EF6B0000}"/>
    <cellStyle name="TotRow - Style4 16" xfId="14309" xr:uid="{00000000-0005-0000-0000-0000F06B0000}"/>
    <cellStyle name="TotRow - Style4 17" xfId="14310" xr:uid="{00000000-0005-0000-0000-0000F16B0000}"/>
    <cellStyle name="TotRow - Style4 18" xfId="14311" xr:uid="{00000000-0005-0000-0000-0000F26B0000}"/>
    <cellStyle name="TotRow - Style4 2" xfId="14312" xr:uid="{00000000-0005-0000-0000-0000F36B0000}"/>
    <cellStyle name="TotRow - Style4 2 2" xfId="14313" xr:uid="{00000000-0005-0000-0000-0000F46B0000}"/>
    <cellStyle name="TotRow - Style4 2 3" xfId="14314" xr:uid="{00000000-0005-0000-0000-0000F56B0000}"/>
    <cellStyle name="TotRow - Style4 2 4" xfId="14315" xr:uid="{00000000-0005-0000-0000-0000F66B0000}"/>
    <cellStyle name="TotRow - Style4 3" xfId="14316" xr:uid="{00000000-0005-0000-0000-0000F76B0000}"/>
    <cellStyle name="TotRow - Style4 3 2" xfId="14317" xr:uid="{00000000-0005-0000-0000-0000F86B0000}"/>
    <cellStyle name="TotRow - Style4 3 3" xfId="14318" xr:uid="{00000000-0005-0000-0000-0000F96B0000}"/>
    <cellStyle name="TotRow - Style4 3 4" xfId="14319" xr:uid="{00000000-0005-0000-0000-0000FA6B0000}"/>
    <cellStyle name="TotRow - Style4 4" xfId="14320" xr:uid="{00000000-0005-0000-0000-0000FB6B0000}"/>
    <cellStyle name="TotRow - Style4 4 2" xfId="14321" xr:uid="{00000000-0005-0000-0000-0000FC6B0000}"/>
    <cellStyle name="TotRow - Style4 4 3" xfId="14322" xr:uid="{00000000-0005-0000-0000-0000FD6B0000}"/>
    <cellStyle name="TotRow - Style4 4 4" xfId="14323" xr:uid="{00000000-0005-0000-0000-0000FE6B0000}"/>
    <cellStyle name="TotRow - Style4 5" xfId="14324" xr:uid="{00000000-0005-0000-0000-0000FF6B0000}"/>
    <cellStyle name="TotRow - Style4 5 2" xfId="14325" xr:uid="{00000000-0005-0000-0000-0000006C0000}"/>
    <cellStyle name="TotRow - Style4 5 3" xfId="14326" xr:uid="{00000000-0005-0000-0000-0000016C0000}"/>
    <cellStyle name="TotRow - Style4 5 4" xfId="14327" xr:uid="{00000000-0005-0000-0000-0000026C0000}"/>
    <cellStyle name="TotRow - Style4 6" xfId="14328" xr:uid="{00000000-0005-0000-0000-0000036C0000}"/>
    <cellStyle name="TotRow - Style4 6 2" xfId="14329" xr:uid="{00000000-0005-0000-0000-0000046C0000}"/>
    <cellStyle name="TotRow - Style4 6 3" xfId="14330" xr:uid="{00000000-0005-0000-0000-0000056C0000}"/>
    <cellStyle name="TotRow - Style4 6 4" xfId="14331" xr:uid="{00000000-0005-0000-0000-0000066C0000}"/>
    <cellStyle name="TotRow - Style4 7" xfId="14332" xr:uid="{00000000-0005-0000-0000-0000076C0000}"/>
    <cellStyle name="TotRow - Style4 7 2" xfId="14333" xr:uid="{00000000-0005-0000-0000-0000086C0000}"/>
    <cellStyle name="TotRow - Style4 7 3" xfId="14334" xr:uid="{00000000-0005-0000-0000-0000096C0000}"/>
    <cellStyle name="TotRow - Style4 7 4" xfId="14335" xr:uid="{00000000-0005-0000-0000-00000A6C0000}"/>
    <cellStyle name="TotRow - Style4 8" xfId="14336" xr:uid="{00000000-0005-0000-0000-00000B6C0000}"/>
    <cellStyle name="TotRow - Style4 8 2" xfId="14337" xr:uid="{00000000-0005-0000-0000-00000C6C0000}"/>
    <cellStyle name="TotRow - Style4 8 3" xfId="14338" xr:uid="{00000000-0005-0000-0000-00000D6C0000}"/>
    <cellStyle name="TotRow - Style4 8 4" xfId="14339" xr:uid="{00000000-0005-0000-0000-00000E6C0000}"/>
    <cellStyle name="TotRow - Style4 9" xfId="14340" xr:uid="{00000000-0005-0000-0000-00000F6C0000}"/>
    <cellStyle name="TotRow - Style4 9 2" xfId="14341" xr:uid="{00000000-0005-0000-0000-0000106C0000}"/>
    <cellStyle name="TotRow - Style4 9 3" xfId="14342" xr:uid="{00000000-0005-0000-0000-0000116C0000}"/>
    <cellStyle name="TotRow - Style4 9 4" xfId="14343" xr:uid="{00000000-0005-0000-0000-0000126C0000}"/>
    <cellStyle name="TotRow - Style4_факт 2019" xfId="30843" xr:uid="{00000000-0005-0000-0000-0000136C0000}"/>
    <cellStyle name="Tusenskille [0]_DS" xfId="14344" xr:uid="{00000000-0005-0000-0000-0000146C0000}"/>
    <cellStyle name="Tusenskille_DS" xfId="14345" xr:uid="{00000000-0005-0000-0000-0000156C0000}"/>
    <cellStyle name="Underline_Single" xfId="14346" xr:uid="{00000000-0005-0000-0000-0000166C0000}"/>
    <cellStyle name="Unit" xfId="14347" xr:uid="{00000000-0005-0000-0000-0000176C0000}"/>
    <cellStyle name="Unit 2" xfId="30844" xr:uid="{00000000-0005-0000-0000-0000186C0000}"/>
    <cellStyle name="Valiotsikko" xfId="14348" xr:uid="{00000000-0005-0000-0000-0000196C0000}"/>
    <cellStyle name="Valiotsikko 2" xfId="14349" xr:uid="{00000000-0005-0000-0000-00001A6C0000}"/>
    <cellStyle name="Valiotsikko 2 2" xfId="24057" xr:uid="{00000000-0005-0000-0000-00001B6C0000}"/>
    <cellStyle name="Valiotsikko 2 2 2" xfId="30845" xr:uid="{00000000-0005-0000-0000-00001C6C0000}"/>
    <cellStyle name="Valiotsikko 2 3" xfId="30846" xr:uid="{00000000-0005-0000-0000-00001D6C0000}"/>
    <cellStyle name="Valiotsikko 2_Лист2" xfId="30847" xr:uid="{00000000-0005-0000-0000-00001E6C0000}"/>
    <cellStyle name="Valiotsikko 3" xfId="14350" xr:uid="{00000000-0005-0000-0000-00001F6C0000}"/>
    <cellStyle name="Valiotsikko 3 2" xfId="24058" xr:uid="{00000000-0005-0000-0000-0000206C0000}"/>
    <cellStyle name="Valiotsikko 3 2 2" xfId="30848" xr:uid="{00000000-0005-0000-0000-0000216C0000}"/>
    <cellStyle name="Valiotsikko 3 3" xfId="30849" xr:uid="{00000000-0005-0000-0000-0000226C0000}"/>
    <cellStyle name="Valiotsikko 3_Лист2" xfId="30850" xr:uid="{00000000-0005-0000-0000-0000236C0000}"/>
    <cellStyle name="Valiotsikko 4" xfId="14351" xr:uid="{00000000-0005-0000-0000-0000246C0000}"/>
    <cellStyle name="Valiotsikko 4 2" xfId="24059" xr:uid="{00000000-0005-0000-0000-0000256C0000}"/>
    <cellStyle name="Valiotsikko 4 2 2" xfId="30851" xr:uid="{00000000-0005-0000-0000-0000266C0000}"/>
    <cellStyle name="Valiotsikko 4 3" xfId="30852" xr:uid="{00000000-0005-0000-0000-0000276C0000}"/>
    <cellStyle name="Valiotsikko 4_Лист2" xfId="30853" xr:uid="{00000000-0005-0000-0000-0000286C0000}"/>
    <cellStyle name="Valiotsikko 5" xfId="14352" xr:uid="{00000000-0005-0000-0000-0000296C0000}"/>
    <cellStyle name="Valiotsikko 5 2" xfId="30854" xr:uid="{00000000-0005-0000-0000-00002A6C0000}"/>
    <cellStyle name="Valiotsikko 6" xfId="30855" xr:uid="{00000000-0005-0000-0000-00002B6C0000}"/>
    <cellStyle name="Valiotsikko_Калькуляция для мониторинга 2010" xfId="14353" xr:uid="{00000000-0005-0000-0000-00002C6C0000}"/>
    <cellStyle name="Valuta [0]_Arcen" xfId="14354" xr:uid="{00000000-0005-0000-0000-00002D6C0000}"/>
    <cellStyle name="Valuta_Arcen" xfId="14355" xr:uid="{00000000-0005-0000-0000-00002E6C0000}"/>
    <cellStyle name="Vars - Style4" xfId="14356" xr:uid="{00000000-0005-0000-0000-00002F6C0000}"/>
    <cellStyle name="Vars - Style4 2" xfId="30856" xr:uid="{00000000-0005-0000-0000-0000306C0000}"/>
    <cellStyle name="VarsIn - Style5" xfId="14357" xr:uid="{00000000-0005-0000-0000-0000316C0000}"/>
    <cellStyle name="VarsIn - Style5 2" xfId="30857" xr:uid="{00000000-0005-0000-0000-0000326C0000}"/>
    <cellStyle name="Virgulă_30-06-2003 lei-USDru" xfId="14358" xr:uid="{00000000-0005-0000-0000-0000336C0000}"/>
    <cellStyle name="Vдliotsikko" xfId="14359" xr:uid="{00000000-0005-0000-0000-0000346C0000}"/>
    <cellStyle name="Vдliotsikko 2" xfId="14360" xr:uid="{00000000-0005-0000-0000-0000356C0000}"/>
    <cellStyle name="Vдliotsikko 2 2" xfId="24060" xr:uid="{00000000-0005-0000-0000-0000366C0000}"/>
    <cellStyle name="Vдliotsikko 2 2 2" xfId="30858" xr:uid="{00000000-0005-0000-0000-0000376C0000}"/>
    <cellStyle name="Vдliotsikko 2 3" xfId="30859" xr:uid="{00000000-0005-0000-0000-0000386C0000}"/>
    <cellStyle name="Vдliotsikko 2_Лист2" xfId="30860" xr:uid="{00000000-0005-0000-0000-0000396C0000}"/>
    <cellStyle name="Vдliotsikko 3" xfId="14361" xr:uid="{00000000-0005-0000-0000-00003A6C0000}"/>
    <cellStyle name="Vдliotsikko 3 2" xfId="24061" xr:uid="{00000000-0005-0000-0000-00003B6C0000}"/>
    <cellStyle name="Vдliotsikko 3 2 2" xfId="30861" xr:uid="{00000000-0005-0000-0000-00003C6C0000}"/>
    <cellStyle name="Vдliotsikko 3 3" xfId="30862" xr:uid="{00000000-0005-0000-0000-00003D6C0000}"/>
    <cellStyle name="Vдliotsikko 3_Лист2" xfId="30863" xr:uid="{00000000-0005-0000-0000-00003E6C0000}"/>
    <cellStyle name="Vдliotsikko 4" xfId="14362" xr:uid="{00000000-0005-0000-0000-00003F6C0000}"/>
    <cellStyle name="Vдliotsikko 4 2" xfId="24062" xr:uid="{00000000-0005-0000-0000-0000406C0000}"/>
    <cellStyle name="Vдliotsikko 4 2 2" xfId="30864" xr:uid="{00000000-0005-0000-0000-0000416C0000}"/>
    <cellStyle name="Vдliotsikko 4 3" xfId="30865" xr:uid="{00000000-0005-0000-0000-0000426C0000}"/>
    <cellStyle name="Vдliotsikko 4_Лист2" xfId="30866" xr:uid="{00000000-0005-0000-0000-0000436C0000}"/>
    <cellStyle name="Vдliotsikko 5" xfId="14363" xr:uid="{00000000-0005-0000-0000-0000446C0000}"/>
    <cellStyle name="Vдliotsikko 5 2" xfId="30867" xr:uid="{00000000-0005-0000-0000-0000456C0000}"/>
    <cellStyle name="Vдliotsikko 6" xfId="30868" xr:uid="{00000000-0005-0000-0000-0000466C0000}"/>
    <cellStyle name="Vдliotsikko_Калькуляция для мониторинга 2010" xfId="14364" xr:uid="{00000000-0005-0000-0000-0000476C0000}"/>
    <cellStyle name="Währung [0]_Closing FX Kurse" xfId="14365" xr:uid="{00000000-0005-0000-0000-0000486C0000}"/>
    <cellStyle name="Währung_Closing FX Kurse" xfId="14366" xr:uid="{00000000-0005-0000-0000-0000496C0000}"/>
    <cellStyle name="Warning Text 2" xfId="14367" xr:uid="{00000000-0005-0000-0000-00004A6C0000}"/>
    <cellStyle name="WIP" xfId="14368" xr:uid="{00000000-0005-0000-0000-00004B6C0000}"/>
    <cellStyle name="WIP 2" xfId="30869" xr:uid="{00000000-0005-0000-0000-00004C6C0000}"/>
    <cellStyle name="Wдhrung [0]_laroux" xfId="14369" xr:uid="{00000000-0005-0000-0000-00004D6C0000}"/>
    <cellStyle name="Wдhrung_laroux" xfId="14370" xr:uid="{00000000-0005-0000-0000-00004E6C0000}"/>
    <cellStyle name="XComma" xfId="14371" xr:uid="{00000000-0005-0000-0000-00004F6C0000}"/>
    <cellStyle name="XComma 0.0" xfId="14372" xr:uid="{00000000-0005-0000-0000-0000506C0000}"/>
    <cellStyle name="XComma 0.0 2" xfId="14373" xr:uid="{00000000-0005-0000-0000-0000516C0000}"/>
    <cellStyle name="XComma 0.0 2 2" xfId="24063" xr:uid="{00000000-0005-0000-0000-0000526C0000}"/>
    <cellStyle name="XComma 0.0 2 2 2" xfId="30870" xr:uid="{00000000-0005-0000-0000-0000536C0000}"/>
    <cellStyle name="XComma 0.0 2 3" xfId="30871" xr:uid="{00000000-0005-0000-0000-0000546C0000}"/>
    <cellStyle name="XComma 0.0 2_Лист2" xfId="30872" xr:uid="{00000000-0005-0000-0000-0000556C0000}"/>
    <cellStyle name="XComma 0.0 3" xfId="14374" xr:uid="{00000000-0005-0000-0000-0000566C0000}"/>
    <cellStyle name="XComma 0.0 3 2" xfId="24064" xr:uid="{00000000-0005-0000-0000-0000576C0000}"/>
    <cellStyle name="XComma 0.0 3 2 2" xfId="30873" xr:uid="{00000000-0005-0000-0000-0000586C0000}"/>
    <cellStyle name="XComma 0.0 3 3" xfId="30874" xr:uid="{00000000-0005-0000-0000-0000596C0000}"/>
    <cellStyle name="XComma 0.0 3_Лист2" xfId="30875" xr:uid="{00000000-0005-0000-0000-00005A6C0000}"/>
    <cellStyle name="XComma 0.0 4" xfId="14375" xr:uid="{00000000-0005-0000-0000-00005B6C0000}"/>
    <cellStyle name="XComma 0.0 4 2" xfId="24065" xr:uid="{00000000-0005-0000-0000-00005C6C0000}"/>
    <cellStyle name="XComma 0.0 4 2 2" xfId="30876" xr:uid="{00000000-0005-0000-0000-00005D6C0000}"/>
    <cellStyle name="XComma 0.0 4 3" xfId="30877" xr:uid="{00000000-0005-0000-0000-00005E6C0000}"/>
    <cellStyle name="XComma 0.0 4_Лист2" xfId="30878" xr:uid="{00000000-0005-0000-0000-00005F6C0000}"/>
    <cellStyle name="XComma 0.0 5" xfId="14376" xr:uid="{00000000-0005-0000-0000-0000606C0000}"/>
    <cellStyle name="XComma 0.0 5 2" xfId="30879" xr:uid="{00000000-0005-0000-0000-0000616C0000}"/>
    <cellStyle name="XComma 0.0 6" xfId="30880" xr:uid="{00000000-0005-0000-0000-0000626C0000}"/>
    <cellStyle name="XComma 0.0_Лист2" xfId="30881" xr:uid="{00000000-0005-0000-0000-0000636C0000}"/>
    <cellStyle name="XComma 0.00" xfId="14377" xr:uid="{00000000-0005-0000-0000-0000646C0000}"/>
    <cellStyle name="XComma 0.00 2" xfId="14378" xr:uid="{00000000-0005-0000-0000-0000656C0000}"/>
    <cellStyle name="XComma 0.00 2 2" xfId="24066" xr:uid="{00000000-0005-0000-0000-0000666C0000}"/>
    <cellStyle name="XComma 0.00 2 2 2" xfId="30882" xr:uid="{00000000-0005-0000-0000-0000676C0000}"/>
    <cellStyle name="XComma 0.00 2 3" xfId="30883" xr:uid="{00000000-0005-0000-0000-0000686C0000}"/>
    <cellStyle name="XComma 0.00 2_Лист2" xfId="30884" xr:uid="{00000000-0005-0000-0000-0000696C0000}"/>
    <cellStyle name="XComma 0.00 3" xfId="14379" xr:uid="{00000000-0005-0000-0000-00006A6C0000}"/>
    <cellStyle name="XComma 0.00 3 2" xfId="24067" xr:uid="{00000000-0005-0000-0000-00006B6C0000}"/>
    <cellStyle name="XComma 0.00 3 2 2" xfId="30885" xr:uid="{00000000-0005-0000-0000-00006C6C0000}"/>
    <cellStyle name="XComma 0.00 3 3" xfId="30886" xr:uid="{00000000-0005-0000-0000-00006D6C0000}"/>
    <cellStyle name="XComma 0.00 3_Лист2" xfId="30887" xr:uid="{00000000-0005-0000-0000-00006E6C0000}"/>
    <cellStyle name="XComma 0.00 4" xfId="14380" xr:uid="{00000000-0005-0000-0000-00006F6C0000}"/>
    <cellStyle name="XComma 0.00 4 2" xfId="24068" xr:uid="{00000000-0005-0000-0000-0000706C0000}"/>
    <cellStyle name="XComma 0.00 4 2 2" xfId="30888" xr:uid="{00000000-0005-0000-0000-0000716C0000}"/>
    <cellStyle name="XComma 0.00 4 3" xfId="30889" xr:uid="{00000000-0005-0000-0000-0000726C0000}"/>
    <cellStyle name="XComma 0.00 4_Лист2" xfId="30890" xr:uid="{00000000-0005-0000-0000-0000736C0000}"/>
    <cellStyle name="XComma 0.00 5" xfId="14381" xr:uid="{00000000-0005-0000-0000-0000746C0000}"/>
    <cellStyle name="XComma 0.00 5 2" xfId="30891" xr:uid="{00000000-0005-0000-0000-0000756C0000}"/>
    <cellStyle name="XComma 0.00 6" xfId="30892" xr:uid="{00000000-0005-0000-0000-0000766C0000}"/>
    <cellStyle name="XComma 0.00_Лист2" xfId="30893" xr:uid="{00000000-0005-0000-0000-0000776C0000}"/>
    <cellStyle name="XComma 0.000" xfId="14382" xr:uid="{00000000-0005-0000-0000-0000786C0000}"/>
    <cellStyle name="XComma 0.000 2" xfId="14383" xr:uid="{00000000-0005-0000-0000-0000796C0000}"/>
    <cellStyle name="XComma 0.000 2 2" xfId="24069" xr:uid="{00000000-0005-0000-0000-00007A6C0000}"/>
    <cellStyle name="XComma 0.000 2 2 2" xfId="30894" xr:uid="{00000000-0005-0000-0000-00007B6C0000}"/>
    <cellStyle name="XComma 0.000 2 3" xfId="30895" xr:uid="{00000000-0005-0000-0000-00007C6C0000}"/>
    <cellStyle name="XComma 0.000 2_Лист2" xfId="30896" xr:uid="{00000000-0005-0000-0000-00007D6C0000}"/>
    <cellStyle name="XComma 0.000 3" xfId="14384" xr:uid="{00000000-0005-0000-0000-00007E6C0000}"/>
    <cellStyle name="XComma 0.000 3 2" xfId="24070" xr:uid="{00000000-0005-0000-0000-00007F6C0000}"/>
    <cellStyle name="XComma 0.000 3 2 2" xfId="30897" xr:uid="{00000000-0005-0000-0000-0000806C0000}"/>
    <cellStyle name="XComma 0.000 3 3" xfId="30898" xr:uid="{00000000-0005-0000-0000-0000816C0000}"/>
    <cellStyle name="XComma 0.000 3_Лист2" xfId="30899" xr:uid="{00000000-0005-0000-0000-0000826C0000}"/>
    <cellStyle name="XComma 0.000 4" xfId="14385" xr:uid="{00000000-0005-0000-0000-0000836C0000}"/>
    <cellStyle name="XComma 0.000 4 2" xfId="24071" xr:uid="{00000000-0005-0000-0000-0000846C0000}"/>
    <cellStyle name="XComma 0.000 4 2 2" xfId="30900" xr:uid="{00000000-0005-0000-0000-0000856C0000}"/>
    <cellStyle name="XComma 0.000 4 3" xfId="30901" xr:uid="{00000000-0005-0000-0000-0000866C0000}"/>
    <cellStyle name="XComma 0.000 4_Лист2" xfId="30902" xr:uid="{00000000-0005-0000-0000-0000876C0000}"/>
    <cellStyle name="XComma 0.000 5" xfId="14386" xr:uid="{00000000-0005-0000-0000-0000886C0000}"/>
    <cellStyle name="XComma 0.000 5 2" xfId="30903" xr:uid="{00000000-0005-0000-0000-0000896C0000}"/>
    <cellStyle name="XComma 0.000 6" xfId="30904" xr:uid="{00000000-0005-0000-0000-00008A6C0000}"/>
    <cellStyle name="XComma 0.000_Лист2" xfId="30905" xr:uid="{00000000-0005-0000-0000-00008B6C0000}"/>
    <cellStyle name="XComma 10" xfId="22281" xr:uid="{00000000-0005-0000-0000-00008C6C0000}"/>
    <cellStyle name="XComma 11" xfId="22282" xr:uid="{00000000-0005-0000-0000-00008D6C0000}"/>
    <cellStyle name="XComma 12" xfId="22283" xr:uid="{00000000-0005-0000-0000-00008E6C0000}"/>
    <cellStyle name="XComma 13" xfId="22284" xr:uid="{00000000-0005-0000-0000-00008F6C0000}"/>
    <cellStyle name="XComma 14" xfId="22285" xr:uid="{00000000-0005-0000-0000-0000906C0000}"/>
    <cellStyle name="XComma 15" xfId="22286" xr:uid="{00000000-0005-0000-0000-0000916C0000}"/>
    <cellStyle name="XComma 16" xfId="30906" xr:uid="{00000000-0005-0000-0000-0000926C0000}"/>
    <cellStyle name="XComma 2" xfId="14387" xr:uid="{00000000-0005-0000-0000-0000936C0000}"/>
    <cellStyle name="XComma 2 2" xfId="24072" xr:uid="{00000000-0005-0000-0000-0000946C0000}"/>
    <cellStyle name="XComma 2 2 2" xfId="30907" xr:uid="{00000000-0005-0000-0000-0000956C0000}"/>
    <cellStyle name="XComma 2 3" xfId="30908" xr:uid="{00000000-0005-0000-0000-0000966C0000}"/>
    <cellStyle name="XComma 2_Лист2" xfId="30909" xr:uid="{00000000-0005-0000-0000-0000976C0000}"/>
    <cellStyle name="XComma 3" xfId="14388" xr:uid="{00000000-0005-0000-0000-0000986C0000}"/>
    <cellStyle name="XComma 3 2" xfId="24073" xr:uid="{00000000-0005-0000-0000-0000996C0000}"/>
    <cellStyle name="XComma 3 2 2" xfId="30910" xr:uid="{00000000-0005-0000-0000-00009A6C0000}"/>
    <cellStyle name="XComma 3 3" xfId="30911" xr:uid="{00000000-0005-0000-0000-00009B6C0000}"/>
    <cellStyle name="XComma 3_Лист2" xfId="30912" xr:uid="{00000000-0005-0000-0000-00009C6C0000}"/>
    <cellStyle name="XComma 4" xfId="14389" xr:uid="{00000000-0005-0000-0000-00009D6C0000}"/>
    <cellStyle name="XComma 4 2" xfId="24074" xr:uid="{00000000-0005-0000-0000-00009E6C0000}"/>
    <cellStyle name="XComma 4 2 2" xfId="30913" xr:uid="{00000000-0005-0000-0000-00009F6C0000}"/>
    <cellStyle name="XComma 4 3" xfId="30914" xr:uid="{00000000-0005-0000-0000-0000A06C0000}"/>
    <cellStyle name="XComma 4_Лист2" xfId="30915" xr:uid="{00000000-0005-0000-0000-0000A16C0000}"/>
    <cellStyle name="XComma 5" xfId="14390" xr:uid="{00000000-0005-0000-0000-0000A26C0000}"/>
    <cellStyle name="XComma 5 2" xfId="30916" xr:uid="{00000000-0005-0000-0000-0000A36C0000}"/>
    <cellStyle name="XComma 6" xfId="14391" xr:uid="{00000000-0005-0000-0000-0000A46C0000}"/>
    <cellStyle name="XComma 6 2" xfId="30917" xr:uid="{00000000-0005-0000-0000-0000A56C0000}"/>
    <cellStyle name="XComma 7" xfId="22287" xr:uid="{00000000-0005-0000-0000-0000A66C0000}"/>
    <cellStyle name="XComma 8" xfId="22288" xr:uid="{00000000-0005-0000-0000-0000A76C0000}"/>
    <cellStyle name="XComma 9" xfId="22289" xr:uid="{00000000-0005-0000-0000-0000A86C0000}"/>
    <cellStyle name="XComma_Лист2" xfId="30918" xr:uid="{00000000-0005-0000-0000-0000A96C0000}"/>
    <cellStyle name="XCurrency" xfId="14392" xr:uid="{00000000-0005-0000-0000-0000AA6C0000}"/>
    <cellStyle name="XCurrency 0.0" xfId="14393" xr:uid="{00000000-0005-0000-0000-0000AB6C0000}"/>
    <cellStyle name="XCurrency 0.0 2" xfId="14394" xr:uid="{00000000-0005-0000-0000-0000AC6C0000}"/>
    <cellStyle name="XCurrency 0.0 2 2" xfId="24075" xr:uid="{00000000-0005-0000-0000-0000AD6C0000}"/>
    <cellStyle name="XCurrency 0.0 2 2 2" xfId="30919" xr:uid="{00000000-0005-0000-0000-0000AE6C0000}"/>
    <cellStyle name="XCurrency 0.0 2 3" xfId="30920" xr:uid="{00000000-0005-0000-0000-0000AF6C0000}"/>
    <cellStyle name="XCurrency 0.0 2_Лист2" xfId="30921" xr:uid="{00000000-0005-0000-0000-0000B06C0000}"/>
    <cellStyle name="XCurrency 0.0 3" xfId="14395" xr:uid="{00000000-0005-0000-0000-0000B16C0000}"/>
    <cellStyle name="XCurrency 0.0 3 2" xfId="24076" xr:uid="{00000000-0005-0000-0000-0000B26C0000}"/>
    <cellStyle name="XCurrency 0.0 3 2 2" xfId="30922" xr:uid="{00000000-0005-0000-0000-0000B36C0000}"/>
    <cellStyle name="XCurrency 0.0 3 3" xfId="30923" xr:uid="{00000000-0005-0000-0000-0000B46C0000}"/>
    <cellStyle name="XCurrency 0.0 3_Лист2" xfId="30924" xr:uid="{00000000-0005-0000-0000-0000B56C0000}"/>
    <cellStyle name="XCurrency 0.0 4" xfId="14396" xr:uid="{00000000-0005-0000-0000-0000B66C0000}"/>
    <cellStyle name="XCurrency 0.0 4 2" xfId="24077" xr:uid="{00000000-0005-0000-0000-0000B76C0000}"/>
    <cellStyle name="XCurrency 0.0 4 2 2" xfId="30925" xr:uid="{00000000-0005-0000-0000-0000B86C0000}"/>
    <cellStyle name="XCurrency 0.0 4 3" xfId="30926" xr:uid="{00000000-0005-0000-0000-0000B96C0000}"/>
    <cellStyle name="XCurrency 0.0 4_Лист2" xfId="30927" xr:uid="{00000000-0005-0000-0000-0000BA6C0000}"/>
    <cellStyle name="XCurrency 0.0 5" xfId="14397" xr:uid="{00000000-0005-0000-0000-0000BB6C0000}"/>
    <cellStyle name="XCurrency 0.0 5 2" xfId="30928" xr:uid="{00000000-0005-0000-0000-0000BC6C0000}"/>
    <cellStyle name="XCurrency 0.0 6" xfId="30929" xr:uid="{00000000-0005-0000-0000-0000BD6C0000}"/>
    <cellStyle name="XCurrency 0.0_Лист2" xfId="30930" xr:uid="{00000000-0005-0000-0000-0000BE6C0000}"/>
    <cellStyle name="XCurrency 0.00" xfId="14398" xr:uid="{00000000-0005-0000-0000-0000BF6C0000}"/>
    <cellStyle name="XCurrency 0.00 2" xfId="14399" xr:uid="{00000000-0005-0000-0000-0000C06C0000}"/>
    <cellStyle name="XCurrency 0.00 2 2" xfId="24078" xr:uid="{00000000-0005-0000-0000-0000C16C0000}"/>
    <cellStyle name="XCurrency 0.00 2 2 2" xfId="30931" xr:uid="{00000000-0005-0000-0000-0000C26C0000}"/>
    <cellStyle name="XCurrency 0.00 2 3" xfId="30932" xr:uid="{00000000-0005-0000-0000-0000C36C0000}"/>
    <cellStyle name="XCurrency 0.00 2_Лист2" xfId="30933" xr:uid="{00000000-0005-0000-0000-0000C46C0000}"/>
    <cellStyle name="XCurrency 0.00 3" xfId="14400" xr:uid="{00000000-0005-0000-0000-0000C56C0000}"/>
    <cellStyle name="XCurrency 0.00 3 2" xfId="24079" xr:uid="{00000000-0005-0000-0000-0000C66C0000}"/>
    <cellStyle name="XCurrency 0.00 3 2 2" xfId="30934" xr:uid="{00000000-0005-0000-0000-0000C76C0000}"/>
    <cellStyle name="XCurrency 0.00 3 3" xfId="30935" xr:uid="{00000000-0005-0000-0000-0000C86C0000}"/>
    <cellStyle name="XCurrency 0.00 3_Лист2" xfId="30936" xr:uid="{00000000-0005-0000-0000-0000C96C0000}"/>
    <cellStyle name="XCurrency 0.00 4" xfId="14401" xr:uid="{00000000-0005-0000-0000-0000CA6C0000}"/>
    <cellStyle name="XCurrency 0.00 4 2" xfId="24080" xr:uid="{00000000-0005-0000-0000-0000CB6C0000}"/>
    <cellStyle name="XCurrency 0.00 4 2 2" xfId="30937" xr:uid="{00000000-0005-0000-0000-0000CC6C0000}"/>
    <cellStyle name="XCurrency 0.00 4 3" xfId="30938" xr:uid="{00000000-0005-0000-0000-0000CD6C0000}"/>
    <cellStyle name="XCurrency 0.00 4_Лист2" xfId="30939" xr:uid="{00000000-0005-0000-0000-0000CE6C0000}"/>
    <cellStyle name="XCurrency 0.00 5" xfId="14402" xr:uid="{00000000-0005-0000-0000-0000CF6C0000}"/>
    <cellStyle name="XCurrency 0.00 5 2" xfId="30940" xr:uid="{00000000-0005-0000-0000-0000D06C0000}"/>
    <cellStyle name="XCurrency 0.00 6" xfId="30941" xr:uid="{00000000-0005-0000-0000-0000D16C0000}"/>
    <cellStyle name="XCurrency 0.00_Лист2" xfId="30942" xr:uid="{00000000-0005-0000-0000-0000D26C0000}"/>
    <cellStyle name="XCurrency 0.000" xfId="14403" xr:uid="{00000000-0005-0000-0000-0000D36C0000}"/>
    <cellStyle name="XCurrency 0.000 2" xfId="14404" xr:uid="{00000000-0005-0000-0000-0000D46C0000}"/>
    <cellStyle name="XCurrency 0.000 2 2" xfId="24081" xr:uid="{00000000-0005-0000-0000-0000D56C0000}"/>
    <cellStyle name="XCurrency 0.000 2 2 2" xfId="30943" xr:uid="{00000000-0005-0000-0000-0000D66C0000}"/>
    <cellStyle name="XCurrency 0.000 2 3" xfId="30944" xr:uid="{00000000-0005-0000-0000-0000D76C0000}"/>
    <cellStyle name="XCurrency 0.000 2_Лист2" xfId="30945" xr:uid="{00000000-0005-0000-0000-0000D86C0000}"/>
    <cellStyle name="XCurrency 0.000 3" xfId="14405" xr:uid="{00000000-0005-0000-0000-0000D96C0000}"/>
    <cellStyle name="XCurrency 0.000 3 2" xfId="24082" xr:uid="{00000000-0005-0000-0000-0000DA6C0000}"/>
    <cellStyle name="XCurrency 0.000 3 2 2" xfId="30946" xr:uid="{00000000-0005-0000-0000-0000DB6C0000}"/>
    <cellStyle name="XCurrency 0.000 3 3" xfId="30947" xr:uid="{00000000-0005-0000-0000-0000DC6C0000}"/>
    <cellStyle name="XCurrency 0.000 3_Лист2" xfId="30948" xr:uid="{00000000-0005-0000-0000-0000DD6C0000}"/>
    <cellStyle name="XCurrency 0.000 4" xfId="14406" xr:uid="{00000000-0005-0000-0000-0000DE6C0000}"/>
    <cellStyle name="XCurrency 0.000 4 2" xfId="24083" xr:uid="{00000000-0005-0000-0000-0000DF6C0000}"/>
    <cellStyle name="XCurrency 0.000 4 2 2" xfId="30949" xr:uid="{00000000-0005-0000-0000-0000E06C0000}"/>
    <cellStyle name="XCurrency 0.000 4 3" xfId="30950" xr:uid="{00000000-0005-0000-0000-0000E16C0000}"/>
    <cellStyle name="XCurrency 0.000 4_Лист2" xfId="30951" xr:uid="{00000000-0005-0000-0000-0000E26C0000}"/>
    <cellStyle name="XCurrency 0.000 5" xfId="14407" xr:uid="{00000000-0005-0000-0000-0000E36C0000}"/>
    <cellStyle name="XCurrency 0.000 5 2" xfId="30952" xr:uid="{00000000-0005-0000-0000-0000E46C0000}"/>
    <cellStyle name="XCurrency 0.000 6" xfId="30953" xr:uid="{00000000-0005-0000-0000-0000E56C0000}"/>
    <cellStyle name="XCurrency 0.000_Лист2" xfId="30954" xr:uid="{00000000-0005-0000-0000-0000E66C0000}"/>
    <cellStyle name="XCurrency 10" xfId="22290" xr:uid="{00000000-0005-0000-0000-0000E76C0000}"/>
    <cellStyle name="XCurrency 11" xfId="22291" xr:uid="{00000000-0005-0000-0000-0000E86C0000}"/>
    <cellStyle name="XCurrency 12" xfId="22292" xr:uid="{00000000-0005-0000-0000-0000E96C0000}"/>
    <cellStyle name="XCurrency 13" xfId="22293" xr:uid="{00000000-0005-0000-0000-0000EA6C0000}"/>
    <cellStyle name="XCurrency 14" xfId="22294" xr:uid="{00000000-0005-0000-0000-0000EB6C0000}"/>
    <cellStyle name="XCurrency 15" xfId="22295" xr:uid="{00000000-0005-0000-0000-0000EC6C0000}"/>
    <cellStyle name="XCurrency 16" xfId="30955" xr:uid="{00000000-0005-0000-0000-0000ED6C0000}"/>
    <cellStyle name="XCurrency 2" xfId="14408" xr:uid="{00000000-0005-0000-0000-0000EE6C0000}"/>
    <cellStyle name="XCurrency 2 2" xfId="24084" xr:uid="{00000000-0005-0000-0000-0000EF6C0000}"/>
    <cellStyle name="XCurrency 2 2 2" xfId="30956" xr:uid="{00000000-0005-0000-0000-0000F06C0000}"/>
    <cellStyle name="XCurrency 2 3" xfId="30957" xr:uid="{00000000-0005-0000-0000-0000F16C0000}"/>
    <cellStyle name="XCurrency 2_Лист2" xfId="30958" xr:uid="{00000000-0005-0000-0000-0000F26C0000}"/>
    <cellStyle name="XCurrency 3" xfId="14409" xr:uid="{00000000-0005-0000-0000-0000F36C0000}"/>
    <cellStyle name="XCurrency 3 2" xfId="24085" xr:uid="{00000000-0005-0000-0000-0000F46C0000}"/>
    <cellStyle name="XCurrency 3 2 2" xfId="30959" xr:uid="{00000000-0005-0000-0000-0000F56C0000}"/>
    <cellStyle name="XCurrency 3 3" xfId="30960" xr:uid="{00000000-0005-0000-0000-0000F66C0000}"/>
    <cellStyle name="XCurrency 3_Лист2" xfId="30961" xr:uid="{00000000-0005-0000-0000-0000F76C0000}"/>
    <cellStyle name="XCurrency 4" xfId="14410" xr:uid="{00000000-0005-0000-0000-0000F86C0000}"/>
    <cellStyle name="XCurrency 4 2" xfId="24086" xr:uid="{00000000-0005-0000-0000-0000F96C0000}"/>
    <cellStyle name="XCurrency 4 2 2" xfId="30962" xr:uid="{00000000-0005-0000-0000-0000FA6C0000}"/>
    <cellStyle name="XCurrency 4 3" xfId="30963" xr:uid="{00000000-0005-0000-0000-0000FB6C0000}"/>
    <cellStyle name="XCurrency 4_Лист2" xfId="30964" xr:uid="{00000000-0005-0000-0000-0000FC6C0000}"/>
    <cellStyle name="XCurrency 5" xfId="14411" xr:uid="{00000000-0005-0000-0000-0000FD6C0000}"/>
    <cellStyle name="XCurrency 5 2" xfId="30965" xr:uid="{00000000-0005-0000-0000-0000FE6C0000}"/>
    <cellStyle name="XCurrency 6" xfId="14412" xr:uid="{00000000-0005-0000-0000-0000FF6C0000}"/>
    <cellStyle name="XCurrency 6 2" xfId="30966" xr:uid="{00000000-0005-0000-0000-0000006D0000}"/>
    <cellStyle name="XCurrency 7" xfId="22296" xr:uid="{00000000-0005-0000-0000-0000016D0000}"/>
    <cellStyle name="XCurrency 8" xfId="22297" xr:uid="{00000000-0005-0000-0000-0000026D0000}"/>
    <cellStyle name="XCurrency 9" xfId="22298" xr:uid="{00000000-0005-0000-0000-0000036D0000}"/>
    <cellStyle name="XCurrency_Лист2" xfId="30967" xr:uid="{00000000-0005-0000-0000-0000046D0000}"/>
    <cellStyle name="year" xfId="14413" xr:uid="{00000000-0005-0000-0000-0000056D0000}"/>
    <cellStyle name="year 2" xfId="14414" xr:uid="{00000000-0005-0000-0000-0000066D0000}"/>
    <cellStyle name="year 2 2" xfId="14415" xr:uid="{00000000-0005-0000-0000-0000076D0000}"/>
    <cellStyle name="year 2 2 2" xfId="14416" xr:uid="{00000000-0005-0000-0000-0000086D0000}"/>
    <cellStyle name="year 2 2 2 10" xfId="22299" xr:uid="{00000000-0005-0000-0000-0000096D0000}"/>
    <cellStyle name="year 2 2 2 2" xfId="22300" xr:uid="{00000000-0005-0000-0000-00000A6D0000}"/>
    <cellStyle name="year 2 2 2 2 2" xfId="22301" xr:uid="{00000000-0005-0000-0000-00000B6D0000}"/>
    <cellStyle name="year 2 2 2 2 3" xfId="22302" xr:uid="{00000000-0005-0000-0000-00000C6D0000}"/>
    <cellStyle name="year 2 2 2 2 4" xfId="22303" xr:uid="{00000000-0005-0000-0000-00000D6D0000}"/>
    <cellStyle name="year 2 2 2 2 5" xfId="22304" xr:uid="{00000000-0005-0000-0000-00000E6D0000}"/>
    <cellStyle name="year 2 2 2 2 6" xfId="22305" xr:uid="{00000000-0005-0000-0000-00000F6D0000}"/>
    <cellStyle name="year 2 2 2 2 7" xfId="22306" xr:uid="{00000000-0005-0000-0000-0000106D0000}"/>
    <cellStyle name="year 2 2 2 2 8" xfId="22307" xr:uid="{00000000-0005-0000-0000-0000116D0000}"/>
    <cellStyle name="year 2 2 2 2_факт 2019" xfId="30968" xr:uid="{00000000-0005-0000-0000-0000126D0000}"/>
    <cellStyle name="year 2 2 2 3" xfId="22308" xr:uid="{00000000-0005-0000-0000-0000136D0000}"/>
    <cellStyle name="year 2 2 2 3 2" xfId="22309" xr:uid="{00000000-0005-0000-0000-0000146D0000}"/>
    <cellStyle name="year 2 2 2 3 3" xfId="22310" xr:uid="{00000000-0005-0000-0000-0000156D0000}"/>
    <cellStyle name="year 2 2 2 3 4" xfId="22311" xr:uid="{00000000-0005-0000-0000-0000166D0000}"/>
    <cellStyle name="year 2 2 2 3 5" xfId="22312" xr:uid="{00000000-0005-0000-0000-0000176D0000}"/>
    <cellStyle name="year 2 2 2 3 6" xfId="22313" xr:uid="{00000000-0005-0000-0000-0000186D0000}"/>
    <cellStyle name="year 2 2 2 3 7" xfId="22314" xr:uid="{00000000-0005-0000-0000-0000196D0000}"/>
    <cellStyle name="year 2 2 2 3 8" xfId="22315" xr:uid="{00000000-0005-0000-0000-00001A6D0000}"/>
    <cellStyle name="year 2 2 2 3_факт 2019" xfId="30969" xr:uid="{00000000-0005-0000-0000-00001B6D0000}"/>
    <cellStyle name="year 2 2 2 4" xfId="22316" xr:uid="{00000000-0005-0000-0000-00001C6D0000}"/>
    <cellStyle name="year 2 2 2 4 2" xfId="22317" xr:uid="{00000000-0005-0000-0000-00001D6D0000}"/>
    <cellStyle name="year 2 2 2 4 3" xfId="22318" xr:uid="{00000000-0005-0000-0000-00001E6D0000}"/>
    <cellStyle name="year 2 2 2 4 4" xfId="22319" xr:uid="{00000000-0005-0000-0000-00001F6D0000}"/>
    <cellStyle name="year 2 2 2 4 5" xfId="22320" xr:uid="{00000000-0005-0000-0000-0000206D0000}"/>
    <cellStyle name="year 2 2 2 4 6" xfId="22321" xr:uid="{00000000-0005-0000-0000-0000216D0000}"/>
    <cellStyle name="year 2 2 2 4 7" xfId="22322" xr:uid="{00000000-0005-0000-0000-0000226D0000}"/>
    <cellStyle name="year 2 2 2 4 8" xfId="22323" xr:uid="{00000000-0005-0000-0000-0000236D0000}"/>
    <cellStyle name="year 2 2 2 4_факт 2019" xfId="30970" xr:uid="{00000000-0005-0000-0000-0000246D0000}"/>
    <cellStyle name="year 2 2 2 5" xfId="22324" xr:uid="{00000000-0005-0000-0000-0000256D0000}"/>
    <cellStyle name="year 2 2 2 5 2" xfId="22325" xr:uid="{00000000-0005-0000-0000-0000266D0000}"/>
    <cellStyle name="year 2 2 2 5 3" xfId="22326" xr:uid="{00000000-0005-0000-0000-0000276D0000}"/>
    <cellStyle name="year 2 2 2 5 4" xfId="22327" xr:uid="{00000000-0005-0000-0000-0000286D0000}"/>
    <cellStyle name="year 2 2 2 5 5" xfId="22328" xr:uid="{00000000-0005-0000-0000-0000296D0000}"/>
    <cellStyle name="year 2 2 2 5 6" xfId="22329" xr:uid="{00000000-0005-0000-0000-00002A6D0000}"/>
    <cellStyle name="year 2 2 2 5 7" xfId="22330" xr:uid="{00000000-0005-0000-0000-00002B6D0000}"/>
    <cellStyle name="year 2 2 2 5 8" xfId="22331" xr:uid="{00000000-0005-0000-0000-00002C6D0000}"/>
    <cellStyle name="year 2 2 2 5_факт 2019" xfId="30971" xr:uid="{00000000-0005-0000-0000-00002D6D0000}"/>
    <cellStyle name="year 2 2 2 6" xfId="22332" xr:uid="{00000000-0005-0000-0000-00002E6D0000}"/>
    <cellStyle name="year 2 2 2 6 2" xfId="22333" xr:uid="{00000000-0005-0000-0000-00002F6D0000}"/>
    <cellStyle name="year 2 2 2 6 3" xfId="22334" xr:uid="{00000000-0005-0000-0000-0000306D0000}"/>
    <cellStyle name="year 2 2 2 6 4" xfId="22335" xr:uid="{00000000-0005-0000-0000-0000316D0000}"/>
    <cellStyle name="year 2 2 2 6 5" xfId="22336" xr:uid="{00000000-0005-0000-0000-0000326D0000}"/>
    <cellStyle name="year 2 2 2 6 6" xfId="22337" xr:uid="{00000000-0005-0000-0000-0000336D0000}"/>
    <cellStyle name="year 2 2 2 6 7" xfId="22338" xr:uid="{00000000-0005-0000-0000-0000346D0000}"/>
    <cellStyle name="year 2 2 2 6 8" xfId="22339" xr:uid="{00000000-0005-0000-0000-0000356D0000}"/>
    <cellStyle name="year 2 2 2 6_факт 2019" xfId="30972" xr:uid="{00000000-0005-0000-0000-0000366D0000}"/>
    <cellStyle name="year 2 2 2 7" xfId="22340" xr:uid="{00000000-0005-0000-0000-0000376D0000}"/>
    <cellStyle name="year 2 2 2 8" xfId="22341" xr:uid="{00000000-0005-0000-0000-0000386D0000}"/>
    <cellStyle name="year 2 2 2 9" xfId="22342" xr:uid="{00000000-0005-0000-0000-0000396D0000}"/>
    <cellStyle name="year 2 2 2_факт 2019" xfId="30973" xr:uid="{00000000-0005-0000-0000-00003A6D0000}"/>
    <cellStyle name="year 2 2 3" xfId="14417" xr:uid="{00000000-0005-0000-0000-00003B6D0000}"/>
    <cellStyle name="year 2 2 3 2" xfId="22343" xr:uid="{00000000-0005-0000-0000-00003C6D0000}"/>
    <cellStyle name="year 2 2 3 3" xfId="22344" xr:uid="{00000000-0005-0000-0000-00003D6D0000}"/>
    <cellStyle name="year 2 2 3 4" xfId="22345" xr:uid="{00000000-0005-0000-0000-00003E6D0000}"/>
    <cellStyle name="year 2 2 3 5" xfId="22346" xr:uid="{00000000-0005-0000-0000-00003F6D0000}"/>
    <cellStyle name="year 2 2 3 6" xfId="22347" xr:uid="{00000000-0005-0000-0000-0000406D0000}"/>
    <cellStyle name="year 2 2 3 7" xfId="22348" xr:uid="{00000000-0005-0000-0000-0000416D0000}"/>
    <cellStyle name="year 2 2 3 8" xfId="22349" xr:uid="{00000000-0005-0000-0000-0000426D0000}"/>
    <cellStyle name="year 2 2 3_факт 2019" xfId="30974" xr:uid="{00000000-0005-0000-0000-0000436D0000}"/>
    <cellStyle name="year 2 2 4" xfId="14418" xr:uid="{00000000-0005-0000-0000-0000446D0000}"/>
    <cellStyle name="year 2 2 4 2" xfId="22350" xr:uid="{00000000-0005-0000-0000-0000456D0000}"/>
    <cellStyle name="year 2 2 4 3" xfId="22351" xr:uid="{00000000-0005-0000-0000-0000466D0000}"/>
    <cellStyle name="year 2 2 4 4" xfId="22352" xr:uid="{00000000-0005-0000-0000-0000476D0000}"/>
    <cellStyle name="year 2 2 4 5" xfId="22353" xr:uid="{00000000-0005-0000-0000-0000486D0000}"/>
    <cellStyle name="year 2 2 4 6" xfId="22354" xr:uid="{00000000-0005-0000-0000-0000496D0000}"/>
    <cellStyle name="year 2 2 4 7" xfId="22355" xr:uid="{00000000-0005-0000-0000-00004A6D0000}"/>
    <cellStyle name="year 2 2 4 8" xfId="22356" xr:uid="{00000000-0005-0000-0000-00004B6D0000}"/>
    <cellStyle name="year 2 2 4_факт 2019" xfId="30975" xr:uid="{00000000-0005-0000-0000-00004C6D0000}"/>
    <cellStyle name="year 2 2 5" xfId="14419" xr:uid="{00000000-0005-0000-0000-00004D6D0000}"/>
    <cellStyle name="year 2 2_факт 2019" xfId="30976" xr:uid="{00000000-0005-0000-0000-00004E6D0000}"/>
    <cellStyle name="year 2 3" xfId="14420" xr:uid="{00000000-0005-0000-0000-00004F6D0000}"/>
    <cellStyle name="year 2 3 10" xfId="22357" xr:uid="{00000000-0005-0000-0000-0000506D0000}"/>
    <cellStyle name="year 2 3 2" xfId="22358" xr:uid="{00000000-0005-0000-0000-0000516D0000}"/>
    <cellStyle name="year 2 3 2 2" xfId="22359" xr:uid="{00000000-0005-0000-0000-0000526D0000}"/>
    <cellStyle name="year 2 3 2 3" xfId="22360" xr:uid="{00000000-0005-0000-0000-0000536D0000}"/>
    <cellStyle name="year 2 3 2 4" xfId="22361" xr:uid="{00000000-0005-0000-0000-0000546D0000}"/>
    <cellStyle name="year 2 3 2 5" xfId="22362" xr:uid="{00000000-0005-0000-0000-0000556D0000}"/>
    <cellStyle name="year 2 3 2 6" xfId="22363" xr:uid="{00000000-0005-0000-0000-0000566D0000}"/>
    <cellStyle name="year 2 3 2 7" xfId="22364" xr:uid="{00000000-0005-0000-0000-0000576D0000}"/>
    <cellStyle name="year 2 3 2 8" xfId="22365" xr:uid="{00000000-0005-0000-0000-0000586D0000}"/>
    <cellStyle name="year 2 3 2_факт 2019" xfId="30977" xr:uid="{00000000-0005-0000-0000-0000596D0000}"/>
    <cellStyle name="year 2 3 3" xfId="22366" xr:uid="{00000000-0005-0000-0000-00005A6D0000}"/>
    <cellStyle name="year 2 3 3 2" xfId="22367" xr:uid="{00000000-0005-0000-0000-00005B6D0000}"/>
    <cellStyle name="year 2 3 3 3" xfId="22368" xr:uid="{00000000-0005-0000-0000-00005C6D0000}"/>
    <cellStyle name="year 2 3 3 4" xfId="22369" xr:uid="{00000000-0005-0000-0000-00005D6D0000}"/>
    <cellStyle name="year 2 3 3 5" xfId="22370" xr:uid="{00000000-0005-0000-0000-00005E6D0000}"/>
    <cellStyle name="year 2 3 3 6" xfId="22371" xr:uid="{00000000-0005-0000-0000-00005F6D0000}"/>
    <cellStyle name="year 2 3 3 7" xfId="22372" xr:uid="{00000000-0005-0000-0000-0000606D0000}"/>
    <cellStyle name="year 2 3 3 8" xfId="22373" xr:uid="{00000000-0005-0000-0000-0000616D0000}"/>
    <cellStyle name="year 2 3 3_факт 2019" xfId="30978" xr:uid="{00000000-0005-0000-0000-0000626D0000}"/>
    <cellStyle name="year 2 3 4" xfId="22374" xr:uid="{00000000-0005-0000-0000-0000636D0000}"/>
    <cellStyle name="year 2 3 4 2" xfId="22375" xr:uid="{00000000-0005-0000-0000-0000646D0000}"/>
    <cellStyle name="year 2 3 4 3" xfId="22376" xr:uid="{00000000-0005-0000-0000-0000656D0000}"/>
    <cellStyle name="year 2 3 4 4" xfId="22377" xr:uid="{00000000-0005-0000-0000-0000666D0000}"/>
    <cellStyle name="year 2 3 4 5" xfId="22378" xr:uid="{00000000-0005-0000-0000-0000676D0000}"/>
    <cellStyle name="year 2 3 4 6" xfId="22379" xr:uid="{00000000-0005-0000-0000-0000686D0000}"/>
    <cellStyle name="year 2 3 4 7" xfId="22380" xr:uid="{00000000-0005-0000-0000-0000696D0000}"/>
    <cellStyle name="year 2 3 4 8" xfId="22381" xr:uid="{00000000-0005-0000-0000-00006A6D0000}"/>
    <cellStyle name="year 2 3 4_факт 2019" xfId="30979" xr:uid="{00000000-0005-0000-0000-00006B6D0000}"/>
    <cellStyle name="year 2 3 5" xfId="22382" xr:uid="{00000000-0005-0000-0000-00006C6D0000}"/>
    <cellStyle name="year 2 3 5 2" xfId="22383" xr:uid="{00000000-0005-0000-0000-00006D6D0000}"/>
    <cellStyle name="year 2 3 5 3" xfId="22384" xr:uid="{00000000-0005-0000-0000-00006E6D0000}"/>
    <cellStyle name="year 2 3 5 4" xfId="22385" xr:uid="{00000000-0005-0000-0000-00006F6D0000}"/>
    <cellStyle name="year 2 3 5 5" xfId="22386" xr:uid="{00000000-0005-0000-0000-0000706D0000}"/>
    <cellStyle name="year 2 3 5 6" xfId="22387" xr:uid="{00000000-0005-0000-0000-0000716D0000}"/>
    <cellStyle name="year 2 3 5 7" xfId="22388" xr:uid="{00000000-0005-0000-0000-0000726D0000}"/>
    <cellStyle name="year 2 3 5 8" xfId="22389" xr:uid="{00000000-0005-0000-0000-0000736D0000}"/>
    <cellStyle name="year 2 3 5_факт 2019" xfId="30980" xr:uid="{00000000-0005-0000-0000-0000746D0000}"/>
    <cellStyle name="year 2 3 6" xfId="22390" xr:uid="{00000000-0005-0000-0000-0000756D0000}"/>
    <cellStyle name="year 2 3 6 2" xfId="22391" xr:uid="{00000000-0005-0000-0000-0000766D0000}"/>
    <cellStyle name="year 2 3 6 3" xfId="22392" xr:uid="{00000000-0005-0000-0000-0000776D0000}"/>
    <cellStyle name="year 2 3 6 4" xfId="22393" xr:uid="{00000000-0005-0000-0000-0000786D0000}"/>
    <cellStyle name="year 2 3 6 5" xfId="22394" xr:uid="{00000000-0005-0000-0000-0000796D0000}"/>
    <cellStyle name="year 2 3 6 6" xfId="22395" xr:uid="{00000000-0005-0000-0000-00007A6D0000}"/>
    <cellStyle name="year 2 3 6 7" xfId="22396" xr:uid="{00000000-0005-0000-0000-00007B6D0000}"/>
    <cellStyle name="year 2 3 6 8" xfId="22397" xr:uid="{00000000-0005-0000-0000-00007C6D0000}"/>
    <cellStyle name="year 2 3 6_факт 2019" xfId="30981" xr:uid="{00000000-0005-0000-0000-00007D6D0000}"/>
    <cellStyle name="year 2 3 7" xfId="22398" xr:uid="{00000000-0005-0000-0000-00007E6D0000}"/>
    <cellStyle name="year 2 3 8" xfId="22399" xr:uid="{00000000-0005-0000-0000-00007F6D0000}"/>
    <cellStyle name="year 2 3 9" xfId="22400" xr:uid="{00000000-0005-0000-0000-0000806D0000}"/>
    <cellStyle name="year 2 3_факт 2019" xfId="30982" xr:uid="{00000000-0005-0000-0000-0000816D0000}"/>
    <cellStyle name="year 2 4" xfId="14421" xr:uid="{00000000-0005-0000-0000-0000826D0000}"/>
    <cellStyle name="year 2 4 2" xfId="22401" xr:uid="{00000000-0005-0000-0000-0000836D0000}"/>
    <cellStyle name="year 2 4 3" xfId="22402" xr:uid="{00000000-0005-0000-0000-0000846D0000}"/>
    <cellStyle name="year 2 4 4" xfId="22403" xr:uid="{00000000-0005-0000-0000-0000856D0000}"/>
    <cellStyle name="year 2 4 5" xfId="22404" xr:uid="{00000000-0005-0000-0000-0000866D0000}"/>
    <cellStyle name="year 2 4 6" xfId="22405" xr:uid="{00000000-0005-0000-0000-0000876D0000}"/>
    <cellStyle name="year 2 4 7" xfId="22406" xr:uid="{00000000-0005-0000-0000-0000886D0000}"/>
    <cellStyle name="year 2 4 8" xfId="22407" xr:uid="{00000000-0005-0000-0000-0000896D0000}"/>
    <cellStyle name="year 2 4_факт 2019" xfId="30983" xr:uid="{00000000-0005-0000-0000-00008A6D0000}"/>
    <cellStyle name="year 2 5" xfId="14422" xr:uid="{00000000-0005-0000-0000-00008B6D0000}"/>
    <cellStyle name="year 2 5 2" xfId="22408" xr:uid="{00000000-0005-0000-0000-00008C6D0000}"/>
    <cellStyle name="year 2 5 3" xfId="22409" xr:uid="{00000000-0005-0000-0000-00008D6D0000}"/>
    <cellStyle name="year 2 5 4" xfId="22410" xr:uid="{00000000-0005-0000-0000-00008E6D0000}"/>
    <cellStyle name="year 2 5 5" xfId="22411" xr:uid="{00000000-0005-0000-0000-00008F6D0000}"/>
    <cellStyle name="year 2 5 6" xfId="22412" xr:uid="{00000000-0005-0000-0000-0000906D0000}"/>
    <cellStyle name="year 2 5 7" xfId="22413" xr:uid="{00000000-0005-0000-0000-0000916D0000}"/>
    <cellStyle name="year 2 5 8" xfId="22414" xr:uid="{00000000-0005-0000-0000-0000926D0000}"/>
    <cellStyle name="year 2 5_факт 2019" xfId="30984" xr:uid="{00000000-0005-0000-0000-0000936D0000}"/>
    <cellStyle name="year 2 6" xfId="14423" xr:uid="{00000000-0005-0000-0000-0000946D0000}"/>
    <cellStyle name="year 2_факт 2019" xfId="30985" xr:uid="{00000000-0005-0000-0000-0000956D0000}"/>
    <cellStyle name="year 3" xfId="14424" xr:uid="{00000000-0005-0000-0000-0000966D0000}"/>
    <cellStyle name="year 3 2" xfId="14425" xr:uid="{00000000-0005-0000-0000-0000976D0000}"/>
    <cellStyle name="year 3 2 10" xfId="22415" xr:uid="{00000000-0005-0000-0000-0000986D0000}"/>
    <cellStyle name="year 3 2 2" xfId="22416" xr:uid="{00000000-0005-0000-0000-0000996D0000}"/>
    <cellStyle name="year 3 2 2 2" xfId="22417" xr:uid="{00000000-0005-0000-0000-00009A6D0000}"/>
    <cellStyle name="year 3 2 2 3" xfId="22418" xr:uid="{00000000-0005-0000-0000-00009B6D0000}"/>
    <cellStyle name="year 3 2 2 4" xfId="22419" xr:uid="{00000000-0005-0000-0000-00009C6D0000}"/>
    <cellStyle name="year 3 2 2 5" xfId="22420" xr:uid="{00000000-0005-0000-0000-00009D6D0000}"/>
    <cellStyle name="year 3 2 2 6" xfId="22421" xr:uid="{00000000-0005-0000-0000-00009E6D0000}"/>
    <cellStyle name="year 3 2 2 7" xfId="22422" xr:uid="{00000000-0005-0000-0000-00009F6D0000}"/>
    <cellStyle name="year 3 2 2 8" xfId="22423" xr:uid="{00000000-0005-0000-0000-0000A06D0000}"/>
    <cellStyle name="year 3 2 2_факт 2019" xfId="30986" xr:uid="{00000000-0005-0000-0000-0000A16D0000}"/>
    <cellStyle name="year 3 2 3" xfId="22424" xr:uid="{00000000-0005-0000-0000-0000A26D0000}"/>
    <cellStyle name="year 3 2 3 2" xfId="22425" xr:uid="{00000000-0005-0000-0000-0000A36D0000}"/>
    <cellStyle name="year 3 2 3 3" xfId="22426" xr:uid="{00000000-0005-0000-0000-0000A46D0000}"/>
    <cellStyle name="year 3 2 3 4" xfId="22427" xr:uid="{00000000-0005-0000-0000-0000A56D0000}"/>
    <cellStyle name="year 3 2 3 5" xfId="22428" xr:uid="{00000000-0005-0000-0000-0000A66D0000}"/>
    <cellStyle name="year 3 2 3 6" xfId="22429" xr:uid="{00000000-0005-0000-0000-0000A76D0000}"/>
    <cellStyle name="year 3 2 3 7" xfId="22430" xr:uid="{00000000-0005-0000-0000-0000A86D0000}"/>
    <cellStyle name="year 3 2 3 8" xfId="22431" xr:uid="{00000000-0005-0000-0000-0000A96D0000}"/>
    <cellStyle name="year 3 2 3_факт 2019" xfId="30987" xr:uid="{00000000-0005-0000-0000-0000AA6D0000}"/>
    <cellStyle name="year 3 2 4" xfId="22432" xr:uid="{00000000-0005-0000-0000-0000AB6D0000}"/>
    <cellStyle name="year 3 2 4 2" xfId="22433" xr:uid="{00000000-0005-0000-0000-0000AC6D0000}"/>
    <cellStyle name="year 3 2 4 3" xfId="22434" xr:uid="{00000000-0005-0000-0000-0000AD6D0000}"/>
    <cellStyle name="year 3 2 4 4" xfId="22435" xr:uid="{00000000-0005-0000-0000-0000AE6D0000}"/>
    <cellStyle name="year 3 2 4 5" xfId="22436" xr:uid="{00000000-0005-0000-0000-0000AF6D0000}"/>
    <cellStyle name="year 3 2 4 6" xfId="22437" xr:uid="{00000000-0005-0000-0000-0000B06D0000}"/>
    <cellStyle name="year 3 2 4 7" xfId="22438" xr:uid="{00000000-0005-0000-0000-0000B16D0000}"/>
    <cellStyle name="year 3 2 4 8" xfId="22439" xr:uid="{00000000-0005-0000-0000-0000B26D0000}"/>
    <cellStyle name="year 3 2 4_факт 2019" xfId="30988" xr:uid="{00000000-0005-0000-0000-0000B36D0000}"/>
    <cellStyle name="year 3 2 5" xfId="22440" xr:uid="{00000000-0005-0000-0000-0000B46D0000}"/>
    <cellStyle name="year 3 2 5 2" xfId="22441" xr:uid="{00000000-0005-0000-0000-0000B56D0000}"/>
    <cellStyle name="year 3 2 5 3" xfId="22442" xr:uid="{00000000-0005-0000-0000-0000B66D0000}"/>
    <cellStyle name="year 3 2 5 4" xfId="22443" xr:uid="{00000000-0005-0000-0000-0000B76D0000}"/>
    <cellStyle name="year 3 2 5 5" xfId="22444" xr:uid="{00000000-0005-0000-0000-0000B86D0000}"/>
    <cellStyle name="year 3 2 5 6" xfId="22445" xr:uid="{00000000-0005-0000-0000-0000B96D0000}"/>
    <cellStyle name="year 3 2 5 7" xfId="22446" xr:uid="{00000000-0005-0000-0000-0000BA6D0000}"/>
    <cellStyle name="year 3 2 5 8" xfId="22447" xr:uid="{00000000-0005-0000-0000-0000BB6D0000}"/>
    <cellStyle name="year 3 2 5_факт 2019" xfId="30989" xr:uid="{00000000-0005-0000-0000-0000BC6D0000}"/>
    <cellStyle name="year 3 2 6" xfId="22448" xr:uid="{00000000-0005-0000-0000-0000BD6D0000}"/>
    <cellStyle name="year 3 2 6 2" xfId="22449" xr:uid="{00000000-0005-0000-0000-0000BE6D0000}"/>
    <cellStyle name="year 3 2 6 3" xfId="22450" xr:uid="{00000000-0005-0000-0000-0000BF6D0000}"/>
    <cellStyle name="year 3 2 6 4" xfId="22451" xr:uid="{00000000-0005-0000-0000-0000C06D0000}"/>
    <cellStyle name="year 3 2 6 5" xfId="22452" xr:uid="{00000000-0005-0000-0000-0000C16D0000}"/>
    <cellStyle name="year 3 2 6 6" xfId="22453" xr:uid="{00000000-0005-0000-0000-0000C26D0000}"/>
    <cellStyle name="year 3 2 6 7" xfId="22454" xr:uid="{00000000-0005-0000-0000-0000C36D0000}"/>
    <cellStyle name="year 3 2 6 8" xfId="22455" xr:uid="{00000000-0005-0000-0000-0000C46D0000}"/>
    <cellStyle name="year 3 2 6_факт 2019" xfId="30990" xr:uid="{00000000-0005-0000-0000-0000C56D0000}"/>
    <cellStyle name="year 3 2 7" xfId="22456" xr:uid="{00000000-0005-0000-0000-0000C66D0000}"/>
    <cellStyle name="year 3 2 8" xfId="22457" xr:uid="{00000000-0005-0000-0000-0000C76D0000}"/>
    <cellStyle name="year 3 2 9" xfId="22458" xr:uid="{00000000-0005-0000-0000-0000C86D0000}"/>
    <cellStyle name="year 3 2_факт 2019" xfId="30991" xr:uid="{00000000-0005-0000-0000-0000C96D0000}"/>
    <cellStyle name="year 3 3" xfId="14426" xr:uid="{00000000-0005-0000-0000-0000CA6D0000}"/>
    <cellStyle name="year 3 3 2" xfId="22459" xr:uid="{00000000-0005-0000-0000-0000CB6D0000}"/>
    <cellStyle name="year 3 3 3" xfId="22460" xr:uid="{00000000-0005-0000-0000-0000CC6D0000}"/>
    <cellStyle name="year 3 3 4" xfId="22461" xr:uid="{00000000-0005-0000-0000-0000CD6D0000}"/>
    <cellStyle name="year 3 3 5" xfId="22462" xr:uid="{00000000-0005-0000-0000-0000CE6D0000}"/>
    <cellStyle name="year 3 3 6" xfId="22463" xr:uid="{00000000-0005-0000-0000-0000CF6D0000}"/>
    <cellStyle name="year 3 3 7" xfId="22464" xr:uid="{00000000-0005-0000-0000-0000D06D0000}"/>
    <cellStyle name="year 3 3 8" xfId="22465" xr:uid="{00000000-0005-0000-0000-0000D16D0000}"/>
    <cellStyle name="year 3 3_факт 2019" xfId="30992" xr:uid="{00000000-0005-0000-0000-0000D26D0000}"/>
    <cellStyle name="year 3 4" xfId="14427" xr:uid="{00000000-0005-0000-0000-0000D36D0000}"/>
    <cellStyle name="year 3 4 2" xfId="22466" xr:uid="{00000000-0005-0000-0000-0000D46D0000}"/>
    <cellStyle name="year 3 4 3" xfId="22467" xr:uid="{00000000-0005-0000-0000-0000D56D0000}"/>
    <cellStyle name="year 3 4 4" xfId="22468" xr:uid="{00000000-0005-0000-0000-0000D66D0000}"/>
    <cellStyle name="year 3 4 5" xfId="22469" xr:uid="{00000000-0005-0000-0000-0000D76D0000}"/>
    <cellStyle name="year 3 4 6" xfId="22470" xr:uid="{00000000-0005-0000-0000-0000D86D0000}"/>
    <cellStyle name="year 3 4 7" xfId="22471" xr:uid="{00000000-0005-0000-0000-0000D96D0000}"/>
    <cellStyle name="year 3 4 8" xfId="22472" xr:uid="{00000000-0005-0000-0000-0000DA6D0000}"/>
    <cellStyle name="year 3 4_факт 2019" xfId="30993" xr:uid="{00000000-0005-0000-0000-0000DB6D0000}"/>
    <cellStyle name="year 3 5" xfId="14428" xr:uid="{00000000-0005-0000-0000-0000DC6D0000}"/>
    <cellStyle name="year 3_факт 2019" xfId="30994" xr:uid="{00000000-0005-0000-0000-0000DD6D0000}"/>
    <cellStyle name="year 4" xfId="14429" xr:uid="{00000000-0005-0000-0000-0000DE6D0000}"/>
    <cellStyle name="year 4 10" xfId="22473" xr:uid="{00000000-0005-0000-0000-0000DF6D0000}"/>
    <cellStyle name="year 4 2" xfId="22474" xr:uid="{00000000-0005-0000-0000-0000E06D0000}"/>
    <cellStyle name="year 4 2 2" xfId="22475" xr:uid="{00000000-0005-0000-0000-0000E16D0000}"/>
    <cellStyle name="year 4 2 3" xfId="22476" xr:uid="{00000000-0005-0000-0000-0000E26D0000}"/>
    <cellStyle name="year 4 2 4" xfId="22477" xr:uid="{00000000-0005-0000-0000-0000E36D0000}"/>
    <cellStyle name="year 4 2 5" xfId="22478" xr:uid="{00000000-0005-0000-0000-0000E46D0000}"/>
    <cellStyle name="year 4 2 6" xfId="22479" xr:uid="{00000000-0005-0000-0000-0000E56D0000}"/>
    <cellStyle name="year 4 2 7" xfId="22480" xr:uid="{00000000-0005-0000-0000-0000E66D0000}"/>
    <cellStyle name="year 4 2 8" xfId="22481" xr:uid="{00000000-0005-0000-0000-0000E76D0000}"/>
    <cellStyle name="year 4 2_факт 2019" xfId="30995" xr:uid="{00000000-0005-0000-0000-0000E86D0000}"/>
    <cellStyle name="year 4 3" xfId="22482" xr:uid="{00000000-0005-0000-0000-0000E96D0000}"/>
    <cellStyle name="year 4 3 2" xfId="22483" xr:uid="{00000000-0005-0000-0000-0000EA6D0000}"/>
    <cellStyle name="year 4 3 3" xfId="22484" xr:uid="{00000000-0005-0000-0000-0000EB6D0000}"/>
    <cellStyle name="year 4 3 4" xfId="22485" xr:uid="{00000000-0005-0000-0000-0000EC6D0000}"/>
    <cellStyle name="year 4 3 5" xfId="22486" xr:uid="{00000000-0005-0000-0000-0000ED6D0000}"/>
    <cellStyle name="year 4 3 6" xfId="22487" xr:uid="{00000000-0005-0000-0000-0000EE6D0000}"/>
    <cellStyle name="year 4 3 7" xfId="22488" xr:uid="{00000000-0005-0000-0000-0000EF6D0000}"/>
    <cellStyle name="year 4 3 8" xfId="22489" xr:uid="{00000000-0005-0000-0000-0000F06D0000}"/>
    <cellStyle name="year 4 3_факт 2019" xfId="30996" xr:uid="{00000000-0005-0000-0000-0000F16D0000}"/>
    <cellStyle name="year 4 4" xfId="22490" xr:uid="{00000000-0005-0000-0000-0000F26D0000}"/>
    <cellStyle name="year 4 4 2" xfId="22491" xr:uid="{00000000-0005-0000-0000-0000F36D0000}"/>
    <cellStyle name="year 4 4 3" xfId="22492" xr:uid="{00000000-0005-0000-0000-0000F46D0000}"/>
    <cellStyle name="year 4 4 4" xfId="22493" xr:uid="{00000000-0005-0000-0000-0000F56D0000}"/>
    <cellStyle name="year 4 4 5" xfId="22494" xr:uid="{00000000-0005-0000-0000-0000F66D0000}"/>
    <cellStyle name="year 4 4 6" xfId="22495" xr:uid="{00000000-0005-0000-0000-0000F76D0000}"/>
    <cellStyle name="year 4 4 7" xfId="22496" xr:uid="{00000000-0005-0000-0000-0000F86D0000}"/>
    <cellStyle name="year 4 4 8" xfId="22497" xr:uid="{00000000-0005-0000-0000-0000F96D0000}"/>
    <cellStyle name="year 4 4_факт 2019" xfId="30997" xr:uid="{00000000-0005-0000-0000-0000FA6D0000}"/>
    <cellStyle name="year 4 5" xfId="22498" xr:uid="{00000000-0005-0000-0000-0000FB6D0000}"/>
    <cellStyle name="year 4 5 2" xfId="22499" xr:uid="{00000000-0005-0000-0000-0000FC6D0000}"/>
    <cellStyle name="year 4 5 3" xfId="22500" xr:uid="{00000000-0005-0000-0000-0000FD6D0000}"/>
    <cellStyle name="year 4 5 4" xfId="22501" xr:uid="{00000000-0005-0000-0000-0000FE6D0000}"/>
    <cellStyle name="year 4 5 5" xfId="22502" xr:uid="{00000000-0005-0000-0000-0000FF6D0000}"/>
    <cellStyle name="year 4 5 6" xfId="22503" xr:uid="{00000000-0005-0000-0000-0000006E0000}"/>
    <cellStyle name="year 4 5 7" xfId="22504" xr:uid="{00000000-0005-0000-0000-0000016E0000}"/>
    <cellStyle name="year 4 5 8" xfId="22505" xr:uid="{00000000-0005-0000-0000-0000026E0000}"/>
    <cellStyle name="year 4 5_факт 2019" xfId="30998" xr:uid="{00000000-0005-0000-0000-0000036E0000}"/>
    <cellStyle name="year 4 6" xfId="22506" xr:uid="{00000000-0005-0000-0000-0000046E0000}"/>
    <cellStyle name="year 4 6 2" xfId="22507" xr:uid="{00000000-0005-0000-0000-0000056E0000}"/>
    <cellStyle name="year 4 6 3" xfId="22508" xr:uid="{00000000-0005-0000-0000-0000066E0000}"/>
    <cellStyle name="year 4 6 4" xfId="22509" xr:uid="{00000000-0005-0000-0000-0000076E0000}"/>
    <cellStyle name="year 4 6 5" xfId="22510" xr:uid="{00000000-0005-0000-0000-0000086E0000}"/>
    <cellStyle name="year 4 6 6" xfId="22511" xr:uid="{00000000-0005-0000-0000-0000096E0000}"/>
    <cellStyle name="year 4 6 7" xfId="22512" xr:uid="{00000000-0005-0000-0000-00000A6E0000}"/>
    <cellStyle name="year 4 6 8" xfId="22513" xr:uid="{00000000-0005-0000-0000-00000B6E0000}"/>
    <cellStyle name="year 4 6_факт 2019" xfId="30999" xr:uid="{00000000-0005-0000-0000-00000C6E0000}"/>
    <cellStyle name="year 4 7" xfId="22514" xr:uid="{00000000-0005-0000-0000-00000D6E0000}"/>
    <cellStyle name="year 4 8" xfId="22515" xr:uid="{00000000-0005-0000-0000-00000E6E0000}"/>
    <cellStyle name="year 4 9" xfId="22516" xr:uid="{00000000-0005-0000-0000-00000F6E0000}"/>
    <cellStyle name="year 4_факт 2019" xfId="31000" xr:uid="{00000000-0005-0000-0000-0000106E0000}"/>
    <cellStyle name="year 5" xfId="14430" xr:uid="{00000000-0005-0000-0000-0000116E0000}"/>
    <cellStyle name="year 5 2" xfId="22517" xr:uid="{00000000-0005-0000-0000-0000126E0000}"/>
    <cellStyle name="year 5 3" xfId="22518" xr:uid="{00000000-0005-0000-0000-0000136E0000}"/>
    <cellStyle name="year 5 4" xfId="22519" xr:uid="{00000000-0005-0000-0000-0000146E0000}"/>
    <cellStyle name="year 5 5" xfId="22520" xr:uid="{00000000-0005-0000-0000-0000156E0000}"/>
    <cellStyle name="year 5 6" xfId="22521" xr:uid="{00000000-0005-0000-0000-0000166E0000}"/>
    <cellStyle name="year 5 7" xfId="22522" xr:uid="{00000000-0005-0000-0000-0000176E0000}"/>
    <cellStyle name="year 5 8" xfId="22523" xr:uid="{00000000-0005-0000-0000-0000186E0000}"/>
    <cellStyle name="year 5_факт 2019" xfId="31001" xr:uid="{00000000-0005-0000-0000-0000196E0000}"/>
    <cellStyle name="year 6" xfId="14431" xr:uid="{00000000-0005-0000-0000-00001A6E0000}"/>
    <cellStyle name="year 6 2" xfId="22524" xr:uid="{00000000-0005-0000-0000-00001B6E0000}"/>
    <cellStyle name="year 6 3" xfId="22525" xr:uid="{00000000-0005-0000-0000-00001C6E0000}"/>
    <cellStyle name="year 6 4" xfId="22526" xr:uid="{00000000-0005-0000-0000-00001D6E0000}"/>
    <cellStyle name="year 6 5" xfId="22527" xr:uid="{00000000-0005-0000-0000-00001E6E0000}"/>
    <cellStyle name="year 6 6" xfId="22528" xr:uid="{00000000-0005-0000-0000-00001F6E0000}"/>
    <cellStyle name="year 6 7" xfId="22529" xr:uid="{00000000-0005-0000-0000-0000206E0000}"/>
    <cellStyle name="year 6 8" xfId="22530" xr:uid="{00000000-0005-0000-0000-0000216E0000}"/>
    <cellStyle name="year 6_факт 2019" xfId="31002" xr:uid="{00000000-0005-0000-0000-0000226E0000}"/>
    <cellStyle name="year 7" xfId="14432" xr:uid="{00000000-0005-0000-0000-0000236E0000}"/>
    <cellStyle name="Year EN" xfId="14433" xr:uid="{00000000-0005-0000-0000-0000246E0000}"/>
    <cellStyle name="Year EN 2" xfId="14434" xr:uid="{00000000-0005-0000-0000-0000256E0000}"/>
    <cellStyle name="Year EN 2 2" xfId="14435" xr:uid="{00000000-0005-0000-0000-0000266E0000}"/>
    <cellStyle name="Year EN 2 2 2" xfId="14436" xr:uid="{00000000-0005-0000-0000-0000276E0000}"/>
    <cellStyle name="Year EN 2 2 2 2" xfId="14437" xr:uid="{00000000-0005-0000-0000-0000286E0000}"/>
    <cellStyle name="Year EN 2 2 2 2 2" xfId="22531" xr:uid="{00000000-0005-0000-0000-0000296E0000}"/>
    <cellStyle name="Year EN 2 2 2 2 3" xfId="22532" xr:uid="{00000000-0005-0000-0000-00002A6E0000}"/>
    <cellStyle name="Year EN 2 2 2 2 4" xfId="22533" xr:uid="{00000000-0005-0000-0000-00002B6E0000}"/>
    <cellStyle name="Year EN 2 2 2 2 5" xfId="22534" xr:uid="{00000000-0005-0000-0000-00002C6E0000}"/>
    <cellStyle name="Year EN 2 2 2 2 6" xfId="22535" xr:uid="{00000000-0005-0000-0000-00002D6E0000}"/>
    <cellStyle name="Year EN 2 2 2 2 7" xfId="22536" xr:uid="{00000000-0005-0000-0000-00002E6E0000}"/>
    <cellStyle name="Year EN 2 2 2 2 8" xfId="22537" xr:uid="{00000000-0005-0000-0000-00002F6E0000}"/>
    <cellStyle name="Year EN 2 2 2 2_факт 2019" xfId="31003" xr:uid="{00000000-0005-0000-0000-0000306E0000}"/>
    <cellStyle name="Year EN 2 2 2 3" xfId="14438" xr:uid="{00000000-0005-0000-0000-0000316E0000}"/>
    <cellStyle name="Year EN 2 2 2 3 2" xfId="22538" xr:uid="{00000000-0005-0000-0000-0000326E0000}"/>
    <cellStyle name="Year EN 2 2 2 3 3" xfId="22539" xr:uid="{00000000-0005-0000-0000-0000336E0000}"/>
    <cellStyle name="Year EN 2 2 2 3 4" xfId="22540" xr:uid="{00000000-0005-0000-0000-0000346E0000}"/>
    <cellStyle name="Year EN 2 2 2 3 5" xfId="22541" xr:uid="{00000000-0005-0000-0000-0000356E0000}"/>
    <cellStyle name="Year EN 2 2 2 3 6" xfId="22542" xr:uid="{00000000-0005-0000-0000-0000366E0000}"/>
    <cellStyle name="Year EN 2 2 2 3 7" xfId="22543" xr:uid="{00000000-0005-0000-0000-0000376E0000}"/>
    <cellStyle name="Year EN 2 2 2 3 8" xfId="22544" xr:uid="{00000000-0005-0000-0000-0000386E0000}"/>
    <cellStyle name="Year EN 2 2 2 3_факт 2019" xfId="31004" xr:uid="{00000000-0005-0000-0000-0000396E0000}"/>
    <cellStyle name="Year EN 2 2 2 4" xfId="14439" xr:uid="{00000000-0005-0000-0000-00003A6E0000}"/>
    <cellStyle name="Year EN 2 2 2 5" xfId="14440" xr:uid="{00000000-0005-0000-0000-00003B6E0000}"/>
    <cellStyle name="Year EN 2 2 2 6" xfId="14441" xr:uid="{00000000-0005-0000-0000-00003C6E0000}"/>
    <cellStyle name="Year EN 2 2 2_факт 2019" xfId="31005" xr:uid="{00000000-0005-0000-0000-00003D6E0000}"/>
    <cellStyle name="Year EN 2 2 3" xfId="14442" xr:uid="{00000000-0005-0000-0000-00003E6E0000}"/>
    <cellStyle name="Year EN 2 2 3 2" xfId="14443" xr:uid="{00000000-0005-0000-0000-00003F6E0000}"/>
    <cellStyle name="Year EN 2 2 3 2 2" xfId="22545" xr:uid="{00000000-0005-0000-0000-0000406E0000}"/>
    <cellStyle name="Year EN 2 2 3 2 3" xfId="22546" xr:uid="{00000000-0005-0000-0000-0000416E0000}"/>
    <cellStyle name="Year EN 2 2 3 2 4" xfId="22547" xr:uid="{00000000-0005-0000-0000-0000426E0000}"/>
    <cellStyle name="Year EN 2 2 3 2 5" xfId="22548" xr:uid="{00000000-0005-0000-0000-0000436E0000}"/>
    <cellStyle name="Year EN 2 2 3 2 6" xfId="22549" xr:uid="{00000000-0005-0000-0000-0000446E0000}"/>
    <cellStyle name="Year EN 2 2 3 2 7" xfId="22550" xr:uid="{00000000-0005-0000-0000-0000456E0000}"/>
    <cellStyle name="Year EN 2 2 3 2 8" xfId="22551" xr:uid="{00000000-0005-0000-0000-0000466E0000}"/>
    <cellStyle name="Year EN 2 2 3 2_факт 2019" xfId="31006" xr:uid="{00000000-0005-0000-0000-0000476E0000}"/>
    <cellStyle name="Year EN 2 2 3 3" xfId="14444" xr:uid="{00000000-0005-0000-0000-0000486E0000}"/>
    <cellStyle name="Year EN 2 2 3 3 2" xfId="22552" xr:uid="{00000000-0005-0000-0000-0000496E0000}"/>
    <cellStyle name="Year EN 2 2 3 3 3" xfId="22553" xr:uid="{00000000-0005-0000-0000-00004A6E0000}"/>
    <cellStyle name="Year EN 2 2 3 3 4" xfId="22554" xr:uid="{00000000-0005-0000-0000-00004B6E0000}"/>
    <cellStyle name="Year EN 2 2 3 3 5" xfId="22555" xr:uid="{00000000-0005-0000-0000-00004C6E0000}"/>
    <cellStyle name="Year EN 2 2 3 3 6" xfId="22556" xr:uid="{00000000-0005-0000-0000-00004D6E0000}"/>
    <cellStyle name="Year EN 2 2 3 3 7" xfId="22557" xr:uid="{00000000-0005-0000-0000-00004E6E0000}"/>
    <cellStyle name="Year EN 2 2 3 3 8" xfId="22558" xr:uid="{00000000-0005-0000-0000-00004F6E0000}"/>
    <cellStyle name="Year EN 2 2 3 3_факт 2019" xfId="31007" xr:uid="{00000000-0005-0000-0000-0000506E0000}"/>
    <cellStyle name="Year EN 2 2 3 4" xfId="14445" xr:uid="{00000000-0005-0000-0000-0000516E0000}"/>
    <cellStyle name="Year EN 2 2 3 5" xfId="14446" xr:uid="{00000000-0005-0000-0000-0000526E0000}"/>
    <cellStyle name="Year EN 2 2 3 6" xfId="14447" xr:uid="{00000000-0005-0000-0000-0000536E0000}"/>
    <cellStyle name="Year EN 2 2 3_факт 2019" xfId="31008" xr:uid="{00000000-0005-0000-0000-0000546E0000}"/>
    <cellStyle name="Year EN 2 2 4" xfId="14448" xr:uid="{00000000-0005-0000-0000-0000556E0000}"/>
    <cellStyle name="Year EN 2 2 4 2" xfId="22559" xr:uid="{00000000-0005-0000-0000-0000566E0000}"/>
    <cellStyle name="Year EN 2 2 4 3" xfId="22560" xr:uid="{00000000-0005-0000-0000-0000576E0000}"/>
    <cellStyle name="Year EN 2 2 4 4" xfId="22561" xr:uid="{00000000-0005-0000-0000-0000586E0000}"/>
    <cellStyle name="Year EN 2 2 4 5" xfId="22562" xr:uid="{00000000-0005-0000-0000-0000596E0000}"/>
    <cellStyle name="Year EN 2 2 4 6" xfId="22563" xr:uid="{00000000-0005-0000-0000-00005A6E0000}"/>
    <cellStyle name="Year EN 2 2 4 7" xfId="22564" xr:uid="{00000000-0005-0000-0000-00005B6E0000}"/>
    <cellStyle name="Year EN 2 2 4 8" xfId="22565" xr:uid="{00000000-0005-0000-0000-00005C6E0000}"/>
    <cellStyle name="Year EN 2 2 4_факт 2019" xfId="31009" xr:uid="{00000000-0005-0000-0000-00005D6E0000}"/>
    <cellStyle name="Year EN 2 2 5" xfId="14449" xr:uid="{00000000-0005-0000-0000-00005E6E0000}"/>
    <cellStyle name="Year EN 2 2 5 2" xfId="22566" xr:uid="{00000000-0005-0000-0000-00005F6E0000}"/>
    <cellStyle name="Year EN 2 2 5 3" xfId="22567" xr:uid="{00000000-0005-0000-0000-0000606E0000}"/>
    <cellStyle name="Year EN 2 2 5 4" xfId="22568" xr:uid="{00000000-0005-0000-0000-0000616E0000}"/>
    <cellStyle name="Year EN 2 2 5 5" xfId="22569" xr:uid="{00000000-0005-0000-0000-0000626E0000}"/>
    <cellStyle name="Year EN 2 2 5 6" xfId="22570" xr:uid="{00000000-0005-0000-0000-0000636E0000}"/>
    <cellStyle name="Year EN 2 2 5 7" xfId="22571" xr:uid="{00000000-0005-0000-0000-0000646E0000}"/>
    <cellStyle name="Year EN 2 2 5 8" xfId="22572" xr:uid="{00000000-0005-0000-0000-0000656E0000}"/>
    <cellStyle name="Year EN 2 2 5_факт 2019" xfId="31010" xr:uid="{00000000-0005-0000-0000-0000666E0000}"/>
    <cellStyle name="Year EN 2 2 6" xfId="14450" xr:uid="{00000000-0005-0000-0000-0000676E0000}"/>
    <cellStyle name="Year EN 2 2 7" xfId="14451" xr:uid="{00000000-0005-0000-0000-0000686E0000}"/>
    <cellStyle name="Year EN 2 2 8" xfId="14452" xr:uid="{00000000-0005-0000-0000-0000696E0000}"/>
    <cellStyle name="Year EN 2 2_факт 2019" xfId="31011" xr:uid="{00000000-0005-0000-0000-00006A6E0000}"/>
    <cellStyle name="Year EN 2 3" xfId="14453" xr:uid="{00000000-0005-0000-0000-00006B6E0000}"/>
    <cellStyle name="Year EN 2 3 2" xfId="14454" xr:uid="{00000000-0005-0000-0000-00006C6E0000}"/>
    <cellStyle name="Year EN 2 3 2 2" xfId="22573" xr:uid="{00000000-0005-0000-0000-00006D6E0000}"/>
    <cellStyle name="Year EN 2 3 2 3" xfId="22574" xr:uid="{00000000-0005-0000-0000-00006E6E0000}"/>
    <cellStyle name="Year EN 2 3 2 4" xfId="22575" xr:uid="{00000000-0005-0000-0000-00006F6E0000}"/>
    <cellStyle name="Year EN 2 3 2 5" xfId="22576" xr:uid="{00000000-0005-0000-0000-0000706E0000}"/>
    <cellStyle name="Year EN 2 3 2 6" xfId="22577" xr:uid="{00000000-0005-0000-0000-0000716E0000}"/>
    <cellStyle name="Year EN 2 3 2 7" xfId="22578" xr:uid="{00000000-0005-0000-0000-0000726E0000}"/>
    <cellStyle name="Year EN 2 3 2 8" xfId="22579" xr:uid="{00000000-0005-0000-0000-0000736E0000}"/>
    <cellStyle name="Year EN 2 3 2_факт 2019" xfId="31012" xr:uid="{00000000-0005-0000-0000-0000746E0000}"/>
    <cellStyle name="Year EN 2 3 3" xfId="14455" xr:uid="{00000000-0005-0000-0000-0000756E0000}"/>
    <cellStyle name="Year EN 2 3 3 2" xfId="22580" xr:uid="{00000000-0005-0000-0000-0000766E0000}"/>
    <cellStyle name="Year EN 2 3 3 3" xfId="22581" xr:uid="{00000000-0005-0000-0000-0000776E0000}"/>
    <cellStyle name="Year EN 2 3 3 4" xfId="22582" xr:uid="{00000000-0005-0000-0000-0000786E0000}"/>
    <cellStyle name="Year EN 2 3 3 5" xfId="22583" xr:uid="{00000000-0005-0000-0000-0000796E0000}"/>
    <cellStyle name="Year EN 2 3 3 6" xfId="22584" xr:uid="{00000000-0005-0000-0000-00007A6E0000}"/>
    <cellStyle name="Year EN 2 3 3 7" xfId="22585" xr:uid="{00000000-0005-0000-0000-00007B6E0000}"/>
    <cellStyle name="Year EN 2 3 3 8" xfId="22586" xr:uid="{00000000-0005-0000-0000-00007C6E0000}"/>
    <cellStyle name="Year EN 2 3 3_факт 2019" xfId="31013" xr:uid="{00000000-0005-0000-0000-00007D6E0000}"/>
    <cellStyle name="Year EN 2 3 4" xfId="14456" xr:uid="{00000000-0005-0000-0000-00007E6E0000}"/>
    <cellStyle name="Year EN 2 3 5" xfId="14457" xr:uid="{00000000-0005-0000-0000-00007F6E0000}"/>
    <cellStyle name="Year EN 2 3 6" xfId="14458" xr:uid="{00000000-0005-0000-0000-0000806E0000}"/>
    <cellStyle name="Year EN 2 3_факт 2019" xfId="31014" xr:uid="{00000000-0005-0000-0000-0000816E0000}"/>
    <cellStyle name="Year EN 2 4" xfId="14459" xr:uid="{00000000-0005-0000-0000-0000826E0000}"/>
    <cellStyle name="Year EN 2 4 2" xfId="14460" xr:uid="{00000000-0005-0000-0000-0000836E0000}"/>
    <cellStyle name="Year EN 2 4 2 2" xfId="22587" xr:uid="{00000000-0005-0000-0000-0000846E0000}"/>
    <cellStyle name="Year EN 2 4 2 3" xfId="22588" xr:uid="{00000000-0005-0000-0000-0000856E0000}"/>
    <cellStyle name="Year EN 2 4 2 4" xfId="22589" xr:uid="{00000000-0005-0000-0000-0000866E0000}"/>
    <cellStyle name="Year EN 2 4 2 5" xfId="22590" xr:uid="{00000000-0005-0000-0000-0000876E0000}"/>
    <cellStyle name="Year EN 2 4 2 6" xfId="22591" xr:uid="{00000000-0005-0000-0000-0000886E0000}"/>
    <cellStyle name="Year EN 2 4 2 7" xfId="22592" xr:uid="{00000000-0005-0000-0000-0000896E0000}"/>
    <cellStyle name="Year EN 2 4 2 8" xfId="22593" xr:uid="{00000000-0005-0000-0000-00008A6E0000}"/>
    <cellStyle name="Year EN 2 4 2_факт 2019" xfId="31015" xr:uid="{00000000-0005-0000-0000-00008B6E0000}"/>
    <cellStyle name="Year EN 2 4 3" xfId="14461" xr:uid="{00000000-0005-0000-0000-00008C6E0000}"/>
    <cellStyle name="Year EN 2 4 3 2" xfId="22594" xr:uid="{00000000-0005-0000-0000-00008D6E0000}"/>
    <cellStyle name="Year EN 2 4 3 3" xfId="22595" xr:uid="{00000000-0005-0000-0000-00008E6E0000}"/>
    <cellStyle name="Year EN 2 4 3 4" xfId="22596" xr:uid="{00000000-0005-0000-0000-00008F6E0000}"/>
    <cellStyle name="Year EN 2 4 3 5" xfId="22597" xr:uid="{00000000-0005-0000-0000-0000906E0000}"/>
    <cellStyle name="Year EN 2 4 3 6" xfId="22598" xr:uid="{00000000-0005-0000-0000-0000916E0000}"/>
    <cellStyle name="Year EN 2 4 3 7" xfId="22599" xr:uid="{00000000-0005-0000-0000-0000926E0000}"/>
    <cellStyle name="Year EN 2 4 3 8" xfId="22600" xr:uid="{00000000-0005-0000-0000-0000936E0000}"/>
    <cellStyle name="Year EN 2 4 3_факт 2019" xfId="31016" xr:uid="{00000000-0005-0000-0000-0000946E0000}"/>
    <cellStyle name="Year EN 2 4 4" xfId="14462" xr:uid="{00000000-0005-0000-0000-0000956E0000}"/>
    <cellStyle name="Year EN 2 4 5" xfId="14463" xr:uid="{00000000-0005-0000-0000-0000966E0000}"/>
    <cellStyle name="Year EN 2 4 6" xfId="14464" xr:uid="{00000000-0005-0000-0000-0000976E0000}"/>
    <cellStyle name="Year EN 2 4_факт 2019" xfId="31017" xr:uid="{00000000-0005-0000-0000-0000986E0000}"/>
    <cellStyle name="Year EN 2 5" xfId="14465" xr:uid="{00000000-0005-0000-0000-0000996E0000}"/>
    <cellStyle name="Year EN 2 5 2" xfId="22601" xr:uid="{00000000-0005-0000-0000-00009A6E0000}"/>
    <cellStyle name="Year EN 2 5 3" xfId="22602" xr:uid="{00000000-0005-0000-0000-00009B6E0000}"/>
    <cellStyle name="Year EN 2 5 4" xfId="22603" xr:uid="{00000000-0005-0000-0000-00009C6E0000}"/>
    <cellStyle name="Year EN 2 5 5" xfId="22604" xr:uid="{00000000-0005-0000-0000-00009D6E0000}"/>
    <cellStyle name="Year EN 2 5 6" xfId="22605" xr:uid="{00000000-0005-0000-0000-00009E6E0000}"/>
    <cellStyle name="Year EN 2 5 7" xfId="22606" xr:uid="{00000000-0005-0000-0000-00009F6E0000}"/>
    <cellStyle name="Year EN 2 5 8" xfId="22607" xr:uid="{00000000-0005-0000-0000-0000A06E0000}"/>
    <cellStyle name="Year EN 2 5_факт 2019" xfId="31018" xr:uid="{00000000-0005-0000-0000-0000A16E0000}"/>
    <cellStyle name="Year EN 2 6" xfId="14466" xr:uid="{00000000-0005-0000-0000-0000A26E0000}"/>
    <cellStyle name="Year EN 2 6 2" xfId="22608" xr:uid="{00000000-0005-0000-0000-0000A36E0000}"/>
    <cellStyle name="Year EN 2 6 3" xfId="22609" xr:uid="{00000000-0005-0000-0000-0000A46E0000}"/>
    <cellStyle name="Year EN 2 6 4" xfId="22610" xr:uid="{00000000-0005-0000-0000-0000A56E0000}"/>
    <cellStyle name="Year EN 2 6 5" xfId="22611" xr:uid="{00000000-0005-0000-0000-0000A66E0000}"/>
    <cellStyle name="Year EN 2 6 6" xfId="22612" xr:uid="{00000000-0005-0000-0000-0000A76E0000}"/>
    <cellStyle name="Year EN 2 6 7" xfId="22613" xr:uid="{00000000-0005-0000-0000-0000A86E0000}"/>
    <cellStyle name="Year EN 2 6 8" xfId="22614" xr:uid="{00000000-0005-0000-0000-0000A96E0000}"/>
    <cellStyle name="Year EN 2 6_факт 2019" xfId="31019" xr:uid="{00000000-0005-0000-0000-0000AA6E0000}"/>
    <cellStyle name="Year EN 2 7" xfId="14467" xr:uid="{00000000-0005-0000-0000-0000AB6E0000}"/>
    <cellStyle name="Year EN 2 8" xfId="14468" xr:uid="{00000000-0005-0000-0000-0000AC6E0000}"/>
    <cellStyle name="Year EN 2 9" xfId="14469" xr:uid="{00000000-0005-0000-0000-0000AD6E0000}"/>
    <cellStyle name="Year EN 2_факт 2019" xfId="31020" xr:uid="{00000000-0005-0000-0000-0000AE6E0000}"/>
    <cellStyle name="Year EN 3" xfId="14470" xr:uid="{00000000-0005-0000-0000-0000AF6E0000}"/>
    <cellStyle name="Year EN 3 2" xfId="22615" xr:uid="{00000000-0005-0000-0000-0000B06E0000}"/>
    <cellStyle name="Year EN 3 3" xfId="22616" xr:uid="{00000000-0005-0000-0000-0000B16E0000}"/>
    <cellStyle name="Year EN 3 4" xfId="22617" xr:uid="{00000000-0005-0000-0000-0000B26E0000}"/>
    <cellStyle name="Year EN 3 5" xfId="22618" xr:uid="{00000000-0005-0000-0000-0000B36E0000}"/>
    <cellStyle name="Year EN 3 6" xfId="22619" xr:uid="{00000000-0005-0000-0000-0000B46E0000}"/>
    <cellStyle name="Year EN 3 7" xfId="22620" xr:uid="{00000000-0005-0000-0000-0000B56E0000}"/>
    <cellStyle name="Year EN 3 8" xfId="22621" xr:uid="{00000000-0005-0000-0000-0000B66E0000}"/>
    <cellStyle name="Year EN 3_факт 2019" xfId="31021" xr:uid="{00000000-0005-0000-0000-0000B76E0000}"/>
    <cellStyle name="Year EN 4" xfId="14471" xr:uid="{00000000-0005-0000-0000-0000B86E0000}"/>
    <cellStyle name="Year EN 4 2" xfId="22622" xr:uid="{00000000-0005-0000-0000-0000B96E0000}"/>
    <cellStyle name="Year EN 4 3" xfId="22623" xr:uid="{00000000-0005-0000-0000-0000BA6E0000}"/>
    <cellStyle name="Year EN 4 4" xfId="22624" xr:uid="{00000000-0005-0000-0000-0000BB6E0000}"/>
    <cellStyle name="Year EN 4 5" xfId="22625" xr:uid="{00000000-0005-0000-0000-0000BC6E0000}"/>
    <cellStyle name="Year EN 4 6" xfId="22626" xr:uid="{00000000-0005-0000-0000-0000BD6E0000}"/>
    <cellStyle name="Year EN 4 7" xfId="22627" xr:uid="{00000000-0005-0000-0000-0000BE6E0000}"/>
    <cellStyle name="Year EN 4 8" xfId="22628" xr:uid="{00000000-0005-0000-0000-0000BF6E0000}"/>
    <cellStyle name="Year EN 4_факт 2019" xfId="31022" xr:uid="{00000000-0005-0000-0000-0000C06E0000}"/>
    <cellStyle name="Year EN 5" xfId="14472" xr:uid="{00000000-0005-0000-0000-0000C16E0000}"/>
    <cellStyle name="Year EN 6" xfId="14473" xr:uid="{00000000-0005-0000-0000-0000C26E0000}"/>
    <cellStyle name="Year EN 7" xfId="14474" xr:uid="{00000000-0005-0000-0000-0000C36E0000}"/>
    <cellStyle name="Year EN_Лист2" xfId="31023" xr:uid="{00000000-0005-0000-0000-0000C46E0000}"/>
    <cellStyle name="Year RU" xfId="14475" xr:uid="{00000000-0005-0000-0000-0000C56E0000}"/>
    <cellStyle name="Year RU 2" xfId="14476" xr:uid="{00000000-0005-0000-0000-0000C66E0000}"/>
    <cellStyle name="Year RU 2 2" xfId="14477" xr:uid="{00000000-0005-0000-0000-0000C76E0000}"/>
    <cellStyle name="Year RU 2 2 2" xfId="14478" xr:uid="{00000000-0005-0000-0000-0000C86E0000}"/>
    <cellStyle name="Year RU 2 2 2 2" xfId="14479" xr:uid="{00000000-0005-0000-0000-0000C96E0000}"/>
    <cellStyle name="Year RU 2 2 2 2 2" xfId="22629" xr:uid="{00000000-0005-0000-0000-0000CA6E0000}"/>
    <cellStyle name="Year RU 2 2 2 2 3" xfId="22630" xr:uid="{00000000-0005-0000-0000-0000CB6E0000}"/>
    <cellStyle name="Year RU 2 2 2 2 4" xfId="22631" xr:uid="{00000000-0005-0000-0000-0000CC6E0000}"/>
    <cellStyle name="Year RU 2 2 2 2 5" xfId="22632" xr:uid="{00000000-0005-0000-0000-0000CD6E0000}"/>
    <cellStyle name="Year RU 2 2 2 2 6" xfId="22633" xr:uid="{00000000-0005-0000-0000-0000CE6E0000}"/>
    <cellStyle name="Year RU 2 2 2 2 7" xfId="22634" xr:uid="{00000000-0005-0000-0000-0000CF6E0000}"/>
    <cellStyle name="Year RU 2 2 2 2 8" xfId="22635" xr:uid="{00000000-0005-0000-0000-0000D06E0000}"/>
    <cellStyle name="Year RU 2 2 2 2_факт 2019" xfId="31024" xr:uid="{00000000-0005-0000-0000-0000D16E0000}"/>
    <cellStyle name="Year RU 2 2 2 3" xfId="14480" xr:uid="{00000000-0005-0000-0000-0000D26E0000}"/>
    <cellStyle name="Year RU 2 2 2 3 2" xfId="22636" xr:uid="{00000000-0005-0000-0000-0000D36E0000}"/>
    <cellStyle name="Year RU 2 2 2 3 3" xfId="22637" xr:uid="{00000000-0005-0000-0000-0000D46E0000}"/>
    <cellStyle name="Year RU 2 2 2 3 4" xfId="22638" xr:uid="{00000000-0005-0000-0000-0000D56E0000}"/>
    <cellStyle name="Year RU 2 2 2 3 5" xfId="22639" xr:uid="{00000000-0005-0000-0000-0000D66E0000}"/>
    <cellStyle name="Year RU 2 2 2 3 6" xfId="22640" xr:uid="{00000000-0005-0000-0000-0000D76E0000}"/>
    <cellStyle name="Year RU 2 2 2 3 7" xfId="22641" xr:uid="{00000000-0005-0000-0000-0000D86E0000}"/>
    <cellStyle name="Year RU 2 2 2 3 8" xfId="22642" xr:uid="{00000000-0005-0000-0000-0000D96E0000}"/>
    <cellStyle name="Year RU 2 2 2 3_факт 2019" xfId="31025" xr:uid="{00000000-0005-0000-0000-0000DA6E0000}"/>
    <cellStyle name="Year RU 2 2 2 4" xfId="14481" xr:uid="{00000000-0005-0000-0000-0000DB6E0000}"/>
    <cellStyle name="Year RU 2 2 2 5" xfId="14482" xr:uid="{00000000-0005-0000-0000-0000DC6E0000}"/>
    <cellStyle name="Year RU 2 2 2 6" xfId="14483" xr:uid="{00000000-0005-0000-0000-0000DD6E0000}"/>
    <cellStyle name="Year RU 2 2 2_факт 2019" xfId="31026" xr:uid="{00000000-0005-0000-0000-0000DE6E0000}"/>
    <cellStyle name="Year RU 2 2 3" xfId="14484" xr:uid="{00000000-0005-0000-0000-0000DF6E0000}"/>
    <cellStyle name="Year RU 2 2 3 2" xfId="14485" xr:uid="{00000000-0005-0000-0000-0000E06E0000}"/>
    <cellStyle name="Year RU 2 2 3 2 2" xfId="22643" xr:uid="{00000000-0005-0000-0000-0000E16E0000}"/>
    <cellStyle name="Year RU 2 2 3 2 3" xfId="22644" xr:uid="{00000000-0005-0000-0000-0000E26E0000}"/>
    <cellStyle name="Year RU 2 2 3 2 4" xfId="22645" xr:uid="{00000000-0005-0000-0000-0000E36E0000}"/>
    <cellStyle name="Year RU 2 2 3 2 5" xfId="22646" xr:uid="{00000000-0005-0000-0000-0000E46E0000}"/>
    <cellStyle name="Year RU 2 2 3 2 6" xfId="22647" xr:uid="{00000000-0005-0000-0000-0000E56E0000}"/>
    <cellStyle name="Year RU 2 2 3 2 7" xfId="22648" xr:uid="{00000000-0005-0000-0000-0000E66E0000}"/>
    <cellStyle name="Year RU 2 2 3 2 8" xfId="22649" xr:uid="{00000000-0005-0000-0000-0000E76E0000}"/>
    <cellStyle name="Year RU 2 2 3 2_факт 2019" xfId="31027" xr:uid="{00000000-0005-0000-0000-0000E86E0000}"/>
    <cellStyle name="Year RU 2 2 3 3" xfId="14486" xr:uid="{00000000-0005-0000-0000-0000E96E0000}"/>
    <cellStyle name="Year RU 2 2 3 3 2" xfId="22650" xr:uid="{00000000-0005-0000-0000-0000EA6E0000}"/>
    <cellStyle name="Year RU 2 2 3 3 3" xfId="22651" xr:uid="{00000000-0005-0000-0000-0000EB6E0000}"/>
    <cellStyle name="Year RU 2 2 3 3 4" xfId="22652" xr:uid="{00000000-0005-0000-0000-0000EC6E0000}"/>
    <cellStyle name="Year RU 2 2 3 3 5" xfId="22653" xr:uid="{00000000-0005-0000-0000-0000ED6E0000}"/>
    <cellStyle name="Year RU 2 2 3 3 6" xfId="22654" xr:uid="{00000000-0005-0000-0000-0000EE6E0000}"/>
    <cellStyle name="Year RU 2 2 3 3 7" xfId="22655" xr:uid="{00000000-0005-0000-0000-0000EF6E0000}"/>
    <cellStyle name="Year RU 2 2 3 3 8" xfId="22656" xr:uid="{00000000-0005-0000-0000-0000F06E0000}"/>
    <cellStyle name="Year RU 2 2 3 3_факт 2019" xfId="31028" xr:uid="{00000000-0005-0000-0000-0000F16E0000}"/>
    <cellStyle name="Year RU 2 2 3 4" xfId="14487" xr:uid="{00000000-0005-0000-0000-0000F26E0000}"/>
    <cellStyle name="Year RU 2 2 3 5" xfId="14488" xr:uid="{00000000-0005-0000-0000-0000F36E0000}"/>
    <cellStyle name="Year RU 2 2 3 6" xfId="14489" xr:uid="{00000000-0005-0000-0000-0000F46E0000}"/>
    <cellStyle name="Year RU 2 2 3_факт 2019" xfId="31029" xr:uid="{00000000-0005-0000-0000-0000F56E0000}"/>
    <cellStyle name="Year RU 2 2 4" xfId="14490" xr:uid="{00000000-0005-0000-0000-0000F66E0000}"/>
    <cellStyle name="Year RU 2 2 4 2" xfId="22657" xr:uid="{00000000-0005-0000-0000-0000F76E0000}"/>
    <cellStyle name="Year RU 2 2 4 3" xfId="22658" xr:uid="{00000000-0005-0000-0000-0000F86E0000}"/>
    <cellStyle name="Year RU 2 2 4 4" xfId="22659" xr:uid="{00000000-0005-0000-0000-0000F96E0000}"/>
    <cellStyle name="Year RU 2 2 4 5" xfId="22660" xr:uid="{00000000-0005-0000-0000-0000FA6E0000}"/>
    <cellStyle name="Year RU 2 2 4 6" xfId="22661" xr:uid="{00000000-0005-0000-0000-0000FB6E0000}"/>
    <cellStyle name="Year RU 2 2 4 7" xfId="22662" xr:uid="{00000000-0005-0000-0000-0000FC6E0000}"/>
    <cellStyle name="Year RU 2 2 4 8" xfId="22663" xr:uid="{00000000-0005-0000-0000-0000FD6E0000}"/>
    <cellStyle name="Year RU 2 2 4_факт 2019" xfId="31030" xr:uid="{00000000-0005-0000-0000-0000FE6E0000}"/>
    <cellStyle name="Year RU 2 2 5" xfId="14491" xr:uid="{00000000-0005-0000-0000-0000FF6E0000}"/>
    <cellStyle name="Year RU 2 2 5 2" xfId="22664" xr:uid="{00000000-0005-0000-0000-0000006F0000}"/>
    <cellStyle name="Year RU 2 2 5 3" xfId="22665" xr:uid="{00000000-0005-0000-0000-0000016F0000}"/>
    <cellStyle name="Year RU 2 2 5 4" xfId="22666" xr:uid="{00000000-0005-0000-0000-0000026F0000}"/>
    <cellStyle name="Year RU 2 2 5 5" xfId="22667" xr:uid="{00000000-0005-0000-0000-0000036F0000}"/>
    <cellStyle name="Year RU 2 2 5 6" xfId="22668" xr:uid="{00000000-0005-0000-0000-0000046F0000}"/>
    <cellStyle name="Year RU 2 2 5 7" xfId="22669" xr:uid="{00000000-0005-0000-0000-0000056F0000}"/>
    <cellStyle name="Year RU 2 2 5 8" xfId="22670" xr:uid="{00000000-0005-0000-0000-0000066F0000}"/>
    <cellStyle name="Year RU 2 2 5_факт 2019" xfId="31031" xr:uid="{00000000-0005-0000-0000-0000076F0000}"/>
    <cellStyle name="Year RU 2 2 6" xfId="14492" xr:uid="{00000000-0005-0000-0000-0000086F0000}"/>
    <cellStyle name="Year RU 2 2 7" xfId="14493" xr:uid="{00000000-0005-0000-0000-0000096F0000}"/>
    <cellStyle name="Year RU 2 2 8" xfId="14494" xr:uid="{00000000-0005-0000-0000-00000A6F0000}"/>
    <cellStyle name="Year RU 2 2_факт 2019" xfId="31032" xr:uid="{00000000-0005-0000-0000-00000B6F0000}"/>
    <cellStyle name="Year RU 2 3" xfId="14495" xr:uid="{00000000-0005-0000-0000-00000C6F0000}"/>
    <cellStyle name="Year RU 2 3 2" xfId="14496" xr:uid="{00000000-0005-0000-0000-00000D6F0000}"/>
    <cellStyle name="Year RU 2 3 2 2" xfId="22671" xr:uid="{00000000-0005-0000-0000-00000E6F0000}"/>
    <cellStyle name="Year RU 2 3 2 3" xfId="22672" xr:uid="{00000000-0005-0000-0000-00000F6F0000}"/>
    <cellStyle name="Year RU 2 3 2 4" xfId="22673" xr:uid="{00000000-0005-0000-0000-0000106F0000}"/>
    <cellStyle name="Year RU 2 3 2 5" xfId="22674" xr:uid="{00000000-0005-0000-0000-0000116F0000}"/>
    <cellStyle name="Year RU 2 3 2 6" xfId="22675" xr:uid="{00000000-0005-0000-0000-0000126F0000}"/>
    <cellStyle name="Year RU 2 3 2 7" xfId="22676" xr:uid="{00000000-0005-0000-0000-0000136F0000}"/>
    <cellStyle name="Year RU 2 3 2 8" xfId="22677" xr:uid="{00000000-0005-0000-0000-0000146F0000}"/>
    <cellStyle name="Year RU 2 3 2_факт 2019" xfId="31033" xr:uid="{00000000-0005-0000-0000-0000156F0000}"/>
    <cellStyle name="Year RU 2 3 3" xfId="14497" xr:uid="{00000000-0005-0000-0000-0000166F0000}"/>
    <cellStyle name="Year RU 2 3 3 2" xfId="22678" xr:uid="{00000000-0005-0000-0000-0000176F0000}"/>
    <cellStyle name="Year RU 2 3 3 3" xfId="22679" xr:uid="{00000000-0005-0000-0000-0000186F0000}"/>
    <cellStyle name="Year RU 2 3 3 4" xfId="22680" xr:uid="{00000000-0005-0000-0000-0000196F0000}"/>
    <cellStyle name="Year RU 2 3 3 5" xfId="22681" xr:uid="{00000000-0005-0000-0000-00001A6F0000}"/>
    <cellStyle name="Year RU 2 3 3 6" xfId="22682" xr:uid="{00000000-0005-0000-0000-00001B6F0000}"/>
    <cellStyle name="Year RU 2 3 3 7" xfId="22683" xr:uid="{00000000-0005-0000-0000-00001C6F0000}"/>
    <cellStyle name="Year RU 2 3 3 8" xfId="22684" xr:uid="{00000000-0005-0000-0000-00001D6F0000}"/>
    <cellStyle name="Year RU 2 3 3_факт 2019" xfId="31034" xr:uid="{00000000-0005-0000-0000-00001E6F0000}"/>
    <cellStyle name="Year RU 2 3 4" xfId="14498" xr:uid="{00000000-0005-0000-0000-00001F6F0000}"/>
    <cellStyle name="Year RU 2 3 5" xfId="14499" xr:uid="{00000000-0005-0000-0000-0000206F0000}"/>
    <cellStyle name="Year RU 2 3 6" xfId="14500" xr:uid="{00000000-0005-0000-0000-0000216F0000}"/>
    <cellStyle name="Year RU 2 3_факт 2019" xfId="31035" xr:uid="{00000000-0005-0000-0000-0000226F0000}"/>
    <cellStyle name="Year RU 2 4" xfId="14501" xr:uid="{00000000-0005-0000-0000-0000236F0000}"/>
    <cellStyle name="Year RU 2 4 2" xfId="14502" xr:uid="{00000000-0005-0000-0000-0000246F0000}"/>
    <cellStyle name="Year RU 2 4 2 2" xfId="22685" xr:uid="{00000000-0005-0000-0000-0000256F0000}"/>
    <cellStyle name="Year RU 2 4 2 3" xfId="22686" xr:uid="{00000000-0005-0000-0000-0000266F0000}"/>
    <cellStyle name="Year RU 2 4 2 4" xfId="22687" xr:uid="{00000000-0005-0000-0000-0000276F0000}"/>
    <cellStyle name="Year RU 2 4 2 5" xfId="22688" xr:uid="{00000000-0005-0000-0000-0000286F0000}"/>
    <cellStyle name="Year RU 2 4 2 6" xfId="22689" xr:uid="{00000000-0005-0000-0000-0000296F0000}"/>
    <cellStyle name="Year RU 2 4 2 7" xfId="22690" xr:uid="{00000000-0005-0000-0000-00002A6F0000}"/>
    <cellStyle name="Year RU 2 4 2 8" xfId="22691" xr:uid="{00000000-0005-0000-0000-00002B6F0000}"/>
    <cellStyle name="Year RU 2 4 2_факт 2019" xfId="31036" xr:uid="{00000000-0005-0000-0000-00002C6F0000}"/>
    <cellStyle name="Year RU 2 4 3" xfId="14503" xr:uid="{00000000-0005-0000-0000-00002D6F0000}"/>
    <cellStyle name="Year RU 2 4 3 2" xfId="22692" xr:uid="{00000000-0005-0000-0000-00002E6F0000}"/>
    <cellStyle name="Year RU 2 4 3 3" xfId="22693" xr:uid="{00000000-0005-0000-0000-00002F6F0000}"/>
    <cellStyle name="Year RU 2 4 3 4" xfId="22694" xr:uid="{00000000-0005-0000-0000-0000306F0000}"/>
    <cellStyle name="Year RU 2 4 3 5" xfId="22695" xr:uid="{00000000-0005-0000-0000-0000316F0000}"/>
    <cellStyle name="Year RU 2 4 3 6" xfId="22696" xr:uid="{00000000-0005-0000-0000-0000326F0000}"/>
    <cellStyle name="Year RU 2 4 3 7" xfId="22697" xr:uid="{00000000-0005-0000-0000-0000336F0000}"/>
    <cellStyle name="Year RU 2 4 3 8" xfId="22698" xr:uid="{00000000-0005-0000-0000-0000346F0000}"/>
    <cellStyle name="Year RU 2 4 3_факт 2019" xfId="31037" xr:uid="{00000000-0005-0000-0000-0000356F0000}"/>
    <cellStyle name="Year RU 2 4 4" xfId="14504" xr:uid="{00000000-0005-0000-0000-0000366F0000}"/>
    <cellStyle name="Year RU 2 4 5" xfId="14505" xr:uid="{00000000-0005-0000-0000-0000376F0000}"/>
    <cellStyle name="Year RU 2 4 6" xfId="14506" xr:uid="{00000000-0005-0000-0000-0000386F0000}"/>
    <cellStyle name="Year RU 2 4_факт 2019" xfId="31038" xr:uid="{00000000-0005-0000-0000-0000396F0000}"/>
    <cellStyle name="Year RU 2 5" xfId="14507" xr:uid="{00000000-0005-0000-0000-00003A6F0000}"/>
    <cellStyle name="Year RU 2 5 2" xfId="22699" xr:uid="{00000000-0005-0000-0000-00003B6F0000}"/>
    <cellStyle name="Year RU 2 5 3" xfId="22700" xr:uid="{00000000-0005-0000-0000-00003C6F0000}"/>
    <cellStyle name="Year RU 2 5 4" xfId="22701" xr:uid="{00000000-0005-0000-0000-00003D6F0000}"/>
    <cellStyle name="Year RU 2 5 5" xfId="22702" xr:uid="{00000000-0005-0000-0000-00003E6F0000}"/>
    <cellStyle name="Year RU 2 5 6" xfId="22703" xr:uid="{00000000-0005-0000-0000-00003F6F0000}"/>
    <cellStyle name="Year RU 2 5 7" xfId="22704" xr:uid="{00000000-0005-0000-0000-0000406F0000}"/>
    <cellStyle name="Year RU 2 5 8" xfId="22705" xr:uid="{00000000-0005-0000-0000-0000416F0000}"/>
    <cellStyle name="Year RU 2 5_факт 2019" xfId="31039" xr:uid="{00000000-0005-0000-0000-0000426F0000}"/>
    <cellStyle name="Year RU 2 6" xfId="14508" xr:uid="{00000000-0005-0000-0000-0000436F0000}"/>
    <cellStyle name="Year RU 2 6 2" xfId="22706" xr:uid="{00000000-0005-0000-0000-0000446F0000}"/>
    <cellStyle name="Year RU 2 6 3" xfId="22707" xr:uid="{00000000-0005-0000-0000-0000456F0000}"/>
    <cellStyle name="Year RU 2 6 4" xfId="22708" xr:uid="{00000000-0005-0000-0000-0000466F0000}"/>
    <cellStyle name="Year RU 2 6 5" xfId="22709" xr:uid="{00000000-0005-0000-0000-0000476F0000}"/>
    <cellStyle name="Year RU 2 6 6" xfId="22710" xr:uid="{00000000-0005-0000-0000-0000486F0000}"/>
    <cellStyle name="Year RU 2 6 7" xfId="22711" xr:uid="{00000000-0005-0000-0000-0000496F0000}"/>
    <cellStyle name="Year RU 2 6 8" xfId="22712" xr:uid="{00000000-0005-0000-0000-00004A6F0000}"/>
    <cellStyle name="Year RU 2 6_факт 2019" xfId="31040" xr:uid="{00000000-0005-0000-0000-00004B6F0000}"/>
    <cellStyle name="Year RU 2 7" xfId="14509" xr:uid="{00000000-0005-0000-0000-00004C6F0000}"/>
    <cellStyle name="Year RU 2 8" xfId="14510" xr:uid="{00000000-0005-0000-0000-00004D6F0000}"/>
    <cellStyle name="Year RU 2 9" xfId="14511" xr:uid="{00000000-0005-0000-0000-00004E6F0000}"/>
    <cellStyle name="Year RU 2_факт 2019" xfId="31041" xr:uid="{00000000-0005-0000-0000-00004F6F0000}"/>
    <cellStyle name="Year RU 3" xfId="14512" xr:uid="{00000000-0005-0000-0000-0000506F0000}"/>
    <cellStyle name="Year RU 3 2" xfId="22713" xr:uid="{00000000-0005-0000-0000-0000516F0000}"/>
    <cellStyle name="Year RU 3 3" xfId="22714" xr:uid="{00000000-0005-0000-0000-0000526F0000}"/>
    <cellStyle name="Year RU 3 4" xfId="22715" xr:uid="{00000000-0005-0000-0000-0000536F0000}"/>
    <cellStyle name="Year RU 3 5" xfId="22716" xr:uid="{00000000-0005-0000-0000-0000546F0000}"/>
    <cellStyle name="Year RU 3 6" xfId="22717" xr:uid="{00000000-0005-0000-0000-0000556F0000}"/>
    <cellStyle name="Year RU 3 7" xfId="22718" xr:uid="{00000000-0005-0000-0000-0000566F0000}"/>
    <cellStyle name="Year RU 3 8" xfId="22719" xr:uid="{00000000-0005-0000-0000-0000576F0000}"/>
    <cellStyle name="Year RU 3_факт 2019" xfId="31042" xr:uid="{00000000-0005-0000-0000-0000586F0000}"/>
    <cellStyle name="Year RU 4" xfId="14513" xr:uid="{00000000-0005-0000-0000-0000596F0000}"/>
    <cellStyle name="Year RU 4 2" xfId="22720" xr:uid="{00000000-0005-0000-0000-00005A6F0000}"/>
    <cellStyle name="Year RU 4 3" xfId="22721" xr:uid="{00000000-0005-0000-0000-00005B6F0000}"/>
    <cellStyle name="Year RU 4 4" xfId="22722" xr:uid="{00000000-0005-0000-0000-00005C6F0000}"/>
    <cellStyle name="Year RU 4 5" xfId="22723" xr:uid="{00000000-0005-0000-0000-00005D6F0000}"/>
    <cellStyle name="Year RU 4 6" xfId="22724" xr:uid="{00000000-0005-0000-0000-00005E6F0000}"/>
    <cellStyle name="Year RU 4 7" xfId="22725" xr:uid="{00000000-0005-0000-0000-00005F6F0000}"/>
    <cellStyle name="Year RU 4 8" xfId="22726" xr:uid="{00000000-0005-0000-0000-0000606F0000}"/>
    <cellStyle name="Year RU 4_факт 2019" xfId="31043" xr:uid="{00000000-0005-0000-0000-0000616F0000}"/>
    <cellStyle name="Year RU 5" xfId="14514" xr:uid="{00000000-0005-0000-0000-0000626F0000}"/>
    <cellStyle name="Year RU 6" xfId="14515" xr:uid="{00000000-0005-0000-0000-0000636F0000}"/>
    <cellStyle name="Year RU 7" xfId="14516" xr:uid="{00000000-0005-0000-0000-0000646F0000}"/>
    <cellStyle name="Year RU_Лист2" xfId="31044" xr:uid="{00000000-0005-0000-0000-0000656F0000}"/>
    <cellStyle name="year_Лист2" xfId="31045" xr:uid="{00000000-0005-0000-0000-0000666F0000}"/>
    <cellStyle name="Yen" xfId="14517" xr:uid="{00000000-0005-0000-0000-0000676F0000}"/>
    <cellStyle name="Yen 2" xfId="31046" xr:uid="{00000000-0005-0000-0000-0000686F0000}"/>
    <cellStyle name="Zero" xfId="14518" xr:uid="{00000000-0005-0000-0000-0000696F0000}"/>
    <cellStyle name="Zero 2" xfId="31047" xr:uid="{00000000-0005-0000-0000-00006A6F0000}"/>
    <cellStyle name="Акцент1 2" xfId="14519" xr:uid="{00000000-0005-0000-0000-00006B6F0000}"/>
    <cellStyle name="Акцент1 2 2" xfId="31048" xr:uid="{00000000-0005-0000-0000-00006C6F0000}"/>
    <cellStyle name="Акцент1 3" xfId="14520" xr:uid="{00000000-0005-0000-0000-00006D6F0000}"/>
    <cellStyle name="Акцент2 2" xfId="14521" xr:uid="{00000000-0005-0000-0000-00006E6F0000}"/>
    <cellStyle name="Акцент2 2 2" xfId="31049" xr:uid="{00000000-0005-0000-0000-00006F6F0000}"/>
    <cellStyle name="Акцент2 3" xfId="14522" xr:uid="{00000000-0005-0000-0000-0000706F0000}"/>
    <cellStyle name="Акцент3 2" xfId="14523" xr:uid="{00000000-0005-0000-0000-0000716F0000}"/>
    <cellStyle name="Акцент3 2 2" xfId="31050" xr:uid="{00000000-0005-0000-0000-0000726F0000}"/>
    <cellStyle name="Акцент3 3" xfId="14524" xr:uid="{00000000-0005-0000-0000-0000736F0000}"/>
    <cellStyle name="Акцент4 2" xfId="14525" xr:uid="{00000000-0005-0000-0000-0000746F0000}"/>
    <cellStyle name="Акцент4 2 2" xfId="31051" xr:uid="{00000000-0005-0000-0000-0000756F0000}"/>
    <cellStyle name="Акцент4 3" xfId="14526" xr:uid="{00000000-0005-0000-0000-0000766F0000}"/>
    <cellStyle name="Акцент5 2" xfId="14527" xr:uid="{00000000-0005-0000-0000-0000776F0000}"/>
    <cellStyle name="Акцент5 2 2" xfId="31052" xr:uid="{00000000-0005-0000-0000-0000786F0000}"/>
    <cellStyle name="Акцент5 3" xfId="14528" xr:uid="{00000000-0005-0000-0000-0000796F0000}"/>
    <cellStyle name="Акцент6 2" xfId="14529" xr:uid="{00000000-0005-0000-0000-00007A6F0000}"/>
    <cellStyle name="Акцент6 2 2" xfId="31053" xr:uid="{00000000-0005-0000-0000-00007B6F0000}"/>
    <cellStyle name="Акцент6 3" xfId="14530" xr:uid="{00000000-0005-0000-0000-00007C6F0000}"/>
    <cellStyle name="Беззащитный" xfId="14531" xr:uid="{00000000-0005-0000-0000-00007D6F0000}"/>
    <cellStyle name="Беззащитный 10" xfId="14532" xr:uid="{00000000-0005-0000-0000-00007E6F0000}"/>
    <cellStyle name="Беззащитный 10 2" xfId="22727" xr:uid="{00000000-0005-0000-0000-00007F6F0000}"/>
    <cellStyle name="Беззащитный 10_факт 2019" xfId="31054" xr:uid="{00000000-0005-0000-0000-0000806F0000}"/>
    <cellStyle name="Беззащитный 11" xfId="14533" xr:uid="{00000000-0005-0000-0000-0000816F0000}"/>
    <cellStyle name="Беззащитный 11 2" xfId="22728" xr:uid="{00000000-0005-0000-0000-0000826F0000}"/>
    <cellStyle name="Беззащитный 11_факт 2019" xfId="31055" xr:uid="{00000000-0005-0000-0000-0000836F0000}"/>
    <cellStyle name="Беззащитный 12" xfId="14534" xr:uid="{00000000-0005-0000-0000-0000846F0000}"/>
    <cellStyle name="Беззащитный 13" xfId="31056" xr:uid="{00000000-0005-0000-0000-0000856F0000}"/>
    <cellStyle name="Беззащитный 2" xfId="14535" xr:uid="{00000000-0005-0000-0000-0000866F0000}"/>
    <cellStyle name="Беззащитный 2 2" xfId="14536" xr:uid="{00000000-0005-0000-0000-0000876F0000}"/>
    <cellStyle name="Беззащитный 2 2 2" xfId="14537" xr:uid="{00000000-0005-0000-0000-0000886F0000}"/>
    <cellStyle name="Беззащитный 2 2 2 2" xfId="22729" xr:uid="{00000000-0005-0000-0000-0000896F0000}"/>
    <cellStyle name="Беззащитный 2 2 2 2 2" xfId="22730" xr:uid="{00000000-0005-0000-0000-00008A6F0000}"/>
    <cellStyle name="Беззащитный 2 2 2 2_факт 2019" xfId="31057" xr:uid="{00000000-0005-0000-0000-00008B6F0000}"/>
    <cellStyle name="Беззащитный 2 2 2 3" xfId="22731" xr:uid="{00000000-0005-0000-0000-00008C6F0000}"/>
    <cellStyle name="Беззащитный 2 2 2 3 2" xfId="22732" xr:uid="{00000000-0005-0000-0000-00008D6F0000}"/>
    <cellStyle name="Беззащитный 2 2 2 3_факт 2019" xfId="31058" xr:uid="{00000000-0005-0000-0000-00008E6F0000}"/>
    <cellStyle name="Беззащитный 2 2 2 4" xfId="22733" xr:uid="{00000000-0005-0000-0000-00008F6F0000}"/>
    <cellStyle name="Беззащитный 2 2 2_факт 2019" xfId="31059" xr:uid="{00000000-0005-0000-0000-0000906F0000}"/>
    <cellStyle name="Беззащитный 2 2 3" xfId="14538" xr:uid="{00000000-0005-0000-0000-0000916F0000}"/>
    <cellStyle name="Беззащитный 2 2 3 2" xfId="22734" xr:uid="{00000000-0005-0000-0000-0000926F0000}"/>
    <cellStyle name="Беззащитный 2 2 3_факт 2019" xfId="31060" xr:uid="{00000000-0005-0000-0000-0000936F0000}"/>
    <cellStyle name="Беззащитный 2 2 4" xfId="14539" xr:uid="{00000000-0005-0000-0000-0000946F0000}"/>
    <cellStyle name="Беззащитный 2 2 4 2" xfId="22735" xr:uid="{00000000-0005-0000-0000-0000956F0000}"/>
    <cellStyle name="Беззащитный 2 2 4_факт 2019" xfId="31061" xr:uid="{00000000-0005-0000-0000-0000966F0000}"/>
    <cellStyle name="Беззащитный 2 2 5" xfId="14540" xr:uid="{00000000-0005-0000-0000-0000976F0000}"/>
    <cellStyle name="Беззащитный 2 2 5 2" xfId="22736" xr:uid="{00000000-0005-0000-0000-0000986F0000}"/>
    <cellStyle name="Беззащитный 2 2 5_факт 2019" xfId="31062" xr:uid="{00000000-0005-0000-0000-0000996F0000}"/>
    <cellStyle name="Беззащитный 2 2 6" xfId="14541" xr:uid="{00000000-0005-0000-0000-00009A6F0000}"/>
    <cellStyle name="Беззащитный 2 2_факт 2019" xfId="31063" xr:uid="{00000000-0005-0000-0000-00009B6F0000}"/>
    <cellStyle name="Беззащитный 2 3" xfId="14542" xr:uid="{00000000-0005-0000-0000-00009C6F0000}"/>
    <cellStyle name="Беззащитный 2 3 2" xfId="22737" xr:uid="{00000000-0005-0000-0000-00009D6F0000}"/>
    <cellStyle name="Беззащитный 2 3 2 2" xfId="22738" xr:uid="{00000000-0005-0000-0000-00009E6F0000}"/>
    <cellStyle name="Беззащитный 2 3 2_факт 2019" xfId="31064" xr:uid="{00000000-0005-0000-0000-00009F6F0000}"/>
    <cellStyle name="Беззащитный 2 3 3" xfId="22739" xr:uid="{00000000-0005-0000-0000-0000A06F0000}"/>
    <cellStyle name="Беззащитный 2 3 3 2" xfId="22740" xr:uid="{00000000-0005-0000-0000-0000A16F0000}"/>
    <cellStyle name="Беззащитный 2 3 3_факт 2019" xfId="31065" xr:uid="{00000000-0005-0000-0000-0000A26F0000}"/>
    <cellStyle name="Беззащитный 2 3 4" xfId="22741" xr:uid="{00000000-0005-0000-0000-0000A36F0000}"/>
    <cellStyle name="Беззащитный 2 3_факт 2019" xfId="31066" xr:uid="{00000000-0005-0000-0000-0000A46F0000}"/>
    <cellStyle name="Беззащитный 2 4" xfId="14543" xr:uid="{00000000-0005-0000-0000-0000A56F0000}"/>
    <cellStyle name="Беззащитный 2 4 2" xfId="22742" xr:uid="{00000000-0005-0000-0000-0000A66F0000}"/>
    <cellStyle name="Беззащитный 2 4_факт 2019" xfId="31067" xr:uid="{00000000-0005-0000-0000-0000A76F0000}"/>
    <cellStyle name="Беззащитный 2 5" xfId="14544" xr:uid="{00000000-0005-0000-0000-0000A86F0000}"/>
    <cellStyle name="Беззащитный 2 5 2" xfId="22743" xr:uid="{00000000-0005-0000-0000-0000A96F0000}"/>
    <cellStyle name="Беззащитный 2 5_факт 2019" xfId="31068" xr:uid="{00000000-0005-0000-0000-0000AA6F0000}"/>
    <cellStyle name="Беззащитный 2 6" xfId="14545" xr:uid="{00000000-0005-0000-0000-0000AB6F0000}"/>
    <cellStyle name="Беззащитный 2 6 2" xfId="22744" xr:uid="{00000000-0005-0000-0000-0000AC6F0000}"/>
    <cellStyle name="Беззащитный 2 6_факт 2019" xfId="31069" xr:uid="{00000000-0005-0000-0000-0000AD6F0000}"/>
    <cellStyle name="Беззащитный 2 7" xfId="14546" xr:uid="{00000000-0005-0000-0000-0000AE6F0000}"/>
    <cellStyle name="Беззащитный 2_факт 2019" xfId="31070" xr:uid="{00000000-0005-0000-0000-0000AF6F0000}"/>
    <cellStyle name="Беззащитный 3" xfId="14547" xr:uid="{00000000-0005-0000-0000-0000B06F0000}"/>
    <cellStyle name="Беззащитный 3 2" xfId="14548" xr:uid="{00000000-0005-0000-0000-0000B16F0000}"/>
    <cellStyle name="Беззащитный 3 2 2" xfId="22745" xr:uid="{00000000-0005-0000-0000-0000B26F0000}"/>
    <cellStyle name="Беззащитный 3 2 2 2" xfId="22746" xr:uid="{00000000-0005-0000-0000-0000B36F0000}"/>
    <cellStyle name="Беззащитный 3 2 2_факт 2019" xfId="31071" xr:uid="{00000000-0005-0000-0000-0000B46F0000}"/>
    <cellStyle name="Беззащитный 3 2 3" xfId="22747" xr:uid="{00000000-0005-0000-0000-0000B56F0000}"/>
    <cellStyle name="Беззащитный 3 2 3 2" xfId="22748" xr:uid="{00000000-0005-0000-0000-0000B66F0000}"/>
    <cellStyle name="Беззащитный 3 2 3_факт 2019" xfId="31072" xr:uid="{00000000-0005-0000-0000-0000B76F0000}"/>
    <cellStyle name="Беззащитный 3 2 4" xfId="22749" xr:uid="{00000000-0005-0000-0000-0000B86F0000}"/>
    <cellStyle name="Беззащитный 3 2_факт 2019" xfId="31073" xr:uid="{00000000-0005-0000-0000-0000B96F0000}"/>
    <cellStyle name="Беззащитный 3 3" xfId="14549" xr:uid="{00000000-0005-0000-0000-0000BA6F0000}"/>
    <cellStyle name="Беззащитный 3 3 2" xfId="22750" xr:uid="{00000000-0005-0000-0000-0000BB6F0000}"/>
    <cellStyle name="Беззащитный 3 3_факт 2019" xfId="31074" xr:uid="{00000000-0005-0000-0000-0000BC6F0000}"/>
    <cellStyle name="Беззащитный 3 4" xfId="14550" xr:uid="{00000000-0005-0000-0000-0000BD6F0000}"/>
    <cellStyle name="Беззащитный 3 4 2" xfId="22751" xr:uid="{00000000-0005-0000-0000-0000BE6F0000}"/>
    <cellStyle name="Беззащитный 3 4_факт 2019" xfId="31075" xr:uid="{00000000-0005-0000-0000-0000BF6F0000}"/>
    <cellStyle name="Беззащитный 3 5" xfId="14551" xr:uid="{00000000-0005-0000-0000-0000C06F0000}"/>
    <cellStyle name="Беззащитный 3 5 2" xfId="22752" xr:uid="{00000000-0005-0000-0000-0000C16F0000}"/>
    <cellStyle name="Беззащитный 3 5_факт 2019" xfId="31076" xr:uid="{00000000-0005-0000-0000-0000C26F0000}"/>
    <cellStyle name="Беззащитный 3 6" xfId="14552" xr:uid="{00000000-0005-0000-0000-0000C36F0000}"/>
    <cellStyle name="Беззащитный 3_факт 2019" xfId="31077" xr:uid="{00000000-0005-0000-0000-0000C46F0000}"/>
    <cellStyle name="Беззащитный 4" xfId="14553" xr:uid="{00000000-0005-0000-0000-0000C56F0000}"/>
    <cellStyle name="Беззащитный 4 2" xfId="14554" xr:uid="{00000000-0005-0000-0000-0000C66F0000}"/>
    <cellStyle name="Беззащитный 4 2 2" xfId="22753" xr:uid="{00000000-0005-0000-0000-0000C76F0000}"/>
    <cellStyle name="Беззащитный 4 2 2 2" xfId="22754" xr:uid="{00000000-0005-0000-0000-0000C86F0000}"/>
    <cellStyle name="Беззащитный 4 2 2_факт 2019" xfId="31078" xr:uid="{00000000-0005-0000-0000-0000C96F0000}"/>
    <cellStyle name="Беззащитный 4 2 3" xfId="22755" xr:uid="{00000000-0005-0000-0000-0000CA6F0000}"/>
    <cellStyle name="Беззащитный 4 2 3 2" xfId="22756" xr:uid="{00000000-0005-0000-0000-0000CB6F0000}"/>
    <cellStyle name="Беззащитный 4 2 3_факт 2019" xfId="31079" xr:uid="{00000000-0005-0000-0000-0000CC6F0000}"/>
    <cellStyle name="Беззащитный 4 2 4" xfId="22757" xr:uid="{00000000-0005-0000-0000-0000CD6F0000}"/>
    <cellStyle name="Беззащитный 4 2_факт 2019" xfId="31080" xr:uid="{00000000-0005-0000-0000-0000CE6F0000}"/>
    <cellStyle name="Беззащитный 4 3" xfId="14555" xr:uid="{00000000-0005-0000-0000-0000CF6F0000}"/>
    <cellStyle name="Беззащитный 4 3 2" xfId="22758" xr:uid="{00000000-0005-0000-0000-0000D06F0000}"/>
    <cellStyle name="Беззащитный 4 3_факт 2019" xfId="31081" xr:uid="{00000000-0005-0000-0000-0000D16F0000}"/>
    <cellStyle name="Беззащитный 4 4" xfId="14556" xr:uid="{00000000-0005-0000-0000-0000D26F0000}"/>
    <cellStyle name="Беззащитный 4 4 2" xfId="22759" xr:uid="{00000000-0005-0000-0000-0000D36F0000}"/>
    <cellStyle name="Беззащитный 4 4_факт 2019" xfId="31082" xr:uid="{00000000-0005-0000-0000-0000D46F0000}"/>
    <cellStyle name="Беззащитный 4 5" xfId="14557" xr:uid="{00000000-0005-0000-0000-0000D56F0000}"/>
    <cellStyle name="Беззащитный 4 5 2" xfId="22760" xr:uid="{00000000-0005-0000-0000-0000D66F0000}"/>
    <cellStyle name="Беззащитный 4 5_факт 2019" xfId="31083" xr:uid="{00000000-0005-0000-0000-0000D76F0000}"/>
    <cellStyle name="Беззащитный 4 6" xfId="14558" xr:uid="{00000000-0005-0000-0000-0000D86F0000}"/>
    <cellStyle name="Беззащитный 4_факт 2019" xfId="31084" xr:uid="{00000000-0005-0000-0000-0000D96F0000}"/>
    <cellStyle name="Беззащитный 5" xfId="14559" xr:uid="{00000000-0005-0000-0000-0000DA6F0000}"/>
    <cellStyle name="Беззащитный 5 2" xfId="14560" xr:uid="{00000000-0005-0000-0000-0000DB6F0000}"/>
    <cellStyle name="Беззащитный 5 2 2" xfId="22761" xr:uid="{00000000-0005-0000-0000-0000DC6F0000}"/>
    <cellStyle name="Беззащитный 5 2 2 2" xfId="22762" xr:uid="{00000000-0005-0000-0000-0000DD6F0000}"/>
    <cellStyle name="Беззащитный 5 2 2_факт 2019" xfId="31085" xr:uid="{00000000-0005-0000-0000-0000DE6F0000}"/>
    <cellStyle name="Беззащитный 5 2 3" xfId="22763" xr:uid="{00000000-0005-0000-0000-0000DF6F0000}"/>
    <cellStyle name="Беззащитный 5 2 3 2" xfId="22764" xr:uid="{00000000-0005-0000-0000-0000E06F0000}"/>
    <cellStyle name="Беззащитный 5 2 3_факт 2019" xfId="31086" xr:uid="{00000000-0005-0000-0000-0000E16F0000}"/>
    <cellStyle name="Беззащитный 5 2 4" xfId="22765" xr:uid="{00000000-0005-0000-0000-0000E26F0000}"/>
    <cellStyle name="Беззащитный 5 2_факт 2019" xfId="31087" xr:uid="{00000000-0005-0000-0000-0000E36F0000}"/>
    <cellStyle name="Беззащитный 5 3" xfId="14561" xr:uid="{00000000-0005-0000-0000-0000E46F0000}"/>
    <cellStyle name="Беззащитный 5 3 2" xfId="22766" xr:uid="{00000000-0005-0000-0000-0000E56F0000}"/>
    <cellStyle name="Беззащитный 5 3_факт 2019" xfId="31088" xr:uid="{00000000-0005-0000-0000-0000E66F0000}"/>
    <cellStyle name="Беззащитный 5 4" xfId="14562" xr:uid="{00000000-0005-0000-0000-0000E76F0000}"/>
    <cellStyle name="Беззащитный 5 4 2" xfId="22767" xr:uid="{00000000-0005-0000-0000-0000E86F0000}"/>
    <cellStyle name="Беззащитный 5 4_факт 2019" xfId="31089" xr:uid="{00000000-0005-0000-0000-0000E96F0000}"/>
    <cellStyle name="Беззащитный 5 5" xfId="14563" xr:uid="{00000000-0005-0000-0000-0000EA6F0000}"/>
    <cellStyle name="Беззащитный 5 5 2" xfId="22768" xr:uid="{00000000-0005-0000-0000-0000EB6F0000}"/>
    <cellStyle name="Беззащитный 5 5_факт 2019" xfId="31090" xr:uid="{00000000-0005-0000-0000-0000EC6F0000}"/>
    <cellStyle name="Беззащитный 5 6" xfId="14564" xr:uid="{00000000-0005-0000-0000-0000ED6F0000}"/>
    <cellStyle name="Беззащитный 5_факт 2019" xfId="31091" xr:uid="{00000000-0005-0000-0000-0000EE6F0000}"/>
    <cellStyle name="Беззащитный 6" xfId="14565" xr:uid="{00000000-0005-0000-0000-0000EF6F0000}"/>
    <cellStyle name="Беззащитный 6 2" xfId="14566" xr:uid="{00000000-0005-0000-0000-0000F06F0000}"/>
    <cellStyle name="Беззащитный 6 2 2" xfId="22769" xr:uid="{00000000-0005-0000-0000-0000F16F0000}"/>
    <cellStyle name="Беззащитный 6 2 2 2" xfId="22770" xr:uid="{00000000-0005-0000-0000-0000F26F0000}"/>
    <cellStyle name="Беззащитный 6 2 2_факт 2019" xfId="31092" xr:uid="{00000000-0005-0000-0000-0000F36F0000}"/>
    <cellStyle name="Беззащитный 6 2 3" xfId="22771" xr:uid="{00000000-0005-0000-0000-0000F46F0000}"/>
    <cellStyle name="Беззащитный 6 2 3 2" xfId="22772" xr:uid="{00000000-0005-0000-0000-0000F56F0000}"/>
    <cellStyle name="Беззащитный 6 2 3_факт 2019" xfId="31093" xr:uid="{00000000-0005-0000-0000-0000F66F0000}"/>
    <cellStyle name="Беззащитный 6 2 4" xfId="22773" xr:uid="{00000000-0005-0000-0000-0000F76F0000}"/>
    <cellStyle name="Беззащитный 6 2_факт 2019" xfId="31094" xr:uid="{00000000-0005-0000-0000-0000F86F0000}"/>
    <cellStyle name="Беззащитный 6 3" xfId="14567" xr:uid="{00000000-0005-0000-0000-0000F96F0000}"/>
    <cellStyle name="Беззащитный 6 3 2" xfId="22774" xr:uid="{00000000-0005-0000-0000-0000FA6F0000}"/>
    <cellStyle name="Беззащитный 6 3_факт 2019" xfId="31095" xr:uid="{00000000-0005-0000-0000-0000FB6F0000}"/>
    <cellStyle name="Беззащитный 6 4" xfId="14568" xr:uid="{00000000-0005-0000-0000-0000FC6F0000}"/>
    <cellStyle name="Беззащитный 6 4 2" xfId="22775" xr:uid="{00000000-0005-0000-0000-0000FD6F0000}"/>
    <cellStyle name="Беззащитный 6 4_факт 2019" xfId="31096" xr:uid="{00000000-0005-0000-0000-0000FE6F0000}"/>
    <cellStyle name="Беззащитный 6 5" xfId="14569" xr:uid="{00000000-0005-0000-0000-0000FF6F0000}"/>
    <cellStyle name="Беззащитный 6 5 2" xfId="22776" xr:uid="{00000000-0005-0000-0000-000000700000}"/>
    <cellStyle name="Беззащитный 6 5_факт 2019" xfId="31097" xr:uid="{00000000-0005-0000-0000-000001700000}"/>
    <cellStyle name="Беззащитный 6 6" xfId="14570" xr:uid="{00000000-0005-0000-0000-000002700000}"/>
    <cellStyle name="Беззащитный 6_факт 2019" xfId="31098" xr:uid="{00000000-0005-0000-0000-000003700000}"/>
    <cellStyle name="Беззащитный 7" xfId="14571" xr:uid="{00000000-0005-0000-0000-000004700000}"/>
    <cellStyle name="Беззащитный 7 2" xfId="14572" xr:uid="{00000000-0005-0000-0000-000005700000}"/>
    <cellStyle name="Беззащитный 7 2 2" xfId="22777" xr:uid="{00000000-0005-0000-0000-000006700000}"/>
    <cellStyle name="Беззащитный 7 2 2 2" xfId="22778" xr:uid="{00000000-0005-0000-0000-000007700000}"/>
    <cellStyle name="Беззащитный 7 2 2_факт 2019" xfId="31099" xr:uid="{00000000-0005-0000-0000-000008700000}"/>
    <cellStyle name="Беззащитный 7 2 3" xfId="22779" xr:uid="{00000000-0005-0000-0000-000009700000}"/>
    <cellStyle name="Беззащитный 7 2 3 2" xfId="22780" xr:uid="{00000000-0005-0000-0000-00000A700000}"/>
    <cellStyle name="Беззащитный 7 2 3_факт 2019" xfId="31100" xr:uid="{00000000-0005-0000-0000-00000B700000}"/>
    <cellStyle name="Беззащитный 7 2 4" xfId="22781" xr:uid="{00000000-0005-0000-0000-00000C700000}"/>
    <cellStyle name="Беззащитный 7 2_факт 2019" xfId="31101" xr:uid="{00000000-0005-0000-0000-00000D700000}"/>
    <cellStyle name="Беззащитный 7 3" xfId="14573" xr:uid="{00000000-0005-0000-0000-00000E700000}"/>
    <cellStyle name="Беззащитный 7 3 2" xfId="22782" xr:uid="{00000000-0005-0000-0000-00000F700000}"/>
    <cellStyle name="Беззащитный 7 3_факт 2019" xfId="31102" xr:uid="{00000000-0005-0000-0000-000010700000}"/>
    <cellStyle name="Беззащитный 7 4" xfId="14574" xr:uid="{00000000-0005-0000-0000-000011700000}"/>
    <cellStyle name="Беззащитный 7 4 2" xfId="22783" xr:uid="{00000000-0005-0000-0000-000012700000}"/>
    <cellStyle name="Беззащитный 7 4_факт 2019" xfId="31103" xr:uid="{00000000-0005-0000-0000-000013700000}"/>
    <cellStyle name="Беззащитный 7 5" xfId="14575" xr:uid="{00000000-0005-0000-0000-000014700000}"/>
    <cellStyle name="Беззащитный 7 5 2" xfId="22784" xr:uid="{00000000-0005-0000-0000-000015700000}"/>
    <cellStyle name="Беззащитный 7 5_факт 2019" xfId="31104" xr:uid="{00000000-0005-0000-0000-000016700000}"/>
    <cellStyle name="Беззащитный 7 6" xfId="14576" xr:uid="{00000000-0005-0000-0000-000017700000}"/>
    <cellStyle name="Беззащитный 7_факт 2019" xfId="31105" xr:uid="{00000000-0005-0000-0000-000018700000}"/>
    <cellStyle name="Беззащитный 8" xfId="14577" xr:uid="{00000000-0005-0000-0000-000019700000}"/>
    <cellStyle name="Беззащитный 8 2" xfId="22785" xr:uid="{00000000-0005-0000-0000-00001A700000}"/>
    <cellStyle name="Беззащитный 8 2 2" xfId="22786" xr:uid="{00000000-0005-0000-0000-00001B700000}"/>
    <cellStyle name="Беззащитный 8 2_факт 2019" xfId="31106" xr:uid="{00000000-0005-0000-0000-00001C700000}"/>
    <cellStyle name="Беззащитный 8 3" xfId="22787" xr:uid="{00000000-0005-0000-0000-00001D700000}"/>
    <cellStyle name="Беззащитный 8 3 2" xfId="22788" xr:uid="{00000000-0005-0000-0000-00001E700000}"/>
    <cellStyle name="Беззащитный 8 3_факт 2019" xfId="31107" xr:uid="{00000000-0005-0000-0000-00001F700000}"/>
    <cellStyle name="Беззащитный 8 4" xfId="22789" xr:uid="{00000000-0005-0000-0000-000020700000}"/>
    <cellStyle name="Беззащитный 8_факт 2019" xfId="31108" xr:uid="{00000000-0005-0000-0000-000021700000}"/>
    <cellStyle name="Беззащитный 9" xfId="14578" xr:uid="{00000000-0005-0000-0000-000022700000}"/>
    <cellStyle name="Беззащитный 9 2" xfId="22790" xr:uid="{00000000-0005-0000-0000-000023700000}"/>
    <cellStyle name="Беззащитный 9_факт 2019" xfId="31109" xr:uid="{00000000-0005-0000-0000-000024700000}"/>
    <cellStyle name="Беззащитный_Лист2" xfId="31110" xr:uid="{00000000-0005-0000-0000-000025700000}"/>
    <cellStyle name="вагоны" xfId="14579" xr:uid="{00000000-0005-0000-0000-000026700000}"/>
    <cellStyle name="вагоны 2" xfId="14580" xr:uid="{00000000-0005-0000-0000-000027700000}"/>
    <cellStyle name="вагоны 3" xfId="14581" xr:uid="{00000000-0005-0000-0000-000028700000}"/>
    <cellStyle name="вагоны 4" xfId="14582" xr:uid="{00000000-0005-0000-0000-000029700000}"/>
    <cellStyle name="вагоны 5" xfId="14583" xr:uid="{00000000-0005-0000-0000-00002A700000}"/>
    <cellStyle name="вагоны_факт 2019" xfId="31111" xr:uid="{00000000-0005-0000-0000-00002B700000}"/>
    <cellStyle name="Ввод  10" xfId="14584" xr:uid="{00000000-0005-0000-0000-00002C700000}"/>
    <cellStyle name="Ввод  10 2" xfId="14585" xr:uid="{00000000-0005-0000-0000-00002D700000}"/>
    <cellStyle name="Ввод  10 3" xfId="14586" xr:uid="{00000000-0005-0000-0000-00002E700000}"/>
    <cellStyle name="Ввод  10 4" xfId="14587" xr:uid="{00000000-0005-0000-0000-00002F700000}"/>
    <cellStyle name="Ввод  11" xfId="14588" xr:uid="{00000000-0005-0000-0000-000030700000}"/>
    <cellStyle name="Ввод  11 2" xfId="14589" xr:uid="{00000000-0005-0000-0000-000031700000}"/>
    <cellStyle name="Ввод  11 3" xfId="14590" xr:uid="{00000000-0005-0000-0000-000032700000}"/>
    <cellStyle name="Ввод  11 4" xfId="14591" xr:uid="{00000000-0005-0000-0000-000033700000}"/>
    <cellStyle name="Ввод  12" xfId="14592" xr:uid="{00000000-0005-0000-0000-000034700000}"/>
    <cellStyle name="Ввод  12 2" xfId="14593" xr:uid="{00000000-0005-0000-0000-000035700000}"/>
    <cellStyle name="Ввод  12 3" xfId="14594" xr:uid="{00000000-0005-0000-0000-000036700000}"/>
    <cellStyle name="Ввод  12 4" xfId="14595" xr:uid="{00000000-0005-0000-0000-000037700000}"/>
    <cellStyle name="Ввод  13" xfId="14596" xr:uid="{00000000-0005-0000-0000-000038700000}"/>
    <cellStyle name="Ввод  13 2" xfId="14597" xr:uid="{00000000-0005-0000-0000-000039700000}"/>
    <cellStyle name="Ввод  13 3" xfId="14598" xr:uid="{00000000-0005-0000-0000-00003A700000}"/>
    <cellStyle name="Ввод  13 4" xfId="14599" xr:uid="{00000000-0005-0000-0000-00003B700000}"/>
    <cellStyle name="Ввод  14" xfId="14600" xr:uid="{00000000-0005-0000-0000-00003C700000}"/>
    <cellStyle name="Ввод  14 2" xfId="14601" xr:uid="{00000000-0005-0000-0000-00003D700000}"/>
    <cellStyle name="Ввод  14 3" xfId="14602" xr:uid="{00000000-0005-0000-0000-00003E700000}"/>
    <cellStyle name="Ввод  14 4" xfId="14603" xr:uid="{00000000-0005-0000-0000-00003F700000}"/>
    <cellStyle name="Ввод  15" xfId="14604" xr:uid="{00000000-0005-0000-0000-000040700000}"/>
    <cellStyle name="Ввод  15 2" xfId="14605" xr:uid="{00000000-0005-0000-0000-000041700000}"/>
    <cellStyle name="Ввод  15 3" xfId="14606" xr:uid="{00000000-0005-0000-0000-000042700000}"/>
    <cellStyle name="Ввод  15 4" xfId="14607" xr:uid="{00000000-0005-0000-0000-000043700000}"/>
    <cellStyle name="Ввод  16" xfId="14608" xr:uid="{00000000-0005-0000-0000-000044700000}"/>
    <cellStyle name="Ввод  16 2" xfId="14609" xr:uid="{00000000-0005-0000-0000-000045700000}"/>
    <cellStyle name="Ввод  16 3" xfId="14610" xr:uid="{00000000-0005-0000-0000-000046700000}"/>
    <cellStyle name="Ввод  16 4" xfId="14611" xr:uid="{00000000-0005-0000-0000-000047700000}"/>
    <cellStyle name="Ввод  17" xfId="14612" xr:uid="{00000000-0005-0000-0000-000048700000}"/>
    <cellStyle name="Ввод  18" xfId="14613" xr:uid="{00000000-0005-0000-0000-000049700000}"/>
    <cellStyle name="Ввод  19" xfId="14614" xr:uid="{00000000-0005-0000-0000-00004A700000}"/>
    <cellStyle name="Ввод  2" xfId="14615" xr:uid="{00000000-0005-0000-0000-00004B700000}"/>
    <cellStyle name="Ввод  2 10" xfId="14616" xr:uid="{00000000-0005-0000-0000-00004C700000}"/>
    <cellStyle name="Ввод  2 10 2" xfId="14617" xr:uid="{00000000-0005-0000-0000-00004D700000}"/>
    <cellStyle name="Ввод  2 10 3" xfId="14618" xr:uid="{00000000-0005-0000-0000-00004E700000}"/>
    <cellStyle name="Ввод  2 10 4" xfId="14619" xr:uid="{00000000-0005-0000-0000-00004F700000}"/>
    <cellStyle name="Ввод  2 11" xfId="14620" xr:uid="{00000000-0005-0000-0000-000050700000}"/>
    <cellStyle name="Ввод  2 11 2" xfId="14621" xr:uid="{00000000-0005-0000-0000-000051700000}"/>
    <cellStyle name="Ввод  2 11 3" xfId="14622" xr:uid="{00000000-0005-0000-0000-000052700000}"/>
    <cellStyle name="Ввод  2 11 4" xfId="14623" xr:uid="{00000000-0005-0000-0000-000053700000}"/>
    <cellStyle name="Ввод  2 12" xfId="14624" xr:uid="{00000000-0005-0000-0000-000054700000}"/>
    <cellStyle name="Ввод  2 12 2" xfId="14625" xr:uid="{00000000-0005-0000-0000-000055700000}"/>
    <cellStyle name="Ввод  2 12 3" xfId="14626" xr:uid="{00000000-0005-0000-0000-000056700000}"/>
    <cellStyle name="Ввод  2 12 4" xfId="14627" xr:uid="{00000000-0005-0000-0000-000057700000}"/>
    <cellStyle name="Ввод  2 13" xfId="14628" xr:uid="{00000000-0005-0000-0000-000058700000}"/>
    <cellStyle name="Ввод  2 13 2" xfId="14629" xr:uid="{00000000-0005-0000-0000-000059700000}"/>
    <cellStyle name="Ввод  2 13 3" xfId="14630" xr:uid="{00000000-0005-0000-0000-00005A700000}"/>
    <cellStyle name="Ввод  2 13 4" xfId="14631" xr:uid="{00000000-0005-0000-0000-00005B700000}"/>
    <cellStyle name="Ввод  2 14" xfId="14632" xr:uid="{00000000-0005-0000-0000-00005C700000}"/>
    <cellStyle name="Ввод  2 14 2" xfId="14633" xr:uid="{00000000-0005-0000-0000-00005D700000}"/>
    <cellStyle name="Ввод  2 14 3" xfId="14634" xr:uid="{00000000-0005-0000-0000-00005E700000}"/>
    <cellStyle name="Ввод  2 14 4" xfId="14635" xr:uid="{00000000-0005-0000-0000-00005F700000}"/>
    <cellStyle name="Ввод  2 15" xfId="14636" xr:uid="{00000000-0005-0000-0000-000060700000}"/>
    <cellStyle name="Ввод  2 15 2" xfId="14637" xr:uid="{00000000-0005-0000-0000-000061700000}"/>
    <cellStyle name="Ввод  2 15 3" xfId="14638" xr:uid="{00000000-0005-0000-0000-000062700000}"/>
    <cellStyle name="Ввод  2 15 4" xfId="14639" xr:uid="{00000000-0005-0000-0000-000063700000}"/>
    <cellStyle name="Ввод  2 16" xfId="14640" xr:uid="{00000000-0005-0000-0000-000064700000}"/>
    <cellStyle name="Ввод  2 17" xfId="14641" xr:uid="{00000000-0005-0000-0000-000065700000}"/>
    <cellStyle name="Ввод  2 18" xfId="14642" xr:uid="{00000000-0005-0000-0000-000066700000}"/>
    <cellStyle name="Ввод  2 2" xfId="14643" xr:uid="{00000000-0005-0000-0000-000067700000}"/>
    <cellStyle name="Ввод  2 2 2" xfId="14644" xr:uid="{00000000-0005-0000-0000-000068700000}"/>
    <cellStyle name="Ввод  2 2 3" xfId="14645" xr:uid="{00000000-0005-0000-0000-000069700000}"/>
    <cellStyle name="Ввод  2 2 4" xfId="14646" xr:uid="{00000000-0005-0000-0000-00006A700000}"/>
    <cellStyle name="Ввод  2 3" xfId="14647" xr:uid="{00000000-0005-0000-0000-00006B700000}"/>
    <cellStyle name="Ввод  2 3 2" xfId="14648" xr:uid="{00000000-0005-0000-0000-00006C700000}"/>
    <cellStyle name="Ввод  2 3 3" xfId="14649" xr:uid="{00000000-0005-0000-0000-00006D700000}"/>
    <cellStyle name="Ввод  2 3 4" xfId="14650" xr:uid="{00000000-0005-0000-0000-00006E700000}"/>
    <cellStyle name="Ввод  2 4" xfId="14651" xr:uid="{00000000-0005-0000-0000-00006F700000}"/>
    <cellStyle name="Ввод  2 4 2" xfId="14652" xr:uid="{00000000-0005-0000-0000-000070700000}"/>
    <cellStyle name="Ввод  2 4 3" xfId="14653" xr:uid="{00000000-0005-0000-0000-000071700000}"/>
    <cellStyle name="Ввод  2 4 4" xfId="14654" xr:uid="{00000000-0005-0000-0000-000072700000}"/>
    <cellStyle name="Ввод  2 5" xfId="14655" xr:uid="{00000000-0005-0000-0000-000073700000}"/>
    <cellStyle name="Ввод  2 5 2" xfId="14656" xr:uid="{00000000-0005-0000-0000-000074700000}"/>
    <cellStyle name="Ввод  2 5 3" xfId="14657" xr:uid="{00000000-0005-0000-0000-000075700000}"/>
    <cellStyle name="Ввод  2 5 4" xfId="14658" xr:uid="{00000000-0005-0000-0000-000076700000}"/>
    <cellStyle name="Ввод  2 6" xfId="14659" xr:uid="{00000000-0005-0000-0000-000077700000}"/>
    <cellStyle name="Ввод  2 6 2" xfId="14660" xr:uid="{00000000-0005-0000-0000-000078700000}"/>
    <cellStyle name="Ввод  2 6 3" xfId="14661" xr:uid="{00000000-0005-0000-0000-000079700000}"/>
    <cellStyle name="Ввод  2 6 4" xfId="14662" xr:uid="{00000000-0005-0000-0000-00007A700000}"/>
    <cellStyle name="Ввод  2 7" xfId="14663" xr:uid="{00000000-0005-0000-0000-00007B700000}"/>
    <cellStyle name="Ввод  2 7 2" xfId="14664" xr:uid="{00000000-0005-0000-0000-00007C700000}"/>
    <cellStyle name="Ввод  2 7 3" xfId="14665" xr:uid="{00000000-0005-0000-0000-00007D700000}"/>
    <cellStyle name="Ввод  2 7 4" xfId="14666" xr:uid="{00000000-0005-0000-0000-00007E700000}"/>
    <cellStyle name="Ввод  2 8" xfId="14667" xr:uid="{00000000-0005-0000-0000-00007F700000}"/>
    <cellStyle name="Ввод  2 8 2" xfId="14668" xr:uid="{00000000-0005-0000-0000-000080700000}"/>
    <cellStyle name="Ввод  2 8 3" xfId="14669" xr:uid="{00000000-0005-0000-0000-000081700000}"/>
    <cellStyle name="Ввод  2 8 4" xfId="14670" xr:uid="{00000000-0005-0000-0000-000082700000}"/>
    <cellStyle name="Ввод  2 9" xfId="14671" xr:uid="{00000000-0005-0000-0000-000083700000}"/>
    <cellStyle name="Ввод  2 9 2" xfId="14672" xr:uid="{00000000-0005-0000-0000-000084700000}"/>
    <cellStyle name="Ввод  2 9 3" xfId="14673" xr:uid="{00000000-0005-0000-0000-000085700000}"/>
    <cellStyle name="Ввод  2 9 4" xfId="14674" xr:uid="{00000000-0005-0000-0000-000086700000}"/>
    <cellStyle name="Ввод  2_Лист2" xfId="31112" xr:uid="{00000000-0005-0000-0000-000087700000}"/>
    <cellStyle name="Ввод  20" xfId="14675" xr:uid="{00000000-0005-0000-0000-000088700000}"/>
    <cellStyle name="Ввод  3" xfId="14676" xr:uid="{00000000-0005-0000-0000-000089700000}"/>
    <cellStyle name="Ввод  3 2" xfId="14677" xr:uid="{00000000-0005-0000-0000-00008A700000}"/>
    <cellStyle name="Ввод  3 3" xfId="14678" xr:uid="{00000000-0005-0000-0000-00008B700000}"/>
    <cellStyle name="Ввод  3 4" xfId="14679" xr:uid="{00000000-0005-0000-0000-00008C700000}"/>
    <cellStyle name="Ввод  4" xfId="14680" xr:uid="{00000000-0005-0000-0000-00008D700000}"/>
    <cellStyle name="Ввод  4 2" xfId="14681" xr:uid="{00000000-0005-0000-0000-00008E700000}"/>
    <cellStyle name="Ввод  4 3" xfId="14682" xr:uid="{00000000-0005-0000-0000-00008F700000}"/>
    <cellStyle name="Ввод  4 4" xfId="14683" xr:uid="{00000000-0005-0000-0000-000090700000}"/>
    <cellStyle name="Ввод  5" xfId="14684" xr:uid="{00000000-0005-0000-0000-000091700000}"/>
    <cellStyle name="Ввод  5 2" xfId="14685" xr:uid="{00000000-0005-0000-0000-000092700000}"/>
    <cellStyle name="Ввод  5 3" xfId="14686" xr:uid="{00000000-0005-0000-0000-000093700000}"/>
    <cellStyle name="Ввод  5 4" xfId="14687" xr:uid="{00000000-0005-0000-0000-000094700000}"/>
    <cellStyle name="Ввод  6" xfId="14688" xr:uid="{00000000-0005-0000-0000-000095700000}"/>
    <cellStyle name="Ввод  6 2" xfId="14689" xr:uid="{00000000-0005-0000-0000-000096700000}"/>
    <cellStyle name="Ввод  6 3" xfId="14690" xr:uid="{00000000-0005-0000-0000-000097700000}"/>
    <cellStyle name="Ввод  6 4" xfId="14691" xr:uid="{00000000-0005-0000-0000-000098700000}"/>
    <cellStyle name="Ввод  7" xfId="14692" xr:uid="{00000000-0005-0000-0000-000099700000}"/>
    <cellStyle name="Ввод  7 2" xfId="14693" xr:uid="{00000000-0005-0000-0000-00009A700000}"/>
    <cellStyle name="Ввод  7 3" xfId="14694" xr:uid="{00000000-0005-0000-0000-00009B700000}"/>
    <cellStyle name="Ввод  7 4" xfId="14695" xr:uid="{00000000-0005-0000-0000-00009C700000}"/>
    <cellStyle name="Ввод  8" xfId="14696" xr:uid="{00000000-0005-0000-0000-00009D700000}"/>
    <cellStyle name="Ввод  8 2" xfId="14697" xr:uid="{00000000-0005-0000-0000-00009E700000}"/>
    <cellStyle name="Ввод  8 3" xfId="14698" xr:uid="{00000000-0005-0000-0000-00009F700000}"/>
    <cellStyle name="Ввод  8 4" xfId="14699" xr:uid="{00000000-0005-0000-0000-0000A0700000}"/>
    <cellStyle name="Ввод  9" xfId="14700" xr:uid="{00000000-0005-0000-0000-0000A1700000}"/>
    <cellStyle name="Ввод  9 2" xfId="14701" xr:uid="{00000000-0005-0000-0000-0000A2700000}"/>
    <cellStyle name="Ввод  9 3" xfId="14702" xr:uid="{00000000-0005-0000-0000-0000A3700000}"/>
    <cellStyle name="Ввод  9 4" xfId="14703" xr:uid="{00000000-0005-0000-0000-0000A4700000}"/>
    <cellStyle name="Верт. заголовок" xfId="14704" xr:uid="{00000000-0005-0000-0000-0000A5700000}"/>
    <cellStyle name="Верт. заголовок 2" xfId="31113" xr:uid="{00000000-0005-0000-0000-0000A6700000}"/>
    <cellStyle name="Вес_продукта" xfId="14705" xr:uid="{00000000-0005-0000-0000-0000A7700000}"/>
    <cellStyle name="Всего" xfId="14706" xr:uid="{00000000-0005-0000-0000-0000A8700000}"/>
    <cellStyle name="Вывод 10" xfId="14707" xr:uid="{00000000-0005-0000-0000-0000A9700000}"/>
    <cellStyle name="Вывод 10 2" xfId="14708" xr:uid="{00000000-0005-0000-0000-0000AA700000}"/>
    <cellStyle name="Вывод 10 3" xfId="14709" xr:uid="{00000000-0005-0000-0000-0000AB700000}"/>
    <cellStyle name="Вывод 10 4" xfId="14710" xr:uid="{00000000-0005-0000-0000-0000AC700000}"/>
    <cellStyle name="Вывод 11" xfId="14711" xr:uid="{00000000-0005-0000-0000-0000AD700000}"/>
    <cellStyle name="Вывод 11 2" xfId="14712" xr:uid="{00000000-0005-0000-0000-0000AE700000}"/>
    <cellStyle name="Вывод 11 3" xfId="14713" xr:uid="{00000000-0005-0000-0000-0000AF700000}"/>
    <cellStyle name="Вывод 11 4" xfId="14714" xr:uid="{00000000-0005-0000-0000-0000B0700000}"/>
    <cellStyle name="Вывод 12" xfId="14715" xr:uid="{00000000-0005-0000-0000-0000B1700000}"/>
    <cellStyle name="Вывод 12 2" xfId="14716" xr:uid="{00000000-0005-0000-0000-0000B2700000}"/>
    <cellStyle name="Вывод 12 3" xfId="14717" xr:uid="{00000000-0005-0000-0000-0000B3700000}"/>
    <cellStyle name="Вывод 12 4" xfId="14718" xr:uid="{00000000-0005-0000-0000-0000B4700000}"/>
    <cellStyle name="Вывод 13" xfId="14719" xr:uid="{00000000-0005-0000-0000-0000B5700000}"/>
    <cellStyle name="Вывод 13 2" xfId="14720" xr:uid="{00000000-0005-0000-0000-0000B6700000}"/>
    <cellStyle name="Вывод 13 3" xfId="14721" xr:uid="{00000000-0005-0000-0000-0000B7700000}"/>
    <cellStyle name="Вывод 13 4" xfId="14722" xr:uid="{00000000-0005-0000-0000-0000B8700000}"/>
    <cellStyle name="Вывод 14" xfId="14723" xr:uid="{00000000-0005-0000-0000-0000B9700000}"/>
    <cellStyle name="Вывод 15" xfId="14724" xr:uid="{00000000-0005-0000-0000-0000BA700000}"/>
    <cellStyle name="Вывод 16" xfId="14725" xr:uid="{00000000-0005-0000-0000-0000BB700000}"/>
    <cellStyle name="Вывод 17" xfId="14726" xr:uid="{00000000-0005-0000-0000-0000BC700000}"/>
    <cellStyle name="Вывод 2" xfId="14727" xr:uid="{00000000-0005-0000-0000-0000BD700000}"/>
    <cellStyle name="Вывод 2 10" xfId="14728" xr:uid="{00000000-0005-0000-0000-0000BE700000}"/>
    <cellStyle name="Вывод 2 10 2" xfId="14729" xr:uid="{00000000-0005-0000-0000-0000BF700000}"/>
    <cellStyle name="Вывод 2 10 3" xfId="14730" xr:uid="{00000000-0005-0000-0000-0000C0700000}"/>
    <cellStyle name="Вывод 2 10 4" xfId="14731" xr:uid="{00000000-0005-0000-0000-0000C1700000}"/>
    <cellStyle name="Вывод 2 11" xfId="14732" xr:uid="{00000000-0005-0000-0000-0000C2700000}"/>
    <cellStyle name="Вывод 2 11 2" xfId="14733" xr:uid="{00000000-0005-0000-0000-0000C3700000}"/>
    <cellStyle name="Вывод 2 11 3" xfId="14734" xr:uid="{00000000-0005-0000-0000-0000C4700000}"/>
    <cellStyle name="Вывод 2 11 4" xfId="14735" xr:uid="{00000000-0005-0000-0000-0000C5700000}"/>
    <cellStyle name="Вывод 2 12" xfId="14736" xr:uid="{00000000-0005-0000-0000-0000C6700000}"/>
    <cellStyle name="Вывод 2 12 2" xfId="14737" xr:uid="{00000000-0005-0000-0000-0000C7700000}"/>
    <cellStyle name="Вывод 2 12 3" xfId="14738" xr:uid="{00000000-0005-0000-0000-0000C8700000}"/>
    <cellStyle name="Вывод 2 12 4" xfId="14739" xr:uid="{00000000-0005-0000-0000-0000C9700000}"/>
    <cellStyle name="Вывод 2 13" xfId="14740" xr:uid="{00000000-0005-0000-0000-0000CA700000}"/>
    <cellStyle name="Вывод 2 14" xfId="14741" xr:uid="{00000000-0005-0000-0000-0000CB700000}"/>
    <cellStyle name="Вывод 2 15" xfId="14742" xr:uid="{00000000-0005-0000-0000-0000CC700000}"/>
    <cellStyle name="Вывод 2 2" xfId="14743" xr:uid="{00000000-0005-0000-0000-0000CD700000}"/>
    <cellStyle name="Вывод 2 2 2" xfId="14744" xr:uid="{00000000-0005-0000-0000-0000CE700000}"/>
    <cellStyle name="Вывод 2 2 3" xfId="14745" xr:uid="{00000000-0005-0000-0000-0000CF700000}"/>
    <cellStyle name="Вывод 2 2 4" xfId="14746" xr:uid="{00000000-0005-0000-0000-0000D0700000}"/>
    <cellStyle name="Вывод 2 3" xfId="14747" xr:uid="{00000000-0005-0000-0000-0000D1700000}"/>
    <cellStyle name="Вывод 2 3 2" xfId="14748" xr:uid="{00000000-0005-0000-0000-0000D2700000}"/>
    <cellStyle name="Вывод 2 3 3" xfId="14749" xr:uid="{00000000-0005-0000-0000-0000D3700000}"/>
    <cellStyle name="Вывод 2 3 4" xfId="14750" xr:uid="{00000000-0005-0000-0000-0000D4700000}"/>
    <cellStyle name="Вывод 2 4" xfId="14751" xr:uid="{00000000-0005-0000-0000-0000D5700000}"/>
    <cellStyle name="Вывод 2 4 2" xfId="14752" xr:uid="{00000000-0005-0000-0000-0000D6700000}"/>
    <cellStyle name="Вывод 2 4 3" xfId="14753" xr:uid="{00000000-0005-0000-0000-0000D7700000}"/>
    <cellStyle name="Вывод 2 4 4" xfId="14754" xr:uid="{00000000-0005-0000-0000-0000D8700000}"/>
    <cellStyle name="Вывод 2 5" xfId="14755" xr:uid="{00000000-0005-0000-0000-0000D9700000}"/>
    <cellStyle name="Вывод 2 5 2" xfId="14756" xr:uid="{00000000-0005-0000-0000-0000DA700000}"/>
    <cellStyle name="Вывод 2 5 3" xfId="14757" xr:uid="{00000000-0005-0000-0000-0000DB700000}"/>
    <cellStyle name="Вывод 2 5 4" xfId="14758" xr:uid="{00000000-0005-0000-0000-0000DC700000}"/>
    <cellStyle name="Вывод 2 6" xfId="14759" xr:uid="{00000000-0005-0000-0000-0000DD700000}"/>
    <cellStyle name="Вывод 2 6 2" xfId="14760" xr:uid="{00000000-0005-0000-0000-0000DE700000}"/>
    <cellStyle name="Вывод 2 6 3" xfId="14761" xr:uid="{00000000-0005-0000-0000-0000DF700000}"/>
    <cellStyle name="Вывод 2 6 4" xfId="14762" xr:uid="{00000000-0005-0000-0000-0000E0700000}"/>
    <cellStyle name="Вывод 2 7" xfId="14763" xr:uid="{00000000-0005-0000-0000-0000E1700000}"/>
    <cellStyle name="Вывод 2 7 2" xfId="14764" xr:uid="{00000000-0005-0000-0000-0000E2700000}"/>
    <cellStyle name="Вывод 2 7 3" xfId="14765" xr:uid="{00000000-0005-0000-0000-0000E3700000}"/>
    <cellStyle name="Вывод 2 7 4" xfId="14766" xr:uid="{00000000-0005-0000-0000-0000E4700000}"/>
    <cellStyle name="Вывод 2 8" xfId="14767" xr:uid="{00000000-0005-0000-0000-0000E5700000}"/>
    <cellStyle name="Вывод 2 8 2" xfId="14768" xr:uid="{00000000-0005-0000-0000-0000E6700000}"/>
    <cellStyle name="Вывод 2 8 3" xfId="14769" xr:uid="{00000000-0005-0000-0000-0000E7700000}"/>
    <cellStyle name="Вывод 2 8 4" xfId="14770" xr:uid="{00000000-0005-0000-0000-0000E8700000}"/>
    <cellStyle name="Вывод 2 9" xfId="14771" xr:uid="{00000000-0005-0000-0000-0000E9700000}"/>
    <cellStyle name="Вывод 2 9 2" xfId="14772" xr:uid="{00000000-0005-0000-0000-0000EA700000}"/>
    <cellStyle name="Вывод 2 9 3" xfId="14773" xr:uid="{00000000-0005-0000-0000-0000EB700000}"/>
    <cellStyle name="Вывод 2 9 4" xfId="14774" xr:uid="{00000000-0005-0000-0000-0000EC700000}"/>
    <cellStyle name="Вывод 2_Лист2" xfId="31114" xr:uid="{00000000-0005-0000-0000-0000ED700000}"/>
    <cellStyle name="Вывод 3" xfId="14775" xr:uid="{00000000-0005-0000-0000-0000EE700000}"/>
    <cellStyle name="Вывод 3 2" xfId="14776" xr:uid="{00000000-0005-0000-0000-0000EF700000}"/>
    <cellStyle name="Вывод 3 3" xfId="14777" xr:uid="{00000000-0005-0000-0000-0000F0700000}"/>
    <cellStyle name="Вывод 3 4" xfId="14778" xr:uid="{00000000-0005-0000-0000-0000F1700000}"/>
    <cellStyle name="Вывод 4" xfId="14779" xr:uid="{00000000-0005-0000-0000-0000F2700000}"/>
    <cellStyle name="Вывод 4 2" xfId="14780" xr:uid="{00000000-0005-0000-0000-0000F3700000}"/>
    <cellStyle name="Вывод 4 3" xfId="14781" xr:uid="{00000000-0005-0000-0000-0000F4700000}"/>
    <cellStyle name="Вывод 4 4" xfId="14782" xr:uid="{00000000-0005-0000-0000-0000F5700000}"/>
    <cellStyle name="Вывод 5" xfId="14783" xr:uid="{00000000-0005-0000-0000-0000F6700000}"/>
    <cellStyle name="Вывод 5 2" xfId="14784" xr:uid="{00000000-0005-0000-0000-0000F7700000}"/>
    <cellStyle name="Вывод 5 3" xfId="14785" xr:uid="{00000000-0005-0000-0000-0000F8700000}"/>
    <cellStyle name="Вывод 5 4" xfId="14786" xr:uid="{00000000-0005-0000-0000-0000F9700000}"/>
    <cellStyle name="Вывод 6" xfId="14787" xr:uid="{00000000-0005-0000-0000-0000FA700000}"/>
    <cellStyle name="Вывод 6 2" xfId="14788" xr:uid="{00000000-0005-0000-0000-0000FB700000}"/>
    <cellStyle name="Вывод 6 3" xfId="14789" xr:uid="{00000000-0005-0000-0000-0000FC700000}"/>
    <cellStyle name="Вывод 6 4" xfId="14790" xr:uid="{00000000-0005-0000-0000-0000FD700000}"/>
    <cellStyle name="Вывод 7" xfId="14791" xr:uid="{00000000-0005-0000-0000-0000FE700000}"/>
    <cellStyle name="Вывод 7 2" xfId="14792" xr:uid="{00000000-0005-0000-0000-0000FF700000}"/>
    <cellStyle name="Вывод 7 3" xfId="14793" xr:uid="{00000000-0005-0000-0000-000000710000}"/>
    <cellStyle name="Вывод 7 4" xfId="14794" xr:uid="{00000000-0005-0000-0000-000001710000}"/>
    <cellStyle name="Вывод 8" xfId="14795" xr:uid="{00000000-0005-0000-0000-000002710000}"/>
    <cellStyle name="Вывод 8 2" xfId="14796" xr:uid="{00000000-0005-0000-0000-000003710000}"/>
    <cellStyle name="Вывод 8 3" xfId="14797" xr:uid="{00000000-0005-0000-0000-000004710000}"/>
    <cellStyle name="Вывод 8 4" xfId="14798" xr:uid="{00000000-0005-0000-0000-000005710000}"/>
    <cellStyle name="Вывод 9" xfId="14799" xr:uid="{00000000-0005-0000-0000-000006710000}"/>
    <cellStyle name="Вывод 9 2" xfId="14800" xr:uid="{00000000-0005-0000-0000-000007710000}"/>
    <cellStyle name="Вывод 9 3" xfId="14801" xr:uid="{00000000-0005-0000-0000-000008710000}"/>
    <cellStyle name="Вывод 9 4" xfId="14802" xr:uid="{00000000-0005-0000-0000-000009710000}"/>
    <cellStyle name="Вычисление 10" xfId="14803" xr:uid="{00000000-0005-0000-0000-00000A710000}"/>
    <cellStyle name="Вычисление 10 2" xfId="14804" xr:uid="{00000000-0005-0000-0000-00000B710000}"/>
    <cellStyle name="Вычисление 10 3" xfId="14805" xr:uid="{00000000-0005-0000-0000-00000C710000}"/>
    <cellStyle name="Вычисление 10 4" xfId="14806" xr:uid="{00000000-0005-0000-0000-00000D710000}"/>
    <cellStyle name="Вычисление 11" xfId="14807" xr:uid="{00000000-0005-0000-0000-00000E710000}"/>
    <cellStyle name="Вычисление 11 2" xfId="14808" xr:uid="{00000000-0005-0000-0000-00000F710000}"/>
    <cellStyle name="Вычисление 11 3" xfId="14809" xr:uid="{00000000-0005-0000-0000-000010710000}"/>
    <cellStyle name="Вычисление 11 4" xfId="14810" xr:uid="{00000000-0005-0000-0000-000011710000}"/>
    <cellStyle name="Вычисление 12" xfId="14811" xr:uid="{00000000-0005-0000-0000-000012710000}"/>
    <cellStyle name="Вычисление 12 2" xfId="14812" xr:uid="{00000000-0005-0000-0000-000013710000}"/>
    <cellStyle name="Вычисление 12 3" xfId="14813" xr:uid="{00000000-0005-0000-0000-000014710000}"/>
    <cellStyle name="Вычисление 12 4" xfId="14814" xr:uid="{00000000-0005-0000-0000-000015710000}"/>
    <cellStyle name="Вычисление 13" xfId="14815" xr:uid="{00000000-0005-0000-0000-000016710000}"/>
    <cellStyle name="Вычисление 13 2" xfId="14816" xr:uid="{00000000-0005-0000-0000-000017710000}"/>
    <cellStyle name="Вычисление 13 3" xfId="14817" xr:uid="{00000000-0005-0000-0000-000018710000}"/>
    <cellStyle name="Вычисление 13 4" xfId="14818" xr:uid="{00000000-0005-0000-0000-000019710000}"/>
    <cellStyle name="Вычисление 14" xfId="14819" xr:uid="{00000000-0005-0000-0000-00001A710000}"/>
    <cellStyle name="Вычисление 14 2" xfId="14820" xr:uid="{00000000-0005-0000-0000-00001B710000}"/>
    <cellStyle name="Вычисление 14 3" xfId="14821" xr:uid="{00000000-0005-0000-0000-00001C710000}"/>
    <cellStyle name="Вычисление 14 4" xfId="14822" xr:uid="{00000000-0005-0000-0000-00001D710000}"/>
    <cellStyle name="Вычисление 15" xfId="14823" xr:uid="{00000000-0005-0000-0000-00001E710000}"/>
    <cellStyle name="Вычисление 15 2" xfId="14824" xr:uid="{00000000-0005-0000-0000-00001F710000}"/>
    <cellStyle name="Вычисление 15 3" xfId="14825" xr:uid="{00000000-0005-0000-0000-000020710000}"/>
    <cellStyle name="Вычисление 15 4" xfId="14826" xr:uid="{00000000-0005-0000-0000-000021710000}"/>
    <cellStyle name="Вычисление 16" xfId="14827" xr:uid="{00000000-0005-0000-0000-000022710000}"/>
    <cellStyle name="Вычисление 16 2" xfId="14828" xr:uid="{00000000-0005-0000-0000-000023710000}"/>
    <cellStyle name="Вычисление 16 3" xfId="14829" xr:uid="{00000000-0005-0000-0000-000024710000}"/>
    <cellStyle name="Вычисление 16 4" xfId="14830" xr:uid="{00000000-0005-0000-0000-000025710000}"/>
    <cellStyle name="Вычисление 17" xfId="14831" xr:uid="{00000000-0005-0000-0000-000026710000}"/>
    <cellStyle name="Вычисление 18" xfId="14832" xr:uid="{00000000-0005-0000-0000-000027710000}"/>
    <cellStyle name="Вычисление 19" xfId="14833" xr:uid="{00000000-0005-0000-0000-000028710000}"/>
    <cellStyle name="Вычисление 2" xfId="14834" xr:uid="{00000000-0005-0000-0000-000029710000}"/>
    <cellStyle name="Вычисление 2 10" xfId="14835" xr:uid="{00000000-0005-0000-0000-00002A710000}"/>
    <cellStyle name="Вычисление 2 10 2" xfId="14836" xr:uid="{00000000-0005-0000-0000-00002B710000}"/>
    <cellStyle name="Вычисление 2 10 3" xfId="14837" xr:uid="{00000000-0005-0000-0000-00002C710000}"/>
    <cellStyle name="Вычисление 2 10 4" xfId="14838" xr:uid="{00000000-0005-0000-0000-00002D710000}"/>
    <cellStyle name="Вычисление 2 11" xfId="14839" xr:uid="{00000000-0005-0000-0000-00002E710000}"/>
    <cellStyle name="Вычисление 2 11 2" xfId="14840" xr:uid="{00000000-0005-0000-0000-00002F710000}"/>
    <cellStyle name="Вычисление 2 11 3" xfId="14841" xr:uid="{00000000-0005-0000-0000-000030710000}"/>
    <cellStyle name="Вычисление 2 11 4" xfId="14842" xr:uid="{00000000-0005-0000-0000-000031710000}"/>
    <cellStyle name="Вычисление 2 12" xfId="14843" xr:uid="{00000000-0005-0000-0000-000032710000}"/>
    <cellStyle name="Вычисление 2 12 2" xfId="14844" xr:uid="{00000000-0005-0000-0000-000033710000}"/>
    <cellStyle name="Вычисление 2 12 3" xfId="14845" xr:uid="{00000000-0005-0000-0000-000034710000}"/>
    <cellStyle name="Вычисление 2 12 4" xfId="14846" xr:uid="{00000000-0005-0000-0000-000035710000}"/>
    <cellStyle name="Вычисление 2 13" xfId="14847" xr:uid="{00000000-0005-0000-0000-000036710000}"/>
    <cellStyle name="Вычисление 2 13 2" xfId="14848" xr:uid="{00000000-0005-0000-0000-000037710000}"/>
    <cellStyle name="Вычисление 2 13 3" xfId="14849" xr:uid="{00000000-0005-0000-0000-000038710000}"/>
    <cellStyle name="Вычисление 2 13 4" xfId="14850" xr:uid="{00000000-0005-0000-0000-000039710000}"/>
    <cellStyle name="Вычисление 2 14" xfId="14851" xr:uid="{00000000-0005-0000-0000-00003A710000}"/>
    <cellStyle name="Вычисление 2 14 2" xfId="14852" xr:uid="{00000000-0005-0000-0000-00003B710000}"/>
    <cellStyle name="Вычисление 2 14 3" xfId="14853" xr:uid="{00000000-0005-0000-0000-00003C710000}"/>
    <cellStyle name="Вычисление 2 14 4" xfId="14854" xr:uid="{00000000-0005-0000-0000-00003D710000}"/>
    <cellStyle name="Вычисление 2 15" xfId="14855" xr:uid="{00000000-0005-0000-0000-00003E710000}"/>
    <cellStyle name="Вычисление 2 15 2" xfId="14856" xr:uid="{00000000-0005-0000-0000-00003F710000}"/>
    <cellStyle name="Вычисление 2 15 3" xfId="14857" xr:uid="{00000000-0005-0000-0000-000040710000}"/>
    <cellStyle name="Вычисление 2 15 4" xfId="14858" xr:uid="{00000000-0005-0000-0000-000041710000}"/>
    <cellStyle name="Вычисление 2 16" xfId="14859" xr:uid="{00000000-0005-0000-0000-000042710000}"/>
    <cellStyle name="Вычисление 2 17" xfId="14860" xr:uid="{00000000-0005-0000-0000-000043710000}"/>
    <cellStyle name="Вычисление 2 18" xfId="14861" xr:uid="{00000000-0005-0000-0000-000044710000}"/>
    <cellStyle name="Вычисление 2 2" xfId="14862" xr:uid="{00000000-0005-0000-0000-000045710000}"/>
    <cellStyle name="Вычисление 2 2 2" xfId="14863" xr:uid="{00000000-0005-0000-0000-000046710000}"/>
    <cellStyle name="Вычисление 2 2 3" xfId="14864" xr:uid="{00000000-0005-0000-0000-000047710000}"/>
    <cellStyle name="Вычисление 2 2 4" xfId="14865" xr:uid="{00000000-0005-0000-0000-000048710000}"/>
    <cellStyle name="Вычисление 2 3" xfId="14866" xr:uid="{00000000-0005-0000-0000-000049710000}"/>
    <cellStyle name="Вычисление 2 3 2" xfId="14867" xr:uid="{00000000-0005-0000-0000-00004A710000}"/>
    <cellStyle name="Вычисление 2 3 3" xfId="14868" xr:uid="{00000000-0005-0000-0000-00004B710000}"/>
    <cellStyle name="Вычисление 2 3 4" xfId="14869" xr:uid="{00000000-0005-0000-0000-00004C710000}"/>
    <cellStyle name="Вычисление 2 4" xfId="14870" xr:uid="{00000000-0005-0000-0000-00004D710000}"/>
    <cellStyle name="Вычисление 2 4 2" xfId="14871" xr:uid="{00000000-0005-0000-0000-00004E710000}"/>
    <cellStyle name="Вычисление 2 4 3" xfId="14872" xr:uid="{00000000-0005-0000-0000-00004F710000}"/>
    <cellStyle name="Вычисление 2 4 4" xfId="14873" xr:uid="{00000000-0005-0000-0000-000050710000}"/>
    <cellStyle name="Вычисление 2 5" xfId="14874" xr:uid="{00000000-0005-0000-0000-000051710000}"/>
    <cellStyle name="Вычисление 2 5 2" xfId="14875" xr:uid="{00000000-0005-0000-0000-000052710000}"/>
    <cellStyle name="Вычисление 2 5 3" xfId="14876" xr:uid="{00000000-0005-0000-0000-000053710000}"/>
    <cellStyle name="Вычисление 2 5 4" xfId="14877" xr:uid="{00000000-0005-0000-0000-000054710000}"/>
    <cellStyle name="Вычисление 2 6" xfId="14878" xr:uid="{00000000-0005-0000-0000-000055710000}"/>
    <cellStyle name="Вычисление 2 6 2" xfId="14879" xr:uid="{00000000-0005-0000-0000-000056710000}"/>
    <cellStyle name="Вычисление 2 6 3" xfId="14880" xr:uid="{00000000-0005-0000-0000-000057710000}"/>
    <cellStyle name="Вычисление 2 6 4" xfId="14881" xr:uid="{00000000-0005-0000-0000-000058710000}"/>
    <cellStyle name="Вычисление 2 7" xfId="14882" xr:uid="{00000000-0005-0000-0000-000059710000}"/>
    <cellStyle name="Вычисление 2 7 2" xfId="14883" xr:uid="{00000000-0005-0000-0000-00005A710000}"/>
    <cellStyle name="Вычисление 2 7 3" xfId="14884" xr:uid="{00000000-0005-0000-0000-00005B710000}"/>
    <cellStyle name="Вычисление 2 7 4" xfId="14885" xr:uid="{00000000-0005-0000-0000-00005C710000}"/>
    <cellStyle name="Вычисление 2 8" xfId="14886" xr:uid="{00000000-0005-0000-0000-00005D710000}"/>
    <cellStyle name="Вычисление 2 8 2" xfId="14887" xr:uid="{00000000-0005-0000-0000-00005E710000}"/>
    <cellStyle name="Вычисление 2 8 3" xfId="14888" xr:uid="{00000000-0005-0000-0000-00005F710000}"/>
    <cellStyle name="Вычисление 2 8 4" xfId="14889" xr:uid="{00000000-0005-0000-0000-000060710000}"/>
    <cellStyle name="Вычисление 2 9" xfId="14890" xr:uid="{00000000-0005-0000-0000-000061710000}"/>
    <cellStyle name="Вычисление 2 9 2" xfId="14891" xr:uid="{00000000-0005-0000-0000-000062710000}"/>
    <cellStyle name="Вычисление 2 9 3" xfId="14892" xr:uid="{00000000-0005-0000-0000-000063710000}"/>
    <cellStyle name="Вычисление 2 9 4" xfId="14893" xr:uid="{00000000-0005-0000-0000-000064710000}"/>
    <cellStyle name="Вычисление 2_Лист2" xfId="31115" xr:uid="{00000000-0005-0000-0000-000065710000}"/>
    <cellStyle name="Вычисление 20" xfId="14894" xr:uid="{00000000-0005-0000-0000-000066710000}"/>
    <cellStyle name="Вычисление 3" xfId="14895" xr:uid="{00000000-0005-0000-0000-000067710000}"/>
    <cellStyle name="Вычисление 3 2" xfId="14896" xr:uid="{00000000-0005-0000-0000-000068710000}"/>
    <cellStyle name="Вычисление 3 3" xfId="14897" xr:uid="{00000000-0005-0000-0000-000069710000}"/>
    <cellStyle name="Вычисление 3 4" xfId="14898" xr:uid="{00000000-0005-0000-0000-00006A710000}"/>
    <cellStyle name="Вычисление 4" xfId="14899" xr:uid="{00000000-0005-0000-0000-00006B710000}"/>
    <cellStyle name="Вычисление 4 2" xfId="14900" xr:uid="{00000000-0005-0000-0000-00006C710000}"/>
    <cellStyle name="Вычисление 4 3" xfId="14901" xr:uid="{00000000-0005-0000-0000-00006D710000}"/>
    <cellStyle name="Вычисление 4 4" xfId="14902" xr:uid="{00000000-0005-0000-0000-00006E710000}"/>
    <cellStyle name="Вычисление 5" xfId="14903" xr:uid="{00000000-0005-0000-0000-00006F710000}"/>
    <cellStyle name="Вычисление 5 2" xfId="14904" xr:uid="{00000000-0005-0000-0000-000070710000}"/>
    <cellStyle name="Вычисление 5 3" xfId="14905" xr:uid="{00000000-0005-0000-0000-000071710000}"/>
    <cellStyle name="Вычисление 5 4" xfId="14906" xr:uid="{00000000-0005-0000-0000-000072710000}"/>
    <cellStyle name="Вычисление 6" xfId="14907" xr:uid="{00000000-0005-0000-0000-000073710000}"/>
    <cellStyle name="Вычисление 6 2" xfId="14908" xr:uid="{00000000-0005-0000-0000-000074710000}"/>
    <cellStyle name="Вычисление 6 3" xfId="14909" xr:uid="{00000000-0005-0000-0000-000075710000}"/>
    <cellStyle name="Вычисление 6 4" xfId="14910" xr:uid="{00000000-0005-0000-0000-000076710000}"/>
    <cellStyle name="Вычисление 7" xfId="14911" xr:uid="{00000000-0005-0000-0000-000077710000}"/>
    <cellStyle name="Вычисление 7 2" xfId="14912" xr:uid="{00000000-0005-0000-0000-000078710000}"/>
    <cellStyle name="Вычисление 7 3" xfId="14913" xr:uid="{00000000-0005-0000-0000-000079710000}"/>
    <cellStyle name="Вычисление 7 4" xfId="14914" xr:uid="{00000000-0005-0000-0000-00007A710000}"/>
    <cellStyle name="Вычисление 8" xfId="14915" xr:uid="{00000000-0005-0000-0000-00007B710000}"/>
    <cellStyle name="Вычисление 8 2" xfId="14916" xr:uid="{00000000-0005-0000-0000-00007C710000}"/>
    <cellStyle name="Вычисление 8 3" xfId="14917" xr:uid="{00000000-0005-0000-0000-00007D710000}"/>
    <cellStyle name="Вычисление 8 4" xfId="14918" xr:uid="{00000000-0005-0000-0000-00007E710000}"/>
    <cellStyle name="Вычисление 9" xfId="14919" xr:uid="{00000000-0005-0000-0000-00007F710000}"/>
    <cellStyle name="Вычисление 9 2" xfId="14920" xr:uid="{00000000-0005-0000-0000-000080710000}"/>
    <cellStyle name="Вычисление 9 3" xfId="14921" xr:uid="{00000000-0005-0000-0000-000081710000}"/>
    <cellStyle name="Вычисление 9 4" xfId="14922" xr:uid="{00000000-0005-0000-0000-000082710000}"/>
    <cellStyle name="ГиперссЀлка" xfId="14923" xr:uid="{00000000-0005-0000-0000-000083710000}"/>
    <cellStyle name="Гиперссылка 2" xfId="14924" xr:uid="{00000000-0005-0000-0000-000084710000}"/>
    <cellStyle name="Гиперссылка 2 2" xfId="22791" xr:uid="{00000000-0005-0000-0000-000085710000}"/>
    <cellStyle name="Гиперссылка 2 2 2" xfId="31116" xr:uid="{00000000-0005-0000-0000-000086710000}"/>
    <cellStyle name="Гиперссылка 2 3" xfId="22792" xr:uid="{00000000-0005-0000-0000-000087710000}"/>
    <cellStyle name="Гиперссылка 2 3 2" xfId="31117" xr:uid="{00000000-0005-0000-0000-000088710000}"/>
    <cellStyle name="Гиперссылка 2 4" xfId="22793" xr:uid="{00000000-0005-0000-0000-000089710000}"/>
    <cellStyle name="Гиперссылка 2 5" xfId="31118" xr:uid="{00000000-0005-0000-0000-00008A710000}"/>
    <cellStyle name="Гиперссылка 2_Лист2" xfId="31119" xr:uid="{00000000-0005-0000-0000-00008B710000}"/>
    <cellStyle name="Гиперссылка 3" xfId="14925" xr:uid="{00000000-0005-0000-0000-00008C710000}"/>
    <cellStyle name="Группа" xfId="14926" xr:uid="{00000000-0005-0000-0000-00008D710000}"/>
    <cellStyle name="Группа 0" xfId="14927" xr:uid="{00000000-0005-0000-0000-00008E710000}"/>
    <cellStyle name="Группа 0 10" xfId="14928" xr:uid="{00000000-0005-0000-0000-00008F710000}"/>
    <cellStyle name="Группа 0 10 2" xfId="14929" xr:uid="{00000000-0005-0000-0000-000090710000}"/>
    <cellStyle name="Группа 0 10 3" xfId="14930" xr:uid="{00000000-0005-0000-0000-000091710000}"/>
    <cellStyle name="Группа 0 10 4" xfId="14931" xr:uid="{00000000-0005-0000-0000-000092710000}"/>
    <cellStyle name="Группа 0 11" xfId="14932" xr:uid="{00000000-0005-0000-0000-000093710000}"/>
    <cellStyle name="Группа 0 11 2" xfId="14933" xr:uid="{00000000-0005-0000-0000-000094710000}"/>
    <cellStyle name="Группа 0 11 3" xfId="14934" xr:uid="{00000000-0005-0000-0000-000095710000}"/>
    <cellStyle name="Группа 0 11 4" xfId="14935" xr:uid="{00000000-0005-0000-0000-000096710000}"/>
    <cellStyle name="Группа 0 12" xfId="14936" xr:uid="{00000000-0005-0000-0000-000097710000}"/>
    <cellStyle name="Группа 0 12 2" xfId="14937" xr:uid="{00000000-0005-0000-0000-000098710000}"/>
    <cellStyle name="Группа 0 12 3" xfId="14938" xr:uid="{00000000-0005-0000-0000-000099710000}"/>
    <cellStyle name="Группа 0 12 4" xfId="14939" xr:uid="{00000000-0005-0000-0000-00009A710000}"/>
    <cellStyle name="Группа 0 13" xfId="14940" xr:uid="{00000000-0005-0000-0000-00009B710000}"/>
    <cellStyle name="Группа 0 13 2" xfId="14941" xr:uid="{00000000-0005-0000-0000-00009C710000}"/>
    <cellStyle name="Группа 0 13 3" xfId="14942" xr:uid="{00000000-0005-0000-0000-00009D710000}"/>
    <cellStyle name="Группа 0 13 4" xfId="14943" xr:uid="{00000000-0005-0000-0000-00009E710000}"/>
    <cellStyle name="Группа 0 14" xfId="14944" xr:uid="{00000000-0005-0000-0000-00009F710000}"/>
    <cellStyle name="Группа 0 14 2" xfId="14945" xr:uid="{00000000-0005-0000-0000-0000A0710000}"/>
    <cellStyle name="Группа 0 14 3" xfId="14946" xr:uid="{00000000-0005-0000-0000-0000A1710000}"/>
    <cellStyle name="Группа 0 14 4" xfId="14947" xr:uid="{00000000-0005-0000-0000-0000A2710000}"/>
    <cellStyle name="Группа 0 15" xfId="14948" xr:uid="{00000000-0005-0000-0000-0000A3710000}"/>
    <cellStyle name="Группа 0 15 2" xfId="14949" xr:uid="{00000000-0005-0000-0000-0000A4710000}"/>
    <cellStyle name="Группа 0 15 3" xfId="14950" xr:uid="{00000000-0005-0000-0000-0000A5710000}"/>
    <cellStyle name="Группа 0 15 4" xfId="14951" xr:uid="{00000000-0005-0000-0000-0000A6710000}"/>
    <cellStyle name="Группа 0 16" xfId="14952" xr:uid="{00000000-0005-0000-0000-0000A7710000}"/>
    <cellStyle name="Группа 0 17" xfId="14953" xr:uid="{00000000-0005-0000-0000-0000A8710000}"/>
    <cellStyle name="Группа 0 18" xfId="14954" xr:uid="{00000000-0005-0000-0000-0000A9710000}"/>
    <cellStyle name="Группа 0 2" xfId="14955" xr:uid="{00000000-0005-0000-0000-0000AA710000}"/>
    <cellStyle name="Группа 0 2 2" xfId="14956" xr:uid="{00000000-0005-0000-0000-0000AB710000}"/>
    <cellStyle name="Группа 0 2 3" xfId="14957" xr:uid="{00000000-0005-0000-0000-0000AC710000}"/>
    <cellStyle name="Группа 0 2 4" xfId="14958" xr:uid="{00000000-0005-0000-0000-0000AD710000}"/>
    <cellStyle name="Группа 0 3" xfId="14959" xr:uid="{00000000-0005-0000-0000-0000AE710000}"/>
    <cellStyle name="Группа 0 3 2" xfId="14960" xr:uid="{00000000-0005-0000-0000-0000AF710000}"/>
    <cellStyle name="Группа 0 3 3" xfId="14961" xr:uid="{00000000-0005-0000-0000-0000B0710000}"/>
    <cellStyle name="Группа 0 3 4" xfId="14962" xr:uid="{00000000-0005-0000-0000-0000B1710000}"/>
    <cellStyle name="Группа 0 4" xfId="14963" xr:uid="{00000000-0005-0000-0000-0000B2710000}"/>
    <cellStyle name="Группа 0 4 2" xfId="14964" xr:uid="{00000000-0005-0000-0000-0000B3710000}"/>
    <cellStyle name="Группа 0 4 3" xfId="14965" xr:uid="{00000000-0005-0000-0000-0000B4710000}"/>
    <cellStyle name="Группа 0 4 4" xfId="14966" xr:uid="{00000000-0005-0000-0000-0000B5710000}"/>
    <cellStyle name="Группа 0 5" xfId="14967" xr:uid="{00000000-0005-0000-0000-0000B6710000}"/>
    <cellStyle name="Группа 0 5 2" xfId="14968" xr:uid="{00000000-0005-0000-0000-0000B7710000}"/>
    <cellStyle name="Группа 0 5 3" xfId="14969" xr:uid="{00000000-0005-0000-0000-0000B8710000}"/>
    <cellStyle name="Группа 0 5 4" xfId="14970" xr:uid="{00000000-0005-0000-0000-0000B9710000}"/>
    <cellStyle name="Группа 0 6" xfId="14971" xr:uid="{00000000-0005-0000-0000-0000BA710000}"/>
    <cellStyle name="Группа 0 6 2" xfId="14972" xr:uid="{00000000-0005-0000-0000-0000BB710000}"/>
    <cellStyle name="Группа 0 6 3" xfId="14973" xr:uid="{00000000-0005-0000-0000-0000BC710000}"/>
    <cellStyle name="Группа 0 6 4" xfId="14974" xr:uid="{00000000-0005-0000-0000-0000BD710000}"/>
    <cellStyle name="Группа 0 7" xfId="14975" xr:uid="{00000000-0005-0000-0000-0000BE710000}"/>
    <cellStyle name="Группа 0 7 2" xfId="14976" xr:uid="{00000000-0005-0000-0000-0000BF710000}"/>
    <cellStyle name="Группа 0 7 3" xfId="14977" xr:uid="{00000000-0005-0000-0000-0000C0710000}"/>
    <cellStyle name="Группа 0 7 4" xfId="14978" xr:uid="{00000000-0005-0000-0000-0000C1710000}"/>
    <cellStyle name="Группа 0 8" xfId="14979" xr:uid="{00000000-0005-0000-0000-0000C2710000}"/>
    <cellStyle name="Группа 0 8 2" xfId="14980" xr:uid="{00000000-0005-0000-0000-0000C3710000}"/>
    <cellStyle name="Группа 0 8 3" xfId="14981" xr:uid="{00000000-0005-0000-0000-0000C4710000}"/>
    <cellStyle name="Группа 0 8 4" xfId="14982" xr:uid="{00000000-0005-0000-0000-0000C5710000}"/>
    <cellStyle name="Группа 0 9" xfId="14983" xr:uid="{00000000-0005-0000-0000-0000C6710000}"/>
    <cellStyle name="Группа 0 9 2" xfId="14984" xr:uid="{00000000-0005-0000-0000-0000C7710000}"/>
    <cellStyle name="Группа 0 9 3" xfId="14985" xr:uid="{00000000-0005-0000-0000-0000C8710000}"/>
    <cellStyle name="Группа 0 9 4" xfId="14986" xr:uid="{00000000-0005-0000-0000-0000C9710000}"/>
    <cellStyle name="Группа 0_факт 2019" xfId="31120" xr:uid="{00000000-0005-0000-0000-0000CA710000}"/>
    <cellStyle name="Группа 1" xfId="14987" xr:uid="{00000000-0005-0000-0000-0000CB710000}"/>
    <cellStyle name="Группа 1 10" xfId="14988" xr:uid="{00000000-0005-0000-0000-0000CC710000}"/>
    <cellStyle name="Группа 1 10 2" xfId="14989" xr:uid="{00000000-0005-0000-0000-0000CD710000}"/>
    <cellStyle name="Группа 1 10 3" xfId="14990" xr:uid="{00000000-0005-0000-0000-0000CE710000}"/>
    <cellStyle name="Группа 1 10 4" xfId="14991" xr:uid="{00000000-0005-0000-0000-0000CF710000}"/>
    <cellStyle name="Группа 1 11" xfId="14992" xr:uid="{00000000-0005-0000-0000-0000D0710000}"/>
    <cellStyle name="Группа 1 11 2" xfId="14993" xr:uid="{00000000-0005-0000-0000-0000D1710000}"/>
    <cellStyle name="Группа 1 11 3" xfId="14994" xr:uid="{00000000-0005-0000-0000-0000D2710000}"/>
    <cellStyle name="Группа 1 11 4" xfId="14995" xr:uid="{00000000-0005-0000-0000-0000D3710000}"/>
    <cellStyle name="Группа 1 12" xfId="14996" xr:uid="{00000000-0005-0000-0000-0000D4710000}"/>
    <cellStyle name="Группа 1 12 2" xfId="14997" xr:uid="{00000000-0005-0000-0000-0000D5710000}"/>
    <cellStyle name="Группа 1 12 3" xfId="14998" xr:uid="{00000000-0005-0000-0000-0000D6710000}"/>
    <cellStyle name="Группа 1 12 4" xfId="14999" xr:uid="{00000000-0005-0000-0000-0000D7710000}"/>
    <cellStyle name="Группа 1 13" xfId="15000" xr:uid="{00000000-0005-0000-0000-0000D8710000}"/>
    <cellStyle name="Группа 1 13 2" xfId="15001" xr:uid="{00000000-0005-0000-0000-0000D9710000}"/>
    <cellStyle name="Группа 1 13 3" xfId="15002" xr:uid="{00000000-0005-0000-0000-0000DA710000}"/>
    <cellStyle name="Группа 1 13 4" xfId="15003" xr:uid="{00000000-0005-0000-0000-0000DB710000}"/>
    <cellStyle name="Группа 1 14" xfId="15004" xr:uid="{00000000-0005-0000-0000-0000DC710000}"/>
    <cellStyle name="Группа 1 14 2" xfId="15005" xr:uid="{00000000-0005-0000-0000-0000DD710000}"/>
    <cellStyle name="Группа 1 14 3" xfId="15006" xr:uid="{00000000-0005-0000-0000-0000DE710000}"/>
    <cellStyle name="Группа 1 14 4" xfId="15007" xr:uid="{00000000-0005-0000-0000-0000DF710000}"/>
    <cellStyle name="Группа 1 15" xfId="15008" xr:uid="{00000000-0005-0000-0000-0000E0710000}"/>
    <cellStyle name="Группа 1 15 2" xfId="15009" xr:uid="{00000000-0005-0000-0000-0000E1710000}"/>
    <cellStyle name="Группа 1 15 3" xfId="15010" xr:uid="{00000000-0005-0000-0000-0000E2710000}"/>
    <cellStyle name="Группа 1 15 4" xfId="15011" xr:uid="{00000000-0005-0000-0000-0000E3710000}"/>
    <cellStyle name="Группа 1 16" xfId="15012" xr:uid="{00000000-0005-0000-0000-0000E4710000}"/>
    <cellStyle name="Группа 1 17" xfId="15013" xr:uid="{00000000-0005-0000-0000-0000E5710000}"/>
    <cellStyle name="Группа 1 18" xfId="15014" xr:uid="{00000000-0005-0000-0000-0000E6710000}"/>
    <cellStyle name="Группа 1 2" xfId="15015" xr:uid="{00000000-0005-0000-0000-0000E7710000}"/>
    <cellStyle name="Группа 1 2 2" xfId="15016" xr:uid="{00000000-0005-0000-0000-0000E8710000}"/>
    <cellStyle name="Группа 1 2 3" xfId="15017" xr:uid="{00000000-0005-0000-0000-0000E9710000}"/>
    <cellStyle name="Группа 1 2 4" xfId="15018" xr:uid="{00000000-0005-0000-0000-0000EA710000}"/>
    <cellStyle name="Группа 1 3" xfId="15019" xr:uid="{00000000-0005-0000-0000-0000EB710000}"/>
    <cellStyle name="Группа 1 3 2" xfId="15020" xr:uid="{00000000-0005-0000-0000-0000EC710000}"/>
    <cellStyle name="Группа 1 3 3" xfId="15021" xr:uid="{00000000-0005-0000-0000-0000ED710000}"/>
    <cellStyle name="Группа 1 3 4" xfId="15022" xr:uid="{00000000-0005-0000-0000-0000EE710000}"/>
    <cellStyle name="Группа 1 4" xfId="15023" xr:uid="{00000000-0005-0000-0000-0000EF710000}"/>
    <cellStyle name="Группа 1 4 2" xfId="15024" xr:uid="{00000000-0005-0000-0000-0000F0710000}"/>
    <cellStyle name="Группа 1 4 3" xfId="15025" xr:uid="{00000000-0005-0000-0000-0000F1710000}"/>
    <cellStyle name="Группа 1 4 4" xfId="15026" xr:uid="{00000000-0005-0000-0000-0000F2710000}"/>
    <cellStyle name="Группа 1 5" xfId="15027" xr:uid="{00000000-0005-0000-0000-0000F3710000}"/>
    <cellStyle name="Группа 1 5 2" xfId="15028" xr:uid="{00000000-0005-0000-0000-0000F4710000}"/>
    <cellStyle name="Группа 1 5 3" xfId="15029" xr:uid="{00000000-0005-0000-0000-0000F5710000}"/>
    <cellStyle name="Группа 1 5 4" xfId="15030" xr:uid="{00000000-0005-0000-0000-0000F6710000}"/>
    <cellStyle name="Группа 1 6" xfId="15031" xr:uid="{00000000-0005-0000-0000-0000F7710000}"/>
    <cellStyle name="Группа 1 6 2" xfId="15032" xr:uid="{00000000-0005-0000-0000-0000F8710000}"/>
    <cellStyle name="Группа 1 6 3" xfId="15033" xr:uid="{00000000-0005-0000-0000-0000F9710000}"/>
    <cellStyle name="Группа 1 6 4" xfId="15034" xr:uid="{00000000-0005-0000-0000-0000FA710000}"/>
    <cellStyle name="Группа 1 7" xfId="15035" xr:uid="{00000000-0005-0000-0000-0000FB710000}"/>
    <cellStyle name="Группа 1 7 2" xfId="15036" xr:uid="{00000000-0005-0000-0000-0000FC710000}"/>
    <cellStyle name="Группа 1 7 3" xfId="15037" xr:uid="{00000000-0005-0000-0000-0000FD710000}"/>
    <cellStyle name="Группа 1 7 4" xfId="15038" xr:uid="{00000000-0005-0000-0000-0000FE710000}"/>
    <cellStyle name="Группа 1 8" xfId="15039" xr:uid="{00000000-0005-0000-0000-0000FF710000}"/>
    <cellStyle name="Группа 1 8 2" xfId="15040" xr:uid="{00000000-0005-0000-0000-000000720000}"/>
    <cellStyle name="Группа 1 8 3" xfId="15041" xr:uid="{00000000-0005-0000-0000-000001720000}"/>
    <cellStyle name="Группа 1 8 4" xfId="15042" xr:uid="{00000000-0005-0000-0000-000002720000}"/>
    <cellStyle name="Группа 1 9" xfId="15043" xr:uid="{00000000-0005-0000-0000-000003720000}"/>
    <cellStyle name="Группа 1 9 2" xfId="15044" xr:uid="{00000000-0005-0000-0000-000004720000}"/>
    <cellStyle name="Группа 1 9 3" xfId="15045" xr:uid="{00000000-0005-0000-0000-000005720000}"/>
    <cellStyle name="Группа 1 9 4" xfId="15046" xr:uid="{00000000-0005-0000-0000-000006720000}"/>
    <cellStyle name="Группа 1_факт 2019" xfId="31121" xr:uid="{00000000-0005-0000-0000-000007720000}"/>
    <cellStyle name="Группа 10" xfId="15047" xr:uid="{00000000-0005-0000-0000-000008720000}"/>
    <cellStyle name="Группа 10 2" xfId="15048" xr:uid="{00000000-0005-0000-0000-000009720000}"/>
    <cellStyle name="Группа 10 3" xfId="15049" xr:uid="{00000000-0005-0000-0000-00000A720000}"/>
    <cellStyle name="Группа 10 4" xfId="15050" xr:uid="{00000000-0005-0000-0000-00000B720000}"/>
    <cellStyle name="Группа 11" xfId="15051" xr:uid="{00000000-0005-0000-0000-00000C720000}"/>
    <cellStyle name="Группа 11 2" xfId="15052" xr:uid="{00000000-0005-0000-0000-00000D720000}"/>
    <cellStyle name="Группа 11 3" xfId="15053" xr:uid="{00000000-0005-0000-0000-00000E720000}"/>
    <cellStyle name="Группа 11 4" xfId="15054" xr:uid="{00000000-0005-0000-0000-00000F720000}"/>
    <cellStyle name="Группа 12" xfId="15055" xr:uid="{00000000-0005-0000-0000-000010720000}"/>
    <cellStyle name="Группа 12 2" xfId="15056" xr:uid="{00000000-0005-0000-0000-000011720000}"/>
    <cellStyle name="Группа 12 3" xfId="15057" xr:uid="{00000000-0005-0000-0000-000012720000}"/>
    <cellStyle name="Группа 12 4" xfId="15058" xr:uid="{00000000-0005-0000-0000-000013720000}"/>
    <cellStyle name="Группа 13" xfId="15059" xr:uid="{00000000-0005-0000-0000-000014720000}"/>
    <cellStyle name="Группа 13 2" xfId="15060" xr:uid="{00000000-0005-0000-0000-000015720000}"/>
    <cellStyle name="Группа 13 3" xfId="15061" xr:uid="{00000000-0005-0000-0000-000016720000}"/>
    <cellStyle name="Группа 13 4" xfId="15062" xr:uid="{00000000-0005-0000-0000-000017720000}"/>
    <cellStyle name="Группа 14" xfId="15063" xr:uid="{00000000-0005-0000-0000-000018720000}"/>
    <cellStyle name="Группа 14 2" xfId="15064" xr:uid="{00000000-0005-0000-0000-000019720000}"/>
    <cellStyle name="Группа 14 3" xfId="15065" xr:uid="{00000000-0005-0000-0000-00001A720000}"/>
    <cellStyle name="Группа 14 4" xfId="15066" xr:uid="{00000000-0005-0000-0000-00001B720000}"/>
    <cellStyle name="Группа 15" xfId="15067" xr:uid="{00000000-0005-0000-0000-00001C720000}"/>
    <cellStyle name="Группа 15 2" xfId="15068" xr:uid="{00000000-0005-0000-0000-00001D720000}"/>
    <cellStyle name="Группа 15 3" xfId="15069" xr:uid="{00000000-0005-0000-0000-00001E720000}"/>
    <cellStyle name="Группа 15 4" xfId="15070" xr:uid="{00000000-0005-0000-0000-00001F720000}"/>
    <cellStyle name="Группа 16" xfId="15071" xr:uid="{00000000-0005-0000-0000-000020720000}"/>
    <cellStyle name="Группа 16 2" xfId="15072" xr:uid="{00000000-0005-0000-0000-000021720000}"/>
    <cellStyle name="Группа 16 3" xfId="15073" xr:uid="{00000000-0005-0000-0000-000022720000}"/>
    <cellStyle name="Группа 16 4" xfId="15074" xr:uid="{00000000-0005-0000-0000-000023720000}"/>
    <cellStyle name="Группа 17" xfId="15075" xr:uid="{00000000-0005-0000-0000-000024720000}"/>
    <cellStyle name="Группа 17 2" xfId="15076" xr:uid="{00000000-0005-0000-0000-000025720000}"/>
    <cellStyle name="Группа 17 3" xfId="15077" xr:uid="{00000000-0005-0000-0000-000026720000}"/>
    <cellStyle name="Группа 17 4" xfId="15078" xr:uid="{00000000-0005-0000-0000-000027720000}"/>
    <cellStyle name="Группа 18" xfId="15079" xr:uid="{00000000-0005-0000-0000-000028720000}"/>
    <cellStyle name="Группа 18 2" xfId="15080" xr:uid="{00000000-0005-0000-0000-000029720000}"/>
    <cellStyle name="Группа 18 3" xfId="15081" xr:uid="{00000000-0005-0000-0000-00002A720000}"/>
    <cellStyle name="Группа 18 4" xfId="15082" xr:uid="{00000000-0005-0000-0000-00002B720000}"/>
    <cellStyle name="Группа 19" xfId="15083" xr:uid="{00000000-0005-0000-0000-00002C720000}"/>
    <cellStyle name="Группа 2" xfId="15084" xr:uid="{00000000-0005-0000-0000-00002D720000}"/>
    <cellStyle name="Группа 2 10" xfId="15085" xr:uid="{00000000-0005-0000-0000-00002E720000}"/>
    <cellStyle name="Группа 2 10 2" xfId="15086" xr:uid="{00000000-0005-0000-0000-00002F720000}"/>
    <cellStyle name="Группа 2 10 3" xfId="15087" xr:uid="{00000000-0005-0000-0000-000030720000}"/>
    <cellStyle name="Группа 2 10 4" xfId="15088" xr:uid="{00000000-0005-0000-0000-000031720000}"/>
    <cellStyle name="Группа 2 11" xfId="15089" xr:uid="{00000000-0005-0000-0000-000032720000}"/>
    <cellStyle name="Группа 2 11 2" xfId="15090" xr:uid="{00000000-0005-0000-0000-000033720000}"/>
    <cellStyle name="Группа 2 11 3" xfId="15091" xr:uid="{00000000-0005-0000-0000-000034720000}"/>
    <cellStyle name="Группа 2 11 4" xfId="15092" xr:uid="{00000000-0005-0000-0000-000035720000}"/>
    <cellStyle name="Группа 2 12" xfId="15093" xr:uid="{00000000-0005-0000-0000-000036720000}"/>
    <cellStyle name="Группа 2 12 2" xfId="15094" xr:uid="{00000000-0005-0000-0000-000037720000}"/>
    <cellStyle name="Группа 2 12 3" xfId="15095" xr:uid="{00000000-0005-0000-0000-000038720000}"/>
    <cellStyle name="Группа 2 12 4" xfId="15096" xr:uid="{00000000-0005-0000-0000-000039720000}"/>
    <cellStyle name="Группа 2 13" xfId="15097" xr:uid="{00000000-0005-0000-0000-00003A720000}"/>
    <cellStyle name="Группа 2 13 2" xfId="15098" xr:uid="{00000000-0005-0000-0000-00003B720000}"/>
    <cellStyle name="Группа 2 13 3" xfId="15099" xr:uid="{00000000-0005-0000-0000-00003C720000}"/>
    <cellStyle name="Группа 2 13 4" xfId="15100" xr:uid="{00000000-0005-0000-0000-00003D720000}"/>
    <cellStyle name="Группа 2 14" xfId="15101" xr:uid="{00000000-0005-0000-0000-00003E720000}"/>
    <cellStyle name="Группа 2 14 2" xfId="15102" xr:uid="{00000000-0005-0000-0000-00003F720000}"/>
    <cellStyle name="Группа 2 14 3" xfId="15103" xr:uid="{00000000-0005-0000-0000-000040720000}"/>
    <cellStyle name="Группа 2 14 4" xfId="15104" xr:uid="{00000000-0005-0000-0000-000041720000}"/>
    <cellStyle name="Группа 2 15" xfId="15105" xr:uid="{00000000-0005-0000-0000-000042720000}"/>
    <cellStyle name="Группа 2 15 2" xfId="15106" xr:uid="{00000000-0005-0000-0000-000043720000}"/>
    <cellStyle name="Группа 2 15 3" xfId="15107" xr:uid="{00000000-0005-0000-0000-000044720000}"/>
    <cellStyle name="Группа 2 15 4" xfId="15108" xr:uid="{00000000-0005-0000-0000-000045720000}"/>
    <cellStyle name="Группа 2 16" xfId="15109" xr:uid="{00000000-0005-0000-0000-000046720000}"/>
    <cellStyle name="Группа 2 17" xfId="15110" xr:uid="{00000000-0005-0000-0000-000047720000}"/>
    <cellStyle name="Группа 2 18" xfId="15111" xr:uid="{00000000-0005-0000-0000-000048720000}"/>
    <cellStyle name="Группа 2 2" xfId="15112" xr:uid="{00000000-0005-0000-0000-000049720000}"/>
    <cellStyle name="Группа 2 2 2" xfId="15113" xr:uid="{00000000-0005-0000-0000-00004A720000}"/>
    <cellStyle name="Группа 2 2 3" xfId="15114" xr:uid="{00000000-0005-0000-0000-00004B720000}"/>
    <cellStyle name="Группа 2 2 4" xfId="15115" xr:uid="{00000000-0005-0000-0000-00004C720000}"/>
    <cellStyle name="Группа 2 3" xfId="15116" xr:uid="{00000000-0005-0000-0000-00004D720000}"/>
    <cellStyle name="Группа 2 3 2" xfId="15117" xr:uid="{00000000-0005-0000-0000-00004E720000}"/>
    <cellStyle name="Группа 2 3 3" xfId="15118" xr:uid="{00000000-0005-0000-0000-00004F720000}"/>
    <cellStyle name="Группа 2 3 4" xfId="15119" xr:uid="{00000000-0005-0000-0000-000050720000}"/>
    <cellStyle name="Группа 2 4" xfId="15120" xr:uid="{00000000-0005-0000-0000-000051720000}"/>
    <cellStyle name="Группа 2 4 2" xfId="15121" xr:uid="{00000000-0005-0000-0000-000052720000}"/>
    <cellStyle name="Группа 2 4 3" xfId="15122" xr:uid="{00000000-0005-0000-0000-000053720000}"/>
    <cellStyle name="Группа 2 4 4" xfId="15123" xr:uid="{00000000-0005-0000-0000-000054720000}"/>
    <cellStyle name="Группа 2 5" xfId="15124" xr:uid="{00000000-0005-0000-0000-000055720000}"/>
    <cellStyle name="Группа 2 5 2" xfId="15125" xr:uid="{00000000-0005-0000-0000-000056720000}"/>
    <cellStyle name="Группа 2 5 3" xfId="15126" xr:uid="{00000000-0005-0000-0000-000057720000}"/>
    <cellStyle name="Группа 2 5 4" xfId="15127" xr:uid="{00000000-0005-0000-0000-000058720000}"/>
    <cellStyle name="Группа 2 6" xfId="15128" xr:uid="{00000000-0005-0000-0000-000059720000}"/>
    <cellStyle name="Группа 2 6 2" xfId="15129" xr:uid="{00000000-0005-0000-0000-00005A720000}"/>
    <cellStyle name="Группа 2 6 3" xfId="15130" xr:uid="{00000000-0005-0000-0000-00005B720000}"/>
    <cellStyle name="Группа 2 6 4" xfId="15131" xr:uid="{00000000-0005-0000-0000-00005C720000}"/>
    <cellStyle name="Группа 2 7" xfId="15132" xr:uid="{00000000-0005-0000-0000-00005D720000}"/>
    <cellStyle name="Группа 2 7 2" xfId="15133" xr:uid="{00000000-0005-0000-0000-00005E720000}"/>
    <cellStyle name="Группа 2 7 3" xfId="15134" xr:uid="{00000000-0005-0000-0000-00005F720000}"/>
    <cellStyle name="Группа 2 7 4" xfId="15135" xr:uid="{00000000-0005-0000-0000-000060720000}"/>
    <cellStyle name="Группа 2 8" xfId="15136" xr:uid="{00000000-0005-0000-0000-000061720000}"/>
    <cellStyle name="Группа 2 8 2" xfId="15137" xr:uid="{00000000-0005-0000-0000-000062720000}"/>
    <cellStyle name="Группа 2 8 3" xfId="15138" xr:uid="{00000000-0005-0000-0000-000063720000}"/>
    <cellStyle name="Группа 2 8 4" xfId="15139" xr:uid="{00000000-0005-0000-0000-000064720000}"/>
    <cellStyle name="Группа 2 9" xfId="15140" xr:uid="{00000000-0005-0000-0000-000065720000}"/>
    <cellStyle name="Группа 2 9 2" xfId="15141" xr:uid="{00000000-0005-0000-0000-000066720000}"/>
    <cellStyle name="Группа 2 9 3" xfId="15142" xr:uid="{00000000-0005-0000-0000-000067720000}"/>
    <cellStyle name="Группа 2 9 4" xfId="15143" xr:uid="{00000000-0005-0000-0000-000068720000}"/>
    <cellStyle name="Группа 2_факт 2019" xfId="31122" xr:uid="{00000000-0005-0000-0000-000069720000}"/>
    <cellStyle name="Группа 20" xfId="15144" xr:uid="{00000000-0005-0000-0000-00006A720000}"/>
    <cellStyle name="Группа 21" xfId="15145" xr:uid="{00000000-0005-0000-0000-00006B720000}"/>
    <cellStyle name="Группа 3" xfId="15146" xr:uid="{00000000-0005-0000-0000-00006C720000}"/>
    <cellStyle name="Группа 3 10" xfId="15147" xr:uid="{00000000-0005-0000-0000-00006D720000}"/>
    <cellStyle name="Группа 3 10 2" xfId="15148" xr:uid="{00000000-0005-0000-0000-00006E720000}"/>
    <cellStyle name="Группа 3 10 3" xfId="15149" xr:uid="{00000000-0005-0000-0000-00006F720000}"/>
    <cellStyle name="Группа 3 10 4" xfId="15150" xr:uid="{00000000-0005-0000-0000-000070720000}"/>
    <cellStyle name="Группа 3 11" xfId="15151" xr:uid="{00000000-0005-0000-0000-000071720000}"/>
    <cellStyle name="Группа 3 11 2" xfId="15152" xr:uid="{00000000-0005-0000-0000-000072720000}"/>
    <cellStyle name="Группа 3 11 3" xfId="15153" xr:uid="{00000000-0005-0000-0000-000073720000}"/>
    <cellStyle name="Группа 3 11 4" xfId="15154" xr:uid="{00000000-0005-0000-0000-000074720000}"/>
    <cellStyle name="Группа 3 12" xfId="15155" xr:uid="{00000000-0005-0000-0000-000075720000}"/>
    <cellStyle name="Группа 3 12 2" xfId="15156" xr:uid="{00000000-0005-0000-0000-000076720000}"/>
    <cellStyle name="Группа 3 12 3" xfId="15157" xr:uid="{00000000-0005-0000-0000-000077720000}"/>
    <cellStyle name="Группа 3 12 4" xfId="15158" xr:uid="{00000000-0005-0000-0000-000078720000}"/>
    <cellStyle name="Группа 3 13" xfId="15159" xr:uid="{00000000-0005-0000-0000-000079720000}"/>
    <cellStyle name="Группа 3 13 2" xfId="15160" xr:uid="{00000000-0005-0000-0000-00007A720000}"/>
    <cellStyle name="Группа 3 13 3" xfId="15161" xr:uid="{00000000-0005-0000-0000-00007B720000}"/>
    <cellStyle name="Группа 3 13 4" xfId="15162" xr:uid="{00000000-0005-0000-0000-00007C720000}"/>
    <cellStyle name="Группа 3 14" xfId="15163" xr:uid="{00000000-0005-0000-0000-00007D720000}"/>
    <cellStyle name="Группа 3 14 2" xfId="15164" xr:uid="{00000000-0005-0000-0000-00007E720000}"/>
    <cellStyle name="Группа 3 14 3" xfId="15165" xr:uid="{00000000-0005-0000-0000-00007F720000}"/>
    <cellStyle name="Группа 3 14 4" xfId="15166" xr:uid="{00000000-0005-0000-0000-000080720000}"/>
    <cellStyle name="Группа 3 15" xfId="15167" xr:uid="{00000000-0005-0000-0000-000081720000}"/>
    <cellStyle name="Группа 3 15 2" xfId="15168" xr:uid="{00000000-0005-0000-0000-000082720000}"/>
    <cellStyle name="Группа 3 15 3" xfId="15169" xr:uid="{00000000-0005-0000-0000-000083720000}"/>
    <cellStyle name="Группа 3 15 4" xfId="15170" xr:uid="{00000000-0005-0000-0000-000084720000}"/>
    <cellStyle name="Группа 3 16" xfId="15171" xr:uid="{00000000-0005-0000-0000-000085720000}"/>
    <cellStyle name="Группа 3 17" xfId="15172" xr:uid="{00000000-0005-0000-0000-000086720000}"/>
    <cellStyle name="Группа 3 18" xfId="15173" xr:uid="{00000000-0005-0000-0000-000087720000}"/>
    <cellStyle name="Группа 3 2" xfId="15174" xr:uid="{00000000-0005-0000-0000-000088720000}"/>
    <cellStyle name="Группа 3 2 2" xfId="15175" xr:uid="{00000000-0005-0000-0000-000089720000}"/>
    <cellStyle name="Группа 3 2 3" xfId="15176" xr:uid="{00000000-0005-0000-0000-00008A720000}"/>
    <cellStyle name="Группа 3 2 4" xfId="15177" xr:uid="{00000000-0005-0000-0000-00008B720000}"/>
    <cellStyle name="Группа 3 3" xfId="15178" xr:uid="{00000000-0005-0000-0000-00008C720000}"/>
    <cellStyle name="Группа 3 3 2" xfId="15179" xr:uid="{00000000-0005-0000-0000-00008D720000}"/>
    <cellStyle name="Группа 3 3 3" xfId="15180" xr:uid="{00000000-0005-0000-0000-00008E720000}"/>
    <cellStyle name="Группа 3 3 4" xfId="15181" xr:uid="{00000000-0005-0000-0000-00008F720000}"/>
    <cellStyle name="Группа 3 4" xfId="15182" xr:uid="{00000000-0005-0000-0000-000090720000}"/>
    <cellStyle name="Группа 3 4 2" xfId="15183" xr:uid="{00000000-0005-0000-0000-000091720000}"/>
    <cellStyle name="Группа 3 4 3" xfId="15184" xr:uid="{00000000-0005-0000-0000-000092720000}"/>
    <cellStyle name="Группа 3 4 4" xfId="15185" xr:uid="{00000000-0005-0000-0000-000093720000}"/>
    <cellStyle name="Группа 3 5" xfId="15186" xr:uid="{00000000-0005-0000-0000-000094720000}"/>
    <cellStyle name="Группа 3 5 2" xfId="15187" xr:uid="{00000000-0005-0000-0000-000095720000}"/>
    <cellStyle name="Группа 3 5 3" xfId="15188" xr:uid="{00000000-0005-0000-0000-000096720000}"/>
    <cellStyle name="Группа 3 5 4" xfId="15189" xr:uid="{00000000-0005-0000-0000-000097720000}"/>
    <cellStyle name="Группа 3 6" xfId="15190" xr:uid="{00000000-0005-0000-0000-000098720000}"/>
    <cellStyle name="Группа 3 6 2" xfId="15191" xr:uid="{00000000-0005-0000-0000-000099720000}"/>
    <cellStyle name="Группа 3 6 3" xfId="15192" xr:uid="{00000000-0005-0000-0000-00009A720000}"/>
    <cellStyle name="Группа 3 6 4" xfId="15193" xr:uid="{00000000-0005-0000-0000-00009B720000}"/>
    <cellStyle name="Группа 3 7" xfId="15194" xr:uid="{00000000-0005-0000-0000-00009C720000}"/>
    <cellStyle name="Группа 3 7 2" xfId="15195" xr:uid="{00000000-0005-0000-0000-00009D720000}"/>
    <cellStyle name="Группа 3 7 3" xfId="15196" xr:uid="{00000000-0005-0000-0000-00009E720000}"/>
    <cellStyle name="Группа 3 7 4" xfId="15197" xr:uid="{00000000-0005-0000-0000-00009F720000}"/>
    <cellStyle name="Группа 3 8" xfId="15198" xr:uid="{00000000-0005-0000-0000-0000A0720000}"/>
    <cellStyle name="Группа 3 8 2" xfId="15199" xr:uid="{00000000-0005-0000-0000-0000A1720000}"/>
    <cellStyle name="Группа 3 8 3" xfId="15200" xr:uid="{00000000-0005-0000-0000-0000A2720000}"/>
    <cellStyle name="Группа 3 8 4" xfId="15201" xr:uid="{00000000-0005-0000-0000-0000A3720000}"/>
    <cellStyle name="Группа 3 9" xfId="15202" xr:uid="{00000000-0005-0000-0000-0000A4720000}"/>
    <cellStyle name="Группа 3 9 2" xfId="15203" xr:uid="{00000000-0005-0000-0000-0000A5720000}"/>
    <cellStyle name="Группа 3 9 3" xfId="15204" xr:uid="{00000000-0005-0000-0000-0000A6720000}"/>
    <cellStyle name="Группа 3 9 4" xfId="15205" xr:uid="{00000000-0005-0000-0000-0000A7720000}"/>
    <cellStyle name="Группа 3_факт 2019" xfId="31123" xr:uid="{00000000-0005-0000-0000-0000A8720000}"/>
    <cellStyle name="Группа 4" xfId="15206" xr:uid="{00000000-0005-0000-0000-0000A9720000}"/>
    <cellStyle name="Группа 4 10" xfId="15207" xr:uid="{00000000-0005-0000-0000-0000AA720000}"/>
    <cellStyle name="Группа 4 10 2" xfId="15208" xr:uid="{00000000-0005-0000-0000-0000AB720000}"/>
    <cellStyle name="Группа 4 10 3" xfId="15209" xr:uid="{00000000-0005-0000-0000-0000AC720000}"/>
    <cellStyle name="Группа 4 10 4" xfId="15210" xr:uid="{00000000-0005-0000-0000-0000AD720000}"/>
    <cellStyle name="Группа 4 11" xfId="15211" xr:uid="{00000000-0005-0000-0000-0000AE720000}"/>
    <cellStyle name="Группа 4 11 2" xfId="15212" xr:uid="{00000000-0005-0000-0000-0000AF720000}"/>
    <cellStyle name="Группа 4 11 3" xfId="15213" xr:uid="{00000000-0005-0000-0000-0000B0720000}"/>
    <cellStyle name="Группа 4 11 4" xfId="15214" xr:uid="{00000000-0005-0000-0000-0000B1720000}"/>
    <cellStyle name="Группа 4 12" xfId="15215" xr:uid="{00000000-0005-0000-0000-0000B2720000}"/>
    <cellStyle name="Группа 4 12 2" xfId="15216" xr:uid="{00000000-0005-0000-0000-0000B3720000}"/>
    <cellStyle name="Группа 4 12 3" xfId="15217" xr:uid="{00000000-0005-0000-0000-0000B4720000}"/>
    <cellStyle name="Группа 4 12 4" xfId="15218" xr:uid="{00000000-0005-0000-0000-0000B5720000}"/>
    <cellStyle name="Группа 4 13" xfId="15219" xr:uid="{00000000-0005-0000-0000-0000B6720000}"/>
    <cellStyle name="Группа 4 13 2" xfId="15220" xr:uid="{00000000-0005-0000-0000-0000B7720000}"/>
    <cellStyle name="Группа 4 13 3" xfId="15221" xr:uid="{00000000-0005-0000-0000-0000B8720000}"/>
    <cellStyle name="Группа 4 13 4" xfId="15222" xr:uid="{00000000-0005-0000-0000-0000B9720000}"/>
    <cellStyle name="Группа 4 14" xfId="15223" xr:uid="{00000000-0005-0000-0000-0000BA720000}"/>
    <cellStyle name="Группа 4 14 2" xfId="15224" xr:uid="{00000000-0005-0000-0000-0000BB720000}"/>
    <cellStyle name="Группа 4 14 3" xfId="15225" xr:uid="{00000000-0005-0000-0000-0000BC720000}"/>
    <cellStyle name="Группа 4 14 4" xfId="15226" xr:uid="{00000000-0005-0000-0000-0000BD720000}"/>
    <cellStyle name="Группа 4 15" xfId="15227" xr:uid="{00000000-0005-0000-0000-0000BE720000}"/>
    <cellStyle name="Группа 4 15 2" xfId="15228" xr:uid="{00000000-0005-0000-0000-0000BF720000}"/>
    <cellStyle name="Группа 4 15 3" xfId="15229" xr:uid="{00000000-0005-0000-0000-0000C0720000}"/>
    <cellStyle name="Группа 4 15 4" xfId="15230" xr:uid="{00000000-0005-0000-0000-0000C1720000}"/>
    <cellStyle name="Группа 4 16" xfId="15231" xr:uid="{00000000-0005-0000-0000-0000C2720000}"/>
    <cellStyle name="Группа 4 17" xfId="15232" xr:uid="{00000000-0005-0000-0000-0000C3720000}"/>
    <cellStyle name="Группа 4 18" xfId="15233" xr:uid="{00000000-0005-0000-0000-0000C4720000}"/>
    <cellStyle name="Группа 4 2" xfId="15234" xr:uid="{00000000-0005-0000-0000-0000C5720000}"/>
    <cellStyle name="Группа 4 2 2" xfId="15235" xr:uid="{00000000-0005-0000-0000-0000C6720000}"/>
    <cellStyle name="Группа 4 2 3" xfId="15236" xr:uid="{00000000-0005-0000-0000-0000C7720000}"/>
    <cellStyle name="Группа 4 2 4" xfId="15237" xr:uid="{00000000-0005-0000-0000-0000C8720000}"/>
    <cellStyle name="Группа 4 3" xfId="15238" xr:uid="{00000000-0005-0000-0000-0000C9720000}"/>
    <cellStyle name="Группа 4 3 2" xfId="15239" xr:uid="{00000000-0005-0000-0000-0000CA720000}"/>
    <cellStyle name="Группа 4 3 3" xfId="15240" xr:uid="{00000000-0005-0000-0000-0000CB720000}"/>
    <cellStyle name="Группа 4 3 4" xfId="15241" xr:uid="{00000000-0005-0000-0000-0000CC720000}"/>
    <cellStyle name="Группа 4 4" xfId="15242" xr:uid="{00000000-0005-0000-0000-0000CD720000}"/>
    <cellStyle name="Группа 4 4 2" xfId="15243" xr:uid="{00000000-0005-0000-0000-0000CE720000}"/>
    <cellStyle name="Группа 4 4 3" xfId="15244" xr:uid="{00000000-0005-0000-0000-0000CF720000}"/>
    <cellStyle name="Группа 4 4 4" xfId="15245" xr:uid="{00000000-0005-0000-0000-0000D0720000}"/>
    <cellStyle name="Группа 4 5" xfId="15246" xr:uid="{00000000-0005-0000-0000-0000D1720000}"/>
    <cellStyle name="Группа 4 5 2" xfId="15247" xr:uid="{00000000-0005-0000-0000-0000D2720000}"/>
    <cellStyle name="Группа 4 5 3" xfId="15248" xr:uid="{00000000-0005-0000-0000-0000D3720000}"/>
    <cellStyle name="Группа 4 5 4" xfId="15249" xr:uid="{00000000-0005-0000-0000-0000D4720000}"/>
    <cellStyle name="Группа 4 6" xfId="15250" xr:uid="{00000000-0005-0000-0000-0000D5720000}"/>
    <cellStyle name="Группа 4 6 2" xfId="15251" xr:uid="{00000000-0005-0000-0000-0000D6720000}"/>
    <cellStyle name="Группа 4 6 3" xfId="15252" xr:uid="{00000000-0005-0000-0000-0000D7720000}"/>
    <cellStyle name="Группа 4 6 4" xfId="15253" xr:uid="{00000000-0005-0000-0000-0000D8720000}"/>
    <cellStyle name="Группа 4 7" xfId="15254" xr:uid="{00000000-0005-0000-0000-0000D9720000}"/>
    <cellStyle name="Группа 4 7 2" xfId="15255" xr:uid="{00000000-0005-0000-0000-0000DA720000}"/>
    <cellStyle name="Группа 4 7 3" xfId="15256" xr:uid="{00000000-0005-0000-0000-0000DB720000}"/>
    <cellStyle name="Группа 4 7 4" xfId="15257" xr:uid="{00000000-0005-0000-0000-0000DC720000}"/>
    <cellStyle name="Группа 4 8" xfId="15258" xr:uid="{00000000-0005-0000-0000-0000DD720000}"/>
    <cellStyle name="Группа 4 8 2" xfId="15259" xr:uid="{00000000-0005-0000-0000-0000DE720000}"/>
    <cellStyle name="Группа 4 8 3" xfId="15260" xr:uid="{00000000-0005-0000-0000-0000DF720000}"/>
    <cellStyle name="Группа 4 8 4" xfId="15261" xr:uid="{00000000-0005-0000-0000-0000E0720000}"/>
    <cellStyle name="Группа 4 9" xfId="15262" xr:uid="{00000000-0005-0000-0000-0000E1720000}"/>
    <cellStyle name="Группа 4 9 2" xfId="15263" xr:uid="{00000000-0005-0000-0000-0000E2720000}"/>
    <cellStyle name="Группа 4 9 3" xfId="15264" xr:uid="{00000000-0005-0000-0000-0000E3720000}"/>
    <cellStyle name="Группа 4 9 4" xfId="15265" xr:uid="{00000000-0005-0000-0000-0000E4720000}"/>
    <cellStyle name="Группа 4_факт 2019" xfId="31124" xr:uid="{00000000-0005-0000-0000-0000E5720000}"/>
    <cellStyle name="Группа 5" xfId="15266" xr:uid="{00000000-0005-0000-0000-0000E6720000}"/>
    <cellStyle name="Группа 5 2" xfId="15267" xr:uid="{00000000-0005-0000-0000-0000E7720000}"/>
    <cellStyle name="Группа 5 3" xfId="15268" xr:uid="{00000000-0005-0000-0000-0000E8720000}"/>
    <cellStyle name="Группа 5 4" xfId="15269" xr:uid="{00000000-0005-0000-0000-0000E9720000}"/>
    <cellStyle name="Группа 6" xfId="15270" xr:uid="{00000000-0005-0000-0000-0000EA720000}"/>
    <cellStyle name="Группа 6 2" xfId="15271" xr:uid="{00000000-0005-0000-0000-0000EB720000}"/>
    <cellStyle name="Группа 6 3" xfId="15272" xr:uid="{00000000-0005-0000-0000-0000EC720000}"/>
    <cellStyle name="Группа 6 4" xfId="15273" xr:uid="{00000000-0005-0000-0000-0000ED720000}"/>
    <cellStyle name="Группа 7" xfId="15274" xr:uid="{00000000-0005-0000-0000-0000EE720000}"/>
    <cellStyle name="Группа 7 2" xfId="15275" xr:uid="{00000000-0005-0000-0000-0000EF720000}"/>
    <cellStyle name="Группа 7 3" xfId="15276" xr:uid="{00000000-0005-0000-0000-0000F0720000}"/>
    <cellStyle name="Группа 7 4" xfId="15277" xr:uid="{00000000-0005-0000-0000-0000F1720000}"/>
    <cellStyle name="Группа 8" xfId="15278" xr:uid="{00000000-0005-0000-0000-0000F2720000}"/>
    <cellStyle name="Группа 8 2" xfId="15279" xr:uid="{00000000-0005-0000-0000-0000F3720000}"/>
    <cellStyle name="Группа 8 3" xfId="15280" xr:uid="{00000000-0005-0000-0000-0000F4720000}"/>
    <cellStyle name="Группа 8 4" xfId="15281" xr:uid="{00000000-0005-0000-0000-0000F5720000}"/>
    <cellStyle name="Группа 9" xfId="15282" xr:uid="{00000000-0005-0000-0000-0000F6720000}"/>
    <cellStyle name="Группа 9 2" xfId="15283" xr:uid="{00000000-0005-0000-0000-0000F7720000}"/>
    <cellStyle name="Группа 9 3" xfId="15284" xr:uid="{00000000-0005-0000-0000-0000F8720000}"/>
    <cellStyle name="Группа 9 4" xfId="15285" xr:uid="{00000000-0005-0000-0000-0000F9720000}"/>
    <cellStyle name="Группа_Бюллетень декабрь 2003 2" xfId="15286" xr:uid="{00000000-0005-0000-0000-0000FA720000}"/>
    <cellStyle name="Дата" xfId="15287" xr:uid="{00000000-0005-0000-0000-0000FB720000}"/>
    <cellStyle name="Дата 2" xfId="31125" xr:uid="{00000000-0005-0000-0000-0000FC720000}"/>
    <cellStyle name="Дата UTL" xfId="15288" xr:uid="{00000000-0005-0000-0000-0000FD720000}"/>
    <cellStyle name="Дата_!!! БП 2012 доб 155 цена 90 новый" xfId="15289" xr:uid="{00000000-0005-0000-0000-0000FE720000}"/>
    <cellStyle name="дата1" xfId="15290" xr:uid="{00000000-0005-0000-0000-0000FF720000}"/>
    <cellStyle name="дата1 2" xfId="31126" xr:uid="{00000000-0005-0000-0000-000000730000}"/>
    <cellStyle name="Денежный (0)" xfId="15291" xr:uid="{00000000-0005-0000-0000-000001730000}"/>
    <cellStyle name="Денежный (0) 2" xfId="31127" xr:uid="{00000000-0005-0000-0000-000002730000}"/>
    <cellStyle name="Денежный [0] 2" xfId="15292" xr:uid="{00000000-0005-0000-0000-000003730000}"/>
    <cellStyle name="Денежный [0] 2 2" xfId="15293" xr:uid="{00000000-0005-0000-0000-000004730000}"/>
    <cellStyle name="Денежный [0] 2 2 2" xfId="15294" xr:uid="{00000000-0005-0000-0000-000005730000}"/>
    <cellStyle name="Денежный [0] 2 2 3" xfId="15295" xr:uid="{00000000-0005-0000-0000-000006730000}"/>
    <cellStyle name="Денежный [0] 2 2 4" xfId="22794" xr:uid="{00000000-0005-0000-0000-000007730000}"/>
    <cellStyle name="Денежный [0] 2 2_факт 2019" xfId="31128" xr:uid="{00000000-0005-0000-0000-000008730000}"/>
    <cellStyle name="Денежный [0] 2_факт 2019" xfId="31129" xr:uid="{00000000-0005-0000-0000-000009730000}"/>
    <cellStyle name="Денежный 2" xfId="24087" xr:uid="{00000000-0005-0000-0000-00000A730000}"/>
    <cellStyle name="Денежный1" xfId="15296" xr:uid="{00000000-0005-0000-0000-00000B730000}"/>
    <cellStyle name="Денежный1 2" xfId="31130" xr:uid="{00000000-0005-0000-0000-00000C730000}"/>
    <cellStyle name="ДЮё¶ [0]_±вЕё" xfId="15297" xr:uid="{00000000-0005-0000-0000-00000D730000}"/>
    <cellStyle name="ДЮё¶_±вЕё" xfId="15298" xr:uid="{00000000-0005-0000-0000-00000E730000}"/>
    <cellStyle name="ЕлИ­ [0]_±вЕё" xfId="15299" xr:uid="{00000000-0005-0000-0000-00000F730000}"/>
    <cellStyle name="ЕлИ­_±вЕё" xfId="15300" xr:uid="{00000000-0005-0000-0000-000010730000}"/>
    <cellStyle name="Заг" xfId="15301" xr:uid="{00000000-0005-0000-0000-000011730000}"/>
    <cellStyle name="Заг 10" xfId="15302" xr:uid="{00000000-0005-0000-0000-000012730000}"/>
    <cellStyle name="Заг 10 2" xfId="15303" xr:uid="{00000000-0005-0000-0000-000013730000}"/>
    <cellStyle name="Заг 10 3" xfId="15304" xr:uid="{00000000-0005-0000-0000-000014730000}"/>
    <cellStyle name="Заг 10 4" xfId="15305" xr:uid="{00000000-0005-0000-0000-000015730000}"/>
    <cellStyle name="Заг 11" xfId="15306" xr:uid="{00000000-0005-0000-0000-000016730000}"/>
    <cellStyle name="Заг 11 2" xfId="15307" xr:uid="{00000000-0005-0000-0000-000017730000}"/>
    <cellStyle name="Заг 11 3" xfId="15308" xr:uid="{00000000-0005-0000-0000-000018730000}"/>
    <cellStyle name="Заг 11 4" xfId="15309" xr:uid="{00000000-0005-0000-0000-000019730000}"/>
    <cellStyle name="Заг 12" xfId="15310" xr:uid="{00000000-0005-0000-0000-00001A730000}"/>
    <cellStyle name="Заг 12 2" xfId="15311" xr:uid="{00000000-0005-0000-0000-00001B730000}"/>
    <cellStyle name="Заг 12 3" xfId="15312" xr:uid="{00000000-0005-0000-0000-00001C730000}"/>
    <cellStyle name="Заг 12 4" xfId="15313" xr:uid="{00000000-0005-0000-0000-00001D730000}"/>
    <cellStyle name="Заг 13" xfId="15314" xr:uid="{00000000-0005-0000-0000-00001E730000}"/>
    <cellStyle name="Заг 13 2" xfId="15315" xr:uid="{00000000-0005-0000-0000-00001F730000}"/>
    <cellStyle name="Заг 13 3" xfId="15316" xr:uid="{00000000-0005-0000-0000-000020730000}"/>
    <cellStyle name="Заг 13 4" xfId="15317" xr:uid="{00000000-0005-0000-0000-000021730000}"/>
    <cellStyle name="Заг 14" xfId="15318" xr:uid="{00000000-0005-0000-0000-000022730000}"/>
    <cellStyle name="Заг 14 2" xfId="15319" xr:uid="{00000000-0005-0000-0000-000023730000}"/>
    <cellStyle name="Заг 14 3" xfId="15320" xr:uid="{00000000-0005-0000-0000-000024730000}"/>
    <cellStyle name="Заг 14 4" xfId="15321" xr:uid="{00000000-0005-0000-0000-000025730000}"/>
    <cellStyle name="Заг 15" xfId="15322" xr:uid="{00000000-0005-0000-0000-000026730000}"/>
    <cellStyle name="Заг 15 2" xfId="15323" xr:uid="{00000000-0005-0000-0000-000027730000}"/>
    <cellStyle name="Заг 15 3" xfId="15324" xr:uid="{00000000-0005-0000-0000-000028730000}"/>
    <cellStyle name="Заг 15 4" xfId="15325" xr:uid="{00000000-0005-0000-0000-000029730000}"/>
    <cellStyle name="Заг 16" xfId="15326" xr:uid="{00000000-0005-0000-0000-00002A730000}"/>
    <cellStyle name="Заг 17" xfId="15327" xr:uid="{00000000-0005-0000-0000-00002B730000}"/>
    <cellStyle name="Заг 18" xfId="15328" xr:uid="{00000000-0005-0000-0000-00002C730000}"/>
    <cellStyle name="Заг 2" xfId="15329" xr:uid="{00000000-0005-0000-0000-00002D730000}"/>
    <cellStyle name="Заг 2 2" xfId="15330" xr:uid="{00000000-0005-0000-0000-00002E730000}"/>
    <cellStyle name="Заг 2 3" xfId="15331" xr:uid="{00000000-0005-0000-0000-00002F730000}"/>
    <cellStyle name="Заг 2 4" xfId="15332" xr:uid="{00000000-0005-0000-0000-000030730000}"/>
    <cellStyle name="Заг 3" xfId="15333" xr:uid="{00000000-0005-0000-0000-000031730000}"/>
    <cellStyle name="Заг 3 2" xfId="15334" xr:uid="{00000000-0005-0000-0000-000032730000}"/>
    <cellStyle name="Заг 3 3" xfId="15335" xr:uid="{00000000-0005-0000-0000-000033730000}"/>
    <cellStyle name="Заг 3 4" xfId="15336" xr:uid="{00000000-0005-0000-0000-000034730000}"/>
    <cellStyle name="Заг 4" xfId="15337" xr:uid="{00000000-0005-0000-0000-000035730000}"/>
    <cellStyle name="Заг 4 2" xfId="15338" xr:uid="{00000000-0005-0000-0000-000036730000}"/>
    <cellStyle name="Заг 4 3" xfId="15339" xr:uid="{00000000-0005-0000-0000-000037730000}"/>
    <cellStyle name="Заг 4 4" xfId="15340" xr:uid="{00000000-0005-0000-0000-000038730000}"/>
    <cellStyle name="Заг 5" xfId="15341" xr:uid="{00000000-0005-0000-0000-000039730000}"/>
    <cellStyle name="Заг 5 2" xfId="15342" xr:uid="{00000000-0005-0000-0000-00003A730000}"/>
    <cellStyle name="Заг 5 3" xfId="15343" xr:uid="{00000000-0005-0000-0000-00003B730000}"/>
    <cellStyle name="Заг 5 4" xfId="15344" xr:uid="{00000000-0005-0000-0000-00003C730000}"/>
    <cellStyle name="Заг 6" xfId="15345" xr:uid="{00000000-0005-0000-0000-00003D730000}"/>
    <cellStyle name="Заг 6 2" xfId="15346" xr:uid="{00000000-0005-0000-0000-00003E730000}"/>
    <cellStyle name="Заг 6 3" xfId="15347" xr:uid="{00000000-0005-0000-0000-00003F730000}"/>
    <cellStyle name="Заг 6 4" xfId="15348" xr:uid="{00000000-0005-0000-0000-000040730000}"/>
    <cellStyle name="Заг 7" xfId="15349" xr:uid="{00000000-0005-0000-0000-000041730000}"/>
    <cellStyle name="Заг 7 2" xfId="15350" xr:uid="{00000000-0005-0000-0000-000042730000}"/>
    <cellStyle name="Заг 7 3" xfId="15351" xr:uid="{00000000-0005-0000-0000-000043730000}"/>
    <cellStyle name="Заг 7 4" xfId="15352" xr:uid="{00000000-0005-0000-0000-000044730000}"/>
    <cellStyle name="Заг 8" xfId="15353" xr:uid="{00000000-0005-0000-0000-000045730000}"/>
    <cellStyle name="Заг 8 2" xfId="15354" xr:uid="{00000000-0005-0000-0000-000046730000}"/>
    <cellStyle name="Заг 8 3" xfId="15355" xr:uid="{00000000-0005-0000-0000-000047730000}"/>
    <cellStyle name="Заг 8 4" xfId="15356" xr:uid="{00000000-0005-0000-0000-000048730000}"/>
    <cellStyle name="Заг 9" xfId="15357" xr:uid="{00000000-0005-0000-0000-000049730000}"/>
    <cellStyle name="Заг 9 2" xfId="15358" xr:uid="{00000000-0005-0000-0000-00004A730000}"/>
    <cellStyle name="Заг 9 3" xfId="15359" xr:uid="{00000000-0005-0000-0000-00004B730000}"/>
    <cellStyle name="Заг 9 4" xfId="15360" xr:uid="{00000000-0005-0000-0000-00004C730000}"/>
    <cellStyle name="Заг_Лист2" xfId="31131" xr:uid="{00000000-0005-0000-0000-00004D730000}"/>
    <cellStyle name="Заголовок" xfId="15361" xr:uid="{00000000-0005-0000-0000-00004E730000}"/>
    <cellStyle name="Заголовок 1 2" xfId="15362" xr:uid="{00000000-0005-0000-0000-00004F730000}"/>
    <cellStyle name="Заголовок 1 2 2" xfId="31132" xr:uid="{00000000-0005-0000-0000-000050730000}"/>
    <cellStyle name="Заголовок 1 3" xfId="15363" xr:uid="{00000000-0005-0000-0000-000051730000}"/>
    <cellStyle name="Заголовок 2 2" xfId="15364" xr:uid="{00000000-0005-0000-0000-000052730000}"/>
    <cellStyle name="Заголовок 2 2 2" xfId="31133" xr:uid="{00000000-0005-0000-0000-000053730000}"/>
    <cellStyle name="Заголовок 2 3" xfId="15365" xr:uid="{00000000-0005-0000-0000-000054730000}"/>
    <cellStyle name="Заголовок 3 2" xfId="15366" xr:uid="{00000000-0005-0000-0000-000055730000}"/>
    <cellStyle name="Заголовок 3 2 2" xfId="31134" xr:uid="{00000000-0005-0000-0000-000056730000}"/>
    <cellStyle name="Заголовок 3 3" xfId="15367" xr:uid="{00000000-0005-0000-0000-000057730000}"/>
    <cellStyle name="Заголовок 4 2" xfId="15368" xr:uid="{00000000-0005-0000-0000-000058730000}"/>
    <cellStyle name="Заголовок 4 2 2" xfId="31135" xr:uid="{00000000-0005-0000-0000-000059730000}"/>
    <cellStyle name="Заголовок 4 3" xfId="15369" xr:uid="{00000000-0005-0000-0000-00005A730000}"/>
    <cellStyle name="Заголовок 5" xfId="31136" xr:uid="{00000000-0005-0000-0000-00005B730000}"/>
    <cellStyle name="Заголовок таблицы" xfId="15370" xr:uid="{00000000-0005-0000-0000-00005C730000}"/>
    <cellStyle name="Заголовок таблицы 2" xfId="31137" xr:uid="{00000000-0005-0000-0000-00005D730000}"/>
    <cellStyle name="Заголовок1" xfId="15371" xr:uid="{00000000-0005-0000-0000-00005E730000}"/>
    <cellStyle name="Заголовок1 2" xfId="15372" xr:uid="{00000000-0005-0000-0000-00005F730000}"/>
    <cellStyle name="Заголовок1 2 2" xfId="15373" xr:uid="{00000000-0005-0000-0000-000060730000}"/>
    <cellStyle name="Заголовок1 2 2 2" xfId="15374" xr:uid="{00000000-0005-0000-0000-000061730000}"/>
    <cellStyle name="Заголовок1 2 2 2 2" xfId="15375" xr:uid="{00000000-0005-0000-0000-000062730000}"/>
    <cellStyle name="Заголовок1 2 2 2 2 10" xfId="22795" xr:uid="{00000000-0005-0000-0000-000063730000}"/>
    <cellStyle name="Заголовок1 2 2 2 2 2" xfId="22796" xr:uid="{00000000-0005-0000-0000-000064730000}"/>
    <cellStyle name="Заголовок1 2 2 2 2 2 2" xfId="22797" xr:uid="{00000000-0005-0000-0000-000065730000}"/>
    <cellStyle name="Заголовок1 2 2 2 2 2 3" xfId="22798" xr:uid="{00000000-0005-0000-0000-000066730000}"/>
    <cellStyle name="Заголовок1 2 2 2 2 2 4" xfId="22799" xr:uid="{00000000-0005-0000-0000-000067730000}"/>
    <cellStyle name="Заголовок1 2 2 2 2 2 5" xfId="22800" xr:uid="{00000000-0005-0000-0000-000068730000}"/>
    <cellStyle name="Заголовок1 2 2 2 2 2 6" xfId="22801" xr:uid="{00000000-0005-0000-0000-000069730000}"/>
    <cellStyle name="Заголовок1 2 2 2 2 2 7" xfId="22802" xr:uid="{00000000-0005-0000-0000-00006A730000}"/>
    <cellStyle name="Заголовок1 2 2 2 2 2 8" xfId="22803" xr:uid="{00000000-0005-0000-0000-00006B730000}"/>
    <cellStyle name="Заголовок1 2 2 2 2 2_факт 2019" xfId="31138" xr:uid="{00000000-0005-0000-0000-00006C730000}"/>
    <cellStyle name="Заголовок1 2 2 2 2 3" xfId="22804" xr:uid="{00000000-0005-0000-0000-00006D730000}"/>
    <cellStyle name="Заголовок1 2 2 2 2 3 2" xfId="22805" xr:uid="{00000000-0005-0000-0000-00006E730000}"/>
    <cellStyle name="Заголовок1 2 2 2 2 3 3" xfId="22806" xr:uid="{00000000-0005-0000-0000-00006F730000}"/>
    <cellStyle name="Заголовок1 2 2 2 2 3 4" xfId="22807" xr:uid="{00000000-0005-0000-0000-000070730000}"/>
    <cellStyle name="Заголовок1 2 2 2 2 3 5" xfId="22808" xr:uid="{00000000-0005-0000-0000-000071730000}"/>
    <cellStyle name="Заголовок1 2 2 2 2 3 6" xfId="22809" xr:uid="{00000000-0005-0000-0000-000072730000}"/>
    <cellStyle name="Заголовок1 2 2 2 2 3 7" xfId="22810" xr:uid="{00000000-0005-0000-0000-000073730000}"/>
    <cellStyle name="Заголовок1 2 2 2 2 3 8" xfId="22811" xr:uid="{00000000-0005-0000-0000-000074730000}"/>
    <cellStyle name="Заголовок1 2 2 2 2 3_факт 2019" xfId="31139" xr:uid="{00000000-0005-0000-0000-000075730000}"/>
    <cellStyle name="Заголовок1 2 2 2 2 4" xfId="22812" xr:uid="{00000000-0005-0000-0000-000076730000}"/>
    <cellStyle name="Заголовок1 2 2 2 2 4 2" xfId="22813" xr:uid="{00000000-0005-0000-0000-000077730000}"/>
    <cellStyle name="Заголовок1 2 2 2 2 4 3" xfId="22814" xr:uid="{00000000-0005-0000-0000-000078730000}"/>
    <cellStyle name="Заголовок1 2 2 2 2 4 4" xfId="22815" xr:uid="{00000000-0005-0000-0000-000079730000}"/>
    <cellStyle name="Заголовок1 2 2 2 2 4 5" xfId="22816" xr:uid="{00000000-0005-0000-0000-00007A730000}"/>
    <cellStyle name="Заголовок1 2 2 2 2 4 6" xfId="22817" xr:uid="{00000000-0005-0000-0000-00007B730000}"/>
    <cellStyle name="Заголовок1 2 2 2 2 4 7" xfId="22818" xr:uid="{00000000-0005-0000-0000-00007C730000}"/>
    <cellStyle name="Заголовок1 2 2 2 2 4 8" xfId="22819" xr:uid="{00000000-0005-0000-0000-00007D730000}"/>
    <cellStyle name="Заголовок1 2 2 2 2 4_факт 2019" xfId="31140" xr:uid="{00000000-0005-0000-0000-00007E730000}"/>
    <cellStyle name="Заголовок1 2 2 2 2 5" xfId="22820" xr:uid="{00000000-0005-0000-0000-00007F730000}"/>
    <cellStyle name="Заголовок1 2 2 2 2 5 2" xfId="22821" xr:uid="{00000000-0005-0000-0000-000080730000}"/>
    <cellStyle name="Заголовок1 2 2 2 2 5 3" xfId="22822" xr:uid="{00000000-0005-0000-0000-000081730000}"/>
    <cellStyle name="Заголовок1 2 2 2 2 5 4" xfId="22823" xr:uid="{00000000-0005-0000-0000-000082730000}"/>
    <cellStyle name="Заголовок1 2 2 2 2 5 5" xfId="22824" xr:uid="{00000000-0005-0000-0000-000083730000}"/>
    <cellStyle name="Заголовок1 2 2 2 2 5 6" xfId="22825" xr:uid="{00000000-0005-0000-0000-000084730000}"/>
    <cellStyle name="Заголовок1 2 2 2 2 5 7" xfId="22826" xr:uid="{00000000-0005-0000-0000-000085730000}"/>
    <cellStyle name="Заголовок1 2 2 2 2 5 8" xfId="22827" xr:uid="{00000000-0005-0000-0000-000086730000}"/>
    <cellStyle name="Заголовок1 2 2 2 2 5_факт 2019" xfId="31141" xr:uid="{00000000-0005-0000-0000-000087730000}"/>
    <cellStyle name="Заголовок1 2 2 2 2 6" xfId="22828" xr:uid="{00000000-0005-0000-0000-000088730000}"/>
    <cellStyle name="Заголовок1 2 2 2 2 6 2" xfId="22829" xr:uid="{00000000-0005-0000-0000-000089730000}"/>
    <cellStyle name="Заголовок1 2 2 2 2 6 3" xfId="22830" xr:uid="{00000000-0005-0000-0000-00008A730000}"/>
    <cellStyle name="Заголовок1 2 2 2 2 6 4" xfId="22831" xr:uid="{00000000-0005-0000-0000-00008B730000}"/>
    <cellStyle name="Заголовок1 2 2 2 2 6 5" xfId="22832" xr:uid="{00000000-0005-0000-0000-00008C730000}"/>
    <cellStyle name="Заголовок1 2 2 2 2 6 6" xfId="22833" xr:uid="{00000000-0005-0000-0000-00008D730000}"/>
    <cellStyle name="Заголовок1 2 2 2 2 6 7" xfId="22834" xr:uid="{00000000-0005-0000-0000-00008E730000}"/>
    <cellStyle name="Заголовок1 2 2 2 2 6 8" xfId="22835" xr:uid="{00000000-0005-0000-0000-00008F730000}"/>
    <cellStyle name="Заголовок1 2 2 2 2 6_факт 2019" xfId="31142" xr:uid="{00000000-0005-0000-0000-000090730000}"/>
    <cellStyle name="Заголовок1 2 2 2 2 7" xfId="22836" xr:uid="{00000000-0005-0000-0000-000091730000}"/>
    <cellStyle name="Заголовок1 2 2 2 2 8" xfId="22837" xr:uid="{00000000-0005-0000-0000-000092730000}"/>
    <cellStyle name="Заголовок1 2 2 2 2 9" xfId="22838" xr:uid="{00000000-0005-0000-0000-000093730000}"/>
    <cellStyle name="Заголовок1 2 2 2 2_факт 2019" xfId="31143" xr:uid="{00000000-0005-0000-0000-000094730000}"/>
    <cellStyle name="Заголовок1 2 2 2 3" xfId="15376" xr:uid="{00000000-0005-0000-0000-000095730000}"/>
    <cellStyle name="Заголовок1 2 2 2 3 2" xfId="22839" xr:uid="{00000000-0005-0000-0000-000096730000}"/>
    <cellStyle name="Заголовок1 2 2 2 3 3" xfId="22840" xr:uid="{00000000-0005-0000-0000-000097730000}"/>
    <cellStyle name="Заголовок1 2 2 2 3 4" xfId="22841" xr:uid="{00000000-0005-0000-0000-000098730000}"/>
    <cellStyle name="Заголовок1 2 2 2 3 5" xfId="22842" xr:uid="{00000000-0005-0000-0000-000099730000}"/>
    <cellStyle name="Заголовок1 2 2 2 3 6" xfId="22843" xr:uid="{00000000-0005-0000-0000-00009A730000}"/>
    <cellStyle name="Заголовок1 2 2 2 3 7" xfId="22844" xr:uid="{00000000-0005-0000-0000-00009B730000}"/>
    <cellStyle name="Заголовок1 2 2 2 3 8" xfId="22845" xr:uid="{00000000-0005-0000-0000-00009C730000}"/>
    <cellStyle name="Заголовок1 2 2 2 3_факт 2019" xfId="31144" xr:uid="{00000000-0005-0000-0000-00009D730000}"/>
    <cellStyle name="Заголовок1 2 2 2 4" xfId="15377" xr:uid="{00000000-0005-0000-0000-00009E730000}"/>
    <cellStyle name="Заголовок1 2 2 2 4 2" xfId="22846" xr:uid="{00000000-0005-0000-0000-00009F730000}"/>
    <cellStyle name="Заголовок1 2 2 2 4 3" xfId="22847" xr:uid="{00000000-0005-0000-0000-0000A0730000}"/>
    <cellStyle name="Заголовок1 2 2 2 4 4" xfId="22848" xr:uid="{00000000-0005-0000-0000-0000A1730000}"/>
    <cellStyle name="Заголовок1 2 2 2 4 5" xfId="22849" xr:uid="{00000000-0005-0000-0000-0000A2730000}"/>
    <cellStyle name="Заголовок1 2 2 2 4 6" xfId="22850" xr:uid="{00000000-0005-0000-0000-0000A3730000}"/>
    <cellStyle name="Заголовок1 2 2 2 4 7" xfId="22851" xr:uid="{00000000-0005-0000-0000-0000A4730000}"/>
    <cellStyle name="Заголовок1 2 2 2 4 8" xfId="22852" xr:uid="{00000000-0005-0000-0000-0000A5730000}"/>
    <cellStyle name="Заголовок1 2 2 2 4_факт 2019" xfId="31145" xr:uid="{00000000-0005-0000-0000-0000A6730000}"/>
    <cellStyle name="Заголовок1 2 2 2 5" xfId="15378" xr:uid="{00000000-0005-0000-0000-0000A7730000}"/>
    <cellStyle name="Заголовок1 2 2 2 5 2" xfId="22853" xr:uid="{00000000-0005-0000-0000-0000A8730000}"/>
    <cellStyle name="Заголовок1 2 2 2 5 3" xfId="22854" xr:uid="{00000000-0005-0000-0000-0000A9730000}"/>
    <cellStyle name="Заголовок1 2 2 2 5 4" xfId="22855" xr:uid="{00000000-0005-0000-0000-0000AA730000}"/>
    <cellStyle name="Заголовок1 2 2 2 5 5" xfId="22856" xr:uid="{00000000-0005-0000-0000-0000AB730000}"/>
    <cellStyle name="Заголовок1 2 2 2 5 6" xfId="22857" xr:uid="{00000000-0005-0000-0000-0000AC730000}"/>
    <cellStyle name="Заголовок1 2 2 2 5 7" xfId="22858" xr:uid="{00000000-0005-0000-0000-0000AD730000}"/>
    <cellStyle name="Заголовок1 2 2 2 5 8" xfId="22859" xr:uid="{00000000-0005-0000-0000-0000AE730000}"/>
    <cellStyle name="Заголовок1 2 2 2 5_факт 2019" xfId="31146" xr:uid="{00000000-0005-0000-0000-0000AF730000}"/>
    <cellStyle name="Заголовок1 2 2 2 6" xfId="15379" xr:uid="{00000000-0005-0000-0000-0000B0730000}"/>
    <cellStyle name="Заголовок1 2 2 2 6 2" xfId="22860" xr:uid="{00000000-0005-0000-0000-0000B1730000}"/>
    <cellStyle name="Заголовок1 2 2 2 6 3" xfId="22861" xr:uid="{00000000-0005-0000-0000-0000B2730000}"/>
    <cellStyle name="Заголовок1 2 2 2 6 4" xfId="22862" xr:uid="{00000000-0005-0000-0000-0000B3730000}"/>
    <cellStyle name="Заголовок1 2 2 2 6 5" xfId="22863" xr:uid="{00000000-0005-0000-0000-0000B4730000}"/>
    <cellStyle name="Заголовок1 2 2 2 6 6" xfId="22864" xr:uid="{00000000-0005-0000-0000-0000B5730000}"/>
    <cellStyle name="Заголовок1 2 2 2 6 7" xfId="22865" xr:uid="{00000000-0005-0000-0000-0000B6730000}"/>
    <cellStyle name="Заголовок1 2 2 2 6_факт 2019" xfId="31147" xr:uid="{00000000-0005-0000-0000-0000B7730000}"/>
    <cellStyle name="Заголовок1 2 2 2_факт 2019" xfId="31148" xr:uid="{00000000-0005-0000-0000-0000B8730000}"/>
    <cellStyle name="Заголовок1 2 2 3" xfId="15380" xr:uid="{00000000-0005-0000-0000-0000B9730000}"/>
    <cellStyle name="Заголовок1 2 2 3 2" xfId="15381" xr:uid="{00000000-0005-0000-0000-0000BA730000}"/>
    <cellStyle name="Заголовок1 2 2 3 2 10" xfId="22866" xr:uid="{00000000-0005-0000-0000-0000BB730000}"/>
    <cellStyle name="Заголовок1 2 2 3 2 2" xfId="22867" xr:uid="{00000000-0005-0000-0000-0000BC730000}"/>
    <cellStyle name="Заголовок1 2 2 3 2 2 2" xfId="22868" xr:uid="{00000000-0005-0000-0000-0000BD730000}"/>
    <cellStyle name="Заголовок1 2 2 3 2 2 3" xfId="22869" xr:uid="{00000000-0005-0000-0000-0000BE730000}"/>
    <cellStyle name="Заголовок1 2 2 3 2 2 4" xfId="22870" xr:uid="{00000000-0005-0000-0000-0000BF730000}"/>
    <cellStyle name="Заголовок1 2 2 3 2 2 5" xfId="22871" xr:uid="{00000000-0005-0000-0000-0000C0730000}"/>
    <cellStyle name="Заголовок1 2 2 3 2 2 6" xfId="22872" xr:uid="{00000000-0005-0000-0000-0000C1730000}"/>
    <cellStyle name="Заголовок1 2 2 3 2 2 7" xfId="22873" xr:uid="{00000000-0005-0000-0000-0000C2730000}"/>
    <cellStyle name="Заголовок1 2 2 3 2 2 8" xfId="22874" xr:uid="{00000000-0005-0000-0000-0000C3730000}"/>
    <cellStyle name="Заголовок1 2 2 3 2 2_факт 2019" xfId="31149" xr:uid="{00000000-0005-0000-0000-0000C4730000}"/>
    <cellStyle name="Заголовок1 2 2 3 2 3" xfId="22875" xr:uid="{00000000-0005-0000-0000-0000C5730000}"/>
    <cellStyle name="Заголовок1 2 2 3 2 3 2" xfId="22876" xr:uid="{00000000-0005-0000-0000-0000C6730000}"/>
    <cellStyle name="Заголовок1 2 2 3 2 3 3" xfId="22877" xr:uid="{00000000-0005-0000-0000-0000C7730000}"/>
    <cellStyle name="Заголовок1 2 2 3 2 3 4" xfId="22878" xr:uid="{00000000-0005-0000-0000-0000C8730000}"/>
    <cellStyle name="Заголовок1 2 2 3 2 3 5" xfId="22879" xr:uid="{00000000-0005-0000-0000-0000C9730000}"/>
    <cellStyle name="Заголовок1 2 2 3 2 3 6" xfId="22880" xr:uid="{00000000-0005-0000-0000-0000CA730000}"/>
    <cellStyle name="Заголовок1 2 2 3 2 3 7" xfId="22881" xr:uid="{00000000-0005-0000-0000-0000CB730000}"/>
    <cellStyle name="Заголовок1 2 2 3 2 3 8" xfId="22882" xr:uid="{00000000-0005-0000-0000-0000CC730000}"/>
    <cellStyle name="Заголовок1 2 2 3 2 3_факт 2019" xfId="31150" xr:uid="{00000000-0005-0000-0000-0000CD730000}"/>
    <cellStyle name="Заголовок1 2 2 3 2 4" xfId="22883" xr:uid="{00000000-0005-0000-0000-0000CE730000}"/>
    <cellStyle name="Заголовок1 2 2 3 2 4 2" xfId="22884" xr:uid="{00000000-0005-0000-0000-0000CF730000}"/>
    <cellStyle name="Заголовок1 2 2 3 2 4 3" xfId="22885" xr:uid="{00000000-0005-0000-0000-0000D0730000}"/>
    <cellStyle name="Заголовок1 2 2 3 2 4 4" xfId="22886" xr:uid="{00000000-0005-0000-0000-0000D1730000}"/>
    <cellStyle name="Заголовок1 2 2 3 2 4 5" xfId="22887" xr:uid="{00000000-0005-0000-0000-0000D2730000}"/>
    <cellStyle name="Заголовок1 2 2 3 2 4 6" xfId="22888" xr:uid="{00000000-0005-0000-0000-0000D3730000}"/>
    <cellStyle name="Заголовок1 2 2 3 2 4 7" xfId="22889" xr:uid="{00000000-0005-0000-0000-0000D4730000}"/>
    <cellStyle name="Заголовок1 2 2 3 2 4 8" xfId="22890" xr:uid="{00000000-0005-0000-0000-0000D5730000}"/>
    <cellStyle name="Заголовок1 2 2 3 2 4_факт 2019" xfId="31151" xr:uid="{00000000-0005-0000-0000-0000D6730000}"/>
    <cellStyle name="Заголовок1 2 2 3 2 5" xfId="22891" xr:uid="{00000000-0005-0000-0000-0000D7730000}"/>
    <cellStyle name="Заголовок1 2 2 3 2 5 2" xfId="22892" xr:uid="{00000000-0005-0000-0000-0000D8730000}"/>
    <cellStyle name="Заголовок1 2 2 3 2 5 3" xfId="22893" xr:uid="{00000000-0005-0000-0000-0000D9730000}"/>
    <cellStyle name="Заголовок1 2 2 3 2 5 4" xfId="22894" xr:uid="{00000000-0005-0000-0000-0000DA730000}"/>
    <cellStyle name="Заголовок1 2 2 3 2 5 5" xfId="22895" xr:uid="{00000000-0005-0000-0000-0000DB730000}"/>
    <cellStyle name="Заголовок1 2 2 3 2 5 6" xfId="22896" xr:uid="{00000000-0005-0000-0000-0000DC730000}"/>
    <cellStyle name="Заголовок1 2 2 3 2 5 7" xfId="22897" xr:uid="{00000000-0005-0000-0000-0000DD730000}"/>
    <cellStyle name="Заголовок1 2 2 3 2 5 8" xfId="22898" xr:uid="{00000000-0005-0000-0000-0000DE730000}"/>
    <cellStyle name="Заголовок1 2 2 3 2 5_факт 2019" xfId="31152" xr:uid="{00000000-0005-0000-0000-0000DF730000}"/>
    <cellStyle name="Заголовок1 2 2 3 2 6" xfId="22899" xr:uid="{00000000-0005-0000-0000-0000E0730000}"/>
    <cellStyle name="Заголовок1 2 2 3 2 6 2" xfId="22900" xr:uid="{00000000-0005-0000-0000-0000E1730000}"/>
    <cellStyle name="Заголовок1 2 2 3 2 6 3" xfId="22901" xr:uid="{00000000-0005-0000-0000-0000E2730000}"/>
    <cellStyle name="Заголовок1 2 2 3 2 6 4" xfId="22902" xr:uid="{00000000-0005-0000-0000-0000E3730000}"/>
    <cellStyle name="Заголовок1 2 2 3 2 6 5" xfId="22903" xr:uid="{00000000-0005-0000-0000-0000E4730000}"/>
    <cellStyle name="Заголовок1 2 2 3 2 6 6" xfId="22904" xr:uid="{00000000-0005-0000-0000-0000E5730000}"/>
    <cellStyle name="Заголовок1 2 2 3 2 6 7" xfId="22905" xr:uid="{00000000-0005-0000-0000-0000E6730000}"/>
    <cellStyle name="Заголовок1 2 2 3 2 6 8" xfId="22906" xr:uid="{00000000-0005-0000-0000-0000E7730000}"/>
    <cellStyle name="Заголовок1 2 2 3 2 6_факт 2019" xfId="31153" xr:uid="{00000000-0005-0000-0000-0000E8730000}"/>
    <cellStyle name="Заголовок1 2 2 3 2 7" xfId="22907" xr:uid="{00000000-0005-0000-0000-0000E9730000}"/>
    <cellStyle name="Заголовок1 2 2 3 2 8" xfId="22908" xr:uid="{00000000-0005-0000-0000-0000EA730000}"/>
    <cellStyle name="Заголовок1 2 2 3 2 9" xfId="22909" xr:uid="{00000000-0005-0000-0000-0000EB730000}"/>
    <cellStyle name="Заголовок1 2 2 3 2_факт 2019" xfId="31154" xr:uid="{00000000-0005-0000-0000-0000EC730000}"/>
    <cellStyle name="Заголовок1 2 2 3 3" xfId="15382" xr:uid="{00000000-0005-0000-0000-0000ED730000}"/>
    <cellStyle name="Заголовок1 2 2 3 3 2" xfId="22910" xr:uid="{00000000-0005-0000-0000-0000EE730000}"/>
    <cellStyle name="Заголовок1 2 2 3 3 3" xfId="22911" xr:uid="{00000000-0005-0000-0000-0000EF730000}"/>
    <cellStyle name="Заголовок1 2 2 3 3 4" xfId="22912" xr:uid="{00000000-0005-0000-0000-0000F0730000}"/>
    <cellStyle name="Заголовок1 2 2 3 3 5" xfId="22913" xr:uid="{00000000-0005-0000-0000-0000F1730000}"/>
    <cellStyle name="Заголовок1 2 2 3 3 6" xfId="22914" xr:uid="{00000000-0005-0000-0000-0000F2730000}"/>
    <cellStyle name="Заголовок1 2 2 3 3 7" xfId="22915" xr:uid="{00000000-0005-0000-0000-0000F3730000}"/>
    <cellStyle name="Заголовок1 2 2 3 3 8" xfId="22916" xr:uid="{00000000-0005-0000-0000-0000F4730000}"/>
    <cellStyle name="Заголовок1 2 2 3 3_факт 2019" xfId="31155" xr:uid="{00000000-0005-0000-0000-0000F5730000}"/>
    <cellStyle name="Заголовок1 2 2 3 4" xfId="15383" xr:uid="{00000000-0005-0000-0000-0000F6730000}"/>
    <cellStyle name="Заголовок1 2 2 3 4 2" xfId="22917" xr:uid="{00000000-0005-0000-0000-0000F7730000}"/>
    <cellStyle name="Заголовок1 2 2 3 4 3" xfId="22918" xr:uid="{00000000-0005-0000-0000-0000F8730000}"/>
    <cellStyle name="Заголовок1 2 2 3 4 4" xfId="22919" xr:uid="{00000000-0005-0000-0000-0000F9730000}"/>
    <cellStyle name="Заголовок1 2 2 3 4 5" xfId="22920" xr:uid="{00000000-0005-0000-0000-0000FA730000}"/>
    <cellStyle name="Заголовок1 2 2 3 4 6" xfId="22921" xr:uid="{00000000-0005-0000-0000-0000FB730000}"/>
    <cellStyle name="Заголовок1 2 2 3 4 7" xfId="22922" xr:uid="{00000000-0005-0000-0000-0000FC730000}"/>
    <cellStyle name="Заголовок1 2 2 3 4 8" xfId="22923" xr:uid="{00000000-0005-0000-0000-0000FD730000}"/>
    <cellStyle name="Заголовок1 2 2 3 4_факт 2019" xfId="31156" xr:uid="{00000000-0005-0000-0000-0000FE730000}"/>
    <cellStyle name="Заголовок1 2 2 3 5" xfId="15384" xr:uid="{00000000-0005-0000-0000-0000FF730000}"/>
    <cellStyle name="Заголовок1 2 2 3 5 2" xfId="22924" xr:uid="{00000000-0005-0000-0000-000000740000}"/>
    <cellStyle name="Заголовок1 2 2 3 5 3" xfId="22925" xr:uid="{00000000-0005-0000-0000-000001740000}"/>
    <cellStyle name="Заголовок1 2 2 3 5 4" xfId="22926" xr:uid="{00000000-0005-0000-0000-000002740000}"/>
    <cellStyle name="Заголовок1 2 2 3 5 5" xfId="22927" xr:uid="{00000000-0005-0000-0000-000003740000}"/>
    <cellStyle name="Заголовок1 2 2 3 5 6" xfId="22928" xr:uid="{00000000-0005-0000-0000-000004740000}"/>
    <cellStyle name="Заголовок1 2 2 3 5 7" xfId="22929" xr:uid="{00000000-0005-0000-0000-000005740000}"/>
    <cellStyle name="Заголовок1 2 2 3 5 8" xfId="22930" xr:uid="{00000000-0005-0000-0000-000006740000}"/>
    <cellStyle name="Заголовок1 2 2 3 5_факт 2019" xfId="31157" xr:uid="{00000000-0005-0000-0000-000007740000}"/>
    <cellStyle name="Заголовок1 2 2 3 6" xfId="15385" xr:uid="{00000000-0005-0000-0000-000008740000}"/>
    <cellStyle name="Заголовок1 2 2 3 6 2" xfId="22931" xr:uid="{00000000-0005-0000-0000-000009740000}"/>
    <cellStyle name="Заголовок1 2 2 3 6 3" xfId="22932" xr:uid="{00000000-0005-0000-0000-00000A740000}"/>
    <cellStyle name="Заголовок1 2 2 3 6 4" xfId="22933" xr:uid="{00000000-0005-0000-0000-00000B740000}"/>
    <cellStyle name="Заголовок1 2 2 3 6 5" xfId="22934" xr:uid="{00000000-0005-0000-0000-00000C740000}"/>
    <cellStyle name="Заголовок1 2 2 3 6 6" xfId="22935" xr:uid="{00000000-0005-0000-0000-00000D740000}"/>
    <cellStyle name="Заголовок1 2 2 3 6 7" xfId="22936" xr:uid="{00000000-0005-0000-0000-00000E740000}"/>
    <cellStyle name="Заголовок1 2 2 3 6_факт 2019" xfId="31158" xr:uid="{00000000-0005-0000-0000-00000F740000}"/>
    <cellStyle name="Заголовок1 2 2 3_факт 2019" xfId="31159" xr:uid="{00000000-0005-0000-0000-000010740000}"/>
    <cellStyle name="Заголовок1 2 2 4" xfId="15386" xr:uid="{00000000-0005-0000-0000-000011740000}"/>
    <cellStyle name="Заголовок1 2 2 4 10" xfId="22937" xr:uid="{00000000-0005-0000-0000-000012740000}"/>
    <cellStyle name="Заголовок1 2 2 4 2" xfId="22938" xr:uid="{00000000-0005-0000-0000-000013740000}"/>
    <cellStyle name="Заголовок1 2 2 4 2 2" xfId="22939" xr:uid="{00000000-0005-0000-0000-000014740000}"/>
    <cellStyle name="Заголовок1 2 2 4 2 3" xfId="22940" xr:uid="{00000000-0005-0000-0000-000015740000}"/>
    <cellStyle name="Заголовок1 2 2 4 2 4" xfId="22941" xr:uid="{00000000-0005-0000-0000-000016740000}"/>
    <cellStyle name="Заголовок1 2 2 4 2 5" xfId="22942" xr:uid="{00000000-0005-0000-0000-000017740000}"/>
    <cellStyle name="Заголовок1 2 2 4 2 6" xfId="22943" xr:uid="{00000000-0005-0000-0000-000018740000}"/>
    <cellStyle name="Заголовок1 2 2 4 2 7" xfId="22944" xr:uid="{00000000-0005-0000-0000-000019740000}"/>
    <cellStyle name="Заголовок1 2 2 4 2 8" xfId="22945" xr:uid="{00000000-0005-0000-0000-00001A740000}"/>
    <cellStyle name="Заголовок1 2 2 4 2_факт 2019" xfId="31160" xr:uid="{00000000-0005-0000-0000-00001B740000}"/>
    <cellStyle name="Заголовок1 2 2 4 3" xfId="22946" xr:uid="{00000000-0005-0000-0000-00001C740000}"/>
    <cellStyle name="Заголовок1 2 2 4 3 2" xfId="22947" xr:uid="{00000000-0005-0000-0000-00001D740000}"/>
    <cellStyle name="Заголовок1 2 2 4 3 3" xfId="22948" xr:uid="{00000000-0005-0000-0000-00001E740000}"/>
    <cellStyle name="Заголовок1 2 2 4 3 4" xfId="22949" xr:uid="{00000000-0005-0000-0000-00001F740000}"/>
    <cellStyle name="Заголовок1 2 2 4 3 5" xfId="22950" xr:uid="{00000000-0005-0000-0000-000020740000}"/>
    <cellStyle name="Заголовок1 2 2 4 3 6" xfId="22951" xr:uid="{00000000-0005-0000-0000-000021740000}"/>
    <cellStyle name="Заголовок1 2 2 4 3 7" xfId="22952" xr:uid="{00000000-0005-0000-0000-000022740000}"/>
    <cellStyle name="Заголовок1 2 2 4 3 8" xfId="22953" xr:uid="{00000000-0005-0000-0000-000023740000}"/>
    <cellStyle name="Заголовок1 2 2 4 3_факт 2019" xfId="31161" xr:uid="{00000000-0005-0000-0000-000024740000}"/>
    <cellStyle name="Заголовок1 2 2 4 4" xfId="22954" xr:uid="{00000000-0005-0000-0000-000025740000}"/>
    <cellStyle name="Заголовок1 2 2 4 4 2" xfId="22955" xr:uid="{00000000-0005-0000-0000-000026740000}"/>
    <cellStyle name="Заголовок1 2 2 4 4 3" xfId="22956" xr:uid="{00000000-0005-0000-0000-000027740000}"/>
    <cellStyle name="Заголовок1 2 2 4 4 4" xfId="22957" xr:uid="{00000000-0005-0000-0000-000028740000}"/>
    <cellStyle name="Заголовок1 2 2 4 4 5" xfId="22958" xr:uid="{00000000-0005-0000-0000-000029740000}"/>
    <cellStyle name="Заголовок1 2 2 4 4 6" xfId="22959" xr:uid="{00000000-0005-0000-0000-00002A740000}"/>
    <cellStyle name="Заголовок1 2 2 4 4 7" xfId="22960" xr:uid="{00000000-0005-0000-0000-00002B740000}"/>
    <cellStyle name="Заголовок1 2 2 4 4 8" xfId="22961" xr:uid="{00000000-0005-0000-0000-00002C740000}"/>
    <cellStyle name="Заголовок1 2 2 4 4_факт 2019" xfId="31162" xr:uid="{00000000-0005-0000-0000-00002D740000}"/>
    <cellStyle name="Заголовок1 2 2 4 5" xfId="22962" xr:uid="{00000000-0005-0000-0000-00002E740000}"/>
    <cellStyle name="Заголовок1 2 2 4 5 2" xfId="22963" xr:uid="{00000000-0005-0000-0000-00002F740000}"/>
    <cellStyle name="Заголовок1 2 2 4 5 3" xfId="22964" xr:uid="{00000000-0005-0000-0000-000030740000}"/>
    <cellStyle name="Заголовок1 2 2 4 5 4" xfId="22965" xr:uid="{00000000-0005-0000-0000-000031740000}"/>
    <cellStyle name="Заголовок1 2 2 4 5 5" xfId="22966" xr:uid="{00000000-0005-0000-0000-000032740000}"/>
    <cellStyle name="Заголовок1 2 2 4 5 6" xfId="22967" xr:uid="{00000000-0005-0000-0000-000033740000}"/>
    <cellStyle name="Заголовок1 2 2 4 5 7" xfId="22968" xr:uid="{00000000-0005-0000-0000-000034740000}"/>
    <cellStyle name="Заголовок1 2 2 4 5 8" xfId="22969" xr:uid="{00000000-0005-0000-0000-000035740000}"/>
    <cellStyle name="Заголовок1 2 2 4 5_факт 2019" xfId="31163" xr:uid="{00000000-0005-0000-0000-000036740000}"/>
    <cellStyle name="Заголовок1 2 2 4 6" xfId="22970" xr:uid="{00000000-0005-0000-0000-000037740000}"/>
    <cellStyle name="Заголовок1 2 2 4 6 2" xfId="22971" xr:uid="{00000000-0005-0000-0000-000038740000}"/>
    <cellStyle name="Заголовок1 2 2 4 6 3" xfId="22972" xr:uid="{00000000-0005-0000-0000-000039740000}"/>
    <cellStyle name="Заголовок1 2 2 4 6 4" xfId="22973" xr:uid="{00000000-0005-0000-0000-00003A740000}"/>
    <cellStyle name="Заголовок1 2 2 4 6 5" xfId="22974" xr:uid="{00000000-0005-0000-0000-00003B740000}"/>
    <cellStyle name="Заголовок1 2 2 4 6 6" xfId="22975" xr:uid="{00000000-0005-0000-0000-00003C740000}"/>
    <cellStyle name="Заголовок1 2 2 4 6 7" xfId="22976" xr:uid="{00000000-0005-0000-0000-00003D740000}"/>
    <cellStyle name="Заголовок1 2 2 4 6 8" xfId="22977" xr:uid="{00000000-0005-0000-0000-00003E740000}"/>
    <cellStyle name="Заголовок1 2 2 4 6_факт 2019" xfId="31164" xr:uid="{00000000-0005-0000-0000-00003F740000}"/>
    <cellStyle name="Заголовок1 2 2 4 7" xfId="22978" xr:uid="{00000000-0005-0000-0000-000040740000}"/>
    <cellStyle name="Заголовок1 2 2 4 8" xfId="22979" xr:uid="{00000000-0005-0000-0000-000041740000}"/>
    <cellStyle name="Заголовок1 2 2 4 9" xfId="22980" xr:uid="{00000000-0005-0000-0000-000042740000}"/>
    <cellStyle name="Заголовок1 2 2 4_факт 2019" xfId="31165" xr:uid="{00000000-0005-0000-0000-000043740000}"/>
    <cellStyle name="Заголовок1 2 2 5" xfId="15387" xr:uid="{00000000-0005-0000-0000-000044740000}"/>
    <cellStyle name="Заголовок1 2 2 5 2" xfId="22981" xr:uid="{00000000-0005-0000-0000-000045740000}"/>
    <cellStyle name="Заголовок1 2 2 5 3" xfId="22982" xr:uid="{00000000-0005-0000-0000-000046740000}"/>
    <cellStyle name="Заголовок1 2 2 5 4" xfId="22983" xr:uid="{00000000-0005-0000-0000-000047740000}"/>
    <cellStyle name="Заголовок1 2 2 5 5" xfId="22984" xr:uid="{00000000-0005-0000-0000-000048740000}"/>
    <cellStyle name="Заголовок1 2 2 5 6" xfId="22985" xr:uid="{00000000-0005-0000-0000-000049740000}"/>
    <cellStyle name="Заголовок1 2 2 5 7" xfId="22986" xr:uid="{00000000-0005-0000-0000-00004A740000}"/>
    <cellStyle name="Заголовок1 2 2 5 8" xfId="22987" xr:uid="{00000000-0005-0000-0000-00004B740000}"/>
    <cellStyle name="Заголовок1 2 2 5_факт 2019" xfId="31166" xr:uid="{00000000-0005-0000-0000-00004C740000}"/>
    <cellStyle name="Заголовок1 2 2 6" xfId="15388" xr:uid="{00000000-0005-0000-0000-00004D740000}"/>
    <cellStyle name="Заголовок1 2 2 6 2" xfId="22988" xr:uid="{00000000-0005-0000-0000-00004E740000}"/>
    <cellStyle name="Заголовок1 2 2 6 3" xfId="22989" xr:uid="{00000000-0005-0000-0000-00004F740000}"/>
    <cellStyle name="Заголовок1 2 2 6 4" xfId="22990" xr:uid="{00000000-0005-0000-0000-000050740000}"/>
    <cellStyle name="Заголовок1 2 2 6 5" xfId="22991" xr:uid="{00000000-0005-0000-0000-000051740000}"/>
    <cellStyle name="Заголовок1 2 2 6 6" xfId="22992" xr:uid="{00000000-0005-0000-0000-000052740000}"/>
    <cellStyle name="Заголовок1 2 2 6 7" xfId="22993" xr:uid="{00000000-0005-0000-0000-000053740000}"/>
    <cellStyle name="Заголовок1 2 2 6 8" xfId="22994" xr:uid="{00000000-0005-0000-0000-000054740000}"/>
    <cellStyle name="Заголовок1 2 2 6_факт 2019" xfId="31167" xr:uid="{00000000-0005-0000-0000-000055740000}"/>
    <cellStyle name="Заголовок1 2 2 7" xfId="15389" xr:uid="{00000000-0005-0000-0000-000056740000}"/>
    <cellStyle name="Заголовок1 2 2 7 2" xfId="22995" xr:uid="{00000000-0005-0000-0000-000057740000}"/>
    <cellStyle name="Заголовок1 2 2 7 3" xfId="22996" xr:uid="{00000000-0005-0000-0000-000058740000}"/>
    <cellStyle name="Заголовок1 2 2 7 4" xfId="22997" xr:uid="{00000000-0005-0000-0000-000059740000}"/>
    <cellStyle name="Заголовок1 2 2 7 5" xfId="22998" xr:uid="{00000000-0005-0000-0000-00005A740000}"/>
    <cellStyle name="Заголовок1 2 2 7 6" xfId="22999" xr:uid="{00000000-0005-0000-0000-00005B740000}"/>
    <cellStyle name="Заголовок1 2 2 7 7" xfId="23000" xr:uid="{00000000-0005-0000-0000-00005C740000}"/>
    <cellStyle name="Заголовок1 2 2 7 8" xfId="23001" xr:uid="{00000000-0005-0000-0000-00005D740000}"/>
    <cellStyle name="Заголовок1 2 2 7_факт 2019" xfId="31168" xr:uid="{00000000-0005-0000-0000-00005E740000}"/>
    <cellStyle name="Заголовок1 2 2 8" xfId="15390" xr:uid="{00000000-0005-0000-0000-00005F740000}"/>
    <cellStyle name="Заголовок1 2 2 8 2" xfId="23002" xr:uid="{00000000-0005-0000-0000-000060740000}"/>
    <cellStyle name="Заголовок1 2 2 8 3" xfId="23003" xr:uid="{00000000-0005-0000-0000-000061740000}"/>
    <cellStyle name="Заголовок1 2 2 8 4" xfId="23004" xr:uid="{00000000-0005-0000-0000-000062740000}"/>
    <cellStyle name="Заголовок1 2 2 8 5" xfId="23005" xr:uid="{00000000-0005-0000-0000-000063740000}"/>
    <cellStyle name="Заголовок1 2 2 8 6" xfId="23006" xr:uid="{00000000-0005-0000-0000-000064740000}"/>
    <cellStyle name="Заголовок1 2 2 8 7" xfId="23007" xr:uid="{00000000-0005-0000-0000-000065740000}"/>
    <cellStyle name="Заголовок1 2 2 8_факт 2019" xfId="31169" xr:uid="{00000000-0005-0000-0000-000066740000}"/>
    <cellStyle name="Заголовок1 2 2_факт 2019" xfId="31170" xr:uid="{00000000-0005-0000-0000-000067740000}"/>
    <cellStyle name="Заголовок1 2 3" xfId="15391" xr:uid="{00000000-0005-0000-0000-000068740000}"/>
    <cellStyle name="Заголовок1 2 3 2" xfId="15392" xr:uid="{00000000-0005-0000-0000-000069740000}"/>
    <cellStyle name="Заголовок1 2 3 2 10" xfId="23008" xr:uid="{00000000-0005-0000-0000-00006A740000}"/>
    <cellStyle name="Заголовок1 2 3 2 2" xfId="23009" xr:uid="{00000000-0005-0000-0000-00006B740000}"/>
    <cellStyle name="Заголовок1 2 3 2 2 2" xfId="23010" xr:uid="{00000000-0005-0000-0000-00006C740000}"/>
    <cellStyle name="Заголовок1 2 3 2 2 3" xfId="23011" xr:uid="{00000000-0005-0000-0000-00006D740000}"/>
    <cellStyle name="Заголовок1 2 3 2 2 4" xfId="23012" xr:uid="{00000000-0005-0000-0000-00006E740000}"/>
    <cellStyle name="Заголовок1 2 3 2 2 5" xfId="23013" xr:uid="{00000000-0005-0000-0000-00006F740000}"/>
    <cellStyle name="Заголовок1 2 3 2 2 6" xfId="23014" xr:uid="{00000000-0005-0000-0000-000070740000}"/>
    <cellStyle name="Заголовок1 2 3 2 2 7" xfId="23015" xr:uid="{00000000-0005-0000-0000-000071740000}"/>
    <cellStyle name="Заголовок1 2 3 2 2 8" xfId="23016" xr:uid="{00000000-0005-0000-0000-000072740000}"/>
    <cellStyle name="Заголовок1 2 3 2 2_факт 2019" xfId="31171" xr:uid="{00000000-0005-0000-0000-000073740000}"/>
    <cellStyle name="Заголовок1 2 3 2 3" xfId="23017" xr:uid="{00000000-0005-0000-0000-000074740000}"/>
    <cellStyle name="Заголовок1 2 3 2 3 2" xfId="23018" xr:uid="{00000000-0005-0000-0000-000075740000}"/>
    <cellStyle name="Заголовок1 2 3 2 3 3" xfId="23019" xr:uid="{00000000-0005-0000-0000-000076740000}"/>
    <cellStyle name="Заголовок1 2 3 2 3 4" xfId="23020" xr:uid="{00000000-0005-0000-0000-000077740000}"/>
    <cellStyle name="Заголовок1 2 3 2 3 5" xfId="23021" xr:uid="{00000000-0005-0000-0000-000078740000}"/>
    <cellStyle name="Заголовок1 2 3 2 3 6" xfId="23022" xr:uid="{00000000-0005-0000-0000-000079740000}"/>
    <cellStyle name="Заголовок1 2 3 2 3 7" xfId="23023" xr:uid="{00000000-0005-0000-0000-00007A740000}"/>
    <cellStyle name="Заголовок1 2 3 2 3 8" xfId="23024" xr:uid="{00000000-0005-0000-0000-00007B740000}"/>
    <cellStyle name="Заголовок1 2 3 2 3_факт 2019" xfId="31172" xr:uid="{00000000-0005-0000-0000-00007C740000}"/>
    <cellStyle name="Заголовок1 2 3 2 4" xfId="23025" xr:uid="{00000000-0005-0000-0000-00007D740000}"/>
    <cellStyle name="Заголовок1 2 3 2 4 2" xfId="23026" xr:uid="{00000000-0005-0000-0000-00007E740000}"/>
    <cellStyle name="Заголовок1 2 3 2 4 3" xfId="23027" xr:uid="{00000000-0005-0000-0000-00007F740000}"/>
    <cellStyle name="Заголовок1 2 3 2 4 4" xfId="23028" xr:uid="{00000000-0005-0000-0000-000080740000}"/>
    <cellStyle name="Заголовок1 2 3 2 4 5" xfId="23029" xr:uid="{00000000-0005-0000-0000-000081740000}"/>
    <cellStyle name="Заголовок1 2 3 2 4 6" xfId="23030" xr:uid="{00000000-0005-0000-0000-000082740000}"/>
    <cellStyle name="Заголовок1 2 3 2 4 7" xfId="23031" xr:uid="{00000000-0005-0000-0000-000083740000}"/>
    <cellStyle name="Заголовок1 2 3 2 4 8" xfId="23032" xr:uid="{00000000-0005-0000-0000-000084740000}"/>
    <cellStyle name="Заголовок1 2 3 2 4_факт 2019" xfId="31173" xr:uid="{00000000-0005-0000-0000-000085740000}"/>
    <cellStyle name="Заголовок1 2 3 2 5" xfId="23033" xr:uid="{00000000-0005-0000-0000-000086740000}"/>
    <cellStyle name="Заголовок1 2 3 2 5 2" xfId="23034" xr:uid="{00000000-0005-0000-0000-000087740000}"/>
    <cellStyle name="Заголовок1 2 3 2 5 3" xfId="23035" xr:uid="{00000000-0005-0000-0000-000088740000}"/>
    <cellStyle name="Заголовок1 2 3 2 5 4" xfId="23036" xr:uid="{00000000-0005-0000-0000-000089740000}"/>
    <cellStyle name="Заголовок1 2 3 2 5 5" xfId="23037" xr:uid="{00000000-0005-0000-0000-00008A740000}"/>
    <cellStyle name="Заголовок1 2 3 2 5 6" xfId="23038" xr:uid="{00000000-0005-0000-0000-00008B740000}"/>
    <cellStyle name="Заголовок1 2 3 2 5 7" xfId="23039" xr:uid="{00000000-0005-0000-0000-00008C740000}"/>
    <cellStyle name="Заголовок1 2 3 2 5 8" xfId="23040" xr:uid="{00000000-0005-0000-0000-00008D740000}"/>
    <cellStyle name="Заголовок1 2 3 2 5_факт 2019" xfId="31174" xr:uid="{00000000-0005-0000-0000-00008E740000}"/>
    <cellStyle name="Заголовок1 2 3 2 6" xfId="23041" xr:uid="{00000000-0005-0000-0000-00008F740000}"/>
    <cellStyle name="Заголовок1 2 3 2 6 2" xfId="23042" xr:uid="{00000000-0005-0000-0000-000090740000}"/>
    <cellStyle name="Заголовок1 2 3 2 6 3" xfId="23043" xr:uid="{00000000-0005-0000-0000-000091740000}"/>
    <cellStyle name="Заголовок1 2 3 2 6 4" xfId="23044" xr:uid="{00000000-0005-0000-0000-000092740000}"/>
    <cellStyle name="Заголовок1 2 3 2 6 5" xfId="23045" xr:uid="{00000000-0005-0000-0000-000093740000}"/>
    <cellStyle name="Заголовок1 2 3 2 6 6" xfId="23046" xr:uid="{00000000-0005-0000-0000-000094740000}"/>
    <cellStyle name="Заголовок1 2 3 2 6 7" xfId="23047" xr:uid="{00000000-0005-0000-0000-000095740000}"/>
    <cellStyle name="Заголовок1 2 3 2 6 8" xfId="23048" xr:uid="{00000000-0005-0000-0000-000096740000}"/>
    <cellStyle name="Заголовок1 2 3 2 6_факт 2019" xfId="31175" xr:uid="{00000000-0005-0000-0000-000097740000}"/>
    <cellStyle name="Заголовок1 2 3 2 7" xfId="23049" xr:uid="{00000000-0005-0000-0000-000098740000}"/>
    <cellStyle name="Заголовок1 2 3 2 8" xfId="23050" xr:uid="{00000000-0005-0000-0000-000099740000}"/>
    <cellStyle name="Заголовок1 2 3 2 9" xfId="23051" xr:uid="{00000000-0005-0000-0000-00009A740000}"/>
    <cellStyle name="Заголовок1 2 3 2_факт 2019" xfId="31176" xr:uid="{00000000-0005-0000-0000-00009B740000}"/>
    <cellStyle name="Заголовок1 2 3 3" xfId="15393" xr:uid="{00000000-0005-0000-0000-00009C740000}"/>
    <cellStyle name="Заголовок1 2 3 3 2" xfId="23052" xr:uid="{00000000-0005-0000-0000-00009D740000}"/>
    <cellStyle name="Заголовок1 2 3 3 3" xfId="23053" xr:uid="{00000000-0005-0000-0000-00009E740000}"/>
    <cellStyle name="Заголовок1 2 3 3 4" xfId="23054" xr:uid="{00000000-0005-0000-0000-00009F740000}"/>
    <cellStyle name="Заголовок1 2 3 3 5" xfId="23055" xr:uid="{00000000-0005-0000-0000-0000A0740000}"/>
    <cellStyle name="Заголовок1 2 3 3 6" xfId="23056" xr:uid="{00000000-0005-0000-0000-0000A1740000}"/>
    <cellStyle name="Заголовок1 2 3 3 7" xfId="23057" xr:uid="{00000000-0005-0000-0000-0000A2740000}"/>
    <cellStyle name="Заголовок1 2 3 3 8" xfId="23058" xr:uid="{00000000-0005-0000-0000-0000A3740000}"/>
    <cellStyle name="Заголовок1 2 3 3_факт 2019" xfId="31177" xr:uid="{00000000-0005-0000-0000-0000A4740000}"/>
    <cellStyle name="Заголовок1 2 3 4" xfId="15394" xr:uid="{00000000-0005-0000-0000-0000A5740000}"/>
    <cellStyle name="Заголовок1 2 3 4 2" xfId="23059" xr:uid="{00000000-0005-0000-0000-0000A6740000}"/>
    <cellStyle name="Заголовок1 2 3 4 3" xfId="23060" xr:uid="{00000000-0005-0000-0000-0000A7740000}"/>
    <cellStyle name="Заголовок1 2 3 4 4" xfId="23061" xr:uid="{00000000-0005-0000-0000-0000A8740000}"/>
    <cellStyle name="Заголовок1 2 3 4 5" xfId="23062" xr:uid="{00000000-0005-0000-0000-0000A9740000}"/>
    <cellStyle name="Заголовок1 2 3 4 6" xfId="23063" xr:uid="{00000000-0005-0000-0000-0000AA740000}"/>
    <cellStyle name="Заголовок1 2 3 4 7" xfId="23064" xr:uid="{00000000-0005-0000-0000-0000AB740000}"/>
    <cellStyle name="Заголовок1 2 3 4 8" xfId="23065" xr:uid="{00000000-0005-0000-0000-0000AC740000}"/>
    <cellStyle name="Заголовок1 2 3 4_факт 2019" xfId="31178" xr:uid="{00000000-0005-0000-0000-0000AD740000}"/>
    <cellStyle name="Заголовок1 2 3 5" xfId="15395" xr:uid="{00000000-0005-0000-0000-0000AE740000}"/>
    <cellStyle name="Заголовок1 2 3 5 2" xfId="23066" xr:uid="{00000000-0005-0000-0000-0000AF740000}"/>
    <cellStyle name="Заголовок1 2 3 5 3" xfId="23067" xr:uid="{00000000-0005-0000-0000-0000B0740000}"/>
    <cellStyle name="Заголовок1 2 3 5 4" xfId="23068" xr:uid="{00000000-0005-0000-0000-0000B1740000}"/>
    <cellStyle name="Заголовок1 2 3 5 5" xfId="23069" xr:uid="{00000000-0005-0000-0000-0000B2740000}"/>
    <cellStyle name="Заголовок1 2 3 5 6" xfId="23070" xr:uid="{00000000-0005-0000-0000-0000B3740000}"/>
    <cellStyle name="Заголовок1 2 3 5 7" xfId="23071" xr:uid="{00000000-0005-0000-0000-0000B4740000}"/>
    <cellStyle name="Заголовок1 2 3 5 8" xfId="23072" xr:uid="{00000000-0005-0000-0000-0000B5740000}"/>
    <cellStyle name="Заголовок1 2 3 5_факт 2019" xfId="31179" xr:uid="{00000000-0005-0000-0000-0000B6740000}"/>
    <cellStyle name="Заголовок1 2 3 6" xfId="15396" xr:uid="{00000000-0005-0000-0000-0000B7740000}"/>
    <cellStyle name="Заголовок1 2 3 6 2" xfId="23073" xr:uid="{00000000-0005-0000-0000-0000B8740000}"/>
    <cellStyle name="Заголовок1 2 3 6 3" xfId="23074" xr:uid="{00000000-0005-0000-0000-0000B9740000}"/>
    <cellStyle name="Заголовок1 2 3 6 4" xfId="23075" xr:uid="{00000000-0005-0000-0000-0000BA740000}"/>
    <cellStyle name="Заголовок1 2 3 6 5" xfId="23076" xr:uid="{00000000-0005-0000-0000-0000BB740000}"/>
    <cellStyle name="Заголовок1 2 3 6 6" xfId="23077" xr:uid="{00000000-0005-0000-0000-0000BC740000}"/>
    <cellStyle name="Заголовок1 2 3 6 7" xfId="23078" xr:uid="{00000000-0005-0000-0000-0000BD740000}"/>
    <cellStyle name="Заголовок1 2 3 6_факт 2019" xfId="31180" xr:uid="{00000000-0005-0000-0000-0000BE740000}"/>
    <cellStyle name="Заголовок1 2 3_факт 2019" xfId="31181" xr:uid="{00000000-0005-0000-0000-0000BF740000}"/>
    <cellStyle name="Заголовок1 2_факт 2019" xfId="31182" xr:uid="{00000000-0005-0000-0000-0000C0740000}"/>
    <cellStyle name="Заголовок1 3" xfId="15397" xr:uid="{00000000-0005-0000-0000-0000C1740000}"/>
    <cellStyle name="Заголовок1 3 10" xfId="23079" xr:uid="{00000000-0005-0000-0000-0000C2740000}"/>
    <cellStyle name="Заголовок1 3 2" xfId="23080" xr:uid="{00000000-0005-0000-0000-0000C3740000}"/>
    <cellStyle name="Заголовок1 3 2 2" xfId="23081" xr:uid="{00000000-0005-0000-0000-0000C4740000}"/>
    <cellStyle name="Заголовок1 3 2 3" xfId="23082" xr:uid="{00000000-0005-0000-0000-0000C5740000}"/>
    <cellStyle name="Заголовок1 3 2 4" xfId="23083" xr:uid="{00000000-0005-0000-0000-0000C6740000}"/>
    <cellStyle name="Заголовок1 3 2 5" xfId="23084" xr:uid="{00000000-0005-0000-0000-0000C7740000}"/>
    <cellStyle name="Заголовок1 3 2 6" xfId="23085" xr:uid="{00000000-0005-0000-0000-0000C8740000}"/>
    <cellStyle name="Заголовок1 3 2 7" xfId="23086" xr:uid="{00000000-0005-0000-0000-0000C9740000}"/>
    <cellStyle name="Заголовок1 3 2 8" xfId="23087" xr:uid="{00000000-0005-0000-0000-0000CA740000}"/>
    <cellStyle name="Заголовок1 3 2_факт 2019" xfId="31183" xr:uid="{00000000-0005-0000-0000-0000CB740000}"/>
    <cellStyle name="Заголовок1 3 3" xfId="23088" xr:uid="{00000000-0005-0000-0000-0000CC740000}"/>
    <cellStyle name="Заголовок1 3 3 2" xfId="23089" xr:uid="{00000000-0005-0000-0000-0000CD740000}"/>
    <cellStyle name="Заголовок1 3 3 3" xfId="23090" xr:uid="{00000000-0005-0000-0000-0000CE740000}"/>
    <cellStyle name="Заголовок1 3 3 4" xfId="23091" xr:uid="{00000000-0005-0000-0000-0000CF740000}"/>
    <cellStyle name="Заголовок1 3 3 5" xfId="23092" xr:uid="{00000000-0005-0000-0000-0000D0740000}"/>
    <cellStyle name="Заголовок1 3 3 6" xfId="23093" xr:uid="{00000000-0005-0000-0000-0000D1740000}"/>
    <cellStyle name="Заголовок1 3 3 7" xfId="23094" xr:uid="{00000000-0005-0000-0000-0000D2740000}"/>
    <cellStyle name="Заголовок1 3 3 8" xfId="23095" xr:uid="{00000000-0005-0000-0000-0000D3740000}"/>
    <cellStyle name="Заголовок1 3 3_факт 2019" xfId="31184" xr:uid="{00000000-0005-0000-0000-0000D4740000}"/>
    <cellStyle name="Заголовок1 3 4" xfId="23096" xr:uid="{00000000-0005-0000-0000-0000D5740000}"/>
    <cellStyle name="Заголовок1 3 4 2" xfId="23097" xr:uid="{00000000-0005-0000-0000-0000D6740000}"/>
    <cellStyle name="Заголовок1 3 4 3" xfId="23098" xr:uid="{00000000-0005-0000-0000-0000D7740000}"/>
    <cellStyle name="Заголовок1 3 4 4" xfId="23099" xr:uid="{00000000-0005-0000-0000-0000D8740000}"/>
    <cellStyle name="Заголовок1 3 4 5" xfId="23100" xr:uid="{00000000-0005-0000-0000-0000D9740000}"/>
    <cellStyle name="Заголовок1 3 4 6" xfId="23101" xr:uid="{00000000-0005-0000-0000-0000DA740000}"/>
    <cellStyle name="Заголовок1 3 4 7" xfId="23102" xr:uid="{00000000-0005-0000-0000-0000DB740000}"/>
    <cellStyle name="Заголовок1 3 4 8" xfId="23103" xr:uid="{00000000-0005-0000-0000-0000DC740000}"/>
    <cellStyle name="Заголовок1 3 4_факт 2019" xfId="31185" xr:uid="{00000000-0005-0000-0000-0000DD740000}"/>
    <cellStyle name="Заголовок1 3 5" xfId="23104" xr:uid="{00000000-0005-0000-0000-0000DE740000}"/>
    <cellStyle name="Заголовок1 3 5 2" xfId="23105" xr:uid="{00000000-0005-0000-0000-0000DF740000}"/>
    <cellStyle name="Заголовок1 3 5 3" xfId="23106" xr:uid="{00000000-0005-0000-0000-0000E0740000}"/>
    <cellStyle name="Заголовок1 3 5 4" xfId="23107" xr:uid="{00000000-0005-0000-0000-0000E1740000}"/>
    <cellStyle name="Заголовок1 3 5 5" xfId="23108" xr:uid="{00000000-0005-0000-0000-0000E2740000}"/>
    <cellStyle name="Заголовок1 3 5 6" xfId="23109" xr:uid="{00000000-0005-0000-0000-0000E3740000}"/>
    <cellStyle name="Заголовок1 3 5 7" xfId="23110" xr:uid="{00000000-0005-0000-0000-0000E4740000}"/>
    <cellStyle name="Заголовок1 3 5 8" xfId="23111" xr:uid="{00000000-0005-0000-0000-0000E5740000}"/>
    <cellStyle name="Заголовок1 3 5_факт 2019" xfId="31186" xr:uid="{00000000-0005-0000-0000-0000E6740000}"/>
    <cellStyle name="Заголовок1 3 6" xfId="23112" xr:uid="{00000000-0005-0000-0000-0000E7740000}"/>
    <cellStyle name="Заголовок1 3 6 2" xfId="23113" xr:uid="{00000000-0005-0000-0000-0000E8740000}"/>
    <cellStyle name="Заголовок1 3 6 3" xfId="23114" xr:uid="{00000000-0005-0000-0000-0000E9740000}"/>
    <cellStyle name="Заголовок1 3 6 4" xfId="23115" xr:uid="{00000000-0005-0000-0000-0000EA740000}"/>
    <cellStyle name="Заголовок1 3 6 5" xfId="23116" xr:uid="{00000000-0005-0000-0000-0000EB740000}"/>
    <cellStyle name="Заголовок1 3 6 6" xfId="23117" xr:uid="{00000000-0005-0000-0000-0000EC740000}"/>
    <cellStyle name="Заголовок1 3 6 7" xfId="23118" xr:uid="{00000000-0005-0000-0000-0000ED740000}"/>
    <cellStyle name="Заголовок1 3 6 8" xfId="23119" xr:uid="{00000000-0005-0000-0000-0000EE740000}"/>
    <cellStyle name="Заголовок1 3 6_факт 2019" xfId="31187" xr:uid="{00000000-0005-0000-0000-0000EF740000}"/>
    <cellStyle name="Заголовок1 3 7" xfId="23120" xr:uid="{00000000-0005-0000-0000-0000F0740000}"/>
    <cellStyle name="Заголовок1 3 8" xfId="23121" xr:uid="{00000000-0005-0000-0000-0000F1740000}"/>
    <cellStyle name="Заголовок1 3 9" xfId="23122" xr:uid="{00000000-0005-0000-0000-0000F2740000}"/>
    <cellStyle name="Заголовок1 3_факт 2019" xfId="31188" xr:uid="{00000000-0005-0000-0000-0000F3740000}"/>
    <cellStyle name="Заголовок1 4" xfId="15398" xr:uid="{00000000-0005-0000-0000-0000F4740000}"/>
    <cellStyle name="Заголовок1 4 2" xfId="23123" xr:uid="{00000000-0005-0000-0000-0000F5740000}"/>
    <cellStyle name="Заголовок1 4 3" xfId="23124" xr:uid="{00000000-0005-0000-0000-0000F6740000}"/>
    <cellStyle name="Заголовок1 4 4" xfId="23125" xr:uid="{00000000-0005-0000-0000-0000F7740000}"/>
    <cellStyle name="Заголовок1 4 5" xfId="23126" xr:uid="{00000000-0005-0000-0000-0000F8740000}"/>
    <cellStyle name="Заголовок1 4 6" xfId="23127" xr:uid="{00000000-0005-0000-0000-0000F9740000}"/>
    <cellStyle name="Заголовок1 4 7" xfId="23128" xr:uid="{00000000-0005-0000-0000-0000FA740000}"/>
    <cellStyle name="Заголовок1 4 8" xfId="23129" xr:uid="{00000000-0005-0000-0000-0000FB740000}"/>
    <cellStyle name="Заголовок1 4_факт 2019" xfId="31189" xr:uid="{00000000-0005-0000-0000-0000FC740000}"/>
    <cellStyle name="Заголовок1 5" xfId="15399" xr:uid="{00000000-0005-0000-0000-0000FD740000}"/>
    <cellStyle name="Заголовок1 6" xfId="15400" xr:uid="{00000000-0005-0000-0000-0000FE740000}"/>
    <cellStyle name="Заголовок1_Лист2" xfId="31190" xr:uid="{00000000-0005-0000-0000-0000FF740000}"/>
    <cellStyle name="Заголовок2" xfId="15401" xr:uid="{00000000-0005-0000-0000-000000750000}"/>
    <cellStyle name="Заголовок2 2" xfId="15402" xr:uid="{00000000-0005-0000-0000-000001750000}"/>
    <cellStyle name="Заголовок2 2 2" xfId="15403" xr:uid="{00000000-0005-0000-0000-000002750000}"/>
    <cellStyle name="Заголовок2 2 2 2" xfId="15404" xr:uid="{00000000-0005-0000-0000-000003750000}"/>
    <cellStyle name="Заголовок2 2 2 2 2" xfId="15405" xr:uid="{00000000-0005-0000-0000-000004750000}"/>
    <cellStyle name="Заголовок2 2 2 2 2 10" xfId="23130" xr:uid="{00000000-0005-0000-0000-000005750000}"/>
    <cellStyle name="Заголовок2 2 2 2 2 2" xfId="23131" xr:uid="{00000000-0005-0000-0000-000006750000}"/>
    <cellStyle name="Заголовок2 2 2 2 2 2 2" xfId="23132" xr:uid="{00000000-0005-0000-0000-000007750000}"/>
    <cellStyle name="Заголовок2 2 2 2 2 2 3" xfId="23133" xr:uid="{00000000-0005-0000-0000-000008750000}"/>
    <cellStyle name="Заголовок2 2 2 2 2 2 4" xfId="23134" xr:uid="{00000000-0005-0000-0000-000009750000}"/>
    <cellStyle name="Заголовок2 2 2 2 2 2 5" xfId="23135" xr:uid="{00000000-0005-0000-0000-00000A750000}"/>
    <cellStyle name="Заголовок2 2 2 2 2 2 6" xfId="23136" xr:uid="{00000000-0005-0000-0000-00000B750000}"/>
    <cellStyle name="Заголовок2 2 2 2 2 2 7" xfId="23137" xr:uid="{00000000-0005-0000-0000-00000C750000}"/>
    <cellStyle name="Заголовок2 2 2 2 2 2 8" xfId="23138" xr:uid="{00000000-0005-0000-0000-00000D750000}"/>
    <cellStyle name="Заголовок2 2 2 2 2 2_факт 2019" xfId="31191" xr:uid="{00000000-0005-0000-0000-00000E750000}"/>
    <cellStyle name="Заголовок2 2 2 2 2 3" xfId="23139" xr:uid="{00000000-0005-0000-0000-00000F750000}"/>
    <cellStyle name="Заголовок2 2 2 2 2 3 2" xfId="23140" xr:uid="{00000000-0005-0000-0000-000010750000}"/>
    <cellStyle name="Заголовок2 2 2 2 2 3 3" xfId="23141" xr:uid="{00000000-0005-0000-0000-000011750000}"/>
    <cellStyle name="Заголовок2 2 2 2 2 3 4" xfId="23142" xr:uid="{00000000-0005-0000-0000-000012750000}"/>
    <cellStyle name="Заголовок2 2 2 2 2 3 5" xfId="23143" xr:uid="{00000000-0005-0000-0000-000013750000}"/>
    <cellStyle name="Заголовок2 2 2 2 2 3 6" xfId="23144" xr:uid="{00000000-0005-0000-0000-000014750000}"/>
    <cellStyle name="Заголовок2 2 2 2 2 3 7" xfId="23145" xr:uid="{00000000-0005-0000-0000-000015750000}"/>
    <cellStyle name="Заголовок2 2 2 2 2 3 8" xfId="23146" xr:uid="{00000000-0005-0000-0000-000016750000}"/>
    <cellStyle name="Заголовок2 2 2 2 2 3_факт 2019" xfId="31192" xr:uid="{00000000-0005-0000-0000-000017750000}"/>
    <cellStyle name="Заголовок2 2 2 2 2 4" xfId="23147" xr:uid="{00000000-0005-0000-0000-000018750000}"/>
    <cellStyle name="Заголовок2 2 2 2 2 4 2" xfId="23148" xr:uid="{00000000-0005-0000-0000-000019750000}"/>
    <cellStyle name="Заголовок2 2 2 2 2 4 3" xfId="23149" xr:uid="{00000000-0005-0000-0000-00001A750000}"/>
    <cellStyle name="Заголовок2 2 2 2 2 4 4" xfId="23150" xr:uid="{00000000-0005-0000-0000-00001B750000}"/>
    <cellStyle name="Заголовок2 2 2 2 2 4 5" xfId="23151" xr:uid="{00000000-0005-0000-0000-00001C750000}"/>
    <cellStyle name="Заголовок2 2 2 2 2 4 6" xfId="23152" xr:uid="{00000000-0005-0000-0000-00001D750000}"/>
    <cellStyle name="Заголовок2 2 2 2 2 4 7" xfId="23153" xr:uid="{00000000-0005-0000-0000-00001E750000}"/>
    <cellStyle name="Заголовок2 2 2 2 2 4 8" xfId="23154" xr:uid="{00000000-0005-0000-0000-00001F750000}"/>
    <cellStyle name="Заголовок2 2 2 2 2 4_факт 2019" xfId="31193" xr:uid="{00000000-0005-0000-0000-000020750000}"/>
    <cellStyle name="Заголовок2 2 2 2 2 5" xfId="23155" xr:uid="{00000000-0005-0000-0000-000021750000}"/>
    <cellStyle name="Заголовок2 2 2 2 2 5 2" xfId="23156" xr:uid="{00000000-0005-0000-0000-000022750000}"/>
    <cellStyle name="Заголовок2 2 2 2 2 5 3" xfId="23157" xr:uid="{00000000-0005-0000-0000-000023750000}"/>
    <cellStyle name="Заголовок2 2 2 2 2 5 4" xfId="23158" xr:uid="{00000000-0005-0000-0000-000024750000}"/>
    <cellStyle name="Заголовок2 2 2 2 2 5 5" xfId="23159" xr:uid="{00000000-0005-0000-0000-000025750000}"/>
    <cellStyle name="Заголовок2 2 2 2 2 5 6" xfId="23160" xr:uid="{00000000-0005-0000-0000-000026750000}"/>
    <cellStyle name="Заголовок2 2 2 2 2 5 7" xfId="23161" xr:uid="{00000000-0005-0000-0000-000027750000}"/>
    <cellStyle name="Заголовок2 2 2 2 2 5 8" xfId="23162" xr:uid="{00000000-0005-0000-0000-000028750000}"/>
    <cellStyle name="Заголовок2 2 2 2 2 5_факт 2019" xfId="31194" xr:uid="{00000000-0005-0000-0000-000029750000}"/>
    <cellStyle name="Заголовок2 2 2 2 2 6" xfId="23163" xr:uid="{00000000-0005-0000-0000-00002A750000}"/>
    <cellStyle name="Заголовок2 2 2 2 2 6 2" xfId="23164" xr:uid="{00000000-0005-0000-0000-00002B750000}"/>
    <cellStyle name="Заголовок2 2 2 2 2 6 3" xfId="23165" xr:uid="{00000000-0005-0000-0000-00002C750000}"/>
    <cellStyle name="Заголовок2 2 2 2 2 6 4" xfId="23166" xr:uid="{00000000-0005-0000-0000-00002D750000}"/>
    <cellStyle name="Заголовок2 2 2 2 2 6 5" xfId="23167" xr:uid="{00000000-0005-0000-0000-00002E750000}"/>
    <cellStyle name="Заголовок2 2 2 2 2 6 6" xfId="23168" xr:uid="{00000000-0005-0000-0000-00002F750000}"/>
    <cellStyle name="Заголовок2 2 2 2 2 6 7" xfId="23169" xr:uid="{00000000-0005-0000-0000-000030750000}"/>
    <cellStyle name="Заголовок2 2 2 2 2 6 8" xfId="23170" xr:uid="{00000000-0005-0000-0000-000031750000}"/>
    <cellStyle name="Заголовок2 2 2 2 2 6_факт 2019" xfId="31195" xr:uid="{00000000-0005-0000-0000-000032750000}"/>
    <cellStyle name="Заголовок2 2 2 2 2 7" xfId="23171" xr:uid="{00000000-0005-0000-0000-000033750000}"/>
    <cellStyle name="Заголовок2 2 2 2 2 8" xfId="23172" xr:uid="{00000000-0005-0000-0000-000034750000}"/>
    <cellStyle name="Заголовок2 2 2 2 2 9" xfId="23173" xr:uid="{00000000-0005-0000-0000-000035750000}"/>
    <cellStyle name="Заголовок2 2 2 2 2_факт 2019" xfId="31196" xr:uid="{00000000-0005-0000-0000-000036750000}"/>
    <cellStyle name="Заголовок2 2 2 2 3" xfId="15406" xr:uid="{00000000-0005-0000-0000-000037750000}"/>
    <cellStyle name="Заголовок2 2 2 2 3 2" xfId="23174" xr:uid="{00000000-0005-0000-0000-000038750000}"/>
    <cellStyle name="Заголовок2 2 2 2 3 3" xfId="23175" xr:uid="{00000000-0005-0000-0000-000039750000}"/>
    <cellStyle name="Заголовок2 2 2 2 3 4" xfId="23176" xr:uid="{00000000-0005-0000-0000-00003A750000}"/>
    <cellStyle name="Заголовок2 2 2 2 3 5" xfId="23177" xr:uid="{00000000-0005-0000-0000-00003B750000}"/>
    <cellStyle name="Заголовок2 2 2 2 3 6" xfId="23178" xr:uid="{00000000-0005-0000-0000-00003C750000}"/>
    <cellStyle name="Заголовок2 2 2 2 3 7" xfId="23179" xr:uid="{00000000-0005-0000-0000-00003D750000}"/>
    <cellStyle name="Заголовок2 2 2 2 3 8" xfId="23180" xr:uid="{00000000-0005-0000-0000-00003E750000}"/>
    <cellStyle name="Заголовок2 2 2 2 3_факт 2019" xfId="31197" xr:uid="{00000000-0005-0000-0000-00003F750000}"/>
    <cellStyle name="Заголовок2 2 2 2 4" xfId="15407" xr:uid="{00000000-0005-0000-0000-000040750000}"/>
    <cellStyle name="Заголовок2 2 2 2 4 2" xfId="23181" xr:uid="{00000000-0005-0000-0000-000041750000}"/>
    <cellStyle name="Заголовок2 2 2 2 4 3" xfId="23182" xr:uid="{00000000-0005-0000-0000-000042750000}"/>
    <cellStyle name="Заголовок2 2 2 2 4 4" xfId="23183" xr:uid="{00000000-0005-0000-0000-000043750000}"/>
    <cellStyle name="Заголовок2 2 2 2 4 5" xfId="23184" xr:uid="{00000000-0005-0000-0000-000044750000}"/>
    <cellStyle name="Заголовок2 2 2 2 4 6" xfId="23185" xr:uid="{00000000-0005-0000-0000-000045750000}"/>
    <cellStyle name="Заголовок2 2 2 2 4 7" xfId="23186" xr:uid="{00000000-0005-0000-0000-000046750000}"/>
    <cellStyle name="Заголовок2 2 2 2 4 8" xfId="23187" xr:uid="{00000000-0005-0000-0000-000047750000}"/>
    <cellStyle name="Заголовок2 2 2 2 4_факт 2019" xfId="31198" xr:uid="{00000000-0005-0000-0000-000048750000}"/>
    <cellStyle name="Заголовок2 2 2 2 5" xfId="15408" xr:uid="{00000000-0005-0000-0000-000049750000}"/>
    <cellStyle name="Заголовок2 2 2 2 5 2" xfId="23188" xr:uid="{00000000-0005-0000-0000-00004A750000}"/>
    <cellStyle name="Заголовок2 2 2 2 5 3" xfId="23189" xr:uid="{00000000-0005-0000-0000-00004B750000}"/>
    <cellStyle name="Заголовок2 2 2 2 5 4" xfId="23190" xr:uid="{00000000-0005-0000-0000-00004C750000}"/>
    <cellStyle name="Заголовок2 2 2 2 5 5" xfId="23191" xr:uid="{00000000-0005-0000-0000-00004D750000}"/>
    <cellStyle name="Заголовок2 2 2 2 5 6" xfId="23192" xr:uid="{00000000-0005-0000-0000-00004E750000}"/>
    <cellStyle name="Заголовок2 2 2 2 5 7" xfId="23193" xr:uid="{00000000-0005-0000-0000-00004F750000}"/>
    <cellStyle name="Заголовок2 2 2 2 5 8" xfId="23194" xr:uid="{00000000-0005-0000-0000-000050750000}"/>
    <cellStyle name="Заголовок2 2 2 2 5_факт 2019" xfId="31199" xr:uid="{00000000-0005-0000-0000-000051750000}"/>
    <cellStyle name="Заголовок2 2 2 2 6" xfId="15409" xr:uid="{00000000-0005-0000-0000-000052750000}"/>
    <cellStyle name="Заголовок2 2 2 2 6 2" xfId="23195" xr:uid="{00000000-0005-0000-0000-000053750000}"/>
    <cellStyle name="Заголовок2 2 2 2 6 3" xfId="23196" xr:uid="{00000000-0005-0000-0000-000054750000}"/>
    <cellStyle name="Заголовок2 2 2 2 6 4" xfId="23197" xr:uid="{00000000-0005-0000-0000-000055750000}"/>
    <cellStyle name="Заголовок2 2 2 2 6 5" xfId="23198" xr:uid="{00000000-0005-0000-0000-000056750000}"/>
    <cellStyle name="Заголовок2 2 2 2 6 6" xfId="23199" xr:uid="{00000000-0005-0000-0000-000057750000}"/>
    <cellStyle name="Заголовок2 2 2 2 6 7" xfId="23200" xr:uid="{00000000-0005-0000-0000-000058750000}"/>
    <cellStyle name="Заголовок2 2 2 2 6_факт 2019" xfId="31200" xr:uid="{00000000-0005-0000-0000-000059750000}"/>
    <cellStyle name="Заголовок2 2 2 2_факт 2019" xfId="31201" xr:uid="{00000000-0005-0000-0000-00005A750000}"/>
    <cellStyle name="Заголовок2 2 2 3" xfId="15410" xr:uid="{00000000-0005-0000-0000-00005B750000}"/>
    <cellStyle name="Заголовок2 2 2 3 2" xfId="15411" xr:uid="{00000000-0005-0000-0000-00005C750000}"/>
    <cellStyle name="Заголовок2 2 2 3 2 10" xfId="23201" xr:uid="{00000000-0005-0000-0000-00005D750000}"/>
    <cellStyle name="Заголовок2 2 2 3 2 2" xfId="23202" xr:uid="{00000000-0005-0000-0000-00005E750000}"/>
    <cellStyle name="Заголовок2 2 2 3 2 2 2" xfId="23203" xr:uid="{00000000-0005-0000-0000-00005F750000}"/>
    <cellStyle name="Заголовок2 2 2 3 2 2 3" xfId="23204" xr:uid="{00000000-0005-0000-0000-000060750000}"/>
    <cellStyle name="Заголовок2 2 2 3 2 2 4" xfId="23205" xr:uid="{00000000-0005-0000-0000-000061750000}"/>
    <cellStyle name="Заголовок2 2 2 3 2 2 5" xfId="23206" xr:uid="{00000000-0005-0000-0000-000062750000}"/>
    <cellStyle name="Заголовок2 2 2 3 2 2 6" xfId="23207" xr:uid="{00000000-0005-0000-0000-000063750000}"/>
    <cellStyle name="Заголовок2 2 2 3 2 2 7" xfId="23208" xr:uid="{00000000-0005-0000-0000-000064750000}"/>
    <cellStyle name="Заголовок2 2 2 3 2 2 8" xfId="23209" xr:uid="{00000000-0005-0000-0000-000065750000}"/>
    <cellStyle name="Заголовок2 2 2 3 2 2_факт 2019" xfId="31202" xr:uid="{00000000-0005-0000-0000-000066750000}"/>
    <cellStyle name="Заголовок2 2 2 3 2 3" xfId="23210" xr:uid="{00000000-0005-0000-0000-000067750000}"/>
    <cellStyle name="Заголовок2 2 2 3 2 3 2" xfId="23211" xr:uid="{00000000-0005-0000-0000-000068750000}"/>
    <cellStyle name="Заголовок2 2 2 3 2 3 3" xfId="23212" xr:uid="{00000000-0005-0000-0000-000069750000}"/>
    <cellStyle name="Заголовок2 2 2 3 2 3 4" xfId="23213" xr:uid="{00000000-0005-0000-0000-00006A750000}"/>
    <cellStyle name="Заголовок2 2 2 3 2 3 5" xfId="23214" xr:uid="{00000000-0005-0000-0000-00006B750000}"/>
    <cellStyle name="Заголовок2 2 2 3 2 3 6" xfId="23215" xr:uid="{00000000-0005-0000-0000-00006C750000}"/>
    <cellStyle name="Заголовок2 2 2 3 2 3 7" xfId="23216" xr:uid="{00000000-0005-0000-0000-00006D750000}"/>
    <cellStyle name="Заголовок2 2 2 3 2 3 8" xfId="23217" xr:uid="{00000000-0005-0000-0000-00006E750000}"/>
    <cellStyle name="Заголовок2 2 2 3 2 3_факт 2019" xfId="31203" xr:uid="{00000000-0005-0000-0000-00006F750000}"/>
    <cellStyle name="Заголовок2 2 2 3 2 4" xfId="23218" xr:uid="{00000000-0005-0000-0000-000070750000}"/>
    <cellStyle name="Заголовок2 2 2 3 2 4 2" xfId="23219" xr:uid="{00000000-0005-0000-0000-000071750000}"/>
    <cellStyle name="Заголовок2 2 2 3 2 4 3" xfId="23220" xr:uid="{00000000-0005-0000-0000-000072750000}"/>
    <cellStyle name="Заголовок2 2 2 3 2 4 4" xfId="23221" xr:uid="{00000000-0005-0000-0000-000073750000}"/>
    <cellStyle name="Заголовок2 2 2 3 2 4 5" xfId="23222" xr:uid="{00000000-0005-0000-0000-000074750000}"/>
    <cellStyle name="Заголовок2 2 2 3 2 4 6" xfId="23223" xr:uid="{00000000-0005-0000-0000-000075750000}"/>
    <cellStyle name="Заголовок2 2 2 3 2 4 7" xfId="23224" xr:uid="{00000000-0005-0000-0000-000076750000}"/>
    <cellStyle name="Заголовок2 2 2 3 2 4 8" xfId="23225" xr:uid="{00000000-0005-0000-0000-000077750000}"/>
    <cellStyle name="Заголовок2 2 2 3 2 4_факт 2019" xfId="31204" xr:uid="{00000000-0005-0000-0000-000078750000}"/>
    <cellStyle name="Заголовок2 2 2 3 2 5" xfId="23226" xr:uid="{00000000-0005-0000-0000-000079750000}"/>
    <cellStyle name="Заголовок2 2 2 3 2 5 2" xfId="23227" xr:uid="{00000000-0005-0000-0000-00007A750000}"/>
    <cellStyle name="Заголовок2 2 2 3 2 5 3" xfId="23228" xr:uid="{00000000-0005-0000-0000-00007B750000}"/>
    <cellStyle name="Заголовок2 2 2 3 2 5 4" xfId="23229" xr:uid="{00000000-0005-0000-0000-00007C750000}"/>
    <cellStyle name="Заголовок2 2 2 3 2 5 5" xfId="23230" xr:uid="{00000000-0005-0000-0000-00007D750000}"/>
    <cellStyle name="Заголовок2 2 2 3 2 5 6" xfId="23231" xr:uid="{00000000-0005-0000-0000-00007E750000}"/>
    <cellStyle name="Заголовок2 2 2 3 2 5 7" xfId="23232" xr:uid="{00000000-0005-0000-0000-00007F750000}"/>
    <cellStyle name="Заголовок2 2 2 3 2 5 8" xfId="23233" xr:uid="{00000000-0005-0000-0000-000080750000}"/>
    <cellStyle name="Заголовок2 2 2 3 2 5_факт 2019" xfId="31205" xr:uid="{00000000-0005-0000-0000-000081750000}"/>
    <cellStyle name="Заголовок2 2 2 3 2 6" xfId="23234" xr:uid="{00000000-0005-0000-0000-000082750000}"/>
    <cellStyle name="Заголовок2 2 2 3 2 6 2" xfId="23235" xr:uid="{00000000-0005-0000-0000-000083750000}"/>
    <cellStyle name="Заголовок2 2 2 3 2 6 3" xfId="23236" xr:uid="{00000000-0005-0000-0000-000084750000}"/>
    <cellStyle name="Заголовок2 2 2 3 2 6 4" xfId="23237" xr:uid="{00000000-0005-0000-0000-000085750000}"/>
    <cellStyle name="Заголовок2 2 2 3 2 6 5" xfId="23238" xr:uid="{00000000-0005-0000-0000-000086750000}"/>
    <cellStyle name="Заголовок2 2 2 3 2 6 6" xfId="23239" xr:uid="{00000000-0005-0000-0000-000087750000}"/>
    <cellStyle name="Заголовок2 2 2 3 2 6 7" xfId="23240" xr:uid="{00000000-0005-0000-0000-000088750000}"/>
    <cellStyle name="Заголовок2 2 2 3 2 6 8" xfId="23241" xr:uid="{00000000-0005-0000-0000-000089750000}"/>
    <cellStyle name="Заголовок2 2 2 3 2 6_факт 2019" xfId="31206" xr:uid="{00000000-0005-0000-0000-00008A750000}"/>
    <cellStyle name="Заголовок2 2 2 3 2 7" xfId="23242" xr:uid="{00000000-0005-0000-0000-00008B750000}"/>
    <cellStyle name="Заголовок2 2 2 3 2 8" xfId="23243" xr:uid="{00000000-0005-0000-0000-00008C750000}"/>
    <cellStyle name="Заголовок2 2 2 3 2 9" xfId="23244" xr:uid="{00000000-0005-0000-0000-00008D750000}"/>
    <cellStyle name="Заголовок2 2 2 3 2_факт 2019" xfId="31207" xr:uid="{00000000-0005-0000-0000-00008E750000}"/>
    <cellStyle name="Заголовок2 2 2 3 3" xfId="15412" xr:uid="{00000000-0005-0000-0000-00008F750000}"/>
    <cellStyle name="Заголовок2 2 2 3 3 2" xfId="23245" xr:uid="{00000000-0005-0000-0000-000090750000}"/>
    <cellStyle name="Заголовок2 2 2 3 3 3" xfId="23246" xr:uid="{00000000-0005-0000-0000-000091750000}"/>
    <cellStyle name="Заголовок2 2 2 3 3 4" xfId="23247" xr:uid="{00000000-0005-0000-0000-000092750000}"/>
    <cellStyle name="Заголовок2 2 2 3 3 5" xfId="23248" xr:uid="{00000000-0005-0000-0000-000093750000}"/>
    <cellStyle name="Заголовок2 2 2 3 3 6" xfId="23249" xr:uid="{00000000-0005-0000-0000-000094750000}"/>
    <cellStyle name="Заголовок2 2 2 3 3 7" xfId="23250" xr:uid="{00000000-0005-0000-0000-000095750000}"/>
    <cellStyle name="Заголовок2 2 2 3 3 8" xfId="23251" xr:uid="{00000000-0005-0000-0000-000096750000}"/>
    <cellStyle name="Заголовок2 2 2 3 3_факт 2019" xfId="31208" xr:uid="{00000000-0005-0000-0000-000097750000}"/>
    <cellStyle name="Заголовок2 2 2 3 4" xfId="15413" xr:uid="{00000000-0005-0000-0000-000098750000}"/>
    <cellStyle name="Заголовок2 2 2 3 4 2" xfId="23252" xr:uid="{00000000-0005-0000-0000-000099750000}"/>
    <cellStyle name="Заголовок2 2 2 3 4 3" xfId="23253" xr:uid="{00000000-0005-0000-0000-00009A750000}"/>
    <cellStyle name="Заголовок2 2 2 3 4 4" xfId="23254" xr:uid="{00000000-0005-0000-0000-00009B750000}"/>
    <cellStyle name="Заголовок2 2 2 3 4 5" xfId="23255" xr:uid="{00000000-0005-0000-0000-00009C750000}"/>
    <cellStyle name="Заголовок2 2 2 3 4 6" xfId="23256" xr:uid="{00000000-0005-0000-0000-00009D750000}"/>
    <cellStyle name="Заголовок2 2 2 3 4 7" xfId="23257" xr:uid="{00000000-0005-0000-0000-00009E750000}"/>
    <cellStyle name="Заголовок2 2 2 3 4 8" xfId="23258" xr:uid="{00000000-0005-0000-0000-00009F750000}"/>
    <cellStyle name="Заголовок2 2 2 3 4_факт 2019" xfId="31209" xr:uid="{00000000-0005-0000-0000-0000A0750000}"/>
    <cellStyle name="Заголовок2 2 2 3 5" xfId="15414" xr:uid="{00000000-0005-0000-0000-0000A1750000}"/>
    <cellStyle name="Заголовок2 2 2 3 5 2" xfId="23259" xr:uid="{00000000-0005-0000-0000-0000A2750000}"/>
    <cellStyle name="Заголовок2 2 2 3 5 3" xfId="23260" xr:uid="{00000000-0005-0000-0000-0000A3750000}"/>
    <cellStyle name="Заголовок2 2 2 3 5 4" xfId="23261" xr:uid="{00000000-0005-0000-0000-0000A4750000}"/>
    <cellStyle name="Заголовок2 2 2 3 5 5" xfId="23262" xr:uid="{00000000-0005-0000-0000-0000A5750000}"/>
    <cellStyle name="Заголовок2 2 2 3 5 6" xfId="23263" xr:uid="{00000000-0005-0000-0000-0000A6750000}"/>
    <cellStyle name="Заголовок2 2 2 3 5 7" xfId="23264" xr:uid="{00000000-0005-0000-0000-0000A7750000}"/>
    <cellStyle name="Заголовок2 2 2 3 5 8" xfId="23265" xr:uid="{00000000-0005-0000-0000-0000A8750000}"/>
    <cellStyle name="Заголовок2 2 2 3 5_факт 2019" xfId="31210" xr:uid="{00000000-0005-0000-0000-0000A9750000}"/>
    <cellStyle name="Заголовок2 2 2 3 6" xfId="15415" xr:uid="{00000000-0005-0000-0000-0000AA750000}"/>
    <cellStyle name="Заголовок2 2 2 3 6 2" xfId="23266" xr:uid="{00000000-0005-0000-0000-0000AB750000}"/>
    <cellStyle name="Заголовок2 2 2 3 6 3" xfId="23267" xr:uid="{00000000-0005-0000-0000-0000AC750000}"/>
    <cellStyle name="Заголовок2 2 2 3 6 4" xfId="23268" xr:uid="{00000000-0005-0000-0000-0000AD750000}"/>
    <cellStyle name="Заголовок2 2 2 3 6 5" xfId="23269" xr:uid="{00000000-0005-0000-0000-0000AE750000}"/>
    <cellStyle name="Заголовок2 2 2 3 6 6" xfId="23270" xr:uid="{00000000-0005-0000-0000-0000AF750000}"/>
    <cellStyle name="Заголовок2 2 2 3 6 7" xfId="23271" xr:uid="{00000000-0005-0000-0000-0000B0750000}"/>
    <cellStyle name="Заголовок2 2 2 3 6_факт 2019" xfId="31211" xr:uid="{00000000-0005-0000-0000-0000B1750000}"/>
    <cellStyle name="Заголовок2 2 2 3_факт 2019" xfId="31212" xr:uid="{00000000-0005-0000-0000-0000B2750000}"/>
    <cellStyle name="Заголовок2 2 2 4" xfId="15416" xr:uid="{00000000-0005-0000-0000-0000B3750000}"/>
    <cellStyle name="Заголовок2 2 2 4 10" xfId="23272" xr:uid="{00000000-0005-0000-0000-0000B4750000}"/>
    <cellStyle name="Заголовок2 2 2 4 2" xfId="23273" xr:uid="{00000000-0005-0000-0000-0000B5750000}"/>
    <cellStyle name="Заголовок2 2 2 4 2 2" xfId="23274" xr:uid="{00000000-0005-0000-0000-0000B6750000}"/>
    <cellStyle name="Заголовок2 2 2 4 2 3" xfId="23275" xr:uid="{00000000-0005-0000-0000-0000B7750000}"/>
    <cellStyle name="Заголовок2 2 2 4 2 4" xfId="23276" xr:uid="{00000000-0005-0000-0000-0000B8750000}"/>
    <cellStyle name="Заголовок2 2 2 4 2 5" xfId="23277" xr:uid="{00000000-0005-0000-0000-0000B9750000}"/>
    <cellStyle name="Заголовок2 2 2 4 2 6" xfId="23278" xr:uid="{00000000-0005-0000-0000-0000BA750000}"/>
    <cellStyle name="Заголовок2 2 2 4 2 7" xfId="23279" xr:uid="{00000000-0005-0000-0000-0000BB750000}"/>
    <cellStyle name="Заголовок2 2 2 4 2 8" xfId="23280" xr:uid="{00000000-0005-0000-0000-0000BC750000}"/>
    <cellStyle name="Заголовок2 2 2 4 2_факт 2019" xfId="31213" xr:uid="{00000000-0005-0000-0000-0000BD750000}"/>
    <cellStyle name="Заголовок2 2 2 4 3" xfId="23281" xr:uid="{00000000-0005-0000-0000-0000BE750000}"/>
    <cellStyle name="Заголовок2 2 2 4 3 2" xfId="23282" xr:uid="{00000000-0005-0000-0000-0000BF750000}"/>
    <cellStyle name="Заголовок2 2 2 4 3 3" xfId="23283" xr:uid="{00000000-0005-0000-0000-0000C0750000}"/>
    <cellStyle name="Заголовок2 2 2 4 3 4" xfId="23284" xr:uid="{00000000-0005-0000-0000-0000C1750000}"/>
    <cellStyle name="Заголовок2 2 2 4 3 5" xfId="23285" xr:uid="{00000000-0005-0000-0000-0000C2750000}"/>
    <cellStyle name="Заголовок2 2 2 4 3 6" xfId="23286" xr:uid="{00000000-0005-0000-0000-0000C3750000}"/>
    <cellStyle name="Заголовок2 2 2 4 3 7" xfId="23287" xr:uid="{00000000-0005-0000-0000-0000C4750000}"/>
    <cellStyle name="Заголовок2 2 2 4 3 8" xfId="23288" xr:uid="{00000000-0005-0000-0000-0000C5750000}"/>
    <cellStyle name="Заголовок2 2 2 4 3_факт 2019" xfId="31214" xr:uid="{00000000-0005-0000-0000-0000C6750000}"/>
    <cellStyle name="Заголовок2 2 2 4 4" xfId="23289" xr:uid="{00000000-0005-0000-0000-0000C7750000}"/>
    <cellStyle name="Заголовок2 2 2 4 4 2" xfId="23290" xr:uid="{00000000-0005-0000-0000-0000C8750000}"/>
    <cellStyle name="Заголовок2 2 2 4 4 3" xfId="23291" xr:uid="{00000000-0005-0000-0000-0000C9750000}"/>
    <cellStyle name="Заголовок2 2 2 4 4 4" xfId="23292" xr:uid="{00000000-0005-0000-0000-0000CA750000}"/>
    <cellStyle name="Заголовок2 2 2 4 4 5" xfId="23293" xr:uid="{00000000-0005-0000-0000-0000CB750000}"/>
    <cellStyle name="Заголовок2 2 2 4 4 6" xfId="23294" xr:uid="{00000000-0005-0000-0000-0000CC750000}"/>
    <cellStyle name="Заголовок2 2 2 4 4 7" xfId="23295" xr:uid="{00000000-0005-0000-0000-0000CD750000}"/>
    <cellStyle name="Заголовок2 2 2 4 4 8" xfId="23296" xr:uid="{00000000-0005-0000-0000-0000CE750000}"/>
    <cellStyle name="Заголовок2 2 2 4 4_факт 2019" xfId="31215" xr:uid="{00000000-0005-0000-0000-0000CF750000}"/>
    <cellStyle name="Заголовок2 2 2 4 5" xfId="23297" xr:uid="{00000000-0005-0000-0000-0000D0750000}"/>
    <cellStyle name="Заголовок2 2 2 4 5 2" xfId="23298" xr:uid="{00000000-0005-0000-0000-0000D1750000}"/>
    <cellStyle name="Заголовок2 2 2 4 5 3" xfId="23299" xr:uid="{00000000-0005-0000-0000-0000D2750000}"/>
    <cellStyle name="Заголовок2 2 2 4 5 4" xfId="23300" xr:uid="{00000000-0005-0000-0000-0000D3750000}"/>
    <cellStyle name="Заголовок2 2 2 4 5 5" xfId="23301" xr:uid="{00000000-0005-0000-0000-0000D4750000}"/>
    <cellStyle name="Заголовок2 2 2 4 5 6" xfId="23302" xr:uid="{00000000-0005-0000-0000-0000D5750000}"/>
    <cellStyle name="Заголовок2 2 2 4 5 7" xfId="23303" xr:uid="{00000000-0005-0000-0000-0000D6750000}"/>
    <cellStyle name="Заголовок2 2 2 4 5 8" xfId="23304" xr:uid="{00000000-0005-0000-0000-0000D7750000}"/>
    <cellStyle name="Заголовок2 2 2 4 5_факт 2019" xfId="31216" xr:uid="{00000000-0005-0000-0000-0000D8750000}"/>
    <cellStyle name="Заголовок2 2 2 4 6" xfId="23305" xr:uid="{00000000-0005-0000-0000-0000D9750000}"/>
    <cellStyle name="Заголовок2 2 2 4 6 2" xfId="23306" xr:uid="{00000000-0005-0000-0000-0000DA750000}"/>
    <cellStyle name="Заголовок2 2 2 4 6 3" xfId="23307" xr:uid="{00000000-0005-0000-0000-0000DB750000}"/>
    <cellStyle name="Заголовок2 2 2 4 6 4" xfId="23308" xr:uid="{00000000-0005-0000-0000-0000DC750000}"/>
    <cellStyle name="Заголовок2 2 2 4 6 5" xfId="23309" xr:uid="{00000000-0005-0000-0000-0000DD750000}"/>
    <cellStyle name="Заголовок2 2 2 4 6 6" xfId="23310" xr:uid="{00000000-0005-0000-0000-0000DE750000}"/>
    <cellStyle name="Заголовок2 2 2 4 6 7" xfId="23311" xr:uid="{00000000-0005-0000-0000-0000DF750000}"/>
    <cellStyle name="Заголовок2 2 2 4 6 8" xfId="23312" xr:uid="{00000000-0005-0000-0000-0000E0750000}"/>
    <cellStyle name="Заголовок2 2 2 4 6_факт 2019" xfId="31217" xr:uid="{00000000-0005-0000-0000-0000E1750000}"/>
    <cellStyle name="Заголовок2 2 2 4 7" xfId="23313" xr:uid="{00000000-0005-0000-0000-0000E2750000}"/>
    <cellStyle name="Заголовок2 2 2 4 8" xfId="23314" xr:uid="{00000000-0005-0000-0000-0000E3750000}"/>
    <cellStyle name="Заголовок2 2 2 4 9" xfId="23315" xr:uid="{00000000-0005-0000-0000-0000E4750000}"/>
    <cellStyle name="Заголовок2 2 2 4_факт 2019" xfId="31218" xr:uid="{00000000-0005-0000-0000-0000E5750000}"/>
    <cellStyle name="Заголовок2 2 2 5" xfId="15417" xr:uid="{00000000-0005-0000-0000-0000E6750000}"/>
    <cellStyle name="Заголовок2 2 2 5 2" xfId="23316" xr:uid="{00000000-0005-0000-0000-0000E7750000}"/>
    <cellStyle name="Заголовок2 2 2 5 3" xfId="23317" xr:uid="{00000000-0005-0000-0000-0000E8750000}"/>
    <cellStyle name="Заголовок2 2 2 5 4" xfId="23318" xr:uid="{00000000-0005-0000-0000-0000E9750000}"/>
    <cellStyle name="Заголовок2 2 2 5 5" xfId="23319" xr:uid="{00000000-0005-0000-0000-0000EA750000}"/>
    <cellStyle name="Заголовок2 2 2 5 6" xfId="23320" xr:uid="{00000000-0005-0000-0000-0000EB750000}"/>
    <cellStyle name="Заголовок2 2 2 5 7" xfId="23321" xr:uid="{00000000-0005-0000-0000-0000EC750000}"/>
    <cellStyle name="Заголовок2 2 2 5 8" xfId="23322" xr:uid="{00000000-0005-0000-0000-0000ED750000}"/>
    <cellStyle name="Заголовок2 2 2 5_факт 2019" xfId="31219" xr:uid="{00000000-0005-0000-0000-0000EE750000}"/>
    <cellStyle name="Заголовок2 2 2 6" xfId="15418" xr:uid="{00000000-0005-0000-0000-0000EF750000}"/>
    <cellStyle name="Заголовок2 2 2 6 2" xfId="23323" xr:uid="{00000000-0005-0000-0000-0000F0750000}"/>
    <cellStyle name="Заголовок2 2 2 6 3" xfId="23324" xr:uid="{00000000-0005-0000-0000-0000F1750000}"/>
    <cellStyle name="Заголовок2 2 2 6 4" xfId="23325" xr:uid="{00000000-0005-0000-0000-0000F2750000}"/>
    <cellStyle name="Заголовок2 2 2 6 5" xfId="23326" xr:uid="{00000000-0005-0000-0000-0000F3750000}"/>
    <cellStyle name="Заголовок2 2 2 6 6" xfId="23327" xr:uid="{00000000-0005-0000-0000-0000F4750000}"/>
    <cellStyle name="Заголовок2 2 2 6 7" xfId="23328" xr:uid="{00000000-0005-0000-0000-0000F5750000}"/>
    <cellStyle name="Заголовок2 2 2 6 8" xfId="23329" xr:uid="{00000000-0005-0000-0000-0000F6750000}"/>
    <cellStyle name="Заголовок2 2 2 6_факт 2019" xfId="31220" xr:uid="{00000000-0005-0000-0000-0000F7750000}"/>
    <cellStyle name="Заголовок2 2 2 7" xfId="15419" xr:uid="{00000000-0005-0000-0000-0000F8750000}"/>
    <cellStyle name="Заголовок2 2 2 7 2" xfId="23330" xr:uid="{00000000-0005-0000-0000-0000F9750000}"/>
    <cellStyle name="Заголовок2 2 2 7 3" xfId="23331" xr:uid="{00000000-0005-0000-0000-0000FA750000}"/>
    <cellStyle name="Заголовок2 2 2 7 4" xfId="23332" xr:uid="{00000000-0005-0000-0000-0000FB750000}"/>
    <cellStyle name="Заголовок2 2 2 7 5" xfId="23333" xr:uid="{00000000-0005-0000-0000-0000FC750000}"/>
    <cellStyle name="Заголовок2 2 2 7 6" xfId="23334" xr:uid="{00000000-0005-0000-0000-0000FD750000}"/>
    <cellStyle name="Заголовок2 2 2 7 7" xfId="23335" xr:uid="{00000000-0005-0000-0000-0000FE750000}"/>
    <cellStyle name="Заголовок2 2 2 7 8" xfId="23336" xr:uid="{00000000-0005-0000-0000-0000FF750000}"/>
    <cellStyle name="Заголовок2 2 2 7_факт 2019" xfId="31221" xr:uid="{00000000-0005-0000-0000-000000760000}"/>
    <cellStyle name="Заголовок2 2 2 8" xfId="15420" xr:uid="{00000000-0005-0000-0000-000001760000}"/>
    <cellStyle name="Заголовок2 2 2 8 2" xfId="23337" xr:uid="{00000000-0005-0000-0000-000002760000}"/>
    <cellStyle name="Заголовок2 2 2 8 3" xfId="23338" xr:uid="{00000000-0005-0000-0000-000003760000}"/>
    <cellStyle name="Заголовок2 2 2 8 4" xfId="23339" xr:uid="{00000000-0005-0000-0000-000004760000}"/>
    <cellStyle name="Заголовок2 2 2 8 5" xfId="23340" xr:uid="{00000000-0005-0000-0000-000005760000}"/>
    <cellStyle name="Заголовок2 2 2 8 6" xfId="23341" xr:uid="{00000000-0005-0000-0000-000006760000}"/>
    <cellStyle name="Заголовок2 2 2 8 7" xfId="23342" xr:uid="{00000000-0005-0000-0000-000007760000}"/>
    <cellStyle name="Заголовок2 2 2 8_факт 2019" xfId="31222" xr:uid="{00000000-0005-0000-0000-000008760000}"/>
    <cellStyle name="Заголовок2 2 2_факт 2019" xfId="31223" xr:uid="{00000000-0005-0000-0000-000009760000}"/>
    <cellStyle name="Заголовок2 2 3" xfId="15421" xr:uid="{00000000-0005-0000-0000-00000A760000}"/>
    <cellStyle name="Заголовок2 2 3 2" xfId="15422" xr:uid="{00000000-0005-0000-0000-00000B760000}"/>
    <cellStyle name="Заголовок2 2 3 2 10" xfId="23343" xr:uid="{00000000-0005-0000-0000-00000C760000}"/>
    <cellStyle name="Заголовок2 2 3 2 2" xfId="23344" xr:uid="{00000000-0005-0000-0000-00000D760000}"/>
    <cellStyle name="Заголовок2 2 3 2 2 2" xfId="23345" xr:uid="{00000000-0005-0000-0000-00000E760000}"/>
    <cellStyle name="Заголовок2 2 3 2 2 3" xfId="23346" xr:uid="{00000000-0005-0000-0000-00000F760000}"/>
    <cellStyle name="Заголовок2 2 3 2 2 4" xfId="23347" xr:uid="{00000000-0005-0000-0000-000010760000}"/>
    <cellStyle name="Заголовок2 2 3 2 2 5" xfId="23348" xr:uid="{00000000-0005-0000-0000-000011760000}"/>
    <cellStyle name="Заголовок2 2 3 2 2 6" xfId="23349" xr:uid="{00000000-0005-0000-0000-000012760000}"/>
    <cellStyle name="Заголовок2 2 3 2 2 7" xfId="23350" xr:uid="{00000000-0005-0000-0000-000013760000}"/>
    <cellStyle name="Заголовок2 2 3 2 2 8" xfId="23351" xr:uid="{00000000-0005-0000-0000-000014760000}"/>
    <cellStyle name="Заголовок2 2 3 2 2_факт 2019" xfId="31224" xr:uid="{00000000-0005-0000-0000-000015760000}"/>
    <cellStyle name="Заголовок2 2 3 2 3" xfId="23352" xr:uid="{00000000-0005-0000-0000-000016760000}"/>
    <cellStyle name="Заголовок2 2 3 2 3 2" xfId="23353" xr:uid="{00000000-0005-0000-0000-000017760000}"/>
    <cellStyle name="Заголовок2 2 3 2 3 3" xfId="23354" xr:uid="{00000000-0005-0000-0000-000018760000}"/>
    <cellStyle name="Заголовок2 2 3 2 3 4" xfId="23355" xr:uid="{00000000-0005-0000-0000-000019760000}"/>
    <cellStyle name="Заголовок2 2 3 2 3 5" xfId="23356" xr:uid="{00000000-0005-0000-0000-00001A760000}"/>
    <cellStyle name="Заголовок2 2 3 2 3 6" xfId="23357" xr:uid="{00000000-0005-0000-0000-00001B760000}"/>
    <cellStyle name="Заголовок2 2 3 2 3 7" xfId="23358" xr:uid="{00000000-0005-0000-0000-00001C760000}"/>
    <cellStyle name="Заголовок2 2 3 2 3 8" xfId="23359" xr:uid="{00000000-0005-0000-0000-00001D760000}"/>
    <cellStyle name="Заголовок2 2 3 2 3_факт 2019" xfId="31225" xr:uid="{00000000-0005-0000-0000-00001E760000}"/>
    <cellStyle name="Заголовок2 2 3 2 4" xfId="23360" xr:uid="{00000000-0005-0000-0000-00001F760000}"/>
    <cellStyle name="Заголовок2 2 3 2 4 2" xfId="23361" xr:uid="{00000000-0005-0000-0000-000020760000}"/>
    <cellStyle name="Заголовок2 2 3 2 4 3" xfId="23362" xr:uid="{00000000-0005-0000-0000-000021760000}"/>
    <cellStyle name="Заголовок2 2 3 2 4 4" xfId="23363" xr:uid="{00000000-0005-0000-0000-000022760000}"/>
    <cellStyle name="Заголовок2 2 3 2 4 5" xfId="23364" xr:uid="{00000000-0005-0000-0000-000023760000}"/>
    <cellStyle name="Заголовок2 2 3 2 4 6" xfId="23365" xr:uid="{00000000-0005-0000-0000-000024760000}"/>
    <cellStyle name="Заголовок2 2 3 2 4 7" xfId="23366" xr:uid="{00000000-0005-0000-0000-000025760000}"/>
    <cellStyle name="Заголовок2 2 3 2 4 8" xfId="23367" xr:uid="{00000000-0005-0000-0000-000026760000}"/>
    <cellStyle name="Заголовок2 2 3 2 4_факт 2019" xfId="31226" xr:uid="{00000000-0005-0000-0000-000027760000}"/>
    <cellStyle name="Заголовок2 2 3 2 5" xfId="23368" xr:uid="{00000000-0005-0000-0000-000028760000}"/>
    <cellStyle name="Заголовок2 2 3 2 5 2" xfId="23369" xr:uid="{00000000-0005-0000-0000-000029760000}"/>
    <cellStyle name="Заголовок2 2 3 2 5 3" xfId="23370" xr:uid="{00000000-0005-0000-0000-00002A760000}"/>
    <cellStyle name="Заголовок2 2 3 2 5 4" xfId="23371" xr:uid="{00000000-0005-0000-0000-00002B760000}"/>
    <cellStyle name="Заголовок2 2 3 2 5 5" xfId="23372" xr:uid="{00000000-0005-0000-0000-00002C760000}"/>
    <cellStyle name="Заголовок2 2 3 2 5 6" xfId="23373" xr:uid="{00000000-0005-0000-0000-00002D760000}"/>
    <cellStyle name="Заголовок2 2 3 2 5 7" xfId="23374" xr:uid="{00000000-0005-0000-0000-00002E760000}"/>
    <cellStyle name="Заголовок2 2 3 2 5 8" xfId="23375" xr:uid="{00000000-0005-0000-0000-00002F760000}"/>
    <cellStyle name="Заголовок2 2 3 2 5_факт 2019" xfId="31227" xr:uid="{00000000-0005-0000-0000-000030760000}"/>
    <cellStyle name="Заголовок2 2 3 2 6" xfId="23376" xr:uid="{00000000-0005-0000-0000-000031760000}"/>
    <cellStyle name="Заголовок2 2 3 2 6 2" xfId="23377" xr:uid="{00000000-0005-0000-0000-000032760000}"/>
    <cellStyle name="Заголовок2 2 3 2 6 3" xfId="23378" xr:uid="{00000000-0005-0000-0000-000033760000}"/>
    <cellStyle name="Заголовок2 2 3 2 6 4" xfId="23379" xr:uid="{00000000-0005-0000-0000-000034760000}"/>
    <cellStyle name="Заголовок2 2 3 2 6 5" xfId="23380" xr:uid="{00000000-0005-0000-0000-000035760000}"/>
    <cellStyle name="Заголовок2 2 3 2 6 6" xfId="23381" xr:uid="{00000000-0005-0000-0000-000036760000}"/>
    <cellStyle name="Заголовок2 2 3 2 6 7" xfId="23382" xr:uid="{00000000-0005-0000-0000-000037760000}"/>
    <cellStyle name="Заголовок2 2 3 2 6 8" xfId="23383" xr:uid="{00000000-0005-0000-0000-000038760000}"/>
    <cellStyle name="Заголовок2 2 3 2 6_факт 2019" xfId="31228" xr:uid="{00000000-0005-0000-0000-000039760000}"/>
    <cellStyle name="Заголовок2 2 3 2 7" xfId="23384" xr:uid="{00000000-0005-0000-0000-00003A760000}"/>
    <cellStyle name="Заголовок2 2 3 2 8" xfId="23385" xr:uid="{00000000-0005-0000-0000-00003B760000}"/>
    <cellStyle name="Заголовок2 2 3 2 9" xfId="23386" xr:uid="{00000000-0005-0000-0000-00003C760000}"/>
    <cellStyle name="Заголовок2 2 3 2_факт 2019" xfId="31229" xr:uid="{00000000-0005-0000-0000-00003D760000}"/>
    <cellStyle name="Заголовок2 2 3 3" xfId="15423" xr:uid="{00000000-0005-0000-0000-00003E760000}"/>
    <cellStyle name="Заголовок2 2 3 3 2" xfId="23387" xr:uid="{00000000-0005-0000-0000-00003F760000}"/>
    <cellStyle name="Заголовок2 2 3 3 3" xfId="23388" xr:uid="{00000000-0005-0000-0000-000040760000}"/>
    <cellStyle name="Заголовок2 2 3 3 4" xfId="23389" xr:uid="{00000000-0005-0000-0000-000041760000}"/>
    <cellStyle name="Заголовок2 2 3 3 5" xfId="23390" xr:uid="{00000000-0005-0000-0000-000042760000}"/>
    <cellStyle name="Заголовок2 2 3 3 6" xfId="23391" xr:uid="{00000000-0005-0000-0000-000043760000}"/>
    <cellStyle name="Заголовок2 2 3 3 7" xfId="23392" xr:uid="{00000000-0005-0000-0000-000044760000}"/>
    <cellStyle name="Заголовок2 2 3 3 8" xfId="23393" xr:uid="{00000000-0005-0000-0000-000045760000}"/>
    <cellStyle name="Заголовок2 2 3 3_факт 2019" xfId="31230" xr:uid="{00000000-0005-0000-0000-000046760000}"/>
    <cellStyle name="Заголовок2 2 3 4" xfId="15424" xr:uid="{00000000-0005-0000-0000-000047760000}"/>
    <cellStyle name="Заголовок2 2 3 4 2" xfId="23394" xr:uid="{00000000-0005-0000-0000-000048760000}"/>
    <cellStyle name="Заголовок2 2 3 4 3" xfId="23395" xr:uid="{00000000-0005-0000-0000-000049760000}"/>
    <cellStyle name="Заголовок2 2 3 4 4" xfId="23396" xr:uid="{00000000-0005-0000-0000-00004A760000}"/>
    <cellStyle name="Заголовок2 2 3 4 5" xfId="23397" xr:uid="{00000000-0005-0000-0000-00004B760000}"/>
    <cellStyle name="Заголовок2 2 3 4 6" xfId="23398" xr:uid="{00000000-0005-0000-0000-00004C760000}"/>
    <cellStyle name="Заголовок2 2 3 4 7" xfId="23399" xr:uid="{00000000-0005-0000-0000-00004D760000}"/>
    <cellStyle name="Заголовок2 2 3 4 8" xfId="23400" xr:uid="{00000000-0005-0000-0000-00004E760000}"/>
    <cellStyle name="Заголовок2 2 3 4_факт 2019" xfId="31231" xr:uid="{00000000-0005-0000-0000-00004F760000}"/>
    <cellStyle name="Заголовок2 2 3 5" xfId="15425" xr:uid="{00000000-0005-0000-0000-000050760000}"/>
    <cellStyle name="Заголовок2 2 3 5 2" xfId="23401" xr:uid="{00000000-0005-0000-0000-000051760000}"/>
    <cellStyle name="Заголовок2 2 3 5 3" xfId="23402" xr:uid="{00000000-0005-0000-0000-000052760000}"/>
    <cellStyle name="Заголовок2 2 3 5 4" xfId="23403" xr:uid="{00000000-0005-0000-0000-000053760000}"/>
    <cellStyle name="Заголовок2 2 3 5 5" xfId="23404" xr:uid="{00000000-0005-0000-0000-000054760000}"/>
    <cellStyle name="Заголовок2 2 3 5 6" xfId="23405" xr:uid="{00000000-0005-0000-0000-000055760000}"/>
    <cellStyle name="Заголовок2 2 3 5 7" xfId="23406" xr:uid="{00000000-0005-0000-0000-000056760000}"/>
    <cellStyle name="Заголовок2 2 3 5 8" xfId="23407" xr:uid="{00000000-0005-0000-0000-000057760000}"/>
    <cellStyle name="Заголовок2 2 3 5_факт 2019" xfId="31232" xr:uid="{00000000-0005-0000-0000-000058760000}"/>
    <cellStyle name="Заголовок2 2 3 6" xfId="15426" xr:uid="{00000000-0005-0000-0000-000059760000}"/>
    <cellStyle name="Заголовок2 2 3 6 2" xfId="23408" xr:uid="{00000000-0005-0000-0000-00005A760000}"/>
    <cellStyle name="Заголовок2 2 3 6 3" xfId="23409" xr:uid="{00000000-0005-0000-0000-00005B760000}"/>
    <cellStyle name="Заголовок2 2 3 6 4" xfId="23410" xr:uid="{00000000-0005-0000-0000-00005C760000}"/>
    <cellStyle name="Заголовок2 2 3 6 5" xfId="23411" xr:uid="{00000000-0005-0000-0000-00005D760000}"/>
    <cellStyle name="Заголовок2 2 3 6 6" xfId="23412" xr:uid="{00000000-0005-0000-0000-00005E760000}"/>
    <cellStyle name="Заголовок2 2 3 6 7" xfId="23413" xr:uid="{00000000-0005-0000-0000-00005F760000}"/>
    <cellStyle name="Заголовок2 2 3 6_факт 2019" xfId="31233" xr:uid="{00000000-0005-0000-0000-000060760000}"/>
    <cellStyle name="Заголовок2 2 3_факт 2019" xfId="31234" xr:uid="{00000000-0005-0000-0000-000061760000}"/>
    <cellStyle name="Заголовок2 2 4" xfId="15427" xr:uid="{00000000-0005-0000-0000-000062760000}"/>
    <cellStyle name="Заголовок2 2 4 10" xfId="23414" xr:uid="{00000000-0005-0000-0000-000063760000}"/>
    <cellStyle name="Заголовок2 2 4 2" xfId="23415" xr:uid="{00000000-0005-0000-0000-000064760000}"/>
    <cellStyle name="Заголовок2 2 4 2 2" xfId="23416" xr:uid="{00000000-0005-0000-0000-000065760000}"/>
    <cellStyle name="Заголовок2 2 4 2 3" xfId="23417" xr:uid="{00000000-0005-0000-0000-000066760000}"/>
    <cellStyle name="Заголовок2 2 4 2 4" xfId="23418" xr:uid="{00000000-0005-0000-0000-000067760000}"/>
    <cellStyle name="Заголовок2 2 4 2 5" xfId="23419" xr:uid="{00000000-0005-0000-0000-000068760000}"/>
    <cellStyle name="Заголовок2 2 4 2 6" xfId="23420" xr:uid="{00000000-0005-0000-0000-000069760000}"/>
    <cellStyle name="Заголовок2 2 4 2 7" xfId="23421" xr:uid="{00000000-0005-0000-0000-00006A760000}"/>
    <cellStyle name="Заголовок2 2 4 2 8" xfId="23422" xr:uid="{00000000-0005-0000-0000-00006B760000}"/>
    <cellStyle name="Заголовок2 2 4 2_факт 2019" xfId="31235" xr:uid="{00000000-0005-0000-0000-00006C760000}"/>
    <cellStyle name="Заголовок2 2 4 3" xfId="23423" xr:uid="{00000000-0005-0000-0000-00006D760000}"/>
    <cellStyle name="Заголовок2 2 4 3 2" xfId="23424" xr:uid="{00000000-0005-0000-0000-00006E760000}"/>
    <cellStyle name="Заголовок2 2 4 3 3" xfId="23425" xr:uid="{00000000-0005-0000-0000-00006F760000}"/>
    <cellStyle name="Заголовок2 2 4 3 4" xfId="23426" xr:uid="{00000000-0005-0000-0000-000070760000}"/>
    <cellStyle name="Заголовок2 2 4 3 5" xfId="23427" xr:uid="{00000000-0005-0000-0000-000071760000}"/>
    <cellStyle name="Заголовок2 2 4 3 6" xfId="23428" xr:uid="{00000000-0005-0000-0000-000072760000}"/>
    <cellStyle name="Заголовок2 2 4 3 7" xfId="23429" xr:uid="{00000000-0005-0000-0000-000073760000}"/>
    <cellStyle name="Заголовок2 2 4 3 8" xfId="23430" xr:uid="{00000000-0005-0000-0000-000074760000}"/>
    <cellStyle name="Заголовок2 2 4 3_факт 2019" xfId="31236" xr:uid="{00000000-0005-0000-0000-000075760000}"/>
    <cellStyle name="Заголовок2 2 4 4" xfId="23431" xr:uid="{00000000-0005-0000-0000-000076760000}"/>
    <cellStyle name="Заголовок2 2 4 4 2" xfId="23432" xr:uid="{00000000-0005-0000-0000-000077760000}"/>
    <cellStyle name="Заголовок2 2 4 4 3" xfId="23433" xr:uid="{00000000-0005-0000-0000-000078760000}"/>
    <cellStyle name="Заголовок2 2 4 4 4" xfId="23434" xr:uid="{00000000-0005-0000-0000-000079760000}"/>
    <cellStyle name="Заголовок2 2 4 4 5" xfId="23435" xr:uid="{00000000-0005-0000-0000-00007A760000}"/>
    <cellStyle name="Заголовок2 2 4 4 6" xfId="23436" xr:uid="{00000000-0005-0000-0000-00007B760000}"/>
    <cellStyle name="Заголовок2 2 4 4 7" xfId="23437" xr:uid="{00000000-0005-0000-0000-00007C760000}"/>
    <cellStyle name="Заголовок2 2 4 4 8" xfId="23438" xr:uid="{00000000-0005-0000-0000-00007D760000}"/>
    <cellStyle name="Заголовок2 2 4 4_факт 2019" xfId="31237" xr:uid="{00000000-0005-0000-0000-00007E760000}"/>
    <cellStyle name="Заголовок2 2 4 5" xfId="23439" xr:uid="{00000000-0005-0000-0000-00007F760000}"/>
    <cellStyle name="Заголовок2 2 4 5 2" xfId="23440" xr:uid="{00000000-0005-0000-0000-000080760000}"/>
    <cellStyle name="Заголовок2 2 4 5 3" xfId="23441" xr:uid="{00000000-0005-0000-0000-000081760000}"/>
    <cellStyle name="Заголовок2 2 4 5 4" xfId="23442" xr:uid="{00000000-0005-0000-0000-000082760000}"/>
    <cellStyle name="Заголовок2 2 4 5 5" xfId="23443" xr:uid="{00000000-0005-0000-0000-000083760000}"/>
    <cellStyle name="Заголовок2 2 4 5 6" xfId="23444" xr:uid="{00000000-0005-0000-0000-000084760000}"/>
    <cellStyle name="Заголовок2 2 4 5 7" xfId="23445" xr:uid="{00000000-0005-0000-0000-000085760000}"/>
    <cellStyle name="Заголовок2 2 4 5 8" xfId="23446" xr:uid="{00000000-0005-0000-0000-000086760000}"/>
    <cellStyle name="Заголовок2 2 4 5_факт 2019" xfId="31238" xr:uid="{00000000-0005-0000-0000-000087760000}"/>
    <cellStyle name="Заголовок2 2 4 6" xfId="23447" xr:uid="{00000000-0005-0000-0000-000088760000}"/>
    <cellStyle name="Заголовок2 2 4 6 2" xfId="23448" xr:uid="{00000000-0005-0000-0000-000089760000}"/>
    <cellStyle name="Заголовок2 2 4 6 3" xfId="23449" xr:uid="{00000000-0005-0000-0000-00008A760000}"/>
    <cellStyle name="Заголовок2 2 4 6 4" xfId="23450" xr:uid="{00000000-0005-0000-0000-00008B760000}"/>
    <cellStyle name="Заголовок2 2 4 6 5" xfId="23451" xr:uid="{00000000-0005-0000-0000-00008C760000}"/>
    <cellStyle name="Заголовок2 2 4 6 6" xfId="23452" xr:uid="{00000000-0005-0000-0000-00008D760000}"/>
    <cellStyle name="Заголовок2 2 4 6 7" xfId="23453" xr:uid="{00000000-0005-0000-0000-00008E760000}"/>
    <cellStyle name="Заголовок2 2 4 6 8" xfId="23454" xr:uid="{00000000-0005-0000-0000-00008F760000}"/>
    <cellStyle name="Заголовок2 2 4 6_факт 2019" xfId="31239" xr:uid="{00000000-0005-0000-0000-000090760000}"/>
    <cellStyle name="Заголовок2 2 4 7" xfId="23455" xr:uid="{00000000-0005-0000-0000-000091760000}"/>
    <cellStyle name="Заголовок2 2 4 8" xfId="23456" xr:uid="{00000000-0005-0000-0000-000092760000}"/>
    <cellStyle name="Заголовок2 2 4 9" xfId="23457" xr:uid="{00000000-0005-0000-0000-000093760000}"/>
    <cellStyle name="Заголовок2 2 4_факт 2019" xfId="31240" xr:uid="{00000000-0005-0000-0000-000094760000}"/>
    <cellStyle name="Заголовок2 2 5" xfId="15428" xr:uid="{00000000-0005-0000-0000-000095760000}"/>
    <cellStyle name="Заголовок2 2 5 2" xfId="23458" xr:uid="{00000000-0005-0000-0000-000096760000}"/>
    <cellStyle name="Заголовок2 2 5 3" xfId="23459" xr:uid="{00000000-0005-0000-0000-000097760000}"/>
    <cellStyle name="Заголовок2 2 5 4" xfId="23460" xr:uid="{00000000-0005-0000-0000-000098760000}"/>
    <cellStyle name="Заголовок2 2 5 5" xfId="23461" xr:uid="{00000000-0005-0000-0000-000099760000}"/>
    <cellStyle name="Заголовок2 2 5 6" xfId="23462" xr:uid="{00000000-0005-0000-0000-00009A760000}"/>
    <cellStyle name="Заголовок2 2 5 7" xfId="23463" xr:uid="{00000000-0005-0000-0000-00009B760000}"/>
    <cellStyle name="Заголовок2 2 5 8" xfId="23464" xr:uid="{00000000-0005-0000-0000-00009C760000}"/>
    <cellStyle name="Заголовок2 2 5_факт 2019" xfId="31241" xr:uid="{00000000-0005-0000-0000-00009D760000}"/>
    <cellStyle name="Заголовок2 2 6" xfId="15429" xr:uid="{00000000-0005-0000-0000-00009E760000}"/>
    <cellStyle name="Заголовок2 2 6 2" xfId="23465" xr:uid="{00000000-0005-0000-0000-00009F760000}"/>
    <cellStyle name="Заголовок2 2 6 3" xfId="23466" xr:uid="{00000000-0005-0000-0000-0000A0760000}"/>
    <cellStyle name="Заголовок2 2 6 4" xfId="23467" xr:uid="{00000000-0005-0000-0000-0000A1760000}"/>
    <cellStyle name="Заголовок2 2 6 5" xfId="23468" xr:uid="{00000000-0005-0000-0000-0000A2760000}"/>
    <cellStyle name="Заголовок2 2 6 6" xfId="23469" xr:uid="{00000000-0005-0000-0000-0000A3760000}"/>
    <cellStyle name="Заголовок2 2 6 7" xfId="23470" xr:uid="{00000000-0005-0000-0000-0000A4760000}"/>
    <cellStyle name="Заголовок2 2 6 8" xfId="23471" xr:uid="{00000000-0005-0000-0000-0000A5760000}"/>
    <cellStyle name="Заголовок2 2 6_факт 2019" xfId="31242" xr:uid="{00000000-0005-0000-0000-0000A6760000}"/>
    <cellStyle name="Заголовок2 2 7" xfId="15430" xr:uid="{00000000-0005-0000-0000-0000A7760000}"/>
    <cellStyle name="Заголовок2 2 7 2" xfId="23472" xr:uid="{00000000-0005-0000-0000-0000A8760000}"/>
    <cellStyle name="Заголовок2 2 7 3" xfId="23473" xr:uid="{00000000-0005-0000-0000-0000A9760000}"/>
    <cellStyle name="Заголовок2 2 7 4" xfId="23474" xr:uid="{00000000-0005-0000-0000-0000AA760000}"/>
    <cellStyle name="Заголовок2 2 7 5" xfId="23475" xr:uid="{00000000-0005-0000-0000-0000AB760000}"/>
    <cellStyle name="Заголовок2 2 7 6" xfId="23476" xr:uid="{00000000-0005-0000-0000-0000AC760000}"/>
    <cellStyle name="Заголовок2 2 7 7" xfId="23477" xr:uid="{00000000-0005-0000-0000-0000AD760000}"/>
    <cellStyle name="Заголовок2 2 7 8" xfId="23478" xr:uid="{00000000-0005-0000-0000-0000AE760000}"/>
    <cellStyle name="Заголовок2 2 7_факт 2019" xfId="31243" xr:uid="{00000000-0005-0000-0000-0000AF760000}"/>
    <cellStyle name="Заголовок2 2 8" xfId="15431" xr:uid="{00000000-0005-0000-0000-0000B0760000}"/>
    <cellStyle name="Заголовок2 2 8 2" xfId="23479" xr:uid="{00000000-0005-0000-0000-0000B1760000}"/>
    <cellStyle name="Заголовок2 2 8 3" xfId="23480" xr:uid="{00000000-0005-0000-0000-0000B2760000}"/>
    <cellStyle name="Заголовок2 2 8 4" xfId="23481" xr:uid="{00000000-0005-0000-0000-0000B3760000}"/>
    <cellStyle name="Заголовок2 2 8 5" xfId="23482" xr:uid="{00000000-0005-0000-0000-0000B4760000}"/>
    <cellStyle name="Заголовок2 2 8 6" xfId="23483" xr:uid="{00000000-0005-0000-0000-0000B5760000}"/>
    <cellStyle name="Заголовок2 2 8 7" xfId="23484" xr:uid="{00000000-0005-0000-0000-0000B6760000}"/>
    <cellStyle name="Заголовок2 2 8_факт 2019" xfId="31244" xr:uid="{00000000-0005-0000-0000-0000B7760000}"/>
    <cellStyle name="Заголовок2 2_факт 2019" xfId="31245" xr:uid="{00000000-0005-0000-0000-0000B8760000}"/>
    <cellStyle name="Заголовок2 3" xfId="15432" xr:uid="{00000000-0005-0000-0000-0000B9760000}"/>
    <cellStyle name="Заголовок2 3 10" xfId="23485" xr:uid="{00000000-0005-0000-0000-0000BA760000}"/>
    <cellStyle name="Заголовок2 3 2" xfId="23486" xr:uid="{00000000-0005-0000-0000-0000BB760000}"/>
    <cellStyle name="Заголовок2 3 2 2" xfId="23487" xr:uid="{00000000-0005-0000-0000-0000BC760000}"/>
    <cellStyle name="Заголовок2 3 2 3" xfId="23488" xr:uid="{00000000-0005-0000-0000-0000BD760000}"/>
    <cellStyle name="Заголовок2 3 2 4" xfId="23489" xr:uid="{00000000-0005-0000-0000-0000BE760000}"/>
    <cellStyle name="Заголовок2 3 2 5" xfId="23490" xr:uid="{00000000-0005-0000-0000-0000BF760000}"/>
    <cellStyle name="Заголовок2 3 2 6" xfId="23491" xr:uid="{00000000-0005-0000-0000-0000C0760000}"/>
    <cellStyle name="Заголовок2 3 2 7" xfId="23492" xr:uid="{00000000-0005-0000-0000-0000C1760000}"/>
    <cellStyle name="Заголовок2 3 2 8" xfId="23493" xr:uid="{00000000-0005-0000-0000-0000C2760000}"/>
    <cellStyle name="Заголовок2 3 2_факт 2019" xfId="31246" xr:uid="{00000000-0005-0000-0000-0000C3760000}"/>
    <cellStyle name="Заголовок2 3 3" xfId="23494" xr:uid="{00000000-0005-0000-0000-0000C4760000}"/>
    <cellStyle name="Заголовок2 3 3 2" xfId="23495" xr:uid="{00000000-0005-0000-0000-0000C5760000}"/>
    <cellStyle name="Заголовок2 3 3 3" xfId="23496" xr:uid="{00000000-0005-0000-0000-0000C6760000}"/>
    <cellStyle name="Заголовок2 3 3 4" xfId="23497" xr:uid="{00000000-0005-0000-0000-0000C7760000}"/>
    <cellStyle name="Заголовок2 3 3 5" xfId="23498" xr:uid="{00000000-0005-0000-0000-0000C8760000}"/>
    <cellStyle name="Заголовок2 3 3 6" xfId="23499" xr:uid="{00000000-0005-0000-0000-0000C9760000}"/>
    <cellStyle name="Заголовок2 3 3 7" xfId="23500" xr:uid="{00000000-0005-0000-0000-0000CA760000}"/>
    <cellStyle name="Заголовок2 3 3 8" xfId="23501" xr:uid="{00000000-0005-0000-0000-0000CB760000}"/>
    <cellStyle name="Заголовок2 3 3_факт 2019" xfId="31247" xr:uid="{00000000-0005-0000-0000-0000CC760000}"/>
    <cellStyle name="Заголовок2 3 4" xfId="23502" xr:uid="{00000000-0005-0000-0000-0000CD760000}"/>
    <cellStyle name="Заголовок2 3 4 2" xfId="23503" xr:uid="{00000000-0005-0000-0000-0000CE760000}"/>
    <cellStyle name="Заголовок2 3 4 3" xfId="23504" xr:uid="{00000000-0005-0000-0000-0000CF760000}"/>
    <cellStyle name="Заголовок2 3 4 4" xfId="23505" xr:uid="{00000000-0005-0000-0000-0000D0760000}"/>
    <cellStyle name="Заголовок2 3 4 5" xfId="23506" xr:uid="{00000000-0005-0000-0000-0000D1760000}"/>
    <cellStyle name="Заголовок2 3 4 6" xfId="23507" xr:uid="{00000000-0005-0000-0000-0000D2760000}"/>
    <cellStyle name="Заголовок2 3 4 7" xfId="23508" xr:uid="{00000000-0005-0000-0000-0000D3760000}"/>
    <cellStyle name="Заголовок2 3 4 8" xfId="23509" xr:uid="{00000000-0005-0000-0000-0000D4760000}"/>
    <cellStyle name="Заголовок2 3 4_факт 2019" xfId="31248" xr:uid="{00000000-0005-0000-0000-0000D5760000}"/>
    <cellStyle name="Заголовок2 3 5" xfId="23510" xr:uid="{00000000-0005-0000-0000-0000D6760000}"/>
    <cellStyle name="Заголовок2 3 5 2" xfId="23511" xr:uid="{00000000-0005-0000-0000-0000D7760000}"/>
    <cellStyle name="Заголовок2 3 5 3" xfId="23512" xr:uid="{00000000-0005-0000-0000-0000D8760000}"/>
    <cellStyle name="Заголовок2 3 5 4" xfId="23513" xr:uid="{00000000-0005-0000-0000-0000D9760000}"/>
    <cellStyle name="Заголовок2 3 5 5" xfId="23514" xr:uid="{00000000-0005-0000-0000-0000DA760000}"/>
    <cellStyle name="Заголовок2 3 5 6" xfId="23515" xr:uid="{00000000-0005-0000-0000-0000DB760000}"/>
    <cellStyle name="Заголовок2 3 5 7" xfId="23516" xr:uid="{00000000-0005-0000-0000-0000DC760000}"/>
    <cellStyle name="Заголовок2 3 5 8" xfId="23517" xr:uid="{00000000-0005-0000-0000-0000DD760000}"/>
    <cellStyle name="Заголовок2 3 5_факт 2019" xfId="31249" xr:uid="{00000000-0005-0000-0000-0000DE760000}"/>
    <cellStyle name="Заголовок2 3 6" xfId="23518" xr:uid="{00000000-0005-0000-0000-0000DF760000}"/>
    <cellStyle name="Заголовок2 3 6 2" xfId="23519" xr:uid="{00000000-0005-0000-0000-0000E0760000}"/>
    <cellStyle name="Заголовок2 3 6 3" xfId="23520" xr:uid="{00000000-0005-0000-0000-0000E1760000}"/>
    <cellStyle name="Заголовок2 3 6 4" xfId="23521" xr:uid="{00000000-0005-0000-0000-0000E2760000}"/>
    <cellStyle name="Заголовок2 3 6 5" xfId="23522" xr:uid="{00000000-0005-0000-0000-0000E3760000}"/>
    <cellStyle name="Заголовок2 3 6 6" xfId="23523" xr:uid="{00000000-0005-0000-0000-0000E4760000}"/>
    <cellStyle name="Заголовок2 3 6 7" xfId="23524" xr:uid="{00000000-0005-0000-0000-0000E5760000}"/>
    <cellStyle name="Заголовок2 3 6 8" xfId="23525" xr:uid="{00000000-0005-0000-0000-0000E6760000}"/>
    <cellStyle name="Заголовок2 3 6_факт 2019" xfId="31250" xr:uid="{00000000-0005-0000-0000-0000E7760000}"/>
    <cellStyle name="Заголовок2 3 7" xfId="23526" xr:uid="{00000000-0005-0000-0000-0000E8760000}"/>
    <cellStyle name="Заголовок2 3 8" xfId="23527" xr:uid="{00000000-0005-0000-0000-0000E9760000}"/>
    <cellStyle name="Заголовок2 3 9" xfId="23528" xr:uid="{00000000-0005-0000-0000-0000EA760000}"/>
    <cellStyle name="Заголовок2 3_факт 2019" xfId="31251" xr:uid="{00000000-0005-0000-0000-0000EB760000}"/>
    <cellStyle name="Заголовок2 4" xfId="15433" xr:uid="{00000000-0005-0000-0000-0000EC760000}"/>
    <cellStyle name="Заголовок2 4 2" xfId="23529" xr:uid="{00000000-0005-0000-0000-0000ED760000}"/>
    <cellStyle name="Заголовок2 4 3" xfId="23530" xr:uid="{00000000-0005-0000-0000-0000EE760000}"/>
    <cellStyle name="Заголовок2 4 4" xfId="23531" xr:uid="{00000000-0005-0000-0000-0000EF760000}"/>
    <cellStyle name="Заголовок2 4 5" xfId="23532" xr:uid="{00000000-0005-0000-0000-0000F0760000}"/>
    <cellStyle name="Заголовок2 4 6" xfId="23533" xr:uid="{00000000-0005-0000-0000-0000F1760000}"/>
    <cellStyle name="Заголовок2 4 7" xfId="23534" xr:uid="{00000000-0005-0000-0000-0000F2760000}"/>
    <cellStyle name="Заголовок2 4 8" xfId="23535" xr:uid="{00000000-0005-0000-0000-0000F3760000}"/>
    <cellStyle name="Заголовок2 4_факт 2019" xfId="31252" xr:uid="{00000000-0005-0000-0000-0000F4760000}"/>
    <cellStyle name="Заголовок2 5" xfId="15434" xr:uid="{00000000-0005-0000-0000-0000F5760000}"/>
    <cellStyle name="Заголовок2 6" xfId="15435" xr:uid="{00000000-0005-0000-0000-0000F6760000}"/>
    <cellStyle name="Заголовок2_Лист2" xfId="31253" xr:uid="{00000000-0005-0000-0000-0000F7760000}"/>
    <cellStyle name="Защитный" xfId="15436" xr:uid="{00000000-0005-0000-0000-0000F8760000}"/>
    <cellStyle name="Защитный 2" xfId="15437" xr:uid="{00000000-0005-0000-0000-0000F9760000}"/>
    <cellStyle name="Защитный 2 2" xfId="15438" xr:uid="{00000000-0005-0000-0000-0000FA760000}"/>
    <cellStyle name="Защитный 2 2 2" xfId="23536" xr:uid="{00000000-0005-0000-0000-0000FB760000}"/>
    <cellStyle name="Защитный 2 2_факт 2019" xfId="31254" xr:uid="{00000000-0005-0000-0000-0000FC760000}"/>
    <cellStyle name="Защитный 2 3" xfId="15439" xr:uid="{00000000-0005-0000-0000-0000FD760000}"/>
    <cellStyle name="Защитный 2 3 2" xfId="23537" xr:uid="{00000000-0005-0000-0000-0000FE760000}"/>
    <cellStyle name="Защитный 2 3_факт 2019" xfId="31255" xr:uid="{00000000-0005-0000-0000-0000FF760000}"/>
    <cellStyle name="Защитный 2 4" xfId="15440" xr:uid="{00000000-0005-0000-0000-000000770000}"/>
    <cellStyle name="Защитный 2 4 2" xfId="23538" xr:uid="{00000000-0005-0000-0000-000001770000}"/>
    <cellStyle name="Защитный 2 4_факт 2019" xfId="31256" xr:uid="{00000000-0005-0000-0000-000002770000}"/>
    <cellStyle name="Защитный 2 5" xfId="15441" xr:uid="{00000000-0005-0000-0000-000003770000}"/>
    <cellStyle name="Защитный 2_факт 2019" xfId="31257" xr:uid="{00000000-0005-0000-0000-000004770000}"/>
    <cellStyle name="Защитный 3" xfId="23539" xr:uid="{00000000-0005-0000-0000-000005770000}"/>
    <cellStyle name="Защитный 4" xfId="31258" xr:uid="{00000000-0005-0000-0000-000006770000}"/>
    <cellStyle name="Защитный_Лист2" xfId="31259" xr:uid="{00000000-0005-0000-0000-000007770000}"/>
    <cellStyle name="ЗҐБШ_±ё№МВчАМ" xfId="15442" xr:uid="{00000000-0005-0000-0000-000008770000}"/>
    <cellStyle name="Итог 10" xfId="15443" xr:uid="{00000000-0005-0000-0000-000009770000}"/>
    <cellStyle name="Итог 10 2" xfId="15444" xr:uid="{00000000-0005-0000-0000-00000A770000}"/>
    <cellStyle name="Итог 10 3" xfId="15445" xr:uid="{00000000-0005-0000-0000-00000B770000}"/>
    <cellStyle name="Итог 10 4" xfId="15446" xr:uid="{00000000-0005-0000-0000-00000C770000}"/>
    <cellStyle name="Итог 11" xfId="15447" xr:uid="{00000000-0005-0000-0000-00000D770000}"/>
    <cellStyle name="Итог 11 2" xfId="15448" xr:uid="{00000000-0005-0000-0000-00000E770000}"/>
    <cellStyle name="Итог 11 3" xfId="15449" xr:uid="{00000000-0005-0000-0000-00000F770000}"/>
    <cellStyle name="Итог 11 4" xfId="15450" xr:uid="{00000000-0005-0000-0000-000010770000}"/>
    <cellStyle name="Итог 12" xfId="15451" xr:uid="{00000000-0005-0000-0000-000011770000}"/>
    <cellStyle name="Итог 12 2" xfId="15452" xr:uid="{00000000-0005-0000-0000-000012770000}"/>
    <cellStyle name="Итог 12 3" xfId="15453" xr:uid="{00000000-0005-0000-0000-000013770000}"/>
    <cellStyle name="Итог 12 4" xfId="15454" xr:uid="{00000000-0005-0000-0000-000014770000}"/>
    <cellStyle name="Итог 13" xfId="15455" xr:uid="{00000000-0005-0000-0000-000015770000}"/>
    <cellStyle name="Итог 13 2" xfId="15456" xr:uid="{00000000-0005-0000-0000-000016770000}"/>
    <cellStyle name="Итог 13 3" xfId="15457" xr:uid="{00000000-0005-0000-0000-000017770000}"/>
    <cellStyle name="Итог 13 4" xfId="15458" xr:uid="{00000000-0005-0000-0000-000018770000}"/>
    <cellStyle name="Итог 14" xfId="15459" xr:uid="{00000000-0005-0000-0000-000019770000}"/>
    <cellStyle name="Итог 15" xfId="15460" xr:uid="{00000000-0005-0000-0000-00001A770000}"/>
    <cellStyle name="Итог 16" xfId="15461" xr:uid="{00000000-0005-0000-0000-00001B770000}"/>
    <cellStyle name="Итог 17" xfId="15462" xr:uid="{00000000-0005-0000-0000-00001C770000}"/>
    <cellStyle name="Итог 2" xfId="15463" xr:uid="{00000000-0005-0000-0000-00001D770000}"/>
    <cellStyle name="Итог 2 10" xfId="15464" xr:uid="{00000000-0005-0000-0000-00001E770000}"/>
    <cellStyle name="Итог 2 10 2" xfId="15465" xr:uid="{00000000-0005-0000-0000-00001F770000}"/>
    <cellStyle name="Итог 2 10 3" xfId="15466" xr:uid="{00000000-0005-0000-0000-000020770000}"/>
    <cellStyle name="Итог 2 10 4" xfId="15467" xr:uid="{00000000-0005-0000-0000-000021770000}"/>
    <cellStyle name="Итог 2 11" xfId="15468" xr:uid="{00000000-0005-0000-0000-000022770000}"/>
    <cellStyle name="Итог 2 11 2" xfId="15469" xr:uid="{00000000-0005-0000-0000-000023770000}"/>
    <cellStyle name="Итог 2 11 3" xfId="15470" xr:uid="{00000000-0005-0000-0000-000024770000}"/>
    <cellStyle name="Итог 2 11 4" xfId="15471" xr:uid="{00000000-0005-0000-0000-000025770000}"/>
    <cellStyle name="Итог 2 12" xfId="15472" xr:uid="{00000000-0005-0000-0000-000026770000}"/>
    <cellStyle name="Итог 2 12 2" xfId="15473" xr:uid="{00000000-0005-0000-0000-000027770000}"/>
    <cellStyle name="Итог 2 12 3" xfId="15474" xr:uid="{00000000-0005-0000-0000-000028770000}"/>
    <cellStyle name="Итог 2 12 4" xfId="15475" xr:uid="{00000000-0005-0000-0000-000029770000}"/>
    <cellStyle name="Итог 2 13" xfId="15476" xr:uid="{00000000-0005-0000-0000-00002A770000}"/>
    <cellStyle name="Итог 2 14" xfId="15477" xr:uid="{00000000-0005-0000-0000-00002B770000}"/>
    <cellStyle name="Итог 2 15" xfId="15478" xr:uid="{00000000-0005-0000-0000-00002C770000}"/>
    <cellStyle name="Итог 2 2" xfId="15479" xr:uid="{00000000-0005-0000-0000-00002D770000}"/>
    <cellStyle name="Итог 2 2 2" xfId="15480" xr:uid="{00000000-0005-0000-0000-00002E770000}"/>
    <cellStyle name="Итог 2 2 3" xfId="15481" xr:uid="{00000000-0005-0000-0000-00002F770000}"/>
    <cellStyle name="Итог 2 2 4" xfId="15482" xr:uid="{00000000-0005-0000-0000-000030770000}"/>
    <cellStyle name="Итог 2 3" xfId="15483" xr:uid="{00000000-0005-0000-0000-000031770000}"/>
    <cellStyle name="Итог 2 3 2" xfId="15484" xr:uid="{00000000-0005-0000-0000-000032770000}"/>
    <cellStyle name="Итог 2 3 3" xfId="15485" xr:uid="{00000000-0005-0000-0000-000033770000}"/>
    <cellStyle name="Итог 2 3 4" xfId="15486" xr:uid="{00000000-0005-0000-0000-000034770000}"/>
    <cellStyle name="Итог 2 4" xfId="15487" xr:uid="{00000000-0005-0000-0000-000035770000}"/>
    <cellStyle name="Итог 2 4 2" xfId="15488" xr:uid="{00000000-0005-0000-0000-000036770000}"/>
    <cellStyle name="Итог 2 4 3" xfId="15489" xr:uid="{00000000-0005-0000-0000-000037770000}"/>
    <cellStyle name="Итог 2 4 4" xfId="15490" xr:uid="{00000000-0005-0000-0000-000038770000}"/>
    <cellStyle name="Итог 2 5" xfId="15491" xr:uid="{00000000-0005-0000-0000-000039770000}"/>
    <cellStyle name="Итог 2 5 2" xfId="15492" xr:uid="{00000000-0005-0000-0000-00003A770000}"/>
    <cellStyle name="Итог 2 5 3" xfId="15493" xr:uid="{00000000-0005-0000-0000-00003B770000}"/>
    <cellStyle name="Итог 2 5 4" xfId="15494" xr:uid="{00000000-0005-0000-0000-00003C770000}"/>
    <cellStyle name="Итог 2 6" xfId="15495" xr:uid="{00000000-0005-0000-0000-00003D770000}"/>
    <cellStyle name="Итог 2 6 2" xfId="15496" xr:uid="{00000000-0005-0000-0000-00003E770000}"/>
    <cellStyle name="Итог 2 6 3" xfId="15497" xr:uid="{00000000-0005-0000-0000-00003F770000}"/>
    <cellStyle name="Итог 2 6 4" xfId="15498" xr:uid="{00000000-0005-0000-0000-000040770000}"/>
    <cellStyle name="Итог 2 7" xfId="15499" xr:uid="{00000000-0005-0000-0000-000041770000}"/>
    <cellStyle name="Итог 2 7 2" xfId="15500" xr:uid="{00000000-0005-0000-0000-000042770000}"/>
    <cellStyle name="Итог 2 7 3" xfId="15501" xr:uid="{00000000-0005-0000-0000-000043770000}"/>
    <cellStyle name="Итог 2 7 4" xfId="15502" xr:uid="{00000000-0005-0000-0000-000044770000}"/>
    <cellStyle name="Итог 2 8" xfId="15503" xr:uid="{00000000-0005-0000-0000-000045770000}"/>
    <cellStyle name="Итог 2 8 2" xfId="15504" xr:uid="{00000000-0005-0000-0000-000046770000}"/>
    <cellStyle name="Итог 2 8 3" xfId="15505" xr:uid="{00000000-0005-0000-0000-000047770000}"/>
    <cellStyle name="Итог 2 8 4" xfId="15506" xr:uid="{00000000-0005-0000-0000-000048770000}"/>
    <cellStyle name="Итог 2 9" xfId="15507" xr:uid="{00000000-0005-0000-0000-000049770000}"/>
    <cellStyle name="Итог 2 9 2" xfId="15508" xr:uid="{00000000-0005-0000-0000-00004A770000}"/>
    <cellStyle name="Итог 2 9 3" xfId="15509" xr:uid="{00000000-0005-0000-0000-00004B770000}"/>
    <cellStyle name="Итог 2 9 4" xfId="15510" xr:uid="{00000000-0005-0000-0000-00004C770000}"/>
    <cellStyle name="Итог 2_Лист2" xfId="31260" xr:uid="{00000000-0005-0000-0000-00004D770000}"/>
    <cellStyle name="Итог 3" xfId="15511" xr:uid="{00000000-0005-0000-0000-00004E770000}"/>
    <cellStyle name="Итог 3 2" xfId="15512" xr:uid="{00000000-0005-0000-0000-00004F770000}"/>
    <cellStyle name="Итог 3 3" xfId="15513" xr:uid="{00000000-0005-0000-0000-000050770000}"/>
    <cellStyle name="Итог 3 4" xfId="15514" xr:uid="{00000000-0005-0000-0000-000051770000}"/>
    <cellStyle name="Итог 4" xfId="15515" xr:uid="{00000000-0005-0000-0000-000052770000}"/>
    <cellStyle name="Итог 4 2" xfId="15516" xr:uid="{00000000-0005-0000-0000-000053770000}"/>
    <cellStyle name="Итог 4 3" xfId="15517" xr:uid="{00000000-0005-0000-0000-000054770000}"/>
    <cellStyle name="Итог 4 4" xfId="15518" xr:uid="{00000000-0005-0000-0000-000055770000}"/>
    <cellStyle name="Итог 5" xfId="15519" xr:uid="{00000000-0005-0000-0000-000056770000}"/>
    <cellStyle name="Итог 5 2" xfId="15520" xr:uid="{00000000-0005-0000-0000-000057770000}"/>
    <cellStyle name="Итог 5 3" xfId="15521" xr:uid="{00000000-0005-0000-0000-000058770000}"/>
    <cellStyle name="Итог 5 4" xfId="15522" xr:uid="{00000000-0005-0000-0000-000059770000}"/>
    <cellStyle name="Итог 6" xfId="15523" xr:uid="{00000000-0005-0000-0000-00005A770000}"/>
    <cellStyle name="Итог 6 2" xfId="15524" xr:uid="{00000000-0005-0000-0000-00005B770000}"/>
    <cellStyle name="Итог 6 3" xfId="15525" xr:uid="{00000000-0005-0000-0000-00005C770000}"/>
    <cellStyle name="Итог 6 4" xfId="15526" xr:uid="{00000000-0005-0000-0000-00005D770000}"/>
    <cellStyle name="Итог 7" xfId="15527" xr:uid="{00000000-0005-0000-0000-00005E770000}"/>
    <cellStyle name="Итог 7 2" xfId="15528" xr:uid="{00000000-0005-0000-0000-00005F770000}"/>
    <cellStyle name="Итог 7 3" xfId="15529" xr:uid="{00000000-0005-0000-0000-000060770000}"/>
    <cellStyle name="Итог 7 4" xfId="15530" xr:uid="{00000000-0005-0000-0000-000061770000}"/>
    <cellStyle name="Итог 8" xfId="15531" xr:uid="{00000000-0005-0000-0000-000062770000}"/>
    <cellStyle name="Итог 8 2" xfId="15532" xr:uid="{00000000-0005-0000-0000-000063770000}"/>
    <cellStyle name="Итог 8 3" xfId="15533" xr:uid="{00000000-0005-0000-0000-000064770000}"/>
    <cellStyle name="Итог 8 4" xfId="15534" xr:uid="{00000000-0005-0000-0000-000065770000}"/>
    <cellStyle name="Итог 9" xfId="15535" xr:uid="{00000000-0005-0000-0000-000066770000}"/>
    <cellStyle name="Итог 9 2" xfId="15536" xr:uid="{00000000-0005-0000-0000-000067770000}"/>
    <cellStyle name="Итог 9 3" xfId="15537" xr:uid="{00000000-0005-0000-0000-000068770000}"/>
    <cellStyle name="Итог 9 4" xfId="15538" xr:uid="{00000000-0005-0000-0000-000069770000}"/>
    <cellStyle name="Итоги" xfId="15539" xr:uid="{00000000-0005-0000-0000-00006A770000}"/>
    <cellStyle name="Итоги 2" xfId="31261" xr:uid="{00000000-0005-0000-0000-00006B770000}"/>
    <cellStyle name="Итого" xfId="15540" xr:uid="{00000000-0005-0000-0000-00006C770000}"/>
    <cellStyle name="Итого 10" xfId="15541" xr:uid="{00000000-0005-0000-0000-00006D770000}"/>
    <cellStyle name="Итого 10 2" xfId="15542" xr:uid="{00000000-0005-0000-0000-00006E770000}"/>
    <cellStyle name="Итого 10 3" xfId="15543" xr:uid="{00000000-0005-0000-0000-00006F770000}"/>
    <cellStyle name="Итого 10 4" xfId="15544" xr:uid="{00000000-0005-0000-0000-000070770000}"/>
    <cellStyle name="Итого 11" xfId="15545" xr:uid="{00000000-0005-0000-0000-000071770000}"/>
    <cellStyle name="Итого 11 2" xfId="15546" xr:uid="{00000000-0005-0000-0000-000072770000}"/>
    <cellStyle name="Итого 11 3" xfId="15547" xr:uid="{00000000-0005-0000-0000-000073770000}"/>
    <cellStyle name="Итого 11 4" xfId="15548" xr:uid="{00000000-0005-0000-0000-000074770000}"/>
    <cellStyle name="Итого 12" xfId="15549" xr:uid="{00000000-0005-0000-0000-000075770000}"/>
    <cellStyle name="Итого 12 2" xfId="15550" xr:uid="{00000000-0005-0000-0000-000076770000}"/>
    <cellStyle name="Итого 12 3" xfId="15551" xr:uid="{00000000-0005-0000-0000-000077770000}"/>
    <cellStyle name="Итого 12 4" xfId="15552" xr:uid="{00000000-0005-0000-0000-000078770000}"/>
    <cellStyle name="Итого 13" xfId="15553" xr:uid="{00000000-0005-0000-0000-000079770000}"/>
    <cellStyle name="Итого 13 2" xfId="15554" xr:uid="{00000000-0005-0000-0000-00007A770000}"/>
    <cellStyle name="Итого 13 3" xfId="15555" xr:uid="{00000000-0005-0000-0000-00007B770000}"/>
    <cellStyle name="Итого 13 4" xfId="15556" xr:uid="{00000000-0005-0000-0000-00007C770000}"/>
    <cellStyle name="Итого 14" xfId="15557" xr:uid="{00000000-0005-0000-0000-00007D770000}"/>
    <cellStyle name="Итого 14 2" xfId="15558" xr:uid="{00000000-0005-0000-0000-00007E770000}"/>
    <cellStyle name="Итого 14 3" xfId="15559" xr:uid="{00000000-0005-0000-0000-00007F770000}"/>
    <cellStyle name="Итого 14 4" xfId="15560" xr:uid="{00000000-0005-0000-0000-000080770000}"/>
    <cellStyle name="Итого 15" xfId="15561" xr:uid="{00000000-0005-0000-0000-000081770000}"/>
    <cellStyle name="Итого 15 2" xfId="15562" xr:uid="{00000000-0005-0000-0000-000082770000}"/>
    <cellStyle name="Итого 15 3" xfId="15563" xr:uid="{00000000-0005-0000-0000-000083770000}"/>
    <cellStyle name="Итого 15 4" xfId="15564" xr:uid="{00000000-0005-0000-0000-000084770000}"/>
    <cellStyle name="Итого 16" xfId="15565" xr:uid="{00000000-0005-0000-0000-000085770000}"/>
    <cellStyle name="Итого 17" xfId="15566" xr:uid="{00000000-0005-0000-0000-000086770000}"/>
    <cellStyle name="Итого 18" xfId="15567" xr:uid="{00000000-0005-0000-0000-000087770000}"/>
    <cellStyle name="Итого 2" xfId="15568" xr:uid="{00000000-0005-0000-0000-000088770000}"/>
    <cellStyle name="Итого 2 2" xfId="15569" xr:uid="{00000000-0005-0000-0000-000089770000}"/>
    <cellStyle name="Итого 2 3" xfId="15570" xr:uid="{00000000-0005-0000-0000-00008A770000}"/>
    <cellStyle name="Итого 2 4" xfId="15571" xr:uid="{00000000-0005-0000-0000-00008B770000}"/>
    <cellStyle name="Итого 3" xfId="15572" xr:uid="{00000000-0005-0000-0000-00008C770000}"/>
    <cellStyle name="Итого 3 2" xfId="15573" xr:uid="{00000000-0005-0000-0000-00008D770000}"/>
    <cellStyle name="Итого 3 3" xfId="15574" xr:uid="{00000000-0005-0000-0000-00008E770000}"/>
    <cellStyle name="Итого 3 4" xfId="15575" xr:uid="{00000000-0005-0000-0000-00008F770000}"/>
    <cellStyle name="Итого 4" xfId="15576" xr:uid="{00000000-0005-0000-0000-000090770000}"/>
    <cellStyle name="Итого 4 2" xfId="15577" xr:uid="{00000000-0005-0000-0000-000091770000}"/>
    <cellStyle name="Итого 4 3" xfId="15578" xr:uid="{00000000-0005-0000-0000-000092770000}"/>
    <cellStyle name="Итого 4 4" xfId="15579" xr:uid="{00000000-0005-0000-0000-000093770000}"/>
    <cellStyle name="Итого 5" xfId="15580" xr:uid="{00000000-0005-0000-0000-000094770000}"/>
    <cellStyle name="Итого 5 2" xfId="15581" xr:uid="{00000000-0005-0000-0000-000095770000}"/>
    <cellStyle name="Итого 5 3" xfId="15582" xr:uid="{00000000-0005-0000-0000-000096770000}"/>
    <cellStyle name="Итого 5 4" xfId="15583" xr:uid="{00000000-0005-0000-0000-000097770000}"/>
    <cellStyle name="Итого 6" xfId="15584" xr:uid="{00000000-0005-0000-0000-000098770000}"/>
    <cellStyle name="Итого 6 2" xfId="15585" xr:uid="{00000000-0005-0000-0000-000099770000}"/>
    <cellStyle name="Итого 6 3" xfId="15586" xr:uid="{00000000-0005-0000-0000-00009A770000}"/>
    <cellStyle name="Итого 6 4" xfId="15587" xr:uid="{00000000-0005-0000-0000-00009B770000}"/>
    <cellStyle name="Итого 7" xfId="15588" xr:uid="{00000000-0005-0000-0000-00009C770000}"/>
    <cellStyle name="Итого 7 2" xfId="15589" xr:uid="{00000000-0005-0000-0000-00009D770000}"/>
    <cellStyle name="Итого 7 3" xfId="15590" xr:uid="{00000000-0005-0000-0000-00009E770000}"/>
    <cellStyle name="Итого 7 4" xfId="15591" xr:uid="{00000000-0005-0000-0000-00009F770000}"/>
    <cellStyle name="Итого 8" xfId="15592" xr:uid="{00000000-0005-0000-0000-0000A0770000}"/>
    <cellStyle name="Итого 8 2" xfId="15593" xr:uid="{00000000-0005-0000-0000-0000A1770000}"/>
    <cellStyle name="Итого 8 3" xfId="15594" xr:uid="{00000000-0005-0000-0000-0000A2770000}"/>
    <cellStyle name="Итого 8 4" xfId="15595" xr:uid="{00000000-0005-0000-0000-0000A3770000}"/>
    <cellStyle name="Итого 9" xfId="15596" xr:uid="{00000000-0005-0000-0000-0000A4770000}"/>
    <cellStyle name="Итого 9 2" xfId="15597" xr:uid="{00000000-0005-0000-0000-0000A5770000}"/>
    <cellStyle name="Итого 9 3" xfId="15598" xr:uid="{00000000-0005-0000-0000-0000A6770000}"/>
    <cellStyle name="Итого 9 4" xfId="15599" xr:uid="{00000000-0005-0000-0000-0000A7770000}"/>
    <cellStyle name="Итого по строке" xfId="15600" xr:uid="{00000000-0005-0000-0000-0000A8770000}"/>
    <cellStyle name="Итого по строке 2" xfId="31262" xr:uid="{00000000-0005-0000-0000-0000A9770000}"/>
    <cellStyle name="Итого_факт 2019" xfId="31263" xr:uid="{00000000-0005-0000-0000-0000AA770000}"/>
    <cellStyle name="Код строки" xfId="15601" xr:uid="{00000000-0005-0000-0000-0000AB770000}"/>
    <cellStyle name="Код строки 10" xfId="15602" xr:uid="{00000000-0005-0000-0000-0000AC770000}"/>
    <cellStyle name="Код строки 10 2" xfId="15603" xr:uid="{00000000-0005-0000-0000-0000AD770000}"/>
    <cellStyle name="Код строки 10 3" xfId="15604" xr:uid="{00000000-0005-0000-0000-0000AE770000}"/>
    <cellStyle name="Код строки 10 4" xfId="15605" xr:uid="{00000000-0005-0000-0000-0000AF770000}"/>
    <cellStyle name="Код строки 11" xfId="15606" xr:uid="{00000000-0005-0000-0000-0000B0770000}"/>
    <cellStyle name="Код строки 11 2" xfId="15607" xr:uid="{00000000-0005-0000-0000-0000B1770000}"/>
    <cellStyle name="Код строки 11 3" xfId="15608" xr:uid="{00000000-0005-0000-0000-0000B2770000}"/>
    <cellStyle name="Код строки 11 4" xfId="15609" xr:uid="{00000000-0005-0000-0000-0000B3770000}"/>
    <cellStyle name="Код строки 12" xfId="15610" xr:uid="{00000000-0005-0000-0000-0000B4770000}"/>
    <cellStyle name="Код строки 12 2" xfId="15611" xr:uid="{00000000-0005-0000-0000-0000B5770000}"/>
    <cellStyle name="Код строки 12 3" xfId="15612" xr:uid="{00000000-0005-0000-0000-0000B6770000}"/>
    <cellStyle name="Код строки 12 4" xfId="15613" xr:uid="{00000000-0005-0000-0000-0000B7770000}"/>
    <cellStyle name="Код строки 13" xfId="15614" xr:uid="{00000000-0005-0000-0000-0000B8770000}"/>
    <cellStyle name="Код строки 13 2" xfId="15615" xr:uid="{00000000-0005-0000-0000-0000B9770000}"/>
    <cellStyle name="Код строки 13 3" xfId="15616" xr:uid="{00000000-0005-0000-0000-0000BA770000}"/>
    <cellStyle name="Код строки 13 4" xfId="15617" xr:uid="{00000000-0005-0000-0000-0000BB770000}"/>
    <cellStyle name="Код строки 14" xfId="15618" xr:uid="{00000000-0005-0000-0000-0000BC770000}"/>
    <cellStyle name="Код строки 14 2" xfId="15619" xr:uid="{00000000-0005-0000-0000-0000BD770000}"/>
    <cellStyle name="Код строки 14 3" xfId="15620" xr:uid="{00000000-0005-0000-0000-0000BE770000}"/>
    <cellStyle name="Код строки 14 4" xfId="15621" xr:uid="{00000000-0005-0000-0000-0000BF770000}"/>
    <cellStyle name="Код строки 15" xfId="15622" xr:uid="{00000000-0005-0000-0000-0000C0770000}"/>
    <cellStyle name="Код строки 15 2" xfId="15623" xr:uid="{00000000-0005-0000-0000-0000C1770000}"/>
    <cellStyle name="Код строки 15 3" xfId="15624" xr:uid="{00000000-0005-0000-0000-0000C2770000}"/>
    <cellStyle name="Код строки 15 4" xfId="15625" xr:uid="{00000000-0005-0000-0000-0000C3770000}"/>
    <cellStyle name="Код строки 16" xfId="15626" xr:uid="{00000000-0005-0000-0000-0000C4770000}"/>
    <cellStyle name="Код строки 17" xfId="15627" xr:uid="{00000000-0005-0000-0000-0000C5770000}"/>
    <cellStyle name="Код строки 18" xfId="15628" xr:uid="{00000000-0005-0000-0000-0000C6770000}"/>
    <cellStyle name="Код строки 2" xfId="15629" xr:uid="{00000000-0005-0000-0000-0000C7770000}"/>
    <cellStyle name="Код строки 2 2" xfId="15630" xr:uid="{00000000-0005-0000-0000-0000C8770000}"/>
    <cellStyle name="Код строки 2 3" xfId="15631" xr:uid="{00000000-0005-0000-0000-0000C9770000}"/>
    <cellStyle name="Код строки 2 4" xfId="15632" xr:uid="{00000000-0005-0000-0000-0000CA770000}"/>
    <cellStyle name="Код строки 3" xfId="15633" xr:uid="{00000000-0005-0000-0000-0000CB770000}"/>
    <cellStyle name="Код строки 3 2" xfId="15634" xr:uid="{00000000-0005-0000-0000-0000CC770000}"/>
    <cellStyle name="Код строки 3 3" xfId="15635" xr:uid="{00000000-0005-0000-0000-0000CD770000}"/>
    <cellStyle name="Код строки 3 4" xfId="15636" xr:uid="{00000000-0005-0000-0000-0000CE770000}"/>
    <cellStyle name="Код строки 4" xfId="15637" xr:uid="{00000000-0005-0000-0000-0000CF770000}"/>
    <cellStyle name="Код строки 4 2" xfId="15638" xr:uid="{00000000-0005-0000-0000-0000D0770000}"/>
    <cellStyle name="Код строки 4 3" xfId="15639" xr:uid="{00000000-0005-0000-0000-0000D1770000}"/>
    <cellStyle name="Код строки 4 4" xfId="15640" xr:uid="{00000000-0005-0000-0000-0000D2770000}"/>
    <cellStyle name="Код строки 5" xfId="15641" xr:uid="{00000000-0005-0000-0000-0000D3770000}"/>
    <cellStyle name="Код строки 5 2" xfId="15642" xr:uid="{00000000-0005-0000-0000-0000D4770000}"/>
    <cellStyle name="Код строки 5 3" xfId="15643" xr:uid="{00000000-0005-0000-0000-0000D5770000}"/>
    <cellStyle name="Код строки 5 4" xfId="15644" xr:uid="{00000000-0005-0000-0000-0000D6770000}"/>
    <cellStyle name="Код строки 6" xfId="15645" xr:uid="{00000000-0005-0000-0000-0000D7770000}"/>
    <cellStyle name="Код строки 6 2" xfId="15646" xr:uid="{00000000-0005-0000-0000-0000D8770000}"/>
    <cellStyle name="Код строки 6 3" xfId="15647" xr:uid="{00000000-0005-0000-0000-0000D9770000}"/>
    <cellStyle name="Код строки 6 4" xfId="15648" xr:uid="{00000000-0005-0000-0000-0000DA770000}"/>
    <cellStyle name="Код строки 7" xfId="15649" xr:uid="{00000000-0005-0000-0000-0000DB770000}"/>
    <cellStyle name="Код строки 7 2" xfId="15650" xr:uid="{00000000-0005-0000-0000-0000DC770000}"/>
    <cellStyle name="Код строки 7 3" xfId="15651" xr:uid="{00000000-0005-0000-0000-0000DD770000}"/>
    <cellStyle name="Код строки 7 4" xfId="15652" xr:uid="{00000000-0005-0000-0000-0000DE770000}"/>
    <cellStyle name="Код строки 8" xfId="15653" xr:uid="{00000000-0005-0000-0000-0000DF770000}"/>
    <cellStyle name="Код строки 8 2" xfId="15654" xr:uid="{00000000-0005-0000-0000-0000E0770000}"/>
    <cellStyle name="Код строки 8 3" xfId="15655" xr:uid="{00000000-0005-0000-0000-0000E1770000}"/>
    <cellStyle name="Код строки 8 4" xfId="15656" xr:uid="{00000000-0005-0000-0000-0000E2770000}"/>
    <cellStyle name="Код строки 9" xfId="15657" xr:uid="{00000000-0005-0000-0000-0000E3770000}"/>
    <cellStyle name="Код строки 9 2" xfId="15658" xr:uid="{00000000-0005-0000-0000-0000E4770000}"/>
    <cellStyle name="Код строки 9 3" xfId="15659" xr:uid="{00000000-0005-0000-0000-0000E5770000}"/>
    <cellStyle name="Код строки 9 4" xfId="15660" xr:uid="{00000000-0005-0000-0000-0000E6770000}"/>
    <cellStyle name="Код строки_Лист2" xfId="31264" xr:uid="{00000000-0005-0000-0000-0000E7770000}"/>
    <cellStyle name="Контрагенты 4" xfId="15661" xr:uid="{00000000-0005-0000-0000-0000E8770000}"/>
    <cellStyle name="Контрагенты 4 10" xfId="15662" xr:uid="{00000000-0005-0000-0000-0000E9770000}"/>
    <cellStyle name="Контрагенты 4 10 2" xfId="15663" xr:uid="{00000000-0005-0000-0000-0000EA770000}"/>
    <cellStyle name="Контрагенты 4 10 3" xfId="15664" xr:uid="{00000000-0005-0000-0000-0000EB770000}"/>
    <cellStyle name="Контрагенты 4 10 4" xfId="15665" xr:uid="{00000000-0005-0000-0000-0000EC770000}"/>
    <cellStyle name="Контрагенты 4 11" xfId="15666" xr:uid="{00000000-0005-0000-0000-0000ED770000}"/>
    <cellStyle name="Контрагенты 4 11 2" xfId="15667" xr:uid="{00000000-0005-0000-0000-0000EE770000}"/>
    <cellStyle name="Контрагенты 4 11 3" xfId="15668" xr:uid="{00000000-0005-0000-0000-0000EF770000}"/>
    <cellStyle name="Контрагенты 4 11 4" xfId="15669" xr:uid="{00000000-0005-0000-0000-0000F0770000}"/>
    <cellStyle name="Контрагенты 4 12" xfId="15670" xr:uid="{00000000-0005-0000-0000-0000F1770000}"/>
    <cellStyle name="Контрагенты 4 12 2" xfId="15671" xr:uid="{00000000-0005-0000-0000-0000F2770000}"/>
    <cellStyle name="Контрагенты 4 12 3" xfId="15672" xr:uid="{00000000-0005-0000-0000-0000F3770000}"/>
    <cellStyle name="Контрагенты 4 12 4" xfId="15673" xr:uid="{00000000-0005-0000-0000-0000F4770000}"/>
    <cellStyle name="Контрагенты 4 13" xfId="15674" xr:uid="{00000000-0005-0000-0000-0000F5770000}"/>
    <cellStyle name="Контрагенты 4 13 2" xfId="15675" xr:uid="{00000000-0005-0000-0000-0000F6770000}"/>
    <cellStyle name="Контрагенты 4 13 3" xfId="15676" xr:uid="{00000000-0005-0000-0000-0000F7770000}"/>
    <cellStyle name="Контрагенты 4 13 4" xfId="15677" xr:uid="{00000000-0005-0000-0000-0000F8770000}"/>
    <cellStyle name="Контрагенты 4 14" xfId="15678" xr:uid="{00000000-0005-0000-0000-0000F9770000}"/>
    <cellStyle name="Контрагенты 4 14 2" xfId="15679" xr:uid="{00000000-0005-0000-0000-0000FA770000}"/>
    <cellStyle name="Контрагенты 4 14 3" xfId="15680" xr:uid="{00000000-0005-0000-0000-0000FB770000}"/>
    <cellStyle name="Контрагенты 4 14 4" xfId="15681" xr:uid="{00000000-0005-0000-0000-0000FC770000}"/>
    <cellStyle name="Контрагенты 4 15" xfId="15682" xr:uid="{00000000-0005-0000-0000-0000FD770000}"/>
    <cellStyle name="Контрагенты 4 15 2" xfId="15683" xr:uid="{00000000-0005-0000-0000-0000FE770000}"/>
    <cellStyle name="Контрагенты 4 15 3" xfId="15684" xr:uid="{00000000-0005-0000-0000-0000FF770000}"/>
    <cellStyle name="Контрагенты 4 15 4" xfId="15685" xr:uid="{00000000-0005-0000-0000-000000780000}"/>
    <cellStyle name="Контрагенты 4 16" xfId="15686" xr:uid="{00000000-0005-0000-0000-000001780000}"/>
    <cellStyle name="Контрагенты 4 16 2" xfId="15687" xr:uid="{00000000-0005-0000-0000-000002780000}"/>
    <cellStyle name="Контрагенты 4 16 3" xfId="15688" xr:uid="{00000000-0005-0000-0000-000003780000}"/>
    <cellStyle name="Контрагенты 4 16 4" xfId="15689" xr:uid="{00000000-0005-0000-0000-000004780000}"/>
    <cellStyle name="Контрагенты 4 17" xfId="15690" xr:uid="{00000000-0005-0000-0000-000005780000}"/>
    <cellStyle name="Контрагенты 4 17 2" xfId="15691" xr:uid="{00000000-0005-0000-0000-000006780000}"/>
    <cellStyle name="Контрагенты 4 17 3" xfId="15692" xr:uid="{00000000-0005-0000-0000-000007780000}"/>
    <cellStyle name="Контрагенты 4 17 4" xfId="15693" xr:uid="{00000000-0005-0000-0000-000008780000}"/>
    <cellStyle name="Контрагенты 4 18" xfId="15694" xr:uid="{00000000-0005-0000-0000-000009780000}"/>
    <cellStyle name="Контрагенты 4 18 2" xfId="15695" xr:uid="{00000000-0005-0000-0000-00000A780000}"/>
    <cellStyle name="Контрагенты 4 18 3" xfId="15696" xr:uid="{00000000-0005-0000-0000-00000B780000}"/>
    <cellStyle name="Контрагенты 4 18 4" xfId="15697" xr:uid="{00000000-0005-0000-0000-00000C780000}"/>
    <cellStyle name="Контрагенты 4 19" xfId="15698" xr:uid="{00000000-0005-0000-0000-00000D780000}"/>
    <cellStyle name="Контрагенты 4 2" xfId="15699" xr:uid="{00000000-0005-0000-0000-00000E780000}"/>
    <cellStyle name="Контрагенты 4 2 10" xfId="15700" xr:uid="{00000000-0005-0000-0000-00000F780000}"/>
    <cellStyle name="Контрагенты 4 2 10 2" xfId="15701" xr:uid="{00000000-0005-0000-0000-000010780000}"/>
    <cellStyle name="Контрагенты 4 2 10 3" xfId="15702" xr:uid="{00000000-0005-0000-0000-000011780000}"/>
    <cellStyle name="Контрагенты 4 2 10 4" xfId="15703" xr:uid="{00000000-0005-0000-0000-000012780000}"/>
    <cellStyle name="Контрагенты 4 2 11" xfId="15704" xr:uid="{00000000-0005-0000-0000-000013780000}"/>
    <cellStyle name="Контрагенты 4 2 11 2" xfId="15705" xr:uid="{00000000-0005-0000-0000-000014780000}"/>
    <cellStyle name="Контрагенты 4 2 11 3" xfId="15706" xr:uid="{00000000-0005-0000-0000-000015780000}"/>
    <cellStyle name="Контрагенты 4 2 11 4" xfId="15707" xr:uid="{00000000-0005-0000-0000-000016780000}"/>
    <cellStyle name="Контрагенты 4 2 12" xfId="15708" xr:uid="{00000000-0005-0000-0000-000017780000}"/>
    <cellStyle name="Контрагенты 4 2 12 2" xfId="15709" xr:uid="{00000000-0005-0000-0000-000018780000}"/>
    <cellStyle name="Контрагенты 4 2 12 3" xfId="15710" xr:uid="{00000000-0005-0000-0000-000019780000}"/>
    <cellStyle name="Контрагенты 4 2 12 4" xfId="15711" xr:uid="{00000000-0005-0000-0000-00001A780000}"/>
    <cellStyle name="Контрагенты 4 2 13" xfId="15712" xr:uid="{00000000-0005-0000-0000-00001B780000}"/>
    <cellStyle name="Контрагенты 4 2 13 2" xfId="15713" xr:uid="{00000000-0005-0000-0000-00001C780000}"/>
    <cellStyle name="Контрагенты 4 2 13 3" xfId="15714" xr:uid="{00000000-0005-0000-0000-00001D780000}"/>
    <cellStyle name="Контрагенты 4 2 13 4" xfId="15715" xr:uid="{00000000-0005-0000-0000-00001E780000}"/>
    <cellStyle name="Контрагенты 4 2 14" xfId="15716" xr:uid="{00000000-0005-0000-0000-00001F780000}"/>
    <cellStyle name="Контрагенты 4 2 14 2" xfId="15717" xr:uid="{00000000-0005-0000-0000-000020780000}"/>
    <cellStyle name="Контрагенты 4 2 14 3" xfId="15718" xr:uid="{00000000-0005-0000-0000-000021780000}"/>
    <cellStyle name="Контрагенты 4 2 14 4" xfId="15719" xr:uid="{00000000-0005-0000-0000-000022780000}"/>
    <cellStyle name="Контрагенты 4 2 15" xfId="15720" xr:uid="{00000000-0005-0000-0000-000023780000}"/>
    <cellStyle name="Контрагенты 4 2 15 2" xfId="15721" xr:uid="{00000000-0005-0000-0000-000024780000}"/>
    <cellStyle name="Контрагенты 4 2 15 3" xfId="15722" xr:uid="{00000000-0005-0000-0000-000025780000}"/>
    <cellStyle name="Контрагенты 4 2 15 4" xfId="15723" xr:uid="{00000000-0005-0000-0000-000026780000}"/>
    <cellStyle name="Контрагенты 4 2 16" xfId="15724" xr:uid="{00000000-0005-0000-0000-000027780000}"/>
    <cellStyle name="Контрагенты 4 2 17" xfId="15725" xr:uid="{00000000-0005-0000-0000-000028780000}"/>
    <cellStyle name="Контрагенты 4 2 18" xfId="15726" xr:uid="{00000000-0005-0000-0000-000029780000}"/>
    <cellStyle name="Контрагенты 4 2 2" xfId="15727" xr:uid="{00000000-0005-0000-0000-00002A780000}"/>
    <cellStyle name="Контрагенты 4 2 2 2" xfId="15728" xr:uid="{00000000-0005-0000-0000-00002B780000}"/>
    <cellStyle name="Контрагенты 4 2 2 3" xfId="15729" xr:uid="{00000000-0005-0000-0000-00002C780000}"/>
    <cellStyle name="Контрагенты 4 2 2 4" xfId="15730" xr:uid="{00000000-0005-0000-0000-00002D780000}"/>
    <cellStyle name="Контрагенты 4 2 3" xfId="15731" xr:uid="{00000000-0005-0000-0000-00002E780000}"/>
    <cellStyle name="Контрагенты 4 2 3 2" xfId="15732" xr:uid="{00000000-0005-0000-0000-00002F780000}"/>
    <cellStyle name="Контрагенты 4 2 3 3" xfId="15733" xr:uid="{00000000-0005-0000-0000-000030780000}"/>
    <cellStyle name="Контрагенты 4 2 3 4" xfId="15734" xr:uid="{00000000-0005-0000-0000-000031780000}"/>
    <cellStyle name="Контрагенты 4 2 4" xfId="15735" xr:uid="{00000000-0005-0000-0000-000032780000}"/>
    <cellStyle name="Контрагенты 4 2 4 2" xfId="15736" xr:uid="{00000000-0005-0000-0000-000033780000}"/>
    <cellStyle name="Контрагенты 4 2 4 3" xfId="15737" xr:uid="{00000000-0005-0000-0000-000034780000}"/>
    <cellStyle name="Контрагенты 4 2 4 4" xfId="15738" xr:uid="{00000000-0005-0000-0000-000035780000}"/>
    <cellStyle name="Контрагенты 4 2 5" xfId="15739" xr:uid="{00000000-0005-0000-0000-000036780000}"/>
    <cellStyle name="Контрагенты 4 2 5 2" xfId="15740" xr:uid="{00000000-0005-0000-0000-000037780000}"/>
    <cellStyle name="Контрагенты 4 2 5 3" xfId="15741" xr:uid="{00000000-0005-0000-0000-000038780000}"/>
    <cellStyle name="Контрагенты 4 2 5 4" xfId="15742" xr:uid="{00000000-0005-0000-0000-000039780000}"/>
    <cellStyle name="Контрагенты 4 2 6" xfId="15743" xr:uid="{00000000-0005-0000-0000-00003A780000}"/>
    <cellStyle name="Контрагенты 4 2 6 2" xfId="15744" xr:uid="{00000000-0005-0000-0000-00003B780000}"/>
    <cellStyle name="Контрагенты 4 2 6 3" xfId="15745" xr:uid="{00000000-0005-0000-0000-00003C780000}"/>
    <cellStyle name="Контрагенты 4 2 6 4" xfId="15746" xr:uid="{00000000-0005-0000-0000-00003D780000}"/>
    <cellStyle name="Контрагенты 4 2 7" xfId="15747" xr:uid="{00000000-0005-0000-0000-00003E780000}"/>
    <cellStyle name="Контрагенты 4 2 7 2" xfId="15748" xr:uid="{00000000-0005-0000-0000-00003F780000}"/>
    <cellStyle name="Контрагенты 4 2 7 3" xfId="15749" xr:uid="{00000000-0005-0000-0000-000040780000}"/>
    <cellStyle name="Контрагенты 4 2 7 4" xfId="15750" xr:uid="{00000000-0005-0000-0000-000041780000}"/>
    <cellStyle name="Контрагенты 4 2 8" xfId="15751" xr:uid="{00000000-0005-0000-0000-000042780000}"/>
    <cellStyle name="Контрагенты 4 2 8 2" xfId="15752" xr:uid="{00000000-0005-0000-0000-000043780000}"/>
    <cellStyle name="Контрагенты 4 2 8 3" xfId="15753" xr:uid="{00000000-0005-0000-0000-000044780000}"/>
    <cellStyle name="Контрагенты 4 2 8 4" xfId="15754" xr:uid="{00000000-0005-0000-0000-000045780000}"/>
    <cellStyle name="Контрагенты 4 2 9" xfId="15755" xr:uid="{00000000-0005-0000-0000-000046780000}"/>
    <cellStyle name="Контрагенты 4 2 9 2" xfId="15756" xr:uid="{00000000-0005-0000-0000-000047780000}"/>
    <cellStyle name="Контрагенты 4 2 9 3" xfId="15757" xr:uid="{00000000-0005-0000-0000-000048780000}"/>
    <cellStyle name="Контрагенты 4 2 9 4" xfId="15758" xr:uid="{00000000-0005-0000-0000-000049780000}"/>
    <cellStyle name="Контрагенты 4 2_Лист2" xfId="31265" xr:uid="{00000000-0005-0000-0000-00004A780000}"/>
    <cellStyle name="Контрагенты 4 20" xfId="15759" xr:uid="{00000000-0005-0000-0000-00004B780000}"/>
    <cellStyle name="Контрагенты 4 21" xfId="15760" xr:uid="{00000000-0005-0000-0000-00004C780000}"/>
    <cellStyle name="Контрагенты 4 3" xfId="15761" xr:uid="{00000000-0005-0000-0000-00004D780000}"/>
    <cellStyle name="Контрагенты 4 3 10" xfId="15762" xr:uid="{00000000-0005-0000-0000-00004E780000}"/>
    <cellStyle name="Контрагенты 4 3 10 2" xfId="15763" xr:uid="{00000000-0005-0000-0000-00004F780000}"/>
    <cellStyle name="Контрагенты 4 3 10 3" xfId="15764" xr:uid="{00000000-0005-0000-0000-000050780000}"/>
    <cellStyle name="Контрагенты 4 3 10 4" xfId="15765" xr:uid="{00000000-0005-0000-0000-000051780000}"/>
    <cellStyle name="Контрагенты 4 3 11" xfId="15766" xr:uid="{00000000-0005-0000-0000-000052780000}"/>
    <cellStyle name="Контрагенты 4 3 11 2" xfId="15767" xr:uid="{00000000-0005-0000-0000-000053780000}"/>
    <cellStyle name="Контрагенты 4 3 11 3" xfId="15768" xr:uid="{00000000-0005-0000-0000-000054780000}"/>
    <cellStyle name="Контрагенты 4 3 11 4" xfId="15769" xr:uid="{00000000-0005-0000-0000-000055780000}"/>
    <cellStyle name="Контрагенты 4 3 12" xfId="15770" xr:uid="{00000000-0005-0000-0000-000056780000}"/>
    <cellStyle name="Контрагенты 4 3 12 2" xfId="15771" xr:uid="{00000000-0005-0000-0000-000057780000}"/>
    <cellStyle name="Контрагенты 4 3 12 3" xfId="15772" xr:uid="{00000000-0005-0000-0000-000058780000}"/>
    <cellStyle name="Контрагенты 4 3 12 4" xfId="15773" xr:uid="{00000000-0005-0000-0000-000059780000}"/>
    <cellStyle name="Контрагенты 4 3 13" xfId="15774" xr:uid="{00000000-0005-0000-0000-00005A780000}"/>
    <cellStyle name="Контрагенты 4 3 13 2" xfId="15775" xr:uid="{00000000-0005-0000-0000-00005B780000}"/>
    <cellStyle name="Контрагенты 4 3 13 3" xfId="15776" xr:uid="{00000000-0005-0000-0000-00005C780000}"/>
    <cellStyle name="Контрагенты 4 3 13 4" xfId="15777" xr:uid="{00000000-0005-0000-0000-00005D780000}"/>
    <cellStyle name="Контрагенты 4 3 14" xfId="15778" xr:uid="{00000000-0005-0000-0000-00005E780000}"/>
    <cellStyle name="Контрагенты 4 3 14 2" xfId="15779" xr:uid="{00000000-0005-0000-0000-00005F780000}"/>
    <cellStyle name="Контрагенты 4 3 14 3" xfId="15780" xr:uid="{00000000-0005-0000-0000-000060780000}"/>
    <cellStyle name="Контрагенты 4 3 14 4" xfId="15781" xr:uid="{00000000-0005-0000-0000-000061780000}"/>
    <cellStyle name="Контрагенты 4 3 15" xfId="15782" xr:uid="{00000000-0005-0000-0000-000062780000}"/>
    <cellStyle name="Контрагенты 4 3 15 2" xfId="15783" xr:uid="{00000000-0005-0000-0000-000063780000}"/>
    <cellStyle name="Контрагенты 4 3 15 3" xfId="15784" xr:uid="{00000000-0005-0000-0000-000064780000}"/>
    <cellStyle name="Контрагенты 4 3 15 4" xfId="15785" xr:uid="{00000000-0005-0000-0000-000065780000}"/>
    <cellStyle name="Контрагенты 4 3 16" xfId="15786" xr:uid="{00000000-0005-0000-0000-000066780000}"/>
    <cellStyle name="Контрагенты 4 3 17" xfId="15787" xr:uid="{00000000-0005-0000-0000-000067780000}"/>
    <cellStyle name="Контрагенты 4 3 18" xfId="15788" xr:uid="{00000000-0005-0000-0000-000068780000}"/>
    <cellStyle name="Контрагенты 4 3 2" xfId="15789" xr:uid="{00000000-0005-0000-0000-000069780000}"/>
    <cellStyle name="Контрагенты 4 3 2 2" xfId="15790" xr:uid="{00000000-0005-0000-0000-00006A780000}"/>
    <cellStyle name="Контрагенты 4 3 2 3" xfId="15791" xr:uid="{00000000-0005-0000-0000-00006B780000}"/>
    <cellStyle name="Контрагенты 4 3 2 4" xfId="15792" xr:uid="{00000000-0005-0000-0000-00006C780000}"/>
    <cellStyle name="Контрагенты 4 3 3" xfId="15793" xr:uid="{00000000-0005-0000-0000-00006D780000}"/>
    <cellStyle name="Контрагенты 4 3 3 2" xfId="15794" xr:uid="{00000000-0005-0000-0000-00006E780000}"/>
    <cellStyle name="Контрагенты 4 3 3 3" xfId="15795" xr:uid="{00000000-0005-0000-0000-00006F780000}"/>
    <cellStyle name="Контрагенты 4 3 3 4" xfId="15796" xr:uid="{00000000-0005-0000-0000-000070780000}"/>
    <cellStyle name="Контрагенты 4 3 4" xfId="15797" xr:uid="{00000000-0005-0000-0000-000071780000}"/>
    <cellStyle name="Контрагенты 4 3 4 2" xfId="15798" xr:uid="{00000000-0005-0000-0000-000072780000}"/>
    <cellStyle name="Контрагенты 4 3 4 3" xfId="15799" xr:uid="{00000000-0005-0000-0000-000073780000}"/>
    <cellStyle name="Контрагенты 4 3 4 4" xfId="15800" xr:uid="{00000000-0005-0000-0000-000074780000}"/>
    <cellStyle name="Контрагенты 4 3 5" xfId="15801" xr:uid="{00000000-0005-0000-0000-000075780000}"/>
    <cellStyle name="Контрагенты 4 3 5 2" xfId="15802" xr:uid="{00000000-0005-0000-0000-000076780000}"/>
    <cellStyle name="Контрагенты 4 3 5 3" xfId="15803" xr:uid="{00000000-0005-0000-0000-000077780000}"/>
    <cellStyle name="Контрагенты 4 3 5 4" xfId="15804" xr:uid="{00000000-0005-0000-0000-000078780000}"/>
    <cellStyle name="Контрагенты 4 3 6" xfId="15805" xr:uid="{00000000-0005-0000-0000-000079780000}"/>
    <cellStyle name="Контрагенты 4 3 6 2" xfId="15806" xr:uid="{00000000-0005-0000-0000-00007A780000}"/>
    <cellStyle name="Контрагенты 4 3 6 3" xfId="15807" xr:uid="{00000000-0005-0000-0000-00007B780000}"/>
    <cellStyle name="Контрагенты 4 3 6 4" xfId="15808" xr:uid="{00000000-0005-0000-0000-00007C780000}"/>
    <cellStyle name="Контрагенты 4 3 7" xfId="15809" xr:uid="{00000000-0005-0000-0000-00007D780000}"/>
    <cellStyle name="Контрагенты 4 3 7 2" xfId="15810" xr:uid="{00000000-0005-0000-0000-00007E780000}"/>
    <cellStyle name="Контрагенты 4 3 7 3" xfId="15811" xr:uid="{00000000-0005-0000-0000-00007F780000}"/>
    <cellStyle name="Контрагенты 4 3 7 4" xfId="15812" xr:uid="{00000000-0005-0000-0000-000080780000}"/>
    <cellStyle name="Контрагенты 4 3 8" xfId="15813" xr:uid="{00000000-0005-0000-0000-000081780000}"/>
    <cellStyle name="Контрагенты 4 3 8 2" xfId="15814" xr:uid="{00000000-0005-0000-0000-000082780000}"/>
    <cellStyle name="Контрагенты 4 3 8 3" xfId="15815" xr:uid="{00000000-0005-0000-0000-000083780000}"/>
    <cellStyle name="Контрагенты 4 3 8 4" xfId="15816" xr:uid="{00000000-0005-0000-0000-000084780000}"/>
    <cellStyle name="Контрагенты 4 3 9" xfId="15817" xr:uid="{00000000-0005-0000-0000-000085780000}"/>
    <cellStyle name="Контрагенты 4 3 9 2" xfId="15818" xr:uid="{00000000-0005-0000-0000-000086780000}"/>
    <cellStyle name="Контрагенты 4 3 9 3" xfId="15819" xr:uid="{00000000-0005-0000-0000-000087780000}"/>
    <cellStyle name="Контрагенты 4 3 9 4" xfId="15820" xr:uid="{00000000-0005-0000-0000-000088780000}"/>
    <cellStyle name="Контрагенты 4 3_Лист2" xfId="31266" xr:uid="{00000000-0005-0000-0000-000089780000}"/>
    <cellStyle name="Контрагенты 4 4" xfId="15821" xr:uid="{00000000-0005-0000-0000-00008A780000}"/>
    <cellStyle name="Контрагенты 4 4 10" xfId="15822" xr:uid="{00000000-0005-0000-0000-00008B780000}"/>
    <cellStyle name="Контрагенты 4 4 10 2" xfId="15823" xr:uid="{00000000-0005-0000-0000-00008C780000}"/>
    <cellStyle name="Контрагенты 4 4 10 3" xfId="15824" xr:uid="{00000000-0005-0000-0000-00008D780000}"/>
    <cellStyle name="Контрагенты 4 4 10 4" xfId="15825" xr:uid="{00000000-0005-0000-0000-00008E780000}"/>
    <cellStyle name="Контрагенты 4 4 11" xfId="15826" xr:uid="{00000000-0005-0000-0000-00008F780000}"/>
    <cellStyle name="Контрагенты 4 4 11 2" xfId="15827" xr:uid="{00000000-0005-0000-0000-000090780000}"/>
    <cellStyle name="Контрагенты 4 4 11 3" xfId="15828" xr:uid="{00000000-0005-0000-0000-000091780000}"/>
    <cellStyle name="Контрагенты 4 4 11 4" xfId="15829" xr:uid="{00000000-0005-0000-0000-000092780000}"/>
    <cellStyle name="Контрагенты 4 4 12" xfId="15830" xr:uid="{00000000-0005-0000-0000-000093780000}"/>
    <cellStyle name="Контрагенты 4 4 12 2" xfId="15831" xr:uid="{00000000-0005-0000-0000-000094780000}"/>
    <cellStyle name="Контрагенты 4 4 12 3" xfId="15832" xr:uid="{00000000-0005-0000-0000-000095780000}"/>
    <cellStyle name="Контрагенты 4 4 12 4" xfId="15833" xr:uid="{00000000-0005-0000-0000-000096780000}"/>
    <cellStyle name="Контрагенты 4 4 13" xfId="15834" xr:uid="{00000000-0005-0000-0000-000097780000}"/>
    <cellStyle name="Контрагенты 4 4 13 2" xfId="15835" xr:uid="{00000000-0005-0000-0000-000098780000}"/>
    <cellStyle name="Контрагенты 4 4 13 3" xfId="15836" xr:uid="{00000000-0005-0000-0000-000099780000}"/>
    <cellStyle name="Контрагенты 4 4 13 4" xfId="15837" xr:uid="{00000000-0005-0000-0000-00009A780000}"/>
    <cellStyle name="Контрагенты 4 4 14" xfId="15838" xr:uid="{00000000-0005-0000-0000-00009B780000}"/>
    <cellStyle name="Контрагенты 4 4 14 2" xfId="15839" xr:uid="{00000000-0005-0000-0000-00009C780000}"/>
    <cellStyle name="Контрагенты 4 4 14 3" xfId="15840" xr:uid="{00000000-0005-0000-0000-00009D780000}"/>
    <cellStyle name="Контрагенты 4 4 14 4" xfId="15841" xr:uid="{00000000-0005-0000-0000-00009E780000}"/>
    <cellStyle name="Контрагенты 4 4 15" xfId="15842" xr:uid="{00000000-0005-0000-0000-00009F780000}"/>
    <cellStyle name="Контрагенты 4 4 15 2" xfId="15843" xr:uid="{00000000-0005-0000-0000-0000A0780000}"/>
    <cellStyle name="Контрагенты 4 4 15 3" xfId="15844" xr:uid="{00000000-0005-0000-0000-0000A1780000}"/>
    <cellStyle name="Контрагенты 4 4 15 4" xfId="15845" xr:uid="{00000000-0005-0000-0000-0000A2780000}"/>
    <cellStyle name="Контрагенты 4 4 16" xfId="15846" xr:uid="{00000000-0005-0000-0000-0000A3780000}"/>
    <cellStyle name="Контрагенты 4 4 17" xfId="15847" xr:uid="{00000000-0005-0000-0000-0000A4780000}"/>
    <cellStyle name="Контрагенты 4 4 18" xfId="15848" xr:uid="{00000000-0005-0000-0000-0000A5780000}"/>
    <cellStyle name="Контрагенты 4 4 2" xfId="15849" xr:uid="{00000000-0005-0000-0000-0000A6780000}"/>
    <cellStyle name="Контрагенты 4 4 2 2" xfId="15850" xr:uid="{00000000-0005-0000-0000-0000A7780000}"/>
    <cellStyle name="Контрагенты 4 4 2 3" xfId="15851" xr:uid="{00000000-0005-0000-0000-0000A8780000}"/>
    <cellStyle name="Контрагенты 4 4 2 4" xfId="15852" xr:uid="{00000000-0005-0000-0000-0000A9780000}"/>
    <cellStyle name="Контрагенты 4 4 3" xfId="15853" xr:uid="{00000000-0005-0000-0000-0000AA780000}"/>
    <cellStyle name="Контрагенты 4 4 3 2" xfId="15854" xr:uid="{00000000-0005-0000-0000-0000AB780000}"/>
    <cellStyle name="Контрагенты 4 4 3 3" xfId="15855" xr:uid="{00000000-0005-0000-0000-0000AC780000}"/>
    <cellStyle name="Контрагенты 4 4 3 4" xfId="15856" xr:uid="{00000000-0005-0000-0000-0000AD780000}"/>
    <cellStyle name="Контрагенты 4 4 4" xfId="15857" xr:uid="{00000000-0005-0000-0000-0000AE780000}"/>
    <cellStyle name="Контрагенты 4 4 4 2" xfId="15858" xr:uid="{00000000-0005-0000-0000-0000AF780000}"/>
    <cellStyle name="Контрагенты 4 4 4 3" xfId="15859" xr:uid="{00000000-0005-0000-0000-0000B0780000}"/>
    <cellStyle name="Контрагенты 4 4 4 4" xfId="15860" xr:uid="{00000000-0005-0000-0000-0000B1780000}"/>
    <cellStyle name="Контрагенты 4 4 5" xfId="15861" xr:uid="{00000000-0005-0000-0000-0000B2780000}"/>
    <cellStyle name="Контрагенты 4 4 5 2" xfId="15862" xr:uid="{00000000-0005-0000-0000-0000B3780000}"/>
    <cellStyle name="Контрагенты 4 4 5 3" xfId="15863" xr:uid="{00000000-0005-0000-0000-0000B4780000}"/>
    <cellStyle name="Контрагенты 4 4 5 4" xfId="15864" xr:uid="{00000000-0005-0000-0000-0000B5780000}"/>
    <cellStyle name="Контрагенты 4 4 6" xfId="15865" xr:uid="{00000000-0005-0000-0000-0000B6780000}"/>
    <cellStyle name="Контрагенты 4 4 6 2" xfId="15866" xr:uid="{00000000-0005-0000-0000-0000B7780000}"/>
    <cellStyle name="Контрагенты 4 4 6 3" xfId="15867" xr:uid="{00000000-0005-0000-0000-0000B8780000}"/>
    <cellStyle name="Контрагенты 4 4 6 4" xfId="15868" xr:uid="{00000000-0005-0000-0000-0000B9780000}"/>
    <cellStyle name="Контрагенты 4 4 7" xfId="15869" xr:uid="{00000000-0005-0000-0000-0000BA780000}"/>
    <cellStyle name="Контрагенты 4 4 7 2" xfId="15870" xr:uid="{00000000-0005-0000-0000-0000BB780000}"/>
    <cellStyle name="Контрагенты 4 4 7 3" xfId="15871" xr:uid="{00000000-0005-0000-0000-0000BC780000}"/>
    <cellStyle name="Контрагенты 4 4 7 4" xfId="15872" xr:uid="{00000000-0005-0000-0000-0000BD780000}"/>
    <cellStyle name="Контрагенты 4 4 8" xfId="15873" xr:uid="{00000000-0005-0000-0000-0000BE780000}"/>
    <cellStyle name="Контрагенты 4 4 8 2" xfId="15874" xr:uid="{00000000-0005-0000-0000-0000BF780000}"/>
    <cellStyle name="Контрагенты 4 4 8 3" xfId="15875" xr:uid="{00000000-0005-0000-0000-0000C0780000}"/>
    <cellStyle name="Контрагенты 4 4 8 4" xfId="15876" xr:uid="{00000000-0005-0000-0000-0000C1780000}"/>
    <cellStyle name="Контрагенты 4 4 9" xfId="15877" xr:uid="{00000000-0005-0000-0000-0000C2780000}"/>
    <cellStyle name="Контрагенты 4 4 9 2" xfId="15878" xr:uid="{00000000-0005-0000-0000-0000C3780000}"/>
    <cellStyle name="Контрагенты 4 4 9 3" xfId="15879" xr:uid="{00000000-0005-0000-0000-0000C4780000}"/>
    <cellStyle name="Контрагенты 4 4 9 4" xfId="15880" xr:uid="{00000000-0005-0000-0000-0000C5780000}"/>
    <cellStyle name="Контрагенты 4 4_Лист2" xfId="31267" xr:uid="{00000000-0005-0000-0000-0000C6780000}"/>
    <cellStyle name="Контрагенты 4 5" xfId="15881" xr:uid="{00000000-0005-0000-0000-0000C7780000}"/>
    <cellStyle name="Контрагенты 4 5 2" xfId="15882" xr:uid="{00000000-0005-0000-0000-0000C8780000}"/>
    <cellStyle name="Контрагенты 4 5 3" xfId="15883" xr:uid="{00000000-0005-0000-0000-0000C9780000}"/>
    <cellStyle name="Контрагенты 4 5 4" xfId="15884" xr:uid="{00000000-0005-0000-0000-0000CA780000}"/>
    <cellStyle name="Контрагенты 4 6" xfId="15885" xr:uid="{00000000-0005-0000-0000-0000CB780000}"/>
    <cellStyle name="Контрагенты 4 6 2" xfId="15886" xr:uid="{00000000-0005-0000-0000-0000CC780000}"/>
    <cellStyle name="Контрагенты 4 6 3" xfId="15887" xr:uid="{00000000-0005-0000-0000-0000CD780000}"/>
    <cellStyle name="Контрагенты 4 6 4" xfId="15888" xr:uid="{00000000-0005-0000-0000-0000CE780000}"/>
    <cellStyle name="Контрагенты 4 7" xfId="15889" xr:uid="{00000000-0005-0000-0000-0000CF780000}"/>
    <cellStyle name="Контрагенты 4 7 2" xfId="15890" xr:uid="{00000000-0005-0000-0000-0000D0780000}"/>
    <cellStyle name="Контрагенты 4 7 3" xfId="15891" xr:uid="{00000000-0005-0000-0000-0000D1780000}"/>
    <cellStyle name="Контрагенты 4 7 4" xfId="15892" xr:uid="{00000000-0005-0000-0000-0000D2780000}"/>
    <cellStyle name="Контрагенты 4 8" xfId="15893" xr:uid="{00000000-0005-0000-0000-0000D3780000}"/>
    <cellStyle name="Контрагенты 4 8 2" xfId="15894" xr:uid="{00000000-0005-0000-0000-0000D4780000}"/>
    <cellStyle name="Контрагенты 4 8 3" xfId="15895" xr:uid="{00000000-0005-0000-0000-0000D5780000}"/>
    <cellStyle name="Контрагенты 4 8 4" xfId="15896" xr:uid="{00000000-0005-0000-0000-0000D6780000}"/>
    <cellStyle name="Контрагенты 4 9" xfId="15897" xr:uid="{00000000-0005-0000-0000-0000D7780000}"/>
    <cellStyle name="Контрагенты 4 9 2" xfId="15898" xr:uid="{00000000-0005-0000-0000-0000D8780000}"/>
    <cellStyle name="Контрагенты 4 9 3" xfId="15899" xr:uid="{00000000-0005-0000-0000-0000D9780000}"/>
    <cellStyle name="Контрагенты 4 9 4" xfId="15900" xr:uid="{00000000-0005-0000-0000-0000DA780000}"/>
    <cellStyle name="Контрагенты 4_Лист2" xfId="31268" xr:uid="{00000000-0005-0000-0000-0000DB780000}"/>
    <cellStyle name="Контрольная ячейка 2" xfId="15901" xr:uid="{00000000-0005-0000-0000-0000DC780000}"/>
    <cellStyle name="Контрольная ячейка 2 2" xfId="31269" xr:uid="{00000000-0005-0000-0000-0000DD780000}"/>
    <cellStyle name="Контрольная ячейка 3" xfId="15902" xr:uid="{00000000-0005-0000-0000-0000DE780000}"/>
    <cellStyle name="Мбычный_Регламент 2000 проект1" xfId="15903" xr:uid="{00000000-0005-0000-0000-0000DF780000}"/>
    <cellStyle name="Название 2" xfId="15904" xr:uid="{00000000-0005-0000-0000-0000E0780000}"/>
    <cellStyle name="Название 2 2" xfId="31270" xr:uid="{00000000-0005-0000-0000-0000E1780000}"/>
    <cellStyle name="Название 3" xfId="15905" xr:uid="{00000000-0005-0000-0000-0000E2780000}"/>
    <cellStyle name="Невидимый" xfId="15906" xr:uid="{00000000-0005-0000-0000-0000E3780000}"/>
    <cellStyle name="Невидимый 2" xfId="31271" xr:uid="{00000000-0005-0000-0000-0000E4780000}"/>
    <cellStyle name="недельный" xfId="15907" xr:uid="{00000000-0005-0000-0000-0000E5780000}"/>
    <cellStyle name="недельный 2" xfId="31272" xr:uid="{00000000-0005-0000-0000-0000E6780000}"/>
    <cellStyle name="Нейтральный 2" xfId="15908" xr:uid="{00000000-0005-0000-0000-0000E7780000}"/>
    <cellStyle name="Нейтральный 2 2" xfId="24088" xr:uid="{00000000-0005-0000-0000-0000E8780000}"/>
    <cellStyle name="Нейтральный 2 3" xfId="31273" xr:uid="{00000000-0005-0000-0000-0000E9780000}"/>
    <cellStyle name="Нейтральный 3" xfId="15909" xr:uid="{00000000-0005-0000-0000-0000EA780000}"/>
    <cellStyle name="Нейтральный 3 2" xfId="31274" xr:uid="{00000000-0005-0000-0000-0000EB780000}"/>
    <cellStyle name="Нейтральный 4" xfId="15910" xr:uid="{00000000-0005-0000-0000-0000EC780000}"/>
    <cellStyle name="Нейтральный 4 2" xfId="31275" xr:uid="{00000000-0005-0000-0000-0000ED780000}"/>
    <cellStyle name="Низ1" xfId="15911" xr:uid="{00000000-0005-0000-0000-0000EE780000}"/>
    <cellStyle name="Низ1 2" xfId="15912" xr:uid="{00000000-0005-0000-0000-0000EF780000}"/>
    <cellStyle name="Низ1 3" xfId="15913" xr:uid="{00000000-0005-0000-0000-0000F0780000}"/>
    <cellStyle name="Низ1 4" xfId="15914" xr:uid="{00000000-0005-0000-0000-0000F1780000}"/>
    <cellStyle name="Низ2" xfId="15915" xr:uid="{00000000-0005-0000-0000-0000F2780000}"/>
    <cellStyle name="НЧисл" xfId="15916" xr:uid="{00000000-0005-0000-0000-0000F3780000}"/>
    <cellStyle name="НЧисл 2" xfId="15917" xr:uid="{00000000-0005-0000-0000-0000F4780000}"/>
    <cellStyle name="НЧисл 3" xfId="15918" xr:uid="{00000000-0005-0000-0000-0000F5780000}"/>
    <cellStyle name="НЧисл 4" xfId="15919" xr:uid="{00000000-0005-0000-0000-0000F6780000}"/>
    <cellStyle name="Обычный" xfId="0" builtinId="0"/>
    <cellStyle name="Обычный 10" xfId="23896" xr:uid="{00000000-0005-0000-0000-0000F8780000}"/>
    <cellStyle name="Обычный 10 2" xfId="23898" xr:uid="{00000000-0005-0000-0000-0000F9780000}"/>
    <cellStyle name="Обычный 10 3" xfId="24141" xr:uid="{00000000-0005-0000-0000-0000FA780000}"/>
    <cellStyle name="Обычный 10 4" xfId="15920" xr:uid="{00000000-0005-0000-0000-0000FB780000}"/>
    <cellStyle name="Обычный 11" xfId="15921" xr:uid="{00000000-0005-0000-0000-0000FC780000}"/>
    <cellStyle name="Обычный 11 2" xfId="24089" xr:uid="{00000000-0005-0000-0000-0000FD780000}"/>
    <cellStyle name="Обычный 11 2 2" xfId="31276" xr:uid="{00000000-0005-0000-0000-0000FE780000}"/>
    <cellStyle name="Обычный 11 3" xfId="31277" xr:uid="{00000000-0005-0000-0000-0000FF780000}"/>
    <cellStyle name="Обычный 12" xfId="24090" xr:uid="{00000000-0005-0000-0000-000000790000}"/>
    <cellStyle name="Обычный 12 2" xfId="31278" xr:uid="{00000000-0005-0000-0000-000001790000}"/>
    <cellStyle name="Обычный 13" xfId="24091" xr:uid="{00000000-0005-0000-0000-000002790000}"/>
    <cellStyle name="Обычный 13 2" xfId="15922" xr:uid="{00000000-0005-0000-0000-000003790000}"/>
    <cellStyle name="Обычный 13 3" xfId="31279" xr:uid="{00000000-0005-0000-0000-000004790000}"/>
    <cellStyle name="Обычный 14" xfId="24092" xr:uid="{00000000-0005-0000-0000-000005790000}"/>
    <cellStyle name="Обычный 15" xfId="31280" xr:uid="{00000000-0005-0000-0000-000006790000}"/>
    <cellStyle name="Обычный 16" xfId="24140" xr:uid="{00000000-0005-0000-0000-000007790000}"/>
    <cellStyle name="Обычный 169" xfId="24093" xr:uid="{00000000-0005-0000-0000-000008790000}"/>
    <cellStyle name="Обычный 169 2" xfId="31281" xr:uid="{00000000-0005-0000-0000-000009790000}"/>
    <cellStyle name="Обычный 17" xfId="31419" xr:uid="{00000000-0005-0000-0000-00000A790000}"/>
    <cellStyle name="Обычный 179" xfId="23895" xr:uid="{00000000-0005-0000-0000-00000B790000}"/>
    <cellStyle name="Обычный 18" xfId="31421" xr:uid="{00000000-0005-0000-0000-00000C790000}"/>
    <cellStyle name="Обычный 18 2" xfId="31423" xr:uid="{00000000-0005-0000-0000-00000D790000}"/>
    <cellStyle name="Обычный 19" xfId="31424" xr:uid="{00000000-0005-0000-0000-00000E790000}"/>
    <cellStyle name="Обычный 2" xfId="20" xr:uid="{00000000-0005-0000-0000-00000F790000}"/>
    <cellStyle name="Обычный 2 10" xfId="15924" xr:uid="{00000000-0005-0000-0000-000010790000}"/>
    <cellStyle name="Обычный 2 2" xfId="23" xr:uid="{00000000-0005-0000-0000-000011790000}"/>
    <cellStyle name="Обычный 2 2 2" xfId="26" xr:uid="{00000000-0005-0000-0000-000012790000}"/>
    <cellStyle name="Обычный 2 2 2 2" xfId="31282" xr:uid="{00000000-0005-0000-0000-000013790000}"/>
    <cellStyle name="Обычный 2 2 2 3" xfId="23626" xr:uid="{00000000-0005-0000-0000-000014790000}"/>
    <cellStyle name="Обычный 2 2 3" xfId="23540" xr:uid="{00000000-0005-0000-0000-000015790000}"/>
    <cellStyle name="Обычный 2 2 3 2" xfId="31283" xr:uid="{00000000-0005-0000-0000-000016790000}"/>
    <cellStyle name="Обычный 2 2 4" xfId="23541" xr:uid="{00000000-0005-0000-0000-000017790000}"/>
    <cellStyle name="Обычный 2 2 5" xfId="23542" xr:uid="{00000000-0005-0000-0000-000018790000}"/>
    <cellStyle name="Обычный 2 2 6" xfId="23899" xr:uid="{00000000-0005-0000-0000-000019790000}"/>
    <cellStyle name="Обычный 2 2 7" xfId="23625" xr:uid="{00000000-0005-0000-0000-00001A790000}"/>
    <cellStyle name="Обычный 2 2_Зависимые списки" xfId="15925" xr:uid="{00000000-0005-0000-0000-00001B790000}"/>
    <cellStyle name="Обычный 2 3" xfId="23543" xr:uid="{00000000-0005-0000-0000-00001C790000}"/>
    <cellStyle name="Обычный 2 3 2" xfId="23901" xr:uid="{00000000-0005-0000-0000-00001D790000}"/>
    <cellStyle name="Обычный 2 4" xfId="30" xr:uid="{00000000-0005-0000-0000-00001E790000}"/>
    <cellStyle name="Обычный 2 4 2" xfId="31284" xr:uid="{00000000-0005-0000-0000-00001F790000}"/>
    <cellStyle name="Обычный 2 5" xfId="23544" xr:uid="{00000000-0005-0000-0000-000020790000}"/>
    <cellStyle name="Обычный 2 5 2" xfId="31285" xr:uid="{00000000-0005-0000-0000-000021790000}"/>
    <cellStyle name="Обычный 2 6" xfId="31286" xr:uid="{00000000-0005-0000-0000-000022790000}"/>
    <cellStyle name="Обычный 2 7" xfId="23623" xr:uid="{00000000-0005-0000-0000-000023790000}"/>
    <cellStyle name="Обычный 2 8" xfId="31425" xr:uid="{00000000-0005-0000-0000-000024790000}"/>
    <cellStyle name="Обычный 2 9" xfId="31443" xr:uid="{00000000-0005-0000-0000-000025790000}"/>
    <cellStyle name="Обычный 2_Зависимые списки" xfId="15923" xr:uid="{00000000-0005-0000-0000-000026790000}"/>
    <cellStyle name="Обычный 20" xfId="31442" xr:uid="{00000000-0005-0000-0000-000027790000}"/>
    <cellStyle name="Обычный 3" xfId="24" xr:uid="{00000000-0005-0000-0000-000028790000}"/>
    <cellStyle name="Обычный 3 2" xfId="27" xr:uid="{00000000-0005-0000-0000-000029790000}"/>
    <cellStyle name="Обычный 3 2 2" xfId="24094" xr:uid="{00000000-0005-0000-0000-00002A790000}"/>
    <cellStyle name="Обычный 3 2 3" xfId="31287" xr:uid="{00000000-0005-0000-0000-00002B790000}"/>
    <cellStyle name="Обычный 3 2 4" xfId="23627" xr:uid="{00000000-0005-0000-0000-00002C790000}"/>
    <cellStyle name="Обычный 3 3" xfId="15927" xr:uid="{00000000-0005-0000-0000-00002D790000}"/>
    <cellStyle name="Обычный 3 4" xfId="15928" xr:uid="{00000000-0005-0000-0000-00002E790000}"/>
    <cellStyle name="Обычный 3 4 2" xfId="23545" xr:uid="{00000000-0005-0000-0000-00002F790000}"/>
    <cellStyle name="Обычный 3 4 3" xfId="23546" xr:uid="{00000000-0005-0000-0000-000030790000}"/>
    <cellStyle name="Обычный 3 4_факт 2019" xfId="31288" xr:uid="{00000000-0005-0000-0000-000031790000}"/>
    <cellStyle name="Обычный 3 5" xfId="23900" xr:uid="{00000000-0005-0000-0000-000032790000}"/>
    <cellStyle name="Обычный 3 6" xfId="31426" xr:uid="{00000000-0005-0000-0000-000033790000}"/>
    <cellStyle name="Обычный 3_Зависимые списки" xfId="15926" xr:uid="{00000000-0005-0000-0000-000034790000}"/>
    <cellStyle name="Обычный 35" xfId="24095" xr:uid="{00000000-0005-0000-0000-000035790000}"/>
    <cellStyle name="Обычный 35 2" xfId="15929" xr:uid="{00000000-0005-0000-0000-000036790000}"/>
    <cellStyle name="Обычный 4" xfId="21" xr:uid="{00000000-0005-0000-0000-000037790000}"/>
    <cellStyle name="Обычный 4 2" xfId="32" xr:uid="{00000000-0005-0000-0000-000038790000}"/>
    <cellStyle name="Обычный 4 2 2" xfId="31289" xr:uid="{00000000-0005-0000-0000-000039790000}"/>
    <cellStyle name="Обычный 4 3" xfId="23547" xr:uid="{00000000-0005-0000-0000-00003A790000}"/>
    <cellStyle name="Обычный 4 3 2" xfId="31290" xr:uid="{00000000-0005-0000-0000-00003B790000}"/>
    <cellStyle name="Обычный 4 4" xfId="23548" xr:uid="{00000000-0005-0000-0000-00003C790000}"/>
    <cellStyle name="Обычный 4 5" xfId="23549" xr:uid="{00000000-0005-0000-0000-00003D790000}"/>
    <cellStyle name="Обычный 4_Зависимые списки" xfId="15930" xr:uid="{00000000-0005-0000-0000-00003E790000}"/>
    <cellStyle name="Обычный 5" xfId="29" xr:uid="{00000000-0005-0000-0000-00003F790000}"/>
    <cellStyle name="Обычный 5 2" xfId="23550" xr:uid="{00000000-0005-0000-0000-000040790000}"/>
    <cellStyle name="Обычный 5 2 2" xfId="31291" xr:uid="{00000000-0005-0000-0000-000041790000}"/>
    <cellStyle name="Обычный 5 3" xfId="23551" xr:uid="{00000000-0005-0000-0000-000042790000}"/>
    <cellStyle name="Обычный 5 3 2" xfId="31292" xr:uid="{00000000-0005-0000-0000-000043790000}"/>
    <cellStyle name="Обычный 5 4" xfId="23629" xr:uid="{00000000-0005-0000-0000-000044790000}"/>
    <cellStyle name="Обычный 5_Лист2" xfId="31293" xr:uid="{00000000-0005-0000-0000-000045790000}"/>
    <cellStyle name="Обычный 55" xfId="24096" xr:uid="{00000000-0005-0000-0000-000046790000}"/>
    <cellStyle name="Обычный 6" xfId="15931" xr:uid="{00000000-0005-0000-0000-000047790000}"/>
    <cellStyle name="Обычный 6 2" xfId="15932" xr:uid="{00000000-0005-0000-0000-000048790000}"/>
    <cellStyle name="Обычный 6 2 2" xfId="31294" xr:uid="{00000000-0005-0000-0000-000049790000}"/>
    <cellStyle name="Обычный 6 3" xfId="24097" xr:uid="{00000000-0005-0000-0000-00004A790000}"/>
    <cellStyle name="Обычный 6_Лист2" xfId="31295" xr:uid="{00000000-0005-0000-0000-00004B790000}"/>
    <cellStyle name="Обычный 64 2" xfId="24098" xr:uid="{00000000-0005-0000-0000-00004C790000}"/>
    <cellStyle name="Обычный 65 2" xfId="24099" xr:uid="{00000000-0005-0000-0000-00004D790000}"/>
    <cellStyle name="Обычный 66 2" xfId="24100" xr:uid="{00000000-0005-0000-0000-00004E790000}"/>
    <cellStyle name="Обычный 67 2" xfId="24101" xr:uid="{00000000-0005-0000-0000-00004F790000}"/>
    <cellStyle name="Обычный 68 2" xfId="24102" xr:uid="{00000000-0005-0000-0000-000050790000}"/>
    <cellStyle name="Обычный 7" xfId="15933" xr:uid="{00000000-0005-0000-0000-000051790000}"/>
    <cellStyle name="Обычный 7 2" xfId="24103" xr:uid="{00000000-0005-0000-0000-000052790000}"/>
    <cellStyle name="Обычный 7 2 2" xfId="24104" xr:uid="{00000000-0005-0000-0000-000053790000}"/>
    <cellStyle name="Обычный 7 3" xfId="24105" xr:uid="{00000000-0005-0000-0000-000054790000}"/>
    <cellStyle name="Обычный 7 4" xfId="24106" xr:uid="{00000000-0005-0000-0000-000055790000}"/>
    <cellStyle name="Обычный 70 2" xfId="24107" xr:uid="{00000000-0005-0000-0000-000056790000}"/>
    <cellStyle name="Обычный 73 2" xfId="31420" xr:uid="{00000000-0005-0000-0000-000057790000}"/>
    <cellStyle name="Обычный 8" xfId="15934" xr:uid="{00000000-0005-0000-0000-000058790000}"/>
    <cellStyle name="Обычный 8 2" xfId="24108" xr:uid="{00000000-0005-0000-0000-000059790000}"/>
    <cellStyle name="Обычный 8 3" xfId="24109" xr:uid="{00000000-0005-0000-0000-00005A790000}"/>
    <cellStyle name="Обычный 8 4" xfId="24110" xr:uid="{00000000-0005-0000-0000-00005B790000}"/>
    <cellStyle name="Обычный 8 5" xfId="31296" xr:uid="{00000000-0005-0000-0000-00005C790000}"/>
    <cellStyle name="Обычный 9" xfId="23552" xr:uid="{00000000-0005-0000-0000-00005D790000}"/>
    <cellStyle name="Обычный 9 2" xfId="24111" xr:uid="{00000000-0005-0000-0000-00005E790000}"/>
    <cellStyle name="Обычный 9 3" xfId="24112" xr:uid="{00000000-0005-0000-0000-00005F790000}"/>
    <cellStyle name="Обычнын_Ф2.тыс.руб" xfId="15935" xr:uid="{00000000-0005-0000-0000-000060790000}"/>
    <cellStyle name="Основа таблицы" xfId="15936" xr:uid="{00000000-0005-0000-0000-000061790000}"/>
    <cellStyle name="Основа таблицы 10" xfId="31297" xr:uid="{00000000-0005-0000-0000-000062790000}"/>
    <cellStyle name="Основа таблицы 2" xfId="15937" xr:uid="{00000000-0005-0000-0000-000063790000}"/>
    <cellStyle name="Основа таблицы 2 2" xfId="23553" xr:uid="{00000000-0005-0000-0000-000064790000}"/>
    <cellStyle name="Основа таблицы 2 2 2" xfId="23554" xr:uid="{00000000-0005-0000-0000-000065790000}"/>
    <cellStyle name="Основа таблицы 2 2_факт 2019" xfId="31298" xr:uid="{00000000-0005-0000-0000-000066790000}"/>
    <cellStyle name="Основа таблицы 2 3" xfId="23555" xr:uid="{00000000-0005-0000-0000-000067790000}"/>
    <cellStyle name="Основа таблицы 2 3 2" xfId="23556" xr:uid="{00000000-0005-0000-0000-000068790000}"/>
    <cellStyle name="Основа таблицы 2 3_факт 2019" xfId="31299" xr:uid="{00000000-0005-0000-0000-000069790000}"/>
    <cellStyle name="Основа таблицы 2 4" xfId="23557" xr:uid="{00000000-0005-0000-0000-00006A790000}"/>
    <cellStyle name="Основа таблицы 2_факт 2019" xfId="31300" xr:uid="{00000000-0005-0000-0000-00006B790000}"/>
    <cellStyle name="Основа таблицы 3" xfId="15938" xr:uid="{00000000-0005-0000-0000-00006C790000}"/>
    <cellStyle name="Основа таблицы 3 2" xfId="23558" xr:uid="{00000000-0005-0000-0000-00006D790000}"/>
    <cellStyle name="Основа таблицы 3_факт 2019" xfId="31301" xr:uid="{00000000-0005-0000-0000-00006E790000}"/>
    <cellStyle name="Основа таблицы 4" xfId="15939" xr:uid="{00000000-0005-0000-0000-00006F790000}"/>
    <cellStyle name="Основа таблицы 4 2" xfId="23559" xr:uid="{00000000-0005-0000-0000-000070790000}"/>
    <cellStyle name="Основа таблицы 4_факт 2019" xfId="31302" xr:uid="{00000000-0005-0000-0000-000071790000}"/>
    <cellStyle name="Основа таблицы 5" xfId="15940" xr:uid="{00000000-0005-0000-0000-000072790000}"/>
    <cellStyle name="Основа таблицы 5 2" xfId="23560" xr:uid="{00000000-0005-0000-0000-000073790000}"/>
    <cellStyle name="Основа таблицы 5_факт 2019" xfId="31303" xr:uid="{00000000-0005-0000-0000-000074790000}"/>
    <cellStyle name="Основа таблицы 6" xfId="23561" xr:uid="{00000000-0005-0000-0000-000075790000}"/>
    <cellStyle name="Основа таблицы 6 2" xfId="23562" xr:uid="{00000000-0005-0000-0000-000076790000}"/>
    <cellStyle name="Основа таблицы 6_факт 2019" xfId="31304" xr:uid="{00000000-0005-0000-0000-000077790000}"/>
    <cellStyle name="Основа таблицы 7" xfId="23563" xr:uid="{00000000-0005-0000-0000-000078790000}"/>
    <cellStyle name="Основа таблицы 7 2" xfId="23564" xr:uid="{00000000-0005-0000-0000-000079790000}"/>
    <cellStyle name="Основа таблицы 7_факт 2019" xfId="31305" xr:uid="{00000000-0005-0000-0000-00007A790000}"/>
    <cellStyle name="Основа таблицы 8" xfId="23565" xr:uid="{00000000-0005-0000-0000-00007B790000}"/>
    <cellStyle name="Основа таблицы 8 2" xfId="23566" xr:uid="{00000000-0005-0000-0000-00007C790000}"/>
    <cellStyle name="Основа таблицы 8_факт 2019" xfId="31306" xr:uid="{00000000-0005-0000-0000-00007D790000}"/>
    <cellStyle name="Основа таблицы 9" xfId="23567" xr:uid="{00000000-0005-0000-0000-00007E790000}"/>
    <cellStyle name="Основа таблицы_Лист2" xfId="31307" xr:uid="{00000000-0005-0000-0000-00007F790000}"/>
    <cellStyle name="Плохой 2" xfId="15941" xr:uid="{00000000-0005-0000-0000-000080790000}"/>
    <cellStyle name="Плохой 2 2" xfId="31308" xr:uid="{00000000-0005-0000-0000-000081790000}"/>
    <cellStyle name="Плохой 3" xfId="15942" xr:uid="{00000000-0005-0000-0000-000082790000}"/>
    <cellStyle name="Подгруппа" xfId="15943" xr:uid="{00000000-0005-0000-0000-000083790000}"/>
    <cellStyle name="Подгруппа 2" xfId="15944" xr:uid="{00000000-0005-0000-0000-000084790000}"/>
    <cellStyle name="Подгруппа 3" xfId="15945" xr:uid="{00000000-0005-0000-0000-000085790000}"/>
    <cellStyle name="Подгруппа 4" xfId="15946" xr:uid="{00000000-0005-0000-0000-000086790000}"/>
    <cellStyle name="Подзаголовок" xfId="15947" xr:uid="{00000000-0005-0000-0000-000087790000}"/>
    <cellStyle name="Подзаголовок 2" xfId="15948" xr:uid="{00000000-0005-0000-0000-000088790000}"/>
    <cellStyle name="Подзаголовок 3" xfId="15949" xr:uid="{00000000-0005-0000-0000-000089790000}"/>
    <cellStyle name="Подзаголовок 4" xfId="15950" xr:uid="{00000000-0005-0000-0000-00008A790000}"/>
    <cellStyle name="Подписи" xfId="15951" xr:uid="{00000000-0005-0000-0000-00008B790000}"/>
    <cellStyle name="Подписи 2" xfId="31309" xr:uid="{00000000-0005-0000-0000-00008C790000}"/>
    <cellStyle name="Подстрока" xfId="15952" xr:uid="{00000000-0005-0000-0000-00008D790000}"/>
    <cellStyle name="Подстрока 2" xfId="15953" xr:uid="{00000000-0005-0000-0000-00008E790000}"/>
    <cellStyle name="Подстрока 3" xfId="15954" xr:uid="{00000000-0005-0000-0000-00008F790000}"/>
    <cellStyle name="Подстрока 4" xfId="15955" xr:uid="{00000000-0005-0000-0000-000090790000}"/>
    <cellStyle name="Пояснение 2" xfId="15956" xr:uid="{00000000-0005-0000-0000-000091790000}"/>
    <cellStyle name="Пояснение 2 2" xfId="31310" xr:uid="{00000000-0005-0000-0000-000092790000}"/>
    <cellStyle name="Пояснение 3" xfId="15957" xr:uid="{00000000-0005-0000-0000-000093790000}"/>
    <cellStyle name="Примечание 2" xfId="15958" xr:uid="{00000000-0005-0000-0000-000094790000}"/>
    <cellStyle name="Примечание 2 2" xfId="15959" xr:uid="{00000000-0005-0000-0000-000095790000}"/>
    <cellStyle name="Примечание 2 3" xfId="15960" xr:uid="{00000000-0005-0000-0000-000096790000}"/>
    <cellStyle name="Примечание 2 4" xfId="15961" xr:uid="{00000000-0005-0000-0000-000097790000}"/>
    <cellStyle name="Примечание 3" xfId="15962" xr:uid="{00000000-0005-0000-0000-000098790000}"/>
    <cellStyle name="Примечание 4" xfId="15963" xr:uid="{00000000-0005-0000-0000-000099790000}"/>
    <cellStyle name="Примечание 5" xfId="15964" xr:uid="{00000000-0005-0000-0000-00009A790000}"/>
    <cellStyle name="Примечание 6" xfId="15965" xr:uid="{00000000-0005-0000-0000-00009B790000}"/>
    <cellStyle name="Проверка" xfId="15966" xr:uid="{00000000-0005-0000-0000-00009C790000}"/>
    <cellStyle name="Проверка 2" xfId="31311" xr:uid="{00000000-0005-0000-0000-00009D790000}"/>
    <cellStyle name="Продукт" xfId="15967" xr:uid="{00000000-0005-0000-0000-00009E790000}"/>
    <cellStyle name="Продукт 2" xfId="15968" xr:uid="{00000000-0005-0000-0000-00009F790000}"/>
    <cellStyle name="Продукт_факт 2019" xfId="31312" xr:uid="{00000000-0005-0000-0000-0000A0790000}"/>
    <cellStyle name="Простая строка" xfId="15969" xr:uid="{00000000-0005-0000-0000-0000A1790000}"/>
    <cellStyle name="Простая строка 2" xfId="31313" xr:uid="{00000000-0005-0000-0000-0000A2790000}"/>
    <cellStyle name="Процент (0)" xfId="15970" xr:uid="{00000000-0005-0000-0000-0000A3790000}"/>
    <cellStyle name="Процент (0) 2" xfId="31314" xr:uid="{00000000-0005-0000-0000-0000A4790000}"/>
    <cellStyle name="Процентный" xfId="1" builtinId="5"/>
    <cellStyle name="Процентный 2" xfId="15971" xr:uid="{00000000-0005-0000-0000-0000A6790000}"/>
    <cellStyle name="Процентный 2 2" xfId="23568" xr:uid="{00000000-0005-0000-0000-0000A7790000}"/>
    <cellStyle name="Процентный 2 2 2" xfId="31315" xr:uid="{00000000-0005-0000-0000-0000A8790000}"/>
    <cellStyle name="Процентный 2 3" xfId="23569" xr:uid="{00000000-0005-0000-0000-0000A9790000}"/>
    <cellStyle name="Процентный 2 4" xfId="23570" xr:uid="{00000000-0005-0000-0000-0000AA790000}"/>
    <cellStyle name="Процентный 2 5" xfId="23571" xr:uid="{00000000-0005-0000-0000-0000AB790000}"/>
    <cellStyle name="Процентный 2 6" xfId="31316" xr:uid="{00000000-0005-0000-0000-0000AC790000}"/>
    <cellStyle name="Процентный 2_Лист2" xfId="31317" xr:uid="{00000000-0005-0000-0000-0000AD790000}"/>
    <cellStyle name="Процентный 21" xfId="24113" xr:uid="{00000000-0005-0000-0000-0000AE790000}"/>
    <cellStyle name="Процентный 3" xfId="15972" xr:uid="{00000000-0005-0000-0000-0000AF790000}"/>
    <cellStyle name="Процентный 3 2" xfId="24114" xr:uid="{00000000-0005-0000-0000-0000B0790000}"/>
    <cellStyle name="Процентный 4" xfId="15973" xr:uid="{00000000-0005-0000-0000-0000B1790000}"/>
    <cellStyle name="Процентный 5" xfId="15974" xr:uid="{00000000-0005-0000-0000-0000B2790000}"/>
    <cellStyle name="Процентный 6" xfId="15975" xr:uid="{00000000-0005-0000-0000-0000B3790000}"/>
    <cellStyle name="Процентный 7" xfId="31440" xr:uid="{00000000-0005-0000-0000-0000B4790000}"/>
    <cellStyle name="Разница" xfId="15976" xr:uid="{00000000-0005-0000-0000-0000B5790000}"/>
    <cellStyle name="Разница 2" xfId="15977" xr:uid="{00000000-0005-0000-0000-0000B6790000}"/>
    <cellStyle name="Разница 3" xfId="15978" xr:uid="{00000000-0005-0000-0000-0000B7790000}"/>
    <cellStyle name="Разница 4" xfId="15979" xr:uid="{00000000-0005-0000-0000-0000B8790000}"/>
    <cellStyle name="руб. (0)" xfId="15980" xr:uid="{00000000-0005-0000-0000-0000B9790000}"/>
    <cellStyle name="Сводная" xfId="15981" xr:uid="{00000000-0005-0000-0000-0000BA790000}"/>
    <cellStyle name="Сводная 2" xfId="15982" xr:uid="{00000000-0005-0000-0000-0000BB790000}"/>
    <cellStyle name="Сводная 3" xfId="15983" xr:uid="{00000000-0005-0000-0000-0000BC790000}"/>
    <cellStyle name="Сводная 4" xfId="15984" xr:uid="{00000000-0005-0000-0000-0000BD790000}"/>
    <cellStyle name="Сводная 5" xfId="15985" xr:uid="{00000000-0005-0000-0000-0000BE790000}"/>
    <cellStyle name="Связанная ячейка 2" xfId="15986" xr:uid="{00000000-0005-0000-0000-0000BF790000}"/>
    <cellStyle name="Связанная ячейка 2 2" xfId="31318" xr:uid="{00000000-0005-0000-0000-0000C0790000}"/>
    <cellStyle name="Связанная ячейка 3" xfId="15987" xr:uid="{00000000-0005-0000-0000-0000C1790000}"/>
    <cellStyle name="Сложный заголовок" xfId="15988" xr:uid="{00000000-0005-0000-0000-0000C2790000}"/>
    <cellStyle name="Сложный заголовок 2" xfId="31319" xr:uid="{00000000-0005-0000-0000-0000C3790000}"/>
    <cellStyle name="Стиль 1" xfId="25" xr:uid="{00000000-0005-0000-0000-0000C4790000}"/>
    <cellStyle name="Стиль 1 2" xfId="15989" xr:uid="{00000000-0005-0000-0000-0000C5790000}"/>
    <cellStyle name="Стиль 1 2 2" xfId="31320" xr:uid="{00000000-0005-0000-0000-0000C6790000}"/>
    <cellStyle name="Стиль 1 3" xfId="15990" xr:uid="{00000000-0005-0000-0000-0000C7790000}"/>
    <cellStyle name="Стиль 1 3 2" xfId="31321" xr:uid="{00000000-0005-0000-0000-0000C8790000}"/>
    <cellStyle name="Стиль 1 4" xfId="23572" xr:uid="{00000000-0005-0000-0000-0000C9790000}"/>
    <cellStyle name="Стиль 1 5" xfId="31322" xr:uid="{00000000-0005-0000-0000-0000CA790000}"/>
    <cellStyle name="Стиль 1_BK Sever IAS FS 3m 2007" xfId="15991" xr:uid="{00000000-0005-0000-0000-0000CB790000}"/>
    <cellStyle name="Стиль 10" xfId="15992" xr:uid="{00000000-0005-0000-0000-0000CC790000}"/>
    <cellStyle name="Стиль 10 2" xfId="31323" xr:uid="{00000000-0005-0000-0000-0000CD790000}"/>
    <cellStyle name="Стиль 11" xfId="15993" xr:uid="{00000000-0005-0000-0000-0000CE790000}"/>
    <cellStyle name="Стиль 11 2" xfId="31324" xr:uid="{00000000-0005-0000-0000-0000CF790000}"/>
    <cellStyle name="Стиль 12" xfId="15994" xr:uid="{00000000-0005-0000-0000-0000D0790000}"/>
    <cellStyle name="Стиль 12 2" xfId="31325" xr:uid="{00000000-0005-0000-0000-0000D1790000}"/>
    <cellStyle name="Стиль 13" xfId="15995" xr:uid="{00000000-0005-0000-0000-0000D2790000}"/>
    <cellStyle name="Стиль 13 2" xfId="31326" xr:uid="{00000000-0005-0000-0000-0000D3790000}"/>
    <cellStyle name="Стиль 2" xfId="15996" xr:uid="{00000000-0005-0000-0000-0000D4790000}"/>
    <cellStyle name="Стиль 2 2" xfId="15997" xr:uid="{00000000-0005-0000-0000-0000D5790000}"/>
    <cellStyle name="Стиль 2 2 2" xfId="24115" xr:uid="{00000000-0005-0000-0000-0000D6790000}"/>
    <cellStyle name="Стиль 2 2 2 2" xfId="31327" xr:uid="{00000000-0005-0000-0000-0000D7790000}"/>
    <cellStyle name="Стиль 2 2 3" xfId="31328" xr:uid="{00000000-0005-0000-0000-0000D8790000}"/>
    <cellStyle name="Стиль 2 2_Лист2" xfId="31329" xr:uid="{00000000-0005-0000-0000-0000D9790000}"/>
    <cellStyle name="Стиль 2 3" xfId="15998" xr:uid="{00000000-0005-0000-0000-0000DA790000}"/>
    <cellStyle name="Стиль 2 3 2" xfId="24116" xr:uid="{00000000-0005-0000-0000-0000DB790000}"/>
    <cellStyle name="Стиль 2 3 2 2" xfId="31330" xr:uid="{00000000-0005-0000-0000-0000DC790000}"/>
    <cellStyle name="Стиль 2 3 3" xfId="31331" xr:uid="{00000000-0005-0000-0000-0000DD790000}"/>
    <cellStyle name="Стиль 2 3_Лист2" xfId="31332" xr:uid="{00000000-0005-0000-0000-0000DE790000}"/>
    <cellStyle name="Стиль 2 4" xfId="15999" xr:uid="{00000000-0005-0000-0000-0000DF790000}"/>
    <cellStyle name="Стиль 2 4 2" xfId="24117" xr:uid="{00000000-0005-0000-0000-0000E0790000}"/>
    <cellStyle name="Стиль 2 4 2 2" xfId="31333" xr:uid="{00000000-0005-0000-0000-0000E1790000}"/>
    <cellStyle name="Стиль 2 4 3" xfId="31334" xr:uid="{00000000-0005-0000-0000-0000E2790000}"/>
    <cellStyle name="Стиль 2 4_Лист2" xfId="31335" xr:uid="{00000000-0005-0000-0000-0000E3790000}"/>
    <cellStyle name="Стиль 2 5" xfId="31336" xr:uid="{00000000-0005-0000-0000-0000E4790000}"/>
    <cellStyle name="Стиль 2_Лист2" xfId="31337" xr:uid="{00000000-0005-0000-0000-0000E5790000}"/>
    <cellStyle name="Стиль 3" xfId="16000" xr:uid="{00000000-0005-0000-0000-0000E6790000}"/>
    <cellStyle name="Стиль 3 2" xfId="16001" xr:uid="{00000000-0005-0000-0000-0000E7790000}"/>
    <cellStyle name="Стиль 3 2 2" xfId="24118" xr:uid="{00000000-0005-0000-0000-0000E8790000}"/>
    <cellStyle name="Стиль 3 2 2 2" xfId="31338" xr:uid="{00000000-0005-0000-0000-0000E9790000}"/>
    <cellStyle name="Стиль 3 2 3" xfId="31339" xr:uid="{00000000-0005-0000-0000-0000EA790000}"/>
    <cellStyle name="Стиль 3 2_Лист2" xfId="31340" xr:uid="{00000000-0005-0000-0000-0000EB790000}"/>
    <cellStyle name="Стиль 3 3" xfId="16002" xr:uid="{00000000-0005-0000-0000-0000EC790000}"/>
    <cellStyle name="Стиль 3 3 2" xfId="24119" xr:uid="{00000000-0005-0000-0000-0000ED790000}"/>
    <cellStyle name="Стиль 3 3 2 2" xfId="31341" xr:uid="{00000000-0005-0000-0000-0000EE790000}"/>
    <cellStyle name="Стиль 3 3 3" xfId="31342" xr:uid="{00000000-0005-0000-0000-0000EF790000}"/>
    <cellStyle name="Стиль 3 3_Лист2" xfId="31343" xr:uid="{00000000-0005-0000-0000-0000F0790000}"/>
    <cellStyle name="Стиль 3 4" xfId="16003" xr:uid="{00000000-0005-0000-0000-0000F1790000}"/>
    <cellStyle name="Стиль 3 4 2" xfId="24120" xr:uid="{00000000-0005-0000-0000-0000F2790000}"/>
    <cellStyle name="Стиль 3 4 2 2" xfId="31344" xr:uid="{00000000-0005-0000-0000-0000F3790000}"/>
    <cellStyle name="Стиль 3 4 3" xfId="31345" xr:uid="{00000000-0005-0000-0000-0000F4790000}"/>
    <cellStyle name="Стиль 3 4_Лист2" xfId="31346" xr:uid="{00000000-0005-0000-0000-0000F5790000}"/>
    <cellStyle name="Стиль 3 5" xfId="31347" xr:uid="{00000000-0005-0000-0000-0000F6790000}"/>
    <cellStyle name="Стиль 3_Лист2" xfId="31348" xr:uid="{00000000-0005-0000-0000-0000F7790000}"/>
    <cellStyle name="Стиль 4" xfId="16004" xr:uid="{00000000-0005-0000-0000-0000F8790000}"/>
    <cellStyle name="Стиль 4 2" xfId="16005" xr:uid="{00000000-0005-0000-0000-0000F9790000}"/>
    <cellStyle name="Стиль 4 2 2" xfId="24121" xr:uid="{00000000-0005-0000-0000-0000FA790000}"/>
    <cellStyle name="Стиль 4 2 2 2" xfId="31349" xr:uid="{00000000-0005-0000-0000-0000FB790000}"/>
    <cellStyle name="Стиль 4 2 3" xfId="31350" xr:uid="{00000000-0005-0000-0000-0000FC790000}"/>
    <cellStyle name="Стиль 4 2_Лист2" xfId="31351" xr:uid="{00000000-0005-0000-0000-0000FD790000}"/>
    <cellStyle name="Стиль 4 3" xfId="16006" xr:uid="{00000000-0005-0000-0000-0000FE790000}"/>
    <cellStyle name="Стиль 4 3 2" xfId="24122" xr:uid="{00000000-0005-0000-0000-0000FF790000}"/>
    <cellStyle name="Стиль 4 3 2 2" xfId="31352" xr:uid="{00000000-0005-0000-0000-0000007A0000}"/>
    <cellStyle name="Стиль 4 3 3" xfId="31353" xr:uid="{00000000-0005-0000-0000-0000017A0000}"/>
    <cellStyle name="Стиль 4 3_Лист2" xfId="31354" xr:uid="{00000000-0005-0000-0000-0000027A0000}"/>
    <cellStyle name="Стиль 4 4" xfId="16007" xr:uid="{00000000-0005-0000-0000-0000037A0000}"/>
    <cellStyle name="Стиль 4 4 2" xfId="24123" xr:uid="{00000000-0005-0000-0000-0000047A0000}"/>
    <cellStyle name="Стиль 4 4 2 2" xfId="31355" xr:uid="{00000000-0005-0000-0000-0000057A0000}"/>
    <cellStyle name="Стиль 4 4 3" xfId="31356" xr:uid="{00000000-0005-0000-0000-0000067A0000}"/>
    <cellStyle name="Стиль 4 4_Лист2" xfId="31357" xr:uid="{00000000-0005-0000-0000-0000077A0000}"/>
    <cellStyle name="Стиль 4 5" xfId="31358" xr:uid="{00000000-0005-0000-0000-0000087A0000}"/>
    <cellStyle name="Стиль 4_Лист2" xfId="31359" xr:uid="{00000000-0005-0000-0000-0000097A0000}"/>
    <cellStyle name="Стиль 5" xfId="16008" xr:uid="{00000000-0005-0000-0000-00000A7A0000}"/>
    <cellStyle name="Стиль 5 2" xfId="31360" xr:uid="{00000000-0005-0000-0000-00000B7A0000}"/>
    <cellStyle name="Стиль 6" xfId="16009" xr:uid="{00000000-0005-0000-0000-00000C7A0000}"/>
    <cellStyle name="Стиль 6 2" xfId="31361" xr:uid="{00000000-0005-0000-0000-00000D7A0000}"/>
    <cellStyle name="Стиль 7" xfId="16010" xr:uid="{00000000-0005-0000-0000-00000E7A0000}"/>
    <cellStyle name="Стиль 7 2" xfId="31362" xr:uid="{00000000-0005-0000-0000-00000F7A0000}"/>
    <cellStyle name="Стиль 8" xfId="16011" xr:uid="{00000000-0005-0000-0000-0000107A0000}"/>
    <cellStyle name="Стиль 8 2" xfId="31363" xr:uid="{00000000-0005-0000-0000-0000117A0000}"/>
    <cellStyle name="Стиль 9" xfId="16012" xr:uid="{00000000-0005-0000-0000-0000127A0000}"/>
    <cellStyle name="Стиль 9 2" xfId="31364" xr:uid="{00000000-0005-0000-0000-0000137A0000}"/>
    <cellStyle name="Стиль_названий" xfId="16013" xr:uid="{00000000-0005-0000-0000-0000147A0000}"/>
    <cellStyle name="Строка нечётная" xfId="16014" xr:uid="{00000000-0005-0000-0000-0000157A0000}"/>
    <cellStyle name="Строка нечётная 2" xfId="16015" xr:uid="{00000000-0005-0000-0000-0000167A0000}"/>
    <cellStyle name="Строка нечётная 3" xfId="16016" xr:uid="{00000000-0005-0000-0000-0000177A0000}"/>
    <cellStyle name="Строка нечётная 4" xfId="16017" xr:uid="{00000000-0005-0000-0000-0000187A0000}"/>
    <cellStyle name="Строка чётная" xfId="16018" xr:uid="{00000000-0005-0000-0000-0000197A0000}"/>
    <cellStyle name="Строка чётная 2" xfId="16019" xr:uid="{00000000-0005-0000-0000-00001A7A0000}"/>
    <cellStyle name="Строка чётная 3" xfId="16020" xr:uid="{00000000-0005-0000-0000-00001B7A0000}"/>
    <cellStyle name="Строка чётная 4" xfId="16021" xr:uid="{00000000-0005-0000-0000-00001C7A0000}"/>
    <cellStyle name="Субсчет" xfId="16022" xr:uid="{00000000-0005-0000-0000-00001D7A0000}"/>
    <cellStyle name="Субсчет 2" xfId="16023" xr:uid="{00000000-0005-0000-0000-00001E7A0000}"/>
    <cellStyle name="Субсчет 3" xfId="16024" xr:uid="{00000000-0005-0000-0000-00001F7A0000}"/>
    <cellStyle name="Субсчет 4" xfId="16025" xr:uid="{00000000-0005-0000-0000-0000207A0000}"/>
    <cellStyle name="Счет" xfId="16026" xr:uid="{00000000-0005-0000-0000-0000217A0000}"/>
    <cellStyle name="Счет 2" xfId="16027" xr:uid="{00000000-0005-0000-0000-0000227A0000}"/>
    <cellStyle name="Счет 3" xfId="16028" xr:uid="{00000000-0005-0000-0000-0000237A0000}"/>
    <cellStyle name="Счет 4" xfId="16029" xr:uid="{00000000-0005-0000-0000-0000247A0000}"/>
    <cellStyle name="ТЕКСТ" xfId="16030" xr:uid="{00000000-0005-0000-0000-0000257A0000}"/>
    <cellStyle name="ТЕКСТ 2" xfId="31365" xr:uid="{00000000-0005-0000-0000-0000267A0000}"/>
    <cellStyle name="Текст предупреждения 2" xfId="16031" xr:uid="{00000000-0005-0000-0000-0000277A0000}"/>
    <cellStyle name="Текст предупреждения 2 2" xfId="31366" xr:uid="{00000000-0005-0000-0000-0000287A0000}"/>
    <cellStyle name="Текст предупреждения 3" xfId="16032" xr:uid="{00000000-0005-0000-0000-0000297A0000}"/>
    <cellStyle name="тонн (0)" xfId="16033" xr:uid="{00000000-0005-0000-0000-00002A7A0000}"/>
    <cellStyle name="тонны" xfId="16034" xr:uid="{00000000-0005-0000-0000-00002B7A0000}"/>
    <cellStyle name="тонны 2" xfId="31367" xr:uid="{00000000-0005-0000-0000-00002C7A0000}"/>
    <cellStyle name="Тыс $ (0)" xfId="16035" xr:uid="{00000000-0005-0000-0000-00002D7A0000}"/>
    <cellStyle name="Тыс (0)" xfId="16036" xr:uid="{00000000-0005-0000-0000-00002E7A0000}"/>
    <cellStyle name="тыс. тонн (0)" xfId="16037" xr:uid="{00000000-0005-0000-0000-00002F7A0000}"/>
    <cellStyle name="ТысРуб" xfId="16038" xr:uid="{00000000-0005-0000-0000-0000307A0000}"/>
    <cellStyle name="ТысРуб 2" xfId="31368" xr:uid="{00000000-0005-0000-0000-0000317A0000}"/>
    <cellStyle name="Тысячи" xfId="16039" xr:uid="{00000000-0005-0000-0000-0000327A0000}"/>
    <cellStyle name="Тысячи (0)" xfId="16040" xr:uid="{00000000-0005-0000-0000-0000337A0000}"/>
    <cellStyle name="Тысячи (0) 2" xfId="16041" xr:uid="{00000000-0005-0000-0000-0000347A0000}"/>
    <cellStyle name="Тысячи (0) 3" xfId="16042" xr:uid="{00000000-0005-0000-0000-0000357A0000}"/>
    <cellStyle name="Тысячи (0) 4" xfId="16043" xr:uid="{00000000-0005-0000-0000-0000367A0000}"/>
    <cellStyle name="тысячи (000)" xfId="16044" xr:uid="{00000000-0005-0000-0000-0000377A0000}"/>
    <cellStyle name="тысячи (000) 2" xfId="16045" xr:uid="{00000000-0005-0000-0000-0000387A0000}"/>
    <cellStyle name="тысячи (000) 3" xfId="16046" xr:uid="{00000000-0005-0000-0000-0000397A0000}"/>
    <cellStyle name="тысячи (000) 4" xfId="16047" xr:uid="{00000000-0005-0000-0000-00003A7A0000}"/>
    <cellStyle name="Тысячи [0.0]" xfId="16048" xr:uid="{00000000-0005-0000-0000-00003B7A0000}"/>
    <cellStyle name="Тысячи [0.0] 2" xfId="16049" xr:uid="{00000000-0005-0000-0000-00003C7A0000}"/>
    <cellStyle name="Тысячи [0.0] 3" xfId="31369" xr:uid="{00000000-0005-0000-0000-00003D7A0000}"/>
    <cellStyle name="Тысячи [0.0]_Лист2" xfId="31370" xr:uid="{00000000-0005-0000-0000-00003E7A0000}"/>
    <cellStyle name="Тысячи [0]_1 кв" xfId="16050" xr:uid="{00000000-0005-0000-0000-00003F7A0000}"/>
    <cellStyle name="Тысячи [а]" xfId="16051" xr:uid="{00000000-0005-0000-0000-0000407A0000}"/>
    <cellStyle name="Тысячи [а] 2" xfId="16052" xr:uid="{00000000-0005-0000-0000-0000417A0000}"/>
    <cellStyle name="Тысячи [а] 3" xfId="31371" xr:uid="{00000000-0005-0000-0000-0000427A0000}"/>
    <cellStyle name="Тысячи [а]_Лист2" xfId="31372" xr:uid="{00000000-0005-0000-0000-0000437A0000}"/>
    <cellStyle name="Тысячи 2" xfId="16053" xr:uid="{00000000-0005-0000-0000-0000447A0000}"/>
    <cellStyle name="Тысячи 3" xfId="16054" xr:uid="{00000000-0005-0000-0000-0000457A0000}"/>
    <cellStyle name="Тысячи 4" xfId="16055" xr:uid="{00000000-0005-0000-0000-0000467A0000}"/>
    <cellStyle name="Тысячи_ прибыль " xfId="16056" xr:uid="{00000000-0005-0000-0000-0000477A0000}"/>
    <cellStyle name="Фин_тыс" xfId="24124" xr:uid="{00000000-0005-0000-0000-0000487A0000}"/>
    <cellStyle name="Финансовый" xfId="31441" builtinId="3"/>
    <cellStyle name="Финансовый [0] 2" xfId="16057" xr:uid="{00000000-0005-0000-0000-00004A7A0000}"/>
    <cellStyle name="Финансовый [0] 2 2" xfId="16058" xr:uid="{00000000-0005-0000-0000-00004B7A0000}"/>
    <cellStyle name="Финансовый [0] 2 2 2" xfId="31373" xr:uid="{00000000-0005-0000-0000-00004C7A0000}"/>
    <cellStyle name="Финансовый [0] 2 3" xfId="16059" xr:uid="{00000000-0005-0000-0000-00004D7A0000}"/>
    <cellStyle name="Финансовый [0] 2 4" xfId="23573" xr:uid="{00000000-0005-0000-0000-00004E7A0000}"/>
    <cellStyle name="Финансовый [0] 2 5" xfId="31374" xr:uid="{00000000-0005-0000-0000-00004F7A0000}"/>
    <cellStyle name="Финансовый [0] 2_Лист2" xfId="31375" xr:uid="{00000000-0005-0000-0000-0000507A0000}"/>
    <cellStyle name="Финансовый [0] 3" xfId="24125" xr:uid="{00000000-0005-0000-0000-0000517A0000}"/>
    <cellStyle name="Финансовый [0] 3 2" xfId="31376" xr:uid="{00000000-0005-0000-0000-0000527A0000}"/>
    <cellStyle name="Финансовый [0] 4" xfId="24126" xr:uid="{00000000-0005-0000-0000-0000537A0000}"/>
    <cellStyle name="Финансовый [0] 4 2" xfId="31377" xr:uid="{00000000-0005-0000-0000-0000547A0000}"/>
    <cellStyle name="Финансовый 10" xfId="23574" xr:uid="{00000000-0005-0000-0000-0000557A0000}"/>
    <cellStyle name="Финансовый 10 2" xfId="31378" xr:uid="{00000000-0005-0000-0000-0000567A0000}"/>
    <cellStyle name="Финансовый 11" xfId="23575" xr:uid="{00000000-0005-0000-0000-0000577A0000}"/>
    <cellStyle name="Финансовый 11 2" xfId="24127" xr:uid="{00000000-0005-0000-0000-0000587A0000}"/>
    <cellStyle name="Финансовый 12" xfId="23576" xr:uid="{00000000-0005-0000-0000-0000597A0000}"/>
    <cellStyle name="Финансовый 12 2" xfId="24128" xr:uid="{00000000-0005-0000-0000-00005A7A0000}"/>
    <cellStyle name="Финансовый 13" xfId="23577" xr:uid="{00000000-0005-0000-0000-00005B7A0000}"/>
    <cellStyle name="Финансовый 13 2" xfId="31379" xr:uid="{00000000-0005-0000-0000-00005C7A0000}"/>
    <cellStyle name="Финансовый 14" xfId="23578" xr:uid="{00000000-0005-0000-0000-00005D7A0000}"/>
    <cellStyle name="Финансовый 15" xfId="23579" xr:uid="{00000000-0005-0000-0000-00005E7A0000}"/>
    <cellStyle name="Финансовый 16" xfId="23897" xr:uid="{00000000-0005-0000-0000-00005F7A0000}"/>
    <cellStyle name="Финансовый 16 2" xfId="31380" xr:uid="{00000000-0005-0000-0000-0000607A0000}"/>
    <cellStyle name="Финансовый 16 3" xfId="31444" xr:uid="{00000000-0005-0000-0000-0000617A0000}"/>
    <cellStyle name="Финансовый 17" xfId="31381" xr:uid="{00000000-0005-0000-0000-0000627A0000}"/>
    <cellStyle name="Финансовый 18" xfId="31382" xr:uid="{00000000-0005-0000-0000-0000637A0000}"/>
    <cellStyle name="Финансовый 19" xfId="31383" xr:uid="{00000000-0005-0000-0000-0000647A0000}"/>
    <cellStyle name="Финансовый 2" xfId="16060" xr:uid="{00000000-0005-0000-0000-0000657A0000}"/>
    <cellStyle name="Финансовый 2 2" xfId="22" xr:uid="{00000000-0005-0000-0000-0000667A0000}"/>
    <cellStyle name="Финансовый 2 2 2" xfId="28" xr:uid="{00000000-0005-0000-0000-0000677A0000}"/>
    <cellStyle name="Финансовый 2 2 2 2" xfId="23628" xr:uid="{00000000-0005-0000-0000-0000687A0000}"/>
    <cellStyle name="Финансовый 2 2 3" xfId="23580" xr:uid="{00000000-0005-0000-0000-0000697A0000}"/>
    <cellStyle name="Финансовый 2 2 4" xfId="23581" xr:uid="{00000000-0005-0000-0000-00006A7A0000}"/>
    <cellStyle name="Финансовый 2 2 5" xfId="23582" xr:uid="{00000000-0005-0000-0000-00006B7A0000}"/>
    <cellStyle name="Финансовый 2 2 6" xfId="23583" xr:uid="{00000000-0005-0000-0000-00006C7A0000}"/>
    <cellStyle name="Финансовый 2 2 7" xfId="31384" xr:uid="{00000000-0005-0000-0000-00006D7A0000}"/>
    <cellStyle name="Финансовый 2 2 8" xfId="23624" xr:uid="{00000000-0005-0000-0000-00006E7A0000}"/>
    <cellStyle name="Финансовый 2 2_Зависимые списки" xfId="16061" xr:uid="{00000000-0005-0000-0000-00006F7A0000}"/>
    <cellStyle name="Финансовый 2 3" xfId="31" xr:uid="{00000000-0005-0000-0000-0000707A0000}"/>
    <cellStyle name="Финансовый 2 3 2" xfId="23585" xr:uid="{00000000-0005-0000-0000-0000717A0000}"/>
    <cellStyle name="Финансовый 2 3 2 2" xfId="31385" xr:uid="{00000000-0005-0000-0000-0000727A0000}"/>
    <cellStyle name="Финансовый 2 3 3" xfId="31386" xr:uid="{00000000-0005-0000-0000-0000737A0000}"/>
    <cellStyle name="Финансовый 2 3_Справочники" xfId="23584" xr:uid="{00000000-0005-0000-0000-0000747A0000}"/>
    <cellStyle name="Финансовый 2 4" xfId="23586" xr:uid="{00000000-0005-0000-0000-0000757A0000}"/>
    <cellStyle name="Финансовый 2 5" xfId="23587" xr:uid="{00000000-0005-0000-0000-0000767A0000}"/>
    <cellStyle name="Финансовый 2 6" xfId="23588" xr:uid="{00000000-0005-0000-0000-0000777A0000}"/>
    <cellStyle name="Финансовый 2 7" xfId="23589" xr:uid="{00000000-0005-0000-0000-0000787A0000}"/>
    <cellStyle name="Финансовый 2 8" xfId="31387" xr:uid="{00000000-0005-0000-0000-0000797A0000}"/>
    <cellStyle name="Финансовый 2_Лист2" xfId="31388" xr:uid="{00000000-0005-0000-0000-00007A7A0000}"/>
    <cellStyle name="Финансовый 20" xfId="31422" xr:uid="{00000000-0005-0000-0000-00007B7A0000}"/>
    <cellStyle name="Финансовый 21" xfId="31427" xr:uid="{00000000-0005-0000-0000-00007C7A0000}"/>
    <cellStyle name="Финансовый 3" xfId="16062" xr:uid="{00000000-0005-0000-0000-00007D7A0000}"/>
    <cellStyle name="Финансовый 3 2" xfId="16063" xr:uid="{00000000-0005-0000-0000-00007E7A0000}"/>
    <cellStyle name="Финансовый 3 2 2" xfId="23590" xr:uid="{00000000-0005-0000-0000-00007F7A0000}"/>
    <cellStyle name="Финансовый 3 2 3" xfId="23591" xr:uid="{00000000-0005-0000-0000-0000807A0000}"/>
    <cellStyle name="Финансовый 3 2 4" xfId="23592" xr:uid="{00000000-0005-0000-0000-0000817A0000}"/>
    <cellStyle name="Финансовый 3 2 5" xfId="23593" xr:uid="{00000000-0005-0000-0000-0000827A0000}"/>
    <cellStyle name="Финансовый 3 2 6" xfId="23594" xr:uid="{00000000-0005-0000-0000-0000837A0000}"/>
    <cellStyle name="Финансовый 3 2 7" xfId="31389" xr:uid="{00000000-0005-0000-0000-0000847A0000}"/>
    <cellStyle name="Финансовый 3 2_факт 2019" xfId="31390" xr:uid="{00000000-0005-0000-0000-0000857A0000}"/>
    <cellStyle name="Финансовый 3 3" xfId="23595" xr:uid="{00000000-0005-0000-0000-0000867A0000}"/>
    <cellStyle name="Финансовый 3 3 2" xfId="31391" xr:uid="{00000000-0005-0000-0000-0000877A0000}"/>
    <cellStyle name="Финансовый 3 4" xfId="23596" xr:uid="{00000000-0005-0000-0000-0000887A0000}"/>
    <cellStyle name="Финансовый 3 5" xfId="23597" xr:uid="{00000000-0005-0000-0000-0000897A0000}"/>
    <cellStyle name="Финансовый 3 6" xfId="23598" xr:uid="{00000000-0005-0000-0000-00008A7A0000}"/>
    <cellStyle name="Финансовый 3 7" xfId="23599" xr:uid="{00000000-0005-0000-0000-00008B7A0000}"/>
    <cellStyle name="Финансовый 3 8" xfId="31392" xr:uid="{00000000-0005-0000-0000-00008C7A0000}"/>
    <cellStyle name="Финансовый 3_Лист2" xfId="31393" xr:uid="{00000000-0005-0000-0000-00008D7A0000}"/>
    <cellStyle name="Финансовый 4" xfId="16064" xr:uid="{00000000-0005-0000-0000-00008E7A0000}"/>
    <cellStyle name="Финансовый 4 2" xfId="23600" xr:uid="{00000000-0005-0000-0000-00008F7A0000}"/>
    <cellStyle name="Финансовый 4 2 2" xfId="31394" xr:uid="{00000000-0005-0000-0000-0000907A0000}"/>
    <cellStyle name="Финансовый 4 3" xfId="23601" xr:uid="{00000000-0005-0000-0000-0000917A0000}"/>
    <cellStyle name="Финансовый 4 3 2" xfId="31395" xr:uid="{00000000-0005-0000-0000-0000927A0000}"/>
    <cellStyle name="Финансовый 4 4" xfId="31396" xr:uid="{00000000-0005-0000-0000-0000937A0000}"/>
    <cellStyle name="Финансовый 4_Лист2" xfId="31397" xr:uid="{00000000-0005-0000-0000-0000947A0000}"/>
    <cellStyle name="Финансовый 5" xfId="16065" xr:uid="{00000000-0005-0000-0000-0000957A0000}"/>
    <cellStyle name="Финансовый 5 2" xfId="24129" xr:uid="{00000000-0005-0000-0000-0000967A0000}"/>
    <cellStyle name="Финансовый 5 2 2" xfId="24130" xr:uid="{00000000-0005-0000-0000-0000977A0000}"/>
    <cellStyle name="Финансовый 5 2 2 2" xfId="24131" xr:uid="{00000000-0005-0000-0000-0000987A0000}"/>
    <cellStyle name="Финансовый 5 3" xfId="24132" xr:uid="{00000000-0005-0000-0000-0000997A0000}"/>
    <cellStyle name="Финансовый 6" xfId="16066" xr:uid="{00000000-0005-0000-0000-00009A7A0000}"/>
    <cellStyle name="Финансовый 6 2" xfId="16067" xr:uid="{00000000-0005-0000-0000-00009B7A0000}"/>
    <cellStyle name="Финансовый 6 2 2" xfId="24133" xr:uid="{00000000-0005-0000-0000-00009C7A0000}"/>
    <cellStyle name="Финансовый 6 3" xfId="24134" xr:uid="{00000000-0005-0000-0000-00009D7A0000}"/>
    <cellStyle name="Финансовый 6_Лист2" xfId="31398" xr:uid="{00000000-0005-0000-0000-00009E7A0000}"/>
    <cellStyle name="Финансовый 7" xfId="16068" xr:uid="{00000000-0005-0000-0000-00009F7A0000}"/>
    <cellStyle name="Финансовый 7 2" xfId="24135" xr:uid="{00000000-0005-0000-0000-0000A07A0000}"/>
    <cellStyle name="Финансовый 8" xfId="16069" xr:uid="{00000000-0005-0000-0000-0000A17A0000}"/>
    <cellStyle name="Финансовый 8 2" xfId="31399" xr:uid="{00000000-0005-0000-0000-0000A27A0000}"/>
    <cellStyle name="Финансовый 9" xfId="23602" xr:uid="{00000000-0005-0000-0000-0000A37A0000}"/>
    <cellStyle name="Финансовый 9 2" xfId="31400" xr:uid="{00000000-0005-0000-0000-0000A47A0000}"/>
    <cellStyle name="Финансовый2" xfId="24136" xr:uid="{00000000-0005-0000-0000-0000A57A0000}"/>
    <cellStyle name="Финансовый2 2" xfId="31401" xr:uid="{00000000-0005-0000-0000-0000A67A0000}"/>
    <cellStyle name="Формулы" xfId="16070" xr:uid="{00000000-0005-0000-0000-0000A77A0000}"/>
    <cellStyle name="Формулы 2" xfId="16071" xr:uid="{00000000-0005-0000-0000-0000A87A0000}"/>
    <cellStyle name="Формулы 2 2" xfId="23603" xr:uid="{00000000-0005-0000-0000-0000A97A0000}"/>
    <cellStyle name="Формулы 2 2 2" xfId="23604" xr:uid="{00000000-0005-0000-0000-0000AA7A0000}"/>
    <cellStyle name="Формулы 2 2_факт 2019" xfId="31402" xr:uid="{00000000-0005-0000-0000-0000AB7A0000}"/>
    <cellStyle name="Формулы 2 3" xfId="23605" xr:uid="{00000000-0005-0000-0000-0000AC7A0000}"/>
    <cellStyle name="Формулы 2_факт 2019" xfId="31403" xr:uid="{00000000-0005-0000-0000-0000AD7A0000}"/>
    <cellStyle name="Формулы 3" xfId="23606" xr:uid="{00000000-0005-0000-0000-0000AE7A0000}"/>
    <cellStyle name="Формулы 3 2" xfId="23607" xr:uid="{00000000-0005-0000-0000-0000AF7A0000}"/>
    <cellStyle name="Формулы 3_факт 2019" xfId="31404" xr:uid="{00000000-0005-0000-0000-0000B07A0000}"/>
    <cellStyle name="Формулы 4" xfId="23608" xr:uid="{00000000-0005-0000-0000-0000B17A0000}"/>
    <cellStyle name="Формулы 4 2" xfId="23609" xr:uid="{00000000-0005-0000-0000-0000B27A0000}"/>
    <cellStyle name="Формулы 4_факт 2019" xfId="31405" xr:uid="{00000000-0005-0000-0000-0000B37A0000}"/>
    <cellStyle name="Формулы 5" xfId="23610" xr:uid="{00000000-0005-0000-0000-0000B47A0000}"/>
    <cellStyle name="Формулы 6" xfId="31406" xr:uid="{00000000-0005-0000-0000-0000B57A0000}"/>
    <cellStyle name="Формулы_Лист2" xfId="31407" xr:uid="{00000000-0005-0000-0000-0000B67A0000}"/>
    <cellStyle name="Хороший 2" xfId="16072" xr:uid="{00000000-0005-0000-0000-0000B77A0000}"/>
    <cellStyle name="Хороший 2 2" xfId="24137" xr:uid="{00000000-0005-0000-0000-0000B87A0000}"/>
    <cellStyle name="Хороший 2 3" xfId="31408" xr:uid="{00000000-0005-0000-0000-0000B97A0000}"/>
    <cellStyle name="Хороший 3" xfId="16073" xr:uid="{00000000-0005-0000-0000-0000BA7A0000}"/>
    <cellStyle name="Хороший 3 2" xfId="31409" xr:uid="{00000000-0005-0000-0000-0000BB7A0000}"/>
    <cellStyle name="Хороший 4" xfId="24138" xr:uid="{00000000-0005-0000-0000-0000BC7A0000}"/>
    <cellStyle name="Хороший 4 2" xfId="31410" xr:uid="{00000000-0005-0000-0000-0000BD7A0000}"/>
    <cellStyle name="Цена_продукта" xfId="16074" xr:uid="{00000000-0005-0000-0000-0000BE7A0000}"/>
    <cellStyle name="Число" xfId="24139" xr:uid="{00000000-0005-0000-0000-0000BF7A0000}"/>
    <cellStyle name="Число 2" xfId="31411" xr:uid="{00000000-0005-0000-0000-0000C07A0000}"/>
    <cellStyle name="Џђћ–…ќ’ќ›‰" xfId="16075" xr:uid="{00000000-0005-0000-0000-0000C17A0000}"/>
    <cellStyle name="Џђћ–…ќ’ќ›‰ 2" xfId="31412" xr:uid="{00000000-0005-0000-0000-0000C27A0000}"/>
    <cellStyle name="Шапка" xfId="16076" xr:uid="{00000000-0005-0000-0000-0000C37A0000}"/>
    <cellStyle name="Шапка 2" xfId="16077" xr:uid="{00000000-0005-0000-0000-0000C47A0000}"/>
    <cellStyle name="Шапка 3" xfId="16078" xr:uid="{00000000-0005-0000-0000-0000C57A0000}"/>
    <cellStyle name="Шапка 4" xfId="16079" xr:uid="{00000000-0005-0000-0000-0000C67A0000}"/>
    <cellStyle name="Шапка таблицы" xfId="16080" xr:uid="{00000000-0005-0000-0000-0000C77A0000}"/>
    <cellStyle name="Шапка таблицы 2" xfId="16081" xr:uid="{00000000-0005-0000-0000-0000C87A0000}"/>
    <cellStyle name="Шапка таблицы 2 2" xfId="31413" xr:uid="{00000000-0005-0000-0000-0000C97A0000}"/>
    <cellStyle name="Шапка таблицы 3" xfId="16082" xr:uid="{00000000-0005-0000-0000-0000CA7A0000}"/>
    <cellStyle name="Шапка таблицы 3 2" xfId="31414" xr:uid="{00000000-0005-0000-0000-0000CB7A0000}"/>
    <cellStyle name="Шапка таблицы 4" xfId="16083" xr:uid="{00000000-0005-0000-0000-0000CC7A0000}"/>
    <cellStyle name="Шапка таблицы 4 2" xfId="31415" xr:uid="{00000000-0005-0000-0000-0000CD7A0000}"/>
    <cellStyle name="Шапка таблицы 5" xfId="31416" xr:uid="{00000000-0005-0000-0000-0000CE7A0000}"/>
    <cellStyle name="Шапка таблицы_Лист2" xfId="31417" xr:uid="{00000000-0005-0000-0000-0000CF7A0000}"/>
    <cellStyle name="Шапка_факт 2019" xfId="31418" xr:uid="{00000000-0005-0000-0000-0000D07A0000}"/>
    <cellStyle name="ШАУ" xfId="16084" xr:uid="{00000000-0005-0000-0000-0000D17A0000}"/>
    <cellStyle name="ШАУ 2" xfId="16085" xr:uid="{00000000-0005-0000-0000-0000D27A0000}"/>
    <cellStyle name="ШАУ 3" xfId="16086" xr:uid="{00000000-0005-0000-0000-0000D37A0000}"/>
    <cellStyle name="ШАУ 4" xfId="16087" xr:uid="{00000000-0005-0000-0000-0000D47A0000}"/>
  </cellStyles>
  <dxfs count="484"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rgb="FF003399"/>
        </patternFill>
      </fill>
      <alignment horizontal="center" vertical="center" textRotation="0" wrapText="0" indent="0" justifyLastLine="0" shrinkToFit="0" readingOrder="0"/>
      <protection locked="1" hidden="0"/>
    </dxf>
    <dxf>
      <numFmt numFmtId="3" formatCode="#,##0"/>
    </dxf>
    <dxf>
      <alignment horizontal="center" readingOrder="0"/>
    </dxf>
    <dxf>
      <alignment vertical="center" readingOrder="0"/>
    </dxf>
    <dxf>
      <numFmt numFmtId="13" formatCode="0%"/>
    </dxf>
    <dxf>
      <numFmt numFmtId="3" formatCode="#,##0"/>
    </dxf>
    <dxf>
      <numFmt numFmtId="13" formatCode="0%"/>
    </dxf>
    <dxf>
      <numFmt numFmtId="3" formatCode="#,##0"/>
    </dxf>
    <dxf>
      <alignment horizontal="center" readingOrder="0"/>
    </dxf>
    <dxf>
      <alignment vertical="center" readingOrder="0"/>
    </dxf>
    <dxf>
      <alignment wrapText="1" readingOrder="0"/>
    </dxf>
    <dxf>
      <numFmt numFmtId="14" formatCode="0.00%"/>
    </dxf>
    <dxf>
      <alignment horizontal="center" readingOrder="0"/>
    </dxf>
    <dxf>
      <alignment vertical="center" readingOrder="0"/>
    </dxf>
    <dxf>
      <alignment wrapText="1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numFmt numFmtId="3" formatCode="#,##0"/>
    </dxf>
    <dxf>
      <alignment horizontal="center" readingOrder="0"/>
    </dxf>
    <dxf>
      <alignment vertical="center" readingOrder="0"/>
    </dxf>
    <dxf>
      <numFmt numFmtId="13" formatCode="0%"/>
    </dxf>
    <dxf>
      <numFmt numFmtId="3" formatCode="#,##0"/>
    </dxf>
    <dxf>
      <numFmt numFmtId="13" formatCode="0%"/>
    </dxf>
    <dxf>
      <numFmt numFmtId="3" formatCode="#,##0"/>
    </dxf>
    <dxf>
      <alignment horizontal="center" readingOrder="0"/>
    </dxf>
    <dxf>
      <alignment vertical="center" readingOrder="0"/>
    </dxf>
    <dxf>
      <alignment wrapText="1" readingOrder="0"/>
    </dxf>
    <dxf>
      <numFmt numFmtId="14" formatCode="0.00%"/>
    </dxf>
    <dxf>
      <alignment horizontal="center" readingOrder="0"/>
    </dxf>
    <dxf>
      <alignment vertical="center" readingOrder="0"/>
    </dxf>
    <dxf>
      <alignment wrapText="1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13" formatCode="0%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numFmt numFmtId="13" formatCode="0%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006C31"/>
      </font>
    </dxf>
    <dxf>
      <font>
        <color rgb="FFFF0000"/>
      </font>
    </dxf>
    <dxf>
      <font>
        <color rgb="FFFF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13" formatCode="0%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numFmt numFmtId="13" formatCode="0%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006C31"/>
      </font>
    </dxf>
    <dxf>
      <font>
        <color rgb="FFFF0000"/>
      </font>
    </dxf>
    <dxf>
      <font>
        <color rgb="FFFF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vertAlign val="baseline"/>
        <name val="Times New Roman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vertAlign val="baseline"/>
        <name val="Times New Roman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vertAlign val="baseline"/>
        <name val="Times New Roman"/>
        <scheme val="none"/>
      </font>
      <numFmt numFmtId="317" formatCode="#,##0.00000"/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5" formatCode="_-* #,##0.00_-;\-* #,##0.00_-;_-* &quot;-&quot;??_-;_-@_-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0" formatCode="General"/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Times New Roman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name val="Times New Roman"/>
        <scheme val="none"/>
      </font>
      <fill>
        <patternFill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numFmt numFmtId="0" formatCode="General"/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name val="Arial"/>
        <scheme val="none"/>
      </font>
      <numFmt numFmtId="317" formatCode="#,##0.00000"/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9" formatCode="#,##0.000000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9" formatCode="#,##0.000000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9" formatCode="#,##0.000000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numFmt numFmtId="318" formatCode="0.00000"/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strike val="0"/>
        <outline val="0"/>
        <shadow val="0"/>
        <u val="none"/>
        <vertAlign val="baseline"/>
        <sz val="8"/>
        <name val="Arial"/>
        <scheme val="none"/>
      </font>
      <alignment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FF00"/>
      <color rgb="FFFF99FF"/>
      <color rgb="FFB88DE3"/>
      <color rgb="FF006C31"/>
      <color rgb="FF808000"/>
      <color rgb="FFC081EF"/>
      <color rgb="FFFF00FF"/>
      <color rgb="FFDA7CF4"/>
      <color rgb="FF800080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pivotCacheDefinition" Target="pivotCache/pivotCacheDefinition1.xml"/><Relationship Id="rId55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s\dfs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otdel\&#1084;&#1086;&#1080;%20&#1076;&#1086;&#1082;&#1091;&#1084;&#1077;&#1085;&#1090;\EXCEL\&#1057;&#1052;_&#1060;&#1045;&#104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jabikova\Local%20Settings\Temporary%20Internet%20Files\Content.Outlook\AFDI33ST\&#1060;&#1086;&#1088;&#1084;&#1072;%20&#1079;&#1072;&#1103;&#1074;&#1082;&#1080;%20&#1087;&#1086;&#1076;&#1088;&#1072;&#1079;&#1076;&#1077;&#1083;&#1077;&#1085;&#1080;&#1081;%20&#1085;&#1072;%202010%20&#1075;&#1086;&#107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8C04DF0\Turk-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&#1060;&#1069;&#1054;\&#1041;&#1055;%20&#1080;&#1089;&#1087;&#1086;&#1083;&#1085;&#1077;&#1085;&#1080;&#1077;\2017\05_&#1052;&#1072;&#1081;%202017\&#1055;&#1088;&#1086;&#1075;&#1085;&#1086;&#1079;\&#1069;&#1085;&#1077;&#1088;&#1075;&#1086;&#1089;&#1083;&#1091;&#1078;&#1073;&#1072;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PUBLIC\&#1060;&#1048;&#1053;&#1040;&#1053;&#1057;&#1054;&#1042;&#1067;&#1049;%20&#1054;&#1058;&#1044;&#1045;&#1051;\&#1041;&#1102;&#1076;&#1078;&#1077;&#1090;&#1080;&#1088;&#1086;&#1074;&#1072;&#1085;&#1080;&#1077;\&#1041;&#1102;&#1076;&#1078;&#1077;&#1090;%202015%20&#1062;&#1060;&#1054;%20&#1044;&#1086;&#1073;&#1099;&#1095;&#1072;\&#1054;&#1055;&#1058;&#1048;&#1052;&#1048;&#1047;&#1040;&#1062;&#1048;&#1071;%20&#1041;&#1055;2015\&#1041;&#1055;2015_&#1050;&#1041;_&#1050;&#1055;&#8470;%208,%203&#1072;_13.11.14_vs_&#1054;&#1055;&#1058;&#1048;&#1052;&#1048;&#1047;&#1040;&#1062;&#1048;&#1071;_23.01.15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Table_Reports\Bank%20statement_Egrotech%20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Users\BobryakovaTS\AppData\Local\Microsoft\Windows\INetCache\Content.Outlook\77VP5LYX\02_&#1058;&#1080;&#1050;&#1056;&#1057;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Users\ZhilinaES\AppData\Local\Microsoft\Windows\Temporary%20Internet%20Files\Content.Outlook\XXV101IJ\&#1050;&#1086;&#1088;&#1088;&#1077;&#1082;&#1090;&#1080;&#1088;&#1086;&#1074;&#1082;&#1072;%20&#1041;&#1055;_&#1054;&#1090;&#1041;&#1055;_&#1043;&#1050;%20&#1050;&#1041;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&#1054;&#1090;&#1076;&#1077;&#1083;%20&#1088;&#1072;&#1079;&#1088;&#1072;&#1073;&#1086;&#1090;&#1082;&#1080;\&#1069;&#1082;&#1086;&#1085;&#1086;&#1084;&#1080;&#1082;&#1072;\2015\&#1062;&#1060;&#1054;%20&#1076;&#1083;&#1103;%20&#1082;&#1086;&#1088;&#1088;&#1077;&#1082;&#1090;&#1080;&#1088;&#1086;&#1074;&#1082;&#1080;_13%2007%2015%20&#1089;%20&#1091;&#1095;.&#1082;&#1086;&#1088;&#1088;&#1077;&#1082;&#1090;&#1080;&#1088;%20&#1087;&#1086;%20&#1043;&#1056;&#1055;%20&#1086;&#1090;%2016.07.201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7;&#1077;&#1088;&#1074;&#1077;&#1088;\KAPLAN\PROJEKTS\&#1057;&#1077;&#1074;.-&#1087;&#1086;&#1082;&#1091;&#1088;\&#1053;&#1086;&#1074;&#1099;&#1081;_&#1087;&#1088;&#1086;&#1090;&#1086;&#1082;&#1086;&#1083;\&#1055;&#1088;&#1086;&#1090;&#1086;&#1082;&#1086;&#1083;\&#1070;&#1078;&#1085;&#1086;&#1077;.14.07.2004%20&#1074;&#1072;&#1088;.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s\perm\&#1043;&#1045;&#1054;&#1051;&#1054;&#1043;&#1048;\004.%20&#1041;&#1055;\2015.%20&#1044;&#1054;&#1041;&#1067;&#1063;&#1040;\&#1056;&#1040;&#1057;&#1063;&#1045;&#1058;&#1067;\&#1056;&#1072;&#1089;&#1095;&#1077;&#1090;%20&#1090;&#1088;&#1077;&#1093;%20&#1083;&#1077;&#1090;&#1082;&#1080;%202016-2018\KAPLAN\PROJEKTS\&#1057;&#1077;&#1074;.-&#1087;&#1086;&#1082;&#1091;&#1088;\&#1053;&#1086;&#1074;&#1099;&#1081;_&#1087;&#1088;&#1086;&#1090;&#1086;&#1082;&#1086;&#1083;\&#1055;&#1088;&#1086;&#1090;&#1086;&#1082;&#1086;&#1083;\&#1070;&#1078;&#1085;&#1086;&#1077;.14.07.2004%20&#1074;&#1072;&#1088;.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7;&#1077;&#1088;&#1074;&#1077;&#1088;\KAPLAN\PROJEKTS\&#1057;&#1077;&#1074;.-&#1087;&#1086;&#1082;&#1091;&#1088;\&#1053;&#1086;&#1074;&#1099;&#1081;_&#1087;&#1088;&#1086;&#1090;&#1086;&#1082;&#1086;&#1083;\&#1055;&#1088;&#1086;&#1090;&#1086;&#1082;&#1086;&#1083;\nata\&#1041;&#1086;&#1082;&#1089;\&#1085;&#1086;&#107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Users\DubrovaVN\AppData\Local\Microsoft\Windows\Temporary%20Internet%20Files\Content.Outlook\CJVQVF1J\&#1050;&#1086;&#1087;&#1080;&#1103;%20&#1085;&#1086;&#1074;&#1072;&#1103;%20&#1060;&#1086;&#1088;&#1084;&#1072;%20&#1079;&#1072;&#1103;&#1074;&#1082;&#1080;%20&#1052;&#1058;&#1054;%20&#1085;&#1072;%202017%20&#1075;&#1086;&#1076;%204%20&#1082;&#1074;.xlsb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-pc\d\KAPLAN\PROJEKTS\&#1057;&#1077;&#1074;.-&#1087;&#1086;&#1082;&#1091;&#1088;\&#1053;&#1086;&#1074;&#1099;&#1081;_&#1087;&#1088;&#1086;&#1090;&#1086;&#1082;&#1086;&#1083;\&#1055;&#1088;&#1086;&#1090;&#1086;&#1082;&#1086;&#1083;\nata\&#1041;&#1086;&#1082;&#1089;\&#1085;&#1086;&#107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jabikova\Local%20Settings\Temporary%20Internet%20Files\Content.Outlook\AFDI33ST\Documents%20and%20Settings\barbakadze\&#1056;&#1072;&#1073;&#1086;&#1095;&#1080;&#1081;%20&#1089;&#1090;&#1086;&#1083;\&#1041;&#1102;&#1076;&#1078;&#1077;&#1090;%20&#1050;&#1072;&#1085;&#1041;&#1072;&#1081;&#1082;&#1072;&#1083;%202010%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Documents%20and%20Settings\anoshkin\Local%20Settings\Temporary%20Internet%20Files\Content.Outlook\559100M8\Documents%20and%20Settings\Akhmadullina.CBL\Application%20Data\Microsoft\Excel\&#1040;&#1087;&#1088;&#1077;&#1083;&#1100;\&#1052;&#1058;&#1057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NIGNI2\share\KAPLAN\PROJEKTS\&#1057;&#1077;&#1074;.-&#1087;&#1086;&#1082;&#1091;&#1088;\&#1053;&#1086;&#1074;&#1099;&#1081;_&#1087;&#1088;&#1086;&#1090;&#1086;&#1082;&#1086;&#1083;\&#1055;&#1088;&#1086;&#1090;&#1086;&#1082;&#1086;&#1083;\&#1070;&#1078;&#1085;&#1086;&#1077;.14.07.2004%20&#1074;&#1072;&#1088;.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01_&#1041;&#1080;&#1079;&#1085;&#1077;&#1089;_&#1055;&#1083;&#1072;&#1085;\2024\&#1042;&#1077;&#1088;&#1089;&#1080;&#1103;_02\OPEX\02_&#1058;&#1080;&#1050;&#1056;&#1057;.xlsb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-=&#1054;&#1041;&#1065;&#1040;&#1071;=-\&#1054;&#1058;&#1050;&#1056;&#1057;\&#1041;&#1055;%202024\&#1041;&#1055;%200%20&#1086;&#1090;%2007.07\&#1062;&#1060;&#1054;%20&#1054;&#1058;&#1050;&#1056;&#1057;%20&#1055;&#1055;%202024%20%20&#1073;&#1072;&#1079;&#1072;%20&#1089;%20&#1043;&#1058;&#1052;%20-&#1050;&#1041;%20&#1085;&#1072;%20&#1043;&#1041;%207.0%20&#1086;&#1090;%2010.07.2023&#1075;+%20&#1041;&#1055;%20&#1054;&#1056;&#1045;&#1061;%20&#1085;&#1072;%202024&#1075;%20&#1041;&#1055;%20-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s\dfs\WINDOWS\&#1056;&#1072;&#1073;&#1086;&#1095;&#1080;&#1081;%20&#1089;&#1090;&#1086;&#1083;\&#1062;&#1077;&#1083;&#1077;&#1074;&#1099;&#1077;%20&#1087;&#1088;&#1086;&#1075;&#108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IAS%20&amp;%20GAAP%20%20Reports\IAS%20&amp;%20GAAP%20YEAR%202002\2002%20Q3%20Consolidation%20Model\A%20Consolidation%20&amp;%20Reporting\GAAP%20&amp;%20IAS%20Group%20TB%20&amp;%20Reports%20Q3%20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PUBLIC\&#1060;&#1048;&#1053;&#1040;&#1053;&#1057;&#1054;&#1042;&#1067;&#1049;%20&#1054;&#1058;&#1044;&#1045;&#1051;\&#1041;&#1102;&#1076;&#1078;&#1077;&#1090;&#1080;&#1088;&#1086;&#1074;&#1072;&#1085;&#1080;&#1077;\&#1041;&#1102;&#1076;&#1078;&#1077;&#1090;%202015%20&#1062;&#1060;&#1054;%20&#1044;&#1086;&#1073;&#1099;&#1095;&#1072;\&#1055;&#1072;&#1088;&#1072;&#1084;&#1077;&#1090;&#1088;&#1099;\140821%20&#1060;&#1044;%20&#1041;&#1055;%202015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s\perm\&#1043;&#1045;&#1054;&#1051;&#1054;&#1043;&#1048;\004.%20&#1041;&#1055;\2015.%20&#1044;&#1054;&#1041;&#1067;&#1063;&#1040;\&#1056;&#1040;&#1057;&#1063;&#1045;&#1058;&#1067;\&#1056;&#1072;&#1089;&#1095;&#1077;&#1090;%20&#1090;&#1088;&#1077;&#1093;%20&#1083;&#1077;&#1090;&#1082;&#1080;%202016-2018\KAPLAN\PROJEKTS\&#1057;&#1077;&#1074;.-&#1087;&#1086;&#1082;&#1091;&#1088;\&#1053;&#1086;&#1074;&#1099;&#1081;_&#1087;&#1088;&#1086;&#1090;&#1086;&#1082;&#1086;&#1083;\&#1055;&#1088;&#1086;&#1090;&#1086;&#1082;&#1086;&#1083;\nata\&#1041;&#1086;&#1082;&#1089;\&#1085;&#1086;&#107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server\All\Documents%20and%20Settings\akorchagina\&#1056;&#1072;&#1073;&#1086;&#1095;&#1080;&#1081;%20&#1089;&#1090;&#1086;&#1083;\&#1050;&#1085;&#1080;&#1075;&#1072;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&#1041;&#1059;&#1056;&#1045;&#1053;&#1048;&#1045;\!2022\&#1062;&#1060;&#1054;%202022\&#1087;&#1086;&#1103;&#1089;&#1085;&#1080;&#1090;&#1077;&#1083;&#1100;&#1085;&#1072;&#1103;%20&#1079;&#1072;&#1087;&#1080;&#1089;&#1082;&#1072;%20&#1087;&#1086;%20&#1086;&#1090;&#1082;&#1083;&#1086;&#1085;&#1077;&#1085;&#1080;&#1103;&#1084;%20&#1087;&#1086;%20&#1041;&#1055;%20&#1054;&#1056;&#1045;&#1061;%202022&#1075;\&#1050;&#1086;&#1088;&#1088;&#1077;&#1082;&#1090;&#1080;&#1088;&#1086;&#1074;&#1082;&#1072;%20&#1041;&#1055;_&#1054;&#1090;&#1041;&#1055;_&#1043;&#1050;%20&#1050;&#1041;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$25 and Base Transneft correcte"/>
      <sheetName val="2 (вып)"/>
      <sheetName val="1 ОУП_ППП"/>
      <sheetName val="1 ОУП_ППП (НР)"/>
      <sheetName val="Транспортировка нефти"/>
      <sheetName val="Транспортировка нефти (НР)"/>
      <sheetName val="1 ОУП_ППП (СР)"/>
      <sheetName val="Транспортировка нефти (СР)"/>
      <sheetName val="ОНВСС"/>
      <sheetName val="список"/>
      <sheetName val="Справочники"/>
      <sheetName val="PROJECTS"/>
      <sheetName val="Список прогонов за месяц"/>
      <sheetName val="МВЗ"/>
      <sheetName val="Production Profile_new "/>
      <sheetName val="$60 Case_STL (30)"/>
      <sheetName val="5_Excise (Q)"/>
      <sheetName val="Materials"/>
      <sheetName val="1.1.5. Сагиян  (Н-5 Н-6 ц.7)"/>
      <sheetName val="EBITDA bridge"/>
      <sheetName val="тыс.руб."/>
      <sheetName val="скорр прогр освоение "/>
      <sheetName val="Прогноз ИЗО"/>
      <sheetName val="ГФО-2012"/>
      <sheetName val="История"/>
      <sheetName val="топл и потери 2010 (ГФО-4+UPS)"/>
      <sheetName val="Аппарат управления"/>
      <sheetName val="PLT-director"/>
      <sheetName val="Департамент продаж"/>
      <sheetName val="Объединенное производство"/>
      <sheetName val="Технологии"/>
      <sheetName val="Отдел логистики"/>
      <sheetName val="Fixed cost for model"/>
      <sheetName val="Admin"/>
      <sheetName val="A"/>
      <sheetName val="исходные данные"/>
      <sheetName val="MAIN_PARAMETERS"/>
      <sheetName val="Бюджет руб"/>
      <sheetName val="ФОТ_$"/>
      <sheetName val="Автотранспорт"/>
      <sheetName val="Аренда"/>
      <sheetName val="Вспом.материалы"/>
      <sheetName val="Подписка"/>
      <sheetName val="Почтовые"/>
      <sheetName val="Охрана"/>
      <sheetName val="Представительские"/>
      <sheetName val="Юридич.услуги"/>
      <sheetName val="Подготовка кадров"/>
      <sheetName val="Командировочные"/>
      <sheetName val="корп.мероприятия"/>
      <sheetName val="прочие АУП"/>
      <sheetName val="CAPEX"/>
      <sheetName val="ЕСН_$"/>
      <sheetName val="Амортизация"/>
      <sheetName val="#ССЫЛКА"/>
      <sheetName val="персонал34→32"/>
      <sheetName val="Находка"/>
      <sheetName val="GRAPHS"/>
      <sheetName val="ОРЕХ"/>
      <sheetName val="Chart_Refining_Mix_RUS"/>
      <sheetName val="FYI"/>
      <sheetName val="EKDEB90"/>
      <sheetName val="СВ 2014"/>
      <sheetName val="СВ 2015"/>
      <sheetName val="СВ 2016"/>
      <sheetName val="СВ 2017"/>
      <sheetName val="СВ 2018"/>
      <sheetName val="социалка"/>
      <sheetName val="ФЗП 2014"/>
      <sheetName val="PL"/>
      <sheetName val="экспорт"/>
      <sheetName val="База"/>
      <sheetName val="Мониторинг ПОЗ"/>
      <sheetName val="ДДС_1"/>
      <sheetName val="Счет затрат"/>
      <sheetName val="31.12.08"/>
      <sheetName val="Sheet1"/>
      <sheetName val="Дыш 508"/>
      <sheetName val="отчет эл_эн  2000"/>
      <sheetName val="base"/>
      <sheetName val="списки"/>
      <sheetName val="Инструкция"/>
      <sheetName val="Input"/>
      <sheetName val="Calculation"/>
      <sheetName val="ст ГТМ"/>
      <sheetName val="Мероприятия_план_мес"/>
      <sheetName val="ЦО-МВЗ-связки"/>
      <sheetName val="Лист2"/>
      <sheetName val="Справочно"/>
      <sheetName val="sapactivexlhiddensheet"/>
      <sheetName val="Хаттон 90.90 Femco"/>
      <sheetName val="Справочник"/>
      <sheetName val="Page 11"/>
      <sheetName val="Page 10"/>
      <sheetName val="Page 5"/>
      <sheetName val="Page 7"/>
      <sheetName val="Page 8"/>
      <sheetName val="Page 9"/>
      <sheetName val="Page 13"/>
      <sheetName val="Page 12"/>
      <sheetName val="Page 26"/>
      <sheetName val="Page 22"/>
      <sheetName val="Page 21"/>
      <sheetName val="Page 19"/>
      <sheetName val="Page 15"/>
      <sheetName val="Page 20"/>
      <sheetName val="Page 28"/>
      <sheetName val="Page 27"/>
      <sheetName val="Page 24"/>
      <sheetName val="Page 31"/>
      <sheetName val="Page 25"/>
      <sheetName val="Page 23"/>
      <sheetName val="Page 29"/>
      <sheetName val="Page 30"/>
      <sheetName val="Page 16"/>
      <sheetName val="Page 6"/>
      <sheetName val="Page 17"/>
      <sheetName val="Page 14"/>
      <sheetName val="Вспомог. лист"/>
      <sheetName val="Сектора"/>
      <sheetName val="Классификатор инновац"/>
      <sheetName val="Финансовая позиция СКЛФО "/>
      <sheetName val="Пояснения"/>
      <sheetName val="Тип работы"/>
      <sheetName val="КНИПИ"/>
      <sheetName val="Осн-я выбора для Безальт. закуп"/>
      <sheetName val="Осн-я для закупке у ЕП"/>
      <sheetName val="Имена"/>
      <sheetName val="обр 1"/>
      <sheetName val="06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Ссылки"/>
      <sheetName val="Struct"/>
      <sheetName val="СкладС цен"/>
      <sheetName val="Лист"/>
      <sheetName val="Итог"/>
      <sheetName val="2018-2023"/>
      <sheetName val="Накопит."/>
      <sheetName val="Остановл."/>
      <sheetName val="лимиты"/>
      <sheetName val="Юр.лицо"/>
      <sheetName val="Признак"/>
      <sheetName val="Кредиты"/>
      <sheetName val="ф.29мес."/>
      <sheetName val="Итого"/>
      <sheetName val="ОТЧЕТ 3"/>
      <sheetName val="Chart_Refining_Mix_RUS1"/>
      <sheetName val="Production_Profile_new_"/>
      <sheetName val="1_1_5__Сагиян__(Н-5_Н-6_ц_7)"/>
      <sheetName val="тыс_руб_"/>
      <sheetName val="скорр_прогр_освоение_"/>
      <sheetName val="топл_и_потери_2010_(ГФО-4+UPS)"/>
      <sheetName val="Прогноз_ИЗО"/>
      <sheetName val="Аппарат_управления"/>
      <sheetName val="Департамент_продаж"/>
      <sheetName val="Объединенное_производство"/>
      <sheetName val="Отдел_логистики"/>
      <sheetName val="Fixed_cost_for_model"/>
      <sheetName val="$60_Case_STL_(30)"/>
      <sheetName val="5_Excise_(Q)"/>
      <sheetName val="EBITDA_bridge"/>
      <sheetName val="исходные_данные"/>
      <sheetName val="Бюджет_руб"/>
      <sheetName val="Вспом_материалы"/>
      <sheetName val="Юридич_услуги"/>
      <sheetName val="Подготовка_кадров"/>
      <sheetName val="корп_мероприятия"/>
      <sheetName val="прочие_АУП"/>
      <sheetName val="СВ_2014"/>
      <sheetName val="СВ_2015"/>
      <sheetName val="СВ_2016"/>
      <sheetName val="СВ_2017"/>
      <sheetName val="СВ_2018"/>
      <sheetName val="ФЗП_2014"/>
      <sheetName val="Мониторинг_ПОЗ"/>
      <sheetName val="2_(вып)"/>
      <sheetName val="ст_ГТМ"/>
      <sheetName val="Строка бюджета"/>
      <sheetName val="Прочие справочники"/>
      <sheetName val="2 (оплата)"/>
      <sheetName val="исх"/>
      <sheetName val="assumptions"/>
      <sheetName val="HandBook"/>
      <sheetName val="Осн ТЭП"/>
      <sheetName val="Смета_Свод"/>
      <sheetName val="P&amp;L"/>
      <sheetName val="Произ прогр"/>
      <sheetName val="Калькуляция"/>
      <sheetName val="РБП"/>
      <sheetName val="смм"/>
      <sheetName val="2209"/>
      <sheetName val="справочник для служб"/>
      <sheetName val="Вход"/>
      <sheetName val="коды"/>
      <sheetName val="Лист1"/>
      <sheetName val="мобилизация доп оборудования"/>
      <sheetName val="КВ 2010гфакт освоение"/>
      <sheetName val="Main"/>
      <sheetName val="Cons_Journals"/>
      <sheetName val="СВ АУР"/>
      <sheetName val="ФОТ премии пр."/>
      <sheetName val="ОС НВ"/>
      <sheetName val="Удельные"/>
      <sheetName val="Тонкая настройка"/>
      <sheetName val="код"/>
      <sheetName val="Свод"/>
      <sheetName val="Стратег. направление, задача"/>
      <sheetName val="Вид деятельности"/>
      <sheetName val=""/>
      <sheetName val="листа"/>
      <sheetName val="0.5"/>
      <sheetName val="Свод нагрузки"/>
      <sheetName val="019"/>
      <sheetName val="044"/>
      <sheetName val="017"/>
      <sheetName val="0.6"/>
      <sheetName val="018"/>
      <sheetName val="7. Нагрузка Зимнее (нов.)"/>
      <sheetName val="Месторождения"/>
      <sheetName val="Себестоимость"/>
      <sheetName val="91 счет"/>
      <sheetName val="Всего"/>
      <sheetName val="ЗАО_н.ит"/>
      <sheetName val="ЗАО_мес"/>
      <sheetName val="ТЭП 2015"/>
      <sheetName val="Базовая добыча"/>
      <sheetName val="ЛьготыНДПИ"/>
      <sheetName val="Нормативы"/>
      <sheetName val="Данные для отчета"/>
      <sheetName val="МОДЕЛЬ_ЧДП"/>
      <sheetName val="сл. КПЭ реком вариант"/>
      <sheetName val="№1 Южно-Рикасовская"/>
      <sheetName val="Калькуляция (2)"/>
      <sheetName val="Калькуляция (распечатка)"/>
      <sheetName val="Имена Экономика"/>
      <sheetName val="тех"/>
      <sheetName val="2.Отчет по заказчикам"/>
      <sheetName val="Курсы Валют"/>
      <sheetName val="Причины исключения ЗТРУ"/>
      <sheetName val="Вид товара, работ, услуг"/>
      <sheetName val="ОКВЭД2"/>
      <sheetName val="ОКПД2"/>
      <sheetName val="Способ Закупки"/>
      <sheetName val="Список ПО"/>
      <sheetName val="Технические требования"/>
      <sheetName val="список раб"/>
      <sheetName val="Лист3"/>
      <sheetName val="СТАВКА_НДС"/>
      <sheetName val="Статус закупки"/>
      <sheetName val="Орех услуги"/>
      <sheetName val="Справочник ВБ"/>
      <sheetName val="БДР СВОД"/>
      <sheetName val="Строки р.21 БП"/>
      <sheetName val="Категории"/>
      <sheetName val="Карта категорий"/>
      <sheetName val="Шаблоны"/>
      <sheetName val="Ед.изм."/>
      <sheetName val="Служебный лист"/>
      <sheetName val="7. КПЭ проекта (2)"/>
      <sheetName val="обр_1"/>
      <sheetName val="Хаттон_90_90_Femco"/>
      <sheetName val="Page_11"/>
      <sheetName val="Page_10"/>
      <sheetName val="Page_5"/>
      <sheetName val="Page_7"/>
      <sheetName val="Page_8"/>
      <sheetName val="Page_9"/>
      <sheetName val="Page_13"/>
      <sheetName val="Page_12"/>
      <sheetName val="Page_26"/>
      <sheetName val="Page_22"/>
      <sheetName val="Page_21"/>
      <sheetName val="Page_19"/>
      <sheetName val="Page_15"/>
      <sheetName val="Page_20"/>
      <sheetName val="Page_28"/>
      <sheetName val="Page_27"/>
      <sheetName val="Page_24"/>
      <sheetName val="Page_31"/>
      <sheetName val="Page_25"/>
      <sheetName val="Page_23"/>
      <sheetName val="Page_29"/>
      <sheetName val="Page_30"/>
      <sheetName val="Page_16"/>
      <sheetName val="Page_6"/>
      <sheetName val="Page_17"/>
      <sheetName val="Page_14"/>
      <sheetName val="СкладС_цен"/>
      <sheetName val="СметаСводная Рыб"/>
      <sheetName val="93-110"/>
      <sheetName val="Приложение А"/>
      <sheetName val="Рпл"/>
      <sheetName val="ЛУ"/>
      <sheetName val="English"/>
      <sheetName val="Предпосылки"/>
      <sheetName val="Макро"/>
      <sheetName val="ЕБК"/>
      <sheetName val="Классификатор"/>
      <sheetName val="Fuel oil price_x0000_ic/["/>
      <sheetName val="Oil Cons c"/>
      <sheetName val="Oil Cons char "/>
      <sheetName val="Техлист"/>
      <sheetName val="3.3.31."/>
      <sheetName val="январь 2011"/>
      <sheetName val="16a"/>
      <sheetName val="Приложение1"/>
      <sheetName val="сортировка"/>
      <sheetName val="Нар очистка"/>
      <sheetName val=" вн очистка"/>
      <sheetName val="шаблониров"/>
      <sheetName val="отворот муфт НКТ 89"/>
      <sheetName val="муфта"/>
      <sheetName val="вых контр муфт"/>
      <sheetName val="дефект"/>
      <sheetName val="ремонт НКТ 89"/>
      <sheetName val="наворот муфт НКТ 89"/>
      <sheetName val="нанес смазки 89"/>
      <sheetName val="упаковка 89"/>
      <sheetName val="складирование "/>
      <sheetName val="отворот муфт НКТ 60  "/>
      <sheetName val="ремонт НКТ 60 "/>
      <sheetName val="наворот муфт НКТ 60 "/>
      <sheetName val="гидроисп"/>
      <sheetName val="Сушка"/>
      <sheetName val="маркировка"/>
      <sheetName val="нанес смазки 60"/>
      <sheetName val="упаковка 60"/>
      <sheetName val="отворот муфт НКТ 73 "/>
      <sheetName val="ремонт НКТ 73"/>
      <sheetName val="наворот муфт НКТ 73"/>
      <sheetName val="нанес смазки 73"/>
      <sheetName val="упаковка 73"/>
      <sheetName val="Реестр нормализации"/>
      <sheetName val="DATA"/>
      <sheetName val="Производственная функция"/>
      <sheetName val="РПУ"/>
      <sheetName val="ЦК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Список_прогонов_за_месяц"/>
      <sheetName val="Счет_затрат"/>
      <sheetName val="31_12_08"/>
      <sheetName val="$25_and_Base_Transneft_correcte"/>
      <sheetName val="Юр_лицо"/>
      <sheetName val="Накопит_"/>
      <sheetName val="Остановл_"/>
      <sheetName val="Дыш_508"/>
      <sheetName val="отчет_эл_эн__2000"/>
      <sheetName val="Вспомог__лист"/>
      <sheetName val="Классификатор_инновац"/>
      <sheetName val="Финансовая_позиция_СКЛФО_"/>
      <sheetName val="Тип_работы"/>
      <sheetName val="Осн-я_выбора_для_Безальт__закуп"/>
      <sheetName val="Осн-я_для_закупке_у_ЕП"/>
      <sheetName val="ф_29мес_"/>
      <sheetName val="Calc"/>
      <sheetName val="Лист 1"/>
      <sheetName val="Актив"/>
      <sheetName val="смета"/>
      <sheetName val="Лист4"/>
      <sheetName val="Chart_Refining_Mix_RUS3"/>
      <sheetName val="Chart_Refining_Mix3"/>
      <sheetName val="Chart_Refining_Mix_20033"/>
      <sheetName val="Chart_Refining_Mix_20093"/>
      <sheetName val="Chart_%_Product_Consumption3"/>
      <sheetName val="pct_2003-20093"/>
      <sheetName val="Chart_Consump_Outlook_ru3"/>
      <sheetName val="Chart_Consump_Outlook3"/>
      <sheetName val="print_cons3"/>
      <sheetName val="chart_data3"/>
      <sheetName val="Oil_Prod_chart3"/>
      <sheetName val="Oil_Cons_chart3"/>
      <sheetName val="Oil_Export_chart3"/>
      <sheetName val="foreign_export_chart3"/>
      <sheetName val="LO_prices3"/>
      <sheetName val="LO_prices_RUS3"/>
      <sheetName val="HO_price_RUS3"/>
      <sheetName val="HO_price3"/>
      <sheetName val="Diesel_price_RUS3"/>
      <sheetName val="Diesel_price3"/>
      <sheetName val="Jet_kero_price_RUS3"/>
      <sheetName val="Jet_kero_price3"/>
      <sheetName val="Fuel_oil_price_RUS3"/>
      <sheetName val="Fuel_oil_price3"/>
      <sheetName val="Chart_Price_v_Parity3"/>
      <sheetName val="TableTaxes_RUS3"/>
      <sheetName val="TableNetbacks_RUS3"/>
      <sheetName val="TableSumFlat_RUS3"/>
      <sheetName val="Chart_Rus_Oil_Bal_RUS3"/>
      <sheetName val="Chart_Rus_Oil_Balance3"/>
      <sheetName val="Table_Exec_Sum_RUS3"/>
      <sheetName val="Table_Exec_Summary3"/>
      <sheetName val="Production_Profile_new_2"/>
      <sheetName val="$60_Case_STL_(30)2"/>
      <sheetName val="топл_и_потери_2010_(ГФО-4+UPS)2"/>
      <sheetName val="1_1_5__Сагиян__(Н-5_Н-6_ц_7)2"/>
      <sheetName val="тыс_руб_2"/>
      <sheetName val="скорр_прогр_освоение_2"/>
      <sheetName val="Прогноз_ИЗО2"/>
      <sheetName val="5_Excise_(Q)2"/>
      <sheetName val="EBITDA_bridge2"/>
      <sheetName val="Аппарат_управления2"/>
      <sheetName val="Департамент_продаж2"/>
      <sheetName val="Объединенное_производство2"/>
      <sheetName val="Отдел_логистики2"/>
      <sheetName val="Fixed_cost_for_model2"/>
      <sheetName val="исходные_данные2"/>
      <sheetName val="Бюджет_руб2"/>
      <sheetName val="Вспом_материалы2"/>
      <sheetName val="Юридич_услуги2"/>
      <sheetName val="Подготовка_кадров2"/>
      <sheetName val="корп_мероприятия2"/>
      <sheetName val="прочие_АУП2"/>
      <sheetName val="СВ_20142"/>
      <sheetName val="СВ_20152"/>
      <sheetName val="СВ_20162"/>
      <sheetName val="СВ_20172"/>
      <sheetName val="СВ_20182"/>
      <sheetName val="ФЗП_20142"/>
      <sheetName val="Мониторинг_ПОЗ2"/>
      <sheetName val="2_(вып)2"/>
      <sheetName val="ст_ГТМ2"/>
      <sheetName val="Хаттон_90_90_Femco2"/>
      <sheetName val="Page_112"/>
      <sheetName val="Page_102"/>
      <sheetName val="Page_52"/>
      <sheetName val="Page_72"/>
      <sheetName val="Page_82"/>
      <sheetName val="Page_92"/>
      <sheetName val="Page_132"/>
      <sheetName val="Page_122"/>
      <sheetName val="Page_262"/>
      <sheetName val="Page_222"/>
      <sheetName val="Page_212"/>
      <sheetName val="Page_192"/>
      <sheetName val="Page_152"/>
      <sheetName val="Page_202"/>
      <sheetName val="Page_282"/>
      <sheetName val="Page_272"/>
      <sheetName val="Page_242"/>
      <sheetName val="Page_312"/>
      <sheetName val="Page_252"/>
      <sheetName val="Page_232"/>
      <sheetName val="Page_292"/>
      <sheetName val="Page_302"/>
      <sheetName val="Page_162"/>
      <sheetName val="Page_62"/>
      <sheetName val="Page_172"/>
      <sheetName val="Page_142"/>
      <sheetName val="обр_12"/>
      <sheetName val="СкладС_цен2"/>
      <sheetName val="Список_прогонов_за_месяц2"/>
      <sheetName val="ОТЧЕТ_31"/>
      <sheetName val="$25_and_Base_Transneft_correct2"/>
      <sheetName val="Дыш_5082"/>
      <sheetName val="отчет_эл_эн__20002"/>
      <sheetName val="Счет_затрат2"/>
      <sheetName val="31_12_082"/>
      <sheetName val="Накопит_2"/>
      <sheetName val="Остановл_2"/>
      <sheetName val="Вспомог__лист2"/>
      <sheetName val="Классификатор_инновац2"/>
      <sheetName val="Финансовая_позиция_СКЛФО_2"/>
      <sheetName val="Тип_работы2"/>
      <sheetName val="Осн-я_выбора_для_Безальт__заку2"/>
      <sheetName val="Осн-я_для_закупке_у_ЕП2"/>
      <sheetName val="Юр_лицо2"/>
      <sheetName val="ф_29мес_2"/>
      <sheetName val="Имена_Экономика1"/>
      <sheetName val="сл__КПЭ_реком_вариант1"/>
      <sheetName val="Данные_для_отчета1"/>
      <sheetName val="Служебный_лист1"/>
      <sheetName val="7__КПЭ_проекта_(2)1"/>
      <sheetName val="СметаСводная_Рыб1"/>
      <sheetName val="ТЭП_20151"/>
      <sheetName val="Базовая_добыча1"/>
      <sheetName val="мобилизация_доп_оборудования1"/>
      <sheetName val="Приложение_А1"/>
      <sheetName val="Производственная_функция1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1"/>
      <sheetName val="$60_Case_STL_(30)1"/>
      <sheetName val="топл_и_потери_2010_(ГФО-4+UPS)1"/>
      <sheetName val="1_1_5__Сагиян__(Н-5_Н-6_ц_7)1"/>
      <sheetName val="тыс_руб_1"/>
      <sheetName val="скорр_прогр_освоение_1"/>
      <sheetName val="Прогноз_ИЗО1"/>
      <sheetName val="5_Excise_(Q)1"/>
      <sheetName val="EBITDA_bridge1"/>
      <sheetName val="Аппарат_управления1"/>
      <sheetName val="Департамент_продаж1"/>
      <sheetName val="Объединенное_производство1"/>
      <sheetName val="Отдел_логистики1"/>
      <sheetName val="Fixed_cost_for_model1"/>
      <sheetName val="исходные_данные1"/>
      <sheetName val="Бюджет_руб1"/>
      <sheetName val="Вспом_материалы1"/>
      <sheetName val="Юридич_услуги1"/>
      <sheetName val="Подготовка_кадров1"/>
      <sheetName val="корп_мероприятия1"/>
      <sheetName val="прочие_АУП1"/>
      <sheetName val="СВ_20141"/>
      <sheetName val="СВ_20151"/>
      <sheetName val="СВ_20161"/>
      <sheetName val="СВ_20171"/>
      <sheetName val="СВ_20181"/>
      <sheetName val="ФЗП_20141"/>
      <sheetName val="Мониторинг_ПОЗ1"/>
      <sheetName val="2_(вып)1"/>
      <sheetName val="ст_ГТМ1"/>
      <sheetName val="Хаттон_90_90_Femco1"/>
      <sheetName val="Page_111"/>
      <sheetName val="Page_101"/>
      <sheetName val="Page_51"/>
      <sheetName val="Page_71"/>
      <sheetName val="Page_81"/>
      <sheetName val="Page_91"/>
      <sheetName val="Page_131"/>
      <sheetName val="Page_121"/>
      <sheetName val="Page_261"/>
      <sheetName val="Page_221"/>
      <sheetName val="Page_211"/>
      <sheetName val="Page_191"/>
      <sheetName val="Page_151"/>
      <sheetName val="Page_201"/>
      <sheetName val="Page_281"/>
      <sheetName val="Page_271"/>
      <sheetName val="Page_241"/>
      <sheetName val="Page_311"/>
      <sheetName val="Page_251"/>
      <sheetName val="Page_231"/>
      <sheetName val="Page_291"/>
      <sheetName val="Page_301"/>
      <sheetName val="Page_161"/>
      <sheetName val="Page_61"/>
      <sheetName val="Page_171"/>
      <sheetName val="Page_141"/>
      <sheetName val="обр_11"/>
      <sheetName val="СкладС_цен1"/>
      <sheetName val="Список_прогонов_за_месяц1"/>
      <sheetName val="ОТЧЕТ_3"/>
      <sheetName val="$25_and_Base_Transneft_correct1"/>
      <sheetName val="Дыш_5081"/>
      <sheetName val="отчет_эл_эн__20001"/>
      <sheetName val="Счет_затрат1"/>
      <sheetName val="31_12_081"/>
      <sheetName val="Накопит_1"/>
      <sheetName val="Остановл_1"/>
      <sheetName val="Вспомог__лист1"/>
      <sheetName val="Классификатор_инновац1"/>
      <sheetName val="Финансовая_позиция_СКЛФО_1"/>
      <sheetName val="Тип_работы1"/>
      <sheetName val="Осн-я_выбора_для_Безальт__заку1"/>
      <sheetName val="Осн-я_для_закупке_у_ЕП1"/>
      <sheetName val="Юр_лицо1"/>
      <sheetName val="ф_29мес_1"/>
      <sheetName val="Имена_Экономика"/>
      <sheetName val="сл__КПЭ_реком_вариант"/>
      <sheetName val="Данные_для_отчета"/>
      <sheetName val="Служебный_лист"/>
      <sheetName val="7__КПЭ_проекта_(2)"/>
      <sheetName val="СметаСводная_Рыб"/>
      <sheetName val="ТЭП_2015"/>
      <sheetName val="Базовая_добыча"/>
      <sheetName val="мобилизация_доп_оборудования"/>
      <sheetName val="Приложение_А"/>
      <sheetName val="Производственная_функция"/>
      <sheetName val="список (2)"/>
      <sheetName val="ФИО"/>
      <sheetName val="Справочник МВЗ_РН-Москва (2019)"/>
      <sheetName val="2015-2016"/>
      <sheetName val="Свод для PL"/>
      <sheetName val="HR-анализ_ШАГ_3"/>
      <sheetName val="Нормы"/>
      <sheetName val="support"/>
      <sheetName val="График"/>
      <sheetName val="Обновление"/>
      <sheetName val="Зап-3- СЦБ"/>
      <sheetName val="Цена"/>
      <sheetName val="топография"/>
      <sheetName val="Product"/>
      <sheetName val="Суточная"/>
      <sheetName val="СС"/>
      <sheetName val="ID"/>
      <sheetName val="ФОТ"/>
      <sheetName val="Исходные"/>
      <sheetName val="увел.окл.на 3,8%, прем., РК и С"/>
      <sheetName val="БДДС"/>
      <sheetName val="ОПУ факт"/>
      <sheetName val="Себестоимость и упр."/>
      <sheetName val="ВГО ОПУ"/>
      <sheetName val="Запасы"/>
      <sheetName val="Нефтепродукт 2017"/>
      <sheetName val="Нефтепродукт 2017-2018 (2)"/>
      <sheetName val="Водоснабжение 2017 г."/>
      <sheetName val="Водоснабжение 17-18 "/>
      <sheetName val="Договора 2017-2018 (2)"/>
      <sheetName val="Нефтепродукт 2018"/>
      <sheetName val="2Т факт ЛФИ"/>
      <sheetName val="Свод расчет ЛФИ"/>
      <sheetName val="Control"/>
      <sheetName val="БД частотников"/>
      <sheetName val="БД электродвигателей"/>
      <sheetName val="БД насосов"/>
      <sheetName val="Детализация"/>
      <sheetName val="данные"/>
      <sheetName val="3а.ГРР"/>
      <sheetName val="Графики Экспл.бур"/>
      <sheetName val="ТЛ"/>
      <sheetName val="Модель расчёта ГРиД"/>
      <sheetName val="Макроусловия"/>
      <sheetName val="Scoreing"/>
      <sheetName val="КапСтрой_Зарубежье"/>
      <sheetName val="Добыча график"/>
      <sheetName val="sys"/>
      <sheetName val="Quantity"/>
      <sheetName val="Oil Export_x0000_chart"/>
      <sheetName val="Легенда по категориям и СП"/>
      <sheetName val="Списки контрактов"/>
      <sheetName val="Запчасти"/>
      <sheetName val="Прямые затраты"/>
      <sheetName val="Лист_1"/>
      <sheetName val="Fuel_oil_priceic/["/>
      <sheetName val="Oil_Cons_c"/>
      <sheetName val="Oil_Cons_char_"/>
      <sheetName val="Вид_деятельности"/>
      <sheetName val="2_Отчет_по_заказчикам"/>
      <sheetName val="Курсы_Валют"/>
      <sheetName val="Причины_исключения_ЗТРУ"/>
      <sheetName val="Вид_товара,_работ,_услуг"/>
      <sheetName val="Способ_Закупки"/>
      <sheetName val="Список_ПО"/>
      <sheetName val="Технические_требования"/>
      <sheetName val="список_раб"/>
      <sheetName val="Статус_закупки"/>
      <sheetName val="Орех_услуги"/>
      <sheetName val="Справочник_ВБ"/>
      <sheetName val="БДР_СВОД"/>
      <sheetName val="Строки_р_21_БП"/>
      <sheetName val="Н"/>
      <sheetName val="РС"/>
      <sheetName val="НМЦдог 0398Д"/>
      <sheetName val="КС00107525 4кв.2019"/>
      <sheetName val="НМЦ дог 0398Д"/>
      <sheetName val="РС по ВОР 4 кв. 2018  "/>
      <sheetName val="РС ИСКЛЮЧЕНИЕ. 2018 13.11.19"/>
      <sheetName val="Т-19 подр."/>
      <sheetName val="109615"/>
      <sheetName val="РС  29.05.2020 "/>
      <sheetName val="НМЦ"/>
      <sheetName val="РС_тверд"/>
      <sheetName val="РС АСТУЭ 3 оч кор 2018"/>
      <sheetName val="НМЦ не законтрактован"/>
      <sheetName val="TableSummary_x0000_acks_x0000_뀱"/>
      <sheetName val="Сотрудники"/>
      <sheetName val="Юридич.услуги_x0000_риалы"/>
      <sheetName val="Список_ЛУ"/>
      <sheetName val="1в"/>
      <sheetName val="Fuel oil priceic/["/>
      <sheetName val="TableSummaryacks뀱"/>
      <sheetName val="Oil Export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цехов"/>
      <sheetName val="Рез-ты"/>
      <sheetName val="внеш цены"/>
      <sheetName val="ш.Магн ., ГФГ"/>
      <sheetName val="ш.Естюн."/>
      <sheetName val="ш.Экспл."/>
      <sheetName val="ВАЦ"/>
      <sheetName val="ЛАЦ"/>
      <sheetName val="РЭП"/>
      <sheetName val="ПЖТ"/>
      <sheetName val="РОР, УВР"/>
      <sheetName val="Сол. к-р"/>
      <sheetName val="РМП"/>
      <sheetName val="Автоцех"/>
      <sheetName val="ОТК,ВВО,ЦЛК"/>
      <sheetName val="ЛООС"/>
      <sheetName val="январь_1"/>
      <sheetName val="январь"/>
      <sheetName val="февраль"/>
      <sheetName val="2 мес"/>
      <sheetName val="март"/>
      <sheetName val="заявка_на_произ"/>
    </sheetNames>
    <sheetDataSet>
      <sheetData sheetId="0" refreshError="1">
        <row r="5">
          <cell r="D5">
            <v>1.25</v>
          </cell>
        </row>
        <row r="6">
          <cell r="D6">
            <v>0.43</v>
          </cell>
        </row>
        <row r="7">
          <cell r="D7">
            <v>0.53</v>
          </cell>
        </row>
        <row r="9">
          <cell r="D9">
            <v>0.65</v>
          </cell>
        </row>
        <row r="10">
          <cell r="D10">
            <v>76.95</v>
          </cell>
        </row>
        <row r="13">
          <cell r="D13">
            <v>138.6</v>
          </cell>
        </row>
        <row r="14">
          <cell r="D14">
            <v>15.52</v>
          </cell>
        </row>
        <row r="16">
          <cell r="D16">
            <v>450.56</v>
          </cell>
        </row>
        <row r="17">
          <cell r="D17">
            <v>690.42</v>
          </cell>
        </row>
        <row r="19">
          <cell r="D19">
            <v>104.26</v>
          </cell>
        </row>
        <row r="20">
          <cell r="D20">
            <v>59.09</v>
          </cell>
        </row>
        <row r="21">
          <cell r="D21">
            <v>55.78</v>
          </cell>
        </row>
        <row r="22">
          <cell r="D22">
            <v>3231</v>
          </cell>
        </row>
        <row r="25">
          <cell r="D25">
            <v>239.88</v>
          </cell>
        </row>
        <row r="26">
          <cell r="D26">
            <v>24.248999999999999</v>
          </cell>
        </row>
        <row r="29">
          <cell r="D29">
            <v>174.8</v>
          </cell>
        </row>
        <row r="30">
          <cell r="D30">
            <v>840.72</v>
          </cell>
        </row>
        <row r="31">
          <cell r="D31">
            <v>81.010000000000005</v>
          </cell>
        </row>
        <row r="34">
          <cell r="D34">
            <v>18.79</v>
          </cell>
        </row>
        <row r="35">
          <cell r="D35">
            <v>449.71</v>
          </cell>
        </row>
        <row r="41">
          <cell r="D41">
            <v>19.87</v>
          </cell>
        </row>
        <row r="44">
          <cell r="D44">
            <v>0.77</v>
          </cell>
        </row>
        <row r="47">
          <cell r="D47">
            <v>0.18</v>
          </cell>
        </row>
        <row r="50">
          <cell r="D50">
            <v>0.44</v>
          </cell>
        </row>
        <row r="52">
          <cell r="D52">
            <v>1.6519999999999999</v>
          </cell>
        </row>
        <row r="54">
          <cell r="D54">
            <v>1287.18</v>
          </cell>
        </row>
        <row r="56">
          <cell r="D56">
            <v>1818.22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"/>
      <sheetName val="КБК"/>
      <sheetName val="Лист3"/>
      <sheetName val="Лист4"/>
      <sheetName val="0"/>
    </sheetNames>
    <sheetDataSet>
      <sheetData sheetId="0"/>
      <sheetData sheetId="1"/>
      <sheetData sheetId="2">
        <row r="3">
          <cell r="B3" t="str">
            <v>Расходы на персонал</v>
          </cell>
          <cell r="F3" t="str">
            <v>Расходы на персонал</v>
          </cell>
        </row>
        <row r="4">
          <cell r="F4" t="str">
            <v>Услуги</v>
          </cell>
        </row>
        <row r="5">
          <cell r="F5" t="str">
            <v>Материалы</v>
          </cell>
        </row>
        <row r="6">
          <cell r="F6" t="str">
            <v>Оборудование</v>
          </cell>
        </row>
      </sheetData>
      <sheetData sheetId="3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графиков (2)"/>
      <sheetName val="Диаграмма2"/>
      <sheetName val="Диаграмма3"/>
      <sheetName val="Диаграмма1"/>
      <sheetName val="данные для графиков"/>
      <sheetName val="T1"/>
      <sheetName val="табл.6.1"/>
      <sheetName val="сопост.- новое (2)"/>
      <sheetName val="табл 6.2"/>
      <sheetName val="капит.вложения"/>
      <sheetName val="экспл.внутр."/>
      <sheetName val="экспл.внеш"/>
      <sheetName val="экспл.комб."/>
      <sheetName val="поток внутр"/>
      <sheetName val="поток внеш."/>
      <sheetName val="поток комб."/>
      <sheetName val="поток комб. "/>
      <sheetName val="доход внутр"/>
      <sheetName val="доход внеш"/>
      <sheetName val="доход комб."/>
      <sheetName val="индекс дох.внутр."/>
      <sheetName val="инд.дох.внеш."/>
      <sheetName val="инд.дох.комб."/>
      <sheetName val="IRR-внутр.рынок"/>
      <sheetName val="IRR-внешний рын."/>
      <sheetName val="IRR-комбин.рын."/>
      <sheetName val="Анализ чувст-ти внутр.р"/>
      <sheetName val="Анализ чувст-ти внеш.р"/>
      <sheetName val="Диаграмма4"/>
      <sheetName val="Анализ чувст-ти комбин.р"/>
      <sheetName val="кредит внутр."/>
      <sheetName val="кредит внеш"/>
      <sheetName val="кредит комбин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ввода"/>
      <sheetName val="Материалы"/>
      <sheetName val="data"/>
      <sheetName val="NA-CF"/>
      <sheetName val="Зависимые списки"/>
      <sheetName val="Затраты+Выработка"/>
      <sheetName val="Электроэнергия 2017"/>
      <sheetName val="Выработка"/>
      <sheetName val="Справочники"/>
      <sheetName val="Пояснения"/>
    </sheetNames>
    <sheetDataSet>
      <sheetData sheetId="0"/>
      <sheetData sheetId="1"/>
      <sheetData sheetId="2"/>
      <sheetData sheetId="3"/>
      <sheetData sheetId="4">
        <row r="2">
          <cell r="F2" t="str">
            <v>ОП</v>
          </cell>
          <cell r="H2" t="str">
            <v>ОП</v>
          </cell>
        </row>
        <row r="3">
          <cell r="F3" t="str">
            <v>УР</v>
          </cell>
          <cell r="H3" t="str">
            <v>КР</v>
          </cell>
        </row>
        <row r="4">
          <cell r="F4" t="str">
            <v>Внереализация</v>
          </cell>
          <cell r="H4" t="str">
            <v>УР</v>
          </cell>
        </row>
        <row r="5">
          <cell r="H5" t="str">
            <v>Внереализация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араметры"/>
      <sheetName val="Вводные"/>
      <sheetName val="Титул"/>
      <sheetName val="оглав"/>
      <sheetName val="ТЭП"/>
      <sheetName val="ПП"/>
      <sheetName val="ПП Унтыгейское"/>
      <sheetName val="ПП Кулунское"/>
      <sheetName val="ПУ"/>
      <sheetName val="Реализация"/>
      <sheetName val="СМЕТА_ОП"/>
      <sheetName val="СМЕТА_ОП Унтыгейское"/>
      <sheetName val="СМЕТА_ОП Кулунское"/>
      <sheetName val="СМЕТА_КР"/>
      <sheetName val="СМЕТА_УР"/>
      <sheetName val="Операц_Внереал"/>
      <sheetName val="БДДС"/>
      <sheetName val="ЦФО"/>
      <sheetName val="ПланКВ"/>
      <sheetName val="Расчет СС и НП"/>
      <sheetName val="15 ФД КБ"/>
      <sheetName val="Финдеятельность"/>
      <sheetName val="Налоги"/>
      <sheetName val="Остатки ГП"/>
      <sheetName val="Амортизация"/>
      <sheetName val="КВ2015-2017"/>
    </sheetNames>
    <sheetDataSet>
      <sheetData sheetId="0" refreshError="1"/>
      <sheetData sheetId="1" refreshError="1"/>
      <sheetData sheetId="2">
        <row r="3">
          <cell r="B3" t="str">
            <v>КБ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">
          <cell r="W8">
            <v>96288</v>
          </cell>
        </row>
      </sheetData>
      <sheetData sheetId="20" refreshError="1"/>
      <sheetData sheetId="21">
        <row r="14">
          <cell r="V14">
            <v>31</v>
          </cell>
        </row>
      </sheetData>
      <sheetData sheetId="22" refreshError="1"/>
      <sheetData sheetId="23">
        <row r="38">
          <cell r="N38">
            <v>27000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B"/>
      <sheetName val="RZB"/>
      <sheetName val="Контрагенты"/>
    </sheetNames>
    <sheetDataSet>
      <sheetData sheetId="0" refreshError="1"/>
      <sheetData sheetId="1" refreshError="1"/>
      <sheetData sheetId="2" refreshError="1">
        <row r="1">
          <cell r="A1" t="str">
            <v>НАЧАЛО СПИСКА</v>
          </cell>
        </row>
        <row r="2">
          <cell r="A2" t="str">
            <v>Amesco FZE</v>
          </cell>
        </row>
        <row r="3">
          <cell r="A3" t="str">
            <v>Arkas Trading Limited</v>
          </cell>
        </row>
        <row r="4">
          <cell r="A4" t="str">
            <v>Astron</v>
          </cell>
        </row>
        <row r="5">
          <cell r="A5" t="str">
            <v>Balli Kloeckner</v>
          </cell>
        </row>
        <row r="6">
          <cell r="A6" t="str">
            <v>bank charges</v>
          </cell>
        </row>
        <row r="7">
          <cell r="A7" t="str">
            <v>Bentonville Ltd</v>
          </cell>
        </row>
        <row r="8">
          <cell r="A8" t="str">
            <v>Billings</v>
          </cell>
        </row>
        <row r="9">
          <cell r="A9" t="str">
            <v>Bradford</v>
          </cell>
        </row>
        <row r="10">
          <cell r="A10" t="str">
            <v>Cargill</v>
          </cell>
        </row>
        <row r="11">
          <cell r="A11" t="str">
            <v>CCC</v>
          </cell>
        </row>
        <row r="12">
          <cell r="A12" t="str">
            <v>Coresteel AG</v>
          </cell>
        </row>
        <row r="13">
          <cell r="A13" t="str">
            <v>Daewoo</v>
          </cell>
        </row>
        <row r="14">
          <cell r="A14" t="str">
            <v>Deposit</v>
          </cell>
        </row>
        <row r="15">
          <cell r="A15" t="str">
            <v>Euromarlink S.A.</v>
          </cell>
        </row>
        <row r="16">
          <cell r="A16" t="str">
            <v>Glencore</v>
          </cell>
        </row>
        <row r="17">
          <cell r="A17" t="str">
            <v>Hard Metal</v>
          </cell>
        </row>
        <row r="18">
          <cell r="A18" t="str">
            <v>Hover Group Ltd.</v>
          </cell>
        </row>
        <row r="19">
          <cell r="A19" t="str">
            <v>IEI</v>
          </cell>
        </row>
        <row r="20">
          <cell r="A20" t="str">
            <v>Income tax on interest amount</v>
          </cell>
        </row>
        <row r="21">
          <cell r="A21" t="str">
            <v>Interest on deposit</v>
          </cell>
        </row>
        <row r="22">
          <cell r="A22" t="str">
            <v>Intergate</v>
          </cell>
        </row>
        <row r="23">
          <cell r="A23" t="str">
            <v>Inter-Logistics</v>
          </cell>
        </row>
        <row r="24">
          <cell r="A24" t="str">
            <v>Intransea Ltd</v>
          </cell>
        </row>
        <row r="25">
          <cell r="A25" t="str">
            <v>JSC "NOSTA"</v>
          </cell>
        </row>
        <row r="26">
          <cell r="A26" t="str">
            <v>Krell USA</v>
          </cell>
        </row>
        <row r="27">
          <cell r="A27" t="str">
            <v>LC</v>
          </cell>
        </row>
        <row r="28">
          <cell r="A28" t="str">
            <v>LebGok</v>
          </cell>
        </row>
        <row r="29">
          <cell r="A29" t="str">
            <v>Lonerose Holdings Ltd.</v>
          </cell>
        </row>
        <row r="30">
          <cell r="A30" t="str">
            <v>M-a-M</v>
          </cell>
        </row>
        <row r="31">
          <cell r="A31" t="str">
            <v>Marcegaglia</v>
          </cell>
        </row>
        <row r="32">
          <cell r="A32" t="str">
            <v>Memorial order 01.03-25.03 5% of interest</v>
          </cell>
        </row>
        <row r="33">
          <cell r="A33" t="str">
            <v>New Steel S.A.</v>
          </cell>
        </row>
        <row r="34">
          <cell r="A34" t="str">
            <v>Nimegan Trading Limited</v>
          </cell>
        </row>
        <row r="35">
          <cell r="A35" t="str">
            <v>Noble Resources</v>
          </cell>
        </row>
        <row r="36">
          <cell r="A36" t="str">
            <v>Nordic Intertrade</v>
          </cell>
        </row>
        <row r="37">
          <cell r="A37" t="str">
            <v>Norecom</v>
          </cell>
        </row>
        <row r="38">
          <cell r="A38" t="str">
            <v>NT Services Ltd</v>
          </cell>
        </row>
        <row r="39">
          <cell r="A39" t="str">
            <v>Polonga Inc.</v>
          </cell>
        </row>
        <row r="40">
          <cell r="A40" t="str">
            <v>Powerprime Investments</v>
          </cell>
        </row>
        <row r="41">
          <cell r="A41" t="str">
            <v>QCS</v>
          </cell>
        </row>
        <row r="42">
          <cell r="A42" t="str">
            <v>return bank charge</v>
          </cell>
        </row>
        <row r="43">
          <cell r="A43" t="str">
            <v>Raiffeisenbank</v>
          </cell>
        </row>
        <row r="44">
          <cell r="A44" t="str">
            <v>RGR Metall</v>
          </cell>
        </row>
        <row r="45">
          <cell r="A45" t="str">
            <v>Roclar</v>
          </cell>
        </row>
        <row r="46">
          <cell r="A46" t="str">
            <v>Romee Trading Ltd.</v>
          </cell>
        </row>
        <row r="47">
          <cell r="A47" t="str">
            <v>Rual Ltd</v>
          </cell>
        </row>
        <row r="48">
          <cell r="A48" t="str">
            <v>SibAl</v>
          </cell>
        </row>
        <row r="49">
          <cell r="A49" t="str">
            <v>Shelton</v>
          </cell>
        </row>
        <row r="50">
          <cell r="A50" t="str">
            <v>SM Export</v>
          </cell>
        </row>
        <row r="51">
          <cell r="A51" t="str">
            <v>Starwood Trading Ltd</v>
          </cell>
        </row>
        <row r="52">
          <cell r="A52" t="str">
            <v>Steel &amp; Commodities</v>
          </cell>
        </row>
        <row r="53">
          <cell r="A53" t="str">
            <v>Steel Resources</v>
          </cell>
        </row>
        <row r="54">
          <cell r="A54" t="str">
            <v>Stemcor</v>
          </cell>
        </row>
        <row r="55">
          <cell r="A55" t="str">
            <v>Trade House NOSTA OKIW LTD</v>
          </cell>
        </row>
        <row r="56">
          <cell r="A56" t="str">
            <v xml:space="preserve">Trans Metal International </v>
          </cell>
        </row>
        <row r="57">
          <cell r="A57" t="str">
            <v>Transea</v>
          </cell>
        </row>
        <row r="58">
          <cell r="A58" t="str">
            <v xml:space="preserve">Transmet </v>
          </cell>
        </row>
        <row r="59">
          <cell r="A59" t="str">
            <v>Uvisko</v>
          </cell>
        </row>
        <row r="60">
          <cell r="A60" t="str">
            <v>Varlack Holdings Limited</v>
          </cell>
        </row>
        <row r="61">
          <cell r="A61" t="str">
            <v>КОНЕЦ СПИСКА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2023"/>
      <sheetName val="БП"/>
      <sheetName val="ПР"/>
      <sheetName val="ПР-1"/>
      <sheetName val="NA-CF"/>
      <sheetName val="Пояснения"/>
      <sheetName val="Откл_БДР прогноз ГОД ГК_КБ"/>
      <sheetName val="Откл_БДР прогноз ГОД ЗК"/>
      <sheetName val="Откл_БДР факт ГК_КБ"/>
      <sheetName val="Откл_БДР факт ЗК"/>
      <sheetName val="ПП-22 ТКРС Унт "/>
      <sheetName val="ПП-22 ТКРС ЗМБ"/>
      <sheetName val="ПП-24 ТКРС "/>
      <sheetName val="ГРП"/>
      <sheetName val="ГНКТ"/>
      <sheetName val="ПП ЖГС, СКВ, ОПЗ"/>
      <sheetName val="РИР"/>
      <sheetName val="Зависимые списки"/>
      <sheetName val="Справочники"/>
      <sheetName val="Управляемость"/>
      <sheetName val="vendor"/>
      <sheetName val="contr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3">
          <cell r="I123">
            <v>335.93919</v>
          </cell>
        </row>
      </sheetData>
      <sheetData sheetId="11">
        <row r="116">
          <cell r="L116">
            <v>335.93919</v>
          </cell>
        </row>
      </sheetData>
      <sheetData sheetId="12"/>
      <sheetData sheetId="13"/>
      <sheetData sheetId="14"/>
      <sheetData sheetId="15"/>
      <sheetData sheetId="16"/>
      <sheetData sheetId="17">
        <row r="55">
          <cell r="L55">
            <v>0</v>
          </cell>
          <cell r="N55" t="str">
            <v>Внутренний рынок</v>
          </cell>
        </row>
        <row r="56">
          <cell r="L56">
            <v>0.2</v>
          </cell>
          <cell r="N56" t="str">
            <v>Экспорт</v>
          </cell>
        </row>
        <row r="57">
          <cell r="N57" t="str">
            <v>Таможенный союз</v>
          </cell>
        </row>
        <row r="58">
          <cell r="N58" t="str">
            <v>Без направления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араметры"/>
      <sheetName val="Лист1"/>
      <sheetName val="Вводные"/>
      <sheetName val="Титул"/>
      <sheetName val="оглав"/>
      <sheetName val="ТЭП"/>
      <sheetName val="ПП"/>
      <sheetName val="ПП Западно-Малобалыкское"/>
      <sheetName val="ПП Унтыгейское"/>
      <sheetName val="ПП Кулунское"/>
      <sheetName val="ПУ"/>
      <sheetName val="Реализация"/>
      <sheetName val="СМЕТА_ОП"/>
      <sheetName val="СМЕТА_ОП З-Малобалыкское"/>
      <sheetName val="СМЕТА_ОП Унтыгейское"/>
      <sheetName val="СМЕТА_ОП Кулунское"/>
      <sheetName val="СМЕТА_КР"/>
      <sheetName val="СМЕТА_УР"/>
      <sheetName val="Операц_Внереал"/>
      <sheetName val="ПланКВ"/>
      <sheetName val="БДДС"/>
      <sheetName val="ЦФО"/>
      <sheetName val="КБ-ФД"/>
      <sheetName val="КБ ФД"/>
      <sheetName val="КБ-Налоги"/>
      <sheetName val="КБ-Остатки ГП"/>
      <sheetName val="КБ-Амортизация"/>
      <sheetName val="ЮН-ФД"/>
      <sheetName val="ЮН-НДПИ"/>
      <sheetName val="ЮН-Нал на Приб"/>
      <sheetName val="ЮН-НДС"/>
      <sheetName val="ФинРез"/>
      <sheetName val="Свод ЦФО"/>
      <sheetName val="CheckВГО"/>
      <sheetName val="Прогноз"/>
      <sheetName val="ЦФО 5 мес"/>
      <sheetName val="ЦФО 6 мес план"/>
      <sheetName val="ЦФО Материалы"/>
      <sheetName val="ЦФО отранж."/>
      <sheetName val="ЦФО отранж"/>
      <sheetName val="ЦФО 5 мес."/>
      <sheetName val="ЦФО 6 мес."/>
      <sheetName val="ЦФО 5мес."/>
      <sheetName val="ЦФО 6мес."/>
    </sheetNames>
    <sheetDataSet>
      <sheetData sheetId="0">
        <row r="1">
          <cell r="A1" t="str">
            <v>список ГК</v>
          </cell>
          <cell r="W1" t="str">
            <v>Компания</v>
          </cell>
          <cell r="X1" t="str">
            <v>Месторождение</v>
          </cell>
        </row>
        <row r="2">
          <cell r="W2" t="str">
            <v>КН</v>
          </cell>
        </row>
        <row r="3">
          <cell r="W3" t="str">
            <v>КН</v>
          </cell>
        </row>
        <row r="4">
          <cell r="W4" t="str">
            <v>КН</v>
          </cell>
        </row>
        <row r="5">
          <cell r="W5" t="str">
            <v>КН</v>
          </cell>
        </row>
        <row r="6">
          <cell r="W6" t="str">
            <v>КН</v>
          </cell>
        </row>
        <row r="7">
          <cell r="W7" t="str">
            <v>ЧН</v>
          </cell>
        </row>
        <row r="8">
          <cell r="W8" t="str">
            <v>ЧН</v>
          </cell>
        </row>
        <row r="9">
          <cell r="W9" t="str">
            <v>ННГ</v>
          </cell>
        </row>
        <row r="10">
          <cell r="W10" t="str">
            <v>ННГ</v>
          </cell>
        </row>
        <row r="11">
          <cell r="W11" t="str">
            <v>ННГ</v>
          </cell>
        </row>
        <row r="12">
          <cell r="W12" t="str">
            <v>ННГ</v>
          </cell>
        </row>
        <row r="13">
          <cell r="W13" t="str">
            <v>ННГ</v>
          </cell>
        </row>
        <row r="14">
          <cell r="W14" t="str">
            <v>ННГ</v>
          </cell>
        </row>
        <row r="15">
          <cell r="W15" t="str">
            <v>ННГ</v>
          </cell>
        </row>
        <row r="16">
          <cell r="W16" t="str">
            <v>СНГ</v>
          </cell>
        </row>
        <row r="17">
          <cell r="W17" t="str">
            <v>СНГ</v>
          </cell>
        </row>
        <row r="18">
          <cell r="W18" t="str">
            <v>СНГ</v>
          </cell>
        </row>
        <row r="19">
          <cell r="W19" t="str">
            <v>СИН</v>
          </cell>
        </row>
        <row r="20">
          <cell r="W20" t="str">
            <v>СИН</v>
          </cell>
        </row>
        <row r="21">
          <cell r="W21" t="str">
            <v>СИН</v>
          </cell>
        </row>
        <row r="22">
          <cell r="W22" t="str">
            <v>СИН</v>
          </cell>
        </row>
        <row r="23">
          <cell r="W23" t="str">
            <v>СИН</v>
          </cell>
        </row>
        <row r="24">
          <cell r="W24" t="str">
            <v>СИН</v>
          </cell>
        </row>
        <row r="25">
          <cell r="W25" t="str">
            <v>СИН</v>
          </cell>
        </row>
        <row r="26">
          <cell r="W26" t="str">
            <v>СИН</v>
          </cell>
        </row>
        <row r="27">
          <cell r="W27" t="str">
            <v>СИН</v>
          </cell>
        </row>
        <row r="28">
          <cell r="W28" t="str">
            <v>СИН</v>
          </cell>
        </row>
        <row r="29">
          <cell r="W29" t="str">
            <v>СИН</v>
          </cell>
        </row>
        <row r="30">
          <cell r="W30" t="str">
            <v>СИН</v>
          </cell>
        </row>
        <row r="31">
          <cell r="W31" t="str">
            <v>СИН</v>
          </cell>
        </row>
        <row r="32">
          <cell r="W32" t="str">
            <v>СИН</v>
          </cell>
        </row>
        <row r="33">
          <cell r="W33" t="str">
            <v>СИН</v>
          </cell>
        </row>
        <row r="34">
          <cell r="W34" t="str">
            <v>СИН</v>
          </cell>
        </row>
        <row r="35">
          <cell r="W35" t="str">
            <v>СИН</v>
          </cell>
        </row>
        <row r="36">
          <cell r="W36" t="str">
            <v>СИН</v>
          </cell>
        </row>
        <row r="37">
          <cell r="W37" t="str">
            <v>НКС</v>
          </cell>
        </row>
        <row r="38">
          <cell r="W38" t="str">
            <v>НКС</v>
          </cell>
        </row>
        <row r="39">
          <cell r="W39" t="str">
            <v>НКС</v>
          </cell>
        </row>
        <row r="40">
          <cell r="W40" t="str">
            <v>НКС</v>
          </cell>
        </row>
        <row r="41">
          <cell r="W41" t="str">
            <v>НКС</v>
          </cell>
        </row>
        <row r="42">
          <cell r="W42" t="str">
            <v>НКС</v>
          </cell>
        </row>
        <row r="43">
          <cell r="W43" t="str">
            <v>НКС</v>
          </cell>
        </row>
        <row r="44">
          <cell r="W44" t="str">
            <v>НКС</v>
          </cell>
        </row>
        <row r="45">
          <cell r="W45" t="str">
            <v>НКС</v>
          </cell>
        </row>
        <row r="46">
          <cell r="W46" t="str">
            <v>НКС</v>
          </cell>
        </row>
        <row r="47">
          <cell r="W47" t="str">
            <v>НКС</v>
          </cell>
        </row>
        <row r="48">
          <cell r="W48" t="str">
            <v>Т1</v>
          </cell>
        </row>
        <row r="49">
          <cell r="W49" t="str">
            <v>Т1</v>
          </cell>
        </row>
        <row r="50">
          <cell r="W50" t="str">
            <v>СРТП</v>
          </cell>
        </row>
        <row r="51">
          <cell r="W51" t="str">
            <v>УНС</v>
          </cell>
        </row>
        <row r="52">
          <cell r="W52" t="str">
            <v>УНС</v>
          </cell>
        </row>
        <row r="53">
          <cell r="W53" t="str">
            <v>УНС</v>
          </cell>
        </row>
        <row r="54">
          <cell r="W54" t="str">
            <v>УНС</v>
          </cell>
        </row>
        <row r="55">
          <cell r="W55" t="str">
            <v>УНС</v>
          </cell>
        </row>
        <row r="56">
          <cell r="W56" t="str">
            <v>УНС</v>
          </cell>
        </row>
        <row r="57">
          <cell r="W57" t="str">
            <v>УНС</v>
          </cell>
        </row>
        <row r="58">
          <cell r="W58" t="str">
            <v>УНС</v>
          </cell>
        </row>
        <row r="59">
          <cell r="W59" t="str">
            <v>СН</v>
          </cell>
        </row>
        <row r="60">
          <cell r="W60" t="str">
            <v>СН</v>
          </cell>
        </row>
        <row r="61">
          <cell r="W61" t="str">
            <v>ЕНЭС</v>
          </cell>
        </row>
        <row r="62">
          <cell r="W62" t="str">
            <v>ЕНЭС</v>
          </cell>
        </row>
        <row r="63">
          <cell r="W63" t="str">
            <v>ЕНЭС</v>
          </cell>
        </row>
        <row r="64">
          <cell r="W64" t="str">
            <v>ЕНЭС</v>
          </cell>
        </row>
        <row r="65">
          <cell r="W65" t="str">
            <v>ЕНЭС</v>
          </cell>
        </row>
        <row r="76">
          <cell r="W76" t="str">
            <v>СИБ</v>
          </cell>
        </row>
        <row r="77">
          <cell r="W77" t="str">
            <v>СИБ</v>
          </cell>
        </row>
        <row r="78">
          <cell r="W78" t="str">
            <v>НФ</v>
          </cell>
        </row>
        <row r="79">
          <cell r="W79" t="str">
            <v>ПТ</v>
          </cell>
        </row>
        <row r="80">
          <cell r="W80" t="str">
            <v>ГК БКН</v>
          </cell>
        </row>
        <row r="81">
          <cell r="W81" t="str">
            <v>ЮН</v>
          </cell>
        </row>
        <row r="82">
          <cell r="W82" t="str">
            <v>ЮН</v>
          </cell>
        </row>
        <row r="83">
          <cell r="W83" t="str">
            <v>АН</v>
          </cell>
        </row>
        <row r="84">
          <cell r="W84" t="str">
            <v>АН</v>
          </cell>
        </row>
        <row r="85">
          <cell r="W85" t="str">
            <v>АН</v>
          </cell>
        </row>
        <row r="86">
          <cell r="W86" t="str">
            <v>КБ</v>
          </cell>
        </row>
        <row r="87">
          <cell r="W87" t="str">
            <v>КБ</v>
          </cell>
        </row>
        <row r="88">
          <cell r="W88" t="str">
            <v>КБ</v>
          </cell>
        </row>
        <row r="89">
          <cell r="W89" t="str">
            <v>КБ</v>
          </cell>
        </row>
        <row r="90">
          <cell r="W90" t="str">
            <v>КБО</v>
          </cell>
        </row>
        <row r="91">
          <cell r="W91" t="str">
            <v>КБО</v>
          </cell>
        </row>
        <row r="92">
          <cell r="W92" t="str">
            <v>КБО</v>
          </cell>
        </row>
        <row r="93">
          <cell r="W93" t="str">
            <v>КБО</v>
          </cell>
        </row>
        <row r="94">
          <cell r="W94" t="str">
            <v>КБО</v>
          </cell>
        </row>
        <row r="95">
          <cell r="W95" t="str">
            <v>КБО</v>
          </cell>
        </row>
        <row r="96">
          <cell r="W96" t="str">
            <v>КБО</v>
          </cell>
        </row>
      </sheetData>
      <sheetData sheetId="1"/>
      <sheetData sheetId="2"/>
      <sheetData sheetId="3">
        <row r="3">
          <cell r="B3" t="str">
            <v>ГК КБ</v>
          </cell>
        </row>
      </sheetData>
      <sheetData sheetId="4"/>
      <sheetData sheetId="5"/>
      <sheetData sheetId="6"/>
      <sheetData sheetId="7"/>
      <sheetData sheetId="8">
        <row r="10">
          <cell r="AK10">
            <v>48319.262685483896</v>
          </cell>
        </row>
      </sheetData>
      <sheetData sheetId="9">
        <row r="10">
          <cell r="I10">
            <v>24028.875</v>
          </cell>
        </row>
      </sheetData>
      <sheetData sheetId="10">
        <row r="10">
          <cell r="I10">
            <v>6835.5</v>
          </cell>
        </row>
      </sheetData>
      <sheetData sheetId="11"/>
      <sheetData sheetId="12"/>
      <sheetData sheetId="13"/>
      <sheetData sheetId="14">
        <row r="310">
          <cell r="I310">
            <v>431260.27479999693</v>
          </cell>
        </row>
      </sheetData>
      <sheetData sheetId="15">
        <row r="310">
          <cell r="I310">
            <v>147000.98255014719</v>
          </cell>
        </row>
      </sheetData>
      <sheetData sheetId="16">
        <row r="310">
          <cell r="I310">
            <v>39030.952256825869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1">
          <cell r="V21">
            <v>165864.35033537738</v>
          </cell>
        </row>
      </sheetData>
      <sheetData sheetId="25"/>
      <sheetData sheetId="26">
        <row r="19">
          <cell r="C19">
            <v>6027.400030195754</v>
          </cell>
        </row>
      </sheetData>
      <sheetData sheetId="27"/>
      <sheetData sheetId="28"/>
      <sheetData sheetId="29"/>
      <sheetData sheetId="30"/>
      <sheetData sheetId="31"/>
      <sheetData sheetId="32">
        <row r="192">
          <cell r="B192">
            <v>0</v>
          </cell>
        </row>
      </sheetData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 refreshError="1"/>
      <sheetData sheetId="42" refreshError="1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ФО"/>
      <sheetName val="Свод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2"/>
      <sheetName val="дин.затрат"/>
      <sheetName val="Динамка год ден потока"/>
      <sheetName val="Динамика накопл ден потока"/>
      <sheetName val="данные для графиков "/>
      <sheetName val="Лист1"/>
      <sheetName val="T1"/>
      <sheetName val="амортизация"/>
      <sheetName val="амортиз.шахматкой"/>
      <sheetName val="табл. 5.1 "/>
      <sheetName val="сопоставление (2)"/>
      <sheetName val="сопостав. по 5 вар."/>
      <sheetName val="капит.вложения"/>
      <sheetName val="экспл.комб."/>
      <sheetName val="выручка комбин."/>
      <sheetName val="поток комб. "/>
      <sheetName val="доход комб."/>
      <sheetName val="доход комб.окр."/>
      <sheetName val="АНАЛИЗ ЧУВСТВ."/>
      <sheetName val="Диаграмма"/>
      <sheetName val="Диаграмма3"/>
      <sheetName val="Рис_чув-ть1"/>
      <sheetName val="эффект.инв-0,1"/>
      <sheetName val="эффект.инв0,1и0,15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2"/>
      <sheetName val="дин.затрат"/>
      <sheetName val="Динамка год ден потока"/>
      <sheetName val="Динамика накопл ден потока"/>
      <sheetName val="данные для графиков "/>
      <sheetName val="Лист1"/>
      <sheetName val="T1"/>
      <sheetName val="амортизация"/>
      <sheetName val="амортиз.шахматкой"/>
      <sheetName val="табл. 5.1 "/>
      <sheetName val="сопоставление (2)"/>
      <sheetName val="сопостав. по 5 вар."/>
      <sheetName val="капит.вложения"/>
      <sheetName val="экспл.комб."/>
      <sheetName val="выручка комбин."/>
      <sheetName val="поток комб. "/>
      <sheetName val="доход комб."/>
      <sheetName val="доход комб.окр."/>
      <sheetName val="АНАЛИЗ ЧУВСТВ."/>
      <sheetName val="Диаграмма"/>
      <sheetName val="Диаграмма3"/>
      <sheetName val="Рис_чув-ть1"/>
      <sheetName val="эффект.инв-0,1"/>
      <sheetName val="эффект.инв0,1и0,15"/>
      <sheetName val="3.3 А 4"/>
      <sheetName val="PROJEC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табл. 5.2"/>
      <sheetName val="Выручка комб."/>
      <sheetName val="Табл.5.2"/>
      <sheetName val="Кап. влож"/>
      <sheetName val="экспл.комб."/>
      <sheetName val="поток комб. "/>
      <sheetName val="доход комб."/>
      <sheetName val="доход комб.окр."/>
      <sheetName val="Анализ чув-ти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заявки"/>
      <sheetName val="Справочники"/>
      <sheetName val="Свод"/>
      <sheetName val="Lists"/>
      <sheetName val="Инструкция"/>
    </sheetNames>
    <sheetDataSet>
      <sheetData sheetId="0"/>
      <sheetData sheetId="1">
        <row r="1">
          <cell r="C1" t="str">
            <v>Ед Изм</v>
          </cell>
        </row>
        <row r="2">
          <cell r="C2" t="str">
            <v>ампул</v>
          </cell>
        </row>
        <row r="3">
          <cell r="C3" t="str">
            <v>баллон</v>
          </cell>
        </row>
        <row r="4">
          <cell r="C4" t="str">
            <v>боб</v>
          </cell>
        </row>
        <row r="5">
          <cell r="C5" t="str">
            <v>боч</v>
          </cell>
        </row>
        <row r="6">
          <cell r="C6" t="str">
            <v>бутыль</v>
          </cell>
        </row>
        <row r="7">
          <cell r="C7" t="str">
            <v>бух</v>
          </cell>
        </row>
        <row r="8">
          <cell r="C8" t="str">
            <v>г</v>
          </cell>
        </row>
        <row r="9">
          <cell r="C9" t="str">
            <v>дм3</v>
          </cell>
        </row>
        <row r="10">
          <cell r="C10" t="str">
            <v>кан</v>
          </cell>
        </row>
        <row r="11">
          <cell r="C11" t="str">
            <v>кат</v>
          </cell>
        </row>
        <row r="12">
          <cell r="C12" t="str">
            <v>кг</v>
          </cell>
        </row>
        <row r="13">
          <cell r="C13" t="str">
            <v>км</v>
          </cell>
        </row>
        <row r="14">
          <cell r="C14" t="str">
            <v>компл</v>
          </cell>
        </row>
        <row r="15">
          <cell r="C15" t="str">
            <v>кор</v>
          </cell>
        </row>
        <row r="16">
          <cell r="C16" t="str">
            <v>л</v>
          </cell>
        </row>
        <row r="17">
          <cell r="C17" t="str">
            <v>л.</v>
          </cell>
        </row>
        <row r="18">
          <cell r="C18" t="str">
            <v>м</v>
          </cell>
        </row>
        <row r="19">
          <cell r="C19" t="str">
            <v>м2</v>
          </cell>
        </row>
        <row r="20">
          <cell r="C20" t="str">
            <v>м3</v>
          </cell>
        </row>
        <row r="21">
          <cell r="C21" t="str">
            <v>мес</v>
          </cell>
        </row>
        <row r="22">
          <cell r="C22" t="str">
            <v>меш</v>
          </cell>
        </row>
        <row r="23">
          <cell r="C23" t="str">
            <v>мл</v>
          </cell>
        </row>
        <row r="24">
          <cell r="C24" t="str">
            <v>мм</v>
          </cell>
        </row>
        <row r="25">
          <cell r="C25" t="str">
            <v>мм2</v>
          </cell>
        </row>
        <row r="26">
          <cell r="C26" t="str">
            <v>набор</v>
          </cell>
        </row>
        <row r="27">
          <cell r="C27" t="str">
            <v>пакет</v>
          </cell>
        </row>
        <row r="28">
          <cell r="C28" t="str">
            <v>пар</v>
          </cell>
        </row>
        <row r="29">
          <cell r="C29" t="str">
            <v>пач</v>
          </cell>
        </row>
        <row r="30">
          <cell r="C30" t="str">
            <v>пог.м</v>
          </cell>
        </row>
        <row r="31">
          <cell r="C31" t="str">
            <v>руб</v>
          </cell>
        </row>
        <row r="32">
          <cell r="C32" t="str">
            <v>рул</v>
          </cell>
        </row>
        <row r="33">
          <cell r="C33" t="str">
            <v>см</v>
          </cell>
        </row>
        <row r="34">
          <cell r="C34" t="str">
            <v>т</v>
          </cell>
        </row>
        <row r="35">
          <cell r="C35" t="str">
            <v>тюбик</v>
          </cell>
        </row>
        <row r="36">
          <cell r="C36" t="str">
            <v>упак</v>
          </cell>
        </row>
        <row r="37">
          <cell r="C37" t="str">
            <v>флак</v>
          </cell>
        </row>
        <row r="38">
          <cell r="C38" t="str">
            <v>шт</v>
          </cell>
        </row>
      </sheetData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табл. 5.2"/>
      <sheetName val="Выручка комб."/>
      <sheetName val="Табл.5.2"/>
      <sheetName val="Кап. влож"/>
      <sheetName val="экспл.комб."/>
      <sheetName val="поток комб. "/>
      <sheetName val="доход комб."/>
      <sheetName val="доход комб.окр."/>
      <sheetName val="Анализ чув-ти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KPI"/>
      <sheetName val="БДР"/>
      <sheetName val="ББЛ"/>
      <sheetName val="БДДС"/>
      <sheetName val="Graphs"/>
      <sheetName val="ТоварныйБаланс"/>
      <sheetName val="РЕАЛИЗАЦИЯ"/>
      <sheetName val="ОФ"/>
      <sheetName val="БюджетДобычи"/>
      <sheetName val="Займы"/>
      <sheetName val="НДС"/>
      <sheetName val="Налоги"/>
      <sheetName val="ТранспортныйНалог"/>
      <sheetName val="Прочие налоги"/>
      <sheetName val="НалогНаПрибыль"/>
      <sheetName val="БюджетЗакупок"/>
      <sheetName val="CAPEX"/>
      <sheetName val="WC"/>
      <sheetName val="Сч97"/>
      <sheetName val="Зарплата"/>
      <sheetName val="АдминСвод"/>
      <sheetName val="OPEX01"/>
      <sheetName val="OPEX02"/>
      <sheetName val="Лист1"/>
      <sheetName val="DB_OPEX"/>
      <sheetName val="КБК"/>
      <sheetName val="Добыча"/>
      <sheetName val="СЦЕНАРН УС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Зарплата персонала</v>
          </cell>
        </row>
        <row r="3">
          <cell r="C3" t="str">
            <v>Отчисления от ФОТ (ЕСН и пр.)</v>
          </cell>
        </row>
        <row r="4">
          <cell r="C4" t="str">
            <v>Командировочные расходы</v>
          </cell>
        </row>
        <row r="5">
          <cell r="C5" t="str">
            <v>Прочие расходы на персонал</v>
          </cell>
        </row>
        <row r="6">
          <cell r="C6" t="str">
            <v>Анализ нефти</v>
          </cell>
        </row>
        <row r="7">
          <cell r="C7" t="str">
            <v>Подготовка нефти</v>
          </cell>
        </row>
        <row r="8">
          <cell r="C8" t="str">
            <v>Ремонт добывающих скважин</v>
          </cell>
        </row>
        <row r="9">
          <cell r="C9" t="str">
            <v>Ремонт водозаборных скважин</v>
          </cell>
        </row>
        <row r="10">
          <cell r="C10" t="str">
            <v>Ремонт нагнетательных скважин</v>
          </cell>
        </row>
        <row r="11">
          <cell r="C11" t="str">
            <v>Капитальный ремонт скважин</v>
          </cell>
        </row>
        <row r="12">
          <cell r="C12" t="str">
            <v>Обслуживание и ремонт погружного оборудования</v>
          </cell>
        </row>
        <row r="13">
          <cell r="C13" t="str">
            <v>Обслуживание ПСН</v>
          </cell>
        </row>
        <row r="14">
          <cell r="C14" t="str">
            <v>Обслуживание ДНС</v>
          </cell>
        </row>
        <row r="15">
          <cell r="C15" t="str">
            <v>Обслуживание КНС</v>
          </cell>
        </row>
        <row r="16">
          <cell r="C16" t="str">
            <v>Обслуживание кустов скважин</v>
          </cell>
        </row>
        <row r="17">
          <cell r="C17" t="str">
            <v>Содержание и ремонт нефтепровода</v>
          </cell>
        </row>
        <row r="18">
          <cell r="C18" t="str">
            <v>Содержание и ремонт нефтесборных сетей</v>
          </cell>
        </row>
        <row r="19">
          <cell r="C19" t="str">
            <v>Содержание и ремонт наземного скваженного оборудования</v>
          </cell>
        </row>
        <row r="20">
          <cell r="C20" t="str">
            <v>Обслуживание насосов ППД</v>
          </cell>
        </row>
        <row r="21">
          <cell r="C21" t="str">
            <v>Обслуживание водоводов</v>
          </cell>
        </row>
        <row r="22">
          <cell r="C22" t="str">
            <v>Обслуживание и ремонт КУУН</v>
          </cell>
        </row>
        <row r="23">
          <cell r="C23" t="str">
            <v>Обслуживание и ремонт систем теплоснабжения</v>
          </cell>
        </row>
        <row r="24">
          <cell r="C24" t="str">
            <v>Содержание и ремонт площадок и дорог</v>
          </cell>
        </row>
        <row r="25">
          <cell r="C25" t="str">
            <v>Обслуживание и ремонт прочего оборудования</v>
          </cell>
        </row>
        <row r="26">
          <cell r="C26" t="str">
            <v>Инструменты и инвентарь</v>
          </cell>
        </row>
        <row r="27">
          <cell r="C27" t="str">
            <v>Вахтовые перевозки</v>
          </cell>
        </row>
        <row r="28">
          <cell r="C28" t="str">
            <v>Транспортные расходы</v>
          </cell>
        </row>
        <row r="29">
          <cell r="C29" t="str">
            <v>Обеспечение водой</v>
          </cell>
        </row>
        <row r="30">
          <cell r="C30" t="str">
            <v>Содержание складского хозяйства</v>
          </cell>
        </row>
        <row r="31">
          <cell r="C31" t="str">
            <v>Канцтовары</v>
          </cell>
        </row>
        <row r="32">
          <cell r="C32" t="str">
            <v>Медицинские услуги</v>
          </cell>
        </row>
        <row r="33">
          <cell r="C33" t="str">
            <v>Содерж жилых помещений</v>
          </cell>
        </row>
        <row r="34">
          <cell r="C34" t="str">
            <v>Содержание и ремонт бытового оборудования</v>
          </cell>
        </row>
        <row r="35">
          <cell r="C35" t="str">
            <v>Вакцинация персонала</v>
          </cell>
        </row>
        <row r="36">
          <cell r="C36" t="str">
            <v>Лицензирование и аттестация</v>
          </cell>
        </row>
        <row r="37">
          <cell r="C37" t="str">
            <v>Нормативно-техническая документация</v>
          </cell>
        </row>
        <row r="38">
          <cell r="C38" t="str">
            <v>Обеспечение безопасной эксплуатации опасных объектов</v>
          </cell>
        </row>
        <row r="39">
          <cell r="C39" t="str">
            <v>Обучение персонала</v>
          </cell>
        </row>
        <row r="40">
          <cell r="C40" t="str">
            <v>Противопожарная готовность</v>
          </cell>
        </row>
        <row r="41">
          <cell r="C41" t="str">
            <v>Профосмотры</v>
          </cell>
        </row>
        <row r="42">
          <cell r="C42" t="str">
            <v>Содержание медпункта</v>
          </cell>
        </row>
        <row r="43">
          <cell r="C43" t="str">
            <v>Спецпитание</v>
          </cell>
        </row>
        <row r="44">
          <cell r="C44" t="str">
            <v>Средства защиты персонала</v>
          </cell>
        </row>
        <row r="45">
          <cell r="C45" t="str">
            <v>Страхование опасных производственных объектов</v>
          </cell>
        </row>
        <row r="46">
          <cell r="C46" t="str">
            <v>Ликвидация загрязнений ОС</v>
          </cell>
        </row>
        <row r="47">
          <cell r="C47" t="str">
            <v>Проектная и нормативная документация</v>
          </cell>
        </row>
        <row r="48">
          <cell r="C48" t="str">
            <v>Производственный экологический контроль</v>
          </cell>
        </row>
        <row r="49">
          <cell r="C49" t="str">
            <v>Сдача промышленных отходов</v>
          </cell>
        </row>
        <row r="50">
          <cell r="C50" t="str">
            <v>Лизинг автотранспорта и спецтехники</v>
          </cell>
        </row>
        <row r="51">
          <cell r="C51" t="str">
            <v>ТО и ТР технологического транспорта</v>
          </cell>
        </row>
        <row r="52">
          <cell r="C52" t="str">
            <v>Аренда технологического транспорта</v>
          </cell>
        </row>
        <row r="53">
          <cell r="C53" t="str">
            <v>Топливо</v>
          </cell>
        </row>
        <row r="54">
          <cell r="C54" t="str">
            <v>Техосмотры</v>
          </cell>
        </row>
        <row r="55">
          <cell r="C55" t="str">
            <v>Страхование</v>
          </cell>
        </row>
        <row r="56">
          <cell r="C56" t="str">
            <v>Инструменты и инвентарь</v>
          </cell>
        </row>
        <row r="57">
          <cell r="C57" t="str">
            <v>Топливо</v>
          </cell>
        </row>
        <row r="58">
          <cell r="C58" t="str">
            <v>Обслуживание и ремонт ДЭС и ГПЭС</v>
          </cell>
        </row>
        <row r="59">
          <cell r="C59" t="str">
            <v>Содержание электрических сетей</v>
          </cell>
        </row>
        <row r="60">
          <cell r="C60" t="str">
            <v>Покупная электроэнергия</v>
          </cell>
        </row>
        <row r="61">
          <cell r="C61" t="str">
            <v>Инструменты и инвентарь</v>
          </cell>
        </row>
        <row r="62">
          <cell r="C62" t="str">
            <v>ГДИС при ТРС</v>
          </cell>
        </row>
        <row r="63">
          <cell r="C63" t="str">
            <v>ГИС и ГИРС по контролю скважин</v>
          </cell>
        </row>
        <row r="64">
          <cell r="C64" t="str">
            <v>Специальные исследования</v>
          </cell>
        </row>
        <row r="65">
          <cell r="C65" t="str">
            <v>Аренда офисных помещений</v>
          </cell>
        </row>
        <row r="66">
          <cell r="C66" t="str">
            <v>Содержание и найм жилых помещений</v>
          </cell>
        </row>
        <row r="67">
          <cell r="C67" t="str">
            <v>Электроэнергия и коммунальные услуги</v>
          </cell>
        </row>
        <row r="68">
          <cell r="C68" t="str">
            <v>Канцелярские товары</v>
          </cell>
        </row>
        <row r="69">
          <cell r="C69" t="str">
            <v>Почтовые услуги</v>
          </cell>
        </row>
        <row r="70">
          <cell r="C70" t="str">
            <v>Хозяйственные расходы</v>
          </cell>
        </row>
        <row r="71">
          <cell r="C71" t="str">
            <v>Обслуживание компьютерной и телефонной сети</v>
          </cell>
        </row>
        <row r="72">
          <cell r="C72" t="str">
            <v>Обслуживание компьютеров</v>
          </cell>
        </row>
        <row r="73">
          <cell r="C73" t="str">
            <v>Обслуживание принтеров и ксероксов</v>
          </cell>
        </row>
        <row r="74">
          <cell r="C74" t="str">
            <v>Обслуж средств связи</v>
          </cell>
        </row>
        <row r="75">
          <cell r="C75" t="str">
            <v>Содерж ОПС</v>
          </cell>
        </row>
        <row r="76">
          <cell r="C76" t="str">
            <v>Аудит услуги РСБУ, МСФО</v>
          </cell>
        </row>
        <row r="77">
          <cell r="C77" t="str">
            <v>Информационные  услуги</v>
          </cell>
        </row>
        <row r="78">
          <cell r="C78" t="str">
            <v>Междугородная связь</v>
          </cell>
        </row>
        <row r="79">
          <cell r="C79" t="str">
            <v>Радиосвязь</v>
          </cell>
        </row>
        <row r="80">
          <cell r="C80" t="str">
            <v>Сотовая связь</v>
          </cell>
        </row>
        <row r="81">
          <cell r="C81" t="str">
            <v>Спутниковая связь</v>
          </cell>
        </row>
        <row r="82">
          <cell r="C82" t="str">
            <v>Услуги Интернет</v>
          </cell>
        </row>
        <row r="83">
          <cell r="C83" t="str">
            <v>Автостоянка, аренда гаража</v>
          </cell>
        </row>
        <row r="84">
          <cell r="C84" t="str">
            <v>Топливо</v>
          </cell>
        </row>
        <row r="85">
          <cell r="C85" t="str">
            <v>Страхование офисного транспорта</v>
          </cell>
        </row>
        <row r="86">
          <cell r="C86" t="str">
            <v>Техосмотры</v>
          </cell>
        </row>
        <row r="87">
          <cell r="C87" t="str">
            <v>ТО и ТР транспорта</v>
          </cell>
        </row>
        <row r="88">
          <cell r="C88" t="str">
            <v>Услуги автотранспорта</v>
          </cell>
        </row>
        <row r="89">
          <cell r="C89" t="str">
            <v>Информационные услуги СБ</v>
          </cell>
        </row>
        <row r="90">
          <cell r="C90" t="str">
            <v>Обучение персонала СБ</v>
          </cell>
        </row>
        <row r="91">
          <cell r="C91" t="str">
            <v>Услуги по охране объектов</v>
          </cell>
        </row>
        <row r="92">
          <cell r="C92" t="str">
            <v>Спец средства, аксессуары</v>
          </cell>
        </row>
        <row r="93">
          <cell r="C93" t="str">
            <v>Банковские услуги</v>
          </cell>
        </row>
        <row r="94">
          <cell r="C94" t="str">
            <v>Командировочные расходы</v>
          </cell>
        </row>
        <row r="95">
          <cell r="C95" t="str">
            <v>Праздничные мероприятия</v>
          </cell>
        </row>
        <row r="96">
          <cell r="C96" t="str">
            <v>Представительские  расходы</v>
          </cell>
        </row>
        <row r="97">
          <cell r="C97" t="str">
            <v>Расходы на рекламу и ПР</v>
          </cell>
        </row>
      </sheetData>
      <sheetData sheetId="27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ЦФО"/>
      <sheetName val="СтатьиПлатежей"/>
    </sheetNames>
    <sheetDataSet>
      <sheetData sheetId="0" refreshError="1"/>
      <sheetData sheetId="1" refreshError="1"/>
      <sheetData sheetId="2">
        <row r="5">
          <cell r="B5" t="str">
            <v>Зарплата и премия персонала</v>
          </cell>
        </row>
        <row r="6">
          <cell r="B6" t="str">
            <v>Зарплата персонала ОКСа</v>
          </cell>
        </row>
        <row r="7">
          <cell r="B7" t="str">
            <v>Оплата производственных услуг и материалов</v>
          </cell>
        </row>
        <row r="8">
          <cell r="B8" t="str">
            <v>Оплата управленческих услуг и материалов</v>
          </cell>
        </row>
        <row r="9">
          <cell r="B9" t="str">
            <v>Расходы на транспортировку ЮНГ</v>
          </cell>
        </row>
        <row r="10">
          <cell r="B10" t="str">
            <v>Вложения в НМА</v>
          </cell>
        </row>
        <row r="11">
          <cell r="B11" t="str">
            <v>Геолого-разведочные работы</v>
          </cell>
        </row>
        <row r="12">
          <cell r="B12" t="str">
            <v>Бурение добычающих скважин</v>
          </cell>
        </row>
        <row r="13">
          <cell r="B13" t="str">
            <v>Обустройство месторождений</v>
          </cell>
        </row>
        <row r="14">
          <cell r="B14" t="str">
            <v>Промысловое оборудование НВСС</v>
          </cell>
        </row>
        <row r="15">
          <cell r="B15" t="str">
            <v>Офисное оборудование</v>
          </cell>
        </row>
        <row r="16">
          <cell r="B16" t="str">
            <v>Лизинговые платежи</v>
          </cell>
        </row>
        <row r="17">
          <cell r="B17" t="str">
            <v>Выручка Внутренний рынок</v>
          </cell>
        </row>
        <row r="18">
          <cell r="B18" t="str">
            <v>Выручка Экспорт</v>
          </cell>
        </row>
        <row r="19">
          <cell r="B19" t="str">
            <v>Поступление от продажи услуг, работ</v>
          </cell>
        </row>
        <row r="20">
          <cell r="B20" t="str">
            <v>Поступление от реализации сырья и материалов</v>
          </cell>
        </row>
        <row r="21">
          <cell r="B21" t="str">
            <v>Поступление от реализации ВГО</v>
          </cell>
        </row>
        <row r="22">
          <cell r="B22" t="str">
            <v>Возмещение НДС</v>
          </cell>
        </row>
        <row r="23">
          <cell r="B23" t="str">
            <v>Транспортировка нефти внутренний рынок</v>
          </cell>
        </row>
        <row r="24">
          <cell r="B24" t="str">
            <v>Транспортировка нефти внешний рынок</v>
          </cell>
        </row>
        <row r="25">
          <cell r="B25" t="str">
            <v>Таможенные сборы</v>
          </cell>
        </row>
        <row r="26">
          <cell r="B26" t="str">
            <v>Услуги порта</v>
          </cell>
        </row>
        <row r="27">
          <cell r="B27" t="str">
            <v>Услуги таможенного брокера</v>
          </cell>
        </row>
        <row r="28">
          <cell r="B28" t="str">
            <v>Поценты за ранний платеж</v>
          </cell>
        </row>
        <row r="29">
          <cell r="B29" t="str">
            <v>Прочие расходы по экспорту</v>
          </cell>
        </row>
        <row r="30">
          <cell r="B30" t="str">
            <v>Уплата НДС</v>
          </cell>
        </row>
        <row r="31">
          <cell r="B31" t="str">
            <v>Экспортная пошлина</v>
          </cell>
        </row>
        <row r="32">
          <cell r="B32" t="str">
            <v>НДПИ</v>
          </cell>
        </row>
        <row r="33">
          <cell r="B33" t="str">
            <v>ЕСН</v>
          </cell>
        </row>
        <row r="34">
          <cell r="B34" t="str">
            <v>НДФЛ</v>
          </cell>
        </row>
        <row r="35">
          <cell r="B35" t="str">
            <v>Налог на имущество</v>
          </cell>
        </row>
        <row r="36">
          <cell r="B36" t="str">
            <v>Прочие налоги</v>
          </cell>
        </row>
        <row r="37">
          <cell r="B37" t="str">
            <v>Налог на прибыль</v>
          </cell>
        </row>
        <row r="38">
          <cell r="B38" t="str">
            <v>Пени, штрафы по налогам</v>
          </cell>
        </row>
        <row r="39">
          <cell r="B39" t="str">
            <v>Штрафы за нарушение договоров</v>
          </cell>
        </row>
        <row r="40">
          <cell r="B40" t="str">
            <v>Прочие операционные расходы</v>
          </cell>
        </row>
        <row r="41">
          <cell r="B41" t="str">
            <v>Поступления от продажи ОС</v>
          </cell>
        </row>
        <row r="42">
          <cell r="B42" t="str">
            <v>Поступления от продажи ТМЦ</v>
          </cell>
        </row>
        <row r="43">
          <cell r="B43" t="str">
            <v>Прочие поступления от реализации активов</v>
          </cell>
        </row>
        <row r="44">
          <cell r="B44" t="str">
            <v>Возмещение НДС по инвестиционной деятельности</v>
          </cell>
        </row>
        <row r="45">
          <cell r="B45" t="str">
            <v>Поступление займов и кредитов сторонних</v>
          </cell>
        </row>
        <row r="46">
          <cell r="B46" t="str">
            <v>Поступление займов акционеров</v>
          </cell>
        </row>
        <row r="47">
          <cell r="B47" t="str">
            <v>Поступление займов ВГО</v>
          </cell>
        </row>
        <row r="48">
          <cell r="B48" t="str">
            <v>Поступление процентов по выданным займам</v>
          </cell>
        </row>
        <row r="49">
          <cell r="B49" t="str">
            <v>Поступление процентов по выданным займам ВГО</v>
          </cell>
        </row>
        <row r="50">
          <cell r="B50" t="str">
            <v>Поступление процентов по депозитам</v>
          </cell>
        </row>
        <row r="51">
          <cell r="B51" t="str">
            <v>Выплата займов и кредитов сторонних</v>
          </cell>
        </row>
        <row r="52">
          <cell r="B52" t="str">
            <v>Оплата % по сторонним займам и кредитам</v>
          </cell>
        </row>
        <row r="53">
          <cell r="B53" t="str">
            <v>Выплата займов акционеров</v>
          </cell>
        </row>
        <row r="54">
          <cell r="B54" t="str">
            <v>Оплата % по займам акционеров</v>
          </cell>
        </row>
        <row r="55">
          <cell r="B55" t="str">
            <v>Выплата займов ВГО</v>
          </cell>
        </row>
        <row r="56">
          <cell r="B56" t="str">
            <v>Оплата % по займам ВГО</v>
          </cell>
        </row>
        <row r="57">
          <cell r="B57" t="str">
            <v>Услуги банков за транзакции</v>
          </cell>
        </row>
        <row r="58">
          <cell r="B58" t="str">
            <v>Перевод денежных средств внутри ЦФО</v>
          </cell>
        </row>
        <row r="59">
          <cell r="B59" t="str">
            <v>Прочие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2"/>
      <sheetName val="дин.затрат"/>
      <sheetName val="Динамка год ден потока"/>
      <sheetName val="Динамика накопл ден потока"/>
      <sheetName val="данные для графиков "/>
      <sheetName val="Лист1"/>
      <sheetName val="T1"/>
      <sheetName val="амортизация"/>
      <sheetName val="амортиз.шахматкой"/>
      <sheetName val="табл. 5.1 "/>
      <sheetName val="сопоставление (2)"/>
      <sheetName val="сопостав. по 5 вар."/>
      <sheetName val="капит.вложения"/>
      <sheetName val="экспл.комб."/>
      <sheetName val="выручка комбин."/>
      <sheetName val="поток комб. "/>
      <sheetName val="доход комб."/>
      <sheetName val="доход комб.окр."/>
      <sheetName val="АНАЛИЗ ЧУВСТВ."/>
      <sheetName val="Диаграмма"/>
      <sheetName val="Диаграмма3"/>
      <sheetName val="Рис_чув-ть1"/>
      <sheetName val="эффект.инв-0,1"/>
      <sheetName val="эффект.инв0,1и0,15"/>
      <sheetName val="3.3 А 4"/>
      <sheetName val="Свод ПП на 2020 г"/>
      <sheetName val="БФ 2020"/>
      <sheetName val="Список"/>
      <sheetName val="История"/>
      <sheetName val="Input"/>
      <sheetName val="Calcula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 2023"/>
      <sheetName val="БП 2023"/>
      <sheetName val="БП"/>
      <sheetName val="ПР-1"/>
      <sheetName val="Откл_БДР факт ГК_КБ"/>
      <sheetName val="Откл_БДР факт ЗК"/>
      <sheetName val="Откл_БДР прогноз ГОД ГК_КБ"/>
      <sheetName val="Откл_БДР прогноз ГОД ЗК"/>
      <sheetName val="Откл_БДР прогноз ГОД Общий"/>
      <sheetName val="NA-CF"/>
      <sheetName val="Пояснения"/>
      <sheetName val="ПП-22 ТКРС Унт "/>
      <sheetName val="ПП-22 ТКРС ЗМБ"/>
      <sheetName val="ГРП"/>
      <sheetName val="ГНКТ"/>
      <sheetName val="ПП ЖГС, СКВ, ОПЗ"/>
      <sheetName val="РИР"/>
      <sheetName val="Зависимые списки"/>
      <sheetName val="Справочники"/>
      <sheetName val="Управляемость"/>
      <sheetName val="vendor"/>
      <sheetName val="contr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KR.03.02.00.00.00.00.00.00</v>
          </cell>
          <cell r="B2" t="str">
            <v>SHP.NONE - Без способа отгрузки</v>
          </cell>
          <cell r="C2" t="str">
            <v>DIR.001.000 - Внутренний рынок</v>
          </cell>
          <cell r="D2" t="str">
            <v>Прочие вспомогательные материалы</v>
          </cell>
          <cell r="E2" t="str">
            <v>CF.03.03.06.03.06.00.00.00</v>
          </cell>
        </row>
        <row r="3">
          <cell r="A3" t="str">
            <v>KR.03.03.00.00.00.00.00.00</v>
          </cell>
          <cell r="B3" t="str">
            <v>SHP.NONE - Без способа отгрузки</v>
          </cell>
          <cell r="C3" t="str">
            <v>DIR.001.000 - Внутренний рынок</v>
          </cell>
          <cell r="D3" t="str">
            <v>Топливо</v>
          </cell>
          <cell r="E3" t="str">
            <v>CF.03.03.06.03.09.00.00.00</v>
          </cell>
        </row>
        <row r="4">
          <cell r="A4" t="str">
            <v>KR.03.03.03.00.00.00.00.00</v>
          </cell>
          <cell r="B4" t="str">
            <v>SHP.NONE - Без способа отгрузки</v>
          </cell>
          <cell r="C4" t="str">
            <v>DIR.001.000 - Внутренний рынок</v>
          </cell>
          <cell r="D4" t="str">
            <v>Топливо для выработки электроэнергии</v>
          </cell>
          <cell r="E4" t="str">
            <v>CF.03.03.06.03.09.00.00.00</v>
          </cell>
        </row>
        <row r="5">
          <cell r="A5" t="str">
            <v>KR.03.03.06.00.00.00.00.00</v>
          </cell>
          <cell r="B5" t="str">
            <v>SHP.NONE - Без способа отгрузки</v>
          </cell>
          <cell r="C5" t="str">
            <v>DIR.001.000 - Внутренний рынок</v>
          </cell>
          <cell r="D5" t="str">
            <v>Топливо для выработки теплоэнергии</v>
          </cell>
          <cell r="E5" t="str">
            <v>CF.03.03.06.03.09.00.00.00</v>
          </cell>
        </row>
        <row r="6">
          <cell r="A6" t="str">
            <v>KR.03.03.09.00.00.00.00.00</v>
          </cell>
          <cell r="B6" t="str">
            <v>SHP.NONE - Без способа отгрузки</v>
          </cell>
          <cell r="C6" t="str">
            <v>DIR.001.000 - Внутренний рынок</v>
          </cell>
          <cell r="D6" t="str">
            <v>Топливо для собственных нужд</v>
          </cell>
          <cell r="E6" t="str">
            <v>CF.03.03.06.03.09.00.00.00</v>
          </cell>
        </row>
        <row r="7">
          <cell r="A7" t="str">
            <v>KR.03.04.03.00.00.00.00.00</v>
          </cell>
          <cell r="B7" t="str">
            <v>SHP.NONE - Без способа отгрузки</v>
          </cell>
          <cell r="C7" t="str">
            <v>DIR.001.000 - Внутренний рынок</v>
          </cell>
          <cell r="D7" t="str">
            <v>Электроэнергия</v>
          </cell>
          <cell r="E7" t="str">
            <v>CF.03.03.06.03.12.00.00.00</v>
          </cell>
        </row>
        <row r="8">
          <cell r="A8" t="str">
            <v>KR.03.04.06.00.00.00.00.00</v>
          </cell>
          <cell r="B8" t="str">
            <v>SHP.NONE - Без способа отгрузки</v>
          </cell>
          <cell r="C8" t="str">
            <v>DIR.001.000 - Внутренний рынок</v>
          </cell>
          <cell r="D8" t="str">
            <v>Теплоэнергия</v>
          </cell>
          <cell r="E8" t="str">
            <v>CF.03.03.06.03.12.00.00.00</v>
          </cell>
        </row>
        <row r="9">
          <cell r="A9" t="str">
            <v>KR.03.04.09.00.00.00.00.00</v>
          </cell>
          <cell r="B9" t="str">
            <v>SHP.NONE - Без способа отгрузки</v>
          </cell>
          <cell r="C9" t="str">
            <v>DIR.001.000 - Внутренний рынок</v>
          </cell>
          <cell r="D9" t="str">
            <v>Вода</v>
          </cell>
          <cell r="E9" t="str">
            <v>CF.03.03.06.03.12.00.00.00</v>
          </cell>
        </row>
        <row r="10">
          <cell r="A10" t="str">
            <v>KR.03.04.12.00.00.00.00.00</v>
          </cell>
          <cell r="B10" t="str">
            <v>SHP.NONE - Без способа отгрузки</v>
          </cell>
          <cell r="C10" t="str">
            <v>DIR.001.000 - Внутренний рынок</v>
          </cell>
          <cell r="D10" t="str">
            <v>Прочая энергия, энергетические услуги</v>
          </cell>
          <cell r="E10" t="str">
            <v>CF.03.03.06.03.12.00.00.00</v>
          </cell>
        </row>
        <row r="11">
          <cell r="A11" t="str">
            <v>KR.06.03.00.00.00.00.00.00</v>
          </cell>
          <cell r="B11" t="str">
            <v>SHP.NONE - Без способа отгрузки</v>
          </cell>
          <cell r="C11" t="str">
            <v>DIR.001.000 - Внутренний рынок</v>
          </cell>
          <cell r="D11" t="str">
            <v>Фонд оплаты труда</v>
          </cell>
          <cell r="E11" t="str">
            <v>CF.03.03.06.06.03.03.00.00</v>
          </cell>
        </row>
        <row r="12">
          <cell r="A12" t="str">
            <v>KR.06.03.03.03.00.00.00.00</v>
          </cell>
          <cell r="B12" t="str">
            <v>SHP.NONE - Без способа отгрузки</v>
          </cell>
          <cell r="C12" t="str">
            <v>DIR.001.000 - Внутренний рынок</v>
          </cell>
          <cell r="D12" t="str">
            <v>Расходы на заработную плату</v>
          </cell>
          <cell r="E12" t="str">
            <v>CF.03.03.06.06.03.03.00.00</v>
          </cell>
        </row>
        <row r="13">
          <cell r="A13" t="str">
            <v>KR.06.03.03.06.00.00.00.00</v>
          </cell>
          <cell r="B13" t="str">
            <v>SHP.NONE - Без способа отгрузки</v>
          </cell>
          <cell r="C13" t="str">
            <v>DIR.001.000 - Внутренний рынок</v>
          </cell>
          <cell r="D13" t="str">
            <v>Резерв на отпуск</v>
          </cell>
          <cell r="E13" t="str">
            <v>CF.03.03.06.06.03.03.00.00</v>
          </cell>
        </row>
        <row r="14">
          <cell r="A14" t="str">
            <v>KR.06.03.06.03.00.00.00.00</v>
          </cell>
          <cell r="B14" t="str">
            <v>SHP.NONE - Без способа отгрузки</v>
          </cell>
          <cell r="C14" t="str">
            <v>DIR.001.000 - Внутренний рынок</v>
          </cell>
          <cell r="D14" t="str">
            <v>Квартальные премии</v>
          </cell>
          <cell r="E14" t="str">
            <v>CF.03.03.06.06.03.03.00.00</v>
          </cell>
        </row>
        <row r="15">
          <cell r="A15" t="str">
            <v>KR.06.03.06.06.00.00.00.00</v>
          </cell>
          <cell r="B15" t="str">
            <v>SHP.NONE - Без способа отгрузки</v>
          </cell>
          <cell r="C15" t="str">
            <v>DIR.001.000 - Внутренний рынок</v>
          </cell>
          <cell r="D15" t="str">
            <v>Премии по итогам года</v>
          </cell>
          <cell r="E15" t="str">
            <v>CF.03.03.06.06.03.03.00.00</v>
          </cell>
        </row>
        <row r="16">
          <cell r="A16" t="str">
            <v>KR.06.03.06.09.00.00.00.00</v>
          </cell>
          <cell r="B16" t="str">
            <v>SHP.NONE - Без способа отгрузки</v>
          </cell>
          <cell r="C16" t="str">
            <v>DIR.001.000 - Внутренний рынок</v>
          </cell>
          <cell r="D16" t="str">
            <v>Прочие премии</v>
          </cell>
          <cell r="E16" t="str">
            <v>CF.03.03.06.06.03.03.00.00</v>
          </cell>
        </row>
        <row r="17">
          <cell r="A17" t="str">
            <v>KR.06.06.00.00.00.00.00.00</v>
          </cell>
          <cell r="B17" t="str">
            <v>SHP.NONE - Без способа отгрузки</v>
          </cell>
          <cell r="C17" t="str">
            <v>DIR.001.000 - Внутренний рынок</v>
          </cell>
          <cell r="D17" t="str">
            <v>Страховые взносы</v>
          </cell>
          <cell r="E17" t="str">
            <v>CF.03.03.06.06.06.00.00.00</v>
          </cell>
        </row>
        <row r="18">
          <cell r="A18" t="str">
            <v>KR.06.06.03.00.00.00.00.00</v>
          </cell>
          <cell r="B18" t="str">
            <v>SHP.NONE - Без способа отгрузки</v>
          </cell>
          <cell r="C18" t="str">
            <v>DIR.001.000 - Внутренний рынок</v>
          </cell>
          <cell r="D18" t="str">
            <v>Пенсионный фонд РФ</v>
          </cell>
          <cell r="E18" t="str">
            <v>CF.03.03.06.06.06.00.00.00</v>
          </cell>
        </row>
        <row r="19">
          <cell r="A19" t="str">
            <v>KR.06.06.06.00.00.00.00.00</v>
          </cell>
          <cell r="B19" t="str">
            <v>SHP.NONE - Без способа отгрузки</v>
          </cell>
          <cell r="C19" t="str">
            <v>DIR.001.000 - Внутренний рынок</v>
          </cell>
          <cell r="D19" t="str">
            <v>Фонд социального страхования РФ</v>
          </cell>
          <cell r="E19" t="str">
            <v>CF.03.03.06.06.06.00.00.00</v>
          </cell>
        </row>
        <row r="20">
          <cell r="A20" t="str">
            <v>KR.06.06.09.00.00.00.00.00</v>
          </cell>
          <cell r="B20" t="str">
            <v>SHP.NONE - Без способа отгрузки</v>
          </cell>
          <cell r="C20" t="str">
            <v>DIR.001.000 - Внутренний рынок</v>
          </cell>
          <cell r="D20" t="str">
            <v>Фонд обязательного медицинского страхования</v>
          </cell>
          <cell r="E20" t="str">
            <v>CF.03.03.06.06.06.00.00.00</v>
          </cell>
        </row>
        <row r="21">
          <cell r="A21" t="str">
            <v>KR.06.09.00.00.00.00.00.00</v>
          </cell>
          <cell r="B21" t="str">
            <v>SHP.NONE - Без способа отгрузки</v>
          </cell>
          <cell r="C21" t="str">
            <v>DIR.001.000 - Внутренний рынок</v>
          </cell>
          <cell r="D21" t="str">
            <v>Обязательное страхование от несчастных случаев</v>
          </cell>
          <cell r="E21" t="str">
            <v>CF.03.03.06.06.09.00.00.00</v>
          </cell>
        </row>
        <row r="22">
          <cell r="A22" t="str">
            <v>KR.09.03.00.00.00.00.00.00</v>
          </cell>
          <cell r="B22" t="str">
            <v>SHP.001.000 - Труба</v>
          </cell>
          <cell r="C22" t="str">
            <v>DIR.001.000 - Внутренний рынок</v>
          </cell>
          <cell r="D22" t="str">
            <v>Транспортировка</v>
          </cell>
          <cell r="E22" t="str">
            <v>CF.03.03.06.12.03.03.00.00</v>
          </cell>
        </row>
        <row r="23">
          <cell r="A23" t="str">
            <v>KR.09.03.00.00.00.00.00.00</v>
          </cell>
          <cell r="B23" t="str">
            <v>SHP.001.000 - Труба</v>
          </cell>
          <cell r="C23" t="str">
            <v>DIR.003.000 - Экспорт</v>
          </cell>
          <cell r="D23" t="str">
            <v>Транспортировка</v>
          </cell>
          <cell r="E23" t="str">
            <v>CF.03.03.06.12.03.03.00.00</v>
          </cell>
        </row>
        <row r="24">
          <cell r="A24" t="str">
            <v>KR.09.03.00.00.00.00.00.00</v>
          </cell>
          <cell r="B24" t="str">
            <v>SHP.002.000 - Автоналив</v>
          </cell>
          <cell r="C24" t="str">
            <v>DIR.001.000 - Внутренний рынок</v>
          </cell>
          <cell r="D24" t="str">
            <v>Транспортировка</v>
          </cell>
          <cell r="E24" t="str">
            <v>CF.03.03.06.12.03.09.00.00</v>
          </cell>
        </row>
        <row r="25">
          <cell r="A25" t="str">
            <v>KR.09.06.00.00.00.00.00.00</v>
          </cell>
          <cell r="B25" t="str">
            <v>SHP.NONE - Без способа отгрузки</v>
          </cell>
          <cell r="C25" t="str">
            <v>DIR.001.000 - Внутренний рынок</v>
          </cell>
          <cell r="D25" t="str">
            <v>Компаундирование нефти</v>
          </cell>
          <cell r="E25" t="str">
            <v>CF.03.03.06.12.09.00.00.00</v>
          </cell>
        </row>
        <row r="26">
          <cell r="A26" t="str">
            <v>KR.09.09.00.00.00.00.00.00</v>
          </cell>
          <cell r="B26" t="str">
            <v>SHP.NONE - Без способа отгрузки</v>
          </cell>
          <cell r="C26" t="str">
            <v>DIR.001.000 - Внутренний рынок</v>
          </cell>
          <cell r="D26" t="str">
            <v>Услуги по перевалке и хранению грузов</v>
          </cell>
          <cell r="E26" t="str">
            <v>CF.03.03.06.12.12.03.00.00</v>
          </cell>
        </row>
        <row r="27">
          <cell r="A27" t="str">
            <v>KR.09.12.00.00.00.00.00.00</v>
          </cell>
          <cell r="B27" t="str">
            <v>SHP.NONE - Без способа отгрузки</v>
          </cell>
          <cell r="C27" t="str">
            <v>DIR.001.000 - Внутренний рынок</v>
          </cell>
          <cell r="D27" t="str">
            <v>Комиссионные услуги</v>
          </cell>
          <cell r="E27" t="str">
            <v>CF.03.03.06.12.12.06.00.00</v>
          </cell>
        </row>
        <row r="28">
          <cell r="A28" t="str">
            <v>KR.09.13.00.00.00.00.00.00</v>
          </cell>
          <cell r="B28" t="str">
            <v>SHP.NONE - Без способа отгрузки</v>
          </cell>
          <cell r="C28" t="str">
            <v>DIR.001.000 - Внутренний рынок</v>
          </cell>
          <cell r="D28" t="str">
            <v>Комиссионные услуги внешние</v>
          </cell>
          <cell r="E28" t="str">
            <v>CF.03.03.06.12.12.06.00.00</v>
          </cell>
        </row>
        <row r="29">
          <cell r="A29" t="str">
            <v>KR.09.15.00.00.00.00.00.00</v>
          </cell>
          <cell r="B29" t="str">
            <v>SHP.NONE - Без способа отгрузки</v>
          </cell>
          <cell r="C29" t="str">
            <v>DIR.001.000 - Внутренний рынок</v>
          </cell>
          <cell r="D29" t="str">
            <v>Страхование грузов</v>
          </cell>
          <cell r="E29" t="str">
            <v>CF.03.03.06.12.12.12.00.00</v>
          </cell>
        </row>
        <row r="30">
          <cell r="A30" t="str">
            <v>KR.12.12.00.00.00.00.00.00</v>
          </cell>
          <cell r="B30" t="str">
            <v>SHP.NONE - Без способа отгрузки</v>
          </cell>
          <cell r="C30" t="str">
            <v>DIR.001.000 - Внутренний рынок</v>
          </cell>
          <cell r="D30" t="str">
            <v>Финансовая аренда зданий и сооружений</v>
          </cell>
          <cell r="E30" t="str">
            <v>CF.03.09.06.24.00.00.00.00</v>
          </cell>
        </row>
        <row r="31">
          <cell r="A31" t="str">
            <v>KR.12.15.00.00.00.00.00.00</v>
          </cell>
          <cell r="B31" t="str">
            <v>SHP.NONE - Без способа отгрузки</v>
          </cell>
          <cell r="C31" t="str">
            <v>DIR.001.000 - Внутренний рынок</v>
          </cell>
          <cell r="D31" t="str">
            <v>Финансовая аренда производственного оборудования</v>
          </cell>
          <cell r="E31" t="str">
            <v>CF.03.09.06.24.00.00.00.00</v>
          </cell>
        </row>
        <row r="32">
          <cell r="A32" t="str">
            <v>KR.12.18.00.00.00.00.00.00</v>
          </cell>
          <cell r="B32" t="str">
            <v>SHP.NONE - Без способа отгрузки</v>
          </cell>
          <cell r="C32" t="str">
            <v>DIR.001.000 - Внутренний рынок</v>
          </cell>
          <cell r="D32" t="str">
            <v>Финансовая аренда транспортных средств</v>
          </cell>
          <cell r="E32" t="str">
            <v>CF.03.09.06.24.00.00.00.00</v>
          </cell>
        </row>
        <row r="33">
          <cell r="A33" t="str">
            <v>KR.12.21.00.00.00.00.00.00</v>
          </cell>
          <cell r="B33" t="str">
            <v>SHP.NONE - Без способа отгрузки</v>
          </cell>
          <cell r="C33" t="str">
            <v>DIR.001.000 - Внутренний рынок</v>
          </cell>
          <cell r="D33" t="str">
            <v>Финансовая аренда прочая</v>
          </cell>
          <cell r="E33" t="str">
            <v>CF.03.09.06.24.00.00.00.00</v>
          </cell>
        </row>
        <row r="34">
          <cell r="A34" t="str">
            <v>KR.12.27.00.00.00.00.00.00</v>
          </cell>
          <cell r="B34" t="str">
            <v>SHP.NONE - Без способа отгрузки</v>
          </cell>
          <cell r="C34" t="str">
            <v>DIR.001.000 - Внутренний рынок</v>
          </cell>
          <cell r="D34" t="str">
            <v>Прочие затраты</v>
          </cell>
          <cell r="E34" t="str">
            <v>CF.03.03.06.12.12.15.00.00</v>
          </cell>
        </row>
        <row r="35">
          <cell r="A35" t="str">
            <v>KR.15.00.00.00.00.00.00.00</v>
          </cell>
          <cell r="B35" t="str">
            <v>SHP.NONE - Без способа отгрузки</v>
          </cell>
          <cell r="C35" t="str">
            <v>DIR.001.000 - Внутренний рынок</v>
          </cell>
          <cell r="D35" t="str">
            <v>Налоги и сборы</v>
          </cell>
          <cell r="E35" t="str">
            <v>CF.03.03.06.36.33.00.00.00</v>
          </cell>
        </row>
        <row r="36">
          <cell r="A36" t="str">
            <v>KR.15.03.00.00.00.00.00.00</v>
          </cell>
          <cell r="B36" t="str">
            <v>SHP.NONE - Без способа отгрузки</v>
          </cell>
          <cell r="C36" t="str">
            <v>DIR.003.000 - Экспорт</v>
          </cell>
          <cell r="D36" t="str">
            <v>Экспортная таможенная пошлина</v>
          </cell>
          <cell r="E36" t="str">
            <v>CF.03.03.06.12.06.00.00.00</v>
          </cell>
        </row>
        <row r="37">
          <cell r="A37" t="str">
            <v>KR.15.06.00.00.00.00.00.00</v>
          </cell>
          <cell r="B37" t="str">
            <v>SHP.NONE - Без способа отгрузки</v>
          </cell>
          <cell r="C37" t="str">
            <v>DIR.001.000 - Внутренний рынок</v>
          </cell>
          <cell r="D37" t="str">
            <v>Таможенные сборы</v>
          </cell>
          <cell r="E37" t="str">
            <v>CF.03.03.06.36.36.00.00.00</v>
          </cell>
        </row>
        <row r="38">
          <cell r="A38" t="str">
            <v>OP.03.06.03.00.00.00.00.00</v>
          </cell>
          <cell r="B38" t="str">
            <v>SHP.NONE - Без способа отгрузки</v>
          </cell>
          <cell r="D38" t="str">
            <v>Деэмульгаторы</v>
          </cell>
          <cell r="E38" t="str">
            <v>CF.03.03.06.03.06.03.00.00</v>
          </cell>
        </row>
        <row r="39">
          <cell r="A39" t="str">
            <v>OP.03.06.06.00.00.00.00.00</v>
          </cell>
          <cell r="B39" t="str">
            <v>SHP.NONE - Без способа отгрузки</v>
          </cell>
          <cell r="D39" t="str">
            <v>Ингибиторы</v>
          </cell>
          <cell r="E39" t="str">
            <v>CF.03.03.06.03.06.06.00.00</v>
          </cell>
        </row>
        <row r="40">
          <cell r="A40" t="str">
            <v>OP.03.06.06.03.00.00.00.00</v>
          </cell>
          <cell r="B40" t="str">
            <v>SHP.NONE - Без способа отгрузки</v>
          </cell>
          <cell r="D40" t="str">
            <v>Ингибиторы для добычи нефти и газа</v>
          </cell>
          <cell r="E40" t="str">
            <v>CF.03.03.06.03.06.06.00.00</v>
          </cell>
        </row>
        <row r="41">
          <cell r="A41" t="str">
            <v>OP.03.06.06.06.00.00.00.00</v>
          </cell>
          <cell r="B41" t="str">
            <v>SHP.NONE - Без способа отгрузки</v>
          </cell>
          <cell r="D41" t="str">
            <v>Ингибиторы для подготовки нефти и газа</v>
          </cell>
          <cell r="E41" t="str">
            <v>CF.03.03.06.03.06.06.00.00</v>
          </cell>
        </row>
        <row r="42">
          <cell r="A42" t="str">
            <v>OP.03.06.09.00.00.00.00.00</v>
          </cell>
          <cell r="B42" t="str">
            <v>SHP.NONE - Без способа отгрузки</v>
          </cell>
          <cell r="D42" t="str">
            <v>Реагенты</v>
          </cell>
          <cell r="E42" t="str">
            <v>CF.03.03.06.03.06.09.00.00</v>
          </cell>
        </row>
        <row r="43">
          <cell r="A43" t="str">
            <v>OP.03.06.09.03.00.00.00.00</v>
          </cell>
          <cell r="B43" t="str">
            <v>SHP.NONE - Без способа отгрузки</v>
          </cell>
          <cell r="D43" t="str">
            <v>Реагенты для собственного использования</v>
          </cell>
          <cell r="E43" t="str">
            <v>CF.03.03.06.03.06.09.00.00</v>
          </cell>
        </row>
        <row r="44">
          <cell r="A44" t="str">
            <v>OP.03.06.09.03.03.00.00.00</v>
          </cell>
          <cell r="B44" t="str">
            <v>SHP.NONE - Без способа отгрузки</v>
          </cell>
          <cell r="D44" t="str">
            <v>Реагенты для СИ при добыче нефти и газа</v>
          </cell>
          <cell r="E44" t="str">
            <v>CF.03.03.06.03.06.09.00.00</v>
          </cell>
        </row>
        <row r="45">
          <cell r="A45" t="str">
            <v>OP.03.06.09.03.06.00.00.00</v>
          </cell>
          <cell r="B45" t="str">
            <v>SHP.NONE - Без способа отгрузки</v>
          </cell>
          <cell r="D45" t="str">
            <v>Реагенты для СИ при подготовке нефти и газа</v>
          </cell>
          <cell r="E45" t="str">
            <v>CF.03.03.06.03.06.09.00.00</v>
          </cell>
        </row>
        <row r="46">
          <cell r="A46" t="str">
            <v>OP.03.06.09.04.00.00.00.00</v>
          </cell>
          <cell r="B46" t="str">
            <v>SHP.NONE - Без способа отгрузки</v>
          </cell>
          <cell r="D46" t="str">
            <v>Реагенты для собственного использования</v>
          </cell>
          <cell r="E46" t="str">
            <v>CF.03.03.06.03.06.09.00.00</v>
          </cell>
        </row>
        <row r="47">
          <cell r="A47" t="str">
            <v>OP.03.06.09.06.00.00.00.00</v>
          </cell>
          <cell r="B47" t="str">
            <v>SHP.NONE - Без способа отгрузки</v>
          </cell>
          <cell r="D47" t="str">
            <v>Реагенты на давальческих условиях</v>
          </cell>
          <cell r="E47" t="str">
            <v>CF.03.03.06.03.06.09.00.00</v>
          </cell>
        </row>
        <row r="48">
          <cell r="A48" t="str">
            <v>OP.03.06.09.06.03.00.00.00</v>
          </cell>
          <cell r="B48" t="str">
            <v>SHP.NONE - Без способа отгрузки</v>
          </cell>
          <cell r="D48" t="str">
            <v>Реагенты на давальческих условиях для добычи нефти и газа</v>
          </cell>
          <cell r="E48" t="str">
            <v>CF.03.03.06.03.06.09.00.00</v>
          </cell>
        </row>
        <row r="49">
          <cell r="A49" t="str">
            <v>OP.03.06.12.03.00.00.00.00</v>
          </cell>
          <cell r="B49" t="str">
            <v>SHP.NONE - Без способа отгрузки</v>
          </cell>
          <cell r="D49" t="str">
            <v>Запасные части для собственного использования</v>
          </cell>
          <cell r="E49" t="str">
            <v>CF.03.03.06.03.06.12.00.00</v>
          </cell>
        </row>
        <row r="50">
          <cell r="A50" t="str">
            <v>OP.03.06.12.06.00.00.00.00</v>
          </cell>
          <cell r="B50" t="str">
            <v>SHP.NONE - Без способа отгрузки</v>
          </cell>
          <cell r="D50" t="str">
            <v>Запасные части на давальческих условиях</v>
          </cell>
          <cell r="E50" t="str">
            <v>CF.03.03.06.03.06.12.00.00</v>
          </cell>
        </row>
        <row r="51">
          <cell r="A51" t="str">
            <v>OP.03.06.15.00.00.00.00.00</v>
          </cell>
          <cell r="B51" t="str">
            <v>SHP.NONE - Без способа отгрузки</v>
          </cell>
          <cell r="D51" t="str">
            <v>Горюче-смазочные материалы</v>
          </cell>
          <cell r="E51" t="str">
            <v>CF.03.03.06.03.06.15.00.00</v>
          </cell>
        </row>
        <row r="52">
          <cell r="A52" t="str">
            <v>OP.03.06.18.03.00.00.00.00</v>
          </cell>
          <cell r="B52" t="str">
            <v>SHP.NONE - Без способа отгрузки</v>
          </cell>
          <cell r="D52" t="str">
            <v>Строительные материалы для собственного использования</v>
          </cell>
          <cell r="E52" t="str">
            <v>CF.03.03.06.03.06.18.00.00</v>
          </cell>
        </row>
        <row r="53">
          <cell r="A53" t="str">
            <v>OP.03.06.18.06.00.00.00.00</v>
          </cell>
          <cell r="B53" t="str">
            <v>SHP.NONE - Без способа отгрузки</v>
          </cell>
          <cell r="D53" t="str">
            <v>Строительные материалы на давальческих условиях</v>
          </cell>
          <cell r="E53" t="str">
            <v>CF.03.03.06.03.06.18.00.00</v>
          </cell>
        </row>
        <row r="54">
          <cell r="A54" t="str">
            <v>OP.03.06.21.00.00.00.00.00</v>
          </cell>
          <cell r="B54" t="str">
            <v>SHP.NONE - Без способа отгрузки</v>
          </cell>
          <cell r="D54" t="str">
            <v>Спецодежда и СИЗ</v>
          </cell>
          <cell r="E54" t="str">
            <v>CF.03.03.06.03.06.21.00.00</v>
          </cell>
        </row>
        <row r="55">
          <cell r="A55" t="str">
            <v>OP.03.06.24.00.00.00.00.00</v>
          </cell>
          <cell r="B55" t="str">
            <v>SHP.NONE - Без способа отгрузки</v>
          </cell>
          <cell r="D55" t="str">
            <v>Нефть для собственных нужд</v>
          </cell>
          <cell r="E55" t="str">
            <v>CF.03.03.06.03.03.00.00.00</v>
          </cell>
        </row>
        <row r="56">
          <cell r="A56" t="str">
            <v>OP.03.06.25.00.00.00.00.00</v>
          </cell>
          <cell r="B56" t="str">
            <v>SHP.NONE - Без способа отгрузки</v>
          </cell>
          <cell r="D56" t="str">
            <v>Нефть для собственных нужд</v>
          </cell>
          <cell r="E56" t="str">
            <v>CF.03.03.06.03.03.00.00.00</v>
          </cell>
        </row>
        <row r="57">
          <cell r="A57" t="str">
            <v>OP.03.06.25.03.00.00.00.00</v>
          </cell>
          <cell r="B57" t="str">
            <v>SHP.NONE - Без способа отгрузки</v>
          </cell>
          <cell r="D57" t="str">
            <v>Нефть для собственных нужд покупная (оператор)</v>
          </cell>
          <cell r="E57" t="str">
            <v>CF.03.03.06.03.03.00.00.00</v>
          </cell>
        </row>
        <row r="58">
          <cell r="A58" t="str">
            <v>OP.03.06.25.06.00.00.00.00</v>
          </cell>
          <cell r="B58" t="str">
            <v>SHP.NONE - Без способа отгрузки</v>
          </cell>
          <cell r="D58" t="str">
            <v>Нефть для собственных нужд</v>
          </cell>
          <cell r="E58" t="str">
            <v>CF.03.03.06.03.03.00.00.00</v>
          </cell>
        </row>
        <row r="59">
          <cell r="A59" t="str">
            <v>OP.03.06.27.00.00.00.00.00</v>
          </cell>
          <cell r="B59" t="str">
            <v>SHP.NONE - Без способа отгрузки</v>
          </cell>
          <cell r="D59" t="str">
            <v>Прочие вспомогательные материалы</v>
          </cell>
          <cell r="E59" t="str">
            <v>CF.03.03.06.03.06.24.00.00</v>
          </cell>
        </row>
        <row r="60">
          <cell r="A60" t="str">
            <v>OP.03.06.30.00.00.00.00.00</v>
          </cell>
          <cell r="B60" t="str">
            <v>SHP.NONE - Без способа отгрузки</v>
          </cell>
          <cell r="D60" t="str">
            <v>Вода на собственные нужды собственная</v>
          </cell>
          <cell r="E60" t="str">
            <v>CF.03.03.06.03.12.00.00.00</v>
          </cell>
        </row>
        <row r="61">
          <cell r="A61" t="str">
            <v>OP.03.08.00.00.00.00.00.00</v>
          </cell>
          <cell r="B61" t="str">
            <v>SHP.NONE - Без способа отгрузки</v>
          </cell>
          <cell r="D61" t="str">
            <v>Прочие малоценные предметы</v>
          </cell>
          <cell r="E61" t="str">
            <v>CF.03.03.06.03.06.24.00.00</v>
          </cell>
        </row>
        <row r="62">
          <cell r="A62" t="str">
            <v>OP.03.09.03.00.00.00.00.00</v>
          </cell>
          <cell r="B62" t="str">
            <v>SHP.NONE - Без способа отгрузки</v>
          </cell>
          <cell r="D62" t="str">
            <v>Топливо для выработки электроэнергии</v>
          </cell>
          <cell r="E62" t="str">
            <v>CF.03.03.06.03.09.00.00.00</v>
          </cell>
        </row>
        <row r="63">
          <cell r="A63" t="str">
            <v>OP.03.09.06.00.00.00.00.00</v>
          </cell>
          <cell r="B63" t="str">
            <v>SHP.NONE - Без способа отгрузки</v>
          </cell>
          <cell r="D63" t="str">
            <v>Топливо для выработки теплоэнергии</v>
          </cell>
          <cell r="E63" t="str">
            <v>CF.03.03.06.03.09.00.00.00</v>
          </cell>
        </row>
        <row r="64">
          <cell r="A64" t="str">
            <v>OP.03.09.09.00.00.00.00.00</v>
          </cell>
          <cell r="B64" t="str">
            <v>SHP.NONE - Без способа отгрузки</v>
          </cell>
          <cell r="D64" t="str">
            <v>Топливо для собственных нужд</v>
          </cell>
          <cell r="E64" t="str">
            <v>CF.03.03.06.03.09.00.00.00</v>
          </cell>
        </row>
        <row r="65">
          <cell r="A65" t="str">
            <v>OP.03.09.10.00.00.00.00.00</v>
          </cell>
          <cell r="B65" t="str">
            <v>SHP.NONE - Без способа отгрузки</v>
          </cell>
          <cell r="D65" t="str">
            <v>Топливо для собственных нужд</v>
          </cell>
          <cell r="E65" t="str">
            <v>CF.03.03.06.03.09.00.00.00</v>
          </cell>
        </row>
        <row r="66">
          <cell r="A66" t="str">
            <v>OP.03.09.10.03.00.00.00.00</v>
          </cell>
          <cell r="B66" t="str">
            <v>SHP.NONE - Без способа отгрузки</v>
          </cell>
          <cell r="D66" t="str">
            <v>Топливо для собственных нужнд покупное (оператор)</v>
          </cell>
          <cell r="E66" t="str">
            <v>CF.03.03.06.03.09.00.00.00</v>
          </cell>
        </row>
        <row r="67">
          <cell r="A67" t="str">
            <v>OP.03.09.10.06.00.00.00.00</v>
          </cell>
          <cell r="B67" t="str">
            <v>SHP.NONE - Без способа отгрузки</v>
          </cell>
          <cell r="D67" t="str">
            <v>Топливо для собственных нужд</v>
          </cell>
          <cell r="E67" t="str">
            <v>CF.03.03.06.03.09.00.00.00</v>
          </cell>
        </row>
        <row r="68">
          <cell r="A68" t="str">
            <v>OP.03.12.03.00.00.00.00.00</v>
          </cell>
          <cell r="B68" t="str">
            <v>SHP.NONE - Без способа отгрузки</v>
          </cell>
          <cell r="D68" t="str">
            <v>Электроэнергия</v>
          </cell>
          <cell r="E68" t="str">
            <v>CF.03.03.06.03.12.00.00.00</v>
          </cell>
        </row>
        <row r="69">
          <cell r="A69" t="str">
            <v>OP.03.12.06.00.00.00.00.00</v>
          </cell>
          <cell r="B69" t="str">
            <v>SHP.NONE - Без способа отгрузки</v>
          </cell>
          <cell r="D69" t="str">
            <v>Теплоэнергия</v>
          </cell>
          <cell r="E69" t="str">
            <v>CF.03.03.06.03.12.00.00.00</v>
          </cell>
        </row>
        <row r="70">
          <cell r="A70" t="str">
            <v>OP.03.12.09.00.00.00.00.00</v>
          </cell>
          <cell r="B70" t="str">
            <v>SHP.NONE - Без способа отгрузки</v>
          </cell>
          <cell r="D70" t="str">
            <v>Вода</v>
          </cell>
          <cell r="E70" t="str">
            <v>CF.03.03.06.03.12.00.00.00</v>
          </cell>
        </row>
        <row r="71">
          <cell r="A71" t="str">
            <v>OP.03.12.10.00.00.00.00.00</v>
          </cell>
          <cell r="B71" t="str">
            <v>SHP.NONE - Без способа отгрузки</v>
          </cell>
          <cell r="D71" t="str">
            <v>Вода</v>
          </cell>
          <cell r="E71" t="str">
            <v>CF.03.03.06.03.12.00.00.00</v>
          </cell>
        </row>
        <row r="72">
          <cell r="A72" t="str">
            <v>OP.03.12.10.03.00.00.00.00</v>
          </cell>
          <cell r="B72" t="str">
            <v>SHP.NONE - Без способа отгрузки</v>
          </cell>
          <cell r="D72" t="str">
            <v>Вода покупная (оператор)</v>
          </cell>
          <cell r="E72" t="str">
            <v>CF.03.03.06.03.12.00.00.00</v>
          </cell>
        </row>
        <row r="73">
          <cell r="A73" t="str">
            <v>OP.03.12.10.06.00.00.00.00</v>
          </cell>
          <cell r="B73" t="str">
            <v>SHP.NONE - Без способа отгрузки</v>
          </cell>
          <cell r="D73" t="str">
            <v>Вода</v>
          </cell>
          <cell r="E73" t="str">
            <v>CF.03.03.06.03.12.00.00.00</v>
          </cell>
        </row>
        <row r="74">
          <cell r="A74" t="str">
            <v>OP.03.12.12.00.00.00.00.00</v>
          </cell>
          <cell r="B74" t="str">
            <v>SHP.NONE - Без способа отгрузки</v>
          </cell>
          <cell r="D74" t="str">
            <v>Прочая энергия, энергетические услуги</v>
          </cell>
          <cell r="E74" t="str">
            <v>CF.03.03.06.03.12.00.00.00</v>
          </cell>
        </row>
        <row r="75">
          <cell r="A75" t="str">
            <v>OP.06.03.03.03.00.00.00.00</v>
          </cell>
          <cell r="B75" t="str">
            <v>SHP.NONE - Без способа отгрузки</v>
          </cell>
          <cell r="D75" t="str">
            <v>Расходы на заработную плату</v>
          </cell>
          <cell r="E75" t="str">
            <v>CF.03.03.06.06.03.03.00.00</v>
          </cell>
        </row>
        <row r="76">
          <cell r="A76" t="str">
            <v>OP.06.03.03.03.03.00.00.00</v>
          </cell>
          <cell r="B76" t="str">
            <v>SHP.NONE - Без способа отгрузки</v>
          </cell>
          <cell r="D76" t="str">
            <v>Расходы на заработную плату</v>
          </cell>
          <cell r="E76" t="str">
            <v>CF.03.03.06.06.03.03.00.00</v>
          </cell>
        </row>
        <row r="77">
          <cell r="A77" t="str">
            <v>OP.06.03.03.06.00.00.00.00</v>
          </cell>
          <cell r="B77" t="str">
            <v>SHP.NONE - Без способа отгрузки</v>
          </cell>
          <cell r="D77" t="str">
            <v>Резерв на отпуск</v>
          </cell>
          <cell r="E77" t="str">
            <v>CF.03.03.06.06.03.03.00.00</v>
          </cell>
        </row>
        <row r="78">
          <cell r="A78" t="str">
            <v>OP.06.03.06.00.00.00.00.00</v>
          </cell>
          <cell r="B78" t="str">
            <v>SHP.NONE - Без способа отгрузки</v>
          </cell>
          <cell r="D78" t="str">
            <v>Премии</v>
          </cell>
          <cell r="E78" t="str">
            <v>CF.03.03.06.06.03.03.00.00</v>
          </cell>
        </row>
        <row r="79">
          <cell r="A79" t="str">
            <v>OP.06.03.06.03.00.00.00.00</v>
          </cell>
          <cell r="B79" t="str">
            <v>SHP.NONE - Без способа отгрузки</v>
          </cell>
          <cell r="D79" t="str">
            <v>Квартальные премии</v>
          </cell>
          <cell r="E79" t="str">
            <v>CF.03.03.06.06.03.03.00.00</v>
          </cell>
        </row>
        <row r="80">
          <cell r="A80" t="str">
            <v>OP.06.03.06.06.00.00.00.00</v>
          </cell>
          <cell r="B80" t="str">
            <v>SHP.NONE - Без способа отгрузки</v>
          </cell>
          <cell r="D80" t="str">
            <v>Премии по итогам года</v>
          </cell>
          <cell r="E80" t="str">
            <v>CF.03.03.06.06.03.03.00.00</v>
          </cell>
        </row>
        <row r="81">
          <cell r="A81" t="str">
            <v>OP.06.03.06.09.00.00.00.00</v>
          </cell>
          <cell r="B81" t="str">
            <v>SHP.NONE - Без способа отгрузки</v>
          </cell>
          <cell r="D81" t="str">
            <v>Прочие премии</v>
          </cell>
          <cell r="E81" t="str">
            <v>CF.03.03.06.06.03.03.00.00</v>
          </cell>
        </row>
        <row r="82">
          <cell r="A82" t="str">
            <v>OP.06.06.03.00.00.00.00.00</v>
          </cell>
          <cell r="B82" t="str">
            <v>SHP.NONE - Без способа отгрузки</v>
          </cell>
          <cell r="D82" t="str">
            <v>Пенсионный фонд РФ</v>
          </cell>
          <cell r="E82" t="str">
            <v>CF.03.03.06.06.06.00.00.00</v>
          </cell>
        </row>
        <row r="83">
          <cell r="A83" t="str">
            <v>OP.06.06.06.00.00.00.00.00</v>
          </cell>
          <cell r="B83" t="str">
            <v>SHP.NONE - Без способа отгрузки</v>
          </cell>
          <cell r="D83" t="str">
            <v>Фонд социального страхования РФ</v>
          </cell>
          <cell r="E83" t="str">
            <v>CF.03.03.06.06.06.00.00.00</v>
          </cell>
        </row>
        <row r="84">
          <cell r="A84" t="str">
            <v>OP.06.06.09.00.00.00.00.00</v>
          </cell>
          <cell r="B84" t="str">
            <v>SHP.NONE - Без способа отгрузки</v>
          </cell>
          <cell r="D84" t="str">
            <v>Фонд обязательного медицинского страхования</v>
          </cell>
          <cell r="E84" t="str">
            <v>CF.03.03.06.06.06.00.00.00</v>
          </cell>
        </row>
        <row r="85">
          <cell r="A85" t="str">
            <v>OP.06.09.00.00.00.00.00.00</v>
          </cell>
          <cell r="B85" t="str">
            <v>SHP.NONE - Без способа отгрузки</v>
          </cell>
          <cell r="D85" t="str">
            <v>Обязательное страхование от несчастных случаев</v>
          </cell>
          <cell r="E85" t="str">
            <v>CF.03.03.06.06.09.00.00.00</v>
          </cell>
        </row>
        <row r="86">
          <cell r="A86" t="str">
            <v>OP.09.03.03.03.03.03.00.00</v>
          </cell>
          <cell r="B86" t="str">
            <v>SHP.NONE - Без способа отгрузки</v>
          </cell>
          <cell r="D86" t="str">
            <v>Проведение гидроразрыва пласта (ГРП)</v>
          </cell>
          <cell r="E86" t="str">
            <v>CF.03.03.06.09.03.03.03.00</v>
          </cell>
        </row>
        <row r="87">
          <cell r="A87" t="str">
            <v>OP.09.03.03.03.03.06.00.00</v>
          </cell>
          <cell r="B87" t="str">
            <v>SHP.NONE - Без способа отгрузки</v>
          </cell>
          <cell r="D87" t="str">
            <v>Ремонтно-изоляционные работы (РИР)</v>
          </cell>
          <cell r="E87" t="str">
            <v>CF.03.03.06.09.03.03.03.00</v>
          </cell>
        </row>
        <row r="88">
          <cell r="A88" t="str">
            <v>OP.09.03.03.03.03.09.00.00</v>
          </cell>
          <cell r="B88" t="str">
            <v>SHP.NONE - Без способа отгрузки</v>
          </cell>
          <cell r="D88" t="str">
            <v>Дополнительная перфорация и перестрел пластов</v>
          </cell>
          <cell r="E88" t="str">
            <v>CF.03.03.06.09.03.03.03.00</v>
          </cell>
        </row>
        <row r="89">
          <cell r="A89" t="str">
            <v>OP.09.03.03.03.03.12.00.00</v>
          </cell>
          <cell r="B89" t="str">
            <v>SHP.NONE - Без способа отгрузки</v>
          </cell>
          <cell r="D89" t="str">
            <v>Устранение негерметичности</v>
          </cell>
          <cell r="E89" t="str">
            <v>CF.03.03.06.09.03.03.03.00</v>
          </cell>
        </row>
        <row r="90">
          <cell r="A90" t="str">
            <v>OP.09.03.03.03.03.15.00.00</v>
          </cell>
          <cell r="B90" t="str">
            <v>SHP.NONE - Без способа отгрузки</v>
          </cell>
          <cell r="D90" t="str">
            <v>Устранение аварий, в процессе экспл. и ремонта скважин</v>
          </cell>
          <cell r="E90" t="str">
            <v>CF.03.03.06.09.03.03.03.00</v>
          </cell>
        </row>
        <row r="91">
          <cell r="A91" t="str">
            <v>OP.09.03.03.03.03.18.00.00</v>
          </cell>
          <cell r="B91" t="str">
            <v>SHP.NONE - Без способа отгрузки</v>
          </cell>
          <cell r="D91" t="str">
            <v>Переход на другие горизонты и приобщение пластов</v>
          </cell>
          <cell r="E91" t="str">
            <v>CF.03.03.06.09.03.03.03.00</v>
          </cell>
        </row>
        <row r="92">
          <cell r="A92" t="str">
            <v>OP.09.03.03.03.03.21.00.00</v>
          </cell>
          <cell r="B92" t="str">
            <v>SHP.NONE - Без способа отгрузки</v>
          </cell>
          <cell r="D92" t="str">
            <v>Зарезка боковых стволов скважин (ЗБС)</v>
          </cell>
          <cell r="E92" t="str">
            <v>CF.03.03.06.09.03.03.03.00</v>
          </cell>
        </row>
        <row r="93">
          <cell r="A93" t="str">
            <v>OP.09.03.03.03.03.24.00.00</v>
          </cell>
          <cell r="B93" t="str">
            <v>SHP.NONE - Без способа отгрузки</v>
          </cell>
          <cell r="D93" t="str">
            <v>Обработка призабойной зоны (ОПЗ) - КР</v>
          </cell>
          <cell r="E93" t="str">
            <v>CF.03.03.06.09.03.03.03.00</v>
          </cell>
        </row>
        <row r="94">
          <cell r="A94" t="str">
            <v>OP.09.03.03.03.03.27.00.00</v>
          </cell>
          <cell r="B94" t="str">
            <v>SHP.NONE - Без способа отгрузки</v>
          </cell>
          <cell r="D94" t="str">
            <v>Восстановление циркуляции</v>
          </cell>
          <cell r="E94" t="str">
            <v>CF.03.03.06.09.03.03.03.00</v>
          </cell>
        </row>
        <row r="95">
          <cell r="A95" t="str">
            <v>OP.09.03.03.03.03.30.00.00</v>
          </cell>
          <cell r="B95" t="str">
            <v>SHP.NONE - Без способа отгрузки</v>
          </cell>
          <cell r="D95" t="str">
            <v>Методы повышения нефтеотдачи пласта (ПНП): ВПП и ФХМ</v>
          </cell>
          <cell r="E95" t="str">
            <v>CF.03.03.06.09.03.03.03.00</v>
          </cell>
        </row>
        <row r="96">
          <cell r="A96" t="str">
            <v>OP.09.03.03.03.03.33.00.00</v>
          </cell>
          <cell r="B96" t="str">
            <v>SHP.NONE - Без способа отгрузки</v>
          </cell>
          <cell r="D96" t="str">
            <v>Прочие ГТМ в капитальном ремонте скважин</v>
          </cell>
          <cell r="E96" t="str">
            <v>CF.03.03.06.09.03.03.03.00</v>
          </cell>
        </row>
        <row r="97">
          <cell r="A97" t="str">
            <v>OP.09.03.03.03.06.00.00.00</v>
          </cell>
          <cell r="B97" t="str">
            <v>SHP.NONE - Без способа отгрузки</v>
          </cell>
          <cell r="D97" t="str">
            <v>Исследование скважин</v>
          </cell>
          <cell r="E97" t="str">
            <v>CF.03.03.06.09.03.03.03.00</v>
          </cell>
        </row>
        <row r="98">
          <cell r="A98" t="str">
            <v>OP.09.03.03.03.09.00.00.00</v>
          </cell>
          <cell r="B98" t="str">
            <v>SHP.NONE - Без способа отгрузки</v>
          </cell>
          <cell r="D98" t="str">
            <v>Перевод скважин на использование по другому назначению</v>
          </cell>
          <cell r="E98" t="str">
            <v>CF.03.03.06.09.03.03.03.00</v>
          </cell>
        </row>
        <row r="99">
          <cell r="A99" t="str">
            <v>OP.09.03.03.03.12.00.00.00</v>
          </cell>
          <cell r="B99" t="str">
            <v>SHP.NONE - Без способа отгрузки</v>
          </cell>
          <cell r="D99" t="str">
            <v>Ремонт нагнетательных скважин</v>
          </cell>
          <cell r="E99" t="str">
            <v>CF.03.03.06.09.03.03.03.00</v>
          </cell>
        </row>
        <row r="100">
          <cell r="A100" t="str">
            <v>OP.09.03.03.03.15.00.00.00</v>
          </cell>
          <cell r="B100" t="str">
            <v>SHP.NONE - Без способа отгрузки</v>
          </cell>
          <cell r="D100" t="str">
            <v>Прочий капитальный ремонт скважин</v>
          </cell>
          <cell r="E100" t="str">
            <v>CF.03.03.06.09.03.03.03.00</v>
          </cell>
        </row>
        <row r="101">
          <cell r="A101" t="str">
            <v>OP.09.03.03.06.00.00.00.00</v>
          </cell>
          <cell r="B101" t="str">
            <v>SHP.NONE - Без способа отгрузки</v>
          </cell>
          <cell r="D101" t="str">
            <v>Текущий ремонт скважин</v>
          </cell>
          <cell r="E101" t="str">
            <v>CF.03.03.06.09.03.03.06.00</v>
          </cell>
        </row>
        <row r="102">
          <cell r="A102" t="str">
            <v>OP.09.03.03.06.03.00.00.00</v>
          </cell>
          <cell r="B102" t="str">
            <v>SHP.NONE - Без способа отгрузки</v>
          </cell>
          <cell r="D102" t="str">
            <v>Геолого - технические мероприятия (ГТМ)</v>
          </cell>
          <cell r="E102" t="str">
            <v>CF.03.03.06.09.03.03.06.00</v>
          </cell>
        </row>
        <row r="103">
          <cell r="A103" t="str">
            <v>OP.09.03.03.06.03.03.00.00</v>
          </cell>
          <cell r="B103" t="str">
            <v>SHP.NONE - Без способа отгрузки</v>
          </cell>
          <cell r="D103" t="str">
            <v>Ввод скважин из бездействия - ТР</v>
          </cell>
          <cell r="E103" t="str">
            <v>CF.03.03.06.09.03.03.06.00</v>
          </cell>
        </row>
        <row r="104">
          <cell r="A104" t="str">
            <v>OP.09.03.03.06.03.06.00.00</v>
          </cell>
          <cell r="B104" t="str">
            <v>SHP.NONE - Без способа отгрузки</v>
          </cell>
          <cell r="D104" t="str">
            <v>Оптимизация режима эксплуатации скважин</v>
          </cell>
          <cell r="E104" t="str">
            <v>CF.03.03.06.09.03.03.06.00</v>
          </cell>
        </row>
        <row r="105">
          <cell r="A105" t="str">
            <v>OP.09.03.03.06.03.09.00.00</v>
          </cell>
          <cell r="B105" t="str">
            <v>SHP.NONE - Без способа отгрузки</v>
          </cell>
          <cell r="D105" t="str">
            <v>Перевод скважин на другой способ эксплуатации</v>
          </cell>
          <cell r="E105" t="str">
            <v>CF.03.03.06.09.03.03.06.00</v>
          </cell>
        </row>
        <row r="106">
          <cell r="A106" t="str">
            <v>OP.09.03.03.06.03.12.00.00</v>
          </cell>
          <cell r="B106" t="str">
            <v>SHP.NONE - Без способа отгрузки</v>
          </cell>
          <cell r="D106" t="str">
            <v>Прочие ГТМ в текущем ремонте скважин</v>
          </cell>
          <cell r="E106" t="str">
            <v>CF.03.03.06.09.03.03.06.00</v>
          </cell>
        </row>
        <row r="107">
          <cell r="A107" t="str">
            <v>OP.09.03.03.06.06.00.00.00</v>
          </cell>
          <cell r="B107" t="str">
            <v>SHP.NONE - Без способа отгрузки</v>
          </cell>
          <cell r="D107" t="str">
            <v>Прочий текущий ремонт скважин</v>
          </cell>
          <cell r="E107" t="str">
            <v>CF.03.03.06.09.03.03.06.00</v>
          </cell>
        </row>
        <row r="108">
          <cell r="A108" t="str">
            <v>OP.09.03.06.00.00.00.00.00</v>
          </cell>
          <cell r="B108" t="str">
            <v>SHP.NONE - Без способа отгрузки</v>
          </cell>
          <cell r="D108" t="str">
            <v>Прочий ремонт</v>
          </cell>
          <cell r="E108" t="str">
            <v>CF.03.03.06.09.03.03.06.00</v>
          </cell>
        </row>
        <row r="109">
          <cell r="A109" t="str">
            <v>OP.09.03.06.03.00.00.00.00</v>
          </cell>
          <cell r="B109" t="str">
            <v>SHP.NONE - Без способа отгрузки</v>
          </cell>
          <cell r="D109" t="str">
            <v>Ремонт зданий</v>
          </cell>
          <cell r="E109" t="str">
            <v>CF.03.03.06.09.03.06.03.00</v>
          </cell>
        </row>
        <row r="110">
          <cell r="A110" t="str">
            <v>OP.09.03.06.06.00.00.00.00</v>
          </cell>
          <cell r="B110" t="str">
            <v>SHP.NONE - Без способа отгрузки</v>
          </cell>
          <cell r="D110" t="str">
            <v>Ремонт сооружений и передаточных устройств</v>
          </cell>
          <cell r="E110" t="str">
            <v>CF.03.03.06.09.03.06.06.00</v>
          </cell>
        </row>
        <row r="111">
          <cell r="A111" t="str">
            <v>OP.09.03.06.06.03.00.00.00</v>
          </cell>
          <cell r="B111" t="str">
            <v>SHP.NONE - Без способа отгрузки</v>
          </cell>
          <cell r="D111" t="str">
            <v>Ремонт линий электропередач и связи</v>
          </cell>
          <cell r="E111" t="str">
            <v>CF.03.03.06.09.03.06.07.03</v>
          </cell>
        </row>
        <row r="112">
          <cell r="A112" t="str">
            <v>OP.09.03.06.06.06.00.00.00</v>
          </cell>
          <cell r="B112" t="str">
            <v>SHP.NONE - Без способа отгрузки</v>
          </cell>
          <cell r="D112" t="str">
            <v>Ремонт дорог</v>
          </cell>
          <cell r="E112" t="str">
            <v>CF.03.03.06.09.03.06.07.06</v>
          </cell>
        </row>
        <row r="113">
          <cell r="A113" t="str">
            <v>OP.09.03.06.06.09.00.00.00</v>
          </cell>
          <cell r="B113" t="str">
            <v>SHP.NONE - Без способа отгрузки</v>
          </cell>
          <cell r="D113" t="str">
            <v>Ремонт трубопроводов</v>
          </cell>
          <cell r="E113" t="str">
            <v>CF.03.03.06.09.03.06.07.09</v>
          </cell>
        </row>
        <row r="114">
          <cell r="A114" t="str">
            <v>OP.09.03.06.06.12.00.00.00</v>
          </cell>
          <cell r="B114" t="str">
            <v>SHP.NONE - Без способа отгрузки</v>
          </cell>
          <cell r="D114" t="str">
            <v>Ремонт инженерных и теплосетей</v>
          </cell>
          <cell r="E114" t="str">
            <v>CF.03.03.06.09.03.06.07.12</v>
          </cell>
        </row>
        <row r="115">
          <cell r="A115" t="str">
            <v>OP.09.03.06.06.15.00.00.00</v>
          </cell>
          <cell r="B115" t="str">
            <v>SHP.NONE - Без способа отгрузки</v>
          </cell>
          <cell r="D115" t="str">
            <v>Ремонт нефтегазоперерабатывающих сооружений</v>
          </cell>
          <cell r="E115" t="str">
            <v>CF.03.03.06.09.03.06.07.15</v>
          </cell>
        </row>
        <row r="116">
          <cell r="A116" t="str">
            <v>OP.09.03.06.06.18.00.00.00</v>
          </cell>
          <cell r="B116" t="str">
            <v>SHP.NONE - Без способа отгрузки</v>
          </cell>
          <cell r="D116" t="str">
            <v>Ремонт резервуаров</v>
          </cell>
          <cell r="E116" t="str">
            <v>CF.03.03.06.09.03.06.07.18</v>
          </cell>
        </row>
        <row r="117">
          <cell r="A117" t="str">
            <v>OP.09.03.06.06.21.00.00.00</v>
          </cell>
          <cell r="B117" t="str">
            <v>SHP.NONE - Без способа отгрузки</v>
          </cell>
          <cell r="D117" t="str">
            <v>Ремонт прочих сооружений и передаточных устройств</v>
          </cell>
          <cell r="E117" t="str">
            <v>CF.03.03.06.09.03.06.07.21</v>
          </cell>
        </row>
        <row r="118">
          <cell r="A118" t="str">
            <v>OP.09.03.06.09.00.00.00.00</v>
          </cell>
          <cell r="B118" t="str">
            <v>SHP.NONE - Без способа отгрузки</v>
          </cell>
          <cell r="D118" t="str">
            <v>Ремонт машин и оборудования</v>
          </cell>
          <cell r="E118" t="str">
            <v>CF.03.03.06.09.03.06.09.00</v>
          </cell>
        </row>
        <row r="119">
          <cell r="A119" t="str">
            <v>OP.09.03.06.09.03.00.00.00</v>
          </cell>
          <cell r="B119" t="str">
            <v>SHP.NONE - Без способа отгрузки</v>
          </cell>
          <cell r="D119" t="str">
            <v>Ремонт НКТ и штанг</v>
          </cell>
          <cell r="E119" t="str">
            <v>CF.03.03.06.09.03.06.09.00</v>
          </cell>
        </row>
        <row r="120">
          <cell r="A120" t="str">
            <v>OP.09.03.06.09.06.00.00.00</v>
          </cell>
          <cell r="B120" t="str">
            <v>SHP.NONE - Без способа отгрузки</v>
          </cell>
          <cell r="D120" t="str">
            <v>Ремонт насосов и иного погружного оборудования</v>
          </cell>
          <cell r="E120" t="str">
            <v>CF.03.03.06.09.03.06.09.00</v>
          </cell>
        </row>
        <row r="121">
          <cell r="A121" t="str">
            <v>OP.09.03.06.09.06.03.00.00</v>
          </cell>
          <cell r="B121" t="str">
            <v>SHP.NONE - Без способа отгрузки</v>
          </cell>
          <cell r="D121" t="str">
            <v>Ремонт ЭЦН</v>
          </cell>
          <cell r="E121" t="str">
            <v>CF.03.03.06.09.03.06.09.00</v>
          </cell>
        </row>
        <row r="122">
          <cell r="A122" t="str">
            <v>OP.09.03.06.09.06.06.00.00</v>
          </cell>
          <cell r="B122" t="str">
            <v>SHP.NONE - Без способа отгрузки</v>
          </cell>
          <cell r="D122" t="str">
            <v>Ремонт ШГН</v>
          </cell>
          <cell r="E122" t="str">
            <v>CF.03.03.06.09.03.06.09.00</v>
          </cell>
        </row>
        <row r="123">
          <cell r="A123" t="str">
            <v>OP.09.03.06.09.06.09.00.00</v>
          </cell>
          <cell r="B123" t="str">
            <v>SHP.NONE - Без способа отгрузки</v>
          </cell>
          <cell r="D123" t="str">
            <v>Ремонт погружного кабеля</v>
          </cell>
          <cell r="E123" t="str">
            <v>CF.03.03.06.09.03.06.09.00</v>
          </cell>
        </row>
        <row r="124">
          <cell r="A124" t="str">
            <v>OP.09.03.06.09.06.12.00.00</v>
          </cell>
          <cell r="B124" t="str">
            <v>SHP.NONE - Без способа отгрузки</v>
          </cell>
          <cell r="D124" t="str">
            <v>Ремонт прочего погружного оборудования</v>
          </cell>
          <cell r="E124" t="str">
            <v>CF.03.03.06.09.03.06.09.00</v>
          </cell>
        </row>
        <row r="125">
          <cell r="A125" t="str">
            <v>OP.09.03.06.09.09.00.00.00</v>
          </cell>
          <cell r="B125" t="str">
            <v>SHP.NONE - Без способа отгрузки</v>
          </cell>
          <cell r="D125" t="str">
            <v>Электро и энергооборудования</v>
          </cell>
          <cell r="E125" t="str">
            <v>CF.03.03.06.09.03.06.09.00</v>
          </cell>
        </row>
        <row r="126">
          <cell r="A126" t="str">
            <v>OP.09.03.06.09.12.00.00.00</v>
          </cell>
          <cell r="B126" t="str">
            <v>SHP.NONE - Без способа отгрузки</v>
          </cell>
          <cell r="D126" t="str">
            <v>Ремонт оборудования нефтегазопереработки</v>
          </cell>
          <cell r="E126" t="str">
            <v>CF.03.03.06.09.03.06.09.00</v>
          </cell>
        </row>
        <row r="127">
          <cell r="A127" t="str">
            <v>OP.09.03.06.09.15.00.00.00</v>
          </cell>
          <cell r="B127" t="str">
            <v>SHP.NONE - Без способа отгрузки</v>
          </cell>
          <cell r="D127" t="str">
            <v>Ремонт контрольно-измерительных и иных приборов</v>
          </cell>
          <cell r="E127" t="str">
            <v>CF.03.03.06.09.03.06.09.00</v>
          </cell>
        </row>
        <row r="128">
          <cell r="A128" t="str">
            <v>OP.09.03.06.09.18.00.00.00</v>
          </cell>
          <cell r="B128" t="str">
            <v>SHP.NONE - Без способа отгрузки</v>
          </cell>
          <cell r="D128" t="str">
            <v>Ремонт прочего оборудования</v>
          </cell>
          <cell r="E128" t="str">
            <v>CF.03.03.06.09.03.06.09.00</v>
          </cell>
        </row>
        <row r="129">
          <cell r="A129" t="str">
            <v>OP.09.03.06.09.18.03.00.00</v>
          </cell>
          <cell r="B129" t="str">
            <v>SHP.NONE - Без способа отгрузки</v>
          </cell>
          <cell r="D129" t="str">
            <v>Ремонт прочего оборудования по подготовке нефти и газа</v>
          </cell>
          <cell r="E129" t="str">
            <v>CF.03.03.06.09.03.06.09.00</v>
          </cell>
        </row>
        <row r="130">
          <cell r="A130" t="str">
            <v>OP.09.03.06.09.18.06.00.00</v>
          </cell>
          <cell r="B130" t="str">
            <v>SHP.NONE - Без способа отгрузки</v>
          </cell>
          <cell r="D130" t="str">
            <v>Ремонт прочего оборудования по добыче нефти и газа</v>
          </cell>
          <cell r="E130" t="str">
            <v>CF.03.03.06.09.03.06.09.00</v>
          </cell>
        </row>
        <row r="131">
          <cell r="A131" t="str">
            <v>OP.09.03.06.09.18.09.00.00</v>
          </cell>
          <cell r="B131" t="str">
            <v>SHP.NONE - Без способа отгрузки</v>
          </cell>
          <cell r="D131" t="str">
            <v>Ремонт прочего оборудования</v>
          </cell>
          <cell r="E131" t="str">
            <v>CF.03.03.06.09.03.06.09.00</v>
          </cell>
        </row>
        <row r="132">
          <cell r="A132" t="str">
            <v>OP.09.03.06.12.00.00.00.00</v>
          </cell>
          <cell r="B132" t="str">
            <v>SHP.NONE - Без способа отгрузки</v>
          </cell>
          <cell r="D132" t="str">
            <v>Ремонт транспортных средств</v>
          </cell>
          <cell r="E132" t="str">
            <v>CF.03.03.06.09.03.06.12.00</v>
          </cell>
        </row>
        <row r="133">
          <cell r="A133" t="str">
            <v>OP.09.03.06.15.00.00.00.00</v>
          </cell>
          <cell r="B133" t="str">
            <v>SHP.NONE - Без способа отгрузки</v>
          </cell>
          <cell r="D133" t="str">
            <v>Ремонт прочих ОС</v>
          </cell>
          <cell r="E133" t="str">
            <v>CF.03.03.06.09.03.06.15.00</v>
          </cell>
        </row>
        <row r="134">
          <cell r="A134" t="str">
            <v>OP.09.06.00.00.00.00.00.00</v>
          </cell>
          <cell r="B134" t="str">
            <v>SHP.NONE - Без способа отгрузки</v>
          </cell>
          <cell r="D134" t="str">
            <v>Услуги по добыче, подготовке и перекачке нефти и газа</v>
          </cell>
          <cell r="E134" t="str">
            <v>CF.03.03.06.09.06.00.00.00</v>
          </cell>
        </row>
        <row r="135">
          <cell r="A135" t="str">
            <v>OP.09.06.03.00.00.00.00.00</v>
          </cell>
          <cell r="B135" t="str">
            <v>SHP.NONE - Без способа отгрузки</v>
          </cell>
          <cell r="D135" t="str">
            <v>Услуги по подъему нефти</v>
          </cell>
          <cell r="E135" t="str">
            <v>CF.03.03.06.09.06.03.00.00</v>
          </cell>
        </row>
        <row r="136">
          <cell r="A136" t="str">
            <v>OP.09.06.06.00.00.00.00.00</v>
          </cell>
          <cell r="B136" t="str">
            <v>SHP.NONE - Без способа отгрузки</v>
          </cell>
          <cell r="D136" t="str">
            <v>Услуги по сбору и внутрипромысловой транспортировке нефти</v>
          </cell>
          <cell r="E136" t="str">
            <v>CF.03.03.06.09.06.06.00.00</v>
          </cell>
        </row>
        <row r="137">
          <cell r="A137" t="str">
            <v>OP.09.06.09.00.00.00.00.00</v>
          </cell>
          <cell r="B137" t="str">
            <v>SHP.NONE - Без способа отгрузки</v>
          </cell>
          <cell r="D137" t="str">
            <v>Услуги по подготовке нефти</v>
          </cell>
          <cell r="E137" t="str">
            <v>CF.03.03.06.09.06.09.00.00</v>
          </cell>
        </row>
        <row r="138">
          <cell r="A138" t="str">
            <v>OP.09.06.12.00.00.00.00.00</v>
          </cell>
          <cell r="B138" t="str">
            <v>SHP.NONE - Без способа отгрузки</v>
          </cell>
          <cell r="D138" t="str">
            <v>Услуги по сбору и транспортировке газа</v>
          </cell>
          <cell r="E138" t="str">
            <v>CF.03.03.06.09.06.12.00.00</v>
          </cell>
        </row>
        <row r="139">
          <cell r="A139" t="str">
            <v>OP.09.06.15.00.00.00.00.00</v>
          </cell>
          <cell r="B139" t="str">
            <v>SHP.NONE - Без способа отгрузки</v>
          </cell>
          <cell r="D139" t="str">
            <v>Услуги по компримированию газа</v>
          </cell>
          <cell r="E139" t="str">
            <v>CF.03.03.06.09.06.15.00.00</v>
          </cell>
        </row>
        <row r="140">
          <cell r="A140" t="str">
            <v>OP.09.06.18.00.00.00.00.00</v>
          </cell>
          <cell r="B140" t="str">
            <v>SHP.NONE - Без способа отгрузки</v>
          </cell>
          <cell r="D140" t="str">
            <v>Прочие операторские услуги</v>
          </cell>
          <cell r="E140" t="str">
            <v>CF.03.03.06.09.06.03.00.00</v>
          </cell>
        </row>
        <row r="141">
          <cell r="A141" t="str">
            <v>OP.09.09.00.00.00.00.00.00</v>
          </cell>
          <cell r="B141" t="str">
            <v>SHP.NONE - Без способа отгрузки</v>
          </cell>
          <cell r="D141" t="str">
            <v>Услуги по переработке углеводородного сырья</v>
          </cell>
          <cell r="E141" t="str">
            <v>CF.03.03.06.09.09.00.00.00</v>
          </cell>
        </row>
        <row r="142">
          <cell r="A142" t="str">
            <v>OP.09.09.03.00.00.00.00.00</v>
          </cell>
          <cell r="B142" t="str">
            <v>SHP.NONE - Без способа отгрузки</v>
          </cell>
          <cell r="D142" t="str">
            <v>Услуги по переработке нефти</v>
          </cell>
          <cell r="E142" t="str">
            <v>CF.03.03.06.09.09.03.00.00</v>
          </cell>
        </row>
        <row r="143">
          <cell r="A143" t="str">
            <v>OP.09.09.06.00.00.00.00.00</v>
          </cell>
          <cell r="B143" t="str">
            <v>SHP.NONE - Без способа отгрузки</v>
          </cell>
          <cell r="D143" t="str">
            <v>Услуги по переработке газа</v>
          </cell>
          <cell r="E143" t="str">
            <v>CF.03.03.06.09.09.06.00.00</v>
          </cell>
        </row>
        <row r="144">
          <cell r="A144" t="str">
            <v>OP.09.12.03.00.00.00.00.00</v>
          </cell>
          <cell r="B144" t="str">
            <v>SHP.NONE - Без способа отгрузки</v>
          </cell>
          <cell r="D144" t="str">
            <v>Услуги связи</v>
          </cell>
          <cell r="E144" t="str">
            <v>CF.03.03.06.09.12.03.00.00</v>
          </cell>
        </row>
        <row r="145">
          <cell r="A145" t="str">
            <v>OP.09.12.06.00.00.00.00.00</v>
          </cell>
          <cell r="B145" t="str">
            <v>SHP.NONE - Без способа отгрузки</v>
          </cell>
          <cell r="D145" t="str">
            <v>Услуги по инф. обеспечению и сопровождению (ИТ и ПО)</v>
          </cell>
          <cell r="E145" t="str">
            <v>CF.03.03.06.09.12.06.00.00</v>
          </cell>
        </row>
        <row r="146">
          <cell r="A146" t="str">
            <v>OP.09.12.09.00.00.00.00.00</v>
          </cell>
          <cell r="B146" t="str">
            <v>SHP.NONE - Без способа отгрузки</v>
          </cell>
          <cell r="D146" t="str">
            <v>Расходы на АСУТП</v>
          </cell>
          <cell r="E146" t="str">
            <v>CF.03.03.06.09.12.12.00.00</v>
          </cell>
        </row>
        <row r="147">
          <cell r="A147" t="str">
            <v>OP.09.15.03.03.00.00.00.00</v>
          </cell>
          <cell r="B147" t="str">
            <v>SHP.NONE - Без способа отгрузки</v>
          </cell>
          <cell r="D147" t="str">
            <v>Услуги автотранспорта - Технологический автотранспорт</v>
          </cell>
          <cell r="E147" t="str">
            <v>CF.03.03.06.09.15.03.00.00</v>
          </cell>
        </row>
        <row r="148">
          <cell r="A148" t="str">
            <v>OP.09.15.03.06.00.00.00.00</v>
          </cell>
          <cell r="B148" t="str">
            <v>SHP.NONE - Без способа отгрузки</v>
          </cell>
          <cell r="D148" t="str">
            <v>Услуги автотранспорта - Перевозка нефтяной жидкости</v>
          </cell>
          <cell r="E148" t="str">
            <v>CF.03.03.06.09.15.03.00.00</v>
          </cell>
        </row>
        <row r="149">
          <cell r="A149" t="str">
            <v>OP.09.15.03.09.00.00.00.00</v>
          </cell>
          <cell r="B149" t="str">
            <v>SHP.NONE - Без способа отгрузки</v>
          </cell>
          <cell r="D149" t="str">
            <v>Услуги автотранспорта - Грузоперевозки</v>
          </cell>
          <cell r="E149" t="str">
            <v>CF.03.03.06.09.15.03.00.00</v>
          </cell>
        </row>
        <row r="150">
          <cell r="A150" t="str">
            <v>OP.09.15.03.12.00.00.00.00</v>
          </cell>
          <cell r="B150" t="str">
            <v>SHP.NONE - Без способа отгрузки</v>
          </cell>
          <cell r="D150" t="str">
            <v>Услуги автотранспорта - Вахтовый автотранспорт</v>
          </cell>
          <cell r="E150" t="str">
            <v>CF.03.03.06.09.15.03.00.00</v>
          </cell>
        </row>
        <row r="151">
          <cell r="A151" t="str">
            <v>OP.09.15.03.15.00.00.00.00</v>
          </cell>
          <cell r="B151" t="str">
            <v>SHP.NONE - Без способа отгрузки</v>
          </cell>
          <cell r="D151" t="str">
            <v>Услуги автотранспорта - Легковой автотранспорт</v>
          </cell>
          <cell r="E151" t="str">
            <v>CF.03.03.06.09.15.03.00.00</v>
          </cell>
        </row>
        <row r="152">
          <cell r="A152" t="str">
            <v>OP.09.15.06.00.00.00.00.00</v>
          </cell>
          <cell r="B152" t="str">
            <v>SHP.NONE - Без способа отгрузки</v>
          </cell>
          <cell r="D152" t="str">
            <v>Услуги ж/д-транспорта</v>
          </cell>
          <cell r="E152" t="str">
            <v>CF.03.03.06.09.15.06.00.00</v>
          </cell>
        </row>
        <row r="153">
          <cell r="A153" t="str">
            <v>OP.09.15.09.00.00.00.00.00</v>
          </cell>
          <cell r="B153" t="str">
            <v>SHP.NONE - Без способа отгрузки</v>
          </cell>
          <cell r="D153" t="str">
            <v>Услуги авиатранспорта</v>
          </cell>
          <cell r="E153" t="str">
            <v>CF.03.03.06.09.15.09.00.00</v>
          </cell>
        </row>
        <row r="154">
          <cell r="A154" t="str">
            <v>OP.09.15.12.00.00.00.00.00</v>
          </cell>
          <cell r="B154" t="str">
            <v>SHP.NONE - Без способа отгрузки</v>
          </cell>
          <cell r="D154" t="str">
            <v>Услуги водного транспорта</v>
          </cell>
          <cell r="E154" t="str">
            <v>CF.03.03.06.09.15.12.00.00</v>
          </cell>
        </row>
        <row r="155">
          <cell r="A155" t="str">
            <v>OP.09.15.15.00.00.00.00.00</v>
          </cell>
          <cell r="B155" t="str">
            <v>SHP.NONE - Без способа отгрузки</v>
          </cell>
          <cell r="D155" t="str">
            <v>Прочие транспортные затраты</v>
          </cell>
          <cell r="E155" t="str">
            <v>CF.03.03.06.09.15.15.00.00</v>
          </cell>
        </row>
        <row r="156">
          <cell r="A156" t="str">
            <v>OP.09.18.00.00.00.00.00.00</v>
          </cell>
          <cell r="B156" t="str">
            <v>SHP.NONE - Без способа отгрузки</v>
          </cell>
          <cell r="D156" t="str">
            <v>Прочие услуги</v>
          </cell>
          <cell r="E156" t="str">
            <v>CF.03.03.06.09.18.00.00.00</v>
          </cell>
        </row>
        <row r="157">
          <cell r="A157" t="str">
            <v>OP.09.18.03.00.00.00.00.00</v>
          </cell>
          <cell r="B157" t="str">
            <v>SHP.NONE - Без способа отгрузки</v>
          </cell>
          <cell r="D157" t="str">
            <v>Услуги геофизики</v>
          </cell>
          <cell r="E157" t="str">
            <v>CF.03.03.06.09.18.03.00.00</v>
          </cell>
        </row>
        <row r="158">
          <cell r="A158" t="str">
            <v>OP.09.18.06.00.00.00.00.00</v>
          </cell>
          <cell r="B158" t="str">
            <v>SHP.NONE - Без способа отгрузки</v>
          </cell>
          <cell r="D158" t="str">
            <v>Услуги по обслуживанию и прокату оборудования</v>
          </cell>
          <cell r="E158" t="str">
            <v>CF.03.03.06.09.18.10.00.00</v>
          </cell>
        </row>
        <row r="159">
          <cell r="A159" t="str">
            <v>OP.09.18.06.03.03.00.00.00</v>
          </cell>
          <cell r="B159" t="str">
            <v>SHP.NONE - Без способа отгрузки</v>
          </cell>
          <cell r="D159" t="str">
            <v>Услуги по обслуживанию и прокату ЭЦН</v>
          </cell>
          <cell r="E159" t="str">
            <v>CF.03.03.06.09.18.10.00.00</v>
          </cell>
        </row>
        <row r="160">
          <cell r="A160" t="str">
            <v>OP.09.18.06.06.03.00.00.00</v>
          </cell>
          <cell r="B160" t="str">
            <v>SHP.NONE - Без способа отгрузки</v>
          </cell>
          <cell r="D160" t="str">
            <v>Услуги по обслуживанию и прокату ШГН</v>
          </cell>
          <cell r="E160" t="str">
            <v>CF.03.03.06.09.18.10.00.00</v>
          </cell>
        </row>
        <row r="161">
          <cell r="A161" t="str">
            <v>OP.09.18.06.09.00.00.00.00</v>
          </cell>
          <cell r="B161" t="str">
            <v>SHP.NONE - Без способа отгрузки</v>
          </cell>
          <cell r="D161" t="str">
            <v>Услуги по обслуживанию энергетического хозяйства</v>
          </cell>
          <cell r="E161" t="str">
            <v>CF.03.03.06.09.18.10.00.00</v>
          </cell>
        </row>
        <row r="162">
          <cell r="A162" t="str">
            <v>OP.09.18.06.12.00.00.00.00</v>
          </cell>
          <cell r="B162" t="str">
            <v>SHP.NONE - Без способа отгрузки</v>
          </cell>
          <cell r="D162" t="str">
            <v>Услуги по обслуживанию и прокату прочего оборудования</v>
          </cell>
          <cell r="E162" t="str">
            <v>CF.03.03.06.09.18.10.00.00</v>
          </cell>
        </row>
        <row r="163">
          <cell r="A163" t="str">
            <v>OP.09.18.09.03.00.00.00.00</v>
          </cell>
          <cell r="B163" t="str">
            <v>SHP.NONE - Без способа отгрузки</v>
          </cell>
          <cell r="D163" t="str">
            <v>Услуги по прокату ЭЦН</v>
          </cell>
          <cell r="E163" t="str">
            <v>CF.03.03.06.09.18.09.00.00</v>
          </cell>
        </row>
        <row r="164">
          <cell r="A164" t="str">
            <v>OP.09.18.09.06.00.00.00.00</v>
          </cell>
          <cell r="B164" t="str">
            <v>SHP.NONE - Без способа отгрузки</v>
          </cell>
          <cell r="D164" t="str">
            <v>Услуги по прокату ШГН</v>
          </cell>
          <cell r="E164" t="str">
            <v>CF.03.03.06.09.18.09.00.00</v>
          </cell>
        </row>
        <row r="165">
          <cell r="A165" t="str">
            <v>OP.09.18.09.09.00.00.00.00</v>
          </cell>
          <cell r="B165" t="str">
            <v>SHP.NONE - Без способа отгрузки</v>
          </cell>
          <cell r="D165" t="str">
            <v>Услуги по прокату прочего оборудования</v>
          </cell>
          <cell r="E165" t="str">
            <v>CF.03.03.06.09.18.09.00.00</v>
          </cell>
        </row>
        <row r="166">
          <cell r="A166" t="str">
            <v>OP.09.18.12.00.00.00.00.00</v>
          </cell>
          <cell r="B166" t="str">
            <v>SHP.NONE - Без способа отгрузки</v>
          </cell>
          <cell r="D166" t="str">
            <v>Услуги по содержанию дорог</v>
          </cell>
          <cell r="E166" t="str">
            <v>CF.03.03.06.09.18.12.00.00</v>
          </cell>
        </row>
        <row r="167">
          <cell r="A167" t="str">
            <v>OP.09.18.15.00.00.00.00.00</v>
          </cell>
          <cell r="B167" t="str">
            <v>SHP.NONE - Без способа отгрузки</v>
          </cell>
          <cell r="D167" t="str">
            <v>Наладочные и диагностические работы</v>
          </cell>
          <cell r="E167" t="str">
            <v>CF.03.03.06.09.18.15.00.00</v>
          </cell>
        </row>
        <row r="168">
          <cell r="A168" t="str">
            <v>OP.09.18.15.03.00.00.00.00</v>
          </cell>
          <cell r="B168" t="str">
            <v>SHP.NONE - Без способа отгрузки</v>
          </cell>
          <cell r="D168" t="str">
            <v>Наладка и диагностика энерг. и электр. оборудования</v>
          </cell>
          <cell r="E168" t="str">
            <v>CF.03.03.06.09.18.15.00.00</v>
          </cell>
        </row>
        <row r="169">
          <cell r="A169" t="str">
            <v>OP.09.18.15.06.00.00.00.00</v>
          </cell>
          <cell r="B169" t="str">
            <v>SHP.NONE - Без способа отгрузки</v>
          </cell>
          <cell r="D169" t="str">
            <v>Наладка и диагностика механического и прочего оборудования</v>
          </cell>
          <cell r="E169" t="str">
            <v>CF.03.03.06.09.18.15.00.00</v>
          </cell>
        </row>
        <row r="170">
          <cell r="A170" t="str">
            <v>OP.09.18.15.09.00.00.00.00</v>
          </cell>
          <cell r="B170" t="str">
            <v>SHP.NONE - Без способа отгрузки</v>
          </cell>
          <cell r="D170" t="str">
            <v>Наладка и диагностикана объектах добычи и подготовки нефти</v>
          </cell>
          <cell r="E170" t="str">
            <v>CF.03.03.06.09.18.15.00.00</v>
          </cell>
        </row>
        <row r="171">
          <cell r="A171" t="str">
            <v>OP.09.18.18.00.00.00.00.00</v>
          </cell>
          <cell r="B171" t="str">
            <v>SHP.NONE - Без способа отгрузки</v>
          </cell>
          <cell r="D171" t="str">
            <v>Услуги по противофонтанному обслуживанию</v>
          </cell>
          <cell r="E171" t="str">
            <v>CF.03.03.06.09.18.18.00.00</v>
          </cell>
        </row>
        <row r="172">
          <cell r="A172" t="str">
            <v>OP.09.18.21.00.00.00.00.00</v>
          </cell>
          <cell r="B172" t="str">
            <v>SHP.NONE - Без способа отгрузки</v>
          </cell>
          <cell r="D172" t="str">
            <v>Услуги по градуировке резервуаров</v>
          </cell>
          <cell r="E172" t="str">
            <v>CF.03.03.06.09.18.21.00.00</v>
          </cell>
        </row>
        <row r="173">
          <cell r="A173" t="str">
            <v>OP.09.18.24.00.00.00.00.00</v>
          </cell>
          <cell r="B173" t="str">
            <v>SHP.NONE - Без способа отгрузки</v>
          </cell>
          <cell r="D173" t="str">
            <v>Услуги по зачистке резервуаров</v>
          </cell>
          <cell r="E173" t="str">
            <v>CF.03.03.06.09.18.24.00.00</v>
          </cell>
        </row>
        <row r="174">
          <cell r="A174" t="str">
            <v>OP.09.18.27.00.00.00.00.00</v>
          </cell>
          <cell r="B174" t="str">
            <v>SHP.NONE - Без способа отгрузки</v>
          </cell>
          <cell r="D174" t="str">
            <v>Услуги по НИ и произв. работам</v>
          </cell>
          <cell r="E174" t="str">
            <v>CF.03.03.06.09.18.27.00.00</v>
          </cell>
        </row>
        <row r="175">
          <cell r="A175" t="str">
            <v>OP.09.18.30.00.00.00.00.00</v>
          </cell>
          <cell r="B175" t="str">
            <v>SHP.NONE - Без способа отгрузки</v>
          </cell>
          <cell r="D175" t="str">
            <v>Оформление нормативной документации</v>
          </cell>
          <cell r="E175" t="str">
            <v>CF.03.03.06.09.18.30.00.00</v>
          </cell>
        </row>
        <row r="176">
          <cell r="A176" t="str">
            <v>OP.09.18.33.03.00.00.00.00</v>
          </cell>
          <cell r="B176" t="str">
            <v>SHP.NONE - Без способа отгрузки</v>
          </cell>
          <cell r="D176" t="str">
            <v>Услуги военизированной и сторожевой охраны</v>
          </cell>
          <cell r="E176" t="str">
            <v>CF.03.03.06.09.18.33.03.00</v>
          </cell>
        </row>
        <row r="177">
          <cell r="A177" t="str">
            <v>OP.09.18.33.06.00.00.00.00</v>
          </cell>
          <cell r="B177" t="str">
            <v>SHP.NONE - Без способа отгрузки</v>
          </cell>
          <cell r="D177" t="str">
            <v>Услуги вневедомственной охраны</v>
          </cell>
          <cell r="E177" t="str">
            <v>CF.03.03.06.09.18.33.06.00</v>
          </cell>
        </row>
        <row r="178">
          <cell r="A178" t="str">
            <v>OP.09.18.36.00.00.00.00.00</v>
          </cell>
          <cell r="B178" t="str">
            <v>SHP.NONE - Без способа отгрузки</v>
          </cell>
          <cell r="D178" t="str">
            <v>Услуги пожарной охраны, МЧС и содержание пожарных центров</v>
          </cell>
          <cell r="E178" t="str">
            <v>CF.03.03.06.09.18.36.00.00</v>
          </cell>
        </row>
        <row r="179">
          <cell r="A179" t="str">
            <v>OP.09.18.39.00.00.00.00.00</v>
          </cell>
          <cell r="B179" t="str">
            <v>SHP.NONE - Без способа отгрузки</v>
          </cell>
          <cell r="D179" t="str">
            <v>Расходы на охрану труда и соблюдение техники безопасности</v>
          </cell>
          <cell r="E179" t="str">
            <v>CF.03.03.06.09.18.42.00.00</v>
          </cell>
        </row>
        <row r="180">
          <cell r="A180" t="str">
            <v>OP.09.18.40.00.00.00.00.00</v>
          </cell>
          <cell r="B180" t="str">
            <v>SHP.NONE - Без способа отгрузки</v>
          </cell>
          <cell r="D180" t="str">
            <v>Услуги по хранению ТМЦ</v>
          </cell>
          <cell r="E180" t="str">
            <v>CF.03.03.06.09.18.51.00.00</v>
          </cell>
        </row>
        <row r="181">
          <cell r="A181" t="str">
            <v>OP.09.18.42.00.00.00.00.00</v>
          </cell>
          <cell r="B181" t="str">
            <v>SHP.NONE - Без способа отгрузки</v>
          </cell>
          <cell r="D181" t="str">
            <v>Услуги прочие</v>
          </cell>
          <cell r="E181" t="str">
            <v>CF.03.03.06.09.18.51.00.00</v>
          </cell>
        </row>
        <row r="182">
          <cell r="A182" t="str">
            <v>OP.12.03.00.00.00.00.00.00</v>
          </cell>
          <cell r="B182" t="str">
            <v>SHP.NONE - Без способа отгрузки</v>
          </cell>
          <cell r="D182" t="str">
            <v>Командировочные расходы</v>
          </cell>
          <cell r="E182" t="str">
            <v>CF.03.03.06.15.03.00.00.00</v>
          </cell>
        </row>
        <row r="183">
          <cell r="A183" t="str">
            <v>OP.12.05.00.00.00.00.00.00</v>
          </cell>
          <cell r="B183" t="str">
            <v>SHP.NONE - Без способа отгрузки</v>
          </cell>
          <cell r="D183" t="str">
            <v>Приобретение программных продуктов, баз данных и т.п.</v>
          </cell>
          <cell r="E183" t="str">
            <v>CF.03.03.06.15.07.00.00.00</v>
          </cell>
        </row>
        <row r="184">
          <cell r="A184" t="str">
            <v>OP.12.06.03.03.00.00.00.00</v>
          </cell>
          <cell r="B184" t="str">
            <v>SHP.NONE - Без способа отгрузки</v>
          </cell>
          <cell r="D184" t="str">
            <v>Плата за землю в бюджет</v>
          </cell>
          <cell r="E184" t="str">
            <v>CF.03.03.06.15.06.00.00.00</v>
          </cell>
        </row>
        <row r="185">
          <cell r="A185" t="str">
            <v>OP.12.06.03.06.00.00.00.00</v>
          </cell>
          <cell r="B185" t="str">
            <v>SHP.NONE - Без способа отгрузки</v>
          </cell>
          <cell r="D185" t="str">
            <v>Аренда земли у прочих собственников</v>
          </cell>
          <cell r="E185" t="str">
            <v>CF.03.03.06.15.06.00.00.00</v>
          </cell>
        </row>
        <row r="186">
          <cell r="A186" t="str">
            <v>OP.12.06.06.00.00.00.00.00</v>
          </cell>
          <cell r="B186" t="str">
            <v>SHP.NONE - Без способа отгрузки</v>
          </cell>
          <cell r="D186" t="str">
            <v>Расходы на аренду скважин</v>
          </cell>
          <cell r="E186" t="str">
            <v>CF.03.03.06.15.06.00.00.00</v>
          </cell>
        </row>
        <row r="187">
          <cell r="A187" t="str">
            <v>OP.12.06.09.00.00.00.00.00</v>
          </cell>
          <cell r="B187" t="str">
            <v>SHP.NONE - Без способа отгрузки</v>
          </cell>
          <cell r="D187" t="str">
            <v>Расходы на аренду трубопроводов</v>
          </cell>
          <cell r="E187" t="str">
            <v>CF.03.03.06.15.06.00.00.00</v>
          </cell>
        </row>
        <row r="188">
          <cell r="A188" t="str">
            <v>OP.12.06.12.00.00.00.00.00</v>
          </cell>
          <cell r="B188" t="str">
            <v>SHP.NONE - Без способа отгрузки</v>
          </cell>
          <cell r="D188" t="str">
            <v>Расходы на аренду линий электропередач</v>
          </cell>
          <cell r="E188" t="str">
            <v>CF.03.03.06.15.06.00.00.00</v>
          </cell>
        </row>
        <row r="189">
          <cell r="A189" t="str">
            <v>OP.12.06.15.00.00.00.00.00</v>
          </cell>
          <cell r="B189" t="str">
            <v>SHP.NONE - Без способа отгрузки</v>
          </cell>
          <cell r="D189" t="str">
            <v>Расходы на аренду автомобилей и спецтехники</v>
          </cell>
          <cell r="E189" t="str">
            <v>CF.03.03.06.15.06.00.00.00</v>
          </cell>
        </row>
        <row r="190">
          <cell r="A190" t="str">
            <v>OP.12.06.18.00.00.00.00.00</v>
          </cell>
          <cell r="B190" t="str">
            <v>SHP.NONE - Без способа отгрузки</v>
          </cell>
          <cell r="D190" t="str">
            <v>Расходы на аренду электрооборудования и энергооборудование</v>
          </cell>
          <cell r="E190" t="str">
            <v>CF.03.03.06.15.06.00.00.00</v>
          </cell>
        </row>
        <row r="191">
          <cell r="A191" t="str">
            <v>OP.12.06.21.00.00.00.00.00</v>
          </cell>
          <cell r="B191" t="str">
            <v>SHP.NONE - Без способа отгрузки</v>
          </cell>
          <cell r="D191" t="str">
            <v>Расходы на аренду насосов и элементов насосных установок</v>
          </cell>
          <cell r="E191" t="str">
            <v>CF.03.03.06.15.06.00.00.00</v>
          </cell>
        </row>
        <row r="192">
          <cell r="A192" t="str">
            <v>OP.12.06.24.00.00.00.00.00</v>
          </cell>
          <cell r="B192" t="str">
            <v>SHP.NONE - Без способа отгрузки</v>
          </cell>
          <cell r="D192" t="str">
            <v>Расходы по аренде прочего оборудования</v>
          </cell>
          <cell r="E192" t="str">
            <v>CF.03.03.06.15.06.00.00.00</v>
          </cell>
        </row>
        <row r="193">
          <cell r="A193" t="str">
            <v>OP.12.06.27.00.00.00.00.00</v>
          </cell>
          <cell r="B193" t="str">
            <v>SHP.NONE - Без способа отгрузки</v>
          </cell>
          <cell r="D193" t="str">
            <v>Прочие расходы по аренде</v>
          </cell>
          <cell r="E193" t="str">
            <v>CF.03.03.06.15.06.00.00.00</v>
          </cell>
        </row>
        <row r="194">
          <cell r="A194" t="str">
            <v>OP.12.12.03.00.00.00.00.00</v>
          </cell>
          <cell r="B194" t="str">
            <v>SHP.NONE - Без способа отгрузки</v>
          </cell>
          <cell r="D194" t="str">
            <v>Обязательное страхование имущества</v>
          </cell>
          <cell r="E194" t="str">
            <v>CF.03.03.06.15.12.00.00.00</v>
          </cell>
        </row>
        <row r="195">
          <cell r="A195" t="str">
            <v>OP.12.12.05.00.00.00.00.00</v>
          </cell>
          <cell r="B195" t="str">
            <v>SHP.NONE - Без способа отгрузки</v>
          </cell>
          <cell r="D195" t="str">
            <v>Обязательное страхование ответственности</v>
          </cell>
          <cell r="E195" t="str">
            <v>CF.03.03.06.15.12.00.00.00</v>
          </cell>
        </row>
        <row r="196">
          <cell r="A196" t="str">
            <v>OP.12.12.06.00.00.00.00.00</v>
          </cell>
          <cell r="B196" t="str">
            <v>SHP.NONE - Без способа отгрузки</v>
          </cell>
          <cell r="D196" t="str">
            <v>Добровольное страхование имущества</v>
          </cell>
          <cell r="E196" t="str">
            <v>CF.03.03.06.15.12.00.00.00</v>
          </cell>
        </row>
        <row r="197">
          <cell r="A197" t="str">
            <v>OP.12.12.08.00.00.00.00.00</v>
          </cell>
          <cell r="B197" t="str">
            <v>SHP.NONE - Без способа отгрузки</v>
          </cell>
          <cell r="D197" t="str">
            <v>Добровольное страхование ответственности</v>
          </cell>
          <cell r="E197" t="str">
            <v>CF.03.03.06.15.12.00.00.00</v>
          </cell>
        </row>
        <row r="198">
          <cell r="A198" t="str">
            <v>OP.12.15.03.00.00.00.00.00</v>
          </cell>
          <cell r="B198" t="str">
            <v>SHP.NONE - Без способа отгрузки</v>
          </cell>
          <cell r="D198" t="str">
            <v>Рекультивация шламовых амбаров</v>
          </cell>
          <cell r="E198" t="str">
            <v>CF.03.03.06.15.15.00.00.00</v>
          </cell>
        </row>
        <row r="199">
          <cell r="A199" t="str">
            <v>OP.12.15.06.00.00.00.00.00</v>
          </cell>
          <cell r="B199" t="str">
            <v>SHP.NONE - Без способа отгрузки</v>
          </cell>
          <cell r="D199" t="str">
            <v>Рекультивация загрязненных и механически нарушенных земель</v>
          </cell>
          <cell r="E199" t="str">
            <v>CF.03.03.06.15.15.00.00.00</v>
          </cell>
        </row>
        <row r="200">
          <cell r="A200" t="str">
            <v>OP.12.15.09.00.00.00.00.00</v>
          </cell>
          <cell r="B200" t="str">
            <v>SHP.NONE - Без способа отгрузки</v>
          </cell>
          <cell r="D200" t="str">
            <v>Сбор, транспортировка, утилизация отходов (включ утилиз МТР)</v>
          </cell>
          <cell r="E200" t="str">
            <v>CF.03.03.06.15.15.00.00.00</v>
          </cell>
        </row>
        <row r="201">
          <cell r="A201" t="str">
            <v>OP.12.15.12.00.00.00.00.00</v>
          </cell>
          <cell r="B201" t="str">
            <v>SHP.NONE - Без способа отгрузки</v>
          </cell>
          <cell r="D201" t="str">
            <v>Проведение экологического мониторинга</v>
          </cell>
          <cell r="E201" t="str">
            <v>CF.03.03.06.15.15.00.00.00</v>
          </cell>
        </row>
        <row r="202">
          <cell r="A202" t="str">
            <v>OP.12.15.15.00.00.00.00.00</v>
          </cell>
          <cell r="B202" t="str">
            <v>SHP.NONE - Без способа отгрузки</v>
          </cell>
          <cell r="D202" t="str">
            <v>Проведение исследований и лабораторных анализов</v>
          </cell>
          <cell r="E202" t="str">
            <v>CF.03.03.06.15.15.00.00.00</v>
          </cell>
        </row>
        <row r="203">
          <cell r="A203" t="str">
            <v>OP.12.15.18.00.00.00.00.00</v>
          </cell>
          <cell r="B203" t="str">
            <v>SHP.NONE - Без способа отгрузки</v>
          </cell>
          <cell r="D203" t="str">
            <v>Оплата экологических экспертиз, разрешений гос. органов</v>
          </cell>
          <cell r="E203" t="str">
            <v>CF.03.03.06.15.15.00.00.00</v>
          </cell>
        </row>
        <row r="204">
          <cell r="A204" t="str">
            <v>OP.12.15.21.00.00.00.00.00</v>
          </cell>
          <cell r="B204" t="str">
            <v>SHP.NONE - Без способа отгрузки</v>
          </cell>
          <cell r="D204" t="str">
            <v>Прочие мероприятия по экологии</v>
          </cell>
          <cell r="E204" t="str">
            <v>CF.03.03.06.15.15.00.00.00</v>
          </cell>
        </row>
        <row r="205">
          <cell r="A205" t="str">
            <v>OP.12.18.03.00.00.00.00.00</v>
          </cell>
          <cell r="B205" t="str">
            <v>SHP.NONE - Без способа отгрузки</v>
          </cell>
          <cell r="D205" t="str">
            <v>Услуги по найму персонала</v>
          </cell>
          <cell r="E205" t="str">
            <v>CF.03.03.06.15.21.03.00.00</v>
          </cell>
        </row>
        <row r="206">
          <cell r="A206" t="str">
            <v>OP.12.18.06.00.00.00.00.00</v>
          </cell>
          <cell r="B206" t="str">
            <v>SHP.NONE - Без способа отгрузки</v>
          </cell>
          <cell r="D206" t="str">
            <v>Расходы по подготовке кадров</v>
          </cell>
          <cell r="E206" t="str">
            <v>CF.03.03.06.15.21.06.00.00</v>
          </cell>
        </row>
        <row r="207">
          <cell r="A207" t="str">
            <v>OP.12.18.09.03.00.00.00.00</v>
          </cell>
          <cell r="B207" t="str">
            <v>SHP.NONE - Без способа отгрузки</v>
          </cell>
          <cell r="D207" t="str">
            <v>Пенсионное страхование\ негосударств.пенс.обесп.</v>
          </cell>
          <cell r="E207" t="str">
            <v>CF.03.03.06.15.21.09.09.00</v>
          </cell>
        </row>
        <row r="208">
          <cell r="A208" t="str">
            <v>OP.12.18.09.06.00.00.00.00</v>
          </cell>
          <cell r="B208" t="str">
            <v>SHP.NONE - Без способа отгрузки</v>
          </cell>
          <cell r="D208" t="str">
            <v>Добровольное медицинское страхование</v>
          </cell>
          <cell r="E208" t="str">
            <v>CF.03.03.06.15.21.09.12.00</v>
          </cell>
        </row>
        <row r="209">
          <cell r="A209" t="str">
            <v>OP.12.18.09.09.00.00.00.00</v>
          </cell>
          <cell r="B209" t="str">
            <v>SHP.NONE - Без способа отгрузки</v>
          </cell>
          <cell r="D209" t="str">
            <v>Добровольное страхование от несчастных случаев</v>
          </cell>
          <cell r="E209" t="str">
            <v>CF.03.03.06.15.21.09.30.00</v>
          </cell>
        </row>
        <row r="210">
          <cell r="A210" t="str">
            <v>OP.12.18.12.00.00.00.00.00</v>
          </cell>
          <cell r="B210" t="str">
            <v>SHP.NONE - Без способа отгрузки</v>
          </cell>
          <cell r="D210" t="str">
            <v>Прочие расходы по содержанию персонала</v>
          </cell>
          <cell r="E210" t="str">
            <v>CF.03.03.06.15.21.09.15.00</v>
          </cell>
        </row>
        <row r="211">
          <cell r="A211" t="str">
            <v>OP.12.18.12.06.00.00.00.00</v>
          </cell>
          <cell r="B211" t="str">
            <v>SHP.NONE - Без способа отгрузки</v>
          </cell>
          <cell r="D211" t="str">
            <v>Услуги по организации питания</v>
          </cell>
          <cell r="E211" t="str">
            <v>CF.03.03.06.15.21.09.36.00</v>
          </cell>
        </row>
        <row r="212">
          <cell r="A212" t="str">
            <v>OP.12.18.12.09.00.00.00.00</v>
          </cell>
          <cell r="B212" t="str">
            <v>SHP.NONE - Без способа отгрузки</v>
          </cell>
          <cell r="D212" t="str">
            <v>Расходы по содержанию персонала прочие</v>
          </cell>
          <cell r="E212" t="str">
            <v>CF.03.03.06.06.03.03.00.00</v>
          </cell>
        </row>
        <row r="213">
          <cell r="A213" t="str">
            <v>OP.12.21.108.00.00.00.00.00</v>
          </cell>
          <cell r="B213" t="str">
            <v>SHP.NONE - Без способа отгрузки</v>
          </cell>
          <cell r="D213" t="str">
            <v>Затраты прочие</v>
          </cell>
          <cell r="E213" t="str">
            <v>CF.03.03.06.15.48.00.00.00</v>
          </cell>
        </row>
        <row r="214">
          <cell r="A214" t="str">
            <v>OP.12.21.30.00.00.00.00.00</v>
          </cell>
          <cell r="B214" t="str">
            <v>SHP.NONE - Без способа отгрузки</v>
          </cell>
          <cell r="D214" t="str">
            <v>Услуги по исследовательским производственным работам</v>
          </cell>
          <cell r="E214" t="str">
            <v>CF.03.03.06.09.18.27.00.00</v>
          </cell>
        </row>
        <row r="215">
          <cell r="A215" t="str">
            <v>OP.15.00.00.00.00.00.00.00</v>
          </cell>
          <cell r="B215" t="str">
            <v>SHP.NONE - Без способа отгрузки</v>
          </cell>
          <cell r="D215" t="str">
            <v>Расходы на освоение природных ресурсов</v>
          </cell>
          <cell r="E215" t="str">
            <v>CF.03.03.06.18.00.00.00.00</v>
          </cell>
        </row>
        <row r="216">
          <cell r="A216" t="str">
            <v>OP.15.03.00.00.00.00.00.00</v>
          </cell>
          <cell r="B216" t="str">
            <v>SHP.NONE - Без способа отгрузки</v>
          </cell>
          <cell r="D216" t="str">
            <v>Сейсморазведочные работы 3D</v>
          </cell>
          <cell r="E216" t="str">
            <v>CF.03.03.06.18.03.00.00.00</v>
          </cell>
        </row>
        <row r="217">
          <cell r="A217" t="str">
            <v>OP.15.06.00.00.00.00.00.00</v>
          </cell>
          <cell r="B217" t="str">
            <v>SHP.NONE - Без способа отгрузки</v>
          </cell>
          <cell r="D217" t="str">
            <v>Сейсморазведочные работы 2D</v>
          </cell>
          <cell r="E217" t="str">
            <v>CF.03.03.06.18.06.00.00.00</v>
          </cell>
        </row>
        <row r="218">
          <cell r="A218" t="str">
            <v>OP.15.09.00.00.00.00.00.00</v>
          </cell>
          <cell r="B218" t="str">
            <v>SHP.NONE - Без способа отгрузки</v>
          </cell>
          <cell r="D218" t="str">
            <v>Расходы по подсчету запасов (оценка запасов)</v>
          </cell>
          <cell r="E218" t="str">
            <v>CF.03.03.06.18.09.00.00.00</v>
          </cell>
        </row>
        <row r="219">
          <cell r="A219" t="str">
            <v>OP.15.12.00.00.00.00.00.00</v>
          </cell>
          <cell r="B219" t="str">
            <v>SHP.NONE - Без способа отгрузки</v>
          </cell>
          <cell r="D219" t="str">
            <v>Прочие расходы на освоение природных ресурсов (прочие ГРР)</v>
          </cell>
          <cell r="E219" t="str">
            <v>CF.03.03.06.18.12.00.00.00</v>
          </cell>
        </row>
        <row r="220">
          <cell r="A220" t="str">
            <v>OP.15.15.00.00.00.00.00.00</v>
          </cell>
          <cell r="B220" t="str">
            <v>SHP.NONE - Без способа отгрузки</v>
          </cell>
          <cell r="D220" t="str">
            <v>Лабораторные исследования (ГРР)</v>
          </cell>
          <cell r="E220" t="str">
            <v>CF.03.03.06.18.12.00.00.00</v>
          </cell>
        </row>
        <row r="221">
          <cell r="A221" t="str">
            <v>OP.15.18.00.00.00.00.00.00</v>
          </cell>
          <cell r="B221" t="str">
            <v>SHP.NONE - Без способа отгрузки</v>
          </cell>
          <cell r="D221" t="str">
            <v>Расконсервация и ПЭ скв. (ГРР)</v>
          </cell>
          <cell r="E221" t="str">
            <v>CF.03.03.06.18.12.00.00.00</v>
          </cell>
        </row>
        <row r="222">
          <cell r="A222" t="str">
            <v>OP.18.03.03.00.00.00.00.00</v>
          </cell>
          <cell r="B222" t="str">
            <v>SHP.NONE - Без способа отгрузки</v>
          </cell>
          <cell r="D222" t="str">
            <v>НДПИ - нефть</v>
          </cell>
          <cell r="E222" t="str">
            <v>CF.03.03.06.36.12.03.00.00</v>
          </cell>
        </row>
        <row r="223">
          <cell r="A223" t="str">
            <v>OP.18.03.06.00.00.00.00.00</v>
          </cell>
          <cell r="B223" t="str">
            <v>SHP.NONE - Без способа отгрузки</v>
          </cell>
          <cell r="D223" t="str">
            <v>НДПИ - газ</v>
          </cell>
          <cell r="E223" t="str">
            <v>CF.03.03.06.36.12.03.00.00</v>
          </cell>
        </row>
        <row r="224">
          <cell r="A224" t="str">
            <v>OP.18.03.09.00.00.00.00.00</v>
          </cell>
          <cell r="B224" t="str">
            <v>SHP.NONE - Без способа отгрузки</v>
          </cell>
          <cell r="D224" t="str">
            <v>НДПИ - газовый конденсат</v>
          </cell>
          <cell r="E224" t="str">
            <v>CF.03.03.06.36.12.03.00.00</v>
          </cell>
        </row>
        <row r="225">
          <cell r="A225" t="str">
            <v>OP.18.03.12.00.00.00.00.00</v>
          </cell>
          <cell r="B225" t="str">
            <v>SHP.NONE - Без способа отгрузки</v>
          </cell>
          <cell r="D225" t="str">
            <v>НДПИ - прочие полезные ископаемые</v>
          </cell>
          <cell r="E225" t="str">
            <v>CF.03.03.06.36.12.03.00.00</v>
          </cell>
        </row>
        <row r="226">
          <cell r="A226" t="str">
            <v>OP.18.06.00.00.00.00.00.00</v>
          </cell>
          <cell r="B226" t="str">
            <v>SHP.NONE - Без способа отгрузки</v>
          </cell>
          <cell r="D226" t="str">
            <v>Налог на имущество</v>
          </cell>
          <cell r="E226" t="str">
            <v>CF.03.03.06.36.15.00.00.00</v>
          </cell>
        </row>
        <row r="227">
          <cell r="A227" t="str">
            <v>OP.18.09.00.00.00.00.00.00</v>
          </cell>
          <cell r="B227" t="str">
            <v>SHP.NONE - Без способа отгрузки</v>
          </cell>
          <cell r="D227" t="str">
            <v>Плата за пользование водными объектами</v>
          </cell>
          <cell r="E227" t="str">
            <v>CF.03.03.06.36.18.00.00.00</v>
          </cell>
        </row>
        <row r="228">
          <cell r="A228" t="str">
            <v>OP.18.12.00.00.00.00.00.00</v>
          </cell>
          <cell r="B228" t="str">
            <v>SHP.NONE - Без способа отгрузки</v>
          </cell>
          <cell r="D228" t="str">
            <v>Регулярные платежи за пользование недрами</v>
          </cell>
          <cell r="E228" t="str">
            <v>CF.03.03.06.36.21.00.00.00</v>
          </cell>
        </row>
        <row r="229">
          <cell r="A229" t="str">
            <v>OP.18.12.03.00.00.00.00.00</v>
          </cell>
          <cell r="B229" t="str">
            <v>SHP.NONE - Без способа отгрузки</v>
          </cell>
          <cell r="D229" t="str">
            <v>Платежи за право на поиск и оценку месторождений</v>
          </cell>
          <cell r="E229" t="str">
            <v>CF.03.03.06.36.21.03.00.00</v>
          </cell>
        </row>
        <row r="230">
          <cell r="A230" t="str">
            <v>OP.18.12.06.00.00.00.00.00</v>
          </cell>
          <cell r="B230" t="str">
            <v>SHP.NONE - Без способа отгрузки</v>
          </cell>
          <cell r="D230" t="str">
            <v>Платежи за право на разведку месторождений</v>
          </cell>
          <cell r="E230" t="str">
            <v>CF.03.03.06.36.21.06.00.00</v>
          </cell>
        </row>
        <row r="231">
          <cell r="A231" t="str">
            <v>OP.18.15.00.00.00.00.00.00</v>
          </cell>
          <cell r="B231" t="str">
            <v>SHP.NONE - Без способа отгрузки</v>
          </cell>
          <cell r="D231" t="str">
            <v>Земельный налог</v>
          </cell>
          <cell r="E231" t="str">
            <v>CF.03.03.06.36.24.00.00.00</v>
          </cell>
        </row>
        <row r="232">
          <cell r="A232" t="str">
            <v>OP.18.18.00.00.00.00.00.00</v>
          </cell>
          <cell r="B232" t="str">
            <v>SHP.NONE - Без способа отгрузки</v>
          </cell>
          <cell r="D232" t="str">
            <v>Транспортный налог</v>
          </cell>
          <cell r="E232" t="str">
            <v>CF.03.03.06.36.27.00.00.00</v>
          </cell>
        </row>
        <row r="233">
          <cell r="A233" t="str">
            <v>OP.18.21.00.00.00.00.00.00</v>
          </cell>
          <cell r="B233" t="str">
            <v>SHP.NONE - Без способа отгрузки</v>
          </cell>
          <cell r="D233" t="str">
            <v>Плата за загрязнение окружающей среды</v>
          </cell>
          <cell r="E233" t="str">
            <v>CF.03.03.06.36.30.00.00.00</v>
          </cell>
        </row>
        <row r="234">
          <cell r="A234" t="str">
            <v>OP.18.24.00.00.00.00.00.00</v>
          </cell>
          <cell r="B234" t="str">
            <v>SHP.NONE - Без способа отгрузки</v>
          </cell>
          <cell r="D234" t="str">
            <v>Прочие налоги, сборы, пошлины и аналогичные платежи</v>
          </cell>
          <cell r="E234" t="str">
            <v>CF.03.03.06.36.33.00.00.00</v>
          </cell>
        </row>
        <row r="235">
          <cell r="A235" t="str">
            <v>OTH.18.00.00.00.00.00.00.00</v>
          </cell>
          <cell r="B235" t="str">
            <v>SHP.NONE - Без способа отгрузки</v>
          </cell>
          <cell r="D235" t="str">
            <v>Покупная стоимость товаров для перепродажи</v>
          </cell>
          <cell r="E235" t="str">
            <v>CF.03.03.06.39.03.03.00.00</v>
          </cell>
        </row>
        <row r="236">
          <cell r="A236" t="str">
            <v>PR.03.27.00.00.00.00.00.00</v>
          </cell>
          <cell r="B236" t="str">
            <v>SHP.NONE - Без способа отгрузки</v>
          </cell>
          <cell r="D236" t="str">
            <v>Доходы от сдачи ОС в аренду</v>
          </cell>
          <cell r="E236" t="str">
            <v>CF.03.03.03.09.06.00.00.00</v>
          </cell>
        </row>
        <row r="237">
          <cell r="A237" t="str">
            <v>PR.06.15.03.00.00.00.00.00</v>
          </cell>
          <cell r="B237" t="str">
            <v>SHP.NONE - Без способа отгрузки</v>
          </cell>
          <cell r="D237" t="str">
            <v>Плата за загрязнение окружающей среды</v>
          </cell>
          <cell r="E237" t="str">
            <v>CF.03.03.06.36.30.00.00.00</v>
          </cell>
        </row>
        <row r="238">
          <cell r="A238" t="str">
            <v>PR.06.15.06.00.00.00.00.00</v>
          </cell>
          <cell r="B238" t="str">
            <v>SHP.NONE - Без способа отгрузки</v>
          </cell>
          <cell r="D238" t="str">
            <v>Налог на имущество</v>
          </cell>
          <cell r="E238" t="str">
            <v>CF.03.03.06.36.15.00.00.00</v>
          </cell>
        </row>
        <row r="239">
          <cell r="A239" t="str">
            <v>PR.06.15.09.00.00.00.00.00</v>
          </cell>
          <cell r="B239" t="str">
            <v>SHP.NONE - Без способа отгрузки</v>
          </cell>
          <cell r="D239" t="str">
            <v>Плата за пользование водными объектами</v>
          </cell>
          <cell r="E239" t="str">
            <v>CF.03.03.06.36.18.00.00.00</v>
          </cell>
        </row>
        <row r="240">
          <cell r="A240" t="str">
            <v>PR.06.15.12.00.00.00.00.00</v>
          </cell>
          <cell r="B240" t="str">
            <v>SHP.NONE - Без способа отгрузки</v>
          </cell>
          <cell r="D240" t="str">
            <v>Регулярные платежи за пользование недрами</v>
          </cell>
          <cell r="E240" t="str">
            <v>CF.03.03.06.36.21.00.00.00</v>
          </cell>
        </row>
        <row r="241">
          <cell r="A241" t="str">
            <v>PR.06.15.12.03.00.00.00.00</v>
          </cell>
          <cell r="B241" t="str">
            <v>SHP.NONE - Без способа отгрузки</v>
          </cell>
          <cell r="D241" t="str">
            <v>Платежи за право на поиск и оценку месторождений</v>
          </cell>
          <cell r="E241" t="str">
            <v>CF.03.03.06.36.21.03.00.00</v>
          </cell>
        </row>
        <row r="242">
          <cell r="A242" t="str">
            <v>PR.06.15.12.06.00.00.00.00</v>
          </cell>
          <cell r="B242" t="str">
            <v>SHP.NONE - Без способа отгрузки</v>
          </cell>
          <cell r="D242" t="str">
            <v>Платежи за право на разведку месторождений</v>
          </cell>
          <cell r="E242" t="str">
            <v>CF.03.03.06.36.21.06.00.00</v>
          </cell>
        </row>
        <row r="243">
          <cell r="A243" t="str">
            <v>PR.06.15.15.00.00.00.00.00</v>
          </cell>
          <cell r="B243" t="str">
            <v>SHP.NONE - Без способа отгрузки</v>
          </cell>
          <cell r="D243" t="str">
            <v>Земельный налог</v>
          </cell>
          <cell r="E243" t="str">
            <v>CF.03.03.06.36.24.00.00.00</v>
          </cell>
        </row>
        <row r="244">
          <cell r="A244" t="str">
            <v>PR.06.15.18.00.00.00.00.00</v>
          </cell>
          <cell r="B244" t="str">
            <v>SHP.NONE - Без способа отгрузки</v>
          </cell>
          <cell r="D244" t="str">
            <v>Транспортный налог</v>
          </cell>
          <cell r="E244" t="str">
            <v>CF.03.03.06.36.27.00.00.00</v>
          </cell>
        </row>
        <row r="245">
          <cell r="A245" t="str">
            <v>PR.06.15.21.00.00.00.00.00</v>
          </cell>
          <cell r="B245" t="str">
            <v>SHP.NONE - Без способа отгрузки</v>
          </cell>
          <cell r="D245" t="str">
            <v>Прочие налоги, сборы, пошлины</v>
          </cell>
          <cell r="E245" t="str">
            <v>CF.03.03.06.36.33.00.00.00</v>
          </cell>
        </row>
        <row r="246">
          <cell r="A246" t="str">
            <v>PR.06.24.03.03.00.00.00.00</v>
          </cell>
          <cell r="B246" t="str">
            <v>SHP.NONE - Без способа отгрузки</v>
          </cell>
          <cell r="D246" t="str">
            <v>Расходы на консервацию скважин</v>
          </cell>
          <cell r="E246" t="str">
            <v>CF.03.03.06.15.36.03.00.00</v>
          </cell>
        </row>
        <row r="247">
          <cell r="A247" t="str">
            <v>PR.06.24.03.06.00.00.00.00</v>
          </cell>
          <cell r="B247" t="str">
            <v>SHP.NONE - Без способа отгрузки</v>
          </cell>
          <cell r="D247" t="str">
            <v>Расходы на расконсервацию скважин</v>
          </cell>
          <cell r="E247" t="str">
            <v>CF.03.03.06.15.36.06.00.00</v>
          </cell>
        </row>
        <row r="248">
          <cell r="A248" t="str">
            <v>PR.06.24.03.09.00.00.00.00</v>
          </cell>
          <cell r="B248" t="str">
            <v>SHP.NONE - Без способа отгрузки</v>
          </cell>
          <cell r="D248" t="str">
            <v>Содержание законсервированных скважин</v>
          </cell>
          <cell r="E248" t="str">
            <v>CF.03.03.06.09.15.03.00.00</v>
          </cell>
        </row>
        <row r="249">
          <cell r="A249" t="str">
            <v>PR.06.24.05.12.00.00.00.00</v>
          </cell>
          <cell r="B249" t="str">
            <v>SHP.NONE - Без способа отгрузки</v>
          </cell>
          <cell r="D249" t="str">
            <v>Расходы по законсервированным мощностям и объектам</v>
          </cell>
          <cell r="E249" t="str">
            <v>CF.03.03.06.15.36.09.00.00</v>
          </cell>
        </row>
        <row r="250">
          <cell r="A250" t="str">
            <v>PR.06.24.06.00.00.00.00.00</v>
          </cell>
          <cell r="B250" t="str">
            <v>SHP.NONE - Без способа отгрузки</v>
          </cell>
          <cell r="D250" t="str">
            <v>Расходы на ликвидацию объектов</v>
          </cell>
          <cell r="E250" t="str">
            <v>CF.03.03.06.15.33.00.00.00</v>
          </cell>
        </row>
        <row r="251">
          <cell r="A251" t="str">
            <v>PR.06.24.06.03.00.00.00.00</v>
          </cell>
          <cell r="B251" t="str">
            <v>SHP.NONE - Без способа отгрузки</v>
          </cell>
          <cell r="D251" t="str">
            <v>Восстановление участков недр в соот-ии с усл. лиц.соглашений</v>
          </cell>
          <cell r="E251" t="str">
            <v>CF.03.03.06.15.33.03.00.00</v>
          </cell>
        </row>
        <row r="252">
          <cell r="A252" t="str">
            <v>PR.06.24.06.06.00.00.00.00</v>
          </cell>
          <cell r="B252" t="str">
            <v>SHP.NONE - Без способа отгрузки</v>
          </cell>
          <cell r="D252" t="str">
            <v>Расходы на ликвидацию сухих скважин</v>
          </cell>
          <cell r="E252" t="str">
            <v>CF.03.03.06.15.33.06.00.00</v>
          </cell>
        </row>
        <row r="253">
          <cell r="A253" t="str">
            <v>PR.06.24.06.09.00.00.00.00</v>
          </cell>
          <cell r="B253" t="str">
            <v>SHP.NONE - Без способа отгрузки</v>
          </cell>
          <cell r="D253" t="str">
            <v>Прочие расходы на ликвидацию объектов</v>
          </cell>
          <cell r="E253" t="str">
            <v>CF.03.03.06.15.33.09.00.00</v>
          </cell>
        </row>
        <row r="254">
          <cell r="A254" t="str">
            <v>PR.06.24.09.03.00.00.00.00</v>
          </cell>
          <cell r="B254" t="str">
            <v>SHP.NONE - Без способа отгрузки</v>
          </cell>
          <cell r="D254" t="str">
            <v>Расчетно-кассовое обслуживание</v>
          </cell>
          <cell r="E254" t="str">
            <v>CF.03.03.06.09.18.39.00.00</v>
          </cell>
        </row>
        <row r="255">
          <cell r="A255" t="str">
            <v>PR.06.24.09.06.00.00.00.00</v>
          </cell>
          <cell r="B255" t="str">
            <v>SHP.NONE - Без способа отгрузки</v>
          </cell>
          <cell r="D255" t="str">
            <v>Прочие услуги банков</v>
          </cell>
          <cell r="E255" t="str">
            <v>CF.03.03.06.09.18.39.00.00</v>
          </cell>
        </row>
        <row r="256">
          <cell r="A256" t="str">
            <v>PR.06.24.12.03.00.00.00.00</v>
          </cell>
          <cell r="B256" t="str">
            <v>SHP.NONE - Без способа отгрузки</v>
          </cell>
          <cell r="D256" t="str">
            <v>Штрафы, пени, неустойки в бюджет</v>
          </cell>
          <cell r="E256" t="str">
            <v>CF.03.03.06.15.39.03.00.00</v>
          </cell>
        </row>
        <row r="257">
          <cell r="A257" t="str">
            <v>PR.06.24.12.06.00.00.00.00</v>
          </cell>
          <cell r="B257" t="str">
            <v>SHP.NONE - Без способа отгрузки</v>
          </cell>
          <cell r="D257" t="str">
            <v>Штрафы, пени, неустойки во внебюджетные фонды</v>
          </cell>
          <cell r="E257" t="str">
            <v>CF.03.03.06.15.39.06.00.00</v>
          </cell>
        </row>
        <row r="258">
          <cell r="A258" t="str">
            <v>PR.06.24.12.09.00.00.00.00</v>
          </cell>
          <cell r="B258" t="str">
            <v>SHP.NONE - Без способа отгрузки</v>
          </cell>
          <cell r="D258" t="str">
            <v>Прочие штрафы, пени, неустойки</v>
          </cell>
          <cell r="E258" t="str">
            <v>CF.03.03.06.15.39.09.00.00</v>
          </cell>
        </row>
        <row r="259">
          <cell r="A259" t="str">
            <v>PR.06.24.15.00.00.00.00.00</v>
          </cell>
          <cell r="B259" t="str">
            <v>SHP.NONE - Без способа отгрузки</v>
          </cell>
          <cell r="D259" t="str">
            <v>Юридические и нотариальные услуги</v>
          </cell>
          <cell r="E259" t="str">
            <v>CF.03.03.06.09.18.45.18.00</v>
          </cell>
        </row>
        <row r="260">
          <cell r="A260" t="str">
            <v>PR.06.24.18.00.00.00.00.00</v>
          </cell>
          <cell r="B260" t="str">
            <v>SHP.NONE - Без способа отгрузки</v>
          </cell>
          <cell r="D260" t="str">
            <v>Мероприятия по экологии</v>
          </cell>
          <cell r="E260" t="str">
            <v>CF.03.03.06.15.15.00.00.00</v>
          </cell>
        </row>
        <row r="261">
          <cell r="A261" t="str">
            <v>PR.06.24.21.03.15.00.00.00</v>
          </cell>
          <cell r="B261" t="str">
            <v>SHP.NONE - Без способа отгрузки</v>
          </cell>
          <cell r="D261" t="str">
            <v>Выплаты социального характера</v>
          </cell>
          <cell r="E261" t="str">
            <v>CF.03.03.06.15.21.09.15.00</v>
          </cell>
        </row>
        <row r="262">
          <cell r="A262" t="str">
            <v>PR.06.24.21.03.24.00.00.00</v>
          </cell>
          <cell r="B262" t="str">
            <v>SHP.NONE - Без способа отгрузки</v>
          </cell>
          <cell r="D262" t="str">
            <v>Проведение праздничных мероприятий</v>
          </cell>
          <cell r="E262" t="str">
            <v>CF.03.03.06.15.21.09.24.00</v>
          </cell>
        </row>
        <row r="263">
          <cell r="A263" t="str">
            <v>PR.06.24.24.00.00.00.00.00</v>
          </cell>
          <cell r="B263" t="str">
            <v>SHP.NONE - Без способа отгрузки</v>
          </cell>
          <cell r="D263" t="str">
            <v>Расходы на благотворительность и спонсорство</v>
          </cell>
          <cell r="E263" t="str">
            <v>CF.03.03.06.15.30.00.00.00</v>
          </cell>
        </row>
        <row r="264">
          <cell r="A264" t="str">
            <v>PR.06.24.33.36.00.00.00.00</v>
          </cell>
          <cell r="B264" t="str">
            <v>SHP.NONE - Без способа отгрузки</v>
          </cell>
          <cell r="D264" t="str">
            <v>Услуги по подготовке нефти</v>
          </cell>
          <cell r="E264" t="str">
            <v>CF.03.03.06.15.48.00.00.00</v>
          </cell>
        </row>
        <row r="265">
          <cell r="A265" t="str">
            <v>PR.06.24.33.54.00.00.00.00</v>
          </cell>
          <cell r="B265" t="str">
            <v>SHP.NONE - Без способа отгрузки</v>
          </cell>
          <cell r="D265" t="str">
            <v>Затраты прочие</v>
          </cell>
          <cell r="E265" t="str">
            <v>CF.03.03.06.15.48.00.00.00</v>
          </cell>
        </row>
        <row r="266">
          <cell r="A266" t="str">
            <v>PR.06.27.09.00.00.00.00.00</v>
          </cell>
          <cell r="B266" t="str">
            <v>SHP.NONE - Без способа отгрузки</v>
          </cell>
          <cell r="D266" t="str">
            <v>Расходы по подсчету запасов (оценка запасов)</v>
          </cell>
          <cell r="E266" t="str">
            <v>CF.03.03.06.18.09.00.00.00</v>
          </cell>
        </row>
        <row r="267">
          <cell r="A267" t="str">
            <v>UR.03.03.03.00.00.00.00.00</v>
          </cell>
          <cell r="B267" t="str">
            <v>SHP.NONE - Без способа отгрузки</v>
          </cell>
          <cell r="D267" t="str">
            <v>Горюче-смазочные материалы</v>
          </cell>
          <cell r="E267" t="str">
            <v>CF.03.03.06.03.06.15.00.00</v>
          </cell>
        </row>
        <row r="268">
          <cell r="A268" t="str">
            <v>UR.03.03.06.00.00.00.00.00</v>
          </cell>
          <cell r="B268" t="str">
            <v>SHP.NONE - Без способа отгрузки</v>
          </cell>
          <cell r="D268" t="str">
            <v>Строительные материалы</v>
          </cell>
          <cell r="E268" t="str">
            <v>CF.03.03.06.03.06.18.00.00</v>
          </cell>
        </row>
        <row r="269">
          <cell r="A269" t="str">
            <v>UR.03.03.09.00.00.00.00.00</v>
          </cell>
          <cell r="B269" t="str">
            <v>SHP.NONE - Без способа отгрузки</v>
          </cell>
          <cell r="D269" t="str">
            <v>Спецодежда и СИЗ</v>
          </cell>
          <cell r="E269" t="str">
            <v>CF.03.03.06.03.06.21.00.00</v>
          </cell>
        </row>
        <row r="270">
          <cell r="A270" t="str">
            <v>UR.03.03.12.00.00.00.00.00</v>
          </cell>
          <cell r="B270" t="str">
            <v>SHP.NONE - Без способа отгрузки</v>
          </cell>
          <cell r="D270" t="str">
            <v>Канцтовары</v>
          </cell>
          <cell r="E270" t="str">
            <v>CF.03.03.06.03.06.24.00.00</v>
          </cell>
        </row>
        <row r="271">
          <cell r="A271" t="str">
            <v>UR.03.03.15.00.00.00.00.00</v>
          </cell>
          <cell r="B271" t="str">
            <v>SHP.NONE - Без способа отгрузки</v>
          </cell>
          <cell r="D271" t="str">
            <v>Прочие вспомогательные материалы</v>
          </cell>
          <cell r="E271" t="str">
            <v>CF.03.03.06.03.06.24.00.00</v>
          </cell>
        </row>
        <row r="272">
          <cell r="A272" t="str">
            <v>UR.03.06.00.00.00.00.00.00</v>
          </cell>
          <cell r="B272" t="str">
            <v>SHP.NONE - Без способа отгрузки</v>
          </cell>
          <cell r="D272" t="str">
            <v>Топливо</v>
          </cell>
          <cell r="E272" t="str">
            <v>CF.03.03.06.03.09.00.00.00</v>
          </cell>
        </row>
        <row r="273">
          <cell r="A273" t="str">
            <v>UR.03.09.03.00.00.00.00.00</v>
          </cell>
          <cell r="B273" t="str">
            <v>SHP.NONE - Без способа отгрузки</v>
          </cell>
          <cell r="D273" t="str">
            <v>Электроэнергия</v>
          </cell>
          <cell r="E273" t="str">
            <v>CF.03.03.06.03.12.00.00.00</v>
          </cell>
        </row>
        <row r="274">
          <cell r="A274" t="str">
            <v>UR.03.09.06.00.00.00.00.00</v>
          </cell>
          <cell r="B274" t="str">
            <v>SHP.NONE - Без способа отгрузки</v>
          </cell>
          <cell r="D274" t="str">
            <v>Теплоэнергия</v>
          </cell>
          <cell r="E274" t="str">
            <v>CF.03.03.06.03.12.00.00.00</v>
          </cell>
        </row>
        <row r="275">
          <cell r="A275" t="str">
            <v>UR.03.09.09.00.00.00.00.00</v>
          </cell>
          <cell r="B275" t="str">
            <v>SHP.NONE - Без способа отгрузки</v>
          </cell>
          <cell r="D275" t="str">
            <v>Вода</v>
          </cell>
          <cell r="E275" t="str">
            <v>CF.03.03.06.03.12.00.00.00</v>
          </cell>
        </row>
        <row r="276">
          <cell r="A276" t="str">
            <v>UR.03.09.12.00.00.00.00.00</v>
          </cell>
          <cell r="B276" t="str">
            <v>SHP.NONE - Без способа отгрузки</v>
          </cell>
          <cell r="D276" t="str">
            <v>Прочая энергия, энергетические услуги</v>
          </cell>
          <cell r="E276" t="str">
            <v>CF.03.03.06.03.12.00.00.00</v>
          </cell>
        </row>
        <row r="277">
          <cell r="A277" t="str">
            <v>UR.06.03.03.03.03.00.00.00</v>
          </cell>
          <cell r="B277" t="str">
            <v>SHP.NONE - Без способа отгрузки</v>
          </cell>
          <cell r="D277" t="str">
            <v>Основная и дополнительная заработная плата</v>
          </cell>
          <cell r="E277" t="str">
            <v>CF.03.03.06.06.03.03.00.00</v>
          </cell>
        </row>
        <row r="278">
          <cell r="A278" t="str">
            <v>UR.06.03.03.06.00.00.00.00</v>
          </cell>
          <cell r="B278" t="str">
            <v>SHP.NONE - Без способа отгрузки</v>
          </cell>
          <cell r="D278" t="str">
            <v>Резерв на отпуск</v>
          </cell>
          <cell r="E278" t="str">
            <v>CF.03.03.06.06.03.03.00.00</v>
          </cell>
        </row>
        <row r="279">
          <cell r="A279" t="str">
            <v>UR.06.03.06.03.00.00.00.00</v>
          </cell>
          <cell r="B279" t="str">
            <v>SHP.NONE - Без способа отгрузки</v>
          </cell>
          <cell r="D279" t="str">
            <v>Квартальные премии</v>
          </cell>
          <cell r="E279" t="str">
            <v>CF.03.03.06.06.03.03.00.00</v>
          </cell>
        </row>
        <row r="280">
          <cell r="A280" t="str">
            <v>UR.06.03.06.06.00.00.00.00</v>
          </cell>
          <cell r="B280" t="str">
            <v>SHP.NONE - Без способа отгрузки</v>
          </cell>
          <cell r="D280" t="str">
            <v>Премии по итогам года</v>
          </cell>
          <cell r="E280" t="str">
            <v>CF.03.03.06.06.03.03.00.00</v>
          </cell>
        </row>
        <row r="281">
          <cell r="A281" t="str">
            <v>UR.06.03.06.09.00.00.00.00</v>
          </cell>
          <cell r="B281" t="str">
            <v>SHP.NONE - Без способа отгрузки</v>
          </cell>
          <cell r="D281" t="str">
            <v>Прочие премии</v>
          </cell>
          <cell r="E281" t="str">
            <v>CF.03.03.06.06.03.03.00.00</v>
          </cell>
        </row>
        <row r="282">
          <cell r="A282" t="str">
            <v>UR.06.06.03.00.00.00.00.00</v>
          </cell>
          <cell r="B282" t="str">
            <v>SHP.NONE - Без способа отгрузки</v>
          </cell>
          <cell r="D282" t="str">
            <v>Пенсионный фонд РФ</v>
          </cell>
          <cell r="E282" t="str">
            <v>CF.03.03.06.06.06.00.00.00</v>
          </cell>
        </row>
        <row r="283">
          <cell r="A283" t="str">
            <v>UR.06.06.06.00.00.00.00.00</v>
          </cell>
          <cell r="B283" t="str">
            <v>SHP.NONE - Без способа отгрузки</v>
          </cell>
          <cell r="D283" t="str">
            <v>Фонд социального страхования РФ</v>
          </cell>
          <cell r="E283" t="str">
            <v>CF.03.03.06.06.06.00.00.00</v>
          </cell>
        </row>
        <row r="284">
          <cell r="A284" t="str">
            <v>UR.06.06.09.00.00.00.00.00</v>
          </cell>
          <cell r="B284" t="str">
            <v>SHP.NONE - Без способа отгрузки</v>
          </cell>
          <cell r="D284" t="str">
            <v>Фонд обязательного медицинского страхования федеральный</v>
          </cell>
          <cell r="E284" t="str">
            <v>CF.03.03.06.06.06.00.00.00</v>
          </cell>
        </row>
        <row r="285">
          <cell r="A285" t="str">
            <v>UR.06.09.00.00.00.00.00.00</v>
          </cell>
          <cell r="B285" t="str">
            <v>SHP.NONE - Без способа отгрузки</v>
          </cell>
          <cell r="D285" t="str">
            <v>Обязательное страхование от несчастных случаев</v>
          </cell>
          <cell r="E285" t="str">
            <v>CF.03.03.06.06.09.00.00.00</v>
          </cell>
        </row>
        <row r="286">
          <cell r="A286" t="str">
            <v>UR.09.03.03.03.00.00.00.00</v>
          </cell>
          <cell r="B286" t="str">
            <v>SHP.NONE - Без способа отгрузки</v>
          </cell>
          <cell r="D286" t="str">
            <v>Ремонт зданий</v>
          </cell>
          <cell r="E286" t="str">
            <v>CF.03.03.06.09.03.06.03.00</v>
          </cell>
        </row>
        <row r="287">
          <cell r="A287" t="str">
            <v>UR.09.03.03.06.00.00.00.00</v>
          </cell>
          <cell r="B287" t="str">
            <v>SHP.NONE - Без способа отгрузки</v>
          </cell>
          <cell r="D287" t="str">
            <v>Ремонт машин и оборудования</v>
          </cell>
          <cell r="E287" t="str">
            <v>CF.03.03.06.09.03.06.09.00</v>
          </cell>
        </row>
        <row r="288">
          <cell r="A288" t="str">
            <v>UR.09.03.03.09.00.00.00.00</v>
          </cell>
          <cell r="B288" t="str">
            <v>SHP.NONE - Без способа отгрузки</v>
          </cell>
          <cell r="D288" t="str">
            <v>Ремонт транспортных средств</v>
          </cell>
          <cell r="E288" t="str">
            <v>CF.03.03.06.09.03.06.12.00</v>
          </cell>
        </row>
        <row r="289">
          <cell r="A289" t="str">
            <v>UR.09.03.03.12.00.00.00.00</v>
          </cell>
          <cell r="B289" t="str">
            <v>SHP.NONE - Без способа отгрузки</v>
          </cell>
          <cell r="D289" t="str">
            <v>Ремонт прочих ОС</v>
          </cell>
          <cell r="E289" t="str">
            <v>CF.03.03.06.09.03.06.15.00</v>
          </cell>
        </row>
        <row r="290">
          <cell r="A290" t="str">
            <v>UR.09.06.00.00.00.00.00.00</v>
          </cell>
          <cell r="B290" t="str">
            <v>SHP.NONE - Без способа отгрузки</v>
          </cell>
          <cell r="D290" t="str">
            <v>ИТ и АСУТП</v>
          </cell>
          <cell r="E290" t="str">
            <v>CF.03.03.06.09.12.00.00.00</v>
          </cell>
        </row>
        <row r="291">
          <cell r="A291" t="str">
            <v>UR.09.06.03.00.00.00.00.00</v>
          </cell>
          <cell r="B291" t="str">
            <v>SHP.NONE - Без способа отгрузки</v>
          </cell>
          <cell r="D291" t="str">
            <v>Услуги связи</v>
          </cell>
          <cell r="E291" t="str">
            <v>CF.03.03.06.09.12.03.00.00</v>
          </cell>
        </row>
        <row r="292">
          <cell r="A292" t="str">
            <v>UR.09.06.06.00.00.00.00.00</v>
          </cell>
          <cell r="B292" t="str">
            <v>SHP.NONE - Без способа отгрузки</v>
          </cell>
          <cell r="D292" t="str">
            <v>Услуги по инф. обеспечению и сопровождению (ИТ и ПО)</v>
          </cell>
          <cell r="E292" t="str">
            <v>CF.03.03.06.09.12.06.00.00</v>
          </cell>
        </row>
        <row r="293">
          <cell r="A293" t="str">
            <v>UR.09.12.12.06.00.00.00.00</v>
          </cell>
          <cell r="B293" t="str">
            <v>SHP.NONE - Без способа отгрузки</v>
          </cell>
          <cell r="D293" t="str">
            <v>Услуги вневедомственной охраны</v>
          </cell>
          <cell r="E293" t="str">
            <v>CF.03.03.06.09.18.33.06.00</v>
          </cell>
        </row>
        <row r="294">
          <cell r="A294" t="str">
            <v>UR.09.12.15.00.00.00.00.00</v>
          </cell>
          <cell r="B294" t="str">
            <v>SHP.NONE - Без способа отгрузки</v>
          </cell>
          <cell r="D294" t="str">
            <v>Услуги пожарной охраны, МЧС и содержание пожарных центров</v>
          </cell>
          <cell r="E294" t="str">
            <v>CF.03.03.06.09.18.36.00.00</v>
          </cell>
        </row>
        <row r="295">
          <cell r="A295" t="str">
            <v>UR.09.12.21.00.00.00.00.00</v>
          </cell>
          <cell r="B295" t="str">
            <v>SHP.NONE - Без способа отгрузки</v>
          </cell>
          <cell r="D295" t="str">
            <v>Расходы по ОТ, ПБ и пожарной безопасности</v>
          </cell>
          <cell r="E295" t="str">
            <v>CF.03.03.06.09.18.42.00.00</v>
          </cell>
        </row>
        <row r="296">
          <cell r="A296" t="str">
            <v>UR.09.12.24.03.00.00.00.00</v>
          </cell>
          <cell r="B296" t="str">
            <v>SHP.NONE - Без способа отгрузки</v>
          </cell>
          <cell r="D296" t="str">
            <v>Аудит отчетности</v>
          </cell>
          <cell r="E296" t="str">
            <v>CF.03.03.06.09.18.45.03.00</v>
          </cell>
        </row>
        <row r="297">
          <cell r="A297" t="str">
            <v>UR.09.12.24.06.00.00.00.00</v>
          </cell>
          <cell r="B297" t="str">
            <v>SHP.NONE - Без способа отгрузки</v>
          </cell>
          <cell r="D297" t="str">
            <v>Аудит запасов</v>
          </cell>
          <cell r="E297" t="str">
            <v>CF.03.03.06.09.18.45.06.00</v>
          </cell>
        </row>
        <row r="298">
          <cell r="A298" t="str">
            <v>UR.09.12.24.09.00.00.00.00</v>
          </cell>
          <cell r="B298" t="str">
            <v>SHP.NONE - Без способа отгрузки</v>
          </cell>
          <cell r="D298" t="str">
            <v>Консалтинг</v>
          </cell>
          <cell r="E298" t="str">
            <v>CF.03.03.06.09.18.45.09.00</v>
          </cell>
        </row>
        <row r="299">
          <cell r="A299" t="str">
            <v>UR.09.12.24.10.00.00.00.00</v>
          </cell>
          <cell r="B299" t="str">
            <v>SHP.NONE - Без способа отгрузки</v>
          </cell>
          <cell r="D299" t="str">
            <v>Оценка</v>
          </cell>
          <cell r="E299" t="str">
            <v>CF.03.03.06.09.18.45.10.00</v>
          </cell>
        </row>
        <row r="300">
          <cell r="A300" t="str">
            <v>UR.09.12.24.12.00.00.00.00</v>
          </cell>
          <cell r="B300" t="str">
            <v>SHP.NONE - Без способа отгрузки</v>
          </cell>
          <cell r="D300" t="str">
            <v>Бухгалтерские услуги</v>
          </cell>
          <cell r="E300" t="str">
            <v>CF.03.03.06.09.18.45.12.00</v>
          </cell>
        </row>
        <row r="301">
          <cell r="A301" t="str">
            <v>UR.09.12.24.15.00.00.00.00</v>
          </cell>
          <cell r="B301" t="str">
            <v>SHP.NONE - Без способа отгрузки</v>
          </cell>
          <cell r="D301" t="str">
            <v>Услуги по управлению</v>
          </cell>
          <cell r="E301" t="str">
            <v>CF.03.03.06.09.18.45.15.00</v>
          </cell>
        </row>
        <row r="302">
          <cell r="A302" t="str">
            <v>UR.09.12.24.18.00.00.00.00</v>
          </cell>
          <cell r="B302" t="str">
            <v>SHP.NONE - Без способа отгрузки</v>
          </cell>
          <cell r="D302" t="str">
            <v>Юридические и нотариальные услуги</v>
          </cell>
          <cell r="E302" t="str">
            <v>CF.03.03.06.09.18.45.18.00</v>
          </cell>
        </row>
        <row r="303">
          <cell r="A303" t="str">
            <v>UR.09.12.24.21.00.00.00.00</v>
          </cell>
          <cell r="B303" t="str">
            <v>SHP.NONE - Без способа отгрузки</v>
          </cell>
          <cell r="D303" t="str">
            <v>Прочие профессиональные услуги</v>
          </cell>
          <cell r="E303" t="str">
            <v>CF.03.03.06.09.18.45.21.00</v>
          </cell>
        </row>
        <row r="304">
          <cell r="A304" t="str">
            <v>UR.09.12.27.00.00.00.00.00</v>
          </cell>
          <cell r="B304" t="str">
            <v>SHP.NONE - Без способа отгрузки</v>
          </cell>
          <cell r="D304" t="str">
            <v>Услуги почты</v>
          </cell>
          <cell r="E304" t="str">
            <v>CF.03.03.06.09.18.48.00.00</v>
          </cell>
        </row>
        <row r="305">
          <cell r="A305" t="str">
            <v>UR.09.12.28.00.00.00.00.00</v>
          </cell>
          <cell r="B305" t="str">
            <v>SHP.NONE - Без способа отгрузки</v>
          </cell>
          <cell r="D305" t="str">
            <v>Услуги по исследовательским производственным работам</v>
          </cell>
          <cell r="E305" t="str">
            <v>CF.03.03.06.09.18.27.00.00</v>
          </cell>
        </row>
        <row r="306">
          <cell r="A306" t="str">
            <v>UR.09.12.30.00.00.00.00.00</v>
          </cell>
          <cell r="B306" t="str">
            <v>SHP.NONE - Без способа отгрузки</v>
          </cell>
          <cell r="D306" t="str">
            <v>Услуги прочие</v>
          </cell>
          <cell r="E306" t="str">
            <v>CF.03.03.06.09.18.51.00.00</v>
          </cell>
        </row>
        <row r="307">
          <cell r="A307" t="str">
            <v>UR.12.03.00.00.00.00.00.00</v>
          </cell>
          <cell r="B307" t="str">
            <v>SHP.NONE - Без способа отгрузки</v>
          </cell>
          <cell r="D307" t="str">
            <v>Командировочные расходы</v>
          </cell>
          <cell r="E307" t="str">
            <v>CF.03.03.06.15.03.00.00.00</v>
          </cell>
        </row>
        <row r="308">
          <cell r="A308" t="str">
            <v>UR.12.05.00.00.00.00.00.00</v>
          </cell>
          <cell r="B308" t="str">
            <v>SHP.NONE - Без способа отгрузки</v>
          </cell>
          <cell r="D308" t="str">
            <v>Приобретение программных продуктов, баз данных и т.п.</v>
          </cell>
          <cell r="E308" t="str">
            <v>CF.03.03.06.15.07.00.00.00</v>
          </cell>
        </row>
        <row r="309">
          <cell r="A309" t="str">
            <v>UR.12.06.03.03.00.00.00.00</v>
          </cell>
          <cell r="B309" t="str">
            <v>SHP.NONE - Без способа отгрузки</v>
          </cell>
          <cell r="D309" t="str">
            <v>Плата за землю в бюджет</v>
          </cell>
          <cell r="E309" t="str">
            <v>CF.03.03.06.15.06.00.00.00</v>
          </cell>
        </row>
        <row r="310">
          <cell r="A310" t="str">
            <v>UR.12.06.03.06.00.00.00.00</v>
          </cell>
          <cell r="B310" t="str">
            <v>SHP.NONE - Без способа отгрузки</v>
          </cell>
          <cell r="D310" t="str">
            <v>Аренду земли у прочих собственников</v>
          </cell>
          <cell r="E310" t="str">
            <v>CF.03.03.06.15.06.00.00.00</v>
          </cell>
        </row>
        <row r="311">
          <cell r="A311" t="str">
            <v>UR.12.06.06.00.00.00.00.00</v>
          </cell>
          <cell r="B311" t="str">
            <v>SHP.NONE - Без способа отгрузки</v>
          </cell>
          <cell r="D311" t="str">
            <v>Аренда транспортных средств</v>
          </cell>
          <cell r="E311" t="str">
            <v>CF.03.03.06.15.06.00.00.00</v>
          </cell>
        </row>
        <row r="312">
          <cell r="A312" t="str">
            <v>UR.12.06.09.00.00.00.00.00</v>
          </cell>
          <cell r="B312" t="str">
            <v>SHP.NONE - Без способа отгрузки</v>
          </cell>
          <cell r="D312" t="str">
            <v>Расходы по аренде прочего оборудования</v>
          </cell>
          <cell r="E312" t="str">
            <v>CF.03.03.06.15.06.00.00.00</v>
          </cell>
        </row>
        <row r="313">
          <cell r="A313" t="str">
            <v>UR.12.06.12.00.00.00.00.00</v>
          </cell>
          <cell r="B313" t="str">
            <v>SHP.NONE - Без способа отгрузки</v>
          </cell>
          <cell r="D313" t="str">
            <v>Аренда офисных помещений</v>
          </cell>
          <cell r="E313" t="str">
            <v>CF.03.03.06.15.06.00.00.00</v>
          </cell>
        </row>
        <row r="314">
          <cell r="A314" t="str">
            <v>UR.12.06.15.00.00.00.00.00</v>
          </cell>
          <cell r="B314" t="str">
            <v>SHP.NONE - Без способа отгрузки</v>
          </cell>
          <cell r="D314" t="str">
            <v>Прочие расходы по аренде</v>
          </cell>
          <cell r="E314" t="str">
            <v>CF.03.03.06.15.06.00.00.00</v>
          </cell>
        </row>
        <row r="315">
          <cell r="A315" t="str">
            <v>UR.12.12.02.00.00.00.00.00</v>
          </cell>
          <cell r="B315" t="str">
            <v>SHP.NONE - Без способа отгрузки</v>
          </cell>
          <cell r="D315" t="str">
            <v>Обязательное страхование имущества</v>
          </cell>
          <cell r="E315" t="str">
            <v>CF.03.03.06.15.12.00.00.00</v>
          </cell>
        </row>
        <row r="316">
          <cell r="A316" t="str">
            <v>UR.12.12.03.00.00.00.00.00</v>
          </cell>
          <cell r="B316" t="str">
            <v>SHP.NONE - Без способа отгрузки</v>
          </cell>
          <cell r="D316" t="str">
            <v>Обязательное страхование имущества и ответственности</v>
          </cell>
          <cell r="E316" t="str">
            <v>CF.03.03.06.15.12.00.00.00</v>
          </cell>
        </row>
        <row r="317">
          <cell r="A317" t="str">
            <v>UR.12.12.04.00.00.00.00.00</v>
          </cell>
          <cell r="B317" t="str">
            <v>SHP.NONE - Без способа отгрузки</v>
          </cell>
          <cell r="D317" t="str">
            <v>Обязательное страхование ответственности</v>
          </cell>
          <cell r="E317" t="str">
            <v>CF.03.03.06.15.12.00.00.00</v>
          </cell>
        </row>
        <row r="318">
          <cell r="A318" t="str">
            <v>UR.12.12.06.00.00.00.00.00</v>
          </cell>
          <cell r="B318" t="str">
            <v>SHP.NONE - Без способа отгрузки</v>
          </cell>
          <cell r="D318" t="str">
            <v>Добровольное страхование имущества и ответственности</v>
          </cell>
          <cell r="E318" t="str">
            <v>CF.03.03.06.15.12.00.00.00</v>
          </cell>
        </row>
        <row r="319">
          <cell r="A319" t="str">
            <v>UR.12.12.07.00.00.00.00.00</v>
          </cell>
          <cell r="B319" t="str">
            <v>SHP.NONE - Без способа отгрузки</v>
          </cell>
          <cell r="D319" t="str">
            <v>Добровольное страхование имущества</v>
          </cell>
          <cell r="E319" t="str">
            <v>CF.03.03.06.15.12.00.00.00</v>
          </cell>
        </row>
        <row r="320">
          <cell r="A320" t="str">
            <v>UR.12.15.03.00.00.00.00.00</v>
          </cell>
          <cell r="B320" t="str">
            <v>SHP.NONE - Без способа отгрузки</v>
          </cell>
          <cell r="D320" t="str">
            <v>Сбор, транспортировка, утилизация отходов (включ МТР)</v>
          </cell>
          <cell r="E320" t="str">
            <v>CF.03.03.06.15.15.00.00.00</v>
          </cell>
        </row>
        <row r="321">
          <cell r="A321" t="str">
            <v>UR.12.15.06.00.00.00.00.00</v>
          </cell>
          <cell r="B321" t="str">
            <v>SHP.NONE - Без способа отгрузки</v>
          </cell>
          <cell r="D321" t="str">
            <v>Проведение исследований и лабораторных анализов</v>
          </cell>
          <cell r="E321" t="str">
            <v>CF.03.03.06.15.15.00.00.01</v>
          </cell>
        </row>
        <row r="322">
          <cell r="A322" t="str">
            <v>UR.12.15.09.00.00.00.00.00</v>
          </cell>
          <cell r="B322" t="str">
            <v>SHP.NONE - Без способа отгрузки</v>
          </cell>
          <cell r="D322" t="str">
            <v>Оплата экол экспертизб лицензий, разрешений гос.органов</v>
          </cell>
          <cell r="E322" t="str">
            <v>CF.03.03.06.15.15.00.00.02</v>
          </cell>
        </row>
        <row r="323">
          <cell r="A323" t="str">
            <v>UR.12.15.12.00.00.00.00.00</v>
          </cell>
          <cell r="B323" t="str">
            <v>SHP.NONE - Без способа отгрузки</v>
          </cell>
          <cell r="D323" t="str">
            <v>Прочие мероприятия по экологии</v>
          </cell>
          <cell r="E323" t="str">
            <v>CF.03.03.06.15.15.00.00.03</v>
          </cell>
        </row>
        <row r="324">
          <cell r="A324" t="str">
            <v>UR.12.18.00.00.00.00.00.00</v>
          </cell>
          <cell r="B324" t="str">
            <v>SHP.NONE - Без способа отгрузки</v>
          </cell>
          <cell r="D324" t="str">
            <v>Представительские и протокольные расходы</v>
          </cell>
          <cell r="E324" t="str">
            <v>CF.03.03.06.15.18.00.00.00</v>
          </cell>
        </row>
        <row r="325">
          <cell r="A325" t="str">
            <v>UR.12.21.00.00.00.00.00.00</v>
          </cell>
          <cell r="B325" t="str">
            <v>SHP.NONE - Без способа отгрузки</v>
          </cell>
          <cell r="D325" t="str">
            <v>Прочие расходы на персонал</v>
          </cell>
          <cell r="E325" t="str">
            <v>CF.03.03.06.15.21.00.00.00</v>
          </cell>
        </row>
        <row r="326">
          <cell r="A326" t="str">
            <v>UR.12.21.03.00.00.00.00.00</v>
          </cell>
          <cell r="B326" t="str">
            <v>SHP.NONE - Без способа отгрузки</v>
          </cell>
          <cell r="D326" t="str">
            <v>Услуги по найму персонала</v>
          </cell>
          <cell r="E326" t="str">
            <v>CF.03.03.06.15.21.03.00.00</v>
          </cell>
        </row>
        <row r="327">
          <cell r="A327" t="str">
            <v>UR.12.21.06.00.00.00.00.00</v>
          </cell>
          <cell r="B327" t="str">
            <v>SHP.NONE - Без способа отгрузки</v>
          </cell>
          <cell r="D327" t="str">
            <v>Расходы по подготовке кадров</v>
          </cell>
          <cell r="E327" t="str">
            <v>CF.03.03.06.15.21.06.00.00</v>
          </cell>
        </row>
        <row r="328">
          <cell r="A328" t="str">
            <v>UR.12.21.12.00.00.00.00.00</v>
          </cell>
          <cell r="B328" t="str">
            <v>SHP.NONE - Без способа отгрузки</v>
          </cell>
          <cell r="D328" t="str">
            <v>Прочие расходы по содержанию персонала</v>
          </cell>
          <cell r="E328" t="str">
            <v>CF.03.03.06.15.21.15.00.00</v>
          </cell>
        </row>
        <row r="329">
          <cell r="A329" t="str">
            <v>UR.12.24.00.00.00.00.00.00</v>
          </cell>
          <cell r="B329" t="str">
            <v>SHP.NONE - Без способа отгрузки</v>
          </cell>
          <cell r="D329" t="str">
            <v>Расходы на отношения с общественностью</v>
          </cell>
          <cell r="E329" t="str">
            <v>CF.03.03.06.15.27.00.00.00</v>
          </cell>
        </row>
        <row r="330">
          <cell r="A330" t="str">
            <v>UR.12.27.00.00.00.00.00.00</v>
          </cell>
          <cell r="B330" t="str">
            <v>SHP.NONE - Без способа отгрузки</v>
          </cell>
          <cell r="D330" t="str">
            <v>Прочие затраты</v>
          </cell>
          <cell r="E330" t="str">
            <v>CF.03.03.06.15.48.00.00.00</v>
          </cell>
        </row>
        <row r="331">
          <cell r="A331" t="str">
            <v>UR.15.03.00.00.00.00.00.00</v>
          </cell>
          <cell r="B331" t="str">
            <v>SHP.NONE - Без способа отгрузки</v>
          </cell>
          <cell r="D331" t="str">
            <v>Налог на имущество</v>
          </cell>
          <cell r="E331" t="str">
            <v>CF.03.03.06.36.15.00.00.00</v>
          </cell>
        </row>
        <row r="332">
          <cell r="A332" t="str">
            <v>UR.15.06.00.00.00.00.00.00</v>
          </cell>
          <cell r="B332" t="str">
            <v>SHP.NONE - Без способа отгрузки</v>
          </cell>
          <cell r="D332" t="str">
            <v>Земельный налог</v>
          </cell>
          <cell r="E332" t="str">
            <v>CF.03.03.06.36.24.00.00.00</v>
          </cell>
        </row>
        <row r="333">
          <cell r="A333" t="str">
            <v>UR.15.09.00.00.00.00.00.00</v>
          </cell>
          <cell r="B333" t="str">
            <v>SHP.NONE - Без способа отгрузки</v>
          </cell>
          <cell r="D333" t="str">
            <v>Транспортный налог</v>
          </cell>
          <cell r="E333" t="str">
            <v>CF.03.03.06.36.27.00.00.00</v>
          </cell>
        </row>
        <row r="334">
          <cell r="A334" t="str">
            <v>UR.15.12.00.00.00.00.00.00</v>
          </cell>
          <cell r="B334" t="str">
            <v>SHP.NONE - Без способа отгрузки</v>
          </cell>
          <cell r="D334" t="str">
            <v>Плата за загрязнение окружающей среды</v>
          </cell>
          <cell r="E334" t="str">
            <v>CF.03.03.06.36.30.00.00.00</v>
          </cell>
        </row>
        <row r="335">
          <cell r="A335" t="str">
            <v>UR.15.15.00.00.00.00.00.00</v>
          </cell>
          <cell r="B335" t="str">
            <v>SHP.NONE - Без способа отгрузки</v>
          </cell>
          <cell r="D335" t="str">
            <v>Прочие налоги, сборы, пошлины и аналогичные платежи</v>
          </cell>
          <cell r="E335" t="str">
            <v>CF.03.03.06.36.33.00.00.00</v>
          </cell>
        </row>
        <row r="336">
          <cell r="A336" t="str">
            <v>REV.03.00.00.00.00.00.00.00</v>
          </cell>
          <cell r="B336" t="str">
            <v>SHP.NONE - Без способа отгрузки</v>
          </cell>
          <cell r="D336" t="str">
            <v>Выручка от реализации нефти</v>
          </cell>
          <cell r="E336" t="str">
            <v>CF.03.03.03.03.00.00.00.00</v>
          </cell>
        </row>
        <row r="337">
          <cell r="A337" t="str">
            <v>REV.06.00.00.00.00.00.00.00</v>
          </cell>
          <cell r="B337" t="str">
            <v>SHP.NONE - Без способа отгрузки</v>
          </cell>
          <cell r="D337" t="str">
            <v>Выручка от реализации нефтепродуктов</v>
          </cell>
          <cell r="E337" t="str">
            <v>CF.03.03.03.03.06.00.00.00</v>
          </cell>
        </row>
        <row r="338">
          <cell r="A338" t="str">
            <v>REV.09.00.00.00.00.00.00.00</v>
          </cell>
          <cell r="B338" t="str">
            <v>SHP.NONE - Без способа отгрузки</v>
          </cell>
          <cell r="D338" t="str">
            <v>Выручка от реализации газа</v>
          </cell>
          <cell r="E338" t="str">
            <v>CF.03.03.03.03.09.00.00.00</v>
          </cell>
        </row>
        <row r="339">
          <cell r="A339" t="str">
            <v>REV.12.00.00.00.00.00.00.00</v>
          </cell>
          <cell r="B339" t="str">
            <v>SHP.NONE - Без способа отгрузки</v>
          </cell>
          <cell r="D339" t="str">
            <v>Выручка от реализации услуг</v>
          </cell>
          <cell r="E339" t="str">
            <v>CF.03.03.03.03.12.00.00.00</v>
          </cell>
        </row>
        <row r="340">
          <cell r="A340" t="str">
            <v>REV.12.03.00.00.00.00.00.00</v>
          </cell>
          <cell r="B340" t="str">
            <v>SHP.NONE - Без способа отгрузки</v>
          </cell>
          <cell r="D340" t="str">
            <v>Аренда</v>
          </cell>
          <cell r="E340" t="str">
            <v>CF.03.03.03.09.06.00.00.00</v>
          </cell>
        </row>
        <row r="341">
          <cell r="A341" t="str">
            <v>REV.12.06.00.00.00.00.00.00</v>
          </cell>
          <cell r="B341" t="str">
            <v>SHP.NONE - Без способа отгрузки</v>
          </cell>
          <cell r="D341" t="str">
            <v>Операторские услуги</v>
          </cell>
          <cell r="E341" t="str">
            <v>CF.03.03.03.03.12.00.00.00</v>
          </cell>
        </row>
        <row r="342">
          <cell r="A342" t="str">
            <v>REV.12.12.00.00.00.00.00.00</v>
          </cell>
          <cell r="B342" t="str">
            <v>SHP.NONE - Без способа отгрузки</v>
          </cell>
          <cell r="D342" t="str">
            <v>Услуги подготовки нефти и газа</v>
          </cell>
          <cell r="E342" t="str">
            <v>CF.03.03.03.03.12.00.00.00</v>
          </cell>
        </row>
        <row r="343">
          <cell r="A343" t="str">
            <v>REV.12.15.00.00.00.00.00.00</v>
          </cell>
          <cell r="B343" t="str">
            <v>SHP.NONE - Без способа отгрузки</v>
          </cell>
          <cell r="D343" t="str">
            <v>Услуги супервайзинга</v>
          </cell>
          <cell r="E343" t="str">
            <v>CF.03.03.03.03.12.00.00.00</v>
          </cell>
        </row>
        <row r="344">
          <cell r="A344" t="str">
            <v>REV.12.18.00.00.00.00.00.00</v>
          </cell>
          <cell r="B344" t="str">
            <v>SHP.NONE - Без способа отгрузки</v>
          </cell>
          <cell r="D344" t="str">
            <v>Услуги ремонтов КРС, ТРС</v>
          </cell>
          <cell r="E344" t="str">
            <v>CF.03.03.03.03.12.00.00.00</v>
          </cell>
        </row>
        <row r="345">
          <cell r="A345" t="str">
            <v>REV.12.27.00.00.00.00.00.00</v>
          </cell>
          <cell r="B345" t="str">
            <v>SHP.NONE - Без способа отгрузки</v>
          </cell>
          <cell r="D345" t="str">
            <v>Услуги по сливу и наливу нефти</v>
          </cell>
          <cell r="E345" t="str">
            <v>CF.03.03.03.03.12.00.00.00</v>
          </cell>
        </row>
        <row r="346">
          <cell r="A346" t="str">
            <v>REV.12.30.00.00.00.00.00.00</v>
          </cell>
          <cell r="B346" t="str">
            <v>SHP.NONE - Без способа отгрузки</v>
          </cell>
          <cell r="D346" t="str">
            <v>Услуги по грузоотправлению</v>
          </cell>
          <cell r="E346" t="str">
            <v>CF.03.03.03.03.12.00.00.00</v>
          </cell>
        </row>
        <row r="347">
          <cell r="A347" t="str">
            <v>REV.12.33.00.00.00.00.00.00</v>
          </cell>
          <cell r="B347" t="str">
            <v>SHP.NONE - Без способа отгрузки</v>
          </cell>
          <cell r="D347" t="str">
            <v>Услуги по охране</v>
          </cell>
          <cell r="E347" t="str">
            <v>CF.03.03.03.03.12.00.00.00</v>
          </cell>
        </row>
        <row r="348">
          <cell r="A348" t="str">
            <v>REV.12.36.00.00.00.00.00.00</v>
          </cell>
          <cell r="B348" t="str">
            <v>SHP.NONE - Без способа отгрузки</v>
          </cell>
          <cell r="D348" t="str">
            <v>Услуги транспорта</v>
          </cell>
          <cell r="E348" t="str">
            <v>CF.03.03.03.03.12.00.00.00</v>
          </cell>
        </row>
        <row r="349">
          <cell r="A349" t="str">
            <v>REV.12.39.00.00.00.00.00.00</v>
          </cell>
          <cell r="B349" t="str">
            <v>SHP.NONE - Без способа отгрузки</v>
          </cell>
          <cell r="D349" t="str">
            <v>Строительно-монтажные работы</v>
          </cell>
          <cell r="E349" t="str">
            <v>CF.03.03.03.03.12.00.00.00</v>
          </cell>
        </row>
        <row r="350">
          <cell r="A350" t="str">
            <v>REV.12.42.00.00.00.00.00.00</v>
          </cell>
          <cell r="B350" t="str">
            <v>SHP.NONE - Без способа отгрузки</v>
          </cell>
          <cell r="D350" t="str">
            <v>Услуги агентов/комиссионеров</v>
          </cell>
          <cell r="E350" t="str">
            <v>CF.03.03.03.03.12.00.00.00</v>
          </cell>
        </row>
        <row r="351">
          <cell r="A351" t="str">
            <v>REV.12.45.00.00.00.00.00.00</v>
          </cell>
          <cell r="B351" t="str">
            <v>SHP.NONE - Без способа отгрузки</v>
          </cell>
          <cell r="D351" t="str">
            <v>Услуги по передаче электроэнергии</v>
          </cell>
          <cell r="E351" t="str">
            <v>CF.03.03.03.03.12.00.00.00</v>
          </cell>
        </row>
        <row r="352">
          <cell r="A352" t="str">
            <v>REV.12.48.00.00.00.00.00.00</v>
          </cell>
          <cell r="B352" t="str">
            <v>SHP.NONE - Без способа отгрузки</v>
          </cell>
          <cell r="D352" t="str">
            <v>Услуги консультационные</v>
          </cell>
          <cell r="E352" t="str">
            <v>CF.03.03.03.03.12.00.00.00</v>
          </cell>
        </row>
        <row r="353">
          <cell r="A353" t="str">
            <v>REV.12.51.00.00.00.00.00.00</v>
          </cell>
          <cell r="B353" t="str">
            <v>SHP.NONE - Без способа отгрузки</v>
          </cell>
          <cell r="D353" t="str">
            <v>Прочие услуги</v>
          </cell>
          <cell r="E353" t="str">
            <v>CF.03.03.03.03.12.00.00.00</v>
          </cell>
        </row>
        <row r="354">
          <cell r="A354" t="str">
            <v>REV.15.00.00.00.00.00.00.00</v>
          </cell>
          <cell r="B354" t="str">
            <v>SHP.NONE - Без способа отгрузки</v>
          </cell>
          <cell r="D354" t="str">
            <v>Выручка от прочей реализации</v>
          </cell>
          <cell r="E354" t="str">
            <v>CF.03.03.03.03.15.00.00.00</v>
          </cell>
        </row>
        <row r="355">
          <cell r="A355" t="str">
            <v>REV.15.03.00.00.00.00.00.00</v>
          </cell>
          <cell r="B355" t="str">
            <v>SHP.NONE - Без способа отгрузки</v>
          </cell>
          <cell r="D355" t="str">
            <v>Электроэнергия</v>
          </cell>
          <cell r="E355" t="str">
            <v>CF.03.03.03.03.15.00.00.00</v>
          </cell>
        </row>
        <row r="356">
          <cell r="A356" t="str">
            <v>REV.15.06.00.00.00.00.00.00</v>
          </cell>
          <cell r="B356" t="str">
            <v>SHP.NONE - Без способа отгрузки</v>
          </cell>
          <cell r="D356" t="str">
            <v>Теплоэнергия</v>
          </cell>
          <cell r="E356" t="str">
            <v>CF.03.03.03.03.15.00.00.00</v>
          </cell>
        </row>
        <row r="357">
          <cell r="A357" t="str">
            <v>REV.15.09.00.00.00.00.00.00</v>
          </cell>
          <cell r="B357" t="str">
            <v>SHP.NONE - Без способа отгрузки</v>
          </cell>
          <cell r="D357" t="str">
            <v>Прочая реализация</v>
          </cell>
          <cell r="E357" t="str">
            <v>CF.03.03.03.03.15.00.00.00</v>
          </cell>
        </row>
        <row r="358">
          <cell r="A358" t="str">
            <v>UR.09.09.03.00.00.00.00.00</v>
          </cell>
          <cell r="B358" t="str">
            <v>SHP.NONE - Без способа отгрузки</v>
          </cell>
          <cell r="E358" t="str">
            <v>CF.03.03.06.09.15.03.00.00</v>
          </cell>
        </row>
        <row r="359">
          <cell r="A359" t="str">
            <v>OP.45.03.24.00.00.00.00.00</v>
          </cell>
          <cell r="B359" t="str">
            <v>SHP.NONE - Без способа отгрузки</v>
          </cell>
          <cell r="D359" t="str">
            <v>Расходы по аренде прочего оборудования (ППА)</v>
          </cell>
          <cell r="E359" t="str">
            <v>CF.03.03.06.15.06.00.00.00</v>
          </cell>
        </row>
        <row r="360">
          <cell r="A360" t="str">
            <v>OP.45.03.27.00.00.00.00.00</v>
          </cell>
          <cell r="B360" t="str">
            <v>SHP.NONE - Без способа отгрузки</v>
          </cell>
          <cell r="D360" t="str">
            <v>Прочие расходы по аренде (ППА)</v>
          </cell>
          <cell r="E360" t="str">
            <v>CF.03.03.06.15.06.00.00.00</v>
          </cell>
        </row>
        <row r="361">
          <cell r="A361" t="str">
            <v>UR.36.03.15.00.00.00.00.00</v>
          </cell>
          <cell r="B361" t="str">
            <v>SHP.NONE - Без способа отгрузки</v>
          </cell>
          <cell r="D361" t="str">
            <v>Прочие расходы по аренде (ППА)</v>
          </cell>
          <cell r="E361" t="str">
            <v>CF.03.03.06.15.06.00.00.00</v>
          </cell>
        </row>
        <row r="362">
          <cell r="A362" t="str">
            <v>PR.06.24.33.54.00.00.00.00</v>
          </cell>
          <cell r="B362" t="str">
            <v>SHP.NONE - Без способа отгрузки</v>
          </cell>
          <cell r="D362" t="str">
            <v>Затраты прочие</v>
          </cell>
          <cell r="E362" t="str">
            <v>CF.03.03.06.09.18.45.10.00</v>
          </cell>
        </row>
        <row r="363">
          <cell r="A363" t="str">
            <v>UR.36.03.12.00.00.00.00.00</v>
          </cell>
          <cell r="B363" t="str">
            <v>SHP.NONE - Без способа отгрузки</v>
          </cell>
          <cell r="D363" t="str">
            <v xml:space="preserve"> Аренда офисных помещений (ППА)</v>
          </cell>
          <cell r="E363" t="str">
            <v>CF.03.03.06.15.06.00.00.00</v>
          </cell>
        </row>
        <row r="364">
          <cell r="A364" t="str">
            <v>OP.45.06.03.12.00.00.00.00</v>
          </cell>
          <cell r="B364" t="str">
            <v>SHP.NONE - Без способа отгрузки</v>
          </cell>
          <cell r="D364" t="str">
            <v>Расходы прокату прочего оборудования</v>
          </cell>
          <cell r="E364" t="str">
            <v>CF.03.03.06.09.18.10.00.00</v>
          </cell>
        </row>
        <row r="365">
          <cell r="A365" t="str">
            <v>OP.12.18.12.03.00.00.00.00</v>
          </cell>
          <cell r="B365" t="str">
            <v>SHP.NONE - Без способа отгрузки</v>
          </cell>
          <cell r="D365" t="str">
            <v>Услуги по обслуживанию вахтового поселка</v>
          </cell>
          <cell r="E365" t="str">
            <v>CF.03.03.06.09.18.10.00.00</v>
          </cell>
        </row>
        <row r="366">
          <cell r="A366" t="str">
            <v>OP.12.18.12.03.00.00.00.00</v>
          </cell>
          <cell r="B366" t="str">
            <v>SHP.NONE - Без способа отгрузки</v>
          </cell>
          <cell r="D366" t="str">
            <v>Услуги по обслуживанию вахтового поселка</v>
          </cell>
          <cell r="E366" t="str">
            <v>CF.03.03.06.15.21.15.00.00</v>
          </cell>
        </row>
        <row r="367">
          <cell r="A367" t="str">
            <v>OP.12.18.12.03.00.00.00.00</v>
          </cell>
          <cell r="B367" t="str">
            <v>SHP.NONE - Без способа отгрузки</v>
          </cell>
          <cell r="D367" t="str">
            <v>Услуги по обслуживанию вахтового поселка</v>
          </cell>
          <cell r="E367" t="str">
            <v>CF.03.03.06.09.18.51.00.00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5">
          <cell r="P55" t="str">
            <v>Труба</v>
          </cell>
          <cell r="Q55" t="str">
            <v>CF.03.03.06.12.03.03.00.00</v>
          </cell>
        </row>
        <row r="56">
          <cell r="P56" t="str">
            <v>Автоналив</v>
          </cell>
          <cell r="Q56" t="str">
            <v>CF.03.03.06.12.03.09.00.00</v>
          </cell>
        </row>
        <row r="57">
          <cell r="P57" t="str">
            <v>ЖД налив</v>
          </cell>
          <cell r="Q57" t="str">
            <v>CF.03.03.06.12.03.06.00.00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 ТКРС Унт"/>
      <sheetName val="ПП ТКРС ЗМБ "/>
      <sheetName val="ПП РИР"/>
      <sheetName val="ПП ГНКТ"/>
      <sheetName val="ПП ЖГС, СКВ, СКО"/>
      <sheetName val="База данных"/>
      <sheetName val="Справочник"/>
      <sheetName val="КР"/>
      <sheetName val="ТР"/>
      <sheetName val="ПП-22 ТКРС ЗМБ"/>
      <sheetName val="ПП-22 ТКРС ЗК "/>
      <sheetName val="ПП-22 ТКРС Унт "/>
      <sheetName val="СП-22 ТКРС КБ"/>
      <sheetName val="ГРП"/>
      <sheetName val="ГНКТ"/>
      <sheetName val="ПП ЖГС, СКВ, ОПЗ"/>
      <sheetName val="ПП ЖГС, СКВ, ОПЗ -ЗК"/>
      <sheetName val="РИР"/>
      <sheetName val="ЦФО КБ"/>
      <sheetName val="пояснение"/>
      <sheetName val="ТКРС"/>
      <sheetName val="Лист1"/>
      <sheetName val="ЦФО 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 xml:space="preserve">Первый Заместитель Генерального директора   - </v>
          </cell>
        </row>
        <row r="5">
          <cell r="A5" t="str">
            <v xml:space="preserve">_________________Р.М. Масягутов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График"/>
      <sheetName val="2005 Model 36.5-33-14"/>
      <sheetName val="Control"/>
      <sheetName val="Contracts"/>
      <sheetName val="FYI"/>
      <sheetName val="прочее"/>
      <sheetName val="p_l"/>
      <sheetName val="OFS TOTAL"/>
      <sheetName val="СВОД 2016"/>
      <sheetName val="БДПС 2016"/>
      <sheetName val="Цена"/>
      <sheetName val="топография"/>
      <sheetName val="Кредиты"/>
      <sheetName val="Лист1"/>
      <sheetName val="СОПГП V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Настройка"/>
      <sheetName val="ИНВ_short"/>
      <sheetName val="справочник"/>
      <sheetName val="Смета 5.2. Кусты25,29,31,65"/>
      <sheetName val="СС"/>
      <sheetName val="исходные данные"/>
      <sheetName val="расчетные таблицы"/>
      <sheetName val="Выпадающие списки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Списки"/>
      <sheetName val=""/>
      <sheetName val="A4"/>
      <sheetName val="s"/>
      <sheetName val="$60_Case_STL_(30)"/>
      <sheetName val="5_Excise_(Q)"/>
      <sheetName val="2005_Model_36_5-33-14"/>
      <sheetName val="OFS_TOTAL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base"/>
      <sheetName val="T1"/>
      <sheetName val="Бадра"/>
      <sheetName val="Chart_%_Product_Consumpti"/>
      <sheetName val="Курдистан"/>
      <sheetName val="Cons_Journals"/>
      <sheetName val="Fuel oil price_x0000_31,6"/>
      <sheetName val="Зап-3- СЦБ"/>
      <sheetName val="Сценарий"/>
      <sheetName val="Список ПО"/>
      <sheetName val="operators2"/>
      <sheetName val="Chart_Refining_Mix_RUS2"/>
      <sheetName val="Fuel oil price?31,6"/>
      <sheetName val="К2_ВД_функ"/>
      <sheetName val="Fuel oil price_x005f_x0000_31,6"/>
      <sheetName val="Testing Results"/>
      <sheetName val="МПВ"/>
      <sheetName val="Статьи1"/>
      <sheetName val="К1_контраг"/>
      <sheetName val="ЦК"/>
      <sheetName val="БР"/>
      <sheetName val="Расчет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  <sheetName val="bridge_x0000_̎骸澪᪐̔ [200"/>
      <sheetName val="Техлист"/>
      <sheetName val="Контрагенты"/>
      <sheetName val="Справочники"/>
      <sheetName val="Статьи субподряда"/>
      <sheetName val="Проекты"/>
      <sheetName val="Договора УНФ"/>
      <sheetName val="Договора УН"/>
      <sheetName val="ВПР"/>
      <sheetName val="_впр"/>
      <sheetName val="СВОД БДДС ГФП"/>
      <sheetName val="список"/>
      <sheetName val="Бридж после СЭУ"/>
      <sheetName val="111"/>
      <sheetName val="Salary"/>
      <sheetName val="Данные для отчета"/>
      <sheetName val="5"/>
      <sheetName val="Лист2"/>
      <sheetName val="Модель расчёта ГРиД"/>
      <sheetName val="Макроусловия"/>
      <sheetName val="Scoreing"/>
      <sheetName val="КапСтрой_Зарубежье"/>
      <sheetName val="Добыча график"/>
      <sheetName val="17"/>
      <sheetName val="увел.окл.на 3,8%, прем., РК и С"/>
      <sheetName val="справочник ЦК и колодцев "/>
      <sheetName val="_x0001_럠ޡ_x0008_Ѐ屠Д캰ͦ癀ц_x000b__x0000__x0000__x0000__x0001__x0000_托ܘ#1晀"/>
      <sheetName val="Cash Flow"/>
      <sheetName val="Допущения"/>
      <sheetName val="Chart_Refining_Mix_RUS3"/>
      <sheetName val="Chart_Refining_Mix3"/>
      <sheetName val="Chart_Refining_Mix_20033"/>
      <sheetName val="Chart_Refining_Mix_20093"/>
      <sheetName val="Chart_%_Product_Consumption3"/>
      <sheetName val="pct_2003-20093"/>
      <sheetName val="Chart_Consump_Outlook_ru3"/>
      <sheetName val="Chart_Consump_Outlook3"/>
      <sheetName val="print_cons3"/>
      <sheetName val="chart_data3"/>
      <sheetName val="Oil_Prod_chart3"/>
      <sheetName val="Oil_Cons_chart3"/>
      <sheetName val="Oil_Export_chart3"/>
      <sheetName val="foreign_export_chart3"/>
      <sheetName val="LO_prices3"/>
      <sheetName val="LO_prices_RUS3"/>
      <sheetName val="HO_price_RUS3"/>
      <sheetName val="HO_price3"/>
      <sheetName val="Diesel_price_RUS3"/>
      <sheetName val="Diesel_price3"/>
      <sheetName val="Jet_kero_price_RUS3"/>
      <sheetName val="Jet_kero_price3"/>
      <sheetName val="Fuel_oil_price_RUS3"/>
      <sheetName val="Fuel_oil_price3"/>
      <sheetName val="Chart_Price_v_Parity3"/>
      <sheetName val="TableTaxes_RUS3"/>
      <sheetName val="TableNetbacks_RUS3"/>
      <sheetName val="TableSumFlat_RUS3"/>
      <sheetName val="Chart_Rus_Oil_Bal_RUS3"/>
      <sheetName val="Chart_Rus_Oil_Balance3"/>
      <sheetName val="Table_Exec_Sum_RUS3"/>
      <sheetName val="Table_Exec_Summary3"/>
      <sheetName val="Production_Profile_new_3"/>
      <sheetName val="$60_Case_STL_(30)3"/>
      <sheetName val="5_Excise_(Q)3"/>
      <sheetName val="2005_Model_36_5-33-143"/>
      <sheetName val="OFS_TOTAL3"/>
      <sheetName val="СВОД_20162"/>
      <sheetName val="БДПС_20162"/>
      <sheetName val="СОПГП_V2"/>
      <sheetName val="13_12"/>
      <sheetName val="свод_22"/>
      <sheetName val="СметаСводная_Рыб2"/>
      <sheetName val="См_1_наруж_водопровод2"/>
      <sheetName val="СметаСводная_снег2"/>
      <sheetName val="Справочные_данные2"/>
      <sheetName val="Смета_5_2__Кусты25,29,31,652"/>
      <sheetName val="исходные_данные2"/>
      <sheetName val="расчетные_таблицы2"/>
      <sheetName val="Выпадающие_списки2"/>
      <sheetName val="геология_2"/>
      <sheetName val="смета_СИД2"/>
      <sheetName val="Данные_для_расчёта_сметы2"/>
      <sheetName val="2_2_2"/>
      <sheetName val="Opex_personnel_(Term_facs)2"/>
      <sheetName val="ПДР_ООО_&quot;Юкос_ФБЦ&quot;2"/>
      <sheetName val="Прибыль_опл2"/>
      <sheetName val="УП__20042"/>
      <sheetName val="1_32"/>
      <sheetName val="Хаттон_90_90_Femco2"/>
      <sheetName val="ОТЧЕТ_31"/>
      <sheetName val="Fuel_oil_price31,6"/>
      <sheetName val="Зап-3-_СЦБ"/>
      <sheetName val="Список_ПО"/>
      <sheetName val="Fuel_oil_price_x005f_x0000_31,6"/>
      <sheetName val="Testing_Results"/>
      <sheetName val="bridge̎骸澪᪐̔_[200"/>
      <sheetName val="Статьи_субподряда"/>
      <sheetName val="Договора_УНФ"/>
      <sheetName val="Договора_УН"/>
      <sheetName val="СВОД_БДДС_ГФП"/>
      <sheetName val="Бридж_после_СЭУ"/>
      <sheetName val="Fuel_oil_price?31,6"/>
      <sheetName val="Misc"/>
      <sheetName val="foreign_export_chart_x0000_look"/>
      <sheetName val="Sheet134"/>
      <sheetName val="Fuel oil price_31,6"/>
      <sheetName val="bridge_̎骸澪᪐̔ _200"/>
      <sheetName val="_x0001_럠ޡ_x0008_Ѐ屠Д캰ͦ癀ц_x000b_"/>
      <sheetName val="Marginal netbacks"/>
      <sheetName val="Lesenka 2006"/>
      <sheetName val="Urals CIS Prices 2002-05"/>
      <sheetName val="Rail Tariffs FO 2005 (Argus)"/>
      <sheetName val="Rail Tariffs 2005 Crude (Argus)"/>
      <sheetName val="Transp tariffs Jan 2005"/>
      <sheetName val="transneft BASE"/>
      <sheetName val="PPM RF"/>
      <sheetName val="Rus Balances 2000-25"/>
      <sheetName val="Production by oil province (KR)"/>
      <sheetName val="Production by oil province"/>
      <sheetName val="&lt;&lt;&lt;"/>
      <sheetName val="Input Valuation"/>
      <sheetName val="DomesticDemand"/>
      <sheetName val="ExportDemand"/>
      <sheetName val="&gt;&gt;&gt;"/>
      <sheetName val="CondesateExportParity"/>
      <sheetName val="2006-10 Netbacks reconciliation"/>
      <sheetName val="Export by channels"/>
      <sheetName val="Netback by channels"/>
      <sheetName val="Netback by channels 2011-2025"/>
      <sheetName val="Netback by channels (vy)"/>
      <sheetName val="Transporation $30 Brent 5y"/>
      <sheetName val="Oil balance"/>
      <sheetName val="Balance Chart"/>
      <sheetName val="NonTransneft Chart"/>
      <sheetName val="transneft new"/>
      <sheetName val="Oil balance 2000-04"/>
      <sheetName val="Gasoline 2000-2005"/>
      <sheetName val="Diesel 2000-05"/>
      <sheetName val="Fuel Oil 2000-05 "/>
      <sheetName val="Jet Fuel 2000-2005"/>
      <sheetName val="Rail Tariffs TA"/>
      <sheetName val="Gas and electricity prices"/>
      <sheetName val="PPM Output list"/>
      <sheetName val="New Ch_"/>
      <sheetName val="New Ch_ (2)"/>
      <sheetName val="Лист3"/>
      <sheetName val="Marginal_netbacks"/>
      <sheetName val="Lesenka_2006"/>
      <sheetName val="Urals_CIS_Prices_2002-05"/>
      <sheetName val="Rail_Tariffs_FO_2005_(Argus)"/>
      <sheetName val="Rail_Tariffs_2005_Crude_(Argus)"/>
      <sheetName val="Transp_tariffs_Jan_2005"/>
      <sheetName val="transneft_BASE"/>
      <sheetName val="PPM_RF"/>
      <sheetName val="Rus_Balances_2000-25"/>
      <sheetName val="Production_by_oil_province_(KR)"/>
      <sheetName val="Production_by_oil_province"/>
      <sheetName val="Input_Valuation"/>
      <sheetName val="2006-10_Netbacks_reconciliation"/>
      <sheetName val="Export_by_channels"/>
      <sheetName val="Netback_by_channels"/>
      <sheetName val="Netback_by_channels_2011-2025"/>
      <sheetName val="Netback_by_channels_(vy)"/>
      <sheetName val="Transporation_$30_Brent_5y"/>
      <sheetName val="Oil_balance"/>
      <sheetName val="Balance_Chart"/>
      <sheetName val="NonTransneft_Chart"/>
      <sheetName val="transneft_new"/>
      <sheetName val="Oil_balance_2000-04"/>
      <sheetName val="Gasoline_2000-2005"/>
      <sheetName val="Diesel_2000-05"/>
      <sheetName val="Fuel_Oil_2000-05_"/>
      <sheetName val="Jet_Fuel_2000-2005"/>
      <sheetName val="Rail_Tariffs_TA"/>
      <sheetName val="Gas_and_electricity_prices"/>
      <sheetName val="PPM_Output_list"/>
      <sheetName val="New_Ch_"/>
      <sheetName val="New_Ch__(2)"/>
      <sheetName val="Данные_для_отчета"/>
      <sheetName val="увел_окл_на_3,8%,_прем_,_РК_и_С"/>
      <sheetName val="справочник_ЦК_и_колодцев_"/>
      <sheetName val="Chart_Refining_Mix_RUS4"/>
      <sheetName val="Chart_Refining_Mix4"/>
      <sheetName val="Chart_Refining_Mix_20034"/>
      <sheetName val="Chart_Refining_Mix_20094"/>
      <sheetName val="Chart_%_Product_Consumption4"/>
      <sheetName val="pct_2003-20094"/>
      <sheetName val="Chart_Consump_Outlook_ru4"/>
      <sheetName val="Chart_Consump_Outlook4"/>
      <sheetName val="print_cons4"/>
      <sheetName val="chart_data4"/>
      <sheetName val="Oil_Prod_chart4"/>
      <sheetName val="Oil_Cons_chart4"/>
      <sheetName val="Oil_Export_chart4"/>
      <sheetName val="foreign_export_chart4"/>
      <sheetName val="LO_prices4"/>
      <sheetName val="LO_prices_RUS4"/>
      <sheetName val="HO_price_RUS4"/>
      <sheetName val="HO_price4"/>
      <sheetName val="Diesel_price_RUS4"/>
      <sheetName val="Diesel_price4"/>
      <sheetName val="Jet_kero_price_RUS4"/>
      <sheetName val="Jet_kero_price4"/>
      <sheetName val="Fuel_oil_price_RUS4"/>
      <sheetName val="Fuel_oil_price4"/>
      <sheetName val="Chart_Price_v_Parity4"/>
      <sheetName val="TableTaxes_RUS4"/>
      <sheetName val="TableNetbacks_RUS4"/>
      <sheetName val="TableSumFlat_RUS4"/>
      <sheetName val="Chart_Rus_Oil_Bal_RUS4"/>
      <sheetName val="Chart_Rus_Oil_Balance4"/>
      <sheetName val="Table_Exec_Sum_RUS4"/>
      <sheetName val="Table_Exec_Summary4"/>
      <sheetName val="Production_Profile_new_4"/>
      <sheetName val="$60_Case_STL_(30)4"/>
      <sheetName val="5_Excise_(Q)4"/>
      <sheetName val="2005_Model_36_5-33-144"/>
      <sheetName val="СВОД_20163"/>
      <sheetName val="БДПС_20163"/>
      <sheetName val="OFS_TOTAL4"/>
      <sheetName val="СОПГП_V3"/>
      <sheetName val="13_13"/>
      <sheetName val="свод_23"/>
      <sheetName val="СметаСводная_Рыб3"/>
      <sheetName val="См_1_наруж_водопровод3"/>
      <sheetName val="СметаСводная_снег3"/>
      <sheetName val="Справочные_данные3"/>
      <sheetName val="исходные_данные3"/>
      <sheetName val="расчетные_таблицы3"/>
      <sheetName val="Смета_5_2__Кусты25,29,31,653"/>
      <sheetName val="Выпадающие_списки3"/>
      <sheetName val="геология_3"/>
      <sheetName val="смета_СИД3"/>
      <sheetName val="Данные_для_расчёта_сметы3"/>
      <sheetName val="2_2_3"/>
      <sheetName val="Opex_personnel_(Term_facs)3"/>
      <sheetName val="ПДР_ООО_&quot;Юкос_ФБЦ&quot;3"/>
      <sheetName val="Прибыль_опл3"/>
      <sheetName val="УП__20043"/>
      <sheetName val="1_33"/>
      <sheetName val="Хаттон_90_90_Femco3"/>
      <sheetName val="ОТЧЕТ_32"/>
      <sheetName val="Зап-3-_СЦБ1"/>
      <sheetName val="Testing_Results1"/>
      <sheetName val="Список_ПО1"/>
      <sheetName val="Fuel_oil_price_x005f_x0000_31,61"/>
      <sheetName val="Статьи_субподряда1"/>
      <sheetName val="Данные_для_отчета1"/>
      <sheetName val="Fuel_oil_price?31,61"/>
      <sheetName val="СВОД_БДДС_ГФП1"/>
      <sheetName val="Бридж_после_СЭУ1"/>
      <sheetName val="справочник_ЦК_и_колодцев_1"/>
      <sheetName val="럠ޡЀ屠Д캰ͦ癀ц托ܘ#1晀"/>
      <sheetName val="увел_окл_на_3,8%,_прем_,_РК_и_1"/>
      <sheetName val="Модель_расчёта_ГРиД1"/>
      <sheetName val="Cash_Flow1"/>
      <sheetName val="Договора_УНФ1"/>
      <sheetName val="Договора_УН1"/>
      <sheetName val="럠ޡЀ屠Д캰ͦ癀ц"/>
      <sheetName val="foreign_export_chartlook"/>
      <sheetName val="Fuel_oil_price_31,61"/>
      <sheetName val="bridge_̎骸澪᪐̔__2001"/>
      <sheetName val="Модель_расчёта_ГРиД"/>
      <sheetName val="Cash_Flow"/>
      <sheetName val="Fuel_oil_price_31,6"/>
      <sheetName val="bridge_̎骸澪᪐̔__200"/>
      <sheetName val="Quantity"/>
      <sheetName val="РесБаза"/>
      <sheetName val="ФА Добыча"/>
      <sheetName val="Инфо-тех.обеспечение"/>
      <sheetName val="Sheet4"/>
      <sheetName val="graphs"/>
      <sheetName val="Фин-ие ВЧНГ"/>
      <sheetName val="статусы"/>
      <sheetName val="ДИФ"/>
      <sheetName val=" N Finansal Eğri"/>
      <sheetName val="RussCalc"/>
      <sheetName val="RFElecMod"/>
      <sheetName val="GasBalMod"/>
      <sheetName val="CoalBalMod"/>
      <sheetName val="Gas Print"/>
      <sheetName val="Printed Version Energy Bal"/>
      <sheetName val="Print TOE"/>
      <sheetName val="Energy Detail Print"/>
      <sheetName val="EnergyDetail"/>
      <sheetName val="Sectors"/>
      <sheetName val="RussGasConsumpChart"/>
      <sheetName val="Gas Consumption Chart Data"/>
      <sheetName val="Electricity Fuel Cons"/>
      <sheetName val="Energy-Gas Share"/>
      <sheetName val="TOE"/>
      <sheetName val="FuelRussTst"/>
      <sheetName val="Print PPM"/>
      <sheetName val="Reported Ref Prod Consum"/>
      <sheetName val="Reported Russian Coal Consump"/>
      <sheetName val="Electricity Cons Structure"/>
      <sheetName val="Chart Energy ProdCon"/>
      <sheetName val="chart oil"/>
      <sheetName val="chart gas"/>
      <sheetName val="chart energy exports"/>
      <sheetName val="chart oil exports"/>
      <sheetName val="chart gas exports"/>
      <sheetName val="ener bal chart data"/>
      <sheetName val="Gas_Print"/>
      <sheetName val="Printed_Version_Energy_Bal"/>
      <sheetName val="Print_TOE"/>
      <sheetName val="Energy_Detail_Print"/>
      <sheetName val="Gas_Consumption_Chart_Data"/>
      <sheetName val="Electricity_Fuel_Cons"/>
      <sheetName val="Energy-Gas_Share"/>
      <sheetName val="Print_PPM"/>
      <sheetName val="Reported_Ref_Prod_Consum"/>
      <sheetName val="Reported_Russian_Coal_Consump"/>
      <sheetName val="Electricity_Cons_Structure"/>
      <sheetName val="Chart_Energy_ProdCon"/>
      <sheetName val="chart_oil"/>
      <sheetName val="chart_gas"/>
      <sheetName val="chart_energy_exports"/>
      <sheetName val="chart_oil_exports"/>
      <sheetName val="chart_gas_exports"/>
      <sheetName val="ener_bal_chart_data"/>
      <sheetName val="п.3"/>
      <sheetName val="ВЫХОД"/>
      <sheetName val="не удалять"/>
      <sheetName val="БДР"/>
      <sheetName val="Справочник услуг"/>
      <sheetName val="О"/>
      <sheetName val="_ССЫЛКА"/>
      <sheetName val="заявка_на_произ"/>
      <sheetName val="СПР_1"/>
      <sheetName val="D"/>
      <sheetName val="E"/>
      <sheetName val="Слайд_ФАсервис"/>
      <sheetName val="Слайд_ФАпроекты"/>
      <sheetName val="Справка"/>
      <sheetName val="Вспом"/>
      <sheetName val="Компании"/>
      <sheetName val="Сценарии"/>
      <sheetName val="Chart_Refining_Mix_RUS5"/>
      <sheetName val="Chart_Refining_Mix5"/>
      <sheetName val="Chart_Refining_Mix_20035"/>
      <sheetName val="Chart_Refining_Mix_20095"/>
      <sheetName val="Chart_%_Product_Consumption5"/>
      <sheetName val="pct_2003-20095"/>
      <sheetName val="Chart_Consump_Outlook_ru5"/>
      <sheetName val="Chart_Consump_Outlook5"/>
      <sheetName val="print_cons5"/>
      <sheetName val="chart_data5"/>
      <sheetName val="Oil_Prod_chart5"/>
      <sheetName val="Oil_Cons_chart5"/>
      <sheetName val="Oil_Export_chart5"/>
      <sheetName val="foreign_export_chart5"/>
      <sheetName val="LO_prices5"/>
      <sheetName val="LO_prices_RUS5"/>
      <sheetName val="HO_price_RUS5"/>
      <sheetName val="HO_price5"/>
      <sheetName val="Diesel_price_RUS5"/>
      <sheetName val="Diesel_price5"/>
      <sheetName val="Jet_kero_price_RUS5"/>
      <sheetName val="Jet_kero_price5"/>
      <sheetName val="Fuel_oil_price_RUS5"/>
      <sheetName val="Fuel_oil_price5"/>
      <sheetName val="Chart_Price_v_Parity5"/>
      <sheetName val="TableTaxes_RUS5"/>
      <sheetName val="TableNetbacks_RUS5"/>
      <sheetName val="TableSumFlat_RUS5"/>
      <sheetName val="Chart_Rus_Oil_Bal_RUS5"/>
      <sheetName val="Chart_Rus_Oil_Balance5"/>
      <sheetName val="Table_Exec_Sum_RUS5"/>
      <sheetName val="Table_Exec_Summary5"/>
      <sheetName val="Production_Profile_new_5"/>
      <sheetName val="$60_Case_STL_(30)5"/>
      <sheetName val="5_Excise_(Q)5"/>
      <sheetName val="2005_Model_36_5-33-145"/>
      <sheetName val="OFS_TOTAL5"/>
      <sheetName val="13_14"/>
      <sheetName val="свод_24"/>
      <sheetName val="СметаСводная_Рыб4"/>
      <sheetName val="См_1_наруж_водопровод4"/>
      <sheetName val="СметаСводная_снег4"/>
      <sheetName val="Справочные_данные4"/>
      <sheetName val="СВОД_20164"/>
      <sheetName val="БДПС_20164"/>
      <sheetName val="СОПГП_V4"/>
      <sheetName val="Выпадающие_списки4"/>
      <sheetName val="исходные_данные4"/>
      <sheetName val="расчетные_таблицы4"/>
      <sheetName val="Смета_5_2__Кусты25,29,31,654"/>
      <sheetName val="геология_4"/>
      <sheetName val="смета_СИД4"/>
      <sheetName val="Данные_для_расчёта_сметы4"/>
      <sheetName val="2_2_4"/>
      <sheetName val="Opex_personnel_(Term_facs)4"/>
      <sheetName val="ПДР_ООО_&quot;Юкос_ФБЦ&quot;4"/>
      <sheetName val="Прибыль_опл4"/>
      <sheetName val="УП__20044"/>
      <sheetName val="1_34"/>
      <sheetName val="Хаттон_90_90_Femco4"/>
      <sheetName val="ОТЧЕТ_33"/>
      <sheetName val="Зап-3-_СЦБ2"/>
      <sheetName val="Список_ПО2"/>
      <sheetName val="СВОД_БДДС_ГФП2"/>
      <sheetName val="Бридж_после_СЭУ2"/>
      <sheetName val="Данные_для_отчета2"/>
      <sheetName val="Testing_Results2"/>
      <sheetName val="увел_окл_на_3,8%,_прем_,_РК_и_2"/>
      <sheetName val="Fuel_oil_price_x005f_x0000_31,62"/>
      <sheetName val="Статьи_субподряда2"/>
      <sheetName val="Fuel_oil_price?31,62"/>
      <sheetName val="справочник_ЦК_и_колодцев_2"/>
      <sheetName val="Модель_расчёта_ГРиД2"/>
      <sheetName val="Cash_Flow2"/>
      <sheetName val="Добыча_график"/>
      <sheetName val="Договора_УНФ2"/>
      <sheetName val="Договора_УН2"/>
      <sheetName val="ФА_Добыча"/>
      <sheetName val="Fuel_oil_price_31,62"/>
      <sheetName val="bridge_̎骸澪᪐̔__2002"/>
      <sheetName val="Marginal_netbacks1"/>
      <sheetName val="Lesenka_20061"/>
      <sheetName val="Urals_CIS_Prices_2002-051"/>
      <sheetName val="Rail_Tariffs_FO_2005_(Argus)1"/>
      <sheetName val="Rail_Tariffs_2005_Crude_(Argus1"/>
      <sheetName val="Transp_tariffs_Jan_20051"/>
      <sheetName val="transneft_BASE1"/>
      <sheetName val="PPM_RF1"/>
      <sheetName val="Rus_Balances_2000-251"/>
      <sheetName val="Production_by_oil_province_(KR1"/>
      <sheetName val="Production_by_oil_province1"/>
      <sheetName val="Input_Valuation1"/>
      <sheetName val="2006-10_Netbacks_reconciliatio1"/>
      <sheetName val="Export_by_channels1"/>
      <sheetName val="Netback_by_channels1"/>
      <sheetName val="Netback_by_channels_2011-20251"/>
      <sheetName val="Netback_by_channels_(vy)1"/>
      <sheetName val="Transporation_$30_Brent_5y1"/>
      <sheetName val="Oil_balance1"/>
      <sheetName val="Balance_Chart1"/>
      <sheetName val="NonTransneft_Chart1"/>
      <sheetName val="transneft_new1"/>
      <sheetName val="Oil_balance_2000-041"/>
      <sheetName val="Gasoline_2000-20051"/>
      <sheetName val="Diesel_2000-051"/>
      <sheetName val="Fuel_Oil_2000-05_1"/>
      <sheetName val="Jet_Fuel_2000-20051"/>
      <sheetName val="Rail_Tariffs_TA1"/>
      <sheetName val="Gas_and_electricity_prices1"/>
      <sheetName val="PPM_Output_list1"/>
      <sheetName val="New_Ch_1"/>
      <sheetName val="New_Ch__(2)1"/>
      <sheetName val="Инфо-тех_обеспечение"/>
      <sheetName val="Фин-ие_ВЧНГ"/>
      <sheetName val="Группы риска (НПО)"/>
      <sheetName val="Fuel oil price31,6"/>
      <sheetName val="_x0001_럠ޡ_x0008_Ѐ屠Д캰ͦ癀ц_x000b__x0001_托ܘ#1晀"/>
      <sheetName val="ППА_сравнение - Comparison"/>
      <sheetName val="Добыча угля"/>
      <sheetName val="A"/>
      <sheetName val="STAT&quot;D&quot;CHG"/>
      <sheetName val="База"/>
      <sheetName val="Пр.3.3 Приобретение ЗУ"/>
      <sheetName val="Proforma"/>
      <sheetName val="Assumptions"/>
      <sheetName val="CSCCincSKR"/>
      <sheetName val="current_balance"/>
      <sheetName val="Definitions"/>
      <sheetName val="REPORT"/>
      <sheetName val="SENSITIVITY"/>
      <sheetName val="Ф.2"/>
      <sheetName val="Актив"/>
      <sheetName val="CF"/>
      <sheetName val="HC_ppt"/>
      <sheetName val="PFC-PYX1"/>
      <sheetName val="фа"/>
      <sheetName val="фаOIBDA"/>
      <sheetName val="данные для графика"/>
      <sheetName val="Бюджет"/>
      <sheetName val="PNL"/>
      <sheetName val="Структура расходов"/>
      <sheetName val="ф.29мес."/>
      <sheetName val="CREDIT STATS"/>
      <sheetName val="Service"/>
      <sheetName val="InpC"/>
      <sheetName val="Лист4"/>
      <sheetName val="Tech"/>
      <sheetName val="Source"/>
      <sheetName val="Serv"/>
      <sheetName val="01"/>
      <sheetName val="#ССЫЛКА"/>
      <sheetName val="17.Налог"/>
      <sheetName val="Шаблоны"/>
      <sheetName val="Удм-3"/>
      <sheetName val="Удм-1"/>
      <sheetName val="Удм-2"/>
      <sheetName val="Ф-2 ЮССС"/>
      <sheetName val="Ф-1 ЮССС"/>
      <sheetName val="Gen"/>
      <sheetName val="&lt;&lt;&lt;EXHIBITS&gt;&gt;&gt;"/>
      <sheetName val="Arbitrage"/>
      <sheetName val="Ф_2"/>
      <sheetName val="данные_для_графика"/>
      <sheetName val="Структура_расходов"/>
      <sheetName val="ф_29мес_"/>
      <sheetName val="CREDIT_STATS"/>
      <sheetName val="Свод_нормализаций"/>
      <sheetName val=" _Список"/>
      <sheetName val="допы"/>
      <sheetName val="help"/>
      <sheetName val="Список Должностей"/>
      <sheetName val="Список Исполнителей"/>
      <sheetName val="РПУ"/>
      <sheetName val="Категории"/>
      <sheetName val="Производственная функция"/>
      <sheetName val="Lib"/>
      <sheetName val="Статьи затрат и ЦФО"/>
      <sheetName val="Расчет VAS (руб.)"/>
      <sheetName val="БК"/>
      <sheetName val="макропараметры"/>
      <sheetName val="Mapping"/>
      <sheetName val="INPUT EXPENSES"/>
      <sheetName val="Assum"/>
      <sheetName val="Таблица"/>
      <sheetName val="Lists"/>
      <sheetName val="реестр_платежей"/>
      <sheetName val="Доходы_revenue + затраты"/>
      <sheetName val="ДДС"/>
      <sheetName val="ДЗО"/>
      <sheetName val="Нормативы_К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Методология"/>
      <sheetName val="Подразделения"/>
      <sheetName val="Графики"/>
      <sheetName val="Коды"/>
      <sheetName val="Статьи ДДС 2017"/>
      <sheetName val="List"/>
      <sheetName val="Brif_zdanie"/>
      <sheetName val="Dropdown list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Квартал"/>
      <sheetName val="DIN"/>
      <sheetName val="DLL"/>
      <sheetName val="Sheet2"/>
      <sheetName val="Прайс Лист"/>
      <sheetName val="ЦФО_New"/>
      <sheetName val="Спр"/>
      <sheetName val="перечень статей затрат PNL"/>
      <sheetName val="ЦФО"/>
      <sheetName val="Справочник БКВ"/>
      <sheetName val="Списки_и_цели"/>
      <sheetName val="Описание_полей_и_показателей"/>
      <sheetName val="ИЗ-2016"/>
      <sheetName val="Списки_и_цели_МТС_РФ"/>
      <sheetName val="вид"/>
      <sheetName val="проект - отдел"/>
      <sheetName val="инфо"/>
      <sheetName val="Лист6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Статьи"/>
      <sheetName val="Сотрудники"/>
      <sheetName val="станция_Обьект"/>
      <sheetName val="Справочник ЦФО"/>
      <sheetName val="Факторы"/>
      <sheetName val="Номенклатура"/>
      <sheetName val="Cправочник"/>
      <sheetName val="DIR"/>
      <sheetName val="I_ЗДМ_Процессы_операции"/>
      <sheetName val="Codes"/>
      <sheetName val="справочник мвз"/>
      <sheetName val="List of CH"/>
      <sheetName val="организации"/>
      <sheetName val="шаблон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ИСХОДНИК"/>
      <sheetName val="справочник магазинов"/>
      <sheetName val="Share"/>
      <sheetName val="ТехСписки"/>
      <sheetName val="Список спец. критериев"/>
      <sheetName val="Код"/>
      <sheetName val="Филии"/>
      <sheetName val="МР"/>
      <sheetName val="Дата"/>
      <sheetName val="АТСи"/>
      <sheetName val="Специфікація"/>
      <sheetName val="КСВ_График слайд 11"/>
      <sheetName val="Budget Breakdown"/>
      <sheetName val="bridge?̎骸澪᪐̔ [200"/>
      <sheetName val="_x0001_럠ޡ_x0008_Ѐ屠Д캰ͦ癀ц_x000b_???_x0001_?托ܘ#1晀"/>
      <sheetName val="foreign_export_chart?look"/>
      <sheetName val="Пр.1 Аренда"/>
      <sheetName val="const"/>
      <sheetName val="Пр.2 Корп.управление"/>
      <sheetName val="НСИ по страхованию"/>
      <sheetName val="НСИ по страхованию (2)"/>
      <sheetName val="bridge̎骸澪᪐̔ _200"/>
      <sheetName val="Пр.3 Земля "/>
      <sheetName val="_N_Finansal_Eğri"/>
      <sheetName val="Gas_Print1"/>
      <sheetName val="Printed_Version_Energy_Bal1"/>
      <sheetName val="Print_TOE1"/>
      <sheetName val="Energy_Detail_Print1"/>
      <sheetName val="Gas_Consumption_Chart_Data1"/>
      <sheetName val="Electricity_Fuel_Cons1"/>
      <sheetName val="Energy-Gas_Share1"/>
      <sheetName val="Print_PPM1"/>
      <sheetName val="Reported_Ref_Prod_Consum1"/>
      <sheetName val="Reported_Russian_Coal_Consump1"/>
      <sheetName val="Electricity_Cons_Structure1"/>
      <sheetName val="Chart_Energy_ProdCon1"/>
      <sheetName val="chart_oil1"/>
      <sheetName val="chart_gas1"/>
      <sheetName val="chart_energy_exports1"/>
      <sheetName val="chart_oil_exports1"/>
      <sheetName val="chart_gas_exports1"/>
      <sheetName val="ener_bal_chart_data1"/>
      <sheetName val="п_3"/>
      <sheetName val="не_удалять"/>
      <sheetName val="Справочник_услуг"/>
      <sheetName val="COO2"/>
      <sheetName val="AcctMgt"/>
      <sheetName val="Creative"/>
      <sheetName val="Hotmedia2"/>
      <sheetName val="m2"/>
      <sheetName val="PR2"/>
      <sheetName val="sales2"/>
      <sheetName val="Calc_YR"/>
      <sheetName val="FitOutConfCentre"/>
      <sheetName val="PLSt 03  "/>
      <sheetName val="П 7 курс аванса"/>
      <sheetName val="37"/>
      <sheetName val="K6079E"/>
      <sheetName val="ВЛ Россети"/>
      <sheetName val="КПП"/>
      <sheetName val="FES"/>
      <sheetName val="скважина №63А (в РДЦ)"/>
      <sheetName val="скважина №33А (в РДЦ)"/>
      <sheetName val="Менеджеры"/>
      <sheetName val="Задачи"/>
      <sheetName val="Большая таблица"/>
      <sheetName val="Анализ 2п,2021"/>
      <sheetName val="ШР"/>
      <sheetName val="Трансп."/>
      <sheetName val="산근"/>
      <sheetName val="Баланс"/>
      <sheetName val="Акты"/>
      <sheetName val="Duty"/>
      <sheetName val="Oper_cash_flow"/>
      <sheetName val="23 Вспом"/>
      <sheetName val="COL 21169"/>
      <sheetName val="PLAN_2011"/>
      <sheetName val="S.INFRA.WIFI@XXX"/>
      <sheetName val="ЗАО_н.ит"/>
      <sheetName val="갑지"/>
      <sheetName val="К.вр"/>
      <sheetName val="Приложение 7 (ЕНП)"/>
      <sheetName val="Products real"/>
      <sheetName val="сср_04"/>
      <sheetName val="вспом.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левые прогр"/>
      <sheetName val="#ССЫЛКА"/>
      <sheetName val="Курс $"/>
      <sheetName val="Параметры_i"/>
      <sheetName val="покупка нпр"/>
      <sheetName val="приобретение нпр"/>
      <sheetName val="_ССЫЛКА"/>
      <sheetName val="RSOIL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Comparative GAAP"/>
      <sheetName val="Group Comparative IAS"/>
      <sheetName val="R-U IAS History"/>
      <sheetName val="Cash Flow Working"/>
      <sheetName val="REPO"/>
      <sheetName val="TB GAAP"/>
      <sheetName val="TB IAS"/>
      <sheetName val="Income Statement"/>
      <sheetName val="Balance Sheet"/>
      <sheetName val="Cash Flow"/>
      <sheetName val="G-I-F Total"/>
      <sheetName val="G-I-F (RU)"/>
      <sheetName val="G-I-F (UA)"/>
      <sheetName val="FLash IAS"/>
      <sheetName val="Loans"/>
      <sheetName val="Cash Flow support"/>
      <sheetName val="Income Statement Russia and Ukr"/>
      <sheetName val="Class A Shares Outstanding"/>
      <sheetName val="Class B Shares Outstanding"/>
      <sheetName val="Dilutive Shares Outstanding"/>
      <sheetName val="EPS Working"/>
      <sheetName val="Share Price 2002"/>
      <sheetName val="RE Working"/>
      <sheetName val="Change of Equity"/>
      <sheetName val="Sheet1"/>
      <sheetName val="Sheet2"/>
      <sheetName val="Sheet3"/>
      <sheetName val="1-ЭСПЦ"/>
      <sheetName val="COMPS"/>
      <sheetName val="BEX_Expenses_CY"/>
      <sheetName val="BEX_Expenses_PY"/>
      <sheetName val="BEX_MAIN_PL"/>
      <sheetName val="0_33"/>
      <sheetName val="БДДС month (ф)"/>
      <sheetName val="БДДС month (п)"/>
      <sheetName val="Параметры"/>
      <sheetName val="КВ 2008"/>
      <sheetName val="XLR_NoRangeSheet"/>
      <sheetName val="июль"/>
      <sheetName val="база"/>
      <sheetName val="июнь"/>
      <sheetName val="январь"/>
      <sheetName val="февраль"/>
      <sheetName val="март"/>
      <sheetName val="апрель"/>
      <sheetName val="май"/>
      <sheetName val="август"/>
      <sheetName val="сентябрь"/>
      <sheetName val="октябрь"/>
      <sheetName val="ноябрь"/>
      <sheetName val="декабрь"/>
      <sheetName val="infl_rates"/>
      <sheetName val="ИТР_РАБ_2010"/>
      <sheetName val="Assumptions"/>
      <sheetName val="LDE"/>
      <sheetName val="Returns"/>
      <sheetName val="PL"/>
      <sheetName val="ф 12"/>
      <sheetName val="Data"/>
      <sheetName val="Лист1"/>
      <sheetName val="коэф."/>
      <sheetName val="GAAP &amp; IAS Group TB &amp; Reports Q"/>
      <sheetName val="Info"/>
      <sheetName val="RUS"/>
      <sheetName val="2 Параметры"/>
      <sheetName val="BEX_AR"/>
      <sheetName val="BEX_Associates"/>
      <sheetName val="BEX_BSRP_OLD"/>
      <sheetName val="BEX_Eq"/>
      <sheetName val="BEX_Expenses1"/>
      <sheetName val="BEX_Income_Tax"/>
      <sheetName val="BEX_Intangibles"/>
      <sheetName val="BEX_Inventory"/>
      <sheetName val="BEX_invest_unit"/>
      <sheetName val="BEX_invest_unit_OLD"/>
      <sheetName val="BEX_MAIN_BS_RP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rem"/>
      <sheetName val="Справочники"/>
      <sheetName val="Справочник предприятий"/>
      <sheetName val="Справочник статей бюджета"/>
      <sheetName val="ListOfSheets"/>
      <sheetName val="автоприцепы"/>
      <sheetName val="предприятия"/>
      <sheetName val="спр"/>
      <sheetName val="Проверочная вкладка"/>
      <sheetName val="Проверочная вкладка для PL"/>
      <sheetName val="Group_Comparative_GAAP"/>
      <sheetName val="Group_Comparative_IAS"/>
      <sheetName val="R-U_IAS_History"/>
      <sheetName val="Cash_Flow_Working"/>
      <sheetName val="TB_GAAP"/>
      <sheetName val="TB_IAS"/>
      <sheetName val="Income_Statement"/>
      <sheetName val="Balance_Sheet"/>
      <sheetName val="Cash_Flow"/>
      <sheetName val="G-I-F_Total"/>
      <sheetName val="G-I-F_(RU)"/>
      <sheetName val="G-I-F_(UA)"/>
      <sheetName val="FLash_IAS"/>
      <sheetName val="Cash_Flow_support"/>
      <sheetName val="Income_Statement_Russia_and_Ukr"/>
      <sheetName val="Class_A_Shares_Outstanding"/>
      <sheetName val="Class_B_Shares_Outstanding"/>
      <sheetName val="Dilutive_Shares_Outstanding"/>
      <sheetName val="EPS_Working"/>
      <sheetName val="Share_Price_2002"/>
      <sheetName val="RE_Working"/>
      <sheetName val="Change_of_Equity"/>
      <sheetName val="Свод"/>
      <sheetName val="In2"/>
      <sheetName val="Дивизион"/>
      <sheetName val="Списки"/>
      <sheetName val="HR"/>
      <sheetName val="1"/>
      <sheetName val="С"/>
      <sheetName val="Group_Comparative_GAAP1"/>
      <sheetName val="Group_Comparative_IAS1"/>
      <sheetName val="R-U_IAS_History1"/>
      <sheetName val="Cash_Flow_Working1"/>
      <sheetName val="TB_GAAP1"/>
      <sheetName val="TB_IAS1"/>
      <sheetName val="Income_Statement1"/>
      <sheetName val="Balance_Sheet1"/>
      <sheetName val="Cash_Flow1"/>
      <sheetName val="G-I-F_Total1"/>
      <sheetName val="G-I-F_(RU)1"/>
      <sheetName val="G-I-F_(UA)1"/>
      <sheetName val="FLash_IAS1"/>
      <sheetName val="Cash_Flow_support1"/>
      <sheetName val="Income_Statement_Russia_and_Uk1"/>
      <sheetName val="Class_A_Shares_Outstanding1"/>
      <sheetName val="Class_B_Shares_Outstanding1"/>
      <sheetName val="Dilutive_Shares_Outstanding1"/>
      <sheetName val="EPS_Working1"/>
      <sheetName val="Share_Price_20021"/>
      <sheetName val="RE_Working1"/>
      <sheetName val="Change_of_Equity1"/>
      <sheetName val="БДДС_month_(ф)"/>
      <sheetName val="БДДС_month_(п)"/>
      <sheetName val="КВ_2008"/>
      <sheetName val="ф_12"/>
      <sheetName val="коэф_"/>
      <sheetName val="GAAP_&amp;_IAS_Group_TB_&amp;_Reports_Q"/>
      <sheetName val="2_Параметры"/>
      <sheetName val="Справочник_предприятий"/>
      <sheetName val="Справочник_статей_бюджета"/>
      <sheetName val="Проверочная_вкладка"/>
      <sheetName val="Проверочная_вкладка_для_PL"/>
      <sheetName val="1530"/>
      <sheetName val="Справочник"/>
      <sheetName val="Статьи пост затрат"/>
      <sheetName val="Статьи-ОД"/>
      <sheetName val="Статьи"/>
      <sheetName val="Содержание"/>
      <sheetName val="BS"/>
      <sheetName val="1240"/>
      <sheetName val="TB"/>
      <sheetName val="Движение РСД"/>
      <sheetName val="Лист3"/>
      <sheetName val="Лист2"/>
      <sheetName val="Справочник видов затрат "/>
      <sheetName val="Rates"/>
      <sheetName val="Costs"/>
      <sheetName val="#ССЫЛКА"/>
      <sheetName val="Откл. по фин. рез"/>
      <sheetName val="сводная"/>
      <sheetName val="TDSheet"/>
      <sheetName val="2013"/>
      <sheetName val="База1"/>
      <sheetName val="Настройки"/>
      <sheetName val="RSOILBAL"/>
      <sheetName val="Group_Comparative_GAAP2"/>
      <sheetName val="Group_Comparative_IAS2"/>
      <sheetName val="R-U_IAS_History2"/>
      <sheetName val="Cash_Flow_Working2"/>
      <sheetName val="TB_GAAP2"/>
      <sheetName val="TB_IAS2"/>
      <sheetName val="Income_Statement2"/>
      <sheetName val="Balance_Sheet2"/>
      <sheetName val="Cash_Flow2"/>
      <sheetName val="G-I-F_Total2"/>
      <sheetName val="G-I-F_(RU)2"/>
      <sheetName val="G-I-F_(UA)2"/>
      <sheetName val="FLash_IAS2"/>
      <sheetName val="Cash_Flow_support2"/>
      <sheetName val="Income_Statement_Russia_and_Uk2"/>
      <sheetName val="Class_A_Shares_Outstanding2"/>
      <sheetName val="Class_B_Shares_Outstanding2"/>
      <sheetName val="Dilutive_Shares_Outstanding2"/>
      <sheetName val="EPS_Working2"/>
      <sheetName val="Share_Price_20022"/>
      <sheetName val="RE_Working2"/>
      <sheetName val="Change_of_Equity2"/>
      <sheetName val="БДДС_month_(ф)1"/>
      <sheetName val="БДДС_month_(п)1"/>
      <sheetName val="КВ_20081"/>
      <sheetName val="ф_121"/>
      <sheetName val="коэф_1"/>
      <sheetName val="GAAP_&amp;_IAS_Group_TB_&amp;_Reports_1"/>
      <sheetName val="Откл__по_фин__рез"/>
      <sheetName val="2_Параметры1"/>
      <sheetName val="Справочник_предприятий1"/>
      <sheetName val="Справочник_статей_бюджета1"/>
      <sheetName val="Проверочная_вкладка1"/>
      <sheetName val="Проверочная_вкладка_для_PL1"/>
      <sheetName val="Статьи_пост_затрат"/>
      <sheetName val="Движение_РСД"/>
      <sheetName val="Справочник_видов_затрат_"/>
      <sheetName val="Продажи реальные и прогноз 20 л"/>
      <sheetName val="Cover &amp; Parameters"/>
      <sheetName val="ВН_НДЗ_график"/>
      <sheetName val="пр-во"/>
      <sheetName val="статика"/>
      <sheetName val="s"/>
      <sheetName val="Inputs Sheet"/>
      <sheetName val="TOC"/>
      <sheetName val="Master Inputs Start here"/>
      <sheetName val="BU"/>
      <sheetName val="рсч"/>
      <sheetName val="БДР УУ"/>
      <sheetName val="Банки"/>
      <sheetName val="Сценарные условия"/>
      <sheetName val="АПК(2012)"/>
      <sheetName val="Список ЕАХ"/>
      <sheetName val="PARAMETRES"/>
      <sheetName val="Cover_&amp;_Parameters"/>
      <sheetName val="Справочник_филиалов"/>
      <sheetName val="Cover_&amp;_Parameters1"/>
      <sheetName val="List"/>
      <sheetName val="Blédina cumul"/>
      <sheetName val="allocat"/>
      <sheetName val="diff03"/>
      <sheetName val="спецпивот"/>
      <sheetName val="коэф_2"/>
      <sheetName val="GAAP_&amp;_IAS_Group_TB_&amp;_Reports_2"/>
      <sheetName val="Cover_&amp;_Parameters2"/>
      <sheetName val="Blédina_cumul"/>
      <sheetName val="Сценарные_условия"/>
      <sheetName val="Признаки"/>
      <sheetName val="таблица по договорам"/>
      <sheetName val="клиенты"/>
      <sheetName val="Для списков"/>
      <sheetName val="Data-Do-Not-Delete"/>
      <sheetName val="BU Right to Grow"/>
      <sheetName val="Инстр"/>
      <sheetName val="1_Vol"/>
      <sheetName val="2_KPI"/>
      <sheetName val="1.1_Vol"/>
      <sheetName val="3_PL"/>
      <sheetName val="4_VIC_Сахар"/>
      <sheetName val="4_VIC_Крупа"/>
      <sheetName val="4_VIC_жиП"/>
      <sheetName val="5_VLC"/>
      <sheetName val="6_MC"/>
      <sheetName val="7_CC"/>
      <sheetName val="9_IT"/>
      <sheetName val="8_FIX"/>
      <sheetName val="10_CO"/>
      <sheetName val="11_Проч. ФР"/>
      <sheetName val="12_ CAPEX"/>
      <sheetName val="12.1_ CAPEX_Д."/>
      <sheetName val="12.2_ CAPEX_Р."/>
      <sheetName val="13_HR"/>
      <sheetName val="14_BS"/>
      <sheetName val="17.1_сверка IC_Баланс"/>
      <sheetName val="16_WC"/>
      <sheetName val="17_CF"/>
      <sheetName val="6.1_сверка IC_БДР"/>
      <sheetName val="18_УУ корр"/>
      <sheetName val="18.1_Кагат-е"/>
      <sheetName val="15.2_компании"/>
      <sheetName val="16.3_БДР"/>
      <sheetName val="16.4_Баланс"/>
      <sheetName val="19_2600801"/>
      <sheetName val="20_Тран-рт"/>
      <sheetName val="21_ТЭР"/>
      <sheetName val="22_АХР"/>
      <sheetName val="23_Прочие"/>
      <sheetName val="24_ОСВ"/>
      <sheetName val="25_Стр-ра ГК"/>
      <sheetName val="5_Передача_Затрат"/>
      <sheetName val="КОНТРОЛЬ PL"/>
      <sheetName val="КОНТРОЛЬ BS"/>
      <sheetName val="Б_РC"/>
      <sheetName val="РС "/>
      <sheetName val="Жом НИ"/>
      <sheetName val="Жом по мес."/>
      <sheetName val="Меласса НИ"/>
      <sheetName val="Меласса по мес."/>
      <sheetName val="Бетаин"/>
      <sheetName val="Рафинат НИ"/>
      <sheetName val="Рафинат по мес."/>
      <sheetName val="adhoc"/>
      <sheetName val="Sales month"/>
      <sheetName val="Sales YTD"/>
      <sheetName val="B2B Sugar"/>
      <sheetName val="B2C Sugar"/>
      <sheetName val="B2C Cereal"/>
      <sheetName val="assump"/>
      <sheetName val="Классификатор затрат"/>
      <sheetName val="Birim Fiyatlar"/>
      <sheetName val="Kar Oranlari"/>
      <sheetName val="Birim Fiyat Analizi"/>
      <sheetName val="Endirekt Kadro"/>
      <sheetName val="PriceSummary"/>
      <sheetName val="Natl Consult Reg."/>
      <sheetName val="10"/>
      <sheetName val="5"/>
      <sheetName val="14"/>
      <sheetName val="Katsayilar"/>
      <sheetName val="16.Veri Bankası ve Kabuller"/>
      <sheetName val="05.Detay"/>
      <sheetName val="13-Genel Gider Back-up"/>
      <sheetName val="15.5-Betonarme Maliyet Atasman"/>
      <sheetName val="11.Ekipman Back-up"/>
      <sheetName val="09.İscilik Back-up"/>
      <sheetName val="08.Proje&amp;Malzeme Back-up"/>
      <sheetName val="10.Taseron Back-up"/>
      <sheetName val="03.Kontrat Bilgileri"/>
      <sheetName val="14-Demirbas Back-up"/>
      <sheetName val="01.Kapak"/>
      <sheetName val="Cost BOQ"/>
      <sheetName val="BOQ"/>
      <sheetName val="Concrete Cost Sheet"/>
      <sheetName val="Skla.Muko"/>
      <sheetName val="Controls"/>
      <sheetName val="LBO Model"/>
      <sheetName val="1.Расчет-отчет "/>
      <sheetName val="1.Расчет-отчет  (2)"/>
      <sheetName val="вопросы"/>
      <sheetName val="Brew rub"/>
      <sheetName val="Структура ПП"/>
      <sheetName val="СводТК (БПУ)"/>
      <sheetName val="Расш"/>
      <sheetName val="ТМЦ"/>
      <sheetName val="расц"/>
      <sheetName val="техн"/>
      <sheetName val="сах св"/>
      <sheetName val="оз пш"/>
      <sheetName val="люпин"/>
      <sheetName val="яр пш"/>
      <sheetName val="яр яч"/>
      <sheetName val="оз яч"/>
      <sheetName val="пив яч"/>
      <sheetName val="оз рожь"/>
      <sheetName val="овес"/>
      <sheetName val="рапс"/>
      <sheetName val="горох"/>
      <sheetName val="соя"/>
      <sheetName val="трит"/>
      <sheetName val="греч"/>
      <sheetName val="подс"/>
      <sheetName val="кук зер"/>
      <sheetName val="кук сил"/>
      <sheetName val="мн тр"/>
      <sheetName val="одн тр"/>
      <sheetName val="лен"/>
      <sheetName val="горч"/>
      <sheetName val="рис"/>
      <sheetName val="оз рыж"/>
      <sheetName val="яр рыж"/>
      <sheetName val="сафл"/>
      <sheetName val="пары"/>
      <sheetName val="Цены"/>
      <sheetName val="исход. дан."/>
      <sheetName val="1.Расчет-отчет Consumer"/>
      <sheetName val="Исх. данные"/>
      <sheetName val="Проект"/>
      <sheetName val="Компания"/>
      <sheetName val="Опции"/>
      <sheetName val="Анализ"/>
      <sheetName val="Inputs_Sheet"/>
      <sheetName val="1.411.1"/>
      <sheetName val="1,3 новая"/>
      <sheetName val="ИнвестицииСвод"/>
      <sheetName val="Понедельно"/>
      <sheetName val="PD.5_2"/>
      <sheetName val="PD.5_1"/>
      <sheetName val="Итог по НПО "/>
      <sheetName val="Баланс (Ф1)"/>
      <sheetName val="1.401.2"/>
      <sheetName val="П"/>
      <sheetName val="3.3.31."/>
      <sheetName val="формаДДС_пЛОХ_ЛОХЛкмесяц03_ДАШв"/>
      <sheetName val="К1_МП"/>
      <sheetName val="корр-ки"/>
      <sheetName val="смета"/>
      <sheetName val="hiddenSheet"/>
      <sheetName val="справочник доп. аналитики"/>
      <sheetName val="Ilgili Atasman"/>
      <sheetName val="04-Sunum"/>
      <sheetName val="08-Ekipman Back-Up"/>
      <sheetName val="07-PGG"/>
      <sheetName val="PGG"/>
      <sheetName val="kur-parite"/>
      <sheetName val="MAPPING"/>
      <sheetName val="Именованные списки"/>
      <sheetName val="Поставщики"/>
      <sheetName val="Структура 2015"/>
      <sheetName val="Списки техники"/>
      <sheetName val="44 итого"/>
      <sheetName val="Факт"/>
      <sheetName val="План"/>
      <sheetName val="всп"/>
      <sheetName val="филиала"/>
      <sheetName val="СпрФункции"/>
      <sheetName val="СпрСтЗатрат"/>
      <sheetName val=" Цена акции 2002"/>
      <sheetName val="СтатьиОборотов"/>
      <sheetName val="Cover _ Parameters"/>
      <sheetName val=""/>
      <sheetName val="Справочник 2013"/>
      <sheetName val="new Справочник 2014"/>
      <sheetName val="Справочник 2014"/>
      <sheetName val="Справочник с 01.05.2015"/>
      <sheetName val="Справочник 2015"/>
      <sheetName val="Reimb cost-support docs mat"/>
      <sheetName val="Contracts add.attributes"/>
      <sheetName val="Currency"/>
      <sheetName val="база_IND"/>
      <sheetName val="база_SKU"/>
      <sheetName val="алгоритм"/>
      <sheetName val="ЗАТРАТЫ"/>
      <sheetName val="ФИН_БЮДЖЕТ"/>
      <sheetName val="ОТГРУЗКА_ПП"/>
      <sheetName val="БЮДЖЕТ_ПК"/>
      <sheetName val="БЮДЖЕТ_ПМ"/>
      <sheetName val="БЮДЖЕТ_ТЗК"/>
      <sheetName val="СТАТЬИ_БЮДЖЕТА"/>
      <sheetName val="Group_Comparative_GAAP3"/>
      <sheetName val="Group_Comparative_IAS3"/>
      <sheetName val="R-U_IAS_History3"/>
      <sheetName val="Cash_Flow_Working3"/>
      <sheetName val="TB_GAAP3"/>
      <sheetName val="TB_IAS3"/>
      <sheetName val="Income_Statement3"/>
      <sheetName val="Balance_Sheet3"/>
      <sheetName val="Cash_Flow3"/>
      <sheetName val="G-I-F_Total3"/>
      <sheetName val="G-I-F_(RU)3"/>
      <sheetName val="G-I-F_(UA)3"/>
      <sheetName val="FLash_IAS3"/>
      <sheetName val="Cash_Flow_support3"/>
      <sheetName val="Income_Statement_Russia_and_Uk3"/>
      <sheetName val="Class_A_Shares_Outstanding3"/>
      <sheetName val="Class_B_Shares_Outstanding3"/>
      <sheetName val="Dilutive_Shares_Outstanding3"/>
      <sheetName val="EPS_Working3"/>
      <sheetName val="Share_Price_20023"/>
      <sheetName val="RE_Working3"/>
      <sheetName val="Change_of_Equity3"/>
      <sheetName val="коэф_3"/>
      <sheetName val="GAAP_&amp;_IAS_Group_TB_&amp;_Reports_3"/>
      <sheetName val="Cover_&amp;_Parameters3"/>
      <sheetName val="Blédina_cumul1"/>
      <sheetName val="Сценарные_условия1"/>
      <sheetName val="таблица_по_договорам"/>
      <sheetName val="A"/>
      <sheetName val="Alanlar"/>
      <sheetName val="ЦZET"/>
      <sheetName val="Analiz"/>
      <sheetName val="17_УО (2)"/>
      <sheetName val="на 1 тн"/>
      <sheetName val="натуральные"/>
      <sheetName val="Пр-во_Ф (2)"/>
      <sheetName val="поголовье_надой"/>
      <sheetName val="постоянные"/>
      <sheetName val="Дерево_РБ-1 "/>
      <sheetName val="Корма РБ-1"/>
      <sheetName val="Дерево_РБ_2 к БП"/>
      <sheetName val="пост админ РБ 2"/>
      <sheetName val="переменные РБ_2"/>
      <sheetName val="Структура"/>
      <sheetName val="порог"/>
      <sheetName val="перем, пост админ"/>
      <sheetName val="динамика"/>
      <sheetName val="надой РБ_1"/>
      <sheetName val="переменные РБ_1"/>
      <sheetName val="постоянные РБ_1"/>
      <sheetName val="административные РБ_1 "/>
      <sheetName val="Цели и задачи"/>
      <sheetName val="Произ показ РБ_1"/>
      <sheetName val="PwP_13"/>
      <sheetName val="PwP_13 (2)"/>
      <sheetName val="PwP_13 РБ_1"/>
      <sheetName val="Корма РБ2 расш"/>
      <sheetName val="структура мясо_РБ"/>
      <sheetName val="Пр-во (2)"/>
      <sheetName val="Бал"/>
      <sheetName val="БДДС"/>
      <sheetName val="19_УО (2)"/>
      <sheetName val="Ф2"/>
      <sheetName val="БДР"/>
      <sheetName val="Объем"/>
      <sheetName val="ФОТ"/>
      <sheetName val="Пр"/>
      <sheetName val="ПЖ"/>
      <sheetName val="ПП"/>
      <sheetName val="ПА"/>
      <sheetName val="Выр_SS"/>
      <sheetName val="НЗП-ГП"/>
      <sheetName val="Дерево_НИ_РБ(по БУ)"/>
      <sheetName val="ФА_РБ"/>
      <sheetName val="Дерево_мес"/>
      <sheetName val="Продажи (мес.)"/>
      <sheetName val=" ФА_месяц"/>
      <sheetName val="Продажи(НИ)"/>
      <sheetName val="структура мясо мес"/>
      <sheetName val="Дерево_НИ"/>
      <sheetName val="структура мясо НИ"/>
      <sheetName val="Пр-во_Ф"/>
      <sheetName val="Выр_SS_Ф"/>
      <sheetName val="ПП_Ф"/>
      <sheetName val="ПЖ_Ф"/>
      <sheetName val="ПА_Ф"/>
      <sheetName val="Пр_ДР"/>
      <sheetName val="на 1тн_Ф"/>
      <sheetName val="НЗП-ГП_Ф"/>
      <sheetName val="Pwp_5"/>
      <sheetName val="Pwp_7"/>
      <sheetName val="PwP_9"/>
      <sheetName val="PwP_11"/>
      <sheetName val="PwP_12"/>
      <sheetName val="ТЭР"/>
      <sheetName val="PwP_13 (3)"/>
      <sheetName val="PwP_15"/>
      <sheetName val="Корма"/>
      <sheetName val="Оборот"/>
      <sheetName val="ОП_мол"/>
      <sheetName val="ОП_КРС"/>
      <sheetName val="Дерево_мес_РБ"/>
      <sheetName val=" ФА_НИ"/>
      <sheetName val="Ф2_УО"/>
      <sheetName val="ФОТ_УО"/>
      <sheetName val="Молоко_УО"/>
      <sheetName val="Выр_SS_УО"/>
      <sheetName val="2_УО"/>
      <sheetName val="3_УО"/>
      <sheetName val="4_БДР с Упр кор"/>
      <sheetName val="6_УО"/>
      <sheetName val="7_УО"/>
      <sheetName val="11_УО"/>
      <sheetName val="13_УО"/>
      <sheetName val="15_УО"/>
      <sheetName val="17_УО"/>
      <sheetName val="19_УО"/>
      <sheetName val="27_УО"/>
      <sheetName val="21_УО"/>
      <sheetName val="21.1_УО"/>
      <sheetName val="21.2_УО"/>
      <sheetName val="Сод"/>
      <sheetName val="Титул"/>
      <sheetName val="Adam-Saat Hesabi"/>
      <sheetName val="Concrete Sheet"/>
      <sheetName val="Taşeron Endireği"/>
      <sheetName val="Personnel"/>
      <sheetName val="Offsets &amp; Other Costs"/>
      <sheetName val="Summary"/>
      <sheetName val="Справочник с 01 02 2017"/>
      <sheetName val="ANLZ"/>
      <sheetName val="ÖZET"/>
      <sheetName val="Finansal tamamlanma Eğrisi"/>
      <sheetName val="Продажи_реальные_и_прогноз_20_л"/>
      <sheetName val="Статьи БДДС"/>
      <sheetName val="Статьи БДДС для ФОРМУЛ"/>
      <sheetName val="СПРАВОЧНИК СТАТЕЙ БДДС"/>
      <sheetName val="Виды сырья"/>
      <sheetName val="ЮЛ-ЦФО"/>
      <sheetName val="Правила"/>
      <sheetName val="Корректировка на район"/>
      <sheetName val="Dados BLP"/>
      <sheetName val="Brazil Sovereign"/>
      <sheetName val="COTAÇÕES"/>
      <sheetName val="BLP"/>
      <sheetName val="bud99"/>
      <sheetName val="Par"/>
      <sheetName val="Ventas"/>
      <sheetName val="Reference"/>
      <sheetName val="Parameters"/>
      <sheetName val="Lists"/>
      <sheetName val="FR"/>
      <sheetName val="Library"/>
      <sheetName val="STARTSHEET"/>
      <sheetName val="REALxMETA - CERVEJA"/>
      <sheetName val="Unidades SAC-REVENDA"/>
      <sheetName val="FX-Rates"/>
      <sheetName val="Menu"/>
      <sheetName val="Setting"/>
      <sheetName val="dep pre"/>
      <sheetName val="Front"/>
      <sheetName val="Версия"/>
      <sheetName val="Инструкция"/>
      <sheetName val="Расчет цикла"/>
      <sheetName val="Диаграмма"/>
      <sheetName val="Главный лист"/>
      <sheetName val="Уборки"/>
      <sheetName val="Рецепты партий"/>
      <sheetName val="Рецепты"/>
      <sheetName val="Переменные"/>
      <sheetName val="Тоннаж из графика"/>
      <sheetName val="Операции"/>
      <sheetName val="Количество"/>
      <sheetName val="Прод-ть"/>
      <sheetName val="Empresas"/>
      <sheetName val="Participantes"/>
      <sheetName val="MOL"/>
      <sheetName val="POCE"/>
      <sheetName val="brand definitions"/>
      <sheetName val="plant"/>
      <sheetName val="PREMISAS"/>
      <sheetName val="Calc 1"/>
      <sheetName val="Eviews_Suporte"/>
      <sheetName val="WIP"/>
      <sheetName val="Validation"/>
      <sheetName val="Selection Lists"/>
      <sheetName val="progr"/>
      <sheetName val="Dados_BLP"/>
      <sheetName val="Brazil_Sovereign"/>
      <sheetName val="REALxMETA_-_CERVEJA"/>
      <sheetName val="Unidades_SAC-REVENDA"/>
      <sheetName val="dep_pre"/>
      <sheetName val="Расчет_цикла"/>
      <sheetName val="Главный_лист"/>
      <sheetName val="Рецепты_партий"/>
      <sheetName val="Тоннаж_из_графика"/>
      <sheetName val="brand_definitions"/>
      <sheetName val="Dados_BLP1"/>
      <sheetName val="Brazil_Sovereign1"/>
      <sheetName val="REALxMETA_-_CERVEJA1"/>
      <sheetName val="Unidades_SAC-REVENDA1"/>
      <sheetName val="dep_pre1"/>
      <sheetName val="Расчет_цикла1"/>
      <sheetName val="Главный_лист1"/>
      <sheetName val="Рецепты_партий1"/>
      <sheetName val="Тоннаж_из_графика1"/>
      <sheetName val="brand_definitions1"/>
      <sheetName val="Step2_Correlation"/>
      <sheetName val="Step2_Histogram"/>
      <sheetName val="C90_NET"/>
      <sheetName val="Категории льгот"/>
      <sheetName val="2.1 ФОТ и страховые взносы"/>
      <sheetName val="Справочник подразделений"/>
      <sheetName val="PL план 2017 "/>
      <sheetName val="Мэппинг ДО-Объект"/>
      <sheetName val="Корректировки помесячно"/>
      <sheetName val="UNITSCHD"/>
      <sheetName val="Rate-Code"/>
      <sheetName val="Kabuller"/>
      <sheetName val="Tesisat Ekibi CG"/>
      <sheetName val="Шаблон помесячно"/>
      <sheetName val="Proforma"/>
      <sheetName val="Исх"/>
      <sheetName val="Forecast"/>
      <sheetName val="4. C-F"/>
      <sheetName val="16"/>
      <sheetName val="50"/>
      <sheetName val="TESİSAT"/>
      <sheetName val="5001"/>
      <sheetName val="5003"/>
      <sheetName val="5002"/>
      <sheetName val="5008"/>
      <sheetName val="5006"/>
      <sheetName val="5007"/>
      <sheetName val="5005"/>
      <sheetName val="5004"/>
      <sheetName val="Список"/>
      <sheetName val="Data Validation"/>
      <sheetName val="Database (RUR)Mar YTD"/>
      <sheetName val="4. NWABC"/>
      <sheetName val="Title"/>
      <sheetName val="Компании группы"/>
      <sheetName val="ПРИЛОЖЕНИЕ 2"/>
      <sheetName val="Проект2002"/>
      <sheetName val="Бизнес план"/>
      <sheetName val="Service"/>
      <sheetName val="Навигатор"/>
      <sheetName val="IF (10)"/>
      <sheetName val="Ф-расх.часть"/>
      <sheetName val="июль-дек"/>
      <sheetName val="СП_Ед. изм"/>
      <sheetName val="Ratios"/>
      <sheetName val="Common-Size"/>
      <sheetName val="FCF"/>
      <sheetName val="Schedules"/>
      <sheetName val="Proj. Bal."/>
      <sheetName val="Steel reorganization"/>
      <sheetName val="CAPEX"/>
      <sheetName val="Sensitivity analysis"/>
      <sheetName val="Plan_acc"/>
      <sheetName val="НТМК"/>
      <sheetName val="DCF_GA"/>
      <sheetName val="затрат"/>
      <sheetName val="1.3 ФОТ и страховые взносы"/>
      <sheetName val="GLC_ratios_Jun"/>
      <sheetName val="manag_balance"/>
      <sheetName val="_dropDownSheet"/>
      <sheetName val="Список_ЕАХ"/>
      <sheetName val="Справочник_2013"/>
      <sheetName val="new_Справочник_2014"/>
      <sheetName val="Справочник_2014"/>
      <sheetName val="Справочник_с_01_05_2015"/>
      <sheetName val="Справочник_2015"/>
      <sheetName val="Reimb_cost-support_docs_mat"/>
      <sheetName val="ЦФО"/>
      <sheetName val="Статьи БДР"/>
      <sheetName val="Справочник с 01.01.20"/>
      <sheetName val="Indice Precos Mes"/>
      <sheetName val="ЗСМК (2)"/>
      <sheetName val="статусные"/>
      <sheetName val="Водитель-машина"/>
      <sheetName val="НСИ"/>
      <sheetName val="Перечень"/>
      <sheetName val="Group_Comparative_GAAP4"/>
      <sheetName val="Group_Comparative_IAS4"/>
      <sheetName val="R-U_IAS_History4"/>
      <sheetName val="Cash_Flow_Working4"/>
      <sheetName val="TB_GAAP4"/>
      <sheetName val="TB_IAS4"/>
      <sheetName val="Income_Statement4"/>
      <sheetName val="Balance_Sheet4"/>
      <sheetName val="Cash_Flow4"/>
      <sheetName val="G-I-F_Total4"/>
      <sheetName val="G-I-F_(RU)4"/>
      <sheetName val="G-I-F_(UA)4"/>
      <sheetName val="FLash_IAS4"/>
      <sheetName val="Cash_Flow_support4"/>
      <sheetName val="Income_Statement_Russia_and_Uk4"/>
      <sheetName val="Class_A_Shares_Outstanding4"/>
      <sheetName val="Class_B_Shares_Outstanding4"/>
      <sheetName val="Dilutive_Shares_Outstanding4"/>
      <sheetName val="EPS_Working4"/>
      <sheetName val="Share_Price_20024"/>
      <sheetName val="RE_Working4"/>
      <sheetName val="Change_of_Equity4"/>
      <sheetName val="БДДС_month_(ф)2"/>
      <sheetName val="БДДС_month_(п)2"/>
      <sheetName val="КВ_20082"/>
      <sheetName val="ф_122"/>
      <sheetName val="коэф_4"/>
      <sheetName val="GAAP_&amp;_IAS_Group_TB_&amp;_Reports_4"/>
      <sheetName val="Cover_&amp;_Parameters4"/>
      <sheetName val="2_Параметры2"/>
      <sheetName val="Справочник_предприятий2"/>
      <sheetName val="Справочник_статей_бюджета2"/>
      <sheetName val="Проверочная_вкладка2"/>
      <sheetName val="Проверочная_вкладка_для_PL2"/>
      <sheetName val="Blédina_cumul2"/>
      <sheetName val="Сценарные_условия2"/>
      <sheetName val="таблица_по_договорам1"/>
      <sheetName val="Cover___Parameters"/>
      <sheetName val="Для_списков"/>
      <sheetName val="BU_Right_to_Grow"/>
      <sheetName val="mp"/>
      <sheetName val="GD"/>
      <sheetName val="2.2"/>
      <sheetName val="22"/>
      <sheetName val="3"/>
      <sheetName val="6"/>
      <sheetName val="8"/>
      <sheetName val="9"/>
      <sheetName val="17.1_свемка IC_Баланс"/>
      <sheetName val="Scenario Manager"/>
      <sheetName val="SR3"/>
      <sheetName val="т"/>
      <sheetName val="Ав (закупка, услуги)"/>
      <sheetName val="БДДС год"/>
      <sheetName val="ГСМ"/>
      <sheetName val="13,40 Авансы_получ"/>
      <sheetName val="Резерв"/>
      <sheetName val="Произв пок раст 3 "/>
      <sheetName val="Сдача произведен. прод."/>
      <sheetName val="Лист8"/>
      <sheetName val="Plan BPC"/>
      <sheetName val="Plan UKT "/>
      <sheetName val="Список ШД"/>
      <sheetName val="Ежемесячный отчет"/>
      <sheetName val="Таблицы 1-5"/>
      <sheetName val="Set"/>
      <sheetName val="Настройка"/>
      <sheetName val="SPRACHMODUL"/>
      <sheetName val="pasiva-skutečnost"/>
      <sheetName val="Global Variables"/>
      <sheetName val="Справ"/>
      <sheetName val="Справочник ОЕ"/>
      <sheetName val="Прямые затраты январь"/>
      <sheetName val="аналитика"/>
      <sheetName val="inputs"/>
      <sheetName val="Лист1 (3)"/>
      <sheetName val="KAR10"/>
      <sheetName val="Контакты"/>
      <sheetName val="БДР_УУ"/>
      <sheetName val="кальк. "/>
      <sheetName val="Роли и доли -К"/>
      <sheetName val="Исходный"/>
      <sheetName val="Кедровский"/>
      <sheetName val="0 версия"/>
      <sheetName val="Sum of cross rates and ASW"/>
      <sheetName val="Calenderised - DTP"/>
      <sheetName val="объясн по УСО"/>
      <sheetName val="RENTsumitomo-F"/>
      <sheetName val="09.İscilik Back-萹ă"/>
      <sheetName val="09.İscilik Back-⏬枤"/>
      <sheetName val="LE plans"/>
      <sheetName val="Data for lists"/>
      <sheetName val="Data_Validation"/>
      <sheetName val="LE_plans"/>
      <sheetName val="Wages"/>
      <sheetName val="Bridge GM BYN"/>
      <sheetName val="Статьи_пост_затрат1"/>
      <sheetName val="Движение_РСД1"/>
      <sheetName val="Справочник_видов_затрат_1"/>
      <sheetName val="Список_ЕАХ1"/>
      <sheetName val="Справочник_20131"/>
      <sheetName val="new_Справочник_20141"/>
      <sheetName val="Справочник_20141"/>
      <sheetName val="Справочник_с_01_05_20151"/>
      <sheetName val="Справочник_20151"/>
      <sheetName val="Reimb_cost-support_docs_mat1"/>
      <sheetName val="Contracts_add_attributes"/>
      <sheetName val="Продажи_реальные_и_прогноз_20_1"/>
      <sheetName val="исход__дан_"/>
      <sheetName val="Inputs_Sheet1"/>
      <sheetName val="Master_Inputs_Start_here"/>
      <sheetName val="Brew_rub"/>
      <sheetName val="Структура_ПП"/>
      <sheetName val="СводТК_(БПУ)"/>
      <sheetName val="сах_св"/>
      <sheetName val="оз_пш"/>
      <sheetName val="яр_пш"/>
      <sheetName val="яр_яч"/>
      <sheetName val="оз_яч"/>
      <sheetName val="пив_яч"/>
      <sheetName val="оз_рожь"/>
      <sheetName val="кук_зер"/>
      <sheetName val="кук_сил"/>
      <sheetName val="мн_тр"/>
      <sheetName val="одн_тр"/>
      <sheetName val="оз_рыж"/>
      <sheetName val="яр_рыж"/>
      <sheetName val="Birim_Fiyatlar"/>
      <sheetName val="Kar_Oranlari"/>
      <sheetName val="Birim_Fiyat_Analizi"/>
      <sheetName val="Endirekt_Kadro"/>
      <sheetName val="4__C-F"/>
      <sheetName val="Компании_группы"/>
      <sheetName val="IF_(10)"/>
      <sheetName val="Ф-расх_часть"/>
      <sheetName val="Справочник_с_01_02_2017"/>
      <sheetName val="Исх__данные"/>
      <sheetName val="1_411_1"/>
      <sheetName val="1,3_новая"/>
      <sheetName val="PD_5_2"/>
      <sheetName val="PD_5_1"/>
      <sheetName val="Итог_по_НПО_"/>
      <sheetName val="Баланс_(Ф1)"/>
      <sheetName val="1_401_2"/>
      <sheetName val="3_3_31_"/>
      <sheetName val="Database_(RUR)Mar_YTD"/>
      <sheetName val="4__NWABC"/>
      <sheetName val="СП_Ед__изм"/>
      <sheetName val="ПРИЛОЖЕНИЕ_2"/>
      <sheetName val="Классификатор_затрат"/>
      <sheetName val="Taşeron_Endireği"/>
      <sheetName val="справочник_доп__аналитики"/>
      <sheetName val="1_1_Vol"/>
      <sheetName val="11_Проч__ФР"/>
      <sheetName val="12__CAPEX"/>
      <sheetName val="12_1__CAPEX_Д_"/>
      <sheetName val="12_2__CAPEX_Р_"/>
      <sheetName val="17_1_сверка_IC_Баланс"/>
      <sheetName val="6_1_сверка_IC_БДР"/>
      <sheetName val="18_УУ_корр"/>
      <sheetName val="18_1_Кагат-е"/>
      <sheetName val="15_2_компании"/>
      <sheetName val="16_3_БДР"/>
      <sheetName val="16_4_Баланс"/>
      <sheetName val="25_Стр-ра_ГК"/>
      <sheetName val="КОНТРОЛЬ_PL"/>
      <sheetName val="КОНТРОЛЬ_BS"/>
      <sheetName val="РС_"/>
      <sheetName val="Жом_НИ"/>
      <sheetName val="Жом_по_мес_"/>
      <sheetName val="Меласса_НИ"/>
      <sheetName val="Меласса_по_мес_"/>
      <sheetName val="Рафинат_НИ"/>
      <sheetName val="Рафинат_по_мес_"/>
      <sheetName val="Sales_month"/>
      <sheetName val="Sales_YTD"/>
      <sheetName val="B2B_Sugar"/>
      <sheetName val="B2C_Sugar"/>
      <sheetName val="B2C_Cereal"/>
      <sheetName val="LBO_Model"/>
      <sheetName val="1_Расчет-отчет_"/>
      <sheetName val="1_Расчет-отчет__(2)"/>
      <sheetName val="1_Расчет-отчет_Consumer"/>
      <sheetName val="Ilgili_Atasman"/>
      <sheetName val="08-Ekipman_Back-Up"/>
      <sheetName val="Cost_BOQ"/>
      <sheetName val="16_Veri_Bankası_ve_Kabuller"/>
      <sheetName val="05_Detay"/>
      <sheetName val="13-Genel_Gider_Back-up"/>
      <sheetName val="15_5-Betonarme_Maliyet_Atasman"/>
      <sheetName val="11_Ekipman_Back-up"/>
      <sheetName val="09_İscilik_Back-up"/>
      <sheetName val="08_Proje&amp;Malzeme_Back-up"/>
      <sheetName val="10_Taseron_Back-up"/>
      <sheetName val="03_Kontrat_Bilgileri"/>
      <sheetName val="14-Demirbas_Back-up"/>
      <sheetName val="01_Kapak"/>
      <sheetName val="Concrete_Cost_Sheet"/>
      <sheetName val="Skla_Muko"/>
      <sheetName val="17_УО_(2)"/>
      <sheetName val="на_1_тн"/>
      <sheetName val="Пр-во_Ф_(2)"/>
      <sheetName val="Дерево_РБ-1_"/>
      <sheetName val="Корма_РБ-1"/>
      <sheetName val="Дерево_РБ_2_к_БП"/>
      <sheetName val="пост_админ_РБ_2"/>
      <sheetName val="переменные_РБ_2"/>
      <sheetName val="перем,_пост_админ"/>
      <sheetName val="надой_РБ_1"/>
      <sheetName val="переменные_РБ_1"/>
      <sheetName val="постоянные_РБ_1"/>
      <sheetName val="административные_РБ_1_"/>
      <sheetName val="Цели_и_задачи"/>
      <sheetName val="Произ_показ_РБ_1"/>
      <sheetName val="PwP_13_(2)"/>
      <sheetName val="PwP_13_РБ_1"/>
      <sheetName val="Корма_РБ2_расш"/>
      <sheetName val="структура_мясо_РБ"/>
      <sheetName val="Пр-во_(2)"/>
      <sheetName val="19_УО_(2)"/>
      <sheetName val="Дерево_НИ_РБ(по_БУ)"/>
      <sheetName val="Продажи_(мес_)"/>
      <sheetName val="_ФА_месяц"/>
      <sheetName val="структура_мясо_мес"/>
      <sheetName val="структура_мясо_НИ"/>
      <sheetName val="на_1тн_Ф"/>
      <sheetName val="PwP_13_(3)"/>
      <sheetName val="_ФА_НИ"/>
      <sheetName val="4_БДР_с_Упр_кор"/>
      <sheetName val="21_1_УО"/>
      <sheetName val="21_2_УО"/>
      <sheetName val="Категории_льгот"/>
      <sheetName val="2_1_ФОТ_и_страховые_взносы"/>
      <sheetName val="1_3_ФОТ_и_страховые_взносы"/>
      <sheetName val="Proj__Bal_"/>
      <sheetName val="Steel_reorganization"/>
      <sheetName val="Sensitivity_analysis"/>
      <sheetName val="Natl_Consult_Reg_"/>
      <sheetName val="Бизнес_план"/>
      <sheetName val="Indice_Precos_Mes"/>
      <sheetName val="Список группы"/>
      <sheetName val="Group_Comparative_GAAP5"/>
      <sheetName val="Group_Comparative_IAS5"/>
      <sheetName val="R-U_IAS_History5"/>
      <sheetName val="Cash_Flow_Working5"/>
      <sheetName val="TB_GAAP5"/>
      <sheetName val="TB_IAS5"/>
      <sheetName val="Income_Statement5"/>
      <sheetName val="Balance_Sheet5"/>
      <sheetName val="Cash_Flow5"/>
      <sheetName val="G-I-F_Total5"/>
      <sheetName val="G-I-F_(RU)5"/>
      <sheetName val="G-I-F_(UA)5"/>
      <sheetName val="FLash_IAS5"/>
      <sheetName val="Cash_Flow_support5"/>
      <sheetName val="Income_Statement_Russia_and_Uk5"/>
      <sheetName val="Class_A_Shares_Outstanding5"/>
      <sheetName val="Class_B_Shares_Outstanding5"/>
      <sheetName val="Dilutive_Shares_Outstanding5"/>
      <sheetName val="EPS_Working5"/>
      <sheetName val="Share_Price_20025"/>
      <sheetName val="RE_Working5"/>
      <sheetName val="Change_of_Equity5"/>
      <sheetName val="Cover___Parameters1"/>
      <sheetName val="БДДС_month_(ф)3"/>
      <sheetName val="БДДС_month_(п)3"/>
      <sheetName val="GAAP_&amp;_IAS_Group_TB_&amp;_Reports_5"/>
      <sheetName val="КВ_20083"/>
      <sheetName val="ф_123"/>
      <sheetName val="коэф_5"/>
      <sheetName val="Cover_&amp;_Parameters5"/>
      <sheetName val="2_Параметры3"/>
      <sheetName val="Справочник_предприятий3"/>
      <sheetName val="Справочник_статей_бюджета3"/>
      <sheetName val="Проверочная_вкладка3"/>
      <sheetName val="Проверочная_вкладка_для_PL3"/>
      <sheetName val="Blédina_cumul3"/>
      <sheetName val="Сценарные_условия3"/>
      <sheetName val="Ав_(закупка,_услуги)"/>
      <sheetName val="БДДС_год"/>
      <sheetName val="13,40_Авансы_получ"/>
      <sheetName val="Произв_пок_раст_3_"/>
      <sheetName val="Сдача_произведен__прод_"/>
      <sheetName val="Tesisat_Ekibi_CG"/>
      <sheetName val="Finansal_tamamlanma_Eğrisi"/>
      <sheetName val="Offsets_&amp;_Other_Costs"/>
      <sheetName val="Adam-Saat_Hesabi"/>
      <sheetName val="Concrete_Sheet"/>
      <sheetName val="таблица_по_договорам2"/>
      <sheetName val="Именованные_списки"/>
      <sheetName val="44_итого"/>
      <sheetName val="Структура_2015"/>
      <sheetName val="Списки_техники"/>
      <sheetName val="_Цена_акции_2002"/>
      <sheetName val="исходные"/>
      <sheetName val="расшифровка кодов"/>
      <sheetName val="İ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/>
      <sheetData sheetId="603"/>
      <sheetData sheetId="604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/>
      <sheetData sheetId="708"/>
      <sheetData sheetId="709"/>
      <sheetData sheetId="710"/>
      <sheetData sheetId="711"/>
      <sheetData sheetId="712"/>
      <sheetData sheetId="713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/>
      <sheetData sheetId="798" refreshError="1"/>
      <sheetData sheetId="799" refreshError="1"/>
      <sheetData sheetId="800" refreshError="1"/>
      <sheetData sheetId="80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/>
      <sheetData sheetId="816"/>
      <sheetData sheetId="817" refreshError="1"/>
      <sheetData sheetId="818" refreshError="1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График"/>
      <sheetName val="График вал"/>
      <sheetName val="Ср ставка факт"/>
      <sheetName val="Ср ставка ном"/>
      <sheetName val="Ср вн долг"/>
      <sheetName val="USD"/>
      <sheetName val="GBP"/>
      <sheetName val="Подбор"/>
      <sheetName val="Списки"/>
      <sheetName val="Проверка"/>
      <sheetName val="Контакты"/>
    </sheetNames>
    <sheetDataSet>
      <sheetData sheetId="0">
        <row r="2">
          <cell r="B2">
            <v>1.5499999999999999E-3</v>
          </cell>
        </row>
        <row r="3">
          <cell r="B3">
            <v>2.349E-3</v>
          </cell>
        </row>
      </sheetData>
      <sheetData sheetId="1"/>
      <sheetData sheetId="2">
        <row r="12">
          <cell r="D12" t="str">
            <v>USD</v>
          </cell>
        </row>
        <row r="13">
          <cell r="D13">
            <v>35</v>
          </cell>
        </row>
        <row r="14">
          <cell r="D14">
            <v>53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USD</v>
          </cell>
        </row>
        <row r="3">
          <cell r="A3" t="str">
            <v>RUR</v>
          </cell>
        </row>
        <row r="4">
          <cell r="A4" t="str">
            <v>Исх. валюта</v>
          </cell>
        </row>
      </sheetData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табл. 5.2"/>
      <sheetName val="Выручка комб."/>
      <sheetName val="Табл.5.2"/>
      <sheetName val="Кап. влож"/>
      <sheetName val="экспл.комб."/>
      <sheetName val="поток комб. "/>
      <sheetName val="доход комб."/>
      <sheetName val="доход комб.окр."/>
      <sheetName val="Анализ чув-ти"/>
      <sheetName val="Анализ чув-ти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П"/>
      <sheetName val="11"/>
      <sheetName val="#ССЫЛКА"/>
      <sheetName val="1,3 новая"/>
      <sheetName val="Итог по НПО "/>
      <sheetName val="Понедельно"/>
      <sheetName val="Баланс (Ф1)"/>
      <sheetName val="1.401.2"/>
      <sheetName val="1.411.1"/>
      <sheetName val="3.3.31."/>
      <sheetName val="ИнвестицииСвод"/>
      <sheetName val="Параметры"/>
      <sheetName val="СЗ-процессинг"/>
      <sheetName val="Нормативы"/>
      <sheetName val="СЗ-собственная деятельность"/>
      <sheetName val="СЦЕНАРН УСЛ"/>
      <sheetName val="Дебиторы"/>
      <sheetName val="Groupings"/>
      <sheetName val="Затраты"/>
      <sheetName val="Список"/>
      <sheetName val="13 NGDO"/>
      <sheetName val="Scenar"/>
      <sheetName val="VLOOKUP"/>
      <sheetName val="INPUTMASTER"/>
      <sheetName val="предприятия"/>
      <sheetName val="Сдача "/>
      <sheetName val="Пром1"/>
      <sheetName val="ЗАО_мес"/>
      <sheetName val="ЗАО_н.ит"/>
      <sheetName val="index"/>
      <sheetName val="field"/>
      <sheetName val="CF"/>
      <sheetName val="ИНВ_РАСХ"/>
      <sheetName val="Книга4"/>
      <sheetName val="XLR_NoRangeSheet"/>
      <sheetName val="СВОДНАЯ "/>
      <sheetName val="welldata frac analysis"/>
      <sheetName val="T1"/>
      <sheetName val="Авиа "/>
      <sheetName val="Усинск"/>
      <sheetName val="1"/>
      <sheetName val="KP1590_E"/>
      <sheetName val="1,3_новая"/>
      <sheetName val="Итог_по_НПО_"/>
      <sheetName val="Баланс_(Ф1)"/>
      <sheetName val="1_401_2"/>
      <sheetName val="1_411_1"/>
      <sheetName val="3_3_31_"/>
      <sheetName val="СЗ-собственная_деятельность"/>
      <sheetName val="СЦЕНАРН_УСЛ"/>
      <sheetName val="13_NGDO"/>
      <sheetName val="Сдача_"/>
      <sheetName val="ЗАО_н_ит"/>
      <sheetName val="welldata_frac_analysis"/>
      <sheetName val="СВОДНАЯ_"/>
      <sheetName val="Авиа_"/>
      <sheetName val="Программа_Р1_AR_ГОР_342"/>
      <sheetName val="m3 per mm"/>
      <sheetName val="BILL"/>
      <sheetName val="Справочник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араметры"/>
      <sheetName val="Лист1"/>
      <sheetName val="Вводные"/>
      <sheetName val="Титул"/>
      <sheetName val="оглав"/>
      <sheetName val="ТЭП"/>
      <sheetName val="ПП"/>
      <sheetName val="ПП Западно-Малобалыкское"/>
      <sheetName val="ПП Унтыгейское"/>
      <sheetName val="ПП Кулунское"/>
      <sheetName val="ПУ"/>
      <sheetName val="Реализация"/>
      <sheetName val="СМЕТА_ОП"/>
      <sheetName val="СМЕТА_ОП З-Малобалыкское"/>
      <sheetName val="СМЕТА_ОП Унтыгейское"/>
      <sheetName val="СМЕТА_ОП Кулунское"/>
      <sheetName val="СМЕТА_КР"/>
      <sheetName val="СМЕТА_УР"/>
      <sheetName val="Операц_Внереал"/>
      <sheetName val="ПланКВ"/>
      <sheetName val="БДДС"/>
      <sheetName val="ЦФО"/>
      <sheetName val="КБ-ФД"/>
      <sheetName val="КБ ФД"/>
      <sheetName val="КБ-Налоги"/>
      <sheetName val="КБ-Остатки ГП"/>
      <sheetName val="КБ-Амортизация"/>
      <sheetName val="ЮН-ФД"/>
      <sheetName val="ЮН-НДПИ"/>
      <sheetName val="ЮН-Нал на Приб"/>
      <sheetName val="ЮН-НДС"/>
      <sheetName val="ФинРез"/>
      <sheetName val="Свод ЦФО"/>
      <sheetName val="CheckВГО"/>
      <sheetName val="Прогноз"/>
      <sheetName val="ЦФО 5 мес"/>
      <sheetName val="ЦФО 6 мес план"/>
      <sheetName val="ЦФО Материалы"/>
      <sheetName val="ЦФО отранж."/>
      <sheetName val="ЦФО отранж"/>
      <sheetName val="ЦФО 5 мес."/>
      <sheetName val="ЦФО 6 мес."/>
    </sheetNames>
    <sheetDataSet>
      <sheetData sheetId="0">
        <row r="1">
          <cell r="A1" t="str">
            <v>список ГК</v>
          </cell>
          <cell r="C1" t="str">
            <v>ГруппаОтчет</v>
          </cell>
          <cell r="D1" t="str">
            <v>КонтурОтчет</v>
          </cell>
          <cell r="E1" t="str">
            <v>Список компаний</v>
          </cell>
          <cell r="K1" t="str">
            <v>ГК</v>
          </cell>
          <cell r="L1" t="str">
            <v>Дочка</v>
          </cell>
          <cell r="N1" t="str">
            <v>ИмяКорНаз</v>
          </cell>
          <cell r="S1" t="str">
            <v>Период</v>
          </cell>
          <cell r="T1" t="str">
            <v>Число</v>
          </cell>
          <cell r="V1" t="str">
            <v>ГК</v>
          </cell>
          <cell r="W1" t="str">
            <v>Компания</v>
          </cell>
          <cell r="X1" t="str">
            <v>Месторождение</v>
          </cell>
          <cell r="Z1" t="str">
            <v>Листы</v>
          </cell>
          <cell r="AH1" t="str">
            <v>Раздел</v>
          </cell>
          <cell r="AI1" t="str">
            <v>Статья БДР</v>
          </cell>
          <cell r="AS1" t="str">
            <v>ТипПродукта</v>
          </cell>
          <cell r="AU1" t="str">
            <v>Процесс калькуляции</v>
          </cell>
        </row>
        <row r="2">
          <cell r="A2" t="str">
            <v>ГК БКН</v>
          </cell>
          <cell r="C2" t="str">
            <v>ГК БКН</v>
          </cell>
          <cell r="D2" t="str">
            <v>ГК БКН</v>
          </cell>
          <cell r="E2" t="str">
            <v>Группа компаний БелкамНефть</v>
          </cell>
          <cell r="K2" t="str">
            <v>ГК КН</v>
          </cell>
          <cell r="N2" t="str">
            <v>Внеш</v>
          </cell>
          <cell r="S2" t="str">
            <v>План 2014</v>
          </cell>
          <cell r="T2">
            <v>12</v>
          </cell>
          <cell r="V2" t="str">
            <v>ГК КН</v>
          </cell>
          <cell r="W2" t="str">
            <v>КН</v>
          </cell>
          <cell r="Z2" t="str">
            <v>ПУ</v>
          </cell>
          <cell r="AH2" t="str">
            <v>ПУ</v>
          </cell>
          <cell r="AS2" t="str">
            <v>Нефть и газ</v>
          </cell>
          <cell r="AU2" t="str">
            <v>Расходы на энергию по извлечению УВС</v>
          </cell>
        </row>
        <row r="3">
          <cell r="A3" t="str">
            <v>ГК КБ</v>
          </cell>
          <cell r="C3" t="str">
            <v>ГК КН</v>
          </cell>
          <cell r="D3" t="str">
            <v>ГК КН</v>
          </cell>
          <cell r="E3" t="str">
            <v>Группа компаний Комнедра</v>
          </cell>
          <cell r="K3" t="str">
            <v>ГК КН</v>
          </cell>
          <cell r="N3" t="str">
            <v>НФ</v>
          </cell>
          <cell r="S3">
            <v>41640</v>
          </cell>
          <cell r="T3">
            <v>1</v>
          </cell>
          <cell r="V3" t="str">
            <v>ГК КН</v>
          </cell>
          <cell r="W3" t="str">
            <v>КН</v>
          </cell>
          <cell r="Z3" t="str">
            <v>Реализация</v>
          </cell>
          <cell r="AH3" t="str">
            <v>ПУ</v>
          </cell>
          <cell r="AS3" t="str">
            <v>Нефтепродукты</v>
          </cell>
          <cell r="AU3" t="str">
            <v>Расходы по искусственному воздействию на пласт</v>
          </cell>
        </row>
        <row r="4">
          <cell r="A4" t="str">
            <v>ГК КН</v>
          </cell>
          <cell r="C4" t="str">
            <v>ГК КН</v>
          </cell>
          <cell r="D4" t="str">
            <v>КН</v>
          </cell>
          <cell r="E4" t="str">
            <v>ОАО "Комнедра"</v>
          </cell>
          <cell r="K4" t="str">
            <v>ГК ННГ</v>
          </cell>
          <cell r="N4" t="str">
            <v>КН</v>
          </cell>
          <cell r="S4">
            <v>41671</v>
          </cell>
          <cell r="T4">
            <v>2</v>
          </cell>
          <cell r="V4" t="str">
            <v>ГК КН</v>
          </cell>
          <cell r="W4" t="str">
            <v>КН</v>
          </cell>
          <cell r="Z4" t="str">
            <v>СМЕТА_ОП</v>
          </cell>
          <cell r="AH4" t="str">
            <v>ПУ</v>
          </cell>
          <cell r="AS4" t="str">
            <v>Услуги</v>
          </cell>
          <cell r="AU4" t="str">
            <v>Расходы на оплату труда производственных рабочих с отчислениями</v>
          </cell>
        </row>
        <row r="5">
          <cell r="A5" t="str">
            <v>ГК ННГ</v>
          </cell>
          <cell r="C5" t="str">
            <v>ГК КН</v>
          </cell>
          <cell r="D5" t="str">
            <v>ЧН</v>
          </cell>
          <cell r="E5" t="str">
            <v>ООО "Чедтый нефть"</v>
          </cell>
          <cell r="K5" t="str">
            <v>ГК ННГ</v>
          </cell>
          <cell r="N5" t="str">
            <v>ЧН</v>
          </cell>
          <cell r="S5">
            <v>41699</v>
          </cell>
          <cell r="T5">
            <v>3</v>
          </cell>
          <cell r="V5" t="str">
            <v>ГК КН</v>
          </cell>
          <cell r="W5" t="str">
            <v>КН</v>
          </cell>
          <cell r="Z5" t="str">
            <v>СМЕТА_КР</v>
          </cell>
          <cell r="AH5" t="str">
            <v>ПУ</v>
          </cell>
          <cell r="AS5" t="str">
            <v>Прочее</v>
          </cell>
          <cell r="AU5" t="str">
            <v>Амортизация и аренда скважин</v>
          </cell>
        </row>
        <row r="6">
          <cell r="A6" t="str">
            <v>ГК СИН</v>
          </cell>
          <cell r="C6" t="str">
            <v>ГК ННГ</v>
          </cell>
          <cell r="D6" t="str">
            <v>ГК ННГ</v>
          </cell>
          <cell r="E6" t="str">
            <v>Группа компаний Новосибирскнефтегаз</v>
          </cell>
          <cell r="K6" t="str">
            <v>ГК СИН</v>
          </cell>
          <cell r="N6" t="str">
            <v>ННГ</v>
          </cell>
          <cell r="S6">
            <v>41730</v>
          </cell>
          <cell r="T6">
            <v>4</v>
          </cell>
          <cell r="V6" t="str">
            <v>ГК КН</v>
          </cell>
          <cell r="W6" t="str">
            <v>КН</v>
          </cell>
          <cell r="Z6" t="str">
            <v>СМЕТА_УР</v>
          </cell>
          <cell r="AH6" t="str">
            <v>Реализация</v>
          </cell>
          <cell r="AU6" t="str">
            <v>Расходы по сбору и транспортировке УВС</v>
          </cell>
        </row>
        <row r="7">
          <cell r="A7" t="str">
            <v>ГК УНС</v>
          </cell>
          <cell r="C7" t="str">
            <v>ГК ННГ</v>
          </cell>
          <cell r="D7" t="str">
            <v>ННГ</v>
          </cell>
          <cell r="E7" t="str">
            <v>ОАО "Новосибирскнефтегаз"</v>
          </cell>
          <cell r="K7" t="str">
            <v>ГК СИН</v>
          </cell>
          <cell r="N7" t="str">
            <v>СНГ</v>
          </cell>
          <cell r="S7">
            <v>41760</v>
          </cell>
          <cell r="T7">
            <v>5</v>
          </cell>
          <cell r="V7" t="str">
            <v>ГК КН</v>
          </cell>
          <cell r="W7" t="str">
            <v>ЧН</v>
          </cell>
          <cell r="Z7" t="str">
            <v>Внереализация</v>
          </cell>
          <cell r="AH7" t="str">
            <v>Реализация</v>
          </cell>
          <cell r="AU7" t="str">
            <v>Расходы по технологической подготовке УВС</v>
          </cell>
        </row>
        <row r="8">
          <cell r="A8" t="str">
            <v>СИБ</v>
          </cell>
          <cell r="C8" t="str">
            <v>ГК ННГ</v>
          </cell>
          <cell r="D8" t="str">
            <v>СНГ</v>
          </cell>
          <cell r="E8" t="str">
            <v>ОАО "Северноенефтегаз"</v>
          </cell>
          <cell r="K8" t="str">
            <v>ГК СИН</v>
          </cell>
          <cell r="N8" t="str">
            <v>СИН</v>
          </cell>
          <cell r="S8">
            <v>41791</v>
          </cell>
          <cell r="T8">
            <v>6</v>
          </cell>
          <cell r="V8" t="str">
            <v>ГК КН</v>
          </cell>
          <cell r="W8" t="str">
            <v>ЧН</v>
          </cell>
          <cell r="Z8" t="str">
            <v>БДДС</v>
          </cell>
          <cell r="AH8" t="str">
            <v>Реализация</v>
          </cell>
          <cell r="AU8" t="str">
            <v>Расходы на содержание и эксплуатацию оборудования</v>
          </cell>
        </row>
        <row r="9">
          <cell r="A9" t="str">
            <v>НФ</v>
          </cell>
          <cell r="C9" t="str">
            <v>ГК СИН</v>
          </cell>
          <cell r="D9" t="str">
            <v>ГК СИН</v>
          </cell>
          <cell r="E9" t="str">
            <v>Группа компаний Самараинвестнефть</v>
          </cell>
          <cell r="K9" t="str">
            <v>ГК СИН</v>
          </cell>
          <cell r="N9" t="str">
            <v>НКС</v>
          </cell>
          <cell r="S9">
            <v>41821</v>
          </cell>
          <cell r="T9">
            <v>7</v>
          </cell>
          <cell r="V9" t="str">
            <v>ГК ННГ</v>
          </cell>
          <cell r="W9" t="str">
            <v>ННГ</v>
          </cell>
          <cell r="Z9" t="str">
            <v>ПП</v>
          </cell>
          <cell r="AH9" t="str">
            <v>Реализация</v>
          </cell>
          <cell r="AU9" t="str">
            <v xml:space="preserve">Общепроизводственные расходы </v>
          </cell>
        </row>
        <row r="10">
          <cell r="A10" t="str">
            <v>ПТ</v>
          </cell>
          <cell r="C10" t="str">
            <v>ГК СИН</v>
          </cell>
          <cell r="D10" t="str">
            <v>СИН+Т1</v>
          </cell>
          <cell r="E10" t="str">
            <v>ОАО "СИН" + ООО "Т1"</v>
          </cell>
          <cell r="K10" t="str">
            <v>ГК УНС</v>
          </cell>
          <cell r="N10" t="str">
            <v>СРТП</v>
          </cell>
          <cell r="S10">
            <v>41852</v>
          </cell>
          <cell r="T10">
            <v>8</v>
          </cell>
          <cell r="V10" t="str">
            <v>ГК ННГ</v>
          </cell>
          <cell r="W10" t="str">
            <v>ННГ</v>
          </cell>
          <cell r="Z10" t="str">
            <v>ТЭП</v>
          </cell>
          <cell r="AH10" t="str">
            <v>Реализация</v>
          </cell>
          <cell r="AU10" t="str">
            <v>Административно-управленческие расходы</v>
          </cell>
        </row>
        <row r="11">
          <cell r="A11" t="str">
            <v>ГК ЮН</v>
          </cell>
          <cell r="C11" t="str">
            <v>ГК СИН</v>
          </cell>
          <cell r="D11" t="str">
            <v>СИН</v>
          </cell>
          <cell r="E11" t="str">
            <v>ОАО "Самараинвестнефть"</v>
          </cell>
          <cell r="K11" t="str">
            <v>ГК УНС</v>
          </cell>
          <cell r="N11" t="str">
            <v>Т1</v>
          </cell>
          <cell r="S11">
            <v>41883</v>
          </cell>
          <cell r="T11">
            <v>9</v>
          </cell>
          <cell r="V11" t="str">
            <v>ГК ННГ</v>
          </cell>
          <cell r="W11" t="str">
            <v>ННГ</v>
          </cell>
          <cell r="AH11" t="str">
            <v>Реализация</v>
          </cell>
          <cell r="AU11" t="str">
            <v>Прочие производственные расходы</v>
          </cell>
        </row>
        <row r="12">
          <cell r="A12" t="str">
            <v>КБ</v>
          </cell>
          <cell r="C12" t="str">
            <v>ГК СИН</v>
          </cell>
          <cell r="D12" t="str">
            <v>НКС</v>
          </cell>
          <cell r="E12" t="str">
            <v>ООО "НК Самара"</v>
          </cell>
          <cell r="K12" t="str">
            <v>ГК УНС</v>
          </cell>
          <cell r="N12" t="str">
            <v>УНС</v>
          </cell>
          <cell r="S12">
            <v>41913</v>
          </cell>
          <cell r="T12">
            <v>10</v>
          </cell>
          <cell r="V12" t="str">
            <v>ГК ННГ</v>
          </cell>
          <cell r="W12" t="str">
            <v>ННГ</v>
          </cell>
          <cell r="AH12" t="str">
            <v>Реализация</v>
          </cell>
        </row>
        <row r="13">
          <cell r="C13" t="str">
            <v>ГК СИН</v>
          </cell>
          <cell r="D13" t="str">
            <v>Т1</v>
          </cell>
          <cell r="E13" t="str">
            <v>ООО "Транспорт1"</v>
          </cell>
          <cell r="K13" t="str">
            <v>ГК ЮН</v>
          </cell>
          <cell r="N13" t="str">
            <v>СН</v>
          </cell>
          <cell r="S13">
            <v>41944</v>
          </cell>
          <cell r="T13">
            <v>11</v>
          </cell>
          <cell r="V13" t="str">
            <v>ГК ННГ</v>
          </cell>
          <cell r="W13" t="str">
            <v>ННГ</v>
          </cell>
          <cell r="AH13" t="str">
            <v>Реализация</v>
          </cell>
        </row>
        <row r="14">
          <cell r="C14" t="str">
            <v>ГК СИН</v>
          </cell>
          <cell r="D14" t="str">
            <v>СРТП</v>
          </cell>
          <cell r="E14" t="str">
            <v>ЗАО "Самараростоппром"</v>
          </cell>
          <cell r="K14" t="str">
            <v>ГК ЮН</v>
          </cell>
          <cell r="N14" t="str">
            <v>ЕНЭС</v>
          </cell>
          <cell r="S14">
            <v>41974</v>
          </cell>
          <cell r="T14">
            <v>12</v>
          </cell>
          <cell r="V14" t="str">
            <v>ГК ННГ</v>
          </cell>
          <cell r="W14" t="str">
            <v>ННГ</v>
          </cell>
          <cell r="AH14" t="str">
            <v>Реализация</v>
          </cell>
        </row>
        <row r="15">
          <cell r="C15" t="str">
            <v>ГК УНС</v>
          </cell>
          <cell r="D15" t="str">
            <v>ГК УНС</v>
          </cell>
          <cell r="E15" t="str">
            <v>Группа компаний Уралнефтесервис</v>
          </cell>
          <cell r="K15" t="str">
            <v>КБ</v>
          </cell>
          <cell r="N15" t="str">
            <v>ЮН</v>
          </cell>
          <cell r="S15" t="str">
            <v>План 2015</v>
          </cell>
          <cell r="T15">
            <v>12</v>
          </cell>
          <cell r="V15" t="str">
            <v>ГК ННГ</v>
          </cell>
          <cell r="W15" t="str">
            <v>ННГ</v>
          </cell>
          <cell r="AH15" t="str">
            <v>Реализация</v>
          </cell>
        </row>
        <row r="16">
          <cell r="C16" t="str">
            <v>ГК УНС</v>
          </cell>
          <cell r="D16" t="str">
            <v>УНС+СН</v>
          </cell>
          <cell r="E16" t="str">
            <v>ЗАО "УНС" + ООО "СН"</v>
          </cell>
          <cell r="K16" t="str">
            <v>СИБ</v>
          </cell>
          <cell r="N16" t="str">
            <v>АН</v>
          </cell>
          <cell r="S16">
            <v>42005</v>
          </cell>
          <cell r="T16">
            <v>1</v>
          </cell>
          <cell r="V16" t="str">
            <v>ГК ННГ</v>
          </cell>
          <cell r="W16" t="str">
            <v>СНГ</v>
          </cell>
          <cell r="AH16" t="str">
            <v>Реализация</v>
          </cell>
        </row>
        <row r="17">
          <cell r="C17" t="str">
            <v>ГК УНС</v>
          </cell>
          <cell r="D17" t="str">
            <v>УНС</v>
          </cell>
          <cell r="E17" t="str">
            <v>ЗАО "Уралнефтесервис"</v>
          </cell>
          <cell r="K17" t="str">
            <v>НКС</v>
          </cell>
          <cell r="N17" t="str">
            <v>СИБ</v>
          </cell>
          <cell r="S17">
            <v>42036</v>
          </cell>
          <cell r="T17">
            <v>2</v>
          </cell>
          <cell r="V17" t="str">
            <v>ГК ННГ</v>
          </cell>
          <cell r="W17" t="str">
            <v>СНГ</v>
          </cell>
          <cell r="AH17" t="str">
            <v>Реализация</v>
          </cell>
        </row>
        <row r="18">
          <cell r="C18" t="str">
            <v>ГК УНС</v>
          </cell>
          <cell r="D18" t="str">
            <v>СН</v>
          </cell>
          <cell r="E18" t="str">
            <v>ООО "Стандарт-Нафта"</v>
          </cell>
          <cell r="K18" t="str">
            <v>ПТ</v>
          </cell>
          <cell r="N18" t="str">
            <v>КБ</v>
          </cell>
          <cell r="S18">
            <v>42064</v>
          </cell>
          <cell r="T18">
            <v>3</v>
          </cell>
          <cell r="V18" t="str">
            <v>ГК ННГ</v>
          </cell>
          <cell r="W18" t="str">
            <v>СНГ</v>
          </cell>
          <cell r="AH18" t="str">
            <v>Реализация</v>
          </cell>
        </row>
        <row r="19">
          <cell r="C19" t="str">
            <v>ГК УНС</v>
          </cell>
          <cell r="D19" t="str">
            <v>ЕНЭС</v>
          </cell>
          <cell r="E19" t="str">
            <v>ООО "ЕНЭС"</v>
          </cell>
          <cell r="K19" t="str">
            <v>ГК БКН</v>
          </cell>
          <cell r="N19" t="str">
            <v>ПТ</v>
          </cell>
          <cell r="S19">
            <v>42095</v>
          </cell>
          <cell r="T19">
            <v>4</v>
          </cell>
          <cell r="V19" t="str">
            <v>ГК СИН</v>
          </cell>
          <cell r="W19" t="str">
            <v>СИН</v>
          </cell>
          <cell r="AH19" t="str">
            <v>Реализация</v>
          </cell>
        </row>
        <row r="20">
          <cell r="C20" t="str">
            <v>ГК ЮН</v>
          </cell>
          <cell r="D20" t="str">
            <v>ГК ЮН</v>
          </cell>
          <cell r="E20" t="str">
            <v>Группа компаний Юрскнефть</v>
          </cell>
          <cell r="K20" t="str">
            <v>ГК КБ</v>
          </cell>
          <cell r="N20" t="str">
            <v>ГК БКН</v>
          </cell>
          <cell r="S20">
            <v>42125</v>
          </cell>
          <cell r="T20">
            <v>5</v>
          </cell>
          <cell r="V20" t="str">
            <v>ГК СИН</v>
          </cell>
          <cell r="W20" t="str">
            <v>СИН</v>
          </cell>
          <cell r="AH20" t="str">
            <v>Реализация</v>
          </cell>
        </row>
        <row r="21">
          <cell r="C21" t="str">
            <v>ГК ЮН</v>
          </cell>
          <cell r="D21" t="str">
            <v>ЮН</v>
          </cell>
          <cell r="E21" t="str">
            <v>ООО "Юрскнефть"</v>
          </cell>
          <cell r="K21" t="str">
            <v>ГК КБ</v>
          </cell>
          <cell r="N21" t="str">
            <v>КБО</v>
          </cell>
          <cell r="S21">
            <v>42156</v>
          </cell>
          <cell r="T21">
            <v>6</v>
          </cell>
          <cell r="V21" t="str">
            <v>ГК СИН</v>
          </cell>
          <cell r="W21" t="str">
            <v>СИН</v>
          </cell>
          <cell r="AH21" t="str">
            <v>Реализация</v>
          </cell>
        </row>
        <row r="22">
          <cell r="C22" t="str">
            <v>ГК ЮН</v>
          </cell>
          <cell r="D22" t="str">
            <v>АН</v>
          </cell>
          <cell r="E22" t="str">
            <v>ООО "Атайнефть"</v>
          </cell>
          <cell r="K22" t="str">
            <v>ГК КБ</v>
          </cell>
          <cell r="S22">
            <v>42186</v>
          </cell>
          <cell r="T22">
            <v>7</v>
          </cell>
          <cell r="V22" t="str">
            <v>ГК СИН</v>
          </cell>
          <cell r="W22" t="str">
            <v>СИН</v>
          </cell>
          <cell r="AH22" t="str">
            <v>Реализация</v>
          </cell>
        </row>
        <row r="23">
          <cell r="C23" t="str">
            <v>КБ</v>
          </cell>
          <cell r="D23" t="str">
            <v>КБ</v>
          </cell>
          <cell r="E23" t="str">
            <v>Филиал компании КанБайкал Резорсез Инк</v>
          </cell>
          <cell r="K23" t="str">
            <v>ГК КБ</v>
          </cell>
          <cell r="S23">
            <v>42217</v>
          </cell>
          <cell r="T23">
            <v>8</v>
          </cell>
          <cell r="V23" t="str">
            <v>ГК СИН</v>
          </cell>
          <cell r="W23" t="str">
            <v>СИН</v>
          </cell>
          <cell r="AH23" t="str">
            <v>Реализация</v>
          </cell>
        </row>
        <row r="24">
          <cell r="C24" t="str">
            <v>СИБ</v>
          </cell>
          <cell r="D24" t="str">
            <v>СИБ</v>
          </cell>
          <cell r="E24" t="str">
            <v>ООО "Предприятие интенсивных технологий "СИБИНТЭК"</v>
          </cell>
          <cell r="S24">
            <v>42248</v>
          </cell>
          <cell r="T24">
            <v>9</v>
          </cell>
          <cell r="V24" t="str">
            <v>ГК СИН</v>
          </cell>
          <cell r="W24" t="str">
            <v>СИН</v>
          </cell>
          <cell r="AH24" t="str">
            <v>Реализация</v>
          </cell>
        </row>
        <row r="25">
          <cell r="C25" t="str">
            <v>НФ</v>
          </cell>
          <cell r="D25" t="str">
            <v>НФ</v>
          </cell>
          <cell r="E25" t="str">
            <v>ОАО "Нефтяная компания "Нефтиса"</v>
          </cell>
          <cell r="S25">
            <v>42278</v>
          </cell>
          <cell r="T25">
            <v>10</v>
          </cell>
          <cell r="V25" t="str">
            <v>ГК СИН</v>
          </cell>
          <cell r="W25" t="str">
            <v>СИН</v>
          </cell>
          <cell r="AH25" t="str">
            <v>Реализация</v>
          </cell>
        </row>
        <row r="26">
          <cell r="C26" t="str">
            <v>ПТ</v>
          </cell>
          <cell r="D26" t="str">
            <v>ПТ</v>
          </cell>
          <cell r="E26" t="str">
            <v>ООО "Петротэк-Нефть"</v>
          </cell>
          <cell r="S26">
            <v>42309</v>
          </cell>
          <cell r="T26">
            <v>11</v>
          </cell>
          <cell r="V26" t="str">
            <v>ГК СИН</v>
          </cell>
          <cell r="W26" t="str">
            <v>СИН</v>
          </cell>
          <cell r="AH26" t="str">
            <v>Реализация</v>
          </cell>
        </row>
        <row r="27">
          <cell r="C27" t="str">
            <v>ГК КБ</v>
          </cell>
          <cell r="D27" t="str">
            <v>ГК КБ</v>
          </cell>
          <cell r="E27" t="str">
            <v>Группа компаний КанБайкал</v>
          </cell>
          <cell r="S27">
            <v>42339</v>
          </cell>
          <cell r="T27">
            <v>12</v>
          </cell>
          <cell r="V27" t="str">
            <v>ГК СИН</v>
          </cell>
          <cell r="W27" t="str">
            <v>СИН</v>
          </cell>
          <cell r="AH27" t="str">
            <v>Реализация</v>
          </cell>
        </row>
        <row r="28">
          <cell r="C28" t="str">
            <v>ГК КБ</v>
          </cell>
          <cell r="D28" t="str">
            <v>ГК ЮН</v>
          </cell>
          <cell r="E28" t="str">
            <v>Группа компаний Юрскнефть</v>
          </cell>
          <cell r="V28" t="str">
            <v>ГК СИН</v>
          </cell>
          <cell r="W28" t="str">
            <v>СИН</v>
          </cell>
          <cell r="AH28" t="str">
            <v>Реализация</v>
          </cell>
        </row>
        <row r="29">
          <cell r="C29" t="str">
            <v>ГК КБ</v>
          </cell>
          <cell r="D29" t="str">
            <v>КБО</v>
          </cell>
          <cell r="E29" t="str">
            <v>ООО "КанБайкал"</v>
          </cell>
          <cell r="V29" t="str">
            <v>ГК СИН</v>
          </cell>
          <cell r="W29" t="str">
            <v>СИН</v>
          </cell>
          <cell r="AH29" t="str">
            <v>Реализация</v>
          </cell>
        </row>
        <row r="30">
          <cell r="C30" t="str">
            <v>ГК КБ</v>
          </cell>
          <cell r="D30" t="str">
            <v>ЮН</v>
          </cell>
          <cell r="E30" t="str">
            <v>ООО "Юрскнефть"</v>
          </cell>
          <cell r="V30" t="str">
            <v>ГК СИН</v>
          </cell>
          <cell r="W30" t="str">
            <v>СИН</v>
          </cell>
          <cell r="AH30" t="str">
            <v>Реализация</v>
          </cell>
        </row>
        <row r="31">
          <cell r="C31" t="str">
            <v>ГК КБ</v>
          </cell>
          <cell r="D31" t="str">
            <v>АН</v>
          </cell>
          <cell r="E31" t="str">
            <v>ООО "Атайнефть"</v>
          </cell>
          <cell r="V31" t="str">
            <v>ГК СИН</v>
          </cell>
          <cell r="W31" t="str">
            <v>СИН</v>
          </cell>
          <cell r="AH31" t="str">
            <v>Реализация</v>
          </cell>
        </row>
        <row r="32">
          <cell r="C32" t="str">
            <v>ГК КБ</v>
          </cell>
          <cell r="D32" t="str">
            <v>КБ</v>
          </cell>
          <cell r="E32" t="str">
            <v>Филиал компании КанБайкал Резорсез Инк</v>
          </cell>
          <cell r="V32" t="str">
            <v>ГК СИН</v>
          </cell>
          <cell r="W32" t="str">
            <v>СИН</v>
          </cell>
          <cell r="AH32" t="str">
            <v>Реализация</v>
          </cell>
        </row>
        <row r="33">
          <cell r="V33" t="str">
            <v>ГК СИН</v>
          </cell>
          <cell r="W33" t="str">
            <v>СИН</v>
          </cell>
          <cell r="AH33" t="str">
            <v>Реализация</v>
          </cell>
        </row>
        <row r="34">
          <cell r="V34" t="str">
            <v>ГК СИН</v>
          </cell>
          <cell r="W34" t="str">
            <v>СИН</v>
          </cell>
          <cell r="AH34" t="str">
            <v>Реализация</v>
          </cell>
        </row>
        <row r="35">
          <cell r="V35" t="str">
            <v>ГК СИН</v>
          </cell>
          <cell r="W35" t="str">
            <v>СИН</v>
          </cell>
          <cell r="AH35" t="str">
            <v>Реализация</v>
          </cell>
        </row>
        <row r="36">
          <cell r="V36" t="str">
            <v>ГК СИН</v>
          </cell>
          <cell r="W36" t="str">
            <v>СИН</v>
          </cell>
          <cell r="AH36" t="str">
            <v>Реализация</v>
          </cell>
        </row>
        <row r="37">
          <cell r="V37" t="str">
            <v>ГК СИН</v>
          </cell>
          <cell r="W37" t="str">
            <v>НКС</v>
          </cell>
          <cell r="AH37" t="str">
            <v>Реализация</v>
          </cell>
        </row>
        <row r="38">
          <cell r="V38" t="str">
            <v>ГК СИН</v>
          </cell>
          <cell r="W38" t="str">
            <v>НКС</v>
          </cell>
          <cell r="AH38" t="str">
            <v>Реализация</v>
          </cell>
        </row>
        <row r="39">
          <cell r="V39" t="str">
            <v>ГК СИН</v>
          </cell>
          <cell r="W39" t="str">
            <v>НКС</v>
          </cell>
          <cell r="AH39" t="str">
            <v>Реализация</v>
          </cell>
        </row>
        <row r="40">
          <cell r="V40" t="str">
            <v>ГК СИН</v>
          </cell>
          <cell r="W40" t="str">
            <v>НКС</v>
          </cell>
          <cell r="AH40" t="str">
            <v>Реализация</v>
          </cell>
        </row>
        <row r="41">
          <cell r="V41" t="str">
            <v>ГК СИН</v>
          </cell>
          <cell r="W41" t="str">
            <v>НКС</v>
          </cell>
          <cell r="AH41" t="str">
            <v>Реализация</v>
          </cell>
        </row>
        <row r="42">
          <cell r="V42" t="str">
            <v>ГК СИН</v>
          </cell>
          <cell r="W42" t="str">
            <v>НКС</v>
          </cell>
          <cell r="AH42" t="str">
            <v>Реализация</v>
          </cell>
        </row>
        <row r="43">
          <cell r="V43" t="str">
            <v>ГК СИН</v>
          </cell>
          <cell r="W43" t="str">
            <v>НКС</v>
          </cell>
          <cell r="AH43" t="str">
            <v>Реализация</v>
          </cell>
        </row>
        <row r="44">
          <cell r="V44" t="str">
            <v>ГК СИН</v>
          </cell>
          <cell r="W44" t="str">
            <v>НКС</v>
          </cell>
          <cell r="AH44" t="str">
            <v>Реализация</v>
          </cell>
        </row>
        <row r="45">
          <cell r="V45" t="str">
            <v>ГК СИН</v>
          </cell>
          <cell r="W45" t="str">
            <v>НКС</v>
          </cell>
          <cell r="AH45" t="str">
            <v>Реализация</v>
          </cell>
        </row>
        <row r="46">
          <cell r="V46" t="str">
            <v>ГК СИН</v>
          </cell>
          <cell r="W46" t="str">
            <v>НКС</v>
          </cell>
          <cell r="AH46" t="str">
            <v>Реализация</v>
          </cell>
        </row>
        <row r="47">
          <cell r="V47" t="str">
            <v>ГК СИН</v>
          </cell>
          <cell r="W47" t="str">
            <v>НКС</v>
          </cell>
          <cell r="AH47" t="str">
            <v>Реализация</v>
          </cell>
        </row>
        <row r="48">
          <cell r="V48" t="str">
            <v>ГК СИН</v>
          </cell>
          <cell r="W48" t="str">
            <v>Т1</v>
          </cell>
          <cell r="AH48" t="str">
            <v>СМЕТА_ОП</v>
          </cell>
        </row>
        <row r="49">
          <cell r="V49" t="str">
            <v>ГК СИН</v>
          </cell>
          <cell r="W49" t="str">
            <v>Т1</v>
          </cell>
          <cell r="AH49" t="str">
            <v>СМЕТА_ОП</v>
          </cell>
        </row>
        <row r="50">
          <cell r="V50" t="str">
            <v>ГК СИН</v>
          </cell>
          <cell r="W50" t="str">
            <v>СРТП</v>
          </cell>
          <cell r="AH50" t="str">
            <v>СМЕТА_ОП</v>
          </cell>
        </row>
        <row r="51">
          <cell r="V51" t="str">
            <v>ГК УНС</v>
          </cell>
          <cell r="W51" t="str">
            <v>УНС</v>
          </cell>
          <cell r="AH51" t="str">
            <v>СМЕТА_ОП</v>
          </cell>
        </row>
        <row r="52">
          <cell r="V52" t="str">
            <v>ГК УНС</v>
          </cell>
          <cell r="W52" t="str">
            <v>УНС</v>
          </cell>
          <cell r="AH52" t="str">
            <v>СМЕТА_ОП</v>
          </cell>
        </row>
        <row r="53">
          <cell r="V53" t="str">
            <v>ГК УНС</v>
          </cell>
          <cell r="W53" t="str">
            <v>УНС</v>
          </cell>
          <cell r="AH53" t="str">
            <v>СМЕТА_ОП</v>
          </cell>
        </row>
        <row r="54">
          <cell r="V54" t="str">
            <v>ГК УНС</v>
          </cell>
          <cell r="W54" t="str">
            <v>УНС</v>
          </cell>
          <cell r="AH54" t="str">
            <v>СМЕТА_ОП</v>
          </cell>
        </row>
        <row r="55">
          <cell r="V55" t="str">
            <v>ГК УНС</v>
          </cell>
          <cell r="W55" t="str">
            <v>УНС</v>
          </cell>
          <cell r="AH55" t="str">
            <v>СМЕТА_ОП</v>
          </cell>
        </row>
        <row r="56">
          <cell r="V56" t="str">
            <v>ГК УНС</v>
          </cell>
          <cell r="W56" t="str">
            <v>УНС</v>
          </cell>
          <cell r="AH56" t="str">
            <v>СМЕТА_ОП</v>
          </cell>
        </row>
        <row r="57">
          <cell r="V57" t="str">
            <v>ГК УНС</v>
          </cell>
          <cell r="W57" t="str">
            <v>УНС</v>
          </cell>
          <cell r="AH57" t="str">
            <v>СМЕТА_ОП</v>
          </cell>
        </row>
        <row r="58">
          <cell r="V58" t="str">
            <v>ГК УНС</v>
          </cell>
          <cell r="W58" t="str">
            <v>УНС</v>
          </cell>
          <cell r="AH58" t="str">
            <v>СМЕТА_ОП</v>
          </cell>
        </row>
        <row r="59">
          <cell r="V59" t="str">
            <v>ГК УНС</v>
          </cell>
          <cell r="W59" t="str">
            <v>СН</v>
          </cell>
          <cell r="AH59" t="str">
            <v>СМЕТА_ОП</v>
          </cell>
        </row>
        <row r="60">
          <cell r="V60" t="str">
            <v>ГК УНС</v>
          </cell>
          <cell r="W60" t="str">
            <v>СН</v>
          </cell>
          <cell r="AH60" t="str">
            <v>СМЕТА_ОП</v>
          </cell>
        </row>
        <row r="61">
          <cell r="V61" t="str">
            <v>ГК УНС</v>
          </cell>
          <cell r="W61" t="str">
            <v>ЕНЭС</v>
          </cell>
          <cell r="AH61" t="str">
            <v>СМЕТА_ОП</v>
          </cell>
        </row>
        <row r="62">
          <cell r="V62" t="str">
            <v>ГК УНС</v>
          </cell>
          <cell r="W62" t="str">
            <v>ЕНЭС</v>
          </cell>
          <cell r="AH62" t="str">
            <v>СМЕТА_ОП</v>
          </cell>
        </row>
        <row r="63">
          <cell r="V63" t="str">
            <v>ГК УНС</v>
          </cell>
          <cell r="W63" t="str">
            <v>ЕНЭС</v>
          </cell>
          <cell r="AH63" t="str">
            <v>СМЕТА_ОП</v>
          </cell>
        </row>
        <row r="64">
          <cell r="V64" t="str">
            <v>ГК УНС</v>
          </cell>
          <cell r="W64" t="str">
            <v>ЕНЭС</v>
          </cell>
          <cell r="AH64" t="str">
            <v>СМЕТА_ОП</v>
          </cell>
        </row>
        <row r="65">
          <cell r="V65" t="str">
            <v>ГК УНС</v>
          </cell>
          <cell r="W65" t="str">
            <v>ЕНЭС</v>
          </cell>
          <cell r="AH65" t="str">
            <v>СМЕТА_ОП</v>
          </cell>
        </row>
        <row r="66">
          <cell r="V66" t="str">
            <v>ГК ЮН</v>
          </cell>
          <cell r="AH66" t="str">
            <v>СМЕТА_ОП</v>
          </cell>
        </row>
        <row r="67">
          <cell r="V67" t="str">
            <v>ГК ЮН</v>
          </cell>
          <cell r="AH67" t="str">
            <v>СМЕТА_ОП</v>
          </cell>
        </row>
        <row r="68">
          <cell r="V68" t="str">
            <v>ГК ЮН</v>
          </cell>
          <cell r="AH68" t="str">
            <v>СМЕТА_ОП</v>
          </cell>
        </row>
        <row r="69">
          <cell r="V69" t="str">
            <v>ГК ЮН</v>
          </cell>
          <cell r="AH69" t="str">
            <v>СМЕТА_ОП</v>
          </cell>
        </row>
        <row r="70">
          <cell r="V70" t="str">
            <v>ГК ЮН</v>
          </cell>
          <cell r="AH70" t="str">
            <v>СМЕТА_ОП</v>
          </cell>
        </row>
        <row r="71">
          <cell r="V71" t="str">
            <v>ГК ЮН</v>
          </cell>
          <cell r="AH71" t="str">
            <v>СМЕТА_ОП</v>
          </cell>
        </row>
        <row r="72">
          <cell r="V72" t="str">
            <v>КБ</v>
          </cell>
          <cell r="AH72" t="str">
            <v>СМЕТА_ОП</v>
          </cell>
        </row>
        <row r="73">
          <cell r="V73" t="str">
            <v>КБ</v>
          </cell>
          <cell r="AH73" t="str">
            <v>СМЕТА_ОП</v>
          </cell>
        </row>
        <row r="74">
          <cell r="V74" t="str">
            <v>КБ</v>
          </cell>
          <cell r="AH74" t="str">
            <v>СМЕТА_ОП</v>
          </cell>
        </row>
        <row r="75">
          <cell r="V75" t="str">
            <v>КБ</v>
          </cell>
          <cell r="AH75" t="str">
            <v>СМЕТА_ОП</v>
          </cell>
        </row>
        <row r="76">
          <cell r="V76" t="str">
            <v>СИБ</v>
          </cell>
          <cell r="W76" t="str">
            <v>СИБ</v>
          </cell>
          <cell r="AH76" t="str">
            <v>СМЕТА_ОП</v>
          </cell>
        </row>
        <row r="77">
          <cell r="V77" t="str">
            <v>СИБ</v>
          </cell>
          <cell r="W77" t="str">
            <v>СИБ</v>
          </cell>
          <cell r="AH77" t="str">
            <v>СМЕТА_ОП</v>
          </cell>
        </row>
        <row r="78">
          <cell r="V78" t="str">
            <v>НФ</v>
          </cell>
          <cell r="W78" t="str">
            <v>НФ</v>
          </cell>
          <cell r="AH78" t="str">
            <v>СМЕТА_ОП</v>
          </cell>
        </row>
        <row r="79">
          <cell r="V79" t="str">
            <v>ПТ</v>
          </cell>
          <cell r="W79" t="str">
            <v>ПТ</v>
          </cell>
          <cell r="AH79" t="str">
            <v>СМЕТА_ОП</v>
          </cell>
        </row>
        <row r="80">
          <cell r="V80" t="str">
            <v>ГК БКН</v>
          </cell>
          <cell r="W80" t="str">
            <v>ГК БКН</v>
          </cell>
          <cell r="AH80" t="str">
            <v>СМЕТА_ОП</v>
          </cell>
        </row>
        <row r="81">
          <cell r="V81" t="str">
            <v>ГК КБ</v>
          </cell>
          <cell r="W81" t="str">
            <v>ЮН</v>
          </cell>
          <cell r="AH81" t="str">
            <v>СМЕТА_ОП</v>
          </cell>
        </row>
        <row r="82">
          <cell r="V82" t="str">
            <v>ГК КБ</v>
          </cell>
          <cell r="W82" t="str">
            <v>ЮН</v>
          </cell>
          <cell r="AH82" t="str">
            <v>СМЕТА_ОП</v>
          </cell>
        </row>
        <row r="83">
          <cell r="V83" t="str">
            <v>ГК КБ</v>
          </cell>
          <cell r="W83" t="str">
            <v>АН</v>
          </cell>
          <cell r="AH83" t="str">
            <v>СМЕТА_ОП</v>
          </cell>
        </row>
        <row r="84">
          <cell r="V84" t="str">
            <v>ГК КБ</v>
          </cell>
          <cell r="W84" t="str">
            <v>АН</v>
          </cell>
          <cell r="AH84" t="str">
            <v>СМЕТА_ОП</v>
          </cell>
        </row>
        <row r="85">
          <cell r="V85" t="str">
            <v>ГК КБ</v>
          </cell>
          <cell r="W85" t="str">
            <v>АН</v>
          </cell>
          <cell r="AH85" t="str">
            <v>СМЕТА_ОП</v>
          </cell>
        </row>
        <row r="86">
          <cell r="V86" t="str">
            <v>ГК КБ</v>
          </cell>
          <cell r="W86" t="str">
            <v>КБ</v>
          </cell>
          <cell r="AH86" t="str">
            <v>СМЕТА_ОП</v>
          </cell>
        </row>
        <row r="87">
          <cell r="V87" t="str">
            <v>ГК КБ</v>
          </cell>
          <cell r="W87" t="str">
            <v>КБ</v>
          </cell>
          <cell r="AH87" t="str">
            <v>СМЕТА_ОП</v>
          </cell>
        </row>
        <row r="88">
          <cell r="V88" t="str">
            <v>ГК КБ</v>
          </cell>
          <cell r="W88" t="str">
            <v>КБ</v>
          </cell>
          <cell r="AH88" t="str">
            <v>СМЕТА_ОП</v>
          </cell>
        </row>
        <row r="89">
          <cell r="V89" t="str">
            <v>ГК КБ</v>
          </cell>
          <cell r="W89" t="str">
            <v>КБ</v>
          </cell>
          <cell r="AH89" t="str">
            <v>СМЕТА_ОП</v>
          </cell>
        </row>
        <row r="90">
          <cell r="V90" t="str">
            <v>ГК КБ</v>
          </cell>
          <cell r="W90" t="str">
            <v>КБО</v>
          </cell>
          <cell r="AH90" t="str">
            <v>СМЕТА_ОП</v>
          </cell>
        </row>
        <row r="91">
          <cell r="V91" t="str">
            <v>ГК КБ</v>
          </cell>
          <cell r="W91" t="str">
            <v>КБО</v>
          </cell>
          <cell r="AH91" t="str">
            <v>СМЕТА_ОП</v>
          </cell>
        </row>
        <row r="92">
          <cell r="V92" t="str">
            <v>ГК КБ</v>
          </cell>
          <cell r="W92" t="str">
            <v>КБО</v>
          </cell>
          <cell r="AH92" t="str">
            <v>СМЕТА_ОП</v>
          </cell>
        </row>
        <row r="93">
          <cell r="V93" t="str">
            <v>ГК КБ</v>
          </cell>
          <cell r="W93" t="str">
            <v>КБО</v>
          </cell>
          <cell r="AH93" t="str">
            <v>СМЕТА_ОП</v>
          </cell>
        </row>
        <row r="94">
          <cell r="V94" t="str">
            <v>ГК КБ</v>
          </cell>
          <cell r="W94" t="str">
            <v>КБО</v>
          </cell>
          <cell r="AH94" t="str">
            <v>СМЕТА_ОП</v>
          </cell>
        </row>
        <row r="95">
          <cell r="V95" t="str">
            <v>ГК КБ</v>
          </cell>
          <cell r="W95" t="str">
            <v>КБО</v>
          </cell>
          <cell r="AH95" t="str">
            <v>СМЕТА_ОП</v>
          </cell>
        </row>
        <row r="96">
          <cell r="V96" t="str">
            <v>ГК КБ</v>
          </cell>
          <cell r="W96" t="str">
            <v>КБО</v>
          </cell>
          <cell r="AH96" t="str">
            <v>СМЕТА_ОП</v>
          </cell>
        </row>
        <row r="97">
          <cell r="AH97" t="str">
            <v>СМЕТА_ОП</v>
          </cell>
        </row>
        <row r="98">
          <cell r="AH98" t="str">
            <v>СМЕТА_ОП</v>
          </cell>
        </row>
        <row r="99">
          <cell r="AH99" t="str">
            <v>СМЕТА_ОП</v>
          </cell>
        </row>
        <row r="100">
          <cell r="AH100" t="str">
            <v>СМЕТА_ОП</v>
          </cell>
        </row>
        <row r="101">
          <cell r="AH101" t="str">
            <v>СМЕТА_ОП</v>
          </cell>
        </row>
        <row r="102">
          <cell r="AH102" t="str">
            <v>СМЕТА_ОП</v>
          </cell>
        </row>
        <row r="103">
          <cell r="AH103" t="str">
            <v>СМЕТА_ОП</v>
          </cell>
        </row>
        <row r="104">
          <cell r="AH104" t="str">
            <v>СМЕТА_ОП</v>
          </cell>
        </row>
        <row r="105">
          <cell r="AH105" t="str">
            <v>СМЕТА_ОП</v>
          </cell>
        </row>
        <row r="106">
          <cell r="AH106" t="str">
            <v>СМЕТА_ОП</v>
          </cell>
        </row>
        <row r="107">
          <cell r="AH107" t="str">
            <v>СМЕТА_ОП</v>
          </cell>
        </row>
        <row r="108">
          <cell r="AH108" t="str">
            <v>СМЕТА_ОП</v>
          </cell>
        </row>
        <row r="109">
          <cell r="AH109" t="str">
            <v>СМЕТА_ОП</v>
          </cell>
        </row>
        <row r="110">
          <cell r="AH110" t="str">
            <v>СМЕТА_ОП</v>
          </cell>
        </row>
        <row r="111">
          <cell r="AH111" t="str">
            <v>СМЕТА_ОП</v>
          </cell>
        </row>
        <row r="112">
          <cell r="AH112" t="str">
            <v>СМЕТА_ОП</v>
          </cell>
        </row>
        <row r="113">
          <cell r="AH113" t="str">
            <v>СМЕТА_ОП</v>
          </cell>
        </row>
        <row r="114">
          <cell r="AH114" t="str">
            <v>СМЕТА_ОП</v>
          </cell>
        </row>
        <row r="115">
          <cell r="AH115" t="str">
            <v>СМЕТА_ОП</v>
          </cell>
        </row>
        <row r="116">
          <cell r="AH116" t="str">
            <v>СМЕТА_ОП</v>
          </cell>
        </row>
        <row r="117">
          <cell r="AH117" t="str">
            <v>СМЕТА_ОП</v>
          </cell>
        </row>
        <row r="118">
          <cell r="AH118" t="str">
            <v>СМЕТА_ОП</v>
          </cell>
        </row>
        <row r="119">
          <cell r="AH119" t="str">
            <v>СМЕТА_ОП</v>
          </cell>
        </row>
        <row r="120">
          <cell r="AH120" t="str">
            <v>СМЕТА_ОП</v>
          </cell>
        </row>
        <row r="121">
          <cell r="AH121" t="str">
            <v>СМЕТА_ОП</v>
          </cell>
        </row>
        <row r="122">
          <cell r="AH122" t="str">
            <v>СМЕТА_ОП</v>
          </cell>
        </row>
        <row r="123">
          <cell r="AH123" t="str">
            <v>СМЕТА_ОП</v>
          </cell>
        </row>
        <row r="124">
          <cell r="AH124" t="str">
            <v>СМЕТА_ОП</v>
          </cell>
        </row>
        <row r="125">
          <cell r="AH125" t="str">
            <v>СМЕТА_ОП</v>
          </cell>
        </row>
        <row r="126">
          <cell r="AH126" t="str">
            <v>СМЕТА_ОП</v>
          </cell>
        </row>
        <row r="127">
          <cell r="AH127" t="str">
            <v>СМЕТА_ОП</v>
          </cell>
        </row>
        <row r="128">
          <cell r="AH128" t="str">
            <v>СМЕТА_ОП</v>
          </cell>
        </row>
        <row r="129">
          <cell r="AH129" t="str">
            <v>СМЕТА_ОП</v>
          </cell>
        </row>
        <row r="130">
          <cell r="AH130" t="str">
            <v>СМЕТА_ОП</v>
          </cell>
        </row>
        <row r="131">
          <cell r="AH131" t="str">
            <v>СМЕТА_ОП</v>
          </cell>
        </row>
        <row r="132">
          <cell r="AH132" t="str">
            <v>СМЕТА_ОП</v>
          </cell>
        </row>
        <row r="133">
          <cell r="AH133" t="str">
            <v>СМЕТА_ОП</v>
          </cell>
        </row>
        <row r="134">
          <cell r="AH134" t="str">
            <v>СМЕТА_ОП</v>
          </cell>
        </row>
        <row r="135">
          <cell r="AH135" t="str">
            <v>СМЕТА_ОП</v>
          </cell>
        </row>
        <row r="136">
          <cell r="AH136" t="str">
            <v>СМЕТА_ОП</v>
          </cell>
        </row>
        <row r="137">
          <cell r="AH137" t="str">
            <v>СМЕТА_ОП</v>
          </cell>
        </row>
        <row r="138">
          <cell r="AH138" t="str">
            <v>СМЕТА_ОП</v>
          </cell>
        </row>
        <row r="139">
          <cell r="AH139" t="str">
            <v>СМЕТА_ОП</v>
          </cell>
        </row>
        <row r="140">
          <cell r="AH140" t="str">
            <v>СМЕТА_ОП</v>
          </cell>
        </row>
        <row r="141">
          <cell r="AH141" t="str">
            <v>СМЕТА_ОП</v>
          </cell>
        </row>
        <row r="142">
          <cell r="AH142" t="str">
            <v>СМЕТА_ОП</v>
          </cell>
        </row>
        <row r="143">
          <cell r="AH143" t="str">
            <v>СМЕТА_ОП</v>
          </cell>
        </row>
        <row r="144">
          <cell r="AH144" t="str">
            <v>СМЕТА_ОП</v>
          </cell>
        </row>
        <row r="145">
          <cell r="AH145" t="str">
            <v>СМЕТА_ОП</v>
          </cell>
        </row>
        <row r="146">
          <cell r="AH146" t="str">
            <v>СМЕТА_ОП</v>
          </cell>
        </row>
        <row r="147">
          <cell r="AH147" t="str">
            <v>СМЕТА_ОП</v>
          </cell>
        </row>
        <row r="148">
          <cell r="AH148" t="str">
            <v>СМЕТА_ОП</v>
          </cell>
        </row>
        <row r="149">
          <cell r="AH149" t="str">
            <v>СМЕТА_ОП</v>
          </cell>
        </row>
        <row r="150">
          <cell r="AH150" t="str">
            <v>СМЕТА_ОП</v>
          </cell>
        </row>
        <row r="151">
          <cell r="AH151" t="str">
            <v>СМЕТА_ОП</v>
          </cell>
        </row>
        <row r="152">
          <cell r="AH152" t="str">
            <v>СМЕТА_ОП</v>
          </cell>
        </row>
        <row r="153">
          <cell r="AH153" t="str">
            <v>СМЕТА_ОП</v>
          </cell>
        </row>
        <row r="154">
          <cell r="AH154" t="str">
            <v>СМЕТА_ОП</v>
          </cell>
        </row>
        <row r="155">
          <cell r="AH155" t="str">
            <v>СМЕТА_ОП</v>
          </cell>
        </row>
        <row r="156">
          <cell r="AH156" t="str">
            <v>СМЕТА_ОП</v>
          </cell>
        </row>
        <row r="157">
          <cell r="AH157" t="str">
            <v>СМЕТА_ОП</v>
          </cell>
        </row>
        <row r="158">
          <cell r="AH158" t="str">
            <v>СМЕТА_ОП</v>
          </cell>
        </row>
        <row r="159">
          <cell r="AH159" t="str">
            <v>СМЕТА_ОП</v>
          </cell>
        </row>
        <row r="160">
          <cell r="AH160" t="str">
            <v>СМЕТА_ОП</v>
          </cell>
        </row>
        <row r="161">
          <cell r="AH161" t="str">
            <v>СМЕТА_ОП</v>
          </cell>
        </row>
        <row r="162">
          <cell r="AH162" t="str">
            <v>СМЕТА_ОП</v>
          </cell>
        </row>
        <row r="163">
          <cell r="AH163" t="str">
            <v>СМЕТА_ОП</v>
          </cell>
        </row>
        <row r="164">
          <cell r="AH164" t="str">
            <v>СМЕТА_ОП</v>
          </cell>
        </row>
        <row r="165">
          <cell r="AH165" t="str">
            <v>СМЕТА_ОП</v>
          </cell>
        </row>
        <row r="166">
          <cell r="AH166" t="str">
            <v>СМЕТА_ОП</v>
          </cell>
        </row>
        <row r="167">
          <cell r="AH167" t="str">
            <v>СМЕТА_ОП</v>
          </cell>
        </row>
        <row r="168">
          <cell r="AH168" t="str">
            <v>СМЕТА_ОП</v>
          </cell>
        </row>
        <row r="169">
          <cell r="AH169" t="str">
            <v>СМЕТА_ОП</v>
          </cell>
        </row>
        <row r="170">
          <cell r="AH170" t="str">
            <v>СМЕТА_ОП</v>
          </cell>
        </row>
        <row r="171">
          <cell r="AH171" t="str">
            <v>СМЕТА_ОП</v>
          </cell>
        </row>
        <row r="172">
          <cell r="AH172" t="str">
            <v>СМЕТА_ОП</v>
          </cell>
        </row>
        <row r="173">
          <cell r="AH173" t="str">
            <v>СМЕТА_ОП</v>
          </cell>
        </row>
        <row r="174">
          <cell r="AH174" t="str">
            <v>СМЕТА_ОП</v>
          </cell>
        </row>
        <row r="175">
          <cell r="AH175" t="str">
            <v>СМЕТА_ОП</v>
          </cell>
        </row>
        <row r="176">
          <cell r="AH176" t="str">
            <v>СМЕТА_ОП</v>
          </cell>
        </row>
        <row r="177">
          <cell r="AH177" t="str">
            <v>СМЕТА_ОП</v>
          </cell>
        </row>
        <row r="178">
          <cell r="AH178" t="str">
            <v>СМЕТА_ОП</v>
          </cell>
        </row>
        <row r="179">
          <cell r="AH179" t="str">
            <v>СМЕТА_ОП</v>
          </cell>
        </row>
        <row r="180">
          <cell r="AH180" t="str">
            <v>СМЕТА_ОП</v>
          </cell>
        </row>
        <row r="181">
          <cell r="AH181" t="str">
            <v>СМЕТА_ОП</v>
          </cell>
        </row>
        <row r="182">
          <cell r="AH182" t="str">
            <v>СМЕТА_ОП</v>
          </cell>
        </row>
        <row r="183">
          <cell r="AH183" t="str">
            <v>СМЕТА_ОП</v>
          </cell>
        </row>
        <row r="184">
          <cell r="AH184" t="str">
            <v>СМЕТА_ОП</v>
          </cell>
        </row>
        <row r="185">
          <cell r="AH185" t="str">
            <v>СМЕТА_ОП</v>
          </cell>
        </row>
        <row r="186">
          <cell r="AH186" t="str">
            <v>СМЕТА_ОП</v>
          </cell>
        </row>
        <row r="187">
          <cell r="AH187" t="str">
            <v>СМЕТА_ОП</v>
          </cell>
        </row>
        <row r="188">
          <cell r="AH188" t="str">
            <v>СМЕТА_ОП</v>
          </cell>
        </row>
        <row r="189">
          <cell r="AH189" t="str">
            <v>СМЕТА_ОП</v>
          </cell>
        </row>
        <row r="190">
          <cell r="AH190" t="str">
            <v>СМЕТА_ОП</v>
          </cell>
        </row>
        <row r="191">
          <cell r="AH191" t="str">
            <v>СМЕТА_ОП</v>
          </cell>
        </row>
        <row r="192">
          <cell r="AH192" t="str">
            <v>СМЕТА_ОП</v>
          </cell>
        </row>
        <row r="193">
          <cell r="AH193" t="str">
            <v>СМЕТА_ОП</v>
          </cell>
        </row>
        <row r="194">
          <cell r="AH194" t="str">
            <v>СМЕТА_ОП</v>
          </cell>
        </row>
        <row r="195">
          <cell r="AH195" t="str">
            <v>СМЕТА_ОП</v>
          </cell>
        </row>
        <row r="196">
          <cell r="AH196" t="str">
            <v>СМЕТА_ОП</v>
          </cell>
        </row>
        <row r="197">
          <cell r="AH197" t="str">
            <v>СМЕТА_ОП</v>
          </cell>
        </row>
        <row r="198">
          <cell r="AH198" t="str">
            <v>СМЕТА_ОП</v>
          </cell>
        </row>
        <row r="199">
          <cell r="AH199" t="str">
            <v>СМЕТА_ОП</v>
          </cell>
        </row>
        <row r="200">
          <cell r="AH200" t="str">
            <v>СМЕТА_ОП</v>
          </cell>
        </row>
        <row r="201">
          <cell r="AH201" t="str">
            <v>СМЕТА_ОП</v>
          </cell>
        </row>
        <row r="202">
          <cell r="AH202" t="str">
            <v>СМЕТА_ОП</v>
          </cell>
        </row>
        <row r="203">
          <cell r="AH203" t="str">
            <v>СМЕТА_ОП</v>
          </cell>
        </row>
        <row r="204">
          <cell r="AH204" t="str">
            <v>СМЕТА_ОП</v>
          </cell>
        </row>
        <row r="205">
          <cell r="AH205" t="str">
            <v>СМЕТА_ОП</v>
          </cell>
        </row>
        <row r="206">
          <cell r="AH206" t="str">
            <v>СМЕТА_ОП</v>
          </cell>
        </row>
        <row r="207">
          <cell r="AH207" t="str">
            <v>СМЕТА_ОП</v>
          </cell>
        </row>
        <row r="208">
          <cell r="AH208" t="str">
            <v>СМЕТА_ОП</v>
          </cell>
        </row>
        <row r="209">
          <cell r="AH209" t="str">
            <v>СМЕТА_ОП</v>
          </cell>
        </row>
        <row r="210">
          <cell r="AH210" t="str">
            <v>СМЕТА_ОП</v>
          </cell>
        </row>
        <row r="211">
          <cell r="AH211" t="str">
            <v>СМЕТА_ОП</v>
          </cell>
        </row>
        <row r="212">
          <cell r="AH212" t="str">
            <v>СМЕТА_ОП</v>
          </cell>
        </row>
        <row r="213">
          <cell r="AH213" t="str">
            <v>СМЕТА_ОП</v>
          </cell>
        </row>
        <row r="214">
          <cell r="AH214" t="str">
            <v>СМЕТА_ОП</v>
          </cell>
        </row>
        <row r="215">
          <cell r="AH215" t="str">
            <v>СМЕТА_ОП</v>
          </cell>
        </row>
        <row r="216">
          <cell r="AH216" t="str">
            <v>СМЕТА_ОП</v>
          </cell>
        </row>
        <row r="217">
          <cell r="AH217" t="str">
            <v>СМЕТА_ОП</v>
          </cell>
        </row>
        <row r="218">
          <cell r="AH218" t="str">
            <v>СМЕТА_ОП</v>
          </cell>
        </row>
        <row r="219">
          <cell r="AH219" t="str">
            <v>СМЕТА_ОП</v>
          </cell>
        </row>
        <row r="220">
          <cell r="AH220" t="str">
            <v>СМЕТА_ОП</v>
          </cell>
        </row>
        <row r="221">
          <cell r="AH221" t="str">
            <v>СМЕТА_ОП</v>
          </cell>
        </row>
        <row r="222">
          <cell r="AH222" t="str">
            <v>СМЕТА_ОП</v>
          </cell>
        </row>
        <row r="223">
          <cell r="AH223" t="str">
            <v>СМЕТА_ОП</v>
          </cell>
        </row>
        <row r="224">
          <cell r="AH224" t="str">
            <v>СМЕТА_ОП</v>
          </cell>
        </row>
        <row r="225">
          <cell r="AH225" t="str">
            <v>СМЕТА_ОП</v>
          </cell>
        </row>
        <row r="226">
          <cell r="AH226" t="str">
            <v>СМЕТА_ОП</v>
          </cell>
        </row>
        <row r="227">
          <cell r="AH227" t="str">
            <v>СМЕТА_ОП</v>
          </cell>
        </row>
        <row r="228">
          <cell r="AH228" t="str">
            <v>СМЕТА_ОП</v>
          </cell>
        </row>
        <row r="229">
          <cell r="AH229" t="str">
            <v>СМЕТА_ОП</v>
          </cell>
        </row>
        <row r="230">
          <cell r="AH230" t="str">
            <v>СМЕТА_ОП</v>
          </cell>
        </row>
        <row r="231">
          <cell r="AH231" t="str">
            <v>СМЕТА_ОП</v>
          </cell>
        </row>
        <row r="232">
          <cell r="AH232" t="str">
            <v>СМЕТА_ОП</v>
          </cell>
        </row>
        <row r="233">
          <cell r="AH233" t="str">
            <v>СМЕТА_ОП</v>
          </cell>
        </row>
        <row r="234">
          <cell r="AH234" t="str">
            <v>СМЕТА_ОП</v>
          </cell>
        </row>
        <row r="235">
          <cell r="AH235" t="str">
            <v>СМЕТА_ОП</v>
          </cell>
        </row>
        <row r="236">
          <cell r="AH236" t="str">
            <v>СМЕТА_ОП</v>
          </cell>
        </row>
        <row r="237">
          <cell r="AH237" t="str">
            <v>СМЕТА_ОП</v>
          </cell>
        </row>
        <row r="238">
          <cell r="AH238" t="str">
            <v>СМЕТА_ОП</v>
          </cell>
        </row>
        <row r="239">
          <cell r="AH239" t="str">
            <v>СМЕТА_ОП</v>
          </cell>
        </row>
        <row r="240">
          <cell r="AH240" t="str">
            <v>СМЕТА_ОП</v>
          </cell>
        </row>
        <row r="241">
          <cell r="AH241" t="str">
            <v>СМЕТА_ОП</v>
          </cell>
        </row>
        <row r="242">
          <cell r="AH242" t="str">
            <v>СМЕТА_ОП</v>
          </cell>
        </row>
        <row r="243">
          <cell r="AH243" t="str">
            <v>СМЕТА_ОП</v>
          </cell>
        </row>
        <row r="244">
          <cell r="AH244" t="str">
            <v>СМЕТА_ОП</v>
          </cell>
        </row>
        <row r="245">
          <cell r="AH245" t="str">
            <v>СМЕТА_ОП</v>
          </cell>
        </row>
        <row r="246">
          <cell r="AH246" t="str">
            <v>СМЕТА_ОП</v>
          </cell>
        </row>
        <row r="247">
          <cell r="AH247" t="str">
            <v>СМЕТА_ОП</v>
          </cell>
        </row>
        <row r="248">
          <cell r="AH248" t="str">
            <v>СМЕТА_ОП</v>
          </cell>
        </row>
        <row r="249">
          <cell r="AH249" t="str">
            <v>СМЕТА_ОП</v>
          </cell>
        </row>
        <row r="250">
          <cell r="AH250" t="str">
            <v>СМЕТА_ОП</v>
          </cell>
        </row>
        <row r="251">
          <cell r="AH251" t="str">
            <v>СМЕТА_ОП</v>
          </cell>
        </row>
        <row r="252">
          <cell r="AH252" t="str">
            <v>СМЕТА_ОП</v>
          </cell>
        </row>
        <row r="253">
          <cell r="AH253" t="str">
            <v>СМЕТА_ОП</v>
          </cell>
        </row>
        <row r="254">
          <cell r="AH254" t="str">
            <v>СМЕТА_ОП</v>
          </cell>
        </row>
        <row r="255">
          <cell r="AH255" t="str">
            <v>СМЕТА_ОП</v>
          </cell>
        </row>
        <row r="256">
          <cell r="AH256" t="str">
            <v>СМЕТА_ОП</v>
          </cell>
        </row>
        <row r="257">
          <cell r="AH257" t="str">
            <v>СМЕТА_ОП</v>
          </cell>
        </row>
        <row r="258">
          <cell r="AH258" t="str">
            <v>СМЕТА_ОП</v>
          </cell>
        </row>
        <row r="259">
          <cell r="AH259" t="str">
            <v>СМЕТА_ОП</v>
          </cell>
        </row>
        <row r="260">
          <cell r="AH260" t="str">
            <v>СМЕТА_ОП</v>
          </cell>
        </row>
        <row r="261">
          <cell r="AH261" t="str">
            <v>СМЕТА_ОП</v>
          </cell>
        </row>
        <row r="262">
          <cell r="AH262" t="str">
            <v>СМЕТА_ОП</v>
          </cell>
        </row>
        <row r="263">
          <cell r="AH263" t="str">
            <v>СМЕТА_ОП</v>
          </cell>
        </row>
        <row r="264">
          <cell r="AH264" t="str">
            <v>СМЕТА_ОП</v>
          </cell>
        </row>
        <row r="265">
          <cell r="AH265" t="str">
            <v>СМЕТА_ОП</v>
          </cell>
        </row>
        <row r="266">
          <cell r="AH266" t="str">
            <v>СМЕТА_ОП</v>
          </cell>
        </row>
        <row r="267">
          <cell r="AH267" t="str">
            <v>СМЕТА_ОП</v>
          </cell>
        </row>
        <row r="268">
          <cell r="AH268" t="str">
            <v>СМЕТА_ОП</v>
          </cell>
        </row>
        <row r="269">
          <cell r="AH269" t="str">
            <v>СМЕТА_ОП</v>
          </cell>
        </row>
        <row r="270">
          <cell r="AH270" t="str">
            <v>СМЕТА_ОП</v>
          </cell>
        </row>
        <row r="271">
          <cell r="AH271" t="str">
            <v>СМЕТА_ОП</v>
          </cell>
        </row>
        <row r="272">
          <cell r="AH272" t="str">
            <v>СМЕТА_ОП</v>
          </cell>
        </row>
        <row r="273">
          <cell r="AH273" t="str">
            <v>СМЕТА_ОП</v>
          </cell>
        </row>
        <row r="274">
          <cell r="AH274" t="str">
            <v>СМЕТА_ОП</v>
          </cell>
        </row>
        <row r="275">
          <cell r="AH275" t="str">
            <v>СМЕТА_ОП</v>
          </cell>
        </row>
        <row r="276">
          <cell r="AH276" t="str">
            <v>СМЕТА_ОП</v>
          </cell>
        </row>
        <row r="277">
          <cell r="AH277" t="str">
            <v>СМЕТА_ОП</v>
          </cell>
        </row>
        <row r="278">
          <cell r="AH278" t="str">
            <v>СМЕТА_ОП</v>
          </cell>
        </row>
        <row r="279">
          <cell r="AH279" t="str">
            <v>СМЕТА_ОП</v>
          </cell>
        </row>
        <row r="280">
          <cell r="AH280" t="str">
            <v>СМЕТА_ОП</v>
          </cell>
        </row>
        <row r="281">
          <cell r="AH281" t="str">
            <v>СМЕТА_ОП</v>
          </cell>
        </row>
        <row r="282">
          <cell r="AH282" t="str">
            <v>СМЕТА_ОП</v>
          </cell>
        </row>
        <row r="283">
          <cell r="AH283" t="str">
            <v>СМЕТА_ОП</v>
          </cell>
        </row>
        <row r="284">
          <cell r="AH284" t="str">
            <v>СМЕТА_ОП</v>
          </cell>
        </row>
        <row r="285">
          <cell r="AH285" t="str">
            <v>СМЕТА_ОП</v>
          </cell>
        </row>
        <row r="286">
          <cell r="AH286" t="str">
            <v>СМЕТА_ОП</v>
          </cell>
        </row>
        <row r="287">
          <cell r="AH287" t="str">
            <v>СМЕТА_ОП</v>
          </cell>
        </row>
        <row r="288">
          <cell r="AH288" t="str">
            <v>СМЕТА_ОП</v>
          </cell>
        </row>
        <row r="289">
          <cell r="AH289" t="str">
            <v>СМЕТА_ОП</v>
          </cell>
        </row>
        <row r="290">
          <cell r="AH290" t="str">
            <v>СМЕТА_ОП</v>
          </cell>
        </row>
        <row r="291">
          <cell r="AH291" t="str">
            <v>СМЕТА_ОП</v>
          </cell>
        </row>
        <row r="292">
          <cell r="AH292" t="str">
            <v>СМЕТА_ОП</v>
          </cell>
        </row>
        <row r="293">
          <cell r="AH293" t="str">
            <v>СМЕТА_ОП</v>
          </cell>
        </row>
        <row r="294">
          <cell r="AH294" t="str">
            <v>СМЕТА_ОП</v>
          </cell>
        </row>
        <row r="295">
          <cell r="AH295" t="str">
            <v>СМЕТА_ОП</v>
          </cell>
        </row>
        <row r="296">
          <cell r="AH296" t="str">
            <v>СМЕТА_ОП</v>
          </cell>
        </row>
        <row r="297">
          <cell r="AH297" t="str">
            <v>СМЕТА_ОП</v>
          </cell>
        </row>
        <row r="298">
          <cell r="AH298" t="str">
            <v>СМЕТА_ОП</v>
          </cell>
        </row>
        <row r="299">
          <cell r="AH299" t="str">
            <v>СМЕТА_ОП</v>
          </cell>
        </row>
        <row r="300">
          <cell r="AH300" t="str">
            <v>СМЕТА_ОП</v>
          </cell>
        </row>
        <row r="301">
          <cell r="AH301" t="str">
            <v>СМЕТА_ОП</v>
          </cell>
        </row>
        <row r="302">
          <cell r="AH302" t="str">
            <v>СМЕТА_ОП</v>
          </cell>
        </row>
        <row r="303">
          <cell r="AH303" t="str">
            <v>СМЕТА_ОП</v>
          </cell>
        </row>
        <row r="304">
          <cell r="AH304" t="str">
            <v>СМЕТА_ОП</v>
          </cell>
        </row>
        <row r="305">
          <cell r="AH305" t="str">
            <v>СМЕТА_ОП</v>
          </cell>
        </row>
        <row r="306">
          <cell r="AH306" t="str">
            <v>СМЕТА_ОП</v>
          </cell>
        </row>
        <row r="307">
          <cell r="AH307" t="str">
            <v>СМЕТА_ОП</v>
          </cell>
        </row>
        <row r="308">
          <cell r="AH308" t="str">
            <v>СМЕТА_ОП</v>
          </cell>
        </row>
        <row r="309">
          <cell r="AH309" t="str">
            <v>СМЕТА_КР</v>
          </cell>
        </row>
        <row r="310">
          <cell r="AH310" t="str">
            <v>СМЕТА_КР</v>
          </cell>
        </row>
        <row r="311">
          <cell r="AH311" t="str">
            <v>СМЕТА_КР</v>
          </cell>
        </row>
        <row r="312">
          <cell r="AH312" t="str">
            <v>СМЕТА_КР</v>
          </cell>
        </row>
        <row r="313">
          <cell r="AH313" t="str">
            <v>СМЕТА_КР</v>
          </cell>
        </row>
        <row r="314">
          <cell r="AH314" t="str">
            <v>СМЕТА_КР</v>
          </cell>
        </row>
        <row r="315">
          <cell r="AH315" t="str">
            <v>СМЕТА_КР</v>
          </cell>
        </row>
        <row r="316">
          <cell r="AH316" t="str">
            <v>СМЕТА_КР</v>
          </cell>
        </row>
        <row r="317">
          <cell r="AH317" t="str">
            <v>СМЕТА_КР</v>
          </cell>
        </row>
        <row r="318">
          <cell r="AH318" t="str">
            <v>СМЕТА_КР</v>
          </cell>
        </row>
        <row r="319">
          <cell r="AH319" t="str">
            <v>СМЕТА_КР</v>
          </cell>
        </row>
        <row r="320">
          <cell r="AH320" t="str">
            <v>СМЕТА_КР</v>
          </cell>
        </row>
        <row r="321">
          <cell r="AH321" t="str">
            <v>СМЕТА_КР</v>
          </cell>
        </row>
        <row r="322">
          <cell r="AH322" t="str">
            <v>СМЕТА_КР</v>
          </cell>
        </row>
        <row r="323">
          <cell r="AH323" t="str">
            <v>СМЕТА_КР</v>
          </cell>
        </row>
        <row r="324">
          <cell r="AH324" t="str">
            <v>СМЕТА_КР</v>
          </cell>
        </row>
        <row r="325">
          <cell r="AH325" t="str">
            <v>СМЕТА_КР</v>
          </cell>
        </row>
        <row r="326">
          <cell r="AH326" t="str">
            <v>СМЕТА_КР</v>
          </cell>
        </row>
        <row r="327">
          <cell r="AH327" t="str">
            <v>СМЕТА_КР</v>
          </cell>
        </row>
        <row r="328">
          <cell r="AH328" t="str">
            <v>СМЕТА_КР</v>
          </cell>
        </row>
        <row r="329">
          <cell r="AH329" t="str">
            <v>СМЕТА_КР</v>
          </cell>
        </row>
        <row r="330">
          <cell r="AH330" t="str">
            <v>СМЕТА_КР</v>
          </cell>
        </row>
        <row r="331">
          <cell r="AH331" t="str">
            <v>СМЕТА_КР</v>
          </cell>
        </row>
        <row r="332">
          <cell r="AH332" t="str">
            <v>СМЕТА_КР</v>
          </cell>
        </row>
        <row r="333">
          <cell r="AH333" t="str">
            <v>СМЕТА_КР</v>
          </cell>
        </row>
        <row r="334">
          <cell r="AH334" t="str">
            <v>СМЕТА_КР</v>
          </cell>
        </row>
        <row r="335">
          <cell r="AH335" t="str">
            <v>СМЕТА_КР</v>
          </cell>
        </row>
        <row r="336">
          <cell r="AH336" t="str">
            <v>СМЕТА_КР</v>
          </cell>
        </row>
        <row r="337">
          <cell r="AH337" t="str">
            <v>СМЕТА_КР</v>
          </cell>
        </row>
        <row r="338">
          <cell r="AH338" t="str">
            <v>СМЕТА_КР</v>
          </cell>
        </row>
        <row r="339">
          <cell r="AH339" t="str">
            <v>СМЕТА_КР</v>
          </cell>
        </row>
        <row r="340">
          <cell r="AH340" t="str">
            <v>СМЕТА_КР</v>
          </cell>
        </row>
        <row r="341">
          <cell r="AH341" t="str">
            <v>СМЕТА_КР</v>
          </cell>
        </row>
        <row r="342">
          <cell r="AH342" t="str">
            <v>СМЕТА_КР</v>
          </cell>
        </row>
        <row r="343">
          <cell r="AH343" t="str">
            <v>СМЕТА_КР</v>
          </cell>
        </row>
        <row r="344">
          <cell r="AH344" t="str">
            <v>СМЕТА_КР</v>
          </cell>
        </row>
        <row r="345">
          <cell r="AH345" t="str">
            <v>СМЕТА_КР</v>
          </cell>
        </row>
        <row r="346">
          <cell r="AH346" t="str">
            <v>СМЕТА_КР</v>
          </cell>
        </row>
        <row r="347">
          <cell r="AH347" t="str">
            <v>СМЕТА_КР</v>
          </cell>
        </row>
        <row r="348">
          <cell r="AH348" t="str">
            <v>СМЕТА_КР</v>
          </cell>
        </row>
        <row r="349">
          <cell r="AH349" t="str">
            <v>СМЕТА_КР</v>
          </cell>
        </row>
        <row r="350">
          <cell r="AH350" t="str">
            <v>СМЕТА_КР</v>
          </cell>
        </row>
        <row r="351">
          <cell r="AH351" t="str">
            <v>СМЕТА_КР</v>
          </cell>
        </row>
        <row r="352">
          <cell r="AH352" t="str">
            <v>СМЕТА_КР</v>
          </cell>
        </row>
        <row r="353">
          <cell r="AH353" t="str">
            <v>СМЕТА_КР</v>
          </cell>
        </row>
        <row r="354">
          <cell r="AH354" t="str">
            <v>СМЕТА_КР</v>
          </cell>
        </row>
        <row r="355">
          <cell r="AH355" t="str">
            <v>СМЕТА_КР</v>
          </cell>
        </row>
        <row r="356">
          <cell r="AH356" t="str">
            <v>СМЕТА_КР</v>
          </cell>
        </row>
        <row r="357">
          <cell r="AH357" t="str">
            <v>СМЕТА_КР</v>
          </cell>
        </row>
        <row r="358">
          <cell r="AH358" t="str">
            <v>СМЕТА_КР</v>
          </cell>
        </row>
        <row r="359">
          <cell r="AH359" t="str">
            <v>СМЕТА_КР</v>
          </cell>
        </row>
        <row r="360">
          <cell r="AH360" t="str">
            <v>СМЕТА_КР</v>
          </cell>
        </row>
        <row r="361">
          <cell r="AH361" t="str">
            <v>СМЕТА_КР</v>
          </cell>
        </row>
        <row r="362">
          <cell r="AH362" t="str">
            <v>СМЕТА_КР</v>
          </cell>
        </row>
        <row r="363">
          <cell r="AH363" t="str">
            <v>СМЕТА_КР</v>
          </cell>
        </row>
        <row r="364">
          <cell r="AH364" t="str">
            <v>СМЕТА_КР</v>
          </cell>
        </row>
        <row r="365">
          <cell r="AH365" t="str">
            <v>СМЕТА_КР</v>
          </cell>
        </row>
        <row r="366">
          <cell r="AH366" t="str">
            <v>СМЕТА_КР</v>
          </cell>
        </row>
        <row r="367">
          <cell r="AH367" t="str">
            <v>СМЕТА_КР</v>
          </cell>
        </row>
        <row r="368">
          <cell r="AH368" t="str">
            <v>СМЕТА_КР</v>
          </cell>
        </row>
        <row r="369">
          <cell r="AH369" t="str">
            <v>СМЕТА_КР</v>
          </cell>
        </row>
        <row r="370">
          <cell r="AH370" t="str">
            <v>СМЕТА_КР</v>
          </cell>
        </row>
        <row r="371">
          <cell r="AH371" t="str">
            <v>СМЕТА_КР</v>
          </cell>
        </row>
        <row r="372">
          <cell r="AH372" t="str">
            <v>СМЕТА_КР</v>
          </cell>
        </row>
        <row r="373">
          <cell r="AH373" t="str">
            <v>СМЕТА_КР</v>
          </cell>
        </row>
        <row r="374">
          <cell r="AH374" t="str">
            <v>СМЕТА_КР</v>
          </cell>
        </row>
        <row r="375">
          <cell r="AH375" t="str">
            <v>СМЕТА_КР</v>
          </cell>
        </row>
        <row r="376">
          <cell r="AH376" t="str">
            <v>СМЕТА_КР</v>
          </cell>
        </row>
        <row r="377">
          <cell r="AH377" t="str">
            <v>СМЕТА_КР</v>
          </cell>
        </row>
        <row r="378">
          <cell r="AH378" t="str">
            <v>СМЕТА_КР</v>
          </cell>
        </row>
        <row r="379">
          <cell r="AH379" t="str">
            <v>СМЕТА_КР</v>
          </cell>
        </row>
        <row r="380">
          <cell r="AH380" t="str">
            <v>СМЕТА_КР</v>
          </cell>
        </row>
        <row r="381">
          <cell r="AH381" t="str">
            <v>СМЕТА_КР</v>
          </cell>
        </row>
        <row r="382">
          <cell r="AH382" t="str">
            <v>СМЕТА_КР</v>
          </cell>
        </row>
        <row r="383">
          <cell r="AH383" t="str">
            <v>СМЕТА_КР</v>
          </cell>
        </row>
        <row r="384">
          <cell r="AH384" t="str">
            <v>СМЕТА_КР</v>
          </cell>
        </row>
        <row r="385">
          <cell r="AH385" t="str">
            <v>СМЕТА_КР</v>
          </cell>
        </row>
        <row r="386">
          <cell r="AH386" t="str">
            <v>СМЕТА_КР</v>
          </cell>
        </row>
        <row r="387">
          <cell r="AH387" t="str">
            <v>СМЕТА_КР</v>
          </cell>
        </row>
        <row r="388">
          <cell r="AH388" t="str">
            <v>СМЕТА_КР</v>
          </cell>
        </row>
        <row r="389">
          <cell r="AH389" t="str">
            <v>СМЕТА_КР</v>
          </cell>
        </row>
        <row r="390">
          <cell r="AH390" t="str">
            <v>СМЕТА_КР</v>
          </cell>
        </row>
        <row r="391">
          <cell r="AH391" t="str">
            <v>СМЕТА_КР</v>
          </cell>
        </row>
        <row r="392">
          <cell r="AH392" t="str">
            <v>СМЕТА_КР</v>
          </cell>
        </row>
        <row r="393">
          <cell r="AH393" t="str">
            <v>СМЕТА_КР</v>
          </cell>
        </row>
        <row r="394">
          <cell r="AH394" t="str">
            <v>СМЕТА_КР</v>
          </cell>
        </row>
        <row r="395">
          <cell r="AH395" t="str">
            <v>СМЕТА_КР</v>
          </cell>
        </row>
        <row r="396">
          <cell r="AH396" t="str">
            <v>СМЕТА_КР</v>
          </cell>
        </row>
        <row r="397">
          <cell r="AH397" t="str">
            <v>СМЕТА_КР</v>
          </cell>
        </row>
        <row r="398">
          <cell r="AH398" t="str">
            <v>СМЕТА_КР</v>
          </cell>
        </row>
        <row r="399">
          <cell r="AH399" t="str">
            <v>СМЕТА_КР</v>
          </cell>
        </row>
        <row r="400">
          <cell r="AH400" t="str">
            <v>СМЕТА_КР</v>
          </cell>
        </row>
        <row r="401">
          <cell r="AH401" t="str">
            <v>СМЕТА_КР</v>
          </cell>
        </row>
        <row r="402">
          <cell r="AH402" t="str">
            <v>СМЕТА_КР</v>
          </cell>
        </row>
        <row r="403">
          <cell r="AH403" t="str">
            <v>СМЕТА_КР</v>
          </cell>
        </row>
        <row r="404">
          <cell r="AH404" t="str">
            <v>СМЕТА_КР</v>
          </cell>
        </row>
        <row r="405">
          <cell r="AH405" t="str">
            <v>СМЕТА_КР</v>
          </cell>
        </row>
        <row r="406">
          <cell r="AH406" t="str">
            <v>СМЕТА_КР</v>
          </cell>
        </row>
        <row r="407">
          <cell r="AH407" t="str">
            <v>СМЕТА_КР</v>
          </cell>
        </row>
        <row r="408">
          <cell r="AH408" t="str">
            <v>СМЕТА_КР</v>
          </cell>
        </row>
        <row r="409">
          <cell r="AH409" t="str">
            <v>СМЕТА_КР</v>
          </cell>
        </row>
        <row r="410">
          <cell r="AH410" t="str">
            <v>СМЕТА_КР</v>
          </cell>
        </row>
        <row r="411">
          <cell r="AH411" t="str">
            <v>СМЕТА_КР</v>
          </cell>
        </row>
        <row r="412">
          <cell r="AH412" t="str">
            <v>СМЕТА_КР</v>
          </cell>
        </row>
        <row r="413">
          <cell r="AH413" t="str">
            <v>СМЕТА_КР</v>
          </cell>
        </row>
        <row r="414">
          <cell r="AH414" t="str">
            <v>СМЕТА_КР</v>
          </cell>
        </row>
        <row r="415">
          <cell r="AH415" t="str">
            <v>СМЕТА_КР</v>
          </cell>
        </row>
        <row r="416">
          <cell r="AH416" t="str">
            <v>СМЕТА_КР</v>
          </cell>
        </row>
        <row r="417">
          <cell r="AH417" t="str">
            <v>СМЕТА_КР</v>
          </cell>
        </row>
        <row r="418">
          <cell r="AH418" t="str">
            <v>СМЕТА_КР</v>
          </cell>
        </row>
        <row r="419">
          <cell r="AH419" t="str">
            <v>СМЕТА_КР</v>
          </cell>
        </row>
        <row r="420">
          <cell r="AH420" t="str">
            <v>СМЕТА_КР</v>
          </cell>
        </row>
        <row r="421">
          <cell r="AH421" t="str">
            <v>СМЕТА_КР</v>
          </cell>
        </row>
        <row r="422">
          <cell r="AH422" t="str">
            <v>СМЕТА_КР</v>
          </cell>
        </row>
        <row r="423">
          <cell r="AH423" t="str">
            <v>СМЕТА_КР</v>
          </cell>
        </row>
        <row r="424">
          <cell r="AH424" t="str">
            <v>СМЕТА_КР</v>
          </cell>
        </row>
        <row r="425">
          <cell r="AH425" t="str">
            <v>СМЕТА_КР</v>
          </cell>
        </row>
        <row r="426">
          <cell r="AH426" t="str">
            <v>СМЕТА_КР</v>
          </cell>
        </row>
        <row r="427">
          <cell r="AH427" t="str">
            <v>СМЕТА_КР</v>
          </cell>
        </row>
        <row r="428">
          <cell r="AH428" t="str">
            <v>СМЕТА_КР</v>
          </cell>
        </row>
        <row r="429">
          <cell r="AH429" t="str">
            <v>СМЕТА_КР</v>
          </cell>
        </row>
        <row r="430">
          <cell r="AH430" t="str">
            <v>СМЕТА_КР</v>
          </cell>
        </row>
        <row r="431">
          <cell r="AH431" t="str">
            <v>СМЕТА_КР</v>
          </cell>
        </row>
        <row r="432">
          <cell r="AH432" t="str">
            <v>СМЕТА_КР</v>
          </cell>
        </row>
        <row r="433">
          <cell r="AH433" t="str">
            <v>СМЕТА_КР</v>
          </cell>
        </row>
        <row r="434">
          <cell r="AH434" t="str">
            <v>СМЕТА_УР</v>
          </cell>
        </row>
        <row r="435">
          <cell r="AH435" t="str">
            <v>СМЕТА_УР</v>
          </cell>
        </row>
        <row r="436">
          <cell r="AH436" t="str">
            <v>СМЕТА_УР</v>
          </cell>
        </row>
        <row r="437">
          <cell r="AH437" t="str">
            <v>СМЕТА_УР</v>
          </cell>
        </row>
        <row r="438">
          <cell r="AH438" t="str">
            <v>СМЕТА_УР</v>
          </cell>
        </row>
        <row r="439">
          <cell r="AH439" t="str">
            <v>СМЕТА_УР</v>
          </cell>
        </row>
        <row r="440">
          <cell r="AH440" t="str">
            <v>СМЕТА_УР</v>
          </cell>
        </row>
        <row r="441">
          <cell r="AH441" t="str">
            <v>СМЕТА_УР</v>
          </cell>
        </row>
        <row r="442">
          <cell r="AH442" t="str">
            <v>СМЕТА_УР</v>
          </cell>
        </row>
        <row r="443">
          <cell r="AH443" t="str">
            <v>СМЕТА_УР</v>
          </cell>
        </row>
        <row r="444">
          <cell r="AH444" t="str">
            <v>СМЕТА_УР</v>
          </cell>
        </row>
        <row r="445">
          <cell r="AH445" t="str">
            <v>СМЕТА_УР</v>
          </cell>
        </row>
        <row r="446">
          <cell r="AH446" t="str">
            <v>СМЕТА_УР</v>
          </cell>
        </row>
        <row r="447">
          <cell r="AH447" t="str">
            <v>СМЕТА_УР</v>
          </cell>
        </row>
        <row r="448">
          <cell r="AH448" t="str">
            <v>СМЕТА_УР</v>
          </cell>
        </row>
        <row r="449">
          <cell r="AH449" t="str">
            <v>СМЕТА_УР</v>
          </cell>
        </row>
        <row r="450">
          <cell r="AH450" t="str">
            <v>СМЕТА_УР</v>
          </cell>
        </row>
        <row r="451">
          <cell r="AH451" t="str">
            <v>СМЕТА_УР</v>
          </cell>
        </row>
        <row r="452">
          <cell r="AH452" t="str">
            <v>СМЕТА_УР</v>
          </cell>
        </row>
        <row r="453">
          <cell r="AH453" t="str">
            <v>СМЕТА_УР</v>
          </cell>
        </row>
        <row r="454">
          <cell r="AH454" t="str">
            <v>СМЕТА_УР</v>
          </cell>
        </row>
        <row r="455">
          <cell r="AH455" t="str">
            <v>СМЕТА_УР</v>
          </cell>
        </row>
        <row r="456">
          <cell r="AH456" t="str">
            <v>СМЕТА_УР</v>
          </cell>
        </row>
        <row r="457">
          <cell r="AH457" t="str">
            <v>СМЕТА_УР</v>
          </cell>
        </row>
        <row r="458">
          <cell r="AH458" t="str">
            <v>СМЕТА_УР</v>
          </cell>
        </row>
        <row r="459">
          <cell r="AH459" t="str">
            <v>СМЕТА_УР</v>
          </cell>
        </row>
        <row r="460">
          <cell r="AH460" t="str">
            <v>СМЕТА_УР</v>
          </cell>
        </row>
        <row r="461">
          <cell r="AH461" t="str">
            <v>СМЕТА_УР</v>
          </cell>
        </row>
        <row r="462">
          <cell r="AH462" t="str">
            <v>СМЕТА_УР</v>
          </cell>
        </row>
        <row r="463">
          <cell r="AH463" t="str">
            <v>СМЕТА_УР</v>
          </cell>
        </row>
        <row r="464">
          <cell r="AH464" t="str">
            <v>СМЕТА_УР</v>
          </cell>
        </row>
        <row r="465">
          <cell r="AH465" t="str">
            <v>СМЕТА_УР</v>
          </cell>
        </row>
        <row r="466">
          <cell r="AH466" t="str">
            <v>СМЕТА_УР</v>
          </cell>
        </row>
        <row r="467">
          <cell r="AH467" t="str">
            <v>СМЕТА_УР</v>
          </cell>
        </row>
        <row r="468">
          <cell r="AH468" t="str">
            <v>СМЕТА_УР</v>
          </cell>
        </row>
        <row r="469">
          <cell r="AH469" t="str">
            <v>СМЕТА_УР</v>
          </cell>
        </row>
        <row r="470">
          <cell r="AH470" t="str">
            <v>СМЕТА_УР</v>
          </cell>
        </row>
        <row r="471">
          <cell r="AH471" t="str">
            <v>СМЕТА_УР</v>
          </cell>
        </row>
        <row r="472">
          <cell r="AH472" t="str">
            <v>СМЕТА_УР</v>
          </cell>
        </row>
        <row r="473">
          <cell r="AH473" t="str">
            <v>СМЕТА_УР</v>
          </cell>
        </row>
        <row r="474">
          <cell r="AH474" t="str">
            <v>СМЕТА_УР</v>
          </cell>
        </row>
        <row r="475">
          <cell r="AH475" t="str">
            <v>СМЕТА_УР</v>
          </cell>
        </row>
        <row r="476">
          <cell r="AH476" t="str">
            <v>СМЕТА_УР</v>
          </cell>
        </row>
        <row r="477">
          <cell r="AH477" t="str">
            <v>СМЕТА_УР</v>
          </cell>
        </row>
        <row r="478">
          <cell r="AH478" t="str">
            <v>СМЕТА_УР</v>
          </cell>
        </row>
        <row r="479">
          <cell r="AH479" t="str">
            <v>СМЕТА_УР</v>
          </cell>
        </row>
        <row r="480">
          <cell r="AH480" t="str">
            <v>СМЕТА_УР</v>
          </cell>
        </row>
        <row r="481">
          <cell r="AH481" t="str">
            <v>СМЕТА_УР</v>
          </cell>
        </row>
        <row r="482">
          <cell r="AH482" t="str">
            <v>СМЕТА_УР</v>
          </cell>
        </row>
        <row r="483">
          <cell r="AH483" t="str">
            <v>СМЕТА_УР</v>
          </cell>
        </row>
        <row r="484">
          <cell r="AH484" t="str">
            <v>СМЕТА_УР</v>
          </cell>
        </row>
        <row r="485">
          <cell r="AH485" t="str">
            <v>СМЕТА_УР</v>
          </cell>
        </row>
        <row r="486">
          <cell r="AH486" t="str">
            <v>СМЕТА_УР</v>
          </cell>
        </row>
        <row r="487">
          <cell r="AH487" t="str">
            <v>СМЕТА_УР</v>
          </cell>
        </row>
        <row r="488">
          <cell r="AH488" t="str">
            <v>СМЕТА_УР</v>
          </cell>
        </row>
        <row r="489">
          <cell r="AH489" t="str">
            <v>СМЕТА_УР</v>
          </cell>
        </row>
        <row r="490">
          <cell r="AH490" t="str">
            <v>СМЕТА_УР</v>
          </cell>
        </row>
        <row r="491">
          <cell r="AH491" t="str">
            <v>СМЕТА_УР</v>
          </cell>
        </row>
        <row r="492">
          <cell r="AH492" t="str">
            <v>СМЕТА_УР</v>
          </cell>
        </row>
        <row r="493">
          <cell r="AH493" t="str">
            <v>СМЕТА_УР</v>
          </cell>
        </row>
        <row r="494">
          <cell r="AH494" t="str">
            <v>СМЕТА_УР</v>
          </cell>
        </row>
        <row r="495">
          <cell r="AH495" t="str">
            <v>СМЕТА_УР</v>
          </cell>
        </row>
        <row r="496">
          <cell r="AH496" t="str">
            <v>СМЕТА_УР</v>
          </cell>
        </row>
        <row r="497">
          <cell r="AH497" t="str">
            <v>СМЕТА_УР</v>
          </cell>
        </row>
        <row r="498">
          <cell r="AH498" t="str">
            <v>СМЕТА_УР</v>
          </cell>
        </row>
        <row r="499">
          <cell r="AH499" t="str">
            <v>СМЕТА_УР</v>
          </cell>
        </row>
        <row r="500">
          <cell r="AH500" t="str">
            <v>СМЕТА_УР</v>
          </cell>
        </row>
        <row r="501">
          <cell r="AH501" t="str">
            <v>СМЕТА_УР</v>
          </cell>
        </row>
        <row r="502">
          <cell r="AH502" t="str">
            <v>СМЕТА_УР</v>
          </cell>
        </row>
        <row r="503">
          <cell r="AH503" t="str">
            <v>СМЕТА_УР</v>
          </cell>
        </row>
        <row r="504">
          <cell r="AH504" t="str">
            <v>СМЕТА_УР</v>
          </cell>
        </row>
        <row r="505">
          <cell r="AH505" t="str">
            <v>СМЕТА_УР</v>
          </cell>
        </row>
        <row r="506">
          <cell r="AH506" t="str">
            <v>СМЕТА_УР</v>
          </cell>
        </row>
        <row r="507">
          <cell r="AH507" t="str">
            <v>СМЕТА_УР</v>
          </cell>
        </row>
        <row r="508">
          <cell r="AH508" t="str">
            <v>СМЕТА_УР</v>
          </cell>
        </row>
        <row r="509">
          <cell r="AH509" t="str">
            <v>СМЕТА_УР</v>
          </cell>
        </row>
        <row r="510">
          <cell r="AH510" t="str">
            <v>СМЕТА_УР</v>
          </cell>
        </row>
        <row r="511">
          <cell r="AH511" t="str">
            <v>СМЕТА_УР</v>
          </cell>
        </row>
        <row r="512">
          <cell r="AH512" t="str">
            <v>СМЕТА_УР</v>
          </cell>
        </row>
        <row r="513">
          <cell r="AH513" t="str">
            <v>СМЕТА_УР</v>
          </cell>
        </row>
        <row r="514">
          <cell r="AH514" t="str">
            <v>СМЕТА_УР</v>
          </cell>
        </row>
        <row r="515">
          <cell r="AH515" t="str">
            <v>СМЕТА_УР</v>
          </cell>
        </row>
        <row r="516">
          <cell r="AH516" t="str">
            <v>СМЕТА_УР</v>
          </cell>
        </row>
        <row r="517">
          <cell r="AH517" t="str">
            <v>СМЕТА_УР</v>
          </cell>
        </row>
        <row r="518">
          <cell r="AH518" t="str">
            <v>СМЕТА_УР</v>
          </cell>
        </row>
        <row r="519">
          <cell r="AH519" t="str">
            <v>СМЕТА_УР</v>
          </cell>
        </row>
        <row r="520">
          <cell r="AH520" t="str">
            <v>СМЕТА_УР</v>
          </cell>
        </row>
        <row r="521">
          <cell r="AH521" t="str">
            <v>СМЕТА_УР</v>
          </cell>
        </row>
        <row r="522">
          <cell r="AH522" t="str">
            <v>СМЕТА_УР</v>
          </cell>
        </row>
        <row r="523">
          <cell r="AH523" t="str">
            <v>СМЕТА_УР</v>
          </cell>
        </row>
        <row r="524">
          <cell r="AH524" t="str">
            <v>СМЕТА_УР</v>
          </cell>
        </row>
        <row r="525">
          <cell r="AH525" t="str">
            <v>СМЕТА_УР</v>
          </cell>
        </row>
        <row r="526">
          <cell r="AH526" t="str">
            <v>СМЕТА_УР</v>
          </cell>
        </row>
        <row r="527">
          <cell r="AH527" t="str">
            <v>СМЕТА_УР</v>
          </cell>
        </row>
        <row r="528">
          <cell r="AH528" t="str">
            <v>СМЕТА_УР</v>
          </cell>
        </row>
        <row r="529">
          <cell r="AH529" t="str">
            <v>СМЕТА_УР</v>
          </cell>
        </row>
        <row r="530">
          <cell r="AH530" t="str">
            <v>СМЕТА_УР</v>
          </cell>
        </row>
        <row r="531">
          <cell r="AH531" t="str">
            <v>СМЕТА_УР</v>
          </cell>
        </row>
        <row r="532">
          <cell r="AH532" t="str">
            <v>СМЕТА_УР</v>
          </cell>
        </row>
        <row r="533">
          <cell r="AH533" t="str">
            <v>СМЕТА_УР</v>
          </cell>
        </row>
        <row r="534">
          <cell r="AH534" t="str">
            <v>СМЕТА_УР</v>
          </cell>
        </row>
        <row r="535">
          <cell r="AH535" t="str">
            <v>СМЕТА_УР</v>
          </cell>
        </row>
        <row r="536">
          <cell r="AH536" t="str">
            <v>СМЕТА_УР</v>
          </cell>
        </row>
        <row r="537">
          <cell r="AH537" t="str">
            <v>СМЕТА_УР</v>
          </cell>
        </row>
        <row r="538">
          <cell r="AH538" t="str">
            <v>СМЕТА_УР</v>
          </cell>
        </row>
        <row r="539">
          <cell r="AH539" t="str">
            <v>СМЕТА_УР</v>
          </cell>
        </row>
        <row r="540">
          <cell r="AH540" t="str">
            <v>СМЕТА_УР</v>
          </cell>
        </row>
        <row r="541">
          <cell r="AH541" t="str">
            <v>СМЕТА_УР</v>
          </cell>
        </row>
        <row r="542">
          <cell r="AH542" t="str">
            <v>СМЕТА_УР</v>
          </cell>
        </row>
        <row r="543">
          <cell r="AH543" t="str">
            <v>СМЕТА_УР</v>
          </cell>
        </row>
        <row r="544">
          <cell r="AH544" t="str">
            <v>Внереализация</v>
          </cell>
        </row>
        <row r="545">
          <cell r="AH545" t="str">
            <v>Внереализация</v>
          </cell>
        </row>
        <row r="546">
          <cell r="AH546" t="str">
            <v>Внереализация</v>
          </cell>
        </row>
        <row r="547">
          <cell r="AH547" t="str">
            <v>Внереализация</v>
          </cell>
        </row>
        <row r="548">
          <cell r="AH548" t="str">
            <v>Внереализация</v>
          </cell>
        </row>
        <row r="549">
          <cell r="AH549" t="str">
            <v>Внереализация</v>
          </cell>
        </row>
        <row r="550">
          <cell r="AH550" t="str">
            <v>Внереализация</v>
          </cell>
        </row>
        <row r="551">
          <cell r="AH551" t="str">
            <v>Внереализация</v>
          </cell>
        </row>
        <row r="552">
          <cell r="AH552" t="str">
            <v>Внереализация</v>
          </cell>
        </row>
        <row r="553">
          <cell r="AH553" t="str">
            <v>Внереализация</v>
          </cell>
        </row>
        <row r="554">
          <cell r="AH554" t="str">
            <v>Внереализация</v>
          </cell>
        </row>
        <row r="555">
          <cell r="AH555" t="str">
            <v>Внереализация</v>
          </cell>
        </row>
        <row r="556">
          <cell r="AH556" t="str">
            <v>Внереализация</v>
          </cell>
        </row>
        <row r="557">
          <cell r="AH557" t="str">
            <v>Внереализация</v>
          </cell>
        </row>
        <row r="558">
          <cell r="AH558" t="str">
            <v>Внереализация</v>
          </cell>
        </row>
        <row r="559">
          <cell r="AH559" t="str">
            <v>Внереализация</v>
          </cell>
        </row>
        <row r="560">
          <cell r="AH560" t="str">
            <v>Внереализация</v>
          </cell>
        </row>
        <row r="561">
          <cell r="AH561" t="str">
            <v>Внереализация</v>
          </cell>
        </row>
        <row r="562">
          <cell r="AH562" t="str">
            <v>Внереализация</v>
          </cell>
        </row>
        <row r="563">
          <cell r="AH563" t="str">
            <v>Внереализация</v>
          </cell>
        </row>
        <row r="564">
          <cell r="AH564" t="str">
            <v>Внереализация</v>
          </cell>
        </row>
        <row r="565">
          <cell r="AH565" t="str">
            <v>Внереализация</v>
          </cell>
        </row>
        <row r="566">
          <cell r="AH566" t="str">
            <v>Внереализация</v>
          </cell>
        </row>
        <row r="567">
          <cell r="AH567" t="str">
            <v>Внереализация</v>
          </cell>
        </row>
        <row r="568">
          <cell r="AH568" t="str">
            <v>Внереализация</v>
          </cell>
        </row>
        <row r="569">
          <cell r="AH569" t="str">
            <v>Внереализация</v>
          </cell>
        </row>
        <row r="570">
          <cell r="AH570" t="str">
            <v>Внереализация</v>
          </cell>
        </row>
        <row r="571">
          <cell r="AH571" t="str">
            <v>Внереализация</v>
          </cell>
        </row>
        <row r="572">
          <cell r="AH572" t="str">
            <v>Внереализация</v>
          </cell>
        </row>
        <row r="573">
          <cell r="AH573" t="str">
            <v>Внереализация</v>
          </cell>
        </row>
        <row r="574">
          <cell r="AH574" t="str">
            <v>Внереализация</v>
          </cell>
        </row>
        <row r="575">
          <cell r="AH575" t="str">
            <v>Внереализация</v>
          </cell>
        </row>
        <row r="576">
          <cell r="AH576" t="str">
            <v>Внереализация</v>
          </cell>
        </row>
        <row r="577">
          <cell r="AH577" t="str">
            <v>Внереализация</v>
          </cell>
        </row>
        <row r="578">
          <cell r="AH578" t="str">
            <v>Внереализация</v>
          </cell>
        </row>
        <row r="579">
          <cell r="AH579" t="str">
            <v>Внереализация</v>
          </cell>
        </row>
        <row r="580">
          <cell r="AH580" t="str">
            <v>Внереализация</v>
          </cell>
        </row>
        <row r="581">
          <cell r="AH581" t="str">
            <v>Внереализация</v>
          </cell>
        </row>
        <row r="582">
          <cell r="AH582" t="str">
            <v>Внереализация</v>
          </cell>
        </row>
        <row r="583">
          <cell r="AH583" t="str">
            <v>Внереализация</v>
          </cell>
        </row>
        <row r="584">
          <cell r="AH584" t="str">
            <v>Внереализация</v>
          </cell>
        </row>
        <row r="585">
          <cell r="AH585" t="str">
            <v>Внереализация</v>
          </cell>
        </row>
        <row r="586">
          <cell r="AH586" t="str">
            <v>Внереализация</v>
          </cell>
        </row>
        <row r="587">
          <cell r="AH587" t="str">
            <v>Внереализация</v>
          </cell>
        </row>
        <row r="588">
          <cell r="AH588" t="str">
            <v>Внереализация</v>
          </cell>
        </row>
        <row r="589">
          <cell r="AH589" t="str">
            <v>Внереализация</v>
          </cell>
        </row>
        <row r="590">
          <cell r="AH590" t="str">
            <v>Внереализация</v>
          </cell>
        </row>
        <row r="591">
          <cell r="AH591" t="str">
            <v>Внереализация</v>
          </cell>
        </row>
        <row r="592">
          <cell r="AH592" t="str">
            <v>Внереализация</v>
          </cell>
        </row>
        <row r="593">
          <cell r="AH593" t="str">
            <v>Внереализация</v>
          </cell>
        </row>
        <row r="594">
          <cell r="AH594" t="str">
            <v>Внереализация</v>
          </cell>
        </row>
        <row r="595">
          <cell r="AH595" t="str">
            <v>Внереализация</v>
          </cell>
        </row>
        <row r="596">
          <cell r="AH596" t="str">
            <v>Внереализация</v>
          </cell>
        </row>
        <row r="597">
          <cell r="AH597" t="str">
            <v>Внереализация</v>
          </cell>
        </row>
        <row r="598">
          <cell r="AH598" t="str">
            <v>Внереализация</v>
          </cell>
        </row>
        <row r="599">
          <cell r="AH599" t="str">
            <v>Внереализация</v>
          </cell>
        </row>
        <row r="600">
          <cell r="AH600" t="str">
            <v>Внереализация</v>
          </cell>
        </row>
        <row r="601">
          <cell r="AH601" t="str">
            <v>Внереализация</v>
          </cell>
        </row>
        <row r="602">
          <cell r="AH602" t="str">
            <v>Внереализация</v>
          </cell>
        </row>
        <row r="603">
          <cell r="AH603" t="str">
            <v>Внереализация</v>
          </cell>
        </row>
        <row r="604">
          <cell r="AH604" t="str">
            <v>Внереализация</v>
          </cell>
        </row>
        <row r="605">
          <cell r="AH605" t="str">
            <v>Внереализация</v>
          </cell>
        </row>
        <row r="606">
          <cell r="AH606" t="str">
            <v>Внереализация</v>
          </cell>
        </row>
        <row r="607">
          <cell r="AH607" t="str">
            <v>Внереализация</v>
          </cell>
        </row>
        <row r="608">
          <cell r="AH608" t="str">
            <v>Внереализация</v>
          </cell>
        </row>
        <row r="609">
          <cell r="AH609" t="str">
            <v>Внереализация</v>
          </cell>
        </row>
        <row r="610">
          <cell r="AH610" t="str">
            <v>Внереализация</v>
          </cell>
        </row>
        <row r="611">
          <cell r="AH611" t="str">
            <v>Внереализация</v>
          </cell>
        </row>
        <row r="612">
          <cell r="AH612" t="str">
            <v>Внереализация</v>
          </cell>
        </row>
        <row r="613">
          <cell r="AH613" t="str">
            <v>Внереализация</v>
          </cell>
        </row>
        <row r="614">
          <cell r="AH614" t="str">
            <v>Внереализация</v>
          </cell>
        </row>
        <row r="615">
          <cell r="AH615" t="str">
            <v>Внереализация</v>
          </cell>
        </row>
        <row r="616">
          <cell r="AH616" t="str">
            <v>Внереализация</v>
          </cell>
        </row>
        <row r="617">
          <cell r="AH617" t="str">
            <v>Внереализация</v>
          </cell>
        </row>
        <row r="618">
          <cell r="AH618" t="str">
            <v>Внереализация</v>
          </cell>
        </row>
        <row r="619">
          <cell r="AH619" t="str">
            <v>Внереализация</v>
          </cell>
        </row>
        <row r="620">
          <cell r="AH620" t="str">
            <v>Внереализация</v>
          </cell>
        </row>
        <row r="621">
          <cell r="AH621" t="str">
            <v>Внереализация</v>
          </cell>
        </row>
        <row r="622">
          <cell r="AH622" t="str">
            <v>Внереализация</v>
          </cell>
        </row>
        <row r="623">
          <cell r="AH623" t="str">
            <v>Внереализация</v>
          </cell>
        </row>
        <row r="624">
          <cell r="AH624" t="str">
            <v>Внереализация</v>
          </cell>
        </row>
        <row r="625">
          <cell r="AH625" t="str">
            <v>Внереализация</v>
          </cell>
        </row>
        <row r="626">
          <cell r="AH626" t="str">
            <v>Внереализация</v>
          </cell>
        </row>
        <row r="627">
          <cell r="AH627" t="str">
            <v>Внереализация</v>
          </cell>
        </row>
        <row r="628">
          <cell r="AH628" t="str">
            <v>Внереализация</v>
          </cell>
        </row>
        <row r="629">
          <cell r="AH629" t="str">
            <v>Внереализация</v>
          </cell>
        </row>
        <row r="630">
          <cell r="AH630" t="str">
            <v>Внереализация</v>
          </cell>
        </row>
        <row r="631">
          <cell r="AH631" t="str">
            <v>Внереализация</v>
          </cell>
        </row>
        <row r="632">
          <cell r="AH632" t="str">
            <v>Внереализация</v>
          </cell>
        </row>
        <row r="633">
          <cell r="AH633" t="str">
            <v>Внереализация</v>
          </cell>
        </row>
        <row r="634">
          <cell r="AH634" t="str">
            <v>Внереализация</v>
          </cell>
        </row>
        <row r="635">
          <cell r="AH635" t="str">
            <v>Внереализация</v>
          </cell>
        </row>
        <row r="636">
          <cell r="AH636" t="str">
            <v>Внереализация</v>
          </cell>
        </row>
        <row r="637">
          <cell r="AH637" t="str">
            <v>Внереализация</v>
          </cell>
        </row>
        <row r="638">
          <cell r="AH638" t="str">
            <v>Внереализация</v>
          </cell>
        </row>
        <row r="639">
          <cell r="AH639" t="str">
            <v>Внереализация</v>
          </cell>
        </row>
        <row r="640">
          <cell r="AH640" t="str">
            <v>Внереализация</v>
          </cell>
        </row>
        <row r="641">
          <cell r="AH641" t="str">
            <v>Внереализация</v>
          </cell>
        </row>
        <row r="642">
          <cell r="AH642" t="str">
            <v>Внереализация</v>
          </cell>
        </row>
        <row r="643">
          <cell r="AH643" t="str">
            <v>Внереализация</v>
          </cell>
        </row>
        <row r="644">
          <cell r="AH644" t="str">
            <v>Внереализация</v>
          </cell>
        </row>
        <row r="645">
          <cell r="AH645" t="str">
            <v>Внереализация</v>
          </cell>
        </row>
        <row r="646">
          <cell r="AH646" t="str">
            <v>Внереализация</v>
          </cell>
        </row>
        <row r="647">
          <cell r="AH647" t="str">
            <v>Внереализация</v>
          </cell>
        </row>
        <row r="648">
          <cell r="AH648" t="str">
            <v>Внереализация</v>
          </cell>
        </row>
        <row r="649">
          <cell r="AH649" t="str">
            <v>Внереализация</v>
          </cell>
        </row>
        <row r="650">
          <cell r="AH650" t="str">
            <v>Внереализация</v>
          </cell>
        </row>
        <row r="651">
          <cell r="AH651" t="str">
            <v>Внереализация</v>
          </cell>
        </row>
        <row r="652">
          <cell r="AH652" t="str">
            <v>БДДС</v>
          </cell>
        </row>
        <row r="653">
          <cell r="AH653" t="str">
            <v>БДДС</v>
          </cell>
        </row>
        <row r="654">
          <cell r="AH654" t="str">
            <v>БДДС</v>
          </cell>
        </row>
        <row r="655">
          <cell r="AH655" t="str">
            <v>БДДС</v>
          </cell>
        </row>
        <row r="656">
          <cell r="AH656" t="str">
            <v>БДДС</v>
          </cell>
        </row>
        <row r="657">
          <cell r="AH657" t="str">
            <v>БДДС</v>
          </cell>
        </row>
        <row r="658">
          <cell r="AH658" t="str">
            <v>БДДС</v>
          </cell>
        </row>
        <row r="659">
          <cell r="AH659" t="str">
            <v>БДДС</v>
          </cell>
        </row>
        <row r="660">
          <cell r="AH660" t="str">
            <v>БДДС</v>
          </cell>
        </row>
        <row r="661">
          <cell r="AH661" t="str">
            <v>БДДС</v>
          </cell>
        </row>
        <row r="662">
          <cell r="AH662" t="str">
            <v>БДДС</v>
          </cell>
        </row>
        <row r="663">
          <cell r="AH663" t="str">
            <v>БДДС</v>
          </cell>
        </row>
        <row r="664">
          <cell r="AH664" t="str">
            <v>БДДС</v>
          </cell>
        </row>
        <row r="665">
          <cell r="AH665" t="str">
            <v>БДДС</v>
          </cell>
        </row>
        <row r="666">
          <cell r="AH666" t="str">
            <v>БДДС</v>
          </cell>
        </row>
        <row r="667">
          <cell r="AH667" t="str">
            <v>БДДС</v>
          </cell>
        </row>
        <row r="668">
          <cell r="AH668" t="str">
            <v>БДДС</v>
          </cell>
        </row>
        <row r="669">
          <cell r="AH669" t="str">
            <v>БДДС</v>
          </cell>
        </row>
        <row r="670">
          <cell r="AH670" t="str">
            <v>БДДС</v>
          </cell>
        </row>
        <row r="671">
          <cell r="AH671" t="str">
            <v>БДДС</v>
          </cell>
        </row>
        <row r="672">
          <cell r="AH672" t="str">
            <v>БДДС</v>
          </cell>
        </row>
        <row r="673">
          <cell r="AH673" t="str">
            <v>БДДС</v>
          </cell>
        </row>
        <row r="674">
          <cell r="AH674" t="str">
            <v>БДДС</v>
          </cell>
        </row>
        <row r="675">
          <cell r="AH675" t="str">
            <v>БДДС</v>
          </cell>
        </row>
        <row r="676">
          <cell r="AH676" t="str">
            <v>БДДС</v>
          </cell>
        </row>
        <row r="677">
          <cell r="AH677" t="str">
            <v>БДДС</v>
          </cell>
        </row>
        <row r="678">
          <cell r="AH678" t="str">
            <v>БДДС</v>
          </cell>
        </row>
        <row r="679">
          <cell r="AH679" t="str">
            <v>БДДС</v>
          </cell>
        </row>
        <row r="680">
          <cell r="AH680" t="str">
            <v>БДДС</v>
          </cell>
        </row>
        <row r="681">
          <cell r="AH681" t="str">
            <v>БДДС</v>
          </cell>
        </row>
        <row r="682">
          <cell r="AH682" t="str">
            <v>БДДС</v>
          </cell>
        </row>
        <row r="683">
          <cell r="AH683" t="str">
            <v>БДДС</v>
          </cell>
        </row>
        <row r="684">
          <cell r="AH684" t="str">
            <v>БДДС</v>
          </cell>
        </row>
        <row r="685">
          <cell r="AH685" t="str">
            <v>БДДС</v>
          </cell>
        </row>
        <row r="686">
          <cell r="AH686" t="str">
            <v>БДДС</v>
          </cell>
        </row>
        <row r="687">
          <cell r="AH687" t="str">
            <v>БДДС</v>
          </cell>
        </row>
        <row r="688">
          <cell r="AH688" t="str">
            <v>БДДС</v>
          </cell>
        </row>
        <row r="689">
          <cell r="AH689" t="str">
            <v>БДДС</v>
          </cell>
        </row>
        <row r="690">
          <cell r="AH690" t="str">
            <v>БДДС</v>
          </cell>
        </row>
        <row r="691">
          <cell r="AH691" t="str">
            <v>БДДС</v>
          </cell>
        </row>
        <row r="692">
          <cell r="AH692" t="str">
            <v>БДДС</v>
          </cell>
        </row>
        <row r="693">
          <cell r="AH693" t="str">
            <v>БДДС</v>
          </cell>
        </row>
        <row r="694">
          <cell r="AH694" t="str">
            <v>БДДС</v>
          </cell>
        </row>
        <row r="695">
          <cell r="AH695" t="str">
            <v>БДДС</v>
          </cell>
        </row>
        <row r="696">
          <cell r="AH696" t="str">
            <v>БДДС</v>
          </cell>
        </row>
        <row r="697">
          <cell r="AH697" t="str">
            <v>БДДС</v>
          </cell>
        </row>
        <row r="698">
          <cell r="AH698" t="str">
            <v>БДДС</v>
          </cell>
        </row>
        <row r="699">
          <cell r="AH699" t="str">
            <v>БДДС</v>
          </cell>
        </row>
        <row r="700">
          <cell r="AH700" t="str">
            <v>БДДС</v>
          </cell>
        </row>
        <row r="701">
          <cell r="AH701" t="str">
            <v>БДДС</v>
          </cell>
        </row>
        <row r="702">
          <cell r="AH702" t="str">
            <v>БДДС</v>
          </cell>
        </row>
        <row r="703">
          <cell r="AH703" t="str">
            <v>ПП</v>
          </cell>
        </row>
        <row r="704">
          <cell r="AH704" t="str">
            <v>ПП</v>
          </cell>
        </row>
        <row r="705">
          <cell r="AH705" t="str">
            <v>ПП</v>
          </cell>
        </row>
        <row r="706">
          <cell r="AH706" t="str">
            <v>ПП</v>
          </cell>
        </row>
        <row r="707">
          <cell r="AH707" t="str">
            <v>ПП</v>
          </cell>
        </row>
        <row r="708">
          <cell r="AH708" t="str">
            <v>ПП</v>
          </cell>
        </row>
        <row r="709">
          <cell r="AH709" t="str">
            <v>ПП</v>
          </cell>
        </row>
        <row r="710">
          <cell r="AH710" t="str">
            <v>ПП</v>
          </cell>
        </row>
        <row r="711">
          <cell r="AH711" t="str">
            <v>ПП</v>
          </cell>
        </row>
        <row r="712">
          <cell r="AH712" t="str">
            <v>ПП</v>
          </cell>
        </row>
        <row r="713">
          <cell r="AH713" t="str">
            <v>ПП</v>
          </cell>
        </row>
        <row r="714">
          <cell r="AH714" t="str">
            <v>ПП</v>
          </cell>
        </row>
        <row r="715">
          <cell r="AH715" t="str">
            <v>ПП</v>
          </cell>
        </row>
        <row r="716">
          <cell r="AH716" t="str">
            <v>ПП</v>
          </cell>
        </row>
        <row r="717">
          <cell r="AH717" t="str">
            <v>ПП</v>
          </cell>
        </row>
        <row r="718">
          <cell r="AH718" t="str">
            <v>ПП</v>
          </cell>
        </row>
        <row r="719">
          <cell r="AH719" t="str">
            <v>ПП</v>
          </cell>
        </row>
        <row r="720">
          <cell r="AH720" t="str">
            <v>ПП</v>
          </cell>
        </row>
        <row r="721">
          <cell r="AH721" t="str">
            <v>ПП</v>
          </cell>
        </row>
        <row r="722">
          <cell r="AH722" t="str">
            <v>ПП</v>
          </cell>
        </row>
        <row r="723">
          <cell r="AH723" t="str">
            <v>ПП</v>
          </cell>
        </row>
        <row r="724">
          <cell r="AH724" t="str">
            <v>ПП</v>
          </cell>
        </row>
        <row r="725">
          <cell r="AH725" t="str">
            <v>ПП</v>
          </cell>
        </row>
        <row r="726">
          <cell r="AH726" t="str">
            <v>ПП</v>
          </cell>
        </row>
        <row r="727">
          <cell r="AH727" t="str">
            <v>ПП</v>
          </cell>
        </row>
        <row r="728">
          <cell r="AH728" t="str">
            <v>ПП</v>
          </cell>
        </row>
        <row r="729">
          <cell r="AH729" t="str">
            <v>ПП</v>
          </cell>
        </row>
        <row r="730">
          <cell r="AH730" t="str">
            <v>ПП</v>
          </cell>
        </row>
        <row r="731">
          <cell r="AH731" t="str">
            <v>ПП</v>
          </cell>
        </row>
        <row r="732">
          <cell r="AH732" t="str">
            <v>ПП</v>
          </cell>
        </row>
        <row r="733">
          <cell r="AH733" t="str">
            <v>ПП</v>
          </cell>
        </row>
        <row r="734">
          <cell r="AH734" t="str">
            <v>ПП</v>
          </cell>
        </row>
        <row r="735">
          <cell r="AH735" t="str">
            <v>ПП</v>
          </cell>
        </row>
        <row r="736">
          <cell r="AH736" t="str">
            <v>ПП</v>
          </cell>
        </row>
        <row r="737">
          <cell r="AH737" t="str">
            <v>ПП</v>
          </cell>
        </row>
        <row r="738">
          <cell r="AH738" t="str">
            <v>ПП</v>
          </cell>
        </row>
        <row r="739">
          <cell r="AH739" t="str">
            <v>ПП</v>
          </cell>
        </row>
        <row r="740">
          <cell r="AH740" t="str">
            <v>ПП</v>
          </cell>
        </row>
        <row r="741">
          <cell r="AH741" t="str">
            <v>ПП</v>
          </cell>
        </row>
        <row r="742">
          <cell r="AH742" t="str">
            <v>ПП</v>
          </cell>
        </row>
        <row r="743">
          <cell r="AH743" t="str">
            <v>ПП</v>
          </cell>
        </row>
        <row r="744">
          <cell r="AH744" t="str">
            <v>ПП</v>
          </cell>
        </row>
        <row r="745">
          <cell r="AH745" t="str">
            <v>ПП</v>
          </cell>
        </row>
        <row r="746">
          <cell r="AH746" t="str">
            <v>ПП</v>
          </cell>
        </row>
        <row r="747">
          <cell r="AH747" t="str">
            <v>ПП</v>
          </cell>
        </row>
        <row r="748">
          <cell r="AH748" t="str">
            <v>ПП</v>
          </cell>
        </row>
        <row r="749">
          <cell r="AH749" t="str">
            <v>ПП</v>
          </cell>
        </row>
        <row r="750">
          <cell r="AH750" t="str">
            <v>ПП</v>
          </cell>
        </row>
        <row r="751">
          <cell r="AH751" t="str">
            <v>ПП</v>
          </cell>
        </row>
        <row r="752">
          <cell r="AH752" t="str">
            <v>ПП</v>
          </cell>
        </row>
        <row r="753">
          <cell r="AH753" t="str">
            <v>ПП</v>
          </cell>
        </row>
        <row r="754">
          <cell r="AH754" t="str">
            <v>ПП</v>
          </cell>
        </row>
        <row r="755">
          <cell r="AH755" t="str">
            <v>ПП</v>
          </cell>
        </row>
        <row r="756">
          <cell r="AH756" t="str">
            <v>ПП</v>
          </cell>
        </row>
        <row r="757">
          <cell r="AH757" t="str">
            <v>ПП</v>
          </cell>
        </row>
        <row r="758">
          <cell r="AH758" t="str">
            <v>ПП</v>
          </cell>
        </row>
        <row r="759">
          <cell r="AH759" t="str">
            <v>ПП</v>
          </cell>
        </row>
        <row r="760">
          <cell r="AH760" t="str">
            <v>ПП</v>
          </cell>
        </row>
        <row r="761">
          <cell r="AH761" t="str">
            <v>ПП</v>
          </cell>
        </row>
        <row r="762">
          <cell r="AH762" t="str">
            <v>ПП</v>
          </cell>
        </row>
        <row r="763">
          <cell r="AH763" t="str">
            <v>ПП</v>
          </cell>
        </row>
        <row r="764">
          <cell r="AH764" t="str">
            <v>ПП</v>
          </cell>
        </row>
        <row r="765">
          <cell r="AH765" t="str">
            <v>ПП</v>
          </cell>
        </row>
        <row r="766">
          <cell r="AH766" t="str">
            <v>ПП</v>
          </cell>
        </row>
        <row r="767">
          <cell r="AH767" t="str">
            <v>ПП</v>
          </cell>
        </row>
        <row r="768">
          <cell r="AH768" t="str">
            <v>ПП</v>
          </cell>
        </row>
        <row r="769">
          <cell r="AH769" t="str">
            <v>ПП</v>
          </cell>
        </row>
        <row r="770">
          <cell r="AH770" t="str">
            <v>ПП</v>
          </cell>
        </row>
        <row r="771">
          <cell r="AH771" t="str">
            <v>ПП</v>
          </cell>
        </row>
        <row r="772">
          <cell r="AH772" t="str">
            <v>ПП</v>
          </cell>
        </row>
        <row r="773">
          <cell r="AH773" t="str">
            <v>ПП</v>
          </cell>
        </row>
        <row r="774">
          <cell r="AH774" t="str">
            <v>ПП</v>
          </cell>
        </row>
        <row r="775">
          <cell r="AH775" t="str">
            <v>ПП</v>
          </cell>
        </row>
        <row r="776">
          <cell r="AH776" t="str">
            <v>ПП</v>
          </cell>
        </row>
        <row r="777">
          <cell r="AH777" t="str">
            <v>ПП</v>
          </cell>
        </row>
        <row r="778">
          <cell r="AH778" t="str">
            <v>ПП</v>
          </cell>
        </row>
        <row r="779">
          <cell r="AH779" t="str">
            <v>ПП</v>
          </cell>
        </row>
        <row r="780">
          <cell r="AH780" t="str">
            <v>ПП</v>
          </cell>
        </row>
        <row r="781">
          <cell r="AH781" t="str">
            <v>ПП</v>
          </cell>
        </row>
        <row r="782">
          <cell r="AH782" t="str">
            <v>ПП</v>
          </cell>
        </row>
        <row r="783">
          <cell r="AH783" t="str">
            <v>ПП</v>
          </cell>
        </row>
        <row r="784">
          <cell r="AH784" t="str">
            <v>ТЭП</v>
          </cell>
        </row>
        <row r="785">
          <cell r="AH785" t="str">
            <v>ТЭП</v>
          </cell>
        </row>
        <row r="786">
          <cell r="AH786" t="str">
            <v>ТЭП</v>
          </cell>
        </row>
        <row r="787">
          <cell r="AH787" t="str">
            <v>ТЭП</v>
          </cell>
        </row>
        <row r="788">
          <cell r="AH788" t="str">
            <v>ТЭП</v>
          </cell>
        </row>
      </sheetData>
      <sheetData sheetId="1"/>
      <sheetData sheetId="2"/>
      <sheetData sheetId="3">
        <row r="3">
          <cell r="B3" t="str">
            <v>ГК КБ</v>
          </cell>
        </row>
        <row r="5">
          <cell r="B5">
            <v>42125</v>
          </cell>
        </row>
        <row r="6">
          <cell r="B6" t="str">
            <v>ГК КБ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лимова Анастасия Олеговна" refreshedDate="45448.615935069443" backgroundQuery="1" createdVersion="6" refreshedVersion="6" minRefreshableVersion="3" recordCount="230" xr:uid="{00000000-000A-0000-FFFF-FFFF00000000}">
  <cacheSource type="external" connectionId="11"/>
  <cacheFields count="200">
    <cacheField name="Компания" numFmtId="0">
      <sharedItems containsBlank="1" count="8">
        <s v="КанБайкал ООО"/>
        <m/>
        <s v="Итог"/>
        <s v="Компания КанБайкал Резорсез Инк." u="1"/>
        <s v="Петротэк-Нефть ООО" u="1"/>
        <s v="ЮрскНефть ООО" u="1"/>
        <s v="УнтыгейНефть ООО" u="1"/>
        <s v="Атайнефть" u="1"/>
      </sharedItems>
    </cacheField>
    <cacheField name="Смета" numFmtId="0">
      <sharedItems containsBlank="1" count="2">
        <s v="ОП"/>
        <m/>
      </sharedItems>
    </cacheField>
    <cacheField name="Статья БК" numFmtId="0">
      <sharedItems containsBlank="1" count="36">
        <s v="Ввод скважин из бездействия - ТР"/>
        <s v="Затраты прочие"/>
        <s v="Обработка призабойной зоны (ОПЗ) - КР"/>
        <s v="Оптимизация режима эксплуатации скважин"/>
        <s v="Переход на другие горизонты и приобщение пластов"/>
        <s v="Проведение гидроразрыва пласта (ГРП)"/>
        <s v="Прочий капитальный ремонт скважин"/>
        <s v="Прочий текущий ремонт скважин"/>
        <s v="Прочие ГТМ в капитальном ремонте скважин"/>
        <m/>
        <s v="Перевод скважин на использование по другому назначению"/>
        <s v="Доходы от сдачи имущества в финансовую аренду" u="1"/>
        <s v="Обязательное страхование ответственности" u="1"/>
        <s v="Проведение исследований и лабораторных анализов" u="1"/>
        <s v="Прочие расходы на освоение природных ресурсов (прочие ГРР)" u="1"/>
        <s v="Ремонт дорог" u="1"/>
        <s v="Ремонт зданий" u="1"/>
        <s v="Расходы по аренде прочего оборудования" u="1"/>
        <s v="Услуги по инф. обеспечению и сопровождению (ИТ и ПО)" u="1"/>
        <s v="Прочие налоги, сборы, пошлины" u="1"/>
        <s v="Прочие расходы по аренде (ППА)" u="1"/>
        <s v="Прочие ГТМ в текущем ремонте скважин" u="1"/>
        <s v="Ингибиторы" u="1"/>
        <s v="Исследование скважин" u="1"/>
        <s v="Прочие расходы по аренде" u="1"/>
        <s v="Методы повышения нефтеотдачи пласта (ПНП): ВПП и ФХМ" u="1"/>
        <s v="Расходы по подсчету запасов (оценка запасов)" u="1"/>
        <s v="Перевод скважин на другой способ эксплуатации" u="1"/>
        <s v="Реагенты для собственного использования" u="1"/>
        <s v="Услуги геофизики" u="1"/>
        <s v="Аренда офисных помещений (ППА)" u="1"/>
        <s v="Услуги по НИ и произв. работам" u="1"/>
        <s v="Услуги прочие" u="1"/>
        <s v="Доходы от сдачи ОС в аренду" u="1"/>
        <s v="Расходы на аренду скважин (ППА)" u="1"/>
        <s v="Расходы по аренде прочего оборудования (ППА)" u="1"/>
      </sharedItems>
    </cacheField>
    <cacheField name="ЦФО предприятия" numFmtId="0">
      <sharedItems containsBlank="1" count="3">
        <s v="Отдел ТиКРС"/>
        <m/>
        <s v=""/>
      </sharedItems>
    </cacheField>
    <cacheField name="ЦФО унивесальное" numFmtId="0">
      <sharedItems containsBlank="1" count="2">
        <s v="Управление скважинных технологий"/>
        <m/>
      </sharedItems>
    </cacheField>
    <cacheField name="Месторождение" numFmtId="0">
      <sharedItems containsBlank="1" count="13">
        <s v="Западно-Малобалыкское"/>
        <s v="Унтыгейское УНТ"/>
        <s v="Коимсапское"/>
        <s v="Западно-Каренское"/>
        <m/>
        <s v="Унтыгейское ПТ" u="1"/>
        <s v="Северо-Айкурусское" u="1"/>
        <s v="Айское" u="1"/>
        <s v="Месторождения др.компаний" u="1"/>
        <s v="Унтыгейское РФК" u="1"/>
        <s v="Восточно -Унтыгейский л.у." u="1"/>
        <s v="Атайское" u="1"/>
        <s v="Без месторождения" u="1"/>
      </sharedItems>
    </cacheField>
    <cacheField name="Контрагент" numFmtId="0">
      <sharedItems containsBlank="1" count="6">
        <s v="РуссИнтеграл-Варьеганремонт ООО"/>
        <s v="ГЕОС ООО"/>
        <s v="Сторонние контрагенты 1"/>
        <s v="КАТКонефть ООО"/>
        <s v="ГЕОПЛАСТ СК 2007 ООО"/>
        <m/>
      </sharedItems>
    </cacheField>
    <cacheField name="Договор" numFmtId="0">
      <sharedItems containsBlank="1" count="5">
        <s v="Договор № ОКБ02/23-149 от 01.01.2023"/>
        <s v="Договор № ОКБ02/23-112 от 01.01.2023"/>
        <m/>
        <s v="Договор №ОКБ02/20-176 от 20.11.2020"/>
        <s v="Договор № ОКБ02/23-189 от 01.01.2023"/>
      </sharedItems>
    </cacheField>
    <cacheField name="Номенклатруная группа" numFmtId="0">
      <sharedItems containsBlank="1" count="4">
        <s v="Нефть"/>
        <s v="Услуги по инвестиционным расходам ВГО"/>
        <m/>
        <s v="Техническая"/>
      </sharedItems>
    </cacheField>
    <cacheField name="Номенклатура" numFmtId="0">
      <sharedItems containsBlank="1" count="2">
        <s v="Без номенклатуры"/>
        <m/>
      </sharedItems>
    </cacheField>
    <cacheField name="Вид расхода" numFmtId="0">
      <sharedItems containsBlank="1" count="2">
        <s v="Без вида расхода"/>
        <m/>
      </sharedItems>
    </cacheField>
    <cacheField name="Способ отгрузки" numFmtId="0">
      <sharedItems containsBlank="1" count="2">
        <s v="Без способа отгрузки"/>
        <m/>
      </sharedItems>
    </cacheField>
    <cacheField name="Направление реализации" numFmtId="0">
      <sharedItems containsBlank="1" count="2">
        <s v="Без направления"/>
        <m/>
      </sharedItems>
    </cacheField>
    <cacheField name="Комментарий" numFmtId="0">
      <sharedItems containsBlank="1" count="173">
        <s v="б/н янв, б/н фев., 2 скв. б/н апр.,2 скв. б/н июнь на ЗМБ м-р"/>
        <s v="б/н янв, б/н фев., 2 скв. б/н апр.,2 скв. б/н июнь на ЗМБ м-р СКВ"/>
        <s v=" б/н фев., б/н скв. б/н март.,б/н скв. июнь, б/н скв. июль на УНТ м-р"/>
        <s v="Генподряд+материалы КВ"/>
        <s v="КП 3 Демонтаж БУ"/>
        <s v="б/н скв. ПР ОПЗ ( СКО+ГКО 7м3) июль.,_x000a_б/н скв. ПР ОПЗ ( СКО+ГКО 7м3) сен.,"/>
        <m/>
        <s v="б/н скв. ( СКО+ГКО 7м3) июль.,_x000a_б/н скв. ( СКО+ГКО 7м3) сен.,"/>
        <s v="б/н скв. ПР ОПЗ ( СКО+ГКО 7м3) март.,_x000a_б/н скв. ПР ОПЗ ( СКО+ГКО 7м3) май.,"/>
        <s v="ПТО ВЭЭ б/н апрель, б/н октябрь Унт. м-р"/>
        <s v="скв. 225 кп 2(100тн) ГРП с ПНЛГ. (РИР ЮС1/2, ГРП ЮС2)Унт апрель"/>
        <s v="б/н скв. ПР/ЗР ГРП  фев.,_x000a_б/н скв. ПР/ЗР ГРП  март."/>
        <s v="б/н скв., АС4, ГРП 40тн фев., и б/н скв. БС8, ГРП 40тн март."/>
        <s v="б/н скв. ЖГС авг.,_x000a_б/н скв. ЖГС ноя.,"/>
        <s v="б/н скв. ПР/ЗР ГРП ( ЮС 1/2, ГРП 50тн) авг.,_x000a_б/н скв. ПР/ЗР ГРП ( ЮС 1/2, ГРП 50тн) ноя.,"/>
        <s v="б/н скв. ( ЮС 1/2, ГРП 50тн) авг.,_x000a_б/н скв. ( ЮС 1/2, ГРП 50тн) ноя.,"/>
        <s v="б/н скв. ПР/ЗР ГРП авг.,_x000a_б/н скв. ПР/ЗР ГРП ноя.,"/>
        <s v="б/н скв. ГНКТ  авг.,"/>
        <s v="КРС 24 скв. ППД, и 5 скв. ПППД,, 30 скв. КРС и 0 скв.прочие"/>
        <s v="КРС 14 скв. ППД, и 6 скв. ПППД, 35 скв. КРС и 6 скв.прочие"/>
        <s v="РИР  б/н 1 скв. июль"/>
        <s v="РИР"/>
        <s v="КРС "/>
        <s v="ТРС 28 скв. отказ, и 0 скв. ППР и 0 скв.прочие"/>
        <s v="ЖГС и БСГ"/>
        <s v="СКВ "/>
        <s v="ОПЗ _x000a_Для увеличения приёмистости Q на скв. ППД и ВЗ"/>
        <s v="ТРС 50 скв. отказ, и 0 скв. ППР  и 12 скв. прочие"/>
        <s v="Аренда НКТ"/>
        <s v="ОПИ"/>
        <s v="Мобилизация/демобилизация "/>
        <s v="ЭВЕРЕСТ ООО ОПИ"/>
        <s v="Солянокислотная обработка ЭЦН 5м3 НСL 5%"/>
        <s v="Мобилизация/демобилизация янв. и сент. ЗМБ м-р"/>
        <s v="Доп. ГТМ ЗМБ м-р"/>
        <s v="б/н скв.ЖГС фев.,_x000a_б/н скв. ЖГС март."/>
        <s v="ДЭС  с учётом Моб. и Дем. 207 и 208"/>
        <s v="ГРП "/>
        <s v="технологическое дежурство"/>
        <s v="Демобилизация бригады КРС"/>
        <s v="Ликвидация/Консервация КРС скв. 208 и скв. 207"/>
        <s v="ЖГС скв. 208"/>
        <s v="ЖГС"/>
        <s v="РИР(Изл. ЮС1-2) скв.555"/>
        <s v="1 скв. ПППД"/>
        <s v="6 скв. ПППД"/>
        <s v="ХАЛ СИБ" u="1"/>
        <s v="Аренда ЦППН,КУУН столовая,общежитие" u="1"/>
        <s v="Переход на АтайНефть" u="1"/>
        <s v="Хранение керна в кернохранилище ОАО &quot;ТомскНИПИнефть&quot;" u="1"/>
        <s v="Экспертиза проекта горных работ по Коимсапскому л.у." u="1"/>
        <s v="лицензия на программу Атлас" u="1"/>
        <s v="ЦППН ЗМБ (не вошло в ППА по дог)" u="1"/>
        <s v="ЦППН СИБ (не вошло в ППА по дог)" u="1"/>
        <s v="ЦППН УНТ (не вошло в ППА по дог)" u="1"/>
        <s v="Услуги геофизики Восточно-Унтыгейский л/у" u="1"/>
        <s v="Международный аудит (ДеГольер энд МакНотон Корп) Атайнефть" u="1"/>
        <s v="Внесение изменений в проекты пробной эксплуатации Айского и Атайского м/р" u="1"/>
        <s v="Оценка рыночной стоимости имущества (для продажи в КБО и сдачи в аренду в УН, в связи с передачей лицензии)" u="1"/>
        <s v="Оперативный пересчет запасов Западно-Каренское м/р" u="1"/>
        <s v="Аренда  шламохранилища" u="1"/>
        <s v="аренда Угутская скв.31Р " u="1"/>
        <s v="Экспертиза проекта горных работ по ЗМБ ЛУ" u="1"/>
        <s v="Разработка проект. док. &quot;КР скважин на Унт м/р (перевод в скв-шурфы) 3Вз" u="1"/>
        <s v="Аренда административного помещения (16,6 м3)" u="1"/>
        <s v="Подготовка материалов ГРР+6ГР Северо-Айкурусский" u="1"/>
        <s v="Исследование глубинных проб нефти Западно-Каренское м/р" u="1"/>
        <s v="Кадастровые работы (инвентаризация) объектов недвижимости" u="1"/>
        <s v="Международный аудит (ДеГольер энд МакНотон Корп) Резорсез (в БДДС статья Аудит запасов)" u="1"/>
        <s v="Подготовка материалов ГРР+6ГР ЗМБ" u="1"/>
        <s v="Услуги геофизики Западно-Каренское м/р" u="1"/>
        <s v="Исследование глубинных проб нефти" u="1"/>
        <s v="Аренда офиса (S 15,3 м²)" u="1"/>
        <s v="Аренда офиса (S 2 531,4 м²)" u="1"/>
        <s v="Международный аудит (ДеГольер энд МакНотон Корп) ЮрскНефть " u="1"/>
        <s v="Доп. Аренда офиса (150 кв.м)" u="1"/>
        <s v="Подготовка материалов ГРР+6ГР Коимсапский" u="1"/>
        <s v="ЦППН Аренда 25 сч, что не вошло в ППА по дог" u="1"/>
        <s v="Индикаторные исследования (дог. №ОКБ02/20-29)" u="1"/>
        <s v="ХАЛ Коим" u="1"/>
        <s v="Оценка рыночной стоимости имущества для залога" u="1"/>
        <s v="Общежитие" u="1"/>
        <s v="Индикаторные исследования" u="1"/>
        <s v="Оперативный пересчет запасов ЗМБ м/р" u="1"/>
        <s v="Индикаторные исследования при МГРП (дог. №ОКБ02/20-30)" u="1"/>
        <s v="Кадастровые работы (инвентаризация) объектов недвижимости " u="1"/>
        <s v="Консультационные услуги (ФБУ«ТФГИ по Уральскому фед. Окр.») Западно-Каренское м/р" u="1"/>
        <s v="Анализ проектных показателей ПетротэкНефть" u="1"/>
        <s v="Мониторинг закачки подз вод Унт м/р" u="1"/>
        <s v="НЕФТИСА Шахматка (лицензия+сопровождение) Западно-Каренское м/р" u="1"/>
        <s v="Подсчет запасов ЗМБ м/р" u="1"/>
        <s v="Аренда теплой стоянки(сч 64 для ВГО)" u="1"/>
        <s v="Международный аудит (ДеГольер энд МакНотон Корп)Коимсапский лу" u="1"/>
        <s v="Подсчет запасов В-Унтыгейский л/у" u="1"/>
        <s v="Аренда офиса (S 2 531,4 м²) + ижиниринг" u="1"/>
        <s v="Экспертиза проекта горных работ З-Каренское" u="1"/>
        <s v="Гос.пошлина за экспертизу - ОПЗ по ЗМБ " u="1"/>
        <s v="Оценка рыночной стоимости имущества (разукомплектация БНС для постановки на учет)" u="1"/>
        <s v="Выравнивание профиля приемистости нагнетат. скв. (ВПП) " u="1"/>
        <s v="Консультационные услуги (ФБУ«ТФГИ по Уральскому фед. Окр.»)" u="1"/>
        <s v="Гос.пошлина за проведение гос.экспертизы запасов подзем.вод апт-альб-сеноманского комплекса по вх.док. 1624 от 27.11.2021" u="1"/>
        <s v="Повышение эфф. Системы заводн. Унтыгей ЮС1/2" u="1"/>
        <s v="Анализ проектных показателей Западно-Каренское м/р" u="1"/>
        <s v="Гидродинамические исследования скважин Западно-Каренское м/р" u="1"/>
        <s v="Генподряд КЛВН" u="1"/>
        <s v="«Повышение эфф. системы заводн. объекта АС4 ЗМБ»" u="1"/>
        <s v="Страхование рисков при разведке и разработке месторождений (арендованая скважина)" u="1"/>
        <s v="Аренда помещения под ХАЛ" u="1"/>
        <s v="Консультационные услуги (ФБУ«ТФГИ по Уральскому фед. Окр.») Три  ЛУ " u="1"/>
        <s v="Аренда офиса (S 16,6 м²)" u="1"/>
        <s v="Экспертиза проекта горных работ Сургутский 7" u="1"/>
        <s v="Оценка рыночной стоимости имущества для внутр." u="1"/>
        <s v="Консультационные услуги ФБУ«ТФГИ по Уральскому фед. Окр.»" u="1"/>
        <s v="Исследование глубинных проб нефти ЗК" u="1"/>
        <s v="Международный аудит (ДеГольер энд МакНотон Корп) КанБайкал" u="1"/>
        <s v="Гос. пошлина к ОПЗ ЗМБ нефть" u="1"/>
        <s v="Гидродинамические исследования скважин" u="1"/>
        <s v="Оценка рыночной стоимости имущества (разукомплектация СОДН для постановки на учет)" u="1"/>
        <s v="Экспертиза отчета об оценке (для залога)" u="1"/>
        <s v="аренда имущества (возмещение Приюганское)" u="1"/>
        <s v="Страхование гражданской ответственности и риска утраты" u="1"/>
        <s v="Гос. пошлина к ОПЗ УНТ нефть" u="1"/>
        <s v="Мониторинг закачки подземных вод УНТ м/р" u="1"/>
        <s v="Подготовка документации, связанной с переоформлением лицензии  (ЭверестКонсалтинг) 2 этап" u="1"/>
        <s v="аренда имущества" u="1"/>
        <s v="Проект на разликвидацию " u="1"/>
        <s v="Подготовка материалов ГРР+6ГР Западно-Каренское м/р" u="1"/>
        <s v="счет 64.60 ( Развитие к. 104 Нефтепровод)" u="1"/>
        <s v="Подготовка материалов ГРР+6ГР Западно-Каренское" u="1"/>
        <s v="Экспертиза проекта горных работ Северо-Айкурусский ЛУ" u="1"/>
        <s v="Генподряд" u="1"/>
        <s v="ХАЛ ЗМБ" u="1"/>
        <s v="Гос. пошлина к ОПЗ УНТ сеноман" u="1"/>
        <s v="Оценка рыночной стоимости лома" u="1"/>
        <s v="Подготовка материалов ГРР+6ГР Сургутский 7" u="1"/>
        <s v="Аренда административного помещения (15,3кв.м.)" u="1"/>
        <s v="Анализ проектных показателей по Коимсапскому л.у. для ТКР " u="1"/>
        <s v="Анализ проектных показателей по Унтыгейскому л.у. для ТКР " u="1"/>
        <s v="Подсчет запасов сеноман УНТ" u="1"/>
        <s v="Подготовка материалов ГРР+6ГР УНТ" u="1"/>
        <s v="Исследование глубинных проб нефти эксплуатационных скважин" u="1"/>
        <s v="Аренда офиса" u="1"/>
        <s v="Услуги геофизики" u="1"/>
        <s v="Тех. обслуживание программы сопровождения бурения скважин &quot;СтарСтир&quot; " u="1"/>
        <s v="Аренда офиса (S 14,9 м²)" u="1"/>
        <s v="Услуги по анализу стадий изученности Унтигейского м/р  и выполнение работ направленных на получение положительного ответа от Федер.агенства по недропо" u="1"/>
        <s v="Индикаторные исследования " u="1"/>
        <s v="Мониторинг закачки подземных вод ЗМБ м/р" u="1"/>
        <s v="Аренда теплой стоянки" u="1"/>
        <s v="Индикаторные исследования при МГРП " u="1"/>
        <s v="Оперативный пересчет запасов УНТ л/у" u="1"/>
        <s v="Госпошлина за регистрацию прав на недвижимое имущество и сделок с ним" u="1"/>
        <s v="инжиниринг.ОКС и БКРС" u="1"/>
        <s v="Оперативный пересчет запасов  УНТ л/у" u="1"/>
        <s v="Выравнивание профиля приемистости нагнетат. скв. (ВПП) (в БДДС статья Капитальный ремонт скважин)" u="1"/>
        <s v="Аренда ЦППН,КУУН  (без общежития и столовой)" u="1"/>
        <s v="ХАЛ УНТ" u="1"/>
        <s v="Оперативный пересчет запасов" u="1"/>
        <s v="Анализ проектных показателей по ЗМБ ЛУ для ТКР " u="1"/>
        <s v="НЕФТИСА Шахматка (лицензия+сопровождение) " u="1"/>
        <s v="НЕФТИСА Шхматка(лицензия+сопровождение) Все л.у." u="1"/>
        <s v="Анализ проектных показателей по Западно-Малобалыкскому л.у. для ТКР " u="1"/>
        <s v="НЕФТИСА Шхматка(лицензия+сопровождение) Все л.у._x000a_информ.база данных OIS WELL Production" u="1"/>
        <s v="ХАЛ" u="1"/>
        <s v="«Повышение эфф. системы заводн. объекта БС8 ЗМБ»" u="1"/>
        <s v="Водозаборные скважины" u="1"/>
        <s v="ЦППН ЗК (не вошло в ППА по дог)" u="1"/>
        <s v="Оценка рыночной стоимости имущества (лицензия)" u="1"/>
        <s v="ХАЛ ЗК" u="1"/>
        <s v="Оценка рыночной стоимости имущества" u="1"/>
        <s v="Оценка рыночной стоимости имущества " u="1"/>
        <s v="Экспертиза проекта горных работ по УНТ ЛУ" u="1"/>
        <s v="Госпошлина за регистрацию прав собственности в Росреестре" u="1"/>
      </sharedItems>
    </cacheField>
    <cacheField name="БП 2024.01" numFmtId="0">
      <sharedItems containsString="0" containsBlank="1" containsNumber="1" minValue="0" maxValue="8728.4105999999992" count="15">
        <n v="860.79"/>
        <n v="98.891930000000002"/>
        <m/>
        <n v="0"/>
        <n v="8728.4105999999992"/>
        <n v="6455.9250000000002"/>
        <n v="2151.9749999999999"/>
        <n v="80.876199999999997"/>
        <n v="307.75162"/>
        <n v="687.03070000000002"/>
        <n v="3925.2024000000001"/>
        <n v="68.604439999999997"/>
        <n v="984.62536"/>
        <n v="2461.8593999999998"/>
        <n v="242.62860000000001"/>
      </sharedItems>
    </cacheField>
    <cacheField name="БП 2024.02" numFmtId="0">
      <sharedItems containsString="0" containsBlank="1" containsNumber="1" minValue="0" maxValue="5491.8401999999996" count="15">
        <n v="860.79"/>
        <n v="98.891930000000002"/>
        <m/>
        <n v="0"/>
        <n v="2065.8960000000002"/>
        <n v="3815"/>
        <n v="5379.9375"/>
        <n v="5491.8401999999996"/>
        <n v="2677.0569"/>
        <n v="181.32525999999999"/>
        <n v="813.45705999999996"/>
        <n v="3925.2024000000001"/>
        <n v="80.876199999999997"/>
        <n v="68.604439999999997"/>
        <n v="756.75013000000001"/>
      </sharedItems>
    </cacheField>
    <cacheField name="БП 2024.03" numFmtId="0">
      <sharedItems containsString="0" containsBlank="1" containsNumber="1" minValue="0" maxValue="9726.9269999999997" count="16">
        <n v="0"/>
        <m/>
        <n v="98.891930000000002"/>
        <n v="860.79"/>
        <n v="1239.5376000000001"/>
        <n v="181.32525999999999"/>
        <n v="2065.8960000000002"/>
        <n v="3815"/>
        <n v="4303.95"/>
        <n v="9726.9269999999997"/>
        <n v="4131.7920000000004"/>
        <n v="687.03070000000002"/>
        <n v="3925.2024000000001"/>
        <n v="80.876199999999997"/>
        <n v="68.604439999999997"/>
        <n v="756.75013000000001"/>
      </sharedItems>
    </cacheField>
    <cacheField name="БП 2024.04" numFmtId="0">
      <sharedItems containsString="0" containsBlank="1" containsNumber="1" minValue="0" maxValue="8986.6476000000002" count="13">
        <n v="1721.58"/>
        <n v="197.78386"/>
        <m/>
        <n v="0"/>
        <n v="7988.1311999999998"/>
        <n v="8986.6476000000002"/>
        <n v="1652.7167999999999"/>
        <n v="80.876199999999997"/>
        <n v="98.891930000000002"/>
        <n v="307.75162"/>
        <n v="687.03070000000002"/>
        <n v="3925.2024000000001"/>
        <n v="68.604439999999997"/>
      </sharedItems>
    </cacheField>
    <cacheField name="БП 2024.05" numFmtId="0">
      <sharedItems containsString="0" containsBlank="1" containsNumber="1" minValue="0" maxValue="8848.9212000000007" count="12">
        <n v="0"/>
        <m/>
        <n v="1239.5376000000001"/>
        <n v="181.32525999999999"/>
        <n v="8848.9212000000007"/>
        <n v="8521.8209999999999"/>
        <n v="1652.7167999999999"/>
        <n v="80.876199999999997"/>
        <n v="98.891930000000002"/>
        <n v="813.45705999999996"/>
        <n v="3925.2024000000001"/>
        <n v="68.604439999999997"/>
      </sharedItems>
    </cacheField>
    <cacheField name="БП 2024.06" numFmtId="0">
      <sharedItems containsString="0" containsBlank="1" containsNumber="1" minValue="0" maxValue="6195.01955" count="15">
        <n v="1721.58"/>
        <n v="197.78386"/>
        <n v="98.891930000000002"/>
        <n v="860.79"/>
        <m/>
        <n v="0"/>
        <n v="4889.2871999999998"/>
        <n v="4238.6160399999999"/>
        <n v="1652.7167999999999"/>
        <n v="80.876199999999997"/>
        <n v="181.32525999999999"/>
        <n v="687.03070000000002"/>
        <n v="6195.01955"/>
        <n v="68.604439999999997"/>
        <n v="1230.7814800000001"/>
      </sharedItems>
    </cacheField>
    <cacheField name="БП 2024.07" numFmtId="0">
      <sharedItems containsString="0" containsBlank="1" containsNumber="1" minValue="0" maxValue="3400.1205" count="15">
        <n v="0"/>
        <m/>
        <n v="98.891930000000002"/>
        <n v="860.79"/>
        <n v="1239.5376000000001"/>
        <n v="181.32525999999999"/>
        <n v="3400.1205"/>
        <n v="1463.3430000000001"/>
        <n v="2479.0752000000002"/>
        <n v="80.876199999999997"/>
        <n v="307.75162"/>
        <n v="505.70544000000001"/>
        <n v="3305.4335999999998"/>
        <n v="40.438099999999999"/>
        <n v="68.604439999999997"/>
      </sharedItems>
    </cacheField>
    <cacheField name="БП 2024.08" numFmtId="0">
      <sharedItems containsString="0" containsBlank="1" containsNumber="1" minValue="0" maxValue="3925.2024000000001" count="11">
        <n v="0"/>
        <m/>
        <n v="3141.8834999999999"/>
        <n v="1463.3430000000001"/>
        <n v="826.35839999999996"/>
        <n v="80.876199999999997"/>
        <n v="98.891930000000002"/>
        <n v="181.32525999999999"/>
        <n v="813.45705999999996"/>
        <n v="3925.2024000000001"/>
        <n v="68.604439999999997"/>
      </sharedItems>
    </cacheField>
    <cacheField name="БП 2024.09" numFmtId="0">
      <sharedItems containsString="0" containsBlank="1" containsNumber="1" minValue="0" maxValue="3925.2024000000001" count="11">
        <n v="0"/>
        <m/>
        <n v="1239.5376000000001"/>
        <n v="181.32525999999999"/>
        <n v="1678.5405000000001"/>
        <n v="1652.7167999999999"/>
        <n v="80.876199999999997"/>
        <n v="98.891930000000002"/>
        <n v="505.70544000000001"/>
        <n v="3925.2024000000001"/>
        <n v="68.604439999999997"/>
      </sharedItems>
    </cacheField>
    <cacheField name="БП 2024.10" numFmtId="0">
      <sharedItems containsString="0" containsBlank="1" containsNumber="1" minValue="0" maxValue="3477.5916000000002" count="11">
        <n v="0"/>
        <m/>
        <n v="2151.9749999999999"/>
        <n v="1032.9480000000001"/>
        <n v="1652.7167999999999"/>
        <n v="80.876199999999997"/>
        <n v="98.891930000000002"/>
        <n v="307.75162"/>
        <n v="687.03070000000002"/>
        <n v="3477.5916000000002"/>
        <n v="68.604439999999997"/>
      </sharedItems>
    </cacheField>
    <cacheField name="БП 2024.11" numFmtId="0">
      <sharedItems containsString="0" containsBlank="1" containsNumber="1" minValue="0" maxValue="4028.4971999999998" count="11">
        <n v="0"/>
        <m/>
        <n v="4028.4971999999998"/>
        <n v="981.30060000000003"/>
        <n v="1652.7167999999999"/>
        <n v="80.876199999999997"/>
        <n v="98.891930000000002"/>
        <n v="181.32525999999999"/>
        <n v="813.45705999999996"/>
        <n v="3925.2024000000001"/>
        <n v="68.604439999999997"/>
      </sharedItems>
    </cacheField>
    <cacheField name="БП 2024.12" numFmtId="0">
      <sharedItems containsString="0" containsBlank="1" containsNumber="1" minValue="0" maxValue="4751.5608000000002" count="10">
        <n v="0"/>
        <m/>
        <n v="4217.8710000000001"/>
        <n v="1652.7167999999999"/>
        <n v="80.876199999999997"/>
        <n v="98.891930000000002"/>
        <n v="181.32525999999999"/>
        <n v="687.03070000000002"/>
        <n v="4751.5608000000002"/>
        <n v="68.604439999999997"/>
      </sharedItems>
    </cacheField>
    <cacheField name="БП Итого год" numFmtId="0">
      <sharedItems containsString="0" containsBlank="1" containsNumber="1" minValue="242.62860000000001" maxValue="58757.525399999999" count="24">
        <n v="5164.74"/>
        <n v="593.35158000000001"/>
        <n v="395.56772000000001"/>
        <n v="3443.16"/>
        <m/>
        <n v="2479.0752000000002"/>
        <n v="362.65051999999997"/>
        <n v="4131.7920000000004"/>
        <n v="7630"/>
        <n v="58757.525399999999"/>
        <n v="48362.711439999999"/>
        <n v="23835.275099999999"/>
        <n v="808.76199999999994"/>
        <n v="1186.70316"/>
        <n v="2318.95804"/>
        <n v="8387.4233199999999"/>
        <n v="49131.224750000001"/>
        <n v="768.32389999999998"/>
        <n v="823.25328000000002"/>
        <n v="1230.7814800000001"/>
        <n v="1513.50026"/>
        <n v="984.62536"/>
        <n v="2461.8593999999998"/>
        <n v="242.62860000000001"/>
      </sharedItems>
    </cacheField>
    <cacheField name="Код статьи БДР" numFmtId="0">
      <sharedItems containsBlank="1" count="12">
        <s v="OP.09.03.03.06.03.03.00.00"/>
        <s v="OP.12.21.108.00.00.00.00.00"/>
        <s v="OP.09.03.03.03.03.24.00.00"/>
        <s v="OP.09.03.03.06.03.06.00.00"/>
        <s v="OP.09.03.03.03.03.18.00.00"/>
        <s v="OP.09.03.03.03.03.03.00.00"/>
        <s v="OP.09.03.03.03.15.00.00.00"/>
        <s v="OP.09.03.03.06.06.00.00.00"/>
        <s v="OP.09.03.03.03.03.33.00.00"/>
        <m/>
        <s v="OP.09.03.03.03.09.00.00.00"/>
        <s v="0"/>
      </sharedItems>
    </cacheField>
    <cacheField name="Код статьи БДДС" numFmtId="0">
      <sharedItems containsBlank="1" count="5">
        <s v="CF.03.03.06.09.03.03.06.00"/>
        <s v="CF.03.03.06.15.48.00.00.00"/>
        <s v="CF.03.03.06.09.03.03.03.00"/>
        <m/>
        <s v="0"/>
      </sharedItems>
    </cacheField>
    <cacheField name="Статья БДДС" numFmtId="0">
      <sharedItems containsBlank="1" count="5">
        <s v="Текущий ремонт скважин"/>
        <s v="Прочие затраты"/>
        <s v="Капитальный ремонт скважин"/>
        <m/>
        <s v="0"/>
      </sharedItems>
    </cacheField>
    <cacheField name="Отсрочка" numFmtId="0">
      <sharedItems containsString="0" containsBlank="1" containsNumber="1" containsInteger="1" minValue="90" maxValue="120" count="3">
        <n v="90"/>
        <n v="120"/>
        <m/>
      </sharedItems>
    </cacheField>
    <cacheField name="НДС" numFmtId="0">
      <sharedItems containsString="0" containsBlank="1" containsNumber="1" minValue="0" maxValue="0.2" count="3">
        <n v="0.2"/>
        <m/>
        <n v="0"/>
      </sharedItems>
    </cacheField>
    <cacheField name="БДДС _x000a_БП 2024.01" numFmtId="0">
      <sharedItems containsString="0" containsBlank="1" containsNumber="1" containsInteger="1" minValue="0" maxValue="0" count="2">
        <n v="0"/>
        <m/>
      </sharedItems>
    </cacheField>
    <cacheField name="БДДС _x000a_БП 2024.02" numFmtId="0">
      <sharedItems containsString="0" containsBlank="1" containsNumber="1" containsInteger="1" minValue="0" maxValue="0" count="2">
        <n v="0"/>
        <m/>
      </sharedItems>
    </cacheField>
    <cacheField name="БДДС _x000a_БП 2024.03" numFmtId="0">
      <sharedItems containsString="0" containsBlank="1" containsNumber="1" containsInteger="1" minValue="0" maxValue="0" count="2">
        <n v="0"/>
        <m/>
      </sharedItems>
    </cacheField>
    <cacheField name="БДДС _x000a_БП 2024.04" numFmtId="0">
      <sharedItems containsString="0" containsBlank="1" containsNumber="1" minValue="0" maxValue="10474.092720000001" count="9">
        <n v="1032.9480000000001"/>
        <n v="0"/>
        <n v="10474.092720000001"/>
        <n v="7747.11"/>
        <n v="2582.37"/>
        <n v="4710.2428799999998"/>
        <n v="1181.55043"/>
        <n v="2954.23128"/>
        <m/>
      </sharedItems>
    </cacheField>
    <cacheField name="БДДС _x000a_БП 2024.05" numFmtId="0">
      <sharedItems containsString="0" containsBlank="1" containsNumber="1" minValue="0" maxValue="6590.2082399999999" count="15">
        <n v="1032.9480000000001"/>
        <n v="118.67032"/>
        <n v="0"/>
        <n v="2479.0752000000002"/>
        <n v="4578"/>
        <n v="6455.9250000000002"/>
        <n v="6590.2082399999999"/>
        <n v="3212.46828"/>
        <n v="97.051439999999999"/>
        <n v="369.30194"/>
        <n v="824.43683999999996"/>
        <n v="4710.2428799999998"/>
        <n v="82.325329999999994"/>
        <n v="291.15431999999998"/>
        <m/>
      </sharedItems>
    </cacheField>
    <cacheField name="БДДС _x000a_БП 2024.06" numFmtId="0">
      <sharedItems containsString="0" containsBlank="1" containsNumber="1" minValue="0" maxValue="11672.312400000001" count="16">
        <n v="0"/>
        <n v="118.67032"/>
        <n v="1032.9480000000001"/>
        <n v="1487.4451200000001"/>
        <n v="2479.0752000000002"/>
        <n v="4578"/>
        <n v="5164.74"/>
        <n v="11672.312400000001"/>
        <n v="4958.1504000000004"/>
        <n v="217.59030999999999"/>
        <n v="976.14846999999997"/>
        <n v="4710.2428799999998"/>
        <n v="97.051439999999999"/>
        <n v="82.325329999999994"/>
        <n v="908.10015999999996"/>
        <m/>
      </sharedItems>
    </cacheField>
    <cacheField name="БДДС _x000a_БП 2024.07" numFmtId="0">
      <sharedItems containsString="0" containsBlank="1" containsNumber="1" minValue="0" maxValue="10783.97712" count="13">
        <n v="2065.8960000000002"/>
        <n v="0"/>
        <n v="118.67032"/>
        <n v="217.59030999999999"/>
        <n v="9585.7574399999994"/>
        <n v="10783.97712"/>
        <n v="1983.26016"/>
        <n v="824.43683999999996"/>
        <n v="4710.2428799999998"/>
        <n v="97.051439999999999"/>
        <n v="82.325329999999994"/>
        <n v="908.10015999999996"/>
        <m/>
      </sharedItems>
    </cacheField>
    <cacheField name="БДДС _x000a_БП 2024.08" numFmtId="0">
      <sharedItems containsString="0" containsBlank="1" containsNumber="1" minValue="0" maxValue="10618.70544" count="13">
        <n v="0"/>
        <n v="237.34063"/>
        <n v="1487.4451200000001"/>
        <n v="10618.70544"/>
        <n v="10226.1852"/>
        <n v="1983.26016"/>
        <n v="97.051439999999999"/>
        <n v="118.67032"/>
        <n v="369.30194"/>
        <n v="824.43683999999996"/>
        <n v="4710.2428799999998"/>
        <n v="82.325329999999994"/>
        <m/>
      </sharedItems>
    </cacheField>
    <cacheField name="БДДС _x000a_БП 2024.09" numFmtId="0">
      <sharedItems containsString="0" containsBlank="1" containsNumber="1" minValue="0" maxValue="7434.0234600000003" count="14">
        <n v="2065.8960000000002"/>
        <n v="0"/>
        <n v="1032.9480000000001"/>
        <n v="217.59030999999999"/>
        <n v="5867.1446400000004"/>
        <n v="5086.33925"/>
        <n v="1983.26016"/>
        <n v="97.051439999999999"/>
        <n v="118.67032"/>
        <n v="976.14846999999997"/>
        <n v="7434.0234600000003"/>
        <n v="82.325329999999994"/>
        <n v="1476.93778"/>
        <m/>
      </sharedItems>
    </cacheField>
    <cacheField name="БДДС _x000a_БП 2024.10" numFmtId="0">
      <sharedItems containsString="0" containsBlank="1" containsNumber="1" minValue="0" maxValue="4080.1446000000001" count="14">
        <n v="0"/>
        <n v="237.34063"/>
        <n v="118.67032"/>
        <n v="1032.9480000000001"/>
        <n v="1487.4451200000001"/>
        <n v="4080.1446000000001"/>
        <n v="1756.0116"/>
        <n v="2974.8902400000002"/>
        <n v="97.051439999999999"/>
        <n v="217.59030999999999"/>
        <n v="824.43683999999996"/>
        <n v="3966.5203200000001"/>
        <n v="82.325329999999994"/>
        <m/>
      </sharedItems>
    </cacheField>
    <cacheField name="БДДС _x000a_БП 2024.11" numFmtId="0">
      <sharedItems containsString="0" containsBlank="1" containsNumber="1" minValue="0" maxValue="4710.2428799999998" count="13">
        <n v="0"/>
        <n v="118.67032"/>
        <n v="217.59030999999999"/>
        <n v="3770.2602000000002"/>
        <n v="1756.0116"/>
        <n v="991.63008000000002"/>
        <n v="97.051439999999999"/>
        <n v="369.30194"/>
        <n v="606.84653000000003"/>
        <n v="4710.2428799999998"/>
        <n v="48.52572"/>
        <n v="82.325329999999994"/>
        <m/>
      </sharedItems>
    </cacheField>
    <cacheField name="БДДС _x000a_БП 2024.12" numFmtId="0">
      <sharedItems containsString="0" containsBlank="1" containsNumber="1" minValue="0" maxValue="4710.2428799999998" count="11">
        <n v="0"/>
        <n v="1487.4451200000001"/>
        <n v="2014.2485999999999"/>
        <n v="1983.26016"/>
        <n v="97.051439999999999"/>
        <n v="118.67032"/>
        <n v="217.59030999999999"/>
        <n v="976.14846999999997"/>
        <n v="4710.2428799999998"/>
        <n v="82.325329999999994"/>
        <m/>
      </sharedItems>
    </cacheField>
    <cacheField name="БДДС _x000a_БП 2025.01" numFmtId="0">
      <sharedItems containsString="0" containsBlank="1" containsNumber="1" minValue="0" maxValue="4173.1099199999999" count="11">
        <n v="0"/>
        <n v="217.59030999999999"/>
        <n v="2582.37"/>
        <n v="1239.5376000000001"/>
        <n v="1983.26016"/>
        <n v="97.051439999999999"/>
        <n v="118.67032"/>
        <n v="606.84653000000003"/>
        <n v="4173.1099199999999"/>
        <n v="82.325329999999994"/>
        <m/>
      </sharedItems>
    </cacheField>
    <cacheField name="БДДС _x000a_БП 2025.02" numFmtId="0">
      <sharedItems containsString="0" containsBlank="1" containsNumber="1" minValue="0" maxValue="4834.1966400000001" count="11">
        <n v="0"/>
        <n v="4834.1966400000001"/>
        <n v="1177.5607199999999"/>
        <n v="1983.26016"/>
        <n v="97.051439999999999"/>
        <n v="118.67032"/>
        <n v="369.30194"/>
        <n v="824.43683999999996"/>
        <n v="4710.2428799999998"/>
        <n v="82.325329999999994"/>
        <m/>
      </sharedItems>
    </cacheField>
    <cacheField name="БДДС _x000a_БП 2025.03" numFmtId="0">
      <sharedItems containsString="0" containsBlank="1" containsNumber="1" minValue="0" maxValue="5701.8729599999997" count="10">
        <n v="0"/>
        <n v="5061.4452000000001"/>
        <n v="1983.26016"/>
        <n v="97.051439999999999"/>
        <n v="118.67032"/>
        <n v="217.59030999999999"/>
        <n v="976.14846999999997"/>
        <n v="5701.8729599999997"/>
        <n v="82.325329999999994"/>
        <m/>
      </sharedItems>
    </cacheField>
    <cacheField name="БДДС _x000a_БП 2025.04" numFmtId="0">
      <sharedItems containsString="0" containsBlank="1" containsNumber="1" minValue="0" maxValue="824.43683999999996" count="7">
        <n v="0"/>
        <n v="97.051439999999999"/>
        <n v="118.67032"/>
        <n v="217.59030999999999"/>
        <n v="824.43683999999996"/>
        <n v="82.325329999999994"/>
        <m/>
      </sharedItems>
    </cacheField>
    <cacheField name="БДДС _x000a_БП 2025.05" numFmtId="0">
      <sharedItems containsString="0" containsBlank="1" containsNumber="1" containsInteger="1" minValue="0" maxValue="0" count="2">
        <n v="0"/>
        <m/>
      </sharedItems>
    </cacheField>
    <cacheField name="БДДС _x000a_БП 2025.06" numFmtId="0">
      <sharedItems containsString="0" containsBlank="1" containsNumber="1" containsInteger="1" minValue="0" maxValue="0" count="2">
        <n v="0"/>
        <m/>
      </sharedItems>
    </cacheField>
    <cacheField name="БДДС _x000a_БП 2025.07" numFmtId="0">
      <sharedItems containsString="0" containsBlank="1" containsNumber="1" containsInteger="1" minValue="0" maxValue="0" count="2">
        <n v="0"/>
        <m/>
      </sharedItems>
    </cacheField>
    <cacheField name="БДДС _x000a_БП 2025.08" numFmtId="0">
      <sharedItems containsString="0" containsBlank="1" containsNumber="1" containsInteger="1" minValue="0" maxValue="0" count="2">
        <n v="0"/>
        <m/>
      </sharedItems>
    </cacheField>
    <cacheField name="БДДС _x000a_БП 2025.09" numFmtId="0">
      <sharedItems containsString="0" containsBlank="1" containsNumber="1" containsInteger="1" minValue="0" maxValue="0" count="2">
        <n v="0"/>
        <m/>
      </sharedItems>
    </cacheField>
    <cacheField name="БДДС _x000a_БП 2025.10" numFmtId="0">
      <sharedItems containsString="0" containsBlank="1" containsNumber="1" containsInteger="1" minValue="0" maxValue="0" count="2">
        <n v="0"/>
        <m/>
      </sharedItems>
    </cacheField>
    <cacheField name="БДДС _x000a_БП 2025.11" numFmtId="0">
      <sharedItems containsString="0" containsBlank="1" containsNumber="1" containsInteger="1" minValue="0" maxValue="0" count="2">
        <n v="0"/>
        <m/>
      </sharedItems>
    </cacheField>
    <cacheField name="БДДС _x000a_БП 2025.12" numFmtId="0">
      <sharedItems containsString="0" containsBlank="1" containsNumber="1" containsInteger="1" minValue="0" maxValue="0" count="2">
        <n v="0"/>
        <m/>
      </sharedItems>
    </cacheField>
    <cacheField name="КЗ БП 2024.01" numFmtId="0">
      <sharedItems containsString="0" containsBlank="1" containsNumber="1" minValue="0" maxValue="12106.15056" count="12">
        <m/>
        <n v="3718.6127999999999"/>
        <n v="0"/>
        <n v="12106.15056"/>
        <n v="9131.2603199999994"/>
        <n v="1983.26016"/>
        <n v="97.051439999999999"/>
        <n v="205.29965000000001"/>
        <n v="455.13490000000002"/>
        <n v="1776.67056"/>
        <n v="118.67032"/>
        <n v="82.325329999999994"/>
      </sharedItems>
    </cacheField>
    <cacheField name="КЗ БП 2024.02" numFmtId="0">
      <sharedItems containsString="0" containsBlank="1" containsNumber="1" minValue="0" maxValue="16717.202209999999" count="14">
        <m/>
        <n v="1487.4451200000001"/>
        <n v="0"/>
        <n v="11651.65344"/>
        <n v="10835.624519999999"/>
        <n v="1983.26016"/>
        <n v="97.051439999999999"/>
        <n v="205.29965000000001"/>
        <n v="1701.1423600000001"/>
        <n v="1916.4819600000001"/>
        <n v="2551.3815599999998"/>
        <n v="118.67032"/>
        <n v="16717.202209999999"/>
        <n v="82.325329999999994"/>
      </sharedItems>
    </cacheField>
    <cacheField name="КЗ БП 2024.03" numFmtId="0">
      <sharedItems containsString="0" containsBlank="1" containsNumber="1" minValue="0" maxValue="12106.15056" count="17">
        <m/>
        <n v="1487.4451200000001"/>
        <n v="226.8"/>
        <n v="12106.15056"/>
        <n v="3491.3642399999999"/>
        <n v="1774.73434"/>
        <n v="97.051439999999999"/>
        <n v="205.29965000000001"/>
        <n v="369.30194"/>
        <n v="663.51552000000004"/>
        <n v="1652.7167999999999"/>
        <n v="118.67032"/>
        <n v="82.325329999999994"/>
        <n v="870.97703999999999"/>
        <n v="2479.0752000000002"/>
        <n v="0"/>
        <n v="1476.93778"/>
      </sharedItems>
    </cacheField>
    <cacheField name="КЗ БП 2024.04" numFmtId="0">
      <sharedItems containsString="0" containsBlank="1" containsNumber="1" minValue="82.325329999999994" maxValue="445.92520999999999" count="8">
        <m/>
        <n v="226.8"/>
        <n v="97.051439999999999"/>
        <n v="118.67032"/>
        <n v="217.59030999999999"/>
        <n v="445.92520999999999"/>
        <n v="82.325329999999994"/>
        <n v="194.10288"/>
      </sharedItems>
    </cacheField>
    <cacheField name="КЗ БП 2024.05" numFmtId="0">
      <sharedItems containsString="0" containsBlank="1" count="1">
        <m/>
      </sharedItems>
    </cacheField>
    <cacheField name="КЗ БП 2024.06" numFmtId="0">
      <sharedItems containsString="0" containsBlank="1" count="1">
        <m/>
      </sharedItems>
    </cacheField>
    <cacheField name="КЗ БП 2024.07" numFmtId="0">
      <sharedItems containsString="0" containsBlank="1" count="1">
        <m/>
      </sharedItems>
    </cacheField>
    <cacheField name="КЗ БП 2024.08" numFmtId="0">
      <sharedItems containsString="0" containsBlank="1" count="1">
        <m/>
      </sharedItems>
    </cacheField>
    <cacheField name="КЗ БП 2024.09" numFmtId="0">
      <sharedItems containsString="0" containsBlank="1" count="1">
        <m/>
      </sharedItems>
    </cacheField>
    <cacheField name="КЗ БП 2024.10" numFmtId="0">
      <sharedItems containsString="0" containsBlank="1" count="1">
        <m/>
      </sharedItems>
    </cacheField>
    <cacheField name="КЗ БП 2024.11" numFmtId="0">
      <sharedItems containsString="0" containsBlank="1" count="1">
        <m/>
      </sharedItems>
    </cacheField>
    <cacheField name="КЗ БП 2024.12" numFmtId="0">
      <sharedItems containsString="0" containsBlank="1" count="1">
        <m/>
      </sharedItems>
    </cacheField>
    <cacheField name="Управляемость" numFmtId="0">
      <sharedItems containsBlank="1" count="3">
        <s v="Да"/>
        <s v="Нет"/>
        <m/>
      </sharedItems>
    </cacheField>
    <cacheField name="ВГО" numFmtId="0">
      <sharedItems containsBlank="1" count="8">
        <s v="Внеш"/>
        <m/>
        <s v="КанБайкал ООО" u="1"/>
        <s v="Компания КанБайкал Резорсез Инк." u="1"/>
        <s v="Петротэк-Нефть ООО" u="1"/>
        <s v="Атайнефть ООО" u="1"/>
        <s v="ЮрскНефть ООО" u="1"/>
        <s v="Унтыгейнефть ООО" u="1"/>
      </sharedItems>
    </cacheField>
    <cacheField name="БП для факта" numFmtId="0">
      <sharedItems containsString="0" containsBlank="1" containsNumber="1" minValue="0" maxValue="39183.160799999998" count="23">
        <n v="3443.16"/>
        <n v="395.56772000000001"/>
        <n v="197.78386"/>
        <n v="1721.58"/>
        <n v="0"/>
        <n v="2479.0752000000002"/>
        <n v="362.65051999999997"/>
        <n v="4131.7920000000004"/>
        <n v="7630"/>
        <n v="35249.3505"/>
        <n v="39183.160799999998"/>
        <n v="12266.2575"/>
        <n v="242.62860000000001"/>
        <n v="494.45965000000001"/>
        <n v="796.82849999999996"/>
        <n v="3688.0062200000002"/>
        <n v="19626.012000000002"/>
        <n v="404.38099999999997"/>
        <n v="343.0222"/>
        <n v="1513.50026"/>
        <n v="984.62536"/>
        <n v="2461.8593999999998"/>
        <m/>
      </sharedItems>
    </cacheField>
    <cacheField name="ПР-1 2024.01" numFmtId="0">
      <sharedItems containsString="0" containsBlank="1" containsNumber="1" minValue="56.10698" maxValue="1087322.6902000001" count="14">
        <m/>
        <n v="1017.36316"/>
        <n v="7848.3963800000001"/>
        <n v="1087322.6902000001"/>
        <n v="777.46178999999995"/>
        <n v="3816.7141200000001"/>
        <n v="3986.0238300000001"/>
        <n v="98.891930000000002"/>
        <n v="769.97217000000001"/>
        <n v="126.42636"/>
        <n v="7135.8525099999997"/>
        <n v="263.64195000000001"/>
        <n v="197.78386"/>
        <n v="56.10698"/>
      </sharedItems>
    </cacheField>
    <cacheField name="ПР-1 2024.02" numFmtId="0">
      <sharedItems containsString="0" containsBlank="1" containsNumber="1" minValue="0" maxValue="472337.69341000001" count="19">
        <m/>
        <n v="0"/>
        <n v="131.31994"/>
        <n v="1146.08591"/>
        <n v="121.3143"/>
        <n v="472337.69341000001"/>
        <n v="1294.8168800000001"/>
        <n v="1884.7140400000001"/>
        <n v="2840.57413"/>
        <n v="9365.0239899999997"/>
        <n v="809.98744999999997"/>
        <n v="99.527240000000006"/>
        <n v="1317.1595500000001"/>
        <n v="219.37179"/>
        <n v="6984.04324"/>
        <n v="416.57697999999999"/>
        <n v="282.20938999999998"/>
        <n v="291.52337999999997"/>
        <n v="531.05529000000001"/>
      </sharedItems>
    </cacheField>
    <cacheField name="ПР-1 2024.03" numFmtId="0">
      <sharedItems containsString="0" containsBlank="1" containsNumber="1" minValue="79.486800000000002" maxValue="488536.08837000001" count="19">
        <m/>
        <n v="10332.592699999999"/>
        <n v="488536.08837000001"/>
        <n v="832.55827999999997"/>
        <n v="942.84983"/>
        <n v="3515.5308199999999"/>
        <n v="1273.9216100000001"/>
        <n v="12501.778749999999"/>
        <n v="5380.6309000000001"/>
        <n v="628.92795000000001"/>
        <n v="79.486800000000002"/>
        <n v="272.34287"/>
        <n v="126.42636"/>
        <n v="992.18822"/>
        <n v="5918.3884500000004"/>
        <n v="588.00508000000002"/>
        <n v="98.891930000000002"/>
        <n v="752.3184"/>
        <n v="1678.6196399999999"/>
      </sharedItems>
    </cacheField>
    <cacheField name="ПР-1 2024.04" numFmtId="0">
      <sharedItems containsString="0" containsBlank="1" containsNumber="1" minValue="40.438099999999999" maxValue="941280.34877000004" count="15">
        <m/>
        <n v="40.438099999999999"/>
        <n v="2373.68309"/>
        <n v="941280.34877000004"/>
        <n v="1833.8356100000001"/>
        <n v="1273.74719"/>
        <n v="8092.4822700000004"/>
        <n v="7619.5745800000004"/>
        <n v="890.21740999999997"/>
        <n v="304.47609"/>
        <n v="513.39250000000004"/>
        <n v="1750.8660199999999"/>
        <n v="263.40953999999999"/>
        <n v="202.19049999999999"/>
        <n v="56.10698"/>
      </sharedItems>
    </cacheField>
    <cacheField name="ПР-1 2024.05" numFmtId="0">
      <sharedItems containsString="0" containsBlank="1" containsNumber="1" minValue="0" maxValue="12530.233980000001" count="13">
        <m/>
        <n v="993.50658999999996"/>
        <n v="135.54418000000001"/>
        <n v="0"/>
        <n v="1182.7511999999999"/>
        <n v="12530.233980000001"/>
        <n v="8955.2263299999995"/>
        <n v="2286.6523200000001"/>
        <n v="94.813800000000001"/>
        <n v="704.28560000000004"/>
        <n v="4417.1435300000003"/>
        <n v="271.08836000000002"/>
        <n v="92.738709999999998"/>
      </sharedItems>
    </cacheField>
    <cacheField name="ПР-1 2024.06" numFmtId="0">
      <sharedItems containsString="0" containsBlank="1" containsNumber="1" minValue="0" maxValue="7961.1828999999998" count="23">
        <m/>
        <n v="985.62599999999998"/>
        <n v="135.54418000000001"/>
        <n v="811.14700000000005"/>
        <n v="4494.4545600000001"/>
        <n v="7961.1828999999998"/>
        <n v="898.92507999999998"/>
        <n v="1182.7511999999999"/>
        <n v="4194.6807799999997"/>
        <n v="1419.30144"/>
        <n v="352.14280000000002"/>
        <n v="0"/>
        <n v="2365.5023999999999"/>
        <n v="3815"/>
        <n v="1836.5998"/>
        <n v="7766.7328799999996"/>
        <n v="946.20096000000001"/>
        <n v="1892.40192"/>
        <n v="917.34744000000001"/>
        <n v="1340.626"/>
        <n v="3883.3664399999998"/>
        <n v="92.738709999999998"/>
        <n v="961.24289999999996"/>
      </sharedItems>
    </cacheField>
    <cacheField name="ПР-1 2024.07" numFmtId="0">
      <sharedItems containsString="0" containsBlank="1" containsNumber="1" minValue="0" maxValue="7865.2954799999998" count="18">
        <m/>
        <n v="2956.8780000000002"/>
        <n v="406.63254000000001"/>
        <n v="0"/>
        <n v="1419.30144"/>
        <n v="352.14280000000002"/>
        <n v="2365.5023999999999"/>
        <n v="3815"/>
        <n v="3627.1036800000002"/>
        <n v="7865.2954799999998"/>
        <n v="1892.40192"/>
        <n v="135.54418000000001"/>
        <n v="176.47022000000001"/>
        <n v="705.88088000000005"/>
        <n v="3784.80384"/>
        <n v="94.813800000000001"/>
        <n v="92.738709999999998"/>
        <n v="811.14700000000005"/>
      </sharedItems>
    </cacheField>
    <cacheField name="ПР-1 2024.08" numFmtId="0">
      <sharedItems containsString="0" containsBlank="1" containsNumber="1" minValue="0" maxValue="9166.3217999999997" count="12">
        <m/>
        <n v="985.62599999999998"/>
        <n v="135.54418000000001"/>
        <n v="0"/>
        <n v="1182.7511999999999"/>
        <n v="9166.3217999999997"/>
        <n v="3055.4405999999999"/>
        <n v="946.20096000000001"/>
        <n v="94.813800000000001"/>
        <n v="1234.4938999999999"/>
        <n v="4494.4545600000001"/>
        <n v="92.738709999999998"/>
      </sharedItems>
    </cacheField>
    <cacheField name="ПР-1 2024.09" numFmtId="0">
      <sharedItems containsString="0" containsBlank="1" containsNumber="1" minValue="0" maxValue="3193.4282400000002" count="14">
        <m/>
        <n v="0"/>
        <n v="1182.7511999999999"/>
        <n v="1419.30144"/>
        <n v="352.14280000000002"/>
        <n v="2710.4715000000001"/>
        <n v="2878.02792"/>
        <n v="2582.3401199999998"/>
        <n v="94.813800000000001"/>
        <n v="135.54418000000001"/>
        <n v="705.88088000000005"/>
        <n v="3193.4282400000002"/>
        <n v="92.738709999999998"/>
        <n v="1230.7814800000001"/>
      </sharedItems>
    </cacheField>
    <cacheField name="ПР-1 2024.10" numFmtId="0">
      <sharedItems containsString="0" containsBlank="1" containsNumber="1" minValue="0" maxValue="4494.4545600000001" count="12">
        <m/>
        <n v="0"/>
        <n v="1182.7511999999999"/>
        <n v="2464.0650000000001"/>
        <n v="1852.9768799999999"/>
        <n v="1892.40192"/>
        <n v="94.813800000000001"/>
        <n v="135.54418000000001"/>
        <n v="176.47022000000001"/>
        <n v="1058.02368"/>
        <n v="4494.4545600000001"/>
        <n v="92.738709999999998"/>
      </sharedItems>
    </cacheField>
    <cacheField name="ПР-1 2024.11" numFmtId="0">
      <sharedItems containsString="0" containsBlank="1" containsNumber="1" minValue="0" maxValue="4612.7296800000004" count="11">
        <m/>
        <n v="0"/>
        <n v="4612.7296800000004"/>
        <n v="2602.0526399999999"/>
        <n v="1892.40192"/>
        <n v="94.813800000000001"/>
        <n v="135.54418000000001"/>
        <n v="352.14280000000002"/>
        <n v="882.35109999999997"/>
        <n v="4494.4545600000001"/>
        <n v="92.738709999999998"/>
      </sharedItems>
    </cacheField>
    <cacheField name="ПР-1 2024.12" numFmtId="0">
      <sharedItems containsString="0" containsBlank="1" containsNumber="1" minValue="0" maxValue="5440.6555200000003" count="10">
        <m/>
        <n v="0"/>
        <n v="4829.5673999999999"/>
        <n v="3272.2783199999999"/>
        <n v="1892.40192"/>
        <n v="94.813800000000001"/>
        <n v="135.54418000000001"/>
        <n v="1058.02368"/>
        <n v="5440.6555200000003"/>
        <n v="92.738709999999998"/>
      </sharedItems>
    </cacheField>
    <cacheField name="ПР-1 Итого год" numFmtId="0">
      <sharedItems containsString="0" containsBlank="1" containsNumber="1" minValue="135.54418000000001" maxValue="2989476.8207399999"/>
    </cacheField>
    <cacheField name="БДДС _x000a_ 2024.01" numFmtId="0">
      <sharedItems containsString="0" containsBlank="1" containsNumber="1" containsInteger="1" minValue="0" maxValue="0" count="2">
        <m/>
        <n v="0"/>
      </sharedItems>
    </cacheField>
    <cacheField name="БДДС _x000a_ 2024.02" numFmtId="0">
      <sharedItems containsString="0" containsBlank="1" containsNumber="1" containsInteger="1" minValue="0" maxValue="0" count="2">
        <m/>
        <n v="0"/>
      </sharedItems>
    </cacheField>
    <cacheField name="БДДС _x000a_ 2024.03" numFmtId="0">
      <sharedItems containsString="0" containsBlank="1" containsNumber="1" containsInteger="1" minValue="0" maxValue="0" count="2">
        <m/>
        <n v="0"/>
      </sharedItems>
    </cacheField>
    <cacheField name="БДДС _x000a_ 2024.04" numFmtId="0">
      <sharedItems containsString="0" containsBlank="1" containsNumber="1" minValue="0" maxValue="20080.098491999997" count="13">
        <m/>
        <n v="0"/>
        <n v="1220.8357900000001"/>
        <n v="932.95415000000003"/>
        <n v="4580.0569400000004"/>
        <n v="4783.2286000000004"/>
        <n v="8563.0230100000008"/>
        <n v="1220.8357919999999"/>
        <n v="932.95414800000003"/>
        <n v="4580.056943999999"/>
        <n v="4783.2285959999999"/>
        <n v="8563.0230119999978"/>
        <n v="20080.098491999997"/>
      </sharedItems>
    </cacheField>
    <cacheField name="БДДС _x000a_ 2024.05" numFmtId="0">
      <sharedItems containsString="0" containsBlank="1" containsNumber="1" minValue="0" maxValue="31992.777071999997"/>
    </cacheField>
    <cacheField name="БДДС _x000a_ 2024.06" numFmtId="0">
      <sharedItems containsString="0" containsBlank="1" containsNumber="1" minValue="0" maxValue="43189.460111999993"/>
    </cacheField>
    <cacheField name="БДДС _x000a_ 2024.07" numFmtId="0">
      <sharedItems containsString="0" containsBlank="1" containsNumber="1" minValue="0" maxValue="31285.481075999996" count="28">
        <m/>
        <n v="0"/>
        <n v="2848.4197100000001"/>
        <n v="2200.6027300000001"/>
        <n v="1528.4966300000001"/>
        <n v="9710.9787199999992"/>
        <n v="9143.4894999999997"/>
        <n v="1068.26089"/>
        <n v="95.384159999999994"/>
        <n v="326.81144"/>
        <n v="151.71163000000001"/>
        <n v="1190.6258600000001"/>
        <n v="2101.0392200000001"/>
        <n v="705.60609999999997"/>
        <n v="118.67032"/>
        <n v="2848.4197079999999"/>
        <n v="2200.6027319999998"/>
        <n v="1528.4966280000001"/>
        <n v="9710.9787239999987"/>
        <n v="9143.4894959999983"/>
        <n v="1068.260892"/>
        <n v="326.81144399999999"/>
        <n v="151.71163200000001"/>
        <n v="1190.6258639999999"/>
        <n v="2101.0392239999996"/>
        <n v="705.60609599999998"/>
        <n v="118.67031599999999"/>
        <n v="31285.481075999996"/>
      </sharedItems>
    </cacheField>
    <cacheField name="БДДС _x000a_ 2024.08" numFmtId="0">
      <sharedItems containsString="0" containsBlank="1" containsNumber="1" minValue="0" maxValue="15036.280779999999" count="19">
        <m/>
        <n v="1192.2079100000001"/>
        <n v="0"/>
        <n v="48.52572"/>
        <n v="1419.30144"/>
        <n v="15036.280779999999"/>
        <n v="10746.27159"/>
        <n v="2743.9827799999998"/>
        <n v="365.37130999999999"/>
        <n v="616.07100000000003"/>
        <n v="5300.5722400000004"/>
        <n v="316.09145000000001"/>
        <n v="242.62860000000001"/>
        <n v="67.328379999999996"/>
        <n v="365.371308"/>
        <n v="316.0914479999999"/>
        <n v="242.62859999999998"/>
        <n v="67.328375999999992"/>
        <n v="1656.0164519999998"/>
      </sharedItems>
    </cacheField>
    <cacheField name="БДДС _x000a_ 2024.09" numFmtId="0">
      <sharedItems containsString="0" containsBlank="1" containsNumber="1" minValue="0" maxValue="52503.594551999995"/>
    </cacheField>
    <cacheField name="БДДС _x000a_ 2024.10" numFmtId="0">
      <sharedItems containsString="0" containsBlank="1" containsNumber="1" minValue="0" maxValue="43130.702852927032"/>
    </cacheField>
    <cacheField name="БДДС _x000a_ 2024.11" numFmtId="0">
      <sharedItems containsString="0" containsBlank="1" containsNumber="1" minValue="0" maxValue="27823.909128000003" count="29">
        <m/>
        <n v="1182.7511999999999"/>
        <n v="487.95904999999999"/>
        <n v="0"/>
        <n v="1419.30144"/>
        <n v="422.57136000000003"/>
        <n v="10999.586160000001"/>
        <n v="3666.5287199999998"/>
        <n v="1135.4411500000001"/>
        <n v="162.65302"/>
        <n v="211.76426000000001"/>
        <n v="847.05705999999998"/>
        <n v="5393.3454700000002"/>
        <n v="113.77656"/>
        <n v="111.28645"/>
        <n v="973.37639999999999"/>
        <n v="1182.7512000000002"/>
        <n v="487.95904800000005"/>
        <n v="1419.3014400000002"/>
        <n v="422.57135999999997"/>
        <n v="1135.4411520000001"/>
        <n v="162.65301599999984"/>
        <n v="211.76426399999997"/>
        <n v="847.05705599999999"/>
        <n v="5393.345472"/>
        <n v="162.65301599999998"/>
        <n v="111.28645200000001"/>
        <n v="973.37639999999988"/>
        <n v="27823.909128000003"/>
      </sharedItems>
    </cacheField>
    <cacheField name="БДДС _x000a_ 2024.12" numFmtId="0">
      <sharedItems containsString="0" containsBlank="1" containsNumber="1" minValue="0" maxValue="20656.000032" count="24">
        <m/>
        <n v="0"/>
        <n v="162.65302"/>
        <n v="1419.30144"/>
        <n v="1703.16173"/>
        <n v="3252.5657999999999"/>
        <n v="3453.6334999999999"/>
        <n v="3098.8081400000001"/>
        <n v="113.77656"/>
        <n v="1481.3926799999999"/>
        <n v="3832.1138900000001"/>
        <n v="111.28645"/>
        <n v="1476.93778"/>
        <n v="162.65301600000001"/>
        <n v="1419.3014400000002"/>
        <n v="1703.1617280000003"/>
        <n v="3453.6335040000004"/>
        <n v="3098.8081440000001"/>
        <n v="162.65301599999995"/>
        <n v="3832.1138879999999"/>
        <n v="162.65301599999998"/>
        <n v="111.28645200000001"/>
        <n v="1476.937776"/>
        <n v="20656.000032"/>
      </sharedItems>
    </cacheField>
    <cacheField name="БДДС _x000a_ 2025.01" numFmtId="0">
      <sharedItems containsString="0" containsBlank="1" containsNumber="1" minValue="0" maxValue="16731.611303999998" count="21">
        <m/>
        <n v="0"/>
        <n v="1419.30144"/>
        <n v="422.57136000000003"/>
        <n v="2956.8780000000002"/>
        <n v="2223.5722599999999"/>
        <n v="2270.8823000000002"/>
        <n v="113.77656"/>
        <n v="162.65302"/>
        <n v="847.05705999999998"/>
        <n v="5393.3454700000002"/>
        <n v="111.28645"/>
        <n v="1419.3014400000002"/>
        <n v="422.57135999999997"/>
        <n v="2223.5722559999999"/>
        <n v="2270.8823040000002"/>
        <n v="162.65301599999998"/>
        <n v="847.05705599999999"/>
        <n v="5393.345472"/>
        <n v="111.28645200000001"/>
        <n v="16731.611303999998"/>
      </sharedItems>
    </cacheField>
    <cacheField name="БДДС _x000a_ 2025.02" numFmtId="0">
      <sharedItems containsString="0" containsBlank="1" containsNumber="1" minValue="0" maxValue="18578.791295999999" count="20">
        <m/>
        <n v="0"/>
        <n v="5535.2756200000003"/>
        <n v="3122.46317"/>
        <n v="2270.8823000000002"/>
        <n v="113.77656"/>
        <n v="162.65302"/>
        <n v="211.76426000000001"/>
        <n v="1269.62842"/>
        <n v="5393.3454700000002"/>
        <n v="111.28645"/>
        <n v="5535.2756159999999"/>
        <n v="3122.4631679999998"/>
        <n v="2270.8823040000002"/>
        <n v="162.65301599999998"/>
        <n v="211.764264"/>
        <n v="1269.628416"/>
        <n v="5393.345472"/>
        <n v="111.28645200000001"/>
        <n v="18578.791295999999"/>
      </sharedItems>
    </cacheField>
    <cacheField name="БДДС _x000a_ 2025.03" numFmtId="0">
      <sharedItems containsString="0" containsBlank="1" containsNumber="1" minValue="0" maxValue="20778.708528000003" count="18">
        <m/>
        <n v="0"/>
        <n v="5795.4808800000001"/>
        <n v="3926.73398"/>
        <n v="2270.8823000000002"/>
        <n v="113.77656"/>
        <n v="162.65302"/>
        <n v="422.57136000000003"/>
        <n v="1058.82132"/>
        <n v="6528.7866199999999"/>
        <n v="111.28645"/>
        <n v="3926.7339840000004"/>
        <n v="2270.8823040000002"/>
        <n v="162.65301599999998"/>
        <n v="422.57135999999997"/>
        <n v="6528.7866240000003"/>
        <n v="111.28645200000001"/>
        <n v="20778.708528000003"/>
      </sharedItems>
    </cacheField>
    <cacheField name="БДДС _x000a_ 2025.04" numFmtId="0">
      <sharedItems containsString="0" containsBlank="1" containsNumber="1" minValue="0" maxValue="2045.0604720000001" count="10">
        <m/>
        <n v="0"/>
        <n v="113.77656"/>
        <n v="162.65302"/>
        <n v="1269.62842"/>
        <n v="111.28645"/>
        <n v="162.65301599999998"/>
        <n v="1269.628416"/>
        <n v="111.28645200000001"/>
        <n v="2045.0604720000001"/>
      </sharedItems>
    </cacheField>
    <cacheField name="БДДС _x000a_ 2025.05" numFmtId="0">
      <sharedItems containsString="0" containsBlank="1" containsNumber="1" containsInteger="1" minValue="0" maxValue="0" count="2">
        <m/>
        <n v="0"/>
      </sharedItems>
    </cacheField>
    <cacheField name="БДДС _x000a_ 2025.06" numFmtId="0">
      <sharedItems containsString="0" containsBlank="1" containsNumber="1" containsInteger="1" minValue="0" maxValue="0" count="2">
        <m/>
        <n v="0"/>
      </sharedItems>
    </cacheField>
    <cacheField name="БДДС _x000a_ 2025.07" numFmtId="0">
      <sharedItems containsString="0" containsBlank="1" containsNumber="1" containsInteger="1" minValue="0" maxValue="0" count="2">
        <m/>
        <n v="0"/>
      </sharedItems>
    </cacheField>
    <cacheField name="БДДС _x000a_ 2025.08" numFmtId="0">
      <sharedItems containsString="0" containsBlank="1" containsNumber="1" containsInteger="1" minValue="0" maxValue="0" count="2">
        <m/>
        <n v="0"/>
      </sharedItems>
    </cacheField>
    <cacheField name="БДДС _x000a_ 2025.09" numFmtId="0">
      <sharedItems containsString="0" containsBlank="1" containsNumber="1" containsInteger="1" minValue="0" maxValue="0" count="2">
        <m/>
        <n v="0"/>
      </sharedItems>
    </cacheField>
    <cacheField name="БДДС _x000a_ 2025.10" numFmtId="0">
      <sharedItems containsString="0" containsBlank="1" containsNumber="1" containsInteger="1" minValue="0" maxValue="0" count="2">
        <m/>
        <n v="0"/>
      </sharedItems>
    </cacheField>
    <cacheField name="БДДС _x000a_ 2025.11" numFmtId="0">
      <sharedItems containsString="0" containsBlank="1" containsNumber="1" containsInteger="1" minValue="0" maxValue="0" count="2">
        <m/>
        <n v="0"/>
      </sharedItems>
    </cacheField>
    <cacheField name="БДДС _x000a_ 2025.12" numFmtId="0">
      <sharedItems containsString="0" containsBlank="1" containsNumber="1" containsInteger="1" minValue="0" maxValue="0" count="2">
        <m/>
        <n v="0"/>
      </sharedItems>
    </cacheField>
    <cacheField name="КЗ  2024.01" numFmtId="0">
      <sharedItems containsString="0" containsBlank="1" containsNumber="1" minValue="0" maxValue="29853.81279467999" count="21">
        <m/>
        <n v="3718.6127999999999"/>
        <n v="0"/>
        <n v="12106.15056"/>
        <n v="9131.2603199999994"/>
        <n v="1983.26016"/>
        <n v="97.051439999999999"/>
        <n v="205.29965000000001"/>
        <n v="455.13490000000002"/>
        <n v="1776.67056"/>
        <n v="118.67032"/>
        <n v="82.325329999999994"/>
        <n v="3718.6127999999994"/>
        <n v="12106.150559999998"/>
        <n v="1983.2601599999996"/>
        <n v="205.29964668"/>
        <n v="455.13489600000003"/>
        <n v="1776.6705599999998"/>
        <n v="118.670316"/>
        <n v="82.325327999999999"/>
        <n v="29853.81279467999"/>
      </sharedItems>
    </cacheField>
    <cacheField name="КЗ  2024.02" numFmtId="0">
      <sharedItems containsString="0" containsBlank="1" containsNumber="1" minValue="0" maxValue="49444.589494679989" count="23">
        <m/>
        <n v="1487.4451200000001"/>
        <n v="0"/>
        <n v="11651.65344"/>
        <n v="10835.624519999999"/>
        <n v="1983.26016"/>
        <n v="97.051439999999999"/>
        <n v="205.29965000000001"/>
        <n v="1701.1423600000001"/>
        <n v="1916.4819600000001"/>
        <n v="2551.3815599999998"/>
        <n v="118.67032"/>
        <n v="16717.202209999999"/>
        <n v="82.325329999999994"/>
        <n v="1487.4451199999999"/>
        <n v="11651.653439999996"/>
        <n v="1983.2601599999996"/>
        <n v="205.29964668"/>
        <n v="1701.1423560000001"/>
        <n v="118.670316"/>
        <n v="16717.202207999999"/>
        <n v="82.325327999999999"/>
        <n v="49444.589494679989"/>
      </sharedItems>
    </cacheField>
    <cacheField name="КЗ  2024.03" numFmtId="0">
      <sharedItems containsString="0" containsBlank="1" containsNumber="1" minValue="0" maxValue="27102.365266679994" count="29">
        <m/>
        <n v="1487.4451200000001"/>
        <n v="226.8"/>
        <n v="12106.15056"/>
        <n v="3491.3642399999999"/>
        <n v="1774.73434"/>
        <n v="97.051439999999999"/>
        <n v="205.29965000000001"/>
        <n v="369.30194"/>
        <n v="663.51552000000004"/>
        <n v="1652.7167999999999"/>
        <n v="118.67032"/>
        <n v="82.325329999999994"/>
        <n v="870.97703999999999"/>
        <n v="2479.0752000000002"/>
        <n v="0"/>
        <n v="1476.93778"/>
        <n v="1487.4451199999999"/>
        <n v="226.79999999999998"/>
        <n v="12106.150559999998"/>
        <n v="3491.3642399999994"/>
        <n v="1774.7343359999998"/>
        <n v="205.29964668"/>
        <n v="369.30194399999999"/>
        <n v="118.670316"/>
        <n v="82.325327999999999"/>
        <n v="2479.0751999999998"/>
        <n v="1476.937776"/>
        <n v="27102.365266679994"/>
      </sharedItems>
    </cacheField>
    <cacheField name="КЗ  2024.04" numFmtId="0">
      <sharedItems containsString="0" containsBlank="1" containsNumber="1" minValue="82.325327999999999" maxValue="1583.4611279999997" count="14">
        <m/>
        <n v="226.8"/>
        <n v="97.051439999999999"/>
        <n v="118.67032"/>
        <n v="217.59030999999999"/>
        <n v="445.92520999999999"/>
        <n v="82.325329999999994"/>
        <n v="194.10288"/>
        <n v="226.79999999999998"/>
        <n v="118.670316"/>
        <n v="217.59031200000001"/>
        <n v="445.92520800000011"/>
        <n v="82.325327999999999"/>
        <n v="1583.4611279999997"/>
      </sharedItems>
    </cacheField>
    <cacheField name="КЗ  2024.05" numFmtId="0">
      <sharedItems containsString="0" containsBlank="1" containsNumber="1" containsInteger="1" minValue="0" maxValue="0" count="2">
        <m/>
        <n v="0"/>
      </sharedItems>
    </cacheField>
    <cacheField name="КЗ  2024.06" numFmtId="0">
      <sharedItems containsString="0" containsBlank="1" containsNumber="1" containsInteger="1" minValue="0" maxValue="0" count="2">
        <m/>
        <n v="0"/>
      </sharedItems>
    </cacheField>
    <cacheField name="КЗ  2024.07" numFmtId="0">
      <sharedItems containsString="0" containsBlank="1" containsNumber="1" containsInteger="1" minValue="0" maxValue="0" count="2">
        <m/>
        <n v="0"/>
      </sharedItems>
    </cacheField>
    <cacheField name="КЗ  2024.08" numFmtId="0">
      <sharedItems containsString="0" containsBlank="1" containsNumber="1" containsInteger="1" minValue="0" maxValue="0" count="2">
        <m/>
        <n v="0"/>
      </sharedItems>
    </cacheField>
    <cacheField name="КЗ  2024.09" numFmtId="0">
      <sharedItems containsString="0" containsBlank="1" containsNumber="1" containsInteger="1" minValue="0" maxValue="0" count="2">
        <m/>
        <n v="0"/>
      </sharedItems>
    </cacheField>
    <cacheField name="КЗ  2024.10" numFmtId="0">
      <sharedItems containsString="0" containsBlank="1" containsNumber="1" containsInteger="1" minValue="0" maxValue="0" count="2">
        <m/>
        <n v="0"/>
      </sharedItems>
    </cacheField>
    <cacheField name="КЗ  2024.11" numFmtId="0">
      <sharedItems containsString="0" containsBlank="1" containsNumber="1" containsInteger="1" minValue="0" maxValue="0" count="2">
        <m/>
        <n v="0"/>
      </sharedItems>
    </cacheField>
    <cacheField name="КЗ  2024.12" numFmtId="0">
      <sharedItems containsString="0" containsBlank="1" containsNumber="1" containsInteger="1" minValue="0" maxValue="0" count="2">
        <m/>
        <n v="0"/>
      </sharedItems>
    </cacheField>
    <cacheField name="ПР-1 для факта" numFmtId="0">
      <sharedItems containsString="0" containsBlank="1" containsNumber="1" minValue="0" maxValue="2989476.82075" count="26">
        <m/>
        <n v="993.50658999999996"/>
        <n v="135.54418000000001"/>
        <n v="171.75803999999999"/>
        <n v="0"/>
        <n v="4537.1321600000001"/>
        <n v="18302.303379999998"/>
        <n v="2989476.82075"/>
        <n v="832.55827999999997"/>
        <n v="5254.2535200000002"/>
        <n v="4292.9926100000002"/>
        <n v="4432.3828400000002"/>
        <n v="39781.78325"/>
        <n v="35306.479630000002"/>
        <n v="4615.7851300000002"/>
        <n v="174.3006"/>
        <n v="910.78230999999994"/>
        <n v="2917.8436800000004"/>
        <n v="2555.6644700000002"/>
        <n v="26206.293750000004"/>
        <n v="1626.4473499999999"/>
        <n v="1052.1640399999999"/>
        <n v="192.26595"/>
        <n v="284.43947000000003"/>
        <n v="1043.84178"/>
        <n v="2209.6749300000001"/>
      </sharedItems>
    </cacheField>
    <cacheField name=" 2024.01" numFmtId="0">
      <sharedItems containsString="0" containsBlank="1" containsNumber="1" minValue="56.10698" maxValue="1113417.3252300001" count="15">
        <m/>
        <n v="1017.36316"/>
        <n v="7848.3963800000001"/>
        <n v="1087322.69019"/>
        <n v="777.46179000000006"/>
        <n v="3816.7141199999996"/>
        <n v="3986.0238300000001"/>
        <n v="98.891929999999988"/>
        <n v="769.97217000000001"/>
        <n v="126.42636"/>
        <n v="7135.8525099999988"/>
        <n v="263.64194999999995"/>
        <n v="197.78385999999998"/>
        <n v="56.10698"/>
        <n v="1113417.3252300001"/>
      </sharedItems>
    </cacheField>
    <cacheField name=" 2024.02" numFmtId="0">
      <sharedItems containsString="0" containsBlank="1" containsNumber="1" minValue="0" maxValue="500172.5241500003" count="20">
        <m/>
        <n v="0"/>
        <n v="131.31994"/>
        <n v="1146.08591"/>
        <n v="121.3143"/>
        <n v="472337.69341000018"/>
        <n v="1294.8168762"/>
        <n v="1884.7140400000001"/>
        <n v="2840.57413"/>
        <n v="9365.0239937999995"/>
        <n v="809.98744999999997"/>
        <n v="99.527240000000006"/>
        <n v="1317.1595500000001"/>
        <n v="219.37179"/>
        <n v="6984.04324"/>
        <n v="416.57697999999999"/>
        <n v="282.20939000000004"/>
        <n v="291.52338000000003"/>
        <n v="531.05529000000001"/>
        <n v="500172.5241500003"/>
      </sharedItems>
    </cacheField>
    <cacheField name=" 2024.03" numFmtId="0">
      <sharedItems containsString="0" containsBlank="1" containsNumber="1" minValue="79.486800000000002" maxValue="534531.03376000014" count="20">
        <m/>
        <n v="10332.592699999999"/>
        <n v="488536.08837000007"/>
        <n v="832.55828000000008"/>
        <n v="942.84983160000002"/>
        <n v="3515.5308199999999"/>
        <n v="1273.9216100000001"/>
        <n v="12501.778749999999"/>
        <n v="5380.6308984000007"/>
        <n v="628.92795000000001"/>
        <n v="79.486800000000002"/>
        <n v="272.34287"/>
        <n v="126.42636"/>
        <n v="992.18822"/>
        <n v="5918.3884499999995"/>
        <n v="588.00508000000002"/>
        <n v="98.891929999999988"/>
        <n v="752.3184"/>
        <n v="1678.6196399999999"/>
        <n v="534531.03376000014"/>
      </sharedItems>
    </cacheField>
    <cacheField name=" 2024.04" numFmtId="0">
      <sharedItems containsString="0" containsBlank="1" containsNumber="1" minValue="40.438099999999999" maxValue="966494.76865000022" count="16">
        <m/>
        <n v="40.438099999999999"/>
        <n v="2373.68309"/>
        <n v="941280.34877000016"/>
        <n v="1833.8356100000001"/>
        <n v="1273.74719"/>
        <n v="8092.4822699999995"/>
        <n v="7619.5745799999995"/>
        <n v="890.21740999999997"/>
        <n v="304.47609"/>
        <n v="513.39250000000004"/>
        <n v="1750.8660199999999"/>
        <n v="263.40953999999994"/>
        <n v="202.19049999999999"/>
        <n v="56.10698"/>
        <n v="966494.76865000022"/>
      </sharedItems>
    </cacheField>
    <cacheField name=" 2024.05" numFmtId="0">
      <sharedItems containsString="0" containsBlank="1" containsNumber="1" containsInteger="1" minValue="0" maxValue="0" count="2">
        <m/>
        <n v="0"/>
      </sharedItems>
    </cacheField>
    <cacheField name=" 2024.06" numFmtId="0">
      <sharedItems containsString="0" containsBlank="1" containsNumber="1" minValue="0" maxValue="50549.659637439188" count="26">
        <m/>
        <n v="985.62600000000009"/>
        <n v="135.54418000000001"/>
        <n v="811.14700000000005"/>
        <n v="4494.4545600000001"/>
        <n v="7961.1828999999998"/>
        <n v="898.92507999999998"/>
        <n v="1182.7512000000002"/>
        <n v="4194.6807799999997"/>
        <n v="1419.3014400000002"/>
        <n v="352.14280000000002"/>
        <n v="0"/>
        <n v="2365.5024000000003"/>
        <n v="3815.0000000000005"/>
        <n v="1836.5998"/>
        <n v="7766.7328800000014"/>
        <n v="946.20096000000012"/>
        <n v="1892.4019200000002"/>
        <n v="135.54417999999995"/>
        <n v="917.34743829280001"/>
        <n v="1340.6259991464003"/>
        <n v="3883.3664400000002"/>
        <n v="92.738710000000012"/>
        <n v="811.14699999999993"/>
        <n v="961.24289999999996"/>
        <n v="50549.659637439188"/>
      </sharedItems>
    </cacheField>
    <cacheField name=" 2024.07" numFmtId="0">
      <sharedItems containsString="0" containsBlank="1" containsNumber="1" minValue="0" maxValue="32501.384020000009" count="21">
        <m/>
        <n v="2956.8780000000002"/>
        <n v="406.63254000000006"/>
        <n v="0"/>
        <n v="1419.3014400000002"/>
        <n v="352.14280000000002"/>
        <n v="2365.5024000000003"/>
        <n v="3815.0000000000005"/>
        <n v="352.14279999999997"/>
        <n v="3627.1036800000002"/>
        <n v="7865.2954800000007"/>
        <n v="1892.4019200000002"/>
        <n v="135.54417999999987"/>
        <n v="176.47021999999998"/>
        <n v="705.88088000000005"/>
        <n v="3784.8038400000005"/>
        <n v="94.813800000000001"/>
        <n v="135.54417999999998"/>
        <n v="92.738710000000012"/>
        <n v="811.14699999999993"/>
        <n v="32501.384020000009"/>
      </sharedItems>
    </cacheField>
    <cacheField name=" 2024.08" numFmtId="0">
      <sharedItems containsString="0" containsBlank="1" containsNumber="1" minValue="0" maxValue="21847.026580000005" count="15">
        <m/>
        <n v="985.62600000000009"/>
        <n v="135.54418000000001"/>
        <n v="0"/>
        <n v="1182.7512000000002"/>
        <n v="9166.3218000000015"/>
        <n v="3055.4405999999999"/>
        <n v="946.20096000000012"/>
        <n v="94.813800000000001"/>
        <n v="135.54417999999995"/>
        <n v="1234.4938999999999"/>
        <n v="4494.4545600000001"/>
        <n v="135.54417999999998"/>
        <n v="92.738710000000012"/>
        <n v="21847.026580000005"/>
      </sharedItems>
    </cacheField>
    <cacheField name=" 2024.09" numFmtId="0">
      <sharedItems containsString="0" containsBlank="1" containsNumber="1" minValue="0" maxValue="17253.461760000006" count="15">
        <m/>
        <n v="0"/>
        <n v="1182.7512000000002"/>
        <n v="1419.3014400000002"/>
        <n v="352.14279999999997"/>
        <n v="2710.4715000000001"/>
        <n v="2878.0279200000004"/>
        <n v="2582.3401200000003"/>
        <n v="94.813800000000001"/>
        <n v="135.54417999999998"/>
        <n v="705.88088000000005"/>
        <n v="3193.4282400000002"/>
        <n v="92.738710000000012"/>
        <n v="1230.7814800000001"/>
        <n v="17253.461760000006"/>
      </sharedItems>
    </cacheField>
    <cacheField name=" 2024.10" numFmtId="0">
      <sharedItems containsString="0" containsBlank="1" containsNumber="1" minValue="0" maxValue="13767.33684" count="13">
        <m/>
        <n v="0"/>
        <n v="1182.7512000000002"/>
        <n v="2464.0650000000001"/>
        <n v="1852.9768800000002"/>
        <n v="1892.4019200000002"/>
        <n v="94.813800000000001"/>
        <n v="135.54417999999998"/>
        <n v="176.47022000000001"/>
        <n v="1058.02368"/>
        <n v="4494.4545600000001"/>
        <n v="92.738710000000012"/>
        <n v="13767.33684"/>
      </sharedItems>
    </cacheField>
    <cacheField name=" 2024.11" numFmtId="0">
      <sharedItems containsString="0" containsBlank="1" containsNumber="1" minValue="0" maxValue="15482.326080000001" count="12">
        <m/>
        <n v="0"/>
        <n v="4612.7296800000004"/>
        <n v="2602.0526399999999"/>
        <n v="1892.4019200000002"/>
        <n v="94.813800000000001"/>
        <n v="135.54417999999998"/>
        <n v="352.14279999999997"/>
        <n v="882.35110000000009"/>
        <n v="4494.4545600000001"/>
        <n v="92.738710000000012"/>
        <n v="15482.326080000001"/>
      </sharedItems>
    </cacheField>
    <cacheField name=" 2024.12" numFmtId="0">
      <sharedItems containsString="0" containsBlank="1" containsNumber="1" minValue="0" maxValue="17139.120220000004" count="11">
        <m/>
        <n v="0"/>
        <n v="4829.5673999999999"/>
        <n v="3272.2783200000003"/>
        <n v="1892.4019200000002"/>
        <n v="94.813800000000001"/>
        <n v="135.54417999999998"/>
        <n v="1058.02368"/>
        <n v="5440.6555200000003"/>
        <n v="92.738710000000012"/>
        <n v="17139.120220000004"/>
      </sharedItems>
    </cacheField>
    <cacheField name=" Итого год" numFmtId="0">
      <sharedItems containsString="0" containsBlank="1" containsNumber="1" minValue="0" maxValue="3283155.9669274408"/>
    </cacheField>
    <cacheField name="ПР для факта" numFmtId="0">
      <sharedItems containsString="0" containsBlank="1" containsNumber="1" minValue="0" maxValue="2989476.8207400003" count="24">
        <m/>
        <n v="0"/>
        <n v="171.75803999999999"/>
        <n v="4537.1321600000001"/>
        <n v="18302.303379999998"/>
        <n v="2989476.8207400003"/>
        <n v="832.55828000000008"/>
        <n v="4071.5023178000001"/>
        <n v="4292.9926100000002"/>
        <n v="4432.3828400000002"/>
        <n v="27251.54927"/>
        <n v="26351.253302199999"/>
        <n v="2329.1328100000001"/>
        <n v="79.486800000000002"/>
        <n v="775.23812999999996"/>
        <n v="2213.5580800000002"/>
        <n v="1851.37887"/>
        <n v="21789.15022"/>
        <n v="1531.6335499999998"/>
        <n v="781.07567999999992"/>
        <n v="99.527240000000006"/>
        <n v="191.70076"/>
        <n v="1043.84178"/>
        <n v="2209.6749300000001"/>
      </sharedItems>
    </cacheField>
    <cacheField name="БДДС Январь" numFmtId="0" formula="(#NAME? +#NAME? )*1000" databaseField="0"/>
    <cacheField name="БДДС Февраль" numFmtId="0" formula="(#NAME? +#NAME? )*1000" databaseField="0"/>
    <cacheField name="БДДС Март" numFmtId="0" formula="(#NAME? +#NAME? )*1000" databaseField="0"/>
    <cacheField name="БДДС Апрель" numFmtId="0" formula="(#NAME? +#NAME? )*1000" databaseField="0"/>
    <cacheField name="БДДС Май" numFmtId="0" formula="(#NAME? +#NAME? )*1000" databaseField="0"/>
    <cacheField name="БДДС Июнь" numFmtId="0" formula="(#NAME? +#NAME? )*1000" databaseField="0"/>
    <cacheField name="БДДС Июль" numFmtId="0" formula="(#NAME?+#NAME?)*1000" databaseField="0"/>
    <cacheField name="БДДС Август" numFmtId="0" formula="(#NAME?+#NAME?)*1000" databaseField="0"/>
    <cacheField name="БДДС Сентябрь" numFmtId="0" formula="(#NAME?+#NAME?)*1000" databaseField="0"/>
    <cacheField name="БДДС Октябрь" numFmtId="0" formula="(#NAME?+#NAME?)*1000" databaseField="0"/>
    <cacheField name="БДДС Ноябрь" numFmtId="0" formula="(#NAME?+#NAME?)*1000" databaseField="0"/>
    <cacheField name="БДДС Декабрь" numFmtId="0" formula="(#NAME?+#NAME?)*1000" databaseField="0"/>
    <cacheField name="факт +/-" numFmtId="0" formula="'ПР для факта'-'БП для факта'" databaseField="0"/>
    <cacheField name="откл от прогноза +/-" numFmtId="0" formula="'ПР для факта'-'ПР-1 для факта'" databaseField="0"/>
    <cacheField name="Прогноз год/БП" numFmtId="0" formula="' Итого год'-'БП Итого год'" databaseField="0"/>
    <cacheField name="Прогноз год/пр. пред." numFmtId="0" formula="' Итого год'-'ПР-1 Итого год'" databaseField="0"/>
    <cacheField name="Прогноз год/пр. пред. %" numFmtId="0" formula="IFERROR(' Итого год'/'ПР-1 Итого год'-1,0)" databaseField="0"/>
    <cacheField name="Прогноз год/БП %" numFmtId="0" formula="IFERROR(' Итого год'/'БП Итого год'-1,0)" databaseField="0"/>
    <cacheField name="ПР/ПР для факта %" numFmtId="0" formula="IFERROR('ПР для факта'/'ПР-1 для факта'-1,0)" databaseField="0"/>
    <cacheField name="факт/БП %" numFmtId="0" formula="IFERROR('ПР для факта'/'БП для факта'-1,0)" databaseField="0"/>
    <cacheField name="Пр/БП +/- янв" numFmtId="0" formula="#NAME? -#NAME?" databaseField="0"/>
    <cacheField name="Пр/БП +/- фев" numFmtId="0" formula="#NAME? -#NAME?" databaseField="0"/>
    <cacheField name="Пр/БП +/- март" numFmtId="0" formula="#NAME? -#NAME?" databaseField="0"/>
    <cacheField name="Пр/БП +/- апр" numFmtId="0" formula="#NAME? -#NAME?" databaseField="0"/>
    <cacheField name="Поле1" numFmtId="0" formula="#NAME? -#NAME?" databaseField="0"/>
    <cacheField name="Пр/БП +/- май" numFmtId="0" formula="#NAME? -#NAME?" databaseField="0"/>
    <cacheField name="Пр/БП +/- июн" numFmtId="0" formula="#NAME? -#NAME?" databaseField="0"/>
    <cacheField name="Пр/БП +/- июль" numFmtId="0" formula="#NAME? -#NAME?" databaseField="0"/>
    <cacheField name="Пр/БП +/- авг" numFmtId="0" formula="#NAME? -#NAME?" databaseField="0"/>
    <cacheField name="Пр/БП +/- сен" numFmtId="0" formula="#NAME? -#NAME?" databaseField="0"/>
    <cacheField name="Пр/БП +/- окт" numFmtId="0" formula="#NAME? -#NAME?" databaseField="0"/>
    <cacheField name="Пр/БП +/- ноя" numFmtId="0" formula="#NAME?-#NAME?" databaseField="0"/>
    <cacheField name="Пр/БП +/- дек" numFmtId="0" formula="#NAME?-#NAME?" databaseField="0"/>
    <cacheField name="Факт/Пр-1 +/- янв" numFmtId="0" formula="#NAME? -#NAME?" databaseField="0"/>
    <cacheField name="Факт/Пр-1 +/- фев" numFmtId="0" formula="#NAME? -#NAME?" databaseField="0"/>
    <cacheField name="Пр/Пр-1 +/- март" numFmtId="0" formula="#NAME? -#NAME?" databaseField="0"/>
    <cacheField name="Пр/Пр-1 +/- апр" numFmtId="0" formula="#NAME? -#NAME?" databaseField="0"/>
    <cacheField name="Пр/Пр-1 +/- май" numFmtId="0" formula="#NAME? -#NAME?" databaseField="0"/>
    <cacheField name="Пр/Пр-1 +/- июн" numFmtId="0" formula="#NAME? -#NAME?" databaseField="0"/>
    <cacheField name="Пр/Пр-1 +/- июл" numFmtId="0" formula="#NAME? -#NAME?" databaseField="0"/>
    <cacheField name="Пр/Пр-1 +/- авг" numFmtId="0" formula="#NAME? -#NAME?" databaseField="0"/>
    <cacheField name="Пр/Пр-1 +/- сен" numFmtId="0" formula="#NAME? -#NAME?" databaseField="0"/>
    <cacheField name="Пр/Пр-1 +/- окт" numFmtId="0" formula="#NAME? -#NAME?" databaseField="0"/>
    <cacheField name="Пр/Пр-1 +/- ноя" numFmtId="0" formula="#NAME? -#NAME?" databaseField="0"/>
    <cacheField name="Пр/Пр-1 +/- дек" numFmtId="0" formula="#NAME? -#NAME?" databaseField="0"/>
    <cacheField name="ПР 1 кв" numFmtId="0" formula="#NAME?+#NAME?+#NAME?" databaseField="0"/>
    <cacheField name="ПР 2 кв" numFmtId="0" formula="#NAME?+#NAME?+#NAME?" databaseField="0"/>
    <cacheField name="ПР 3 кв" numFmtId="0" formula="#NAME?+#NAME?+#NAME?" databaseField="0"/>
    <cacheField name="ПР 4 кв" numFmtId="0" formula="#NAME?+#NAME?+#NAME?" databaseField="0"/>
    <cacheField name="ПР-1 1 кв" numFmtId="0" formula="#NAME? +#NAME? +#NAME?" databaseField="0"/>
    <cacheField name="ПР-1 2 кв" numFmtId="0" formula="#NAME? +#NAME? +#NAME?" databaseField="0"/>
    <cacheField name="ПР-1 3 кв" numFmtId="0" formula="#NAME? +#NAME? +#NAME?" databaseField="0"/>
    <cacheField name="ПР-1 4 кв" numFmtId="0" formula="#NAME? +#NAME? +#NAME?" databaseField="0"/>
    <cacheField name="БП 1 кв" numFmtId="0" formula="#NAME? +#NAME? +#NAME?" databaseField="0"/>
    <cacheField name="БП 2 кв" numFmtId="0" formula="#NAME? +#NAME? +#NAME?" databaseField="0"/>
    <cacheField name="БП 3 кв" numFmtId="0" formula="#NAME? +#NAME? +#NAME?" databaseField="0"/>
    <cacheField name="БП 4 кв" numFmtId="0" formula="#NAME? +#NAME? +#NAME?" databaseField="0"/>
    <cacheField name="Откл +/- ПР/БП 1 кв" numFmtId="0" formula="'ПР 1 кв'-'БП 1 кв'" databaseField="0"/>
    <cacheField name="Откл +/- ПР/БП 2 кв" numFmtId="0" formula="'ПР 2 кв'-'БП 2 кв'" databaseField="0"/>
    <cacheField name="Откл +/- ПР/БП 3 кв" numFmtId="0" formula="'ПР 3 кв'-'БП 3 кв'" databaseField="0"/>
    <cacheField name="Откл +/- ПР/БП 4 кв" numFmtId="0" formula="'ПР 4 кв'-'БП 4 кв'" databaseField="0"/>
    <cacheField name="Откл +/- ПР/ПР-1 1 кв" numFmtId="0" formula="'ПР 1 кв'-'ПР-1 1 кв'" databaseField="0"/>
    <cacheField name="Откл +/- ПР/ПР-1 2 кв" numFmtId="0" formula="'ПР 2 кв'-'ПР-1 2 кв'" databaseField="0"/>
    <cacheField name="Откл +/- ПР/ПР-1 3 кв" numFmtId="0" formula="'ПР 3 кв'-'ПР-1 3 кв'" databaseField="0"/>
    <cacheField name="Откл +/- ПР/ПР-1 4 кв" numFmtId="0" formula="'ПР 4 кв'-'ПР-1 4 кв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0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0"/>
    <x v="1"/>
    <x v="1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0"/>
    <x v="0"/>
    <x v="1"/>
    <x v="0"/>
    <x v="0"/>
    <x v="0"/>
    <x v="0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1"/>
    <x v="1"/>
    <x v="0"/>
    <x v="0"/>
    <x v="0"/>
    <x v="0"/>
    <x v="0"/>
    <x v="2"/>
    <x v="2"/>
    <x v="1"/>
    <x v="2"/>
    <x v="2"/>
    <x v="1"/>
    <x v="2"/>
    <x v="2"/>
    <x v="1"/>
    <x v="1"/>
    <x v="1"/>
    <x v="1"/>
    <x v="1"/>
    <x v="2"/>
    <x v="0"/>
    <x v="0"/>
    <x v="0"/>
    <x v="1"/>
    <x v="0"/>
    <x v="0"/>
    <x v="0"/>
    <x v="0"/>
    <x v="1"/>
    <x v="2"/>
    <x v="1"/>
    <x v="2"/>
    <x v="0"/>
    <x v="1"/>
    <x v="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0"/>
    <x v="0"/>
    <x v="0"/>
    <x v="0"/>
    <x v="0"/>
    <x v="0"/>
    <x v="0"/>
    <x v="2"/>
    <x v="3"/>
    <x v="0"/>
    <x v="3"/>
    <x v="3"/>
    <x v="0"/>
    <x v="3"/>
    <x v="3"/>
    <x v="0"/>
    <x v="0"/>
    <x v="0"/>
    <x v="0"/>
    <x v="0"/>
    <x v="3"/>
    <x v="0"/>
    <x v="0"/>
    <x v="0"/>
    <x v="0"/>
    <x v="0"/>
    <x v="0"/>
    <x v="0"/>
    <x v="0"/>
    <x v="1"/>
    <x v="0"/>
    <x v="2"/>
    <x v="1"/>
    <x v="0"/>
    <x v="2"/>
    <x v="3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0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2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1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3"/>
    <x v="2"/>
    <x v="2"/>
    <x v="0"/>
    <x v="0"/>
    <x v="0"/>
    <x v="0"/>
    <x v="0"/>
    <x v="4"/>
    <x v="2"/>
    <x v="2"/>
    <x v="1"/>
    <x v="2"/>
    <x v="1"/>
    <x v="4"/>
    <x v="1"/>
    <x v="1"/>
    <x v="1"/>
    <x v="1"/>
    <x v="1"/>
    <x v="0"/>
    <x v="4"/>
    <x v="1"/>
    <x v="1"/>
    <x v="1"/>
    <x v="0"/>
    <x v="1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0"/>
    <x v="0"/>
    <x v="0"/>
    <x v="0"/>
    <x v="0"/>
    <x v="0"/>
    <x v="0"/>
    <x v="5"/>
    <x v="3"/>
    <x v="3"/>
    <x v="0"/>
    <x v="3"/>
    <x v="0"/>
    <x v="5"/>
    <x v="4"/>
    <x v="0"/>
    <x v="2"/>
    <x v="0"/>
    <x v="0"/>
    <x v="0"/>
    <x v="5"/>
    <x v="2"/>
    <x v="2"/>
    <x v="2"/>
    <x v="0"/>
    <x v="0"/>
    <x v="0"/>
    <x v="0"/>
    <x v="0"/>
    <x v="1"/>
    <x v="2"/>
    <x v="0"/>
    <x v="1"/>
    <x v="0"/>
    <x v="1"/>
    <x v="4"/>
    <x v="0"/>
    <x v="1"/>
    <x v="0"/>
    <x v="0"/>
    <x v="0"/>
    <x v="0"/>
    <x v="0"/>
    <x v="0"/>
    <x v="0"/>
    <x v="0"/>
    <x v="0"/>
    <x v="0"/>
    <x v="0"/>
    <x v="0"/>
    <x v="2"/>
    <x v="1"/>
    <x v="1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2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5"/>
    <x v="1"/>
    <x v="3"/>
    <x v="1"/>
    <x v="1"/>
    <x v="1"/>
    <x v="6"/>
    <x v="2"/>
    <x v="2"/>
    <x v="2"/>
    <x v="1"/>
    <x v="0"/>
    <x v="0"/>
    <x v="0"/>
    <x v="0"/>
    <x v="1"/>
    <x v="2"/>
    <x v="0"/>
    <x v="1"/>
    <x v="0"/>
    <x v="1"/>
    <x v="0"/>
    <x v="2"/>
    <x v="0"/>
    <x v="1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0"/>
    <x v="0"/>
    <x v="0"/>
    <x v="0"/>
    <x v="0"/>
    <x v="0"/>
    <x v="0"/>
    <x v="0"/>
    <x v="8"/>
    <x v="3"/>
    <x v="3"/>
    <x v="4"/>
    <x v="3"/>
    <x v="2"/>
    <x v="5"/>
    <x v="0"/>
    <x v="0"/>
    <x v="0"/>
    <x v="0"/>
    <x v="0"/>
    <x v="0"/>
    <x v="5"/>
    <x v="2"/>
    <x v="2"/>
    <x v="2"/>
    <x v="0"/>
    <x v="0"/>
    <x v="0"/>
    <x v="0"/>
    <x v="0"/>
    <x v="1"/>
    <x v="2"/>
    <x v="3"/>
    <x v="1"/>
    <x v="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0"/>
    <x v="1"/>
    <x v="1"/>
    <x v="0"/>
    <x v="0"/>
    <x v="0"/>
    <x v="0"/>
    <x v="0"/>
    <x v="8"/>
    <x v="2"/>
    <x v="2"/>
    <x v="5"/>
    <x v="2"/>
    <x v="3"/>
    <x v="4"/>
    <x v="1"/>
    <x v="1"/>
    <x v="1"/>
    <x v="1"/>
    <x v="1"/>
    <x v="1"/>
    <x v="6"/>
    <x v="2"/>
    <x v="2"/>
    <x v="2"/>
    <x v="1"/>
    <x v="0"/>
    <x v="0"/>
    <x v="0"/>
    <x v="0"/>
    <x v="1"/>
    <x v="2"/>
    <x v="0"/>
    <x v="3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0"/>
    <x v="0"/>
    <x v="0"/>
    <x v="0"/>
    <x v="0"/>
    <x v="0"/>
    <x v="0"/>
    <x v="0"/>
    <x v="6"/>
    <x v="3"/>
    <x v="2"/>
    <x v="1"/>
    <x v="3"/>
    <x v="0"/>
    <x v="5"/>
    <x v="0"/>
    <x v="0"/>
    <x v="0"/>
    <x v="0"/>
    <x v="0"/>
    <x v="0"/>
    <x v="4"/>
    <x v="3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1"/>
    <x v="0"/>
    <x v="0"/>
    <x v="0"/>
    <x v="0"/>
    <x v="0"/>
    <x v="0"/>
    <x v="0"/>
    <x v="9"/>
    <x v="2"/>
    <x v="2"/>
    <x v="1"/>
    <x v="2"/>
    <x v="1"/>
    <x v="5"/>
    <x v="1"/>
    <x v="1"/>
    <x v="1"/>
    <x v="1"/>
    <x v="1"/>
    <x v="1"/>
    <x v="4"/>
    <x v="3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1"/>
    <x v="0"/>
    <x v="0"/>
    <x v="0"/>
    <x v="0"/>
    <x v="0"/>
    <x v="0"/>
    <x v="0"/>
    <x v="10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0"/>
    <x v="0"/>
    <x v="0"/>
    <x v="0"/>
    <x v="0"/>
    <x v="0"/>
    <x v="0"/>
    <x v="11"/>
    <x v="3"/>
    <x v="4"/>
    <x v="6"/>
    <x v="3"/>
    <x v="0"/>
    <x v="5"/>
    <x v="0"/>
    <x v="0"/>
    <x v="0"/>
    <x v="0"/>
    <x v="0"/>
    <x v="0"/>
    <x v="7"/>
    <x v="5"/>
    <x v="2"/>
    <x v="2"/>
    <x v="0"/>
    <x v="0"/>
    <x v="0"/>
    <x v="0"/>
    <x v="0"/>
    <x v="1"/>
    <x v="3"/>
    <x v="4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3"/>
    <x v="3"/>
    <x v="0"/>
    <x v="0"/>
    <x v="0"/>
    <x v="0"/>
    <x v="0"/>
    <x v="12"/>
    <x v="3"/>
    <x v="5"/>
    <x v="7"/>
    <x v="3"/>
    <x v="0"/>
    <x v="5"/>
    <x v="0"/>
    <x v="0"/>
    <x v="0"/>
    <x v="0"/>
    <x v="0"/>
    <x v="0"/>
    <x v="8"/>
    <x v="5"/>
    <x v="2"/>
    <x v="2"/>
    <x v="0"/>
    <x v="0"/>
    <x v="0"/>
    <x v="0"/>
    <x v="0"/>
    <x v="1"/>
    <x v="4"/>
    <x v="5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4"/>
    <x v="3"/>
    <x v="3"/>
    <x v="0"/>
    <x v="3"/>
    <x v="0"/>
    <x v="5"/>
    <x v="0"/>
    <x v="0"/>
    <x v="0"/>
    <x v="0"/>
    <x v="0"/>
    <x v="0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3"/>
    <x v="3"/>
    <x v="0"/>
    <x v="0"/>
    <x v="0"/>
    <x v="0"/>
    <x v="0"/>
    <x v="15"/>
    <x v="3"/>
    <x v="3"/>
    <x v="0"/>
    <x v="3"/>
    <x v="0"/>
    <x v="5"/>
    <x v="0"/>
    <x v="0"/>
    <x v="0"/>
    <x v="0"/>
    <x v="0"/>
    <x v="0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6"/>
    <x v="2"/>
    <x v="2"/>
    <x v="1"/>
    <x v="2"/>
    <x v="1"/>
    <x v="5"/>
    <x v="0"/>
    <x v="0"/>
    <x v="0"/>
    <x v="1"/>
    <x v="0"/>
    <x v="1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7"/>
    <x v="3"/>
    <x v="2"/>
    <x v="1"/>
    <x v="2"/>
    <x v="1"/>
    <x v="5"/>
    <x v="0"/>
    <x v="0"/>
    <x v="0"/>
    <x v="0"/>
    <x v="0"/>
    <x v="0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0"/>
    <x v="0"/>
    <x v="0"/>
    <x v="0"/>
    <x v="0"/>
    <x v="0"/>
    <x v="0"/>
    <x v="0"/>
    <x v="18"/>
    <x v="4"/>
    <x v="6"/>
    <x v="8"/>
    <x v="4"/>
    <x v="4"/>
    <x v="6"/>
    <x v="6"/>
    <x v="2"/>
    <x v="4"/>
    <x v="2"/>
    <x v="2"/>
    <x v="2"/>
    <x v="9"/>
    <x v="6"/>
    <x v="2"/>
    <x v="2"/>
    <x v="0"/>
    <x v="0"/>
    <x v="0"/>
    <x v="0"/>
    <x v="0"/>
    <x v="2"/>
    <x v="5"/>
    <x v="6"/>
    <x v="4"/>
    <x v="3"/>
    <x v="4"/>
    <x v="5"/>
    <x v="3"/>
    <x v="2"/>
    <x v="2"/>
    <x v="1"/>
    <x v="1"/>
    <x v="0"/>
    <x v="0"/>
    <x v="0"/>
    <x v="0"/>
    <x v="0"/>
    <x v="0"/>
    <x v="0"/>
    <x v="0"/>
    <x v="0"/>
    <x v="3"/>
    <x v="3"/>
    <x v="3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19"/>
    <x v="5"/>
    <x v="7"/>
    <x v="9"/>
    <x v="5"/>
    <x v="5"/>
    <x v="7"/>
    <x v="7"/>
    <x v="3"/>
    <x v="0"/>
    <x v="3"/>
    <x v="3"/>
    <x v="0"/>
    <x v="10"/>
    <x v="6"/>
    <x v="2"/>
    <x v="2"/>
    <x v="0"/>
    <x v="0"/>
    <x v="0"/>
    <x v="0"/>
    <x v="0"/>
    <x v="3"/>
    <x v="6"/>
    <x v="7"/>
    <x v="5"/>
    <x v="4"/>
    <x v="5"/>
    <x v="6"/>
    <x v="4"/>
    <x v="0"/>
    <x v="3"/>
    <x v="2"/>
    <x v="0"/>
    <x v="0"/>
    <x v="0"/>
    <x v="0"/>
    <x v="0"/>
    <x v="0"/>
    <x v="0"/>
    <x v="0"/>
    <x v="0"/>
    <x v="0"/>
    <x v="4"/>
    <x v="4"/>
    <x v="4"/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0"/>
    <x v="4"/>
    <x v="4"/>
    <x v="0"/>
    <x v="0"/>
    <x v="0"/>
    <x v="0"/>
    <x v="0"/>
    <x v="20"/>
    <x v="3"/>
    <x v="3"/>
    <x v="0"/>
    <x v="3"/>
    <x v="0"/>
    <x v="5"/>
    <x v="0"/>
    <x v="0"/>
    <x v="0"/>
    <x v="0"/>
    <x v="0"/>
    <x v="0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21"/>
    <x v="3"/>
    <x v="2"/>
    <x v="1"/>
    <x v="2"/>
    <x v="1"/>
    <x v="5"/>
    <x v="0"/>
    <x v="0"/>
    <x v="0"/>
    <x v="0"/>
    <x v="0"/>
    <x v="0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22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23"/>
    <x v="6"/>
    <x v="8"/>
    <x v="10"/>
    <x v="6"/>
    <x v="6"/>
    <x v="8"/>
    <x v="8"/>
    <x v="4"/>
    <x v="5"/>
    <x v="4"/>
    <x v="4"/>
    <x v="3"/>
    <x v="11"/>
    <x v="7"/>
    <x v="0"/>
    <x v="0"/>
    <x v="0"/>
    <x v="0"/>
    <x v="0"/>
    <x v="0"/>
    <x v="0"/>
    <x v="4"/>
    <x v="7"/>
    <x v="8"/>
    <x v="6"/>
    <x v="5"/>
    <x v="6"/>
    <x v="7"/>
    <x v="5"/>
    <x v="3"/>
    <x v="4"/>
    <x v="3"/>
    <x v="2"/>
    <x v="0"/>
    <x v="0"/>
    <x v="0"/>
    <x v="0"/>
    <x v="0"/>
    <x v="0"/>
    <x v="0"/>
    <x v="0"/>
    <x v="0"/>
    <x v="5"/>
    <x v="5"/>
    <x v="5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4"/>
    <x v="7"/>
    <x v="3"/>
    <x v="0"/>
    <x v="7"/>
    <x v="7"/>
    <x v="9"/>
    <x v="9"/>
    <x v="5"/>
    <x v="6"/>
    <x v="5"/>
    <x v="5"/>
    <x v="4"/>
    <x v="12"/>
    <x v="7"/>
    <x v="0"/>
    <x v="0"/>
    <x v="1"/>
    <x v="0"/>
    <x v="0"/>
    <x v="0"/>
    <x v="0"/>
    <x v="1"/>
    <x v="8"/>
    <x v="0"/>
    <x v="1"/>
    <x v="6"/>
    <x v="7"/>
    <x v="8"/>
    <x v="6"/>
    <x v="4"/>
    <x v="5"/>
    <x v="4"/>
    <x v="3"/>
    <x v="1"/>
    <x v="0"/>
    <x v="0"/>
    <x v="0"/>
    <x v="0"/>
    <x v="0"/>
    <x v="0"/>
    <x v="0"/>
    <x v="0"/>
    <x v="6"/>
    <x v="6"/>
    <x v="6"/>
    <x v="2"/>
    <x v="0"/>
    <x v="0"/>
    <x v="0"/>
    <x v="0"/>
    <x v="0"/>
    <x v="0"/>
    <x v="0"/>
    <x v="0"/>
    <x v="0"/>
    <x v="0"/>
    <x v="12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5"/>
    <x v="1"/>
    <x v="1"/>
    <x v="2"/>
    <x v="8"/>
    <x v="8"/>
    <x v="2"/>
    <x v="2"/>
    <x v="6"/>
    <x v="7"/>
    <x v="6"/>
    <x v="6"/>
    <x v="5"/>
    <x v="13"/>
    <x v="7"/>
    <x v="0"/>
    <x v="0"/>
    <x v="1"/>
    <x v="0"/>
    <x v="0"/>
    <x v="0"/>
    <x v="0"/>
    <x v="1"/>
    <x v="1"/>
    <x v="1"/>
    <x v="2"/>
    <x v="7"/>
    <x v="8"/>
    <x v="2"/>
    <x v="1"/>
    <x v="5"/>
    <x v="6"/>
    <x v="5"/>
    <x v="4"/>
    <x v="2"/>
    <x v="0"/>
    <x v="0"/>
    <x v="0"/>
    <x v="0"/>
    <x v="0"/>
    <x v="0"/>
    <x v="0"/>
    <x v="0"/>
    <x v="7"/>
    <x v="7"/>
    <x v="7"/>
    <x v="3"/>
    <x v="0"/>
    <x v="0"/>
    <x v="0"/>
    <x v="0"/>
    <x v="0"/>
    <x v="0"/>
    <x v="0"/>
    <x v="0"/>
    <x v="0"/>
    <x v="0"/>
    <x v="13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0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6"/>
    <x v="8"/>
    <x v="9"/>
    <x v="0"/>
    <x v="9"/>
    <x v="0"/>
    <x v="10"/>
    <x v="10"/>
    <x v="7"/>
    <x v="3"/>
    <x v="7"/>
    <x v="7"/>
    <x v="6"/>
    <x v="14"/>
    <x v="7"/>
    <x v="0"/>
    <x v="0"/>
    <x v="1"/>
    <x v="0"/>
    <x v="0"/>
    <x v="0"/>
    <x v="0"/>
    <x v="1"/>
    <x v="9"/>
    <x v="9"/>
    <x v="1"/>
    <x v="8"/>
    <x v="1"/>
    <x v="9"/>
    <x v="7"/>
    <x v="6"/>
    <x v="1"/>
    <x v="6"/>
    <x v="5"/>
    <x v="3"/>
    <x v="0"/>
    <x v="0"/>
    <x v="0"/>
    <x v="0"/>
    <x v="0"/>
    <x v="0"/>
    <x v="0"/>
    <x v="0"/>
    <x v="2"/>
    <x v="8"/>
    <x v="8"/>
    <x v="4"/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6"/>
    <x v="9"/>
    <x v="10"/>
    <x v="11"/>
    <x v="10"/>
    <x v="9"/>
    <x v="11"/>
    <x v="11"/>
    <x v="8"/>
    <x v="8"/>
    <x v="8"/>
    <x v="8"/>
    <x v="7"/>
    <x v="15"/>
    <x v="7"/>
    <x v="0"/>
    <x v="0"/>
    <x v="1"/>
    <x v="0"/>
    <x v="0"/>
    <x v="0"/>
    <x v="0"/>
    <x v="1"/>
    <x v="10"/>
    <x v="10"/>
    <x v="7"/>
    <x v="9"/>
    <x v="9"/>
    <x v="10"/>
    <x v="8"/>
    <x v="7"/>
    <x v="7"/>
    <x v="7"/>
    <x v="6"/>
    <x v="4"/>
    <x v="0"/>
    <x v="0"/>
    <x v="0"/>
    <x v="0"/>
    <x v="0"/>
    <x v="0"/>
    <x v="0"/>
    <x v="0"/>
    <x v="8"/>
    <x v="9"/>
    <x v="9"/>
    <x v="5"/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27"/>
    <x v="10"/>
    <x v="11"/>
    <x v="12"/>
    <x v="11"/>
    <x v="10"/>
    <x v="12"/>
    <x v="12"/>
    <x v="9"/>
    <x v="9"/>
    <x v="9"/>
    <x v="9"/>
    <x v="8"/>
    <x v="16"/>
    <x v="7"/>
    <x v="0"/>
    <x v="0"/>
    <x v="0"/>
    <x v="0"/>
    <x v="0"/>
    <x v="0"/>
    <x v="0"/>
    <x v="5"/>
    <x v="11"/>
    <x v="11"/>
    <x v="8"/>
    <x v="10"/>
    <x v="10"/>
    <x v="11"/>
    <x v="9"/>
    <x v="8"/>
    <x v="8"/>
    <x v="8"/>
    <x v="7"/>
    <x v="0"/>
    <x v="0"/>
    <x v="0"/>
    <x v="0"/>
    <x v="0"/>
    <x v="0"/>
    <x v="0"/>
    <x v="0"/>
    <x v="0"/>
    <x v="9"/>
    <x v="10"/>
    <x v="10"/>
    <x v="0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4"/>
    <x v="7"/>
    <x v="12"/>
    <x v="13"/>
    <x v="7"/>
    <x v="7"/>
    <x v="9"/>
    <x v="13"/>
    <x v="1"/>
    <x v="6"/>
    <x v="5"/>
    <x v="1"/>
    <x v="4"/>
    <x v="17"/>
    <x v="7"/>
    <x v="0"/>
    <x v="0"/>
    <x v="1"/>
    <x v="0"/>
    <x v="0"/>
    <x v="0"/>
    <x v="0"/>
    <x v="1"/>
    <x v="8"/>
    <x v="12"/>
    <x v="9"/>
    <x v="6"/>
    <x v="7"/>
    <x v="8"/>
    <x v="10"/>
    <x v="0"/>
    <x v="5"/>
    <x v="4"/>
    <x v="0"/>
    <x v="1"/>
    <x v="0"/>
    <x v="0"/>
    <x v="0"/>
    <x v="0"/>
    <x v="0"/>
    <x v="0"/>
    <x v="0"/>
    <x v="0"/>
    <x v="6"/>
    <x v="6"/>
    <x v="0"/>
    <x v="0"/>
    <x v="0"/>
    <x v="0"/>
    <x v="0"/>
    <x v="0"/>
    <x v="0"/>
    <x v="0"/>
    <x v="0"/>
    <x v="0"/>
    <x v="0"/>
    <x v="0"/>
    <x v="17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8"/>
    <x v="2"/>
    <x v="2"/>
    <x v="1"/>
    <x v="2"/>
    <x v="1"/>
    <x v="5"/>
    <x v="0"/>
    <x v="0"/>
    <x v="0"/>
    <x v="0"/>
    <x v="0"/>
    <x v="0"/>
    <x v="4"/>
    <x v="7"/>
    <x v="0"/>
    <x v="0"/>
    <x v="1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5"/>
    <x v="1"/>
    <x v="1"/>
    <x v="2"/>
    <x v="8"/>
    <x v="8"/>
    <x v="2"/>
    <x v="2"/>
    <x v="6"/>
    <x v="7"/>
    <x v="6"/>
    <x v="6"/>
    <x v="5"/>
    <x v="13"/>
    <x v="7"/>
    <x v="0"/>
    <x v="0"/>
    <x v="1"/>
    <x v="0"/>
    <x v="0"/>
    <x v="0"/>
    <x v="0"/>
    <x v="1"/>
    <x v="1"/>
    <x v="1"/>
    <x v="2"/>
    <x v="7"/>
    <x v="8"/>
    <x v="2"/>
    <x v="1"/>
    <x v="5"/>
    <x v="6"/>
    <x v="5"/>
    <x v="4"/>
    <x v="2"/>
    <x v="0"/>
    <x v="0"/>
    <x v="0"/>
    <x v="0"/>
    <x v="0"/>
    <x v="0"/>
    <x v="0"/>
    <x v="0"/>
    <x v="10"/>
    <x v="11"/>
    <x v="11"/>
    <x v="3"/>
    <x v="0"/>
    <x v="0"/>
    <x v="0"/>
    <x v="0"/>
    <x v="0"/>
    <x v="0"/>
    <x v="0"/>
    <x v="0"/>
    <x v="0"/>
    <x v="0"/>
    <x v="13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1"/>
    <x v="1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1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0"/>
    <x v="0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30"/>
    <x v="3"/>
    <x v="2"/>
    <x v="1"/>
    <x v="2"/>
    <x v="1"/>
    <x v="5"/>
    <x v="0"/>
    <x v="0"/>
    <x v="0"/>
    <x v="0"/>
    <x v="0"/>
    <x v="0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2"/>
    <x v="2"/>
    <x v="0"/>
    <x v="0"/>
    <x v="0"/>
    <x v="0"/>
    <x v="0"/>
    <x v="31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2"/>
    <x v="12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32"/>
    <x v="11"/>
    <x v="13"/>
    <x v="14"/>
    <x v="12"/>
    <x v="11"/>
    <x v="13"/>
    <x v="14"/>
    <x v="10"/>
    <x v="10"/>
    <x v="10"/>
    <x v="10"/>
    <x v="9"/>
    <x v="18"/>
    <x v="7"/>
    <x v="0"/>
    <x v="0"/>
    <x v="1"/>
    <x v="0"/>
    <x v="0"/>
    <x v="0"/>
    <x v="0"/>
    <x v="1"/>
    <x v="12"/>
    <x v="13"/>
    <x v="10"/>
    <x v="11"/>
    <x v="11"/>
    <x v="12"/>
    <x v="11"/>
    <x v="9"/>
    <x v="9"/>
    <x v="9"/>
    <x v="8"/>
    <x v="5"/>
    <x v="0"/>
    <x v="0"/>
    <x v="0"/>
    <x v="0"/>
    <x v="0"/>
    <x v="0"/>
    <x v="0"/>
    <x v="0"/>
    <x v="11"/>
    <x v="2"/>
    <x v="12"/>
    <x v="6"/>
    <x v="0"/>
    <x v="0"/>
    <x v="0"/>
    <x v="0"/>
    <x v="0"/>
    <x v="0"/>
    <x v="0"/>
    <x v="0"/>
    <x v="0"/>
    <x v="0"/>
    <x v="18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33"/>
    <x v="3"/>
    <x v="3"/>
    <x v="0"/>
    <x v="3"/>
    <x v="0"/>
    <x v="14"/>
    <x v="0"/>
    <x v="0"/>
    <x v="0"/>
    <x v="0"/>
    <x v="0"/>
    <x v="0"/>
    <x v="19"/>
    <x v="7"/>
    <x v="0"/>
    <x v="0"/>
    <x v="0"/>
    <x v="0"/>
    <x v="0"/>
    <x v="0"/>
    <x v="0"/>
    <x v="1"/>
    <x v="2"/>
    <x v="0"/>
    <x v="1"/>
    <x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32"/>
    <x v="11"/>
    <x v="13"/>
    <x v="14"/>
    <x v="12"/>
    <x v="11"/>
    <x v="13"/>
    <x v="14"/>
    <x v="10"/>
    <x v="10"/>
    <x v="10"/>
    <x v="10"/>
    <x v="9"/>
    <x v="18"/>
    <x v="7"/>
    <x v="0"/>
    <x v="0"/>
    <x v="1"/>
    <x v="0"/>
    <x v="0"/>
    <x v="0"/>
    <x v="0"/>
    <x v="1"/>
    <x v="12"/>
    <x v="13"/>
    <x v="10"/>
    <x v="11"/>
    <x v="11"/>
    <x v="12"/>
    <x v="11"/>
    <x v="9"/>
    <x v="9"/>
    <x v="9"/>
    <x v="8"/>
    <x v="5"/>
    <x v="0"/>
    <x v="0"/>
    <x v="0"/>
    <x v="0"/>
    <x v="0"/>
    <x v="0"/>
    <x v="0"/>
    <x v="0"/>
    <x v="11"/>
    <x v="13"/>
    <x v="0"/>
    <x v="6"/>
    <x v="0"/>
    <x v="0"/>
    <x v="0"/>
    <x v="0"/>
    <x v="0"/>
    <x v="0"/>
    <x v="0"/>
    <x v="0"/>
    <x v="0"/>
    <x v="0"/>
    <x v="18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0"/>
    <x v="0"/>
    <x v="0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0"/>
    <x v="3"/>
    <x v="3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1"/>
    <x v="1"/>
    <x v="0"/>
    <x v="0"/>
    <x v="0"/>
    <x v="0"/>
    <x v="0"/>
    <x v="35"/>
    <x v="3"/>
    <x v="14"/>
    <x v="15"/>
    <x v="2"/>
    <x v="1"/>
    <x v="4"/>
    <x v="1"/>
    <x v="1"/>
    <x v="1"/>
    <x v="1"/>
    <x v="1"/>
    <x v="1"/>
    <x v="20"/>
    <x v="5"/>
    <x v="2"/>
    <x v="2"/>
    <x v="1"/>
    <x v="0"/>
    <x v="0"/>
    <x v="0"/>
    <x v="0"/>
    <x v="1"/>
    <x v="2"/>
    <x v="14"/>
    <x v="1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0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36"/>
    <x v="12"/>
    <x v="2"/>
    <x v="1"/>
    <x v="2"/>
    <x v="1"/>
    <x v="4"/>
    <x v="1"/>
    <x v="1"/>
    <x v="1"/>
    <x v="1"/>
    <x v="1"/>
    <x v="1"/>
    <x v="21"/>
    <x v="6"/>
    <x v="2"/>
    <x v="2"/>
    <x v="0"/>
    <x v="0"/>
    <x v="0"/>
    <x v="0"/>
    <x v="0"/>
    <x v="6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2"/>
    <x v="2"/>
    <x v="13"/>
    <x v="0"/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3"/>
    <x v="3"/>
    <x v="3"/>
    <x v="0"/>
    <x v="0"/>
    <x v="0"/>
    <x v="0"/>
    <x v="0"/>
    <x v="37"/>
    <x v="3"/>
    <x v="2"/>
    <x v="1"/>
    <x v="2"/>
    <x v="1"/>
    <x v="4"/>
    <x v="1"/>
    <x v="1"/>
    <x v="1"/>
    <x v="1"/>
    <x v="1"/>
    <x v="1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0"/>
    <x v="0"/>
    <x v="0"/>
    <x v="0"/>
    <x v="0"/>
    <x v="0"/>
    <x v="0"/>
    <x v="6"/>
    <x v="3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38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39"/>
    <x v="2"/>
    <x v="2"/>
    <x v="1"/>
    <x v="2"/>
    <x v="1"/>
    <x v="5"/>
    <x v="0"/>
    <x v="0"/>
    <x v="0"/>
    <x v="0"/>
    <x v="0"/>
    <x v="0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40"/>
    <x v="13"/>
    <x v="2"/>
    <x v="1"/>
    <x v="2"/>
    <x v="1"/>
    <x v="4"/>
    <x v="1"/>
    <x v="1"/>
    <x v="1"/>
    <x v="1"/>
    <x v="1"/>
    <x v="1"/>
    <x v="22"/>
    <x v="6"/>
    <x v="2"/>
    <x v="2"/>
    <x v="0"/>
    <x v="0"/>
    <x v="0"/>
    <x v="0"/>
    <x v="0"/>
    <x v="7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1"/>
    <x v="1"/>
    <x v="0"/>
    <x v="0"/>
    <x v="0"/>
    <x v="0"/>
    <x v="0"/>
    <x v="41"/>
    <x v="14"/>
    <x v="2"/>
    <x v="1"/>
    <x v="2"/>
    <x v="1"/>
    <x v="4"/>
    <x v="1"/>
    <x v="1"/>
    <x v="1"/>
    <x v="1"/>
    <x v="1"/>
    <x v="1"/>
    <x v="23"/>
    <x v="6"/>
    <x v="2"/>
    <x v="2"/>
    <x v="1"/>
    <x v="0"/>
    <x v="0"/>
    <x v="0"/>
    <x v="0"/>
    <x v="1"/>
    <x v="13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2"/>
    <x v="2"/>
    <x v="15"/>
    <x v="7"/>
    <x v="0"/>
    <x v="0"/>
    <x v="0"/>
    <x v="0"/>
    <x v="0"/>
    <x v="0"/>
    <x v="0"/>
    <x v="0"/>
    <x v="0"/>
    <x v="0"/>
    <x v="12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5"/>
    <x v="0"/>
    <x v="0"/>
    <x v="0"/>
    <x v="0"/>
    <x v="0"/>
    <x v="0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1"/>
    <x v="1"/>
    <x v="9"/>
    <x v="1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9"/>
    <x v="3"/>
    <x v="3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2"/>
    <x v="1"/>
    <x v="22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0"/>
    <x v="0"/>
    <x v="0"/>
    <x v="0"/>
    <x v="0"/>
    <x v="0"/>
    <x v="0"/>
    <x v="0"/>
    <x v="0"/>
    <x v="2"/>
    <x v="2"/>
    <x v="1"/>
    <x v="2"/>
    <x v="1"/>
    <x v="4"/>
    <x v="1"/>
    <x v="1"/>
    <x v="1"/>
    <x v="1"/>
    <x v="1"/>
    <x v="1"/>
    <x v="4"/>
    <x v="0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"/>
    <x v="0"/>
    <x v="0"/>
    <x v="1"/>
    <x v="1"/>
    <x v="1"/>
    <x v="1"/>
    <x v="1"/>
    <x v="1"/>
    <x v="1"/>
    <x v="1"/>
    <n v="5921.6365900000001"/>
    <x v="1"/>
    <x v="1"/>
    <x v="1"/>
    <x v="1"/>
    <n v="0"/>
    <n v="0"/>
    <x v="1"/>
    <x v="1"/>
    <n v="1182.7511999999999"/>
    <n v="3548.2536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0"/>
    <x v="1"/>
    <x v="1"/>
    <x v="0"/>
    <x v="0"/>
    <x v="0"/>
    <x v="0"/>
    <x v="0"/>
    <x v="1"/>
    <x v="2"/>
    <x v="2"/>
    <x v="1"/>
    <x v="2"/>
    <x v="1"/>
    <x v="4"/>
    <x v="1"/>
    <x v="1"/>
    <x v="1"/>
    <x v="1"/>
    <x v="1"/>
    <x v="1"/>
    <x v="4"/>
    <x v="0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"/>
    <x v="0"/>
    <x v="0"/>
    <x v="2"/>
    <x v="2"/>
    <x v="2"/>
    <x v="2"/>
    <x v="0"/>
    <x v="1"/>
    <x v="1"/>
    <x v="1"/>
    <n v="813.26508000000001"/>
    <x v="1"/>
    <x v="1"/>
    <x v="1"/>
    <x v="1"/>
    <n v="0"/>
    <n v="0"/>
    <x v="1"/>
    <x v="2"/>
    <n v="162.65302"/>
    <n v="162.65302"/>
    <x v="2"/>
    <x v="2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1"/>
    <x v="1"/>
    <x v="0"/>
    <x v="0"/>
    <x v="0"/>
    <x v="0"/>
    <x v="0"/>
    <x v="42"/>
    <x v="2"/>
    <x v="2"/>
    <x v="1"/>
    <x v="2"/>
    <x v="1"/>
    <x v="4"/>
    <x v="1"/>
    <x v="1"/>
    <x v="1"/>
    <x v="1"/>
    <x v="1"/>
    <x v="1"/>
    <x v="4"/>
    <x v="0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2"/>
    <x v="0"/>
    <x v="1"/>
    <x v="0"/>
    <x v="0"/>
    <x v="0"/>
    <x v="0"/>
    <x v="0"/>
    <x v="0"/>
    <x v="0"/>
    <x v="0"/>
    <n v="171.75803999999999"/>
    <x v="1"/>
    <x v="1"/>
    <x v="1"/>
    <x v="1"/>
    <n v="0"/>
    <n v="157.58393000000001"/>
    <x v="1"/>
    <x v="3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1"/>
    <x v="1"/>
    <x v="0"/>
    <x v="0"/>
    <x v="0"/>
    <x v="0"/>
    <x v="0"/>
    <x v="2"/>
    <x v="2"/>
    <x v="2"/>
    <x v="1"/>
    <x v="2"/>
    <x v="1"/>
    <x v="4"/>
    <x v="1"/>
    <x v="1"/>
    <x v="1"/>
    <x v="1"/>
    <x v="1"/>
    <x v="1"/>
    <x v="4"/>
    <x v="0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2"/>
    <x v="0"/>
    <x v="0"/>
    <x v="0"/>
    <x v="0"/>
    <x v="0"/>
    <x v="0"/>
    <n v="135.54418000000001"/>
    <x v="1"/>
    <x v="1"/>
    <x v="1"/>
    <x v="1"/>
    <n v="0"/>
    <n v="0"/>
    <x v="1"/>
    <x v="2"/>
    <n v="0"/>
    <n v="162.65302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0"/>
    <x v="0"/>
    <x v="0"/>
    <x v="0"/>
    <x v="0"/>
    <x v="0"/>
    <x v="0"/>
    <x v="2"/>
    <x v="2"/>
    <x v="2"/>
    <x v="1"/>
    <x v="2"/>
    <x v="1"/>
    <x v="4"/>
    <x v="1"/>
    <x v="1"/>
    <x v="1"/>
    <x v="1"/>
    <x v="1"/>
    <x v="1"/>
    <x v="4"/>
    <x v="0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"/>
    <x v="3"/>
    <x v="0"/>
    <x v="2"/>
    <x v="3"/>
    <x v="1"/>
    <x v="3"/>
    <x v="3"/>
    <x v="1"/>
    <x v="1"/>
    <x v="1"/>
    <x v="1"/>
    <n v="5522.7581600000003"/>
    <x v="1"/>
    <x v="1"/>
    <x v="1"/>
    <x v="2"/>
    <n v="1375.3030900000001"/>
    <n v="0"/>
    <x v="2"/>
    <x v="2"/>
    <n v="1182.7511999999999"/>
    <n v="0"/>
    <x v="3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0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3"/>
    <x v="2"/>
    <x v="2"/>
    <x v="3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2"/>
    <x v="4"/>
    <x v="1"/>
    <x v="0"/>
    <x v="0"/>
    <x v="0"/>
    <x v="0"/>
    <x v="0"/>
    <x v="0"/>
    <x v="0"/>
    <x v="0"/>
    <x v="0"/>
    <n v="18302.303380000001"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2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3"/>
    <x v="0"/>
    <x v="0"/>
    <x v="0"/>
    <x v="0"/>
    <x v="0"/>
    <x v="0"/>
    <n v="811.14700000000005"/>
    <x v="1"/>
    <x v="1"/>
    <x v="1"/>
    <x v="1"/>
    <n v="0"/>
    <n v="0"/>
    <x v="1"/>
    <x v="2"/>
    <n v="0"/>
    <n v="973.37639999999999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4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4"/>
    <x v="0"/>
    <x v="0"/>
    <x v="0"/>
    <x v="0"/>
    <x v="0"/>
    <x v="0"/>
    <n v="4494.4545600000001"/>
    <x v="1"/>
    <x v="1"/>
    <x v="1"/>
    <x v="1"/>
    <n v="0"/>
    <n v="0"/>
    <x v="1"/>
    <x v="2"/>
    <n v="5393.3454700000002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3"/>
    <x v="3"/>
    <x v="0"/>
    <x v="0"/>
    <x v="0"/>
    <x v="0"/>
    <x v="0"/>
    <x v="15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5"/>
    <x v="0"/>
    <x v="0"/>
    <x v="0"/>
    <x v="0"/>
    <x v="0"/>
    <x v="0"/>
    <n v="7961.1828999999998"/>
    <x v="1"/>
    <x v="1"/>
    <x v="1"/>
    <x v="1"/>
    <n v="0"/>
    <n v="0"/>
    <x v="1"/>
    <x v="2"/>
    <n v="9553.4194800000005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4"/>
    <x v="4"/>
    <x v="0"/>
    <x v="0"/>
    <x v="0"/>
    <x v="0"/>
    <x v="0"/>
    <x v="43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6"/>
    <x v="0"/>
    <x v="0"/>
    <x v="0"/>
    <x v="0"/>
    <x v="0"/>
    <x v="0"/>
    <n v="898.92507999999998"/>
    <x v="1"/>
    <x v="1"/>
    <x v="1"/>
    <x v="1"/>
    <n v="0"/>
    <n v="0"/>
    <x v="1"/>
    <x v="2"/>
    <n v="1078.7101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1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3"/>
    <x v="5"/>
    <x v="2"/>
    <x v="3"/>
    <x v="0"/>
    <x v="0"/>
    <x v="0"/>
    <x v="0"/>
    <x v="0"/>
    <x v="0"/>
    <x v="0"/>
    <x v="0"/>
    <n v="2989476.8207399999"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3"/>
    <x v="2"/>
    <x v="2"/>
    <x v="0"/>
    <x v="0"/>
    <x v="0"/>
    <x v="0"/>
    <x v="0"/>
    <x v="4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10"/>
    <x v="0"/>
    <x v="0"/>
    <x v="0"/>
    <x v="0"/>
    <x v="0"/>
    <x v="0"/>
    <x v="0"/>
    <x v="0"/>
    <x v="0"/>
    <x v="0"/>
    <x v="44"/>
    <x v="2"/>
    <x v="2"/>
    <x v="1"/>
    <x v="2"/>
    <x v="1"/>
    <x v="4"/>
    <x v="1"/>
    <x v="1"/>
    <x v="1"/>
    <x v="1"/>
    <x v="1"/>
    <x v="1"/>
    <x v="4"/>
    <x v="10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3"/>
    <x v="0"/>
    <x v="0"/>
    <x v="0"/>
    <x v="0"/>
    <x v="0"/>
    <x v="0"/>
    <x v="0"/>
    <x v="0"/>
    <x v="0"/>
    <n v="832.55827999999997"/>
    <x v="1"/>
    <x v="1"/>
    <x v="1"/>
    <x v="1"/>
    <n v="0"/>
    <n v="999.06993999999997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  <m/>
    <x v="0"/>
  </r>
  <r>
    <x v="0"/>
    <x v="0"/>
    <x v="10"/>
    <x v="0"/>
    <x v="0"/>
    <x v="1"/>
    <x v="0"/>
    <x v="0"/>
    <x v="0"/>
    <x v="0"/>
    <x v="0"/>
    <x v="0"/>
    <x v="0"/>
    <x v="45"/>
    <x v="2"/>
    <x v="2"/>
    <x v="1"/>
    <x v="2"/>
    <x v="1"/>
    <x v="4"/>
    <x v="1"/>
    <x v="1"/>
    <x v="1"/>
    <x v="1"/>
    <x v="1"/>
    <x v="1"/>
    <x v="4"/>
    <x v="10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6"/>
    <x v="4"/>
    <x v="4"/>
    <x v="4"/>
    <x v="7"/>
    <x v="3"/>
    <x v="4"/>
    <x v="2"/>
    <x v="2"/>
    <x v="1"/>
    <x v="1"/>
    <n v="9985.2583200000008"/>
    <x v="1"/>
    <x v="1"/>
    <x v="1"/>
    <x v="1"/>
    <n v="1553.78025"/>
    <n v="1131.4197999999999"/>
    <x v="3"/>
    <x v="4"/>
    <n v="1419.30144"/>
    <n v="0"/>
    <x v="4"/>
    <x v="3"/>
    <x v="2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0"/>
    <x v="0"/>
    <x v="0"/>
    <x v="0"/>
    <x v="0"/>
    <x v="0"/>
    <x v="0"/>
    <x v="5"/>
    <x v="2"/>
    <x v="2"/>
    <x v="1"/>
    <x v="2"/>
    <x v="1"/>
    <x v="4"/>
    <x v="1"/>
    <x v="1"/>
    <x v="1"/>
    <x v="1"/>
    <x v="1"/>
    <x v="1"/>
    <x v="4"/>
    <x v="2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8"/>
    <x v="4"/>
    <x v="3"/>
    <x v="3"/>
    <x v="1"/>
    <x v="1"/>
    <x v="1"/>
    <n v="7033.2836600000001"/>
    <x v="1"/>
    <x v="1"/>
    <x v="1"/>
    <x v="1"/>
    <n v="0"/>
    <n v="0"/>
    <x v="1"/>
    <x v="2"/>
    <n v="5033.6169399999999"/>
    <n v="1703.16173"/>
    <x v="3"/>
    <x v="4"/>
    <x v="1"/>
    <x v="1"/>
    <x v="1"/>
    <x v="1"/>
    <x v="1"/>
    <x v="1"/>
    <x v="1"/>
    <x v="1"/>
    <x v="1"/>
    <x v="1"/>
    <x v="1"/>
    <x v="1"/>
    <x v="2"/>
    <x v="1"/>
    <x v="1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2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2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2"/>
    <x v="1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0"/>
    <x v="0"/>
    <x v="0"/>
    <x v="0"/>
    <x v="0"/>
    <x v="0"/>
    <x v="0"/>
    <x v="0"/>
    <x v="8"/>
    <x v="2"/>
    <x v="2"/>
    <x v="1"/>
    <x v="2"/>
    <x v="1"/>
    <x v="4"/>
    <x v="1"/>
    <x v="1"/>
    <x v="1"/>
    <x v="1"/>
    <x v="1"/>
    <x v="1"/>
    <x v="4"/>
    <x v="2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9"/>
    <x v="4"/>
    <x v="3"/>
    <x v="1"/>
    <x v="1"/>
    <x v="1"/>
    <x v="1"/>
    <n v="2838.6028799999999"/>
    <x v="1"/>
    <x v="1"/>
    <x v="1"/>
    <x v="1"/>
    <n v="0"/>
    <n v="0"/>
    <x v="1"/>
    <x v="2"/>
    <n v="1703.16173"/>
    <n v="1703.16173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0"/>
    <x v="1"/>
    <x v="1"/>
    <x v="0"/>
    <x v="0"/>
    <x v="0"/>
    <x v="0"/>
    <x v="0"/>
    <x v="8"/>
    <x v="2"/>
    <x v="2"/>
    <x v="1"/>
    <x v="2"/>
    <x v="1"/>
    <x v="4"/>
    <x v="1"/>
    <x v="1"/>
    <x v="1"/>
    <x v="1"/>
    <x v="1"/>
    <x v="1"/>
    <x v="4"/>
    <x v="2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0"/>
    <x v="5"/>
    <x v="0"/>
    <x v="0"/>
    <x v="0"/>
    <x v="0"/>
    <x v="0"/>
    <n v="704.28560000000004"/>
    <x v="1"/>
    <x v="1"/>
    <x v="1"/>
    <x v="1"/>
    <n v="0"/>
    <n v="0"/>
    <x v="1"/>
    <x v="2"/>
    <n v="0"/>
    <n v="422.57136000000003"/>
    <x v="5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4"/>
    <x v="0"/>
    <x v="5"/>
    <x v="0"/>
    <x v="0"/>
    <x v="0"/>
    <x v="0"/>
    <x v="3"/>
    <x v="1"/>
    <x v="1"/>
    <x v="1"/>
    <x v="1"/>
    <n v="4292.9926100000002"/>
    <x v="1"/>
    <x v="1"/>
    <x v="1"/>
    <x v="3"/>
    <n v="0"/>
    <n v="4218.6369800000002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1"/>
    <x v="0"/>
    <x v="0"/>
    <x v="0"/>
    <x v="0"/>
    <x v="0"/>
    <x v="0"/>
    <x v="0"/>
    <x v="9"/>
    <x v="2"/>
    <x v="2"/>
    <x v="1"/>
    <x v="2"/>
    <x v="1"/>
    <x v="4"/>
    <x v="1"/>
    <x v="1"/>
    <x v="1"/>
    <x v="1"/>
    <x v="1"/>
    <x v="1"/>
    <x v="4"/>
    <x v="3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7"/>
    <x v="6"/>
    <x v="5"/>
    <x v="0"/>
    <x v="11"/>
    <x v="0"/>
    <x v="0"/>
    <x v="0"/>
    <x v="0"/>
    <x v="0"/>
    <x v="0"/>
    <n v="4432.3828400000002"/>
    <x v="1"/>
    <x v="1"/>
    <x v="1"/>
    <x v="1"/>
    <n v="2261.6568499999998"/>
    <n v="1528.7059300000001"/>
    <x v="4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1"/>
    <x v="0"/>
    <x v="0"/>
    <x v="0"/>
    <x v="0"/>
    <x v="0"/>
    <x v="0"/>
    <x v="0"/>
    <x v="10"/>
    <x v="2"/>
    <x v="2"/>
    <x v="1"/>
    <x v="2"/>
    <x v="1"/>
    <x v="4"/>
    <x v="1"/>
    <x v="1"/>
    <x v="1"/>
    <x v="1"/>
    <x v="1"/>
    <x v="1"/>
    <x v="4"/>
    <x v="4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0"/>
    <x v="0"/>
    <x v="0"/>
    <x v="0"/>
    <x v="0"/>
    <x v="0"/>
    <x v="0"/>
    <x v="11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12"/>
    <x v="6"/>
    <x v="3"/>
    <x v="1"/>
    <x v="1"/>
    <x v="1"/>
    <x v="1"/>
    <n v="4731.0047999999997"/>
    <x v="1"/>
    <x v="1"/>
    <x v="1"/>
    <x v="1"/>
    <n v="0"/>
    <n v="0"/>
    <x v="1"/>
    <x v="2"/>
    <n v="2838.6028799999999"/>
    <n v="2838.6028799999999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3"/>
    <x v="3"/>
    <x v="0"/>
    <x v="0"/>
    <x v="0"/>
    <x v="0"/>
    <x v="0"/>
    <x v="12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13"/>
    <x v="7"/>
    <x v="3"/>
    <x v="1"/>
    <x v="1"/>
    <x v="1"/>
    <x v="1"/>
    <n v="7630"/>
    <x v="1"/>
    <x v="1"/>
    <x v="1"/>
    <x v="1"/>
    <n v="0"/>
    <n v="0"/>
    <x v="1"/>
    <x v="2"/>
    <n v="4578"/>
    <n v="4578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2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4"/>
    <x v="5"/>
    <x v="0"/>
    <x v="4"/>
    <x v="0"/>
    <x v="0"/>
    <x v="0"/>
    <n v="2540.8854000000001"/>
    <x v="1"/>
    <x v="1"/>
    <x v="1"/>
    <x v="1"/>
    <n v="0"/>
    <n v="0"/>
    <x v="1"/>
    <x v="2"/>
    <n v="0"/>
    <n v="2203.9197600000002"/>
    <x v="5"/>
    <x v="1"/>
    <x v="3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4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0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3"/>
    <x v="3"/>
    <x v="0"/>
    <x v="0"/>
    <x v="0"/>
    <x v="0"/>
    <x v="0"/>
    <x v="15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0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4"/>
    <x v="4"/>
    <x v="0"/>
    <x v="0"/>
    <x v="0"/>
    <x v="0"/>
    <x v="0"/>
    <x v="43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0"/>
    <x v="3"/>
    <x v="3"/>
    <x v="1"/>
    <x v="0"/>
    <x v="1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7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0"/>
    <x v="0"/>
    <x v="0"/>
    <x v="0"/>
    <x v="0"/>
    <x v="0"/>
    <x v="0"/>
    <x v="0"/>
    <x v="18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5"/>
    <x v="8"/>
    <x v="7"/>
    <x v="6"/>
    <x v="5"/>
    <x v="15"/>
    <x v="8"/>
    <x v="5"/>
    <x v="5"/>
    <x v="3"/>
    <x v="2"/>
    <x v="2"/>
    <n v="74958.77519"/>
    <x v="1"/>
    <x v="1"/>
    <x v="1"/>
    <x v="4"/>
    <n v="3408.68896"/>
    <n v="15002.1345"/>
    <x v="5"/>
    <x v="5"/>
    <n v="9320.0794600000008"/>
    <n v="4352.5244199999997"/>
    <x v="6"/>
    <x v="5"/>
    <x v="4"/>
    <x v="2"/>
    <x v="2"/>
    <x v="1"/>
    <x v="1"/>
    <x v="1"/>
    <x v="1"/>
    <x v="1"/>
    <x v="1"/>
    <x v="1"/>
    <x v="1"/>
    <x v="1"/>
    <x v="3"/>
    <x v="3"/>
    <x v="3"/>
    <x v="0"/>
    <x v="0"/>
    <x v="0"/>
    <x v="0"/>
    <x v="0"/>
    <x v="0"/>
    <x v="0"/>
    <x v="0"/>
    <x v="0"/>
    <x v="12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19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6"/>
    <x v="9"/>
    <x v="8"/>
    <x v="7"/>
    <x v="6"/>
    <x v="16"/>
    <x v="9"/>
    <x v="6"/>
    <x v="6"/>
    <x v="4"/>
    <x v="3"/>
    <x v="3"/>
    <n v="57778.75243"/>
    <x v="1"/>
    <x v="1"/>
    <x v="1"/>
    <x v="5"/>
    <n v="11238.02879"/>
    <n v="6456.7570800000003"/>
    <x v="6"/>
    <x v="6"/>
    <n v="1135.4411500000001"/>
    <n v="9438.3545799999993"/>
    <x v="7"/>
    <x v="6"/>
    <x v="5"/>
    <x v="3"/>
    <x v="3"/>
    <x v="1"/>
    <x v="1"/>
    <x v="1"/>
    <x v="1"/>
    <x v="1"/>
    <x v="1"/>
    <x v="1"/>
    <x v="1"/>
    <x v="1"/>
    <x v="4"/>
    <x v="4"/>
    <x v="4"/>
    <x v="0"/>
    <x v="0"/>
    <x v="0"/>
    <x v="0"/>
    <x v="0"/>
    <x v="0"/>
    <x v="0"/>
    <x v="0"/>
    <x v="0"/>
    <x v="13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0"/>
    <x v="4"/>
    <x v="4"/>
    <x v="0"/>
    <x v="0"/>
    <x v="0"/>
    <x v="0"/>
    <x v="0"/>
    <x v="20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21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22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23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0"/>
    <x v="9"/>
    <x v="8"/>
    <x v="7"/>
    <x v="17"/>
    <x v="10"/>
    <x v="7"/>
    <x v="7"/>
    <x v="5"/>
    <x v="4"/>
    <x v="4"/>
    <n v="17606.33581"/>
    <x v="1"/>
    <x v="1"/>
    <x v="1"/>
    <x v="1"/>
    <n v="971.98494000000005"/>
    <n v="754.71353999999997"/>
    <x v="7"/>
    <x v="7"/>
    <n v="2270.8823000000002"/>
    <n v="2270.8823000000002"/>
    <x v="8"/>
    <x v="7"/>
    <x v="6"/>
    <x v="4"/>
    <x v="4"/>
    <x v="1"/>
    <x v="1"/>
    <x v="1"/>
    <x v="1"/>
    <x v="1"/>
    <x v="1"/>
    <x v="1"/>
    <x v="1"/>
    <x v="1"/>
    <x v="5"/>
    <x v="5"/>
    <x v="5"/>
    <x v="0"/>
    <x v="0"/>
    <x v="0"/>
    <x v="0"/>
    <x v="0"/>
    <x v="0"/>
    <x v="0"/>
    <x v="0"/>
    <x v="0"/>
    <x v="1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4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10"/>
    <x v="0"/>
    <x v="8"/>
    <x v="0"/>
    <x v="0"/>
    <x v="8"/>
    <x v="8"/>
    <x v="6"/>
    <x v="5"/>
    <x v="5"/>
    <n v="648.36959999999999"/>
    <x v="1"/>
    <x v="1"/>
    <x v="1"/>
    <x v="1"/>
    <n v="0"/>
    <n v="0"/>
    <x v="8"/>
    <x v="2"/>
    <n v="113.77656"/>
    <n v="0"/>
    <x v="3"/>
    <x v="8"/>
    <x v="7"/>
    <x v="5"/>
    <x v="5"/>
    <x v="2"/>
    <x v="1"/>
    <x v="1"/>
    <x v="1"/>
    <x v="1"/>
    <x v="1"/>
    <x v="1"/>
    <x v="1"/>
    <x v="1"/>
    <x v="6"/>
    <x v="6"/>
    <x v="6"/>
    <x v="2"/>
    <x v="0"/>
    <x v="0"/>
    <x v="0"/>
    <x v="0"/>
    <x v="0"/>
    <x v="0"/>
    <x v="0"/>
    <x v="0"/>
    <x v="15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5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7"/>
    <x v="11"/>
    <x v="11"/>
    <x v="9"/>
    <x v="2"/>
    <x v="2"/>
    <x v="11"/>
    <x v="2"/>
    <x v="9"/>
    <x v="7"/>
    <x v="6"/>
    <x v="6"/>
    <n v="1859.59157"/>
    <x v="1"/>
    <x v="1"/>
    <x v="1"/>
    <x v="1"/>
    <n v="118.67032"/>
    <n v="119.43268999999999"/>
    <x v="9"/>
    <x v="8"/>
    <n v="162.65302"/>
    <n v="162.65302"/>
    <x v="9"/>
    <x v="2"/>
    <x v="8"/>
    <x v="6"/>
    <x v="6"/>
    <x v="3"/>
    <x v="1"/>
    <x v="1"/>
    <x v="1"/>
    <x v="1"/>
    <x v="1"/>
    <x v="1"/>
    <x v="1"/>
    <x v="1"/>
    <x v="7"/>
    <x v="7"/>
    <x v="7"/>
    <x v="3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6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8"/>
    <x v="12"/>
    <x v="12"/>
    <x v="0"/>
    <x v="9"/>
    <x v="18"/>
    <x v="12"/>
    <x v="3"/>
    <x v="4"/>
    <x v="8"/>
    <x v="7"/>
    <x v="1"/>
    <n v="4892.41716"/>
    <x v="1"/>
    <x v="1"/>
    <x v="1"/>
    <x v="1"/>
    <n v="923.96659999999997"/>
    <n v="1580.5914600000001"/>
    <x v="10"/>
    <x v="2"/>
    <n v="845.14272000000005"/>
    <n v="1100.81693"/>
    <x v="10"/>
    <x v="1"/>
    <x v="3"/>
    <x v="7"/>
    <x v="7"/>
    <x v="1"/>
    <x v="1"/>
    <x v="1"/>
    <x v="1"/>
    <x v="1"/>
    <x v="1"/>
    <x v="1"/>
    <x v="1"/>
    <x v="1"/>
    <x v="2"/>
    <x v="8"/>
    <x v="8"/>
    <x v="4"/>
    <x v="0"/>
    <x v="0"/>
    <x v="0"/>
    <x v="0"/>
    <x v="0"/>
    <x v="0"/>
    <x v="0"/>
    <x v="0"/>
    <x v="17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6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9"/>
    <x v="13"/>
    <x v="13"/>
    <x v="10"/>
    <x v="9"/>
    <x v="19"/>
    <x v="13"/>
    <x v="9"/>
    <x v="10"/>
    <x v="9"/>
    <x v="8"/>
    <x v="7"/>
    <n v="9540.9445899999992"/>
    <x v="1"/>
    <x v="1"/>
    <x v="1"/>
    <x v="1"/>
    <n v="151.71163000000001"/>
    <n v="263.24615"/>
    <x v="11"/>
    <x v="9"/>
    <n v="845.14272000000005"/>
    <n v="1608.7511999999999"/>
    <x v="11"/>
    <x v="9"/>
    <x v="9"/>
    <x v="8"/>
    <x v="8"/>
    <x v="4"/>
    <x v="1"/>
    <x v="1"/>
    <x v="1"/>
    <x v="1"/>
    <x v="1"/>
    <x v="1"/>
    <x v="1"/>
    <x v="1"/>
    <x v="8"/>
    <x v="9"/>
    <x v="9"/>
    <x v="5"/>
    <x v="0"/>
    <x v="0"/>
    <x v="0"/>
    <x v="0"/>
    <x v="0"/>
    <x v="0"/>
    <x v="0"/>
    <x v="0"/>
    <x v="18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27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0"/>
    <x v="14"/>
    <x v="14"/>
    <x v="11"/>
    <x v="10"/>
    <x v="20"/>
    <x v="14"/>
    <x v="10"/>
    <x v="11"/>
    <x v="10"/>
    <x v="9"/>
    <x v="8"/>
    <n v="55991.911469999999"/>
    <x v="1"/>
    <x v="1"/>
    <x v="1"/>
    <x v="6"/>
    <n v="8380.8518899999999"/>
    <n v="7102.0661399999999"/>
    <x v="12"/>
    <x v="10"/>
    <n v="4660.0397300000004"/>
    <n v="4541.7646100000002"/>
    <x v="12"/>
    <x v="10"/>
    <x v="10"/>
    <x v="9"/>
    <x v="9"/>
    <x v="1"/>
    <x v="1"/>
    <x v="1"/>
    <x v="1"/>
    <x v="1"/>
    <x v="1"/>
    <x v="1"/>
    <x v="1"/>
    <x v="1"/>
    <x v="9"/>
    <x v="10"/>
    <x v="10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4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1"/>
    <x v="15"/>
    <x v="15"/>
    <x v="12"/>
    <x v="8"/>
    <x v="0"/>
    <x v="15"/>
    <x v="8"/>
    <x v="8"/>
    <x v="6"/>
    <x v="5"/>
    <x v="5"/>
    <n v="2195.3301499999998"/>
    <x v="1"/>
    <x v="1"/>
    <x v="1"/>
    <x v="1"/>
    <n v="316.37034"/>
    <n v="499.89238"/>
    <x v="13"/>
    <x v="11"/>
    <n v="113.77656"/>
    <n v="0"/>
    <x v="13"/>
    <x v="8"/>
    <x v="7"/>
    <x v="5"/>
    <x v="5"/>
    <x v="2"/>
    <x v="1"/>
    <x v="1"/>
    <x v="1"/>
    <x v="1"/>
    <x v="1"/>
    <x v="1"/>
    <x v="1"/>
    <x v="1"/>
    <x v="6"/>
    <x v="6"/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8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5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2"/>
    <x v="16"/>
    <x v="16"/>
    <x v="13"/>
    <x v="11"/>
    <x v="2"/>
    <x v="11"/>
    <x v="2"/>
    <x v="9"/>
    <x v="7"/>
    <x v="6"/>
    <x v="6"/>
    <n v="2000.9733000000001"/>
    <x v="1"/>
    <x v="1"/>
    <x v="1"/>
    <x v="1"/>
    <n v="237.34063"/>
    <n v="338.65127000000001"/>
    <x v="14"/>
    <x v="12"/>
    <n v="325.30603000000002"/>
    <n v="162.65302"/>
    <x v="9"/>
    <x v="2"/>
    <x v="8"/>
    <x v="6"/>
    <x v="6"/>
    <x v="3"/>
    <x v="1"/>
    <x v="1"/>
    <x v="1"/>
    <x v="1"/>
    <x v="1"/>
    <x v="1"/>
    <x v="1"/>
    <x v="1"/>
    <x v="10"/>
    <x v="11"/>
    <x v="11"/>
    <x v="3"/>
    <x v="0"/>
    <x v="0"/>
    <x v="0"/>
    <x v="0"/>
    <x v="0"/>
    <x v="0"/>
    <x v="0"/>
    <x v="0"/>
    <x v="21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1"/>
    <x v="1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0"/>
    <x v="0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30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2"/>
    <x v="2"/>
    <x v="0"/>
    <x v="0"/>
    <x v="0"/>
    <x v="0"/>
    <x v="0"/>
    <x v="31"/>
    <x v="2"/>
    <x v="2"/>
    <x v="1"/>
    <x v="2"/>
    <x v="1"/>
    <x v="4"/>
    <x v="1"/>
    <x v="1"/>
    <x v="1"/>
    <x v="1"/>
    <x v="1"/>
    <x v="1"/>
    <x v="4"/>
    <x v="8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12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32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1"/>
    <x v="0"/>
    <x v="0"/>
    <x v="12"/>
    <x v="21"/>
    <x v="16"/>
    <x v="11"/>
    <x v="12"/>
    <x v="11"/>
    <x v="10"/>
    <x v="9"/>
    <n v="841.43691999999999"/>
    <x v="1"/>
    <x v="1"/>
    <x v="1"/>
    <x v="1"/>
    <n v="0"/>
    <n v="119.43268999999999"/>
    <x v="1"/>
    <x v="2"/>
    <n v="111.28645"/>
    <n v="111.28645"/>
    <x v="14"/>
    <x v="11"/>
    <x v="11"/>
    <x v="10"/>
    <x v="10"/>
    <x v="5"/>
    <x v="1"/>
    <x v="1"/>
    <x v="1"/>
    <x v="1"/>
    <x v="1"/>
    <x v="1"/>
    <x v="1"/>
    <x v="1"/>
    <x v="11"/>
    <x v="2"/>
    <x v="12"/>
    <x v="6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33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3"/>
    <x v="0"/>
    <x v="0"/>
    <x v="0"/>
    <n v="1230.7814800000001"/>
    <x v="1"/>
    <x v="1"/>
    <x v="1"/>
    <x v="1"/>
    <n v="0"/>
    <n v="0"/>
    <x v="1"/>
    <x v="2"/>
    <n v="0"/>
    <n v="0"/>
    <x v="3"/>
    <x v="12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32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3"/>
    <x v="0"/>
    <x v="10"/>
    <x v="14"/>
    <x v="12"/>
    <x v="21"/>
    <x v="16"/>
    <x v="11"/>
    <x v="12"/>
    <x v="11"/>
    <x v="10"/>
    <x v="9"/>
    <n v="933.61044000000004"/>
    <x v="1"/>
    <x v="1"/>
    <x v="1"/>
    <x v="1"/>
    <n v="67.328379999999996"/>
    <n v="0"/>
    <x v="8"/>
    <x v="13"/>
    <n v="111.28645"/>
    <n v="111.28645"/>
    <x v="14"/>
    <x v="11"/>
    <x v="11"/>
    <x v="10"/>
    <x v="10"/>
    <x v="5"/>
    <x v="1"/>
    <x v="1"/>
    <x v="1"/>
    <x v="1"/>
    <x v="1"/>
    <x v="1"/>
    <x v="1"/>
    <x v="1"/>
    <x v="11"/>
    <x v="13"/>
    <x v="0"/>
    <x v="6"/>
    <x v="0"/>
    <x v="0"/>
    <x v="0"/>
    <x v="0"/>
    <x v="0"/>
    <x v="0"/>
    <x v="0"/>
    <x v="0"/>
    <x v="23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0"/>
    <x v="0"/>
    <x v="0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0"/>
    <x v="3"/>
    <x v="3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1"/>
    <x v="1"/>
    <x v="0"/>
    <x v="0"/>
    <x v="0"/>
    <x v="0"/>
    <x v="0"/>
    <x v="35"/>
    <x v="2"/>
    <x v="2"/>
    <x v="1"/>
    <x v="2"/>
    <x v="1"/>
    <x v="4"/>
    <x v="1"/>
    <x v="1"/>
    <x v="1"/>
    <x v="1"/>
    <x v="1"/>
    <x v="1"/>
    <x v="4"/>
    <x v="5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3"/>
    <x v="17"/>
    <x v="0"/>
    <x v="0"/>
    <x v="0"/>
    <x v="0"/>
    <x v="0"/>
    <n v="1622.2940000000001"/>
    <x v="1"/>
    <x v="1"/>
    <x v="1"/>
    <x v="1"/>
    <n v="0"/>
    <n v="0"/>
    <x v="1"/>
    <x v="2"/>
    <n v="0"/>
    <n v="973.37639999999999"/>
    <x v="15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0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4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3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7"/>
    <x v="17"/>
    <x v="0"/>
    <x v="0"/>
    <x v="0"/>
    <x v="0"/>
    <x v="0"/>
    <x v="0"/>
    <x v="0"/>
    <x v="0"/>
    <x v="0"/>
    <n v="1043.84178"/>
    <x v="1"/>
    <x v="1"/>
    <x v="1"/>
    <x v="1"/>
    <n v="349.82805999999999"/>
    <n v="902.78207999999995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3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3"/>
    <x v="3"/>
    <x v="3"/>
    <x v="0"/>
    <x v="0"/>
    <x v="0"/>
    <x v="0"/>
    <x v="0"/>
    <x v="37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38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39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40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8"/>
    <x v="18"/>
    <x v="0"/>
    <x v="0"/>
    <x v="0"/>
    <x v="0"/>
    <x v="0"/>
    <x v="0"/>
    <x v="0"/>
    <x v="0"/>
    <x v="0"/>
    <n v="2209.6749300000001"/>
    <x v="1"/>
    <x v="1"/>
    <x v="1"/>
    <x v="1"/>
    <n v="637.26634999999999"/>
    <n v="2014.34357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14"/>
    <x v="0"/>
    <x v="0"/>
    <x v="0"/>
    <x v="0"/>
    <x v="0"/>
    <x v="0"/>
    <x v="0"/>
    <x v="0"/>
    <x v="0"/>
    <x v="25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8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1"/>
    <x v="1"/>
    <x v="0"/>
    <x v="0"/>
    <x v="0"/>
    <x v="0"/>
    <x v="0"/>
    <x v="41"/>
    <x v="2"/>
    <x v="2"/>
    <x v="1"/>
    <x v="2"/>
    <x v="1"/>
    <x v="4"/>
    <x v="1"/>
    <x v="1"/>
    <x v="1"/>
    <x v="1"/>
    <x v="1"/>
    <x v="1"/>
    <x v="4"/>
    <x v="6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5"/>
    <x v="7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16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3"/>
    <x v="3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22"/>
    <x v="0"/>
    <x v="0"/>
    <x v="0"/>
    <x v="0"/>
    <x v="0"/>
    <x v="0"/>
    <n v="961.24289999999996"/>
    <x v="1"/>
    <x v="1"/>
    <x v="1"/>
    <x v="1"/>
    <n v="0"/>
    <n v="0"/>
    <x v="1"/>
    <x v="2"/>
    <n v="1153.4914799999999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0"/>
    <x v="0"/>
    <x v="0"/>
    <x v="0"/>
    <x v="0"/>
    <x v="0"/>
    <x v="0"/>
    <x v="0"/>
    <x v="0"/>
    <x v="2"/>
    <x v="2"/>
    <x v="1"/>
    <x v="2"/>
    <x v="1"/>
    <x v="4"/>
    <x v="1"/>
    <x v="1"/>
    <x v="1"/>
    <x v="1"/>
    <x v="1"/>
    <x v="1"/>
    <x v="4"/>
    <x v="0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1182.7512000000002"/>
    <n v="3548.2536"/>
    <x v="16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1"/>
    <x v="1"/>
    <x v="1"/>
    <x v="1"/>
    <x v="1"/>
    <x v="1"/>
    <x v="1"/>
    <n v="4928.13"/>
    <x v="1"/>
  </r>
  <r>
    <x v="0"/>
    <x v="0"/>
    <x v="0"/>
    <x v="0"/>
    <x v="0"/>
    <x v="0"/>
    <x v="1"/>
    <x v="1"/>
    <x v="0"/>
    <x v="0"/>
    <x v="0"/>
    <x v="0"/>
    <x v="0"/>
    <x v="1"/>
    <x v="2"/>
    <x v="2"/>
    <x v="1"/>
    <x v="2"/>
    <x v="1"/>
    <x v="4"/>
    <x v="1"/>
    <x v="1"/>
    <x v="1"/>
    <x v="1"/>
    <x v="1"/>
    <x v="1"/>
    <x v="4"/>
    <x v="0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162.65301600000001"/>
    <x v="17"/>
    <x v="13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2"/>
    <x v="2"/>
    <x v="2"/>
    <x v="0"/>
    <x v="1"/>
    <x v="1"/>
    <x v="1"/>
    <n v="677.72090000000003"/>
    <x v="1"/>
  </r>
  <r>
    <x v="0"/>
    <x v="0"/>
    <x v="0"/>
    <x v="0"/>
    <x v="0"/>
    <x v="1"/>
    <x v="1"/>
    <x v="1"/>
    <x v="0"/>
    <x v="0"/>
    <x v="0"/>
    <x v="0"/>
    <x v="0"/>
    <x v="42"/>
    <x v="2"/>
    <x v="2"/>
    <x v="1"/>
    <x v="2"/>
    <x v="1"/>
    <x v="4"/>
    <x v="1"/>
    <x v="1"/>
    <x v="1"/>
    <x v="1"/>
    <x v="1"/>
    <x v="1"/>
    <x v="4"/>
    <x v="0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157.58392799999999"/>
    <x v="1"/>
    <x v="3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"/>
    <x v="0"/>
    <x v="1"/>
    <x v="0"/>
    <x v="0"/>
    <x v="0"/>
    <x v="0"/>
    <x v="0"/>
    <x v="0"/>
    <x v="0"/>
    <x v="0"/>
    <n v="171.75803999999999"/>
    <x v="2"/>
  </r>
  <r>
    <x v="0"/>
    <x v="0"/>
    <x v="0"/>
    <x v="0"/>
    <x v="0"/>
    <x v="1"/>
    <x v="1"/>
    <x v="1"/>
    <x v="0"/>
    <x v="0"/>
    <x v="0"/>
    <x v="0"/>
    <x v="0"/>
    <x v="2"/>
    <x v="2"/>
    <x v="2"/>
    <x v="1"/>
    <x v="2"/>
    <x v="1"/>
    <x v="4"/>
    <x v="1"/>
    <x v="1"/>
    <x v="1"/>
    <x v="1"/>
    <x v="1"/>
    <x v="1"/>
    <x v="4"/>
    <x v="0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162.65301600000001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n v="135.54418000000001"/>
    <x v="1"/>
  </r>
  <r>
    <x v="0"/>
    <x v="0"/>
    <x v="0"/>
    <x v="0"/>
    <x v="0"/>
    <x v="1"/>
    <x v="0"/>
    <x v="0"/>
    <x v="0"/>
    <x v="0"/>
    <x v="0"/>
    <x v="0"/>
    <x v="0"/>
    <x v="2"/>
    <x v="2"/>
    <x v="2"/>
    <x v="1"/>
    <x v="2"/>
    <x v="1"/>
    <x v="4"/>
    <x v="1"/>
    <x v="1"/>
    <x v="1"/>
    <x v="1"/>
    <x v="1"/>
    <x v="1"/>
    <x v="4"/>
    <x v="0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7"/>
    <n v="1375.3030919999999"/>
    <n v="0"/>
    <x v="15"/>
    <x v="2"/>
    <n v="1182.7512000000002"/>
    <n v="0"/>
    <x v="3"/>
    <x v="1"/>
    <x v="1"/>
    <x v="1"/>
    <x v="1"/>
    <x v="1"/>
    <x v="1"/>
    <x v="1"/>
    <x v="1"/>
    <x v="1"/>
    <x v="1"/>
    <x v="1"/>
    <x v="1"/>
    <x v="1"/>
    <x v="12"/>
    <x v="0"/>
    <x v="0"/>
    <x v="0"/>
    <x v="0"/>
    <x v="0"/>
    <x v="0"/>
    <x v="0"/>
    <x v="0"/>
    <x v="0"/>
    <x v="0"/>
    <x v="0"/>
    <x v="0"/>
    <x v="1"/>
    <x v="3"/>
    <x v="0"/>
    <x v="2"/>
    <x v="0"/>
    <x v="1"/>
    <x v="3"/>
    <x v="3"/>
    <x v="1"/>
    <x v="1"/>
    <x v="1"/>
    <x v="1"/>
    <n v="5522.7581600000003"/>
    <x v="3"/>
  </r>
  <r>
    <x v="0"/>
    <x v="0"/>
    <x v="1"/>
    <x v="0"/>
    <x v="0"/>
    <x v="0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1"/>
    <x v="0"/>
    <x v="0"/>
    <x v="3"/>
    <x v="2"/>
    <x v="2"/>
    <x v="3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2"/>
    <x v="4"/>
    <x v="1"/>
    <x v="0"/>
    <x v="0"/>
    <x v="0"/>
    <x v="0"/>
    <x v="0"/>
    <x v="0"/>
    <x v="0"/>
    <x v="0"/>
    <x v="0"/>
    <n v="18302.303379999998"/>
    <x v="4"/>
  </r>
  <r>
    <x v="0"/>
    <x v="0"/>
    <x v="1"/>
    <x v="0"/>
    <x v="0"/>
    <x v="2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973.37639999999999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n v="811.14700000000005"/>
    <x v="1"/>
  </r>
  <r>
    <x v="0"/>
    <x v="0"/>
    <x v="5"/>
    <x v="0"/>
    <x v="0"/>
    <x v="1"/>
    <x v="0"/>
    <x v="0"/>
    <x v="0"/>
    <x v="0"/>
    <x v="0"/>
    <x v="0"/>
    <x v="0"/>
    <x v="14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5393.345472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n v="4494.4545600000001"/>
    <x v="1"/>
  </r>
  <r>
    <x v="0"/>
    <x v="0"/>
    <x v="5"/>
    <x v="0"/>
    <x v="0"/>
    <x v="1"/>
    <x v="3"/>
    <x v="3"/>
    <x v="0"/>
    <x v="0"/>
    <x v="0"/>
    <x v="0"/>
    <x v="0"/>
    <x v="15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9553.4194799999987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n v="7961.1828999999998"/>
    <x v="1"/>
  </r>
  <r>
    <x v="0"/>
    <x v="0"/>
    <x v="5"/>
    <x v="0"/>
    <x v="0"/>
    <x v="1"/>
    <x v="4"/>
    <x v="4"/>
    <x v="0"/>
    <x v="0"/>
    <x v="0"/>
    <x v="0"/>
    <x v="0"/>
    <x v="43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1078.710096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n v="898.92507999999998"/>
    <x v="1"/>
  </r>
  <r>
    <x v="0"/>
    <x v="0"/>
    <x v="1"/>
    <x v="0"/>
    <x v="0"/>
    <x v="1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3"/>
    <x v="5"/>
    <x v="2"/>
    <x v="3"/>
    <x v="0"/>
    <x v="0"/>
    <x v="0"/>
    <x v="0"/>
    <x v="0"/>
    <x v="0"/>
    <x v="0"/>
    <x v="0"/>
    <n v="2989476.8207400003"/>
    <x v="5"/>
  </r>
  <r>
    <x v="0"/>
    <x v="0"/>
    <x v="1"/>
    <x v="0"/>
    <x v="0"/>
    <x v="3"/>
    <x v="2"/>
    <x v="2"/>
    <x v="0"/>
    <x v="0"/>
    <x v="0"/>
    <x v="0"/>
    <x v="0"/>
    <x v="4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n v="0"/>
    <x v="1"/>
  </r>
  <r>
    <x v="0"/>
    <x v="0"/>
    <x v="10"/>
    <x v="0"/>
    <x v="0"/>
    <x v="0"/>
    <x v="0"/>
    <x v="0"/>
    <x v="0"/>
    <x v="0"/>
    <x v="0"/>
    <x v="0"/>
    <x v="0"/>
    <x v="44"/>
    <x v="2"/>
    <x v="2"/>
    <x v="1"/>
    <x v="2"/>
    <x v="1"/>
    <x v="4"/>
    <x v="1"/>
    <x v="1"/>
    <x v="1"/>
    <x v="1"/>
    <x v="1"/>
    <x v="1"/>
    <x v="4"/>
    <x v="10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999.0699360000001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n v="832.55828000000008"/>
    <x v="6"/>
  </r>
  <r>
    <x v="0"/>
    <x v="0"/>
    <x v="10"/>
    <x v="0"/>
    <x v="0"/>
    <x v="1"/>
    <x v="0"/>
    <x v="0"/>
    <x v="0"/>
    <x v="0"/>
    <x v="0"/>
    <x v="0"/>
    <x v="0"/>
    <x v="45"/>
    <x v="2"/>
    <x v="2"/>
    <x v="1"/>
    <x v="2"/>
    <x v="1"/>
    <x v="4"/>
    <x v="1"/>
    <x v="1"/>
    <x v="1"/>
    <x v="1"/>
    <x v="1"/>
    <x v="1"/>
    <x v="4"/>
    <x v="10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1553.78025144"/>
    <n v="1131.4197979200001"/>
    <x v="16"/>
    <x v="2"/>
    <n v="1419.3014400000002"/>
    <n v="0"/>
    <x v="18"/>
    <x v="14"/>
    <x v="12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6"/>
    <x v="4"/>
    <x v="4"/>
    <x v="0"/>
    <x v="7"/>
    <x v="3"/>
    <x v="4"/>
    <x v="2"/>
    <x v="2"/>
    <x v="1"/>
    <x v="1"/>
    <n v="8802.5071178000017"/>
    <x v="7"/>
  </r>
  <r>
    <x v="0"/>
    <x v="0"/>
    <x v="2"/>
    <x v="0"/>
    <x v="0"/>
    <x v="1"/>
    <x v="0"/>
    <x v="0"/>
    <x v="0"/>
    <x v="0"/>
    <x v="0"/>
    <x v="0"/>
    <x v="0"/>
    <x v="5"/>
    <x v="2"/>
    <x v="2"/>
    <x v="1"/>
    <x v="2"/>
    <x v="1"/>
    <x v="4"/>
    <x v="1"/>
    <x v="1"/>
    <x v="1"/>
    <x v="1"/>
    <x v="1"/>
    <x v="1"/>
    <x v="4"/>
    <x v="2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5033.6169359999994"/>
    <n v="1703.1617280000003"/>
    <x v="3"/>
    <x v="15"/>
    <x v="1"/>
    <x v="1"/>
    <x v="1"/>
    <x v="1"/>
    <x v="1"/>
    <x v="1"/>
    <x v="1"/>
    <x v="1"/>
    <x v="1"/>
    <x v="1"/>
    <x v="1"/>
    <x v="1"/>
    <x v="2"/>
    <x v="14"/>
    <x v="17"/>
    <x v="0"/>
    <x v="0"/>
    <x v="0"/>
    <x v="0"/>
    <x v="0"/>
    <x v="0"/>
    <x v="0"/>
    <x v="0"/>
    <x v="0"/>
    <x v="0"/>
    <x v="0"/>
    <x v="0"/>
    <x v="0"/>
    <x v="0"/>
    <x v="0"/>
    <x v="8"/>
    <x v="4"/>
    <x v="3"/>
    <x v="3"/>
    <x v="1"/>
    <x v="1"/>
    <x v="1"/>
    <n v="7033.2836600000001"/>
    <x v="1"/>
  </r>
  <r>
    <x v="0"/>
    <x v="0"/>
    <x v="2"/>
    <x v="0"/>
    <x v="0"/>
    <x v="1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2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2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8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2"/>
    <x v="0"/>
    <x v="0"/>
    <x v="0"/>
    <x v="0"/>
    <x v="0"/>
    <x v="0"/>
    <x v="0"/>
    <x v="0"/>
    <x v="0"/>
    <x v="0"/>
    <x v="8"/>
    <x v="2"/>
    <x v="2"/>
    <x v="1"/>
    <x v="2"/>
    <x v="1"/>
    <x v="4"/>
    <x v="1"/>
    <x v="1"/>
    <x v="1"/>
    <x v="1"/>
    <x v="1"/>
    <x v="1"/>
    <x v="4"/>
    <x v="2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1703.1617280000003"/>
    <n v="1703.1617280000003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  <x v="4"/>
    <x v="3"/>
    <x v="1"/>
    <x v="1"/>
    <x v="1"/>
    <x v="1"/>
    <n v="2838.6028800000004"/>
    <x v="1"/>
  </r>
  <r>
    <x v="0"/>
    <x v="0"/>
    <x v="2"/>
    <x v="0"/>
    <x v="0"/>
    <x v="0"/>
    <x v="1"/>
    <x v="1"/>
    <x v="0"/>
    <x v="0"/>
    <x v="0"/>
    <x v="0"/>
    <x v="0"/>
    <x v="8"/>
    <x v="2"/>
    <x v="2"/>
    <x v="1"/>
    <x v="2"/>
    <x v="1"/>
    <x v="4"/>
    <x v="1"/>
    <x v="1"/>
    <x v="1"/>
    <x v="1"/>
    <x v="1"/>
    <x v="1"/>
    <x v="4"/>
    <x v="2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422.57136000000003"/>
    <x v="5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5"/>
    <x v="0"/>
    <x v="0"/>
    <x v="0"/>
    <x v="0"/>
    <x v="0"/>
    <n v="704.28560000000004"/>
    <x v="1"/>
  </r>
  <r>
    <x v="0"/>
    <x v="0"/>
    <x v="3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8"/>
    <n v="0"/>
    <n v="4218.6369839999998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4"/>
    <x v="0"/>
    <x v="5"/>
    <x v="0"/>
    <x v="0"/>
    <x v="0"/>
    <x v="0"/>
    <x v="3"/>
    <x v="1"/>
    <x v="1"/>
    <x v="1"/>
    <x v="1"/>
    <n v="4292.9926100000002"/>
    <x v="8"/>
  </r>
  <r>
    <x v="0"/>
    <x v="0"/>
    <x v="3"/>
    <x v="0"/>
    <x v="0"/>
    <x v="1"/>
    <x v="0"/>
    <x v="0"/>
    <x v="0"/>
    <x v="0"/>
    <x v="0"/>
    <x v="0"/>
    <x v="0"/>
    <x v="9"/>
    <x v="2"/>
    <x v="2"/>
    <x v="1"/>
    <x v="2"/>
    <x v="1"/>
    <x v="4"/>
    <x v="1"/>
    <x v="1"/>
    <x v="1"/>
    <x v="1"/>
    <x v="1"/>
    <x v="1"/>
    <x v="4"/>
    <x v="3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2261.6568480000001"/>
    <n v="1528.7059320000001"/>
    <x v="17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7"/>
    <x v="6"/>
    <x v="5"/>
    <x v="0"/>
    <x v="11"/>
    <x v="0"/>
    <x v="0"/>
    <x v="0"/>
    <x v="0"/>
    <x v="0"/>
    <x v="0"/>
    <n v="4432.3828400000002"/>
    <x v="9"/>
  </r>
  <r>
    <x v="0"/>
    <x v="0"/>
    <x v="4"/>
    <x v="0"/>
    <x v="0"/>
    <x v="1"/>
    <x v="0"/>
    <x v="0"/>
    <x v="0"/>
    <x v="0"/>
    <x v="0"/>
    <x v="0"/>
    <x v="0"/>
    <x v="10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0"/>
    <x v="0"/>
    <x v="0"/>
    <x v="0"/>
    <x v="0"/>
    <x v="0"/>
    <x v="0"/>
    <x v="0"/>
    <x v="11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2838.6028800000004"/>
    <n v="2838.6028800000004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6"/>
    <x v="3"/>
    <x v="1"/>
    <x v="1"/>
    <x v="1"/>
    <x v="1"/>
    <n v="4731.0048000000006"/>
    <x v="1"/>
  </r>
  <r>
    <x v="0"/>
    <x v="0"/>
    <x v="5"/>
    <x v="0"/>
    <x v="0"/>
    <x v="0"/>
    <x v="3"/>
    <x v="3"/>
    <x v="0"/>
    <x v="0"/>
    <x v="0"/>
    <x v="0"/>
    <x v="0"/>
    <x v="12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4578"/>
    <n v="4578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"/>
    <x v="7"/>
    <x v="3"/>
    <x v="1"/>
    <x v="1"/>
    <x v="1"/>
    <x v="1"/>
    <n v="7630.0000000000009"/>
    <x v="1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2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2203.9197599999998"/>
    <x v="19"/>
    <x v="1"/>
    <x v="13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"/>
    <x v="8"/>
    <x v="0"/>
    <x v="4"/>
    <x v="0"/>
    <x v="0"/>
    <x v="0"/>
    <n v="2540.8854000000001"/>
    <x v="1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1"/>
    <x v="0"/>
    <x v="0"/>
    <x v="0"/>
    <x v="0"/>
    <x v="0"/>
    <x v="0"/>
    <x v="0"/>
    <x v="14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3"/>
    <x v="1"/>
    <x v="1"/>
    <x v="1"/>
    <x v="1"/>
    <n v="0"/>
    <x v="1"/>
  </r>
  <r>
    <x v="0"/>
    <x v="0"/>
    <x v="5"/>
    <x v="0"/>
    <x v="0"/>
    <x v="1"/>
    <x v="3"/>
    <x v="3"/>
    <x v="0"/>
    <x v="0"/>
    <x v="0"/>
    <x v="0"/>
    <x v="0"/>
    <x v="15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3"/>
    <x v="1"/>
    <x v="1"/>
    <x v="1"/>
    <x v="1"/>
    <n v="0"/>
    <x v="1"/>
  </r>
  <r>
    <x v="0"/>
    <x v="0"/>
    <x v="5"/>
    <x v="0"/>
    <x v="0"/>
    <x v="1"/>
    <x v="4"/>
    <x v="4"/>
    <x v="0"/>
    <x v="0"/>
    <x v="0"/>
    <x v="0"/>
    <x v="0"/>
    <x v="43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3"/>
    <x v="1"/>
    <x v="0"/>
    <x v="1"/>
    <x v="0"/>
    <n v="0"/>
    <x v="1"/>
  </r>
  <r>
    <x v="0"/>
    <x v="0"/>
    <x v="5"/>
    <x v="0"/>
    <x v="0"/>
    <x v="1"/>
    <x v="0"/>
    <x v="0"/>
    <x v="0"/>
    <x v="0"/>
    <x v="0"/>
    <x v="0"/>
    <x v="0"/>
    <x v="17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6"/>
    <x v="0"/>
    <x v="0"/>
    <x v="0"/>
    <x v="0"/>
    <x v="0"/>
    <x v="0"/>
    <x v="0"/>
    <x v="0"/>
    <x v="0"/>
    <x v="0"/>
    <x v="18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9"/>
    <n v="3408.688956"/>
    <n v="15002.134499999998"/>
    <x v="18"/>
    <x v="2"/>
    <n v="9320.0794560000013"/>
    <n v="4352.5244160000002"/>
    <x v="6"/>
    <x v="5"/>
    <x v="4"/>
    <x v="11"/>
    <x v="2"/>
    <x v="1"/>
    <x v="1"/>
    <x v="1"/>
    <x v="1"/>
    <x v="1"/>
    <x v="1"/>
    <x v="1"/>
    <x v="1"/>
    <x v="1"/>
    <x v="13"/>
    <x v="15"/>
    <x v="19"/>
    <x v="0"/>
    <x v="0"/>
    <x v="0"/>
    <x v="0"/>
    <x v="0"/>
    <x v="0"/>
    <x v="0"/>
    <x v="0"/>
    <x v="0"/>
    <x v="0"/>
    <x v="5"/>
    <x v="8"/>
    <x v="7"/>
    <x v="6"/>
    <x v="0"/>
    <x v="15"/>
    <x v="9"/>
    <x v="5"/>
    <x v="5"/>
    <x v="3"/>
    <x v="2"/>
    <x v="2"/>
    <n v="62428.54121000001"/>
    <x v="10"/>
  </r>
  <r>
    <x v="0"/>
    <x v="0"/>
    <x v="6"/>
    <x v="0"/>
    <x v="0"/>
    <x v="1"/>
    <x v="0"/>
    <x v="0"/>
    <x v="0"/>
    <x v="0"/>
    <x v="0"/>
    <x v="0"/>
    <x v="0"/>
    <x v="19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0"/>
    <n v="11238.028792559999"/>
    <n v="6456.7570780800006"/>
    <x v="19"/>
    <x v="2"/>
    <n v="1135.4411520000001"/>
    <n v="9438.3545759999997"/>
    <x v="7"/>
    <x v="16"/>
    <x v="14"/>
    <x v="12"/>
    <x v="11"/>
    <x v="1"/>
    <x v="1"/>
    <x v="1"/>
    <x v="1"/>
    <x v="1"/>
    <x v="1"/>
    <x v="1"/>
    <x v="1"/>
    <x v="1"/>
    <x v="4"/>
    <x v="4"/>
    <x v="20"/>
    <x v="0"/>
    <x v="0"/>
    <x v="0"/>
    <x v="0"/>
    <x v="0"/>
    <x v="0"/>
    <x v="0"/>
    <x v="0"/>
    <x v="0"/>
    <x v="0"/>
    <x v="6"/>
    <x v="9"/>
    <x v="8"/>
    <x v="7"/>
    <x v="0"/>
    <x v="16"/>
    <x v="10"/>
    <x v="6"/>
    <x v="6"/>
    <x v="4"/>
    <x v="3"/>
    <x v="3"/>
    <n v="48823.526102200005"/>
    <x v="11"/>
  </r>
  <r>
    <x v="0"/>
    <x v="0"/>
    <x v="6"/>
    <x v="0"/>
    <x v="0"/>
    <x v="0"/>
    <x v="4"/>
    <x v="4"/>
    <x v="0"/>
    <x v="0"/>
    <x v="0"/>
    <x v="0"/>
    <x v="0"/>
    <x v="20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6"/>
    <x v="0"/>
    <x v="0"/>
    <x v="1"/>
    <x v="0"/>
    <x v="0"/>
    <x v="0"/>
    <x v="0"/>
    <x v="0"/>
    <x v="0"/>
    <x v="0"/>
    <x v="21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3"/>
    <x v="1"/>
    <x v="1"/>
    <x v="1"/>
    <x v="1"/>
    <n v="0"/>
    <x v="1"/>
  </r>
  <r>
    <x v="0"/>
    <x v="0"/>
    <x v="6"/>
    <x v="0"/>
    <x v="0"/>
    <x v="1"/>
    <x v="0"/>
    <x v="0"/>
    <x v="0"/>
    <x v="0"/>
    <x v="0"/>
    <x v="0"/>
    <x v="0"/>
    <x v="22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0"/>
    <x v="0"/>
    <x v="0"/>
    <x v="0"/>
    <x v="0"/>
    <x v="0"/>
    <x v="0"/>
    <x v="0"/>
    <x v="23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971.98493999999994"/>
    <n v="754.71353999999997"/>
    <x v="20"/>
    <x v="2"/>
    <n v="2270.8823040000002"/>
    <n v="2270.8823040000002"/>
    <x v="20"/>
    <x v="17"/>
    <x v="15"/>
    <x v="13"/>
    <x v="12"/>
    <x v="1"/>
    <x v="1"/>
    <x v="1"/>
    <x v="1"/>
    <x v="1"/>
    <x v="1"/>
    <x v="1"/>
    <x v="1"/>
    <x v="1"/>
    <x v="14"/>
    <x v="16"/>
    <x v="21"/>
    <x v="0"/>
    <x v="0"/>
    <x v="0"/>
    <x v="0"/>
    <x v="0"/>
    <x v="0"/>
    <x v="0"/>
    <x v="0"/>
    <x v="0"/>
    <x v="0"/>
    <x v="0"/>
    <x v="10"/>
    <x v="9"/>
    <x v="8"/>
    <x v="0"/>
    <x v="17"/>
    <x v="11"/>
    <x v="7"/>
    <x v="7"/>
    <x v="5"/>
    <x v="4"/>
    <x v="4"/>
    <n v="15319.683490000001"/>
    <x v="12"/>
  </r>
  <r>
    <x v="0"/>
    <x v="0"/>
    <x v="7"/>
    <x v="0"/>
    <x v="0"/>
    <x v="0"/>
    <x v="1"/>
    <x v="1"/>
    <x v="0"/>
    <x v="0"/>
    <x v="0"/>
    <x v="0"/>
    <x v="0"/>
    <x v="24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8"/>
    <x v="2"/>
    <n v="0"/>
    <n v="0"/>
    <x v="3"/>
    <x v="8"/>
    <x v="7"/>
    <x v="5"/>
    <x v="5"/>
    <x v="2"/>
    <x v="1"/>
    <x v="1"/>
    <x v="1"/>
    <x v="1"/>
    <x v="1"/>
    <x v="1"/>
    <x v="1"/>
    <x v="1"/>
    <x v="6"/>
    <x v="6"/>
    <x v="6"/>
    <x v="2"/>
    <x v="0"/>
    <x v="0"/>
    <x v="0"/>
    <x v="0"/>
    <x v="0"/>
    <x v="0"/>
    <x v="0"/>
    <x v="0"/>
    <x v="0"/>
    <x v="0"/>
    <x v="0"/>
    <x v="10"/>
    <x v="0"/>
    <x v="0"/>
    <x v="0"/>
    <x v="0"/>
    <x v="8"/>
    <x v="8"/>
    <x v="6"/>
    <x v="5"/>
    <x v="5"/>
    <n v="553.55579999999998"/>
    <x v="13"/>
  </r>
  <r>
    <x v="0"/>
    <x v="0"/>
    <x v="7"/>
    <x v="0"/>
    <x v="0"/>
    <x v="0"/>
    <x v="1"/>
    <x v="1"/>
    <x v="0"/>
    <x v="0"/>
    <x v="0"/>
    <x v="0"/>
    <x v="0"/>
    <x v="25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118.67031599999999"/>
    <n v="119.432688"/>
    <x v="21"/>
    <x v="14"/>
    <n v="0"/>
    <n v="162.65301599999995"/>
    <x v="21"/>
    <x v="18"/>
    <x v="16"/>
    <x v="14"/>
    <x v="13"/>
    <x v="6"/>
    <x v="1"/>
    <x v="1"/>
    <x v="1"/>
    <x v="1"/>
    <x v="1"/>
    <x v="1"/>
    <x v="1"/>
    <x v="1"/>
    <x v="15"/>
    <x v="17"/>
    <x v="22"/>
    <x v="9"/>
    <x v="0"/>
    <x v="0"/>
    <x v="0"/>
    <x v="0"/>
    <x v="0"/>
    <x v="0"/>
    <x v="0"/>
    <x v="0"/>
    <x v="0"/>
    <x v="7"/>
    <x v="11"/>
    <x v="11"/>
    <x v="9"/>
    <x v="0"/>
    <x v="18"/>
    <x v="12"/>
    <x v="9"/>
    <x v="9"/>
    <x v="7"/>
    <x v="6"/>
    <x v="6"/>
    <n v="1724.0473899999993"/>
    <x v="14"/>
  </r>
  <r>
    <x v="0"/>
    <x v="0"/>
    <x v="7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0"/>
    <x v="1"/>
    <x v="1"/>
    <x v="0"/>
    <x v="0"/>
    <x v="0"/>
    <x v="0"/>
    <x v="0"/>
    <x v="26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923.96660399999996"/>
    <n v="1580.5914600000001"/>
    <x v="22"/>
    <x v="2"/>
    <n v="0"/>
    <n v="1100.81692595136"/>
    <x v="22"/>
    <x v="1"/>
    <x v="13"/>
    <x v="15"/>
    <x v="14"/>
    <x v="1"/>
    <x v="1"/>
    <x v="1"/>
    <x v="1"/>
    <x v="1"/>
    <x v="1"/>
    <x v="1"/>
    <x v="1"/>
    <x v="1"/>
    <x v="2"/>
    <x v="18"/>
    <x v="23"/>
    <x v="10"/>
    <x v="0"/>
    <x v="0"/>
    <x v="0"/>
    <x v="0"/>
    <x v="0"/>
    <x v="0"/>
    <x v="0"/>
    <x v="0"/>
    <x v="0"/>
    <x v="8"/>
    <x v="12"/>
    <x v="12"/>
    <x v="0"/>
    <x v="0"/>
    <x v="19"/>
    <x v="13"/>
    <x v="3"/>
    <x v="4"/>
    <x v="8"/>
    <x v="7"/>
    <x v="1"/>
    <n v="4188.1315582928009"/>
    <x v="15"/>
  </r>
  <r>
    <x v="0"/>
    <x v="0"/>
    <x v="7"/>
    <x v="0"/>
    <x v="0"/>
    <x v="1"/>
    <x v="1"/>
    <x v="1"/>
    <x v="0"/>
    <x v="0"/>
    <x v="0"/>
    <x v="0"/>
    <x v="0"/>
    <x v="26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151.71163200000001"/>
    <n v="263.24614800000001"/>
    <x v="23"/>
    <x v="9"/>
    <n v="0"/>
    <n v="1608.7511989756804"/>
    <x v="23"/>
    <x v="9"/>
    <x v="17"/>
    <x v="16"/>
    <x v="8"/>
    <x v="7"/>
    <x v="1"/>
    <x v="1"/>
    <x v="1"/>
    <x v="1"/>
    <x v="1"/>
    <x v="1"/>
    <x v="1"/>
    <x v="1"/>
    <x v="16"/>
    <x v="9"/>
    <x v="9"/>
    <x v="11"/>
    <x v="0"/>
    <x v="0"/>
    <x v="0"/>
    <x v="0"/>
    <x v="0"/>
    <x v="0"/>
    <x v="0"/>
    <x v="0"/>
    <x v="0"/>
    <x v="9"/>
    <x v="13"/>
    <x v="13"/>
    <x v="10"/>
    <x v="0"/>
    <x v="20"/>
    <x v="14"/>
    <x v="10"/>
    <x v="10"/>
    <x v="9"/>
    <x v="8"/>
    <x v="7"/>
    <n v="8836.6589891463991"/>
    <x v="16"/>
  </r>
  <r>
    <x v="0"/>
    <x v="0"/>
    <x v="7"/>
    <x v="0"/>
    <x v="0"/>
    <x v="1"/>
    <x v="0"/>
    <x v="0"/>
    <x v="0"/>
    <x v="0"/>
    <x v="0"/>
    <x v="0"/>
    <x v="0"/>
    <x v="27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1"/>
    <n v="8380.8518879999992"/>
    <n v="7102.066139999999"/>
    <x v="24"/>
    <x v="2"/>
    <n v="4660.0397279999997"/>
    <n v="4541.7646080000004"/>
    <x v="24"/>
    <x v="19"/>
    <x v="18"/>
    <x v="17"/>
    <x v="15"/>
    <x v="1"/>
    <x v="1"/>
    <x v="1"/>
    <x v="1"/>
    <x v="1"/>
    <x v="1"/>
    <x v="1"/>
    <x v="1"/>
    <x v="1"/>
    <x v="17"/>
    <x v="10"/>
    <x v="10"/>
    <x v="0"/>
    <x v="0"/>
    <x v="0"/>
    <x v="0"/>
    <x v="0"/>
    <x v="0"/>
    <x v="0"/>
    <x v="0"/>
    <x v="0"/>
    <x v="0"/>
    <x v="10"/>
    <x v="14"/>
    <x v="14"/>
    <x v="11"/>
    <x v="0"/>
    <x v="21"/>
    <x v="15"/>
    <x v="11"/>
    <x v="11"/>
    <x v="10"/>
    <x v="9"/>
    <x v="8"/>
    <n v="51574.767939999998"/>
    <x v="17"/>
  </r>
  <r>
    <x v="0"/>
    <x v="0"/>
    <x v="7"/>
    <x v="0"/>
    <x v="0"/>
    <x v="1"/>
    <x v="1"/>
    <x v="1"/>
    <x v="0"/>
    <x v="0"/>
    <x v="0"/>
    <x v="0"/>
    <x v="0"/>
    <x v="24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316.37033999999994"/>
    <n v="499.89237599999996"/>
    <x v="25"/>
    <x v="15"/>
    <n v="0"/>
    <n v="0"/>
    <x v="13"/>
    <x v="8"/>
    <x v="7"/>
    <x v="5"/>
    <x v="5"/>
    <x v="2"/>
    <x v="1"/>
    <x v="1"/>
    <x v="1"/>
    <x v="1"/>
    <x v="1"/>
    <x v="1"/>
    <x v="1"/>
    <x v="1"/>
    <x v="6"/>
    <x v="6"/>
    <x v="0"/>
    <x v="0"/>
    <x v="0"/>
    <x v="0"/>
    <x v="0"/>
    <x v="0"/>
    <x v="0"/>
    <x v="0"/>
    <x v="0"/>
    <x v="0"/>
    <x v="0"/>
    <x v="11"/>
    <x v="15"/>
    <x v="15"/>
    <x v="12"/>
    <x v="0"/>
    <x v="0"/>
    <x v="16"/>
    <x v="8"/>
    <x v="8"/>
    <x v="6"/>
    <x v="5"/>
    <x v="5"/>
    <n v="2100.5163499999994"/>
    <x v="18"/>
  </r>
  <r>
    <x v="0"/>
    <x v="0"/>
    <x v="7"/>
    <x v="0"/>
    <x v="0"/>
    <x v="1"/>
    <x v="1"/>
    <x v="1"/>
    <x v="0"/>
    <x v="0"/>
    <x v="0"/>
    <x v="0"/>
    <x v="0"/>
    <x v="28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7"/>
    <x v="0"/>
    <x v="0"/>
    <x v="1"/>
    <x v="1"/>
    <x v="1"/>
    <x v="0"/>
    <x v="0"/>
    <x v="0"/>
    <x v="0"/>
    <x v="0"/>
    <x v="25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237.34063199999997"/>
    <n v="338.65126800000002"/>
    <x v="26"/>
    <x v="16"/>
    <n v="0"/>
    <n v="162.65301599999995"/>
    <x v="25"/>
    <x v="20"/>
    <x v="16"/>
    <x v="14"/>
    <x v="13"/>
    <x v="6"/>
    <x v="1"/>
    <x v="1"/>
    <x v="1"/>
    <x v="1"/>
    <x v="1"/>
    <x v="1"/>
    <x v="1"/>
    <x v="1"/>
    <x v="18"/>
    <x v="19"/>
    <x v="24"/>
    <x v="9"/>
    <x v="0"/>
    <x v="0"/>
    <x v="0"/>
    <x v="0"/>
    <x v="0"/>
    <x v="0"/>
    <x v="0"/>
    <x v="0"/>
    <x v="0"/>
    <x v="12"/>
    <x v="16"/>
    <x v="16"/>
    <x v="13"/>
    <x v="0"/>
    <x v="18"/>
    <x v="17"/>
    <x v="12"/>
    <x v="9"/>
    <x v="7"/>
    <x v="6"/>
    <x v="6"/>
    <n v="1729.8849399999995"/>
    <x v="19"/>
  </r>
  <r>
    <x v="0"/>
    <x v="0"/>
    <x v="8"/>
    <x v="0"/>
    <x v="0"/>
    <x v="1"/>
    <x v="1"/>
    <x v="1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8"/>
    <x v="0"/>
    <x v="0"/>
    <x v="1"/>
    <x v="0"/>
    <x v="0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1"/>
    <x v="0"/>
    <x v="0"/>
    <x v="0"/>
    <x v="0"/>
    <x v="0"/>
    <x v="0"/>
    <x v="0"/>
    <x v="30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8"/>
    <x v="0"/>
    <x v="0"/>
    <x v="1"/>
    <x v="2"/>
    <x v="2"/>
    <x v="0"/>
    <x v="0"/>
    <x v="0"/>
    <x v="0"/>
    <x v="0"/>
    <x v="31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1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0"/>
    <x v="1"/>
    <x v="1"/>
    <x v="0"/>
    <x v="0"/>
    <x v="0"/>
    <x v="0"/>
    <x v="0"/>
    <x v="32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119.432688"/>
    <x v="1"/>
    <x v="2"/>
    <n v="0"/>
    <n v="111.28645200000001"/>
    <x v="26"/>
    <x v="21"/>
    <x v="19"/>
    <x v="18"/>
    <x v="16"/>
    <x v="8"/>
    <x v="1"/>
    <x v="1"/>
    <x v="1"/>
    <x v="1"/>
    <x v="1"/>
    <x v="1"/>
    <x v="1"/>
    <x v="1"/>
    <x v="19"/>
    <x v="2"/>
    <x v="25"/>
    <x v="12"/>
    <x v="0"/>
    <x v="0"/>
    <x v="0"/>
    <x v="0"/>
    <x v="0"/>
    <x v="0"/>
    <x v="0"/>
    <x v="0"/>
    <x v="0"/>
    <x v="0"/>
    <x v="11"/>
    <x v="0"/>
    <x v="0"/>
    <x v="0"/>
    <x v="22"/>
    <x v="18"/>
    <x v="13"/>
    <x v="12"/>
    <x v="11"/>
    <x v="10"/>
    <x v="9"/>
    <n v="748.69821000000002"/>
    <x v="20"/>
  </r>
  <r>
    <x v="0"/>
    <x v="0"/>
    <x v="7"/>
    <x v="0"/>
    <x v="0"/>
    <x v="0"/>
    <x v="0"/>
    <x v="0"/>
    <x v="0"/>
    <x v="0"/>
    <x v="0"/>
    <x v="0"/>
    <x v="0"/>
    <x v="33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22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3"/>
    <x v="0"/>
    <x v="0"/>
    <x v="0"/>
    <n v="1230.7814800000001"/>
    <x v="1"/>
  </r>
  <r>
    <x v="0"/>
    <x v="0"/>
    <x v="7"/>
    <x v="0"/>
    <x v="0"/>
    <x v="1"/>
    <x v="1"/>
    <x v="1"/>
    <x v="0"/>
    <x v="0"/>
    <x v="0"/>
    <x v="0"/>
    <x v="0"/>
    <x v="32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67.328375999999992"/>
    <n v="0"/>
    <x v="8"/>
    <x v="17"/>
    <n v="0"/>
    <n v="111.28645200000001"/>
    <x v="26"/>
    <x v="21"/>
    <x v="19"/>
    <x v="18"/>
    <x v="16"/>
    <x v="8"/>
    <x v="1"/>
    <x v="1"/>
    <x v="1"/>
    <x v="1"/>
    <x v="1"/>
    <x v="1"/>
    <x v="1"/>
    <x v="1"/>
    <x v="19"/>
    <x v="21"/>
    <x v="0"/>
    <x v="12"/>
    <x v="0"/>
    <x v="0"/>
    <x v="0"/>
    <x v="0"/>
    <x v="0"/>
    <x v="0"/>
    <x v="0"/>
    <x v="0"/>
    <x v="0"/>
    <x v="13"/>
    <x v="0"/>
    <x v="10"/>
    <x v="14"/>
    <x v="0"/>
    <x v="22"/>
    <x v="18"/>
    <x v="13"/>
    <x v="12"/>
    <x v="11"/>
    <x v="10"/>
    <x v="9"/>
    <n v="840.87172999999996"/>
    <x v="21"/>
  </r>
  <r>
    <x v="0"/>
    <x v="0"/>
    <x v="4"/>
    <x v="0"/>
    <x v="0"/>
    <x v="0"/>
    <x v="0"/>
    <x v="0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4"/>
    <x v="0"/>
    <x v="0"/>
    <x v="0"/>
    <x v="3"/>
    <x v="3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0"/>
    <x v="1"/>
    <x v="1"/>
    <x v="0"/>
    <x v="0"/>
    <x v="0"/>
    <x v="0"/>
    <x v="0"/>
    <x v="35"/>
    <x v="2"/>
    <x v="2"/>
    <x v="1"/>
    <x v="2"/>
    <x v="1"/>
    <x v="4"/>
    <x v="1"/>
    <x v="1"/>
    <x v="1"/>
    <x v="1"/>
    <x v="1"/>
    <x v="1"/>
    <x v="4"/>
    <x v="5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973.37639999999988"/>
    <x v="27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3"/>
    <x v="19"/>
    <x v="0"/>
    <x v="0"/>
    <x v="0"/>
    <x v="0"/>
    <x v="0"/>
    <n v="1622.2939999999999"/>
    <x v="1"/>
  </r>
  <r>
    <x v="0"/>
    <x v="0"/>
    <x v="0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0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3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4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3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349.828056"/>
    <n v="902.78207999999995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3"/>
    <x v="0"/>
    <x v="0"/>
    <x v="0"/>
    <x v="0"/>
    <x v="0"/>
    <x v="0"/>
    <x v="0"/>
    <x v="0"/>
    <x v="0"/>
    <x v="0"/>
    <x v="0"/>
    <x v="17"/>
    <x v="17"/>
    <x v="0"/>
    <x v="0"/>
    <x v="0"/>
    <x v="0"/>
    <x v="0"/>
    <x v="0"/>
    <x v="0"/>
    <x v="0"/>
    <x v="0"/>
    <n v="1043.84178"/>
    <x v="22"/>
  </r>
  <r>
    <x v="0"/>
    <x v="0"/>
    <x v="5"/>
    <x v="0"/>
    <x v="0"/>
    <x v="3"/>
    <x v="3"/>
    <x v="3"/>
    <x v="0"/>
    <x v="0"/>
    <x v="0"/>
    <x v="0"/>
    <x v="0"/>
    <x v="37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1"/>
    <x v="0"/>
    <x v="0"/>
    <x v="0"/>
    <x v="0"/>
    <x v="0"/>
    <x v="0"/>
    <x v="0"/>
    <x v="38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39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6"/>
    <x v="0"/>
    <x v="0"/>
    <x v="3"/>
    <x v="0"/>
    <x v="0"/>
    <x v="0"/>
    <x v="0"/>
    <x v="0"/>
    <x v="0"/>
    <x v="0"/>
    <x v="40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637.26634799999999"/>
    <n v="2014.3435679999998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26"/>
    <x v="0"/>
    <x v="0"/>
    <x v="0"/>
    <x v="0"/>
    <x v="0"/>
    <x v="0"/>
    <x v="0"/>
    <x v="0"/>
    <x v="0"/>
    <x v="0"/>
    <x v="0"/>
    <x v="18"/>
    <x v="18"/>
    <x v="0"/>
    <x v="0"/>
    <x v="0"/>
    <x v="0"/>
    <x v="0"/>
    <x v="0"/>
    <x v="0"/>
    <x v="0"/>
    <x v="0"/>
    <n v="2209.6749300000001"/>
    <x v="23"/>
  </r>
  <r>
    <x v="0"/>
    <x v="0"/>
    <x v="8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1"/>
    <x v="1"/>
    <x v="0"/>
    <x v="0"/>
    <x v="0"/>
    <x v="0"/>
    <x v="0"/>
    <x v="41"/>
    <x v="2"/>
    <x v="2"/>
    <x v="1"/>
    <x v="2"/>
    <x v="1"/>
    <x v="4"/>
    <x v="1"/>
    <x v="1"/>
    <x v="1"/>
    <x v="1"/>
    <x v="1"/>
    <x v="1"/>
    <x v="4"/>
    <x v="6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1"/>
    <x v="3"/>
    <x v="3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1153.4914799999999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4"/>
    <x v="0"/>
    <x v="0"/>
    <x v="0"/>
    <x v="0"/>
    <x v="0"/>
    <x v="0"/>
    <n v="961.24289999999996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2"/>
    <x v="1"/>
    <x v="9"/>
    <x v="1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9"/>
    <x v="3"/>
    <x v="3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2"/>
    <x v="1"/>
    <x v="22"/>
    <x v="0"/>
    <x v="0"/>
    <x v="0"/>
    <x v="0"/>
    <x v="0"/>
    <x v="0"/>
    <x v="0"/>
    <x v="0"/>
    <x v="0"/>
    <x v="0"/>
    <x v="0"/>
    <x v="0"/>
    <m/>
    <x v="1"/>
    <x v="1"/>
    <x v="1"/>
    <x v="12"/>
    <n v="31992.777071999997"/>
    <n v="43189.460111999993"/>
    <x v="27"/>
    <x v="18"/>
    <n v="52503.594551999995"/>
    <n v="43130.702852927032"/>
    <x v="28"/>
    <x v="23"/>
    <x v="20"/>
    <x v="19"/>
    <x v="17"/>
    <x v="9"/>
    <x v="1"/>
    <x v="1"/>
    <x v="1"/>
    <x v="1"/>
    <x v="1"/>
    <x v="1"/>
    <x v="1"/>
    <x v="1"/>
    <x v="20"/>
    <x v="22"/>
    <x v="28"/>
    <x v="13"/>
    <x v="1"/>
    <x v="1"/>
    <x v="1"/>
    <x v="1"/>
    <x v="1"/>
    <x v="1"/>
    <x v="1"/>
    <x v="1"/>
    <x v="0"/>
    <x v="14"/>
    <x v="19"/>
    <x v="19"/>
    <x v="15"/>
    <x v="1"/>
    <x v="25"/>
    <x v="20"/>
    <x v="14"/>
    <x v="14"/>
    <x v="12"/>
    <x v="11"/>
    <x v="10"/>
    <n v="3283155.966927440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Сводная таблица2" cacheId="1" applyNumberFormats="0" applyBorderFormats="0" applyFontFormats="0" applyPatternFormats="0" applyAlignmentFormats="0" applyWidthHeightFormats="1" dataCaption="Значения" updatedVersion="6" minRefreshableVersion="3" useAutoFormatting="1" colGrandTotals="0" itemPrintTitles="1" createdVersion="6" indent="0" outline="1" outlineData="1" multipleFieldFilters="0">
  <location ref="A5:H15" firstHeaderRow="0" firstDataRow="1" firstDataCol="1" rowPageCount="3" colPageCount="1"/>
  <pivotFields count="200">
    <pivotField showAll="0">
      <items count="9">
        <item m="1" x="7"/>
        <item x="0"/>
        <item m="1" x="3"/>
        <item m="1" x="4"/>
        <item m="1" x="5"/>
        <item m="1" x="6"/>
        <item x="1"/>
        <item x="2"/>
        <item t="default"/>
      </items>
    </pivotField>
    <pivotField showAll="0"/>
    <pivotField axis="axisRow" showAll="0">
      <items count="37">
        <item m="1" x="23"/>
        <item m="1" x="25"/>
        <item m="1" x="14"/>
        <item m="1" x="26"/>
        <item m="1" x="29"/>
        <item m="1" x="18"/>
        <item m="1" x="31"/>
        <item m="1" x="32"/>
        <item m="1" x="21"/>
        <item x="9"/>
        <item m="1" x="27"/>
        <item m="1" x="16"/>
        <item m="1" x="15"/>
        <item m="1" x="22"/>
        <item m="1" x="28"/>
        <item x="1"/>
        <item m="1" x="13"/>
        <item m="1" x="19"/>
        <item sd="0" m="1" x="20"/>
        <item sd="0" m="1" x="30"/>
        <item sd="0" m="1" x="35"/>
        <item sd="0" m="1" x="17"/>
        <item sd="0" m="1" x="24"/>
        <item m="1" x="11"/>
        <item sd="0" m="1" x="34"/>
        <item m="1" x="33"/>
        <item sd="0" m="1" x="12"/>
        <item sd="0" x="0"/>
        <item sd="0" x="2"/>
        <item sd="0" x="3"/>
        <item sd="0" x="4"/>
        <item sd="0" x="5"/>
        <item sd="0" x="6"/>
        <item sd="0" x="7"/>
        <item sd="0" x="8"/>
        <item sd="0" x="10"/>
        <item t="default"/>
      </items>
    </pivotField>
    <pivotField showAll="0"/>
    <pivotField showAll="0"/>
    <pivotField axis="axisPage" multipleItemSelectionAllowed="1" showAll="0">
      <items count="14">
        <item m="1" x="7"/>
        <item m="1" x="11"/>
        <item m="1" x="12"/>
        <item m="1" x="10"/>
        <item h="1" x="3"/>
        <item x="0"/>
        <item m="1" x="6"/>
        <item m="1" x="5"/>
        <item m="1" x="9"/>
        <item x="1"/>
        <item m="1" x="8"/>
        <item x="2"/>
        <item h="1" x="4"/>
        <item t="default"/>
      </items>
    </pivotField>
    <pivotField multipleItemSelectionAllowed="1" showAll="0"/>
    <pivotField showAll="0"/>
    <pivotField showAll="0"/>
    <pivotField showAll="0"/>
    <pivotField showAll="0"/>
    <pivotField showAll="0"/>
    <pivotField showAll="0"/>
    <pivotField axis="axisRow" showAll="0">
      <items count="174">
        <item m="1" x="105"/>
        <item m="1" x="164"/>
        <item m="1" x="102"/>
        <item m="1" x="161"/>
        <item m="1" x="137"/>
        <item m="1" x="57"/>
        <item m="1" x="165"/>
        <item m="1" x="98"/>
        <item m="1" x="154"/>
        <item m="1" x="130"/>
        <item m="1" x="116"/>
        <item m="1" x="103"/>
        <item m="1" x="121"/>
        <item m="1" x="132"/>
        <item m="1" x="82"/>
        <item m="1" x="146"/>
        <item m="1" x="149"/>
        <item m="1" x="66"/>
        <item m="1" x="113"/>
        <item m="1" x="140"/>
        <item m="1" x="86"/>
        <item m="1" x="112"/>
        <item m="1" x="51"/>
        <item m="1" x="56"/>
        <item m="1" x="114"/>
        <item m="1" x="68"/>
        <item m="1" x="74"/>
        <item m="1" x="92"/>
        <item m="1" x="147"/>
        <item m="1" x="122"/>
        <item m="1" x="89"/>
        <item m="1" x="160"/>
        <item m="1" x="162"/>
        <item m="1" x="59"/>
        <item m="1" x="83"/>
        <item m="1" x="101"/>
        <item m="1" x="126"/>
        <item m="1" x="69"/>
        <item m="1" x="76"/>
        <item m="1" x="65"/>
        <item m="1" x="134"/>
        <item m="1" x="139"/>
        <item m="1" x="93"/>
        <item m="1" x="138"/>
        <item m="1" x="143"/>
        <item m="1" x="142"/>
        <item m="1" x="55"/>
        <item m="1" x="70"/>
        <item m="1" x="49"/>
        <item m="1" x="95"/>
        <item m="1" x="62"/>
        <item m="1" x="50"/>
        <item m="1" x="171"/>
        <item m="1" x="129"/>
        <item m="1" x="110"/>
        <item m="1" x="90"/>
        <item m="1" x="115"/>
        <item m="1" x="153"/>
        <item m="1" x="125"/>
        <item m="1" x="104"/>
        <item m="1" x="87"/>
        <item m="1" x="63"/>
        <item m="1" x="136"/>
        <item x="6"/>
        <item m="1" x="100"/>
        <item m="1" x="84"/>
        <item m="1" x="78"/>
        <item m="1" x="99"/>
        <item m="1" x="71"/>
        <item m="1" x="96"/>
        <item m="1" x="88"/>
        <item m="1" x="157"/>
        <item m="1" x="158"/>
        <item m="1" x="150"/>
        <item m="1" x="128"/>
        <item m="1" x="145"/>
        <item m="1" x="159"/>
        <item m="1" x="108"/>
        <item m="1" x="151"/>
        <item m="1" x="111"/>
        <item m="1" x="170"/>
        <item m="1" x="169"/>
        <item m="1" x="67"/>
        <item m="1" x="172"/>
        <item m="1" x="91"/>
        <item m="1" x="127"/>
        <item m="1" x="152"/>
        <item m="1" x="107"/>
        <item m="1" x="73"/>
        <item m="1" x="155"/>
        <item m="1" x="77"/>
        <item m="1" x="109"/>
        <item m="1" x="72"/>
        <item m="1" x="144"/>
        <item m="1" x="85"/>
        <item m="1" x="81"/>
        <item m="1" x="163"/>
        <item m="1" x="94"/>
        <item m="1" x="64"/>
        <item m="1" x="135"/>
        <item m="1" x="47"/>
        <item m="1" x="148"/>
        <item m="1" x="61"/>
        <item m="1" x="60"/>
        <item m="1" x="75"/>
        <item m="1" x="120"/>
        <item m="1" x="52"/>
        <item m="1" x="54"/>
        <item m="1" x="166"/>
        <item m="1" x="80"/>
        <item m="1" x="167"/>
        <item m="1" x="141"/>
        <item m="1" x="124"/>
        <item m="1" x="123"/>
        <item m="1" x="58"/>
        <item m="1" x="53"/>
        <item m="1" x="131"/>
        <item m="1" x="156"/>
        <item m="1" x="168"/>
        <item m="1" x="79"/>
        <item m="1" x="46"/>
        <item m="1" x="117"/>
        <item m="1" x="119"/>
        <item m="1" x="106"/>
        <item m="1" x="97"/>
        <item m="1" x="133"/>
        <item m="1" x="118"/>
        <item m="1" x="48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3"/>
        <item x="4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3">
        <item x="0"/>
        <item h="1" x="1"/>
        <item h="1" x="2"/>
      </items>
    </pivotField>
    <pivotField axis="axisPage" showAll="0" defaultSubtotal="0">
      <items count="8">
        <item m="1" x="5"/>
        <item x="0"/>
        <item m="1" x="2"/>
        <item m="1" x="3"/>
        <item m="1" x="4"/>
        <item m="1" x="7"/>
        <item m="1" x="6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13"/>
  </rowFields>
  <rowItems count="10"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68" hier="-1"/>
    <pageField fld="5" hier="-1"/>
    <pageField fld="69" item="1" hier="-1"/>
  </pageFields>
  <dataFields count="7">
    <dataField name=" БП" fld="26" baseField="2" baseItem="0" numFmtId="3"/>
    <dataField name="ПР пред" fld="83" baseField="2" baseItem="15" numFmtId="3"/>
    <dataField name="ПР" fld="133" baseField="2" baseItem="15" numFmtId="3"/>
    <dataField name="Пр/БП,_x000a_+/-" fld="149" baseField="0" baseItem="0" numFmtId="3"/>
    <dataField name="ПР/БП,_x000a_%" fld="152" baseField="0" baseItem="0" numFmtId="9"/>
    <dataField name="ПР/ПР,_x000a_+/-" fld="150" baseField="0" baseItem="0" numFmtId="3"/>
    <dataField name="ПР/ПР,_x000a_%" fld="151" baseField="0" baseItem="0" numFmtId="9"/>
  </dataFields>
  <formats count="29">
    <format dxfId="149">
      <pivotArea field="0" type="button" dataOnly="0" labelOnly="1" outline="0"/>
    </format>
    <format dxfId="148">
      <pivotArea field="0" type="button" dataOnly="0" labelOnly="1" outline="0"/>
    </format>
    <format dxfId="147">
      <pivotArea field="0" type="button" dataOnly="0" labelOnly="1" outline="0"/>
    </format>
    <format dxfId="146">
      <pivotArea outline="0" fieldPosition="0">
        <references count="1">
          <reference field="4294967294" count="1">
            <x v="4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1">
      <pivotArea outline="0" fieldPosition="0">
        <references count="1">
          <reference field="4294967294" count="1">
            <x v="6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2">
      <pivotArea field="2" type="button" dataOnly="0" labelOnly="1" outline="0" axis="axisRow" fieldPosition="0"/>
    </format>
    <format dxfId="131">
      <pivotArea field="2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4">
      <pivotArea dataOnly="0" outline="0" fieldPosition="0">
        <references count="1">
          <reference field="4294967294" count="1">
            <x v="1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1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</formats>
  <conditionalFormats count="12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14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Сводная таблица2" cacheId="1" applyNumberFormats="0" applyBorderFormats="0" applyFontFormats="0" applyPatternFormats="0" applyAlignmentFormats="0" applyWidthHeightFormats="1" dataCaption="Значения" updatedVersion="6" minRefreshableVersion="3" useAutoFormatting="1" colGrandTotals="0" itemPrintTitles="1" createdVersion="6" indent="0" outline="1" outlineData="1" multipleFieldFilters="0">
  <location ref="A5:H14" firstHeaderRow="0" firstDataRow="1" firstDataCol="1" rowPageCount="3" colPageCount="1"/>
  <pivotFields count="200">
    <pivotField showAll="0">
      <items count="9">
        <item m="1" x="7"/>
        <item x="0"/>
        <item m="1" x="3"/>
        <item m="1" x="4"/>
        <item m="1" x="5"/>
        <item m="1" x="6"/>
        <item x="1"/>
        <item x="2"/>
        <item t="default"/>
      </items>
    </pivotField>
    <pivotField showAll="0"/>
    <pivotField axis="axisRow" showAll="0">
      <items count="37">
        <item m="1" x="23"/>
        <item m="1" x="25"/>
        <item m="1" x="14"/>
        <item m="1" x="26"/>
        <item m="1" x="29"/>
        <item m="1" x="18"/>
        <item m="1" x="31"/>
        <item m="1" x="32"/>
        <item m="1" x="21"/>
        <item x="9"/>
        <item m="1" x="27"/>
        <item m="1" x="16"/>
        <item m="1" x="15"/>
        <item m="1" x="22"/>
        <item m="1" x="28"/>
        <item sd="0" x="1"/>
        <item m="1" x="13"/>
        <item m="1" x="19"/>
        <item sd="0" m="1" x="20"/>
        <item sd="0" m="1" x="30"/>
        <item sd="0" m="1" x="35"/>
        <item sd="0" m="1" x="17"/>
        <item sd="0" m="1" x="24"/>
        <item m="1" x="11"/>
        <item sd="0" m="1" x="34"/>
        <item m="1" x="33"/>
        <item sd="0" m="1" x="12"/>
        <item sd="0" x="0"/>
        <item x="2"/>
        <item sd="0" x="3"/>
        <item sd="0" x="4"/>
        <item sd="0" x="5"/>
        <item sd="0" x="6"/>
        <item sd="0" x="7"/>
        <item sd="0" x="8"/>
        <item x="10"/>
        <item t="default"/>
      </items>
    </pivotField>
    <pivotField showAll="0"/>
    <pivotField showAll="0"/>
    <pivotField axis="axisPage" multipleItemSelectionAllowed="1" showAll="0">
      <items count="14">
        <item m="1" x="7"/>
        <item m="1" x="11"/>
        <item h="1" m="1" x="12"/>
        <item m="1" x="10"/>
        <item x="3"/>
        <item h="1" x="0"/>
        <item m="1" x="6"/>
        <item m="1" x="5"/>
        <item m="1" x="9"/>
        <item h="1" x="1"/>
        <item h="1" m="1" x="8"/>
        <item h="1" x="2"/>
        <item h="1" x="4"/>
        <item t="default"/>
      </items>
    </pivotField>
    <pivotField multipleItemSelectionAllowed="1" showAll="0"/>
    <pivotField showAll="0"/>
    <pivotField showAll="0"/>
    <pivotField showAll="0"/>
    <pivotField showAll="0"/>
    <pivotField showAll="0"/>
    <pivotField showAll="0"/>
    <pivotField axis="axisRow" showAll="0">
      <items count="174">
        <item m="1" x="105"/>
        <item m="1" x="164"/>
        <item m="1" x="102"/>
        <item m="1" x="161"/>
        <item m="1" x="137"/>
        <item m="1" x="57"/>
        <item m="1" x="165"/>
        <item m="1" x="98"/>
        <item m="1" x="154"/>
        <item m="1" x="130"/>
        <item m="1" x="116"/>
        <item m="1" x="103"/>
        <item m="1" x="121"/>
        <item m="1" x="132"/>
        <item m="1" x="82"/>
        <item m="1" x="146"/>
        <item m="1" x="149"/>
        <item m="1" x="66"/>
        <item m="1" x="113"/>
        <item m="1" x="140"/>
        <item m="1" x="86"/>
        <item m="1" x="112"/>
        <item m="1" x="51"/>
        <item m="1" x="56"/>
        <item m="1" x="114"/>
        <item m="1" x="68"/>
        <item m="1" x="74"/>
        <item m="1" x="92"/>
        <item m="1" x="147"/>
        <item m="1" x="122"/>
        <item m="1" x="89"/>
        <item m="1" x="160"/>
        <item m="1" x="162"/>
        <item m="1" x="59"/>
        <item m="1" x="83"/>
        <item m="1" x="101"/>
        <item m="1" x="126"/>
        <item m="1" x="69"/>
        <item m="1" x="76"/>
        <item m="1" x="65"/>
        <item m="1" x="134"/>
        <item m="1" x="139"/>
        <item m="1" x="93"/>
        <item m="1" x="138"/>
        <item m="1" x="143"/>
        <item m="1" x="142"/>
        <item m="1" x="55"/>
        <item m="1" x="70"/>
        <item m="1" x="49"/>
        <item m="1" x="95"/>
        <item m="1" x="62"/>
        <item m="1" x="50"/>
        <item m="1" x="171"/>
        <item m="1" x="129"/>
        <item m="1" x="110"/>
        <item m="1" x="90"/>
        <item m="1" x="115"/>
        <item m="1" x="153"/>
        <item m="1" x="125"/>
        <item m="1" x="104"/>
        <item m="1" x="87"/>
        <item m="1" x="63"/>
        <item m="1" x="136"/>
        <item x="6"/>
        <item m="1" x="100"/>
        <item m="1" x="84"/>
        <item m="1" x="78"/>
        <item m="1" x="99"/>
        <item m="1" x="71"/>
        <item m="1" x="96"/>
        <item m="1" x="88"/>
        <item m="1" x="157"/>
        <item m="1" x="158"/>
        <item m="1" x="150"/>
        <item m="1" x="128"/>
        <item m="1" x="145"/>
        <item m="1" x="159"/>
        <item m="1" x="108"/>
        <item m="1" x="151"/>
        <item m="1" x="111"/>
        <item m="1" x="170"/>
        <item m="1" x="169"/>
        <item m="1" x="67"/>
        <item m="1" x="172"/>
        <item m="1" x="91"/>
        <item m="1" x="127"/>
        <item m="1" x="152"/>
        <item m="1" x="107"/>
        <item m="1" x="73"/>
        <item m="1" x="155"/>
        <item m="1" x="77"/>
        <item m="1" x="109"/>
        <item m="1" x="72"/>
        <item m="1" x="144"/>
        <item m="1" x="85"/>
        <item m="1" x="81"/>
        <item m="1" x="163"/>
        <item m="1" x="94"/>
        <item m="1" x="64"/>
        <item m="1" x="135"/>
        <item m="1" x="47"/>
        <item m="1" x="148"/>
        <item m="1" x="61"/>
        <item m="1" x="60"/>
        <item m="1" x="75"/>
        <item m="1" x="120"/>
        <item m="1" x="52"/>
        <item m="1" x="54"/>
        <item m="1" x="166"/>
        <item m="1" x="80"/>
        <item m="1" x="167"/>
        <item m="1" x="141"/>
        <item m="1" x="124"/>
        <item m="1" x="123"/>
        <item m="1" x="58"/>
        <item m="1" x="53"/>
        <item m="1" x="131"/>
        <item m="1" x="156"/>
        <item m="1" x="168"/>
        <item m="1" x="79"/>
        <item m="1" x="46"/>
        <item m="1" x="117"/>
        <item m="1" x="119"/>
        <item m="1" x="106"/>
        <item m="1" x="97"/>
        <item m="1" x="133"/>
        <item m="1" x="118"/>
        <item m="1" x="48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3"/>
        <item x="4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3">
        <item x="0"/>
        <item h="1" x="1"/>
        <item h="1" x="2"/>
      </items>
    </pivotField>
    <pivotField axis="axisPage" showAll="0" defaultSubtotal="0">
      <items count="8">
        <item m="1" x="5"/>
        <item x="0"/>
        <item m="1" x="2"/>
        <item m="1" x="3"/>
        <item m="1" x="4"/>
        <item m="1" x="7"/>
        <item m="1" x="6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13"/>
  </rowFields>
  <rowItems count="9">
    <i>
      <x v="15"/>
    </i>
    <i>
      <x v="27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68" hier="-1"/>
    <pageField fld="5" hier="-1"/>
    <pageField fld="69" hier="-1"/>
  </pageFields>
  <dataFields count="7">
    <dataField name=" БП" fld="26" baseField="2" baseItem="0" numFmtId="3"/>
    <dataField name="ПР пред" fld="83" baseField="2" baseItem="15" numFmtId="3"/>
    <dataField name="ПР" fld="133" baseField="2" baseItem="15" numFmtId="3"/>
    <dataField name="Пр/БП,_x000a_+/-" fld="149" baseField="0" baseItem="0" numFmtId="3"/>
    <dataField name="ПР/БП,_x000a_%" fld="152" baseField="0" baseItem="0" numFmtId="9"/>
    <dataField name="ПР/ПР,_x000a_+/-" fld="150" baseField="0" baseItem="0" numFmtId="3"/>
    <dataField name="ПР/ПР,_x000a_%" fld="151" baseField="0" baseItem="0" numFmtId="9"/>
  </dataFields>
  <formats count="29">
    <format dxfId="105">
      <pivotArea field="0" type="button" dataOnly="0" labelOnly="1" outline="0"/>
    </format>
    <format dxfId="104">
      <pivotArea field="0" type="button" dataOnly="0" labelOnly="1" outline="0"/>
    </format>
    <format dxfId="103">
      <pivotArea field="0" type="button" dataOnly="0" labelOnly="1" outline="0"/>
    </format>
    <format dxfId="102">
      <pivotArea outline="0" fieldPosition="0">
        <references count="1">
          <reference field="4294967294" count="1">
            <x v="4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7">
      <pivotArea outline="0" fieldPosition="0">
        <references count="1">
          <reference field="4294967294" count="1">
            <x v="6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8">
      <pivotArea field="2" type="button" dataOnly="0" labelOnly="1" outline="0" axis="axisRow" fieldPosition="0"/>
    </format>
    <format dxfId="87">
      <pivotArea field="2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">
      <pivotArea dataOnly="0" outline="0" fieldPosition="0">
        <references count="1">
          <reference field="4294967294" count="1">
            <x v="1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7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</formats>
  <conditionalFormats count="12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14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Сводная таблица2" cacheId="1" applyNumberFormats="0" applyBorderFormats="0" applyFontFormats="0" applyPatternFormats="0" applyAlignmentFormats="0" applyWidthHeightFormats="1" dataCaption="Значения" updatedVersion="6" minRefreshableVersion="3" useAutoFormatting="1" colGrandTotals="0" itemPrintTitles="1" createdVersion="6" indent="0" outline="1" outlineData="1" multipleFieldFilters="0" fieldListSortAscending="1">
  <location ref="A6:H16" firstHeaderRow="0" firstDataRow="1" firstDataCol="1" rowPageCount="3" colPageCount="1"/>
  <pivotFields count="200">
    <pivotField showAll="0">
      <items count="9">
        <item m="1" x="7"/>
        <item x="0"/>
        <item m="1" x="3"/>
        <item m="1" x="4"/>
        <item m="1" x="5"/>
        <item m="1" x="6"/>
        <item x="1"/>
        <item x="2"/>
        <item t="default"/>
      </items>
    </pivotField>
    <pivotField showAll="0"/>
    <pivotField axis="axisRow" showAll="0">
      <items count="37">
        <item m="1" x="23"/>
        <item m="1" x="25"/>
        <item m="1" x="14"/>
        <item m="1" x="26"/>
        <item m="1" x="29"/>
        <item m="1" x="18"/>
        <item m="1" x="31"/>
        <item m="1" x="32"/>
        <item m="1" x="21"/>
        <item x="9"/>
        <item m="1" x="27"/>
        <item m="1" x="16"/>
        <item m="1" x="15"/>
        <item m="1" x="22"/>
        <item m="1" x="28"/>
        <item x="1"/>
        <item sd="0" m="1" x="13"/>
        <item m="1" x="19"/>
        <item sd="0" m="1" x="20"/>
        <item sd="0" m="1" x="30"/>
        <item m="1" x="35"/>
        <item m="1" x="17"/>
        <item m="1" x="24"/>
        <item m="1" x="11"/>
        <item sd="0" m="1" x="34"/>
        <item m="1" x="33"/>
        <item sd="0" m="1" x="12"/>
        <item sd="0" x="0"/>
        <item sd="0" x="2"/>
        <item sd="0" x="3"/>
        <item sd="0" x="4"/>
        <item sd="0" x="5"/>
        <item sd="0" x="6"/>
        <item sd="0" x="7"/>
        <item sd="0" x="8"/>
        <item sd="0" x="10"/>
        <item t="default"/>
      </items>
    </pivotField>
    <pivotField showAll="0"/>
    <pivotField showAll="0"/>
    <pivotField axis="axisPage" multipleItemSelectionAllowed="1" showAll="0">
      <items count="14">
        <item m="1" x="7"/>
        <item m="1" x="11"/>
        <item m="1" x="12"/>
        <item m="1" x="10"/>
        <item h="1" x="3"/>
        <item x="0"/>
        <item m="1" x="6"/>
        <item m="1" x="5"/>
        <item m="1" x="9"/>
        <item x="1"/>
        <item m="1" x="8"/>
        <item x="2"/>
        <item h="1" x="4"/>
        <item t="default"/>
      </items>
    </pivotField>
    <pivotField multipleItemSelectionAllowed="1" showAll="0"/>
    <pivotField showAll="0"/>
    <pivotField multipleItemSelectionAllowed="1" showAll="0"/>
    <pivotField showAll="0"/>
    <pivotField showAll="0"/>
    <pivotField showAll="0"/>
    <pivotField showAll="0"/>
    <pivotField axis="axisRow" showAll="0">
      <items count="174">
        <item m="1" x="105"/>
        <item m="1" x="164"/>
        <item m="1" x="102"/>
        <item m="1" x="161"/>
        <item m="1" x="137"/>
        <item m="1" x="57"/>
        <item m="1" x="98"/>
        <item m="1" x="154"/>
        <item m="1" x="130"/>
        <item m="1" x="116"/>
        <item m="1" x="121"/>
        <item m="1" x="132"/>
        <item m="1" x="96"/>
        <item m="1" x="78"/>
        <item m="1" x="84"/>
        <item m="1" x="71"/>
        <item m="1" x="99"/>
        <item m="1" x="108"/>
        <item m="1" x="51"/>
        <item m="1" x="56"/>
        <item m="1" x="114"/>
        <item m="1" x="68"/>
        <item m="1" x="74"/>
        <item m="1" x="92"/>
        <item m="1" x="159"/>
        <item m="1" x="160"/>
        <item m="1" x="162"/>
        <item m="1" x="157"/>
        <item m="1" x="83"/>
        <item m="1" x="150"/>
        <item m="1" x="101"/>
        <item m="1" x="128"/>
        <item m="1" x="69"/>
        <item m="1" x="76"/>
        <item m="1" x="65"/>
        <item m="1" x="134"/>
        <item m="1" x="139"/>
        <item m="1" x="138"/>
        <item m="1" x="142"/>
        <item m="1" x="49"/>
        <item m="1" x="62"/>
        <item m="1" x="50"/>
        <item m="1" x="171"/>
        <item m="1" x="129"/>
        <item m="1" x="110"/>
        <item x="6"/>
        <item m="1" x="103"/>
        <item m="1" x="66"/>
        <item m="1" x="126"/>
        <item m="1" x="59"/>
        <item m="1" x="70"/>
        <item m="1" x="89"/>
        <item m="1" x="86"/>
        <item m="1" x="165"/>
        <item m="1" x="112"/>
        <item m="1" x="100"/>
        <item m="1" x="145"/>
        <item m="1" x="158"/>
        <item m="1" x="88"/>
        <item m="1" x="122"/>
        <item m="1" x="146"/>
        <item m="1" x="82"/>
        <item m="1" x="90"/>
        <item m="1" x="93"/>
        <item m="1" x="115"/>
        <item m="1" x="153"/>
        <item m="1" x="125"/>
        <item m="1" x="149"/>
        <item m="1" x="95"/>
        <item m="1" x="143"/>
        <item m="1" x="55"/>
        <item m="1" x="113"/>
        <item m="1" x="140"/>
        <item m="1" x="147"/>
        <item m="1" x="104"/>
        <item m="1" x="87"/>
        <item m="1" x="63"/>
        <item m="1" x="136"/>
        <item m="1" x="151"/>
        <item m="1" x="111"/>
        <item m="1" x="170"/>
        <item m="1" x="169"/>
        <item m="1" x="67"/>
        <item m="1" x="172"/>
        <item m="1" x="91"/>
        <item m="1" x="127"/>
        <item m="1" x="152"/>
        <item m="1" x="107"/>
        <item m="1" x="73"/>
        <item m="1" x="155"/>
        <item m="1" x="77"/>
        <item m="1" x="109"/>
        <item m="1" x="72"/>
        <item m="1" x="144"/>
        <item m="1" x="85"/>
        <item m="1" x="81"/>
        <item m="1" x="163"/>
        <item m="1" x="94"/>
        <item m="1" x="64"/>
        <item m="1" x="135"/>
        <item m="1" x="47"/>
        <item m="1" x="148"/>
        <item m="1" x="61"/>
        <item m="1" x="60"/>
        <item m="1" x="75"/>
        <item m="1" x="120"/>
        <item m="1" x="52"/>
        <item m="1" x="54"/>
        <item m="1" x="166"/>
        <item m="1" x="80"/>
        <item m="1" x="167"/>
        <item m="1" x="141"/>
        <item m="1" x="124"/>
        <item m="1" x="123"/>
        <item m="1" x="58"/>
        <item m="1" x="53"/>
        <item m="1" x="131"/>
        <item m="1" x="156"/>
        <item m="1" x="168"/>
        <item m="1" x="79"/>
        <item m="1" x="46"/>
        <item m="1" x="117"/>
        <item m="1" x="119"/>
        <item m="1" x="106"/>
        <item m="1" x="97"/>
        <item m="1" x="133"/>
        <item m="1" x="118"/>
        <item m="1" x="48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3"/>
        <item x="4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showAll="0" defaultSubtotal="0">
      <items count="3">
        <item x="0"/>
        <item x="1"/>
        <item x="2"/>
      </items>
    </pivotField>
    <pivotField axis="axisPage" showAll="0" defaultSubtotal="0">
      <items count="8">
        <item m="1" x="5"/>
        <item x="0"/>
        <item m="1" x="2"/>
        <item m="1" x="3"/>
        <item m="1" x="4"/>
        <item m="1" x="7"/>
        <item m="1" x="6"/>
        <item x="1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13"/>
  </rowFields>
  <rowItems count="10"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68" item="0" hier="-1"/>
    <pageField fld="5" hier="-1"/>
    <pageField fld="69" item="1" hier="-1"/>
  </pageFields>
  <dataFields count="7">
    <dataField name=" БП" fld="70" baseField="2" baseItem="15" numFmtId="3"/>
    <dataField name=" ПР пред" fld="120" baseField="2" baseItem="15" numFmtId="3"/>
    <dataField name="ПР" fld="134" baseField="13" baseItem="85" numFmtId="3"/>
    <dataField name="факт/БП_x000a_+/-" fld="147" baseField="0" baseItem="0" numFmtId="3"/>
    <dataField name="факт/БП,_x000a_%" fld="154" baseField="0" baseItem="0" numFmtId="9"/>
    <dataField name="факт/пр_x000a_+/-" fld="148" baseField="0" baseItem="0" numFmtId="3"/>
    <dataField name="ПР/ПР,_x000a_%" fld="153" baseField="0" baseItem="0" numFmtId="9"/>
  </dataFields>
  <formats count="24">
    <format dxfId="64">
      <pivotArea field="0" type="button" dataOnly="0" labelOnly="1" outline="0"/>
    </format>
    <format dxfId="63">
      <pivotArea field="0" type="button" dataOnly="0" labelOnly="1" outline="0"/>
    </format>
    <format dxfId="62">
      <pivotArea field="0" type="button" dataOnly="0" labelOnly="1" outline="0"/>
    </format>
    <format dxfId="61">
      <pivotArea field="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59">
      <pivotArea field="2" type="button" dataOnly="0" labelOnly="1" outline="0" axis="axisRow" fieldPosition="0"/>
    </format>
    <format dxfId="58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57">
      <pivotArea field="2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55">
      <pivotArea outline="0" fieldPosition="0">
        <references count="1">
          <reference field="4294967294" count="1">
            <x v="6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1">
      <pivotArea outline="0" fieldPosition="0">
        <references count="1">
          <reference field="4294967294" count="1">
            <x v="4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7">
      <pivotArea outline="0" fieldPosition="0">
        <references count="1">
          <reference field="4294967294" count="1">
            <x v="3"/>
          </reference>
        </references>
      </pivotArea>
    </format>
    <format dxfId="46">
      <pivotArea outline="0" fieldPosition="0">
        <references count="1">
          <reference field="4294967294" count="1">
            <x v="4"/>
          </reference>
        </references>
      </pivotArea>
    </format>
    <format dxfId="45">
      <pivotArea outline="0" fieldPosition="0">
        <references count="1">
          <reference field="4294967294" count="1">
            <x v="5"/>
          </reference>
        </references>
      </pivotArea>
    </format>
    <format dxfId="44">
      <pivotArea outline="0" fieldPosition="0">
        <references count="1">
          <reference field="4294967294" count="1">
            <x v="6"/>
          </reference>
        </references>
      </pivotArea>
    </format>
    <format dxfId="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</formats>
  <conditionalFormats count="8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12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9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Сводная таблица2" cacheId="1" applyNumberFormats="0" applyBorderFormats="0" applyFontFormats="0" applyPatternFormats="0" applyAlignmentFormats="0" applyWidthHeightFormats="1" dataCaption="Значения" updatedVersion="6" minRefreshableVersion="3" useAutoFormatting="1" colGrandTotals="0" itemPrintTitles="1" createdVersion="6" indent="0" outline="1" outlineData="1" multipleFieldFilters="0" fieldListSortAscending="1">
  <location ref="A6:H15" firstHeaderRow="0" firstDataRow="1" firstDataCol="1" rowPageCount="3" colPageCount="1"/>
  <pivotFields count="200">
    <pivotField showAll="0">
      <items count="9">
        <item m="1" x="7"/>
        <item x="0"/>
        <item m="1" x="3"/>
        <item m="1" x="4"/>
        <item m="1" x="5"/>
        <item m="1" x="6"/>
        <item x="1"/>
        <item x="2"/>
        <item t="default"/>
      </items>
    </pivotField>
    <pivotField showAll="0"/>
    <pivotField axis="axisRow" showAll="0">
      <items count="37">
        <item m="1" x="23"/>
        <item m="1" x="25"/>
        <item m="1" x="14"/>
        <item m="1" x="26"/>
        <item m="1" x="29"/>
        <item m="1" x="18"/>
        <item m="1" x="31"/>
        <item m="1" x="32"/>
        <item m="1" x="21"/>
        <item x="9"/>
        <item m="1" x="27"/>
        <item m="1" x="16"/>
        <item m="1" x="15"/>
        <item m="1" x="22"/>
        <item m="1" x="28"/>
        <item sd="0" x="1"/>
        <item sd="0" m="1" x="13"/>
        <item m="1" x="19"/>
        <item m="1" x="20"/>
        <item m="1" x="30"/>
        <item m="1" x="35"/>
        <item m="1" x="17"/>
        <item m="1" x="24"/>
        <item m="1" x="11"/>
        <item m="1" x="34"/>
        <item m="1" x="33"/>
        <item m="1" x="12"/>
        <item sd="0" x="0"/>
        <item x="2"/>
        <item sd="0" x="3"/>
        <item sd="0" x="4"/>
        <item sd="0" x="5"/>
        <item sd="0" x="6"/>
        <item sd="0" x="7"/>
        <item sd="0" x="8"/>
        <item x="10"/>
        <item t="default"/>
      </items>
    </pivotField>
    <pivotField showAll="0"/>
    <pivotField showAll="0"/>
    <pivotField axis="axisPage" multipleItemSelectionAllowed="1" showAll="0">
      <items count="14">
        <item m="1" x="7"/>
        <item m="1" x="11"/>
        <item h="1" m="1" x="12"/>
        <item m="1" x="10"/>
        <item x="3"/>
        <item h="1" x="0"/>
        <item m="1" x="6"/>
        <item m="1" x="5"/>
        <item m="1" x="9"/>
        <item h="1" x="1"/>
        <item h="1" m="1" x="8"/>
        <item h="1" x="2"/>
        <item h="1" x="4"/>
        <item t="default"/>
      </items>
    </pivotField>
    <pivotField multipleItemSelectionAllowed="1" showAll="0"/>
    <pivotField showAll="0"/>
    <pivotField multipleItemSelectionAllowed="1" showAll="0"/>
    <pivotField showAll="0"/>
    <pivotField showAll="0"/>
    <pivotField showAll="0"/>
    <pivotField showAll="0"/>
    <pivotField axis="axisRow" showAll="0">
      <items count="174">
        <item m="1" x="105"/>
        <item m="1" x="164"/>
        <item m="1" x="102"/>
        <item m="1" x="161"/>
        <item m="1" x="137"/>
        <item m="1" x="57"/>
        <item m="1" x="98"/>
        <item m="1" x="154"/>
        <item m="1" x="130"/>
        <item m="1" x="116"/>
        <item m="1" x="121"/>
        <item m="1" x="132"/>
        <item m="1" x="96"/>
        <item m="1" x="78"/>
        <item m="1" x="84"/>
        <item m="1" x="71"/>
        <item m="1" x="99"/>
        <item m="1" x="108"/>
        <item m="1" x="51"/>
        <item m="1" x="56"/>
        <item m="1" x="114"/>
        <item m="1" x="68"/>
        <item m="1" x="74"/>
        <item m="1" x="92"/>
        <item m="1" x="159"/>
        <item m="1" x="160"/>
        <item m="1" x="162"/>
        <item m="1" x="157"/>
        <item m="1" x="83"/>
        <item m="1" x="150"/>
        <item m="1" x="101"/>
        <item m="1" x="128"/>
        <item m="1" x="69"/>
        <item m="1" x="76"/>
        <item m="1" x="65"/>
        <item m="1" x="134"/>
        <item m="1" x="139"/>
        <item m="1" x="138"/>
        <item m="1" x="142"/>
        <item m="1" x="49"/>
        <item m="1" x="62"/>
        <item m="1" x="50"/>
        <item m="1" x="171"/>
        <item m="1" x="129"/>
        <item m="1" x="110"/>
        <item x="6"/>
        <item m="1" x="103"/>
        <item m="1" x="66"/>
        <item m="1" x="126"/>
        <item m="1" x="59"/>
        <item m="1" x="70"/>
        <item m="1" x="89"/>
        <item m="1" x="86"/>
        <item m="1" x="165"/>
        <item m="1" x="112"/>
        <item m="1" x="100"/>
        <item m="1" x="145"/>
        <item m="1" x="158"/>
        <item m="1" x="88"/>
        <item m="1" x="122"/>
        <item m="1" x="146"/>
        <item m="1" x="82"/>
        <item m="1" x="90"/>
        <item m="1" x="93"/>
        <item m="1" x="115"/>
        <item m="1" x="153"/>
        <item m="1" x="125"/>
        <item m="1" x="149"/>
        <item m="1" x="95"/>
        <item m="1" x="143"/>
        <item m="1" x="55"/>
        <item m="1" x="113"/>
        <item m="1" x="140"/>
        <item m="1" x="147"/>
        <item m="1" x="104"/>
        <item m="1" x="87"/>
        <item m="1" x="63"/>
        <item m="1" x="136"/>
        <item m="1" x="151"/>
        <item m="1" x="111"/>
        <item m="1" x="170"/>
        <item m="1" x="169"/>
        <item m="1" x="67"/>
        <item m="1" x="172"/>
        <item m="1" x="91"/>
        <item m="1" x="127"/>
        <item m="1" x="152"/>
        <item m="1" x="107"/>
        <item m="1" x="73"/>
        <item m="1" x="155"/>
        <item m="1" x="77"/>
        <item m="1" x="109"/>
        <item m="1" x="72"/>
        <item m="1" x="144"/>
        <item m="1" x="85"/>
        <item m="1" x="81"/>
        <item m="1" x="163"/>
        <item m="1" x="94"/>
        <item m="1" x="64"/>
        <item m="1" x="135"/>
        <item m="1" x="47"/>
        <item m="1" x="148"/>
        <item m="1" x="61"/>
        <item m="1" x="60"/>
        <item m="1" x="75"/>
        <item m="1" x="120"/>
        <item m="1" x="52"/>
        <item m="1" x="54"/>
        <item m="1" x="166"/>
        <item m="1" x="80"/>
        <item m="1" x="167"/>
        <item m="1" x="141"/>
        <item m="1" x="124"/>
        <item m="1" x="123"/>
        <item m="1" x="58"/>
        <item m="1" x="53"/>
        <item m="1" x="131"/>
        <item m="1" x="156"/>
        <item m="1" x="168"/>
        <item m="1" x="79"/>
        <item m="1" x="46"/>
        <item m="1" x="117"/>
        <item m="1" x="119"/>
        <item m="1" x="106"/>
        <item m="1" x="97"/>
        <item m="1" x="133"/>
        <item m="1" x="118"/>
        <item m="1" x="48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3"/>
        <item x="4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showAll="0" defaultSubtotal="0">
      <items count="3">
        <item x="0"/>
        <item x="1"/>
        <item x="2"/>
      </items>
    </pivotField>
    <pivotField axis="axisPage" showAll="0" defaultSubtotal="0">
      <items count="8">
        <item m="1" x="5"/>
        <item x="0"/>
        <item m="1" x="2"/>
        <item m="1" x="3"/>
        <item m="1" x="4"/>
        <item m="1" x="7"/>
        <item m="1" x="6"/>
        <item x="1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13"/>
  </rowFields>
  <rowItems count="9">
    <i>
      <x v="15"/>
    </i>
    <i>
      <x v="27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68" item="0" hier="-1"/>
    <pageField fld="5" hier="-1"/>
    <pageField fld="69" hier="-1"/>
  </pageFields>
  <dataFields count="7">
    <dataField name=" БП" fld="70" baseField="2" baseItem="15" numFmtId="3"/>
    <dataField name=" ПР пред" fld="120" baseField="2" baseItem="15" numFmtId="3"/>
    <dataField name="ПР" fld="134" baseField="13" baseItem="85" numFmtId="3"/>
    <dataField name="факт/БП_x000a_+/-" fld="147" baseField="0" baseItem="0" numFmtId="3"/>
    <dataField name="факт/БП,_x000a_%" fld="154" baseField="0" baseItem="0" numFmtId="9"/>
    <dataField name="факт/пр_x000a_+/-" fld="148" baseField="0" baseItem="0" numFmtId="3"/>
    <dataField name="ПР/ПР,_x000a_%" fld="153" baseField="0" baseItem="0" numFmtId="9"/>
  </dataFields>
  <formats count="24">
    <format dxfId="28">
      <pivotArea field="0" type="button" dataOnly="0" labelOnly="1" outline="0"/>
    </format>
    <format dxfId="27">
      <pivotArea field="0" type="button" dataOnly="0" labelOnly="1" outline="0"/>
    </format>
    <format dxfId="26">
      <pivotArea field="0" type="button" dataOnly="0" labelOnly="1" outline="0"/>
    </format>
    <format dxfId="25">
      <pivotArea field="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23">
      <pivotArea field="2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21">
      <pivotArea field="2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19">
      <pivotArea outline="0" fieldPosition="0">
        <references count="1">
          <reference field="4294967294" count="1">
            <x v="6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">
      <pivotArea outline="0" fieldPosition="0">
        <references count="1">
          <reference field="4294967294" count="1">
            <x v="4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1">
      <pivotArea outline="0" fieldPosition="0">
        <references count="1">
          <reference field="4294967294" count="1">
            <x v="3"/>
          </reference>
        </references>
      </pivotArea>
    </format>
    <format dxfId="10">
      <pivotArea outline="0" fieldPosition="0">
        <references count="1">
          <reference field="4294967294" count="1">
            <x v="4"/>
          </reference>
        </references>
      </pivotArea>
    </format>
    <format dxfId="9">
      <pivotArea outline="0" fieldPosition="0">
        <references count="1">
          <reference field="4294967294" count="1">
            <x v="5"/>
          </reference>
        </references>
      </pivotArea>
    </format>
    <format dxfId="8">
      <pivotArea outline="0" fieldPosition="0">
        <references count="1">
          <reference field="4294967294" count="1">
            <x v="6"/>
          </reference>
        </references>
      </pivotArea>
    </format>
    <format dxfId="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</formats>
  <conditionalFormats count="8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12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9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00000000-0016-0000-0100-000000000000}" autoFormatId="0" applyNumberFormats="0" applyBorderFormats="0" applyFontFormats="1" applyPatternFormats="1" applyAlignmentFormats="0" applyWidthHeightFormats="0">
  <queryTableRefresh preserveSortFilterLayout="0" nextId="72" unboundColumnsRight="1">
    <queryTableFields count="71">
      <queryTableField id="1" name="Компания" tableColumnId="142"/>
      <queryTableField id="2" name="Смета" tableColumnId="143"/>
      <queryTableField id="3" name="Статья БК" tableColumnId="144"/>
      <queryTableField id="4" name="ЦФО предприятия" tableColumnId="145"/>
      <queryTableField id="5" name="ЦФО унивесальное" tableColumnId="146"/>
      <queryTableField id="6" name="Месторождение" tableColumnId="147"/>
      <queryTableField id="7" name="Контрагент" tableColumnId="148"/>
      <queryTableField id="8" name="Договор" tableColumnId="149"/>
      <queryTableField id="9" name="Номенклатруная группа" tableColumnId="150"/>
      <queryTableField id="10" name="Номенклатура" tableColumnId="151"/>
      <queryTableField id="11" name="Вид расхода" tableColumnId="152"/>
      <queryTableField id="12" name="Способ отгрузки" tableColumnId="153"/>
      <queryTableField id="13" name="Направление реализации" tableColumnId="154"/>
      <queryTableField id="14" name="Комментарий" tableColumnId="155"/>
      <queryTableField id="15" name="БП 2024.01" tableColumnId="156"/>
      <queryTableField id="16" name="БП 2024.02" tableColumnId="157"/>
      <queryTableField id="17" name="БП 2024.03" tableColumnId="158"/>
      <queryTableField id="18" name="БП 2024.04" tableColumnId="159"/>
      <queryTableField id="19" name="БП 2024.05" tableColumnId="160"/>
      <queryTableField id="20" name="БП 2024.06" tableColumnId="161"/>
      <queryTableField id="21" name="БП 2024.07" tableColumnId="162"/>
      <queryTableField id="22" name="БП 2024.08" tableColumnId="163"/>
      <queryTableField id="23" name="БП 2024.09" tableColumnId="164"/>
      <queryTableField id="24" name="БП 2024.10" tableColumnId="165"/>
      <queryTableField id="25" name="БП 2024.11" tableColumnId="166"/>
      <queryTableField id="26" name="БП 2024.12" tableColumnId="167"/>
      <queryTableField id="27" name="БП Итого год" tableColumnId="168"/>
      <queryTableField id="28" name="Код статьи БДР" tableColumnId="169"/>
      <queryTableField id="29" name="Код статьи БДДС" tableColumnId="170"/>
      <queryTableField id="30" name="Статья БДДС" tableColumnId="171"/>
      <queryTableField id="31" name="Отсрочка" tableColumnId="172"/>
      <queryTableField id="32" name="НДС" tableColumnId="173"/>
      <queryTableField id="33" name="БДДС _x000a_БП 2024.01" tableColumnId="174"/>
      <queryTableField id="34" name="БДДС _x000a_БП 2024.02" tableColumnId="175"/>
      <queryTableField id="35" name="БДДС _x000a_БП 2024.03" tableColumnId="176"/>
      <queryTableField id="36" name="БДДС _x000a_БП 2024.04" tableColumnId="177"/>
      <queryTableField id="37" name="БДДС _x000a_БП 2024.05" tableColumnId="178"/>
      <queryTableField id="38" name="БДДС _x000a_БП 2024.06" tableColumnId="179"/>
      <queryTableField id="39" name="БДДС _x000a_БП 2024.07" tableColumnId="180"/>
      <queryTableField id="40" name="БДДС _x000a_БП 2024.08" tableColumnId="181"/>
      <queryTableField id="41" name="БДДС _x000a_БП 2024.09" tableColumnId="182"/>
      <queryTableField id="42" name="БДДС _x000a_БП 2024.10" tableColumnId="183"/>
      <queryTableField id="43" name="БДДС _x000a_БП 2024.11" tableColumnId="184"/>
      <queryTableField id="44" name="БДДС _x000a_БП 2024.12" tableColumnId="185"/>
      <queryTableField id="45" name="БДДС _x000a_БП 2025.01" tableColumnId="186"/>
      <queryTableField id="46" name="БДДС _x000a_БП 2025.02" tableColumnId="187"/>
      <queryTableField id="47" name="БДДС _x000a_БП 2025.03" tableColumnId="188"/>
      <queryTableField id="48" name="БДДС _x000a_БП 2025.04" tableColumnId="189"/>
      <queryTableField id="49" name="БДДС _x000a_БП 2025.05" tableColumnId="190"/>
      <queryTableField id="50" name="БДДС _x000a_БП 2025.06" tableColumnId="191"/>
      <queryTableField id="51" name="БДДС _x000a_БП 2025.07" tableColumnId="192"/>
      <queryTableField id="52" name="БДДС _x000a_БП 2025.08" tableColumnId="193"/>
      <queryTableField id="53" name="БДДС _x000a_БП 2025.09" tableColumnId="194"/>
      <queryTableField id="54" name="БДДС _x000a_БП 2025.10" tableColumnId="195"/>
      <queryTableField id="55" name="БДДС _x000a_БП 2025.11" tableColumnId="196"/>
      <queryTableField id="56" name="БДДС _x000a_БП 2025.12" tableColumnId="197"/>
      <queryTableField id="57" name="КЗ БП 2024.01" tableColumnId="198"/>
      <queryTableField id="58" name="КЗ БП 2024.02" tableColumnId="199"/>
      <queryTableField id="59" name="КЗ БП 2024.03" tableColumnId="200"/>
      <queryTableField id="60" name="КЗ БП 2024.04" tableColumnId="201"/>
      <queryTableField id="61" name="КЗ БП 2024.05" tableColumnId="202"/>
      <queryTableField id="62" name="КЗ БП 2024.06" tableColumnId="203"/>
      <queryTableField id="63" name="КЗ БП 2024.07" tableColumnId="204"/>
      <queryTableField id="64" name="КЗ БП 2024.08" tableColumnId="205"/>
      <queryTableField id="65" name="КЗ БП 2024.09" tableColumnId="206"/>
      <queryTableField id="66" name="КЗ БП 2024.10" tableColumnId="207"/>
      <queryTableField id="67" name="КЗ БП 2024.11" tableColumnId="208"/>
      <queryTableField id="68" name="КЗ БП 2024.12" tableColumnId="209"/>
      <queryTableField id="69" name="Управляемость" tableColumnId="210"/>
      <queryTableField id="70" name="ВГО" tableColumnId="211"/>
      <queryTableField id="71" dataBound="0" tableColumnId="2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00000000-0016-0000-0300-000001000000}" autoFormatId="0" applyNumberFormats="0" applyBorderFormats="0" applyFontFormats="1" applyPatternFormats="1" applyAlignmentFormats="0" applyWidthHeightFormats="0">
  <queryTableRefresh preserveSortFilterLayout="0" nextId="72" unboundColumnsRight="1">
    <queryTableFields count="71">
      <queryTableField id="1" name="Компания" tableColumnId="1"/>
      <queryTableField id="2" name="Смета" tableColumnId="2"/>
      <queryTableField id="3" name="Статья БК" tableColumnId="3"/>
      <queryTableField id="4" name="ЦФО предприятия" tableColumnId="4"/>
      <queryTableField id="5" name="ЦФО унивесальное" tableColumnId="5"/>
      <queryTableField id="6" name="Месторождение" tableColumnId="6"/>
      <queryTableField id="7" name="Контрагент" tableColumnId="7"/>
      <queryTableField id="8" name="Договор" tableColumnId="8"/>
      <queryTableField id="9" name="Номенклатруная группа" tableColumnId="9"/>
      <queryTableField id="10" name="Номенклатура" tableColumnId="10"/>
      <queryTableField id="11" name="Вид расхода" tableColumnId="11"/>
      <queryTableField id="12" name="Способ отгрузки" tableColumnId="12"/>
      <queryTableField id="13" name="Направление реализации" tableColumnId="13"/>
      <queryTableField id="14" name="Комментарий" tableColumnId="14"/>
      <queryTableField id="15" name="ПР-1 2024.01" tableColumnId="15"/>
      <queryTableField id="16" name="ПР-1 2024.02" tableColumnId="16"/>
      <queryTableField id="17" name="ПР-1 2024.03" tableColumnId="17"/>
      <queryTableField id="18" name="ПР-1 2024.04" tableColumnId="18"/>
      <queryTableField id="19" name="ПР-1 2024.05" tableColumnId="19"/>
      <queryTableField id="20" name="ПР-1 2024.06" tableColumnId="20"/>
      <queryTableField id="21" name="ПР-1 2024.07" tableColumnId="21"/>
      <queryTableField id="22" name="ПР-1 2024.08" tableColumnId="22"/>
      <queryTableField id="23" name="ПР-1 2024.09" tableColumnId="23"/>
      <queryTableField id="24" name="ПР-1 2024.10" tableColumnId="24"/>
      <queryTableField id="25" name="ПР-1 2024.11" tableColumnId="25"/>
      <queryTableField id="26" name="ПР-1 2024.12" tableColumnId="26"/>
      <queryTableField id="27" name="ПР-1 Итого год" tableColumnId="27"/>
      <queryTableField id="28" name="Код статьи БДР" tableColumnId="28"/>
      <queryTableField id="29" name="Код статьи БДДС" tableColumnId="29"/>
      <queryTableField id="30" name="Статья БДДС" tableColumnId="30"/>
      <queryTableField id="31" name="Отсрочка" tableColumnId="31"/>
      <queryTableField id="32" name="НДС" tableColumnId="32"/>
      <queryTableField id="33" name="БДДС _x000a_ 2024.01" tableColumnId="33"/>
      <queryTableField id="34" name="БДДС _x000a_ 2024.02" tableColumnId="34"/>
      <queryTableField id="35" name="БДДС _x000a_ 2024.03" tableColumnId="35"/>
      <queryTableField id="36" name="БДДС _x000a_ 2024.04" tableColumnId="36"/>
      <queryTableField id="37" name="БДДС _x000a_ 2024.05" tableColumnId="37"/>
      <queryTableField id="38" name="БДДС _x000a_ 2024.06" tableColumnId="38"/>
      <queryTableField id="39" name="БДДС _x000a_ 2024.07" tableColumnId="39"/>
      <queryTableField id="40" name="БДДС _x000a_ 2024.08" tableColumnId="40"/>
      <queryTableField id="41" name="БДДС _x000a_ 2024.09" tableColumnId="41"/>
      <queryTableField id="42" name="БДДС _x000a_ 2024.10" tableColumnId="42"/>
      <queryTableField id="43" name="БДДС _x000a_ 2024.11" tableColumnId="43"/>
      <queryTableField id="44" name="БДДС _x000a_ 2024.12" tableColumnId="44"/>
      <queryTableField id="45" name="БДДС _x000a_ 2025.01" tableColumnId="45"/>
      <queryTableField id="46" name="БДДС _x000a_ 2025.02" tableColumnId="46"/>
      <queryTableField id="47" name="БДДС _x000a_ 2025.03" tableColumnId="47"/>
      <queryTableField id="48" name="БДДС _x000a_ 2025.04" tableColumnId="48"/>
      <queryTableField id="49" name="БДДС _x000a_ 2025.05" tableColumnId="49"/>
      <queryTableField id="50" name="БДДС _x000a_ 2025.06" tableColumnId="50"/>
      <queryTableField id="51" name="БДДС _x000a_ 2025.07" tableColumnId="51"/>
      <queryTableField id="52" name="БДДС _x000a_ 2025.08" tableColumnId="52"/>
      <queryTableField id="53" name="БДДС _x000a_ 2025.09" tableColumnId="53"/>
      <queryTableField id="54" name="БДДС _x000a_ 2025.10" tableColumnId="54"/>
      <queryTableField id="55" name="БДДС _x000a_ 2025.11" tableColumnId="55"/>
      <queryTableField id="56" name="БДДС _x000a_ 2025.12" tableColumnId="56"/>
      <queryTableField id="57" name="КЗ  2024.01" tableColumnId="57"/>
      <queryTableField id="58" name="КЗ  2024.02" tableColumnId="58"/>
      <queryTableField id="59" name="КЗ  2024.03" tableColumnId="59"/>
      <queryTableField id="60" name="КЗ  2024.04" tableColumnId="60"/>
      <queryTableField id="61" name="КЗ  2024.05" tableColumnId="61"/>
      <queryTableField id="62" name="КЗ  2024.06" tableColumnId="62"/>
      <queryTableField id="63" name="КЗ  2024.07" tableColumnId="63"/>
      <queryTableField id="64" name="КЗ  2024.08" tableColumnId="64"/>
      <queryTableField id="65" name="КЗ  2024.09" tableColumnId="65"/>
      <queryTableField id="66" name="КЗ  2024.10" tableColumnId="66"/>
      <queryTableField id="67" name="КЗ  2024.11" tableColumnId="67"/>
      <queryTableField id="68" name="КЗ  2024.12" tableColumnId="68"/>
      <queryTableField id="69" name="Управляемость" tableColumnId="69"/>
      <queryTableField id="70" name="ВГО" tableColumnId="70"/>
      <queryTableField id="71" dataBound="0" tableColumnId="71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00000000-0016-0000-1400-000002000000}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ID" tableColumnId="1"/>
      <queryTableField id="2" name="Контрагент" tableColumnId="2"/>
      <queryTableField id="3" name="ID2" tableColumnId="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00000000-0016-0000-1500-000003000000}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Agr_cust_COMPANY" tableColumnId="1"/>
      <queryTableField id="2" name="Контрагент" tableColumnId="2"/>
      <queryTableField id="3" name="ID" tableColumnId="3"/>
      <queryTableField id="4" name="Описание" tableColumnId="4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БП23" displayName="БП23" ref="A5:CC98" totalsRowCount="1" headerRowDxfId="482" dataDxfId="481" totalsRowDxfId="480">
  <autoFilter ref="A5:CC97" xr:uid="{00000000-0009-0000-0100-000004000000}">
    <filterColumn colId="2">
      <filters>
        <filter val="Прочий текущий ремонт скважин"/>
      </filters>
    </filterColumn>
    <filterColumn colId="6">
      <filters>
        <filter val="ГЕОС ООО"/>
      </filters>
    </filterColumn>
  </autoFilter>
  <tableColumns count="81">
    <tableColumn id="1" xr3:uid="{00000000-0010-0000-0000-000001000000}" name="Компания" totalsRowLabel="Итог" dataDxfId="479" totalsRowDxfId="478"/>
    <tableColumn id="2" xr3:uid="{00000000-0010-0000-0000-000002000000}" name="Смета" dataDxfId="477" totalsRowDxfId="476"/>
    <tableColumn id="3" xr3:uid="{00000000-0010-0000-0000-000003000000}" name="Статья БК" dataDxfId="475" totalsRowDxfId="474"/>
    <tableColumn id="4" xr3:uid="{00000000-0010-0000-0000-000004000000}" name="ЦФО предприятия" dataDxfId="473" totalsRowDxfId="472">
      <calculatedColumnFormula>IF(БП23[[#This Row],[Компания]]="","",$D$4)</calculatedColumnFormula>
    </tableColumn>
    <tableColumn id="5" xr3:uid="{00000000-0010-0000-0000-000005000000}" name="ЦФО унивесальное" dataDxfId="471" totalsRowDxfId="470"/>
    <tableColumn id="6" xr3:uid="{00000000-0010-0000-0000-000006000000}" name="Месторождение" dataDxfId="469" totalsRowDxfId="468"/>
    <tableColumn id="7" xr3:uid="{00000000-0010-0000-0000-000007000000}" name="Контрагент" dataDxfId="467" totalsRowDxfId="466"/>
    <tableColumn id="8" xr3:uid="{00000000-0010-0000-0000-000008000000}" name="Договор" dataDxfId="465" totalsRowDxfId="464"/>
    <tableColumn id="9" xr3:uid="{00000000-0010-0000-0000-000009000000}" name="Номенклатруная группа" dataDxfId="463" totalsRowDxfId="462"/>
    <tableColumn id="10" xr3:uid="{00000000-0010-0000-0000-00000A000000}" name="Номенклатура" dataDxfId="461" totalsRowDxfId="460"/>
    <tableColumn id="11" xr3:uid="{00000000-0010-0000-0000-00000B000000}" name="Вид расхода" dataDxfId="459" totalsRowDxfId="458"/>
    <tableColumn id="12" xr3:uid="{00000000-0010-0000-0000-00000C000000}" name="Способ отгрузки" dataDxfId="457" totalsRowDxfId="456"/>
    <tableColumn id="13" xr3:uid="{00000000-0010-0000-0000-00000D000000}" name="Направление реализации" dataDxfId="455" totalsRowDxfId="454"/>
    <tableColumn id="14" xr3:uid="{00000000-0010-0000-0000-00000E000000}" name="Комментарий" dataDxfId="453" totalsRowDxfId="452"/>
    <tableColumn id="15" xr3:uid="{00000000-0010-0000-0000-00000F000000}" name="БП 2023.01" totalsRowFunction="sum" dataDxfId="451" totalsRowDxfId="450"/>
    <tableColumn id="16" xr3:uid="{00000000-0010-0000-0000-000010000000}" name="БП 2023.02" totalsRowFunction="custom" dataDxfId="449" totalsRowDxfId="448">
      <totalsRowFormula>SUBTOTAL(109,БП23[] БП23[БП 2023.02] )</totalsRowFormula>
    </tableColumn>
    <tableColumn id="17" xr3:uid="{00000000-0010-0000-0000-000011000000}" name="БП 2023.03" totalsRowFunction="sum" dataDxfId="447" totalsRowDxfId="446"/>
    <tableColumn id="18" xr3:uid="{00000000-0010-0000-0000-000012000000}" name="БП 2023.04" totalsRowFunction="sum" dataDxfId="445" totalsRowDxfId="444"/>
    <tableColumn id="19" xr3:uid="{00000000-0010-0000-0000-000013000000}" name="БП 2023.05" totalsRowFunction="sum" dataDxfId="443" totalsRowDxfId="442"/>
    <tableColumn id="20" xr3:uid="{00000000-0010-0000-0000-000014000000}" name="БП 2023.06" totalsRowFunction="sum" dataDxfId="441" totalsRowDxfId="440"/>
    <tableColumn id="21" xr3:uid="{00000000-0010-0000-0000-000015000000}" name=" БП 2023.07" totalsRowFunction="sum" dataDxfId="439" totalsRowDxfId="438"/>
    <tableColumn id="22" xr3:uid="{00000000-0010-0000-0000-000016000000}" name="БП 2023.08" totalsRowFunction="sum" dataDxfId="437" totalsRowDxfId="436"/>
    <tableColumn id="23" xr3:uid="{00000000-0010-0000-0000-000017000000}" name="БП 2023.09" totalsRowFunction="sum" dataDxfId="435" totalsRowDxfId="434"/>
    <tableColumn id="24" xr3:uid="{00000000-0010-0000-0000-000018000000}" name="БП 2023.10" totalsRowFunction="sum" dataDxfId="433" totalsRowDxfId="432"/>
    <tableColumn id="25" xr3:uid="{00000000-0010-0000-0000-000019000000}" name="БП 2023.11" totalsRowFunction="sum" dataDxfId="431" totalsRowDxfId="430"/>
    <tableColumn id="26" xr3:uid="{00000000-0010-0000-0000-00001A000000}" name="БП 2023.12" totalsRowFunction="sum" dataDxfId="429" totalsRowDxfId="428"/>
    <tableColumn id="27" xr3:uid="{00000000-0010-0000-0000-00001B000000}" name="БП Итого год" totalsRowFunction="sum" dataDxfId="427" totalsRowDxfId="426" dataCellStyle="Финансовый">
      <calculatedColumnFormula>SUM(БП23[[#This Row],[БП 2023.01]:[БП 2023.12]])</calculatedColumnFormula>
    </tableColumn>
    <tableColumn id="28" xr3:uid="{00000000-0010-0000-0000-00001C000000}" name="Код статьи БДР" dataDxfId="425" totalsRowDxfId="424">
      <calculatedColumnFormula>IFERROR(VLOOKUP(C6,IF(B6="Внереализация",Справочники!$R$3:$S$124,IF(B6="ОП",Справочники!$I$3:$J$300,IF(B6="ВП",Справочники!$L$3:$M$186,IF(B6="УР",Справочники!$O$3:$P$93,IF(B6="КР",Справочники!$F$3:$G$36,Справочники!$F$37:$G$37))))),2,FALSE),0)</calculatedColumnFormula>
    </tableColumn>
    <tableColumn id="29" xr3:uid="{00000000-0010-0000-0000-00001D000000}" name="Код статьи БДДС" dataDxfId="423" totalsRowDxfId="422">
      <calculatedColumnFormula>IFERROR(IF($AB6="KR.09.03.00.00.00.00.00.00",VLOOKUP($L6,'Зависимые списки'!$P$55:$Q$57,2,FALSE),VLOOKUP(AB6,'NA-CF'!$A$2:$E$367,5,FALSE)),0)</calculatedColumnFormula>
    </tableColumn>
    <tableColumn id="30" xr3:uid="{00000000-0010-0000-0000-00001E000000}" name="Статья БДДС" dataDxfId="421" totalsRowDxfId="420">
      <calculatedColumnFormula>IFERROR(VLOOKUP(AC6,'NA-CF'!$E$2:$F$367,2,FALSE),0)</calculatedColumnFormula>
    </tableColumn>
    <tableColumn id="31" xr3:uid="{00000000-0010-0000-0000-00001F000000}" name="Отсрочка" dataDxfId="419" totalsRowDxfId="418"/>
    <tableColumn id="32" xr3:uid="{00000000-0010-0000-0000-000020000000}" name="НДС" dataDxfId="417" totalsRowDxfId="416" dataCellStyle="Процентный"/>
    <tableColumn id="33" xr3:uid="{00000000-0010-0000-0000-000021000000}" name="БДДС БП 2023.01" totalsRowFunction="sum" dataDxfId="415" totalsRowDxfId="414">
      <calculatedColumnFormula>IF($AE6/30&lt;=AG$1,SUMIF($O$1:$Z$1,ROUND(AG$1-($AE6/30),0),$O6:$Z6),0)*($AF6+1)</calculatedColumnFormula>
    </tableColumn>
    <tableColumn id="34" xr3:uid="{00000000-0010-0000-0000-000022000000}" name="БДДС БП 2023.02" totalsRowFunction="sum" dataDxfId="413" totalsRowDxfId="412">
      <calculatedColumnFormula>IF($AE6/30&lt;=AH$1,SUMIF($O$1:$Z$1,ROUND(AH$1-($AE6/30),0),$O6:$Z6),0)*($AF6+1)</calculatedColumnFormula>
    </tableColumn>
    <tableColumn id="35" xr3:uid="{00000000-0010-0000-0000-000023000000}" name="БДДС БП 2023.03" totalsRowFunction="sum" dataDxfId="411" totalsRowDxfId="410">
      <calculatedColumnFormula>IF($AE6/30&lt;=AI$1,SUMIF($O$1:$Z$1,ROUND(AI$1-($AE6/30),0),$O6:$Z6),0)*($AF6+1)</calculatedColumnFormula>
    </tableColumn>
    <tableColumn id="36" xr3:uid="{00000000-0010-0000-0000-000024000000}" name="БДДС БП 2023.04" totalsRowFunction="sum" dataDxfId="409" totalsRowDxfId="408">
      <calculatedColumnFormula>IF($AE6/30&lt;=AJ$1,SUMIF($O$1:$Z$1,ROUND(AJ$1-($AE6/30),0),$O6:$Z6),0)*($AF6+1)</calculatedColumnFormula>
    </tableColumn>
    <tableColumn id="37" xr3:uid="{00000000-0010-0000-0000-000025000000}" name="БДДС БП 2023.05" totalsRowFunction="sum" dataDxfId="407" totalsRowDxfId="406">
      <calculatedColumnFormula>IF($AE6/30&lt;=AK$1,SUMIF($O$1:$Z$1,ROUND(AK$1-($AE6/30),0),$O6:$Z6),0)*($AF6+1)</calculatedColumnFormula>
    </tableColumn>
    <tableColumn id="38" xr3:uid="{00000000-0010-0000-0000-000026000000}" name="БДДС БП 2023.06" totalsRowFunction="sum" dataDxfId="405" totalsRowDxfId="404">
      <calculatedColumnFormula>IF($AE6/30&lt;=AL$1,SUMIF($O$1:$Z$1,ROUND(AL$1-($AE6/30),0),$O6:$Z6),0)*($AF6+1)</calculatedColumnFormula>
    </tableColumn>
    <tableColumn id="39" xr3:uid="{00000000-0010-0000-0000-000027000000}" name="БДДС БП 2023.07" totalsRowFunction="sum" dataDxfId="403" totalsRowDxfId="402">
      <calculatedColumnFormula>IF($AE6/30&lt;=AM$1,SUMIF($O$1:$Z$1,ROUND(AM$1-($AE6/30),0),$O6:$Z6),0)*($AF6+1)</calculatedColumnFormula>
    </tableColumn>
    <tableColumn id="40" xr3:uid="{00000000-0010-0000-0000-000028000000}" name="БДДС БП 2023.08" totalsRowFunction="sum" dataDxfId="401" totalsRowDxfId="400">
      <calculatedColumnFormula>IF($AE6/30&lt;=AN$1,SUMIF($O$1:$Z$1,ROUND(AN$1-($AE6/30),0),$O6:$Z6),0)*($AF6+1)</calculatedColumnFormula>
    </tableColumn>
    <tableColumn id="41" xr3:uid="{00000000-0010-0000-0000-000029000000}" name="БДДС БП 2023.09" totalsRowFunction="sum" dataDxfId="399" totalsRowDxfId="398">
      <calculatedColumnFormula>IF($AE6/30&lt;=AO$1,SUMIF($O$1:$Z$1,ROUND(AO$1-($AE6/30),0),$O6:$Z6),0)*($AF6+1)</calculatedColumnFormula>
    </tableColumn>
    <tableColumn id="42" xr3:uid="{00000000-0010-0000-0000-00002A000000}" name="БДДС БП 2023.10" totalsRowFunction="sum" dataDxfId="397" totalsRowDxfId="396">
      <calculatedColumnFormula>IF($AE6/30&lt;=AP$1,SUMIF($O$1:$Z$1,ROUND(AP$1-($AE6/30),0),$O6:$Z6),0)*($AF6+1)</calculatedColumnFormula>
    </tableColumn>
    <tableColumn id="43" xr3:uid="{00000000-0010-0000-0000-00002B000000}" name="БДДС БП 2023.11" totalsRowFunction="sum" dataDxfId="395" totalsRowDxfId="394">
      <calculatedColumnFormula>IF($AE6/30&lt;=AQ$1,SUMIF($O$1:$Z$1,ROUND(AQ$1-($AE6/30),0),$O6:$Z6),0)*($AF6+1)</calculatedColumnFormula>
    </tableColumn>
    <tableColumn id="44" xr3:uid="{00000000-0010-0000-0000-00002C000000}" name="БДДС БП 2023.12" totalsRowFunction="sum" dataDxfId="393" totalsRowDxfId="392">
      <calculatedColumnFormula>IF($AE6/30&lt;=AR$1,SUMIF($O$1:$Z$1,ROUND(AR$1-($AE6/30),0),$O6:$Z6),0)*($AF6+1)</calculatedColumnFormula>
    </tableColumn>
    <tableColumn id="45" xr3:uid="{00000000-0010-0000-0000-00002D000000}" name="БДДС БП _x000a_2024.01" totalsRowFunction="sum" dataDxfId="391" totalsRowDxfId="390">
      <calculatedColumnFormula>IF($AE6/30&lt;=AS$1,SUMIF($O$1:$Z$1,ROUND(AS$1-($AE6/30),0),$O6:$Z6),0)*($AF6+1)</calculatedColumnFormula>
    </tableColumn>
    <tableColumn id="46" xr3:uid="{00000000-0010-0000-0000-00002E000000}" name="БДДС БП _x000a_2024.02" totalsRowFunction="sum" dataDxfId="389" totalsRowDxfId="388">
      <calculatedColumnFormula>IF($AE6/30&lt;=AT$1,SUMIF($O$1:$Z$1,ROUND(AT$1-($AE6/30),0),$O6:$Z6),0)*($AF6+1)</calculatedColumnFormula>
    </tableColumn>
    <tableColumn id="47" xr3:uid="{00000000-0010-0000-0000-00002F000000}" name="БДДС БП _x000a_2024.03" totalsRowFunction="sum" dataDxfId="387" totalsRowDxfId="386">
      <calculatedColumnFormula>IF($AE6/30&lt;=AU$1,SUMIF($O$1:$Z$1,ROUND(AU$1-($AE6/30),0),$O6:$Z6),0)*($AF6+1)</calculatedColumnFormula>
    </tableColumn>
    <tableColumn id="48" xr3:uid="{00000000-0010-0000-0000-000030000000}" name="БДДС БП _x000a_2024.04" totalsRowFunction="sum" dataDxfId="385" totalsRowDxfId="384">
      <calculatedColumnFormula>IF($AE6/30&lt;=AV$1,SUMIF($O$1:$Z$1,ROUND(AV$1-($AE6/30),0),$O6:$Z6),0)*($AF6+1)</calculatedColumnFormula>
    </tableColumn>
    <tableColumn id="49" xr3:uid="{00000000-0010-0000-0000-000031000000}" name="БДДС БП _x000a_2024.05" totalsRowFunction="sum" dataDxfId="383" totalsRowDxfId="382">
      <calculatedColumnFormula>IF($AE6/30&lt;=AW$1,SUMIF($O$1:$Z$1,ROUND(AW$1-($AE6/30),0),$O6:$Z6),0)*($AF6+1)</calculatedColumnFormula>
    </tableColumn>
    <tableColumn id="50" xr3:uid="{00000000-0010-0000-0000-000032000000}" name="БДДС БП _x000a_2024.06" totalsRowFunction="sum" dataDxfId="381" totalsRowDxfId="380">
      <calculatedColumnFormula>IF($AE6/30&lt;=AX$1,SUMIF($O$1:$Z$1,ROUND(AX$1-($AE6/30),0),$O6:$Z6),0)*($AF6+1)</calculatedColumnFormula>
    </tableColumn>
    <tableColumn id="51" xr3:uid="{00000000-0010-0000-0000-000033000000}" name="БДДС БП _x000a_2024.07" totalsRowFunction="sum" dataDxfId="379" totalsRowDxfId="378">
      <calculatedColumnFormula>IF($AE6/30&lt;=AY$1,SUMIF($O$1:$Z$1,ROUND(AY$1-($AE6/30),0),$O6:$Z6),0)*($AF6+1)</calculatedColumnFormula>
    </tableColumn>
    <tableColumn id="52" xr3:uid="{00000000-0010-0000-0000-000034000000}" name="БДДС БП _x000a_2024.08" totalsRowFunction="sum" dataDxfId="377" totalsRowDxfId="376">
      <calculatedColumnFormula>IF($AE6/30&lt;=AZ$1,SUMIF($O$1:$Z$1,ROUND(AZ$1-($AE6/30),0),$O6:$Z6),0)*($AF6+1)</calculatedColumnFormula>
    </tableColumn>
    <tableColumn id="53" xr3:uid="{00000000-0010-0000-0000-000035000000}" name="БДДС БП _x000a_2024.09" totalsRowFunction="sum" dataDxfId="375" totalsRowDxfId="374">
      <calculatedColumnFormula>IF($AE6/30&lt;=BA$1,SUMIF($O$1:$Z$1,ROUND(BA$1-($AE6/30),0),$O6:$Z6),0)*($AF6+1)</calculatedColumnFormula>
    </tableColumn>
    <tableColumn id="54" xr3:uid="{00000000-0010-0000-0000-000036000000}" name="БДДС БП _x000a_2024.10" totalsRowFunction="sum" dataDxfId="373" totalsRowDxfId="372">
      <calculatedColumnFormula>IF($AE6/30&lt;=BB$1,SUMIF($O$1:$Z$1,ROUND(BB$1-($AE6/30),0),$O6:$Z6),0)*($AF6+1)</calculatedColumnFormula>
    </tableColumn>
    <tableColumn id="55" xr3:uid="{00000000-0010-0000-0000-000037000000}" name="БДДС БП _x000a_2024.11" totalsRowFunction="sum" dataDxfId="371" totalsRowDxfId="370">
      <calculatedColumnFormula>IF($AE6/30&lt;=BC$1,SUMIF($O$1:$Z$1,ROUND(BC$1-($AE6/30),0),$O6:$Z6),0)*($AF6+1)</calculatedColumnFormula>
    </tableColumn>
    <tableColumn id="56" xr3:uid="{00000000-0010-0000-0000-000038000000}" name="БДДС БП _x000a_2024.12" totalsRowFunction="sum" dataDxfId="369" totalsRowDxfId="368">
      <calculatedColumnFormula>IF($AE6/30&lt;=BD$1,SUMIF($O$1:$Z$1,ROUND(BD$1-($AE6/30),0),$O6:$Z6),0)*($AF6+1)</calculatedColumnFormula>
    </tableColumn>
    <tableColumn id="57" xr3:uid="{00000000-0010-0000-0000-000039000000}" name="КЗ БП 2023.01" totalsRowFunction="sum" dataDxfId="367" totalsRowDxfId="366"/>
    <tableColumn id="58" xr3:uid="{00000000-0010-0000-0000-00003A000000}" name="КЗ БП 2023.02" totalsRowFunction="sum" dataDxfId="365" totalsRowDxfId="364"/>
    <tableColumn id="59" xr3:uid="{00000000-0010-0000-0000-00003B000000}" name="КЗ БП 2023.03" totalsRowFunction="sum" dataDxfId="363" totalsRowDxfId="362"/>
    <tableColumn id="60" xr3:uid="{00000000-0010-0000-0000-00003C000000}" name="КЗ БП 2023.04" totalsRowFunction="sum" dataDxfId="361" totalsRowDxfId="360"/>
    <tableColumn id="61" xr3:uid="{00000000-0010-0000-0000-00003D000000}" name="КЗ БП 2023.05" totalsRowFunction="sum" dataDxfId="359" totalsRowDxfId="358"/>
    <tableColumn id="62" xr3:uid="{00000000-0010-0000-0000-00003E000000}" name="КЗ БП 2023.06" totalsRowFunction="sum" dataDxfId="357" totalsRowDxfId="356"/>
    <tableColumn id="63" xr3:uid="{00000000-0010-0000-0000-00003F000000}" name="КЗ БП 2023.07" totalsRowFunction="sum" dataDxfId="355" totalsRowDxfId="354"/>
    <tableColumn id="64" xr3:uid="{00000000-0010-0000-0000-000040000000}" name="КЗ БП 2023.08" totalsRowFunction="sum" dataDxfId="353" totalsRowDxfId="352"/>
    <tableColumn id="65" xr3:uid="{00000000-0010-0000-0000-000041000000}" name="КЗ БП 2023.09" totalsRowFunction="sum" dataDxfId="351" totalsRowDxfId="350"/>
    <tableColumn id="66" xr3:uid="{00000000-0010-0000-0000-000042000000}" name="КЗ БП 2023.10" totalsRowFunction="sum" dataDxfId="349" totalsRowDxfId="348"/>
    <tableColumn id="67" xr3:uid="{00000000-0010-0000-0000-000043000000}" name="КЗ БП 2023.11" totalsRowFunction="sum" dataDxfId="347" totalsRowDxfId="346"/>
    <tableColumn id="68" xr3:uid="{00000000-0010-0000-0000-000044000000}" name="КЗ БП 2023.12" totalsRowFunction="sum" dataDxfId="345" totalsRowDxfId="344"/>
    <tableColumn id="69" xr3:uid="{00000000-0010-0000-0000-000045000000}" name="Компания_смета" dataDxfId="343" totalsRowDxfId="342">
      <calculatedColumnFormula>CONCATENATE(IFERROR(VLOOKUP(A6,'Зависимые списки'!$J$2:$K$7,2,FALSE),"-"),B6)</calculatedColumnFormula>
    </tableColumn>
    <tableColumn id="70" xr3:uid="{00000000-0010-0000-0000-000046000000}" name="Производитель" dataDxfId="341" totalsRowDxfId="340"/>
    <tableColumn id="71" xr3:uid="{00000000-0010-0000-0000-000047000000}" name="Контракт" dataDxfId="339" totalsRowDxfId="338"/>
    <tableColumn id="72" xr3:uid="{00000000-0010-0000-0000-000048000000}" name="Компания_смета_месторождение" dataDxfId="337" totalsRowDxfId="336">
      <calculatedColumnFormula>CONCATENATE(BQ6,IFERROR(VLOOKUP(F6,'Зависимые списки'!$J$9:$K$18,2,FALSE),"-"))</calculatedColumnFormula>
    </tableColumn>
    <tableColumn id="73" xr3:uid="{00000000-0010-0000-0000-000049000000}" name="Статья (для номенклатуры)" dataDxfId="335" totalsRowDxfId="334">
      <calculatedColumnFormula>IFERROR(VLOOKUP(C6,'Зависимые списки'!$I$55:$J$66,2,FALSE),"Без_номенклатуры")</calculatedColumnFormula>
    </tableColumn>
    <tableColumn id="74" xr3:uid="{00000000-0010-0000-0000-00004A000000}" name="Вид расхода2" dataDxfId="333" totalsRowDxfId="332">
      <calculatedColumnFormula>CONCATENATE(B6,"2")</calculatedColumnFormula>
    </tableColumn>
    <tableColumn id="75" xr3:uid="{00000000-0010-0000-0000-00004B000000}" name="Вид производства" dataDxfId="331" totalsRowDxfId="330">
      <calculatedColumnFormula>IFERROR(VLOOKUP($BT6,'Зависимые списки'!$A$45:$B$101,2,FALSE),"-")</calculatedColumnFormula>
    </tableColumn>
    <tableColumn id="76" xr3:uid="{00000000-0010-0000-0000-00004C000000}" name="Модель" dataDxfId="329" totalsRowDxfId="328">
      <calculatedColumnFormula>IFERROR(VLOOKUP(B6,'Зависимые списки'!$C$55:$D$59,2,FALSE),"-")</calculatedColumnFormula>
    </tableColumn>
    <tableColumn id="77" xr3:uid="{00000000-0010-0000-0000-00004D000000}" name="версия" dataDxfId="327" totalsRowDxfId="326">
      <calculatedColumnFormula>$B$2</calculatedColumnFormula>
    </tableColumn>
    <tableColumn id="78" xr3:uid="{00000000-0010-0000-0000-00004E000000}" name="Контрагент_копмания" totalsRowFunction="count" dataDxfId="325" totalsRowDxfId="324">
      <calculatedColumnFormula>IFERROR(VLOOKUP(G6,vendor!$B$2:$C$1372,2,FALSE),"-")&amp;"_"&amp;IFERROR(VLOOKUP(БП23[[#This Row],[Компания]],Справочники!$A$3:$B$9,2,0),"-")</calculatedColumnFormula>
    </tableColumn>
    <tableColumn id="79" xr3:uid="{00000000-0010-0000-0000-00004F000000}" name="БП для факта" dataDxfId="323" totalsRowDxfId="322">
      <calculatedColumnFormula>SUM(O6:OFFSET(O6,0,#REF!-1))</calculatedColumnFormula>
    </tableColumn>
    <tableColumn id="80" xr3:uid="{00000000-0010-0000-0000-000050000000}" name="Управляемость" dataDxfId="321" totalsRowDxfId="320">
      <calculatedColumnFormula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calculatedColumnFormula>
    </tableColumn>
    <tableColumn id="81" xr3:uid="{00000000-0010-0000-0000-000051000000}" name="Процесс" dataDxfId="319" totalsRowDxfId="3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БП" displayName="БП" ref="A1:BS70" tableType="queryTable" totalsRowShown="0">
  <autoFilter ref="A1:BS70" xr:uid="{00000000-0009-0000-0100-000007000000}"/>
  <tableColumns count="71">
    <tableColumn id="142" xr3:uid="{00000000-0010-0000-0100-00008E000000}" uniqueName="142" name="Компания" queryTableFieldId="1"/>
    <tableColumn id="143" xr3:uid="{00000000-0010-0000-0100-00008F000000}" uniqueName="143" name="Смета" queryTableFieldId="2"/>
    <tableColumn id="144" xr3:uid="{00000000-0010-0000-0100-000090000000}" uniqueName="144" name="Статья БК" queryTableFieldId="3"/>
    <tableColumn id="145" xr3:uid="{00000000-0010-0000-0100-000091000000}" uniqueName="145" name="ЦФО предприятия" queryTableFieldId="4"/>
    <tableColumn id="146" xr3:uid="{00000000-0010-0000-0100-000092000000}" uniqueName="146" name="ЦФО унивесальное" queryTableFieldId="5"/>
    <tableColumn id="147" xr3:uid="{00000000-0010-0000-0100-000093000000}" uniqueName="147" name="Месторождение" queryTableFieldId="6"/>
    <tableColumn id="148" xr3:uid="{00000000-0010-0000-0100-000094000000}" uniqueName="148" name="Контрагент" queryTableFieldId="7"/>
    <tableColumn id="149" xr3:uid="{00000000-0010-0000-0100-000095000000}" uniqueName="149" name="Договор" queryTableFieldId="8"/>
    <tableColumn id="150" xr3:uid="{00000000-0010-0000-0100-000096000000}" uniqueName="150" name="Номенклатруная группа" queryTableFieldId="9"/>
    <tableColumn id="151" xr3:uid="{00000000-0010-0000-0100-000097000000}" uniqueName="151" name="Номенклатура" queryTableFieldId="10"/>
    <tableColumn id="152" xr3:uid="{00000000-0010-0000-0100-000098000000}" uniqueName="152" name="Вид расхода" queryTableFieldId="11"/>
    <tableColumn id="153" xr3:uid="{00000000-0010-0000-0100-000099000000}" uniqueName="153" name="Способ отгрузки" queryTableFieldId="12"/>
    <tableColumn id="154" xr3:uid="{00000000-0010-0000-0100-00009A000000}" uniqueName="154" name="Направление реализации" queryTableFieldId="13"/>
    <tableColumn id="155" xr3:uid="{00000000-0010-0000-0100-00009B000000}" uniqueName="155" name="Комментарий" queryTableFieldId="14"/>
    <tableColumn id="156" xr3:uid="{00000000-0010-0000-0100-00009C000000}" uniqueName="156" name="БП 2024.01" queryTableFieldId="15"/>
    <tableColumn id="157" xr3:uid="{00000000-0010-0000-0100-00009D000000}" uniqueName="157" name="БП 2024.02" queryTableFieldId="16"/>
    <tableColumn id="158" xr3:uid="{00000000-0010-0000-0100-00009E000000}" uniqueName="158" name="БП 2024.03" queryTableFieldId="17"/>
    <tableColumn id="159" xr3:uid="{00000000-0010-0000-0100-00009F000000}" uniqueName="159" name="БП 2024.04" queryTableFieldId="18"/>
    <tableColumn id="160" xr3:uid="{00000000-0010-0000-0100-0000A0000000}" uniqueName="160" name="БП 2024.05" queryTableFieldId="19"/>
    <tableColumn id="161" xr3:uid="{00000000-0010-0000-0100-0000A1000000}" uniqueName="161" name="БП 2024.06" queryTableFieldId="20"/>
    <tableColumn id="162" xr3:uid="{00000000-0010-0000-0100-0000A2000000}" uniqueName="162" name="БП 2024.07" queryTableFieldId="21"/>
    <tableColumn id="163" xr3:uid="{00000000-0010-0000-0100-0000A3000000}" uniqueName="163" name="БП 2024.08" queryTableFieldId="22"/>
    <tableColumn id="164" xr3:uid="{00000000-0010-0000-0100-0000A4000000}" uniqueName="164" name="БП 2024.09" queryTableFieldId="23"/>
    <tableColumn id="165" xr3:uid="{00000000-0010-0000-0100-0000A5000000}" uniqueName="165" name="БП 2024.10" queryTableFieldId="24"/>
    <tableColumn id="166" xr3:uid="{00000000-0010-0000-0100-0000A6000000}" uniqueName="166" name="БП 2024.11" queryTableFieldId="25"/>
    <tableColumn id="167" xr3:uid="{00000000-0010-0000-0100-0000A7000000}" uniqueName="167" name="БП 2024.12" queryTableFieldId="26"/>
    <tableColumn id="168" xr3:uid="{00000000-0010-0000-0100-0000A8000000}" uniqueName="168" name="БП Итого год" queryTableFieldId="27"/>
    <tableColumn id="169" xr3:uid="{00000000-0010-0000-0100-0000A9000000}" uniqueName="169" name="Код статьи БДР" queryTableFieldId="28"/>
    <tableColumn id="170" xr3:uid="{00000000-0010-0000-0100-0000AA000000}" uniqueName="170" name="Код статьи БДДС" queryTableFieldId="29"/>
    <tableColumn id="171" xr3:uid="{00000000-0010-0000-0100-0000AB000000}" uniqueName="171" name="Статья БДДС" queryTableFieldId="30"/>
    <tableColumn id="172" xr3:uid="{00000000-0010-0000-0100-0000AC000000}" uniqueName="172" name="Отсрочка" queryTableFieldId="31"/>
    <tableColumn id="173" xr3:uid="{00000000-0010-0000-0100-0000AD000000}" uniqueName="173" name="НДС" queryTableFieldId="32"/>
    <tableColumn id="174" xr3:uid="{00000000-0010-0000-0100-0000AE000000}" uniqueName="174" name="БДДС _x000a_БП 2024.01" queryTableFieldId="33"/>
    <tableColumn id="175" xr3:uid="{00000000-0010-0000-0100-0000AF000000}" uniqueName="175" name="БДДС _x000a_БП 2024.02" queryTableFieldId="34"/>
    <tableColumn id="176" xr3:uid="{00000000-0010-0000-0100-0000B0000000}" uniqueName="176" name="БДДС _x000a_БП 2024.03" queryTableFieldId="35"/>
    <tableColumn id="177" xr3:uid="{00000000-0010-0000-0100-0000B1000000}" uniqueName="177" name="БДДС _x000a_БП 2024.04" queryTableFieldId="36"/>
    <tableColumn id="178" xr3:uid="{00000000-0010-0000-0100-0000B2000000}" uniqueName="178" name="БДДС _x000a_БП 2024.05" queryTableFieldId="37"/>
    <tableColumn id="179" xr3:uid="{00000000-0010-0000-0100-0000B3000000}" uniqueName="179" name="БДДС _x000a_БП 2024.06" queryTableFieldId="38"/>
    <tableColumn id="180" xr3:uid="{00000000-0010-0000-0100-0000B4000000}" uniqueName="180" name="БДДС _x000a_БП 2024.07" queryTableFieldId="39"/>
    <tableColumn id="181" xr3:uid="{00000000-0010-0000-0100-0000B5000000}" uniqueName="181" name="БДДС _x000a_БП 2024.08" queryTableFieldId="40"/>
    <tableColumn id="182" xr3:uid="{00000000-0010-0000-0100-0000B6000000}" uniqueName="182" name="БДДС _x000a_БП 2024.09" queryTableFieldId="41"/>
    <tableColumn id="183" xr3:uid="{00000000-0010-0000-0100-0000B7000000}" uniqueName="183" name="БДДС _x000a_БП 2024.10" queryTableFieldId="42"/>
    <tableColumn id="184" xr3:uid="{00000000-0010-0000-0100-0000B8000000}" uniqueName="184" name="БДДС _x000a_БП 2024.11" queryTableFieldId="43"/>
    <tableColumn id="185" xr3:uid="{00000000-0010-0000-0100-0000B9000000}" uniqueName="185" name="БДДС _x000a_БП 2024.12" queryTableFieldId="44"/>
    <tableColumn id="186" xr3:uid="{00000000-0010-0000-0100-0000BA000000}" uniqueName="186" name="БДДС _x000a_БП 2025.01" queryTableFieldId="45"/>
    <tableColumn id="187" xr3:uid="{00000000-0010-0000-0100-0000BB000000}" uniqueName="187" name="БДДС _x000a_БП 2025.02" queryTableFieldId="46"/>
    <tableColumn id="188" xr3:uid="{00000000-0010-0000-0100-0000BC000000}" uniqueName="188" name="БДДС _x000a_БП 2025.03" queryTableFieldId="47"/>
    <tableColumn id="189" xr3:uid="{00000000-0010-0000-0100-0000BD000000}" uniqueName="189" name="БДДС _x000a_БП 2025.04" queryTableFieldId="48"/>
    <tableColumn id="190" xr3:uid="{00000000-0010-0000-0100-0000BE000000}" uniqueName="190" name="БДДС _x000a_БП 2025.05" queryTableFieldId="49"/>
    <tableColumn id="191" xr3:uid="{00000000-0010-0000-0100-0000BF000000}" uniqueName="191" name="БДДС _x000a_БП 2025.06" queryTableFieldId="50"/>
    <tableColumn id="192" xr3:uid="{00000000-0010-0000-0100-0000C0000000}" uniqueName="192" name="БДДС _x000a_БП 2025.07" queryTableFieldId="51"/>
    <tableColumn id="193" xr3:uid="{00000000-0010-0000-0100-0000C1000000}" uniqueName="193" name="БДДС _x000a_БП 2025.08" queryTableFieldId="52"/>
    <tableColumn id="194" xr3:uid="{00000000-0010-0000-0100-0000C2000000}" uniqueName="194" name="БДДС _x000a_БП 2025.09" queryTableFieldId="53"/>
    <tableColumn id="195" xr3:uid="{00000000-0010-0000-0100-0000C3000000}" uniqueName="195" name="БДДС _x000a_БП 2025.10" queryTableFieldId="54"/>
    <tableColumn id="196" xr3:uid="{00000000-0010-0000-0100-0000C4000000}" uniqueName="196" name="БДДС _x000a_БП 2025.11" queryTableFieldId="55"/>
    <tableColumn id="197" xr3:uid="{00000000-0010-0000-0100-0000C5000000}" uniqueName="197" name="БДДС _x000a_БП 2025.12" queryTableFieldId="56"/>
    <tableColumn id="198" xr3:uid="{00000000-0010-0000-0100-0000C6000000}" uniqueName="198" name="КЗ БП 2024.01" queryTableFieldId="57"/>
    <tableColumn id="199" xr3:uid="{00000000-0010-0000-0100-0000C7000000}" uniqueName="199" name="КЗ БП 2024.02" queryTableFieldId="58"/>
    <tableColumn id="200" xr3:uid="{00000000-0010-0000-0100-0000C8000000}" uniqueName="200" name="КЗ БП 2024.03" queryTableFieldId="59"/>
    <tableColumn id="201" xr3:uid="{00000000-0010-0000-0100-0000C9000000}" uniqueName="201" name="КЗ БП 2024.04" queryTableFieldId="60"/>
    <tableColumn id="202" xr3:uid="{00000000-0010-0000-0100-0000CA000000}" uniqueName="202" name="КЗ БП 2024.05" queryTableFieldId="61"/>
    <tableColumn id="203" xr3:uid="{00000000-0010-0000-0100-0000CB000000}" uniqueName="203" name="КЗ БП 2024.06" queryTableFieldId="62"/>
    <tableColumn id="204" xr3:uid="{00000000-0010-0000-0100-0000CC000000}" uniqueName="204" name="КЗ БП 2024.07" queryTableFieldId="63"/>
    <tableColumn id="205" xr3:uid="{00000000-0010-0000-0100-0000CD000000}" uniqueName="205" name="КЗ БП 2024.08" queryTableFieldId="64"/>
    <tableColumn id="206" xr3:uid="{00000000-0010-0000-0100-0000CE000000}" uniqueName="206" name="КЗ БП 2024.09" queryTableFieldId="65"/>
    <tableColumn id="207" xr3:uid="{00000000-0010-0000-0100-0000CF000000}" uniqueName="207" name="КЗ БП 2024.10" queryTableFieldId="66"/>
    <tableColumn id="208" xr3:uid="{00000000-0010-0000-0100-0000D0000000}" uniqueName="208" name="КЗ БП 2024.11" queryTableFieldId="67"/>
    <tableColumn id="209" xr3:uid="{00000000-0010-0000-0100-0000D1000000}" uniqueName="209" name="КЗ БП 2024.12" queryTableFieldId="68"/>
    <tableColumn id="210" xr3:uid="{00000000-0010-0000-0100-0000D2000000}" uniqueName="210" name="Управляемость" queryTableFieldId="69"/>
    <tableColumn id="211" xr3:uid="{00000000-0010-0000-0100-0000D3000000}" uniqueName="211" name="ВГО" queryTableFieldId="70"/>
    <tableColumn id="212" xr3:uid="{00000000-0010-0000-0100-0000D4000000}" uniqueName="212" name="БП для факта" queryTableFieldId="71">
      <calculatedColumnFormula>SUM(O2:OFFSET(O2,0,'Откл_БДР факт ГК_КБ'!$B$1-1))</calculatedColumnFormula>
    </tableColumn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ПР" displayName="ПР" ref="A5:CC96" totalsRowCount="1" headerRowDxfId="316" dataDxfId="315" totalsRowDxfId="314">
  <autoFilter ref="A5:CC95" xr:uid="{00000000-0009-0000-0100-000003000000}">
    <filterColumn colId="2">
      <filters>
        <filter val="Прочий капитальный ремонт скважин"/>
      </filters>
    </filterColumn>
  </autoFilter>
  <tableColumns count="81">
    <tableColumn id="1" xr3:uid="{00000000-0010-0000-0200-000001000000}" name="Компания" totalsRowLabel="Итог" dataDxfId="313" totalsRowDxfId="312"/>
    <tableColumn id="2" xr3:uid="{00000000-0010-0000-0200-000002000000}" name="Смета" dataDxfId="311" totalsRowDxfId="310"/>
    <tableColumn id="3" xr3:uid="{00000000-0010-0000-0200-000003000000}" name="Статья БК" dataDxfId="309" totalsRowDxfId="308"/>
    <tableColumn id="4" xr3:uid="{00000000-0010-0000-0200-000004000000}" name="ЦФО предприятия" dataDxfId="307" totalsRowDxfId="306">
      <calculatedColumnFormula>IF(ПР[[#This Row],[Компания]]="","",$D$4)</calculatedColumnFormula>
    </tableColumn>
    <tableColumn id="5" xr3:uid="{00000000-0010-0000-0200-000005000000}" name="ЦФО унивесальное" dataDxfId="305" totalsRowDxfId="304"/>
    <tableColumn id="6" xr3:uid="{00000000-0010-0000-0200-000006000000}" name="Месторождение" dataDxfId="303" totalsRowDxfId="302"/>
    <tableColumn id="7" xr3:uid="{00000000-0010-0000-0200-000007000000}" name="Контрагент" dataDxfId="301" totalsRowDxfId="300"/>
    <tableColumn id="8" xr3:uid="{00000000-0010-0000-0200-000008000000}" name="Договор" dataDxfId="299" totalsRowDxfId="298"/>
    <tableColumn id="9" xr3:uid="{00000000-0010-0000-0200-000009000000}" name="Номенклатруная группа" dataDxfId="297" totalsRowDxfId="296"/>
    <tableColumn id="10" xr3:uid="{00000000-0010-0000-0200-00000A000000}" name="Номенклатура" dataDxfId="295" totalsRowDxfId="294"/>
    <tableColumn id="11" xr3:uid="{00000000-0010-0000-0200-00000B000000}" name="Вид расхода" dataDxfId="293" totalsRowDxfId="292"/>
    <tableColumn id="12" xr3:uid="{00000000-0010-0000-0200-00000C000000}" name="Способ отгрузки" dataDxfId="291" totalsRowDxfId="290"/>
    <tableColumn id="13" xr3:uid="{00000000-0010-0000-0200-00000D000000}" name="Направление реализации" dataDxfId="289" totalsRowDxfId="288"/>
    <tableColumn id="14" xr3:uid="{00000000-0010-0000-0200-00000E000000}" name="Комментарий" dataDxfId="287" totalsRowDxfId="286"/>
    <tableColumn id="15" xr3:uid="{00000000-0010-0000-0200-00000F000000}" name=" 2026.01" totalsRowFunction="custom" totalsRowDxfId="285">
      <calculatedColumnFormula>'ПП-26 ТКРС Унт '!G46+'ПП-26 ТКРС Унт '!G49</calculatedColumnFormula>
      <totalsRowFormula>SUBTOTAL(109,ПР[] ПР[ 2026.01] )</totalsRowFormula>
    </tableColumn>
    <tableColumn id="16" xr3:uid="{00000000-0010-0000-0200-000010000000}" name=" 2026.02" totalsRowFunction="custom" totalsRowDxfId="284">
      <totalsRowFormula>SUBTOTAL(109,ПР[] ПР[ 2026.02] )</totalsRowFormula>
    </tableColumn>
    <tableColumn id="17" xr3:uid="{00000000-0010-0000-0200-000011000000}" name=" 2026.03" totalsRowFunction="sum" totalsRowDxfId="283"/>
    <tableColumn id="18" xr3:uid="{00000000-0010-0000-0200-000012000000}" name=" 2026.04" totalsRowFunction="custom" totalsRowDxfId="282">
      <totalsRowFormula>SUBTOTAL(109,ПР[] ПР[ 2026.04] )</totalsRowFormula>
    </tableColumn>
    <tableColumn id="19" xr3:uid="{00000000-0010-0000-0200-000013000000}" name=" 2025.05" totalsRowFunction="sum" totalsRowDxfId="281"/>
    <tableColumn id="20" xr3:uid="{00000000-0010-0000-0200-000014000000}" name=" 2026.06" totalsRowFunction="sum" totalsRowDxfId="280"/>
    <tableColumn id="21" xr3:uid="{00000000-0010-0000-0200-000015000000}" name=" 2026.07" totalsRowFunction="sum" totalsRowDxfId="279"/>
    <tableColumn id="22" xr3:uid="{00000000-0010-0000-0200-000016000000}" name=" 2026.08" totalsRowFunction="sum" totalsRowDxfId="278"/>
    <tableColumn id="23" xr3:uid="{00000000-0010-0000-0200-000017000000}" name=" 2026.09" totalsRowFunction="sum" totalsRowDxfId="277"/>
    <tableColumn id="24" xr3:uid="{00000000-0010-0000-0200-000018000000}" name=" 2026.10" totalsRowFunction="sum" totalsRowDxfId="276"/>
    <tableColumn id="25" xr3:uid="{00000000-0010-0000-0200-000019000000}" name=" 2026.11" totalsRowFunction="sum" totalsRowDxfId="275"/>
    <tableColumn id="26" xr3:uid="{00000000-0010-0000-0200-00001A000000}" name=" 2026.12" totalsRowFunction="sum" totalsRowDxfId="274"/>
    <tableColumn id="27" xr3:uid="{00000000-0010-0000-0200-00001B000000}" name=" Итого год" totalsRowFunction="sum" totalsRowDxfId="273" dataCellStyle="Финансовый">
      <calculatedColumnFormula>SUM(ПР[[#This Row],[ 2026.01]:[ 2026.12]])</calculatedColumnFormula>
    </tableColumn>
    <tableColumn id="28" xr3:uid="{00000000-0010-0000-0200-00001C000000}" name="Код статьи БДР" dataDxfId="272" totalsRowDxfId="271">
      <calculatedColumnFormula>IFERROR(VLOOKUP(C6,IF(B6="Внереализация",Справочники!$R$3:$S$124,IF(B6="ОП",Справочники!$I$3:$J$185,IF(B6="ВП",Справочники!$L$3:$M$186,IF(B6="УР",Справочники!$O$3:$P$93,IF(B6="КР",Справочники!$F$3:$G$36,Справочники!$F$37:$G$37))))),2,FALSE),0)</calculatedColumnFormula>
    </tableColumn>
    <tableColumn id="29" xr3:uid="{00000000-0010-0000-0200-00001D000000}" name="Код статьи БДДС" dataDxfId="270" totalsRowDxfId="269"/>
    <tableColumn id="30" xr3:uid="{00000000-0010-0000-0200-00001E000000}" name="Статья БДДС" dataDxfId="268" totalsRowDxfId="267">
      <calculatedColumnFormula>IFERROR(VLOOKUP(AC6,'NA-CF'!$E$2:$F$367,2,FALSE),0)</calculatedColumnFormula>
    </tableColumn>
    <tableColumn id="31" xr3:uid="{00000000-0010-0000-0200-00001F000000}" name="Отсрочка" dataDxfId="266" totalsRowDxfId="265"/>
    <tableColumn id="32" xr3:uid="{00000000-0010-0000-0200-000020000000}" name="НДС" dataDxfId="264" totalsRowDxfId="263" dataCellStyle="Процентный"/>
    <tableColumn id="33" xr3:uid="{00000000-0010-0000-0200-000021000000}" name="БДДС _x000a_ 2025.01" totalsRowFunction="sum" dataDxfId="262" totalsRowDxfId="261">
      <calculatedColumnFormula>IF($AE6/30&lt;=AG$1,SUMIF($O$1:$Z$1,ROUND(AG$1-($AE6/30),0),$O6:$Z6),0)*($AF6+1)</calculatedColumnFormula>
    </tableColumn>
    <tableColumn id="34" xr3:uid="{00000000-0010-0000-0200-000022000000}" name="БДДС _x000a_ 2025.02" totalsRowFunction="sum" dataDxfId="260" totalsRowDxfId="259">
      <calculatedColumnFormula>IF($AE6/30&lt;=AH$1,SUMIF($O$1:$Z$1,ROUND(AH$1-($AE6/30),0),$O6:$Z6),0)*($AF6+1)</calculatedColumnFormula>
    </tableColumn>
    <tableColumn id="35" xr3:uid="{00000000-0010-0000-0200-000023000000}" name="БДДС _x000a_ 2025.03" totalsRowFunction="sum" dataDxfId="258" totalsRowDxfId="257">
      <calculatedColumnFormula>IF($AE6/30&lt;=AI$1,SUMIF($O$1:$Z$1,ROUND(AI$1-($AE6/30),0),$O6:$Z6),0)*($AF6+1)</calculatedColumnFormula>
    </tableColumn>
    <tableColumn id="36" xr3:uid="{00000000-0010-0000-0200-000024000000}" name="БДДС _x000a_ 2025.04" totalsRowFunction="sum" dataDxfId="256" totalsRowDxfId="255">
      <calculatedColumnFormula>IF($AE6/30&lt;=AJ$1,SUMIF($O$1:$Z$1,ROUND(AJ$1-($AE6/30),0),$O6:$Z6),0)*($AF6+1)</calculatedColumnFormula>
    </tableColumn>
    <tableColumn id="37" xr3:uid="{00000000-0010-0000-0200-000025000000}" name="БДДС _x000a_ 2025.05" totalsRowFunction="sum" dataDxfId="254" totalsRowDxfId="253">
      <calculatedColumnFormula>IF($AE6/30&lt;=AK$1,SUMIF($O$1:$Z$1,ROUND(AK$1-($AE6/30),0),$O6:$Z6),0)*($AF6+1)</calculatedColumnFormula>
    </tableColumn>
    <tableColumn id="38" xr3:uid="{00000000-0010-0000-0200-000026000000}" name="БДДС _x000a_ 2025.06" totalsRowFunction="sum" dataDxfId="252" totalsRowDxfId="251">
      <calculatedColumnFormula>IF($AE6/30&lt;=AL$1,SUMIF($O$1:$Z$1,ROUND(AL$1-($AE6/30),0),$O6:$Z6),0)*($AF6+1)</calculatedColumnFormula>
    </tableColumn>
    <tableColumn id="39" xr3:uid="{00000000-0010-0000-0200-000027000000}" name="БДДС _x000a_ 2025.07" totalsRowFunction="sum" dataDxfId="250" totalsRowDxfId="249">
      <calculatedColumnFormula>IF($AE6/30&lt;=AM$1,SUMIF($O$1:$Z$1,ROUND(AM$1-($AE6/30),0),$O6:$Z6),0)*($AF6+1)</calculatedColumnFormula>
    </tableColumn>
    <tableColumn id="40" xr3:uid="{00000000-0010-0000-0200-000028000000}" name="БДДС _x000a_ 2025.08" totalsRowFunction="sum" dataDxfId="248" totalsRowDxfId="247">
      <calculatedColumnFormula>IF($AE6/30&lt;=AN$1,SUMIF($O$1:$Z$1,ROUND(AN$1-($AE6/30),0),$O6:$Z6),0)*($AF6+1)</calculatedColumnFormula>
    </tableColumn>
    <tableColumn id="41" xr3:uid="{00000000-0010-0000-0200-000029000000}" name="БДДС _x000a_ 2025.09" totalsRowFunction="sum" dataDxfId="246" totalsRowDxfId="245">
      <calculatedColumnFormula>IF($AE6/30&lt;=AO$1,SUMIF($O$1:$Z$1,ROUND(AO$1-($AE6/30),0),$O6:$Z6),0)*($AF6+1)</calculatedColumnFormula>
    </tableColumn>
    <tableColumn id="42" xr3:uid="{00000000-0010-0000-0200-00002A000000}" name="БДДС _x000a_ 2025.10" totalsRowFunction="sum" dataDxfId="244" totalsRowDxfId="243">
      <calculatedColumnFormula>IF($AE6/30&lt;=AP$1,SUMIF($O$1:$Z$1,ROUND(AP$1-($AE6/30),0),$O6:$Z6),0)*($AF6+1)</calculatedColumnFormula>
    </tableColumn>
    <tableColumn id="43" xr3:uid="{00000000-0010-0000-0200-00002B000000}" name="БДДС _x000a_ 2025.11" totalsRowFunction="sum" dataDxfId="242" totalsRowDxfId="241">
      <calculatedColumnFormula>IF($AE6/30&lt;=AQ$1,SUMIF($O$1:$Z$1,ROUND(AQ$1-($AE6/30),0),$O6:$Z6),0)*($AF6+1)</calculatedColumnFormula>
    </tableColumn>
    <tableColumn id="44" xr3:uid="{00000000-0010-0000-0200-00002C000000}" name="БДДС _x000a_ 2025.12" totalsRowFunction="sum" dataDxfId="240" totalsRowDxfId="239">
      <calculatedColumnFormula>IF($AE6/30&lt;=AR$1,SUMIF($O$1:$Z$1,ROUND(AR$1-($AE6/30),0),$O6:$Z6),0)*($AF6+1)</calculatedColumnFormula>
    </tableColumn>
    <tableColumn id="45" xr3:uid="{00000000-0010-0000-0200-00002D000000}" name="БДДС _x000a_ 2026.01" totalsRowFunction="sum" dataDxfId="238" totalsRowDxfId="237">
      <calculatedColumnFormula>IF($AE6/30&lt;=AS$1,SUMIF($O$1:$Z$1,ROUND(AS$1-($AE6/30),0),$O6:$Z6),0)*($AF6+1)</calculatedColumnFormula>
    </tableColumn>
    <tableColumn id="46" xr3:uid="{00000000-0010-0000-0200-00002E000000}" name="БДДС _x000a_ 2026.02" totalsRowFunction="sum" dataDxfId="236" totalsRowDxfId="235">
      <calculatedColumnFormula>IF($AE6/30&lt;=AT$1,SUMIF($O$1:$Z$1,ROUND(AT$1-($AE6/30),0),$O6:$Z6),0)*($AF6+1)</calculatedColumnFormula>
    </tableColumn>
    <tableColumn id="47" xr3:uid="{00000000-0010-0000-0200-00002F000000}" name="БДДС _x000a_ 2026.03" totalsRowFunction="sum" dataDxfId="234" totalsRowDxfId="233">
      <calculatedColumnFormula>IF($AE6/30&lt;=AU$1,SUMIF($O$1:$Z$1,ROUND(AU$1-($AE6/30),0),$O6:$Z6),0)*($AF6+1)</calculatedColumnFormula>
    </tableColumn>
    <tableColumn id="48" xr3:uid="{00000000-0010-0000-0200-000030000000}" name="БДДС _x000a_ 2026.04" totalsRowFunction="sum" dataDxfId="232" totalsRowDxfId="231">
      <calculatedColumnFormula>IF($AE6/30&lt;=AV$1,SUMIF($O$1:$Z$1,ROUND(AV$1-($AE6/30),0),$O6:$Z6),0)*($AF6+1)</calculatedColumnFormula>
    </tableColumn>
    <tableColumn id="49" xr3:uid="{00000000-0010-0000-0200-000031000000}" name="БДДС _x000a_ 2026.05" totalsRowFunction="sum" dataDxfId="230" totalsRowDxfId="229">
      <calculatedColumnFormula>IF($AE6/30&lt;=AW$1,SUMIF($O$1:$Z$1,ROUND(AW$1-($AE6/30),0),$O6:$Z6),0)*($AF6+1)</calculatedColumnFormula>
    </tableColumn>
    <tableColumn id="50" xr3:uid="{00000000-0010-0000-0200-000032000000}" name="БДДС _x000a_ 2026.06" totalsRowFunction="sum" dataDxfId="228" totalsRowDxfId="227">
      <calculatedColumnFormula>IF($AE6/30&lt;=AX$1,SUMIF($O$1:$Z$1,ROUND(AX$1-($AE6/30),0),$O6:$Z6),0)*($AF6+1)</calculatedColumnFormula>
    </tableColumn>
    <tableColumn id="51" xr3:uid="{00000000-0010-0000-0200-000033000000}" name="БДДС _x000a_ 2026.07" totalsRowFunction="sum" dataDxfId="226" totalsRowDxfId="225">
      <calculatedColumnFormula>IF($AE6/30&lt;=AY$1,SUMIF($O$1:$Z$1,ROUND(AY$1-($AE6/30),0),$O6:$Z6),0)*($AF6+1)</calculatedColumnFormula>
    </tableColumn>
    <tableColumn id="52" xr3:uid="{00000000-0010-0000-0200-000034000000}" name="БДДС _x000a_ 2026.08" totalsRowFunction="sum" dataDxfId="224" totalsRowDxfId="223">
      <calculatedColumnFormula>IF($AE6/30&lt;=AZ$1,SUMIF($O$1:$Z$1,ROUND(AZ$1-($AE6/30),0),$O6:$Z6),0)*($AF6+1)</calculatedColumnFormula>
    </tableColumn>
    <tableColumn id="53" xr3:uid="{00000000-0010-0000-0200-000035000000}" name="БДДС _x000a_ 2026.09" totalsRowFunction="sum" dataDxfId="222" totalsRowDxfId="221">
      <calculatedColumnFormula>IF($AE6/30&lt;=BA$1,SUMIF($O$1:$Z$1,ROUND(BA$1-($AE6/30),0),$O6:$Z6),0)*($AF6+1)</calculatedColumnFormula>
    </tableColumn>
    <tableColumn id="54" xr3:uid="{00000000-0010-0000-0200-000036000000}" name="БДДС _x000a_ 2026.10" totalsRowFunction="sum" dataDxfId="220" totalsRowDxfId="219">
      <calculatedColumnFormula>IF($AE6/30&lt;=BB$1,SUMIF($O$1:$Z$1,ROUND(BB$1-($AE6/30),0),$O6:$Z6),0)*($AF6+1)</calculatedColumnFormula>
    </tableColumn>
    <tableColumn id="55" xr3:uid="{00000000-0010-0000-0200-000037000000}" name="БДДС _x000a_ 2026.11" totalsRowFunction="sum" dataDxfId="218" totalsRowDxfId="217">
      <calculatedColumnFormula>IF($AE6/30&lt;=BC$1,SUMIF($O$1:$Z$1,ROUND(BC$1-($AE6/30),0),$O6:$Z6),0)*($AF6+1)</calculatedColumnFormula>
    </tableColumn>
    <tableColumn id="56" xr3:uid="{00000000-0010-0000-0200-000038000000}" name="БДДС _x000a_ 2026.12" totalsRowFunction="sum" dataDxfId="216" totalsRowDxfId="215">
      <calculatedColumnFormula>IF($AE6/30&lt;=BD$1,SUMIF($O$1:$Z$1,ROUND(BD$1-($AE6/30),0),$O6:$Z6),0)*($AF6+1)</calculatedColumnFormula>
    </tableColumn>
    <tableColumn id="57" xr3:uid="{00000000-0010-0000-0200-000039000000}" name="КЗ  2025.01" totalsRowFunction="sum" dataDxfId="214" totalsRowDxfId="213"/>
    <tableColumn id="58" xr3:uid="{00000000-0010-0000-0200-00003A000000}" name="КЗ  2025.02" totalsRowFunction="sum" dataDxfId="212" totalsRowDxfId="211"/>
    <tableColumn id="59" xr3:uid="{00000000-0010-0000-0200-00003B000000}" name="КЗ  2025.03" totalsRowFunction="sum" dataDxfId="210" totalsRowDxfId="209"/>
    <tableColumn id="60" xr3:uid="{00000000-0010-0000-0200-00003C000000}" name="КЗ  2025.04" totalsRowFunction="sum" dataDxfId="208" totalsRowDxfId="207"/>
    <tableColumn id="61" xr3:uid="{00000000-0010-0000-0200-00003D000000}" name="КЗ  2025.05" totalsRowFunction="sum" dataDxfId="206" totalsRowDxfId="205"/>
    <tableColumn id="62" xr3:uid="{00000000-0010-0000-0200-00003E000000}" name="КЗ  2025.06" totalsRowFunction="sum" dataDxfId="204" totalsRowDxfId="203"/>
    <tableColumn id="63" xr3:uid="{00000000-0010-0000-0200-00003F000000}" name="КЗ  2025.07" totalsRowFunction="sum" dataDxfId="202" totalsRowDxfId="201"/>
    <tableColumn id="64" xr3:uid="{00000000-0010-0000-0200-000040000000}" name="КЗ  2025.08" totalsRowFunction="sum" dataDxfId="200" totalsRowDxfId="199"/>
    <tableColumn id="65" xr3:uid="{00000000-0010-0000-0200-000041000000}" name="КЗ  2025.09" totalsRowFunction="sum" dataDxfId="198" totalsRowDxfId="197"/>
    <tableColumn id="66" xr3:uid="{00000000-0010-0000-0200-000042000000}" name="КЗ  2025.10" totalsRowFunction="sum" dataDxfId="196" totalsRowDxfId="195"/>
    <tableColumn id="67" xr3:uid="{00000000-0010-0000-0200-000043000000}" name="КЗ  2025.11" totalsRowFunction="sum" dataDxfId="194" totalsRowDxfId="193"/>
    <tableColumn id="68" xr3:uid="{00000000-0010-0000-0200-000044000000}" name="КЗ  2025.12" totalsRowFunction="sum" dataDxfId="192" totalsRowDxfId="191"/>
    <tableColumn id="69" xr3:uid="{00000000-0010-0000-0200-000045000000}" name="Компания_смета" dataDxfId="190" totalsRowDxfId="189">
      <calculatedColumnFormula>CONCATENATE(IFERROR(VLOOKUP(A6,'Зависимые списки'!$J$2:$K$7,2,FALSE),"-"),B6)</calculatedColumnFormula>
    </tableColumn>
    <tableColumn id="70" xr3:uid="{00000000-0010-0000-0200-000046000000}" name="Производитель" dataDxfId="188" totalsRowDxfId="187"/>
    <tableColumn id="71" xr3:uid="{00000000-0010-0000-0200-000047000000}" name="Контракт" dataDxfId="186" totalsRowDxfId="185"/>
    <tableColumn id="72" xr3:uid="{00000000-0010-0000-0200-000048000000}" name="Компания_смета_месторождение" dataDxfId="184" totalsRowDxfId="183">
      <calculatedColumnFormula>CONCATENATE(BQ6,IFERROR(VLOOKUP(F6,'Зависимые списки'!$J$9:$K$25,2,FALSE),"-"))</calculatedColumnFormula>
    </tableColumn>
    <tableColumn id="73" xr3:uid="{00000000-0010-0000-0200-000049000000}" name="Статья (для номенклатуры)" dataDxfId="182" totalsRowDxfId="181">
      <calculatedColumnFormula>IFERROR(VLOOKUP(C6,'Зависимые списки'!$I$55:$J$66,2,FALSE),"Без_номенклатуры")</calculatedColumnFormula>
    </tableColumn>
    <tableColumn id="74" xr3:uid="{00000000-0010-0000-0200-00004A000000}" name="Вид расхода2" dataDxfId="180" totalsRowDxfId="179">
      <calculatedColumnFormula>CONCATENATE(B6,"2")</calculatedColumnFormula>
    </tableColumn>
    <tableColumn id="75" xr3:uid="{00000000-0010-0000-0200-00004B000000}" name="Вид производства" dataDxfId="178" totalsRowDxfId="177">
      <calculatedColumnFormula>IFERROR(VLOOKUP($BT6,'Зависимые списки'!$A$45:$B$101,2,FALSE),"-")</calculatedColumnFormula>
    </tableColumn>
    <tableColumn id="76" xr3:uid="{00000000-0010-0000-0200-00004C000000}" name="Модель" dataDxfId="176" totalsRowDxfId="175">
      <calculatedColumnFormula>IFERROR(VLOOKUP(B6,'Зависимые списки'!$C$55:$D$59,2,FALSE),"-")</calculatedColumnFormula>
    </tableColumn>
    <tableColumn id="77" xr3:uid="{00000000-0010-0000-0200-00004D000000}" name="версия" dataDxfId="174" totalsRowDxfId="173">
      <calculatedColumnFormula>$B$2</calculatedColumnFormula>
    </tableColumn>
    <tableColumn id="78" xr3:uid="{00000000-0010-0000-0200-00004E000000}" name="Контрагент_копмания" dataDxfId="172" totalsRowDxfId="171">
      <calculatedColumnFormula>IFERROR(VLOOKUP(G6,vendor!$B$2:$C$1372,2,FALSE),"-")&amp;"_"&amp;IFERROR(VLOOKUP(ПР[[#This Row],[Компания]],Справочники!$A$3:$B$9,2,0),"-")</calculatedColumnFormula>
    </tableColumn>
    <tableColumn id="79" xr3:uid="{00000000-0010-0000-0200-00004F000000}" name="БП для факта" dataDxfId="170" totalsRowDxfId="169">
      <calculatedColumnFormula>SUM(O6:OFFSET(O6,0,'Откл_БДР факт ГК_КБ'!$B$1-1))</calculatedColumnFormula>
    </tableColumn>
    <tableColumn id="80" xr3:uid="{00000000-0010-0000-0200-000050000000}" name="Управляемость" dataDxfId="168" totalsRowDxfId="167">
      <calculatedColumnFormula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calculatedColumnFormula>
    </tableColumn>
    <tableColumn id="81" xr3:uid="{00000000-0010-0000-0200-000051000000}" name="Процесс" dataDxfId="166" totalsRowDxfId="165">
      <calculatedColumnFormula>IFERROR(VLOOKUP(ПР[[#This Row],[Контрагент]],ВГО[],2,0),"Внеш")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ПР_1" displayName="ПР_1" ref="A1:BS78" tableType="queryTable" totalsRowShown="0">
  <autoFilter ref="A1:BS78" xr:uid="{00000000-0009-0000-0100-000005000000}"/>
  <tableColumns count="71">
    <tableColumn id="1" xr3:uid="{00000000-0010-0000-0300-000001000000}" uniqueName="1" name="Компания" queryTableFieldId="1"/>
    <tableColumn id="2" xr3:uid="{00000000-0010-0000-0300-000002000000}" uniqueName="2" name="Смета" queryTableFieldId="2"/>
    <tableColumn id="3" xr3:uid="{00000000-0010-0000-0300-000003000000}" uniqueName="3" name="Статья БК" queryTableFieldId="3"/>
    <tableColumn id="4" xr3:uid="{00000000-0010-0000-0300-000004000000}" uniqueName="4" name="ЦФО предприятия" queryTableFieldId="4"/>
    <tableColumn id="5" xr3:uid="{00000000-0010-0000-0300-000005000000}" uniqueName="5" name="ЦФО унивесальное" queryTableFieldId="5"/>
    <tableColumn id="6" xr3:uid="{00000000-0010-0000-0300-000006000000}" uniqueName="6" name="Месторождение" queryTableFieldId="6"/>
    <tableColumn id="7" xr3:uid="{00000000-0010-0000-0300-000007000000}" uniqueName="7" name="Контрагент" queryTableFieldId="7"/>
    <tableColumn id="8" xr3:uid="{00000000-0010-0000-0300-000008000000}" uniqueName="8" name="Договор" queryTableFieldId="8"/>
    <tableColumn id="9" xr3:uid="{00000000-0010-0000-0300-000009000000}" uniqueName="9" name="Номенклатруная группа" queryTableFieldId="9"/>
    <tableColumn id="10" xr3:uid="{00000000-0010-0000-0300-00000A000000}" uniqueName="10" name="Номенклатура" queryTableFieldId="10"/>
    <tableColumn id="11" xr3:uid="{00000000-0010-0000-0300-00000B000000}" uniqueName="11" name="Вид расхода" queryTableFieldId="11"/>
    <tableColumn id="12" xr3:uid="{00000000-0010-0000-0300-00000C000000}" uniqueName="12" name="Способ отгрузки" queryTableFieldId="12"/>
    <tableColumn id="13" xr3:uid="{00000000-0010-0000-0300-00000D000000}" uniqueName="13" name="Направление реализации" queryTableFieldId="13"/>
    <tableColumn id="14" xr3:uid="{00000000-0010-0000-0300-00000E000000}" uniqueName="14" name="Комментарий" queryTableFieldId="14"/>
    <tableColumn id="15" xr3:uid="{00000000-0010-0000-0300-00000F000000}" uniqueName="15" name="ПР-1 2024.01" queryTableFieldId="15"/>
    <tableColumn id="16" xr3:uid="{00000000-0010-0000-0300-000010000000}" uniqueName="16" name="ПР-1 2024.02" queryTableFieldId="16"/>
    <tableColumn id="17" xr3:uid="{00000000-0010-0000-0300-000011000000}" uniqueName="17" name="ПР-1 2024.03" queryTableFieldId="17"/>
    <tableColumn id="18" xr3:uid="{00000000-0010-0000-0300-000012000000}" uniqueName="18" name="ПР-1 2024.04" queryTableFieldId="18"/>
    <tableColumn id="19" xr3:uid="{00000000-0010-0000-0300-000013000000}" uniqueName="19" name="ПР-1 2024.05" queryTableFieldId="19"/>
    <tableColumn id="20" xr3:uid="{00000000-0010-0000-0300-000014000000}" uniqueName="20" name="ПР-1 2024.06" queryTableFieldId="20"/>
    <tableColumn id="21" xr3:uid="{00000000-0010-0000-0300-000015000000}" uniqueName="21" name="ПР-1 2024.07" queryTableFieldId="21"/>
    <tableColumn id="22" xr3:uid="{00000000-0010-0000-0300-000016000000}" uniqueName="22" name="ПР-1 2024.08" queryTableFieldId="22"/>
    <tableColumn id="23" xr3:uid="{00000000-0010-0000-0300-000017000000}" uniqueName="23" name="ПР-1 2024.09" queryTableFieldId="23"/>
    <tableColumn id="24" xr3:uid="{00000000-0010-0000-0300-000018000000}" uniqueName="24" name="ПР-1 2024.10" queryTableFieldId="24"/>
    <tableColumn id="25" xr3:uid="{00000000-0010-0000-0300-000019000000}" uniqueName="25" name="ПР-1 2024.11" queryTableFieldId="25"/>
    <tableColumn id="26" xr3:uid="{00000000-0010-0000-0300-00001A000000}" uniqueName="26" name="ПР-1 2024.12" queryTableFieldId="26"/>
    <tableColumn id="27" xr3:uid="{00000000-0010-0000-0300-00001B000000}" uniqueName="27" name="ПР-1 Итого год" queryTableFieldId="27"/>
    <tableColumn id="28" xr3:uid="{00000000-0010-0000-0300-00001C000000}" uniqueName="28" name="Код статьи БДР" queryTableFieldId="28"/>
    <tableColumn id="29" xr3:uid="{00000000-0010-0000-0300-00001D000000}" uniqueName="29" name="Код статьи БДДС" queryTableFieldId="29"/>
    <tableColumn id="30" xr3:uid="{00000000-0010-0000-0300-00001E000000}" uniqueName="30" name="Статья БДДС" queryTableFieldId="30"/>
    <tableColumn id="31" xr3:uid="{00000000-0010-0000-0300-00001F000000}" uniqueName="31" name="Отсрочка" queryTableFieldId="31"/>
    <tableColumn id="32" xr3:uid="{00000000-0010-0000-0300-000020000000}" uniqueName="32" name="НДС" queryTableFieldId="32"/>
    <tableColumn id="33" xr3:uid="{00000000-0010-0000-0300-000021000000}" uniqueName="33" name="БДДС _x000a_ 2024.01" queryTableFieldId="33"/>
    <tableColumn id="34" xr3:uid="{00000000-0010-0000-0300-000022000000}" uniqueName="34" name="БДДС _x000a_ 2024.02" queryTableFieldId="34"/>
    <tableColumn id="35" xr3:uid="{00000000-0010-0000-0300-000023000000}" uniqueName="35" name="БДДС _x000a_ 2024.03" queryTableFieldId="35"/>
    <tableColumn id="36" xr3:uid="{00000000-0010-0000-0300-000024000000}" uniqueName="36" name="БДДС _x000a_ 2024.04" queryTableFieldId="36"/>
    <tableColumn id="37" xr3:uid="{00000000-0010-0000-0300-000025000000}" uniqueName="37" name="БДДС _x000a_ 2024.05" queryTableFieldId="37"/>
    <tableColumn id="38" xr3:uid="{00000000-0010-0000-0300-000026000000}" uniqueName="38" name="БДДС _x000a_ 2024.06" queryTableFieldId="38"/>
    <tableColumn id="39" xr3:uid="{00000000-0010-0000-0300-000027000000}" uniqueName="39" name="БДДС _x000a_ 2024.07" queryTableFieldId="39"/>
    <tableColumn id="40" xr3:uid="{00000000-0010-0000-0300-000028000000}" uniqueName="40" name="БДДС _x000a_ 2024.08" queryTableFieldId="40"/>
    <tableColumn id="41" xr3:uid="{00000000-0010-0000-0300-000029000000}" uniqueName="41" name="БДДС _x000a_ 2024.09" queryTableFieldId="41"/>
    <tableColumn id="42" xr3:uid="{00000000-0010-0000-0300-00002A000000}" uniqueName="42" name="БДДС _x000a_ 2024.10" queryTableFieldId="42"/>
    <tableColumn id="43" xr3:uid="{00000000-0010-0000-0300-00002B000000}" uniqueName="43" name="БДДС _x000a_ 2024.11" queryTableFieldId="43"/>
    <tableColumn id="44" xr3:uid="{00000000-0010-0000-0300-00002C000000}" uniqueName="44" name="БДДС _x000a_ 2024.12" queryTableFieldId="44"/>
    <tableColumn id="45" xr3:uid="{00000000-0010-0000-0300-00002D000000}" uniqueName="45" name="БДДС _x000a_ 2025.01" queryTableFieldId="45"/>
    <tableColumn id="46" xr3:uid="{00000000-0010-0000-0300-00002E000000}" uniqueName="46" name="БДДС _x000a_ 2025.02" queryTableFieldId="46"/>
    <tableColumn id="47" xr3:uid="{00000000-0010-0000-0300-00002F000000}" uniqueName="47" name="БДДС _x000a_ 2025.03" queryTableFieldId="47"/>
    <tableColumn id="48" xr3:uid="{00000000-0010-0000-0300-000030000000}" uniqueName="48" name="БДДС _x000a_ 2025.04" queryTableFieldId="48"/>
    <tableColumn id="49" xr3:uid="{00000000-0010-0000-0300-000031000000}" uniqueName="49" name="БДДС _x000a_ 2025.05" queryTableFieldId="49"/>
    <tableColumn id="50" xr3:uid="{00000000-0010-0000-0300-000032000000}" uniqueName="50" name="БДДС _x000a_ 2025.06" queryTableFieldId="50"/>
    <tableColumn id="51" xr3:uid="{00000000-0010-0000-0300-000033000000}" uniqueName="51" name="БДДС _x000a_ 2025.07" queryTableFieldId="51"/>
    <tableColumn id="52" xr3:uid="{00000000-0010-0000-0300-000034000000}" uniqueName="52" name="БДДС _x000a_ 2025.08" queryTableFieldId="52"/>
    <tableColumn id="53" xr3:uid="{00000000-0010-0000-0300-000035000000}" uniqueName="53" name="БДДС _x000a_ 2025.09" queryTableFieldId="53"/>
    <tableColumn id="54" xr3:uid="{00000000-0010-0000-0300-000036000000}" uniqueName="54" name="БДДС _x000a_ 2025.10" queryTableFieldId="54"/>
    <tableColumn id="55" xr3:uid="{00000000-0010-0000-0300-000037000000}" uniqueName="55" name="БДДС _x000a_ 2025.11" queryTableFieldId="55"/>
    <tableColumn id="56" xr3:uid="{00000000-0010-0000-0300-000038000000}" uniqueName="56" name="БДДС _x000a_ 2025.12" queryTableFieldId="56"/>
    <tableColumn id="57" xr3:uid="{00000000-0010-0000-0300-000039000000}" uniqueName="57" name="КЗ  2024.01" queryTableFieldId="57"/>
    <tableColumn id="58" xr3:uid="{00000000-0010-0000-0300-00003A000000}" uniqueName="58" name="КЗ  2024.02" queryTableFieldId="58"/>
    <tableColumn id="59" xr3:uid="{00000000-0010-0000-0300-00003B000000}" uniqueName="59" name="КЗ  2024.03" queryTableFieldId="59"/>
    <tableColumn id="60" xr3:uid="{00000000-0010-0000-0300-00003C000000}" uniqueName="60" name="КЗ  2024.04" queryTableFieldId="60"/>
    <tableColumn id="61" xr3:uid="{00000000-0010-0000-0300-00003D000000}" uniqueName="61" name="КЗ  2024.05" queryTableFieldId="61"/>
    <tableColumn id="62" xr3:uid="{00000000-0010-0000-0300-00003E000000}" uniqueName="62" name="КЗ  2024.06" queryTableFieldId="62"/>
    <tableColumn id="63" xr3:uid="{00000000-0010-0000-0300-00003F000000}" uniqueName="63" name="КЗ  2024.07" queryTableFieldId="63"/>
    <tableColumn id="64" xr3:uid="{00000000-0010-0000-0300-000040000000}" uniqueName="64" name="КЗ  2024.08" queryTableFieldId="64"/>
    <tableColumn id="65" xr3:uid="{00000000-0010-0000-0300-000041000000}" uniqueName="65" name="КЗ  2024.09" queryTableFieldId="65"/>
    <tableColumn id="66" xr3:uid="{00000000-0010-0000-0300-000042000000}" uniqueName="66" name="КЗ  2024.10" queryTableFieldId="66"/>
    <tableColumn id="67" xr3:uid="{00000000-0010-0000-0300-000043000000}" uniqueName="67" name="КЗ  2024.11" queryTableFieldId="67"/>
    <tableColumn id="68" xr3:uid="{00000000-0010-0000-0300-000044000000}" uniqueName="68" name="КЗ  2024.12" queryTableFieldId="68"/>
    <tableColumn id="69" xr3:uid="{00000000-0010-0000-0300-000045000000}" uniqueName="69" name="Управляемость" queryTableFieldId="69"/>
    <tableColumn id="70" xr3:uid="{00000000-0010-0000-0300-000046000000}" uniqueName="70" name="ВГО" queryTableFieldId="70"/>
    <tableColumn id="71" xr3:uid="{00000000-0010-0000-0300-000047000000}" uniqueName="71" name="ПР-1 для факта" queryTableFieldId="71">
      <calculatedColumnFormula>SUM(O2:OFFSET(O2,0,'Откл_БДР факт ГК_КБ'!$B$1-1))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ВГО" displayName="ВГО" ref="BE1:BF9" totalsRowShown="0" headerRowDxfId="4" dataDxfId="3">
  <autoFilter ref="BE1:BF9" xr:uid="{00000000-0009-0000-0100-000008000000}"/>
  <tableColumns count="2">
    <tableColumn id="1" xr3:uid="{00000000-0010-0000-0400-000001000000}" name="ВГО" dataDxfId="2"/>
    <tableColumn id="2" xr3:uid="{00000000-0010-0000-0400-000002000000}" name="Столбец1" dataDxfId="1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Управляемость" displayName="Управляемость" ref="A1:A90" totalsRowShown="0">
  <autoFilter ref="A1:A90" xr:uid="{00000000-0009-0000-0100-000002000000}"/>
  <tableColumns count="1">
    <tableColumn id="1" xr3:uid="{00000000-0010-0000-0500-000001000000}" name="Упр_нет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VENDOR" displayName="VENDOR" ref="A1:C967" tableType="queryTable" totalsRowShown="0">
  <autoFilter ref="A1:C967" xr:uid="{00000000-0009-0000-0100-000001000000}"/>
  <tableColumns count="3">
    <tableColumn id="1" xr3:uid="{00000000-0010-0000-0600-000001000000}" uniqueName="1" name="ID" queryTableFieldId="1"/>
    <tableColumn id="2" xr3:uid="{00000000-0010-0000-0600-000002000000}" uniqueName="2" name="Контрагент" queryTableFieldId="2"/>
    <tableColumn id="3" xr3:uid="{00000000-0010-0000-0600-000003000000}" uniqueName="3" name="ID2" queryTableFieldId="3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7000000}" name="contract" displayName="contract" ref="A1:D33975" tableType="queryTable" totalsRowShown="0">
  <autoFilter ref="A1:D33975" xr:uid="{00000000-0009-0000-0100-000006000000}"/>
  <tableColumns count="4">
    <tableColumn id="1" xr3:uid="{00000000-0010-0000-0700-000001000000}" uniqueName="1" name="Agr_cust_COMPANY" queryTableFieldId="1"/>
    <tableColumn id="2" xr3:uid="{00000000-0010-0000-0700-000002000000}" uniqueName="2" name="Контрагент" queryTableFieldId="2"/>
    <tableColumn id="3" xr3:uid="{00000000-0010-0000-0700-000003000000}" uniqueName="3" name="ID" queryTableFieldId="3"/>
    <tableColumn id="4" xr3:uid="{00000000-0010-0000-0700-000004000000}" uniqueName="4" name="Описание" queryTableFieldId="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92D050"/>
  </sheetPr>
  <dimension ref="A1:CC112"/>
  <sheetViews>
    <sheetView showZeros="0" zoomScale="85" zoomScaleNormal="85" workbookViewId="0">
      <pane xSplit="3" ySplit="5" topLeftCell="N6" activePane="bottomRight" state="frozen"/>
      <selection pane="topRight" activeCell="D1" sqref="D1"/>
      <selection pane="bottomLeft" activeCell="A7" sqref="A7"/>
      <selection pane="bottomRight" activeCell="N33" sqref="N33"/>
    </sheetView>
  </sheetViews>
  <sheetFormatPr defaultColWidth="9.109375" defaultRowHeight="14.4" outlineLevelRow="1" outlineLevelCol="2"/>
  <cols>
    <col min="1" max="1" width="13.109375" style="43" customWidth="1"/>
    <col min="2" max="2" width="7" style="44" customWidth="1"/>
    <col min="3" max="3" width="18.5546875" style="43" customWidth="1"/>
    <col min="4" max="4" width="18.109375" style="47" customWidth="1"/>
    <col min="5" max="5" width="30.88671875" style="52" customWidth="1" outlineLevel="1"/>
    <col min="6" max="6" width="16" style="47" customWidth="1"/>
    <col min="7" max="7" width="21.109375" style="47" customWidth="1"/>
    <col min="8" max="8" width="17.5546875" style="47" customWidth="1"/>
    <col min="9" max="9" width="10.44140625" style="47" customWidth="1"/>
    <col min="10" max="10" width="11.6640625" style="47" customWidth="1"/>
    <col min="11" max="11" width="12.88671875" style="47" customWidth="1"/>
    <col min="12" max="12" width="21" style="47" customWidth="1" outlineLevel="1"/>
    <col min="13" max="13" width="17.88671875" style="47" customWidth="1" outlineLevel="1"/>
    <col min="14" max="14" width="28.33203125" style="53" customWidth="1"/>
    <col min="15" max="17" width="15.5546875" style="122" customWidth="1"/>
    <col min="18" max="18" width="12.88671875" style="122" customWidth="1"/>
    <col min="19" max="19" width="13" style="122" customWidth="1"/>
    <col min="20" max="24" width="12.88671875" style="122" customWidth="1"/>
    <col min="25" max="25" width="15.44140625" style="122" customWidth="1"/>
    <col min="26" max="26" width="17.88671875" style="122" customWidth="1"/>
    <col min="27" max="27" width="15" style="123" customWidth="1"/>
    <col min="28" max="28" width="11.44140625" style="39" customWidth="1" outlineLevel="1"/>
    <col min="29" max="29" width="14" style="39" customWidth="1" outlineLevel="1"/>
    <col min="30" max="30" width="18.6640625" style="39" customWidth="1" outlineLevel="1"/>
    <col min="31" max="31" width="11.6640625" style="44" customWidth="1"/>
    <col min="32" max="32" width="8.88671875" style="54" customWidth="1"/>
    <col min="33" max="44" width="13.33203125" style="38" customWidth="1" outlineLevel="1"/>
    <col min="45" max="45" width="14.109375" style="38" customWidth="1" outlineLevel="2" collapsed="1"/>
    <col min="46" max="56" width="14.109375" style="38" customWidth="1" outlineLevel="2"/>
    <col min="57" max="57" width="14.33203125" style="53" customWidth="1"/>
    <col min="58" max="58" width="14.5546875" style="53" customWidth="1"/>
    <col min="59" max="59" width="15.6640625" style="53" customWidth="1"/>
    <col min="60" max="60" width="15.88671875" style="53" customWidth="1"/>
    <col min="61" max="68" width="11.88671875" style="53" customWidth="1"/>
    <col min="69" max="69" width="16.44140625" style="92" customWidth="1"/>
    <col min="70" max="70" width="16.33203125" style="39" customWidth="1" outlineLevel="1"/>
    <col min="71" max="71" width="10.5546875" style="39" customWidth="1" outlineLevel="1"/>
    <col min="72" max="72" width="31.6640625" style="39" customWidth="1" outlineLevel="1"/>
    <col min="73" max="73" width="25.6640625" style="39" customWidth="1" outlineLevel="1"/>
    <col min="74" max="74" width="14.88671875" style="39" customWidth="1" outlineLevel="1"/>
    <col min="75" max="75" width="18.6640625" style="39" customWidth="1" outlineLevel="1"/>
    <col min="76" max="76" width="9.6640625" style="93" customWidth="1" outlineLevel="1"/>
    <col min="77" max="77" width="9.109375" style="89" customWidth="1" outlineLevel="1"/>
    <col min="78" max="78" width="31.44140625" style="89" customWidth="1" outlineLevel="1"/>
    <col min="79" max="79" width="16.44140625" style="27" customWidth="1" outlineLevel="1" collapsed="1"/>
    <col min="80" max="16384" width="9.109375" style="27"/>
  </cols>
  <sheetData>
    <row r="1" spans="1:81" outlineLevel="1">
      <c r="D1" s="59"/>
      <c r="E1" s="50"/>
      <c r="F1" s="50"/>
      <c r="G1" s="45"/>
      <c r="H1" s="45"/>
      <c r="I1" s="78"/>
      <c r="J1" s="53"/>
      <c r="K1" s="53"/>
      <c r="L1" s="53"/>
      <c r="M1" s="53"/>
      <c r="O1" s="122">
        <v>1</v>
      </c>
      <c r="P1" s="122">
        <v>2</v>
      </c>
      <c r="Q1" s="122">
        <v>3</v>
      </c>
      <c r="R1" s="122">
        <v>4</v>
      </c>
      <c r="S1" s="122">
        <v>5</v>
      </c>
      <c r="T1" s="122">
        <v>6</v>
      </c>
      <c r="U1" s="122">
        <v>7</v>
      </c>
      <c r="V1" s="122">
        <v>8</v>
      </c>
      <c r="W1" s="122">
        <v>9</v>
      </c>
      <c r="X1" s="122">
        <v>10</v>
      </c>
      <c r="Y1" s="122">
        <v>11</v>
      </c>
      <c r="Z1" s="122">
        <v>12</v>
      </c>
      <c r="AG1" s="38">
        <v>1</v>
      </c>
      <c r="AH1" s="38">
        <v>2</v>
      </c>
      <c r="AI1" s="38">
        <v>3</v>
      </c>
      <c r="AJ1" s="38">
        <v>4</v>
      </c>
      <c r="AK1" s="38">
        <v>5</v>
      </c>
      <c r="AL1" s="38">
        <v>6</v>
      </c>
      <c r="AM1" s="38">
        <v>7</v>
      </c>
      <c r="AN1" s="38">
        <v>8</v>
      </c>
      <c r="AO1" s="38">
        <v>9</v>
      </c>
      <c r="AP1" s="38">
        <v>10</v>
      </c>
      <c r="AQ1" s="38">
        <v>11</v>
      </c>
      <c r="AR1" s="38">
        <v>12</v>
      </c>
      <c r="AS1" s="38">
        <v>13</v>
      </c>
      <c r="AT1" s="38">
        <v>14</v>
      </c>
      <c r="AU1" s="38">
        <v>15</v>
      </c>
      <c r="AV1" s="38">
        <v>16</v>
      </c>
      <c r="AW1" s="38">
        <v>17</v>
      </c>
      <c r="AX1" s="38">
        <v>18</v>
      </c>
      <c r="AY1" s="38">
        <v>19</v>
      </c>
      <c r="AZ1" s="38">
        <v>20</v>
      </c>
      <c r="BA1" s="38">
        <v>21</v>
      </c>
      <c r="BB1" s="38">
        <v>22</v>
      </c>
      <c r="BC1" s="38">
        <v>23</v>
      </c>
      <c r="BD1" s="38">
        <v>24</v>
      </c>
      <c r="BQ1" s="39"/>
      <c r="BR1" s="89"/>
      <c r="BS1" s="89"/>
      <c r="BT1" s="89"/>
      <c r="BU1" s="89"/>
      <c r="BV1" s="89"/>
      <c r="BW1" s="89"/>
      <c r="BX1" s="89"/>
    </row>
    <row r="2" spans="1:81" outlineLevel="1">
      <c r="A2" s="58"/>
      <c r="B2" s="44" t="s">
        <v>2730</v>
      </c>
      <c r="C2" s="45"/>
      <c r="D2" s="46"/>
      <c r="E2" s="50"/>
      <c r="F2" s="50"/>
      <c r="G2" s="45"/>
      <c r="H2" s="45"/>
      <c r="I2" s="78"/>
      <c r="J2" s="53"/>
      <c r="K2" s="53"/>
      <c r="L2" s="53"/>
      <c r="M2" s="53"/>
      <c r="BQ2" s="39"/>
      <c r="BR2" s="89"/>
      <c r="BS2" s="89"/>
      <c r="BT2" s="89"/>
      <c r="BU2" s="89"/>
      <c r="BV2" s="89"/>
      <c r="BW2" s="89"/>
      <c r="BX2" s="89"/>
    </row>
    <row r="3" spans="1:81">
      <c r="B3" s="45">
        <v>2023</v>
      </c>
      <c r="D3" s="27"/>
      <c r="E3" s="50"/>
      <c r="F3" s="50"/>
      <c r="G3" s="45"/>
      <c r="H3" s="45"/>
      <c r="I3" s="53"/>
      <c r="J3" s="53"/>
      <c r="K3" s="53"/>
      <c r="L3" s="53"/>
      <c r="M3" s="53"/>
      <c r="AA3" s="122"/>
      <c r="BE3" s="38"/>
      <c r="BF3" s="38"/>
      <c r="BG3" s="38"/>
      <c r="BH3" s="38"/>
      <c r="BQ3" s="39"/>
      <c r="BR3" s="89"/>
      <c r="BS3" s="89"/>
      <c r="BT3" s="89"/>
      <c r="BU3" s="89"/>
      <c r="BV3" s="89"/>
      <c r="BW3" s="89"/>
      <c r="BX3" s="89"/>
    </row>
    <row r="4" spans="1:81" ht="61.2">
      <c r="B4" s="1357" t="str">
        <f>B2 &amp; " по операционным затратам на " &amp;B3&amp; " год по ЦФО "</f>
        <v xml:space="preserve">БП по операционным затратам на 2023 год по ЦФО </v>
      </c>
      <c r="C4" s="1357"/>
      <c r="D4" s="81" t="s">
        <v>14430</v>
      </c>
      <c r="E4" s="61"/>
      <c r="F4" s="145" t="s">
        <v>14440</v>
      </c>
      <c r="G4" s="145" t="s">
        <v>14420</v>
      </c>
      <c r="H4" s="145" t="s">
        <v>14421</v>
      </c>
      <c r="I4" s="53"/>
      <c r="J4" s="53"/>
      <c r="K4" s="53"/>
      <c r="L4" s="53"/>
      <c r="M4" s="53"/>
      <c r="N4" s="60"/>
      <c r="O4" s="124">
        <f t="shared" ref="O4:Z4" si="0">SUBTOTAL(9,O6:O690)</f>
        <v>3173.4461200000005</v>
      </c>
      <c r="P4" s="124" t="e">
        <f t="shared" si="0"/>
        <v>#NAME?</v>
      </c>
      <c r="Q4" s="124">
        <f t="shared" si="0"/>
        <v>4794.1507839999986</v>
      </c>
      <c r="R4" s="124">
        <f t="shared" si="0"/>
        <v>2202.9317200000005</v>
      </c>
      <c r="S4" s="124">
        <f t="shared" si="0"/>
        <v>2359.5587599999999</v>
      </c>
      <c r="T4" s="124">
        <f t="shared" si="0"/>
        <v>1950.0789999999979</v>
      </c>
      <c r="U4" s="124">
        <f t="shared" si="0"/>
        <v>1934.7295200000008</v>
      </c>
      <c r="V4" s="124">
        <f t="shared" si="0"/>
        <v>2041.1793200000029</v>
      </c>
      <c r="W4" s="124">
        <f t="shared" si="0"/>
        <v>2187.5822400000015</v>
      </c>
      <c r="X4" s="124">
        <f t="shared" si="0"/>
        <v>3202.9317200000005</v>
      </c>
      <c r="Y4" s="124">
        <f t="shared" si="0"/>
        <v>2294.0320399999982</v>
      </c>
      <c r="Z4" s="124">
        <f t="shared" si="0"/>
        <v>2202.9317200000005</v>
      </c>
      <c r="AB4" s="82"/>
      <c r="AC4" s="82"/>
      <c r="AD4" s="82"/>
      <c r="AE4" s="60"/>
      <c r="AF4" s="60"/>
      <c r="AG4" s="82">
        <f t="shared" ref="AG4:BP4" si="1">SUBTOTAL(9,AG6:AG690)</f>
        <v>0</v>
      </c>
      <c r="AH4" s="82">
        <f t="shared" si="1"/>
        <v>0</v>
      </c>
      <c r="AI4" s="82">
        <f t="shared" si="1"/>
        <v>0</v>
      </c>
      <c r="AJ4" s="82">
        <f t="shared" si="1"/>
        <v>38887.680623999993</v>
      </c>
      <c r="AK4" s="82">
        <f t="shared" si="1"/>
        <v>48295.73875199999</v>
      </c>
      <c r="AL4" s="82">
        <f t="shared" si="1"/>
        <v>60867.190007999976</v>
      </c>
      <c r="AM4" s="82">
        <f t="shared" si="1"/>
        <v>50868.820871999989</v>
      </c>
      <c r="AN4" s="82">
        <f t="shared" si="1"/>
        <v>50845.092575999988</v>
      </c>
      <c r="AO4" s="82">
        <f t="shared" si="1"/>
        <v>52448.302684799986</v>
      </c>
      <c r="AP4" s="82">
        <f t="shared" si="1"/>
        <v>59259.786431999986</v>
      </c>
      <c r="AQ4" s="82">
        <f t="shared" si="1"/>
        <v>50779.430159999982</v>
      </c>
      <c r="AR4" s="82">
        <f t="shared" si="1"/>
        <v>42097.81691999999</v>
      </c>
      <c r="AS4" s="82">
        <f t="shared" si="1"/>
        <v>1312.549344</v>
      </c>
      <c r="AT4" s="82">
        <f t="shared" si="1"/>
        <v>1321.7590319999999</v>
      </c>
      <c r="AU4" s="82">
        <f t="shared" si="1"/>
        <v>1376.419224</v>
      </c>
      <c r="AV4" s="82">
        <f t="shared" si="1"/>
        <v>1321.7590319999999</v>
      </c>
      <c r="AW4" s="82">
        <f t="shared" si="1"/>
        <v>0</v>
      </c>
      <c r="AX4" s="82">
        <f t="shared" si="1"/>
        <v>0</v>
      </c>
      <c r="AY4" s="82">
        <f t="shared" si="1"/>
        <v>0</v>
      </c>
      <c r="AZ4" s="82">
        <f t="shared" si="1"/>
        <v>0</v>
      </c>
      <c r="BA4" s="82">
        <f t="shared" si="1"/>
        <v>0</v>
      </c>
      <c r="BB4" s="82">
        <f t="shared" si="1"/>
        <v>0</v>
      </c>
      <c r="BC4" s="82">
        <f t="shared" si="1"/>
        <v>0</v>
      </c>
      <c r="BD4" s="82">
        <f t="shared" si="1"/>
        <v>0</v>
      </c>
      <c r="BE4" s="60">
        <f t="shared" si="1"/>
        <v>1352.9317919999999</v>
      </c>
      <c r="BF4" s="60">
        <f t="shared" si="1"/>
        <v>1201.2201599999999</v>
      </c>
      <c r="BG4" s="60">
        <f t="shared" si="1"/>
        <v>1201.2201599999999</v>
      </c>
      <c r="BH4" s="60">
        <f t="shared" si="1"/>
        <v>1201.2201600000001</v>
      </c>
      <c r="BI4" s="60">
        <f t="shared" si="1"/>
        <v>0</v>
      </c>
      <c r="BJ4" s="60">
        <f t="shared" si="1"/>
        <v>0</v>
      </c>
      <c r="BK4" s="60">
        <f t="shared" si="1"/>
        <v>0</v>
      </c>
      <c r="BL4" s="60">
        <f t="shared" si="1"/>
        <v>0</v>
      </c>
      <c r="BM4" s="60">
        <f t="shared" si="1"/>
        <v>0</v>
      </c>
      <c r="BN4" s="60">
        <f t="shared" si="1"/>
        <v>0</v>
      </c>
      <c r="BO4" s="60">
        <f t="shared" si="1"/>
        <v>0</v>
      </c>
      <c r="BP4" s="60">
        <f t="shared" si="1"/>
        <v>0</v>
      </c>
      <c r="BQ4" s="39"/>
      <c r="BR4" s="89"/>
      <c r="BS4" s="89"/>
      <c r="BT4" s="89"/>
      <c r="BU4" s="89"/>
      <c r="BV4" s="89"/>
      <c r="BW4" s="89"/>
      <c r="BX4" s="89"/>
      <c r="BZ4" s="146" t="s">
        <v>14422</v>
      </c>
      <c r="CB4" s="147" t="s">
        <v>14423</v>
      </c>
    </row>
    <row r="5" spans="1:81" s="38" customFormat="1" ht="20.399999999999999">
      <c r="A5" s="90" t="s">
        <v>0</v>
      </c>
      <c r="B5" s="99" t="s">
        <v>1</v>
      </c>
      <c r="C5" s="90" t="s">
        <v>1223</v>
      </c>
      <c r="D5" s="90" t="s">
        <v>1224</v>
      </c>
      <c r="E5" s="90" t="s">
        <v>1903</v>
      </c>
      <c r="F5" s="90" t="s">
        <v>8</v>
      </c>
      <c r="G5" s="90" t="s">
        <v>9</v>
      </c>
      <c r="H5" s="90" t="s">
        <v>2762</v>
      </c>
      <c r="I5" s="90" t="s">
        <v>1225</v>
      </c>
      <c r="J5" s="90" t="s">
        <v>1226</v>
      </c>
      <c r="K5" s="90" t="s">
        <v>1227</v>
      </c>
      <c r="L5" s="90" t="s">
        <v>1229</v>
      </c>
      <c r="M5" s="90" t="s">
        <v>1230</v>
      </c>
      <c r="N5" s="90" t="s">
        <v>1259</v>
      </c>
      <c r="O5" s="125" t="s">
        <v>10437</v>
      </c>
      <c r="P5" s="125" t="s">
        <v>10438</v>
      </c>
      <c r="Q5" s="125" t="s">
        <v>10439</v>
      </c>
      <c r="R5" s="125" t="s">
        <v>10440</v>
      </c>
      <c r="S5" s="125" t="s">
        <v>10441</v>
      </c>
      <c r="T5" s="125" t="s">
        <v>10442</v>
      </c>
      <c r="U5" s="125" t="s">
        <v>10443</v>
      </c>
      <c r="V5" s="125" t="s">
        <v>10444</v>
      </c>
      <c r="W5" s="125" t="s">
        <v>10445</v>
      </c>
      <c r="X5" s="125" t="s">
        <v>10446</v>
      </c>
      <c r="Y5" s="125" t="s">
        <v>10447</v>
      </c>
      <c r="Z5" s="125" t="s">
        <v>10448</v>
      </c>
      <c r="AA5" s="125" t="s">
        <v>10473</v>
      </c>
      <c r="AB5" s="83" t="s">
        <v>1896</v>
      </c>
      <c r="AC5" s="83" t="s">
        <v>1897</v>
      </c>
      <c r="AD5" s="83" t="s">
        <v>1285</v>
      </c>
      <c r="AE5" s="83" t="s">
        <v>1256</v>
      </c>
      <c r="AF5" s="83" t="s">
        <v>1264</v>
      </c>
      <c r="AG5" s="83" t="s">
        <v>10449</v>
      </c>
      <c r="AH5" s="83" t="s">
        <v>10450</v>
      </c>
      <c r="AI5" s="83" t="s">
        <v>10451</v>
      </c>
      <c r="AJ5" s="83" t="s">
        <v>10452</v>
      </c>
      <c r="AK5" s="83" t="s">
        <v>10453</v>
      </c>
      <c r="AL5" s="83" t="s">
        <v>10454</v>
      </c>
      <c r="AM5" s="83" t="s">
        <v>10455</v>
      </c>
      <c r="AN5" s="83" t="s">
        <v>10456</v>
      </c>
      <c r="AO5" s="83" t="s">
        <v>10457</v>
      </c>
      <c r="AP5" s="83" t="s">
        <v>10458</v>
      </c>
      <c r="AQ5" s="83" t="s">
        <v>10459</v>
      </c>
      <c r="AR5" s="83" t="s">
        <v>10460</v>
      </c>
      <c r="AS5" s="83" t="s">
        <v>14464</v>
      </c>
      <c r="AT5" s="83" t="s">
        <v>14465</v>
      </c>
      <c r="AU5" s="83" t="s">
        <v>14466</v>
      </c>
      <c r="AV5" s="83" t="s">
        <v>14467</v>
      </c>
      <c r="AW5" s="83" t="s">
        <v>14468</v>
      </c>
      <c r="AX5" s="83" t="s">
        <v>14469</v>
      </c>
      <c r="AY5" s="83" t="s">
        <v>14470</v>
      </c>
      <c r="AZ5" s="83" t="s">
        <v>14471</v>
      </c>
      <c r="BA5" s="83" t="s">
        <v>14472</v>
      </c>
      <c r="BB5" s="83" t="s">
        <v>14473</v>
      </c>
      <c r="BC5" s="83" t="s">
        <v>14474</v>
      </c>
      <c r="BD5" s="83" t="s">
        <v>14475</v>
      </c>
      <c r="BE5" s="83" t="s">
        <v>10461</v>
      </c>
      <c r="BF5" s="83" t="s">
        <v>10462</v>
      </c>
      <c r="BG5" s="83" t="s">
        <v>10463</v>
      </c>
      <c r="BH5" s="83" t="s">
        <v>10464</v>
      </c>
      <c r="BI5" s="83" t="s">
        <v>10465</v>
      </c>
      <c r="BJ5" s="83" t="s">
        <v>10466</v>
      </c>
      <c r="BK5" s="83" t="s">
        <v>10467</v>
      </c>
      <c r="BL5" s="83" t="s">
        <v>10468</v>
      </c>
      <c r="BM5" s="83" t="s">
        <v>10469</v>
      </c>
      <c r="BN5" s="83" t="s">
        <v>10470</v>
      </c>
      <c r="BO5" s="83" t="s">
        <v>10471</v>
      </c>
      <c r="BP5" s="83" t="s">
        <v>10472</v>
      </c>
      <c r="BQ5" s="83" t="s">
        <v>1205</v>
      </c>
      <c r="BR5" s="90" t="s">
        <v>10</v>
      </c>
      <c r="BS5" s="90" t="s">
        <v>11</v>
      </c>
      <c r="BT5" s="83" t="s">
        <v>1252</v>
      </c>
      <c r="BU5" s="83" t="s">
        <v>1269</v>
      </c>
      <c r="BV5" s="83" t="s">
        <v>7620</v>
      </c>
      <c r="BW5" s="83" t="s">
        <v>1228</v>
      </c>
      <c r="BX5" s="83" t="s">
        <v>1231</v>
      </c>
      <c r="BY5" s="83" t="s">
        <v>2761</v>
      </c>
      <c r="BZ5" s="118" t="s">
        <v>7621</v>
      </c>
      <c r="CA5" s="117" t="s">
        <v>8224</v>
      </c>
      <c r="CB5" s="130" t="s">
        <v>8855</v>
      </c>
      <c r="CC5" s="117" t="s">
        <v>9564</v>
      </c>
    </row>
    <row r="6" spans="1:81" hidden="1">
      <c r="A6" s="79" t="s">
        <v>902</v>
      </c>
      <c r="B6" s="79" t="s">
        <v>14</v>
      </c>
      <c r="C6" s="79" t="s">
        <v>379</v>
      </c>
      <c r="D6" s="95" t="str">
        <f>IF(БП23[[#This Row],[Компания]]="","",$D$4)</f>
        <v>Отдел ТиКРС</v>
      </c>
      <c r="E6" s="79" t="s">
        <v>1979</v>
      </c>
      <c r="F6" s="79" t="s">
        <v>2547</v>
      </c>
      <c r="G6" s="79" t="s">
        <v>2192</v>
      </c>
      <c r="H6" s="79" t="s">
        <v>5864</v>
      </c>
      <c r="I6" s="79" t="s">
        <v>31</v>
      </c>
      <c r="J6" s="79" t="s">
        <v>1268</v>
      </c>
      <c r="K6" s="79" t="s">
        <v>1279</v>
      </c>
      <c r="L6" s="79" t="s">
        <v>1258</v>
      </c>
      <c r="M6" s="79" t="s">
        <v>1282</v>
      </c>
      <c r="N6" s="79" t="s">
        <v>14476</v>
      </c>
      <c r="O6" s="142">
        <v>739.47263999999996</v>
      </c>
      <c r="P6" s="142">
        <v>739.47263999999996</v>
      </c>
      <c r="Q6" s="142">
        <v>0</v>
      </c>
      <c r="R6" s="142">
        <v>1478.9452799999999</v>
      </c>
      <c r="S6" s="142">
        <v>0</v>
      </c>
      <c r="T6" s="142">
        <v>1478.9452799999999</v>
      </c>
      <c r="U6" s="142">
        <v>0</v>
      </c>
      <c r="V6" s="142">
        <v>0</v>
      </c>
      <c r="W6" s="142">
        <v>0</v>
      </c>
      <c r="X6" s="142">
        <v>0</v>
      </c>
      <c r="Y6" s="142">
        <v>0</v>
      </c>
      <c r="Z6" s="142">
        <v>0</v>
      </c>
      <c r="AA6" s="143">
        <f>SUM(БП23[[#This Row],[БП 2023.01]:[БП 2023.12]])</f>
        <v>4436.8358399999997</v>
      </c>
      <c r="AB6" s="85" t="str">
        <f>IFERROR(VLOOKUP(C6,IF(B6="Внереализация",Справочники!$R$3:$S$124,IF(B6="ОП",Справочники!$I$3:$J$300,IF(B6="ВП",Справочники!$L$3:$M$186,IF(B6="УР",Справочники!$O$3:$P$93,IF(B6="КР",Справочники!$F$3:$G$36,Справочники!$F$37:$G$37))))),2,FALSE),0)</f>
        <v>OP.09.03.03.06.03.03.00.00</v>
      </c>
      <c r="AC6" s="85" t="str">
        <f>IFERROR(IF($AB6="KR.09.03.00.00.00.00.00.00",VLOOKUP($L6,'Зависимые списки'!$P$55:$Q$57,2,FALSE),VLOOKUP(AB6,'NA-CF'!$A$2:$E$367,5,FALSE)),0)</f>
        <v>CF.03.03.06.09.03.03.06.00</v>
      </c>
      <c r="AD6" s="85" t="str">
        <f>IFERROR(VLOOKUP(AC6,'NA-CF'!$E$2:$F$367,2,FALSE),0)</f>
        <v>Текущий ремонт скважин</v>
      </c>
      <c r="AE6" s="48">
        <v>90</v>
      </c>
      <c r="AF6" s="55">
        <v>0.2</v>
      </c>
      <c r="AG6" s="135">
        <f t="shared" ref="AG6:AQ15" si="2">IF($AE6/30&lt;=AG$1,SUMIF($O$1:$Z$1,ROUND(AG$1-($AE6/30),0),$O6:$Z6),0)*($AF6+1)</f>
        <v>0</v>
      </c>
      <c r="AH6" s="135">
        <f t="shared" si="2"/>
        <v>0</v>
      </c>
      <c r="AI6" s="135">
        <f t="shared" si="2"/>
        <v>0</v>
      </c>
      <c r="AJ6" s="135">
        <f t="shared" si="2"/>
        <v>887.36716799999988</v>
      </c>
      <c r="AK6" s="135">
        <f t="shared" si="2"/>
        <v>887.36716799999988</v>
      </c>
      <c r="AL6" s="135">
        <f t="shared" si="2"/>
        <v>0</v>
      </c>
      <c r="AM6" s="135">
        <f t="shared" si="2"/>
        <v>1774.7343359999998</v>
      </c>
      <c r="AN6" s="135">
        <f t="shared" si="2"/>
        <v>0</v>
      </c>
      <c r="AO6" s="135">
        <f t="shared" si="2"/>
        <v>1774.7343359999998</v>
      </c>
      <c r="AP6" s="135">
        <f t="shared" si="2"/>
        <v>0</v>
      </c>
      <c r="AQ6" s="135">
        <f t="shared" si="2"/>
        <v>0</v>
      </c>
      <c r="AR6" s="135">
        <f t="shared" ref="AR6:AV69" si="3">IF($AE6/30&lt;=AR$1,SUMIF($O$1:$Z$1,ROUND(AR$1-($AE6/30),0),$O6:$Z6),0)*($AF6+1)</f>
        <v>0</v>
      </c>
      <c r="AS6" s="149">
        <f t="shared" ref="AS6:BD35" si="4">IF($AE6/30&lt;=AS$1,SUMIF($O$1:$Z$1,ROUND(AS$1-($AE6/30),0),$O6:$Z6),0)*($AF6+1)</f>
        <v>0</v>
      </c>
      <c r="AT6" s="149">
        <f>IF($AE6/30&lt;=AT$1,SUMIF($O$1:$Z$1,ROUND(AT$1-($AE6/30),0),$O6:$Z6),0)*($AF6+1)</f>
        <v>0</v>
      </c>
      <c r="AU6" s="149">
        <f>IF($AE6/30&lt;=AU$1,SUMIF($O$1:$Z$1,ROUND(AU$1-($AE6/30),0),$O6:$Z6),0)*($AF6+1)</f>
        <v>0</v>
      </c>
      <c r="AV6" s="149">
        <f>IF($AE6/30&lt;=AV$1,SUMIF($O$1:$Z$1,ROUND(AV$1-($AE6/30),0),$O6:$Z6),0)*($AF6+1)</f>
        <v>0</v>
      </c>
      <c r="AW6" s="149">
        <f t="shared" ref="AW6:BD21" si="5">IF($AE6/30&lt;=AW$1,SUMIF($O$1:$Z$1,ROUND(AW$1-($AE6/30),0),$O6:$Z6),0)*($AF6+1)</f>
        <v>0</v>
      </c>
      <c r="AX6" s="149">
        <f t="shared" si="5"/>
        <v>0</v>
      </c>
      <c r="AY6" s="149">
        <f t="shared" si="5"/>
        <v>0</v>
      </c>
      <c r="AZ6" s="149">
        <f t="shared" si="5"/>
        <v>0</v>
      </c>
      <c r="BA6" s="149">
        <f t="shared" si="5"/>
        <v>0</v>
      </c>
      <c r="BB6" s="149">
        <f t="shared" si="5"/>
        <v>0</v>
      </c>
      <c r="BC6" s="149">
        <f t="shared" si="5"/>
        <v>0</v>
      </c>
      <c r="BD6" s="149">
        <f t="shared" si="5"/>
        <v>0</v>
      </c>
      <c r="BE6" s="136"/>
      <c r="BF6" s="136"/>
      <c r="BG6" s="136"/>
      <c r="BH6" s="136"/>
      <c r="BI6" s="56"/>
      <c r="BJ6" s="56"/>
      <c r="BK6" s="56"/>
      <c r="BL6" s="56"/>
      <c r="BM6" s="56"/>
      <c r="BN6" s="56"/>
      <c r="BO6" s="56"/>
      <c r="BP6" s="56"/>
      <c r="BQ6" s="85" t="str">
        <f>CONCATENATE(IFERROR(VLOOKUP(A6,'Зависимые списки'!$J$2:$K$7,2,FALSE),"-"),B6)</f>
        <v>КанБайкал_ООООП</v>
      </c>
      <c r="BR6" s="85" t="s">
        <v>28</v>
      </c>
      <c r="BS6" s="85" t="s">
        <v>29</v>
      </c>
      <c r="BT6" s="85" t="str">
        <f>CONCATENATE(BQ6,IFERROR(VLOOKUP(F6,'Зависимые списки'!$J$9:$K$18,2,FALSE),"-"))</f>
        <v>КанБайкал_ООООПЗападно-Малобалыкское_месторождение</v>
      </c>
      <c r="BU6" s="85" t="str">
        <f>IFERROR(VLOOKUP(C6,'Зависимые списки'!$I$55:$J$66,2,FALSE),"Без_номенклатуры")</f>
        <v>Без_номенклатуры</v>
      </c>
      <c r="BV6" s="85" t="str">
        <f t="shared" ref="BV6:BV37" si="6">CONCATENATE(B6,"2")</f>
        <v>ОП2</v>
      </c>
      <c r="BW6" s="85" t="str">
        <f>IFERROR(VLOOKUP($BT6,'Зависимые списки'!$A$45:$B$101,2,FALSE),"-")</f>
        <v>Основное</v>
      </c>
      <c r="BX6" s="94" t="str">
        <f>IFERROR(VLOOKUP(B6,'Зависимые списки'!$C$55:$D$59,2,FALSE),"-")</f>
        <v>OPEX</v>
      </c>
      <c r="BY6" s="85" t="str">
        <f t="shared" ref="BY6:BY37" si="7">$B$2</f>
        <v>БП</v>
      </c>
      <c r="BZ6" s="85" t="str">
        <f>IFERROR(VLOOKUP(G6,vendor!$B$2:$C$1372,2,FALSE),"-")&amp;"_"&amp;IFERROR(VLOOKUP(БП23[[#This Row],[Компания]],Справочники!$A$3:$B$9,2,0),"-")</f>
        <v>PRD.002.000000071_COM008002</v>
      </c>
      <c r="CA6" s="116" t="e">
        <f ca="1">SUM(O6:OFFSET(O6,0,#REF!-1))</f>
        <v>#REF!</v>
      </c>
      <c r="CB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" s="134"/>
    </row>
    <row r="7" spans="1:81" hidden="1">
      <c r="A7" s="79" t="s">
        <v>902</v>
      </c>
      <c r="B7" s="79" t="s">
        <v>14</v>
      </c>
      <c r="C7" s="79" t="s">
        <v>379</v>
      </c>
      <c r="D7" s="95" t="str">
        <f>IF(БП23[[#This Row],[Компания]]="","",$D$4)</f>
        <v>Отдел ТиКРС</v>
      </c>
      <c r="E7" s="79" t="s">
        <v>1979</v>
      </c>
      <c r="F7" s="79" t="s">
        <v>8285</v>
      </c>
      <c r="G7" s="79" t="s">
        <v>2192</v>
      </c>
      <c r="H7" s="79" t="s">
        <v>5864</v>
      </c>
      <c r="I7" s="79" t="s">
        <v>31</v>
      </c>
      <c r="J7" s="79" t="s">
        <v>1268</v>
      </c>
      <c r="K7" s="79" t="s">
        <v>1279</v>
      </c>
      <c r="L7" s="79" t="s">
        <v>1258</v>
      </c>
      <c r="M7" s="79" t="s">
        <v>1282</v>
      </c>
      <c r="N7" s="79" t="s">
        <v>14477</v>
      </c>
      <c r="O7" s="142">
        <v>0</v>
      </c>
      <c r="P7" s="142">
        <v>924.34080000000006</v>
      </c>
      <c r="Q7" s="142">
        <v>924.34080000000006</v>
      </c>
      <c r="R7" s="142">
        <v>0</v>
      </c>
      <c r="S7" s="142">
        <v>0</v>
      </c>
      <c r="T7" s="142">
        <v>924.34080000000006</v>
      </c>
      <c r="U7" s="142">
        <v>924.34080000000006</v>
      </c>
      <c r="V7" s="142">
        <v>0</v>
      </c>
      <c r="W7" s="142">
        <v>0</v>
      </c>
      <c r="X7" s="142">
        <v>0</v>
      </c>
      <c r="Y7" s="142">
        <v>0</v>
      </c>
      <c r="Z7" s="142">
        <v>0</v>
      </c>
      <c r="AA7" s="143">
        <f>SUM(БП23[[#This Row],[БП 2023.01]:[БП 2023.12]])</f>
        <v>3697.3632000000002</v>
      </c>
      <c r="AB7" s="85" t="str">
        <f>IFERROR(VLOOKUP(C7,IF(B7="Внереализация",Справочники!$R$3:$S$124,IF(B7="ОП",Справочники!$I$3:$J$300,IF(B7="ВП",Справочники!$L$3:$M$186,IF(B7="УР",Справочники!$O$3:$P$93,IF(B7="КР",Справочники!$F$3:$G$36,Справочники!$F$37:$G$37))))),2,FALSE),0)</f>
        <v>OP.09.03.03.06.03.03.00.00</v>
      </c>
      <c r="AC7" s="85" t="str">
        <f>IFERROR(IF($AB7="KR.09.03.00.00.00.00.00.00",VLOOKUP($L7,'Зависимые списки'!$P$55:$Q$57,2,FALSE),VLOOKUP(AB7,'NA-CF'!$A$2:$E$367,5,FALSE)),0)</f>
        <v>CF.03.03.06.09.03.03.06.00</v>
      </c>
      <c r="AD7" s="85" t="str">
        <f>IFERROR(VLOOKUP(AC7,'NA-CF'!$E$2:$F$367,2,FALSE),0)</f>
        <v>Текущий ремонт скважин</v>
      </c>
      <c r="AE7" s="48">
        <v>90</v>
      </c>
      <c r="AF7" s="55">
        <v>0.2</v>
      </c>
      <c r="AG7" s="135">
        <f t="shared" si="2"/>
        <v>0</v>
      </c>
      <c r="AH7" s="135">
        <f t="shared" si="2"/>
        <v>0</v>
      </c>
      <c r="AI7" s="135">
        <f t="shared" si="2"/>
        <v>0</v>
      </c>
      <c r="AJ7" s="135">
        <f t="shared" si="2"/>
        <v>0</v>
      </c>
      <c r="AK7" s="135">
        <f t="shared" si="2"/>
        <v>1109.2089599999999</v>
      </c>
      <c r="AL7" s="135">
        <f t="shared" si="2"/>
        <v>1109.2089599999999</v>
      </c>
      <c r="AM7" s="135">
        <f t="shared" si="2"/>
        <v>0</v>
      </c>
      <c r="AN7" s="135">
        <f t="shared" si="2"/>
        <v>0</v>
      </c>
      <c r="AO7" s="135">
        <f t="shared" si="2"/>
        <v>1109.2089599999999</v>
      </c>
      <c r="AP7" s="135">
        <f t="shared" si="2"/>
        <v>1109.2089599999999</v>
      </c>
      <c r="AQ7" s="135">
        <f t="shared" si="2"/>
        <v>0</v>
      </c>
      <c r="AR7" s="135">
        <f t="shared" si="3"/>
        <v>0</v>
      </c>
      <c r="AS7" s="149">
        <f t="shared" si="4"/>
        <v>0</v>
      </c>
      <c r="AT7" s="149">
        <f t="shared" si="4"/>
        <v>0</v>
      </c>
      <c r="AU7" s="149">
        <f t="shared" si="4"/>
        <v>0</v>
      </c>
      <c r="AV7" s="149">
        <f t="shared" si="4"/>
        <v>0</v>
      </c>
      <c r="AW7" s="149">
        <f t="shared" si="5"/>
        <v>0</v>
      </c>
      <c r="AX7" s="149">
        <f t="shared" si="5"/>
        <v>0</v>
      </c>
      <c r="AY7" s="149">
        <f t="shared" si="5"/>
        <v>0</v>
      </c>
      <c r="AZ7" s="149">
        <f t="shared" si="5"/>
        <v>0</v>
      </c>
      <c r="BA7" s="149">
        <f t="shared" si="5"/>
        <v>0</v>
      </c>
      <c r="BB7" s="149">
        <f t="shared" si="5"/>
        <v>0</v>
      </c>
      <c r="BC7" s="149">
        <f t="shared" si="5"/>
        <v>0</v>
      </c>
      <c r="BD7" s="149">
        <f t="shared" si="5"/>
        <v>0</v>
      </c>
      <c r="BE7" s="136"/>
      <c r="BF7" s="136"/>
      <c r="BG7" s="136"/>
      <c r="BH7" s="136"/>
      <c r="BI7" s="56"/>
      <c r="BJ7" s="56"/>
      <c r="BK7" s="56"/>
      <c r="BL7" s="56"/>
      <c r="BM7" s="56"/>
      <c r="BN7" s="56"/>
      <c r="BO7" s="56"/>
      <c r="BP7" s="56"/>
      <c r="BQ7" s="85" t="str">
        <f>CONCATENATE(IFERROR(VLOOKUP(A7,'Зависимые списки'!$J$2:$K$7,2,FALSE),"-"),B7)</f>
        <v>КанБайкал_ООООП</v>
      </c>
      <c r="BR7" s="85" t="s">
        <v>28</v>
      </c>
      <c r="BS7" s="85" t="s">
        <v>29</v>
      </c>
      <c r="BT7" s="85" t="str">
        <f>CONCATENATE(BQ7,IFERROR(VLOOKUP(F7,'Зависимые списки'!$J$9:$K$18,2,FALSE),"-"))</f>
        <v>КанБайкал_ООООПУнтыгейское РФК_месторождение</v>
      </c>
      <c r="BU7" s="85" t="str">
        <f>IFERROR(VLOOKUP(C7,'Зависимые списки'!$I$55:$J$66,2,FALSE),"Без_номенклатуры")</f>
        <v>Без_номенклатуры</v>
      </c>
      <c r="BV7" s="85" t="str">
        <f t="shared" si="6"/>
        <v>ОП2</v>
      </c>
      <c r="BW7" s="85" t="str">
        <f>IFERROR(VLOOKUP($BT7,'Зависимые списки'!$A$45:$B$101,2,FALSE),"-")</f>
        <v>Основное</v>
      </c>
      <c r="BX7" s="94" t="str">
        <f>IFERROR(VLOOKUP(B7,'Зависимые списки'!$C$55:$D$59,2,FALSE),"-")</f>
        <v>OPEX</v>
      </c>
      <c r="BY7" s="85" t="str">
        <f t="shared" si="7"/>
        <v>БП</v>
      </c>
      <c r="BZ7" s="85" t="str">
        <f>IFERROR(VLOOKUP(G7,vendor!$B$2:$C$1372,2,FALSE),"-")&amp;"_"&amp;IFERROR(VLOOKUP(БП23[[#This Row],[Компания]],Справочники!$A$3:$B$9,2,0),"-")</f>
        <v>PRD.002.000000071_COM008002</v>
      </c>
      <c r="CA7" s="116" t="e">
        <f ca="1">SUM(O7:OFFSET(O7,0,#REF!-1))</f>
        <v>#REF!</v>
      </c>
      <c r="CB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" s="134"/>
    </row>
    <row r="8" spans="1:81" hidden="1">
      <c r="A8" s="79" t="s">
        <v>902</v>
      </c>
      <c r="B8" s="79" t="s">
        <v>14</v>
      </c>
      <c r="C8" s="79" t="s">
        <v>646</v>
      </c>
      <c r="D8" s="95" t="str">
        <f>IF(БП23[[#This Row],[Компания]]="","",$D$4)</f>
        <v>Отдел ТиКРС</v>
      </c>
      <c r="E8" s="79" t="s">
        <v>1979</v>
      </c>
      <c r="F8" s="79" t="s">
        <v>2547</v>
      </c>
      <c r="G8" s="79" t="s">
        <v>1071</v>
      </c>
      <c r="H8" s="79"/>
      <c r="I8" s="79" t="s">
        <v>2551</v>
      </c>
      <c r="J8" s="79" t="s">
        <v>1268</v>
      </c>
      <c r="K8" s="79" t="s">
        <v>1279</v>
      </c>
      <c r="L8" s="79" t="s">
        <v>1258</v>
      </c>
      <c r="M8" s="79" t="s">
        <v>1282</v>
      </c>
      <c r="N8" s="79" t="s">
        <v>14478</v>
      </c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3">
        <f>SUM(БП23[[#This Row],[БП 2023.01]:[БП 2023.12]])</f>
        <v>0</v>
      </c>
      <c r="AB8" s="85" t="str">
        <f>IFERROR(VLOOKUP(C8,IF(B8="Внереализация",Справочники!$R$3:$S$124,IF(B8="ОП",Справочники!$I$3:$J$300,IF(B8="ВП",Справочники!$L$3:$M$186,IF(B8="УР",Справочники!$O$3:$P$93,IF(B8="КР",Справочники!$F$3:$G$36,Справочники!$F$37:$G$37))))),2,FALSE),0)</f>
        <v>OP.12.21.108.00.00.00.00.00</v>
      </c>
      <c r="AC8" s="85" t="str">
        <f>IFERROR(IF($AB8="KR.09.03.00.00.00.00.00.00",VLOOKUP($L8,'Зависимые списки'!$P$55:$Q$57,2,FALSE),VLOOKUP(AB8,'NA-CF'!$A$2:$E$367,5,FALSE)),0)</f>
        <v>CF.03.03.06.15.48.00.00.00</v>
      </c>
      <c r="AD8" s="85" t="str">
        <f>IFERROR(VLOOKUP(AC8,'NA-CF'!$E$2:$F$367,2,FALSE),0)</f>
        <v>Прочие затраты</v>
      </c>
      <c r="AE8" s="48"/>
      <c r="AF8" s="55"/>
      <c r="AG8" s="135">
        <f t="shared" si="2"/>
        <v>0</v>
      </c>
      <c r="AH8" s="135">
        <f t="shared" si="2"/>
        <v>0</v>
      </c>
      <c r="AI8" s="135">
        <f t="shared" si="2"/>
        <v>0</v>
      </c>
      <c r="AJ8" s="135">
        <f t="shared" si="2"/>
        <v>0</v>
      </c>
      <c r="AK8" s="135">
        <f t="shared" si="2"/>
        <v>0</v>
      </c>
      <c r="AL8" s="135">
        <f t="shared" si="2"/>
        <v>0</v>
      </c>
      <c r="AM8" s="135">
        <f t="shared" si="2"/>
        <v>0</v>
      </c>
      <c r="AN8" s="135">
        <f t="shared" si="2"/>
        <v>0</v>
      </c>
      <c r="AO8" s="135">
        <f t="shared" si="2"/>
        <v>0</v>
      </c>
      <c r="AP8" s="135">
        <f t="shared" si="2"/>
        <v>0</v>
      </c>
      <c r="AQ8" s="135">
        <f t="shared" si="2"/>
        <v>0</v>
      </c>
      <c r="AR8" s="135">
        <f t="shared" si="3"/>
        <v>0</v>
      </c>
      <c r="AS8" s="149">
        <f t="shared" si="4"/>
        <v>0</v>
      </c>
      <c r="AT8" s="149">
        <f t="shared" si="4"/>
        <v>0</v>
      </c>
      <c r="AU8" s="149">
        <f t="shared" si="4"/>
        <v>0</v>
      </c>
      <c r="AV8" s="149">
        <f t="shared" si="4"/>
        <v>0</v>
      </c>
      <c r="AW8" s="149">
        <f t="shared" si="5"/>
        <v>0</v>
      </c>
      <c r="AX8" s="149">
        <f t="shared" si="5"/>
        <v>0</v>
      </c>
      <c r="AY8" s="149">
        <f t="shared" si="5"/>
        <v>0</v>
      </c>
      <c r="AZ8" s="149">
        <f t="shared" si="5"/>
        <v>0</v>
      </c>
      <c r="BA8" s="149">
        <f t="shared" si="5"/>
        <v>0</v>
      </c>
      <c r="BB8" s="149">
        <f t="shared" si="5"/>
        <v>0</v>
      </c>
      <c r="BC8" s="149">
        <f t="shared" si="5"/>
        <v>0</v>
      </c>
      <c r="BD8" s="149">
        <f t="shared" si="5"/>
        <v>0</v>
      </c>
      <c r="BE8" s="136"/>
      <c r="BF8" s="136"/>
      <c r="BG8" s="136"/>
      <c r="BH8" s="136"/>
      <c r="BI8" s="56"/>
      <c r="BJ8" s="56"/>
      <c r="BK8" s="56"/>
      <c r="BL8" s="56"/>
      <c r="BM8" s="56"/>
      <c r="BN8" s="56"/>
      <c r="BO8" s="56"/>
      <c r="BP8" s="56"/>
      <c r="BQ8" s="85" t="str">
        <f>CONCATENATE(IFERROR(VLOOKUP(A8,'Зависимые списки'!$J$2:$K$7,2,FALSE),"-"),B8)</f>
        <v>КанБайкал_ООООП</v>
      </c>
      <c r="BR8" s="85" t="s">
        <v>28</v>
      </c>
      <c r="BS8" s="85" t="s">
        <v>29</v>
      </c>
      <c r="BT8" s="85" t="str">
        <f>CONCATENATE(BQ8,IFERROR(VLOOKUP(F8,'Зависимые списки'!$J$9:$K$18,2,FALSE),"-"))</f>
        <v>КанБайкал_ООООПЗападно-Малобалыкское_месторождение</v>
      </c>
      <c r="BU8" s="85" t="str">
        <f>IFERROR(VLOOKUP(C8,'Зависимые списки'!$I$55:$J$66,2,FALSE),"Без_номенклатуры")</f>
        <v>Без_номенклатуры</v>
      </c>
      <c r="BV8" s="85" t="str">
        <f t="shared" si="6"/>
        <v>ОП2</v>
      </c>
      <c r="BW8" s="85" t="str">
        <f>IFERROR(VLOOKUP($BT8,'Зависимые списки'!$A$45:$B$101,2,FALSE),"-")</f>
        <v>Основное</v>
      </c>
      <c r="BX8" s="94" t="str">
        <f>IFERROR(VLOOKUP(B8,'Зависимые списки'!$C$55:$D$59,2,FALSE),"-")</f>
        <v>OPEX</v>
      </c>
      <c r="BY8" s="85" t="str">
        <f t="shared" si="7"/>
        <v>БП</v>
      </c>
      <c r="BZ8" s="85" t="str">
        <f>IFERROR(VLOOKUP(G8,vendor!$B$2:$C$1372,2,FALSE),"-")&amp;"_"&amp;IFERROR(VLOOKUP(БП23[[#This Row],[Компания]],Справочники!$A$3:$B$9,2,0),"-")</f>
        <v>PRD.NONE1_COM008002</v>
      </c>
      <c r="CA8" s="116" t="e">
        <f ca="1">SUM(O8:OFFSET(O8,0,#REF!-1))</f>
        <v>#REF!</v>
      </c>
      <c r="CB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Нет</v>
      </c>
      <c r="CC8" s="134"/>
    </row>
    <row r="9" spans="1:81" hidden="1">
      <c r="A9" s="79" t="s">
        <v>902</v>
      </c>
      <c r="B9" s="79" t="s">
        <v>14</v>
      </c>
      <c r="C9" s="79" t="s">
        <v>646</v>
      </c>
      <c r="D9" s="95" t="str">
        <f>IF(БП23[[#This Row],[Компания]]="","",$D$4)</f>
        <v>Отдел ТиКРС</v>
      </c>
      <c r="E9" s="79" t="s">
        <v>1979</v>
      </c>
      <c r="F9" s="79" t="s">
        <v>8284</v>
      </c>
      <c r="G9" s="79" t="s">
        <v>1071</v>
      </c>
      <c r="H9" s="79"/>
      <c r="I9" s="79" t="s">
        <v>2551</v>
      </c>
      <c r="J9" s="79" t="s">
        <v>1268</v>
      </c>
      <c r="K9" s="79" t="s">
        <v>1279</v>
      </c>
      <c r="L9" s="79" t="s">
        <v>1258</v>
      </c>
      <c r="M9" s="79" t="s">
        <v>1282</v>
      </c>
      <c r="N9" s="79" t="s">
        <v>14478</v>
      </c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3">
        <f>SUM(БП23[[#This Row],[БП 2023.01]:[БП 2023.12]])</f>
        <v>0</v>
      </c>
      <c r="AB9" s="85" t="str">
        <f>IFERROR(VLOOKUP(C9,IF(B9="Внереализация",Справочники!$R$3:$S$124,IF(B9="ОП",Справочники!$I$3:$J$300,IF(B9="ВП",Справочники!$L$3:$M$186,IF(B9="УР",Справочники!$O$3:$P$93,IF(B9="КР",Справочники!$F$3:$G$36,Справочники!$F$37:$G$37))))),2,FALSE),0)</f>
        <v>OP.12.21.108.00.00.00.00.00</v>
      </c>
      <c r="AC9" s="85" t="str">
        <f>IFERROR(IF($AB9="KR.09.03.00.00.00.00.00.00",VLOOKUP($L9,'Зависимые списки'!$P$55:$Q$57,2,FALSE),VLOOKUP(AB9,'NA-CF'!$A$2:$E$367,5,FALSE)),0)</f>
        <v>CF.03.03.06.15.48.00.00.00</v>
      </c>
      <c r="AD9" s="85" t="str">
        <f>IFERROR(VLOOKUP(AC9,'NA-CF'!$E$2:$F$367,2,FALSE),0)</f>
        <v>Прочие затраты</v>
      </c>
      <c r="AE9" s="48"/>
      <c r="AF9" s="55"/>
      <c r="AG9" s="135">
        <f t="shared" si="2"/>
        <v>0</v>
      </c>
      <c r="AH9" s="135">
        <f t="shared" si="2"/>
        <v>0</v>
      </c>
      <c r="AI9" s="135">
        <f t="shared" si="2"/>
        <v>0</v>
      </c>
      <c r="AJ9" s="135">
        <f t="shared" si="2"/>
        <v>0</v>
      </c>
      <c r="AK9" s="135">
        <f t="shared" si="2"/>
        <v>0</v>
      </c>
      <c r="AL9" s="135">
        <f t="shared" si="2"/>
        <v>0</v>
      </c>
      <c r="AM9" s="135">
        <f t="shared" si="2"/>
        <v>0</v>
      </c>
      <c r="AN9" s="135">
        <f t="shared" si="2"/>
        <v>0</v>
      </c>
      <c r="AO9" s="135">
        <f t="shared" si="2"/>
        <v>0</v>
      </c>
      <c r="AP9" s="135">
        <f t="shared" si="2"/>
        <v>0</v>
      </c>
      <c r="AQ9" s="135">
        <f t="shared" si="2"/>
        <v>0</v>
      </c>
      <c r="AR9" s="135">
        <f t="shared" si="3"/>
        <v>0</v>
      </c>
      <c r="AS9" s="149">
        <f t="shared" si="4"/>
        <v>0</v>
      </c>
      <c r="AT9" s="149">
        <f t="shared" si="4"/>
        <v>0</v>
      </c>
      <c r="AU9" s="149">
        <f t="shared" si="4"/>
        <v>0</v>
      </c>
      <c r="AV9" s="149">
        <f t="shared" si="4"/>
        <v>0</v>
      </c>
      <c r="AW9" s="149">
        <f t="shared" si="5"/>
        <v>0</v>
      </c>
      <c r="AX9" s="149">
        <f t="shared" si="5"/>
        <v>0</v>
      </c>
      <c r="AY9" s="149">
        <f t="shared" si="5"/>
        <v>0</v>
      </c>
      <c r="AZ9" s="149">
        <f t="shared" si="5"/>
        <v>0</v>
      </c>
      <c r="BA9" s="149">
        <f t="shared" si="5"/>
        <v>0</v>
      </c>
      <c r="BB9" s="149">
        <f t="shared" si="5"/>
        <v>0</v>
      </c>
      <c r="BC9" s="149">
        <f t="shared" si="5"/>
        <v>0</v>
      </c>
      <c r="BD9" s="149">
        <f t="shared" si="5"/>
        <v>0</v>
      </c>
      <c r="BE9" s="136"/>
      <c r="BF9" s="136"/>
      <c r="BG9" s="136"/>
      <c r="BH9" s="136"/>
      <c r="BI9" s="56"/>
      <c r="BJ9" s="56"/>
      <c r="BK9" s="56"/>
      <c r="BL9" s="56"/>
      <c r="BM9" s="56"/>
      <c r="BN9" s="56"/>
      <c r="BO9" s="56"/>
      <c r="BP9" s="56"/>
      <c r="BQ9" s="85" t="str">
        <f>CONCATENATE(IFERROR(VLOOKUP(A9,'Зависимые списки'!$J$2:$K$7,2,FALSE),"-"),B9)</f>
        <v>КанБайкал_ООООП</v>
      </c>
      <c r="BR9" s="85" t="s">
        <v>28</v>
      </c>
      <c r="BS9" s="85" t="s">
        <v>29</v>
      </c>
      <c r="BT9" s="85" t="str">
        <f>CONCATENATE(BQ9,IFERROR(VLOOKUP(F9,'Зависимые списки'!$J$9:$K$18,2,FALSE),"-"))</f>
        <v>КанБайкал_ООООПУнтыгейское ПТ_месторождение</v>
      </c>
      <c r="BU9" s="85" t="str">
        <f>IFERROR(VLOOKUP(C9,'Зависимые списки'!$I$55:$J$66,2,FALSE),"Без_номенклатуры")</f>
        <v>Без_номенклатуры</v>
      </c>
      <c r="BV9" s="85" t="str">
        <f t="shared" si="6"/>
        <v>ОП2</v>
      </c>
      <c r="BW9" s="85" t="str">
        <f>IFERROR(VLOOKUP($BT9,'Зависимые списки'!$A$45:$B$101,2,FALSE),"-")</f>
        <v>Основное</v>
      </c>
      <c r="BX9" s="94" t="str">
        <f>IFERROR(VLOOKUP(B9,'Зависимые списки'!$C$55:$D$59,2,FALSE),"-")</f>
        <v>OPEX</v>
      </c>
      <c r="BY9" s="85" t="str">
        <f t="shared" si="7"/>
        <v>БП</v>
      </c>
      <c r="BZ9" s="85" t="str">
        <f>IFERROR(VLOOKUP(G9,vendor!$B$2:$C$1372,2,FALSE),"-")&amp;"_"&amp;IFERROR(VLOOKUP(БП23[[#This Row],[Компания]],Справочники!$A$3:$B$9,2,0),"-")</f>
        <v>PRD.NONE1_COM008002</v>
      </c>
      <c r="CA9" s="116" t="e">
        <f ca="1">SUM(O9:OFFSET(O9,0,#REF!-1))</f>
        <v>#REF!</v>
      </c>
      <c r="CB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Нет</v>
      </c>
      <c r="CC9" s="134"/>
    </row>
    <row r="10" spans="1:81" hidden="1">
      <c r="A10" s="79" t="s">
        <v>902</v>
      </c>
      <c r="B10" s="79" t="s">
        <v>14</v>
      </c>
      <c r="C10" s="79" t="s">
        <v>646</v>
      </c>
      <c r="D10" s="95" t="str">
        <f>IF(БП23[[#This Row],[Компания]]="","",$D$4)</f>
        <v>Отдел ТиКРС</v>
      </c>
      <c r="E10" s="79" t="s">
        <v>1979</v>
      </c>
      <c r="F10" s="79" t="s">
        <v>8285</v>
      </c>
      <c r="G10" s="79" t="s">
        <v>1071</v>
      </c>
      <c r="H10" s="79"/>
      <c r="I10" s="79" t="s">
        <v>2551</v>
      </c>
      <c r="J10" s="79" t="s">
        <v>1268</v>
      </c>
      <c r="K10" s="79" t="s">
        <v>1279</v>
      </c>
      <c r="L10" s="79" t="s">
        <v>1258</v>
      </c>
      <c r="M10" s="79" t="s">
        <v>1282</v>
      </c>
      <c r="N10" s="79" t="s">
        <v>14478</v>
      </c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3">
        <f>SUM(БП23[[#This Row],[БП 2023.01]:[БП 2023.12]])</f>
        <v>0</v>
      </c>
      <c r="AB10" s="85" t="str">
        <f>IFERROR(VLOOKUP(C10,IF(B10="Внереализация",Справочники!$R$3:$S$124,IF(B10="ОП",Справочники!$I$3:$J$300,IF(B10="ВП",Справочники!$L$3:$M$186,IF(B10="УР",Справочники!$O$3:$P$93,IF(B10="КР",Справочники!$F$3:$G$36,Справочники!$F$37:$G$37))))),2,FALSE),0)</f>
        <v>OP.12.21.108.00.00.00.00.00</v>
      </c>
      <c r="AC10" s="85" t="str">
        <f>IFERROR(IF($AB10="KR.09.03.00.00.00.00.00.00",VLOOKUP($L10,'Зависимые списки'!$P$55:$Q$57,2,FALSE),VLOOKUP(AB10,'NA-CF'!$A$2:$E$367,5,FALSE)),0)</f>
        <v>CF.03.03.06.15.48.00.00.00</v>
      </c>
      <c r="AD10" s="85" t="str">
        <f>IFERROR(VLOOKUP(AC10,'NA-CF'!$E$2:$F$367,2,FALSE),0)</f>
        <v>Прочие затраты</v>
      </c>
      <c r="AE10" s="48"/>
      <c r="AF10" s="55"/>
      <c r="AG10" s="135">
        <f t="shared" si="2"/>
        <v>0</v>
      </c>
      <c r="AH10" s="135">
        <f t="shared" si="2"/>
        <v>0</v>
      </c>
      <c r="AI10" s="135">
        <f t="shared" si="2"/>
        <v>0</v>
      </c>
      <c r="AJ10" s="135">
        <f t="shared" si="2"/>
        <v>0</v>
      </c>
      <c r="AK10" s="135">
        <f t="shared" si="2"/>
        <v>0</v>
      </c>
      <c r="AL10" s="135">
        <f t="shared" si="2"/>
        <v>0</v>
      </c>
      <c r="AM10" s="135">
        <f t="shared" si="2"/>
        <v>0</v>
      </c>
      <c r="AN10" s="135">
        <f t="shared" si="2"/>
        <v>0</v>
      </c>
      <c r="AO10" s="135">
        <f t="shared" si="2"/>
        <v>0</v>
      </c>
      <c r="AP10" s="135">
        <f t="shared" si="2"/>
        <v>0</v>
      </c>
      <c r="AQ10" s="135">
        <f t="shared" si="2"/>
        <v>0</v>
      </c>
      <c r="AR10" s="135">
        <f t="shared" si="3"/>
        <v>0</v>
      </c>
      <c r="AS10" s="149">
        <f t="shared" si="4"/>
        <v>0</v>
      </c>
      <c r="AT10" s="149">
        <f t="shared" si="4"/>
        <v>0</v>
      </c>
      <c r="AU10" s="149">
        <f t="shared" si="4"/>
        <v>0</v>
      </c>
      <c r="AV10" s="149">
        <f t="shared" si="4"/>
        <v>0</v>
      </c>
      <c r="AW10" s="149">
        <f t="shared" si="5"/>
        <v>0</v>
      </c>
      <c r="AX10" s="149">
        <f t="shared" si="5"/>
        <v>0</v>
      </c>
      <c r="AY10" s="149">
        <f t="shared" si="5"/>
        <v>0</v>
      </c>
      <c r="AZ10" s="149">
        <f t="shared" si="5"/>
        <v>0</v>
      </c>
      <c r="BA10" s="149">
        <f t="shared" si="5"/>
        <v>0</v>
      </c>
      <c r="BB10" s="149">
        <f t="shared" si="5"/>
        <v>0</v>
      </c>
      <c r="BC10" s="149">
        <f t="shared" si="5"/>
        <v>0</v>
      </c>
      <c r="BD10" s="149">
        <f t="shared" si="5"/>
        <v>0</v>
      </c>
      <c r="BE10" s="136"/>
      <c r="BF10" s="136"/>
      <c r="BG10" s="136"/>
      <c r="BH10" s="136"/>
      <c r="BI10" s="56"/>
      <c r="BJ10" s="56"/>
      <c r="BK10" s="56"/>
      <c r="BL10" s="56"/>
      <c r="BM10" s="56"/>
      <c r="BN10" s="56"/>
      <c r="BO10" s="56"/>
      <c r="BP10" s="56"/>
      <c r="BQ10" s="85" t="str">
        <f>CONCATENATE(IFERROR(VLOOKUP(A10,'Зависимые списки'!$J$2:$K$7,2,FALSE),"-"),B10)</f>
        <v>КанБайкал_ООООП</v>
      </c>
      <c r="BR10" s="85" t="s">
        <v>28</v>
      </c>
      <c r="BS10" s="85" t="s">
        <v>29</v>
      </c>
      <c r="BT10" s="85" t="str">
        <f>CONCATENATE(BQ10,IFERROR(VLOOKUP(F10,'Зависимые списки'!$J$9:$K$18,2,FALSE),"-"))</f>
        <v>КанБайкал_ООООПУнтыгейское РФК_месторождение</v>
      </c>
      <c r="BU10" s="85" t="str">
        <f>IFERROR(VLOOKUP(C10,'Зависимые списки'!$I$55:$J$66,2,FALSE),"Без_номенклатуры")</f>
        <v>Без_номенклатуры</v>
      </c>
      <c r="BV10" s="85" t="str">
        <f t="shared" si="6"/>
        <v>ОП2</v>
      </c>
      <c r="BW10" s="85" t="str">
        <f>IFERROR(VLOOKUP($BT10,'Зависимые списки'!$A$45:$B$101,2,FALSE),"-")</f>
        <v>Основное</v>
      </c>
      <c r="BX10" s="94" t="str">
        <f>IFERROR(VLOOKUP(B10,'Зависимые списки'!$C$55:$D$59,2,FALSE),"-")</f>
        <v>OPEX</v>
      </c>
      <c r="BY10" s="85" t="str">
        <f t="shared" si="7"/>
        <v>БП</v>
      </c>
      <c r="BZ10" s="85" t="str">
        <f>IFERROR(VLOOKUP(G10,vendor!$B$2:$C$1372,2,FALSE),"-")&amp;"_"&amp;IFERROR(VLOOKUP(БП23[[#This Row],[Компания]],Справочники!$A$3:$B$9,2,0),"-")</f>
        <v>PRD.NONE1_COM008002</v>
      </c>
      <c r="CA10" s="116" t="e">
        <f ca="1">SUM(O10:OFFSET(O10,0,#REF!-1))</f>
        <v>#REF!</v>
      </c>
      <c r="CB1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Нет</v>
      </c>
      <c r="CC10" s="134"/>
    </row>
    <row r="11" spans="1:81" hidden="1">
      <c r="A11" s="79" t="s">
        <v>902</v>
      </c>
      <c r="B11" s="79" t="s">
        <v>14</v>
      </c>
      <c r="C11" s="79" t="s">
        <v>329</v>
      </c>
      <c r="D11" s="95" t="str">
        <f>IF(БП23[[#This Row],[Компания]]="","",$D$4)</f>
        <v>Отдел ТиКРС</v>
      </c>
      <c r="E11" s="79" t="s">
        <v>1979</v>
      </c>
      <c r="F11" s="79" t="s">
        <v>8285</v>
      </c>
      <c r="G11" s="79" t="s">
        <v>2192</v>
      </c>
      <c r="H11" s="79" t="s">
        <v>5864</v>
      </c>
      <c r="I11" s="79" t="s">
        <v>31</v>
      </c>
      <c r="J11" s="79" t="s">
        <v>1268</v>
      </c>
      <c r="K11" s="79" t="s">
        <v>1279</v>
      </c>
      <c r="L11" s="79" t="s">
        <v>1258</v>
      </c>
      <c r="M11" s="79" t="s">
        <v>1282</v>
      </c>
      <c r="N11" s="79" t="s">
        <v>14479</v>
      </c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1109.2089599999999</v>
      </c>
      <c r="V11" s="142">
        <v>0</v>
      </c>
      <c r="W11" s="142">
        <v>1109.2089599999999</v>
      </c>
      <c r="X11" s="142">
        <v>0</v>
      </c>
      <c r="Y11" s="142">
        <v>0</v>
      </c>
      <c r="Z11" s="142">
        <v>0</v>
      </c>
      <c r="AA11" s="143">
        <f>SUM(БП23[[#This Row],[БП 2023.01]:[БП 2023.12]])</f>
        <v>2218.4179199999999</v>
      </c>
      <c r="AB11" s="85" t="str">
        <f>IFERROR(VLOOKUP(C11,IF(B11="Внереализация",Справочники!$R$3:$S$124,IF(B11="ОП",Справочники!$I$3:$J$300,IF(B11="ВП",Справочники!$L$3:$M$186,IF(B11="УР",Справочники!$O$3:$P$93,IF(B11="КР",Справочники!$F$3:$G$36,Справочники!$F$37:$G$37))))),2,FALSE),0)</f>
        <v>OP.09.03.03.03.03.24.00.00</v>
      </c>
      <c r="AC11" s="85" t="str">
        <f>IFERROR(IF($AB11="KR.09.03.00.00.00.00.00.00",VLOOKUP($L11,'Зависимые списки'!$P$55:$Q$57,2,FALSE),VLOOKUP(AB11,'NA-CF'!$A$2:$E$367,5,FALSE)),0)</f>
        <v>CF.03.03.06.09.03.03.03.00</v>
      </c>
      <c r="AD11" s="85" t="str">
        <f>IFERROR(VLOOKUP(AC11,'NA-CF'!$E$2:$F$367,2,FALSE),0)</f>
        <v>Капитальный ремонт скважин</v>
      </c>
      <c r="AE11" s="48">
        <v>90</v>
      </c>
      <c r="AF11" s="55">
        <v>0.2</v>
      </c>
      <c r="AG11" s="135">
        <f t="shared" si="2"/>
        <v>0</v>
      </c>
      <c r="AH11" s="135">
        <f t="shared" si="2"/>
        <v>0</v>
      </c>
      <c r="AI11" s="135">
        <f t="shared" si="2"/>
        <v>0</v>
      </c>
      <c r="AJ11" s="135">
        <f t="shared" si="2"/>
        <v>0</v>
      </c>
      <c r="AK11" s="135">
        <f t="shared" si="2"/>
        <v>0</v>
      </c>
      <c r="AL11" s="135">
        <f t="shared" si="2"/>
        <v>0</v>
      </c>
      <c r="AM11" s="135">
        <f t="shared" si="2"/>
        <v>0</v>
      </c>
      <c r="AN11" s="135">
        <f t="shared" si="2"/>
        <v>0</v>
      </c>
      <c r="AO11" s="135">
        <f t="shared" si="2"/>
        <v>0</v>
      </c>
      <c r="AP11" s="135">
        <f t="shared" si="2"/>
        <v>1331.0507519999999</v>
      </c>
      <c r="AQ11" s="135">
        <f t="shared" si="2"/>
        <v>0</v>
      </c>
      <c r="AR11" s="135">
        <f t="shared" si="3"/>
        <v>1331.0507519999999</v>
      </c>
      <c r="AS11" s="149">
        <f t="shared" si="4"/>
        <v>0</v>
      </c>
      <c r="AT11" s="149">
        <f t="shared" si="4"/>
        <v>0</v>
      </c>
      <c r="AU11" s="149">
        <f t="shared" si="4"/>
        <v>0</v>
      </c>
      <c r="AV11" s="149">
        <f t="shared" si="4"/>
        <v>0</v>
      </c>
      <c r="AW11" s="149">
        <f t="shared" si="5"/>
        <v>0</v>
      </c>
      <c r="AX11" s="149">
        <f t="shared" si="5"/>
        <v>0</v>
      </c>
      <c r="AY11" s="149">
        <f t="shared" si="5"/>
        <v>0</v>
      </c>
      <c r="AZ11" s="149">
        <f t="shared" si="5"/>
        <v>0</v>
      </c>
      <c r="BA11" s="149">
        <f t="shared" si="5"/>
        <v>0</v>
      </c>
      <c r="BB11" s="149">
        <f t="shared" si="5"/>
        <v>0</v>
      </c>
      <c r="BC11" s="149">
        <f t="shared" si="5"/>
        <v>0</v>
      </c>
      <c r="BD11" s="149">
        <f t="shared" si="5"/>
        <v>0</v>
      </c>
      <c r="BE11" s="136"/>
      <c r="BF11" s="136"/>
      <c r="BG11" s="136"/>
      <c r="BH11" s="136"/>
      <c r="BI11" s="56"/>
      <c r="BJ11" s="56"/>
      <c r="BK11" s="56"/>
      <c r="BL11" s="56"/>
      <c r="BM11" s="56"/>
      <c r="BN11" s="56"/>
      <c r="BO11" s="56"/>
      <c r="BP11" s="56"/>
      <c r="BQ11" s="85" t="str">
        <f>CONCATENATE(IFERROR(VLOOKUP(A11,'Зависимые списки'!$J$2:$K$7,2,FALSE),"-"),B11)</f>
        <v>КанБайкал_ООООП</v>
      </c>
      <c r="BR11" s="85" t="s">
        <v>28</v>
      </c>
      <c r="BS11" s="85" t="s">
        <v>29</v>
      </c>
      <c r="BT11" s="85" t="str">
        <f>CONCATENATE(BQ11,IFERROR(VLOOKUP(F11,'Зависимые списки'!$J$9:$K$18,2,FALSE),"-"))</f>
        <v>КанБайкал_ООООПУнтыгейское РФК_месторождение</v>
      </c>
      <c r="BU11" s="85" t="str">
        <f>IFERROR(VLOOKUP(C11,'Зависимые списки'!$I$55:$J$66,2,FALSE),"Без_номенклатуры")</f>
        <v>Без_номенклатуры</v>
      </c>
      <c r="BV11" s="85" t="str">
        <f t="shared" si="6"/>
        <v>ОП2</v>
      </c>
      <c r="BW11" s="85" t="str">
        <f>IFERROR(VLOOKUP($BT11,'Зависимые списки'!$A$45:$B$101,2,FALSE),"-")</f>
        <v>Основное</v>
      </c>
      <c r="BX11" s="94" t="str">
        <f>IFERROR(VLOOKUP(B11,'Зависимые списки'!$C$55:$D$59,2,FALSE),"-")</f>
        <v>OPEX</v>
      </c>
      <c r="BY11" s="85" t="str">
        <f t="shared" si="7"/>
        <v>БП</v>
      </c>
      <c r="BZ11" s="85" t="str">
        <f>IFERROR(VLOOKUP(G11,vendor!$B$2:$C$1372,2,FALSE),"-")&amp;"_"&amp;IFERROR(VLOOKUP(БП23[[#This Row],[Компания]],Справочники!$A$3:$B$9,2,0),"-")</f>
        <v>PRD.002.000000071_COM008002</v>
      </c>
      <c r="CA11" s="116" t="e">
        <f ca="1">SUM(O11:OFFSET(O11,0,#REF!-1))</f>
        <v>#REF!</v>
      </c>
      <c r="CB1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1" s="134"/>
    </row>
    <row r="12" spans="1:81" hidden="1">
      <c r="A12" s="79" t="s">
        <v>902</v>
      </c>
      <c r="B12" s="79" t="s">
        <v>14</v>
      </c>
      <c r="C12" s="79" t="s">
        <v>329</v>
      </c>
      <c r="D12" s="95" t="str">
        <f>IF(БП23[[#This Row],[Компания]]="","",$D$4)</f>
        <v>Отдел ТиКРС</v>
      </c>
      <c r="E12" s="79" t="s">
        <v>1979</v>
      </c>
      <c r="F12" s="79" t="s">
        <v>8285</v>
      </c>
      <c r="G12" s="79" t="s">
        <v>1071</v>
      </c>
      <c r="H12" s="79"/>
      <c r="I12" s="79" t="s">
        <v>31</v>
      </c>
      <c r="J12" s="79" t="s">
        <v>1268</v>
      </c>
      <c r="K12" s="79" t="s">
        <v>1279</v>
      </c>
      <c r="L12" s="79" t="s">
        <v>1258</v>
      </c>
      <c r="M12" s="79" t="s">
        <v>1282</v>
      </c>
      <c r="N12" s="79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3">
        <f>SUM(БП23[[#This Row],[БП 2023.01]:[БП 2023.12]])</f>
        <v>0</v>
      </c>
      <c r="AB12" s="85" t="str">
        <f>IFERROR(VLOOKUP(C12,IF(B12="Внереализация",Справочники!$R$3:$S$124,IF(B12="ОП",Справочники!$I$3:$J$300,IF(B12="ВП",Справочники!$L$3:$M$186,IF(B12="УР",Справочники!$O$3:$P$93,IF(B12="КР",Справочники!$F$3:$G$36,Справочники!$F$37:$G$37))))),2,FALSE),0)</f>
        <v>OP.09.03.03.03.03.24.00.00</v>
      </c>
      <c r="AC12" s="85" t="str">
        <f>IFERROR(IF($AB12="KR.09.03.00.00.00.00.00.00",VLOOKUP($L12,'Зависимые списки'!$P$55:$Q$57,2,FALSE),VLOOKUP(AB12,'NA-CF'!$A$2:$E$367,5,FALSE)),0)</f>
        <v>CF.03.03.06.09.03.03.03.00</v>
      </c>
      <c r="AD12" s="85" t="str">
        <f>IFERROR(VLOOKUP(AC12,'NA-CF'!$E$2:$F$367,2,FALSE),0)</f>
        <v>Капитальный ремонт скважин</v>
      </c>
      <c r="AE12" s="48"/>
      <c r="AF12" s="55"/>
      <c r="AG12" s="135">
        <f t="shared" si="2"/>
        <v>0</v>
      </c>
      <c r="AH12" s="135">
        <f t="shared" si="2"/>
        <v>0</v>
      </c>
      <c r="AI12" s="135">
        <f t="shared" si="2"/>
        <v>0</v>
      </c>
      <c r="AJ12" s="135">
        <f t="shared" si="2"/>
        <v>0</v>
      </c>
      <c r="AK12" s="135">
        <f t="shared" si="2"/>
        <v>0</v>
      </c>
      <c r="AL12" s="135">
        <f t="shared" si="2"/>
        <v>0</v>
      </c>
      <c r="AM12" s="135">
        <f t="shared" si="2"/>
        <v>0</v>
      </c>
      <c r="AN12" s="135">
        <f t="shared" si="2"/>
        <v>0</v>
      </c>
      <c r="AO12" s="135">
        <f t="shared" si="2"/>
        <v>0</v>
      </c>
      <c r="AP12" s="135">
        <f t="shared" si="2"/>
        <v>0</v>
      </c>
      <c r="AQ12" s="135">
        <f t="shared" si="2"/>
        <v>0</v>
      </c>
      <c r="AR12" s="135">
        <f t="shared" si="3"/>
        <v>0</v>
      </c>
      <c r="AS12" s="149">
        <f t="shared" si="4"/>
        <v>0</v>
      </c>
      <c r="AT12" s="149">
        <f t="shared" si="4"/>
        <v>0</v>
      </c>
      <c r="AU12" s="149">
        <f t="shared" si="4"/>
        <v>0</v>
      </c>
      <c r="AV12" s="149">
        <f t="shared" si="4"/>
        <v>0</v>
      </c>
      <c r="AW12" s="149">
        <f t="shared" si="5"/>
        <v>0</v>
      </c>
      <c r="AX12" s="149">
        <f t="shared" si="5"/>
        <v>0</v>
      </c>
      <c r="AY12" s="149">
        <f t="shared" si="5"/>
        <v>0</v>
      </c>
      <c r="AZ12" s="149">
        <f t="shared" si="5"/>
        <v>0</v>
      </c>
      <c r="BA12" s="149">
        <f t="shared" si="5"/>
        <v>0</v>
      </c>
      <c r="BB12" s="149">
        <f t="shared" si="5"/>
        <v>0</v>
      </c>
      <c r="BC12" s="149">
        <f t="shared" si="5"/>
        <v>0</v>
      </c>
      <c r="BD12" s="149">
        <f t="shared" si="5"/>
        <v>0</v>
      </c>
      <c r="BE12" s="136"/>
      <c r="BF12" s="136"/>
      <c r="BG12" s="136"/>
      <c r="BH12" s="136"/>
      <c r="BI12" s="56"/>
      <c r="BJ12" s="56"/>
      <c r="BK12" s="56"/>
      <c r="BL12" s="56"/>
      <c r="BM12" s="56"/>
      <c r="BN12" s="56"/>
      <c r="BO12" s="56"/>
      <c r="BP12" s="56"/>
      <c r="BQ12" s="85" t="str">
        <f>CONCATENATE(IFERROR(VLOOKUP(A12,'Зависимые списки'!$J$2:$K$7,2,FALSE),"-"),B12)</f>
        <v>КанБайкал_ООООП</v>
      </c>
      <c r="BR12" s="85" t="s">
        <v>28</v>
      </c>
      <c r="BS12" s="85" t="s">
        <v>29</v>
      </c>
      <c r="BT12" s="85" t="str">
        <f>CONCATENATE(BQ12,IFERROR(VLOOKUP(F12,'Зависимые списки'!$J$9:$K$18,2,FALSE),"-"))</f>
        <v>КанБайкал_ООООПУнтыгейское РФК_месторождение</v>
      </c>
      <c r="BU12" s="85" t="str">
        <f>IFERROR(VLOOKUP(C12,'Зависимые списки'!$I$55:$J$66,2,FALSE),"Без_номенклатуры")</f>
        <v>Без_номенклатуры</v>
      </c>
      <c r="BV12" s="85" t="str">
        <f t="shared" si="6"/>
        <v>ОП2</v>
      </c>
      <c r="BW12" s="85" t="str">
        <f>IFERROR(VLOOKUP($BT12,'Зависимые списки'!$A$45:$B$101,2,FALSE),"-")</f>
        <v>Основное</v>
      </c>
      <c r="BX12" s="94" t="str">
        <f>IFERROR(VLOOKUP(B12,'Зависимые списки'!$C$55:$D$59,2,FALSE),"-")</f>
        <v>OPEX</v>
      </c>
      <c r="BY12" s="85" t="str">
        <f t="shared" si="7"/>
        <v>БП</v>
      </c>
      <c r="BZ12" s="85" t="str">
        <f>IFERROR(VLOOKUP(G12,vendor!$B$2:$C$1372,2,FALSE),"-")&amp;"_"&amp;IFERROR(VLOOKUP(БП23[[#This Row],[Компания]],Справочники!$A$3:$B$9,2,0),"-")</f>
        <v>PRD.NONE1_COM008002</v>
      </c>
      <c r="CA12" s="116" t="e">
        <f ca="1">SUM(O12:OFFSET(O12,0,#REF!-1))</f>
        <v>#REF!</v>
      </c>
      <c r="CB1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2" s="134"/>
    </row>
    <row r="13" spans="1:81" hidden="1">
      <c r="A13" s="79" t="s">
        <v>902</v>
      </c>
      <c r="B13" s="79" t="s">
        <v>14</v>
      </c>
      <c r="C13" s="79" t="s">
        <v>329</v>
      </c>
      <c r="D13" s="95" t="str">
        <f>IF(БП23[[#This Row],[Компания]]="","",$D$4)</f>
        <v>Отдел ТиКРС</v>
      </c>
      <c r="E13" s="79" t="s">
        <v>1979</v>
      </c>
      <c r="F13" s="79" t="s">
        <v>8285</v>
      </c>
      <c r="G13" s="79" t="s">
        <v>2451</v>
      </c>
      <c r="H13" s="79" t="s">
        <v>3777</v>
      </c>
      <c r="I13" s="79" t="s">
        <v>31</v>
      </c>
      <c r="J13" s="79" t="s">
        <v>1268</v>
      </c>
      <c r="K13" s="79" t="s">
        <v>1279</v>
      </c>
      <c r="L13" s="79" t="s">
        <v>1258</v>
      </c>
      <c r="M13" s="79" t="s">
        <v>1282</v>
      </c>
      <c r="N13" s="79" t="s">
        <v>14480</v>
      </c>
      <c r="O13" s="142"/>
      <c r="P13" s="142"/>
      <c r="Q13" s="142"/>
      <c r="R13" s="142"/>
      <c r="S13" s="142"/>
      <c r="T13" s="142"/>
      <c r="U13" s="142">
        <v>189</v>
      </c>
      <c r="V13" s="142"/>
      <c r="W13" s="142">
        <v>189</v>
      </c>
      <c r="X13" s="142"/>
      <c r="Y13" s="142"/>
      <c r="Z13" s="142"/>
      <c r="AA13" s="143">
        <f>SUM(БП23[[#This Row],[БП 2023.01]:[БП 2023.12]])</f>
        <v>378</v>
      </c>
      <c r="AB13" s="85" t="str">
        <f>IFERROR(VLOOKUP(C13,IF(B13="Внереализация",Справочники!$R$3:$S$124,IF(B13="ОП",Справочники!$I$3:$J$300,IF(B13="ВП",Справочники!$L$3:$M$186,IF(B13="УР",Справочники!$O$3:$P$93,IF(B13="КР",Справочники!$F$3:$G$36,Справочники!$F$37:$G$37))))),2,FALSE),0)</f>
        <v>OP.09.03.03.03.03.24.00.00</v>
      </c>
      <c r="AC13" s="85" t="str">
        <f>IFERROR(IF($AB13="KR.09.03.00.00.00.00.00.00",VLOOKUP($L13,'Зависимые списки'!$P$55:$Q$57,2,FALSE),VLOOKUP(AB13,'NA-CF'!$A$2:$E$367,5,FALSE)),0)</f>
        <v>CF.03.03.06.09.03.03.03.00</v>
      </c>
      <c r="AD13" s="85" t="str">
        <f>IFERROR(VLOOKUP(AC13,'NA-CF'!$E$2:$F$367,2,FALSE),0)</f>
        <v>Капитальный ремонт скважин</v>
      </c>
      <c r="AE13" s="48">
        <v>120</v>
      </c>
      <c r="AF13" s="55">
        <v>0.2</v>
      </c>
      <c r="AG13" s="135">
        <f t="shared" si="2"/>
        <v>0</v>
      </c>
      <c r="AH13" s="135">
        <f t="shared" si="2"/>
        <v>0</v>
      </c>
      <c r="AI13" s="135">
        <f t="shared" si="2"/>
        <v>0</v>
      </c>
      <c r="AJ13" s="135">
        <f t="shared" si="2"/>
        <v>0</v>
      </c>
      <c r="AK13" s="135">
        <f t="shared" si="2"/>
        <v>0</v>
      </c>
      <c r="AL13" s="135">
        <f t="shared" si="2"/>
        <v>0</v>
      </c>
      <c r="AM13" s="135">
        <f t="shared" si="2"/>
        <v>0</v>
      </c>
      <c r="AN13" s="135">
        <f t="shared" si="2"/>
        <v>0</v>
      </c>
      <c r="AO13" s="135">
        <f t="shared" si="2"/>
        <v>0</v>
      </c>
      <c r="AP13" s="135">
        <f t="shared" si="2"/>
        <v>0</v>
      </c>
      <c r="AQ13" s="135">
        <f t="shared" si="2"/>
        <v>226.79999999999998</v>
      </c>
      <c r="AR13" s="135">
        <f t="shared" si="3"/>
        <v>0</v>
      </c>
      <c r="AS13" s="149">
        <f t="shared" si="4"/>
        <v>226.79999999999998</v>
      </c>
      <c r="AT13" s="149">
        <f t="shared" si="4"/>
        <v>0</v>
      </c>
      <c r="AU13" s="149">
        <f t="shared" si="4"/>
        <v>0</v>
      </c>
      <c r="AV13" s="149">
        <f t="shared" si="4"/>
        <v>0</v>
      </c>
      <c r="AW13" s="149">
        <f t="shared" si="5"/>
        <v>0</v>
      </c>
      <c r="AX13" s="149">
        <f t="shared" si="5"/>
        <v>0</v>
      </c>
      <c r="AY13" s="149">
        <f t="shared" si="5"/>
        <v>0</v>
      </c>
      <c r="AZ13" s="149">
        <f t="shared" si="5"/>
        <v>0</v>
      </c>
      <c r="BA13" s="149">
        <f t="shared" si="5"/>
        <v>0</v>
      </c>
      <c r="BB13" s="149">
        <f t="shared" si="5"/>
        <v>0</v>
      </c>
      <c r="BC13" s="149">
        <f t="shared" si="5"/>
        <v>0</v>
      </c>
      <c r="BD13" s="149">
        <f t="shared" si="5"/>
        <v>0</v>
      </c>
      <c r="BE13" s="136"/>
      <c r="BF13" s="136"/>
      <c r="BG13" s="136"/>
      <c r="BH13" s="136"/>
      <c r="BI13" s="56"/>
      <c r="BJ13" s="56"/>
      <c r="BK13" s="56"/>
      <c r="BL13" s="56"/>
      <c r="BM13" s="56"/>
      <c r="BN13" s="56"/>
      <c r="BO13" s="56"/>
      <c r="BP13" s="56"/>
      <c r="BQ13" s="85" t="str">
        <f>CONCATENATE(IFERROR(VLOOKUP(A13,'Зависимые списки'!$J$2:$K$7,2,FALSE),"-"),B13)</f>
        <v>КанБайкал_ООООП</v>
      </c>
      <c r="BR13" s="85" t="s">
        <v>28</v>
      </c>
      <c r="BS13" s="85" t="s">
        <v>29</v>
      </c>
      <c r="BT13" s="85" t="str">
        <f>CONCATENATE(BQ13,IFERROR(VLOOKUP(F13,'Зависимые списки'!$J$9:$K$18,2,FALSE),"-"))</f>
        <v>КанБайкал_ООООПУнтыгейское РФК_месторождение</v>
      </c>
      <c r="BU13" s="85" t="str">
        <f>IFERROR(VLOOKUP(C13,'Зависимые списки'!$I$55:$J$66,2,FALSE),"Без_номенклатуры")</f>
        <v>Без_номенклатуры</v>
      </c>
      <c r="BV13" s="85" t="str">
        <f t="shared" si="6"/>
        <v>ОП2</v>
      </c>
      <c r="BW13" s="85" t="str">
        <f>IFERROR(VLOOKUP($BT13,'Зависимые списки'!$A$45:$B$101,2,FALSE),"-")</f>
        <v>Основное</v>
      </c>
      <c r="BX13" s="94" t="str">
        <f>IFERROR(VLOOKUP(B13,'Зависимые списки'!$C$55:$D$59,2,FALSE),"-")</f>
        <v>OPEX</v>
      </c>
      <c r="BY13" s="85" t="str">
        <f t="shared" si="7"/>
        <v>БП</v>
      </c>
      <c r="BZ13" s="85" t="str">
        <f>IFERROR(VLOOKUP(G13,vendor!$B$2:$C$1372,2,FALSE),"-")&amp;"_"&amp;IFERROR(VLOOKUP(БП23[[#This Row],[Компания]],Справочники!$A$3:$B$9,2,0),"-")</f>
        <v>PRD.002.100021033_COM008002</v>
      </c>
      <c r="CA13" s="116" t="e">
        <f ca="1">SUM(O13:OFFSET(O13,0,#REF!-1))</f>
        <v>#REF!</v>
      </c>
      <c r="CB1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3" s="134"/>
    </row>
    <row r="14" spans="1:81" hidden="1">
      <c r="A14" s="79" t="s">
        <v>902</v>
      </c>
      <c r="B14" s="79" t="s">
        <v>14</v>
      </c>
      <c r="C14" s="79" t="s">
        <v>329</v>
      </c>
      <c r="D14" s="95" t="str">
        <f>IF(БП23[[#This Row],[Компания]]="","",$D$4)</f>
        <v>Отдел ТиКРС</v>
      </c>
      <c r="E14" s="79" t="s">
        <v>1979</v>
      </c>
      <c r="F14" s="79" t="s">
        <v>2547</v>
      </c>
      <c r="G14" s="79" t="s">
        <v>2192</v>
      </c>
      <c r="H14" s="79" t="s">
        <v>5864</v>
      </c>
      <c r="I14" s="79" t="s">
        <v>31</v>
      </c>
      <c r="J14" s="79" t="s">
        <v>1268</v>
      </c>
      <c r="K14" s="79" t="s">
        <v>1279</v>
      </c>
      <c r="L14" s="79" t="s">
        <v>1258</v>
      </c>
      <c r="M14" s="79" t="s">
        <v>1282</v>
      </c>
      <c r="N14" s="79" t="s">
        <v>14481</v>
      </c>
      <c r="O14" s="142">
        <v>0</v>
      </c>
      <c r="P14" s="142">
        <v>0</v>
      </c>
      <c r="Q14" s="142">
        <v>1109.2089599999999</v>
      </c>
      <c r="R14" s="142">
        <v>0</v>
      </c>
      <c r="S14" s="142">
        <v>1109.2089599999999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2">
        <v>0</v>
      </c>
      <c r="AA14" s="143">
        <f>SUM(БП23[[#This Row],[БП 2023.01]:[БП 2023.12]])</f>
        <v>2218.4179199999999</v>
      </c>
      <c r="AB14" s="85" t="str">
        <f>IFERROR(VLOOKUP(C14,IF(B14="Внереализация",Справочники!$R$3:$S$124,IF(B14="ОП",Справочники!$I$3:$J$300,IF(B14="ВП",Справочники!$L$3:$M$186,IF(B14="УР",Справочники!$O$3:$P$93,IF(B14="КР",Справочники!$F$3:$G$36,Справочники!$F$37:$G$37))))),2,FALSE),0)</f>
        <v>OP.09.03.03.03.03.24.00.00</v>
      </c>
      <c r="AC14" s="85" t="str">
        <f>IFERROR(IF($AB14="KR.09.03.00.00.00.00.00.00",VLOOKUP($L14,'Зависимые списки'!$P$55:$Q$57,2,FALSE),VLOOKUP(AB14,'NA-CF'!$A$2:$E$367,5,FALSE)),0)</f>
        <v>CF.03.03.06.09.03.03.03.00</v>
      </c>
      <c r="AD14" s="85" t="str">
        <f>IFERROR(VLOOKUP(AC14,'NA-CF'!$E$2:$F$367,2,FALSE),0)</f>
        <v>Капитальный ремонт скважин</v>
      </c>
      <c r="AE14" s="48">
        <v>90</v>
      </c>
      <c r="AF14" s="55">
        <v>0.2</v>
      </c>
      <c r="AG14" s="135">
        <f t="shared" si="2"/>
        <v>0</v>
      </c>
      <c r="AH14" s="135">
        <f t="shared" si="2"/>
        <v>0</v>
      </c>
      <c r="AI14" s="135">
        <f t="shared" si="2"/>
        <v>0</v>
      </c>
      <c r="AJ14" s="135">
        <f t="shared" si="2"/>
        <v>0</v>
      </c>
      <c r="AK14" s="135">
        <f t="shared" si="2"/>
        <v>0</v>
      </c>
      <c r="AL14" s="135">
        <f t="shared" si="2"/>
        <v>1331.0507519999999</v>
      </c>
      <c r="AM14" s="135">
        <f t="shared" si="2"/>
        <v>0</v>
      </c>
      <c r="AN14" s="135">
        <f t="shared" si="2"/>
        <v>1331.0507519999999</v>
      </c>
      <c r="AO14" s="135">
        <f t="shared" si="2"/>
        <v>0</v>
      </c>
      <c r="AP14" s="135">
        <f t="shared" si="2"/>
        <v>0</v>
      </c>
      <c r="AQ14" s="135">
        <f t="shared" si="2"/>
        <v>0</v>
      </c>
      <c r="AR14" s="135">
        <f t="shared" si="3"/>
        <v>0</v>
      </c>
      <c r="AS14" s="149">
        <f t="shared" si="4"/>
        <v>0</v>
      </c>
      <c r="AT14" s="149">
        <f t="shared" si="4"/>
        <v>0</v>
      </c>
      <c r="AU14" s="149">
        <f t="shared" si="4"/>
        <v>0</v>
      </c>
      <c r="AV14" s="149">
        <f t="shared" si="4"/>
        <v>0</v>
      </c>
      <c r="AW14" s="149">
        <f t="shared" si="5"/>
        <v>0</v>
      </c>
      <c r="AX14" s="149">
        <f t="shared" si="5"/>
        <v>0</v>
      </c>
      <c r="AY14" s="149">
        <f t="shared" si="5"/>
        <v>0</v>
      </c>
      <c r="AZ14" s="149">
        <f t="shared" si="5"/>
        <v>0</v>
      </c>
      <c r="BA14" s="149">
        <f t="shared" si="5"/>
        <v>0</v>
      </c>
      <c r="BB14" s="149">
        <f t="shared" si="5"/>
        <v>0</v>
      </c>
      <c r="BC14" s="149">
        <f t="shared" si="5"/>
        <v>0</v>
      </c>
      <c r="BD14" s="149">
        <f t="shared" si="5"/>
        <v>0</v>
      </c>
      <c r="BE14" s="136"/>
      <c r="BF14" s="136"/>
      <c r="BG14" s="136"/>
      <c r="BH14" s="136"/>
      <c r="BI14" s="56"/>
      <c r="BJ14" s="56"/>
      <c r="BK14" s="56"/>
      <c r="BL14" s="56"/>
      <c r="BM14" s="56"/>
      <c r="BN14" s="56"/>
      <c r="BO14" s="56"/>
      <c r="BP14" s="56"/>
      <c r="BQ14" s="85" t="str">
        <f>CONCATENATE(IFERROR(VLOOKUP(A14,'Зависимые списки'!$J$2:$K$7,2,FALSE),"-"),B14)</f>
        <v>КанБайкал_ООООП</v>
      </c>
      <c r="BR14" s="85" t="s">
        <v>28</v>
      </c>
      <c r="BS14" s="85" t="s">
        <v>29</v>
      </c>
      <c r="BT14" s="85" t="str">
        <f>CONCATENATE(BQ14,IFERROR(VLOOKUP(F14,'Зависимые списки'!$J$9:$K$18,2,FALSE),"-"))</f>
        <v>КанБайкал_ООООПЗападно-Малобалыкское_месторождение</v>
      </c>
      <c r="BU14" s="85" t="str">
        <f>IFERROR(VLOOKUP(C14,'Зависимые списки'!$I$55:$J$66,2,FALSE),"Без_номенклатуры")</f>
        <v>Без_номенклатуры</v>
      </c>
      <c r="BV14" s="85" t="str">
        <f t="shared" si="6"/>
        <v>ОП2</v>
      </c>
      <c r="BW14" s="85" t="str">
        <f>IFERROR(VLOOKUP($BT14,'Зависимые списки'!$A$45:$B$101,2,FALSE),"-")</f>
        <v>Основное</v>
      </c>
      <c r="BX14" s="94" t="str">
        <f>IFERROR(VLOOKUP(B14,'Зависимые списки'!$C$55:$D$59,2,FALSE),"-")</f>
        <v>OPEX</v>
      </c>
      <c r="BY14" s="85" t="str">
        <f t="shared" si="7"/>
        <v>БП</v>
      </c>
      <c r="BZ14" s="85" t="str">
        <f>IFERROR(VLOOKUP(G14,vendor!$B$2:$C$1372,2,FALSE),"-")&amp;"_"&amp;IFERROR(VLOOKUP(БП23[[#This Row],[Компания]],Справочники!$A$3:$B$9,2,0),"-")</f>
        <v>PRD.002.000000071_COM008002</v>
      </c>
      <c r="CA14" s="116" t="e">
        <f ca="1">SUM(O14:OFFSET(O14,0,#REF!-1))</f>
        <v>#REF!</v>
      </c>
      <c r="CB1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4" s="134"/>
    </row>
    <row r="15" spans="1:81" hidden="1">
      <c r="A15" s="79" t="s">
        <v>902</v>
      </c>
      <c r="B15" s="79" t="s">
        <v>14</v>
      </c>
      <c r="C15" s="79" t="s">
        <v>329</v>
      </c>
      <c r="D15" s="95" t="str">
        <f>IF(БП23[[#This Row],[Компания]]="","",$D$4)</f>
        <v>Отдел ТиКРС</v>
      </c>
      <c r="E15" s="79" t="s">
        <v>1979</v>
      </c>
      <c r="F15" s="79" t="s">
        <v>2547</v>
      </c>
      <c r="G15" s="79" t="s">
        <v>2451</v>
      </c>
      <c r="H15" s="79" t="s">
        <v>3777</v>
      </c>
      <c r="I15" s="79" t="s">
        <v>31</v>
      </c>
      <c r="J15" s="79" t="s">
        <v>1268</v>
      </c>
      <c r="K15" s="79" t="s">
        <v>1279</v>
      </c>
      <c r="L15" s="79" t="s">
        <v>1258</v>
      </c>
      <c r="M15" s="79" t="s">
        <v>1282</v>
      </c>
      <c r="N15" s="79" t="s">
        <v>14482</v>
      </c>
      <c r="O15" s="142"/>
      <c r="P15" s="142"/>
      <c r="Q15" s="142">
        <v>189</v>
      </c>
      <c r="R15" s="142"/>
      <c r="S15" s="142">
        <v>189</v>
      </c>
      <c r="T15" s="142"/>
      <c r="U15" s="142"/>
      <c r="V15" s="142"/>
      <c r="W15" s="142"/>
      <c r="X15" s="142"/>
      <c r="Y15" s="142"/>
      <c r="Z15" s="142"/>
      <c r="AA15" s="143">
        <f>SUM(БП23[[#This Row],[БП 2023.01]:[БП 2023.12]])</f>
        <v>378</v>
      </c>
      <c r="AB15" s="85" t="str">
        <f>IFERROR(VLOOKUP(C15,IF(B15="Внереализация",Справочники!$R$3:$S$124,IF(B15="ОП",Справочники!$I$3:$J$300,IF(B15="ВП",Справочники!$L$3:$M$186,IF(B15="УР",Справочники!$O$3:$P$93,IF(B15="КР",Справочники!$F$3:$G$36,Справочники!$F$37:$G$37))))),2,FALSE),0)</f>
        <v>OP.09.03.03.03.03.24.00.00</v>
      </c>
      <c r="AC15" s="85" t="str">
        <f>IFERROR(IF($AB15="KR.09.03.00.00.00.00.00.00",VLOOKUP($L15,'Зависимые списки'!$P$55:$Q$57,2,FALSE),VLOOKUP(AB15,'NA-CF'!$A$2:$E$367,5,FALSE)),0)</f>
        <v>CF.03.03.06.09.03.03.03.00</v>
      </c>
      <c r="AD15" s="85" t="str">
        <f>IFERROR(VLOOKUP(AC15,'NA-CF'!$E$2:$F$367,2,FALSE),0)</f>
        <v>Капитальный ремонт скважин</v>
      </c>
      <c r="AE15" s="48">
        <v>120</v>
      </c>
      <c r="AF15" s="55">
        <v>0.2</v>
      </c>
      <c r="AG15" s="135">
        <f t="shared" si="2"/>
        <v>0</v>
      </c>
      <c r="AH15" s="135">
        <f t="shared" si="2"/>
        <v>0</v>
      </c>
      <c r="AI15" s="135">
        <f t="shared" si="2"/>
        <v>0</v>
      </c>
      <c r="AJ15" s="135">
        <f t="shared" si="2"/>
        <v>0</v>
      </c>
      <c r="AK15" s="135">
        <f t="shared" si="2"/>
        <v>0</v>
      </c>
      <c r="AL15" s="135">
        <f t="shared" si="2"/>
        <v>0</v>
      </c>
      <c r="AM15" s="135">
        <f t="shared" si="2"/>
        <v>226.79999999999998</v>
      </c>
      <c r="AN15" s="135">
        <f t="shared" si="2"/>
        <v>0</v>
      </c>
      <c r="AO15" s="135">
        <f t="shared" si="2"/>
        <v>226.79999999999998</v>
      </c>
      <c r="AP15" s="135">
        <f t="shared" si="2"/>
        <v>0</v>
      </c>
      <c r="AQ15" s="135">
        <f t="shared" si="2"/>
        <v>0</v>
      </c>
      <c r="AR15" s="135">
        <f t="shared" si="3"/>
        <v>0</v>
      </c>
      <c r="AS15" s="149">
        <f t="shared" si="4"/>
        <v>0</v>
      </c>
      <c r="AT15" s="149">
        <f t="shared" si="4"/>
        <v>0</v>
      </c>
      <c r="AU15" s="149">
        <f t="shared" si="4"/>
        <v>0</v>
      </c>
      <c r="AV15" s="149">
        <f t="shared" si="4"/>
        <v>0</v>
      </c>
      <c r="AW15" s="149">
        <f t="shared" si="5"/>
        <v>0</v>
      </c>
      <c r="AX15" s="149">
        <f t="shared" si="5"/>
        <v>0</v>
      </c>
      <c r="AY15" s="149">
        <f t="shared" si="5"/>
        <v>0</v>
      </c>
      <c r="AZ15" s="149">
        <f t="shared" si="5"/>
        <v>0</v>
      </c>
      <c r="BA15" s="149">
        <f t="shared" si="5"/>
        <v>0</v>
      </c>
      <c r="BB15" s="149">
        <f t="shared" si="5"/>
        <v>0</v>
      </c>
      <c r="BC15" s="149">
        <f t="shared" si="5"/>
        <v>0</v>
      </c>
      <c r="BD15" s="149">
        <f t="shared" si="5"/>
        <v>0</v>
      </c>
      <c r="BE15" s="136"/>
      <c r="BF15" s="136"/>
      <c r="BG15" s="136"/>
      <c r="BH15" s="136"/>
      <c r="BI15" s="56"/>
      <c r="BJ15" s="56"/>
      <c r="BK15" s="56"/>
      <c r="BL15" s="56"/>
      <c r="BM15" s="56"/>
      <c r="BN15" s="56"/>
      <c r="BO15" s="56"/>
      <c r="BP15" s="56"/>
      <c r="BQ15" s="85" t="str">
        <f>CONCATENATE(IFERROR(VLOOKUP(A15,'Зависимые списки'!$J$2:$K$7,2,FALSE),"-"),B15)</f>
        <v>КанБайкал_ООООП</v>
      </c>
      <c r="BR15" s="85" t="s">
        <v>28</v>
      </c>
      <c r="BS15" s="85" t="s">
        <v>29</v>
      </c>
      <c r="BT15" s="85" t="str">
        <f>CONCATENATE(BQ15,IFERROR(VLOOKUP(F15,'Зависимые списки'!$J$9:$K$18,2,FALSE),"-"))</f>
        <v>КанБайкал_ООООПЗападно-Малобалыкское_месторождение</v>
      </c>
      <c r="BU15" s="85" t="str">
        <f>IFERROR(VLOOKUP(C15,'Зависимые списки'!$I$55:$J$66,2,FALSE),"Без_номенклатуры")</f>
        <v>Без_номенклатуры</v>
      </c>
      <c r="BV15" s="85" t="str">
        <f t="shared" si="6"/>
        <v>ОП2</v>
      </c>
      <c r="BW15" s="85" t="str">
        <f>IFERROR(VLOOKUP($BT15,'Зависимые списки'!$A$45:$B$101,2,FALSE),"-")</f>
        <v>Основное</v>
      </c>
      <c r="BX15" s="94" t="str">
        <f>IFERROR(VLOOKUP(B15,'Зависимые списки'!$C$55:$D$59,2,FALSE),"-")</f>
        <v>OPEX</v>
      </c>
      <c r="BY15" s="85" t="str">
        <f t="shared" si="7"/>
        <v>БП</v>
      </c>
      <c r="BZ15" s="85" t="str">
        <f>IFERROR(VLOOKUP(G15,vendor!$B$2:$C$1372,2,FALSE),"-")&amp;"_"&amp;IFERROR(VLOOKUP(БП23[[#This Row],[Компания]],Справочники!$A$3:$B$9,2,0),"-")</f>
        <v>PRD.002.100021033_COM008002</v>
      </c>
      <c r="CA15" s="116" t="e">
        <f ca="1">SUM(O15:OFFSET(O15,0,#REF!-1))</f>
        <v>#REF!</v>
      </c>
      <c r="CB1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5" s="134"/>
    </row>
    <row r="16" spans="1:81" hidden="1">
      <c r="A16" s="79" t="s">
        <v>902</v>
      </c>
      <c r="B16" s="79" t="s">
        <v>14</v>
      </c>
      <c r="C16" s="79" t="s">
        <v>385</v>
      </c>
      <c r="D16" s="95" t="str">
        <f>IF(БП23[[#This Row],[Компания]]="","",$D$4)</f>
        <v>Отдел ТиКРС</v>
      </c>
      <c r="E16" s="79" t="s">
        <v>1979</v>
      </c>
      <c r="F16" s="79" t="s">
        <v>2547</v>
      </c>
      <c r="G16" s="79" t="s">
        <v>2192</v>
      </c>
      <c r="H16" s="79" t="s">
        <v>5864</v>
      </c>
      <c r="I16" s="79" t="s">
        <v>31</v>
      </c>
      <c r="J16" s="79" t="s">
        <v>1268</v>
      </c>
      <c r="K16" s="79" t="s">
        <v>1279</v>
      </c>
      <c r="L16" s="79" t="s">
        <v>1258</v>
      </c>
      <c r="M16" s="79" t="s">
        <v>1282</v>
      </c>
      <c r="N16" s="79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3">
        <f>SUM(БП23[[#This Row],[БП 2023.01]:[БП 2023.12]])</f>
        <v>0</v>
      </c>
      <c r="AB16" s="85" t="str">
        <f>IFERROR(VLOOKUP(C16,IF(B16="Внереализация",Справочники!$R$3:$S$124,IF(B16="ОП",Справочники!$I$3:$J$300,IF(B16="ВП",Справочники!$L$3:$M$186,IF(B16="УР",Справочники!$O$3:$P$93,IF(B16="КР",Справочники!$F$3:$G$36,Справочники!$F$37:$G$37))))),2,FALSE),0)</f>
        <v>OP.09.03.03.06.03.06.00.00</v>
      </c>
      <c r="AC16" s="85" t="str">
        <f>IFERROR(IF($AB16="KR.09.03.00.00.00.00.00.00",VLOOKUP($L16,'Зависимые списки'!$P$55:$Q$57,2,FALSE),VLOOKUP(AB16,'NA-CF'!$A$2:$E$367,5,FALSE)),0)</f>
        <v>CF.03.03.06.09.03.03.06.00</v>
      </c>
      <c r="AD16" s="85" t="str">
        <f>IFERROR(VLOOKUP(AC16,'NA-CF'!$E$2:$F$367,2,FALSE),0)</f>
        <v>Текущий ремонт скважин</v>
      </c>
      <c r="AE16" s="48">
        <v>90</v>
      </c>
      <c r="AF16" s="55">
        <v>0.2</v>
      </c>
      <c r="AG16" s="135">
        <f t="shared" ref="AG16:AQ25" si="8">IF($AE16/30&lt;=AG$1,SUMIF($O$1:$Z$1,ROUND(AG$1-($AE16/30),0),$O16:$Z16),0)*($AF16+1)</f>
        <v>0</v>
      </c>
      <c r="AH16" s="135">
        <f t="shared" si="8"/>
        <v>0</v>
      </c>
      <c r="AI16" s="135">
        <f t="shared" si="8"/>
        <v>0</v>
      </c>
      <c r="AJ16" s="135">
        <f t="shared" si="8"/>
        <v>0</v>
      </c>
      <c r="AK16" s="135">
        <f t="shared" si="8"/>
        <v>0</v>
      </c>
      <c r="AL16" s="135">
        <f t="shared" si="8"/>
        <v>0</v>
      </c>
      <c r="AM16" s="135">
        <f t="shared" si="8"/>
        <v>0</v>
      </c>
      <c r="AN16" s="135">
        <f t="shared" si="8"/>
        <v>0</v>
      </c>
      <c r="AO16" s="135">
        <f t="shared" si="8"/>
        <v>0</v>
      </c>
      <c r="AP16" s="135">
        <f t="shared" si="8"/>
        <v>0</v>
      </c>
      <c r="AQ16" s="135">
        <f t="shared" si="8"/>
        <v>0</v>
      </c>
      <c r="AR16" s="135">
        <f t="shared" si="3"/>
        <v>0</v>
      </c>
      <c r="AS16" s="149">
        <f t="shared" si="4"/>
        <v>0</v>
      </c>
      <c r="AT16" s="149">
        <f t="shared" si="4"/>
        <v>0</v>
      </c>
      <c r="AU16" s="149">
        <f t="shared" si="4"/>
        <v>0</v>
      </c>
      <c r="AV16" s="149">
        <f t="shared" si="4"/>
        <v>0</v>
      </c>
      <c r="AW16" s="149">
        <f t="shared" si="5"/>
        <v>0</v>
      </c>
      <c r="AX16" s="149">
        <f t="shared" si="5"/>
        <v>0</v>
      </c>
      <c r="AY16" s="149">
        <f t="shared" si="5"/>
        <v>0</v>
      </c>
      <c r="AZ16" s="149">
        <f t="shared" si="5"/>
        <v>0</v>
      </c>
      <c r="BA16" s="149">
        <f t="shared" si="5"/>
        <v>0</v>
      </c>
      <c r="BB16" s="149">
        <f t="shared" si="5"/>
        <v>0</v>
      </c>
      <c r="BC16" s="149">
        <f t="shared" si="5"/>
        <v>0</v>
      </c>
      <c r="BD16" s="149">
        <f t="shared" si="5"/>
        <v>0</v>
      </c>
      <c r="BE16" s="136"/>
      <c r="BF16" s="136"/>
      <c r="BG16" s="136"/>
      <c r="BH16" s="136"/>
      <c r="BI16" s="56"/>
      <c r="BJ16" s="56"/>
      <c r="BK16" s="56"/>
      <c r="BL16" s="56"/>
      <c r="BM16" s="56"/>
      <c r="BN16" s="56"/>
      <c r="BO16" s="56"/>
      <c r="BP16" s="56"/>
      <c r="BQ16" s="85" t="str">
        <f>CONCATENATE(IFERROR(VLOOKUP(A16,'Зависимые списки'!$J$2:$K$7,2,FALSE),"-"),B16)</f>
        <v>КанБайкал_ООООП</v>
      </c>
      <c r="BR16" s="85" t="s">
        <v>28</v>
      </c>
      <c r="BS16" s="85" t="s">
        <v>29</v>
      </c>
      <c r="BT16" s="85" t="str">
        <f>CONCATENATE(BQ16,IFERROR(VLOOKUP(F16,'Зависимые списки'!$J$9:$K$18,2,FALSE),"-"))</f>
        <v>КанБайкал_ООООПЗападно-Малобалыкское_месторождение</v>
      </c>
      <c r="BU16" s="85" t="str">
        <f>IFERROR(VLOOKUP(C16,'Зависимые списки'!$I$55:$J$66,2,FALSE),"Без_номенклатуры")</f>
        <v>Без_номенклатуры</v>
      </c>
      <c r="BV16" s="85" t="str">
        <f t="shared" si="6"/>
        <v>ОП2</v>
      </c>
      <c r="BW16" s="85" t="str">
        <f>IFERROR(VLOOKUP($BT16,'Зависимые списки'!$A$45:$B$101,2,FALSE),"-")</f>
        <v>Основное</v>
      </c>
      <c r="BX16" s="94" t="str">
        <f>IFERROR(VLOOKUP(B16,'Зависимые списки'!$C$55:$D$59,2,FALSE),"-")</f>
        <v>OPEX</v>
      </c>
      <c r="BY16" s="85" t="str">
        <f t="shared" si="7"/>
        <v>БП</v>
      </c>
      <c r="BZ16" s="85" t="str">
        <f>IFERROR(VLOOKUP(G16,vendor!$B$2:$C$1372,2,FALSE),"-")&amp;"_"&amp;IFERROR(VLOOKUP(БП23[[#This Row],[Компания]],Справочники!$A$3:$B$9,2,0),"-")</f>
        <v>PRD.002.000000071_COM008002</v>
      </c>
      <c r="CA16" s="116" t="e">
        <f ca="1">SUM(O16:OFFSET(O16,0,#REF!-1))</f>
        <v>#REF!</v>
      </c>
      <c r="CB1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6" s="134"/>
    </row>
    <row r="17" spans="1:81" hidden="1">
      <c r="A17" s="79" t="s">
        <v>902</v>
      </c>
      <c r="B17" s="79" t="s">
        <v>14</v>
      </c>
      <c r="C17" s="79" t="s">
        <v>385</v>
      </c>
      <c r="D17" s="95" t="str">
        <f>IF(БП23[[#This Row],[Компания]]="","",$D$4)</f>
        <v>Отдел ТиКРС</v>
      </c>
      <c r="E17" s="79" t="s">
        <v>1979</v>
      </c>
      <c r="F17" s="79" t="s">
        <v>8285</v>
      </c>
      <c r="G17" s="79" t="s">
        <v>2192</v>
      </c>
      <c r="H17" s="79" t="s">
        <v>5864</v>
      </c>
      <c r="I17" s="79" t="s">
        <v>31</v>
      </c>
      <c r="J17" s="79" t="s">
        <v>1268</v>
      </c>
      <c r="K17" s="79" t="s">
        <v>1279</v>
      </c>
      <c r="L17" s="79" t="s">
        <v>1258</v>
      </c>
      <c r="M17" s="79" t="s">
        <v>1282</v>
      </c>
      <c r="N17" s="79" t="s">
        <v>14483</v>
      </c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3">
        <f>SUM(БП23[[#This Row],[БП 2023.01]:[БП 2023.12]])</f>
        <v>0</v>
      </c>
      <c r="AB17" s="85" t="str">
        <f>IFERROR(VLOOKUP(C17,IF(B17="Внереализация",Справочники!$R$3:$S$124,IF(B17="ОП",Справочники!$I$3:$J$300,IF(B17="ВП",Справочники!$L$3:$M$186,IF(B17="УР",Справочники!$O$3:$P$93,IF(B17="КР",Справочники!$F$3:$G$36,Справочники!$F$37:$G$37))))),2,FALSE),0)</f>
        <v>OP.09.03.03.06.03.06.00.00</v>
      </c>
      <c r="AC17" s="85" t="str">
        <f>IFERROR(IF($AB17="KR.09.03.00.00.00.00.00.00",VLOOKUP($L17,'Зависимые списки'!$P$55:$Q$57,2,FALSE),VLOOKUP(AB17,'NA-CF'!$A$2:$E$367,5,FALSE)),0)</f>
        <v>CF.03.03.06.09.03.03.06.00</v>
      </c>
      <c r="AD17" s="85" t="str">
        <f>IFERROR(VLOOKUP(AC17,'NA-CF'!$E$2:$F$367,2,FALSE),0)</f>
        <v>Текущий ремонт скважин</v>
      </c>
      <c r="AE17" s="48">
        <v>90</v>
      </c>
      <c r="AF17" s="55">
        <v>0.2</v>
      </c>
      <c r="AG17" s="135">
        <f t="shared" si="8"/>
        <v>0</v>
      </c>
      <c r="AH17" s="135">
        <f t="shared" si="8"/>
        <v>0</v>
      </c>
      <c r="AI17" s="135">
        <f t="shared" si="8"/>
        <v>0</v>
      </c>
      <c r="AJ17" s="135">
        <f t="shared" si="8"/>
        <v>0</v>
      </c>
      <c r="AK17" s="135">
        <f t="shared" si="8"/>
        <v>0</v>
      </c>
      <c r="AL17" s="135">
        <f t="shared" si="8"/>
        <v>0</v>
      </c>
      <c r="AM17" s="135">
        <f t="shared" si="8"/>
        <v>0</v>
      </c>
      <c r="AN17" s="135">
        <f t="shared" si="8"/>
        <v>0</v>
      </c>
      <c r="AO17" s="135">
        <f t="shared" si="8"/>
        <v>0</v>
      </c>
      <c r="AP17" s="135">
        <f t="shared" si="8"/>
        <v>0</v>
      </c>
      <c r="AQ17" s="135">
        <f t="shared" si="8"/>
        <v>0</v>
      </c>
      <c r="AR17" s="135">
        <f t="shared" si="3"/>
        <v>0</v>
      </c>
      <c r="AS17" s="149">
        <f t="shared" si="4"/>
        <v>0</v>
      </c>
      <c r="AT17" s="149">
        <f t="shared" si="4"/>
        <v>0</v>
      </c>
      <c r="AU17" s="149">
        <f t="shared" si="4"/>
        <v>0</v>
      </c>
      <c r="AV17" s="149">
        <f t="shared" si="4"/>
        <v>0</v>
      </c>
      <c r="AW17" s="149">
        <f t="shared" si="5"/>
        <v>0</v>
      </c>
      <c r="AX17" s="149">
        <f t="shared" si="5"/>
        <v>0</v>
      </c>
      <c r="AY17" s="149">
        <f t="shared" si="5"/>
        <v>0</v>
      </c>
      <c r="AZ17" s="149">
        <f t="shared" si="5"/>
        <v>0</v>
      </c>
      <c r="BA17" s="149">
        <f t="shared" si="5"/>
        <v>0</v>
      </c>
      <c r="BB17" s="149">
        <f t="shared" si="5"/>
        <v>0</v>
      </c>
      <c r="BC17" s="149">
        <f t="shared" si="5"/>
        <v>0</v>
      </c>
      <c r="BD17" s="149">
        <f t="shared" si="5"/>
        <v>0</v>
      </c>
      <c r="BE17" s="136"/>
      <c r="BF17" s="136"/>
      <c r="BG17" s="136"/>
      <c r="BH17" s="136"/>
      <c r="BI17" s="56"/>
      <c r="BJ17" s="56"/>
      <c r="BK17" s="56"/>
      <c r="BL17" s="56"/>
      <c r="BM17" s="56"/>
      <c r="BN17" s="56"/>
      <c r="BO17" s="56"/>
      <c r="BP17" s="56"/>
      <c r="BQ17" s="85" t="str">
        <f>CONCATENATE(IFERROR(VLOOKUP(A17,'Зависимые списки'!$J$2:$K$7,2,FALSE),"-"),B17)</f>
        <v>КанБайкал_ООООП</v>
      </c>
      <c r="BR17" s="85" t="s">
        <v>28</v>
      </c>
      <c r="BS17" s="85" t="s">
        <v>29</v>
      </c>
      <c r="BT17" s="85" t="str">
        <f>CONCATENATE(BQ17,IFERROR(VLOOKUP(F17,'Зависимые списки'!$J$9:$K$18,2,FALSE),"-"))</f>
        <v>КанБайкал_ООООПУнтыгейское РФК_месторождение</v>
      </c>
      <c r="BU17" s="85" t="str">
        <f>IFERROR(VLOOKUP(C17,'Зависимые списки'!$I$55:$J$66,2,FALSE),"Без_номенклатуры")</f>
        <v>Без_номенклатуры</v>
      </c>
      <c r="BV17" s="85" t="str">
        <f>CONCATENATE(B17,"2")</f>
        <v>ОП2</v>
      </c>
      <c r="BW17" s="85" t="str">
        <f>IFERROR(VLOOKUP($BT17,'Зависимые списки'!$A$45:$B$101,2,FALSE),"-")</f>
        <v>Основное</v>
      </c>
      <c r="BX17" s="94" t="str">
        <f>IFERROR(VLOOKUP(B17,'Зависимые списки'!$C$55:$D$59,2,FALSE),"-")</f>
        <v>OPEX</v>
      </c>
      <c r="BY17" s="85" t="str">
        <f t="shared" si="7"/>
        <v>БП</v>
      </c>
      <c r="BZ17" s="85" t="str">
        <f>IFERROR(VLOOKUP(G17,vendor!$B$2:$C$1372,2,FALSE),"-")&amp;"_"&amp;IFERROR(VLOOKUP(БП23[[#This Row],[Компания]],Справочники!$A$3:$B$9,2,0),"-")</f>
        <v>PRD.002.000000071_COM008002</v>
      </c>
      <c r="CA17" s="116" t="e">
        <f ca="1">SUM(O17:OFFSET(O17,0,#REF!-1))</f>
        <v>#REF!</v>
      </c>
      <c r="CB1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7" s="134"/>
    </row>
    <row r="18" spans="1:81" hidden="1">
      <c r="A18" s="79" t="s">
        <v>902</v>
      </c>
      <c r="B18" s="79" t="s">
        <v>14</v>
      </c>
      <c r="C18" s="79" t="s">
        <v>317</v>
      </c>
      <c r="D18" s="95" t="str">
        <f>IF(БП23[[#This Row],[Компания]]="","",$D$4)</f>
        <v>Отдел ТиКРС</v>
      </c>
      <c r="E18" s="79" t="s">
        <v>1979</v>
      </c>
      <c r="F18" s="79" t="s">
        <v>8285</v>
      </c>
      <c r="G18" s="79" t="s">
        <v>2192</v>
      </c>
      <c r="H18" s="79" t="s">
        <v>5864</v>
      </c>
      <c r="I18" s="79" t="s">
        <v>31</v>
      </c>
      <c r="J18" s="79" t="s">
        <v>1268</v>
      </c>
      <c r="K18" s="79" t="s">
        <v>1279</v>
      </c>
      <c r="L18" s="79" t="s">
        <v>1258</v>
      </c>
      <c r="M18" s="79" t="s">
        <v>1282</v>
      </c>
      <c r="N18" s="79" t="s">
        <v>14484</v>
      </c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3">
        <f>SUM(БП23[[#This Row],[БП 2023.01]:[БП 2023.12]])</f>
        <v>0</v>
      </c>
      <c r="AB18" s="85" t="str">
        <f>IFERROR(VLOOKUP(C18,IF(B18="Внереализация",Справочники!$R$3:$S$124,IF(B18="ОП",Справочники!$I$3:$J$300,IF(B18="ВП",Справочники!$L$3:$M$186,IF(B18="УР",Справочники!$O$3:$P$93,IF(B18="КР",Справочники!$F$3:$G$36,Справочники!$F$37:$G$37))))),2,FALSE),0)</f>
        <v>OP.09.03.03.03.03.18.00.00</v>
      </c>
      <c r="AC18" s="85" t="str">
        <f>IFERROR(IF($AB18="KR.09.03.00.00.00.00.00.00",VLOOKUP($L18,'Зависимые списки'!$P$55:$Q$57,2,FALSE),VLOOKUP(AB18,'NA-CF'!$A$2:$E$367,5,FALSE)),0)</f>
        <v>CF.03.03.06.09.03.03.03.00</v>
      </c>
      <c r="AD18" s="85" t="str">
        <f>IFERROR(VLOOKUP(AC18,'NA-CF'!$E$2:$F$367,2,FALSE),0)</f>
        <v>Капитальный ремонт скважин</v>
      </c>
      <c r="AE18" s="48">
        <v>90</v>
      </c>
      <c r="AF18" s="55">
        <v>0.2</v>
      </c>
      <c r="AG18" s="135">
        <f t="shared" si="8"/>
        <v>0</v>
      </c>
      <c r="AH18" s="135">
        <f t="shared" si="8"/>
        <v>0</v>
      </c>
      <c r="AI18" s="135">
        <f t="shared" si="8"/>
        <v>0</v>
      </c>
      <c r="AJ18" s="135">
        <f t="shared" si="8"/>
        <v>0</v>
      </c>
      <c r="AK18" s="135">
        <f t="shared" si="8"/>
        <v>0</v>
      </c>
      <c r="AL18" s="135">
        <f t="shared" si="8"/>
        <v>0</v>
      </c>
      <c r="AM18" s="135">
        <f t="shared" si="8"/>
        <v>0</v>
      </c>
      <c r="AN18" s="135">
        <f t="shared" si="8"/>
        <v>0</v>
      </c>
      <c r="AO18" s="135">
        <f t="shared" si="8"/>
        <v>0</v>
      </c>
      <c r="AP18" s="135">
        <f t="shared" si="8"/>
        <v>0</v>
      </c>
      <c r="AQ18" s="135">
        <f t="shared" si="8"/>
        <v>0</v>
      </c>
      <c r="AR18" s="135">
        <f t="shared" si="3"/>
        <v>0</v>
      </c>
      <c r="AS18" s="149">
        <f t="shared" si="4"/>
        <v>0</v>
      </c>
      <c r="AT18" s="149">
        <f t="shared" si="4"/>
        <v>0</v>
      </c>
      <c r="AU18" s="149">
        <f t="shared" si="4"/>
        <v>0</v>
      </c>
      <c r="AV18" s="149">
        <f t="shared" si="4"/>
        <v>0</v>
      </c>
      <c r="AW18" s="149">
        <f t="shared" si="5"/>
        <v>0</v>
      </c>
      <c r="AX18" s="149">
        <f t="shared" si="5"/>
        <v>0</v>
      </c>
      <c r="AY18" s="149">
        <f t="shared" si="5"/>
        <v>0</v>
      </c>
      <c r="AZ18" s="149">
        <f t="shared" si="5"/>
        <v>0</v>
      </c>
      <c r="BA18" s="149">
        <f t="shared" si="5"/>
        <v>0</v>
      </c>
      <c r="BB18" s="149">
        <f t="shared" si="5"/>
        <v>0</v>
      </c>
      <c r="BC18" s="149">
        <f t="shared" si="5"/>
        <v>0</v>
      </c>
      <c r="BD18" s="149">
        <f t="shared" si="5"/>
        <v>0</v>
      </c>
      <c r="BE18" s="136"/>
      <c r="BF18" s="136"/>
      <c r="BG18" s="136"/>
      <c r="BH18" s="136"/>
      <c r="BI18" s="56"/>
      <c r="BJ18" s="56"/>
      <c r="BK18" s="56"/>
      <c r="BL18" s="56"/>
      <c r="BM18" s="56"/>
      <c r="BN18" s="56"/>
      <c r="BO18" s="56"/>
      <c r="BP18" s="56"/>
      <c r="BQ18" s="85" t="str">
        <f>CONCATENATE(IFERROR(VLOOKUP(A18,'Зависимые списки'!$J$2:$K$7,2,FALSE),"-"),B18)</f>
        <v>КанБайкал_ООООП</v>
      </c>
      <c r="BR18" s="85" t="s">
        <v>28</v>
      </c>
      <c r="BS18" s="85" t="s">
        <v>29</v>
      </c>
      <c r="BT18" s="85" t="str">
        <f>CONCATENATE(BQ18,IFERROR(VLOOKUP(F18,'Зависимые списки'!$J$9:$K$18,2,FALSE),"-"))</f>
        <v>КанБайкал_ООООПУнтыгейское РФК_месторождение</v>
      </c>
      <c r="BU18" s="85" t="str">
        <f>IFERROR(VLOOKUP(C18,'Зависимые списки'!$I$55:$J$66,2,FALSE),"Без_номенклатуры")</f>
        <v>Без_номенклатуры</v>
      </c>
      <c r="BV18" s="85" t="str">
        <f t="shared" si="6"/>
        <v>ОП2</v>
      </c>
      <c r="BW18" s="85" t="str">
        <f>IFERROR(VLOOKUP($BT18,'Зависимые списки'!$A$45:$B$101,2,FALSE),"-")</f>
        <v>Основное</v>
      </c>
      <c r="BX18" s="94" t="str">
        <f>IFERROR(VLOOKUP(B18,'Зависимые списки'!$C$55:$D$59,2,FALSE),"-")</f>
        <v>OPEX</v>
      </c>
      <c r="BY18" s="85" t="str">
        <f t="shared" si="7"/>
        <v>БП</v>
      </c>
      <c r="BZ18" s="85" t="str">
        <f>IFERROR(VLOOKUP(G18,vendor!$B$2:$C$1372,2,FALSE),"-")&amp;"_"&amp;IFERROR(VLOOKUP(БП23[[#This Row],[Компания]],Справочники!$A$3:$B$9,2,0),"-")</f>
        <v>PRD.002.000000071_COM008002</v>
      </c>
      <c r="CA18" s="116" t="e">
        <f ca="1">SUM(O18:OFFSET(O18,0,#REF!-1))</f>
        <v>#REF!</v>
      </c>
      <c r="CB1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8" s="134"/>
    </row>
    <row r="19" spans="1:81" hidden="1">
      <c r="A19" s="79" t="s">
        <v>902</v>
      </c>
      <c r="B19" s="79" t="s">
        <v>14</v>
      </c>
      <c r="C19" s="79" t="s">
        <v>287</v>
      </c>
      <c r="D19" s="95" t="str">
        <f>IF(БП23[[#This Row],[Компания]]="","",$D$4)</f>
        <v>Отдел ТиКРС</v>
      </c>
      <c r="E19" s="79" t="s">
        <v>1979</v>
      </c>
      <c r="F19" s="79" t="s">
        <v>2547</v>
      </c>
      <c r="G19" s="79" t="s">
        <v>904</v>
      </c>
      <c r="H19" s="79" t="s">
        <v>8321</v>
      </c>
      <c r="I19" s="79" t="s">
        <v>31</v>
      </c>
      <c r="J19" s="79" t="s">
        <v>1268</v>
      </c>
      <c r="K19" s="79" t="s">
        <v>1279</v>
      </c>
      <c r="L19" s="79" t="s">
        <v>1258</v>
      </c>
      <c r="M19" s="79" t="s">
        <v>1282</v>
      </c>
      <c r="N19" s="79" t="s">
        <v>14485</v>
      </c>
      <c r="O19" s="142">
        <v>0</v>
      </c>
      <c r="P19" s="142">
        <v>3500</v>
      </c>
      <c r="Q19" s="142">
        <v>3500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3">
        <f>SUM(БП23[[#This Row],[БП 2023.01]:[БП 2023.12]])</f>
        <v>7000</v>
      </c>
      <c r="AB19" s="85" t="str">
        <f>IFERROR(VLOOKUP(C19,IF(B19="Внереализация",Справочники!$R$3:$S$124,IF(B19="ОП",Справочники!$I$3:$J$300,IF(B19="ВП",Справочники!$L$3:$M$186,IF(B19="УР",Справочники!$O$3:$P$93,IF(B19="КР",Справочники!$F$3:$G$36,Справочники!$F$37:$G$37))))),2,FALSE),0)</f>
        <v>OP.09.03.03.03.03.03.00.00</v>
      </c>
      <c r="AC19" s="85" t="str">
        <f>IFERROR(IF($AB19="KR.09.03.00.00.00.00.00.00",VLOOKUP($L19,'Зависимые списки'!$P$55:$Q$57,2,FALSE),VLOOKUP(AB19,'NA-CF'!$A$2:$E$367,5,FALSE)),0)</f>
        <v>CF.03.03.06.09.03.03.03.00</v>
      </c>
      <c r="AD19" s="85" t="str">
        <f>IFERROR(VLOOKUP(AC19,'NA-CF'!$E$2:$F$367,2,FALSE),0)</f>
        <v>Капитальный ремонт скважин</v>
      </c>
      <c r="AE19" s="48">
        <v>90</v>
      </c>
      <c r="AF19" s="55">
        <v>0.2</v>
      </c>
      <c r="AG19" s="135">
        <f t="shared" si="8"/>
        <v>0</v>
      </c>
      <c r="AH19" s="135">
        <f t="shared" si="8"/>
        <v>0</v>
      </c>
      <c r="AI19" s="135">
        <f t="shared" si="8"/>
        <v>0</v>
      </c>
      <c r="AJ19" s="135">
        <f t="shared" si="8"/>
        <v>0</v>
      </c>
      <c r="AK19" s="135">
        <f t="shared" si="8"/>
        <v>4200</v>
      </c>
      <c r="AL19" s="135">
        <f t="shared" si="8"/>
        <v>4200</v>
      </c>
      <c r="AM19" s="135">
        <f t="shared" si="8"/>
        <v>0</v>
      </c>
      <c r="AN19" s="135">
        <f t="shared" si="8"/>
        <v>0</v>
      </c>
      <c r="AO19" s="135">
        <f t="shared" si="8"/>
        <v>0</v>
      </c>
      <c r="AP19" s="135">
        <f t="shared" si="8"/>
        <v>0</v>
      </c>
      <c r="AQ19" s="135">
        <f t="shared" si="8"/>
        <v>0</v>
      </c>
      <c r="AR19" s="135">
        <f t="shared" si="3"/>
        <v>0</v>
      </c>
      <c r="AS19" s="149">
        <f t="shared" si="4"/>
        <v>0</v>
      </c>
      <c r="AT19" s="149">
        <f t="shared" si="4"/>
        <v>0</v>
      </c>
      <c r="AU19" s="149">
        <f t="shared" si="4"/>
        <v>0</v>
      </c>
      <c r="AV19" s="149">
        <f t="shared" si="4"/>
        <v>0</v>
      </c>
      <c r="AW19" s="149">
        <f t="shared" si="5"/>
        <v>0</v>
      </c>
      <c r="AX19" s="149">
        <f t="shared" si="5"/>
        <v>0</v>
      </c>
      <c r="AY19" s="149">
        <f t="shared" si="5"/>
        <v>0</v>
      </c>
      <c r="AZ19" s="149">
        <f t="shared" si="5"/>
        <v>0</v>
      </c>
      <c r="BA19" s="149">
        <f t="shared" si="5"/>
        <v>0</v>
      </c>
      <c r="BB19" s="149">
        <f t="shared" si="5"/>
        <v>0</v>
      </c>
      <c r="BC19" s="149">
        <f t="shared" si="5"/>
        <v>0</v>
      </c>
      <c r="BD19" s="149">
        <f t="shared" si="5"/>
        <v>0</v>
      </c>
      <c r="BE19" s="136"/>
      <c r="BF19" s="136"/>
      <c r="BG19" s="136"/>
      <c r="BH19" s="136"/>
      <c r="BI19" s="56"/>
      <c r="BJ19" s="56"/>
      <c r="BK19" s="56"/>
      <c r="BL19" s="56"/>
      <c r="BM19" s="56"/>
      <c r="BN19" s="56"/>
      <c r="BO19" s="56"/>
      <c r="BP19" s="56"/>
      <c r="BQ19" s="85" t="str">
        <f>CONCATENATE(IFERROR(VLOOKUP(A19,'Зависимые списки'!$J$2:$K$7,2,FALSE),"-"),B19)</f>
        <v>КанБайкал_ООООП</v>
      </c>
      <c r="BR19" s="85" t="s">
        <v>28</v>
      </c>
      <c r="BS19" s="85" t="s">
        <v>29</v>
      </c>
      <c r="BT19" s="85" t="str">
        <f>CONCATENATE(BQ19,IFERROR(VLOOKUP(F19,'Зависимые списки'!$J$9:$K$18,2,FALSE),"-"))</f>
        <v>КанБайкал_ООООПЗападно-Малобалыкское_месторождение</v>
      </c>
      <c r="BU19" s="85" t="str">
        <f>IFERROR(VLOOKUP(C19,'Зависимые списки'!$I$55:$J$66,2,FALSE),"Без_номенклатуры")</f>
        <v>Без_номенклатуры</v>
      </c>
      <c r="BV19" s="85" t="str">
        <f t="shared" si="6"/>
        <v>ОП2</v>
      </c>
      <c r="BW19" s="85" t="str">
        <f>IFERROR(VLOOKUP($BT19,'Зависимые списки'!$A$45:$B$101,2,FALSE),"-")</f>
        <v>Основное</v>
      </c>
      <c r="BX19" s="94" t="str">
        <f>IFERROR(VLOOKUP(B19,'Зависимые списки'!$C$55:$D$59,2,FALSE),"-")</f>
        <v>OPEX</v>
      </c>
      <c r="BY19" s="85" t="str">
        <f t="shared" si="7"/>
        <v>БП</v>
      </c>
      <c r="BZ19" s="85" t="str">
        <f>IFERROR(VLOOKUP(G19,vendor!$B$2:$C$1372,2,FALSE),"-")&amp;"_"&amp;IFERROR(VLOOKUP(БП23[[#This Row],[Компания]],Справочники!$A$3:$B$9,2,0),"-")</f>
        <v>PRD.002.100000051_COM008002</v>
      </c>
      <c r="CA19" s="116" t="e">
        <f ca="1">SUM(O19:OFFSET(O19,0,#REF!-1))</f>
        <v>#REF!</v>
      </c>
      <c r="CB1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9" s="134"/>
    </row>
    <row r="20" spans="1:81" hidden="1">
      <c r="A20" s="79" t="s">
        <v>902</v>
      </c>
      <c r="B20" s="79" t="s">
        <v>14</v>
      </c>
      <c r="C20" s="79" t="s">
        <v>287</v>
      </c>
      <c r="D20" s="95" t="str">
        <f>IF(БП23[[#This Row],[Компания]]="","",$D$4)</f>
        <v>Отдел ТиКРС</v>
      </c>
      <c r="E20" s="79" t="s">
        <v>1979</v>
      </c>
      <c r="F20" s="79" t="s">
        <v>2547</v>
      </c>
      <c r="G20" s="79" t="s">
        <v>2451</v>
      </c>
      <c r="H20" s="79" t="s">
        <v>3777</v>
      </c>
      <c r="I20" s="79" t="s">
        <v>31</v>
      </c>
      <c r="J20" s="79" t="s">
        <v>1268</v>
      </c>
      <c r="K20" s="79" t="s">
        <v>1279</v>
      </c>
      <c r="L20" s="79" t="s">
        <v>1258</v>
      </c>
      <c r="M20" s="79" t="s">
        <v>1282</v>
      </c>
      <c r="N20" s="79" t="s">
        <v>14486</v>
      </c>
      <c r="O20" s="142">
        <v>0</v>
      </c>
      <c r="P20" s="142">
        <v>756.75013000000001</v>
      </c>
      <c r="Q20" s="142">
        <v>756.75013000000001</v>
      </c>
      <c r="R20" s="142"/>
      <c r="S20" s="142"/>
      <c r="T20" s="142"/>
      <c r="U20" s="142"/>
      <c r="V20" s="142"/>
      <c r="W20" s="142"/>
      <c r="X20" s="142"/>
      <c r="Y20" s="142"/>
      <c r="Z20" s="142"/>
      <c r="AA20" s="143">
        <f>SUM(БП23[[#This Row],[БП 2023.01]:[БП 2023.12]])</f>
        <v>1513.50026</v>
      </c>
      <c r="AB20" s="85" t="str">
        <f>IFERROR(VLOOKUP(C20,IF(B20="Внереализация",Справочники!$R$3:$S$124,IF(B20="ОП",Справочники!$I$3:$J$300,IF(B20="ВП",Справочники!$L$3:$M$186,IF(B20="УР",Справочники!$O$3:$P$93,IF(B20="КР",Справочники!$F$3:$G$36,Справочники!$F$37:$G$37))))),2,FALSE),0)</f>
        <v>OP.09.03.03.03.03.03.00.00</v>
      </c>
      <c r="AC20" s="85" t="str">
        <f>IFERROR(IF($AB20="KR.09.03.00.00.00.00.00.00",VLOOKUP($L20,'Зависимые списки'!$P$55:$Q$57,2,FALSE),VLOOKUP(AB20,'NA-CF'!$A$2:$E$367,5,FALSE)),0)</f>
        <v>CF.03.03.06.09.03.03.03.00</v>
      </c>
      <c r="AD20" s="85" t="str">
        <f>IFERROR(VLOOKUP(AC20,'NA-CF'!$E$2:$F$367,2,FALSE),0)</f>
        <v>Капитальный ремонт скважин</v>
      </c>
      <c r="AE20" s="48">
        <v>120</v>
      </c>
      <c r="AF20" s="55">
        <v>0.2</v>
      </c>
      <c r="AG20" s="135">
        <f t="shared" si="8"/>
        <v>0</v>
      </c>
      <c r="AH20" s="135">
        <f t="shared" si="8"/>
        <v>0</v>
      </c>
      <c r="AI20" s="135">
        <f t="shared" si="8"/>
        <v>0</v>
      </c>
      <c r="AJ20" s="135">
        <f t="shared" si="8"/>
        <v>0</v>
      </c>
      <c r="AK20" s="135">
        <f t="shared" si="8"/>
        <v>0</v>
      </c>
      <c r="AL20" s="135">
        <f t="shared" si="8"/>
        <v>908.10015599999997</v>
      </c>
      <c r="AM20" s="135">
        <f t="shared" si="8"/>
        <v>908.10015599999997</v>
      </c>
      <c r="AN20" s="135">
        <f t="shared" si="8"/>
        <v>0</v>
      </c>
      <c r="AO20" s="135">
        <f t="shared" si="8"/>
        <v>0</v>
      </c>
      <c r="AP20" s="135">
        <f t="shared" si="8"/>
        <v>0</v>
      </c>
      <c r="AQ20" s="135">
        <f t="shared" si="8"/>
        <v>0</v>
      </c>
      <c r="AR20" s="135">
        <f t="shared" si="3"/>
        <v>0</v>
      </c>
      <c r="AS20" s="149">
        <f t="shared" si="4"/>
        <v>0</v>
      </c>
      <c r="AT20" s="149">
        <f t="shared" si="4"/>
        <v>0</v>
      </c>
      <c r="AU20" s="149">
        <f t="shared" si="4"/>
        <v>0</v>
      </c>
      <c r="AV20" s="149">
        <f t="shared" si="4"/>
        <v>0</v>
      </c>
      <c r="AW20" s="149">
        <f t="shared" si="5"/>
        <v>0</v>
      </c>
      <c r="AX20" s="149">
        <f t="shared" si="5"/>
        <v>0</v>
      </c>
      <c r="AY20" s="149">
        <f t="shared" si="5"/>
        <v>0</v>
      </c>
      <c r="AZ20" s="149">
        <f t="shared" si="5"/>
        <v>0</v>
      </c>
      <c r="BA20" s="149">
        <f t="shared" si="5"/>
        <v>0</v>
      </c>
      <c r="BB20" s="149">
        <f t="shared" si="5"/>
        <v>0</v>
      </c>
      <c r="BC20" s="149">
        <f t="shared" si="5"/>
        <v>0</v>
      </c>
      <c r="BD20" s="149">
        <f t="shared" si="5"/>
        <v>0</v>
      </c>
      <c r="BE20" s="136"/>
      <c r="BF20" s="136"/>
      <c r="BG20" s="136"/>
      <c r="BH20" s="136"/>
      <c r="BI20" s="56"/>
      <c r="BJ20" s="56"/>
      <c r="BK20" s="56"/>
      <c r="BL20" s="56"/>
      <c r="BM20" s="56"/>
      <c r="BN20" s="56"/>
      <c r="BO20" s="56"/>
      <c r="BP20" s="56"/>
      <c r="BQ20" s="85" t="str">
        <f>CONCATENATE(IFERROR(VLOOKUP(A20,'Зависимые списки'!$J$2:$K$7,2,FALSE),"-"),B20)</f>
        <v>КанБайкал_ООООП</v>
      </c>
      <c r="BR20" s="85" t="s">
        <v>28</v>
      </c>
      <c r="BS20" s="85" t="s">
        <v>29</v>
      </c>
      <c r="BT20" s="85" t="str">
        <f>CONCATENATE(BQ20,IFERROR(VLOOKUP(F20,'Зависимые списки'!$J$9:$K$18,2,FALSE),"-"))</f>
        <v>КанБайкал_ООООПЗападно-Малобалыкское_месторождение</v>
      </c>
      <c r="BU20" s="85" t="str">
        <f>IFERROR(VLOOKUP(C20,'Зависимые списки'!$I$55:$J$66,2,FALSE),"Без_номенклатуры")</f>
        <v>Без_номенклатуры</v>
      </c>
      <c r="BV20" s="85" t="str">
        <f t="shared" si="6"/>
        <v>ОП2</v>
      </c>
      <c r="BW20" s="85" t="str">
        <f>IFERROR(VLOOKUP($BT20,'Зависимые списки'!$A$45:$B$101,2,FALSE),"-")</f>
        <v>Основное</v>
      </c>
      <c r="BX20" s="94" t="str">
        <f>IFERROR(VLOOKUP(B20,'Зависимые списки'!$C$55:$D$59,2,FALSE),"-")</f>
        <v>OPEX</v>
      </c>
      <c r="BY20" s="85" t="str">
        <f t="shared" si="7"/>
        <v>БП</v>
      </c>
      <c r="BZ20" s="85" t="str">
        <f>IFERROR(VLOOKUP(G20,vendor!$B$2:$C$1372,2,FALSE),"-")&amp;"_"&amp;IFERROR(VLOOKUP(БП23[[#This Row],[Компания]],Справочники!$A$3:$B$9,2,0),"-")</f>
        <v>PRD.002.100021033_COM008002</v>
      </c>
      <c r="CA20" s="116" t="e">
        <f ca="1">SUM(O20:OFFSET(O20,0,#REF!-1))</f>
        <v>#REF!</v>
      </c>
      <c r="CB2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0" s="134"/>
    </row>
    <row r="21" spans="1:81" hidden="1">
      <c r="A21" s="79" t="s">
        <v>902</v>
      </c>
      <c r="B21" s="79" t="s">
        <v>14</v>
      </c>
      <c r="C21" s="79" t="s">
        <v>287</v>
      </c>
      <c r="D21" s="95" t="str">
        <f>IF(БП23[[#This Row],[Компания]]="","",$D$4)</f>
        <v>Отдел ТиКРС</v>
      </c>
      <c r="E21" s="79" t="s">
        <v>1979</v>
      </c>
      <c r="F21" s="79" t="s">
        <v>8285</v>
      </c>
      <c r="G21" s="79" t="s">
        <v>2451</v>
      </c>
      <c r="H21" s="79" t="s">
        <v>3777</v>
      </c>
      <c r="I21" s="79" t="s">
        <v>31</v>
      </c>
      <c r="J21" s="79" t="s">
        <v>1268</v>
      </c>
      <c r="K21" s="79" t="s">
        <v>1279</v>
      </c>
      <c r="L21" s="79" t="s">
        <v>1258</v>
      </c>
      <c r="M21" s="79" t="s">
        <v>1282</v>
      </c>
      <c r="N21" s="79" t="s">
        <v>14487</v>
      </c>
      <c r="O21" s="142"/>
      <c r="P21" s="142"/>
      <c r="Q21" s="142"/>
      <c r="R21" s="142"/>
      <c r="S21" s="142"/>
      <c r="T21" s="142"/>
      <c r="U21" s="142"/>
      <c r="V21" s="142">
        <v>756.75013000000001</v>
      </c>
      <c r="W21" s="142"/>
      <c r="X21" s="142"/>
      <c r="Y21" s="142">
        <v>756.75013000000001</v>
      </c>
      <c r="Z21" s="142"/>
      <c r="AA21" s="143">
        <f>SUM(БП23[[#This Row],[БП 2023.01]:[БП 2023.12]])</f>
        <v>1513.50026</v>
      </c>
      <c r="AB21" s="85" t="str">
        <f>IFERROR(VLOOKUP(C21,IF(B21="Внереализация",Справочники!$R$3:$S$124,IF(B21="ОП",Справочники!$I$3:$J$300,IF(B21="ВП",Справочники!$L$3:$M$186,IF(B21="УР",Справочники!$O$3:$P$93,IF(B21="КР",Справочники!$F$3:$G$36,Справочники!$F$37:$G$37))))),2,FALSE),0)</f>
        <v>OP.09.03.03.03.03.03.00.00</v>
      </c>
      <c r="AC21" s="85" t="str">
        <f>IFERROR(IF($AB21="KR.09.03.00.00.00.00.00.00",VLOOKUP($L21,'Зависимые списки'!$P$55:$Q$57,2,FALSE),VLOOKUP(AB21,'NA-CF'!$A$2:$E$367,5,FALSE)),0)</f>
        <v>CF.03.03.06.09.03.03.03.00</v>
      </c>
      <c r="AD21" s="85" t="str">
        <f>IFERROR(VLOOKUP(AC21,'NA-CF'!$E$2:$F$367,2,FALSE),0)</f>
        <v>Капитальный ремонт скважин</v>
      </c>
      <c r="AE21" s="48">
        <v>120</v>
      </c>
      <c r="AF21" s="55">
        <v>0.2</v>
      </c>
      <c r="AG21" s="135">
        <f t="shared" si="8"/>
        <v>0</v>
      </c>
      <c r="AH21" s="135">
        <f t="shared" si="8"/>
        <v>0</v>
      </c>
      <c r="AI21" s="135">
        <f t="shared" si="8"/>
        <v>0</v>
      </c>
      <c r="AJ21" s="135">
        <f t="shared" si="8"/>
        <v>0</v>
      </c>
      <c r="AK21" s="135">
        <f t="shared" si="8"/>
        <v>0</v>
      </c>
      <c r="AL21" s="135">
        <f t="shared" si="8"/>
        <v>0</v>
      </c>
      <c r="AM21" s="135">
        <f t="shared" si="8"/>
        <v>0</v>
      </c>
      <c r="AN21" s="135">
        <f t="shared" si="8"/>
        <v>0</v>
      </c>
      <c r="AO21" s="135">
        <f t="shared" si="8"/>
        <v>0</v>
      </c>
      <c r="AP21" s="135">
        <f t="shared" si="8"/>
        <v>0</v>
      </c>
      <c r="AQ21" s="135">
        <f t="shared" si="8"/>
        <v>0</v>
      </c>
      <c r="AR21" s="135">
        <f t="shared" si="3"/>
        <v>908.10015599999997</v>
      </c>
      <c r="AS21" s="149">
        <f t="shared" si="4"/>
        <v>0</v>
      </c>
      <c r="AT21" s="149">
        <f t="shared" si="4"/>
        <v>0</v>
      </c>
      <c r="AU21" s="149">
        <f t="shared" si="4"/>
        <v>908.10015599999997</v>
      </c>
      <c r="AV21" s="149">
        <f t="shared" si="4"/>
        <v>0</v>
      </c>
      <c r="AW21" s="149">
        <f t="shared" si="5"/>
        <v>0</v>
      </c>
      <c r="AX21" s="149">
        <f t="shared" si="5"/>
        <v>0</v>
      </c>
      <c r="AY21" s="149">
        <f t="shared" si="5"/>
        <v>0</v>
      </c>
      <c r="AZ21" s="149">
        <f t="shared" si="5"/>
        <v>0</v>
      </c>
      <c r="BA21" s="149">
        <f t="shared" si="5"/>
        <v>0</v>
      </c>
      <c r="BB21" s="149">
        <f t="shared" si="5"/>
        <v>0</v>
      </c>
      <c r="BC21" s="149">
        <f t="shared" si="5"/>
        <v>0</v>
      </c>
      <c r="BD21" s="149">
        <f t="shared" si="5"/>
        <v>0</v>
      </c>
      <c r="BE21" s="136"/>
      <c r="BF21" s="136"/>
      <c r="BG21" s="136"/>
      <c r="BH21" s="136"/>
      <c r="BI21" s="56"/>
      <c r="BJ21" s="56"/>
      <c r="BK21" s="56"/>
      <c r="BL21" s="56"/>
      <c r="BM21" s="56"/>
      <c r="BN21" s="56"/>
      <c r="BO21" s="56"/>
      <c r="BP21" s="56"/>
      <c r="BQ21" s="85" t="str">
        <f>CONCATENATE(IFERROR(VLOOKUP(A21,'Зависимые списки'!$J$2:$K$7,2,FALSE),"-"),B21)</f>
        <v>КанБайкал_ООООП</v>
      </c>
      <c r="BR21" s="85" t="s">
        <v>28</v>
      </c>
      <c r="BS21" s="85" t="s">
        <v>29</v>
      </c>
      <c r="BT21" s="85" t="str">
        <f>CONCATENATE(BQ21,IFERROR(VLOOKUP(F21,'Зависимые списки'!$J$9:$K$18,2,FALSE),"-"))</f>
        <v>КанБайкал_ООООПУнтыгейское РФК_месторождение</v>
      </c>
      <c r="BU21" s="85" t="str">
        <f>IFERROR(VLOOKUP(C21,'Зависимые списки'!$I$55:$J$66,2,FALSE),"Без_номенклатуры")</f>
        <v>Без_номенклатуры</v>
      </c>
      <c r="BV21" s="85" t="str">
        <f t="shared" si="6"/>
        <v>ОП2</v>
      </c>
      <c r="BW21" s="85" t="str">
        <f>IFERROR(VLOOKUP($BT21,'Зависимые списки'!$A$45:$B$101,2,FALSE),"-")</f>
        <v>Основное</v>
      </c>
      <c r="BX21" s="94" t="str">
        <f>IFERROR(VLOOKUP(B21,'Зависимые списки'!$C$55:$D$59,2,FALSE),"-")</f>
        <v>OPEX</v>
      </c>
      <c r="BY21" s="85" t="str">
        <f t="shared" si="7"/>
        <v>БП</v>
      </c>
      <c r="BZ21" s="85" t="str">
        <f>IFERROR(VLOOKUP(G21,vendor!$B$2:$C$1372,2,FALSE),"-")&amp;"_"&amp;IFERROR(VLOOKUP(БП23[[#This Row],[Компания]],Справочники!$A$3:$B$9,2,0),"-")</f>
        <v>PRD.002.100021033_COM008002</v>
      </c>
      <c r="CA21" s="116" t="e">
        <f ca="1">SUM(O21:OFFSET(O21,0,#REF!-1))</f>
        <v>#REF!</v>
      </c>
      <c r="CB2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1" s="134"/>
    </row>
    <row r="22" spans="1:81" hidden="1">
      <c r="A22" s="79" t="s">
        <v>902</v>
      </c>
      <c r="B22" s="79" t="s">
        <v>14</v>
      </c>
      <c r="C22" s="79" t="s">
        <v>287</v>
      </c>
      <c r="D22" s="95" t="str">
        <f>IF(БП23[[#This Row],[Компания]]="","",$D$4)</f>
        <v>Отдел ТиКРС</v>
      </c>
      <c r="E22" s="79" t="s">
        <v>1979</v>
      </c>
      <c r="F22" s="79" t="s">
        <v>8285</v>
      </c>
      <c r="G22" s="79" t="s">
        <v>904</v>
      </c>
      <c r="H22" s="79" t="s">
        <v>8321</v>
      </c>
      <c r="I22" s="79" t="s">
        <v>31</v>
      </c>
      <c r="J22" s="79" t="s">
        <v>1268</v>
      </c>
      <c r="K22" s="79" t="s">
        <v>1279</v>
      </c>
      <c r="L22" s="79" t="s">
        <v>1258</v>
      </c>
      <c r="M22" s="79" t="s">
        <v>1282</v>
      </c>
      <c r="N22" s="79" t="s">
        <v>14488</v>
      </c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3948</v>
      </c>
      <c r="W22" s="142">
        <v>0</v>
      </c>
      <c r="X22" s="142">
        <v>0</v>
      </c>
      <c r="Y22" s="144">
        <v>3948</v>
      </c>
      <c r="Z22" s="142">
        <v>0</v>
      </c>
      <c r="AA22" s="143">
        <f>SUM(БП23[[#This Row],[БП 2023.01]:[БП 2023.12]])</f>
        <v>7896</v>
      </c>
      <c r="AB22" s="85" t="str">
        <f>IFERROR(VLOOKUP(C22,IF(B22="Внереализация",Справочники!$R$3:$S$124,IF(B22="ОП",Справочники!$I$3:$J$300,IF(B22="ВП",Справочники!$L$3:$M$186,IF(B22="УР",Справочники!$O$3:$P$93,IF(B22="КР",Справочники!$F$3:$G$36,Справочники!$F$37:$G$37))))),2,FALSE),0)</f>
        <v>OP.09.03.03.03.03.03.00.00</v>
      </c>
      <c r="AC22" s="85" t="str">
        <f>IFERROR(IF($AB22="KR.09.03.00.00.00.00.00.00",VLOOKUP($L22,'Зависимые списки'!$P$55:$Q$57,2,FALSE),VLOOKUP(AB22,'NA-CF'!$A$2:$E$367,5,FALSE)),0)</f>
        <v>CF.03.03.06.09.03.03.03.00</v>
      </c>
      <c r="AD22" s="85" t="str">
        <f>IFERROR(VLOOKUP(AC22,'NA-CF'!$E$2:$F$367,2,FALSE),0)</f>
        <v>Капитальный ремонт скважин</v>
      </c>
      <c r="AE22" s="48">
        <v>90</v>
      </c>
      <c r="AF22" s="55">
        <v>0.2</v>
      </c>
      <c r="AG22" s="135">
        <f t="shared" si="8"/>
        <v>0</v>
      </c>
      <c r="AH22" s="135">
        <f t="shared" si="8"/>
        <v>0</v>
      </c>
      <c r="AI22" s="135">
        <f t="shared" si="8"/>
        <v>0</v>
      </c>
      <c r="AJ22" s="135">
        <f t="shared" si="8"/>
        <v>0</v>
      </c>
      <c r="AK22" s="135">
        <f t="shared" si="8"/>
        <v>0</v>
      </c>
      <c r="AL22" s="135">
        <f t="shared" si="8"/>
        <v>0</v>
      </c>
      <c r="AM22" s="135">
        <f t="shared" si="8"/>
        <v>0</v>
      </c>
      <c r="AN22" s="135">
        <f t="shared" si="8"/>
        <v>0</v>
      </c>
      <c r="AO22" s="135">
        <f t="shared" si="8"/>
        <v>0</v>
      </c>
      <c r="AP22" s="135">
        <f t="shared" si="8"/>
        <v>0</v>
      </c>
      <c r="AQ22" s="135">
        <f t="shared" si="8"/>
        <v>4737.5999999999995</v>
      </c>
      <c r="AR22" s="135">
        <f t="shared" si="3"/>
        <v>0</v>
      </c>
      <c r="AS22" s="149">
        <f t="shared" si="4"/>
        <v>0</v>
      </c>
      <c r="AT22" s="149">
        <f t="shared" si="4"/>
        <v>4737.5999999999995</v>
      </c>
      <c r="AU22" s="149">
        <f t="shared" si="4"/>
        <v>0</v>
      </c>
      <c r="AV22" s="149">
        <f t="shared" si="4"/>
        <v>0</v>
      </c>
      <c r="AW22" s="149">
        <f t="shared" si="4"/>
        <v>0</v>
      </c>
      <c r="AX22" s="149">
        <f t="shared" si="4"/>
        <v>0</v>
      </c>
      <c r="AY22" s="149">
        <f t="shared" si="4"/>
        <v>0</v>
      </c>
      <c r="AZ22" s="149">
        <f t="shared" si="4"/>
        <v>0</v>
      </c>
      <c r="BA22" s="149">
        <f t="shared" si="4"/>
        <v>0</v>
      </c>
      <c r="BB22" s="149">
        <f t="shared" si="4"/>
        <v>0</v>
      </c>
      <c r="BC22" s="149">
        <f t="shared" si="4"/>
        <v>0</v>
      </c>
      <c r="BD22" s="149">
        <f t="shared" si="4"/>
        <v>0</v>
      </c>
      <c r="BE22" s="136"/>
      <c r="BF22" s="136"/>
      <c r="BG22" s="136"/>
      <c r="BH22" s="136"/>
      <c r="BI22" s="56"/>
      <c r="BJ22" s="56"/>
      <c r="BK22" s="56"/>
      <c r="BL22" s="56"/>
      <c r="BM22" s="56"/>
      <c r="BN22" s="56"/>
      <c r="BO22" s="56"/>
      <c r="BP22" s="56"/>
      <c r="BQ22" s="85" t="str">
        <f>CONCATENATE(IFERROR(VLOOKUP(A22,'Зависимые списки'!$J$2:$K$7,2,FALSE),"-"),B22)</f>
        <v>КанБайкал_ООООП</v>
      </c>
      <c r="BR22" s="85" t="s">
        <v>28</v>
      </c>
      <c r="BS22" s="85" t="s">
        <v>29</v>
      </c>
      <c r="BT22" s="85" t="str">
        <f>CONCATENATE(BQ22,IFERROR(VLOOKUP(F22,'Зависимые списки'!$J$9:$K$18,2,FALSE),"-"))</f>
        <v>КанБайкал_ООООПУнтыгейское РФК_месторождение</v>
      </c>
      <c r="BU22" s="85" t="str">
        <f>IFERROR(VLOOKUP(C22,'Зависимые списки'!$I$55:$J$66,2,FALSE),"Без_номенклатуры")</f>
        <v>Без_номенклатуры</v>
      </c>
      <c r="BV22" s="85" t="str">
        <f t="shared" si="6"/>
        <v>ОП2</v>
      </c>
      <c r="BW22" s="85" t="str">
        <f>IFERROR(VLOOKUP($BT22,'Зависимые списки'!$A$45:$B$101,2,FALSE),"-")</f>
        <v>Основное</v>
      </c>
      <c r="BX22" s="94" t="str">
        <f>IFERROR(VLOOKUP(B22,'Зависимые списки'!$C$55:$D$59,2,FALSE),"-")</f>
        <v>OPEX</v>
      </c>
      <c r="BY22" s="85" t="str">
        <f t="shared" si="7"/>
        <v>БП</v>
      </c>
      <c r="BZ22" s="85" t="str">
        <f>IFERROR(VLOOKUP(G22,vendor!$B$2:$C$1372,2,FALSE),"-")&amp;"_"&amp;IFERROR(VLOOKUP(БП23[[#This Row],[Компания]],Справочники!$A$3:$B$9,2,0),"-")</f>
        <v>PRD.002.100000051_COM008002</v>
      </c>
      <c r="CA22" s="116" t="e">
        <f ca="1">SUM(O22:OFFSET(O22,0,#REF!-1))</f>
        <v>#REF!</v>
      </c>
      <c r="CB2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2" s="134"/>
    </row>
    <row r="23" spans="1:81" hidden="1">
      <c r="A23" s="79" t="s">
        <v>902</v>
      </c>
      <c r="B23" s="79" t="s">
        <v>14</v>
      </c>
      <c r="C23" s="79" t="s">
        <v>287</v>
      </c>
      <c r="D23" s="95" t="str">
        <f>IF(БП23[[#This Row],[Компания]]="","",$D$4)</f>
        <v>Отдел ТиКРС</v>
      </c>
      <c r="E23" s="79" t="s">
        <v>1979</v>
      </c>
      <c r="F23" s="79" t="s">
        <v>8285</v>
      </c>
      <c r="G23" s="79" t="s">
        <v>2192</v>
      </c>
      <c r="H23" s="79" t="s">
        <v>5864</v>
      </c>
      <c r="I23" s="79" t="s">
        <v>31</v>
      </c>
      <c r="J23" s="79" t="s">
        <v>1268</v>
      </c>
      <c r="K23" s="79" t="s">
        <v>1279</v>
      </c>
      <c r="L23" s="79" t="s">
        <v>1258</v>
      </c>
      <c r="M23" s="79" t="s">
        <v>1282</v>
      </c>
      <c r="N23" s="79" t="s">
        <v>14489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2218.4179199999999</v>
      </c>
      <c r="W23" s="142">
        <v>0</v>
      </c>
      <c r="X23" s="142">
        <v>0</v>
      </c>
      <c r="Y23" s="144">
        <v>2218.4179199999999</v>
      </c>
      <c r="Z23" s="142">
        <v>0</v>
      </c>
      <c r="AA23" s="143">
        <f>SUM(БП23[[#This Row],[БП 2023.01]:[БП 2023.12]])</f>
        <v>4436.8358399999997</v>
      </c>
      <c r="AB23" s="85" t="str">
        <f>IFERROR(VLOOKUP(C23,IF(B23="Внереализация",Справочники!$R$3:$S$124,IF(B23="ОП",Справочники!$I$3:$J$300,IF(B23="ВП",Справочники!$L$3:$M$186,IF(B23="УР",Справочники!$O$3:$P$93,IF(B23="КР",Справочники!$F$3:$G$36,Справочники!$F$37:$G$37))))),2,FALSE),0)</f>
        <v>OP.09.03.03.03.03.03.00.00</v>
      </c>
      <c r="AC23" s="85" t="str">
        <f>IFERROR(IF($AB23="KR.09.03.00.00.00.00.00.00",VLOOKUP($L23,'Зависимые списки'!$P$55:$Q$57,2,FALSE),VLOOKUP(AB23,'NA-CF'!$A$2:$E$367,5,FALSE)),0)</f>
        <v>CF.03.03.06.09.03.03.03.00</v>
      </c>
      <c r="AD23" s="85" t="str">
        <f>IFERROR(VLOOKUP(AC23,'NA-CF'!$E$2:$F$367,2,FALSE),0)</f>
        <v>Капитальный ремонт скважин</v>
      </c>
      <c r="AE23" s="48">
        <v>90</v>
      </c>
      <c r="AF23" s="55">
        <v>0.2</v>
      </c>
      <c r="AG23" s="135">
        <f t="shared" si="8"/>
        <v>0</v>
      </c>
      <c r="AH23" s="135">
        <f t="shared" si="8"/>
        <v>0</v>
      </c>
      <c r="AI23" s="135">
        <f t="shared" si="8"/>
        <v>0</v>
      </c>
      <c r="AJ23" s="135">
        <f t="shared" si="8"/>
        <v>0</v>
      </c>
      <c r="AK23" s="135">
        <f t="shared" si="8"/>
        <v>0</v>
      </c>
      <c r="AL23" s="135">
        <f t="shared" si="8"/>
        <v>0</v>
      </c>
      <c r="AM23" s="135">
        <f t="shared" si="8"/>
        <v>0</v>
      </c>
      <c r="AN23" s="135">
        <f t="shared" si="8"/>
        <v>0</v>
      </c>
      <c r="AO23" s="135">
        <f t="shared" si="8"/>
        <v>0</v>
      </c>
      <c r="AP23" s="135">
        <f t="shared" si="8"/>
        <v>0</v>
      </c>
      <c r="AQ23" s="135">
        <f t="shared" si="8"/>
        <v>2662.1015039999997</v>
      </c>
      <c r="AR23" s="135">
        <f t="shared" si="3"/>
        <v>0</v>
      </c>
      <c r="AS23" s="149">
        <f t="shared" si="4"/>
        <v>0</v>
      </c>
      <c r="AT23" s="149">
        <f t="shared" si="4"/>
        <v>2662.1015039999997</v>
      </c>
      <c r="AU23" s="149">
        <f t="shared" si="4"/>
        <v>0</v>
      </c>
      <c r="AV23" s="149">
        <f t="shared" si="4"/>
        <v>0</v>
      </c>
      <c r="AW23" s="149">
        <f t="shared" si="4"/>
        <v>0</v>
      </c>
      <c r="AX23" s="149">
        <f t="shared" si="4"/>
        <v>0</v>
      </c>
      <c r="AY23" s="149">
        <f t="shared" si="4"/>
        <v>0</v>
      </c>
      <c r="AZ23" s="149">
        <f t="shared" si="4"/>
        <v>0</v>
      </c>
      <c r="BA23" s="149">
        <f t="shared" si="4"/>
        <v>0</v>
      </c>
      <c r="BB23" s="149">
        <f t="shared" si="4"/>
        <v>0</v>
      </c>
      <c r="BC23" s="149">
        <f t="shared" si="4"/>
        <v>0</v>
      </c>
      <c r="BD23" s="149">
        <f t="shared" si="4"/>
        <v>0</v>
      </c>
      <c r="BE23" s="136"/>
      <c r="BF23" s="136"/>
      <c r="BG23" s="136"/>
      <c r="BH23" s="136"/>
      <c r="BI23" s="56"/>
      <c r="BJ23" s="56"/>
      <c r="BK23" s="56"/>
      <c r="BL23" s="56"/>
      <c r="BM23" s="56"/>
      <c r="BN23" s="56"/>
      <c r="BO23" s="56"/>
      <c r="BP23" s="56"/>
      <c r="BQ23" s="85" t="str">
        <f>CONCATENATE(IFERROR(VLOOKUP(A23,'Зависимые списки'!$J$2:$K$7,2,FALSE),"-"),B23)</f>
        <v>КанБайкал_ООООП</v>
      </c>
      <c r="BR23" s="85" t="s">
        <v>28</v>
      </c>
      <c r="BS23" s="85" t="s">
        <v>29</v>
      </c>
      <c r="BT23" s="85" t="str">
        <f>CONCATENATE(BQ23,IFERROR(VLOOKUP(F23,'Зависимые списки'!$J$9:$K$18,2,FALSE),"-"))</f>
        <v>КанБайкал_ООООПУнтыгейское РФК_месторождение</v>
      </c>
      <c r="BU23" s="85" t="str">
        <f>IFERROR(VLOOKUP(C23,'Зависимые списки'!$I$55:$J$66,2,FALSE),"Без_номенклатуры")</f>
        <v>Без_номенклатуры</v>
      </c>
      <c r="BV23" s="85" t="str">
        <f t="shared" si="6"/>
        <v>ОП2</v>
      </c>
      <c r="BW23" s="85" t="str">
        <f>IFERROR(VLOOKUP($BT23,'Зависимые списки'!$A$45:$B$101,2,FALSE),"-")</f>
        <v>Основное</v>
      </c>
      <c r="BX23" s="94" t="str">
        <f>IFERROR(VLOOKUP(B23,'Зависимые списки'!$C$55:$D$59,2,FALSE),"-")</f>
        <v>OPEX</v>
      </c>
      <c r="BY23" s="85" t="str">
        <f t="shared" si="7"/>
        <v>БП</v>
      </c>
      <c r="BZ23" s="85" t="str">
        <f>IFERROR(VLOOKUP(G23,vendor!$B$2:$C$1372,2,FALSE),"-")&amp;"_"&amp;IFERROR(VLOOKUP(БП23[[#This Row],[Компания]],Справочники!$A$3:$B$9,2,0),"-")</f>
        <v>PRD.002.000000071_COM008002</v>
      </c>
      <c r="CA23" s="116" t="e">
        <f ca="1">SUM(O23:OFFSET(O23,0,#REF!-1))</f>
        <v>#REF!</v>
      </c>
      <c r="CB2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3" s="134"/>
    </row>
    <row r="24" spans="1:81" hidden="1">
      <c r="A24" s="79" t="s">
        <v>902</v>
      </c>
      <c r="B24" s="79" t="s">
        <v>14</v>
      </c>
      <c r="C24" s="79" t="s">
        <v>287</v>
      </c>
      <c r="D24" s="95" t="str">
        <f>IF(БП23[[#This Row],[Компания]]="","",$D$4)</f>
        <v>Отдел ТиКРС</v>
      </c>
      <c r="E24" s="79" t="s">
        <v>1979</v>
      </c>
      <c r="F24" s="79" t="s">
        <v>8285</v>
      </c>
      <c r="G24" s="79" t="s">
        <v>2192</v>
      </c>
      <c r="H24" s="79" t="s">
        <v>5864</v>
      </c>
      <c r="I24" s="79" t="s">
        <v>31</v>
      </c>
      <c r="J24" s="79" t="s">
        <v>1268</v>
      </c>
      <c r="K24" s="79" t="s">
        <v>1279</v>
      </c>
      <c r="L24" s="79" t="s">
        <v>1258</v>
      </c>
      <c r="M24" s="79" t="s">
        <v>1282</v>
      </c>
      <c r="N24" s="79" t="s">
        <v>14490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3">
        <f>SUM(БП23[[#This Row],[БП 2023.01]:[БП 2023.12]])</f>
        <v>0</v>
      </c>
      <c r="AB24" s="85" t="str">
        <f>IFERROR(VLOOKUP(C24,IF(B24="Внереализация",Справочники!$R$3:$S$124,IF(B24="ОП",Справочники!$I$3:$J$300,IF(B24="ВП",Справочники!$L$3:$M$186,IF(B24="УР",Справочники!$O$3:$P$93,IF(B24="КР",Справочники!$F$3:$G$36,Справочники!$F$37:$G$37))))),2,FALSE),0)</f>
        <v>OP.09.03.03.03.03.03.00.00</v>
      </c>
      <c r="AC24" s="85" t="str">
        <f>IFERROR(IF($AB24="KR.09.03.00.00.00.00.00.00",VLOOKUP($L24,'Зависимые списки'!$P$55:$Q$57,2,FALSE),VLOOKUP(AB24,'NA-CF'!$A$2:$E$367,5,FALSE)),0)</f>
        <v>CF.03.03.06.09.03.03.03.00</v>
      </c>
      <c r="AD24" s="85" t="str">
        <f>IFERROR(VLOOKUP(AC24,'NA-CF'!$E$2:$F$367,2,FALSE),0)</f>
        <v>Капитальный ремонт скважин</v>
      </c>
      <c r="AE24" s="48">
        <v>90</v>
      </c>
      <c r="AF24" s="55">
        <v>0.2</v>
      </c>
      <c r="AG24" s="135">
        <f t="shared" si="8"/>
        <v>0</v>
      </c>
      <c r="AH24" s="135">
        <f t="shared" si="8"/>
        <v>0</v>
      </c>
      <c r="AI24" s="135">
        <f t="shared" si="8"/>
        <v>0</v>
      </c>
      <c r="AJ24" s="135">
        <f t="shared" si="8"/>
        <v>0</v>
      </c>
      <c r="AK24" s="135">
        <f t="shared" si="8"/>
        <v>0</v>
      </c>
      <c r="AL24" s="135">
        <f t="shared" si="8"/>
        <v>0</v>
      </c>
      <c r="AM24" s="135">
        <f t="shared" si="8"/>
        <v>0</v>
      </c>
      <c r="AN24" s="135">
        <f t="shared" si="8"/>
        <v>0</v>
      </c>
      <c r="AO24" s="135">
        <f t="shared" si="8"/>
        <v>0</v>
      </c>
      <c r="AP24" s="135">
        <f t="shared" si="8"/>
        <v>0</v>
      </c>
      <c r="AQ24" s="135">
        <f t="shared" si="8"/>
        <v>0</v>
      </c>
      <c r="AR24" s="135">
        <f t="shared" si="3"/>
        <v>0</v>
      </c>
      <c r="AS24" s="149">
        <f t="shared" si="4"/>
        <v>0</v>
      </c>
      <c r="AT24" s="149">
        <f t="shared" si="4"/>
        <v>0</v>
      </c>
      <c r="AU24" s="149">
        <f t="shared" si="4"/>
        <v>0</v>
      </c>
      <c r="AV24" s="149">
        <f t="shared" si="4"/>
        <v>0</v>
      </c>
      <c r="AW24" s="149">
        <f t="shared" si="4"/>
        <v>0</v>
      </c>
      <c r="AX24" s="149">
        <f t="shared" si="4"/>
        <v>0</v>
      </c>
      <c r="AY24" s="149">
        <f t="shared" si="4"/>
        <v>0</v>
      </c>
      <c r="AZ24" s="149">
        <f t="shared" si="4"/>
        <v>0</v>
      </c>
      <c r="BA24" s="149">
        <f t="shared" si="4"/>
        <v>0</v>
      </c>
      <c r="BB24" s="149">
        <f t="shared" si="4"/>
        <v>0</v>
      </c>
      <c r="BC24" s="149">
        <f t="shared" si="4"/>
        <v>0</v>
      </c>
      <c r="BD24" s="149">
        <f t="shared" si="4"/>
        <v>0</v>
      </c>
      <c r="BE24" s="136"/>
      <c r="BF24" s="136"/>
      <c r="BG24" s="136"/>
      <c r="BH24" s="136"/>
      <c r="BI24" s="56"/>
      <c r="BJ24" s="56"/>
      <c r="BK24" s="56"/>
      <c r="BL24" s="56"/>
      <c r="BM24" s="56"/>
      <c r="BN24" s="56"/>
      <c r="BO24" s="56"/>
      <c r="BP24" s="56"/>
      <c r="BQ24" s="85" t="str">
        <f>CONCATENATE(IFERROR(VLOOKUP(A24,'Зависимые списки'!$J$2:$K$7,2,FALSE),"-"),B24)</f>
        <v>КанБайкал_ООООП</v>
      </c>
      <c r="BR24" s="85" t="s">
        <v>28</v>
      </c>
      <c r="BS24" s="85" t="s">
        <v>29</v>
      </c>
      <c r="BT24" s="85" t="str">
        <f>CONCATENATE(BQ24,IFERROR(VLOOKUP(F24,'Зависимые списки'!$J$9:$K$18,2,FALSE),"-"))</f>
        <v>КанБайкал_ООООПУнтыгейское РФК_месторождение</v>
      </c>
      <c r="BU24" s="85" t="str">
        <f>IFERROR(VLOOKUP(C24,'Зависимые списки'!$I$55:$J$66,2,FALSE),"Без_номенклатуры")</f>
        <v>Без_номенклатуры</v>
      </c>
      <c r="BV24" s="85" t="str">
        <f t="shared" si="6"/>
        <v>ОП2</v>
      </c>
      <c r="BW24" s="85" t="str">
        <f>IFERROR(VLOOKUP($BT24,'Зависимые списки'!$A$45:$B$101,2,FALSE),"-")</f>
        <v>Основное</v>
      </c>
      <c r="BX24" s="94" t="str">
        <f>IFERROR(VLOOKUP(B24,'Зависимые списки'!$C$55:$D$59,2,FALSE),"-")</f>
        <v>OPEX</v>
      </c>
      <c r="BY24" s="85" t="str">
        <f t="shared" si="7"/>
        <v>БП</v>
      </c>
      <c r="BZ24" s="85" t="str">
        <f>IFERROR(VLOOKUP(G24,vendor!$B$2:$C$1372,2,FALSE),"-")&amp;"_"&amp;IFERROR(VLOOKUP(БП23[[#This Row],[Компания]],Справочники!$A$3:$B$9,2,0),"-")</f>
        <v>PRD.002.000000071_COM008002</v>
      </c>
      <c r="CA24" s="116" t="e">
        <f ca="1">SUM(O24:OFFSET(O24,0,#REF!-1))</f>
        <v>#REF!</v>
      </c>
      <c r="CB2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4" s="134"/>
    </row>
    <row r="25" spans="1:81" hidden="1">
      <c r="A25" s="79" t="s">
        <v>902</v>
      </c>
      <c r="B25" s="79" t="s">
        <v>14</v>
      </c>
      <c r="C25" s="79" t="s">
        <v>373</v>
      </c>
      <c r="D25" s="95" t="str">
        <f>IF(БП23[[#This Row],[Компания]]="","",$D$4)</f>
        <v>Отдел ТиКРС</v>
      </c>
      <c r="E25" s="79" t="s">
        <v>1979</v>
      </c>
      <c r="F25" s="79" t="s">
        <v>8250</v>
      </c>
      <c r="G25" s="79" t="s">
        <v>2192</v>
      </c>
      <c r="H25" s="79" t="s">
        <v>5864</v>
      </c>
      <c r="I25" s="79" t="s">
        <v>31</v>
      </c>
      <c r="J25" s="79" t="s">
        <v>1268</v>
      </c>
      <c r="K25" s="79" t="s">
        <v>1279</v>
      </c>
      <c r="L25" s="79" t="s">
        <v>1258</v>
      </c>
      <c r="M25" s="79" t="s">
        <v>1282</v>
      </c>
      <c r="N25" s="79" t="s">
        <v>14491</v>
      </c>
      <c r="O25" s="142">
        <v>0</v>
      </c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3">
        <f>SUM(БП23[[#This Row],[БП 2023.01]:[БП 2023.12]])</f>
        <v>0</v>
      </c>
      <c r="AB25" s="85" t="str">
        <f>IFERROR(VLOOKUP(C25,IF(B25="Внереализация",Справочники!$R$3:$S$124,IF(B25="ОП",Справочники!$I$3:$J$300,IF(B25="ВП",Справочники!$L$3:$M$186,IF(B25="УР",Справочники!$O$3:$P$93,IF(B25="КР",Справочники!$F$3:$G$36,Справочники!$F$37:$G$37))))),2,FALSE),0)</f>
        <v>OP.09.03.03.03.15.00.00.00</v>
      </c>
      <c r="AC25" s="85" t="str">
        <f>IFERROR(IF($AB25="KR.09.03.00.00.00.00.00.00",VLOOKUP($L25,'Зависимые списки'!$P$55:$Q$57,2,FALSE),VLOOKUP(AB25,'NA-CF'!$A$2:$E$367,5,FALSE)),0)</f>
        <v>CF.03.03.06.09.03.03.03.00</v>
      </c>
      <c r="AD25" s="85" t="str">
        <f>IFERROR(VLOOKUP(AC25,'NA-CF'!$E$2:$F$367,2,FALSE),0)</f>
        <v>Капитальный ремонт скважин</v>
      </c>
      <c r="AE25" s="48">
        <v>90</v>
      </c>
      <c r="AF25" s="55">
        <v>0.2</v>
      </c>
      <c r="AG25" s="135">
        <f t="shared" si="8"/>
        <v>0</v>
      </c>
      <c r="AH25" s="135">
        <f t="shared" si="8"/>
        <v>0</v>
      </c>
      <c r="AI25" s="135">
        <f t="shared" si="8"/>
        <v>0</v>
      </c>
      <c r="AJ25" s="135">
        <f t="shared" si="8"/>
        <v>0</v>
      </c>
      <c r="AK25" s="135">
        <f t="shared" si="8"/>
        <v>0</v>
      </c>
      <c r="AL25" s="135">
        <f t="shared" si="8"/>
        <v>0</v>
      </c>
      <c r="AM25" s="135">
        <f t="shared" si="8"/>
        <v>0</v>
      </c>
      <c r="AN25" s="135">
        <f t="shared" si="8"/>
        <v>0</v>
      </c>
      <c r="AO25" s="135">
        <f t="shared" si="8"/>
        <v>0</v>
      </c>
      <c r="AP25" s="135">
        <f t="shared" si="8"/>
        <v>0</v>
      </c>
      <c r="AQ25" s="135">
        <f t="shared" si="8"/>
        <v>0</v>
      </c>
      <c r="AR25" s="135">
        <f t="shared" si="3"/>
        <v>0</v>
      </c>
      <c r="AS25" s="149">
        <f t="shared" si="4"/>
        <v>0</v>
      </c>
      <c r="AT25" s="149">
        <f t="shared" si="4"/>
        <v>0</v>
      </c>
      <c r="AU25" s="149">
        <f t="shared" si="4"/>
        <v>0</v>
      </c>
      <c r="AV25" s="149">
        <f t="shared" si="4"/>
        <v>0</v>
      </c>
      <c r="AW25" s="149">
        <f t="shared" si="4"/>
        <v>0</v>
      </c>
      <c r="AX25" s="149">
        <f t="shared" si="4"/>
        <v>0</v>
      </c>
      <c r="AY25" s="149">
        <f t="shared" si="4"/>
        <v>0</v>
      </c>
      <c r="AZ25" s="149">
        <f t="shared" si="4"/>
        <v>0</v>
      </c>
      <c r="BA25" s="149">
        <f t="shared" si="4"/>
        <v>0</v>
      </c>
      <c r="BB25" s="149">
        <f t="shared" si="4"/>
        <v>0</v>
      </c>
      <c r="BC25" s="149">
        <f t="shared" si="4"/>
        <v>0</v>
      </c>
      <c r="BD25" s="149">
        <f t="shared" si="4"/>
        <v>0</v>
      </c>
      <c r="BE25" s="136"/>
      <c r="BF25" s="136"/>
      <c r="BG25" s="136"/>
      <c r="BH25" s="136"/>
      <c r="BI25" s="56"/>
      <c r="BJ25" s="56"/>
      <c r="BK25" s="56"/>
      <c r="BL25" s="56"/>
      <c r="BM25" s="56"/>
      <c r="BN25" s="56"/>
      <c r="BO25" s="56"/>
      <c r="BP25" s="56"/>
      <c r="BQ25" s="85" t="str">
        <f>CONCATENATE(IFERROR(VLOOKUP(A25,'Зависимые списки'!$J$2:$K$7,2,FALSE),"-"),B25)</f>
        <v>КанБайкал_ООООП</v>
      </c>
      <c r="BR25" s="85" t="s">
        <v>28</v>
      </c>
      <c r="BS25" s="85" t="s">
        <v>29</v>
      </c>
      <c r="BT25" s="85" t="str">
        <f>CONCATENATE(BQ25,IFERROR(VLOOKUP(F25,'Зависимые списки'!$J$9:$K$18,2,FALSE),"-"))</f>
        <v>КанБайкал_ООООПВосточно -Унтыгейский л.у._месторождение</v>
      </c>
      <c r="BU25" s="85" t="str">
        <f>IFERROR(VLOOKUP(C25,'Зависимые списки'!$I$55:$J$66,2,FALSE),"Без_номенклатуры")</f>
        <v>Без_номенклатуры</v>
      </c>
      <c r="BV25" s="85" t="str">
        <f>CONCATENATE(B25,"2")</f>
        <v>ОП2</v>
      </c>
      <c r="BW25" s="85" t="str">
        <f>IFERROR(VLOOKUP($BT25,'Зависимые списки'!$A$45:$B$101,2,FALSE),"-")</f>
        <v>-</v>
      </c>
      <c r="BX25" s="94" t="str">
        <f>IFERROR(VLOOKUP(B25,'Зависимые списки'!$C$55:$D$59,2,FALSE),"-")</f>
        <v>OPEX</v>
      </c>
      <c r="BY25" s="85" t="str">
        <f t="shared" si="7"/>
        <v>БП</v>
      </c>
      <c r="BZ25" s="85" t="str">
        <f>IFERROR(VLOOKUP(G25,vendor!$B$2:$C$1372,2,FALSE),"-")&amp;"_"&amp;IFERROR(VLOOKUP(БП23[[#This Row],[Компания]],Справочники!$A$3:$B$9,2,0),"-")</f>
        <v>PRD.002.000000071_COM008002</v>
      </c>
      <c r="CA25" s="116" t="e">
        <f ca="1">SUM(O25:OFFSET(O25,0,#REF!-1))</f>
        <v>#REF!</v>
      </c>
      <c r="CB2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5" s="134"/>
    </row>
    <row r="26" spans="1:81" hidden="1">
      <c r="A26" s="79" t="s">
        <v>902</v>
      </c>
      <c r="B26" s="79" t="s">
        <v>14</v>
      </c>
      <c r="C26" s="79" t="s">
        <v>373</v>
      </c>
      <c r="D26" s="95" t="str">
        <f>IF(БП23[[#This Row],[Компания]]="","",$D$4)</f>
        <v>Отдел ТиКРС</v>
      </c>
      <c r="E26" s="79" t="s">
        <v>1979</v>
      </c>
      <c r="F26" s="79" t="s">
        <v>2547</v>
      </c>
      <c r="G26" s="79" t="s">
        <v>2192</v>
      </c>
      <c r="H26" s="79" t="s">
        <v>5864</v>
      </c>
      <c r="I26" s="79" t="s">
        <v>31</v>
      </c>
      <c r="J26" s="79" t="s">
        <v>1268</v>
      </c>
      <c r="K26" s="79" t="s">
        <v>1279</v>
      </c>
      <c r="L26" s="79" t="s">
        <v>1258</v>
      </c>
      <c r="M26" s="79" t="s">
        <v>1282</v>
      </c>
      <c r="N26" s="79" t="s">
        <v>14492</v>
      </c>
      <c r="O26" s="142">
        <v>0</v>
      </c>
      <c r="P26" s="142">
        <v>0</v>
      </c>
      <c r="Q26" s="142">
        <v>2896.26784</v>
      </c>
      <c r="R26" s="142">
        <v>5553.7476399999996</v>
      </c>
      <c r="S26" s="142">
        <v>5884.96976</v>
      </c>
      <c r="T26" s="142">
        <v>5730.9129599999997</v>
      </c>
      <c r="U26" s="142">
        <v>7548.7831999999999</v>
      </c>
      <c r="V26" s="142">
        <v>847.31240000000003</v>
      </c>
      <c r="W26" s="142">
        <v>1956.52136</v>
      </c>
      <c r="X26" s="142">
        <v>2195.3094000000001</v>
      </c>
      <c r="Y26" s="142">
        <v>1694.6248000000001</v>
      </c>
      <c r="Z26" s="142">
        <v>2541.9371999999998</v>
      </c>
      <c r="AA26" s="143">
        <f>SUM(БП23[[#This Row],[БП 2023.01]:[БП 2023.12]])</f>
        <v>36850.386559999999</v>
      </c>
      <c r="AB26" s="85" t="str">
        <f>IFERROR(VLOOKUP(C26,IF(B26="Внереализация",Справочники!$R$3:$S$124,IF(B26="ОП",Справочники!$I$3:$J$300,IF(B26="ВП",Справочники!$L$3:$M$186,IF(B26="УР",Справочники!$O$3:$P$93,IF(B26="КР",Справочники!$F$3:$G$36,Справочники!$F$37:$G$37))))),2,FALSE),0)</f>
        <v>OP.09.03.03.03.15.00.00.00</v>
      </c>
      <c r="AC26" s="85" t="str">
        <f>IFERROR(IF($AB26="KR.09.03.00.00.00.00.00.00",VLOOKUP($L26,'Зависимые списки'!$P$55:$Q$57,2,FALSE),VLOOKUP(AB26,'NA-CF'!$A$2:$E$367,5,FALSE)),0)</f>
        <v>CF.03.03.06.09.03.03.03.00</v>
      </c>
      <c r="AD26" s="85" t="str">
        <f>IFERROR(VLOOKUP(AC26,'NA-CF'!$E$2:$F$367,2,FALSE),0)</f>
        <v>Капитальный ремонт скважин</v>
      </c>
      <c r="AE26" s="48">
        <v>90</v>
      </c>
      <c r="AF26" s="55">
        <v>0.2</v>
      </c>
      <c r="AG26" s="135">
        <f t="shared" ref="AG26:AQ35" si="9">IF($AE26/30&lt;=AG$1,SUMIF($O$1:$Z$1,ROUND(AG$1-($AE26/30),0),$O26:$Z26),0)*($AF26+1)</f>
        <v>0</v>
      </c>
      <c r="AH26" s="135">
        <f t="shared" si="9"/>
        <v>0</v>
      </c>
      <c r="AI26" s="135">
        <f t="shared" si="9"/>
        <v>0</v>
      </c>
      <c r="AJ26" s="135">
        <f t="shared" si="9"/>
        <v>0</v>
      </c>
      <c r="AK26" s="135">
        <f t="shared" si="9"/>
        <v>0</v>
      </c>
      <c r="AL26" s="135">
        <f t="shared" si="9"/>
        <v>3475.5214080000001</v>
      </c>
      <c r="AM26" s="135">
        <f t="shared" si="9"/>
        <v>6664.497167999999</v>
      </c>
      <c r="AN26" s="135">
        <f t="shared" si="9"/>
        <v>7061.9637119999998</v>
      </c>
      <c r="AO26" s="135">
        <f t="shared" si="9"/>
        <v>6877.0955519999998</v>
      </c>
      <c r="AP26" s="135">
        <f t="shared" si="9"/>
        <v>9058.5398399999995</v>
      </c>
      <c r="AQ26" s="135">
        <f t="shared" si="9"/>
        <v>1016.7748799999999</v>
      </c>
      <c r="AR26" s="135">
        <f t="shared" si="3"/>
        <v>2347.825632</v>
      </c>
      <c r="AS26" s="149">
        <f t="shared" si="4"/>
        <v>2634.3712799999998</v>
      </c>
      <c r="AT26" s="149">
        <f t="shared" si="4"/>
        <v>2033.5497599999999</v>
      </c>
      <c r="AU26" s="149">
        <f t="shared" si="4"/>
        <v>3050.3246399999998</v>
      </c>
      <c r="AV26" s="149">
        <f t="shared" si="4"/>
        <v>0</v>
      </c>
      <c r="AW26" s="149">
        <f t="shared" si="4"/>
        <v>0</v>
      </c>
      <c r="AX26" s="149">
        <f t="shared" si="4"/>
        <v>0</v>
      </c>
      <c r="AY26" s="149">
        <f t="shared" si="4"/>
        <v>0</v>
      </c>
      <c r="AZ26" s="149">
        <f t="shared" si="4"/>
        <v>0</v>
      </c>
      <c r="BA26" s="149">
        <f t="shared" si="4"/>
        <v>0</v>
      </c>
      <c r="BB26" s="149">
        <f t="shared" si="4"/>
        <v>0</v>
      </c>
      <c r="BC26" s="149">
        <f t="shared" si="4"/>
        <v>0</v>
      </c>
      <c r="BD26" s="149">
        <f t="shared" si="4"/>
        <v>0</v>
      </c>
      <c r="BE26" s="136"/>
      <c r="BF26" s="136"/>
      <c r="BG26" s="136"/>
      <c r="BH26" s="136"/>
      <c r="BI26" s="56"/>
      <c r="BJ26" s="56"/>
      <c r="BK26" s="56"/>
      <c r="BL26" s="56"/>
      <c r="BM26" s="56"/>
      <c r="BN26" s="56"/>
      <c r="BO26" s="56"/>
      <c r="BP26" s="56"/>
      <c r="BQ26" s="85" t="str">
        <f>CONCATENATE(IFERROR(VLOOKUP(A26,'Зависимые списки'!$J$2:$K$7,2,FALSE),"-"),B26)</f>
        <v>КанБайкал_ООООП</v>
      </c>
      <c r="BR26" s="85" t="s">
        <v>28</v>
      </c>
      <c r="BS26" s="85" t="s">
        <v>29</v>
      </c>
      <c r="BT26" s="85" t="str">
        <f>CONCATENATE(BQ26,IFERROR(VLOOKUP(F26,'Зависимые списки'!$J$9:$K$18,2,FALSE),"-"))</f>
        <v>КанБайкал_ООООПЗападно-Малобалыкское_месторождение</v>
      </c>
      <c r="BU26" s="85" t="str">
        <f>IFERROR(VLOOKUP(C26,'Зависимые списки'!$I$55:$J$66,2,FALSE),"Без_номенклатуры")</f>
        <v>Без_номенклатуры</v>
      </c>
      <c r="BV26" s="85" t="str">
        <f t="shared" si="6"/>
        <v>ОП2</v>
      </c>
      <c r="BW26" s="85" t="str">
        <f>IFERROR(VLOOKUP($BT26,'Зависимые списки'!$A$45:$B$101,2,FALSE),"-")</f>
        <v>Основное</v>
      </c>
      <c r="BX26" s="94" t="str">
        <f>IFERROR(VLOOKUP(B26,'Зависимые списки'!$C$55:$D$59,2,FALSE),"-")</f>
        <v>OPEX</v>
      </c>
      <c r="BY26" s="85" t="str">
        <f t="shared" si="7"/>
        <v>БП</v>
      </c>
      <c r="BZ26" s="85" t="str">
        <f>IFERROR(VLOOKUP(G26,vendor!$B$2:$C$1372,2,FALSE),"-")&amp;"_"&amp;IFERROR(VLOOKUP(БП23[[#This Row],[Компания]],Справочники!$A$3:$B$9,2,0),"-")</f>
        <v>PRD.002.000000071_COM008002</v>
      </c>
      <c r="CA26" s="116" t="e">
        <f ca="1">SUM(O26:OFFSET(O26,0,#REF!-1))</f>
        <v>#REF!</v>
      </c>
      <c r="CB2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6" s="134"/>
    </row>
    <row r="27" spans="1:81" hidden="1">
      <c r="A27" s="79" t="s">
        <v>902</v>
      </c>
      <c r="B27" s="79" t="s">
        <v>14</v>
      </c>
      <c r="C27" s="79" t="s">
        <v>373</v>
      </c>
      <c r="D27" s="95" t="str">
        <f>IF(БП23[[#This Row],[Компания]]="","",$D$4)</f>
        <v>Отдел ТиКРС</v>
      </c>
      <c r="E27" s="79" t="s">
        <v>1979</v>
      </c>
      <c r="F27" s="79" t="s">
        <v>8285</v>
      </c>
      <c r="G27" s="79" t="s">
        <v>2192</v>
      </c>
      <c r="H27" s="79" t="s">
        <v>5864</v>
      </c>
      <c r="I27" s="79" t="s">
        <v>31</v>
      </c>
      <c r="J27" s="79" t="s">
        <v>1268</v>
      </c>
      <c r="K27" s="79" t="s">
        <v>1279</v>
      </c>
      <c r="L27" s="79" t="s">
        <v>1258</v>
      </c>
      <c r="M27" s="79" t="s">
        <v>1282</v>
      </c>
      <c r="N27" s="79" t="s">
        <v>14493</v>
      </c>
      <c r="O27" s="142">
        <v>6709.17364</v>
      </c>
      <c r="P27" s="142">
        <v>4837.3835200000003</v>
      </c>
      <c r="Q27" s="142">
        <v>4976.0346399999999</v>
      </c>
      <c r="R27" s="142">
        <v>4043.991</v>
      </c>
      <c r="S27" s="142">
        <v>4151.8307599999998</v>
      </c>
      <c r="T27" s="142">
        <v>2911.6735199999998</v>
      </c>
      <c r="U27" s="142">
        <v>5561.4504800000004</v>
      </c>
      <c r="V27" s="142">
        <v>3681.9575199999999</v>
      </c>
      <c r="W27" s="142">
        <v>5422.79936</v>
      </c>
      <c r="X27" s="142">
        <v>5668.7895554000006</v>
      </c>
      <c r="Y27" s="144">
        <v>0</v>
      </c>
      <c r="Z27" s="142">
        <v>939.74648000000002</v>
      </c>
      <c r="AA27" s="143">
        <f>SUM(БП23[[#This Row],[БП 2023.01]:[БП 2023.12]])</f>
        <v>48904.830475400006</v>
      </c>
      <c r="AB27" s="85" t="str">
        <f>IFERROR(VLOOKUP(C27,IF(B27="Внереализация",Справочники!$R$3:$S$124,IF(B27="ОП",Справочники!$I$3:$J$300,IF(B27="ВП",Справочники!$L$3:$M$186,IF(B27="УР",Справочники!$O$3:$P$93,IF(B27="КР",Справочники!$F$3:$G$36,Справочники!$F$37:$G$37))))),2,FALSE),0)</f>
        <v>OP.09.03.03.03.15.00.00.00</v>
      </c>
      <c r="AC27" s="85" t="str">
        <f>IFERROR(IF($AB27="KR.09.03.00.00.00.00.00.00",VLOOKUP($L27,'Зависимые списки'!$P$55:$Q$57,2,FALSE),VLOOKUP(AB27,'NA-CF'!$A$2:$E$367,5,FALSE)),0)</f>
        <v>CF.03.03.06.09.03.03.03.00</v>
      </c>
      <c r="AD27" s="85" t="str">
        <f>IFERROR(VLOOKUP(AC27,'NA-CF'!$E$2:$F$367,2,FALSE),0)</f>
        <v>Капитальный ремонт скважин</v>
      </c>
      <c r="AE27" s="48">
        <v>90</v>
      </c>
      <c r="AF27" s="55">
        <v>0.2</v>
      </c>
      <c r="AG27" s="135">
        <f t="shared" si="9"/>
        <v>0</v>
      </c>
      <c r="AH27" s="135">
        <f t="shared" si="9"/>
        <v>0</v>
      </c>
      <c r="AI27" s="135">
        <f t="shared" si="9"/>
        <v>0</v>
      </c>
      <c r="AJ27" s="135">
        <f t="shared" si="9"/>
        <v>8051.0083679999998</v>
      </c>
      <c r="AK27" s="135">
        <f t="shared" si="9"/>
        <v>5804.860224</v>
      </c>
      <c r="AL27" s="135">
        <f t="shared" si="9"/>
        <v>5971.2415679999995</v>
      </c>
      <c r="AM27" s="135">
        <f t="shared" si="9"/>
        <v>4852.7892000000002</v>
      </c>
      <c r="AN27" s="135">
        <f t="shared" si="9"/>
        <v>4982.1969119999994</v>
      </c>
      <c r="AO27" s="135">
        <f t="shared" si="9"/>
        <v>3494.0082239999997</v>
      </c>
      <c r="AP27" s="135">
        <f t="shared" si="9"/>
        <v>6673.7405760000001</v>
      </c>
      <c r="AQ27" s="135">
        <f t="shared" si="9"/>
        <v>4418.3490240000001</v>
      </c>
      <c r="AR27" s="135">
        <f t="shared" si="3"/>
        <v>6507.3592319999998</v>
      </c>
      <c r="AS27" s="149">
        <f t="shared" si="4"/>
        <v>6802.5474664800004</v>
      </c>
      <c r="AT27" s="149">
        <f t="shared" si="4"/>
        <v>0</v>
      </c>
      <c r="AU27" s="149">
        <f t="shared" si="4"/>
        <v>1127.695776</v>
      </c>
      <c r="AV27" s="149">
        <f t="shared" si="4"/>
        <v>0</v>
      </c>
      <c r="AW27" s="149">
        <f t="shared" si="4"/>
        <v>0</v>
      </c>
      <c r="AX27" s="149">
        <f t="shared" si="4"/>
        <v>0</v>
      </c>
      <c r="AY27" s="149">
        <f t="shared" si="4"/>
        <v>0</v>
      </c>
      <c r="AZ27" s="149">
        <f t="shared" si="4"/>
        <v>0</v>
      </c>
      <c r="BA27" s="149">
        <f t="shared" si="4"/>
        <v>0</v>
      </c>
      <c r="BB27" s="149">
        <f t="shared" si="4"/>
        <v>0</v>
      </c>
      <c r="BC27" s="149">
        <f t="shared" si="4"/>
        <v>0</v>
      </c>
      <c r="BD27" s="149">
        <f t="shared" si="4"/>
        <v>0</v>
      </c>
      <c r="BE27" s="136">
        <v>1331.0507519999999</v>
      </c>
      <c r="BF27" s="136">
        <v>1331.0507519999999</v>
      </c>
      <c r="BG27" s="136">
        <v>1331.0507519999999</v>
      </c>
      <c r="BH27" s="136"/>
      <c r="BI27" s="56"/>
      <c r="BJ27" s="56"/>
      <c r="BK27" s="56"/>
      <c r="BL27" s="56"/>
      <c r="BM27" s="56"/>
      <c r="BN27" s="56"/>
      <c r="BO27" s="56"/>
      <c r="BP27" s="56"/>
      <c r="BQ27" s="85" t="str">
        <f>CONCATENATE(IFERROR(VLOOKUP(A27,'Зависимые списки'!$J$2:$K$7,2,FALSE),"-"),B27)</f>
        <v>КанБайкал_ООООП</v>
      </c>
      <c r="BR27" s="85" t="s">
        <v>28</v>
      </c>
      <c r="BS27" s="85" t="s">
        <v>29</v>
      </c>
      <c r="BT27" s="85" t="str">
        <f>CONCATENATE(BQ27,IFERROR(VLOOKUP(F27,'Зависимые списки'!$J$9:$K$18,2,FALSE),"-"))</f>
        <v>КанБайкал_ООООПУнтыгейское РФК_месторождение</v>
      </c>
      <c r="BU27" s="85" t="str">
        <f>IFERROR(VLOOKUP(C27,'Зависимые списки'!$I$55:$J$66,2,FALSE),"Без_номенклатуры")</f>
        <v>Без_номенклатуры</v>
      </c>
      <c r="BV27" s="85" t="str">
        <f t="shared" si="6"/>
        <v>ОП2</v>
      </c>
      <c r="BW27" s="85" t="str">
        <f>IFERROR(VLOOKUP($BT27,'Зависимые списки'!$A$45:$B$101,2,FALSE),"-")</f>
        <v>Основное</v>
      </c>
      <c r="BX27" s="94" t="str">
        <f>IFERROR(VLOOKUP(B27,'Зависимые списки'!$C$55:$D$59,2,FALSE),"-")</f>
        <v>OPEX</v>
      </c>
      <c r="BY27" s="85" t="str">
        <f t="shared" si="7"/>
        <v>БП</v>
      </c>
      <c r="BZ27" s="85" t="str">
        <f>IFERROR(VLOOKUP(G27,vendor!$B$2:$C$1372,2,FALSE),"-")&amp;"_"&amp;IFERROR(VLOOKUP(БП23[[#This Row],[Компания]],Справочники!$A$3:$B$9,2,0),"-")</f>
        <v>PRD.002.000000071_COM008002</v>
      </c>
      <c r="CA27" s="116" t="e">
        <f ca="1">SUM(O27:OFFSET(O27,0,#REF!-1))</f>
        <v>#REF!</v>
      </c>
      <c r="CB2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7" s="134"/>
    </row>
    <row r="28" spans="1:81" hidden="1">
      <c r="A28" s="79" t="s">
        <v>902</v>
      </c>
      <c r="B28" s="79" t="s">
        <v>14</v>
      </c>
      <c r="C28" s="79" t="s">
        <v>373</v>
      </c>
      <c r="D28" s="95" t="str">
        <f>IF(БП23[[#This Row],[Компания]]="","",$D$4)</f>
        <v>Отдел ТиКРС</v>
      </c>
      <c r="E28" s="79" t="s">
        <v>1979</v>
      </c>
      <c r="F28" s="79" t="s">
        <v>2547</v>
      </c>
      <c r="G28" s="79" t="s">
        <v>904</v>
      </c>
      <c r="H28" s="79" t="s">
        <v>9275</v>
      </c>
      <c r="I28" s="79" t="s">
        <v>31</v>
      </c>
      <c r="J28" s="79" t="s">
        <v>1268</v>
      </c>
      <c r="K28" s="79" t="s">
        <v>1279</v>
      </c>
      <c r="L28" s="79" t="s">
        <v>1258</v>
      </c>
      <c r="M28" s="79" t="s">
        <v>1282</v>
      </c>
      <c r="N28" s="79" t="s">
        <v>14494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1248.0030919999999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2">
        <v>0</v>
      </c>
      <c r="AA28" s="143">
        <f>SUM(БП23[[#This Row],[БП 2023.01]:[БП 2023.12]])</f>
        <v>1248.0030919999999</v>
      </c>
      <c r="AB28" s="85" t="str">
        <f>IFERROR(VLOOKUP(C28,IF(B28="Внереализация",Справочники!$R$3:$S$124,IF(B28="ОП",Справочники!$I$3:$J$300,IF(B28="ВП",Справочники!$L$3:$M$186,IF(B28="УР",Справочники!$O$3:$P$93,IF(B28="КР",Справочники!$F$3:$G$36,Справочники!$F$37:$G$37))))),2,FALSE),0)</f>
        <v>OP.09.03.03.03.15.00.00.00</v>
      </c>
      <c r="AC28" s="85" t="str">
        <f>IFERROR(IF($AB28="KR.09.03.00.00.00.00.00.00",VLOOKUP($L28,'Зависимые списки'!$P$55:$Q$57,2,FALSE),VLOOKUP(AB28,'NA-CF'!$A$2:$E$367,5,FALSE)),0)</f>
        <v>CF.03.03.06.09.03.03.03.00</v>
      </c>
      <c r="AD28" s="85" t="str">
        <f>IFERROR(VLOOKUP(AC28,'NA-CF'!$E$2:$F$367,2,FALSE),0)</f>
        <v>Капитальный ремонт скважин</v>
      </c>
      <c r="AE28" s="48">
        <v>90</v>
      </c>
      <c r="AF28" s="55">
        <v>0.2</v>
      </c>
      <c r="AG28" s="135">
        <f t="shared" si="9"/>
        <v>0</v>
      </c>
      <c r="AH28" s="135">
        <f t="shared" si="9"/>
        <v>0</v>
      </c>
      <c r="AI28" s="135">
        <f t="shared" si="9"/>
        <v>0</v>
      </c>
      <c r="AJ28" s="135">
        <f t="shared" si="9"/>
        <v>0</v>
      </c>
      <c r="AK28" s="135">
        <f t="shared" si="9"/>
        <v>0</v>
      </c>
      <c r="AL28" s="135">
        <f t="shared" si="9"/>
        <v>0</v>
      </c>
      <c r="AM28" s="135">
        <f t="shared" si="9"/>
        <v>0</v>
      </c>
      <c r="AN28" s="135">
        <f t="shared" si="9"/>
        <v>0</v>
      </c>
      <c r="AO28" s="135">
        <f t="shared" si="9"/>
        <v>1497.6037104</v>
      </c>
      <c r="AP28" s="135">
        <f t="shared" si="9"/>
        <v>0</v>
      </c>
      <c r="AQ28" s="135">
        <f t="shared" si="9"/>
        <v>0</v>
      </c>
      <c r="AR28" s="135">
        <f t="shared" si="3"/>
        <v>0</v>
      </c>
      <c r="AS28" s="149">
        <f t="shared" si="4"/>
        <v>0</v>
      </c>
      <c r="AT28" s="149">
        <f t="shared" si="4"/>
        <v>0</v>
      </c>
      <c r="AU28" s="149">
        <f t="shared" si="4"/>
        <v>0</v>
      </c>
      <c r="AV28" s="149">
        <f t="shared" si="4"/>
        <v>0</v>
      </c>
      <c r="AW28" s="149">
        <f t="shared" si="4"/>
        <v>0</v>
      </c>
      <c r="AX28" s="149">
        <f t="shared" si="4"/>
        <v>0</v>
      </c>
      <c r="AY28" s="149">
        <f t="shared" si="4"/>
        <v>0</v>
      </c>
      <c r="AZ28" s="149">
        <f t="shared" si="4"/>
        <v>0</v>
      </c>
      <c r="BA28" s="149">
        <f t="shared" si="4"/>
        <v>0</v>
      </c>
      <c r="BB28" s="149">
        <f t="shared" si="4"/>
        <v>0</v>
      </c>
      <c r="BC28" s="149">
        <f t="shared" si="4"/>
        <v>0</v>
      </c>
      <c r="BD28" s="149">
        <f t="shared" si="4"/>
        <v>0</v>
      </c>
      <c r="BE28" s="136">
        <v>245.57909999999998</v>
      </c>
      <c r="BF28" s="136">
        <v>1070.724876</v>
      </c>
      <c r="BG28" s="136"/>
      <c r="BH28" s="136"/>
      <c r="BI28" s="56"/>
      <c r="BJ28" s="56"/>
      <c r="BK28" s="56"/>
      <c r="BL28" s="56"/>
      <c r="BM28" s="56"/>
      <c r="BN28" s="56"/>
      <c r="BO28" s="56"/>
      <c r="BP28" s="56"/>
      <c r="BQ28" s="85" t="str">
        <f>CONCATENATE(IFERROR(VLOOKUP(A28,'Зависимые списки'!$J$2:$K$7,2,FALSE),"-"),B28)</f>
        <v>КанБайкал_ООООП</v>
      </c>
      <c r="BR28" s="85" t="s">
        <v>28</v>
      </c>
      <c r="BS28" s="85" t="s">
        <v>29</v>
      </c>
      <c r="BT28" s="85" t="str">
        <f>CONCATENATE(BQ28,IFERROR(VLOOKUP(F28,'Зависимые списки'!$J$9:$K$18,2,FALSE),"-"))</f>
        <v>КанБайкал_ООООПЗападно-Малобалыкское_месторождение</v>
      </c>
      <c r="BU28" s="85" t="str">
        <f>IFERROR(VLOOKUP(C28,'Зависимые списки'!$I$55:$J$66,2,FALSE),"Без_номенклатуры")</f>
        <v>Без_номенклатуры</v>
      </c>
      <c r="BV28" s="85" t="str">
        <f t="shared" si="6"/>
        <v>ОП2</v>
      </c>
      <c r="BW28" s="85" t="str">
        <f>IFERROR(VLOOKUP($BT28,'Зависимые списки'!$A$45:$B$101,2,FALSE),"-")</f>
        <v>Основное</v>
      </c>
      <c r="BX28" s="94" t="str">
        <f>IFERROR(VLOOKUP(B28,'Зависимые списки'!$C$55:$D$59,2,FALSE),"-")</f>
        <v>OPEX</v>
      </c>
      <c r="BY28" s="85" t="str">
        <f t="shared" si="7"/>
        <v>БП</v>
      </c>
      <c r="BZ28" s="85" t="str">
        <f>IFERROR(VLOOKUP(G28,vendor!$B$2:$C$1372,2,FALSE),"-")&amp;"_"&amp;IFERROR(VLOOKUP(БП23[[#This Row],[Компания]],Справочники!$A$3:$B$9,2,0),"-")</f>
        <v>PRD.002.100000051_COM008002</v>
      </c>
      <c r="CA28" s="116" t="e">
        <f ca="1">SUM(O28:OFFSET(O28,0,#REF!-1))</f>
        <v>#REF!</v>
      </c>
      <c r="CB2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8" s="134"/>
    </row>
    <row r="29" spans="1:81" hidden="1">
      <c r="A29" s="79" t="s">
        <v>902</v>
      </c>
      <c r="B29" s="79" t="s">
        <v>14</v>
      </c>
      <c r="C29" s="79" t="s">
        <v>373</v>
      </c>
      <c r="D29" s="95" t="str">
        <f>IF(БП23[[#This Row],[Компания]]="","",$D$4)</f>
        <v>Отдел ТиКРС</v>
      </c>
      <c r="E29" s="79" t="s">
        <v>1979</v>
      </c>
      <c r="F29" s="79" t="s">
        <v>8285</v>
      </c>
      <c r="G29" s="79" t="s">
        <v>2192</v>
      </c>
      <c r="H29" s="79" t="s">
        <v>5864</v>
      </c>
      <c r="I29" s="79" t="s">
        <v>31</v>
      </c>
      <c r="J29" s="79" t="s">
        <v>1268</v>
      </c>
      <c r="K29" s="79" t="s">
        <v>1279</v>
      </c>
      <c r="L29" s="79" t="s">
        <v>1258</v>
      </c>
      <c r="M29" s="79" t="s">
        <v>1282</v>
      </c>
      <c r="N29" s="79" t="s">
        <v>14495</v>
      </c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3">
        <f>SUM(БП23[[#This Row],[БП 2023.01]:[БП 2023.12]])</f>
        <v>0</v>
      </c>
      <c r="AB29" s="85" t="str">
        <f>IFERROR(VLOOKUP(C29,IF(B29="Внереализация",Справочники!$R$3:$S$124,IF(B29="ОП",Справочники!$I$3:$J$300,IF(B29="ВП",Справочники!$L$3:$M$186,IF(B29="УР",Справочники!$O$3:$P$93,IF(B29="КР",Справочники!$F$3:$G$36,Справочники!$F$37:$G$37))))),2,FALSE),0)</f>
        <v>OP.09.03.03.03.15.00.00.00</v>
      </c>
      <c r="AC29" s="85" t="str">
        <f>IFERROR(IF($AB29="KR.09.03.00.00.00.00.00.00",VLOOKUP($L29,'Зависимые списки'!$P$55:$Q$57,2,FALSE),VLOOKUP(AB29,'NA-CF'!$A$2:$E$367,5,FALSE)),0)</f>
        <v>CF.03.03.06.09.03.03.03.00</v>
      </c>
      <c r="AD29" s="85" t="str">
        <f>IFERROR(VLOOKUP(AC29,'NA-CF'!$E$2:$F$367,2,FALSE),0)</f>
        <v>Капитальный ремонт скважин</v>
      </c>
      <c r="AE29" s="48">
        <v>90</v>
      </c>
      <c r="AF29" s="55">
        <v>0.2</v>
      </c>
      <c r="AG29" s="135">
        <f t="shared" si="9"/>
        <v>0</v>
      </c>
      <c r="AH29" s="135">
        <f t="shared" si="9"/>
        <v>0</v>
      </c>
      <c r="AI29" s="135">
        <f t="shared" si="9"/>
        <v>0</v>
      </c>
      <c r="AJ29" s="135">
        <f t="shared" si="9"/>
        <v>0</v>
      </c>
      <c r="AK29" s="135">
        <f t="shared" si="9"/>
        <v>0</v>
      </c>
      <c r="AL29" s="135">
        <f t="shared" si="9"/>
        <v>0</v>
      </c>
      <c r="AM29" s="135">
        <f t="shared" si="9"/>
        <v>0</v>
      </c>
      <c r="AN29" s="135">
        <f t="shared" si="9"/>
        <v>0</v>
      </c>
      <c r="AO29" s="135">
        <f t="shared" si="9"/>
        <v>0</v>
      </c>
      <c r="AP29" s="135">
        <f t="shared" si="9"/>
        <v>0</v>
      </c>
      <c r="AQ29" s="135">
        <f t="shared" si="9"/>
        <v>0</v>
      </c>
      <c r="AR29" s="135">
        <f t="shared" si="3"/>
        <v>0</v>
      </c>
      <c r="AS29" s="149">
        <f t="shared" si="4"/>
        <v>0</v>
      </c>
      <c r="AT29" s="149">
        <f t="shared" si="4"/>
        <v>0</v>
      </c>
      <c r="AU29" s="149">
        <f t="shared" si="4"/>
        <v>0</v>
      </c>
      <c r="AV29" s="149">
        <f t="shared" si="4"/>
        <v>0</v>
      </c>
      <c r="AW29" s="149">
        <f t="shared" si="4"/>
        <v>0</v>
      </c>
      <c r="AX29" s="149">
        <f t="shared" si="4"/>
        <v>0</v>
      </c>
      <c r="AY29" s="149">
        <f t="shared" si="4"/>
        <v>0</v>
      </c>
      <c r="AZ29" s="149">
        <f t="shared" si="4"/>
        <v>0</v>
      </c>
      <c r="BA29" s="149">
        <f t="shared" si="4"/>
        <v>0</v>
      </c>
      <c r="BB29" s="149">
        <f t="shared" si="4"/>
        <v>0</v>
      </c>
      <c r="BC29" s="149">
        <f t="shared" si="4"/>
        <v>0</v>
      </c>
      <c r="BD29" s="149">
        <f t="shared" si="4"/>
        <v>0</v>
      </c>
      <c r="BE29" s="136"/>
      <c r="BF29" s="136"/>
      <c r="BG29" s="136"/>
      <c r="BH29" s="136"/>
      <c r="BI29" s="56"/>
      <c r="BJ29" s="56"/>
      <c r="BK29" s="56"/>
      <c r="BL29" s="56"/>
      <c r="BM29" s="56"/>
      <c r="BN29" s="56"/>
      <c r="BO29" s="56"/>
      <c r="BP29" s="56"/>
      <c r="BQ29" s="85" t="str">
        <f>CONCATENATE(IFERROR(VLOOKUP(A29,'Зависимые списки'!$J$2:$K$7,2,FALSE),"-"),B29)</f>
        <v>КанБайкал_ООООП</v>
      </c>
      <c r="BR29" s="85" t="s">
        <v>28</v>
      </c>
      <c r="BS29" s="85" t="s">
        <v>29</v>
      </c>
      <c r="BT29" s="85" t="str">
        <f>CONCATENATE(BQ29,IFERROR(VLOOKUP(F29,'Зависимые списки'!$J$9:$K$18,2,FALSE),"-"))</f>
        <v>КанБайкал_ООООПУнтыгейское РФК_месторождение</v>
      </c>
      <c r="BU29" s="85" t="str">
        <f>IFERROR(VLOOKUP(C29,'Зависимые списки'!$I$55:$J$66,2,FALSE),"Без_номенклатуры")</f>
        <v>Без_номенклатуры</v>
      </c>
      <c r="BV29" s="85" t="str">
        <f t="shared" si="6"/>
        <v>ОП2</v>
      </c>
      <c r="BW29" s="85" t="str">
        <f>IFERROR(VLOOKUP($BT29,'Зависимые списки'!$A$45:$B$101,2,FALSE),"-")</f>
        <v>Основное</v>
      </c>
      <c r="BX29" s="94" t="str">
        <f>IFERROR(VLOOKUP(B29,'Зависимые списки'!$C$55:$D$59,2,FALSE),"-")</f>
        <v>OPEX</v>
      </c>
      <c r="BY29" s="85" t="str">
        <f t="shared" si="7"/>
        <v>БП</v>
      </c>
      <c r="BZ29" s="85" t="str">
        <f>IFERROR(VLOOKUP(G29,vendor!$B$2:$C$1372,2,FALSE),"-")&amp;"_"&amp;IFERROR(VLOOKUP(БП23[[#This Row],[Компания]],Справочники!$A$3:$B$9,2,0),"-")</f>
        <v>PRD.002.000000071_COM008002</v>
      </c>
      <c r="CA29" s="116" t="e">
        <f ca="1">SUM(O29:OFFSET(O29,0,#REF!-1))</f>
        <v>#REF!</v>
      </c>
      <c r="CB2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9" s="134"/>
    </row>
    <row r="30" spans="1:81" hidden="1">
      <c r="A30" s="79" t="s">
        <v>902</v>
      </c>
      <c r="B30" s="79" t="s">
        <v>14</v>
      </c>
      <c r="C30" s="79" t="s">
        <v>373</v>
      </c>
      <c r="D30" s="95" t="str">
        <f>IF(БП23[[#This Row],[Компания]]="","",$D$4)</f>
        <v>Отдел ТиКРС</v>
      </c>
      <c r="E30" s="79" t="s">
        <v>1979</v>
      </c>
      <c r="F30" s="79" t="s">
        <v>8285</v>
      </c>
      <c r="G30" s="79" t="s">
        <v>2192</v>
      </c>
      <c r="H30" s="79" t="s">
        <v>5864</v>
      </c>
      <c r="I30" s="79" t="s">
        <v>31</v>
      </c>
      <c r="J30" s="79" t="s">
        <v>1268</v>
      </c>
      <c r="K30" s="79" t="s">
        <v>1279</v>
      </c>
      <c r="L30" s="79" t="s">
        <v>1258</v>
      </c>
      <c r="M30" s="79" t="s">
        <v>1282</v>
      </c>
      <c r="N30" s="79" t="s">
        <v>14495</v>
      </c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3">
        <f>SUM(БП23[[#This Row],[БП 2023.01]:[БП 2023.12]])</f>
        <v>0</v>
      </c>
      <c r="AB30" s="85" t="str">
        <f>IFERROR(VLOOKUP(C30,IF(B30="Внереализация",Справочники!$R$3:$S$124,IF(B30="ОП",Справочники!$I$3:$J$300,IF(B30="ВП",Справочники!$L$3:$M$186,IF(B30="УР",Справочники!$O$3:$P$93,IF(B30="КР",Справочники!$F$3:$G$36,Справочники!$F$37:$G$37))))),2,FALSE),0)</f>
        <v>OP.09.03.03.03.15.00.00.00</v>
      </c>
      <c r="AC30" s="85" t="str">
        <f>IFERROR(IF($AB30="KR.09.03.00.00.00.00.00.00",VLOOKUP($L30,'Зависимые списки'!$P$55:$Q$57,2,FALSE),VLOOKUP(AB30,'NA-CF'!$A$2:$E$367,5,FALSE)),0)</f>
        <v>CF.03.03.06.09.03.03.03.00</v>
      </c>
      <c r="AD30" s="85" t="str">
        <f>IFERROR(VLOOKUP(AC30,'NA-CF'!$E$2:$F$367,2,FALSE),0)</f>
        <v>Капитальный ремонт скважин</v>
      </c>
      <c r="AE30" s="48">
        <v>90</v>
      </c>
      <c r="AF30" s="55">
        <v>0.2</v>
      </c>
      <c r="AG30" s="135">
        <f t="shared" si="9"/>
        <v>0</v>
      </c>
      <c r="AH30" s="135">
        <f t="shared" si="9"/>
        <v>0</v>
      </c>
      <c r="AI30" s="135">
        <f t="shared" si="9"/>
        <v>0</v>
      </c>
      <c r="AJ30" s="135">
        <f t="shared" si="9"/>
        <v>0</v>
      </c>
      <c r="AK30" s="135">
        <f t="shared" si="9"/>
        <v>0</v>
      </c>
      <c r="AL30" s="135">
        <f t="shared" si="9"/>
        <v>0</v>
      </c>
      <c r="AM30" s="135">
        <f t="shared" si="9"/>
        <v>0</v>
      </c>
      <c r="AN30" s="135">
        <f t="shared" si="9"/>
        <v>0</v>
      </c>
      <c r="AO30" s="135">
        <f t="shared" si="9"/>
        <v>0</v>
      </c>
      <c r="AP30" s="135">
        <f t="shared" si="9"/>
        <v>0</v>
      </c>
      <c r="AQ30" s="135">
        <f t="shared" si="9"/>
        <v>0</v>
      </c>
      <c r="AR30" s="135">
        <f t="shared" si="3"/>
        <v>0</v>
      </c>
      <c r="AS30" s="149">
        <f t="shared" si="4"/>
        <v>0</v>
      </c>
      <c r="AT30" s="149">
        <f t="shared" si="4"/>
        <v>0</v>
      </c>
      <c r="AU30" s="149">
        <f t="shared" si="4"/>
        <v>0</v>
      </c>
      <c r="AV30" s="149">
        <f t="shared" si="4"/>
        <v>0</v>
      </c>
      <c r="AW30" s="149">
        <f t="shared" si="4"/>
        <v>0</v>
      </c>
      <c r="AX30" s="149">
        <f t="shared" si="4"/>
        <v>0</v>
      </c>
      <c r="AY30" s="149">
        <f t="shared" si="4"/>
        <v>0</v>
      </c>
      <c r="AZ30" s="149">
        <f t="shared" si="4"/>
        <v>0</v>
      </c>
      <c r="BA30" s="149">
        <f t="shared" si="4"/>
        <v>0</v>
      </c>
      <c r="BB30" s="149">
        <f t="shared" si="4"/>
        <v>0</v>
      </c>
      <c r="BC30" s="149">
        <f t="shared" si="4"/>
        <v>0</v>
      </c>
      <c r="BD30" s="149">
        <f t="shared" si="4"/>
        <v>0</v>
      </c>
      <c r="BE30" s="136"/>
      <c r="BF30" s="136"/>
      <c r="BG30" s="136"/>
      <c r="BH30" s="136"/>
      <c r="BI30" s="56"/>
      <c r="BJ30" s="56"/>
      <c r="BK30" s="56"/>
      <c r="BL30" s="56"/>
      <c r="BM30" s="56"/>
      <c r="BN30" s="56"/>
      <c r="BO30" s="56"/>
      <c r="BP30" s="56"/>
      <c r="BQ30" s="85" t="str">
        <f>CONCATENATE(IFERROR(VLOOKUP(A30,'Зависимые списки'!$J$2:$K$7,2,FALSE),"-"),B30)</f>
        <v>КанБайкал_ООООП</v>
      </c>
      <c r="BR30" s="85" t="s">
        <v>28</v>
      </c>
      <c r="BS30" s="85" t="s">
        <v>29</v>
      </c>
      <c r="BT30" s="85" t="str">
        <f>CONCATENATE(BQ30,IFERROR(VLOOKUP(F30,'Зависимые списки'!$J$9:$K$18,2,FALSE),"-"))</f>
        <v>КанБайкал_ООООПУнтыгейское РФК_месторождение</v>
      </c>
      <c r="BU30" s="85" t="str">
        <f>IFERROR(VLOOKUP(C30,'Зависимые списки'!$I$55:$J$66,2,FALSE),"Без_номенклатуры")</f>
        <v>Без_номенклатуры</v>
      </c>
      <c r="BV30" s="85" t="str">
        <f t="shared" si="6"/>
        <v>ОП2</v>
      </c>
      <c r="BW30" s="85" t="str">
        <f>IFERROR(VLOOKUP($BT30,'Зависимые списки'!$A$45:$B$101,2,FALSE),"-")</f>
        <v>Основное</v>
      </c>
      <c r="BX30" s="94" t="str">
        <f>IFERROR(VLOOKUP(B30,'Зависимые списки'!$C$55:$D$59,2,FALSE),"-")</f>
        <v>OPEX</v>
      </c>
      <c r="BY30" s="85" t="str">
        <f t="shared" si="7"/>
        <v>БП</v>
      </c>
      <c r="BZ30" s="85" t="str">
        <f>IFERROR(VLOOKUP(G30,vendor!$B$2:$C$1372,2,FALSE),"-")&amp;"_"&amp;IFERROR(VLOOKUP(БП23[[#This Row],[Компания]],Справочники!$A$3:$B$9,2,0),"-")</f>
        <v>PRD.002.000000071_COM008002</v>
      </c>
      <c r="CA30" s="116" t="e">
        <f ca="1">SUM(O30:OFFSET(O30,0,#REF!-1))</f>
        <v>#REF!</v>
      </c>
      <c r="CB3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0" s="134"/>
    </row>
    <row r="31" spans="1:81" hidden="1">
      <c r="A31" s="79" t="s">
        <v>902</v>
      </c>
      <c r="B31" s="79" t="s">
        <v>14</v>
      </c>
      <c r="C31" s="79" t="s">
        <v>426</v>
      </c>
      <c r="D31" s="95" t="str">
        <f>IF(БП23[[#This Row],[Компания]]="","",$D$4)</f>
        <v>Отдел ТиКРС</v>
      </c>
      <c r="E31" s="79" t="s">
        <v>1979</v>
      </c>
      <c r="F31" s="79" t="s">
        <v>2547</v>
      </c>
      <c r="G31" s="79" t="s">
        <v>2192</v>
      </c>
      <c r="H31" s="79" t="s">
        <v>5864</v>
      </c>
      <c r="I31" s="79" t="s">
        <v>31</v>
      </c>
      <c r="J31" s="79" t="s">
        <v>1268</v>
      </c>
      <c r="K31" s="79" t="s">
        <v>1279</v>
      </c>
      <c r="L31" s="79" t="s">
        <v>1258</v>
      </c>
      <c r="M31" s="79" t="s">
        <v>1282</v>
      </c>
      <c r="N31" s="79" t="s">
        <v>14496</v>
      </c>
      <c r="O31" s="142">
        <v>4513.8642399999999</v>
      </c>
      <c r="P31" s="142">
        <v>2156.7952</v>
      </c>
      <c r="Q31" s="142">
        <v>4652.5153599999994</v>
      </c>
      <c r="R31" s="142">
        <v>3135.0558799999999</v>
      </c>
      <c r="S31" s="142">
        <v>3512.4950399999998</v>
      </c>
      <c r="T31" s="142">
        <v>2957.8905599999998</v>
      </c>
      <c r="U31" s="142">
        <v>2957.8905599999998</v>
      </c>
      <c r="V31" s="142">
        <v>4398.3216400000001</v>
      </c>
      <c r="W31" s="142">
        <v>3111.9473600000001</v>
      </c>
      <c r="X31" s="142">
        <v>3034.91896</v>
      </c>
      <c r="Y31" s="142">
        <v>3396.95244</v>
      </c>
      <c r="Z31" s="142">
        <v>2688.2911600000002</v>
      </c>
      <c r="AA31" s="143">
        <f>SUM(БП23[[#This Row],[БП 2023.01]:[БП 2023.12]])</f>
        <v>40516.938399999999</v>
      </c>
      <c r="AB31" s="85" t="str">
        <f>IFERROR(VLOOKUP(C31,IF(B31="Внереализация",Справочники!$R$3:$S$124,IF(B31="ОП",Справочники!$I$3:$J$300,IF(B31="ВП",Справочники!$L$3:$M$186,IF(B31="УР",Справочники!$O$3:$P$93,IF(B31="КР",Справочники!$F$3:$G$36,Справочники!$F$37:$G$37))))),2,FALSE),0)</f>
        <v>OP.09.03.03.06.06.00.00.00</v>
      </c>
      <c r="AC31" s="85" t="str">
        <f>IFERROR(IF($AB31="KR.09.03.00.00.00.00.00.00",VLOOKUP($L31,'Зависимые списки'!$P$55:$Q$57,2,FALSE),VLOOKUP(AB31,'NA-CF'!$A$2:$E$367,5,FALSE)),0)</f>
        <v>CF.03.03.06.09.03.03.06.00</v>
      </c>
      <c r="AD31" s="85" t="str">
        <f>IFERROR(VLOOKUP(AC31,'NA-CF'!$E$2:$F$367,2,FALSE),0)</f>
        <v>Текущий ремонт скважин</v>
      </c>
      <c r="AE31" s="48">
        <v>90</v>
      </c>
      <c r="AF31" s="55">
        <v>0.2</v>
      </c>
      <c r="AG31" s="135">
        <f t="shared" si="9"/>
        <v>0</v>
      </c>
      <c r="AH31" s="135">
        <f t="shared" si="9"/>
        <v>0</v>
      </c>
      <c r="AI31" s="135">
        <f t="shared" si="9"/>
        <v>0</v>
      </c>
      <c r="AJ31" s="135">
        <f t="shared" si="9"/>
        <v>5416.6370879999995</v>
      </c>
      <c r="AK31" s="135">
        <f t="shared" si="9"/>
        <v>2588.1542399999998</v>
      </c>
      <c r="AL31" s="135">
        <f t="shared" si="9"/>
        <v>5583.0184319999989</v>
      </c>
      <c r="AM31" s="135">
        <f t="shared" si="9"/>
        <v>3762.0670559999999</v>
      </c>
      <c r="AN31" s="135">
        <f t="shared" si="9"/>
        <v>4214.9940479999996</v>
      </c>
      <c r="AO31" s="135">
        <f t="shared" si="9"/>
        <v>3549.4686719999995</v>
      </c>
      <c r="AP31" s="135">
        <f t="shared" si="9"/>
        <v>3549.4686719999995</v>
      </c>
      <c r="AQ31" s="135">
        <f t="shared" si="9"/>
        <v>5277.985968</v>
      </c>
      <c r="AR31" s="135">
        <f t="shared" si="3"/>
        <v>3734.336832</v>
      </c>
      <c r="AS31" s="149">
        <f t="shared" si="4"/>
        <v>3641.902752</v>
      </c>
      <c r="AT31" s="149">
        <f t="shared" si="4"/>
        <v>4076.342928</v>
      </c>
      <c r="AU31" s="149">
        <f t="shared" si="4"/>
        <v>3225.949392</v>
      </c>
      <c r="AV31" s="149">
        <f t="shared" si="4"/>
        <v>0</v>
      </c>
      <c r="AW31" s="149">
        <f t="shared" si="4"/>
        <v>0</v>
      </c>
      <c r="AX31" s="149">
        <f t="shared" si="4"/>
        <v>0</v>
      </c>
      <c r="AY31" s="149">
        <f t="shared" si="4"/>
        <v>0</v>
      </c>
      <c r="AZ31" s="149">
        <f t="shared" si="4"/>
        <v>0</v>
      </c>
      <c r="BA31" s="149">
        <f t="shared" si="4"/>
        <v>0</v>
      </c>
      <c r="BB31" s="149">
        <f t="shared" si="4"/>
        <v>0</v>
      </c>
      <c r="BC31" s="149">
        <f t="shared" si="4"/>
        <v>0</v>
      </c>
      <c r="BD31" s="149">
        <f t="shared" si="4"/>
        <v>0</v>
      </c>
      <c r="BE31" s="136"/>
      <c r="BF31" s="136"/>
      <c r="BG31" s="136"/>
      <c r="BH31" s="136"/>
      <c r="BI31" s="56"/>
      <c r="BJ31" s="56"/>
      <c r="BK31" s="56"/>
      <c r="BL31" s="56"/>
      <c r="BM31" s="56"/>
      <c r="BN31" s="56"/>
      <c r="BO31" s="56"/>
      <c r="BP31" s="56"/>
      <c r="BQ31" s="85" t="str">
        <f>CONCATENATE(IFERROR(VLOOKUP(A31,'Зависимые списки'!$J$2:$K$7,2,FALSE),"-"),B31)</f>
        <v>КанБайкал_ООООП</v>
      </c>
      <c r="BR31" s="85" t="s">
        <v>28</v>
      </c>
      <c r="BS31" s="85" t="s">
        <v>29</v>
      </c>
      <c r="BT31" s="85" t="str">
        <f>CONCATENATE(BQ31,IFERROR(VLOOKUP(F31,'Зависимые списки'!$J$9:$K$18,2,FALSE),"-"))</f>
        <v>КанБайкал_ООООПЗападно-Малобалыкское_месторождение</v>
      </c>
      <c r="BU31" s="85" t="str">
        <f>IFERROR(VLOOKUP(C31,'Зависимые списки'!$I$55:$J$66,2,FALSE),"Без_номенклатуры")</f>
        <v>Без_номенклатуры</v>
      </c>
      <c r="BV31" s="85" t="str">
        <f t="shared" si="6"/>
        <v>ОП2</v>
      </c>
      <c r="BW31" s="85" t="str">
        <f>IFERROR(VLOOKUP($BT31,'Зависимые списки'!$A$45:$B$101,2,FALSE),"-")</f>
        <v>Основное</v>
      </c>
      <c r="BX31" s="94" t="str">
        <f>IFERROR(VLOOKUP(B31,'Зависимые списки'!$C$55:$D$59,2,FALSE),"-")</f>
        <v>OPEX</v>
      </c>
      <c r="BY31" s="85" t="str">
        <f t="shared" si="7"/>
        <v>БП</v>
      </c>
      <c r="BZ31" s="85" t="str">
        <f>IFERROR(VLOOKUP(G31,vendor!$B$2:$C$1372,2,FALSE),"-")&amp;"_"&amp;IFERROR(VLOOKUP(БП23[[#This Row],[Компания]],Справочники!$A$3:$B$9,2,0),"-")</f>
        <v>PRD.002.000000071_COM008002</v>
      </c>
      <c r="CA31" s="116" t="e">
        <f ca="1">SUM(O31:OFFSET(O31,0,#REF!-1))</f>
        <v>#REF!</v>
      </c>
      <c r="CB3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1" s="134"/>
    </row>
    <row r="32" spans="1:81">
      <c r="A32" s="79" t="s">
        <v>902</v>
      </c>
      <c r="B32" s="79" t="s">
        <v>14</v>
      </c>
      <c r="C32" s="79" t="s">
        <v>426</v>
      </c>
      <c r="D32" s="95" t="str">
        <f>IF(БП23[[#This Row],[Компания]]="","",$D$4)</f>
        <v>Отдел ТиКРС</v>
      </c>
      <c r="E32" s="79" t="s">
        <v>1979</v>
      </c>
      <c r="F32" s="79" t="s">
        <v>2547</v>
      </c>
      <c r="G32" s="79" t="s">
        <v>2451</v>
      </c>
      <c r="H32" s="79" t="s">
        <v>3777</v>
      </c>
      <c r="I32" s="79" t="s">
        <v>31</v>
      </c>
      <c r="J32" s="79" t="s">
        <v>1268</v>
      </c>
      <c r="K32" s="79" t="s">
        <v>1279</v>
      </c>
      <c r="L32" s="79" t="s">
        <v>1258</v>
      </c>
      <c r="M32" s="79" t="s">
        <v>1282</v>
      </c>
      <c r="N32" s="79" t="s">
        <v>14497</v>
      </c>
      <c r="O32" s="142">
        <v>80.876199999999997</v>
      </c>
      <c r="P32" s="142">
        <v>0</v>
      </c>
      <c r="Q32" s="142">
        <v>0</v>
      </c>
      <c r="R32" s="142">
        <v>80.876199999999997</v>
      </c>
      <c r="S32" s="142">
        <v>80.876199999999997</v>
      </c>
      <c r="T32" s="142">
        <v>80.876199999999997</v>
      </c>
      <c r="U32" s="142">
        <v>80.876199999999997</v>
      </c>
      <c r="V32" s="142">
        <v>80.876199999999997</v>
      </c>
      <c r="W32" s="142">
        <v>80.876199999999997</v>
      </c>
      <c r="X32" s="142">
        <v>80.876199999999997</v>
      </c>
      <c r="Y32" s="142">
        <v>80.876199999999997</v>
      </c>
      <c r="Z32" s="142">
        <v>80.876199999999997</v>
      </c>
      <c r="AA32" s="143">
        <f>SUM(БП23[[#This Row],[БП 2023.01]:[БП 2023.12]])</f>
        <v>808.76200000000006</v>
      </c>
      <c r="AB32" s="85" t="str">
        <f>IFERROR(VLOOKUP(C32,IF(B32="Внереализация",Справочники!$R$3:$S$124,IF(B32="ОП",Справочники!$I$3:$J$300,IF(B32="ВП",Справочники!$L$3:$M$186,IF(B32="УР",Справочники!$O$3:$P$93,IF(B32="КР",Справочники!$F$3:$G$36,Справочники!$F$37:$G$37))))),2,FALSE),0)</f>
        <v>OP.09.03.03.06.06.00.00.00</v>
      </c>
      <c r="AC32" s="85" t="str">
        <f>IFERROR(IF($AB32="KR.09.03.00.00.00.00.00.00",VLOOKUP($L32,'Зависимые списки'!$P$55:$Q$57,2,FALSE),VLOOKUP(AB32,'NA-CF'!$A$2:$E$367,5,FALSE)),0)</f>
        <v>CF.03.03.06.09.03.03.06.00</v>
      </c>
      <c r="AD32" s="85" t="str">
        <f>IFERROR(VLOOKUP(AC32,'NA-CF'!$E$2:$F$367,2,FALSE),0)</f>
        <v>Текущий ремонт скважин</v>
      </c>
      <c r="AE32" s="48">
        <v>120</v>
      </c>
      <c r="AF32" s="55">
        <v>0.2</v>
      </c>
      <c r="AG32" s="135">
        <f t="shared" si="9"/>
        <v>0</v>
      </c>
      <c r="AH32" s="135">
        <f t="shared" si="9"/>
        <v>0</v>
      </c>
      <c r="AI32" s="135">
        <f t="shared" si="9"/>
        <v>0</v>
      </c>
      <c r="AJ32" s="135">
        <f t="shared" si="9"/>
        <v>0</v>
      </c>
      <c r="AK32" s="135">
        <f t="shared" si="9"/>
        <v>97.051439999999999</v>
      </c>
      <c r="AL32" s="135">
        <f t="shared" si="9"/>
        <v>0</v>
      </c>
      <c r="AM32" s="135">
        <f t="shared" si="9"/>
        <v>0</v>
      </c>
      <c r="AN32" s="135">
        <f t="shared" si="9"/>
        <v>97.051439999999999</v>
      </c>
      <c r="AO32" s="135">
        <f t="shared" si="9"/>
        <v>97.051439999999999</v>
      </c>
      <c r="AP32" s="135">
        <f t="shared" si="9"/>
        <v>97.051439999999999</v>
      </c>
      <c r="AQ32" s="135">
        <f t="shared" si="9"/>
        <v>97.051439999999999</v>
      </c>
      <c r="AR32" s="135">
        <f t="shared" si="3"/>
        <v>97.051439999999999</v>
      </c>
      <c r="AS32" s="149">
        <f t="shared" si="4"/>
        <v>97.051439999999999</v>
      </c>
      <c r="AT32" s="149">
        <f t="shared" si="4"/>
        <v>97.051439999999999</v>
      </c>
      <c r="AU32" s="149">
        <f t="shared" si="4"/>
        <v>97.051439999999999</v>
      </c>
      <c r="AV32" s="149">
        <f t="shared" si="4"/>
        <v>97.051439999999999</v>
      </c>
      <c r="AW32" s="149">
        <f t="shared" si="4"/>
        <v>0</v>
      </c>
      <c r="AX32" s="149">
        <f t="shared" si="4"/>
        <v>0</v>
      </c>
      <c r="AY32" s="149">
        <f t="shared" si="4"/>
        <v>0</v>
      </c>
      <c r="AZ32" s="149">
        <f t="shared" si="4"/>
        <v>0</v>
      </c>
      <c r="BA32" s="149">
        <f t="shared" si="4"/>
        <v>0</v>
      </c>
      <c r="BB32" s="149">
        <f t="shared" si="4"/>
        <v>0</v>
      </c>
      <c r="BC32" s="149">
        <f t="shared" si="4"/>
        <v>0</v>
      </c>
      <c r="BD32" s="149">
        <f t="shared" si="4"/>
        <v>0</v>
      </c>
      <c r="BE32" s="136">
        <v>97.051439999999999</v>
      </c>
      <c r="BF32" s="136">
        <v>97.051439999999999</v>
      </c>
      <c r="BG32" s="136">
        <v>97.051439999999999</v>
      </c>
      <c r="BH32" s="136">
        <v>97.051439999999999</v>
      </c>
      <c r="BI32" s="56"/>
      <c r="BJ32" s="56"/>
      <c r="BK32" s="56"/>
      <c r="BL32" s="56"/>
      <c r="BM32" s="56"/>
      <c r="BN32" s="56"/>
      <c r="BO32" s="56"/>
      <c r="BP32" s="56"/>
      <c r="BQ32" s="85" t="str">
        <f>CONCATENATE(IFERROR(VLOOKUP(A32,'Зависимые списки'!$J$2:$K$7,2,FALSE),"-"),B32)</f>
        <v>КанБайкал_ООООП</v>
      </c>
      <c r="BR32" s="85" t="s">
        <v>28</v>
      </c>
      <c r="BS32" s="85" t="s">
        <v>29</v>
      </c>
      <c r="BT32" s="85" t="str">
        <f>CONCATENATE(BQ32,IFERROR(VLOOKUP(F32,'Зависимые списки'!$J$9:$K$18,2,FALSE),"-"))</f>
        <v>КанБайкал_ООООПЗападно-Малобалыкское_месторождение</v>
      </c>
      <c r="BU32" s="85" t="str">
        <f>IFERROR(VLOOKUP(C32,'Зависимые списки'!$I$55:$J$66,2,FALSE),"Без_номенклатуры")</f>
        <v>Без_номенклатуры</v>
      </c>
      <c r="BV32" s="85" t="str">
        <f t="shared" si="6"/>
        <v>ОП2</v>
      </c>
      <c r="BW32" s="85" t="str">
        <f>IFERROR(VLOOKUP($BT32,'Зависимые списки'!$A$45:$B$101,2,FALSE),"-")</f>
        <v>Основное</v>
      </c>
      <c r="BX32" s="94" t="str">
        <f>IFERROR(VLOOKUP(B32,'Зависимые списки'!$C$55:$D$59,2,FALSE),"-")</f>
        <v>OPEX</v>
      </c>
      <c r="BY32" s="85" t="str">
        <f t="shared" si="7"/>
        <v>БП</v>
      </c>
      <c r="BZ32" s="85" t="str">
        <f>IFERROR(VLOOKUP(G32,vendor!$B$2:$C$1372,2,FALSE),"-")&amp;"_"&amp;IFERROR(VLOOKUP(БП23[[#This Row],[Компания]],Справочники!$A$3:$B$9,2,0),"-")</f>
        <v>PRD.002.100021033_COM008002</v>
      </c>
      <c r="CA32" s="116" t="e">
        <f ca="1">SUM(O32:OFFSET(O32,0,#REF!-1))</f>
        <v>#REF!</v>
      </c>
      <c r="CB3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2" s="134"/>
    </row>
    <row r="33" spans="1:81">
      <c r="A33" s="79" t="s">
        <v>902</v>
      </c>
      <c r="B33" s="79" t="s">
        <v>14</v>
      </c>
      <c r="C33" s="79" t="s">
        <v>426</v>
      </c>
      <c r="D33" s="95" t="str">
        <f>IF(БП23[[#This Row],[Компания]]="","",$D$4)</f>
        <v>Отдел ТиКРС</v>
      </c>
      <c r="E33" s="79" t="s">
        <v>1979</v>
      </c>
      <c r="F33" s="79" t="s">
        <v>2547</v>
      </c>
      <c r="G33" s="79" t="s">
        <v>2451</v>
      </c>
      <c r="H33" s="79" t="s">
        <v>3777</v>
      </c>
      <c r="I33" s="79" t="s">
        <v>31</v>
      </c>
      <c r="J33" s="79" t="s">
        <v>1268</v>
      </c>
      <c r="K33" s="79" t="s">
        <v>1279</v>
      </c>
      <c r="L33" s="79" t="s">
        <v>1258</v>
      </c>
      <c r="M33" s="79" t="s">
        <v>1282</v>
      </c>
      <c r="N33" s="79" t="s">
        <v>14498</v>
      </c>
      <c r="O33" s="142">
        <v>98.891930000000002</v>
      </c>
      <c r="P33" s="142">
        <v>98.891930000000002</v>
      </c>
      <c r="Q33" s="142">
        <v>98.891930000000002</v>
      </c>
      <c r="R33" s="142">
        <v>98.891930000000002</v>
      </c>
      <c r="S33" s="142">
        <v>98.891930000000002</v>
      </c>
      <c r="T33" s="142">
        <v>98.891930000000002</v>
      </c>
      <c r="U33" s="142">
        <v>98.891930000000002</v>
      </c>
      <c r="V33" s="142">
        <v>98.891930000000002</v>
      </c>
      <c r="W33" s="142">
        <v>98.891930000000002</v>
      </c>
      <c r="X33" s="142">
        <v>98.891930000000002</v>
      </c>
      <c r="Y33" s="142">
        <v>98.891930000000002</v>
      </c>
      <c r="Z33" s="142">
        <v>98.891930000000002</v>
      </c>
      <c r="AA33" s="143">
        <f>SUM(БП23[[#This Row],[БП 2023.01]:[БП 2023.12]])</f>
        <v>1186.70316</v>
      </c>
      <c r="AB33" s="85" t="str">
        <f>IFERROR(VLOOKUP(C33,IF(B33="Внереализация",Справочники!$R$3:$S$124,IF(B33="ОП",Справочники!$I$3:$J$300,IF(B33="ВП",Справочники!$L$3:$M$186,IF(B33="УР",Справочники!$O$3:$P$93,IF(B33="КР",Справочники!$F$3:$G$36,Справочники!$F$37:$G$37))))),2,FALSE),0)</f>
        <v>OP.09.03.03.06.06.00.00.00</v>
      </c>
      <c r="AC33" s="85" t="str">
        <f>IFERROR(IF($AB33="KR.09.03.00.00.00.00.00.00",VLOOKUP($L33,'Зависимые списки'!$P$55:$Q$57,2,FALSE),VLOOKUP(AB33,'NA-CF'!$A$2:$E$367,5,FALSE)),0)</f>
        <v>CF.03.03.06.09.03.03.06.00</v>
      </c>
      <c r="AD33" s="85" t="str">
        <f>IFERROR(VLOOKUP(AC33,'NA-CF'!$E$2:$F$367,2,FALSE),0)</f>
        <v>Текущий ремонт скважин</v>
      </c>
      <c r="AE33" s="48">
        <v>120</v>
      </c>
      <c r="AF33" s="55">
        <v>0.2</v>
      </c>
      <c r="AG33" s="135">
        <f t="shared" si="9"/>
        <v>0</v>
      </c>
      <c r="AH33" s="135">
        <f t="shared" si="9"/>
        <v>0</v>
      </c>
      <c r="AI33" s="135">
        <f t="shared" si="9"/>
        <v>0</v>
      </c>
      <c r="AJ33" s="135">
        <f t="shared" si="9"/>
        <v>0</v>
      </c>
      <c r="AK33" s="135">
        <f t="shared" si="9"/>
        <v>118.670316</v>
      </c>
      <c r="AL33" s="135">
        <f t="shared" si="9"/>
        <v>118.670316</v>
      </c>
      <c r="AM33" s="135">
        <f t="shared" si="9"/>
        <v>118.670316</v>
      </c>
      <c r="AN33" s="135">
        <f t="shared" si="9"/>
        <v>118.670316</v>
      </c>
      <c r="AO33" s="135">
        <f t="shared" si="9"/>
        <v>118.670316</v>
      </c>
      <c r="AP33" s="135">
        <f t="shared" si="9"/>
        <v>118.670316</v>
      </c>
      <c r="AQ33" s="135">
        <f t="shared" si="9"/>
        <v>118.670316</v>
      </c>
      <c r="AR33" s="135">
        <f t="shared" si="3"/>
        <v>118.670316</v>
      </c>
      <c r="AS33" s="149">
        <f t="shared" si="4"/>
        <v>118.670316</v>
      </c>
      <c r="AT33" s="149">
        <f t="shared" si="4"/>
        <v>118.670316</v>
      </c>
      <c r="AU33" s="149">
        <f t="shared" si="4"/>
        <v>118.670316</v>
      </c>
      <c r="AV33" s="149">
        <f t="shared" si="4"/>
        <v>118.670316</v>
      </c>
      <c r="AW33" s="149">
        <f t="shared" si="4"/>
        <v>0</v>
      </c>
      <c r="AX33" s="149">
        <f t="shared" si="4"/>
        <v>0</v>
      </c>
      <c r="AY33" s="149">
        <f t="shared" si="4"/>
        <v>0</v>
      </c>
      <c r="AZ33" s="149">
        <f t="shared" si="4"/>
        <v>0</v>
      </c>
      <c r="BA33" s="149">
        <f t="shared" si="4"/>
        <v>0</v>
      </c>
      <c r="BB33" s="149">
        <f t="shared" si="4"/>
        <v>0</v>
      </c>
      <c r="BC33" s="149">
        <f t="shared" si="4"/>
        <v>0</v>
      </c>
      <c r="BD33" s="149">
        <f t="shared" si="4"/>
        <v>0</v>
      </c>
      <c r="BE33" s="136">
        <v>118.670316</v>
      </c>
      <c r="BF33" s="136">
        <v>118.670316</v>
      </c>
      <c r="BG33" s="136">
        <v>118.670316</v>
      </c>
      <c r="BH33" s="136">
        <v>118.670316</v>
      </c>
      <c r="BI33" s="56"/>
      <c r="BJ33" s="56"/>
      <c r="BK33" s="56"/>
      <c r="BL33" s="56"/>
      <c r="BM33" s="56"/>
      <c r="BN33" s="56"/>
      <c r="BO33" s="56"/>
      <c r="BP33" s="56"/>
      <c r="BQ33" s="85" t="str">
        <f>CONCATENATE(IFERROR(VLOOKUP(A33,'Зависимые списки'!$J$2:$K$7,2,FALSE),"-"),B33)</f>
        <v>КанБайкал_ООООП</v>
      </c>
      <c r="BR33" s="85" t="s">
        <v>28</v>
      </c>
      <c r="BS33" s="85" t="s">
        <v>29</v>
      </c>
      <c r="BT33" s="85" t="str">
        <f>CONCATENATE(BQ33,IFERROR(VLOOKUP(F33,'Зависимые списки'!$J$9:$K$18,2,FALSE),"-"))</f>
        <v>КанБайкал_ООООПЗападно-Малобалыкское_месторождение</v>
      </c>
      <c r="BU33" s="85" t="str">
        <f>IFERROR(VLOOKUP(C33,'Зависимые списки'!$I$55:$J$66,2,FALSE),"Без_номенклатуры")</f>
        <v>Без_номенклатуры</v>
      </c>
      <c r="BV33" s="85" t="str">
        <f t="shared" si="6"/>
        <v>ОП2</v>
      </c>
      <c r="BW33" s="85" t="str">
        <f>IFERROR(VLOOKUP($BT33,'Зависимые списки'!$A$45:$B$101,2,FALSE),"-")</f>
        <v>Основное</v>
      </c>
      <c r="BX33" s="94" t="str">
        <f>IFERROR(VLOOKUP(B33,'Зависимые списки'!$C$55:$D$59,2,FALSE),"-")</f>
        <v>OPEX</v>
      </c>
      <c r="BY33" s="85" t="str">
        <f t="shared" si="7"/>
        <v>БП</v>
      </c>
      <c r="BZ33" s="85" t="str">
        <f>IFERROR(VLOOKUP(G33,vendor!$B$2:$C$1372,2,FALSE),"-")&amp;"_"&amp;IFERROR(VLOOKUP(БП23[[#This Row],[Компания]],Справочники!$A$3:$B$9,2,0),"-")</f>
        <v>PRD.002.100021033_COM008002</v>
      </c>
      <c r="CA33" s="116" t="e">
        <f ca="1">SUM(O33:OFFSET(O33,0,#REF!-1))</f>
        <v>#REF!</v>
      </c>
      <c r="CB3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3" s="134"/>
    </row>
    <row r="34" spans="1:81" hidden="1">
      <c r="A34" s="79" t="s">
        <v>902</v>
      </c>
      <c r="B34" s="79" t="s">
        <v>14</v>
      </c>
      <c r="C34" s="79" t="s">
        <v>426</v>
      </c>
      <c r="D34" s="95" t="str">
        <f>IF(БП23[[#This Row],[Компания]]="","",$D$4)</f>
        <v>Отдел ТиКРС</v>
      </c>
      <c r="E34" s="79" t="s">
        <v>1979</v>
      </c>
      <c r="F34" s="79" t="s">
        <v>2547</v>
      </c>
      <c r="G34" s="79" t="s">
        <v>2192</v>
      </c>
      <c r="H34" s="79" t="s">
        <v>5864</v>
      </c>
      <c r="I34" s="79" t="s">
        <v>31</v>
      </c>
      <c r="J34" s="79" t="s">
        <v>1268</v>
      </c>
      <c r="K34" s="79" t="s">
        <v>1279</v>
      </c>
      <c r="L34" s="79" t="s">
        <v>1258</v>
      </c>
      <c r="M34" s="79" t="s">
        <v>1282</v>
      </c>
      <c r="N34" s="79" t="s">
        <v>14499</v>
      </c>
      <c r="O34" s="142">
        <v>229.29765</v>
      </c>
      <c r="P34" s="142">
        <v>229.29765</v>
      </c>
      <c r="Q34" s="142">
        <v>229.29765</v>
      </c>
      <c r="R34" s="142">
        <v>229.29765</v>
      </c>
      <c r="S34" s="142">
        <v>229.29765</v>
      </c>
      <c r="T34" s="142">
        <v>229.29765</v>
      </c>
      <c r="U34" s="142">
        <v>229.29765</v>
      </c>
      <c r="V34" s="142">
        <v>229.29765</v>
      </c>
      <c r="W34" s="142">
        <v>229.29765</v>
      </c>
      <c r="X34" s="142">
        <v>229.29765</v>
      </c>
      <c r="Y34" s="142">
        <v>229.29765</v>
      </c>
      <c r="Z34" s="142">
        <v>229.29765</v>
      </c>
      <c r="AA34" s="143">
        <f>SUM(БП23[[#This Row],[БП 2023.01]:[БП 2023.12]])</f>
        <v>2751.5718000000002</v>
      </c>
      <c r="AB34" s="85" t="str">
        <f>IFERROR(VLOOKUP(C34,IF(B34="Внереализация",Справочники!$R$3:$S$124,IF(B34="ОП",Справочники!$I$3:$J$300,IF(B34="ВП",Справочники!$L$3:$M$186,IF(B34="УР",Справочники!$O$3:$P$93,IF(B34="КР",Справочники!$F$3:$G$36,Справочники!$F$37:$G$37))))),2,FALSE),0)</f>
        <v>OP.09.03.03.06.06.00.00.00</v>
      </c>
      <c r="AC34" s="85" t="str">
        <f>IFERROR(IF($AB34="KR.09.03.00.00.00.00.00.00",VLOOKUP($L34,'Зависимые списки'!$P$55:$Q$57,2,FALSE),VLOOKUP(AB34,'NA-CF'!$A$2:$E$367,5,FALSE)),0)</f>
        <v>CF.03.03.06.09.03.03.06.00</v>
      </c>
      <c r="AD34" s="85" t="str">
        <f>IFERROR(VLOOKUP(AC34,'NA-CF'!$E$2:$F$367,2,FALSE),0)</f>
        <v>Текущий ремонт скважин</v>
      </c>
      <c r="AE34" s="48">
        <v>90</v>
      </c>
      <c r="AF34" s="55">
        <v>0.2</v>
      </c>
      <c r="AG34" s="135">
        <f t="shared" si="9"/>
        <v>0</v>
      </c>
      <c r="AH34" s="135">
        <f t="shared" si="9"/>
        <v>0</v>
      </c>
      <c r="AI34" s="135">
        <f t="shared" si="9"/>
        <v>0</v>
      </c>
      <c r="AJ34" s="135">
        <f t="shared" si="9"/>
        <v>275.15717999999998</v>
      </c>
      <c r="AK34" s="135">
        <f t="shared" si="9"/>
        <v>275.15717999999998</v>
      </c>
      <c r="AL34" s="135">
        <f t="shared" si="9"/>
        <v>275.15717999999998</v>
      </c>
      <c r="AM34" s="135">
        <f t="shared" si="9"/>
        <v>275.15717999999998</v>
      </c>
      <c r="AN34" s="135">
        <f t="shared" si="9"/>
        <v>275.15717999999998</v>
      </c>
      <c r="AO34" s="135">
        <f t="shared" si="9"/>
        <v>275.15717999999998</v>
      </c>
      <c r="AP34" s="135">
        <f t="shared" si="9"/>
        <v>275.15717999999998</v>
      </c>
      <c r="AQ34" s="135">
        <f t="shared" si="9"/>
        <v>275.15717999999998</v>
      </c>
      <c r="AR34" s="135">
        <f t="shared" si="3"/>
        <v>275.15717999999998</v>
      </c>
      <c r="AS34" s="149">
        <f t="shared" si="4"/>
        <v>275.15717999999998</v>
      </c>
      <c r="AT34" s="149">
        <f t="shared" si="4"/>
        <v>275.15717999999998</v>
      </c>
      <c r="AU34" s="149">
        <f t="shared" si="4"/>
        <v>275.15717999999998</v>
      </c>
      <c r="AV34" s="149">
        <f t="shared" si="4"/>
        <v>0</v>
      </c>
      <c r="AW34" s="149">
        <f t="shared" si="4"/>
        <v>0</v>
      </c>
      <c r="AX34" s="149">
        <f t="shared" si="4"/>
        <v>0</v>
      </c>
      <c r="AY34" s="149">
        <f t="shared" si="4"/>
        <v>0</v>
      </c>
      <c r="AZ34" s="149">
        <f t="shared" si="4"/>
        <v>0</v>
      </c>
      <c r="BA34" s="149">
        <f t="shared" si="4"/>
        <v>0</v>
      </c>
      <c r="BB34" s="149">
        <f t="shared" si="4"/>
        <v>0</v>
      </c>
      <c r="BC34" s="149">
        <f t="shared" si="4"/>
        <v>0</v>
      </c>
      <c r="BD34" s="149">
        <f t="shared" si="4"/>
        <v>0</v>
      </c>
      <c r="BE34" s="136">
        <v>275.15717999999998</v>
      </c>
      <c r="BF34" s="136">
        <v>275.15717999999998</v>
      </c>
      <c r="BG34" s="136">
        <v>275.15717999999998</v>
      </c>
      <c r="BH34" s="136"/>
      <c r="BI34" s="56"/>
      <c r="BJ34" s="56"/>
      <c r="BK34" s="56"/>
      <c r="BL34" s="56"/>
      <c r="BM34" s="56"/>
      <c r="BN34" s="56"/>
      <c r="BO34" s="56"/>
      <c r="BP34" s="56"/>
      <c r="BQ34" s="85" t="str">
        <f>CONCATENATE(IFERROR(VLOOKUP(A34,'Зависимые списки'!$J$2:$K$7,2,FALSE),"-"),B34)</f>
        <v>КанБайкал_ООООП</v>
      </c>
      <c r="BR34" s="85" t="s">
        <v>28</v>
      </c>
      <c r="BS34" s="85" t="s">
        <v>29</v>
      </c>
      <c r="BT34" s="85" t="str">
        <f>CONCATENATE(BQ34,IFERROR(VLOOKUP(F34,'Зависимые списки'!$J$9:$K$18,2,FALSE),"-"))</f>
        <v>КанБайкал_ООООПЗападно-Малобалыкское_месторождение</v>
      </c>
      <c r="BU34" s="85" t="str">
        <f>IFERROR(VLOOKUP(C34,'Зависимые списки'!$I$55:$J$66,2,FALSE),"Без_номенклатуры")</f>
        <v>Без_номенклатуры</v>
      </c>
      <c r="BV34" s="85" t="str">
        <f t="shared" si="6"/>
        <v>ОП2</v>
      </c>
      <c r="BW34" s="85" t="str">
        <f>IFERROR(VLOOKUP($BT34,'Зависимые списки'!$A$45:$B$101,2,FALSE),"-")</f>
        <v>Основное</v>
      </c>
      <c r="BX34" s="94" t="str">
        <f>IFERROR(VLOOKUP(B34,'Зависимые списки'!$C$55:$D$59,2,FALSE),"-")</f>
        <v>OPEX</v>
      </c>
      <c r="BY34" s="85" t="str">
        <f t="shared" si="7"/>
        <v>БП</v>
      </c>
      <c r="BZ34" s="85" t="str">
        <f>IFERROR(VLOOKUP(G34,vendor!$B$2:$C$1372,2,FALSE),"-")&amp;"_"&amp;IFERROR(VLOOKUP(БП23[[#This Row],[Компания]],Справочники!$A$3:$B$9,2,0),"-")</f>
        <v>PRD.002.000000071_COM008002</v>
      </c>
      <c r="CA34" s="116" t="e">
        <f ca="1">SUM(O34:OFFSET(O34,0,#REF!-1))</f>
        <v>#REF!</v>
      </c>
      <c r="CB3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4" s="134"/>
    </row>
    <row r="35" spans="1:81">
      <c r="A35" s="79" t="s">
        <v>902</v>
      </c>
      <c r="B35" s="79" t="s">
        <v>14</v>
      </c>
      <c r="C35" s="79" t="s">
        <v>426</v>
      </c>
      <c r="D35" s="95" t="str">
        <f>IF(БП23[[#This Row],[Компания]]="","",$D$4)</f>
        <v>Отдел ТиКРС</v>
      </c>
      <c r="E35" s="79" t="s">
        <v>1979</v>
      </c>
      <c r="F35" s="79" t="s">
        <v>2547</v>
      </c>
      <c r="G35" s="79" t="s">
        <v>2451</v>
      </c>
      <c r="H35" s="79" t="s">
        <v>3777</v>
      </c>
      <c r="I35" s="79" t="s">
        <v>31</v>
      </c>
      <c r="J35" s="79" t="s">
        <v>1268</v>
      </c>
      <c r="K35" s="79" t="s">
        <v>1279</v>
      </c>
      <c r="L35" s="79" t="s">
        <v>1258</v>
      </c>
      <c r="M35" s="79" t="s">
        <v>1282</v>
      </c>
      <c r="N35" s="79" t="s">
        <v>14500</v>
      </c>
      <c r="O35" s="142">
        <v>181.32526000000001</v>
      </c>
      <c r="P35" s="142">
        <v>307.75162</v>
      </c>
      <c r="Q35" s="142">
        <v>173.65052000000003</v>
      </c>
      <c r="R35" s="142">
        <v>181.32526000000001</v>
      </c>
      <c r="S35" s="142">
        <v>300.07688000000002</v>
      </c>
      <c r="T35" s="142">
        <v>181.32526000000001</v>
      </c>
      <c r="U35" s="142">
        <v>181.32526000000001</v>
      </c>
      <c r="V35" s="142">
        <v>307.75162</v>
      </c>
      <c r="W35" s="142">
        <v>181.32526000000001</v>
      </c>
      <c r="X35" s="142">
        <v>181.32526000000001</v>
      </c>
      <c r="Y35" s="142">
        <v>307.75162</v>
      </c>
      <c r="Z35" s="142">
        <v>181.32526000000001</v>
      </c>
      <c r="AA35" s="143">
        <f>SUM(БП23[[#This Row],[БП 2023.01]:[БП 2023.12]])</f>
        <v>2666.2590800000003</v>
      </c>
      <c r="AB35" s="85" t="str">
        <f>IFERROR(VLOOKUP(C35,IF(B35="Внереализация",Справочники!$R$3:$S$124,IF(B35="ОП",Справочники!$I$3:$J$300,IF(B35="ВП",Справочники!$L$3:$M$186,IF(B35="УР",Справочники!$O$3:$P$93,IF(B35="КР",Справочники!$F$3:$G$36,Справочники!$F$37:$G$37))))),2,FALSE),0)</f>
        <v>OP.09.03.03.06.06.00.00.00</v>
      </c>
      <c r="AC35" s="85" t="str">
        <f>IFERROR(IF($AB35="KR.09.03.00.00.00.00.00.00",VLOOKUP($L35,'Зависимые списки'!$P$55:$Q$57,2,FALSE),VLOOKUP(AB35,'NA-CF'!$A$2:$E$367,5,FALSE)),0)</f>
        <v>CF.03.03.06.09.03.03.06.00</v>
      </c>
      <c r="AD35" s="85" t="str">
        <f>IFERROR(VLOOKUP(AC35,'NA-CF'!$E$2:$F$367,2,FALSE),0)</f>
        <v>Текущий ремонт скважин</v>
      </c>
      <c r="AE35" s="48">
        <v>120</v>
      </c>
      <c r="AF35" s="55">
        <v>0.2</v>
      </c>
      <c r="AG35" s="135">
        <f t="shared" si="9"/>
        <v>0</v>
      </c>
      <c r="AH35" s="135">
        <f t="shared" si="9"/>
        <v>0</v>
      </c>
      <c r="AI35" s="135">
        <f t="shared" si="9"/>
        <v>0</v>
      </c>
      <c r="AJ35" s="135">
        <f t="shared" si="9"/>
        <v>0</v>
      </c>
      <c r="AK35" s="135">
        <f t="shared" si="9"/>
        <v>217.59031200000001</v>
      </c>
      <c r="AL35" s="135">
        <f t="shared" si="9"/>
        <v>369.30194399999999</v>
      </c>
      <c r="AM35" s="135">
        <f t="shared" si="9"/>
        <v>208.38062400000004</v>
      </c>
      <c r="AN35" s="135">
        <f t="shared" si="9"/>
        <v>217.59031200000001</v>
      </c>
      <c r="AO35" s="135">
        <f t="shared" si="9"/>
        <v>360.09225600000002</v>
      </c>
      <c r="AP35" s="135">
        <f t="shared" si="9"/>
        <v>217.59031200000001</v>
      </c>
      <c r="AQ35" s="135">
        <f t="shared" si="9"/>
        <v>217.59031200000001</v>
      </c>
      <c r="AR35" s="135">
        <f t="shared" si="3"/>
        <v>369.30194399999999</v>
      </c>
      <c r="AS35" s="149">
        <f t="shared" si="4"/>
        <v>217.59031200000001</v>
      </c>
      <c r="AT35" s="149">
        <f t="shared" si="4"/>
        <v>217.59031200000001</v>
      </c>
      <c r="AU35" s="149">
        <f t="shared" si="4"/>
        <v>369.30194399999999</v>
      </c>
      <c r="AV35" s="149">
        <f t="shared" si="4"/>
        <v>217.59031200000001</v>
      </c>
      <c r="AW35" s="149">
        <f t="shared" si="4"/>
        <v>0</v>
      </c>
      <c r="AX35" s="149">
        <f t="shared" si="4"/>
        <v>0</v>
      </c>
      <c r="AY35" s="149">
        <f t="shared" si="4"/>
        <v>0</v>
      </c>
      <c r="AZ35" s="149">
        <f t="shared" ref="AW35:BD67" si="10">IF($AE35/30&lt;=AZ$1,SUMIF($O$1:$Z$1,ROUND(AZ$1-($AE35/30),0),$O35:$Z35),0)*($AF35+1)</f>
        <v>0</v>
      </c>
      <c r="BA35" s="149">
        <f t="shared" si="10"/>
        <v>0</v>
      </c>
      <c r="BB35" s="149">
        <f t="shared" si="10"/>
        <v>0</v>
      </c>
      <c r="BC35" s="149">
        <f t="shared" si="10"/>
        <v>0</v>
      </c>
      <c r="BD35" s="149">
        <f t="shared" si="10"/>
        <v>0</v>
      </c>
      <c r="BE35" s="136">
        <v>0</v>
      </c>
      <c r="BF35" s="136">
        <v>217.59031200000001</v>
      </c>
      <c r="BG35" s="136">
        <v>217.59031200000001</v>
      </c>
      <c r="BH35" s="136"/>
      <c r="BI35" s="56"/>
      <c r="BJ35" s="56"/>
      <c r="BK35" s="56"/>
      <c r="BL35" s="56"/>
      <c r="BM35" s="56"/>
      <c r="BN35" s="56"/>
      <c r="BO35" s="56"/>
      <c r="BP35" s="56"/>
      <c r="BQ35" s="85" t="str">
        <f>CONCATENATE(IFERROR(VLOOKUP(A35,'Зависимые списки'!$J$2:$K$7,2,FALSE),"-"),B35)</f>
        <v>КанБайкал_ООООП</v>
      </c>
      <c r="BR35" s="85" t="s">
        <v>28</v>
      </c>
      <c r="BS35" s="85" t="s">
        <v>29</v>
      </c>
      <c r="BT35" s="85" t="str">
        <f>CONCATENATE(BQ35,IFERROR(VLOOKUP(F35,'Зависимые списки'!$J$9:$K$18,2,FALSE),"-"))</f>
        <v>КанБайкал_ООООПЗападно-Малобалыкское_месторождение</v>
      </c>
      <c r="BU35" s="85" t="str">
        <f>IFERROR(VLOOKUP(C35,'Зависимые списки'!$I$55:$J$66,2,FALSE),"Без_номенклатуры")</f>
        <v>Без_номенклатуры</v>
      </c>
      <c r="BV35" s="85" t="str">
        <f t="shared" si="6"/>
        <v>ОП2</v>
      </c>
      <c r="BW35" s="85" t="str">
        <f>IFERROR(VLOOKUP($BT35,'Зависимые списки'!$A$45:$B$101,2,FALSE),"-")</f>
        <v>Основное</v>
      </c>
      <c r="BX35" s="94" t="str">
        <f>IFERROR(VLOOKUP(B35,'Зависимые списки'!$C$55:$D$59,2,FALSE),"-")</f>
        <v>OPEX</v>
      </c>
      <c r="BY35" s="85" t="str">
        <f t="shared" si="7"/>
        <v>БП</v>
      </c>
      <c r="BZ35" s="85" t="str">
        <f>IFERROR(VLOOKUP(G35,vendor!$B$2:$C$1372,2,FALSE),"-")&amp;"_"&amp;IFERROR(VLOOKUP(БП23[[#This Row],[Компания]],Справочники!$A$3:$B$9,2,0),"-")</f>
        <v>PRD.002.100021033_COM008002</v>
      </c>
      <c r="CA35" s="116" t="e">
        <f ca="1">SUM(O35:OFFSET(O35,0,#REF!-1))</f>
        <v>#REF!</v>
      </c>
      <c r="CB3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5" s="134"/>
    </row>
    <row r="36" spans="1:81">
      <c r="A36" s="79" t="s">
        <v>902</v>
      </c>
      <c r="B36" s="79" t="s">
        <v>14</v>
      </c>
      <c r="C36" s="79" t="s">
        <v>426</v>
      </c>
      <c r="D36" s="95" t="str">
        <f>IF(БП23[[#This Row],[Компания]]="","",$D$4)</f>
        <v>Отдел ТиКРС</v>
      </c>
      <c r="E36" s="79" t="s">
        <v>1979</v>
      </c>
      <c r="F36" s="79" t="s">
        <v>8285</v>
      </c>
      <c r="G36" s="79" t="s">
        <v>2451</v>
      </c>
      <c r="H36" s="79" t="s">
        <v>3777</v>
      </c>
      <c r="I36" s="79" t="s">
        <v>31</v>
      </c>
      <c r="J36" s="79" t="s">
        <v>1268</v>
      </c>
      <c r="K36" s="79" t="s">
        <v>1279</v>
      </c>
      <c r="L36" s="79" t="s">
        <v>1258</v>
      </c>
      <c r="M36" s="79" t="s">
        <v>1282</v>
      </c>
      <c r="N36" s="79" t="s">
        <v>14500</v>
      </c>
      <c r="O36" s="142">
        <v>560.60434000000009</v>
      </c>
      <c r="P36" s="142">
        <v>434.17798000000005</v>
      </c>
      <c r="Q36" s="142">
        <v>560.60434000000009</v>
      </c>
      <c r="R36" s="142">
        <v>560.60434000000009</v>
      </c>
      <c r="S36" s="142">
        <v>560.60434000000009</v>
      </c>
      <c r="T36" s="142">
        <v>434.17798000000005</v>
      </c>
      <c r="U36" s="142">
        <v>426.50324000000001</v>
      </c>
      <c r="V36" s="142">
        <v>434.17798000000005</v>
      </c>
      <c r="W36" s="142">
        <v>552.92960000000005</v>
      </c>
      <c r="X36" s="142">
        <v>560.60434000000009</v>
      </c>
      <c r="Y36" s="142">
        <v>560.60434000000009</v>
      </c>
      <c r="Z36" s="142">
        <v>560.60434000000009</v>
      </c>
      <c r="AA36" s="143">
        <f>SUM(БП23[[#This Row],[БП 2023.01]:[БП 2023.12]])</f>
        <v>6206.1971599999997</v>
      </c>
      <c r="AB36" s="85" t="str">
        <f>IFERROR(VLOOKUP(C36,IF(B36="Внереализация",Справочники!$R$3:$S$124,IF(B36="ОП",Справочники!$I$3:$J$300,IF(B36="ВП",Справочники!$L$3:$M$186,IF(B36="УР",Справочники!$O$3:$P$93,IF(B36="КР",Справочники!$F$3:$G$36,Справочники!$F$37:$G$37))))),2,FALSE),0)</f>
        <v>OP.09.03.03.06.06.00.00.00</v>
      </c>
      <c r="AC36" s="85" t="str">
        <f>IFERROR(IF($AB36="KR.09.03.00.00.00.00.00.00",VLOOKUP($L36,'Зависимые списки'!$P$55:$Q$57,2,FALSE),VLOOKUP(AB36,'NA-CF'!$A$2:$E$367,5,FALSE)),0)</f>
        <v>CF.03.03.06.09.03.03.06.00</v>
      </c>
      <c r="AD36" s="85" t="str">
        <f>IFERROR(VLOOKUP(AC36,'NA-CF'!$E$2:$F$367,2,FALSE),0)</f>
        <v>Текущий ремонт скважин</v>
      </c>
      <c r="AE36" s="48">
        <v>120</v>
      </c>
      <c r="AF36" s="55">
        <v>0.2</v>
      </c>
      <c r="AG36" s="135">
        <f t="shared" ref="AG36:AQ45" si="11">IF($AE36/30&lt;=AG$1,SUMIF($O$1:$Z$1,ROUND(AG$1-($AE36/30),0),$O36:$Z36),0)*($AF36+1)</f>
        <v>0</v>
      </c>
      <c r="AH36" s="135">
        <f t="shared" si="11"/>
        <v>0</v>
      </c>
      <c r="AI36" s="135">
        <f t="shared" si="11"/>
        <v>0</v>
      </c>
      <c r="AJ36" s="135">
        <f t="shared" si="11"/>
        <v>0</v>
      </c>
      <c r="AK36" s="135">
        <f t="shared" si="11"/>
        <v>672.72520800000007</v>
      </c>
      <c r="AL36" s="135">
        <f t="shared" si="11"/>
        <v>521.01357600000006</v>
      </c>
      <c r="AM36" s="135">
        <f t="shared" si="11"/>
        <v>672.72520800000007</v>
      </c>
      <c r="AN36" s="135">
        <f t="shared" si="11"/>
        <v>672.72520800000007</v>
      </c>
      <c r="AO36" s="135">
        <f t="shared" si="11"/>
        <v>672.72520800000007</v>
      </c>
      <c r="AP36" s="135">
        <f t="shared" si="11"/>
        <v>521.01357600000006</v>
      </c>
      <c r="AQ36" s="135">
        <f t="shared" si="11"/>
        <v>511.80388799999997</v>
      </c>
      <c r="AR36" s="135">
        <f t="shared" si="3"/>
        <v>521.01357600000006</v>
      </c>
      <c r="AS36" s="149">
        <f t="shared" si="3"/>
        <v>663.51552000000004</v>
      </c>
      <c r="AT36" s="149">
        <f t="shared" si="3"/>
        <v>672.72520800000007</v>
      </c>
      <c r="AU36" s="149">
        <f t="shared" si="3"/>
        <v>672.72520800000007</v>
      </c>
      <c r="AV36" s="149">
        <f t="shared" si="3"/>
        <v>672.72520800000007</v>
      </c>
      <c r="AW36" s="149">
        <f t="shared" si="10"/>
        <v>0</v>
      </c>
      <c r="AX36" s="149">
        <f t="shared" si="10"/>
        <v>0</v>
      </c>
      <c r="AY36" s="149">
        <f t="shared" si="10"/>
        <v>0</v>
      </c>
      <c r="AZ36" s="149">
        <f t="shared" si="10"/>
        <v>0</v>
      </c>
      <c r="BA36" s="149">
        <f t="shared" si="10"/>
        <v>0</v>
      </c>
      <c r="BB36" s="149">
        <f t="shared" si="10"/>
        <v>0</v>
      </c>
      <c r="BC36" s="149">
        <f t="shared" si="10"/>
        <v>0</v>
      </c>
      <c r="BD36" s="149">
        <f t="shared" si="10"/>
        <v>0</v>
      </c>
      <c r="BE36" s="136">
        <v>824.43683999999996</v>
      </c>
      <c r="BF36" s="136">
        <v>455.13489600000003</v>
      </c>
      <c r="BG36" s="136">
        <v>455.13489600000003</v>
      </c>
      <c r="BH36" s="136">
        <v>672.72520800000007</v>
      </c>
      <c r="BI36" s="56"/>
      <c r="BJ36" s="56"/>
      <c r="BK36" s="56"/>
      <c r="BL36" s="56"/>
      <c r="BM36" s="56"/>
      <c r="BN36" s="56"/>
      <c r="BO36" s="56"/>
      <c r="BP36" s="56"/>
      <c r="BQ36" s="85" t="str">
        <f>CONCATENATE(IFERROR(VLOOKUP(A36,'Зависимые списки'!$J$2:$K$7,2,FALSE),"-"),B36)</f>
        <v>КанБайкал_ООООП</v>
      </c>
      <c r="BR36" s="85" t="s">
        <v>28</v>
      </c>
      <c r="BS36" s="85" t="s">
        <v>29</v>
      </c>
      <c r="BT36" s="85" t="str">
        <f>CONCATENATE(BQ36,IFERROR(VLOOKUP(F36,'Зависимые списки'!$J$9:$K$18,2,FALSE),"-"))</f>
        <v>КанБайкал_ООООПУнтыгейское РФК_месторождение</v>
      </c>
      <c r="BU36" s="85" t="str">
        <f>IFERROR(VLOOKUP(C36,'Зависимые списки'!$I$55:$J$66,2,FALSE),"Без_номенклатуры")</f>
        <v>Без_номенклатуры</v>
      </c>
      <c r="BV36" s="85" t="str">
        <f t="shared" si="6"/>
        <v>ОП2</v>
      </c>
      <c r="BW36" s="85" t="str">
        <f>IFERROR(VLOOKUP($BT36,'Зависимые списки'!$A$45:$B$101,2,FALSE),"-")</f>
        <v>Основное</v>
      </c>
      <c r="BX36" s="94" t="str">
        <f>IFERROR(VLOOKUP(B36,'Зависимые списки'!$C$55:$D$59,2,FALSE),"-")</f>
        <v>OPEX</v>
      </c>
      <c r="BY36" s="85" t="str">
        <f t="shared" si="7"/>
        <v>БП</v>
      </c>
      <c r="BZ36" s="85" t="str">
        <f>IFERROR(VLOOKUP(G36,vendor!$B$2:$C$1372,2,FALSE),"-")&amp;"_"&amp;IFERROR(VLOOKUP(БП23[[#This Row],[Компания]],Справочники!$A$3:$B$9,2,0),"-")</f>
        <v>PRD.002.100021033_COM008002</v>
      </c>
      <c r="CA36" s="116" t="e">
        <f ca="1">SUM(O36:OFFSET(O36,0,#REF!-1))</f>
        <v>#REF!</v>
      </c>
      <c r="CB3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6" s="134"/>
    </row>
    <row r="37" spans="1:81" hidden="1">
      <c r="A37" s="79" t="s">
        <v>902</v>
      </c>
      <c r="B37" s="79" t="s">
        <v>14</v>
      </c>
      <c r="C37" s="79" t="s">
        <v>426</v>
      </c>
      <c r="D37" s="95" t="str">
        <f>IF(БП23[[#This Row],[Компания]]="","",$D$4)</f>
        <v>Отдел ТиКРС</v>
      </c>
      <c r="E37" s="79" t="s">
        <v>1979</v>
      </c>
      <c r="F37" s="79" t="s">
        <v>8285</v>
      </c>
      <c r="G37" s="79" t="s">
        <v>2192</v>
      </c>
      <c r="H37" s="79" t="s">
        <v>5864</v>
      </c>
      <c r="I37" s="79" t="s">
        <v>31</v>
      </c>
      <c r="J37" s="79" t="s">
        <v>1268</v>
      </c>
      <c r="K37" s="79" t="s">
        <v>1279</v>
      </c>
      <c r="L37" s="79" t="s">
        <v>1258</v>
      </c>
      <c r="M37" s="79" t="s">
        <v>1282</v>
      </c>
      <c r="N37" s="79" t="s">
        <v>14501</v>
      </c>
      <c r="O37" s="142">
        <v>3782.0944399999998</v>
      </c>
      <c r="P37" s="142">
        <v>4419.2806799999998</v>
      </c>
      <c r="Q37" s="142">
        <v>3081.136</v>
      </c>
      <c r="R37" s="142">
        <v>4429.1329999999998</v>
      </c>
      <c r="S37" s="142">
        <v>4829.6806800000004</v>
      </c>
      <c r="T37" s="142">
        <v>4637.1096800000005</v>
      </c>
      <c r="U37" s="142">
        <v>5019.0599999999995</v>
      </c>
      <c r="V37" s="142">
        <v>3081.136</v>
      </c>
      <c r="W37" s="142">
        <v>3635.7404799999999</v>
      </c>
      <c r="X37" s="142">
        <v>2927.0792000000001</v>
      </c>
      <c r="Y37" s="142">
        <v>2865.4564799999998</v>
      </c>
      <c r="Z37" s="142">
        <v>3635.7404799999999</v>
      </c>
      <c r="AA37" s="143">
        <f>SUM(БП23[[#This Row],[БП 2023.01]:[БП 2023.12]])</f>
        <v>46342.647120000001</v>
      </c>
      <c r="AB37" s="85" t="str">
        <f>IFERROR(VLOOKUP(C37,IF(B37="Внереализация",Справочники!$R$3:$S$124,IF(B37="ОП",Справочники!$I$3:$J$300,IF(B37="ВП",Справочники!$L$3:$M$186,IF(B37="УР",Справочники!$O$3:$P$93,IF(B37="КР",Справочники!$F$3:$G$36,Справочники!$F$37:$G$37))))),2,FALSE),0)</f>
        <v>OP.09.03.03.06.06.00.00.00</v>
      </c>
      <c r="AC37" s="85" t="str">
        <f>IFERROR(IF($AB37="KR.09.03.00.00.00.00.00.00",VLOOKUP($L37,'Зависимые списки'!$P$55:$Q$57,2,FALSE),VLOOKUP(AB37,'NA-CF'!$A$2:$E$367,5,FALSE)),0)</f>
        <v>CF.03.03.06.09.03.03.06.00</v>
      </c>
      <c r="AD37" s="85" t="str">
        <f>IFERROR(VLOOKUP(AC37,'NA-CF'!$E$2:$F$367,2,FALSE),0)</f>
        <v>Текущий ремонт скважин</v>
      </c>
      <c r="AE37" s="48">
        <v>90</v>
      </c>
      <c r="AF37" s="55">
        <v>0.2</v>
      </c>
      <c r="AG37" s="135">
        <f t="shared" si="11"/>
        <v>0</v>
      </c>
      <c r="AH37" s="135">
        <f t="shared" si="11"/>
        <v>0</v>
      </c>
      <c r="AI37" s="135">
        <f t="shared" si="11"/>
        <v>0</v>
      </c>
      <c r="AJ37" s="135">
        <f t="shared" si="11"/>
        <v>4538.513328</v>
      </c>
      <c r="AK37" s="135">
        <f t="shared" si="11"/>
        <v>5303.1368159999993</v>
      </c>
      <c r="AL37" s="135">
        <f t="shared" si="11"/>
        <v>3697.3631999999998</v>
      </c>
      <c r="AM37" s="135">
        <f t="shared" si="11"/>
        <v>5314.9595999999992</v>
      </c>
      <c r="AN37" s="135">
        <f t="shared" si="11"/>
        <v>5795.6168160000007</v>
      </c>
      <c r="AO37" s="135">
        <f t="shared" si="11"/>
        <v>5564.5316160000002</v>
      </c>
      <c r="AP37" s="135">
        <f t="shared" si="11"/>
        <v>6022.8719999999994</v>
      </c>
      <c r="AQ37" s="135">
        <f t="shared" si="11"/>
        <v>3697.3631999999998</v>
      </c>
      <c r="AR37" s="135">
        <f t="shared" si="3"/>
        <v>4362.8885759999994</v>
      </c>
      <c r="AS37" s="149">
        <f t="shared" si="3"/>
        <v>3512.4950400000002</v>
      </c>
      <c r="AT37" s="149">
        <f t="shared" si="3"/>
        <v>3438.5477759999999</v>
      </c>
      <c r="AU37" s="149">
        <f t="shared" si="3"/>
        <v>4362.8885759999994</v>
      </c>
      <c r="AV37" s="149">
        <f t="shared" si="3"/>
        <v>0</v>
      </c>
      <c r="AW37" s="149">
        <f t="shared" si="10"/>
        <v>0</v>
      </c>
      <c r="AX37" s="149">
        <f t="shared" si="10"/>
        <v>0</v>
      </c>
      <c r="AY37" s="149">
        <f t="shared" si="10"/>
        <v>0</v>
      </c>
      <c r="AZ37" s="149">
        <f t="shared" si="10"/>
        <v>0</v>
      </c>
      <c r="BA37" s="149">
        <f t="shared" si="10"/>
        <v>0</v>
      </c>
      <c r="BB37" s="149">
        <f t="shared" si="10"/>
        <v>0</v>
      </c>
      <c r="BC37" s="149">
        <f t="shared" si="10"/>
        <v>0</v>
      </c>
      <c r="BD37" s="149">
        <f t="shared" si="10"/>
        <v>0</v>
      </c>
      <c r="BE37" s="136"/>
      <c r="BF37" s="136"/>
      <c r="BG37" s="136"/>
      <c r="BH37" s="136"/>
      <c r="BI37" s="56"/>
      <c r="BJ37" s="56"/>
      <c r="BK37" s="56"/>
      <c r="BL37" s="56"/>
      <c r="BM37" s="56"/>
      <c r="BN37" s="56"/>
      <c r="BO37" s="56"/>
      <c r="BP37" s="56"/>
      <c r="BQ37" s="85" t="str">
        <f>CONCATENATE(IFERROR(VLOOKUP(A37,'Зависимые списки'!$J$2:$K$7,2,FALSE),"-"),B37)</f>
        <v>КанБайкал_ООООП</v>
      </c>
      <c r="BR37" s="85" t="s">
        <v>28</v>
      </c>
      <c r="BS37" s="85" t="s">
        <v>29</v>
      </c>
      <c r="BT37" s="85" t="str">
        <f>CONCATENATE(BQ37,IFERROR(VLOOKUP(F37,'Зависимые списки'!$J$9:$K$18,2,FALSE),"-"))</f>
        <v>КанБайкал_ООООПУнтыгейское РФК_месторождение</v>
      </c>
      <c r="BU37" s="85" t="str">
        <f>IFERROR(VLOOKUP(C37,'Зависимые списки'!$I$55:$J$66,2,FALSE),"Без_номенклатуры")</f>
        <v>Без_номенклатуры</v>
      </c>
      <c r="BV37" s="85" t="str">
        <f t="shared" si="6"/>
        <v>ОП2</v>
      </c>
      <c r="BW37" s="85" t="str">
        <f>IFERROR(VLOOKUP($BT37,'Зависимые списки'!$A$45:$B$101,2,FALSE),"-")</f>
        <v>Основное</v>
      </c>
      <c r="BX37" s="94" t="str">
        <f>IFERROR(VLOOKUP(B37,'Зависимые списки'!$C$55:$D$59,2,FALSE),"-")</f>
        <v>OPEX</v>
      </c>
      <c r="BY37" s="85" t="str">
        <f t="shared" si="7"/>
        <v>БП</v>
      </c>
      <c r="BZ37" s="85" t="str">
        <f>IFERROR(VLOOKUP(G37,vendor!$B$2:$C$1372,2,FALSE),"-")&amp;"_"&amp;IFERROR(VLOOKUP(БП23[[#This Row],[Компания]],Справочники!$A$3:$B$9,2,0),"-")</f>
        <v>PRD.002.000000071_COM008002</v>
      </c>
      <c r="CA37" s="116" t="e">
        <f ca="1">SUM(O37:OFFSET(O37,0,#REF!-1))</f>
        <v>#REF!</v>
      </c>
      <c r="CB3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7" s="134"/>
    </row>
    <row r="38" spans="1:81">
      <c r="A38" s="79" t="s">
        <v>902</v>
      </c>
      <c r="B38" s="79" t="s">
        <v>14</v>
      </c>
      <c r="C38" s="79" t="s">
        <v>426</v>
      </c>
      <c r="D38" s="95" t="str">
        <f>IF(БП23[[#This Row],[Компания]]="","",$D$4)</f>
        <v>Отдел ТиКРС</v>
      </c>
      <c r="E38" s="79" t="s">
        <v>1979</v>
      </c>
      <c r="F38" s="79" t="s">
        <v>8285</v>
      </c>
      <c r="G38" s="79" t="s">
        <v>2451</v>
      </c>
      <c r="H38" s="79" t="s">
        <v>3777</v>
      </c>
      <c r="I38" s="79" t="s">
        <v>31</v>
      </c>
      <c r="J38" s="79" t="s">
        <v>1268</v>
      </c>
      <c r="K38" s="79" t="s">
        <v>1279</v>
      </c>
      <c r="L38" s="79" t="s">
        <v>1258</v>
      </c>
      <c r="M38" s="79" t="s">
        <v>1282</v>
      </c>
      <c r="N38" s="79" t="s">
        <v>14497</v>
      </c>
      <c r="O38" s="142">
        <v>80.876199999999997</v>
      </c>
      <c r="P38" s="142">
        <v>80.876199999999997</v>
      </c>
      <c r="Q38" s="142">
        <v>80.876199999999997</v>
      </c>
      <c r="R38" s="142">
        <v>80.876199999999997</v>
      </c>
      <c r="S38" s="142">
        <v>40.438099999999999</v>
      </c>
      <c r="T38" s="142">
        <v>80.876199999999997</v>
      </c>
      <c r="U38" s="142">
        <v>80.876199999999997</v>
      </c>
      <c r="V38" s="142">
        <v>0</v>
      </c>
      <c r="W38" s="142">
        <v>80.876199999999997</v>
      </c>
      <c r="X38" s="142">
        <v>80.876199999999997</v>
      </c>
      <c r="Y38" s="142">
        <v>0</v>
      </c>
      <c r="Z38" s="142">
        <v>80.876199999999997</v>
      </c>
      <c r="AA38" s="143">
        <f>SUM(БП23[[#This Row],[БП 2023.01]:[БП 2023.12]])</f>
        <v>768.32390000000009</v>
      </c>
      <c r="AB38" s="85" t="str">
        <f>IFERROR(VLOOKUP(C38,IF(B38="Внереализация",Справочники!$R$3:$S$124,IF(B38="ОП",Справочники!$I$3:$J$300,IF(B38="ВП",Справочники!$L$3:$M$186,IF(B38="УР",Справочники!$O$3:$P$93,IF(B38="КР",Справочники!$F$3:$G$36,Справочники!$F$37:$G$37))))),2,FALSE),0)</f>
        <v>OP.09.03.03.06.06.00.00.00</v>
      </c>
      <c r="AC38" s="85" t="str">
        <f>IFERROR(IF($AB38="KR.09.03.00.00.00.00.00.00",VLOOKUP($L38,'Зависимые списки'!$P$55:$Q$57,2,FALSE),VLOOKUP(AB38,'NA-CF'!$A$2:$E$367,5,FALSE)),0)</f>
        <v>CF.03.03.06.09.03.03.06.00</v>
      </c>
      <c r="AD38" s="85" t="str">
        <f>IFERROR(VLOOKUP(AC38,'NA-CF'!$E$2:$F$367,2,FALSE),0)</f>
        <v>Текущий ремонт скважин</v>
      </c>
      <c r="AE38" s="48">
        <v>120</v>
      </c>
      <c r="AF38" s="55">
        <v>0.2</v>
      </c>
      <c r="AG38" s="135">
        <f t="shared" si="11"/>
        <v>0</v>
      </c>
      <c r="AH38" s="135">
        <f t="shared" si="11"/>
        <v>0</v>
      </c>
      <c r="AI38" s="135">
        <f t="shared" si="11"/>
        <v>0</v>
      </c>
      <c r="AJ38" s="135">
        <f t="shared" si="11"/>
        <v>0</v>
      </c>
      <c r="AK38" s="135">
        <f t="shared" si="11"/>
        <v>97.051439999999999</v>
      </c>
      <c r="AL38" s="135">
        <f t="shared" si="11"/>
        <v>97.051439999999999</v>
      </c>
      <c r="AM38" s="135">
        <f t="shared" si="11"/>
        <v>97.051439999999999</v>
      </c>
      <c r="AN38" s="135">
        <f t="shared" si="11"/>
        <v>97.051439999999999</v>
      </c>
      <c r="AO38" s="135">
        <f t="shared" si="11"/>
        <v>48.52572</v>
      </c>
      <c r="AP38" s="135">
        <f t="shared" si="11"/>
        <v>97.051439999999999</v>
      </c>
      <c r="AQ38" s="135">
        <f t="shared" si="11"/>
        <v>97.051439999999999</v>
      </c>
      <c r="AR38" s="135">
        <f t="shared" si="3"/>
        <v>0</v>
      </c>
      <c r="AS38" s="149">
        <f t="shared" si="3"/>
        <v>97.051439999999999</v>
      </c>
      <c r="AT38" s="149">
        <f t="shared" si="3"/>
        <v>97.051439999999999</v>
      </c>
      <c r="AU38" s="149">
        <f t="shared" si="3"/>
        <v>0</v>
      </c>
      <c r="AV38" s="149">
        <f t="shared" si="3"/>
        <v>97.051439999999999</v>
      </c>
      <c r="AW38" s="149">
        <f t="shared" si="10"/>
        <v>0</v>
      </c>
      <c r="AX38" s="149">
        <f t="shared" si="10"/>
        <v>0</v>
      </c>
      <c r="AY38" s="149">
        <f t="shared" si="10"/>
        <v>0</v>
      </c>
      <c r="AZ38" s="149">
        <f t="shared" si="10"/>
        <v>0</v>
      </c>
      <c r="BA38" s="149">
        <f t="shared" si="10"/>
        <v>0</v>
      </c>
      <c r="BB38" s="149">
        <f t="shared" si="10"/>
        <v>0</v>
      </c>
      <c r="BC38" s="149">
        <f t="shared" si="10"/>
        <v>0</v>
      </c>
      <c r="BD38" s="149">
        <f t="shared" si="10"/>
        <v>0</v>
      </c>
      <c r="BE38" s="136">
        <v>194.10288</v>
      </c>
      <c r="BF38" s="136">
        <v>194.10288</v>
      </c>
      <c r="BG38" s="136">
        <v>194.10288</v>
      </c>
      <c r="BH38" s="136">
        <v>194.10288</v>
      </c>
      <c r="BI38" s="56"/>
      <c r="BJ38" s="56"/>
      <c r="BK38" s="56"/>
      <c r="BL38" s="56"/>
      <c r="BM38" s="56"/>
      <c r="BN38" s="56"/>
      <c r="BO38" s="56"/>
      <c r="BP38" s="56"/>
      <c r="BQ38" s="85" t="str">
        <f>CONCATENATE(IFERROR(VLOOKUP(A38,'Зависимые списки'!$J$2:$K$7,2,FALSE),"-"),B38)</f>
        <v>КанБайкал_ООООП</v>
      </c>
      <c r="BR38" s="85" t="s">
        <v>28</v>
      </c>
      <c r="BS38" s="85" t="s">
        <v>29</v>
      </c>
      <c r="BT38" s="85" t="str">
        <f>CONCATENATE(BQ38,IFERROR(VLOOKUP(F38,'Зависимые списки'!$J$9:$K$18,2,FALSE),"-"))</f>
        <v>КанБайкал_ООООПУнтыгейское РФК_месторождение</v>
      </c>
      <c r="BU38" s="85" t="str">
        <f>IFERROR(VLOOKUP(C38,'Зависимые списки'!$I$55:$J$66,2,FALSE),"Без_номенклатуры")</f>
        <v>Без_номенклатуры</v>
      </c>
      <c r="BV38" s="85" t="str">
        <f t="shared" ref="BV38:BV64" si="12">CONCATENATE(B38,"2")</f>
        <v>ОП2</v>
      </c>
      <c r="BW38" s="85" t="str">
        <f>IFERROR(VLOOKUP($BT38,'Зависимые списки'!$A$45:$B$101,2,FALSE),"-")</f>
        <v>Основное</v>
      </c>
      <c r="BX38" s="94" t="str">
        <f>IFERROR(VLOOKUP(B38,'Зависимые списки'!$C$55:$D$59,2,FALSE),"-")</f>
        <v>OPEX</v>
      </c>
      <c r="BY38" s="85" t="str">
        <f t="shared" ref="BY38:BY69" si="13">$B$2</f>
        <v>БП</v>
      </c>
      <c r="BZ38" s="85" t="str">
        <f>IFERROR(VLOOKUP(G38,vendor!$B$2:$C$1372,2,FALSE),"-")&amp;"_"&amp;IFERROR(VLOOKUP(БП23[[#This Row],[Компания]],Справочники!$A$3:$B$9,2,0),"-")</f>
        <v>PRD.002.100021033_COM008002</v>
      </c>
      <c r="CA38" s="116" t="e">
        <f ca="1">SUM(O38:OFFSET(O38,0,#REF!-1))</f>
        <v>#REF!</v>
      </c>
      <c r="CB3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8" s="134"/>
    </row>
    <row r="39" spans="1:81" hidden="1">
      <c r="A39" s="79" t="s">
        <v>902</v>
      </c>
      <c r="B39" s="79" t="s">
        <v>14</v>
      </c>
      <c r="C39" s="79" t="s">
        <v>426</v>
      </c>
      <c r="D39" s="95" t="str">
        <f>IF(БП23[[#This Row],[Компания]]="","",$D$4)</f>
        <v>Отдел ТиКРС</v>
      </c>
      <c r="E39" s="79" t="s">
        <v>1979</v>
      </c>
      <c r="F39" s="79" t="s">
        <v>8285</v>
      </c>
      <c r="G39" s="79" t="s">
        <v>2192</v>
      </c>
      <c r="H39" s="79" t="s">
        <v>5864</v>
      </c>
      <c r="I39" s="79" t="s">
        <v>31</v>
      </c>
      <c r="J39" s="79" t="s">
        <v>1268</v>
      </c>
      <c r="K39" s="79" t="s">
        <v>1279</v>
      </c>
      <c r="L39" s="79" t="s">
        <v>1258</v>
      </c>
      <c r="M39" s="79" t="s">
        <v>1282</v>
      </c>
      <c r="N39" s="79" t="s">
        <v>14499</v>
      </c>
      <c r="O39" s="142">
        <v>229.29765</v>
      </c>
      <c r="P39" s="142">
        <v>229.29765</v>
      </c>
      <c r="Q39" s="142">
        <v>229.29765</v>
      </c>
      <c r="R39" s="142">
        <v>229.29765</v>
      </c>
      <c r="S39" s="142">
        <v>229.29765</v>
      </c>
      <c r="T39" s="142">
        <v>229.29765</v>
      </c>
      <c r="U39" s="142">
        <v>229.29765</v>
      </c>
      <c r="V39" s="142">
        <v>229.29765</v>
      </c>
      <c r="W39" s="142">
        <v>229.29765</v>
      </c>
      <c r="X39" s="142">
        <v>229.29765</v>
      </c>
      <c r="Y39" s="142">
        <v>229.29765</v>
      </c>
      <c r="Z39" s="142">
        <v>229.29765</v>
      </c>
      <c r="AA39" s="143">
        <f>SUM(БП23[[#This Row],[БП 2023.01]:[БП 2023.12]])</f>
        <v>2751.5718000000002</v>
      </c>
      <c r="AB39" s="85" t="str">
        <f>IFERROR(VLOOKUP(C39,IF(B39="Внереализация",Справочники!$R$3:$S$124,IF(B39="ОП",Справочники!$I$3:$J$300,IF(B39="ВП",Справочники!$L$3:$M$186,IF(B39="УР",Справочники!$O$3:$P$93,IF(B39="КР",Справочники!$F$3:$G$36,Справочники!$F$37:$G$37))))),2,FALSE),0)</f>
        <v>OP.09.03.03.06.06.00.00.00</v>
      </c>
      <c r="AC39" s="85" t="str">
        <f>IFERROR(IF($AB39="KR.09.03.00.00.00.00.00.00",VLOOKUP($L39,'Зависимые списки'!$P$55:$Q$57,2,FALSE),VLOOKUP(AB39,'NA-CF'!$A$2:$E$367,5,FALSE)),0)</f>
        <v>CF.03.03.06.09.03.03.06.00</v>
      </c>
      <c r="AD39" s="85" t="str">
        <f>IFERROR(VLOOKUP(AC39,'NA-CF'!$E$2:$F$367,2,FALSE),0)</f>
        <v>Текущий ремонт скважин</v>
      </c>
      <c r="AE39" s="48">
        <v>90</v>
      </c>
      <c r="AF39" s="55">
        <v>0.2</v>
      </c>
      <c r="AG39" s="135">
        <f t="shared" si="11"/>
        <v>0</v>
      </c>
      <c r="AH39" s="135">
        <f t="shared" si="11"/>
        <v>0</v>
      </c>
      <c r="AI39" s="135">
        <f t="shared" si="11"/>
        <v>0</v>
      </c>
      <c r="AJ39" s="135">
        <f t="shared" si="11"/>
        <v>275.15717999999998</v>
      </c>
      <c r="AK39" s="135">
        <f t="shared" si="11"/>
        <v>275.15717999999998</v>
      </c>
      <c r="AL39" s="135">
        <f t="shared" si="11"/>
        <v>275.15717999999998</v>
      </c>
      <c r="AM39" s="135">
        <f t="shared" si="11"/>
        <v>275.15717999999998</v>
      </c>
      <c r="AN39" s="135">
        <f t="shared" si="11"/>
        <v>275.15717999999998</v>
      </c>
      <c r="AO39" s="135">
        <f t="shared" si="11"/>
        <v>275.15717999999998</v>
      </c>
      <c r="AP39" s="135">
        <f t="shared" si="11"/>
        <v>275.15717999999998</v>
      </c>
      <c r="AQ39" s="135">
        <f t="shared" si="11"/>
        <v>275.15717999999998</v>
      </c>
      <c r="AR39" s="135">
        <f t="shared" si="3"/>
        <v>275.15717999999998</v>
      </c>
      <c r="AS39" s="149">
        <f t="shared" si="3"/>
        <v>275.15717999999998</v>
      </c>
      <c r="AT39" s="149">
        <f t="shared" si="3"/>
        <v>275.15717999999998</v>
      </c>
      <c r="AU39" s="149">
        <f t="shared" si="3"/>
        <v>275.15717999999998</v>
      </c>
      <c r="AV39" s="149">
        <f t="shared" si="3"/>
        <v>0</v>
      </c>
      <c r="AW39" s="149">
        <f t="shared" si="10"/>
        <v>0</v>
      </c>
      <c r="AX39" s="149">
        <f t="shared" si="10"/>
        <v>0</v>
      </c>
      <c r="AY39" s="149">
        <f t="shared" si="10"/>
        <v>0</v>
      </c>
      <c r="AZ39" s="149">
        <f t="shared" si="10"/>
        <v>0</v>
      </c>
      <c r="BA39" s="149">
        <f t="shared" si="10"/>
        <v>0</v>
      </c>
      <c r="BB39" s="149">
        <f t="shared" si="10"/>
        <v>0</v>
      </c>
      <c r="BC39" s="149">
        <f t="shared" si="10"/>
        <v>0</v>
      </c>
      <c r="BD39" s="149">
        <f t="shared" si="10"/>
        <v>0</v>
      </c>
      <c r="BE39" s="136">
        <v>275.15717999999998</v>
      </c>
      <c r="BF39" s="136">
        <v>275.15717999999998</v>
      </c>
      <c r="BG39" s="136">
        <v>275.15717999999998</v>
      </c>
      <c r="BH39" s="136"/>
      <c r="BI39" s="56"/>
      <c r="BJ39" s="56"/>
      <c r="BK39" s="56"/>
      <c r="BL39" s="56"/>
      <c r="BM39" s="56"/>
      <c r="BN39" s="56"/>
      <c r="BO39" s="56"/>
      <c r="BP39" s="56"/>
      <c r="BQ39" s="85" t="str">
        <f>CONCATENATE(IFERROR(VLOOKUP(A39,'Зависимые списки'!$J$2:$K$7,2,FALSE),"-"),B39)</f>
        <v>КанБайкал_ООООП</v>
      </c>
      <c r="BR39" s="85" t="s">
        <v>28</v>
      </c>
      <c r="BS39" s="85" t="s">
        <v>29</v>
      </c>
      <c r="BT39" s="85" t="str">
        <f>CONCATENATE(BQ39,IFERROR(VLOOKUP(F39,'Зависимые списки'!$J$9:$K$18,2,FALSE),"-"))</f>
        <v>КанБайкал_ООООПУнтыгейское РФК_месторождение</v>
      </c>
      <c r="BU39" s="85" t="str">
        <f>IFERROR(VLOOKUP(C39,'Зависимые списки'!$I$55:$J$66,2,FALSE),"Без_номенклатуры")</f>
        <v>Без_номенклатуры</v>
      </c>
      <c r="BV39" s="85" t="str">
        <f t="shared" si="12"/>
        <v>ОП2</v>
      </c>
      <c r="BW39" s="85" t="str">
        <f>IFERROR(VLOOKUP($BT39,'Зависимые списки'!$A$45:$B$101,2,FALSE),"-")</f>
        <v>Основное</v>
      </c>
      <c r="BX39" s="94" t="str">
        <f>IFERROR(VLOOKUP(B39,'Зависимые списки'!$C$55:$D$59,2,FALSE),"-")</f>
        <v>OPEX</v>
      </c>
      <c r="BY39" s="85" t="str">
        <f t="shared" si="13"/>
        <v>БП</v>
      </c>
      <c r="BZ39" s="85" t="str">
        <f>IFERROR(VLOOKUP(G39,vendor!$B$2:$C$1372,2,FALSE),"-")&amp;"_"&amp;IFERROR(VLOOKUP(БП23[[#This Row],[Компания]],Справочники!$A$3:$B$9,2,0),"-")</f>
        <v>PRD.002.000000071_COM008002</v>
      </c>
      <c r="CA39" s="116" t="e">
        <f ca="1">SUM(O39:OFFSET(O39,0,#REF!-1))</f>
        <v>#REF!</v>
      </c>
      <c r="CB3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9" s="134"/>
    </row>
    <row r="40" spans="1:81">
      <c r="A40" s="79" t="s">
        <v>902</v>
      </c>
      <c r="B40" s="79" t="s">
        <v>14</v>
      </c>
      <c r="C40" s="79" t="s">
        <v>426</v>
      </c>
      <c r="D40" s="95" t="str">
        <f>IF(БП23[[#This Row],[Компания]]="","",$D$4)</f>
        <v>Отдел ТиКРС</v>
      </c>
      <c r="E40" s="79" t="s">
        <v>1979</v>
      </c>
      <c r="F40" s="79" t="s">
        <v>8285</v>
      </c>
      <c r="G40" s="79" t="s">
        <v>2451</v>
      </c>
      <c r="H40" s="79" t="s">
        <v>3777</v>
      </c>
      <c r="I40" s="79" t="s">
        <v>31</v>
      </c>
      <c r="J40" s="79" t="s">
        <v>1268</v>
      </c>
      <c r="K40" s="79" t="s">
        <v>1279</v>
      </c>
      <c r="L40" s="79" t="s">
        <v>1258</v>
      </c>
      <c r="M40" s="79" t="s">
        <v>1282</v>
      </c>
      <c r="N40" s="79" t="s">
        <v>14498</v>
      </c>
      <c r="O40" s="142">
        <v>98.891930000000002</v>
      </c>
      <c r="P40" s="142">
        <v>98.891930000000002</v>
      </c>
      <c r="Q40" s="142">
        <v>98.891930000000002</v>
      </c>
      <c r="R40" s="142">
        <v>98.891930000000002</v>
      </c>
      <c r="S40" s="142">
        <v>98.891930000000002</v>
      </c>
      <c r="T40" s="142">
        <v>98.891930000000002</v>
      </c>
      <c r="U40" s="142">
        <v>98.891930000000002</v>
      </c>
      <c r="V40" s="142">
        <v>98.891930000000002</v>
      </c>
      <c r="W40" s="142">
        <v>98.891930000000002</v>
      </c>
      <c r="X40" s="142">
        <v>98.891930000000002</v>
      </c>
      <c r="Y40" s="142">
        <v>98.891930000000002</v>
      </c>
      <c r="Z40" s="142">
        <v>98.891930000000002</v>
      </c>
      <c r="AA40" s="143">
        <f>SUM(БП23[[#This Row],[БП 2023.01]:[БП 2023.12]])</f>
        <v>1186.70316</v>
      </c>
      <c r="AB40" s="85" t="str">
        <f>IFERROR(VLOOKUP(C40,IF(B40="Внереализация",Справочники!$R$3:$S$124,IF(B40="ОП",Справочники!$I$3:$J$300,IF(B40="ВП",Справочники!$L$3:$M$186,IF(B40="УР",Справочники!$O$3:$P$93,IF(B40="КР",Справочники!$F$3:$G$36,Справочники!$F$37:$G$37))))),2,FALSE),0)</f>
        <v>OP.09.03.03.06.06.00.00.00</v>
      </c>
      <c r="AC40" s="85" t="str">
        <f>IFERROR(IF($AB40="KR.09.03.00.00.00.00.00.00",VLOOKUP($L40,'Зависимые списки'!$P$55:$Q$57,2,FALSE),VLOOKUP(AB40,'NA-CF'!$A$2:$E$367,5,FALSE)),0)</f>
        <v>CF.03.03.06.09.03.03.06.00</v>
      </c>
      <c r="AD40" s="85" t="str">
        <f>IFERROR(VLOOKUP(AC40,'NA-CF'!$E$2:$F$367,2,FALSE),0)</f>
        <v>Текущий ремонт скважин</v>
      </c>
      <c r="AE40" s="48">
        <v>120</v>
      </c>
      <c r="AF40" s="55">
        <v>0.2</v>
      </c>
      <c r="AG40" s="135">
        <f t="shared" si="11"/>
        <v>0</v>
      </c>
      <c r="AH40" s="135">
        <f t="shared" si="11"/>
        <v>0</v>
      </c>
      <c r="AI40" s="135">
        <f t="shared" si="11"/>
        <v>0</v>
      </c>
      <c r="AJ40" s="135">
        <f t="shared" si="11"/>
        <v>0</v>
      </c>
      <c r="AK40" s="135">
        <f t="shared" si="11"/>
        <v>118.670316</v>
      </c>
      <c r="AL40" s="135">
        <f t="shared" si="11"/>
        <v>118.670316</v>
      </c>
      <c r="AM40" s="135">
        <f t="shared" si="11"/>
        <v>118.670316</v>
      </c>
      <c r="AN40" s="135">
        <f t="shared" si="11"/>
        <v>118.670316</v>
      </c>
      <c r="AO40" s="135">
        <f t="shared" si="11"/>
        <v>118.670316</v>
      </c>
      <c r="AP40" s="135">
        <f t="shared" si="11"/>
        <v>118.670316</v>
      </c>
      <c r="AQ40" s="135">
        <f t="shared" si="11"/>
        <v>118.670316</v>
      </c>
      <c r="AR40" s="135">
        <f t="shared" si="3"/>
        <v>118.670316</v>
      </c>
      <c r="AS40" s="149">
        <f t="shared" si="3"/>
        <v>118.670316</v>
      </c>
      <c r="AT40" s="149">
        <f t="shared" si="3"/>
        <v>118.670316</v>
      </c>
      <c r="AU40" s="149">
        <f t="shared" si="3"/>
        <v>118.670316</v>
      </c>
      <c r="AV40" s="149">
        <f t="shared" si="3"/>
        <v>118.670316</v>
      </c>
      <c r="AW40" s="149">
        <f t="shared" si="10"/>
        <v>0</v>
      </c>
      <c r="AX40" s="149">
        <f t="shared" si="10"/>
        <v>0</v>
      </c>
      <c r="AY40" s="149">
        <f t="shared" si="10"/>
        <v>0</v>
      </c>
      <c r="AZ40" s="149">
        <f t="shared" si="10"/>
        <v>0</v>
      </c>
      <c r="BA40" s="149">
        <f t="shared" si="10"/>
        <v>0</v>
      </c>
      <c r="BB40" s="149">
        <f t="shared" si="10"/>
        <v>0</v>
      </c>
      <c r="BC40" s="149">
        <f t="shared" si="10"/>
        <v>0</v>
      </c>
      <c r="BD40" s="149">
        <f t="shared" si="10"/>
        <v>0</v>
      </c>
      <c r="BE40" s="136">
        <v>118.670316</v>
      </c>
      <c r="BF40" s="136">
        <v>118.670316</v>
      </c>
      <c r="BG40" s="136">
        <v>118.670316</v>
      </c>
      <c r="BH40" s="136">
        <v>118.670316</v>
      </c>
      <c r="BI40" s="56"/>
      <c r="BJ40" s="56"/>
      <c r="BK40" s="56"/>
      <c r="BL40" s="56"/>
      <c r="BM40" s="56"/>
      <c r="BN40" s="56"/>
      <c r="BO40" s="56"/>
      <c r="BP40" s="56"/>
      <c r="BQ40" s="85" t="str">
        <f>CONCATENATE(IFERROR(VLOOKUP(A40,'Зависимые списки'!$J$2:$K$7,2,FALSE),"-"),B40)</f>
        <v>КанБайкал_ООООП</v>
      </c>
      <c r="BR40" s="85" t="s">
        <v>28</v>
      </c>
      <c r="BS40" s="85" t="s">
        <v>29</v>
      </c>
      <c r="BT40" s="85" t="str">
        <f>CONCATENATE(BQ40,IFERROR(VLOOKUP(F40,'Зависимые списки'!$J$9:$K$18,2,FALSE),"-"))</f>
        <v>КанБайкал_ООООПУнтыгейское РФК_месторождение</v>
      </c>
      <c r="BU40" s="85" t="str">
        <f>IFERROR(VLOOKUP(C40,'Зависимые списки'!$I$55:$J$66,2,FALSE),"Без_номенклатуры")</f>
        <v>Без_номенклатуры</v>
      </c>
      <c r="BV40" s="85" t="str">
        <f t="shared" si="12"/>
        <v>ОП2</v>
      </c>
      <c r="BW40" s="85" t="str">
        <f>IFERROR(VLOOKUP($BT40,'Зависимые списки'!$A$45:$B$101,2,FALSE),"-")</f>
        <v>Основное</v>
      </c>
      <c r="BX40" s="94" t="str">
        <f>IFERROR(VLOOKUP(B40,'Зависимые списки'!$C$55:$D$59,2,FALSE),"-")</f>
        <v>OPEX</v>
      </c>
      <c r="BY40" s="85" t="str">
        <f t="shared" si="13"/>
        <v>БП</v>
      </c>
      <c r="BZ40" s="85" t="str">
        <f>IFERROR(VLOOKUP(G40,vendor!$B$2:$C$1372,2,FALSE),"-")&amp;"_"&amp;IFERROR(VLOOKUP(БП23[[#This Row],[Компания]],Справочники!$A$3:$B$9,2,0),"-")</f>
        <v>PRD.002.100021033_COM008002</v>
      </c>
      <c r="CA40" s="116" t="e">
        <f ca="1">SUM(O40:OFFSET(O40,0,#REF!-1))</f>
        <v>#REF!</v>
      </c>
      <c r="CB4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0" s="134"/>
    </row>
    <row r="41" spans="1:81">
      <c r="A41" s="79" t="s">
        <v>902</v>
      </c>
      <c r="B41" s="79" t="s">
        <v>14</v>
      </c>
      <c r="C41" s="79" t="s">
        <v>426</v>
      </c>
      <c r="D41" s="95" t="str">
        <f>IF(БП23[[#This Row],[Компания]]="","",$D$4)</f>
        <v>Отдел ТиКРС</v>
      </c>
      <c r="E41" s="79" t="s">
        <v>1979</v>
      </c>
      <c r="F41" s="79" t="s">
        <v>8285</v>
      </c>
      <c r="G41" s="79" t="s">
        <v>2451</v>
      </c>
      <c r="H41" s="79" t="s">
        <v>3777</v>
      </c>
      <c r="I41" s="79" t="s">
        <v>31</v>
      </c>
      <c r="J41" s="79" t="s">
        <v>1268</v>
      </c>
      <c r="K41" s="79" t="s">
        <v>1279</v>
      </c>
      <c r="L41" s="79" t="s">
        <v>1258</v>
      </c>
      <c r="M41" s="79" t="s">
        <v>1282</v>
      </c>
      <c r="N41" s="79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3">
        <f>SUM(БП23[[#This Row],[БП 2023.01]:[БП 2023.12]])</f>
        <v>0</v>
      </c>
      <c r="AB41" s="85" t="str">
        <f>IFERROR(VLOOKUP(C41,IF(B41="Внереализация",Справочники!$R$3:$S$124,IF(B41="ОП",Справочники!$I$3:$J$300,IF(B41="ВП",Справочники!$L$3:$M$186,IF(B41="УР",Справочники!$O$3:$P$93,IF(B41="КР",Справочники!$F$3:$G$36,Справочники!$F$37:$G$37))))),2,FALSE),0)</f>
        <v>OP.09.03.03.06.06.00.00.00</v>
      </c>
      <c r="AC41" s="85" t="str">
        <f>IFERROR(IF($AB41="KR.09.03.00.00.00.00.00.00",VLOOKUP($L41,'Зависимые списки'!$P$55:$Q$57,2,FALSE),VLOOKUP(AB41,'NA-CF'!$A$2:$E$367,5,FALSE)),0)</f>
        <v>CF.03.03.06.09.03.03.06.00</v>
      </c>
      <c r="AD41" s="85" t="str">
        <f>IFERROR(VLOOKUP(AC41,'NA-CF'!$E$2:$F$367,2,FALSE),0)</f>
        <v>Текущий ремонт скважин</v>
      </c>
      <c r="AE41" s="48">
        <v>120</v>
      </c>
      <c r="AF41" s="55">
        <v>0.2</v>
      </c>
      <c r="AG41" s="135">
        <f t="shared" si="11"/>
        <v>0</v>
      </c>
      <c r="AH41" s="135">
        <f t="shared" si="11"/>
        <v>0</v>
      </c>
      <c r="AI41" s="135">
        <f t="shared" si="11"/>
        <v>0</v>
      </c>
      <c r="AJ41" s="135">
        <f t="shared" si="11"/>
        <v>0</v>
      </c>
      <c r="AK41" s="135">
        <f t="shared" si="11"/>
        <v>0</v>
      </c>
      <c r="AL41" s="135">
        <f t="shared" si="11"/>
        <v>0</v>
      </c>
      <c r="AM41" s="135">
        <f t="shared" si="11"/>
        <v>0</v>
      </c>
      <c r="AN41" s="135">
        <f t="shared" si="11"/>
        <v>0</v>
      </c>
      <c r="AO41" s="135">
        <f t="shared" si="11"/>
        <v>0</v>
      </c>
      <c r="AP41" s="135">
        <f t="shared" si="11"/>
        <v>0</v>
      </c>
      <c r="AQ41" s="135">
        <f t="shared" si="11"/>
        <v>0</v>
      </c>
      <c r="AR41" s="135">
        <f t="shared" si="3"/>
        <v>0</v>
      </c>
      <c r="AS41" s="149">
        <f t="shared" si="3"/>
        <v>0</v>
      </c>
      <c r="AT41" s="149">
        <f t="shared" si="3"/>
        <v>0</v>
      </c>
      <c r="AU41" s="149">
        <f t="shared" si="3"/>
        <v>0</v>
      </c>
      <c r="AV41" s="149">
        <f t="shared" si="3"/>
        <v>0</v>
      </c>
      <c r="AW41" s="149">
        <f t="shared" si="10"/>
        <v>0</v>
      </c>
      <c r="AX41" s="149">
        <f t="shared" si="10"/>
        <v>0</v>
      </c>
      <c r="AY41" s="149">
        <f t="shared" si="10"/>
        <v>0</v>
      </c>
      <c r="AZ41" s="149">
        <f t="shared" si="10"/>
        <v>0</v>
      </c>
      <c r="BA41" s="149">
        <f t="shared" si="10"/>
        <v>0</v>
      </c>
      <c r="BB41" s="149">
        <f t="shared" si="10"/>
        <v>0</v>
      </c>
      <c r="BC41" s="149">
        <f t="shared" si="10"/>
        <v>0</v>
      </c>
      <c r="BD41" s="149">
        <f t="shared" si="10"/>
        <v>0</v>
      </c>
      <c r="BE41" s="136"/>
      <c r="BF41" s="136"/>
      <c r="BG41" s="136"/>
      <c r="BH41" s="136"/>
      <c r="BI41" s="56"/>
      <c r="BJ41" s="56"/>
      <c r="BK41" s="56"/>
      <c r="BL41" s="56"/>
      <c r="BM41" s="56"/>
      <c r="BN41" s="56"/>
      <c r="BO41" s="56"/>
      <c r="BP41" s="56"/>
      <c r="BQ41" s="85" t="str">
        <f>CONCATENATE(IFERROR(VLOOKUP(A41,'Зависимые списки'!$J$2:$K$7,2,FALSE),"-"),B41)</f>
        <v>КанБайкал_ООООП</v>
      </c>
      <c r="BR41" s="85" t="s">
        <v>28</v>
      </c>
      <c r="BS41" s="85" t="s">
        <v>29</v>
      </c>
      <c r="BT41" s="85" t="str">
        <f>CONCATENATE(BQ41,IFERROR(VLOOKUP(F41,'Зависимые списки'!$J$9:$K$18,2,FALSE),"-"))</f>
        <v>КанБайкал_ООООПУнтыгейское РФК_месторождение</v>
      </c>
      <c r="BU41" s="85" t="str">
        <f>IFERROR(VLOOKUP(C41,'Зависимые списки'!$I$55:$J$66,2,FALSE),"Без_номенклатуры")</f>
        <v>Без_номенклатуры</v>
      </c>
      <c r="BV41" s="85" t="str">
        <f t="shared" si="12"/>
        <v>ОП2</v>
      </c>
      <c r="BW41" s="85" t="str">
        <f>IFERROR(VLOOKUP($BT41,'Зависимые списки'!$A$45:$B$101,2,FALSE),"-")</f>
        <v>Основное</v>
      </c>
      <c r="BX41" s="94" t="str">
        <f>IFERROR(VLOOKUP(B41,'Зависимые списки'!$C$55:$D$59,2,FALSE),"-")</f>
        <v>OPEX</v>
      </c>
      <c r="BY41" s="85" t="str">
        <f t="shared" si="13"/>
        <v>БП</v>
      </c>
      <c r="BZ41" s="85" t="str">
        <f>IFERROR(VLOOKUP(G41,vendor!$B$2:$C$1372,2,FALSE),"-")&amp;"_"&amp;IFERROR(VLOOKUP(БП23[[#This Row],[Компания]],Справочники!$A$3:$B$9,2,0),"-")</f>
        <v>PRD.002.100021033_COM008002</v>
      </c>
      <c r="CA41" s="116" t="e">
        <f ca="1">SUM(O41:OFFSET(O41,0,#REF!-1))</f>
        <v>#REF!</v>
      </c>
      <c r="CB4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1" s="134"/>
    </row>
    <row r="42" spans="1:81" hidden="1">
      <c r="A42" s="79" t="s">
        <v>902</v>
      </c>
      <c r="B42" s="79" t="s">
        <v>14</v>
      </c>
      <c r="C42" s="79" t="s">
        <v>426</v>
      </c>
      <c r="D42" s="95" t="str">
        <f>IF(БП23[[#This Row],[Компания]]="","",$D$4)</f>
        <v>Отдел ТиКРС</v>
      </c>
      <c r="E42" s="79" t="s">
        <v>1979</v>
      </c>
      <c r="F42" s="79" t="s">
        <v>8285</v>
      </c>
      <c r="G42" s="79" t="s">
        <v>2192</v>
      </c>
      <c r="H42" s="79" t="s">
        <v>5864</v>
      </c>
      <c r="I42" s="79" t="s">
        <v>31</v>
      </c>
      <c r="J42" s="79" t="s">
        <v>1268</v>
      </c>
      <c r="K42" s="79" t="s">
        <v>1279</v>
      </c>
      <c r="L42" s="79" t="s">
        <v>1258</v>
      </c>
      <c r="M42" s="79" t="s">
        <v>1282</v>
      </c>
      <c r="N42" s="79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3">
        <f>SUM(БП23[[#This Row],[БП 2023.01]:[БП 2023.12]])</f>
        <v>0</v>
      </c>
      <c r="AB42" s="85" t="str">
        <f>IFERROR(VLOOKUP(C42,IF(B42="Внереализация",Справочники!$R$3:$S$124,IF(B42="ОП",Справочники!$I$3:$J$300,IF(B42="ВП",Справочники!$L$3:$M$186,IF(B42="УР",Справочники!$O$3:$P$93,IF(B42="КР",Справочники!$F$3:$G$36,Справочники!$F$37:$G$37))))),2,FALSE),0)</f>
        <v>OP.09.03.03.06.06.00.00.00</v>
      </c>
      <c r="AC42" s="85" t="str">
        <f>IFERROR(IF($AB42="KR.09.03.00.00.00.00.00.00",VLOOKUP($L42,'Зависимые списки'!$P$55:$Q$57,2,FALSE),VLOOKUP(AB42,'NA-CF'!$A$2:$E$367,5,FALSE)),0)</f>
        <v>CF.03.03.06.09.03.03.06.00</v>
      </c>
      <c r="AD42" s="85" t="str">
        <f>IFERROR(VLOOKUP(AC42,'NA-CF'!$E$2:$F$367,2,FALSE),0)</f>
        <v>Текущий ремонт скважин</v>
      </c>
      <c r="AE42" s="48">
        <v>90</v>
      </c>
      <c r="AF42" s="55">
        <v>0.2</v>
      </c>
      <c r="AG42" s="135">
        <f t="shared" si="11"/>
        <v>0</v>
      </c>
      <c r="AH42" s="135">
        <f t="shared" si="11"/>
        <v>0</v>
      </c>
      <c r="AI42" s="135">
        <f t="shared" si="11"/>
        <v>0</v>
      </c>
      <c r="AJ42" s="135">
        <f t="shared" si="11"/>
        <v>0</v>
      </c>
      <c r="AK42" s="135">
        <f t="shared" si="11"/>
        <v>0</v>
      </c>
      <c r="AL42" s="135">
        <f t="shared" si="11"/>
        <v>0</v>
      </c>
      <c r="AM42" s="135">
        <f t="shared" si="11"/>
        <v>0</v>
      </c>
      <c r="AN42" s="135">
        <f t="shared" si="11"/>
        <v>0</v>
      </c>
      <c r="AO42" s="135">
        <f t="shared" si="11"/>
        <v>0</v>
      </c>
      <c r="AP42" s="135">
        <f t="shared" si="11"/>
        <v>0</v>
      </c>
      <c r="AQ42" s="135">
        <f t="shared" si="11"/>
        <v>0</v>
      </c>
      <c r="AR42" s="135">
        <f t="shared" si="3"/>
        <v>0</v>
      </c>
      <c r="AS42" s="149">
        <f t="shared" si="3"/>
        <v>0</v>
      </c>
      <c r="AT42" s="149">
        <f t="shared" si="3"/>
        <v>0</v>
      </c>
      <c r="AU42" s="149">
        <f t="shared" si="3"/>
        <v>0</v>
      </c>
      <c r="AV42" s="149">
        <f t="shared" si="3"/>
        <v>0</v>
      </c>
      <c r="AW42" s="149">
        <f t="shared" si="10"/>
        <v>0</v>
      </c>
      <c r="AX42" s="149">
        <f t="shared" si="10"/>
        <v>0</v>
      </c>
      <c r="AY42" s="149">
        <f t="shared" si="10"/>
        <v>0</v>
      </c>
      <c r="AZ42" s="149">
        <f t="shared" si="10"/>
        <v>0</v>
      </c>
      <c r="BA42" s="149">
        <f t="shared" si="10"/>
        <v>0</v>
      </c>
      <c r="BB42" s="149">
        <f t="shared" si="10"/>
        <v>0</v>
      </c>
      <c r="BC42" s="149">
        <f t="shared" si="10"/>
        <v>0</v>
      </c>
      <c r="BD42" s="149">
        <f t="shared" si="10"/>
        <v>0</v>
      </c>
      <c r="BE42" s="136">
        <v>7579.5945599999995</v>
      </c>
      <c r="BF42" s="136">
        <v>5453.6107200000006</v>
      </c>
      <c r="BG42" s="136">
        <v>5361.1766400000006</v>
      </c>
      <c r="BH42" s="136"/>
      <c r="BI42" s="56"/>
      <c r="BJ42" s="56"/>
      <c r="BK42" s="56"/>
      <c r="BL42" s="56"/>
      <c r="BM42" s="56"/>
      <c r="BN42" s="56"/>
      <c r="BO42" s="56"/>
      <c r="BP42" s="56"/>
      <c r="BQ42" s="85" t="str">
        <f>CONCATENATE(IFERROR(VLOOKUP(A42,'Зависимые списки'!$J$2:$K$7,2,FALSE),"-"),B42)</f>
        <v>КанБайкал_ООООП</v>
      </c>
      <c r="BR42" s="85" t="s">
        <v>28</v>
      </c>
      <c r="BS42" s="85" t="s">
        <v>29</v>
      </c>
      <c r="BT42" s="85" t="str">
        <f>CONCATENATE(BQ42,IFERROR(VLOOKUP(F42,'Зависимые списки'!$J$9:$K$18,2,FALSE),"-"))</f>
        <v>КанБайкал_ООООПУнтыгейское РФК_месторождение</v>
      </c>
      <c r="BU42" s="85" t="str">
        <f>IFERROR(VLOOKUP(C42,'Зависимые списки'!$I$55:$J$66,2,FALSE),"Без_номенклатуры")</f>
        <v>Без_номенклатуры</v>
      </c>
      <c r="BV42" s="85" t="str">
        <f t="shared" si="12"/>
        <v>ОП2</v>
      </c>
      <c r="BW42" s="85" t="str">
        <f>IFERROR(VLOOKUP($BT42,'Зависимые списки'!$A$45:$B$101,2,FALSE),"-")</f>
        <v>Основное</v>
      </c>
      <c r="BX42" s="94" t="str">
        <f>IFERROR(VLOOKUP(B42,'Зависимые списки'!$C$55:$D$59,2,FALSE),"-")</f>
        <v>OPEX</v>
      </c>
      <c r="BY42" s="85" t="str">
        <f t="shared" si="13"/>
        <v>БП</v>
      </c>
      <c r="BZ42" s="85" t="str">
        <f>IFERROR(VLOOKUP(G42,vendor!$B$2:$C$1372,2,FALSE),"-")&amp;"_"&amp;IFERROR(VLOOKUP(БП23[[#This Row],[Компания]],Справочники!$A$3:$B$9,2,0),"-")</f>
        <v>PRD.002.000000071_COM008002</v>
      </c>
      <c r="CA42" s="116" t="e">
        <f ca="1">SUM(O42:OFFSET(O42,0,#REF!-1))</f>
        <v>#REF!</v>
      </c>
      <c r="CB4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2" s="134"/>
    </row>
    <row r="43" spans="1:81" hidden="1">
      <c r="A43" s="79" t="s">
        <v>902</v>
      </c>
      <c r="B43" s="79" t="s">
        <v>14</v>
      </c>
      <c r="C43" s="79" t="s">
        <v>426</v>
      </c>
      <c r="D43" s="95" t="str">
        <f>IF(БП23[[#This Row],[Компания]]="","",$D$4)</f>
        <v>Отдел ТиКРС</v>
      </c>
      <c r="E43" s="79" t="s">
        <v>1979</v>
      </c>
      <c r="F43" s="79" t="s">
        <v>8285</v>
      </c>
      <c r="G43" s="79" t="s">
        <v>2192</v>
      </c>
      <c r="H43" s="79" t="s">
        <v>5864</v>
      </c>
      <c r="I43" s="79" t="s">
        <v>31</v>
      </c>
      <c r="J43" s="79" t="s">
        <v>1268</v>
      </c>
      <c r="K43" s="79" t="s">
        <v>1279</v>
      </c>
      <c r="L43" s="79" t="s">
        <v>1258</v>
      </c>
      <c r="M43" s="79" t="s">
        <v>1282</v>
      </c>
      <c r="N43" s="79" t="s">
        <v>14502</v>
      </c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1230.7814800000001</v>
      </c>
      <c r="Y43" s="142">
        <v>0</v>
      </c>
      <c r="Z43" s="142">
        <v>0</v>
      </c>
      <c r="AA43" s="143">
        <f>SUM(БП23[[#This Row],[БП 2023.01]:[БП 2023.12]])</f>
        <v>1230.7814800000001</v>
      </c>
      <c r="AB43" s="85" t="str">
        <f>IFERROR(VLOOKUP(C43,IF(B43="Внереализация",Справочники!$R$3:$S$124,IF(B43="ОП",Справочники!$I$3:$J$300,IF(B43="ВП",Справочники!$L$3:$M$186,IF(B43="УР",Справочники!$O$3:$P$93,IF(B43="КР",Справочники!$F$3:$G$36,Справочники!$F$37:$G$37))))),2,FALSE),0)</f>
        <v>OP.09.03.03.06.06.00.00.00</v>
      </c>
      <c r="AC43" s="85" t="str">
        <f>IFERROR(IF($AB43="KR.09.03.00.00.00.00.00.00",VLOOKUP($L43,'Зависимые списки'!$P$55:$Q$57,2,FALSE),VLOOKUP(AB43,'NA-CF'!$A$2:$E$367,5,FALSE)),0)</f>
        <v>CF.03.03.06.09.03.03.06.00</v>
      </c>
      <c r="AD43" s="85" t="str">
        <f>IFERROR(VLOOKUP(AC43,'NA-CF'!$E$2:$F$367,2,FALSE),0)</f>
        <v>Текущий ремонт скважин</v>
      </c>
      <c r="AE43" s="48">
        <v>90</v>
      </c>
      <c r="AF43" s="55">
        <v>0.2</v>
      </c>
      <c r="AG43" s="135">
        <f t="shared" si="11"/>
        <v>0</v>
      </c>
      <c r="AH43" s="135">
        <f t="shared" si="11"/>
        <v>0</v>
      </c>
      <c r="AI43" s="135">
        <f t="shared" si="11"/>
        <v>0</v>
      </c>
      <c r="AJ43" s="135">
        <f t="shared" si="11"/>
        <v>0</v>
      </c>
      <c r="AK43" s="135">
        <f t="shared" si="11"/>
        <v>0</v>
      </c>
      <c r="AL43" s="135">
        <f t="shared" si="11"/>
        <v>0</v>
      </c>
      <c r="AM43" s="135">
        <f t="shared" si="11"/>
        <v>0</v>
      </c>
      <c r="AN43" s="135">
        <f t="shared" si="11"/>
        <v>0</v>
      </c>
      <c r="AO43" s="135">
        <f t="shared" si="11"/>
        <v>0</v>
      </c>
      <c r="AP43" s="135">
        <f t="shared" si="11"/>
        <v>0</v>
      </c>
      <c r="AQ43" s="135">
        <f t="shared" si="11"/>
        <v>0</v>
      </c>
      <c r="AR43" s="135">
        <f t="shared" si="3"/>
        <v>0</v>
      </c>
      <c r="AS43" s="149">
        <f t="shared" si="3"/>
        <v>1476.937776</v>
      </c>
      <c r="AT43" s="149">
        <f t="shared" si="3"/>
        <v>0</v>
      </c>
      <c r="AU43" s="149">
        <f t="shared" si="3"/>
        <v>0</v>
      </c>
      <c r="AV43" s="149">
        <f t="shared" si="3"/>
        <v>0</v>
      </c>
      <c r="AW43" s="149">
        <f t="shared" si="10"/>
        <v>0</v>
      </c>
      <c r="AX43" s="149">
        <f t="shared" si="10"/>
        <v>0</v>
      </c>
      <c r="AY43" s="149">
        <f t="shared" si="10"/>
        <v>0</v>
      </c>
      <c r="AZ43" s="149">
        <f t="shared" si="10"/>
        <v>0</v>
      </c>
      <c r="BA43" s="149">
        <f t="shared" si="10"/>
        <v>0</v>
      </c>
      <c r="BB43" s="149">
        <f t="shared" si="10"/>
        <v>0</v>
      </c>
      <c r="BC43" s="149">
        <f t="shared" si="10"/>
        <v>0</v>
      </c>
      <c r="BD43" s="149">
        <f t="shared" si="10"/>
        <v>0</v>
      </c>
      <c r="BE43" s="136"/>
      <c r="BF43" s="136"/>
      <c r="BG43" s="136"/>
      <c r="BH43" s="136"/>
      <c r="BI43" s="56"/>
      <c r="BJ43" s="56"/>
      <c r="BK43" s="56"/>
      <c r="BL43" s="56"/>
      <c r="BM43" s="56"/>
      <c r="BN43" s="56"/>
      <c r="BO43" s="56"/>
      <c r="BP43" s="56"/>
      <c r="BQ43" s="85" t="str">
        <f>CONCATENATE(IFERROR(VLOOKUP(A43,'Зависимые списки'!$J$2:$K$7,2,FALSE),"-"),B43)</f>
        <v>КанБайкал_ООООП</v>
      </c>
      <c r="BR43" s="85" t="s">
        <v>28</v>
      </c>
      <c r="BS43" s="85" t="s">
        <v>29</v>
      </c>
      <c r="BT43" s="85" t="str">
        <f>CONCATENATE(BQ43,IFERROR(VLOOKUP(F43,'Зависимые списки'!$J$9:$K$18,2,FALSE),"-"))</f>
        <v>КанБайкал_ООООПУнтыгейское РФК_месторождение</v>
      </c>
      <c r="BU43" s="85" t="str">
        <f>IFERROR(VLOOKUP(C43,'Зависимые списки'!$I$55:$J$66,2,FALSE),"Без_номенклатуры")</f>
        <v>Без_номенклатуры</v>
      </c>
      <c r="BV43" s="85" t="str">
        <f t="shared" si="12"/>
        <v>ОП2</v>
      </c>
      <c r="BW43" s="85" t="str">
        <f>IFERROR(VLOOKUP($BT43,'Зависимые списки'!$A$45:$B$101,2,FALSE),"-")</f>
        <v>Основное</v>
      </c>
      <c r="BX43" s="94" t="str">
        <f>IFERROR(VLOOKUP(B43,'Зависимые списки'!$C$55:$D$59,2,FALSE),"-")</f>
        <v>OPEX</v>
      </c>
      <c r="BY43" s="85" t="str">
        <f t="shared" si="13"/>
        <v>БП</v>
      </c>
      <c r="BZ43" s="85" t="str">
        <f>IFERROR(VLOOKUP(G43,vendor!$B$2:$C$1372,2,FALSE),"-")&amp;"_"&amp;IFERROR(VLOOKUP(БП23[[#This Row],[Компания]],Справочники!$A$3:$B$9,2,0),"-")</f>
        <v>PRD.002.000000071_COM008002</v>
      </c>
      <c r="CA43" s="116" t="e">
        <f ca="1">SUM(O43:OFFSET(O43,0,#REF!-1))</f>
        <v>#REF!</v>
      </c>
      <c r="CB4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3" s="134"/>
    </row>
    <row r="44" spans="1:81" hidden="1">
      <c r="A44" s="79" t="s">
        <v>902</v>
      </c>
      <c r="B44" s="79" t="s">
        <v>14</v>
      </c>
      <c r="C44" s="79" t="s">
        <v>426</v>
      </c>
      <c r="D44" s="95" t="str">
        <f>IF(БП23[[#This Row],[Компания]]="","",$D$4)</f>
        <v>Отдел ТиКРС</v>
      </c>
      <c r="E44" s="79" t="s">
        <v>1979</v>
      </c>
      <c r="F44" s="79" t="s">
        <v>8285</v>
      </c>
      <c r="G44" s="79" t="s">
        <v>2192</v>
      </c>
      <c r="H44" s="79" t="s">
        <v>5864</v>
      </c>
      <c r="I44" s="79" t="s">
        <v>31</v>
      </c>
      <c r="J44" s="79" t="s">
        <v>1268</v>
      </c>
      <c r="K44" s="79" t="s">
        <v>1279</v>
      </c>
      <c r="L44" s="79" t="s">
        <v>1258</v>
      </c>
      <c r="M44" s="79" t="s">
        <v>1282</v>
      </c>
      <c r="N44" s="79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3">
        <f>SUM(БП23[[#This Row],[БП 2023.01]:[БП 2023.12]])</f>
        <v>0</v>
      </c>
      <c r="AB44" s="85" t="str">
        <f>IFERROR(VLOOKUP(C44,IF(B44="Внереализация",Справочники!$R$3:$S$124,IF(B44="ОП",Справочники!$I$3:$J$300,IF(B44="ВП",Справочники!$L$3:$M$186,IF(B44="УР",Справочники!$O$3:$P$93,IF(B44="КР",Справочники!$F$3:$G$36,Справочники!$F$37:$G$37))))),2,FALSE),0)</f>
        <v>OP.09.03.03.06.06.00.00.00</v>
      </c>
      <c r="AC44" s="85" t="str">
        <f>IFERROR(IF($AB44="KR.09.03.00.00.00.00.00.00",VLOOKUP($L44,'Зависимые списки'!$P$55:$Q$57,2,FALSE),VLOOKUP(AB44,'NA-CF'!$A$2:$E$367,5,FALSE)),0)</f>
        <v>CF.03.03.06.09.03.03.06.00</v>
      </c>
      <c r="AD44" s="85" t="str">
        <f>IFERROR(VLOOKUP(AC44,'NA-CF'!$E$2:$F$367,2,FALSE),0)</f>
        <v>Текущий ремонт скважин</v>
      </c>
      <c r="AE44" s="48">
        <v>90</v>
      </c>
      <c r="AF44" s="55">
        <v>0.2</v>
      </c>
      <c r="AG44" s="135">
        <f t="shared" si="11"/>
        <v>0</v>
      </c>
      <c r="AH44" s="135">
        <f t="shared" si="11"/>
        <v>0</v>
      </c>
      <c r="AI44" s="135">
        <f t="shared" si="11"/>
        <v>0</v>
      </c>
      <c r="AJ44" s="135">
        <f t="shared" si="11"/>
        <v>0</v>
      </c>
      <c r="AK44" s="135">
        <f t="shared" si="11"/>
        <v>0</v>
      </c>
      <c r="AL44" s="135">
        <f t="shared" si="11"/>
        <v>0</v>
      </c>
      <c r="AM44" s="135">
        <f t="shared" si="11"/>
        <v>0</v>
      </c>
      <c r="AN44" s="135">
        <f t="shared" si="11"/>
        <v>0</v>
      </c>
      <c r="AO44" s="135">
        <f t="shared" si="11"/>
        <v>0</v>
      </c>
      <c r="AP44" s="135">
        <f t="shared" si="11"/>
        <v>0</v>
      </c>
      <c r="AQ44" s="135">
        <f t="shared" si="11"/>
        <v>0</v>
      </c>
      <c r="AR44" s="135">
        <f t="shared" si="3"/>
        <v>0</v>
      </c>
      <c r="AS44" s="149">
        <f t="shared" si="3"/>
        <v>0</v>
      </c>
      <c r="AT44" s="149">
        <f t="shared" si="3"/>
        <v>0</v>
      </c>
      <c r="AU44" s="149">
        <f t="shared" si="3"/>
        <v>0</v>
      </c>
      <c r="AV44" s="149">
        <f t="shared" si="3"/>
        <v>0</v>
      </c>
      <c r="AW44" s="149">
        <f t="shared" si="10"/>
        <v>0</v>
      </c>
      <c r="AX44" s="149">
        <f t="shared" si="10"/>
        <v>0</v>
      </c>
      <c r="AY44" s="149">
        <f t="shared" si="10"/>
        <v>0</v>
      </c>
      <c r="AZ44" s="149">
        <f t="shared" si="10"/>
        <v>0</v>
      </c>
      <c r="BA44" s="149">
        <f t="shared" si="10"/>
        <v>0</v>
      </c>
      <c r="BB44" s="149">
        <f t="shared" si="10"/>
        <v>0</v>
      </c>
      <c r="BC44" s="149">
        <f t="shared" si="10"/>
        <v>0</v>
      </c>
      <c r="BD44" s="149">
        <f t="shared" si="10"/>
        <v>0</v>
      </c>
      <c r="BE44" s="136"/>
      <c r="BF44" s="136"/>
      <c r="BG44" s="136"/>
      <c r="BH44" s="136"/>
      <c r="BI44" s="56"/>
      <c r="BJ44" s="56"/>
      <c r="BK44" s="56"/>
      <c r="BL44" s="56"/>
      <c r="BM44" s="56"/>
      <c r="BN44" s="56"/>
      <c r="BO44" s="56"/>
      <c r="BP44" s="56"/>
      <c r="BQ44" s="85" t="str">
        <f>CONCATENATE(IFERROR(VLOOKUP(A44,'Зависимые списки'!$J$2:$K$7,2,FALSE),"-"),B44)</f>
        <v>КанБайкал_ООООП</v>
      </c>
      <c r="BR44" s="85" t="s">
        <v>28</v>
      </c>
      <c r="BS44" s="85" t="s">
        <v>29</v>
      </c>
      <c r="BT44" s="85" t="str">
        <f>CONCATENATE(BQ44,IFERROR(VLOOKUP(F44,'Зависимые списки'!$J$9:$K$18,2,FALSE),"-"))</f>
        <v>КанБайкал_ООООПУнтыгейское РФК_месторождение</v>
      </c>
      <c r="BU44" s="85" t="str">
        <f>IFERROR(VLOOKUP(C44,'Зависимые списки'!$I$55:$J$66,2,FALSE),"Без_номенклатуры")</f>
        <v>Без_номенклатуры</v>
      </c>
      <c r="BV44" s="85" t="str">
        <f t="shared" si="12"/>
        <v>ОП2</v>
      </c>
      <c r="BW44" s="85" t="str">
        <f>IFERROR(VLOOKUP($BT44,'Зависимые списки'!$A$45:$B$101,2,FALSE),"-")</f>
        <v>Основное</v>
      </c>
      <c r="BX44" s="94" t="str">
        <f>IFERROR(VLOOKUP(B44,'Зависимые списки'!$C$55:$D$59,2,FALSE),"-")</f>
        <v>OPEX</v>
      </c>
      <c r="BY44" s="85" t="str">
        <f t="shared" si="13"/>
        <v>БП</v>
      </c>
      <c r="BZ44" s="85" t="str">
        <f>IFERROR(VLOOKUP(G44,vendor!$B$2:$C$1372,2,FALSE),"-")&amp;"_"&amp;IFERROR(VLOOKUP(БП23[[#This Row],[Компания]],Справочники!$A$3:$B$9,2,0),"-")</f>
        <v>PRD.002.000000071_COM008002</v>
      </c>
      <c r="CA44" s="116" t="e">
        <f ca="1">SUM(O44:OFFSET(O44,0,#REF!-1))</f>
        <v>#REF!</v>
      </c>
      <c r="CB4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4" s="134"/>
    </row>
    <row r="45" spans="1:81" hidden="1">
      <c r="A45" s="79" t="s">
        <v>902</v>
      </c>
      <c r="B45" s="79" t="s">
        <v>14</v>
      </c>
      <c r="C45" s="79" t="s">
        <v>293</v>
      </c>
      <c r="D45" s="95" t="str">
        <f>IF(БП23[[#This Row],[Компания]]="","",$D$4)</f>
        <v>Отдел ТиКРС</v>
      </c>
      <c r="E45" s="79" t="s">
        <v>1979</v>
      </c>
      <c r="F45" s="79" t="s">
        <v>2547</v>
      </c>
      <c r="G45" s="79" t="s">
        <v>904</v>
      </c>
      <c r="H45" s="79"/>
      <c r="I45" s="79" t="s">
        <v>31</v>
      </c>
      <c r="J45" s="79" t="s">
        <v>1268</v>
      </c>
      <c r="K45" s="79" t="s">
        <v>1279</v>
      </c>
      <c r="L45" s="79" t="s">
        <v>1258</v>
      </c>
      <c r="M45" s="79" t="s">
        <v>1282</v>
      </c>
      <c r="N45" s="79" t="s">
        <v>14494</v>
      </c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3">
        <f>SUM(БП23[[#This Row],[БП 2023.01]:[БП 2023.12]])</f>
        <v>0</v>
      </c>
      <c r="AB45" s="85" t="str">
        <f>IFERROR(VLOOKUP(C45,IF(B45="Внереализация",Справочники!$R$3:$S$124,IF(B45="ОП",Справочники!$I$3:$J$300,IF(B45="ВП",Справочники!$L$3:$M$186,IF(B45="УР",Справочники!$O$3:$P$93,IF(B45="КР",Справочники!$F$3:$G$36,Справочники!$F$37:$G$37))))),2,FALSE),0)</f>
        <v>OP.09.03.03.03.03.06.00.00</v>
      </c>
      <c r="AC45" s="85" t="str">
        <f>IFERROR(IF($AB45="KR.09.03.00.00.00.00.00.00",VLOOKUP($L45,'Зависимые списки'!$P$55:$Q$57,2,FALSE),VLOOKUP(AB45,'NA-CF'!$A$2:$E$367,5,FALSE)),0)</f>
        <v>CF.03.03.06.09.03.03.03.00</v>
      </c>
      <c r="AD45" s="85" t="str">
        <f>IFERROR(VLOOKUP(AC45,'NA-CF'!$E$2:$F$367,2,FALSE),0)</f>
        <v>Капитальный ремонт скважин</v>
      </c>
      <c r="AE45" s="48">
        <v>90</v>
      </c>
      <c r="AF45" s="55">
        <v>0.2</v>
      </c>
      <c r="AG45" s="135">
        <f t="shared" si="11"/>
        <v>0</v>
      </c>
      <c r="AH45" s="135">
        <f t="shared" si="11"/>
        <v>0</v>
      </c>
      <c r="AI45" s="135">
        <f t="shared" si="11"/>
        <v>0</v>
      </c>
      <c r="AJ45" s="135">
        <f t="shared" si="11"/>
        <v>0</v>
      </c>
      <c r="AK45" s="135">
        <f t="shared" si="11"/>
        <v>0</v>
      </c>
      <c r="AL45" s="135">
        <f t="shared" si="11"/>
        <v>0</v>
      </c>
      <c r="AM45" s="135">
        <f t="shared" si="11"/>
        <v>0</v>
      </c>
      <c r="AN45" s="135">
        <f t="shared" si="11"/>
        <v>0</v>
      </c>
      <c r="AO45" s="135">
        <f t="shared" si="11"/>
        <v>0</v>
      </c>
      <c r="AP45" s="135">
        <f t="shared" si="11"/>
        <v>0</v>
      </c>
      <c r="AQ45" s="135">
        <f t="shared" si="11"/>
        <v>0</v>
      </c>
      <c r="AR45" s="135">
        <f t="shared" si="3"/>
        <v>0</v>
      </c>
      <c r="AS45" s="149">
        <f t="shared" si="3"/>
        <v>0</v>
      </c>
      <c r="AT45" s="149">
        <f t="shared" si="3"/>
        <v>0</v>
      </c>
      <c r="AU45" s="149">
        <f t="shared" si="3"/>
        <v>0</v>
      </c>
      <c r="AV45" s="149">
        <f t="shared" si="3"/>
        <v>0</v>
      </c>
      <c r="AW45" s="149">
        <f t="shared" si="10"/>
        <v>0</v>
      </c>
      <c r="AX45" s="149">
        <f t="shared" si="10"/>
        <v>0</v>
      </c>
      <c r="AY45" s="149">
        <f t="shared" si="10"/>
        <v>0</v>
      </c>
      <c r="AZ45" s="149">
        <f t="shared" si="10"/>
        <v>0</v>
      </c>
      <c r="BA45" s="149">
        <f t="shared" si="10"/>
        <v>0</v>
      </c>
      <c r="BB45" s="149">
        <f t="shared" si="10"/>
        <v>0</v>
      </c>
      <c r="BC45" s="149">
        <f t="shared" si="10"/>
        <v>0</v>
      </c>
      <c r="BD45" s="149">
        <f t="shared" si="10"/>
        <v>0</v>
      </c>
      <c r="BE45" s="136"/>
      <c r="BF45" s="136"/>
      <c r="BG45" s="136"/>
      <c r="BH45" s="136"/>
      <c r="BI45" s="56"/>
      <c r="BJ45" s="56"/>
      <c r="BK45" s="56"/>
      <c r="BL45" s="56"/>
      <c r="BM45" s="56"/>
      <c r="BN45" s="56"/>
      <c r="BO45" s="56"/>
      <c r="BP45" s="56"/>
      <c r="BQ45" s="85" t="str">
        <f>CONCATENATE(IFERROR(VLOOKUP(A45,'Зависимые списки'!$J$2:$K$7,2,FALSE),"-"),B45)</f>
        <v>КанБайкал_ООООП</v>
      </c>
      <c r="BR45" s="85" t="s">
        <v>28</v>
      </c>
      <c r="BS45" s="85" t="s">
        <v>29</v>
      </c>
      <c r="BT45" s="85" t="str">
        <f>CONCATENATE(BQ45,IFERROR(VLOOKUP(F45,'Зависимые списки'!$J$9:$K$18,2,FALSE),"-"))</f>
        <v>КанБайкал_ООООПЗападно-Малобалыкское_месторождение</v>
      </c>
      <c r="BU45" s="85" t="str">
        <f>IFERROR(VLOOKUP(C45,'Зависимые списки'!$I$55:$J$66,2,FALSE),"Без_номенклатуры")</f>
        <v>Без_номенклатуры</v>
      </c>
      <c r="BV45" s="85" t="str">
        <f t="shared" si="12"/>
        <v>ОП2</v>
      </c>
      <c r="BW45" s="85" t="str">
        <f>IFERROR(VLOOKUP($BT45,'Зависимые списки'!$A$45:$B$101,2,FALSE),"-")</f>
        <v>Основное</v>
      </c>
      <c r="BX45" s="94" t="str">
        <f>IFERROR(VLOOKUP(B45,'Зависимые списки'!$C$55:$D$59,2,FALSE),"-")</f>
        <v>OPEX</v>
      </c>
      <c r="BY45" s="85" t="str">
        <f t="shared" si="13"/>
        <v>БП</v>
      </c>
      <c r="BZ45" s="85" t="str">
        <f>IFERROR(VLOOKUP(G45,vendor!$B$2:$C$1372,2,FALSE),"-")&amp;"_"&amp;IFERROR(VLOOKUP(БП23[[#This Row],[Компания]],Справочники!$A$3:$B$9,2,0),"-")</f>
        <v>PRD.002.100000051_COM008002</v>
      </c>
      <c r="CA45" s="116" t="e">
        <f ca="1">SUM(O45:OFFSET(O45,0,#REF!-1))</f>
        <v>#REF!</v>
      </c>
      <c r="CB4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5" s="134"/>
    </row>
    <row r="46" spans="1:81" hidden="1">
      <c r="A46" s="79" t="s">
        <v>902</v>
      </c>
      <c r="B46" s="79" t="s">
        <v>14</v>
      </c>
      <c r="C46" s="79" t="s">
        <v>426</v>
      </c>
      <c r="D46" s="95" t="str">
        <f>IF(БП23[[#This Row],[Компания]]="","",$D$4)</f>
        <v>Отдел ТиКРС</v>
      </c>
      <c r="E46" s="79" t="s">
        <v>1979</v>
      </c>
      <c r="F46" s="79" t="s">
        <v>2547</v>
      </c>
      <c r="G46" s="79" t="s">
        <v>2192</v>
      </c>
      <c r="H46" s="79" t="s">
        <v>5864</v>
      </c>
      <c r="I46" s="79" t="s">
        <v>31</v>
      </c>
      <c r="J46" s="79" t="s">
        <v>1268</v>
      </c>
      <c r="K46" s="79" t="s">
        <v>1279</v>
      </c>
      <c r="L46" s="79" t="s">
        <v>1258</v>
      </c>
      <c r="M46" s="79" t="s">
        <v>1282</v>
      </c>
      <c r="N46" s="79" t="s">
        <v>14502</v>
      </c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1230.7814800000001</v>
      </c>
      <c r="W46" s="142">
        <v>0</v>
      </c>
      <c r="X46" s="142">
        <v>0</v>
      </c>
      <c r="Y46" s="142">
        <v>0</v>
      </c>
      <c r="Z46" s="142">
        <v>0</v>
      </c>
      <c r="AA46" s="143">
        <f>SUM(БП23[[#This Row],[БП 2023.01]:[БП 2023.12]])</f>
        <v>1230.7814800000001</v>
      </c>
      <c r="AB46" s="85" t="str">
        <f>IFERROR(VLOOKUP(C46,IF(B46="Внереализация",Справочники!$R$3:$S$124,IF(B46="ОП",Справочники!$I$3:$J$300,IF(B46="ВП",Справочники!$L$3:$M$186,IF(B46="УР",Справочники!$O$3:$P$93,IF(B46="КР",Справочники!$F$3:$G$36,Справочники!$F$37:$G$37))))),2,FALSE),0)</f>
        <v>OP.09.03.03.06.06.00.00.00</v>
      </c>
      <c r="AC46" s="85" t="str">
        <f>IFERROR(IF($AB46="KR.09.03.00.00.00.00.00.00",VLOOKUP($L46,'Зависимые списки'!$P$55:$Q$57,2,FALSE),VLOOKUP(AB46,'NA-CF'!$A$2:$E$367,5,FALSE)),0)</f>
        <v>CF.03.03.06.09.03.03.06.00</v>
      </c>
      <c r="AD46" s="85" t="str">
        <f>IFERROR(VLOOKUP(AC46,'NA-CF'!$E$2:$F$367,2,FALSE),0)</f>
        <v>Текущий ремонт скважин</v>
      </c>
      <c r="AE46" s="48">
        <v>90</v>
      </c>
      <c r="AF46" s="55">
        <v>0.2</v>
      </c>
      <c r="AG46" s="135">
        <f t="shared" ref="AG46:AQ55" si="14">IF($AE46/30&lt;=AG$1,SUMIF($O$1:$Z$1,ROUND(AG$1-($AE46/30),0),$O46:$Z46),0)*($AF46+1)</f>
        <v>0</v>
      </c>
      <c r="AH46" s="135">
        <f t="shared" si="14"/>
        <v>0</v>
      </c>
      <c r="AI46" s="135">
        <f t="shared" si="14"/>
        <v>0</v>
      </c>
      <c r="AJ46" s="135">
        <f t="shared" si="14"/>
        <v>0</v>
      </c>
      <c r="AK46" s="135">
        <f t="shared" si="14"/>
        <v>0</v>
      </c>
      <c r="AL46" s="135">
        <f t="shared" si="14"/>
        <v>0</v>
      </c>
      <c r="AM46" s="135">
        <f t="shared" si="14"/>
        <v>0</v>
      </c>
      <c r="AN46" s="135">
        <f t="shared" si="14"/>
        <v>0</v>
      </c>
      <c r="AO46" s="135">
        <f t="shared" si="14"/>
        <v>0</v>
      </c>
      <c r="AP46" s="135">
        <f t="shared" si="14"/>
        <v>0</v>
      </c>
      <c r="AQ46" s="135">
        <f t="shared" si="14"/>
        <v>1476.937776</v>
      </c>
      <c r="AR46" s="135">
        <f t="shared" si="3"/>
        <v>0</v>
      </c>
      <c r="AS46" s="149">
        <f t="shared" si="3"/>
        <v>0</v>
      </c>
      <c r="AT46" s="149">
        <f t="shared" si="3"/>
        <v>0</v>
      </c>
      <c r="AU46" s="149">
        <f t="shared" si="3"/>
        <v>0</v>
      </c>
      <c r="AV46" s="149">
        <f t="shared" si="3"/>
        <v>0</v>
      </c>
      <c r="AW46" s="149">
        <f t="shared" si="10"/>
        <v>0</v>
      </c>
      <c r="AX46" s="149">
        <f t="shared" si="10"/>
        <v>0</v>
      </c>
      <c r="AY46" s="149">
        <f t="shared" si="10"/>
        <v>0</v>
      </c>
      <c r="AZ46" s="149">
        <f t="shared" si="10"/>
        <v>0</v>
      </c>
      <c r="BA46" s="149">
        <f t="shared" si="10"/>
        <v>0</v>
      </c>
      <c r="BB46" s="149">
        <f t="shared" si="10"/>
        <v>0</v>
      </c>
      <c r="BC46" s="149">
        <f t="shared" si="10"/>
        <v>0</v>
      </c>
      <c r="BD46" s="149">
        <f t="shared" si="10"/>
        <v>0</v>
      </c>
      <c r="BE46" s="136">
        <v>6008.7055200000004</v>
      </c>
      <c r="BF46" s="136">
        <v>6008.7055200000004</v>
      </c>
      <c r="BG46" s="136"/>
      <c r="BH46" s="136"/>
      <c r="BI46" s="56"/>
      <c r="BJ46" s="56"/>
      <c r="BK46" s="56"/>
      <c r="BL46" s="56"/>
      <c r="BM46" s="56"/>
      <c r="BN46" s="56"/>
      <c r="BO46" s="56"/>
      <c r="BP46" s="56"/>
      <c r="BQ46" s="85" t="str">
        <f>CONCATENATE(IFERROR(VLOOKUP(A46,'Зависимые списки'!$J$2:$K$7,2,FALSE),"-"),B46)</f>
        <v>КанБайкал_ООООП</v>
      </c>
      <c r="BR46" s="85" t="s">
        <v>28</v>
      </c>
      <c r="BS46" s="85" t="s">
        <v>29</v>
      </c>
      <c r="BT46" s="85" t="str">
        <f>CONCATENATE(BQ46,IFERROR(VLOOKUP(F46,'Зависимые списки'!$J$9:$K$18,2,FALSE),"-"))</f>
        <v>КанБайкал_ООООПЗападно-Малобалыкское_месторождение</v>
      </c>
      <c r="BU46" s="85" t="str">
        <f>IFERROR(VLOOKUP(C46,'Зависимые списки'!$I$55:$J$66,2,FALSE),"Без_номенклатуры")</f>
        <v>Без_номенклатуры</v>
      </c>
      <c r="BV46" s="85" t="str">
        <f t="shared" si="12"/>
        <v>ОП2</v>
      </c>
      <c r="BW46" s="85" t="str">
        <f>IFERROR(VLOOKUP($BT46,'Зависимые списки'!$A$45:$B$101,2,FALSE),"-")</f>
        <v>Основное</v>
      </c>
      <c r="BX46" s="94" t="str">
        <f>IFERROR(VLOOKUP(B46,'Зависимые списки'!$C$55:$D$59,2,FALSE),"-")</f>
        <v>OPEX</v>
      </c>
      <c r="BY46" s="85" t="str">
        <f t="shared" si="13"/>
        <v>БП</v>
      </c>
      <c r="BZ46" s="85" t="str">
        <f>IFERROR(VLOOKUP(G46,vendor!$B$2:$C$1372,2,FALSE),"-")&amp;"_"&amp;IFERROR(VLOOKUP(БП23[[#This Row],[Компания]],Справочники!$A$3:$B$9,2,0),"-")</f>
        <v>PRD.002.000000071_COM008002</v>
      </c>
      <c r="CA46" s="116" t="e">
        <f ca="1">SUM(O46:OFFSET(O46,0,#REF!-1))</f>
        <v>#REF!</v>
      </c>
      <c r="CB4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6" s="134"/>
    </row>
    <row r="47" spans="1:81" hidden="1">
      <c r="A47" s="79" t="s">
        <v>902</v>
      </c>
      <c r="B47" s="79" t="s">
        <v>14</v>
      </c>
      <c r="C47" s="581" t="s">
        <v>625</v>
      </c>
      <c r="D47" s="95" t="str">
        <f>IF(БП23[[#This Row],[Компания]]="","",$D$4)</f>
        <v>Отдел ТиКРС</v>
      </c>
      <c r="E47" s="79" t="s">
        <v>1979</v>
      </c>
      <c r="F47" s="79" t="s">
        <v>2547</v>
      </c>
      <c r="G47" s="79" t="s">
        <v>2451</v>
      </c>
      <c r="H47" s="79" t="s">
        <v>3777</v>
      </c>
      <c r="I47" s="79" t="s">
        <v>31</v>
      </c>
      <c r="J47" s="79" t="s">
        <v>1268</v>
      </c>
      <c r="K47" s="79" t="s">
        <v>1279</v>
      </c>
      <c r="L47" s="79" t="s">
        <v>1258</v>
      </c>
      <c r="M47" s="79" t="s">
        <v>1282</v>
      </c>
      <c r="N47" s="79" t="s">
        <v>14503</v>
      </c>
      <c r="O47" s="142">
        <v>68.604439999999997</v>
      </c>
      <c r="P47" s="142">
        <v>68.604439999999997</v>
      </c>
      <c r="Q47" s="142">
        <v>68.604439999999997</v>
      </c>
      <c r="R47" s="142">
        <v>68.604439999999997</v>
      </c>
      <c r="S47" s="142">
        <v>68.604439999999997</v>
      </c>
      <c r="T47" s="142">
        <v>68.604439999999997</v>
      </c>
      <c r="U47" s="142">
        <v>68.604439999999997</v>
      </c>
      <c r="V47" s="142">
        <v>0</v>
      </c>
      <c r="W47" s="142">
        <v>68.604439999999997</v>
      </c>
      <c r="X47" s="142">
        <v>0</v>
      </c>
      <c r="Y47" s="142">
        <v>68.604439999999997</v>
      </c>
      <c r="Z47" s="142">
        <v>68.604439999999997</v>
      </c>
      <c r="AA47" s="143">
        <f>SUM(БП23[[#This Row],[БП 2023.01]:[БП 2023.12]])</f>
        <v>686.04439999999988</v>
      </c>
      <c r="AB47" s="85" t="str">
        <f>IFERROR(VLOOKUP(C47,IF(B47="Внереализация",Справочники!$R$3:$S$124,IF(B47="ОП",Справочники!$I$3:$J$300,IF(B47="ВП",Справочники!$L$3:$M$186,IF(B47="УР",Справочники!$O$3:$P$93,IF(B47="КР",Справочники!$F$3:$G$36,Справочники!$F$37:$G$37))))),2,FALSE),0)</f>
        <v>OP.09.18.06.03.03.00.00.00</v>
      </c>
      <c r="AC47" s="85" t="str">
        <f>IFERROR(IF($AB47="KR.09.03.00.00.00.00.00.00",VLOOKUP($L47,'Зависимые списки'!$P$55:$Q$57,2,FALSE),VLOOKUP(AB47,'NA-CF'!$A$2:$E$367,5,FALSE)),0)</f>
        <v>CF.03.03.06.09.18.10.00.00</v>
      </c>
      <c r="AD47" s="85" t="str">
        <f>IFERROR(VLOOKUP(AC47,'NA-CF'!$E$2:$F$367,2,FALSE),0)</f>
        <v>Услуги по обуслуживанию и прокату оборудования</v>
      </c>
      <c r="AE47" s="48">
        <v>120</v>
      </c>
      <c r="AF47" s="55">
        <v>0.2</v>
      </c>
      <c r="AG47" s="135">
        <f t="shared" si="14"/>
        <v>0</v>
      </c>
      <c r="AH47" s="135">
        <f t="shared" si="14"/>
        <v>0</v>
      </c>
      <c r="AI47" s="135">
        <f t="shared" si="14"/>
        <v>0</v>
      </c>
      <c r="AJ47" s="135">
        <f t="shared" si="14"/>
        <v>0</v>
      </c>
      <c r="AK47" s="135">
        <f t="shared" si="14"/>
        <v>82.325327999999999</v>
      </c>
      <c r="AL47" s="135">
        <f t="shared" si="14"/>
        <v>82.325327999999999</v>
      </c>
      <c r="AM47" s="135">
        <f t="shared" si="14"/>
        <v>82.325327999999999</v>
      </c>
      <c r="AN47" s="135">
        <f t="shared" si="14"/>
        <v>82.325327999999999</v>
      </c>
      <c r="AO47" s="135">
        <f t="shared" si="14"/>
        <v>82.325327999999999</v>
      </c>
      <c r="AP47" s="135">
        <f t="shared" si="14"/>
        <v>82.325327999999999</v>
      </c>
      <c r="AQ47" s="135">
        <f t="shared" si="14"/>
        <v>82.325327999999999</v>
      </c>
      <c r="AR47" s="135">
        <f t="shared" si="3"/>
        <v>0</v>
      </c>
      <c r="AS47" s="149">
        <f t="shared" si="3"/>
        <v>82.325327999999999</v>
      </c>
      <c r="AT47" s="149">
        <f t="shared" si="3"/>
        <v>0</v>
      </c>
      <c r="AU47" s="149">
        <f t="shared" si="3"/>
        <v>82.325327999999999</v>
      </c>
      <c r="AV47" s="149">
        <f t="shared" si="3"/>
        <v>82.325327999999999</v>
      </c>
      <c r="AW47" s="149">
        <f t="shared" si="10"/>
        <v>0</v>
      </c>
      <c r="AX47" s="149">
        <f t="shared" si="10"/>
        <v>0</v>
      </c>
      <c r="AY47" s="149">
        <f t="shared" si="10"/>
        <v>0</v>
      </c>
      <c r="AZ47" s="149">
        <f t="shared" si="10"/>
        <v>0</v>
      </c>
      <c r="BA47" s="149">
        <f t="shared" si="10"/>
        <v>0</v>
      </c>
      <c r="BB47" s="149">
        <f t="shared" si="10"/>
        <v>0</v>
      </c>
      <c r="BC47" s="149">
        <f t="shared" si="10"/>
        <v>0</v>
      </c>
      <c r="BD47" s="149">
        <f t="shared" si="10"/>
        <v>0</v>
      </c>
      <c r="BE47" s="136">
        <v>82.325327999999999</v>
      </c>
      <c r="BF47" s="136">
        <v>82.325327999999999</v>
      </c>
      <c r="BG47" s="136">
        <v>82.325327999999999</v>
      </c>
      <c r="BH47" s="136">
        <v>82.325327999999999</v>
      </c>
      <c r="BI47" s="56"/>
      <c r="BJ47" s="56"/>
      <c r="BK47" s="56"/>
      <c r="BL47" s="56"/>
      <c r="BM47" s="56"/>
      <c r="BN47" s="56"/>
      <c r="BO47" s="56"/>
      <c r="BP47" s="56"/>
      <c r="BQ47" s="85" t="str">
        <f>CONCATENATE(IFERROR(VLOOKUP(A47,'Зависимые списки'!$J$2:$K$7,2,FALSE),"-"),B47)</f>
        <v>КанБайкал_ООООП</v>
      </c>
      <c r="BR47" s="85" t="s">
        <v>28</v>
      </c>
      <c r="BS47" s="85" t="s">
        <v>29</v>
      </c>
      <c r="BT47" s="85" t="str">
        <f>CONCATENATE(BQ47,IFERROR(VLOOKUP(F47,'Зависимые списки'!$J$9:$K$18,2,FALSE),"-"))</f>
        <v>КанБайкал_ООООПЗападно-Малобалыкское_месторождение</v>
      </c>
      <c r="BU47" s="85" t="str">
        <f>IFERROR(VLOOKUP(C47,'Зависимые списки'!$I$55:$J$66,2,FALSE),"Без_номенклатуры")</f>
        <v>Без_номенклатуры</v>
      </c>
      <c r="BV47" s="85" t="str">
        <f t="shared" si="12"/>
        <v>ОП2</v>
      </c>
      <c r="BW47" s="85" t="str">
        <f>IFERROR(VLOOKUP($BT47,'Зависимые списки'!$A$45:$B$101,2,FALSE),"-")</f>
        <v>Основное</v>
      </c>
      <c r="BX47" s="94" t="str">
        <f>IFERROR(VLOOKUP(B47,'Зависимые списки'!$C$55:$D$59,2,FALSE),"-")</f>
        <v>OPEX</v>
      </c>
      <c r="BY47" s="85" t="str">
        <f t="shared" si="13"/>
        <v>БП</v>
      </c>
      <c r="BZ47" s="85" t="str">
        <f>IFERROR(VLOOKUP(G47,vendor!$B$2:$C$1372,2,FALSE),"-")&amp;"_"&amp;IFERROR(VLOOKUP(БП23[[#This Row],[Компания]],Справочники!$A$3:$B$9,2,0),"-")</f>
        <v>PRD.002.100021033_COM008002</v>
      </c>
      <c r="CA47" s="116" t="e">
        <f ca="1">SUM(O47:OFFSET(O47,0,#REF!-1))</f>
        <v>#REF!</v>
      </c>
      <c r="CB4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7" s="134"/>
    </row>
    <row r="48" spans="1:81" hidden="1">
      <c r="A48" s="79" t="s">
        <v>902</v>
      </c>
      <c r="B48" s="80" t="s">
        <v>14</v>
      </c>
      <c r="C48" s="581" t="s">
        <v>625</v>
      </c>
      <c r="D48" s="95" t="str">
        <f>IF(БП23[[#This Row],[Компания]]="","",$D$4)</f>
        <v>Отдел ТиКРС</v>
      </c>
      <c r="E48" s="79" t="s">
        <v>1979</v>
      </c>
      <c r="F48" s="79" t="s">
        <v>8285</v>
      </c>
      <c r="G48" s="79" t="s">
        <v>2451</v>
      </c>
      <c r="H48" s="79" t="s">
        <v>3777</v>
      </c>
      <c r="I48" s="79" t="s">
        <v>31</v>
      </c>
      <c r="J48" s="79" t="s">
        <v>1268</v>
      </c>
      <c r="K48" s="79" t="s">
        <v>1279</v>
      </c>
      <c r="L48" s="79" t="s">
        <v>1258</v>
      </c>
      <c r="M48" s="79" t="s">
        <v>1282</v>
      </c>
      <c r="N48" s="79" t="s">
        <v>14503</v>
      </c>
      <c r="O48" s="142">
        <v>68.604439999999997</v>
      </c>
      <c r="P48" s="142">
        <v>68.604439999999997</v>
      </c>
      <c r="Q48" s="142">
        <v>68.604439999999997</v>
      </c>
      <c r="R48" s="142">
        <v>68.604439999999997</v>
      </c>
      <c r="S48" s="142">
        <v>68.604439999999997</v>
      </c>
      <c r="T48" s="142">
        <v>68.604439999999997</v>
      </c>
      <c r="U48" s="142">
        <v>68.604439999999997</v>
      </c>
      <c r="V48" s="142">
        <v>68.604439999999997</v>
      </c>
      <c r="W48" s="142">
        <v>0</v>
      </c>
      <c r="X48" s="142">
        <v>68.604439999999997</v>
      </c>
      <c r="Y48" s="142">
        <v>0</v>
      </c>
      <c r="Z48" s="142">
        <v>68.604439999999997</v>
      </c>
      <c r="AA48" s="143">
        <f>SUM(БП23[[#This Row],[БП 2023.01]:[БП 2023.12]])</f>
        <v>686.04439999999988</v>
      </c>
      <c r="AB48" s="85" t="str">
        <f>IFERROR(VLOOKUP(C48,IF(B48="Внереализация",Справочники!$R$3:$S$124,IF(B48="ОП",Справочники!$I$3:$J$300,IF(B48="ВП",Справочники!$L$3:$M$186,IF(B48="УР",Справочники!$O$3:$P$93,IF(B48="КР",Справочники!$F$3:$G$36,Справочники!$F$37:$G$37))))),2,FALSE),0)</f>
        <v>OP.09.18.06.03.03.00.00.00</v>
      </c>
      <c r="AC48" s="85" t="str">
        <f>IFERROR(IF($AB48="KR.09.03.00.00.00.00.00.00",VLOOKUP($L48,'Зависимые списки'!$P$55:$Q$57,2,FALSE),VLOOKUP(AB48,'NA-CF'!$A$2:$E$367,5,FALSE)),0)</f>
        <v>CF.03.03.06.09.18.10.00.00</v>
      </c>
      <c r="AD48" s="85" t="str">
        <f>IFERROR(VLOOKUP(AC48,'NA-CF'!$E$2:$F$367,2,FALSE),0)</f>
        <v>Услуги по обуслуживанию и прокату оборудования</v>
      </c>
      <c r="AE48" s="48">
        <v>120</v>
      </c>
      <c r="AF48" s="55">
        <v>0.2</v>
      </c>
      <c r="AG48" s="135">
        <f t="shared" si="14"/>
        <v>0</v>
      </c>
      <c r="AH48" s="135">
        <f t="shared" si="14"/>
        <v>0</v>
      </c>
      <c r="AI48" s="135">
        <f t="shared" si="14"/>
        <v>0</v>
      </c>
      <c r="AJ48" s="135">
        <f t="shared" si="14"/>
        <v>0</v>
      </c>
      <c r="AK48" s="135">
        <f t="shared" si="14"/>
        <v>82.325327999999999</v>
      </c>
      <c r="AL48" s="135">
        <f t="shared" si="14"/>
        <v>82.325327999999999</v>
      </c>
      <c r="AM48" s="135">
        <f t="shared" si="14"/>
        <v>82.325327999999999</v>
      </c>
      <c r="AN48" s="135">
        <f t="shared" si="14"/>
        <v>82.325327999999999</v>
      </c>
      <c r="AO48" s="135">
        <f t="shared" si="14"/>
        <v>82.325327999999999</v>
      </c>
      <c r="AP48" s="135">
        <f t="shared" si="14"/>
        <v>82.325327999999999</v>
      </c>
      <c r="AQ48" s="135">
        <f t="shared" si="14"/>
        <v>82.325327999999999</v>
      </c>
      <c r="AR48" s="135">
        <f t="shared" si="3"/>
        <v>82.325327999999999</v>
      </c>
      <c r="AS48" s="149">
        <f t="shared" si="3"/>
        <v>0</v>
      </c>
      <c r="AT48" s="149">
        <f t="shared" si="3"/>
        <v>82.325327999999999</v>
      </c>
      <c r="AU48" s="149">
        <f t="shared" si="3"/>
        <v>0</v>
      </c>
      <c r="AV48" s="149">
        <f t="shared" si="3"/>
        <v>82.325327999999999</v>
      </c>
      <c r="AW48" s="149">
        <f t="shared" si="10"/>
        <v>0</v>
      </c>
      <c r="AX48" s="149">
        <f t="shared" si="10"/>
        <v>0</v>
      </c>
      <c r="AY48" s="149">
        <f t="shared" si="10"/>
        <v>0</v>
      </c>
      <c r="AZ48" s="149">
        <f t="shared" si="10"/>
        <v>0</v>
      </c>
      <c r="BA48" s="149">
        <f t="shared" si="10"/>
        <v>0</v>
      </c>
      <c r="BB48" s="149">
        <f t="shared" si="10"/>
        <v>0</v>
      </c>
      <c r="BC48" s="149">
        <f t="shared" si="10"/>
        <v>0</v>
      </c>
      <c r="BD48" s="149">
        <f t="shared" si="10"/>
        <v>0</v>
      </c>
      <c r="BE48" s="136">
        <v>82.325327999999999</v>
      </c>
      <c r="BF48" s="136">
        <v>82.325327999999999</v>
      </c>
      <c r="BG48" s="136">
        <v>82.325327999999999</v>
      </c>
      <c r="BH48" s="136">
        <v>82.325327999999999</v>
      </c>
      <c r="BI48" s="56"/>
      <c r="BJ48" s="56"/>
      <c r="BK48" s="56"/>
      <c r="BL48" s="56"/>
      <c r="BM48" s="56"/>
      <c r="BN48" s="56"/>
      <c r="BO48" s="56"/>
      <c r="BP48" s="56"/>
      <c r="BQ48" s="85" t="str">
        <f>CONCATENATE(IFERROR(VLOOKUP(A48,'Зависимые списки'!$J$2:$K$7,2,FALSE),"-"),B48)</f>
        <v>КанБайкал_ООООП</v>
      </c>
      <c r="BR48" s="85" t="s">
        <v>28</v>
      </c>
      <c r="BS48" s="85" t="s">
        <v>29</v>
      </c>
      <c r="BT48" s="85" t="str">
        <f>CONCATENATE(BQ48,IFERROR(VLOOKUP(F48,'Зависимые списки'!$J$9:$K$18,2,FALSE),"-"))</f>
        <v>КанБайкал_ООООПУнтыгейское РФК_месторождение</v>
      </c>
      <c r="BU48" s="85" t="str">
        <f>IFERROR(VLOOKUP(C48,'Зависимые списки'!$I$55:$J$66,2,FALSE),"Без_номенклатуры")</f>
        <v>Без_номенклатуры</v>
      </c>
      <c r="BV48" s="85" t="str">
        <f>CONCATENATE(B48,"2")</f>
        <v>ОП2</v>
      </c>
      <c r="BW48" s="85" t="str">
        <f>IFERROR(VLOOKUP($BT48,'Зависимые списки'!$A$45:$B$101,2,FALSE),"-")</f>
        <v>Основное</v>
      </c>
      <c r="BX48" s="94" t="str">
        <f>IFERROR(VLOOKUP(B48,'Зависимые списки'!$C$55:$D$59,2,FALSE),"-")</f>
        <v>OPEX</v>
      </c>
      <c r="BY48" s="85" t="str">
        <f>$B$2</f>
        <v>БП</v>
      </c>
      <c r="BZ48" s="114" t="str">
        <f>IFERROR(VLOOKUP(G48,vendor!$B$2:$C$1372,2,FALSE),"-")&amp;"_"&amp;IFERROR(VLOOKUP(БП23[[#This Row],[Компания]],Справочники!$A$3:$B$9,2,0),"-")</f>
        <v>PRD.002.100021033_COM008002</v>
      </c>
      <c r="CA48" s="116" t="e">
        <f ca="1">SUM(O48:OFFSET(O48,0,#REF!-1))</f>
        <v>#REF!</v>
      </c>
      <c r="CB48" s="139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8" s="134"/>
    </row>
    <row r="49" spans="1:81" hidden="1">
      <c r="A49" s="79" t="s">
        <v>902</v>
      </c>
      <c r="B49" s="79" t="s">
        <v>14</v>
      </c>
      <c r="C49" s="79" t="s">
        <v>317</v>
      </c>
      <c r="D49" s="95" t="str">
        <f>IF(БП23[[#This Row],[Компания]]="","",$D$4)</f>
        <v>Отдел ТиКРС</v>
      </c>
      <c r="E49" s="79" t="s">
        <v>1979</v>
      </c>
      <c r="F49" s="79" t="s">
        <v>2547</v>
      </c>
      <c r="G49" s="80" t="s">
        <v>2192</v>
      </c>
      <c r="H49" s="79" t="s">
        <v>5864</v>
      </c>
      <c r="I49" s="80" t="s">
        <v>31</v>
      </c>
      <c r="J49" s="79" t="s">
        <v>1268</v>
      </c>
      <c r="K49" s="79" t="s">
        <v>1279</v>
      </c>
      <c r="L49" s="79" t="s">
        <v>1258</v>
      </c>
      <c r="M49" s="79" t="s">
        <v>1282</v>
      </c>
      <c r="N49" s="80" t="s">
        <v>14504</v>
      </c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3">
        <f>SUM(БП23[[#This Row],[БП 2023.01]:[БП 2023.12]])</f>
        <v>0</v>
      </c>
      <c r="AB49" s="85" t="str">
        <f>IFERROR(VLOOKUP(C49,IF(B49="Внереализация",Справочники!$R$3:$S$124,IF(B49="ОП",Справочники!$I$3:$J$300,IF(B49="ВП",Справочники!$L$3:$M$186,IF(B49="УР",Справочники!$O$3:$P$93,IF(B49="КР",Справочники!$F$3:$G$36,Справочники!$F$37:$G$37))))),2,FALSE),0)</f>
        <v>OP.09.03.03.03.03.18.00.00</v>
      </c>
      <c r="AC49" s="85" t="str">
        <f>IFERROR(IF($AB49="KR.09.03.00.00.00.00.00.00",VLOOKUP($L49,'Зависимые списки'!$P$55:$Q$57,2,FALSE),VLOOKUP(AB49,'NA-CF'!$A$2:$E$367,5,FALSE)),0)</f>
        <v>CF.03.03.06.09.03.03.03.00</v>
      </c>
      <c r="AD49" s="85" t="str">
        <f>IFERROR(VLOOKUP(AC49,'NA-CF'!$E$2:$F$367,2,FALSE),0)</f>
        <v>Капитальный ремонт скважин</v>
      </c>
      <c r="AE49" s="48">
        <v>90</v>
      </c>
      <c r="AF49" s="55">
        <v>0.2</v>
      </c>
      <c r="AG49" s="135">
        <f t="shared" si="14"/>
        <v>0</v>
      </c>
      <c r="AH49" s="135">
        <f t="shared" si="14"/>
        <v>0</v>
      </c>
      <c r="AI49" s="135">
        <f t="shared" si="14"/>
        <v>0</v>
      </c>
      <c r="AJ49" s="135">
        <f t="shared" si="14"/>
        <v>0</v>
      </c>
      <c r="AK49" s="135">
        <f t="shared" si="14"/>
        <v>0</v>
      </c>
      <c r="AL49" s="135">
        <f t="shared" si="14"/>
        <v>0</v>
      </c>
      <c r="AM49" s="135">
        <f t="shared" si="14"/>
        <v>0</v>
      </c>
      <c r="AN49" s="135">
        <f t="shared" si="14"/>
        <v>0</v>
      </c>
      <c r="AO49" s="135">
        <f t="shared" si="14"/>
        <v>0</v>
      </c>
      <c r="AP49" s="135">
        <f t="shared" si="14"/>
        <v>0</v>
      </c>
      <c r="AQ49" s="135">
        <f t="shared" si="14"/>
        <v>0</v>
      </c>
      <c r="AR49" s="135">
        <f t="shared" si="3"/>
        <v>0</v>
      </c>
      <c r="AS49" s="149">
        <f t="shared" si="3"/>
        <v>0</v>
      </c>
      <c r="AT49" s="149">
        <f t="shared" si="3"/>
        <v>0</v>
      </c>
      <c r="AU49" s="149">
        <f t="shared" si="3"/>
        <v>0</v>
      </c>
      <c r="AV49" s="149">
        <f t="shared" si="3"/>
        <v>0</v>
      </c>
      <c r="AW49" s="149">
        <f t="shared" si="10"/>
        <v>0</v>
      </c>
      <c r="AX49" s="149">
        <f t="shared" si="10"/>
        <v>0</v>
      </c>
      <c r="AY49" s="149">
        <f t="shared" si="10"/>
        <v>0</v>
      </c>
      <c r="AZ49" s="149">
        <f t="shared" si="10"/>
        <v>0</v>
      </c>
      <c r="BA49" s="149">
        <f t="shared" si="10"/>
        <v>0</v>
      </c>
      <c r="BB49" s="149">
        <f t="shared" si="10"/>
        <v>0</v>
      </c>
      <c r="BC49" s="149">
        <f t="shared" si="10"/>
        <v>0</v>
      </c>
      <c r="BD49" s="149">
        <f t="shared" si="10"/>
        <v>0</v>
      </c>
      <c r="BE49" s="136"/>
      <c r="BF49" s="136"/>
      <c r="BG49" s="136"/>
      <c r="BH49" s="136"/>
      <c r="BI49" s="56"/>
      <c r="BJ49" s="56"/>
      <c r="BK49" s="56"/>
      <c r="BL49" s="56"/>
      <c r="BM49" s="56"/>
      <c r="BN49" s="56"/>
      <c r="BO49" s="56"/>
      <c r="BP49" s="56"/>
      <c r="BQ49" s="85" t="str">
        <f>CONCATENATE(IFERROR(VLOOKUP(A49,'Зависимые списки'!$J$2:$K$7,2,FALSE),"-"),B49)</f>
        <v>КанБайкал_ООООП</v>
      </c>
      <c r="BR49" s="85" t="s">
        <v>28</v>
      </c>
      <c r="BS49" s="85" t="s">
        <v>29</v>
      </c>
      <c r="BT49" s="85" t="str">
        <f>CONCATENATE(BQ49,IFERROR(VLOOKUP(F49,'Зависимые списки'!$J$9:$K$18,2,FALSE),"-"))</f>
        <v>КанБайкал_ООООПЗападно-Малобалыкское_месторождение</v>
      </c>
      <c r="BU49" s="85" t="str">
        <f>IFERROR(VLOOKUP(C49,'Зависимые списки'!$I$55:$J$66,2,FALSE),"Без_номенклатуры")</f>
        <v>Без_номенклатуры</v>
      </c>
      <c r="BV49" s="85" t="str">
        <f t="shared" si="12"/>
        <v>ОП2</v>
      </c>
      <c r="BW49" s="85" t="str">
        <f>IFERROR(VLOOKUP($BT49,'Зависимые списки'!$A$45:$B$101,2,FALSE),"-")</f>
        <v>Основное</v>
      </c>
      <c r="BX49" s="94" t="str">
        <f>IFERROR(VLOOKUP(B49,'Зависимые списки'!$C$55:$D$59,2,FALSE),"-")</f>
        <v>OPEX</v>
      </c>
      <c r="BY49" s="85" t="str">
        <f t="shared" si="13"/>
        <v>БП</v>
      </c>
      <c r="BZ49" s="85" t="str">
        <f>IFERROR(VLOOKUP(G49,vendor!$B$2:$C$1372,2,FALSE),"-")&amp;"_"&amp;IFERROR(VLOOKUP(БП23[[#This Row],[Компания]],Справочники!$A$3:$B$9,2,0),"-")</f>
        <v>PRD.002.000000071_COM008002</v>
      </c>
      <c r="CA49" s="116" t="e">
        <f ca="1">SUM(O49:OFFSET(O49,0,#REF!-1))</f>
        <v>#REF!</v>
      </c>
      <c r="CB4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9" s="134"/>
    </row>
    <row r="50" spans="1:81" hidden="1">
      <c r="A50" s="79" t="s">
        <v>902</v>
      </c>
      <c r="B50" s="79" t="s">
        <v>14</v>
      </c>
      <c r="C50" s="79" t="s">
        <v>317</v>
      </c>
      <c r="D50" s="95" t="str">
        <f>IF(БП23[[#This Row],[Компания]]="","",$D$4)</f>
        <v>Отдел ТиКРС</v>
      </c>
      <c r="E50" s="79" t="s">
        <v>1979</v>
      </c>
      <c r="F50" s="80" t="s">
        <v>2547</v>
      </c>
      <c r="G50" s="80" t="s">
        <v>904</v>
      </c>
      <c r="H50" s="79" t="s">
        <v>9275</v>
      </c>
      <c r="I50" s="80" t="s">
        <v>31</v>
      </c>
      <c r="J50" s="79" t="s">
        <v>1268</v>
      </c>
      <c r="K50" s="79" t="s">
        <v>1279</v>
      </c>
      <c r="L50" s="79" t="s">
        <v>1258</v>
      </c>
      <c r="M50" s="79" t="s">
        <v>1282</v>
      </c>
      <c r="N50" s="80" t="s">
        <v>14504</v>
      </c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3">
        <f>SUM(БП23[[#This Row],[БП 2023.01]:[БП 2023.12]])</f>
        <v>0</v>
      </c>
      <c r="AB50" s="85" t="str">
        <f>IFERROR(VLOOKUP(C50,IF(B50="Внереализация",Справочники!$R$3:$S$124,IF(B50="ОП",Справочники!$I$3:$J$300,IF(B50="ВП",Справочники!$L$3:$M$186,IF(B50="УР",Справочники!$O$3:$P$93,IF(B50="КР",Справочники!$F$3:$G$36,Справочники!$F$37:$G$37))))),2,FALSE),0)</f>
        <v>OP.09.03.03.03.03.18.00.00</v>
      </c>
      <c r="AC50" s="85" t="str">
        <f>IFERROR(IF($AB50="KR.09.03.00.00.00.00.00.00",VLOOKUP($L50,'Зависимые списки'!$P$55:$Q$57,2,FALSE),VLOOKUP(AB50,'NA-CF'!$A$2:$E$367,5,FALSE)),0)</f>
        <v>CF.03.03.06.09.03.03.03.00</v>
      </c>
      <c r="AD50" s="85" t="str">
        <f>IFERROR(VLOOKUP(AC50,'NA-CF'!$E$2:$F$367,2,FALSE),0)</f>
        <v>Капитальный ремонт скважин</v>
      </c>
      <c r="AE50" s="48">
        <v>90</v>
      </c>
      <c r="AF50" s="55">
        <v>0.2</v>
      </c>
      <c r="AG50" s="135">
        <f t="shared" si="14"/>
        <v>0</v>
      </c>
      <c r="AH50" s="135">
        <f t="shared" si="14"/>
        <v>0</v>
      </c>
      <c r="AI50" s="135">
        <f t="shared" si="14"/>
        <v>0</v>
      </c>
      <c r="AJ50" s="135">
        <f t="shared" si="14"/>
        <v>0</v>
      </c>
      <c r="AK50" s="135">
        <f t="shared" si="14"/>
        <v>0</v>
      </c>
      <c r="AL50" s="135">
        <f t="shared" si="14"/>
        <v>0</v>
      </c>
      <c r="AM50" s="135">
        <f t="shared" si="14"/>
        <v>0</v>
      </c>
      <c r="AN50" s="135">
        <f t="shared" si="14"/>
        <v>0</v>
      </c>
      <c r="AO50" s="135">
        <f t="shared" si="14"/>
        <v>0</v>
      </c>
      <c r="AP50" s="135">
        <f t="shared" si="14"/>
        <v>0</v>
      </c>
      <c r="AQ50" s="135">
        <f t="shared" si="14"/>
        <v>0</v>
      </c>
      <c r="AR50" s="135">
        <f t="shared" si="3"/>
        <v>0</v>
      </c>
      <c r="AS50" s="149">
        <f t="shared" si="3"/>
        <v>0</v>
      </c>
      <c r="AT50" s="149">
        <f t="shared" si="3"/>
        <v>0</v>
      </c>
      <c r="AU50" s="149">
        <f t="shared" si="3"/>
        <v>0</v>
      </c>
      <c r="AV50" s="149">
        <f t="shared" si="3"/>
        <v>0</v>
      </c>
      <c r="AW50" s="149">
        <f t="shared" si="10"/>
        <v>0</v>
      </c>
      <c r="AX50" s="149">
        <f t="shared" si="10"/>
        <v>0</v>
      </c>
      <c r="AY50" s="149">
        <f t="shared" si="10"/>
        <v>0</v>
      </c>
      <c r="AZ50" s="149">
        <f t="shared" si="10"/>
        <v>0</v>
      </c>
      <c r="BA50" s="149">
        <f t="shared" si="10"/>
        <v>0</v>
      </c>
      <c r="BB50" s="149">
        <f t="shared" si="10"/>
        <v>0</v>
      </c>
      <c r="BC50" s="149">
        <f t="shared" si="10"/>
        <v>0</v>
      </c>
      <c r="BD50" s="149">
        <f t="shared" si="10"/>
        <v>0</v>
      </c>
      <c r="BE50" s="136"/>
      <c r="BF50" s="136"/>
      <c r="BG50" s="136"/>
      <c r="BH50" s="136"/>
      <c r="BI50" s="56"/>
      <c r="BJ50" s="56"/>
      <c r="BK50" s="56"/>
      <c r="BL50" s="56"/>
      <c r="BM50" s="56"/>
      <c r="BN50" s="56"/>
      <c r="BO50" s="56"/>
      <c r="BP50" s="56"/>
      <c r="BQ50" s="85" t="str">
        <f>CONCATENATE(IFERROR(VLOOKUP(A50,'Зависимые списки'!$J$2:$K$7,2,FALSE),"-"),B50)</f>
        <v>КанБайкал_ООООП</v>
      </c>
      <c r="BR50" s="85" t="s">
        <v>28</v>
      </c>
      <c r="BS50" s="85" t="s">
        <v>29</v>
      </c>
      <c r="BT50" s="85" t="str">
        <f>CONCATENATE(BQ50,IFERROR(VLOOKUP(F50,'Зависимые списки'!$J$9:$K$18,2,FALSE),"-"))</f>
        <v>КанБайкал_ООООПЗападно-Малобалыкское_месторождение</v>
      </c>
      <c r="BU50" s="85" t="str">
        <f>IFERROR(VLOOKUP(C50,'Зависимые списки'!$I$55:$J$66,2,FALSE),"Без_номенклатуры")</f>
        <v>Без_номенклатуры</v>
      </c>
      <c r="BV50" s="85" t="str">
        <f t="shared" si="12"/>
        <v>ОП2</v>
      </c>
      <c r="BW50" s="85" t="str">
        <f>IFERROR(VLOOKUP($BT50,'Зависимые списки'!$A$45:$B$101,2,FALSE),"-")</f>
        <v>Основное</v>
      </c>
      <c r="BX50" s="94" t="str">
        <f>IFERROR(VLOOKUP(B50,'Зависимые списки'!$C$55:$D$59,2,FALSE),"-")</f>
        <v>OPEX</v>
      </c>
      <c r="BY50" s="85" t="str">
        <f t="shared" si="13"/>
        <v>БП</v>
      </c>
      <c r="BZ50" s="85" t="str">
        <f>IFERROR(VLOOKUP(G50,vendor!$B$2:$C$1372,2,FALSE),"-")&amp;"_"&amp;IFERROR(VLOOKUP(БП23[[#This Row],[Компания]],Справочники!$A$3:$B$9,2,0),"-")</f>
        <v>PRD.002.100000051_COM008002</v>
      </c>
      <c r="CA50" s="116" t="e">
        <f ca="1">SUM(O50:OFFSET(O50,0,#REF!-1))</f>
        <v>#REF!</v>
      </c>
      <c r="CB5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0" s="134"/>
    </row>
    <row r="51" spans="1:81" hidden="1">
      <c r="A51" s="80" t="s">
        <v>902</v>
      </c>
      <c r="B51" s="80" t="s">
        <v>14</v>
      </c>
      <c r="C51" s="80" t="s">
        <v>373</v>
      </c>
      <c r="D51" s="95" t="str">
        <f>IF(БП23[[#This Row],[Компания]]="","",$D$4)</f>
        <v>Отдел ТиКРС</v>
      </c>
      <c r="E51" s="79" t="s">
        <v>1979</v>
      </c>
      <c r="F51" s="79" t="s">
        <v>8250</v>
      </c>
      <c r="G51" s="79" t="s">
        <v>904</v>
      </c>
      <c r="H51" s="79"/>
      <c r="I51" s="79" t="s">
        <v>31</v>
      </c>
      <c r="J51" s="79" t="s">
        <v>1268</v>
      </c>
      <c r="K51" s="79" t="s">
        <v>1279</v>
      </c>
      <c r="L51" s="79" t="s">
        <v>1258</v>
      </c>
      <c r="M51" s="79" t="s">
        <v>1282</v>
      </c>
      <c r="N51" s="79" t="s">
        <v>14491</v>
      </c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3">
        <f>SUM(БП23[[#This Row],[БП 2023.01]:[БП 2023.12]])</f>
        <v>0</v>
      </c>
      <c r="AB51" s="85" t="str">
        <f>IFERROR(VLOOKUP(C51,IF(B51="Внереализация",Справочники!$R$3:$S$124,IF(B51="ОП",Справочники!$I$3:$J$300,IF(B51="ВП",Справочники!$L$3:$M$186,IF(B51="УР",Справочники!$O$3:$P$93,IF(B51="КР",Справочники!$F$3:$G$36,Справочники!$F$37:$G$37))))),2,FALSE),0)</f>
        <v>OP.09.03.03.03.15.00.00.00</v>
      </c>
      <c r="AC51" s="85" t="str">
        <f>IFERROR(IF($AB51="KR.09.03.00.00.00.00.00.00",VLOOKUP($L51,'Зависимые списки'!$P$55:$Q$57,2,FALSE),VLOOKUP(AB51,'NA-CF'!$A$2:$E$367,5,FALSE)),0)</f>
        <v>CF.03.03.06.09.03.03.03.00</v>
      </c>
      <c r="AD51" s="85" t="str">
        <f>IFERROR(VLOOKUP(AC51,'NA-CF'!$E$2:$F$367,2,FALSE),0)</f>
        <v>Капитальный ремонт скважин</v>
      </c>
      <c r="AE51" s="48">
        <v>90</v>
      </c>
      <c r="AF51" s="55">
        <v>0.2</v>
      </c>
      <c r="AG51" s="135">
        <f t="shared" si="14"/>
        <v>0</v>
      </c>
      <c r="AH51" s="135">
        <f t="shared" si="14"/>
        <v>0</v>
      </c>
      <c r="AI51" s="135">
        <f t="shared" si="14"/>
        <v>0</v>
      </c>
      <c r="AJ51" s="135">
        <f t="shared" si="14"/>
        <v>0</v>
      </c>
      <c r="AK51" s="135">
        <f t="shared" si="14"/>
        <v>0</v>
      </c>
      <c r="AL51" s="135">
        <f t="shared" si="14"/>
        <v>0</v>
      </c>
      <c r="AM51" s="135">
        <f t="shared" si="14"/>
        <v>0</v>
      </c>
      <c r="AN51" s="135">
        <f t="shared" si="14"/>
        <v>0</v>
      </c>
      <c r="AO51" s="135">
        <f t="shared" si="14"/>
        <v>0</v>
      </c>
      <c r="AP51" s="135">
        <f t="shared" si="14"/>
        <v>0</v>
      </c>
      <c r="AQ51" s="135">
        <f t="shared" si="14"/>
        <v>0</v>
      </c>
      <c r="AR51" s="135">
        <f t="shared" si="3"/>
        <v>0</v>
      </c>
      <c r="AS51" s="149">
        <f t="shared" si="3"/>
        <v>0</v>
      </c>
      <c r="AT51" s="149">
        <f t="shared" si="3"/>
        <v>0</v>
      </c>
      <c r="AU51" s="149">
        <f t="shared" si="3"/>
        <v>0</v>
      </c>
      <c r="AV51" s="149">
        <f t="shared" si="3"/>
        <v>0</v>
      </c>
      <c r="AW51" s="149">
        <f t="shared" si="10"/>
        <v>0</v>
      </c>
      <c r="AX51" s="149">
        <f t="shared" si="10"/>
        <v>0</v>
      </c>
      <c r="AY51" s="149">
        <f t="shared" si="10"/>
        <v>0</v>
      </c>
      <c r="AZ51" s="149">
        <f t="shared" si="10"/>
        <v>0</v>
      </c>
      <c r="BA51" s="149">
        <f t="shared" si="10"/>
        <v>0</v>
      </c>
      <c r="BB51" s="149">
        <f t="shared" si="10"/>
        <v>0</v>
      </c>
      <c r="BC51" s="149">
        <f t="shared" si="10"/>
        <v>0</v>
      </c>
      <c r="BD51" s="149">
        <f t="shared" si="10"/>
        <v>0</v>
      </c>
      <c r="BE51" s="136"/>
      <c r="BF51" s="136"/>
      <c r="BG51" s="136"/>
      <c r="BH51" s="136"/>
      <c r="BI51" s="56"/>
      <c r="BJ51" s="56"/>
      <c r="BK51" s="56"/>
      <c r="BL51" s="56"/>
      <c r="BM51" s="56"/>
      <c r="BN51" s="56"/>
      <c r="BO51" s="56"/>
      <c r="BP51" s="56"/>
      <c r="BQ51" s="85" t="str">
        <f>CONCATENATE(IFERROR(VLOOKUP(A51,'Зависимые списки'!$J$2:$K$7,2,FALSE),"-"),B51)</f>
        <v>КанБайкал_ООООП</v>
      </c>
      <c r="BR51" s="85" t="s">
        <v>28</v>
      </c>
      <c r="BS51" s="85" t="s">
        <v>29</v>
      </c>
      <c r="BT51" s="85" t="str">
        <f>CONCATENATE(BQ51,IFERROR(VLOOKUP(F51,'Зависимые списки'!$J$9:$K$18,2,FALSE),"-"))</f>
        <v>КанБайкал_ООООПВосточно -Унтыгейский л.у._месторождение</v>
      </c>
      <c r="BU51" s="85" t="str">
        <f>IFERROR(VLOOKUP(C51,'Зависимые списки'!$I$55:$J$66,2,FALSE),"Без_номенклатуры")</f>
        <v>Без_номенклатуры</v>
      </c>
      <c r="BV51" s="85" t="str">
        <f t="shared" si="12"/>
        <v>ОП2</v>
      </c>
      <c r="BW51" s="85" t="str">
        <f>IFERROR(VLOOKUP($BT51,'Зависимые списки'!$A$45:$B$101,2,FALSE),"-")</f>
        <v>-</v>
      </c>
      <c r="BX51" s="94" t="str">
        <f>IFERROR(VLOOKUP(B51,'Зависимые списки'!$C$55:$D$59,2,FALSE),"-")</f>
        <v>OPEX</v>
      </c>
      <c r="BY51" s="85" t="str">
        <f t="shared" si="13"/>
        <v>БП</v>
      </c>
      <c r="BZ51" s="85" t="str">
        <f>IFERROR(VLOOKUP(G51,vendor!$B$2:$C$1372,2,FALSE),"-")&amp;"_"&amp;IFERROR(VLOOKUP(БП23[[#This Row],[Компания]],Справочники!$A$3:$B$9,2,0),"-")</f>
        <v>PRD.002.100000051_COM008002</v>
      </c>
      <c r="CA51" s="116" t="e">
        <f ca="1">SUM(O51:OFFSET(O51,0,#REF!-1))</f>
        <v>#REF!</v>
      </c>
      <c r="CB5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1" s="134"/>
    </row>
    <row r="52" spans="1:81" hidden="1">
      <c r="A52" s="80" t="s">
        <v>902</v>
      </c>
      <c r="B52" s="80" t="s">
        <v>14</v>
      </c>
      <c r="C52" s="80" t="s">
        <v>287</v>
      </c>
      <c r="D52" s="95" t="str">
        <f>IF(БП23[[#This Row],[Компания]]="","",$D$4)</f>
        <v>Отдел ТиКРС</v>
      </c>
      <c r="E52" s="79" t="s">
        <v>1979</v>
      </c>
      <c r="F52" s="80" t="s">
        <v>2547</v>
      </c>
      <c r="G52" s="80" t="s">
        <v>2192</v>
      </c>
      <c r="H52" s="79" t="s">
        <v>5864</v>
      </c>
      <c r="I52" s="80" t="s">
        <v>31</v>
      </c>
      <c r="J52" s="80" t="s">
        <v>1268</v>
      </c>
      <c r="K52" s="80" t="s">
        <v>1279</v>
      </c>
      <c r="L52" s="79" t="s">
        <v>1258</v>
      </c>
      <c r="M52" s="79" t="s">
        <v>1282</v>
      </c>
      <c r="N52" s="80" t="s">
        <v>14505</v>
      </c>
      <c r="O52" s="142">
        <v>0</v>
      </c>
      <c r="P52" s="142">
        <v>1848.6816000000001</v>
      </c>
      <c r="Q52" s="142">
        <v>1848.6816000000001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3">
        <f>SUM(БП23[[#This Row],[БП 2023.01]:[БП 2023.12]])</f>
        <v>3697.3632000000002</v>
      </c>
      <c r="AB52" s="85" t="str">
        <f>IFERROR(VLOOKUP(C52,IF(B52="Внереализация",Справочники!$R$3:$S$124,IF(B52="ОП",Справочники!$I$3:$J$300,IF(B52="ВП",Справочники!$L$3:$M$186,IF(B52="УР",Справочники!$O$3:$P$93,IF(B52="КР",Справочники!$F$3:$G$36,Справочники!$F$37:$G$37))))),2,FALSE),0)</f>
        <v>OP.09.03.03.03.03.03.00.00</v>
      </c>
      <c r="AC52" s="85" t="str">
        <f>IFERROR(IF($AB52="KR.09.03.00.00.00.00.00.00",VLOOKUP($L52,'Зависимые списки'!$P$55:$Q$57,2,FALSE),VLOOKUP(AB52,'NA-CF'!$A$2:$E$367,5,FALSE)),0)</f>
        <v>CF.03.03.06.09.03.03.03.00</v>
      </c>
      <c r="AD52" s="85" t="str">
        <f>IFERROR(VLOOKUP(AC52,'NA-CF'!$E$2:$F$367,2,FALSE),0)</f>
        <v>Капитальный ремонт скважин</v>
      </c>
      <c r="AE52" s="48">
        <v>90</v>
      </c>
      <c r="AF52" s="55">
        <v>0.2</v>
      </c>
      <c r="AG52" s="135">
        <f t="shared" si="14"/>
        <v>0</v>
      </c>
      <c r="AH52" s="135">
        <f t="shared" si="14"/>
        <v>0</v>
      </c>
      <c r="AI52" s="135">
        <f t="shared" si="14"/>
        <v>0</v>
      </c>
      <c r="AJ52" s="135">
        <f t="shared" si="14"/>
        <v>0</v>
      </c>
      <c r="AK52" s="135">
        <f t="shared" si="14"/>
        <v>2218.4179199999999</v>
      </c>
      <c r="AL52" s="135">
        <f t="shared" si="14"/>
        <v>2218.4179199999999</v>
      </c>
      <c r="AM52" s="135">
        <f t="shared" si="14"/>
        <v>0</v>
      </c>
      <c r="AN52" s="135">
        <f t="shared" si="14"/>
        <v>0</v>
      </c>
      <c r="AO52" s="135">
        <f t="shared" si="14"/>
        <v>0</v>
      </c>
      <c r="AP52" s="135">
        <f t="shared" si="14"/>
        <v>0</v>
      </c>
      <c r="AQ52" s="135">
        <f t="shared" si="14"/>
        <v>0</v>
      </c>
      <c r="AR52" s="135">
        <f t="shared" si="3"/>
        <v>0</v>
      </c>
      <c r="AS52" s="149">
        <f t="shared" si="3"/>
        <v>0</v>
      </c>
      <c r="AT52" s="149">
        <f t="shared" si="3"/>
        <v>0</v>
      </c>
      <c r="AU52" s="149">
        <f t="shared" si="3"/>
        <v>0</v>
      </c>
      <c r="AV52" s="149">
        <f t="shared" si="3"/>
        <v>0</v>
      </c>
      <c r="AW52" s="149">
        <f t="shared" si="10"/>
        <v>0</v>
      </c>
      <c r="AX52" s="149">
        <f t="shared" si="10"/>
        <v>0</v>
      </c>
      <c r="AY52" s="149">
        <f t="shared" si="10"/>
        <v>0</v>
      </c>
      <c r="AZ52" s="149">
        <f t="shared" si="10"/>
        <v>0</v>
      </c>
      <c r="BA52" s="149">
        <f t="shared" si="10"/>
        <v>0</v>
      </c>
      <c r="BB52" s="149">
        <f t="shared" si="10"/>
        <v>0</v>
      </c>
      <c r="BC52" s="149">
        <f t="shared" si="10"/>
        <v>0</v>
      </c>
      <c r="BD52" s="149">
        <f t="shared" si="10"/>
        <v>0</v>
      </c>
      <c r="BE52" s="136"/>
      <c r="BF52" s="136"/>
      <c r="BG52" s="136"/>
      <c r="BH52" s="136"/>
      <c r="BI52" s="56"/>
      <c r="BJ52" s="56"/>
      <c r="BK52" s="56"/>
      <c r="BL52" s="56"/>
      <c r="BM52" s="56"/>
      <c r="BN52" s="56"/>
      <c r="BO52" s="56"/>
      <c r="BP52" s="56"/>
      <c r="BQ52" s="85" t="str">
        <f>CONCATENATE(IFERROR(VLOOKUP(A52,'Зависимые списки'!$J$2:$K$7,2,FALSE),"-"),B52)</f>
        <v>КанБайкал_ООООП</v>
      </c>
      <c r="BR52" s="85" t="s">
        <v>28</v>
      </c>
      <c r="BS52" s="85" t="s">
        <v>29</v>
      </c>
      <c r="BT52" s="85" t="str">
        <f>CONCATENATE(BQ52,IFERROR(VLOOKUP(F52,'Зависимые списки'!$J$9:$K$18,2,FALSE),"-"))</f>
        <v>КанБайкал_ООООПЗападно-Малобалыкское_месторождение</v>
      </c>
      <c r="BU52" s="85" t="str">
        <f>IFERROR(VLOOKUP(C52,'Зависимые списки'!$I$55:$J$66,2,FALSE),"Без_номенклатуры")</f>
        <v>Без_номенклатуры</v>
      </c>
      <c r="BV52" s="85" t="str">
        <f t="shared" si="12"/>
        <v>ОП2</v>
      </c>
      <c r="BW52" s="85" t="str">
        <f>IFERROR(VLOOKUP($BT52,'Зависимые списки'!$A$45:$B$101,2,FALSE),"-")</f>
        <v>Основное</v>
      </c>
      <c r="BX52" s="94" t="str">
        <f>IFERROR(VLOOKUP(B52,'Зависимые списки'!$C$55:$D$59,2,FALSE),"-")</f>
        <v>OPEX</v>
      </c>
      <c r="BY52" s="85" t="str">
        <f t="shared" si="13"/>
        <v>БП</v>
      </c>
      <c r="BZ52" s="85" t="str">
        <f>IFERROR(VLOOKUP(G52,vendor!$B$2:$C$1372,2,FALSE),"-")&amp;"_"&amp;IFERROR(VLOOKUP(БП23[[#This Row],[Компания]],Справочники!$A$3:$B$9,2,0),"-")</f>
        <v>PRD.002.000000071_COM008002</v>
      </c>
      <c r="CA52" s="116" t="e">
        <f ca="1">SUM(O52:OFFSET(O52,0,#REF!-1))</f>
        <v>#REF!</v>
      </c>
      <c r="CB5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2" s="134"/>
    </row>
    <row r="53" spans="1:81" hidden="1">
      <c r="A53" s="80" t="s">
        <v>902</v>
      </c>
      <c r="B53" s="80" t="s">
        <v>14</v>
      </c>
      <c r="C53" s="80" t="s">
        <v>379</v>
      </c>
      <c r="D53" s="95" t="str">
        <f>IF(БП23[[#This Row],[Компания]]="","",$D$4)</f>
        <v>Отдел ТиКРС</v>
      </c>
      <c r="E53" s="79" t="s">
        <v>1979</v>
      </c>
      <c r="F53" s="80" t="s">
        <v>8263</v>
      </c>
      <c r="G53" s="80" t="s">
        <v>2192</v>
      </c>
      <c r="H53" s="79" t="s">
        <v>5864</v>
      </c>
      <c r="I53" s="80" t="s">
        <v>31</v>
      </c>
      <c r="J53" s="80" t="s">
        <v>1268</v>
      </c>
      <c r="K53" s="80" t="s">
        <v>1279</v>
      </c>
      <c r="L53" s="79" t="s">
        <v>1258</v>
      </c>
      <c r="M53" s="79" t="s">
        <v>1282</v>
      </c>
      <c r="N53" s="80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3">
        <f>SUM(БП23[[#This Row],[БП 2023.01]:[БП 2023.12]])</f>
        <v>0</v>
      </c>
      <c r="AB53" s="85" t="str">
        <f>IFERROR(VLOOKUP(C53,IF(B53="Внереализация",Справочники!$R$3:$S$124,IF(B53="ОП",Справочники!$I$3:$J$300,IF(B53="ВП",Справочники!$L$3:$M$186,IF(B53="УР",Справочники!$O$3:$P$93,IF(B53="КР",Справочники!$F$3:$G$36,Справочники!$F$37:$G$37))))),2,FALSE),0)</f>
        <v>OP.09.03.03.06.03.03.00.00</v>
      </c>
      <c r="AC53" s="85" t="str">
        <f>IFERROR(IF($AB53="KR.09.03.00.00.00.00.00.00",VLOOKUP($L53,'Зависимые списки'!$P$55:$Q$57,2,FALSE),VLOOKUP(AB53,'NA-CF'!$A$2:$E$367,5,FALSE)),0)</f>
        <v>CF.03.03.06.09.03.03.06.00</v>
      </c>
      <c r="AD53" s="85" t="str">
        <f>IFERROR(VLOOKUP(AC53,'NA-CF'!$E$2:$F$367,2,FALSE),0)</f>
        <v>Текущий ремонт скважин</v>
      </c>
      <c r="AE53" s="48">
        <v>90</v>
      </c>
      <c r="AF53" s="55">
        <v>0.2</v>
      </c>
      <c r="AG53" s="135">
        <f t="shared" si="14"/>
        <v>0</v>
      </c>
      <c r="AH53" s="135">
        <f t="shared" si="14"/>
        <v>0</v>
      </c>
      <c r="AI53" s="135">
        <f t="shared" si="14"/>
        <v>0</v>
      </c>
      <c r="AJ53" s="135">
        <f t="shared" si="14"/>
        <v>0</v>
      </c>
      <c r="AK53" s="135">
        <f t="shared" si="14"/>
        <v>0</v>
      </c>
      <c r="AL53" s="135">
        <f t="shared" si="14"/>
        <v>0</v>
      </c>
      <c r="AM53" s="135">
        <f t="shared" si="14"/>
        <v>0</v>
      </c>
      <c r="AN53" s="135">
        <f t="shared" si="14"/>
        <v>0</v>
      </c>
      <c r="AO53" s="135">
        <f t="shared" si="14"/>
        <v>0</v>
      </c>
      <c r="AP53" s="135">
        <f t="shared" si="14"/>
        <v>0</v>
      </c>
      <c r="AQ53" s="135">
        <f t="shared" si="14"/>
        <v>0</v>
      </c>
      <c r="AR53" s="135">
        <f t="shared" si="3"/>
        <v>0</v>
      </c>
      <c r="AS53" s="149">
        <f t="shared" si="3"/>
        <v>0</v>
      </c>
      <c r="AT53" s="149">
        <f t="shared" si="3"/>
        <v>0</v>
      </c>
      <c r="AU53" s="149">
        <f t="shared" si="3"/>
        <v>0</v>
      </c>
      <c r="AV53" s="149">
        <f t="shared" si="3"/>
        <v>0</v>
      </c>
      <c r="AW53" s="149">
        <f t="shared" si="10"/>
        <v>0</v>
      </c>
      <c r="AX53" s="149">
        <f t="shared" si="10"/>
        <v>0</v>
      </c>
      <c r="AY53" s="149">
        <f t="shared" si="10"/>
        <v>0</v>
      </c>
      <c r="AZ53" s="149">
        <f t="shared" si="10"/>
        <v>0</v>
      </c>
      <c r="BA53" s="149">
        <f t="shared" si="10"/>
        <v>0</v>
      </c>
      <c r="BB53" s="149">
        <f t="shared" si="10"/>
        <v>0</v>
      </c>
      <c r="BC53" s="149">
        <f t="shared" si="10"/>
        <v>0</v>
      </c>
      <c r="BD53" s="149">
        <f t="shared" si="10"/>
        <v>0</v>
      </c>
      <c r="BE53" s="136"/>
      <c r="BF53" s="136"/>
      <c r="BG53" s="136"/>
      <c r="BH53" s="136"/>
      <c r="BI53" s="56"/>
      <c r="BJ53" s="56"/>
      <c r="BK53" s="56"/>
      <c r="BL53" s="56"/>
      <c r="BM53" s="56"/>
      <c r="BN53" s="56"/>
      <c r="BO53" s="56"/>
      <c r="BP53" s="56"/>
      <c r="BQ53" s="85" t="str">
        <f>CONCATENATE(IFERROR(VLOOKUP(A53,'Зависимые списки'!$J$2:$K$7,2,FALSE),"-"),B53)</f>
        <v>КанБайкал_ООООП</v>
      </c>
      <c r="BR53" s="85" t="s">
        <v>28</v>
      </c>
      <c r="BS53" s="85" t="s">
        <v>29</v>
      </c>
      <c r="BT53" s="85" t="str">
        <f>CONCATENATE(BQ53,IFERROR(VLOOKUP(F53,'Зависимые списки'!$J$9:$K$18,2,FALSE),"-"))</f>
        <v>КанБайкал_ООООПЗападно-Каренское_месторождение</v>
      </c>
      <c r="BU53" s="85" t="str">
        <f>IFERROR(VLOOKUP(C53,'Зависимые списки'!$I$55:$J$66,2,FALSE),"Без_номенклатуры")</f>
        <v>Без_номенклатуры</v>
      </c>
      <c r="BV53" s="85" t="str">
        <f t="shared" si="12"/>
        <v>ОП2</v>
      </c>
      <c r="BW53" s="85" t="str">
        <f>IFERROR(VLOOKUP($BT53,'Зависимые списки'!$A$45:$B$101,2,FALSE),"-")</f>
        <v>Основное</v>
      </c>
      <c r="BX53" s="94" t="str">
        <f>IFERROR(VLOOKUP(B53,'Зависимые списки'!$C$55:$D$59,2,FALSE),"-")</f>
        <v>OPEX</v>
      </c>
      <c r="BY53" s="85" t="str">
        <f t="shared" si="13"/>
        <v>БП</v>
      </c>
      <c r="BZ53" s="85" t="str">
        <f>IFERROR(VLOOKUP(G53,vendor!$B$2:$C$1372,2,FALSE),"-")&amp;"_"&amp;IFERROR(VLOOKUP(БП23[[#This Row],[Компания]],Справочники!$A$3:$B$9,2,0),"-")</f>
        <v>PRD.002.000000071_COM008002</v>
      </c>
      <c r="CA53" s="116" t="e">
        <f ca="1">SUM(O53:OFFSET(O53,0,#REF!-1))</f>
        <v>#REF!</v>
      </c>
      <c r="CB5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3" s="134"/>
    </row>
    <row r="54" spans="1:81" hidden="1">
      <c r="A54" s="80" t="s">
        <v>902</v>
      </c>
      <c r="B54" s="80" t="s">
        <v>14</v>
      </c>
      <c r="C54" s="80" t="s">
        <v>385</v>
      </c>
      <c r="D54" s="95" t="str">
        <f>IF(БП23[[#This Row],[Компания]]="","",$D$4)</f>
        <v>Отдел ТиКРС</v>
      </c>
      <c r="E54" s="79" t="s">
        <v>1979</v>
      </c>
      <c r="F54" s="80" t="s">
        <v>8263</v>
      </c>
      <c r="G54" s="80" t="s">
        <v>2192</v>
      </c>
      <c r="H54" s="79" t="s">
        <v>5864</v>
      </c>
      <c r="I54" s="80" t="s">
        <v>31</v>
      </c>
      <c r="J54" s="80" t="s">
        <v>1268</v>
      </c>
      <c r="K54" s="80" t="s">
        <v>1279</v>
      </c>
      <c r="L54" s="79" t="s">
        <v>1258</v>
      </c>
      <c r="M54" s="79" t="s">
        <v>1282</v>
      </c>
      <c r="N54" s="80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>
        <f>SUM(БП23[[#This Row],[БП 2023.01]:[БП 2023.12]])</f>
        <v>0</v>
      </c>
      <c r="AB54" s="85" t="str">
        <f>IFERROR(VLOOKUP(C54,IF(B54="Внереализация",Справочники!$R$3:$S$124,IF(B54="ОП",Справочники!$I$3:$J$300,IF(B54="ВП",Справочники!$L$3:$M$186,IF(B54="УР",Справочники!$O$3:$P$93,IF(B54="КР",Справочники!$F$3:$G$36,Справочники!$F$37:$G$37))))),2,FALSE),0)</f>
        <v>OP.09.03.03.06.03.06.00.00</v>
      </c>
      <c r="AC54" s="85" t="str">
        <f>IFERROR(IF($AB54="KR.09.03.00.00.00.00.00.00",VLOOKUP($L54,'Зависимые списки'!$P$55:$Q$57,2,FALSE),VLOOKUP(AB54,'NA-CF'!$A$2:$E$367,5,FALSE)),0)</f>
        <v>CF.03.03.06.09.03.03.06.00</v>
      </c>
      <c r="AD54" s="85" t="str">
        <f>IFERROR(VLOOKUP(AC54,'NA-CF'!$E$2:$F$367,2,FALSE),0)</f>
        <v>Текущий ремонт скважин</v>
      </c>
      <c r="AE54" s="48"/>
      <c r="AF54" s="55"/>
      <c r="AG54" s="135">
        <f t="shared" si="14"/>
        <v>0</v>
      </c>
      <c r="AH54" s="135">
        <f t="shared" si="14"/>
        <v>0</v>
      </c>
      <c r="AI54" s="135">
        <f t="shared" si="14"/>
        <v>0</v>
      </c>
      <c r="AJ54" s="135">
        <f t="shared" si="14"/>
        <v>0</v>
      </c>
      <c r="AK54" s="135">
        <f t="shared" si="14"/>
        <v>0</v>
      </c>
      <c r="AL54" s="135">
        <f t="shared" si="14"/>
        <v>0</v>
      </c>
      <c r="AM54" s="135">
        <f t="shared" si="14"/>
        <v>0</v>
      </c>
      <c r="AN54" s="135">
        <f t="shared" si="14"/>
        <v>0</v>
      </c>
      <c r="AO54" s="135">
        <f t="shared" si="14"/>
        <v>0</v>
      </c>
      <c r="AP54" s="135">
        <f t="shared" si="14"/>
        <v>0</v>
      </c>
      <c r="AQ54" s="135">
        <f t="shared" si="14"/>
        <v>0</v>
      </c>
      <c r="AR54" s="135">
        <f t="shared" si="3"/>
        <v>0</v>
      </c>
      <c r="AS54" s="149">
        <f t="shared" si="3"/>
        <v>0</v>
      </c>
      <c r="AT54" s="149">
        <f t="shared" si="3"/>
        <v>0</v>
      </c>
      <c r="AU54" s="149">
        <f t="shared" si="3"/>
        <v>0</v>
      </c>
      <c r="AV54" s="149">
        <f t="shared" si="3"/>
        <v>0</v>
      </c>
      <c r="AW54" s="149">
        <f t="shared" si="10"/>
        <v>0</v>
      </c>
      <c r="AX54" s="149">
        <f t="shared" si="10"/>
        <v>0</v>
      </c>
      <c r="AY54" s="149">
        <f t="shared" si="10"/>
        <v>0</v>
      </c>
      <c r="AZ54" s="149">
        <f t="shared" si="10"/>
        <v>0</v>
      </c>
      <c r="BA54" s="149">
        <f t="shared" si="10"/>
        <v>0</v>
      </c>
      <c r="BB54" s="149">
        <f t="shared" si="10"/>
        <v>0</v>
      </c>
      <c r="BC54" s="149">
        <f t="shared" si="10"/>
        <v>0</v>
      </c>
      <c r="BD54" s="149">
        <f t="shared" si="10"/>
        <v>0</v>
      </c>
      <c r="BE54" s="136"/>
      <c r="BF54" s="136"/>
      <c r="BG54" s="136"/>
      <c r="BH54" s="136"/>
      <c r="BI54" s="56"/>
      <c r="BJ54" s="56"/>
      <c r="BK54" s="56"/>
      <c r="BL54" s="56"/>
      <c r="BM54" s="56"/>
      <c r="BN54" s="56"/>
      <c r="BO54" s="56"/>
      <c r="BP54" s="56"/>
      <c r="BQ54" s="85" t="str">
        <f>CONCATENATE(IFERROR(VLOOKUP(A54,'Зависимые списки'!$J$2:$K$7,2,FALSE),"-"),B54)</f>
        <v>КанБайкал_ООООП</v>
      </c>
      <c r="BR54" s="85" t="s">
        <v>28</v>
      </c>
      <c r="BS54" s="85" t="s">
        <v>29</v>
      </c>
      <c r="BT54" s="85" t="str">
        <f>CONCATENATE(BQ54,IFERROR(VLOOKUP(F54,'Зависимые списки'!$J$9:$K$18,2,FALSE),"-"))</f>
        <v>КанБайкал_ООООПЗападно-Каренское_месторождение</v>
      </c>
      <c r="BU54" s="85" t="str">
        <f>IFERROR(VLOOKUP(C54,'Зависимые списки'!$I$55:$J$66,2,FALSE),"Без_номенклатуры")</f>
        <v>Без_номенклатуры</v>
      </c>
      <c r="BV54" s="85" t="str">
        <f t="shared" si="12"/>
        <v>ОП2</v>
      </c>
      <c r="BW54" s="85" t="str">
        <f>IFERROR(VLOOKUP($BT54,'Зависимые списки'!$A$45:$B$101,2,FALSE),"-")</f>
        <v>Основное</v>
      </c>
      <c r="BX54" s="94" t="str">
        <f>IFERROR(VLOOKUP(B54,'Зависимые списки'!$C$55:$D$59,2,FALSE),"-")</f>
        <v>OPEX</v>
      </c>
      <c r="BY54" s="85" t="str">
        <f t="shared" si="13"/>
        <v>БП</v>
      </c>
      <c r="BZ54" s="85" t="str">
        <f>IFERROR(VLOOKUP(G54,vendor!$B$2:$C$1372,2,FALSE),"-")&amp;"_"&amp;IFERROR(VLOOKUP(БП23[[#This Row],[Компания]],Справочники!$A$3:$B$9,2,0),"-")</f>
        <v>PRD.002.000000071_COM008002</v>
      </c>
      <c r="CA54" s="116" t="e">
        <f ca="1">SUM(O54:OFFSET(O54,0,#REF!-1))</f>
        <v>#REF!</v>
      </c>
      <c r="CB5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4" s="134"/>
    </row>
    <row r="55" spans="1:81" hidden="1">
      <c r="A55" s="80" t="s">
        <v>902</v>
      </c>
      <c r="B55" s="80" t="s">
        <v>14</v>
      </c>
      <c r="C55" s="80" t="s">
        <v>317</v>
      </c>
      <c r="D55" s="95" t="str">
        <f>IF(БП23[[#This Row],[Компания]]="","",$D$4)</f>
        <v>Отдел ТиКРС</v>
      </c>
      <c r="E55" s="79" t="s">
        <v>1979</v>
      </c>
      <c r="F55" s="79" t="s">
        <v>8263</v>
      </c>
      <c r="G55" s="80" t="s">
        <v>2192</v>
      </c>
      <c r="H55" s="79" t="s">
        <v>5864</v>
      </c>
      <c r="I55" s="80" t="s">
        <v>31</v>
      </c>
      <c r="J55" s="80" t="s">
        <v>1268</v>
      </c>
      <c r="K55" s="80" t="s">
        <v>1279</v>
      </c>
      <c r="L55" s="79" t="s">
        <v>1258</v>
      </c>
      <c r="M55" s="79" t="s">
        <v>1282</v>
      </c>
      <c r="N55" s="80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3">
        <f>SUM(БП23[[#This Row],[БП 2023.01]:[БП 2023.12]])</f>
        <v>0</v>
      </c>
      <c r="AB55" s="85" t="str">
        <f>IFERROR(VLOOKUP(C55,IF(B55="Внереализация",Справочники!$R$3:$S$124,IF(B55="ОП",Справочники!$I$3:$J$300,IF(B55="ВП",Справочники!$L$3:$M$186,IF(B55="УР",Справочники!$O$3:$P$93,IF(B55="КР",Справочники!$F$3:$G$36,Справочники!$F$37:$G$37))))),2,FALSE),0)</f>
        <v>OP.09.03.03.03.03.18.00.00</v>
      </c>
      <c r="AC55" s="85" t="str">
        <f>IFERROR(IF($AB55="KR.09.03.00.00.00.00.00.00",VLOOKUP($L55,'Зависимые списки'!$P$55:$Q$57,2,FALSE),VLOOKUP(AB55,'NA-CF'!$A$2:$E$367,5,FALSE)),0)</f>
        <v>CF.03.03.06.09.03.03.03.00</v>
      </c>
      <c r="AD55" s="85" t="str">
        <f>IFERROR(VLOOKUP(AC55,'NA-CF'!$E$2:$F$367,2,FALSE),0)</f>
        <v>Капитальный ремонт скважин</v>
      </c>
      <c r="AE55" s="48"/>
      <c r="AF55" s="55"/>
      <c r="AG55" s="135">
        <f t="shared" si="14"/>
        <v>0</v>
      </c>
      <c r="AH55" s="135">
        <f t="shared" si="14"/>
        <v>0</v>
      </c>
      <c r="AI55" s="135">
        <f t="shared" si="14"/>
        <v>0</v>
      </c>
      <c r="AJ55" s="135">
        <f t="shared" si="14"/>
        <v>0</v>
      </c>
      <c r="AK55" s="135">
        <f t="shared" si="14"/>
        <v>0</v>
      </c>
      <c r="AL55" s="135">
        <f t="shared" si="14"/>
        <v>0</v>
      </c>
      <c r="AM55" s="135">
        <f t="shared" si="14"/>
        <v>0</v>
      </c>
      <c r="AN55" s="135">
        <f t="shared" si="14"/>
        <v>0</v>
      </c>
      <c r="AO55" s="135">
        <f t="shared" si="14"/>
        <v>0</v>
      </c>
      <c r="AP55" s="135">
        <f t="shared" si="14"/>
        <v>0</v>
      </c>
      <c r="AQ55" s="135">
        <f t="shared" si="14"/>
        <v>0</v>
      </c>
      <c r="AR55" s="135">
        <f t="shared" si="3"/>
        <v>0</v>
      </c>
      <c r="AS55" s="149">
        <f t="shared" si="3"/>
        <v>0</v>
      </c>
      <c r="AT55" s="149">
        <f t="shared" si="3"/>
        <v>0</v>
      </c>
      <c r="AU55" s="149">
        <f t="shared" si="3"/>
        <v>0</v>
      </c>
      <c r="AV55" s="149">
        <f t="shared" si="3"/>
        <v>0</v>
      </c>
      <c r="AW55" s="149">
        <f t="shared" si="10"/>
        <v>0</v>
      </c>
      <c r="AX55" s="149">
        <f t="shared" si="10"/>
        <v>0</v>
      </c>
      <c r="AY55" s="149">
        <f t="shared" si="10"/>
        <v>0</v>
      </c>
      <c r="AZ55" s="149">
        <f t="shared" si="10"/>
        <v>0</v>
      </c>
      <c r="BA55" s="149">
        <f t="shared" si="10"/>
        <v>0</v>
      </c>
      <c r="BB55" s="149">
        <f t="shared" si="10"/>
        <v>0</v>
      </c>
      <c r="BC55" s="149">
        <f t="shared" si="10"/>
        <v>0</v>
      </c>
      <c r="BD55" s="149">
        <f t="shared" si="10"/>
        <v>0</v>
      </c>
      <c r="BE55" s="136"/>
      <c r="BF55" s="136"/>
      <c r="BG55" s="136"/>
      <c r="BH55" s="136"/>
      <c r="BI55" s="56"/>
      <c r="BJ55" s="56"/>
      <c r="BK55" s="56"/>
      <c r="BL55" s="56"/>
      <c r="BM55" s="56"/>
      <c r="BN55" s="56"/>
      <c r="BO55" s="56"/>
      <c r="BP55" s="56"/>
      <c r="BQ55" s="85" t="str">
        <f>CONCATENATE(IFERROR(VLOOKUP(A55,'Зависимые списки'!$J$2:$K$7,2,FALSE),"-"),B55)</f>
        <v>КанБайкал_ООООП</v>
      </c>
      <c r="BR55" s="85" t="s">
        <v>28</v>
      </c>
      <c r="BS55" s="85" t="s">
        <v>29</v>
      </c>
      <c r="BT55" s="85" t="str">
        <f>CONCATENATE(BQ55,IFERROR(VLOOKUP(F55,'Зависимые списки'!$J$9:$K$18,2,FALSE),"-"))</f>
        <v>КанБайкал_ООООПЗападно-Каренское_месторождение</v>
      </c>
      <c r="BU55" s="85" t="str">
        <f>IFERROR(VLOOKUP(C55,'Зависимые списки'!$I$55:$J$66,2,FALSE),"Без_номенклатуры")</f>
        <v>Без_номенклатуры</v>
      </c>
      <c r="BV55" s="85" t="str">
        <f t="shared" si="12"/>
        <v>ОП2</v>
      </c>
      <c r="BW55" s="85" t="str">
        <f>IFERROR(VLOOKUP($BT55,'Зависимые списки'!$A$45:$B$101,2,FALSE),"-")</f>
        <v>Основное</v>
      </c>
      <c r="BX55" s="94" t="str">
        <f>IFERROR(VLOOKUP(B55,'Зависимые списки'!$C$55:$D$59,2,FALSE),"-")</f>
        <v>OPEX</v>
      </c>
      <c r="BY55" s="85" t="str">
        <f t="shared" si="13"/>
        <v>БП</v>
      </c>
      <c r="BZ55" s="85" t="str">
        <f>IFERROR(VLOOKUP(G55,vendor!$B$2:$C$1372,2,FALSE),"-")&amp;"_"&amp;IFERROR(VLOOKUP(БП23[[#This Row],[Компания]],Справочники!$A$3:$B$9,2,0),"-")</f>
        <v>PRD.002.000000071_COM008002</v>
      </c>
      <c r="CA55" s="116" t="e">
        <f ca="1">SUM(O55:OFFSET(O55,0,#REF!-1))</f>
        <v>#REF!</v>
      </c>
      <c r="CB5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5" s="134"/>
    </row>
    <row r="56" spans="1:81" hidden="1">
      <c r="A56" s="80" t="s">
        <v>902</v>
      </c>
      <c r="B56" s="80" t="s">
        <v>14</v>
      </c>
      <c r="C56" s="80" t="s">
        <v>426</v>
      </c>
      <c r="D56" s="95" t="str">
        <f>IF(БП23[[#This Row],[Компания]]="","",$D$4)</f>
        <v>Отдел ТиКРС</v>
      </c>
      <c r="E56" s="79" t="s">
        <v>1979</v>
      </c>
      <c r="F56" s="79" t="s">
        <v>8263</v>
      </c>
      <c r="G56" s="80" t="s">
        <v>2192</v>
      </c>
      <c r="H56" s="79" t="s">
        <v>5864</v>
      </c>
      <c r="I56" s="80" t="s">
        <v>31</v>
      </c>
      <c r="J56" s="80" t="s">
        <v>1268</v>
      </c>
      <c r="K56" s="80" t="s">
        <v>1279</v>
      </c>
      <c r="L56" s="79" t="s">
        <v>1258</v>
      </c>
      <c r="M56" s="79" t="s">
        <v>1282</v>
      </c>
      <c r="N56" s="80" t="s">
        <v>14506</v>
      </c>
      <c r="O56" s="142">
        <v>4157.7477760000002</v>
      </c>
      <c r="P56" s="142">
        <v>3215.8395360000004</v>
      </c>
      <c r="Q56" s="142">
        <v>529.62112000000002</v>
      </c>
      <c r="R56" s="142"/>
      <c r="S56" s="142"/>
      <c r="T56" s="142"/>
      <c r="U56" s="142"/>
      <c r="V56" s="142"/>
      <c r="W56" s="142"/>
      <c r="X56" s="142"/>
      <c r="Y56" s="142"/>
      <c r="Z56" s="142"/>
      <c r="AA56" s="143">
        <f>SUM(БП23[[#This Row],[БП 2023.01]:[БП 2023.12]])</f>
        <v>7903.2084320000004</v>
      </c>
      <c r="AB56" s="85" t="str">
        <f>IFERROR(VLOOKUP(C56,IF(B56="Внереализация",Справочники!$R$3:$S$124,IF(B56="ОП",Справочники!$I$3:$J$300,IF(B56="ВП",Справочники!$L$3:$M$186,IF(B56="УР",Справочники!$O$3:$P$93,IF(B56="КР",Справочники!$F$3:$G$36,Справочники!$F$37:$G$37))))),2,FALSE),0)</f>
        <v>OP.09.03.03.06.06.00.00.00</v>
      </c>
      <c r="AC56" s="85" t="str">
        <f>IFERROR(IF($AB56="KR.09.03.00.00.00.00.00.00",VLOOKUP($L56,'Зависимые списки'!$P$55:$Q$57,2,FALSE),VLOOKUP(AB56,'NA-CF'!$A$2:$E$367,5,FALSE)),0)</f>
        <v>CF.03.03.06.09.03.03.06.00</v>
      </c>
      <c r="AD56" s="85" t="str">
        <f>IFERROR(VLOOKUP(AC56,'NA-CF'!$E$2:$F$367,2,FALSE),0)</f>
        <v>Текущий ремонт скважин</v>
      </c>
      <c r="AE56" s="48">
        <v>90</v>
      </c>
      <c r="AF56" s="55">
        <v>0.2</v>
      </c>
      <c r="AG56" s="135">
        <f t="shared" ref="AG56:AQ65" si="15">IF($AE56/30&lt;=AG$1,SUMIF($O$1:$Z$1,ROUND(AG$1-($AE56/30),0),$O56:$Z56),0)*($AF56+1)</f>
        <v>0</v>
      </c>
      <c r="AH56" s="135">
        <f t="shared" si="15"/>
        <v>0</v>
      </c>
      <c r="AI56" s="135">
        <f t="shared" si="15"/>
        <v>0</v>
      </c>
      <c r="AJ56" s="135">
        <f t="shared" si="15"/>
        <v>4989.2973312000004</v>
      </c>
      <c r="AK56" s="135">
        <f t="shared" si="15"/>
        <v>3859.0074432000001</v>
      </c>
      <c r="AL56" s="135">
        <f t="shared" si="15"/>
        <v>635.545344</v>
      </c>
      <c r="AM56" s="135">
        <f t="shared" si="15"/>
        <v>0</v>
      </c>
      <c r="AN56" s="135">
        <f t="shared" si="15"/>
        <v>0</v>
      </c>
      <c r="AO56" s="135">
        <f t="shared" si="15"/>
        <v>0</v>
      </c>
      <c r="AP56" s="135">
        <f t="shared" si="15"/>
        <v>0</v>
      </c>
      <c r="AQ56" s="135">
        <f t="shared" si="15"/>
        <v>0</v>
      </c>
      <c r="AR56" s="135">
        <f t="shared" si="3"/>
        <v>0</v>
      </c>
      <c r="AS56" s="149">
        <f t="shared" si="3"/>
        <v>0</v>
      </c>
      <c r="AT56" s="149">
        <f t="shared" si="3"/>
        <v>0</v>
      </c>
      <c r="AU56" s="149">
        <f t="shared" si="3"/>
        <v>0</v>
      </c>
      <c r="AV56" s="149">
        <f t="shared" si="3"/>
        <v>0</v>
      </c>
      <c r="AW56" s="149">
        <f t="shared" si="10"/>
        <v>0</v>
      </c>
      <c r="AX56" s="149">
        <f t="shared" si="10"/>
        <v>0</v>
      </c>
      <c r="AY56" s="149">
        <f t="shared" si="10"/>
        <v>0</v>
      </c>
      <c r="AZ56" s="149">
        <f t="shared" si="10"/>
        <v>0</v>
      </c>
      <c r="BA56" s="149">
        <f t="shared" si="10"/>
        <v>0</v>
      </c>
      <c r="BB56" s="149">
        <f t="shared" si="10"/>
        <v>0</v>
      </c>
      <c r="BC56" s="149">
        <f t="shared" si="10"/>
        <v>0</v>
      </c>
      <c r="BD56" s="149">
        <f t="shared" si="10"/>
        <v>0</v>
      </c>
      <c r="BE56" s="136"/>
      <c r="BF56" s="136"/>
      <c r="BG56" s="136"/>
      <c r="BH56" s="136"/>
      <c r="BI56" s="56"/>
      <c r="BJ56" s="56"/>
      <c r="BK56" s="56"/>
      <c r="BL56" s="56"/>
      <c r="BM56" s="56"/>
      <c r="BN56" s="56"/>
      <c r="BO56" s="56"/>
      <c r="BP56" s="56"/>
      <c r="BQ56" s="85" t="str">
        <f>CONCATENATE(IFERROR(VLOOKUP(A56,'Зависимые списки'!$J$2:$K$7,2,FALSE),"-"),B56)</f>
        <v>КанБайкал_ООООП</v>
      </c>
      <c r="BR56" s="85" t="s">
        <v>28</v>
      </c>
      <c r="BS56" s="85" t="s">
        <v>29</v>
      </c>
      <c r="BT56" s="85" t="str">
        <f>CONCATENATE(BQ56,IFERROR(VLOOKUP(F56,'Зависимые списки'!$J$9:$K$18,2,FALSE),"-"))</f>
        <v>КанБайкал_ООООПЗападно-Каренское_месторождение</v>
      </c>
      <c r="BU56" s="85" t="str">
        <f>IFERROR(VLOOKUP(C56,'Зависимые списки'!$I$55:$J$66,2,FALSE),"Без_номенклатуры")</f>
        <v>Без_номенклатуры</v>
      </c>
      <c r="BV56" s="85" t="str">
        <f t="shared" si="12"/>
        <v>ОП2</v>
      </c>
      <c r="BW56" s="85" t="str">
        <f>IFERROR(VLOOKUP($BT56,'Зависимые списки'!$A$45:$B$101,2,FALSE),"-")</f>
        <v>Основное</v>
      </c>
      <c r="BX56" s="94" t="str">
        <f>IFERROR(VLOOKUP(B56,'Зависимые списки'!$C$55:$D$59,2,FALSE),"-")</f>
        <v>OPEX</v>
      </c>
      <c r="BY56" s="85" t="str">
        <f t="shared" si="13"/>
        <v>БП</v>
      </c>
      <c r="BZ56" s="85" t="str">
        <f>IFERROR(VLOOKUP(G56,vendor!$B$2:$C$1372,2,FALSE),"-")&amp;"_"&amp;IFERROR(VLOOKUP(БП23[[#This Row],[Компания]],Справочники!$A$3:$B$9,2,0),"-")</f>
        <v>PRD.002.000000071_COM008002</v>
      </c>
      <c r="CA56" s="116" t="e">
        <f ca="1">SUM(O56:OFFSET(O56,0,#REF!-1))</f>
        <v>#REF!</v>
      </c>
      <c r="CB5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6" s="134"/>
    </row>
    <row r="57" spans="1:81" hidden="1">
      <c r="A57" s="80" t="s">
        <v>902</v>
      </c>
      <c r="B57" s="80" t="s">
        <v>14</v>
      </c>
      <c r="C57" s="80" t="s">
        <v>287</v>
      </c>
      <c r="D57" s="95" t="str">
        <f>IF(БП23[[#This Row],[Компания]]="","",$D$4)</f>
        <v>Отдел ТиКРС</v>
      </c>
      <c r="E57" s="79" t="s">
        <v>1979</v>
      </c>
      <c r="F57" s="79" t="s">
        <v>8263</v>
      </c>
      <c r="G57" s="80" t="s">
        <v>904</v>
      </c>
      <c r="H57" s="79" t="s">
        <v>8321</v>
      </c>
      <c r="I57" s="80" t="s">
        <v>31</v>
      </c>
      <c r="J57" s="80" t="s">
        <v>1268</v>
      </c>
      <c r="K57" s="80" t="s">
        <v>1279</v>
      </c>
      <c r="L57" s="79" t="s">
        <v>1258</v>
      </c>
      <c r="M57" s="79" t="s">
        <v>1282</v>
      </c>
      <c r="N57" s="80" t="s">
        <v>14507</v>
      </c>
      <c r="O57" s="142">
        <v>0</v>
      </c>
      <c r="P57" s="142">
        <v>0</v>
      </c>
      <c r="Q57" s="142">
        <v>5501</v>
      </c>
      <c r="R57" s="142"/>
      <c r="S57" s="142"/>
      <c r="T57" s="142"/>
      <c r="U57" s="142"/>
      <c r="V57" s="142"/>
      <c r="W57" s="142"/>
      <c r="X57" s="142"/>
      <c r="Y57" s="142"/>
      <c r="Z57" s="142"/>
      <c r="AA57" s="143">
        <f>SUM(БП23[[#This Row],[БП 2023.01]:[БП 2023.12]])</f>
        <v>5501</v>
      </c>
      <c r="AB57" s="85" t="str">
        <f>IFERROR(VLOOKUP(C57,IF(B57="Внереализация",Справочники!$R$3:$S$124,IF(B57="ОП",Справочники!$I$3:$J$300,IF(B57="ВП",Справочники!$L$3:$M$186,IF(B57="УР",Справочники!$O$3:$P$93,IF(B57="КР",Справочники!$F$3:$G$36,Справочники!$F$37:$G$37))))),2,FALSE),0)</f>
        <v>OP.09.03.03.03.03.03.00.00</v>
      </c>
      <c r="AC57" s="85" t="str">
        <f>IFERROR(IF($AB57="KR.09.03.00.00.00.00.00.00",VLOOKUP($L57,'Зависимые списки'!$P$55:$Q$57,2,FALSE),VLOOKUP(AB57,'NA-CF'!$A$2:$E$367,5,FALSE)),0)</f>
        <v>CF.03.03.06.09.03.03.03.00</v>
      </c>
      <c r="AD57" s="85" t="str">
        <f>IFERROR(VLOOKUP(AC57,'NA-CF'!$E$2:$F$367,2,FALSE),0)</f>
        <v>Капитальный ремонт скважин</v>
      </c>
      <c r="AE57" s="48"/>
      <c r="AF57" s="55"/>
      <c r="AG57" s="135">
        <f t="shared" si="15"/>
        <v>0</v>
      </c>
      <c r="AH57" s="135">
        <f t="shared" si="15"/>
        <v>0</v>
      </c>
      <c r="AI57" s="135">
        <f t="shared" si="15"/>
        <v>5501</v>
      </c>
      <c r="AJ57" s="135">
        <f t="shared" si="15"/>
        <v>0</v>
      </c>
      <c r="AK57" s="135">
        <f t="shared" si="15"/>
        <v>0</v>
      </c>
      <c r="AL57" s="135">
        <f t="shared" si="15"/>
        <v>0</v>
      </c>
      <c r="AM57" s="135">
        <f t="shared" si="15"/>
        <v>0</v>
      </c>
      <c r="AN57" s="135">
        <f t="shared" si="15"/>
        <v>0</v>
      </c>
      <c r="AO57" s="135">
        <f t="shared" si="15"/>
        <v>0</v>
      </c>
      <c r="AP57" s="135">
        <f t="shared" si="15"/>
        <v>0</v>
      </c>
      <c r="AQ57" s="135">
        <f t="shared" si="15"/>
        <v>0</v>
      </c>
      <c r="AR57" s="135">
        <f t="shared" si="3"/>
        <v>0</v>
      </c>
      <c r="AS57" s="149">
        <f t="shared" si="3"/>
        <v>0</v>
      </c>
      <c r="AT57" s="149">
        <f t="shared" si="3"/>
        <v>0</v>
      </c>
      <c r="AU57" s="149">
        <f t="shared" si="3"/>
        <v>0</v>
      </c>
      <c r="AV57" s="149">
        <f t="shared" si="3"/>
        <v>0</v>
      </c>
      <c r="AW57" s="149">
        <f t="shared" si="10"/>
        <v>0</v>
      </c>
      <c r="AX57" s="149">
        <f t="shared" si="10"/>
        <v>0</v>
      </c>
      <c r="AY57" s="149">
        <f t="shared" si="10"/>
        <v>0</v>
      </c>
      <c r="AZ57" s="149">
        <f t="shared" si="10"/>
        <v>0</v>
      </c>
      <c r="BA57" s="149">
        <f t="shared" si="10"/>
        <v>0</v>
      </c>
      <c r="BB57" s="149">
        <f t="shared" si="10"/>
        <v>0</v>
      </c>
      <c r="BC57" s="149">
        <f t="shared" si="10"/>
        <v>0</v>
      </c>
      <c r="BD57" s="149">
        <f t="shared" si="10"/>
        <v>0</v>
      </c>
      <c r="BE57" s="136"/>
      <c r="BF57" s="136"/>
      <c r="BG57" s="136"/>
      <c r="BH57" s="136"/>
      <c r="BI57" s="56"/>
      <c r="BJ57" s="56"/>
      <c r="BK57" s="56"/>
      <c r="BL57" s="56"/>
      <c r="BM57" s="56"/>
      <c r="BN57" s="56"/>
      <c r="BO57" s="56"/>
      <c r="BP57" s="56"/>
      <c r="BQ57" s="85" t="str">
        <f>CONCATENATE(IFERROR(VLOOKUP(A57,'Зависимые списки'!$J$2:$K$7,2,FALSE),"-"),B57)</f>
        <v>КанБайкал_ООООП</v>
      </c>
      <c r="BR57" s="85" t="s">
        <v>28</v>
      </c>
      <c r="BS57" s="85" t="s">
        <v>29</v>
      </c>
      <c r="BT57" s="85" t="str">
        <f>CONCATENATE(BQ57,IFERROR(VLOOKUP(F57,'Зависимые списки'!$J$9:$K$18,2,FALSE),"-"))</f>
        <v>КанБайкал_ООООПЗападно-Каренское_месторождение</v>
      </c>
      <c r="BU57" s="85" t="str">
        <f>IFERROR(VLOOKUP(C57,'Зависимые списки'!$I$55:$J$66,2,FALSE),"Без_номенклатуры")</f>
        <v>Без_номенклатуры</v>
      </c>
      <c r="BV57" s="85" t="str">
        <f t="shared" si="12"/>
        <v>ОП2</v>
      </c>
      <c r="BW57" s="85" t="str">
        <f>IFERROR(VLOOKUP($BT57,'Зависимые списки'!$A$45:$B$101,2,FALSE),"-")</f>
        <v>Основное</v>
      </c>
      <c r="BX57" s="94" t="str">
        <f>IFERROR(VLOOKUP(B57,'Зависимые списки'!$C$55:$D$59,2,FALSE),"-")</f>
        <v>OPEX</v>
      </c>
      <c r="BY57" s="85" t="str">
        <f t="shared" si="13"/>
        <v>БП</v>
      </c>
      <c r="BZ57" s="85" t="str">
        <f>IFERROR(VLOOKUP(G57,vendor!$B$2:$C$1372,2,FALSE),"-")&amp;"_"&amp;IFERROR(VLOOKUP(БП23[[#This Row],[Компания]],Справочники!$A$3:$B$9,2,0),"-")</f>
        <v>PRD.002.100000051_COM008002</v>
      </c>
      <c r="CA57" s="116" t="e">
        <f ca="1">SUM(O57:OFFSET(O57,0,#REF!-1))</f>
        <v>#REF!</v>
      </c>
      <c r="CB5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7" s="134"/>
    </row>
    <row r="58" spans="1:81" hidden="1">
      <c r="A58" s="80" t="s">
        <v>902</v>
      </c>
      <c r="B58" s="80" t="s">
        <v>14</v>
      </c>
      <c r="C58" s="80" t="s">
        <v>426</v>
      </c>
      <c r="D58" s="95" t="str">
        <f>IF(БП23[[#This Row],[Компания]]="","",$D$4)</f>
        <v>Отдел ТиКРС</v>
      </c>
      <c r="E58" s="79" t="s">
        <v>1979</v>
      </c>
      <c r="F58" s="79" t="s">
        <v>8263</v>
      </c>
      <c r="G58" s="80" t="s">
        <v>2192</v>
      </c>
      <c r="H58" s="79" t="s">
        <v>5864</v>
      </c>
      <c r="I58" s="80" t="s">
        <v>31</v>
      </c>
      <c r="J58" s="80" t="s">
        <v>1268</v>
      </c>
      <c r="K58" s="80" t="s">
        <v>1279</v>
      </c>
      <c r="L58" s="79" t="s">
        <v>1258</v>
      </c>
      <c r="M58" s="79" t="s">
        <v>1282</v>
      </c>
      <c r="N58" s="80" t="s">
        <v>14508</v>
      </c>
      <c r="O58" s="142">
        <v>485.27892000000003</v>
      </c>
      <c r="P58" s="142">
        <v>924.34080000000006</v>
      </c>
      <c r="Q58" s="142">
        <v>1702.32764</v>
      </c>
      <c r="R58" s="142"/>
      <c r="S58" s="142"/>
      <c r="T58" s="142"/>
      <c r="U58" s="142"/>
      <c r="V58" s="142"/>
      <c r="W58" s="142"/>
      <c r="X58" s="142"/>
      <c r="Y58" s="142"/>
      <c r="Z58" s="142"/>
      <c r="AA58" s="143">
        <f>SUM(БП23[[#This Row],[БП 2023.01]:[БП 2023.12]])</f>
        <v>3111.9473600000001</v>
      </c>
      <c r="AB58" s="85" t="str">
        <f>IFERROR(VLOOKUP(C58,IF(B58="Внереализация",Справочники!$R$3:$S$124,IF(B58="ОП",Справочники!$I$3:$J$300,IF(B58="ВП",Справочники!$L$3:$M$186,IF(B58="УР",Справочники!$O$3:$P$93,IF(B58="КР",Справочники!$F$3:$G$36,Справочники!$F$37:$G$37))))),2,FALSE),0)</f>
        <v>OP.09.03.03.06.06.00.00.00</v>
      </c>
      <c r="AC58" s="85" t="str">
        <f>IFERROR(IF($AB58="KR.09.03.00.00.00.00.00.00",VLOOKUP($L58,'Зависимые списки'!$P$55:$Q$57,2,FALSE),VLOOKUP(AB58,'NA-CF'!$A$2:$E$367,5,FALSE)),0)</f>
        <v>CF.03.03.06.09.03.03.06.00</v>
      </c>
      <c r="AD58" s="85" t="str">
        <f>IFERROR(VLOOKUP(AC58,'NA-CF'!$E$2:$F$367,2,FALSE),0)</f>
        <v>Текущий ремонт скважин</v>
      </c>
      <c r="AE58" s="48">
        <v>90</v>
      </c>
      <c r="AF58" s="55">
        <v>0.2</v>
      </c>
      <c r="AG58" s="135">
        <f t="shared" si="15"/>
        <v>0</v>
      </c>
      <c r="AH58" s="135">
        <f t="shared" si="15"/>
        <v>0</v>
      </c>
      <c r="AI58" s="135">
        <f t="shared" si="15"/>
        <v>0</v>
      </c>
      <c r="AJ58" s="135">
        <f t="shared" si="15"/>
        <v>582.33470399999999</v>
      </c>
      <c r="AK58" s="135">
        <f t="shared" si="15"/>
        <v>1109.2089599999999</v>
      </c>
      <c r="AL58" s="135">
        <f t="shared" si="15"/>
        <v>2042.7931679999999</v>
      </c>
      <c r="AM58" s="135">
        <f t="shared" si="15"/>
        <v>0</v>
      </c>
      <c r="AN58" s="135">
        <f t="shared" si="15"/>
        <v>0</v>
      </c>
      <c r="AO58" s="135">
        <f t="shared" si="15"/>
        <v>0</v>
      </c>
      <c r="AP58" s="135">
        <f t="shared" si="15"/>
        <v>0</v>
      </c>
      <c r="AQ58" s="135">
        <f t="shared" si="15"/>
        <v>0</v>
      </c>
      <c r="AR58" s="135">
        <f t="shared" si="3"/>
        <v>0</v>
      </c>
      <c r="AS58" s="149">
        <f t="shared" si="3"/>
        <v>0</v>
      </c>
      <c r="AT58" s="149">
        <f t="shared" si="3"/>
        <v>0</v>
      </c>
      <c r="AU58" s="149">
        <f t="shared" si="3"/>
        <v>0</v>
      </c>
      <c r="AV58" s="149">
        <f t="shared" si="3"/>
        <v>0</v>
      </c>
      <c r="AW58" s="149">
        <f t="shared" si="10"/>
        <v>0</v>
      </c>
      <c r="AX58" s="149">
        <f t="shared" si="10"/>
        <v>0</v>
      </c>
      <c r="AY58" s="149">
        <f t="shared" si="10"/>
        <v>0</v>
      </c>
      <c r="AZ58" s="149">
        <f t="shared" si="10"/>
        <v>0</v>
      </c>
      <c r="BA58" s="149">
        <f t="shared" si="10"/>
        <v>0</v>
      </c>
      <c r="BB58" s="149">
        <f t="shared" si="10"/>
        <v>0</v>
      </c>
      <c r="BC58" s="149">
        <f t="shared" si="10"/>
        <v>0</v>
      </c>
      <c r="BD58" s="149">
        <f t="shared" si="10"/>
        <v>0</v>
      </c>
      <c r="BE58" s="136"/>
      <c r="BF58" s="136"/>
      <c r="BG58" s="136"/>
      <c r="BH58" s="136"/>
      <c r="BI58" s="56"/>
      <c r="BJ58" s="56"/>
      <c r="BK58" s="56"/>
      <c r="BL58" s="56"/>
      <c r="BM58" s="56"/>
      <c r="BN58" s="56"/>
      <c r="BO58" s="56"/>
      <c r="BP58" s="56"/>
      <c r="BQ58" s="85" t="str">
        <f>CONCATENATE(IFERROR(VLOOKUP(A58,'Зависимые списки'!$J$2:$K$7,2,FALSE),"-"),B58)</f>
        <v>КанБайкал_ООООП</v>
      </c>
      <c r="BR58" s="85" t="s">
        <v>28</v>
      </c>
      <c r="BS58" s="85" t="s">
        <v>29</v>
      </c>
      <c r="BT58" s="85" t="str">
        <f>CONCATENATE(BQ58,IFERROR(VLOOKUP(F58,'Зависимые списки'!$J$9:$K$18,2,FALSE),"-"))</f>
        <v>КанБайкал_ООООПЗападно-Каренское_месторождение</v>
      </c>
      <c r="BU58" s="85" t="str">
        <f>IFERROR(VLOOKUP(C58,'Зависимые списки'!$I$55:$J$66,2,FALSE),"Без_номенклатуры")</f>
        <v>Без_номенклатуры</v>
      </c>
      <c r="BV58" s="85" t="str">
        <f t="shared" si="12"/>
        <v>ОП2</v>
      </c>
      <c r="BW58" s="85" t="str">
        <f>IFERROR(VLOOKUP($BT58,'Зависимые списки'!$A$45:$B$101,2,FALSE),"-")</f>
        <v>Основное</v>
      </c>
      <c r="BX58" s="94" t="str">
        <f>IFERROR(VLOOKUP(B58,'Зависимые списки'!$C$55:$D$59,2,FALSE),"-")</f>
        <v>OPEX</v>
      </c>
      <c r="BY58" s="85" t="str">
        <f t="shared" si="13"/>
        <v>БП</v>
      </c>
      <c r="BZ58" s="85" t="str">
        <f>IFERROR(VLOOKUP(G58,vendor!$B$2:$C$1372,2,FALSE),"-")&amp;"_"&amp;IFERROR(VLOOKUP(БП23[[#This Row],[Компания]],Справочники!$A$3:$B$9,2,0),"-")</f>
        <v>PRD.002.000000071_COM008002</v>
      </c>
      <c r="CA58" s="116" t="e">
        <f ca="1">SUM(O58:OFFSET(O58,0,#REF!-1))</f>
        <v>#REF!</v>
      </c>
      <c r="CB5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8" s="134"/>
    </row>
    <row r="59" spans="1:81" hidden="1">
      <c r="A59" s="80" t="s">
        <v>902</v>
      </c>
      <c r="B59" s="80" t="s">
        <v>14</v>
      </c>
      <c r="C59" s="80" t="s">
        <v>426</v>
      </c>
      <c r="D59" s="95" t="str">
        <f>IF(БП23[[#This Row],[Компания]]="","",$D$4)</f>
        <v>Отдел ТиКРС</v>
      </c>
      <c r="E59" s="79" t="s">
        <v>1979</v>
      </c>
      <c r="F59" s="79" t="s">
        <v>8263</v>
      </c>
      <c r="G59" s="80" t="s">
        <v>2192</v>
      </c>
      <c r="H59" s="79" t="s">
        <v>5864</v>
      </c>
      <c r="I59" s="80" t="s">
        <v>31</v>
      </c>
      <c r="J59" s="80" t="s">
        <v>1268</v>
      </c>
      <c r="K59" s="80" t="s">
        <v>1279</v>
      </c>
      <c r="L59" s="79" t="s">
        <v>1258</v>
      </c>
      <c r="M59" s="79" t="s">
        <v>1282</v>
      </c>
      <c r="N59" s="80" t="s">
        <v>14509</v>
      </c>
      <c r="O59" s="142">
        <v>229.29765</v>
      </c>
      <c r="P59" s="142">
        <v>229.29765</v>
      </c>
      <c r="Q59" s="142">
        <v>229.29765</v>
      </c>
      <c r="R59" s="142"/>
      <c r="S59" s="142"/>
      <c r="T59" s="142"/>
      <c r="U59" s="142"/>
      <c r="V59" s="142"/>
      <c r="W59" s="142"/>
      <c r="X59" s="142"/>
      <c r="Y59" s="142"/>
      <c r="Z59" s="142"/>
      <c r="AA59" s="143">
        <f>SUM(БП23[[#This Row],[БП 2023.01]:[БП 2023.12]])</f>
        <v>687.89295000000004</v>
      </c>
      <c r="AB59" s="85" t="str">
        <f>IFERROR(VLOOKUP(C59,IF(B59="Внереализация",Справочники!$R$3:$S$124,IF(B59="ОП",Справочники!$I$3:$J$300,IF(B59="ВП",Справочники!$L$3:$M$186,IF(B59="УР",Справочники!$O$3:$P$93,IF(B59="КР",Справочники!$F$3:$G$36,Справочники!$F$37:$G$37))))),2,FALSE),0)</f>
        <v>OP.09.03.03.06.06.00.00.00</v>
      </c>
      <c r="AC59" s="85" t="str">
        <f>IFERROR(IF($AB59="KR.09.03.00.00.00.00.00.00",VLOOKUP($L59,'Зависимые списки'!$P$55:$Q$57,2,FALSE),VLOOKUP(AB59,'NA-CF'!$A$2:$E$367,5,FALSE)),0)</f>
        <v>CF.03.03.06.09.03.03.06.00</v>
      </c>
      <c r="AD59" s="85" t="str">
        <f>IFERROR(VLOOKUP(AC59,'NA-CF'!$E$2:$F$367,2,FALSE),0)</f>
        <v>Текущий ремонт скважин</v>
      </c>
      <c r="AE59" s="48">
        <v>90</v>
      </c>
      <c r="AF59" s="55">
        <v>0.2</v>
      </c>
      <c r="AG59" s="135">
        <f t="shared" si="15"/>
        <v>0</v>
      </c>
      <c r="AH59" s="135">
        <f t="shared" si="15"/>
        <v>0</v>
      </c>
      <c r="AI59" s="135">
        <f t="shared" si="15"/>
        <v>0</v>
      </c>
      <c r="AJ59" s="135">
        <f t="shared" si="15"/>
        <v>275.15717999999998</v>
      </c>
      <c r="AK59" s="135">
        <f t="shared" si="15"/>
        <v>275.15717999999998</v>
      </c>
      <c r="AL59" s="135">
        <f t="shared" si="15"/>
        <v>275.15717999999998</v>
      </c>
      <c r="AM59" s="135">
        <f t="shared" si="15"/>
        <v>0</v>
      </c>
      <c r="AN59" s="135">
        <f t="shared" si="15"/>
        <v>0</v>
      </c>
      <c r="AO59" s="135">
        <f t="shared" si="15"/>
        <v>0</v>
      </c>
      <c r="AP59" s="135">
        <f t="shared" si="15"/>
        <v>0</v>
      </c>
      <c r="AQ59" s="135">
        <f t="shared" si="15"/>
        <v>0</v>
      </c>
      <c r="AR59" s="135">
        <f t="shared" si="3"/>
        <v>0</v>
      </c>
      <c r="AS59" s="149">
        <f t="shared" si="3"/>
        <v>0</v>
      </c>
      <c r="AT59" s="149">
        <f t="shared" si="3"/>
        <v>0</v>
      </c>
      <c r="AU59" s="149">
        <f t="shared" si="3"/>
        <v>0</v>
      </c>
      <c r="AV59" s="149">
        <f t="shared" si="3"/>
        <v>0</v>
      </c>
      <c r="AW59" s="149">
        <f t="shared" si="10"/>
        <v>0</v>
      </c>
      <c r="AX59" s="149">
        <f t="shared" si="10"/>
        <v>0</v>
      </c>
      <c r="AY59" s="149">
        <f t="shared" si="10"/>
        <v>0</v>
      </c>
      <c r="AZ59" s="149">
        <f t="shared" si="10"/>
        <v>0</v>
      </c>
      <c r="BA59" s="149">
        <f t="shared" si="10"/>
        <v>0</v>
      </c>
      <c r="BB59" s="149">
        <f t="shared" si="10"/>
        <v>0</v>
      </c>
      <c r="BC59" s="149">
        <f t="shared" si="10"/>
        <v>0</v>
      </c>
      <c r="BD59" s="149">
        <f t="shared" si="10"/>
        <v>0</v>
      </c>
      <c r="BE59" s="136"/>
      <c r="BF59" s="136"/>
      <c r="BG59" s="136"/>
      <c r="BH59" s="136"/>
      <c r="BI59" s="56"/>
      <c r="BJ59" s="56"/>
      <c r="BK59" s="56"/>
      <c r="BL59" s="56"/>
      <c r="BM59" s="56"/>
      <c r="BN59" s="56"/>
      <c r="BO59" s="56"/>
      <c r="BP59" s="56"/>
      <c r="BQ59" s="85" t="str">
        <f>CONCATENATE(IFERROR(VLOOKUP(A59,'Зависимые списки'!$J$2:$K$7,2,FALSE),"-"),B59)</f>
        <v>КанБайкал_ООООП</v>
      </c>
      <c r="BR59" s="85" t="s">
        <v>28</v>
      </c>
      <c r="BS59" s="85" t="s">
        <v>29</v>
      </c>
      <c r="BT59" s="85" t="str">
        <f>CONCATENATE(BQ59,IFERROR(VLOOKUP(F59,'Зависимые списки'!$J$9:$K$18,2,FALSE),"-"))</f>
        <v>КанБайкал_ООООПЗападно-Каренское_месторождение</v>
      </c>
      <c r="BU59" s="85" t="str">
        <f>IFERROR(VLOOKUP(C59,'Зависимые списки'!$I$55:$J$66,2,FALSE),"Без_номенклатуры")</f>
        <v>Без_номенклатуры</v>
      </c>
      <c r="BV59" s="85" t="str">
        <f t="shared" si="12"/>
        <v>ОП2</v>
      </c>
      <c r="BW59" s="85" t="str">
        <f>IFERROR(VLOOKUP($BT59,'Зависимые списки'!$A$45:$B$101,2,FALSE),"-")</f>
        <v>Основное</v>
      </c>
      <c r="BX59" s="94" t="str">
        <f>IFERROR(VLOOKUP(B59,'Зависимые списки'!$C$55:$D$59,2,FALSE),"-")</f>
        <v>OPEX</v>
      </c>
      <c r="BY59" s="85" t="str">
        <f t="shared" si="13"/>
        <v>БП</v>
      </c>
      <c r="BZ59" s="85" t="str">
        <f>IFERROR(VLOOKUP(G59,vendor!$B$2:$C$1372,2,FALSE),"-")&amp;"_"&amp;IFERROR(VLOOKUP(БП23[[#This Row],[Компания]],Справочники!$A$3:$B$9,2,0),"-")</f>
        <v>PRD.002.000000071_COM008002</v>
      </c>
      <c r="CA59" s="116" t="e">
        <f ca="1">SUM(O59:OFFSET(O59,0,#REF!-1))</f>
        <v>#REF!</v>
      </c>
      <c r="CB5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9" s="134"/>
    </row>
    <row r="60" spans="1:81" hidden="1">
      <c r="A60" s="80" t="s">
        <v>902</v>
      </c>
      <c r="B60" s="80" t="s">
        <v>14</v>
      </c>
      <c r="C60" s="80" t="s">
        <v>426</v>
      </c>
      <c r="D60" s="95" t="str">
        <f>IF(БП23[[#This Row],[Компания]]="","",$D$4)</f>
        <v>Отдел ТиКРС</v>
      </c>
      <c r="E60" s="79" t="s">
        <v>1979</v>
      </c>
      <c r="F60" s="79" t="s">
        <v>8263</v>
      </c>
      <c r="G60" s="80" t="s">
        <v>2192</v>
      </c>
      <c r="H60" s="79" t="s">
        <v>5864</v>
      </c>
      <c r="I60" s="80" t="s">
        <v>31</v>
      </c>
      <c r="J60" s="80" t="s">
        <v>1268</v>
      </c>
      <c r="K60" s="80" t="s">
        <v>1279</v>
      </c>
      <c r="L60" s="79" t="s">
        <v>1258</v>
      </c>
      <c r="M60" s="79" t="s">
        <v>1282</v>
      </c>
      <c r="N60" s="80" t="s">
        <v>14502</v>
      </c>
      <c r="O60" s="142">
        <v>2461.5629600000002</v>
      </c>
      <c r="P60" s="142">
        <v>1230.7814800000001</v>
      </c>
      <c r="Q60" s="142">
        <v>2461.5629600000002</v>
      </c>
      <c r="R60" s="142"/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2">
        <v>0</v>
      </c>
      <c r="AA60" s="143">
        <f>SUM(БП23[[#This Row],[БП 2023.01]:[БП 2023.12]])</f>
        <v>6153.9074000000001</v>
      </c>
      <c r="AB60" s="85" t="str">
        <f>IFERROR(VLOOKUP(C60,IF(B60="Внереализация",Справочники!$R$3:$S$124,IF(B60="ОП",Справочники!$I$3:$J$300,IF(B60="ВП",Справочники!$L$3:$M$186,IF(B60="УР",Справочники!$O$3:$P$93,IF(B60="КР",Справочники!$F$3:$G$36,Справочники!$F$37:$G$37))))),2,FALSE),0)</f>
        <v>OP.09.03.03.06.06.00.00.00</v>
      </c>
      <c r="AC60" s="85" t="str">
        <f>IFERROR(IF($AB60="KR.09.03.00.00.00.00.00.00",VLOOKUP($L60,'Зависимые списки'!$P$55:$Q$57,2,FALSE),VLOOKUP(AB60,'NA-CF'!$A$2:$E$367,5,FALSE)),0)</f>
        <v>CF.03.03.06.09.03.03.06.00</v>
      </c>
      <c r="AD60" s="85" t="str">
        <f>IFERROR(VLOOKUP(AC60,'NA-CF'!$E$2:$F$367,2,FALSE),0)</f>
        <v>Текущий ремонт скважин</v>
      </c>
      <c r="AE60" s="48">
        <v>120</v>
      </c>
      <c r="AF60" s="55">
        <v>0.2</v>
      </c>
      <c r="AG60" s="135">
        <f t="shared" si="15"/>
        <v>0</v>
      </c>
      <c r="AH60" s="135">
        <f t="shared" si="15"/>
        <v>0</v>
      </c>
      <c r="AI60" s="135">
        <f t="shared" si="15"/>
        <v>0</v>
      </c>
      <c r="AJ60" s="135">
        <f t="shared" si="15"/>
        <v>0</v>
      </c>
      <c r="AK60" s="135">
        <f t="shared" si="15"/>
        <v>2953.875552</v>
      </c>
      <c r="AL60" s="135">
        <f t="shared" si="15"/>
        <v>1476.937776</v>
      </c>
      <c r="AM60" s="135">
        <f t="shared" si="15"/>
        <v>2953.875552</v>
      </c>
      <c r="AN60" s="135">
        <f t="shared" si="15"/>
        <v>0</v>
      </c>
      <c r="AO60" s="135">
        <f t="shared" si="15"/>
        <v>0</v>
      </c>
      <c r="AP60" s="135">
        <f t="shared" si="15"/>
        <v>0</v>
      </c>
      <c r="AQ60" s="135">
        <f t="shared" si="15"/>
        <v>0</v>
      </c>
      <c r="AR60" s="135">
        <f t="shared" si="3"/>
        <v>0</v>
      </c>
      <c r="AS60" s="149">
        <f t="shared" si="3"/>
        <v>0</v>
      </c>
      <c r="AT60" s="149">
        <f t="shared" si="3"/>
        <v>0</v>
      </c>
      <c r="AU60" s="149">
        <f t="shared" si="3"/>
        <v>0</v>
      </c>
      <c r="AV60" s="149">
        <f t="shared" si="3"/>
        <v>0</v>
      </c>
      <c r="AW60" s="149">
        <f t="shared" si="10"/>
        <v>0</v>
      </c>
      <c r="AX60" s="149">
        <f t="shared" si="10"/>
        <v>0</v>
      </c>
      <c r="AY60" s="149">
        <f t="shared" si="10"/>
        <v>0</v>
      </c>
      <c r="AZ60" s="149">
        <f t="shared" si="10"/>
        <v>0</v>
      </c>
      <c r="BA60" s="149">
        <f t="shared" si="10"/>
        <v>0</v>
      </c>
      <c r="BB60" s="149">
        <f t="shared" si="10"/>
        <v>0</v>
      </c>
      <c r="BC60" s="149">
        <f t="shared" si="10"/>
        <v>0</v>
      </c>
      <c r="BD60" s="149">
        <f t="shared" si="10"/>
        <v>0</v>
      </c>
      <c r="BE60" s="136"/>
      <c r="BF60" s="136"/>
      <c r="BG60" s="136"/>
      <c r="BH60" s="136"/>
      <c r="BI60" s="56"/>
      <c r="BJ60" s="56"/>
      <c r="BK60" s="56"/>
      <c r="BL60" s="56"/>
      <c r="BM60" s="56"/>
      <c r="BN60" s="56"/>
      <c r="BO60" s="56"/>
      <c r="BP60" s="56"/>
      <c r="BQ60" s="85" t="str">
        <f>CONCATENATE(IFERROR(VLOOKUP(A60,'Зависимые списки'!$J$2:$K$7,2,FALSE),"-"),B60)</f>
        <v>КанБайкал_ООООП</v>
      </c>
      <c r="BR60" s="85" t="s">
        <v>28</v>
      </c>
      <c r="BS60" s="85" t="s">
        <v>29</v>
      </c>
      <c r="BT60" s="85" t="str">
        <f>CONCATENATE(BQ60,IFERROR(VLOOKUP(F60,'Зависимые списки'!$J$9:$K$18,2,FALSE),"-"))</f>
        <v>КанБайкал_ООООПЗападно-Каренское_месторождение</v>
      </c>
      <c r="BU60" s="85" t="str">
        <f>IFERROR(VLOOKUP(C60,'Зависимые списки'!$I$55:$J$66,2,FALSE),"Без_номенклатуры")</f>
        <v>Без_номенклатуры</v>
      </c>
      <c r="BV60" s="85" t="str">
        <f t="shared" si="12"/>
        <v>ОП2</v>
      </c>
      <c r="BW60" s="85" t="str">
        <f>IFERROR(VLOOKUP($BT60,'Зависимые списки'!$A$45:$B$101,2,FALSE),"-")</f>
        <v>Основное</v>
      </c>
      <c r="BX60" s="94" t="str">
        <f>IFERROR(VLOOKUP(B60,'Зависимые списки'!$C$55:$D$59,2,FALSE),"-")</f>
        <v>OPEX</v>
      </c>
      <c r="BY60" s="85" t="str">
        <f t="shared" si="13"/>
        <v>БП</v>
      </c>
      <c r="BZ60" s="85" t="str">
        <f>IFERROR(VLOOKUP(G60,vendor!$B$2:$C$1372,2,FALSE),"-")&amp;"_"&amp;IFERROR(VLOOKUP(БП23[[#This Row],[Компания]],Справочники!$A$3:$B$9,2,0),"-")</f>
        <v>PRD.002.000000071_COM008002</v>
      </c>
      <c r="CA60" s="116" t="e">
        <f ca="1">SUM(O60:OFFSET(O60,0,#REF!-1))</f>
        <v>#REF!</v>
      </c>
      <c r="CB6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0" s="134"/>
    </row>
    <row r="61" spans="1:81" hidden="1">
      <c r="A61" s="79" t="s">
        <v>902</v>
      </c>
      <c r="B61" s="79" t="s">
        <v>14</v>
      </c>
      <c r="C61" s="79" t="s">
        <v>373</v>
      </c>
      <c r="D61" s="95" t="str">
        <f>IF(БП23[[#This Row],[Компания]]="","",$D$4)</f>
        <v>Отдел ТиКРС</v>
      </c>
      <c r="E61" s="79" t="s">
        <v>1979</v>
      </c>
      <c r="F61" s="79" t="s">
        <v>8263</v>
      </c>
      <c r="G61" s="80" t="s">
        <v>2451</v>
      </c>
      <c r="H61" s="79" t="s">
        <v>3777</v>
      </c>
      <c r="I61" s="80" t="s">
        <v>31</v>
      </c>
      <c r="J61" s="80" t="s">
        <v>1268</v>
      </c>
      <c r="K61" s="80" t="s">
        <v>1279</v>
      </c>
      <c r="L61" s="79" t="s">
        <v>1258</v>
      </c>
      <c r="M61" s="79" t="s">
        <v>1282</v>
      </c>
      <c r="N61" s="80" t="s">
        <v>14510</v>
      </c>
      <c r="O61" s="142">
        <v>10525.458768</v>
      </c>
      <c r="P61" s="142">
        <v>9506.865984</v>
      </c>
      <c r="Q61" s="142">
        <v>10525.458768</v>
      </c>
      <c r="R61" s="142"/>
      <c r="S61" s="142"/>
      <c r="T61" s="142"/>
      <c r="U61" s="142"/>
      <c r="V61" s="142"/>
      <c r="W61" s="142"/>
      <c r="X61" s="142"/>
      <c r="Y61" s="142"/>
      <c r="Z61" s="142"/>
      <c r="AA61" s="143">
        <f>SUM(БП23[[#This Row],[БП 2023.01]:[БП 2023.12]])</f>
        <v>30557.783520000001</v>
      </c>
      <c r="AB61" s="85" t="str">
        <f>IFERROR(VLOOKUP(C61,IF(B61="Внереализация",Справочники!$R$3:$S$124,IF(B61="ОП",Справочники!$I$3:$J$300,IF(B61="ВП",Справочники!$L$3:$M$186,IF(B61="УР",Справочники!$O$3:$P$93,IF(B61="КР",Справочники!$F$3:$G$36,Справочники!$F$37:$G$37))))),2,FALSE),0)</f>
        <v>OP.09.03.03.03.15.00.00.00</v>
      </c>
      <c r="AC61" s="85" t="str">
        <f>IFERROR(IF($AB61="KR.09.03.00.00.00.00.00.00",VLOOKUP($L61,'Зависимые списки'!$P$55:$Q$57,2,FALSE),VLOOKUP(AB61,'NA-CF'!$A$2:$E$367,5,FALSE)),0)</f>
        <v>CF.03.03.06.09.03.03.03.00</v>
      </c>
      <c r="AD61" s="85" t="str">
        <f>IFERROR(VLOOKUP(AC61,'NA-CF'!$E$2:$F$367,2,FALSE),0)</f>
        <v>Капитальный ремонт скважин</v>
      </c>
      <c r="AE61" s="48">
        <v>120</v>
      </c>
      <c r="AF61" s="55">
        <v>0.2</v>
      </c>
      <c r="AG61" s="135">
        <f t="shared" si="15"/>
        <v>0</v>
      </c>
      <c r="AH61" s="135">
        <f t="shared" si="15"/>
        <v>0</v>
      </c>
      <c r="AI61" s="135">
        <f t="shared" si="15"/>
        <v>0</v>
      </c>
      <c r="AJ61" s="135">
        <f t="shared" si="15"/>
        <v>0</v>
      </c>
      <c r="AK61" s="135">
        <f t="shared" si="15"/>
        <v>12630.5505216</v>
      </c>
      <c r="AL61" s="135">
        <f t="shared" si="15"/>
        <v>11408.239180799999</v>
      </c>
      <c r="AM61" s="135">
        <f t="shared" si="15"/>
        <v>12630.5505216</v>
      </c>
      <c r="AN61" s="135">
        <f t="shared" si="15"/>
        <v>0</v>
      </c>
      <c r="AO61" s="135">
        <f t="shared" si="15"/>
        <v>0</v>
      </c>
      <c r="AP61" s="135">
        <f t="shared" si="15"/>
        <v>0</v>
      </c>
      <c r="AQ61" s="135">
        <f t="shared" si="15"/>
        <v>0</v>
      </c>
      <c r="AR61" s="135">
        <f t="shared" si="3"/>
        <v>0</v>
      </c>
      <c r="AS61" s="149">
        <f t="shared" si="3"/>
        <v>0</v>
      </c>
      <c r="AT61" s="149">
        <f t="shared" si="3"/>
        <v>0</v>
      </c>
      <c r="AU61" s="149">
        <f t="shared" si="3"/>
        <v>0</v>
      </c>
      <c r="AV61" s="149">
        <f t="shared" si="3"/>
        <v>0</v>
      </c>
      <c r="AW61" s="149">
        <f t="shared" si="10"/>
        <v>0</v>
      </c>
      <c r="AX61" s="149">
        <f t="shared" si="10"/>
        <v>0</v>
      </c>
      <c r="AY61" s="149">
        <f t="shared" si="10"/>
        <v>0</v>
      </c>
      <c r="AZ61" s="149">
        <f t="shared" si="10"/>
        <v>0</v>
      </c>
      <c r="BA61" s="149">
        <f t="shared" si="10"/>
        <v>0</v>
      </c>
      <c r="BB61" s="149">
        <f t="shared" si="10"/>
        <v>0</v>
      </c>
      <c r="BC61" s="149">
        <f t="shared" si="10"/>
        <v>0</v>
      </c>
      <c r="BD61" s="149">
        <f t="shared" si="10"/>
        <v>0</v>
      </c>
      <c r="BE61" s="136"/>
      <c r="BF61" s="136"/>
      <c r="BG61" s="136"/>
      <c r="BH61" s="136"/>
      <c r="BI61" s="56"/>
      <c r="BJ61" s="56"/>
      <c r="BK61" s="56"/>
      <c r="BL61" s="56"/>
      <c r="BM61" s="56"/>
      <c r="BN61" s="56"/>
      <c r="BO61" s="56"/>
      <c r="BP61" s="56"/>
      <c r="BQ61" s="85" t="str">
        <f>CONCATENATE(IFERROR(VLOOKUP(A61,'Зависимые списки'!$J$2:$K$7,2,FALSE),"-"),B61)</f>
        <v>КанБайкал_ООООП</v>
      </c>
      <c r="BR61" s="85" t="s">
        <v>28</v>
      </c>
      <c r="BS61" s="85" t="s">
        <v>29</v>
      </c>
      <c r="BT61" s="85" t="str">
        <f>CONCATENATE(BQ61,IFERROR(VLOOKUP(F61,'Зависимые списки'!$J$9:$K$18,2,FALSE),"-"))</f>
        <v>КанБайкал_ООООПЗападно-Каренское_месторождение</v>
      </c>
      <c r="BU61" s="85" t="str">
        <f>IFERROR(VLOOKUP(C61,'Зависимые списки'!$I$55:$J$66,2,FALSE),"Без_номенклатуры")</f>
        <v>Без_номенклатуры</v>
      </c>
      <c r="BV61" s="85" t="str">
        <f t="shared" si="12"/>
        <v>ОП2</v>
      </c>
      <c r="BW61" s="85" t="str">
        <f>IFERROR(VLOOKUP($BT61,'Зависимые списки'!$A$45:$B$101,2,FALSE),"-")</f>
        <v>Основное</v>
      </c>
      <c r="BX61" s="94" t="str">
        <f>IFERROR(VLOOKUP(B61,'Зависимые списки'!$C$55:$D$59,2,FALSE),"-")</f>
        <v>OPEX</v>
      </c>
      <c r="BY61" s="85" t="str">
        <f t="shared" si="13"/>
        <v>БП</v>
      </c>
      <c r="BZ61" s="85" t="str">
        <f>IFERROR(VLOOKUP(G61,vendor!$B$2:$C$1372,2,FALSE),"-")&amp;"_"&amp;IFERROR(VLOOKUP(БП23[[#This Row],[Компания]],Справочники!$A$3:$B$9,2,0),"-")</f>
        <v>PRD.002.100021033_COM008002</v>
      </c>
      <c r="CA61" s="116" t="e">
        <f ca="1">SUM(O61:OFFSET(O61,0,#REF!-1))</f>
        <v>#REF!</v>
      </c>
      <c r="CB6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1" s="134"/>
    </row>
    <row r="62" spans="1:81" ht="30.6" hidden="1">
      <c r="A62" s="80" t="s">
        <v>902</v>
      </c>
      <c r="B62" s="80" t="s">
        <v>14</v>
      </c>
      <c r="C62" s="133" t="s">
        <v>349</v>
      </c>
      <c r="D62" s="95" t="str">
        <f>IF(БП23[[#This Row],[Компания]]="","",$D$4)</f>
        <v>Отдел ТиКРС</v>
      </c>
      <c r="E62" s="79" t="s">
        <v>1979</v>
      </c>
      <c r="F62" s="79" t="s">
        <v>8263</v>
      </c>
      <c r="G62" s="80" t="s">
        <v>2192</v>
      </c>
      <c r="H62" s="79" t="s">
        <v>5864</v>
      </c>
      <c r="I62" s="80" t="s">
        <v>31</v>
      </c>
      <c r="J62" s="80" t="s">
        <v>1268</v>
      </c>
      <c r="K62" s="80" t="s">
        <v>1279</v>
      </c>
      <c r="L62" s="79" t="s">
        <v>1258</v>
      </c>
      <c r="M62" s="79" t="s">
        <v>1282</v>
      </c>
      <c r="N62" s="80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3">
        <f>SUM(БП23[[#This Row],[БП 2023.01]:[БП 2023.12]])</f>
        <v>0</v>
      </c>
      <c r="AB62" s="85" t="str">
        <f>IFERROR(VLOOKUP(C62,IF(B62="Внереализация",Справочники!$R$3:$S$124,IF(B62="ОП",Справочники!$I$3:$J$300,IF(B62="ВП",Справочники!$L$3:$M$186,IF(B62="УР",Справочники!$O$3:$P$93,IF(B62="КР",Справочники!$F$3:$G$36,Справочники!$F$37:$G$37))))),2,FALSE),0)</f>
        <v>OP.09.03.03.03.03.33.00.00</v>
      </c>
      <c r="AC62" s="85" t="str">
        <f>IFERROR(IF($AB62="KR.09.03.00.00.00.00.00.00",VLOOKUP($L62,'Зависимые списки'!$P$55:$Q$57,2,FALSE),VLOOKUP(AB62,'NA-CF'!$A$2:$E$367,5,FALSE)),0)</f>
        <v>CF.03.03.06.09.03.03.03.00</v>
      </c>
      <c r="AD62" s="85" t="str">
        <f>IFERROR(VLOOKUP(AC62,'NA-CF'!$E$2:$F$367,2,FALSE),0)</f>
        <v>Капитальный ремонт скважин</v>
      </c>
      <c r="AE62" s="48">
        <v>120</v>
      </c>
      <c r="AF62" s="55">
        <v>0.2</v>
      </c>
      <c r="AG62" s="135">
        <f t="shared" si="15"/>
        <v>0</v>
      </c>
      <c r="AH62" s="135">
        <f t="shared" si="15"/>
        <v>0</v>
      </c>
      <c r="AI62" s="135">
        <f t="shared" si="15"/>
        <v>0</v>
      </c>
      <c r="AJ62" s="135">
        <f t="shared" si="15"/>
        <v>0</v>
      </c>
      <c r="AK62" s="135">
        <f t="shared" si="15"/>
        <v>0</v>
      </c>
      <c r="AL62" s="135">
        <f t="shared" si="15"/>
        <v>0</v>
      </c>
      <c r="AM62" s="135">
        <f t="shared" si="15"/>
        <v>0</v>
      </c>
      <c r="AN62" s="135">
        <f t="shared" si="15"/>
        <v>0</v>
      </c>
      <c r="AO62" s="135">
        <f t="shared" si="15"/>
        <v>0</v>
      </c>
      <c r="AP62" s="135">
        <f t="shared" si="15"/>
        <v>0</v>
      </c>
      <c r="AQ62" s="135">
        <f t="shared" si="15"/>
        <v>0</v>
      </c>
      <c r="AR62" s="135">
        <f t="shared" si="3"/>
        <v>0</v>
      </c>
      <c r="AS62" s="149">
        <f t="shared" si="3"/>
        <v>0</v>
      </c>
      <c r="AT62" s="149">
        <f t="shared" si="3"/>
        <v>0</v>
      </c>
      <c r="AU62" s="149">
        <f t="shared" si="3"/>
        <v>0</v>
      </c>
      <c r="AV62" s="149">
        <f t="shared" si="3"/>
        <v>0</v>
      </c>
      <c r="AW62" s="149">
        <f t="shared" si="10"/>
        <v>0</v>
      </c>
      <c r="AX62" s="149">
        <f t="shared" si="10"/>
        <v>0</v>
      </c>
      <c r="AY62" s="149">
        <f t="shared" si="10"/>
        <v>0</v>
      </c>
      <c r="AZ62" s="149">
        <f t="shared" si="10"/>
        <v>0</v>
      </c>
      <c r="BA62" s="149">
        <f t="shared" si="10"/>
        <v>0</v>
      </c>
      <c r="BB62" s="149">
        <f t="shared" si="10"/>
        <v>0</v>
      </c>
      <c r="BC62" s="149">
        <f t="shared" si="10"/>
        <v>0</v>
      </c>
      <c r="BD62" s="149">
        <f t="shared" si="10"/>
        <v>0</v>
      </c>
      <c r="BE62" s="136"/>
      <c r="BF62" s="136"/>
      <c r="BG62" s="136"/>
      <c r="BH62" s="136"/>
      <c r="BI62" s="56"/>
      <c r="BJ62" s="56"/>
      <c r="BK62" s="56"/>
      <c r="BL62" s="56"/>
      <c r="BM62" s="56"/>
      <c r="BN62" s="56"/>
      <c r="BO62" s="56"/>
      <c r="BP62" s="56"/>
      <c r="BQ62" s="85" t="str">
        <f>CONCATENATE(IFERROR(VLOOKUP(A62,'Зависимые списки'!$J$2:$K$7,2,FALSE),"-"),B62)</f>
        <v>КанБайкал_ООООП</v>
      </c>
      <c r="BR62" s="85" t="s">
        <v>28</v>
      </c>
      <c r="BS62" s="85" t="s">
        <v>29</v>
      </c>
      <c r="BT62" s="85" t="str">
        <f>CONCATENATE(BQ62,IFERROR(VLOOKUP(F62,'Зависимые списки'!$J$9:$K$18,2,FALSE),"-"))</f>
        <v>КанБайкал_ООООПЗападно-Каренское_месторождение</v>
      </c>
      <c r="BU62" s="85" t="str">
        <f>IFERROR(VLOOKUP(C62,'Зависимые списки'!$I$55:$J$66,2,FALSE),"Без_номенклатуры")</f>
        <v>Без_номенклатуры</v>
      </c>
      <c r="BV62" s="85" t="str">
        <f t="shared" si="12"/>
        <v>ОП2</v>
      </c>
      <c r="BW62" s="85" t="str">
        <f>IFERROR(VLOOKUP($BT62,'Зависимые списки'!$A$45:$B$101,2,FALSE),"-")</f>
        <v>Основное</v>
      </c>
      <c r="BX62" s="94" t="str">
        <f>IFERROR(VLOOKUP(B62,'Зависимые списки'!$C$55:$D$59,2,FALSE),"-")</f>
        <v>OPEX</v>
      </c>
      <c r="BY62" s="85" t="str">
        <f t="shared" si="13"/>
        <v>БП</v>
      </c>
      <c r="BZ62" s="85" t="str">
        <f>IFERROR(VLOOKUP(G62,vendor!$B$2:$C$1372,2,FALSE),"-")&amp;"_"&amp;IFERROR(VLOOKUP(БП23[[#This Row],[Компания]],Справочники!$A$3:$B$9,2,0),"-")</f>
        <v>PRD.002.000000071_COM008002</v>
      </c>
      <c r="CA62" s="116" t="e">
        <f ca="1">SUM(O62:OFFSET(O62,0,#REF!-1))</f>
        <v>#REF!</v>
      </c>
      <c r="CB6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2" s="134"/>
    </row>
    <row r="63" spans="1:81">
      <c r="A63" s="79" t="s">
        <v>902</v>
      </c>
      <c r="B63" s="80" t="s">
        <v>14</v>
      </c>
      <c r="C63" s="80" t="s">
        <v>426</v>
      </c>
      <c r="D63" s="95" t="str">
        <f>IF(БП23[[#This Row],[Компания]]="","",$D$4)</f>
        <v>Отдел ТиКРС</v>
      </c>
      <c r="E63" s="79" t="s">
        <v>1979</v>
      </c>
      <c r="F63" s="79" t="s">
        <v>8263</v>
      </c>
      <c r="G63" s="80" t="s">
        <v>2451</v>
      </c>
      <c r="H63" s="79" t="s">
        <v>3777</v>
      </c>
      <c r="I63" s="80" t="s">
        <v>31</v>
      </c>
      <c r="J63" s="80" t="s">
        <v>1268</v>
      </c>
      <c r="K63" s="80" t="s">
        <v>1279</v>
      </c>
      <c r="L63" s="79" t="s">
        <v>1258</v>
      </c>
      <c r="M63" s="79" t="s">
        <v>1282</v>
      </c>
      <c r="N63" s="80" t="s">
        <v>14511</v>
      </c>
      <c r="O63" s="142">
        <v>485.25719999999995</v>
      </c>
      <c r="P63" s="142">
        <v>485.25719999999995</v>
      </c>
      <c r="Q63" s="142">
        <v>485.25719999999995</v>
      </c>
      <c r="R63" s="142"/>
      <c r="S63" s="142"/>
      <c r="T63" s="142"/>
      <c r="U63" s="142"/>
      <c r="V63" s="142"/>
      <c r="W63" s="142"/>
      <c r="X63" s="142"/>
      <c r="Y63" s="142"/>
      <c r="Z63" s="142"/>
      <c r="AA63" s="143">
        <f>SUM(БП23[[#This Row],[БП 2023.01]:[БП 2023.12]])</f>
        <v>1455.7715999999998</v>
      </c>
      <c r="AB63" s="85" t="str">
        <f>IFERROR(VLOOKUP(C63,IF(B63="Внереализация",Справочники!$R$3:$S$124,IF(B63="ОП",Справочники!$I$3:$J$300,IF(B63="ВП",Справочники!$L$3:$M$186,IF(B63="УР",Справочники!$O$3:$P$93,IF(B63="КР",Справочники!$F$3:$G$36,Справочники!$F$37:$G$37))))),2,FALSE),0)</f>
        <v>OP.09.03.03.06.06.00.00.00</v>
      </c>
      <c r="AC63" s="85" t="str">
        <f>IFERROR(IF($AB63="KR.09.03.00.00.00.00.00.00",VLOOKUP($L63,'Зависимые списки'!$P$55:$Q$57,2,FALSE),VLOOKUP(AB63,'NA-CF'!$A$2:$E$367,5,FALSE)),0)</f>
        <v>CF.03.03.06.09.03.03.06.00</v>
      </c>
      <c r="AD63" s="85" t="str">
        <f>IFERROR(VLOOKUP(AC63,'NA-CF'!$E$2:$F$367,2,FALSE),0)</f>
        <v>Текущий ремонт скважин</v>
      </c>
      <c r="AE63" s="48"/>
      <c r="AF63" s="55"/>
      <c r="AG63" s="135">
        <f t="shared" si="15"/>
        <v>485.25719999999995</v>
      </c>
      <c r="AH63" s="135">
        <f t="shared" si="15"/>
        <v>485.25719999999995</v>
      </c>
      <c r="AI63" s="135">
        <f t="shared" si="15"/>
        <v>485.25719999999995</v>
      </c>
      <c r="AJ63" s="135">
        <f t="shared" si="15"/>
        <v>0</v>
      </c>
      <c r="AK63" s="135">
        <f t="shared" si="15"/>
        <v>0</v>
      </c>
      <c r="AL63" s="135">
        <f t="shared" si="15"/>
        <v>0</v>
      </c>
      <c r="AM63" s="135">
        <f t="shared" si="15"/>
        <v>0</v>
      </c>
      <c r="AN63" s="135">
        <f t="shared" si="15"/>
        <v>0</v>
      </c>
      <c r="AO63" s="135">
        <f t="shared" si="15"/>
        <v>0</v>
      </c>
      <c r="AP63" s="135">
        <f t="shared" si="15"/>
        <v>0</v>
      </c>
      <c r="AQ63" s="135">
        <f t="shared" si="15"/>
        <v>0</v>
      </c>
      <c r="AR63" s="135">
        <f t="shared" si="3"/>
        <v>0</v>
      </c>
      <c r="AS63" s="149">
        <f t="shared" si="3"/>
        <v>0</v>
      </c>
      <c r="AT63" s="149">
        <f t="shared" si="3"/>
        <v>0</v>
      </c>
      <c r="AU63" s="149">
        <f t="shared" si="3"/>
        <v>0</v>
      </c>
      <c r="AV63" s="149">
        <f t="shared" si="3"/>
        <v>0</v>
      </c>
      <c r="AW63" s="149">
        <f t="shared" si="10"/>
        <v>0</v>
      </c>
      <c r="AX63" s="149">
        <f t="shared" si="10"/>
        <v>0</v>
      </c>
      <c r="AY63" s="149">
        <f t="shared" si="10"/>
        <v>0</v>
      </c>
      <c r="AZ63" s="149">
        <f t="shared" si="10"/>
        <v>0</v>
      </c>
      <c r="BA63" s="149">
        <f t="shared" si="10"/>
        <v>0</v>
      </c>
      <c r="BB63" s="149">
        <f t="shared" si="10"/>
        <v>0</v>
      </c>
      <c r="BC63" s="149">
        <f t="shared" si="10"/>
        <v>0</v>
      </c>
      <c r="BD63" s="149">
        <f t="shared" si="10"/>
        <v>0</v>
      </c>
      <c r="BE63" s="136"/>
      <c r="BF63" s="136"/>
      <c r="BG63" s="136"/>
      <c r="BH63" s="136"/>
      <c r="BI63" s="56"/>
      <c r="BJ63" s="56"/>
      <c r="BK63" s="56"/>
      <c r="BL63" s="56"/>
      <c r="BM63" s="56"/>
      <c r="BN63" s="56"/>
      <c r="BO63" s="56"/>
      <c r="BP63" s="56"/>
      <c r="BQ63" s="85" t="str">
        <f>CONCATENATE(IFERROR(VLOOKUP(A63,'Зависимые списки'!$J$2:$K$7,2,FALSE),"-"),B63)</f>
        <v>КанБайкал_ООООП</v>
      </c>
      <c r="BR63" s="85" t="s">
        <v>28</v>
      </c>
      <c r="BS63" s="85" t="s">
        <v>29</v>
      </c>
      <c r="BT63" s="85" t="str">
        <f>CONCATENATE(BQ63,IFERROR(VLOOKUP(F63,'Зависимые списки'!$J$9:$K$18,2,FALSE),"-"))</f>
        <v>КанБайкал_ООООПЗападно-Каренское_месторождение</v>
      </c>
      <c r="BU63" s="85" t="str">
        <f>IFERROR(VLOOKUP(C63,'Зависимые списки'!$I$55:$J$66,2,FALSE),"Без_номенклатуры")</f>
        <v>Без_номенклатуры</v>
      </c>
      <c r="BV63" s="85" t="str">
        <f t="shared" si="12"/>
        <v>ОП2</v>
      </c>
      <c r="BW63" s="85" t="str">
        <f>IFERROR(VLOOKUP($BT63,'Зависимые списки'!$A$45:$B$101,2,FALSE),"-")</f>
        <v>Основное</v>
      </c>
      <c r="BX63" s="94" t="str">
        <f>IFERROR(VLOOKUP(B63,'Зависимые списки'!$C$55:$D$59,2,FALSE),"-")</f>
        <v>OPEX</v>
      </c>
      <c r="BY63" s="85" t="str">
        <f t="shared" si="13"/>
        <v>БП</v>
      </c>
      <c r="BZ63" s="85" t="str">
        <f>IFERROR(VLOOKUP(G63,vendor!$B$2:$C$1372,2,FALSE),"-")&amp;"_"&amp;IFERROR(VLOOKUP(БП23[[#This Row],[Компания]],Справочники!$A$3:$B$9,2,0),"-")</f>
        <v>PRD.002.100021033_COM008002</v>
      </c>
      <c r="CA63" s="116" t="e">
        <f ca="1">SUM(O63:OFFSET(O63,0,#REF!-1))</f>
        <v>#REF!</v>
      </c>
      <c r="CB6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3" s="134"/>
    </row>
    <row r="64" spans="1:81" hidden="1">
      <c r="A64" s="80" t="s">
        <v>902</v>
      </c>
      <c r="B64" s="80" t="s">
        <v>14</v>
      </c>
      <c r="C64" s="80" t="s">
        <v>426</v>
      </c>
      <c r="D64" s="95" t="str">
        <f>IF(БП23[[#This Row],[Компания]]="","",$D$4)</f>
        <v>Отдел ТиКРС</v>
      </c>
      <c r="E64" s="79" t="s">
        <v>1979</v>
      </c>
      <c r="F64" s="80" t="s">
        <v>8263</v>
      </c>
      <c r="G64" s="80"/>
      <c r="H64" s="79"/>
      <c r="I64" s="80" t="s">
        <v>31</v>
      </c>
      <c r="J64" s="80" t="s">
        <v>1268</v>
      </c>
      <c r="K64" s="80" t="s">
        <v>1279</v>
      </c>
      <c r="L64" s="79" t="s">
        <v>1258</v>
      </c>
      <c r="M64" s="79" t="s">
        <v>1282</v>
      </c>
      <c r="N64" s="80" t="s">
        <v>14512</v>
      </c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3">
        <f>SUM(БП23[[#This Row],[БП 2023.01]:[БП 2023.12]])</f>
        <v>0</v>
      </c>
      <c r="AB64" s="85" t="str">
        <f>IFERROR(VLOOKUP(C64,IF(B64="Внереализация",Справочники!$R$3:$S$124,IF(B64="ОП",Справочники!$I$3:$J$300,IF(B64="ВП",Справочники!$L$3:$M$186,IF(B64="УР",Справочники!$O$3:$P$93,IF(B64="КР",Справочники!$F$3:$G$36,Справочники!$F$37:$G$37))))),2,FALSE),0)</f>
        <v>OP.09.03.03.06.06.00.00.00</v>
      </c>
      <c r="AC64" s="85" t="str">
        <f>IFERROR(IF($AB64="KR.09.03.00.00.00.00.00.00",VLOOKUP($L64,'Зависимые списки'!$P$55:$Q$57,2,FALSE),VLOOKUP(AB64,'NA-CF'!$A$2:$E$367,5,FALSE)),0)</f>
        <v>CF.03.03.06.09.03.03.06.00</v>
      </c>
      <c r="AD64" s="85" t="str">
        <f>IFERROR(VLOOKUP(AC64,'NA-CF'!$E$2:$F$367,2,FALSE),0)</f>
        <v>Текущий ремонт скважин</v>
      </c>
      <c r="AE64" s="48"/>
      <c r="AF64" s="55"/>
      <c r="AG64" s="135">
        <f t="shared" si="15"/>
        <v>0</v>
      </c>
      <c r="AH64" s="135">
        <f t="shared" si="15"/>
        <v>0</v>
      </c>
      <c r="AI64" s="135">
        <f t="shared" si="15"/>
        <v>0</v>
      </c>
      <c r="AJ64" s="135">
        <f t="shared" si="15"/>
        <v>0</v>
      </c>
      <c r="AK64" s="135">
        <f t="shared" si="15"/>
        <v>0</v>
      </c>
      <c r="AL64" s="135">
        <f t="shared" si="15"/>
        <v>0</v>
      </c>
      <c r="AM64" s="135">
        <f t="shared" si="15"/>
        <v>0</v>
      </c>
      <c r="AN64" s="135">
        <f t="shared" si="15"/>
        <v>0</v>
      </c>
      <c r="AO64" s="135">
        <f t="shared" si="15"/>
        <v>0</v>
      </c>
      <c r="AP64" s="135">
        <f t="shared" si="15"/>
        <v>0</v>
      </c>
      <c r="AQ64" s="135">
        <f t="shared" si="15"/>
        <v>0</v>
      </c>
      <c r="AR64" s="135">
        <f t="shared" si="3"/>
        <v>0</v>
      </c>
      <c r="AS64" s="149">
        <f t="shared" si="3"/>
        <v>0</v>
      </c>
      <c r="AT64" s="149">
        <f t="shared" si="3"/>
        <v>0</v>
      </c>
      <c r="AU64" s="149">
        <f t="shared" si="3"/>
        <v>0</v>
      </c>
      <c r="AV64" s="149">
        <f t="shared" si="3"/>
        <v>0</v>
      </c>
      <c r="AW64" s="149">
        <f t="shared" si="10"/>
        <v>0</v>
      </c>
      <c r="AX64" s="149">
        <f t="shared" si="10"/>
        <v>0</v>
      </c>
      <c r="AY64" s="149">
        <f t="shared" si="10"/>
        <v>0</v>
      </c>
      <c r="AZ64" s="149">
        <f t="shared" si="10"/>
        <v>0</v>
      </c>
      <c r="BA64" s="149">
        <f t="shared" si="10"/>
        <v>0</v>
      </c>
      <c r="BB64" s="149">
        <f t="shared" si="10"/>
        <v>0</v>
      </c>
      <c r="BC64" s="149">
        <f t="shared" si="10"/>
        <v>0</v>
      </c>
      <c r="BD64" s="149">
        <f t="shared" si="10"/>
        <v>0</v>
      </c>
      <c r="BE64" s="136"/>
      <c r="BF64" s="136"/>
      <c r="BG64" s="136"/>
      <c r="BH64" s="136"/>
      <c r="BI64" s="56"/>
      <c r="BJ64" s="56"/>
      <c r="BK64" s="56"/>
      <c r="BL64" s="56"/>
      <c r="BM64" s="56"/>
      <c r="BN64" s="56"/>
      <c r="BO64" s="56"/>
      <c r="BP64" s="56"/>
      <c r="BQ64" s="85" t="str">
        <f>CONCATENATE(IFERROR(VLOOKUP(A64,'Зависимые списки'!$J$2:$K$7,2,FALSE),"-"),B64)</f>
        <v>КанБайкал_ООООП</v>
      </c>
      <c r="BR64" s="85" t="s">
        <v>28</v>
      </c>
      <c r="BS64" s="85" t="s">
        <v>29</v>
      </c>
      <c r="BT64" s="85" t="str">
        <f>CONCATENATE(BQ64,IFERROR(VLOOKUP(F64,'Зависимые списки'!$J$9:$K$18,2,FALSE),"-"))</f>
        <v>КанБайкал_ООООПЗападно-Каренское_месторождение</v>
      </c>
      <c r="BU64" s="85" t="str">
        <f>IFERROR(VLOOKUP(C64,'Зависимые списки'!$I$55:$J$66,2,FALSE),"Без_номенклатуры")</f>
        <v>Без_номенклатуры</v>
      </c>
      <c r="BV64" s="85" t="str">
        <f t="shared" si="12"/>
        <v>ОП2</v>
      </c>
      <c r="BW64" s="85" t="str">
        <f>IFERROR(VLOOKUP($BT64,'Зависимые списки'!$A$45:$B$101,2,FALSE),"-")</f>
        <v>Основное</v>
      </c>
      <c r="BX64" s="94" t="str">
        <f>IFERROR(VLOOKUP(B64,'Зависимые списки'!$C$55:$D$59,2,FALSE),"-")</f>
        <v>OPEX</v>
      </c>
      <c r="BY64" s="85" t="str">
        <f t="shared" si="13"/>
        <v>БП</v>
      </c>
      <c r="BZ64" s="85" t="str">
        <f>IFERROR(VLOOKUP(G64,vendor!$B$2:$C$1372,2,FALSE),"-")&amp;"_"&amp;IFERROR(VLOOKUP(БП23[[#This Row],[Компания]],Справочники!$A$3:$B$9,2,0),"-")</f>
        <v>-_COM008002</v>
      </c>
      <c r="CA64" s="116" t="e">
        <f ca="1">SUM(O64:OFFSET(O64,0,#REF!-1))</f>
        <v>#REF!</v>
      </c>
      <c r="CB6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4" s="134"/>
    </row>
    <row r="65" spans="1:81" hidden="1">
      <c r="A65" s="79" t="s">
        <v>902</v>
      </c>
      <c r="B65" s="80" t="s">
        <v>14</v>
      </c>
      <c r="C65" s="80" t="s">
        <v>426</v>
      </c>
      <c r="D65" s="95" t="str">
        <f>IF(БП23[[#This Row],[Компания]]="","",$D$4)</f>
        <v>Отдел ТиКРС</v>
      </c>
      <c r="E65" s="79" t="s">
        <v>1979</v>
      </c>
      <c r="F65" s="80" t="s">
        <v>8263</v>
      </c>
      <c r="G65" s="80"/>
      <c r="H65" s="79"/>
      <c r="I65" s="80" t="s">
        <v>31</v>
      </c>
      <c r="J65" s="79" t="s">
        <v>1268</v>
      </c>
      <c r="K65" s="79" t="s">
        <v>1279</v>
      </c>
      <c r="L65" s="79" t="s">
        <v>1258</v>
      </c>
      <c r="M65" s="79" t="s">
        <v>1282</v>
      </c>
      <c r="N65" s="80" t="s">
        <v>14513</v>
      </c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3">
        <f>SUM(БП23[[#This Row],[БП 2023.01]:[БП 2023.12]])</f>
        <v>0</v>
      </c>
      <c r="AB65" s="85" t="str">
        <f>IFERROR(VLOOKUP(C65,IF(B65="Внереализация",Справочники!$R$3:$S$124,IF(B65="ОП",Справочники!$I$3:$J$300,IF(B65="ВП",Справочники!$L$3:$M$186,IF(B65="УР",Справочники!$O$3:$P$93,IF(B65="КР",Справочники!$F$3:$G$36,Справочники!$F$37:$G$37))))),2,FALSE),0)</f>
        <v>OP.09.03.03.06.06.00.00.00</v>
      </c>
      <c r="AC65" s="85" t="str">
        <f>IFERROR(IF($AB65="KR.09.03.00.00.00.00.00.00",VLOOKUP($L65,'Зависимые списки'!$P$55:$Q$57,2,FALSE),VLOOKUP(AB65,'NA-CF'!$A$2:$E$367,5,FALSE)),0)</f>
        <v>CF.03.03.06.09.03.03.06.00</v>
      </c>
      <c r="AD65" s="85" t="str">
        <f>IFERROR(VLOOKUP(AC65,'NA-CF'!$E$2:$F$367,2,FALSE),0)</f>
        <v>Текущий ремонт скважин</v>
      </c>
      <c r="AE65" s="48"/>
      <c r="AF65" s="55"/>
      <c r="AG65" s="135">
        <f t="shared" si="15"/>
        <v>0</v>
      </c>
      <c r="AH65" s="135">
        <f t="shared" si="15"/>
        <v>0</v>
      </c>
      <c r="AI65" s="135">
        <f t="shared" si="15"/>
        <v>0</v>
      </c>
      <c r="AJ65" s="135">
        <f t="shared" si="15"/>
        <v>0</v>
      </c>
      <c r="AK65" s="135">
        <f t="shared" si="15"/>
        <v>0</v>
      </c>
      <c r="AL65" s="135">
        <f t="shared" si="15"/>
        <v>0</v>
      </c>
      <c r="AM65" s="135">
        <f t="shared" si="15"/>
        <v>0</v>
      </c>
      <c r="AN65" s="135">
        <f t="shared" si="15"/>
        <v>0</v>
      </c>
      <c r="AO65" s="135">
        <f t="shared" si="15"/>
        <v>0</v>
      </c>
      <c r="AP65" s="135">
        <f t="shared" si="15"/>
        <v>0</v>
      </c>
      <c r="AQ65" s="135">
        <f t="shared" si="15"/>
        <v>0</v>
      </c>
      <c r="AR65" s="135">
        <f t="shared" si="3"/>
        <v>0</v>
      </c>
      <c r="AS65" s="149">
        <f t="shared" si="3"/>
        <v>0</v>
      </c>
      <c r="AT65" s="149">
        <f t="shared" si="3"/>
        <v>0</v>
      </c>
      <c r="AU65" s="149">
        <f t="shared" si="3"/>
        <v>0</v>
      </c>
      <c r="AV65" s="149">
        <f t="shared" si="3"/>
        <v>0</v>
      </c>
      <c r="AW65" s="149">
        <f t="shared" si="10"/>
        <v>0</v>
      </c>
      <c r="AX65" s="149">
        <f t="shared" si="10"/>
        <v>0</v>
      </c>
      <c r="AY65" s="149">
        <f t="shared" si="10"/>
        <v>0</v>
      </c>
      <c r="AZ65" s="149">
        <f t="shared" si="10"/>
        <v>0</v>
      </c>
      <c r="BA65" s="149">
        <f t="shared" si="10"/>
        <v>0</v>
      </c>
      <c r="BB65" s="149">
        <f t="shared" si="10"/>
        <v>0</v>
      </c>
      <c r="BC65" s="149">
        <f t="shared" si="10"/>
        <v>0</v>
      </c>
      <c r="BD65" s="149">
        <f t="shared" si="10"/>
        <v>0</v>
      </c>
      <c r="BE65" s="137"/>
      <c r="BF65" s="137"/>
      <c r="BG65" s="137"/>
      <c r="BH65" s="137"/>
      <c r="BI65" s="113"/>
      <c r="BJ65" s="113"/>
      <c r="BK65" s="113"/>
      <c r="BL65" s="113"/>
      <c r="BM65" s="113"/>
      <c r="BN65" s="113"/>
      <c r="BO65" s="113"/>
      <c r="BP65" s="113"/>
      <c r="BQ65" s="85" t="str">
        <f>CONCATENATE(IFERROR(VLOOKUP(A65,'Зависимые списки'!$J$2:$K$7,2,FALSE),"-"),B65)</f>
        <v>КанБайкал_ООООП</v>
      </c>
      <c r="BR65" s="85" t="s">
        <v>28</v>
      </c>
      <c r="BS65" s="85" t="s">
        <v>29</v>
      </c>
      <c r="BT65" s="85" t="str">
        <f>CONCATENATE(BQ65,IFERROR(VLOOKUP(F65,'Зависимые списки'!$J$9:$K$18,2,FALSE),"-"))</f>
        <v>КанБайкал_ООООПЗападно-Каренское_месторождение</v>
      </c>
      <c r="BU65" s="85" t="str">
        <f>IFERROR(VLOOKUP(C65,'Зависимые списки'!$I$55:$J$66,2,FALSE),"Без_номенклатуры")</f>
        <v>Без_номенклатуры</v>
      </c>
      <c r="BV65" s="85" t="str">
        <f t="shared" ref="BV65:BV91" si="16">CONCATENATE(B65,"2")</f>
        <v>ОП2</v>
      </c>
      <c r="BW65" s="85" t="str">
        <f>IFERROR(VLOOKUP($BT65,'Зависимые списки'!$A$45:$B$101,2,FALSE),"-")</f>
        <v>Основное</v>
      </c>
      <c r="BX65" s="94" t="str">
        <f>IFERROR(VLOOKUP(B65,'Зависимые списки'!$C$55:$D$59,2,FALSE),"-")</f>
        <v>OPEX</v>
      </c>
      <c r="BY65" s="85" t="str">
        <f t="shared" si="13"/>
        <v>БП</v>
      </c>
      <c r="BZ65" s="114" t="str">
        <f>IFERROR(VLOOKUP(G65,vendor!$B$2:$C$1372,2,FALSE),"-")&amp;"_"&amp;IFERROR(VLOOKUP(БП23[[#This Row],[Компания]],Справочники!$A$3:$B$9,2,0),"-")</f>
        <v>-_COM008002</v>
      </c>
      <c r="CA65" s="116" t="e">
        <f ca="1">SUM(O65:OFFSET(O65,0,#REF!-1))</f>
        <v>#REF!</v>
      </c>
      <c r="CB6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5" s="134"/>
    </row>
    <row r="66" spans="1:81" hidden="1">
      <c r="A66" s="96" t="s">
        <v>902</v>
      </c>
      <c r="B66" s="96" t="s">
        <v>14</v>
      </c>
      <c r="C66" s="96" t="s">
        <v>426</v>
      </c>
      <c r="D66" s="95" t="str">
        <f>IF(БП23[[#This Row],[Компания]]="","",$D$4)</f>
        <v>Отдел ТиКРС</v>
      </c>
      <c r="E66" s="79" t="s">
        <v>1979</v>
      </c>
      <c r="F66" s="80" t="s">
        <v>8263</v>
      </c>
      <c r="G66" s="80"/>
      <c r="H66" s="79"/>
      <c r="I66" s="80" t="s">
        <v>31</v>
      </c>
      <c r="J66" s="79" t="s">
        <v>1268</v>
      </c>
      <c r="K66" s="79" t="s">
        <v>1279</v>
      </c>
      <c r="L66" s="79" t="s">
        <v>1258</v>
      </c>
      <c r="M66" s="79" t="s">
        <v>1282</v>
      </c>
      <c r="N66" s="80" t="s">
        <v>14506</v>
      </c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3">
        <f>SUM(БП23[[#This Row],[БП 2023.01]:[БП 2023.12]])</f>
        <v>0</v>
      </c>
      <c r="AB66" s="85" t="str">
        <f>IFERROR(VLOOKUP(C66,IF(B66="Внереализация",Справочники!$R$3:$S$124,IF(B66="ОП",Справочники!$I$3:$J$300,IF(B66="ВП",Справочники!$L$3:$M$186,IF(B66="УР",Справочники!$O$3:$P$93,IF(B66="КР",Справочники!$F$3:$G$36,Справочники!$F$37:$G$37))))),2,FALSE),0)</f>
        <v>OP.09.03.03.06.06.00.00.00</v>
      </c>
      <c r="AC66" s="85" t="str">
        <f>IFERROR(IF($AB66="KR.09.03.00.00.00.00.00.00",VLOOKUP($L66,'Зависимые списки'!$P$55:$Q$57,2,FALSE),VLOOKUP(AB66,'NA-CF'!$A$2:$E$367,5,FALSE)),0)</f>
        <v>CF.03.03.06.09.03.03.06.00</v>
      </c>
      <c r="AD66" s="85" t="str">
        <f>IFERROR(VLOOKUP(AC66,'NA-CF'!$E$2:$F$367,2,FALSE),0)</f>
        <v>Текущий ремонт скважин</v>
      </c>
      <c r="AE66" s="48"/>
      <c r="AF66" s="55"/>
      <c r="AG66" s="135">
        <f t="shared" ref="AG66:AQ71" si="17">IF($AE66/30&lt;=AG$1,SUMIF($O$1:$Z$1,ROUND(AG$1-($AE66/30),0),$O66:$Z66),0)*($AF66+1)</f>
        <v>0</v>
      </c>
      <c r="AH66" s="135">
        <f t="shared" si="17"/>
        <v>0</v>
      </c>
      <c r="AI66" s="135">
        <f t="shared" si="17"/>
        <v>0</v>
      </c>
      <c r="AJ66" s="135">
        <f t="shared" si="17"/>
        <v>0</v>
      </c>
      <c r="AK66" s="135">
        <f t="shared" si="17"/>
        <v>0</v>
      </c>
      <c r="AL66" s="135">
        <f t="shared" si="17"/>
        <v>0</v>
      </c>
      <c r="AM66" s="135">
        <f t="shared" si="17"/>
        <v>0</v>
      </c>
      <c r="AN66" s="135">
        <f t="shared" si="17"/>
        <v>0</v>
      </c>
      <c r="AO66" s="135">
        <f t="shared" si="17"/>
        <v>0</v>
      </c>
      <c r="AP66" s="135">
        <f t="shared" si="17"/>
        <v>0</v>
      </c>
      <c r="AQ66" s="135">
        <f t="shared" si="17"/>
        <v>0</v>
      </c>
      <c r="AR66" s="135">
        <f t="shared" si="3"/>
        <v>0</v>
      </c>
      <c r="AS66" s="149">
        <f t="shared" si="3"/>
        <v>0</v>
      </c>
      <c r="AT66" s="149">
        <f t="shared" si="3"/>
        <v>0</v>
      </c>
      <c r="AU66" s="149">
        <f t="shared" si="3"/>
        <v>0</v>
      </c>
      <c r="AV66" s="149">
        <f t="shared" si="3"/>
        <v>0</v>
      </c>
      <c r="AW66" s="149">
        <f t="shared" si="10"/>
        <v>0</v>
      </c>
      <c r="AX66" s="149">
        <f t="shared" si="10"/>
        <v>0</v>
      </c>
      <c r="AY66" s="149">
        <f t="shared" si="10"/>
        <v>0</v>
      </c>
      <c r="AZ66" s="149">
        <f t="shared" si="10"/>
        <v>0</v>
      </c>
      <c r="BA66" s="149">
        <f t="shared" si="10"/>
        <v>0</v>
      </c>
      <c r="BB66" s="149">
        <f t="shared" si="10"/>
        <v>0</v>
      </c>
      <c r="BC66" s="149">
        <f t="shared" si="10"/>
        <v>0</v>
      </c>
      <c r="BD66" s="149">
        <f t="shared" si="10"/>
        <v>0</v>
      </c>
      <c r="BE66" s="137"/>
      <c r="BF66" s="137"/>
      <c r="BG66" s="137"/>
      <c r="BH66" s="137"/>
      <c r="BI66" s="113"/>
      <c r="BJ66" s="113"/>
      <c r="BK66" s="113"/>
      <c r="BL66" s="113"/>
      <c r="BM66" s="113"/>
      <c r="BN66" s="113"/>
      <c r="BO66" s="113"/>
      <c r="BP66" s="113"/>
      <c r="BQ66" s="85" t="str">
        <f>CONCATENATE(IFERROR(VLOOKUP(A66,'Зависимые списки'!$J$2:$K$7,2,FALSE),"-"),B66)</f>
        <v>КанБайкал_ООООП</v>
      </c>
      <c r="BR66" s="85" t="s">
        <v>28</v>
      </c>
      <c r="BS66" s="85" t="s">
        <v>29</v>
      </c>
      <c r="BT66" s="85" t="str">
        <f>CONCATENATE(BQ66,IFERROR(VLOOKUP(F66,'Зависимые списки'!$J$9:$K$18,2,FALSE),"-"))</f>
        <v>КанБайкал_ООООПЗападно-Каренское_месторождение</v>
      </c>
      <c r="BU66" s="85" t="str">
        <f>IFERROR(VLOOKUP(C66,'Зависимые списки'!$I$55:$J$66,2,FALSE),"Без_номенклатуры")</f>
        <v>Без_номенклатуры</v>
      </c>
      <c r="BV66" s="85" t="str">
        <f t="shared" si="16"/>
        <v>ОП2</v>
      </c>
      <c r="BW66" s="85" t="str">
        <f>IFERROR(VLOOKUP($BT66,'Зависимые списки'!$A$45:$B$101,2,FALSE),"-")</f>
        <v>Основное</v>
      </c>
      <c r="BX66" s="94" t="str">
        <f>IFERROR(VLOOKUP(B66,'Зависимые списки'!$C$55:$D$59,2,FALSE),"-")</f>
        <v>OPEX</v>
      </c>
      <c r="BY66" s="85" t="str">
        <f t="shared" si="13"/>
        <v>БП</v>
      </c>
      <c r="BZ66" s="114" t="str">
        <f>IFERROR(VLOOKUP(G66,vendor!$B$2:$C$1372,2,FALSE),"-")&amp;"_"&amp;IFERROR(VLOOKUP(БП23[[#This Row],[Компания]],Справочники!$A$3:$B$9,2,0),"-")</f>
        <v>-_COM008002</v>
      </c>
      <c r="CA66" s="115" t="e">
        <f ca="1">SUM(O66:OFFSET(O66,0,#REF!-1))</f>
        <v>#REF!</v>
      </c>
      <c r="CB6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6" s="134"/>
    </row>
    <row r="67" spans="1:81" hidden="1">
      <c r="A67" s="96" t="s">
        <v>902</v>
      </c>
      <c r="B67" s="96" t="s">
        <v>14</v>
      </c>
      <c r="C67" s="96" t="s">
        <v>426</v>
      </c>
      <c r="D67" s="95" t="str">
        <f>IF(БП23[[#This Row],[Компания]]="","",$D$4)</f>
        <v>Отдел ТиКРС</v>
      </c>
      <c r="E67" s="79" t="s">
        <v>1979</v>
      </c>
      <c r="F67" s="80" t="s">
        <v>8263</v>
      </c>
      <c r="G67" s="80"/>
      <c r="H67" s="79"/>
      <c r="I67" s="80" t="s">
        <v>31</v>
      </c>
      <c r="J67" s="79" t="s">
        <v>1268</v>
      </c>
      <c r="K67" s="79" t="s">
        <v>1279</v>
      </c>
      <c r="L67" s="79" t="s">
        <v>1258</v>
      </c>
      <c r="M67" s="79" t="s">
        <v>1282</v>
      </c>
      <c r="N67" s="80" t="s">
        <v>14508</v>
      </c>
      <c r="O67" s="142"/>
      <c r="P67" s="142"/>
      <c r="Q67" s="142"/>
      <c r="R67" s="142"/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42">
        <v>0</v>
      </c>
      <c r="AA67" s="143">
        <f>SUM(БП23[[#This Row],[БП 2023.01]:[БП 2023.12]])</f>
        <v>0</v>
      </c>
      <c r="AB67" s="85" t="str">
        <f>IFERROR(VLOOKUP(C67,IF(B67="Внереализация",Справочники!$R$3:$S$124,IF(B67="ОП",Справочники!$I$3:$J$300,IF(B67="ВП",Справочники!$L$3:$M$186,IF(B67="УР",Справочники!$O$3:$P$93,IF(B67="КР",Справочники!$F$3:$G$36,Справочники!$F$37:$G$37))))),2,FALSE),0)</f>
        <v>OP.09.03.03.06.06.00.00.00</v>
      </c>
      <c r="AC67" s="85" t="str">
        <f>IFERROR(IF($AB67="KR.09.03.00.00.00.00.00.00",VLOOKUP($L67,'Зависимые списки'!$P$55:$Q$57,2,FALSE),VLOOKUP(AB67,'NA-CF'!$A$2:$E$367,5,FALSE)),0)</f>
        <v>CF.03.03.06.09.03.03.06.00</v>
      </c>
      <c r="AD67" s="85" t="str">
        <f>IFERROR(VLOOKUP(AC67,'NA-CF'!$E$2:$F$367,2,FALSE),0)</f>
        <v>Текущий ремонт скважин</v>
      </c>
      <c r="AE67" s="48"/>
      <c r="AF67" s="55"/>
      <c r="AG67" s="135">
        <f t="shared" si="17"/>
        <v>0</v>
      </c>
      <c r="AH67" s="135">
        <f t="shared" si="17"/>
        <v>0</v>
      </c>
      <c r="AI67" s="135">
        <f t="shared" si="17"/>
        <v>0</v>
      </c>
      <c r="AJ67" s="135">
        <f t="shared" si="17"/>
        <v>0</v>
      </c>
      <c r="AK67" s="135">
        <f t="shared" si="17"/>
        <v>0</v>
      </c>
      <c r="AL67" s="135">
        <f t="shared" si="17"/>
        <v>0</v>
      </c>
      <c r="AM67" s="135">
        <f t="shared" si="17"/>
        <v>0</v>
      </c>
      <c r="AN67" s="135">
        <f t="shared" si="17"/>
        <v>0</v>
      </c>
      <c r="AO67" s="135">
        <f t="shared" si="17"/>
        <v>0</v>
      </c>
      <c r="AP67" s="135">
        <f t="shared" si="17"/>
        <v>0</v>
      </c>
      <c r="AQ67" s="135">
        <f t="shared" si="17"/>
        <v>0</v>
      </c>
      <c r="AR67" s="135">
        <f t="shared" si="3"/>
        <v>0</v>
      </c>
      <c r="AS67" s="149">
        <f t="shared" si="3"/>
        <v>0</v>
      </c>
      <c r="AT67" s="149">
        <f t="shared" si="3"/>
        <v>0</v>
      </c>
      <c r="AU67" s="149">
        <f t="shared" si="3"/>
        <v>0</v>
      </c>
      <c r="AV67" s="149">
        <f t="shared" si="3"/>
        <v>0</v>
      </c>
      <c r="AW67" s="149">
        <f t="shared" si="10"/>
        <v>0</v>
      </c>
      <c r="AX67" s="149">
        <f t="shared" si="10"/>
        <v>0</v>
      </c>
      <c r="AY67" s="149">
        <f t="shared" ref="AW67:BD97" si="18">IF($AE67/30&lt;=AY$1,SUMIF($O$1:$Z$1,ROUND(AY$1-($AE67/30),0),$O67:$Z67),0)*($AF67+1)</f>
        <v>0</v>
      </c>
      <c r="AZ67" s="149">
        <f t="shared" si="18"/>
        <v>0</v>
      </c>
      <c r="BA67" s="149">
        <f t="shared" si="18"/>
        <v>0</v>
      </c>
      <c r="BB67" s="149">
        <f t="shared" si="18"/>
        <v>0</v>
      </c>
      <c r="BC67" s="149">
        <f t="shared" si="18"/>
        <v>0</v>
      </c>
      <c r="BD67" s="149">
        <f t="shared" si="18"/>
        <v>0</v>
      </c>
      <c r="BE67" s="137"/>
      <c r="BF67" s="137"/>
      <c r="BG67" s="137"/>
      <c r="BH67" s="137"/>
      <c r="BI67" s="113"/>
      <c r="BJ67" s="113"/>
      <c r="BK67" s="113"/>
      <c r="BL67" s="113"/>
      <c r="BM67" s="113"/>
      <c r="BN67" s="113"/>
      <c r="BO67" s="113"/>
      <c r="BP67" s="113"/>
      <c r="BQ67" s="85" t="str">
        <f>CONCATENATE(IFERROR(VLOOKUP(A67,'Зависимые списки'!$J$2:$K$7,2,FALSE),"-"),B67)</f>
        <v>КанБайкал_ООООП</v>
      </c>
      <c r="BR67" s="85" t="s">
        <v>28</v>
      </c>
      <c r="BS67" s="85" t="s">
        <v>29</v>
      </c>
      <c r="BT67" s="85" t="str">
        <f>CONCATENATE(BQ67,IFERROR(VLOOKUP(F67,'Зависимые списки'!$J$9:$K$18,2,FALSE),"-"))</f>
        <v>КанБайкал_ООООПЗападно-Каренское_месторождение</v>
      </c>
      <c r="BU67" s="85" t="str">
        <f>IFERROR(VLOOKUP(C67,'Зависимые списки'!$I$55:$J$66,2,FALSE),"Без_номенклатуры")</f>
        <v>Без_номенклатуры</v>
      </c>
      <c r="BV67" s="85" t="str">
        <f t="shared" si="16"/>
        <v>ОП2</v>
      </c>
      <c r="BW67" s="85" t="str">
        <f>IFERROR(VLOOKUP($BT67,'Зависимые списки'!$A$45:$B$101,2,FALSE),"-")</f>
        <v>Основное</v>
      </c>
      <c r="BX67" s="94" t="str">
        <f>IFERROR(VLOOKUP(B67,'Зависимые списки'!$C$55:$D$59,2,FALSE),"-")</f>
        <v>OPEX</v>
      </c>
      <c r="BY67" s="85" t="str">
        <f t="shared" si="13"/>
        <v>БП</v>
      </c>
      <c r="BZ67" s="114" t="str">
        <f>IFERROR(VLOOKUP(G67,vendor!$B$2:$C$1372,2,FALSE),"-")&amp;"_"&amp;IFERROR(VLOOKUP(БП23[[#This Row],[Компания]],Справочники!$A$3:$B$9,2,0),"-")</f>
        <v>-_COM008002</v>
      </c>
      <c r="CA67" s="115" t="e">
        <f ca="1">SUM(O67:OFFSET(O67,0,#REF!-1))</f>
        <v>#REF!</v>
      </c>
      <c r="CB6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7" s="134"/>
    </row>
    <row r="68" spans="1:81" hidden="1">
      <c r="A68" s="79"/>
      <c r="B68" s="79"/>
      <c r="C68" s="79"/>
      <c r="D68" s="95" t="str">
        <f>IF(БП23[[#This Row],[Компания]]="","",$D$4)</f>
        <v/>
      </c>
      <c r="E68" s="79"/>
      <c r="F68" s="80"/>
      <c r="G68" s="80"/>
      <c r="H68" s="79"/>
      <c r="I68" s="80"/>
      <c r="J68" s="79"/>
      <c r="K68" s="79"/>
      <c r="L68" s="79"/>
      <c r="M68" s="79"/>
      <c r="N68" s="80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3">
        <f>SUM(БП23[[#This Row],[БП 2023.01]:[БП 2023.12]])</f>
        <v>0</v>
      </c>
      <c r="AB68" s="85">
        <f>IFERROR(VLOOKUP(C68,IF(B68="Внереализация",Справочники!$R$3:$S$124,IF(B68="ОП",Справочники!$I$3:$J$300,IF(B68="ВП",Справочники!$L$3:$M$186,IF(B68="УР",Справочники!$O$3:$P$93,IF(B68="КР",Справочники!$F$3:$G$36,Справочники!$F$37:$G$37))))),2,FALSE),0)</f>
        <v>0</v>
      </c>
      <c r="AC68" s="85">
        <f>IFERROR(IF($AB68="KR.09.03.00.00.00.00.00.00",VLOOKUP($L68,'Зависимые списки'!$P$55:$Q$57,2,FALSE),VLOOKUP(AB68,'NA-CF'!$A$2:$E$367,5,FALSE)),0)</f>
        <v>0</v>
      </c>
      <c r="AD68" s="85">
        <f>IFERROR(VLOOKUP(AC68,'NA-CF'!$E$2:$F$367,2,FALSE),0)</f>
        <v>0</v>
      </c>
      <c r="AE68" s="48"/>
      <c r="AF68" s="55"/>
      <c r="AG68" s="135">
        <f t="shared" si="17"/>
        <v>0</v>
      </c>
      <c r="AH68" s="135">
        <f t="shared" si="17"/>
        <v>0</v>
      </c>
      <c r="AI68" s="135">
        <f t="shared" si="17"/>
        <v>0</v>
      </c>
      <c r="AJ68" s="135">
        <f t="shared" si="17"/>
        <v>0</v>
      </c>
      <c r="AK68" s="135">
        <f t="shared" si="17"/>
        <v>0</v>
      </c>
      <c r="AL68" s="135">
        <f t="shared" si="17"/>
        <v>0</v>
      </c>
      <c r="AM68" s="135">
        <f t="shared" si="17"/>
        <v>0</v>
      </c>
      <c r="AN68" s="135">
        <f t="shared" si="17"/>
        <v>0</v>
      </c>
      <c r="AO68" s="135">
        <f t="shared" si="17"/>
        <v>0</v>
      </c>
      <c r="AP68" s="135">
        <f t="shared" si="17"/>
        <v>0</v>
      </c>
      <c r="AQ68" s="135">
        <f t="shared" si="17"/>
        <v>0</v>
      </c>
      <c r="AR68" s="135">
        <f t="shared" si="3"/>
        <v>0</v>
      </c>
      <c r="AS68" s="149">
        <f t="shared" si="3"/>
        <v>0</v>
      </c>
      <c r="AT68" s="149">
        <f t="shared" si="3"/>
        <v>0</v>
      </c>
      <c r="AU68" s="149">
        <f t="shared" si="3"/>
        <v>0</v>
      </c>
      <c r="AV68" s="149">
        <f t="shared" si="3"/>
        <v>0</v>
      </c>
      <c r="AW68" s="149">
        <f t="shared" si="18"/>
        <v>0</v>
      </c>
      <c r="AX68" s="149">
        <f t="shared" si="18"/>
        <v>0</v>
      </c>
      <c r="AY68" s="149">
        <f t="shared" si="18"/>
        <v>0</v>
      </c>
      <c r="AZ68" s="149">
        <f t="shared" si="18"/>
        <v>0</v>
      </c>
      <c r="BA68" s="149">
        <f t="shared" si="18"/>
        <v>0</v>
      </c>
      <c r="BB68" s="149">
        <f t="shared" si="18"/>
        <v>0</v>
      </c>
      <c r="BC68" s="149">
        <f t="shared" si="18"/>
        <v>0</v>
      </c>
      <c r="BD68" s="149">
        <f t="shared" si="18"/>
        <v>0</v>
      </c>
      <c r="BE68" s="137"/>
      <c r="BF68" s="137"/>
      <c r="BG68" s="137"/>
      <c r="BH68" s="137"/>
      <c r="BI68" s="113"/>
      <c r="BJ68" s="113"/>
      <c r="BK68" s="113"/>
      <c r="BL68" s="113"/>
      <c r="BM68" s="113"/>
      <c r="BN68" s="113"/>
      <c r="BO68" s="113"/>
      <c r="BP68" s="113"/>
      <c r="BQ68" s="85" t="str">
        <f>CONCATENATE(IFERROR(VLOOKUP(A68,'Зависимые списки'!$J$2:$K$7,2,FALSE),"-"),B68)</f>
        <v>-</v>
      </c>
      <c r="BR68" s="85" t="s">
        <v>28</v>
      </c>
      <c r="BS68" s="85" t="s">
        <v>29</v>
      </c>
      <c r="BT68" s="85" t="str">
        <f>CONCATENATE(BQ68,IFERROR(VLOOKUP(F68,'Зависимые списки'!$J$9:$K$18,2,FALSE),"-"))</f>
        <v>--</v>
      </c>
      <c r="BU68" s="85" t="str">
        <f>IFERROR(VLOOKUP(C68,'Зависимые списки'!$I$55:$J$66,2,FALSE),"Без_номенклатуры")</f>
        <v>Без_номенклатуры</v>
      </c>
      <c r="BV68" s="85" t="str">
        <f t="shared" si="16"/>
        <v>2</v>
      </c>
      <c r="BW68" s="85" t="str">
        <f>IFERROR(VLOOKUP($BT68,'Зависимые списки'!$A$45:$B$101,2,FALSE),"-")</f>
        <v>-</v>
      </c>
      <c r="BX68" s="94" t="str">
        <f>IFERROR(VLOOKUP(B68,'Зависимые списки'!$C$55:$D$59,2,FALSE),"-")</f>
        <v>-</v>
      </c>
      <c r="BY68" s="85" t="str">
        <f t="shared" si="13"/>
        <v>БП</v>
      </c>
      <c r="BZ68" s="114" t="str">
        <f>IFERROR(VLOOKUP(G68,vendor!$B$2:$C$1372,2,FALSE),"-")&amp;"_"&amp;IFERROR(VLOOKUP(БП23[[#This Row],[Компания]],Справочники!$A$3:$B$9,2,0),"-")</f>
        <v>-_-</v>
      </c>
      <c r="CA68" s="115" t="e">
        <f ca="1">SUM(O68:OFFSET(O68,0,#REF!-1))</f>
        <v>#REF!</v>
      </c>
      <c r="CB6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8" s="134"/>
    </row>
    <row r="69" spans="1:81" hidden="1">
      <c r="A69" s="96"/>
      <c r="B69" s="96"/>
      <c r="C69" s="96"/>
      <c r="D69" s="95" t="str">
        <f>IF(БП23[[#This Row],[Компания]]="","",$D$4)</f>
        <v/>
      </c>
      <c r="E69" s="79"/>
      <c r="F69" s="80"/>
      <c r="G69" s="80"/>
      <c r="H69" s="79"/>
      <c r="I69" s="80"/>
      <c r="J69" s="79"/>
      <c r="K69" s="79"/>
      <c r="L69" s="79"/>
      <c r="M69" s="79"/>
      <c r="N69" s="80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3">
        <f>SUM(БП23[[#This Row],[БП 2023.01]:[БП 2023.12]])</f>
        <v>0</v>
      </c>
      <c r="AB69" s="85">
        <f>IFERROR(VLOOKUP(C69,IF(B69="Внереализация",Справочники!$R$3:$S$124,IF(B69="ОП",Справочники!$I$3:$J$300,IF(B69="ВП",Справочники!$L$3:$M$186,IF(B69="УР",Справочники!$O$3:$P$93,IF(B69="КР",Справочники!$F$3:$G$36,Справочники!$F$37:$G$37))))),2,FALSE),0)</f>
        <v>0</v>
      </c>
      <c r="AC69" s="85">
        <f>IFERROR(IF($AB69="KR.09.03.00.00.00.00.00.00",VLOOKUP($L69,'Зависимые списки'!$P$55:$Q$57,2,FALSE),VLOOKUP(AB69,'NA-CF'!$A$2:$E$367,5,FALSE)),0)</f>
        <v>0</v>
      </c>
      <c r="AD69" s="85">
        <f>IFERROR(VLOOKUP(AC69,'NA-CF'!$E$2:$F$367,2,FALSE),0)</f>
        <v>0</v>
      </c>
      <c r="AE69" s="48"/>
      <c r="AF69" s="55"/>
      <c r="AG69" s="135">
        <f t="shared" si="17"/>
        <v>0</v>
      </c>
      <c r="AH69" s="135">
        <f t="shared" si="17"/>
        <v>0</v>
      </c>
      <c r="AI69" s="135">
        <f t="shared" si="17"/>
        <v>0</v>
      </c>
      <c r="AJ69" s="135">
        <f t="shared" si="17"/>
        <v>0</v>
      </c>
      <c r="AK69" s="135">
        <f t="shared" si="17"/>
        <v>0</v>
      </c>
      <c r="AL69" s="135">
        <f t="shared" si="17"/>
        <v>0</v>
      </c>
      <c r="AM69" s="135">
        <f t="shared" si="17"/>
        <v>0</v>
      </c>
      <c r="AN69" s="135">
        <f t="shared" si="17"/>
        <v>0</v>
      </c>
      <c r="AO69" s="135">
        <f t="shared" si="17"/>
        <v>0</v>
      </c>
      <c r="AP69" s="135">
        <f t="shared" si="17"/>
        <v>0</v>
      </c>
      <c r="AQ69" s="135">
        <f t="shared" si="17"/>
        <v>0</v>
      </c>
      <c r="AR69" s="135">
        <f t="shared" si="3"/>
        <v>0</v>
      </c>
      <c r="AS69" s="149">
        <f t="shared" si="3"/>
        <v>0</v>
      </c>
      <c r="AT69" s="149">
        <f t="shared" si="3"/>
        <v>0</v>
      </c>
      <c r="AU69" s="149">
        <f t="shared" si="3"/>
        <v>0</v>
      </c>
      <c r="AV69" s="149">
        <f t="shared" si="3"/>
        <v>0</v>
      </c>
      <c r="AW69" s="149">
        <f t="shared" si="18"/>
        <v>0</v>
      </c>
      <c r="AX69" s="149">
        <f t="shared" si="18"/>
        <v>0</v>
      </c>
      <c r="AY69" s="149">
        <f t="shared" si="18"/>
        <v>0</v>
      </c>
      <c r="AZ69" s="149">
        <f t="shared" si="18"/>
        <v>0</v>
      </c>
      <c r="BA69" s="149">
        <f t="shared" si="18"/>
        <v>0</v>
      </c>
      <c r="BB69" s="149">
        <f t="shared" si="18"/>
        <v>0</v>
      </c>
      <c r="BC69" s="149">
        <f t="shared" si="18"/>
        <v>0</v>
      </c>
      <c r="BD69" s="149">
        <f t="shared" si="18"/>
        <v>0</v>
      </c>
      <c r="BE69" s="137"/>
      <c r="BF69" s="137"/>
      <c r="BG69" s="137"/>
      <c r="BH69" s="137"/>
      <c r="BI69" s="113"/>
      <c r="BJ69" s="113"/>
      <c r="BK69" s="113"/>
      <c r="BL69" s="113"/>
      <c r="BM69" s="113"/>
      <c r="BN69" s="113"/>
      <c r="BO69" s="113"/>
      <c r="BP69" s="113"/>
      <c r="BQ69" s="85" t="str">
        <f>CONCATENATE(IFERROR(VLOOKUP(A69,'Зависимые списки'!$J$2:$K$7,2,FALSE),"-"),B69)</f>
        <v>-</v>
      </c>
      <c r="BR69" s="85" t="s">
        <v>28</v>
      </c>
      <c r="BS69" s="85" t="s">
        <v>29</v>
      </c>
      <c r="BT69" s="85" t="str">
        <f>CONCATENATE(BQ69,IFERROR(VLOOKUP(F69,'Зависимые списки'!$J$9:$K$18,2,FALSE),"-"))</f>
        <v>--</v>
      </c>
      <c r="BU69" s="85" t="str">
        <f>IFERROR(VLOOKUP(C69,'Зависимые списки'!$I$55:$J$66,2,FALSE),"Без_номенклатуры")</f>
        <v>Без_номенклатуры</v>
      </c>
      <c r="BV69" s="85" t="str">
        <f t="shared" si="16"/>
        <v>2</v>
      </c>
      <c r="BW69" s="85" t="str">
        <f>IFERROR(VLOOKUP($BT69,'Зависимые списки'!$A$45:$B$101,2,FALSE),"-")</f>
        <v>-</v>
      </c>
      <c r="BX69" s="94" t="str">
        <f>IFERROR(VLOOKUP(B69,'Зависимые списки'!$C$55:$D$59,2,FALSE),"-")</f>
        <v>-</v>
      </c>
      <c r="BY69" s="85" t="str">
        <f t="shared" si="13"/>
        <v>БП</v>
      </c>
      <c r="BZ69" s="114" t="str">
        <f>IFERROR(VLOOKUP(G69,vendor!$B$2:$C$1372,2,FALSE),"-")&amp;"_"&amp;IFERROR(VLOOKUP(БП23[[#This Row],[Компания]],Справочники!$A$3:$B$9,2,0),"-")</f>
        <v>-_-</v>
      </c>
      <c r="CA69" s="115" t="e">
        <f ca="1">SUM(O69:OFFSET(O69,0,#REF!-1))</f>
        <v>#REF!</v>
      </c>
      <c r="CB6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9" s="134"/>
    </row>
    <row r="70" spans="1:81" hidden="1">
      <c r="A70" s="96"/>
      <c r="B70" s="96"/>
      <c r="C70" s="96"/>
      <c r="D70" s="95" t="str">
        <f>IF(БП23[[#This Row],[Компания]]="","",$D$4)</f>
        <v/>
      </c>
      <c r="E70" s="79"/>
      <c r="F70" s="80"/>
      <c r="G70" s="80"/>
      <c r="H70" s="79"/>
      <c r="I70" s="80"/>
      <c r="J70" s="79"/>
      <c r="K70" s="79"/>
      <c r="L70" s="79"/>
      <c r="M70" s="79"/>
      <c r="N70" s="80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3">
        <f>SUM(БП23[[#This Row],[БП 2023.01]:[БП 2023.12]])</f>
        <v>0</v>
      </c>
      <c r="AB70" s="85">
        <f>IFERROR(VLOOKUP(C70,IF(B70="Внереализация",Справочники!$R$3:$S$124,IF(B70="ОП",Справочники!$I$3:$J$300,IF(B70="ВП",Справочники!$L$3:$M$186,IF(B70="УР",Справочники!$O$3:$P$93,IF(B70="КР",Справочники!$F$3:$G$36,Справочники!$F$37:$G$37))))),2,FALSE),0)</f>
        <v>0</v>
      </c>
      <c r="AC70" s="85">
        <f>IFERROR(IF($AB70="KR.09.03.00.00.00.00.00.00",VLOOKUP($L70,'Зависимые списки'!$P$55:$Q$57,2,FALSE),VLOOKUP(AB70,'NA-CF'!$A$2:$E$367,5,FALSE)),0)</f>
        <v>0</v>
      </c>
      <c r="AD70" s="85">
        <f>IFERROR(VLOOKUP(AC70,'NA-CF'!$E$2:$F$367,2,FALSE),0)</f>
        <v>0</v>
      </c>
      <c r="AE70" s="48"/>
      <c r="AF70" s="55"/>
      <c r="AG70" s="135">
        <f t="shared" si="17"/>
        <v>0</v>
      </c>
      <c r="AH70" s="135">
        <f t="shared" si="17"/>
        <v>0</v>
      </c>
      <c r="AI70" s="135">
        <f t="shared" si="17"/>
        <v>0</v>
      </c>
      <c r="AJ70" s="135">
        <f t="shared" si="17"/>
        <v>0</v>
      </c>
      <c r="AK70" s="135">
        <f t="shared" si="17"/>
        <v>0</v>
      </c>
      <c r="AL70" s="135">
        <f t="shared" si="17"/>
        <v>0</v>
      </c>
      <c r="AM70" s="135">
        <f t="shared" si="17"/>
        <v>0</v>
      </c>
      <c r="AN70" s="135">
        <f t="shared" si="17"/>
        <v>0</v>
      </c>
      <c r="AO70" s="135">
        <f t="shared" si="17"/>
        <v>0</v>
      </c>
      <c r="AP70" s="135">
        <f t="shared" si="17"/>
        <v>0</v>
      </c>
      <c r="AQ70" s="135">
        <f t="shared" si="17"/>
        <v>0</v>
      </c>
      <c r="AR70" s="135">
        <f>IF($AE70/30&lt;=AR$1,SUMIF($O$1:$Z$1,ROUND(AR$1-($AE70/30),0),$O70:$Z70),0)*($AF70+1)</f>
        <v>0</v>
      </c>
      <c r="AS70" s="149">
        <f t="shared" ref="AS70:AV97" si="19">IF($AE70/30&lt;=AS$1,SUMIF($O$1:$Z$1,ROUND(AS$1-($AE70/30),0),$O70:$Z70),0)*($AF70+1)</f>
        <v>0</v>
      </c>
      <c r="AT70" s="149">
        <f t="shared" si="19"/>
        <v>0</v>
      </c>
      <c r="AU70" s="149">
        <f t="shared" si="19"/>
        <v>0</v>
      </c>
      <c r="AV70" s="149">
        <f t="shared" si="19"/>
        <v>0</v>
      </c>
      <c r="AW70" s="149">
        <f t="shared" si="18"/>
        <v>0</v>
      </c>
      <c r="AX70" s="149">
        <f t="shared" si="18"/>
        <v>0</v>
      </c>
      <c r="AY70" s="149">
        <f t="shared" si="18"/>
        <v>0</v>
      </c>
      <c r="AZ70" s="149">
        <f t="shared" si="18"/>
        <v>0</v>
      </c>
      <c r="BA70" s="149">
        <f t="shared" si="18"/>
        <v>0</v>
      </c>
      <c r="BB70" s="149">
        <f t="shared" si="18"/>
        <v>0</v>
      </c>
      <c r="BC70" s="149">
        <f t="shared" si="18"/>
        <v>0</v>
      </c>
      <c r="BD70" s="149">
        <f t="shared" si="18"/>
        <v>0</v>
      </c>
      <c r="BE70" s="137"/>
      <c r="BF70" s="137"/>
      <c r="BG70" s="137"/>
      <c r="BH70" s="137"/>
      <c r="BI70" s="113"/>
      <c r="BJ70" s="113"/>
      <c r="BK70" s="113"/>
      <c r="BL70" s="113"/>
      <c r="BM70" s="113"/>
      <c r="BN70" s="113"/>
      <c r="BO70" s="113"/>
      <c r="BP70" s="113"/>
      <c r="BQ70" s="85" t="str">
        <f>CONCATENATE(IFERROR(VLOOKUP(A70,'Зависимые списки'!$J$2:$K$7,2,FALSE),"-"),B70)</f>
        <v>-</v>
      </c>
      <c r="BR70" s="85" t="s">
        <v>28</v>
      </c>
      <c r="BS70" s="85" t="s">
        <v>29</v>
      </c>
      <c r="BT70" s="85" t="str">
        <f>CONCATENATE(BQ70,IFERROR(VLOOKUP(F70,'Зависимые списки'!$J$9:$K$18,2,FALSE),"-"))</f>
        <v>--</v>
      </c>
      <c r="BU70" s="85" t="str">
        <f>IFERROR(VLOOKUP(C70,'Зависимые списки'!$I$55:$J$66,2,FALSE),"Без_номенклатуры")</f>
        <v>Без_номенклатуры</v>
      </c>
      <c r="BV70" s="85" t="str">
        <f t="shared" si="16"/>
        <v>2</v>
      </c>
      <c r="BW70" s="85" t="str">
        <f>IFERROR(VLOOKUP($BT70,'Зависимые списки'!$A$45:$B$101,2,FALSE),"-")</f>
        <v>-</v>
      </c>
      <c r="BX70" s="94" t="str">
        <f>IFERROR(VLOOKUP(B70,'Зависимые списки'!$C$55:$D$59,2,FALSE),"-")</f>
        <v>-</v>
      </c>
      <c r="BY70" s="85" t="str">
        <f t="shared" ref="BY70:BY80" si="20">$B$2</f>
        <v>БП</v>
      </c>
      <c r="BZ70" s="114" t="str">
        <f>IFERROR(VLOOKUP(G70,vendor!$B$2:$C$1372,2,FALSE),"-")&amp;"_"&amp;IFERROR(VLOOKUP(БП23[[#This Row],[Компания]],Справочники!$A$3:$B$9,2,0),"-")</f>
        <v>-_-</v>
      </c>
      <c r="CA70" s="115" t="e">
        <f ca="1">SUM(O70:OFFSET(O70,0,#REF!-1))</f>
        <v>#REF!</v>
      </c>
      <c r="CB7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0" s="134"/>
    </row>
    <row r="71" spans="1:81" hidden="1">
      <c r="A71" s="96"/>
      <c r="B71" s="96"/>
      <c r="C71" s="96"/>
      <c r="D71" s="95" t="str">
        <f>IF(БП23[[#This Row],[Компания]]="","",$D$4)</f>
        <v/>
      </c>
      <c r="E71" s="79"/>
      <c r="F71" s="80"/>
      <c r="G71" s="80"/>
      <c r="H71" s="79"/>
      <c r="I71" s="80"/>
      <c r="J71" s="79"/>
      <c r="K71" s="79"/>
      <c r="L71" s="79"/>
      <c r="M71" s="79"/>
      <c r="N71" s="80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3">
        <f>SUM(БП23[[#This Row],[БП 2023.01]:[БП 2023.12]])</f>
        <v>0</v>
      </c>
      <c r="AB71" s="85">
        <f>IFERROR(VLOOKUP(C71,IF(B71="Внереализация",Справочники!$R$3:$S$124,IF(B71="ОП",Справочники!$I$3:$J$300,IF(B71="ВП",Справочники!$L$3:$M$186,IF(B71="УР",Справочники!$O$3:$P$93,IF(B71="КР",Справочники!$F$3:$G$36,Справочники!$F$37:$G$37))))),2,FALSE),0)</f>
        <v>0</v>
      </c>
      <c r="AC71" s="85">
        <f>IFERROR(IF($AB71="KR.09.03.00.00.00.00.00.00",VLOOKUP($L71,'Зависимые списки'!$P$55:$Q$57,2,FALSE),VLOOKUP(AB71,'NA-CF'!$A$2:$E$367,5,FALSE)),0)</f>
        <v>0</v>
      </c>
      <c r="AD71" s="85">
        <f>IFERROR(VLOOKUP(AC71,'NA-CF'!$E$2:$F$367,2,FALSE),0)</f>
        <v>0</v>
      </c>
      <c r="AE71" s="48"/>
      <c r="AF71" s="55"/>
      <c r="AG71" s="135">
        <f t="shared" si="17"/>
        <v>0</v>
      </c>
      <c r="AH71" s="135">
        <f t="shared" si="17"/>
        <v>0</v>
      </c>
      <c r="AI71" s="135">
        <f t="shared" si="17"/>
        <v>0</v>
      </c>
      <c r="AJ71" s="135">
        <f t="shared" si="17"/>
        <v>0</v>
      </c>
      <c r="AK71" s="135">
        <f t="shared" si="17"/>
        <v>0</v>
      </c>
      <c r="AL71" s="135">
        <f t="shared" si="17"/>
        <v>0</v>
      </c>
      <c r="AM71" s="135">
        <f t="shared" si="17"/>
        <v>0</v>
      </c>
      <c r="AN71" s="135">
        <f t="shared" si="17"/>
        <v>0</v>
      </c>
      <c r="AO71" s="135">
        <f t="shared" si="17"/>
        <v>0</v>
      </c>
      <c r="AP71" s="135">
        <f t="shared" si="17"/>
        <v>0</v>
      </c>
      <c r="AQ71" s="135">
        <f t="shared" si="17"/>
        <v>0</v>
      </c>
      <c r="AR71" s="135">
        <f>IF($AE71/30&lt;=AR$1,SUMIF($O$1:$Z$1,ROUND(AR$1-($AE71/30),0),$O71:$Z71),0)*($AF71+1)</f>
        <v>0</v>
      </c>
      <c r="AS71" s="149">
        <f t="shared" si="19"/>
        <v>0</v>
      </c>
      <c r="AT71" s="149">
        <f t="shared" si="19"/>
        <v>0</v>
      </c>
      <c r="AU71" s="149">
        <f t="shared" si="19"/>
        <v>0</v>
      </c>
      <c r="AV71" s="149">
        <f t="shared" si="19"/>
        <v>0</v>
      </c>
      <c r="AW71" s="149">
        <f t="shared" si="18"/>
        <v>0</v>
      </c>
      <c r="AX71" s="149">
        <f t="shared" si="18"/>
        <v>0</v>
      </c>
      <c r="AY71" s="149">
        <f t="shared" si="18"/>
        <v>0</v>
      </c>
      <c r="AZ71" s="149">
        <f t="shared" si="18"/>
        <v>0</v>
      </c>
      <c r="BA71" s="149">
        <f t="shared" si="18"/>
        <v>0</v>
      </c>
      <c r="BB71" s="149">
        <f t="shared" si="18"/>
        <v>0</v>
      </c>
      <c r="BC71" s="149">
        <f t="shared" si="18"/>
        <v>0</v>
      </c>
      <c r="BD71" s="149">
        <f t="shared" si="18"/>
        <v>0</v>
      </c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85" t="str">
        <f>CONCATENATE(IFERROR(VLOOKUP(A71,'Зависимые списки'!$J$2:$K$7,2,FALSE),"-"),B71)</f>
        <v>-</v>
      </c>
      <c r="BR71" s="85" t="s">
        <v>28</v>
      </c>
      <c r="BS71" s="85" t="s">
        <v>29</v>
      </c>
      <c r="BT71" s="85" t="str">
        <f>CONCATENATE(BQ71,IFERROR(VLOOKUP(F71,'Зависимые списки'!$J$9:$K$18,2,FALSE),"-"))</f>
        <v>--</v>
      </c>
      <c r="BU71" s="85" t="str">
        <f>IFERROR(VLOOKUP(C71,'Зависимые списки'!$I$55:$J$66,2,FALSE),"Без_номенклатуры")</f>
        <v>Без_номенклатуры</v>
      </c>
      <c r="BV71" s="85" t="str">
        <f t="shared" si="16"/>
        <v>2</v>
      </c>
      <c r="BW71" s="85" t="str">
        <f>IFERROR(VLOOKUP($BT71,'Зависимые списки'!$A$45:$B$101,2,FALSE),"-")</f>
        <v>-</v>
      </c>
      <c r="BX71" s="94" t="str">
        <f>IFERROR(VLOOKUP(B71,'Зависимые списки'!$C$55:$D$59,2,FALSE),"-")</f>
        <v>-</v>
      </c>
      <c r="BY71" s="85" t="str">
        <f t="shared" si="20"/>
        <v>БП</v>
      </c>
      <c r="BZ71" s="114" t="str">
        <f>IFERROR(VLOOKUP(G71,vendor!$B$2:$C$1372,2,FALSE),"-")&amp;"_"&amp;IFERROR(VLOOKUP(БП23[[#This Row],[Компания]],Справочники!$A$3:$B$9,2,0),"-")</f>
        <v>-_-</v>
      </c>
      <c r="CA71" s="115" t="e">
        <f ca="1">SUM(O71:OFFSET(O71,0,#REF!-1))</f>
        <v>#REF!</v>
      </c>
      <c r="CB7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1" s="134"/>
    </row>
    <row r="72" spans="1:81" hidden="1">
      <c r="A72" s="80"/>
      <c r="B72" s="80"/>
      <c r="C72" s="80"/>
      <c r="D72" s="95" t="str">
        <f>IF(БП23[[#This Row],[Компания]]="","",$D$4)</f>
        <v/>
      </c>
      <c r="E72" s="79"/>
      <c r="F72" s="80"/>
      <c r="G72" s="80"/>
      <c r="H72" s="79"/>
      <c r="I72" s="80"/>
      <c r="J72" s="79"/>
      <c r="K72" s="79"/>
      <c r="L72" s="79"/>
      <c r="M72" s="79"/>
      <c r="N72" s="80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3">
        <f>SUM(БП23[[#This Row],[БП 2023.01]:[БП 2023.12]])</f>
        <v>0</v>
      </c>
      <c r="AB72" s="85">
        <f>IFERROR(VLOOKUP(C72,IF(B72="Внереализация",Справочники!$R$3:$S$124,IF(B72="ОП",Справочники!$I$3:$J$300,IF(B72="ВП",Справочники!$L$3:$M$186,IF(B72="УР",Справочники!$O$3:$P$93,IF(B72="КР",Справочники!$F$3:$G$36,Справочники!$F$37:$G$37))))),2,FALSE),0)</f>
        <v>0</v>
      </c>
      <c r="AC72" s="85">
        <f>IFERROR(IF($AB72="KR.09.03.00.00.00.00.00.00",VLOOKUP($L72,'Зависимые списки'!$P$55:$Q$57,2,FALSE),VLOOKUP(AB72,'NA-CF'!$A$2:$E$367,5,FALSE)),0)</f>
        <v>0</v>
      </c>
      <c r="AD72" s="85">
        <f>IFERROR(VLOOKUP(AC72,'NA-CF'!$E$2:$F$367,2,FALSE),0)</f>
        <v>0</v>
      </c>
      <c r="AE72" s="48"/>
      <c r="AF72" s="55"/>
      <c r="AG72" s="135">
        <f>IF($AE72/30&lt;=AG$1,SUMIF($O$1:$Z$1,ROUND(AG$1-($AE72/30),0),$O72:$Z72),0)*($AF72+1)</f>
        <v>0</v>
      </c>
      <c r="AH72" s="135">
        <f t="shared" ref="AG72:AR93" si="21">IF($AE72/30&lt;=AH$1,SUMIF($O$1:$Z$1,ROUND(AH$1-($AE72/30),0),$O72:$Z72),0)*($AF72+1)</f>
        <v>0</v>
      </c>
      <c r="AI72" s="135">
        <f t="shared" si="21"/>
        <v>0</v>
      </c>
      <c r="AJ72" s="135">
        <f t="shared" si="21"/>
        <v>0</v>
      </c>
      <c r="AK72" s="135">
        <f t="shared" si="21"/>
        <v>0</v>
      </c>
      <c r="AL72" s="135">
        <f t="shared" si="21"/>
        <v>0</v>
      </c>
      <c r="AM72" s="135">
        <f t="shared" si="21"/>
        <v>0</v>
      </c>
      <c r="AN72" s="135">
        <f t="shared" si="21"/>
        <v>0</v>
      </c>
      <c r="AO72" s="135">
        <f t="shared" si="21"/>
        <v>0</v>
      </c>
      <c r="AP72" s="135">
        <f t="shared" si="21"/>
        <v>0</v>
      </c>
      <c r="AQ72" s="135">
        <f t="shared" si="21"/>
        <v>0</v>
      </c>
      <c r="AR72" s="135">
        <f t="shared" si="21"/>
        <v>0</v>
      </c>
      <c r="AS72" s="149">
        <f t="shared" si="19"/>
        <v>0</v>
      </c>
      <c r="AT72" s="149">
        <f t="shared" si="19"/>
        <v>0</v>
      </c>
      <c r="AU72" s="149">
        <f t="shared" si="19"/>
        <v>0</v>
      </c>
      <c r="AV72" s="149">
        <f t="shared" si="19"/>
        <v>0</v>
      </c>
      <c r="AW72" s="149">
        <f t="shared" si="18"/>
        <v>0</v>
      </c>
      <c r="AX72" s="149">
        <f t="shared" si="18"/>
        <v>0</v>
      </c>
      <c r="AY72" s="149">
        <f t="shared" si="18"/>
        <v>0</v>
      </c>
      <c r="AZ72" s="149">
        <f t="shared" si="18"/>
        <v>0</v>
      </c>
      <c r="BA72" s="149">
        <f t="shared" si="18"/>
        <v>0</v>
      </c>
      <c r="BB72" s="149">
        <f t="shared" si="18"/>
        <v>0</v>
      </c>
      <c r="BC72" s="149">
        <f t="shared" si="18"/>
        <v>0</v>
      </c>
      <c r="BD72" s="149">
        <f t="shared" si="18"/>
        <v>0</v>
      </c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85" t="str">
        <f>CONCATENATE(IFERROR(VLOOKUP(A72,'Зависимые списки'!$J$2:$K$7,2,FALSE),"-"),B72)</f>
        <v>-</v>
      </c>
      <c r="BR72" s="85" t="s">
        <v>28</v>
      </c>
      <c r="BS72" s="85" t="s">
        <v>29</v>
      </c>
      <c r="BT72" s="85" t="str">
        <f>CONCATENATE(BQ72,IFERROR(VLOOKUP(F72,'Зависимые списки'!$J$9:$K$18,2,FALSE),"-"))</f>
        <v>--</v>
      </c>
      <c r="BU72" s="85" t="str">
        <f>IFERROR(VLOOKUP(C72,'Зависимые списки'!$I$55:$J$66,2,FALSE),"Без_номенклатуры")</f>
        <v>Без_номенклатуры</v>
      </c>
      <c r="BV72" s="85" t="str">
        <f t="shared" si="16"/>
        <v>2</v>
      </c>
      <c r="BW72" s="85" t="str">
        <f>IFERROR(VLOOKUP($BT72,'Зависимые списки'!$A$45:$B$101,2,FALSE),"-")</f>
        <v>-</v>
      </c>
      <c r="BX72" s="94" t="str">
        <f>IFERROR(VLOOKUP(B72,'Зависимые списки'!$C$55:$D$59,2,FALSE),"-")</f>
        <v>-</v>
      </c>
      <c r="BY72" s="85" t="str">
        <f t="shared" si="20"/>
        <v>БП</v>
      </c>
      <c r="BZ72" s="114" t="str">
        <f>IFERROR(VLOOKUP(G72,vendor!$B$2:$C$1372,2,FALSE),"-")&amp;"_"&amp;IFERROR(VLOOKUP(БП23[[#This Row],[Компания]],Справочники!$A$3:$B$9,2,0),"-")</f>
        <v>-_-</v>
      </c>
      <c r="CA72" s="115" t="e">
        <f ca="1">SUM(O72:OFFSET(O72,0,#REF!-1))</f>
        <v>#REF!</v>
      </c>
      <c r="CB7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2" s="134"/>
    </row>
    <row r="73" spans="1:81" hidden="1">
      <c r="A73" s="80"/>
      <c r="B73" s="80"/>
      <c r="C73" s="80"/>
      <c r="D73" s="95" t="str">
        <f>IF(БП23[[#This Row],[Компания]]="","",$D$4)</f>
        <v/>
      </c>
      <c r="E73" s="79"/>
      <c r="F73" s="80"/>
      <c r="G73" s="80"/>
      <c r="H73" s="79"/>
      <c r="I73" s="80"/>
      <c r="J73" s="79"/>
      <c r="K73" s="79"/>
      <c r="L73" s="79"/>
      <c r="M73" s="79"/>
      <c r="N73" s="80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3">
        <f>SUM(БП23[[#This Row],[БП 2023.01]:[БП 2023.12]])</f>
        <v>0</v>
      </c>
      <c r="AB73" s="85">
        <f>IFERROR(VLOOKUP(C73,IF(B73="Внереализация",Справочники!$R$3:$S$124,IF(B73="ОП",Справочники!$I$3:$J$300,IF(B73="ВП",Справочники!$L$3:$M$186,IF(B73="УР",Справочники!$O$3:$P$93,IF(B73="КР",Справочники!$F$3:$G$36,Справочники!$F$37:$G$37))))),2,FALSE),0)</f>
        <v>0</v>
      </c>
      <c r="AC73" s="85">
        <f>IFERROR(IF($AB73="KR.09.03.00.00.00.00.00.00",VLOOKUP($L73,'Зависимые списки'!$P$55:$Q$57,2,FALSE),VLOOKUP(AB73,'NA-CF'!$A$2:$E$367,5,FALSE)),0)</f>
        <v>0</v>
      </c>
      <c r="AD73" s="85">
        <f>IFERROR(VLOOKUP(AC73,'NA-CF'!$E$2:$F$367,2,FALSE),0)</f>
        <v>0</v>
      </c>
      <c r="AE73" s="48"/>
      <c r="AF73" s="55"/>
      <c r="AG73" s="135">
        <f t="shared" si="21"/>
        <v>0</v>
      </c>
      <c r="AH73" s="135">
        <f t="shared" si="21"/>
        <v>0</v>
      </c>
      <c r="AI73" s="135">
        <f t="shared" si="21"/>
        <v>0</v>
      </c>
      <c r="AJ73" s="135">
        <f t="shared" si="21"/>
        <v>0</v>
      </c>
      <c r="AK73" s="135">
        <f t="shared" si="21"/>
        <v>0</v>
      </c>
      <c r="AL73" s="135">
        <f t="shared" si="21"/>
        <v>0</v>
      </c>
      <c r="AM73" s="135">
        <f t="shared" si="21"/>
        <v>0</v>
      </c>
      <c r="AN73" s="135">
        <f t="shared" si="21"/>
        <v>0</v>
      </c>
      <c r="AO73" s="135">
        <f t="shared" si="21"/>
        <v>0</v>
      </c>
      <c r="AP73" s="135">
        <f t="shared" si="21"/>
        <v>0</v>
      </c>
      <c r="AQ73" s="135">
        <f t="shared" si="21"/>
        <v>0</v>
      </c>
      <c r="AR73" s="135">
        <f t="shared" si="21"/>
        <v>0</v>
      </c>
      <c r="AS73" s="149">
        <f t="shared" si="19"/>
        <v>0</v>
      </c>
      <c r="AT73" s="149">
        <f t="shared" si="19"/>
        <v>0</v>
      </c>
      <c r="AU73" s="149">
        <f t="shared" si="19"/>
        <v>0</v>
      </c>
      <c r="AV73" s="149">
        <f t="shared" si="19"/>
        <v>0</v>
      </c>
      <c r="AW73" s="149">
        <f t="shared" si="18"/>
        <v>0</v>
      </c>
      <c r="AX73" s="149">
        <f t="shared" si="18"/>
        <v>0</v>
      </c>
      <c r="AY73" s="149">
        <f t="shared" si="18"/>
        <v>0</v>
      </c>
      <c r="AZ73" s="149">
        <f t="shared" si="18"/>
        <v>0</v>
      </c>
      <c r="BA73" s="149">
        <f t="shared" si="18"/>
        <v>0</v>
      </c>
      <c r="BB73" s="149">
        <f t="shared" si="18"/>
        <v>0</v>
      </c>
      <c r="BC73" s="149">
        <f t="shared" si="18"/>
        <v>0</v>
      </c>
      <c r="BD73" s="149">
        <f t="shared" si="18"/>
        <v>0</v>
      </c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85" t="str">
        <f>CONCATENATE(IFERROR(VLOOKUP(A73,'Зависимые списки'!$J$2:$K$7,2,FALSE),"-"),B73)</f>
        <v>-</v>
      </c>
      <c r="BR73" s="85" t="s">
        <v>28</v>
      </c>
      <c r="BS73" s="85" t="s">
        <v>29</v>
      </c>
      <c r="BT73" s="85" t="str">
        <f>CONCATENATE(BQ73,IFERROR(VLOOKUP(F73,'Зависимые списки'!$J$9:$K$18,2,FALSE),"-"))</f>
        <v>--</v>
      </c>
      <c r="BU73" s="85" t="str">
        <f>IFERROR(VLOOKUP(C73,'Зависимые списки'!$I$55:$J$66,2,FALSE),"Без_номенклатуры")</f>
        <v>Без_номенклатуры</v>
      </c>
      <c r="BV73" s="85" t="str">
        <f t="shared" si="16"/>
        <v>2</v>
      </c>
      <c r="BW73" s="85" t="str">
        <f>IFERROR(VLOOKUP($BT73,'Зависимые списки'!$A$45:$B$101,2,FALSE),"-")</f>
        <v>-</v>
      </c>
      <c r="BX73" s="94" t="str">
        <f>IFERROR(VLOOKUP(B73,'Зависимые списки'!$C$55:$D$59,2,FALSE),"-")</f>
        <v>-</v>
      </c>
      <c r="BY73" s="85" t="str">
        <f t="shared" si="20"/>
        <v>БП</v>
      </c>
      <c r="BZ73" s="114" t="str">
        <f>IFERROR(VLOOKUP(G73,vendor!$B$2:$C$1372,2,FALSE),"-")&amp;"_"&amp;IFERROR(VLOOKUP(БП23[[#This Row],[Компания]],Справочники!$A$3:$B$9,2,0),"-")</f>
        <v>-_-</v>
      </c>
      <c r="CA73" s="115" t="e">
        <f ca="1">SUM(O73:OFFSET(O73,0,#REF!-1))</f>
        <v>#REF!</v>
      </c>
      <c r="CB7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3" s="134"/>
    </row>
    <row r="74" spans="1:81" hidden="1">
      <c r="A74" s="80"/>
      <c r="B74" s="80"/>
      <c r="C74" s="80"/>
      <c r="D74" s="95" t="str">
        <f>IF(БП23[[#This Row],[Компания]]="","",$D$4)</f>
        <v/>
      </c>
      <c r="E74" s="79"/>
      <c r="F74" s="80"/>
      <c r="G74" s="80"/>
      <c r="H74" s="79"/>
      <c r="I74" s="80"/>
      <c r="J74" s="79"/>
      <c r="K74" s="79"/>
      <c r="L74" s="79"/>
      <c r="M74" s="79"/>
      <c r="N74" s="121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3">
        <f>SUM(БП23[[#This Row],[БП 2023.01]:[БП 2023.12]])</f>
        <v>0</v>
      </c>
      <c r="AB74" s="85">
        <f>IFERROR(VLOOKUP(C74,IF(B74="Внереализация",Справочники!$R$3:$S$124,IF(B74="ОП",Справочники!$I$3:$J$300,IF(B74="ВП",Справочники!$L$3:$M$186,IF(B74="УР",Справочники!$O$3:$P$93,IF(B74="КР",Справочники!$F$3:$G$36,Справочники!$F$37:$G$37))))),2,FALSE),0)</f>
        <v>0</v>
      </c>
      <c r="AC74" s="85">
        <f>IFERROR(IF($AB74="KR.09.03.00.00.00.00.00.00",VLOOKUP($L74,'Зависимые списки'!$P$55:$Q$57,2,FALSE),VLOOKUP(AB74,'NA-CF'!$A$2:$E$367,5,FALSE)),0)</f>
        <v>0</v>
      </c>
      <c r="AD74" s="85">
        <f>IFERROR(VLOOKUP(AC74,'NA-CF'!$E$2:$F$367,2,FALSE),0)</f>
        <v>0</v>
      </c>
      <c r="AE74" s="48"/>
      <c r="AF74" s="55"/>
      <c r="AG74" s="135">
        <f t="shared" si="21"/>
        <v>0</v>
      </c>
      <c r="AH74" s="135">
        <f t="shared" si="21"/>
        <v>0</v>
      </c>
      <c r="AI74" s="135">
        <f t="shared" si="21"/>
        <v>0</v>
      </c>
      <c r="AJ74" s="135">
        <f t="shared" si="21"/>
        <v>0</v>
      </c>
      <c r="AK74" s="135">
        <f t="shared" si="21"/>
        <v>0</v>
      </c>
      <c r="AL74" s="135">
        <f t="shared" si="21"/>
        <v>0</v>
      </c>
      <c r="AM74" s="135">
        <f t="shared" si="21"/>
        <v>0</v>
      </c>
      <c r="AN74" s="135">
        <f t="shared" si="21"/>
        <v>0</v>
      </c>
      <c r="AO74" s="135">
        <f t="shared" si="21"/>
        <v>0</v>
      </c>
      <c r="AP74" s="135">
        <f t="shared" si="21"/>
        <v>0</v>
      </c>
      <c r="AQ74" s="135">
        <f t="shared" si="21"/>
        <v>0</v>
      </c>
      <c r="AR74" s="135">
        <f t="shared" si="21"/>
        <v>0</v>
      </c>
      <c r="AS74" s="149">
        <f t="shared" si="19"/>
        <v>0</v>
      </c>
      <c r="AT74" s="149">
        <f t="shared" si="19"/>
        <v>0</v>
      </c>
      <c r="AU74" s="149">
        <f t="shared" si="19"/>
        <v>0</v>
      </c>
      <c r="AV74" s="149">
        <f t="shared" si="19"/>
        <v>0</v>
      </c>
      <c r="AW74" s="149">
        <f t="shared" si="18"/>
        <v>0</v>
      </c>
      <c r="AX74" s="149">
        <f t="shared" si="18"/>
        <v>0</v>
      </c>
      <c r="AY74" s="149">
        <f t="shared" si="18"/>
        <v>0</v>
      </c>
      <c r="AZ74" s="149">
        <f t="shared" si="18"/>
        <v>0</v>
      </c>
      <c r="BA74" s="149">
        <f t="shared" si="18"/>
        <v>0</v>
      </c>
      <c r="BB74" s="149">
        <f t="shared" si="18"/>
        <v>0</v>
      </c>
      <c r="BC74" s="149">
        <f t="shared" si="18"/>
        <v>0</v>
      </c>
      <c r="BD74" s="149">
        <f t="shared" si="18"/>
        <v>0</v>
      </c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85" t="str">
        <f>CONCATENATE(IFERROR(VLOOKUP(A74,'Зависимые списки'!$J$2:$K$7,2,FALSE),"-"),B74)</f>
        <v>-</v>
      </c>
      <c r="BR74" s="85" t="s">
        <v>28</v>
      </c>
      <c r="BS74" s="85" t="s">
        <v>29</v>
      </c>
      <c r="BT74" s="85" t="str">
        <f>CONCATENATE(BQ74,IFERROR(VLOOKUP(F74,'Зависимые списки'!$J$9:$K$18,2,FALSE),"-"))</f>
        <v>--</v>
      </c>
      <c r="BU74" s="85" t="str">
        <f>IFERROR(VLOOKUP(C74,'Зависимые списки'!$I$55:$J$66,2,FALSE),"Без_номенклатуры")</f>
        <v>Без_номенклатуры</v>
      </c>
      <c r="BV74" s="85" t="str">
        <f t="shared" si="16"/>
        <v>2</v>
      </c>
      <c r="BW74" s="85" t="str">
        <f>IFERROR(VLOOKUP($BT74,'Зависимые списки'!$A$45:$B$101,2,FALSE),"-")</f>
        <v>-</v>
      </c>
      <c r="BX74" s="94" t="str">
        <f>IFERROR(VLOOKUP(B74,'Зависимые списки'!$C$55:$D$59,2,FALSE),"-")</f>
        <v>-</v>
      </c>
      <c r="BY74" s="85" t="str">
        <f t="shared" si="20"/>
        <v>БП</v>
      </c>
      <c r="BZ74" s="114" t="str">
        <f>IFERROR(VLOOKUP(G74,vendor!$B$2:$C$1372,2,FALSE),"-")&amp;"_"&amp;IFERROR(VLOOKUP(БП23[[#This Row],[Компания]],Справочники!$A$3:$B$9,2,0),"-")</f>
        <v>-_-</v>
      </c>
      <c r="CA74" s="115" t="e">
        <f ca="1">SUM(O74:OFFSET(O74,0,#REF!-1))</f>
        <v>#REF!</v>
      </c>
      <c r="CB7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4" s="134"/>
    </row>
    <row r="75" spans="1:81" hidden="1">
      <c r="A75" s="96"/>
      <c r="B75" s="96"/>
      <c r="C75" s="96"/>
      <c r="D75" s="95" t="str">
        <f>IF(БП23[[#This Row],[Компания]]="","",$D$4)</f>
        <v/>
      </c>
      <c r="E75" s="79"/>
      <c r="F75" s="80"/>
      <c r="G75" s="80"/>
      <c r="H75" s="79"/>
      <c r="I75" s="80"/>
      <c r="J75" s="79"/>
      <c r="K75" s="79"/>
      <c r="L75" s="79"/>
      <c r="M75" s="79"/>
      <c r="N75" s="80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3">
        <f>SUM(БП23[[#This Row],[БП 2023.01]:[БП 2023.12]])</f>
        <v>0</v>
      </c>
      <c r="AB75" s="85">
        <f>IFERROR(VLOOKUP(C75,IF(B75="Внереализация",Справочники!$R$3:$S$124,IF(B75="ОП",Справочники!$I$3:$J$300,IF(B75="ВП",Справочники!$L$3:$M$186,IF(B75="УР",Справочники!$O$3:$P$93,IF(B75="КР",Справочники!$F$3:$G$36,Справочники!$F$37:$G$37))))),2,FALSE),0)</f>
        <v>0</v>
      </c>
      <c r="AC75" s="85">
        <f>IFERROR(IF($AB75="KR.09.03.00.00.00.00.00.00",VLOOKUP($L75,'Зависимые списки'!$P$55:$Q$57,2,FALSE),VLOOKUP(AB75,'NA-CF'!$A$2:$E$367,5,FALSE)),0)</f>
        <v>0</v>
      </c>
      <c r="AD75" s="85">
        <f>IFERROR(VLOOKUP(AC75,'NA-CF'!$E$2:$F$367,2,FALSE),0)</f>
        <v>0</v>
      </c>
      <c r="AE75" s="48"/>
      <c r="AF75" s="55"/>
      <c r="AG75" s="135">
        <f t="shared" si="21"/>
        <v>0</v>
      </c>
      <c r="AH75" s="135">
        <f t="shared" si="21"/>
        <v>0</v>
      </c>
      <c r="AI75" s="135">
        <f t="shared" si="21"/>
        <v>0</v>
      </c>
      <c r="AJ75" s="135">
        <f t="shared" si="21"/>
        <v>0</v>
      </c>
      <c r="AK75" s="135">
        <f t="shared" si="21"/>
        <v>0</v>
      </c>
      <c r="AL75" s="135">
        <f t="shared" si="21"/>
        <v>0</v>
      </c>
      <c r="AM75" s="135">
        <f t="shared" si="21"/>
        <v>0</v>
      </c>
      <c r="AN75" s="135">
        <f t="shared" si="21"/>
        <v>0</v>
      </c>
      <c r="AO75" s="135">
        <f t="shared" si="21"/>
        <v>0</v>
      </c>
      <c r="AP75" s="135">
        <f t="shared" si="21"/>
        <v>0</v>
      </c>
      <c r="AQ75" s="135">
        <f t="shared" si="21"/>
        <v>0</v>
      </c>
      <c r="AR75" s="135">
        <f t="shared" si="21"/>
        <v>0</v>
      </c>
      <c r="AS75" s="149">
        <f t="shared" si="19"/>
        <v>0</v>
      </c>
      <c r="AT75" s="149">
        <f t="shared" si="19"/>
        <v>0</v>
      </c>
      <c r="AU75" s="149">
        <f t="shared" si="19"/>
        <v>0</v>
      </c>
      <c r="AV75" s="149">
        <f t="shared" si="19"/>
        <v>0</v>
      </c>
      <c r="AW75" s="149">
        <f t="shared" si="18"/>
        <v>0</v>
      </c>
      <c r="AX75" s="149">
        <f t="shared" si="18"/>
        <v>0</v>
      </c>
      <c r="AY75" s="149">
        <f t="shared" si="18"/>
        <v>0</v>
      </c>
      <c r="AZ75" s="149">
        <f t="shared" si="18"/>
        <v>0</v>
      </c>
      <c r="BA75" s="149">
        <f t="shared" si="18"/>
        <v>0</v>
      </c>
      <c r="BB75" s="149">
        <f t="shared" si="18"/>
        <v>0</v>
      </c>
      <c r="BC75" s="149">
        <f t="shared" si="18"/>
        <v>0</v>
      </c>
      <c r="BD75" s="149">
        <f t="shared" si="18"/>
        <v>0</v>
      </c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85" t="str">
        <f>CONCATENATE(IFERROR(VLOOKUP(A75,'Зависимые списки'!$J$2:$K$7,2,FALSE),"-"),B75)</f>
        <v>-</v>
      </c>
      <c r="BR75" s="85" t="s">
        <v>28</v>
      </c>
      <c r="BS75" s="85" t="s">
        <v>29</v>
      </c>
      <c r="BT75" s="85" t="str">
        <f>CONCATENATE(BQ75,IFERROR(VLOOKUP(F75,'Зависимые списки'!$J$9:$K$18,2,FALSE),"-"))</f>
        <v>--</v>
      </c>
      <c r="BU75" s="85" t="str">
        <f>IFERROR(VLOOKUP(C75,'Зависимые списки'!$I$55:$J$66,2,FALSE),"Без_номенклатуры")</f>
        <v>Без_номенклатуры</v>
      </c>
      <c r="BV75" s="85" t="str">
        <f t="shared" si="16"/>
        <v>2</v>
      </c>
      <c r="BW75" s="85" t="str">
        <f>IFERROR(VLOOKUP($BT75,'Зависимые списки'!$A$45:$B$101,2,FALSE),"-")</f>
        <v>-</v>
      </c>
      <c r="BX75" s="94" t="str">
        <f>IFERROR(VLOOKUP(B75,'Зависимые списки'!$C$55:$D$59,2,FALSE),"-")</f>
        <v>-</v>
      </c>
      <c r="BY75" s="85" t="str">
        <f t="shared" si="20"/>
        <v>БП</v>
      </c>
      <c r="BZ75" s="114" t="str">
        <f>IFERROR(VLOOKUP(G75,vendor!$B$2:$C$1372,2,FALSE),"-")&amp;"_"&amp;IFERROR(VLOOKUP(БП23[[#This Row],[Компания]],Справочники!$A$3:$B$9,2,0),"-")</f>
        <v>-_-</v>
      </c>
      <c r="CA75" s="115" t="e">
        <f ca="1">SUM(O75:OFFSET(O75,0,#REF!-1))</f>
        <v>#REF!</v>
      </c>
      <c r="CB7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5" s="134"/>
    </row>
    <row r="76" spans="1:81" hidden="1">
      <c r="A76" s="79"/>
      <c r="B76" s="79"/>
      <c r="C76" s="79"/>
      <c r="D76" s="95" t="str">
        <f>IF(БП23[[#This Row],[Компания]]="","",$D$4)</f>
        <v/>
      </c>
      <c r="E76" s="79"/>
      <c r="F76" s="80"/>
      <c r="G76" s="80"/>
      <c r="H76" s="79"/>
      <c r="I76" s="80"/>
      <c r="J76" s="79"/>
      <c r="K76" s="79"/>
      <c r="L76" s="79"/>
      <c r="M76" s="79"/>
      <c r="N76" s="80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3">
        <f>SUM(БП23[[#This Row],[БП 2023.01]:[БП 2023.12]])</f>
        <v>0</v>
      </c>
      <c r="AB76" s="85">
        <f>IFERROR(VLOOKUP(C76,IF(B76="Внереализация",Справочники!$R$3:$S$124,IF(B76="ОП",Справочники!$I$3:$J$300,IF(B76="ВП",Справочники!$L$3:$M$186,IF(B76="УР",Справочники!$O$3:$P$93,IF(B76="КР",Справочники!$F$3:$G$36,Справочники!$F$37:$G$37))))),2,FALSE),0)</f>
        <v>0</v>
      </c>
      <c r="AC76" s="85">
        <f>IFERROR(IF($AB76="KR.09.03.00.00.00.00.00.00",VLOOKUP($L76,'Зависимые списки'!$P$55:$Q$57,2,FALSE),VLOOKUP(AB76,'NA-CF'!$A$2:$E$367,5,FALSE)),0)</f>
        <v>0</v>
      </c>
      <c r="AD76" s="85">
        <f>IFERROR(VLOOKUP(AC76,'NA-CF'!$E$2:$F$367,2,FALSE),0)</f>
        <v>0</v>
      </c>
      <c r="AE76" s="48"/>
      <c r="AF76" s="55"/>
      <c r="AG76" s="135">
        <f t="shared" si="21"/>
        <v>0</v>
      </c>
      <c r="AH76" s="135">
        <f t="shared" si="21"/>
        <v>0</v>
      </c>
      <c r="AI76" s="135">
        <f t="shared" si="21"/>
        <v>0</v>
      </c>
      <c r="AJ76" s="135">
        <f t="shared" si="21"/>
        <v>0</v>
      </c>
      <c r="AK76" s="135">
        <f t="shared" si="21"/>
        <v>0</v>
      </c>
      <c r="AL76" s="135">
        <f t="shared" si="21"/>
        <v>0</v>
      </c>
      <c r="AM76" s="135">
        <f t="shared" si="21"/>
        <v>0</v>
      </c>
      <c r="AN76" s="135">
        <f t="shared" si="21"/>
        <v>0</v>
      </c>
      <c r="AO76" s="135">
        <f t="shared" si="21"/>
        <v>0</v>
      </c>
      <c r="AP76" s="135">
        <f t="shared" si="21"/>
        <v>0</v>
      </c>
      <c r="AQ76" s="135">
        <f t="shared" si="21"/>
        <v>0</v>
      </c>
      <c r="AR76" s="135">
        <f t="shared" si="21"/>
        <v>0</v>
      </c>
      <c r="AS76" s="149">
        <f t="shared" si="19"/>
        <v>0</v>
      </c>
      <c r="AT76" s="149">
        <f t="shared" si="19"/>
        <v>0</v>
      </c>
      <c r="AU76" s="149">
        <f t="shared" si="19"/>
        <v>0</v>
      </c>
      <c r="AV76" s="149">
        <f t="shared" si="19"/>
        <v>0</v>
      </c>
      <c r="AW76" s="149">
        <f t="shared" si="18"/>
        <v>0</v>
      </c>
      <c r="AX76" s="149">
        <f t="shared" si="18"/>
        <v>0</v>
      </c>
      <c r="AY76" s="149">
        <f t="shared" si="18"/>
        <v>0</v>
      </c>
      <c r="AZ76" s="149">
        <f t="shared" si="18"/>
        <v>0</v>
      </c>
      <c r="BA76" s="149">
        <f t="shared" si="18"/>
        <v>0</v>
      </c>
      <c r="BB76" s="149">
        <f t="shared" si="18"/>
        <v>0</v>
      </c>
      <c r="BC76" s="149">
        <f t="shared" si="18"/>
        <v>0</v>
      </c>
      <c r="BD76" s="149">
        <f t="shared" si="18"/>
        <v>0</v>
      </c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85" t="str">
        <f>CONCATENATE(IFERROR(VLOOKUP(A76,'Зависимые списки'!$J$2:$K$7,2,FALSE),"-"),B76)</f>
        <v>-</v>
      </c>
      <c r="BR76" s="85" t="s">
        <v>28</v>
      </c>
      <c r="BS76" s="85" t="s">
        <v>29</v>
      </c>
      <c r="BT76" s="85" t="str">
        <f>CONCATENATE(BQ76,IFERROR(VLOOKUP(F76,'Зависимые списки'!$J$9:$K$18,2,FALSE),"-"))</f>
        <v>--</v>
      </c>
      <c r="BU76" s="85" t="str">
        <f>IFERROR(VLOOKUP(C76,'Зависимые списки'!$I$55:$J$66,2,FALSE),"Без_номенклатуры")</f>
        <v>Без_номенклатуры</v>
      </c>
      <c r="BV76" s="85" t="str">
        <f t="shared" si="16"/>
        <v>2</v>
      </c>
      <c r="BW76" s="85" t="str">
        <f>IFERROR(VLOOKUP($BT76,'Зависимые списки'!$A$45:$B$101,2,FALSE),"-")</f>
        <v>-</v>
      </c>
      <c r="BX76" s="94" t="str">
        <f>IFERROR(VLOOKUP(B76,'Зависимые списки'!$C$55:$D$59,2,FALSE),"-")</f>
        <v>-</v>
      </c>
      <c r="BY76" s="85" t="str">
        <f t="shared" si="20"/>
        <v>БП</v>
      </c>
      <c r="BZ76" s="114" t="str">
        <f>IFERROR(VLOOKUP(G76,vendor!$B$2:$C$1372,2,FALSE),"-")&amp;"_"&amp;IFERROR(VLOOKUP(БП23[[#This Row],[Компания]],Справочники!$A$3:$B$9,2,0),"-")</f>
        <v>-_-</v>
      </c>
      <c r="CA76" s="115" t="e">
        <f ca="1">SUM(O76:OFFSET(O76,0,#REF!-1))</f>
        <v>#REF!</v>
      </c>
      <c r="CB7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6" s="134"/>
    </row>
    <row r="77" spans="1:81" hidden="1">
      <c r="A77" s="80"/>
      <c r="B77" s="80"/>
      <c r="C77" s="80"/>
      <c r="D77" s="95" t="str">
        <f>IF(БП23[[#This Row],[Компания]]="","",$D$4)</f>
        <v/>
      </c>
      <c r="E77" s="79"/>
      <c r="F77" s="80"/>
      <c r="G77" s="80"/>
      <c r="H77" s="79"/>
      <c r="I77" s="80"/>
      <c r="J77" s="79"/>
      <c r="K77" s="79"/>
      <c r="L77" s="79"/>
      <c r="M77" s="79"/>
      <c r="N77" s="80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3">
        <f>SUM(БП23[[#This Row],[БП 2023.01]:[БП 2023.12]])</f>
        <v>0</v>
      </c>
      <c r="AB77" s="85">
        <f>IFERROR(VLOOKUP(C77,IF(B77="Внереализация",Справочники!$R$3:$S$124,IF(B77="ОП",Справочники!$I$3:$J$300,IF(B77="ВП",Справочники!$L$3:$M$186,IF(B77="УР",Справочники!$O$3:$P$93,IF(B77="КР",Справочники!$F$3:$G$36,Справочники!$F$37:$G$37))))),2,FALSE),0)</f>
        <v>0</v>
      </c>
      <c r="AC77" s="85">
        <f>IFERROR(IF($AB77="KR.09.03.00.00.00.00.00.00",VLOOKUP($L77,'Зависимые списки'!$P$55:$Q$57,2,FALSE),VLOOKUP(AB77,'NA-CF'!$A$2:$E$367,5,FALSE)),0)</f>
        <v>0</v>
      </c>
      <c r="AD77" s="85">
        <f>IFERROR(VLOOKUP(AC77,'NA-CF'!$E$2:$F$367,2,FALSE),0)</f>
        <v>0</v>
      </c>
      <c r="AE77" s="48"/>
      <c r="AF77" s="55"/>
      <c r="AG77" s="135">
        <f t="shared" si="21"/>
        <v>0</v>
      </c>
      <c r="AH77" s="135">
        <f t="shared" si="21"/>
        <v>0</v>
      </c>
      <c r="AI77" s="135">
        <f t="shared" si="21"/>
        <v>0</v>
      </c>
      <c r="AJ77" s="135">
        <f t="shared" si="21"/>
        <v>0</v>
      </c>
      <c r="AK77" s="135">
        <f t="shared" si="21"/>
        <v>0</v>
      </c>
      <c r="AL77" s="135">
        <f t="shared" si="21"/>
        <v>0</v>
      </c>
      <c r="AM77" s="135">
        <f t="shared" si="21"/>
        <v>0</v>
      </c>
      <c r="AN77" s="135">
        <f t="shared" si="21"/>
        <v>0</v>
      </c>
      <c r="AO77" s="135">
        <f t="shared" si="21"/>
        <v>0</v>
      </c>
      <c r="AP77" s="135">
        <f t="shared" si="21"/>
        <v>0</v>
      </c>
      <c r="AQ77" s="135">
        <f t="shared" si="21"/>
        <v>0</v>
      </c>
      <c r="AR77" s="135">
        <f t="shared" si="21"/>
        <v>0</v>
      </c>
      <c r="AS77" s="149">
        <f t="shared" si="19"/>
        <v>0</v>
      </c>
      <c r="AT77" s="149">
        <f t="shared" si="19"/>
        <v>0</v>
      </c>
      <c r="AU77" s="149">
        <f t="shared" si="19"/>
        <v>0</v>
      </c>
      <c r="AV77" s="149">
        <f t="shared" si="19"/>
        <v>0</v>
      </c>
      <c r="AW77" s="149">
        <f t="shared" si="18"/>
        <v>0</v>
      </c>
      <c r="AX77" s="149">
        <f t="shared" si="18"/>
        <v>0</v>
      </c>
      <c r="AY77" s="149">
        <f t="shared" si="18"/>
        <v>0</v>
      </c>
      <c r="AZ77" s="149">
        <f t="shared" si="18"/>
        <v>0</v>
      </c>
      <c r="BA77" s="149">
        <f t="shared" si="18"/>
        <v>0</v>
      </c>
      <c r="BB77" s="149">
        <f t="shared" si="18"/>
        <v>0</v>
      </c>
      <c r="BC77" s="149">
        <f t="shared" si="18"/>
        <v>0</v>
      </c>
      <c r="BD77" s="149">
        <f t="shared" si="18"/>
        <v>0</v>
      </c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85" t="str">
        <f>CONCATENATE(IFERROR(VLOOKUP(A77,'Зависимые списки'!$J$2:$K$7,2,FALSE),"-"),B77)</f>
        <v>-</v>
      </c>
      <c r="BR77" s="85" t="s">
        <v>28</v>
      </c>
      <c r="BS77" s="85" t="s">
        <v>29</v>
      </c>
      <c r="BT77" s="85" t="str">
        <f>CONCATENATE(BQ77,IFERROR(VLOOKUP(F77,'Зависимые списки'!$J$9:$K$18,2,FALSE),"-"))</f>
        <v>--</v>
      </c>
      <c r="BU77" s="85" t="str">
        <f>IFERROR(VLOOKUP(C77,'Зависимые списки'!$I$55:$J$66,2,FALSE),"Без_номенклатуры")</f>
        <v>Без_номенклатуры</v>
      </c>
      <c r="BV77" s="85" t="str">
        <f t="shared" si="16"/>
        <v>2</v>
      </c>
      <c r="BW77" s="85" t="str">
        <f>IFERROR(VLOOKUP($BT77,'Зависимые списки'!$A$45:$B$101,2,FALSE),"-")</f>
        <v>-</v>
      </c>
      <c r="BX77" s="94" t="str">
        <f>IFERROR(VLOOKUP(B77,'Зависимые списки'!$C$55:$D$59,2,FALSE),"-")</f>
        <v>-</v>
      </c>
      <c r="BY77" s="85" t="str">
        <f t="shared" si="20"/>
        <v>БП</v>
      </c>
      <c r="BZ77" s="114" t="str">
        <f>IFERROR(VLOOKUP(G77,vendor!$B$2:$C$1372,2,FALSE),"-")&amp;"_"&amp;IFERROR(VLOOKUP(БП23[[#This Row],[Компания]],Справочники!$A$3:$B$9,2,0),"-")</f>
        <v>-_-</v>
      </c>
      <c r="CA77" s="115" t="e">
        <f ca="1">SUM(O77:OFFSET(O77,0,#REF!-1))</f>
        <v>#REF!</v>
      </c>
      <c r="CB7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7" s="134"/>
    </row>
    <row r="78" spans="1:81" hidden="1">
      <c r="A78" s="80"/>
      <c r="B78" s="80"/>
      <c r="C78" s="80"/>
      <c r="D78" s="95" t="str">
        <f>IF(БП23[[#This Row],[Компания]]="","",$D$4)</f>
        <v/>
      </c>
      <c r="E78" s="79"/>
      <c r="F78" s="80"/>
      <c r="G78" s="80"/>
      <c r="H78" s="79"/>
      <c r="I78" s="80"/>
      <c r="J78" s="79"/>
      <c r="K78" s="79"/>
      <c r="L78" s="79"/>
      <c r="M78" s="79"/>
      <c r="N78" s="80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3">
        <f>SUM(БП23[[#This Row],[БП 2023.01]:[БП 2023.12]])</f>
        <v>0</v>
      </c>
      <c r="AB78" s="85">
        <f>IFERROR(VLOOKUP(C78,IF(B78="Внереализация",Справочники!$R$3:$S$124,IF(B78="ОП",Справочники!$I$3:$J$300,IF(B78="ВП",Справочники!$L$3:$M$186,IF(B78="УР",Справочники!$O$3:$P$93,IF(B78="КР",Справочники!$F$3:$G$36,Справочники!$F$37:$G$37))))),2,FALSE),0)</f>
        <v>0</v>
      </c>
      <c r="AC78" s="85">
        <f>IFERROR(IF($AB78="KR.09.03.00.00.00.00.00.00",VLOOKUP($L78,'Зависимые списки'!$P$55:$Q$57,2,FALSE),VLOOKUP(AB78,'NA-CF'!$A$2:$E$367,5,FALSE)),0)</f>
        <v>0</v>
      </c>
      <c r="AD78" s="85">
        <f>IFERROR(VLOOKUP(AC78,'NA-CF'!$E$2:$F$367,2,FALSE),0)</f>
        <v>0</v>
      </c>
      <c r="AE78" s="48"/>
      <c r="AF78" s="55"/>
      <c r="AG78" s="135">
        <f t="shared" si="21"/>
        <v>0</v>
      </c>
      <c r="AH78" s="135">
        <f t="shared" si="21"/>
        <v>0</v>
      </c>
      <c r="AI78" s="135">
        <f t="shared" si="21"/>
        <v>0</v>
      </c>
      <c r="AJ78" s="135">
        <f t="shared" si="21"/>
        <v>0</v>
      </c>
      <c r="AK78" s="135">
        <f t="shared" si="21"/>
        <v>0</v>
      </c>
      <c r="AL78" s="135">
        <f t="shared" si="21"/>
        <v>0</v>
      </c>
      <c r="AM78" s="135">
        <f t="shared" si="21"/>
        <v>0</v>
      </c>
      <c r="AN78" s="135">
        <f t="shared" si="21"/>
        <v>0</v>
      </c>
      <c r="AO78" s="135">
        <f t="shared" si="21"/>
        <v>0</v>
      </c>
      <c r="AP78" s="135">
        <f t="shared" si="21"/>
        <v>0</v>
      </c>
      <c r="AQ78" s="135">
        <f t="shared" si="21"/>
        <v>0</v>
      </c>
      <c r="AR78" s="135">
        <f t="shared" si="21"/>
        <v>0</v>
      </c>
      <c r="AS78" s="149">
        <f t="shared" si="19"/>
        <v>0</v>
      </c>
      <c r="AT78" s="149">
        <f t="shared" si="19"/>
        <v>0</v>
      </c>
      <c r="AU78" s="149">
        <f t="shared" si="19"/>
        <v>0</v>
      </c>
      <c r="AV78" s="149">
        <f t="shared" si="19"/>
        <v>0</v>
      </c>
      <c r="AW78" s="149">
        <f t="shared" si="18"/>
        <v>0</v>
      </c>
      <c r="AX78" s="149">
        <f t="shared" si="18"/>
        <v>0</v>
      </c>
      <c r="AY78" s="149">
        <f t="shared" si="18"/>
        <v>0</v>
      </c>
      <c r="AZ78" s="149">
        <f t="shared" si="18"/>
        <v>0</v>
      </c>
      <c r="BA78" s="149">
        <f t="shared" si="18"/>
        <v>0</v>
      </c>
      <c r="BB78" s="149">
        <f t="shared" si="18"/>
        <v>0</v>
      </c>
      <c r="BC78" s="149">
        <f t="shared" si="18"/>
        <v>0</v>
      </c>
      <c r="BD78" s="149">
        <f t="shared" si="18"/>
        <v>0</v>
      </c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85" t="str">
        <f>CONCATENATE(IFERROR(VLOOKUP(A78,'Зависимые списки'!$J$2:$K$7,2,FALSE),"-"),B78)</f>
        <v>-</v>
      </c>
      <c r="BR78" s="85" t="s">
        <v>28</v>
      </c>
      <c r="BS78" s="85" t="s">
        <v>29</v>
      </c>
      <c r="BT78" s="85" t="str">
        <f>CONCATENATE(BQ78,IFERROR(VLOOKUP(F78,'Зависимые списки'!$J$9:$K$18,2,FALSE),"-"))</f>
        <v>--</v>
      </c>
      <c r="BU78" s="85" t="str">
        <f>IFERROR(VLOOKUP(C78,'Зависимые списки'!$I$55:$J$66,2,FALSE),"Без_номенклатуры")</f>
        <v>Без_номенклатуры</v>
      </c>
      <c r="BV78" s="85" t="str">
        <f t="shared" si="16"/>
        <v>2</v>
      </c>
      <c r="BW78" s="85" t="str">
        <f>IFERROR(VLOOKUP($BT78,'Зависимые списки'!$A$45:$B$101,2,FALSE),"-")</f>
        <v>-</v>
      </c>
      <c r="BX78" s="94" t="str">
        <f>IFERROR(VLOOKUP(B78,'Зависимые списки'!$C$55:$D$59,2,FALSE),"-")</f>
        <v>-</v>
      </c>
      <c r="BY78" s="85" t="str">
        <f t="shared" si="20"/>
        <v>БП</v>
      </c>
      <c r="BZ78" s="114" t="str">
        <f>IFERROR(VLOOKUP(G78,vendor!$B$2:$C$1372,2,FALSE),"-")&amp;"_"&amp;IFERROR(VLOOKUP(БП23[[#This Row],[Компания]],Справочники!$A$3:$B$9,2,0),"-")</f>
        <v>-_-</v>
      </c>
      <c r="CA78" s="115" t="e">
        <f ca="1">SUM(O78:OFFSET(O78,0,#REF!-1))</f>
        <v>#REF!</v>
      </c>
      <c r="CB7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8" s="134"/>
    </row>
    <row r="79" spans="1:81" hidden="1">
      <c r="A79" s="80"/>
      <c r="B79" s="80"/>
      <c r="C79" s="80"/>
      <c r="D79" s="95" t="str">
        <f>IF(БП23[[#This Row],[Компания]]="","",$D$4)</f>
        <v/>
      </c>
      <c r="E79" s="79"/>
      <c r="F79" s="80"/>
      <c r="G79" s="80"/>
      <c r="H79" s="79"/>
      <c r="I79" s="80"/>
      <c r="J79" s="79"/>
      <c r="K79" s="79"/>
      <c r="L79" s="79"/>
      <c r="M79" s="79"/>
      <c r="N79" s="80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3">
        <f>SUM(БП23[[#This Row],[БП 2023.01]:[БП 2023.12]])</f>
        <v>0</v>
      </c>
      <c r="AB79" s="85">
        <f>IFERROR(VLOOKUP(C79,IF(B79="Внереализация",Справочники!$R$3:$S$124,IF(B79="ОП",Справочники!$I$3:$J$300,IF(B79="ВП",Справочники!$L$3:$M$186,IF(B79="УР",Справочники!$O$3:$P$93,IF(B79="КР",Справочники!$F$3:$G$36,Справочники!$F$37:$G$37))))),2,FALSE),0)</f>
        <v>0</v>
      </c>
      <c r="AC79" s="85">
        <f>IFERROR(IF($AB79="KR.09.03.00.00.00.00.00.00",VLOOKUP($L79,'Зависимые списки'!$P$55:$Q$57,2,FALSE),VLOOKUP(AB79,'NA-CF'!$A$2:$E$367,5,FALSE)),0)</f>
        <v>0</v>
      </c>
      <c r="AD79" s="85">
        <f>IFERROR(VLOOKUP(AC79,'NA-CF'!$E$2:$F$367,2,FALSE),0)</f>
        <v>0</v>
      </c>
      <c r="AE79" s="48"/>
      <c r="AF79" s="55"/>
      <c r="AG79" s="135">
        <f t="shared" si="21"/>
        <v>0</v>
      </c>
      <c r="AH79" s="135">
        <f t="shared" si="21"/>
        <v>0</v>
      </c>
      <c r="AI79" s="135">
        <f t="shared" si="21"/>
        <v>0</v>
      </c>
      <c r="AJ79" s="135">
        <f t="shared" si="21"/>
        <v>0</v>
      </c>
      <c r="AK79" s="135">
        <f t="shared" si="21"/>
        <v>0</v>
      </c>
      <c r="AL79" s="135">
        <f t="shared" si="21"/>
        <v>0</v>
      </c>
      <c r="AM79" s="135">
        <f t="shared" si="21"/>
        <v>0</v>
      </c>
      <c r="AN79" s="135">
        <f t="shared" si="21"/>
        <v>0</v>
      </c>
      <c r="AO79" s="135">
        <f t="shared" si="21"/>
        <v>0</v>
      </c>
      <c r="AP79" s="135">
        <f t="shared" si="21"/>
        <v>0</v>
      </c>
      <c r="AQ79" s="135">
        <f t="shared" si="21"/>
        <v>0</v>
      </c>
      <c r="AR79" s="135">
        <f t="shared" si="21"/>
        <v>0</v>
      </c>
      <c r="AS79" s="149">
        <f t="shared" si="19"/>
        <v>0</v>
      </c>
      <c r="AT79" s="149">
        <f t="shared" si="19"/>
        <v>0</v>
      </c>
      <c r="AU79" s="149">
        <f t="shared" si="19"/>
        <v>0</v>
      </c>
      <c r="AV79" s="149">
        <f t="shared" si="19"/>
        <v>0</v>
      </c>
      <c r="AW79" s="149">
        <f t="shared" si="18"/>
        <v>0</v>
      </c>
      <c r="AX79" s="149">
        <f t="shared" si="18"/>
        <v>0</v>
      </c>
      <c r="AY79" s="149">
        <f t="shared" si="18"/>
        <v>0</v>
      </c>
      <c r="AZ79" s="149">
        <f t="shared" si="18"/>
        <v>0</v>
      </c>
      <c r="BA79" s="149">
        <f t="shared" si="18"/>
        <v>0</v>
      </c>
      <c r="BB79" s="149">
        <f t="shared" si="18"/>
        <v>0</v>
      </c>
      <c r="BC79" s="149">
        <f t="shared" si="18"/>
        <v>0</v>
      </c>
      <c r="BD79" s="149">
        <f t="shared" si="18"/>
        <v>0</v>
      </c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85" t="str">
        <f>CONCATENATE(IFERROR(VLOOKUP(A79,'Зависимые списки'!$J$2:$K$7,2,FALSE),"-"),B79)</f>
        <v>-</v>
      </c>
      <c r="BR79" s="85" t="s">
        <v>28</v>
      </c>
      <c r="BS79" s="85" t="s">
        <v>29</v>
      </c>
      <c r="BT79" s="85" t="str">
        <f>CONCATENATE(BQ79,IFERROR(VLOOKUP(F79,'Зависимые списки'!$J$9:$K$18,2,FALSE),"-"))</f>
        <v>--</v>
      </c>
      <c r="BU79" s="85" t="str">
        <f>IFERROR(VLOOKUP(C79,'Зависимые списки'!$I$55:$J$66,2,FALSE),"Без_номенклатуры")</f>
        <v>Без_номенклатуры</v>
      </c>
      <c r="BV79" s="85" t="str">
        <f t="shared" si="16"/>
        <v>2</v>
      </c>
      <c r="BW79" s="85" t="str">
        <f>IFERROR(VLOOKUP($BT79,'Зависимые списки'!$A$45:$B$101,2,FALSE),"-")</f>
        <v>-</v>
      </c>
      <c r="BX79" s="94" t="str">
        <f>IFERROR(VLOOKUP(B79,'Зависимые списки'!$C$55:$D$59,2,FALSE),"-")</f>
        <v>-</v>
      </c>
      <c r="BY79" s="85" t="str">
        <f t="shared" si="20"/>
        <v>БП</v>
      </c>
      <c r="BZ79" s="114" t="str">
        <f>IFERROR(VLOOKUP(G79,vendor!$B$2:$C$1372,2,FALSE),"-")&amp;"_"&amp;IFERROR(VLOOKUP(БП23[[#This Row],[Компания]],Справочники!$A$3:$B$9,2,0),"-")</f>
        <v>-_-</v>
      </c>
      <c r="CA79" s="115" t="e">
        <f ca="1">SUM(O79:OFFSET(O79,0,#REF!-1))</f>
        <v>#REF!</v>
      </c>
      <c r="CB7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9" s="134"/>
    </row>
    <row r="80" spans="1:81" hidden="1">
      <c r="A80" s="80"/>
      <c r="B80" s="80"/>
      <c r="C80" s="80"/>
      <c r="D80" s="95" t="str">
        <f>IF(БП23[[#This Row],[Компания]]="","",$D$4)</f>
        <v/>
      </c>
      <c r="E80" s="79"/>
      <c r="F80" s="80"/>
      <c r="G80" s="80"/>
      <c r="H80" s="79"/>
      <c r="I80" s="80"/>
      <c r="J80" s="79"/>
      <c r="K80" s="79"/>
      <c r="L80" s="79"/>
      <c r="M80" s="79"/>
      <c r="N80" s="80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3">
        <f>SUM(БП23[[#This Row],[БП 2023.01]:[БП 2023.12]])</f>
        <v>0</v>
      </c>
      <c r="AB80" s="85">
        <f>IFERROR(VLOOKUP(C80,IF(B80="Внереализация",Справочники!$R$3:$S$124,IF(B80="ОП",Справочники!$I$3:$J$300,IF(B80="ВП",Справочники!$L$3:$M$186,IF(B80="УР",Справочники!$O$3:$P$93,IF(B80="КР",Справочники!$F$3:$G$36,Справочники!$F$37:$G$37))))),2,FALSE),0)</f>
        <v>0</v>
      </c>
      <c r="AC80" s="85">
        <f>IFERROR(IF($AB80="KR.09.03.00.00.00.00.00.00",VLOOKUP($L80,'Зависимые списки'!$P$55:$Q$57,2,FALSE),VLOOKUP(AB80,'NA-CF'!$A$2:$E$367,5,FALSE)),0)</f>
        <v>0</v>
      </c>
      <c r="AD80" s="85">
        <f>IFERROR(VLOOKUP(AC80,'NA-CF'!$E$2:$F$367,2,FALSE),0)</f>
        <v>0</v>
      </c>
      <c r="AE80" s="48"/>
      <c r="AF80" s="55"/>
      <c r="AG80" s="135">
        <f t="shared" si="21"/>
        <v>0</v>
      </c>
      <c r="AH80" s="135">
        <f t="shared" si="21"/>
        <v>0</v>
      </c>
      <c r="AI80" s="135">
        <f t="shared" si="21"/>
        <v>0</v>
      </c>
      <c r="AJ80" s="135">
        <f t="shared" si="21"/>
        <v>0</v>
      </c>
      <c r="AK80" s="135">
        <f t="shared" si="21"/>
        <v>0</v>
      </c>
      <c r="AL80" s="135">
        <f t="shared" si="21"/>
        <v>0</v>
      </c>
      <c r="AM80" s="135">
        <f t="shared" si="21"/>
        <v>0</v>
      </c>
      <c r="AN80" s="135">
        <f t="shared" si="21"/>
        <v>0</v>
      </c>
      <c r="AO80" s="135">
        <f t="shared" si="21"/>
        <v>0</v>
      </c>
      <c r="AP80" s="135">
        <f t="shared" si="21"/>
        <v>0</v>
      </c>
      <c r="AQ80" s="135">
        <f t="shared" si="21"/>
        <v>0</v>
      </c>
      <c r="AR80" s="135">
        <f t="shared" si="21"/>
        <v>0</v>
      </c>
      <c r="AS80" s="149">
        <f t="shared" si="19"/>
        <v>0</v>
      </c>
      <c r="AT80" s="149">
        <f t="shared" si="19"/>
        <v>0</v>
      </c>
      <c r="AU80" s="149">
        <f t="shared" si="19"/>
        <v>0</v>
      </c>
      <c r="AV80" s="149">
        <f t="shared" si="19"/>
        <v>0</v>
      </c>
      <c r="AW80" s="149">
        <f t="shared" si="18"/>
        <v>0</v>
      </c>
      <c r="AX80" s="149">
        <f t="shared" si="18"/>
        <v>0</v>
      </c>
      <c r="AY80" s="149">
        <f t="shared" si="18"/>
        <v>0</v>
      </c>
      <c r="AZ80" s="149">
        <f t="shared" si="18"/>
        <v>0</v>
      </c>
      <c r="BA80" s="149">
        <f t="shared" si="18"/>
        <v>0</v>
      </c>
      <c r="BB80" s="149">
        <f t="shared" si="18"/>
        <v>0</v>
      </c>
      <c r="BC80" s="149">
        <f t="shared" si="18"/>
        <v>0</v>
      </c>
      <c r="BD80" s="149">
        <f t="shared" si="18"/>
        <v>0</v>
      </c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85" t="str">
        <f>CONCATENATE(IFERROR(VLOOKUP(A80,'Зависимые списки'!$J$2:$K$7,2,FALSE),"-"),B80)</f>
        <v>-</v>
      </c>
      <c r="BR80" s="85" t="s">
        <v>28</v>
      </c>
      <c r="BS80" s="85" t="s">
        <v>29</v>
      </c>
      <c r="BT80" s="85" t="str">
        <f>CONCATENATE(BQ80,IFERROR(VLOOKUP(F80,'Зависимые списки'!$J$9:$K$18,2,FALSE),"-"))</f>
        <v>--</v>
      </c>
      <c r="BU80" s="85" t="str">
        <f>IFERROR(VLOOKUP(C80,'Зависимые списки'!$I$55:$J$66,2,FALSE),"Без_номенклатуры")</f>
        <v>Без_номенклатуры</v>
      </c>
      <c r="BV80" s="85" t="str">
        <f t="shared" si="16"/>
        <v>2</v>
      </c>
      <c r="BW80" s="85" t="str">
        <f>IFERROR(VLOOKUP($BT80,'Зависимые списки'!$A$45:$B$101,2,FALSE),"-")</f>
        <v>-</v>
      </c>
      <c r="BX80" s="94" t="str">
        <f>IFERROR(VLOOKUP(B80,'Зависимые списки'!$C$55:$D$59,2,FALSE),"-")</f>
        <v>-</v>
      </c>
      <c r="BY80" s="85" t="str">
        <f t="shared" si="20"/>
        <v>БП</v>
      </c>
      <c r="BZ80" s="114" t="str">
        <f>IFERROR(VLOOKUP(G80,vendor!$B$2:$C$1372,2,FALSE),"-")&amp;"_"&amp;IFERROR(VLOOKUP(БП23[[#This Row],[Компания]],Справочники!$A$3:$B$9,2,0),"-")</f>
        <v>-_-</v>
      </c>
      <c r="CA80" s="115" t="e">
        <f ca="1">SUM(O80:OFFSET(O80,0,#REF!-1))</f>
        <v>#REF!</v>
      </c>
      <c r="CB8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0" s="134"/>
    </row>
    <row r="81" spans="1:81" hidden="1">
      <c r="A81" s="80"/>
      <c r="B81" s="80"/>
      <c r="C81" s="80"/>
      <c r="D81" s="95" t="str">
        <f>IF(БП23[[#This Row],[Компания]]="","",$D$4)</f>
        <v/>
      </c>
      <c r="E81" s="79"/>
      <c r="F81" s="80"/>
      <c r="G81" s="80"/>
      <c r="H81" s="79"/>
      <c r="I81" s="80"/>
      <c r="J81" s="79"/>
      <c r="K81" s="79"/>
      <c r="L81" s="79"/>
      <c r="M81" s="79"/>
      <c r="N81" s="80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3">
        <f>SUM(БП23[[#This Row],[БП 2023.01]:[БП 2023.12]])</f>
        <v>0</v>
      </c>
      <c r="AB81" s="85">
        <f>IFERROR(VLOOKUP(C81,IF(B81="Внереализация",Справочники!$R$3:$S$124,IF(B81="ОП",Справочники!$I$3:$J$300,IF(B81="ВП",Справочники!$L$3:$M$186,IF(B81="УР",Справочники!$O$3:$P$93,IF(B81="КР",Справочники!$F$3:$G$36,Справочники!$F$37:$G$37))))),2,FALSE),0)</f>
        <v>0</v>
      </c>
      <c r="AC81" s="85">
        <f>IFERROR(IF($AB81="KR.09.03.00.00.00.00.00.00",VLOOKUP($L81,'Зависимые списки'!$P$55:$Q$57,2,FALSE),VLOOKUP(AB81,'NA-CF'!$A$2:$E$367,5,FALSE)),0)</f>
        <v>0</v>
      </c>
      <c r="AD81" s="85">
        <f>IFERROR(VLOOKUP(AC81,'NA-CF'!$E$2:$F$367,2,FALSE),0)</f>
        <v>0</v>
      </c>
      <c r="AE81" s="48"/>
      <c r="AF81" s="55"/>
      <c r="AG81" s="135">
        <f t="shared" si="21"/>
        <v>0</v>
      </c>
      <c r="AH81" s="135">
        <f t="shared" si="21"/>
        <v>0</v>
      </c>
      <c r="AI81" s="135">
        <f t="shared" si="21"/>
        <v>0</v>
      </c>
      <c r="AJ81" s="135">
        <f t="shared" si="21"/>
        <v>0</v>
      </c>
      <c r="AK81" s="135">
        <f t="shared" si="21"/>
        <v>0</v>
      </c>
      <c r="AL81" s="135">
        <f t="shared" si="21"/>
        <v>0</v>
      </c>
      <c r="AM81" s="135">
        <f t="shared" si="21"/>
        <v>0</v>
      </c>
      <c r="AN81" s="135">
        <f t="shared" si="21"/>
        <v>0</v>
      </c>
      <c r="AO81" s="135">
        <f t="shared" si="21"/>
        <v>0</v>
      </c>
      <c r="AP81" s="135">
        <f t="shared" si="21"/>
        <v>0</v>
      </c>
      <c r="AQ81" s="135">
        <f t="shared" si="21"/>
        <v>0</v>
      </c>
      <c r="AR81" s="135">
        <f t="shared" si="21"/>
        <v>0</v>
      </c>
      <c r="AS81" s="149">
        <f t="shared" si="19"/>
        <v>0</v>
      </c>
      <c r="AT81" s="149">
        <f t="shared" si="19"/>
        <v>0</v>
      </c>
      <c r="AU81" s="149">
        <f t="shared" si="19"/>
        <v>0</v>
      </c>
      <c r="AV81" s="149">
        <f t="shared" si="19"/>
        <v>0</v>
      </c>
      <c r="AW81" s="149">
        <f t="shared" si="18"/>
        <v>0</v>
      </c>
      <c r="AX81" s="149">
        <f t="shared" si="18"/>
        <v>0</v>
      </c>
      <c r="AY81" s="149">
        <f t="shared" si="18"/>
        <v>0</v>
      </c>
      <c r="AZ81" s="149">
        <f t="shared" si="18"/>
        <v>0</v>
      </c>
      <c r="BA81" s="149">
        <f t="shared" si="18"/>
        <v>0</v>
      </c>
      <c r="BB81" s="149">
        <f t="shared" si="18"/>
        <v>0</v>
      </c>
      <c r="BC81" s="149">
        <f t="shared" si="18"/>
        <v>0</v>
      </c>
      <c r="BD81" s="149">
        <f t="shared" si="18"/>
        <v>0</v>
      </c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85" t="str">
        <f>CONCATENATE(IFERROR(VLOOKUP(A81,'Зависимые списки'!$J$2:$K$7,2,FALSE),"-"),B81)</f>
        <v>-</v>
      </c>
      <c r="BR81" s="85" t="s">
        <v>28</v>
      </c>
      <c r="BS81" s="85" t="s">
        <v>29</v>
      </c>
      <c r="BT81" s="85" t="str">
        <f>CONCATENATE(BQ81,IFERROR(VLOOKUP(F81,'Зависимые списки'!$J$9:$K$18,2,FALSE),"-"))</f>
        <v>--</v>
      </c>
      <c r="BU81" s="85" t="str">
        <f>IFERROR(VLOOKUP(C81,'Зависимые списки'!$I$55:$J$66,2,FALSE),"Без_номенклатуры")</f>
        <v>Без_номенклатуры</v>
      </c>
      <c r="BV81" s="85" t="str">
        <f t="shared" si="16"/>
        <v>2</v>
      </c>
      <c r="BW81" s="85" t="str">
        <f>IFERROR(VLOOKUP($BT81,'Зависимые списки'!$A$45:$B$101,2,FALSE),"-")</f>
        <v>-</v>
      </c>
      <c r="BX81" s="94" t="str">
        <f>IFERROR(VLOOKUP(B81,'Зависимые списки'!$C$55:$D$59,2,FALSE),"-")</f>
        <v>-</v>
      </c>
      <c r="BY81" s="85" t="str">
        <f t="shared" ref="BY81:BY97" si="22">$B$2</f>
        <v>БП</v>
      </c>
      <c r="BZ81" s="114" t="str">
        <f>IFERROR(VLOOKUP(G81,vendor!$B$2:$C$1372,2,FALSE),"-")&amp;"_"&amp;IFERROR(VLOOKUP(БП23[[#This Row],[Компания]],Справочники!$A$3:$B$9,2,0),"-")</f>
        <v>-_-</v>
      </c>
      <c r="CA81" s="115" t="e">
        <f ca="1">SUM(O81:OFFSET(O81,0,#REF!-1))</f>
        <v>#REF!</v>
      </c>
      <c r="CB8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1" s="134"/>
    </row>
    <row r="82" spans="1:81" hidden="1">
      <c r="A82" s="80"/>
      <c r="B82" s="80"/>
      <c r="C82" s="80"/>
      <c r="D82" s="95" t="str">
        <f>IF(БП23[[#This Row],[Компания]]="","",$D$4)</f>
        <v/>
      </c>
      <c r="E82" s="79"/>
      <c r="F82" s="80"/>
      <c r="G82" s="80"/>
      <c r="H82" s="79"/>
      <c r="I82" s="80"/>
      <c r="J82" s="79"/>
      <c r="K82" s="79"/>
      <c r="L82" s="79"/>
      <c r="M82" s="79"/>
      <c r="N82" s="80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3">
        <f>SUM(БП23[[#This Row],[БП 2023.01]:[БП 2023.12]])</f>
        <v>0</v>
      </c>
      <c r="AB82" s="85">
        <f>IFERROR(VLOOKUP(C82,IF(B82="Внереализация",Справочники!$R$3:$S$124,IF(B82="ОП",Справочники!$I$3:$J$300,IF(B82="ВП",Справочники!$L$3:$M$186,IF(B82="УР",Справочники!$O$3:$P$93,IF(B82="КР",Справочники!$F$3:$G$36,Справочники!$F$37:$G$37))))),2,FALSE),0)</f>
        <v>0</v>
      </c>
      <c r="AC82" s="85">
        <f>IFERROR(IF($AB82="KR.09.03.00.00.00.00.00.00",VLOOKUP($L82,'Зависимые списки'!$P$55:$Q$57,2,FALSE),VLOOKUP(AB82,'NA-CF'!$A$2:$E$367,5,FALSE)),0)</f>
        <v>0</v>
      </c>
      <c r="AD82" s="85">
        <f>IFERROR(VLOOKUP(AC82,'NA-CF'!$E$2:$F$367,2,FALSE),0)</f>
        <v>0</v>
      </c>
      <c r="AE82" s="48"/>
      <c r="AF82" s="55"/>
      <c r="AG82" s="135">
        <f t="shared" si="21"/>
        <v>0</v>
      </c>
      <c r="AH82" s="135">
        <f t="shared" si="21"/>
        <v>0</v>
      </c>
      <c r="AI82" s="135">
        <f t="shared" si="21"/>
        <v>0</v>
      </c>
      <c r="AJ82" s="135">
        <f t="shared" si="21"/>
        <v>0</v>
      </c>
      <c r="AK82" s="135">
        <f t="shared" si="21"/>
        <v>0</v>
      </c>
      <c r="AL82" s="135">
        <f t="shared" si="21"/>
        <v>0</v>
      </c>
      <c r="AM82" s="135">
        <f t="shared" si="21"/>
        <v>0</v>
      </c>
      <c r="AN82" s="135">
        <f t="shared" si="21"/>
        <v>0</v>
      </c>
      <c r="AO82" s="135">
        <f t="shared" si="21"/>
        <v>0</v>
      </c>
      <c r="AP82" s="135">
        <f t="shared" si="21"/>
        <v>0</v>
      </c>
      <c r="AQ82" s="135">
        <f t="shared" si="21"/>
        <v>0</v>
      </c>
      <c r="AR82" s="135">
        <f t="shared" si="21"/>
        <v>0</v>
      </c>
      <c r="AS82" s="149">
        <f t="shared" si="19"/>
        <v>0</v>
      </c>
      <c r="AT82" s="149">
        <f t="shared" si="19"/>
        <v>0</v>
      </c>
      <c r="AU82" s="149">
        <f t="shared" si="19"/>
        <v>0</v>
      </c>
      <c r="AV82" s="149">
        <f t="shared" si="19"/>
        <v>0</v>
      </c>
      <c r="AW82" s="149">
        <f t="shared" si="18"/>
        <v>0</v>
      </c>
      <c r="AX82" s="149">
        <f t="shared" si="18"/>
        <v>0</v>
      </c>
      <c r="AY82" s="149">
        <f t="shared" si="18"/>
        <v>0</v>
      </c>
      <c r="AZ82" s="149">
        <f t="shared" si="18"/>
        <v>0</v>
      </c>
      <c r="BA82" s="149">
        <f t="shared" si="18"/>
        <v>0</v>
      </c>
      <c r="BB82" s="149">
        <f t="shared" si="18"/>
        <v>0</v>
      </c>
      <c r="BC82" s="149">
        <f t="shared" si="18"/>
        <v>0</v>
      </c>
      <c r="BD82" s="149">
        <f t="shared" si="18"/>
        <v>0</v>
      </c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85" t="str">
        <f>CONCATENATE(IFERROR(VLOOKUP(A82,'Зависимые списки'!$J$2:$K$7,2,FALSE),"-"),B82)</f>
        <v>-</v>
      </c>
      <c r="BR82" s="85" t="s">
        <v>28</v>
      </c>
      <c r="BS82" s="85" t="s">
        <v>29</v>
      </c>
      <c r="BT82" s="85" t="str">
        <f>CONCATENATE(BQ82,IFERROR(VLOOKUP(F82,'Зависимые списки'!$J$9:$K$18,2,FALSE),"-"))</f>
        <v>--</v>
      </c>
      <c r="BU82" s="85" t="str">
        <f>IFERROR(VLOOKUP(C82,'Зависимые списки'!$I$55:$J$66,2,FALSE),"Без_номенклатуры")</f>
        <v>Без_номенклатуры</v>
      </c>
      <c r="BV82" s="85" t="str">
        <f t="shared" si="16"/>
        <v>2</v>
      </c>
      <c r="BW82" s="85" t="str">
        <f>IFERROR(VLOOKUP($BT82,'Зависимые списки'!$A$45:$B$101,2,FALSE),"-")</f>
        <v>-</v>
      </c>
      <c r="BX82" s="94" t="str">
        <f>IFERROR(VLOOKUP(B82,'Зависимые списки'!$C$55:$D$59,2,FALSE),"-")</f>
        <v>-</v>
      </c>
      <c r="BY82" s="85" t="str">
        <f t="shared" si="22"/>
        <v>БП</v>
      </c>
      <c r="BZ82" s="114" t="str">
        <f>IFERROR(VLOOKUP(G82,vendor!$B$2:$C$1372,2,FALSE),"-")&amp;"_"&amp;IFERROR(VLOOKUP(БП23[[#This Row],[Компания]],Справочники!$A$3:$B$9,2,0),"-")</f>
        <v>-_-</v>
      </c>
      <c r="CA82" s="115" t="e">
        <f ca="1">SUM(O82:OFFSET(O82,0,#REF!-1))</f>
        <v>#REF!</v>
      </c>
      <c r="CB8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2" s="134"/>
    </row>
    <row r="83" spans="1:81" hidden="1">
      <c r="A83" s="80"/>
      <c r="B83" s="80"/>
      <c r="C83" s="80"/>
      <c r="D83" s="95" t="str">
        <f>IF(БП23[[#This Row],[Компания]]="","",$D$4)</f>
        <v/>
      </c>
      <c r="E83" s="79"/>
      <c r="F83" s="80"/>
      <c r="G83" s="80"/>
      <c r="H83" s="79"/>
      <c r="I83" s="80"/>
      <c r="J83" s="79"/>
      <c r="K83" s="79"/>
      <c r="L83" s="79"/>
      <c r="M83" s="79"/>
      <c r="N83" s="80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3">
        <f>SUM(БП23[[#This Row],[БП 2023.01]:[БП 2023.12]])</f>
        <v>0</v>
      </c>
      <c r="AB83" s="85">
        <f>IFERROR(VLOOKUP(C83,IF(B83="Внереализация",Справочники!$R$3:$S$124,IF(B83="ОП",Справочники!$I$3:$J$300,IF(B83="ВП",Справочники!$L$3:$M$186,IF(B83="УР",Справочники!$O$3:$P$93,IF(B83="КР",Справочники!$F$3:$G$36,Справочники!$F$37:$G$37))))),2,FALSE),0)</f>
        <v>0</v>
      </c>
      <c r="AC83" s="85">
        <f>IFERROR(IF($AB83="KR.09.03.00.00.00.00.00.00",VLOOKUP($L83,'Зависимые списки'!$P$55:$Q$57,2,FALSE),VLOOKUP(AB83,'NA-CF'!$A$2:$E$367,5,FALSE)),0)</f>
        <v>0</v>
      </c>
      <c r="AD83" s="85">
        <f>IFERROR(VLOOKUP(AC83,'NA-CF'!$E$2:$F$367,2,FALSE),0)</f>
        <v>0</v>
      </c>
      <c r="AE83" s="48"/>
      <c r="AF83" s="55"/>
      <c r="AG83" s="135">
        <f t="shared" si="21"/>
        <v>0</v>
      </c>
      <c r="AH83" s="135">
        <f t="shared" si="21"/>
        <v>0</v>
      </c>
      <c r="AI83" s="135">
        <f t="shared" si="21"/>
        <v>0</v>
      </c>
      <c r="AJ83" s="135">
        <f t="shared" si="21"/>
        <v>0</v>
      </c>
      <c r="AK83" s="135">
        <f t="shared" si="21"/>
        <v>0</v>
      </c>
      <c r="AL83" s="135">
        <f t="shared" si="21"/>
        <v>0</v>
      </c>
      <c r="AM83" s="135">
        <f t="shared" si="21"/>
        <v>0</v>
      </c>
      <c r="AN83" s="135">
        <f t="shared" si="21"/>
        <v>0</v>
      </c>
      <c r="AO83" s="135">
        <f t="shared" si="21"/>
        <v>0</v>
      </c>
      <c r="AP83" s="135">
        <f t="shared" si="21"/>
        <v>0</v>
      </c>
      <c r="AQ83" s="135">
        <f t="shared" si="21"/>
        <v>0</v>
      </c>
      <c r="AR83" s="135">
        <f t="shared" si="21"/>
        <v>0</v>
      </c>
      <c r="AS83" s="149">
        <f t="shared" si="19"/>
        <v>0</v>
      </c>
      <c r="AT83" s="149">
        <f t="shared" si="19"/>
        <v>0</v>
      </c>
      <c r="AU83" s="149">
        <f t="shared" si="19"/>
        <v>0</v>
      </c>
      <c r="AV83" s="149">
        <f t="shared" si="19"/>
        <v>0</v>
      </c>
      <c r="AW83" s="149">
        <f t="shared" si="18"/>
        <v>0</v>
      </c>
      <c r="AX83" s="149">
        <f t="shared" si="18"/>
        <v>0</v>
      </c>
      <c r="AY83" s="149">
        <f t="shared" si="18"/>
        <v>0</v>
      </c>
      <c r="AZ83" s="149">
        <f t="shared" si="18"/>
        <v>0</v>
      </c>
      <c r="BA83" s="149">
        <f t="shared" si="18"/>
        <v>0</v>
      </c>
      <c r="BB83" s="149">
        <f t="shared" si="18"/>
        <v>0</v>
      </c>
      <c r="BC83" s="149">
        <f t="shared" si="18"/>
        <v>0</v>
      </c>
      <c r="BD83" s="149">
        <f t="shared" si="18"/>
        <v>0</v>
      </c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85" t="str">
        <f>CONCATENATE(IFERROR(VLOOKUP(A83,'Зависимые списки'!$J$2:$K$7,2,FALSE),"-"),B83)</f>
        <v>-</v>
      </c>
      <c r="BR83" s="85" t="s">
        <v>28</v>
      </c>
      <c r="BS83" s="85" t="s">
        <v>29</v>
      </c>
      <c r="BT83" s="85" t="str">
        <f>CONCATENATE(BQ83,IFERROR(VLOOKUP(F83,'Зависимые списки'!$J$9:$K$18,2,FALSE),"-"))</f>
        <v>--</v>
      </c>
      <c r="BU83" s="85" t="str">
        <f>IFERROR(VLOOKUP(C83,'Зависимые списки'!$I$55:$J$66,2,FALSE),"Без_номенклатуры")</f>
        <v>Без_номенклатуры</v>
      </c>
      <c r="BV83" s="85" t="str">
        <f t="shared" si="16"/>
        <v>2</v>
      </c>
      <c r="BW83" s="85" t="str">
        <f>IFERROR(VLOOKUP($BT83,'Зависимые списки'!$A$45:$B$101,2,FALSE),"-")</f>
        <v>-</v>
      </c>
      <c r="BX83" s="94" t="str">
        <f>IFERROR(VLOOKUP(B83,'Зависимые списки'!$C$55:$D$59,2,FALSE),"-")</f>
        <v>-</v>
      </c>
      <c r="BY83" s="85" t="str">
        <f t="shared" si="22"/>
        <v>БП</v>
      </c>
      <c r="BZ83" s="114" t="str">
        <f>IFERROR(VLOOKUP(G83,vendor!$B$2:$C$1372,2,FALSE),"-")&amp;"_"&amp;IFERROR(VLOOKUP(БП23[[#This Row],[Компания]],Справочники!$A$3:$B$9,2,0),"-")</f>
        <v>-_-</v>
      </c>
      <c r="CA83" s="115" t="e">
        <f ca="1">SUM(O83:OFFSET(O83,0,#REF!-1))</f>
        <v>#REF!</v>
      </c>
      <c r="CB8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3" s="134"/>
    </row>
    <row r="84" spans="1:81" hidden="1">
      <c r="A84" s="80"/>
      <c r="B84" s="80"/>
      <c r="C84" s="80"/>
      <c r="D84" s="95" t="str">
        <f>IF(БП23[[#This Row],[Компания]]="","",$D$4)</f>
        <v/>
      </c>
      <c r="E84" s="79"/>
      <c r="F84" s="80"/>
      <c r="G84" s="80"/>
      <c r="H84" s="79"/>
      <c r="I84" s="80"/>
      <c r="J84" s="79"/>
      <c r="K84" s="79"/>
      <c r="L84" s="79"/>
      <c r="M84" s="79"/>
      <c r="N84" s="80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3">
        <f>SUM(БП23[[#This Row],[БП 2023.01]:[БП 2023.12]])</f>
        <v>0</v>
      </c>
      <c r="AB84" s="85">
        <f>IFERROR(VLOOKUP(C84,IF(B84="Внереализация",Справочники!$R$3:$S$124,IF(B84="ОП",Справочники!$I$3:$J$300,IF(B84="ВП",Справочники!$L$3:$M$186,IF(B84="УР",Справочники!$O$3:$P$93,IF(B84="КР",Справочники!$F$3:$G$36,Справочники!$F$37:$G$37))))),2,FALSE),0)</f>
        <v>0</v>
      </c>
      <c r="AC84" s="85">
        <f>IFERROR(IF($AB84="KR.09.03.00.00.00.00.00.00",VLOOKUP($L84,'Зависимые списки'!$P$55:$Q$57,2,FALSE),VLOOKUP(AB84,'NA-CF'!$A$2:$E$367,5,FALSE)),0)</f>
        <v>0</v>
      </c>
      <c r="AD84" s="85">
        <f>IFERROR(VLOOKUP(AC84,'NA-CF'!$E$2:$F$367,2,FALSE),0)</f>
        <v>0</v>
      </c>
      <c r="AE84" s="48"/>
      <c r="AF84" s="55"/>
      <c r="AG84" s="135">
        <f t="shared" si="21"/>
        <v>0</v>
      </c>
      <c r="AH84" s="135">
        <f t="shared" si="21"/>
        <v>0</v>
      </c>
      <c r="AI84" s="135">
        <f t="shared" si="21"/>
        <v>0</v>
      </c>
      <c r="AJ84" s="135">
        <f t="shared" si="21"/>
        <v>0</v>
      </c>
      <c r="AK84" s="135">
        <f t="shared" si="21"/>
        <v>0</v>
      </c>
      <c r="AL84" s="135">
        <f t="shared" si="21"/>
        <v>0</v>
      </c>
      <c r="AM84" s="135">
        <f t="shared" si="21"/>
        <v>0</v>
      </c>
      <c r="AN84" s="135">
        <f t="shared" si="21"/>
        <v>0</v>
      </c>
      <c r="AO84" s="135">
        <f t="shared" si="21"/>
        <v>0</v>
      </c>
      <c r="AP84" s="135">
        <f t="shared" si="21"/>
        <v>0</v>
      </c>
      <c r="AQ84" s="135">
        <f t="shared" si="21"/>
        <v>0</v>
      </c>
      <c r="AR84" s="135">
        <f t="shared" si="21"/>
        <v>0</v>
      </c>
      <c r="AS84" s="149">
        <f t="shared" si="19"/>
        <v>0</v>
      </c>
      <c r="AT84" s="149">
        <f t="shared" si="19"/>
        <v>0</v>
      </c>
      <c r="AU84" s="149">
        <f t="shared" si="19"/>
        <v>0</v>
      </c>
      <c r="AV84" s="149">
        <f t="shared" si="19"/>
        <v>0</v>
      </c>
      <c r="AW84" s="149">
        <f t="shared" si="18"/>
        <v>0</v>
      </c>
      <c r="AX84" s="149">
        <f t="shared" si="18"/>
        <v>0</v>
      </c>
      <c r="AY84" s="149">
        <f t="shared" si="18"/>
        <v>0</v>
      </c>
      <c r="AZ84" s="149">
        <f t="shared" si="18"/>
        <v>0</v>
      </c>
      <c r="BA84" s="149">
        <f t="shared" si="18"/>
        <v>0</v>
      </c>
      <c r="BB84" s="149">
        <f t="shared" si="18"/>
        <v>0</v>
      </c>
      <c r="BC84" s="149">
        <f t="shared" si="18"/>
        <v>0</v>
      </c>
      <c r="BD84" s="149">
        <f t="shared" si="18"/>
        <v>0</v>
      </c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85" t="str">
        <f>CONCATENATE(IFERROR(VLOOKUP(A84,'Зависимые списки'!$J$2:$K$7,2,FALSE),"-"),B84)</f>
        <v>-</v>
      </c>
      <c r="BR84" s="85" t="s">
        <v>28</v>
      </c>
      <c r="BS84" s="85" t="s">
        <v>29</v>
      </c>
      <c r="BT84" s="85" t="str">
        <f>CONCATENATE(BQ84,IFERROR(VLOOKUP(F84,'Зависимые списки'!$J$9:$K$18,2,FALSE),"-"))</f>
        <v>--</v>
      </c>
      <c r="BU84" s="85" t="str">
        <f>IFERROR(VLOOKUP(C84,'Зависимые списки'!$I$55:$J$66,2,FALSE),"Без_номенклатуры")</f>
        <v>Без_номенклатуры</v>
      </c>
      <c r="BV84" s="85" t="str">
        <f t="shared" si="16"/>
        <v>2</v>
      </c>
      <c r="BW84" s="85" t="str">
        <f>IFERROR(VLOOKUP($BT84,'Зависимые списки'!$A$45:$B$101,2,FALSE),"-")</f>
        <v>-</v>
      </c>
      <c r="BX84" s="94" t="str">
        <f>IFERROR(VLOOKUP(B84,'Зависимые списки'!$C$55:$D$59,2,FALSE),"-")</f>
        <v>-</v>
      </c>
      <c r="BY84" s="85" t="str">
        <f t="shared" si="22"/>
        <v>БП</v>
      </c>
      <c r="BZ84" s="114" t="str">
        <f>IFERROR(VLOOKUP(G84,vendor!$B$2:$C$1372,2,FALSE),"-")&amp;"_"&amp;IFERROR(VLOOKUP(БП23[[#This Row],[Компания]],Справочники!$A$3:$B$9,2,0),"-")</f>
        <v>-_-</v>
      </c>
      <c r="CA84" s="115" t="e">
        <f ca="1">SUM(O84:OFFSET(O84,0,#REF!-1))</f>
        <v>#REF!</v>
      </c>
      <c r="CB8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4" s="134"/>
    </row>
    <row r="85" spans="1:81" hidden="1">
      <c r="A85" s="80"/>
      <c r="B85" s="80"/>
      <c r="C85" s="80"/>
      <c r="D85" s="95" t="str">
        <f>IF(БП23[[#This Row],[Компания]]="","",$D$4)</f>
        <v/>
      </c>
      <c r="E85" s="79"/>
      <c r="F85" s="80"/>
      <c r="G85" s="80"/>
      <c r="H85" s="79"/>
      <c r="I85" s="80"/>
      <c r="J85" s="79"/>
      <c r="K85" s="79"/>
      <c r="L85" s="79"/>
      <c r="M85" s="79"/>
      <c r="N85" s="80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3">
        <f>SUM(БП23[[#This Row],[БП 2023.01]:[БП 2023.12]])</f>
        <v>0</v>
      </c>
      <c r="AB85" s="85">
        <f>IFERROR(VLOOKUP(C85,IF(B85="Внереализация",Справочники!$R$3:$S$124,IF(B85="ОП",Справочники!$I$3:$J$300,IF(B85="ВП",Справочники!$L$3:$M$186,IF(B85="УР",Справочники!$O$3:$P$93,IF(B85="КР",Справочники!$F$3:$G$36,Справочники!$F$37:$G$37))))),2,FALSE),0)</f>
        <v>0</v>
      </c>
      <c r="AC85" s="85">
        <f>IFERROR(IF($AB85="KR.09.03.00.00.00.00.00.00",VLOOKUP($L85,'Зависимые списки'!$P$55:$Q$57,2,FALSE),VLOOKUP(AB85,'NA-CF'!$A$2:$E$367,5,FALSE)),0)</f>
        <v>0</v>
      </c>
      <c r="AD85" s="85">
        <f>IFERROR(VLOOKUP(AC85,'NA-CF'!$E$2:$F$367,2,FALSE),0)</f>
        <v>0</v>
      </c>
      <c r="AE85" s="48"/>
      <c r="AF85" s="55"/>
      <c r="AG85" s="135">
        <f t="shared" si="21"/>
        <v>0</v>
      </c>
      <c r="AH85" s="135">
        <f t="shared" si="21"/>
        <v>0</v>
      </c>
      <c r="AI85" s="135">
        <f t="shared" si="21"/>
        <v>0</v>
      </c>
      <c r="AJ85" s="135">
        <f t="shared" si="21"/>
        <v>0</v>
      </c>
      <c r="AK85" s="135">
        <f t="shared" si="21"/>
        <v>0</v>
      </c>
      <c r="AL85" s="135">
        <f t="shared" si="21"/>
        <v>0</v>
      </c>
      <c r="AM85" s="135">
        <f t="shared" si="21"/>
        <v>0</v>
      </c>
      <c r="AN85" s="135">
        <f t="shared" si="21"/>
        <v>0</v>
      </c>
      <c r="AO85" s="135">
        <f t="shared" si="21"/>
        <v>0</v>
      </c>
      <c r="AP85" s="135">
        <f t="shared" si="21"/>
        <v>0</v>
      </c>
      <c r="AQ85" s="135">
        <f t="shared" si="21"/>
        <v>0</v>
      </c>
      <c r="AR85" s="135">
        <f t="shared" si="21"/>
        <v>0</v>
      </c>
      <c r="AS85" s="149">
        <f t="shared" si="19"/>
        <v>0</v>
      </c>
      <c r="AT85" s="149">
        <f t="shared" si="19"/>
        <v>0</v>
      </c>
      <c r="AU85" s="149">
        <f t="shared" si="19"/>
        <v>0</v>
      </c>
      <c r="AV85" s="149">
        <f t="shared" si="19"/>
        <v>0</v>
      </c>
      <c r="AW85" s="149">
        <f t="shared" si="18"/>
        <v>0</v>
      </c>
      <c r="AX85" s="149">
        <f t="shared" si="18"/>
        <v>0</v>
      </c>
      <c r="AY85" s="149">
        <f t="shared" si="18"/>
        <v>0</v>
      </c>
      <c r="AZ85" s="149">
        <f t="shared" si="18"/>
        <v>0</v>
      </c>
      <c r="BA85" s="149">
        <f t="shared" si="18"/>
        <v>0</v>
      </c>
      <c r="BB85" s="149">
        <f t="shared" si="18"/>
        <v>0</v>
      </c>
      <c r="BC85" s="149">
        <f t="shared" si="18"/>
        <v>0</v>
      </c>
      <c r="BD85" s="149">
        <f t="shared" si="18"/>
        <v>0</v>
      </c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85" t="str">
        <f>CONCATENATE(IFERROR(VLOOKUP(A85,'Зависимые списки'!$J$2:$K$7,2,FALSE),"-"),B85)</f>
        <v>-</v>
      </c>
      <c r="BR85" s="85" t="s">
        <v>28</v>
      </c>
      <c r="BS85" s="85" t="s">
        <v>29</v>
      </c>
      <c r="BT85" s="85" t="str">
        <f>CONCATENATE(BQ85,IFERROR(VLOOKUP(F85,'Зависимые списки'!$J$9:$K$18,2,FALSE),"-"))</f>
        <v>--</v>
      </c>
      <c r="BU85" s="85" t="str">
        <f>IFERROR(VLOOKUP(C85,'Зависимые списки'!$I$55:$J$66,2,FALSE),"Без_номенклатуры")</f>
        <v>Без_номенклатуры</v>
      </c>
      <c r="BV85" s="85" t="str">
        <f t="shared" si="16"/>
        <v>2</v>
      </c>
      <c r="BW85" s="85" t="str">
        <f>IFERROR(VLOOKUP($BT85,'Зависимые списки'!$A$45:$B$101,2,FALSE),"-")</f>
        <v>-</v>
      </c>
      <c r="BX85" s="94" t="str">
        <f>IFERROR(VLOOKUP(B85,'Зависимые списки'!$C$55:$D$59,2,FALSE),"-")</f>
        <v>-</v>
      </c>
      <c r="BY85" s="85" t="str">
        <f t="shared" si="22"/>
        <v>БП</v>
      </c>
      <c r="BZ85" s="114" t="str">
        <f>IFERROR(VLOOKUP(G85,vendor!$B$2:$C$1372,2,FALSE),"-")&amp;"_"&amp;IFERROR(VLOOKUP(БП23[[#This Row],[Компания]],Справочники!$A$3:$B$9,2,0),"-")</f>
        <v>-_-</v>
      </c>
      <c r="CA85" s="115" t="e">
        <f ca="1">SUM(O85:OFFSET(O85,0,#REF!-1))</f>
        <v>#REF!</v>
      </c>
      <c r="CB8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5" s="134"/>
    </row>
    <row r="86" spans="1:81" hidden="1">
      <c r="A86" s="80"/>
      <c r="B86" s="80"/>
      <c r="C86" s="80"/>
      <c r="D86" s="95" t="str">
        <f>IF(БП23[[#This Row],[Компания]]="","",$D$4)</f>
        <v/>
      </c>
      <c r="E86" s="79"/>
      <c r="F86" s="80"/>
      <c r="G86" s="80"/>
      <c r="H86" s="79"/>
      <c r="I86" s="80"/>
      <c r="J86" s="79"/>
      <c r="K86" s="79"/>
      <c r="L86" s="79"/>
      <c r="M86" s="79"/>
      <c r="N86" s="80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3">
        <f>SUM(БП23[[#This Row],[БП 2023.01]:[БП 2023.12]])</f>
        <v>0</v>
      </c>
      <c r="AB86" s="85">
        <f>IFERROR(VLOOKUP(C86,IF(B86="Внереализация",Справочники!$R$3:$S$124,IF(B86="ОП",Справочники!$I$3:$J$300,IF(B86="ВП",Справочники!$L$3:$M$186,IF(B86="УР",Справочники!$O$3:$P$93,IF(B86="КР",Справочники!$F$3:$G$36,Справочники!$F$37:$G$37))))),2,FALSE),0)</f>
        <v>0</v>
      </c>
      <c r="AC86" s="85">
        <f>IFERROR(IF($AB86="KR.09.03.00.00.00.00.00.00",VLOOKUP($L86,'Зависимые списки'!$P$55:$Q$57,2,FALSE),VLOOKUP(AB86,'NA-CF'!$A$2:$E$367,5,FALSE)),0)</f>
        <v>0</v>
      </c>
      <c r="AD86" s="85">
        <f>IFERROR(VLOOKUP(AC86,'NA-CF'!$E$2:$F$367,2,FALSE),0)</f>
        <v>0</v>
      </c>
      <c r="AE86" s="48"/>
      <c r="AF86" s="55"/>
      <c r="AG86" s="135">
        <f t="shared" si="21"/>
        <v>0</v>
      </c>
      <c r="AH86" s="135">
        <f t="shared" si="21"/>
        <v>0</v>
      </c>
      <c r="AI86" s="135">
        <f t="shared" si="21"/>
        <v>0</v>
      </c>
      <c r="AJ86" s="135">
        <f t="shared" si="21"/>
        <v>0</v>
      </c>
      <c r="AK86" s="135">
        <f t="shared" si="21"/>
        <v>0</v>
      </c>
      <c r="AL86" s="135">
        <f t="shared" si="21"/>
        <v>0</v>
      </c>
      <c r="AM86" s="135">
        <f t="shared" si="21"/>
        <v>0</v>
      </c>
      <c r="AN86" s="135">
        <f t="shared" si="21"/>
        <v>0</v>
      </c>
      <c r="AO86" s="135">
        <f t="shared" si="21"/>
        <v>0</v>
      </c>
      <c r="AP86" s="135">
        <f t="shared" si="21"/>
        <v>0</v>
      </c>
      <c r="AQ86" s="135">
        <f t="shared" si="21"/>
        <v>0</v>
      </c>
      <c r="AR86" s="135">
        <f t="shared" si="21"/>
        <v>0</v>
      </c>
      <c r="AS86" s="149">
        <f t="shared" si="19"/>
        <v>0</v>
      </c>
      <c r="AT86" s="149">
        <f t="shared" si="19"/>
        <v>0</v>
      </c>
      <c r="AU86" s="149">
        <f t="shared" si="19"/>
        <v>0</v>
      </c>
      <c r="AV86" s="149">
        <f t="shared" si="19"/>
        <v>0</v>
      </c>
      <c r="AW86" s="149">
        <f t="shared" si="18"/>
        <v>0</v>
      </c>
      <c r="AX86" s="149">
        <f t="shared" si="18"/>
        <v>0</v>
      </c>
      <c r="AY86" s="149">
        <f t="shared" si="18"/>
        <v>0</v>
      </c>
      <c r="AZ86" s="149">
        <f t="shared" si="18"/>
        <v>0</v>
      </c>
      <c r="BA86" s="149">
        <f t="shared" si="18"/>
        <v>0</v>
      </c>
      <c r="BB86" s="149">
        <f t="shared" si="18"/>
        <v>0</v>
      </c>
      <c r="BC86" s="149">
        <f t="shared" si="18"/>
        <v>0</v>
      </c>
      <c r="BD86" s="149">
        <f t="shared" si="18"/>
        <v>0</v>
      </c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85" t="str">
        <f>CONCATENATE(IFERROR(VLOOKUP(A86,'Зависимые списки'!$J$2:$K$7,2,FALSE),"-"),B86)</f>
        <v>-</v>
      </c>
      <c r="BR86" s="85" t="s">
        <v>28</v>
      </c>
      <c r="BS86" s="85" t="s">
        <v>29</v>
      </c>
      <c r="BT86" s="85" t="str">
        <f>CONCATENATE(BQ86,IFERROR(VLOOKUP(F86,'Зависимые списки'!$J$9:$K$18,2,FALSE),"-"))</f>
        <v>--</v>
      </c>
      <c r="BU86" s="85" t="str">
        <f>IFERROR(VLOOKUP(C86,'Зависимые списки'!$I$55:$J$66,2,FALSE),"Без_номенклатуры")</f>
        <v>Без_номенклатуры</v>
      </c>
      <c r="BV86" s="85" t="str">
        <f t="shared" si="16"/>
        <v>2</v>
      </c>
      <c r="BW86" s="85" t="str">
        <f>IFERROR(VLOOKUP($BT86,'Зависимые списки'!$A$45:$B$101,2,FALSE),"-")</f>
        <v>-</v>
      </c>
      <c r="BX86" s="94" t="str">
        <f>IFERROR(VLOOKUP(B86,'Зависимые списки'!$C$55:$D$59,2,FALSE),"-")</f>
        <v>-</v>
      </c>
      <c r="BY86" s="85" t="str">
        <f t="shared" si="22"/>
        <v>БП</v>
      </c>
      <c r="BZ86" s="114" t="str">
        <f>IFERROR(VLOOKUP(G86,vendor!$B$2:$C$1372,2,FALSE),"-")&amp;"_"&amp;IFERROR(VLOOKUP(БП23[[#This Row],[Компания]],Справочники!$A$3:$B$9,2,0),"-")</f>
        <v>-_-</v>
      </c>
      <c r="CA86" s="115" t="e">
        <f ca="1">SUM(O86:OFFSET(O86,0,#REF!-1))</f>
        <v>#REF!</v>
      </c>
      <c r="CB8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6" s="134"/>
    </row>
    <row r="87" spans="1:81" hidden="1">
      <c r="A87" s="80"/>
      <c r="B87" s="80"/>
      <c r="C87" s="80"/>
      <c r="D87" s="95" t="str">
        <f>IF(БП23[[#This Row],[Компания]]="","",$D$4)</f>
        <v/>
      </c>
      <c r="E87" s="79"/>
      <c r="F87" s="80"/>
      <c r="G87" s="80"/>
      <c r="H87" s="79"/>
      <c r="I87" s="80"/>
      <c r="J87" s="79"/>
      <c r="K87" s="79"/>
      <c r="L87" s="79"/>
      <c r="M87" s="79"/>
      <c r="N87" s="80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3">
        <f>SUM(БП23[[#This Row],[БП 2023.01]:[БП 2023.12]])</f>
        <v>0</v>
      </c>
      <c r="AB87" s="85">
        <f>IFERROR(VLOOKUP(C87,IF(B87="Внереализация",Справочники!$R$3:$S$124,IF(B87="ОП",Справочники!$I$3:$J$300,IF(B87="ВП",Справочники!$L$3:$M$186,IF(B87="УР",Справочники!$O$3:$P$93,IF(B87="КР",Справочники!$F$3:$G$36,Справочники!$F$37:$G$37))))),2,FALSE),0)</f>
        <v>0</v>
      </c>
      <c r="AC87" s="85">
        <f>IFERROR(IF($AB87="KR.09.03.00.00.00.00.00.00",VLOOKUP($L87,'Зависимые списки'!$P$55:$Q$57,2,FALSE),VLOOKUP(AB87,'NA-CF'!$A$2:$E$367,5,FALSE)),0)</f>
        <v>0</v>
      </c>
      <c r="AD87" s="85">
        <f>IFERROR(VLOOKUP(AC87,'NA-CF'!$E$2:$F$367,2,FALSE),0)</f>
        <v>0</v>
      </c>
      <c r="AE87" s="48"/>
      <c r="AF87" s="55"/>
      <c r="AG87" s="135">
        <f t="shared" si="21"/>
        <v>0</v>
      </c>
      <c r="AH87" s="135">
        <f t="shared" si="21"/>
        <v>0</v>
      </c>
      <c r="AI87" s="135">
        <f t="shared" si="21"/>
        <v>0</v>
      </c>
      <c r="AJ87" s="135">
        <f t="shared" si="21"/>
        <v>0</v>
      </c>
      <c r="AK87" s="135">
        <f t="shared" si="21"/>
        <v>0</v>
      </c>
      <c r="AL87" s="135">
        <f t="shared" si="21"/>
        <v>0</v>
      </c>
      <c r="AM87" s="135">
        <f t="shared" si="21"/>
        <v>0</v>
      </c>
      <c r="AN87" s="135">
        <f t="shared" si="21"/>
        <v>0</v>
      </c>
      <c r="AO87" s="135">
        <f t="shared" si="21"/>
        <v>0</v>
      </c>
      <c r="AP87" s="135">
        <f t="shared" si="21"/>
        <v>0</v>
      </c>
      <c r="AQ87" s="135">
        <f t="shared" si="21"/>
        <v>0</v>
      </c>
      <c r="AR87" s="135">
        <f t="shared" si="21"/>
        <v>0</v>
      </c>
      <c r="AS87" s="149">
        <f t="shared" si="19"/>
        <v>0</v>
      </c>
      <c r="AT87" s="149">
        <f t="shared" si="19"/>
        <v>0</v>
      </c>
      <c r="AU87" s="149">
        <f t="shared" si="19"/>
        <v>0</v>
      </c>
      <c r="AV87" s="149">
        <f t="shared" si="19"/>
        <v>0</v>
      </c>
      <c r="AW87" s="149">
        <f t="shared" si="18"/>
        <v>0</v>
      </c>
      <c r="AX87" s="149">
        <f t="shared" si="18"/>
        <v>0</v>
      </c>
      <c r="AY87" s="149">
        <f t="shared" si="18"/>
        <v>0</v>
      </c>
      <c r="AZ87" s="149">
        <f t="shared" si="18"/>
        <v>0</v>
      </c>
      <c r="BA87" s="149">
        <f t="shared" si="18"/>
        <v>0</v>
      </c>
      <c r="BB87" s="149">
        <f t="shared" si="18"/>
        <v>0</v>
      </c>
      <c r="BC87" s="149">
        <f t="shared" si="18"/>
        <v>0</v>
      </c>
      <c r="BD87" s="149">
        <f t="shared" si="18"/>
        <v>0</v>
      </c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85" t="str">
        <f>CONCATENATE(IFERROR(VLOOKUP(A87,'Зависимые списки'!$J$2:$K$7,2,FALSE),"-"),B87)</f>
        <v>-</v>
      </c>
      <c r="BR87" s="85" t="s">
        <v>28</v>
      </c>
      <c r="BS87" s="85" t="s">
        <v>29</v>
      </c>
      <c r="BT87" s="85" t="str">
        <f>CONCATENATE(BQ87,IFERROR(VLOOKUP(F87,'Зависимые списки'!$J$9:$K$18,2,FALSE),"-"))</f>
        <v>--</v>
      </c>
      <c r="BU87" s="85" t="str">
        <f>IFERROR(VLOOKUP(C87,'Зависимые списки'!$I$55:$J$66,2,FALSE),"Без_номенклатуры")</f>
        <v>Без_номенклатуры</v>
      </c>
      <c r="BV87" s="85" t="str">
        <f t="shared" si="16"/>
        <v>2</v>
      </c>
      <c r="BW87" s="85" t="str">
        <f>IFERROR(VLOOKUP($BT87,'Зависимые списки'!$A$45:$B$101,2,FALSE),"-")</f>
        <v>-</v>
      </c>
      <c r="BX87" s="94" t="str">
        <f>IFERROR(VLOOKUP(B87,'Зависимые списки'!$C$55:$D$59,2,FALSE),"-")</f>
        <v>-</v>
      </c>
      <c r="BY87" s="85" t="str">
        <f t="shared" si="22"/>
        <v>БП</v>
      </c>
      <c r="BZ87" s="114" t="str">
        <f>IFERROR(VLOOKUP(G87,vendor!$B$2:$C$1372,2,FALSE),"-")&amp;"_"&amp;IFERROR(VLOOKUP(БП23[[#This Row],[Компания]],Справочники!$A$3:$B$9,2,0),"-")</f>
        <v>-_-</v>
      </c>
      <c r="CA87" s="115" t="e">
        <f ca="1">SUM(O87:OFFSET(O87,0,#REF!-1))</f>
        <v>#REF!</v>
      </c>
      <c r="CB8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7" s="134"/>
    </row>
    <row r="88" spans="1:81" hidden="1">
      <c r="A88" s="80"/>
      <c r="B88" s="80"/>
      <c r="C88" s="80"/>
      <c r="D88" s="95" t="str">
        <f>IF(БП23[[#This Row],[Компания]]="","",$D$4)</f>
        <v/>
      </c>
      <c r="E88" s="79"/>
      <c r="F88" s="80"/>
      <c r="G88" s="80"/>
      <c r="H88" s="79"/>
      <c r="I88" s="80"/>
      <c r="J88" s="79"/>
      <c r="K88" s="79"/>
      <c r="L88" s="79"/>
      <c r="M88" s="79"/>
      <c r="N88" s="80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3">
        <f>SUM(БП23[[#This Row],[БП 2023.01]:[БП 2023.12]])</f>
        <v>0</v>
      </c>
      <c r="AB88" s="85">
        <f>IFERROR(VLOOKUP(C88,IF(B88="Внереализация",Справочники!$R$3:$S$124,IF(B88="ОП",Справочники!$I$3:$J$300,IF(B88="ВП",Справочники!$L$3:$M$186,IF(B88="УР",Справочники!$O$3:$P$93,IF(B88="КР",Справочники!$F$3:$G$36,Справочники!$F$37:$G$37))))),2,FALSE),0)</f>
        <v>0</v>
      </c>
      <c r="AC88" s="85">
        <f>IFERROR(IF($AB88="KR.09.03.00.00.00.00.00.00",VLOOKUP($L88,'Зависимые списки'!$P$55:$Q$57,2,FALSE),VLOOKUP(AB88,'NA-CF'!$A$2:$E$367,5,FALSE)),0)</f>
        <v>0</v>
      </c>
      <c r="AD88" s="85">
        <f>IFERROR(VLOOKUP(AC88,'NA-CF'!$E$2:$F$367,2,FALSE),0)</f>
        <v>0</v>
      </c>
      <c r="AE88" s="48"/>
      <c r="AF88" s="55"/>
      <c r="AG88" s="135">
        <f t="shared" si="21"/>
        <v>0</v>
      </c>
      <c r="AH88" s="135">
        <f t="shared" si="21"/>
        <v>0</v>
      </c>
      <c r="AI88" s="135">
        <f t="shared" si="21"/>
        <v>0</v>
      </c>
      <c r="AJ88" s="135">
        <f t="shared" si="21"/>
        <v>0</v>
      </c>
      <c r="AK88" s="135">
        <f t="shared" si="21"/>
        <v>0</v>
      </c>
      <c r="AL88" s="135">
        <f t="shared" si="21"/>
        <v>0</v>
      </c>
      <c r="AM88" s="135">
        <f t="shared" si="21"/>
        <v>0</v>
      </c>
      <c r="AN88" s="135">
        <f t="shared" si="21"/>
        <v>0</v>
      </c>
      <c r="AO88" s="135">
        <f t="shared" si="21"/>
        <v>0</v>
      </c>
      <c r="AP88" s="135">
        <f t="shared" si="21"/>
        <v>0</v>
      </c>
      <c r="AQ88" s="135">
        <f t="shared" si="21"/>
        <v>0</v>
      </c>
      <c r="AR88" s="135">
        <f t="shared" si="21"/>
        <v>0</v>
      </c>
      <c r="AS88" s="149">
        <f t="shared" si="19"/>
        <v>0</v>
      </c>
      <c r="AT88" s="149">
        <f t="shared" si="19"/>
        <v>0</v>
      </c>
      <c r="AU88" s="149">
        <f t="shared" si="19"/>
        <v>0</v>
      </c>
      <c r="AV88" s="149">
        <f t="shared" si="19"/>
        <v>0</v>
      </c>
      <c r="AW88" s="149">
        <f t="shared" si="18"/>
        <v>0</v>
      </c>
      <c r="AX88" s="149">
        <f t="shared" si="18"/>
        <v>0</v>
      </c>
      <c r="AY88" s="149">
        <f t="shared" si="18"/>
        <v>0</v>
      </c>
      <c r="AZ88" s="149">
        <f t="shared" si="18"/>
        <v>0</v>
      </c>
      <c r="BA88" s="149">
        <f t="shared" si="18"/>
        <v>0</v>
      </c>
      <c r="BB88" s="149">
        <f t="shared" si="18"/>
        <v>0</v>
      </c>
      <c r="BC88" s="149">
        <f t="shared" si="18"/>
        <v>0</v>
      </c>
      <c r="BD88" s="149">
        <f t="shared" si="18"/>
        <v>0</v>
      </c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85" t="str">
        <f>CONCATENATE(IFERROR(VLOOKUP(A88,'Зависимые списки'!$J$2:$K$7,2,FALSE),"-"),B88)</f>
        <v>-</v>
      </c>
      <c r="BR88" s="85" t="s">
        <v>28</v>
      </c>
      <c r="BS88" s="85" t="s">
        <v>29</v>
      </c>
      <c r="BT88" s="85" t="str">
        <f>CONCATENATE(BQ88,IFERROR(VLOOKUP(F88,'Зависимые списки'!$J$9:$K$18,2,FALSE),"-"))</f>
        <v>--</v>
      </c>
      <c r="BU88" s="85" t="str">
        <f>IFERROR(VLOOKUP(C88,'Зависимые списки'!$I$55:$J$66,2,FALSE),"Без_номенклатуры")</f>
        <v>Без_номенклатуры</v>
      </c>
      <c r="BV88" s="85" t="str">
        <f t="shared" si="16"/>
        <v>2</v>
      </c>
      <c r="BW88" s="85" t="str">
        <f>IFERROR(VLOOKUP($BT88,'Зависимые списки'!$A$45:$B$101,2,FALSE),"-")</f>
        <v>-</v>
      </c>
      <c r="BX88" s="94" t="str">
        <f>IFERROR(VLOOKUP(B88,'Зависимые списки'!$C$55:$D$59,2,FALSE),"-")</f>
        <v>-</v>
      </c>
      <c r="BY88" s="85" t="str">
        <f t="shared" si="22"/>
        <v>БП</v>
      </c>
      <c r="BZ88" s="114" t="str">
        <f>IFERROR(VLOOKUP(G88,vendor!$B$2:$C$1372,2,FALSE),"-")&amp;"_"&amp;IFERROR(VLOOKUP(БП23[[#This Row],[Компания]],Справочники!$A$3:$B$9,2,0),"-")</f>
        <v>-_-</v>
      </c>
      <c r="CA88" s="115" t="e">
        <f ca="1">SUM(O88:OFFSET(O88,0,#REF!-1))</f>
        <v>#REF!</v>
      </c>
      <c r="CB8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8" s="134"/>
    </row>
    <row r="89" spans="1:81" hidden="1">
      <c r="A89" s="80"/>
      <c r="B89" s="80"/>
      <c r="C89" s="80"/>
      <c r="D89" s="95" t="str">
        <f>IF(БП23[[#This Row],[Компания]]="","",$D$4)</f>
        <v/>
      </c>
      <c r="E89" s="79"/>
      <c r="F89" s="80"/>
      <c r="G89" s="80"/>
      <c r="H89" s="79"/>
      <c r="I89" s="80"/>
      <c r="J89" s="79"/>
      <c r="K89" s="79"/>
      <c r="L89" s="79"/>
      <c r="M89" s="79"/>
      <c r="N89" s="80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3">
        <f>SUM(БП23[[#This Row],[БП 2023.01]:[БП 2023.12]])</f>
        <v>0</v>
      </c>
      <c r="AB89" s="85">
        <f>IFERROR(VLOOKUP(C89,IF(B89="Внереализация",Справочники!$R$3:$S$124,IF(B89="ОП",Справочники!$I$3:$J$300,IF(B89="ВП",Справочники!$L$3:$M$186,IF(B89="УР",Справочники!$O$3:$P$93,IF(B89="КР",Справочники!$F$3:$G$36,Справочники!$F$37:$G$37))))),2,FALSE),0)</f>
        <v>0</v>
      </c>
      <c r="AC89" s="85">
        <f>IFERROR(IF($AB89="KR.09.03.00.00.00.00.00.00",VLOOKUP($L89,'Зависимые списки'!$P$55:$Q$57,2,FALSE),VLOOKUP(AB89,'NA-CF'!$A$2:$E$367,5,FALSE)),0)</f>
        <v>0</v>
      </c>
      <c r="AD89" s="85">
        <f>IFERROR(VLOOKUP(AC89,'NA-CF'!$E$2:$F$367,2,FALSE),0)</f>
        <v>0</v>
      </c>
      <c r="AE89" s="48"/>
      <c r="AF89" s="55"/>
      <c r="AG89" s="135">
        <f t="shared" si="21"/>
        <v>0</v>
      </c>
      <c r="AH89" s="135">
        <f t="shared" si="21"/>
        <v>0</v>
      </c>
      <c r="AI89" s="135">
        <f t="shared" si="21"/>
        <v>0</v>
      </c>
      <c r="AJ89" s="135">
        <f t="shared" si="21"/>
        <v>0</v>
      </c>
      <c r="AK89" s="135">
        <f t="shared" si="21"/>
        <v>0</v>
      </c>
      <c r="AL89" s="135">
        <f t="shared" si="21"/>
        <v>0</v>
      </c>
      <c r="AM89" s="135">
        <f t="shared" si="21"/>
        <v>0</v>
      </c>
      <c r="AN89" s="135">
        <f t="shared" si="21"/>
        <v>0</v>
      </c>
      <c r="AO89" s="135">
        <f t="shared" si="21"/>
        <v>0</v>
      </c>
      <c r="AP89" s="135">
        <f t="shared" si="21"/>
        <v>0</v>
      </c>
      <c r="AQ89" s="135">
        <f t="shared" si="21"/>
        <v>0</v>
      </c>
      <c r="AR89" s="135">
        <f t="shared" si="21"/>
        <v>0</v>
      </c>
      <c r="AS89" s="149">
        <f t="shared" si="19"/>
        <v>0</v>
      </c>
      <c r="AT89" s="149">
        <f t="shared" si="19"/>
        <v>0</v>
      </c>
      <c r="AU89" s="149">
        <f t="shared" si="19"/>
        <v>0</v>
      </c>
      <c r="AV89" s="149">
        <f t="shared" si="19"/>
        <v>0</v>
      </c>
      <c r="AW89" s="149">
        <f t="shared" si="18"/>
        <v>0</v>
      </c>
      <c r="AX89" s="149">
        <f t="shared" si="18"/>
        <v>0</v>
      </c>
      <c r="AY89" s="149">
        <f t="shared" si="18"/>
        <v>0</v>
      </c>
      <c r="AZ89" s="149">
        <f t="shared" si="18"/>
        <v>0</v>
      </c>
      <c r="BA89" s="149">
        <f t="shared" si="18"/>
        <v>0</v>
      </c>
      <c r="BB89" s="149">
        <f t="shared" si="18"/>
        <v>0</v>
      </c>
      <c r="BC89" s="149">
        <f t="shared" si="18"/>
        <v>0</v>
      </c>
      <c r="BD89" s="149">
        <f t="shared" si="18"/>
        <v>0</v>
      </c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85" t="str">
        <f>CONCATENATE(IFERROR(VLOOKUP(A89,'Зависимые списки'!$J$2:$K$7,2,FALSE),"-"),B89)</f>
        <v>-</v>
      </c>
      <c r="BR89" s="85" t="s">
        <v>28</v>
      </c>
      <c r="BS89" s="85" t="s">
        <v>29</v>
      </c>
      <c r="BT89" s="85" t="str">
        <f>CONCATENATE(BQ89,IFERROR(VLOOKUP(F89,'Зависимые списки'!$J$9:$K$18,2,FALSE),"-"))</f>
        <v>--</v>
      </c>
      <c r="BU89" s="85" t="str">
        <f>IFERROR(VLOOKUP(C89,'Зависимые списки'!$I$55:$J$66,2,FALSE),"Без_номенклатуры")</f>
        <v>Без_номенклатуры</v>
      </c>
      <c r="BV89" s="85" t="str">
        <f t="shared" si="16"/>
        <v>2</v>
      </c>
      <c r="BW89" s="85" t="str">
        <f>IFERROR(VLOOKUP($BT89,'Зависимые списки'!$A$45:$B$101,2,FALSE),"-")</f>
        <v>-</v>
      </c>
      <c r="BX89" s="94" t="str">
        <f>IFERROR(VLOOKUP(B89,'Зависимые списки'!$C$55:$D$59,2,FALSE),"-")</f>
        <v>-</v>
      </c>
      <c r="BY89" s="85" t="str">
        <f t="shared" si="22"/>
        <v>БП</v>
      </c>
      <c r="BZ89" s="114" t="str">
        <f>IFERROR(VLOOKUP(G89,vendor!$B$2:$C$1372,2,FALSE),"-")&amp;"_"&amp;IFERROR(VLOOKUP(БП23[[#This Row],[Компания]],Справочники!$A$3:$B$9,2,0),"-")</f>
        <v>-_-</v>
      </c>
      <c r="CA89" s="115" t="e">
        <f ca="1">SUM(O89:OFFSET(O89,0,#REF!-1))</f>
        <v>#REF!</v>
      </c>
      <c r="CB8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9" s="134"/>
    </row>
    <row r="90" spans="1:81" hidden="1">
      <c r="A90" s="80"/>
      <c r="B90" s="80"/>
      <c r="C90" s="80"/>
      <c r="D90" s="95" t="str">
        <f>IF(БП23[[#This Row],[Компания]]="","",$D$4)</f>
        <v/>
      </c>
      <c r="E90" s="79"/>
      <c r="F90" s="80"/>
      <c r="G90" s="80"/>
      <c r="H90" s="79"/>
      <c r="I90" s="80"/>
      <c r="J90" s="79"/>
      <c r="K90" s="79"/>
      <c r="L90" s="79"/>
      <c r="M90" s="79"/>
      <c r="N90" s="80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43">
        <f>SUM(БП23[[#This Row],[БП 2023.01]:[БП 2023.12]])</f>
        <v>0</v>
      </c>
      <c r="AB90" s="85">
        <f>IFERROR(VLOOKUP(C90,IF(B90="Внереализация",Справочники!$R$3:$S$124,IF(B90="ОП",Справочники!$I$3:$J$300,IF(B90="ВП",Справочники!$L$3:$M$186,IF(B90="УР",Справочники!$O$3:$P$93,IF(B90="КР",Справочники!$F$3:$G$36,Справочники!$F$37:$G$37))))),2,FALSE),0)</f>
        <v>0</v>
      </c>
      <c r="AC90" s="85">
        <f>IFERROR(IF($AB90="KR.09.03.00.00.00.00.00.00",VLOOKUP($L90,'Зависимые списки'!$P$55:$Q$57,2,FALSE),VLOOKUP(AB90,'NA-CF'!$A$2:$E$367,5,FALSE)),0)</f>
        <v>0</v>
      </c>
      <c r="AD90" s="85">
        <f>IFERROR(VLOOKUP(AC90,'NA-CF'!$E$2:$F$367,2,FALSE),0)</f>
        <v>0</v>
      </c>
      <c r="AE90" s="48"/>
      <c r="AF90" s="55"/>
      <c r="AG90" s="135">
        <f t="shared" si="21"/>
        <v>0</v>
      </c>
      <c r="AH90" s="135">
        <f t="shared" si="21"/>
        <v>0</v>
      </c>
      <c r="AI90" s="135">
        <f t="shared" si="21"/>
        <v>0</v>
      </c>
      <c r="AJ90" s="135">
        <f t="shared" si="21"/>
        <v>0</v>
      </c>
      <c r="AK90" s="135">
        <f t="shared" si="21"/>
        <v>0</v>
      </c>
      <c r="AL90" s="135">
        <f t="shared" si="21"/>
        <v>0</v>
      </c>
      <c r="AM90" s="135">
        <f t="shared" si="21"/>
        <v>0</v>
      </c>
      <c r="AN90" s="135">
        <f t="shared" si="21"/>
        <v>0</v>
      </c>
      <c r="AO90" s="135">
        <f t="shared" si="21"/>
        <v>0</v>
      </c>
      <c r="AP90" s="135">
        <f t="shared" si="21"/>
        <v>0</v>
      </c>
      <c r="AQ90" s="135">
        <f t="shared" si="21"/>
        <v>0</v>
      </c>
      <c r="AR90" s="135">
        <f t="shared" si="21"/>
        <v>0</v>
      </c>
      <c r="AS90" s="149">
        <f t="shared" si="19"/>
        <v>0</v>
      </c>
      <c r="AT90" s="149">
        <f t="shared" si="19"/>
        <v>0</v>
      </c>
      <c r="AU90" s="149">
        <f t="shared" si="19"/>
        <v>0</v>
      </c>
      <c r="AV90" s="149">
        <f t="shared" si="19"/>
        <v>0</v>
      </c>
      <c r="AW90" s="149">
        <f t="shared" si="18"/>
        <v>0</v>
      </c>
      <c r="AX90" s="149">
        <f t="shared" si="18"/>
        <v>0</v>
      </c>
      <c r="AY90" s="149">
        <f t="shared" si="18"/>
        <v>0</v>
      </c>
      <c r="AZ90" s="149">
        <f t="shared" si="18"/>
        <v>0</v>
      </c>
      <c r="BA90" s="149">
        <f t="shared" si="18"/>
        <v>0</v>
      </c>
      <c r="BB90" s="149">
        <f t="shared" si="18"/>
        <v>0</v>
      </c>
      <c r="BC90" s="149">
        <f t="shared" si="18"/>
        <v>0</v>
      </c>
      <c r="BD90" s="149">
        <f t="shared" si="18"/>
        <v>0</v>
      </c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85" t="str">
        <f>CONCATENATE(IFERROR(VLOOKUP(A90,'Зависимые списки'!$J$2:$K$7,2,FALSE),"-"),B90)</f>
        <v>-</v>
      </c>
      <c r="BR90" s="85" t="s">
        <v>28</v>
      </c>
      <c r="BS90" s="85" t="s">
        <v>29</v>
      </c>
      <c r="BT90" s="85" t="str">
        <f>CONCATENATE(BQ90,IFERROR(VLOOKUP(F90,'Зависимые списки'!$J$9:$K$18,2,FALSE),"-"))</f>
        <v>--</v>
      </c>
      <c r="BU90" s="85" t="str">
        <f>IFERROR(VLOOKUP(C90,'Зависимые списки'!$I$55:$J$66,2,FALSE),"Без_номенклатуры")</f>
        <v>Без_номенклатуры</v>
      </c>
      <c r="BV90" s="85" t="str">
        <f t="shared" si="16"/>
        <v>2</v>
      </c>
      <c r="BW90" s="85" t="str">
        <f>IFERROR(VLOOKUP($BT90,'Зависимые списки'!$A$45:$B$101,2,FALSE),"-")</f>
        <v>-</v>
      </c>
      <c r="BX90" s="94" t="str">
        <f>IFERROR(VLOOKUP(B90,'Зависимые списки'!$C$55:$D$59,2,FALSE),"-")</f>
        <v>-</v>
      </c>
      <c r="BY90" s="85" t="str">
        <f t="shared" si="22"/>
        <v>БП</v>
      </c>
      <c r="BZ90" s="114" t="str">
        <f>IFERROR(VLOOKUP(G90,vendor!$B$2:$C$1372,2,FALSE),"-")&amp;"_"&amp;IFERROR(VLOOKUP(БП23[[#This Row],[Компания]],Справочники!$A$3:$B$9,2,0),"-")</f>
        <v>-_-</v>
      </c>
      <c r="CA90" s="115" t="e">
        <f ca="1">SUM(O90:OFFSET(O90,0,#REF!-1))</f>
        <v>#REF!</v>
      </c>
      <c r="CB9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0" s="134"/>
    </row>
    <row r="91" spans="1:81" hidden="1">
      <c r="A91" s="80"/>
      <c r="B91" s="80"/>
      <c r="C91" s="80"/>
      <c r="D91" s="95" t="str">
        <f>IF(БП23[[#This Row],[Компания]]="","",$D$4)</f>
        <v/>
      </c>
      <c r="E91" s="79"/>
      <c r="F91" s="80"/>
      <c r="G91" s="80"/>
      <c r="H91" s="79"/>
      <c r="I91" s="80"/>
      <c r="J91" s="79"/>
      <c r="K91" s="79"/>
      <c r="L91" s="79"/>
      <c r="M91" s="79"/>
      <c r="N91" s="80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43">
        <f>SUM(БП23[[#This Row],[БП 2023.01]:[БП 2023.12]])</f>
        <v>0</v>
      </c>
      <c r="AB91" s="85">
        <f>IFERROR(VLOOKUP(C91,IF(B91="Внереализация",Справочники!$R$3:$S$124,IF(B91="ОП",Справочники!$I$3:$J$300,IF(B91="ВП",Справочники!$L$3:$M$186,IF(B91="УР",Справочники!$O$3:$P$93,IF(B91="КР",Справочники!$F$3:$G$36,Справочники!$F$37:$G$37))))),2,FALSE),0)</f>
        <v>0</v>
      </c>
      <c r="AC91" s="85">
        <f>IFERROR(IF($AB91="KR.09.03.00.00.00.00.00.00",VLOOKUP($L91,'Зависимые списки'!$P$55:$Q$57,2,FALSE),VLOOKUP(AB91,'NA-CF'!$A$2:$E$367,5,FALSE)),0)</f>
        <v>0</v>
      </c>
      <c r="AD91" s="85">
        <f>IFERROR(VLOOKUP(AC91,'NA-CF'!$E$2:$F$367,2,FALSE),0)</f>
        <v>0</v>
      </c>
      <c r="AE91" s="48"/>
      <c r="AF91" s="55"/>
      <c r="AG91" s="135">
        <f t="shared" si="21"/>
        <v>0</v>
      </c>
      <c r="AH91" s="135">
        <f t="shared" si="21"/>
        <v>0</v>
      </c>
      <c r="AI91" s="135">
        <f t="shared" si="21"/>
        <v>0</v>
      </c>
      <c r="AJ91" s="135">
        <f t="shared" si="21"/>
        <v>0</v>
      </c>
      <c r="AK91" s="135">
        <f t="shared" si="21"/>
        <v>0</v>
      </c>
      <c r="AL91" s="135">
        <f t="shared" si="21"/>
        <v>0</v>
      </c>
      <c r="AM91" s="135">
        <f t="shared" si="21"/>
        <v>0</v>
      </c>
      <c r="AN91" s="135">
        <f t="shared" si="21"/>
        <v>0</v>
      </c>
      <c r="AO91" s="135">
        <f t="shared" si="21"/>
        <v>0</v>
      </c>
      <c r="AP91" s="135">
        <f t="shared" si="21"/>
        <v>0</v>
      </c>
      <c r="AQ91" s="135">
        <f t="shared" si="21"/>
        <v>0</v>
      </c>
      <c r="AR91" s="135">
        <f t="shared" si="21"/>
        <v>0</v>
      </c>
      <c r="AS91" s="149">
        <f t="shared" si="19"/>
        <v>0</v>
      </c>
      <c r="AT91" s="149">
        <f t="shared" si="19"/>
        <v>0</v>
      </c>
      <c r="AU91" s="149">
        <f t="shared" si="19"/>
        <v>0</v>
      </c>
      <c r="AV91" s="149">
        <f t="shared" si="19"/>
        <v>0</v>
      </c>
      <c r="AW91" s="149">
        <f t="shared" si="18"/>
        <v>0</v>
      </c>
      <c r="AX91" s="149">
        <f t="shared" si="18"/>
        <v>0</v>
      </c>
      <c r="AY91" s="149">
        <f t="shared" si="18"/>
        <v>0</v>
      </c>
      <c r="AZ91" s="149">
        <f t="shared" si="18"/>
        <v>0</v>
      </c>
      <c r="BA91" s="149">
        <f t="shared" si="18"/>
        <v>0</v>
      </c>
      <c r="BB91" s="149">
        <f t="shared" si="18"/>
        <v>0</v>
      </c>
      <c r="BC91" s="149">
        <f t="shared" si="18"/>
        <v>0</v>
      </c>
      <c r="BD91" s="149">
        <f t="shared" si="18"/>
        <v>0</v>
      </c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85" t="str">
        <f>CONCATENATE(IFERROR(VLOOKUP(A91,'Зависимые списки'!$J$2:$K$7,2,FALSE),"-"),B91)</f>
        <v>-</v>
      </c>
      <c r="BR91" s="85" t="s">
        <v>28</v>
      </c>
      <c r="BS91" s="85" t="s">
        <v>29</v>
      </c>
      <c r="BT91" s="85" t="str">
        <f>CONCATENATE(BQ91,IFERROR(VLOOKUP(F91,'Зависимые списки'!$J$9:$K$18,2,FALSE),"-"))</f>
        <v>--</v>
      </c>
      <c r="BU91" s="85" t="str">
        <f>IFERROR(VLOOKUP(C91,'Зависимые списки'!$I$55:$J$66,2,FALSE),"Без_номенклатуры")</f>
        <v>Без_номенклатуры</v>
      </c>
      <c r="BV91" s="85" t="str">
        <f t="shared" si="16"/>
        <v>2</v>
      </c>
      <c r="BW91" s="85" t="str">
        <f>IFERROR(VLOOKUP($BT91,'Зависимые списки'!$A$45:$B$101,2,FALSE),"-")</f>
        <v>-</v>
      </c>
      <c r="BX91" s="94" t="str">
        <f>IFERROR(VLOOKUP(B91,'Зависимые списки'!$C$55:$D$59,2,FALSE),"-")</f>
        <v>-</v>
      </c>
      <c r="BY91" s="85" t="str">
        <f t="shared" si="22"/>
        <v>БП</v>
      </c>
      <c r="BZ91" s="114" t="str">
        <f>IFERROR(VLOOKUP(G91,vendor!$B$2:$C$1372,2,FALSE),"-")&amp;"_"&amp;IFERROR(VLOOKUP(БП23[[#This Row],[Компания]],Справочники!$A$3:$B$9,2,0),"-")</f>
        <v>-_-</v>
      </c>
      <c r="CA91" s="115" t="e">
        <f ca="1">SUM(O91:OFFSET(O91,0,#REF!-1))</f>
        <v>#REF!</v>
      </c>
      <c r="CB9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1" s="134"/>
    </row>
    <row r="92" spans="1:81" hidden="1">
      <c r="A92" s="80"/>
      <c r="B92" s="80"/>
      <c r="C92" s="80"/>
      <c r="D92" s="95" t="str">
        <f>IF(БП23[[#This Row],[Компания]]="","",$D$4)</f>
        <v/>
      </c>
      <c r="E92" s="79"/>
      <c r="F92" s="80"/>
      <c r="G92" s="80"/>
      <c r="H92" s="79"/>
      <c r="I92" s="80"/>
      <c r="J92" s="79"/>
      <c r="K92" s="79"/>
      <c r="L92" s="79"/>
      <c r="M92" s="79"/>
      <c r="N92" s="80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43">
        <f>SUM(БП23[[#This Row],[БП 2023.01]:[БП 2023.12]])</f>
        <v>0</v>
      </c>
      <c r="AB92" s="85">
        <f>IFERROR(VLOOKUP(C92,IF(B92="Внереализация",Справочники!$R$3:$S$124,IF(B92="ОП",Справочники!$I$3:$J$300,IF(B92="ВП",Справочники!$L$3:$M$186,IF(B92="УР",Справочники!$O$3:$P$93,IF(B92="КР",Справочники!$F$3:$G$36,Справочники!$F$37:$G$37))))),2,FALSE),0)</f>
        <v>0</v>
      </c>
      <c r="AC92" s="85">
        <f>IFERROR(IF($AB92="KR.09.03.00.00.00.00.00.00",VLOOKUP($L92,'Зависимые списки'!$P$55:$Q$57,2,FALSE),VLOOKUP(AB92,'NA-CF'!$A$2:$E$367,5,FALSE)),0)</f>
        <v>0</v>
      </c>
      <c r="AD92" s="85">
        <f>IFERROR(VLOOKUP(AC92,'NA-CF'!$E$2:$F$367,2,FALSE),0)</f>
        <v>0</v>
      </c>
      <c r="AE92" s="48"/>
      <c r="AF92" s="55"/>
      <c r="AG92" s="135">
        <f t="shared" si="21"/>
        <v>0</v>
      </c>
      <c r="AH92" s="135">
        <f t="shared" si="21"/>
        <v>0</v>
      </c>
      <c r="AI92" s="135">
        <f t="shared" si="21"/>
        <v>0</v>
      </c>
      <c r="AJ92" s="135">
        <f t="shared" si="21"/>
        <v>0</v>
      </c>
      <c r="AK92" s="135">
        <f t="shared" si="21"/>
        <v>0</v>
      </c>
      <c r="AL92" s="135">
        <f t="shared" si="21"/>
        <v>0</v>
      </c>
      <c r="AM92" s="135">
        <f t="shared" si="21"/>
        <v>0</v>
      </c>
      <c r="AN92" s="135">
        <f t="shared" si="21"/>
        <v>0</v>
      </c>
      <c r="AO92" s="135">
        <f t="shared" si="21"/>
        <v>0</v>
      </c>
      <c r="AP92" s="135">
        <f t="shared" si="21"/>
        <v>0</v>
      </c>
      <c r="AQ92" s="135">
        <f t="shared" si="21"/>
        <v>0</v>
      </c>
      <c r="AR92" s="135">
        <f t="shared" si="21"/>
        <v>0</v>
      </c>
      <c r="AS92" s="149">
        <f t="shared" si="19"/>
        <v>0</v>
      </c>
      <c r="AT92" s="149">
        <f t="shared" si="19"/>
        <v>0</v>
      </c>
      <c r="AU92" s="149">
        <f t="shared" si="19"/>
        <v>0</v>
      </c>
      <c r="AV92" s="149">
        <f t="shared" si="19"/>
        <v>0</v>
      </c>
      <c r="AW92" s="149">
        <f t="shared" si="18"/>
        <v>0</v>
      </c>
      <c r="AX92" s="149">
        <f t="shared" si="18"/>
        <v>0</v>
      </c>
      <c r="AY92" s="149">
        <f t="shared" si="18"/>
        <v>0</v>
      </c>
      <c r="AZ92" s="149">
        <f t="shared" si="18"/>
        <v>0</v>
      </c>
      <c r="BA92" s="149">
        <f t="shared" si="18"/>
        <v>0</v>
      </c>
      <c r="BB92" s="149">
        <f t="shared" si="18"/>
        <v>0</v>
      </c>
      <c r="BC92" s="149">
        <f t="shared" si="18"/>
        <v>0</v>
      </c>
      <c r="BD92" s="149">
        <f t="shared" si="18"/>
        <v>0</v>
      </c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85" t="str">
        <f>CONCATENATE(IFERROR(VLOOKUP(A92,'Зависимые списки'!$J$2:$K$7,2,FALSE),"-"),B92)</f>
        <v>-</v>
      </c>
      <c r="BR92" s="85" t="s">
        <v>28</v>
      </c>
      <c r="BS92" s="85" t="s">
        <v>29</v>
      </c>
      <c r="BT92" s="85" t="str">
        <f>CONCATENATE(BQ92,IFERROR(VLOOKUP(F92,'Зависимые списки'!$J$9:$K$18,2,FALSE),"-"))</f>
        <v>--</v>
      </c>
      <c r="BU92" s="85" t="str">
        <f>IFERROR(VLOOKUP(C92,'Зависимые списки'!$I$55:$J$66,2,FALSE),"Без_номенклатуры")</f>
        <v>Без_номенклатуры</v>
      </c>
      <c r="BV92" s="85" t="str">
        <f t="shared" ref="BV92:BV97" si="23">CONCATENATE(B92,"2")</f>
        <v>2</v>
      </c>
      <c r="BW92" s="85" t="str">
        <f>IFERROR(VLOOKUP($BT92,'Зависимые списки'!$A$45:$B$101,2,FALSE),"-")</f>
        <v>-</v>
      </c>
      <c r="BX92" s="94" t="str">
        <f>IFERROR(VLOOKUP(B92,'Зависимые списки'!$C$55:$D$59,2,FALSE),"-")</f>
        <v>-</v>
      </c>
      <c r="BY92" s="85" t="str">
        <f t="shared" si="22"/>
        <v>БП</v>
      </c>
      <c r="BZ92" s="114" t="str">
        <f>IFERROR(VLOOKUP(G92,vendor!$B$2:$C$1372,2,FALSE),"-")&amp;"_"&amp;IFERROR(VLOOKUP(БП23[[#This Row],[Компания]],Справочники!$A$3:$B$9,2,0),"-")</f>
        <v>-_-</v>
      </c>
      <c r="CA92" s="116" t="e">
        <f ca="1">SUM(O92:OFFSET(O92,0,#REF!-1))</f>
        <v>#REF!</v>
      </c>
      <c r="CB9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2" s="134"/>
    </row>
    <row r="93" spans="1:81" hidden="1">
      <c r="A93" s="80"/>
      <c r="B93" s="80"/>
      <c r="C93" s="80"/>
      <c r="D93" s="95" t="str">
        <f>IF(БП23[[#This Row],[Компания]]="","",$D$4)</f>
        <v/>
      </c>
      <c r="E93" s="79"/>
      <c r="F93" s="80"/>
      <c r="G93" s="80"/>
      <c r="H93" s="79"/>
      <c r="I93" s="80"/>
      <c r="J93" s="79"/>
      <c r="K93" s="79"/>
      <c r="L93" s="79"/>
      <c r="M93" s="79"/>
      <c r="N93" s="80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43">
        <f>SUM(БП23[[#This Row],[БП 2023.01]:[БП 2023.12]])</f>
        <v>0</v>
      </c>
      <c r="AB93" s="85">
        <f>IFERROR(VLOOKUP(C93,IF(B93="Внереализация",Справочники!$R$3:$S$124,IF(B93="ОП",Справочники!$I$3:$J$300,IF(B93="ВП",Справочники!$L$3:$M$186,IF(B93="УР",Справочники!$O$3:$P$93,IF(B93="КР",Справочники!$F$3:$G$36,Справочники!$F$37:$G$37))))),2,FALSE),0)</f>
        <v>0</v>
      </c>
      <c r="AC93" s="85">
        <f>IFERROR(IF($AB93="KR.09.03.00.00.00.00.00.00",VLOOKUP($L93,'Зависимые списки'!$P$55:$Q$57,2,FALSE),VLOOKUP(AB93,'NA-CF'!$A$2:$E$367,5,FALSE)),0)</f>
        <v>0</v>
      </c>
      <c r="AD93" s="85">
        <f>IFERROR(VLOOKUP(AC93,'NA-CF'!$E$2:$F$367,2,FALSE),0)</f>
        <v>0</v>
      </c>
      <c r="AE93" s="48"/>
      <c r="AF93" s="55"/>
      <c r="AG93" s="135">
        <f t="shared" si="21"/>
        <v>0</v>
      </c>
      <c r="AH93" s="135">
        <f t="shared" si="21"/>
        <v>0</v>
      </c>
      <c r="AI93" s="135">
        <f t="shared" si="21"/>
        <v>0</v>
      </c>
      <c r="AJ93" s="135">
        <f t="shared" si="21"/>
        <v>0</v>
      </c>
      <c r="AK93" s="135">
        <f t="shared" ref="AG93:AR97" si="24">IF($AE93/30&lt;=AK$1,SUMIF($O$1:$Z$1,ROUND(AK$1-($AE93/30),0),$O93:$Z93),0)*($AF93+1)</f>
        <v>0</v>
      </c>
      <c r="AL93" s="135">
        <f t="shared" si="24"/>
        <v>0</v>
      </c>
      <c r="AM93" s="135">
        <f t="shared" si="24"/>
        <v>0</v>
      </c>
      <c r="AN93" s="135">
        <f t="shared" si="24"/>
        <v>0</v>
      </c>
      <c r="AO93" s="135">
        <f t="shared" si="24"/>
        <v>0</v>
      </c>
      <c r="AP93" s="135">
        <f t="shared" si="24"/>
        <v>0</v>
      </c>
      <c r="AQ93" s="135">
        <f t="shared" si="24"/>
        <v>0</v>
      </c>
      <c r="AR93" s="135">
        <f t="shared" si="24"/>
        <v>0</v>
      </c>
      <c r="AS93" s="149">
        <f t="shared" si="19"/>
        <v>0</v>
      </c>
      <c r="AT93" s="149">
        <f t="shared" si="19"/>
        <v>0</v>
      </c>
      <c r="AU93" s="149">
        <f t="shared" si="19"/>
        <v>0</v>
      </c>
      <c r="AV93" s="149">
        <f t="shared" si="19"/>
        <v>0</v>
      </c>
      <c r="AW93" s="149">
        <f t="shared" si="18"/>
        <v>0</v>
      </c>
      <c r="AX93" s="149">
        <f t="shared" si="18"/>
        <v>0</v>
      </c>
      <c r="AY93" s="149">
        <f t="shared" si="18"/>
        <v>0</v>
      </c>
      <c r="AZ93" s="149">
        <f t="shared" si="18"/>
        <v>0</v>
      </c>
      <c r="BA93" s="149">
        <f t="shared" si="18"/>
        <v>0</v>
      </c>
      <c r="BB93" s="149">
        <f t="shared" si="18"/>
        <v>0</v>
      </c>
      <c r="BC93" s="149">
        <f t="shared" si="18"/>
        <v>0</v>
      </c>
      <c r="BD93" s="149">
        <f t="shared" si="18"/>
        <v>0</v>
      </c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85" t="str">
        <f>CONCATENATE(IFERROR(VLOOKUP(A93,'Зависимые списки'!$J$2:$K$7,2,FALSE),"-"),B93)</f>
        <v>-</v>
      </c>
      <c r="BR93" s="85" t="s">
        <v>28</v>
      </c>
      <c r="BS93" s="85" t="s">
        <v>29</v>
      </c>
      <c r="BT93" s="85" t="str">
        <f>CONCATENATE(BQ93,IFERROR(VLOOKUP(F93,'Зависимые списки'!$J$9:$K$18,2,FALSE),"-"))</f>
        <v>--</v>
      </c>
      <c r="BU93" s="85" t="str">
        <f>IFERROR(VLOOKUP(C93,'Зависимые списки'!$I$55:$J$66,2,FALSE),"Без_номенклатуры")</f>
        <v>Без_номенклатуры</v>
      </c>
      <c r="BV93" s="85" t="str">
        <f t="shared" si="23"/>
        <v>2</v>
      </c>
      <c r="BW93" s="85" t="str">
        <f>IFERROR(VLOOKUP($BT93,'Зависимые списки'!$A$45:$B$101,2,FALSE),"-")</f>
        <v>-</v>
      </c>
      <c r="BX93" s="94" t="str">
        <f>IFERROR(VLOOKUP(B93,'Зависимые списки'!$C$55:$D$59,2,FALSE),"-")</f>
        <v>-</v>
      </c>
      <c r="BY93" s="85" t="str">
        <f t="shared" si="22"/>
        <v>БП</v>
      </c>
      <c r="BZ93" s="114" t="str">
        <f>IFERROR(VLOOKUP(G93,vendor!$B$2:$C$1372,2,FALSE),"-")&amp;"_"&amp;IFERROR(VLOOKUP(БП23[[#This Row],[Компания]],Справочники!$A$3:$B$9,2,0),"-")</f>
        <v>-_-</v>
      </c>
      <c r="CA93" s="115" t="e">
        <f ca="1">SUM(O93:OFFSET(O93,0,#REF!-1))</f>
        <v>#REF!</v>
      </c>
      <c r="CB9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3" s="134"/>
    </row>
    <row r="94" spans="1:81" hidden="1">
      <c r="A94" s="80"/>
      <c r="B94" s="80"/>
      <c r="C94" s="80"/>
      <c r="D94" s="95" t="str">
        <f>IF(БП23[[#This Row],[Компания]]="","",$D$4)</f>
        <v/>
      </c>
      <c r="E94" s="79"/>
      <c r="F94" s="80"/>
      <c r="G94" s="80"/>
      <c r="H94" s="79"/>
      <c r="I94" s="80"/>
      <c r="J94" s="79"/>
      <c r="K94" s="79"/>
      <c r="L94" s="79"/>
      <c r="M94" s="79"/>
      <c r="N94" s="80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43">
        <f>SUM(БП23[[#This Row],[БП 2023.01]:[БП 2023.12]])</f>
        <v>0</v>
      </c>
      <c r="AB94" s="85">
        <f>IFERROR(VLOOKUP(C94,IF(B94="Внереализация",Справочники!$R$3:$S$124,IF(B94="ОП",Справочники!$I$3:$J$300,IF(B94="ВП",Справочники!$L$3:$M$186,IF(B94="УР",Справочники!$O$3:$P$93,IF(B94="КР",Справочники!$F$3:$G$36,Справочники!$F$37:$G$37))))),2,FALSE),0)</f>
        <v>0</v>
      </c>
      <c r="AC94" s="85">
        <f>IFERROR(IF($AB94="KR.09.03.00.00.00.00.00.00",VLOOKUP($L94,'Зависимые списки'!$P$55:$Q$57,2,FALSE),VLOOKUP(AB94,'NA-CF'!$A$2:$E$367,5,FALSE)),0)</f>
        <v>0</v>
      </c>
      <c r="AD94" s="85">
        <f>IFERROR(VLOOKUP(AC94,'NA-CF'!$E$2:$F$367,2,FALSE),0)</f>
        <v>0</v>
      </c>
      <c r="AE94" s="48"/>
      <c r="AF94" s="55"/>
      <c r="AG94" s="135">
        <f t="shared" si="24"/>
        <v>0</v>
      </c>
      <c r="AH94" s="135">
        <f t="shared" si="24"/>
        <v>0</v>
      </c>
      <c r="AI94" s="135">
        <f t="shared" si="24"/>
        <v>0</v>
      </c>
      <c r="AJ94" s="135">
        <f t="shared" si="24"/>
        <v>0</v>
      </c>
      <c r="AK94" s="135">
        <f t="shared" si="24"/>
        <v>0</v>
      </c>
      <c r="AL94" s="135">
        <f t="shared" si="24"/>
        <v>0</v>
      </c>
      <c r="AM94" s="135">
        <f t="shared" si="24"/>
        <v>0</v>
      </c>
      <c r="AN94" s="135">
        <f t="shared" si="24"/>
        <v>0</v>
      </c>
      <c r="AO94" s="135">
        <f t="shared" si="24"/>
        <v>0</v>
      </c>
      <c r="AP94" s="135">
        <f t="shared" si="24"/>
        <v>0</v>
      </c>
      <c r="AQ94" s="135">
        <f t="shared" si="24"/>
        <v>0</v>
      </c>
      <c r="AR94" s="135">
        <f t="shared" si="24"/>
        <v>0</v>
      </c>
      <c r="AS94" s="149">
        <f t="shared" si="19"/>
        <v>0</v>
      </c>
      <c r="AT94" s="149">
        <f t="shared" si="19"/>
        <v>0</v>
      </c>
      <c r="AU94" s="149">
        <f t="shared" si="19"/>
        <v>0</v>
      </c>
      <c r="AV94" s="149">
        <f t="shared" si="19"/>
        <v>0</v>
      </c>
      <c r="AW94" s="149">
        <f t="shared" si="18"/>
        <v>0</v>
      </c>
      <c r="AX94" s="149">
        <f t="shared" si="18"/>
        <v>0</v>
      </c>
      <c r="AY94" s="149">
        <f t="shared" si="18"/>
        <v>0</v>
      </c>
      <c r="AZ94" s="149">
        <f t="shared" si="18"/>
        <v>0</v>
      </c>
      <c r="BA94" s="149">
        <f t="shared" si="18"/>
        <v>0</v>
      </c>
      <c r="BB94" s="149">
        <f t="shared" si="18"/>
        <v>0</v>
      </c>
      <c r="BC94" s="149">
        <f t="shared" si="18"/>
        <v>0</v>
      </c>
      <c r="BD94" s="149">
        <f t="shared" si="18"/>
        <v>0</v>
      </c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85" t="str">
        <f>CONCATENATE(IFERROR(VLOOKUP(A94,'Зависимые списки'!$J$2:$K$7,2,FALSE),"-"),B94)</f>
        <v>-</v>
      </c>
      <c r="BR94" s="85" t="s">
        <v>28</v>
      </c>
      <c r="BS94" s="85" t="s">
        <v>29</v>
      </c>
      <c r="BT94" s="85" t="str">
        <f>CONCATENATE(BQ94,IFERROR(VLOOKUP(F94,'Зависимые списки'!$J$9:$K$18,2,FALSE),"-"))</f>
        <v>--</v>
      </c>
      <c r="BU94" s="85" t="str">
        <f>IFERROR(VLOOKUP(C94,'Зависимые списки'!$I$55:$J$66,2,FALSE),"Без_номенклатуры")</f>
        <v>Без_номенклатуры</v>
      </c>
      <c r="BV94" s="85" t="str">
        <f t="shared" si="23"/>
        <v>2</v>
      </c>
      <c r="BW94" s="85" t="str">
        <f>IFERROR(VLOOKUP($BT94,'Зависимые списки'!$A$45:$B$101,2,FALSE),"-")</f>
        <v>-</v>
      </c>
      <c r="BX94" s="94" t="str">
        <f>IFERROR(VLOOKUP(B94,'Зависимые списки'!$C$55:$D$59,2,FALSE),"-")</f>
        <v>-</v>
      </c>
      <c r="BY94" s="85" t="str">
        <f t="shared" si="22"/>
        <v>БП</v>
      </c>
      <c r="BZ94" s="114" t="str">
        <f>IFERROR(VLOOKUP(G94,vendor!$B$2:$C$1372,2,FALSE),"-")&amp;"_"&amp;IFERROR(VLOOKUP(БП23[[#This Row],[Компания]],Справочники!$A$3:$B$9,2,0),"-")</f>
        <v>-_-</v>
      </c>
      <c r="CA94" s="115" t="e">
        <f ca="1">SUM(O94:OFFSET(O94,0,#REF!-1))</f>
        <v>#REF!</v>
      </c>
      <c r="CB9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4" s="134"/>
    </row>
    <row r="95" spans="1:81" hidden="1">
      <c r="A95" s="80"/>
      <c r="B95" s="80"/>
      <c r="C95" s="80"/>
      <c r="D95" s="95" t="str">
        <f>IF(БП23[[#This Row],[Компания]]="","",$D$4)</f>
        <v/>
      </c>
      <c r="E95" s="79"/>
      <c r="F95" s="80"/>
      <c r="G95" s="80"/>
      <c r="H95" s="79"/>
      <c r="I95" s="80"/>
      <c r="J95" s="79"/>
      <c r="K95" s="79"/>
      <c r="L95" s="79"/>
      <c r="M95" s="79"/>
      <c r="N95" s="80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43">
        <f>SUM(БП23[[#This Row],[БП 2023.01]:[БП 2023.12]])</f>
        <v>0</v>
      </c>
      <c r="AB95" s="85">
        <f>IFERROR(VLOOKUP(C95,IF(B95="Внереализация",Справочники!$R$3:$S$124,IF(B95="ОП",Справочники!$I$3:$J$300,IF(B95="ВП",Справочники!$L$3:$M$186,IF(B95="УР",Справочники!$O$3:$P$93,IF(B95="КР",Справочники!$F$3:$G$36,Справочники!$F$37:$G$37))))),2,FALSE),0)</f>
        <v>0</v>
      </c>
      <c r="AC95" s="85">
        <f>IFERROR(IF($AB95="KR.09.03.00.00.00.00.00.00",VLOOKUP($L95,'Зависимые списки'!$P$55:$Q$57,2,FALSE),VLOOKUP(AB95,'NA-CF'!$A$2:$E$367,5,FALSE)),0)</f>
        <v>0</v>
      </c>
      <c r="AD95" s="85">
        <f>IFERROR(VLOOKUP(AC95,'NA-CF'!$E$2:$F$367,2,FALSE),0)</f>
        <v>0</v>
      </c>
      <c r="AE95" s="48"/>
      <c r="AF95" s="55"/>
      <c r="AG95" s="135">
        <f t="shared" si="24"/>
        <v>0</v>
      </c>
      <c r="AH95" s="135">
        <f t="shared" si="24"/>
        <v>0</v>
      </c>
      <c r="AI95" s="135">
        <f t="shared" si="24"/>
        <v>0</v>
      </c>
      <c r="AJ95" s="135">
        <f t="shared" si="24"/>
        <v>0</v>
      </c>
      <c r="AK95" s="135">
        <f t="shared" si="24"/>
        <v>0</v>
      </c>
      <c r="AL95" s="135">
        <f t="shared" si="24"/>
        <v>0</v>
      </c>
      <c r="AM95" s="135">
        <f t="shared" si="24"/>
        <v>0</v>
      </c>
      <c r="AN95" s="135">
        <f t="shared" si="24"/>
        <v>0</v>
      </c>
      <c r="AO95" s="135">
        <f t="shared" si="24"/>
        <v>0</v>
      </c>
      <c r="AP95" s="135">
        <f t="shared" si="24"/>
        <v>0</v>
      </c>
      <c r="AQ95" s="135">
        <f t="shared" si="24"/>
        <v>0</v>
      </c>
      <c r="AR95" s="135">
        <f t="shared" si="24"/>
        <v>0</v>
      </c>
      <c r="AS95" s="149">
        <f t="shared" si="19"/>
        <v>0</v>
      </c>
      <c r="AT95" s="149">
        <f t="shared" si="19"/>
        <v>0</v>
      </c>
      <c r="AU95" s="149">
        <f t="shared" si="19"/>
        <v>0</v>
      </c>
      <c r="AV95" s="149">
        <f t="shared" si="19"/>
        <v>0</v>
      </c>
      <c r="AW95" s="149">
        <f t="shared" si="18"/>
        <v>0</v>
      </c>
      <c r="AX95" s="149">
        <f t="shared" si="18"/>
        <v>0</v>
      </c>
      <c r="AY95" s="149">
        <f t="shared" si="18"/>
        <v>0</v>
      </c>
      <c r="AZ95" s="149">
        <f t="shared" si="18"/>
        <v>0</v>
      </c>
      <c r="BA95" s="149">
        <f t="shared" si="18"/>
        <v>0</v>
      </c>
      <c r="BB95" s="149">
        <f t="shared" si="18"/>
        <v>0</v>
      </c>
      <c r="BC95" s="149">
        <f t="shared" si="18"/>
        <v>0</v>
      </c>
      <c r="BD95" s="149">
        <f t="shared" si="18"/>
        <v>0</v>
      </c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85" t="str">
        <f>CONCATENATE(IFERROR(VLOOKUP(A95,'Зависимые списки'!$J$2:$K$7,2,FALSE),"-"),B95)</f>
        <v>-</v>
      </c>
      <c r="BR95" s="85" t="s">
        <v>28</v>
      </c>
      <c r="BS95" s="85" t="s">
        <v>29</v>
      </c>
      <c r="BT95" s="85" t="str">
        <f>CONCATENATE(BQ95,IFERROR(VLOOKUP(F95,'Зависимые списки'!$J$9:$K$18,2,FALSE),"-"))</f>
        <v>--</v>
      </c>
      <c r="BU95" s="85" t="str">
        <f>IFERROR(VLOOKUP(C95,'Зависимые списки'!$I$55:$J$66,2,FALSE),"Без_номенклатуры")</f>
        <v>Без_номенклатуры</v>
      </c>
      <c r="BV95" s="85" t="str">
        <f t="shared" si="23"/>
        <v>2</v>
      </c>
      <c r="BW95" s="85" t="str">
        <f>IFERROR(VLOOKUP($BT95,'Зависимые списки'!$A$45:$B$101,2,FALSE),"-")</f>
        <v>-</v>
      </c>
      <c r="BX95" s="94" t="str">
        <f>IFERROR(VLOOKUP(B95,'Зависимые списки'!$C$55:$D$59,2,FALSE),"-")</f>
        <v>-</v>
      </c>
      <c r="BY95" s="85" t="str">
        <f t="shared" si="22"/>
        <v>БП</v>
      </c>
      <c r="BZ95" s="114" t="str">
        <f>IFERROR(VLOOKUP(G95,vendor!$B$2:$C$1372,2,FALSE),"-")&amp;"_"&amp;IFERROR(VLOOKUP(БП23[[#This Row],[Компания]],Справочники!$A$3:$B$9,2,0),"-")</f>
        <v>-_-</v>
      </c>
      <c r="CA95" s="115" t="e">
        <f ca="1">SUM(O95:OFFSET(O95,0,#REF!-1))</f>
        <v>#REF!</v>
      </c>
      <c r="CB9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5" s="134"/>
    </row>
    <row r="96" spans="1:81" hidden="1">
      <c r="A96" s="80"/>
      <c r="B96" s="80"/>
      <c r="C96" s="80"/>
      <c r="D96" s="95" t="str">
        <f>IF(БП23[[#This Row],[Компания]]="","",$D$4)</f>
        <v/>
      </c>
      <c r="E96" s="79"/>
      <c r="F96" s="80"/>
      <c r="G96" s="80"/>
      <c r="H96" s="79"/>
      <c r="I96" s="80"/>
      <c r="J96" s="79"/>
      <c r="K96" s="79"/>
      <c r="L96" s="79"/>
      <c r="M96" s="79"/>
      <c r="N96" s="80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43">
        <f>SUM(БП23[[#This Row],[БП 2023.01]:[БП 2023.12]])</f>
        <v>0</v>
      </c>
      <c r="AB96" s="85">
        <f>IFERROR(VLOOKUP(C96,IF(B96="Внереализация",Справочники!$R$3:$S$124,IF(B96="ОП",Справочники!$I$3:$J$300,IF(B96="ВП",Справочники!$L$3:$M$186,IF(B96="УР",Справочники!$O$3:$P$93,IF(B96="КР",Справочники!$F$3:$G$36,Справочники!$F$37:$G$37))))),2,FALSE),0)</f>
        <v>0</v>
      </c>
      <c r="AC96" s="85">
        <f>IFERROR(IF($AB96="KR.09.03.00.00.00.00.00.00",VLOOKUP($L96,'Зависимые списки'!$P$55:$Q$57,2,FALSE),VLOOKUP(AB96,'NA-CF'!$A$2:$E$367,5,FALSE)),0)</f>
        <v>0</v>
      </c>
      <c r="AD96" s="85">
        <f>IFERROR(VLOOKUP(AC96,'NA-CF'!$E$2:$F$367,2,FALSE),0)</f>
        <v>0</v>
      </c>
      <c r="AE96" s="48"/>
      <c r="AF96" s="55"/>
      <c r="AG96" s="135">
        <f t="shared" si="24"/>
        <v>0</v>
      </c>
      <c r="AH96" s="135">
        <f t="shared" si="24"/>
        <v>0</v>
      </c>
      <c r="AI96" s="135">
        <f t="shared" si="24"/>
        <v>0</v>
      </c>
      <c r="AJ96" s="135">
        <f t="shared" si="24"/>
        <v>0</v>
      </c>
      <c r="AK96" s="135">
        <f t="shared" si="24"/>
        <v>0</v>
      </c>
      <c r="AL96" s="135">
        <f t="shared" si="24"/>
        <v>0</v>
      </c>
      <c r="AM96" s="135">
        <f t="shared" si="24"/>
        <v>0</v>
      </c>
      <c r="AN96" s="135">
        <f t="shared" si="24"/>
        <v>0</v>
      </c>
      <c r="AO96" s="135">
        <f t="shared" si="24"/>
        <v>0</v>
      </c>
      <c r="AP96" s="135">
        <f t="shared" si="24"/>
        <v>0</v>
      </c>
      <c r="AQ96" s="135">
        <f t="shared" si="24"/>
        <v>0</v>
      </c>
      <c r="AR96" s="135">
        <f t="shared" si="24"/>
        <v>0</v>
      </c>
      <c r="AS96" s="149">
        <f t="shared" si="19"/>
        <v>0</v>
      </c>
      <c r="AT96" s="149">
        <f t="shared" si="19"/>
        <v>0</v>
      </c>
      <c r="AU96" s="149">
        <f t="shared" si="19"/>
        <v>0</v>
      </c>
      <c r="AV96" s="149">
        <f t="shared" si="19"/>
        <v>0</v>
      </c>
      <c r="AW96" s="149">
        <f t="shared" si="18"/>
        <v>0</v>
      </c>
      <c r="AX96" s="149">
        <f t="shared" si="18"/>
        <v>0</v>
      </c>
      <c r="AY96" s="149">
        <f t="shared" si="18"/>
        <v>0</v>
      </c>
      <c r="AZ96" s="149">
        <f t="shared" si="18"/>
        <v>0</v>
      </c>
      <c r="BA96" s="149">
        <f t="shared" si="18"/>
        <v>0</v>
      </c>
      <c r="BB96" s="149">
        <f t="shared" si="18"/>
        <v>0</v>
      </c>
      <c r="BC96" s="149">
        <f t="shared" si="18"/>
        <v>0</v>
      </c>
      <c r="BD96" s="149">
        <f t="shared" si="18"/>
        <v>0</v>
      </c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85" t="str">
        <f>CONCATENATE(IFERROR(VLOOKUP(A96,'Зависимые списки'!$J$2:$K$7,2,FALSE),"-"),B96)</f>
        <v>-</v>
      </c>
      <c r="BR96" s="85" t="s">
        <v>28</v>
      </c>
      <c r="BS96" s="85" t="s">
        <v>29</v>
      </c>
      <c r="BT96" s="85" t="str">
        <f>CONCATENATE(BQ96,IFERROR(VLOOKUP(F96,'Зависимые списки'!$J$9:$K$18,2,FALSE),"-"))</f>
        <v>--</v>
      </c>
      <c r="BU96" s="85" t="str">
        <f>IFERROR(VLOOKUP(C96,'Зависимые списки'!$I$55:$J$66,2,FALSE),"Без_номенклатуры")</f>
        <v>Без_номенклатуры</v>
      </c>
      <c r="BV96" s="85" t="str">
        <f t="shared" si="23"/>
        <v>2</v>
      </c>
      <c r="BW96" s="85" t="str">
        <f>IFERROR(VLOOKUP($BT96,'Зависимые списки'!$A$45:$B$101,2,FALSE),"-")</f>
        <v>-</v>
      </c>
      <c r="BX96" s="94" t="str">
        <f>IFERROR(VLOOKUP(B96,'Зависимые списки'!$C$55:$D$59,2,FALSE),"-")</f>
        <v>-</v>
      </c>
      <c r="BY96" s="85" t="str">
        <f t="shared" si="22"/>
        <v>БП</v>
      </c>
      <c r="BZ96" s="114" t="str">
        <f>IFERROR(VLOOKUP(G96,vendor!$B$2:$C$1372,2,FALSE),"-")&amp;"_"&amp;IFERROR(VLOOKUP(БП23[[#This Row],[Компания]],Справочники!$A$3:$B$9,2,0),"-")</f>
        <v>-_-</v>
      </c>
      <c r="CA96" s="115" t="e">
        <f ca="1">SUM(O96:OFFSET(O96,0,#REF!-1))</f>
        <v>#REF!</v>
      </c>
      <c r="CB9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6" s="134"/>
    </row>
    <row r="97" spans="1:81" hidden="1">
      <c r="A97" s="80"/>
      <c r="B97" s="80"/>
      <c r="C97" s="80"/>
      <c r="D97" s="95" t="str">
        <f>IF(БП23[[#This Row],[Компания]]="","",$D$4)</f>
        <v/>
      </c>
      <c r="E97" s="79"/>
      <c r="F97" s="80"/>
      <c r="G97" s="80"/>
      <c r="H97" s="79"/>
      <c r="I97" s="80"/>
      <c r="J97" s="79"/>
      <c r="K97" s="79"/>
      <c r="L97" s="79"/>
      <c r="M97" s="79"/>
      <c r="N97" s="80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43">
        <f>SUM(БП23[[#This Row],[БП 2023.01]:[БП 2023.12]])</f>
        <v>0</v>
      </c>
      <c r="AB97" s="85">
        <f>IFERROR(VLOOKUP(C97,IF(B97="Внереализация",Справочники!$R$3:$S$124,IF(B97="ОП",Справочники!$I$3:$J$300,IF(B97="ВП",Справочники!$L$3:$M$186,IF(B97="УР",Справочники!$O$3:$P$93,IF(B97="КР",Справочники!$F$3:$G$36,Справочники!$F$37:$G$37))))),2,FALSE),0)</f>
        <v>0</v>
      </c>
      <c r="AC97" s="85">
        <f>IFERROR(IF($AB97="KR.09.03.00.00.00.00.00.00",VLOOKUP($L97,'Зависимые списки'!$P$55:$Q$57,2,FALSE),VLOOKUP(AB97,'NA-CF'!$A$2:$E$367,5,FALSE)),0)</f>
        <v>0</v>
      </c>
      <c r="AD97" s="85">
        <f>IFERROR(VLOOKUP(AC97,'NA-CF'!$E$2:$F$367,2,FALSE),0)</f>
        <v>0</v>
      </c>
      <c r="AE97" s="48"/>
      <c r="AF97" s="55"/>
      <c r="AG97" s="135">
        <f t="shared" si="24"/>
        <v>0</v>
      </c>
      <c r="AH97" s="135">
        <f t="shared" si="24"/>
        <v>0</v>
      </c>
      <c r="AI97" s="135">
        <f t="shared" si="24"/>
        <v>0</v>
      </c>
      <c r="AJ97" s="135">
        <f t="shared" si="24"/>
        <v>0</v>
      </c>
      <c r="AK97" s="135">
        <f t="shared" si="24"/>
        <v>0</v>
      </c>
      <c r="AL97" s="135">
        <f t="shared" si="24"/>
        <v>0</v>
      </c>
      <c r="AM97" s="135">
        <f t="shared" si="24"/>
        <v>0</v>
      </c>
      <c r="AN97" s="135">
        <f t="shared" si="24"/>
        <v>0</v>
      </c>
      <c r="AO97" s="135">
        <f t="shared" si="24"/>
        <v>0</v>
      </c>
      <c r="AP97" s="135">
        <f t="shared" si="24"/>
        <v>0</v>
      </c>
      <c r="AQ97" s="135">
        <f t="shared" si="24"/>
        <v>0</v>
      </c>
      <c r="AR97" s="135">
        <f t="shared" si="24"/>
        <v>0</v>
      </c>
      <c r="AS97" s="149">
        <f t="shared" si="19"/>
        <v>0</v>
      </c>
      <c r="AT97" s="149">
        <f t="shared" si="19"/>
        <v>0</v>
      </c>
      <c r="AU97" s="149">
        <f t="shared" si="19"/>
        <v>0</v>
      </c>
      <c r="AV97" s="149">
        <f t="shared" si="19"/>
        <v>0</v>
      </c>
      <c r="AW97" s="149">
        <f t="shared" si="18"/>
        <v>0</v>
      </c>
      <c r="AX97" s="149">
        <f t="shared" si="18"/>
        <v>0</v>
      </c>
      <c r="AY97" s="149">
        <f t="shared" si="18"/>
        <v>0</v>
      </c>
      <c r="AZ97" s="149">
        <f t="shared" si="18"/>
        <v>0</v>
      </c>
      <c r="BA97" s="149">
        <f t="shared" si="18"/>
        <v>0</v>
      </c>
      <c r="BB97" s="149">
        <f t="shared" si="18"/>
        <v>0</v>
      </c>
      <c r="BC97" s="149">
        <f t="shared" si="18"/>
        <v>0</v>
      </c>
      <c r="BD97" s="149">
        <f t="shared" si="18"/>
        <v>0</v>
      </c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85" t="str">
        <f>CONCATENATE(IFERROR(VLOOKUP(A97,'Зависимые списки'!$J$2:$K$7,2,FALSE),"-"),B97)</f>
        <v>-</v>
      </c>
      <c r="BR97" s="85" t="s">
        <v>28</v>
      </c>
      <c r="BS97" s="85" t="s">
        <v>29</v>
      </c>
      <c r="BT97" s="85" t="str">
        <f>CONCATENATE(BQ97,IFERROR(VLOOKUP(F97,'Зависимые списки'!$J$9:$K$18,2,FALSE),"-"))</f>
        <v>--</v>
      </c>
      <c r="BU97" s="85" t="str">
        <f>IFERROR(VLOOKUP(C97,'Зависимые списки'!$I$55:$J$66,2,FALSE),"Без_номенклатуры")</f>
        <v>Без_номенклатуры</v>
      </c>
      <c r="BV97" s="85" t="str">
        <f t="shared" si="23"/>
        <v>2</v>
      </c>
      <c r="BW97" s="85" t="str">
        <f>IFERROR(VLOOKUP($BT97,'Зависимые списки'!$A$45:$B$101,2,FALSE),"-")</f>
        <v>-</v>
      </c>
      <c r="BX97" s="94" t="str">
        <f>IFERROR(VLOOKUP(B97,'Зависимые списки'!$C$55:$D$59,2,FALSE),"-")</f>
        <v>-</v>
      </c>
      <c r="BY97" s="85" t="str">
        <f t="shared" si="22"/>
        <v>БП</v>
      </c>
      <c r="BZ97" s="114" t="str">
        <f>IFERROR(VLOOKUP(G97,vendor!$B$2:$C$1372,2,FALSE),"-")&amp;"_"&amp;IFERROR(VLOOKUP(БП23[[#This Row],[Компания]],Справочники!$A$3:$B$9,2,0),"-")</f>
        <v>-_-</v>
      </c>
      <c r="CA97" s="115" t="e">
        <f ca="1">SUM(O97:OFFSET(O97,0,#REF!-1))</f>
        <v>#REF!</v>
      </c>
      <c r="CB9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7" s="134"/>
    </row>
    <row r="98" spans="1:81">
      <c r="A98" s="80" t="s">
        <v>8187</v>
      </c>
      <c r="B98" s="80"/>
      <c r="C98" s="80"/>
      <c r="D98" s="95"/>
      <c r="E98" s="79"/>
      <c r="F98" s="80"/>
      <c r="G98" s="80"/>
      <c r="H98" s="80"/>
      <c r="I98" s="80"/>
      <c r="J98" s="79"/>
      <c r="K98" s="79"/>
      <c r="L98" s="79"/>
      <c r="M98" s="79"/>
      <c r="N98" s="80"/>
      <c r="O98" s="126">
        <f>SUBTOTAL(109,БП23[БП 2023.01])</f>
        <v>1586.7230600000003</v>
      </c>
      <c r="P98" s="126" t="e">
        <f>SUBTOTAL(109,'БП23' БП23[БП 2023.02] )</f>
        <v>#NAME?</v>
      </c>
      <c r="Q98" s="126">
        <f>SUBTOTAL(109,БП23[БП 2023.03])</f>
        <v>1498.1721200000002</v>
      </c>
      <c r="R98" s="126">
        <f>SUBTOTAL(109,БП23[БП 2023.04])</f>
        <v>1101.4658600000002</v>
      </c>
      <c r="S98" s="126">
        <f>SUBTOTAL(109,БП23[БП 2023.05])</f>
        <v>1179.7793800000002</v>
      </c>
      <c r="T98" s="126">
        <f>SUBTOTAL(109,БП23[БП 2023.06])</f>
        <v>975.03950000000009</v>
      </c>
      <c r="U98" s="126">
        <f>SUBTOTAL(109,БП23[ БП 2023.07])</f>
        <v>967.36476000000005</v>
      </c>
      <c r="V98" s="126">
        <f>SUBTOTAL(109,БП23[БП 2023.08])</f>
        <v>1020.5896600000001</v>
      </c>
      <c r="W98" s="126">
        <f>SUBTOTAL(109,БП23[БП 2023.09])</f>
        <v>1093.7911200000001</v>
      </c>
      <c r="X98" s="126">
        <f>SUBTOTAL(109,БП23[БП 2023.10])</f>
        <v>1101.4658600000002</v>
      </c>
      <c r="Y98" s="126">
        <f>SUBTOTAL(109,БП23[БП 2023.11])</f>
        <v>1147.01602</v>
      </c>
      <c r="Z98" s="126">
        <f>SUBTOTAL(109,БП23[БП 2023.12])</f>
        <v>1101.4658600000002</v>
      </c>
      <c r="AA98" s="580">
        <f>SUBTOTAL(109,БП23[БП Итого год])</f>
        <v>14278.72006</v>
      </c>
      <c r="AB98" s="85"/>
      <c r="AC98" s="85"/>
      <c r="AD98" s="85"/>
      <c r="AE98" s="48"/>
      <c r="AF98" s="151"/>
      <c r="AG98" s="88">
        <f>SUBTOTAL(109,БП23[БДДС БП 2023.01])</f>
        <v>485.25719999999995</v>
      </c>
      <c r="AH98" s="88">
        <f>SUBTOTAL(109,БП23[БДДС БП 2023.02])</f>
        <v>485.25719999999995</v>
      </c>
      <c r="AI98" s="88">
        <f>SUBTOTAL(109,БП23[БДДС БП 2023.03])</f>
        <v>485.25719999999995</v>
      </c>
      <c r="AJ98" s="88">
        <f>SUBTOTAL(109,БП23[БДДС БП 2023.04])</f>
        <v>0</v>
      </c>
      <c r="AK98" s="88">
        <f>SUBTOTAL(109,БП23[БДДС БП 2023.05])</f>
        <v>1321.7590319999999</v>
      </c>
      <c r="AL98" s="88">
        <f>SUBTOTAL(109,БП23[БДДС БП 2023.06])</f>
        <v>1224.707592</v>
      </c>
      <c r="AM98" s="88">
        <f>SUBTOTAL(109,БП23[БДДС БП 2023.07])</f>
        <v>1215.4979040000001</v>
      </c>
      <c r="AN98" s="88">
        <f>SUBTOTAL(109,БП23[БДДС БП 2023.08])</f>
        <v>1321.7590319999999</v>
      </c>
      <c r="AO98" s="88">
        <f>SUBTOTAL(109,БП23[БДДС БП 2023.09])</f>
        <v>1415.7352560000002</v>
      </c>
      <c r="AP98" s="88">
        <f>SUBTOTAL(109,БП23[БДДС БП 2023.10])</f>
        <v>1170.0473999999999</v>
      </c>
      <c r="AQ98" s="88">
        <f>SUBTOTAL(109,БП23[БДДС БП 2023.11])</f>
        <v>1160.837712</v>
      </c>
      <c r="AR98" s="88">
        <f>SUBTOTAL(109,БП23[БДДС БП 2023.12])</f>
        <v>1224.707592</v>
      </c>
      <c r="AS98" s="88">
        <f>SUBTOTAL(109,БП23[БДДС БП 
2024.01])</f>
        <v>1312.549344</v>
      </c>
      <c r="AT98" s="88">
        <f>SUBTOTAL(109,БП23[БДДС БП 
2024.02])</f>
        <v>1321.7590319999999</v>
      </c>
      <c r="AU98" s="88">
        <f>SUBTOTAL(109,БП23[БДДС БП 
2024.03])</f>
        <v>1376.419224</v>
      </c>
      <c r="AV98" s="88">
        <f>SUBTOTAL(109,БП23[БДДС БП 
2024.04])</f>
        <v>1321.7590319999999</v>
      </c>
      <c r="AW98" s="88">
        <f>SUBTOTAL(109,БП23[БДДС БП 
2024.05])</f>
        <v>0</v>
      </c>
      <c r="AX98" s="88">
        <f>SUBTOTAL(109,БП23[БДДС БП 
2024.06])</f>
        <v>0</v>
      </c>
      <c r="AY98" s="88">
        <f>SUBTOTAL(109,БП23[БДДС БП 
2024.07])</f>
        <v>0</v>
      </c>
      <c r="AZ98" s="88">
        <f>SUBTOTAL(109,БП23[БДДС БП 
2024.08])</f>
        <v>0</v>
      </c>
      <c r="BA98" s="88">
        <f>SUBTOTAL(109,БП23[БДДС БП 
2024.09])</f>
        <v>0</v>
      </c>
      <c r="BB98" s="88">
        <f>SUBTOTAL(109,БП23[БДДС БП 
2024.10])</f>
        <v>0</v>
      </c>
      <c r="BC98" s="88">
        <f>SUBTOTAL(109,БП23[БДДС БП 
2024.11])</f>
        <v>0</v>
      </c>
      <c r="BD98" s="88">
        <f>SUBTOTAL(109,БП23[БДДС БП 
2024.12])</f>
        <v>0</v>
      </c>
      <c r="BE98" s="86">
        <f>SUBTOTAL(109,БП23[КЗ БП 2023.01])</f>
        <v>1352.9317919999999</v>
      </c>
      <c r="BF98" s="86">
        <f>SUBTOTAL(109,БП23[КЗ БП 2023.02])</f>
        <v>1201.2201599999999</v>
      </c>
      <c r="BG98" s="86">
        <f>SUBTOTAL(109,БП23[КЗ БП 2023.03])</f>
        <v>1201.2201599999999</v>
      </c>
      <c r="BH98" s="86">
        <f>SUBTOTAL(109,БП23[КЗ БП 2023.04])</f>
        <v>1201.2201600000001</v>
      </c>
      <c r="BI98" s="86">
        <f>SUBTOTAL(109,БП23[КЗ БП 2023.05])</f>
        <v>0</v>
      </c>
      <c r="BJ98" s="86">
        <f>SUBTOTAL(109,БП23[КЗ БП 2023.06])</f>
        <v>0</v>
      </c>
      <c r="BK98" s="86">
        <f>SUBTOTAL(109,БП23[КЗ БП 2023.07])</f>
        <v>0</v>
      </c>
      <c r="BL98" s="86">
        <f>SUBTOTAL(109,БП23[КЗ БП 2023.08])</f>
        <v>0</v>
      </c>
      <c r="BM98" s="86">
        <f>SUBTOTAL(109,БП23[КЗ БП 2023.09])</f>
        <v>0</v>
      </c>
      <c r="BN98" s="86">
        <f>SUBTOTAL(109,БП23[КЗ БП 2023.10])</f>
        <v>0</v>
      </c>
      <c r="BO98" s="86">
        <f>SUBTOTAL(109,БП23[КЗ БП 2023.11])</f>
        <v>0</v>
      </c>
      <c r="BP98" s="86">
        <f>SUBTOTAL(109,БП23[КЗ БП 2023.12])</f>
        <v>0</v>
      </c>
      <c r="BQ98" s="85"/>
      <c r="BR98" s="85"/>
      <c r="BS98" s="85"/>
      <c r="BT98" s="85"/>
      <c r="BU98" s="85"/>
      <c r="BV98" s="85"/>
      <c r="BW98" s="85"/>
      <c r="BX98" s="94"/>
      <c r="BY98" s="85"/>
      <c r="BZ98" s="85">
        <f>SUBTOTAL(103,БП23[Контрагент_копмания])</f>
        <v>8</v>
      </c>
      <c r="CA98" s="7"/>
      <c r="CB98" s="85"/>
      <c r="CC98" s="85"/>
    </row>
    <row r="99" spans="1:81">
      <c r="A99" s="45"/>
      <c r="B99" s="48"/>
      <c r="C99" s="45"/>
      <c r="D99" s="49"/>
      <c r="E99" s="51"/>
      <c r="F99" s="49"/>
      <c r="G99" s="49"/>
      <c r="H99" s="49"/>
      <c r="I99" s="49"/>
      <c r="J99" s="49"/>
      <c r="K99" s="49"/>
      <c r="L99" s="51"/>
      <c r="M99" s="49"/>
      <c r="O99" s="126">
        <v>17441.875</v>
      </c>
      <c r="P99" s="126">
        <v>20799.098410000002</v>
      </c>
      <c r="Q99" s="126">
        <v>25542.654429999999</v>
      </c>
      <c r="R99" s="126">
        <v>20338.142839999997</v>
      </c>
      <c r="S99" s="126">
        <v>21452.768760000003</v>
      </c>
      <c r="T99" s="126">
        <v>21459.719571999998</v>
      </c>
      <c r="U99" s="126">
        <v>24872.902939999996</v>
      </c>
      <c r="V99" s="126">
        <v>21710.466490000003</v>
      </c>
      <c r="W99" s="126">
        <v>17046.20838</v>
      </c>
      <c r="X99" s="126">
        <v>16685.544195400002</v>
      </c>
      <c r="Y99" s="126">
        <v>16554.417529999999</v>
      </c>
      <c r="Z99" s="126">
        <v>11502.985359999999</v>
      </c>
      <c r="AA99" s="123">
        <v>235406.78390740004</v>
      </c>
      <c r="AB99" s="84"/>
      <c r="AC99" s="84"/>
      <c r="AD99" s="84"/>
      <c r="AE99" s="48"/>
      <c r="AF99" s="55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Q99" s="84"/>
      <c r="BR99" s="84"/>
      <c r="BS99" s="84"/>
      <c r="BT99" s="84"/>
      <c r="BU99" s="84"/>
      <c r="BV99" s="84"/>
      <c r="BW99" s="84"/>
      <c r="BX99" s="91"/>
    </row>
    <row r="100" spans="1:81">
      <c r="A100" s="45"/>
      <c r="B100" s="48"/>
      <c r="C100" s="45"/>
      <c r="D100" s="49"/>
      <c r="E100" s="51"/>
      <c r="F100" s="49"/>
      <c r="G100" s="49"/>
      <c r="H100" s="49"/>
      <c r="I100" s="49"/>
      <c r="J100" s="49"/>
      <c r="K100" s="49"/>
      <c r="L100" s="51"/>
      <c r="M100" s="49"/>
      <c r="O100" s="126">
        <f>БП23[[#Totals],[БП 2023.01]]-O99</f>
        <v>-15855.15194</v>
      </c>
      <c r="P100" s="126" t="e">
        <f>БП23[[#Totals],[БП 2023.02]]-P99</f>
        <v>#NAME?</v>
      </c>
      <c r="Q100" s="126">
        <f>БП23[[#Totals],[БП 2023.03]]-Q99</f>
        <v>-24044.482309999999</v>
      </c>
      <c r="R100" s="126">
        <f>БП23[[#Totals],[БП 2023.04]]-R99</f>
        <v>-19236.676979999997</v>
      </c>
      <c r="S100" s="126">
        <f>БП23[[#Totals],[БП 2023.05]]-S99</f>
        <v>-20272.989380000003</v>
      </c>
      <c r="T100" s="126">
        <f>БП23[[#Totals],[БП 2023.06]]-T99</f>
        <v>-20484.680071999999</v>
      </c>
      <c r="U100" s="126">
        <f>БП23[[#Totals],[ БП 2023.07]]-U99</f>
        <v>-23905.538179999996</v>
      </c>
      <c r="V100" s="126">
        <f>БП23[[#Totals],[БП 2023.08]]-V99</f>
        <v>-20689.876830000001</v>
      </c>
      <c r="W100" s="126">
        <f>БП23[[#Totals],[БП 2023.09]]-W99</f>
        <v>-15952.41726</v>
      </c>
      <c r="X100" s="126">
        <f>БП23[[#Totals],[БП 2023.10]]-X99</f>
        <v>-15584.078335400001</v>
      </c>
      <c r="Y100" s="126">
        <f>БП23[[#Totals],[БП 2023.11]]-Y99</f>
        <v>-15407.40151</v>
      </c>
      <c r="Z100" s="126">
        <f>БП23[[#Totals],[БП 2023.12]]-Z99</f>
        <v>-10401.519499999999</v>
      </c>
      <c r="AA100" s="126">
        <f>БП23[[#Totals],[БП Итого год]]-AA99</f>
        <v>-221128.06384740004</v>
      </c>
      <c r="AB100" s="84"/>
      <c r="AC100" s="84"/>
      <c r="AD100" s="84"/>
      <c r="AE100" s="48"/>
      <c r="AF100" s="55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6"/>
      <c r="AT100" s="86"/>
      <c r="AU100" s="138"/>
      <c r="AV100" s="138"/>
      <c r="AW100" s="138"/>
      <c r="AX100" s="138"/>
      <c r="AY100" s="138"/>
      <c r="AZ100" s="138">
        <v>0</v>
      </c>
      <c r="BA100" s="138"/>
      <c r="BB100" s="138"/>
      <c r="BC100" s="138">
        <v>0</v>
      </c>
      <c r="BD100" s="138">
        <v>0</v>
      </c>
      <c r="BE100" s="150"/>
      <c r="BF100" s="150"/>
      <c r="BG100" s="150"/>
      <c r="BH100" s="150"/>
      <c r="BQ100" s="84"/>
      <c r="BR100" s="84"/>
      <c r="BS100" s="84"/>
      <c r="BT100" s="84"/>
      <c r="BU100" s="84"/>
      <c r="BV100" s="84"/>
      <c r="BW100" s="84"/>
      <c r="BX100" s="91"/>
    </row>
    <row r="101" spans="1:81">
      <c r="L101" s="51"/>
      <c r="AA101" s="122"/>
      <c r="AG101" s="38">
        <v>0</v>
      </c>
      <c r="AH101" s="38">
        <v>0</v>
      </c>
      <c r="AI101" s="38">
        <v>0</v>
      </c>
      <c r="AJ101" s="38">
        <v>19443.840311999997</v>
      </c>
      <c r="AK101" s="38">
        <v>24147.869375999995</v>
      </c>
      <c r="AL101" s="38">
        <v>30433.595003999988</v>
      </c>
      <c r="AM101" s="38">
        <v>25434.410435999995</v>
      </c>
      <c r="AN101" s="38">
        <v>25422.546287999994</v>
      </c>
      <c r="AO101" s="38">
        <v>26224.151342399993</v>
      </c>
      <c r="AP101" s="38">
        <v>29629.893215999993</v>
      </c>
      <c r="AQ101" s="38">
        <v>25389.715079999991</v>
      </c>
      <c r="AR101" s="38">
        <v>21048.908459999995</v>
      </c>
    </row>
    <row r="102" spans="1:81">
      <c r="L102" s="51"/>
      <c r="Q102" s="122">
        <f>БП23[[#Totals],[БП 2023.03]]*1.2</f>
        <v>1797.8065440000003</v>
      </c>
      <c r="AA102" s="123">
        <v>73068.325442000001</v>
      </c>
      <c r="AG102" s="38">
        <f>AG101-БП23[[#Totals],[БДДС БП 2023.01]]</f>
        <v>-485.25719999999995</v>
      </c>
      <c r="AH102" s="38">
        <f>AH101-БП23[[#Totals],[БДДС БП 2023.02]]</f>
        <v>-485.25719999999995</v>
      </c>
      <c r="AI102" s="38">
        <f>AI101-БП23[[#Totals],[БДДС БП 2023.03]]</f>
        <v>-485.25719999999995</v>
      </c>
      <c r="AJ102" s="38">
        <f>AJ101-БП23[[#Totals],[БДДС БП 2023.04]]</f>
        <v>19443.840311999997</v>
      </c>
      <c r="AK102" s="38">
        <f>AK101-БП23[[#Totals],[БДДС БП 2023.05]]</f>
        <v>22826.110343999993</v>
      </c>
      <c r="AL102" s="38">
        <f>AL101-БП23[[#Totals],[БДДС БП 2023.06]]</f>
        <v>29208.887411999989</v>
      </c>
      <c r="AM102" s="38">
        <f>AM101-БП23[[#Totals],[БДДС БП 2023.07]]</f>
        <v>24218.912531999995</v>
      </c>
      <c r="AN102" s="38">
        <f>AN101-БП23[[#Totals],[БДДС БП 2023.08]]</f>
        <v>24100.787255999996</v>
      </c>
      <c r="AO102" s="38">
        <f>AO101-БП23[[#Totals],[БДДС БП 2023.09]]</f>
        <v>24808.416086399993</v>
      </c>
      <c r="AP102" s="38">
        <f>AP101-БП23[[#Totals],[БДДС БП 2023.10]]</f>
        <v>28459.845815999994</v>
      </c>
      <c r="AQ102" s="38">
        <f>AQ101-БП23[[#Totals],[БДДС БП 2023.11]]</f>
        <v>24228.87736799999</v>
      </c>
      <c r="AR102" s="38">
        <f>AR101-БП23[[#Totals],[БДДС БП 2023.12]]</f>
        <v>19824.200867999996</v>
      </c>
    </row>
    <row r="103" spans="1:81">
      <c r="L103" s="51"/>
      <c r="AA103" s="123">
        <f>AA102-БП23[[#Totals],[БП Итого год]]</f>
        <v>58789.605382000002</v>
      </c>
    </row>
    <row r="104" spans="1:81">
      <c r="L104" s="51"/>
    </row>
    <row r="105" spans="1:81">
      <c r="L105" s="51"/>
    </row>
    <row r="106" spans="1:81">
      <c r="L106" s="51"/>
    </row>
    <row r="107" spans="1:81">
      <c r="L107" s="51"/>
    </row>
    <row r="108" spans="1:81">
      <c r="L108" s="51"/>
    </row>
    <row r="109" spans="1:81">
      <c r="L109" s="51"/>
      <c r="X109" s="122">
        <v>1000</v>
      </c>
    </row>
    <row r="110" spans="1:81">
      <c r="L110" s="51"/>
    </row>
    <row r="111" spans="1:81">
      <c r="L111" s="51"/>
    </row>
    <row r="112" spans="1:81">
      <c r="L112" s="51"/>
    </row>
  </sheetData>
  <sheetProtection insertHyperlinks="0" sort="0" autoFilter="0" pivotTables="0"/>
  <sortState xmlns:xlrd2="http://schemas.microsoft.com/office/spreadsheetml/2017/richdata2" ref="A6:BW84">
    <sortCondition ref="C6:C84"/>
  </sortState>
  <dataConsolidate/>
  <mergeCells count="1">
    <mergeCell ref="B4:C4"/>
  </mergeCells>
  <conditionalFormatting sqref="D4">
    <cfRule type="cellIs" dxfId="483" priority="1" operator="equal">
      <formula>""</formula>
    </cfRule>
  </conditionalFormatting>
  <dataValidations count="9">
    <dataValidation type="list" allowBlank="1" showInputMessage="1" showErrorMessage="1" sqref="M99" xr:uid="{00000000-0002-0000-0000-000000000000}">
      <formula1>INDIRECT(#REF!)</formula1>
    </dataValidation>
    <dataValidation type="whole" allowBlank="1" showInputMessage="1" showErrorMessage="1" errorTitle="Ошибка!" error="Введено недопустимое значение" sqref="AE1:AE3 AE99:AE1048576 AE5" xr:uid="{00000000-0002-0000-0000-000001000000}">
      <formula1>0</formula1>
      <formula2>360</formula2>
    </dataValidation>
    <dataValidation type="list" allowBlank="1" showInputMessage="1" showErrorMessage="1" errorTitle="Ошибка!" error="Вы ввели недопустимое значение! Выберите нужное из списка. " sqref="A99:A100" xr:uid="{00000000-0002-0000-0000-000002000000}">
      <formula1>Компания</formula1>
    </dataValidation>
    <dataValidation type="list" allowBlank="1" showInputMessage="1" showErrorMessage="1" errorTitle="Ошибка!" error="Вы ввели недопустимое значение! Выберите нужное из списка. " sqref="C99:C100 C75:C97 C6:C71" xr:uid="{00000000-0002-0000-0000-000003000000}">
      <formula1>INDIRECT($B6)</formula1>
    </dataValidation>
    <dataValidation type="list" allowBlank="1" showInputMessage="1" showErrorMessage="1" sqref="J99 J6:J97" xr:uid="{00000000-0002-0000-0000-000004000000}">
      <formula1>INDIRECT($BU6)</formula1>
    </dataValidation>
    <dataValidation type="list" allowBlank="1" showInputMessage="1" showErrorMessage="1" sqref="K99 K6:K97" xr:uid="{00000000-0002-0000-0000-000005000000}">
      <formula1>INDIRECT($BV6)</formula1>
    </dataValidation>
    <dataValidation type="list" allowBlank="1" showInputMessage="1" showErrorMessage="1" sqref="AF99:AF100 AF6:AF97" xr:uid="{00000000-0002-0000-0000-000006000000}">
      <formula1>НДС</formula1>
    </dataValidation>
    <dataValidation type="whole" allowBlank="1" showInputMessage="1" showErrorMessage="1" prompt="Если аванс по договору, то заполните КЗ" sqref="AE6:AE97" xr:uid="{00000000-0002-0000-0000-000008000000}">
      <formula1>0</formula1>
      <formula2>366</formula2>
    </dataValidation>
    <dataValidation type="list" allowBlank="1" showInputMessage="1" showErrorMessage="1" sqref="A6:A97" xr:uid="{00000000-0002-0000-0000-000009000000}">
      <formula1>Компания</formula1>
    </dataValidation>
  </dataValidations>
  <pageMargins left="0.7" right="0.7" top="0.75" bottom="0.75" header="0.3" footer="0.3"/>
  <pageSetup paperSize="9" orientation="landscape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0A000000}">
          <x14:formula1>
            <xm:f>Справочники!#REF!</xm:f>
          </x14:formula1>
          <xm:sqref>G99:G100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0B000000}">
          <x14:formula1>
            <xm:f>Справочники!$U$3:$U$31</xm:f>
          </x14:formula1>
          <xm:sqref>D4 D99:D100</xm:sqref>
        </x14:dataValidation>
        <x14:dataValidation type="list" allowBlank="1" showInputMessage="1" showErrorMessage="1" xr:uid="{00000000-0002-0000-0000-00000C000000}">
          <x14:formula1>
            <xm:f>IF($B6="КР",'Зависимые списки'!$P$55:$P$60,'Зависимые списки'!$P$60)</xm:f>
          </x14:formula1>
          <xm:sqref>L99:L112 L6:L97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0D000000}">
          <x14:formula1>
            <xm:f>Справочники!$D$3:$D$7</xm:f>
          </x14:formula1>
          <xm:sqref>B99:B100 B6:B97</xm:sqref>
        </x14:dataValidation>
        <x14:dataValidation type="list" allowBlank="1" showInputMessage="1" showErrorMessage="1" errorTitle="Ошибка!" xr:uid="{00000000-0002-0000-0000-00000E000000}">
          <x14:formula1>
            <xm:f>'Зависимые списки'!$X$45:$X$73</xm:f>
          </x14:formula1>
          <xm:sqref>I99:I100 I6:I97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0F000000}">
          <x14:formula1>
            <xm:f>Справочники!$AA$3</xm:f>
          </x14:formula1>
          <xm:sqref>BR99:BR100 BR6:BR97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10000000}">
          <x14:formula1>
            <xm:f>Справочники!$AD$3</xm:f>
          </x14:formula1>
          <xm:sqref>BS99:BS100 BS6:BS97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11000000}">
          <x14:formula1>
            <xm:f>Справочники!$X$3:$X$12</xm:f>
          </x14:formula1>
          <xm:sqref>F99:F100</xm:sqref>
        </x14:dataValidation>
        <x14:dataValidation type="list" allowBlank="1" showInputMessage="1" showErrorMessage="1" xr:uid="{00000000-0002-0000-0000-000012000000}">
          <x14:formula1>
            <xm:f>Справочники!$AG$3:$AG$27</xm:f>
          </x14:formula1>
          <xm:sqref>E6:E97</xm:sqref>
        </x14:dataValidation>
        <x14:dataValidation type="list" allowBlank="1" showInputMessage="1" showErrorMessage="1" xr:uid="{00000000-0002-0000-0000-000013000000}">
          <x14:formula1>
            <xm:f>IF($B6="КР",КР3,'Зависимые списки'!$N$58)</xm:f>
          </x14:formula1>
          <xm:sqref>M6:M97</xm:sqref>
        </x14:dataValidation>
        <x14:dataValidation type="list" showDropDown="1" showInputMessage="1" showErrorMessage="1" errorTitle="Ошибка!" error="Вы ввели недопустимое значение! Выберите нужное из списка. " xr:uid="{00000000-0002-0000-0000-000014000000}">
          <x14:formula1>
            <xm:f>Справочники!$U$3:$U$31</xm:f>
          </x14:formula1>
          <xm:sqref>D6:D97</xm:sqref>
        </x14:dataValidation>
        <x14:dataValidation type="list" allowBlank="1" showInputMessage="1" showErrorMessage="1" xr:uid="{00000000-0002-0000-0000-000015000000}">
          <x14:formula1>
            <xm:f>Справочники!$X$3:$X$25</xm:f>
          </x14:formula1>
          <xm:sqref>F6:F97</xm:sqref>
        </x14:dataValidation>
        <x14:dataValidation type="list" allowBlank="1" showInputMessage="1" showErrorMessage="1" xr:uid="{00000000-0002-0000-0000-000016000000}">
          <x14:formula1>
            <xm:f>vendor!$B$2:$B$1074</xm:f>
          </x14:formula1>
          <xm:sqref>G6:G97</xm:sqref>
        </x14:dataValidation>
        <x14:dataValidation type="list" allowBlank="1" showInputMessage="1" showErrorMessage="1" xr:uid="{00000000-0002-0000-0000-000017000000}">
          <x14:formula1>
            <xm:f>OFFSET('contract'!$A$1,MATCH($BZ6,'contract'!$A:$A,0)-1,3,COUNTIF('contract'!$A:$A,$BZ6),1)</xm:f>
          </x14:formula1>
          <xm:sqref>H6:H97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6">
    <tabColor theme="8"/>
  </sheetPr>
  <dimension ref="A1:T20"/>
  <sheetViews>
    <sheetView zoomScale="70" zoomScaleNormal="70" workbookViewId="0">
      <selection activeCell="F12" sqref="F12"/>
    </sheetView>
  </sheetViews>
  <sheetFormatPr defaultRowHeight="14.4" outlineLevelCol="1"/>
  <cols>
    <col min="1" max="1" width="53" customWidth="1"/>
    <col min="2" max="2" width="22" customWidth="1"/>
    <col min="3" max="3" width="8.88671875" customWidth="1" outlineLevel="1"/>
    <col min="4" max="4" width="5.88671875" customWidth="1"/>
    <col min="5" max="5" width="8.5546875" customWidth="1"/>
    <col min="6" max="6" width="9.109375" customWidth="1"/>
    <col min="7" max="7" width="8.33203125" customWidth="1" outlineLevel="1"/>
    <col min="8" max="8" width="7.33203125" customWidth="1" outlineLevel="1"/>
    <col min="9" max="14" width="13" customWidth="1"/>
    <col min="15" max="15" width="50.5546875" customWidth="1"/>
    <col min="16" max="16" width="50.109375" customWidth="1" outlineLevel="1"/>
    <col min="17" max="18" width="6.44140625" customWidth="1"/>
    <col min="19" max="19" width="51.33203125" customWidth="1"/>
    <col min="20" max="20" width="68.44140625" bestFit="1" customWidth="1"/>
    <col min="21" max="26" width="6.44140625" customWidth="1"/>
    <col min="27" max="27" width="7.5546875" customWidth="1"/>
    <col min="28" max="28" width="8" customWidth="1"/>
    <col min="29" max="40" width="10.88671875" customWidth="1"/>
    <col min="41" max="41" width="3.88671875" customWidth="1"/>
    <col min="42" max="42" width="13.88671875" customWidth="1"/>
    <col min="43" max="44" width="11" customWidth="1"/>
    <col min="45" max="48" width="12" customWidth="1"/>
    <col min="49" max="50" width="11" customWidth="1"/>
    <col min="51" max="51" width="12" customWidth="1"/>
    <col min="52" max="52" width="10" customWidth="1"/>
    <col min="53" max="54" width="12" customWidth="1"/>
    <col min="55" max="55" width="8.44140625" customWidth="1"/>
    <col min="56" max="67" width="10.88671875" customWidth="1"/>
    <col min="68" max="68" width="3.88671875" customWidth="1"/>
    <col min="69" max="69" width="13.88671875" customWidth="1"/>
    <col min="70" max="82" width="8.44140625" customWidth="1"/>
    <col min="83" max="109" width="14.44140625" customWidth="1"/>
  </cols>
  <sheetData>
    <row r="1" spans="1:20">
      <c r="A1" s="106" t="s">
        <v>8237</v>
      </c>
      <c r="B1" s="128">
        <v>5</v>
      </c>
      <c r="C1" s="128" t="s">
        <v>9027</v>
      </c>
      <c r="D1" s="100"/>
    </row>
    <row r="2" spans="1:20">
      <c r="A2" s="97" t="s">
        <v>8855</v>
      </c>
      <c r="B2" t="s">
        <v>8856</v>
      </c>
      <c r="C2" s="128"/>
      <c r="D2" s="100"/>
    </row>
    <row r="3" spans="1:20">
      <c r="A3" s="97" t="s">
        <v>8</v>
      </c>
      <c r="B3" t="s">
        <v>8263</v>
      </c>
      <c r="C3" s="128"/>
      <c r="D3" s="100"/>
    </row>
    <row r="4" spans="1:20">
      <c r="A4" s="97" t="s">
        <v>16167</v>
      </c>
      <c r="B4" t="s">
        <v>8190</v>
      </c>
      <c r="D4" s="100"/>
    </row>
    <row r="5" spans="1:20" ht="15" customHeight="1">
      <c r="I5" s="104" t="s">
        <v>8226</v>
      </c>
      <c r="J5" s="102"/>
      <c r="K5" s="102"/>
      <c r="L5" s="102"/>
      <c r="M5" s="102"/>
      <c r="N5" s="103"/>
    </row>
    <row r="6" spans="1:20" s="98" customFormat="1" ht="43.2">
      <c r="A6" s="111" t="s">
        <v>8188</v>
      </c>
      <c r="B6" s="31" t="s">
        <v>8279</v>
      </c>
      <c r="C6" s="31" t="s">
        <v>16212</v>
      </c>
      <c r="D6" s="31" t="s">
        <v>16207</v>
      </c>
      <c r="E6" s="98" t="s">
        <v>8280</v>
      </c>
      <c r="F6" s="98" t="s">
        <v>8281</v>
      </c>
      <c r="G6" s="98" t="s">
        <v>8282</v>
      </c>
      <c r="H6" s="98" t="s">
        <v>8277</v>
      </c>
      <c r="I6" s="101" t="s">
        <v>8227</v>
      </c>
      <c r="J6" s="101" t="s">
        <v>8228</v>
      </c>
      <c r="K6" s="101" t="s">
        <v>8229</v>
      </c>
      <c r="L6" s="101" t="s">
        <v>8230</v>
      </c>
      <c r="M6" s="101" t="s">
        <v>8231</v>
      </c>
      <c r="N6" s="101" t="s">
        <v>8232</v>
      </c>
      <c r="O6" s="101" t="s">
        <v>8234</v>
      </c>
      <c r="P6" s="101" t="s">
        <v>8233</v>
      </c>
    </row>
    <row r="7" spans="1:20">
      <c r="A7" s="107" t="s">
        <v>646</v>
      </c>
      <c r="B7" s="108">
        <v>0</v>
      </c>
      <c r="C7" s="108">
        <v>0</v>
      </c>
      <c r="D7" s="108">
        <v>0</v>
      </c>
      <c r="E7" s="108">
        <v>0</v>
      </c>
      <c r="F7" s="109">
        <v>0</v>
      </c>
      <c r="G7" s="108">
        <v>0</v>
      </c>
      <c r="H7" s="109">
        <v>0</v>
      </c>
      <c r="I7" s="112"/>
      <c r="J7" s="112"/>
      <c r="K7" s="112"/>
      <c r="L7" s="112"/>
      <c r="M7" s="112"/>
      <c r="N7" s="112"/>
      <c r="O7" s="132"/>
      <c r="P7" s="132"/>
      <c r="Q7" s="108">
        <f>E7-I7-J7-K7-L7-M7-N7</f>
        <v>0</v>
      </c>
      <c r="S7" s="127"/>
      <c r="T7" s="127"/>
    </row>
    <row r="8" spans="1:20">
      <c r="A8" s="107" t="s">
        <v>379</v>
      </c>
      <c r="B8" s="108">
        <v>0</v>
      </c>
      <c r="C8" s="108">
        <v>0</v>
      </c>
      <c r="D8" s="108">
        <v>0</v>
      </c>
      <c r="E8" s="108">
        <v>0</v>
      </c>
      <c r="F8" s="109">
        <v>0</v>
      </c>
      <c r="G8" s="108">
        <v>0</v>
      </c>
      <c r="H8" s="109">
        <v>0</v>
      </c>
      <c r="I8" s="112"/>
      <c r="J8" s="112"/>
      <c r="K8" s="112"/>
      <c r="L8" s="112"/>
      <c r="M8" s="112"/>
      <c r="N8" s="112"/>
      <c r="O8" s="132"/>
      <c r="P8" s="132"/>
      <c r="Q8" s="108">
        <f t="shared" ref="Q8:Q20" si="0">E8-I8-J8-K8-L8-M8-N8</f>
        <v>0</v>
      </c>
      <c r="S8" s="127"/>
      <c r="T8" s="127"/>
    </row>
    <row r="9" spans="1:20">
      <c r="A9" s="107" t="s">
        <v>385</v>
      </c>
      <c r="B9" s="108">
        <v>0</v>
      </c>
      <c r="C9" s="108">
        <v>0</v>
      </c>
      <c r="D9" s="108">
        <v>0</v>
      </c>
      <c r="E9" s="108">
        <v>0</v>
      </c>
      <c r="F9" s="109">
        <v>0</v>
      </c>
      <c r="G9" s="108">
        <v>0</v>
      </c>
      <c r="H9" s="109">
        <v>0</v>
      </c>
      <c r="I9" s="112"/>
      <c r="J9" s="112"/>
      <c r="K9" s="112"/>
      <c r="L9" s="112"/>
      <c r="M9" s="112"/>
      <c r="N9" s="112"/>
      <c r="O9" s="132"/>
      <c r="P9" s="132"/>
      <c r="Q9" s="108">
        <f t="shared" si="0"/>
        <v>0</v>
      </c>
      <c r="S9" s="127"/>
      <c r="T9" s="127"/>
    </row>
    <row r="10" spans="1:20">
      <c r="A10" s="107" t="s">
        <v>317</v>
      </c>
      <c r="B10" s="108">
        <v>0</v>
      </c>
      <c r="C10" s="108">
        <v>0</v>
      </c>
      <c r="D10" s="108">
        <v>0</v>
      </c>
      <c r="E10" s="108">
        <v>0</v>
      </c>
      <c r="F10" s="109">
        <v>0</v>
      </c>
      <c r="G10" s="108">
        <v>0</v>
      </c>
      <c r="H10" s="109">
        <v>0</v>
      </c>
      <c r="I10" s="112"/>
      <c r="J10" s="112"/>
      <c r="K10" s="112"/>
      <c r="L10" s="112"/>
      <c r="M10" s="112"/>
      <c r="N10" s="112"/>
      <c r="O10" s="132"/>
      <c r="P10" s="132"/>
      <c r="Q10" s="108">
        <f t="shared" si="0"/>
        <v>0</v>
      </c>
      <c r="S10" s="127"/>
      <c r="T10" s="127"/>
    </row>
    <row r="11" spans="1:20">
      <c r="A11" s="107" t="s">
        <v>287</v>
      </c>
      <c r="B11" s="108">
        <v>0</v>
      </c>
      <c r="C11" s="108">
        <v>0</v>
      </c>
      <c r="D11" s="108">
        <v>0</v>
      </c>
      <c r="E11" s="108">
        <v>0</v>
      </c>
      <c r="F11" s="109">
        <v>0</v>
      </c>
      <c r="G11" s="108">
        <v>0</v>
      </c>
      <c r="H11" s="109">
        <v>0</v>
      </c>
      <c r="I11" s="112"/>
      <c r="J11" s="112"/>
      <c r="K11" s="112"/>
      <c r="L11" s="112"/>
      <c r="M11" s="112"/>
      <c r="N11" s="112"/>
      <c r="O11" s="132"/>
      <c r="P11" s="132"/>
      <c r="Q11" s="108">
        <f t="shared" si="0"/>
        <v>0</v>
      </c>
      <c r="S11" s="127"/>
      <c r="T11" s="127"/>
    </row>
    <row r="12" spans="1:20" ht="28.8">
      <c r="A12" s="107" t="s">
        <v>373</v>
      </c>
      <c r="B12" s="108">
        <v>3689.1133599999998</v>
      </c>
      <c r="C12" s="108">
        <v>3253.5167099999999</v>
      </c>
      <c r="D12" s="108">
        <v>3253.5167099999999</v>
      </c>
      <c r="E12" s="108">
        <v>-435.59664999999995</v>
      </c>
      <c r="F12" s="109">
        <v>-0.11807624420627727</v>
      </c>
      <c r="G12" s="108">
        <v>0</v>
      </c>
      <c r="H12" s="109">
        <v>0</v>
      </c>
      <c r="I12" s="112"/>
      <c r="J12" s="112"/>
      <c r="K12" s="112">
        <v>-435.59664999999995</v>
      </c>
      <c r="L12" s="112"/>
      <c r="M12" s="112"/>
      <c r="N12" s="112"/>
      <c r="O12" s="132" t="s">
        <v>74257</v>
      </c>
      <c r="P12" s="132" t="s">
        <v>74258</v>
      </c>
      <c r="Q12" s="108">
        <f t="shared" si="0"/>
        <v>0</v>
      </c>
      <c r="S12" s="127"/>
      <c r="T12" s="127"/>
    </row>
    <row r="13" spans="1:20">
      <c r="A13" s="107" t="s">
        <v>426</v>
      </c>
      <c r="B13" s="108">
        <v>0</v>
      </c>
      <c r="C13" s="108">
        <v>0</v>
      </c>
      <c r="D13" s="108">
        <v>0</v>
      </c>
      <c r="E13" s="108">
        <v>0</v>
      </c>
      <c r="F13" s="109">
        <v>0</v>
      </c>
      <c r="G13" s="108">
        <v>0</v>
      </c>
      <c r="H13" s="109">
        <v>0</v>
      </c>
      <c r="I13" s="112"/>
      <c r="J13" s="112"/>
      <c r="K13" s="112"/>
      <c r="L13" s="112"/>
      <c r="M13" s="112"/>
      <c r="N13" s="112"/>
      <c r="O13" s="132"/>
      <c r="P13" s="132"/>
      <c r="Q13" s="108">
        <f t="shared" si="0"/>
        <v>0</v>
      </c>
      <c r="S13" s="127"/>
      <c r="T13" s="127"/>
    </row>
    <row r="14" spans="1:20">
      <c r="A14" s="107" t="s">
        <v>349</v>
      </c>
      <c r="B14" s="108">
        <v>0</v>
      </c>
      <c r="C14" s="108">
        <v>0</v>
      </c>
      <c r="D14" s="108">
        <v>0</v>
      </c>
      <c r="E14" s="108">
        <v>0</v>
      </c>
      <c r="F14" s="109">
        <v>0</v>
      </c>
      <c r="G14" s="108">
        <v>0</v>
      </c>
      <c r="H14" s="109">
        <v>0</v>
      </c>
      <c r="I14" s="112"/>
      <c r="J14" s="112"/>
      <c r="K14" s="112"/>
      <c r="L14" s="112"/>
      <c r="M14" s="112"/>
      <c r="N14" s="112"/>
      <c r="O14" s="132"/>
      <c r="P14" s="132"/>
      <c r="Q14" s="108">
        <f t="shared" si="0"/>
        <v>0</v>
      </c>
      <c r="S14" s="127"/>
      <c r="T14" s="127"/>
    </row>
    <row r="15" spans="1:20">
      <c r="A15" s="107" t="s">
        <v>8278</v>
      </c>
      <c r="B15" s="108">
        <v>3689.1133599999998</v>
      </c>
      <c r="C15" s="108">
        <v>3253.5167099999999</v>
      </c>
      <c r="D15" s="108">
        <v>3253.5167099999999</v>
      </c>
      <c r="E15" s="108">
        <v>-435.59664999999995</v>
      </c>
      <c r="F15" s="109">
        <v>-0.11807624420627727</v>
      </c>
      <c r="G15" s="108">
        <v>0</v>
      </c>
      <c r="H15" s="109">
        <v>0</v>
      </c>
      <c r="I15" s="112"/>
      <c r="J15" s="112"/>
      <c r="K15" s="112"/>
      <c r="L15" s="112"/>
      <c r="M15" s="112"/>
      <c r="N15" s="112"/>
      <c r="O15" s="132"/>
      <c r="P15" s="132"/>
      <c r="Q15" s="108">
        <f t="shared" si="0"/>
        <v>-435.59664999999995</v>
      </c>
    </row>
    <row r="16" spans="1:20">
      <c r="I16" s="112"/>
      <c r="J16" s="112"/>
      <c r="K16" s="112"/>
      <c r="L16" s="112"/>
      <c r="M16" s="112"/>
      <c r="N16" s="112"/>
      <c r="O16" s="132"/>
      <c r="P16" s="132"/>
      <c r="Q16" s="108">
        <f t="shared" si="0"/>
        <v>0</v>
      </c>
    </row>
    <row r="17" spans="9:17">
      <c r="I17" s="112"/>
      <c r="J17" s="112"/>
      <c r="K17" s="112"/>
      <c r="L17" s="112"/>
      <c r="M17" s="112"/>
      <c r="N17" s="112"/>
      <c r="O17" s="132"/>
      <c r="P17" s="132"/>
      <c r="Q17" s="108">
        <f t="shared" si="0"/>
        <v>0</v>
      </c>
    </row>
    <row r="18" spans="9:17">
      <c r="I18" s="112"/>
      <c r="J18" s="112"/>
      <c r="K18" s="112"/>
      <c r="L18" s="112"/>
      <c r="M18" s="112"/>
      <c r="N18" s="112"/>
      <c r="O18" s="132"/>
      <c r="P18" s="132"/>
      <c r="Q18" s="108">
        <f t="shared" si="0"/>
        <v>0</v>
      </c>
    </row>
    <row r="19" spans="9:17">
      <c r="I19" s="112"/>
      <c r="J19" s="112"/>
      <c r="K19" s="112"/>
      <c r="L19" s="112"/>
      <c r="M19" s="112"/>
      <c r="N19" s="112"/>
      <c r="O19" s="132"/>
      <c r="P19" s="132"/>
      <c r="Q19" s="108">
        <f t="shared" si="0"/>
        <v>0</v>
      </c>
    </row>
    <row r="20" spans="9:17">
      <c r="I20" s="112"/>
      <c r="J20" s="112"/>
      <c r="K20" s="712"/>
      <c r="L20" s="112"/>
      <c r="M20" s="112"/>
      <c r="N20" s="112"/>
      <c r="O20" s="132"/>
      <c r="P20" s="132"/>
      <c r="Q20" s="108">
        <f t="shared" si="0"/>
        <v>0</v>
      </c>
    </row>
  </sheetData>
  <conditionalFormatting pivot="1" sqref="E7:E15">
    <cfRule type="cellIs" dxfId="40" priority="12" operator="greaterThan">
      <formula>0</formula>
    </cfRule>
  </conditionalFormatting>
  <conditionalFormatting pivot="1" sqref="E7:E15">
    <cfRule type="cellIs" dxfId="39" priority="11" operator="lessThanOrEqual">
      <formula>0</formula>
    </cfRule>
  </conditionalFormatting>
  <conditionalFormatting pivot="1" sqref="F7:F15">
    <cfRule type="cellIs" dxfId="38" priority="10" operator="greaterThan">
      <formula>0.01</formula>
    </cfRule>
  </conditionalFormatting>
  <conditionalFormatting pivot="1" sqref="F7:F15">
    <cfRule type="cellIs" dxfId="37" priority="9" operator="lessThanOrEqual">
      <formula>0.01</formula>
    </cfRule>
  </conditionalFormatting>
  <conditionalFormatting pivot="1" sqref="G7:G15">
    <cfRule type="cellIs" dxfId="36" priority="8" operator="greaterThan">
      <formula>0</formula>
    </cfRule>
  </conditionalFormatting>
  <conditionalFormatting pivot="1" sqref="G7:G15">
    <cfRule type="cellIs" dxfId="35" priority="7" operator="lessThanOrEqual">
      <formula>0</formula>
    </cfRule>
  </conditionalFormatting>
  <conditionalFormatting pivot="1" sqref="H7:H15">
    <cfRule type="cellIs" dxfId="34" priority="6" operator="greaterThan">
      <formula>0.01</formula>
    </cfRule>
  </conditionalFormatting>
  <conditionalFormatting pivot="1" sqref="H7:H15">
    <cfRule type="cellIs" dxfId="33" priority="5" operator="lessThanOrEqual">
      <formula>0.01</formula>
    </cfRule>
  </conditionalFormatting>
  <conditionalFormatting sqref="I7:L20">
    <cfRule type="cellIs" dxfId="32" priority="4" operator="greaterThan">
      <formula>0</formula>
    </cfRule>
  </conditionalFormatting>
  <conditionalFormatting sqref="I7:L20">
    <cfRule type="cellIs" dxfId="31" priority="3" operator="lessThanOrEqual">
      <formula>0</formula>
    </cfRule>
  </conditionalFormatting>
  <conditionalFormatting sqref="M7:N20">
    <cfRule type="cellIs" dxfId="30" priority="2" operator="greaterThan">
      <formula>0</formula>
    </cfRule>
  </conditionalFormatting>
  <conditionalFormatting sqref="M7:N20">
    <cfRule type="cellIs" dxfId="29" priority="1" operator="lessThanOrEqual">
      <formula>0</formula>
    </cfRule>
  </conditionalFormatting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D180"/>
  <sheetViews>
    <sheetView zoomScale="70" zoomScaleNormal="70" workbookViewId="0">
      <pane xSplit="6" ySplit="18" topLeftCell="G19" activePane="bottomRight" state="frozen"/>
      <selection activeCell="A13" sqref="A13"/>
      <selection pane="topRight" activeCell="G13" sqref="G13"/>
      <selection pane="bottomLeft" activeCell="A19" sqref="A19"/>
      <selection pane="bottomRight" activeCell="E51" sqref="E51"/>
    </sheetView>
  </sheetViews>
  <sheetFormatPr defaultColWidth="8.88671875" defaultRowHeight="15.6" outlineLevelRow="1"/>
  <cols>
    <col min="1" max="1" width="19.44140625" style="153" customWidth="1"/>
    <col min="2" max="2" width="5.6640625" style="154" customWidth="1"/>
    <col min="3" max="3" width="58.6640625" style="153" customWidth="1"/>
    <col min="4" max="4" width="14.33203125" style="153" customWidth="1"/>
    <col min="5" max="5" width="19" style="154" customWidth="1"/>
    <col min="6" max="6" width="19.109375" style="160" customWidth="1"/>
    <col min="7" max="7" width="16.6640625" style="154" customWidth="1"/>
    <col min="8" max="8" width="15.33203125" style="154" customWidth="1"/>
    <col min="9" max="9" width="19.109375" style="154" customWidth="1"/>
    <col min="10" max="10" width="15.6640625" style="154" customWidth="1"/>
    <col min="11" max="11" width="15.44140625" style="155" customWidth="1"/>
    <col min="12" max="12" width="17" style="154" customWidth="1"/>
    <col min="13" max="13" width="16.33203125" style="154" customWidth="1"/>
    <col min="14" max="14" width="17" style="154" customWidth="1"/>
    <col min="15" max="15" width="16" style="154" customWidth="1"/>
    <col min="16" max="16" width="15.5546875" style="154" customWidth="1"/>
    <col min="17" max="17" width="17.5546875" style="154" customWidth="1"/>
    <col min="18" max="18" width="17.109375" style="154" customWidth="1"/>
    <col min="19" max="19" width="21.33203125" style="153" hidden="1" customWidth="1"/>
    <col min="20" max="20" width="19.6640625" style="153" hidden="1" customWidth="1"/>
    <col min="21" max="21" width="25.5546875" style="153" hidden="1" customWidth="1"/>
    <col min="22" max="22" width="19.5546875" style="153" hidden="1" customWidth="1"/>
    <col min="23" max="23" width="16.6640625" style="153" hidden="1" customWidth="1"/>
    <col min="24" max="24" width="25.44140625" style="153" hidden="1" customWidth="1"/>
    <col min="25" max="25" width="16.44140625" style="153" hidden="1" customWidth="1"/>
    <col min="26" max="26" width="16.88671875" style="153" hidden="1" customWidth="1"/>
    <col min="27" max="27" width="21.5546875" style="153" customWidth="1"/>
    <col min="28" max="28" width="21" style="153" customWidth="1"/>
    <col min="29" max="32" width="8.88671875" style="153" customWidth="1"/>
    <col min="33" max="16384" width="8.88671875" style="153"/>
  </cols>
  <sheetData>
    <row r="1" spans="1:24" hidden="1">
      <c r="A1" s="152" t="s">
        <v>14514</v>
      </c>
      <c r="B1" s="153"/>
      <c r="E1" s="152" t="s">
        <v>14514</v>
      </c>
      <c r="F1" s="154"/>
      <c r="N1" s="152"/>
      <c r="O1" s="152" t="s">
        <v>14515</v>
      </c>
      <c r="P1" s="152"/>
      <c r="Q1" s="156"/>
      <c r="R1" s="156"/>
    </row>
    <row r="2" spans="1:24" hidden="1">
      <c r="A2" s="152" t="s">
        <v>14516</v>
      </c>
      <c r="B2" s="153"/>
      <c r="E2" s="152" t="s">
        <v>16132</v>
      </c>
      <c r="F2" s="154"/>
      <c r="N2" s="152"/>
      <c r="O2" s="157" t="s">
        <v>14517</v>
      </c>
      <c r="P2" s="157"/>
      <c r="Q2" s="157"/>
      <c r="R2" s="157"/>
    </row>
    <row r="3" spans="1:24" hidden="1">
      <c r="A3" s="152" t="s">
        <v>14518</v>
      </c>
      <c r="B3" s="153"/>
      <c r="E3" s="152" t="s">
        <v>16133</v>
      </c>
      <c r="F3" s="154"/>
      <c r="N3" s="152"/>
      <c r="O3" s="157"/>
      <c r="P3" s="157"/>
      <c r="Q3" s="157"/>
      <c r="R3" s="157"/>
    </row>
    <row r="4" spans="1:24" hidden="1">
      <c r="A4" s="152" t="s">
        <v>8252</v>
      </c>
      <c r="B4" s="153"/>
      <c r="E4" s="152" t="s">
        <v>8252</v>
      </c>
      <c r="F4" s="154"/>
      <c r="N4" s="152"/>
      <c r="O4" s="157" t="s">
        <v>8252</v>
      </c>
      <c r="P4" s="157"/>
      <c r="Q4" s="157"/>
      <c r="R4" s="157"/>
    </row>
    <row r="5" spans="1:24" hidden="1">
      <c r="A5" s="152" t="s">
        <v>16148</v>
      </c>
      <c r="B5" s="153"/>
      <c r="E5" s="152" t="s">
        <v>16134</v>
      </c>
      <c r="F5" s="154"/>
      <c r="N5" s="152"/>
      <c r="O5" s="157" t="s">
        <v>14519</v>
      </c>
      <c r="P5" s="157"/>
      <c r="Q5" s="157"/>
      <c r="R5" s="157"/>
    </row>
    <row r="6" spans="1:24" hidden="1">
      <c r="A6" s="152" t="s">
        <v>16135</v>
      </c>
      <c r="B6" s="153"/>
      <c r="E6" s="152" t="s">
        <v>16136</v>
      </c>
      <c r="F6" s="154"/>
      <c r="N6" s="158"/>
      <c r="O6" s="157" t="s">
        <v>16135</v>
      </c>
      <c r="P6" s="157"/>
      <c r="Q6" s="157"/>
      <c r="R6" s="157"/>
    </row>
    <row r="7" spans="1:24" hidden="1">
      <c r="A7" s="152"/>
      <c r="B7" s="153"/>
      <c r="F7" s="154"/>
      <c r="N7" s="158"/>
      <c r="O7" s="158"/>
      <c r="P7" s="158"/>
      <c r="Q7" s="158"/>
      <c r="R7" s="158"/>
    </row>
    <row r="8" spans="1:24" hidden="1">
      <c r="A8" s="159" t="s">
        <v>14520</v>
      </c>
      <c r="B8" s="153"/>
      <c r="F8" s="154"/>
      <c r="N8" s="158"/>
      <c r="O8" s="158"/>
      <c r="P8" s="158"/>
      <c r="Q8" s="158"/>
      <c r="R8" s="158"/>
    </row>
    <row r="9" spans="1:24" hidden="1">
      <c r="A9" s="159" t="s">
        <v>14521</v>
      </c>
      <c r="B9" s="153"/>
      <c r="F9" s="154"/>
      <c r="N9" s="158"/>
      <c r="O9" s="158"/>
      <c r="P9" s="158"/>
      <c r="Q9" s="158"/>
      <c r="R9" s="158"/>
    </row>
    <row r="10" spans="1:24" hidden="1">
      <c r="A10" s="159" t="s">
        <v>8252</v>
      </c>
      <c r="B10" s="153"/>
      <c r="F10" s="154"/>
      <c r="N10" s="158"/>
      <c r="O10" s="158"/>
      <c r="P10" s="158"/>
      <c r="Q10" s="158"/>
      <c r="R10" s="158"/>
    </row>
    <row r="11" spans="1:24" hidden="1">
      <c r="A11" s="159" t="s">
        <v>14522</v>
      </c>
      <c r="B11" s="153"/>
      <c r="F11" s="154"/>
      <c r="N11" s="158"/>
      <c r="O11" s="158"/>
      <c r="P11" s="158"/>
      <c r="Q11" s="158"/>
      <c r="R11" s="158"/>
    </row>
    <row r="12" spans="1:24" hidden="1">
      <c r="A12" s="159" t="s">
        <v>16135</v>
      </c>
      <c r="B12" s="153"/>
      <c r="F12" s="154"/>
      <c r="N12" s="158"/>
      <c r="O12" s="158"/>
      <c r="P12" s="158"/>
      <c r="Q12" s="158"/>
      <c r="R12" s="158"/>
    </row>
    <row r="13" spans="1:24" hidden="1">
      <c r="A13" s="159"/>
      <c r="B13" s="153"/>
      <c r="F13" s="154"/>
      <c r="N13" s="158"/>
      <c r="O13" s="158"/>
      <c r="P13" s="158"/>
      <c r="Q13" s="158"/>
      <c r="R13" s="158"/>
    </row>
    <row r="14" spans="1:24">
      <c r="A14" s="1402" t="s">
        <v>77916</v>
      </c>
      <c r="B14" s="1402"/>
      <c r="C14" s="1402"/>
      <c r="D14" s="1402"/>
      <c r="E14" s="1402"/>
      <c r="F14" s="1402"/>
      <c r="G14" s="1402"/>
      <c r="H14" s="1402"/>
      <c r="I14" s="1402"/>
      <c r="J14" s="1402"/>
      <c r="K14" s="1402"/>
      <c r="L14" s="1402"/>
      <c r="M14" s="1402"/>
      <c r="N14" s="1402"/>
      <c r="O14" s="1402"/>
      <c r="P14" s="1402"/>
      <c r="Q14" s="1402"/>
      <c r="R14" s="1402"/>
    </row>
    <row r="15" spans="1:24" ht="16.2" thickBot="1">
      <c r="A15" s="830"/>
      <c r="B15" s="830"/>
      <c r="C15" s="830"/>
      <c r="D15" s="830"/>
      <c r="E15" s="830"/>
      <c r="F15" s="830"/>
      <c r="G15" s="830"/>
      <c r="H15" s="830"/>
      <c r="I15" s="830"/>
    </row>
    <row r="16" spans="1:24" ht="15.75" customHeight="1">
      <c r="A16" s="1384" t="s">
        <v>14523</v>
      </c>
      <c r="B16" s="1393" t="s">
        <v>14524</v>
      </c>
      <c r="C16" s="1403" t="s">
        <v>14525</v>
      </c>
      <c r="D16" s="1406" t="s">
        <v>14526</v>
      </c>
      <c r="E16" s="1407" t="s">
        <v>14527</v>
      </c>
      <c r="F16" s="1399" t="s">
        <v>77918</v>
      </c>
      <c r="G16" s="1384" t="s">
        <v>14528</v>
      </c>
      <c r="H16" s="1407"/>
      <c r="I16" s="1403"/>
      <c r="J16" s="1411" t="s">
        <v>14529</v>
      </c>
      <c r="K16" s="1412"/>
      <c r="L16" s="1413"/>
      <c r="M16" s="1414" t="s">
        <v>14530</v>
      </c>
      <c r="N16" s="1412"/>
      <c r="O16" s="1413"/>
      <c r="P16" s="1414" t="s">
        <v>14531</v>
      </c>
      <c r="Q16" s="1412"/>
      <c r="R16" s="1413"/>
      <c r="W16" s="786"/>
      <c r="X16" s="786"/>
    </row>
    <row r="17" spans="1:30" ht="16.2" thickBot="1">
      <c r="A17" s="1391"/>
      <c r="B17" s="1376"/>
      <c r="C17" s="1404"/>
      <c r="D17" s="1376"/>
      <c r="E17" s="1408"/>
      <c r="F17" s="1382"/>
      <c r="G17" s="1263">
        <v>31</v>
      </c>
      <c r="H17" s="837">
        <v>28</v>
      </c>
      <c r="I17" s="162">
        <v>31</v>
      </c>
      <c r="J17" s="1263">
        <v>30</v>
      </c>
      <c r="K17" s="163">
        <v>31</v>
      </c>
      <c r="L17" s="162">
        <v>30</v>
      </c>
      <c r="M17" s="1263">
        <v>31</v>
      </c>
      <c r="N17" s="837">
        <v>31</v>
      </c>
      <c r="O17" s="162">
        <v>30</v>
      </c>
      <c r="P17" s="1263">
        <v>31</v>
      </c>
      <c r="Q17" s="837">
        <v>30</v>
      </c>
      <c r="R17" s="162">
        <v>31</v>
      </c>
      <c r="W17" s="786"/>
      <c r="X17" s="786"/>
    </row>
    <row r="18" spans="1:30" ht="16.2" thickBot="1">
      <c r="A18" s="1386"/>
      <c r="B18" s="1376"/>
      <c r="C18" s="1405"/>
      <c r="D18" s="1375"/>
      <c r="E18" s="1409"/>
      <c r="F18" s="1410"/>
      <c r="G18" s="164" t="s">
        <v>14532</v>
      </c>
      <c r="H18" s="165" t="s">
        <v>14533</v>
      </c>
      <c r="I18" s="166" t="s">
        <v>14534</v>
      </c>
      <c r="J18" s="164" t="s">
        <v>14535</v>
      </c>
      <c r="K18" s="167" t="s">
        <v>14536</v>
      </c>
      <c r="L18" s="168" t="s">
        <v>14537</v>
      </c>
      <c r="M18" s="169" t="s">
        <v>14538</v>
      </c>
      <c r="N18" s="825" t="s">
        <v>14539</v>
      </c>
      <c r="O18" s="168" t="s">
        <v>14540</v>
      </c>
      <c r="P18" s="169" t="s">
        <v>14541</v>
      </c>
      <c r="Q18" s="825" t="s">
        <v>14542</v>
      </c>
      <c r="R18" s="170" t="s">
        <v>14543</v>
      </c>
      <c r="S18" s="171" t="s">
        <v>77893</v>
      </c>
      <c r="T18" s="172" t="s">
        <v>14544</v>
      </c>
      <c r="U18" s="1096" t="str">
        <f>'ПП-26 ТКРС ЗМБ'!U18</f>
        <v>план ППР 3000 и выше</v>
      </c>
      <c r="V18" s="1097" t="s">
        <v>14544</v>
      </c>
      <c r="W18" s="786"/>
      <c r="X18" s="927" t="s">
        <v>77887</v>
      </c>
      <c r="Y18" s="158"/>
      <c r="Z18" s="158"/>
      <c r="AA18" s="158"/>
      <c r="AB18" s="158"/>
      <c r="AC18" s="158"/>
      <c r="AD18" s="158"/>
    </row>
    <row r="19" spans="1:30" ht="21.75" hidden="1" customHeight="1">
      <c r="A19" s="1393" t="s">
        <v>14545</v>
      </c>
      <c r="B19" s="1395">
        <v>1</v>
      </c>
      <c r="C19" s="269" t="s">
        <v>287</v>
      </c>
      <c r="D19" s="1333" t="s">
        <v>14546</v>
      </c>
      <c r="E19" s="1152">
        <f>14789.47/1000</f>
        <v>14.78947</v>
      </c>
      <c r="F19" s="658">
        <f t="shared" ref="F19:F51" si="0">SUM(G19:R19)</f>
        <v>0</v>
      </c>
      <c r="G19" s="599"/>
      <c r="H19" s="192"/>
      <c r="I19" s="192"/>
      <c r="J19" s="192"/>
      <c r="K19" s="257"/>
      <c r="L19" s="192"/>
      <c r="M19" s="192"/>
      <c r="N19" s="192"/>
      <c r="O19" s="192"/>
      <c r="P19" s="192"/>
      <c r="Q19" s="192"/>
      <c r="R19" s="258"/>
      <c r="S19" s="659">
        <v>0</v>
      </c>
      <c r="T19" s="660">
        <v>2</v>
      </c>
      <c r="U19" s="1114"/>
      <c r="V19" s="1115">
        <f>V92-U20+U32-U35-U38-U68-U56</f>
        <v>8030</v>
      </c>
      <c r="W19" s="786"/>
      <c r="X19" s="599">
        <f>1</f>
        <v>1</v>
      </c>
      <c r="Y19" s="158"/>
      <c r="Z19" s="158"/>
      <c r="AA19" s="158"/>
      <c r="AB19" s="158"/>
      <c r="AC19" s="158"/>
      <c r="AD19" s="158"/>
    </row>
    <row r="20" spans="1:30" hidden="1" outlineLevel="1">
      <c r="A20" s="1376"/>
      <c r="B20" s="1391"/>
      <c r="C20" s="276" t="s">
        <v>14547</v>
      </c>
      <c r="D20" s="1334" t="s">
        <v>14548</v>
      </c>
      <c r="E20" s="661">
        <v>120</v>
      </c>
      <c r="F20" s="662">
        <f t="shared" si="0"/>
        <v>0</v>
      </c>
      <c r="G20" s="198">
        <f>E20*G19</f>
        <v>0</v>
      </c>
      <c r="H20" s="181">
        <f>E20*H19</f>
        <v>0</v>
      </c>
      <c r="I20" s="181">
        <f>E20*I19</f>
        <v>0</v>
      </c>
      <c r="J20" s="181">
        <f>E20*J19</f>
        <v>0</v>
      </c>
      <c r="K20" s="181">
        <f>E20*K19</f>
        <v>0</v>
      </c>
      <c r="L20" s="181">
        <f>E20*L19</f>
        <v>0</v>
      </c>
      <c r="M20" s="181">
        <f>E20*M19</f>
        <v>0</v>
      </c>
      <c r="N20" s="181"/>
      <c r="O20" s="181">
        <f>E20*O19</f>
        <v>0</v>
      </c>
      <c r="P20" s="188">
        <f>E20*P19</f>
        <v>0</v>
      </c>
      <c r="Q20" s="188"/>
      <c r="R20" s="206">
        <f>E20*R19</f>
        <v>0</v>
      </c>
      <c r="S20" s="271">
        <v>0</v>
      </c>
      <c r="T20" s="272">
        <v>456</v>
      </c>
      <c r="U20" s="1056">
        <f>H20</f>
        <v>0</v>
      </c>
      <c r="V20" s="1057">
        <f>E19*V19</f>
        <v>118759.44409999999</v>
      </c>
      <c r="W20" s="786"/>
      <c r="X20" s="785">
        <f>F20</f>
        <v>0</v>
      </c>
      <c r="Y20" s="158"/>
      <c r="Z20" s="158"/>
      <c r="AA20" s="158"/>
      <c r="AB20" s="158"/>
      <c r="AC20" s="158"/>
      <c r="AD20" s="158"/>
    </row>
    <row r="21" spans="1:30" ht="19.5" hidden="1" customHeight="1" outlineLevel="1" thickBot="1">
      <c r="A21" s="1376"/>
      <c r="B21" s="1391"/>
      <c r="C21" s="715" t="s">
        <v>14549</v>
      </c>
      <c r="D21" s="1331"/>
      <c r="E21" s="950">
        <f>11359.14/1000</f>
        <v>11.35914</v>
      </c>
      <c r="F21" s="663">
        <f t="shared" si="0"/>
        <v>0</v>
      </c>
      <c r="G21" s="600">
        <f>E21*G20</f>
        <v>0</v>
      </c>
      <c r="H21" s="592">
        <f>E19*H20</f>
        <v>0</v>
      </c>
      <c r="I21" s="592">
        <f>E21*I20</f>
        <v>0</v>
      </c>
      <c r="J21" s="592">
        <f>E21*J20</f>
        <v>0</v>
      </c>
      <c r="K21" s="592">
        <f>E21*K20</f>
        <v>0</v>
      </c>
      <c r="L21" s="592">
        <f>E21*L20</f>
        <v>0</v>
      </c>
      <c r="M21" s="592">
        <f>E21*M20</f>
        <v>0</v>
      </c>
      <c r="N21" s="592"/>
      <c r="O21" s="592">
        <f>O20*E21</f>
        <v>0</v>
      </c>
      <c r="P21" s="323">
        <f>E21*P20</f>
        <v>0</v>
      </c>
      <c r="Q21" s="323"/>
      <c r="R21" s="477">
        <f>E21*R20</f>
        <v>0</v>
      </c>
      <c r="S21" s="271">
        <v>0</v>
      </c>
      <c r="T21" s="272">
        <v>4494.4545600000001</v>
      </c>
      <c r="U21" s="1056"/>
      <c r="V21" s="1057">
        <f>E21*V19</f>
        <v>91213.894199999995</v>
      </c>
      <c r="W21" s="786"/>
      <c r="X21" s="613">
        <f>X20/X19</f>
        <v>0</v>
      </c>
      <c r="Y21" s="158"/>
      <c r="Z21" s="158"/>
      <c r="AA21" s="158"/>
      <c r="AB21" s="158"/>
      <c r="AC21" s="158"/>
      <c r="AD21" s="158"/>
    </row>
    <row r="22" spans="1:30" ht="16.5" hidden="1" customHeight="1">
      <c r="A22" s="1375" t="s">
        <v>14545</v>
      </c>
      <c r="B22" s="1386">
        <v>2</v>
      </c>
      <c r="C22" s="269" t="s">
        <v>293</v>
      </c>
      <c r="D22" s="1334" t="s">
        <v>14546</v>
      </c>
      <c r="E22" s="661"/>
      <c r="F22" s="662">
        <f t="shared" si="0"/>
        <v>0</v>
      </c>
      <c r="G22" s="205">
        <v>0</v>
      </c>
      <c r="H22" s="188">
        <v>0</v>
      </c>
      <c r="I22" s="188">
        <v>0</v>
      </c>
      <c r="J22" s="188">
        <v>0</v>
      </c>
      <c r="K22" s="255">
        <v>0</v>
      </c>
      <c r="L22" s="188">
        <v>0</v>
      </c>
      <c r="M22" s="188">
        <v>0</v>
      </c>
      <c r="N22" s="188">
        <v>0</v>
      </c>
      <c r="O22" s="188">
        <v>0</v>
      </c>
      <c r="P22" s="188">
        <v>0</v>
      </c>
      <c r="Q22" s="188">
        <v>0</v>
      </c>
      <c r="R22" s="189">
        <v>0</v>
      </c>
      <c r="S22" s="271">
        <v>0</v>
      </c>
      <c r="T22" s="272">
        <v>0</v>
      </c>
      <c r="U22" s="1056"/>
      <c r="V22" s="1057">
        <f>V20-V21</f>
        <v>27545.549899999998</v>
      </c>
      <c r="W22" s="786"/>
      <c r="X22" s="599">
        <f>F22</f>
        <v>0</v>
      </c>
      <c r="Y22" s="158"/>
      <c r="Z22" s="158"/>
      <c r="AA22" s="158"/>
      <c r="AB22" s="158"/>
      <c r="AC22" s="158"/>
      <c r="AD22" s="158"/>
    </row>
    <row r="23" spans="1:30" hidden="1" outlineLevel="1">
      <c r="A23" s="1376"/>
      <c r="B23" s="1391"/>
      <c r="C23" s="276" t="s">
        <v>14547</v>
      </c>
      <c r="D23" s="1334" t="s">
        <v>14548</v>
      </c>
      <c r="E23" s="661"/>
      <c r="F23" s="662">
        <f t="shared" si="0"/>
        <v>0</v>
      </c>
      <c r="G23" s="198">
        <f>E23*G22</f>
        <v>0</v>
      </c>
      <c r="H23" s="181">
        <f>E23*H22</f>
        <v>0</v>
      </c>
      <c r="I23" s="181">
        <f>E23*I22</f>
        <v>0</v>
      </c>
      <c r="J23" s="181">
        <f>E23*J22</f>
        <v>0</v>
      </c>
      <c r="K23" s="181">
        <f>E23*K22</f>
        <v>0</v>
      </c>
      <c r="L23" s="181">
        <f>E23*L22</f>
        <v>0</v>
      </c>
      <c r="M23" s="181">
        <f>E23*M22</f>
        <v>0</v>
      </c>
      <c r="N23" s="181">
        <f>E23*N22</f>
        <v>0</v>
      </c>
      <c r="O23" s="181">
        <f>E23*O22</f>
        <v>0</v>
      </c>
      <c r="P23" s="188">
        <f>E23*P22</f>
        <v>0</v>
      </c>
      <c r="Q23" s="188">
        <f>E23*Q22</f>
        <v>0</v>
      </c>
      <c r="R23" s="206">
        <f>E23*R22</f>
        <v>0</v>
      </c>
      <c r="S23" s="271">
        <v>0</v>
      </c>
      <c r="T23" s="272">
        <v>0</v>
      </c>
      <c r="U23" s="1056"/>
      <c r="V23" s="1116"/>
      <c r="W23" s="786"/>
      <c r="X23" s="785">
        <f>F23</f>
        <v>0</v>
      </c>
      <c r="Y23" s="158"/>
      <c r="Z23" s="158"/>
      <c r="AA23" s="158"/>
      <c r="AB23" s="158"/>
      <c r="AC23" s="158"/>
      <c r="AD23" s="158"/>
    </row>
    <row r="24" spans="1:30" ht="16.2" hidden="1" outlineLevel="1" thickBot="1">
      <c r="A24" s="1394"/>
      <c r="B24" s="1396"/>
      <c r="C24" s="715" t="s">
        <v>14549</v>
      </c>
      <c r="D24" s="1334"/>
      <c r="E24" s="519">
        <f>E21</f>
        <v>11.35914</v>
      </c>
      <c r="F24" s="664">
        <f t="shared" si="0"/>
        <v>0</v>
      </c>
      <c r="G24" s="600">
        <f>E24*G23</f>
        <v>0</v>
      </c>
      <c r="H24" s="592">
        <f>E24*H23</f>
        <v>0</v>
      </c>
      <c r="I24" s="592">
        <f>E24*I23</f>
        <v>0</v>
      </c>
      <c r="J24" s="592">
        <f>E24*J23</f>
        <v>0</v>
      </c>
      <c r="K24" s="592">
        <f>E24*K23</f>
        <v>0</v>
      </c>
      <c r="L24" s="592">
        <f>E24*L23</f>
        <v>0</v>
      </c>
      <c r="M24" s="592">
        <f>E24*M23</f>
        <v>0</v>
      </c>
      <c r="N24" s="592">
        <f>E24*N23</f>
        <v>0</v>
      </c>
      <c r="O24" s="592">
        <f>O23*E24</f>
        <v>0</v>
      </c>
      <c r="P24" s="323">
        <f>E24*P23</f>
        <v>0</v>
      </c>
      <c r="Q24" s="323">
        <f>E24*Q23</f>
        <v>0</v>
      </c>
      <c r="R24" s="477">
        <f>E24*R23</f>
        <v>0</v>
      </c>
      <c r="S24" s="271">
        <v>0</v>
      </c>
      <c r="T24" s="272">
        <v>0</v>
      </c>
      <c r="U24" s="1056"/>
      <c r="V24" s="1116"/>
      <c r="W24" s="786"/>
      <c r="X24" s="613" t="e">
        <f>X23/X22</f>
        <v>#DIV/0!</v>
      </c>
      <c r="Y24" s="158"/>
      <c r="Z24" s="158"/>
      <c r="AA24" s="158"/>
      <c r="AB24" s="158"/>
      <c r="AC24" s="158"/>
      <c r="AD24" s="158"/>
    </row>
    <row r="25" spans="1:30" hidden="1">
      <c r="A25" s="1375" t="s">
        <v>14545</v>
      </c>
      <c r="B25" s="1386">
        <v>3</v>
      </c>
      <c r="C25" s="269" t="s">
        <v>317</v>
      </c>
      <c r="D25" s="1334" t="s">
        <v>14546</v>
      </c>
      <c r="E25" s="661"/>
      <c r="F25" s="662">
        <f t="shared" si="0"/>
        <v>0</v>
      </c>
      <c r="G25" s="205">
        <v>0</v>
      </c>
      <c r="H25" s="188">
        <v>0</v>
      </c>
      <c r="I25" s="188">
        <v>0</v>
      </c>
      <c r="J25" s="188"/>
      <c r="K25" s="255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9">
        <v>0</v>
      </c>
      <c r="S25" s="271">
        <v>0</v>
      </c>
      <c r="T25" s="272">
        <v>0</v>
      </c>
      <c r="U25" s="1056"/>
      <c r="V25" s="1116"/>
      <c r="W25" s="786"/>
      <c r="X25" s="599">
        <f>F25</f>
        <v>0</v>
      </c>
      <c r="Y25" s="158"/>
      <c r="Z25" s="158"/>
      <c r="AA25" s="158"/>
      <c r="AB25" s="158"/>
      <c r="AC25" s="158"/>
      <c r="AD25" s="158"/>
    </row>
    <row r="26" spans="1:30" hidden="1" outlineLevel="1">
      <c r="A26" s="1376"/>
      <c r="B26" s="1391"/>
      <c r="C26" s="276" t="s">
        <v>14547</v>
      </c>
      <c r="D26" s="1334" t="s">
        <v>14548</v>
      </c>
      <c r="E26" s="661">
        <v>288</v>
      </c>
      <c r="F26" s="662">
        <f t="shared" si="0"/>
        <v>0</v>
      </c>
      <c r="G26" s="198">
        <f>E26*G25</f>
        <v>0</v>
      </c>
      <c r="H26" s="181">
        <f>E26*H25</f>
        <v>0</v>
      </c>
      <c r="I26" s="181">
        <f>E26*I25</f>
        <v>0</v>
      </c>
      <c r="J26" s="181"/>
      <c r="K26" s="181">
        <f>E26*K25</f>
        <v>0</v>
      </c>
      <c r="L26" s="181">
        <f>E26*L25</f>
        <v>0</v>
      </c>
      <c r="M26" s="181">
        <f>E26*M25</f>
        <v>0</v>
      </c>
      <c r="N26" s="181">
        <f>E26*N25</f>
        <v>0</v>
      </c>
      <c r="O26" s="181">
        <f>E26*O25</f>
        <v>0</v>
      </c>
      <c r="P26" s="188">
        <f>E26*P25</f>
        <v>0</v>
      </c>
      <c r="Q26" s="188">
        <f>E26*Q25</f>
        <v>0</v>
      </c>
      <c r="R26" s="206">
        <f>E26*R25</f>
        <v>0</v>
      </c>
      <c r="S26" s="271">
        <v>0</v>
      </c>
      <c r="T26" s="272">
        <v>0</v>
      </c>
      <c r="U26" s="1056"/>
      <c r="V26" s="1116"/>
      <c r="W26" s="786"/>
      <c r="X26" s="785">
        <f>F26</f>
        <v>0</v>
      </c>
      <c r="Y26" s="158"/>
      <c r="Z26" s="158"/>
      <c r="AA26" s="158"/>
      <c r="AB26" s="158"/>
      <c r="AC26" s="158"/>
      <c r="AD26" s="158"/>
    </row>
    <row r="27" spans="1:30" ht="16.2" hidden="1" outlineLevel="1" thickBot="1">
      <c r="A27" s="1394"/>
      <c r="B27" s="1396"/>
      <c r="C27" s="715" t="s">
        <v>14549</v>
      </c>
      <c r="D27" s="1334"/>
      <c r="E27" s="519">
        <f>E24</f>
        <v>11.35914</v>
      </c>
      <c r="F27" s="664">
        <f t="shared" si="0"/>
        <v>0</v>
      </c>
      <c r="G27" s="600">
        <f>E27*G26</f>
        <v>0</v>
      </c>
      <c r="H27" s="592">
        <f>E27*H26</f>
        <v>0</v>
      </c>
      <c r="I27" s="592">
        <f>E27*I26</f>
        <v>0</v>
      </c>
      <c r="J27" s="592"/>
      <c r="K27" s="592">
        <f>E27*K26</f>
        <v>0</v>
      </c>
      <c r="L27" s="592">
        <f>E27*L26</f>
        <v>0</v>
      </c>
      <c r="M27" s="592">
        <f>E27*M26</f>
        <v>0</v>
      </c>
      <c r="N27" s="592">
        <f>E27*N26</f>
        <v>0</v>
      </c>
      <c r="O27" s="592">
        <f>O26*E27</f>
        <v>0</v>
      </c>
      <c r="P27" s="323">
        <f>E27*P26</f>
        <v>0</v>
      </c>
      <c r="Q27" s="323">
        <f>E27*Q26</f>
        <v>0</v>
      </c>
      <c r="R27" s="477">
        <f>E27*R26</f>
        <v>0</v>
      </c>
      <c r="S27" s="271">
        <v>0</v>
      </c>
      <c r="T27" s="272">
        <v>0</v>
      </c>
      <c r="U27" s="1056"/>
      <c r="V27" s="1116"/>
      <c r="W27" s="786"/>
      <c r="X27" s="613" t="e">
        <f>X26/X25</f>
        <v>#DIV/0!</v>
      </c>
      <c r="Y27" s="158"/>
      <c r="Z27" s="158"/>
      <c r="AA27" s="158"/>
      <c r="AB27" s="158"/>
      <c r="AC27" s="158"/>
      <c r="AD27" s="158"/>
    </row>
    <row r="28" spans="1:30" hidden="1">
      <c r="A28" s="1375" t="s">
        <v>14545</v>
      </c>
      <c r="B28" s="1386">
        <v>4</v>
      </c>
      <c r="C28" s="269" t="s">
        <v>299</v>
      </c>
      <c r="D28" s="1334" t="s">
        <v>14546</v>
      </c>
      <c r="E28" s="661"/>
      <c r="F28" s="662">
        <f t="shared" si="0"/>
        <v>0</v>
      </c>
      <c r="G28" s="205">
        <v>0</v>
      </c>
      <c r="H28" s="188">
        <v>0</v>
      </c>
      <c r="I28" s="188">
        <v>0</v>
      </c>
      <c r="J28" s="188">
        <v>0</v>
      </c>
      <c r="K28" s="255">
        <v>0</v>
      </c>
      <c r="L28" s="188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v>0</v>
      </c>
      <c r="R28" s="189">
        <v>0</v>
      </c>
      <c r="S28" s="271">
        <v>0</v>
      </c>
      <c r="T28" s="272">
        <v>0</v>
      </c>
      <c r="U28" s="1056"/>
      <c r="V28" s="1116"/>
      <c r="W28" s="786"/>
      <c r="X28" s="599">
        <f>F28</f>
        <v>0</v>
      </c>
      <c r="Y28" s="158"/>
      <c r="Z28" s="158"/>
      <c r="AA28" s="158"/>
      <c r="AB28" s="158"/>
      <c r="AC28" s="158"/>
      <c r="AD28" s="158"/>
    </row>
    <row r="29" spans="1:30" hidden="1" outlineLevel="1">
      <c r="A29" s="1376"/>
      <c r="B29" s="1391"/>
      <c r="C29" s="276" t="s">
        <v>14547</v>
      </c>
      <c r="D29" s="1334" t="s">
        <v>14548</v>
      </c>
      <c r="E29" s="661"/>
      <c r="F29" s="662">
        <f t="shared" si="0"/>
        <v>0</v>
      </c>
      <c r="G29" s="198">
        <f>E29*G28</f>
        <v>0</v>
      </c>
      <c r="H29" s="181">
        <f>E29*H28</f>
        <v>0</v>
      </c>
      <c r="I29" s="181">
        <f>E29*I28</f>
        <v>0</v>
      </c>
      <c r="J29" s="181">
        <f>E29*J28</f>
        <v>0</v>
      </c>
      <c r="K29" s="181">
        <f>E29*K28</f>
        <v>0</v>
      </c>
      <c r="L29" s="181">
        <f>E29*L28</f>
        <v>0</v>
      </c>
      <c r="M29" s="181">
        <f>E29*M28</f>
        <v>0</v>
      </c>
      <c r="N29" s="181">
        <f>E29*N28</f>
        <v>0</v>
      </c>
      <c r="O29" s="181">
        <f>E29*O28</f>
        <v>0</v>
      </c>
      <c r="P29" s="188">
        <f>E29*P28</f>
        <v>0</v>
      </c>
      <c r="Q29" s="188">
        <f>E29*Q28</f>
        <v>0</v>
      </c>
      <c r="R29" s="206">
        <f>E29*R28</f>
        <v>0</v>
      </c>
      <c r="S29" s="271">
        <v>0</v>
      </c>
      <c r="T29" s="272">
        <v>0</v>
      </c>
      <c r="U29" s="1056"/>
      <c r="V29" s="1116"/>
      <c r="W29" s="786"/>
      <c r="X29" s="785">
        <f>F29</f>
        <v>0</v>
      </c>
      <c r="Y29" s="158"/>
      <c r="Z29" s="158"/>
      <c r="AA29" s="158"/>
      <c r="AB29" s="158"/>
      <c r="AC29" s="158"/>
      <c r="AD29" s="158"/>
    </row>
    <row r="30" spans="1:30" ht="16.2" hidden="1" outlineLevel="1" thickBot="1">
      <c r="A30" s="1394"/>
      <c r="B30" s="1396"/>
      <c r="C30" s="715" t="s">
        <v>14549</v>
      </c>
      <c r="D30" s="1334"/>
      <c r="E30" s="519">
        <f>E27</f>
        <v>11.35914</v>
      </c>
      <c r="F30" s="664">
        <f t="shared" si="0"/>
        <v>0</v>
      </c>
      <c r="G30" s="600">
        <f>E30*G29</f>
        <v>0</v>
      </c>
      <c r="H30" s="592">
        <f>E30*H29</f>
        <v>0</v>
      </c>
      <c r="I30" s="592">
        <f>E30*I29</f>
        <v>0</v>
      </c>
      <c r="J30" s="592">
        <f>E30*J29</f>
        <v>0</v>
      </c>
      <c r="K30" s="592">
        <f>E30*K29</f>
        <v>0</v>
      </c>
      <c r="L30" s="592">
        <f>E30*L29</f>
        <v>0</v>
      </c>
      <c r="M30" s="592">
        <f>E30*M29</f>
        <v>0</v>
      </c>
      <c r="N30" s="592">
        <f>E30*N29</f>
        <v>0</v>
      </c>
      <c r="O30" s="592">
        <f>O29*E30</f>
        <v>0</v>
      </c>
      <c r="P30" s="323">
        <f>E30*P29</f>
        <v>0</v>
      </c>
      <c r="Q30" s="323">
        <f>E30*Q29</f>
        <v>0</v>
      </c>
      <c r="R30" s="477">
        <f>E30*R29</f>
        <v>0</v>
      </c>
      <c r="S30" s="271">
        <v>0</v>
      </c>
      <c r="T30" s="272">
        <v>0</v>
      </c>
      <c r="U30" s="1056"/>
      <c r="V30" s="1116"/>
      <c r="W30" s="786"/>
      <c r="X30" s="613" t="e">
        <f>X29/X28</f>
        <v>#DIV/0!</v>
      </c>
      <c r="Y30" s="158"/>
      <c r="Z30" s="158"/>
      <c r="AA30" s="158"/>
      <c r="AB30" s="158"/>
      <c r="AC30" s="158"/>
      <c r="AD30" s="158"/>
    </row>
    <row r="31" spans="1:30" hidden="1" collapsed="1">
      <c r="A31" s="1375" t="s">
        <v>14545</v>
      </c>
      <c r="B31" s="1386">
        <v>5</v>
      </c>
      <c r="C31" s="269" t="s">
        <v>14550</v>
      </c>
      <c r="D31" s="1334" t="s">
        <v>14546</v>
      </c>
      <c r="E31" s="1153">
        <f>E19</f>
        <v>14.78947</v>
      </c>
      <c r="F31" s="662">
        <f t="shared" si="0"/>
        <v>0</v>
      </c>
      <c r="G31" s="205"/>
      <c r="H31" s="188"/>
      <c r="I31" s="188"/>
      <c r="J31" s="188"/>
      <c r="K31" s="255"/>
      <c r="L31" s="188"/>
      <c r="M31" s="188"/>
      <c r="N31" s="188"/>
      <c r="O31" s="188"/>
      <c r="P31" s="188"/>
      <c r="Q31" s="188"/>
      <c r="R31" s="189"/>
      <c r="S31" s="271">
        <v>0</v>
      </c>
      <c r="T31" s="272">
        <v>0</v>
      </c>
      <c r="U31" s="1056"/>
      <c r="V31" s="1116"/>
      <c r="W31" s="786"/>
      <c r="X31" s="599">
        <f>F31</f>
        <v>0</v>
      </c>
      <c r="Y31" s="158"/>
      <c r="Z31" s="158"/>
      <c r="AA31" s="158"/>
      <c r="AB31" s="158"/>
      <c r="AC31" s="158"/>
      <c r="AD31" s="158"/>
    </row>
    <row r="32" spans="1:30" hidden="1" outlineLevel="1">
      <c r="A32" s="1376"/>
      <c r="B32" s="1391"/>
      <c r="C32" s="276" t="s">
        <v>14547</v>
      </c>
      <c r="D32" s="1334" t="s">
        <v>14548</v>
      </c>
      <c r="E32" s="682">
        <v>132</v>
      </c>
      <c r="F32" s="662">
        <f t="shared" si="0"/>
        <v>0</v>
      </c>
      <c r="G32" s="198">
        <f>E32*G31</f>
        <v>0</v>
      </c>
      <c r="H32" s="181">
        <f>E32*H31</f>
        <v>0</v>
      </c>
      <c r="I32" s="181">
        <f>E32*I31</f>
        <v>0</v>
      </c>
      <c r="J32" s="181">
        <f>E32*J31</f>
        <v>0</v>
      </c>
      <c r="K32" s="181">
        <f>E32*K31</f>
        <v>0</v>
      </c>
      <c r="L32" s="181">
        <f>E32*L31</f>
        <v>0</v>
      </c>
      <c r="M32" s="181">
        <f>E32*M31</f>
        <v>0</v>
      </c>
      <c r="N32" s="181">
        <f>E32*N31</f>
        <v>0</v>
      </c>
      <c r="O32" s="181">
        <f>E32*O31</f>
        <v>0</v>
      </c>
      <c r="P32" s="188">
        <f>E32*P31</f>
        <v>0</v>
      </c>
      <c r="Q32" s="188">
        <f>E32*Q31</f>
        <v>0</v>
      </c>
      <c r="R32" s="206">
        <f>E32*R31</f>
        <v>0</v>
      </c>
      <c r="S32" s="271">
        <v>0</v>
      </c>
      <c r="T32" s="272">
        <v>0</v>
      </c>
      <c r="U32" s="1056">
        <f>F32</f>
        <v>0</v>
      </c>
      <c r="V32" s="1116"/>
      <c r="W32" s="786"/>
      <c r="X32" s="785">
        <f>F32</f>
        <v>0</v>
      </c>
      <c r="Y32" s="158"/>
      <c r="Z32" s="158"/>
      <c r="AA32" s="158"/>
      <c r="AB32" s="158"/>
      <c r="AC32" s="158"/>
      <c r="AD32" s="158"/>
    </row>
    <row r="33" spans="1:30" ht="16.2" hidden="1" outlineLevel="1" thickBot="1">
      <c r="A33" s="1394"/>
      <c r="B33" s="1396"/>
      <c r="C33" s="715" t="s">
        <v>14549</v>
      </c>
      <c r="D33" s="1334"/>
      <c r="E33" s="519">
        <f>E21</f>
        <v>11.35914</v>
      </c>
      <c r="F33" s="664">
        <f t="shared" si="0"/>
        <v>0</v>
      </c>
      <c r="G33" s="600">
        <f>E33*G32</f>
        <v>0</v>
      </c>
      <c r="H33" s="592">
        <f>E33*H32</f>
        <v>0</v>
      </c>
      <c r="I33" s="592">
        <f>E31*I32</f>
        <v>0</v>
      </c>
      <c r="J33" s="592">
        <f>E33*J32</f>
        <v>0</v>
      </c>
      <c r="K33" s="592">
        <f>E33*K32</f>
        <v>0</v>
      </c>
      <c r="L33" s="592">
        <f>E33*L32</f>
        <v>0</v>
      </c>
      <c r="M33" s="592">
        <f>E33*M32</f>
        <v>0</v>
      </c>
      <c r="N33" s="592">
        <f>E31*N32</f>
        <v>0</v>
      </c>
      <c r="O33" s="592">
        <f>O32*E33</f>
        <v>0</v>
      </c>
      <c r="P33" s="323">
        <f>E33*P32</f>
        <v>0</v>
      </c>
      <c r="Q33" s="323">
        <f>E33*Q32</f>
        <v>0</v>
      </c>
      <c r="R33" s="477">
        <f>E33*R32</f>
        <v>0</v>
      </c>
      <c r="S33" s="271">
        <v>0</v>
      </c>
      <c r="T33" s="272">
        <v>0</v>
      </c>
      <c r="U33" s="1056"/>
      <c r="V33" s="1116"/>
      <c r="W33" s="786"/>
      <c r="X33" s="613" t="e">
        <f>X32/X31</f>
        <v>#DIV/0!</v>
      </c>
      <c r="Y33" s="158"/>
      <c r="Z33" s="158"/>
      <c r="AA33" s="158"/>
      <c r="AB33" s="158"/>
      <c r="AC33" s="158"/>
      <c r="AD33" s="158"/>
    </row>
    <row r="34" spans="1:30" hidden="1">
      <c r="A34" s="1375" t="s">
        <v>14545</v>
      </c>
      <c r="B34" s="1386">
        <v>6</v>
      </c>
      <c r="C34" s="269" t="s">
        <v>329</v>
      </c>
      <c r="D34" s="1334" t="s">
        <v>14546</v>
      </c>
      <c r="E34" s="1154">
        <f>E19</f>
        <v>14.78947</v>
      </c>
      <c r="F34" s="662">
        <f t="shared" si="0"/>
        <v>0</v>
      </c>
      <c r="G34" s="205">
        <v>0</v>
      </c>
      <c r="H34" s="188"/>
      <c r="I34" s="188"/>
      <c r="J34" s="188"/>
      <c r="K34" s="255"/>
      <c r="L34" s="188"/>
      <c r="M34" s="188"/>
      <c r="N34" s="188"/>
      <c r="O34" s="188"/>
      <c r="P34" s="188"/>
      <c r="Q34" s="188"/>
      <c r="R34" s="189"/>
      <c r="S34" s="271">
        <v>2</v>
      </c>
      <c r="T34" s="272">
        <v>1</v>
      </c>
      <c r="U34" s="1056"/>
      <c r="V34" s="1116"/>
      <c r="W34" s="786"/>
      <c r="X34" s="599">
        <f>F34</f>
        <v>0</v>
      </c>
      <c r="Y34" s="158"/>
      <c r="Z34" s="158"/>
      <c r="AA34" s="158"/>
      <c r="AB34" s="158"/>
      <c r="AC34" s="158"/>
      <c r="AD34" s="158"/>
    </row>
    <row r="35" spans="1:30" hidden="1" outlineLevel="1">
      <c r="A35" s="1376"/>
      <c r="B35" s="1391"/>
      <c r="C35" s="276" t="s">
        <v>14547</v>
      </c>
      <c r="D35" s="1334" t="s">
        <v>14548</v>
      </c>
      <c r="E35" s="682">
        <v>132</v>
      </c>
      <c r="F35" s="662">
        <f t="shared" si="0"/>
        <v>0</v>
      </c>
      <c r="G35" s="198">
        <f>E35*G34</f>
        <v>0</v>
      </c>
      <c r="H35" s="181">
        <f>H34*E35</f>
        <v>0</v>
      </c>
      <c r="I35" s="181">
        <f>I34*E35</f>
        <v>0</v>
      </c>
      <c r="J35" s="181">
        <f>E35*J34</f>
        <v>0</v>
      </c>
      <c r="K35" s="181">
        <f>E35*K34</f>
        <v>0</v>
      </c>
      <c r="L35" s="181">
        <f>E35*L34</f>
        <v>0</v>
      </c>
      <c r="M35" s="181">
        <f>E35*M34</f>
        <v>0</v>
      </c>
      <c r="N35" s="181">
        <f>E35*N34</f>
        <v>0</v>
      </c>
      <c r="O35" s="181">
        <f>E35*O34</f>
        <v>0</v>
      </c>
      <c r="P35" s="188">
        <f>E35*P34</f>
        <v>0</v>
      </c>
      <c r="Q35" s="188">
        <f>E35*Q34</f>
        <v>0</v>
      </c>
      <c r="R35" s="206">
        <f>E35*R34</f>
        <v>0</v>
      </c>
      <c r="S35" s="271">
        <v>288</v>
      </c>
      <c r="T35" s="272">
        <v>287.72000000000003</v>
      </c>
      <c r="U35" s="1056">
        <f>F35</f>
        <v>0</v>
      </c>
      <c r="V35" s="1116"/>
      <c r="W35" s="786"/>
      <c r="X35" s="785">
        <f>F35</f>
        <v>0</v>
      </c>
      <c r="Y35" s="158"/>
      <c r="Z35" s="158"/>
      <c r="AA35" s="158"/>
      <c r="AB35" s="158"/>
      <c r="AC35" s="158"/>
      <c r="AD35" s="158"/>
    </row>
    <row r="36" spans="1:30" ht="16.2" hidden="1" outlineLevel="1" thickBot="1">
      <c r="A36" s="1394"/>
      <c r="B36" s="1396"/>
      <c r="C36" s="715" t="s">
        <v>14549</v>
      </c>
      <c r="D36" s="1334"/>
      <c r="E36" s="519">
        <f>E33</f>
        <v>11.35914</v>
      </c>
      <c r="F36" s="664">
        <f t="shared" si="0"/>
        <v>0</v>
      </c>
      <c r="G36" s="600">
        <f>E34*G35</f>
        <v>0</v>
      </c>
      <c r="H36" s="592">
        <f>E34*H35</f>
        <v>0</v>
      </c>
      <c r="I36" s="592">
        <f>E34*I35</f>
        <v>0</v>
      </c>
      <c r="J36" s="592">
        <f>E34*J35</f>
        <v>0</v>
      </c>
      <c r="K36" s="592">
        <f>E34*K35</f>
        <v>0</v>
      </c>
      <c r="L36" s="592">
        <f>E34*L35</f>
        <v>0</v>
      </c>
      <c r="M36" s="592">
        <f>E34*M35</f>
        <v>0</v>
      </c>
      <c r="N36" s="592">
        <f>E34*N35</f>
        <v>0</v>
      </c>
      <c r="O36" s="592">
        <f>O35*E34</f>
        <v>0</v>
      </c>
      <c r="P36" s="323">
        <f>E34*P35</f>
        <v>0</v>
      </c>
      <c r="Q36" s="323">
        <f>E34*Q35</f>
        <v>0</v>
      </c>
      <c r="R36" s="477">
        <f>E34*R35</f>
        <v>0</v>
      </c>
      <c r="S36" s="271">
        <v>2479.0751999999998</v>
      </c>
      <c r="T36" s="272">
        <v>3195.3708100000008</v>
      </c>
      <c r="U36" s="1056"/>
      <c r="V36" s="1116"/>
      <c r="W36" s="786"/>
      <c r="X36" s="613" t="e">
        <f>X35/X34</f>
        <v>#DIV/0!</v>
      </c>
      <c r="Y36" s="158"/>
      <c r="Z36" s="158"/>
      <c r="AA36" s="158"/>
      <c r="AB36" s="158"/>
      <c r="AC36" s="158"/>
      <c r="AD36" s="158"/>
    </row>
    <row r="37" spans="1:30" hidden="1">
      <c r="A37" s="1375" t="s">
        <v>14545</v>
      </c>
      <c r="B37" s="1386">
        <v>7</v>
      </c>
      <c r="C37" s="269" t="s">
        <v>14551</v>
      </c>
      <c r="D37" s="1334" t="s">
        <v>14546</v>
      </c>
      <c r="E37" s="1155">
        <f>E19</f>
        <v>14.78947</v>
      </c>
      <c r="F37" s="662">
        <f t="shared" si="0"/>
        <v>0</v>
      </c>
      <c r="G37" s="601"/>
      <c r="H37" s="497"/>
      <c r="I37" s="497"/>
      <c r="J37" s="497"/>
      <c r="K37" s="604"/>
      <c r="L37" s="497"/>
      <c r="M37" s="497"/>
      <c r="N37" s="188"/>
      <c r="O37" s="188"/>
      <c r="P37" s="188"/>
      <c r="Q37" s="188"/>
      <c r="R37" s="189"/>
      <c r="S37" s="474">
        <v>4</v>
      </c>
      <c r="T37" s="272">
        <v>1</v>
      </c>
      <c r="U37" s="1056"/>
      <c r="V37" s="1116"/>
      <c r="W37" s="786"/>
      <c r="X37" s="599">
        <f>F37</f>
        <v>0</v>
      </c>
      <c r="Y37" s="158"/>
      <c r="Z37" s="158"/>
      <c r="AA37" s="158"/>
      <c r="AB37" s="158"/>
      <c r="AC37" s="158"/>
      <c r="AD37" s="158"/>
    </row>
    <row r="38" spans="1:30" ht="15.75" hidden="1" customHeight="1" outlineLevel="1">
      <c r="A38" s="1376"/>
      <c r="B38" s="1391"/>
      <c r="C38" s="276" t="s">
        <v>14547</v>
      </c>
      <c r="D38" s="1334" t="s">
        <v>14548</v>
      </c>
      <c r="E38" s="682">
        <v>120</v>
      </c>
      <c r="F38" s="662">
        <f t="shared" si="0"/>
        <v>0</v>
      </c>
      <c r="G38" s="198">
        <f>E38*G37</f>
        <v>0</v>
      </c>
      <c r="H38" s="181">
        <f>E38*H37</f>
        <v>0</v>
      </c>
      <c r="I38" s="181">
        <f>E38*I37</f>
        <v>0</v>
      </c>
      <c r="J38" s="181">
        <f>E38*J37</f>
        <v>0</v>
      </c>
      <c r="K38" s="181">
        <f>E38*K37</f>
        <v>0</v>
      </c>
      <c r="L38" s="181">
        <f>E38*L37</f>
        <v>0</v>
      </c>
      <c r="M38" s="181">
        <f>E38*M37</f>
        <v>0</v>
      </c>
      <c r="N38" s="181">
        <f>E38*N37</f>
        <v>0</v>
      </c>
      <c r="O38" s="181">
        <f>E38*O37</f>
        <v>0</v>
      </c>
      <c r="P38" s="188">
        <f>E38*P37</f>
        <v>0</v>
      </c>
      <c r="Q38" s="188">
        <f>E38*Q37</f>
        <v>0</v>
      </c>
      <c r="R38" s="206">
        <f>E38*R37</f>
        <v>0</v>
      </c>
      <c r="S38" s="474">
        <v>400</v>
      </c>
      <c r="T38" s="272">
        <v>160.32999999999993</v>
      </c>
      <c r="U38" s="1056">
        <f>F38</f>
        <v>0</v>
      </c>
      <c r="V38" s="1116"/>
      <c r="W38" s="786"/>
      <c r="X38" s="785">
        <f>F38</f>
        <v>0</v>
      </c>
      <c r="Y38" s="158"/>
      <c r="Z38" s="158"/>
      <c r="AA38" s="158"/>
      <c r="AB38" s="158"/>
      <c r="AC38" s="158"/>
      <c r="AD38" s="158"/>
    </row>
    <row r="39" spans="1:30" ht="16.2" hidden="1" outlineLevel="1" thickBot="1">
      <c r="A39" s="1394"/>
      <c r="B39" s="1396"/>
      <c r="C39" s="715" t="s">
        <v>14549</v>
      </c>
      <c r="D39" s="1334"/>
      <c r="E39" s="519">
        <f>E36</f>
        <v>11.35914</v>
      </c>
      <c r="F39" s="664">
        <f t="shared" si="0"/>
        <v>0</v>
      </c>
      <c r="G39" s="600">
        <f>E37*G38</f>
        <v>0</v>
      </c>
      <c r="H39" s="592">
        <f>E37*H38</f>
        <v>0</v>
      </c>
      <c r="I39" s="592">
        <f>E37*I38</f>
        <v>0</v>
      </c>
      <c r="J39" s="592">
        <f>E37*J38</f>
        <v>0</v>
      </c>
      <c r="K39" s="592">
        <f>E37*K38</f>
        <v>0</v>
      </c>
      <c r="L39" s="592">
        <f>E39*L38</f>
        <v>0</v>
      </c>
      <c r="M39" s="592">
        <f>E39*M38</f>
        <v>0</v>
      </c>
      <c r="N39" s="592">
        <f>E39*N38</f>
        <v>0</v>
      </c>
      <c r="O39" s="592">
        <f>O38*E39</f>
        <v>0</v>
      </c>
      <c r="P39" s="323">
        <f>E39*P38</f>
        <v>0</v>
      </c>
      <c r="Q39" s="323">
        <f>E39*Q38</f>
        <v>0</v>
      </c>
      <c r="R39" s="477">
        <f>E39*R38</f>
        <v>0</v>
      </c>
      <c r="S39" s="474">
        <v>3443.1599999999994</v>
      </c>
      <c r="T39" s="272">
        <v>3748.7342558000005</v>
      </c>
      <c r="U39" s="273"/>
      <c r="V39" s="274"/>
      <c r="W39" s="786"/>
      <c r="X39" s="613" t="e">
        <f>X38/X37</f>
        <v>#DIV/0!</v>
      </c>
      <c r="Y39" s="158"/>
      <c r="Z39" s="158"/>
      <c r="AA39" s="158"/>
      <c r="AB39" s="158"/>
      <c r="AC39" s="158"/>
      <c r="AD39" s="158"/>
    </row>
    <row r="40" spans="1:30" hidden="1">
      <c r="A40" s="1375" t="s">
        <v>14545</v>
      </c>
      <c r="B40" s="1386">
        <v>8</v>
      </c>
      <c r="C40" s="269" t="s">
        <v>14552</v>
      </c>
      <c r="D40" s="1334" t="s">
        <v>14546</v>
      </c>
      <c r="E40" s="661"/>
      <c r="F40" s="662">
        <f t="shared" si="0"/>
        <v>0</v>
      </c>
      <c r="G40" s="205"/>
      <c r="H40" s="188"/>
      <c r="I40" s="188">
        <v>0</v>
      </c>
      <c r="J40" s="188">
        <v>0</v>
      </c>
      <c r="K40" s="255">
        <v>0</v>
      </c>
      <c r="L40" s="188">
        <v>0</v>
      </c>
      <c r="M40" s="188">
        <v>0</v>
      </c>
      <c r="N40" s="188">
        <v>0</v>
      </c>
      <c r="O40" s="188">
        <v>0</v>
      </c>
      <c r="P40" s="188">
        <v>0</v>
      </c>
      <c r="Q40" s="188">
        <v>0</v>
      </c>
      <c r="R40" s="189">
        <v>0</v>
      </c>
      <c r="S40" s="271">
        <v>0</v>
      </c>
      <c r="T40" s="272">
        <v>1.9900000000000002</v>
      </c>
      <c r="U40" s="273"/>
      <c r="V40" s="274"/>
      <c r="W40" s="786"/>
      <c r="X40" s="599">
        <f>F40</f>
        <v>0</v>
      </c>
      <c r="Y40" s="158"/>
      <c r="Z40" s="158"/>
      <c r="AA40" s="158"/>
      <c r="AB40" s="158"/>
      <c r="AC40" s="158"/>
      <c r="AD40" s="158"/>
    </row>
    <row r="41" spans="1:30" hidden="1" outlineLevel="1">
      <c r="A41" s="1376"/>
      <c r="B41" s="1391"/>
      <c r="C41" s="276" t="s">
        <v>14547</v>
      </c>
      <c r="D41" s="1334" t="s">
        <v>14548</v>
      </c>
      <c r="E41" s="661">
        <v>160</v>
      </c>
      <c r="F41" s="662">
        <f t="shared" si="0"/>
        <v>0</v>
      </c>
      <c r="G41" s="198"/>
      <c r="H41" s="181"/>
      <c r="I41" s="181">
        <f>E41*I40</f>
        <v>0</v>
      </c>
      <c r="J41" s="181">
        <f>E41*J40</f>
        <v>0</v>
      </c>
      <c r="K41" s="181">
        <f>E41*K40</f>
        <v>0</v>
      </c>
      <c r="L41" s="181">
        <f>E41*L40</f>
        <v>0</v>
      </c>
      <c r="M41" s="181">
        <f>E41*M40</f>
        <v>0</v>
      </c>
      <c r="N41" s="181">
        <f>E41*N40</f>
        <v>0</v>
      </c>
      <c r="O41" s="181">
        <f>E41*O40</f>
        <v>0</v>
      </c>
      <c r="P41" s="188">
        <f>E41*P40</f>
        <v>0</v>
      </c>
      <c r="Q41" s="188">
        <f>E41*Q40</f>
        <v>0</v>
      </c>
      <c r="R41" s="206">
        <f>E41*R40</f>
        <v>0</v>
      </c>
      <c r="S41" s="271">
        <v>0</v>
      </c>
      <c r="T41" s="272">
        <v>980.12999999999988</v>
      </c>
      <c r="U41" s="273"/>
      <c r="V41" s="274"/>
      <c r="W41" s="786"/>
      <c r="X41" s="785">
        <f>F41</f>
        <v>0</v>
      </c>
      <c r="Y41" s="158"/>
      <c r="Z41" s="158"/>
      <c r="AA41" s="158"/>
      <c r="AB41" s="158"/>
      <c r="AC41" s="158"/>
      <c r="AD41" s="158"/>
    </row>
    <row r="42" spans="1:30" ht="16.2" hidden="1" outlineLevel="1" thickBot="1">
      <c r="A42" s="1394"/>
      <c r="B42" s="1396"/>
      <c r="C42" s="715" t="s">
        <v>14549</v>
      </c>
      <c r="D42" s="1334"/>
      <c r="E42" s="519">
        <f>E39</f>
        <v>11.35914</v>
      </c>
      <c r="F42" s="664">
        <f t="shared" si="0"/>
        <v>0</v>
      </c>
      <c r="G42" s="600">
        <f>E42*G41</f>
        <v>0</v>
      </c>
      <c r="H42" s="592">
        <f>E42*H41</f>
        <v>0</v>
      </c>
      <c r="I42" s="592">
        <f>E42*I41</f>
        <v>0</v>
      </c>
      <c r="J42" s="592">
        <f>E42*J41</f>
        <v>0</v>
      </c>
      <c r="K42" s="592">
        <f>E42*K41</f>
        <v>0</v>
      </c>
      <c r="L42" s="592">
        <f>E42*L41</f>
        <v>0</v>
      </c>
      <c r="M42" s="592">
        <f>E42*M41</f>
        <v>0</v>
      </c>
      <c r="N42" s="592">
        <f>E42*N41</f>
        <v>0</v>
      </c>
      <c r="O42" s="592">
        <f>O41*E42</f>
        <v>0</v>
      </c>
      <c r="P42" s="323">
        <f>E42*P41</f>
        <v>0</v>
      </c>
      <c r="Q42" s="323">
        <f>E42*Q41</f>
        <v>0</v>
      </c>
      <c r="R42" s="477">
        <f>E42*R41</f>
        <v>0</v>
      </c>
      <c r="S42" s="271">
        <v>0</v>
      </c>
      <c r="T42" s="272">
        <v>9617.2103779999998</v>
      </c>
      <c r="U42" s="273"/>
      <c r="V42" s="274"/>
      <c r="W42" s="786"/>
      <c r="X42" s="613" t="e">
        <f>X41/X40</f>
        <v>#DIV/0!</v>
      </c>
      <c r="Y42" s="158"/>
      <c r="Z42" s="158"/>
      <c r="AA42" s="158"/>
      <c r="AB42" s="158"/>
      <c r="AC42" s="158"/>
      <c r="AD42" s="158"/>
    </row>
    <row r="43" spans="1:30" ht="31.2" hidden="1" collapsed="1">
      <c r="A43" s="1375" t="s">
        <v>14545</v>
      </c>
      <c r="B43" s="1386">
        <v>9</v>
      </c>
      <c r="C43" s="269" t="s">
        <v>361</v>
      </c>
      <c r="D43" s="1334" t="s">
        <v>14546</v>
      </c>
      <c r="E43" s="661"/>
      <c r="F43" s="1156">
        <f t="shared" si="0"/>
        <v>0</v>
      </c>
      <c r="G43" s="205"/>
      <c r="H43" s="188"/>
      <c r="I43" s="188"/>
      <c r="J43" s="188"/>
      <c r="K43" s="255"/>
      <c r="L43" s="188"/>
      <c r="M43" s="188"/>
      <c r="N43" s="188"/>
      <c r="O43" s="188"/>
      <c r="P43" s="188"/>
      <c r="Q43" s="188"/>
      <c r="R43" s="189"/>
      <c r="S43" s="271">
        <v>5</v>
      </c>
      <c r="T43" s="272">
        <v>2</v>
      </c>
      <c r="U43" s="273"/>
      <c r="V43" s="274"/>
      <c r="W43" s="786"/>
      <c r="X43" s="599">
        <f>F43</f>
        <v>0</v>
      </c>
      <c r="Y43" s="158"/>
      <c r="Z43" s="158"/>
      <c r="AA43" s="158"/>
      <c r="AB43" s="158"/>
      <c r="AC43" s="158"/>
      <c r="AD43" s="158"/>
    </row>
    <row r="44" spans="1:30" hidden="1" outlineLevel="1">
      <c r="A44" s="1376"/>
      <c r="B44" s="1391"/>
      <c r="C44" s="276" t="s">
        <v>14547</v>
      </c>
      <c r="D44" s="1334" t="s">
        <v>14548</v>
      </c>
      <c r="E44" s="682">
        <v>125</v>
      </c>
      <c r="F44" s="662">
        <f t="shared" si="0"/>
        <v>0</v>
      </c>
      <c r="G44" s="198">
        <f>E44*G43</f>
        <v>0</v>
      </c>
      <c r="H44" s="181">
        <f>E44*H43</f>
        <v>0</v>
      </c>
      <c r="I44" s="181">
        <f>E44*I43</f>
        <v>0</v>
      </c>
      <c r="J44" s="181">
        <f>E44*J43</f>
        <v>0</v>
      </c>
      <c r="K44" s="181">
        <f>E44*K43</f>
        <v>0</v>
      </c>
      <c r="L44" s="181">
        <f>E44*L43</f>
        <v>0</v>
      </c>
      <c r="M44" s="181">
        <f>E44*M43</f>
        <v>0</v>
      </c>
      <c r="N44" s="181">
        <f>E44*N43</f>
        <v>0</v>
      </c>
      <c r="O44" s="188">
        <f>E44*O43</f>
        <v>0</v>
      </c>
      <c r="P44" s="188">
        <f>E44*P43</f>
        <v>0</v>
      </c>
      <c r="Q44" s="188">
        <f>E44*Q43</f>
        <v>0</v>
      </c>
      <c r="R44" s="206">
        <f>E44*R43</f>
        <v>0</v>
      </c>
      <c r="S44" s="271">
        <v>670</v>
      </c>
      <c r="T44" s="272">
        <v>223.30999999999995</v>
      </c>
      <c r="U44" s="273"/>
      <c r="V44" s="274"/>
      <c r="W44" s="786"/>
      <c r="X44" s="785">
        <f>F44</f>
        <v>0</v>
      </c>
      <c r="Y44" s="158"/>
      <c r="Z44" s="158"/>
      <c r="AA44" s="158"/>
      <c r="AB44" s="158"/>
      <c r="AC44" s="158"/>
      <c r="AD44" s="158"/>
    </row>
    <row r="45" spans="1:30" ht="16.2" hidden="1" outlineLevel="1" thickBot="1">
      <c r="A45" s="1376"/>
      <c r="B45" s="1391"/>
      <c r="C45" s="715" t="s">
        <v>14549</v>
      </c>
      <c r="D45" s="1331"/>
      <c r="E45" s="655">
        <f>E42</f>
        <v>11.35914</v>
      </c>
      <c r="F45" s="663">
        <f t="shared" si="0"/>
        <v>0</v>
      </c>
      <c r="G45" s="613">
        <f>E45*G44</f>
        <v>0</v>
      </c>
      <c r="H45" s="614">
        <f>E45*H44</f>
        <v>0</v>
      </c>
      <c r="I45" s="614">
        <f>E45*I44</f>
        <v>0</v>
      </c>
      <c r="J45" s="614">
        <f>E45*J44</f>
        <v>0</v>
      </c>
      <c r="K45" s="614">
        <f>E45*K44</f>
        <v>0</v>
      </c>
      <c r="L45" s="614">
        <f>E45*L44</f>
        <v>0</v>
      </c>
      <c r="M45" s="614">
        <f>E45*M44</f>
        <v>0</v>
      </c>
      <c r="N45" s="614">
        <f>E45*N44</f>
        <v>0</v>
      </c>
      <c r="O45" s="614">
        <f>O44*E45</f>
        <v>0</v>
      </c>
      <c r="P45" s="483">
        <f>E45*P44</f>
        <v>0</v>
      </c>
      <c r="Q45" s="483">
        <f>E45*Q44</f>
        <v>0</v>
      </c>
      <c r="R45" s="484">
        <f>E45*R44</f>
        <v>0</v>
      </c>
      <c r="S45" s="271">
        <v>5767.2929999999997</v>
      </c>
      <c r="T45" s="272">
        <v>3587.1646786000019</v>
      </c>
      <c r="U45" s="273"/>
      <c r="V45" s="274"/>
      <c r="W45" s="786"/>
      <c r="X45" s="613" t="e">
        <f>X44/X43</f>
        <v>#DIV/0!</v>
      </c>
      <c r="Y45" s="158"/>
      <c r="Z45" s="158"/>
      <c r="AA45" s="158"/>
      <c r="AB45" s="158"/>
      <c r="AC45" s="158"/>
      <c r="AD45" s="158"/>
    </row>
    <row r="46" spans="1:30" ht="34.5" customHeight="1" collapsed="1">
      <c r="A46" s="1378" t="s">
        <v>14555</v>
      </c>
      <c r="B46" s="1381"/>
      <c r="C46" s="285" t="s">
        <v>14554</v>
      </c>
      <c r="D46" s="224" t="s">
        <v>14546</v>
      </c>
      <c r="E46" s="1342">
        <f>E47/22</f>
        <v>30</v>
      </c>
      <c r="F46" s="672">
        <f t="shared" si="0"/>
        <v>5</v>
      </c>
      <c r="G46" s="627"/>
      <c r="H46" s="628"/>
      <c r="I46" s="628"/>
      <c r="J46" s="628"/>
      <c r="K46" s="628">
        <v>1</v>
      </c>
      <c r="L46" s="628">
        <v>1</v>
      </c>
      <c r="M46" s="628">
        <v>1</v>
      </c>
      <c r="N46" s="628">
        <v>1</v>
      </c>
      <c r="O46" s="628">
        <v>1</v>
      </c>
      <c r="P46" s="1289"/>
      <c r="Q46" s="628"/>
      <c r="R46" s="629"/>
      <c r="S46" s="271">
        <v>11</v>
      </c>
      <c r="T46" s="272">
        <v>0</v>
      </c>
      <c r="U46" s="1056">
        <v>5</v>
      </c>
      <c r="V46" s="1057">
        <f>U46-F46</f>
        <v>0</v>
      </c>
      <c r="W46" s="786"/>
      <c r="X46" s="500">
        <f>F46</f>
        <v>5</v>
      </c>
      <c r="Y46" s="158"/>
      <c r="Z46" s="158"/>
      <c r="AA46" s="158"/>
      <c r="AB46" s="158"/>
      <c r="AC46" s="158"/>
      <c r="AD46" s="158"/>
    </row>
    <row r="47" spans="1:30" outlineLevel="1">
      <c r="A47" s="1379"/>
      <c r="B47" s="1382"/>
      <c r="C47" s="287" t="s">
        <v>14547</v>
      </c>
      <c r="D47" s="217" t="s">
        <v>14548</v>
      </c>
      <c r="E47" s="1339">
        <f>U48</f>
        <v>660</v>
      </c>
      <c r="F47" s="666">
        <f t="shared" si="0"/>
        <v>3300</v>
      </c>
      <c r="G47" s="1247"/>
      <c r="H47" s="1248"/>
      <c r="I47" s="1248"/>
      <c r="J47" s="1248"/>
      <c r="K47" s="1325">
        <f>(K17*22-K101-K105-K109)</f>
        <v>682</v>
      </c>
      <c r="L47" s="1325">
        <f>(L17*22-L101-L105-L109)</f>
        <v>660</v>
      </c>
      <c r="M47" s="1325">
        <f>(M17*22-M101-M105-M109)</f>
        <v>682</v>
      </c>
      <c r="N47" s="1325">
        <f>(N17*22-N101-N105-N109)</f>
        <v>682</v>
      </c>
      <c r="O47" s="1325">
        <f>(O17*22-O101-O105-O109)-66</f>
        <v>594</v>
      </c>
      <c r="P47" s="1325"/>
      <c r="Q47" s="1325"/>
      <c r="R47" s="1326"/>
      <c r="S47" s="271">
        <v>1824</v>
      </c>
      <c r="T47" s="272">
        <v>17.474999999999909</v>
      </c>
      <c r="U47" s="1056">
        <v>3300</v>
      </c>
      <c r="V47" s="1057">
        <f>U47-F47</f>
        <v>0</v>
      </c>
      <c r="W47" s="786"/>
      <c r="X47" s="787">
        <f>F47</f>
        <v>3300</v>
      </c>
      <c r="Y47" s="158"/>
      <c r="Z47" s="158"/>
      <c r="AA47" s="158"/>
      <c r="AB47" s="158"/>
      <c r="AC47" s="158"/>
      <c r="AD47" s="158"/>
    </row>
    <row r="48" spans="1:30" ht="18" outlineLevel="1" thickBot="1">
      <c r="A48" s="1380"/>
      <c r="B48" s="1383"/>
      <c r="C48" s="1344" t="s">
        <v>14549</v>
      </c>
      <c r="D48" s="1345"/>
      <c r="E48" s="1340"/>
      <c r="F48" s="674">
        <f t="shared" si="0"/>
        <v>0</v>
      </c>
      <c r="G48" s="1242">
        <f>E48*G47</f>
        <v>0</v>
      </c>
      <c r="H48" s="1243">
        <f>E48*H47</f>
        <v>0</v>
      </c>
      <c r="I48" s="1243">
        <f>E48*I47</f>
        <v>0</v>
      </c>
      <c r="J48" s="1243">
        <f>E48*J47</f>
        <v>0</v>
      </c>
      <c r="K48" s="1243">
        <f>E48*K47</f>
        <v>0</v>
      </c>
      <c r="L48" s="1243">
        <f>E48*L47</f>
        <v>0</v>
      </c>
      <c r="M48" s="1243">
        <f>E48*M47</f>
        <v>0</v>
      </c>
      <c r="N48" s="1243">
        <f>E48*N47</f>
        <v>0</v>
      </c>
      <c r="O48" s="1243">
        <f>E48*O47</f>
        <v>0</v>
      </c>
      <c r="P48" s="696">
        <f>E48*P47</f>
        <v>0</v>
      </c>
      <c r="Q48" s="696">
        <f>E48*Q47</f>
        <v>0</v>
      </c>
      <c r="R48" s="728">
        <f>E48*R47</f>
        <v>0</v>
      </c>
      <c r="S48" s="271">
        <v>15700.809600000002</v>
      </c>
      <c r="T48" s="272">
        <v>2732.5464132500001</v>
      </c>
      <c r="U48" s="1056">
        <f>U47/U46</f>
        <v>660</v>
      </c>
      <c r="V48" s="1057"/>
      <c r="W48" s="786"/>
      <c r="X48" s="788">
        <f>X47/X46</f>
        <v>660</v>
      </c>
      <c r="Y48" s="158"/>
      <c r="Z48" s="158"/>
      <c r="AA48" s="158"/>
      <c r="AB48" s="158"/>
      <c r="AC48" s="158"/>
      <c r="AD48" s="158"/>
    </row>
    <row r="49" spans="1:30" ht="24.75" customHeight="1">
      <c r="A49" s="1379" t="s">
        <v>14555</v>
      </c>
      <c r="B49" s="1391"/>
      <c r="C49" s="289" t="s">
        <v>14551</v>
      </c>
      <c r="D49" s="1332" t="s">
        <v>14546</v>
      </c>
      <c r="E49" s="1342">
        <f>E50/22</f>
        <v>15</v>
      </c>
      <c r="F49" s="1016">
        <f>SUM(G49:R49)</f>
        <v>8</v>
      </c>
      <c r="G49" s="639">
        <v>2</v>
      </c>
      <c r="H49" s="640">
        <v>2</v>
      </c>
      <c r="I49" s="640">
        <v>2</v>
      </c>
      <c r="J49" s="640">
        <v>2</v>
      </c>
      <c r="K49" s="497"/>
      <c r="L49" s="497"/>
      <c r="M49" s="497">
        <v>0</v>
      </c>
      <c r="N49" s="497">
        <v>0</v>
      </c>
      <c r="O49" s="497">
        <v>0</v>
      </c>
      <c r="P49" s="497">
        <v>0</v>
      </c>
      <c r="Q49" s="497">
        <v>0</v>
      </c>
      <c r="R49" s="498">
        <v>0</v>
      </c>
      <c r="S49" s="271">
        <v>0</v>
      </c>
      <c r="T49" s="272">
        <v>5</v>
      </c>
      <c r="U49" s="1056">
        <v>8</v>
      </c>
      <c r="V49" s="1057">
        <f>U49-F49</f>
        <v>0</v>
      </c>
      <c r="W49" s="786"/>
      <c r="X49" s="599">
        <f>F49</f>
        <v>8</v>
      </c>
      <c r="Y49" s="158"/>
      <c r="Z49" s="158"/>
      <c r="AA49" s="158"/>
      <c r="AB49" s="158"/>
      <c r="AC49" s="158"/>
      <c r="AD49" s="158"/>
    </row>
    <row r="50" spans="1:30" ht="24.75" customHeight="1" outlineLevel="1">
      <c r="A50" s="1379"/>
      <c r="B50" s="1391"/>
      <c r="C50" s="287" t="s">
        <v>14547</v>
      </c>
      <c r="D50" s="1334" t="s">
        <v>14548</v>
      </c>
      <c r="E50" s="1339">
        <f>U51</f>
        <v>330</v>
      </c>
      <c r="F50" s="1156">
        <f>SUM(G50:R50)</f>
        <v>2632</v>
      </c>
      <c r="G50" s="1325">
        <f>(G17*22-G104-G108-G112)</f>
        <v>680</v>
      </c>
      <c r="H50" s="1325">
        <f>(H17*22-H104-H108-H112)</f>
        <v>614</v>
      </c>
      <c r="I50" s="1325">
        <f>(I17*22-I104-I108-I112)</f>
        <v>680</v>
      </c>
      <c r="J50" s="1325">
        <f>(J17*22-J104-J108-J112)</f>
        <v>658</v>
      </c>
      <c r="K50" s="181"/>
      <c r="L50" s="181"/>
      <c r="M50" s="181">
        <f>E50*M49</f>
        <v>0</v>
      </c>
      <c r="N50" s="181">
        <f>E50*N49</f>
        <v>0</v>
      </c>
      <c r="O50" s="181">
        <f>E50*O49</f>
        <v>0</v>
      </c>
      <c r="P50" s="181">
        <f>E50*P49</f>
        <v>0</v>
      </c>
      <c r="Q50" s="181">
        <f>E50*Q49</f>
        <v>0</v>
      </c>
      <c r="R50" s="190">
        <f>E50*R49</f>
        <v>0</v>
      </c>
      <c r="S50" s="271">
        <v>0</v>
      </c>
      <c r="T50" s="272">
        <v>614.61700000000008</v>
      </c>
      <c r="U50" s="1056">
        <f>330*8</f>
        <v>2640</v>
      </c>
      <c r="V50" s="1057">
        <f>U50-F50</f>
        <v>8</v>
      </c>
      <c r="W50" s="786"/>
      <c r="X50" s="785">
        <f>F50</f>
        <v>2632</v>
      </c>
      <c r="Y50" s="158"/>
      <c r="Z50" s="158"/>
      <c r="AA50" s="158"/>
      <c r="AB50" s="158"/>
      <c r="AC50" s="158"/>
      <c r="AD50" s="158"/>
    </row>
    <row r="51" spans="1:30" ht="24.75" customHeight="1" outlineLevel="1" thickBot="1">
      <c r="A51" s="1379"/>
      <c r="B51" s="1391"/>
      <c r="C51" s="1346" t="s">
        <v>14549</v>
      </c>
      <c r="D51" s="1331"/>
      <c r="E51" s="1340"/>
      <c r="F51" s="663">
        <f t="shared" si="0"/>
        <v>0</v>
      </c>
      <c r="G51" s="1250">
        <f>E51*G50</f>
        <v>0</v>
      </c>
      <c r="H51" s="1239">
        <f>E51*H50</f>
        <v>0</v>
      </c>
      <c r="I51" s="1239">
        <f>E51*I50</f>
        <v>0</v>
      </c>
      <c r="J51" s="1239">
        <f>E51*J50</f>
        <v>0</v>
      </c>
      <c r="K51" s="614">
        <f>E51*K50</f>
        <v>0</v>
      </c>
      <c r="L51" s="614">
        <f>E51*L50</f>
        <v>0</v>
      </c>
      <c r="M51" s="614">
        <f>E51*M50</f>
        <v>0</v>
      </c>
      <c r="N51" s="614">
        <f>E51*N50</f>
        <v>0</v>
      </c>
      <c r="O51" s="614">
        <f>E51*O50</f>
        <v>0</v>
      </c>
      <c r="P51" s="614">
        <f>E51*P50</f>
        <v>0</v>
      </c>
      <c r="Q51" s="614">
        <f>E51*Q50</f>
        <v>0</v>
      </c>
      <c r="R51" s="618">
        <f>E51*R50</f>
        <v>0</v>
      </c>
      <c r="S51" s="271">
        <v>0</v>
      </c>
      <c r="T51" s="272">
        <v>6057.82495242</v>
      </c>
      <c r="U51" s="1056">
        <f>U50/U49</f>
        <v>330</v>
      </c>
      <c r="V51" s="1057"/>
      <c r="W51" s="786"/>
      <c r="X51" s="613">
        <f>X50/X49</f>
        <v>329</v>
      </c>
      <c r="Y51" s="158"/>
      <c r="Z51" s="158"/>
      <c r="AA51" s="158"/>
      <c r="AB51" s="158"/>
      <c r="AC51" s="158"/>
      <c r="AD51" s="158"/>
    </row>
    <row r="52" spans="1:30" ht="46.8" outlineLevel="1">
      <c r="A52" s="1381" t="s">
        <v>14555</v>
      </c>
      <c r="B52" s="1393"/>
      <c r="C52" s="1231" t="s">
        <v>77944</v>
      </c>
      <c r="D52" s="1232">
        <v>0.33</v>
      </c>
      <c r="E52" s="718" t="s">
        <v>14558</v>
      </c>
      <c r="F52" s="174">
        <f>F53/24</f>
        <v>81.564999999999984</v>
      </c>
      <c r="G52" s="599"/>
      <c r="H52" s="192"/>
      <c r="I52" s="192"/>
      <c r="J52" s="192"/>
      <c r="K52" s="257"/>
      <c r="L52" s="192"/>
      <c r="M52" s="192"/>
      <c r="N52" s="192"/>
      <c r="O52" s="192"/>
      <c r="P52" s="192"/>
      <c r="Q52" s="192"/>
      <c r="R52" s="258"/>
      <c r="S52" s="271">
        <v>0</v>
      </c>
      <c r="T52" s="272">
        <v>3</v>
      </c>
      <c r="U52" s="273"/>
      <c r="V52" s="274"/>
      <c r="W52" s="786"/>
      <c r="X52" s="599">
        <f>F52</f>
        <v>81.564999999999984</v>
      </c>
      <c r="Y52" s="158"/>
      <c r="Z52" s="158"/>
      <c r="AA52" s="158"/>
      <c r="AB52" s="158"/>
      <c r="AC52" s="158"/>
      <c r="AD52" s="158"/>
    </row>
    <row r="53" spans="1:30" outlineLevel="1">
      <c r="A53" s="1382"/>
      <c r="B53" s="1376"/>
      <c r="C53" s="178" t="s">
        <v>14547</v>
      </c>
      <c r="D53" s="1334" t="s">
        <v>14548</v>
      </c>
      <c r="E53" s="661"/>
      <c r="F53" s="1337">
        <f>SUM(G53:R53)</f>
        <v>1957.5599999999997</v>
      </c>
      <c r="G53" s="1338">
        <f>G50*33%</f>
        <v>224.4</v>
      </c>
      <c r="H53" s="1338">
        <f>H50*33%</f>
        <v>202.62</v>
      </c>
      <c r="I53" s="1338">
        <f>I50*33%</f>
        <v>224.4</v>
      </c>
      <c r="J53" s="1338">
        <f>J50*33%</f>
        <v>217.14000000000001</v>
      </c>
      <c r="K53" s="1338">
        <f t="shared" ref="K53:R53" si="1">K47*33%</f>
        <v>225.06</v>
      </c>
      <c r="L53" s="1338">
        <f t="shared" si="1"/>
        <v>217.8</v>
      </c>
      <c r="M53" s="1338">
        <f t="shared" si="1"/>
        <v>225.06</v>
      </c>
      <c r="N53" s="1338">
        <f t="shared" si="1"/>
        <v>225.06</v>
      </c>
      <c r="O53" s="1338">
        <f t="shared" si="1"/>
        <v>196.02</v>
      </c>
      <c r="P53" s="1237">
        <f t="shared" si="1"/>
        <v>0</v>
      </c>
      <c r="Q53" s="1237">
        <f t="shared" si="1"/>
        <v>0</v>
      </c>
      <c r="R53" s="1237">
        <f t="shared" si="1"/>
        <v>0</v>
      </c>
      <c r="S53" s="271">
        <v>0</v>
      </c>
      <c r="T53" s="272">
        <v>701.45</v>
      </c>
      <c r="U53" s="273"/>
      <c r="V53" s="274"/>
      <c r="W53" s="786"/>
      <c r="X53" s="785">
        <f>F53</f>
        <v>1957.5599999999997</v>
      </c>
      <c r="Y53" s="158"/>
      <c r="Z53" s="158"/>
      <c r="AA53" s="158"/>
      <c r="AB53" s="158"/>
      <c r="AC53" s="158"/>
      <c r="AD53" s="158"/>
    </row>
    <row r="54" spans="1:30" ht="16.2" outlineLevel="1" thickBot="1">
      <c r="A54" s="1383"/>
      <c r="B54" s="1376"/>
      <c r="C54" s="185" t="s">
        <v>14549</v>
      </c>
      <c r="D54" s="1331"/>
      <c r="E54" s="1340"/>
      <c r="F54" s="194">
        <f>SUM(G54:R54)</f>
        <v>0</v>
      </c>
      <c r="G54" s="1238">
        <f>E54*G53</f>
        <v>0</v>
      </c>
      <c r="H54" s="1239">
        <f>E54*H53</f>
        <v>0</v>
      </c>
      <c r="I54" s="1239">
        <f>E54*I53</f>
        <v>0</v>
      </c>
      <c r="J54" s="1239">
        <f>E54*J53</f>
        <v>0</v>
      </c>
      <c r="K54" s="1239">
        <f>E54*K53</f>
        <v>0</v>
      </c>
      <c r="L54" s="1239">
        <f>E54*L53</f>
        <v>0</v>
      </c>
      <c r="M54" s="1239">
        <f>E54*M53</f>
        <v>0</v>
      </c>
      <c r="N54" s="1239">
        <f>E54*N53</f>
        <v>0</v>
      </c>
      <c r="O54" s="1239">
        <f>E54*O53</f>
        <v>0</v>
      </c>
      <c r="P54" s="726">
        <f>E54*P53</f>
        <v>0</v>
      </c>
      <c r="Q54" s="726">
        <f>E54*Q53</f>
        <v>0</v>
      </c>
      <c r="R54" s="727">
        <f>E54*R53</f>
        <v>0</v>
      </c>
      <c r="S54" s="271">
        <v>0</v>
      </c>
      <c r="T54" s="272">
        <v>7348.9933141999991</v>
      </c>
      <c r="U54" s="273"/>
      <c r="V54" s="274"/>
      <c r="W54" s="786"/>
      <c r="X54" s="613">
        <f>X53/X52</f>
        <v>24</v>
      </c>
      <c r="Y54" s="158"/>
      <c r="Z54" s="158"/>
      <c r="AA54" s="158"/>
      <c r="AB54" s="158"/>
      <c r="AC54" s="158"/>
      <c r="AD54" s="158"/>
    </row>
    <row r="55" spans="1:30" ht="15.75" hidden="1" customHeight="1">
      <c r="A55" s="1382" t="s">
        <v>14555</v>
      </c>
      <c r="B55" s="1397"/>
      <c r="C55" s="1245" t="s">
        <v>14556</v>
      </c>
      <c r="D55" s="1334" t="s">
        <v>14546</v>
      </c>
      <c r="E55" s="1154">
        <f>E19</f>
        <v>14.78947</v>
      </c>
      <c r="F55" s="666">
        <f>SUM(G55:R55)</f>
        <v>0</v>
      </c>
      <c r="G55" s="599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494"/>
      <c r="S55" s="667">
        <v>27</v>
      </c>
      <c r="T55" s="668">
        <v>-7</v>
      </c>
      <c r="U55" s="273"/>
      <c r="V55" s="274"/>
      <c r="W55" s="786"/>
      <c r="X55" s="599">
        <f>F55</f>
        <v>0</v>
      </c>
      <c r="Y55" s="158"/>
      <c r="Z55" s="158"/>
      <c r="AA55" s="158"/>
      <c r="AB55" s="158"/>
      <c r="AC55" s="158"/>
      <c r="AD55" s="158"/>
    </row>
    <row r="56" spans="1:30" hidden="1" outlineLevel="1">
      <c r="A56" s="1382"/>
      <c r="B56" s="1397"/>
      <c r="C56" s="398" t="s">
        <v>14547</v>
      </c>
      <c r="D56" s="1334" t="s">
        <v>14548</v>
      </c>
      <c r="E56" s="682">
        <v>110</v>
      </c>
      <c r="F56" s="277">
        <f>SUM(G56:R56)</f>
        <v>0</v>
      </c>
      <c r="G56" s="198">
        <f>G55*E56</f>
        <v>0</v>
      </c>
      <c r="H56" s="181">
        <f>H55*E56</f>
        <v>0</v>
      </c>
      <c r="I56" s="181">
        <f>I55*E56</f>
        <v>0</v>
      </c>
      <c r="J56" s="181">
        <f>J55*E56</f>
        <v>0</v>
      </c>
      <c r="K56" s="181">
        <f>K55*E56</f>
        <v>0</v>
      </c>
      <c r="L56" s="181">
        <f>L55*E56</f>
        <v>0</v>
      </c>
      <c r="M56" s="181">
        <f>M55*E56</f>
        <v>0</v>
      </c>
      <c r="N56" s="181">
        <f>N55*E56</f>
        <v>0</v>
      </c>
      <c r="O56" s="181">
        <f>O55*E56</f>
        <v>0</v>
      </c>
      <c r="P56" s="181">
        <f>P55*E56</f>
        <v>0</v>
      </c>
      <c r="Q56" s="181">
        <f>Q55*E56</f>
        <v>0</v>
      </c>
      <c r="R56" s="190">
        <f>R55*E56</f>
        <v>0</v>
      </c>
      <c r="S56" s="271">
        <v>3124.41</v>
      </c>
      <c r="T56" s="272">
        <v>-318.08333333338669</v>
      </c>
      <c r="U56" s="1056">
        <f>SUM(G56:P56)</f>
        <v>0</v>
      </c>
      <c r="V56" s="274"/>
      <c r="W56" s="786"/>
      <c r="X56" s="785">
        <f>F56</f>
        <v>0</v>
      </c>
      <c r="Y56" s="158"/>
      <c r="Z56" s="158"/>
      <c r="AA56" s="158"/>
      <c r="AB56" s="158"/>
      <c r="AC56" s="158"/>
      <c r="AD56" s="158"/>
    </row>
    <row r="57" spans="1:30" ht="16.2" hidden="1" outlineLevel="1" thickBot="1">
      <c r="A57" s="1383"/>
      <c r="B57" s="1397"/>
      <c r="C57" s="413" t="s">
        <v>14549</v>
      </c>
      <c r="D57" s="1331"/>
      <c r="E57" s="519">
        <f>E48</f>
        <v>0</v>
      </c>
      <c r="F57" s="279">
        <f>SUM(G57:R57)</f>
        <v>0</v>
      </c>
      <c r="G57" s="602">
        <f>E55*G56</f>
        <v>0</v>
      </c>
      <c r="H57" s="593">
        <f>E55*H56</f>
        <v>0</v>
      </c>
      <c r="I57" s="593">
        <f>E55*I56</f>
        <v>0</v>
      </c>
      <c r="J57" s="593">
        <f>E55*J56</f>
        <v>0</v>
      </c>
      <c r="K57" s="593">
        <f>E55*K56</f>
        <v>0</v>
      </c>
      <c r="L57" s="593">
        <f>E55*L56</f>
        <v>0</v>
      </c>
      <c r="M57" s="593">
        <f>E55*M56</f>
        <v>0</v>
      </c>
      <c r="N57" s="593">
        <f>E55*N56</f>
        <v>0</v>
      </c>
      <c r="O57" s="593">
        <f>E55*O56</f>
        <v>0</v>
      </c>
      <c r="P57" s="593">
        <f>E55*P56</f>
        <v>0</v>
      </c>
      <c r="Q57" s="593">
        <f>E57*Q56</f>
        <v>0</v>
      </c>
      <c r="R57" s="603">
        <f>E57*R56</f>
        <v>0</v>
      </c>
      <c r="S57" s="271">
        <v>26894.608838999997</v>
      </c>
      <c r="T57" s="272">
        <v>1164.7367913994822</v>
      </c>
      <c r="U57" s="273"/>
      <c r="V57" s="274"/>
      <c r="W57" s="786"/>
      <c r="X57" s="613" t="e">
        <f>X56/X55</f>
        <v>#DIV/0!</v>
      </c>
      <c r="Y57" s="158"/>
      <c r="Z57" s="158"/>
      <c r="AA57" s="158"/>
      <c r="AB57" s="158"/>
      <c r="AC57" s="158"/>
      <c r="AD57" s="158"/>
    </row>
    <row r="58" spans="1:30" hidden="1" outlineLevel="1">
      <c r="A58" s="1399" t="s">
        <v>14557</v>
      </c>
      <c r="B58" s="1376"/>
      <c r="C58" s="1246" t="s">
        <v>14508</v>
      </c>
      <c r="D58" s="1262" t="s">
        <v>14558</v>
      </c>
      <c r="E58" s="716"/>
      <c r="F58" s="669">
        <f>F59/24</f>
        <v>0</v>
      </c>
      <c r="G58" s="609"/>
      <c r="H58" s="610"/>
      <c r="I58" s="610"/>
      <c r="J58" s="610"/>
      <c r="K58" s="610"/>
      <c r="L58" s="610"/>
      <c r="M58" s="610"/>
      <c r="N58" s="610"/>
      <c r="O58" s="610"/>
      <c r="P58" s="532"/>
      <c r="Q58" s="532"/>
      <c r="R58" s="533"/>
      <c r="S58" s="474">
        <v>0</v>
      </c>
      <c r="T58" s="272">
        <v>0</v>
      </c>
      <c r="U58" s="273"/>
      <c r="V58" s="274"/>
      <c r="W58" s="786"/>
      <c r="X58" s="599">
        <f>F58</f>
        <v>0</v>
      </c>
      <c r="Y58" s="158"/>
      <c r="Z58" s="158"/>
      <c r="AA58" s="158"/>
      <c r="AB58" s="158"/>
      <c r="AC58" s="158"/>
      <c r="AD58" s="158"/>
    </row>
    <row r="59" spans="1:30" hidden="1" outlineLevel="1">
      <c r="A59" s="1400"/>
      <c r="B59" s="1376"/>
      <c r="C59" s="398" t="s">
        <v>14559</v>
      </c>
      <c r="D59" s="1263" t="s">
        <v>14548</v>
      </c>
      <c r="E59" s="519"/>
      <c r="F59" s="662">
        <f>SUM(G59:R59)</f>
        <v>0</v>
      </c>
      <c r="G59" s="600"/>
      <c r="H59" s="592"/>
      <c r="I59" s="592"/>
      <c r="J59" s="592"/>
      <c r="K59" s="592"/>
      <c r="L59" s="592"/>
      <c r="M59" s="592"/>
      <c r="N59" s="592"/>
      <c r="O59" s="592"/>
      <c r="P59" s="323"/>
      <c r="Q59" s="323"/>
      <c r="R59" s="477"/>
      <c r="S59" s="474">
        <v>0</v>
      </c>
      <c r="T59" s="272">
        <v>0</v>
      </c>
      <c r="U59" s="273"/>
      <c r="V59" s="274"/>
      <c r="W59" s="786"/>
      <c r="X59" s="785">
        <f>F59</f>
        <v>0</v>
      </c>
      <c r="Y59" s="158"/>
      <c r="Z59" s="158"/>
      <c r="AA59" s="158"/>
      <c r="AB59" s="158"/>
      <c r="AC59" s="158"/>
      <c r="AD59" s="158"/>
    </row>
    <row r="60" spans="1:30" ht="16.2" hidden="1" outlineLevel="1" thickBot="1">
      <c r="A60" s="1401"/>
      <c r="B60" s="1377"/>
      <c r="C60" s="413" t="s">
        <v>14549</v>
      </c>
      <c r="D60" s="195">
        <v>0.5</v>
      </c>
      <c r="E60" s="520">
        <f>E21/2</f>
        <v>5.67957</v>
      </c>
      <c r="F60" s="670">
        <f>SUM(G60:R60)</f>
        <v>0</v>
      </c>
      <c r="G60" s="613"/>
      <c r="H60" s="614"/>
      <c r="I60" s="614"/>
      <c r="J60" s="614"/>
      <c r="K60" s="614">
        <f>E60*K59</f>
        <v>0</v>
      </c>
      <c r="L60" s="614"/>
      <c r="M60" s="614">
        <f>E60*M59</f>
        <v>0</v>
      </c>
      <c r="N60" s="614">
        <f>E60*N59</f>
        <v>0</v>
      </c>
      <c r="O60" s="614">
        <f>E60*O59</f>
        <v>0</v>
      </c>
      <c r="P60" s="614"/>
      <c r="Q60" s="614"/>
      <c r="R60" s="618"/>
      <c r="S60" s="474">
        <v>0</v>
      </c>
      <c r="T60" s="272">
        <v>0</v>
      </c>
      <c r="U60" s="273"/>
      <c r="V60" s="274"/>
      <c r="W60" s="786"/>
      <c r="X60" s="613" t="e">
        <f>X59/X58</f>
        <v>#DIV/0!</v>
      </c>
      <c r="Y60" s="158"/>
      <c r="Z60" s="158"/>
      <c r="AA60" s="158"/>
      <c r="AB60" s="158"/>
      <c r="AC60" s="158"/>
      <c r="AD60" s="158"/>
    </row>
    <row r="61" spans="1:30" ht="31.5" customHeight="1" outlineLevel="1">
      <c r="A61" s="1381" t="s">
        <v>14555</v>
      </c>
      <c r="B61" s="1393"/>
      <c r="C61" s="1231" t="s">
        <v>77945</v>
      </c>
      <c r="D61" s="1234">
        <v>0.67</v>
      </c>
      <c r="E61" s="718" t="s">
        <v>14558</v>
      </c>
      <c r="F61" s="196">
        <f>F62/24</f>
        <v>165.60166666666666</v>
      </c>
      <c r="G61" s="609"/>
      <c r="H61" s="610"/>
      <c r="I61" s="610"/>
      <c r="J61" s="610"/>
      <c r="K61" s="610"/>
      <c r="L61" s="610"/>
      <c r="M61" s="610"/>
      <c r="N61" s="610"/>
      <c r="O61" s="610"/>
      <c r="P61" s="532"/>
      <c r="Q61" s="532"/>
      <c r="R61" s="533"/>
      <c r="S61" s="271">
        <v>0</v>
      </c>
      <c r="T61" s="272">
        <v>0</v>
      </c>
      <c r="U61" s="273"/>
      <c r="V61" s="274"/>
      <c r="W61" s="786"/>
      <c r="X61" s="599">
        <f>F61</f>
        <v>165.60166666666666</v>
      </c>
      <c r="Y61" s="158"/>
      <c r="Z61" s="158"/>
      <c r="AA61" s="158"/>
      <c r="AB61" s="158"/>
      <c r="AC61" s="158"/>
      <c r="AD61" s="158"/>
    </row>
    <row r="62" spans="1:30" outlineLevel="1">
      <c r="A62" s="1382"/>
      <c r="B62" s="1376"/>
      <c r="C62" s="1235" t="s">
        <v>14559</v>
      </c>
      <c r="D62" s="1334" t="s">
        <v>14548</v>
      </c>
      <c r="E62" s="719"/>
      <c r="F62" s="1336">
        <f>SUM(G62:R62)</f>
        <v>3974.44</v>
      </c>
      <c r="G62" s="1240">
        <f>G50*67%</f>
        <v>455.6</v>
      </c>
      <c r="H62" s="1278">
        <f>H50*67%</f>
        <v>411.38000000000005</v>
      </c>
      <c r="I62" s="1278">
        <f>I50*67%</f>
        <v>455.6</v>
      </c>
      <c r="J62" s="1278">
        <f>J50*67%</f>
        <v>440.86</v>
      </c>
      <c r="K62" s="1278">
        <f>K47*67%</f>
        <v>456.94000000000005</v>
      </c>
      <c r="L62" s="1278">
        <f>L47*67%</f>
        <v>442.20000000000005</v>
      </c>
      <c r="M62" s="1278">
        <f t="shared" ref="M62:R62" si="2">M47*67%</f>
        <v>456.94000000000005</v>
      </c>
      <c r="N62" s="1278">
        <f t="shared" si="2"/>
        <v>456.94000000000005</v>
      </c>
      <c r="O62" s="1278">
        <f t="shared" si="2"/>
        <v>397.98</v>
      </c>
      <c r="P62" s="1278">
        <f t="shared" si="2"/>
        <v>0</v>
      </c>
      <c r="Q62" s="1278">
        <f t="shared" si="2"/>
        <v>0</v>
      </c>
      <c r="R62" s="1279">
        <f t="shared" si="2"/>
        <v>0</v>
      </c>
      <c r="S62" s="271">
        <v>0</v>
      </c>
      <c r="T62" s="272">
        <v>0</v>
      </c>
      <c r="U62" s="273"/>
      <c r="V62" s="274"/>
      <c r="W62" s="786"/>
      <c r="X62" s="785">
        <f>F62</f>
        <v>3974.44</v>
      </c>
      <c r="Y62" s="158"/>
      <c r="Z62" s="158"/>
      <c r="AA62" s="158"/>
      <c r="AB62" s="158"/>
      <c r="AC62" s="158"/>
      <c r="AD62" s="158"/>
    </row>
    <row r="63" spans="1:30" ht="16.2" outlineLevel="1" thickBot="1">
      <c r="A63" s="1383"/>
      <c r="B63" s="1377"/>
      <c r="C63" s="1236" t="s">
        <v>14549</v>
      </c>
      <c r="D63" s="284"/>
      <c r="E63" s="1341"/>
      <c r="F63" s="208">
        <f>SUM(G63:R63)</f>
        <v>0</v>
      </c>
      <c r="G63" s="1242">
        <f>E63*G62</f>
        <v>0</v>
      </c>
      <c r="H63" s="1243">
        <f>E63*H62</f>
        <v>0</v>
      </c>
      <c r="I63" s="1243">
        <f>E63*I62</f>
        <v>0</v>
      </c>
      <c r="J63" s="1243">
        <f>E63*J62</f>
        <v>0</v>
      </c>
      <c r="K63" s="1243">
        <f>E63*K62</f>
        <v>0</v>
      </c>
      <c r="L63" s="1243">
        <f>E63*L62</f>
        <v>0</v>
      </c>
      <c r="M63" s="1243">
        <f>E63*M62</f>
        <v>0</v>
      </c>
      <c r="N63" s="1243">
        <f>E63*N62</f>
        <v>0</v>
      </c>
      <c r="O63" s="1243">
        <f>E63*O62</f>
        <v>0</v>
      </c>
      <c r="P63" s="696">
        <f>E63*P62</f>
        <v>0</v>
      </c>
      <c r="Q63" s="696">
        <f>E63*Q62</f>
        <v>0</v>
      </c>
      <c r="R63" s="728">
        <f>E63*R62</f>
        <v>0</v>
      </c>
      <c r="S63" s="271">
        <v>0</v>
      </c>
      <c r="T63" s="272">
        <v>0</v>
      </c>
      <c r="U63" s="273"/>
      <c r="V63" s="274"/>
      <c r="W63" s="786"/>
      <c r="X63" s="613">
        <f>X62/X61</f>
        <v>24</v>
      </c>
      <c r="Y63" s="158"/>
      <c r="Z63" s="158"/>
      <c r="AA63" s="158"/>
      <c r="AB63" s="158"/>
      <c r="AC63" s="158"/>
      <c r="AD63" s="158"/>
    </row>
    <row r="64" spans="1:30" hidden="1">
      <c r="A64" s="1393" t="s">
        <v>14561</v>
      </c>
      <c r="B64" s="1395">
        <v>16</v>
      </c>
      <c r="C64" s="269" t="s">
        <v>379</v>
      </c>
      <c r="D64" s="1333" t="s">
        <v>14546</v>
      </c>
      <c r="E64" s="472"/>
      <c r="F64" s="672">
        <f t="shared" ref="F64:F92" si="3">SUM(G64:R64)</f>
        <v>0</v>
      </c>
      <c r="G64" s="601"/>
      <c r="H64" s="497"/>
      <c r="I64" s="497"/>
      <c r="J64" s="497"/>
      <c r="K64" s="604"/>
      <c r="L64" s="497"/>
      <c r="M64" s="497"/>
      <c r="N64" s="497">
        <v>0</v>
      </c>
      <c r="O64" s="497"/>
      <c r="P64" s="497"/>
      <c r="Q64" s="497">
        <v>0</v>
      </c>
      <c r="R64" s="605"/>
      <c r="S64" s="474">
        <v>0</v>
      </c>
      <c r="T64" s="272">
        <v>0</v>
      </c>
      <c r="U64" s="273"/>
      <c r="V64" s="274"/>
      <c r="W64" s="786"/>
      <c r="X64" s="599">
        <f>F64</f>
        <v>0</v>
      </c>
      <c r="Y64" s="158"/>
      <c r="Z64" s="158"/>
      <c r="AA64" s="158"/>
      <c r="AB64" s="158"/>
      <c r="AC64" s="158"/>
      <c r="AD64" s="158"/>
    </row>
    <row r="65" spans="1:30" hidden="1" outlineLevel="1">
      <c r="A65" s="1376"/>
      <c r="B65" s="1391"/>
      <c r="C65" s="276" t="s">
        <v>14547</v>
      </c>
      <c r="D65" s="1334" t="s">
        <v>14548</v>
      </c>
      <c r="E65" s="661">
        <v>120</v>
      </c>
      <c r="F65" s="277">
        <f t="shared" si="3"/>
        <v>0</v>
      </c>
      <c r="G65" s="198">
        <f>E65*G64</f>
        <v>0</v>
      </c>
      <c r="H65" s="181">
        <f>E65*H64</f>
        <v>0</v>
      </c>
      <c r="I65" s="181">
        <f>E65*I64</f>
        <v>0</v>
      </c>
      <c r="J65" s="181">
        <f>E65*J64</f>
        <v>0</v>
      </c>
      <c r="K65" s="181">
        <f>E65*K64</f>
        <v>0</v>
      </c>
      <c r="L65" s="181">
        <f>E65*L64</f>
        <v>0</v>
      </c>
      <c r="M65" s="181">
        <f>E65*M64</f>
        <v>0</v>
      </c>
      <c r="N65" s="181">
        <f>E65*N64</f>
        <v>0</v>
      </c>
      <c r="O65" s="181">
        <f>E65*O64</f>
        <v>0</v>
      </c>
      <c r="P65" s="188">
        <f>E65*P64</f>
        <v>0</v>
      </c>
      <c r="Q65" s="188">
        <f>E65*Q64</f>
        <v>0</v>
      </c>
      <c r="R65" s="206">
        <f>E65*R64</f>
        <v>0</v>
      </c>
      <c r="S65" s="474">
        <v>0</v>
      </c>
      <c r="T65" s="272">
        <v>0</v>
      </c>
      <c r="U65" s="273"/>
      <c r="V65" s="274"/>
      <c r="W65" s="786"/>
      <c r="X65" s="785">
        <f>F65</f>
        <v>0</v>
      </c>
      <c r="Y65" s="158"/>
      <c r="Z65" s="158"/>
      <c r="AA65" s="158"/>
      <c r="AB65" s="158"/>
      <c r="AC65" s="158"/>
      <c r="AD65" s="158"/>
    </row>
    <row r="66" spans="1:30" ht="16.2" hidden="1" outlineLevel="1" thickBot="1">
      <c r="A66" s="1394"/>
      <c r="B66" s="1396"/>
      <c r="C66" s="715" t="s">
        <v>14549</v>
      </c>
      <c r="D66" s="1334"/>
      <c r="E66" s="519">
        <f>E48</f>
        <v>0</v>
      </c>
      <c r="F66" s="279">
        <f t="shared" si="3"/>
        <v>0</v>
      </c>
      <c r="G66" s="600">
        <f>E66*G65</f>
        <v>0</v>
      </c>
      <c r="H66" s="592">
        <f>E66*H65</f>
        <v>0</v>
      </c>
      <c r="I66" s="592">
        <f>E66*I65</f>
        <v>0</v>
      </c>
      <c r="J66" s="592">
        <f>E66*J65</f>
        <v>0</v>
      </c>
      <c r="K66" s="592">
        <f>E66*K65</f>
        <v>0</v>
      </c>
      <c r="L66" s="592">
        <f>E66*L65</f>
        <v>0</v>
      </c>
      <c r="M66" s="592">
        <f>E66*M65</f>
        <v>0</v>
      </c>
      <c r="N66" s="592">
        <f>E66*N65</f>
        <v>0</v>
      </c>
      <c r="O66" s="592">
        <f>O65*E66</f>
        <v>0</v>
      </c>
      <c r="P66" s="323">
        <f>E66*P65</f>
        <v>0</v>
      </c>
      <c r="Q66" s="323">
        <f>E66*Q65</f>
        <v>0</v>
      </c>
      <c r="R66" s="477">
        <f>E66*R65</f>
        <v>0</v>
      </c>
      <c r="S66" s="474">
        <v>0</v>
      </c>
      <c r="T66" s="272">
        <v>0</v>
      </c>
      <c r="U66" s="273"/>
      <c r="V66" s="274"/>
      <c r="W66" s="786"/>
      <c r="X66" s="613" t="e">
        <f>X65/X64</f>
        <v>#DIV/0!</v>
      </c>
      <c r="Y66" s="158"/>
      <c r="Z66" s="158"/>
      <c r="AA66" s="158"/>
      <c r="AB66" s="158"/>
      <c r="AC66" s="158"/>
      <c r="AD66" s="158"/>
    </row>
    <row r="67" spans="1:30" hidden="1">
      <c r="A67" s="1375" t="s">
        <v>14561</v>
      </c>
      <c r="B67" s="1386">
        <v>17</v>
      </c>
      <c r="C67" s="269" t="s">
        <v>14596</v>
      </c>
      <c r="D67" s="1334" t="s">
        <v>14546</v>
      </c>
      <c r="E67" s="1154"/>
      <c r="F67" s="277">
        <f t="shared" si="3"/>
        <v>0</v>
      </c>
      <c r="G67" s="205"/>
      <c r="H67" s="188"/>
      <c r="I67" s="188"/>
      <c r="J67" s="188"/>
      <c r="K67" s="255"/>
      <c r="L67" s="188"/>
      <c r="M67" s="188"/>
      <c r="N67" s="188"/>
      <c r="O67" s="188"/>
      <c r="P67" s="188"/>
      <c r="Q67" s="188"/>
      <c r="R67" s="189"/>
      <c r="S67" s="474">
        <v>0</v>
      </c>
      <c r="T67" s="272">
        <v>3</v>
      </c>
      <c r="U67" s="273"/>
      <c r="V67" s="274"/>
      <c r="W67" s="786"/>
      <c r="X67" s="599">
        <f>F67</f>
        <v>0</v>
      </c>
      <c r="Y67" s="158"/>
      <c r="Z67" s="158"/>
      <c r="AA67" s="158"/>
      <c r="AB67" s="158"/>
      <c r="AC67" s="158"/>
      <c r="AD67" s="158"/>
    </row>
    <row r="68" spans="1:30" hidden="1" outlineLevel="1">
      <c r="A68" s="1376"/>
      <c r="B68" s="1391"/>
      <c r="C68" s="276" t="s">
        <v>14547</v>
      </c>
      <c r="D68" s="1334" t="s">
        <v>14548</v>
      </c>
      <c r="E68" s="682">
        <v>120</v>
      </c>
      <c r="F68" s="277">
        <f t="shared" si="3"/>
        <v>0</v>
      </c>
      <c r="G68" s="198">
        <f>E68*G67</f>
        <v>0</v>
      </c>
      <c r="H68" s="181">
        <f>E68*H67</f>
        <v>0</v>
      </c>
      <c r="I68" s="181">
        <f>E68*I67</f>
        <v>0</v>
      </c>
      <c r="J68" s="181">
        <f>E68*J67</f>
        <v>0</v>
      </c>
      <c r="K68" s="181">
        <f>E68*K67</f>
        <v>0</v>
      </c>
      <c r="L68" s="181">
        <f>E68*L67</f>
        <v>0</v>
      </c>
      <c r="M68" s="181">
        <f>E68*M67</f>
        <v>0</v>
      </c>
      <c r="N68" s="181">
        <f>E68*N67</f>
        <v>0</v>
      </c>
      <c r="O68" s="181">
        <f>E68*O67</f>
        <v>0</v>
      </c>
      <c r="P68" s="188">
        <f>E68*P67</f>
        <v>0</v>
      </c>
      <c r="Q68" s="188">
        <f>E68*Q67</f>
        <v>0</v>
      </c>
      <c r="R68" s="206">
        <f>E68*R67</f>
        <v>0</v>
      </c>
      <c r="S68" s="474">
        <v>0</v>
      </c>
      <c r="T68" s="272">
        <v>410.96000000000004</v>
      </c>
      <c r="U68" s="1056">
        <f>F68</f>
        <v>0</v>
      </c>
      <c r="V68" s="274"/>
      <c r="W68" s="786"/>
      <c r="X68" s="785">
        <f>F68</f>
        <v>0</v>
      </c>
      <c r="Y68" s="158"/>
      <c r="Z68" s="158"/>
      <c r="AA68" s="158"/>
      <c r="AB68" s="158"/>
      <c r="AC68" s="158"/>
      <c r="AD68" s="158"/>
    </row>
    <row r="69" spans="1:30" ht="16.2" hidden="1" outlineLevel="1" thickBot="1">
      <c r="A69" s="1394"/>
      <c r="B69" s="1396"/>
      <c r="C69" s="715" t="s">
        <v>14549</v>
      </c>
      <c r="D69" s="1334"/>
      <c r="E69" s="519">
        <f>E57</f>
        <v>0</v>
      </c>
      <c r="F69" s="279">
        <f t="shared" si="3"/>
        <v>0</v>
      </c>
      <c r="G69" s="600">
        <f>E67*G68</f>
        <v>0</v>
      </c>
      <c r="H69" s="592">
        <f>E67*H68</f>
        <v>0</v>
      </c>
      <c r="I69" s="592">
        <f>E67*I68</f>
        <v>0</v>
      </c>
      <c r="J69" s="592">
        <f>E67*J68</f>
        <v>0</v>
      </c>
      <c r="K69" s="592">
        <f>E67*K68</f>
        <v>0</v>
      </c>
      <c r="L69" s="592">
        <f>E67*L68</f>
        <v>0</v>
      </c>
      <c r="M69" s="592">
        <f>E67*M68</f>
        <v>0</v>
      </c>
      <c r="N69" s="592">
        <f>E69*N68</f>
        <v>0</v>
      </c>
      <c r="O69" s="592">
        <f>O68*E69</f>
        <v>0</v>
      </c>
      <c r="P69" s="323">
        <f>E69*P68</f>
        <v>0</v>
      </c>
      <c r="Q69" s="323">
        <f>E69*Q68</f>
        <v>0</v>
      </c>
      <c r="R69" s="477">
        <f>E69*R68</f>
        <v>0</v>
      </c>
      <c r="S69" s="474">
        <v>0</v>
      </c>
      <c r="T69" s="272">
        <v>4432.3828360999996</v>
      </c>
      <c r="U69" s="273"/>
      <c r="V69" s="274"/>
      <c r="W69" s="786"/>
      <c r="X69" s="613" t="e">
        <f>X68/X67</f>
        <v>#DIV/0!</v>
      </c>
      <c r="Y69" s="158"/>
      <c r="Z69" s="158"/>
      <c r="AA69" s="158"/>
      <c r="AB69" s="158"/>
      <c r="AC69" s="158"/>
      <c r="AD69" s="158"/>
    </row>
    <row r="70" spans="1:30" hidden="1">
      <c r="A70" s="1375" t="s">
        <v>14561</v>
      </c>
      <c r="B70" s="1386">
        <v>18</v>
      </c>
      <c r="C70" s="269" t="s">
        <v>14563</v>
      </c>
      <c r="D70" s="1334" t="s">
        <v>14546</v>
      </c>
      <c r="E70" s="661"/>
      <c r="F70" s="277">
        <f t="shared" si="3"/>
        <v>0</v>
      </c>
      <c r="G70" s="205">
        <v>0</v>
      </c>
      <c r="H70" s="188">
        <v>0</v>
      </c>
      <c r="I70" s="188">
        <v>0</v>
      </c>
      <c r="J70" s="188">
        <v>0</v>
      </c>
      <c r="K70" s="255">
        <v>0</v>
      </c>
      <c r="L70" s="188">
        <v>0</v>
      </c>
      <c r="M70" s="188">
        <v>0</v>
      </c>
      <c r="N70" s="188">
        <v>0</v>
      </c>
      <c r="O70" s="188">
        <v>0</v>
      </c>
      <c r="P70" s="188">
        <v>0</v>
      </c>
      <c r="Q70" s="188">
        <v>0</v>
      </c>
      <c r="R70" s="189">
        <v>0</v>
      </c>
      <c r="S70" s="474">
        <v>0</v>
      </c>
      <c r="T70" s="272">
        <v>0</v>
      </c>
      <c r="U70" s="273"/>
      <c r="V70" s="274"/>
      <c r="W70" s="786"/>
      <c r="X70" s="599">
        <f>F70</f>
        <v>0</v>
      </c>
      <c r="Y70" s="158"/>
      <c r="Z70" s="158"/>
      <c r="AA70" s="158"/>
      <c r="AB70" s="158"/>
      <c r="AC70" s="158"/>
      <c r="AD70" s="158"/>
    </row>
    <row r="71" spans="1:30" hidden="1" outlineLevel="1">
      <c r="A71" s="1376"/>
      <c r="B71" s="1391"/>
      <c r="C71" s="276" t="s">
        <v>14547</v>
      </c>
      <c r="D71" s="1334" t="s">
        <v>14548</v>
      </c>
      <c r="E71" s="661">
        <v>120</v>
      </c>
      <c r="F71" s="277">
        <f t="shared" si="3"/>
        <v>0</v>
      </c>
      <c r="G71" s="198">
        <f>E71*G70</f>
        <v>0</v>
      </c>
      <c r="H71" s="181">
        <f>E71*H70</f>
        <v>0</v>
      </c>
      <c r="I71" s="181">
        <f>E71*I70</f>
        <v>0</v>
      </c>
      <c r="J71" s="181">
        <v>0</v>
      </c>
      <c r="K71" s="181">
        <f>E71*K70</f>
        <v>0</v>
      </c>
      <c r="L71" s="181">
        <f>E71*L70</f>
        <v>0</v>
      </c>
      <c r="M71" s="181">
        <f>E71*M70</f>
        <v>0</v>
      </c>
      <c r="N71" s="181">
        <f>E71*N70</f>
        <v>0</v>
      </c>
      <c r="O71" s="181">
        <f>E71*O70</f>
        <v>0</v>
      </c>
      <c r="P71" s="188">
        <f>E71*P70</f>
        <v>0</v>
      </c>
      <c r="Q71" s="188">
        <f>E71*Q70</f>
        <v>0</v>
      </c>
      <c r="R71" s="206">
        <f>E71*R70</f>
        <v>0</v>
      </c>
      <c r="S71" s="474">
        <v>0</v>
      </c>
      <c r="T71" s="272">
        <v>0</v>
      </c>
      <c r="U71" s="273"/>
      <c r="V71" s="274"/>
      <c r="W71" s="786"/>
      <c r="X71" s="785">
        <f>F71</f>
        <v>0</v>
      </c>
      <c r="Y71" s="158"/>
      <c r="Z71" s="158"/>
      <c r="AA71" s="158"/>
      <c r="AB71" s="158"/>
      <c r="AC71" s="158"/>
      <c r="AD71" s="158"/>
    </row>
    <row r="72" spans="1:30" ht="16.2" hidden="1" outlineLevel="1" thickBot="1">
      <c r="A72" s="1394"/>
      <c r="B72" s="1396"/>
      <c r="C72" s="715" t="s">
        <v>14549</v>
      </c>
      <c r="D72" s="1334"/>
      <c r="E72" s="519">
        <f>E66</f>
        <v>0</v>
      </c>
      <c r="F72" s="279">
        <f t="shared" si="3"/>
        <v>0</v>
      </c>
      <c r="G72" s="600">
        <f>E72*G71</f>
        <v>0</v>
      </c>
      <c r="H72" s="592">
        <f>E72*H71</f>
        <v>0</v>
      </c>
      <c r="I72" s="592">
        <f>E72*I71</f>
        <v>0</v>
      </c>
      <c r="J72" s="592">
        <f>E72*J71</f>
        <v>0</v>
      </c>
      <c r="K72" s="592">
        <f>E72*K71</f>
        <v>0</v>
      </c>
      <c r="L72" s="592">
        <f>E72*L71</f>
        <v>0</v>
      </c>
      <c r="M72" s="592">
        <f>E72*M71</f>
        <v>0</v>
      </c>
      <c r="N72" s="592">
        <f>E72*N71</f>
        <v>0</v>
      </c>
      <c r="O72" s="592">
        <f>O71*E72</f>
        <v>0</v>
      </c>
      <c r="P72" s="323">
        <f>E72*P71</f>
        <v>0</v>
      </c>
      <c r="Q72" s="323">
        <f>E72*Q71</f>
        <v>0</v>
      </c>
      <c r="R72" s="477">
        <f>E72*R71</f>
        <v>0</v>
      </c>
      <c r="S72" s="474">
        <v>0</v>
      </c>
      <c r="T72" s="272">
        <v>0</v>
      </c>
      <c r="U72" s="273"/>
      <c r="V72" s="274"/>
      <c r="W72" s="786"/>
      <c r="X72" s="613" t="e">
        <f>X71/X70</f>
        <v>#DIV/0!</v>
      </c>
      <c r="Y72" s="158"/>
      <c r="Z72" s="158"/>
      <c r="AA72" s="158"/>
      <c r="AB72" s="158"/>
      <c r="AC72" s="158"/>
      <c r="AD72" s="158"/>
    </row>
    <row r="73" spans="1:30" hidden="1">
      <c r="A73" s="1375" t="s">
        <v>14561</v>
      </c>
      <c r="B73" s="1386">
        <v>19</v>
      </c>
      <c r="C73" s="269" t="s">
        <v>14564</v>
      </c>
      <c r="D73" s="1334" t="s">
        <v>14546</v>
      </c>
      <c r="E73" s="661"/>
      <c r="F73" s="277">
        <f t="shared" si="3"/>
        <v>0</v>
      </c>
      <c r="G73" s="205"/>
      <c r="H73" s="188"/>
      <c r="I73" s="188"/>
      <c r="J73" s="188"/>
      <c r="K73" s="255"/>
      <c r="L73" s="188"/>
      <c r="M73" s="188"/>
      <c r="N73" s="188"/>
      <c r="O73" s="188"/>
      <c r="P73" s="188"/>
      <c r="Q73" s="188"/>
      <c r="R73" s="189"/>
      <c r="S73" s="474">
        <v>11</v>
      </c>
      <c r="T73" s="272">
        <v>-9</v>
      </c>
      <c r="U73" s="273"/>
      <c r="V73" s="274"/>
      <c r="W73" s="786"/>
      <c r="X73" s="599">
        <f>F73</f>
        <v>0</v>
      </c>
      <c r="Y73" s="158"/>
      <c r="Z73" s="158"/>
      <c r="AA73" s="158"/>
      <c r="AB73" s="158"/>
      <c r="AC73" s="158"/>
      <c r="AD73" s="158"/>
    </row>
    <row r="74" spans="1:30" hidden="1" outlineLevel="1">
      <c r="A74" s="1376"/>
      <c r="B74" s="1391"/>
      <c r="C74" s="276" t="s">
        <v>14547</v>
      </c>
      <c r="D74" s="1334" t="s">
        <v>14548</v>
      </c>
      <c r="E74" s="661">
        <v>60</v>
      </c>
      <c r="F74" s="277">
        <f t="shared" si="3"/>
        <v>0</v>
      </c>
      <c r="G74" s="198">
        <f>E74*G73</f>
        <v>0</v>
      </c>
      <c r="H74" s="181">
        <f>E74*H73</f>
        <v>0</v>
      </c>
      <c r="I74" s="181">
        <f>E74*I73</f>
        <v>0</v>
      </c>
      <c r="J74" s="181">
        <f>E74*J73</f>
        <v>0</v>
      </c>
      <c r="K74" s="181">
        <f>E74*K73</f>
        <v>0</v>
      </c>
      <c r="L74" s="181">
        <f>E74*L73</f>
        <v>0</v>
      </c>
      <c r="M74" s="181">
        <f>E74*M73</f>
        <v>0</v>
      </c>
      <c r="N74" s="181">
        <f>E74*N73</f>
        <v>0</v>
      </c>
      <c r="O74" s="181">
        <f>E74*O73</f>
        <v>0</v>
      </c>
      <c r="P74" s="188">
        <f>E74*P73</f>
        <v>0</v>
      </c>
      <c r="Q74" s="188">
        <f>E74*Q73</f>
        <v>0</v>
      </c>
      <c r="R74" s="206">
        <f>E74*R73</f>
        <v>0</v>
      </c>
      <c r="S74" s="474">
        <v>792</v>
      </c>
      <c r="T74" s="272">
        <v>-648.34</v>
      </c>
      <c r="U74" s="273"/>
      <c r="V74" s="274"/>
      <c r="W74" s="786"/>
      <c r="X74" s="785">
        <f>F74</f>
        <v>0</v>
      </c>
      <c r="Y74" s="158"/>
      <c r="Z74" s="158"/>
      <c r="AA74" s="158"/>
      <c r="AB74" s="158"/>
      <c r="AC74" s="158"/>
      <c r="AD74" s="158"/>
    </row>
    <row r="75" spans="1:30" ht="16.2" hidden="1" outlineLevel="1" thickBot="1">
      <c r="A75" s="1394"/>
      <c r="B75" s="1396"/>
      <c r="C75" s="715" t="s">
        <v>14549</v>
      </c>
      <c r="D75" s="1334"/>
      <c r="E75" s="519">
        <f>E69</f>
        <v>0</v>
      </c>
      <c r="F75" s="279">
        <f t="shared" si="3"/>
        <v>0</v>
      </c>
      <c r="G75" s="600">
        <f>E75*G74</f>
        <v>0</v>
      </c>
      <c r="H75" s="592">
        <f>E75*H74</f>
        <v>0</v>
      </c>
      <c r="I75" s="592">
        <f>E75*I74</f>
        <v>0</v>
      </c>
      <c r="J75" s="592">
        <f>E75*J74</f>
        <v>0</v>
      </c>
      <c r="K75" s="592">
        <f>E75*K74</f>
        <v>0</v>
      </c>
      <c r="L75" s="592">
        <f>E75*L74</f>
        <v>0</v>
      </c>
      <c r="M75" s="592">
        <f>E75*M74</f>
        <v>0</v>
      </c>
      <c r="N75" s="592">
        <f>E75*N74</f>
        <v>0</v>
      </c>
      <c r="O75" s="592">
        <f>O74*E75</f>
        <v>0</v>
      </c>
      <c r="P75" s="323">
        <f>E75*P74</f>
        <v>0</v>
      </c>
      <c r="Q75" s="323">
        <f>E75*Q74</f>
        <v>0</v>
      </c>
      <c r="R75" s="477">
        <f>E75*R74</f>
        <v>0</v>
      </c>
      <c r="S75" s="474">
        <v>6817.456799999999</v>
      </c>
      <c r="T75" s="272">
        <v>-5401.5064883999985</v>
      </c>
      <c r="U75" s="273"/>
      <c r="V75" s="274"/>
      <c r="W75" s="786"/>
      <c r="X75" s="613" t="e">
        <f>X74/X73</f>
        <v>#DIV/0!</v>
      </c>
      <c r="Y75" s="158"/>
      <c r="Z75" s="158"/>
      <c r="AA75" s="158"/>
      <c r="AB75" s="158"/>
      <c r="AC75" s="158"/>
      <c r="AD75" s="158"/>
    </row>
    <row r="76" spans="1:30" hidden="1">
      <c r="A76" s="1375" t="s">
        <v>14557</v>
      </c>
      <c r="B76" s="1386">
        <v>20</v>
      </c>
      <c r="C76" s="269" t="s">
        <v>14565</v>
      </c>
      <c r="D76" s="1334" t="s">
        <v>14546</v>
      </c>
      <c r="E76" s="519"/>
      <c r="F76" s="662">
        <f t="shared" si="3"/>
        <v>0</v>
      </c>
      <c r="G76" s="205"/>
      <c r="H76" s="264"/>
      <c r="I76" s="259"/>
      <c r="J76" s="259"/>
      <c r="K76" s="259"/>
      <c r="L76" s="259"/>
      <c r="M76" s="259"/>
      <c r="N76" s="259"/>
      <c r="O76" s="259"/>
      <c r="P76" s="259"/>
      <c r="Q76" s="259"/>
      <c r="R76" s="611"/>
      <c r="S76" s="474">
        <v>0</v>
      </c>
      <c r="T76" s="272">
        <v>4</v>
      </c>
      <c r="U76" s="273"/>
      <c r="V76" s="274"/>
      <c r="W76" s="786"/>
      <c r="X76" s="599">
        <f>F76</f>
        <v>0</v>
      </c>
      <c r="Y76" s="158"/>
      <c r="Z76" s="158"/>
      <c r="AA76" s="158"/>
      <c r="AB76" s="158"/>
      <c r="AC76" s="158"/>
      <c r="AD76" s="158"/>
    </row>
    <row r="77" spans="1:30" hidden="1" outlineLevel="1">
      <c r="A77" s="1376"/>
      <c r="B77" s="1391"/>
      <c r="C77" s="276" t="s">
        <v>14547</v>
      </c>
      <c r="D77" s="1334" t="s">
        <v>14548</v>
      </c>
      <c r="E77" s="661">
        <v>66</v>
      </c>
      <c r="F77" s="662">
        <f t="shared" si="3"/>
        <v>0</v>
      </c>
      <c r="G77" s="785">
        <v>0</v>
      </c>
      <c r="H77" s="612">
        <v>0</v>
      </c>
      <c r="I77" s="193">
        <v>0</v>
      </c>
      <c r="J77" s="193">
        <v>0</v>
      </c>
      <c r="K77" s="193">
        <v>0</v>
      </c>
      <c r="L77" s="193">
        <v>0</v>
      </c>
      <c r="M77" s="193">
        <v>0</v>
      </c>
      <c r="N77" s="193">
        <f>E77*N76</f>
        <v>0</v>
      </c>
      <c r="O77" s="193">
        <f>E77*O76</f>
        <v>0</v>
      </c>
      <c r="P77" s="188">
        <v>0</v>
      </c>
      <c r="Q77" s="188">
        <v>0</v>
      </c>
      <c r="R77" s="206">
        <v>0</v>
      </c>
      <c r="S77" s="474">
        <v>0</v>
      </c>
      <c r="T77" s="272">
        <v>132.71333333338669</v>
      </c>
      <c r="U77" s="273"/>
      <c r="V77" s="274"/>
      <c r="W77" s="786"/>
      <c r="X77" s="785">
        <f>F77</f>
        <v>0</v>
      </c>
      <c r="Y77" s="158"/>
      <c r="Z77" s="158"/>
      <c r="AA77" s="158"/>
      <c r="AB77" s="158"/>
      <c r="AC77" s="158"/>
      <c r="AD77" s="158"/>
    </row>
    <row r="78" spans="1:30" ht="19.5" hidden="1" customHeight="1" outlineLevel="1" thickBot="1">
      <c r="A78" s="1394"/>
      <c r="B78" s="1396"/>
      <c r="C78" s="715" t="s">
        <v>14549</v>
      </c>
      <c r="D78" s="1334"/>
      <c r="E78" s="519">
        <f>E54</f>
        <v>0</v>
      </c>
      <c r="F78" s="664">
        <f t="shared" si="3"/>
        <v>0</v>
      </c>
      <c r="G78" s="600"/>
      <c r="H78" s="592">
        <f>E78*H77</f>
        <v>0</v>
      </c>
      <c r="I78" s="592">
        <f>E78*I77</f>
        <v>0</v>
      </c>
      <c r="J78" s="592">
        <f>E78*J77</f>
        <v>0</v>
      </c>
      <c r="K78" s="592">
        <f>E78*K77</f>
        <v>0</v>
      </c>
      <c r="L78" s="592">
        <f>E78*L77</f>
        <v>0</v>
      </c>
      <c r="M78" s="592">
        <f>E78*M77</f>
        <v>0</v>
      </c>
      <c r="N78" s="592">
        <f>E78*N77</f>
        <v>0</v>
      </c>
      <c r="O78" s="592">
        <f>O77*E78</f>
        <v>0</v>
      </c>
      <c r="P78" s="323">
        <f>E78*P77</f>
        <v>0</v>
      </c>
      <c r="Q78" s="323">
        <f>E78*Q77</f>
        <v>0</v>
      </c>
      <c r="R78" s="477">
        <f>E78*R77</f>
        <v>0</v>
      </c>
      <c r="S78" s="474">
        <v>0</v>
      </c>
      <c r="T78" s="272">
        <v>1265.8500688005261</v>
      </c>
      <c r="U78" s="273"/>
      <c r="V78" s="274"/>
      <c r="W78" s="786"/>
      <c r="X78" s="613" t="e">
        <f>X77/X76</f>
        <v>#DIV/0!</v>
      </c>
      <c r="Y78" s="158"/>
      <c r="Z78" s="158"/>
      <c r="AA78" s="158"/>
      <c r="AB78" s="158"/>
      <c r="AC78" s="158"/>
      <c r="AD78" s="158"/>
    </row>
    <row r="79" spans="1:30" hidden="1">
      <c r="A79" s="1375" t="s">
        <v>14557</v>
      </c>
      <c r="B79" s="1386">
        <v>21</v>
      </c>
      <c r="C79" s="269" t="s">
        <v>14566</v>
      </c>
      <c r="D79" s="1334" t="s">
        <v>14546</v>
      </c>
      <c r="E79" s="932"/>
      <c r="F79" s="666">
        <f t="shared" si="3"/>
        <v>0</v>
      </c>
      <c r="G79" s="947"/>
      <c r="H79" s="259"/>
      <c r="I79" s="259"/>
      <c r="J79" s="259"/>
      <c r="K79" s="259"/>
      <c r="L79" s="259"/>
      <c r="M79" s="259"/>
      <c r="N79" s="259"/>
      <c r="O79" s="259"/>
      <c r="P79" s="259"/>
      <c r="Q79" s="259"/>
      <c r="R79" s="611"/>
      <c r="S79" s="673">
        <v>50</v>
      </c>
      <c r="T79" s="272">
        <v>4</v>
      </c>
      <c r="U79" s="273"/>
      <c r="V79" s="274"/>
      <c r="W79" s="786"/>
      <c r="X79" s="599">
        <f>F79</f>
        <v>0</v>
      </c>
      <c r="Y79" s="158"/>
      <c r="Z79" s="158"/>
      <c r="AA79" s="158"/>
      <c r="AB79" s="158"/>
      <c r="AC79" s="158"/>
      <c r="AD79" s="158"/>
    </row>
    <row r="80" spans="1:30" hidden="1" outlineLevel="1">
      <c r="A80" s="1376"/>
      <c r="B80" s="1391"/>
      <c r="C80" s="276" t="s">
        <v>14547</v>
      </c>
      <c r="D80" s="1334" t="s">
        <v>14548</v>
      </c>
      <c r="E80" s="661">
        <v>88</v>
      </c>
      <c r="F80" s="277">
        <f t="shared" si="3"/>
        <v>0</v>
      </c>
      <c r="G80" s="948">
        <f>E80*G79</f>
        <v>0</v>
      </c>
      <c r="H80" s="949">
        <f>E80*H79</f>
        <v>0</v>
      </c>
      <c r="I80" s="949">
        <f>E80*I79</f>
        <v>0</v>
      </c>
      <c r="J80" s="949">
        <f>E80*J79</f>
        <v>0</v>
      </c>
      <c r="K80" s="949">
        <f>E80*K79</f>
        <v>0</v>
      </c>
      <c r="L80" s="949">
        <f>E80*L79</f>
        <v>0</v>
      </c>
      <c r="M80" s="949">
        <f>E80*M79</f>
        <v>0</v>
      </c>
      <c r="N80" s="949">
        <f>E80*N79</f>
        <v>0</v>
      </c>
      <c r="O80" s="949">
        <f>E80*O79</f>
        <v>0</v>
      </c>
      <c r="P80" s="949">
        <f>E80*P79</f>
        <v>0</v>
      </c>
      <c r="Q80" s="260">
        <f>E80*Q79</f>
        <v>0</v>
      </c>
      <c r="R80" s="763">
        <f>E80*R79</f>
        <v>0</v>
      </c>
      <c r="S80" s="474">
        <v>4915.6900000000005</v>
      </c>
      <c r="T80" s="272">
        <v>29.491666666613128</v>
      </c>
      <c r="U80" s="273"/>
      <c r="V80" s="274"/>
      <c r="W80" s="786"/>
      <c r="X80" s="785">
        <f>F80</f>
        <v>0</v>
      </c>
      <c r="Y80" s="158"/>
      <c r="Z80" s="158"/>
      <c r="AA80" s="158"/>
      <c r="AB80" s="158"/>
      <c r="AC80" s="158"/>
      <c r="AD80" s="158"/>
    </row>
    <row r="81" spans="1:30" ht="19.5" hidden="1" customHeight="1" outlineLevel="1" thickBot="1">
      <c r="A81" s="1394"/>
      <c r="B81" s="1396"/>
      <c r="C81" s="715" t="s">
        <v>14549</v>
      </c>
      <c r="D81" s="1334"/>
      <c r="E81" s="519">
        <f>E57</f>
        <v>0</v>
      </c>
      <c r="F81" s="279">
        <f t="shared" si="3"/>
        <v>0</v>
      </c>
      <c r="G81" s="600">
        <f>E81*G80</f>
        <v>0</v>
      </c>
      <c r="H81" s="592">
        <f>E81*H80</f>
        <v>0</v>
      </c>
      <c r="I81" s="592">
        <f>E81*I80</f>
        <v>0</v>
      </c>
      <c r="J81" s="592">
        <f>E81*J80</f>
        <v>0</v>
      </c>
      <c r="K81" s="592">
        <f>E81*K80</f>
        <v>0</v>
      </c>
      <c r="L81" s="592">
        <f>E81*L80</f>
        <v>0</v>
      </c>
      <c r="M81" s="592">
        <f>E81*M80</f>
        <v>0</v>
      </c>
      <c r="N81" s="592">
        <f>E81*N80</f>
        <v>0</v>
      </c>
      <c r="O81" s="592">
        <f>O80*E81</f>
        <v>0</v>
      </c>
      <c r="P81" s="592">
        <f>E81*P80</f>
        <v>0</v>
      </c>
      <c r="Q81" s="323">
        <f>E81*Q80</f>
        <v>0</v>
      </c>
      <c r="R81" s="477">
        <f>E81*R80</f>
        <v>0</v>
      </c>
      <c r="S81" s="474">
        <v>42313.767950999994</v>
      </c>
      <c r="T81" s="272">
        <v>7796.1848403000113</v>
      </c>
      <c r="U81" s="273"/>
      <c r="V81" s="274"/>
      <c r="W81" s="786"/>
      <c r="X81" s="613" t="e">
        <f>X80/X79</f>
        <v>#DIV/0!</v>
      </c>
      <c r="Y81" s="158"/>
      <c r="Z81" s="158"/>
      <c r="AA81" s="158"/>
      <c r="AB81" s="158"/>
      <c r="AC81" s="158"/>
      <c r="AD81" s="158"/>
    </row>
    <row r="82" spans="1:30" hidden="1">
      <c r="A82" s="1375" t="s">
        <v>14557</v>
      </c>
      <c r="B82" s="1386">
        <v>22</v>
      </c>
      <c r="C82" s="269" t="s">
        <v>14567</v>
      </c>
      <c r="D82" s="1334" t="s">
        <v>14546</v>
      </c>
      <c r="E82" s="930"/>
      <c r="F82" s="666">
        <f t="shared" si="3"/>
        <v>0</v>
      </c>
      <c r="G82" s="205">
        <v>0</v>
      </c>
      <c r="H82" s="188">
        <v>0</v>
      </c>
      <c r="I82" s="188">
        <v>0</v>
      </c>
      <c r="J82" s="188">
        <v>0</v>
      </c>
      <c r="K82" s="255">
        <v>0</v>
      </c>
      <c r="L82" s="188">
        <v>0</v>
      </c>
      <c r="M82" s="188">
        <v>0</v>
      </c>
      <c r="N82" s="188">
        <v>0</v>
      </c>
      <c r="O82" s="188">
        <v>0</v>
      </c>
      <c r="P82" s="188">
        <v>0</v>
      </c>
      <c r="Q82" s="188">
        <v>0</v>
      </c>
      <c r="R82" s="189">
        <v>0</v>
      </c>
      <c r="S82" s="474">
        <v>0</v>
      </c>
      <c r="T82" s="272">
        <v>0</v>
      </c>
      <c r="U82" s="273"/>
      <c r="V82" s="274"/>
      <c r="W82" s="786"/>
      <c r="X82" s="599">
        <f>F82</f>
        <v>0</v>
      </c>
      <c r="Y82" s="158"/>
      <c r="Z82" s="158"/>
      <c r="AA82" s="158"/>
      <c r="AB82" s="158"/>
      <c r="AC82" s="158"/>
      <c r="AD82" s="158"/>
    </row>
    <row r="83" spans="1:30" hidden="1" outlineLevel="1">
      <c r="A83" s="1376"/>
      <c r="B83" s="1391"/>
      <c r="C83" s="276" t="s">
        <v>14547</v>
      </c>
      <c r="D83" s="1334" t="s">
        <v>14548</v>
      </c>
      <c r="E83" s="661">
        <v>120</v>
      </c>
      <c r="F83" s="277">
        <f t="shared" si="3"/>
        <v>0</v>
      </c>
      <c r="G83" s="198">
        <f>E83*G82</f>
        <v>0</v>
      </c>
      <c r="H83" s="181">
        <f>E83*H82</f>
        <v>0</v>
      </c>
      <c r="I83" s="181">
        <f>E83*I82</f>
        <v>0</v>
      </c>
      <c r="J83" s="181">
        <f>E83*J82</f>
        <v>0</v>
      </c>
      <c r="K83" s="181">
        <f>E83*K82</f>
        <v>0</v>
      </c>
      <c r="L83" s="181">
        <f>E83*L82</f>
        <v>0</v>
      </c>
      <c r="M83" s="181">
        <f>E83*M82</f>
        <v>0</v>
      </c>
      <c r="N83" s="181">
        <f>E83*N82</f>
        <v>0</v>
      </c>
      <c r="O83" s="181">
        <f>E83*O82</f>
        <v>0</v>
      </c>
      <c r="P83" s="188">
        <f>E83*P82</f>
        <v>0</v>
      </c>
      <c r="Q83" s="188">
        <f>E83*Q82</f>
        <v>0</v>
      </c>
      <c r="R83" s="206">
        <f>E83*R82</f>
        <v>0</v>
      </c>
      <c r="S83" s="474">
        <v>0</v>
      </c>
      <c r="T83" s="272">
        <v>0</v>
      </c>
      <c r="U83" s="273"/>
      <c r="V83" s="274"/>
      <c r="W83" s="786"/>
      <c r="X83" s="785">
        <f>F83</f>
        <v>0</v>
      </c>
      <c r="Y83" s="158"/>
      <c r="Z83" s="158"/>
      <c r="AA83" s="158"/>
      <c r="AB83" s="158"/>
      <c r="AC83" s="158"/>
      <c r="AD83" s="158"/>
    </row>
    <row r="84" spans="1:30" ht="16.5" hidden="1" customHeight="1" outlineLevel="1" thickBot="1">
      <c r="A84" s="1377"/>
      <c r="B84" s="1392"/>
      <c r="C84" s="278" t="s">
        <v>14549</v>
      </c>
      <c r="D84" s="1335"/>
      <c r="E84" s="520">
        <f>E66</f>
        <v>0</v>
      </c>
      <c r="F84" s="674">
        <f>SUM(G84:R84)</f>
        <v>0</v>
      </c>
      <c r="G84" s="602">
        <f>E84*G83</f>
        <v>0</v>
      </c>
      <c r="H84" s="593">
        <f>E84*H83</f>
        <v>0</v>
      </c>
      <c r="I84" s="593">
        <f>E84*I83</f>
        <v>0</v>
      </c>
      <c r="J84" s="593">
        <f>E84*J83</f>
        <v>0</v>
      </c>
      <c r="K84" s="593">
        <f>E84*K83</f>
        <v>0</v>
      </c>
      <c r="L84" s="593">
        <f>E84*L83</f>
        <v>0</v>
      </c>
      <c r="M84" s="593">
        <f>E84*M83</f>
        <v>0</v>
      </c>
      <c r="N84" s="593">
        <f>E84*N83</f>
        <v>0</v>
      </c>
      <c r="O84" s="593">
        <f>O83*E84</f>
        <v>0</v>
      </c>
      <c r="P84" s="492">
        <f>E84*P83</f>
        <v>0</v>
      </c>
      <c r="Q84" s="492">
        <f>E84*Q83</f>
        <v>0</v>
      </c>
      <c r="R84" s="493">
        <f>E84*R83</f>
        <v>0</v>
      </c>
      <c r="S84" s="474">
        <v>0</v>
      </c>
      <c r="T84" s="272">
        <v>0</v>
      </c>
      <c r="U84" s="273"/>
      <c r="V84" s="274"/>
      <c r="W84" s="786"/>
      <c r="X84" s="613" t="e">
        <f>X83/X82</f>
        <v>#DIV/0!</v>
      </c>
      <c r="Y84" s="158"/>
      <c r="Z84" s="158"/>
      <c r="AA84" s="158"/>
      <c r="AB84" s="158"/>
      <c r="AC84" s="158"/>
      <c r="AD84" s="158"/>
    </row>
    <row r="85" spans="1:30" ht="15.75" hidden="1" customHeight="1">
      <c r="A85" s="1393" t="s">
        <v>14568</v>
      </c>
      <c r="B85" s="1395">
        <v>23</v>
      </c>
      <c r="C85" s="269" t="s">
        <v>77871</v>
      </c>
      <c r="D85" s="1333" t="s">
        <v>14546</v>
      </c>
      <c r="E85" s="932"/>
      <c r="F85" s="270">
        <f t="shared" si="3"/>
        <v>0</v>
      </c>
      <c r="G85" s="620"/>
      <c r="H85" s="262"/>
      <c r="I85" s="1347"/>
      <c r="J85" s="1347"/>
      <c r="K85" s="262"/>
      <c r="L85" s="262"/>
      <c r="M85" s="262"/>
      <c r="N85" s="262"/>
      <c r="O85" s="262"/>
      <c r="P85" s="262"/>
      <c r="Q85" s="263"/>
      <c r="R85" s="777"/>
      <c r="S85" s="271">
        <v>1</v>
      </c>
      <c r="T85" s="272">
        <v>7</v>
      </c>
      <c r="U85" s="273"/>
      <c r="V85" s="274"/>
      <c r="W85" s="786"/>
      <c r="X85" s="599">
        <f>F85</f>
        <v>0</v>
      </c>
      <c r="Y85" s="158"/>
      <c r="Z85" s="158"/>
      <c r="AA85" s="158"/>
      <c r="AB85" s="158"/>
      <c r="AC85" s="158"/>
      <c r="AD85" s="158"/>
    </row>
    <row r="86" spans="1:30" hidden="1" outlineLevel="1">
      <c r="A86" s="1376"/>
      <c r="B86" s="1391"/>
      <c r="C86" s="276" t="s">
        <v>14547</v>
      </c>
      <c r="D86" s="1334" t="s">
        <v>14548</v>
      </c>
      <c r="E86" s="661">
        <v>144</v>
      </c>
      <c r="F86" s="277">
        <f t="shared" si="3"/>
        <v>0</v>
      </c>
      <c r="G86" s="209">
        <f>144*G85</f>
        <v>0</v>
      </c>
      <c r="H86" s="210"/>
      <c r="I86" s="1348"/>
      <c r="J86" s="1348"/>
      <c r="K86" s="210">
        <v>0</v>
      </c>
      <c r="L86" s="210"/>
      <c r="M86" s="210"/>
      <c r="N86" s="210"/>
      <c r="O86" s="210"/>
      <c r="P86" s="264"/>
      <c r="Q86" s="264"/>
      <c r="R86" s="778">
        <f>168*R85</f>
        <v>0</v>
      </c>
      <c r="S86" s="271">
        <v>480</v>
      </c>
      <c r="T86" s="272">
        <v>864.47</v>
      </c>
      <c r="U86" s="273"/>
      <c r="V86" s="274"/>
      <c r="W86" s="786"/>
      <c r="X86" s="785">
        <f>F86</f>
        <v>0</v>
      </c>
      <c r="Y86" s="812"/>
      <c r="Z86" s="812"/>
      <c r="AA86" s="158"/>
      <c r="AB86" s="158"/>
      <c r="AC86" s="158"/>
      <c r="AD86" s="158"/>
    </row>
    <row r="87" spans="1:30" ht="16.2" hidden="1" outlineLevel="1" thickBot="1">
      <c r="A87" s="1394"/>
      <c r="B87" s="1396"/>
      <c r="C87" s="276" t="s">
        <v>14549</v>
      </c>
      <c r="D87" s="1334"/>
      <c r="E87" s="519">
        <f>E69</f>
        <v>0</v>
      </c>
      <c r="F87" s="279">
        <f t="shared" si="3"/>
        <v>0</v>
      </c>
      <c r="G87" s="623">
        <f>E87*G86</f>
        <v>0</v>
      </c>
      <c r="H87" s="265"/>
      <c r="I87" s="1349">
        <f>E87*I86</f>
        <v>0</v>
      </c>
      <c r="J87" s="1349">
        <f>E87*J86</f>
        <v>0</v>
      </c>
      <c r="K87" s="265">
        <f>E87*K86</f>
        <v>0</v>
      </c>
      <c r="L87" s="265">
        <v>0</v>
      </c>
      <c r="M87" s="265">
        <v>0</v>
      </c>
      <c r="N87" s="265">
        <v>0</v>
      </c>
      <c r="O87" s="265">
        <v>0</v>
      </c>
      <c r="P87" s="266">
        <v>0</v>
      </c>
      <c r="Q87" s="267">
        <v>0</v>
      </c>
      <c r="R87" s="268">
        <f>E87*R86</f>
        <v>0</v>
      </c>
      <c r="S87" s="271">
        <v>16854.410835381201</v>
      </c>
      <c r="T87" s="272">
        <v>-3978.6855843811991</v>
      </c>
      <c r="U87" s="273"/>
      <c r="V87" s="274"/>
      <c r="W87" s="786"/>
      <c r="X87" s="613" t="e">
        <f>X86/X85</f>
        <v>#DIV/0!</v>
      </c>
      <c r="Y87" s="812"/>
      <c r="Z87" s="158"/>
      <c r="AA87" s="158"/>
      <c r="AB87" s="158"/>
      <c r="AC87" s="158"/>
      <c r="AD87" s="158"/>
    </row>
    <row r="88" spans="1:30" ht="15.75" hidden="1" customHeight="1" outlineLevel="1">
      <c r="A88" s="1397" t="s">
        <v>14568</v>
      </c>
      <c r="B88" s="1398"/>
      <c r="C88" s="269" t="s">
        <v>14591</v>
      </c>
      <c r="D88" s="1333" t="s">
        <v>14546</v>
      </c>
      <c r="E88" s="675"/>
      <c r="F88" s="270">
        <f>SUM(G88:R88)</f>
        <v>0</v>
      </c>
      <c r="G88" s="623"/>
      <c r="H88" s="265"/>
      <c r="I88" s="265"/>
      <c r="J88" s="265"/>
      <c r="K88" s="265"/>
      <c r="L88" s="265"/>
      <c r="M88" s="265"/>
      <c r="N88" s="265"/>
      <c r="O88" s="210"/>
      <c r="P88" s="267"/>
      <c r="Q88" s="267"/>
      <c r="R88" s="268"/>
      <c r="S88" s="271">
        <v>117.334</v>
      </c>
      <c r="T88" s="272">
        <v>-117.334</v>
      </c>
      <c r="U88" s="273"/>
      <c r="V88" s="274"/>
      <c r="W88" s="786"/>
      <c r="X88" s="599"/>
      <c r="Y88" s="158"/>
      <c r="Z88" s="158"/>
      <c r="AA88" s="158"/>
      <c r="AB88" s="158"/>
      <c r="AC88" s="158"/>
      <c r="AD88" s="158"/>
    </row>
    <row r="89" spans="1:30" hidden="1" outlineLevel="1">
      <c r="A89" s="1397"/>
      <c r="B89" s="1398"/>
      <c r="C89" s="276" t="s">
        <v>14547</v>
      </c>
      <c r="D89" s="1334" t="s">
        <v>14548</v>
      </c>
      <c r="E89" s="661"/>
      <c r="F89" s="277">
        <f>SUM(G89:R89)</f>
        <v>0</v>
      </c>
      <c r="G89" s="623"/>
      <c r="H89" s="265"/>
      <c r="I89" s="1349"/>
      <c r="J89" s="1349"/>
      <c r="K89" s="265">
        <f>K86</f>
        <v>0</v>
      </c>
      <c r="L89" s="265"/>
      <c r="M89" s="265"/>
      <c r="N89" s="265"/>
      <c r="O89" s="210"/>
      <c r="P89" s="267"/>
      <c r="Q89" s="267"/>
      <c r="R89" s="268">
        <f>R86</f>
        <v>0</v>
      </c>
      <c r="S89" s="271">
        <v>480</v>
      </c>
      <c r="T89" s="272">
        <v>731</v>
      </c>
      <c r="U89" s="273"/>
      <c r="V89" s="274"/>
      <c r="W89" s="786"/>
      <c r="X89" s="785"/>
      <c r="Y89" s="158"/>
      <c r="Z89" s="158"/>
      <c r="AA89" s="158"/>
      <c r="AB89" s="158"/>
      <c r="AC89" s="158"/>
      <c r="AD89" s="158"/>
    </row>
    <row r="90" spans="1:30" ht="16.2" hidden="1" outlineLevel="1" thickBot="1">
      <c r="A90" s="1397"/>
      <c r="B90" s="1398"/>
      <c r="C90" s="278" t="s">
        <v>14597</v>
      </c>
      <c r="D90" s="1335"/>
      <c r="E90" s="935"/>
      <c r="F90" s="665">
        <f t="shared" si="3"/>
        <v>0</v>
      </c>
      <c r="G90" s="701">
        <f>E90*G89</f>
        <v>0</v>
      </c>
      <c r="H90" s="702"/>
      <c r="I90" s="1350">
        <f>E90*I89</f>
        <v>0</v>
      </c>
      <c r="J90" s="1350">
        <f>E90*J89</f>
        <v>0</v>
      </c>
      <c r="K90" s="702">
        <f>E90*K89</f>
        <v>0</v>
      </c>
      <c r="L90" s="702">
        <v>0</v>
      </c>
      <c r="M90" s="702">
        <v>0</v>
      </c>
      <c r="N90" s="702">
        <v>0</v>
      </c>
      <c r="O90" s="702">
        <v>0</v>
      </c>
      <c r="P90" s="553">
        <v>0</v>
      </c>
      <c r="Q90" s="553">
        <v>0</v>
      </c>
      <c r="R90" s="703">
        <f>E90*R89</f>
        <v>0</v>
      </c>
      <c r="S90" s="271">
        <v>1334.2944</v>
      </c>
      <c r="T90" s="272">
        <v>2461.7788600000003</v>
      </c>
      <c r="U90" s="273"/>
      <c r="V90" s="274"/>
      <c r="W90" s="786"/>
      <c r="X90" s="613"/>
      <c r="Y90" s="158"/>
      <c r="Z90" s="158"/>
      <c r="AA90" s="158"/>
      <c r="AB90" s="158"/>
      <c r="AC90" s="158"/>
      <c r="AD90" s="158"/>
    </row>
    <row r="91" spans="1:30" ht="15.75" hidden="1" customHeight="1">
      <c r="A91" s="1375" t="s">
        <v>14568</v>
      </c>
      <c r="B91" s="1386">
        <v>24</v>
      </c>
      <c r="C91" s="720" t="s">
        <v>14598</v>
      </c>
      <c r="D91" s="1334" t="s">
        <v>14546</v>
      </c>
      <c r="E91" s="1155"/>
      <c r="F91" s="270">
        <f>SUM(G91:R91)</f>
        <v>0</v>
      </c>
      <c r="G91" s="1351"/>
      <c r="H91" s="308"/>
      <c r="I91" s="308"/>
      <c r="J91" s="308"/>
      <c r="K91" s="308"/>
      <c r="L91" s="308"/>
      <c r="M91" s="308"/>
      <c r="N91" s="308"/>
      <c r="O91" s="308"/>
      <c r="P91" s="308"/>
      <c r="Q91" s="308"/>
      <c r="R91" s="1352"/>
      <c r="S91" s="271">
        <v>64</v>
      </c>
      <c r="T91" s="272">
        <v>-4</v>
      </c>
      <c r="U91" s="273"/>
      <c r="V91" s="274"/>
      <c r="W91" s="786"/>
      <c r="X91" s="500">
        <f>F91</f>
        <v>0</v>
      </c>
      <c r="Y91" s="158"/>
      <c r="Z91" s="158"/>
      <c r="AA91" s="158"/>
      <c r="AB91" s="158"/>
      <c r="AC91" s="158"/>
      <c r="AD91" s="158"/>
    </row>
    <row r="92" spans="1:30" hidden="1" outlineLevel="1">
      <c r="A92" s="1376"/>
      <c r="B92" s="1391"/>
      <c r="C92" s="276" t="s">
        <v>14547</v>
      </c>
      <c r="D92" s="1334" t="s">
        <v>14548</v>
      </c>
      <c r="E92" s="661">
        <v>120</v>
      </c>
      <c r="F92" s="277">
        <f t="shared" si="3"/>
        <v>0</v>
      </c>
      <c r="G92" s="209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1353"/>
      <c r="S92" s="271">
        <v>7580</v>
      </c>
      <c r="T92" s="272">
        <v>-1592.2999999999993</v>
      </c>
      <c r="U92" s="1056">
        <v>8030</v>
      </c>
      <c r="V92" s="1117">
        <f>U92-F92</f>
        <v>8030</v>
      </c>
      <c r="W92" s="1118" t="s">
        <v>77900</v>
      </c>
      <c r="X92" s="787">
        <f>F92</f>
        <v>0</v>
      </c>
      <c r="Y92" s="158"/>
      <c r="Z92" s="158"/>
      <c r="AA92" s="158"/>
      <c r="AB92" s="158"/>
      <c r="AC92" s="158"/>
      <c r="AD92" s="158"/>
    </row>
    <row r="93" spans="1:30" ht="16.2" hidden="1" outlineLevel="1" thickBot="1">
      <c r="A93" s="1377"/>
      <c r="B93" s="1392"/>
      <c r="C93" s="278" t="s">
        <v>14549</v>
      </c>
      <c r="D93" s="1335"/>
      <c r="E93" s="520">
        <f>E72</f>
        <v>0</v>
      </c>
      <c r="F93" s="674">
        <f>SUM(G93:R93)</f>
        <v>0</v>
      </c>
      <c r="G93" s="624">
        <f>E91*G92</f>
        <v>0</v>
      </c>
      <c r="H93" s="625">
        <f>E91*H92</f>
        <v>0</v>
      </c>
      <c r="I93" s="625">
        <f>E91*I92</f>
        <v>0</v>
      </c>
      <c r="J93" s="625">
        <f>E91*J92</f>
        <v>0</v>
      </c>
      <c r="K93" s="625">
        <f>E91*K92</f>
        <v>0</v>
      </c>
      <c r="L93" s="625">
        <f>E91*L92</f>
        <v>0</v>
      </c>
      <c r="M93" s="625">
        <f>E91*M92</f>
        <v>0</v>
      </c>
      <c r="N93" s="625">
        <f>E91*N92</f>
        <v>0</v>
      </c>
      <c r="O93" s="625">
        <f>E91*O92</f>
        <v>0</v>
      </c>
      <c r="P93" s="625">
        <f>E91*P92</f>
        <v>0</v>
      </c>
      <c r="Q93" s="625">
        <f>E91*Q92</f>
        <v>0</v>
      </c>
      <c r="R93" s="435">
        <f>E91*R92</f>
        <v>0</v>
      </c>
      <c r="S93" s="271">
        <v>72124.836719999992</v>
      </c>
      <c r="T93" s="272">
        <v>-1292.8765966999927</v>
      </c>
      <c r="U93" s="273"/>
      <c r="V93" s="1117">
        <f>V92*E91</f>
        <v>0</v>
      </c>
      <c r="W93" s="1118" t="s">
        <v>77900</v>
      </c>
      <c r="X93" s="788" t="e">
        <f>X92/X91</f>
        <v>#DIV/0!</v>
      </c>
      <c r="Y93" s="158"/>
      <c r="Z93" s="158"/>
      <c r="AA93" s="158"/>
      <c r="AB93" s="158"/>
      <c r="AC93" s="158"/>
      <c r="AD93" s="158"/>
    </row>
    <row r="94" spans="1:30" hidden="1" outlineLevel="1">
      <c r="A94" s="1384" t="s">
        <v>14569</v>
      </c>
      <c r="B94" s="1387">
        <v>25</v>
      </c>
      <c r="C94" s="717" t="s">
        <v>14508</v>
      </c>
      <c r="D94" s="1333" t="s">
        <v>14558</v>
      </c>
      <c r="E94" s="721"/>
      <c r="F94" s="678">
        <f>F95/24</f>
        <v>0</v>
      </c>
      <c r="G94" s="606"/>
      <c r="H94" s="607"/>
      <c r="I94" s="607"/>
      <c r="J94" s="607"/>
      <c r="K94" s="607"/>
      <c r="L94" s="607"/>
      <c r="M94" s="607"/>
      <c r="N94" s="607"/>
      <c r="O94" s="607"/>
      <c r="P94" s="608"/>
      <c r="Q94" s="608"/>
      <c r="R94" s="619"/>
      <c r="S94" s="679">
        <v>0</v>
      </c>
      <c r="T94" s="272">
        <v>10.166666666666666</v>
      </c>
      <c r="U94" s="273"/>
      <c r="V94" s="1117">
        <f>V92*E93</f>
        <v>0</v>
      </c>
      <c r="W94" s="1118" t="s">
        <v>77901</v>
      </c>
      <c r="X94" s="786"/>
      <c r="Y94" s="158"/>
      <c r="Z94" s="158"/>
      <c r="AA94" s="158"/>
      <c r="AB94" s="158"/>
      <c r="AC94" s="158"/>
      <c r="AD94" s="158"/>
    </row>
    <row r="95" spans="1:30" hidden="1" outlineLevel="1">
      <c r="A95" s="1385"/>
      <c r="B95" s="1388"/>
      <c r="C95" s="276" t="s">
        <v>14559</v>
      </c>
      <c r="D95" s="1334" t="s">
        <v>14548</v>
      </c>
      <c r="E95" s="722"/>
      <c r="F95" s="682">
        <f>SUM(G95:R95)</f>
        <v>0</v>
      </c>
      <c r="G95" s="683"/>
      <c r="H95" s="684"/>
      <c r="I95" s="181"/>
      <c r="J95" s="181"/>
      <c r="K95" s="181"/>
      <c r="L95" s="181"/>
      <c r="M95" s="181"/>
      <c r="N95" s="181"/>
      <c r="O95" s="181"/>
      <c r="P95" s="181"/>
      <c r="Q95" s="181"/>
      <c r="R95" s="190"/>
      <c r="S95" s="679">
        <v>0</v>
      </c>
      <c r="T95" s="272">
        <v>244</v>
      </c>
      <c r="U95" s="273"/>
      <c r="V95" s="1057">
        <f>V93-V94</f>
        <v>0</v>
      </c>
      <c r="W95" s="1118" t="s">
        <v>77900</v>
      </c>
      <c r="X95" s="786"/>
      <c r="Y95" s="158"/>
      <c r="Z95" s="158"/>
      <c r="AA95" s="158"/>
      <c r="AB95" s="158"/>
      <c r="AC95" s="158"/>
      <c r="AD95" s="158"/>
    </row>
    <row r="96" spans="1:30" ht="16.2" hidden="1" outlineLevel="1" thickBot="1">
      <c r="A96" s="1386"/>
      <c r="B96" s="1389"/>
      <c r="C96" s="715" t="s">
        <v>14549</v>
      </c>
      <c r="D96" s="283">
        <v>0.5</v>
      </c>
      <c r="E96" s="936"/>
      <c r="F96" s="685">
        <f>SUM(G96:R96)</f>
        <v>0</v>
      </c>
      <c r="G96" s="613">
        <f>E96*G95</f>
        <v>0</v>
      </c>
      <c r="H96" s="614">
        <f>E96*H95</f>
        <v>0</v>
      </c>
      <c r="I96" s="614">
        <f>E96*I95</f>
        <v>0</v>
      </c>
      <c r="J96" s="614">
        <f>E96*J95</f>
        <v>0</v>
      </c>
      <c r="K96" s="614">
        <f>E96*K95</f>
        <v>0</v>
      </c>
      <c r="L96" s="614">
        <f>E96*L95</f>
        <v>0</v>
      </c>
      <c r="M96" s="614">
        <f>E96*M95</f>
        <v>0</v>
      </c>
      <c r="N96" s="614">
        <f>E96*N95</f>
        <v>0</v>
      </c>
      <c r="O96" s="614">
        <f>E96*O95</f>
        <v>0</v>
      </c>
      <c r="P96" s="614">
        <f>E96*P95</f>
        <v>0</v>
      </c>
      <c r="Q96" s="614">
        <f>E96*Q95</f>
        <v>0</v>
      </c>
      <c r="R96" s="618">
        <f>E96*R95</f>
        <v>0</v>
      </c>
      <c r="S96" s="679">
        <v>0</v>
      </c>
      <c r="T96" s="272">
        <v>1202.4637200000002</v>
      </c>
      <c r="U96" s="273"/>
      <c r="V96" s="274"/>
      <c r="W96" s="786"/>
      <c r="X96" s="786"/>
      <c r="Y96" s="158"/>
      <c r="Z96" s="158"/>
      <c r="AA96" s="158"/>
      <c r="AB96" s="158"/>
      <c r="AC96" s="158"/>
      <c r="AD96" s="158"/>
    </row>
    <row r="97" spans="1:30" ht="31.5" hidden="1" customHeight="1" outlineLevel="1">
      <c r="A97" s="1384" t="s">
        <v>14569</v>
      </c>
      <c r="B97" s="1387">
        <v>26</v>
      </c>
      <c r="C97" s="717" t="s">
        <v>14560</v>
      </c>
      <c r="D97" s="1333" t="s">
        <v>14558</v>
      </c>
      <c r="E97" s="721"/>
      <c r="F97" s="678">
        <f>F98/24</f>
        <v>0</v>
      </c>
      <c r="G97" s="609"/>
      <c r="H97" s="610"/>
      <c r="I97" s="610"/>
      <c r="J97" s="610"/>
      <c r="K97" s="610"/>
      <c r="L97" s="610"/>
      <c r="M97" s="610"/>
      <c r="N97" s="610"/>
      <c r="O97" s="610"/>
      <c r="P97" s="532"/>
      <c r="Q97" s="532"/>
      <c r="R97" s="533"/>
      <c r="S97" s="679">
        <v>0</v>
      </c>
      <c r="T97" s="272">
        <v>246.66666666666666</v>
      </c>
      <c r="U97" s="273"/>
      <c r="V97" s="274"/>
      <c r="W97" s="786"/>
      <c r="X97" s="786"/>
      <c r="Y97" s="158"/>
      <c r="Z97" s="158"/>
      <c r="AA97" s="158"/>
      <c r="AB97" s="158"/>
      <c r="AC97" s="158"/>
      <c r="AD97" s="158"/>
    </row>
    <row r="98" spans="1:30" ht="16.2" hidden="1" outlineLevel="1" thickBot="1">
      <c r="A98" s="1385"/>
      <c r="B98" s="1388"/>
      <c r="C98" s="276" t="s">
        <v>14559</v>
      </c>
      <c r="D98" s="1334" t="s">
        <v>14548</v>
      </c>
      <c r="E98" s="722"/>
      <c r="F98" s="682">
        <f>SUM(G98:R98)</f>
        <v>0</v>
      </c>
      <c r="G98" s="198"/>
      <c r="H98" s="181"/>
      <c r="I98" s="181"/>
      <c r="J98" s="1354"/>
      <c r="K98" s="1354"/>
      <c r="L98" s="1354"/>
      <c r="M98" s="1354"/>
      <c r="N98" s="1354"/>
      <c r="O98" s="1354"/>
      <c r="P98" s="1354"/>
      <c r="Q98" s="1354"/>
      <c r="R98" s="1355"/>
      <c r="S98" s="679">
        <v>0</v>
      </c>
      <c r="T98" s="272">
        <v>5920</v>
      </c>
      <c r="U98" s="273"/>
      <c r="V98" s="274"/>
      <c r="W98" s="786"/>
      <c r="X98" s="786"/>
    </row>
    <row r="99" spans="1:30" ht="16.2" hidden="1" outlineLevel="1" thickBot="1">
      <c r="A99" s="1390"/>
      <c r="B99" s="1389"/>
      <c r="C99" s="278" t="s">
        <v>14549</v>
      </c>
      <c r="D99" s="284">
        <v>0.33</v>
      </c>
      <c r="E99" s="931"/>
      <c r="F99" s="686">
        <f>SUM(G99:R99)</f>
        <v>0</v>
      </c>
      <c r="G99" s="613">
        <f>E99*G98</f>
        <v>0</v>
      </c>
      <c r="H99" s="614">
        <f>E99*H98</f>
        <v>0</v>
      </c>
      <c r="I99" s="614">
        <f>E99*I98</f>
        <v>0</v>
      </c>
      <c r="J99" s="614">
        <f>E99*J98</f>
        <v>0</v>
      </c>
      <c r="K99" s="614">
        <f>E99*K98</f>
        <v>0</v>
      </c>
      <c r="L99" s="614">
        <f>E99*L98</f>
        <v>0</v>
      </c>
      <c r="M99" s="614">
        <f>E99*M98</f>
        <v>0</v>
      </c>
      <c r="N99" s="614">
        <f>E99*N98</f>
        <v>0</v>
      </c>
      <c r="O99" s="614">
        <f>E99*O98</f>
        <v>0</v>
      </c>
      <c r="P99" s="614">
        <f>E99*P98</f>
        <v>0</v>
      </c>
      <c r="Q99" s="614">
        <f>E99*Q98</f>
        <v>0</v>
      </c>
      <c r="R99" s="618">
        <f>E99*R98</f>
        <v>0</v>
      </c>
      <c r="S99" s="679">
        <v>0</v>
      </c>
      <c r="T99" s="272">
        <v>19255.189536000002</v>
      </c>
      <c r="U99" s="273"/>
      <c r="V99" s="274"/>
      <c r="W99" s="786"/>
      <c r="X99" s="363" t="s">
        <v>14555</v>
      </c>
    </row>
    <row r="100" spans="1:30" s="215" customFormat="1" hidden="1">
      <c r="A100" s="1378" t="s">
        <v>14571</v>
      </c>
      <c r="B100" s="1381"/>
      <c r="C100" s="285" t="s">
        <v>14572</v>
      </c>
      <c r="D100" s="224" t="s">
        <v>14546</v>
      </c>
      <c r="E100" s="723"/>
      <c r="F100" s="672">
        <f>SUM(G100:R100)</f>
        <v>13</v>
      </c>
      <c r="G100" s="627">
        <f>G19+G22+G25+G28+G31+G34+G37+G40+G43+G46+G55+G49+G52</f>
        <v>2</v>
      </c>
      <c r="H100" s="628">
        <f t="shared" ref="H100:R100" si="4">H19+H22+H25+H28+H31+H34+H37+H40+H43+H46+H55+H49+H52</f>
        <v>2</v>
      </c>
      <c r="I100" s="628">
        <f t="shared" si="4"/>
        <v>2</v>
      </c>
      <c r="J100" s="628">
        <f t="shared" si="4"/>
        <v>2</v>
      </c>
      <c r="K100" s="628">
        <f t="shared" si="4"/>
        <v>1</v>
      </c>
      <c r="L100" s="628">
        <f t="shared" si="4"/>
        <v>1</v>
      </c>
      <c r="M100" s="628">
        <f t="shared" si="4"/>
        <v>1</v>
      </c>
      <c r="N100" s="628">
        <f t="shared" si="4"/>
        <v>1</v>
      </c>
      <c r="O100" s="628">
        <f t="shared" si="4"/>
        <v>1</v>
      </c>
      <c r="P100" s="628">
        <f t="shared" si="4"/>
        <v>0</v>
      </c>
      <c r="Q100" s="628">
        <f t="shared" si="4"/>
        <v>0</v>
      </c>
      <c r="R100" s="629">
        <f t="shared" si="4"/>
        <v>0</v>
      </c>
      <c r="S100" s="271">
        <v>49</v>
      </c>
      <c r="T100" s="272">
        <v>8.9899999999999949</v>
      </c>
      <c r="U100" s="273"/>
      <c r="V100" s="274"/>
      <c r="W100" s="786"/>
      <c r="X100" s="658">
        <f>F100</f>
        <v>13</v>
      </c>
    </row>
    <row r="101" spans="1:30" s="835" customFormat="1" hidden="1" outlineLevel="1">
      <c r="A101" s="1379"/>
      <c r="B101" s="1382"/>
      <c r="C101" s="287" t="s">
        <v>14573</v>
      </c>
      <c r="D101" s="217" t="s">
        <v>14548</v>
      </c>
      <c r="E101" s="682"/>
      <c r="F101" s="277">
        <f>SUM(G101:R101)</f>
        <v>2632</v>
      </c>
      <c r="G101" s="630">
        <f>G20+G23+G26+G29+G32+G35+G38+G41+G44+G50+G56</f>
        <v>680</v>
      </c>
      <c r="H101" s="631">
        <f t="shared" ref="H101:R101" si="5">H20+H23+H26+H29+H32+H35+H38+H41+H44+H50+H56</f>
        <v>614</v>
      </c>
      <c r="I101" s="631">
        <f t="shared" si="5"/>
        <v>680</v>
      </c>
      <c r="J101" s="631">
        <f t="shared" si="5"/>
        <v>658</v>
      </c>
      <c r="K101" s="631">
        <f t="shared" si="5"/>
        <v>0</v>
      </c>
      <c r="L101" s="631">
        <f t="shared" si="5"/>
        <v>0</v>
      </c>
      <c r="M101" s="631">
        <f t="shared" si="5"/>
        <v>0</v>
      </c>
      <c r="N101" s="631">
        <f t="shared" si="5"/>
        <v>0</v>
      </c>
      <c r="O101" s="631">
        <f t="shared" si="5"/>
        <v>0</v>
      </c>
      <c r="P101" s="631">
        <f t="shared" si="5"/>
        <v>0</v>
      </c>
      <c r="Q101" s="631">
        <f t="shared" si="5"/>
        <v>0</v>
      </c>
      <c r="R101" s="632">
        <f t="shared" si="5"/>
        <v>0</v>
      </c>
      <c r="S101" s="271">
        <v>3182</v>
      </c>
      <c r="T101" s="272">
        <v>4693.0286666666134</v>
      </c>
      <c r="U101" s="273"/>
      <c r="V101" s="274"/>
      <c r="W101" s="786"/>
      <c r="X101" s="937">
        <f>F101</f>
        <v>2632</v>
      </c>
      <c r="Y101" s="687"/>
    </row>
    <row r="102" spans="1:30" s="835" customFormat="1" ht="16.2" hidden="1" outlineLevel="1" thickBot="1">
      <c r="A102" s="1379"/>
      <c r="B102" s="1382"/>
      <c r="C102" s="287" t="s">
        <v>14574</v>
      </c>
      <c r="D102" s="217" t="s">
        <v>14575</v>
      </c>
      <c r="E102" s="691" t="s">
        <v>14575</v>
      </c>
      <c r="F102" s="279">
        <f>SUM(G102:R102)/12</f>
        <v>0.33232148675697065</v>
      </c>
      <c r="G102" s="633">
        <f>G101/(G17*22)</f>
        <v>0.99706744868035191</v>
      </c>
      <c r="H102" s="634">
        <f t="shared" ref="H102:R102" si="6">H101/(H17*22)</f>
        <v>0.99675324675324672</v>
      </c>
      <c r="I102" s="634">
        <f t="shared" si="6"/>
        <v>0.99706744868035191</v>
      </c>
      <c r="J102" s="634">
        <f>J101/(J17*22)</f>
        <v>0.99696969696969695</v>
      </c>
      <c r="K102" s="634">
        <f t="shared" si="6"/>
        <v>0</v>
      </c>
      <c r="L102" s="634">
        <f t="shared" si="6"/>
        <v>0</v>
      </c>
      <c r="M102" s="634">
        <f t="shared" si="6"/>
        <v>0</v>
      </c>
      <c r="N102" s="634">
        <f t="shared" si="6"/>
        <v>0</v>
      </c>
      <c r="O102" s="634">
        <f t="shared" si="6"/>
        <v>0</v>
      </c>
      <c r="P102" s="634">
        <f t="shared" si="6"/>
        <v>0</v>
      </c>
      <c r="Q102" s="634">
        <f t="shared" si="6"/>
        <v>0</v>
      </c>
      <c r="R102" s="635">
        <f t="shared" si="6"/>
        <v>0</v>
      </c>
      <c r="S102" s="271">
        <v>0.39468545297243846</v>
      </c>
      <c r="T102" s="272">
        <v>0.58751130324377754</v>
      </c>
      <c r="U102" s="273"/>
      <c r="V102" s="274"/>
      <c r="W102" s="786"/>
      <c r="X102" s="938">
        <f>X101/X100</f>
        <v>202.46153846153845</v>
      </c>
    </row>
    <row r="103" spans="1:30" s="215" customFormat="1" ht="16.2" hidden="1" outlineLevel="1" thickBot="1">
      <c r="A103" s="1380"/>
      <c r="B103" s="1383"/>
      <c r="C103" s="293" t="s">
        <v>14549</v>
      </c>
      <c r="D103" s="1330"/>
      <c r="E103" s="688">
        <f>E75</f>
        <v>0</v>
      </c>
      <c r="F103" s="689">
        <f>SUM(G103:R103)</f>
        <v>0</v>
      </c>
      <c r="G103" s="636">
        <f>G21+G24+G27+G30+G33+G36+G39+G42+G45+G48+G51+G54+G57+G63</f>
        <v>0</v>
      </c>
      <c r="H103" s="637">
        <f t="shared" ref="H103:R103" si="7">H21+H24+H27+H30+H33+H36+H39+H42+H45+H48+H51+H54+H57+H63</f>
        <v>0</v>
      </c>
      <c r="I103" s="637">
        <f t="shared" si="7"/>
        <v>0</v>
      </c>
      <c r="J103" s="637">
        <f t="shared" si="7"/>
        <v>0</v>
      </c>
      <c r="K103" s="637">
        <f t="shared" si="7"/>
        <v>0</v>
      </c>
      <c r="L103" s="637">
        <f t="shared" si="7"/>
        <v>0</v>
      </c>
      <c r="M103" s="637">
        <f t="shared" si="7"/>
        <v>0</v>
      </c>
      <c r="N103" s="637">
        <f t="shared" si="7"/>
        <v>0</v>
      </c>
      <c r="O103" s="637">
        <f t="shared" si="7"/>
        <v>0</v>
      </c>
      <c r="P103" s="637">
        <f t="shared" si="7"/>
        <v>0</v>
      </c>
      <c r="Q103" s="637">
        <f t="shared" si="7"/>
        <v>0</v>
      </c>
      <c r="R103" s="638">
        <f t="shared" si="7"/>
        <v>0</v>
      </c>
      <c r="S103" s="271">
        <v>54284.946639000002</v>
      </c>
      <c r="T103" s="272">
        <v>41947.036153669484</v>
      </c>
      <c r="U103" s="273"/>
      <c r="V103" s="274"/>
      <c r="W103" s="786"/>
      <c r="X103" s="939" t="s">
        <v>14557</v>
      </c>
      <c r="Y103" s="567"/>
    </row>
    <row r="104" spans="1:30" s="215" customFormat="1" hidden="1">
      <c r="A104" s="1378" t="s">
        <v>14576</v>
      </c>
      <c r="B104" s="1381"/>
      <c r="C104" s="285" t="s">
        <v>14577</v>
      </c>
      <c r="D104" s="224" t="s">
        <v>14546</v>
      </c>
      <c r="E104" s="723"/>
      <c r="F104" s="672">
        <f>SUM(G104:R104)</f>
        <v>0</v>
      </c>
      <c r="G104" s="639">
        <f>G64+G67+G70+G73+G76+G79+G82</f>
        <v>0</v>
      </c>
      <c r="H104" s="640">
        <f t="shared" ref="H104:R105" si="8">H64+H67+H70+H73+H76+H79+H82</f>
        <v>0</v>
      </c>
      <c r="I104" s="640">
        <f t="shared" si="8"/>
        <v>0</v>
      </c>
      <c r="J104" s="640">
        <f t="shared" si="8"/>
        <v>0</v>
      </c>
      <c r="K104" s="640">
        <f t="shared" si="8"/>
        <v>0</v>
      </c>
      <c r="L104" s="640">
        <f t="shared" si="8"/>
        <v>0</v>
      </c>
      <c r="M104" s="640">
        <f t="shared" si="8"/>
        <v>0</v>
      </c>
      <c r="N104" s="640">
        <f t="shared" si="8"/>
        <v>0</v>
      </c>
      <c r="O104" s="640">
        <f t="shared" si="8"/>
        <v>0</v>
      </c>
      <c r="P104" s="640">
        <f t="shared" si="8"/>
        <v>0</v>
      </c>
      <c r="Q104" s="640">
        <f t="shared" si="8"/>
        <v>0</v>
      </c>
      <c r="R104" s="641">
        <f t="shared" si="8"/>
        <v>0</v>
      </c>
      <c r="S104" s="271">
        <v>61</v>
      </c>
      <c r="T104" s="272">
        <v>2</v>
      </c>
      <c r="U104" s="273"/>
      <c r="V104" s="274"/>
      <c r="W104" s="786"/>
      <c r="X104" s="658">
        <f>F104</f>
        <v>0</v>
      </c>
      <c r="Y104" s="567"/>
    </row>
    <row r="105" spans="1:30" s="835" customFormat="1" hidden="1" outlineLevel="1">
      <c r="A105" s="1379"/>
      <c r="B105" s="1382"/>
      <c r="C105" s="287" t="s">
        <v>14578</v>
      </c>
      <c r="D105" s="217" t="s">
        <v>14548</v>
      </c>
      <c r="E105" s="682"/>
      <c r="F105" s="277">
        <f>SUM(G105:R105)</f>
        <v>0</v>
      </c>
      <c r="G105" s="630">
        <f>G65+G68+G71+G74+G77+G80+G83</f>
        <v>0</v>
      </c>
      <c r="H105" s="631">
        <f>H65+H68+H71+H74+H77+H80+H83</f>
        <v>0</v>
      </c>
      <c r="I105" s="631">
        <f t="shared" si="8"/>
        <v>0</v>
      </c>
      <c r="J105" s="631">
        <f t="shared" si="8"/>
        <v>0</v>
      </c>
      <c r="K105" s="631">
        <f t="shared" si="8"/>
        <v>0</v>
      </c>
      <c r="L105" s="631">
        <f t="shared" si="8"/>
        <v>0</v>
      </c>
      <c r="M105" s="631">
        <f t="shared" si="8"/>
        <v>0</v>
      </c>
      <c r="N105" s="631">
        <f>N65+N68+N71+N74+N77+N80+N83</f>
        <v>0</v>
      </c>
      <c r="O105" s="631">
        <f t="shared" si="8"/>
        <v>0</v>
      </c>
      <c r="P105" s="631">
        <f>P65+P68+P71+P74+P77+P80+P83</f>
        <v>0</v>
      </c>
      <c r="Q105" s="631">
        <f t="shared" si="8"/>
        <v>0</v>
      </c>
      <c r="R105" s="632">
        <f t="shared" si="8"/>
        <v>0</v>
      </c>
      <c r="S105" s="271">
        <v>5707.6900000000005</v>
      </c>
      <c r="T105" s="272">
        <v>-75.174999999999272</v>
      </c>
      <c r="U105" s="273"/>
      <c r="V105" s="274"/>
      <c r="W105" s="786"/>
      <c r="X105" s="937">
        <f>F105</f>
        <v>0</v>
      </c>
      <c r="Y105" s="687"/>
    </row>
    <row r="106" spans="1:30" s="835" customFormat="1" ht="16.2" hidden="1" outlineLevel="1" thickBot="1">
      <c r="A106" s="1379"/>
      <c r="B106" s="1382"/>
      <c r="C106" s="287" t="s">
        <v>14579</v>
      </c>
      <c r="D106" s="217" t="s">
        <v>14575</v>
      </c>
      <c r="E106" s="691" t="s">
        <v>14575</v>
      </c>
      <c r="F106" s="279">
        <f>SUM(G106:R106)/12</f>
        <v>0</v>
      </c>
      <c r="G106" s="474">
        <f>G105/(G17*22)</f>
        <v>0</v>
      </c>
      <c r="H106" s="597">
        <f t="shared" ref="H106:R106" si="9">H105/(H17*22)</f>
        <v>0</v>
      </c>
      <c r="I106" s="597">
        <f t="shared" si="9"/>
        <v>0</v>
      </c>
      <c r="J106" s="597">
        <f t="shared" si="9"/>
        <v>0</v>
      </c>
      <c r="K106" s="597">
        <f t="shared" si="9"/>
        <v>0</v>
      </c>
      <c r="L106" s="597">
        <f t="shared" si="9"/>
        <v>0</v>
      </c>
      <c r="M106" s="597">
        <f t="shared" si="9"/>
        <v>0</v>
      </c>
      <c r="N106" s="597">
        <f t="shared" si="9"/>
        <v>0</v>
      </c>
      <c r="O106" s="597">
        <f t="shared" si="9"/>
        <v>0</v>
      </c>
      <c r="P106" s="597">
        <f t="shared" si="9"/>
        <v>0</v>
      </c>
      <c r="Q106" s="597">
        <f t="shared" si="9"/>
        <v>0</v>
      </c>
      <c r="R106" s="598">
        <f t="shared" si="9"/>
        <v>0</v>
      </c>
      <c r="S106" s="271">
        <v>0.7097663663891417</v>
      </c>
      <c r="T106" s="272">
        <v>-9.5717379580002593E-3</v>
      </c>
      <c r="U106" s="273"/>
      <c r="V106" s="274"/>
      <c r="W106" s="786"/>
      <c r="X106" s="940" t="e">
        <f>X105/X104</f>
        <v>#DIV/0!</v>
      </c>
      <c r="Y106" s="687"/>
    </row>
    <row r="107" spans="1:30" s="215" customFormat="1" ht="16.2" hidden="1" outlineLevel="1" thickBot="1">
      <c r="A107" s="1380"/>
      <c r="B107" s="1383"/>
      <c r="C107" s="293" t="s">
        <v>14549</v>
      </c>
      <c r="D107" s="1330"/>
      <c r="E107" s="688">
        <f>E103</f>
        <v>0</v>
      </c>
      <c r="F107" s="689">
        <f>SUM(G107:R107)</f>
        <v>0</v>
      </c>
      <c r="G107" s="648"/>
      <c r="H107" s="649"/>
      <c r="I107" s="649"/>
      <c r="J107" s="649"/>
      <c r="K107" s="649"/>
      <c r="L107" s="649"/>
      <c r="M107" s="649"/>
      <c r="N107" s="649"/>
      <c r="O107" s="649"/>
      <c r="P107" s="649"/>
      <c r="Q107" s="649"/>
      <c r="R107" s="650"/>
      <c r="S107" s="271">
        <v>49131.224750999994</v>
      </c>
      <c r="T107" s="272">
        <v>8092.9112568005366</v>
      </c>
      <c r="U107" s="273"/>
      <c r="V107" s="274"/>
      <c r="W107" s="786"/>
      <c r="X107" s="836" t="s">
        <v>16215</v>
      </c>
    </row>
    <row r="108" spans="1:30" s="215" customFormat="1" ht="15.75" hidden="1" customHeight="1">
      <c r="A108" s="1378" t="s">
        <v>14580</v>
      </c>
      <c r="B108" s="1381"/>
      <c r="C108" s="285" t="s">
        <v>14581</v>
      </c>
      <c r="D108" s="224" t="s">
        <v>14546</v>
      </c>
      <c r="E108" s="723"/>
      <c r="F108" s="672">
        <f>SUM(G108:R108)</f>
        <v>0</v>
      </c>
      <c r="G108" s="627">
        <f t="shared" ref="G108:R108" si="10">G85+G91</f>
        <v>0</v>
      </c>
      <c r="H108" s="628">
        <f t="shared" si="10"/>
        <v>0</v>
      </c>
      <c r="I108" s="628">
        <f>I85+I91</f>
        <v>0</v>
      </c>
      <c r="J108" s="628">
        <f>J85+J91</f>
        <v>0</v>
      </c>
      <c r="K108" s="628">
        <f>K85+K91</f>
        <v>0</v>
      </c>
      <c r="L108" s="628">
        <f t="shared" si="10"/>
        <v>0</v>
      </c>
      <c r="M108" s="628">
        <f t="shared" si="10"/>
        <v>0</v>
      </c>
      <c r="N108" s="628">
        <f t="shared" si="10"/>
        <v>0</v>
      </c>
      <c r="O108" s="628">
        <f t="shared" si="10"/>
        <v>0</v>
      </c>
      <c r="P108" s="628">
        <f t="shared" si="10"/>
        <v>0</v>
      </c>
      <c r="Q108" s="628">
        <f t="shared" si="10"/>
        <v>0</v>
      </c>
      <c r="R108" s="629">
        <f t="shared" si="10"/>
        <v>0</v>
      </c>
      <c r="S108" s="271">
        <v>65</v>
      </c>
      <c r="T108" s="272">
        <v>3</v>
      </c>
      <c r="U108" s="273"/>
      <c r="V108" s="274"/>
      <c r="W108" s="786"/>
      <c r="X108" s="658">
        <f>F108</f>
        <v>0</v>
      </c>
      <c r="Y108" s="567"/>
    </row>
    <row r="109" spans="1:30" s="835" customFormat="1" hidden="1" outlineLevel="1">
      <c r="A109" s="1379"/>
      <c r="B109" s="1382"/>
      <c r="C109" s="287" t="s">
        <v>14582</v>
      </c>
      <c r="D109" s="217" t="s">
        <v>14548</v>
      </c>
      <c r="E109" s="682"/>
      <c r="F109" s="277">
        <f>SUM(G109:R109)</f>
        <v>0</v>
      </c>
      <c r="G109" s="630">
        <f>G86+G92</f>
        <v>0</v>
      </c>
      <c r="H109" s="631">
        <f>H86+H92</f>
        <v>0</v>
      </c>
      <c r="I109" s="631">
        <f>I92+I86</f>
        <v>0</v>
      </c>
      <c r="J109" s="631">
        <f>J92+J86</f>
        <v>0</v>
      </c>
      <c r="K109" s="631">
        <f t="shared" ref="K109:R109" si="11">K92+K86</f>
        <v>0</v>
      </c>
      <c r="L109" s="631">
        <f t="shared" si="11"/>
        <v>0</v>
      </c>
      <c r="M109" s="631">
        <f t="shared" si="11"/>
        <v>0</v>
      </c>
      <c r="N109" s="631">
        <f t="shared" si="11"/>
        <v>0</v>
      </c>
      <c r="O109" s="631">
        <f t="shared" si="11"/>
        <v>0</v>
      </c>
      <c r="P109" s="631">
        <f t="shared" si="11"/>
        <v>0</v>
      </c>
      <c r="Q109" s="631">
        <f t="shared" si="11"/>
        <v>0</v>
      </c>
      <c r="R109" s="631">
        <f t="shared" si="11"/>
        <v>0</v>
      </c>
      <c r="S109" s="271">
        <v>8060</v>
      </c>
      <c r="T109" s="272">
        <v>-1910.12</v>
      </c>
      <c r="U109" s="273"/>
      <c r="V109" s="274"/>
      <c r="W109" s="786"/>
      <c r="X109" s="937">
        <f>F109</f>
        <v>0</v>
      </c>
      <c r="Y109" s="687"/>
    </row>
    <row r="110" spans="1:30" s="835" customFormat="1" ht="16.2" hidden="1" outlineLevel="1" thickBot="1">
      <c r="A110" s="1379"/>
      <c r="B110" s="1382"/>
      <c r="C110" s="287" t="s">
        <v>14583</v>
      </c>
      <c r="D110" s="217" t="s">
        <v>14575</v>
      </c>
      <c r="E110" s="691" t="s">
        <v>14575</v>
      </c>
      <c r="F110" s="279">
        <f>SUM(G110:R110)/12</f>
        <v>0</v>
      </c>
      <c r="G110" s="474">
        <f>G109/(G17*22)</f>
        <v>0</v>
      </c>
      <c r="H110" s="597">
        <f t="shared" ref="H110:R110" si="12">H109/(H17*22)</f>
        <v>0</v>
      </c>
      <c r="I110" s="597">
        <f t="shared" si="12"/>
        <v>0</v>
      </c>
      <c r="J110" s="597">
        <f>J109/(J17*22)</f>
        <v>0</v>
      </c>
      <c r="K110" s="597">
        <f>K109/(K17*22)</f>
        <v>0</v>
      </c>
      <c r="L110" s="597">
        <f t="shared" si="12"/>
        <v>0</v>
      </c>
      <c r="M110" s="597">
        <f t="shared" si="12"/>
        <v>0</v>
      </c>
      <c r="N110" s="597">
        <f t="shared" si="12"/>
        <v>0</v>
      </c>
      <c r="O110" s="597">
        <f t="shared" si="12"/>
        <v>0</v>
      </c>
      <c r="P110" s="597">
        <f t="shared" si="12"/>
        <v>0</v>
      </c>
      <c r="Q110" s="597">
        <f t="shared" si="12"/>
        <v>0</v>
      </c>
      <c r="R110" s="598">
        <f t="shared" si="12"/>
        <v>0</v>
      </c>
      <c r="S110" s="271">
        <v>1.0008131931101898</v>
      </c>
      <c r="T110" s="272">
        <v>-0.23892398540465842</v>
      </c>
      <c r="U110" s="273"/>
      <c r="V110" s="274"/>
      <c r="W110" s="786"/>
      <c r="X110" s="940" t="e">
        <f>X109/X108</f>
        <v>#DIV/0!</v>
      </c>
    </row>
    <row r="111" spans="1:30" s="215" customFormat="1" ht="16.2" hidden="1" outlineLevel="1" thickBot="1">
      <c r="A111" s="1380"/>
      <c r="B111" s="1383"/>
      <c r="C111" s="293" t="s">
        <v>14549</v>
      </c>
      <c r="D111" s="1330"/>
      <c r="E111" s="688">
        <f>E107</f>
        <v>0</v>
      </c>
      <c r="F111" s="689">
        <f>SUM(G111:R111)</f>
        <v>0</v>
      </c>
      <c r="G111" s="648">
        <f>G93</f>
        <v>0</v>
      </c>
      <c r="H111" s="649">
        <f t="shared" ref="H111:Q111" si="13">H87+H93</f>
        <v>0</v>
      </c>
      <c r="I111" s="649">
        <f t="shared" si="13"/>
        <v>0</v>
      </c>
      <c r="J111" s="649">
        <f t="shared" si="13"/>
        <v>0</v>
      </c>
      <c r="K111" s="649">
        <f t="shared" si="13"/>
        <v>0</v>
      </c>
      <c r="L111" s="649">
        <f t="shared" si="13"/>
        <v>0</v>
      </c>
      <c r="M111" s="649">
        <f t="shared" si="13"/>
        <v>0</v>
      </c>
      <c r="N111" s="649">
        <f t="shared" si="13"/>
        <v>0</v>
      </c>
      <c r="O111" s="649">
        <f t="shared" si="13"/>
        <v>0</v>
      </c>
      <c r="P111" s="649">
        <f t="shared" si="13"/>
        <v>0</v>
      </c>
      <c r="Q111" s="649">
        <f t="shared" si="13"/>
        <v>0</v>
      </c>
      <c r="R111" s="650">
        <f>R93</f>
        <v>0</v>
      </c>
      <c r="S111" s="271">
        <v>89196.616500000004</v>
      </c>
      <c r="T111" s="272">
        <v>-9825.6855256999988</v>
      </c>
      <c r="U111" s="273"/>
      <c r="V111" s="274"/>
      <c r="W111" s="786"/>
      <c r="X111" s="836" t="s">
        <v>14600</v>
      </c>
    </row>
    <row r="112" spans="1:30" s="215" customFormat="1" collapsed="1">
      <c r="A112" s="1379" t="s">
        <v>14584</v>
      </c>
      <c r="B112" s="1382"/>
      <c r="C112" s="289" t="s">
        <v>14585</v>
      </c>
      <c r="D112" s="213" t="s">
        <v>14546</v>
      </c>
      <c r="E112" s="724"/>
      <c r="F112" s="672">
        <f>SUM(G112:R112)</f>
        <v>13</v>
      </c>
      <c r="G112" s="627">
        <f>G46+G49</f>
        <v>2</v>
      </c>
      <c r="H112" s="628">
        <f t="shared" ref="H112:R112" si="14">H46+H49</f>
        <v>2</v>
      </c>
      <c r="I112" s="628">
        <f t="shared" si="14"/>
        <v>2</v>
      </c>
      <c r="J112" s="628">
        <f t="shared" si="14"/>
        <v>2</v>
      </c>
      <c r="K112" s="628">
        <f t="shared" si="14"/>
        <v>1</v>
      </c>
      <c r="L112" s="628">
        <f t="shared" si="14"/>
        <v>1</v>
      </c>
      <c r="M112" s="628">
        <f t="shared" si="14"/>
        <v>1</v>
      </c>
      <c r="N112" s="628">
        <f t="shared" si="14"/>
        <v>1</v>
      </c>
      <c r="O112" s="628">
        <f t="shared" si="14"/>
        <v>1</v>
      </c>
      <c r="P112" s="628">
        <f t="shared" si="14"/>
        <v>0</v>
      </c>
      <c r="Q112" s="628">
        <f t="shared" si="14"/>
        <v>0</v>
      </c>
      <c r="R112" s="629">
        <f t="shared" si="14"/>
        <v>0</v>
      </c>
      <c r="S112" s="271">
        <v>110</v>
      </c>
      <c r="T112" s="272">
        <v>10.989999999999995</v>
      </c>
      <c r="U112" s="273"/>
      <c r="V112" s="274"/>
      <c r="W112" s="786"/>
      <c r="X112" s="658">
        <f>F112</f>
        <v>13</v>
      </c>
    </row>
    <row r="113" spans="1:26" s="835" customFormat="1">
      <c r="A113" s="1379"/>
      <c r="B113" s="1382"/>
      <c r="C113" s="287" t="s">
        <v>14586</v>
      </c>
      <c r="D113" s="217" t="s">
        <v>14548</v>
      </c>
      <c r="E113" s="682"/>
      <c r="F113" s="666">
        <f>SUM(G113:R113)</f>
        <v>5932</v>
      </c>
      <c r="G113" s="630">
        <f>G47+G50</f>
        <v>680</v>
      </c>
      <c r="H113" s="631">
        <f t="shared" ref="H113:R113" si="15">H47+H50</f>
        <v>614</v>
      </c>
      <c r="I113" s="631">
        <f t="shared" si="15"/>
        <v>680</v>
      </c>
      <c r="J113" s="631">
        <f t="shared" si="15"/>
        <v>658</v>
      </c>
      <c r="K113" s="631">
        <f t="shared" si="15"/>
        <v>682</v>
      </c>
      <c r="L113" s="631">
        <f t="shared" si="15"/>
        <v>660</v>
      </c>
      <c r="M113" s="631">
        <f t="shared" si="15"/>
        <v>682</v>
      </c>
      <c r="N113" s="631">
        <f t="shared" si="15"/>
        <v>682</v>
      </c>
      <c r="O113" s="631">
        <f t="shared" si="15"/>
        <v>594</v>
      </c>
      <c r="P113" s="631">
        <f t="shared" si="15"/>
        <v>0</v>
      </c>
      <c r="Q113" s="631">
        <f t="shared" si="15"/>
        <v>0</v>
      </c>
      <c r="R113" s="632">
        <f t="shared" si="15"/>
        <v>0</v>
      </c>
      <c r="S113" s="271">
        <v>12014.1</v>
      </c>
      <c r="T113" s="272">
        <v>3047.7736666666133</v>
      </c>
      <c r="U113" s="273"/>
      <c r="V113" s="274"/>
      <c r="W113" s="786"/>
      <c r="X113" s="937">
        <f>F113</f>
        <v>5932</v>
      </c>
    </row>
    <row r="114" spans="1:26" s="835" customFormat="1" ht="16.2" thickBot="1">
      <c r="A114" s="1379"/>
      <c r="B114" s="1382"/>
      <c r="C114" s="287" t="s">
        <v>14587</v>
      </c>
      <c r="D114" s="217" t="s">
        <v>14575</v>
      </c>
      <c r="E114" s="691" t="s">
        <v>14575</v>
      </c>
      <c r="F114" s="279">
        <f>SUM(G114:R114)/12</f>
        <v>0.74065482009030392</v>
      </c>
      <c r="G114" s="693">
        <f>G113/(G17*22)</f>
        <v>0.99706744868035191</v>
      </c>
      <c r="H114" s="696">
        <f>H113/(H17*22)</f>
        <v>0.99675324675324672</v>
      </c>
      <c r="I114" s="696">
        <f t="shared" ref="I114:R114" si="16">I113/(I17*22)</f>
        <v>0.99706744868035191</v>
      </c>
      <c r="J114" s="696">
        <f t="shared" si="16"/>
        <v>0.99696969696969695</v>
      </c>
      <c r="K114" s="696">
        <f t="shared" si="16"/>
        <v>1</v>
      </c>
      <c r="L114" s="696">
        <f t="shared" si="16"/>
        <v>1</v>
      </c>
      <c r="M114" s="696">
        <f t="shared" si="16"/>
        <v>1</v>
      </c>
      <c r="N114" s="696">
        <f t="shared" si="16"/>
        <v>1</v>
      </c>
      <c r="O114" s="696">
        <f t="shared" si="16"/>
        <v>0.9</v>
      </c>
      <c r="P114" s="696">
        <f t="shared" si="16"/>
        <v>0</v>
      </c>
      <c r="Q114" s="696">
        <f t="shared" si="16"/>
        <v>0</v>
      </c>
      <c r="R114" s="728">
        <f t="shared" si="16"/>
        <v>0</v>
      </c>
      <c r="S114" s="271">
        <v>1.4942792637161382</v>
      </c>
      <c r="T114" s="272">
        <v>0.38253172014920533</v>
      </c>
      <c r="U114" s="273"/>
      <c r="V114" s="274"/>
      <c r="W114" s="786"/>
      <c r="X114" s="940">
        <f>X113/X112</f>
        <v>456.30769230769232</v>
      </c>
    </row>
    <row r="115" spans="1:26" s="835" customFormat="1" ht="16.2" hidden="1" thickBot="1">
      <c r="A115" s="1379"/>
      <c r="B115" s="1382"/>
      <c r="C115" s="269" t="s">
        <v>14591</v>
      </c>
      <c r="D115" s="1333" t="s">
        <v>14546</v>
      </c>
      <c r="E115" s="675"/>
      <c r="F115" s="671">
        <f>SUM(G115:R115)</f>
        <v>0</v>
      </c>
      <c r="G115" s="747"/>
      <c r="H115" s="695"/>
      <c r="I115" s="695"/>
      <c r="J115" s="695"/>
      <c r="K115" s="695"/>
      <c r="L115" s="695"/>
      <c r="M115" s="695"/>
      <c r="N115" s="695"/>
      <c r="O115" s="695"/>
      <c r="P115" s="695"/>
      <c r="Q115" s="695"/>
      <c r="R115" s="748"/>
      <c r="S115" s="271"/>
      <c r="T115" s="272">
        <v>0</v>
      </c>
      <c r="U115" s="273"/>
      <c r="V115" s="274"/>
      <c r="W115" s="786"/>
      <c r="X115" s="786"/>
    </row>
    <row r="116" spans="1:26" s="835" customFormat="1" ht="16.2" hidden="1" thickBot="1">
      <c r="A116" s="1379"/>
      <c r="B116" s="1382"/>
      <c r="C116" s="276" t="s">
        <v>14547</v>
      </c>
      <c r="D116" s="1334" t="s">
        <v>14548</v>
      </c>
      <c r="E116" s="661"/>
      <c r="F116" s="662">
        <f>SUM(G116:R116)</f>
        <v>0</v>
      </c>
      <c r="G116" s="474"/>
      <c r="H116" s="597"/>
      <c r="I116" s="597"/>
      <c r="J116" s="597"/>
      <c r="K116" s="597"/>
      <c r="L116" s="597"/>
      <c r="M116" s="597"/>
      <c r="N116" s="597"/>
      <c r="O116" s="597"/>
      <c r="P116" s="597"/>
      <c r="Q116" s="597"/>
      <c r="R116" s="598"/>
      <c r="S116" s="271"/>
      <c r="T116" s="272">
        <v>0</v>
      </c>
      <c r="U116" s="273"/>
      <c r="V116" s="274"/>
      <c r="W116" s="786"/>
      <c r="X116" s="1371" t="s">
        <v>77889</v>
      </c>
      <c r="Y116" s="1372"/>
      <c r="Z116" s="1373"/>
    </row>
    <row r="117" spans="1:26" s="835" customFormat="1" ht="16.2" hidden="1" thickBot="1">
      <c r="A117" s="1379"/>
      <c r="B117" s="1382"/>
      <c r="C117" s="278" t="s">
        <v>14597</v>
      </c>
      <c r="D117" s="1335"/>
      <c r="E117" s="935"/>
      <c r="F117" s="670">
        <f>SUM(G117:R117)</f>
        <v>0</v>
      </c>
      <c r="G117" s="725"/>
      <c r="H117" s="726"/>
      <c r="I117" s="726"/>
      <c r="J117" s="726"/>
      <c r="K117" s="726"/>
      <c r="L117" s="726"/>
      <c r="M117" s="726"/>
      <c r="N117" s="726"/>
      <c r="O117" s="726"/>
      <c r="P117" s="726"/>
      <c r="Q117" s="726"/>
      <c r="R117" s="727"/>
      <c r="S117" s="271"/>
      <c r="T117" s="272">
        <v>0</v>
      </c>
      <c r="U117" s="273"/>
      <c r="V117" s="274"/>
      <c r="W117" s="786"/>
      <c r="X117" s="1371" t="s">
        <v>77906</v>
      </c>
      <c r="Y117" s="1372"/>
      <c r="Z117" s="1373"/>
    </row>
    <row r="118" spans="1:26" s="228" customFormat="1" ht="16.2" hidden="1" thickBot="1">
      <c r="A118" s="1379"/>
      <c r="B118" s="1382"/>
      <c r="C118" s="1228" t="s">
        <v>14588</v>
      </c>
      <c r="D118" s="1223" t="s">
        <v>14589</v>
      </c>
      <c r="E118" s="1227"/>
      <c r="F118" s="1298">
        <f t="shared" ref="F118:F123" si="17">SUM(G118:R118)</f>
        <v>0</v>
      </c>
      <c r="G118" s="1292"/>
      <c r="H118" s="1293"/>
      <c r="I118" s="1293"/>
      <c r="J118" s="1293"/>
      <c r="K118" s="1293"/>
      <c r="L118" s="1293"/>
      <c r="M118" s="1293"/>
      <c r="N118" s="1293"/>
      <c r="O118" s="1293"/>
      <c r="P118" s="1293"/>
      <c r="Q118" s="1293"/>
      <c r="R118" s="1294"/>
      <c r="S118" s="271">
        <v>0</v>
      </c>
      <c r="T118" s="272">
        <v>0</v>
      </c>
      <c r="U118" s="273"/>
      <c r="V118" s="274"/>
      <c r="W118" s="786"/>
      <c r="X118" s="941">
        <v>10.841886000000001</v>
      </c>
      <c r="Y118" s="942">
        <v>11.35914</v>
      </c>
      <c r="Z118" s="943" t="s">
        <v>14544</v>
      </c>
    </row>
    <row r="119" spans="1:26" s="228" customFormat="1" ht="16.2" thickBot="1">
      <c r="A119" s="1379"/>
      <c r="B119" s="1382"/>
      <c r="C119" s="1422" t="s">
        <v>14591</v>
      </c>
      <c r="D119" s="1327" t="s">
        <v>14589</v>
      </c>
      <c r="E119" s="691"/>
      <c r="F119" s="1230">
        <f t="shared" si="17"/>
        <v>0</v>
      </c>
      <c r="G119" s="1356">
        <f>E119</f>
        <v>0</v>
      </c>
      <c r="H119" s="1295"/>
      <c r="I119" s="1295"/>
      <c r="J119" s="1295"/>
      <c r="K119" s="1295"/>
      <c r="L119" s="1295"/>
      <c r="M119" s="1295"/>
      <c r="N119" s="1295"/>
      <c r="O119" s="1295"/>
      <c r="P119" s="1295"/>
      <c r="Q119" s="1295"/>
      <c r="R119" s="1296"/>
      <c r="S119" s="271">
        <v>0</v>
      </c>
      <c r="T119" s="272">
        <v>0</v>
      </c>
      <c r="U119" s="273"/>
      <c r="V119" s="274"/>
      <c r="W119" s="786"/>
      <c r="X119" s="944">
        <f>X118*F113</f>
        <v>64314.067752000003</v>
      </c>
      <c r="Y119" s="945">
        <f>F113*Y118</f>
        <v>67382.418479999993</v>
      </c>
      <c r="Z119" s="946">
        <f>Y119-X119</f>
        <v>3068.3507279999903</v>
      </c>
    </row>
    <row r="120" spans="1:26" s="228" customFormat="1">
      <c r="A120" s="1379"/>
      <c r="B120" s="1382"/>
      <c r="C120" s="1423"/>
      <c r="D120" s="1327" t="s">
        <v>14589</v>
      </c>
      <c r="E120" s="691"/>
      <c r="F120" s="664">
        <f t="shared" si="17"/>
        <v>0</v>
      </c>
      <c r="G120" s="271">
        <f>E120</f>
        <v>0</v>
      </c>
      <c r="H120" s="597"/>
      <c r="I120" s="597"/>
      <c r="J120" s="597"/>
      <c r="K120" s="597"/>
      <c r="L120" s="597"/>
      <c r="M120" s="597"/>
      <c r="N120" s="597"/>
      <c r="O120" s="597"/>
      <c r="P120" s="597"/>
      <c r="Q120" s="597"/>
      <c r="R120" s="598"/>
      <c r="S120" s="271">
        <v>0</v>
      </c>
      <c r="T120" s="272">
        <v>0</v>
      </c>
      <c r="U120" s="273"/>
      <c r="V120" s="274"/>
      <c r="W120" s="786"/>
      <c r="X120" s="786"/>
    </row>
    <row r="121" spans="1:26" s="215" customFormat="1" ht="16.2" thickBot="1">
      <c r="A121" s="1380"/>
      <c r="B121" s="1383"/>
      <c r="C121" s="293" t="s">
        <v>14549</v>
      </c>
      <c r="D121" s="1330"/>
      <c r="E121" s="1178">
        <f>E93</f>
        <v>0</v>
      </c>
      <c r="F121" s="670">
        <f t="shared" si="17"/>
        <v>0</v>
      </c>
      <c r="G121" s="1297">
        <f>G48+G51+G54+G63+G119+G120</f>
        <v>0</v>
      </c>
      <c r="H121" s="637">
        <f t="shared" ref="H121:R121" si="18">H48+H51+H54+H63+H119+H120</f>
        <v>0</v>
      </c>
      <c r="I121" s="637">
        <f t="shared" si="18"/>
        <v>0</v>
      </c>
      <c r="J121" s="637">
        <f t="shared" si="18"/>
        <v>0</v>
      </c>
      <c r="K121" s="637">
        <f t="shared" si="18"/>
        <v>0</v>
      </c>
      <c r="L121" s="637">
        <f t="shared" si="18"/>
        <v>0</v>
      </c>
      <c r="M121" s="637">
        <f t="shared" si="18"/>
        <v>0</v>
      </c>
      <c r="N121" s="637">
        <f t="shared" si="18"/>
        <v>0</v>
      </c>
      <c r="O121" s="637">
        <f t="shared" si="18"/>
        <v>0</v>
      </c>
      <c r="P121" s="637">
        <f t="shared" si="18"/>
        <v>0</v>
      </c>
      <c r="Q121" s="637">
        <f t="shared" si="18"/>
        <v>0</v>
      </c>
      <c r="R121" s="638">
        <f t="shared" si="18"/>
        <v>0</v>
      </c>
      <c r="S121" s="271">
        <v>103416.17139</v>
      </c>
      <c r="T121" s="272">
        <v>50039.94741047002</v>
      </c>
      <c r="U121" s="273"/>
      <c r="V121" s="274"/>
      <c r="W121" s="786"/>
      <c r="X121" s="786"/>
    </row>
    <row r="122" spans="1:26" s="215" customFormat="1" hidden="1">
      <c r="A122" s="1378" t="s">
        <v>14592</v>
      </c>
      <c r="B122" s="1381"/>
      <c r="C122" s="285" t="s">
        <v>14585</v>
      </c>
      <c r="D122" s="224" t="s">
        <v>14546</v>
      </c>
      <c r="E122" s="723"/>
      <c r="F122" s="690">
        <f>SUM(G122:R122)</f>
        <v>0</v>
      </c>
      <c r="G122" s="639">
        <f t="shared" ref="G122:R122" si="19">G108</f>
        <v>0</v>
      </c>
      <c r="H122" s="640">
        <f t="shared" si="19"/>
        <v>0</v>
      </c>
      <c r="I122" s="640">
        <f t="shared" si="19"/>
        <v>0</v>
      </c>
      <c r="J122" s="640">
        <f t="shared" si="19"/>
        <v>0</v>
      </c>
      <c r="K122" s="651">
        <f t="shared" si="19"/>
        <v>0</v>
      </c>
      <c r="L122" s="640">
        <f t="shared" si="19"/>
        <v>0</v>
      </c>
      <c r="M122" s="640">
        <f t="shared" si="19"/>
        <v>0</v>
      </c>
      <c r="N122" s="640">
        <f t="shared" si="19"/>
        <v>0</v>
      </c>
      <c r="O122" s="640">
        <f t="shared" si="19"/>
        <v>0</v>
      </c>
      <c r="P122" s="640">
        <f t="shared" si="19"/>
        <v>0</v>
      </c>
      <c r="Q122" s="640">
        <f t="shared" si="19"/>
        <v>0</v>
      </c>
      <c r="R122" s="641">
        <f t="shared" si="19"/>
        <v>0</v>
      </c>
      <c r="S122" s="271">
        <v>65</v>
      </c>
      <c r="T122" s="272">
        <v>3</v>
      </c>
      <c r="U122" s="273"/>
      <c r="V122" s="274"/>
      <c r="W122" s="786"/>
      <c r="X122" s="786"/>
    </row>
    <row r="123" spans="1:26" s="835" customFormat="1" hidden="1">
      <c r="A123" s="1379"/>
      <c r="B123" s="1382"/>
      <c r="C123" s="287" t="s">
        <v>14586</v>
      </c>
      <c r="D123" s="217" t="s">
        <v>14548</v>
      </c>
      <c r="E123" s="682"/>
      <c r="F123" s="277">
        <f t="shared" si="17"/>
        <v>0</v>
      </c>
      <c r="G123" s="1119">
        <f>G109</f>
        <v>0</v>
      </c>
      <c r="H123" s="1061">
        <f>H109</f>
        <v>0</v>
      </c>
      <c r="I123" s="1061">
        <f>I109</f>
        <v>0</v>
      </c>
      <c r="J123" s="631">
        <f>J109</f>
        <v>0</v>
      </c>
      <c r="K123" s="631">
        <f>K109+K86</f>
        <v>0</v>
      </c>
      <c r="L123" s="631">
        <f t="shared" ref="L123:Q123" si="20">L109</f>
        <v>0</v>
      </c>
      <c r="M123" s="631">
        <f t="shared" si="20"/>
        <v>0</v>
      </c>
      <c r="N123" s="631">
        <f t="shared" si="20"/>
        <v>0</v>
      </c>
      <c r="O123" s="631">
        <f t="shared" si="20"/>
        <v>0</v>
      </c>
      <c r="P123" s="631">
        <f t="shared" si="20"/>
        <v>0</v>
      </c>
      <c r="Q123" s="631">
        <f t="shared" si="20"/>
        <v>0</v>
      </c>
      <c r="R123" s="632">
        <f>R109</f>
        <v>0</v>
      </c>
      <c r="S123" s="271">
        <v>8060</v>
      </c>
      <c r="T123" s="272">
        <v>-725.82999999999993</v>
      </c>
      <c r="U123" s="273"/>
      <c r="V123" s="274"/>
      <c r="W123" s="786"/>
      <c r="X123" s="786"/>
    </row>
    <row r="124" spans="1:26" s="835" customFormat="1" ht="16.2" hidden="1" thickBot="1">
      <c r="A124" s="1379"/>
      <c r="B124" s="1382"/>
      <c r="C124" s="287" t="s">
        <v>14587</v>
      </c>
      <c r="D124" s="217" t="s">
        <v>14575</v>
      </c>
      <c r="E124" s="691" t="s">
        <v>14575</v>
      </c>
      <c r="F124" s="279">
        <f>SUM(G124:R124)/12</f>
        <v>0</v>
      </c>
      <c r="G124" s="474">
        <f>G123/(G17*22)</f>
        <v>0</v>
      </c>
      <c r="H124" s="597">
        <f>H123/(H17*22)</f>
        <v>0</v>
      </c>
      <c r="I124" s="597">
        <f t="shared" ref="I124:Q124" si="21">I123/(I17*22)</f>
        <v>0</v>
      </c>
      <c r="J124" s="597">
        <f>J123/(J17*22)</f>
        <v>0</v>
      </c>
      <c r="K124" s="597">
        <f>K123/(K17*22)</f>
        <v>0</v>
      </c>
      <c r="L124" s="597">
        <f t="shared" si="21"/>
        <v>0</v>
      </c>
      <c r="M124" s="597">
        <f t="shared" si="21"/>
        <v>0</v>
      </c>
      <c r="N124" s="597">
        <f t="shared" si="21"/>
        <v>0</v>
      </c>
      <c r="O124" s="597">
        <f t="shared" si="21"/>
        <v>0</v>
      </c>
      <c r="P124" s="597">
        <f t="shared" si="21"/>
        <v>0</v>
      </c>
      <c r="Q124" s="597">
        <f t="shared" si="21"/>
        <v>0</v>
      </c>
      <c r="R124" s="598">
        <f>R123/(R17*22)</f>
        <v>0</v>
      </c>
      <c r="S124" s="271">
        <v>1.0008131931101898</v>
      </c>
      <c r="T124" s="272">
        <v>-9.3832669014955017E-2</v>
      </c>
      <c r="U124" s="273"/>
      <c r="V124" s="274"/>
      <c r="W124" s="786"/>
      <c r="X124" s="1374" t="s">
        <v>77890</v>
      </c>
      <c r="Y124" s="1374"/>
      <c r="Z124" s="1374"/>
    </row>
    <row r="125" spans="1:26" s="228" customFormat="1" ht="16.2" hidden="1" thickBot="1">
      <c r="A125" s="1379"/>
      <c r="B125" s="1382"/>
      <c r="C125" s="291" t="s">
        <v>14599</v>
      </c>
      <c r="D125" s="226" t="s">
        <v>14589</v>
      </c>
      <c r="E125" s="421">
        <f>E118</f>
        <v>0</v>
      </c>
      <c r="F125" s="279">
        <f t="shared" ref="F125:F130" si="22">SUM(G125:R125)</f>
        <v>0</v>
      </c>
      <c r="G125" s="594"/>
      <c r="H125" s="323"/>
      <c r="I125" s="323"/>
      <c r="J125" s="323"/>
      <c r="K125" s="595"/>
      <c r="L125" s="323"/>
      <c r="M125" s="323"/>
      <c r="N125" s="323"/>
      <c r="O125" s="323"/>
      <c r="P125" s="323"/>
      <c r="Q125" s="323"/>
      <c r="R125" s="477"/>
      <c r="S125" s="271">
        <v>0</v>
      </c>
      <c r="T125" s="272">
        <v>0</v>
      </c>
      <c r="U125" s="273"/>
      <c r="V125" s="274"/>
      <c r="W125" s="786"/>
      <c r="X125" s="1371" t="s">
        <v>77905</v>
      </c>
      <c r="Y125" s="1372"/>
      <c r="Z125" s="1373"/>
    </row>
    <row r="126" spans="1:26" s="228" customFormat="1" ht="31.8" hidden="1" thickBot="1">
      <c r="A126" s="1379"/>
      <c r="B126" s="1382"/>
      <c r="C126" s="291" t="s">
        <v>14590</v>
      </c>
      <c r="D126" s="226" t="s">
        <v>14589</v>
      </c>
      <c r="E126" s="421">
        <f>E119</f>
        <v>0</v>
      </c>
      <c r="F126" s="279">
        <f t="shared" si="22"/>
        <v>0</v>
      </c>
      <c r="G126" s="474"/>
      <c r="H126" s="597"/>
      <c r="I126" s="597"/>
      <c r="J126" s="597"/>
      <c r="K126" s="700"/>
      <c r="L126" s="597"/>
      <c r="M126" s="597"/>
      <c r="N126" s="597"/>
      <c r="O126" s="597"/>
      <c r="P126" s="597"/>
      <c r="Q126" s="597"/>
      <c r="R126" s="598"/>
      <c r="S126" s="271">
        <v>335.93919</v>
      </c>
      <c r="T126" s="272">
        <v>0</v>
      </c>
      <c r="U126" s="273"/>
      <c r="V126" s="274"/>
      <c r="W126" s="786"/>
      <c r="X126" s="1138">
        <v>15.483720999999999</v>
      </c>
      <c r="Y126" s="1139">
        <v>14.78947</v>
      </c>
      <c r="Z126" s="961" t="s">
        <v>14544</v>
      </c>
    </row>
    <row r="127" spans="1:26" s="228" customFormat="1" ht="16.2" hidden="1" thickBot="1">
      <c r="A127" s="1379"/>
      <c r="B127" s="1382"/>
      <c r="C127" s="291" t="s">
        <v>14591</v>
      </c>
      <c r="D127" s="226" t="s">
        <v>14589</v>
      </c>
      <c r="E127" s="421">
        <f>E120</f>
        <v>0</v>
      </c>
      <c r="F127" s="279">
        <f t="shared" si="22"/>
        <v>0</v>
      </c>
      <c r="G127" s="729"/>
      <c r="H127" s="313"/>
      <c r="I127" s="313"/>
      <c r="J127" s="313"/>
      <c r="K127" s="597"/>
      <c r="L127" s="597"/>
      <c r="M127" s="597"/>
      <c r="N127" s="313"/>
      <c r="O127" s="597"/>
      <c r="P127" s="597"/>
      <c r="Q127" s="313"/>
      <c r="R127" s="598"/>
      <c r="S127" s="271">
        <v>894.84229000000005</v>
      </c>
      <c r="T127" s="272">
        <v>1789.6845800000001</v>
      </c>
      <c r="U127" s="273"/>
      <c r="V127" s="274"/>
      <c r="W127" s="786"/>
      <c r="X127" s="1368" t="s">
        <v>77890</v>
      </c>
      <c r="Y127" s="1369"/>
      <c r="Z127" s="1370"/>
    </row>
    <row r="128" spans="1:26" s="215" customFormat="1" ht="16.2" hidden="1" thickBot="1">
      <c r="A128" s="1380"/>
      <c r="B128" s="1383"/>
      <c r="C128" s="293" t="s">
        <v>14549</v>
      </c>
      <c r="D128" s="822"/>
      <c r="E128" s="1179">
        <f>E121</f>
        <v>0</v>
      </c>
      <c r="F128" s="1151">
        <f t="shared" si="22"/>
        <v>0</v>
      </c>
      <c r="G128" s="636">
        <f>G88+G90+G99+G111</f>
        <v>0</v>
      </c>
      <c r="H128" s="637">
        <f t="shared" ref="H128:R128" si="23">H88+H90+H99+H111</f>
        <v>0</v>
      </c>
      <c r="I128" s="637">
        <f t="shared" si="23"/>
        <v>0</v>
      </c>
      <c r="J128" s="637">
        <f t="shared" si="23"/>
        <v>0</v>
      </c>
      <c r="K128" s="637">
        <f t="shared" si="23"/>
        <v>0</v>
      </c>
      <c r="L128" s="637">
        <f t="shared" si="23"/>
        <v>0</v>
      </c>
      <c r="M128" s="637">
        <f t="shared" si="23"/>
        <v>0</v>
      </c>
      <c r="N128" s="637">
        <f t="shared" si="23"/>
        <v>0</v>
      </c>
      <c r="O128" s="637">
        <f t="shared" si="23"/>
        <v>0</v>
      </c>
      <c r="P128" s="637">
        <f t="shared" si="23"/>
        <v>0</v>
      </c>
      <c r="Q128" s="637">
        <f t="shared" si="23"/>
        <v>0</v>
      </c>
      <c r="R128" s="638">
        <f t="shared" si="23"/>
        <v>0</v>
      </c>
      <c r="S128" s="271">
        <v>90313.541955381195</v>
      </c>
      <c r="T128" s="272">
        <v>-2809.783321081195</v>
      </c>
      <c r="U128" s="273"/>
      <c r="V128" s="274"/>
      <c r="W128" s="786"/>
      <c r="X128" s="944">
        <f>X126*F92</f>
        <v>0</v>
      </c>
      <c r="Y128" s="945">
        <f>F92*Y126</f>
        <v>0</v>
      </c>
      <c r="Z128" s="946">
        <f>Y128-X128</f>
        <v>0</v>
      </c>
    </row>
    <row r="129" spans="1:26" s="215" customFormat="1" ht="16.2" hidden="1" thickBot="1">
      <c r="A129" s="1378" t="s">
        <v>14593</v>
      </c>
      <c r="B129" s="1381"/>
      <c r="C129" s="285" t="s">
        <v>14585</v>
      </c>
      <c r="D129" s="224" t="s">
        <v>14546</v>
      </c>
      <c r="E129" s="723"/>
      <c r="F129" s="672">
        <f t="shared" si="22"/>
        <v>13</v>
      </c>
      <c r="G129" s="639">
        <f t="shared" ref="G129:R131" si="24">G112+G122</f>
        <v>2</v>
      </c>
      <c r="H129" s="640">
        <f t="shared" si="24"/>
        <v>2</v>
      </c>
      <c r="I129" s="640">
        <f t="shared" si="24"/>
        <v>2</v>
      </c>
      <c r="J129" s="640">
        <f t="shared" si="24"/>
        <v>2</v>
      </c>
      <c r="K129" s="651">
        <f t="shared" si="24"/>
        <v>1</v>
      </c>
      <c r="L129" s="640">
        <f t="shared" si="24"/>
        <v>1</v>
      </c>
      <c r="M129" s="640">
        <f t="shared" si="24"/>
        <v>1</v>
      </c>
      <c r="N129" s="640">
        <f t="shared" si="24"/>
        <v>1</v>
      </c>
      <c r="O129" s="640">
        <f t="shared" si="24"/>
        <v>1</v>
      </c>
      <c r="P129" s="640">
        <f t="shared" si="24"/>
        <v>0</v>
      </c>
      <c r="Q129" s="640">
        <f t="shared" si="24"/>
        <v>0</v>
      </c>
      <c r="R129" s="641">
        <f t="shared" si="24"/>
        <v>0</v>
      </c>
      <c r="S129" s="474">
        <v>175</v>
      </c>
      <c r="T129" s="272">
        <v>13.990000000000009</v>
      </c>
      <c r="U129" s="273"/>
      <c r="V129" s="274"/>
      <c r="W129" s="786"/>
      <c r="X129" s="1371" t="s">
        <v>77906</v>
      </c>
      <c r="Y129" s="1372"/>
      <c r="Z129" s="1373"/>
    </row>
    <row r="130" spans="1:26" s="835" customFormat="1" ht="16.2" hidden="1" thickBot="1">
      <c r="A130" s="1379"/>
      <c r="B130" s="1382"/>
      <c r="C130" s="287" t="s">
        <v>14586</v>
      </c>
      <c r="D130" s="217" t="s">
        <v>14548</v>
      </c>
      <c r="E130" s="682"/>
      <c r="F130" s="277">
        <f t="shared" si="22"/>
        <v>5932</v>
      </c>
      <c r="G130" s="630">
        <f>G113+G123</f>
        <v>680</v>
      </c>
      <c r="H130" s="631">
        <f t="shared" si="24"/>
        <v>614</v>
      </c>
      <c r="I130" s="631">
        <f>I113+I123</f>
        <v>680</v>
      </c>
      <c r="J130" s="642">
        <f t="shared" si="24"/>
        <v>658</v>
      </c>
      <c r="K130" s="644">
        <f t="shared" si="24"/>
        <v>682</v>
      </c>
      <c r="L130" s="642">
        <f t="shared" si="24"/>
        <v>660</v>
      </c>
      <c r="M130" s="642">
        <f t="shared" si="24"/>
        <v>682</v>
      </c>
      <c r="N130" s="642">
        <f t="shared" si="24"/>
        <v>682</v>
      </c>
      <c r="O130" s="642">
        <f t="shared" si="24"/>
        <v>594</v>
      </c>
      <c r="P130" s="642">
        <f t="shared" si="24"/>
        <v>0</v>
      </c>
      <c r="Q130" s="642">
        <f t="shared" si="24"/>
        <v>0</v>
      </c>
      <c r="R130" s="645">
        <f t="shared" si="24"/>
        <v>0</v>
      </c>
      <c r="S130" s="474">
        <v>20074.099999999999</v>
      </c>
      <c r="T130" s="272">
        <v>8483.9436666666152</v>
      </c>
      <c r="U130" s="273"/>
      <c r="V130" s="274"/>
      <c r="W130" s="786"/>
      <c r="X130" s="1138">
        <v>10.841886000000001</v>
      </c>
      <c r="Y130" s="1139">
        <v>11.35914</v>
      </c>
      <c r="Z130" s="961" t="s">
        <v>14544</v>
      </c>
    </row>
    <row r="131" spans="1:26" s="847" customFormat="1" ht="16.2" hidden="1" thickBot="1">
      <c r="A131" s="1379"/>
      <c r="B131" s="1382"/>
      <c r="C131" s="287" t="s">
        <v>14587</v>
      </c>
      <c r="D131" s="217" t="s">
        <v>14575</v>
      </c>
      <c r="E131" s="691" t="s">
        <v>14575</v>
      </c>
      <c r="F131" s="1126">
        <f>SUM(G131:R131)/12</f>
        <v>0.74065482009030392</v>
      </c>
      <c r="G131" s="1119">
        <f>G114+G124</f>
        <v>0.99706744868035191</v>
      </c>
      <c r="H131" s="1061">
        <f>H114+H124</f>
        <v>0.99675324675324672</v>
      </c>
      <c r="I131" s="1061">
        <f>I114+I124</f>
        <v>0.99706744868035191</v>
      </c>
      <c r="J131" s="1061">
        <f t="shared" si="24"/>
        <v>0.99696969696969695</v>
      </c>
      <c r="K131" s="1061">
        <f>K114+K124</f>
        <v>1</v>
      </c>
      <c r="L131" s="1061">
        <f>L114+L124</f>
        <v>1</v>
      </c>
      <c r="M131" s="1061">
        <f>M114+M124</f>
        <v>1</v>
      </c>
      <c r="N131" s="1061">
        <f t="shared" si="24"/>
        <v>1</v>
      </c>
      <c r="O131" s="1061">
        <f t="shared" si="24"/>
        <v>0.9</v>
      </c>
      <c r="P131" s="1061">
        <f t="shared" si="24"/>
        <v>0</v>
      </c>
      <c r="Q131" s="1061">
        <f t="shared" si="24"/>
        <v>0</v>
      </c>
      <c r="R131" s="1127">
        <f>R114+R124</f>
        <v>0</v>
      </c>
      <c r="S131" s="474">
        <v>2.495092456826328</v>
      </c>
      <c r="T131" s="272">
        <v>0.28869905113424998</v>
      </c>
      <c r="U131" s="273"/>
      <c r="V131" s="274"/>
      <c r="W131" s="786"/>
      <c r="X131" s="1140">
        <f>X130*F86</f>
        <v>0</v>
      </c>
      <c r="Y131" s="1141">
        <f>F86*Y130</f>
        <v>0</v>
      </c>
      <c r="Z131" s="1142">
        <f>Y131-X131</f>
        <v>0</v>
      </c>
    </row>
    <row r="132" spans="1:26" s="228" customFormat="1" ht="16.2" hidden="1" thickBot="1">
      <c r="A132" s="1379"/>
      <c r="B132" s="1382"/>
      <c r="C132" s="291" t="s">
        <v>14588</v>
      </c>
      <c r="D132" s="226" t="s">
        <v>14589</v>
      </c>
      <c r="E132" s="421">
        <f>E125</f>
        <v>0</v>
      </c>
      <c r="F132" s="279">
        <f>SUM(G132:R132)</f>
        <v>0</v>
      </c>
      <c r="G132" s="594">
        <f>G118+G125</f>
        <v>0</v>
      </c>
      <c r="H132" s="323">
        <f t="shared" ref="H132:R133" si="25">H118+H125</f>
        <v>0</v>
      </c>
      <c r="I132" s="323">
        <f t="shared" si="25"/>
        <v>0</v>
      </c>
      <c r="J132" s="323">
        <f t="shared" si="25"/>
        <v>0</v>
      </c>
      <c r="K132" s="595"/>
      <c r="L132" s="323">
        <f t="shared" si="25"/>
        <v>0</v>
      </c>
      <c r="M132" s="323">
        <f t="shared" si="25"/>
        <v>0</v>
      </c>
      <c r="N132" s="323">
        <f t="shared" si="25"/>
        <v>0</v>
      </c>
      <c r="O132" s="323">
        <f t="shared" si="25"/>
        <v>0</v>
      </c>
      <c r="P132" s="323">
        <f t="shared" si="25"/>
        <v>0</v>
      </c>
      <c r="Q132" s="323">
        <f t="shared" si="25"/>
        <v>0</v>
      </c>
      <c r="R132" s="477">
        <f>R118+R125</f>
        <v>0</v>
      </c>
      <c r="S132" s="474">
        <v>0</v>
      </c>
      <c r="T132" s="272">
        <v>0</v>
      </c>
      <c r="U132" s="273"/>
      <c r="V132" s="274"/>
      <c r="W132" s="786"/>
      <c r="X132" s="1368" t="s">
        <v>77904</v>
      </c>
      <c r="Y132" s="1369"/>
      <c r="Z132" s="1370"/>
    </row>
    <row r="133" spans="1:26" s="228" customFormat="1" ht="31.2" hidden="1">
      <c r="A133" s="1379"/>
      <c r="B133" s="1382"/>
      <c r="C133" s="291" t="s">
        <v>14590</v>
      </c>
      <c r="D133" s="226" t="s">
        <v>14589</v>
      </c>
      <c r="E133" s="421">
        <f>E119</f>
        <v>0</v>
      </c>
      <c r="F133" s="279">
        <f>SUM(G133:R133)</f>
        <v>0</v>
      </c>
      <c r="G133" s="633">
        <f>G119+G126</f>
        <v>0</v>
      </c>
      <c r="H133" s="634">
        <f t="shared" si="25"/>
        <v>0</v>
      </c>
      <c r="I133" s="634">
        <f t="shared" si="25"/>
        <v>0</v>
      </c>
      <c r="J133" s="634">
        <f t="shared" si="25"/>
        <v>0</v>
      </c>
      <c r="K133" s="634">
        <f t="shared" si="25"/>
        <v>0</v>
      </c>
      <c r="L133" s="634">
        <f t="shared" si="25"/>
        <v>0</v>
      </c>
      <c r="M133" s="634">
        <f t="shared" si="25"/>
        <v>0</v>
      </c>
      <c r="N133" s="634">
        <f t="shared" si="25"/>
        <v>0</v>
      </c>
      <c r="O133" s="634">
        <f t="shared" si="25"/>
        <v>0</v>
      </c>
      <c r="P133" s="634">
        <f t="shared" si="25"/>
        <v>0</v>
      </c>
      <c r="Q133" s="634">
        <f t="shared" si="25"/>
        <v>0</v>
      </c>
      <c r="R133" s="635">
        <f t="shared" si="25"/>
        <v>0</v>
      </c>
      <c r="S133" s="474">
        <v>335.93919</v>
      </c>
      <c r="T133" s="272">
        <v>0</v>
      </c>
      <c r="U133" s="273"/>
      <c r="V133" s="274"/>
      <c r="W133" s="786"/>
      <c r="X133" s="1143">
        <f>X128+X131</f>
        <v>0</v>
      </c>
      <c r="Y133" s="1143">
        <f>Y128+Y131</f>
        <v>0</v>
      </c>
      <c r="Z133" s="1143">
        <f>Y133-X133</f>
        <v>0</v>
      </c>
    </row>
    <row r="134" spans="1:26" s="228" customFormat="1" hidden="1">
      <c r="A134" s="1379"/>
      <c r="B134" s="1382"/>
      <c r="C134" s="291" t="s">
        <v>14591</v>
      </c>
      <c r="D134" s="226" t="s">
        <v>14589</v>
      </c>
      <c r="E134" s="421">
        <f>E127</f>
        <v>0</v>
      </c>
      <c r="F134" s="279">
        <f>SUM(G134:R134)</f>
        <v>0</v>
      </c>
      <c r="G134" s="474">
        <f>G127+G120</f>
        <v>0</v>
      </c>
      <c r="H134" s="597">
        <f t="shared" ref="H134:R134" si="26">H127+H120</f>
        <v>0</v>
      </c>
      <c r="I134" s="597">
        <f t="shared" si="26"/>
        <v>0</v>
      </c>
      <c r="J134" s="597">
        <f t="shared" si="26"/>
        <v>0</v>
      </c>
      <c r="K134" s="597">
        <f t="shared" si="26"/>
        <v>0</v>
      </c>
      <c r="L134" s="597">
        <f t="shared" si="26"/>
        <v>0</v>
      </c>
      <c r="M134" s="597">
        <f t="shared" si="26"/>
        <v>0</v>
      </c>
      <c r="N134" s="597">
        <f t="shared" si="26"/>
        <v>0</v>
      </c>
      <c r="O134" s="597">
        <f t="shared" si="26"/>
        <v>0</v>
      </c>
      <c r="P134" s="597">
        <f>P127+P120</f>
        <v>0</v>
      </c>
      <c r="Q134" s="597">
        <f>Q127+Q120</f>
        <v>0</v>
      </c>
      <c r="R134" s="598">
        <f t="shared" si="26"/>
        <v>0</v>
      </c>
      <c r="S134" s="474">
        <v>894.84229000000005</v>
      </c>
      <c r="T134" s="272">
        <v>1789.6845800000001</v>
      </c>
      <c r="U134" s="273"/>
      <c r="V134" s="274"/>
      <c r="W134" s="786"/>
      <c r="X134" s="786"/>
    </row>
    <row r="135" spans="1:26" s="215" customFormat="1" ht="16.2" hidden="1" thickBot="1">
      <c r="A135" s="1380"/>
      <c r="B135" s="1383"/>
      <c r="C135" s="293" t="s">
        <v>14549</v>
      </c>
      <c r="D135" s="822"/>
      <c r="E135" s="688"/>
      <c r="F135" s="689">
        <f>F121+F128</f>
        <v>0</v>
      </c>
      <c r="G135" s="636">
        <f>G121+G128</f>
        <v>0</v>
      </c>
      <c r="H135" s="637">
        <f t="shared" ref="H135:R135" si="27">H121+H128</f>
        <v>0</v>
      </c>
      <c r="I135" s="637">
        <f t="shared" si="27"/>
        <v>0</v>
      </c>
      <c r="J135" s="637">
        <f t="shared" si="27"/>
        <v>0</v>
      </c>
      <c r="K135" s="637">
        <f>K121+K128</f>
        <v>0</v>
      </c>
      <c r="L135" s="637">
        <f t="shared" si="27"/>
        <v>0</v>
      </c>
      <c r="M135" s="637">
        <f>M121+M128</f>
        <v>0</v>
      </c>
      <c r="N135" s="637">
        <f>N121+N128</f>
        <v>0</v>
      </c>
      <c r="O135" s="637">
        <f t="shared" si="27"/>
        <v>0</v>
      </c>
      <c r="P135" s="637">
        <f t="shared" si="27"/>
        <v>0</v>
      </c>
      <c r="Q135" s="637">
        <f t="shared" si="27"/>
        <v>0</v>
      </c>
      <c r="R135" s="638">
        <f t="shared" si="27"/>
        <v>0</v>
      </c>
      <c r="S135" s="693">
        <v>193729.7133453812</v>
      </c>
      <c r="T135" s="434">
        <v>47230.164089388825</v>
      </c>
      <c r="U135" s="694"/>
      <c r="V135" s="435"/>
      <c r="W135" s="786"/>
      <c r="X135" s="786"/>
    </row>
    <row r="136" spans="1:26" ht="26.4" hidden="1" thickBot="1">
      <c r="F136" s="1416" t="s">
        <v>77894</v>
      </c>
      <c r="G136" s="1417"/>
      <c r="H136" s="1417"/>
      <c r="I136" s="1417"/>
      <c r="J136" s="1417"/>
      <c r="K136" s="1417"/>
      <c r="L136" s="1417"/>
      <c r="M136" s="1417"/>
      <c r="N136" s="1417"/>
      <c r="O136" s="1417"/>
      <c r="P136" s="1417"/>
      <c r="Q136" s="1417"/>
      <c r="R136" s="1417"/>
      <c r="S136" s="1417"/>
      <c r="T136" s="1418"/>
      <c r="U136" s="1096" t="str">
        <f>U18</f>
        <v>план ППР 3000 и выше</v>
      </c>
      <c r="V136" s="1097" t="str">
        <f>V18</f>
        <v>откл.</v>
      </c>
      <c r="W136" s="786"/>
      <c r="X136" s="786"/>
    </row>
    <row r="137" spans="1:26" hidden="1">
      <c r="A137" s="1430" t="s">
        <v>14555</v>
      </c>
      <c r="B137" s="1433">
        <v>10</v>
      </c>
      <c r="C137" s="1086" t="s">
        <v>14554</v>
      </c>
      <c r="D137" s="1087" t="s">
        <v>14546</v>
      </c>
      <c r="E137" s="1068">
        <f>E138/22</f>
        <v>30</v>
      </c>
      <c r="F137" s="1068">
        <f>SUM(G137:R137)</f>
        <v>5</v>
      </c>
      <c r="G137" s="1078">
        <f>G46</f>
        <v>0</v>
      </c>
      <c r="H137" s="1078">
        <f t="shared" ref="H137:R137" si="28">H46</f>
        <v>0</v>
      </c>
      <c r="I137" s="1078">
        <f t="shared" si="28"/>
        <v>0</v>
      </c>
      <c r="J137" s="1078">
        <f t="shared" si="28"/>
        <v>0</v>
      </c>
      <c r="K137" s="1078">
        <f t="shared" si="28"/>
        <v>1</v>
      </c>
      <c r="L137" s="1078">
        <f t="shared" si="28"/>
        <v>1</v>
      </c>
      <c r="M137" s="1078">
        <f t="shared" si="28"/>
        <v>1</v>
      </c>
      <c r="N137" s="1078">
        <f t="shared" si="28"/>
        <v>1</v>
      </c>
      <c r="O137" s="1078">
        <f t="shared" si="28"/>
        <v>1</v>
      </c>
      <c r="P137" s="1078">
        <f t="shared" si="28"/>
        <v>0</v>
      </c>
      <c r="Q137" s="1078">
        <f t="shared" si="28"/>
        <v>0</v>
      </c>
      <c r="R137" s="1079">
        <f t="shared" si="28"/>
        <v>0</v>
      </c>
      <c r="U137" s="1120">
        <f>U46</f>
        <v>5</v>
      </c>
      <c r="V137" s="1057">
        <f>U137-F137</f>
        <v>0</v>
      </c>
      <c r="W137" s="786"/>
      <c r="X137" s="786"/>
    </row>
    <row r="138" spans="1:26" hidden="1">
      <c r="A138" s="1431"/>
      <c r="B138" s="1434"/>
      <c r="C138" s="1088" t="s">
        <v>14547</v>
      </c>
      <c r="D138" s="1089" t="s">
        <v>14548</v>
      </c>
      <c r="E138" s="1061">
        <f>U48</f>
        <v>660</v>
      </c>
      <c r="F138" s="1064">
        <f>SUM(G138:R138)</f>
        <v>3300</v>
      </c>
      <c r="G138" s="1082">
        <f>G47</f>
        <v>0</v>
      </c>
      <c r="H138" s="1082">
        <f t="shared" ref="H138:R138" si="29">H47</f>
        <v>0</v>
      </c>
      <c r="I138" s="1082">
        <f t="shared" si="29"/>
        <v>0</v>
      </c>
      <c r="J138" s="1082">
        <f t="shared" si="29"/>
        <v>0</v>
      </c>
      <c r="K138" s="1082">
        <f t="shared" si="29"/>
        <v>682</v>
      </c>
      <c r="L138" s="1082">
        <f t="shared" si="29"/>
        <v>660</v>
      </c>
      <c r="M138" s="1082">
        <f t="shared" si="29"/>
        <v>682</v>
      </c>
      <c r="N138" s="1082">
        <f t="shared" si="29"/>
        <v>682</v>
      </c>
      <c r="O138" s="1082">
        <f t="shared" si="29"/>
        <v>594</v>
      </c>
      <c r="P138" s="1082">
        <f t="shared" si="29"/>
        <v>0</v>
      </c>
      <c r="Q138" s="1082">
        <f t="shared" si="29"/>
        <v>0</v>
      </c>
      <c r="R138" s="1083">
        <f t="shared" si="29"/>
        <v>0</v>
      </c>
      <c r="U138" s="1120">
        <f>U47</f>
        <v>3300</v>
      </c>
      <c r="V138" s="1057">
        <f>U138-F138</f>
        <v>0</v>
      </c>
      <c r="W138" s="786"/>
      <c r="X138" s="786"/>
    </row>
    <row r="139" spans="1:26" hidden="1">
      <c r="A139" s="1431"/>
      <c r="B139" s="1434"/>
      <c r="C139" s="1088" t="s">
        <v>14549</v>
      </c>
      <c r="D139" s="1089"/>
      <c r="E139" s="1181">
        <f>E48</f>
        <v>0</v>
      </c>
      <c r="F139" s="1065">
        <f>SUM(G139:R139)</f>
        <v>0</v>
      </c>
      <c r="G139" s="1090">
        <f>G48</f>
        <v>0</v>
      </c>
      <c r="H139" s="1090">
        <f t="shared" ref="H139:R139" si="30">H48</f>
        <v>0</v>
      </c>
      <c r="I139" s="1090">
        <f t="shared" si="30"/>
        <v>0</v>
      </c>
      <c r="J139" s="1090">
        <f t="shared" si="30"/>
        <v>0</v>
      </c>
      <c r="K139" s="1090">
        <f t="shared" si="30"/>
        <v>0</v>
      </c>
      <c r="L139" s="1090">
        <f t="shared" si="30"/>
        <v>0</v>
      </c>
      <c r="M139" s="1090">
        <f t="shared" si="30"/>
        <v>0</v>
      </c>
      <c r="N139" s="1090">
        <f t="shared" si="30"/>
        <v>0</v>
      </c>
      <c r="O139" s="1090">
        <f t="shared" si="30"/>
        <v>0</v>
      </c>
      <c r="P139" s="1090">
        <f t="shared" si="30"/>
        <v>0</v>
      </c>
      <c r="Q139" s="1090">
        <f t="shared" si="30"/>
        <v>0</v>
      </c>
      <c r="R139" s="1091">
        <f t="shared" si="30"/>
        <v>0</v>
      </c>
      <c r="U139" s="1120">
        <f>U48</f>
        <v>660</v>
      </c>
      <c r="V139" s="1102"/>
      <c r="W139" s="786"/>
      <c r="X139" s="786"/>
    </row>
    <row r="140" spans="1:26" ht="16.2" hidden="1" thickBot="1">
      <c r="A140" s="1432"/>
      <c r="B140" s="1435"/>
      <c r="C140" s="1092" t="s">
        <v>14587</v>
      </c>
      <c r="D140" s="1093" t="s">
        <v>14575</v>
      </c>
      <c r="E140" s="1071"/>
      <c r="F140" s="1071">
        <f>SUM(G140:R140)/12</f>
        <v>0.40833333333333338</v>
      </c>
      <c r="G140" s="1071">
        <f>G138/(G17*22)</f>
        <v>0</v>
      </c>
      <c r="H140" s="1071">
        <f>H138/(H17*22)</f>
        <v>0</v>
      </c>
      <c r="I140" s="1071">
        <f>I138/(I17*22)</f>
        <v>0</v>
      </c>
      <c r="J140" s="1071">
        <f t="shared" ref="J140:R140" si="31">J138/(J17*22)</f>
        <v>0</v>
      </c>
      <c r="K140" s="1071">
        <f t="shared" si="31"/>
        <v>1</v>
      </c>
      <c r="L140" s="1071">
        <f t="shared" si="31"/>
        <v>1</v>
      </c>
      <c r="M140" s="1071">
        <f t="shared" si="31"/>
        <v>1</v>
      </c>
      <c r="N140" s="1071">
        <f t="shared" si="31"/>
        <v>1</v>
      </c>
      <c r="O140" s="1071">
        <f t="shared" si="31"/>
        <v>0.9</v>
      </c>
      <c r="P140" s="1071">
        <f t="shared" si="31"/>
        <v>0</v>
      </c>
      <c r="Q140" s="1071">
        <f t="shared" si="31"/>
        <v>0</v>
      </c>
      <c r="R140" s="1072">
        <f t="shared" si="31"/>
        <v>0</v>
      </c>
      <c r="W140" s="786"/>
      <c r="X140" s="786"/>
    </row>
    <row r="141" spans="1:26" ht="26.4" hidden="1" thickBot="1">
      <c r="F141" s="1416" t="s">
        <v>77895</v>
      </c>
      <c r="G141" s="1417"/>
      <c r="H141" s="1417"/>
      <c r="I141" s="1417"/>
      <c r="J141" s="1417"/>
      <c r="K141" s="1417"/>
      <c r="L141" s="1417"/>
      <c r="M141" s="1417"/>
      <c r="N141" s="1417"/>
      <c r="O141" s="1417"/>
      <c r="P141" s="1417"/>
      <c r="Q141" s="1417"/>
      <c r="R141" s="1417"/>
      <c r="S141" s="1417"/>
      <c r="T141" s="1418"/>
      <c r="W141" s="786"/>
      <c r="X141" s="786"/>
    </row>
    <row r="142" spans="1:26" hidden="1">
      <c r="A142" s="1419" t="s">
        <v>14555</v>
      </c>
      <c r="B142" s="1419">
        <v>10</v>
      </c>
      <c r="C142" s="1103" t="s">
        <v>14554</v>
      </c>
      <c r="D142" s="1076" t="s">
        <v>14546</v>
      </c>
      <c r="E142" s="1075">
        <f>E143/22</f>
        <v>23.333333333333336</v>
      </c>
      <c r="F142" s="1059">
        <f>SUM(G142:R142)</f>
        <v>21</v>
      </c>
      <c r="G142" s="1077">
        <f>G143/E143</f>
        <v>2.657142857142857</v>
      </c>
      <c r="H142" s="1078">
        <f>H143/E143</f>
        <v>2.4</v>
      </c>
      <c r="I142" s="1078">
        <f>I143/E143</f>
        <v>2.657142857142857</v>
      </c>
      <c r="J142" s="1078">
        <f>J143/E143</f>
        <v>2.5714285714285712</v>
      </c>
      <c r="K142" s="1078">
        <f>K143/E143</f>
        <v>1.5428571428571427</v>
      </c>
      <c r="L142" s="1078">
        <f>L143/E143</f>
        <v>1.2857142857142856</v>
      </c>
      <c r="M142" s="1078">
        <f>M143/E143</f>
        <v>1.3285714285714285</v>
      </c>
      <c r="N142" s="1078">
        <f>N143/E143</f>
        <v>1.3285714285714285</v>
      </c>
      <c r="O142" s="1078">
        <f>O143/E143</f>
        <v>1.2857142857142856</v>
      </c>
      <c r="P142" s="1078">
        <f>P143/E143</f>
        <v>1.3285714285714285</v>
      </c>
      <c r="Q142" s="1078">
        <f>Q143/E143</f>
        <v>1.2857142857142856</v>
      </c>
      <c r="R142" s="1078">
        <f>R143/E143</f>
        <v>1.3285714285714285</v>
      </c>
      <c r="U142" s="1056">
        <v>21</v>
      </c>
      <c r="V142" s="1057">
        <f>U142-F142</f>
        <v>0</v>
      </c>
      <c r="W142" s="786"/>
      <c r="X142" s="786"/>
    </row>
    <row r="143" spans="1:26" hidden="1">
      <c r="A143" s="1420"/>
      <c r="B143" s="1420"/>
      <c r="C143" s="1104" t="s">
        <v>14547</v>
      </c>
      <c r="D143" s="1080" t="s">
        <v>14548</v>
      </c>
      <c r="E143" s="1095">
        <f>U144</f>
        <v>513.33333333333337</v>
      </c>
      <c r="F143" s="1058">
        <f>SUM(G143:R143)</f>
        <v>10780</v>
      </c>
      <c r="G143" s="1081">
        <f>G17*44</f>
        <v>1364</v>
      </c>
      <c r="H143" s="1082">
        <f>H17*44</f>
        <v>1232</v>
      </c>
      <c r="I143" s="1082">
        <f>(I17*44)</f>
        <v>1364</v>
      </c>
      <c r="J143" s="1082">
        <f>J17*44</f>
        <v>1320</v>
      </c>
      <c r="K143" s="1101">
        <f>(K17*22)+110</f>
        <v>792</v>
      </c>
      <c r="L143" s="1082">
        <f>(L17*22)</f>
        <v>660</v>
      </c>
      <c r="M143" s="1082">
        <f>M17*22</f>
        <v>682</v>
      </c>
      <c r="N143" s="1082">
        <f>N17*22</f>
        <v>682</v>
      </c>
      <c r="O143" s="1082">
        <f>O17*22</f>
        <v>660</v>
      </c>
      <c r="P143" s="1082">
        <f>P17*22</f>
        <v>682</v>
      </c>
      <c r="Q143" s="1082">
        <f>(Q17*22)</f>
        <v>660</v>
      </c>
      <c r="R143" s="1082">
        <f>(R17*22)</f>
        <v>682</v>
      </c>
      <c r="U143" s="1056">
        <v>10780</v>
      </c>
      <c r="V143" s="1057">
        <f>U143-F143</f>
        <v>0</v>
      </c>
      <c r="W143" s="786"/>
      <c r="X143" s="786"/>
    </row>
    <row r="144" spans="1:26" ht="18" hidden="1" thickBot="1">
      <c r="A144" s="1420"/>
      <c r="B144" s="1420"/>
      <c r="C144" s="1105" t="s">
        <v>14549</v>
      </c>
      <c r="D144" s="1094"/>
      <c r="E144" s="1177">
        <f>E48</f>
        <v>0</v>
      </c>
      <c r="F144" s="1060">
        <f>SUM(G144:R144)</f>
        <v>0</v>
      </c>
      <c r="G144" s="1084">
        <f>E144*G143</f>
        <v>0</v>
      </c>
      <c r="H144" s="1085">
        <f>E144*H143</f>
        <v>0</v>
      </c>
      <c r="I144" s="1085">
        <f>E144*I143</f>
        <v>0</v>
      </c>
      <c r="J144" s="1085">
        <f>E144*J143</f>
        <v>0</v>
      </c>
      <c r="K144" s="1085">
        <f>E144*K143</f>
        <v>0</v>
      </c>
      <c r="L144" s="1085">
        <f>E144*L143</f>
        <v>0</v>
      </c>
      <c r="M144" s="1085">
        <f>E144*M143</f>
        <v>0</v>
      </c>
      <c r="N144" s="1085">
        <f>E144*N143</f>
        <v>0</v>
      </c>
      <c r="O144" s="1085">
        <f>E144*O143</f>
        <v>0</v>
      </c>
      <c r="P144" s="1071">
        <f>E144*P143</f>
        <v>0</v>
      </c>
      <c r="Q144" s="1071">
        <f>E144*Q143</f>
        <v>0</v>
      </c>
      <c r="R144" s="1072">
        <f>E144*R143</f>
        <v>0</v>
      </c>
      <c r="U144" s="1056">
        <f>U143/U142</f>
        <v>513.33333333333337</v>
      </c>
      <c r="V144" s="1057"/>
      <c r="W144" s="786"/>
      <c r="X144" s="786"/>
    </row>
    <row r="145" spans="1:24" ht="16.2" hidden="1" thickBot="1">
      <c r="A145" s="1421"/>
      <c r="B145" s="1421"/>
      <c r="C145" s="1106" t="s">
        <v>14587</v>
      </c>
      <c r="D145" s="1093" t="s">
        <v>14575</v>
      </c>
      <c r="E145" s="1071"/>
      <c r="F145" s="1071">
        <f>SUM(G145:R145)/12</f>
        <v>1.3467741935483872</v>
      </c>
      <c r="G145" s="1071">
        <f>G143/(G17*22)</f>
        <v>2</v>
      </c>
      <c r="H145" s="1071">
        <f t="shared" ref="H145:R145" si="32">H143/(H17*22)</f>
        <v>2</v>
      </c>
      <c r="I145" s="1071">
        <f t="shared" si="32"/>
        <v>2</v>
      </c>
      <c r="J145" s="1071">
        <f t="shared" si="32"/>
        <v>2</v>
      </c>
      <c r="K145" s="1071">
        <f t="shared" si="32"/>
        <v>1.1612903225806452</v>
      </c>
      <c r="L145" s="1071">
        <f t="shared" si="32"/>
        <v>1</v>
      </c>
      <c r="M145" s="1071">
        <f t="shared" si="32"/>
        <v>1</v>
      </c>
      <c r="N145" s="1071">
        <f t="shared" si="32"/>
        <v>1</v>
      </c>
      <c r="O145" s="1071">
        <f t="shared" si="32"/>
        <v>1</v>
      </c>
      <c r="P145" s="1071">
        <f t="shared" si="32"/>
        <v>1</v>
      </c>
      <c r="Q145" s="1071">
        <f t="shared" si="32"/>
        <v>1</v>
      </c>
      <c r="R145" s="1071">
        <f t="shared" si="32"/>
        <v>1</v>
      </c>
      <c r="W145" s="786"/>
      <c r="X145" s="786"/>
    </row>
    <row r="146" spans="1:24" s="239" customFormat="1" ht="82.5" hidden="1" customHeight="1">
      <c r="A146" s="153"/>
      <c r="B146" s="1436" t="s">
        <v>14594</v>
      </c>
      <c r="C146" s="1436"/>
      <c r="D146" s="237"/>
      <c r="E146" s="238"/>
      <c r="F146" s="237"/>
      <c r="G146" s="238"/>
      <c r="H146" s="237"/>
      <c r="I146" s="237"/>
      <c r="J146" s="237"/>
      <c r="K146" s="237"/>
      <c r="L146" s="238"/>
      <c r="M146" s="1415" t="s">
        <v>16149</v>
      </c>
      <c r="N146" s="1415"/>
      <c r="O146" s="153"/>
      <c r="P146" s="153"/>
      <c r="Q146" s="153"/>
      <c r="R146" s="153"/>
      <c r="S146" s="697"/>
      <c r="W146" s="786"/>
      <c r="X146" s="786"/>
    </row>
    <row r="152" spans="1:24">
      <c r="F152" s="233"/>
    </row>
    <row r="158" spans="1:24" hidden="1"/>
    <row r="159" spans="1:24" hidden="1"/>
    <row r="160" spans="1:24" hidden="1"/>
    <row r="161" spans="4:24" hidden="1"/>
    <row r="162" spans="4:24" ht="16.5" hidden="1" customHeight="1">
      <c r="D162" s="275"/>
      <c r="E162" s="1424" t="s">
        <v>77891</v>
      </c>
      <c r="F162" s="1032">
        <f t="shared" ref="F162:F169" si="33">SUM(G162:R162)</f>
        <v>47.605933741637429</v>
      </c>
      <c r="G162" s="1033">
        <f>G163/D166</f>
        <v>4.2505297983604846</v>
      </c>
      <c r="H162" s="1033">
        <f>H163/D166</f>
        <v>5.9507417177046786</v>
      </c>
      <c r="I162" s="1033">
        <f>I163/D166</f>
        <v>3.400423838688388</v>
      </c>
      <c r="J162" s="1033">
        <f>J163/D166</f>
        <v>2.550317879016291</v>
      </c>
      <c r="K162" s="1033">
        <f>K163/D166</f>
        <v>5.1006357580325821</v>
      </c>
      <c r="L162" s="1033">
        <f>L163/D166</f>
        <v>3.400423838688388</v>
      </c>
      <c r="M162" s="1033">
        <f>M163/D166</f>
        <v>3.400423838688388</v>
      </c>
      <c r="N162" s="1033">
        <f>N163/D166</f>
        <v>5.1006357580325821</v>
      </c>
      <c r="O162" s="1033">
        <f>O163/D166</f>
        <v>4.2505297983604855</v>
      </c>
      <c r="P162" s="1033">
        <f>P163/D166</f>
        <v>2.550317879016291</v>
      </c>
      <c r="Q162" s="1033">
        <f>Q163/D166</f>
        <v>2.550317879016291</v>
      </c>
      <c r="R162" s="1034">
        <f>R163/D166</f>
        <v>5.1006357580325812</v>
      </c>
      <c r="W162" s="786"/>
      <c r="X162" s="786"/>
    </row>
    <row r="163" spans="4:24" hidden="1">
      <c r="E163" s="1425"/>
      <c r="F163" s="1035">
        <f t="shared" si="33"/>
        <v>88454.039520000006</v>
      </c>
      <c r="G163" s="1036">
        <v>7897.6821</v>
      </c>
      <c r="H163" s="1036">
        <v>11056.754940000001</v>
      </c>
      <c r="I163" s="1036">
        <v>6318.1456800000014</v>
      </c>
      <c r="J163" s="1036">
        <v>4738.6092600000011</v>
      </c>
      <c r="K163" s="1037">
        <v>9477.2185200000022</v>
      </c>
      <c r="L163" s="1036">
        <v>6318.1456800000014</v>
      </c>
      <c r="M163" s="1036">
        <v>6318.1456800000014</v>
      </c>
      <c r="N163" s="1036">
        <v>9477.2185200000022</v>
      </c>
      <c r="O163" s="1036">
        <v>7897.6821000000018</v>
      </c>
      <c r="P163" s="1036">
        <v>4738.6092600000011</v>
      </c>
      <c r="Q163" s="1036">
        <v>4738.6092600000011</v>
      </c>
      <c r="R163" s="1038">
        <v>9477.2185200000004</v>
      </c>
      <c r="W163" s="786"/>
      <c r="X163" s="786"/>
    </row>
    <row r="164" spans="4:24" ht="16.2" hidden="1" thickBot="1">
      <c r="E164" s="1426"/>
      <c r="F164" s="1040">
        <f>SUM(G164:R164)</f>
        <v>7320</v>
      </c>
      <c r="G164" s="1041">
        <v>1080</v>
      </c>
      <c r="H164" s="1041">
        <v>720</v>
      </c>
      <c r="I164" s="1041">
        <v>720</v>
      </c>
      <c r="J164" s="1041">
        <v>360</v>
      </c>
      <c r="K164" s="1041">
        <v>720</v>
      </c>
      <c r="L164" s="1041">
        <v>480</v>
      </c>
      <c r="M164" s="1041">
        <v>480</v>
      </c>
      <c r="N164" s="1041">
        <v>720</v>
      </c>
      <c r="O164" s="1041">
        <v>600</v>
      </c>
      <c r="P164" s="1041">
        <v>360</v>
      </c>
      <c r="Q164" s="1041">
        <v>480</v>
      </c>
      <c r="R164" s="1042">
        <v>600</v>
      </c>
      <c r="W164" s="786"/>
      <c r="X164" s="786"/>
    </row>
    <row r="165" spans="4:24" hidden="1">
      <c r="D165" s="1028">
        <v>120</v>
      </c>
      <c r="E165" s="1427" t="s">
        <v>77892</v>
      </c>
      <c r="F165" s="1030">
        <f t="shared" si="33"/>
        <v>57599.44212</v>
      </c>
      <c r="G165" s="1043">
        <v>9290.2325999999994</v>
      </c>
      <c r="H165" s="1043">
        <v>7432.1860800000004</v>
      </c>
      <c r="I165" s="1043">
        <v>3716.0930400000002</v>
      </c>
      <c r="J165" s="1043">
        <v>3716.0930400000002</v>
      </c>
      <c r="K165" s="1043">
        <v>7432.1860800000004</v>
      </c>
      <c r="L165" s="1043">
        <v>5574.1395600000005</v>
      </c>
      <c r="M165" s="1043">
        <v>3716.0930400000002</v>
      </c>
      <c r="N165" s="1043">
        <v>3716.0930400000002</v>
      </c>
      <c r="O165" s="1043">
        <v>3716.0930400000002</v>
      </c>
      <c r="P165" s="1043">
        <v>3716.0930400000002</v>
      </c>
      <c r="Q165" s="1043">
        <v>1858.0465200000001</v>
      </c>
      <c r="R165" s="1044">
        <v>3716.0930400000002</v>
      </c>
      <c r="W165" s="786"/>
      <c r="X165" s="786"/>
    </row>
    <row r="166" spans="4:24" hidden="1">
      <c r="D166" s="1019">
        <v>1858.0465200000001</v>
      </c>
      <c r="E166" s="1428"/>
      <c r="F166" s="1031">
        <f>SUM(G166:R166)</f>
        <v>31</v>
      </c>
      <c r="G166" s="1039">
        <f>G165/D166</f>
        <v>4.9999999999999991</v>
      </c>
      <c r="H166" s="1039">
        <f>H165/D166</f>
        <v>4</v>
      </c>
      <c r="I166" s="1039">
        <f>I165/D166</f>
        <v>2</v>
      </c>
      <c r="J166" s="1039">
        <f>J165/D166</f>
        <v>2</v>
      </c>
      <c r="K166" s="1039">
        <f>K165/D166</f>
        <v>4</v>
      </c>
      <c r="L166" s="1039">
        <f>L165/D166</f>
        <v>3</v>
      </c>
      <c r="M166" s="1039">
        <f>M165/D166</f>
        <v>2</v>
      </c>
      <c r="N166" s="1039">
        <f>N165/D166</f>
        <v>2</v>
      </c>
      <c r="O166" s="1039">
        <f>O165/D166</f>
        <v>2</v>
      </c>
      <c r="P166" s="1039">
        <f>P165/D166</f>
        <v>2</v>
      </c>
      <c r="Q166" s="1039">
        <f>Q165/D166</f>
        <v>1</v>
      </c>
      <c r="R166" s="1045">
        <f>R165/D166</f>
        <v>2</v>
      </c>
      <c r="W166" s="786"/>
      <c r="X166" s="786"/>
    </row>
    <row r="167" spans="4:24" ht="16.2" hidden="1" thickBot="1">
      <c r="E167" s="1429"/>
      <c r="F167" s="1046">
        <f t="shared" si="33"/>
        <v>3720</v>
      </c>
      <c r="G167" s="1047">
        <f>G166*D165</f>
        <v>599.99999999999989</v>
      </c>
      <c r="H167" s="1047">
        <f>H166*D165</f>
        <v>480</v>
      </c>
      <c r="I167" s="1047">
        <f>I166*D165</f>
        <v>240</v>
      </c>
      <c r="J167" s="1047">
        <f>J166*D165</f>
        <v>240</v>
      </c>
      <c r="K167" s="1047">
        <f>K166*D165</f>
        <v>480</v>
      </c>
      <c r="L167" s="1047">
        <f>L166*D165</f>
        <v>360</v>
      </c>
      <c r="M167" s="1047">
        <f>M166*D165</f>
        <v>240</v>
      </c>
      <c r="N167" s="1047">
        <f>N166*D165</f>
        <v>240</v>
      </c>
      <c r="O167" s="1047">
        <f>O166*D165</f>
        <v>240</v>
      </c>
      <c r="P167" s="1047">
        <f>P166*D165</f>
        <v>240</v>
      </c>
      <c r="Q167" s="1047">
        <f>Q166*D165</f>
        <v>120</v>
      </c>
      <c r="R167" s="1048">
        <f>R166*D165</f>
        <v>240</v>
      </c>
      <c r="W167" s="786"/>
      <c r="X167" s="786"/>
    </row>
    <row r="168" spans="4:24" hidden="1">
      <c r="E168" s="1052" t="s">
        <v>77885</v>
      </c>
      <c r="F168" s="1029">
        <f t="shared" si="33"/>
        <v>3600</v>
      </c>
      <c r="G168" s="1053">
        <f>G164-G167</f>
        <v>480.00000000000011</v>
      </c>
      <c r="H168" s="1053">
        <f t="shared" ref="H168:R168" si="34">H164-H167</f>
        <v>240</v>
      </c>
      <c r="I168" s="1053">
        <f t="shared" si="34"/>
        <v>480</v>
      </c>
      <c r="J168" s="1053">
        <f t="shared" si="34"/>
        <v>120</v>
      </c>
      <c r="K168" s="1053">
        <f t="shared" si="34"/>
        <v>240</v>
      </c>
      <c r="L168" s="1053">
        <f t="shared" si="34"/>
        <v>120</v>
      </c>
      <c r="M168" s="1053">
        <f t="shared" si="34"/>
        <v>240</v>
      </c>
      <c r="N168" s="1053">
        <f t="shared" si="34"/>
        <v>480</v>
      </c>
      <c r="O168" s="1053">
        <f t="shared" si="34"/>
        <v>360</v>
      </c>
      <c r="P168" s="1053">
        <f t="shared" si="34"/>
        <v>120</v>
      </c>
      <c r="Q168" s="1053">
        <f t="shared" si="34"/>
        <v>360</v>
      </c>
      <c r="R168" s="1054">
        <f t="shared" si="34"/>
        <v>360</v>
      </c>
      <c r="W168" s="786"/>
      <c r="X168" s="786"/>
    </row>
    <row r="169" spans="4:24" ht="16.2" hidden="1" thickBot="1">
      <c r="E169" s="1055" t="s">
        <v>77885</v>
      </c>
      <c r="F169" s="1049">
        <f t="shared" si="33"/>
        <v>-31</v>
      </c>
      <c r="G169" s="1050">
        <f t="shared" ref="G169:R169" si="35">G91-G166</f>
        <v>-4.9999999999999991</v>
      </c>
      <c r="H169" s="1050">
        <f t="shared" si="35"/>
        <v>-4</v>
      </c>
      <c r="I169" s="1050">
        <f t="shared" si="35"/>
        <v>-2</v>
      </c>
      <c r="J169" s="1050">
        <f t="shared" si="35"/>
        <v>-2</v>
      </c>
      <c r="K169" s="1050">
        <f t="shared" si="35"/>
        <v>-4</v>
      </c>
      <c r="L169" s="1050">
        <f t="shared" si="35"/>
        <v>-3</v>
      </c>
      <c r="M169" s="1050">
        <f t="shared" si="35"/>
        <v>-2</v>
      </c>
      <c r="N169" s="1050">
        <f t="shared" si="35"/>
        <v>-2</v>
      </c>
      <c r="O169" s="1050">
        <f t="shared" si="35"/>
        <v>-2</v>
      </c>
      <c r="P169" s="1050">
        <f t="shared" si="35"/>
        <v>-2</v>
      </c>
      <c r="Q169" s="1050">
        <f t="shared" si="35"/>
        <v>-1</v>
      </c>
      <c r="R169" s="1051">
        <f t="shared" si="35"/>
        <v>-2</v>
      </c>
      <c r="W169" s="786"/>
      <c r="X169" s="786"/>
    </row>
    <row r="170" spans="4:24" hidden="1">
      <c r="F170" s="233">
        <f>F92/31</f>
        <v>0</v>
      </c>
    </row>
    <row r="171" spans="4:24" hidden="1"/>
    <row r="172" spans="4:24" hidden="1"/>
    <row r="173" spans="4:24" hidden="1"/>
    <row r="174" spans="4:24" hidden="1"/>
    <row r="175" spans="4:24" hidden="1"/>
    <row r="176" spans="4:24" hidden="1"/>
    <row r="177" hidden="1"/>
    <row r="178" hidden="1"/>
    <row r="179" hidden="1"/>
    <row r="180" hidden="1"/>
  </sheetData>
  <mergeCells count="95">
    <mergeCell ref="E162:E164"/>
    <mergeCell ref="E165:E167"/>
    <mergeCell ref="A137:A140"/>
    <mergeCell ref="B137:B140"/>
    <mergeCell ref="B146:C146"/>
    <mergeCell ref="M146:N146"/>
    <mergeCell ref="A112:A121"/>
    <mergeCell ref="B112:B121"/>
    <mergeCell ref="A122:A128"/>
    <mergeCell ref="B122:B128"/>
    <mergeCell ref="A129:A135"/>
    <mergeCell ref="B129:B135"/>
    <mergeCell ref="F136:T136"/>
    <mergeCell ref="F141:T141"/>
    <mergeCell ref="B142:B145"/>
    <mergeCell ref="A142:A145"/>
    <mergeCell ref="C119:C120"/>
    <mergeCell ref="A19:A21"/>
    <mergeCell ref="B19:B21"/>
    <mergeCell ref="A22:A24"/>
    <mergeCell ref="B22:B24"/>
    <mergeCell ref="A14:R14"/>
    <mergeCell ref="A16:A18"/>
    <mergeCell ref="B16:B18"/>
    <mergeCell ref="C16:C18"/>
    <mergeCell ref="D16:D18"/>
    <mergeCell ref="E16:E18"/>
    <mergeCell ref="F16:F18"/>
    <mergeCell ref="G16:I16"/>
    <mergeCell ref="J16:L16"/>
    <mergeCell ref="M16:O16"/>
    <mergeCell ref="P16:R16"/>
    <mergeCell ref="A25:A27"/>
    <mergeCell ref="B25:B27"/>
    <mergeCell ref="A28:A30"/>
    <mergeCell ref="B28:B30"/>
    <mergeCell ref="A31:A33"/>
    <mergeCell ref="B31:B33"/>
    <mergeCell ref="A34:A36"/>
    <mergeCell ref="B34:B36"/>
    <mergeCell ref="A37:A39"/>
    <mergeCell ref="B37:B39"/>
    <mergeCell ref="A40:A42"/>
    <mergeCell ref="B40:B42"/>
    <mergeCell ref="A43:A45"/>
    <mergeCell ref="B43:B45"/>
    <mergeCell ref="A46:A48"/>
    <mergeCell ref="B46:B48"/>
    <mergeCell ref="A49:A51"/>
    <mergeCell ref="B49:B51"/>
    <mergeCell ref="A52:A54"/>
    <mergeCell ref="B52:B54"/>
    <mergeCell ref="A55:A57"/>
    <mergeCell ref="B55:B57"/>
    <mergeCell ref="A58:A60"/>
    <mergeCell ref="B58:B60"/>
    <mergeCell ref="A61:A63"/>
    <mergeCell ref="B61:B63"/>
    <mergeCell ref="A64:A66"/>
    <mergeCell ref="B64:B66"/>
    <mergeCell ref="A67:A69"/>
    <mergeCell ref="B67:B69"/>
    <mergeCell ref="A70:A72"/>
    <mergeCell ref="B70:B72"/>
    <mergeCell ref="A73:A75"/>
    <mergeCell ref="B73:B75"/>
    <mergeCell ref="A76:A78"/>
    <mergeCell ref="B76:B78"/>
    <mergeCell ref="A85:A87"/>
    <mergeCell ref="B85:B87"/>
    <mergeCell ref="A88:A90"/>
    <mergeCell ref="B88:B90"/>
    <mergeCell ref="A79:A81"/>
    <mergeCell ref="B79:B81"/>
    <mergeCell ref="A82:A84"/>
    <mergeCell ref="B82:B84"/>
    <mergeCell ref="X116:Z116"/>
    <mergeCell ref="X117:Z117"/>
    <mergeCell ref="A91:A93"/>
    <mergeCell ref="A108:A111"/>
    <mergeCell ref="B108:B111"/>
    <mergeCell ref="A94:A96"/>
    <mergeCell ref="B94:B96"/>
    <mergeCell ref="A97:A99"/>
    <mergeCell ref="B97:B99"/>
    <mergeCell ref="A100:A103"/>
    <mergeCell ref="B100:B103"/>
    <mergeCell ref="B91:B93"/>
    <mergeCell ref="A104:A107"/>
    <mergeCell ref="B104:B107"/>
    <mergeCell ref="X132:Z132"/>
    <mergeCell ref="X125:Z125"/>
    <mergeCell ref="X127:Z127"/>
    <mergeCell ref="X124:Z124"/>
    <mergeCell ref="X129:Z129"/>
  </mergeCells>
  <printOptions horizontalCentered="1" verticalCentered="1"/>
  <pageMargins left="0.19685039370078741" right="0.19685039370078741" top="0" bottom="0.19685039370078741" header="0.31496062992125984" footer="0.31496062992125984"/>
  <pageSetup paperSize="8" scale="4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190"/>
  <sheetViews>
    <sheetView zoomScale="70" zoomScaleNormal="70" workbookViewId="0">
      <pane xSplit="6" ySplit="18" topLeftCell="G19" activePane="bottomRight" state="frozen"/>
      <selection activeCell="A14" sqref="A14"/>
      <selection pane="topRight" activeCell="G14" sqref="G14"/>
      <selection pane="bottomLeft" activeCell="A19" sqref="A19"/>
      <selection pane="bottomRight" activeCell="E51" sqref="E51"/>
    </sheetView>
  </sheetViews>
  <sheetFormatPr defaultColWidth="8.88671875" defaultRowHeight="15.6" outlineLevelRow="1"/>
  <cols>
    <col min="1" max="1" width="19.44140625" style="153" customWidth="1"/>
    <col min="2" max="2" width="5.6640625" style="154" customWidth="1"/>
    <col min="3" max="3" width="75.33203125" style="153" customWidth="1"/>
    <col min="4" max="4" width="15.5546875" style="153" customWidth="1"/>
    <col min="5" max="5" width="19.109375" style="154" customWidth="1"/>
    <col min="6" max="6" width="16" style="160" customWidth="1"/>
    <col min="7" max="7" width="16.44140625" style="154" customWidth="1"/>
    <col min="8" max="8" width="15.33203125" style="154" customWidth="1"/>
    <col min="9" max="9" width="19.109375" style="154" customWidth="1"/>
    <col min="10" max="10" width="15.6640625" style="154" customWidth="1"/>
    <col min="11" max="11" width="15.44140625" style="155" customWidth="1"/>
    <col min="12" max="12" width="15.109375" style="154" customWidth="1"/>
    <col min="13" max="13" width="15.88671875" style="154" customWidth="1"/>
    <col min="14" max="14" width="18.88671875" style="154" customWidth="1"/>
    <col min="15" max="15" width="17" style="154" customWidth="1"/>
    <col min="16" max="16" width="19.6640625" style="154" customWidth="1"/>
    <col min="17" max="17" width="16.109375" style="154" customWidth="1"/>
    <col min="18" max="18" width="16.44140625" style="154" customWidth="1"/>
    <col min="19" max="19" width="21.33203125" style="153" hidden="1" customWidth="1"/>
    <col min="20" max="20" width="25.6640625" style="153" hidden="1" customWidth="1"/>
    <col min="21" max="21" width="18.88671875" style="153" hidden="1" customWidth="1"/>
    <col min="22" max="22" width="16.44140625" style="153" hidden="1" customWidth="1"/>
    <col min="23" max="23" width="16.6640625" style="792" hidden="1" customWidth="1"/>
    <col min="24" max="24" width="18.44140625" style="792" hidden="1" customWidth="1"/>
    <col min="25" max="25" width="18.6640625" style="792" hidden="1" customWidth="1"/>
    <col min="26" max="26" width="15.88671875" style="792" hidden="1" customWidth="1"/>
    <col min="27" max="27" width="18" style="792" hidden="1" customWidth="1"/>
    <col min="28" max="28" width="15.5546875" style="792" customWidth="1"/>
    <col min="29" max="34" width="8.88671875" style="153" customWidth="1"/>
    <col min="35" max="16384" width="8.88671875" style="153"/>
  </cols>
  <sheetData>
    <row r="1" spans="1:23" hidden="1">
      <c r="A1" s="152" t="s">
        <v>14514</v>
      </c>
      <c r="B1" s="153"/>
      <c r="E1" s="154" t="s">
        <v>14514</v>
      </c>
      <c r="F1" s="154"/>
      <c r="N1" s="152"/>
      <c r="O1" s="152" t="s">
        <v>14515</v>
      </c>
      <c r="P1" s="152"/>
      <c r="Q1" s="156"/>
      <c r="R1" s="156"/>
    </row>
    <row r="2" spans="1:23" hidden="1">
      <c r="A2" s="152" t="s">
        <v>14516</v>
      </c>
      <c r="B2" s="153"/>
      <c r="E2" s="154" t="s">
        <v>16132</v>
      </c>
      <c r="F2" s="154"/>
      <c r="N2" s="152"/>
      <c r="O2" s="157" t="s">
        <v>14517</v>
      </c>
      <c r="P2" s="157"/>
      <c r="Q2" s="157"/>
      <c r="R2" s="157"/>
    </row>
    <row r="3" spans="1:23" hidden="1">
      <c r="A3" s="152" t="s">
        <v>14518</v>
      </c>
      <c r="B3" s="153"/>
      <c r="E3" s="154" t="s">
        <v>16133</v>
      </c>
      <c r="F3" s="154"/>
      <c r="N3" s="152"/>
      <c r="O3" s="157"/>
      <c r="P3" s="157"/>
      <c r="Q3" s="157"/>
      <c r="R3" s="157"/>
    </row>
    <row r="4" spans="1:23" hidden="1">
      <c r="A4" s="152" t="s">
        <v>8252</v>
      </c>
      <c r="B4" s="153"/>
      <c r="E4" s="154" t="s">
        <v>8252</v>
      </c>
      <c r="F4" s="154"/>
      <c r="N4" s="152"/>
      <c r="O4" s="157" t="s">
        <v>8252</v>
      </c>
      <c r="P4" s="157"/>
      <c r="Q4" s="157"/>
      <c r="R4" s="157"/>
    </row>
    <row r="5" spans="1:23" hidden="1">
      <c r="A5" s="152" t="s">
        <v>16148</v>
      </c>
      <c r="B5" s="153"/>
      <c r="E5" s="154" t="s">
        <v>16134</v>
      </c>
      <c r="F5" s="154"/>
      <c r="N5" s="152"/>
      <c r="O5" s="157" t="s">
        <v>14519</v>
      </c>
      <c r="P5" s="157"/>
      <c r="Q5" s="157"/>
      <c r="R5" s="157"/>
    </row>
    <row r="6" spans="1:23" hidden="1">
      <c r="A6" s="152" t="s">
        <v>16136</v>
      </c>
      <c r="B6" s="153"/>
      <c r="E6" s="154" t="s">
        <v>16136</v>
      </c>
      <c r="F6" s="154"/>
      <c r="N6" s="158"/>
      <c r="O6" s="157" t="str">
        <f>A6</f>
        <v>"_______"______________2023г.</v>
      </c>
      <c r="P6" s="157"/>
      <c r="Q6" s="157"/>
      <c r="R6" s="157"/>
    </row>
    <row r="7" spans="1:23" hidden="1">
      <c r="A7" s="152"/>
      <c r="B7" s="153"/>
      <c r="F7" s="154"/>
      <c r="N7" s="158"/>
      <c r="O7" s="158"/>
      <c r="P7" s="158"/>
      <c r="Q7" s="158"/>
      <c r="R7" s="158"/>
    </row>
    <row r="8" spans="1:23" hidden="1">
      <c r="A8" s="159" t="s">
        <v>14520</v>
      </c>
      <c r="B8" s="153"/>
      <c r="F8" s="154"/>
      <c r="N8" s="158"/>
      <c r="O8" s="158"/>
      <c r="P8" s="158"/>
      <c r="Q8" s="158"/>
      <c r="R8" s="158"/>
    </row>
    <row r="9" spans="1:23" hidden="1">
      <c r="A9" s="159" t="s">
        <v>14521</v>
      </c>
      <c r="B9" s="153"/>
      <c r="F9" s="154"/>
      <c r="N9" s="158"/>
      <c r="O9" s="158"/>
      <c r="P9" s="158"/>
      <c r="Q9" s="158"/>
      <c r="R9" s="158"/>
    </row>
    <row r="10" spans="1:23" hidden="1">
      <c r="A10" s="159" t="s">
        <v>8252</v>
      </c>
      <c r="B10" s="153"/>
      <c r="F10" s="154"/>
      <c r="N10" s="158"/>
      <c r="O10" s="158"/>
      <c r="P10" s="158"/>
      <c r="Q10" s="158"/>
      <c r="R10" s="158"/>
    </row>
    <row r="11" spans="1:23" hidden="1">
      <c r="A11" s="159" t="s">
        <v>14522</v>
      </c>
      <c r="B11" s="153"/>
      <c r="F11" s="154"/>
      <c r="N11" s="158"/>
      <c r="O11" s="158"/>
      <c r="P11" s="158"/>
      <c r="Q11" s="158"/>
      <c r="R11" s="158"/>
    </row>
    <row r="12" spans="1:23" hidden="1">
      <c r="A12" s="159" t="str">
        <f>A6</f>
        <v>"_______"______________2023г.</v>
      </c>
      <c r="B12" s="153"/>
      <c r="F12" s="154"/>
      <c r="N12" s="158"/>
      <c r="O12" s="158"/>
      <c r="P12" s="158"/>
      <c r="Q12" s="158"/>
      <c r="R12" s="158"/>
    </row>
    <row r="13" spans="1:23" hidden="1">
      <c r="A13" s="159"/>
      <c r="B13" s="153"/>
      <c r="N13" s="158"/>
      <c r="O13" s="158"/>
      <c r="P13" s="158"/>
      <c r="Q13" s="158"/>
      <c r="R13" s="158"/>
    </row>
    <row r="14" spans="1:23">
      <c r="A14" s="1402" t="s">
        <v>77915</v>
      </c>
      <c r="B14" s="1402"/>
      <c r="C14" s="1402"/>
      <c r="D14" s="1402"/>
      <c r="E14" s="1402"/>
      <c r="F14" s="1402"/>
      <c r="G14" s="1402"/>
      <c r="H14" s="1402"/>
      <c r="I14" s="1402"/>
      <c r="J14" s="1402"/>
      <c r="K14" s="1402"/>
      <c r="L14" s="1402"/>
      <c r="M14" s="1402"/>
      <c r="N14" s="1402"/>
      <c r="O14" s="1402"/>
      <c r="P14" s="1402"/>
      <c r="Q14" s="1402"/>
      <c r="R14" s="1402"/>
    </row>
    <row r="15" spans="1:23" ht="16.2" thickBot="1">
      <c r="A15" s="830"/>
      <c r="B15" s="830"/>
      <c r="C15" s="830"/>
      <c r="D15" s="830"/>
      <c r="E15" s="830"/>
      <c r="F15" s="830"/>
      <c r="G15" s="830"/>
      <c r="H15" s="830"/>
      <c r="I15" s="830"/>
    </row>
    <row r="16" spans="1:23" ht="15.75" customHeight="1">
      <c r="A16" s="1384" t="s">
        <v>14523</v>
      </c>
      <c r="B16" s="1393" t="s">
        <v>14524</v>
      </c>
      <c r="C16" s="1403" t="s">
        <v>14525</v>
      </c>
      <c r="D16" s="1406" t="s">
        <v>14526</v>
      </c>
      <c r="E16" s="1407" t="s">
        <v>14527</v>
      </c>
      <c r="F16" s="1399" t="s">
        <v>77918</v>
      </c>
      <c r="G16" s="1384" t="s">
        <v>14528</v>
      </c>
      <c r="H16" s="1407"/>
      <c r="I16" s="1403"/>
      <c r="J16" s="1411" t="s">
        <v>14529</v>
      </c>
      <c r="K16" s="1412"/>
      <c r="L16" s="1413"/>
      <c r="M16" s="1414" t="s">
        <v>14530</v>
      </c>
      <c r="N16" s="1412"/>
      <c r="O16" s="1413"/>
      <c r="P16" s="1414" t="s">
        <v>14531</v>
      </c>
      <c r="Q16" s="1412"/>
      <c r="R16" s="1413"/>
      <c r="W16" s="1448"/>
    </row>
    <row r="17" spans="1:24" ht="16.2" thickBot="1">
      <c r="A17" s="1391"/>
      <c r="B17" s="1376"/>
      <c r="C17" s="1404"/>
      <c r="D17" s="1376"/>
      <c r="E17" s="1408"/>
      <c r="F17" s="1382"/>
      <c r="G17" s="1263">
        <v>31</v>
      </c>
      <c r="H17" s="837">
        <v>28</v>
      </c>
      <c r="I17" s="162">
        <v>31</v>
      </c>
      <c r="J17" s="1263">
        <v>30</v>
      </c>
      <c r="K17" s="163">
        <v>31</v>
      </c>
      <c r="L17" s="162">
        <v>30</v>
      </c>
      <c r="M17" s="1263">
        <v>31</v>
      </c>
      <c r="N17" s="837">
        <v>31</v>
      </c>
      <c r="O17" s="162">
        <v>30</v>
      </c>
      <c r="P17" s="1263">
        <v>31</v>
      </c>
      <c r="Q17" s="837">
        <v>30</v>
      </c>
      <c r="R17" s="162">
        <v>31</v>
      </c>
      <c r="W17" s="1448"/>
    </row>
    <row r="18" spans="1:24" ht="31.8" thickBot="1">
      <c r="A18" s="1386"/>
      <c r="B18" s="1376"/>
      <c r="C18" s="1405"/>
      <c r="D18" s="1375"/>
      <c r="E18" s="1409"/>
      <c r="F18" s="1410"/>
      <c r="G18" s="164" t="s">
        <v>14532</v>
      </c>
      <c r="H18" s="165" t="s">
        <v>14533</v>
      </c>
      <c r="I18" s="166" t="s">
        <v>14534</v>
      </c>
      <c r="J18" s="164" t="s">
        <v>14535</v>
      </c>
      <c r="K18" s="167" t="s">
        <v>14536</v>
      </c>
      <c r="L18" s="168" t="s">
        <v>14537</v>
      </c>
      <c r="M18" s="169" t="s">
        <v>14538</v>
      </c>
      <c r="N18" s="825" t="s">
        <v>14539</v>
      </c>
      <c r="O18" s="168" t="s">
        <v>14540</v>
      </c>
      <c r="P18" s="169" t="s">
        <v>14541</v>
      </c>
      <c r="Q18" s="825" t="s">
        <v>14542</v>
      </c>
      <c r="R18" s="170" t="s">
        <v>14543</v>
      </c>
      <c r="S18" s="171" t="s">
        <v>16214</v>
      </c>
      <c r="T18" s="172" t="s">
        <v>14544</v>
      </c>
      <c r="U18" s="1180" t="s">
        <v>77914</v>
      </c>
      <c r="V18" s="1097" t="s">
        <v>14544</v>
      </c>
      <c r="W18" s="1448"/>
      <c r="X18" s="927" t="s">
        <v>77887</v>
      </c>
    </row>
    <row r="19" spans="1:24" ht="39.75" hidden="1" customHeight="1">
      <c r="A19" s="1393" t="s">
        <v>14545</v>
      </c>
      <c r="B19" s="1393">
        <v>1</v>
      </c>
      <c r="C19" s="173" t="s">
        <v>287</v>
      </c>
      <c r="D19" s="1333" t="s">
        <v>14546</v>
      </c>
      <c r="E19" s="928"/>
      <c r="F19" s="174">
        <f t="shared" ref="F19:F57" si="0">SUM(G19:R19)</f>
        <v>0</v>
      </c>
      <c r="G19" s="191">
        <v>0</v>
      </c>
      <c r="H19" s="192">
        <v>0</v>
      </c>
      <c r="I19" s="192">
        <v>0</v>
      </c>
      <c r="J19" s="192">
        <v>0</v>
      </c>
      <c r="K19" s="257">
        <v>0</v>
      </c>
      <c r="L19" s="192">
        <v>0</v>
      </c>
      <c r="M19" s="192">
        <v>0</v>
      </c>
      <c r="N19" s="192">
        <v>0</v>
      </c>
      <c r="O19" s="192">
        <v>0</v>
      </c>
      <c r="P19" s="192">
        <v>0</v>
      </c>
      <c r="Q19" s="192">
        <v>0</v>
      </c>
      <c r="R19" s="258">
        <v>0</v>
      </c>
      <c r="S19" s="175">
        <v>4</v>
      </c>
      <c r="T19" s="176">
        <f>F19-S19</f>
        <v>-4</v>
      </c>
      <c r="U19" s="177"/>
      <c r="V19" s="176"/>
      <c r="W19" s="794"/>
      <c r="X19" s="599">
        <f>1</f>
        <v>1</v>
      </c>
    </row>
    <row r="20" spans="1:24" ht="15.75" hidden="1" customHeight="1" outlineLevel="1">
      <c r="A20" s="1376"/>
      <c r="B20" s="1376"/>
      <c r="C20" s="178" t="s">
        <v>14547</v>
      </c>
      <c r="D20" s="1334" t="s">
        <v>14548</v>
      </c>
      <c r="E20" s="661">
        <v>120</v>
      </c>
      <c r="F20" s="179">
        <f t="shared" si="0"/>
        <v>0</v>
      </c>
      <c r="G20" s="180">
        <f>E20*G19</f>
        <v>0</v>
      </c>
      <c r="H20" s="181">
        <f>E20*H19</f>
        <v>0</v>
      </c>
      <c r="I20" s="181">
        <f>E20*I19</f>
        <v>0</v>
      </c>
      <c r="J20" s="181">
        <f>E20*J19</f>
        <v>0</v>
      </c>
      <c r="K20" s="181">
        <f>E20*K19</f>
        <v>0</v>
      </c>
      <c r="L20" s="181">
        <f>E20*L19</f>
        <v>0</v>
      </c>
      <c r="M20" s="181">
        <f>E20*M19</f>
        <v>0</v>
      </c>
      <c r="N20" s="181">
        <f>E20*N19</f>
        <v>0</v>
      </c>
      <c r="O20" s="181">
        <f>E20*O19</f>
        <v>0</v>
      </c>
      <c r="P20" s="181">
        <f>E20*P19</f>
        <v>0</v>
      </c>
      <c r="Q20" s="181">
        <f>E20*Q19</f>
        <v>0</v>
      </c>
      <c r="R20" s="206">
        <f>E20*R19</f>
        <v>0</v>
      </c>
      <c r="S20" s="182">
        <v>480</v>
      </c>
      <c r="T20" s="183">
        <f>F20-S20</f>
        <v>-480</v>
      </c>
      <c r="U20" s="184"/>
      <c r="V20" s="183"/>
      <c r="W20" s="794"/>
      <c r="X20" s="785">
        <f>F20</f>
        <v>0</v>
      </c>
    </row>
    <row r="21" spans="1:24" ht="16.5" hidden="1" customHeight="1" outlineLevel="1" thickBot="1">
      <c r="A21" s="1376"/>
      <c r="B21" s="1376"/>
      <c r="C21" s="185" t="s">
        <v>14549</v>
      </c>
      <c r="D21" s="1331"/>
      <c r="E21" s="929">
        <f>11359.14/1000</f>
        <v>11.35914</v>
      </c>
      <c r="F21" s="186">
        <f t="shared" si="0"/>
        <v>0</v>
      </c>
      <c r="G21" s="615">
        <f>E21*G20</f>
        <v>0</v>
      </c>
      <c r="H21" s="592">
        <f>E21*H20</f>
        <v>0</v>
      </c>
      <c r="I21" s="592">
        <f>E21*I20</f>
        <v>0</v>
      </c>
      <c r="J21" s="592">
        <f>E21*J20</f>
        <v>0</v>
      </c>
      <c r="K21" s="592">
        <f>E21*K20</f>
        <v>0</v>
      </c>
      <c r="L21" s="592">
        <f>E21*L20</f>
        <v>0</v>
      </c>
      <c r="M21" s="592">
        <f>E21*M20</f>
        <v>0</v>
      </c>
      <c r="N21" s="592">
        <f>E21*N20</f>
        <v>0</v>
      </c>
      <c r="O21" s="592">
        <f>O20*E21</f>
        <v>0</v>
      </c>
      <c r="P21" s="592">
        <f>P20*E21</f>
        <v>0</v>
      </c>
      <c r="Q21" s="592">
        <f>Q20*E21</f>
        <v>0</v>
      </c>
      <c r="R21" s="477">
        <f>E21*R20</f>
        <v>0</v>
      </c>
      <c r="S21" s="182">
        <v>4131.7920000000004</v>
      </c>
      <c r="T21" s="183">
        <f>F21-S21</f>
        <v>-4131.7920000000004</v>
      </c>
      <c r="U21" s="184"/>
      <c r="V21" s="183"/>
      <c r="W21" s="795"/>
      <c r="X21" s="613">
        <f>X20/X19</f>
        <v>0</v>
      </c>
    </row>
    <row r="22" spans="1:24" ht="27" hidden="1" customHeight="1">
      <c r="A22" s="1375" t="s">
        <v>14545</v>
      </c>
      <c r="B22" s="1375">
        <v>2</v>
      </c>
      <c r="C22" s="173" t="s">
        <v>293</v>
      </c>
      <c r="D22" s="1334" t="s">
        <v>14546</v>
      </c>
      <c r="E22" s="661"/>
      <c r="F22" s="179">
        <f t="shared" si="0"/>
        <v>0</v>
      </c>
      <c r="G22" s="616">
        <v>0</v>
      </c>
      <c r="H22" s="188">
        <v>0</v>
      </c>
      <c r="I22" s="188">
        <v>0</v>
      </c>
      <c r="J22" s="188">
        <v>0</v>
      </c>
      <c r="K22" s="255">
        <v>0</v>
      </c>
      <c r="L22" s="188">
        <v>0</v>
      </c>
      <c r="M22" s="188">
        <v>0</v>
      </c>
      <c r="N22" s="188">
        <v>0</v>
      </c>
      <c r="O22" s="188">
        <v>0</v>
      </c>
      <c r="P22" s="188">
        <v>0</v>
      </c>
      <c r="Q22" s="188">
        <v>0</v>
      </c>
      <c r="R22" s="189">
        <v>0</v>
      </c>
      <c r="S22" s="182">
        <v>0</v>
      </c>
      <c r="T22" s="183">
        <f t="shared" ref="T22:T85" si="1">F22-S22</f>
        <v>0</v>
      </c>
      <c r="U22" s="184"/>
      <c r="V22" s="183"/>
      <c r="W22" s="794"/>
      <c r="X22" s="599">
        <f>F22</f>
        <v>0</v>
      </c>
    </row>
    <row r="23" spans="1:24" ht="15.75" hidden="1" customHeight="1" outlineLevel="1">
      <c r="A23" s="1376"/>
      <c r="B23" s="1376"/>
      <c r="C23" s="178" t="s">
        <v>14547</v>
      </c>
      <c r="D23" s="1334" t="s">
        <v>14548</v>
      </c>
      <c r="E23" s="661"/>
      <c r="F23" s="179">
        <f t="shared" si="0"/>
        <v>0</v>
      </c>
      <c r="G23" s="180">
        <f>E23*G22</f>
        <v>0</v>
      </c>
      <c r="H23" s="181">
        <f>E23*H22</f>
        <v>0</v>
      </c>
      <c r="I23" s="181">
        <f>E23*I22</f>
        <v>0</v>
      </c>
      <c r="J23" s="181">
        <f>E23*J22</f>
        <v>0</v>
      </c>
      <c r="K23" s="181">
        <f>E23*K22</f>
        <v>0</v>
      </c>
      <c r="L23" s="181">
        <f>E23*L22</f>
        <v>0</v>
      </c>
      <c r="M23" s="181">
        <f>E23*M22</f>
        <v>0</v>
      </c>
      <c r="N23" s="181">
        <f>E23*N22</f>
        <v>0</v>
      </c>
      <c r="O23" s="181">
        <f>E23*O22</f>
        <v>0</v>
      </c>
      <c r="P23" s="188">
        <f>E23*P22</f>
        <v>0</v>
      </c>
      <c r="Q23" s="188">
        <f>E23*Q22</f>
        <v>0</v>
      </c>
      <c r="R23" s="206">
        <f>E23*R22</f>
        <v>0</v>
      </c>
      <c r="S23" s="182">
        <v>0</v>
      </c>
      <c r="T23" s="183">
        <f t="shared" si="1"/>
        <v>0</v>
      </c>
      <c r="U23" s="184"/>
      <c r="V23" s="183"/>
      <c r="W23" s="794"/>
      <c r="X23" s="785">
        <f>F23</f>
        <v>0</v>
      </c>
    </row>
    <row r="24" spans="1:24" ht="16.5" hidden="1" customHeight="1" outlineLevel="1" thickBot="1">
      <c r="A24" s="1394"/>
      <c r="B24" s="1394"/>
      <c r="C24" s="185" t="s">
        <v>14549</v>
      </c>
      <c r="D24" s="1334"/>
      <c r="E24" s="519">
        <f>E21</f>
        <v>11.35914</v>
      </c>
      <c r="F24" s="187">
        <f t="shared" si="0"/>
        <v>0</v>
      </c>
      <c r="G24" s="615">
        <f>E24*G23</f>
        <v>0</v>
      </c>
      <c r="H24" s="592">
        <f>E24*H23</f>
        <v>0</v>
      </c>
      <c r="I24" s="592">
        <f>E24*I23</f>
        <v>0</v>
      </c>
      <c r="J24" s="592">
        <f>E24*J23</f>
        <v>0</v>
      </c>
      <c r="K24" s="592">
        <f>E24*K23</f>
        <v>0</v>
      </c>
      <c r="L24" s="592">
        <f>E24*L23</f>
        <v>0</v>
      </c>
      <c r="M24" s="592">
        <f>E24*M23</f>
        <v>0</v>
      </c>
      <c r="N24" s="592">
        <f>E24*N23</f>
        <v>0</v>
      </c>
      <c r="O24" s="592">
        <f>O23*E24</f>
        <v>0</v>
      </c>
      <c r="P24" s="323">
        <f>E24*P23</f>
        <v>0</v>
      </c>
      <c r="Q24" s="323">
        <f>E24*Q23</f>
        <v>0</v>
      </c>
      <c r="R24" s="477">
        <f>E24*R23</f>
        <v>0</v>
      </c>
      <c r="S24" s="182">
        <v>0</v>
      </c>
      <c r="T24" s="183">
        <f t="shared" si="1"/>
        <v>0</v>
      </c>
      <c r="U24" s="184"/>
      <c r="V24" s="183"/>
      <c r="W24" s="795"/>
      <c r="X24" s="613" t="e">
        <f>X23/X22</f>
        <v>#DIV/0!</v>
      </c>
    </row>
    <row r="25" spans="1:24" ht="52.5" hidden="1" customHeight="1">
      <c r="A25" s="1375" t="s">
        <v>14545</v>
      </c>
      <c r="B25" s="1375">
        <v>3</v>
      </c>
      <c r="C25" s="173" t="s">
        <v>317</v>
      </c>
      <c r="D25" s="1334" t="s">
        <v>14546</v>
      </c>
      <c r="E25" s="661"/>
      <c r="F25" s="179">
        <f t="shared" si="0"/>
        <v>0</v>
      </c>
      <c r="G25" s="616">
        <v>0</v>
      </c>
      <c r="H25" s="188">
        <v>0</v>
      </c>
      <c r="I25" s="188">
        <v>0</v>
      </c>
      <c r="J25" s="188">
        <v>0</v>
      </c>
      <c r="K25" s="255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9">
        <v>0</v>
      </c>
      <c r="S25" s="182">
        <v>0</v>
      </c>
      <c r="T25" s="183">
        <f t="shared" si="1"/>
        <v>0</v>
      </c>
      <c r="U25" s="184"/>
      <c r="V25" s="183"/>
      <c r="W25" s="794"/>
      <c r="X25" s="599">
        <f>F25</f>
        <v>0</v>
      </c>
    </row>
    <row r="26" spans="1:24" ht="15.75" hidden="1" customHeight="1" outlineLevel="1">
      <c r="A26" s="1376"/>
      <c r="B26" s="1376"/>
      <c r="C26" s="178" t="s">
        <v>14547</v>
      </c>
      <c r="D26" s="1334" t="s">
        <v>14548</v>
      </c>
      <c r="E26" s="661">
        <v>288</v>
      </c>
      <c r="F26" s="179">
        <f t="shared" si="0"/>
        <v>0</v>
      </c>
      <c r="G26" s="180">
        <f>E26*G25</f>
        <v>0</v>
      </c>
      <c r="H26" s="181">
        <f>E26*H25</f>
        <v>0</v>
      </c>
      <c r="I26" s="181">
        <f>E26*I25</f>
        <v>0</v>
      </c>
      <c r="J26" s="181">
        <f>E26*J25</f>
        <v>0</v>
      </c>
      <c r="K26" s="181">
        <f>E26*K25</f>
        <v>0</v>
      </c>
      <c r="L26" s="181">
        <f>E26*L25</f>
        <v>0</v>
      </c>
      <c r="M26" s="181">
        <f>E26*M25</f>
        <v>0</v>
      </c>
      <c r="N26" s="181">
        <f>E26*N25</f>
        <v>0</v>
      </c>
      <c r="O26" s="181">
        <f>E26*O25</f>
        <v>0</v>
      </c>
      <c r="P26" s="188">
        <f>E26*P25</f>
        <v>0</v>
      </c>
      <c r="Q26" s="188">
        <f>E26*Q25</f>
        <v>0</v>
      </c>
      <c r="R26" s="206">
        <f>E26*R25</f>
        <v>0</v>
      </c>
      <c r="S26" s="182">
        <v>0</v>
      </c>
      <c r="T26" s="183">
        <f t="shared" si="1"/>
        <v>0</v>
      </c>
      <c r="U26" s="184"/>
      <c r="V26" s="183"/>
      <c r="W26" s="794"/>
      <c r="X26" s="785">
        <f>F26</f>
        <v>0</v>
      </c>
    </row>
    <row r="27" spans="1:24" ht="16.5" hidden="1" customHeight="1" outlineLevel="1" thickBot="1">
      <c r="A27" s="1394"/>
      <c r="B27" s="1394"/>
      <c r="C27" s="185" t="s">
        <v>14549</v>
      </c>
      <c r="D27" s="1334"/>
      <c r="E27" s="519">
        <f>E24</f>
        <v>11.35914</v>
      </c>
      <c r="F27" s="187">
        <f t="shared" si="0"/>
        <v>0</v>
      </c>
      <c r="G27" s="615">
        <f>E27*G26</f>
        <v>0</v>
      </c>
      <c r="H27" s="592">
        <f>E27*H26</f>
        <v>0</v>
      </c>
      <c r="I27" s="592">
        <f>E27*I26</f>
        <v>0</v>
      </c>
      <c r="J27" s="592">
        <f>E27*J26</f>
        <v>0</v>
      </c>
      <c r="K27" s="592">
        <f>E27*K26</f>
        <v>0</v>
      </c>
      <c r="L27" s="592">
        <f>E27*L26</f>
        <v>0</v>
      </c>
      <c r="M27" s="592">
        <f>E27*M26</f>
        <v>0</v>
      </c>
      <c r="N27" s="592">
        <f>E27*N26</f>
        <v>0</v>
      </c>
      <c r="O27" s="592">
        <f>E27*O26</f>
        <v>0</v>
      </c>
      <c r="P27" s="323">
        <f>E27*P26</f>
        <v>0</v>
      </c>
      <c r="Q27" s="323">
        <f>E27*Q26</f>
        <v>0</v>
      </c>
      <c r="R27" s="477">
        <f>E27*R26</f>
        <v>0</v>
      </c>
      <c r="S27" s="182">
        <v>0</v>
      </c>
      <c r="T27" s="183">
        <f t="shared" si="1"/>
        <v>0</v>
      </c>
      <c r="U27" s="184"/>
      <c r="V27" s="183"/>
      <c r="W27" s="795"/>
      <c r="X27" s="613" t="e">
        <f>X26/X25</f>
        <v>#DIV/0!</v>
      </c>
    </row>
    <row r="28" spans="1:24" ht="33.75" hidden="1" customHeight="1">
      <c r="A28" s="1375" t="s">
        <v>14545</v>
      </c>
      <c r="B28" s="1375">
        <v>4</v>
      </c>
      <c r="C28" s="173" t="s">
        <v>299</v>
      </c>
      <c r="D28" s="1334" t="s">
        <v>14546</v>
      </c>
      <c r="E28" s="661"/>
      <c r="F28" s="179">
        <f t="shared" si="0"/>
        <v>0</v>
      </c>
      <c r="G28" s="616">
        <v>0</v>
      </c>
      <c r="H28" s="188">
        <v>0</v>
      </c>
      <c r="I28" s="188">
        <v>0</v>
      </c>
      <c r="J28" s="188">
        <v>0</v>
      </c>
      <c r="K28" s="255">
        <v>0</v>
      </c>
      <c r="L28" s="188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v>0</v>
      </c>
      <c r="R28" s="189">
        <v>0</v>
      </c>
      <c r="S28" s="182">
        <v>0</v>
      </c>
      <c r="T28" s="183">
        <f t="shared" si="1"/>
        <v>0</v>
      </c>
      <c r="U28" s="184"/>
      <c r="V28" s="183"/>
      <c r="W28" s="794"/>
      <c r="X28" s="599">
        <f>F28</f>
        <v>0</v>
      </c>
    </row>
    <row r="29" spans="1:24" ht="15.75" hidden="1" customHeight="1" outlineLevel="1">
      <c r="A29" s="1376"/>
      <c r="B29" s="1376"/>
      <c r="C29" s="178" t="s">
        <v>14547</v>
      </c>
      <c r="D29" s="1334" t="s">
        <v>14548</v>
      </c>
      <c r="E29" s="661"/>
      <c r="F29" s="179">
        <f t="shared" si="0"/>
        <v>0</v>
      </c>
      <c r="G29" s="180">
        <f>E29*G28</f>
        <v>0</v>
      </c>
      <c r="H29" s="181">
        <f>E29*H28</f>
        <v>0</v>
      </c>
      <c r="I29" s="181">
        <f>E29*I28</f>
        <v>0</v>
      </c>
      <c r="J29" s="181">
        <f>E29*J28</f>
        <v>0</v>
      </c>
      <c r="K29" s="181">
        <f>E29*K28</f>
        <v>0</v>
      </c>
      <c r="L29" s="181">
        <f>E29*L28</f>
        <v>0</v>
      </c>
      <c r="M29" s="181">
        <f>E29*M28</f>
        <v>0</v>
      </c>
      <c r="N29" s="181">
        <f>E29*N28</f>
        <v>0</v>
      </c>
      <c r="O29" s="181">
        <f>E29*O28</f>
        <v>0</v>
      </c>
      <c r="P29" s="188">
        <f>E29*P28</f>
        <v>0</v>
      </c>
      <c r="Q29" s="188">
        <f>E29*Q28</f>
        <v>0</v>
      </c>
      <c r="R29" s="206">
        <f>E29*R28</f>
        <v>0</v>
      </c>
      <c r="S29" s="182">
        <v>0</v>
      </c>
      <c r="T29" s="183">
        <f t="shared" si="1"/>
        <v>0</v>
      </c>
      <c r="U29" s="184"/>
      <c r="V29" s="183"/>
      <c r="W29" s="794"/>
      <c r="X29" s="785">
        <f>F29</f>
        <v>0</v>
      </c>
    </row>
    <row r="30" spans="1:24" ht="16.5" hidden="1" customHeight="1" outlineLevel="1" thickBot="1">
      <c r="A30" s="1394"/>
      <c r="B30" s="1394"/>
      <c r="C30" s="185" t="s">
        <v>14549</v>
      </c>
      <c r="D30" s="1334"/>
      <c r="E30" s="519">
        <f>E27</f>
        <v>11.35914</v>
      </c>
      <c r="F30" s="187">
        <f t="shared" si="0"/>
        <v>0</v>
      </c>
      <c r="G30" s="617">
        <f>E30*G29</f>
        <v>0</v>
      </c>
      <c r="H30" s="614">
        <f>E30*H29</f>
        <v>0</v>
      </c>
      <c r="I30" s="614">
        <f>E30*I29</f>
        <v>0</v>
      </c>
      <c r="J30" s="614">
        <f>E30*J29</f>
        <v>0</v>
      </c>
      <c r="K30" s="614">
        <f>E30*K29</f>
        <v>0</v>
      </c>
      <c r="L30" s="614">
        <f>E30*L29</f>
        <v>0</v>
      </c>
      <c r="M30" s="614">
        <f>E30*M29</f>
        <v>0</v>
      </c>
      <c r="N30" s="614">
        <f>E30*N29</f>
        <v>0</v>
      </c>
      <c r="O30" s="614">
        <f>O29*E30</f>
        <v>0</v>
      </c>
      <c r="P30" s="483">
        <f>E30*P29</f>
        <v>0</v>
      </c>
      <c r="Q30" s="483">
        <f>E30*Q29</f>
        <v>0</v>
      </c>
      <c r="R30" s="484">
        <f>E30*R29</f>
        <v>0</v>
      </c>
      <c r="S30" s="182">
        <v>0</v>
      </c>
      <c r="T30" s="183">
        <f t="shared" si="1"/>
        <v>0</v>
      </c>
      <c r="U30" s="184"/>
      <c r="V30" s="183"/>
      <c r="W30" s="795"/>
      <c r="X30" s="613" t="e">
        <f>X29/X28</f>
        <v>#DIV/0!</v>
      </c>
    </row>
    <row r="31" spans="1:24" ht="25.5" hidden="1" customHeight="1">
      <c r="A31" s="1375" t="s">
        <v>14545</v>
      </c>
      <c r="B31" s="1375">
        <v>5</v>
      </c>
      <c r="C31" s="173" t="s">
        <v>14550</v>
      </c>
      <c r="D31" s="1334" t="s">
        <v>14546</v>
      </c>
      <c r="E31" s="661"/>
      <c r="F31" s="179">
        <f t="shared" si="0"/>
        <v>0</v>
      </c>
      <c r="G31" s="599"/>
      <c r="H31" s="192"/>
      <c r="I31" s="192"/>
      <c r="J31" s="192"/>
      <c r="K31" s="257"/>
      <c r="L31" s="192"/>
      <c r="M31" s="192"/>
      <c r="N31" s="192"/>
      <c r="O31" s="192"/>
      <c r="P31" s="192"/>
      <c r="Q31" s="192"/>
      <c r="R31" s="258"/>
      <c r="S31" s="182">
        <v>0</v>
      </c>
      <c r="T31" s="183">
        <f t="shared" si="1"/>
        <v>0</v>
      </c>
      <c r="U31" s="184"/>
      <c r="V31" s="183"/>
      <c r="W31" s="794"/>
      <c r="X31" s="599">
        <f>F31</f>
        <v>0</v>
      </c>
    </row>
    <row r="32" spans="1:24" ht="15.75" hidden="1" customHeight="1" outlineLevel="1">
      <c r="A32" s="1376"/>
      <c r="B32" s="1376"/>
      <c r="C32" s="178" t="s">
        <v>14547</v>
      </c>
      <c r="D32" s="1334" t="s">
        <v>14548</v>
      </c>
      <c r="E32" s="682">
        <v>168</v>
      </c>
      <c r="F32" s="179">
        <f t="shared" si="0"/>
        <v>0</v>
      </c>
      <c r="G32" s="198">
        <f>E32*G31</f>
        <v>0</v>
      </c>
      <c r="H32" s="181">
        <f>E32*H31</f>
        <v>0</v>
      </c>
      <c r="I32" s="181">
        <f>E32*I31</f>
        <v>0</v>
      </c>
      <c r="J32" s="181">
        <f>E32*J31</f>
        <v>0</v>
      </c>
      <c r="K32" s="181">
        <f>E32*K31</f>
        <v>0</v>
      </c>
      <c r="L32" s="181">
        <f>E32*L31</f>
        <v>0</v>
      </c>
      <c r="M32" s="181">
        <f>E32*M31</f>
        <v>0</v>
      </c>
      <c r="N32" s="181">
        <f>E32*N31</f>
        <v>0</v>
      </c>
      <c r="O32" s="181">
        <f>E32*O31</f>
        <v>0</v>
      </c>
      <c r="P32" s="188">
        <f>E32*P31</f>
        <v>0</v>
      </c>
      <c r="Q32" s="188">
        <f>E32*Q31</f>
        <v>0</v>
      </c>
      <c r="R32" s="206">
        <f>E32*R31</f>
        <v>0</v>
      </c>
      <c r="S32" s="182">
        <v>0</v>
      </c>
      <c r="T32" s="183">
        <f t="shared" si="1"/>
        <v>0</v>
      </c>
      <c r="U32" s="184"/>
      <c r="V32" s="183"/>
      <c r="W32" s="794"/>
      <c r="X32" s="785">
        <f>F32</f>
        <v>0</v>
      </c>
    </row>
    <row r="33" spans="1:28" ht="16.5" hidden="1" customHeight="1" outlineLevel="1" thickBot="1">
      <c r="A33" s="1394"/>
      <c r="B33" s="1394"/>
      <c r="C33" s="185" t="s">
        <v>14549</v>
      </c>
      <c r="D33" s="1334"/>
      <c r="E33" s="519">
        <f>E30</f>
        <v>11.35914</v>
      </c>
      <c r="F33" s="187">
        <f t="shared" si="0"/>
        <v>0</v>
      </c>
      <c r="G33" s="600">
        <f>E33*G32</f>
        <v>0</v>
      </c>
      <c r="H33" s="592">
        <f>E33*H32</f>
        <v>0</v>
      </c>
      <c r="I33" s="592">
        <f>E33*I32</f>
        <v>0</v>
      </c>
      <c r="J33" s="592">
        <f>E33*J32</f>
        <v>0</v>
      </c>
      <c r="K33" s="592">
        <f>E33*K32</f>
        <v>0</v>
      </c>
      <c r="L33" s="592">
        <f>E33*L32</f>
        <v>0</v>
      </c>
      <c r="M33" s="592">
        <f>E33*M32</f>
        <v>0</v>
      </c>
      <c r="N33" s="592">
        <f>E33*N32</f>
        <v>0</v>
      </c>
      <c r="O33" s="592">
        <f>O32*E33</f>
        <v>0</v>
      </c>
      <c r="P33" s="323">
        <f>E33*P32</f>
        <v>0</v>
      </c>
      <c r="Q33" s="323">
        <f>E33*Q32</f>
        <v>0</v>
      </c>
      <c r="R33" s="477">
        <f>E33*R32</f>
        <v>0</v>
      </c>
      <c r="S33" s="182">
        <v>0</v>
      </c>
      <c r="T33" s="183">
        <f t="shared" si="1"/>
        <v>0</v>
      </c>
      <c r="U33" s="184"/>
      <c r="V33" s="183"/>
      <c r="W33" s="795"/>
      <c r="X33" s="613" t="e">
        <f>X32/X31</f>
        <v>#DIV/0!</v>
      </c>
    </row>
    <row r="34" spans="1:28" ht="36" hidden="1" customHeight="1">
      <c r="A34" s="1375" t="s">
        <v>14545</v>
      </c>
      <c r="B34" s="1375">
        <v>6</v>
      </c>
      <c r="C34" s="173" t="s">
        <v>329</v>
      </c>
      <c r="D34" s="1334" t="s">
        <v>14546</v>
      </c>
      <c r="E34" s="661"/>
      <c r="F34" s="179">
        <f t="shared" si="0"/>
        <v>0</v>
      </c>
      <c r="G34" s="205"/>
      <c r="H34" s="188"/>
      <c r="I34" s="188"/>
      <c r="J34" s="188"/>
      <c r="K34" s="255"/>
      <c r="L34" s="188"/>
      <c r="M34" s="188"/>
      <c r="N34" s="188"/>
      <c r="O34" s="188"/>
      <c r="P34" s="188"/>
      <c r="Q34" s="188"/>
      <c r="R34" s="189"/>
      <c r="S34" s="182">
        <v>2</v>
      </c>
      <c r="T34" s="183">
        <f t="shared" si="1"/>
        <v>-2</v>
      </c>
      <c r="U34" s="184"/>
      <c r="V34" s="183"/>
      <c r="W34" s="794"/>
      <c r="X34" s="599">
        <f>F34</f>
        <v>0</v>
      </c>
    </row>
    <row r="35" spans="1:28" ht="15.75" hidden="1" customHeight="1" outlineLevel="1">
      <c r="A35" s="1376"/>
      <c r="B35" s="1376"/>
      <c r="C35" s="178" t="s">
        <v>14547</v>
      </c>
      <c r="D35" s="1334" t="s">
        <v>14548</v>
      </c>
      <c r="E35" s="661">
        <v>144</v>
      </c>
      <c r="F35" s="179">
        <f t="shared" si="0"/>
        <v>0</v>
      </c>
      <c r="G35" s="198">
        <f>E35*G34</f>
        <v>0</v>
      </c>
      <c r="H35" s="181">
        <f>E35*H34</f>
        <v>0</v>
      </c>
      <c r="I35" s="181">
        <f>E35*I34</f>
        <v>0</v>
      </c>
      <c r="J35" s="181">
        <f>E35*J34</f>
        <v>0</v>
      </c>
      <c r="K35" s="181">
        <f>E35*K34</f>
        <v>0</v>
      </c>
      <c r="L35" s="181">
        <f>E35*L34</f>
        <v>0</v>
      </c>
      <c r="M35" s="181">
        <f>E35*M34</f>
        <v>0</v>
      </c>
      <c r="N35" s="181">
        <f>E35*N34</f>
        <v>0</v>
      </c>
      <c r="O35" s="181">
        <f>E35*O34</f>
        <v>0</v>
      </c>
      <c r="P35" s="188">
        <f>E35*P34</f>
        <v>0</v>
      </c>
      <c r="Q35" s="188">
        <f>E35*Q34</f>
        <v>0</v>
      </c>
      <c r="R35" s="206">
        <f>E35*R34</f>
        <v>0</v>
      </c>
      <c r="S35" s="182">
        <v>288</v>
      </c>
      <c r="T35" s="183">
        <f t="shared" si="1"/>
        <v>-288</v>
      </c>
      <c r="U35" s="184"/>
      <c r="V35" s="183"/>
      <c r="W35" s="794"/>
      <c r="X35" s="785">
        <f>F35</f>
        <v>0</v>
      </c>
    </row>
    <row r="36" spans="1:28" ht="16.5" hidden="1" customHeight="1" outlineLevel="1" thickBot="1">
      <c r="A36" s="1394"/>
      <c r="B36" s="1394"/>
      <c r="C36" s="185" t="s">
        <v>14549</v>
      </c>
      <c r="D36" s="1334"/>
      <c r="E36" s="519">
        <f>E33</f>
        <v>11.35914</v>
      </c>
      <c r="F36" s="187">
        <f t="shared" si="0"/>
        <v>0</v>
      </c>
      <c r="G36" s="600">
        <f>E36*G35</f>
        <v>0</v>
      </c>
      <c r="H36" s="592">
        <f>E36*H35</f>
        <v>0</v>
      </c>
      <c r="I36" s="592">
        <f>E36*I35</f>
        <v>0</v>
      </c>
      <c r="J36" s="592">
        <f>E36*J35</f>
        <v>0</v>
      </c>
      <c r="K36" s="592">
        <f>E36*K35</f>
        <v>0</v>
      </c>
      <c r="L36" s="592">
        <f>E36*L35</f>
        <v>0</v>
      </c>
      <c r="M36" s="592">
        <f>E36*M35</f>
        <v>0</v>
      </c>
      <c r="N36" s="592">
        <f>E36*N35</f>
        <v>0</v>
      </c>
      <c r="O36" s="592">
        <f>O35*E36</f>
        <v>0</v>
      </c>
      <c r="P36" s="323">
        <f>E36*P35</f>
        <v>0</v>
      </c>
      <c r="Q36" s="323">
        <f>E36*Q35</f>
        <v>0</v>
      </c>
      <c r="R36" s="477">
        <f>E36*R35</f>
        <v>0</v>
      </c>
      <c r="S36" s="182">
        <v>2479.0752000000002</v>
      </c>
      <c r="T36" s="183">
        <f t="shared" si="1"/>
        <v>-2479.0752000000002</v>
      </c>
      <c r="U36" s="184"/>
      <c r="V36" s="183"/>
      <c r="W36" s="795"/>
      <c r="X36" s="613" t="e">
        <f>X35/X34</f>
        <v>#DIV/0!</v>
      </c>
    </row>
    <row r="37" spans="1:28" ht="31.5" hidden="1" customHeight="1">
      <c r="A37" s="1375" t="s">
        <v>14545</v>
      </c>
      <c r="B37" s="1375">
        <v>7</v>
      </c>
      <c r="C37" s="173" t="s">
        <v>14551</v>
      </c>
      <c r="D37" s="1334" t="s">
        <v>14546</v>
      </c>
      <c r="E37" s="930"/>
      <c r="F37" s="179">
        <f t="shared" si="0"/>
        <v>0</v>
      </c>
      <c r="G37" s="205"/>
      <c r="H37" s="188"/>
      <c r="I37" s="188"/>
      <c r="J37" s="188"/>
      <c r="K37" s="255"/>
      <c r="L37" s="188"/>
      <c r="M37" s="188"/>
      <c r="N37" s="188"/>
      <c r="O37" s="188"/>
      <c r="P37" s="188"/>
      <c r="Q37" s="188"/>
      <c r="R37" s="189"/>
      <c r="S37" s="182">
        <v>6</v>
      </c>
      <c r="T37" s="183">
        <f t="shared" si="1"/>
        <v>-6</v>
      </c>
      <c r="U37" s="184"/>
      <c r="V37" s="183"/>
      <c r="W37" s="794"/>
      <c r="X37" s="599">
        <f>F37</f>
        <v>0</v>
      </c>
    </row>
    <row r="38" spans="1:28" ht="15.75" hidden="1" customHeight="1" outlineLevel="1">
      <c r="A38" s="1376"/>
      <c r="B38" s="1376"/>
      <c r="C38" s="178" t="s">
        <v>14547</v>
      </c>
      <c r="D38" s="1334" t="s">
        <v>14548</v>
      </c>
      <c r="E38" s="682">
        <v>125</v>
      </c>
      <c r="F38" s="179">
        <f t="shared" si="0"/>
        <v>0</v>
      </c>
      <c r="G38" s="198">
        <f>E38*G37</f>
        <v>0</v>
      </c>
      <c r="H38" s="181">
        <f>E38*H37</f>
        <v>0</v>
      </c>
      <c r="I38" s="181">
        <f>E38*I37</f>
        <v>0</v>
      </c>
      <c r="J38" s="181">
        <f>E38*J37</f>
        <v>0</v>
      </c>
      <c r="K38" s="181">
        <f>E38*K37</f>
        <v>0</v>
      </c>
      <c r="L38" s="181">
        <f>E38*L37</f>
        <v>0</v>
      </c>
      <c r="M38" s="181">
        <f>E38*M37</f>
        <v>0</v>
      </c>
      <c r="N38" s="181">
        <f>E38*N37</f>
        <v>0</v>
      </c>
      <c r="O38" s="181">
        <f>E38*O37</f>
        <v>0</v>
      </c>
      <c r="P38" s="188">
        <f>E38*P37</f>
        <v>0</v>
      </c>
      <c r="Q38" s="188">
        <f>E38*Q37</f>
        <v>0</v>
      </c>
      <c r="R38" s="206">
        <f>E38*R37</f>
        <v>0</v>
      </c>
      <c r="S38" s="182">
        <v>600</v>
      </c>
      <c r="T38" s="183">
        <f t="shared" si="1"/>
        <v>-600</v>
      </c>
      <c r="U38" s="184"/>
      <c r="V38" s="183"/>
      <c r="W38" s="794"/>
      <c r="X38" s="785">
        <f>F38</f>
        <v>0</v>
      </c>
    </row>
    <row r="39" spans="1:28" ht="16.5" hidden="1" customHeight="1" outlineLevel="1" thickBot="1">
      <c r="A39" s="1394"/>
      <c r="B39" s="1394"/>
      <c r="C39" s="185" t="s">
        <v>14549</v>
      </c>
      <c r="D39" s="1334"/>
      <c r="E39" s="519">
        <f>E36</f>
        <v>11.35914</v>
      </c>
      <c r="F39" s="187">
        <f t="shared" si="0"/>
        <v>0</v>
      </c>
      <c r="G39" s="600">
        <f>E39*G38</f>
        <v>0</v>
      </c>
      <c r="H39" s="592">
        <f>E39*H38</f>
        <v>0</v>
      </c>
      <c r="I39" s="592">
        <f>E39*I38</f>
        <v>0</v>
      </c>
      <c r="J39" s="592">
        <f>E39*J38</f>
        <v>0</v>
      </c>
      <c r="K39" s="592">
        <f>E39*K38</f>
        <v>0</v>
      </c>
      <c r="L39" s="592">
        <f>E39*L38</f>
        <v>0</v>
      </c>
      <c r="M39" s="592">
        <f>E39*M38</f>
        <v>0</v>
      </c>
      <c r="N39" s="592">
        <f>E39*N38</f>
        <v>0</v>
      </c>
      <c r="O39" s="592">
        <f>O38*E39</f>
        <v>0</v>
      </c>
      <c r="P39" s="323">
        <f>E39*P38</f>
        <v>0</v>
      </c>
      <c r="Q39" s="323">
        <f>E39*Q38</f>
        <v>0</v>
      </c>
      <c r="R39" s="477">
        <f>E39*R38</f>
        <v>0</v>
      </c>
      <c r="S39" s="182">
        <v>5164.7400000000007</v>
      </c>
      <c r="T39" s="183">
        <f t="shared" si="1"/>
        <v>-5164.7400000000007</v>
      </c>
      <c r="U39" s="184"/>
      <c r="V39" s="183"/>
      <c r="W39" s="795"/>
      <c r="X39" s="613" t="e">
        <f>X38/X37</f>
        <v>#DIV/0!</v>
      </c>
    </row>
    <row r="40" spans="1:28" ht="15.75" hidden="1" customHeight="1">
      <c r="A40" s="1375" t="s">
        <v>14545</v>
      </c>
      <c r="B40" s="1375">
        <v>8</v>
      </c>
      <c r="C40" s="173" t="s">
        <v>14552</v>
      </c>
      <c r="D40" s="1334" t="s">
        <v>14546</v>
      </c>
      <c r="E40" s="661"/>
      <c r="F40" s="179">
        <f t="shared" si="0"/>
        <v>0</v>
      </c>
      <c r="G40" s="205"/>
      <c r="H40" s="188"/>
      <c r="I40" s="188"/>
      <c r="J40" s="188"/>
      <c r="K40" s="255"/>
      <c r="L40" s="188"/>
      <c r="M40" s="188"/>
      <c r="N40" s="188"/>
      <c r="O40" s="188"/>
      <c r="P40" s="188"/>
      <c r="Q40" s="188"/>
      <c r="R40" s="189"/>
      <c r="S40" s="182">
        <v>0</v>
      </c>
      <c r="T40" s="183">
        <f t="shared" si="1"/>
        <v>0</v>
      </c>
      <c r="U40" s="184"/>
      <c r="V40" s="183"/>
      <c r="W40" s="794"/>
      <c r="X40" s="599">
        <f>F40</f>
        <v>0</v>
      </c>
    </row>
    <row r="41" spans="1:28" ht="15.75" hidden="1" customHeight="1" outlineLevel="1">
      <c r="A41" s="1376"/>
      <c r="B41" s="1376"/>
      <c r="C41" s="178" t="s">
        <v>14547</v>
      </c>
      <c r="D41" s="1334" t="s">
        <v>14548</v>
      </c>
      <c r="E41" s="682">
        <v>168</v>
      </c>
      <c r="F41" s="179">
        <f t="shared" si="0"/>
        <v>0</v>
      </c>
      <c r="G41" s="198">
        <f>E41*G40</f>
        <v>0</v>
      </c>
      <c r="H41" s="181">
        <f>E41*H40</f>
        <v>0</v>
      </c>
      <c r="I41" s="181">
        <f>E41*I40</f>
        <v>0</v>
      </c>
      <c r="J41" s="181">
        <f>E41*J40</f>
        <v>0</v>
      </c>
      <c r="K41" s="181">
        <f>E41*K40</f>
        <v>0</v>
      </c>
      <c r="L41" s="181">
        <f>E41*L40</f>
        <v>0</v>
      </c>
      <c r="M41" s="181">
        <f>E41*M40</f>
        <v>0</v>
      </c>
      <c r="N41" s="181">
        <f>E41*N40</f>
        <v>0</v>
      </c>
      <c r="O41" s="181">
        <f>E41*O40</f>
        <v>0</v>
      </c>
      <c r="P41" s="188">
        <f>E41*P40</f>
        <v>0</v>
      </c>
      <c r="Q41" s="188">
        <f>E41*Q40</f>
        <v>0</v>
      </c>
      <c r="R41" s="206">
        <f>E41*R40</f>
        <v>0</v>
      </c>
      <c r="S41" s="182">
        <v>0</v>
      </c>
      <c r="T41" s="183">
        <f t="shared" si="1"/>
        <v>0</v>
      </c>
      <c r="U41" s="184"/>
      <c r="V41" s="183"/>
      <c r="W41" s="794"/>
      <c r="X41" s="785">
        <f>F41</f>
        <v>0</v>
      </c>
    </row>
    <row r="42" spans="1:28" ht="16.5" hidden="1" customHeight="1" outlineLevel="1" thickBot="1">
      <c r="A42" s="1394"/>
      <c r="B42" s="1394"/>
      <c r="C42" s="185" t="s">
        <v>14549</v>
      </c>
      <c r="D42" s="1334"/>
      <c r="E42" s="519">
        <f>E39</f>
        <v>11.35914</v>
      </c>
      <c r="F42" s="187">
        <f t="shared" si="0"/>
        <v>0</v>
      </c>
      <c r="G42" s="600">
        <f>E42*G41</f>
        <v>0</v>
      </c>
      <c r="H42" s="592">
        <f>E42*H41</f>
        <v>0</v>
      </c>
      <c r="I42" s="592">
        <f>E42*I41</f>
        <v>0</v>
      </c>
      <c r="J42" s="592">
        <f>E42*J41</f>
        <v>0</v>
      </c>
      <c r="K42" s="592">
        <f>E42*K41</f>
        <v>0</v>
      </c>
      <c r="L42" s="592">
        <f>E42*L41</f>
        <v>0</v>
      </c>
      <c r="M42" s="592">
        <f>E42*M41</f>
        <v>0</v>
      </c>
      <c r="N42" s="592">
        <f>E42*N41</f>
        <v>0</v>
      </c>
      <c r="O42" s="592">
        <f>O41*E42</f>
        <v>0</v>
      </c>
      <c r="P42" s="323">
        <f>E42*P41</f>
        <v>0</v>
      </c>
      <c r="Q42" s="323">
        <f>E42*Q41</f>
        <v>0</v>
      </c>
      <c r="R42" s="477">
        <f>E42*R41</f>
        <v>0</v>
      </c>
      <c r="S42" s="182">
        <v>0</v>
      </c>
      <c r="T42" s="183">
        <f t="shared" si="1"/>
        <v>0</v>
      </c>
      <c r="U42" s="184"/>
      <c r="V42" s="183"/>
      <c r="W42" s="795"/>
      <c r="X42" s="613" t="e">
        <f>X41/X40</f>
        <v>#DIV/0!</v>
      </c>
    </row>
    <row r="43" spans="1:28" ht="41.25" hidden="1" customHeight="1">
      <c r="A43" s="1375" t="s">
        <v>14545</v>
      </c>
      <c r="B43" s="1375">
        <v>9</v>
      </c>
      <c r="C43" s="173" t="s">
        <v>361</v>
      </c>
      <c r="D43" s="1334" t="s">
        <v>14546</v>
      </c>
      <c r="E43" s="661"/>
      <c r="F43" s="662">
        <f t="shared" si="0"/>
        <v>0</v>
      </c>
      <c r="G43" s="205"/>
      <c r="H43" s="188"/>
      <c r="I43" s="188"/>
      <c r="J43" s="188"/>
      <c r="K43" s="255">
        <v>0</v>
      </c>
      <c r="L43" s="188"/>
      <c r="M43" s="188"/>
      <c r="N43" s="188"/>
      <c r="O43" s="188"/>
      <c r="P43" s="188"/>
      <c r="Q43" s="188">
        <v>0</v>
      </c>
      <c r="R43" s="189"/>
      <c r="S43" s="182">
        <v>3</v>
      </c>
      <c r="T43" s="183">
        <f t="shared" si="1"/>
        <v>-3</v>
      </c>
      <c r="U43" s="184"/>
      <c r="V43" s="183"/>
      <c r="W43" s="794"/>
      <c r="X43" s="599">
        <f>F43</f>
        <v>0</v>
      </c>
    </row>
    <row r="44" spans="1:28" ht="15.75" hidden="1" customHeight="1" outlineLevel="1">
      <c r="A44" s="1376"/>
      <c r="B44" s="1376"/>
      <c r="C44" s="178" t="s">
        <v>14547</v>
      </c>
      <c r="D44" s="1334" t="s">
        <v>14548</v>
      </c>
      <c r="E44" s="682">
        <v>125</v>
      </c>
      <c r="F44" s="662">
        <f t="shared" si="0"/>
        <v>0</v>
      </c>
      <c r="G44" s="198">
        <f>E44*G43</f>
        <v>0</v>
      </c>
      <c r="H44" s="181">
        <f>E44*H43</f>
        <v>0</v>
      </c>
      <c r="I44" s="181">
        <f>E44*I43</f>
        <v>0</v>
      </c>
      <c r="J44" s="181">
        <f>E44*J43</f>
        <v>0</v>
      </c>
      <c r="K44" s="181">
        <f>E44*K43</f>
        <v>0</v>
      </c>
      <c r="L44" s="181"/>
      <c r="M44" s="181">
        <f>E44*M43</f>
        <v>0</v>
      </c>
      <c r="N44" s="181"/>
      <c r="O44" s="181">
        <f>E44*O43</f>
        <v>0</v>
      </c>
      <c r="P44" s="188">
        <f>E44*P43</f>
        <v>0</v>
      </c>
      <c r="Q44" s="188">
        <f>E44*Q43</f>
        <v>0</v>
      </c>
      <c r="R44" s="206">
        <f>E44*R43</f>
        <v>0</v>
      </c>
      <c r="S44" s="182">
        <v>360</v>
      </c>
      <c r="T44" s="183">
        <f t="shared" si="1"/>
        <v>-360</v>
      </c>
      <c r="U44" s="184"/>
      <c r="V44" s="183"/>
      <c r="W44" s="794"/>
      <c r="X44" s="785">
        <f>F44</f>
        <v>0</v>
      </c>
    </row>
    <row r="45" spans="1:28" ht="16.5" hidden="1" customHeight="1" outlineLevel="1" thickBot="1">
      <c r="A45" s="1376"/>
      <c r="B45" s="1376"/>
      <c r="C45" s="185" t="s">
        <v>14549</v>
      </c>
      <c r="D45" s="1331"/>
      <c r="E45" s="655">
        <f>E42</f>
        <v>11.35914</v>
      </c>
      <c r="F45" s="663">
        <f>SUM(G45:R45)</f>
        <v>0</v>
      </c>
      <c r="G45" s="613">
        <f>E45*G44</f>
        <v>0</v>
      </c>
      <c r="H45" s="614">
        <f>E45*H44</f>
        <v>0</v>
      </c>
      <c r="I45" s="614">
        <f>E45*I44</f>
        <v>0</v>
      </c>
      <c r="J45" s="614">
        <f>E45*J44</f>
        <v>0</v>
      </c>
      <c r="K45" s="614">
        <f>E45*K44</f>
        <v>0</v>
      </c>
      <c r="L45" s="614"/>
      <c r="M45" s="614">
        <f>E45*M44</f>
        <v>0</v>
      </c>
      <c r="N45" s="614"/>
      <c r="O45" s="614">
        <f>O44*E45</f>
        <v>0</v>
      </c>
      <c r="P45" s="483">
        <f>E45*P44</f>
        <v>0</v>
      </c>
      <c r="Q45" s="483">
        <f>E45*Q44</f>
        <v>0</v>
      </c>
      <c r="R45" s="484">
        <f>E45*R44</f>
        <v>0</v>
      </c>
      <c r="S45" s="182">
        <v>3098.8440000000001</v>
      </c>
      <c r="T45" s="183">
        <f t="shared" si="1"/>
        <v>-3098.8440000000001</v>
      </c>
      <c r="U45" s="184"/>
      <c r="V45" s="183"/>
      <c r="W45" s="795"/>
      <c r="X45" s="613" t="e">
        <f>X44/X43</f>
        <v>#DIV/0!</v>
      </c>
    </row>
    <row r="46" spans="1:28" ht="37.5" customHeight="1" collapsed="1">
      <c r="A46" s="1381" t="s">
        <v>14555</v>
      </c>
      <c r="B46" s="1393"/>
      <c r="C46" s="1231" t="s">
        <v>14554</v>
      </c>
      <c r="D46" s="1333" t="s">
        <v>14546</v>
      </c>
      <c r="E46" s="1342">
        <f>E47/22</f>
        <v>50</v>
      </c>
      <c r="F46" s="1343">
        <f t="shared" si="0"/>
        <v>2</v>
      </c>
      <c r="G46" s="1290"/>
      <c r="H46" s="1291"/>
      <c r="I46" s="1291"/>
      <c r="J46" s="1291"/>
      <c r="K46" s="1291"/>
      <c r="L46" s="628"/>
      <c r="M46" s="628"/>
      <c r="N46" s="628"/>
      <c r="O46" s="1291">
        <v>0.5</v>
      </c>
      <c r="P46" s="1291">
        <v>0.5</v>
      </c>
      <c r="Q46" s="1291">
        <v>0.5</v>
      </c>
      <c r="R46" s="1307">
        <v>0.5</v>
      </c>
      <c r="S46" s="182">
        <v>15</v>
      </c>
      <c r="T46" s="183">
        <f t="shared" si="1"/>
        <v>-13</v>
      </c>
      <c r="U46" s="1073">
        <v>2</v>
      </c>
      <c r="V46" s="1074">
        <f>U46-F46</f>
        <v>0</v>
      </c>
      <c r="W46" s="794"/>
      <c r="X46" s="599">
        <f>F46</f>
        <v>2</v>
      </c>
      <c r="Z46" s="1448"/>
    </row>
    <row r="47" spans="1:28" outlineLevel="1">
      <c r="A47" s="1382"/>
      <c r="B47" s="1376"/>
      <c r="C47" s="1235" t="s">
        <v>14547</v>
      </c>
      <c r="D47" s="1334" t="s">
        <v>14548</v>
      </c>
      <c r="E47" s="1339">
        <f>U48</f>
        <v>1100</v>
      </c>
      <c r="F47" s="666">
        <f t="shared" si="0"/>
        <v>2090</v>
      </c>
      <c r="G47" s="1247"/>
      <c r="H47" s="1248"/>
      <c r="I47" s="1248"/>
      <c r="J47" s="1248"/>
      <c r="K47" s="1248"/>
      <c r="L47" s="1248"/>
      <c r="M47" s="1248"/>
      <c r="N47" s="1248"/>
      <c r="O47" s="1325">
        <v>66</v>
      </c>
      <c r="P47" s="1325">
        <f>(P17*22-P101-P105-P109)</f>
        <v>682</v>
      </c>
      <c r="Q47" s="1325">
        <f>(Q17*22-Q101-Q105-Q109)</f>
        <v>660</v>
      </c>
      <c r="R47" s="1325">
        <f>(R17*22-R101-R105-R109)</f>
        <v>682</v>
      </c>
      <c r="S47" s="182">
        <v>2663</v>
      </c>
      <c r="T47" s="183">
        <f t="shared" si="1"/>
        <v>-573</v>
      </c>
      <c r="U47" s="1073">
        <v>2200</v>
      </c>
      <c r="V47" s="1074">
        <f>U47-F47</f>
        <v>110</v>
      </c>
      <c r="W47" s="794"/>
      <c r="X47" s="785">
        <f>F47</f>
        <v>2090</v>
      </c>
      <c r="Z47" s="1448"/>
    </row>
    <row r="48" spans="1:28" ht="16.2" outlineLevel="1" thickBot="1">
      <c r="A48" s="1383"/>
      <c r="B48" s="1377"/>
      <c r="C48" s="1236" t="s">
        <v>14549</v>
      </c>
      <c r="D48" s="1335"/>
      <c r="E48" s="1340"/>
      <c r="F48" s="674">
        <f>SUM(G48:R48)</f>
        <v>0</v>
      </c>
      <c r="G48" s="1242">
        <f>E48*G47</f>
        <v>0</v>
      </c>
      <c r="H48" s="1243">
        <f>E48*H47</f>
        <v>0</v>
      </c>
      <c r="I48" s="1243">
        <f>E48*I47</f>
        <v>0</v>
      </c>
      <c r="J48" s="1243">
        <f>E48*J47</f>
        <v>0</v>
      </c>
      <c r="K48" s="1243">
        <f>E48*K47</f>
        <v>0</v>
      </c>
      <c r="L48" s="1243">
        <f>E48*L47</f>
        <v>0</v>
      </c>
      <c r="M48" s="1243">
        <f>E48*M47</f>
        <v>0</v>
      </c>
      <c r="N48" s="1243">
        <f>E48*N47</f>
        <v>0</v>
      </c>
      <c r="O48" s="1243">
        <f>O47*E48</f>
        <v>0</v>
      </c>
      <c r="P48" s="696">
        <f>E48*P47</f>
        <v>0</v>
      </c>
      <c r="Q48" s="696">
        <f>E48*Q47</f>
        <v>0</v>
      </c>
      <c r="R48" s="728">
        <f>E48*R47</f>
        <v>0</v>
      </c>
      <c r="S48" s="182">
        <v>22922.837700000004</v>
      </c>
      <c r="T48" s="183">
        <f t="shared" si="1"/>
        <v>-22922.837700000004</v>
      </c>
      <c r="U48" s="1073">
        <f>U47/U46</f>
        <v>1100</v>
      </c>
      <c r="V48" s="1074"/>
      <c r="W48" s="795"/>
      <c r="X48" s="613">
        <f>X47/X46</f>
        <v>1045</v>
      </c>
      <c r="Y48" s="796"/>
      <c r="Z48" s="1448"/>
      <c r="AA48" s="796"/>
      <c r="AB48" s="796"/>
    </row>
    <row r="49" spans="1:28">
      <c r="A49" s="1391" t="s">
        <v>14555</v>
      </c>
      <c r="B49" s="1376"/>
      <c r="C49" s="1312" t="s">
        <v>14551</v>
      </c>
      <c r="D49" s="1332" t="s">
        <v>14546</v>
      </c>
      <c r="E49" s="716"/>
      <c r="F49" s="214">
        <f t="shared" si="0"/>
        <v>0</v>
      </c>
      <c r="G49" s="601"/>
      <c r="H49" s="497"/>
      <c r="I49" s="497"/>
      <c r="J49" s="497"/>
      <c r="K49" s="497"/>
      <c r="L49" s="497"/>
      <c r="M49" s="497"/>
      <c r="N49" s="497"/>
      <c r="O49" s="497"/>
      <c r="P49" s="497"/>
      <c r="Q49" s="497"/>
      <c r="R49" s="498"/>
      <c r="S49" s="182">
        <v>0</v>
      </c>
      <c r="T49" s="183">
        <f t="shared" si="1"/>
        <v>0</v>
      </c>
      <c r="U49" s="184"/>
      <c r="V49" s="183"/>
      <c r="W49" s="794"/>
      <c r="X49" s="599">
        <f>F49</f>
        <v>0</v>
      </c>
      <c r="Y49" s="796"/>
      <c r="Z49" s="797"/>
      <c r="AA49" s="796"/>
      <c r="AB49" s="796"/>
    </row>
    <row r="50" spans="1:28" outlineLevel="1">
      <c r="A50" s="1391"/>
      <c r="B50" s="1376"/>
      <c r="C50" s="1313" t="s">
        <v>14547</v>
      </c>
      <c r="D50" s="1334" t="s">
        <v>14548</v>
      </c>
      <c r="E50" s="661"/>
      <c r="F50" s="197">
        <f t="shared" si="0"/>
        <v>0</v>
      </c>
      <c r="G50" s="198">
        <f>E50*G49</f>
        <v>0</v>
      </c>
      <c r="H50" s="181">
        <f>E50*H49</f>
        <v>0</v>
      </c>
      <c r="I50" s="181">
        <f>E50*I49</f>
        <v>0</v>
      </c>
      <c r="J50" s="181">
        <f>E50*J49</f>
        <v>0</v>
      </c>
      <c r="K50" s="181">
        <f>E50*K49</f>
        <v>0</v>
      </c>
      <c r="L50" s="181">
        <f>E50*L49</f>
        <v>0</v>
      </c>
      <c r="M50" s="181">
        <f>E50*M49</f>
        <v>0</v>
      </c>
      <c r="N50" s="181">
        <f>E50*N49</f>
        <v>0</v>
      </c>
      <c r="O50" s="181">
        <f>E50*O49</f>
        <v>0</v>
      </c>
      <c r="P50" s="181">
        <f>E50*P49</f>
        <v>0</v>
      </c>
      <c r="Q50" s="181">
        <f>E50*Q49</f>
        <v>0</v>
      </c>
      <c r="R50" s="190">
        <f>E50*R49</f>
        <v>0</v>
      </c>
      <c r="S50" s="182">
        <v>0</v>
      </c>
      <c r="T50" s="183">
        <f t="shared" si="1"/>
        <v>0</v>
      </c>
      <c r="U50" s="184"/>
      <c r="V50" s="183"/>
      <c r="W50" s="794"/>
      <c r="X50" s="785">
        <f>F50</f>
        <v>0</v>
      </c>
      <c r="Y50" s="796"/>
      <c r="Z50" s="798"/>
      <c r="AA50" s="796"/>
      <c r="AB50" s="796"/>
    </row>
    <row r="51" spans="1:28" ht="16.2" outlineLevel="1" thickBot="1">
      <c r="A51" s="1391"/>
      <c r="B51" s="1376"/>
      <c r="C51" s="1314" t="s">
        <v>14549</v>
      </c>
      <c r="D51" s="1331"/>
      <c r="E51" s="1340"/>
      <c r="F51" s="730">
        <f t="shared" si="0"/>
        <v>0</v>
      </c>
      <c r="G51" s="602">
        <f>E51*G50</f>
        <v>0</v>
      </c>
      <c r="H51" s="593">
        <f>E51*H50</f>
        <v>0</v>
      </c>
      <c r="I51" s="593">
        <f>E51*I50</f>
        <v>0</v>
      </c>
      <c r="J51" s="593">
        <f>E51*J50</f>
        <v>0</v>
      </c>
      <c r="K51" s="593">
        <f>E51*K50</f>
        <v>0</v>
      </c>
      <c r="L51" s="593">
        <f>E51*L50</f>
        <v>0</v>
      </c>
      <c r="M51" s="593">
        <f>E51*M50</f>
        <v>0</v>
      </c>
      <c r="N51" s="593">
        <f>E51*N50</f>
        <v>0</v>
      </c>
      <c r="O51" s="593">
        <f>E51*O50</f>
        <v>0</v>
      </c>
      <c r="P51" s="593">
        <f>E51*P50</f>
        <v>0</v>
      </c>
      <c r="Q51" s="593">
        <f>E51*Q50</f>
        <v>0</v>
      </c>
      <c r="R51" s="603">
        <f>E51*R50</f>
        <v>0</v>
      </c>
      <c r="S51" s="182">
        <v>0</v>
      </c>
      <c r="T51" s="183">
        <f t="shared" si="1"/>
        <v>0</v>
      </c>
      <c r="U51" s="184"/>
      <c r="V51" s="183"/>
      <c r="W51" s="795"/>
      <c r="X51" s="613" t="e">
        <f>X50/X49</f>
        <v>#DIV/0!</v>
      </c>
      <c r="Y51" s="796"/>
      <c r="Z51" s="798"/>
      <c r="AA51" s="796"/>
      <c r="AB51" s="796"/>
    </row>
    <row r="52" spans="1:28" ht="48.75" customHeight="1" outlineLevel="1">
      <c r="A52" s="1410" t="s">
        <v>14555</v>
      </c>
      <c r="B52" s="1375"/>
      <c r="C52" s="1231" t="s">
        <v>77944</v>
      </c>
      <c r="D52" s="1232">
        <v>0.33</v>
      </c>
      <c r="E52" s="718" t="s">
        <v>14558</v>
      </c>
      <c r="F52" s="196">
        <f>F53/24</f>
        <v>28.737500000000001</v>
      </c>
      <c r="G52" s="601"/>
      <c r="H52" s="497"/>
      <c r="I52" s="497"/>
      <c r="J52" s="497"/>
      <c r="K52" s="604"/>
      <c r="L52" s="497"/>
      <c r="M52" s="497"/>
      <c r="N52" s="497"/>
      <c r="O52" s="497"/>
      <c r="P52" s="497"/>
      <c r="Q52" s="497"/>
      <c r="R52" s="605"/>
      <c r="S52" s="182">
        <v>0</v>
      </c>
      <c r="T52" s="183">
        <f t="shared" si="1"/>
        <v>28.737500000000001</v>
      </c>
      <c r="U52" s="184"/>
      <c r="V52" s="183"/>
      <c r="W52" s="794"/>
      <c r="X52" s="599">
        <f>F52</f>
        <v>28.737500000000001</v>
      </c>
      <c r="Y52" s="796"/>
      <c r="Z52" s="796"/>
      <c r="AA52" s="796"/>
      <c r="AB52" s="796"/>
    </row>
    <row r="53" spans="1:28" ht="15.75" customHeight="1" outlineLevel="1">
      <c r="A53" s="1382"/>
      <c r="B53" s="1376"/>
      <c r="C53" s="178" t="s">
        <v>14547</v>
      </c>
      <c r="D53" s="1334" t="s">
        <v>14548</v>
      </c>
      <c r="E53" s="661"/>
      <c r="F53" s="1336">
        <f t="shared" si="0"/>
        <v>689.7</v>
      </c>
      <c r="G53" s="1247">
        <f>G47*33%</f>
        <v>0</v>
      </c>
      <c r="H53" s="1237">
        <f t="shared" ref="H53:N53" si="2">H47*33%</f>
        <v>0</v>
      </c>
      <c r="I53" s="1237">
        <f t="shared" si="2"/>
        <v>0</v>
      </c>
      <c r="J53" s="1237">
        <f t="shared" si="2"/>
        <v>0</v>
      </c>
      <c r="K53" s="1237">
        <f t="shared" si="2"/>
        <v>0</v>
      </c>
      <c r="L53" s="1237">
        <f t="shared" si="2"/>
        <v>0</v>
      </c>
      <c r="M53" s="1237">
        <f t="shared" si="2"/>
        <v>0</v>
      </c>
      <c r="N53" s="1237">
        <f t="shared" si="2"/>
        <v>0</v>
      </c>
      <c r="O53" s="1237">
        <f>O47*33%</f>
        <v>21.78</v>
      </c>
      <c r="P53" s="1237">
        <f>P47*33%</f>
        <v>225.06</v>
      </c>
      <c r="Q53" s="1237">
        <f>Q47*33%</f>
        <v>217.8</v>
      </c>
      <c r="R53" s="1283">
        <f>R47*33%</f>
        <v>225.06</v>
      </c>
      <c r="S53" s="182">
        <v>0</v>
      </c>
      <c r="T53" s="183">
        <f t="shared" si="1"/>
        <v>689.7</v>
      </c>
      <c r="U53" s="184"/>
      <c r="V53" s="183"/>
      <c r="W53" s="794"/>
      <c r="X53" s="785">
        <f>F53</f>
        <v>689.7</v>
      </c>
      <c r="Y53" s="796"/>
      <c r="Z53" s="796"/>
      <c r="AA53" s="796"/>
      <c r="AB53" s="796"/>
    </row>
    <row r="54" spans="1:28" ht="16.5" customHeight="1" outlineLevel="1" thickBot="1">
      <c r="A54" s="1382"/>
      <c r="B54" s="1376"/>
      <c r="C54" s="185" t="s">
        <v>14549</v>
      </c>
      <c r="D54" s="1331"/>
      <c r="E54" s="1340"/>
      <c r="F54" s="208">
        <f t="shared" si="0"/>
        <v>0</v>
      </c>
      <c r="G54" s="1250">
        <f>E54*G53</f>
        <v>0</v>
      </c>
      <c r="H54" s="1239">
        <f>E54*H53</f>
        <v>0</v>
      </c>
      <c r="I54" s="1239">
        <f>E54*I53</f>
        <v>0</v>
      </c>
      <c r="J54" s="1239">
        <f>E54*J53</f>
        <v>0</v>
      </c>
      <c r="K54" s="1239">
        <f>E54*K53</f>
        <v>0</v>
      </c>
      <c r="L54" s="1239">
        <f>E54*L53</f>
        <v>0</v>
      </c>
      <c r="M54" s="1239">
        <f>E54*M53</f>
        <v>0</v>
      </c>
      <c r="N54" s="1239">
        <f>E54*N53</f>
        <v>0</v>
      </c>
      <c r="O54" s="1239">
        <f>E54*O53</f>
        <v>0</v>
      </c>
      <c r="P54" s="726">
        <f>E54*P53</f>
        <v>0</v>
      </c>
      <c r="Q54" s="726">
        <f>E54*Q53</f>
        <v>0</v>
      </c>
      <c r="R54" s="727">
        <f>E54*R53</f>
        <v>0</v>
      </c>
      <c r="S54" s="182">
        <v>0</v>
      </c>
      <c r="T54" s="183">
        <f t="shared" si="1"/>
        <v>0</v>
      </c>
      <c r="U54" s="184"/>
      <c r="V54" s="183"/>
      <c r="W54" s="795"/>
      <c r="X54" s="613">
        <f>X53/X52</f>
        <v>24</v>
      </c>
      <c r="Y54" s="796"/>
      <c r="Z54" s="796"/>
      <c r="AA54" s="796"/>
      <c r="AB54" s="796"/>
    </row>
    <row r="55" spans="1:28" ht="36.75" hidden="1" customHeight="1">
      <c r="A55" s="1410" t="s">
        <v>14553</v>
      </c>
      <c r="B55" s="1375"/>
      <c r="C55" s="173" t="s">
        <v>14556</v>
      </c>
      <c r="D55" s="1334" t="s">
        <v>14546</v>
      </c>
      <c r="E55" s="661"/>
      <c r="F55" s="1280">
        <f t="shared" si="0"/>
        <v>0</v>
      </c>
      <c r="G55" s="599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014"/>
      <c r="S55" s="182">
        <v>28</v>
      </c>
      <c r="T55" s="183">
        <f t="shared" si="1"/>
        <v>-28</v>
      </c>
      <c r="U55" s="184"/>
      <c r="V55" s="183"/>
      <c r="W55" s="794"/>
      <c r="X55" s="599">
        <f>F55</f>
        <v>0</v>
      </c>
      <c r="Y55" s="1448"/>
      <c r="Z55" s="1448"/>
      <c r="AA55" s="796"/>
      <c r="AB55" s="796"/>
    </row>
    <row r="56" spans="1:28" hidden="1" outlineLevel="1">
      <c r="A56" s="1382"/>
      <c r="B56" s="1376"/>
      <c r="C56" s="178" t="s">
        <v>14547</v>
      </c>
      <c r="D56" s="1334" t="s">
        <v>14548</v>
      </c>
      <c r="E56" s="682">
        <v>120</v>
      </c>
      <c r="F56" s="197">
        <f t="shared" si="0"/>
        <v>0</v>
      </c>
      <c r="G56" s="198">
        <f>G55*E56</f>
        <v>0</v>
      </c>
      <c r="H56" s="181">
        <f>H55*110</f>
        <v>0</v>
      </c>
      <c r="I56" s="181">
        <f>I55*E56</f>
        <v>0</v>
      </c>
      <c r="J56" s="181">
        <f>J55*E56</f>
        <v>0</v>
      </c>
      <c r="K56" s="181">
        <f>K55*E56</f>
        <v>0</v>
      </c>
      <c r="L56" s="181">
        <f>L55*E56</f>
        <v>0</v>
      </c>
      <c r="M56" s="181">
        <f>M55*E56</f>
        <v>0</v>
      </c>
      <c r="N56" s="181">
        <f>N55*E56</f>
        <v>0</v>
      </c>
      <c r="O56" s="181">
        <f>O55*E56</f>
        <v>0</v>
      </c>
      <c r="P56" s="181">
        <f>P55*E56</f>
        <v>0</v>
      </c>
      <c r="Q56" s="181">
        <f>Q55*E56</f>
        <v>0</v>
      </c>
      <c r="R56" s="190">
        <f>R55*E56</f>
        <v>0</v>
      </c>
      <c r="S56" s="182">
        <v>3803</v>
      </c>
      <c r="T56" s="183">
        <f t="shared" si="1"/>
        <v>-3803</v>
      </c>
      <c r="U56" s="184"/>
      <c r="V56" s="183"/>
      <c r="W56" s="794"/>
      <c r="X56" s="785">
        <f>F56</f>
        <v>0</v>
      </c>
      <c r="Y56" s="1448"/>
      <c r="Z56" s="1448"/>
    </row>
    <row r="57" spans="1:28" ht="16.2" hidden="1" outlineLevel="1" thickBot="1">
      <c r="A57" s="1382"/>
      <c r="B57" s="1376"/>
      <c r="C57" s="185" t="s">
        <v>14549</v>
      </c>
      <c r="D57" s="1331"/>
      <c r="E57" s="519">
        <f>E48</f>
        <v>0</v>
      </c>
      <c r="F57" s="208">
        <f t="shared" si="0"/>
        <v>0</v>
      </c>
      <c r="G57" s="602">
        <f>E57*G56</f>
        <v>0</v>
      </c>
      <c r="H57" s="593">
        <f>E57*H56</f>
        <v>0</v>
      </c>
      <c r="I57" s="593">
        <f>E57*I56</f>
        <v>0</v>
      </c>
      <c r="J57" s="593">
        <f>E57*J56</f>
        <v>0</v>
      </c>
      <c r="K57" s="593">
        <f>E57*K56</f>
        <v>0</v>
      </c>
      <c r="L57" s="593">
        <f>E57*L56</f>
        <v>0</v>
      </c>
      <c r="M57" s="593">
        <f>E57*M56</f>
        <v>0</v>
      </c>
      <c r="N57" s="593">
        <f>E57*N56</f>
        <v>0</v>
      </c>
      <c r="O57" s="593">
        <f>E57*O56</f>
        <v>0</v>
      </c>
      <c r="P57" s="492">
        <f>E57*P56</f>
        <v>0</v>
      </c>
      <c r="Q57" s="492">
        <f>E57*Q56</f>
        <v>0</v>
      </c>
      <c r="R57" s="493">
        <f>E57*R56</f>
        <v>0</v>
      </c>
      <c r="S57" s="182">
        <v>32735.843700000001</v>
      </c>
      <c r="T57" s="183">
        <f t="shared" si="1"/>
        <v>-32735.843700000001</v>
      </c>
      <c r="U57" s="184"/>
      <c r="V57" s="183"/>
      <c r="W57" s="795"/>
      <c r="X57" s="613" t="e">
        <f>X56/X55</f>
        <v>#DIV/0!</v>
      </c>
      <c r="Y57" s="1448"/>
      <c r="Z57" s="1448"/>
    </row>
    <row r="58" spans="1:28" ht="15.75" hidden="1" customHeight="1" outlineLevel="1">
      <c r="A58" s="1399" t="s">
        <v>14557</v>
      </c>
      <c r="B58" s="1393"/>
      <c r="C58" s="282" t="s">
        <v>14508</v>
      </c>
      <c r="D58" s="1262" t="s">
        <v>14558</v>
      </c>
      <c r="E58" s="716"/>
      <c r="F58" s="1281">
        <f>F59/24</f>
        <v>0</v>
      </c>
      <c r="G58" s="606"/>
      <c r="H58" s="607"/>
      <c r="I58" s="607"/>
      <c r="J58" s="607"/>
      <c r="K58" s="607"/>
      <c r="L58" s="607"/>
      <c r="M58" s="607"/>
      <c r="N58" s="607"/>
      <c r="O58" s="607"/>
      <c r="P58" s="608"/>
      <c r="Q58" s="608"/>
      <c r="R58" s="619"/>
      <c r="S58" s="182">
        <v>0</v>
      </c>
      <c r="T58" s="183">
        <f t="shared" si="1"/>
        <v>0</v>
      </c>
      <c r="U58" s="184"/>
      <c r="V58" s="183"/>
      <c r="W58" s="795"/>
      <c r="X58" s="599">
        <f>F58</f>
        <v>0</v>
      </c>
      <c r="Y58" s="797"/>
      <c r="Z58" s="797"/>
    </row>
    <row r="59" spans="1:28" ht="15.75" hidden="1" customHeight="1" outlineLevel="1">
      <c r="A59" s="1400"/>
      <c r="B59" s="1376"/>
      <c r="C59" s="178" t="s">
        <v>14559</v>
      </c>
      <c r="D59" s="1263" t="s">
        <v>14548</v>
      </c>
      <c r="E59" s="519"/>
      <c r="F59" s="197">
        <f>SUM(G59:R59)</f>
        <v>0</v>
      </c>
      <c r="G59" s="600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1284"/>
      <c r="S59" s="182">
        <v>0</v>
      </c>
      <c r="T59" s="183">
        <f t="shared" si="1"/>
        <v>0</v>
      </c>
      <c r="U59" s="184"/>
      <c r="V59" s="183"/>
      <c r="W59" s="795"/>
      <c r="X59" s="785">
        <f>F59</f>
        <v>0</v>
      </c>
      <c r="Y59" s="798"/>
      <c r="Z59" s="798"/>
    </row>
    <row r="60" spans="1:28" ht="16.5" hidden="1" customHeight="1" outlineLevel="1" thickBot="1">
      <c r="A60" s="1401"/>
      <c r="B60" s="1377"/>
      <c r="C60" s="207" t="s">
        <v>14549</v>
      </c>
      <c r="D60" s="195">
        <v>0.5</v>
      </c>
      <c r="E60" s="520">
        <f>E21/2</f>
        <v>5.67957</v>
      </c>
      <c r="F60" s="208">
        <f>SUM(G60:R60)</f>
        <v>0</v>
      </c>
      <c r="G60" s="602">
        <f>E60*G59</f>
        <v>0</v>
      </c>
      <c r="H60" s="593">
        <f>E60*H59</f>
        <v>0</v>
      </c>
      <c r="I60" s="593">
        <f>E60*I59</f>
        <v>0</v>
      </c>
      <c r="J60" s="593">
        <f>E60*J59</f>
        <v>0</v>
      </c>
      <c r="K60" s="593">
        <f>E60*K59</f>
        <v>0</v>
      </c>
      <c r="L60" s="593">
        <f>E60*L59</f>
        <v>0</v>
      </c>
      <c r="M60" s="593">
        <f>E60*M59</f>
        <v>0</v>
      </c>
      <c r="N60" s="593">
        <f>E60*N59</f>
        <v>0</v>
      </c>
      <c r="O60" s="593">
        <f>E60*O59</f>
        <v>0</v>
      </c>
      <c r="P60" s="593">
        <f>E60*P59</f>
        <v>0</v>
      </c>
      <c r="Q60" s="593">
        <f>E60*Q59</f>
        <v>0</v>
      </c>
      <c r="R60" s="603">
        <f>E60*R59</f>
        <v>0</v>
      </c>
      <c r="S60" s="182">
        <v>0</v>
      </c>
      <c r="T60" s="183">
        <f t="shared" si="1"/>
        <v>0</v>
      </c>
      <c r="U60" s="184"/>
      <c r="V60" s="183"/>
      <c r="W60" s="795"/>
      <c r="X60" s="613" t="e">
        <f>X59/X58</f>
        <v>#DIV/0!</v>
      </c>
      <c r="Y60" s="798"/>
      <c r="Z60" s="798"/>
    </row>
    <row r="61" spans="1:28" ht="31.5" customHeight="1" outlineLevel="1">
      <c r="A61" s="1410" t="s">
        <v>14555</v>
      </c>
      <c r="B61" s="1393"/>
      <c r="C61" s="1233" t="s">
        <v>77945</v>
      </c>
      <c r="D61" s="1234">
        <v>0.67</v>
      </c>
      <c r="E61" s="718" t="s">
        <v>14558</v>
      </c>
      <c r="F61" s="196">
        <f>F62/24</f>
        <v>58.345833333333339</v>
      </c>
      <c r="G61" s="609"/>
      <c r="H61" s="610"/>
      <c r="I61" s="610"/>
      <c r="J61" s="610"/>
      <c r="K61" s="610"/>
      <c r="L61" s="610"/>
      <c r="M61" s="610"/>
      <c r="N61" s="610"/>
      <c r="O61" s="610"/>
      <c r="P61" s="532"/>
      <c r="Q61" s="532"/>
      <c r="R61" s="533"/>
      <c r="S61" s="182">
        <v>0</v>
      </c>
      <c r="T61" s="183">
        <f t="shared" si="1"/>
        <v>58.345833333333339</v>
      </c>
      <c r="U61" s="184"/>
      <c r="V61" s="183"/>
      <c r="W61" s="795"/>
      <c r="X61" s="599">
        <f>F61</f>
        <v>58.345833333333339</v>
      </c>
    </row>
    <row r="62" spans="1:28" ht="15.75" customHeight="1" outlineLevel="1">
      <c r="A62" s="1382"/>
      <c r="B62" s="1376"/>
      <c r="C62" s="1235" t="s">
        <v>14559</v>
      </c>
      <c r="D62" s="1334" t="s">
        <v>14548</v>
      </c>
      <c r="E62" s="719"/>
      <c r="F62" s="1336">
        <f t="shared" ref="F62:F80" si="3">SUM(G62:R62)</f>
        <v>1400.3000000000002</v>
      </c>
      <c r="G62" s="1240">
        <f>G47*67%</f>
        <v>0</v>
      </c>
      <c r="H62" s="1241">
        <f t="shared" ref="H62:N62" si="4">H47*67%</f>
        <v>0</v>
      </c>
      <c r="I62" s="1241">
        <f t="shared" si="4"/>
        <v>0</v>
      </c>
      <c r="J62" s="1241">
        <f t="shared" si="4"/>
        <v>0</v>
      </c>
      <c r="K62" s="1241">
        <f t="shared" si="4"/>
        <v>0</v>
      </c>
      <c r="L62" s="1241">
        <f t="shared" si="4"/>
        <v>0</v>
      </c>
      <c r="M62" s="1241">
        <f t="shared" si="4"/>
        <v>0</v>
      </c>
      <c r="N62" s="1241">
        <f t="shared" si="4"/>
        <v>0</v>
      </c>
      <c r="O62" s="1241">
        <f>O47*67%</f>
        <v>44.220000000000006</v>
      </c>
      <c r="P62" s="1241">
        <f>P47*67%</f>
        <v>456.94000000000005</v>
      </c>
      <c r="Q62" s="1241">
        <f>Q47*67%</f>
        <v>442.20000000000005</v>
      </c>
      <c r="R62" s="1244">
        <f>R47*67%</f>
        <v>456.94000000000005</v>
      </c>
      <c r="S62" s="182">
        <v>0</v>
      </c>
      <c r="T62" s="183">
        <f t="shared" si="1"/>
        <v>1400.3000000000002</v>
      </c>
      <c r="U62" s="184"/>
      <c r="V62" s="183"/>
      <c r="W62" s="795"/>
      <c r="X62" s="785">
        <f>F62</f>
        <v>1400.3000000000002</v>
      </c>
    </row>
    <row r="63" spans="1:28" ht="16.5" customHeight="1" outlineLevel="1" thickBot="1">
      <c r="A63" s="1382"/>
      <c r="B63" s="1377"/>
      <c r="C63" s="1236" t="s">
        <v>14549</v>
      </c>
      <c r="D63" s="284"/>
      <c r="E63" s="1341"/>
      <c r="F63" s="208">
        <f t="shared" si="3"/>
        <v>0</v>
      </c>
      <c r="G63" s="1242">
        <f>E63*G62</f>
        <v>0</v>
      </c>
      <c r="H63" s="1243">
        <f>E63*H62</f>
        <v>0</v>
      </c>
      <c r="I63" s="1243">
        <f>E63*I62</f>
        <v>0</v>
      </c>
      <c r="J63" s="1243">
        <f>E63*J62</f>
        <v>0</v>
      </c>
      <c r="K63" s="1243">
        <f>E63*K62</f>
        <v>0</v>
      </c>
      <c r="L63" s="1243">
        <f>E63*L62</f>
        <v>0</v>
      </c>
      <c r="M63" s="1243">
        <f>E63*M62</f>
        <v>0</v>
      </c>
      <c r="N63" s="1243">
        <f>E63*N62</f>
        <v>0</v>
      </c>
      <c r="O63" s="1243">
        <f>E63*O62</f>
        <v>0</v>
      </c>
      <c r="P63" s="696">
        <f>E63*P62</f>
        <v>0</v>
      </c>
      <c r="Q63" s="696">
        <f>E63*Q62</f>
        <v>0</v>
      </c>
      <c r="R63" s="728">
        <f>E63*R62</f>
        <v>0</v>
      </c>
      <c r="S63" s="182">
        <v>0</v>
      </c>
      <c r="T63" s="183">
        <f t="shared" si="1"/>
        <v>0</v>
      </c>
      <c r="U63" s="184"/>
      <c r="V63" s="183"/>
      <c r="W63" s="795"/>
      <c r="X63" s="613">
        <f>X62/X61</f>
        <v>24</v>
      </c>
    </row>
    <row r="64" spans="1:28" ht="14.25" hidden="1" customHeight="1">
      <c r="A64" s="1395" t="s">
        <v>14561</v>
      </c>
      <c r="B64" s="1393">
        <v>16</v>
      </c>
      <c r="C64" s="173" t="s">
        <v>379</v>
      </c>
      <c r="D64" s="1333" t="s">
        <v>14546</v>
      </c>
      <c r="E64" s="472"/>
      <c r="F64" s="196">
        <f t="shared" si="3"/>
        <v>0</v>
      </c>
      <c r="G64" s="601"/>
      <c r="H64" s="497"/>
      <c r="I64" s="497"/>
      <c r="J64" s="497"/>
      <c r="K64" s="604"/>
      <c r="L64" s="497"/>
      <c r="M64" s="497">
        <v>0</v>
      </c>
      <c r="N64" s="497">
        <v>0</v>
      </c>
      <c r="O64" s="497">
        <v>0</v>
      </c>
      <c r="P64" s="497">
        <v>0</v>
      </c>
      <c r="Q64" s="497">
        <v>0</v>
      </c>
      <c r="R64" s="605">
        <v>0</v>
      </c>
      <c r="S64" s="182">
        <v>0</v>
      </c>
      <c r="T64" s="183">
        <f t="shared" si="1"/>
        <v>0</v>
      </c>
      <c r="U64" s="184"/>
      <c r="V64" s="183"/>
      <c r="W64" s="794"/>
      <c r="X64" s="599">
        <f>F64</f>
        <v>0</v>
      </c>
    </row>
    <row r="65" spans="1:24" hidden="1" outlineLevel="1">
      <c r="A65" s="1391"/>
      <c r="B65" s="1376"/>
      <c r="C65" s="178" t="s">
        <v>14547</v>
      </c>
      <c r="D65" s="1334" t="s">
        <v>14548</v>
      </c>
      <c r="E65" s="661">
        <v>120</v>
      </c>
      <c r="F65" s="197">
        <f t="shared" si="3"/>
        <v>0</v>
      </c>
      <c r="G65" s="198">
        <f>E65*G64</f>
        <v>0</v>
      </c>
      <c r="H65" s="181">
        <f>E65*H64</f>
        <v>0</v>
      </c>
      <c r="I65" s="181">
        <f>E65*I64</f>
        <v>0</v>
      </c>
      <c r="J65" s="181">
        <f>E65*J64</f>
        <v>0</v>
      </c>
      <c r="K65" s="181">
        <f>E65*K64</f>
        <v>0</v>
      </c>
      <c r="L65" s="181">
        <f>E65*L64</f>
        <v>0</v>
      </c>
      <c r="M65" s="181">
        <f>E65*M64</f>
        <v>0</v>
      </c>
      <c r="N65" s="181">
        <f>E65*N64</f>
        <v>0</v>
      </c>
      <c r="O65" s="181">
        <f>E65*O64</f>
        <v>0</v>
      </c>
      <c r="P65" s="188">
        <f>E65*P64</f>
        <v>0</v>
      </c>
      <c r="Q65" s="188">
        <f>E65*Q64</f>
        <v>0</v>
      </c>
      <c r="R65" s="206">
        <f>E65*R64</f>
        <v>0</v>
      </c>
      <c r="S65" s="182">
        <v>0</v>
      </c>
      <c r="T65" s="183">
        <f t="shared" si="1"/>
        <v>0</v>
      </c>
      <c r="U65" s="184"/>
      <c r="V65" s="183"/>
      <c r="W65" s="794"/>
      <c r="X65" s="785">
        <f>F65</f>
        <v>0</v>
      </c>
    </row>
    <row r="66" spans="1:24" ht="16.2" hidden="1" outlineLevel="1" thickBot="1">
      <c r="A66" s="1396"/>
      <c r="B66" s="1394"/>
      <c r="C66" s="185" t="s">
        <v>14549</v>
      </c>
      <c r="D66" s="1334"/>
      <c r="E66" s="519">
        <f>E48</f>
        <v>0</v>
      </c>
      <c r="F66" s="199">
        <f t="shared" si="3"/>
        <v>0</v>
      </c>
      <c r="G66" s="600">
        <f>E66*G65</f>
        <v>0</v>
      </c>
      <c r="H66" s="592">
        <f>E66*H65</f>
        <v>0</v>
      </c>
      <c r="I66" s="592">
        <f>E66*I65</f>
        <v>0</v>
      </c>
      <c r="J66" s="592">
        <f>E66*J65</f>
        <v>0</v>
      </c>
      <c r="K66" s="592">
        <f>E66*K65</f>
        <v>0</v>
      </c>
      <c r="L66" s="592">
        <f>E66*L65</f>
        <v>0</v>
      </c>
      <c r="M66" s="592">
        <f>E66*M65</f>
        <v>0</v>
      </c>
      <c r="N66" s="592">
        <f>E66*N65</f>
        <v>0</v>
      </c>
      <c r="O66" s="592">
        <f>O65*E66</f>
        <v>0</v>
      </c>
      <c r="P66" s="323">
        <f>E66*P65</f>
        <v>0</v>
      </c>
      <c r="Q66" s="323">
        <f>E66*Q65</f>
        <v>0</v>
      </c>
      <c r="R66" s="477">
        <f>E66*R65</f>
        <v>0</v>
      </c>
      <c r="S66" s="182">
        <v>0</v>
      </c>
      <c r="T66" s="183">
        <f t="shared" si="1"/>
        <v>0</v>
      </c>
      <c r="U66" s="184"/>
      <c r="V66" s="183"/>
      <c r="W66" s="795"/>
      <c r="X66" s="613" t="e">
        <f>X65/X64</f>
        <v>#DIV/0!</v>
      </c>
    </row>
    <row r="67" spans="1:24" ht="18" hidden="1" customHeight="1">
      <c r="A67" s="1386" t="s">
        <v>14561</v>
      </c>
      <c r="B67" s="1375">
        <v>17</v>
      </c>
      <c r="C67" s="173" t="s">
        <v>14562</v>
      </c>
      <c r="D67" s="1334" t="s">
        <v>14546</v>
      </c>
      <c r="E67" s="661"/>
      <c r="F67" s="197">
        <f t="shared" si="3"/>
        <v>0</v>
      </c>
      <c r="G67" s="205"/>
      <c r="H67" s="188"/>
      <c r="I67" s="188"/>
      <c r="J67" s="188"/>
      <c r="K67" s="255"/>
      <c r="L67" s="188"/>
      <c r="M67" s="188"/>
      <c r="N67" s="188"/>
      <c r="O67" s="188"/>
      <c r="P67" s="188"/>
      <c r="Q67" s="188"/>
      <c r="R67" s="189"/>
      <c r="S67" s="182">
        <v>0</v>
      </c>
      <c r="T67" s="183">
        <f t="shared" si="1"/>
        <v>0</v>
      </c>
      <c r="U67" s="184"/>
      <c r="V67" s="183"/>
      <c r="W67" s="794"/>
      <c r="X67" s="599">
        <f>F67</f>
        <v>0</v>
      </c>
    </row>
    <row r="68" spans="1:24" hidden="1" outlineLevel="1">
      <c r="A68" s="1391"/>
      <c r="B68" s="1376"/>
      <c r="C68" s="178" t="s">
        <v>14547</v>
      </c>
      <c r="D68" s="1334" t="s">
        <v>14548</v>
      </c>
      <c r="E68" s="682">
        <v>135</v>
      </c>
      <c r="F68" s="197">
        <f t="shared" si="3"/>
        <v>0</v>
      </c>
      <c r="G68" s="198">
        <f>E68*G67</f>
        <v>0</v>
      </c>
      <c r="H68" s="181">
        <f>E68*H67</f>
        <v>0</v>
      </c>
      <c r="I68" s="181">
        <f>E68*I67</f>
        <v>0</v>
      </c>
      <c r="J68" s="181">
        <f>E68*J67</f>
        <v>0</v>
      </c>
      <c r="K68" s="181">
        <f>E68*K67</f>
        <v>0</v>
      </c>
      <c r="L68" s="181">
        <f>E68*L67</f>
        <v>0</v>
      </c>
      <c r="M68" s="181">
        <f>E68*M67</f>
        <v>0</v>
      </c>
      <c r="N68" s="181">
        <f>E68*N67</f>
        <v>0</v>
      </c>
      <c r="O68" s="181">
        <f>E68*O67</f>
        <v>0</v>
      </c>
      <c r="P68" s="188">
        <f>E68*P67</f>
        <v>0</v>
      </c>
      <c r="Q68" s="188">
        <f>E68*Q67</f>
        <v>0</v>
      </c>
      <c r="R68" s="206">
        <f>E68*R67</f>
        <v>0</v>
      </c>
      <c r="S68" s="182">
        <v>0</v>
      </c>
      <c r="T68" s="183">
        <f t="shared" si="1"/>
        <v>0</v>
      </c>
      <c r="U68" s="184"/>
      <c r="V68" s="183"/>
      <c r="W68" s="794"/>
      <c r="X68" s="785">
        <f>F68</f>
        <v>0</v>
      </c>
    </row>
    <row r="69" spans="1:24" ht="16.2" hidden="1" outlineLevel="1" thickBot="1">
      <c r="A69" s="1396"/>
      <c r="B69" s="1394"/>
      <c r="C69" s="185" t="s">
        <v>14549</v>
      </c>
      <c r="D69" s="1334"/>
      <c r="E69" s="519">
        <f>E57</f>
        <v>0</v>
      </c>
      <c r="F69" s="199">
        <f t="shared" si="3"/>
        <v>0</v>
      </c>
      <c r="G69" s="600">
        <f>E69*G68</f>
        <v>0</v>
      </c>
      <c r="H69" s="592">
        <f>E69*H68</f>
        <v>0</v>
      </c>
      <c r="I69" s="592">
        <f>E69*I68</f>
        <v>0</v>
      </c>
      <c r="J69" s="592">
        <f>E69*J68</f>
        <v>0</v>
      </c>
      <c r="K69" s="592">
        <f>E69*K68</f>
        <v>0</v>
      </c>
      <c r="L69" s="592">
        <f>E69*L68</f>
        <v>0</v>
      </c>
      <c r="M69" s="592">
        <f>E69*M68</f>
        <v>0</v>
      </c>
      <c r="N69" s="592">
        <f>E69*N68</f>
        <v>0</v>
      </c>
      <c r="O69" s="592">
        <f>O68*E69</f>
        <v>0</v>
      </c>
      <c r="P69" s="323">
        <f>E69*P68</f>
        <v>0</v>
      </c>
      <c r="Q69" s="323">
        <f>E69*Q68</f>
        <v>0</v>
      </c>
      <c r="R69" s="477">
        <f>E69*R68</f>
        <v>0</v>
      </c>
      <c r="S69" s="182">
        <v>0</v>
      </c>
      <c r="T69" s="183">
        <f t="shared" si="1"/>
        <v>0</v>
      </c>
      <c r="U69" s="184"/>
      <c r="V69" s="183"/>
      <c r="W69" s="795"/>
      <c r="X69" s="613" t="e">
        <f>X68/X67</f>
        <v>#DIV/0!</v>
      </c>
    </row>
    <row r="70" spans="1:24" ht="30.75" hidden="1" customHeight="1">
      <c r="A70" s="1386" t="s">
        <v>14561</v>
      </c>
      <c r="B70" s="1375">
        <v>18</v>
      </c>
      <c r="C70" s="173" t="s">
        <v>14563</v>
      </c>
      <c r="D70" s="1334" t="s">
        <v>14546</v>
      </c>
      <c r="E70" s="661"/>
      <c r="F70" s="197">
        <f t="shared" si="3"/>
        <v>0</v>
      </c>
      <c r="G70" s="205">
        <v>0</v>
      </c>
      <c r="H70" s="188">
        <v>0</v>
      </c>
      <c r="I70" s="188">
        <v>0</v>
      </c>
      <c r="J70" s="188">
        <v>0</v>
      </c>
      <c r="K70" s="255">
        <v>0</v>
      </c>
      <c r="L70" s="188">
        <v>0</v>
      </c>
      <c r="M70" s="188">
        <v>0</v>
      </c>
      <c r="N70" s="188">
        <v>0</v>
      </c>
      <c r="O70" s="188">
        <v>0</v>
      </c>
      <c r="P70" s="188">
        <v>0</v>
      </c>
      <c r="Q70" s="188">
        <v>0</v>
      </c>
      <c r="R70" s="189">
        <v>0</v>
      </c>
      <c r="S70" s="182">
        <v>0</v>
      </c>
      <c r="T70" s="183">
        <f t="shared" si="1"/>
        <v>0</v>
      </c>
      <c r="U70" s="184"/>
      <c r="V70" s="183"/>
      <c r="W70" s="794"/>
      <c r="X70" s="599">
        <f>F70</f>
        <v>0</v>
      </c>
    </row>
    <row r="71" spans="1:24" ht="15.75" hidden="1" customHeight="1" outlineLevel="1">
      <c r="A71" s="1391"/>
      <c r="B71" s="1376"/>
      <c r="C71" s="178" t="s">
        <v>14547</v>
      </c>
      <c r="D71" s="1334" t="s">
        <v>14548</v>
      </c>
      <c r="E71" s="661">
        <v>120</v>
      </c>
      <c r="F71" s="197">
        <f t="shared" si="3"/>
        <v>0</v>
      </c>
      <c r="G71" s="198">
        <f>E71*G70</f>
        <v>0</v>
      </c>
      <c r="H71" s="181">
        <f>E71*H70</f>
        <v>0</v>
      </c>
      <c r="I71" s="181">
        <f>E71*I70</f>
        <v>0</v>
      </c>
      <c r="J71" s="181">
        <f>E71*J70</f>
        <v>0</v>
      </c>
      <c r="K71" s="181">
        <f>E71*K70</f>
        <v>0</v>
      </c>
      <c r="L71" s="181">
        <f>E71*L70</f>
        <v>0</v>
      </c>
      <c r="M71" s="181">
        <f>E71*M70</f>
        <v>0</v>
      </c>
      <c r="N71" s="181">
        <f>E71*N70</f>
        <v>0</v>
      </c>
      <c r="O71" s="181">
        <f>E71*O70</f>
        <v>0</v>
      </c>
      <c r="P71" s="188">
        <f>E71*P70</f>
        <v>0</v>
      </c>
      <c r="Q71" s="188">
        <f>E71*Q70</f>
        <v>0</v>
      </c>
      <c r="R71" s="206">
        <f>E71*R70</f>
        <v>0</v>
      </c>
      <c r="S71" s="182">
        <v>0</v>
      </c>
      <c r="T71" s="183">
        <f t="shared" si="1"/>
        <v>0</v>
      </c>
      <c r="U71" s="184"/>
      <c r="V71" s="183"/>
      <c r="W71" s="794"/>
      <c r="X71" s="785">
        <f>F71</f>
        <v>0</v>
      </c>
    </row>
    <row r="72" spans="1:24" ht="16.5" hidden="1" customHeight="1" outlineLevel="1" thickBot="1">
      <c r="A72" s="1396"/>
      <c r="B72" s="1394"/>
      <c r="C72" s="185" t="s">
        <v>14549</v>
      </c>
      <c r="D72" s="1334"/>
      <c r="E72" s="519">
        <f>E66</f>
        <v>0</v>
      </c>
      <c r="F72" s="199">
        <f t="shared" si="3"/>
        <v>0</v>
      </c>
      <c r="G72" s="600">
        <f>E72*G71</f>
        <v>0</v>
      </c>
      <c r="H72" s="592">
        <f>E72*H71</f>
        <v>0</v>
      </c>
      <c r="I72" s="592">
        <f>E72*I71</f>
        <v>0</v>
      </c>
      <c r="J72" s="592">
        <f>E72*J71</f>
        <v>0</v>
      </c>
      <c r="K72" s="592">
        <f>E72*K71</f>
        <v>0</v>
      </c>
      <c r="L72" s="592">
        <f>E72*L71</f>
        <v>0</v>
      </c>
      <c r="M72" s="592">
        <f>E72*M71</f>
        <v>0</v>
      </c>
      <c r="N72" s="592">
        <f>E72*N71</f>
        <v>0</v>
      </c>
      <c r="O72" s="592">
        <f>O71*E72</f>
        <v>0</v>
      </c>
      <c r="P72" s="323">
        <f>E72*P71</f>
        <v>0</v>
      </c>
      <c r="Q72" s="323">
        <f>E72*Q71</f>
        <v>0</v>
      </c>
      <c r="R72" s="477">
        <f>E72*R71</f>
        <v>0</v>
      </c>
      <c r="S72" s="182">
        <v>0</v>
      </c>
      <c r="T72" s="183">
        <f t="shared" si="1"/>
        <v>0</v>
      </c>
      <c r="U72" s="184"/>
      <c r="V72" s="183"/>
      <c r="W72" s="795"/>
      <c r="X72" s="613" t="e">
        <f>X71/X70</f>
        <v>#DIV/0!</v>
      </c>
    </row>
    <row r="73" spans="1:24" hidden="1">
      <c r="A73" s="1386" t="s">
        <v>14561</v>
      </c>
      <c r="B73" s="1375">
        <v>19</v>
      </c>
      <c r="C73" s="173" t="s">
        <v>14564</v>
      </c>
      <c r="D73" s="1334" t="s">
        <v>14546</v>
      </c>
      <c r="E73" s="661"/>
      <c r="F73" s="197">
        <f t="shared" si="3"/>
        <v>0</v>
      </c>
      <c r="G73" s="205"/>
      <c r="H73" s="188"/>
      <c r="I73" s="188"/>
      <c r="J73" s="188"/>
      <c r="K73" s="255"/>
      <c r="L73" s="188"/>
      <c r="M73" s="188"/>
      <c r="N73" s="188"/>
      <c r="O73" s="188"/>
      <c r="P73" s="188"/>
      <c r="Q73" s="188"/>
      <c r="R73" s="189"/>
      <c r="S73" s="182">
        <v>0</v>
      </c>
      <c r="T73" s="183">
        <f t="shared" si="1"/>
        <v>0</v>
      </c>
      <c r="U73" s="184"/>
      <c r="V73" s="183"/>
      <c r="W73" s="794"/>
      <c r="X73" s="599">
        <f>F73</f>
        <v>0</v>
      </c>
    </row>
    <row r="74" spans="1:24" hidden="1" outlineLevel="1">
      <c r="A74" s="1391"/>
      <c r="B74" s="1376"/>
      <c r="C74" s="178" t="s">
        <v>14547</v>
      </c>
      <c r="D74" s="1334" t="s">
        <v>14548</v>
      </c>
      <c r="E74" s="661">
        <v>72</v>
      </c>
      <c r="F74" s="197">
        <f t="shared" si="3"/>
        <v>0</v>
      </c>
      <c r="G74" s="198">
        <f>E74*G73</f>
        <v>0</v>
      </c>
      <c r="H74" s="181">
        <f>E74*H73</f>
        <v>0</v>
      </c>
      <c r="I74" s="181">
        <f>E74*I73</f>
        <v>0</v>
      </c>
      <c r="J74" s="181">
        <f>E74*J73</f>
        <v>0</v>
      </c>
      <c r="K74" s="181">
        <f>E74*K73</f>
        <v>0</v>
      </c>
      <c r="L74" s="181">
        <f>E74*L73</f>
        <v>0</v>
      </c>
      <c r="M74" s="181">
        <f>E74*M73</f>
        <v>0</v>
      </c>
      <c r="N74" s="181">
        <f>E74*N73</f>
        <v>0</v>
      </c>
      <c r="O74" s="181">
        <f>E74*O73</f>
        <v>0</v>
      </c>
      <c r="P74" s="188">
        <f>E74*P73</f>
        <v>0</v>
      </c>
      <c r="Q74" s="188">
        <f>E74*Q73</f>
        <v>0</v>
      </c>
      <c r="R74" s="206">
        <f>E74*R73</f>
        <v>0</v>
      </c>
      <c r="S74" s="182">
        <v>0</v>
      </c>
      <c r="T74" s="183">
        <f t="shared" si="1"/>
        <v>0</v>
      </c>
      <c r="U74" s="184"/>
      <c r="V74" s="183"/>
      <c r="W74" s="794"/>
      <c r="X74" s="785">
        <f>F74</f>
        <v>0</v>
      </c>
    </row>
    <row r="75" spans="1:24" ht="16.2" hidden="1" outlineLevel="1" thickBot="1">
      <c r="A75" s="1396"/>
      <c r="B75" s="1394"/>
      <c r="C75" s="185" t="s">
        <v>14549</v>
      </c>
      <c r="D75" s="1334"/>
      <c r="E75" s="519">
        <f>E69</f>
        <v>0</v>
      </c>
      <c r="F75" s="199">
        <f t="shared" si="3"/>
        <v>0</v>
      </c>
      <c r="G75" s="600">
        <f>E75*G74</f>
        <v>0</v>
      </c>
      <c r="H75" s="592">
        <f>E75*H74</f>
        <v>0</v>
      </c>
      <c r="I75" s="592">
        <f>E75*I74</f>
        <v>0</v>
      </c>
      <c r="J75" s="592">
        <f>E75*J74</f>
        <v>0</v>
      </c>
      <c r="K75" s="592">
        <f>E75*K74</f>
        <v>0</v>
      </c>
      <c r="L75" s="592">
        <f>E75*L74</f>
        <v>0</v>
      </c>
      <c r="M75" s="592">
        <f>E75*M74</f>
        <v>0</v>
      </c>
      <c r="N75" s="592">
        <f>E75*N74</f>
        <v>0</v>
      </c>
      <c r="O75" s="592">
        <f>O74*E75</f>
        <v>0</v>
      </c>
      <c r="P75" s="323">
        <f>E75*P74</f>
        <v>0</v>
      </c>
      <c r="Q75" s="323">
        <f>E75*Q74</f>
        <v>0</v>
      </c>
      <c r="R75" s="477">
        <f>E75*R74</f>
        <v>0</v>
      </c>
      <c r="S75" s="182">
        <v>0</v>
      </c>
      <c r="T75" s="183">
        <f t="shared" si="1"/>
        <v>0</v>
      </c>
      <c r="U75" s="184"/>
      <c r="V75" s="183"/>
      <c r="W75" s="795"/>
      <c r="X75" s="613" t="e">
        <f>X74/X73</f>
        <v>#DIV/0!</v>
      </c>
    </row>
    <row r="76" spans="1:24" hidden="1">
      <c r="A76" s="1386" t="s">
        <v>14557</v>
      </c>
      <c r="B76" s="1375">
        <v>20</v>
      </c>
      <c r="C76" s="173" t="s">
        <v>14565</v>
      </c>
      <c r="D76" s="1334" t="s">
        <v>14546</v>
      </c>
      <c r="E76" s="519"/>
      <c r="F76" s="197">
        <f t="shared" si="3"/>
        <v>0</v>
      </c>
      <c r="G76" s="698"/>
      <c r="H76" s="200"/>
      <c r="I76" s="201"/>
      <c r="J76" s="200">
        <v>0</v>
      </c>
      <c r="K76" s="201"/>
      <c r="L76" s="201">
        <v>0</v>
      </c>
      <c r="M76" s="200">
        <v>0</v>
      </c>
      <c r="N76" s="201"/>
      <c r="O76" s="201"/>
      <c r="P76" s="201"/>
      <c r="Q76" s="201"/>
      <c r="R76" s="202"/>
      <c r="S76" s="182">
        <v>0</v>
      </c>
      <c r="T76" s="183">
        <f t="shared" si="1"/>
        <v>0</v>
      </c>
      <c r="U76" s="184"/>
      <c r="V76" s="183"/>
      <c r="W76" s="794"/>
      <c r="X76" s="599">
        <f>F76</f>
        <v>0</v>
      </c>
    </row>
    <row r="77" spans="1:24" hidden="1" outlineLevel="1">
      <c r="A77" s="1391"/>
      <c r="B77" s="1376"/>
      <c r="C77" s="178" t="s">
        <v>14547</v>
      </c>
      <c r="D77" s="1334" t="s">
        <v>14548</v>
      </c>
      <c r="E77" s="661">
        <v>66</v>
      </c>
      <c r="F77" s="197">
        <f t="shared" si="3"/>
        <v>0</v>
      </c>
      <c r="G77" s="699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f>E77*N76</f>
        <v>0</v>
      </c>
      <c r="O77" s="203">
        <f>E77*O76</f>
        <v>0</v>
      </c>
      <c r="P77" s="497">
        <f>E77*P76</f>
        <v>0</v>
      </c>
      <c r="Q77" s="497">
        <f>E77*Q76</f>
        <v>0</v>
      </c>
      <c r="R77" s="498">
        <v>0</v>
      </c>
      <c r="S77" s="182">
        <v>0</v>
      </c>
      <c r="T77" s="183">
        <f t="shared" si="1"/>
        <v>0</v>
      </c>
      <c r="U77" s="184"/>
      <c r="V77" s="183"/>
      <c r="W77" s="794"/>
      <c r="X77" s="785">
        <f>F77</f>
        <v>0</v>
      </c>
    </row>
    <row r="78" spans="1:24" ht="19.5" hidden="1" customHeight="1" outlineLevel="1" thickBot="1">
      <c r="A78" s="1396"/>
      <c r="B78" s="1394"/>
      <c r="C78" s="185" t="s">
        <v>14549</v>
      </c>
      <c r="D78" s="1334"/>
      <c r="E78" s="519">
        <f>E54</f>
        <v>0</v>
      </c>
      <c r="F78" s="199">
        <f t="shared" si="3"/>
        <v>0</v>
      </c>
      <c r="G78" s="600">
        <f>E78*G77</f>
        <v>0</v>
      </c>
      <c r="H78" s="592">
        <f>E78*H77</f>
        <v>0</v>
      </c>
      <c r="I78" s="592">
        <f>E78*I77</f>
        <v>0</v>
      </c>
      <c r="J78" s="592">
        <f>E78*J77</f>
        <v>0</v>
      </c>
      <c r="K78" s="592">
        <f>E78*K77</f>
        <v>0</v>
      </c>
      <c r="L78" s="592">
        <f>E78*L77</f>
        <v>0</v>
      </c>
      <c r="M78" s="592">
        <f>E78*M77</f>
        <v>0</v>
      </c>
      <c r="N78" s="592">
        <f>E78*N77</f>
        <v>0</v>
      </c>
      <c r="O78" s="592">
        <f>O77*E78</f>
        <v>0</v>
      </c>
      <c r="P78" s="323">
        <f>E78*P77</f>
        <v>0</v>
      </c>
      <c r="Q78" s="323">
        <f>E78*Q77</f>
        <v>0</v>
      </c>
      <c r="R78" s="477">
        <f>E78*R77</f>
        <v>0</v>
      </c>
      <c r="S78" s="182">
        <v>0</v>
      </c>
      <c r="T78" s="183">
        <f t="shared" si="1"/>
        <v>0</v>
      </c>
      <c r="U78" s="184"/>
      <c r="V78" s="183"/>
      <c r="W78" s="795"/>
      <c r="X78" s="613" t="e">
        <f>X77/X76</f>
        <v>#DIV/0!</v>
      </c>
    </row>
    <row r="79" spans="1:24" hidden="1">
      <c r="A79" s="1386" t="s">
        <v>14557</v>
      </c>
      <c r="B79" s="1375">
        <v>21</v>
      </c>
      <c r="C79" s="173" t="s">
        <v>14566</v>
      </c>
      <c r="D79" s="1334" t="s">
        <v>14546</v>
      </c>
      <c r="E79" s="932"/>
      <c r="F79" s="197">
        <f t="shared" si="3"/>
        <v>0</v>
      </c>
      <c r="G79" s="698"/>
      <c r="H79" s="200"/>
      <c r="I79" s="201"/>
      <c r="J79" s="200"/>
      <c r="K79" s="201"/>
      <c r="L79" s="201"/>
      <c r="M79" s="201"/>
      <c r="N79" s="201"/>
      <c r="O79" s="201"/>
      <c r="P79" s="201"/>
      <c r="Q79" s="201"/>
      <c r="R79" s="202"/>
      <c r="S79" s="1282">
        <v>28</v>
      </c>
      <c r="T79" s="204">
        <f t="shared" si="1"/>
        <v>-28</v>
      </c>
      <c r="U79" s="184"/>
      <c r="V79" s="183"/>
      <c r="W79" s="794"/>
      <c r="X79" s="599">
        <f>F79</f>
        <v>0</v>
      </c>
    </row>
    <row r="80" spans="1:24" hidden="1" outlineLevel="1">
      <c r="A80" s="1391"/>
      <c r="B80" s="1376"/>
      <c r="C80" s="178" t="s">
        <v>14547</v>
      </c>
      <c r="D80" s="1334" t="s">
        <v>14548</v>
      </c>
      <c r="E80" s="661">
        <v>96</v>
      </c>
      <c r="F80" s="197">
        <f t="shared" si="3"/>
        <v>0</v>
      </c>
      <c r="G80" s="699">
        <f>E80*G79</f>
        <v>0</v>
      </c>
      <c r="H80" s="933">
        <f>E80*H79</f>
        <v>0</v>
      </c>
      <c r="I80" s="203">
        <f>E80*I79</f>
        <v>0</v>
      </c>
      <c r="J80" s="933">
        <f>E80*J79</f>
        <v>0</v>
      </c>
      <c r="K80" s="203">
        <f>E80*K79</f>
        <v>0</v>
      </c>
      <c r="L80" s="203">
        <f>E80*L79</f>
        <v>0</v>
      </c>
      <c r="M80" s="203">
        <f>E80*M79</f>
        <v>0</v>
      </c>
      <c r="N80" s="203">
        <f>E80*N79</f>
        <v>0</v>
      </c>
      <c r="O80" s="203">
        <f>E80*O79</f>
        <v>0</v>
      </c>
      <c r="P80" s="497">
        <f>E80*P79</f>
        <v>0</v>
      </c>
      <c r="Q80" s="497">
        <f>E80*Q79</f>
        <v>0</v>
      </c>
      <c r="R80" s="498">
        <f>E80*R79</f>
        <v>0</v>
      </c>
      <c r="S80" s="182">
        <v>2769</v>
      </c>
      <c r="T80" s="183">
        <f t="shared" si="1"/>
        <v>-2769</v>
      </c>
      <c r="U80" s="184"/>
      <c r="V80" s="183"/>
      <c r="W80" s="794"/>
      <c r="X80" s="785">
        <f>F80</f>
        <v>0</v>
      </c>
    </row>
    <row r="81" spans="1:24" ht="19.5" hidden="1" customHeight="1" outlineLevel="1" thickBot="1">
      <c r="A81" s="1396"/>
      <c r="B81" s="1394"/>
      <c r="C81" s="185" t="s">
        <v>14549</v>
      </c>
      <c r="D81" s="1334"/>
      <c r="E81" s="519">
        <f>E57</f>
        <v>0</v>
      </c>
      <c r="F81" s="199">
        <f t="shared" ref="F81:F93" si="5">SUM(G81:R81)</f>
        <v>0</v>
      </c>
      <c r="G81" s="600">
        <f>E81*G80</f>
        <v>0</v>
      </c>
      <c r="H81" s="592">
        <f>E81*H80</f>
        <v>0</v>
      </c>
      <c r="I81" s="592">
        <f>E81*I80</f>
        <v>0</v>
      </c>
      <c r="J81" s="592">
        <f>E81*J80</f>
        <v>0</v>
      </c>
      <c r="K81" s="592">
        <f>E81*K80</f>
        <v>0</v>
      </c>
      <c r="L81" s="592">
        <f>E81*L80</f>
        <v>0</v>
      </c>
      <c r="M81" s="592">
        <f>E81*M80</f>
        <v>0</v>
      </c>
      <c r="N81" s="592">
        <f>E81*N80</f>
        <v>0</v>
      </c>
      <c r="O81" s="592">
        <f>O80*E81</f>
        <v>0</v>
      </c>
      <c r="P81" s="323">
        <f>E81*P80</f>
        <v>0</v>
      </c>
      <c r="Q81" s="323">
        <f>E81*Q80</f>
        <v>0</v>
      </c>
      <c r="R81" s="477">
        <f>E81*R80</f>
        <v>0</v>
      </c>
      <c r="S81" s="182">
        <v>23835.275100000006</v>
      </c>
      <c r="T81" s="183">
        <f t="shared" si="1"/>
        <v>-23835.275100000006</v>
      </c>
      <c r="U81" s="184"/>
      <c r="V81" s="183"/>
      <c r="W81" s="795"/>
      <c r="X81" s="613" t="e">
        <f>X80/X79</f>
        <v>#DIV/0!</v>
      </c>
    </row>
    <row r="82" spans="1:24" hidden="1">
      <c r="A82" s="1386" t="s">
        <v>14557</v>
      </c>
      <c r="B82" s="1375">
        <v>22</v>
      </c>
      <c r="C82" s="173" t="s">
        <v>14567</v>
      </c>
      <c r="D82" s="1334" t="s">
        <v>14546</v>
      </c>
      <c r="E82" s="930"/>
      <c r="F82" s="197">
        <f t="shared" si="5"/>
        <v>0</v>
      </c>
      <c r="G82" s="205">
        <v>0</v>
      </c>
      <c r="H82" s="188">
        <v>0</v>
      </c>
      <c r="I82" s="188"/>
      <c r="J82" s="188">
        <v>0</v>
      </c>
      <c r="K82" s="255">
        <v>0</v>
      </c>
      <c r="L82" s="188">
        <v>0</v>
      </c>
      <c r="M82" s="188">
        <v>0</v>
      </c>
      <c r="N82" s="188">
        <v>0</v>
      </c>
      <c r="O82" s="188">
        <v>0</v>
      </c>
      <c r="P82" s="188">
        <v>0</v>
      </c>
      <c r="Q82" s="188">
        <v>0</v>
      </c>
      <c r="R82" s="189">
        <v>0</v>
      </c>
      <c r="S82" s="182">
        <v>0</v>
      </c>
      <c r="T82" s="183">
        <f t="shared" si="1"/>
        <v>0</v>
      </c>
      <c r="U82" s="184"/>
      <c r="V82" s="183"/>
      <c r="W82" s="794"/>
      <c r="X82" s="599">
        <f>F82</f>
        <v>0</v>
      </c>
    </row>
    <row r="83" spans="1:24" hidden="1" outlineLevel="1">
      <c r="A83" s="1391"/>
      <c r="B83" s="1376"/>
      <c r="C83" s="178" t="s">
        <v>14547</v>
      </c>
      <c r="D83" s="1334" t="s">
        <v>14548</v>
      </c>
      <c r="E83" s="661">
        <v>120</v>
      </c>
      <c r="F83" s="197">
        <f t="shared" si="5"/>
        <v>0</v>
      </c>
      <c r="G83" s="198">
        <f>E83*G82</f>
        <v>0</v>
      </c>
      <c r="H83" s="181">
        <f>E83*H82</f>
        <v>0</v>
      </c>
      <c r="I83" s="181">
        <f>E83*I82</f>
        <v>0</v>
      </c>
      <c r="J83" s="181">
        <f>E83*J82</f>
        <v>0</v>
      </c>
      <c r="K83" s="181">
        <f>E83*K82</f>
        <v>0</v>
      </c>
      <c r="L83" s="181">
        <f>E83*L82</f>
        <v>0</v>
      </c>
      <c r="M83" s="181">
        <f>E83*M82</f>
        <v>0</v>
      </c>
      <c r="N83" s="181">
        <f>E83*N82</f>
        <v>0</v>
      </c>
      <c r="O83" s="181">
        <f>E83*O82</f>
        <v>0</v>
      </c>
      <c r="P83" s="188">
        <f>E83*P82</f>
        <v>0</v>
      </c>
      <c r="Q83" s="188">
        <f>E83*Q82</f>
        <v>0</v>
      </c>
      <c r="R83" s="206">
        <f>E83*R82</f>
        <v>0</v>
      </c>
      <c r="S83" s="182">
        <v>0</v>
      </c>
      <c r="T83" s="183">
        <f t="shared" si="1"/>
        <v>0</v>
      </c>
      <c r="U83" s="184"/>
      <c r="V83" s="183"/>
      <c r="W83" s="794"/>
      <c r="X83" s="785">
        <f>F83</f>
        <v>0</v>
      </c>
    </row>
    <row r="84" spans="1:24" ht="16.2" hidden="1" outlineLevel="1" thickBot="1">
      <c r="A84" s="1392"/>
      <c r="B84" s="1377"/>
      <c r="C84" s="207" t="s">
        <v>14549</v>
      </c>
      <c r="D84" s="1335"/>
      <c r="E84" s="520">
        <f>E66</f>
        <v>0</v>
      </c>
      <c r="F84" s="208">
        <f t="shared" si="5"/>
        <v>0</v>
      </c>
      <c r="G84" s="602">
        <f>E84*G83</f>
        <v>0</v>
      </c>
      <c r="H84" s="593">
        <f>E84*H83</f>
        <v>0</v>
      </c>
      <c r="I84" s="593">
        <f>E84*I83</f>
        <v>0</v>
      </c>
      <c r="J84" s="593">
        <f>E84*J83</f>
        <v>0</v>
      </c>
      <c r="K84" s="593">
        <f>E84*K83</f>
        <v>0</v>
      </c>
      <c r="L84" s="593">
        <f>E84*L83</f>
        <v>0</v>
      </c>
      <c r="M84" s="593">
        <f>E84*M83</f>
        <v>0</v>
      </c>
      <c r="N84" s="593">
        <f>E84*N83</f>
        <v>0</v>
      </c>
      <c r="O84" s="593">
        <f>O83*E84</f>
        <v>0</v>
      </c>
      <c r="P84" s="492">
        <f>E84*P83</f>
        <v>0</v>
      </c>
      <c r="Q84" s="492">
        <f>E84*Q83</f>
        <v>0</v>
      </c>
      <c r="R84" s="493">
        <f>E84*R83</f>
        <v>0</v>
      </c>
      <c r="S84" s="182">
        <v>0</v>
      </c>
      <c r="T84" s="183">
        <f t="shared" si="1"/>
        <v>0</v>
      </c>
      <c r="U84" s="184"/>
      <c r="V84" s="183"/>
      <c r="W84" s="795"/>
      <c r="X84" s="613" t="e">
        <f>X83/X82</f>
        <v>#DIV/0!</v>
      </c>
    </row>
    <row r="85" spans="1:24" ht="15.75" hidden="1" customHeight="1">
      <c r="A85" s="1395" t="s">
        <v>14568</v>
      </c>
      <c r="B85" s="1393">
        <v>23</v>
      </c>
      <c r="C85" s="1245" t="s">
        <v>77871</v>
      </c>
      <c r="D85" s="1333" t="s">
        <v>14546</v>
      </c>
      <c r="E85" s="932"/>
      <c r="F85" s="196">
        <f t="shared" si="5"/>
        <v>0</v>
      </c>
      <c r="G85" s="620">
        <v>0</v>
      </c>
      <c r="H85" s="262">
        <v>0</v>
      </c>
      <c r="I85" s="262"/>
      <c r="J85" s="262"/>
      <c r="K85" s="621">
        <v>0</v>
      </c>
      <c r="L85" s="262">
        <v>0</v>
      </c>
      <c r="M85" s="262">
        <v>0</v>
      </c>
      <c r="N85" s="262">
        <v>0</v>
      </c>
      <c r="O85" s="262">
        <v>0</v>
      </c>
      <c r="P85" s="263">
        <v>0</v>
      </c>
      <c r="Q85" s="263">
        <v>0</v>
      </c>
      <c r="R85" s="622">
        <v>0</v>
      </c>
      <c r="S85" s="182">
        <v>0</v>
      </c>
      <c r="T85" s="183">
        <f t="shared" si="1"/>
        <v>0</v>
      </c>
      <c r="U85" s="184"/>
      <c r="V85" s="183"/>
      <c r="W85" s="794"/>
      <c r="X85" s="599">
        <f>F85</f>
        <v>0</v>
      </c>
    </row>
    <row r="86" spans="1:24" ht="15.75" hidden="1" customHeight="1" outlineLevel="1">
      <c r="A86" s="1391"/>
      <c r="B86" s="1376"/>
      <c r="C86" s="178" t="s">
        <v>14547</v>
      </c>
      <c r="D86" s="1334" t="s">
        <v>14548</v>
      </c>
      <c r="E86" s="661">
        <v>144</v>
      </c>
      <c r="F86" s="197">
        <f t="shared" si="5"/>
        <v>0</v>
      </c>
      <c r="G86" s="209">
        <f>E86*G85</f>
        <v>0</v>
      </c>
      <c r="H86" s="210">
        <f>E86*H85</f>
        <v>0</v>
      </c>
      <c r="I86" s="934"/>
      <c r="J86" s="934"/>
      <c r="K86" s="210">
        <f>E86*K85</f>
        <v>0</v>
      </c>
      <c r="L86" s="210">
        <f>E86*L85</f>
        <v>0</v>
      </c>
      <c r="M86" s="210">
        <f>E86*M85</f>
        <v>0</v>
      </c>
      <c r="N86" s="210">
        <f>E86*N85</f>
        <v>0</v>
      </c>
      <c r="O86" s="210">
        <f>E86*O85</f>
        <v>0</v>
      </c>
      <c r="P86" s="264">
        <f>E86*P85</f>
        <v>0</v>
      </c>
      <c r="Q86" s="329">
        <f>E86*Q85</f>
        <v>0</v>
      </c>
      <c r="R86" s="548">
        <f>E86*R85</f>
        <v>0</v>
      </c>
      <c r="S86" s="182">
        <v>0</v>
      </c>
      <c r="T86" s="183">
        <f t="shared" ref="T86:T125" si="6">F86-S86</f>
        <v>0</v>
      </c>
      <c r="U86" s="184"/>
      <c r="V86" s="183"/>
      <c r="W86" s="794"/>
      <c r="X86" s="785">
        <f>F86</f>
        <v>0</v>
      </c>
    </row>
    <row r="87" spans="1:24" ht="15.75" hidden="1" customHeight="1" outlineLevel="1" thickBot="1">
      <c r="A87" s="1396"/>
      <c r="B87" s="1394"/>
      <c r="C87" s="178" t="s">
        <v>14549</v>
      </c>
      <c r="D87" s="1331"/>
      <c r="E87" s="519">
        <f>E69</f>
        <v>0</v>
      </c>
      <c r="F87" s="730">
        <f t="shared" si="5"/>
        <v>0</v>
      </c>
      <c r="G87" s="701">
        <f>E87*G86</f>
        <v>0</v>
      </c>
      <c r="H87" s="702">
        <f>E87*H86</f>
        <v>0</v>
      </c>
      <c r="I87" s="702"/>
      <c r="J87" s="702"/>
      <c r="K87" s="702">
        <f>E87*K86</f>
        <v>0</v>
      </c>
      <c r="L87" s="702">
        <f>E87*L86</f>
        <v>0</v>
      </c>
      <c r="M87" s="702">
        <f>E87*M86</f>
        <v>0</v>
      </c>
      <c r="N87" s="702">
        <f>E87*N86</f>
        <v>0</v>
      </c>
      <c r="O87" s="702">
        <f>O86*E87</f>
        <v>0</v>
      </c>
      <c r="P87" s="551">
        <f>E87*P86</f>
        <v>0</v>
      </c>
      <c r="Q87" s="553">
        <f>E87*Q86</f>
        <v>0</v>
      </c>
      <c r="R87" s="703">
        <f>E87*R86</f>
        <v>0</v>
      </c>
      <c r="S87" s="182">
        <v>0</v>
      </c>
      <c r="T87" s="183">
        <f t="shared" si="6"/>
        <v>0</v>
      </c>
      <c r="U87" s="184"/>
      <c r="V87" s="183"/>
      <c r="W87" s="795"/>
      <c r="X87" s="613" t="e">
        <f>X86/X85</f>
        <v>#DIV/0!</v>
      </c>
    </row>
    <row r="88" spans="1:24" ht="15.75" hidden="1" customHeight="1">
      <c r="A88" s="1386" t="s">
        <v>14568</v>
      </c>
      <c r="B88" s="1375"/>
      <c r="C88" s="211" t="s">
        <v>14591</v>
      </c>
      <c r="D88" s="1333" t="s">
        <v>14546</v>
      </c>
      <c r="E88" s="675"/>
      <c r="F88" s="270">
        <f t="shared" si="5"/>
        <v>0</v>
      </c>
      <c r="G88" s="731"/>
      <c r="H88" s="732"/>
      <c r="I88" s="732"/>
      <c r="J88" s="732"/>
      <c r="K88" s="732"/>
      <c r="L88" s="732"/>
      <c r="M88" s="732"/>
      <c r="N88" s="732"/>
      <c r="O88" s="733"/>
      <c r="P88" s="734"/>
      <c r="Q88" s="734"/>
      <c r="R88" s="735"/>
      <c r="S88" s="182"/>
      <c r="T88" s="183"/>
      <c r="U88" s="184"/>
      <c r="V88" s="183"/>
      <c r="W88" s="794"/>
      <c r="X88" s="599"/>
    </row>
    <row r="89" spans="1:24" ht="15.75" hidden="1" customHeight="1" outlineLevel="1">
      <c r="A89" s="1391"/>
      <c r="B89" s="1376"/>
      <c r="C89" s="178" t="s">
        <v>14547</v>
      </c>
      <c r="D89" s="1334" t="s">
        <v>14548</v>
      </c>
      <c r="E89" s="661"/>
      <c r="F89" s="277">
        <f t="shared" si="5"/>
        <v>0</v>
      </c>
      <c r="G89" s="623"/>
      <c r="H89" s="265"/>
      <c r="I89" s="265"/>
      <c r="J89" s="265"/>
      <c r="K89" s="265"/>
      <c r="L89" s="265"/>
      <c r="M89" s="265"/>
      <c r="N89" s="265"/>
      <c r="O89" s="210"/>
      <c r="P89" s="267"/>
      <c r="Q89" s="267"/>
      <c r="R89" s="268"/>
      <c r="S89" s="182"/>
      <c r="T89" s="183"/>
      <c r="U89" s="184"/>
      <c r="V89" s="183"/>
      <c r="W89" s="794"/>
      <c r="X89" s="785"/>
    </row>
    <row r="90" spans="1:24" ht="16.5" hidden="1" customHeight="1" outlineLevel="1" thickBot="1">
      <c r="A90" s="1392"/>
      <c r="B90" s="1377"/>
      <c r="C90" s="207" t="s">
        <v>14597</v>
      </c>
      <c r="D90" s="1335"/>
      <c r="E90" s="935"/>
      <c r="F90" s="674">
        <f t="shared" si="5"/>
        <v>0</v>
      </c>
      <c r="G90" s="624"/>
      <c r="H90" s="625"/>
      <c r="I90" s="625"/>
      <c r="J90" s="625"/>
      <c r="K90" s="625"/>
      <c r="L90" s="625"/>
      <c r="M90" s="625"/>
      <c r="N90" s="736"/>
      <c r="O90" s="737"/>
      <c r="P90" s="281"/>
      <c r="Q90" s="281"/>
      <c r="R90" s="626"/>
      <c r="S90" s="182"/>
      <c r="T90" s="183"/>
      <c r="U90" s="184"/>
      <c r="V90" s="183"/>
      <c r="W90" s="795"/>
      <c r="X90" s="613"/>
    </row>
    <row r="91" spans="1:24" ht="15.75" hidden="1" customHeight="1" outlineLevel="1">
      <c r="A91" s="1384" t="s">
        <v>14568</v>
      </c>
      <c r="B91" s="1393">
        <v>24</v>
      </c>
      <c r="C91" s="282" t="s">
        <v>14570</v>
      </c>
      <c r="D91" s="1332" t="s">
        <v>14546</v>
      </c>
      <c r="E91" s="930"/>
      <c r="F91" s="214">
        <f t="shared" si="5"/>
        <v>0</v>
      </c>
      <c r="G91" s="738">
        <v>0</v>
      </c>
      <c r="H91" s="410">
        <v>0</v>
      </c>
      <c r="I91" s="410">
        <v>0</v>
      </c>
      <c r="J91" s="411"/>
      <c r="K91" s="411"/>
      <c r="L91" s="739">
        <v>0</v>
      </c>
      <c r="M91" s="410">
        <v>0</v>
      </c>
      <c r="N91" s="410">
        <v>0</v>
      </c>
      <c r="O91" s="410">
        <v>0</v>
      </c>
      <c r="P91" s="411">
        <v>0</v>
      </c>
      <c r="Q91" s="411">
        <v>0</v>
      </c>
      <c r="R91" s="740">
        <v>0</v>
      </c>
      <c r="S91" s="182">
        <v>6</v>
      </c>
      <c r="T91" s="183">
        <f t="shared" si="6"/>
        <v>-6</v>
      </c>
      <c r="U91" s="184"/>
      <c r="V91" s="183"/>
      <c r="W91" s="795"/>
      <c r="X91" s="500">
        <f>F91</f>
        <v>0</v>
      </c>
    </row>
    <row r="92" spans="1:24" ht="15.75" hidden="1" customHeight="1" outlineLevel="1">
      <c r="A92" s="1385"/>
      <c r="B92" s="1376"/>
      <c r="C92" s="178" t="s">
        <v>14547</v>
      </c>
      <c r="D92" s="1334" t="s">
        <v>14548</v>
      </c>
      <c r="E92" s="661">
        <v>120</v>
      </c>
      <c r="F92" s="197">
        <f t="shared" si="5"/>
        <v>0</v>
      </c>
      <c r="G92" s="209">
        <f>E92*G91</f>
        <v>0</v>
      </c>
      <c r="H92" s="210">
        <f>E92*H91</f>
        <v>0</v>
      </c>
      <c r="I92" s="210">
        <f>E92*I91</f>
        <v>0</v>
      </c>
      <c r="J92" s="210">
        <f>E92*J91</f>
        <v>0</v>
      </c>
      <c r="K92" s="210">
        <f>E92*K91</f>
        <v>0</v>
      </c>
      <c r="L92" s="210">
        <f>E92*L91</f>
        <v>0</v>
      </c>
      <c r="M92" s="210">
        <f>E92*M91</f>
        <v>0</v>
      </c>
      <c r="N92" s="210">
        <f>E92*N91</f>
        <v>0</v>
      </c>
      <c r="O92" s="210">
        <f>E92*O91</f>
        <v>0</v>
      </c>
      <c r="P92" s="264">
        <f>E92*P91</f>
        <v>0</v>
      </c>
      <c r="Q92" s="329">
        <f>E92*Q91</f>
        <v>0</v>
      </c>
      <c r="R92" s="548">
        <f>E92*R91</f>
        <v>0</v>
      </c>
      <c r="S92" s="182">
        <v>730</v>
      </c>
      <c r="T92" s="183">
        <f t="shared" si="6"/>
        <v>-730</v>
      </c>
      <c r="U92" s="184"/>
      <c r="V92" s="183"/>
      <c r="W92" s="795"/>
      <c r="X92" s="787">
        <f>F92</f>
        <v>0</v>
      </c>
    </row>
    <row r="93" spans="1:24" ht="16.5" hidden="1" customHeight="1" outlineLevel="1" thickBot="1">
      <c r="A93" s="1390"/>
      <c r="B93" s="1377"/>
      <c r="C93" s="207" t="s">
        <v>14549</v>
      </c>
      <c r="D93" s="1335"/>
      <c r="E93" s="520">
        <f>E72</f>
        <v>0</v>
      </c>
      <c r="F93" s="208">
        <f t="shared" si="5"/>
        <v>0</v>
      </c>
      <c r="G93" s="624">
        <f>D93*G91</f>
        <v>0</v>
      </c>
      <c r="H93" s="625">
        <f>D93*H91</f>
        <v>0</v>
      </c>
      <c r="I93" s="625">
        <f>D93*I91</f>
        <v>0</v>
      </c>
      <c r="J93" s="625">
        <f>D93*J91</f>
        <v>0</v>
      </c>
      <c r="K93" s="625">
        <f>D93*K91</f>
        <v>0</v>
      </c>
      <c r="L93" s="625">
        <f>D93*L91</f>
        <v>0</v>
      </c>
      <c r="M93" s="625">
        <f>D93*M91</f>
        <v>0</v>
      </c>
      <c r="N93" s="625">
        <f>D93*N91</f>
        <v>0</v>
      </c>
      <c r="O93" s="625">
        <f>D93*O91</f>
        <v>0</v>
      </c>
      <c r="P93" s="280">
        <f>D93*P91</f>
        <v>0</v>
      </c>
      <c r="Q93" s="281">
        <f>D93*Q91</f>
        <v>0</v>
      </c>
      <c r="R93" s="626">
        <f>D93*R91</f>
        <v>0</v>
      </c>
      <c r="S93" s="182">
        <v>8096.0519999999997</v>
      </c>
      <c r="T93" s="183">
        <f t="shared" si="6"/>
        <v>-8096.0519999999997</v>
      </c>
      <c r="U93" s="184"/>
      <c r="V93" s="183"/>
      <c r="W93" s="795"/>
      <c r="X93" s="788" t="e">
        <f>X92/X91</f>
        <v>#DIV/0!</v>
      </c>
    </row>
    <row r="94" spans="1:24" ht="31.5" hidden="1" customHeight="1" outlineLevel="1">
      <c r="A94" s="1384" t="s">
        <v>14569</v>
      </c>
      <c r="B94" s="1393">
        <v>25</v>
      </c>
      <c r="C94" s="282" t="s">
        <v>14508</v>
      </c>
      <c r="D94" s="1262" t="s">
        <v>14558</v>
      </c>
      <c r="E94" s="721"/>
      <c r="F94" s="1281">
        <f>F95/24</f>
        <v>0</v>
      </c>
      <c r="G94" s="606"/>
      <c r="H94" s="607"/>
      <c r="I94" s="607"/>
      <c r="J94" s="607"/>
      <c r="K94" s="607"/>
      <c r="L94" s="607"/>
      <c r="M94" s="607"/>
      <c r="N94" s="607"/>
      <c r="O94" s="607"/>
      <c r="P94" s="608"/>
      <c r="Q94" s="608"/>
      <c r="R94" s="619"/>
      <c r="S94" s="679">
        <v>0</v>
      </c>
      <c r="T94" s="183">
        <f t="shared" si="6"/>
        <v>0</v>
      </c>
      <c r="U94" s="212"/>
      <c r="V94" s="183"/>
      <c r="W94" s="795"/>
      <c r="X94" s="786"/>
    </row>
    <row r="95" spans="1:24" ht="15.75" hidden="1" customHeight="1" outlineLevel="1">
      <c r="A95" s="1385"/>
      <c r="B95" s="1376"/>
      <c r="C95" s="178" t="s">
        <v>14559</v>
      </c>
      <c r="D95" s="1263" t="s">
        <v>14548</v>
      </c>
      <c r="E95" s="722"/>
      <c r="F95" s="197">
        <f>SUM(G95:R95)</f>
        <v>0</v>
      </c>
      <c r="G95" s="600"/>
      <c r="H95" s="592"/>
      <c r="I95" s="592"/>
      <c r="J95" s="592"/>
      <c r="K95" s="592"/>
      <c r="L95" s="592"/>
      <c r="M95" s="592"/>
      <c r="N95" s="592"/>
      <c r="O95" s="592"/>
      <c r="P95" s="323"/>
      <c r="Q95" s="323"/>
      <c r="R95" s="477"/>
      <c r="S95" s="679">
        <v>0</v>
      </c>
      <c r="T95" s="183">
        <f t="shared" si="6"/>
        <v>0</v>
      </c>
      <c r="U95" s="212"/>
      <c r="V95" s="183"/>
      <c r="W95" s="795"/>
      <c r="X95" s="786"/>
    </row>
    <row r="96" spans="1:24" ht="16.5" hidden="1" customHeight="1" outlineLevel="1" thickBot="1">
      <c r="A96" s="1390"/>
      <c r="B96" s="1377"/>
      <c r="C96" s="207" t="s">
        <v>14549</v>
      </c>
      <c r="D96" s="195">
        <v>0.5</v>
      </c>
      <c r="E96" s="936"/>
      <c r="F96" s="208">
        <f>SUM(G96:R96)</f>
        <v>0</v>
      </c>
      <c r="G96" s="602"/>
      <c r="H96" s="593"/>
      <c r="I96" s="593"/>
      <c r="J96" s="593"/>
      <c r="K96" s="593"/>
      <c r="L96" s="593"/>
      <c r="M96" s="593"/>
      <c r="N96" s="593"/>
      <c r="O96" s="593"/>
      <c r="P96" s="593"/>
      <c r="Q96" s="593"/>
      <c r="R96" s="603"/>
      <c r="S96" s="679">
        <v>0</v>
      </c>
      <c r="T96" s="183">
        <f t="shared" si="6"/>
        <v>0</v>
      </c>
      <c r="U96" s="212"/>
      <c r="V96" s="183"/>
      <c r="W96" s="795"/>
      <c r="X96" s="786"/>
    </row>
    <row r="97" spans="1:28" s="215" customFormat="1" hidden="1">
      <c r="A97" s="1384" t="s">
        <v>14569</v>
      </c>
      <c r="B97" s="1393">
        <v>26</v>
      </c>
      <c r="C97" s="282" t="s">
        <v>14560</v>
      </c>
      <c r="D97" s="1262" t="s">
        <v>14558</v>
      </c>
      <c r="E97" s="721"/>
      <c r="F97" s="1281">
        <f>F98/24</f>
        <v>0</v>
      </c>
      <c r="G97" s="609"/>
      <c r="H97" s="610"/>
      <c r="I97" s="610"/>
      <c r="J97" s="610"/>
      <c r="K97" s="610"/>
      <c r="L97" s="610"/>
      <c r="M97" s="610"/>
      <c r="N97" s="610"/>
      <c r="O97" s="610"/>
      <c r="P97" s="532"/>
      <c r="Q97" s="532"/>
      <c r="R97" s="533"/>
      <c r="S97" s="679">
        <v>0</v>
      </c>
      <c r="T97" s="183">
        <f t="shared" si="6"/>
        <v>0</v>
      </c>
      <c r="U97" s="212"/>
      <c r="V97" s="183"/>
      <c r="W97" s="795"/>
      <c r="X97" s="786"/>
      <c r="Y97" s="790"/>
      <c r="Z97" s="789"/>
      <c r="AA97" s="789"/>
      <c r="AB97" s="789"/>
    </row>
    <row r="98" spans="1:28" s="835" customFormat="1" ht="16.2" hidden="1" outlineLevel="1" thickBot="1">
      <c r="A98" s="1385"/>
      <c r="B98" s="1376"/>
      <c r="C98" s="178" t="s">
        <v>14559</v>
      </c>
      <c r="D98" s="1263" t="s">
        <v>14548</v>
      </c>
      <c r="E98" s="722"/>
      <c r="F98" s="197">
        <f>SUM(G98:R98)</f>
        <v>0</v>
      </c>
      <c r="G98" s="600"/>
      <c r="H98" s="592"/>
      <c r="I98" s="592"/>
      <c r="J98" s="592"/>
      <c r="K98" s="592"/>
      <c r="L98" s="592"/>
      <c r="M98" s="592"/>
      <c r="N98" s="592"/>
      <c r="O98" s="592"/>
      <c r="P98" s="323"/>
      <c r="Q98" s="323"/>
      <c r="R98" s="477"/>
      <c r="S98" s="679">
        <v>0</v>
      </c>
      <c r="T98" s="183">
        <f t="shared" si="6"/>
        <v>0</v>
      </c>
      <c r="U98" s="212"/>
      <c r="V98" s="183"/>
      <c r="W98" s="795"/>
      <c r="X98" s="786"/>
      <c r="Y98" s="790"/>
      <c r="Z98" s="791"/>
      <c r="AA98" s="791"/>
      <c r="AB98" s="791"/>
    </row>
    <row r="99" spans="1:28" s="835" customFormat="1" ht="16.2" hidden="1" outlineLevel="1" thickBot="1">
      <c r="A99" s="1390"/>
      <c r="B99" s="1377"/>
      <c r="C99" s="207" t="s">
        <v>14549</v>
      </c>
      <c r="D99" s="195">
        <v>0.33</v>
      </c>
      <c r="E99" s="931"/>
      <c r="F99" s="208">
        <f>SUM(G99:R99)</f>
        <v>0</v>
      </c>
      <c r="G99" s="613"/>
      <c r="H99" s="614"/>
      <c r="I99" s="614"/>
      <c r="J99" s="614"/>
      <c r="K99" s="614"/>
      <c r="L99" s="614"/>
      <c r="M99" s="614"/>
      <c r="N99" s="614"/>
      <c r="O99" s="614"/>
      <c r="P99" s="614"/>
      <c r="Q99" s="614"/>
      <c r="R99" s="618"/>
      <c r="S99" s="679">
        <v>0</v>
      </c>
      <c r="T99" s="183">
        <f t="shared" si="6"/>
        <v>0</v>
      </c>
      <c r="U99" s="212"/>
      <c r="V99" s="183"/>
      <c r="W99" s="795"/>
      <c r="X99" s="363" t="s">
        <v>14555</v>
      </c>
      <c r="Y99" s="790"/>
      <c r="Z99" s="791"/>
      <c r="AA99" s="791"/>
      <c r="AB99" s="791"/>
    </row>
    <row r="100" spans="1:28" s="215" customFormat="1" hidden="1">
      <c r="A100" s="1382" t="s">
        <v>14571</v>
      </c>
      <c r="B100" s="1379"/>
      <c r="C100" s="1315" t="s">
        <v>14572</v>
      </c>
      <c r="D100" s="213" t="s">
        <v>14546</v>
      </c>
      <c r="E100" s="723"/>
      <c r="F100" s="196">
        <f>SUM(G100:R100)</f>
        <v>2</v>
      </c>
      <c r="G100" s="627">
        <f>G19+G22+G25+G28+G31+G34+G37+G40+G43+G46+G55</f>
        <v>0</v>
      </c>
      <c r="H100" s="628">
        <f>H19+H22+H25+H28+H31+H34+H37+H40+H43+H46+H55</f>
        <v>0</v>
      </c>
      <c r="I100" s="628">
        <f>I19+I22+I25+I28+I31+I34+I37+I40+I43+I46+I55+I52+I49</f>
        <v>0</v>
      </c>
      <c r="J100" s="628">
        <f>J19+J22+J25+J28+J31+J34+J37+J40+J43+J46+J55+J52+J49</f>
        <v>0</v>
      </c>
      <c r="K100" s="628">
        <f t="shared" ref="K100:P100" si="7">K19+K22+K25+K28+K31+K34+K37+K40+K43+K46+K55</f>
        <v>0</v>
      </c>
      <c r="L100" s="628">
        <f t="shared" si="7"/>
        <v>0</v>
      </c>
      <c r="M100" s="628">
        <f t="shared" si="7"/>
        <v>0</v>
      </c>
      <c r="N100" s="628">
        <f t="shared" si="7"/>
        <v>0</v>
      </c>
      <c r="O100" s="628">
        <f t="shared" si="7"/>
        <v>0.5</v>
      </c>
      <c r="P100" s="628">
        <f t="shared" si="7"/>
        <v>0.5</v>
      </c>
      <c r="Q100" s="628">
        <f>Q19+Q22+Q25+Q28+Q31+Q34+Q37+Q40+Q43+Q46+Q55</f>
        <v>0.5</v>
      </c>
      <c r="R100" s="629">
        <f>R19+R22+R25+R28+R31+R34+R37+R40+R43+R46+R55</f>
        <v>0.5</v>
      </c>
      <c r="S100" s="182">
        <v>58</v>
      </c>
      <c r="T100" s="183">
        <f t="shared" si="6"/>
        <v>-56</v>
      </c>
      <c r="U100" s="184"/>
      <c r="V100" s="183"/>
      <c r="W100" s="795"/>
      <c r="X100" s="658">
        <f>F100</f>
        <v>2</v>
      </c>
      <c r="Y100" s="790"/>
      <c r="Z100" s="789"/>
      <c r="AA100" s="789"/>
      <c r="AB100" s="789"/>
    </row>
    <row r="101" spans="1:28" s="835" customFormat="1" hidden="1" outlineLevel="1">
      <c r="A101" s="1382"/>
      <c r="B101" s="1379"/>
      <c r="C101" s="1235" t="s">
        <v>14573</v>
      </c>
      <c r="D101" s="217" t="s">
        <v>14548</v>
      </c>
      <c r="E101" s="682"/>
      <c r="F101" s="197">
        <f>SUM(G101:R101)</f>
        <v>0</v>
      </c>
      <c r="G101" s="630">
        <f>G20+G23+G26+G29+G32+G35+G38+G41+G44+G50+G56</f>
        <v>0</v>
      </c>
      <c r="H101" s="631">
        <f t="shared" ref="H101:R101" si="8">H20+H23+H26+H29+H32+H35+H38+H41+H44+H50+H56</f>
        <v>0</v>
      </c>
      <c r="I101" s="631">
        <f t="shared" si="8"/>
        <v>0</v>
      </c>
      <c r="J101" s="631">
        <f t="shared" si="8"/>
        <v>0</v>
      </c>
      <c r="K101" s="631">
        <f t="shared" si="8"/>
        <v>0</v>
      </c>
      <c r="L101" s="631">
        <f t="shared" si="8"/>
        <v>0</v>
      </c>
      <c r="M101" s="631">
        <f t="shared" si="8"/>
        <v>0</v>
      </c>
      <c r="N101" s="631">
        <f t="shared" si="8"/>
        <v>0</v>
      </c>
      <c r="O101" s="631">
        <f t="shared" si="8"/>
        <v>0</v>
      </c>
      <c r="P101" s="631">
        <f t="shared" si="8"/>
        <v>0</v>
      </c>
      <c r="Q101" s="631">
        <f t="shared" si="8"/>
        <v>0</v>
      </c>
      <c r="R101" s="632">
        <f t="shared" si="8"/>
        <v>0</v>
      </c>
      <c r="S101" s="182">
        <v>4573</v>
      </c>
      <c r="T101" s="183">
        <f t="shared" si="6"/>
        <v>-4573</v>
      </c>
      <c r="U101" s="184"/>
      <c r="V101" s="183"/>
      <c r="W101" s="795"/>
      <c r="X101" s="937">
        <f>F101</f>
        <v>0</v>
      </c>
      <c r="Y101" s="790"/>
      <c r="Z101" s="791"/>
      <c r="AA101" s="791"/>
      <c r="AB101" s="791"/>
    </row>
    <row r="102" spans="1:28" s="835" customFormat="1" ht="16.2" hidden="1" outlineLevel="1" thickBot="1">
      <c r="A102" s="1382"/>
      <c r="B102" s="1379"/>
      <c r="C102" s="1235" t="s">
        <v>14574</v>
      </c>
      <c r="D102" s="217" t="s">
        <v>14575</v>
      </c>
      <c r="E102" s="691" t="s">
        <v>14575</v>
      </c>
      <c r="F102" s="199">
        <f>SUM(G102:R102)/12</f>
        <v>0</v>
      </c>
      <c r="G102" s="474">
        <f>G101/(G17*22)</f>
        <v>0</v>
      </c>
      <c r="H102" s="597">
        <f>H101/(H17*22)</f>
        <v>0</v>
      </c>
      <c r="I102" s="597">
        <f t="shared" ref="I102:P102" si="9">I101/(I17*22)</f>
        <v>0</v>
      </c>
      <c r="J102" s="597">
        <f>J101/(J17*22)</f>
        <v>0</v>
      </c>
      <c r="K102" s="597">
        <f t="shared" si="9"/>
        <v>0</v>
      </c>
      <c r="L102" s="597">
        <f t="shared" si="9"/>
        <v>0</v>
      </c>
      <c r="M102" s="597">
        <f t="shared" si="9"/>
        <v>0</v>
      </c>
      <c r="N102" s="597">
        <f t="shared" si="9"/>
        <v>0</v>
      </c>
      <c r="O102" s="597">
        <f t="shared" si="9"/>
        <v>0</v>
      </c>
      <c r="P102" s="597">
        <f t="shared" si="9"/>
        <v>0</v>
      </c>
      <c r="Q102" s="597">
        <f>Q101/(Q17*22)</f>
        <v>0</v>
      </c>
      <c r="R102" s="598">
        <f>R101/(R17*22)</f>
        <v>0</v>
      </c>
      <c r="S102" s="182">
        <v>0.56863476253075806</v>
      </c>
      <c r="T102" s="183">
        <f t="shared" si="6"/>
        <v>-0.56863476253075806</v>
      </c>
      <c r="U102" s="184"/>
      <c r="V102" s="183"/>
      <c r="W102" s="795"/>
      <c r="X102" s="938">
        <f>X101/X100</f>
        <v>0</v>
      </c>
      <c r="Y102" s="790"/>
      <c r="Z102" s="791"/>
      <c r="AA102" s="791"/>
      <c r="AB102" s="791"/>
    </row>
    <row r="103" spans="1:28" s="215" customFormat="1" ht="16.2" hidden="1" outlineLevel="1" thickBot="1">
      <c r="A103" s="1383"/>
      <c r="B103" s="1380"/>
      <c r="C103" s="218" t="s">
        <v>14549</v>
      </c>
      <c r="D103" s="1330"/>
      <c r="E103" s="688">
        <f>E75</f>
        <v>0</v>
      </c>
      <c r="F103" s="219">
        <f>SUM(G103:R103)</f>
        <v>0</v>
      </c>
      <c r="G103" s="636">
        <f>G21+G24+G27+G30+G33+G36+G39+G42+G45+G48+G57+G54+G63</f>
        <v>0</v>
      </c>
      <c r="H103" s="637">
        <f t="shared" ref="H103:R103" si="10">H21+H24+H27+H30+H33+H36+H39+H42+H45+H48+H57+H54+H63</f>
        <v>0</v>
      </c>
      <c r="I103" s="637">
        <f t="shared" si="10"/>
        <v>0</v>
      </c>
      <c r="J103" s="637">
        <f t="shared" si="10"/>
        <v>0</v>
      </c>
      <c r="K103" s="637">
        <f t="shared" si="10"/>
        <v>0</v>
      </c>
      <c r="L103" s="637">
        <f t="shared" si="10"/>
        <v>0</v>
      </c>
      <c r="M103" s="637">
        <f t="shared" si="10"/>
        <v>0</v>
      </c>
      <c r="N103" s="637">
        <f t="shared" si="10"/>
        <v>0</v>
      </c>
      <c r="O103" s="637">
        <f t="shared" si="10"/>
        <v>0</v>
      </c>
      <c r="P103" s="637">
        <f t="shared" si="10"/>
        <v>0</v>
      </c>
      <c r="Q103" s="637">
        <f t="shared" si="10"/>
        <v>0</v>
      </c>
      <c r="R103" s="638">
        <f t="shared" si="10"/>
        <v>0</v>
      </c>
      <c r="S103" s="182">
        <v>70533.132600000012</v>
      </c>
      <c r="T103" s="183">
        <f t="shared" si="6"/>
        <v>-70533.132600000012</v>
      </c>
      <c r="U103" s="184"/>
      <c r="V103" s="183"/>
      <c r="W103" s="795"/>
      <c r="X103" s="939" t="s">
        <v>14557</v>
      </c>
      <c r="Y103" s="790"/>
      <c r="Z103" s="789"/>
      <c r="AA103" s="789"/>
      <c r="AB103" s="789"/>
    </row>
    <row r="104" spans="1:28" s="215" customFormat="1" ht="15.75" hidden="1" customHeight="1">
      <c r="A104" s="1381" t="s">
        <v>14576</v>
      </c>
      <c r="B104" s="1378"/>
      <c r="C104" s="1231" t="s">
        <v>14577</v>
      </c>
      <c r="D104" s="224" t="s">
        <v>14546</v>
      </c>
      <c r="E104" s="723"/>
      <c r="F104" s="196">
        <f>SUM(G104:R104)</f>
        <v>0</v>
      </c>
      <c r="G104" s="639">
        <f>G64+G67+G70+G73+G79+G82</f>
        <v>0</v>
      </c>
      <c r="H104" s="640">
        <f>H64+H67+H70+H73+H79+H82</f>
        <v>0</v>
      </c>
      <c r="I104" s="640">
        <f>I64+I67+I70+I73+I79+I82+I76</f>
        <v>0</v>
      </c>
      <c r="J104" s="640">
        <f t="shared" ref="J104:R105" si="11">J64+J67+J70+J73+J79+J82+J76</f>
        <v>0</v>
      </c>
      <c r="K104" s="640">
        <f t="shared" si="11"/>
        <v>0</v>
      </c>
      <c r="L104" s="640">
        <f t="shared" si="11"/>
        <v>0</v>
      </c>
      <c r="M104" s="640">
        <f t="shared" si="11"/>
        <v>0</v>
      </c>
      <c r="N104" s="640">
        <f t="shared" si="11"/>
        <v>0</v>
      </c>
      <c r="O104" s="640">
        <f t="shared" si="11"/>
        <v>0</v>
      </c>
      <c r="P104" s="640">
        <f t="shared" si="11"/>
        <v>0</v>
      </c>
      <c r="Q104" s="640">
        <f t="shared" si="11"/>
        <v>0</v>
      </c>
      <c r="R104" s="641">
        <f t="shared" si="11"/>
        <v>0</v>
      </c>
      <c r="S104" s="182">
        <v>28</v>
      </c>
      <c r="T104" s="183">
        <f t="shared" si="6"/>
        <v>-28</v>
      </c>
      <c r="U104" s="184"/>
      <c r="V104" s="183"/>
      <c r="W104" s="795"/>
      <c r="X104" s="658">
        <f>F104</f>
        <v>0</v>
      </c>
      <c r="Y104" s="789"/>
      <c r="Z104" s="789"/>
      <c r="AA104" s="789"/>
      <c r="AB104" s="789"/>
    </row>
    <row r="105" spans="1:28" s="835" customFormat="1" hidden="1" outlineLevel="1">
      <c r="A105" s="1382"/>
      <c r="B105" s="1379"/>
      <c r="C105" s="1235" t="s">
        <v>14578</v>
      </c>
      <c r="D105" s="217" t="s">
        <v>14548</v>
      </c>
      <c r="E105" s="682"/>
      <c r="F105" s="197">
        <f>SUM(G105:R105)</f>
        <v>0</v>
      </c>
      <c r="G105" s="630">
        <f>G65+G68+G71+G74+G80+G83</f>
        <v>0</v>
      </c>
      <c r="H105" s="631">
        <f>H65+H68+H71+H74+H80+H83</f>
        <v>0</v>
      </c>
      <c r="I105" s="631">
        <f>I65+I68+I71+I74+I80+I83+I77</f>
        <v>0</v>
      </c>
      <c r="J105" s="631">
        <f t="shared" si="11"/>
        <v>0</v>
      </c>
      <c r="K105" s="631">
        <f t="shared" si="11"/>
        <v>0</v>
      </c>
      <c r="L105" s="631">
        <f t="shared" si="11"/>
        <v>0</v>
      </c>
      <c r="M105" s="631">
        <f t="shared" si="11"/>
        <v>0</v>
      </c>
      <c r="N105" s="631">
        <f t="shared" si="11"/>
        <v>0</v>
      </c>
      <c r="O105" s="631">
        <f t="shared" si="11"/>
        <v>0</v>
      </c>
      <c r="P105" s="631">
        <f t="shared" si="11"/>
        <v>0</v>
      </c>
      <c r="Q105" s="631">
        <f t="shared" si="11"/>
        <v>0</v>
      </c>
      <c r="R105" s="632">
        <f t="shared" si="11"/>
        <v>0</v>
      </c>
      <c r="S105" s="182">
        <v>2769</v>
      </c>
      <c r="T105" s="183">
        <f t="shared" si="6"/>
        <v>-2769</v>
      </c>
      <c r="U105" s="184"/>
      <c r="V105" s="183"/>
      <c r="W105" s="795"/>
      <c r="X105" s="937">
        <f>F105</f>
        <v>0</v>
      </c>
      <c r="Y105" s="791"/>
      <c r="Z105" s="791"/>
      <c r="AA105" s="791"/>
      <c r="AB105" s="791"/>
    </row>
    <row r="106" spans="1:28" s="835" customFormat="1" ht="16.2" hidden="1" outlineLevel="1" thickBot="1">
      <c r="A106" s="1382"/>
      <c r="B106" s="1379"/>
      <c r="C106" s="1235" t="s">
        <v>14579</v>
      </c>
      <c r="D106" s="217" t="s">
        <v>14575</v>
      </c>
      <c r="E106" s="691" t="s">
        <v>14575</v>
      </c>
      <c r="F106" s="199">
        <f>SUM(G106:R106)/12</f>
        <v>0</v>
      </c>
      <c r="G106" s="474">
        <f>G105/(G17*22)</f>
        <v>0</v>
      </c>
      <c r="H106" s="597">
        <f>H105/(H17*22)</f>
        <v>0</v>
      </c>
      <c r="I106" s="597">
        <f>I105/(I17*22)</f>
        <v>0</v>
      </c>
      <c r="J106" s="597">
        <f t="shared" ref="J106:R106" si="12">J105/(J17*22)</f>
        <v>0</v>
      </c>
      <c r="K106" s="597">
        <f t="shared" si="12"/>
        <v>0</v>
      </c>
      <c r="L106" s="597">
        <f t="shared" si="12"/>
        <v>0</v>
      </c>
      <c r="M106" s="597">
        <f t="shared" si="12"/>
        <v>0</v>
      </c>
      <c r="N106" s="597">
        <f t="shared" si="12"/>
        <v>0</v>
      </c>
      <c r="O106" s="597">
        <f t="shared" si="12"/>
        <v>0</v>
      </c>
      <c r="P106" s="597">
        <f t="shared" si="12"/>
        <v>0</v>
      </c>
      <c r="Q106" s="597">
        <f t="shared" si="12"/>
        <v>0</v>
      </c>
      <c r="R106" s="598">
        <f t="shared" si="12"/>
        <v>0</v>
      </c>
      <c r="S106" s="182">
        <v>0.34409192031550212</v>
      </c>
      <c r="T106" s="183">
        <f t="shared" si="6"/>
        <v>-0.34409192031550212</v>
      </c>
      <c r="U106" s="184"/>
      <c r="V106" s="183"/>
      <c r="W106" s="795"/>
      <c r="X106" s="940" t="e">
        <f>X105/X104</f>
        <v>#DIV/0!</v>
      </c>
      <c r="Y106" s="791"/>
      <c r="Z106" s="791"/>
      <c r="AA106" s="791"/>
      <c r="AB106" s="791"/>
    </row>
    <row r="107" spans="1:28" s="215" customFormat="1" ht="16.5" hidden="1" customHeight="1" outlineLevel="1" thickBot="1">
      <c r="A107" s="1383"/>
      <c r="B107" s="1380"/>
      <c r="C107" s="218" t="s">
        <v>14549</v>
      </c>
      <c r="D107" s="1330"/>
      <c r="E107" s="688">
        <f>E103</f>
        <v>0</v>
      </c>
      <c r="F107" s="219">
        <f>SUM(G107:R107)</f>
        <v>0</v>
      </c>
      <c r="G107" s="636"/>
      <c r="H107" s="637"/>
      <c r="I107" s="637"/>
      <c r="J107" s="637"/>
      <c r="K107" s="637"/>
      <c r="L107" s="637"/>
      <c r="M107" s="637"/>
      <c r="N107" s="637"/>
      <c r="O107" s="637"/>
      <c r="P107" s="637"/>
      <c r="Q107" s="637"/>
      <c r="R107" s="638"/>
      <c r="S107" s="182">
        <v>23835.275100000006</v>
      </c>
      <c r="T107" s="183">
        <f t="shared" si="6"/>
        <v>-23835.275100000006</v>
      </c>
      <c r="U107" s="184"/>
      <c r="V107" s="183"/>
      <c r="W107" s="795"/>
      <c r="X107" s="836" t="s">
        <v>16215</v>
      </c>
      <c r="Y107" s="789"/>
      <c r="Z107" s="789"/>
      <c r="AA107" s="789"/>
      <c r="AB107" s="789"/>
    </row>
    <row r="108" spans="1:28" s="215" customFormat="1" ht="15.75" hidden="1" customHeight="1">
      <c r="A108" s="1381" t="s">
        <v>14580</v>
      </c>
      <c r="B108" s="1378"/>
      <c r="C108" s="1231" t="s">
        <v>14581</v>
      </c>
      <c r="D108" s="224" t="s">
        <v>14546</v>
      </c>
      <c r="E108" s="723"/>
      <c r="F108" s="196">
        <f>SUM(G108:R108)</f>
        <v>0</v>
      </c>
      <c r="G108" s="639">
        <f t="shared" ref="G108:R109" si="13">G85+G91</f>
        <v>0</v>
      </c>
      <c r="H108" s="640">
        <f t="shared" si="13"/>
        <v>0</v>
      </c>
      <c r="I108" s="640">
        <f t="shared" si="13"/>
        <v>0</v>
      </c>
      <c r="J108" s="640">
        <f t="shared" si="13"/>
        <v>0</v>
      </c>
      <c r="K108" s="640">
        <f t="shared" si="13"/>
        <v>0</v>
      </c>
      <c r="L108" s="640">
        <f t="shared" si="13"/>
        <v>0</v>
      </c>
      <c r="M108" s="640">
        <f t="shared" si="13"/>
        <v>0</v>
      </c>
      <c r="N108" s="640">
        <f t="shared" si="13"/>
        <v>0</v>
      </c>
      <c r="O108" s="640">
        <f t="shared" si="13"/>
        <v>0</v>
      </c>
      <c r="P108" s="640">
        <f t="shared" si="13"/>
        <v>0</v>
      </c>
      <c r="Q108" s="640">
        <f t="shared" si="13"/>
        <v>0</v>
      </c>
      <c r="R108" s="641">
        <f t="shared" si="13"/>
        <v>0</v>
      </c>
      <c r="S108" s="182">
        <v>6</v>
      </c>
      <c r="T108" s="183">
        <f t="shared" si="6"/>
        <v>-6</v>
      </c>
      <c r="U108" s="184"/>
      <c r="V108" s="183"/>
      <c r="W108" s="794"/>
      <c r="X108" s="658">
        <f>F108</f>
        <v>0</v>
      </c>
      <c r="Y108" s="789"/>
      <c r="Z108" s="789"/>
      <c r="AA108" s="789"/>
      <c r="AB108" s="789"/>
    </row>
    <row r="109" spans="1:28" s="835" customFormat="1" hidden="1">
      <c r="A109" s="1382"/>
      <c r="B109" s="1379"/>
      <c r="C109" s="1235" t="s">
        <v>14582</v>
      </c>
      <c r="D109" s="217" t="s">
        <v>14548</v>
      </c>
      <c r="E109" s="682"/>
      <c r="F109" s="197">
        <f>SUM(G109:R109)</f>
        <v>0</v>
      </c>
      <c r="G109" s="630">
        <f t="shared" si="13"/>
        <v>0</v>
      </c>
      <c r="H109" s="631">
        <f t="shared" si="13"/>
        <v>0</v>
      </c>
      <c r="I109" s="631">
        <f t="shared" si="13"/>
        <v>0</v>
      </c>
      <c r="J109" s="631">
        <f t="shared" si="13"/>
        <v>0</v>
      </c>
      <c r="K109" s="631">
        <f t="shared" si="13"/>
        <v>0</v>
      </c>
      <c r="L109" s="631">
        <f t="shared" si="13"/>
        <v>0</v>
      </c>
      <c r="M109" s="631">
        <f t="shared" si="13"/>
        <v>0</v>
      </c>
      <c r="N109" s="631">
        <f t="shared" si="13"/>
        <v>0</v>
      </c>
      <c r="O109" s="631">
        <f t="shared" si="13"/>
        <v>0</v>
      </c>
      <c r="P109" s="631">
        <f>P86+P92</f>
        <v>0</v>
      </c>
      <c r="Q109" s="631">
        <f t="shared" si="13"/>
        <v>0</v>
      </c>
      <c r="R109" s="632">
        <f t="shared" si="13"/>
        <v>0</v>
      </c>
      <c r="S109" s="182">
        <v>730</v>
      </c>
      <c r="T109" s="183">
        <f t="shared" si="6"/>
        <v>-730</v>
      </c>
      <c r="U109" s="184"/>
      <c r="V109" s="183"/>
      <c r="W109" s="794"/>
      <c r="X109" s="937">
        <f>F109</f>
        <v>0</v>
      </c>
      <c r="Y109" s="791"/>
      <c r="Z109" s="791"/>
      <c r="AA109" s="791"/>
      <c r="AB109" s="791"/>
    </row>
    <row r="110" spans="1:28" s="835" customFormat="1" ht="16.2" hidden="1" thickBot="1">
      <c r="A110" s="1382"/>
      <c r="B110" s="1379"/>
      <c r="C110" s="1235" t="s">
        <v>14583</v>
      </c>
      <c r="D110" s="217" t="s">
        <v>14575</v>
      </c>
      <c r="E110" s="691" t="s">
        <v>14575</v>
      </c>
      <c r="F110" s="199">
        <f>SUM(G110:R110)/12</f>
        <v>0</v>
      </c>
      <c r="G110" s="474">
        <f>G109/(G17*24)</f>
        <v>0</v>
      </c>
      <c r="H110" s="597">
        <f t="shared" ref="H110:R110" si="14">H109/(H17*24)</f>
        <v>0</v>
      </c>
      <c r="I110" s="597">
        <f t="shared" si="14"/>
        <v>0</v>
      </c>
      <c r="J110" s="597">
        <f t="shared" si="14"/>
        <v>0</v>
      </c>
      <c r="K110" s="597">
        <f t="shared" si="14"/>
        <v>0</v>
      </c>
      <c r="L110" s="597">
        <f t="shared" si="14"/>
        <v>0</v>
      </c>
      <c r="M110" s="597">
        <f t="shared" si="14"/>
        <v>0</v>
      </c>
      <c r="N110" s="597">
        <f t="shared" si="14"/>
        <v>0</v>
      </c>
      <c r="O110" s="597">
        <f t="shared" si="14"/>
        <v>0</v>
      </c>
      <c r="P110" s="597">
        <f t="shared" si="14"/>
        <v>0</v>
      </c>
      <c r="Q110" s="597">
        <f t="shared" si="14"/>
        <v>0</v>
      </c>
      <c r="R110" s="598">
        <f t="shared" si="14"/>
        <v>0</v>
      </c>
      <c r="S110" s="182">
        <v>8.2773297491039413E-2</v>
      </c>
      <c r="T110" s="183">
        <f t="shared" si="6"/>
        <v>-8.2773297491039413E-2</v>
      </c>
      <c r="U110" s="184"/>
      <c r="V110" s="183"/>
      <c r="W110" s="794"/>
      <c r="X110" s="940" t="e">
        <f>X109/X108</f>
        <v>#DIV/0!</v>
      </c>
      <c r="Y110" s="791"/>
      <c r="Z110" s="791"/>
      <c r="AA110" s="791"/>
      <c r="AB110" s="791"/>
    </row>
    <row r="111" spans="1:28" s="228" customFormat="1" ht="16.2" hidden="1" thickBot="1">
      <c r="A111" s="1383"/>
      <c r="B111" s="1380"/>
      <c r="C111" s="218" t="s">
        <v>14549</v>
      </c>
      <c r="D111" s="1330"/>
      <c r="E111" s="688">
        <f>E107</f>
        <v>0</v>
      </c>
      <c r="F111" s="219">
        <f>SUM(G111:R111)</f>
        <v>0</v>
      </c>
      <c r="G111" s="648">
        <f>G87+G93</f>
        <v>0</v>
      </c>
      <c r="H111" s="649">
        <f t="shared" ref="H111:R111" si="15">H87+H93</f>
        <v>0</v>
      </c>
      <c r="I111" s="649">
        <f t="shared" si="15"/>
        <v>0</v>
      </c>
      <c r="J111" s="649">
        <f t="shared" si="15"/>
        <v>0</v>
      </c>
      <c r="K111" s="649">
        <f t="shared" si="15"/>
        <v>0</v>
      </c>
      <c r="L111" s="649">
        <f t="shared" si="15"/>
        <v>0</v>
      </c>
      <c r="M111" s="649">
        <f t="shared" si="15"/>
        <v>0</v>
      </c>
      <c r="N111" s="649">
        <f t="shared" si="15"/>
        <v>0</v>
      </c>
      <c r="O111" s="649">
        <f t="shared" si="15"/>
        <v>0</v>
      </c>
      <c r="P111" s="649">
        <f t="shared" si="15"/>
        <v>0</v>
      </c>
      <c r="Q111" s="649">
        <f t="shared" si="15"/>
        <v>0</v>
      </c>
      <c r="R111" s="650">
        <f t="shared" si="15"/>
        <v>0</v>
      </c>
      <c r="S111" s="182">
        <v>8096.0519999999997</v>
      </c>
      <c r="T111" s="183">
        <f t="shared" si="6"/>
        <v>-8096.0519999999997</v>
      </c>
      <c r="U111" s="184"/>
      <c r="V111" s="183"/>
      <c r="W111" s="794"/>
      <c r="X111" s="836" t="s">
        <v>14600</v>
      </c>
      <c r="Y111" s="799"/>
      <c r="Z111" s="799"/>
      <c r="AA111" s="799"/>
      <c r="AB111" s="799"/>
    </row>
    <row r="112" spans="1:28" s="228" customFormat="1">
      <c r="A112" s="1381" t="s">
        <v>14584</v>
      </c>
      <c r="B112" s="1378"/>
      <c r="C112" s="1231" t="s">
        <v>14585</v>
      </c>
      <c r="D112" s="224" t="s">
        <v>14546</v>
      </c>
      <c r="E112" s="724"/>
      <c r="F112" s="196">
        <f>SUM(G112:R112)</f>
        <v>2</v>
      </c>
      <c r="G112" s="627">
        <f>G46+G49</f>
        <v>0</v>
      </c>
      <c r="H112" s="628">
        <f t="shared" ref="H112:R112" si="16">H46+H49</f>
        <v>0</v>
      </c>
      <c r="I112" s="628">
        <f t="shared" si="16"/>
        <v>0</v>
      </c>
      <c r="J112" s="628">
        <f t="shared" si="16"/>
        <v>0</v>
      </c>
      <c r="K112" s="628">
        <f t="shared" si="16"/>
        <v>0</v>
      </c>
      <c r="L112" s="628">
        <f t="shared" si="16"/>
        <v>0</v>
      </c>
      <c r="M112" s="628">
        <f t="shared" si="16"/>
        <v>0</v>
      </c>
      <c r="N112" s="628">
        <f t="shared" si="16"/>
        <v>0</v>
      </c>
      <c r="O112" s="1291">
        <f t="shared" si="16"/>
        <v>0.5</v>
      </c>
      <c r="P112" s="1291">
        <f t="shared" si="16"/>
        <v>0.5</v>
      </c>
      <c r="Q112" s="1291">
        <f t="shared" si="16"/>
        <v>0.5</v>
      </c>
      <c r="R112" s="1307">
        <f t="shared" si="16"/>
        <v>0.5</v>
      </c>
      <c r="S112" s="182">
        <v>86</v>
      </c>
      <c r="T112" s="183">
        <f t="shared" si="6"/>
        <v>-84</v>
      </c>
      <c r="U112" s="184"/>
      <c r="V112" s="183"/>
      <c r="W112" s="794"/>
      <c r="X112" s="658">
        <f>F112</f>
        <v>2</v>
      </c>
      <c r="Y112" s="799"/>
      <c r="Z112" s="799"/>
      <c r="AA112" s="799"/>
      <c r="AB112" s="799"/>
    </row>
    <row r="113" spans="1:28" s="228" customFormat="1">
      <c r="A113" s="1382"/>
      <c r="B113" s="1379"/>
      <c r="C113" s="1235" t="s">
        <v>14586</v>
      </c>
      <c r="D113" s="217" t="s">
        <v>14548</v>
      </c>
      <c r="E113" s="682"/>
      <c r="F113" s="1336">
        <f>SUM(G113:R113)</f>
        <v>2090</v>
      </c>
      <c r="G113" s="630">
        <f>G47+G50</f>
        <v>0</v>
      </c>
      <c r="H113" s="631">
        <f t="shared" ref="H113:R113" si="17">H47+H50</f>
        <v>0</v>
      </c>
      <c r="I113" s="631">
        <f t="shared" si="17"/>
        <v>0</v>
      </c>
      <c r="J113" s="631">
        <f t="shared" si="17"/>
        <v>0</v>
      </c>
      <c r="K113" s="631">
        <f t="shared" si="17"/>
        <v>0</v>
      </c>
      <c r="L113" s="631">
        <f t="shared" si="17"/>
        <v>0</v>
      </c>
      <c r="M113" s="631">
        <f t="shared" si="17"/>
        <v>0</v>
      </c>
      <c r="N113" s="631">
        <f t="shared" si="17"/>
        <v>0</v>
      </c>
      <c r="O113" s="631">
        <f t="shared" si="17"/>
        <v>66</v>
      </c>
      <c r="P113" s="631">
        <f t="shared" si="17"/>
        <v>682</v>
      </c>
      <c r="Q113" s="631">
        <f t="shared" si="17"/>
        <v>660</v>
      </c>
      <c r="R113" s="632">
        <f t="shared" si="17"/>
        <v>682</v>
      </c>
      <c r="S113" s="182">
        <v>10963</v>
      </c>
      <c r="T113" s="183">
        <f t="shared" si="6"/>
        <v>-8873</v>
      </c>
      <c r="U113" s="184"/>
      <c r="V113" s="183"/>
      <c r="W113" s="794"/>
      <c r="X113" s="937">
        <f>F113</f>
        <v>2090</v>
      </c>
      <c r="Y113" s="799"/>
      <c r="Z113" s="799"/>
      <c r="AA113" s="799"/>
      <c r="AB113" s="799"/>
    </row>
    <row r="114" spans="1:28" s="215" customFormat="1" ht="16.2" thickBot="1">
      <c r="A114" s="1382"/>
      <c r="B114" s="1379"/>
      <c r="C114" s="1235" t="s">
        <v>14587</v>
      </c>
      <c r="D114" s="217" t="s">
        <v>14575</v>
      </c>
      <c r="E114" s="691" t="s">
        <v>14575</v>
      </c>
      <c r="F114" s="199">
        <f>SUM(G114:R114)/12</f>
        <v>0.25833333333333336</v>
      </c>
      <c r="G114" s="751">
        <f>G113/(G17*22)</f>
        <v>0</v>
      </c>
      <c r="H114" s="752">
        <f>H113/(H17*22)</f>
        <v>0</v>
      </c>
      <c r="I114" s="752">
        <f t="shared" ref="I114:O114" si="18">I113/(I17*22)</f>
        <v>0</v>
      </c>
      <c r="J114" s="752">
        <f t="shared" si="18"/>
        <v>0</v>
      </c>
      <c r="K114" s="752">
        <f t="shared" si="18"/>
        <v>0</v>
      </c>
      <c r="L114" s="752">
        <f t="shared" si="18"/>
        <v>0</v>
      </c>
      <c r="M114" s="752">
        <f>M113/(M17*22)</f>
        <v>0</v>
      </c>
      <c r="N114" s="752">
        <f t="shared" si="18"/>
        <v>0</v>
      </c>
      <c r="O114" s="752">
        <f t="shared" si="18"/>
        <v>0.1</v>
      </c>
      <c r="P114" s="752">
        <f>P113/(P17*22)</f>
        <v>1</v>
      </c>
      <c r="Q114" s="752">
        <f>Q113/(Q17*22)</f>
        <v>1</v>
      </c>
      <c r="R114" s="753">
        <f>R113/(R17*22)</f>
        <v>1</v>
      </c>
      <c r="S114" s="182">
        <v>1.3638685239491692</v>
      </c>
      <c r="T114" s="183">
        <f t="shared" si="6"/>
        <v>-1.1055351906158359</v>
      </c>
      <c r="U114" s="184"/>
      <c r="V114" s="183"/>
      <c r="W114" s="800"/>
      <c r="X114" s="940">
        <f>X113/X112</f>
        <v>1045</v>
      </c>
      <c r="Y114" s="789"/>
      <c r="Z114" s="789"/>
      <c r="AA114" s="789"/>
      <c r="AB114" s="789"/>
    </row>
    <row r="115" spans="1:28" s="215" customFormat="1" hidden="1">
      <c r="A115" s="1382"/>
      <c r="B115" s="1379"/>
      <c r="C115" s="1245" t="s">
        <v>14591</v>
      </c>
      <c r="D115" s="1333" t="s">
        <v>14546</v>
      </c>
      <c r="E115" s="675">
        <f>58667/1000</f>
        <v>58.667000000000002</v>
      </c>
      <c r="F115" s="270">
        <f>SUM(G115:R115)</f>
        <v>0</v>
      </c>
      <c r="G115" s="747"/>
      <c r="H115" s="695"/>
      <c r="I115" s="695"/>
      <c r="J115" s="695"/>
      <c r="K115" s="695"/>
      <c r="L115" s="695"/>
      <c r="M115" s="695"/>
      <c r="N115" s="695"/>
      <c r="O115" s="695"/>
      <c r="P115" s="695"/>
      <c r="Q115" s="695"/>
      <c r="R115" s="748"/>
      <c r="S115" s="182"/>
      <c r="T115" s="183">
        <f t="shared" si="6"/>
        <v>0</v>
      </c>
      <c r="U115" s="184"/>
      <c r="V115" s="183"/>
      <c r="W115" s="794"/>
      <c r="X115" s="789"/>
      <c r="Y115" s="789"/>
      <c r="Z115" s="789"/>
      <c r="AA115" s="789"/>
      <c r="AB115" s="789"/>
    </row>
    <row r="116" spans="1:28" s="835" customFormat="1" ht="16.2" hidden="1" thickBot="1">
      <c r="A116" s="1382"/>
      <c r="B116" s="1379"/>
      <c r="C116" s="398" t="s">
        <v>14547</v>
      </c>
      <c r="D116" s="1334" t="s">
        <v>14548</v>
      </c>
      <c r="E116" s="661"/>
      <c r="F116" s="277">
        <f>SUM(G116:R116)</f>
        <v>0</v>
      </c>
      <c r="G116" s="474"/>
      <c r="H116" s="597"/>
      <c r="I116" s="597"/>
      <c r="J116" s="597"/>
      <c r="K116" s="597"/>
      <c r="L116" s="597"/>
      <c r="M116" s="597"/>
      <c r="N116" s="597"/>
      <c r="O116" s="597"/>
      <c r="P116" s="597"/>
      <c r="Q116" s="597"/>
      <c r="R116" s="598"/>
      <c r="S116" s="182"/>
      <c r="T116" s="183">
        <f t="shared" si="6"/>
        <v>0</v>
      </c>
      <c r="U116" s="184"/>
      <c r="V116" s="183"/>
      <c r="W116" s="794"/>
      <c r="X116" s="791"/>
      <c r="Y116" s="791"/>
      <c r="Z116" s="791"/>
      <c r="AA116" s="791"/>
      <c r="AB116" s="791"/>
    </row>
    <row r="117" spans="1:28" s="835" customFormat="1" ht="16.2" hidden="1" thickBot="1">
      <c r="A117" s="1382"/>
      <c r="B117" s="1379"/>
      <c r="C117" s="413" t="s">
        <v>14597</v>
      </c>
      <c r="D117" s="1335"/>
      <c r="E117" s="935">
        <f>3134.66/1000</f>
        <v>3.1346599999999998</v>
      </c>
      <c r="F117" s="674">
        <f>SUM(G117:R117)</f>
        <v>0</v>
      </c>
      <c r="G117" s="725"/>
      <c r="H117" s="726"/>
      <c r="I117" s="726"/>
      <c r="J117" s="726"/>
      <c r="K117" s="726"/>
      <c r="L117" s="726"/>
      <c r="M117" s="726"/>
      <c r="N117" s="726"/>
      <c r="O117" s="726"/>
      <c r="P117" s="726"/>
      <c r="Q117" s="726"/>
      <c r="R117" s="727"/>
      <c r="S117" s="182"/>
      <c r="T117" s="183">
        <f t="shared" si="6"/>
        <v>0</v>
      </c>
      <c r="U117" s="184"/>
      <c r="V117" s="183"/>
      <c r="W117" s="794"/>
      <c r="X117" s="1371" t="s">
        <v>77902</v>
      </c>
      <c r="Y117" s="1372"/>
      <c r="Z117" s="1373"/>
      <c r="AA117" s="786"/>
      <c r="AB117" s="786"/>
    </row>
    <row r="118" spans="1:28" s="228" customFormat="1" hidden="1">
      <c r="A118" s="1382"/>
      <c r="B118" s="1379"/>
      <c r="C118" s="1316" t="s">
        <v>14588</v>
      </c>
      <c r="D118" s="1223" t="s">
        <v>14589</v>
      </c>
      <c r="E118" s="1309">
        <f>229297.65 /1000</f>
        <v>229.29765</v>
      </c>
      <c r="F118" s="1310">
        <f t="shared" ref="F118:F123" si="19">SUM(G118:R118)</f>
        <v>0</v>
      </c>
      <c r="G118" s="1292"/>
      <c r="H118" s="1293"/>
      <c r="I118" s="1293"/>
      <c r="J118" s="1293"/>
      <c r="K118" s="1293"/>
      <c r="L118" s="1293"/>
      <c r="M118" s="1293"/>
      <c r="N118" s="1293"/>
      <c r="O118" s="1293"/>
      <c r="P118" s="1293"/>
      <c r="Q118" s="1293"/>
      <c r="R118" s="1294"/>
      <c r="S118" s="182">
        <v>0</v>
      </c>
      <c r="T118" s="183">
        <f t="shared" si="6"/>
        <v>0</v>
      </c>
      <c r="U118" s="184"/>
      <c r="V118" s="183"/>
      <c r="W118" s="794"/>
      <c r="X118" s="941">
        <v>10.841886000000001</v>
      </c>
      <c r="Y118" s="942">
        <v>11.35914</v>
      </c>
      <c r="Z118" s="943" t="s">
        <v>14544</v>
      </c>
      <c r="AA118" s="809"/>
      <c r="AB118" s="810"/>
    </row>
    <row r="119" spans="1:28" s="228" customFormat="1" ht="16.2" thickBot="1">
      <c r="A119" s="1382"/>
      <c r="B119" s="1379"/>
      <c r="C119" s="1446" t="s">
        <v>14591</v>
      </c>
      <c r="D119" s="1327" t="s">
        <v>14589</v>
      </c>
      <c r="E119" s="1230"/>
      <c r="F119" s="1224">
        <f t="shared" si="19"/>
        <v>0</v>
      </c>
      <c r="G119" s="1308"/>
      <c r="H119" s="1295"/>
      <c r="I119" s="1295"/>
      <c r="J119" s="1295"/>
      <c r="K119" s="1295"/>
      <c r="L119" s="1295"/>
      <c r="M119" s="1295"/>
      <c r="N119" s="742"/>
      <c r="O119" s="1295"/>
      <c r="P119" s="742"/>
      <c r="Q119" s="742"/>
      <c r="R119" s="1296">
        <f>E119</f>
        <v>0</v>
      </c>
      <c r="S119" s="182">
        <v>335.93919</v>
      </c>
      <c r="T119" s="183">
        <f t="shared" si="6"/>
        <v>-335.93919</v>
      </c>
      <c r="U119" s="184"/>
      <c r="V119" s="183"/>
      <c r="W119" s="794"/>
      <c r="X119" s="944">
        <f>X118*F113</f>
        <v>22659.541740000001</v>
      </c>
      <c r="Y119" s="945">
        <f>F113*Y118</f>
        <v>23740.602599999998</v>
      </c>
      <c r="Z119" s="946">
        <f>Y119-X119</f>
        <v>1081.0608599999978</v>
      </c>
      <c r="AA119" s="811"/>
      <c r="AB119" s="811"/>
    </row>
    <row r="120" spans="1:28" s="228" customFormat="1">
      <c r="A120" s="1382"/>
      <c r="B120" s="1379"/>
      <c r="C120" s="1447"/>
      <c r="D120" s="1327" t="s">
        <v>14589</v>
      </c>
      <c r="E120" s="664"/>
      <c r="F120" s="1225">
        <f t="shared" si="19"/>
        <v>0</v>
      </c>
      <c r="G120" s="474"/>
      <c r="H120" s="597"/>
      <c r="I120" s="597"/>
      <c r="J120" s="597"/>
      <c r="K120" s="597"/>
      <c r="L120" s="597"/>
      <c r="M120" s="597"/>
      <c r="N120" s="323"/>
      <c r="O120" s="597"/>
      <c r="P120" s="323"/>
      <c r="Q120" s="323"/>
      <c r="R120" s="598">
        <f>E120</f>
        <v>0</v>
      </c>
      <c r="S120" s="182">
        <v>894.84229000000005</v>
      </c>
      <c r="T120" s="183">
        <f t="shared" si="6"/>
        <v>-894.84229000000005</v>
      </c>
      <c r="U120" s="184"/>
      <c r="V120" s="183"/>
      <c r="W120" s="794"/>
      <c r="X120" s="799"/>
      <c r="Y120" s="799"/>
      <c r="Z120" s="799"/>
      <c r="AA120" s="799"/>
      <c r="AB120" s="799"/>
    </row>
    <row r="121" spans="1:28" s="215" customFormat="1" ht="16.2" thickBot="1">
      <c r="A121" s="1383"/>
      <c r="B121" s="1380"/>
      <c r="C121" s="218" t="s">
        <v>14549</v>
      </c>
      <c r="D121" s="1330"/>
      <c r="E121" s="1311">
        <f>E93</f>
        <v>0</v>
      </c>
      <c r="F121" s="1226">
        <f t="shared" si="19"/>
        <v>0</v>
      </c>
      <c r="G121" s="636">
        <f>G48+G51+G54+G63+G119+G120</f>
        <v>0</v>
      </c>
      <c r="H121" s="637">
        <f t="shared" ref="H121:R121" si="20">H48+H51+H54+H63+H119+H120</f>
        <v>0</v>
      </c>
      <c r="I121" s="637">
        <f t="shared" si="20"/>
        <v>0</v>
      </c>
      <c r="J121" s="637">
        <f t="shared" si="20"/>
        <v>0</v>
      </c>
      <c r="K121" s="637">
        <f t="shared" si="20"/>
        <v>0</v>
      </c>
      <c r="L121" s="637">
        <f t="shared" si="20"/>
        <v>0</v>
      </c>
      <c r="M121" s="637">
        <f t="shared" si="20"/>
        <v>0</v>
      </c>
      <c r="N121" s="637">
        <f t="shared" si="20"/>
        <v>0</v>
      </c>
      <c r="O121" s="637">
        <f t="shared" si="20"/>
        <v>0</v>
      </c>
      <c r="P121" s="637">
        <f t="shared" si="20"/>
        <v>0</v>
      </c>
      <c r="Q121" s="637">
        <f t="shared" si="20"/>
        <v>0</v>
      </c>
      <c r="R121" s="638">
        <f t="shared" si="20"/>
        <v>0</v>
      </c>
      <c r="S121" s="182">
        <v>95599.189179999972</v>
      </c>
      <c r="T121" s="183">
        <f t="shared" si="6"/>
        <v>-95599.189179999972</v>
      </c>
      <c r="U121" s="184"/>
      <c r="V121" s="183"/>
      <c r="W121" s="800"/>
      <c r="X121" s="789"/>
      <c r="Y121" s="789"/>
      <c r="Z121" s="789"/>
      <c r="AA121" s="789"/>
      <c r="AB121" s="789"/>
    </row>
    <row r="122" spans="1:28" s="215" customFormat="1" hidden="1">
      <c r="A122" s="1378" t="s">
        <v>14592</v>
      </c>
      <c r="B122" s="1378"/>
      <c r="C122" s="223" t="s">
        <v>14585</v>
      </c>
      <c r="D122" s="224" t="s">
        <v>14546</v>
      </c>
      <c r="E122" s="723"/>
      <c r="F122" s="196">
        <f t="shared" si="19"/>
        <v>0</v>
      </c>
      <c r="G122" s="639">
        <f t="shared" ref="G122:R123" si="21">G108</f>
        <v>0</v>
      </c>
      <c r="H122" s="640">
        <f t="shared" si="21"/>
        <v>0</v>
      </c>
      <c r="I122" s="640">
        <f t="shared" si="21"/>
        <v>0</v>
      </c>
      <c r="J122" s="640">
        <f t="shared" si="21"/>
        <v>0</v>
      </c>
      <c r="K122" s="651">
        <f t="shared" si="21"/>
        <v>0</v>
      </c>
      <c r="L122" s="640">
        <f t="shared" si="21"/>
        <v>0</v>
      </c>
      <c r="M122" s="640">
        <f t="shared" si="21"/>
        <v>0</v>
      </c>
      <c r="N122" s="640">
        <f t="shared" si="21"/>
        <v>0</v>
      </c>
      <c r="O122" s="640">
        <f t="shared" si="21"/>
        <v>0</v>
      </c>
      <c r="P122" s="640">
        <f t="shared" si="21"/>
        <v>0</v>
      </c>
      <c r="Q122" s="640">
        <f t="shared" si="21"/>
        <v>0</v>
      </c>
      <c r="R122" s="641">
        <f t="shared" si="21"/>
        <v>0</v>
      </c>
      <c r="S122" s="182">
        <v>6</v>
      </c>
      <c r="T122" s="183">
        <f t="shared" si="6"/>
        <v>-6</v>
      </c>
      <c r="U122" s="184"/>
      <c r="V122" s="183"/>
      <c r="W122" s="794"/>
      <c r="X122" s="789"/>
      <c r="Y122" s="789"/>
      <c r="Z122" s="789"/>
      <c r="AA122" s="789"/>
      <c r="AB122" s="789"/>
    </row>
    <row r="123" spans="1:28" s="835" customFormat="1" hidden="1">
      <c r="A123" s="1379"/>
      <c r="B123" s="1379"/>
      <c r="C123" s="216" t="s">
        <v>14586</v>
      </c>
      <c r="D123" s="217" t="s">
        <v>14548</v>
      </c>
      <c r="E123" s="682"/>
      <c r="F123" s="197">
        <f t="shared" si="19"/>
        <v>0</v>
      </c>
      <c r="G123" s="652">
        <f t="shared" si="21"/>
        <v>0</v>
      </c>
      <c r="H123" s="642">
        <f t="shared" si="21"/>
        <v>0</v>
      </c>
      <c r="I123" s="642">
        <f t="shared" si="21"/>
        <v>0</v>
      </c>
      <c r="J123" s="642">
        <f t="shared" si="21"/>
        <v>0</v>
      </c>
      <c r="K123" s="644">
        <f t="shared" si="21"/>
        <v>0</v>
      </c>
      <c r="L123" s="642">
        <f t="shared" si="21"/>
        <v>0</v>
      </c>
      <c r="M123" s="642">
        <f t="shared" si="21"/>
        <v>0</v>
      </c>
      <c r="N123" s="642">
        <f t="shared" si="21"/>
        <v>0</v>
      </c>
      <c r="O123" s="642">
        <f t="shared" si="21"/>
        <v>0</v>
      </c>
      <c r="P123" s="642">
        <f t="shared" si="21"/>
        <v>0</v>
      </c>
      <c r="Q123" s="642">
        <f t="shared" si="21"/>
        <v>0</v>
      </c>
      <c r="R123" s="645">
        <f t="shared" si="21"/>
        <v>0</v>
      </c>
      <c r="S123" s="182">
        <v>730</v>
      </c>
      <c r="T123" s="183">
        <f t="shared" si="6"/>
        <v>-730</v>
      </c>
      <c r="U123" s="184"/>
      <c r="V123" s="183"/>
      <c r="W123" s="794"/>
      <c r="X123" s="791"/>
      <c r="Y123" s="791"/>
      <c r="Z123" s="791"/>
      <c r="AA123" s="791"/>
      <c r="AB123" s="791"/>
    </row>
    <row r="124" spans="1:28" s="847" customFormat="1" hidden="1">
      <c r="A124" s="1379"/>
      <c r="B124" s="1379"/>
      <c r="C124" s="216" t="s">
        <v>14587</v>
      </c>
      <c r="D124" s="217" t="s">
        <v>14575</v>
      </c>
      <c r="E124" s="691" t="s">
        <v>14575</v>
      </c>
      <c r="F124" s="199">
        <f>SUM(G124:R124)/12</f>
        <v>0</v>
      </c>
      <c r="G124" s="474">
        <f>G123/(G17*22)</f>
        <v>0</v>
      </c>
      <c r="H124" s="597">
        <f t="shared" ref="H124:R124" si="22">H123/(H17*22)</f>
        <v>0</v>
      </c>
      <c r="I124" s="597">
        <f t="shared" si="22"/>
        <v>0</v>
      </c>
      <c r="J124" s="597">
        <f t="shared" si="22"/>
        <v>0</v>
      </c>
      <c r="K124" s="597">
        <f t="shared" si="22"/>
        <v>0</v>
      </c>
      <c r="L124" s="597">
        <f t="shared" si="22"/>
        <v>0</v>
      </c>
      <c r="M124" s="597">
        <f t="shared" si="22"/>
        <v>0</v>
      </c>
      <c r="N124" s="597">
        <f t="shared" si="22"/>
        <v>0</v>
      </c>
      <c r="O124" s="597">
        <f t="shared" si="22"/>
        <v>0</v>
      </c>
      <c r="P124" s="597">
        <f t="shared" si="22"/>
        <v>0</v>
      </c>
      <c r="Q124" s="597">
        <f t="shared" si="22"/>
        <v>0</v>
      </c>
      <c r="R124" s="598">
        <f t="shared" si="22"/>
        <v>0</v>
      </c>
      <c r="S124" s="182">
        <v>9.0298142717497545E-2</v>
      </c>
      <c r="T124" s="183">
        <f t="shared" si="6"/>
        <v>-9.0298142717497545E-2</v>
      </c>
      <c r="U124" s="184"/>
      <c r="V124" s="183"/>
      <c r="W124" s="794"/>
      <c r="X124" s="791"/>
      <c r="Y124" s="791"/>
      <c r="Z124" s="791"/>
      <c r="AA124" s="791"/>
      <c r="AB124" s="791"/>
    </row>
    <row r="125" spans="1:28" s="228" customFormat="1" hidden="1">
      <c r="A125" s="1379"/>
      <c r="B125" s="1379"/>
      <c r="C125" s="225" t="s">
        <v>14588</v>
      </c>
      <c r="D125" s="226" t="s">
        <v>14589</v>
      </c>
      <c r="E125" s="421">
        <f>E118</f>
        <v>229.29765</v>
      </c>
      <c r="F125" s="227">
        <f t="shared" ref="F125:F130" si="23">SUM(G125:R125)</f>
        <v>0</v>
      </c>
      <c r="G125" s="594"/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477"/>
      <c r="S125" s="182">
        <v>0</v>
      </c>
      <c r="T125" s="183">
        <f t="shared" si="6"/>
        <v>0</v>
      </c>
      <c r="U125" s="184"/>
      <c r="V125" s="183"/>
      <c r="W125" s="794"/>
      <c r="X125" s="799"/>
      <c r="Y125" s="799"/>
      <c r="Z125" s="799"/>
      <c r="AA125" s="799"/>
      <c r="AB125" s="799"/>
    </row>
    <row r="126" spans="1:28" s="228" customFormat="1" hidden="1">
      <c r="A126" s="1379"/>
      <c r="B126" s="1379"/>
      <c r="C126" s="225" t="s">
        <v>14590</v>
      </c>
      <c r="D126" s="226"/>
      <c r="E126" s="421">
        <f>E119</f>
        <v>0</v>
      </c>
      <c r="F126" s="227">
        <f t="shared" si="23"/>
        <v>0</v>
      </c>
      <c r="G126" s="594"/>
      <c r="H126" s="323"/>
      <c r="I126" s="323"/>
      <c r="J126" s="323"/>
      <c r="K126" s="323"/>
      <c r="L126" s="323"/>
      <c r="M126" s="323"/>
      <c r="N126" s="323"/>
      <c r="O126" s="323"/>
      <c r="P126" s="323"/>
      <c r="Q126" s="323"/>
      <c r="R126" s="477"/>
      <c r="S126" s="182">
        <v>0</v>
      </c>
      <c r="T126" s="183"/>
      <c r="U126" s="184"/>
      <c r="V126" s="183"/>
      <c r="W126" s="794"/>
      <c r="X126" s="799"/>
      <c r="Y126" s="799"/>
      <c r="Z126" s="799"/>
      <c r="AA126" s="799"/>
      <c r="AB126" s="799"/>
    </row>
    <row r="127" spans="1:28" s="228" customFormat="1" hidden="1">
      <c r="A127" s="1379"/>
      <c r="B127" s="1379"/>
      <c r="C127" s="225" t="s">
        <v>14591</v>
      </c>
      <c r="D127" s="226" t="s">
        <v>14589</v>
      </c>
      <c r="E127" s="421">
        <f>E120</f>
        <v>0</v>
      </c>
      <c r="F127" s="227">
        <f t="shared" si="23"/>
        <v>0</v>
      </c>
      <c r="G127" s="596">
        <v>0</v>
      </c>
      <c r="H127" s="323">
        <v>0</v>
      </c>
      <c r="I127" s="323">
        <v>0</v>
      </c>
      <c r="J127" s="597">
        <v>0</v>
      </c>
      <c r="K127" s="597">
        <v>0</v>
      </c>
      <c r="L127" s="597">
        <v>0</v>
      </c>
      <c r="M127" s="597">
        <v>0</v>
      </c>
      <c r="N127" s="597">
        <v>0</v>
      </c>
      <c r="O127" s="597">
        <v>0</v>
      </c>
      <c r="P127" s="597">
        <v>0</v>
      </c>
      <c r="Q127" s="597">
        <v>0</v>
      </c>
      <c r="R127" s="598">
        <v>0</v>
      </c>
      <c r="S127" s="182">
        <v>0</v>
      </c>
      <c r="T127" s="183">
        <f t="shared" ref="T127:T132" si="24">F127-S127</f>
        <v>0</v>
      </c>
      <c r="U127" s="184"/>
      <c r="V127" s="183"/>
      <c r="W127" s="794"/>
      <c r="X127" s="799"/>
      <c r="Y127" s="799"/>
      <c r="Z127" s="799"/>
      <c r="AA127" s="799"/>
      <c r="AB127" s="799"/>
    </row>
    <row r="128" spans="1:28" s="215" customFormat="1" ht="16.2" hidden="1" thickBot="1">
      <c r="A128" s="1380"/>
      <c r="B128" s="1380"/>
      <c r="C128" s="218" t="s">
        <v>14549</v>
      </c>
      <c r="D128" s="822"/>
      <c r="E128" s="688">
        <f>E121</f>
        <v>0</v>
      </c>
      <c r="F128" s="219">
        <f t="shared" si="23"/>
        <v>0</v>
      </c>
      <c r="G128" s="648">
        <f>G111+G125+G126+G127</f>
        <v>0</v>
      </c>
      <c r="H128" s="649">
        <f t="shared" ref="H128:R128" si="25">H111+H125+H126+H127</f>
        <v>0</v>
      </c>
      <c r="I128" s="649">
        <f t="shared" si="25"/>
        <v>0</v>
      </c>
      <c r="J128" s="649">
        <f>J111+J125+J126+J127</f>
        <v>0</v>
      </c>
      <c r="K128" s="649">
        <f>K111+K125+K126+K127</f>
        <v>0</v>
      </c>
      <c r="L128" s="649">
        <f t="shared" si="25"/>
        <v>0</v>
      </c>
      <c r="M128" s="649">
        <f t="shared" si="25"/>
        <v>0</v>
      </c>
      <c r="N128" s="649">
        <f t="shared" si="25"/>
        <v>0</v>
      </c>
      <c r="O128" s="649">
        <f t="shared" si="25"/>
        <v>0</v>
      </c>
      <c r="P128" s="649">
        <f t="shared" si="25"/>
        <v>0</v>
      </c>
      <c r="Q128" s="649">
        <f t="shared" si="25"/>
        <v>0</v>
      </c>
      <c r="R128" s="650">
        <f t="shared" si="25"/>
        <v>0</v>
      </c>
      <c r="S128" s="182">
        <v>8096.0519999999997</v>
      </c>
      <c r="T128" s="183">
        <f t="shared" si="24"/>
        <v>-8096.0519999999997</v>
      </c>
      <c r="U128" s="184"/>
      <c r="V128" s="183"/>
      <c r="W128" s="794"/>
      <c r="X128" s="789"/>
      <c r="Y128" s="789"/>
      <c r="Z128" s="789"/>
      <c r="AA128" s="789"/>
      <c r="AB128" s="789"/>
    </row>
    <row r="129" spans="1:28" hidden="1">
      <c r="A129" s="1378" t="s">
        <v>14593</v>
      </c>
      <c r="B129" s="1378"/>
      <c r="C129" s="223" t="s">
        <v>14585</v>
      </c>
      <c r="D129" s="224" t="s">
        <v>14546</v>
      </c>
      <c r="E129" s="723"/>
      <c r="F129" s="196">
        <f t="shared" si="23"/>
        <v>2</v>
      </c>
      <c r="G129" s="627">
        <f>G112+G122</f>
        <v>0</v>
      </c>
      <c r="H129" s="628">
        <f t="shared" ref="H129:R131" si="26">H112+H122</f>
        <v>0</v>
      </c>
      <c r="I129" s="628">
        <f>I112+I122</f>
        <v>0</v>
      </c>
      <c r="J129" s="628">
        <f t="shared" si="26"/>
        <v>0</v>
      </c>
      <c r="K129" s="643">
        <f t="shared" si="26"/>
        <v>0</v>
      </c>
      <c r="L129" s="628">
        <f t="shared" si="26"/>
        <v>0</v>
      </c>
      <c r="M129" s="628">
        <f t="shared" si="26"/>
        <v>0</v>
      </c>
      <c r="N129" s="628">
        <f t="shared" si="26"/>
        <v>0</v>
      </c>
      <c r="O129" s="628">
        <f t="shared" si="26"/>
        <v>0.5</v>
      </c>
      <c r="P129" s="628">
        <f t="shared" si="26"/>
        <v>0.5</v>
      </c>
      <c r="Q129" s="628">
        <f t="shared" si="26"/>
        <v>0.5</v>
      </c>
      <c r="R129" s="629">
        <f t="shared" si="26"/>
        <v>0.5</v>
      </c>
      <c r="S129" s="182">
        <v>92</v>
      </c>
      <c r="T129" s="183">
        <f t="shared" si="24"/>
        <v>-90</v>
      </c>
      <c r="U129" s="184"/>
      <c r="V129" s="183"/>
    </row>
    <row r="130" spans="1:28" s="239" customFormat="1" ht="26.25" hidden="1" customHeight="1">
      <c r="A130" s="1379"/>
      <c r="B130" s="1379"/>
      <c r="C130" s="216" t="s">
        <v>14586</v>
      </c>
      <c r="D130" s="217" t="s">
        <v>14548</v>
      </c>
      <c r="E130" s="682"/>
      <c r="F130" s="197">
        <f t="shared" si="23"/>
        <v>2090</v>
      </c>
      <c r="G130" s="630">
        <f>G113+G123</f>
        <v>0</v>
      </c>
      <c r="H130" s="631">
        <f t="shared" si="26"/>
        <v>0</v>
      </c>
      <c r="I130" s="631">
        <f t="shared" si="26"/>
        <v>0</v>
      </c>
      <c r="J130" s="642">
        <f t="shared" si="26"/>
        <v>0</v>
      </c>
      <c r="K130" s="644">
        <f t="shared" si="26"/>
        <v>0</v>
      </c>
      <c r="L130" s="642">
        <f t="shared" si="26"/>
        <v>0</v>
      </c>
      <c r="M130" s="642">
        <f t="shared" si="26"/>
        <v>0</v>
      </c>
      <c r="N130" s="642">
        <f t="shared" si="26"/>
        <v>0</v>
      </c>
      <c r="O130" s="642">
        <f t="shared" si="26"/>
        <v>66</v>
      </c>
      <c r="P130" s="642">
        <f t="shared" si="26"/>
        <v>682</v>
      </c>
      <c r="Q130" s="642">
        <f t="shared" si="26"/>
        <v>660</v>
      </c>
      <c r="R130" s="645">
        <f t="shared" si="26"/>
        <v>682</v>
      </c>
      <c r="S130" s="182">
        <v>11693</v>
      </c>
      <c r="T130" s="183">
        <f t="shared" si="24"/>
        <v>-9603</v>
      </c>
      <c r="U130" s="184"/>
      <c r="V130" s="183"/>
      <c r="W130" s="793"/>
      <c r="X130" s="801"/>
      <c r="Y130" s="801"/>
      <c r="Z130" s="801"/>
      <c r="AA130" s="801"/>
      <c r="AB130" s="801"/>
    </row>
    <row r="131" spans="1:28" s="239" customFormat="1" ht="23.25" hidden="1" customHeight="1">
      <c r="A131" s="1379"/>
      <c r="B131" s="1379"/>
      <c r="C131" s="216" t="s">
        <v>14587</v>
      </c>
      <c r="D131" s="217" t="s">
        <v>14575</v>
      </c>
      <c r="E131" s="691" t="s">
        <v>14575</v>
      </c>
      <c r="F131" s="1123">
        <f>SUM(G131:R131)/12</f>
        <v>0.25833333333333336</v>
      </c>
      <c r="G131" s="1035">
        <f>G114+G124</f>
        <v>0</v>
      </c>
      <c r="H131" s="1065">
        <f>H114+H124</f>
        <v>0</v>
      </c>
      <c r="I131" s="1065">
        <f t="shared" si="26"/>
        <v>0</v>
      </c>
      <c r="J131" s="1065">
        <f t="shared" si="26"/>
        <v>0</v>
      </c>
      <c r="K131" s="1124">
        <f t="shared" si="26"/>
        <v>0</v>
      </c>
      <c r="L131" s="1065">
        <f t="shared" si="26"/>
        <v>0</v>
      </c>
      <c r="M131" s="1065">
        <f t="shared" si="26"/>
        <v>0</v>
      </c>
      <c r="N131" s="1065">
        <f t="shared" si="26"/>
        <v>0</v>
      </c>
      <c r="O131" s="1065">
        <f t="shared" si="26"/>
        <v>0.1</v>
      </c>
      <c r="P131" s="1065">
        <f>P114+P124</f>
        <v>1</v>
      </c>
      <c r="Q131" s="1065">
        <f t="shared" si="26"/>
        <v>1</v>
      </c>
      <c r="R131" s="1125">
        <f>R114+R124</f>
        <v>1</v>
      </c>
      <c r="S131" s="182">
        <v>1.4541666666666668</v>
      </c>
      <c r="T131" s="183">
        <f t="shared" si="24"/>
        <v>-1.1958333333333335</v>
      </c>
      <c r="U131" s="184"/>
      <c r="V131" s="183"/>
      <c r="W131" s="792"/>
      <c r="X131" s="801"/>
      <c r="Y131" s="801"/>
      <c r="Z131" s="801"/>
      <c r="AA131" s="801"/>
      <c r="AB131" s="801"/>
    </row>
    <row r="132" spans="1:28" s="228" customFormat="1" ht="18.75" hidden="1" customHeight="1">
      <c r="A132" s="1379"/>
      <c r="B132" s="1379"/>
      <c r="C132" s="225" t="s">
        <v>14588</v>
      </c>
      <c r="D132" s="226" t="s">
        <v>14589</v>
      </c>
      <c r="E132" s="421">
        <f>E125</f>
        <v>229.29765</v>
      </c>
      <c r="F132" s="227">
        <f>SUM(G132:R132)</f>
        <v>0</v>
      </c>
      <c r="G132" s="594">
        <f>G118+G125</f>
        <v>0</v>
      </c>
      <c r="H132" s="323">
        <f t="shared" ref="H132:R133" si="27">H118+H125</f>
        <v>0</v>
      </c>
      <c r="I132" s="323">
        <f t="shared" si="27"/>
        <v>0</v>
      </c>
      <c r="J132" s="323">
        <f t="shared" si="27"/>
        <v>0</v>
      </c>
      <c r="K132" s="323">
        <f t="shared" si="27"/>
        <v>0</v>
      </c>
      <c r="L132" s="323">
        <f t="shared" si="27"/>
        <v>0</v>
      </c>
      <c r="M132" s="323">
        <f t="shared" si="27"/>
        <v>0</v>
      </c>
      <c r="N132" s="323">
        <f t="shared" si="27"/>
        <v>0</v>
      </c>
      <c r="O132" s="323">
        <f t="shared" si="27"/>
        <v>0</v>
      </c>
      <c r="P132" s="323">
        <f t="shared" si="27"/>
        <v>0</v>
      </c>
      <c r="Q132" s="323">
        <f t="shared" si="27"/>
        <v>0</v>
      </c>
      <c r="R132" s="477">
        <f t="shared" si="27"/>
        <v>0</v>
      </c>
      <c r="S132" s="182">
        <v>0</v>
      </c>
      <c r="T132" s="183">
        <f t="shared" si="24"/>
        <v>0</v>
      </c>
      <c r="U132" s="184"/>
      <c r="V132" s="183"/>
      <c r="W132" s="801"/>
      <c r="X132" s="799"/>
      <c r="Y132" s="799"/>
      <c r="Z132" s="799"/>
      <c r="AA132" s="799"/>
      <c r="AB132" s="799"/>
    </row>
    <row r="133" spans="1:28" s="228" customFormat="1" ht="19.5" hidden="1" customHeight="1">
      <c r="A133" s="1379"/>
      <c r="B133" s="1379"/>
      <c r="C133" s="225" t="s">
        <v>14590</v>
      </c>
      <c r="D133" s="226"/>
      <c r="E133" s="421">
        <f>E119</f>
        <v>0</v>
      </c>
      <c r="F133" s="227">
        <f>SUM(G133:R133)</f>
        <v>0</v>
      </c>
      <c r="G133" s="633">
        <f>G119+G126</f>
        <v>0</v>
      </c>
      <c r="H133" s="634">
        <f t="shared" si="27"/>
        <v>0</v>
      </c>
      <c r="I133" s="634">
        <f t="shared" si="27"/>
        <v>0</v>
      </c>
      <c r="J133" s="634">
        <f t="shared" si="27"/>
        <v>0</v>
      </c>
      <c r="K133" s="634">
        <f t="shared" si="27"/>
        <v>0</v>
      </c>
      <c r="L133" s="634">
        <f t="shared" si="27"/>
        <v>0</v>
      </c>
      <c r="M133" s="634">
        <f t="shared" si="27"/>
        <v>0</v>
      </c>
      <c r="N133" s="634">
        <f t="shared" si="27"/>
        <v>0</v>
      </c>
      <c r="O133" s="634">
        <f t="shared" si="27"/>
        <v>0</v>
      </c>
      <c r="P133" s="634">
        <f t="shared" si="27"/>
        <v>0</v>
      </c>
      <c r="Q133" s="634">
        <f>Q119+Q126</f>
        <v>0</v>
      </c>
      <c r="R133" s="635">
        <f t="shared" si="27"/>
        <v>0</v>
      </c>
      <c r="S133" s="182">
        <v>335.93919</v>
      </c>
      <c r="T133" s="183"/>
      <c r="U133" s="184"/>
      <c r="V133" s="183"/>
      <c r="W133" s="799"/>
      <c r="X133" s="799"/>
      <c r="Y133" s="799"/>
      <c r="Z133" s="799"/>
      <c r="AA133" s="799"/>
      <c r="AB133" s="799"/>
    </row>
    <row r="134" spans="1:28" s="228" customFormat="1" ht="19.5" hidden="1" customHeight="1">
      <c r="A134" s="1379"/>
      <c r="B134" s="1379"/>
      <c r="C134" s="225" t="s">
        <v>14591</v>
      </c>
      <c r="D134" s="226" t="s">
        <v>14589</v>
      </c>
      <c r="E134" s="421">
        <f>E127</f>
        <v>0</v>
      </c>
      <c r="F134" s="227">
        <f>SUM(G134:R134)</f>
        <v>0</v>
      </c>
      <c r="G134" s="474">
        <f>G127+G120</f>
        <v>0</v>
      </c>
      <c r="H134" s="597">
        <f t="shared" ref="H134:R134" si="28">H127+H120</f>
        <v>0</v>
      </c>
      <c r="I134" s="597">
        <f t="shared" si="28"/>
        <v>0</v>
      </c>
      <c r="J134" s="597">
        <f t="shared" si="28"/>
        <v>0</v>
      </c>
      <c r="K134" s="597">
        <f t="shared" si="28"/>
        <v>0</v>
      </c>
      <c r="L134" s="597">
        <f t="shared" si="28"/>
        <v>0</v>
      </c>
      <c r="M134" s="597">
        <f t="shared" si="28"/>
        <v>0</v>
      </c>
      <c r="N134" s="597">
        <f t="shared" si="28"/>
        <v>0</v>
      </c>
      <c r="O134" s="597">
        <f t="shared" si="28"/>
        <v>0</v>
      </c>
      <c r="P134" s="597">
        <f t="shared" si="28"/>
        <v>0</v>
      </c>
      <c r="Q134" s="597">
        <f t="shared" si="28"/>
        <v>0</v>
      </c>
      <c r="R134" s="598">
        <f t="shared" si="28"/>
        <v>0</v>
      </c>
      <c r="S134" s="182">
        <v>894.84229000000005</v>
      </c>
      <c r="T134" s="183">
        <f>F134-S134</f>
        <v>-894.84229000000005</v>
      </c>
      <c r="U134" s="184"/>
      <c r="V134" s="183"/>
      <c r="W134" s="799"/>
      <c r="X134" s="799"/>
      <c r="Y134" s="799"/>
      <c r="Z134" s="799"/>
      <c r="AA134" s="799"/>
      <c r="AB134" s="799"/>
    </row>
    <row r="135" spans="1:28" s="228" customFormat="1" ht="18.75" hidden="1" customHeight="1" thickBot="1">
      <c r="A135" s="1380"/>
      <c r="B135" s="1380"/>
      <c r="C135" s="218" t="s">
        <v>14549</v>
      </c>
      <c r="D135" s="822"/>
      <c r="E135" s="688"/>
      <c r="F135" s="219">
        <f>SUM(G135:R135)</f>
        <v>0</v>
      </c>
      <c r="G135" s="220">
        <f>G121+G128</f>
        <v>0</v>
      </c>
      <c r="H135" s="221">
        <f t="shared" ref="H135:R135" si="29">H121+H128</f>
        <v>0</v>
      </c>
      <c r="I135" s="221">
        <f t="shared" si="29"/>
        <v>0</v>
      </c>
      <c r="J135" s="221">
        <f t="shared" si="29"/>
        <v>0</v>
      </c>
      <c r="K135" s="221">
        <f t="shared" si="29"/>
        <v>0</v>
      </c>
      <c r="L135" s="221">
        <f t="shared" si="29"/>
        <v>0</v>
      </c>
      <c r="M135" s="221">
        <f t="shared" si="29"/>
        <v>0</v>
      </c>
      <c r="N135" s="221">
        <f t="shared" si="29"/>
        <v>0</v>
      </c>
      <c r="O135" s="221">
        <f t="shared" si="29"/>
        <v>0</v>
      </c>
      <c r="P135" s="221">
        <f t="shared" si="29"/>
        <v>0</v>
      </c>
      <c r="Q135" s="221">
        <f t="shared" si="29"/>
        <v>0</v>
      </c>
      <c r="R135" s="222">
        <f t="shared" si="29"/>
        <v>0</v>
      </c>
      <c r="S135" s="229">
        <v>103695.24118</v>
      </c>
      <c r="T135" s="230">
        <f>F135-S135</f>
        <v>-103695.24118</v>
      </c>
      <c r="U135" s="231"/>
      <c r="V135" s="230"/>
      <c r="W135" s="799"/>
      <c r="X135" s="799"/>
      <c r="Y135" s="799"/>
      <c r="Z135" s="799"/>
      <c r="AA135" s="799"/>
      <c r="AB135" s="799"/>
    </row>
    <row r="136" spans="1:28" ht="31.8" hidden="1" thickBot="1">
      <c r="E136" s="233"/>
      <c r="F136" s="1437" t="s">
        <v>77897</v>
      </c>
      <c r="G136" s="1438"/>
      <c r="H136" s="1438"/>
      <c r="I136" s="1438"/>
      <c r="J136" s="1438"/>
      <c r="K136" s="1438"/>
      <c r="L136" s="1438"/>
      <c r="M136" s="1438"/>
      <c r="N136" s="1438"/>
      <c r="O136" s="1438"/>
      <c r="P136" s="1438"/>
      <c r="Q136" s="1438"/>
      <c r="R136" s="1438"/>
      <c r="S136" s="1438"/>
      <c r="T136" s="1439"/>
      <c r="U136" s="1180" t="s">
        <v>77914</v>
      </c>
      <c r="V136" s="1097" t="s">
        <v>14544</v>
      </c>
    </row>
    <row r="137" spans="1:28" hidden="1">
      <c r="A137" s="1440" t="s">
        <v>14555</v>
      </c>
      <c r="B137" s="1443">
        <v>10</v>
      </c>
      <c r="C137" s="1066" t="s">
        <v>14554</v>
      </c>
      <c r="D137" s="1067" t="s">
        <v>14546</v>
      </c>
      <c r="E137" s="1068">
        <f>E138/22</f>
        <v>50</v>
      </c>
      <c r="F137" s="1068">
        <f>SUM(G137:R137)</f>
        <v>2</v>
      </c>
      <c r="G137" s="1078">
        <f>G46</f>
        <v>0</v>
      </c>
      <c r="H137" s="1078">
        <f t="shared" ref="H137:R139" si="30">H46</f>
        <v>0</v>
      </c>
      <c r="I137" s="1078">
        <f t="shared" si="30"/>
        <v>0</v>
      </c>
      <c r="J137" s="1078">
        <f t="shared" si="30"/>
        <v>0</v>
      </c>
      <c r="K137" s="1078">
        <f t="shared" si="30"/>
        <v>0</v>
      </c>
      <c r="L137" s="1078">
        <f t="shared" si="30"/>
        <v>0</v>
      </c>
      <c r="M137" s="1078">
        <f t="shared" si="30"/>
        <v>0</v>
      </c>
      <c r="N137" s="1078">
        <f t="shared" si="30"/>
        <v>0</v>
      </c>
      <c r="O137" s="1078">
        <f t="shared" si="30"/>
        <v>0.5</v>
      </c>
      <c r="P137" s="1078">
        <f t="shared" si="30"/>
        <v>0.5</v>
      </c>
      <c r="Q137" s="1078">
        <f t="shared" si="30"/>
        <v>0.5</v>
      </c>
      <c r="R137" s="1079">
        <f t="shared" si="30"/>
        <v>0.5</v>
      </c>
      <c r="S137" s="234"/>
      <c r="T137" s="235"/>
      <c r="U137" s="1073">
        <f>U46</f>
        <v>2</v>
      </c>
      <c r="V137" s="1074">
        <f>U137-F137</f>
        <v>0</v>
      </c>
    </row>
    <row r="138" spans="1:28" hidden="1">
      <c r="A138" s="1441"/>
      <c r="B138" s="1444"/>
      <c r="C138" s="1063" t="s">
        <v>14547</v>
      </c>
      <c r="D138" s="1062" t="s">
        <v>14548</v>
      </c>
      <c r="E138" s="1061">
        <f>U48</f>
        <v>1100</v>
      </c>
      <c r="F138" s="1064">
        <f>SUM(G138:R138)</f>
        <v>2090</v>
      </c>
      <c r="G138" s="1082">
        <f>G47</f>
        <v>0</v>
      </c>
      <c r="H138" s="1082">
        <f t="shared" si="30"/>
        <v>0</v>
      </c>
      <c r="I138" s="1082">
        <f t="shared" si="30"/>
        <v>0</v>
      </c>
      <c r="J138" s="1082">
        <f t="shared" si="30"/>
        <v>0</v>
      </c>
      <c r="K138" s="1082">
        <f t="shared" si="30"/>
        <v>0</v>
      </c>
      <c r="L138" s="1082">
        <f t="shared" si="30"/>
        <v>0</v>
      </c>
      <c r="M138" s="1082">
        <f t="shared" si="30"/>
        <v>0</v>
      </c>
      <c r="N138" s="1082">
        <f t="shared" si="30"/>
        <v>0</v>
      </c>
      <c r="O138" s="1082">
        <f t="shared" si="30"/>
        <v>66</v>
      </c>
      <c r="P138" s="1121">
        <f t="shared" si="30"/>
        <v>682</v>
      </c>
      <c r="Q138" s="1082">
        <f t="shared" si="30"/>
        <v>660</v>
      </c>
      <c r="R138" s="1083">
        <f t="shared" si="30"/>
        <v>682</v>
      </c>
      <c r="S138" s="234"/>
      <c r="T138" s="235"/>
      <c r="U138" s="1073">
        <f>U47</f>
        <v>2200</v>
      </c>
      <c r="V138" s="1074">
        <f>U138-F138</f>
        <v>110</v>
      </c>
    </row>
    <row r="139" spans="1:28" hidden="1">
      <c r="A139" s="1441"/>
      <c r="B139" s="1444"/>
      <c r="C139" s="1063" t="s">
        <v>14549</v>
      </c>
      <c r="D139" s="1062"/>
      <c r="E139" s="1182">
        <f>E48</f>
        <v>0</v>
      </c>
      <c r="F139" s="1065">
        <f>SUM(G139:R139)</f>
        <v>0</v>
      </c>
      <c r="G139" s="1090">
        <f>G48</f>
        <v>0</v>
      </c>
      <c r="H139" s="1090">
        <f t="shared" si="30"/>
        <v>0</v>
      </c>
      <c r="I139" s="1090">
        <f t="shared" si="30"/>
        <v>0</v>
      </c>
      <c r="J139" s="1090">
        <f t="shared" si="30"/>
        <v>0</v>
      </c>
      <c r="K139" s="1090">
        <f t="shared" si="30"/>
        <v>0</v>
      </c>
      <c r="L139" s="1090">
        <f t="shared" si="30"/>
        <v>0</v>
      </c>
      <c r="M139" s="1090">
        <f t="shared" si="30"/>
        <v>0</v>
      </c>
      <c r="N139" s="1090">
        <f t="shared" si="30"/>
        <v>0</v>
      </c>
      <c r="O139" s="1090">
        <f t="shared" si="30"/>
        <v>0</v>
      </c>
      <c r="P139" s="1090">
        <f t="shared" si="30"/>
        <v>0</v>
      </c>
      <c r="Q139" s="1090">
        <f t="shared" si="30"/>
        <v>0</v>
      </c>
      <c r="R139" s="1091">
        <f t="shared" si="30"/>
        <v>0</v>
      </c>
      <c r="S139" s="234"/>
      <c r="T139" s="235"/>
      <c r="U139" s="1073">
        <f>U48</f>
        <v>1100</v>
      </c>
      <c r="V139" s="1074"/>
    </row>
    <row r="140" spans="1:28" ht="16.2" hidden="1" thickBot="1">
      <c r="A140" s="1442"/>
      <c r="B140" s="1445"/>
      <c r="C140" s="1069" t="s">
        <v>14587</v>
      </c>
      <c r="D140" s="1070" t="s">
        <v>14575</v>
      </c>
      <c r="E140" s="1071"/>
      <c r="F140" s="1071">
        <f>SUM(G140:R140)/12</f>
        <v>0.25833333333333336</v>
      </c>
      <c r="G140" s="1071">
        <f>G138/(G17*22)</f>
        <v>0</v>
      </c>
      <c r="H140" s="1071">
        <f t="shared" ref="H140:R140" si="31">H138/(H17*22)</f>
        <v>0</v>
      </c>
      <c r="I140" s="1071">
        <f t="shared" si="31"/>
        <v>0</v>
      </c>
      <c r="J140" s="1071">
        <f t="shared" si="31"/>
        <v>0</v>
      </c>
      <c r="K140" s="1071">
        <f t="shared" si="31"/>
        <v>0</v>
      </c>
      <c r="L140" s="1071">
        <f t="shared" si="31"/>
        <v>0</v>
      </c>
      <c r="M140" s="1071">
        <f t="shared" si="31"/>
        <v>0</v>
      </c>
      <c r="N140" s="1071">
        <f t="shared" si="31"/>
        <v>0</v>
      </c>
      <c r="O140" s="1071">
        <f t="shared" si="31"/>
        <v>0.1</v>
      </c>
      <c r="P140" s="1071">
        <f t="shared" si="31"/>
        <v>1</v>
      </c>
      <c r="Q140" s="1071">
        <f t="shared" si="31"/>
        <v>1</v>
      </c>
      <c r="R140" s="1072">
        <f t="shared" si="31"/>
        <v>1</v>
      </c>
      <c r="S140" s="234"/>
      <c r="T140" s="235"/>
      <c r="U140" s="234"/>
      <c r="V140" s="235"/>
    </row>
    <row r="141" spans="1:28" ht="26.4" hidden="1" thickBot="1">
      <c r="E141" s="233"/>
      <c r="F141" s="1437" t="s">
        <v>77896</v>
      </c>
      <c r="G141" s="1438"/>
      <c r="H141" s="1438"/>
      <c r="I141" s="1438"/>
      <c r="J141" s="1438"/>
      <c r="K141" s="1438"/>
      <c r="L141" s="1438"/>
      <c r="M141" s="1438"/>
      <c r="N141" s="1438"/>
      <c r="O141" s="1438"/>
      <c r="P141" s="1438"/>
      <c r="Q141" s="1438"/>
      <c r="R141" s="1438"/>
      <c r="S141" s="1438"/>
      <c r="T141" s="1439"/>
      <c r="U141" s="234"/>
      <c r="V141" s="235"/>
    </row>
    <row r="142" spans="1:28" hidden="1">
      <c r="A142" s="1419" t="s">
        <v>14555</v>
      </c>
      <c r="B142" s="1419">
        <v>10</v>
      </c>
      <c r="C142" s="1103" t="s">
        <v>14554</v>
      </c>
      <c r="D142" s="1076" t="s">
        <v>14546</v>
      </c>
      <c r="E142" s="1075">
        <f>E143/22</f>
        <v>19.642857142857142</v>
      </c>
      <c r="F142" s="1150">
        <f>SUM(G142:R142)</f>
        <v>13.905454545454546</v>
      </c>
      <c r="G142" s="1077">
        <f>G143/E143</f>
        <v>1.5781818181818181</v>
      </c>
      <c r="H142" s="1078">
        <f>H143/E143</f>
        <v>1.4254545454545453</v>
      </c>
      <c r="I142" s="1078">
        <f>I143/E143</f>
        <v>1.5781818181818181</v>
      </c>
      <c r="J142" s="1078">
        <f>J143/E143</f>
        <v>1.5272727272727271</v>
      </c>
      <c r="K142" s="1078">
        <f>K143/E143</f>
        <v>1.5781818181818181</v>
      </c>
      <c r="L142" s="1078">
        <f>L143/E143</f>
        <v>1.5272727272727271</v>
      </c>
      <c r="M142" s="1078">
        <f>M143/E143</f>
        <v>1.5781818181818181</v>
      </c>
      <c r="N142" s="1078">
        <f>N143/E143</f>
        <v>1.5781818181818181</v>
      </c>
      <c r="O142" s="1078">
        <f>O143/E143</f>
        <v>1.5272727272727271</v>
      </c>
      <c r="P142" s="1149">
        <f>P143/F143</f>
        <v>7.2727272727272727E-3</v>
      </c>
      <c r="Q142" s="1078">
        <v>0</v>
      </c>
      <c r="R142" s="1079">
        <v>0</v>
      </c>
      <c r="U142" s="1056">
        <v>14</v>
      </c>
      <c r="V142" s="1057">
        <f>U142-F142</f>
        <v>9.4545454545453822E-2</v>
      </c>
      <c r="W142" s="786"/>
      <c r="X142" s="786"/>
      <c r="Y142" s="153"/>
      <c r="Z142" s="153"/>
      <c r="AA142" s="153"/>
      <c r="AB142" s="153"/>
    </row>
    <row r="143" spans="1:28" hidden="1">
      <c r="A143" s="1420"/>
      <c r="B143" s="1420"/>
      <c r="C143" s="1104" t="s">
        <v>14547</v>
      </c>
      <c r="D143" s="1080" t="s">
        <v>14548</v>
      </c>
      <c r="E143" s="1095">
        <f>U144</f>
        <v>432.14285714285717</v>
      </c>
      <c r="F143" s="1058">
        <f>SUM(G143:R143)</f>
        <v>6050</v>
      </c>
      <c r="G143" s="1081">
        <f>G17*22</f>
        <v>682</v>
      </c>
      <c r="H143" s="1082">
        <f>H17*22</f>
        <v>616</v>
      </c>
      <c r="I143" s="1082">
        <f t="shared" ref="I143:O143" si="32">(I17*22)</f>
        <v>682</v>
      </c>
      <c r="J143" s="1082">
        <f t="shared" si="32"/>
        <v>660</v>
      </c>
      <c r="K143" s="1082">
        <f t="shared" si="32"/>
        <v>682</v>
      </c>
      <c r="L143" s="1082">
        <f t="shared" si="32"/>
        <v>660</v>
      </c>
      <c r="M143" s="1082">
        <f t="shared" si="32"/>
        <v>682</v>
      </c>
      <c r="N143" s="1082">
        <f t="shared" si="32"/>
        <v>682</v>
      </c>
      <c r="O143" s="1082">
        <f t="shared" si="32"/>
        <v>660</v>
      </c>
      <c r="P143" s="1082">
        <v>44</v>
      </c>
      <c r="Q143" s="1082">
        <v>0</v>
      </c>
      <c r="R143" s="1082">
        <v>0</v>
      </c>
      <c r="U143" s="1056">
        <v>6050</v>
      </c>
      <c r="V143" s="1057">
        <f>U143-F143</f>
        <v>0</v>
      </c>
      <c r="W143" s="786"/>
      <c r="X143" s="786"/>
      <c r="Y143" s="153"/>
      <c r="Z143" s="153"/>
      <c r="AA143" s="153"/>
      <c r="AB143" s="153"/>
    </row>
    <row r="144" spans="1:28" ht="18" hidden="1" thickBot="1">
      <c r="A144" s="1420"/>
      <c r="B144" s="1420"/>
      <c r="C144" s="1105" t="s">
        <v>14549</v>
      </c>
      <c r="D144" s="1094"/>
      <c r="E144" s="1177">
        <f>E48</f>
        <v>0</v>
      </c>
      <c r="F144" s="1060">
        <f>SUM(G144:R144)</f>
        <v>0</v>
      </c>
      <c r="G144" s="1084">
        <f>E144*G143</f>
        <v>0</v>
      </c>
      <c r="H144" s="1085">
        <f>E144*H143</f>
        <v>0</v>
      </c>
      <c r="I144" s="1085">
        <f>E144*I143</f>
        <v>0</v>
      </c>
      <c r="J144" s="1085">
        <f>E144*J143</f>
        <v>0</v>
      </c>
      <c r="K144" s="1085">
        <f>E144*K143</f>
        <v>0</v>
      </c>
      <c r="L144" s="1085">
        <f>E144*L143</f>
        <v>0</v>
      </c>
      <c r="M144" s="1085">
        <f>E144*M143</f>
        <v>0</v>
      </c>
      <c r="N144" s="1085">
        <f>E144*N143</f>
        <v>0</v>
      </c>
      <c r="O144" s="1085">
        <f>E144*O143</f>
        <v>0</v>
      </c>
      <c r="P144" s="1071">
        <f>E144*P143</f>
        <v>0</v>
      </c>
      <c r="Q144" s="1071">
        <f>E144*Q143</f>
        <v>0</v>
      </c>
      <c r="R144" s="1072">
        <f>E144*R143</f>
        <v>0</v>
      </c>
      <c r="U144" s="1056">
        <f>U143/U142</f>
        <v>432.14285714285717</v>
      </c>
      <c r="V144" s="1057"/>
      <c r="W144" s="786"/>
      <c r="X144" s="786"/>
      <c r="Y144" s="153"/>
      <c r="Z144" s="153"/>
      <c r="AA144" s="153"/>
      <c r="AB144" s="153"/>
    </row>
    <row r="145" spans="1:28" ht="16.2" hidden="1" thickBot="1">
      <c r="A145" s="1421"/>
      <c r="B145" s="1421"/>
      <c r="C145" s="1106" t="s">
        <v>14587</v>
      </c>
      <c r="D145" s="1093" t="s">
        <v>14575</v>
      </c>
      <c r="E145" s="1071"/>
      <c r="F145" s="1071">
        <f>SUM(G145:R145)/12</f>
        <v>0.7553763440860215</v>
      </c>
      <c r="G145" s="1071">
        <f>G143/(G17*22)</f>
        <v>1</v>
      </c>
      <c r="H145" s="1071">
        <f t="shared" ref="H145:R145" si="33">H143/(H17*22)</f>
        <v>1</v>
      </c>
      <c r="I145" s="1071">
        <f t="shared" si="33"/>
        <v>1</v>
      </c>
      <c r="J145" s="1071">
        <f t="shared" si="33"/>
        <v>1</v>
      </c>
      <c r="K145" s="1071">
        <f t="shared" si="33"/>
        <v>1</v>
      </c>
      <c r="L145" s="1071">
        <f t="shared" si="33"/>
        <v>1</v>
      </c>
      <c r="M145" s="1071">
        <f t="shared" si="33"/>
        <v>1</v>
      </c>
      <c r="N145" s="1071">
        <f t="shared" si="33"/>
        <v>1</v>
      </c>
      <c r="O145" s="1071">
        <f t="shared" si="33"/>
        <v>1</v>
      </c>
      <c r="P145" s="1071">
        <f t="shared" si="33"/>
        <v>6.4516129032258063E-2</v>
      </c>
      <c r="Q145" s="1071">
        <f t="shared" si="33"/>
        <v>0</v>
      </c>
      <c r="R145" s="1071">
        <f t="shared" si="33"/>
        <v>0</v>
      </c>
      <c r="W145" s="786"/>
      <c r="X145" s="786"/>
      <c r="Y145" s="153"/>
      <c r="Z145" s="153"/>
      <c r="AA145" s="153"/>
      <c r="AB145" s="153"/>
    </row>
    <row r="146" spans="1:28"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4"/>
      <c r="T146" s="235"/>
      <c r="U146" s="234"/>
      <c r="V146" s="235"/>
    </row>
    <row r="147" spans="1:28" s="239" customFormat="1" ht="79.5" hidden="1" customHeight="1">
      <c r="A147" s="153"/>
      <c r="B147" s="1436" t="s">
        <v>14594</v>
      </c>
      <c r="C147" s="1449"/>
      <c r="D147" s="237"/>
      <c r="E147" s="237"/>
      <c r="F147" s="237"/>
      <c r="G147" s="238"/>
      <c r="H147" s="237"/>
      <c r="I147" s="237"/>
      <c r="J147" s="237"/>
      <c r="K147" s="237"/>
      <c r="L147" s="237"/>
      <c r="M147" s="1402" t="s">
        <v>16149</v>
      </c>
      <c r="N147" s="1402"/>
      <c r="O147" s="153"/>
      <c r="P147" s="153"/>
      <c r="Q147" s="153"/>
      <c r="R147" s="153"/>
      <c r="S147" s="234"/>
      <c r="T147" s="235"/>
      <c r="U147" s="234"/>
      <c r="V147" s="235"/>
      <c r="W147" s="801"/>
      <c r="X147" s="801"/>
      <c r="Y147" s="801"/>
      <c r="Z147" s="801"/>
      <c r="AA147" s="801"/>
      <c r="AB147" s="801"/>
    </row>
    <row r="148" spans="1:28" ht="15.75" customHeight="1"/>
    <row r="149" spans="1:28" ht="15.75" customHeight="1"/>
    <row r="150" spans="1:28" ht="15.75" customHeight="1"/>
    <row r="151" spans="1:28" ht="15.75" customHeight="1"/>
    <row r="152" spans="1:28" ht="15.75" customHeight="1"/>
    <row r="153" spans="1:28" ht="15.75" customHeight="1"/>
    <row r="154" spans="1:28" ht="15.75" customHeight="1"/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spans="7:18" ht="15.75" customHeight="1"/>
    <row r="178" spans="7:18" ht="15.75" customHeight="1"/>
    <row r="179" spans="7:18" ht="15.75" customHeight="1"/>
    <row r="180" spans="7:18" ht="15.75" customHeight="1"/>
    <row r="183" spans="7:18">
      <c r="K183" s="154"/>
    </row>
    <row r="184" spans="7:18">
      <c r="K184" s="154"/>
    </row>
    <row r="185" spans="7:18">
      <c r="K185" s="154"/>
    </row>
    <row r="186" spans="7:18">
      <c r="K186" s="154"/>
    </row>
    <row r="187" spans="7:18"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</row>
    <row r="188" spans="7:18"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</row>
    <row r="189" spans="7:18">
      <c r="K189" s="154"/>
    </row>
    <row r="190" spans="7:18"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</row>
  </sheetData>
  <mergeCells count="91">
    <mergeCell ref="A25:A27"/>
    <mergeCell ref="B25:B27"/>
    <mergeCell ref="M147:N147"/>
    <mergeCell ref="B147:C147"/>
    <mergeCell ref="Z46:Z48"/>
    <mergeCell ref="Y55:Y57"/>
    <mergeCell ref="Z55:Z57"/>
    <mergeCell ref="B97:B99"/>
    <mergeCell ref="B61:B63"/>
    <mergeCell ref="A61:A63"/>
    <mergeCell ref="A52:A54"/>
    <mergeCell ref="B52:B54"/>
    <mergeCell ref="A55:A57"/>
    <mergeCell ref="B55:B57"/>
    <mergeCell ref="A58:A60"/>
    <mergeCell ref="B58:B60"/>
    <mergeCell ref="A14:R14"/>
    <mergeCell ref="A16:A18"/>
    <mergeCell ref="B16:B18"/>
    <mergeCell ref="C16:C18"/>
    <mergeCell ref="D16:D18"/>
    <mergeCell ref="E16:E18"/>
    <mergeCell ref="F16:F18"/>
    <mergeCell ref="G16:I16"/>
    <mergeCell ref="J16:L16"/>
    <mergeCell ref="M16:O16"/>
    <mergeCell ref="P16:R16"/>
    <mergeCell ref="W16:W18"/>
    <mergeCell ref="A19:A21"/>
    <mergeCell ref="B19:B21"/>
    <mergeCell ref="A22:A24"/>
    <mergeCell ref="B22:B24"/>
    <mergeCell ref="A28:A30"/>
    <mergeCell ref="B28:B30"/>
    <mergeCell ref="A31:A33"/>
    <mergeCell ref="B31:B33"/>
    <mergeCell ref="A34:A36"/>
    <mergeCell ref="B34:B36"/>
    <mergeCell ref="A37:A39"/>
    <mergeCell ref="B37:B39"/>
    <mergeCell ref="A40:A42"/>
    <mergeCell ref="B40:B42"/>
    <mergeCell ref="A43:A45"/>
    <mergeCell ref="B43:B45"/>
    <mergeCell ref="A46:A48"/>
    <mergeCell ref="B46:B48"/>
    <mergeCell ref="A49:A51"/>
    <mergeCell ref="B49:B51"/>
    <mergeCell ref="B67:B69"/>
    <mergeCell ref="A64:A66"/>
    <mergeCell ref="B64:B66"/>
    <mergeCell ref="A67:A69"/>
    <mergeCell ref="A70:A72"/>
    <mergeCell ref="B70:B72"/>
    <mergeCell ref="A73:A75"/>
    <mergeCell ref="B73:B75"/>
    <mergeCell ref="A76:A78"/>
    <mergeCell ref="B76:B78"/>
    <mergeCell ref="A79:A81"/>
    <mergeCell ref="B79:B81"/>
    <mergeCell ref="A82:A84"/>
    <mergeCell ref="B82:B84"/>
    <mergeCell ref="A85:A87"/>
    <mergeCell ref="B85:B87"/>
    <mergeCell ref="A88:A90"/>
    <mergeCell ref="B88:B90"/>
    <mergeCell ref="A91:A93"/>
    <mergeCell ref="B91:B93"/>
    <mergeCell ref="A94:A96"/>
    <mergeCell ref="B94:B96"/>
    <mergeCell ref="A100:A103"/>
    <mergeCell ref="B100:B103"/>
    <mergeCell ref="A104:A107"/>
    <mergeCell ref="B104:B107"/>
    <mergeCell ref="A97:A99"/>
    <mergeCell ref="A108:A111"/>
    <mergeCell ref="B108:B111"/>
    <mergeCell ref="A112:A121"/>
    <mergeCell ref="B112:B121"/>
    <mergeCell ref="A122:A128"/>
    <mergeCell ref="B122:B128"/>
    <mergeCell ref="A142:A145"/>
    <mergeCell ref="B142:B145"/>
    <mergeCell ref="F136:T136"/>
    <mergeCell ref="F141:T141"/>
    <mergeCell ref="X117:Z117"/>
    <mergeCell ref="A129:A135"/>
    <mergeCell ref="B129:B135"/>
    <mergeCell ref="A137:A140"/>
    <mergeCell ref="B137:B140"/>
    <mergeCell ref="C119:C120"/>
  </mergeCells>
  <printOptions horizontalCentered="1" verticalCentered="1"/>
  <pageMargins left="0.19685039370078741" right="0.19685039370078741" top="0" bottom="0.19685039370078741" header="0.31496062992125984" footer="0.31496062992125984"/>
  <pageSetup paperSize="8" scale="60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176"/>
  <sheetViews>
    <sheetView tabSelected="1" zoomScale="70" zoomScaleNormal="70" workbookViewId="0">
      <pane xSplit="6" ySplit="18" topLeftCell="G19" activePane="bottomRight" state="frozen"/>
      <selection activeCell="A14" sqref="A14"/>
      <selection pane="topRight" activeCell="G14" sqref="G14"/>
      <selection pane="bottomLeft" activeCell="A19" sqref="A19"/>
      <selection pane="bottomRight" activeCell="E48" sqref="E48"/>
    </sheetView>
  </sheetViews>
  <sheetFormatPr defaultColWidth="8.88671875" defaultRowHeight="15.6" outlineLevelRow="1"/>
  <cols>
    <col min="1" max="1" width="19.44140625" style="153" customWidth="1"/>
    <col min="2" max="2" width="5.6640625" style="154" customWidth="1"/>
    <col min="3" max="3" width="68.5546875" style="153" customWidth="1"/>
    <col min="4" max="4" width="14.33203125" style="153" customWidth="1"/>
    <col min="5" max="5" width="19" style="154" customWidth="1"/>
    <col min="6" max="6" width="23.33203125" style="160" customWidth="1"/>
    <col min="7" max="7" width="16.6640625" style="154" customWidth="1"/>
    <col min="8" max="8" width="15.33203125" style="154" customWidth="1"/>
    <col min="9" max="9" width="19.109375" style="154" customWidth="1"/>
    <col min="10" max="10" width="15.6640625" style="154" customWidth="1"/>
    <col min="11" max="11" width="15.44140625" style="155" customWidth="1"/>
    <col min="12" max="12" width="17" style="154" customWidth="1"/>
    <col min="13" max="13" width="16.33203125" style="154" customWidth="1"/>
    <col min="14" max="14" width="17" style="154" customWidth="1"/>
    <col min="15" max="16" width="16" style="154" customWidth="1"/>
    <col min="17" max="18" width="15.5546875" style="154" customWidth="1"/>
    <col min="19" max="19" width="21.33203125" style="153" hidden="1" customWidth="1"/>
    <col min="20" max="20" width="19.6640625" style="153" hidden="1" customWidth="1"/>
    <col min="21" max="22" width="25.6640625" style="153" hidden="1" customWidth="1"/>
    <col min="23" max="23" width="16.6640625" style="236" hidden="1" customWidth="1"/>
    <col min="24" max="24" width="25.44140625" style="153" hidden="1" customWidth="1"/>
    <col min="25" max="25" width="22.88671875" style="153" hidden="1" customWidth="1"/>
    <col min="26" max="26" width="22" style="153" hidden="1" customWidth="1"/>
    <col min="27" max="27" width="21.5546875" style="153" hidden="1" customWidth="1"/>
    <col min="28" max="28" width="21" style="153" hidden="1" customWidth="1"/>
    <col min="29" max="16384" width="8.88671875" style="153"/>
  </cols>
  <sheetData>
    <row r="1" spans="1:23" hidden="1">
      <c r="A1" s="152" t="s">
        <v>14514</v>
      </c>
      <c r="B1" s="153"/>
      <c r="E1" s="152" t="s">
        <v>14514</v>
      </c>
      <c r="F1" s="154"/>
      <c r="N1" s="152"/>
      <c r="O1" s="152" t="s">
        <v>14515</v>
      </c>
      <c r="P1" s="152"/>
      <c r="Q1" s="156"/>
      <c r="R1" s="156"/>
    </row>
    <row r="2" spans="1:23" hidden="1">
      <c r="A2" s="152" t="s">
        <v>14516</v>
      </c>
      <c r="B2" s="153"/>
      <c r="E2" s="152" t="s">
        <v>16132</v>
      </c>
      <c r="F2" s="154"/>
      <c r="N2" s="152"/>
      <c r="O2" s="157" t="s">
        <v>14517</v>
      </c>
      <c r="P2" s="157"/>
      <c r="Q2" s="157"/>
      <c r="R2" s="157"/>
    </row>
    <row r="3" spans="1:23" hidden="1">
      <c r="A3" s="152" t="s">
        <v>14518</v>
      </c>
      <c r="B3" s="153"/>
      <c r="E3" s="152" t="s">
        <v>16133</v>
      </c>
      <c r="F3" s="154"/>
      <c r="N3" s="152"/>
      <c r="O3" s="157"/>
      <c r="P3" s="157"/>
      <c r="Q3" s="157"/>
      <c r="R3" s="157"/>
    </row>
    <row r="4" spans="1:23" hidden="1">
      <c r="A4" s="152" t="s">
        <v>8252</v>
      </c>
      <c r="B4" s="153"/>
      <c r="E4" s="152" t="s">
        <v>8252</v>
      </c>
      <c r="F4" s="154"/>
      <c r="N4" s="152"/>
      <c r="O4" s="157" t="s">
        <v>8252</v>
      </c>
      <c r="P4" s="157"/>
      <c r="Q4" s="157"/>
      <c r="R4" s="157"/>
    </row>
    <row r="5" spans="1:23" hidden="1">
      <c r="A5" s="152" t="s">
        <v>16148</v>
      </c>
      <c r="B5" s="153"/>
      <c r="E5" s="152" t="s">
        <v>16134</v>
      </c>
      <c r="F5" s="154"/>
      <c r="N5" s="152"/>
      <c r="O5" s="157" t="s">
        <v>14519</v>
      </c>
      <c r="P5" s="157"/>
      <c r="Q5" s="157"/>
      <c r="R5" s="157"/>
    </row>
    <row r="6" spans="1:23" hidden="1">
      <c r="A6" s="152" t="s">
        <v>16135</v>
      </c>
      <c r="B6" s="153"/>
      <c r="E6" s="152" t="s">
        <v>16136</v>
      </c>
      <c r="F6" s="154"/>
      <c r="N6" s="158"/>
      <c r="O6" s="157" t="s">
        <v>16135</v>
      </c>
      <c r="P6" s="157"/>
      <c r="Q6" s="157"/>
      <c r="R6" s="157"/>
    </row>
    <row r="7" spans="1:23" hidden="1">
      <c r="A7" s="152"/>
      <c r="B7" s="153"/>
      <c r="F7" s="154"/>
      <c r="N7" s="158"/>
      <c r="O7" s="158"/>
      <c r="P7" s="158"/>
      <c r="Q7" s="158"/>
      <c r="R7" s="158"/>
    </row>
    <row r="8" spans="1:23" hidden="1">
      <c r="A8" s="159" t="s">
        <v>14520</v>
      </c>
      <c r="B8" s="153"/>
      <c r="F8" s="154"/>
      <c r="N8" s="158"/>
      <c r="O8" s="158"/>
      <c r="P8" s="158"/>
      <c r="Q8" s="158"/>
      <c r="R8" s="158"/>
    </row>
    <row r="9" spans="1:23" hidden="1">
      <c r="A9" s="159" t="s">
        <v>14521</v>
      </c>
      <c r="B9" s="153"/>
      <c r="F9" s="154"/>
      <c r="N9" s="158"/>
      <c r="O9" s="158"/>
      <c r="P9" s="158"/>
      <c r="Q9" s="158"/>
      <c r="R9" s="158"/>
    </row>
    <row r="10" spans="1:23" hidden="1">
      <c r="A10" s="159" t="s">
        <v>8252</v>
      </c>
      <c r="B10" s="153"/>
      <c r="F10" s="154"/>
      <c r="N10" s="158"/>
      <c r="O10" s="158"/>
      <c r="P10" s="158"/>
      <c r="Q10" s="158"/>
      <c r="R10" s="158"/>
    </row>
    <row r="11" spans="1:23" hidden="1">
      <c r="A11" s="159" t="s">
        <v>14522</v>
      </c>
      <c r="B11" s="153"/>
      <c r="F11" s="154"/>
      <c r="N11" s="158"/>
      <c r="O11" s="158"/>
      <c r="P11" s="158"/>
      <c r="Q11" s="158"/>
      <c r="R11" s="158"/>
    </row>
    <row r="12" spans="1:23" hidden="1">
      <c r="A12" s="159" t="s">
        <v>16135</v>
      </c>
      <c r="B12" s="153"/>
      <c r="F12" s="154"/>
      <c r="N12" s="158"/>
      <c r="O12" s="158"/>
      <c r="P12" s="158"/>
      <c r="Q12" s="158"/>
      <c r="R12" s="158"/>
    </row>
    <row r="13" spans="1:23" hidden="1">
      <c r="A13" s="159"/>
      <c r="B13" s="153"/>
      <c r="F13" s="154"/>
      <c r="N13" s="158"/>
      <c r="O13" s="158"/>
      <c r="P13" s="158"/>
      <c r="Q13" s="158"/>
      <c r="R13" s="158"/>
    </row>
    <row r="14" spans="1:23">
      <c r="A14" s="1402" t="s">
        <v>77917</v>
      </c>
      <c r="B14" s="1402"/>
      <c r="C14" s="1402"/>
      <c r="D14" s="1402"/>
      <c r="E14" s="1402"/>
      <c r="F14" s="1402"/>
      <c r="G14" s="1402"/>
      <c r="H14" s="1402"/>
      <c r="I14" s="1402"/>
      <c r="J14" s="1402"/>
      <c r="K14" s="1402"/>
      <c r="L14" s="1402"/>
      <c r="M14" s="1402"/>
      <c r="N14" s="1402"/>
      <c r="O14" s="1402"/>
      <c r="P14" s="1402"/>
      <c r="Q14" s="1402"/>
      <c r="R14" s="1402"/>
    </row>
    <row r="15" spans="1:23" ht="16.2" thickBot="1">
      <c r="A15" s="830"/>
      <c r="B15" s="830"/>
      <c r="C15" s="830"/>
      <c r="D15" s="830"/>
      <c r="E15" s="830"/>
      <c r="F15" s="830"/>
      <c r="G15" s="830"/>
      <c r="H15" s="830"/>
      <c r="I15" s="830"/>
    </row>
    <row r="16" spans="1:23" ht="15.75" customHeight="1">
      <c r="A16" s="1384" t="s">
        <v>14523</v>
      </c>
      <c r="B16" s="1393" t="s">
        <v>14524</v>
      </c>
      <c r="C16" s="1403" t="s">
        <v>14525</v>
      </c>
      <c r="D16" s="1406" t="s">
        <v>14526</v>
      </c>
      <c r="E16" s="1407" t="s">
        <v>14527</v>
      </c>
      <c r="F16" s="1399" t="s">
        <v>77918</v>
      </c>
      <c r="G16" s="1384" t="s">
        <v>14528</v>
      </c>
      <c r="H16" s="1407"/>
      <c r="I16" s="1403"/>
      <c r="J16" s="1411" t="s">
        <v>14529</v>
      </c>
      <c r="K16" s="1412"/>
      <c r="L16" s="1413"/>
      <c r="M16" s="1414" t="s">
        <v>14530</v>
      </c>
      <c r="N16" s="1412"/>
      <c r="O16" s="1413"/>
      <c r="P16" s="1414" t="s">
        <v>14531</v>
      </c>
      <c r="Q16" s="1412"/>
      <c r="R16" s="1413"/>
      <c r="W16" s="1450"/>
    </row>
    <row r="17" spans="1:28" ht="16.2" thickBot="1">
      <c r="A17" s="1391"/>
      <c r="B17" s="1376"/>
      <c r="C17" s="1404"/>
      <c r="D17" s="1376"/>
      <c r="E17" s="1408"/>
      <c r="F17" s="1382"/>
      <c r="G17" s="823">
        <v>31</v>
      </c>
      <c r="H17" s="837">
        <v>28</v>
      </c>
      <c r="I17" s="162">
        <v>31</v>
      </c>
      <c r="J17" s="823">
        <v>30</v>
      </c>
      <c r="K17" s="163">
        <v>31</v>
      </c>
      <c r="L17" s="162">
        <v>30</v>
      </c>
      <c r="M17" s="823">
        <v>31</v>
      </c>
      <c r="N17" s="837">
        <v>31</v>
      </c>
      <c r="O17" s="162">
        <v>30</v>
      </c>
      <c r="P17" s="823">
        <v>31</v>
      </c>
      <c r="Q17" s="837">
        <v>30</v>
      </c>
      <c r="R17" s="162">
        <v>31</v>
      </c>
      <c r="W17" s="1450"/>
    </row>
    <row r="18" spans="1:28" ht="16.2" thickBot="1">
      <c r="A18" s="1386"/>
      <c r="B18" s="1376"/>
      <c r="C18" s="1405"/>
      <c r="D18" s="1375"/>
      <c r="E18" s="1409"/>
      <c r="F18" s="1410"/>
      <c r="G18" s="164" t="s">
        <v>14532</v>
      </c>
      <c r="H18" s="165" t="s">
        <v>14533</v>
      </c>
      <c r="I18" s="166" t="s">
        <v>14534</v>
      </c>
      <c r="J18" s="164" t="s">
        <v>14535</v>
      </c>
      <c r="K18" s="167" t="s">
        <v>14536</v>
      </c>
      <c r="L18" s="168" t="s">
        <v>14537</v>
      </c>
      <c r="M18" s="169" t="s">
        <v>14538</v>
      </c>
      <c r="N18" s="825" t="s">
        <v>14539</v>
      </c>
      <c r="O18" s="168" t="s">
        <v>14540</v>
      </c>
      <c r="P18" s="169" t="s">
        <v>14541</v>
      </c>
      <c r="Q18" s="825" t="s">
        <v>14542</v>
      </c>
      <c r="R18" s="170" t="s">
        <v>14543</v>
      </c>
      <c r="S18" s="951" t="s">
        <v>16214</v>
      </c>
      <c r="T18" s="172" t="s">
        <v>14544</v>
      </c>
      <c r="U18" s="1096" t="str">
        <f>'ПП-26 ТКРС ЗМБ'!U18</f>
        <v>план ППР 3000 и выше</v>
      </c>
      <c r="V18" s="1131" t="s">
        <v>14544</v>
      </c>
      <c r="W18" s="1450"/>
      <c r="X18" s="1133" t="s">
        <v>77887</v>
      </c>
    </row>
    <row r="19" spans="1:28" ht="21.75" hidden="1" customHeight="1">
      <c r="A19" s="1393" t="s">
        <v>14545</v>
      </c>
      <c r="B19" s="1393">
        <v>1</v>
      </c>
      <c r="C19" s="499" t="s">
        <v>287</v>
      </c>
      <c r="D19" s="997" t="s">
        <v>14546</v>
      </c>
      <c r="E19" s="1113">
        <f>14789.47/1000</f>
        <v>14.78947</v>
      </c>
      <c r="F19" s="672">
        <v>2</v>
      </c>
      <c r="G19" s="599">
        <f>'ПП-26 ТКРС Унт '!G19+'ПП-26 ТКРС ЗМБ'!G19</f>
        <v>0</v>
      </c>
      <c r="H19" s="1130">
        <f>'ПП-26 ТКРС Унт '!H19+'ПП-26 ТКРС ЗМБ'!H19</f>
        <v>0</v>
      </c>
      <c r="I19" s="192">
        <f>'ПП-26 ТКРС Унт '!I19+'ПП-26 ТКРС ЗМБ'!I19</f>
        <v>0</v>
      </c>
      <c r="J19" s="192">
        <f>'ПП-26 ТКРС Унт '!J19+'ПП-26 ТКРС ЗМБ'!J19</f>
        <v>0</v>
      </c>
      <c r="K19" s="192">
        <f>'ПП-26 ТКРС Унт '!K19+'ПП-26 ТКРС ЗМБ'!K19</f>
        <v>0</v>
      </c>
      <c r="L19" s="192">
        <f>'ПП-26 ТКРС Унт '!L19+'ПП-26 ТКРС ЗМБ'!L19</f>
        <v>0</v>
      </c>
      <c r="M19" s="192">
        <f>'ПП-26 ТКРС Унт '!M19+'ПП-26 ТКРС ЗМБ'!M19</f>
        <v>0</v>
      </c>
      <c r="N19" s="192">
        <f>'ПП-26 ТКРС Унт '!N19+'ПП-26 ТКРС ЗМБ'!N19</f>
        <v>0</v>
      </c>
      <c r="O19" s="192">
        <f>'ПП-26 ТКРС Унт '!O19+'ПП-26 ТКРС ЗМБ'!O19</f>
        <v>0</v>
      </c>
      <c r="P19" s="192">
        <f>'ПП-26 ТКРС Унт '!P19+'ПП-26 ТКРС ЗМБ'!P19</f>
        <v>0</v>
      </c>
      <c r="Q19" s="192">
        <f>'ПП-26 ТКРС Унт '!Q19+'ПП-26 ТКРС ЗМБ'!Q19</f>
        <v>0</v>
      </c>
      <c r="R19" s="494">
        <f>'ПП-26 ТКРС Унт '!R19+'ПП-26 ТКРС ЗМБ'!R19</f>
        <v>0</v>
      </c>
      <c r="S19" s="813">
        <v>2</v>
      </c>
      <c r="T19" s="660">
        <f>F19-S19</f>
        <v>0</v>
      </c>
      <c r="U19" s="473"/>
      <c r="V19" s="1132"/>
      <c r="W19" s="802"/>
      <c r="X19" s="500">
        <f>1</f>
        <v>1</v>
      </c>
      <c r="Y19" s="802"/>
      <c r="Z19" s="802"/>
      <c r="AA19" s="236"/>
      <c r="AB19" s="236"/>
    </row>
    <row r="20" spans="1:28" hidden="1" outlineLevel="1">
      <c r="A20" s="1376"/>
      <c r="B20" s="1376"/>
      <c r="C20" s="1011" t="s">
        <v>14547</v>
      </c>
      <c r="D20" s="998" t="s">
        <v>14548</v>
      </c>
      <c r="E20" s="661">
        <f>X21</f>
        <v>0</v>
      </c>
      <c r="F20" s="277">
        <f t="shared" ref="F20:F56" si="0">SUM(G20:R20)</f>
        <v>0</v>
      </c>
      <c r="G20" s="198">
        <f>'ПП-26 ТКРС Унт '!G20+'ПП-26 ТКРС ЗМБ'!G20</f>
        <v>0</v>
      </c>
      <c r="H20" s="1129">
        <f>'ПП-26 ТКРС Унт '!H20+'ПП-26 ТКРС ЗМБ'!H20</f>
        <v>0</v>
      </c>
      <c r="I20" s="181">
        <f>'ПП-26 ТКРС Унт '!I20+'ПП-26 ТКРС ЗМБ'!I20</f>
        <v>0</v>
      </c>
      <c r="J20" s="181">
        <f>'ПП-26 ТКРС Унт '!J20+'ПП-26 ТКРС ЗМБ'!J20</f>
        <v>0</v>
      </c>
      <c r="K20" s="181">
        <f>'ПП-26 ТКРС Унт '!K20+'ПП-26 ТКРС ЗМБ'!K20</f>
        <v>0</v>
      </c>
      <c r="L20" s="181">
        <f>'ПП-26 ТКРС Унт '!L20+'ПП-26 ТКРС ЗМБ'!L20</f>
        <v>0</v>
      </c>
      <c r="M20" s="181">
        <f>'ПП-26 ТКРС Унт '!M20+'ПП-26 ТКРС ЗМБ'!M20</f>
        <v>0</v>
      </c>
      <c r="N20" s="181">
        <f>'ПП-26 ТКРС Унт '!N20+'ПП-26 ТКРС ЗМБ'!N20</f>
        <v>0</v>
      </c>
      <c r="O20" s="181">
        <f>'ПП-26 ТКРС Унт '!O20+'ПП-26 ТКРС ЗМБ'!O20</f>
        <v>0</v>
      </c>
      <c r="P20" s="181">
        <f>'ПП-26 ТКРС Унт '!P20+'ПП-26 ТКРС ЗМБ'!P20</f>
        <v>0</v>
      </c>
      <c r="Q20" s="181">
        <f>'ПП-26 ТКРС Унт '!Q20+'ПП-26 ТКРС ЗМБ'!Q20</f>
        <v>0</v>
      </c>
      <c r="R20" s="190">
        <f>'ПП-26 ТКРС Унт '!R20+'ПП-26 ТКРС ЗМБ'!R20</f>
        <v>0</v>
      </c>
      <c r="S20" s="754">
        <v>480</v>
      </c>
      <c r="T20" s="272">
        <f t="shared" ref="T20:T83" si="1">F20-S20</f>
        <v>-480</v>
      </c>
      <c r="U20" s="1021"/>
      <c r="V20" s="273"/>
      <c r="W20" s="803"/>
      <c r="X20" s="787">
        <f>F20</f>
        <v>0</v>
      </c>
      <c r="Y20" s="803"/>
      <c r="Z20" s="803"/>
      <c r="AA20" s="236"/>
      <c r="AB20" s="236"/>
    </row>
    <row r="21" spans="1:28" ht="19.5" hidden="1" customHeight="1" outlineLevel="1" thickBot="1">
      <c r="A21" s="1376"/>
      <c r="B21" s="1376"/>
      <c r="C21" s="1013" t="s">
        <v>14549</v>
      </c>
      <c r="D21" s="999"/>
      <c r="E21" s="950">
        <f>11359.14/1000</f>
        <v>11.35914</v>
      </c>
      <c r="F21" s="674">
        <f t="shared" si="0"/>
        <v>0</v>
      </c>
      <c r="G21" s="602">
        <f>'ПП-26 ТКРС Унт '!G21+'ПП-26 ТКРС ЗМБ'!G21</f>
        <v>0</v>
      </c>
      <c r="H21" s="1144">
        <f>'ПП-26 ТКРС Унт '!H21+'ПП-26 ТКРС ЗМБ'!H21</f>
        <v>0</v>
      </c>
      <c r="I21" s="593">
        <f>'ПП-26 ТКРС Унт '!I21+'ПП-26 ТКРС ЗМБ'!I21</f>
        <v>0</v>
      </c>
      <c r="J21" s="593">
        <f>'ПП-26 ТКРС Унт '!J21+'ПП-26 ТКРС ЗМБ'!J21</f>
        <v>0</v>
      </c>
      <c r="K21" s="593">
        <f>'ПП-26 ТКРС Унт '!K21+'ПП-26 ТКРС ЗМБ'!K21</f>
        <v>0</v>
      </c>
      <c r="L21" s="593">
        <f>'ПП-26 ТКРС Унт '!L21+'ПП-26 ТКРС ЗМБ'!L21</f>
        <v>0</v>
      </c>
      <c r="M21" s="593">
        <f>'ПП-26 ТКРС Унт '!M21+'ПП-26 ТКРС ЗМБ'!M21</f>
        <v>0</v>
      </c>
      <c r="N21" s="593">
        <f>'ПП-26 ТКРС Унт '!N21+'ПП-26 ТКРС ЗМБ'!N21</f>
        <v>0</v>
      </c>
      <c r="O21" s="593">
        <f>'ПП-26 ТКРС Унт '!O21+'ПП-26 ТКРС ЗМБ'!O21</f>
        <v>0</v>
      </c>
      <c r="P21" s="593">
        <f>'ПП-26 ТКРС Унт '!P21+'ПП-26 ТКРС ЗМБ'!P21</f>
        <v>0</v>
      </c>
      <c r="Q21" s="593">
        <f>'ПП-26 ТКРС Унт '!Q21+'ПП-26 ТКРС ЗМБ'!Q21</f>
        <v>0</v>
      </c>
      <c r="R21" s="603">
        <f>'ПП-26 ТКРС Унт '!R21+'ПП-26 ТКРС ЗМБ'!R21</f>
        <v>0</v>
      </c>
      <c r="S21" s="271">
        <v>4131.7920000000004</v>
      </c>
      <c r="T21" s="272">
        <f t="shared" si="1"/>
        <v>-4131.7920000000004</v>
      </c>
      <c r="U21" s="1022"/>
      <c r="V21" s="273"/>
      <c r="W21" s="804"/>
      <c r="X21" s="1020">
        <f>X20/X19</f>
        <v>0</v>
      </c>
      <c r="Y21" s="804"/>
      <c r="Z21" s="804"/>
      <c r="AA21" s="236"/>
      <c r="AB21" s="236"/>
    </row>
    <row r="22" spans="1:28" hidden="1">
      <c r="A22" s="1375" t="s">
        <v>14545</v>
      </c>
      <c r="B22" s="1375">
        <v>2</v>
      </c>
      <c r="C22" s="256" t="s">
        <v>293</v>
      </c>
      <c r="D22" s="996" t="s">
        <v>14546</v>
      </c>
      <c r="E22" s="478"/>
      <c r="F22" s="658">
        <f t="shared" si="0"/>
        <v>0</v>
      </c>
      <c r="G22" s="601">
        <f>'ПП-26 ТКРС Унт '!G22+'ПП-26 ТКРС ЗМБ'!G22</f>
        <v>0</v>
      </c>
      <c r="H22" s="497">
        <f>'ПП-26 ТКРС Унт '!H22+'ПП-26 ТКРС ЗМБ'!H22</f>
        <v>0</v>
      </c>
      <c r="I22" s="497">
        <f>'ПП-26 ТКРС Унт '!I22+'ПП-26 ТКРС ЗМБ'!I22</f>
        <v>0</v>
      </c>
      <c r="J22" s="497">
        <f>'ПП-26 ТКРС Унт '!J22+'ПП-26 ТКРС ЗМБ'!J22</f>
        <v>0</v>
      </c>
      <c r="K22" s="497">
        <f>'ПП-26 ТКРС Унт '!K22+'ПП-26 ТКРС ЗМБ'!K22</f>
        <v>0</v>
      </c>
      <c r="L22" s="497">
        <f>'ПП-26 ТКРС Унт '!L22+'ПП-26 ТКРС ЗМБ'!L22</f>
        <v>0</v>
      </c>
      <c r="M22" s="497">
        <f>'ПП-26 ТКРС Унт '!M22+'ПП-26 ТКРС ЗМБ'!M22</f>
        <v>0</v>
      </c>
      <c r="N22" s="497">
        <f>'ПП-26 ТКРС Унт '!N22+'ПП-26 ТКРС ЗМБ'!N22</f>
        <v>0</v>
      </c>
      <c r="O22" s="497">
        <f>'ПП-26 ТКРС Унт '!O22+'ПП-26 ТКРС ЗМБ'!O22</f>
        <v>0</v>
      </c>
      <c r="P22" s="497">
        <f>'ПП-26 ТКРС Унт '!P22+'ПП-26 ТКРС ЗМБ'!P22</f>
        <v>0</v>
      </c>
      <c r="Q22" s="497">
        <f>'ПП-26 ТКРС Унт '!Q22+'ПП-26 ТКРС ЗМБ'!Q22</f>
        <v>0</v>
      </c>
      <c r="R22" s="498">
        <f>'ПП-26 ТКРС Унт '!R22+'ПП-26 ТКРС ЗМБ'!R22</f>
        <v>0</v>
      </c>
      <c r="S22" s="754">
        <v>0</v>
      </c>
      <c r="T22" s="272">
        <f t="shared" si="1"/>
        <v>0</v>
      </c>
      <c r="U22" s="273"/>
      <c r="V22" s="273"/>
      <c r="W22" s="1134"/>
      <c r="X22" s="500">
        <f>F22</f>
        <v>0</v>
      </c>
      <c r="Y22" s="236"/>
      <c r="Z22" s="805"/>
      <c r="AA22" s="236"/>
      <c r="AB22" s="236"/>
    </row>
    <row r="23" spans="1:28" hidden="1" outlineLevel="1">
      <c r="A23" s="1376"/>
      <c r="B23" s="1376"/>
      <c r="C23" s="178" t="s">
        <v>14547</v>
      </c>
      <c r="D23" s="998" t="s">
        <v>14548</v>
      </c>
      <c r="E23" s="661"/>
      <c r="F23" s="662">
        <f t="shared" si="0"/>
        <v>0</v>
      </c>
      <c r="G23" s="198">
        <f>'ПП-26 ТКРС Унт '!G23+'ПП-26 ТКРС ЗМБ'!G23</f>
        <v>0</v>
      </c>
      <c r="H23" s="181">
        <f>'ПП-26 ТКРС Унт '!H23+'ПП-26 ТКРС ЗМБ'!H23</f>
        <v>0</v>
      </c>
      <c r="I23" s="181">
        <f>'ПП-26 ТКРС Унт '!I23+'ПП-26 ТКРС ЗМБ'!I23</f>
        <v>0</v>
      </c>
      <c r="J23" s="181">
        <f>'ПП-26 ТКРС Унт '!J23+'ПП-26 ТКРС ЗМБ'!J23</f>
        <v>0</v>
      </c>
      <c r="K23" s="181">
        <f>'ПП-26 ТКРС Унт '!K23+'ПП-26 ТКРС ЗМБ'!K23</f>
        <v>0</v>
      </c>
      <c r="L23" s="181">
        <f>'ПП-26 ТКРС Унт '!L23+'ПП-26 ТКРС ЗМБ'!L23</f>
        <v>0</v>
      </c>
      <c r="M23" s="181">
        <f>'ПП-26 ТКРС Унт '!M23+'ПП-26 ТКРС ЗМБ'!M23</f>
        <v>0</v>
      </c>
      <c r="N23" s="181">
        <f>'ПП-26 ТКРС Унт '!N23+'ПП-26 ТКРС ЗМБ'!N23</f>
        <v>0</v>
      </c>
      <c r="O23" s="181">
        <f>'ПП-26 ТКРС Унт '!O23+'ПП-26 ТКРС ЗМБ'!O23</f>
        <v>0</v>
      </c>
      <c r="P23" s="181">
        <f>'ПП-26 ТКРС Унт '!P23+'ПП-26 ТКРС ЗМБ'!P23</f>
        <v>0</v>
      </c>
      <c r="Q23" s="181">
        <f>'ПП-26 ТКРС Унт '!Q23+'ПП-26 ТКРС ЗМБ'!Q23</f>
        <v>0</v>
      </c>
      <c r="R23" s="190">
        <f>'ПП-26 ТКРС Унт '!R23+'ПП-26 ТКРС ЗМБ'!R23</f>
        <v>0</v>
      </c>
      <c r="S23" s="754">
        <v>0</v>
      </c>
      <c r="T23" s="272">
        <f t="shared" si="1"/>
        <v>0</v>
      </c>
      <c r="U23" s="273"/>
      <c r="V23" s="273"/>
      <c r="W23" s="1134"/>
      <c r="X23" s="787">
        <f>F23</f>
        <v>0</v>
      </c>
      <c r="Y23" s="236"/>
      <c r="Z23" s="805"/>
      <c r="AA23" s="236"/>
      <c r="AB23" s="236"/>
    </row>
    <row r="24" spans="1:28" ht="16.2" hidden="1" outlineLevel="1" thickBot="1">
      <c r="A24" s="1394"/>
      <c r="B24" s="1394"/>
      <c r="C24" s="185" t="s">
        <v>14549</v>
      </c>
      <c r="D24" s="1023"/>
      <c r="E24" s="655">
        <f>E21</f>
        <v>11.35914</v>
      </c>
      <c r="F24" s="670">
        <f t="shared" si="0"/>
        <v>0</v>
      </c>
      <c r="G24" s="613">
        <f>'ПП-26 ТКРС Унт '!G24+'ПП-26 ТКРС ЗМБ'!G24</f>
        <v>0</v>
      </c>
      <c r="H24" s="614">
        <f>'ПП-26 ТКРС Унт '!H24+'ПП-26 ТКРС ЗМБ'!H24</f>
        <v>0</v>
      </c>
      <c r="I24" s="614">
        <f>'ПП-26 ТКРС Унт '!I24+'ПП-26 ТКРС ЗМБ'!I24</f>
        <v>0</v>
      </c>
      <c r="J24" s="614">
        <f>'ПП-26 ТКРС Унт '!J24+'ПП-26 ТКРС ЗМБ'!J24</f>
        <v>0</v>
      </c>
      <c r="K24" s="614">
        <f>'ПП-26 ТКРС Унт '!K24+'ПП-26 ТКРС ЗМБ'!K24</f>
        <v>0</v>
      </c>
      <c r="L24" s="614">
        <f>'ПП-26 ТКРС Унт '!L24+'ПП-26 ТКРС ЗМБ'!L24</f>
        <v>0</v>
      </c>
      <c r="M24" s="614">
        <f>'ПП-26 ТКРС Унт '!M24+'ПП-26 ТКРС ЗМБ'!M24</f>
        <v>0</v>
      </c>
      <c r="N24" s="614">
        <f>'ПП-26 ТКРС Унт '!N24+'ПП-26 ТКРС ЗМБ'!N24</f>
        <v>0</v>
      </c>
      <c r="O24" s="614">
        <f>'ПП-26 ТКРС Унт '!O24+'ПП-26 ТКРС ЗМБ'!O24</f>
        <v>0</v>
      </c>
      <c r="P24" s="614">
        <f>'ПП-26 ТКРС Унт '!P24+'ПП-26 ТКРС ЗМБ'!P24</f>
        <v>0</v>
      </c>
      <c r="Q24" s="614">
        <f>'ПП-26 ТКРС Унт '!Q24+'ПП-26 ТКРС ЗМБ'!Q24</f>
        <v>0</v>
      </c>
      <c r="R24" s="618">
        <f>'ПП-26 ТКРС Унт '!R24+'ПП-26 ТКРС ЗМБ'!R24</f>
        <v>0</v>
      </c>
      <c r="S24" s="271">
        <v>0</v>
      </c>
      <c r="T24" s="272">
        <f t="shared" si="1"/>
        <v>0</v>
      </c>
      <c r="U24" s="273"/>
      <c r="V24" s="273"/>
      <c r="W24" s="1135"/>
      <c r="X24" s="1020" t="e">
        <f>X23/X22</f>
        <v>#DIV/0!</v>
      </c>
      <c r="Y24" s="236"/>
      <c r="Z24" s="805"/>
      <c r="AA24" s="236"/>
      <c r="AB24" s="236"/>
    </row>
    <row r="25" spans="1:28" hidden="1">
      <c r="A25" s="1375" t="s">
        <v>14545</v>
      </c>
      <c r="B25" s="1375">
        <v>3</v>
      </c>
      <c r="C25" s="173" t="s">
        <v>317</v>
      </c>
      <c r="D25" s="1025" t="s">
        <v>14546</v>
      </c>
      <c r="E25" s="500"/>
      <c r="F25" s="658">
        <f t="shared" si="0"/>
        <v>0</v>
      </c>
      <c r="G25" s="599">
        <f>'ПП-26 ТКРС Унт '!G25+'ПП-26 ТКРС ЗМБ'!G25</f>
        <v>0</v>
      </c>
      <c r="H25" s="192">
        <f>'ПП-26 ТКРС Унт '!H25+'ПП-26 ТКРС ЗМБ'!H25</f>
        <v>0</v>
      </c>
      <c r="I25" s="192">
        <f>'ПП-26 ТКРС Унт '!I25+'ПП-26 ТКРС ЗМБ'!I25</f>
        <v>0</v>
      </c>
      <c r="J25" s="192">
        <f>'ПП-26 ТКРС Унт '!J25+'ПП-26 ТКРС ЗМБ'!J25</f>
        <v>0</v>
      </c>
      <c r="K25" s="192">
        <f>'ПП-26 ТКРС Унт '!K25+'ПП-26 ТКРС ЗМБ'!K25</f>
        <v>0</v>
      </c>
      <c r="L25" s="192">
        <f>'ПП-26 ТКРС Унт '!L25+'ПП-26 ТКРС ЗМБ'!L25</f>
        <v>0</v>
      </c>
      <c r="M25" s="192">
        <f>'ПП-26 ТКРС Унт '!M25+'ПП-26 ТКРС ЗМБ'!M25</f>
        <v>0</v>
      </c>
      <c r="N25" s="192">
        <f>'ПП-26 ТКРС Унт '!N25+'ПП-26 ТКРС ЗМБ'!N25</f>
        <v>0</v>
      </c>
      <c r="O25" s="192">
        <f>'ПП-26 ТКРС Унт '!O25+'ПП-26 ТКРС ЗМБ'!O25</f>
        <v>0</v>
      </c>
      <c r="P25" s="192">
        <f>'ПП-26 ТКРС Унт '!P25+'ПП-26 ТКРС ЗМБ'!P25</f>
        <v>0</v>
      </c>
      <c r="Q25" s="192">
        <f>'ПП-26 ТКРС Унт '!Q25+'ПП-26 ТКРС ЗМБ'!Q25</f>
        <v>0</v>
      </c>
      <c r="R25" s="494">
        <f>'ПП-26 ТКРС Унт '!R25+'ПП-26 ТКРС ЗМБ'!R25</f>
        <v>0</v>
      </c>
      <c r="S25" s="754">
        <v>0</v>
      </c>
      <c r="T25" s="272">
        <f t="shared" si="1"/>
        <v>0</v>
      </c>
      <c r="U25" s="273"/>
      <c r="V25" s="273"/>
      <c r="W25" s="1134"/>
      <c r="X25" s="500">
        <f>F25</f>
        <v>0</v>
      </c>
      <c r="Y25" s="236"/>
      <c r="Z25" s="805"/>
      <c r="AA25" s="236"/>
      <c r="AB25" s="236"/>
    </row>
    <row r="26" spans="1:28" hidden="1" outlineLevel="1">
      <c r="A26" s="1376"/>
      <c r="B26" s="1376"/>
      <c r="C26" s="178" t="s">
        <v>14547</v>
      </c>
      <c r="D26" s="1026" t="s">
        <v>14548</v>
      </c>
      <c r="E26" s="662">
        <v>288</v>
      </c>
      <c r="F26" s="662">
        <f t="shared" si="0"/>
        <v>0</v>
      </c>
      <c r="G26" s="198">
        <f>'ПП-26 ТКРС Унт '!G26+'ПП-26 ТКРС ЗМБ'!G26</f>
        <v>0</v>
      </c>
      <c r="H26" s="181">
        <f>'ПП-26 ТКРС Унт '!H26+'ПП-26 ТКРС ЗМБ'!H26</f>
        <v>0</v>
      </c>
      <c r="I26" s="181">
        <f>'ПП-26 ТКРС Унт '!I26+'ПП-26 ТКРС ЗМБ'!I26</f>
        <v>0</v>
      </c>
      <c r="J26" s="181">
        <f>'ПП-26 ТКРС Унт '!J26+'ПП-26 ТКРС ЗМБ'!J26</f>
        <v>0</v>
      </c>
      <c r="K26" s="181">
        <f>'ПП-26 ТКРС Унт '!K26+'ПП-26 ТКРС ЗМБ'!K26</f>
        <v>0</v>
      </c>
      <c r="L26" s="181">
        <f>'ПП-26 ТКРС Унт '!L26+'ПП-26 ТКРС ЗМБ'!L26</f>
        <v>0</v>
      </c>
      <c r="M26" s="181">
        <f>'ПП-26 ТКРС Унт '!M26+'ПП-26 ТКРС ЗМБ'!M26</f>
        <v>0</v>
      </c>
      <c r="N26" s="181">
        <f>'ПП-26 ТКРС Унт '!N26+'ПП-26 ТКРС ЗМБ'!N26</f>
        <v>0</v>
      </c>
      <c r="O26" s="181">
        <f>'ПП-26 ТКРС Унт '!O26+'ПП-26 ТКРС ЗМБ'!O26</f>
        <v>0</v>
      </c>
      <c r="P26" s="181">
        <f>'ПП-26 ТКРС Унт '!P26+'ПП-26 ТКРС ЗМБ'!P26</f>
        <v>0</v>
      </c>
      <c r="Q26" s="181">
        <f>'ПП-26 ТКРС Унт '!Q26+'ПП-26 ТКРС ЗМБ'!Q26</f>
        <v>0</v>
      </c>
      <c r="R26" s="190">
        <f>'ПП-26 ТКРС Унт '!R26+'ПП-26 ТКРС ЗМБ'!R26</f>
        <v>0</v>
      </c>
      <c r="S26" s="754">
        <v>0</v>
      </c>
      <c r="T26" s="272">
        <f t="shared" si="1"/>
        <v>0</v>
      </c>
      <c r="U26" s="273"/>
      <c r="V26" s="273"/>
      <c r="W26" s="1134"/>
      <c r="X26" s="787">
        <f>F26</f>
        <v>0</v>
      </c>
      <c r="Y26" s="236"/>
      <c r="Z26" s="805"/>
      <c r="AA26" s="236"/>
      <c r="AB26" s="236"/>
    </row>
    <row r="27" spans="1:28" ht="16.2" hidden="1" outlineLevel="1" thickBot="1">
      <c r="A27" s="1394"/>
      <c r="B27" s="1394"/>
      <c r="C27" s="185" t="s">
        <v>14549</v>
      </c>
      <c r="D27" s="1027"/>
      <c r="E27" s="776">
        <f>E24</f>
        <v>11.35914</v>
      </c>
      <c r="F27" s="670">
        <f t="shared" si="0"/>
        <v>0</v>
      </c>
      <c r="G27" s="613">
        <f>'ПП-26 ТКРС Унт '!G27+'ПП-26 ТКРС ЗМБ'!G27</f>
        <v>0</v>
      </c>
      <c r="H27" s="614">
        <f>'ПП-26 ТКРС Унт '!H27+'ПП-26 ТКРС ЗМБ'!H27</f>
        <v>0</v>
      </c>
      <c r="I27" s="614">
        <f>'ПП-26 ТКРС Унт '!I27+'ПП-26 ТКРС ЗМБ'!I27</f>
        <v>0</v>
      </c>
      <c r="J27" s="614">
        <f>'ПП-26 ТКРС Унт '!J27+'ПП-26 ТКРС ЗМБ'!J27</f>
        <v>0</v>
      </c>
      <c r="K27" s="614">
        <f>'ПП-26 ТКРС Унт '!K27+'ПП-26 ТКРС ЗМБ'!K27</f>
        <v>0</v>
      </c>
      <c r="L27" s="614">
        <f>'ПП-26 ТКРС Унт '!L27+'ПП-26 ТКРС ЗМБ'!L27</f>
        <v>0</v>
      </c>
      <c r="M27" s="614">
        <f>'ПП-26 ТКРС Унт '!M27+'ПП-26 ТКРС ЗМБ'!M27</f>
        <v>0</v>
      </c>
      <c r="N27" s="614">
        <f>'ПП-26 ТКРС Унт '!N27+'ПП-26 ТКРС ЗМБ'!N27</f>
        <v>0</v>
      </c>
      <c r="O27" s="614">
        <f>'ПП-26 ТКРС Унт '!O27+'ПП-26 ТКРС ЗМБ'!O27</f>
        <v>0</v>
      </c>
      <c r="P27" s="614">
        <f>'ПП-26 ТКРС Унт '!P27+'ПП-26 ТКРС ЗМБ'!P27</f>
        <v>0</v>
      </c>
      <c r="Q27" s="614">
        <f>'ПП-26 ТКРС Унт '!Q27+'ПП-26 ТКРС ЗМБ'!Q27</f>
        <v>0</v>
      </c>
      <c r="R27" s="618">
        <f>'ПП-26 ТКРС Унт '!R27+'ПП-26 ТКРС ЗМБ'!R27</f>
        <v>0</v>
      </c>
      <c r="S27" s="271">
        <v>0</v>
      </c>
      <c r="T27" s="272">
        <f t="shared" si="1"/>
        <v>0</v>
      </c>
      <c r="U27" s="273"/>
      <c r="V27" s="273"/>
      <c r="W27" s="1135"/>
      <c r="X27" s="1020" t="e">
        <f>X26/X25</f>
        <v>#DIV/0!</v>
      </c>
      <c r="Y27" s="236"/>
      <c r="Z27" s="805"/>
      <c r="AA27" s="236"/>
      <c r="AB27" s="236"/>
    </row>
    <row r="28" spans="1:28" hidden="1">
      <c r="A28" s="1375" t="s">
        <v>14545</v>
      </c>
      <c r="B28" s="1375">
        <v>4</v>
      </c>
      <c r="C28" s="173" t="s">
        <v>299</v>
      </c>
      <c r="D28" s="1024" t="s">
        <v>14546</v>
      </c>
      <c r="E28" s="478"/>
      <c r="F28" s="658">
        <f t="shared" si="0"/>
        <v>0</v>
      </c>
      <c r="G28" s="599">
        <f>'ПП-26 ТКРС Унт '!G28+'ПП-26 ТКРС ЗМБ'!G28</f>
        <v>0</v>
      </c>
      <c r="H28" s="192">
        <f>'ПП-26 ТКРС Унт '!H28+'ПП-26 ТКРС ЗМБ'!H28</f>
        <v>0</v>
      </c>
      <c r="I28" s="192">
        <f>'ПП-26 ТКРС Унт '!I28+'ПП-26 ТКРС ЗМБ'!I28</f>
        <v>0</v>
      </c>
      <c r="J28" s="192">
        <f>'ПП-26 ТКРС Унт '!J28+'ПП-26 ТКРС ЗМБ'!J28</f>
        <v>0</v>
      </c>
      <c r="K28" s="192">
        <f>'ПП-26 ТКРС Унт '!K28+'ПП-26 ТКРС ЗМБ'!K28</f>
        <v>0</v>
      </c>
      <c r="L28" s="192">
        <f>'ПП-26 ТКРС Унт '!L28+'ПП-26 ТКРС ЗМБ'!L28</f>
        <v>0</v>
      </c>
      <c r="M28" s="192">
        <f>'ПП-26 ТКРС Унт '!M28+'ПП-26 ТКРС ЗМБ'!M28</f>
        <v>0</v>
      </c>
      <c r="N28" s="192">
        <f>'ПП-26 ТКРС Унт '!N28+'ПП-26 ТКРС ЗМБ'!N28</f>
        <v>0</v>
      </c>
      <c r="O28" s="192">
        <f>'ПП-26 ТКРС Унт '!O28+'ПП-26 ТКРС ЗМБ'!O28</f>
        <v>0</v>
      </c>
      <c r="P28" s="192">
        <f>'ПП-26 ТКРС Унт '!P28+'ПП-26 ТКРС ЗМБ'!P28</f>
        <v>0</v>
      </c>
      <c r="Q28" s="192">
        <f>'ПП-26 ТКРС Унт '!Q28+'ПП-26 ТКРС ЗМБ'!Q28</f>
        <v>0</v>
      </c>
      <c r="R28" s="494">
        <f>'ПП-26 ТКРС Унт '!R28+'ПП-26 ТКРС ЗМБ'!R28</f>
        <v>0</v>
      </c>
      <c r="S28" s="754">
        <v>0</v>
      </c>
      <c r="T28" s="272">
        <f t="shared" si="1"/>
        <v>0</v>
      </c>
      <c r="U28" s="273"/>
      <c r="V28" s="273"/>
      <c r="W28" s="1134"/>
      <c r="X28" s="500">
        <f>F28</f>
        <v>0</v>
      </c>
      <c r="Y28" s="236"/>
      <c r="Z28" s="805"/>
      <c r="AA28" s="236"/>
      <c r="AB28" s="236"/>
    </row>
    <row r="29" spans="1:28" hidden="1" outlineLevel="1">
      <c r="A29" s="1376"/>
      <c r="B29" s="1376"/>
      <c r="C29" s="178" t="s">
        <v>14547</v>
      </c>
      <c r="D29" s="998" t="s">
        <v>14548</v>
      </c>
      <c r="E29" s="661"/>
      <c r="F29" s="662">
        <f t="shared" si="0"/>
        <v>0</v>
      </c>
      <c r="G29" s="198">
        <f>'ПП-26 ТКРС Унт '!G29+'ПП-26 ТКРС ЗМБ'!G29</f>
        <v>0</v>
      </c>
      <c r="H29" s="181">
        <f>'ПП-26 ТКРС Унт '!H29+'ПП-26 ТКРС ЗМБ'!H29</f>
        <v>0</v>
      </c>
      <c r="I29" s="181">
        <f>'ПП-26 ТКРС Унт '!I29+'ПП-26 ТКРС ЗМБ'!I29</f>
        <v>0</v>
      </c>
      <c r="J29" s="181">
        <f>'ПП-26 ТКРС Унт '!J29+'ПП-26 ТКРС ЗМБ'!J29</f>
        <v>0</v>
      </c>
      <c r="K29" s="181">
        <f>'ПП-26 ТКРС Унт '!K29+'ПП-26 ТКРС ЗМБ'!K29</f>
        <v>0</v>
      </c>
      <c r="L29" s="181">
        <f>'ПП-26 ТКРС Унт '!L29+'ПП-26 ТКРС ЗМБ'!L29</f>
        <v>0</v>
      </c>
      <c r="M29" s="181">
        <f>'ПП-26 ТКРС Унт '!M29+'ПП-26 ТКРС ЗМБ'!M29</f>
        <v>0</v>
      </c>
      <c r="N29" s="181">
        <f>'ПП-26 ТКРС Унт '!N29+'ПП-26 ТКРС ЗМБ'!N29</f>
        <v>0</v>
      </c>
      <c r="O29" s="181">
        <f>'ПП-26 ТКРС Унт '!O29+'ПП-26 ТКРС ЗМБ'!O29</f>
        <v>0</v>
      </c>
      <c r="P29" s="181">
        <f>'ПП-26 ТКРС Унт '!P29+'ПП-26 ТКРС ЗМБ'!P29</f>
        <v>0</v>
      </c>
      <c r="Q29" s="181">
        <f>'ПП-26 ТКРС Унт '!Q29+'ПП-26 ТКРС ЗМБ'!Q29</f>
        <v>0</v>
      </c>
      <c r="R29" s="190">
        <f>'ПП-26 ТКРС Унт '!R29+'ПП-26 ТКРС ЗМБ'!R29</f>
        <v>0</v>
      </c>
      <c r="S29" s="754">
        <v>0</v>
      </c>
      <c r="T29" s="272">
        <f t="shared" si="1"/>
        <v>0</v>
      </c>
      <c r="U29" s="273"/>
      <c r="V29" s="273"/>
      <c r="W29" s="1134"/>
      <c r="X29" s="787">
        <f>F29</f>
        <v>0</v>
      </c>
      <c r="Y29" s="236"/>
      <c r="Z29" s="805"/>
      <c r="AA29" s="236"/>
      <c r="AB29" s="236"/>
    </row>
    <row r="30" spans="1:28" ht="16.2" hidden="1" outlineLevel="1" thickBot="1">
      <c r="A30" s="1394"/>
      <c r="B30" s="1394"/>
      <c r="C30" s="185" t="s">
        <v>14549</v>
      </c>
      <c r="D30" s="995"/>
      <c r="E30" s="655">
        <f>E27</f>
        <v>11.35914</v>
      </c>
      <c r="F30" s="670">
        <f t="shared" si="0"/>
        <v>0</v>
      </c>
      <c r="G30" s="613">
        <f>'ПП-26 ТКРС Унт '!G30+'ПП-26 ТКРС ЗМБ'!G30</f>
        <v>0</v>
      </c>
      <c r="H30" s="614">
        <f>'ПП-26 ТКРС Унт '!H30+'ПП-26 ТКРС ЗМБ'!H30</f>
        <v>0</v>
      </c>
      <c r="I30" s="614">
        <f>'ПП-26 ТКРС Унт '!I30+'ПП-26 ТКРС ЗМБ'!I30</f>
        <v>0</v>
      </c>
      <c r="J30" s="614">
        <f>'ПП-26 ТКРС Унт '!J30+'ПП-26 ТКРС ЗМБ'!J30</f>
        <v>0</v>
      </c>
      <c r="K30" s="614">
        <f>'ПП-26 ТКРС Унт '!K30+'ПП-26 ТКРС ЗМБ'!K30</f>
        <v>0</v>
      </c>
      <c r="L30" s="614">
        <f>'ПП-26 ТКРС Унт '!L30+'ПП-26 ТКРС ЗМБ'!L30</f>
        <v>0</v>
      </c>
      <c r="M30" s="614">
        <f>'ПП-26 ТКРС Унт '!M30+'ПП-26 ТКРС ЗМБ'!M30</f>
        <v>0</v>
      </c>
      <c r="N30" s="614">
        <f>'ПП-26 ТКРС Унт '!N30+'ПП-26 ТКРС ЗМБ'!N30</f>
        <v>0</v>
      </c>
      <c r="O30" s="614">
        <f>'ПП-26 ТКРС Унт '!O30+'ПП-26 ТКРС ЗМБ'!O30</f>
        <v>0</v>
      </c>
      <c r="P30" s="614">
        <f>'ПП-26 ТКРС Унт '!P30+'ПП-26 ТКРС ЗМБ'!P30</f>
        <v>0</v>
      </c>
      <c r="Q30" s="614">
        <f>'ПП-26 ТКРС Унт '!Q30+'ПП-26 ТКРС ЗМБ'!Q30</f>
        <v>0</v>
      </c>
      <c r="R30" s="618">
        <f>'ПП-26 ТКРС Унт '!R30+'ПП-26 ТКРС ЗМБ'!R30</f>
        <v>0</v>
      </c>
      <c r="S30" s="271">
        <v>0</v>
      </c>
      <c r="T30" s="272">
        <f t="shared" si="1"/>
        <v>0</v>
      </c>
      <c r="U30" s="273"/>
      <c r="V30" s="273"/>
      <c r="W30" s="1135"/>
      <c r="X30" s="1020" t="e">
        <f>X29/X28</f>
        <v>#DIV/0!</v>
      </c>
      <c r="Y30" s="236"/>
      <c r="Z30" s="805"/>
      <c r="AA30" s="236"/>
      <c r="AB30" s="236"/>
    </row>
    <row r="31" spans="1:28" hidden="1" collapsed="1">
      <c r="A31" s="1375" t="s">
        <v>14545</v>
      </c>
      <c r="B31" s="1375">
        <v>5</v>
      </c>
      <c r="C31" s="499" t="s">
        <v>14550</v>
      </c>
      <c r="D31" s="997" t="s">
        <v>14546</v>
      </c>
      <c r="E31" s="1014"/>
      <c r="F31" s="658">
        <f t="shared" si="0"/>
        <v>0</v>
      </c>
      <c r="G31" s="599">
        <f>'ПП-26 ТКРС Унт '!G31+'ПП-26 ТКРС ЗМБ'!G31</f>
        <v>0</v>
      </c>
      <c r="H31" s="192">
        <f>'ПП-26 ТКРС Унт '!H31+'ПП-26 ТКРС ЗМБ'!H31</f>
        <v>0</v>
      </c>
      <c r="I31" s="1130">
        <f>'ПП-26 ТКРС Унт '!I31+'ПП-26 ТКРС ЗМБ'!I31</f>
        <v>0</v>
      </c>
      <c r="J31" s="192">
        <f>'ПП-26 ТКРС Унт '!J31+'ПП-26 ТКРС ЗМБ'!J31</f>
        <v>0</v>
      </c>
      <c r="K31" s="192">
        <f>'ПП-26 ТКРС Унт '!K31+'ПП-26 ТКРС ЗМБ'!K31</f>
        <v>0</v>
      </c>
      <c r="L31" s="192">
        <f>'ПП-26 ТКРС Унт '!L31+'ПП-26 ТКРС ЗМБ'!L31</f>
        <v>0</v>
      </c>
      <c r="M31" s="192">
        <f>'ПП-26 ТКРС Унт '!M31+'ПП-26 ТКРС ЗМБ'!M31</f>
        <v>0</v>
      </c>
      <c r="N31" s="1130">
        <f>'ПП-26 ТКРС Унт '!N31+'ПП-26 ТКРС ЗМБ'!N31</f>
        <v>0</v>
      </c>
      <c r="O31" s="192">
        <f>'ПП-26 ТКРС Унт '!O31+'ПП-26 ТКРС ЗМБ'!O31</f>
        <v>0</v>
      </c>
      <c r="P31" s="192">
        <f>'ПП-26 ТКРС Унт '!P31+'ПП-26 ТКРС ЗМБ'!P31</f>
        <v>0</v>
      </c>
      <c r="Q31" s="192">
        <f>'ПП-26 ТКРС Унт '!Q31+'ПП-26 ТКРС ЗМБ'!Q31</f>
        <v>0</v>
      </c>
      <c r="R31" s="494">
        <f>'ПП-26 ТКРС Унт '!R31+'ПП-26 ТКРС ЗМБ'!R31</f>
        <v>0</v>
      </c>
      <c r="S31" s="754">
        <v>0</v>
      </c>
      <c r="T31" s="272">
        <f t="shared" si="1"/>
        <v>0</v>
      </c>
      <c r="U31" s="273"/>
      <c r="V31" s="273"/>
      <c r="W31" s="1134"/>
      <c r="X31" s="500">
        <f>F31</f>
        <v>0</v>
      </c>
      <c r="Y31" s="236"/>
      <c r="Z31" s="805"/>
      <c r="AA31" s="236"/>
      <c r="AB31" s="236"/>
    </row>
    <row r="32" spans="1:28" hidden="1" outlineLevel="1">
      <c r="A32" s="1376"/>
      <c r="B32" s="1376"/>
      <c r="C32" s="1011" t="s">
        <v>14547</v>
      </c>
      <c r="D32" s="998" t="s">
        <v>14548</v>
      </c>
      <c r="E32" s="1012" t="e">
        <f>X33</f>
        <v>#DIV/0!</v>
      </c>
      <c r="F32" s="662">
        <f t="shared" si="0"/>
        <v>0</v>
      </c>
      <c r="G32" s="198">
        <f>'ПП-26 ТКРС Унт '!G32+'ПП-26 ТКРС ЗМБ'!G32</f>
        <v>0</v>
      </c>
      <c r="H32" s="181">
        <f>'ПП-26 ТКРС Унт '!H32+'ПП-26 ТКРС ЗМБ'!H32</f>
        <v>0</v>
      </c>
      <c r="I32" s="1129">
        <f>'ПП-26 ТКРС Унт '!I32+'ПП-26 ТКРС ЗМБ'!I32</f>
        <v>0</v>
      </c>
      <c r="J32" s="181">
        <f>'ПП-26 ТКРС Унт '!J32+'ПП-26 ТКРС ЗМБ'!J32</f>
        <v>0</v>
      </c>
      <c r="K32" s="181">
        <f>'ПП-26 ТКРС Унт '!K32+'ПП-26 ТКРС ЗМБ'!K32</f>
        <v>0</v>
      </c>
      <c r="L32" s="181">
        <f>'ПП-26 ТКРС Унт '!L32+'ПП-26 ТКРС ЗМБ'!L32</f>
        <v>0</v>
      </c>
      <c r="M32" s="181">
        <f>'ПП-26 ТКРС Унт '!M32+'ПП-26 ТКРС ЗМБ'!M32</f>
        <v>0</v>
      </c>
      <c r="N32" s="1129">
        <f>'ПП-26 ТКРС Унт '!N32+'ПП-26 ТКРС ЗМБ'!N32</f>
        <v>0</v>
      </c>
      <c r="O32" s="181">
        <f>'ПП-26 ТКРС Унт '!O32+'ПП-26 ТКРС ЗМБ'!O32</f>
        <v>0</v>
      </c>
      <c r="P32" s="181">
        <f>'ПП-26 ТКРС Унт '!P32+'ПП-26 ТКРС ЗМБ'!P32</f>
        <v>0</v>
      </c>
      <c r="Q32" s="181">
        <f>'ПП-26 ТКРС Унт '!Q32+'ПП-26 ТКРС ЗМБ'!Q32</f>
        <v>0</v>
      </c>
      <c r="R32" s="190">
        <f>'ПП-26 ТКРС Унт '!R32+'ПП-26 ТКРС ЗМБ'!R32</f>
        <v>0</v>
      </c>
      <c r="S32" s="754">
        <v>0</v>
      </c>
      <c r="T32" s="272">
        <f t="shared" si="1"/>
        <v>0</v>
      </c>
      <c r="U32" s="273"/>
      <c r="V32" s="273"/>
      <c r="W32" s="1134"/>
      <c r="X32" s="787">
        <f>F32</f>
        <v>0</v>
      </c>
      <c r="Y32" s="236"/>
      <c r="Z32" s="805"/>
      <c r="AA32" s="236"/>
      <c r="AB32" s="236"/>
    </row>
    <row r="33" spans="1:28" ht="16.2" hidden="1" outlineLevel="1" thickBot="1">
      <c r="A33" s="1394"/>
      <c r="B33" s="1394"/>
      <c r="C33" s="1013" t="s">
        <v>14549</v>
      </c>
      <c r="D33" s="999"/>
      <c r="E33" s="1015">
        <f>E30</f>
        <v>11.35914</v>
      </c>
      <c r="F33" s="670">
        <f t="shared" si="0"/>
        <v>0</v>
      </c>
      <c r="G33" s="613">
        <f>'ПП-26 ТКРС Унт '!G33+'ПП-26 ТКРС ЗМБ'!G33</f>
        <v>0</v>
      </c>
      <c r="H33" s="614">
        <f>'ПП-26 ТКРС Унт '!H33+'ПП-26 ТКРС ЗМБ'!H33</f>
        <v>0</v>
      </c>
      <c r="I33" s="1145">
        <f>'ПП-26 ТКРС Унт '!I33+'ПП-26 ТКРС ЗМБ'!I33</f>
        <v>0</v>
      </c>
      <c r="J33" s="614">
        <f>'ПП-26 ТКРС Унт '!J33+'ПП-26 ТКРС ЗМБ'!J33</f>
        <v>0</v>
      </c>
      <c r="K33" s="614">
        <f>'ПП-26 ТКРС Унт '!K33+'ПП-26 ТКРС ЗМБ'!K33</f>
        <v>0</v>
      </c>
      <c r="L33" s="614">
        <f>'ПП-26 ТКРС Унт '!L33+'ПП-26 ТКРС ЗМБ'!L33</f>
        <v>0</v>
      </c>
      <c r="M33" s="614">
        <f>'ПП-26 ТКРС Унт '!M33+'ПП-26 ТКРС ЗМБ'!M33</f>
        <v>0</v>
      </c>
      <c r="N33" s="1145">
        <f>'ПП-26 ТКРС Унт '!N33+'ПП-26 ТКРС ЗМБ'!N33</f>
        <v>0</v>
      </c>
      <c r="O33" s="614">
        <f>'ПП-26 ТКРС Унт '!O33+'ПП-26 ТКРС ЗМБ'!O33</f>
        <v>0</v>
      </c>
      <c r="P33" s="614">
        <f>'ПП-26 ТКРС Унт '!P33+'ПП-26 ТКРС ЗМБ'!P33</f>
        <v>0</v>
      </c>
      <c r="Q33" s="614">
        <f>'ПП-26 ТКРС Унт '!Q33+'ПП-26 ТКРС ЗМБ'!Q33</f>
        <v>0</v>
      </c>
      <c r="R33" s="618">
        <f>'ПП-26 ТКРС Унт '!R33+'ПП-26 ТКРС ЗМБ'!R33</f>
        <v>0</v>
      </c>
      <c r="S33" s="271">
        <v>0</v>
      </c>
      <c r="T33" s="272">
        <f t="shared" si="1"/>
        <v>0</v>
      </c>
      <c r="U33" s="273"/>
      <c r="V33" s="273"/>
      <c r="W33" s="1135"/>
      <c r="X33" s="1020" t="e">
        <f>X32/X31</f>
        <v>#DIV/0!</v>
      </c>
      <c r="Y33" s="236"/>
      <c r="Z33" s="805"/>
      <c r="AA33" s="236"/>
      <c r="AB33" s="236"/>
    </row>
    <row r="34" spans="1:28" hidden="1">
      <c r="A34" s="1375" t="s">
        <v>14545</v>
      </c>
      <c r="B34" s="1375">
        <v>6</v>
      </c>
      <c r="C34" s="499" t="s">
        <v>329</v>
      </c>
      <c r="D34" s="997" t="s">
        <v>14546</v>
      </c>
      <c r="E34" s="1014"/>
      <c r="F34" s="658">
        <f t="shared" si="0"/>
        <v>0</v>
      </c>
      <c r="G34" s="599">
        <f>'ПП-26 ТКРС Унт '!G34+'ПП-26 ТКРС ЗМБ'!G34</f>
        <v>0</v>
      </c>
      <c r="H34" s="1130">
        <f>'ПП-26 ТКРС Унт '!H34+'ПП-26 ТКРС ЗМБ'!H34</f>
        <v>0</v>
      </c>
      <c r="I34" s="1130">
        <f>'ПП-26 ТКРС Унт '!I34+'ПП-26 ТКРС ЗМБ'!I34</f>
        <v>0</v>
      </c>
      <c r="J34" s="1130">
        <f>'ПП-26 ТКРС Унт '!J34+'ПП-26 ТКРС ЗМБ'!J34</f>
        <v>0</v>
      </c>
      <c r="K34" s="1130">
        <f>'ПП-26 ТКРС Унт '!K34+'ПП-26 ТКРС ЗМБ'!K34</f>
        <v>0</v>
      </c>
      <c r="L34" s="1130">
        <f>'ПП-26 ТКРС Унт '!L34+'ПП-26 ТКРС ЗМБ'!L34</f>
        <v>0</v>
      </c>
      <c r="M34" s="1130">
        <f>'ПП-26 ТКРС Унт '!M34+'ПП-26 ТКРС ЗМБ'!M34</f>
        <v>0</v>
      </c>
      <c r="N34" s="1130">
        <f>'ПП-26 ТКРС Унт '!N34+'ПП-26 ТКРС ЗМБ'!N34</f>
        <v>0</v>
      </c>
      <c r="O34" s="1130">
        <f>'ПП-26 ТКРС Унт '!O34+'ПП-26 ТКРС ЗМБ'!O34</f>
        <v>0</v>
      </c>
      <c r="P34" s="1130">
        <f>'ПП-26 ТКРС Унт '!P34+'ПП-26 ТКРС ЗМБ'!P34</f>
        <v>0</v>
      </c>
      <c r="Q34" s="1130">
        <f>'ПП-26 ТКРС Унт '!Q34+'ПП-26 ТКРС ЗМБ'!Q34</f>
        <v>0</v>
      </c>
      <c r="R34" s="1146">
        <f>'ПП-26 ТКРС Унт '!R34+'ПП-26 ТКРС ЗМБ'!R34</f>
        <v>0</v>
      </c>
      <c r="S34" s="754">
        <v>4</v>
      </c>
      <c r="T34" s="272">
        <f t="shared" si="1"/>
        <v>-4</v>
      </c>
      <c r="U34" s="273"/>
      <c r="V34" s="273"/>
      <c r="W34" s="1134"/>
      <c r="X34" s="500">
        <f>F34</f>
        <v>0</v>
      </c>
      <c r="Y34" s="236"/>
      <c r="Z34" s="805"/>
      <c r="AA34" s="236"/>
      <c r="AB34" s="236"/>
    </row>
    <row r="35" spans="1:28" hidden="1" outlineLevel="1">
      <c r="A35" s="1376"/>
      <c r="B35" s="1376"/>
      <c r="C35" s="1011" t="s">
        <v>14547</v>
      </c>
      <c r="D35" s="998" t="s">
        <v>14548</v>
      </c>
      <c r="E35" s="1012" t="e">
        <f>X36</f>
        <v>#DIV/0!</v>
      </c>
      <c r="F35" s="662">
        <f t="shared" si="0"/>
        <v>0</v>
      </c>
      <c r="G35" s="198">
        <f>'ПП-26 ТКРС Унт '!G35+'ПП-26 ТКРС ЗМБ'!G35</f>
        <v>0</v>
      </c>
      <c r="H35" s="1129">
        <f>'ПП-26 ТКРС Унт '!H35+'ПП-26 ТКРС ЗМБ'!H35</f>
        <v>0</v>
      </c>
      <c r="I35" s="1129">
        <f>'ПП-26 ТКРС Унт '!I35+'ПП-26 ТКРС ЗМБ'!I35</f>
        <v>0</v>
      </c>
      <c r="J35" s="1129">
        <f>'ПП-26 ТКРС Унт '!J35+'ПП-26 ТКРС ЗМБ'!J35</f>
        <v>0</v>
      </c>
      <c r="K35" s="1129">
        <f>'ПП-26 ТКРС Унт '!K35+'ПП-26 ТКРС ЗМБ'!K35</f>
        <v>0</v>
      </c>
      <c r="L35" s="1129">
        <f>'ПП-26 ТКРС Унт '!L35+'ПП-26 ТКРС ЗМБ'!L35</f>
        <v>0</v>
      </c>
      <c r="M35" s="1129">
        <f>'ПП-26 ТКРС Унт '!M35+'ПП-26 ТКРС ЗМБ'!M35</f>
        <v>0</v>
      </c>
      <c r="N35" s="1129">
        <f>'ПП-26 ТКРС Унт '!N35+'ПП-26 ТКРС ЗМБ'!N35</f>
        <v>0</v>
      </c>
      <c r="O35" s="1129">
        <f>'ПП-26 ТКРС Унт '!O35+'ПП-26 ТКРС ЗМБ'!O35</f>
        <v>0</v>
      </c>
      <c r="P35" s="1129">
        <f>'ПП-26 ТКРС Унт '!P35+'ПП-26 ТКРС ЗМБ'!P35</f>
        <v>0</v>
      </c>
      <c r="Q35" s="1129">
        <f>'ПП-26 ТКРС Унт '!Q35+'ПП-26 ТКРС ЗМБ'!Q35</f>
        <v>0</v>
      </c>
      <c r="R35" s="1147">
        <f>'ПП-26 ТКРС Унт '!R35+'ПП-26 ТКРС ЗМБ'!R35</f>
        <v>0</v>
      </c>
      <c r="S35" s="754">
        <v>576</v>
      </c>
      <c r="T35" s="272">
        <f t="shared" si="1"/>
        <v>-576</v>
      </c>
      <c r="U35" s="273"/>
      <c r="V35" s="273"/>
      <c r="W35" s="1134"/>
      <c r="X35" s="787">
        <f>F35</f>
        <v>0</v>
      </c>
      <c r="Y35" s="236"/>
      <c r="Z35" s="805"/>
      <c r="AA35" s="236"/>
      <c r="AB35" s="236"/>
    </row>
    <row r="36" spans="1:28" ht="16.2" hidden="1" outlineLevel="1" thickBot="1">
      <c r="A36" s="1394"/>
      <c r="B36" s="1394"/>
      <c r="C36" s="1013" t="s">
        <v>14549</v>
      </c>
      <c r="D36" s="999"/>
      <c r="E36" s="1015">
        <f>E33</f>
        <v>11.35914</v>
      </c>
      <c r="F36" s="670">
        <f t="shared" si="0"/>
        <v>0</v>
      </c>
      <c r="G36" s="613">
        <f>'ПП-26 ТКРС Унт '!G36+'ПП-26 ТКРС ЗМБ'!G36</f>
        <v>0</v>
      </c>
      <c r="H36" s="1145">
        <f>'ПП-26 ТКРС Унт '!H36+'ПП-26 ТКРС ЗМБ'!H36</f>
        <v>0</v>
      </c>
      <c r="I36" s="1145">
        <f>'ПП-26 ТКРС Унт '!I36+'ПП-26 ТКРС ЗМБ'!I36</f>
        <v>0</v>
      </c>
      <c r="J36" s="1145">
        <f>'ПП-26 ТКРС Унт '!J36+'ПП-26 ТКРС ЗМБ'!J36</f>
        <v>0</v>
      </c>
      <c r="K36" s="1145">
        <f>'ПП-26 ТКРС Унт '!K36+'ПП-26 ТКРС ЗМБ'!K36</f>
        <v>0</v>
      </c>
      <c r="L36" s="1145">
        <f>'ПП-26 ТКРС Унт '!L36+'ПП-26 ТКРС ЗМБ'!L36</f>
        <v>0</v>
      </c>
      <c r="M36" s="1145">
        <f>'ПП-26 ТКРС Унт '!M36+'ПП-26 ТКРС ЗМБ'!M36</f>
        <v>0</v>
      </c>
      <c r="N36" s="1145">
        <f>'ПП-26 ТКРС Унт '!N36+'ПП-26 ТКРС ЗМБ'!N36</f>
        <v>0</v>
      </c>
      <c r="O36" s="1145">
        <f>'ПП-26 ТКРС Унт '!O36+'ПП-26 ТКРС ЗМБ'!O36</f>
        <v>0</v>
      </c>
      <c r="P36" s="1145">
        <f>'ПП-26 ТКРС Унт '!P36+'ПП-26 ТКРС ЗМБ'!P36</f>
        <v>0</v>
      </c>
      <c r="Q36" s="1145">
        <f>'ПП-26 ТКРС Унт '!Q36+'ПП-26 ТКРС ЗМБ'!Q36</f>
        <v>0</v>
      </c>
      <c r="R36" s="1148">
        <f>'ПП-26 ТКРС Унт '!R36+'ПП-26 ТКРС ЗМБ'!R36</f>
        <v>0</v>
      </c>
      <c r="S36" s="271">
        <v>4958.1503999999995</v>
      </c>
      <c r="T36" s="272">
        <f t="shared" si="1"/>
        <v>-4958.1503999999995</v>
      </c>
      <c r="U36" s="273"/>
      <c r="V36" s="273"/>
      <c r="W36" s="1135"/>
      <c r="X36" s="1020" t="e">
        <f>X35/X34</f>
        <v>#DIV/0!</v>
      </c>
      <c r="Y36" s="236"/>
      <c r="Z36" s="805"/>
      <c r="AA36" s="236"/>
      <c r="AB36" s="236"/>
    </row>
    <row r="37" spans="1:28" hidden="1">
      <c r="A37" s="1375" t="s">
        <v>14545</v>
      </c>
      <c r="B37" s="1375">
        <v>7</v>
      </c>
      <c r="C37" s="256" t="s">
        <v>14551</v>
      </c>
      <c r="D37" s="996" t="s">
        <v>14546</v>
      </c>
      <c r="E37" s="478"/>
      <c r="F37" s="658">
        <f t="shared" si="0"/>
        <v>0</v>
      </c>
      <c r="G37" s="599">
        <f>'ПП-26 ТКРС Унт '!G37+'ПП-26 ТКРС ЗМБ'!G37</f>
        <v>0</v>
      </c>
      <c r="H37" s="1130">
        <f>'ПП-26 ТКРС Унт '!H37+'ПП-26 ТКРС ЗМБ'!H37</f>
        <v>0</v>
      </c>
      <c r="I37" s="1130">
        <f>'ПП-26 ТКРС Унт '!I37+'ПП-26 ТКРС ЗМБ'!I37</f>
        <v>0</v>
      </c>
      <c r="J37" s="192">
        <f>'ПП-26 ТКРС Унт '!J37+'ПП-26 ТКРС ЗМБ'!J37</f>
        <v>0</v>
      </c>
      <c r="K37" s="1130">
        <f>'ПП-26 ТКРС Унт '!K37+'ПП-26 ТКРС ЗМБ'!K37</f>
        <v>0</v>
      </c>
      <c r="L37" s="192">
        <f>'ПП-26 ТКРС Унт '!L37+'ПП-26 ТКРС ЗМБ'!L37</f>
        <v>0</v>
      </c>
      <c r="M37" s="192">
        <f>'ПП-26 ТКРС Унт '!M37+'ПП-26 ТКРС ЗМБ'!M37</f>
        <v>0</v>
      </c>
      <c r="N37" s="192">
        <f>'ПП-26 ТКРС Унт '!N37+'ПП-26 ТКРС ЗМБ'!N37</f>
        <v>0</v>
      </c>
      <c r="O37" s="192">
        <f>'ПП-26 ТКРС Унт '!O37+'ПП-26 ТКРС ЗМБ'!O37</f>
        <v>0</v>
      </c>
      <c r="P37" s="192">
        <f>'ПП-26 ТКРС Унт '!P37+'ПП-26 ТКРС ЗМБ'!P37</f>
        <v>0</v>
      </c>
      <c r="Q37" s="192">
        <f>'ПП-26 ТКРС Унт '!Q37+'ПП-26 ТКРС ЗМБ'!Q37</f>
        <v>0</v>
      </c>
      <c r="R37" s="494">
        <f>'ПП-26 ТКРС Унт '!R37+'ПП-26 ТКРС ЗМБ'!R37</f>
        <v>0</v>
      </c>
      <c r="S37" s="754">
        <v>10</v>
      </c>
      <c r="T37" s="272">
        <f t="shared" si="1"/>
        <v>-10</v>
      </c>
      <c r="U37" s="273"/>
      <c r="V37" s="273"/>
      <c r="W37" s="1134"/>
      <c r="X37" s="500">
        <f>F37</f>
        <v>0</v>
      </c>
      <c r="Y37" s="236"/>
      <c r="Z37" s="805"/>
      <c r="AA37" s="236"/>
      <c r="AB37" s="236"/>
    </row>
    <row r="38" spans="1:28" ht="15.75" hidden="1" customHeight="1" outlineLevel="1">
      <c r="A38" s="1376"/>
      <c r="B38" s="1376"/>
      <c r="C38" s="178" t="s">
        <v>14547</v>
      </c>
      <c r="D38" s="998" t="s">
        <v>14548</v>
      </c>
      <c r="E38" s="682" t="e">
        <f>X39</f>
        <v>#DIV/0!</v>
      </c>
      <c r="F38" s="662">
        <f t="shared" si="0"/>
        <v>0</v>
      </c>
      <c r="G38" s="198">
        <f>'ПП-26 ТКРС Унт '!G38+'ПП-26 ТКРС ЗМБ'!G38</f>
        <v>0</v>
      </c>
      <c r="H38" s="1129">
        <f>'ПП-26 ТКРС Унт '!H38+'ПП-26 ТКРС ЗМБ'!H38</f>
        <v>0</v>
      </c>
      <c r="I38" s="1129">
        <f>'ПП-26 ТКРС Унт '!I38+'ПП-26 ТКРС ЗМБ'!I38</f>
        <v>0</v>
      </c>
      <c r="J38" s="181">
        <f>'ПП-26 ТКРС Унт '!J38+'ПП-26 ТКРС ЗМБ'!J38</f>
        <v>0</v>
      </c>
      <c r="K38" s="1129">
        <f>'ПП-26 ТКРС Унт '!K38+'ПП-26 ТКРС ЗМБ'!K38</f>
        <v>0</v>
      </c>
      <c r="L38" s="181">
        <f>'ПП-26 ТКРС Унт '!L38+'ПП-26 ТКРС ЗМБ'!L38</f>
        <v>0</v>
      </c>
      <c r="M38" s="181">
        <f>'ПП-26 ТКРС Унт '!M38+'ПП-26 ТКРС ЗМБ'!M38</f>
        <v>0</v>
      </c>
      <c r="N38" s="181">
        <f>'ПП-26 ТКРС Унт '!N38+'ПП-26 ТКРС ЗМБ'!N38</f>
        <v>0</v>
      </c>
      <c r="O38" s="181">
        <f>'ПП-26 ТКРС Унт '!O38+'ПП-26 ТКРС ЗМБ'!O38</f>
        <v>0</v>
      </c>
      <c r="P38" s="181">
        <f>'ПП-26 ТКРС Унт '!P38+'ПП-26 ТКРС ЗМБ'!P38</f>
        <v>0</v>
      </c>
      <c r="Q38" s="181">
        <f>'ПП-26 ТКРС Унт '!Q38+'ПП-26 ТКРС ЗМБ'!Q38</f>
        <v>0</v>
      </c>
      <c r="R38" s="190">
        <f>'ПП-26 ТКРС Унт '!R38+'ПП-26 ТКРС ЗМБ'!R38</f>
        <v>0</v>
      </c>
      <c r="S38" s="754">
        <v>1000</v>
      </c>
      <c r="T38" s="272">
        <f t="shared" si="1"/>
        <v>-1000</v>
      </c>
      <c r="U38" s="273"/>
      <c r="V38" s="273"/>
      <c r="W38" s="1134"/>
      <c r="X38" s="787">
        <f>F38</f>
        <v>0</v>
      </c>
      <c r="Y38" s="236"/>
      <c r="Z38" s="805"/>
      <c r="AA38" s="236"/>
      <c r="AB38" s="236"/>
    </row>
    <row r="39" spans="1:28" ht="16.2" hidden="1" outlineLevel="1" thickBot="1">
      <c r="A39" s="1394"/>
      <c r="B39" s="1394"/>
      <c r="C39" s="185" t="s">
        <v>14549</v>
      </c>
      <c r="D39" s="995"/>
      <c r="E39" s="655">
        <f>E36</f>
        <v>11.35914</v>
      </c>
      <c r="F39" s="663">
        <f t="shared" si="0"/>
        <v>0</v>
      </c>
      <c r="G39" s="613">
        <f>'ПП-26 ТКРС Унт '!G39+'ПП-26 ТКРС ЗМБ'!G39</f>
        <v>0</v>
      </c>
      <c r="H39" s="1145">
        <f>'ПП-26 ТКРС Унт '!H39+'ПП-26 ТКРС ЗМБ'!H39</f>
        <v>0</v>
      </c>
      <c r="I39" s="1145">
        <f>'ПП-26 ТКРС Унт '!I39+'ПП-26 ТКРС ЗМБ'!I39</f>
        <v>0</v>
      </c>
      <c r="J39" s="614">
        <f>'ПП-26 ТКРС Унт '!J39+'ПП-26 ТКРС ЗМБ'!J39</f>
        <v>0</v>
      </c>
      <c r="K39" s="1145">
        <f>'ПП-26 ТКРС Унт '!K39+'ПП-26 ТКРС ЗМБ'!K39</f>
        <v>0</v>
      </c>
      <c r="L39" s="614">
        <f>'ПП-26 ТКРС Унт '!L39+'ПП-26 ТКРС ЗМБ'!L39</f>
        <v>0</v>
      </c>
      <c r="M39" s="614">
        <f>'ПП-26 ТКРС Унт '!M39+'ПП-26 ТКРС ЗМБ'!M39</f>
        <v>0</v>
      </c>
      <c r="N39" s="614">
        <f>'ПП-26 ТКРС Унт '!N39+'ПП-26 ТКРС ЗМБ'!N39</f>
        <v>0</v>
      </c>
      <c r="O39" s="614">
        <f>'ПП-26 ТКРС Унт '!O39+'ПП-26 ТКРС ЗМБ'!O39</f>
        <v>0</v>
      </c>
      <c r="P39" s="614">
        <f>'ПП-26 ТКРС Унт '!P39+'ПП-26 ТКРС ЗМБ'!P39</f>
        <v>0</v>
      </c>
      <c r="Q39" s="614">
        <f>'ПП-26 ТКРС Унт '!Q39+'ПП-26 ТКРС ЗМБ'!Q39</f>
        <v>0</v>
      </c>
      <c r="R39" s="618">
        <f>'ПП-26 ТКРС Унт '!R39+'ПП-26 ТКРС ЗМБ'!R39</f>
        <v>0</v>
      </c>
      <c r="S39" s="271">
        <v>8607.9</v>
      </c>
      <c r="T39" s="272">
        <f>F39-S39</f>
        <v>-8607.9</v>
      </c>
      <c r="U39" s="273"/>
      <c r="V39" s="273"/>
      <c r="W39" s="1135"/>
      <c r="X39" s="1020" t="e">
        <f>X38/X37</f>
        <v>#DIV/0!</v>
      </c>
      <c r="Y39" s="236"/>
      <c r="Z39" s="805"/>
      <c r="AA39" s="236"/>
      <c r="AB39" s="236"/>
    </row>
    <row r="40" spans="1:28" hidden="1">
      <c r="A40" s="1375" t="s">
        <v>14545</v>
      </c>
      <c r="B40" s="1375">
        <v>8</v>
      </c>
      <c r="C40" s="499" t="s">
        <v>14552</v>
      </c>
      <c r="D40" s="997" t="s">
        <v>14546</v>
      </c>
      <c r="E40" s="472"/>
      <c r="F40" s="658">
        <f t="shared" si="0"/>
        <v>0</v>
      </c>
      <c r="G40" s="599">
        <f>'ПП-26 ТКРС Унт '!G40+'ПП-26 ТКРС ЗМБ'!G40</f>
        <v>0</v>
      </c>
      <c r="H40" s="192">
        <f>'ПП-26 ТКРС Унт '!H40+'ПП-26 ТКРС ЗМБ'!H40</f>
        <v>0</v>
      </c>
      <c r="I40" s="1130">
        <f>'ПП-26 ТКРС Унт '!I40+'ПП-26 ТКРС ЗМБ'!I40</f>
        <v>0</v>
      </c>
      <c r="J40" s="192">
        <f>'ПП-26 ТКРС Унт '!J40+'ПП-26 ТКРС ЗМБ'!J40</f>
        <v>0</v>
      </c>
      <c r="K40" s="192">
        <f>'ПП-26 ТКРС Унт '!K40+'ПП-26 ТКРС ЗМБ'!K40</f>
        <v>0</v>
      </c>
      <c r="L40" s="192">
        <f>'ПП-26 ТКРС Унт '!L40+'ПП-26 ТКРС ЗМБ'!L40</f>
        <v>0</v>
      </c>
      <c r="M40" s="192">
        <f>'ПП-26 ТКРС Унт '!M40+'ПП-26 ТКРС ЗМБ'!M40</f>
        <v>0</v>
      </c>
      <c r="N40" s="192">
        <f>'ПП-26 ТКРС Унт '!N40+'ПП-26 ТКРС ЗМБ'!N40</f>
        <v>0</v>
      </c>
      <c r="O40" s="192">
        <f>'ПП-26 ТКРС Унт '!O40+'ПП-26 ТКРС ЗМБ'!O40</f>
        <v>0</v>
      </c>
      <c r="P40" s="192">
        <f>'ПП-26 ТКРС Унт '!P40+'ПП-26 ТКРС ЗМБ'!P40</f>
        <v>0</v>
      </c>
      <c r="Q40" s="192">
        <f>'ПП-26 ТКРС Унт '!Q40+'ПП-26 ТКРС ЗМБ'!Q40</f>
        <v>0</v>
      </c>
      <c r="R40" s="494">
        <f>'ПП-26 ТКРС Унт '!R40+'ПП-26 ТКРС ЗМБ'!R40</f>
        <v>0</v>
      </c>
      <c r="S40" s="754">
        <v>0</v>
      </c>
      <c r="T40" s="272">
        <f t="shared" si="1"/>
        <v>0</v>
      </c>
      <c r="U40" s="273"/>
      <c r="V40" s="273"/>
      <c r="W40" s="1134"/>
      <c r="X40" s="500">
        <f>F40</f>
        <v>0</v>
      </c>
      <c r="Y40" s="236"/>
      <c r="Z40" s="805"/>
      <c r="AA40" s="236"/>
      <c r="AB40" s="236"/>
    </row>
    <row r="41" spans="1:28" hidden="1" outlineLevel="1">
      <c r="A41" s="1376"/>
      <c r="B41" s="1376"/>
      <c r="C41" s="1011" t="s">
        <v>14547</v>
      </c>
      <c r="D41" s="998" t="s">
        <v>14548</v>
      </c>
      <c r="E41" s="682" t="e">
        <f>X42</f>
        <v>#DIV/0!</v>
      </c>
      <c r="F41" s="662">
        <f t="shared" si="0"/>
        <v>0</v>
      </c>
      <c r="G41" s="198">
        <f>'ПП-26 ТКРС Унт '!G41+'ПП-26 ТКРС ЗМБ'!G41</f>
        <v>0</v>
      </c>
      <c r="H41" s="181">
        <f>'ПП-26 ТКРС Унт '!H41+'ПП-26 ТКРС ЗМБ'!H41</f>
        <v>0</v>
      </c>
      <c r="I41" s="1129">
        <f>'ПП-26 ТКРС Унт '!I41+'ПП-26 ТКРС ЗМБ'!I41</f>
        <v>0</v>
      </c>
      <c r="J41" s="181">
        <f>'ПП-26 ТКРС Унт '!J41+'ПП-26 ТКРС ЗМБ'!J41</f>
        <v>0</v>
      </c>
      <c r="K41" s="181">
        <f>'ПП-26 ТКРС Унт '!K41+'ПП-26 ТКРС ЗМБ'!K41</f>
        <v>0</v>
      </c>
      <c r="L41" s="181">
        <f>'ПП-26 ТКРС Унт '!L41+'ПП-26 ТКРС ЗМБ'!L41</f>
        <v>0</v>
      </c>
      <c r="M41" s="181">
        <f>'ПП-26 ТКРС Унт '!M41+'ПП-26 ТКРС ЗМБ'!M41</f>
        <v>0</v>
      </c>
      <c r="N41" s="181">
        <f>'ПП-26 ТКРС Унт '!N41+'ПП-26 ТКРС ЗМБ'!N41</f>
        <v>0</v>
      </c>
      <c r="O41" s="181">
        <f>'ПП-26 ТКРС Унт '!O41+'ПП-26 ТКРС ЗМБ'!O41</f>
        <v>0</v>
      </c>
      <c r="P41" s="181">
        <f>'ПП-26 ТКРС Унт '!P41+'ПП-26 ТКРС ЗМБ'!P41</f>
        <v>0</v>
      </c>
      <c r="Q41" s="181">
        <f>'ПП-26 ТКРС Унт '!Q41+'ПП-26 ТКРС ЗМБ'!Q41</f>
        <v>0</v>
      </c>
      <c r="R41" s="190">
        <f>'ПП-26 ТКРС Унт '!R41+'ПП-26 ТКРС ЗМБ'!R41</f>
        <v>0</v>
      </c>
      <c r="S41" s="754">
        <v>0</v>
      </c>
      <c r="T41" s="272">
        <f t="shared" si="1"/>
        <v>0</v>
      </c>
      <c r="U41" s="273"/>
      <c r="V41" s="273"/>
      <c r="W41" s="1134"/>
      <c r="X41" s="787">
        <f>F41</f>
        <v>0</v>
      </c>
      <c r="Y41" s="236"/>
      <c r="Z41" s="805"/>
      <c r="AA41" s="236"/>
      <c r="AB41" s="236"/>
    </row>
    <row r="42" spans="1:28" ht="16.2" hidden="1" outlineLevel="1" thickBot="1">
      <c r="A42" s="1394"/>
      <c r="B42" s="1394"/>
      <c r="C42" s="1013" t="s">
        <v>14549</v>
      </c>
      <c r="D42" s="999"/>
      <c r="E42" s="520">
        <f>E39</f>
        <v>11.35914</v>
      </c>
      <c r="F42" s="670">
        <f t="shared" si="0"/>
        <v>0</v>
      </c>
      <c r="G42" s="613">
        <f>'ПП-26 ТКРС Унт '!G42+'ПП-26 ТКРС ЗМБ'!G42</f>
        <v>0</v>
      </c>
      <c r="H42" s="614">
        <f>'ПП-26 ТКРС Унт '!H42+'ПП-26 ТКРС ЗМБ'!H42</f>
        <v>0</v>
      </c>
      <c r="I42" s="1145">
        <f>'ПП-26 ТКРС Унт '!I42+'ПП-26 ТКРС ЗМБ'!I42</f>
        <v>0</v>
      </c>
      <c r="J42" s="614">
        <f>'ПП-26 ТКРС Унт '!J42+'ПП-26 ТКРС ЗМБ'!J42</f>
        <v>0</v>
      </c>
      <c r="K42" s="614">
        <f>'ПП-26 ТКРС Унт '!K42+'ПП-26 ТКРС ЗМБ'!K42</f>
        <v>0</v>
      </c>
      <c r="L42" s="614">
        <f>'ПП-26 ТКРС Унт '!L42+'ПП-26 ТКРС ЗМБ'!L42</f>
        <v>0</v>
      </c>
      <c r="M42" s="614">
        <f>'ПП-26 ТКРС Унт '!M42+'ПП-26 ТКРС ЗМБ'!M42</f>
        <v>0</v>
      </c>
      <c r="N42" s="614">
        <f>'ПП-26 ТКРС Унт '!N42+'ПП-26 ТКРС ЗМБ'!N42</f>
        <v>0</v>
      </c>
      <c r="O42" s="614">
        <f>'ПП-26 ТКРС Унт '!O42+'ПП-26 ТКРС ЗМБ'!O42</f>
        <v>0</v>
      </c>
      <c r="P42" s="614">
        <f>'ПП-26 ТКРС Унт '!P42+'ПП-26 ТКРС ЗМБ'!P42</f>
        <v>0</v>
      </c>
      <c r="Q42" s="614">
        <f>'ПП-26 ТКРС Унт '!Q42+'ПП-26 ТКРС ЗМБ'!Q42</f>
        <v>0</v>
      </c>
      <c r="R42" s="618">
        <f>'ПП-26 ТКРС Унт '!R42+'ПП-26 ТКРС ЗМБ'!R42</f>
        <v>0</v>
      </c>
      <c r="S42" s="271">
        <v>0</v>
      </c>
      <c r="T42" s="272">
        <f t="shared" si="1"/>
        <v>0</v>
      </c>
      <c r="U42" s="273"/>
      <c r="V42" s="273"/>
      <c r="W42" s="1135"/>
      <c r="X42" s="1020" t="e">
        <f>X41/X40</f>
        <v>#DIV/0!</v>
      </c>
      <c r="Y42" s="236"/>
      <c r="Z42" s="805"/>
      <c r="AA42" s="236"/>
      <c r="AB42" s="236"/>
    </row>
    <row r="43" spans="1:28" hidden="1">
      <c r="A43" s="1375" t="s">
        <v>14545</v>
      </c>
      <c r="B43" s="1375">
        <v>9</v>
      </c>
      <c r="C43" s="256" t="s">
        <v>391</v>
      </c>
      <c r="D43" s="996" t="s">
        <v>14546</v>
      </c>
      <c r="E43" s="478"/>
      <c r="F43" s="749">
        <f t="shared" si="0"/>
        <v>0</v>
      </c>
      <c r="G43" s="599">
        <f>'ПП-26 ТКРС Унт '!G43+'ПП-26 ТКРС ЗМБ'!G43</f>
        <v>0</v>
      </c>
      <c r="H43" s="192">
        <f>'ПП-26 ТКРС Унт '!H43+'ПП-26 ТКРС ЗМБ'!H43</f>
        <v>0</v>
      </c>
      <c r="I43" s="192">
        <f>'ПП-26 ТКРС Унт '!I43+'ПП-26 ТКРС ЗМБ'!I43</f>
        <v>0</v>
      </c>
      <c r="J43" s="192">
        <f>'ПП-26 ТКРС Унт '!J43+'ПП-26 ТКРС ЗМБ'!J43</f>
        <v>0</v>
      </c>
      <c r="K43" s="192">
        <f>'ПП-26 ТКРС Унт '!K43+'ПП-26 ТКРС ЗМБ'!K43</f>
        <v>0</v>
      </c>
      <c r="L43" s="192">
        <f>'ПП-26 ТКРС Унт '!L43+'ПП-26 ТКРС ЗМБ'!L43</f>
        <v>0</v>
      </c>
      <c r="M43" s="192">
        <f>'ПП-26 ТКРС Унт '!M43+'ПП-26 ТКРС ЗМБ'!M43</f>
        <v>0</v>
      </c>
      <c r="N43" s="192">
        <f>'ПП-26 ТКРС Унт '!N43+'ПП-26 ТКРС ЗМБ'!N43</f>
        <v>0</v>
      </c>
      <c r="O43" s="192">
        <f>'ПП-26 ТКРС Унт '!O43+'ПП-26 ТКРС ЗМБ'!O43</f>
        <v>0</v>
      </c>
      <c r="P43" s="192">
        <f>'ПП-26 ТКРС Унт '!P43+'ПП-26 ТКРС ЗМБ'!P43</f>
        <v>0</v>
      </c>
      <c r="Q43" s="192">
        <f>'ПП-26 ТКРС Унт '!Q43+'ПП-26 ТКРС ЗМБ'!Q43</f>
        <v>0</v>
      </c>
      <c r="R43" s="494">
        <f>'ПП-26 ТКРС Унт '!R43+'ПП-26 ТКРС ЗМБ'!R43</f>
        <v>0</v>
      </c>
      <c r="S43" s="754">
        <v>8</v>
      </c>
      <c r="T43" s="272">
        <f t="shared" si="1"/>
        <v>-8</v>
      </c>
      <c r="U43" s="273"/>
      <c r="V43" s="273"/>
      <c r="W43" s="1134"/>
      <c r="X43" s="500">
        <f>F43</f>
        <v>0</v>
      </c>
      <c r="Y43" s="236"/>
      <c r="Z43" s="805"/>
      <c r="AA43" s="1450"/>
      <c r="AB43" s="1450"/>
    </row>
    <row r="44" spans="1:28" hidden="1" outlineLevel="1">
      <c r="A44" s="1376"/>
      <c r="B44" s="1376"/>
      <c r="C44" s="178" t="s">
        <v>14547</v>
      </c>
      <c r="D44" s="998" t="s">
        <v>14548</v>
      </c>
      <c r="E44" s="682" t="e">
        <f>X45</f>
        <v>#DIV/0!</v>
      </c>
      <c r="F44" s="662">
        <f t="shared" si="0"/>
        <v>0</v>
      </c>
      <c r="G44" s="198">
        <f>'ПП-26 ТКРС Унт '!G44+'ПП-26 ТКРС ЗМБ'!G44</f>
        <v>0</v>
      </c>
      <c r="H44" s="181">
        <f>'ПП-26 ТКРС Унт '!H44+'ПП-26 ТКРС ЗМБ'!H44</f>
        <v>0</v>
      </c>
      <c r="I44" s="181">
        <f>'ПП-26 ТКРС Унт '!I44+'ПП-26 ТКРС ЗМБ'!I44</f>
        <v>0</v>
      </c>
      <c r="J44" s="181">
        <f>'ПП-26 ТКРС Унт '!J44+'ПП-26 ТКРС ЗМБ'!J44</f>
        <v>0</v>
      </c>
      <c r="K44" s="181">
        <f>'ПП-26 ТКРС Унт '!K44+'ПП-26 ТКРС ЗМБ'!K44</f>
        <v>0</v>
      </c>
      <c r="L44" s="181">
        <f>'ПП-26 ТКРС Унт '!L44+'ПП-26 ТКРС ЗМБ'!L44</f>
        <v>0</v>
      </c>
      <c r="M44" s="181">
        <f>'ПП-26 ТКРС Унт '!M44+'ПП-26 ТКРС ЗМБ'!M44</f>
        <v>0</v>
      </c>
      <c r="N44" s="181">
        <f>'ПП-26 ТКРС Унт '!N44+'ПП-26 ТКРС ЗМБ'!N44</f>
        <v>0</v>
      </c>
      <c r="O44" s="181">
        <f>'ПП-26 ТКРС Унт '!O44+'ПП-26 ТКРС ЗМБ'!O44</f>
        <v>0</v>
      </c>
      <c r="P44" s="181">
        <f>'ПП-26 ТКРС Унт '!P44+'ПП-26 ТКРС ЗМБ'!P44</f>
        <v>0</v>
      </c>
      <c r="Q44" s="181">
        <f>'ПП-26 ТКРС Унт '!Q44+'ПП-26 ТКРС ЗМБ'!Q44</f>
        <v>0</v>
      </c>
      <c r="R44" s="190">
        <f>'ПП-26 ТКРС Унт '!R44+'ПП-26 ТКРС ЗМБ'!R44</f>
        <v>0</v>
      </c>
      <c r="S44" s="754">
        <v>1030</v>
      </c>
      <c r="T44" s="272">
        <f t="shared" si="1"/>
        <v>-1030</v>
      </c>
      <c r="U44" s="273"/>
      <c r="V44" s="273"/>
      <c r="W44" s="1134"/>
      <c r="X44" s="787">
        <f>F44</f>
        <v>0</v>
      </c>
      <c r="Y44" s="236"/>
      <c r="Z44" s="805"/>
      <c r="AA44" s="1450"/>
      <c r="AB44" s="1450"/>
    </row>
    <row r="45" spans="1:28" ht="16.2" hidden="1" outlineLevel="1" thickBot="1">
      <c r="A45" s="1394"/>
      <c r="B45" s="1376"/>
      <c r="C45" s="185" t="s">
        <v>14549</v>
      </c>
      <c r="D45" s="995"/>
      <c r="E45" s="655">
        <f>E42</f>
        <v>11.35914</v>
      </c>
      <c r="F45" s="663">
        <f t="shared" si="0"/>
        <v>0</v>
      </c>
      <c r="G45" s="613">
        <f>'ПП-26 ТКРС Унт '!G45+'ПП-26 ТКРС ЗМБ'!G45</f>
        <v>0</v>
      </c>
      <c r="H45" s="614">
        <f>'ПП-26 ТКРС Унт '!H45+'ПП-26 ТКРС ЗМБ'!H45</f>
        <v>0</v>
      </c>
      <c r="I45" s="614">
        <f>'ПП-26 ТКРС Унт '!I45+'ПП-26 ТКРС ЗМБ'!I45</f>
        <v>0</v>
      </c>
      <c r="J45" s="614">
        <f>'ПП-26 ТКРС Унт '!J45+'ПП-26 ТКРС ЗМБ'!J45</f>
        <v>0</v>
      </c>
      <c r="K45" s="614">
        <f>'ПП-26 ТКРС Унт '!K45+'ПП-26 ТКРС ЗМБ'!K45</f>
        <v>0</v>
      </c>
      <c r="L45" s="614">
        <f>'ПП-26 ТКРС Унт '!L45+'ПП-26 ТКРС ЗМБ'!L45</f>
        <v>0</v>
      </c>
      <c r="M45" s="614">
        <f>'ПП-26 ТКРС Унт '!M45+'ПП-26 ТКРС ЗМБ'!M45</f>
        <v>0</v>
      </c>
      <c r="N45" s="614">
        <f>'ПП-26 ТКРС Унт '!N45+'ПП-26 ТКРС ЗМБ'!N45</f>
        <v>0</v>
      </c>
      <c r="O45" s="614">
        <f>'ПП-26 ТКРС Унт '!O45+'ПП-26 ТКРС ЗМБ'!O45</f>
        <v>0</v>
      </c>
      <c r="P45" s="614">
        <f>'ПП-26 ТКРС Унт '!P45+'ПП-26 ТКРС ЗМБ'!P45</f>
        <v>0</v>
      </c>
      <c r="Q45" s="614">
        <f>'ПП-26 ТКРС Унт '!Q45+'ПП-26 ТКРС ЗМБ'!Q45</f>
        <v>0</v>
      </c>
      <c r="R45" s="618">
        <f>'ПП-26 ТКРС Унт '!R45+'ПП-26 ТКРС ЗМБ'!R45</f>
        <v>0</v>
      </c>
      <c r="S45" s="271">
        <v>8866.1370000000006</v>
      </c>
      <c r="T45" s="272">
        <f t="shared" si="1"/>
        <v>-8866.1370000000006</v>
      </c>
      <c r="U45" s="1190"/>
      <c r="V45" s="1190"/>
      <c r="W45" s="1135"/>
      <c r="X45" s="1020" t="e">
        <f>X44/X43</f>
        <v>#DIV/0!</v>
      </c>
      <c r="Y45" s="236"/>
      <c r="Z45" s="805"/>
      <c r="AA45" s="1450"/>
      <c r="AB45" s="1450"/>
    </row>
    <row r="46" spans="1:28" ht="34.5" customHeight="1" collapsed="1">
      <c r="A46" s="1410" t="s">
        <v>14555</v>
      </c>
      <c r="B46" s="1393"/>
      <c r="C46" s="1231" t="s">
        <v>14554</v>
      </c>
      <c r="D46" s="1333" t="s">
        <v>14546</v>
      </c>
      <c r="E46" s="723">
        <f>E47/22</f>
        <v>35</v>
      </c>
      <c r="F46" s="714">
        <f>SUM(G46:R46)</f>
        <v>7</v>
      </c>
      <c r="G46" s="627">
        <f>'ПП-26 ТКРС Унт '!G46+'ПП-26 ТКРС ЗМБ'!G46</f>
        <v>0</v>
      </c>
      <c r="H46" s="628">
        <f>'ПП-26 ТКРС Унт '!H46+'ПП-26 ТКРС ЗМБ'!H46</f>
        <v>0</v>
      </c>
      <c r="I46" s="628">
        <f>'ПП-26 ТКРС Унт '!I46+'ПП-26 ТКРС ЗМБ'!I46</f>
        <v>0</v>
      </c>
      <c r="J46" s="628">
        <f>'ПП-26 ТКРС Унт '!J46+'ПП-26 ТКРС ЗМБ'!J46</f>
        <v>0</v>
      </c>
      <c r="K46" s="628">
        <f>'ПП-26 ТКРС Унт '!K46+'ПП-26 ТКРС ЗМБ'!K46</f>
        <v>1</v>
      </c>
      <c r="L46" s="628">
        <f>'ПП-26 ТКРС Унт '!L46+'ПП-26 ТКРС ЗМБ'!L46</f>
        <v>1</v>
      </c>
      <c r="M46" s="628">
        <f>'ПП-26 ТКРС Унт '!M46+'ПП-26 ТКРС ЗМБ'!M46</f>
        <v>1</v>
      </c>
      <c r="N46" s="628">
        <f>'ПП-26 ТКРС Унт '!N46+'ПП-26 ТКРС ЗМБ'!N46</f>
        <v>1</v>
      </c>
      <c r="O46" s="628">
        <f>'ПП-26 ТКРС Унт '!O46+'ПП-26 ТКРС ЗМБ'!O46</f>
        <v>1.5</v>
      </c>
      <c r="P46" s="628">
        <f>'ПП-26 ТКРС Унт '!P46+'ПП-26 ТКРС ЗМБ'!P46</f>
        <v>0.5</v>
      </c>
      <c r="Q46" s="628">
        <f>'ПП-26 ТКРС Унт '!Q46+'ПП-26 ТКРС ЗМБ'!Q46</f>
        <v>0.5</v>
      </c>
      <c r="R46" s="629">
        <f>'ПП-26 ТКРС Унт '!R46+'ПП-26 ТКРС ЗМБ'!R46</f>
        <v>0.5</v>
      </c>
      <c r="S46" s="755">
        <v>26</v>
      </c>
      <c r="T46" s="272">
        <f t="shared" si="1"/>
        <v>-19</v>
      </c>
      <c r="U46" s="1114">
        <f>'ПП-26 ТКРС ЗМБ'!U46+'ПП-26 ТКРС Унт '!U46</f>
        <v>7</v>
      </c>
      <c r="V46" s="1191">
        <f>U46-F46</f>
        <v>0</v>
      </c>
      <c r="W46" s="1134"/>
      <c r="X46" s="500">
        <f>F46</f>
        <v>7</v>
      </c>
      <c r="Y46" s="236"/>
      <c r="Z46" s="805"/>
      <c r="AA46" s="806"/>
      <c r="AB46" s="806"/>
    </row>
    <row r="47" spans="1:28" outlineLevel="1">
      <c r="A47" s="1382"/>
      <c r="B47" s="1376"/>
      <c r="C47" s="1235" t="s">
        <v>14547</v>
      </c>
      <c r="D47" s="1334" t="s">
        <v>14548</v>
      </c>
      <c r="E47" s="1339">
        <f>X48</f>
        <v>770</v>
      </c>
      <c r="F47" s="1156">
        <f t="shared" si="0"/>
        <v>5390</v>
      </c>
      <c r="G47" s="1247">
        <f>'ПП-26 ТКРС Унт '!G47+'ПП-26 ТКРС ЗМБ'!G47</f>
        <v>0</v>
      </c>
      <c r="H47" s="1248">
        <f>'ПП-26 ТКРС Унт '!H47+'ПП-26 ТКРС ЗМБ'!H47</f>
        <v>0</v>
      </c>
      <c r="I47" s="1248">
        <f>'ПП-26 ТКРС Унт '!I47+'ПП-26 ТКРС ЗМБ'!I47</f>
        <v>0</v>
      </c>
      <c r="J47" s="1248">
        <f>'ПП-26 ТКРС Унт '!J47+'ПП-26 ТКРС ЗМБ'!J47</f>
        <v>0</v>
      </c>
      <c r="K47" s="1325">
        <f>'ПП-26 ТКРС Унт '!K47+'ПП-26 ТКРС ЗМБ'!K47</f>
        <v>682</v>
      </c>
      <c r="L47" s="1325">
        <f>'ПП-26 ТКРС Унт '!L47+'ПП-26 ТКРС ЗМБ'!L47</f>
        <v>660</v>
      </c>
      <c r="M47" s="1325">
        <f>'ПП-26 ТКРС Унт '!M47+'ПП-26 ТКРС ЗМБ'!M47</f>
        <v>682</v>
      </c>
      <c r="N47" s="1325">
        <f>'ПП-26 ТКРС Унт '!N47+'ПП-26 ТКРС ЗМБ'!N47</f>
        <v>682</v>
      </c>
      <c r="O47" s="1325">
        <f>'ПП-26 ТКРС Унт '!O47+'ПП-26 ТКРС ЗМБ'!O47</f>
        <v>660</v>
      </c>
      <c r="P47" s="1325">
        <f>'ПП-26 ТКРС Унт '!P47+'ПП-26 ТКРС ЗМБ'!P47</f>
        <v>682</v>
      </c>
      <c r="Q47" s="1325">
        <f>'ПП-26 ТКРС Унт '!Q47+'ПП-26 ТКРС ЗМБ'!Q47</f>
        <v>660</v>
      </c>
      <c r="R47" s="1326">
        <f>'ПП-26 ТКРС Унт '!R47+'ПП-26 ТКРС ЗМБ'!R47</f>
        <v>682</v>
      </c>
      <c r="S47" s="754">
        <v>4487</v>
      </c>
      <c r="T47" s="272">
        <f t="shared" si="1"/>
        <v>903</v>
      </c>
      <c r="U47" s="1056">
        <f>'ПП-26 ТКРС ЗМБ'!U47+'ПП-26 ТКРС Унт '!U47</f>
        <v>5500</v>
      </c>
      <c r="V47" s="1192">
        <f>U47-F47</f>
        <v>110</v>
      </c>
      <c r="W47" s="1134"/>
      <c r="X47" s="787">
        <f>F47</f>
        <v>5390</v>
      </c>
      <c r="Y47" s="236"/>
      <c r="Z47" s="805"/>
      <c r="AA47" s="807"/>
      <c r="AB47" s="807"/>
    </row>
    <row r="48" spans="1:28" ht="16.2" outlineLevel="1" thickBot="1">
      <c r="A48" s="1382"/>
      <c r="B48" s="1394"/>
      <c r="C48" s="1236" t="s">
        <v>14549</v>
      </c>
      <c r="D48" s="1335"/>
      <c r="E48" s="1340"/>
      <c r="F48" s="670">
        <f t="shared" si="0"/>
        <v>0</v>
      </c>
      <c r="G48" s="1250">
        <f>'ПП-26 ТКРС Унт '!G48+'ПП-26 ТКРС ЗМБ'!G48</f>
        <v>0</v>
      </c>
      <c r="H48" s="1239">
        <f>'ПП-26 ТКРС Унт '!H48+'ПП-26 ТКРС ЗМБ'!H48</f>
        <v>0</v>
      </c>
      <c r="I48" s="1239">
        <f>'ПП-26 ТКРС Унт '!I48+'ПП-26 ТКРС ЗМБ'!I48</f>
        <v>0</v>
      </c>
      <c r="J48" s="1239">
        <f>'ПП-26 ТКРС Унт '!J48+'ПП-26 ТКРС ЗМБ'!J48</f>
        <v>0</v>
      </c>
      <c r="K48" s="1239">
        <f>'ПП-26 ТКРС Унт '!K48+'ПП-26 ТКРС ЗМБ'!K48</f>
        <v>0</v>
      </c>
      <c r="L48" s="1239">
        <f>'ПП-26 ТКРС Унт '!L48+'ПП-26 ТКРС ЗМБ'!L48</f>
        <v>0</v>
      </c>
      <c r="M48" s="1239">
        <f>'ПП-26 ТКРС Унт '!M48+'ПП-26 ТКРС ЗМБ'!M48</f>
        <v>0</v>
      </c>
      <c r="N48" s="1239">
        <f>'ПП-26 ТКРС Унт '!N48+'ПП-26 ТКРС ЗМБ'!N48</f>
        <v>0</v>
      </c>
      <c r="O48" s="1239">
        <f>'ПП-26 ТКРС Унт '!O48+'ПП-26 ТКРС ЗМБ'!O48</f>
        <v>0</v>
      </c>
      <c r="P48" s="1239">
        <f>'ПП-26 ТКРС Унт '!P48+'ПП-26 ТКРС ЗМБ'!P48</f>
        <v>0</v>
      </c>
      <c r="Q48" s="1239">
        <f>'ПП-26 ТКРС Унт '!Q48+'ПП-26 ТКРС ЗМБ'!Q48</f>
        <v>0</v>
      </c>
      <c r="R48" s="1251">
        <f>'ПП-26 ТКРС Унт '!R48+'ПП-26 ТКРС ЗМБ'!R48</f>
        <v>0</v>
      </c>
      <c r="S48" s="271">
        <v>38623.647300000004</v>
      </c>
      <c r="T48" s="272">
        <f t="shared" si="1"/>
        <v>-38623.647300000004</v>
      </c>
      <c r="U48" s="1056">
        <f>('ПП-26 ТКРС ЗМБ'!U48+'ПП-26 ТКРС Унт '!U48)/2</f>
        <v>880</v>
      </c>
      <c r="V48" s="1192"/>
      <c r="W48" s="1135"/>
      <c r="X48" s="1020">
        <f>X47/X46</f>
        <v>770</v>
      </c>
      <c r="Y48" s="236"/>
      <c r="Z48" s="805"/>
      <c r="AA48" s="807"/>
      <c r="AB48" s="807"/>
    </row>
    <row r="49" spans="1:28">
      <c r="A49" s="1410" t="s">
        <v>14555</v>
      </c>
      <c r="B49" s="1375"/>
      <c r="C49" s="1312" t="s">
        <v>14551</v>
      </c>
      <c r="D49" s="1332" t="s">
        <v>14546</v>
      </c>
      <c r="E49" s="716"/>
      <c r="F49" s="690">
        <f>SUM(G49:R49)</f>
        <v>8</v>
      </c>
      <c r="G49" s="627">
        <f>'ПП-26 ТКРС Унт '!G49+'ПП-26 ТКРС ЗМБ'!G49</f>
        <v>2</v>
      </c>
      <c r="H49" s="628">
        <f>'ПП-26 ТКРС Унт '!H49+'ПП-26 ТКРС ЗМБ'!H49</f>
        <v>2</v>
      </c>
      <c r="I49" s="628">
        <f>'ПП-26 ТКРС Унт '!I49+'ПП-26 ТКРС ЗМБ'!I49</f>
        <v>2</v>
      </c>
      <c r="J49" s="628">
        <f>'ПП-26 ТКРС Унт '!J49+'ПП-26 ТКРС ЗМБ'!J49</f>
        <v>2</v>
      </c>
      <c r="K49" s="192">
        <f>'ПП-26 ТКРС Унт '!K49+'ПП-26 ТКРС ЗМБ'!K49</f>
        <v>0</v>
      </c>
      <c r="L49" s="192">
        <f>'ПП-26 ТКРС Унт '!L49+'ПП-26 ТКРС ЗМБ'!L49</f>
        <v>0</v>
      </c>
      <c r="M49" s="192">
        <f>'ПП-26 ТКРС Унт '!M49+'ПП-26 ТКРС ЗМБ'!M49</f>
        <v>0</v>
      </c>
      <c r="N49" s="192">
        <f>'ПП-26 ТКРС Унт '!N49+'ПП-26 ТКРС ЗМБ'!N49</f>
        <v>0</v>
      </c>
      <c r="O49" s="192">
        <f>'ПП-26 ТКРС Унт '!O49+'ПП-26 ТКРС ЗМБ'!O49</f>
        <v>0</v>
      </c>
      <c r="P49" s="192">
        <f>'ПП-26 ТКРС Унт '!P49+'ПП-26 ТКРС ЗМБ'!P49</f>
        <v>0</v>
      </c>
      <c r="Q49" s="192">
        <f>'ПП-26 ТКРС Унт '!Q49+'ПП-26 ТКРС ЗМБ'!Q49</f>
        <v>0</v>
      </c>
      <c r="R49" s="494">
        <f>'ПП-26 ТКРС Унт '!R49+'ПП-26 ТКРС ЗМБ'!R49</f>
        <v>0</v>
      </c>
      <c r="S49" s="271">
        <v>0</v>
      </c>
      <c r="T49" s="272">
        <f t="shared" si="1"/>
        <v>8</v>
      </c>
      <c r="U49" s="1114">
        <f>'ПП-26 ТКРС ЗМБ'!U49+'ПП-26 ТКРС Унт '!U49</f>
        <v>8</v>
      </c>
      <c r="V49" s="1191">
        <f>U49-F49</f>
        <v>0</v>
      </c>
      <c r="W49" s="1134"/>
      <c r="X49" s="500">
        <f>F49</f>
        <v>8</v>
      </c>
      <c r="Y49" s="236"/>
      <c r="Z49" s="805"/>
      <c r="AA49" s="236"/>
      <c r="AB49" s="236"/>
    </row>
    <row r="50" spans="1:28" outlineLevel="1">
      <c r="A50" s="1382"/>
      <c r="B50" s="1376"/>
      <c r="C50" s="1313" t="s">
        <v>14547</v>
      </c>
      <c r="D50" s="1334" t="s">
        <v>14548</v>
      </c>
      <c r="E50" s="661"/>
      <c r="F50" s="666">
        <f t="shared" si="0"/>
        <v>2632</v>
      </c>
      <c r="G50" s="1324">
        <f>'ПП-26 ТКРС Унт '!G50+'ПП-26 ТКРС ЗМБ'!G50</f>
        <v>680</v>
      </c>
      <c r="H50" s="1325">
        <f>'ПП-26 ТКРС Унт '!H50+'ПП-26 ТКРС ЗМБ'!H50</f>
        <v>614</v>
      </c>
      <c r="I50" s="1325">
        <f>'ПП-26 ТКРС Унт '!I50+'ПП-26 ТКРС ЗМБ'!I50</f>
        <v>680</v>
      </c>
      <c r="J50" s="1325">
        <f>'ПП-26 ТКРС Унт '!J50+'ПП-26 ТКРС ЗМБ'!J50</f>
        <v>658</v>
      </c>
      <c r="K50" s="181">
        <f>'ПП-26 ТКРС Унт '!K50+'ПП-26 ТКРС ЗМБ'!K50</f>
        <v>0</v>
      </c>
      <c r="L50" s="181">
        <f>'ПП-26 ТКРС Унт '!L50+'ПП-26 ТКРС ЗМБ'!L50</f>
        <v>0</v>
      </c>
      <c r="M50" s="181">
        <f>'ПП-26 ТКРС Унт '!M50+'ПП-26 ТКРС ЗМБ'!M50</f>
        <v>0</v>
      </c>
      <c r="N50" s="181">
        <f>'ПП-26 ТКРС Унт '!N50+'ПП-26 ТКРС ЗМБ'!N50</f>
        <v>0</v>
      </c>
      <c r="O50" s="181">
        <f>'ПП-26 ТКРС Унт '!O50+'ПП-26 ТКРС ЗМБ'!O50</f>
        <v>0</v>
      </c>
      <c r="P50" s="181">
        <f>'ПП-26 ТКРС Унт '!P50+'ПП-26 ТКРС ЗМБ'!P50</f>
        <v>0</v>
      </c>
      <c r="Q50" s="181">
        <f>'ПП-26 ТКРС Унт '!Q50+'ПП-26 ТКРС ЗМБ'!Q50</f>
        <v>0</v>
      </c>
      <c r="R50" s="190">
        <f>'ПП-26 ТКРС Унт '!R50+'ПП-26 ТКРС ЗМБ'!R50</f>
        <v>0</v>
      </c>
      <c r="S50" s="271">
        <v>0</v>
      </c>
      <c r="T50" s="272">
        <f t="shared" si="1"/>
        <v>2632</v>
      </c>
      <c r="U50" s="1056">
        <f>'ПП-26 ТКРС ЗМБ'!U50+'ПП-26 ТКРС Унт '!U50</f>
        <v>2640</v>
      </c>
      <c r="V50" s="1192">
        <f>U50-F50</f>
        <v>8</v>
      </c>
      <c r="W50" s="1134"/>
      <c r="X50" s="787">
        <f>F50</f>
        <v>2632</v>
      </c>
      <c r="Y50" s="236"/>
      <c r="Z50" s="805"/>
      <c r="AA50" s="236"/>
      <c r="AB50" s="236"/>
    </row>
    <row r="51" spans="1:28" ht="16.2" outlineLevel="1" thickBot="1">
      <c r="A51" s="1382"/>
      <c r="B51" s="1376"/>
      <c r="C51" s="1314" t="s">
        <v>14549</v>
      </c>
      <c r="D51" s="1331"/>
      <c r="E51" s="1340"/>
      <c r="F51" s="665">
        <f t="shared" si="0"/>
        <v>0</v>
      </c>
      <c r="G51" s="1250">
        <f>'ПП-26 ТКРС Унт '!G51+'ПП-26 ТКРС ЗМБ'!G51</f>
        <v>0</v>
      </c>
      <c r="H51" s="1239">
        <f>'ПП-26 ТКРС Унт '!H51+'ПП-26 ТКРС ЗМБ'!H51</f>
        <v>0</v>
      </c>
      <c r="I51" s="1239">
        <f>'ПП-26 ТКРС Унт '!I51+'ПП-26 ТКРС ЗМБ'!I51</f>
        <v>0</v>
      </c>
      <c r="J51" s="1239">
        <f>'ПП-26 ТКРС Унт '!J51+'ПП-26 ТКРС ЗМБ'!J51</f>
        <v>0</v>
      </c>
      <c r="K51" s="614">
        <f>'ПП-26 ТКРС Унт '!K51+'ПП-26 ТКРС ЗМБ'!K51</f>
        <v>0</v>
      </c>
      <c r="L51" s="614">
        <f>'ПП-26 ТКРС Унт '!L51+'ПП-26 ТКРС ЗМБ'!L51</f>
        <v>0</v>
      </c>
      <c r="M51" s="614">
        <f>'ПП-26 ТКРС Унт '!M51+'ПП-26 ТКРС ЗМБ'!M51</f>
        <v>0</v>
      </c>
      <c r="N51" s="614">
        <f>'ПП-26 ТКРС Унт '!N51+'ПП-26 ТКРС ЗМБ'!N51</f>
        <v>0</v>
      </c>
      <c r="O51" s="614">
        <f>'ПП-26 ТКРС Унт '!O51+'ПП-26 ТКРС ЗМБ'!O51</f>
        <v>0</v>
      </c>
      <c r="P51" s="614">
        <f>'ПП-26 ТКРС Унт '!P51+'ПП-26 ТКРС ЗМБ'!P51</f>
        <v>0</v>
      </c>
      <c r="Q51" s="614">
        <f>'ПП-26 ТКРС Унт '!Q51+'ПП-26 ТКРС ЗМБ'!Q51</f>
        <v>0</v>
      </c>
      <c r="R51" s="618">
        <f>'ПП-26 ТКРС Унт '!R51+'ПП-26 ТКРС ЗМБ'!R51</f>
        <v>0</v>
      </c>
      <c r="S51" s="271">
        <v>0</v>
      </c>
      <c r="T51" s="272">
        <f t="shared" si="1"/>
        <v>0</v>
      </c>
      <c r="U51" s="1056">
        <f>('ПП-26 ТКРС ЗМБ'!U51+'ПП-26 ТКРС Унт '!U51)/2</f>
        <v>165</v>
      </c>
      <c r="V51" s="1192"/>
      <c r="W51" s="1135"/>
      <c r="X51" s="1020">
        <f>X50/X49</f>
        <v>329</v>
      </c>
      <c r="Y51" s="236"/>
      <c r="Z51" s="805"/>
      <c r="AA51" s="236"/>
      <c r="AB51" s="236"/>
    </row>
    <row r="52" spans="1:28" ht="46.8" outlineLevel="1">
      <c r="A52" s="1381" t="s">
        <v>14555</v>
      </c>
      <c r="B52" s="1375"/>
      <c r="C52" s="1231" t="str">
        <f>'ПП-26 ТКРС ЗМБ'!C52</f>
        <v>Затрат по услугам субподрядного специализированного предприятия по ликвидации сложных инцидентов (аварий) с СВ-120</v>
      </c>
      <c r="D52" s="1232">
        <v>0.33</v>
      </c>
      <c r="E52" s="718" t="s">
        <v>14558</v>
      </c>
      <c r="F52" s="672">
        <f>F53/24</f>
        <v>110.30249999999999</v>
      </c>
      <c r="G52" s="627"/>
      <c r="H52" s="628"/>
      <c r="I52" s="628"/>
      <c r="J52" s="628"/>
      <c r="K52" s="628"/>
      <c r="L52" s="628"/>
      <c r="M52" s="628"/>
      <c r="N52" s="628"/>
      <c r="O52" s="628"/>
      <c r="P52" s="628"/>
      <c r="Q52" s="628"/>
      <c r="R52" s="629"/>
      <c r="S52" s="271">
        <v>0</v>
      </c>
      <c r="T52" s="272">
        <f t="shared" si="1"/>
        <v>110.30249999999999</v>
      </c>
      <c r="U52" s="273"/>
      <c r="V52" s="1193"/>
      <c r="W52" s="1134"/>
      <c r="X52" s="500">
        <f>F52</f>
        <v>110.30249999999999</v>
      </c>
      <c r="Y52" s="236"/>
      <c r="Z52" s="805"/>
      <c r="AA52" s="236"/>
      <c r="AB52" s="236"/>
    </row>
    <row r="53" spans="1:28" outlineLevel="1">
      <c r="A53" s="1382"/>
      <c r="B53" s="1376"/>
      <c r="C53" s="178" t="s">
        <v>14547</v>
      </c>
      <c r="D53" s="1334" t="s">
        <v>14548</v>
      </c>
      <c r="E53" s="661"/>
      <c r="F53" s="1156">
        <f t="shared" si="0"/>
        <v>2647.2599999999998</v>
      </c>
      <c r="G53" s="1324">
        <f>'ПП-26 ТКРС Унт '!G53+'ПП-26 ТКРС ЗМБ'!G53</f>
        <v>224.4</v>
      </c>
      <c r="H53" s="1325">
        <f>'ПП-26 ТКРС Унт '!H53+'ПП-26 ТКРС ЗМБ'!H53</f>
        <v>202.62</v>
      </c>
      <c r="I53" s="1325">
        <f>'ПП-26 ТКРС Унт '!I53+'ПП-26 ТКРС ЗМБ'!I53</f>
        <v>224.4</v>
      </c>
      <c r="J53" s="1325">
        <f>'ПП-26 ТКРС Унт '!J53+'ПП-26 ТКРС ЗМБ'!J53</f>
        <v>217.14000000000001</v>
      </c>
      <c r="K53" s="1325">
        <f>'ПП-26 ТКРС Унт '!K53+'ПП-26 ТКРС ЗМБ'!K53</f>
        <v>225.06</v>
      </c>
      <c r="L53" s="1325">
        <f>'ПП-26 ТКРС Унт '!L53+'ПП-26 ТКРС ЗМБ'!L53</f>
        <v>217.8</v>
      </c>
      <c r="M53" s="1325">
        <f>'ПП-26 ТКРС Унт '!M53+'ПП-26 ТКРС ЗМБ'!M53</f>
        <v>225.06</v>
      </c>
      <c r="N53" s="1325">
        <f>'ПП-26 ТКРС Унт '!N53+'ПП-26 ТКРС ЗМБ'!N53</f>
        <v>225.06</v>
      </c>
      <c r="O53" s="1325">
        <f>'ПП-26 ТКРС Унт '!O53+'ПП-26 ТКРС ЗМБ'!O53</f>
        <v>217.8</v>
      </c>
      <c r="P53" s="1325">
        <f>'ПП-26 ТКРС Унт '!P53+'ПП-26 ТКРС ЗМБ'!P53</f>
        <v>225.06</v>
      </c>
      <c r="Q53" s="1325">
        <f>'ПП-26 ТКРС Унт '!Q53+'ПП-26 ТКРС ЗМБ'!Q53</f>
        <v>217.8</v>
      </c>
      <c r="R53" s="1326">
        <f>'ПП-26 ТКРС Унт '!R53+'ПП-26 ТКРС ЗМБ'!R53</f>
        <v>225.06</v>
      </c>
      <c r="S53" s="271">
        <v>0</v>
      </c>
      <c r="T53" s="272">
        <f t="shared" si="1"/>
        <v>2647.2599999999998</v>
      </c>
      <c r="U53" s="273"/>
      <c r="V53" s="1193"/>
      <c r="W53" s="1134"/>
      <c r="X53" s="787">
        <f>F53</f>
        <v>2647.2599999999998</v>
      </c>
      <c r="Y53" s="236"/>
      <c r="Z53" s="805"/>
      <c r="AA53" s="236"/>
      <c r="AB53" s="236"/>
    </row>
    <row r="54" spans="1:28" ht="16.2" outlineLevel="1" thickBot="1">
      <c r="A54" s="1382"/>
      <c r="B54" s="1376"/>
      <c r="C54" s="185" t="s">
        <v>14549</v>
      </c>
      <c r="D54" s="1331"/>
      <c r="E54" s="1340"/>
      <c r="F54" s="663">
        <f t="shared" si="0"/>
        <v>0</v>
      </c>
      <c r="G54" s="1242">
        <f>'ПП-26 ТКРС Унт '!G54+'ПП-26 ТКРС ЗМБ'!G54</f>
        <v>0</v>
      </c>
      <c r="H54" s="1243">
        <f>'ПП-26 ТКРС Унт '!H54+'ПП-26 ТКРС ЗМБ'!H54</f>
        <v>0</v>
      </c>
      <c r="I54" s="1243">
        <f>'ПП-26 ТКРС Унт '!I54+'ПП-26 ТКРС ЗМБ'!I54</f>
        <v>0</v>
      </c>
      <c r="J54" s="1243">
        <f>'ПП-26 ТКРС Унт '!J54+'ПП-26 ТКРС ЗМБ'!J54</f>
        <v>0</v>
      </c>
      <c r="K54" s="1243">
        <f>'ПП-26 ТКРС Унт '!K54+'ПП-26 ТКРС ЗМБ'!K54</f>
        <v>0</v>
      </c>
      <c r="L54" s="1243">
        <f>'ПП-26 ТКРС Унт '!L54+'ПП-26 ТКРС ЗМБ'!L54</f>
        <v>0</v>
      </c>
      <c r="M54" s="1243">
        <f>'ПП-26 ТКРС Унт '!M54+'ПП-26 ТКРС ЗМБ'!M54</f>
        <v>0</v>
      </c>
      <c r="N54" s="1243">
        <f>'ПП-26 ТКРС Унт '!N54+'ПП-26 ТКРС ЗМБ'!N54</f>
        <v>0</v>
      </c>
      <c r="O54" s="1243">
        <f>'ПП-26 ТКРС Унт '!O54+'ПП-26 ТКРС ЗМБ'!O54</f>
        <v>0</v>
      </c>
      <c r="P54" s="1243">
        <f>'ПП-26 ТКРС Унт '!P54+'ПП-26 ТКРС ЗМБ'!P54</f>
        <v>0</v>
      </c>
      <c r="Q54" s="1243">
        <f>'ПП-26 ТКРС Унт '!Q54+'ПП-26 ТКРС ЗМБ'!Q54</f>
        <v>0</v>
      </c>
      <c r="R54" s="1252">
        <f>'ПП-26 ТКРС Унт '!R54+'ПП-26 ТКРС ЗМБ'!R54</f>
        <v>0</v>
      </c>
      <c r="S54" s="814">
        <v>0</v>
      </c>
      <c r="T54" s="815">
        <f t="shared" si="1"/>
        <v>0</v>
      </c>
      <c r="U54" s="273"/>
      <c r="V54" s="1193"/>
      <c r="W54" s="1135"/>
      <c r="X54" s="1020">
        <f>X53/X52</f>
        <v>24</v>
      </c>
      <c r="Y54" s="236"/>
      <c r="Z54" s="805"/>
      <c r="AA54" s="236"/>
      <c r="AB54" s="236"/>
    </row>
    <row r="55" spans="1:28" ht="15.75" hidden="1" customHeight="1">
      <c r="A55" s="1381" t="s">
        <v>14555</v>
      </c>
      <c r="B55" s="1406"/>
      <c r="C55" s="1245" t="s">
        <v>14556</v>
      </c>
      <c r="D55" s="1334" t="s">
        <v>14546</v>
      </c>
      <c r="E55" s="661"/>
      <c r="F55" s="714">
        <f t="shared" si="0"/>
        <v>0</v>
      </c>
      <c r="G55" s="627">
        <f>'ПП-26 ТКРС Унт '!G55+'ПП-26 ТКРС ЗМБ'!G55</f>
        <v>0</v>
      </c>
      <c r="H55" s="628">
        <f>'ПП-26 ТКРС Унт '!H55+'ПП-26 ТКРС ЗМБ'!H55</f>
        <v>0</v>
      </c>
      <c r="I55" s="628">
        <f>'ПП-26 ТКРС Унт '!I55+'ПП-26 ТКРС ЗМБ'!I55</f>
        <v>0</v>
      </c>
      <c r="J55" s="628">
        <f>'ПП-26 ТКРС Унт '!J55+'ПП-26 ТКРС ЗМБ'!J55</f>
        <v>0</v>
      </c>
      <c r="K55" s="628">
        <f>'ПП-26 ТКРС Унт '!K55+'ПП-26 ТКРС ЗМБ'!K55</f>
        <v>0</v>
      </c>
      <c r="L55" s="628">
        <f>'ПП-26 ТКРС Унт '!L55+'ПП-26 ТКРС ЗМБ'!L55</f>
        <v>0</v>
      </c>
      <c r="M55" s="628">
        <f>'ПП-26 ТКРС Унт '!M55+'ПП-26 ТКРС ЗМБ'!M55</f>
        <v>0</v>
      </c>
      <c r="N55" s="628">
        <f>'ПП-26 ТКРС Унт '!N55+'ПП-26 ТКРС ЗМБ'!N55</f>
        <v>0</v>
      </c>
      <c r="O55" s="628">
        <f>'ПП-26 ТКРС Унт '!O55+'ПП-26 ТКРС ЗМБ'!O55</f>
        <v>0</v>
      </c>
      <c r="P55" s="628">
        <f>'ПП-26 ТКРС Унт '!P55+'ПП-26 ТКРС ЗМБ'!P55</f>
        <v>0</v>
      </c>
      <c r="Q55" s="628">
        <f>'ПП-26 ТКРС Унт '!Q55+'ПП-26 ТКРС ЗМБ'!Q55</f>
        <v>0</v>
      </c>
      <c r="R55" s="629">
        <f>'ПП-26 ТКРС Унт '!R55+'ПП-26 ТКРС ЗМБ'!R55</f>
        <v>0</v>
      </c>
      <c r="S55" s="627">
        <v>55</v>
      </c>
      <c r="T55" s="816">
        <f t="shared" si="1"/>
        <v>-55</v>
      </c>
      <c r="U55" s="273"/>
      <c r="V55" s="1193"/>
      <c r="W55" s="1134"/>
      <c r="X55" s="500">
        <f>F55</f>
        <v>0</v>
      </c>
      <c r="Y55" s="236"/>
      <c r="Z55" s="805"/>
      <c r="AA55" s="1450"/>
      <c r="AB55" s="1450"/>
    </row>
    <row r="56" spans="1:28" hidden="1" outlineLevel="1">
      <c r="A56" s="1382"/>
      <c r="B56" s="1397"/>
      <c r="C56" s="398" t="s">
        <v>14547</v>
      </c>
      <c r="D56" s="1334" t="s">
        <v>14548</v>
      </c>
      <c r="E56" s="682">
        <v>120</v>
      </c>
      <c r="F56" s="662">
        <f t="shared" si="0"/>
        <v>0</v>
      </c>
      <c r="G56" s="1247">
        <f>'ПП-26 ТКРС Унт '!G56+'ПП-26 ТКРС ЗМБ'!G56</f>
        <v>0</v>
      </c>
      <c r="H56" s="1248">
        <f>'ПП-26 ТКРС Унт '!H56+'ПП-26 ТКРС ЗМБ'!H56</f>
        <v>0</v>
      </c>
      <c r="I56" s="1248">
        <f>'ПП-26 ТКРС Унт '!I56+'ПП-26 ТКРС ЗМБ'!I56</f>
        <v>0</v>
      </c>
      <c r="J56" s="1248">
        <f>'ПП-26 ТКРС Унт '!J56+'ПП-26 ТКРС ЗМБ'!J56</f>
        <v>0</v>
      </c>
      <c r="K56" s="1248">
        <f>'ПП-26 ТКРС Унт '!K56+'ПП-26 ТКРС ЗМБ'!K56</f>
        <v>0</v>
      </c>
      <c r="L56" s="1248">
        <f>'ПП-26 ТКРС Унт '!L56+'ПП-26 ТКРС ЗМБ'!L56</f>
        <v>0</v>
      </c>
      <c r="M56" s="1248">
        <f>'ПП-26 ТКРС Унт '!M56+'ПП-26 ТКРС ЗМБ'!M56</f>
        <v>0</v>
      </c>
      <c r="N56" s="1248">
        <f>'ПП-26 ТКРС Унт '!N56+'ПП-26 ТКРС ЗМБ'!N56</f>
        <v>0</v>
      </c>
      <c r="O56" s="1248">
        <f>'ПП-26 ТКРС Унт '!O56+'ПП-26 ТКРС ЗМБ'!O56</f>
        <v>0</v>
      </c>
      <c r="P56" s="1248">
        <f>'ПП-26 ТКРС Унт '!P56+'ПП-26 ТКРС ЗМБ'!P56</f>
        <v>0</v>
      </c>
      <c r="Q56" s="1248">
        <f>'ПП-26 ТКРС Унт '!Q56+'ПП-26 ТКРС ЗМБ'!Q56</f>
        <v>0</v>
      </c>
      <c r="R56" s="1249">
        <f>'ПП-26 ТКРС Унт '!R56+'ПП-26 ТКРС ЗМБ'!R56</f>
        <v>0</v>
      </c>
      <c r="S56" s="652">
        <v>6927.41</v>
      </c>
      <c r="T56" s="272">
        <f t="shared" si="1"/>
        <v>-6927.41</v>
      </c>
      <c r="U56" s="273"/>
      <c r="V56" s="1193"/>
      <c r="W56" s="1134"/>
      <c r="X56" s="787">
        <f>F56</f>
        <v>0</v>
      </c>
      <c r="Y56" s="236"/>
      <c r="Z56" s="805"/>
      <c r="AA56" s="1450"/>
      <c r="AB56" s="1450"/>
    </row>
    <row r="57" spans="1:28" ht="16.2" hidden="1" outlineLevel="1" thickBot="1">
      <c r="A57" s="1383"/>
      <c r="B57" s="1452"/>
      <c r="C57" s="413" t="s">
        <v>14549</v>
      </c>
      <c r="D57" s="1331"/>
      <c r="E57" s="519">
        <f>E48</f>
        <v>0</v>
      </c>
      <c r="F57" s="670">
        <f>SUM(G57:R57)</f>
        <v>0</v>
      </c>
      <c r="G57" s="1250">
        <f>'ПП-26 ТКРС Унт '!G57+'ПП-26 ТКРС ЗМБ'!G57</f>
        <v>0</v>
      </c>
      <c r="H57" s="1239">
        <f>'ПП-26 ТКРС Унт '!H57+'ПП-26 ТКРС ЗМБ'!H57</f>
        <v>0</v>
      </c>
      <c r="I57" s="1239">
        <f>'ПП-26 ТКРС Унт '!I57+'ПП-26 ТКРС ЗМБ'!I57</f>
        <v>0</v>
      </c>
      <c r="J57" s="1239">
        <f>'ПП-26 ТКРС Унт '!J57+'ПП-26 ТКРС ЗМБ'!J57</f>
        <v>0</v>
      </c>
      <c r="K57" s="1239">
        <f>'ПП-26 ТКРС Унт '!K57+'ПП-26 ТКРС ЗМБ'!K57</f>
        <v>0</v>
      </c>
      <c r="L57" s="1239">
        <f>'ПП-26 ТКРС Унт '!L57+'ПП-26 ТКРС ЗМБ'!L57</f>
        <v>0</v>
      </c>
      <c r="M57" s="1239">
        <f>'ПП-26 ТКРС Унт '!M57+'ПП-26 ТКРС ЗМБ'!M57</f>
        <v>0</v>
      </c>
      <c r="N57" s="1239">
        <f>'ПП-26 ТКРС Унт '!N57+'ПП-26 ТКРС ЗМБ'!N57</f>
        <v>0</v>
      </c>
      <c r="O57" s="1239">
        <f>'ПП-26 ТКРС Унт '!O57+'ПП-26 ТКРС ЗМБ'!O57</f>
        <v>0</v>
      </c>
      <c r="P57" s="1239">
        <f>'ПП-26 ТКРС Унт '!P57+'ПП-26 ТКРС ЗМБ'!P57</f>
        <v>0</v>
      </c>
      <c r="Q57" s="1239">
        <f>'ПП-26 ТКРС Унт '!Q57+'ПП-26 ТКРС ЗМБ'!Q57</f>
        <v>0</v>
      </c>
      <c r="R57" s="1251">
        <f>'ПП-26 ТКРС Унт '!R57+'ПП-26 ТКРС ЗМБ'!R57</f>
        <v>0</v>
      </c>
      <c r="S57" s="693">
        <v>59630.452539000005</v>
      </c>
      <c r="T57" s="434">
        <f t="shared" si="1"/>
        <v>-59630.452539000005</v>
      </c>
      <c r="U57" s="273"/>
      <c r="V57" s="1193"/>
      <c r="W57" s="1135"/>
      <c r="X57" s="1020" t="e">
        <f>X56/X55</f>
        <v>#DIV/0!</v>
      </c>
      <c r="Y57" s="236"/>
      <c r="Z57" s="805"/>
      <c r="AA57" s="1450"/>
      <c r="AB57" s="1450"/>
    </row>
    <row r="58" spans="1:28" hidden="1" outlineLevel="1">
      <c r="A58" s="1451" t="s">
        <v>14557</v>
      </c>
      <c r="B58" s="1376"/>
      <c r="C58" s="282" t="s">
        <v>14508</v>
      </c>
      <c r="D58" s="1262" t="s">
        <v>14558</v>
      </c>
      <c r="E58" s="716"/>
      <c r="F58" s="671">
        <f>F59/24</f>
        <v>0</v>
      </c>
      <c r="G58" s="627">
        <f>'ПП-26 ТКРС Унт '!G58+'ПП-26 ТКРС ЗМБ'!G58</f>
        <v>0</v>
      </c>
      <c r="H58" s="628">
        <f>'ПП-26 ТКРС Унт '!H58+'ПП-26 ТКРС ЗМБ'!H58</f>
        <v>0</v>
      </c>
      <c r="I58" s="628">
        <f>'ПП-26 ТКРС Унт '!I58+'ПП-26 ТКРС ЗМБ'!I58</f>
        <v>0</v>
      </c>
      <c r="J58" s="628">
        <f>'ПП-26 ТКРС Унт '!J58+'ПП-26 ТКРС ЗМБ'!J58</f>
        <v>0</v>
      </c>
      <c r="K58" s="628">
        <f>'ПП-26 ТКРС Унт '!K58+'ПП-26 ТКРС ЗМБ'!K58</f>
        <v>0</v>
      </c>
      <c r="L58" s="628">
        <f>'ПП-26 ТКРС Унт '!L58+'ПП-26 ТКРС ЗМБ'!L58</f>
        <v>0</v>
      </c>
      <c r="M58" s="628">
        <f>'ПП-26 ТКРС Унт '!M58+'ПП-26 ТКРС ЗМБ'!M58</f>
        <v>0</v>
      </c>
      <c r="N58" s="628">
        <f>'ПП-26 ТКРС Унт '!N58+'ПП-26 ТКРС ЗМБ'!N58</f>
        <v>0</v>
      </c>
      <c r="O58" s="628">
        <f>'ПП-26 ТКРС Унт '!O58+'ПП-26 ТКРС ЗМБ'!O58</f>
        <v>0</v>
      </c>
      <c r="P58" s="628">
        <f>'ПП-26 ТКРС Унт '!P58+'ПП-26 ТКРС ЗМБ'!P58</f>
        <v>0</v>
      </c>
      <c r="Q58" s="628">
        <f>'ПП-26 ТКРС Унт '!Q58+'ПП-26 ТКРС ЗМБ'!Q58</f>
        <v>0</v>
      </c>
      <c r="R58" s="629">
        <f>'ПП-26 ТКРС Унт '!R58+'ПП-26 ТКРС ЗМБ'!R58</f>
        <v>0</v>
      </c>
      <c r="S58" s="817">
        <v>0</v>
      </c>
      <c r="T58" s="818">
        <f t="shared" si="1"/>
        <v>0</v>
      </c>
      <c r="U58" s="273"/>
      <c r="V58" s="1193"/>
      <c r="W58" s="1135"/>
      <c r="X58" s="500">
        <f>F58</f>
        <v>0</v>
      </c>
      <c r="Y58" s="236"/>
      <c r="Z58" s="805"/>
      <c r="AA58" s="806"/>
      <c r="AB58" s="806"/>
    </row>
    <row r="59" spans="1:28" hidden="1" outlineLevel="1">
      <c r="A59" s="1400"/>
      <c r="B59" s="1376"/>
      <c r="C59" s="178" t="s">
        <v>14559</v>
      </c>
      <c r="D59" s="1263" t="s">
        <v>14548</v>
      </c>
      <c r="E59" s="519"/>
      <c r="F59" s="662">
        <f>SUM(G59:R59)</f>
        <v>0</v>
      </c>
      <c r="G59" s="1247">
        <f>'ПП-26 ТКРС Унт '!G59+'ПП-26 ТКРС ЗМБ'!G59</f>
        <v>0</v>
      </c>
      <c r="H59" s="1248">
        <f>'ПП-26 ТКРС Унт '!H59+'ПП-26 ТКРС ЗМБ'!H59</f>
        <v>0</v>
      </c>
      <c r="I59" s="1248">
        <f>'ПП-26 ТКРС Унт '!I59+'ПП-26 ТКРС ЗМБ'!I59</f>
        <v>0</v>
      </c>
      <c r="J59" s="1248">
        <f>'ПП-26 ТКРС Унт '!J59+'ПП-26 ТКРС ЗМБ'!J59</f>
        <v>0</v>
      </c>
      <c r="K59" s="1248">
        <f>'ПП-26 ТКРС Унт '!K59+'ПП-26 ТКРС ЗМБ'!K59</f>
        <v>0</v>
      </c>
      <c r="L59" s="1248">
        <f>'ПП-26 ТКРС Унт '!L59+'ПП-26 ТКРС ЗМБ'!L59</f>
        <v>0</v>
      </c>
      <c r="M59" s="1248">
        <f>'ПП-26 ТКРС Унт '!M59+'ПП-26 ТКРС ЗМБ'!M59</f>
        <v>0</v>
      </c>
      <c r="N59" s="1248">
        <f>'ПП-26 ТКРС Унт '!N59+'ПП-26 ТКРС ЗМБ'!N59</f>
        <v>0</v>
      </c>
      <c r="O59" s="1248">
        <f>'ПП-26 ТКРС Унт '!O59+'ПП-26 ТКРС ЗМБ'!O59</f>
        <v>0</v>
      </c>
      <c r="P59" s="1248">
        <f>'ПП-26 ТКРС Унт '!P59+'ПП-26 ТКРС ЗМБ'!P59</f>
        <v>0</v>
      </c>
      <c r="Q59" s="1248">
        <f>'ПП-26 ТКРС Унт '!Q59+'ПП-26 ТКРС ЗМБ'!Q59</f>
        <v>0</v>
      </c>
      <c r="R59" s="1249">
        <f>'ПП-26 ТКРС Унт '!R59+'ПП-26 ТКРС ЗМБ'!R59</f>
        <v>0</v>
      </c>
      <c r="S59" s="754">
        <v>0</v>
      </c>
      <c r="T59" s="272">
        <f t="shared" si="1"/>
        <v>0</v>
      </c>
      <c r="U59" s="273"/>
      <c r="V59" s="1193"/>
      <c r="W59" s="1135"/>
      <c r="X59" s="787">
        <f>F59</f>
        <v>0</v>
      </c>
      <c r="Y59" s="236"/>
      <c r="Z59" s="805"/>
      <c r="AA59" s="807"/>
      <c r="AB59" s="807"/>
    </row>
    <row r="60" spans="1:28" ht="16.2" hidden="1" outlineLevel="1" thickBot="1">
      <c r="A60" s="1401"/>
      <c r="B60" s="1377"/>
      <c r="C60" s="207" t="s">
        <v>14549</v>
      </c>
      <c r="D60" s="195">
        <v>0.5</v>
      </c>
      <c r="E60" s="520"/>
      <c r="F60" s="670">
        <f>SUM(G60:R60)</f>
        <v>0</v>
      </c>
      <c r="G60" s="1242">
        <f>'ПП-26 ТКРС Унт '!G60+'ПП-26 ТКРС ЗМБ'!G60</f>
        <v>0</v>
      </c>
      <c r="H60" s="1243">
        <f>'ПП-26 ТКРС Унт '!H60+'ПП-26 ТКРС ЗМБ'!H60</f>
        <v>0</v>
      </c>
      <c r="I60" s="1243">
        <f>'ПП-26 ТКРС Унт '!I60+'ПП-26 ТКРС ЗМБ'!I60</f>
        <v>0</v>
      </c>
      <c r="J60" s="1243">
        <f>'ПП-26 ТКРС Унт '!J60+'ПП-26 ТКРС ЗМБ'!J60</f>
        <v>0</v>
      </c>
      <c r="K60" s="1243">
        <f>'ПП-26 ТКРС Унт '!K60+'ПП-26 ТКРС ЗМБ'!K60</f>
        <v>0</v>
      </c>
      <c r="L60" s="1243">
        <f>'ПП-26 ТКРС Унт '!L60+'ПП-26 ТКРС ЗМБ'!L60</f>
        <v>0</v>
      </c>
      <c r="M60" s="1243">
        <f>'ПП-26 ТКРС Унт '!M60+'ПП-26 ТКРС ЗМБ'!M60</f>
        <v>0</v>
      </c>
      <c r="N60" s="1243">
        <f>'ПП-26 ТКРС Унт '!N60+'ПП-26 ТКРС ЗМБ'!N60</f>
        <v>0</v>
      </c>
      <c r="O60" s="1243">
        <f>'ПП-26 ТКРС Унт '!O60+'ПП-26 ТКРС ЗМБ'!O60</f>
        <v>0</v>
      </c>
      <c r="P60" s="1243">
        <f>'ПП-26 ТКРС Унт '!P60+'ПП-26 ТКРС ЗМБ'!P60</f>
        <v>0</v>
      </c>
      <c r="Q60" s="1243">
        <f>'ПП-26 ТКРС Унт '!Q60+'ПП-26 ТКРС ЗМБ'!Q60</f>
        <v>0</v>
      </c>
      <c r="R60" s="1252">
        <f>'ПП-26 ТКРС Унт '!R60+'ПП-26 ТКРС ЗМБ'!R60</f>
        <v>0</v>
      </c>
      <c r="S60" s="271">
        <v>0</v>
      </c>
      <c r="T60" s="272">
        <f t="shared" si="1"/>
        <v>0</v>
      </c>
      <c r="U60" s="273"/>
      <c r="V60" s="1193"/>
      <c r="W60" s="1135"/>
      <c r="X60" s="1020" t="e">
        <f>X59/X58</f>
        <v>#DIV/0!</v>
      </c>
      <c r="Y60" s="236"/>
      <c r="Z60" s="805"/>
      <c r="AA60" s="807"/>
      <c r="AB60" s="807"/>
    </row>
    <row r="61" spans="1:28" ht="31.5" customHeight="1" outlineLevel="1">
      <c r="A61" s="1399" t="s">
        <v>14555</v>
      </c>
      <c r="B61" s="1393"/>
      <c r="C61" s="1231" t="str">
        <f>'ПП-26 ТКРС ЗМБ'!C61</f>
        <v>дежурство оплачивается в размере 50% от базовой ставки СВ-120</v>
      </c>
      <c r="D61" s="1234">
        <v>0.67</v>
      </c>
      <c r="E61" s="718" t="s">
        <v>14558</v>
      </c>
      <c r="F61" s="672">
        <f>F62/24</f>
        <v>223.94749999999999</v>
      </c>
      <c r="G61" s="627"/>
      <c r="H61" s="628"/>
      <c r="I61" s="628"/>
      <c r="J61" s="628"/>
      <c r="K61" s="628"/>
      <c r="L61" s="628"/>
      <c r="M61" s="628"/>
      <c r="N61" s="628"/>
      <c r="O61" s="628"/>
      <c r="P61" s="628"/>
      <c r="Q61" s="628"/>
      <c r="R61" s="629"/>
      <c r="S61" s="819">
        <v>0</v>
      </c>
      <c r="T61" s="272">
        <f t="shared" si="1"/>
        <v>223.94749999999999</v>
      </c>
      <c r="U61" s="273"/>
      <c r="V61" s="1193"/>
      <c r="W61" s="1135"/>
      <c r="X61" s="500">
        <f>F61</f>
        <v>223.94749999999999</v>
      </c>
      <c r="Y61" s="236"/>
      <c r="Z61" s="805"/>
    </row>
    <row r="62" spans="1:28" outlineLevel="1">
      <c r="A62" s="1400"/>
      <c r="B62" s="1376"/>
      <c r="C62" s="178" t="s">
        <v>14559</v>
      </c>
      <c r="D62" s="1334" t="s">
        <v>14548</v>
      </c>
      <c r="E62" s="719"/>
      <c r="F62" s="666">
        <f t="shared" ref="F62:F85" si="2">SUM(G62:R62)</f>
        <v>5374.74</v>
      </c>
      <c r="G62" s="1324">
        <f>'ПП-26 ТКРС Унт '!G62+'ПП-26 ТКРС ЗМБ'!G62</f>
        <v>455.6</v>
      </c>
      <c r="H62" s="1325">
        <f>'ПП-26 ТКРС Унт '!H62+'ПП-26 ТКРС ЗМБ'!H62</f>
        <v>411.38000000000005</v>
      </c>
      <c r="I62" s="1325">
        <f>'ПП-26 ТКРС Унт '!I62+'ПП-26 ТКРС ЗМБ'!I62</f>
        <v>455.6</v>
      </c>
      <c r="J62" s="1325">
        <f>'ПП-26 ТКРС Унт '!J62+'ПП-26 ТКРС ЗМБ'!J62</f>
        <v>440.86</v>
      </c>
      <c r="K62" s="1325">
        <f>'ПП-26 ТКРС Унт '!K62+'ПП-26 ТКРС ЗМБ'!K62</f>
        <v>456.94000000000005</v>
      </c>
      <c r="L62" s="1325">
        <f>'ПП-26 ТКРС Унт '!L62+'ПП-26 ТКРС ЗМБ'!L62</f>
        <v>442.20000000000005</v>
      </c>
      <c r="M62" s="1325">
        <f>'ПП-26 ТКРС Унт '!M62+'ПП-26 ТКРС ЗМБ'!M62</f>
        <v>456.94000000000005</v>
      </c>
      <c r="N62" s="1325">
        <f>'ПП-26 ТКРС Унт '!N62+'ПП-26 ТКРС ЗМБ'!N62</f>
        <v>456.94000000000005</v>
      </c>
      <c r="O62" s="1325">
        <f>'ПП-26 ТКРС Унт '!O62+'ПП-26 ТКРС ЗМБ'!O62</f>
        <v>442.20000000000005</v>
      </c>
      <c r="P62" s="1325">
        <f>'ПП-26 ТКРС Унт '!P62+'ПП-26 ТКРС ЗМБ'!P62</f>
        <v>456.94000000000005</v>
      </c>
      <c r="Q62" s="1325">
        <f>'ПП-26 ТКРС Унт '!Q62+'ПП-26 ТКРС ЗМБ'!Q62</f>
        <v>442.20000000000005</v>
      </c>
      <c r="R62" s="1326">
        <f>'ПП-26 ТКРС Унт '!R62+'ПП-26 ТКРС ЗМБ'!R62</f>
        <v>456.94000000000005</v>
      </c>
      <c r="S62" s="754">
        <v>0</v>
      </c>
      <c r="T62" s="272">
        <f t="shared" si="1"/>
        <v>5374.74</v>
      </c>
      <c r="U62" s="273"/>
      <c r="V62" s="1193"/>
      <c r="W62" s="1135"/>
      <c r="X62" s="787">
        <f>F62</f>
        <v>5374.74</v>
      </c>
      <c r="Y62" s="236"/>
      <c r="Z62" s="805"/>
    </row>
    <row r="63" spans="1:28" ht="16.2" outlineLevel="1" thickBot="1">
      <c r="A63" s="1401"/>
      <c r="B63" s="1377"/>
      <c r="C63" s="207" t="s">
        <v>14549</v>
      </c>
      <c r="D63" s="284"/>
      <c r="E63" s="1341"/>
      <c r="F63" s="674">
        <f t="shared" si="2"/>
        <v>0</v>
      </c>
      <c r="G63" s="1242">
        <f>'ПП-26 ТКРС Унт '!G63+'ПП-26 ТКРС ЗМБ'!G63</f>
        <v>0</v>
      </c>
      <c r="H63" s="1243">
        <f>'ПП-26 ТКРС Унт '!H63+'ПП-26 ТКРС ЗМБ'!H63</f>
        <v>0</v>
      </c>
      <c r="I63" s="1243">
        <f>'ПП-26 ТКРС Унт '!I63+'ПП-26 ТКРС ЗМБ'!I63</f>
        <v>0</v>
      </c>
      <c r="J63" s="1243">
        <f>'ПП-26 ТКРС Унт '!J63+'ПП-26 ТКРС ЗМБ'!J63</f>
        <v>0</v>
      </c>
      <c r="K63" s="1243">
        <f>'ПП-26 ТКРС Унт '!K63+'ПП-26 ТКРС ЗМБ'!K63</f>
        <v>0</v>
      </c>
      <c r="L63" s="1243">
        <f>'ПП-26 ТКРС Унт '!L63+'ПП-26 ТКРС ЗМБ'!L63</f>
        <v>0</v>
      </c>
      <c r="M63" s="1243">
        <f>'ПП-26 ТКРС Унт '!M63+'ПП-26 ТКРС ЗМБ'!M63</f>
        <v>0</v>
      </c>
      <c r="N63" s="1243">
        <f>'ПП-26 ТКРС Унт '!N63+'ПП-26 ТКРС ЗМБ'!N63</f>
        <v>0</v>
      </c>
      <c r="O63" s="1243">
        <f>'ПП-26 ТКРС Унт '!O63+'ПП-26 ТКРС ЗМБ'!O63</f>
        <v>0</v>
      </c>
      <c r="P63" s="1243">
        <f>'ПП-26 ТКРС Унт '!P63+'ПП-26 ТКРС ЗМБ'!P63</f>
        <v>0</v>
      </c>
      <c r="Q63" s="1243">
        <f>'ПП-26 ТКРС Унт '!Q63+'ПП-26 ТКРС ЗМБ'!Q63</f>
        <v>0</v>
      </c>
      <c r="R63" s="1252">
        <f>'ПП-26 ТКРС Унт '!R63+'ПП-26 ТКРС ЗМБ'!R63</f>
        <v>0</v>
      </c>
      <c r="S63" s="271">
        <v>0</v>
      </c>
      <c r="T63" s="272">
        <f t="shared" si="1"/>
        <v>0</v>
      </c>
      <c r="U63" s="273"/>
      <c r="V63" s="1193"/>
      <c r="W63" s="1135"/>
      <c r="X63" s="1020">
        <f>X62/X61</f>
        <v>24</v>
      </c>
      <c r="Y63" s="236"/>
      <c r="Z63" s="805"/>
    </row>
    <row r="64" spans="1:28" hidden="1">
      <c r="A64" s="1395" t="s">
        <v>14561</v>
      </c>
      <c r="B64" s="1393">
        <v>16</v>
      </c>
      <c r="C64" s="173" t="s">
        <v>379</v>
      </c>
      <c r="D64" s="1333" t="s">
        <v>14546</v>
      </c>
      <c r="E64" s="472"/>
      <c r="F64" s="672">
        <f t="shared" si="2"/>
        <v>0</v>
      </c>
      <c r="G64" s="601">
        <f>'ПП-26 ТКРС Унт '!G64+'ПП-26 ТКРС ЗМБ'!G64</f>
        <v>0</v>
      </c>
      <c r="H64" s="497">
        <f>'ПП-26 ТКРС Унт '!H64+'ПП-26 ТКРС ЗМБ'!H64</f>
        <v>0</v>
      </c>
      <c r="I64" s="497">
        <f>'ПП-26 ТКРС Унт '!I64+'ПП-26 ТКРС ЗМБ'!I64</f>
        <v>0</v>
      </c>
      <c r="J64" s="497">
        <f>'ПП-26 ТКРС Унт '!J64+'ПП-26 ТКРС ЗМБ'!J64</f>
        <v>0</v>
      </c>
      <c r="K64" s="497">
        <f>'ПП-26 ТКРС Унт '!K64+'ПП-26 ТКРС ЗМБ'!K64</f>
        <v>0</v>
      </c>
      <c r="L64" s="497">
        <f>'ПП-26 ТКРС Унт '!L64+'ПП-26 ТКРС ЗМБ'!L64</f>
        <v>0</v>
      </c>
      <c r="M64" s="497">
        <f>'ПП-26 ТКРС Унт '!M64+'ПП-26 ТКРС ЗМБ'!M64</f>
        <v>0</v>
      </c>
      <c r="N64" s="497">
        <f>'ПП-26 ТКРС Унт '!N64+'ПП-26 ТКРС ЗМБ'!N64</f>
        <v>0</v>
      </c>
      <c r="O64" s="497">
        <f>'ПП-26 ТКРС Унт '!O64+'ПП-26 ТКРС ЗМБ'!O64</f>
        <v>0</v>
      </c>
      <c r="P64" s="497">
        <f>'ПП-26 ТКРС Унт '!P64+'ПП-26 ТКРС ЗМБ'!P64</f>
        <v>0</v>
      </c>
      <c r="Q64" s="497">
        <f>'ПП-26 ТКРС Унт '!Q64+'ПП-26 ТКРС ЗМБ'!Q64</f>
        <v>0</v>
      </c>
      <c r="R64" s="498">
        <f>'ПП-26 ТКРС Унт '!R64+'ПП-26 ТКРС ЗМБ'!R64</f>
        <v>0</v>
      </c>
      <c r="S64" s="652">
        <v>0</v>
      </c>
      <c r="T64" s="272">
        <f t="shared" si="1"/>
        <v>0</v>
      </c>
      <c r="U64" s="273"/>
      <c r="V64" s="1193"/>
      <c r="W64" s="1134"/>
      <c r="X64" s="500">
        <f>F64</f>
        <v>0</v>
      </c>
      <c r="Y64" s="236"/>
      <c r="Z64" s="805"/>
    </row>
    <row r="65" spans="1:26" hidden="1" outlineLevel="1">
      <c r="A65" s="1391"/>
      <c r="B65" s="1376"/>
      <c r="C65" s="178" t="s">
        <v>14547</v>
      </c>
      <c r="D65" s="1334" t="s">
        <v>14548</v>
      </c>
      <c r="E65" s="682">
        <v>120</v>
      </c>
      <c r="F65" s="277">
        <f t="shared" si="2"/>
        <v>0</v>
      </c>
      <c r="G65" s="198">
        <f>'ПП-26 ТКРС Унт '!G65+'ПП-26 ТКРС ЗМБ'!G65</f>
        <v>0</v>
      </c>
      <c r="H65" s="181">
        <f>'ПП-26 ТКРС Унт '!H65+'ПП-26 ТКРС ЗМБ'!H65</f>
        <v>0</v>
      </c>
      <c r="I65" s="181">
        <f>'ПП-26 ТКРС Унт '!I65+'ПП-26 ТКРС ЗМБ'!I65</f>
        <v>0</v>
      </c>
      <c r="J65" s="181">
        <f>'ПП-26 ТКРС Унт '!J65+'ПП-26 ТКРС ЗМБ'!J65</f>
        <v>0</v>
      </c>
      <c r="K65" s="181">
        <f>'ПП-26 ТКРС Унт '!K65+'ПП-26 ТКРС ЗМБ'!K65</f>
        <v>0</v>
      </c>
      <c r="L65" s="181">
        <f>'ПП-26 ТКРС Унт '!L65+'ПП-26 ТКРС ЗМБ'!L65</f>
        <v>0</v>
      </c>
      <c r="M65" s="181">
        <f>'ПП-26 ТКРС Унт '!M65+'ПП-26 ТКРС ЗМБ'!M65</f>
        <v>0</v>
      </c>
      <c r="N65" s="181">
        <f>'ПП-26 ТКРС Унт '!N65+'ПП-26 ТКРС ЗМБ'!N65</f>
        <v>0</v>
      </c>
      <c r="O65" s="181">
        <f>'ПП-26 ТКРС Унт '!O65+'ПП-26 ТКРС ЗМБ'!O65</f>
        <v>0</v>
      </c>
      <c r="P65" s="181">
        <f>'ПП-26 ТКРС Унт '!P65+'ПП-26 ТКРС ЗМБ'!P65</f>
        <v>0</v>
      </c>
      <c r="Q65" s="181">
        <f>'ПП-26 ТКРС Унт '!Q65+'ПП-26 ТКРС ЗМБ'!Q65</f>
        <v>0</v>
      </c>
      <c r="R65" s="190">
        <f>'ПП-26 ТКРС Унт '!R65+'ПП-26 ТКРС ЗМБ'!R65</f>
        <v>0</v>
      </c>
      <c r="S65" s="652">
        <v>0</v>
      </c>
      <c r="T65" s="272">
        <f t="shared" si="1"/>
        <v>0</v>
      </c>
      <c r="U65" s="273"/>
      <c r="V65" s="1193"/>
      <c r="W65" s="1134"/>
      <c r="X65" s="787">
        <f>F65</f>
        <v>0</v>
      </c>
      <c r="Y65" s="236"/>
      <c r="Z65" s="805"/>
    </row>
    <row r="66" spans="1:26" ht="16.2" hidden="1" outlineLevel="1" thickBot="1">
      <c r="A66" s="1396"/>
      <c r="B66" s="1394"/>
      <c r="C66" s="185" t="s">
        <v>14549</v>
      </c>
      <c r="D66" s="1334"/>
      <c r="E66" s="655">
        <f>E48</f>
        <v>0</v>
      </c>
      <c r="F66" s="665">
        <f t="shared" si="2"/>
        <v>0</v>
      </c>
      <c r="G66" s="602">
        <f>'ПП-26 ТКРС Унт '!G66+'ПП-26 ТКРС ЗМБ'!G66</f>
        <v>0</v>
      </c>
      <c r="H66" s="593">
        <f>'ПП-26 ТКРС Унт '!H66+'ПП-26 ТКРС ЗМБ'!H66</f>
        <v>0</v>
      </c>
      <c r="I66" s="593">
        <f>'ПП-26 ТКРС Унт '!I66+'ПП-26 ТКРС ЗМБ'!I66</f>
        <v>0</v>
      </c>
      <c r="J66" s="593">
        <f>'ПП-26 ТКРС Унт '!J66+'ПП-26 ТКРС ЗМБ'!J66</f>
        <v>0</v>
      </c>
      <c r="K66" s="593">
        <f>'ПП-26 ТКРС Унт '!K66+'ПП-26 ТКРС ЗМБ'!K66</f>
        <v>0</v>
      </c>
      <c r="L66" s="593">
        <f>'ПП-26 ТКРС Унт '!L66+'ПП-26 ТКРС ЗМБ'!L66</f>
        <v>0</v>
      </c>
      <c r="M66" s="593">
        <f>'ПП-26 ТКРС Унт '!M66+'ПП-26 ТКРС ЗМБ'!M66</f>
        <v>0</v>
      </c>
      <c r="N66" s="593">
        <f>'ПП-26 ТКРС Унт '!N66+'ПП-26 ТКРС ЗМБ'!N66</f>
        <v>0</v>
      </c>
      <c r="O66" s="593">
        <f>'ПП-26 ТКРС Унт '!O66+'ПП-26 ТКРС ЗМБ'!O66</f>
        <v>0</v>
      </c>
      <c r="P66" s="593">
        <f>'ПП-26 ТКРС Унт '!P66+'ПП-26 ТКРС ЗМБ'!P66</f>
        <v>0</v>
      </c>
      <c r="Q66" s="593">
        <f>'ПП-26 ТКРС Унт '!Q66+'ПП-26 ТКРС ЗМБ'!Q66</f>
        <v>0</v>
      </c>
      <c r="R66" s="603">
        <f>'ПП-26 ТКРС Унт '!R66+'ПП-26 ТКРС ЗМБ'!R66</f>
        <v>0</v>
      </c>
      <c r="S66" s="474">
        <v>0</v>
      </c>
      <c r="T66" s="272">
        <f t="shared" si="1"/>
        <v>0</v>
      </c>
      <c r="U66" s="273"/>
      <c r="V66" s="1193"/>
      <c r="W66" s="1135"/>
      <c r="X66" s="1020" t="e">
        <f>X65/X64</f>
        <v>#DIV/0!</v>
      </c>
      <c r="Y66" s="236"/>
      <c r="Z66" s="805"/>
    </row>
    <row r="67" spans="1:26" hidden="1">
      <c r="A67" s="1386" t="s">
        <v>14561</v>
      </c>
      <c r="B67" s="1375">
        <v>17</v>
      </c>
      <c r="C67" s="173" t="s">
        <v>14596</v>
      </c>
      <c r="D67" s="1334" t="s">
        <v>14546</v>
      </c>
      <c r="E67" s="472"/>
      <c r="F67" s="658">
        <f t="shared" si="2"/>
        <v>0</v>
      </c>
      <c r="G67" s="601">
        <f>'ПП-26 ТКРС Унт '!G67+'ПП-26 ТКРС ЗМБ'!G67</f>
        <v>0</v>
      </c>
      <c r="H67" s="497">
        <f>'ПП-26 ТКРС Унт '!H67+'ПП-26 ТКРС ЗМБ'!H67</f>
        <v>0</v>
      </c>
      <c r="I67" s="497">
        <f>'ПП-26 ТКРС Унт '!I67+'ПП-26 ТКРС ЗМБ'!I67</f>
        <v>0</v>
      </c>
      <c r="J67" s="497">
        <f>'ПП-26 ТКРС Унт '!J67+'ПП-26 ТКРС ЗМБ'!J67</f>
        <v>0</v>
      </c>
      <c r="K67" s="497">
        <f>'ПП-26 ТКРС Унт '!K67+'ПП-26 ТКРС ЗМБ'!K67</f>
        <v>0</v>
      </c>
      <c r="L67" s="497">
        <f>'ПП-26 ТКРС Унт '!L67+'ПП-26 ТКРС ЗМБ'!L67</f>
        <v>0</v>
      </c>
      <c r="M67" s="497">
        <f>'ПП-26 ТКРС Унт '!M67+'ПП-26 ТКРС ЗМБ'!M67</f>
        <v>0</v>
      </c>
      <c r="N67" s="497">
        <f>'ПП-26 ТКРС Унт '!N67+'ПП-26 ТКРС ЗМБ'!N67</f>
        <v>0</v>
      </c>
      <c r="O67" s="497">
        <f>'ПП-26 ТКРС Унт '!O67+'ПП-26 ТКРС ЗМБ'!O67</f>
        <v>0</v>
      </c>
      <c r="P67" s="497">
        <f>'ПП-26 ТКРС Унт '!P67+'ПП-26 ТКРС ЗМБ'!P67</f>
        <v>0</v>
      </c>
      <c r="Q67" s="497">
        <f>'ПП-26 ТКРС Унт '!Q67+'ПП-26 ТКРС ЗМБ'!Q67</f>
        <v>0</v>
      </c>
      <c r="R67" s="498">
        <f>'ПП-26 ТКРС Унт '!R67+'ПП-26 ТКРС ЗМБ'!R67</f>
        <v>0</v>
      </c>
      <c r="S67" s="754">
        <v>0</v>
      </c>
      <c r="T67" s="272">
        <f t="shared" si="1"/>
        <v>0</v>
      </c>
      <c r="U67" s="273"/>
      <c r="V67" s="1193"/>
      <c r="W67" s="1134"/>
      <c r="X67" s="500">
        <f>F67</f>
        <v>0</v>
      </c>
      <c r="Y67" s="236"/>
      <c r="Z67" s="805"/>
    </row>
    <row r="68" spans="1:26" hidden="1" outlineLevel="1">
      <c r="A68" s="1391"/>
      <c r="B68" s="1376"/>
      <c r="C68" s="178" t="s">
        <v>14547</v>
      </c>
      <c r="D68" s="1334" t="s">
        <v>14548</v>
      </c>
      <c r="E68" s="682" t="e">
        <f>X69</f>
        <v>#DIV/0!</v>
      </c>
      <c r="F68" s="662">
        <f t="shared" si="2"/>
        <v>0</v>
      </c>
      <c r="G68" s="198">
        <f>'ПП-26 ТКРС Унт '!G68+'ПП-26 ТКРС ЗМБ'!G68</f>
        <v>0</v>
      </c>
      <c r="H68" s="181">
        <f>'ПП-26 ТКРС Унт '!H68+'ПП-26 ТКРС ЗМБ'!H68</f>
        <v>0</v>
      </c>
      <c r="I68" s="181">
        <f>'ПП-26 ТКРС Унт '!I68+'ПП-26 ТКРС ЗМБ'!I68</f>
        <v>0</v>
      </c>
      <c r="J68" s="181">
        <f>'ПП-26 ТКРС Унт '!J68+'ПП-26 ТКРС ЗМБ'!J68</f>
        <v>0</v>
      </c>
      <c r="K68" s="181">
        <f>'ПП-26 ТКРС Унт '!K68+'ПП-26 ТКРС ЗМБ'!K68</f>
        <v>0</v>
      </c>
      <c r="L68" s="181">
        <f>'ПП-26 ТКРС Унт '!L68+'ПП-26 ТКРС ЗМБ'!L68</f>
        <v>0</v>
      </c>
      <c r="M68" s="181">
        <f>'ПП-26 ТКРС Унт '!M68+'ПП-26 ТКРС ЗМБ'!M68</f>
        <v>0</v>
      </c>
      <c r="N68" s="181">
        <f>'ПП-26 ТКРС Унт '!N68+'ПП-26 ТКРС ЗМБ'!N68</f>
        <v>0</v>
      </c>
      <c r="O68" s="181">
        <f>'ПП-26 ТКРС Унт '!O68+'ПП-26 ТКРС ЗМБ'!O68</f>
        <v>0</v>
      </c>
      <c r="P68" s="181">
        <f>'ПП-26 ТКРС Унт '!P68+'ПП-26 ТКРС ЗМБ'!P68</f>
        <v>0</v>
      </c>
      <c r="Q68" s="181">
        <f>'ПП-26 ТКРС Унт '!Q68+'ПП-26 ТКРС ЗМБ'!Q68</f>
        <v>0</v>
      </c>
      <c r="R68" s="190">
        <f>'ПП-26 ТКРС Унт '!R68+'ПП-26 ТКРС ЗМБ'!R68</f>
        <v>0</v>
      </c>
      <c r="S68" s="754">
        <v>0</v>
      </c>
      <c r="T68" s="272">
        <f t="shared" si="1"/>
        <v>0</v>
      </c>
      <c r="U68" s="273"/>
      <c r="V68" s="1193"/>
      <c r="W68" s="1134"/>
      <c r="X68" s="787">
        <f>F68</f>
        <v>0</v>
      </c>
      <c r="Y68" s="236"/>
      <c r="Z68" s="805"/>
    </row>
    <row r="69" spans="1:26" ht="16.2" hidden="1" outlineLevel="1" thickBot="1">
      <c r="A69" s="1396"/>
      <c r="B69" s="1394"/>
      <c r="C69" s="207" t="s">
        <v>14549</v>
      </c>
      <c r="D69" s="1334"/>
      <c r="E69" s="520">
        <f>E57</f>
        <v>0</v>
      </c>
      <c r="F69" s="670">
        <f t="shared" si="2"/>
        <v>0</v>
      </c>
      <c r="G69" s="602">
        <f>'ПП-26 ТКРС Унт '!G69+'ПП-26 ТКРС ЗМБ'!G69</f>
        <v>0</v>
      </c>
      <c r="H69" s="593">
        <f>'ПП-26 ТКРС Унт '!H69+'ПП-26 ТКРС ЗМБ'!H69</f>
        <v>0</v>
      </c>
      <c r="I69" s="593">
        <f>'ПП-26 ТКРС Унт '!I69+'ПП-26 ТКРС ЗМБ'!I69</f>
        <v>0</v>
      </c>
      <c r="J69" s="593">
        <f>'ПП-26 ТКРС Унт '!J69+'ПП-26 ТКРС ЗМБ'!J69</f>
        <v>0</v>
      </c>
      <c r="K69" s="593">
        <f>'ПП-26 ТКРС Унт '!K69+'ПП-26 ТКРС ЗМБ'!K69</f>
        <v>0</v>
      </c>
      <c r="L69" s="593">
        <f>'ПП-26 ТКРС Унт '!L69+'ПП-26 ТКРС ЗМБ'!L69</f>
        <v>0</v>
      </c>
      <c r="M69" s="593">
        <f>'ПП-26 ТКРС Унт '!M69+'ПП-26 ТКРС ЗМБ'!M69</f>
        <v>0</v>
      </c>
      <c r="N69" s="593">
        <f>'ПП-26 ТКРС Унт '!N69+'ПП-26 ТКРС ЗМБ'!N69</f>
        <v>0</v>
      </c>
      <c r="O69" s="593">
        <f>'ПП-26 ТКРС Унт '!O69+'ПП-26 ТКРС ЗМБ'!O69</f>
        <v>0</v>
      </c>
      <c r="P69" s="593">
        <f>'ПП-26 ТКРС Унт '!P69+'ПП-26 ТКРС ЗМБ'!P69</f>
        <v>0</v>
      </c>
      <c r="Q69" s="593">
        <f>'ПП-26 ТКРС Унт '!Q69+'ПП-26 ТКРС ЗМБ'!Q69</f>
        <v>0</v>
      </c>
      <c r="R69" s="603">
        <f>'ПП-26 ТКРС Унт '!R69+'ПП-26 ТКРС ЗМБ'!R69</f>
        <v>0</v>
      </c>
      <c r="S69" s="271">
        <v>0</v>
      </c>
      <c r="T69" s="272">
        <f t="shared" si="1"/>
        <v>0</v>
      </c>
      <c r="U69" s="273"/>
      <c r="V69" s="1193"/>
      <c r="W69" s="1135"/>
      <c r="X69" s="1020" t="e">
        <f>X68/X67</f>
        <v>#DIV/0!</v>
      </c>
      <c r="Y69" s="236"/>
      <c r="Z69" s="805"/>
    </row>
    <row r="70" spans="1:26" hidden="1">
      <c r="A70" s="1386" t="s">
        <v>14561</v>
      </c>
      <c r="B70" s="1375">
        <v>18</v>
      </c>
      <c r="C70" s="173" t="s">
        <v>14563</v>
      </c>
      <c r="D70" s="1334" t="s">
        <v>14546</v>
      </c>
      <c r="E70" s="472"/>
      <c r="F70" s="658">
        <f t="shared" si="2"/>
        <v>0</v>
      </c>
      <c r="G70" s="601">
        <f>'ПП-26 ТКРС Унт '!G70+'ПП-26 ТКРС ЗМБ'!G70</f>
        <v>0</v>
      </c>
      <c r="H70" s="497">
        <f>'ПП-26 ТКРС Унт '!H70+'ПП-26 ТКРС ЗМБ'!H70</f>
        <v>0</v>
      </c>
      <c r="I70" s="497">
        <f>'ПП-26 ТКРС Унт '!I70+'ПП-26 ТКРС ЗМБ'!I70</f>
        <v>0</v>
      </c>
      <c r="J70" s="497">
        <f>'ПП-26 ТКРС Унт '!J70+'ПП-26 ТКРС ЗМБ'!J70</f>
        <v>0</v>
      </c>
      <c r="K70" s="497">
        <f>'ПП-26 ТКРС Унт '!K70+'ПП-26 ТКРС ЗМБ'!K70</f>
        <v>0</v>
      </c>
      <c r="L70" s="497">
        <f>'ПП-26 ТКРС Унт '!L70+'ПП-26 ТКРС ЗМБ'!L70</f>
        <v>0</v>
      </c>
      <c r="M70" s="497">
        <f>'ПП-26 ТКРС Унт '!M70+'ПП-26 ТКРС ЗМБ'!M70</f>
        <v>0</v>
      </c>
      <c r="N70" s="497">
        <f>'ПП-26 ТКРС Унт '!N70+'ПП-26 ТКРС ЗМБ'!N70</f>
        <v>0</v>
      </c>
      <c r="O70" s="497">
        <f>'ПП-26 ТКРС Унт '!O70+'ПП-26 ТКРС ЗМБ'!O70</f>
        <v>0</v>
      </c>
      <c r="P70" s="497">
        <f>'ПП-26 ТКРС Унт '!P70+'ПП-26 ТКРС ЗМБ'!P70</f>
        <v>0</v>
      </c>
      <c r="Q70" s="497">
        <f>'ПП-26 ТКРС Унт '!Q70+'ПП-26 ТКРС ЗМБ'!Q70</f>
        <v>0</v>
      </c>
      <c r="R70" s="498">
        <f>'ПП-26 ТКРС Унт '!R70+'ПП-26 ТКРС ЗМБ'!R70</f>
        <v>0</v>
      </c>
      <c r="S70" s="754">
        <v>0</v>
      </c>
      <c r="T70" s="272">
        <f t="shared" si="1"/>
        <v>0</v>
      </c>
      <c r="U70" s="273"/>
      <c r="V70" s="1193"/>
      <c r="W70" s="1134"/>
      <c r="X70" s="500">
        <f>F70</f>
        <v>0</v>
      </c>
      <c r="Y70" s="236"/>
      <c r="Z70" s="805"/>
    </row>
    <row r="71" spans="1:26" hidden="1" outlineLevel="1">
      <c r="A71" s="1391"/>
      <c r="B71" s="1376"/>
      <c r="C71" s="178" t="s">
        <v>14547</v>
      </c>
      <c r="D71" s="1334" t="s">
        <v>14548</v>
      </c>
      <c r="E71" s="682">
        <v>120</v>
      </c>
      <c r="F71" s="662">
        <f t="shared" si="2"/>
        <v>0</v>
      </c>
      <c r="G71" s="198">
        <f>'ПП-26 ТКРС Унт '!G71+'ПП-26 ТКРС ЗМБ'!G71</f>
        <v>0</v>
      </c>
      <c r="H71" s="181">
        <f>'ПП-26 ТКРС Унт '!H71+'ПП-26 ТКРС ЗМБ'!H71</f>
        <v>0</v>
      </c>
      <c r="I71" s="181">
        <f>'ПП-26 ТКРС Унт '!I71+'ПП-26 ТКРС ЗМБ'!I71</f>
        <v>0</v>
      </c>
      <c r="J71" s="181">
        <f>'ПП-26 ТКРС Унт '!J71+'ПП-26 ТКРС ЗМБ'!J71</f>
        <v>0</v>
      </c>
      <c r="K71" s="181">
        <f>'ПП-26 ТКРС Унт '!K71+'ПП-26 ТКРС ЗМБ'!K71</f>
        <v>0</v>
      </c>
      <c r="L71" s="181">
        <f>'ПП-26 ТКРС Унт '!L71+'ПП-26 ТКРС ЗМБ'!L71</f>
        <v>0</v>
      </c>
      <c r="M71" s="181">
        <f>'ПП-26 ТКРС Унт '!M71+'ПП-26 ТКРС ЗМБ'!M71</f>
        <v>0</v>
      </c>
      <c r="N71" s="181">
        <f>'ПП-26 ТКРС Унт '!N71+'ПП-26 ТКРС ЗМБ'!N71</f>
        <v>0</v>
      </c>
      <c r="O71" s="181">
        <f>'ПП-26 ТКРС Унт '!O71+'ПП-26 ТКРС ЗМБ'!O71</f>
        <v>0</v>
      </c>
      <c r="P71" s="181">
        <f>'ПП-26 ТКРС Унт '!P71+'ПП-26 ТКРС ЗМБ'!P71</f>
        <v>0</v>
      </c>
      <c r="Q71" s="181">
        <f>'ПП-26 ТКРС Унт '!Q71+'ПП-26 ТКРС ЗМБ'!Q71</f>
        <v>0</v>
      </c>
      <c r="R71" s="190">
        <f>'ПП-26 ТКРС Унт '!R71+'ПП-26 ТКРС ЗМБ'!R71</f>
        <v>0</v>
      </c>
      <c r="S71" s="754">
        <v>0</v>
      </c>
      <c r="T71" s="272">
        <f t="shared" si="1"/>
        <v>0</v>
      </c>
      <c r="U71" s="273"/>
      <c r="V71" s="1193"/>
      <c r="W71" s="1134"/>
      <c r="X71" s="787">
        <f>F71</f>
        <v>0</v>
      </c>
      <c r="Y71" s="236"/>
      <c r="Z71" s="805"/>
    </row>
    <row r="72" spans="1:26" ht="16.2" hidden="1" outlineLevel="1" thickBot="1">
      <c r="A72" s="1396"/>
      <c r="B72" s="1394"/>
      <c r="C72" s="207" t="s">
        <v>14549</v>
      </c>
      <c r="D72" s="1334"/>
      <c r="E72" s="520">
        <f>E66</f>
        <v>0</v>
      </c>
      <c r="F72" s="670">
        <f t="shared" si="2"/>
        <v>0</v>
      </c>
      <c r="G72" s="602">
        <f>'ПП-26 ТКРС Унт '!G72+'ПП-26 ТКРС ЗМБ'!G72</f>
        <v>0</v>
      </c>
      <c r="H72" s="593">
        <f>'ПП-26 ТКРС Унт '!H72+'ПП-26 ТКРС ЗМБ'!H72</f>
        <v>0</v>
      </c>
      <c r="I72" s="593">
        <f>'ПП-26 ТКРС Унт '!I72+'ПП-26 ТКРС ЗМБ'!I72</f>
        <v>0</v>
      </c>
      <c r="J72" s="593">
        <f>'ПП-26 ТКРС Унт '!J72+'ПП-26 ТКРС ЗМБ'!J72</f>
        <v>0</v>
      </c>
      <c r="K72" s="593">
        <f>'ПП-26 ТКРС Унт '!K72+'ПП-26 ТКРС ЗМБ'!K72</f>
        <v>0</v>
      </c>
      <c r="L72" s="593">
        <f>'ПП-26 ТКРС Унт '!L72+'ПП-26 ТКРС ЗМБ'!L72</f>
        <v>0</v>
      </c>
      <c r="M72" s="593">
        <f>'ПП-26 ТКРС Унт '!M72+'ПП-26 ТКРС ЗМБ'!M72</f>
        <v>0</v>
      </c>
      <c r="N72" s="593">
        <f>'ПП-26 ТКРС Унт '!N72+'ПП-26 ТКРС ЗМБ'!N72</f>
        <v>0</v>
      </c>
      <c r="O72" s="593">
        <f>'ПП-26 ТКРС Унт '!O72+'ПП-26 ТКРС ЗМБ'!O72</f>
        <v>0</v>
      </c>
      <c r="P72" s="593">
        <f>'ПП-26 ТКРС Унт '!P72+'ПП-26 ТКРС ЗМБ'!P72</f>
        <v>0</v>
      </c>
      <c r="Q72" s="593">
        <f>'ПП-26 ТКРС Унт '!Q72+'ПП-26 ТКРС ЗМБ'!Q72</f>
        <v>0</v>
      </c>
      <c r="R72" s="603">
        <f>'ПП-26 ТКРС Унт '!R72+'ПП-26 ТКРС ЗМБ'!R72</f>
        <v>0</v>
      </c>
      <c r="S72" s="271">
        <v>0</v>
      </c>
      <c r="T72" s="272">
        <f t="shared" si="1"/>
        <v>0</v>
      </c>
      <c r="U72" s="273"/>
      <c r="V72" s="1193"/>
      <c r="W72" s="1135"/>
      <c r="X72" s="1020" t="e">
        <f>X71/X70</f>
        <v>#DIV/0!</v>
      </c>
      <c r="Y72" s="236"/>
      <c r="Z72" s="805"/>
    </row>
    <row r="73" spans="1:26" hidden="1">
      <c r="A73" s="1386" t="s">
        <v>14561</v>
      </c>
      <c r="B73" s="1375">
        <v>19</v>
      </c>
      <c r="C73" s="256" t="s">
        <v>14564</v>
      </c>
      <c r="D73" s="1334" t="s">
        <v>14546</v>
      </c>
      <c r="E73" s="478"/>
      <c r="F73" s="1016">
        <f t="shared" si="2"/>
        <v>0</v>
      </c>
      <c r="G73" s="601">
        <f>'ПП-26 ТКРС Унт '!G73+'ПП-26 ТКРС ЗМБ'!G73</f>
        <v>0</v>
      </c>
      <c r="H73" s="497">
        <f>'ПП-26 ТКРС Унт '!H73+'ПП-26 ТКРС ЗМБ'!H73</f>
        <v>0</v>
      </c>
      <c r="I73" s="497">
        <f>'ПП-26 ТКРС Унт '!I73+'ПП-26 ТКРС ЗМБ'!I73</f>
        <v>0</v>
      </c>
      <c r="J73" s="497">
        <f>'ПП-26 ТКРС Унт '!J73+'ПП-26 ТКРС ЗМБ'!J73</f>
        <v>0</v>
      </c>
      <c r="K73" s="497">
        <f>'ПП-26 ТКРС Унт '!K73+'ПП-26 ТКРС ЗМБ'!K73</f>
        <v>0</v>
      </c>
      <c r="L73" s="497">
        <f>'ПП-26 ТКРС Унт '!L73+'ПП-26 ТКРС ЗМБ'!L73</f>
        <v>0</v>
      </c>
      <c r="M73" s="497">
        <f>'ПП-26 ТКРС Унт '!M73+'ПП-26 ТКРС ЗМБ'!M73</f>
        <v>0</v>
      </c>
      <c r="N73" s="497">
        <f>'ПП-26 ТКРС Унт '!N73+'ПП-26 ТКРС ЗМБ'!N73</f>
        <v>0</v>
      </c>
      <c r="O73" s="497">
        <f>'ПП-26 ТКРС Унт '!O73+'ПП-26 ТКРС ЗМБ'!O73</f>
        <v>0</v>
      </c>
      <c r="P73" s="497">
        <f>'ПП-26 ТКРС Унт '!P73+'ПП-26 ТКРС ЗМБ'!P73</f>
        <v>0</v>
      </c>
      <c r="Q73" s="497">
        <f>'ПП-26 ТКРС Унт '!Q73+'ПП-26 ТКРС ЗМБ'!Q73</f>
        <v>0</v>
      </c>
      <c r="R73" s="498">
        <f>'ПП-26 ТКРС Унт '!R73+'ПП-26 ТКРС ЗМБ'!R73</f>
        <v>0</v>
      </c>
      <c r="S73" s="754">
        <v>11</v>
      </c>
      <c r="T73" s="272">
        <f t="shared" si="1"/>
        <v>-11</v>
      </c>
      <c r="U73" s="273"/>
      <c r="V73" s="1193"/>
      <c r="W73" s="1134"/>
      <c r="X73" s="500">
        <f>F73</f>
        <v>0</v>
      </c>
      <c r="Y73" s="236"/>
      <c r="Z73" s="805"/>
    </row>
    <row r="74" spans="1:26" hidden="1" outlineLevel="1">
      <c r="A74" s="1391"/>
      <c r="B74" s="1376"/>
      <c r="C74" s="178" t="s">
        <v>14547</v>
      </c>
      <c r="D74" s="1334" t="s">
        <v>14548</v>
      </c>
      <c r="E74" s="682" t="e">
        <f>X75</f>
        <v>#DIV/0!</v>
      </c>
      <c r="F74" s="662">
        <f t="shared" si="2"/>
        <v>0</v>
      </c>
      <c r="G74" s="198">
        <f>'ПП-26 ТКРС Унт '!G74+'ПП-26 ТКРС ЗМБ'!G74</f>
        <v>0</v>
      </c>
      <c r="H74" s="181">
        <f>'ПП-26 ТКРС Унт '!H74+'ПП-26 ТКРС ЗМБ'!H74</f>
        <v>0</v>
      </c>
      <c r="I74" s="181">
        <f>'ПП-26 ТКРС Унт '!I74+'ПП-26 ТКРС ЗМБ'!I74</f>
        <v>0</v>
      </c>
      <c r="J74" s="181">
        <f>'ПП-26 ТКРС Унт '!J74+'ПП-26 ТКРС ЗМБ'!J74</f>
        <v>0</v>
      </c>
      <c r="K74" s="181">
        <f>'ПП-26 ТКРС Унт '!K74+'ПП-26 ТКРС ЗМБ'!K74</f>
        <v>0</v>
      </c>
      <c r="L74" s="181">
        <f>'ПП-26 ТКРС Унт '!L74+'ПП-26 ТКРС ЗМБ'!L74</f>
        <v>0</v>
      </c>
      <c r="M74" s="181">
        <f>'ПП-26 ТКРС Унт '!M74+'ПП-26 ТКРС ЗМБ'!M74</f>
        <v>0</v>
      </c>
      <c r="N74" s="181">
        <f>'ПП-26 ТКРС Унт '!N74+'ПП-26 ТКРС ЗМБ'!N74</f>
        <v>0</v>
      </c>
      <c r="O74" s="181">
        <f>'ПП-26 ТКРС Унт '!O74+'ПП-26 ТКРС ЗМБ'!O74</f>
        <v>0</v>
      </c>
      <c r="P74" s="181">
        <f>'ПП-26 ТКРС Унт '!P74+'ПП-26 ТКРС ЗМБ'!P74</f>
        <v>0</v>
      </c>
      <c r="Q74" s="181">
        <f>'ПП-26 ТКРС Унт '!Q74+'ПП-26 ТКРС ЗМБ'!Q74</f>
        <v>0</v>
      </c>
      <c r="R74" s="190">
        <f>'ПП-26 ТКРС Унт '!R74+'ПП-26 ТКРС ЗМБ'!R74</f>
        <v>0</v>
      </c>
      <c r="S74" s="754">
        <v>792</v>
      </c>
      <c r="T74" s="272">
        <f t="shared" si="1"/>
        <v>-792</v>
      </c>
      <c r="U74" s="273"/>
      <c r="V74" s="1193"/>
      <c r="W74" s="1134"/>
      <c r="X74" s="787">
        <f>F74</f>
        <v>0</v>
      </c>
      <c r="Y74" s="236"/>
      <c r="Z74" s="805"/>
    </row>
    <row r="75" spans="1:26" ht="16.2" hidden="1" outlineLevel="1" thickBot="1">
      <c r="A75" s="1396"/>
      <c r="B75" s="1394"/>
      <c r="C75" s="185" t="s">
        <v>14549</v>
      </c>
      <c r="D75" s="1334"/>
      <c r="E75" s="655">
        <f>E69</f>
        <v>0</v>
      </c>
      <c r="F75" s="670">
        <f t="shared" si="2"/>
        <v>0</v>
      </c>
      <c r="G75" s="602">
        <f>'ПП-26 ТКРС Унт '!G75+'ПП-26 ТКРС ЗМБ'!G75</f>
        <v>0</v>
      </c>
      <c r="H75" s="593">
        <f>'ПП-26 ТКРС Унт '!H75+'ПП-26 ТКРС ЗМБ'!H75</f>
        <v>0</v>
      </c>
      <c r="I75" s="593">
        <f>'ПП-26 ТКРС Унт '!I75+'ПП-26 ТКРС ЗМБ'!I75</f>
        <v>0</v>
      </c>
      <c r="J75" s="593">
        <f>'ПП-26 ТКРС Унт '!J75+'ПП-26 ТКРС ЗМБ'!J75</f>
        <v>0</v>
      </c>
      <c r="K75" s="593">
        <f>'ПП-26 ТКРС Унт '!K75+'ПП-26 ТКРС ЗМБ'!K75</f>
        <v>0</v>
      </c>
      <c r="L75" s="593">
        <f>'ПП-26 ТКРС Унт '!L75+'ПП-26 ТКРС ЗМБ'!L75</f>
        <v>0</v>
      </c>
      <c r="M75" s="593">
        <f>'ПП-26 ТКРС Унт '!M75+'ПП-26 ТКРС ЗМБ'!M75</f>
        <v>0</v>
      </c>
      <c r="N75" s="593">
        <f>'ПП-26 ТКРС Унт '!N75+'ПП-26 ТКРС ЗМБ'!N75</f>
        <v>0</v>
      </c>
      <c r="O75" s="593">
        <f>'ПП-26 ТКРС Унт '!O75+'ПП-26 ТКРС ЗМБ'!O75</f>
        <v>0</v>
      </c>
      <c r="P75" s="593">
        <f>'ПП-26 ТКРС Унт '!P75+'ПП-26 ТКРС ЗМБ'!P75</f>
        <v>0</v>
      </c>
      <c r="Q75" s="593">
        <f>'ПП-26 ТКРС Унт '!Q75+'ПП-26 ТКРС ЗМБ'!Q75</f>
        <v>0</v>
      </c>
      <c r="R75" s="603">
        <f>'ПП-26 ТКРС Унт '!R75+'ПП-26 ТКРС ЗМБ'!R75</f>
        <v>0</v>
      </c>
      <c r="S75" s="271">
        <v>6817.456799999999</v>
      </c>
      <c r="T75" s="272">
        <f t="shared" si="1"/>
        <v>-6817.456799999999</v>
      </c>
      <c r="U75" s="273"/>
      <c r="V75" s="1193"/>
      <c r="W75" s="1135"/>
      <c r="X75" s="1020" t="e">
        <f>X74/X73</f>
        <v>#DIV/0!</v>
      </c>
      <c r="Y75" s="236"/>
      <c r="Z75" s="805"/>
    </row>
    <row r="76" spans="1:26" hidden="1">
      <c r="A76" s="1386" t="s">
        <v>14557</v>
      </c>
      <c r="B76" s="1375">
        <v>20</v>
      </c>
      <c r="C76" s="173" t="s">
        <v>14565</v>
      </c>
      <c r="D76" s="1334" t="s">
        <v>14546</v>
      </c>
      <c r="E76" s="721"/>
      <c r="F76" s="658">
        <f t="shared" si="2"/>
        <v>0</v>
      </c>
      <c r="G76" s="601">
        <f>'ПП-26 ТКРС Унт '!G76+'ПП-26 ТКРС ЗМБ'!G76</f>
        <v>0</v>
      </c>
      <c r="H76" s="497">
        <f>'ПП-26 ТКРС Унт '!H76+'ПП-26 ТКРС ЗМБ'!H76</f>
        <v>0</v>
      </c>
      <c r="I76" s="497">
        <f>'ПП-26 ТКРС Унт '!I76+'ПП-26 ТКРС ЗМБ'!I76</f>
        <v>0</v>
      </c>
      <c r="J76" s="497">
        <f>'ПП-26 ТКРС Унт '!J76+'ПП-26 ТКРС ЗМБ'!J76</f>
        <v>0</v>
      </c>
      <c r="K76" s="497">
        <f>'ПП-26 ТКРС Унт '!K76+'ПП-26 ТКРС ЗМБ'!K76</f>
        <v>0</v>
      </c>
      <c r="L76" s="497">
        <f>'ПП-26 ТКРС Унт '!L76+'ПП-26 ТКРС ЗМБ'!L76</f>
        <v>0</v>
      </c>
      <c r="M76" s="497">
        <f>'ПП-26 ТКРС Унт '!M76+'ПП-26 ТКРС ЗМБ'!M76</f>
        <v>0</v>
      </c>
      <c r="N76" s="497">
        <f>'ПП-26 ТКРС Унт '!N76+'ПП-26 ТКРС ЗМБ'!N76</f>
        <v>0</v>
      </c>
      <c r="O76" s="497">
        <f>'ПП-26 ТКРС Унт '!O76+'ПП-26 ТКРС ЗМБ'!O76</f>
        <v>0</v>
      </c>
      <c r="P76" s="497">
        <f>'ПП-26 ТКРС Унт '!P76+'ПП-26 ТКРС ЗМБ'!P76</f>
        <v>0</v>
      </c>
      <c r="Q76" s="497">
        <f>'ПП-26 ТКРС Унт '!Q76+'ПП-26 ТКРС ЗМБ'!Q76</f>
        <v>0</v>
      </c>
      <c r="R76" s="498">
        <f>'ПП-26 ТКРС Унт '!R76+'ПП-26 ТКРС ЗМБ'!R76</f>
        <v>0</v>
      </c>
      <c r="S76" s="754">
        <v>0</v>
      </c>
      <c r="T76" s="272">
        <f t="shared" si="1"/>
        <v>0</v>
      </c>
      <c r="U76" s="273"/>
      <c r="V76" s="1193"/>
      <c r="W76" s="1134"/>
      <c r="X76" s="500">
        <f>F76</f>
        <v>0</v>
      </c>
      <c r="Y76" s="236"/>
      <c r="Z76" s="805"/>
    </row>
    <row r="77" spans="1:26" hidden="1" outlineLevel="1">
      <c r="A77" s="1391"/>
      <c r="B77" s="1376"/>
      <c r="C77" s="178" t="s">
        <v>14547</v>
      </c>
      <c r="D77" s="1334" t="s">
        <v>14548</v>
      </c>
      <c r="E77" s="1012">
        <v>66</v>
      </c>
      <c r="F77" s="662">
        <f t="shared" si="2"/>
        <v>0</v>
      </c>
      <c r="G77" s="198">
        <f>'ПП-26 ТКРС Унт '!G77+'ПП-26 ТКРС ЗМБ'!G77</f>
        <v>0</v>
      </c>
      <c r="H77" s="181">
        <f>'ПП-26 ТКРС Унт '!H77+'ПП-26 ТКРС ЗМБ'!H77</f>
        <v>0</v>
      </c>
      <c r="I77" s="181">
        <f>'ПП-26 ТКРС Унт '!I77+'ПП-26 ТКРС ЗМБ'!I77</f>
        <v>0</v>
      </c>
      <c r="J77" s="181">
        <f>'ПП-26 ТКРС Унт '!J77+'ПП-26 ТКРС ЗМБ'!J77</f>
        <v>0</v>
      </c>
      <c r="K77" s="181">
        <f>'ПП-26 ТКРС Унт '!K77+'ПП-26 ТКРС ЗМБ'!K77</f>
        <v>0</v>
      </c>
      <c r="L77" s="181">
        <f>'ПП-26 ТКРС Унт '!L77+'ПП-26 ТКРС ЗМБ'!L77</f>
        <v>0</v>
      </c>
      <c r="M77" s="181">
        <f>'ПП-26 ТКРС Унт '!M77+'ПП-26 ТКРС ЗМБ'!M77</f>
        <v>0</v>
      </c>
      <c r="N77" s="181">
        <f>'ПП-26 ТКРС Унт '!N77+'ПП-26 ТКРС ЗМБ'!N77</f>
        <v>0</v>
      </c>
      <c r="O77" s="181">
        <f>'ПП-26 ТКРС Унт '!O77+'ПП-26 ТКРС ЗМБ'!O77</f>
        <v>0</v>
      </c>
      <c r="P77" s="181">
        <f>'ПП-26 ТКРС Унт '!P77+'ПП-26 ТКРС ЗМБ'!P77</f>
        <v>0</v>
      </c>
      <c r="Q77" s="181">
        <f>'ПП-26 ТКРС Унт '!Q77+'ПП-26 ТКРС ЗМБ'!Q77</f>
        <v>0</v>
      </c>
      <c r="R77" s="190">
        <f>'ПП-26 ТКРС Унт '!R77+'ПП-26 ТКРС ЗМБ'!R77</f>
        <v>0</v>
      </c>
      <c r="S77" s="754">
        <v>0</v>
      </c>
      <c r="T77" s="272">
        <f t="shared" si="1"/>
        <v>0</v>
      </c>
      <c r="U77" s="273"/>
      <c r="V77" s="1193"/>
      <c r="W77" s="1134"/>
      <c r="X77" s="787">
        <f>F77</f>
        <v>0</v>
      </c>
      <c r="Y77" s="236"/>
      <c r="Z77" s="805"/>
    </row>
    <row r="78" spans="1:26" ht="19.5" hidden="1" customHeight="1" outlineLevel="1" thickBot="1">
      <c r="A78" s="1396"/>
      <c r="B78" s="1394"/>
      <c r="C78" s="185" t="s">
        <v>14549</v>
      </c>
      <c r="D78" s="1334"/>
      <c r="E78" s="1015">
        <f>E54</f>
        <v>0</v>
      </c>
      <c r="F78" s="670">
        <f t="shared" si="2"/>
        <v>0</v>
      </c>
      <c r="G78" s="602">
        <f>'ПП-26 ТКРС Унт '!G78+'ПП-26 ТКРС ЗМБ'!G78</f>
        <v>0</v>
      </c>
      <c r="H78" s="593">
        <f>'ПП-26 ТКРС Унт '!H78+'ПП-26 ТКРС ЗМБ'!H78</f>
        <v>0</v>
      </c>
      <c r="I78" s="593">
        <f>'ПП-26 ТКРС Унт '!I78+'ПП-26 ТКРС ЗМБ'!I78</f>
        <v>0</v>
      </c>
      <c r="J78" s="593">
        <f>'ПП-26 ТКРС Унт '!J78+'ПП-26 ТКРС ЗМБ'!J78</f>
        <v>0</v>
      </c>
      <c r="K78" s="593">
        <f>'ПП-26 ТКРС Унт '!K78+'ПП-26 ТКРС ЗМБ'!K78</f>
        <v>0</v>
      </c>
      <c r="L78" s="593">
        <f>'ПП-26 ТКРС Унт '!L78+'ПП-26 ТКРС ЗМБ'!L78</f>
        <v>0</v>
      </c>
      <c r="M78" s="593">
        <f>'ПП-26 ТКРС Унт '!M78+'ПП-26 ТКРС ЗМБ'!M78</f>
        <v>0</v>
      </c>
      <c r="N78" s="593">
        <f>'ПП-26 ТКРС Унт '!N78+'ПП-26 ТКРС ЗМБ'!N78</f>
        <v>0</v>
      </c>
      <c r="O78" s="593">
        <f>'ПП-26 ТКРС Унт '!O78+'ПП-26 ТКРС ЗМБ'!O78</f>
        <v>0</v>
      </c>
      <c r="P78" s="593">
        <f>'ПП-26 ТКРС Унт '!P78+'ПП-26 ТКРС ЗМБ'!P78</f>
        <v>0</v>
      </c>
      <c r="Q78" s="593">
        <f>'ПП-26 ТКРС Унт '!Q78+'ПП-26 ТКРС ЗМБ'!Q78</f>
        <v>0</v>
      </c>
      <c r="R78" s="603">
        <f>'ПП-26 ТКРС Унт '!R78+'ПП-26 ТКРС ЗМБ'!R78</f>
        <v>0</v>
      </c>
      <c r="S78" s="271">
        <v>0</v>
      </c>
      <c r="T78" s="272">
        <f t="shared" si="1"/>
        <v>0</v>
      </c>
      <c r="U78" s="273"/>
      <c r="V78" s="1193"/>
      <c r="W78" s="1135"/>
      <c r="X78" s="1020" t="e">
        <f>X77/X76</f>
        <v>#DIV/0!</v>
      </c>
      <c r="Y78" s="236"/>
      <c r="Z78" s="805"/>
    </row>
    <row r="79" spans="1:26" hidden="1">
      <c r="A79" s="1386" t="s">
        <v>14557</v>
      </c>
      <c r="B79" s="1375">
        <v>21</v>
      </c>
      <c r="C79" s="173" t="s">
        <v>14566</v>
      </c>
      <c r="D79" s="1334" t="s">
        <v>14546</v>
      </c>
      <c r="E79" s="1099"/>
      <c r="F79" s="714">
        <f t="shared" si="2"/>
        <v>0</v>
      </c>
      <c r="G79" s="601">
        <f>'ПП-26 ТКРС Унт '!G79+'ПП-26 ТКРС ЗМБ'!G79</f>
        <v>0</v>
      </c>
      <c r="H79" s="497">
        <f>'ПП-26 ТКРС Унт '!H79+'ПП-26 ТКРС ЗМБ'!H79</f>
        <v>0</v>
      </c>
      <c r="I79" s="497">
        <f>'ПП-26 ТКРС Унт '!I79+'ПП-26 ТКРС ЗМБ'!I79</f>
        <v>0</v>
      </c>
      <c r="J79" s="497">
        <f>'ПП-26 ТКРС Унт '!J79+'ПП-26 ТКРС ЗМБ'!J79</f>
        <v>0</v>
      </c>
      <c r="K79" s="497">
        <f>'ПП-26 ТКРС Унт '!K79+'ПП-26 ТКРС ЗМБ'!K79</f>
        <v>0</v>
      </c>
      <c r="L79" s="497">
        <f>'ПП-26 ТКРС Унт '!L79+'ПП-26 ТКРС ЗМБ'!L79</f>
        <v>0</v>
      </c>
      <c r="M79" s="497">
        <f>'ПП-26 ТКРС Унт '!M79+'ПП-26 ТКРС ЗМБ'!M79</f>
        <v>0</v>
      </c>
      <c r="N79" s="497">
        <f>'ПП-26 ТКРС Унт '!N79+'ПП-26 ТКРС ЗМБ'!N79</f>
        <v>0</v>
      </c>
      <c r="O79" s="497">
        <f>'ПП-26 ТКРС Унт '!O79+'ПП-26 ТКРС ЗМБ'!O79</f>
        <v>0</v>
      </c>
      <c r="P79" s="497">
        <f>'ПП-26 ТКРС Унт '!P79+'ПП-26 ТКРС ЗМБ'!P79</f>
        <v>0</v>
      </c>
      <c r="Q79" s="497">
        <f>'ПП-26 ТКРС Унт '!Q79+'ПП-26 ТКРС ЗМБ'!Q79</f>
        <v>0</v>
      </c>
      <c r="R79" s="498">
        <f>'ПП-26 ТКРС Унт '!R79+'ПП-26 ТКРС ЗМБ'!R79</f>
        <v>0</v>
      </c>
      <c r="S79" s="754">
        <v>78</v>
      </c>
      <c r="T79" s="272">
        <f t="shared" si="1"/>
        <v>-78</v>
      </c>
      <c r="U79" s="273"/>
      <c r="V79" s="1193"/>
      <c r="W79" s="1134"/>
      <c r="X79" s="500">
        <f>F79</f>
        <v>0</v>
      </c>
      <c r="Y79" s="236"/>
      <c r="Z79" s="805"/>
    </row>
    <row r="80" spans="1:26" hidden="1" outlineLevel="1">
      <c r="A80" s="1391"/>
      <c r="B80" s="1376"/>
      <c r="C80" s="178" t="s">
        <v>14547</v>
      </c>
      <c r="D80" s="1334" t="s">
        <v>14548</v>
      </c>
      <c r="E80" s="1012" t="e">
        <f>X81</f>
        <v>#DIV/0!</v>
      </c>
      <c r="F80" s="662">
        <f t="shared" si="2"/>
        <v>0</v>
      </c>
      <c r="G80" s="198">
        <f>'ПП-26 ТКРС Унт '!G80+'ПП-26 ТКРС ЗМБ'!G80</f>
        <v>0</v>
      </c>
      <c r="H80" s="181">
        <f>'ПП-26 ТКРС Унт '!H80+'ПП-26 ТКРС ЗМБ'!H80</f>
        <v>0</v>
      </c>
      <c r="I80" s="181">
        <f>'ПП-26 ТКРС Унт '!I80+'ПП-26 ТКРС ЗМБ'!I80</f>
        <v>0</v>
      </c>
      <c r="J80" s="181">
        <f>'ПП-26 ТКРС Унт '!J80+'ПП-26 ТКРС ЗМБ'!J80</f>
        <v>0</v>
      </c>
      <c r="K80" s="181">
        <f>'ПП-26 ТКРС Унт '!K80+'ПП-26 ТКРС ЗМБ'!K80</f>
        <v>0</v>
      </c>
      <c r="L80" s="181">
        <f>'ПП-26 ТКРС Унт '!L80+'ПП-26 ТКРС ЗМБ'!L80</f>
        <v>0</v>
      </c>
      <c r="M80" s="181">
        <f>'ПП-26 ТКРС Унт '!M80+'ПП-26 ТКРС ЗМБ'!M80</f>
        <v>0</v>
      </c>
      <c r="N80" s="181">
        <f>'ПП-26 ТКРС Унт '!N80+'ПП-26 ТКРС ЗМБ'!N80</f>
        <v>0</v>
      </c>
      <c r="O80" s="181">
        <f>'ПП-26 ТКРС Унт '!O80+'ПП-26 ТКРС ЗМБ'!O80</f>
        <v>0</v>
      </c>
      <c r="P80" s="181">
        <f>'ПП-26 ТКРС Унт '!P80+'ПП-26 ТКРС ЗМБ'!P80</f>
        <v>0</v>
      </c>
      <c r="Q80" s="181">
        <f>'ПП-26 ТКРС Унт '!Q80+'ПП-26 ТКРС ЗМБ'!Q80</f>
        <v>0</v>
      </c>
      <c r="R80" s="190">
        <f>'ПП-26 ТКРС Унт '!R80+'ПП-26 ТКРС ЗМБ'!R80</f>
        <v>0</v>
      </c>
      <c r="S80" s="754">
        <v>7684.6900000000005</v>
      </c>
      <c r="T80" s="272">
        <f t="shared" si="1"/>
        <v>-7684.6900000000005</v>
      </c>
      <c r="U80" s="273"/>
      <c r="V80" s="1193"/>
      <c r="W80" s="1134"/>
      <c r="X80" s="787">
        <f>F80</f>
        <v>0</v>
      </c>
      <c r="Y80" s="236"/>
      <c r="Z80" s="805"/>
    </row>
    <row r="81" spans="1:26" ht="19.5" hidden="1" customHeight="1" outlineLevel="1" thickBot="1">
      <c r="A81" s="1396"/>
      <c r="B81" s="1394"/>
      <c r="C81" s="185" t="s">
        <v>14549</v>
      </c>
      <c r="D81" s="1334"/>
      <c r="E81" s="1015">
        <f>E57</f>
        <v>0</v>
      </c>
      <c r="F81" s="670">
        <f>SUM(G81:R81)</f>
        <v>0</v>
      </c>
      <c r="G81" s="602">
        <f>'ПП-26 ТКРС Унт '!G81+'ПП-26 ТКРС ЗМБ'!G81</f>
        <v>0</v>
      </c>
      <c r="H81" s="593">
        <f>'ПП-26 ТКРС Унт '!H81+'ПП-26 ТКРС ЗМБ'!H81</f>
        <v>0</v>
      </c>
      <c r="I81" s="593">
        <f>'ПП-26 ТКРС Унт '!I81+'ПП-26 ТКРС ЗМБ'!I81</f>
        <v>0</v>
      </c>
      <c r="J81" s="593">
        <f>'ПП-26 ТКРС Унт '!J81+'ПП-26 ТКРС ЗМБ'!J81</f>
        <v>0</v>
      </c>
      <c r="K81" s="593">
        <f>'ПП-26 ТКРС Унт '!K81+'ПП-26 ТКРС ЗМБ'!K81</f>
        <v>0</v>
      </c>
      <c r="L81" s="593">
        <f>'ПП-26 ТКРС Унт '!L81+'ПП-26 ТКРС ЗМБ'!L81</f>
        <v>0</v>
      </c>
      <c r="M81" s="593">
        <f>'ПП-26 ТКРС Унт '!M81+'ПП-26 ТКРС ЗМБ'!M81</f>
        <v>0</v>
      </c>
      <c r="N81" s="593">
        <f>'ПП-26 ТКРС Унт '!N81+'ПП-26 ТКРС ЗМБ'!N81</f>
        <v>0</v>
      </c>
      <c r="O81" s="593">
        <f>'ПП-26 ТКРС Унт '!O81+'ПП-26 ТКРС ЗМБ'!O81</f>
        <v>0</v>
      </c>
      <c r="P81" s="593">
        <f>'ПП-26 ТКРС Унт '!P81+'ПП-26 ТКРС ЗМБ'!P81</f>
        <v>0</v>
      </c>
      <c r="Q81" s="593">
        <f>'ПП-26 ТКРС Унт '!Q81+'ПП-26 ТКРС ЗМБ'!Q81</f>
        <v>0</v>
      </c>
      <c r="R81" s="603">
        <f>'ПП-26 ТКРС Унт '!R81+'ПП-26 ТКРС ЗМБ'!R81</f>
        <v>0</v>
      </c>
      <c r="S81" s="271">
        <v>66149.043051000001</v>
      </c>
      <c r="T81" s="272">
        <f t="shared" si="1"/>
        <v>-66149.043051000001</v>
      </c>
      <c r="U81" s="273"/>
      <c r="V81" s="1193"/>
      <c r="W81" s="1135"/>
      <c r="X81" s="1020" t="e">
        <f>X80/X79</f>
        <v>#DIV/0!</v>
      </c>
      <c r="Y81" s="236"/>
      <c r="Z81" s="805"/>
    </row>
    <row r="82" spans="1:26" hidden="1">
      <c r="A82" s="1386" t="s">
        <v>14557</v>
      </c>
      <c r="B82" s="1375">
        <v>22</v>
      </c>
      <c r="C82" s="173" t="s">
        <v>14567</v>
      </c>
      <c r="D82" s="1334" t="s">
        <v>14546</v>
      </c>
      <c r="E82" s="1098"/>
      <c r="F82" s="713">
        <f t="shared" si="2"/>
        <v>0</v>
      </c>
      <c r="G82" s="601">
        <f>'ПП-26 ТКРС Унт '!G82+'ПП-26 ТКРС ЗМБ'!G82</f>
        <v>0</v>
      </c>
      <c r="H82" s="497">
        <f>'ПП-26 ТКРС Унт '!H82+'ПП-26 ТКРС ЗМБ'!H82</f>
        <v>0</v>
      </c>
      <c r="I82" s="497">
        <f>'ПП-26 ТКРС Унт '!I82+'ПП-26 ТКРС ЗМБ'!I82</f>
        <v>0</v>
      </c>
      <c r="J82" s="497">
        <f>'ПП-26 ТКРС Унт '!J82+'ПП-26 ТКРС ЗМБ'!J82</f>
        <v>0</v>
      </c>
      <c r="K82" s="497">
        <f>'ПП-26 ТКРС Унт '!K82+'ПП-26 ТКРС ЗМБ'!K82</f>
        <v>0</v>
      </c>
      <c r="L82" s="497">
        <f>'ПП-26 ТКРС Унт '!L82+'ПП-26 ТКРС ЗМБ'!L82</f>
        <v>0</v>
      </c>
      <c r="M82" s="497">
        <f>'ПП-26 ТКРС Унт '!M82+'ПП-26 ТКРС ЗМБ'!M82</f>
        <v>0</v>
      </c>
      <c r="N82" s="497">
        <f>'ПП-26 ТКРС Унт '!N82+'ПП-26 ТКРС ЗМБ'!N82</f>
        <v>0</v>
      </c>
      <c r="O82" s="497">
        <f>'ПП-26 ТКРС Унт '!O82+'ПП-26 ТКРС ЗМБ'!O82</f>
        <v>0</v>
      </c>
      <c r="P82" s="497">
        <f>'ПП-26 ТКРС Унт '!P82+'ПП-26 ТКРС ЗМБ'!P82</f>
        <v>0</v>
      </c>
      <c r="Q82" s="497">
        <f>'ПП-26 ТКРС Унт '!Q82+'ПП-26 ТКРС ЗМБ'!Q82</f>
        <v>0</v>
      </c>
      <c r="R82" s="498">
        <f>'ПП-26 ТКРС Унт '!R82+'ПП-26 ТКРС ЗМБ'!R82</f>
        <v>0</v>
      </c>
      <c r="S82" s="754">
        <v>0</v>
      </c>
      <c r="T82" s="272">
        <f t="shared" si="1"/>
        <v>0</v>
      </c>
      <c r="U82" s="273"/>
      <c r="V82" s="1193"/>
      <c r="W82" s="1134"/>
      <c r="X82" s="500">
        <f>F82</f>
        <v>0</v>
      </c>
      <c r="Y82" s="236"/>
      <c r="Z82" s="805"/>
    </row>
    <row r="83" spans="1:26" hidden="1" outlineLevel="1">
      <c r="A83" s="1391"/>
      <c r="B83" s="1376"/>
      <c r="C83" s="178" t="s">
        <v>14547</v>
      </c>
      <c r="D83" s="1334" t="s">
        <v>14548</v>
      </c>
      <c r="E83" s="682">
        <v>120</v>
      </c>
      <c r="F83" s="277">
        <f t="shared" si="2"/>
        <v>0</v>
      </c>
      <c r="G83" s="198">
        <f>'ПП-26 ТКРС Унт '!G83+'ПП-26 ТКРС ЗМБ'!G83</f>
        <v>0</v>
      </c>
      <c r="H83" s="181">
        <f>'ПП-26 ТКРС Унт '!H83+'ПП-26 ТКРС ЗМБ'!H83</f>
        <v>0</v>
      </c>
      <c r="I83" s="181">
        <f>'ПП-26 ТКРС Унт '!I83+'ПП-26 ТКРС ЗМБ'!I83</f>
        <v>0</v>
      </c>
      <c r="J83" s="181">
        <f>'ПП-26 ТКРС Унт '!J83+'ПП-26 ТКРС ЗМБ'!J83</f>
        <v>0</v>
      </c>
      <c r="K83" s="181">
        <f>'ПП-26 ТКРС Унт '!K83+'ПП-26 ТКРС ЗМБ'!K83</f>
        <v>0</v>
      </c>
      <c r="L83" s="181">
        <f>'ПП-26 ТКРС Унт '!L83+'ПП-26 ТКРС ЗМБ'!L83</f>
        <v>0</v>
      </c>
      <c r="M83" s="181">
        <f>'ПП-26 ТКРС Унт '!M83+'ПП-26 ТКРС ЗМБ'!M83</f>
        <v>0</v>
      </c>
      <c r="N83" s="181">
        <f>'ПП-26 ТКРС Унт '!N83+'ПП-26 ТКРС ЗМБ'!N83</f>
        <v>0</v>
      </c>
      <c r="O83" s="181">
        <f>'ПП-26 ТКРС Унт '!O83+'ПП-26 ТКРС ЗМБ'!O83</f>
        <v>0</v>
      </c>
      <c r="P83" s="181">
        <f>'ПП-26 ТКРС Унт '!P83+'ПП-26 ТКРС ЗМБ'!P83</f>
        <v>0</v>
      </c>
      <c r="Q83" s="181">
        <f>'ПП-26 ТКРС Унт '!Q83+'ПП-26 ТКРС ЗМБ'!Q83</f>
        <v>0</v>
      </c>
      <c r="R83" s="190">
        <f>'ПП-26 ТКРС Унт '!R83+'ПП-26 ТКРС ЗМБ'!R83</f>
        <v>0</v>
      </c>
      <c r="S83" s="754">
        <v>0</v>
      </c>
      <c r="T83" s="272">
        <f t="shared" si="1"/>
        <v>0</v>
      </c>
      <c r="U83" s="273"/>
      <c r="V83" s="1193"/>
      <c r="W83" s="1134"/>
      <c r="X83" s="787">
        <f>F83</f>
        <v>0</v>
      </c>
      <c r="Y83" s="236"/>
      <c r="Z83" s="805"/>
    </row>
    <row r="84" spans="1:26" ht="16.5" hidden="1" customHeight="1" outlineLevel="1" thickBot="1">
      <c r="A84" s="1392"/>
      <c r="B84" s="1377"/>
      <c r="C84" s="207" t="s">
        <v>14549</v>
      </c>
      <c r="D84" s="1335"/>
      <c r="E84" s="520">
        <f>E66</f>
        <v>0</v>
      </c>
      <c r="F84" s="674">
        <f>SUM(G84:R84)</f>
        <v>0</v>
      </c>
      <c r="G84" s="602">
        <f>'ПП-26 ТКРС Унт '!G84+'ПП-26 ТКРС ЗМБ'!G84</f>
        <v>0</v>
      </c>
      <c r="H84" s="593">
        <f>'ПП-26 ТКРС Унт '!H84+'ПП-26 ТКРС ЗМБ'!H84</f>
        <v>0</v>
      </c>
      <c r="I84" s="593">
        <f>'ПП-26 ТКРС Унт '!I84+'ПП-26 ТКРС ЗМБ'!I84</f>
        <v>0</v>
      </c>
      <c r="J84" s="593">
        <f>'ПП-26 ТКРС Унт '!J84+'ПП-26 ТКРС ЗМБ'!J84</f>
        <v>0</v>
      </c>
      <c r="K84" s="593">
        <f>'ПП-26 ТКРС Унт '!K84+'ПП-26 ТКРС ЗМБ'!K84</f>
        <v>0</v>
      </c>
      <c r="L84" s="593">
        <f>'ПП-26 ТКРС Унт '!L84+'ПП-26 ТКРС ЗМБ'!L84</f>
        <v>0</v>
      </c>
      <c r="M84" s="593">
        <f>'ПП-26 ТКРС Унт '!M84+'ПП-26 ТКРС ЗМБ'!M84</f>
        <v>0</v>
      </c>
      <c r="N84" s="593">
        <f>'ПП-26 ТКРС Унт '!N84+'ПП-26 ТКРС ЗМБ'!N84</f>
        <v>0</v>
      </c>
      <c r="O84" s="593">
        <f>'ПП-26 ТКРС Унт '!O84+'ПП-26 ТКРС ЗМБ'!O84</f>
        <v>0</v>
      </c>
      <c r="P84" s="593">
        <f>'ПП-26 ТКРС Унт '!P84+'ПП-26 ТКРС ЗМБ'!P84</f>
        <v>0</v>
      </c>
      <c r="Q84" s="593">
        <f>'ПП-26 ТКРС Унт '!Q84+'ПП-26 ТКРС ЗМБ'!Q84</f>
        <v>0</v>
      </c>
      <c r="R84" s="603">
        <f>'ПП-26 ТКРС Унт '!R84+'ПП-26 ТКРС ЗМБ'!R84</f>
        <v>0</v>
      </c>
      <c r="S84" s="271">
        <v>0</v>
      </c>
      <c r="T84" s="272">
        <f t="shared" ref="T84:T134" si="3">F84-S84</f>
        <v>0</v>
      </c>
      <c r="U84" s="273"/>
      <c r="V84" s="1193"/>
      <c r="W84" s="1135"/>
      <c r="X84" s="1020" t="e">
        <f>X83/X82</f>
        <v>#DIV/0!</v>
      </c>
      <c r="Z84" s="275"/>
    </row>
    <row r="85" spans="1:26" ht="15.75" hidden="1" customHeight="1">
      <c r="A85" s="1395" t="s">
        <v>14568</v>
      </c>
      <c r="B85" s="1393">
        <v>23</v>
      </c>
      <c r="C85" s="173" t="s">
        <v>77871</v>
      </c>
      <c r="D85" s="1333" t="s">
        <v>14546</v>
      </c>
      <c r="E85" s="932"/>
      <c r="F85" s="270">
        <f t="shared" si="2"/>
        <v>0</v>
      </c>
      <c r="G85" s="601">
        <f>'ПП-26 ТКРС Унт '!G85+'ПП-26 ТКРС ЗМБ'!G85</f>
        <v>0</v>
      </c>
      <c r="H85" s="497">
        <f>'ПП-26 ТКРС Унт '!H85+'ПП-26 ТКРС ЗМБ'!H85</f>
        <v>0</v>
      </c>
      <c r="I85" s="497">
        <f>'ПП-26 ТКРС Унт '!I85+'ПП-26 ТКРС ЗМБ'!I85</f>
        <v>0</v>
      </c>
      <c r="J85" s="497">
        <f>'ПП-26 ТКРС Унт '!J85+'ПП-26 ТКРС ЗМБ'!J85</f>
        <v>0</v>
      </c>
      <c r="K85" s="497">
        <f>'ПП-26 ТКРС Унт '!K85+'ПП-26 ТКРС ЗМБ'!K85</f>
        <v>0</v>
      </c>
      <c r="L85" s="497">
        <f>'ПП-26 ТКРС Унт '!L85+'ПП-26 ТКРС ЗМБ'!L85</f>
        <v>0</v>
      </c>
      <c r="M85" s="497">
        <f>'ПП-26 ТКРС Унт '!M85+'ПП-26 ТКРС ЗМБ'!M85</f>
        <v>0</v>
      </c>
      <c r="N85" s="497">
        <f>'ПП-26 ТКРС Унт '!N85+'ПП-26 ТКРС ЗМБ'!N85</f>
        <v>0</v>
      </c>
      <c r="O85" s="497">
        <f>'ПП-26 ТКРС Унт '!O85+'ПП-26 ТКРС ЗМБ'!O85</f>
        <v>0</v>
      </c>
      <c r="P85" s="497">
        <f>'ПП-26 ТКРС Унт '!P85+'ПП-26 ТКРС ЗМБ'!P85</f>
        <v>0</v>
      </c>
      <c r="Q85" s="497">
        <f>'ПП-26 ТКРС Унт '!Q85+'ПП-26 ТКРС ЗМБ'!Q85</f>
        <v>0</v>
      </c>
      <c r="R85" s="498">
        <f>'ПП-26 ТКРС Унт '!R85+'ПП-26 ТКРС ЗМБ'!R85</f>
        <v>0</v>
      </c>
      <c r="S85" s="819">
        <v>1</v>
      </c>
      <c r="T85" s="272">
        <f t="shared" si="3"/>
        <v>-1</v>
      </c>
      <c r="U85" s="273"/>
      <c r="V85" s="1193"/>
      <c r="W85" s="1134"/>
      <c r="X85" s="500">
        <f>F85</f>
        <v>0</v>
      </c>
      <c r="Z85" s="275"/>
    </row>
    <row r="86" spans="1:26" hidden="1" outlineLevel="1">
      <c r="A86" s="1391"/>
      <c r="B86" s="1376"/>
      <c r="C86" s="178" t="s">
        <v>14547</v>
      </c>
      <c r="D86" s="1334" t="s">
        <v>14548</v>
      </c>
      <c r="E86" s="682" t="e">
        <f>X87</f>
        <v>#DIV/0!</v>
      </c>
      <c r="F86" s="277">
        <f t="shared" ref="F86:F91" si="4">SUM(G86:R86)</f>
        <v>0</v>
      </c>
      <c r="G86" s="198">
        <f>'ПП-26 ТКРС Унт '!G86+'ПП-26 ТКРС ЗМБ'!G86</f>
        <v>0</v>
      </c>
      <c r="H86" s="181">
        <f>'ПП-26 ТКРС Унт '!H86+'ПП-26 ТКРС ЗМБ'!H86</f>
        <v>0</v>
      </c>
      <c r="I86" s="181">
        <f>'ПП-26 ТКРС Унт '!I86+'ПП-26 ТКРС ЗМБ'!I86</f>
        <v>0</v>
      </c>
      <c r="J86" s="181">
        <f>'ПП-26 ТКРС Унт '!J86+'ПП-26 ТКРС ЗМБ'!J86</f>
        <v>0</v>
      </c>
      <c r="K86" s="181">
        <f>'ПП-26 ТКРС Унт '!K86+'ПП-26 ТКРС ЗМБ'!K86</f>
        <v>0</v>
      </c>
      <c r="L86" s="181">
        <f>'ПП-26 ТКРС Унт '!L86+'ПП-26 ТКРС ЗМБ'!L86</f>
        <v>0</v>
      </c>
      <c r="M86" s="181">
        <f>'ПП-26 ТКРС Унт '!M86+'ПП-26 ТКРС ЗМБ'!M86</f>
        <v>0</v>
      </c>
      <c r="N86" s="181">
        <f>'ПП-26 ТКРС Унт '!N86+'ПП-26 ТКРС ЗМБ'!N86</f>
        <v>0</v>
      </c>
      <c r="O86" s="181">
        <f>'ПП-26 ТКРС Унт '!O86+'ПП-26 ТКРС ЗМБ'!O86</f>
        <v>0</v>
      </c>
      <c r="P86" s="181">
        <f>'ПП-26 ТКРС Унт '!P86+'ПП-26 ТКРС ЗМБ'!P86</f>
        <v>0</v>
      </c>
      <c r="Q86" s="181">
        <f>'ПП-26 ТКРС Унт '!Q86+'ПП-26 ТКРС ЗМБ'!Q86</f>
        <v>0</v>
      </c>
      <c r="R86" s="190">
        <f>'ПП-26 ТКРС Унт '!R86+'ПП-26 ТКРС ЗМБ'!R86</f>
        <v>0</v>
      </c>
      <c r="S86" s="754">
        <v>480</v>
      </c>
      <c r="T86" s="272">
        <f t="shared" si="3"/>
        <v>-480</v>
      </c>
      <c r="U86" s="273"/>
      <c r="V86" s="1193"/>
      <c r="W86" s="1134"/>
      <c r="X86" s="787">
        <f>F86</f>
        <v>0</v>
      </c>
      <c r="Z86" s="275"/>
    </row>
    <row r="87" spans="1:26" ht="16.2" hidden="1" outlineLevel="1" thickBot="1">
      <c r="A87" s="1396"/>
      <c r="B87" s="1394"/>
      <c r="C87" s="178" t="s">
        <v>14549</v>
      </c>
      <c r="D87" s="1334"/>
      <c r="E87" s="519">
        <f>E69</f>
        <v>0</v>
      </c>
      <c r="F87" s="670">
        <f t="shared" si="4"/>
        <v>0</v>
      </c>
      <c r="G87" s="602">
        <f>'ПП-26 ТКРС Унт '!G87+'ПП-26 ТКРС ЗМБ'!G87</f>
        <v>0</v>
      </c>
      <c r="H87" s="593">
        <f>'ПП-26 ТКРС Унт '!H87+'ПП-26 ТКРС ЗМБ'!H87</f>
        <v>0</v>
      </c>
      <c r="I87" s="593">
        <f>'ПП-26 ТКРС Унт '!I87+'ПП-26 ТКРС ЗМБ'!I87</f>
        <v>0</v>
      </c>
      <c r="J87" s="593">
        <f>'ПП-26 ТКРС Унт '!J87+'ПП-26 ТКРС ЗМБ'!J87</f>
        <v>0</v>
      </c>
      <c r="K87" s="593">
        <f>'ПП-26 ТКРС Унт '!K87+'ПП-26 ТКРС ЗМБ'!K87</f>
        <v>0</v>
      </c>
      <c r="L87" s="593">
        <f>'ПП-26 ТКРС Унт '!L87+'ПП-26 ТКРС ЗМБ'!L87</f>
        <v>0</v>
      </c>
      <c r="M87" s="593">
        <f>'ПП-26 ТКРС Унт '!M87+'ПП-26 ТКРС ЗМБ'!M87</f>
        <v>0</v>
      </c>
      <c r="N87" s="593">
        <f>'ПП-26 ТКРС Унт '!N87+'ПП-26 ТКРС ЗМБ'!N87</f>
        <v>0</v>
      </c>
      <c r="O87" s="593">
        <f>'ПП-26 ТКРС Унт '!O87+'ПП-26 ТКРС ЗМБ'!O87</f>
        <v>0</v>
      </c>
      <c r="P87" s="593">
        <f>'ПП-26 ТКРС Унт '!P87+'ПП-26 ТКРС ЗМБ'!P87</f>
        <v>0</v>
      </c>
      <c r="Q87" s="593">
        <f>'ПП-26 ТКРС Унт '!Q87+'ПП-26 ТКРС ЗМБ'!Q87</f>
        <v>0</v>
      </c>
      <c r="R87" s="603">
        <f>'ПП-26 ТКРС Унт '!R87+'ПП-26 ТКРС ЗМБ'!R87</f>
        <v>0</v>
      </c>
      <c r="S87" s="271">
        <v>16854.410835381201</v>
      </c>
      <c r="T87" s="272">
        <f t="shared" si="3"/>
        <v>-16854.410835381201</v>
      </c>
      <c r="U87" s="273"/>
      <c r="V87" s="1193"/>
      <c r="W87" s="1135"/>
      <c r="X87" s="1020" t="e">
        <f>X86/X85</f>
        <v>#DIV/0!</v>
      </c>
      <c r="Z87" s="275"/>
    </row>
    <row r="88" spans="1:26" ht="15.75" hidden="1" customHeight="1" outlineLevel="1">
      <c r="A88" s="1385" t="s">
        <v>14568</v>
      </c>
      <c r="B88" s="1397"/>
      <c r="C88" s="1245" t="s">
        <v>14591</v>
      </c>
      <c r="D88" s="1333" t="s">
        <v>14546</v>
      </c>
      <c r="E88" s="675"/>
      <c r="F88" s="270">
        <f t="shared" si="4"/>
        <v>0</v>
      </c>
      <c r="G88" s="601">
        <f>'ПП-26 ТКРС Унт '!G88+'ПП-26 ТКРС ЗМБ'!G88</f>
        <v>0</v>
      </c>
      <c r="H88" s="497">
        <f>'ПП-26 ТКРС Унт '!H88+'ПП-26 ТКРС ЗМБ'!H88</f>
        <v>0</v>
      </c>
      <c r="I88" s="497">
        <f>'ПП-26 ТКРС Унт '!I88+'ПП-26 ТКРС ЗМБ'!I88</f>
        <v>0</v>
      </c>
      <c r="J88" s="497">
        <f>'ПП-26 ТКРС Унт '!J88+'ПП-26 ТКРС ЗМБ'!J88</f>
        <v>0</v>
      </c>
      <c r="K88" s="497">
        <f>'ПП-26 ТКРС Унт '!K88+'ПП-26 ТКРС ЗМБ'!K88</f>
        <v>0</v>
      </c>
      <c r="L88" s="497">
        <f>'ПП-26 ТКРС Унт '!L88+'ПП-26 ТКРС ЗМБ'!L88</f>
        <v>0</v>
      </c>
      <c r="M88" s="497">
        <f>'ПП-26 ТКРС Унт '!M88+'ПП-26 ТКРС ЗМБ'!M88</f>
        <v>0</v>
      </c>
      <c r="N88" s="497">
        <f>'ПП-26 ТКРС Унт '!N88+'ПП-26 ТКРС ЗМБ'!N88</f>
        <v>0</v>
      </c>
      <c r="O88" s="497">
        <f>'ПП-26 ТКРС Унт '!O88+'ПП-26 ТКРС ЗМБ'!O88</f>
        <v>0</v>
      </c>
      <c r="P88" s="497">
        <f>'ПП-26 ТКРС Унт '!P88+'ПП-26 ТКРС ЗМБ'!P88</f>
        <v>0</v>
      </c>
      <c r="Q88" s="497">
        <f>'ПП-26 ТКРС Унт '!Q88+'ПП-26 ТКРС ЗМБ'!Q88</f>
        <v>0</v>
      </c>
      <c r="R88" s="498">
        <f>'ПП-26 ТКРС Унт '!R88+'ПП-26 ТКРС ЗМБ'!R88</f>
        <v>0</v>
      </c>
      <c r="S88" s="819">
        <v>117.334</v>
      </c>
      <c r="T88" s="272"/>
      <c r="U88" s="273"/>
      <c r="V88" s="1193"/>
      <c r="W88" s="1135"/>
      <c r="X88" s="500"/>
      <c r="Z88" s="275"/>
    </row>
    <row r="89" spans="1:26" hidden="1" outlineLevel="1">
      <c r="A89" s="1385"/>
      <c r="B89" s="1397"/>
      <c r="C89" s="398" t="s">
        <v>14547</v>
      </c>
      <c r="D89" s="1334" t="s">
        <v>14548</v>
      </c>
      <c r="E89" s="661"/>
      <c r="F89" s="277">
        <f t="shared" si="4"/>
        <v>0</v>
      </c>
      <c r="G89" s="198">
        <f>'ПП-26 ТКРС Унт '!G89+'ПП-26 ТКРС ЗМБ'!G89</f>
        <v>0</v>
      </c>
      <c r="H89" s="181">
        <f>'ПП-26 ТКРС Унт '!H89+'ПП-26 ТКРС ЗМБ'!H89</f>
        <v>0</v>
      </c>
      <c r="I89" s="181">
        <f>'ПП-26 ТКРС Унт '!I89+'ПП-26 ТКРС ЗМБ'!I89</f>
        <v>0</v>
      </c>
      <c r="J89" s="181">
        <f>'ПП-26 ТКРС Унт '!J89+'ПП-26 ТКРС ЗМБ'!J89</f>
        <v>0</v>
      </c>
      <c r="K89" s="181">
        <f>'ПП-26 ТКРС Унт '!K89+'ПП-26 ТКРС ЗМБ'!K89</f>
        <v>0</v>
      </c>
      <c r="L89" s="181">
        <f>'ПП-26 ТКРС Унт '!L89+'ПП-26 ТКРС ЗМБ'!L89</f>
        <v>0</v>
      </c>
      <c r="M89" s="181">
        <f>'ПП-26 ТКРС Унт '!M89+'ПП-26 ТКРС ЗМБ'!M89</f>
        <v>0</v>
      </c>
      <c r="N89" s="181">
        <f>'ПП-26 ТКРС Унт '!N89+'ПП-26 ТКРС ЗМБ'!N89</f>
        <v>0</v>
      </c>
      <c r="O89" s="181">
        <f>'ПП-26 ТКРС Унт '!O89+'ПП-26 ТКРС ЗМБ'!O89</f>
        <v>0</v>
      </c>
      <c r="P89" s="181">
        <f>'ПП-26 ТКРС Унт '!P89+'ПП-26 ТКРС ЗМБ'!P89</f>
        <v>0</v>
      </c>
      <c r="Q89" s="181">
        <f>'ПП-26 ТКРС Унт '!Q89+'ПП-26 ТКРС ЗМБ'!Q89</f>
        <v>0</v>
      </c>
      <c r="R89" s="190">
        <f>'ПП-26 ТКРС Унт '!R89+'ПП-26 ТКРС ЗМБ'!R89</f>
        <v>0</v>
      </c>
      <c r="S89" s="754">
        <v>480</v>
      </c>
      <c r="T89" s="272"/>
      <c r="U89" s="273"/>
      <c r="V89" s="1193"/>
      <c r="W89" s="1135"/>
      <c r="X89" s="787"/>
      <c r="Z89" s="275"/>
    </row>
    <row r="90" spans="1:26" ht="16.2" hidden="1" outlineLevel="1" thickBot="1">
      <c r="A90" s="1385"/>
      <c r="B90" s="1397"/>
      <c r="C90" s="413" t="s">
        <v>14597</v>
      </c>
      <c r="D90" s="1335"/>
      <c r="E90" s="935"/>
      <c r="F90" s="670">
        <f t="shared" si="4"/>
        <v>0</v>
      </c>
      <c r="G90" s="613">
        <f>'ПП-26 ТКРС Унт '!G90+'ПП-26 ТКРС ЗМБ'!G90</f>
        <v>0</v>
      </c>
      <c r="H90" s="614">
        <f>'ПП-26 ТКРС Унт '!H90+'ПП-26 ТКРС ЗМБ'!H90</f>
        <v>0</v>
      </c>
      <c r="I90" s="614">
        <f>'ПП-26 ТКРС Унт '!I90+'ПП-26 ТКРС ЗМБ'!I90</f>
        <v>0</v>
      </c>
      <c r="J90" s="614">
        <f>'ПП-26 ТКРС Унт '!J90+'ПП-26 ТКРС ЗМБ'!J90</f>
        <v>0</v>
      </c>
      <c r="K90" s="614">
        <f>'ПП-26 ТКРС Унт '!K90+'ПП-26 ТКРС ЗМБ'!K90</f>
        <v>0</v>
      </c>
      <c r="L90" s="614">
        <f>'ПП-26 ТКРС Унт '!L90+'ПП-26 ТКРС ЗМБ'!L90</f>
        <v>0</v>
      </c>
      <c r="M90" s="614">
        <f>'ПП-26 ТКРС Унт '!M90+'ПП-26 ТКРС ЗМБ'!M90</f>
        <v>0</v>
      </c>
      <c r="N90" s="614">
        <f>'ПП-26 ТКРС Унт '!N90+'ПП-26 ТКРС ЗМБ'!N90</f>
        <v>0</v>
      </c>
      <c r="O90" s="614">
        <f>'ПП-26 ТКРС Унт '!O90+'ПП-26 ТКРС ЗМБ'!O90</f>
        <v>0</v>
      </c>
      <c r="P90" s="614">
        <f>'ПП-26 ТКРС Унт '!P90+'ПП-26 ТКРС ЗМБ'!P90</f>
        <v>0</v>
      </c>
      <c r="Q90" s="614">
        <f>'ПП-26 ТКРС Унт '!Q90+'ПП-26 ТКРС ЗМБ'!Q90</f>
        <v>0</v>
      </c>
      <c r="R90" s="618">
        <f>'ПП-26 ТКРС Унт '!R90+'ПП-26 ТКРС ЗМБ'!R90</f>
        <v>0</v>
      </c>
      <c r="S90" s="271">
        <v>1334.2944</v>
      </c>
      <c r="T90" s="272"/>
      <c r="U90" s="273"/>
      <c r="V90" s="1193"/>
      <c r="W90" s="1135"/>
      <c r="X90" s="1020"/>
      <c r="Z90" s="275"/>
    </row>
    <row r="91" spans="1:26" ht="15.75" hidden="1" customHeight="1">
      <c r="A91" s="1386" t="s">
        <v>14568</v>
      </c>
      <c r="B91" s="1375">
        <v>24</v>
      </c>
      <c r="C91" s="211" t="s">
        <v>14598</v>
      </c>
      <c r="D91" s="1334" t="s">
        <v>14546</v>
      </c>
      <c r="E91" s="1155">
        <f>E85</f>
        <v>0</v>
      </c>
      <c r="F91" s="676">
        <f t="shared" si="4"/>
        <v>0</v>
      </c>
      <c r="G91" s="599">
        <f>'ПП-26 ТКРС Унт '!G91+'ПП-26 ТКРС ЗМБ'!G91</f>
        <v>0</v>
      </c>
      <c r="H91" s="192">
        <f>'ПП-26 ТКРС Унт '!H91+'ПП-26 ТКРС ЗМБ'!H91</f>
        <v>0</v>
      </c>
      <c r="I91" s="192">
        <f>'ПП-26 ТКРС Унт '!I91+'ПП-26 ТКРС ЗМБ'!I91</f>
        <v>0</v>
      </c>
      <c r="J91" s="192">
        <f>'ПП-26 ТКРС Унт '!J91+'ПП-26 ТКРС ЗМБ'!J91</f>
        <v>0</v>
      </c>
      <c r="K91" s="192">
        <f>'ПП-26 ТКРС Унт '!K91+'ПП-26 ТКРС ЗМБ'!K91</f>
        <v>0</v>
      </c>
      <c r="L91" s="192">
        <f>'ПП-26 ТКРС Унт '!L91+'ПП-26 ТКРС ЗМБ'!L91</f>
        <v>0</v>
      </c>
      <c r="M91" s="192">
        <f>'ПП-26 ТКРС Унт '!M91+'ПП-26 ТКРС ЗМБ'!M91</f>
        <v>0</v>
      </c>
      <c r="N91" s="192">
        <f>'ПП-26 ТКРС Унт '!N91+'ПП-26 ТКРС ЗМБ'!N91</f>
        <v>0</v>
      </c>
      <c r="O91" s="192">
        <f>'ПП-26 ТКРС Унт '!O91+'ПП-26 ТКРС ЗМБ'!O91</f>
        <v>0</v>
      </c>
      <c r="P91" s="192">
        <f>'ПП-26 ТКРС Унт '!P91+'ПП-26 ТКРС ЗМБ'!P91</f>
        <v>0</v>
      </c>
      <c r="Q91" s="192">
        <f>'ПП-26 ТКРС Унт '!Q91+'ПП-26 ТКРС ЗМБ'!Q91</f>
        <v>0</v>
      </c>
      <c r="R91" s="494">
        <f>'ПП-26 ТКРС Унт '!R91+'ПП-26 ТКРС ЗМБ'!R91</f>
        <v>0</v>
      </c>
      <c r="S91" s="819">
        <v>70</v>
      </c>
      <c r="T91" s="272">
        <f t="shared" si="3"/>
        <v>-70</v>
      </c>
      <c r="U91" s="273"/>
      <c r="V91" s="1193"/>
      <c r="W91" s="1134"/>
      <c r="X91" s="500">
        <f>F91</f>
        <v>0</v>
      </c>
      <c r="Z91" s="275"/>
    </row>
    <row r="92" spans="1:26" hidden="1" outlineLevel="1">
      <c r="A92" s="1391"/>
      <c r="B92" s="1376"/>
      <c r="C92" s="178" t="s">
        <v>14547</v>
      </c>
      <c r="D92" s="1334" t="s">
        <v>14548</v>
      </c>
      <c r="E92" s="682" t="e">
        <f>X93</f>
        <v>#DIV/0!</v>
      </c>
      <c r="F92" s="277">
        <f>SUM(G92:R92)</f>
        <v>0</v>
      </c>
      <c r="G92" s="198">
        <f>'ПП-26 ТКРС Унт '!G92+'ПП-26 ТКРС ЗМБ'!G92</f>
        <v>0</v>
      </c>
      <c r="H92" s="181">
        <f>'ПП-26 ТКРС Унт '!H92+'ПП-26 ТКРС ЗМБ'!H92</f>
        <v>0</v>
      </c>
      <c r="I92" s="181">
        <f>'ПП-26 ТКРС Унт '!I92+'ПП-26 ТКРС ЗМБ'!I92</f>
        <v>0</v>
      </c>
      <c r="J92" s="181">
        <f>'ПП-26 ТКРС Унт '!J92+'ПП-26 ТКРС ЗМБ'!J92</f>
        <v>0</v>
      </c>
      <c r="K92" s="181">
        <f>'ПП-26 ТКРС Унт '!K92+'ПП-26 ТКРС ЗМБ'!K92</f>
        <v>0</v>
      </c>
      <c r="L92" s="181">
        <f>'ПП-26 ТКРС Унт '!L92+'ПП-26 ТКРС ЗМБ'!L92</f>
        <v>0</v>
      </c>
      <c r="M92" s="181">
        <f>'ПП-26 ТКРС Унт '!M92+'ПП-26 ТКРС ЗМБ'!M92</f>
        <v>0</v>
      </c>
      <c r="N92" s="181">
        <f>'ПП-26 ТКРС Унт '!N92+'ПП-26 ТКРС ЗМБ'!N92</f>
        <v>0</v>
      </c>
      <c r="O92" s="181">
        <f>'ПП-26 ТКРС Унт '!O92+'ПП-26 ТКРС ЗМБ'!O92</f>
        <v>0</v>
      </c>
      <c r="P92" s="181">
        <f>'ПП-26 ТКРС Унт '!P92+'ПП-26 ТКРС ЗМБ'!P92</f>
        <v>0</v>
      </c>
      <c r="Q92" s="181">
        <f>'ПП-26 ТКРС Унт '!Q92+'ПП-26 ТКРС ЗМБ'!Q92</f>
        <v>0</v>
      </c>
      <c r="R92" s="190">
        <f>'ПП-26 ТКРС Унт '!R92+'ПП-26 ТКРС ЗМБ'!R92</f>
        <v>0</v>
      </c>
      <c r="S92" s="754">
        <v>8310</v>
      </c>
      <c r="T92" s="272">
        <f t="shared" si="3"/>
        <v>-8310</v>
      </c>
      <c r="U92" s="273"/>
      <c r="V92" s="1193"/>
      <c r="W92" s="1134"/>
      <c r="X92" s="787">
        <f>F92</f>
        <v>0</v>
      </c>
      <c r="Z92" s="275"/>
    </row>
    <row r="93" spans="1:26" ht="16.2" hidden="1" outlineLevel="1" thickBot="1">
      <c r="A93" s="1392"/>
      <c r="B93" s="1377"/>
      <c r="C93" s="207" t="s">
        <v>14549</v>
      </c>
      <c r="D93" s="1335"/>
      <c r="E93" s="520">
        <f>E72</f>
        <v>0</v>
      </c>
      <c r="F93" s="674">
        <f>SUM(G93:R93)</f>
        <v>0</v>
      </c>
      <c r="G93" s="602">
        <f>'ПП-26 ТКРС Унт '!G93+'ПП-26 ТКРС ЗМБ'!G93</f>
        <v>0</v>
      </c>
      <c r="H93" s="593">
        <f>'ПП-26 ТКРС Унт '!H93+'ПП-26 ТКРС ЗМБ'!H93</f>
        <v>0</v>
      </c>
      <c r="I93" s="593">
        <f>'ПП-26 ТКРС Унт '!I93+'ПП-26 ТКРС ЗМБ'!I93</f>
        <v>0</v>
      </c>
      <c r="J93" s="593">
        <f>'ПП-26 ТКРС Унт '!J93+'ПП-26 ТКРС ЗМБ'!J93</f>
        <v>0</v>
      </c>
      <c r="K93" s="593">
        <f>'ПП-26 ТКРС Унт '!K93+'ПП-26 ТКРС ЗМБ'!K93</f>
        <v>0</v>
      </c>
      <c r="L93" s="593">
        <f>'ПП-26 ТКРС Унт '!L93+'ПП-26 ТКРС ЗМБ'!L93</f>
        <v>0</v>
      </c>
      <c r="M93" s="593">
        <f>'ПП-26 ТКРС Унт '!M93+'ПП-26 ТКРС ЗМБ'!M93</f>
        <v>0</v>
      </c>
      <c r="N93" s="593">
        <f>'ПП-26 ТКРС Унт '!N93+'ПП-26 ТКРС ЗМБ'!N93</f>
        <v>0</v>
      </c>
      <c r="O93" s="593">
        <f>'ПП-26 ТКРС Унт '!O93+'ПП-26 ТКРС ЗМБ'!O93</f>
        <v>0</v>
      </c>
      <c r="P93" s="593">
        <f>'ПП-26 ТКРС Унт '!P93+'ПП-26 ТКРС ЗМБ'!P93</f>
        <v>0</v>
      </c>
      <c r="Q93" s="593">
        <f>'ПП-26 ТКРС Унт '!Q93+'ПП-26 ТКРС ЗМБ'!Q93</f>
        <v>0</v>
      </c>
      <c r="R93" s="603">
        <f>'ПП-26 ТКРС Унт '!R93+'ПП-26 ТКРС ЗМБ'!R93</f>
        <v>0</v>
      </c>
      <c r="S93" s="271">
        <v>80220.888719999988</v>
      </c>
      <c r="T93" s="272">
        <f t="shared" si="3"/>
        <v>-80220.888719999988</v>
      </c>
      <c r="U93" s="273"/>
      <c r="V93" s="1193"/>
      <c r="W93" s="1135"/>
      <c r="X93" s="788" t="e">
        <f>X92/X91</f>
        <v>#DIV/0!</v>
      </c>
      <c r="Z93" s="275"/>
    </row>
    <row r="94" spans="1:26" hidden="1" outlineLevel="1">
      <c r="A94" s="1384" t="s">
        <v>14569</v>
      </c>
      <c r="B94" s="1393">
        <v>25</v>
      </c>
      <c r="C94" s="282" t="s">
        <v>14508</v>
      </c>
      <c r="D94" s="1333" t="s">
        <v>14558</v>
      </c>
      <c r="E94" s="677"/>
      <c r="F94" s="678">
        <f>F95/24</f>
        <v>0</v>
      </c>
      <c r="G94" s="606">
        <f>'ПП-26 ТКРС Унт '!G94+'ПП-26 ТКРС ЗМБ'!G94</f>
        <v>0</v>
      </c>
      <c r="H94" s="607">
        <f>'ПП-26 ТКРС Унт '!H94+'ПП-26 ТКРС ЗМБ'!H94</f>
        <v>0</v>
      </c>
      <c r="I94" s="607">
        <f>'ПП-26 ТКРС Унт '!I94+'ПП-26 ТКРС ЗМБ'!I94</f>
        <v>0</v>
      </c>
      <c r="J94" s="607">
        <f>'ПП-26 ТКРС Унт '!J94+'ПП-26 ТКРС ЗМБ'!J94</f>
        <v>0</v>
      </c>
      <c r="K94" s="607">
        <f>'ПП-26 ТКРС Унт '!K94+'ПП-26 ТКРС ЗМБ'!K94</f>
        <v>0</v>
      </c>
      <c r="L94" s="607">
        <f>'ПП-26 ТКРС Унт '!L94+'ПП-26 ТКРС ЗМБ'!L94</f>
        <v>0</v>
      </c>
      <c r="M94" s="607">
        <f>'ПП-26 ТКРС Унт '!M94+'ПП-26 ТКРС ЗМБ'!M94</f>
        <v>0</v>
      </c>
      <c r="N94" s="607">
        <f>'ПП-26 ТКРС Унт '!N94+'ПП-26 ТКРС ЗМБ'!N94</f>
        <v>0</v>
      </c>
      <c r="O94" s="607">
        <f>'ПП-26 ТКРС Унт '!O94+'ПП-26 ТКРС ЗМБ'!O94</f>
        <v>0</v>
      </c>
      <c r="P94" s="608">
        <f>'ПП-26 ТКРС Унт '!P94+'ПП-26 ТКРС ЗМБ'!P94</f>
        <v>0</v>
      </c>
      <c r="Q94" s="608">
        <f>'ПП-26 ТКРС Унт '!Q94+'ПП-26 ТКРС ЗМБ'!Q94</f>
        <v>0</v>
      </c>
      <c r="R94" s="619">
        <f>'ПП-26 ТКРС Унт '!R94+'ПП-26 ТКРС ЗМБ'!R94</f>
        <v>0</v>
      </c>
      <c r="S94" s="820">
        <v>0</v>
      </c>
      <c r="T94" s="272">
        <f t="shared" si="3"/>
        <v>0</v>
      </c>
      <c r="U94" s="273"/>
      <c r="V94" s="1193"/>
      <c r="W94" s="1135"/>
      <c r="X94" s="1137"/>
      <c r="Y94" s="680"/>
    </row>
    <row r="95" spans="1:26" hidden="1" outlineLevel="1">
      <c r="A95" s="1385"/>
      <c r="B95" s="1376"/>
      <c r="C95" s="178" t="s">
        <v>14559</v>
      </c>
      <c r="D95" s="1334" t="s">
        <v>14548</v>
      </c>
      <c r="E95" s="681"/>
      <c r="F95" s="682">
        <f>SUM(G95:R95)</f>
        <v>0</v>
      </c>
      <c r="G95" s="683">
        <f>'ПП-26 ТКРС Унт '!G95+'ПП-26 ТКРС ЗМБ'!G95</f>
        <v>0</v>
      </c>
      <c r="H95" s="684">
        <f>'ПП-26 ТКРС Унт '!H95+'ПП-26 ТКРС ЗМБ'!H95</f>
        <v>0</v>
      </c>
      <c r="I95" s="181">
        <f>'ПП-26 ТКРС Унт '!I95+'ПП-26 ТКРС ЗМБ'!I95</f>
        <v>0</v>
      </c>
      <c r="J95" s="181">
        <f>'ПП-26 ТКРС Унт '!J95+'ПП-26 ТКРС ЗМБ'!J95</f>
        <v>0</v>
      </c>
      <c r="K95" s="181">
        <f>'ПП-26 ТКРС Унт '!K95+'ПП-26 ТКРС ЗМБ'!K95</f>
        <v>0</v>
      </c>
      <c r="L95" s="181">
        <f>'ПП-26 ТКРС Унт '!L95+'ПП-26 ТКРС ЗМБ'!L95</f>
        <v>0</v>
      </c>
      <c r="M95" s="181">
        <f>'ПП-26 ТКРС Унт '!M95+'ПП-26 ТКРС ЗМБ'!M95</f>
        <v>0</v>
      </c>
      <c r="N95" s="181">
        <f>'ПП-26 ТКРС Унт '!N95+'ПП-26 ТКРС ЗМБ'!N95</f>
        <v>0</v>
      </c>
      <c r="O95" s="181">
        <f>'ПП-26 ТКРС Унт '!O95+'ПП-26 ТКРС ЗМБ'!O95</f>
        <v>0</v>
      </c>
      <c r="P95" s="181">
        <f>'ПП-26 ТКРС Унт '!P95+'ПП-26 ТКРС ЗМБ'!P95</f>
        <v>0</v>
      </c>
      <c r="Q95" s="181">
        <f>'ПП-26 ТКРС Унт '!Q95+'ПП-26 ТКРС ЗМБ'!Q95</f>
        <v>0</v>
      </c>
      <c r="R95" s="190">
        <f>'ПП-26 ТКРС Унт '!R95+'ПП-26 ТКРС ЗМБ'!R95</f>
        <v>0</v>
      </c>
      <c r="S95" s="652">
        <v>0</v>
      </c>
      <c r="T95" s="272">
        <f t="shared" si="3"/>
        <v>0</v>
      </c>
      <c r="U95" s="273"/>
      <c r="V95" s="1193"/>
      <c r="W95" s="1135"/>
      <c r="X95" s="1137"/>
    </row>
    <row r="96" spans="1:26" ht="16.2" hidden="1" outlineLevel="1" thickBot="1">
      <c r="A96" s="1386"/>
      <c r="B96" s="1377"/>
      <c r="C96" s="185" t="s">
        <v>14549</v>
      </c>
      <c r="D96" s="283">
        <v>0.5</v>
      </c>
      <c r="E96" s="953"/>
      <c r="F96" s="685">
        <f>SUM(G96:R96)</f>
        <v>0</v>
      </c>
      <c r="G96" s="602">
        <f>'ПП-26 ТКРС Унт '!G96+'ПП-26 ТКРС ЗМБ'!G96</f>
        <v>0</v>
      </c>
      <c r="H96" s="593">
        <f>'ПП-26 ТКРС Унт '!H96+'ПП-26 ТКРС ЗМБ'!H96</f>
        <v>0</v>
      </c>
      <c r="I96" s="593">
        <f>'ПП-26 ТКРС Унт '!I96+'ПП-26 ТКРС ЗМБ'!I96</f>
        <v>0</v>
      </c>
      <c r="J96" s="593">
        <f>'ПП-26 ТКРС Унт '!J96+'ПП-26 ТКРС ЗМБ'!J96</f>
        <v>0</v>
      </c>
      <c r="K96" s="593">
        <f>'ПП-26 ТКРС Унт '!K96+'ПП-26 ТКРС ЗМБ'!K96</f>
        <v>0</v>
      </c>
      <c r="L96" s="593">
        <f>'ПП-26 ТКРС Унт '!L96+'ПП-26 ТКРС ЗМБ'!L96</f>
        <v>0</v>
      </c>
      <c r="M96" s="593">
        <f>'ПП-26 ТКРС Унт '!M96+'ПП-26 ТКРС ЗМБ'!M96</f>
        <v>0</v>
      </c>
      <c r="N96" s="593">
        <f>'ПП-26 ТКРС Унт '!N96+'ПП-26 ТКРС ЗМБ'!N96</f>
        <v>0</v>
      </c>
      <c r="O96" s="593">
        <f>'ПП-26 ТКРС Унт '!O96+'ПП-26 ТКРС ЗМБ'!O96</f>
        <v>0</v>
      </c>
      <c r="P96" s="593">
        <f>'ПП-26 ТКРС Унт '!P96+'ПП-26 ТКРС ЗМБ'!P96</f>
        <v>0</v>
      </c>
      <c r="Q96" s="593">
        <f>'ПП-26 ТКРС Унт '!Q96+'ПП-26 ТКРС ЗМБ'!Q96</f>
        <v>0</v>
      </c>
      <c r="R96" s="603">
        <f>'ПП-26 ТКРС Унт '!R96+'ПП-26 ТКРС ЗМБ'!R96</f>
        <v>0</v>
      </c>
      <c r="S96" s="474">
        <v>0</v>
      </c>
      <c r="T96" s="272">
        <f t="shared" si="3"/>
        <v>0</v>
      </c>
      <c r="U96" s="273"/>
      <c r="V96" s="1193"/>
      <c r="W96" s="1135"/>
      <c r="X96" s="1137"/>
    </row>
    <row r="97" spans="1:25" ht="31.5" hidden="1" customHeight="1" outlineLevel="1">
      <c r="A97" s="1384" t="s">
        <v>14569</v>
      </c>
      <c r="B97" s="1393">
        <v>26</v>
      </c>
      <c r="C97" s="282" t="s">
        <v>14560</v>
      </c>
      <c r="D97" s="1333" t="s">
        <v>14558</v>
      </c>
      <c r="E97" s="677"/>
      <c r="F97" s="678">
        <f>F98/24</f>
        <v>0</v>
      </c>
      <c r="G97" s="609">
        <f>'ПП-26 ТКРС Унт '!G97+'ПП-26 ТКРС ЗМБ'!G97</f>
        <v>0</v>
      </c>
      <c r="H97" s="610">
        <f>'ПП-26 ТКРС Унт '!H97+'ПП-26 ТКРС ЗМБ'!H97</f>
        <v>0</v>
      </c>
      <c r="I97" s="610">
        <f>'ПП-26 ТКРС Унт '!I97+'ПП-26 ТКРС ЗМБ'!I97</f>
        <v>0</v>
      </c>
      <c r="J97" s="610">
        <f>'ПП-26 ТКРС Унт '!J97+'ПП-26 ТКРС ЗМБ'!J97</f>
        <v>0</v>
      </c>
      <c r="K97" s="610">
        <f>'ПП-26 ТКРС Унт '!K97+'ПП-26 ТКРС ЗМБ'!K97</f>
        <v>0</v>
      </c>
      <c r="L97" s="610">
        <f>'ПП-26 ТКРС Унт '!L97+'ПП-26 ТКРС ЗМБ'!L97</f>
        <v>0</v>
      </c>
      <c r="M97" s="610">
        <f>'ПП-26 ТКРС Унт '!M97+'ПП-26 ТКРС ЗМБ'!M97</f>
        <v>0</v>
      </c>
      <c r="N97" s="610">
        <f>'ПП-26 ТКРС Унт '!N97+'ПП-26 ТКРС ЗМБ'!N97</f>
        <v>0</v>
      </c>
      <c r="O97" s="610">
        <f>'ПП-26 ТКРС Унт '!O97+'ПП-26 ТКРС ЗМБ'!O97</f>
        <v>0</v>
      </c>
      <c r="P97" s="532">
        <f>'ПП-26 ТКРС Унт '!P97+'ПП-26 ТКРС ЗМБ'!P97</f>
        <v>0</v>
      </c>
      <c r="Q97" s="532">
        <f>'ПП-26 ТКРС Унт '!Q97+'ПП-26 ТКРС ЗМБ'!Q97</f>
        <v>0</v>
      </c>
      <c r="R97" s="533">
        <f>'ПП-26 ТКРС Унт '!R97+'ПП-26 ТКРС ЗМБ'!R97</f>
        <v>0</v>
      </c>
      <c r="S97" s="820">
        <v>0</v>
      </c>
      <c r="T97" s="272">
        <f t="shared" si="3"/>
        <v>0</v>
      </c>
      <c r="U97" s="273"/>
      <c r="V97" s="1193"/>
      <c r="W97" s="1135"/>
      <c r="X97" s="1137"/>
    </row>
    <row r="98" spans="1:25" ht="16.2" hidden="1" outlineLevel="1" thickBot="1">
      <c r="A98" s="1385"/>
      <c r="B98" s="1376"/>
      <c r="C98" s="178" t="s">
        <v>14559</v>
      </c>
      <c r="D98" s="1334" t="s">
        <v>14548</v>
      </c>
      <c r="E98" s="681"/>
      <c r="F98" s="682">
        <f>SUM(G98:R98)</f>
        <v>0</v>
      </c>
      <c r="G98" s="198">
        <f>'ПП-26 ТКРС Унт '!G98+'ПП-26 ТКРС ЗМБ'!G98</f>
        <v>0</v>
      </c>
      <c r="H98" s="181">
        <f>'ПП-26 ТКРС Унт '!H98+'ПП-26 ТКРС ЗМБ'!H98</f>
        <v>0</v>
      </c>
      <c r="I98" s="181">
        <f>'ПП-26 ТКРС Унт '!I98+'ПП-26 ТКРС ЗМБ'!I98</f>
        <v>0</v>
      </c>
      <c r="J98" s="949">
        <f>'ПП-26 ТКРС Унт '!J98+'ПП-26 ТКРС ЗМБ'!J98</f>
        <v>0</v>
      </c>
      <c r="K98" s="949">
        <f>'ПП-26 ТКРС Унт '!K98+'ПП-26 ТКРС ЗМБ'!K98</f>
        <v>0</v>
      </c>
      <c r="L98" s="949">
        <f>'ПП-26 ТКРС Унт '!L98+'ПП-26 ТКРС ЗМБ'!L98</f>
        <v>0</v>
      </c>
      <c r="M98" s="949">
        <f>'ПП-26 ТКРС Унт '!M98+'ПП-26 ТКРС ЗМБ'!M98</f>
        <v>0</v>
      </c>
      <c r="N98" s="949">
        <f>'ПП-26 ТКРС Унт '!N98+'ПП-26 ТКРС ЗМБ'!N98</f>
        <v>0</v>
      </c>
      <c r="O98" s="949">
        <f>'ПП-26 ТКРС Унт '!O98+'ПП-26 ТКРС ЗМБ'!O98</f>
        <v>0</v>
      </c>
      <c r="P98" s="949">
        <f>'ПП-26 ТКРС Унт '!P98+'ПП-26 ТКРС ЗМБ'!P98</f>
        <v>0</v>
      </c>
      <c r="Q98" s="949">
        <f>'ПП-26 ТКРС Унт '!Q98+'ПП-26 ТКРС ЗМБ'!Q98</f>
        <v>0</v>
      </c>
      <c r="R98" s="954">
        <f>'ПП-26 ТКРС Унт '!R98+'ПП-26 ТКРС ЗМБ'!R98</f>
        <v>0</v>
      </c>
      <c r="S98" s="652">
        <v>0</v>
      </c>
      <c r="T98" s="272">
        <f t="shared" si="3"/>
        <v>0</v>
      </c>
      <c r="U98" s="273"/>
      <c r="V98" s="1193"/>
      <c r="W98" s="1135"/>
      <c r="X98" s="1137"/>
    </row>
    <row r="99" spans="1:25" ht="16.2" hidden="1" outlineLevel="1" thickBot="1">
      <c r="A99" s="1390"/>
      <c r="B99" s="1377"/>
      <c r="C99" s="207" t="s">
        <v>14549</v>
      </c>
      <c r="D99" s="284">
        <v>0.33</v>
      </c>
      <c r="E99" s="952"/>
      <c r="F99" s="686">
        <f>SUM(G99:R99)</f>
        <v>0</v>
      </c>
      <c r="G99" s="613">
        <f>'ПП-26 ТКРС Унт '!G99+'ПП-26 ТКРС ЗМБ'!G99</f>
        <v>0</v>
      </c>
      <c r="H99" s="614">
        <f>'ПП-26 ТКРС Унт '!H99+'ПП-26 ТКРС ЗМБ'!H99</f>
        <v>0</v>
      </c>
      <c r="I99" s="614">
        <f>'ПП-26 ТКРС Унт '!I99+'ПП-26 ТКРС ЗМБ'!I99</f>
        <v>0</v>
      </c>
      <c r="J99" s="955">
        <f>'ПП-26 ТКРС Унт '!J99+'ПП-26 ТКРС ЗМБ'!J99</f>
        <v>0</v>
      </c>
      <c r="K99" s="955">
        <f>'ПП-26 ТКРС Унт '!K99+'ПП-26 ТКРС ЗМБ'!K99</f>
        <v>0</v>
      </c>
      <c r="L99" s="955">
        <f>'ПП-26 ТКРС Унт '!L99+'ПП-26 ТКРС ЗМБ'!L99</f>
        <v>0</v>
      </c>
      <c r="M99" s="955">
        <f>'ПП-26 ТКРС Унт '!M99+'ПП-26 ТКРС ЗМБ'!M99</f>
        <v>0</v>
      </c>
      <c r="N99" s="955">
        <f>'ПП-26 ТКРС Унт '!N99+'ПП-26 ТКРС ЗМБ'!N99</f>
        <v>0</v>
      </c>
      <c r="O99" s="955">
        <f>'ПП-26 ТКРС Унт '!O99+'ПП-26 ТКРС ЗМБ'!O99</f>
        <v>0</v>
      </c>
      <c r="P99" s="955">
        <f>'ПП-26 ТКРС Унт '!P99+'ПП-26 ТКРС ЗМБ'!P99</f>
        <v>0</v>
      </c>
      <c r="Q99" s="955">
        <f>'ПП-26 ТКРС Унт '!Q99+'ПП-26 ТКРС ЗМБ'!Q99</f>
        <v>0</v>
      </c>
      <c r="R99" s="956">
        <f>'ПП-26 ТКРС Унт '!R99+'ПП-26 ТКРС ЗМБ'!R99</f>
        <v>0</v>
      </c>
      <c r="S99" s="474">
        <v>0</v>
      </c>
      <c r="T99" s="272">
        <f t="shared" si="3"/>
        <v>0</v>
      </c>
      <c r="U99" s="273"/>
      <c r="V99" s="1193"/>
      <c r="W99" s="1135"/>
      <c r="X99" s="363" t="s">
        <v>14555</v>
      </c>
    </row>
    <row r="100" spans="1:25" s="215" customFormat="1" hidden="1">
      <c r="A100" s="1381" t="s">
        <v>14571</v>
      </c>
      <c r="B100" s="1378"/>
      <c r="C100" s="1317" t="s">
        <v>14572</v>
      </c>
      <c r="D100" s="224" t="s">
        <v>14546</v>
      </c>
      <c r="E100" s="672"/>
      <c r="F100" s="672">
        <f>SUM(G100:R100)</f>
        <v>15</v>
      </c>
      <c r="G100" s="627">
        <f>'ПП-26 ТКРС Унт '!G100+'ПП-26 ТКРС ЗМБ'!G100</f>
        <v>2</v>
      </c>
      <c r="H100" s="628">
        <f>'ПП-26 ТКРС Унт '!H100+'ПП-26 ТКРС ЗМБ'!H100</f>
        <v>2</v>
      </c>
      <c r="I100" s="628">
        <f>'ПП-26 ТКРС Унт '!I100+'ПП-26 ТКРС ЗМБ'!I100</f>
        <v>2</v>
      </c>
      <c r="J100" s="628">
        <f>'ПП-26 ТКРС Унт '!J100+'ПП-26 ТКРС ЗМБ'!J100</f>
        <v>2</v>
      </c>
      <c r="K100" s="628">
        <f>'ПП-26 ТКРС Унт '!K100+'ПП-26 ТКРС ЗМБ'!K100</f>
        <v>1</v>
      </c>
      <c r="L100" s="628">
        <f>'ПП-26 ТКРС Унт '!L100+'ПП-26 ТКРС ЗМБ'!L100</f>
        <v>1</v>
      </c>
      <c r="M100" s="628">
        <f>'ПП-26 ТКРС Унт '!M100+'ПП-26 ТКРС ЗМБ'!M100</f>
        <v>1</v>
      </c>
      <c r="N100" s="628">
        <f>'ПП-26 ТКРС Унт '!N100+'ПП-26 ТКРС ЗМБ'!N100</f>
        <v>1</v>
      </c>
      <c r="O100" s="628">
        <f>'ПП-26 ТКРС Унт '!O100+'ПП-26 ТКРС ЗМБ'!O100</f>
        <v>1.5</v>
      </c>
      <c r="P100" s="628">
        <f>'ПП-26 ТКРС Унт '!P100+'ПП-26 ТКРС ЗМБ'!P100</f>
        <v>0.5</v>
      </c>
      <c r="Q100" s="628">
        <f>'ПП-26 ТКРС Унт '!Q100+'ПП-26 ТКРС ЗМБ'!Q100</f>
        <v>0.5</v>
      </c>
      <c r="R100" s="629">
        <f>'ПП-26 ТКРС Унт '!R100+'ПП-26 ТКРС ЗМБ'!R100</f>
        <v>0.5</v>
      </c>
      <c r="S100" s="754">
        <v>107</v>
      </c>
      <c r="T100" s="272">
        <f t="shared" si="3"/>
        <v>-92</v>
      </c>
      <c r="U100" s="273"/>
      <c r="V100" s="1193"/>
      <c r="W100" s="1135"/>
      <c r="X100" s="658">
        <f>F100</f>
        <v>15</v>
      </c>
    </row>
    <row r="101" spans="1:25" s="835" customFormat="1" hidden="1" outlineLevel="1">
      <c r="A101" s="1382"/>
      <c r="B101" s="1379"/>
      <c r="C101" s="1313" t="s">
        <v>14573</v>
      </c>
      <c r="D101" s="217" t="s">
        <v>14548</v>
      </c>
      <c r="E101" s="277"/>
      <c r="F101" s="277">
        <f>SUM(G101:R101)</f>
        <v>2632</v>
      </c>
      <c r="G101" s="630">
        <f>'ПП-26 ТКРС Унт '!G101+'ПП-26 ТКРС ЗМБ'!G101</f>
        <v>680</v>
      </c>
      <c r="H101" s="631">
        <f>'ПП-26 ТКРС Унт '!H101+'ПП-26 ТКРС ЗМБ'!H101</f>
        <v>614</v>
      </c>
      <c r="I101" s="631">
        <f>'ПП-26 ТКРС Унт '!I101+'ПП-26 ТКРС ЗМБ'!I101</f>
        <v>680</v>
      </c>
      <c r="J101" s="631">
        <f>'ПП-26 ТКРС Унт '!J101+'ПП-26 ТКРС ЗМБ'!J101</f>
        <v>658</v>
      </c>
      <c r="K101" s="631">
        <f>'ПП-26 ТКРС Унт '!K101+'ПП-26 ТКРС ЗМБ'!K101</f>
        <v>0</v>
      </c>
      <c r="L101" s="631">
        <f>'ПП-26 ТКРС Унт '!L101+'ПП-26 ТКРС ЗМБ'!L101</f>
        <v>0</v>
      </c>
      <c r="M101" s="631">
        <f>'ПП-26 ТКРС Унт '!M101+'ПП-26 ТКРС ЗМБ'!M101</f>
        <v>0</v>
      </c>
      <c r="N101" s="631">
        <f>'ПП-26 ТКРС Унт '!N101+'ПП-26 ТКРС ЗМБ'!N101</f>
        <v>0</v>
      </c>
      <c r="O101" s="631">
        <f>'ПП-26 ТКРС Унт '!O101+'ПП-26 ТКРС ЗМБ'!O101</f>
        <v>0</v>
      </c>
      <c r="P101" s="631">
        <f>'ПП-26 ТКРС Унт '!P101+'ПП-26 ТКРС ЗМБ'!P101</f>
        <v>0</v>
      </c>
      <c r="Q101" s="631">
        <f>'ПП-26 ТКРС Унт '!Q101+'ПП-26 ТКРС ЗМБ'!Q101</f>
        <v>0</v>
      </c>
      <c r="R101" s="632">
        <f>'ПП-26 ТКРС Унт '!R101+'ПП-26 ТКРС ЗМБ'!R101</f>
        <v>0</v>
      </c>
      <c r="S101" s="754">
        <v>14500.41</v>
      </c>
      <c r="T101" s="272">
        <f t="shared" si="3"/>
        <v>-11868.41</v>
      </c>
      <c r="U101" s="273"/>
      <c r="V101" s="1193"/>
      <c r="W101" s="1135"/>
      <c r="X101" s="937">
        <f>F101</f>
        <v>2632</v>
      </c>
      <c r="Y101" s="687"/>
    </row>
    <row r="102" spans="1:25" s="835" customFormat="1" ht="16.2" hidden="1" outlineLevel="1" thickBot="1">
      <c r="A102" s="1382"/>
      <c r="B102" s="1379"/>
      <c r="C102" s="1313" t="s">
        <v>14574</v>
      </c>
      <c r="D102" s="217" t="s">
        <v>14575</v>
      </c>
      <c r="E102" s="279" t="s">
        <v>14575</v>
      </c>
      <c r="F102" s="279">
        <f>SUM(G102:R102)/12</f>
        <v>0.33232148675697065</v>
      </c>
      <c r="G102" s="474">
        <f>G101/(G17*22)</f>
        <v>0.99706744868035191</v>
      </c>
      <c r="H102" s="597">
        <f t="shared" ref="H102:R102" si="5">H101/(H17*22)</f>
        <v>0.99675324675324672</v>
      </c>
      <c r="I102" s="597">
        <f t="shared" si="5"/>
        <v>0.99706744868035191</v>
      </c>
      <c r="J102" s="597">
        <f t="shared" si="5"/>
        <v>0.99696969696969695</v>
      </c>
      <c r="K102" s="597">
        <f t="shared" si="5"/>
        <v>0</v>
      </c>
      <c r="L102" s="597">
        <f t="shared" si="5"/>
        <v>0</v>
      </c>
      <c r="M102" s="597">
        <f t="shared" si="5"/>
        <v>0</v>
      </c>
      <c r="N102" s="597">
        <f t="shared" si="5"/>
        <v>0</v>
      </c>
      <c r="O102" s="597">
        <f t="shared" si="5"/>
        <v>0</v>
      </c>
      <c r="P102" s="597">
        <f t="shared" si="5"/>
        <v>0</v>
      </c>
      <c r="Q102" s="597">
        <f t="shared" si="5"/>
        <v>0</v>
      </c>
      <c r="R102" s="598">
        <f t="shared" si="5"/>
        <v>0</v>
      </c>
      <c r="S102" s="271">
        <v>1.8042895009606637</v>
      </c>
      <c r="T102" s="272">
        <f t="shared" si="3"/>
        <v>-1.4719680142036931</v>
      </c>
      <c r="U102" s="273"/>
      <c r="V102" s="1193"/>
      <c r="W102" s="1135"/>
      <c r="X102" s="938">
        <f>X101/X100</f>
        <v>175.46666666666667</v>
      </c>
    </row>
    <row r="103" spans="1:25" s="215" customFormat="1" ht="16.2" hidden="1" outlineLevel="1" thickBot="1">
      <c r="A103" s="1383"/>
      <c r="B103" s="1380"/>
      <c r="C103" s="218" t="s">
        <v>14549</v>
      </c>
      <c r="D103" s="1330"/>
      <c r="E103" s="688">
        <f>E75</f>
        <v>0</v>
      </c>
      <c r="F103" s="689">
        <f>SUM(G103:R103)</f>
        <v>0</v>
      </c>
      <c r="G103" s="636">
        <f>'ПП-26 ТКРС Унт '!G103+'ПП-26 ТКРС ЗМБ'!G103</f>
        <v>0</v>
      </c>
      <c r="H103" s="637">
        <f>'ПП-26 ТКРС Унт '!H103+'ПП-26 ТКРС ЗМБ'!H103</f>
        <v>0</v>
      </c>
      <c r="I103" s="637">
        <f>'ПП-26 ТКРС Унт '!I103+'ПП-26 ТКРС ЗМБ'!I103</f>
        <v>0</v>
      </c>
      <c r="J103" s="637">
        <f>'ПП-26 ТКРС Унт '!J103+'ПП-26 ТКРС ЗМБ'!J103</f>
        <v>0</v>
      </c>
      <c r="K103" s="637">
        <f>'ПП-26 ТКРС Унт '!K103+'ПП-26 ТКРС ЗМБ'!K103</f>
        <v>0</v>
      </c>
      <c r="L103" s="637">
        <f>'ПП-26 ТКРС Унт '!L103+'ПП-26 ТКРС ЗМБ'!L103</f>
        <v>0</v>
      </c>
      <c r="M103" s="637">
        <f>'ПП-26 ТКРС Унт '!M103+'ПП-26 ТКРС ЗМБ'!M103</f>
        <v>0</v>
      </c>
      <c r="N103" s="637">
        <f>'ПП-26 ТКРС Унт '!N103+'ПП-26 ТКРС ЗМБ'!N103</f>
        <v>0</v>
      </c>
      <c r="O103" s="637">
        <f>'ПП-26 ТКРС Унт '!O103+'ПП-26 ТКРС ЗМБ'!O103</f>
        <v>0</v>
      </c>
      <c r="P103" s="637">
        <f>'ПП-26 ТКРС Унт '!P103+'ПП-26 ТКРС ЗМБ'!P103</f>
        <v>0</v>
      </c>
      <c r="Q103" s="637">
        <f>'ПП-26 ТКРС Унт '!Q103+'ПП-26 ТКРС ЗМБ'!Q103</f>
        <v>0</v>
      </c>
      <c r="R103" s="638">
        <f>'ПП-26 ТКРС Унт '!R103+'ПП-26 ТКРС ЗМБ'!R103</f>
        <v>0</v>
      </c>
      <c r="S103" s="271">
        <v>124818.07923899998</v>
      </c>
      <c r="T103" s="272">
        <f t="shared" si="3"/>
        <v>-124818.07923899998</v>
      </c>
      <c r="U103" s="273"/>
      <c r="V103" s="1193"/>
      <c r="W103" s="1135"/>
      <c r="X103" s="939" t="s">
        <v>14557</v>
      </c>
      <c r="Y103" s="567"/>
    </row>
    <row r="104" spans="1:25" s="215" customFormat="1" hidden="1">
      <c r="A104" s="1381" t="s">
        <v>14576</v>
      </c>
      <c r="B104" s="1378"/>
      <c r="C104" s="1317" t="s">
        <v>14577</v>
      </c>
      <c r="D104" s="224" t="s">
        <v>14546</v>
      </c>
      <c r="E104" s="672"/>
      <c r="F104" s="672">
        <f>SUM(G104:R104)</f>
        <v>0</v>
      </c>
      <c r="G104" s="639">
        <f>'ПП-26 ТКРС Унт '!G104+'ПП-26 ТКРС ЗМБ'!G104</f>
        <v>0</v>
      </c>
      <c r="H104" s="640">
        <f>'ПП-26 ТКРС Унт '!H104+'ПП-26 ТКРС ЗМБ'!H104</f>
        <v>0</v>
      </c>
      <c r="I104" s="640">
        <f>'ПП-26 ТКРС Унт '!I104+'ПП-26 ТКРС ЗМБ'!I104</f>
        <v>0</v>
      </c>
      <c r="J104" s="640">
        <f>'ПП-26 ТКРС Унт '!J104+'ПП-26 ТКРС ЗМБ'!J104</f>
        <v>0</v>
      </c>
      <c r="K104" s="640">
        <f>'ПП-26 ТКРС Унт '!K104+'ПП-26 ТКРС ЗМБ'!K104</f>
        <v>0</v>
      </c>
      <c r="L104" s="640">
        <f>'ПП-26 ТКРС Унт '!L104+'ПП-26 ТКРС ЗМБ'!L104</f>
        <v>0</v>
      </c>
      <c r="M104" s="640">
        <f>'ПП-26 ТКРС Унт '!M104+'ПП-26 ТКРС ЗМБ'!M104</f>
        <v>0</v>
      </c>
      <c r="N104" s="640">
        <f>'ПП-26 ТКРС Унт '!N104+'ПП-26 ТКРС ЗМБ'!N104</f>
        <v>0</v>
      </c>
      <c r="O104" s="640">
        <f>'ПП-26 ТКРС Унт '!O104+'ПП-26 ТКРС ЗМБ'!O104</f>
        <v>0</v>
      </c>
      <c r="P104" s="640">
        <f>'ПП-26 ТКРС Унт '!P104+'ПП-26 ТКРС ЗМБ'!P104</f>
        <v>0</v>
      </c>
      <c r="Q104" s="640">
        <f>'ПП-26 ТКРС Унт '!Q104+'ПП-26 ТКРС ЗМБ'!Q104</f>
        <v>0</v>
      </c>
      <c r="R104" s="641">
        <f>'ПП-26 ТКРС Унт '!R104+'ПП-26 ТКРС ЗМБ'!R104</f>
        <v>0</v>
      </c>
      <c r="S104" s="652">
        <v>89</v>
      </c>
      <c r="T104" s="272">
        <f>F104-S104</f>
        <v>-89</v>
      </c>
      <c r="U104" s="273"/>
      <c r="V104" s="1193"/>
      <c r="W104" s="1135"/>
      <c r="X104" s="658">
        <f>F104</f>
        <v>0</v>
      </c>
      <c r="Y104" s="567"/>
    </row>
    <row r="105" spans="1:25" s="835" customFormat="1" hidden="1" outlineLevel="1">
      <c r="A105" s="1382"/>
      <c r="B105" s="1379"/>
      <c r="C105" s="1313" t="s">
        <v>14578</v>
      </c>
      <c r="D105" s="217" t="s">
        <v>14548</v>
      </c>
      <c r="E105" s="277"/>
      <c r="F105" s="277">
        <f>SUM(G105:R105)</f>
        <v>0</v>
      </c>
      <c r="G105" s="630">
        <f>'ПП-26 ТКРС Унт '!G105+'ПП-26 ТКРС ЗМБ'!G105</f>
        <v>0</v>
      </c>
      <c r="H105" s="631">
        <f>'ПП-26 ТКРС Унт '!H105+'ПП-26 ТКРС ЗМБ'!H105</f>
        <v>0</v>
      </c>
      <c r="I105" s="631">
        <f>'ПП-26 ТКРС Унт '!I105+'ПП-26 ТКРС ЗМБ'!I105</f>
        <v>0</v>
      </c>
      <c r="J105" s="631">
        <f>'ПП-26 ТКРС Унт '!J105+'ПП-26 ТКРС ЗМБ'!J105</f>
        <v>0</v>
      </c>
      <c r="K105" s="631">
        <f>'ПП-26 ТКРС Унт '!K105+'ПП-26 ТКРС ЗМБ'!K105</f>
        <v>0</v>
      </c>
      <c r="L105" s="631">
        <f>'ПП-26 ТКРС Унт '!L105+'ПП-26 ТКРС ЗМБ'!L105</f>
        <v>0</v>
      </c>
      <c r="M105" s="631">
        <f>'ПП-26 ТКРС Унт '!M105+'ПП-26 ТКРС ЗМБ'!M105</f>
        <v>0</v>
      </c>
      <c r="N105" s="631">
        <f>'ПП-26 ТКРС Унт '!N105+'ПП-26 ТКРС ЗМБ'!N105</f>
        <v>0</v>
      </c>
      <c r="O105" s="631">
        <f>'ПП-26 ТКРС Унт '!O105+'ПП-26 ТКРС ЗМБ'!O105</f>
        <v>0</v>
      </c>
      <c r="P105" s="631">
        <f>'ПП-26 ТКРС Унт '!P105+'ПП-26 ТКРС ЗМБ'!P105</f>
        <v>0</v>
      </c>
      <c r="Q105" s="631">
        <f>'ПП-26 ТКРС Унт '!Q105+'ПП-26 ТКРС ЗМБ'!Q105</f>
        <v>0</v>
      </c>
      <c r="R105" s="632">
        <f>'ПП-26 ТКРС Унт '!R105+'ПП-26 ТКРС ЗМБ'!R105</f>
        <v>0</v>
      </c>
      <c r="S105" s="652">
        <v>8476.69</v>
      </c>
      <c r="T105" s="272">
        <f t="shared" si="3"/>
        <v>-8476.69</v>
      </c>
      <c r="U105" s="273"/>
      <c r="V105" s="1193"/>
      <c r="W105" s="1135"/>
      <c r="X105" s="937">
        <f>F105</f>
        <v>0</v>
      </c>
      <c r="Y105" s="687"/>
    </row>
    <row r="106" spans="1:25" s="835" customFormat="1" ht="16.2" hidden="1" outlineLevel="1" thickBot="1">
      <c r="A106" s="1382"/>
      <c r="B106" s="1379"/>
      <c r="C106" s="1313" t="s">
        <v>14579</v>
      </c>
      <c r="D106" s="217" t="s">
        <v>14575</v>
      </c>
      <c r="E106" s="279" t="s">
        <v>14575</v>
      </c>
      <c r="F106" s="279">
        <f>SUM(G106:R106)/12</f>
        <v>0</v>
      </c>
      <c r="G106" s="474">
        <f>'ПП-26 ТКРС Унт '!G106+'ПП-26 ТКРС ЗМБ'!G106</f>
        <v>0</v>
      </c>
      <c r="H106" s="597">
        <f>'ПП-26 ТКРС Унт '!H106+'ПП-26 ТКРС ЗМБ'!H106</f>
        <v>0</v>
      </c>
      <c r="I106" s="597">
        <f>'ПП-26 ТКРС Унт '!I106+'ПП-26 ТКРС ЗМБ'!I106</f>
        <v>0</v>
      </c>
      <c r="J106" s="597">
        <f>'ПП-26 ТКРС Унт '!J106+'ПП-26 ТКРС ЗМБ'!J106</f>
        <v>0</v>
      </c>
      <c r="K106" s="597">
        <f>'ПП-26 ТКРС Унт '!K106+'ПП-26 ТКРС ЗМБ'!K106</f>
        <v>0</v>
      </c>
      <c r="L106" s="597">
        <f>'ПП-26 ТКРС Унт '!L106+'ПП-26 ТКРС ЗМБ'!L106</f>
        <v>0</v>
      </c>
      <c r="M106" s="597">
        <f>'ПП-26 ТКРС Унт '!M106+'ПП-26 ТКРС ЗМБ'!M106</f>
        <v>0</v>
      </c>
      <c r="N106" s="597">
        <f>'ПП-26 ТКРС Унт '!N106+'ПП-26 ТКРС ЗМБ'!N106</f>
        <v>0</v>
      </c>
      <c r="O106" s="597">
        <f>'ПП-26 ТКРС Унт '!O106+'ПП-26 ТКРС ЗМБ'!O106</f>
        <v>0</v>
      </c>
      <c r="P106" s="597">
        <f>'ПП-26 ТКРС Унт '!P106+'ПП-26 ТКРС ЗМБ'!P106</f>
        <v>0</v>
      </c>
      <c r="Q106" s="597">
        <f>'ПП-26 ТКРС Унт '!Q106+'ПП-26 ТКРС ЗМБ'!Q106</f>
        <v>0</v>
      </c>
      <c r="R106" s="598">
        <f>'ПП-26 ТКРС Унт '!R106+'ПП-26 ТКРС ЗМБ'!R106</f>
        <v>0</v>
      </c>
      <c r="S106" s="474">
        <v>1.0538582867046438</v>
      </c>
      <c r="T106" s="272">
        <f t="shared" si="3"/>
        <v>-1.0538582867046438</v>
      </c>
      <c r="U106" s="273"/>
      <c r="V106" s="1193"/>
      <c r="W106" s="1135"/>
      <c r="X106" s="940" t="e">
        <f>X105/X104</f>
        <v>#DIV/0!</v>
      </c>
      <c r="Y106" s="687"/>
    </row>
    <row r="107" spans="1:25" s="215" customFormat="1" ht="16.2" hidden="1" outlineLevel="1" thickBot="1">
      <c r="A107" s="1383"/>
      <c r="B107" s="1380"/>
      <c r="C107" s="218" t="s">
        <v>14549</v>
      </c>
      <c r="D107" s="1330"/>
      <c r="E107" s="688">
        <f>E103</f>
        <v>0</v>
      </c>
      <c r="F107" s="689">
        <f>SUM(G107:R107)</f>
        <v>0</v>
      </c>
      <c r="G107" s="630">
        <f>'ПП-26 ТКРС Унт '!G107+'ПП-26 ТКРС ЗМБ'!G107</f>
        <v>0</v>
      </c>
      <c r="H107" s="631">
        <f>'ПП-26 ТКРС Унт '!H107+'ПП-26 ТКРС ЗМБ'!H107</f>
        <v>0</v>
      </c>
      <c r="I107" s="631">
        <f>'ПП-26 ТКРС Унт '!I107+'ПП-26 ТКРС ЗМБ'!I107</f>
        <v>0</v>
      </c>
      <c r="J107" s="631">
        <f>'ПП-26 ТКРС Унт '!J107+'ПП-26 ТКРС ЗМБ'!J107</f>
        <v>0</v>
      </c>
      <c r="K107" s="631">
        <f>'ПП-26 ТКРС Унт '!K107+'ПП-26 ТКРС ЗМБ'!K107</f>
        <v>0</v>
      </c>
      <c r="L107" s="631">
        <f>'ПП-26 ТКРС Унт '!L107+'ПП-26 ТКРС ЗМБ'!L107</f>
        <v>0</v>
      </c>
      <c r="M107" s="631">
        <f>'ПП-26 ТКРС Унт '!M107+'ПП-26 ТКРС ЗМБ'!M107</f>
        <v>0</v>
      </c>
      <c r="N107" s="631">
        <f>'ПП-26 ТКРС Унт '!N107+'ПП-26 ТКРС ЗМБ'!N107</f>
        <v>0</v>
      </c>
      <c r="O107" s="631">
        <f>'ПП-26 ТКРС Унт '!O107+'ПП-26 ТКРС ЗМБ'!O107</f>
        <v>0</v>
      </c>
      <c r="P107" s="631">
        <f>'ПП-26 ТКРС Унт '!P107+'ПП-26 ТКРС ЗМБ'!P107</f>
        <v>0</v>
      </c>
      <c r="Q107" s="631">
        <f>'ПП-26 ТКРС Унт '!Q107+'ПП-26 ТКРС ЗМБ'!Q107</f>
        <v>0</v>
      </c>
      <c r="R107" s="632">
        <f>'ПП-26 ТКРС Унт '!R107+'ПП-26 ТКРС ЗМБ'!R107</f>
        <v>0</v>
      </c>
      <c r="S107" s="474">
        <v>72966.499850999986</v>
      </c>
      <c r="T107" s="272">
        <f>F107-S107</f>
        <v>-72966.499850999986</v>
      </c>
      <c r="U107" s="273"/>
      <c r="V107" s="1193"/>
      <c r="W107" s="1135"/>
      <c r="X107" s="1122" t="s">
        <v>16215</v>
      </c>
    </row>
    <row r="108" spans="1:25" s="215" customFormat="1" ht="15.75" hidden="1" customHeight="1">
      <c r="A108" s="1381" t="s">
        <v>14580</v>
      </c>
      <c r="B108" s="1378"/>
      <c r="C108" s="1317" t="s">
        <v>14581</v>
      </c>
      <c r="D108" s="224" t="s">
        <v>14546</v>
      </c>
      <c r="E108" s="672"/>
      <c r="F108" s="672">
        <f>SUM(G108:R108)</f>
        <v>0</v>
      </c>
      <c r="G108" s="652">
        <f>'ПП-26 ТКРС Унт '!G108+'ПП-26 ТКРС ЗМБ'!G108</f>
        <v>0</v>
      </c>
      <c r="H108" s="642">
        <f>'ПП-26 ТКРС Унт '!H108+'ПП-26 ТКРС ЗМБ'!H108</f>
        <v>0</v>
      </c>
      <c r="I108" s="642">
        <f>'ПП-26 ТКРС Унт '!I108+'ПП-26 ТКРС ЗМБ'!I108</f>
        <v>0</v>
      </c>
      <c r="J108" s="642">
        <f>'ПП-26 ТКРС Унт '!J108+'ПП-26 ТКРС ЗМБ'!J108</f>
        <v>0</v>
      </c>
      <c r="K108" s="642">
        <f>'ПП-26 ТКРС Унт '!K108+'ПП-26 ТКРС ЗМБ'!K108</f>
        <v>0</v>
      </c>
      <c r="L108" s="642">
        <f>'ПП-26 ТКРС Унт '!L108+'ПП-26 ТКРС ЗМБ'!L108</f>
        <v>0</v>
      </c>
      <c r="M108" s="642">
        <f>'ПП-26 ТКРС Унт '!M108+'ПП-26 ТКРС ЗМБ'!M108</f>
        <v>0</v>
      </c>
      <c r="N108" s="642">
        <f>'ПП-26 ТКРС Унт '!N108+'ПП-26 ТКРС ЗМБ'!N108</f>
        <v>0</v>
      </c>
      <c r="O108" s="642">
        <f>'ПП-26 ТКРС Унт '!O108+'ПП-26 ТКРС ЗМБ'!O108</f>
        <v>0</v>
      </c>
      <c r="P108" s="642">
        <f>'ПП-26 ТКРС Унт '!P108+'ПП-26 ТКРС ЗМБ'!P108</f>
        <v>0</v>
      </c>
      <c r="Q108" s="642">
        <f>'ПП-26 ТКРС Унт '!Q108+'ПП-26 ТКРС ЗМБ'!Q108</f>
        <v>0</v>
      </c>
      <c r="R108" s="645">
        <f>'ПП-26 ТКРС Унт '!R108+'ПП-26 ТКРС ЗМБ'!R108</f>
        <v>0</v>
      </c>
      <c r="S108" s="652">
        <v>71</v>
      </c>
      <c r="T108" s="272">
        <f t="shared" si="3"/>
        <v>-71</v>
      </c>
      <c r="U108" s="273"/>
      <c r="V108" s="1193"/>
      <c r="W108" s="1135"/>
      <c r="X108" s="658">
        <f>F108</f>
        <v>0</v>
      </c>
      <c r="Y108" s="567"/>
    </row>
    <row r="109" spans="1:25" s="835" customFormat="1" hidden="1" outlineLevel="1">
      <c r="A109" s="1382"/>
      <c r="B109" s="1379"/>
      <c r="C109" s="1313" t="s">
        <v>14582</v>
      </c>
      <c r="D109" s="217" t="s">
        <v>14548</v>
      </c>
      <c r="E109" s="277"/>
      <c r="F109" s="277">
        <f>SUM(G109:R109)</f>
        <v>0</v>
      </c>
      <c r="G109" s="630">
        <f>'ПП-26 ТКРС Унт '!G109+'ПП-26 ТКРС ЗМБ'!G109</f>
        <v>0</v>
      </c>
      <c r="H109" s="631">
        <f>'ПП-26 ТКРС Унт '!H109+'ПП-26 ТКРС ЗМБ'!H109</f>
        <v>0</v>
      </c>
      <c r="I109" s="631">
        <f>'ПП-26 ТКРС Унт '!I109+'ПП-26 ТКРС ЗМБ'!I109</f>
        <v>0</v>
      </c>
      <c r="J109" s="631">
        <f>'ПП-26 ТКРС Унт '!J109+'ПП-26 ТКРС ЗМБ'!J109</f>
        <v>0</v>
      </c>
      <c r="K109" s="642">
        <f>'ПП-26 ТКРС Унт '!K109+'ПП-26 ТКРС ЗМБ'!K109</f>
        <v>0</v>
      </c>
      <c r="L109" s="631">
        <f>'ПП-26 ТКРС Унт '!L109+'ПП-26 ТКРС ЗМБ'!L109</f>
        <v>0</v>
      </c>
      <c r="M109" s="631">
        <f>'ПП-26 ТКРС Унт '!M109+'ПП-26 ТКРС ЗМБ'!M109</f>
        <v>0</v>
      </c>
      <c r="N109" s="631">
        <f>'ПП-26 ТКРС Унт '!N109+'ПП-26 ТКРС ЗМБ'!N109</f>
        <v>0</v>
      </c>
      <c r="O109" s="631">
        <f>'ПП-26 ТКРС Унт '!O109+'ПП-26 ТКРС ЗМБ'!O109</f>
        <v>0</v>
      </c>
      <c r="P109" s="631">
        <f>'ПП-26 ТКРС Унт '!P109+'ПП-26 ТКРС ЗМБ'!P109</f>
        <v>0</v>
      </c>
      <c r="Q109" s="631">
        <f>'ПП-26 ТКРС Унт '!Q109+'ПП-26 ТКРС ЗМБ'!Q109</f>
        <v>0</v>
      </c>
      <c r="R109" s="632">
        <f>'ПП-26 ТКРС Унт '!R109+'ПП-26 ТКРС ЗМБ'!R109</f>
        <v>0</v>
      </c>
      <c r="S109" s="652">
        <v>8790</v>
      </c>
      <c r="T109" s="272">
        <f t="shared" si="3"/>
        <v>-8790</v>
      </c>
      <c r="U109" s="273"/>
      <c r="V109" s="1193"/>
      <c r="W109" s="1135"/>
      <c r="X109" s="937">
        <f>F109</f>
        <v>0</v>
      </c>
      <c r="Y109" s="687"/>
    </row>
    <row r="110" spans="1:25" s="835" customFormat="1" ht="16.2" hidden="1" outlineLevel="1" thickBot="1">
      <c r="A110" s="1382"/>
      <c r="B110" s="1379"/>
      <c r="C110" s="1313" t="s">
        <v>14583</v>
      </c>
      <c r="D110" s="217" t="s">
        <v>14575</v>
      </c>
      <c r="E110" s="279" t="s">
        <v>14575</v>
      </c>
      <c r="F110" s="279">
        <f>SUM(G110:R110)/12</f>
        <v>0</v>
      </c>
      <c r="G110" s="474">
        <f>'ПП-26 ТКРС Унт '!G110+'ПП-26 ТКРС ЗМБ'!G110</f>
        <v>0</v>
      </c>
      <c r="H110" s="597">
        <f>'ПП-26 ТКРС Унт '!H110+'ПП-26 ТКРС ЗМБ'!H110</f>
        <v>0</v>
      </c>
      <c r="I110" s="597">
        <f>'ПП-26 ТКРС Унт '!I110+'ПП-26 ТКРС ЗМБ'!I110</f>
        <v>0</v>
      </c>
      <c r="J110" s="597">
        <f>'ПП-26 ТКРС Унт '!J110+'ПП-26 ТКРС ЗМБ'!J110</f>
        <v>0</v>
      </c>
      <c r="K110" s="597">
        <f>'ПП-26 ТКРС Унт '!K110+'ПП-26 ТКРС ЗМБ'!K110</f>
        <v>0</v>
      </c>
      <c r="L110" s="597">
        <f>'ПП-26 ТКРС Унт '!L110+'ПП-26 ТКРС ЗМБ'!L110</f>
        <v>0</v>
      </c>
      <c r="M110" s="597">
        <f>'ПП-26 ТКРС Унт '!M110+'ПП-26 ТКРС ЗМБ'!M110</f>
        <v>0</v>
      </c>
      <c r="N110" s="597">
        <f>'ПП-26 ТКРС Унт '!N110+'ПП-26 ТКРС ЗМБ'!N110</f>
        <v>0</v>
      </c>
      <c r="O110" s="597">
        <f>'ПП-26 ТКРС Унт '!O110+'ПП-26 ТКРС ЗМБ'!O110</f>
        <v>0</v>
      </c>
      <c r="P110" s="597">
        <f>'ПП-26 ТКРС Унт '!P110+'ПП-26 ТКРС ЗМБ'!P110</f>
        <v>0</v>
      </c>
      <c r="Q110" s="597">
        <f>'ПП-26 ТКРС Унт '!Q110+'ПП-26 ТКРС ЗМБ'!Q110</f>
        <v>0</v>
      </c>
      <c r="R110" s="598">
        <f>'ПП-26 ТКРС Унт '!R110+'ПП-26 ТКРС ЗМБ'!R110</f>
        <v>0</v>
      </c>
      <c r="S110" s="474">
        <v>1.0911113358276874</v>
      </c>
      <c r="T110" s="272">
        <f t="shared" si="3"/>
        <v>-1.0911113358276874</v>
      </c>
      <c r="U110" s="273"/>
      <c r="V110" s="1193"/>
      <c r="W110" s="1135"/>
      <c r="X110" s="940" t="e">
        <f>X109/X108</f>
        <v>#DIV/0!</v>
      </c>
    </row>
    <row r="111" spans="1:25" s="215" customFormat="1" ht="16.2" hidden="1" outlineLevel="1" thickBot="1">
      <c r="A111" s="1383"/>
      <c r="B111" s="1380"/>
      <c r="C111" s="218" t="s">
        <v>14549</v>
      </c>
      <c r="D111" s="1330"/>
      <c r="E111" s="688">
        <f>E107</f>
        <v>0</v>
      </c>
      <c r="F111" s="689">
        <f>SUM(G111:R111)</f>
        <v>0</v>
      </c>
      <c r="G111" s="648">
        <f>'ПП-26 ТКРС Унт '!G111+'ПП-26 ТКРС ЗМБ'!G111</f>
        <v>0</v>
      </c>
      <c r="H111" s="649">
        <f>'ПП-26 ТКРС Унт '!H111+'ПП-26 ТКРС ЗМБ'!H111</f>
        <v>0</v>
      </c>
      <c r="I111" s="649">
        <f>'ПП-26 ТКРС Унт '!I111+'ПП-26 ТКРС ЗМБ'!I111</f>
        <v>0</v>
      </c>
      <c r="J111" s="649">
        <f>'ПП-26 ТКРС Унт '!J111+'ПП-26 ТКРС ЗМБ'!J111</f>
        <v>0</v>
      </c>
      <c r="K111" s="649">
        <f>'ПП-26 ТКРС Унт '!K111+'ПП-26 ТКРС ЗМБ'!K111</f>
        <v>0</v>
      </c>
      <c r="L111" s="649">
        <f>'ПП-26 ТКРС Унт '!L111+'ПП-26 ТКРС ЗМБ'!L111</f>
        <v>0</v>
      </c>
      <c r="M111" s="649">
        <f>'ПП-26 ТКРС Унт '!M111+'ПП-26 ТКРС ЗМБ'!M111</f>
        <v>0</v>
      </c>
      <c r="N111" s="649">
        <f>'ПП-26 ТКРС Унт '!N111+'ПП-26 ТКРС ЗМБ'!N111</f>
        <v>0</v>
      </c>
      <c r="O111" s="649">
        <f>'ПП-26 ТКРС Унт '!O111+'ПП-26 ТКРС ЗМБ'!O111</f>
        <v>0</v>
      </c>
      <c r="P111" s="649">
        <f>'ПП-26 ТКРС Унт '!P111+'ПП-26 ТКРС ЗМБ'!P111</f>
        <v>0</v>
      </c>
      <c r="Q111" s="649">
        <f>'ПП-26 ТКРС Унт '!Q111+'ПП-26 ТКРС ЗМБ'!Q111</f>
        <v>0</v>
      </c>
      <c r="R111" s="650">
        <f>'ПП-26 ТКРС Унт '!R111+'ПП-26 ТКРС ЗМБ'!R111</f>
        <v>0</v>
      </c>
      <c r="S111" s="474">
        <v>97292.6685</v>
      </c>
      <c r="T111" s="272">
        <f t="shared" si="3"/>
        <v>-97292.6685</v>
      </c>
      <c r="U111" s="273"/>
      <c r="V111" s="1193"/>
      <c r="W111" s="1135"/>
      <c r="X111" s="1122" t="s">
        <v>14600</v>
      </c>
    </row>
    <row r="112" spans="1:25" s="215" customFormat="1" collapsed="1">
      <c r="A112" s="1381" t="s">
        <v>14584</v>
      </c>
      <c r="B112" s="1378"/>
      <c r="C112" s="1317" t="s">
        <v>14585</v>
      </c>
      <c r="D112" s="224" t="s">
        <v>14546</v>
      </c>
      <c r="E112" s="658"/>
      <c r="F112" s="658">
        <f>SUM(G112:R112)</f>
        <v>15</v>
      </c>
      <c r="G112" s="627">
        <f>G100+G104</f>
        <v>2</v>
      </c>
      <c r="H112" s="628">
        <f t="shared" ref="H112:R112" si="6">H100+H104</f>
        <v>2</v>
      </c>
      <c r="I112" s="628">
        <f t="shared" si="6"/>
        <v>2</v>
      </c>
      <c r="J112" s="628">
        <f t="shared" si="6"/>
        <v>2</v>
      </c>
      <c r="K112" s="643">
        <f t="shared" si="6"/>
        <v>1</v>
      </c>
      <c r="L112" s="628">
        <f t="shared" si="6"/>
        <v>1</v>
      </c>
      <c r="M112" s="628">
        <f t="shared" si="6"/>
        <v>1</v>
      </c>
      <c r="N112" s="628">
        <f t="shared" si="6"/>
        <v>1</v>
      </c>
      <c r="O112" s="628">
        <f t="shared" si="6"/>
        <v>1.5</v>
      </c>
      <c r="P112" s="628">
        <f t="shared" si="6"/>
        <v>0.5</v>
      </c>
      <c r="Q112" s="628">
        <f t="shared" si="6"/>
        <v>0.5</v>
      </c>
      <c r="R112" s="629">
        <f t="shared" si="6"/>
        <v>0.5</v>
      </c>
      <c r="S112" s="754">
        <v>196</v>
      </c>
      <c r="T112" s="272">
        <f t="shared" si="3"/>
        <v>-181</v>
      </c>
      <c r="U112" s="273"/>
      <c r="V112" s="1193"/>
      <c r="W112" s="1134"/>
      <c r="X112" s="658">
        <f>F112</f>
        <v>15</v>
      </c>
    </row>
    <row r="113" spans="1:28" s="835" customFormat="1">
      <c r="A113" s="1382"/>
      <c r="B113" s="1379"/>
      <c r="C113" s="1313" t="s">
        <v>14586</v>
      </c>
      <c r="D113" s="217" t="s">
        <v>14548</v>
      </c>
      <c r="E113" s="662"/>
      <c r="F113" s="1156">
        <f>SUM(G113:R113)</f>
        <v>8022</v>
      </c>
      <c r="G113" s="630">
        <f>'ПП-26 ТКРС Унт '!G113+'ПП-26 ТКРС ЗМБ'!G113</f>
        <v>680</v>
      </c>
      <c r="H113" s="631">
        <f>'ПП-26 ТКРС Унт '!H113+'ПП-26 ТКРС ЗМБ'!H113</f>
        <v>614</v>
      </c>
      <c r="I113" s="631">
        <f>'ПП-26 ТКРС Унт '!I113+'ПП-26 ТКРС ЗМБ'!I113</f>
        <v>680</v>
      </c>
      <c r="J113" s="631">
        <f>'ПП-26 ТКРС Унт '!J113+'ПП-26 ТКРС ЗМБ'!J113</f>
        <v>658</v>
      </c>
      <c r="K113" s="631">
        <f>'ПП-26 ТКРС Унт '!K113+'ПП-26 ТКРС ЗМБ'!K113</f>
        <v>682</v>
      </c>
      <c r="L113" s="631">
        <f>'ПП-26 ТКРС Унт '!L113+'ПП-26 ТКРС ЗМБ'!L113</f>
        <v>660</v>
      </c>
      <c r="M113" s="631">
        <f>'ПП-26 ТКРС Унт '!M113+'ПП-26 ТКРС ЗМБ'!M113</f>
        <v>682</v>
      </c>
      <c r="N113" s="631">
        <f>'ПП-26 ТКРС Унт '!N113+'ПП-26 ТКРС ЗМБ'!N113</f>
        <v>682</v>
      </c>
      <c r="O113" s="631">
        <f>'ПП-26 ТКРС Унт '!O113+'ПП-26 ТКРС ЗМБ'!O113</f>
        <v>660</v>
      </c>
      <c r="P113" s="631">
        <f>'ПП-26 ТКРС Унт '!P113+'ПП-26 ТКРС ЗМБ'!P113</f>
        <v>682</v>
      </c>
      <c r="Q113" s="631">
        <f>'ПП-26 ТКРС Унт '!Q113+'ПП-26 ТКРС ЗМБ'!Q113</f>
        <v>660</v>
      </c>
      <c r="R113" s="632">
        <f>'ПП-26 ТКРС Унт '!R113+'ПП-26 ТКРС ЗМБ'!R113</f>
        <v>682</v>
      </c>
      <c r="S113" s="754">
        <v>22977.1</v>
      </c>
      <c r="T113" s="272">
        <f t="shared" si="3"/>
        <v>-14955.099999999999</v>
      </c>
      <c r="U113" s="273"/>
      <c r="V113" s="1193"/>
      <c r="W113" s="1134"/>
      <c r="X113" s="937">
        <f>F113</f>
        <v>8022</v>
      </c>
    </row>
    <row r="114" spans="1:28" s="835" customFormat="1" ht="16.2" thickBot="1">
      <c r="A114" s="1382"/>
      <c r="B114" s="1379"/>
      <c r="C114" s="1313" t="s">
        <v>14587</v>
      </c>
      <c r="D114" s="217" t="s">
        <v>14575</v>
      </c>
      <c r="E114" s="664" t="s">
        <v>14575</v>
      </c>
      <c r="F114" s="664">
        <f>SUM(G114:R114)/12</f>
        <v>0.99898815342363723</v>
      </c>
      <c r="G114" s="693">
        <f>G113/(G17*22)</f>
        <v>0.99706744868035191</v>
      </c>
      <c r="H114" s="696">
        <f>H113/(H17*22)</f>
        <v>0.99675324675324672</v>
      </c>
      <c r="I114" s="696">
        <f t="shared" ref="I114:Q114" si="7">I113/(I17*22)</f>
        <v>0.99706744868035191</v>
      </c>
      <c r="J114" s="696">
        <f>J113/(J17*22)</f>
        <v>0.99696969696969695</v>
      </c>
      <c r="K114" s="696">
        <f t="shared" si="7"/>
        <v>1</v>
      </c>
      <c r="L114" s="696">
        <f t="shared" si="7"/>
        <v>1</v>
      </c>
      <c r="M114" s="696">
        <f t="shared" si="7"/>
        <v>1</v>
      </c>
      <c r="N114" s="696">
        <f t="shared" si="7"/>
        <v>1</v>
      </c>
      <c r="O114" s="752">
        <f t="shared" si="7"/>
        <v>1</v>
      </c>
      <c r="P114" s="696">
        <f t="shared" si="7"/>
        <v>1</v>
      </c>
      <c r="Q114" s="696">
        <f t="shared" si="7"/>
        <v>1</v>
      </c>
      <c r="R114" s="728">
        <f>R113/(R17*22)</f>
        <v>1</v>
      </c>
      <c r="S114" s="271">
        <v>2.8581477876653079</v>
      </c>
      <c r="T114" s="272">
        <f t="shared" si="3"/>
        <v>-1.8591596342416707</v>
      </c>
      <c r="U114" s="273"/>
      <c r="V114" s="1193"/>
      <c r="W114" s="1134"/>
      <c r="X114" s="940">
        <f>X113/X112</f>
        <v>534.79999999999995</v>
      </c>
    </row>
    <row r="115" spans="1:28" s="835" customFormat="1" hidden="1">
      <c r="A115" s="1382"/>
      <c r="B115" s="1379"/>
      <c r="C115" s="1245" t="s">
        <v>14591</v>
      </c>
      <c r="D115" s="1333" t="s">
        <v>14546</v>
      </c>
      <c r="E115" s="1321">
        <f>58667/1000</f>
        <v>58.667000000000002</v>
      </c>
      <c r="F115" s="671">
        <f>SUM(G115:R115)</f>
        <v>0</v>
      </c>
      <c r="G115" s="747"/>
      <c r="H115" s="695"/>
      <c r="I115" s="695"/>
      <c r="J115" s="695"/>
      <c r="K115" s="695"/>
      <c r="L115" s="695"/>
      <c r="M115" s="695"/>
      <c r="N115" s="695"/>
      <c r="O115" s="695"/>
      <c r="P115" s="695"/>
      <c r="Q115" s="695"/>
      <c r="R115" s="748"/>
      <c r="S115" s="271"/>
      <c r="T115" s="272">
        <f t="shared" si="3"/>
        <v>0</v>
      </c>
      <c r="U115" s="273"/>
      <c r="V115" s="1193"/>
      <c r="W115" s="1134"/>
      <c r="X115" s="786"/>
    </row>
    <row r="116" spans="1:28" s="835" customFormat="1" hidden="1">
      <c r="A116" s="1382"/>
      <c r="B116" s="1379"/>
      <c r="C116" s="398" t="s">
        <v>14547</v>
      </c>
      <c r="D116" s="1334" t="s">
        <v>14548</v>
      </c>
      <c r="E116" s="1322"/>
      <c r="F116" s="662">
        <f>SUM(G116:R116)</f>
        <v>0</v>
      </c>
      <c r="G116" s="474"/>
      <c r="H116" s="597"/>
      <c r="I116" s="597"/>
      <c r="J116" s="597"/>
      <c r="K116" s="597"/>
      <c r="L116" s="597"/>
      <c r="M116" s="597"/>
      <c r="N116" s="597"/>
      <c r="O116" s="597"/>
      <c r="P116" s="597"/>
      <c r="Q116" s="597"/>
      <c r="R116" s="598"/>
      <c r="S116" s="271"/>
      <c r="T116" s="272">
        <f t="shared" si="3"/>
        <v>0</v>
      </c>
      <c r="U116" s="273"/>
      <c r="V116" s="1193"/>
      <c r="W116" s="1134"/>
      <c r="X116" s="786"/>
    </row>
    <row r="117" spans="1:28" s="835" customFormat="1" ht="16.2" hidden="1" thickBot="1">
      <c r="A117" s="1382"/>
      <c r="B117" s="1379"/>
      <c r="C117" s="413" t="s">
        <v>14597</v>
      </c>
      <c r="D117" s="1335"/>
      <c r="E117" s="1323">
        <f>3134.66/1000</f>
        <v>3.1346599999999998</v>
      </c>
      <c r="F117" s="670">
        <f>SUM(G117:R117)</f>
        <v>0</v>
      </c>
      <c r="G117" s="725"/>
      <c r="H117" s="726"/>
      <c r="I117" s="726"/>
      <c r="J117" s="726"/>
      <c r="K117" s="726"/>
      <c r="L117" s="726"/>
      <c r="M117" s="726"/>
      <c r="N117" s="726"/>
      <c r="O117" s="726"/>
      <c r="P117" s="726"/>
      <c r="Q117" s="726"/>
      <c r="R117" s="727"/>
      <c r="S117" s="271"/>
      <c r="T117" s="272">
        <f t="shared" si="3"/>
        <v>0</v>
      </c>
      <c r="U117" s="273"/>
      <c r="V117" s="1193"/>
      <c r="W117" s="1134"/>
      <c r="X117" s="1371" t="s">
        <v>77902</v>
      </c>
      <c r="Y117" s="1372"/>
      <c r="Z117" s="1373"/>
      <c r="AA117" s="786"/>
      <c r="AB117" s="786"/>
    </row>
    <row r="118" spans="1:28" s="228" customFormat="1" ht="16.2" hidden="1" thickBot="1">
      <c r="A118" s="1382"/>
      <c r="B118" s="1379"/>
      <c r="C118" s="1318" t="s">
        <v>14588</v>
      </c>
      <c r="D118" s="1229" t="s">
        <v>14589</v>
      </c>
      <c r="E118" s="1298">
        <f>229297.65 /1000</f>
        <v>229.29765</v>
      </c>
      <c r="F118" s="1298">
        <f t="shared" ref="F118:F123" si="8">SUM(G118:R118)</f>
        <v>0</v>
      </c>
      <c r="G118" s="741">
        <f>'ПП-26 ТКРС Унт '!G118+'ПП-26 ТКРС ЗМБ'!G118</f>
        <v>0</v>
      </c>
      <c r="H118" s="742">
        <f>'ПП-26 ТКРС Унт '!H118+'ПП-26 ТКРС ЗМБ'!H118</f>
        <v>0</v>
      </c>
      <c r="I118" s="742">
        <f>'ПП-26 ТКРС Унт '!I118+'ПП-26 ТКРС ЗМБ'!I118</f>
        <v>0</v>
      </c>
      <c r="J118" s="742">
        <f>'ПП-26 ТКРС Унт '!J118+'ПП-26 ТКРС ЗМБ'!J118</f>
        <v>0</v>
      </c>
      <c r="K118" s="742">
        <f>'ПП-26 ТКРС Унт '!K118+'ПП-26 ТКРС ЗМБ'!K118</f>
        <v>0</v>
      </c>
      <c r="L118" s="742">
        <f>'ПП-26 ТКРС Унт '!L118+'ПП-26 ТКРС ЗМБ'!L118</f>
        <v>0</v>
      </c>
      <c r="M118" s="742">
        <f>'ПП-26 ТКРС Унт '!M118+'ПП-26 ТКРС ЗМБ'!M118</f>
        <v>0</v>
      </c>
      <c r="N118" s="742">
        <f>'ПП-26 ТКРС Унт '!N118+'ПП-26 ТКРС ЗМБ'!N118</f>
        <v>0</v>
      </c>
      <c r="O118" s="742">
        <f>'ПП-26 ТКРС Унт '!O118+'ПП-26 ТКРС ЗМБ'!O118</f>
        <v>0</v>
      </c>
      <c r="P118" s="742">
        <f>'ПП-26 ТКРС Унт '!P118+'ПП-26 ТКРС ЗМБ'!P118</f>
        <v>0</v>
      </c>
      <c r="Q118" s="742">
        <f>'ПП-26 ТКРС Унт '!Q118+'ПП-26 ТКРС ЗМБ'!Q118</f>
        <v>0</v>
      </c>
      <c r="R118" s="743">
        <f>'ПП-26 ТКРС Унт '!R118+'ПП-26 ТКРС ЗМБ'!R118</f>
        <v>0</v>
      </c>
      <c r="S118" s="271">
        <v>0</v>
      </c>
      <c r="T118" s="272">
        <f>F118-S118</f>
        <v>0</v>
      </c>
      <c r="U118" s="273"/>
      <c r="V118" s="1193"/>
      <c r="W118" s="1134"/>
      <c r="X118" s="1138">
        <v>10.841886000000001</v>
      </c>
      <c r="Y118" s="1139">
        <v>11.35914</v>
      </c>
      <c r="Z118" s="961" t="s">
        <v>14544</v>
      </c>
      <c r="AA118" s="808"/>
      <c r="AB118" s="808"/>
    </row>
    <row r="119" spans="1:28" s="228" customFormat="1" ht="16.2" thickBot="1">
      <c r="A119" s="1382"/>
      <c r="B119" s="1379"/>
      <c r="C119" s="1446" t="s">
        <v>14591</v>
      </c>
      <c r="D119" s="1328" t="s">
        <v>14589</v>
      </c>
      <c r="E119" s="1230"/>
      <c r="F119" s="1230">
        <f t="shared" si="8"/>
        <v>0</v>
      </c>
      <c r="G119" s="633">
        <f>'ПП-26 ТКРС Унт '!G119+'ПП-26 ТКРС ЗМБ'!G119</f>
        <v>0</v>
      </c>
      <c r="H119" s="634">
        <f>'ПП-26 ТКРС Унт '!H119+'ПП-26 ТКРС ЗМБ'!H119</f>
        <v>0</v>
      </c>
      <c r="I119" s="634">
        <f>'ПП-26 ТКРС Унт '!I119+'ПП-26 ТКРС ЗМБ'!I119</f>
        <v>0</v>
      </c>
      <c r="J119" s="634">
        <f>'ПП-26 ТКРС Унт '!J119+'ПП-26 ТКРС ЗМБ'!J119</f>
        <v>0</v>
      </c>
      <c r="K119" s="634">
        <f>'ПП-26 ТКРС Унт '!K119+'ПП-26 ТКРС ЗМБ'!K119</f>
        <v>0</v>
      </c>
      <c r="L119" s="634">
        <f>'ПП-26 ТКРС Унт '!L119+'ПП-26 ТКРС ЗМБ'!L119</f>
        <v>0</v>
      </c>
      <c r="M119" s="634">
        <f>'ПП-26 ТКРС Унт '!M119+'ПП-26 ТКРС ЗМБ'!M119</f>
        <v>0</v>
      </c>
      <c r="N119" s="634">
        <f>'ПП-26 ТКРС Унт '!N119+'ПП-26 ТКРС ЗМБ'!N119</f>
        <v>0</v>
      </c>
      <c r="O119" s="634">
        <f>'ПП-26 ТКРС Унт '!O119+'ПП-26 ТКРС ЗМБ'!O119</f>
        <v>0</v>
      </c>
      <c r="P119" s="634">
        <f>'ПП-26 ТКРС Унт '!P119+'ПП-26 ТКРС ЗМБ'!P119</f>
        <v>0</v>
      </c>
      <c r="Q119" s="634">
        <f>'ПП-26 ТКРС Унт '!Q119+'ПП-26 ТКРС ЗМБ'!Q119</f>
        <v>0</v>
      </c>
      <c r="R119" s="635">
        <f>'ПП-26 ТКРС Унт '!R119+'ПП-26 ТКРС ЗМБ'!R119</f>
        <v>0</v>
      </c>
      <c r="S119" s="271">
        <v>335.93919</v>
      </c>
      <c r="T119" s="272">
        <f t="shared" si="3"/>
        <v>-335.93919</v>
      </c>
      <c r="U119" s="273"/>
      <c r="V119" s="1193"/>
      <c r="W119" s="1134"/>
      <c r="AA119" s="808"/>
      <c r="AB119" s="808"/>
    </row>
    <row r="120" spans="1:28" s="228" customFormat="1" ht="16.2" thickBot="1">
      <c r="A120" s="1382"/>
      <c r="B120" s="1379"/>
      <c r="C120" s="1447"/>
      <c r="D120" s="1328" t="s">
        <v>14589</v>
      </c>
      <c r="E120" s="664"/>
      <c r="F120" s="664">
        <f t="shared" si="8"/>
        <v>0</v>
      </c>
      <c r="G120" s="633">
        <f>'ПП-26 ТКРС Унт '!G120+'ПП-26 ТКРС ЗМБ'!G120</f>
        <v>0</v>
      </c>
      <c r="H120" s="634">
        <f>'ПП-26 ТКРС Унт '!H120+'ПП-26 ТКРС ЗМБ'!H120</f>
        <v>0</v>
      </c>
      <c r="I120" s="634">
        <f>'ПП-26 ТКРС Унт '!I120+'ПП-26 ТКРС ЗМБ'!I120</f>
        <v>0</v>
      </c>
      <c r="J120" s="634">
        <f>'ПП-26 ТКРС Унт '!J120+'ПП-26 ТКРС ЗМБ'!J120</f>
        <v>0</v>
      </c>
      <c r="K120" s="634">
        <f>'ПП-26 ТКРС Унт '!K120+'ПП-26 ТКРС ЗМБ'!K120</f>
        <v>0</v>
      </c>
      <c r="L120" s="634">
        <f>'ПП-26 ТКРС Унт '!L120+'ПП-26 ТКРС ЗМБ'!L120</f>
        <v>0</v>
      </c>
      <c r="M120" s="634">
        <f>'ПП-26 ТКРС Унт '!M120+'ПП-26 ТКРС ЗМБ'!M120</f>
        <v>0</v>
      </c>
      <c r="N120" s="634">
        <f>'ПП-26 ТКРС Унт '!N120+'ПП-26 ТКРС ЗМБ'!N120</f>
        <v>0</v>
      </c>
      <c r="O120" s="634">
        <f>'ПП-26 ТКРС Унт '!O120+'ПП-26 ТКРС ЗМБ'!O120</f>
        <v>0</v>
      </c>
      <c r="P120" s="634">
        <f>'ПП-26 ТКРС Унт '!P120+'ПП-26 ТКРС ЗМБ'!P120</f>
        <v>0</v>
      </c>
      <c r="Q120" s="634">
        <f>'ПП-26 ТКРС Унт '!Q120+'ПП-26 ТКРС ЗМБ'!Q120</f>
        <v>0</v>
      </c>
      <c r="R120" s="635">
        <f>'ПП-26 ТКРС Унт '!R120+'ПП-26 ТКРС ЗМБ'!R120</f>
        <v>0</v>
      </c>
      <c r="S120" s="271">
        <v>894.84229000000005</v>
      </c>
      <c r="T120" s="272">
        <f t="shared" si="3"/>
        <v>-894.84229000000005</v>
      </c>
      <c r="U120" s="273"/>
      <c r="V120" s="1193"/>
      <c r="W120" s="1134"/>
      <c r="X120" s="1368" t="s">
        <v>77889</v>
      </c>
      <c r="Y120" s="1369"/>
      <c r="Z120" s="1370"/>
      <c r="AA120" s="786"/>
    </row>
    <row r="121" spans="1:28" s="215" customFormat="1" ht="16.2" thickBot="1">
      <c r="A121" s="1383"/>
      <c r="B121" s="1380"/>
      <c r="C121" s="1319" t="s">
        <v>14549</v>
      </c>
      <c r="D121" s="294"/>
      <c r="E121" s="1329">
        <f>E93</f>
        <v>0</v>
      </c>
      <c r="F121" s="1320">
        <f>SUM(G121:R121)</f>
        <v>0</v>
      </c>
      <c r="G121" s="636">
        <f>'ПП-26 ТКРС Унт '!G121+'ПП-26 ТКРС ЗМБ'!G121</f>
        <v>0</v>
      </c>
      <c r="H121" s="637">
        <f>'ПП-26 ТКРС Унт '!H121+'ПП-26 ТКРС ЗМБ'!H121</f>
        <v>0</v>
      </c>
      <c r="I121" s="637">
        <f>'ПП-26 ТКРС Унт '!I121+'ПП-26 ТКРС ЗМБ'!I121</f>
        <v>0</v>
      </c>
      <c r="J121" s="637">
        <f>'ПП-26 ТКРС Унт '!J121+'ПП-26 ТКРС ЗМБ'!J121</f>
        <v>0</v>
      </c>
      <c r="K121" s="637">
        <f>'ПП-26 ТКРС Унт '!K121+'ПП-26 ТКРС ЗМБ'!K121</f>
        <v>0</v>
      </c>
      <c r="L121" s="637">
        <f>'ПП-26 ТКРС Унт '!L121+'ПП-26 ТКРС ЗМБ'!L121</f>
        <v>0</v>
      </c>
      <c r="M121" s="637">
        <f>'ПП-26 ТКРС Унт '!M121+'ПП-26 ТКРС ЗМБ'!M121</f>
        <v>0</v>
      </c>
      <c r="N121" s="637">
        <f>'ПП-26 ТКРС Унт '!N121+'ПП-26 ТКРС ЗМБ'!N121</f>
        <v>0</v>
      </c>
      <c r="O121" s="637">
        <f>'ПП-26 ТКРС Унт '!O121+'ПП-26 ТКРС ЗМБ'!O121</f>
        <v>0</v>
      </c>
      <c r="P121" s="637">
        <f>'ПП-26 ТКРС Унт '!P121+'ПП-26 ТКРС ЗМБ'!P121</f>
        <v>0</v>
      </c>
      <c r="Q121" s="637">
        <f>'ПП-26 ТКРС Унт '!Q121+'ПП-26 ТКРС ЗМБ'!Q121</f>
        <v>0</v>
      </c>
      <c r="R121" s="638">
        <f>'ПП-26 ТКРС Унт '!R121+'ПП-26 ТКРС ЗМБ'!R121</f>
        <v>0</v>
      </c>
      <c r="S121" s="271">
        <v>199015.36056999996</v>
      </c>
      <c r="T121" s="272">
        <f t="shared" si="3"/>
        <v>-199015.36056999996</v>
      </c>
      <c r="U121" s="273"/>
      <c r="V121" s="1193"/>
      <c r="W121" s="377"/>
      <c r="X121" s="957">
        <f>X118*F113</f>
        <v>86973.609492000003</v>
      </c>
      <c r="Y121" s="958">
        <f>F113*Y118</f>
        <v>91123.021080000006</v>
      </c>
      <c r="Z121" s="959">
        <f>Y121-X121</f>
        <v>4149.4115880000027</v>
      </c>
    </row>
    <row r="122" spans="1:28" s="215" customFormat="1" ht="16.2" hidden="1" thickBot="1">
      <c r="A122" s="1378" t="s">
        <v>14592</v>
      </c>
      <c r="B122" s="1378"/>
      <c r="C122" s="285" t="s">
        <v>14585</v>
      </c>
      <c r="D122" s="286" t="s">
        <v>14546</v>
      </c>
      <c r="E122" s="672"/>
      <c r="F122" s="672">
        <f>SUM(G122:R122)</f>
        <v>0</v>
      </c>
      <c r="G122" s="627">
        <f t="shared" ref="G122:R122" si="9">G108</f>
        <v>0</v>
      </c>
      <c r="H122" s="628">
        <f t="shared" si="9"/>
        <v>0</v>
      </c>
      <c r="I122" s="628">
        <f t="shared" si="9"/>
        <v>0</v>
      </c>
      <c r="J122" s="628">
        <f t="shared" si="9"/>
        <v>0</v>
      </c>
      <c r="K122" s="643">
        <f t="shared" si="9"/>
        <v>0</v>
      </c>
      <c r="L122" s="628">
        <f t="shared" si="9"/>
        <v>0</v>
      </c>
      <c r="M122" s="628">
        <f t="shared" si="9"/>
        <v>0</v>
      </c>
      <c r="N122" s="628">
        <f t="shared" si="9"/>
        <v>0</v>
      </c>
      <c r="O122" s="628">
        <f t="shared" si="9"/>
        <v>0</v>
      </c>
      <c r="P122" s="628">
        <f t="shared" si="9"/>
        <v>0</v>
      </c>
      <c r="Q122" s="628">
        <f t="shared" si="9"/>
        <v>0</v>
      </c>
      <c r="R122" s="629">
        <f t="shared" si="9"/>
        <v>0</v>
      </c>
      <c r="S122" s="754">
        <v>71</v>
      </c>
      <c r="T122" s="272">
        <f t="shared" si="3"/>
        <v>-71</v>
      </c>
      <c r="U122" s="273"/>
      <c r="V122" s="1193"/>
      <c r="W122" s="1134"/>
      <c r="X122" s="960"/>
      <c r="Y122" s="961"/>
      <c r="Z122" s="962"/>
    </row>
    <row r="123" spans="1:28" s="835" customFormat="1" hidden="1">
      <c r="A123" s="1379"/>
      <c r="B123" s="1379"/>
      <c r="C123" s="287" t="s">
        <v>14586</v>
      </c>
      <c r="D123" s="288" t="s">
        <v>14548</v>
      </c>
      <c r="E123" s="277"/>
      <c r="F123" s="277">
        <f t="shared" si="8"/>
        <v>0</v>
      </c>
      <c r="G123" s="630">
        <f>'ПП-26 ТКРС Унт '!G123+'ПП-26 ТКРС ЗМБ'!G123</f>
        <v>0</v>
      </c>
      <c r="H123" s="631">
        <f>'ПП-26 ТКРС Унт '!H123+'ПП-26 ТКРС ЗМБ'!H123</f>
        <v>0</v>
      </c>
      <c r="I123" s="631">
        <f>'ПП-26 ТКРС Унт '!I123+'ПП-26 ТКРС ЗМБ'!I123</f>
        <v>0</v>
      </c>
      <c r="J123" s="631">
        <f>'ПП-26 ТКРС Унт '!J123+'ПП-26 ТКРС ЗМБ'!J123</f>
        <v>0</v>
      </c>
      <c r="K123" s="631">
        <f>'ПП-26 ТКРС Унт '!K123+'ПП-26 ТКРС ЗМБ'!K123</f>
        <v>0</v>
      </c>
      <c r="L123" s="631">
        <f>'ПП-26 ТКРС Унт '!L123+'ПП-26 ТКРС ЗМБ'!L123</f>
        <v>0</v>
      </c>
      <c r="M123" s="631">
        <f>'ПП-26 ТКРС Унт '!M123+'ПП-26 ТКРС ЗМБ'!M123</f>
        <v>0</v>
      </c>
      <c r="N123" s="631">
        <f>'ПП-26 ТКРС Унт '!N123+'ПП-26 ТКРС ЗМБ'!N123</f>
        <v>0</v>
      </c>
      <c r="O123" s="631">
        <f>'ПП-26 ТКРС Унт '!O123+'ПП-26 ТКРС ЗМБ'!O123</f>
        <v>0</v>
      </c>
      <c r="P123" s="631">
        <f>'ПП-26 ТКРС Унт '!P123+'ПП-26 ТКРС ЗМБ'!P123</f>
        <v>0</v>
      </c>
      <c r="Q123" s="631">
        <f>'ПП-26 ТКРС Унт '!Q123+'ПП-26 ТКРС ЗМБ'!Q123</f>
        <v>0</v>
      </c>
      <c r="R123" s="632">
        <f>'ПП-26 ТКРС Унт '!R123+'ПП-26 ТКРС ЗМБ'!R123</f>
        <v>0</v>
      </c>
      <c r="S123" s="754">
        <v>8790</v>
      </c>
      <c r="T123" s="272">
        <f t="shared" si="3"/>
        <v>-8790</v>
      </c>
      <c r="U123" s="273"/>
      <c r="V123" s="1193"/>
      <c r="W123" s="1134"/>
      <c r="X123" s="786"/>
    </row>
    <row r="124" spans="1:28" s="835" customFormat="1" ht="16.2" hidden="1" thickBot="1">
      <c r="A124" s="1379"/>
      <c r="B124" s="1379"/>
      <c r="C124" s="287" t="s">
        <v>14587</v>
      </c>
      <c r="D124" s="290" t="s">
        <v>14575</v>
      </c>
      <c r="E124" s="279" t="s">
        <v>14575</v>
      </c>
      <c r="F124" s="279">
        <f>SUM(G124:R124)/12</f>
        <v>0</v>
      </c>
      <c r="G124" s="474">
        <f>G123/(G17*22)</f>
        <v>0</v>
      </c>
      <c r="H124" s="597">
        <f t="shared" ref="H124:R124" si="10">H123/(H17*22)</f>
        <v>0</v>
      </c>
      <c r="I124" s="597">
        <f t="shared" si="10"/>
        <v>0</v>
      </c>
      <c r="J124" s="597">
        <f t="shared" si="10"/>
        <v>0</v>
      </c>
      <c r="K124" s="597">
        <f t="shared" si="10"/>
        <v>0</v>
      </c>
      <c r="L124" s="597">
        <f t="shared" si="10"/>
        <v>0</v>
      </c>
      <c r="M124" s="597">
        <f t="shared" si="10"/>
        <v>0</v>
      </c>
      <c r="N124" s="597">
        <f t="shared" si="10"/>
        <v>0</v>
      </c>
      <c r="O124" s="597">
        <f t="shared" si="10"/>
        <v>0</v>
      </c>
      <c r="P124" s="597">
        <f t="shared" si="10"/>
        <v>0</v>
      </c>
      <c r="Q124" s="597">
        <f t="shared" si="10"/>
        <v>0</v>
      </c>
      <c r="R124" s="598">
        <f t="shared" si="10"/>
        <v>0</v>
      </c>
      <c r="S124" s="271">
        <v>1.0911113358276874</v>
      </c>
      <c r="T124" s="272">
        <f t="shared" si="3"/>
        <v>-1.0911113358276874</v>
      </c>
      <c r="U124" s="273"/>
      <c r="V124" s="1193"/>
      <c r="W124" s="1134"/>
      <c r="X124" s="786"/>
    </row>
    <row r="125" spans="1:28" s="228" customFormat="1" ht="16.2" hidden="1" thickBot="1">
      <c r="A125" s="1379"/>
      <c r="B125" s="1379"/>
      <c r="C125" s="291" t="s">
        <v>14599</v>
      </c>
      <c r="D125" s="292" t="s">
        <v>14589</v>
      </c>
      <c r="E125" s="692">
        <f>E118</f>
        <v>229.29765</v>
      </c>
      <c r="F125" s="279">
        <f t="shared" ref="F125:F130" si="11">SUM(G125:R125)</f>
        <v>0</v>
      </c>
      <c r="G125" s="594">
        <f>'ПП-26 ТКРС Унт '!G125+'ПП-26 ТКРС ЗМБ'!G125</f>
        <v>0</v>
      </c>
      <c r="H125" s="646">
        <f>'ПП-26 ТКРС Унт '!H125+'ПП-26 ТКРС ЗМБ'!H125</f>
        <v>0</v>
      </c>
      <c r="I125" s="646">
        <f>'ПП-26 ТКРС Унт '!I125+'ПП-26 ТКРС ЗМБ'!I125</f>
        <v>0</v>
      </c>
      <c r="J125" s="646">
        <f>'ПП-26 ТКРС Унт '!J125+'ПП-26 ТКРС ЗМБ'!J125</f>
        <v>0</v>
      </c>
      <c r="K125" s="646">
        <f>'ПП-26 ТКРС Унт '!K125+'ПП-26 ТКРС ЗМБ'!K125</f>
        <v>0</v>
      </c>
      <c r="L125" s="646">
        <f>'ПП-26 ТКРС Унт '!L125+'ПП-26 ТКРС ЗМБ'!L125</f>
        <v>0</v>
      </c>
      <c r="M125" s="646">
        <f>'ПП-26 ТКРС Унт '!M125+'ПП-26 ТКРС ЗМБ'!M125</f>
        <v>0</v>
      </c>
      <c r="N125" s="646">
        <f>'ПП-26 ТКРС Унт '!N125+'ПП-26 ТКРС ЗМБ'!N125</f>
        <v>0</v>
      </c>
      <c r="O125" s="646">
        <f>'ПП-26 ТКРС Унт '!O125+'ПП-26 ТКРС ЗМБ'!O125</f>
        <v>0</v>
      </c>
      <c r="P125" s="646">
        <f>'ПП-26 ТКРС Унт '!P125+'ПП-26 ТКРС ЗМБ'!P125</f>
        <v>0</v>
      </c>
      <c r="Q125" s="646">
        <f>'ПП-26 ТКРС Унт '!Q125+'ПП-26 ТКРС ЗМБ'!Q125</f>
        <v>0</v>
      </c>
      <c r="R125" s="647">
        <f>'ПП-26 ТКРС Унт '!R125+'ПП-26 ТКРС ЗМБ'!R125</f>
        <v>0</v>
      </c>
      <c r="S125" s="271">
        <v>0</v>
      </c>
      <c r="T125" s="272">
        <f t="shared" si="3"/>
        <v>0</v>
      </c>
      <c r="U125" s="273"/>
      <c r="V125" s="1193"/>
      <c r="W125" s="1134"/>
      <c r="X125" s="1371" t="s">
        <v>77903</v>
      </c>
      <c r="Y125" s="1372"/>
      <c r="Z125" s="1373"/>
    </row>
    <row r="126" spans="1:28" s="228" customFormat="1" ht="16.2" hidden="1" thickBot="1">
      <c r="A126" s="1379"/>
      <c r="B126" s="1379"/>
      <c r="C126" s="291" t="s">
        <v>14590</v>
      </c>
      <c r="D126" s="292" t="s">
        <v>14589</v>
      </c>
      <c r="E126" s="692">
        <f>E119</f>
        <v>0</v>
      </c>
      <c r="F126" s="279">
        <f t="shared" si="11"/>
        <v>0</v>
      </c>
      <c r="G126" s="594">
        <f>'ПП-26 ТКРС Унт '!G126+'ПП-26 ТКРС ЗМБ'!G126</f>
        <v>0</v>
      </c>
      <c r="H126" s="646">
        <f>'ПП-26 ТКРС Унт '!H126+'ПП-26 ТКРС ЗМБ'!H126</f>
        <v>0</v>
      </c>
      <c r="I126" s="634">
        <f>'ПП-26 ТКРС Унт '!I126+'ПП-26 ТКРС ЗМБ'!I126</f>
        <v>0</v>
      </c>
      <c r="J126" s="634">
        <f>'ПП-26 ТКРС Унт '!J126+'ПП-26 ТКРС ЗМБ'!J126</f>
        <v>0</v>
      </c>
      <c r="K126" s="646">
        <f>'ПП-26 ТКРС Унт '!K126+'ПП-26 ТКРС ЗМБ'!K126</f>
        <v>0</v>
      </c>
      <c r="L126" s="646">
        <f>'ПП-26 ТКРС Унт '!L126+'ПП-26 ТКРС ЗМБ'!L126</f>
        <v>0</v>
      </c>
      <c r="M126" s="646">
        <f>'ПП-26 ТКРС Унт '!M126+'ПП-26 ТКРС ЗМБ'!M126</f>
        <v>0</v>
      </c>
      <c r="N126" s="646">
        <f>'ПП-26 ТКРС Унт '!N126+'ПП-26 ТКРС ЗМБ'!N126</f>
        <v>0</v>
      </c>
      <c r="O126" s="646">
        <f>'ПП-26 ТКРС Унт '!O126+'ПП-26 ТКРС ЗМБ'!O126</f>
        <v>0</v>
      </c>
      <c r="P126" s="646">
        <f>'ПП-26 ТКРС Унт '!P126+'ПП-26 ТКРС ЗМБ'!P126</f>
        <v>0</v>
      </c>
      <c r="Q126" s="646">
        <f>'ПП-26 ТКРС Унт '!Q126+'ПП-26 ТКРС ЗМБ'!Q126</f>
        <v>0</v>
      </c>
      <c r="R126" s="635">
        <f>'ПП-26 ТКРС Унт '!R126+'ПП-26 ТКРС ЗМБ'!R126</f>
        <v>0</v>
      </c>
      <c r="S126" s="271">
        <v>335.93919</v>
      </c>
      <c r="T126" s="272">
        <f t="shared" si="3"/>
        <v>-335.93919</v>
      </c>
      <c r="U126" s="273"/>
      <c r="V126" s="1193"/>
      <c r="W126" s="1134"/>
      <c r="X126" s="1138">
        <v>15.483720999999999</v>
      </c>
      <c r="Y126" s="1139">
        <v>14.78947</v>
      </c>
      <c r="Z126" s="961" t="s">
        <v>14544</v>
      </c>
    </row>
    <row r="127" spans="1:28" s="228" customFormat="1" ht="16.2" hidden="1" thickBot="1">
      <c r="A127" s="1379"/>
      <c r="B127" s="1379"/>
      <c r="C127" s="291" t="s">
        <v>14591</v>
      </c>
      <c r="D127" s="292" t="s">
        <v>14589</v>
      </c>
      <c r="E127" s="692">
        <f>E120</f>
        <v>0</v>
      </c>
      <c r="F127" s="279">
        <f t="shared" si="11"/>
        <v>0</v>
      </c>
      <c r="G127" s="594">
        <f>'ПП-26 ТКРС Унт '!G127+'ПП-26 ТКРС ЗМБ'!G127</f>
        <v>0</v>
      </c>
      <c r="H127" s="646">
        <f>'ПП-26 ТКРС Унт '!H127+'ПП-26 ТКРС ЗМБ'!H127</f>
        <v>0</v>
      </c>
      <c r="I127" s="634">
        <f>'ПП-26 ТКРС Унт '!I127+'ПП-26 ТКРС ЗМБ'!I127</f>
        <v>0</v>
      </c>
      <c r="J127" s="634">
        <f>'ПП-26 ТКРС Унт '!J127+'ПП-26 ТКРС ЗМБ'!J127</f>
        <v>0</v>
      </c>
      <c r="K127" s="646">
        <f>'ПП-26 ТКРС Унт '!K127+'ПП-26 ТКРС ЗМБ'!K127</f>
        <v>0</v>
      </c>
      <c r="L127" s="646">
        <f>'ПП-26 ТКРС Унт '!L127+'ПП-26 ТКРС ЗМБ'!L127</f>
        <v>0</v>
      </c>
      <c r="M127" s="646">
        <f>'ПП-26 ТКРС Унт '!M127+'ПП-26 ТКРС ЗМБ'!M127</f>
        <v>0</v>
      </c>
      <c r="N127" s="646">
        <f>'ПП-26 ТКРС Унт '!N127+'ПП-26 ТКРС ЗМБ'!N127</f>
        <v>0</v>
      </c>
      <c r="O127" s="646">
        <f>'ПП-26 ТКРС Унт '!O127+'ПП-26 ТКРС ЗМБ'!O127</f>
        <v>0</v>
      </c>
      <c r="P127" s="646">
        <f>'ПП-26 ТКРС Унт '!P127+'ПП-26 ТКРС ЗМБ'!P127</f>
        <v>0</v>
      </c>
      <c r="Q127" s="646">
        <f>'ПП-26 ТКРС Унт '!Q127+'ПП-26 ТКРС ЗМБ'!Q127</f>
        <v>0</v>
      </c>
      <c r="R127" s="635">
        <f>'ПП-26 ТКРС Унт '!R127+'ПП-26 ТКРС ЗМБ'!R127</f>
        <v>0</v>
      </c>
      <c r="S127" s="271">
        <v>894.84229000000005</v>
      </c>
      <c r="T127" s="272">
        <f t="shared" si="3"/>
        <v>-894.84229000000005</v>
      </c>
      <c r="U127" s="273"/>
      <c r="V127" s="1193"/>
      <c r="W127" s="1134"/>
      <c r="X127" s="1368" t="s">
        <v>77890</v>
      </c>
      <c r="Y127" s="1369"/>
      <c r="Z127" s="1370"/>
    </row>
    <row r="128" spans="1:28" s="215" customFormat="1" ht="16.2" hidden="1" thickBot="1">
      <c r="A128" s="1380"/>
      <c r="B128" s="1380"/>
      <c r="C128" s="293" t="s">
        <v>14549</v>
      </c>
      <c r="D128" s="294"/>
      <c r="E128" s="688">
        <f>E121</f>
        <v>0</v>
      </c>
      <c r="F128" s="689">
        <f t="shared" si="11"/>
        <v>0</v>
      </c>
      <c r="G128" s="636">
        <f>'ПП-26 ТКРС Унт '!G128</f>
        <v>0</v>
      </c>
      <c r="H128" s="637">
        <f>'ПП-26 ТКРС Унт '!H128</f>
        <v>0</v>
      </c>
      <c r="I128" s="637">
        <f>'ПП-26 ТКРС Унт '!I128</f>
        <v>0</v>
      </c>
      <c r="J128" s="637">
        <f>'ПП-26 ТКРС Унт '!J128</f>
        <v>0</v>
      </c>
      <c r="K128" s="637">
        <f>'ПП-26 ТКРС Унт '!K128</f>
        <v>0</v>
      </c>
      <c r="L128" s="637">
        <f>'ПП-26 ТКРС Унт '!L128</f>
        <v>0</v>
      </c>
      <c r="M128" s="637">
        <f>'ПП-26 ТКРС Унт '!M128</f>
        <v>0</v>
      </c>
      <c r="N128" s="637">
        <f>'ПП-26 ТКРС Унт '!N128</f>
        <v>0</v>
      </c>
      <c r="O128" s="637">
        <f>'ПП-26 ТКРС Унт '!O128</f>
        <v>0</v>
      </c>
      <c r="P128" s="637">
        <f>'ПП-26 ТКРС Унт '!P128</f>
        <v>0</v>
      </c>
      <c r="Q128" s="637">
        <f>'ПП-26 ТКРС Унт '!Q128</f>
        <v>0</v>
      </c>
      <c r="R128" s="638">
        <f>'ПП-26 ТКРС Унт '!R128</f>
        <v>0</v>
      </c>
      <c r="S128" s="271">
        <v>98409.593955381191</v>
      </c>
      <c r="T128" s="272">
        <f t="shared" si="3"/>
        <v>-98409.593955381191</v>
      </c>
      <c r="U128" s="273"/>
      <c r="V128" s="1193"/>
      <c r="W128" s="377"/>
      <c r="X128" s="944">
        <f>X118*F109</f>
        <v>0</v>
      </c>
      <c r="Y128" s="945">
        <f>F109*Y126</f>
        <v>0</v>
      </c>
      <c r="Z128" s="946">
        <f>X128-Y128</f>
        <v>0</v>
      </c>
    </row>
    <row r="129" spans="1:24" s="215" customFormat="1" hidden="1">
      <c r="A129" s="1378" t="s">
        <v>14593</v>
      </c>
      <c r="B129" s="1378"/>
      <c r="C129" s="285" t="s">
        <v>14585</v>
      </c>
      <c r="D129" s="286" t="s">
        <v>14546</v>
      </c>
      <c r="E129" s="672"/>
      <c r="F129" s="672">
        <f t="shared" si="11"/>
        <v>15</v>
      </c>
      <c r="G129" s="639">
        <f t="shared" ref="G129:R129" si="12">G112+G122</f>
        <v>2</v>
      </c>
      <c r="H129" s="640">
        <f t="shared" si="12"/>
        <v>2</v>
      </c>
      <c r="I129" s="640">
        <f t="shared" si="12"/>
        <v>2</v>
      </c>
      <c r="J129" s="640">
        <f t="shared" si="12"/>
        <v>2</v>
      </c>
      <c r="K129" s="651">
        <f t="shared" si="12"/>
        <v>1</v>
      </c>
      <c r="L129" s="640">
        <f t="shared" si="12"/>
        <v>1</v>
      </c>
      <c r="M129" s="640">
        <f t="shared" si="12"/>
        <v>1</v>
      </c>
      <c r="N129" s="640">
        <f t="shared" si="12"/>
        <v>1</v>
      </c>
      <c r="O129" s="640">
        <f t="shared" si="12"/>
        <v>1.5</v>
      </c>
      <c r="P129" s="640">
        <f t="shared" si="12"/>
        <v>0.5</v>
      </c>
      <c r="Q129" s="640">
        <f t="shared" si="12"/>
        <v>0.5</v>
      </c>
      <c r="R129" s="641">
        <f t="shared" si="12"/>
        <v>0.5</v>
      </c>
      <c r="S129" s="754">
        <v>267</v>
      </c>
      <c r="T129" s="272">
        <f t="shared" si="3"/>
        <v>-252</v>
      </c>
      <c r="U129" s="273"/>
      <c r="V129" s="1193"/>
      <c r="W129" s="1134"/>
      <c r="X129" s="786"/>
    </row>
    <row r="130" spans="1:24" s="835" customFormat="1" hidden="1">
      <c r="A130" s="1379"/>
      <c r="B130" s="1379"/>
      <c r="C130" s="287" t="s">
        <v>14586</v>
      </c>
      <c r="D130" s="288" t="s">
        <v>14548</v>
      </c>
      <c r="E130" s="277"/>
      <c r="F130" s="277">
        <f t="shared" si="11"/>
        <v>8022</v>
      </c>
      <c r="G130" s="630">
        <f>G113+G123+G98</f>
        <v>680</v>
      </c>
      <c r="H130" s="631">
        <f t="shared" ref="H130:R130" si="13">H113+H123+H98</f>
        <v>614</v>
      </c>
      <c r="I130" s="631">
        <f t="shared" si="13"/>
        <v>680</v>
      </c>
      <c r="J130" s="631">
        <f t="shared" si="13"/>
        <v>658</v>
      </c>
      <c r="K130" s="631">
        <f t="shared" si="13"/>
        <v>682</v>
      </c>
      <c r="L130" s="631">
        <f t="shared" si="13"/>
        <v>660</v>
      </c>
      <c r="M130" s="631">
        <f t="shared" si="13"/>
        <v>682</v>
      </c>
      <c r="N130" s="631">
        <f t="shared" si="13"/>
        <v>682</v>
      </c>
      <c r="O130" s="631">
        <f t="shared" si="13"/>
        <v>660</v>
      </c>
      <c r="P130" s="631">
        <f t="shared" si="13"/>
        <v>682</v>
      </c>
      <c r="Q130" s="631">
        <f t="shared" si="13"/>
        <v>660</v>
      </c>
      <c r="R130" s="632">
        <f t="shared" si="13"/>
        <v>682</v>
      </c>
      <c r="S130" s="754">
        <v>31767.1</v>
      </c>
      <c r="T130" s="272">
        <f t="shared" si="3"/>
        <v>-23745.1</v>
      </c>
      <c r="U130" s="273"/>
      <c r="V130" s="1193"/>
      <c r="W130" s="1134"/>
      <c r="X130" s="786"/>
    </row>
    <row r="131" spans="1:24" s="847" customFormat="1" hidden="1">
      <c r="A131" s="1379"/>
      <c r="B131" s="1379"/>
      <c r="C131" s="287" t="s">
        <v>14587</v>
      </c>
      <c r="D131" s="290" t="s">
        <v>14575</v>
      </c>
      <c r="E131" s="279" t="s">
        <v>14575</v>
      </c>
      <c r="F131" s="1126">
        <f>SUM(G131:R131)/12</f>
        <v>0.99898815342363723</v>
      </c>
      <c r="G131" s="1119">
        <f>G114+G124</f>
        <v>0.99706744868035191</v>
      </c>
      <c r="H131" s="1061">
        <f t="shared" ref="H131:Q131" si="14">H114+H124</f>
        <v>0.99675324675324672</v>
      </c>
      <c r="I131" s="1061">
        <f t="shared" si="14"/>
        <v>0.99706744868035191</v>
      </c>
      <c r="J131" s="1128">
        <f t="shared" si="14"/>
        <v>0.99696969696969695</v>
      </c>
      <c r="K131" s="1061">
        <f t="shared" si="14"/>
        <v>1</v>
      </c>
      <c r="L131" s="1061">
        <f t="shared" si="14"/>
        <v>1</v>
      </c>
      <c r="M131" s="1061">
        <f t="shared" si="14"/>
        <v>1</v>
      </c>
      <c r="N131" s="1061">
        <f t="shared" si="14"/>
        <v>1</v>
      </c>
      <c r="O131" s="1061">
        <f t="shared" si="14"/>
        <v>1</v>
      </c>
      <c r="P131" s="1061">
        <f t="shared" si="14"/>
        <v>1</v>
      </c>
      <c r="Q131" s="1061">
        <f t="shared" si="14"/>
        <v>1</v>
      </c>
      <c r="R131" s="1127">
        <f>R114+R124</f>
        <v>1</v>
      </c>
      <c r="S131" s="271">
        <v>3.9492591234929946</v>
      </c>
      <c r="T131" s="272">
        <f t="shared" si="3"/>
        <v>-2.9502709700693575</v>
      </c>
      <c r="U131" s="273"/>
      <c r="V131" s="1193"/>
      <c r="W131" s="1134"/>
      <c r="X131" s="786"/>
    </row>
    <row r="132" spans="1:24" s="228" customFormat="1" hidden="1">
      <c r="A132" s="1379"/>
      <c r="B132" s="1379"/>
      <c r="C132" s="291" t="s">
        <v>14588</v>
      </c>
      <c r="D132" s="292" t="s">
        <v>14589</v>
      </c>
      <c r="E132" s="692">
        <f>E125</f>
        <v>229.29765</v>
      </c>
      <c r="F132" s="279">
        <f>SUM(G132:R132)</f>
        <v>0</v>
      </c>
      <c r="G132" s="594">
        <f>G118+G125</f>
        <v>0</v>
      </c>
      <c r="H132" s="323">
        <f t="shared" ref="H132:R133" si="15">H118+H125</f>
        <v>0</v>
      </c>
      <c r="I132" s="323">
        <f t="shared" si="15"/>
        <v>0</v>
      </c>
      <c r="J132" s="323">
        <f t="shared" si="15"/>
        <v>0</v>
      </c>
      <c r="K132" s="597">
        <f>L118+L125</f>
        <v>0</v>
      </c>
      <c r="L132" s="597">
        <f t="shared" si="15"/>
        <v>0</v>
      </c>
      <c r="M132" s="597">
        <f t="shared" si="15"/>
        <v>0</v>
      </c>
      <c r="N132" s="597">
        <f>N118+N125</f>
        <v>0</v>
      </c>
      <c r="O132" s="597">
        <f t="shared" si="15"/>
        <v>0</v>
      </c>
      <c r="P132" s="597">
        <f t="shared" si="15"/>
        <v>0</v>
      </c>
      <c r="Q132" s="597">
        <f t="shared" si="15"/>
        <v>0</v>
      </c>
      <c r="R132" s="598">
        <f>R118+R125</f>
        <v>0</v>
      </c>
      <c r="S132" s="271">
        <v>0</v>
      </c>
      <c r="T132" s="272"/>
      <c r="U132" s="273"/>
      <c r="V132" s="1193"/>
      <c r="W132" s="1134"/>
      <c r="X132" s="786"/>
    </row>
    <row r="133" spans="1:24" s="228" customFormat="1" hidden="1">
      <c r="A133" s="1379"/>
      <c r="B133" s="1379"/>
      <c r="C133" s="291" t="s">
        <v>14590</v>
      </c>
      <c r="D133" s="292" t="s">
        <v>14589</v>
      </c>
      <c r="E133" s="692">
        <f>E119</f>
        <v>0</v>
      </c>
      <c r="F133" s="279">
        <f>SUM(G133:R133)</f>
        <v>0</v>
      </c>
      <c r="G133" s="594">
        <f>G119+G126</f>
        <v>0</v>
      </c>
      <c r="H133" s="646">
        <f t="shared" si="15"/>
        <v>0</v>
      </c>
      <c r="I133" s="634">
        <f>I119+I126</f>
        <v>0</v>
      </c>
      <c r="J133" s="634">
        <f t="shared" si="15"/>
        <v>0</v>
      </c>
      <c r="K133" s="634">
        <f t="shared" si="15"/>
        <v>0</v>
      </c>
      <c r="L133" s="634">
        <f>L119+L126</f>
        <v>0</v>
      </c>
      <c r="M133" s="634">
        <f>M119+M126</f>
        <v>0</v>
      </c>
      <c r="N133" s="634">
        <f>N119+N126</f>
        <v>0</v>
      </c>
      <c r="O133" s="634">
        <f t="shared" si="15"/>
        <v>0</v>
      </c>
      <c r="P133" s="634">
        <f t="shared" si="15"/>
        <v>0</v>
      </c>
      <c r="Q133" s="634">
        <f t="shared" si="15"/>
        <v>0</v>
      </c>
      <c r="R133" s="635">
        <f t="shared" si="15"/>
        <v>0</v>
      </c>
      <c r="S133" s="271">
        <v>671.87837999999999</v>
      </c>
      <c r="T133" s="272">
        <f t="shared" si="3"/>
        <v>-671.87837999999999</v>
      </c>
      <c r="U133" s="273"/>
      <c r="V133" s="1193"/>
      <c r="W133" s="1134"/>
      <c r="X133" s="786"/>
    </row>
    <row r="134" spans="1:24" s="228" customFormat="1" hidden="1">
      <c r="A134" s="1379"/>
      <c r="B134" s="1379"/>
      <c r="C134" s="291" t="s">
        <v>14591</v>
      </c>
      <c r="D134" s="292" t="s">
        <v>14589</v>
      </c>
      <c r="E134" s="692">
        <f>E127</f>
        <v>0</v>
      </c>
      <c r="F134" s="279">
        <f>SUM(G134:R134)</f>
        <v>0</v>
      </c>
      <c r="G134" s="596">
        <f>G127+G120</f>
        <v>0</v>
      </c>
      <c r="H134" s="323">
        <f t="shared" ref="H134:R134" si="16">H127+H120</f>
        <v>0</v>
      </c>
      <c r="I134" s="597">
        <f>I127+I120</f>
        <v>0</v>
      </c>
      <c r="J134" s="597">
        <f t="shared" si="16"/>
        <v>0</v>
      </c>
      <c r="K134" s="597">
        <f t="shared" si="16"/>
        <v>0</v>
      </c>
      <c r="L134" s="597">
        <f>L127+L120</f>
        <v>0</v>
      </c>
      <c r="M134" s="597">
        <f>M127+M120</f>
        <v>0</v>
      </c>
      <c r="N134" s="597">
        <f t="shared" si="16"/>
        <v>0</v>
      </c>
      <c r="O134" s="597">
        <f t="shared" si="16"/>
        <v>0</v>
      </c>
      <c r="P134" s="597">
        <f t="shared" si="16"/>
        <v>0</v>
      </c>
      <c r="Q134" s="597">
        <f t="shared" si="16"/>
        <v>0</v>
      </c>
      <c r="R134" s="598">
        <f t="shared" si="16"/>
        <v>0</v>
      </c>
      <c r="S134" s="271">
        <v>1789.6845800000001</v>
      </c>
      <c r="T134" s="272">
        <f t="shared" si="3"/>
        <v>-1789.6845800000001</v>
      </c>
      <c r="U134" s="273"/>
      <c r="V134" s="1193"/>
      <c r="W134" s="1134"/>
      <c r="X134" s="786"/>
    </row>
    <row r="135" spans="1:24" s="215" customFormat="1" ht="16.2" hidden="1" thickBot="1">
      <c r="A135" s="1380"/>
      <c r="B135" s="1380"/>
      <c r="C135" s="293" t="s">
        <v>14549</v>
      </c>
      <c r="D135" s="294"/>
      <c r="E135" s="688"/>
      <c r="F135" s="689">
        <f>F121+F128</f>
        <v>0</v>
      </c>
      <c r="G135" s="636">
        <f>G121+G128</f>
        <v>0</v>
      </c>
      <c r="H135" s="637">
        <f t="shared" ref="H135:R135" si="17">H121+H128</f>
        <v>0</v>
      </c>
      <c r="I135" s="637">
        <f t="shared" si="17"/>
        <v>0</v>
      </c>
      <c r="J135" s="637">
        <f t="shared" si="17"/>
        <v>0</v>
      </c>
      <c r="K135" s="637">
        <f>K121+K128</f>
        <v>0</v>
      </c>
      <c r="L135" s="637">
        <f t="shared" si="17"/>
        <v>0</v>
      </c>
      <c r="M135" s="637">
        <f t="shared" si="17"/>
        <v>0</v>
      </c>
      <c r="N135" s="637">
        <f t="shared" si="17"/>
        <v>0</v>
      </c>
      <c r="O135" s="637">
        <f t="shared" si="17"/>
        <v>0</v>
      </c>
      <c r="P135" s="637">
        <f t="shared" si="17"/>
        <v>0</v>
      </c>
      <c r="Q135" s="637">
        <f t="shared" si="17"/>
        <v>0</v>
      </c>
      <c r="R135" s="638">
        <f t="shared" si="17"/>
        <v>0</v>
      </c>
      <c r="S135" s="1100">
        <v>297424.95452538115</v>
      </c>
      <c r="T135" s="434">
        <f>F135-S135</f>
        <v>-297424.95452538115</v>
      </c>
      <c r="U135" s="694"/>
      <c r="V135" s="1194"/>
      <c r="W135" s="1134"/>
      <c r="X135" s="786"/>
    </row>
    <row r="136" spans="1:24" ht="36" hidden="1" customHeight="1" thickBot="1">
      <c r="D136" s="275"/>
      <c r="E136" s="1437" t="s">
        <v>77898</v>
      </c>
      <c r="F136" s="1438"/>
      <c r="G136" s="1438"/>
      <c r="H136" s="1438"/>
      <c r="I136" s="1438"/>
      <c r="J136" s="1438"/>
      <c r="K136" s="1438"/>
      <c r="L136" s="1438"/>
      <c r="M136" s="1438"/>
      <c r="N136" s="1438"/>
      <c r="O136" s="1438"/>
      <c r="P136" s="1438"/>
      <c r="Q136" s="1438"/>
      <c r="R136" s="1438"/>
      <c r="S136" s="1439"/>
      <c r="U136" s="1195"/>
      <c r="V136" s="1196" t="s">
        <v>14544</v>
      </c>
    </row>
    <row r="137" spans="1:24" hidden="1">
      <c r="A137" s="1430" t="s">
        <v>14555</v>
      </c>
      <c r="B137" s="1433">
        <v>10</v>
      </c>
      <c r="C137" s="1086" t="s">
        <v>14554</v>
      </c>
      <c r="D137" s="1087" t="s">
        <v>14546</v>
      </c>
      <c r="E137" s="1068">
        <f>E138/22</f>
        <v>40</v>
      </c>
      <c r="F137" s="1068">
        <f>SUM(G137:R137)</f>
        <v>7</v>
      </c>
      <c r="G137" s="1078">
        <f>G46</f>
        <v>0</v>
      </c>
      <c r="H137" s="1078">
        <f t="shared" ref="H137:R139" si="18">H46</f>
        <v>0</v>
      </c>
      <c r="I137" s="1078">
        <f t="shared" si="18"/>
        <v>0</v>
      </c>
      <c r="J137" s="1078">
        <f t="shared" si="18"/>
        <v>0</v>
      </c>
      <c r="K137" s="1078">
        <f t="shared" si="18"/>
        <v>1</v>
      </c>
      <c r="L137" s="1078">
        <f t="shared" si="18"/>
        <v>1</v>
      </c>
      <c r="M137" s="1078">
        <f t="shared" si="18"/>
        <v>1</v>
      </c>
      <c r="N137" s="1078">
        <f t="shared" si="18"/>
        <v>1</v>
      </c>
      <c r="O137" s="1078">
        <f t="shared" si="18"/>
        <v>1.5</v>
      </c>
      <c r="P137" s="1078">
        <f t="shared" si="18"/>
        <v>0.5</v>
      </c>
      <c r="Q137" s="1078">
        <f t="shared" si="18"/>
        <v>0.5</v>
      </c>
      <c r="R137" s="1079">
        <f t="shared" si="18"/>
        <v>0.5</v>
      </c>
      <c r="U137" s="1056">
        <f>'ПП-26 ТКРС ЗМБ'!U137+'ПП-26 ТКРС Унт '!U137</f>
        <v>7</v>
      </c>
      <c r="V137" s="1192">
        <f>U137-F137</f>
        <v>0</v>
      </c>
      <c r="W137" s="786"/>
      <c r="X137" s="786"/>
    </row>
    <row r="138" spans="1:24" hidden="1">
      <c r="A138" s="1431"/>
      <c r="B138" s="1434"/>
      <c r="C138" s="1088" t="s">
        <v>14547</v>
      </c>
      <c r="D138" s="1089" t="s">
        <v>14548</v>
      </c>
      <c r="E138" s="1061">
        <f>U48</f>
        <v>880</v>
      </c>
      <c r="F138" s="1064">
        <f>SUM(G138:R138)</f>
        <v>5390</v>
      </c>
      <c r="G138" s="1082">
        <f>G47</f>
        <v>0</v>
      </c>
      <c r="H138" s="1082">
        <f t="shared" si="18"/>
        <v>0</v>
      </c>
      <c r="I138" s="1082">
        <f t="shared" si="18"/>
        <v>0</v>
      </c>
      <c r="J138" s="1082">
        <f t="shared" si="18"/>
        <v>0</v>
      </c>
      <c r="K138" s="1082">
        <f t="shared" si="18"/>
        <v>682</v>
      </c>
      <c r="L138" s="1082">
        <f t="shared" si="18"/>
        <v>660</v>
      </c>
      <c r="M138" s="1082">
        <f t="shared" si="18"/>
        <v>682</v>
      </c>
      <c r="N138" s="1082">
        <f t="shared" si="18"/>
        <v>682</v>
      </c>
      <c r="O138" s="1082">
        <f t="shared" si="18"/>
        <v>660</v>
      </c>
      <c r="P138" s="1082">
        <f t="shared" si="18"/>
        <v>682</v>
      </c>
      <c r="Q138" s="1082">
        <f t="shared" si="18"/>
        <v>660</v>
      </c>
      <c r="R138" s="1083">
        <f t="shared" si="18"/>
        <v>682</v>
      </c>
      <c r="U138" s="1056">
        <f>'ПП-26 ТКРС ЗМБ'!U138+'ПП-26 ТКРС Унт '!U138</f>
        <v>5500</v>
      </c>
      <c r="V138" s="1192">
        <f>U138-F138</f>
        <v>110</v>
      </c>
      <c r="W138" s="786"/>
      <c r="X138" s="786"/>
    </row>
    <row r="139" spans="1:24" hidden="1">
      <c r="A139" s="1431"/>
      <c r="B139" s="1434"/>
      <c r="C139" s="1088" t="s">
        <v>14549</v>
      </c>
      <c r="D139" s="1089"/>
      <c r="E139" s="1181">
        <f>E48</f>
        <v>0</v>
      </c>
      <c r="F139" s="1065">
        <f>SUM(G139:R139)</f>
        <v>0</v>
      </c>
      <c r="G139" s="1090">
        <f>G48</f>
        <v>0</v>
      </c>
      <c r="H139" s="1090">
        <f t="shared" si="18"/>
        <v>0</v>
      </c>
      <c r="I139" s="1090">
        <f t="shared" si="18"/>
        <v>0</v>
      </c>
      <c r="J139" s="1090">
        <f t="shared" si="18"/>
        <v>0</v>
      </c>
      <c r="K139" s="1090">
        <f t="shared" si="18"/>
        <v>0</v>
      </c>
      <c r="L139" s="1090">
        <f t="shared" si="18"/>
        <v>0</v>
      </c>
      <c r="M139" s="1090">
        <f t="shared" si="18"/>
        <v>0</v>
      </c>
      <c r="N139" s="1090">
        <f t="shared" si="18"/>
        <v>0</v>
      </c>
      <c r="O139" s="1090">
        <f t="shared" si="18"/>
        <v>0</v>
      </c>
      <c r="P139" s="1090">
        <f t="shared" si="18"/>
        <v>0</v>
      </c>
      <c r="Q139" s="1090">
        <f t="shared" si="18"/>
        <v>0</v>
      </c>
      <c r="R139" s="1091">
        <f t="shared" si="18"/>
        <v>0</v>
      </c>
      <c r="U139" s="1056">
        <f>('ПП-26 ТКРС ЗМБ'!U139+'ПП-26 ТКРС Унт '!U139)/2</f>
        <v>880</v>
      </c>
      <c r="V139" s="1192"/>
      <c r="W139" s="786"/>
      <c r="X139" s="786"/>
    </row>
    <row r="140" spans="1:24" ht="16.2" hidden="1" thickBot="1">
      <c r="A140" s="1432"/>
      <c r="B140" s="1435"/>
      <c r="C140" s="1092" t="s">
        <v>14587</v>
      </c>
      <c r="D140" s="1093" t="s">
        <v>14575</v>
      </c>
      <c r="E140" s="1071"/>
      <c r="F140" s="1071">
        <f>SUM(G140:R140)/12</f>
        <v>0.66666666666666663</v>
      </c>
      <c r="G140" s="1071">
        <f>G138/(G17*22)</f>
        <v>0</v>
      </c>
      <c r="H140" s="1071">
        <f>H138/(H17*22)</f>
        <v>0</v>
      </c>
      <c r="I140" s="1071">
        <f>I138/(I17*22)</f>
        <v>0</v>
      </c>
      <c r="J140" s="1071">
        <f t="shared" ref="J140:R140" si="19">J138/(J17*22)</f>
        <v>0</v>
      </c>
      <c r="K140" s="1071">
        <f t="shared" si="19"/>
        <v>1</v>
      </c>
      <c r="L140" s="1071">
        <f t="shared" si="19"/>
        <v>1</v>
      </c>
      <c r="M140" s="1071">
        <f t="shared" si="19"/>
        <v>1</v>
      </c>
      <c r="N140" s="1071">
        <f t="shared" si="19"/>
        <v>1</v>
      </c>
      <c r="O140" s="1071">
        <f t="shared" si="19"/>
        <v>1</v>
      </c>
      <c r="P140" s="1071">
        <f t="shared" si="19"/>
        <v>1</v>
      </c>
      <c r="Q140" s="1071">
        <f t="shared" si="19"/>
        <v>1</v>
      </c>
      <c r="R140" s="1072">
        <f t="shared" si="19"/>
        <v>1</v>
      </c>
      <c r="U140" s="1195"/>
      <c r="V140" s="1197"/>
      <c r="W140" s="786"/>
      <c r="X140" s="786"/>
    </row>
    <row r="141" spans="1:24" ht="27" hidden="1" customHeight="1" thickBot="1">
      <c r="D141" s="275"/>
      <c r="E141" s="1437" t="s">
        <v>77899</v>
      </c>
      <c r="F141" s="1438"/>
      <c r="G141" s="1438"/>
      <c r="H141" s="1438"/>
      <c r="I141" s="1438"/>
      <c r="J141" s="1438"/>
      <c r="K141" s="1438"/>
      <c r="L141" s="1438"/>
      <c r="M141" s="1438"/>
      <c r="N141" s="1438"/>
      <c r="O141" s="1438"/>
      <c r="P141" s="1438"/>
      <c r="Q141" s="1438"/>
      <c r="R141" s="1438"/>
      <c r="S141" s="1439"/>
      <c r="U141" s="1195"/>
      <c r="V141" s="1197"/>
    </row>
    <row r="142" spans="1:24" hidden="1">
      <c r="A142" s="1419" t="s">
        <v>14555</v>
      </c>
      <c r="B142" s="1419">
        <v>10</v>
      </c>
      <c r="C142" s="1103" t="s">
        <v>14554</v>
      </c>
      <c r="D142" s="1076" t="s">
        <v>14546</v>
      </c>
      <c r="E142" s="1075">
        <f>E143/22</f>
        <v>21.857142857142858</v>
      </c>
      <c r="F142" s="1059">
        <f>SUM(G142:R142)</f>
        <v>34.905454545454546</v>
      </c>
      <c r="G142" s="1077">
        <f>'ПП-26 ТКРС ЗМБ'!G142+'ПП-26 ТКРС Унт '!G142</f>
        <v>4.2353246753246747</v>
      </c>
      <c r="H142" s="1078">
        <f>'ПП-26 ТКРС ЗМБ'!H142+'ПП-26 ТКРС Унт '!H142</f>
        <v>3.8254545454545452</v>
      </c>
      <c r="I142" s="1078">
        <f>'ПП-26 ТКРС ЗМБ'!I142+'ПП-26 ТКРС Унт '!I142</f>
        <v>4.2353246753246747</v>
      </c>
      <c r="J142" s="1078">
        <f>'ПП-26 ТКРС ЗМБ'!J142+'ПП-26 ТКРС Унт '!J142</f>
        <v>4.0987012987012985</v>
      </c>
      <c r="K142" s="1078">
        <f>'ПП-26 ТКРС ЗМБ'!K142+'ПП-26 ТКРС Унт '!K142</f>
        <v>3.1210389610389608</v>
      </c>
      <c r="L142" s="1078">
        <f>'ПП-26 ТКРС ЗМБ'!L142+'ПП-26 ТКРС Унт '!L142</f>
        <v>2.8129870129870129</v>
      </c>
      <c r="M142" s="1078">
        <f>'ПП-26 ТКРС ЗМБ'!M142+'ПП-26 ТКРС Унт '!M142</f>
        <v>2.9067532467532464</v>
      </c>
      <c r="N142" s="1078">
        <f>'ПП-26 ТКРС ЗМБ'!N142+'ПП-26 ТКРС Унт '!N142</f>
        <v>2.9067532467532464</v>
      </c>
      <c r="O142" s="1078">
        <f>'ПП-26 ТКРС ЗМБ'!O142+'ПП-26 ТКРС Унт '!O142</f>
        <v>2.8129870129870129</v>
      </c>
      <c r="P142" s="1078">
        <f>'ПП-26 ТКРС ЗМБ'!P142+'ПП-26 ТКРС Унт '!P142</f>
        <v>1.3358441558441558</v>
      </c>
      <c r="Q142" s="1078">
        <f>'ПП-26 ТКРС ЗМБ'!Q142+'ПП-26 ТКРС Унт '!Q142</f>
        <v>1.2857142857142856</v>
      </c>
      <c r="R142" s="1079">
        <f>'ПП-26 ТКРС ЗМБ'!R142+'ПП-26 ТКРС Унт '!R142</f>
        <v>1.3285714285714285</v>
      </c>
      <c r="U142" s="1056">
        <f>'ПП-26 ТКРС ЗМБ'!U142+'ПП-26 ТКРС Унт '!U142</f>
        <v>35</v>
      </c>
      <c r="V142" s="1057">
        <f>U142-F142</f>
        <v>9.4545454545453822E-2</v>
      </c>
      <c r="W142" s="786"/>
      <c r="X142" s="786"/>
    </row>
    <row r="143" spans="1:24" hidden="1">
      <c r="A143" s="1420"/>
      <c r="B143" s="1420"/>
      <c r="C143" s="1104" t="s">
        <v>14547</v>
      </c>
      <c r="D143" s="1080" t="s">
        <v>14548</v>
      </c>
      <c r="E143" s="1095">
        <f>U144</f>
        <v>480.85714285714283</v>
      </c>
      <c r="F143" s="1058">
        <f>SUM(G143:R143)</f>
        <v>16830</v>
      </c>
      <c r="G143" s="1108">
        <f>'ПП-26 ТКРС ЗМБ'!G143+'ПП-26 ТКРС Унт '!G143</f>
        <v>2046</v>
      </c>
      <c r="H143" s="1064">
        <f>'ПП-26 ТКРС ЗМБ'!H143+'ПП-26 ТКРС Унт '!H143</f>
        <v>1848</v>
      </c>
      <c r="I143" s="1064">
        <f>'ПП-26 ТКРС ЗМБ'!I143+'ПП-26 ТКРС Унт '!I143</f>
        <v>2046</v>
      </c>
      <c r="J143" s="1064">
        <f>'ПП-26 ТКРС ЗМБ'!J143+'ПП-26 ТКРС Унт '!J143</f>
        <v>1980</v>
      </c>
      <c r="K143" s="1064">
        <f>'ПП-26 ТКРС ЗМБ'!K143+'ПП-26 ТКРС Унт '!K143</f>
        <v>1474</v>
      </c>
      <c r="L143" s="1064">
        <f>'ПП-26 ТКРС ЗМБ'!L143+'ПП-26 ТКРС Унт '!L143</f>
        <v>1320</v>
      </c>
      <c r="M143" s="1064">
        <f>'ПП-26 ТКРС ЗМБ'!M143+'ПП-26 ТКРС Унт '!M143</f>
        <v>1364</v>
      </c>
      <c r="N143" s="1064">
        <f>'ПП-26 ТКРС ЗМБ'!N143+'ПП-26 ТКРС Унт '!N143</f>
        <v>1364</v>
      </c>
      <c r="O143" s="1064">
        <f>'ПП-26 ТКРС ЗМБ'!O143+'ПП-26 ТКРС Унт '!O143</f>
        <v>1320</v>
      </c>
      <c r="P143" s="1064">
        <f>'ПП-26 ТКРС ЗМБ'!P143+'ПП-26 ТКРС Унт '!P143</f>
        <v>726</v>
      </c>
      <c r="Q143" s="1064">
        <f>'ПП-26 ТКРС ЗМБ'!Q143+'ПП-26 ТКРС Унт '!Q143</f>
        <v>660</v>
      </c>
      <c r="R143" s="1109">
        <f>'ПП-26 ТКРС ЗМБ'!R143+'ПП-26 ТКРС Унт '!R143</f>
        <v>682</v>
      </c>
      <c r="U143" s="1056">
        <f>'ПП-26 ТКРС ЗМБ'!U143+'ПП-26 ТКРС Унт '!U143</f>
        <v>16830</v>
      </c>
      <c r="V143" s="1057">
        <f>U143-F143</f>
        <v>0</v>
      </c>
      <c r="W143" s="786"/>
      <c r="X143" s="786"/>
    </row>
    <row r="144" spans="1:24" ht="18" hidden="1" thickBot="1">
      <c r="A144" s="1420"/>
      <c r="B144" s="1420"/>
      <c r="C144" s="1105" t="s">
        <v>14549</v>
      </c>
      <c r="D144" s="1094"/>
      <c r="E144" s="1177">
        <f>E48</f>
        <v>0</v>
      </c>
      <c r="F144" s="1060">
        <f>SUM(G144:R144)</f>
        <v>0</v>
      </c>
      <c r="G144" s="1110">
        <f>'ПП-26 ТКРС ЗМБ'!G144+'ПП-26 ТКРС Унт '!G144</f>
        <v>0</v>
      </c>
      <c r="H144" s="1111">
        <f>'ПП-26 ТКРС ЗМБ'!H144+'ПП-26 ТКРС Унт '!H144</f>
        <v>0</v>
      </c>
      <c r="I144" s="1111">
        <f>'ПП-26 ТКРС ЗМБ'!I144+'ПП-26 ТКРС Унт '!I144</f>
        <v>0</v>
      </c>
      <c r="J144" s="1111">
        <f>'ПП-26 ТКРС ЗМБ'!J144+'ПП-26 ТКРС Унт '!J144</f>
        <v>0</v>
      </c>
      <c r="K144" s="1111">
        <f>'ПП-26 ТКРС ЗМБ'!K144+'ПП-26 ТКРС Унт '!K144</f>
        <v>0</v>
      </c>
      <c r="L144" s="1111">
        <f>'ПП-26 ТКРС ЗМБ'!L144+'ПП-26 ТКРС Унт '!L144</f>
        <v>0</v>
      </c>
      <c r="M144" s="1111">
        <f>'ПП-26 ТКРС ЗМБ'!M144+'ПП-26 ТКРС Унт '!M144</f>
        <v>0</v>
      </c>
      <c r="N144" s="1111">
        <f>'ПП-26 ТКРС ЗМБ'!N144+'ПП-26 ТКРС Унт '!N144</f>
        <v>0</v>
      </c>
      <c r="O144" s="1111">
        <f>'ПП-26 ТКРС ЗМБ'!O144+'ПП-26 ТКРС Унт '!O144</f>
        <v>0</v>
      </c>
      <c r="P144" s="1111">
        <f>'ПП-26 ТКРС ЗМБ'!P144+'ПП-26 ТКРС Унт '!P144</f>
        <v>0</v>
      </c>
      <c r="Q144" s="1111">
        <f>'ПП-26 ТКРС ЗМБ'!Q144+'ПП-26 ТКРС Унт '!Q144</f>
        <v>0</v>
      </c>
      <c r="R144" s="1112">
        <f>'ПП-26 ТКРС ЗМБ'!R144+'ПП-26 ТКРС Унт '!R144</f>
        <v>0</v>
      </c>
      <c r="U144" s="1198">
        <f>U143/U142</f>
        <v>480.85714285714283</v>
      </c>
      <c r="V144" s="1199"/>
      <c r="W144" s="786"/>
      <c r="X144" s="786"/>
    </row>
    <row r="145" spans="1:28" ht="16.2" hidden="1" thickBot="1">
      <c r="A145" s="1421"/>
      <c r="B145" s="1421"/>
      <c r="C145" s="1106" t="s">
        <v>14587</v>
      </c>
      <c r="D145" s="1093" t="s">
        <v>14575</v>
      </c>
      <c r="E145" s="1071"/>
      <c r="F145" s="1071">
        <f>SUM(G145:R145)/12</f>
        <v>2.1021505376344085</v>
      </c>
      <c r="G145" s="1107">
        <f>G143/(G17*22)</f>
        <v>3</v>
      </c>
      <c r="H145" s="1107">
        <f t="shared" ref="H145:R145" si="20">H143/(H17*22)</f>
        <v>3</v>
      </c>
      <c r="I145" s="1107">
        <f t="shared" si="20"/>
        <v>3</v>
      </c>
      <c r="J145" s="1107">
        <f t="shared" si="20"/>
        <v>3</v>
      </c>
      <c r="K145" s="1107">
        <f t="shared" si="20"/>
        <v>2.161290322580645</v>
      </c>
      <c r="L145" s="1107">
        <f t="shared" si="20"/>
        <v>2</v>
      </c>
      <c r="M145" s="1107">
        <f t="shared" si="20"/>
        <v>2</v>
      </c>
      <c r="N145" s="1107">
        <f t="shared" si="20"/>
        <v>2</v>
      </c>
      <c r="O145" s="1107">
        <f t="shared" si="20"/>
        <v>2</v>
      </c>
      <c r="P145" s="1107">
        <f t="shared" si="20"/>
        <v>1.064516129032258</v>
      </c>
      <c r="Q145" s="1107">
        <f t="shared" si="20"/>
        <v>1</v>
      </c>
      <c r="R145" s="1107">
        <f t="shared" si="20"/>
        <v>1</v>
      </c>
      <c r="W145" s="786"/>
      <c r="X145" s="786"/>
    </row>
    <row r="146" spans="1:28" ht="16.5" customHeight="1">
      <c r="D146" s="275"/>
      <c r="E146" s="232"/>
    </row>
    <row r="147" spans="1:28" ht="16.5" customHeight="1">
      <c r="D147" s="275"/>
      <c r="E147" s="232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</row>
    <row r="148" spans="1:28" ht="66" hidden="1" customHeight="1">
      <c r="B148" s="1436" t="s">
        <v>14594</v>
      </c>
      <c r="C148" s="1436"/>
      <c r="D148" s="237"/>
      <c r="E148" s="238"/>
      <c r="F148" s="237"/>
      <c r="G148" s="238"/>
      <c r="H148" s="237"/>
      <c r="I148" s="237"/>
      <c r="J148" s="237"/>
      <c r="K148" s="237"/>
      <c r="L148" s="238"/>
      <c r="M148" s="1415" t="s">
        <v>16149</v>
      </c>
      <c r="N148" s="1415"/>
      <c r="O148" s="295"/>
      <c r="P148" s="295"/>
      <c r="Q148" s="295"/>
      <c r="R148" s="295"/>
    </row>
    <row r="149" spans="1:28" s="239" customFormat="1" ht="21" hidden="1" customHeight="1">
      <c r="A149" s="153"/>
      <c r="E149" s="232" t="s">
        <v>14584</v>
      </c>
      <c r="F149" s="233" t="s">
        <v>77883</v>
      </c>
      <c r="G149" s="780">
        <f>'ПП-26 ТКРС Унт '!G113</f>
        <v>680</v>
      </c>
      <c r="H149" s="780">
        <f>'ПП-26 ТКРС Унт '!H113</f>
        <v>614</v>
      </c>
      <c r="I149" s="780">
        <f>'ПП-26 ТКРС Унт '!I113</f>
        <v>680</v>
      </c>
      <c r="J149" s="780">
        <f>'ПП-26 ТКРС Унт '!J113</f>
        <v>658</v>
      </c>
      <c r="K149" s="780">
        <f>'ПП-26 ТКРС Унт '!K113</f>
        <v>682</v>
      </c>
      <c r="L149" s="780">
        <f>'ПП-26 ТКРС Унт '!L113</f>
        <v>660</v>
      </c>
      <c r="M149" s="780">
        <f>'ПП-26 ТКРС Унт '!M113</f>
        <v>682</v>
      </c>
      <c r="N149" s="780">
        <f>'ПП-26 ТКРС Унт '!N113</f>
        <v>682</v>
      </c>
      <c r="O149" s="780">
        <f>'ПП-26 ТКРС Унт '!O113</f>
        <v>594</v>
      </c>
      <c r="P149" s="780">
        <f>'ПП-26 ТКРС Унт '!P113</f>
        <v>0</v>
      </c>
      <c r="Q149" s="780">
        <f>'ПП-26 ТКРС Унт '!Q113</f>
        <v>0</v>
      </c>
      <c r="R149" s="780">
        <f>'ПП-26 ТКРС Унт '!R113</f>
        <v>0</v>
      </c>
      <c r="S149" s="697"/>
      <c r="W149" s="1136"/>
    </row>
    <row r="150" spans="1:28" ht="16.5" hidden="1" customHeight="1">
      <c r="D150" s="275"/>
      <c r="E150" s="154" t="s">
        <v>14584</v>
      </c>
      <c r="F150" s="160" t="s">
        <v>14602</v>
      </c>
      <c r="G150" s="781">
        <f>'ПП-26 ТКРС ЗМБ'!G113</f>
        <v>0</v>
      </c>
      <c r="H150" s="781">
        <f>'ПП-26 ТКРС ЗМБ'!H113</f>
        <v>0</v>
      </c>
      <c r="I150" s="781">
        <f>'ПП-26 ТКРС ЗМБ'!I113</f>
        <v>0</v>
      </c>
      <c r="J150" s="781">
        <f>'ПП-26 ТКРС ЗМБ'!J113</f>
        <v>0</v>
      </c>
      <c r="K150" s="781">
        <f>'ПП-26 ТКРС ЗМБ'!K113</f>
        <v>0</v>
      </c>
      <c r="L150" s="781">
        <f>'ПП-26 ТКРС ЗМБ'!L113</f>
        <v>0</v>
      </c>
      <c r="M150" s="781">
        <f>'ПП-26 ТКРС ЗМБ'!M113</f>
        <v>0</v>
      </c>
      <c r="N150" s="781">
        <f>'ПП-26 ТКРС ЗМБ'!N113</f>
        <v>0</v>
      </c>
      <c r="O150" s="781">
        <f>'ПП-26 ТКРС ЗМБ'!O113</f>
        <v>66</v>
      </c>
      <c r="P150" s="781">
        <f>'ПП-26 ТКРС ЗМБ'!P113</f>
        <v>682</v>
      </c>
      <c r="Q150" s="781">
        <f>'ПП-26 ТКРС ЗМБ'!Q113</f>
        <v>660</v>
      </c>
      <c r="R150" s="781">
        <f>'ПП-26 ТКРС ЗМБ'!R113</f>
        <v>682</v>
      </c>
    </row>
    <row r="151" spans="1:28" s="154" customFormat="1" ht="16.2" hidden="1" thickBot="1">
      <c r="A151" s="153"/>
      <c r="C151" s="153"/>
      <c r="D151" s="153"/>
      <c r="E151" s="154" t="s">
        <v>14584</v>
      </c>
      <c r="F151" s="160" t="s">
        <v>77884</v>
      </c>
      <c r="G151" s="782">
        <f>G149+G150</f>
        <v>680</v>
      </c>
      <c r="H151" s="544">
        <f t="shared" ref="H151:R151" si="21">H149+H150</f>
        <v>614</v>
      </c>
      <c r="I151" s="544">
        <f t="shared" si="21"/>
        <v>680</v>
      </c>
      <c r="J151" s="544">
        <f t="shared" si="21"/>
        <v>658</v>
      </c>
      <c r="K151" s="544">
        <f t="shared" si="21"/>
        <v>682</v>
      </c>
      <c r="L151" s="544">
        <f t="shared" si="21"/>
        <v>660</v>
      </c>
      <c r="M151" s="544">
        <f t="shared" si="21"/>
        <v>682</v>
      </c>
      <c r="N151" s="544">
        <f t="shared" si="21"/>
        <v>682</v>
      </c>
      <c r="O151" s="544">
        <f t="shared" si="21"/>
        <v>660</v>
      </c>
      <c r="P151" s="544">
        <f t="shared" si="21"/>
        <v>682</v>
      </c>
      <c r="Q151" s="544">
        <f t="shared" si="21"/>
        <v>660</v>
      </c>
      <c r="R151" s="783">
        <f t="shared" si="21"/>
        <v>682</v>
      </c>
      <c r="S151" s="153"/>
      <c r="T151" s="153"/>
      <c r="U151" s="153"/>
      <c r="V151" s="153"/>
      <c r="W151" s="236"/>
      <c r="X151" s="153"/>
      <c r="Y151" s="153"/>
      <c r="Z151" s="153"/>
      <c r="AA151" s="153"/>
      <c r="AB151" s="153"/>
    </row>
    <row r="152" spans="1:28" s="154" customFormat="1" ht="16.2" hidden="1" thickBot="1">
      <c r="A152" s="153"/>
      <c r="C152" s="153"/>
      <c r="D152" s="153"/>
      <c r="E152" s="154" t="s">
        <v>14584</v>
      </c>
      <c r="F152" s="160" t="s">
        <v>77885</v>
      </c>
      <c r="G152" s="784">
        <f t="shared" ref="G152:R152" si="22">G151-G113</f>
        <v>0</v>
      </c>
      <c r="H152" s="784">
        <f t="shared" si="22"/>
        <v>0</v>
      </c>
      <c r="I152" s="784">
        <f t="shared" si="22"/>
        <v>0</v>
      </c>
      <c r="J152" s="784">
        <f t="shared" si="22"/>
        <v>0</v>
      </c>
      <c r="K152" s="784">
        <f t="shared" si="22"/>
        <v>0</v>
      </c>
      <c r="L152" s="784">
        <f t="shared" si="22"/>
        <v>0</v>
      </c>
      <c r="M152" s="784">
        <f t="shared" si="22"/>
        <v>0</v>
      </c>
      <c r="N152" s="784">
        <f t="shared" si="22"/>
        <v>0</v>
      </c>
      <c r="O152" s="784">
        <f t="shared" si="22"/>
        <v>0</v>
      </c>
      <c r="P152" s="784">
        <f t="shared" si="22"/>
        <v>0</v>
      </c>
      <c r="Q152" s="784">
        <f t="shared" si="22"/>
        <v>0</v>
      </c>
      <c r="R152" s="784">
        <f t="shared" si="22"/>
        <v>0</v>
      </c>
      <c r="S152" s="153"/>
      <c r="T152" s="153"/>
      <c r="U152" s="153"/>
      <c r="V152" s="153"/>
      <c r="W152" s="236"/>
      <c r="X152" s="153"/>
      <c r="Y152" s="153"/>
      <c r="Z152" s="153"/>
      <c r="AA152" s="153"/>
      <c r="AB152" s="153"/>
    </row>
    <row r="153" spans="1:28" s="154" customFormat="1" ht="16.2" hidden="1" thickBot="1">
      <c r="A153" s="153"/>
      <c r="C153" s="153"/>
      <c r="D153" s="153"/>
      <c r="F153" s="160"/>
      <c r="S153" s="153"/>
      <c r="T153" s="153"/>
      <c r="U153" s="153"/>
      <c r="V153" s="153"/>
      <c r="W153" s="236"/>
      <c r="X153" s="153"/>
      <c r="Y153" s="153"/>
      <c r="Z153" s="153"/>
      <c r="AA153" s="153"/>
      <c r="AB153" s="153"/>
    </row>
    <row r="154" spans="1:28" hidden="1">
      <c r="E154" s="154" t="s">
        <v>14592</v>
      </c>
      <c r="F154" s="233" t="s">
        <v>77883</v>
      </c>
      <c r="G154" s="780">
        <f>'ПП-26 ТКРС Унт '!G123</f>
        <v>0</v>
      </c>
      <c r="H154" s="780">
        <f>'ПП-26 ТКРС Унт '!H123</f>
        <v>0</v>
      </c>
      <c r="I154" s="780">
        <f>'ПП-26 ТКРС Унт '!I123</f>
        <v>0</v>
      </c>
      <c r="J154" s="780">
        <f>'ПП-26 ТКРС Унт '!J123</f>
        <v>0</v>
      </c>
      <c r="K154" s="780">
        <f>'ПП-26 ТКРС Унт '!K123</f>
        <v>0</v>
      </c>
      <c r="L154" s="780">
        <f>'ПП-26 ТКРС Унт '!L123</f>
        <v>0</v>
      </c>
      <c r="M154" s="780">
        <f>'ПП-26 ТКРС Унт '!M123</f>
        <v>0</v>
      </c>
      <c r="N154" s="780">
        <f>'ПП-26 ТКРС Унт '!N123</f>
        <v>0</v>
      </c>
      <c r="O154" s="780">
        <f>'ПП-26 ТКРС Унт '!O123</f>
        <v>0</v>
      </c>
      <c r="P154" s="780">
        <f>'ПП-26 ТКРС Унт '!P123</f>
        <v>0</v>
      </c>
      <c r="Q154" s="780">
        <f>'ПП-26 ТКРС Унт '!Q123</f>
        <v>0</v>
      </c>
      <c r="R154" s="780">
        <f>'ПП-26 ТКРС Унт '!R123</f>
        <v>0</v>
      </c>
    </row>
    <row r="155" spans="1:28" hidden="1">
      <c r="E155" s="154" t="s">
        <v>14592</v>
      </c>
      <c r="F155" s="160" t="s">
        <v>14602</v>
      </c>
      <c r="G155" s="781">
        <f>'ПП-26 ТКРС ЗМБ'!G123</f>
        <v>0</v>
      </c>
      <c r="H155" s="781">
        <f>'ПП-26 ТКРС ЗМБ'!H123</f>
        <v>0</v>
      </c>
      <c r="I155" s="781">
        <f>'ПП-26 ТКРС ЗМБ'!I123</f>
        <v>0</v>
      </c>
      <c r="J155" s="781">
        <f>'ПП-26 ТКРС ЗМБ'!J123</f>
        <v>0</v>
      </c>
      <c r="K155" s="781">
        <f>'ПП-26 ТКРС ЗМБ'!K123</f>
        <v>0</v>
      </c>
      <c r="L155" s="781">
        <f>'ПП-26 ТКРС ЗМБ'!L123</f>
        <v>0</v>
      </c>
      <c r="M155" s="781">
        <f>'ПП-26 ТКРС ЗМБ'!M123</f>
        <v>0</v>
      </c>
      <c r="N155" s="781">
        <f>'ПП-26 ТКРС ЗМБ'!N123</f>
        <v>0</v>
      </c>
      <c r="O155" s="781">
        <f>'ПП-26 ТКРС ЗМБ'!O123</f>
        <v>0</v>
      </c>
      <c r="P155" s="781">
        <f>'ПП-26 ТКРС ЗМБ'!P123</f>
        <v>0</v>
      </c>
      <c r="Q155" s="781">
        <f>'ПП-26 ТКРС ЗМБ'!Q123</f>
        <v>0</v>
      </c>
      <c r="R155" s="781">
        <f>'ПП-26 ТКРС ЗМБ'!R123</f>
        <v>0</v>
      </c>
    </row>
    <row r="156" spans="1:28" ht="16.2" hidden="1" thickBot="1">
      <c r="E156" s="154" t="s">
        <v>14592</v>
      </c>
      <c r="F156" s="160" t="s">
        <v>77884</v>
      </c>
      <c r="G156" s="782">
        <f>G154+G155</f>
        <v>0</v>
      </c>
      <c r="H156" s="544">
        <f t="shared" ref="H156:R156" si="23">H154+H155</f>
        <v>0</v>
      </c>
      <c r="I156" s="544">
        <f t="shared" si="23"/>
        <v>0</v>
      </c>
      <c r="J156" s="544">
        <f t="shared" si="23"/>
        <v>0</v>
      </c>
      <c r="K156" s="544">
        <f t="shared" si="23"/>
        <v>0</v>
      </c>
      <c r="L156" s="544">
        <f t="shared" si="23"/>
        <v>0</v>
      </c>
      <c r="M156" s="544">
        <f t="shared" si="23"/>
        <v>0</v>
      </c>
      <c r="N156" s="544">
        <f t="shared" si="23"/>
        <v>0</v>
      </c>
      <c r="O156" s="544">
        <f t="shared" si="23"/>
        <v>0</v>
      </c>
      <c r="P156" s="544">
        <f t="shared" si="23"/>
        <v>0</v>
      </c>
      <c r="Q156" s="544">
        <f t="shared" si="23"/>
        <v>0</v>
      </c>
      <c r="R156" s="783">
        <f t="shared" si="23"/>
        <v>0</v>
      </c>
    </row>
    <row r="157" spans="1:28" ht="16.2" hidden="1" thickBot="1">
      <c r="E157" s="154" t="s">
        <v>14592</v>
      </c>
      <c r="F157" s="160" t="s">
        <v>77885</v>
      </c>
      <c r="G157" s="784">
        <f t="shared" ref="G157:R157" si="24">G156-G123</f>
        <v>0</v>
      </c>
      <c r="H157" s="784">
        <f t="shared" si="24"/>
        <v>0</v>
      </c>
      <c r="I157" s="784">
        <f t="shared" si="24"/>
        <v>0</v>
      </c>
      <c r="J157" s="784">
        <f t="shared" si="24"/>
        <v>0</v>
      </c>
      <c r="K157" s="784">
        <f t="shared" si="24"/>
        <v>0</v>
      </c>
      <c r="L157" s="784">
        <f t="shared" si="24"/>
        <v>0</v>
      </c>
      <c r="M157" s="784">
        <f t="shared" si="24"/>
        <v>0</v>
      </c>
      <c r="N157" s="784">
        <f t="shared" si="24"/>
        <v>0</v>
      </c>
      <c r="O157" s="784">
        <f t="shared" si="24"/>
        <v>0</v>
      </c>
      <c r="P157" s="784">
        <f t="shared" si="24"/>
        <v>0</v>
      </c>
      <c r="Q157" s="784">
        <f t="shared" si="24"/>
        <v>0</v>
      </c>
      <c r="R157" s="784">
        <f t="shared" si="24"/>
        <v>0</v>
      </c>
    </row>
    <row r="158" spans="1:28" ht="16.2" hidden="1" thickBot="1"/>
    <row r="159" spans="1:28" hidden="1">
      <c r="E159" s="232" t="s">
        <v>14584</v>
      </c>
      <c r="F159" s="233" t="s">
        <v>77883</v>
      </c>
      <c r="G159" s="780">
        <f>'ПП-26 ТКРС Унт '!G112</f>
        <v>2</v>
      </c>
      <c r="H159" s="780">
        <f>'ПП-26 ТКРС Унт '!H112</f>
        <v>2</v>
      </c>
      <c r="I159" s="780">
        <f>'ПП-26 ТКРС Унт '!I112</f>
        <v>2</v>
      </c>
      <c r="J159" s="780">
        <f>'ПП-26 ТКРС Унт '!J112</f>
        <v>2</v>
      </c>
      <c r="K159" s="780">
        <f>'ПП-26 ТКРС Унт '!K112</f>
        <v>1</v>
      </c>
      <c r="L159" s="780">
        <f>'ПП-26 ТКРС Унт '!L112</f>
        <v>1</v>
      </c>
      <c r="M159" s="780">
        <f>'ПП-26 ТКРС Унт '!M112</f>
        <v>1</v>
      </c>
      <c r="N159" s="780">
        <f>'ПП-26 ТКРС Унт '!N112</f>
        <v>1</v>
      </c>
      <c r="O159" s="780">
        <f>'ПП-26 ТКРС Унт '!O112</f>
        <v>1</v>
      </c>
      <c r="P159" s="780">
        <f>'ПП-26 ТКРС Унт '!P112</f>
        <v>0</v>
      </c>
      <c r="Q159" s="780">
        <f>'ПП-26 ТКРС Унт '!Q112</f>
        <v>0</v>
      </c>
      <c r="R159" s="780">
        <f>'ПП-26 ТКРС Унт '!R112</f>
        <v>0</v>
      </c>
    </row>
    <row r="160" spans="1:28" hidden="1">
      <c r="E160" s="154" t="s">
        <v>14584</v>
      </c>
      <c r="F160" s="160" t="s">
        <v>14602</v>
      </c>
      <c r="G160" s="781">
        <f>'ПП-26 ТКРС ЗМБ'!G112</f>
        <v>0</v>
      </c>
      <c r="H160" s="781">
        <f>'ПП-26 ТКРС ЗМБ'!H112</f>
        <v>0</v>
      </c>
      <c r="I160" s="781">
        <f>'ПП-26 ТКРС ЗМБ'!I112</f>
        <v>0</v>
      </c>
      <c r="J160" s="781">
        <f>'ПП-26 ТКРС ЗМБ'!J112</f>
        <v>0</v>
      </c>
      <c r="K160" s="781">
        <f>'ПП-26 ТКРС ЗМБ'!K112</f>
        <v>0</v>
      </c>
      <c r="L160" s="781">
        <f>'ПП-26 ТКРС ЗМБ'!L112</f>
        <v>0</v>
      </c>
      <c r="M160" s="781">
        <f>'ПП-26 ТКРС ЗМБ'!M112</f>
        <v>0</v>
      </c>
      <c r="N160" s="781">
        <f>'ПП-26 ТКРС ЗМБ'!N112</f>
        <v>0</v>
      </c>
      <c r="O160" s="781">
        <f>'ПП-26 ТКРС ЗМБ'!O112</f>
        <v>0.5</v>
      </c>
      <c r="P160" s="781">
        <f>'ПП-26 ТКРС ЗМБ'!P112</f>
        <v>0.5</v>
      </c>
      <c r="Q160" s="781">
        <f>'ПП-26 ТКРС ЗМБ'!Q112</f>
        <v>0.5</v>
      </c>
      <c r="R160" s="781">
        <f>'ПП-26 ТКРС ЗМБ'!R112</f>
        <v>0.5</v>
      </c>
    </row>
    <row r="161" spans="5:18" ht="16.2" hidden="1" thickBot="1">
      <c r="E161" s="154" t="s">
        <v>14584</v>
      </c>
      <c r="F161" s="160" t="s">
        <v>77884</v>
      </c>
      <c r="G161" s="782">
        <f>G159+G160</f>
        <v>2</v>
      </c>
      <c r="H161" s="782">
        <f t="shared" ref="H161:R161" si="25">H159+H160</f>
        <v>2</v>
      </c>
      <c r="I161" s="782">
        <f t="shared" si="25"/>
        <v>2</v>
      </c>
      <c r="J161" s="782">
        <f t="shared" si="25"/>
        <v>2</v>
      </c>
      <c r="K161" s="782">
        <f t="shared" si="25"/>
        <v>1</v>
      </c>
      <c r="L161" s="782">
        <f t="shared" si="25"/>
        <v>1</v>
      </c>
      <c r="M161" s="782">
        <f t="shared" si="25"/>
        <v>1</v>
      </c>
      <c r="N161" s="782">
        <f t="shared" si="25"/>
        <v>1</v>
      </c>
      <c r="O161" s="782">
        <f t="shared" si="25"/>
        <v>1.5</v>
      </c>
      <c r="P161" s="782">
        <f t="shared" si="25"/>
        <v>0.5</v>
      </c>
      <c r="Q161" s="782">
        <f t="shared" si="25"/>
        <v>0.5</v>
      </c>
      <c r="R161" s="782">
        <f t="shared" si="25"/>
        <v>0.5</v>
      </c>
    </row>
    <row r="162" spans="5:18" ht="16.2" hidden="1" thickBot="1">
      <c r="E162" s="154" t="s">
        <v>14584</v>
      </c>
      <c r="F162" s="160" t="s">
        <v>77885</v>
      </c>
      <c r="G162" s="784">
        <f t="shared" ref="G162:R162" si="26">G161-G112</f>
        <v>0</v>
      </c>
      <c r="H162" s="784">
        <f t="shared" si="26"/>
        <v>0</v>
      </c>
      <c r="I162" s="784">
        <f t="shared" si="26"/>
        <v>0</v>
      </c>
      <c r="J162" s="784">
        <f t="shared" si="26"/>
        <v>0</v>
      </c>
      <c r="K162" s="784">
        <f t="shared" si="26"/>
        <v>0</v>
      </c>
      <c r="L162" s="784">
        <f t="shared" si="26"/>
        <v>0</v>
      </c>
      <c r="M162" s="784">
        <f t="shared" si="26"/>
        <v>0</v>
      </c>
      <c r="N162" s="784">
        <f t="shared" si="26"/>
        <v>0</v>
      </c>
      <c r="O162" s="784">
        <f t="shared" si="26"/>
        <v>0</v>
      </c>
      <c r="P162" s="784">
        <f t="shared" si="26"/>
        <v>0</v>
      </c>
      <c r="Q162" s="784">
        <f t="shared" si="26"/>
        <v>0</v>
      </c>
      <c r="R162" s="784">
        <f t="shared" si="26"/>
        <v>0</v>
      </c>
    </row>
    <row r="163" spans="5:18" hidden="1">
      <c r="F163" s="279">
        <f>SUM(G163:R163)/12</f>
        <v>0</v>
      </c>
      <c r="G163" s="474">
        <f>G86+G92/(G17*22)</f>
        <v>0</v>
      </c>
      <c r="H163" s="474">
        <f t="shared" ref="H163:R163" si="27">H86+H92/(H17*22)</f>
        <v>0</v>
      </c>
      <c r="I163" s="474">
        <f>(I86+I92)/(I17*22)</f>
        <v>0</v>
      </c>
      <c r="J163" s="474">
        <f>(J86+J92)/(J17*22)</f>
        <v>0</v>
      </c>
      <c r="K163" s="474">
        <f t="shared" si="27"/>
        <v>0</v>
      </c>
      <c r="L163" s="474">
        <f t="shared" si="27"/>
        <v>0</v>
      </c>
      <c r="M163" s="474">
        <f t="shared" si="27"/>
        <v>0</v>
      </c>
      <c r="N163" s="474">
        <f t="shared" si="27"/>
        <v>0</v>
      </c>
      <c r="O163" s="474">
        <f t="shared" si="27"/>
        <v>0</v>
      </c>
      <c r="P163" s="474">
        <f t="shared" si="27"/>
        <v>0</v>
      </c>
      <c r="Q163" s="474">
        <f t="shared" si="27"/>
        <v>0</v>
      </c>
      <c r="R163" s="474">
        <f t="shared" si="27"/>
        <v>0</v>
      </c>
    </row>
    <row r="164" spans="5:18" hidden="1"/>
    <row r="165" spans="5:18" hidden="1"/>
    <row r="166" spans="5:18" hidden="1"/>
    <row r="167" spans="5:18" hidden="1"/>
    <row r="168" spans="5:18" hidden="1"/>
    <row r="169" spans="5:18" hidden="1"/>
    <row r="170" spans="5:18" hidden="1"/>
    <row r="171" spans="5:18" hidden="1"/>
    <row r="172" spans="5:18" hidden="1"/>
    <row r="173" spans="5:18" hidden="1"/>
    <row r="174" spans="5:18" hidden="1"/>
    <row r="175" spans="5:18" hidden="1"/>
    <row r="176" spans="5:18" hidden="1"/>
  </sheetData>
  <mergeCells count="95">
    <mergeCell ref="A25:A27"/>
    <mergeCell ref="B25:B27"/>
    <mergeCell ref="A28:A30"/>
    <mergeCell ref="B28:B30"/>
    <mergeCell ref="A14:R14"/>
    <mergeCell ref="A16:A18"/>
    <mergeCell ref="B16:B18"/>
    <mergeCell ref="C16:C18"/>
    <mergeCell ref="D16:D18"/>
    <mergeCell ref="E16:E18"/>
    <mergeCell ref="F16:F18"/>
    <mergeCell ref="G16:I16"/>
    <mergeCell ref="J16:L16"/>
    <mergeCell ref="M16:O16"/>
    <mergeCell ref="P16:R16"/>
    <mergeCell ref="W16:W18"/>
    <mergeCell ref="A19:A21"/>
    <mergeCell ref="B19:B21"/>
    <mergeCell ref="A22:A24"/>
    <mergeCell ref="B22:B24"/>
    <mergeCell ref="A31:A33"/>
    <mergeCell ref="B31:B33"/>
    <mergeCell ref="A34:A36"/>
    <mergeCell ref="B34:B36"/>
    <mergeCell ref="A37:A39"/>
    <mergeCell ref="B37:B39"/>
    <mergeCell ref="A40:A42"/>
    <mergeCell ref="B40:B42"/>
    <mergeCell ref="A43:A45"/>
    <mergeCell ref="B43:B45"/>
    <mergeCell ref="AA43:AA45"/>
    <mergeCell ref="AB43:AB45"/>
    <mergeCell ref="A46:A48"/>
    <mergeCell ref="B46:B48"/>
    <mergeCell ref="A49:A51"/>
    <mergeCell ref="B49:B51"/>
    <mergeCell ref="A52:A54"/>
    <mergeCell ref="B52:B54"/>
    <mergeCell ref="A55:A57"/>
    <mergeCell ref="B55:B57"/>
    <mergeCell ref="AA55:AA57"/>
    <mergeCell ref="AB55:AB57"/>
    <mergeCell ref="A58:A60"/>
    <mergeCell ref="B58:B60"/>
    <mergeCell ref="A61:A63"/>
    <mergeCell ref="B61:B63"/>
    <mergeCell ref="A79:A81"/>
    <mergeCell ref="B79:B81"/>
    <mergeCell ref="A64:A66"/>
    <mergeCell ref="B64:B66"/>
    <mergeCell ref="A67:A69"/>
    <mergeCell ref="B67:B69"/>
    <mergeCell ref="A70:A72"/>
    <mergeCell ref="B70:B72"/>
    <mergeCell ref="A73:A75"/>
    <mergeCell ref="B73:B75"/>
    <mergeCell ref="A76:A78"/>
    <mergeCell ref="B76:B78"/>
    <mergeCell ref="A82:A84"/>
    <mergeCell ref="B82:B84"/>
    <mergeCell ref="A85:A87"/>
    <mergeCell ref="B85:B87"/>
    <mergeCell ref="A88:A90"/>
    <mergeCell ref="B88:B90"/>
    <mergeCell ref="A91:A93"/>
    <mergeCell ref="B91:B93"/>
    <mergeCell ref="A94:A96"/>
    <mergeCell ref="B94:B96"/>
    <mergeCell ref="A97:A99"/>
    <mergeCell ref="B97:B99"/>
    <mergeCell ref="B142:B145"/>
    <mergeCell ref="E136:S136"/>
    <mergeCell ref="A100:A103"/>
    <mergeCell ref="B100:B103"/>
    <mergeCell ref="A104:A107"/>
    <mergeCell ref="B104:B107"/>
    <mergeCell ref="A108:A111"/>
    <mergeCell ref="B108:B111"/>
    <mergeCell ref="C119:C120"/>
    <mergeCell ref="X125:Z125"/>
    <mergeCell ref="E141:S141"/>
    <mergeCell ref="X117:Z117"/>
    <mergeCell ref="M148:N148"/>
    <mergeCell ref="A112:A121"/>
    <mergeCell ref="B112:B121"/>
    <mergeCell ref="A122:A128"/>
    <mergeCell ref="B122:B128"/>
    <mergeCell ref="A129:A135"/>
    <mergeCell ref="B129:B135"/>
    <mergeCell ref="B148:C148"/>
    <mergeCell ref="X120:Z120"/>
    <mergeCell ref="X127:Z127"/>
    <mergeCell ref="A137:A140"/>
    <mergeCell ref="B137:B140"/>
    <mergeCell ref="A142:A145"/>
  </mergeCells>
  <printOptions horizontalCentered="1" verticalCentered="1"/>
  <pageMargins left="0.19685039370078741" right="0.19685039370078741" top="0" bottom="0.19685039370078741" header="0.31496062992125984" footer="0.31496062992125984"/>
  <pageSetup paperSize="8" scale="5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02"/>
  <sheetViews>
    <sheetView topLeftCell="A14" zoomScaleNormal="100" workbookViewId="0">
      <selection activeCell="J45" sqref="J45"/>
    </sheetView>
  </sheetViews>
  <sheetFormatPr defaultColWidth="8.88671875" defaultRowHeight="15.6"/>
  <cols>
    <col min="1" max="1" width="19.44140625" style="153" customWidth="1"/>
    <col min="2" max="2" width="11.109375" style="154" customWidth="1"/>
    <col min="3" max="3" width="27" style="153" customWidth="1"/>
    <col min="4" max="4" width="9.33203125" style="153" customWidth="1"/>
    <col min="5" max="5" width="10.109375" style="153" customWidth="1"/>
    <col min="6" max="6" width="38.6640625" style="154" customWidth="1"/>
    <col min="7" max="7" width="16.88671875" style="160" customWidth="1"/>
    <col min="8" max="8" width="16.6640625" style="154" customWidth="1"/>
    <col min="9" max="9" width="15.33203125" style="154" customWidth="1"/>
    <col min="10" max="10" width="19.109375" style="154" customWidth="1"/>
    <col min="11" max="11" width="15.6640625" style="154" customWidth="1"/>
    <col min="12" max="12" width="15.44140625" style="155" customWidth="1"/>
    <col min="13" max="14" width="13.6640625" style="154" bestFit="1" customWidth="1"/>
    <col min="15" max="15" width="17" style="154" customWidth="1"/>
    <col min="16" max="16" width="14.44140625" style="154" customWidth="1"/>
    <col min="17" max="19" width="13.6640625" style="154" bestFit="1" customWidth="1"/>
    <col min="20" max="23" width="19.109375" style="153" customWidth="1"/>
    <col min="24" max="16384" width="8.88671875" style="153"/>
  </cols>
  <sheetData>
    <row r="1" spans="1:19" hidden="1">
      <c r="A1" s="152" t="s">
        <v>14514</v>
      </c>
      <c r="B1" s="153"/>
      <c r="D1" s="153" t="s">
        <v>14514</v>
      </c>
      <c r="O1" s="152" t="s">
        <v>14515</v>
      </c>
      <c r="P1" s="152"/>
      <c r="Q1" s="156"/>
      <c r="R1" s="156"/>
      <c r="S1" s="156"/>
    </row>
    <row r="2" spans="1:19" hidden="1">
      <c r="A2" s="152" t="s">
        <v>14516</v>
      </c>
      <c r="B2" s="153"/>
      <c r="D2" s="153" t="s">
        <v>16132</v>
      </c>
      <c r="O2" s="296" t="s">
        <v>14517</v>
      </c>
      <c r="P2" s="297"/>
      <c r="Q2" s="297"/>
      <c r="R2" s="297"/>
      <c r="S2" s="156"/>
    </row>
    <row r="3" spans="1:19" hidden="1">
      <c r="A3" s="152" t="s">
        <v>14518</v>
      </c>
      <c r="B3" s="153"/>
      <c r="D3" s="153" t="s">
        <v>16133</v>
      </c>
      <c r="O3" s="296"/>
      <c r="P3" s="297"/>
      <c r="Q3" s="297"/>
      <c r="R3" s="297"/>
      <c r="S3" s="156"/>
    </row>
    <row r="4" spans="1:19" hidden="1">
      <c r="A4" s="152" t="s">
        <v>8252</v>
      </c>
      <c r="B4" s="153"/>
      <c r="D4" s="153" t="s">
        <v>8252</v>
      </c>
      <c r="O4" s="296" t="s">
        <v>8252</v>
      </c>
      <c r="P4" s="297"/>
      <c r="Q4" s="297"/>
      <c r="R4" s="297"/>
      <c r="S4" s="156"/>
    </row>
    <row r="5" spans="1:19" hidden="1">
      <c r="A5" s="152" t="str">
        <f>'[27]ПП-22 ТКРС ЗМБ'!A5</f>
        <v xml:space="preserve">_________________Р.М. Масягутов </v>
      </c>
      <c r="B5" s="153"/>
      <c r="D5" s="153" t="s">
        <v>16134</v>
      </c>
      <c r="O5" s="296" t="s">
        <v>14519</v>
      </c>
      <c r="P5" s="297"/>
      <c r="Q5" s="297"/>
      <c r="R5" s="297"/>
      <c r="S5" s="156"/>
    </row>
    <row r="6" spans="1:19" hidden="1">
      <c r="A6" s="152" t="s">
        <v>16135</v>
      </c>
      <c r="B6" s="153"/>
      <c r="D6" s="153" t="s">
        <v>16136</v>
      </c>
      <c r="O6" s="296" t="str">
        <f>A6</f>
        <v>"_______"______________2023 г.</v>
      </c>
      <c r="P6" s="297"/>
      <c r="Q6" s="297"/>
      <c r="R6" s="297"/>
      <c r="S6" s="158"/>
    </row>
    <row r="7" spans="1:19" hidden="1">
      <c r="A7" s="152"/>
      <c r="B7" s="153"/>
      <c r="O7" s="158"/>
      <c r="P7" s="158"/>
      <c r="Q7" s="158"/>
      <c r="R7" s="158"/>
      <c r="S7" s="158"/>
    </row>
    <row r="8" spans="1:19" hidden="1">
      <c r="A8" s="159" t="s">
        <v>14520</v>
      </c>
      <c r="B8" s="153"/>
      <c r="O8" s="158"/>
      <c r="P8" s="158"/>
      <c r="Q8" s="158"/>
      <c r="R8" s="158"/>
      <c r="S8" s="158"/>
    </row>
    <row r="9" spans="1:19" hidden="1">
      <c r="A9" s="159" t="s">
        <v>14521</v>
      </c>
      <c r="B9" s="153"/>
      <c r="O9" s="158"/>
      <c r="P9" s="158"/>
      <c r="Q9" s="158"/>
      <c r="R9" s="158"/>
      <c r="S9" s="158"/>
    </row>
    <row r="10" spans="1:19" hidden="1">
      <c r="A10" s="159" t="s">
        <v>8252</v>
      </c>
      <c r="B10" s="153"/>
      <c r="O10" s="158"/>
      <c r="P10" s="158"/>
      <c r="Q10" s="158"/>
      <c r="R10" s="158"/>
      <c r="S10" s="158"/>
    </row>
    <row r="11" spans="1:19" hidden="1">
      <c r="A11" s="159" t="s">
        <v>14522</v>
      </c>
      <c r="B11" s="153"/>
      <c r="O11" s="158"/>
      <c r="P11" s="158"/>
      <c r="Q11" s="158"/>
      <c r="R11" s="158"/>
      <c r="S11" s="158"/>
    </row>
    <row r="12" spans="1:19" hidden="1">
      <c r="A12" s="159" t="str">
        <f>A6</f>
        <v>"_______"______________2023 г.</v>
      </c>
      <c r="B12" s="153"/>
      <c r="O12" s="158"/>
      <c r="P12" s="158"/>
      <c r="Q12" s="158"/>
      <c r="R12" s="158"/>
      <c r="S12" s="158"/>
    </row>
    <row r="13" spans="1:19" hidden="1">
      <c r="A13" s="159"/>
      <c r="B13" s="153"/>
      <c r="O13" s="158"/>
      <c r="P13" s="158"/>
      <c r="Q13" s="158"/>
      <c r="R13" s="158"/>
      <c r="S13" s="158"/>
    </row>
    <row r="14" spans="1:19">
      <c r="A14" s="1402" t="s">
        <v>77865</v>
      </c>
      <c r="B14" s="1402"/>
      <c r="C14" s="1402"/>
      <c r="D14" s="1402"/>
      <c r="E14" s="1402"/>
      <c r="F14" s="1402"/>
      <c r="G14" s="1402"/>
      <c r="H14" s="1402"/>
      <c r="I14" s="1402"/>
      <c r="J14" s="1402"/>
      <c r="K14" s="1402"/>
      <c r="L14" s="1402"/>
      <c r="M14" s="1402"/>
      <c r="N14" s="1402"/>
      <c r="O14" s="1402"/>
      <c r="P14" s="1402"/>
      <c r="Q14" s="1402"/>
      <c r="R14" s="1402"/>
      <c r="S14" s="1402"/>
    </row>
    <row r="15" spans="1:19" ht="16.2" thickBot="1">
      <c r="A15" s="830"/>
      <c r="B15" s="830"/>
      <c r="C15" s="830"/>
      <c r="D15" s="830"/>
      <c r="E15" s="830"/>
      <c r="F15" s="830"/>
      <c r="G15" s="830"/>
      <c r="H15" s="830"/>
      <c r="I15" s="830"/>
      <c r="J15" s="830"/>
    </row>
    <row r="16" spans="1:19">
      <c r="A16" s="1463" t="s">
        <v>14523</v>
      </c>
      <c r="B16" s="1466" t="s">
        <v>14524</v>
      </c>
      <c r="C16" s="1468" t="s">
        <v>14525</v>
      </c>
      <c r="D16" s="1466" t="s">
        <v>14601</v>
      </c>
      <c r="E16" s="1471" t="s">
        <v>14526</v>
      </c>
      <c r="F16" s="1473" t="s">
        <v>14527</v>
      </c>
      <c r="G16" s="1476" t="s">
        <v>77863</v>
      </c>
      <c r="H16" s="1463" t="s">
        <v>14528</v>
      </c>
      <c r="I16" s="1473"/>
      <c r="J16" s="1468"/>
      <c r="K16" s="1479" t="s">
        <v>14529</v>
      </c>
      <c r="L16" s="1480"/>
      <c r="M16" s="1481"/>
      <c r="N16" s="1482" t="s">
        <v>14530</v>
      </c>
      <c r="O16" s="1480"/>
      <c r="P16" s="1481"/>
      <c r="Q16" s="1482" t="s">
        <v>14531</v>
      </c>
      <c r="R16" s="1480"/>
      <c r="S16" s="1481"/>
    </row>
    <row r="17" spans="1:23" ht="16.2" thickBot="1">
      <c r="A17" s="1464"/>
      <c r="B17" s="1467"/>
      <c r="C17" s="1469"/>
      <c r="D17" s="1467"/>
      <c r="E17" s="1467"/>
      <c r="F17" s="1474"/>
      <c r="G17" s="1477"/>
      <c r="H17" s="841">
        <v>31</v>
      </c>
      <c r="I17" s="840">
        <v>28</v>
      </c>
      <c r="J17" s="298">
        <v>31</v>
      </c>
      <c r="K17" s="841">
        <v>30</v>
      </c>
      <c r="L17" s="299">
        <v>31</v>
      </c>
      <c r="M17" s="298">
        <v>30</v>
      </c>
      <c r="N17" s="841">
        <v>31</v>
      </c>
      <c r="O17" s="840">
        <v>31</v>
      </c>
      <c r="P17" s="298">
        <v>30</v>
      </c>
      <c r="Q17" s="841">
        <v>31</v>
      </c>
      <c r="R17" s="840">
        <v>30</v>
      </c>
      <c r="S17" s="298">
        <v>31</v>
      </c>
    </row>
    <row r="18" spans="1:23" ht="16.2" thickBot="1">
      <c r="A18" s="1465"/>
      <c r="B18" s="1467"/>
      <c r="C18" s="1470"/>
      <c r="D18" s="1467"/>
      <c r="E18" s="1472"/>
      <c r="F18" s="1475"/>
      <c r="G18" s="1478"/>
      <c r="H18" s="849" t="s">
        <v>14532</v>
      </c>
      <c r="I18" s="851" t="s">
        <v>14533</v>
      </c>
      <c r="J18" s="301" t="s">
        <v>14534</v>
      </c>
      <c r="K18" s="849" t="s">
        <v>14535</v>
      </c>
      <c r="L18" s="302" t="s">
        <v>14536</v>
      </c>
      <c r="M18" s="303" t="s">
        <v>14537</v>
      </c>
      <c r="N18" s="304" t="s">
        <v>14538</v>
      </c>
      <c r="O18" s="305" t="s">
        <v>14539</v>
      </c>
      <c r="P18" s="303" t="s">
        <v>14540</v>
      </c>
      <c r="Q18" s="304" t="s">
        <v>14541</v>
      </c>
      <c r="R18" s="305" t="s">
        <v>14542</v>
      </c>
      <c r="S18" s="306" t="s">
        <v>14543</v>
      </c>
      <c r="T18" s="171" t="s">
        <v>16214</v>
      </c>
      <c r="U18" s="172" t="s">
        <v>14544</v>
      </c>
      <c r="V18" s="926" t="s">
        <v>77882</v>
      </c>
      <c r="W18" s="172" t="s">
        <v>14544</v>
      </c>
    </row>
    <row r="19" spans="1:23" ht="18" customHeight="1">
      <c r="A19" s="1483" t="s">
        <v>14584</v>
      </c>
      <c r="B19" s="1453"/>
      <c r="C19" s="1455" t="s">
        <v>77873</v>
      </c>
      <c r="D19" s="307" t="s">
        <v>14602</v>
      </c>
      <c r="E19" s="839" t="s">
        <v>14589</v>
      </c>
      <c r="F19" s="262"/>
      <c r="G19" s="308">
        <f t="shared" ref="G19:G43" si="0">SUM(H19:S19)</f>
        <v>0</v>
      </c>
      <c r="H19" s="309">
        <v>0</v>
      </c>
      <c r="I19" s="309"/>
      <c r="J19" s="309"/>
      <c r="K19" s="309">
        <v>0</v>
      </c>
      <c r="L19" s="309">
        <v>0</v>
      </c>
      <c r="M19" s="309">
        <v>0</v>
      </c>
      <c r="N19" s="309">
        <v>0</v>
      </c>
      <c r="O19" s="309">
        <v>0</v>
      </c>
      <c r="P19" s="310">
        <v>0</v>
      </c>
      <c r="Q19" s="310">
        <v>0</v>
      </c>
      <c r="R19" s="263">
        <v>0</v>
      </c>
      <c r="S19" s="311">
        <v>0</v>
      </c>
      <c r="T19" s="395">
        <v>2</v>
      </c>
      <c r="U19" s="397">
        <f>G19-T19</f>
        <v>-2</v>
      </c>
      <c r="V19" s="990">
        <v>2</v>
      </c>
      <c r="W19" s="397">
        <f>G19-V19</f>
        <v>-2</v>
      </c>
    </row>
    <row r="20" spans="1:23" ht="38.25" customHeight="1">
      <c r="A20" s="1457"/>
      <c r="B20" s="1454"/>
      <c r="C20" s="1456"/>
      <c r="D20" s="312" t="s">
        <v>14602</v>
      </c>
      <c r="E20" s="840" t="s">
        <v>14603</v>
      </c>
      <c r="F20" s="1018">
        <v>9710.4196800000009</v>
      </c>
      <c r="G20" s="313">
        <f>SUM(H20:S20)</f>
        <v>0</v>
      </c>
      <c r="H20" s="314">
        <f>F20*H19</f>
        <v>0</v>
      </c>
      <c r="I20" s="314">
        <f>F20*I19</f>
        <v>0</v>
      </c>
      <c r="J20" s="314">
        <f>F20*J19</f>
        <v>0</v>
      </c>
      <c r="K20" s="314">
        <f>F20*K19</f>
        <v>0</v>
      </c>
      <c r="L20" s="314">
        <f>F20*L19</f>
        <v>0</v>
      </c>
      <c r="M20" s="314">
        <v>0</v>
      </c>
      <c r="N20" s="314">
        <v>0</v>
      </c>
      <c r="O20" s="314">
        <f>F20*O19</f>
        <v>0</v>
      </c>
      <c r="P20" s="315">
        <v>0</v>
      </c>
      <c r="Q20" s="315">
        <v>0</v>
      </c>
      <c r="R20" s="267">
        <f>F20*R19</f>
        <v>0</v>
      </c>
      <c r="S20" s="316">
        <f>F20*S19</f>
        <v>0</v>
      </c>
      <c r="T20" s="317">
        <v>7630.0000000000009</v>
      </c>
      <c r="U20" s="403">
        <f>G20-T20</f>
        <v>-7630.0000000000009</v>
      </c>
      <c r="V20" s="991">
        <v>7630.0000000000009</v>
      </c>
      <c r="W20" s="274">
        <f>G20-V20</f>
        <v>-7630.0000000000009</v>
      </c>
    </row>
    <row r="21" spans="1:23" ht="42" customHeight="1">
      <c r="A21" s="1457"/>
      <c r="B21" s="1454"/>
      <c r="C21" s="1456"/>
      <c r="D21" s="318" t="s">
        <v>14604</v>
      </c>
      <c r="E21" s="840" t="s">
        <v>14589</v>
      </c>
      <c r="F21" s="264"/>
      <c r="G21" s="319">
        <f t="shared" si="0"/>
        <v>0</v>
      </c>
      <c r="H21" s="320"/>
      <c r="I21" s="1008"/>
      <c r="J21" s="321">
        <v>0</v>
      </c>
      <c r="K21" s="321">
        <v>0</v>
      </c>
      <c r="L21" s="321"/>
      <c r="M21" s="321">
        <v>0</v>
      </c>
      <c r="N21" s="321"/>
      <c r="O21" s="321"/>
      <c r="P21" s="321">
        <v>0</v>
      </c>
      <c r="Q21" s="188">
        <v>0</v>
      </c>
      <c r="R21" s="188"/>
      <c r="S21" s="261">
        <v>0</v>
      </c>
      <c r="T21" s="328">
        <v>0</v>
      </c>
      <c r="U21" s="403">
        <f>G21-T21</f>
        <v>0</v>
      </c>
      <c r="V21" s="992">
        <v>1</v>
      </c>
      <c r="W21" s="403">
        <f t="shared" ref="U21:W37" si="1">G21-V21</f>
        <v>-1</v>
      </c>
    </row>
    <row r="22" spans="1:23">
      <c r="A22" s="1457"/>
      <c r="B22" s="1454"/>
      <c r="C22" s="1456"/>
      <c r="D22" s="312" t="s">
        <v>14604</v>
      </c>
      <c r="E22" s="840" t="s">
        <v>14603</v>
      </c>
      <c r="F22" s="1018">
        <v>9710.4196800000009</v>
      </c>
      <c r="G22" s="313">
        <f t="shared" si="0"/>
        <v>0</v>
      </c>
      <c r="H22" s="314">
        <f>H21*F22</f>
        <v>0</v>
      </c>
      <c r="I22" s="1009">
        <f>F22*I21</f>
        <v>0</v>
      </c>
      <c r="J22" s="323">
        <v>0</v>
      </c>
      <c r="K22" s="323">
        <f>F22*K21</f>
        <v>0</v>
      </c>
      <c r="L22" s="322"/>
      <c r="M22" s="323">
        <v>0</v>
      </c>
      <c r="N22" s="322"/>
      <c r="O22" s="322"/>
      <c r="P22" s="323"/>
      <c r="Q22" s="323">
        <v>0</v>
      </c>
      <c r="R22" s="323"/>
      <c r="S22" s="324">
        <v>0</v>
      </c>
      <c r="T22" s="317">
        <v>0</v>
      </c>
      <c r="U22" s="403">
        <f>G22-T22</f>
        <v>0</v>
      </c>
      <c r="V22" s="991">
        <v>6999.94</v>
      </c>
      <c r="W22" s="274">
        <f>G22-V22</f>
        <v>-6999.94</v>
      </c>
    </row>
    <row r="23" spans="1:23" hidden="1">
      <c r="A23" s="1457" t="s">
        <v>14592</v>
      </c>
      <c r="B23" s="1454"/>
      <c r="C23" s="1454" t="str">
        <f>C19</f>
        <v>ГРП в ННС (1 ст - 120тн пропанта)</v>
      </c>
      <c r="D23" s="318" t="s">
        <v>14602</v>
      </c>
      <c r="E23" s="840" t="s">
        <v>14589</v>
      </c>
      <c r="F23" s="264"/>
      <c r="G23" s="319">
        <f t="shared" si="0"/>
        <v>0</v>
      </c>
      <c r="H23" s="320"/>
      <c r="I23" s="320"/>
      <c r="J23" s="320"/>
      <c r="K23" s="320"/>
      <c r="L23" s="320"/>
      <c r="M23" s="320"/>
      <c r="N23" s="320"/>
      <c r="O23" s="320"/>
      <c r="P23" s="320"/>
      <c r="Q23" s="264"/>
      <c r="R23" s="325"/>
      <c r="S23" s="326"/>
      <c r="T23" s="328">
        <v>0</v>
      </c>
      <c r="U23" s="403" t="e">
        <f t="shared" si="1"/>
        <v>#VALUE!</v>
      </c>
      <c r="V23" s="992">
        <v>0</v>
      </c>
      <c r="W23" s="403">
        <f t="shared" si="1"/>
        <v>0</v>
      </c>
    </row>
    <row r="24" spans="1:23" hidden="1">
      <c r="A24" s="1457"/>
      <c r="B24" s="1454"/>
      <c r="C24" s="1454"/>
      <c r="D24" s="312" t="s">
        <v>14602</v>
      </c>
      <c r="E24" s="840" t="s">
        <v>14603</v>
      </c>
      <c r="F24" s="327">
        <f>F20</f>
        <v>9710.4196800000009</v>
      </c>
      <c r="G24" s="313">
        <f t="shared" si="0"/>
        <v>0</v>
      </c>
      <c r="H24" s="314">
        <f>F24*H23</f>
        <v>0</v>
      </c>
      <c r="I24" s="314">
        <f>F24*I23</f>
        <v>0</v>
      </c>
      <c r="J24" s="314">
        <f>F24*J23</f>
        <v>0</v>
      </c>
      <c r="K24" s="314">
        <f>F24*K23</f>
        <v>0</v>
      </c>
      <c r="L24" s="314">
        <f>F24*L23</f>
        <v>0</v>
      </c>
      <c r="M24" s="314">
        <f>F24*M23</f>
        <v>0</v>
      </c>
      <c r="N24" s="314">
        <f>F24*N23</f>
        <v>0</v>
      </c>
      <c r="O24" s="314">
        <f>F24*O23</f>
        <v>0</v>
      </c>
      <c r="P24" s="314">
        <f>F24*P23</f>
        <v>0</v>
      </c>
      <c r="Q24" s="266">
        <v>0</v>
      </c>
      <c r="R24" s="267">
        <f>F24*R23</f>
        <v>0</v>
      </c>
      <c r="S24" s="316">
        <f>F24*S23</f>
        <v>0</v>
      </c>
      <c r="T24" s="328">
        <v>0</v>
      </c>
      <c r="U24" s="403" t="e">
        <f t="shared" si="1"/>
        <v>#VALUE!</v>
      </c>
      <c r="V24" s="992">
        <v>0</v>
      </c>
      <c r="W24" s="403">
        <f t="shared" si="1"/>
        <v>0</v>
      </c>
    </row>
    <row r="25" spans="1:23" hidden="1">
      <c r="A25" s="1457"/>
      <c r="B25" s="1454"/>
      <c r="C25" s="1454"/>
      <c r="D25" s="318" t="s">
        <v>14604</v>
      </c>
      <c r="E25" s="840" t="s">
        <v>14589</v>
      </c>
      <c r="F25" s="264"/>
      <c r="G25" s="319">
        <f t="shared" si="0"/>
        <v>0</v>
      </c>
      <c r="H25" s="320"/>
      <c r="I25" s="320"/>
      <c r="J25" s="320"/>
      <c r="K25" s="320"/>
      <c r="L25" s="320"/>
      <c r="M25" s="320"/>
      <c r="N25" s="320"/>
      <c r="O25" s="320"/>
      <c r="P25" s="320"/>
      <c r="Q25" s="264"/>
      <c r="R25" s="329"/>
      <c r="S25" s="326"/>
      <c r="T25" s="328">
        <v>0</v>
      </c>
      <c r="U25" s="403" t="e">
        <f t="shared" si="1"/>
        <v>#VALUE!</v>
      </c>
      <c r="V25" s="992">
        <v>0</v>
      </c>
      <c r="W25" s="403">
        <f t="shared" si="1"/>
        <v>0</v>
      </c>
    </row>
    <row r="26" spans="1:23" hidden="1">
      <c r="A26" s="1457"/>
      <c r="B26" s="1454"/>
      <c r="C26" s="1454"/>
      <c r="D26" s="312" t="s">
        <v>14604</v>
      </c>
      <c r="E26" s="840" t="s">
        <v>14603</v>
      </c>
      <c r="F26" s="327">
        <f>F24</f>
        <v>9710.4196800000009</v>
      </c>
      <c r="G26" s="313">
        <f t="shared" si="0"/>
        <v>0</v>
      </c>
      <c r="H26" s="314">
        <f>F26*H25</f>
        <v>0</v>
      </c>
      <c r="I26" s="314">
        <f>F26*I25</f>
        <v>0</v>
      </c>
      <c r="J26" s="314">
        <f>F26*J25</f>
        <v>0</v>
      </c>
      <c r="K26" s="314">
        <f>F26*K25</f>
        <v>0</v>
      </c>
      <c r="L26" s="314">
        <f>F26*L25</f>
        <v>0</v>
      </c>
      <c r="M26" s="314">
        <f>F26*M25</f>
        <v>0</v>
      </c>
      <c r="N26" s="314">
        <f>F26*N25</f>
        <v>0</v>
      </c>
      <c r="O26" s="314">
        <f>F26*O25</f>
        <v>0</v>
      </c>
      <c r="P26" s="314">
        <f>F26*P25</f>
        <v>0</v>
      </c>
      <c r="Q26" s="266">
        <f>F26*Q25</f>
        <v>0</v>
      </c>
      <c r="R26" s="267">
        <f>F26*R25</f>
        <v>0</v>
      </c>
      <c r="S26" s="316">
        <f>F26*S25</f>
        <v>0</v>
      </c>
      <c r="T26" s="328">
        <v>0</v>
      </c>
      <c r="U26" s="403" t="e">
        <f t="shared" si="1"/>
        <v>#VALUE!</v>
      </c>
      <c r="V26" s="992">
        <v>0</v>
      </c>
      <c r="W26" s="403">
        <f t="shared" si="1"/>
        <v>0</v>
      </c>
    </row>
    <row r="27" spans="1:23" ht="18" hidden="1" customHeight="1">
      <c r="A27" s="1457" t="s">
        <v>14592</v>
      </c>
      <c r="B27" s="1454"/>
      <c r="C27" s="1454" t="str">
        <f>C19</f>
        <v>ГРП в ННС (1 ст - 120тн пропанта)</v>
      </c>
      <c r="D27" s="318" t="s">
        <v>14602</v>
      </c>
      <c r="E27" s="840" t="s">
        <v>14589</v>
      </c>
      <c r="F27" s="264"/>
      <c r="G27" s="319">
        <f t="shared" si="0"/>
        <v>0</v>
      </c>
      <c r="H27" s="320"/>
      <c r="I27" s="320"/>
      <c r="J27" s="320"/>
      <c r="K27" s="320"/>
      <c r="L27" s="320"/>
      <c r="M27" s="320"/>
      <c r="N27" s="320"/>
      <c r="O27" s="320"/>
      <c r="P27" s="320"/>
      <c r="Q27" s="264"/>
      <c r="R27" s="329"/>
      <c r="S27" s="326"/>
      <c r="T27" s="328">
        <v>0</v>
      </c>
      <c r="U27" s="403" t="e">
        <f t="shared" si="1"/>
        <v>#VALUE!</v>
      </c>
      <c r="V27" s="992">
        <v>0</v>
      </c>
      <c r="W27" s="403">
        <f t="shared" si="1"/>
        <v>0</v>
      </c>
    </row>
    <row r="28" spans="1:23" hidden="1">
      <c r="A28" s="1457"/>
      <c r="B28" s="1454"/>
      <c r="C28" s="1454"/>
      <c r="D28" s="312" t="s">
        <v>14602</v>
      </c>
      <c r="E28" s="840" t="s">
        <v>14603</v>
      </c>
      <c r="F28" s="327">
        <v>5595.20554608153</v>
      </c>
      <c r="G28" s="313">
        <f t="shared" si="0"/>
        <v>0</v>
      </c>
      <c r="H28" s="314">
        <f>F28*H27</f>
        <v>0</v>
      </c>
      <c r="I28" s="314">
        <f>F28*I27</f>
        <v>0</v>
      </c>
      <c r="J28" s="314">
        <f>F28*J27</f>
        <v>0</v>
      </c>
      <c r="K28" s="314">
        <f>F28*K27</f>
        <v>0</v>
      </c>
      <c r="L28" s="314">
        <f>F28*L27</f>
        <v>0</v>
      </c>
      <c r="M28" s="314">
        <f>F28*M27</f>
        <v>0</v>
      </c>
      <c r="N28" s="314">
        <f>F28*N27</f>
        <v>0</v>
      </c>
      <c r="O28" s="314">
        <f>F28*O27</f>
        <v>0</v>
      </c>
      <c r="P28" s="314">
        <f>F28*P27</f>
        <v>0</v>
      </c>
      <c r="Q28" s="266">
        <f>F28*Q27</f>
        <v>0</v>
      </c>
      <c r="R28" s="267">
        <f>F28*R27</f>
        <v>0</v>
      </c>
      <c r="S28" s="316">
        <f>F28*S27</f>
        <v>0</v>
      </c>
      <c r="T28" s="328">
        <v>0</v>
      </c>
      <c r="U28" s="403" t="e">
        <f t="shared" si="1"/>
        <v>#VALUE!</v>
      </c>
      <c r="V28" s="992">
        <v>0</v>
      </c>
      <c r="W28" s="403">
        <f t="shared" si="1"/>
        <v>0</v>
      </c>
    </row>
    <row r="29" spans="1:23" hidden="1">
      <c r="A29" s="1457"/>
      <c r="B29" s="1454"/>
      <c r="C29" s="1454"/>
      <c r="D29" s="318" t="s">
        <v>14604</v>
      </c>
      <c r="E29" s="840" t="s">
        <v>14589</v>
      </c>
      <c r="F29" s="264"/>
      <c r="G29" s="319">
        <f t="shared" si="0"/>
        <v>0</v>
      </c>
      <c r="H29" s="320"/>
      <c r="I29" s="320"/>
      <c r="J29" s="320"/>
      <c r="K29" s="320"/>
      <c r="L29" s="320"/>
      <c r="M29" s="320"/>
      <c r="N29" s="320"/>
      <c r="O29" s="320"/>
      <c r="P29" s="320"/>
      <c r="Q29" s="264"/>
      <c r="R29" s="329"/>
      <c r="S29" s="326"/>
      <c r="T29" s="328">
        <v>0</v>
      </c>
      <c r="U29" s="403" t="e">
        <f t="shared" si="1"/>
        <v>#VALUE!</v>
      </c>
      <c r="V29" s="992">
        <v>0</v>
      </c>
      <c r="W29" s="403">
        <f t="shared" si="1"/>
        <v>0</v>
      </c>
    </row>
    <row r="30" spans="1:23" hidden="1">
      <c r="A30" s="1457"/>
      <c r="B30" s="1454"/>
      <c r="C30" s="1454"/>
      <c r="D30" s="312" t="s">
        <v>14604</v>
      </c>
      <c r="E30" s="840" t="s">
        <v>14603</v>
      </c>
      <c r="F30" s="327">
        <f>F28</f>
        <v>5595.20554608153</v>
      </c>
      <c r="G30" s="313">
        <f t="shared" si="0"/>
        <v>0</v>
      </c>
      <c r="H30" s="314">
        <f>F30*H29</f>
        <v>0</v>
      </c>
      <c r="I30" s="314">
        <f>F30*I29</f>
        <v>0</v>
      </c>
      <c r="J30" s="314">
        <f>F30*J29</f>
        <v>0</v>
      </c>
      <c r="K30" s="314">
        <f>F30*K29</f>
        <v>0</v>
      </c>
      <c r="L30" s="314">
        <f>F30*L29</f>
        <v>0</v>
      </c>
      <c r="M30" s="314">
        <f>F30*M29</f>
        <v>0</v>
      </c>
      <c r="N30" s="314">
        <f>F30*N29</f>
        <v>0</v>
      </c>
      <c r="O30" s="314">
        <f>F30*O29</f>
        <v>0</v>
      </c>
      <c r="P30" s="314">
        <f>F30*P29</f>
        <v>0</v>
      </c>
      <c r="Q30" s="266">
        <f>F30*Q29</f>
        <v>0</v>
      </c>
      <c r="R30" s="267">
        <f>F30*R29</f>
        <v>0</v>
      </c>
      <c r="S30" s="316">
        <f>F30*S29</f>
        <v>0</v>
      </c>
      <c r="T30" s="328">
        <v>0</v>
      </c>
      <c r="U30" s="403" t="e">
        <f t="shared" si="1"/>
        <v>#VALUE!</v>
      </c>
      <c r="V30" s="992">
        <v>0</v>
      </c>
      <c r="W30" s="403">
        <f t="shared" si="1"/>
        <v>0</v>
      </c>
    </row>
    <row r="31" spans="1:23" hidden="1">
      <c r="A31" s="1457" t="s">
        <v>14592</v>
      </c>
      <c r="B31" s="1454"/>
      <c r="C31" s="1454" t="str">
        <f>C23</f>
        <v>ГРП в ННС (1 ст - 120тн пропанта)</v>
      </c>
      <c r="D31" s="318" t="s">
        <v>14602</v>
      </c>
      <c r="E31" s="840" t="s">
        <v>14589</v>
      </c>
      <c r="F31" s="264"/>
      <c r="G31" s="319">
        <f t="shared" si="0"/>
        <v>0</v>
      </c>
      <c r="H31" s="320"/>
      <c r="I31" s="320"/>
      <c r="J31" s="320"/>
      <c r="K31" s="320"/>
      <c r="L31" s="320"/>
      <c r="M31" s="320"/>
      <c r="N31" s="320"/>
      <c r="O31" s="320"/>
      <c r="P31" s="320"/>
      <c r="Q31" s="264"/>
      <c r="R31" s="329"/>
      <c r="S31" s="326"/>
      <c r="T31" s="328">
        <v>0</v>
      </c>
      <c r="U31" s="403" t="e">
        <f t="shared" si="1"/>
        <v>#VALUE!</v>
      </c>
      <c r="V31" s="992">
        <v>0</v>
      </c>
      <c r="W31" s="403">
        <f t="shared" si="1"/>
        <v>0</v>
      </c>
    </row>
    <row r="32" spans="1:23" hidden="1">
      <c r="A32" s="1457"/>
      <c r="B32" s="1454"/>
      <c r="C32" s="1454"/>
      <c r="D32" s="312" t="s">
        <v>14602</v>
      </c>
      <c r="E32" s="840" t="s">
        <v>14603</v>
      </c>
      <c r="F32" s="327">
        <v>27821.834299329199</v>
      </c>
      <c r="G32" s="313">
        <f t="shared" si="0"/>
        <v>0</v>
      </c>
      <c r="H32" s="314">
        <f>F32*H31</f>
        <v>0</v>
      </c>
      <c r="I32" s="314">
        <f>F32*I31</f>
        <v>0</v>
      </c>
      <c r="J32" s="314">
        <f>F32*J31</f>
        <v>0</v>
      </c>
      <c r="K32" s="314">
        <f>F32*K31</f>
        <v>0</v>
      </c>
      <c r="L32" s="314">
        <f>F32*L31</f>
        <v>0</v>
      </c>
      <c r="M32" s="314">
        <f>F32*M31</f>
        <v>0</v>
      </c>
      <c r="N32" s="314">
        <f>F32*N31</f>
        <v>0</v>
      </c>
      <c r="O32" s="314">
        <f>F32*O31</f>
        <v>0</v>
      </c>
      <c r="P32" s="314">
        <f>F32*P31</f>
        <v>0</v>
      </c>
      <c r="Q32" s="266">
        <f>F32*Q31</f>
        <v>0</v>
      </c>
      <c r="R32" s="267">
        <f>F32*R31</f>
        <v>0</v>
      </c>
      <c r="S32" s="316">
        <f>F32*S31</f>
        <v>0</v>
      </c>
      <c r="T32" s="328">
        <v>0</v>
      </c>
      <c r="U32" s="403" t="e">
        <f t="shared" si="1"/>
        <v>#VALUE!</v>
      </c>
      <c r="V32" s="992">
        <v>0</v>
      </c>
      <c r="W32" s="403">
        <f t="shared" si="1"/>
        <v>0</v>
      </c>
    </row>
    <row r="33" spans="1:23" hidden="1">
      <c r="A33" s="1457"/>
      <c r="B33" s="1454"/>
      <c r="C33" s="1454"/>
      <c r="D33" s="318" t="s">
        <v>14604</v>
      </c>
      <c r="E33" s="840" t="s">
        <v>14589</v>
      </c>
      <c r="F33" s="264"/>
      <c r="G33" s="319">
        <f t="shared" si="0"/>
        <v>0</v>
      </c>
      <c r="H33" s="320"/>
      <c r="I33" s="320"/>
      <c r="J33" s="320"/>
      <c r="K33" s="320"/>
      <c r="L33" s="320"/>
      <c r="M33" s="320"/>
      <c r="N33" s="320"/>
      <c r="O33" s="320"/>
      <c r="P33" s="320"/>
      <c r="Q33" s="264"/>
      <c r="R33" s="329"/>
      <c r="S33" s="326"/>
      <c r="T33" s="328">
        <v>0</v>
      </c>
      <c r="U33" s="403" t="e">
        <f t="shared" si="1"/>
        <v>#VALUE!</v>
      </c>
      <c r="V33" s="992">
        <v>0</v>
      </c>
      <c r="W33" s="403">
        <f t="shared" si="1"/>
        <v>0</v>
      </c>
    </row>
    <row r="34" spans="1:23" hidden="1">
      <c r="A34" s="1457"/>
      <c r="B34" s="1454"/>
      <c r="C34" s="1454"/>
      <c r="D34" s="312" t="s">
        <v>14604</v>
      </c>
      <c r="E34" s="840" t="s">
        <v>14603</v>
      </c>
      <c r="F34" s="327">
        <f>F32</f>
        <v>27821.834299329199</v>
      </c>
      <c r="G34" s="313">
        <f t="shared" si="0"/>
        <v>0</v>
      </c>
      <c r="H34" s="314">
        <f>F34*H33</f>
        <v>0</v>
      </c>
      <c r="I34" s="314">
        <f>F34*I33</f>
        <v>0</v>
      </c>
      <c r="J34" s="314">
        <f>F34*J33</f>
        <v>0</v>
      </c>
      <c r="K34" s="314">
        <f>F34*K33</f>
        <v>0</v>
      </c>
      <c r="L34" s="314">
        <f>F34*L33</f>
        <v>0</v>
      </c>
      <c r="M34" s="314">
        <f>F34*M33</f>
        <v>0</v>
      </c>
      <c r="N34" s="314">
        <f>F34*N33</f>
        <v>0</v>
      </c>
      <c r="O34" s="314">
        <f>F34*O33</f>
        <v>0</v>
      </c>
      <c r="P34" s="314">
        <f>F34*P33</f>
        <v>0</v>
      </c>
      <c r="Q34" s="266">
        <f>F34*Q33</f>
        <v>0</v>
      </c>
      <c r="R34" s="267">
        <f>F34*R33</f>
        <v>0</v>
      </c>
      <c r="S34" s="316">
        <f>F34*S33</f>
        <v>0</v>
      </c>
      <c r="T34" s="328">
        <v>0</v>
      </c>
      <c r="U34" s="403" t="e">
        <f t="shared" si="1"/>
        <v>#VALUE!</v>
      </c>
      <c r="V34" s="992">
        <v>0</v>
      </c>
      <c r="W34" s="403">
        <f t="shared" si="1"/>
        <v>0</v>
      </c>
    </row>
    <row r="35" spans="1:23" s="215" customFormat="1" collapsed="1">
      <c r="A35" s="1458" t="s">
        <v>14605</v>
      </c>
      <c r="B35" s="838"/>
      <c r="C35" s="330" t="s">
        <v>14606</v>
      </c>
      <c r="D35" s="318" t="s">
        <v>14602</v>
      </c>
      <c r="E35" s="838" t="s">
        <v>14603</v>
      </c>
      <c r="F35" s="319"/>
      <c r="G35" s="313">
        <f t="shared" si="0"/>
        <v>0</v>
      </c>
      <c r="H35" s="313">
        <f>H20+H24</f>
        <v>0</v>
      </c>
      <c r="I35" s="313">
        <f t="shared" ref="I35:S35" si="2">I20+I24</f>
        <v>0</v>
      </c>
      <c r="J35" s="313">
        <f t="shared" si="2"/>
        <v>0</v>
      </c>
      <c r="K35" s="313">
        <f t="shared" si="2"/>
        <v>0</v>
      </c>
      <c r="L35" s="313">
        <f t="shared" si="2"/>
        <v>0</v>
      </c>
      <c r="M35" s="313">
        <f t="shared" si="2"/>
        <v>0</v>
      </c>
      <c r="N35" s="313">
        <f t="shared" si="2"/>
        <v>0</v>
      </c>
      <c r="O35" s="313">
        <f t="shared" si="2"/>
        <v>0</v>
      </c>
      <c r="P35" s="313">
        <f t="shared" si="2"/>
        <v>0</v>
      </c>
      <c r="Q35" s="313">
        <f t="shared" si="2"/>
        <v>0</v>
      </c>
      <c r="R35" s="313">
        <f t="shared" si="2"/>
        <v>0</v>
      </c>
      <c r="S35" s="331">
        <f t="shared" si="2"/>
        <v>0</v>
      </c>
      <c r="T35" s="317">
        <v>7630.0000000000009</v>
      </c>
      <c r="U35" s="403">
        <f>G35-T35</f>
        <v>-7630.0000000000009</v>
      </c>
      <c r="V35" s="991">
        <v>7630.0000000000009</v>
      </c>
      <c r="W35" s="274">
        <f t="shared" si="1"/>
        <v>-7630.0000000000009</v>
      </c>
    </row>
    <row r="36" spans="1:23" s="215" customFormat="1" collapsed="1">
      <c r="A36" s="1458"/>
      <c r="B36" s="838"/>
      <c r="C36" s="330" t="s">
        <v>14585</v>
      </c>
      <c r="D36" s="312" t="s">
        <v>14604</v>
      </c>
      <c r="E36" s="838" t="s">
        <v>14603</v>
      </c>
      <c r="F36" s="319"/>
      <c r="G36" s="313">
        <f t="shared" si="0"/>
        <v>0</v>
      </c>
      <c r="H36" s="313">
        <f>H22+H26</f>
        <v>0</v>
      </c>
      <c r="I36" s="313">
        <f t="shared" ref="I36:S36" si="3">I22+I26</f>
        <v>0</v>
      </c>
      <c r="J36" s="313">
        <f t="shared" si="3"/>
        <v>0</v>
      </c>
      <c r="K36" s="313">
        <f t="shared" si="3"/>
        <v>0</v>
      </c>
      <c r="L36" s="313">
        <f t="shared" si="3"/>
        <v>0</v>
      </c>
      <c r="M36" s="313">
        <f t="shared" si="3"/>
        <v>0</v>
      </c>
      <c r="N36" s="313">
        <f t="shared" si="3"/>
        <v>0</v>
      </c>
      <c r="O36" s="313">
        <f t="shared" si="3"/>
        <v>0</v>
      </c>
      <c r="P36" s="313">
        <f t="shared" si="3"/>
        <v>0</v>
      </c>
      <c r="Q36" s="313">
        <f t="shared" si="3"/>
        <v>0</v>
      </c>
      <c r="R36" s="313">
        <f t="shared" si="3"/>
        <v>0</v>
      </c>
      <c r="S36" s="331">
        <f t="shared" si="3"/>
        <v>0</v>
      </c>
      <c r="T36" s="317">
        <v>0</v>
      </c>
      <c r="U36" s="403">
        <f>G36-T36</f>
        <v>0</v>
      </c>
      <c r="V36" s="991">
        <v>6999.94</v>
      </c>
      <c r="W36" s="274">
        <f t="shared" si="1"/>
        <v>-6999.94</v>
      </c>
    </row>
    <row r="37" spans="1:23" s="215" customFormat="1" ht="16.2" collapsed="1" thickBot="1">
      <c r="A37" s="1459"/>
      <c r="B37" s="332"/>
      <c r="C37" s="333" t="s">
        <v>14585</v>
      </c>
      <c r="D37" s="333" t="s">
        <v>14607</v>
      </c>
      <c r="E37" s="332" t="s">
        <v>14603</v>
      </c>
      <c r="F37" s="334"/>
      <c r="G37" s="335">
        <f t="shared" si="0"/>
        <v>0</v>
      </c>
      <c r="H37" s="335">
        <f>H35+H36</f>
        <v>0</v>
      </c>
      <c r="I37" s="335">
        <f t="shared" ref="I37:S37" si="4">I35+I36</f>
        <v>0</v>
      </c>
      <c r="J37" s="335">
        <f t="shared" si="4"/>
        <v>0</v>
      </c>
      <c r="K37" s="335">
        <f t="shared" si="4"/>
        <v>0</v>
      </c>
      <c r="L37" s="335">
        <f t="shared" si="4"/>
        <v>0</v>
      </c>
      <c r="M37" s="335">
        <f t="shared" si="4"/>
        <v>0</v>
      </c>
      <c r="N37" s="335">
        <f t="shared" si="4"/>
        <v>0</v>
      </c>
      <c r="O37" s="335">
        <f t="shared" si="4"/>
        <v>0</v>
      </c>
      <c r="P37" s="335">
        <f t="shared" si="4"/>
        <v>0</v>
      </c>
      <c r="Q37" s="335">
        <f t="shared" si="4"/>
        <v>0</v>
      </c>
      <c r="R37" s="335">
        <f t="shared" si="4"/>
        <v>0</v>
      </c>
      <c r="S37" s="336">
        <f t="shared" si="4"/>
        <v>0</v>
      </c>
      <c r="T37" s="337">
        <v>7630</v>
      </c>
      <c r="U37" s="994">
        <f>G37-T37</f>
        <v>-7630</v>
      </c>
      <c r="V37" s="993">
        <v>14629.94</v>
      </c>
      <c r="W37" s="435">
        <f t="shared" si="1"/>
        <v>-14629.94</v>
      </c>
    </row>
    <row r="38" spans="1:23" s="215" customFormat="1" hidden="1" collapsed="1">
      <c r="A38" s="1460" t="s">
        <v>14592</v>
      </c>
      <c r="B38" s="842"/>
      <c r="C38" s="338" t="s">
        <v>14606</v>
      </c>
      <c r="D38" s="339" t="s">
        <v>14602</v>
      </c>
      <c r="E38" s="340" t="s">
        <v>14603</v>
      </c>
      <c r="F38" s="341"/>
      <c r="G38" s="342">
        <f t="shared" si="0"/>
        <v>0</v>
      </c>
      <c r="H38" s="343">
        <f>H28+H32</f>
        <v>0</v>
      </c>
      <c r="I38" s="344">
        <f t="shared" ref="I38:S38" si="5">I28+I32</f>
        <v>0</v>
      </c>
      <c r="J38" s="344">
        <f t="shared" si="5"/>
        <v>0</v>
      </c>
      <c r="K38" s="344">
        <f t="shared" si="5"/>
        <v>0</v>
      </c>
      <c r="L38" s="344">
        <f t="shared" si="5"/>
        <v>0</v>
      </c>
      <c r="M38" s="344">
        <f t="shared" si="5"/>
        <v>0</v>
      </c>
      <c r="N38" s="344">
        <f t="shared" si="5"/>
        <v>0</v>
      </c>
      <c r="O38" s="344">
        <f t="shared" si="5"/>
        <v>0</v>
      </c>
      <c r="P38" s="344">
        <f t="shared" si="5"/>
        <v>0</v>
      </c>
      <c r="Q38" s="344">
        <f t="shared" si="5"/>
        <v>0</v>
      </c>
      <c r="R38" s="344">
        <f t="shared" si="5"/>
        <v>0</v>
      </c>
      <c r="S38" s="345">
        <f t="shared" si="5"/>
        <v>0</v>
      </c>
      <c r="T38" s="346"/>
      <c r="U38" s="346"/>
      <c r="V38" s="346">
        <v>10447.493419999999</v>
      </c>
      <c r="W38" s="346"/>
    </row>
    <row r="39" spans="1:23" s="215" customFormat="1" ht="16.2" hidden="1" collapsed="1" thickBot="1">
      <c r="A39" s="1460"/>
      <c r="B39" s="843"/>
      <c r="C39" s="347" t="s">
        <v>14585</v>
      </c>
      <c r="D39" s="278" t="s">
        <v>14604</v>
      </c>
      <c r="E39" s="348" t="s">
        <v>14603</v>
      </c>
      <c r="F39" s="349"/>
      <c r="G39" s="350">
        <f t="shared" si="0"/>
        <v>0</v>
      </c>
      <c r="H39" s="351">
        <f>H30+H34</f>
        <v>0</v>
      </c>
      <c r="I39" s="352">
        <f t="shared" ref="I39:S39" si="6">I30+I34</f>
        <v>0</v>
      </c>
      <c r="J39" s="352">
        <f t="shared" si="6"/>
        <v>0</v>
      </c>
      <c r="K39" s="352">
        <f t="shared" si="6"/>
        <v>0</v>
      </c>
      <c r="L39" s="352">
        <f t="shared" si="6"/>
        <v>0</v>
      </c>
      <c r="M39" s="352">
        <f t="shared" si="6"/>
        <v>0</v>
      </c>
      <c r="N39" s="352">
        <f t="shared" si="6"/>
        <v>0</v>
      </c>
      <c r="O39" s="352">
        <f t="shared" si="6"/>
        <v>0</v>
      </c>
      <c r="P39" s="352">
        <f t="shared" si="6"/>
        <v>0</v>
      </c>
      <c r="Q39" s="352">
        <f t="shared" si="6"/>
        <v>0</v>
      </c>
      <c r="R39" s="352">
        <f t="shared" si="6"/>
        <v>0</v>
      </c>
      <c r="S39" s="353">
        <f t="shared" si="6"/>
        <v>0</v>
      </c>
      <c r="T39" s="354"/>
      <c r="U39" s="354"/>
      <c r="V39" s="354">
        <v>15324.493419999999</v>
      </c>
      <c r="W39" s="354"/>
    </row>
    <row r="40" spans="1:23" s="215" customFormat="1" hidden="1" collapsed="1">
      <c r="A40" s="1460"/>
      <c r="B40" s="843"/>
      <c r="C40" s="355" t="s">
        <v>14585</v>
      </c>
      <c r="D40" s="355" t="s">
        <v>14607</v>
      </c>
      <c r="E40" s="356" t="s">
        <v>14603</v>
      </c>
      <c r="F40" s="357"/>
      <c r="G40" s="358">
        <f t="shared" si="0"/>
        <v>0</v>
      </c>
      <c r="H40" s="359">
        <f>H38+H39</f>
        <v>0</v>
      </c>
      <c r="I40" s="360">
        <f t="shared" ref="I40:S40" si="7">I38+I39</f>
        <v>0</v>
      </c>
      <c r="J40" s="360">
        <f t="shared" si="7"/>
        <v>0</v>
      </c>
      <c r="K40" s="360">
        <f t="shared" si="7"/>
        <v>0</v>
      </c>
      <c r="L40" s="360">
        <f t="shared" si="7"/>
        <v>0</v>
      </c>
      <c r="M40" s="360">
        <f t="shared" si="7"/>
        <v>0</v>
      </c>
      <c r="N40" s="360">
        <f t="shared" si="7"/>
        <v>0</v>
      </c>
      <c r="O40" s="360">
        <f t="shared" si="7"/>
        <v>0</v>
      </c>
      <c r="P40" s="360">
        <f t="shared" si="7"/>
        <v>0</v>
      </c>
      <c r="Q40" s="360">
        <f t="shared" si="7"/>
        <v>0</v>
      </c>
      <c r="R40" s="360">
        <f t="shared" si="7"/>
        <v>0</v>
      </c>
      <c r="S40" s="361">
        <f t="shared" si="7"/>
        <v>0</v>
      </c>
      <c r="T40" s="354"/>
      <c r="U40" s="354"/>
      <c r="V40" s="354"/>
      <c r="W40" s="354"/>
    </row>
    <row r="41" spans="1:23" s="215" customFormat="1" hidden="1" collapsed="1">
      <c r="A41" s="1461" t="s">
        <v>14593</v>
      </c>
      <c r="B41" s="843"/>
      <c r="C41" s="347" t="s">
        <v>14606</v>
      </c>
      <c r="D41" s="362" t="s">
        <v>14602</v>
      </c>
      <c r="E41" s="348" t="s">
        <v>14603</v>
      </c>
      <c r="F41" s="349"/>
      <c r="G41" s="350">
        <f t="shared" si="0"/>
        <v>0</v>
      </c>
      <c r="H41" s="351">
        <f t="shared" ref="H41:S43" si="8">H35+H38</f>
        <v>0</v>
      </c>
      <c r="I41" s="352">
        <f t="shared" si="8"/>
        <v>0</v>
      </c>
      <c r="J41" s="352">
        <f t="shared" si="8"/>
        <v>0</v>
      </c>
      <c r="K41" s="352">
        <f t="shared" si="8"/>
        <v>0</v>
      </c>
      <c r="L41" s="352">
        <f t="shared" si="8"/>
        <v>0</v>
      </c>
      <c r="M41" s="352">
        <f t="shared" si="8"/>
        <v>0</v>
      </c>
      <c r="N41" s="352">
        <f t="shared" si="8"/>
        <v>0</v>
      </c>
      <c r="O41" s="352">
        <f t="shared" si="8"/>
        <v>0</v>
      </c>
      <c r="P41" s="352">
        <f t="shared" si="8"/>
        <v>0</v>
      </c>
      <c r="Q41" s="352">
        <f t="shared" si="8"/>
        <v>0</v>
      </c>
      <c r="R41" s="352">
        <f t="shared" si="8"/>
        <v>0</v>
      </c>
      <c r="S41" s="353">
        <f t="shared" si="8"/>
        <v>0</v>
      </c>
      <c r="T41" s="354"/>
      <c r="U41" s="354"/>
      <c r="V41" s="354"/>
      <c r="W41" s="354"/>
    </row>
    <row r="42" spans="1:23" s="215" customFormat="1" ht="16.2" hidden="1" collapsed="1" thickBot="1">
      <c r="A42" s="1460"/>
      <c r="B42" s="843"/>
      <c r="C42" s="347" t="s">
        <v>14585</v>
      </c>
      <c r="D42" s="278" t="s">
        <v>14604</v>
      </c>
      <c r="E42" s="348" t="s">
        <v>14603</v>
      </c>
      <c r="F42" s="349"/>
      <c r="G42" s="350">
        <f t="shared" si="0"/>
        <v>0</v>
      </c>
      <c r="H42" s="351">
        <f t="shared" si="8"/>
        <v>0</v>
      </c>
      <c r="I42" s="352">
        <f t="shared" si="8"/>
        <v>0</v>
      </c>
      <c r="J42" s="352">
        <f t="shared" si="8"/>
        <v>0</v>
      </c>
      <c r="K42" s="352">
        <f t="shared" si="8"/>
        <v>0</v>
      </c>
      <c r="L42" s="352">
        <f t="shared" si="8"/>
        <v>0</v>
      </c>
      <c r="M42" s="352">
        <f t="shared" si="8"/>
        <v>0</v>
      </c>
      <c r="N42" s="352">
        <f t="shared" si="8"/>
        <v>0</v>
      </c>
      <c r="O42" s="352">
        <f t="shared" si="8"/>
        <v>0</v>
      </c>
      <c r="P42" s="352">
        <f t="shared" si="8"/>
        <v>0</v>
      </c>
      <c r="Q42" s="352">
        <f t="shared" si="8"/>
        <v>0</v>
      </c>
      <c r="R42" s="352">
        <f t="shared" si="8"/>
        <v>0</v>
      </c>
      <c r="S42" s="353">
        <f t="shared" si="8"/>
        <v>0</v>
      </c>
      <c r="T42" s="354"/>
      <c r="U42" s="354"/>
      <c r="V42" s="354"/>
      <c r="W42" s="354"/>
    </row>
    <row r="43" spans="1:23" s="215" customFormat="1" ht="16.2" hidden="1" collapsed="1" thickBot="1">
      <c r="A43" s="1462"/>
      <c r="B43" s="363"/>
      <c r="C43" s="364" t="s">
        <v>14585</v>
      </c>
      <c r="D43" s="364" t="s">
        <v>14607</v>
      </c>
      <c r="E43" s="365" t="s">
        <v>14603</v>
      </c>
      <c r="F43" s="366"/>
      <c r="G43" s="367">
        <f t="shared" si="0"/>
        <v>0</v>
      </c>
      <c r="H43" s="368">
        <f t="shared" si="8"/>
        <v>0</v>
      </c>
      <c r="I43" s="369">
        <f t="shared" si="8"/>
        <v>0</v>
      </c>
      <c r="J43" s="369">
        <f t="shared" si="8"/>
        <v>0</v>
      </c>
      <c r="K43" s="369">
        <f t="shared" si="8"/>
        <v>0</v>
      </c>
      <c r="L43" s="369">
        <f t="shared" si="8"/>
        <v>0</v>
      </c>
      <c r="M43" s="369">
        <f t="shared" si="8"/>
        <v>0</v>
      </c>
      <c r="N43" s="369">
        <f t="shared" si="8"/>
        <v>0</v>
      </c>
      <c r="O43" s="369">
        <f t="shared" si="8"/>
        <v>0</v>
      </c>
      <c r="P43" s="369">
        <f t="shared" si="8"/>
        <v>0</v>
      </c>
      <c r="Q43" s="369">
        <f t="shared" si="8"/>
        <v>0</v>
      </c>
      <c r="R43" s="369">
        <f t="shared" si="8"/>
        <v>0</v>
      </c>
      <c r="S43" s="370">
        <f t="shared" si="8"/>
        <v>0</v>
      </c>
      <c r="T43" s="354"/>
      <c r="U43" s="354"/>
      <c r="V43" s="354"/>
      <c r="W43" s="354"/>
    </row>
    <row r="44" spans="1:23">
      <c r="G44" s="233"/>
    </row>
    <row r="45" spans="1:23" s="239" customFormat="1" ht="79.5" customHeight="1">
      <c r="A45" s="153"/>
      <c r="B45" s="1436"/>
      <c r="C45" s="1449"/>
      <c r="D45" s="240"/>
      <c r="E45" s="240"/>
      <c r="F45" s="240"/>
      <c r="G45" s="371"/>
      <c r="H45" s="240"/>
      <c r="I45" s="240"/>
      <c r="J45" s="240"/>
      <c r="K45" s="240"/>
      <c r="L45" s="240"/>
      <c r="M45" s="1415"/>
      <c r="N45" s="1415"/>
      <c r="R45" s="153"/>
    </row>
    <row r="46" spans="1:23" s="239" customFormat="1" ht="79.5" hidden="1" customHeight="1">
      <c r="A46" s="153"/>
      <c r="B46" s="1436"/>
      <c r="C46" s="1449"/>
      <c r="D46" s="833"/>
      <c r="E46" s="240"/>
      <c r="F46" s="963" t="s">
        <v>14608</v>
      </c>
      <c r="G46" s="964">
        <v>1</v>
      </c>
      <c r="H46" s="964">
        <v>0</v>
      </c>
      <c r="I46" s="964">
        <v>0</v>
      </c>
      <c r="J46" s="964">
        <v>0</v>
      </c>
      <c r="K46" s="964">
        <v>0</v>
      </c>
      <c r="L46" s="964">
        <v>0</v>
      </c>
      <c r="M46" s="964">
        <v>0</v>
      </c>
      <c r="N46" s="964"/>
      <c r="O46" s="964"/>
      <c r="P46" s="964">
        <v>0</v>
      </c>
      <c r="Q46" s="964">
        <v>0</v>
      </c>
      <c r="R46" s="964"/>
      <c r="S46" s="965">
        <v>0</v>
      </c>
      <c r="T46" s="239">
        <v>0</v>
      </c>
    </row>
    <row r="47" spans="1:23" s="228" customFormat="1" ht="18" hidden="1">
      <c r="A47" s="153"/>
      <c r="B47" s="154"/>
      <c r="C47" s="244"/>
      <c r="D47" s="244"/>
      <c r="E47" s="245"/>
      <c r="F47" s="966" t="s">
        <v>14609</v>
      </c>
      <c r="G47" s="967">
        <f>G21</f>
        <v>0</v>
      </c>
      <c r="H47" s="967">
        <f t="shared" ref="H47:S47" si="9">H21</f>
        <v>0</v>
      </c>
      <c r="I47" s="967">
        <f t="shared" si="9"/>
        <v>0</v>
      </c>
      <c r="J47" s="967">
        <f t="shared" si="9"/>
        <v>0</v>
      </c>
      <c r="K47" s="967">
        <f t="shared" si="9"/>
        <v>0</v>
      </c>
      <c r="L47" s="967">
        <f t="shared" si="9"/>
        <v>0</v>
      </c>
      <c r="M47" s="967">
        <f t="shared" si="9"/>
        <v>0</v>
      </c>
      <c r="N47" s="967">
        <f t="shared" si="9"/>
        <v>0</v>
      </c>
      <c r="O47" s="967">
        <f t="shared" si="9"/>
        <v>0</v>
      </c>
      <c r="P47" s="967">
        <f t="shared" si="9"/>
        <v>0</v>
      </c>
      <c r="Q47" s="967">
        <f t="shared" si="9"/>
        <v>0</v>
      </c>
      <c r="R47" s="967">
        <f t="shared" si="9"/>
        <v>0</v>
      </c>
      <c r="S47" s="967">
        <f t="shared" si="9"/>
        <v>0</v>
      </c>
      <c r="T47" s="228">
        <v>4877</v>
      </c>
    </row>
    <row r="48" spans="1:23" s="228" customFormat="1" ht="18" hidden="1" thickBot="1">
      <c r="A48" s="153"/>
      <c r="B48" s="154"/>
      <c r="C48" s="244"/>
      <c r="D48" s="244"/>
      <c r="E48" s="245"/>
      <c r="F48" s="968" t="s">
        <v>14595</v>
      </c>
      <c r="G48" s="969">
        <f>G47-G46</f>
        <v>-1</v>
      </c>
      <c r="H48" s="969">
        <f t="shared" ref="H48:S48" si="10">H47-H46</f>
        <v>0</v>
      </c>
      <c r="I48" s="969">
        <f t="shared" si="10"/>
        <v>0</v>
      </c>
      <c r="J48" s="969">
        <f t="shared" si="10"/>
        <v>0</v>
      </c>
      <c r="K48" s="969">
        <f t="shared" si="10"/>
        <v>0</v>
      </c>
      <c r="L48" s="969">
        <f t="shared" si="10"/>
        <v>0</v>
      </c>
      <c r="M48" s="969">
        <f t="shared" si="10"/>
        <v>0</v>
      </c>
      <c r="N48" s="969">
        <f t="shared" si="10"/>
        <v>0</v>
      </c>
      <c r="O48" s="969">
        <f t="shared" si="10"/>
        <v>0</v>
      </c>
      <c r="P48" s="969">
        <f t="shared" si="10"/>
        <v>0</v>
      </c>
      <c r="Q48" s="969">
        <f t="shared" si="10"/>
        <v>0</v>
      </c>
      <c r="R48" s="969">
        <f t="shared" si="10"/>
        <v>0</v>
      </c>
      <c r="S48" s="970">
        <f t="shared" si="10"/>
        <v>0</v>
      </c>
      <c r="T48" s="228">
        <v>12200</v>
      </c>
    </row>
    <row r="49" spans="1:20" s="228" customFormat="1" hidden="1">
      <c r="A49" s="153"/>
      <c r="B49" s="154"/>
      <c r="C49" s="244"/>
      <c r="D49" s="244"/>
      <c r="E49" s="245"/>
      <c r="F49" s="376"/>
      <c r="G49" s="377"/>
      <c r="H49" s="376"/>
      <c r="I49" s="376"/>
      <c r="J49" s="376"/>
      <c r="K49" s="376"/>
      <c r="L49" s="378"/>
      <c r="M49" s="376"/>
      <c r="N49" s="376"/>
      <c r="O49" s="376"/>
      <c r="P49" s="376"/>
      <c r="Q49" s="376"/>
      <c r="R49" s="376"/>
      <c r="S49" s="376"/>
      <c r="T49" s="228">
        <v>17077</v>
      </c>
    </row>
    <row r="50" spans="1:20" s="228" customFormat="1" hidden="1">
      <c r="A50" s="153"/>
      <c r="B50" s="154"/>
      <c r="C50" s="244"/>
      <c r="D50" s="244"/>
      <c r="E50" s="245"/>
      <c r="F50" s="376"/>
      <c r="G50" s="377"/>
      <c r="H50" s="376"/>
      <c r="I50" s="376"/>
      <c r="J50" s="376"/>
      <c r="K50" s="376"/>
      <c r="L50" s="378"/>
      <c r="M50" s="376"/>
      <c r="N50" s="376"/>
      <c r="O50" s="376"/>
      <c r="P50" s="376"/>
      <c r="Q50" s="376"/>
      <c r="R50" s="376"/>
      <c r="S50" s="376"/>
    </row>
    <row r="51" spans="1:20" s="228" customFormat="1" ht="18" hidden="1">
      <c r="A51" s="153"/>
      <c r="B51" s="154"/>
      <c r="C51" s="244"/>
      <c r="D51" s="244"/>
      <c r="E51" s="245"/>
      <c r="F51" s="963" t="s">
        <v>14610</v>
      </c>
      <c r="G51" s="964"/>
      <c r="H51" s="964"/>
      <c r="I51" s="964"/>
      <c r="J51" s="964"/>
      <c r="K51" s="964"/>
      <c r="L51" s="964"/>
      <c r="M51" s="964"/>
      <c r="N51" s="964"/>
      <c r="O51" s="964"/>
      <c r="P51" s="964"/>
      <c r="Q51" s="964"/>
      <c r="R51" s="964"/>
      <c r="S51" s="965"/>
    </row>
    <row r="52" spans="1:20" s="228" customFormat="1" ht="18" hidden="1">
      <c r="A52" s="153"/>
      <c r="B52" s="154"/>
      <c r="C52" s="244"/>
      <c r="D52" s="244"/>
      <c r="E52" s="245"/>
      <c r="F52" s="966" t="s">
        <v>14611</v>
      </c>
      <c r="G52" s="967">
        <f>G19</f>
        <v>0</v>
      </c>
      <c r="H52" s="967">
        <f t="shared" ref="H52:S52" si="11">H19</f>
        <v>0</v>
      </c>
      <c r="I52" s="967">
        <f t="shared" si="11"/>
        <v>0</v>
      </c>
      <c r="J52" s="967">
        <f t="shared" si="11"/>
        <v>0</v>
      </c>
      <c r="K52" s="967">
        <f t="shared" si="11"/>
        <v>0</v>
      </c>
      <c r="L52" s="967">
        <f t="shared" si="11"/>
        <v>0</v>
      </c>
      <c r="M52" s="967">
        <f t="shared" si="11"/>
        <v>0</v>
      </c>
      <c r="N52" s="967">
        <f t="shared" si="11"/>
        <v>0</v>
      </c>
      <c r="O52" s="967">
        <f t="shared" si="11"/>
        <v>0</v>
      </c>
      <c r="P52" s="967">
        <f t="shared" si="11"/>
        <v>0</v>
      </c>
      <c r="Q52" s="967">
        <f t="shared" si="11"/>
        <v>0</v>
      </c>
      <c r="R52" s="967">
        <f t="shared" si="11"/>
        <v>0</v>
      </c>
      <c r="S52" s="967">
        <f t="shared" si="11"/>
        <v>0</v>
      </c>
    </row>
    <row r="53" spans="1:20" s="228" customFormat="1" ht="18" hidden="1" thickBot="1">
      <c r="A53" s="153"/>
      <c r="B53" s="154"/>
      <c r="C53" s="244"/>
      <c r="D53" s="244"/>
      <c r="E53" s="245"/>
      <c r="F53" s="968" t="s">
        <v>14595</v>
      </c>
      <c r="G53" s="969">
        <f>G52-G51</f>
        <v>0</v>
      </c>
      <c r="H53" s="969">
        <f t="shared" ref="H53:S53" si="12">H52-H51</f>
        <v>0</v>
      </c>
      <c r="I53" s="969">
        <f t="shared" si="12"/>
        <v>0</v>
      </c>
      <c r="J53" s="969">
        <f t="shared" si="12"/>
        <v>0</v>
      </c>
      <c r="K53" s="969">
        <f t="shared" si="12"/>
        <v>0</v>
      </c>
      <c r="L53" s="969">
        <f t="shared" si="12"/>
        <v>0</v>
      </c>
      <c r="M53" s="969">
        <f t="shared" si="12"/>
        <v>0</v>
      </c>
      <c r="N53" s="969">
        <f t="shared" si="12"/>
        <v>0</v>
      </c>
      <c r="O53" s="969">
        <f t="shared" si="12"/>
        <v>0</v>
      </c>
      <c r="P53" s="969">
        <f t="shared" si="12"/>
        <v>0</v>
      </c>
      <c r="Q53" s="969">
        <f t="shared" si="12"/>
        <v>0</v>
      </c>
      <c r="R53" s="969">
        <f t="shared" si="12"/>
        <v>0</v>
      </c>
      <c r="S53" s="970">
        <f t="shared" si="12"/>
        <v>0</v>
      </c>
    </row>
    <row r="54" spans="1:20" s="228" customFormat="1" hidden="1">
      <c r="A54" s="153"/>
      <c r="B54" s="154"/>
      <c r="C54" s="244"/>
      <c r="D54" s="244"/>
      <c r="E54" s="245"/>
      <c r="F54" s="376"/>
      <c r="G54" s="377"/>
      <c r="H54" s="376"/>
      <c r="I54" s="376"/>
      <c r="J54" s="376"/>
      <c r="K54" s="376"/>
      <c r="L54" s="378"/>
      <c r="M54" s="376"/>
      <c r="N54" s="376"/>
      <c r="O54" s="376"/>
      <c r="P54" s="376"/>
      <c r="Q54" s="376"/>
      <c r="R54" s="376"/>
      <c r="S54" s="376"/>
    </row>
    <row r="55" spans="1:20" s="228" customFormat="1" hidden="1">
      <c r="A55" s="153"/>
      <c r="B55" s="154"/>
      <c r="C55" s="244"/>
      <c r="D55" s="244"/>
      <c r="E55" s="245"/>
      <c r="F55" s="154"/>
      <c r="G55" s="160"/>
      <c r="H55" s="154"/>
      <c r="I55" s="154"/>
      <c r="J55" s="154"/>
      <c r="K55" s="154"/>
      <c r="L55" s="155"/>
      <c r="M55" s="154"/>
      <c r="N55" s="154"/>
      <c r="O55" s="154"/>
      <c r="P55" s="154"/>
      <c r="Q55" s="154"/>
      <c r="R55" s="154"/>
      <c r="S55" s="154"/>
    </row>
    <row r="56" spans="1:20" s="228" customFormat="1" ht="18" hidden="1">
      <c r="A56" s="153"/>
      <c r="B56" s="154"/>
      <c r="C56" s="244"/>
      <c r="D56" s="244"/>
      <c r="E56" s="245"/>
      <c r="F56" s="963" t="s">
        <v>14612</v>
      </c>
      <c r="G56" s="964">
        <v>4455.3555460815296</v>
      </c>
      <c r="H56" s="964">
        <v>0</v>
      </c>
      <c r="I56" s="964">
        <v>0</v>
      </c>
      <c r="J56" s="964">
        <v>0</v>
      </c>
      <c r="K56" s="964">
        <v>0</v>
      </c>
      <c r="L56" s="964">
        <v>0</v>
      </c>
      <c r="M56" s="964">
        <v>0</v>
      </c>
      <c r="N56" s="964">
        <v>0</v>
      </c>
      <c r="O56" s="964">
        <v>0</v>
      </c>
      <c r="P56" s="964">
        <v>0</v>
      </c>
      <c r="Q56" s="964">
        <v>0</v>
      </c>
      <c r="R56" s="964">
        <v>0</v>
      </c>
      <c r="S56" s="965">
        <v>0</v>
      </c>
    </row>
    <row r="57" spans="1:20" s="228" customFormat="1" ht="18" hidden="1">
      <c r="A57" s="153"/>
      <c r="B57" s="154"/>
      <c r="C57" s="244"/>
      <c r="D57" s="244"/>
      <c r="E57" s="245"/>
      <c r="F57" s="966" t="s">
        <v>14613</v>
      </c>
      <c r="G57" s="967">
        <f>G36</f>
        <v>0</v>
      </c>
      <c r="H57" s="967">
        <f t="shared" ref="H57:S57" si="13">H36</f>
        <v>0</v>
      </c>
      <c r="I57" s="967">
        <f t="shared" si="13"/>
        <v>0</v>
      </c>
      <c r="J57" s="967">
        <f t="shared" si="13"/>
        <v>0</v>
      </c>
      <c r="K57" s="967">
        <f t="shared" si="13"/>
        <v>0</v>
      </c>
      <c r="L57" s="967">
        <f t="shared" si="13"/>
        <v>0</v>
      </c>
      <c r="M57" s="967">
        <f t="shared" si="13"/>
        <v>0</v>
      </c>
      <c r="N57" s="967">
        <f t="shared" si="13"/>
        <v>0</v>
      </c>
      <c r="O57" s="967">
        <f t="shared" si="13"/>
        <v>0</v>
      </c>
      <c r="P57" s="967">
        <f t="shared" si="13"/>
        <v>0</v>
      </c>
      <c r="Q57" s="967">
        <f t="shared" si="13"/>
        <v>0</v>
      </c>
      <c r="R57" s="967">
        <f t="shared" si="13"/>
        <v>0</v>
      </c>
      <c r="S57" s="967">
        <f t="shared" si="13"/>
        <v>0</v>
      </c>
    </row>
    <row r="58" spans="1:20" ht="18" hidden="1" thickBot="1">
      <c r="F58" s="968" t="s">
        <v>14595</v>
      </c>
      <c r="G58" s="969">
        <f>G57-G56</f>
        <v>-4455.3555460815296</v>
      </c>
      <c r="H58" s="969">
        <f t="shared" ref="H58:S58" si="14">H57-H56</f>
        <v>0</v>
      </c>
      <c r="I58" s="969">
        <f t="shared" si="14"/>
        <v>0</v>
      </c>
      <c r="J58" s="969">
        <f t="shared" si="14"/>
        <v>0</v>
      </c>
      <c r="K58" s="969">
        <f t="shared" si="14"/>
        <v>0</v>
      </c>
      <c r="L58" s="969">
        <f t="shared" si="14"/>
        <v>0</v>
      </c>
      <c r="M58" s="969">
        <f t="shared" si="14"/>
        <v>0</v>
      </c>
      <c r="N58" s="969">
        <f t="shared" si="14"/>
        <v>0</v>
      </c>
      <c r="O58" s="969">
        <f t="shared" si="14"/>
        <v>0</v>
      </c>
      <c r="P58" s="969">
        <f t="shared" si="14"/>
        <v>0</v>
      </c>
      <c r="Q58" s="969">
        <f t="shared" si="14"/>
        <v>0</v>
      </c>
      <c r="R58" s="969">
        <f t="shared" si="14"/>
        <v>0</v>
      </c>
      <c r="S58" s="970">
        <f t="shared" si="14"/>
        <v>0</v>
      </c>
    </row>
    <row r="59" spans="1:20" hidden="1"/>
    <row r="60" spans="1:20" hidden="1"/>
    <row r="61" spans="1:20" ht="18" hidden="1">
      <c r="F61" s="963" t="s">
        <v>14614</v>
      </c>
      <c r="G61" s="964"/>
      <c r="H61" s="964"/>
      <c r="I61" s="964"/>
      <c r="J61" s="964"/>
      <c r="K61" s="964"/>
      <c r="L61" s="964"/>
      <c r="M61" s="964"/>
      <c r="N61" s="964"/>
      <c r="O61" s="964"/>
      <c r="P61" s="964"/>
      <c r="Q61" s="964"/>
      <c r="R61" s="964"/>
      <c r="S61" s="965"/>
    </row>
    <row r="62" spans="1:20" ht="18" hidden="1">
      <c r="F62" s="966" t="s">
        <v>14615</v>
      </c>
      <c r="G62" s="967">
        <f>G35</f>
        <v>0</v>
      </c>
      <c r="H62" s="967">
        <f t="shared" ref="H62:S62" si="15">H35</f>
        <v>0</v>
      </c>
      <c r="I62" s="967">
        <f t="shared" si="15"/>
        <v>0</v>
      </c>
      <c r="J62" s="967">
        <f t="shared" si="15"/>
        <v>0</v>
      </c>
      <c r="K62" s="967">
        <f t="shared" si="15"/>
        <v>0</v>
      </c>
      <c r="L62" s="967">
        <f t="shared" si="15"/>
        <v>0</v>
      </c>
      <c r="M62" s="967">
        <f t="shared" si="15"/>
        <v>0</v>
      </c>
      <c r="N62" s="967">
        <f t="shared" si="15"/>
        <v>0</v>
      </c>
      <c r="O62" s="967">
        <f t="shared" si="15"/>
        <v>0</v>
      </c>
      <c r="P62" s="967">
        <f t="shared" si="15"/>
        <v>0</v>
      </c>
      <c r="Q62" s="967">
        <f t="shared" si="15"/>
        <v>0</v>
      </c>
      <c r="R62" s="967">
        <f t="shared" si="15"/>
        <v>0</v>
      </c>
      <c r="S62" s="967">
        <f t="shared" si="15"/>
        <v>0</v>
      </c>
    </row>
    <row r="63" spans="1:20" ht="18" hidden="1" thickBot="1">
      <c r="F63" s="968" t="s">
        <v>14595</v>
      </c>
      <c r="G63" s="969">
        <f>G62-G61</f>
        <v>0</v>
      </c>
      <c r="H63" s="969">
        <f t="shared" ref="H63:S63" si="16">H62-H61</f>
        <v>0</v>
      </c>
      <c r="I63" s="969">
        <f t="shared" si="16"/>
        <v>0</v>
      </c>
      <c r="J63" s="969">
        <f t="shared" si="16"/>
        <v>0</v>
      </c>
      <c r="K63" s="969">
        <f t="shared" si="16"/>
        <v>0</v>
      </c>
      <c r="L63" s="969">
        <f t="shared" si="16"/>
        <v>0</v>
      </c>
      <c r="M63" s="969">
        <f t="shared" si="16"/>
        <v>0</v>
      </c>
      <c r="N63" s="969">
        <f t="shared" si="16"/>
        <v>0</v>
      </c>
      <c r="O63" s="969">
        <f t="shared" si="16"/>
        <v>0</v>
      </c>
      <c r="P63" s="969">
        <f t="shared" si="16"/>
        <v>0</v>
      </c>
      <c r="Q63" s="969">
        <f t="shared" si="16"/>
        <v>0</v>
      </c>
      <c r="R63" s="969">
        <f t="shared" si="16"/>
        <v>0</v>
      </c>
      <c r="S63" s="970">
        <f t="shared" si="16"/>
        <v>0</v>
      </c>
    </row>
    <row r="64" spans="1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7:7" hidden="1"/>
    <row r="98" spans="7:7" hidden="1"/>
    <row r="102" spans="7:7">
      <c r="G102" s="233"/>
    </row>
  </sheetData>
  <mergeCells count="30">
    <mergeCell ref="C23:C26"/>
    <mergeCell ref="A14:S14"/>
    <mergeCell ref="A16:A18"/>
    <mergeCell ref="B16:B18"/>
    <mergeCell ref="C16:C18"/>
    <mergeCell ref="D16:D18"/>
    <mergeCell ref="E16:E18"/>
    <mergeCell ref="F16:F18"/>
    <mergeCell ref="G16:G18"/>
    <mergeCell ref="H16:J16"/>
    <mergeCell ref="K16:M16"/>
    <mergeCell ref="N16:P16"/>
    <mergeCell ref="Q16:S16"/>
    <mergeCell ref="A19:A22"/>
    <mergeCell ref="M45:N45"/>
    <mergeCell ref="B19:B22"/>
    <mergeCell ref="C19:C22"/>
    <mergeCell ref="B46:C46"/>
    <mergeCell ref="A27:A30"/>
    <mergeCell ref="B27:B30"/>
    <mergeCell ref="C27:C30"/>
    <mergeCell ref="A31:A34"/>
    <mergeCell ref="B31:B34"/>
    <mergeCell ref="C31:C34"/>
    <mergeCell ref="A35:A37"/>
    <mergeCell ref="A38:A40"/>
    <mergeCell ref="A41:A43"/>
    <mergeCell ref="B45:C45"/>
    <mergeCell ref="A23:A26"/>
    <mergeCell ref="B23:B2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8" scale="64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BS104"/>
  <sheetViews>
    <sheetView topLeftCell="A13" zoomScale="60" zoomScaleNormal="60" workbookViewId="0">
      <pane xSplit="7" ySplit="6" topLeftCell="H19" activePane="bottomRight" state="frozen"/>
      <selection activeCell="M131" sqref="M131:N131"/>
      <selection pane="topRight" activeCell="M131" sqref="M131:N131"/>
      <selection pane="bottomLeft" activeCell="M131" sqref="M131:N131"/>
      <selection pane="bottomRight" activeCell="O22" sqref="O22"/>
    </sheetView>
  </sheetViews>
  <sheetFormatPr defaultColWidth="8.88671875" defaultRowHeight="15.6"/>
  <cols>
    <col min="1" max="1" width="19.44140625" style="300" customWidth="1"/>
    <col min="2" max="2" width="5.6640625" style="382" customWidth="1"/>
    <col min="3" max="3" width="43.6640625" style="300" customWidth="1"/>
    <col min="4" max="4" width="9.33203125" style="300" customWidth="1"/>
    <col min="5" max="5" width="10.109375" style="300" customWidth="1"/>
    <col min="6" max="6" width="32.5546875" style="382" customWidth="1"/>
    <col min="7" max="7" width="28" style="383" customWidth="1"/>
    <col min="8" max="8" width="16.6640625" style="154" customWidth="1"/>
    <col min="9" max="9" width="15.33203125" style="154" customWidth="1"/>
    <col min="10" max="10" width="19.109375" style="154" customWidth="1"/>
    <col min="11" max="11" width="15.6640625" style="154" customWidth="1"/>
    <col min="12" max="12" width="15.44140625" style="155" customWidth="1"/>
    <col min="13" max="13" width="13.6640625" style="154" bestFit="1" customWidth="1"/>
    <col min="14" max="14" width="13.6640625" style="382" bestFit="1" customWidth="1"/>
    <col min="15" max="15" width="17" style="382" customWidth="1"/>
    <col min="16" max="19" width="13.6640625" style="382" bestFit="1" customWidth="1"/>
    <col min="20" max="23" width="21.109375" style="153" customWidth="1"/>
    <col min="24" max="70" width="8.88671875" style="153"/>
    <col min="71" max="16384" width="8.88671875" style="300"/>
  </cols>
  <sheetData>
    <row r="1" spans="1:19">
      <c r="A1" s="152" t="s">
        <v>14514</v>
      </c>
      <c r="B1" s="153"/>
      <c r="C1" s="153"/>
      <c r="D1" s="153" t="s">
        <v>14514</v>
      </c>
      <c r="E1" s="153"/>
      <c r="F1" s="154"/>
      <c r="G1" s="154"/>
      <c r="N1" s="154"/>
      <c r="O1" s="152" t="s">
        <v>14515</v>
      </c>
      <c r="P1" s="152"/>
      <c r="Q1" s="156"/>
      <c r="R1" s="154"/>
      <c r="S1" s="156"/>
    </row>
    <row r="2" spans="1:19">
      <c r="A2" s="152" t="s">
        <v>14516</v>
      </c>
      <c r="B2" s="153"/>
      <c r="C2" s="153"/>
      <c r="D2" s="153" t="s">
        <v>16132</v>
      </c>
      <c r="E2" s="153"/>
      <c r="F2" s="154"/>
      <c r="G2" s="154"/>
      <c r="N2" s="154"/>
      <c r="O2" s="157" t="s">
        <v>14517</v>
      </c>
      <c r="P2" s="157"/>
      <c r="Q2" s="157"/>
      <c r="R2" s="158"/>
      <c r="S2" s="156"/>
    </row>
    <row r="3" spans="1:19">
      <c r="A3" s="152" t="s">
        <v>14518</v>
      </c>
      <c r="B3" s="153"/>
      <c r="C3" s="153"/>
      <c r="D3" s="153" t="s">
        <v>16133</v>
      </c>
      <c r="E3" s="153"/>
      <c r="F3" s="154"/>
      <c r="G3" s="154"/>
      <c r="N3" s="154"/>
      <c r="O3" s="157"/>
      <c r="P3" s="157"/>
      <c r="Q3" s="157"/>
      <c r="R3" s="158"/>
      <c r="S3" s="156"/>
    </row>
    <row r="4" spans="1:19">
      <c r="A4" s="152" t="s">
        <v>8252</v>
      </c>
      <c r="B4" s="153"/>
      <c r="C4" s="153"/>
      <c r="D4" s="153" t="s">
        <v>8252</v>
      </c>
      <c r="E4" s="153"/>
      <c r="F4" s="154"/>
      <c r="G4" s="154"/>
      <c r="N4" s="154"/>
      <c r="O4" s="157" t="s">
        <v>8252</v>
      </c>
      <c r="P4" s="157"/>
      <c r="Q4" s="157"/>
      <c r="R4" s="154"/>
      <c r="S4" s="156"/>
    </row>
    <row r="5" spans="1:19">
      <c r="A5" s="152" t="str">
        <f>'[27]ПП-22 ТКРС ЗМБ'!A5</f>
        <v xml:space="preserve">_________________Р.М. Масягутов </v>
      </c>
      <c r="B5" s="153"/>
      <c r="C5" s="153"/>
      <c r="D5" s="153" t="s">
        <v>16134</v>
      </c>
      <c r="E5" s="153"/>
      <c r="F5" s="154"/>
      <c r="G5" s="154"/>
      <c r="N5" s="154"/>
      <c r="O5" s="157" t="s">
        <v>14519</v>
      </c>
      <c r="P5" s="157"/>
      <c r="Q5" s="157"/>
      <c r="R5" s="158"/>
      <c r="S5" s="156"/>
    </row>
    <row r="6" spans="1:19">
      <c r="A6" s="152" t="s">
        <v>16136</v>
      </c>
      <c r="B6" s="153"/>
      <c r="C6" s="153"/>
      <c r="D6" s="153" t="s">
        <v>16136</v>
      </c>
      <c r="E6" s="153"/>
      <c r="F6" s="154"/>
      <c r="G6" s="154"/>
      <c r="N6" s="154"/>
      <c r="O6" s="157" t="str">
        <f>A6</f>
        <v>"_______"______________2023г.</v>
      </c>
      <c r="P6" s="157"/>
      <c r="Q6" s="157"/>
      <c r="R6" s="158"/>
      <c r="S6" s="158"/>
    </row>
    <row r="7" spans="1:19">
      <c r="A7" s="152"/>
      <c r="B7" s="153"/>
      <c r="C7" s="153"/>
      <c r="D7" s="153"/>
      <c r="E7" s="153"/>
      <c r="F7" s="154"/>
      <c r="G7" s="154"/>
      <c r="N7" s="154"/>
      <c r="O7" s="158"/>
      <c r="P7" s="158"/>
      <c r="Q7" s="158"/>
      <c r="R7" s="158"/>
      <c r="S7" s="158"/>
    </row>
    <row r="8" spans="1:19">
      <c r="A8" s="159" t="s">
        <v>14520</v>
      </c>
      <c r="B8" s="153"/>
      <c r="C8" s="153"/>
      <c r="D8" s="153"/>
      <c r="E8" s="153"/>
      <c r="F8" s="154"/>
      <c r="G8" s="154"/>
      <c r="N8" s="154"/>
      <c r="O8" s="158"/>
      <c r="P8" s="158"/>
      <c r="Q8" s="158"/>
      <c r="R8" s="158"/>
      <c r="S8" s="158"/>
    </row>
    <row r="9" spans="1:19">
      <c r="A9" s="159" t="s">
        <v>14521</v>
      </c>
      <c r="B9" s="153"/>
      <c r="C9" s="153"/>
      <c r="D9" s="153"/>
      <c r="E9" s="153"/>
      <c r="F9" s="154"/>
      <c r="G9" s="154"/>
      <c r="N9" s="154"/>
      <c r="O9" s="158"/>
      <c r="P9" s="158"/>
      <c r="Q9" s="158"/>
      <c r="R9" s="158"/>
      <c r="S9" s="158"/>
    </row>
    <row r="10" spans="1:19">
      <c r="A10" s="159" t="s">
        <v>8252</v>
      </c>
      <c r="B10" s="153"/>
      <c r="C10" s="153"/>
      <c r="D10" s="153"/>
      <c r="E10" s="153"/>
      <c r="F10" s="154"/>
      <c r="G10" s="154"/>
      <c r="N10" s="154"/>
      <c r="O10" s="158"/>
      <c r="P10" s="158"/>
      <c r="Q10" s="158"/>
      <c r="R10" s="158"/>
      <c r="S10" s="158"/>
    </row>
    <row r="11" spans="1:19">
      <c r="A11" s="159" t="s">
        <v>14522</v>
      </c>
      <c r="B11" s="153"/>
      <c r="C11" s="153"/>
      <c r="D11" s="153"/>
      <c r="E11" s="153"/>
      <c r="F11" s="154"/>
      <c r="G11" s="154"/>
      <c r="N11" s="154"/>
      <c r="O11" s="158"/>
      <c r="P11" s="158"/>
      <c r="Q11" s="158"/>
      <c r="R11" s="158"/>
      <c r="S11" s="158"/>
    </row>
    <row r="12" spans="1:19">
      <c r="A12" s="159" t="str">
        <f>A6</f>
        <v>"_______"______________2023г.</v>
      </c>
      <c r="B12" s="153"/>
      <c r="C12" s="153"/>
      <c r="D12" s="153"/>
      <c r="E12" s="153"/>
      <c r="F12" s="154"/>
      <c r="G12" s="154"/>
      <c r="N12" s="154"/>
      <c r="O12" s="158"/>
      <c r="P12" s="158"/>
      <c r="Q12" s="158"/>
      <c r="R12" s="158"/>
      <c r="S12" s="158"/>
    </row>
    <row r="13" spans="1:19">
      <c r="A13" s="159"/>
      <c r="B13" s="153"/>
      <c r="C13" s="153"/>
      <c r="D13" s="153"/>
      <c r="E13" s="153"/>
      <c r="F13" s="154"/>
      <c r="G13" s="154"/>
      <c r="N13" s="154"/>
      <c r="O13" s="158"/>
      <c r="P13" s="158"/>
      <c r="Q13" s="158"/>
      <c r="R13" s="158"/>
      <c r="S13" s="158"/>
    </row>
    <row r="14" spans="1:19">
      <c r="A14" s="1402" t="s">
        <v>77886</v>
      </c>
      <c r="B14" s="1402"/>
      <c r="C14" s="1402"/>
      <c r="D14" s="1402"/>
      <c r="E14" s="1402"/>
      <c r="F14" s="1402"/>
      <c r="G14" s="1402"/>
      <c r="H14" s="1402"/>
      <c r="I14" s="1402"/>
      <c r="J14" s="1402"/>
      <c r="K14" s="1402"/>
      <c r="L14" s="1402"/>
      <c r="M14" s="1402"/>
      <c r="N14" s="1402"/>
      <c r="O14" s="1402"/>
      <c r="P14" s="1402"/>
      <c r="Q14" s="1402"/>
      <c r="R14" s="1402"/>
      <c r="S14" s="1402"/>
    </row>
    <row r="15" spans="1:19" ht="16.2" thickBot="1">
      <c r="A15" s="384"/>
      <c r="B15" s="384"/>
      <c r="C15" s="384"/>
      <c r="D15" s="384"/>
      <c r="E15" s="384"/>
      <c r="F15" s="384"/>
      <c r="G15" s="384"/>
      <c r="H15" s="384"/>
      <c r="I15" s="384"/>
      <c r="J15" s="384"/>
      <c r="N15" s="154"/>
      <c r="O15" s="154"/>
      <c r="P15" s="154"/>
      <c r="Q15" s="154"/>
      <c r="R15" s="154"/>
      <c r="S15" s="154"/>
    </row>
    <row r="16" spans="1:19">
      <c r="A16" s="1463" t="s">
        <v>14523</v>
      </c>
      <c r="B16" s="1466" t="s">
        <v>14524</v>
      </c>
      <c r="C16" s="1468" t="s">
        <v>14525</v>
      </c>
      <c r="D16" s="1466" t="s">
        <v>14601</v>
      </c>
      <c r="E16" s="1471" t="s">
        <v>14526</v>
      </c>
      <c r="F16" s="1473" t="s">
        <v>14527</v>
      </c>
      <c r="G16" s="1476" t="s">
        <v>77863</v>
      </c>
      <c r="H16" s="1463" t="s">
        <v>14528</v>
      </c>
      <c r="I16" s="1473"/>
      <c r="J16" s="1468"/>
      <c r="K16" s="1479" t="s">
        <v>14529</v>
      </c>
      <c r="L16" s="1480"/>
      <c r="M16" s="1481"/>
      <c r="N16" s="1482" t="s">
        <v>14530</v>
      </c>
      <c r="O16" s="1480"/>
      <c r="P16" s="1481"/>
      <c r="Q16" s="1482" t="s">
        <v>14531</v>
      </c>
      <c r="R16" s="1480"/>
      <c r="S16" s="1481"/>
    </row>
    <row r="17" spans="1:71" ht="16.2" thickBot="1">
      <c r="A17" s="1464"/>
      <c r="B17" s="1467"/>
      <c r="C17" s="1469"/>
      <c r="D17" s="1467"/>
      <c r="E17" s="1467"/>
      <c r="F17" s="1474"/>
      <c r="G17" s="1477"/>
      <c r="H17" s="588">
        <v>31</v>
      </c>
      <c r="I17" s="583">
        <v>28</v>
      </c>
      <c r="J17" s="298">
        <v>31</v>
      </c>
      <c r="K17" s="588">
        <v>30</v>
      </c>
      <c r="L17" s="299">
        <v>31</v>
      </c>
      <c r="M17" s="298">
        <v>30</v>
      </c>
      <c r="N17" s="588">
        <v>31</v>
      </c>
      <c r="O17" s="583">
        <v>31</v>
      </c>
      <c r="P17" s="298">
        <v>30</v>
      </c>
      <c r="Q17" s="588">
        <v>31</v>
      </c>
      <c r="R17" s="583">
        <v>30</v>
      </c>
      <c r="S17" s="298">
        <v>31</v>
      </c>
      <c r="BS17" s="153"/>
    </row>
    <row r="18" spans="1:71" ht="16.2" thickBot="1">
      <c r="A18" s="1485"/>
      <c r="B18" s="1484"/>
      <c r="C18" s="1486"/>
      <c r="D18" s="1484"/>
      <c r="E18" s="1487"/>
      <c r="F18" s="1475"/>
      <c r="G18" s="1478"/>
      <c r="H18" s="590" t="s">
        <v>14532</v>
      </c>
      <c r="I18" s="591" t="s">
        <v>14533</v>
      </c>
      <c r="J18" s="385" t="s">
        <v>14534</v>
      </c>
      <c r="K18" s="590" t="s">
        <v>14535</v>
      </c>
      <c r="L18" s="386" t="s">
        <v>14536</v>
      </c>
      <c r="M18" s="387" t="s">
        <v>14537</v>
      </c>
      <c r="N18" s="388" t="s">
        <v>14538</v>
      </c>
      <c r="O18" s="389" t="s">
        <v>14539</v>
      </c>
      <c r="P18" s="387" t="s">
        <v>14540</v>
      </c>
      <c r="Q18" s="388" t="s">
        <v>14541</v>
      </c>
      <c r="R18" s="389" t="s">
        <v>14542</v>
      </c>
      <c r="S18" s="390" t="s">
        <v>14543</v>
      </c>
      <c r="T18" s="171" t="s">
        <v>16214</v>
      </c>
      <c r="U18" s="172" t="s">
        <v>14544</v>
      </c>
      <c r="V18" s="779" t="s">
        <v>77882</v>
      </c>
      <c r="W18" s="172" t="s">
        <v>14544</v>
      </c>
    </row>
    <row r="19" spans="1:71" s="161" customFormat="1" ht="18" customHeight="1">
      <c r="A19" s="1466" t="s">
        <v>14584</v>
      </c>
      <c r="B19" s="1466"/>
      <c r="C19" s="1466" t="s">
        <v>14616</v>
      </c>
      <c r="D19" s="391" t="s">
        <v>14602</v>
      </c>
      <c r="E19" s="584" t="s">
        <v>14589</v>
      </c>
      <c r="F19" s="392"/>
      <c r="G19" s="393">
        <f>SUM(H19:S19)</f>
        <v>0</v>
      </c>
      <c r="H19" s="394"/>
      <c r="I19" s="309"/>
      <c r="J19" s="309"/>
      <c r="K19" s="309"/>
      <c r="L19" s="309"/>
      <c r="M19" s="309"/>
      <c r="N19" s="309"/>
      <c r="O19" s="309"/>
      <c r="P19" s="309"/>
      <c r="Q19" s="262"/>
      <c r="R19" s="263"/>
      <c r="S19" s="311"/>
      <c r="T19" s="395">
        <v>0</v>
      </c>
      <c r="U19" s="396">
        <f>G19-T19</f>
        <v>0</v>
      </c>
      <c r="V19" s="317">
        <v>0</v>
      </c>
      <c r="W19" s="397">
        <f>G19-V19</f>
        <v>0</v>
      </c>
    </row>
    <row r="20" spans="1:71" s="153" customFormat="1">
      <c r="A20" s="1467"/>
      <c r="B20" s="1467"/>
      <c r="C20" s="1467"/>
      <c r="D20" s="398" t="s">
        <v>14602</v>
      </c>
      <c r="E20" s="399" t="s">
        <v>14603</v>
      </c>
      <c r="F20" s="400">
        <v>5614.1084299999993</v>
      </c>
      <c r="G20" s="401">
        <f>SUM(H20:S20)</f>
        <v>0</v>
      </c>
      <c r="H20" s="402"/>
      <c r="I20" s="314"/>
      <c r="J20" s="314"/>
      <c r="K20" s="314"/>
      <c r="L20" s="314"/>
      <c r="M20" s="314"/>
      <c r="N20" s="314"/>
      <c r="O20" s="314"/>
      <c r="P20" s="314"/>
      <c r="Q20" s="266"/>
      <c r="R20" s="267"/>
      <c r="S20" s="316"/>
      <c r="T20" s="328">
        <v>0</v>
      </c>
      <c r="U20" s="254">
        <f t="shared" ref="U20:U37" si="0">G20-T20</f>
        <v>0</v>
      </c>
      <c r="V20" s="328"/>
      <c r="W20" s="403">
        <f t="shared" ref="W20:W37" si="1">G20-V20</f>
        <v>0</v>
      </c>
    </row>
    <row r="21" spans="1:71" s="161" customFormat="1">
      <c r="A21" s="1467"/>
      <c r="B21" s="1467"/>
      <c r="C21" s="1467"/>
      <c r="D21" s="404" t="s">
        <v>14604</v>
      </c>
      <c r="E21" s="405" t="s">
        <v>14589</v>
      </c>
      <c r="F21" s="406"/>
      <c r="G21" s="401">
        <f>SUM(H21:S21)</f>
        <v>0</v>
      </c>
      <c r="H21" s="407">
        <v>0</v>
      </c>
      <c r="I21" s="408"/>
      <c r="J21" s="408"/>
      <c r="K21" s="408">
        <v>0</v>
      </c>
      <c r="L21" s="408"/>
      <c r="M21" s="408"/>
      <c r="N21" s="408"/>
      <c r="O21" s="409"/>
      <c r="P21" s="408"/>
      <c r="Q21" s="410"/>
      <c r="R21" s="411"/>
      <c r="S21" s="412"/>
      <c r="T21" s="328">
        <v>0</v>
      </c>
      <c r="U21" s="254">
        <f>G21-T21</f>
        <v>0</v>
      </c>
      <c r="V21" s="328"/>
      <c r="W21" s="403">
        <f>G21-V21</f>
        <v>0</v>
      </c>
    </row>
    <row r="22" spans="1:71" s="153" customFormat="1" ht="16.2" thickBot="1">
      <c r="A22" s="1484"/>
      <c r="B22" s="1484"/>
      <c r="C22" s="1484"/>
      <c r="D22" s="413" t="s">
        <v>14604</v>
      </c>
      <c r="E22" s="589" t="s">
        <v>14603</v>
      </c>
      <c r="F22" s="400">
        <f>F20</f>
        <v>5614.1084299999993</v>
      </c>
      <c r="G22" s="414">
        <f>SUM(H22:S22)</f>
        <v>0</v>
      </c>
      <c r="H22" s="415"/>
      <c r="I22" s="416">
        <f>$F$22*I21</f>
        <v>0</v>
      </c>
      <c r="J22" s="416">
        <f>$F$22*J21</f>
        <v>0</v>
      </c>
      <c r="K22" s="416">
        <v>0</v>
      </c>
      <c r="L22" s="416"/>
      <c r="M22" s="416">
        <f>$F$22*M21</f>
        <v>0</v>
      </c>
      <c r="N22" s="416"/>
      <c r="O22" s="417"/>
      <c r="P22" s="416">
        <f>$F$22*P21</f>
        <v>0</v>
      </c>
      <c r="Q22" s="416">
        <f>$F$22*Q21</f>
        <v>0</v>
      </c>
      <c r="R22" s="416">
        <f>$F$22*R21</f>
        <v>0</v>
      </c>
      <c r="S22" s="418">
        <f>$F$22*S21</f>
        <v>0</v>
      </c>
      <c r="T22" s="317">
        <v>0</v>
      </c>
      <c r="U22" s="272">
        <f>G22-T22</f>
        <v>0</v>
      </c>
      <c r="V22" s="328"/>
      <c r="W22" s="274">
        <f t="shared" si="1"/>
        <v>0</v>
      </c>
    </row>
    <row r="23" spans="1:71" s="161" customFormat="1" ht="16.2" hidden="1" thickBot="1">
      <c r="A23" s="1466" t="s">
        <v>14592</v>
      </c>
      <c r="B23" s="1466"/>
      <c r="C23" s="1466" t="s">
        <v>14616</v>
      </c>
      <c r="D23" s="391" t="s">
        <v>14602</v>
      </c>
      <c r="E23" s="584" t="s">
        <v>14589</v>
      </c>
      <c r="F23" s="406"/>
      <c r="G23" s="419"/>
      <c r="H23" s="394"/>
      <c r="I23" s="309"/>
      <c r="J23" s="309"/>
      <c r="K23" s="309"/>
      <c r="L23" s="309"/>
      <c r="M23" s="309"/>
      <c r="N23" s="309"/>
      <c r="O23" s="309"/>
      <c r="P23" s="309"/>
      <c r="Q23" s="262"/>
      <c r="R23" s="263"/>
      <c r="S23" s="311"/>
      <c r="T23" s="328"/>
      <c r="U23" s="254">
        <f t="shared" si="0"/>
        <v>0</v>
      </c>
      <c r="V23" s="328"/>
      <c r="W23" s="403">
        <f t="shared" si="1"/>
        <v>0</v>
      </c>
    </row>
    <row r="24" spans="1:71" s="153" customFormat="1" ht="16.2" hidden="1" thickBot="1">
      <c r="A24" s="1467"/>
      <c r="B24" s="1467"/>
      <c r="C24" s="1467"/>
      <c r="D24" s="398" t="s">
        <v>14602</v>
      </c>
      <c r="E24" s="399" t="s">
        <v>14603</v>
      </c>
      <c r="F24" s="420">
        <v>4322.43</v>
      </c>
      <c r="G24" s="421"/>
      <c r="H24" s="402">
        <f>F24*H23</f>
        <v>0</v>
      </c>
      <c r="I24" s="314">
        <f>F24*I23</f>
        <v>0</v>
      </c>
      <c r="J24" s="314">
        <f>F24*J23</f>
        <v>0</v>
      </c>
      <c r="K24" s="314">
        <f>F24*K23</f>
        <v>0</v>
      </c>
      <c r="L24" s="314">
        <f>F24*L23</f>
        <v>0</v>
      </c>
      <c r="M24" s="314">
        <f>F24*M23</f>
        <v>0</v>
      </c>
      <c r="N24" s="314">
        <f>F24*N23</f>
        <v>0</v>
      </c>
      <c r="O24" s="314">
        <f>F24*O23</f>
        <v>0</v>
      </c>
      <c r="P24" s="314">
        <f>F24*P23</f>
        <v>0</v>
      </c>
      <c r="Q24" s="266">
        <f>F24*Q23</f>
        <v>0</v>
      </c>
      <c r="R24" s="267">
        <f>F24*R23</f>
        <v>0</v>
      </c>
      <c r="S24" s="316">
        <f>F24*S23</f>
        <v>0</v>
      </c>
      <c r="T24" s="328"/>
      <c r="U24" s="254">
        <f t="shared" si="0"/>
        <v>0</v>
      </c>
      <c r="V24" s="328"/>
      <c r="W24" s="403">
        <f t="shared" si="1"/>
        <v>0</v>
      </c>
    </row>
    <row r="25" spans="1:71" s="161" customFormat="1" ht="16.2" hidden="1" thickBot="1">
      <c r="A25" s="1467"/>
      <c r="B25" s="1467"/>
      <c r="C25" s="1467"/>
      <c r="D25" s="404" t="s">
        <v>14604</v>
      </c>
      <c r="E25" s="405" t="s">
        <v>14589</v>
      </c>
      <c r="F25" s="406"/>
      <c r="G25" s="419"/>
      <c r="H25" s="407"/>
      <c r="I25" s="408"/>
      <c r="J25" s="408"/>
      <c r="K25" s="408"/>
      <c r="L25" s="408"/>
      <c r="M25" s="408"/>
      <c r="N25" s="408"/>
      <c r="O25" s="408"/>
      <c r="P25" s="408"/>
      <c r="Q25" s="410"/>
      <c r="R25" s="411"/>
      <c r="S25" s="412"/>
      <c r="T25" s="328"/>
      <c r="U25" s="254">
        <f t="shared" si="0"/>
        <v>0</v>
      </c>
      <c r="V25" s="328"/>
      <c r="W25" s="403">
        <f t="shared" si="1"/>
        <v>0</v>
      </c>
    </row>
    <row r="26" spans="1:71" s="153" customFormat="1" ht="16.2" hidden="1" thickBot="1">
      <c r="A26" s="1484"/>
      <c r="B26" s="1484"/>
      <c r="C26" s="1484"/>
      <c r="D26" s="413" t="s">
        <v>14604</v>
      </c>
      <c r="E26" s="589" t="s">
        <v>14603</v>
      </c>
      <c r="F26" s="420">
        <f>F24</f>
        <v>4322.43</v>
      </c>
      <c r="G26" s="421">
        <f t="shared" ref="G26:G43" si="2">SUM(H26:S26)</f>
        <v>0</v>
      </c>
      <c r="H26" s="415">
        <f>F26*H25</f>
        <v>0</v>
      </c>
      <c r="I26" s="416">
        <f>F26*I25</f>
        <v>0</v>
      </c>
      <c r="J26" s="416">
        <f>F26*J25</f>
        <v>0</v>
      </c>
      <c r="K26" s="416">
        <f>F26*K25</f>
        <v>0</v>
      </c>
      <c r="L26" s="416">
        <f>F26*L25</f>
        <v>0</v>
      </c>
      <c r="M26" s="416">
        <f>F26*M25</f>
        <v>0</v>
      </c>
      <c r="N26" s="416">
        <f>F26*N25</f>
        <v>0</v>
      </c>
      <c r="O26" s="416">
        <f>F26*O25</f>
        <v>0</v>
      </c>
      <c r="P26" s="416">
        <f>F26*P25</f>
        <v>0</v>
      </c>
      <c r="Q26" s="280">
        <f>F26*Q25</f>
        <v>0</v>
      </c>
      <c r="R26" s="281">
        <f>F26*R25</f>
        <v>0</v>
      </c>
      <c r="S26" s="422">
        <f>F26*S25</f>
        <v>0</v>
      </c>
      <c r="T26" s="328">
        <v>0</v>
      </c>
      <c r="U26" s="254">
        <f t="shared" si="0"/>
        <v>0</v>
      </c>
      <c r="V26" s="328"/>
      <c r="W26" s="403">
        <f t="shared" si="1"/>
        <v>0</v>
      </c>
    </row>
    <row r="27" spans="1:71" s="161" customFormat="1" ht="18" hidden="1" customHeight="1" thickBot="1">
      <c r="A27" s="1466" t="s">
        <v>14592</v>
      </c>
      <c r="B27" s="1466"/>
      <c r="C27" s="1466" t="s">
        <v>14616</v>
      </c>
      <c r="D27" s="391" t="s">
        <v>14602</v>
      </c>
      <c r="E27" s="584" t="s">
        <v>14589</v>
      </c>
      <c r="F27" s="406"/>
      <c r="G27" s="419">
        <f t="shared" si="2"/>
        <v>0</v>
      </c>
      <c r="H27" s="394"/>
      <c r="I27" s="309"/>
      <c r="J27" s="309"/>
      <c r="K27" s="309"/>
      <c r="L27" s="309"/>
      <c r="M27" s="309"/>
      <c r="N27" s="309"/>
      <c r="O27" s="309"/>
      <c r="P27" s="309"/>
      <c r="Q27" s="262"/>
      <c r="R27" s="263"/>
      <c r="S27" s="311"/>
      <c r="T27" s="328">
        <v>0</v>
      </c>
      <c r="U27" s="254">
        <f t="shared" si="0"/>
        <v>0</v>
      </c>
      <c r="V27" s="328"/>
      <c r="W27" s="403">
        <f t="shared" si="1"/>
        <v>0</v>
      </c>
    </row>
    <row r="28" spans="1:71" s="153" customFormat="1" ht="16.2" hidden="1" thickBot="1">
      <c r="A28" s="1467"/>
      <c r="B28" s="1467"/>
      <c r="C28" s="1467"/>
      <c r="D28" s="398" t="s">
        <v>14602</v>
      </c>
      <c r="E28" s="399" t="s">
        <v>14603</v>
      </c>
      <c r="F28" s="420">
        <v>3822.8912799999998</v>
      </c>
      <c r="G28" s="421">
        <f t="shared" si="2"/>
        <v>0</v>
      </c>
      <c r="H28" s="402">
        <f>F28*H27</f>
        <v>0</v>
      </c>
      <c r="I28" s="314">
        <f>F28*I27</f>
        <v>0</v>
      </c>
      <c r="J28" s="314">
        <f>F28*J27</f>
        <v>0</v>
      </c>
      <c r="K28" s="314">
        <f>F28*K27</f>
        <v>0</v>
      </c>
      <c r="L28" s="314">
        <f>F28*L27</f>
        <v>0</v>
      </c>
      <c r="M28" s="314">
        <f>F28*M27</f>
        <v>0</v>
      </c>
      <c r="N28" s="314">
        <f>F28*N27</f>
        <v>0</v>
      </c>
      <c r="O28" s="314">
        <f>F28*O27</f>
        <v>0</v>
      </c>
      <c r="P28" s="314">
        <f>F28*P27</f>
        <v>0</v>
      </c>
      <c r="Q28" s="266">
        <f>F28*Q27</f>
        <v>0</v>
      </c>
      <c r="R28" s="267">
        <f>F28*R27</f>
        <v>0</v>
      </c>
      <c r="S28" s="316">
        <f>F28*S27</f>
        <v>0</v>
      </c>
      <c r="T28" s="328">
        <v>0</v>
      </c>
      <c r="U28" s="254">
        <f t="shared" si="0"/>
        <v>0</v>
      </c>
      <c r="V28" s="328"/>
      <c r="W28" s="403">
        <f t="shared" si="1"/>
        <v>0</v>
      </c>
    </row>
    <row r="29" spans="1:71" s="161" customFormat="1" ht="16.2" hidden="1" thickBot="1">
      <c r="A29" s="1467"/>
      <c r="B29" s="1467"/>
      <c r="C29" s="1467"/>
      <c r="D29" s="404" t="s">
        <v>14604</v>
      </c>
      <c r="E29" s="405" t="s">
        <v>14589</v>
      </c>
      <c r="F29" s="406"/>
      <c r="G29" s="419">
        <f t="shared" si="2"/>
        <v>0</v>
      </c>
      <c r="H29" s="407"/>
      <c r="I29" s="408"/>
      <c r="J29" s="408"/>
      <c r="K29" s="408"/>
      <c r="L29" s="408"/>
      <c r="M29" s="408"/>
      <c r="N29" s="408"/>
      <c r="O29" s="408"/>
      <c r="P29" s="408"/>
      <c r="Q29" s="410"/>
      <c r="R29" s="411"/>
      <c r="S29" s="412"/>
      <c r="T29" s="328">
        <v>0</v>
      </c>
      <c r="U29" s="254">
        <f t="shared" si="0"/>
        <v>0</v>
      </c>
      <c r="V29" s="328"/>
      <c r="W29" s="403">
        <f t="shared" si="1"/>
        <v>0</v>
      </c>
    </row>
    <row r="30" spans="1:71" s="153" customFormat="1" ht="16.2" hidden="1" thickBot="1">
      <c r="A30" s="1484"/>
      <c r="B30" s="1484"/>
      <c r="C30" s="1484"/>
      <c r="D30" s="413" t="s">
        <v>14604</v>
      </c>
      <c r="E30" s="589" t="s">
        <v>14603</v>
      </c>
      <c r="F30" s="420">
        <f>F28</f>
        <v>3822.8912799999998</v>
      </c>
      <c r="G30" s="421">
        <f t="shared" si="2"/>
        <v>0</v>
      </c>
      <c r="H30" s="415">
        <f>F30*H29</f>
        <v>0</v>
      </c>
      <c r="I30" s="416">
        <f>F30*I29</f>
        <v>0</v>
      </c>
      <c r="J30" s="416">
        <f>F30*J29</f>
        <v>0</v>
      </c>
      <c r="K30" s="416">
        <f>F30*K29</f>
        <v>0</v>
      </c>
      <c r="L30" s="416">
        <f>F30*L29</f>
        <v>0</v>
      </c>
      <c r="M30" s="416">
        <f>F30*M29</f>
        <v>0</v>
      </c>
      <c r="N30" s="416">
        <f>F30*N29</f>
        <v>0</v>
      </c>
      <c r="O30" s="416">
        <f>F30*O29</f>
        <v>0</v>
      </c>
      <c r="P30" s="416">
        <f>F30*P29</f>
        <v>0</v>
      </c>
      <c r="Q30" s="280">
        <f>F30*Q29</f>
        <v>0</v>
      </c>
      <c r="R30" s="281">
        <f>F30*R29</f>
        <v>0</v>
      </c>
      <c r="S30" s="422">
        <f>F30*S29</f>
        <v>0</v>
      </c>
      <c r="T30" s="328">
        <v>0</v>
      </c>
      <c r="U30" s="254">
        <f t="shared" si="0"/>
        <v>0</v>
      </c>
      <c r="V30" s="328"/>
      <c r="W30" s="403">
        <f t="shared" si="1"/>
        <v>0</v>
      </c>
    </row>
    <row r="31" spans="1:71" s="161" customFormat="1" ht="16.2" hidden="1" thickBot="1">
      <c r="A31" s="1466" t="s">
        <v>14592</v>
      </c>
      <c r="B31" s="1466"/>
      <c r="C31" s="1466" t="s">
        <v>14617</v>
      </c>
      <c r="D31" s="391" t="s">
        <v>14602</v>
      </c>
      <c r="E31" s="584" t="s">
        <v>14589</v>
      </c>
      <c r="F31" s="406"/>
      <c r="G31" s="419">
        <f t="shared" si="2"/>
        <v>0</v>
      </c>
      <c r="H31" s="394"/>
      <c r="I31" s="309"/>
      <c r="J31" s="309"/>
      <c r="K31" s="309"/>
      <c r="L31" s="309"/>
      <c r="M31" s="309"/>
      <c r="N31" s="309"/>
      <c r="O31" s="309"/>
      <c r="P31" s="309"/>
      <c r="Q31" s="262"/>
      <c r="R31" s="263"/>
      <c r="S31" s="311"/>
      <c r="T31" s="328">
        <v>0</v>
      </c>
      <c r="U31" s="254">
        <f t="shared" si="0"/>
        <v>0</v>
      </c>
      <c r="V31" s="328"/>
      <c r="W31" s="403">
        <f t="shared" si="1"/>
        <v>0</v>
      </c>
    </row>
    <row r="32" spans="1:71" s="153" customFormat="1" ht="16.2" hidden="1" thickBot="1">
      <c r="A32" s="1467"/>
      <c r="B32" s="1467"/>
      <c r="C32" s="1467"/>
      <c r="D32" s="398" t="s">
        <v>14602</v>
      </c>
      <c r="E32" s="399" t="s">
        <v>14603</v>
      </c>
      <c r="F32" s="420">
        <v>3822.8912799999998</v>
      </c>
      <c r="G32" s="421">
        <f t="shared" si="2"/>
        <v>0</v>
      </c>
      <c r="H32" s="402">
        <f>F32*H31</f>
        <v>0</v>
      </c>
      <c r="I32" s="314">
        <f>F32*I31</f>
        <v>0</v>
      </c>
      <c r="J32" s="314">
        <f>F32*J31</f>
        <v>0</v>
      </c>
      <c r="K32" s="314">
        <f>F32*K31</f>
        <v>0</v>
      </c>
      <c r="L32" s="314">
        <f>F32*L31</f>
        <v>0</v>
      </c>
      <c r="M32" s="314">
        <f>F32*M31</f>
        <v>0</v>
      </c>
      <c r="N32" s="314">
        <f>F32*N31</f>
        <v>0</v>
      </c>
      <c r="O32" s="314">
        <f>F32*O31</f>
        <v>0</v>
      </c>
      <c r="P32" s="314">
        <f>F32*P31</f>
        <v>0</v>
      </c>
      <c r="Q32" s="266">
        <f>F32*Q31</f>
        <v>0</v>
      </c>
      <c r="R32" s="267">
        <f>F32*R31</f>
        <v>0</v>
      </c>
      <c r="S32" s="316">
        <f>F32*S31</f>
        <v>0</v>
      </c>
      <c r="T32" s="328">
        <v>0</v>
      </c>
      <c r="U32" s="254">
        <f t="shared" si="0"/>
        <v>0</v>
      </c>
      <c r="V32" s="317">
        <v>0</v>
      </c>
      <c r="W32" s="403">
        <f t="shared" si="1"/>
        <v>0</v>
      </c>
    </row>
    <row r="33" spans="1:23" s="161" customFormat="1" ht="16.2" hidden="1" thickBot="1">
      <c r="A33" s="1467"/>
      <c r="B33" s="1467"/>
      <c r="C33" s="1467"/>
      <c r="D33" s="404" t="s">
        <v>14604</v>
      </c>
      <c r="E33" s="405" t="s">
        <v>14589</v>
      </c>
      <c r="F33" s="406"/>
      <c r="G33" s="419">
        <f t="shared" si="2"/>
        <v>0</v>
      </c>
      <c r="H33" s="407"/>
      <c r="I33" s="408"/>
      <c r="J33" s="408"/>
      <c r="K33" s="408"/>
      <c r="L33" s="408"/>
      <c r="M33" s="408"/>
      <c r="N33" s="408"/>
      <c r="O33" s="408"/>
      <c r="P33" s="408"/>
      <c r="Q33" s="410"/>
      <c r="R33" s="411"/>
      <c r="S33" s="412"/>
      <c r="T33" s="328">
        <v>0</v>
      </c>
      <c r="U33" s="254">
        <f t="shared" si="0"/>
        <v>0</v>
      </c>
      <c r="V33" s="317">
        <v>0</v>
      </c>
      <c r="W33" s="403">
        <f t="shared" si="1"/>
        <v>0</v>
      </c>
    </row>
    <row r="34" spans="1:23" s="153" customFormat="1" ht="16.2" hidden="1" thickBot="1">
      <c r="A34" s="1484"/>
      <c r="B34" s="1484"/>
      <c r="C34" s="1484"/>
      <c r="D34" s="413" t="s">
        <v>14604</v>
      </c>
      <c r="E34" s="589" t="s">
        <v>14603</v>
      </c>
      <c r="F34" s="420">
        <f>F32</f>
        <v>3822.8912799999998</v>
      </c>
      <c r="G34" s="421">
        <f t="shared" si="2"/>
        <v>0</v>
      </c>
      <c r="H34" s="415">
        <f>F34*H33</f>
        <v>0</v>
      </c>
      <c r="I34" s="416">
        <f>F34*I33</f>
        <v>0</v>
      </c>
      <c r="J34" s="416">
        <f>F34*J33</f>
        <v>0</v>
      </c>
      <c r="K34" s="416">
        <f>F34*K33</f>
        <v>0</v>
      </c>
      <c r="L34" s="416">
        <f>F34*L33</f>
        <v>0</v>
      </c>
      <c r="M34" s="416">
        <f>F34*M33</f>
        <v>0</v>
      </c>
      <c r="N34" s="416">
        <f>F34*N33</f>
        <v>0</v>
      </c>
      <c r="O34" s="416">
        <f>F34*O33</f>
        <v>0</v>
      </c>
      <c r="P34" s="416">
        <f>F34*P33</f>
        <v>0</v>
      </c>
      <c r="Q34" s="280">
        <f>F34*Q33</f>
        <v>0</v>
      </c>
      <c r="R34" s="281">
        <f>F34*R33</f>
        <v>0</v>
      </c>
      <c r="S34" s="422">
        <f>F34*S33</f>
        <v>0</v>
      </c>
      <c r="T34" s="328">
        <v>0</v>
      </c>
      <c r="U34" s="254">
        <f t="shared" si="0"/>
        <v>0</v>
      </c>
      <c r="V34" s="337">
        <v>0</v>
      </c>
      <c r="W34" s="403">
        <f t="shared" si="1"/>
        <v>0</v>
      </c>
    </row>
    <row r="35" spans="1:23" s="215" customFormat="1" ht="16.2" collapsed="1" thickBot="1">
      <c r="A35" s="1466" t="s">
        <v>14605</v>
      </c>
      <c r="B35" s="585"/>
      <c r="C35" s="362" t="s">
        <v>14606</v>
      </c>
      <c r="D35" s="362" t="s">
        <v>14602</v>
      </c>
      <c r="E35" s="587" t="s">
        <v>14603</v>
      </c>
      <c r="F35" s="406"/>
      <c r="G35" s="401">
        <f t="shared" si="2"/>
        <v>0</v>
      </c>
      <c r="H35" s="423">
        <f>H20+H24</f>
        <v>0</v>
      </c>
      <c r="I35" s="424">
        <f t="shared" ref="I35:S35" si="3">I20+I24</f>
        <v>0</v>
      </c>
      <c r="J35" s="424">
        <f t="shared" si="3"/>
        <v>0</v>
      </c>
      <c r="K35" s="424">
        <f t="shared" si="3"/>
        <v>0</v>
      </c>
      <c r="L35" s="424">
        <f t="shared" si="3"/>
        <v>0</v>
      </c>
      <c r="M35" s="424">
        <f t="shared" si="3"/>
        <v>0</v>
      </c>
      <c r="N35" s="424">
        <f t="shared" si="3"/>
        <v>0</v>
      </c>
      <c r="O35" s="424">
        <f t="shared" si="3"/>
        <v>0</v>
      </c>
      <c r="P35" s="424">
        <f t="shared" si="3"/>
        <v>0</v>
      </c>
      <c r="Q35" s="424">
        <f t="shared" si="3"/>
        <v>0</v>
      </c>
      <c r="R35" s="424">
        <f t="shared" si="3"/>
        <v>0</v>
      </c>
      <c r="S35" s="425">
        <f t="shared" si="3"/>
        <v>0</v>
      </c>
      <c r="T35" s="317">
        <v>0</v>
      </c>
      <c r="U35" s="272">
        <f t="shared" si="0"/>
        <v>0</v>
      </c>
      <c r="V35" s="317">
        <v>0</v>
      </c>
      <c r="W35" s="274">
        <f t="shared" si="1"/>
        <v>0</v>
      </c>
    </row>
    <row r="36" spans="1:23" s="215" customFormat="1" ht="16.2" collapsed="1" thickBot="1">
      <c r="A36" s="1467"/>
      <c r="B36" s="585"/>
      <c r="C36" s="362" t="s">
        <v>14585</v>
      </c>
      <c r="D36" s="278" t="s">
        <v>14604</v>
      </c>
      <c r="E36" s="587" t="s">
        <v>14603</v>
      </c>
      <c r="F36" s="406"/>
      <c r="G36" s="414">
        <f t="shared" si="2"/>
        <v>0</v>
      </c>
      <c r="H36" s="423">
        <f>H22+H26</f>
        <v>0</v>
      </c>
      <c r="I36" s="424">
        <f t="shared" ref="I36:S36" si="4">I22+I26</f>
        <v>0</v>
      </c>
      <c r="J36" s="424">
        <f t="shared" si="4"/>
        <v>0</v>
      </c>
      <c r="K36" s="424">
        <f t="shared" si="4"/>
        <v>0</v>
      </c>
      <c r="L36" s="424">
        <f t="shared" si="4"/>
        <v>0</v>
      </c>
      <c r="M36" s="424">
        <f t="shared" si="4"/>
        <v>0</v>
      </c>
      <c r="N36" s="424">
        <f>N22+N26</f>
        <v>0</v>
      </c>
      <c r="O36" s="424">
        <f>O22+O26</f>
        <v>0</v>
      </c>
      <c r="P36" s="424">
        <f t="shared" si="4"/>
        <v>0</v>
      </c>
      <c r="Q36" s="424">
        <f t="shared" si="4"/>
        <v>0</v>
      </c>
      <c r="R36" s="424">
        <f t="shared" si="4"/>
        <v>0</v>
      </c>
      <c r="S36" s="425">
        <f t="shared" si="4"/>
        <v>0</v>
      </c>
      <c r="T36" s="317">
        <v>0</v>
      </c>
      <c r="U36" s="272">
        <f t="shared" si="0"/>
        <v>0</v>
      </c>
      <c r="V36" s="317">
        <v>0</v>
      </c>
      <c r="W36" s="274">
        <f>G36-V36</f>
        <v>0</v>
      </c>
    </row>
    <row r="37" spans="1:23" s="215" customFormat="1" ht="16.2" collapsed="1" thickBot="1">
      <c r="A37" s="1484"/>
      <c r="B37" s="426"/>
      <c r="C37" s="427" t="s">
        <v>14585</v>
      </c>
      <c r="D37" s="427" t="s">
        <v>14607</v>
      </c>
      <c r="E37" s="428" t="s">
        <v>14603</v>
      </c>
      <c r="F37" s="429"/>
      <c r="G37" s="430">
        <f t="shared" si="2"/>
        <v>0</v>
      </c>
      <c r="H37" s="431">
        <f>H35+H36</f>
        <v>0</v>
      </c>
      <c r="I37" s="432">
        <f t="shared" ref="I37:S37" si="5">I35+I36</f>
        <v>0</v>
      </c>
      <c r="J37" s="432">
        <f t="shared" si="5"/>
        <v>0</v>
      </c>
      <c r="K37" s="432">
        <f t="shared" si="5"/>
        <v>0</v>
      </c>
      <c r="L37" s="432">
        <f t="shared" si="5"/>
        <v>0</v>
      </c>
      <c r="M37" s="432">
        <f t="shared" si="5"/>
        <v>0</v>
      </c>
      <c r="N37" s="432">
        <f t="shared" si="5"/>
        <v>0</v>
      </c>
      <c r="O37" s="432">
        <f t="shared" si="5"/>
        <v>0</v>
      </c>
      <c r="P37" s="432">
        <f t="shared" si="5"/>
        <v>0</v>
      </c>
      <c r="Q37" s="432">
        <f t="shared" si="5"/>
        <v>0</v>
      </c>
      <c r="R37" s="432">
        <f t="shared" si="5"/>
        <v>0</v>
      </c>
      <c r="S37" s="433">
        <f t="shared" si="5"/>
        <v>0</v>
      </c>
      <c r="T37" s="337">
        <v>0</v>
      </c>
      <c r="U37" s="434">
        <f t="shared" si="0"/>
        <v>0</v>
      </c>
      <c r="V37" s="337">
        <v>0</v>
      </c>
      <c r="W37" s="435">
        <f t="shared" si="1"/>
        <v>0</v>
      </c>
    </row>
    <row r="38" spans="1:23" s="215" customFormat="1" hidden="1" collapsed="1">
      <c r="A38" s="1467" t="s">
        <v>14592</v>
      </c>
      <c r="B38" s="586"/>
      <c r="C38" s="339" t="s">
        <v>14606</v>
      </c>
      <c r="D38" s="339" t="s">
        <v>14602</v>
      </c>
      <c r="E38" s="436" t="s">
        <v>14603</v>
      </c>
      <c r="F38" s="437"/>
      <c r="G38" s="438">
        <f t="shared" si="2"/>
        <v>0</v>
      </c>
      <c r="H38" s="439">
        <f>H28+H32</f>
        <v>0</v>
      </c>
      <c r="I38" s="440">
        <f t="shared" ref="I38:S38" si="6">I28+I32</f>
        <v>0</v>
      </c>
      <c r="J38" s="440">
        <f t="shared" si="6"/>
        <v>0</v>
      </c>
      <c r="K38" s="440">
        <f t="shared" si="6"/>
        <v>0</v>
      </c>
      <c r="L38" s="440">
        <f t="shared" si="6"/>
        <v>0</v>
      </c>
      <c r="M38" s="440">
        <f t="shared" si="6"/>
        <v>0</v>
      </c>
      <c r="N38" s="440">
        <f t="shared" si="6"/>
        <v>0</v>
      </c>
      <c r="O38" s="440">
        <f t="shared" si="6"/>
        <v>0</v>
      </c>
      <c r="P38" s="440">
        <f t="shared" si="6"/>
        <v>0</v>
      </c>
      <c r="Q38" s="440">
        <f t="shared" si="6"/>
        <v>0</v>
      </c>
      <c r="R38" s="440">
        <f t="shared" si="6"/>
        <v>0</v>
      </c>
      <c r="S38" s="441">
        <f t="shared" si="6"/>
        <v>0</v>
      </c>
    </row>
    <row r="39" spans="1:23" s="215" customFormat="1" ht="16.2" hidden="1" collapsed="1" thickBot="1">
      <c r="A39" s="1467"/>
      <c r="B39" s="585"/>
      <c r="C39" s="362" t="s">
        <v>14585</v>
      </c>
      <c r="D39" s="278" t="s">
        <v>14604</v>
      </c>
      <c r="E39" s="587" t="s">
        <v>14603</v>
      </c>
      <c r="F39" s="442"/>
      <c r="G39" s="443">
        <f t="shared" si="2"/>
        <v>0</v>
      </c>
      <c r="H39" s="444">
        <f>H30+H34</f>
        <v>0</v>
      </c>
      <c r="I39" s="424">
        <f t="shared" ref="I39:S39" si="7">I30+I34</f>
        <v>0</v>
      </c>
      <c r="J39" s="424">
        <f t="shared" si="7"/>
        <v>0</v>
      </c>
      <c r="K39" s="424">
        <f t="shared" si="7"/>
        <v>0</v>
      </c>
      <c r="L39" s="424">
        <f t="shared" si="7"/>
        <v>0</v>
      </c>
      <c r="M39" s="424">
        <f t="shared" si="7"/>
        <v>0</v>
      </c>
      <c r="N39" s="424">
        <f t="shared" si="7"/>
        <v>0</v>
      </c>
      <c r="O39" s="424">
        <f t="shared" si="7"/>
        <v>0</v>
      </c>
      <c r="P39" s="424">
        <f t="shared" si="7"/>
        <v>0</v>
      </c>
      <c r="Q39" s="424">
        <f t="shared" si="7"/>
        <v>0</v>
      </c>
      <c r="R39" s="424">
        <f t="shared" si="7"/>
        <v>0</v>
      </c>
      <c r="S39" s="445">
        <f t="shared" si="7"/>
        <v>0</v>
      </c>
    </row>
    <row r="40" spans="1:23" s="215" customFormat="1" hidden="1" collapsed="1">
      <c r="A40" s="1467"/>
      <c r="B40" s="585"/>
      <c r="C40" s="446" t="s">
        <v>14585</v>
      </c>
      <c r="D40" s="446" t="s">
        <v>14607</v>
      </c>
      <c r="E40" s="447" t="s">
        <v>14603</v>
      </c>
      <c r="F40" s="448"/>
      <c r="G40" s="449">
        <f t="shared" si="2"/>
        <v>0</v>
      </c>
      <c r="H40" s="450">
        <f>H38+H39</f>
        <v>0</v>
      </c>
      <c r="I40" s="451">
        <f t="shared" ref="I40:S40" si="8">I38+I39</f>
        <v>0</v>
      </c>
      <c r="J40" s="451">
        <f t="shared" si="8"/>
        <v>0</v>
      </c>
      <c r="K40" s="451">
        <f t="shared" si="8"/>
        <v>0</v>
      </c>
      <c r="L40" s="451">
        <f t="shared" si="8"/>
        <v>0</v>
      </c>
      <c r="M40" s="451">
        <f t="shared" si="8"/>
        <v>0</v>
      </c>
      <c r="N40" s="451">
        <f t="shared" si="8"/>
        <v>0</v>
      </c>
      <c r="O40" s="451">
        <f t="shared" si="8"/>
        <v>0</v>
      </c>
      <c r="P40" s="451">
        <f t="shared" si="8"/>
        <v>0</v>
      </c>
      <c r="Q40" s="451">
        <f t="shared" si="8"/>
        <v>0</v>
      </c>
      <c r="R40" s="451">
        <f t="shared" si="8"/>
        <v>0</v>
      </c>
      <c r="S40" s="452">
        <f t="shared" si="8"/>
        <v>0</v>
      </c>
    </row>
    <row r="41" spans="1:23" s="215" customFormat="1" hidden="1" collapsed="1">
      <c r="A41" s="1466" t="s">
        <v>14584</v>
      </c>
      <c r="B41" s="585"/>
      <c r="C41" s="362" t="s">
        <v>14606</v>
      </c>
      <c r="D41" s="362" t="s">
        <v>14602</v>
      </c>
      <c r="E41" s="587" t="s">
        <v>14603</v>
      </c>
      <c r="F41" s="442"/>
      <c r="G41" s="443">
        <f t="shared" si="2"/>
        <v>0</v>
      </c>
      <c r="H41" s="444">
        <f t="shared" ref="H41:S43" si="9">H35+H38</f>
        <v>0</v>
      </c>
      <c r="I41" s="424">
        <f t="shared" si="9"/>
        <v>0</v>
      </c>
      <c r="J41" s="424">
        <f t="shared" si="9"/>
        <v>0</v>
      </c>
      <c r="K41" s="424">
        <f t="shared" si="9"/>
        <v>0</v>
      </c>
      <c r="L41" s="424">
        <f t="shared" si="9"/>
        <v>0</v>
      </c>
      <c r="M41" s="424">
        <f t="shared" si="9"/>
        <v>0</v>
      </c>
      <c r="N41" s="424">
        <f t="shared" si="9"/>
        <v>0</v>
      </c>
      <c r="O41" s="424">
        <f t="shared" si="9"/>
        <v>0</v>
      </c>
      <c r="P41" s="424">
        <f t="shared" si="9"/>
        <v>0</v>
      </c>
      <c r="Q41" s="424">
        <f t="shared" si="9"/>
        <v>0</v>
      </c>
      <c r="R41" s="424">
        <f t="shared" si="9"/>
        <v>0</v>
      </c>
      <c r="S41" s="445">
        <f t="shared" si="9"/>
        <v>0</v>
      </c>
    </row>
    <row r="42" spans="1:23" s="215" customFormat="1" ht="16.2" hidden="1" collapsed="1" thickBot="1">
      <c r="A42" s="1467"/>
      <c r="B42" s="585"/>
      <c r="C42" s="362" t="s">
        <v>14585</v>
      </c>
      <c r="D42" s="278" t="s">
        <v>14604</v>
      </c>
      <c r="E42" s="587" t="s">
        <v>14603</v>
      </c>
      <c r="F42" s="442"/>
      <c r="G42" s="443">
        <f t="shared" si="2"/>
        <v>0</v>
      </c>
      <c r="H42" s="444">
        <f t="shared" si="9"/>
        <v>0</v>
      </c>
      <c r="I42" s="424">
        <f t="shared" si="9"/>
        <v>0</v>
      </c>
      <c r="J42" s="424">
        <f t="shared" si="9"/>
        <v>0</v>
      </c>
      <c r="K42" s="424">
        <f t="shared" si="9"/>
        <v>0</v>
      </c>
      <c r="L42" s="424">
        <f t="shared" si="9"/>
        <v>0</v>
      </c>
      <c r="M42" s="424">
        <f t="shared" si="9"/>
        <v>0</v>
      </c>
      <c r="N42" s="424">
        <f t="shared" si="9"/>
        <v>0</v>
      </c>
      <c r="O42" s="424">
        <f t="shared" si="9"/>
        <v>0</v>
      </c>
      <c r="P42" s="424">
        <f t="shared" si="9"/>
        <v>0</v>
      </c>
      <c r="Q42" s="424">
        <f t="shared" si="9"/>
        <v>0</v>
      </c>
      <c r="R42" s="424">
        <f t="shared" si="9"/>
        <v>0</v>
      </c>
      <c r="S42" s="445">
        <f t="shared" si="9"/>
        <v>0</v>
      </c>
    </row>
    <row r="43" spans="1:23" s="215" customFormat="1" ht="16.2" hidden="1" collapsed="1" thickBot="1">
      <c r="A43" s="1484"/>
      <c r="B43" s="426"/>
      <c r="C43" s="427" t="s">
        <v>14585</v>
      </c>
      <c r="D43" s="427" t="s">
        <v>14607</v>
      </c>
      <c r="E43" s="428" t="s">
        <v>14603</v>
      </c>
      <c r="F43" s="453"/>
      <c r="G43" s="454">
        <f t="shared" si="2"/>
        <v>0</v>
      </c>
      <c r="H43" s="455">
        <f t="shared" si="9"/>
        <v>0</v>
      </c>
      <c r="I43" s="432">
        <f t="shared" si="9"/>
        <v>0</v>
      </c>
      <c r="J43" s="432">
        <f t="shared" si="9"/>
        <v>0</v>
      </c>
      <c r="K43" s="432">
        <f t="shared" si="9"/>
        <v>0</v>
      </c>
      <c r="L43" s="432">
        <f t="shared" si="9"/>
        <v>0</v>
      </c>
      <c r="M43" s="432">
        <f t="shared" si="9"/>
        <v>0</v>
      </c>
      <c r="N43" s="432">
        <f t="shared" si="9"/>
        <v>0</v>
      </c>
      <c r="O43" s="432">
        <f t="shared" si="9"/>
        <v>0</v>
      </c>
      <c r="P43" s="432">
        <f t="shared" si="9"/>
        <v>0</v>
      </c>
      <c r="Q43" s="432">
        <f t="shared" si="9"/>
        <v>0</v>
      </c>
      <c r="R43" s="432">
        <f t="shared" si="9"/>
        <v>0</v>
      </c>
      <c r="S43" s="456">
        <f t="shared" si="9"/>
        <v>0</v>
      </c>
    </row>
    <row r="44" spans="1:23" s="153" customFormat="1">
      <c r="B44" s="154"/>
      <c r="F44" s="154"/>
      <c r="G44" s="232"/>
      <c r="H44" s="154"/>
      <c r="I44" s="154"/>
      <c r="J44" s="154"/>
      <c r="K44" s="154"/>
      <c r="L44" s="155"/>
      <c r="M44" s="154"/>
      <c r="N44" s="154"/>
      <c r="O44" s="154"/>
      <c r="P44" s="154"/>
      <c r="Q44" s="154"/>
      <c r="R44" s="154"/>
      <c r="S44" s="154"/>
    </row>
    <row r="45" spans="1:23" s="239" customFormat="1" ht="79.5" customHeight="1">
      <c r="A45" s="153"/>
      <c r="B45" s="1436"/>
      <c r="C45" s="1449"/>
      <c r="D45" s="237"/>
      <c r="E45" s="237"/>
      <c r="F45" s="237"/>
      <c r="G45" s="238"/>
      <c r="H45" s="237"/>
      <c r="I45" s="237"/>
      <c r="J45" s="237"/>
      <c r="K45" s="237"/>
      <c r="L45" s="237"/>
      <c r="M45" s="1415"/>
      <c r="N45" s="1415"/>
      <c r="O45" s="153"/>
      <c r="P45" s="153"/>
      <c r="Q45" s="153"/>
      <c r="R45" s="153"/>
      <c r="S45" s="153"/>
    </row>
    <row r="46" spans="1:23" s="372" customFormat="1" ht="79.5" hidden="1" customHeight="1">
      <c r="A46" s="153"/>
      <c r="B46" s="1436"/>
      <c r="C46" s="1449"/>
      <c r="D46" s="582"/>
      <c r="E46" s="240"/>
      <c r="F46" s="241" t="s">
        <v>14608</v>
      </c>
      <c r="G46" s="242">
        <v>1</v>
      </c>
      <c r="H46" s="242"/>
      <c r="I46" s="242"/>
      <c r="J46" s="242"/>
      <c r="K46" s="242"/>
      <c r="L46" s="242"/>
      <c r="M46" s="242">
        <v>1</v>
      </c>
      <c r="N46" s="242"/>
      <c r="O46" s="242"/>
      <c r="P46" s="242"/>
      <c r="Q46" s="242"/>
      <c r="R46" s="242"/>
      <c r="S46" s="243"/>
    </row>
    <row r="47" spans="1:23" s="228" customFormat="1" ht="18" hidden="1">
      <c r="A47" s="153"/>
      <c r="B47" s="154"/>
      <c r="C47" s="244"/>
      <c r="D47" s="244"/>
      <c r="E47" s="245"/>
      <c r="F47" s="246" t="s">
        <v>14609</v>
      </c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</row>
    <row r="48" spans="1:23" s="228" customFormat="1" ht="18" hidden="1" thickBot="1">
      <c r="A48" s="153"/>
      <c r="B48" s="154"/>
      <c r="C48" s="244"/>
      <c r="D48" s="244"/>
      <c r="E48" s="245"/>
      <c r="F48" s="373" t="s">
        <v>14595</v>
      </c>
      <c r="G48" s="374">
        <f>G47-G46</f>
        <v>-1</v>
      </c>
      <c r="H48" s="374">
        <f t="shared" ref="H48:S48" si="10">H47-H46</f>
        <v>0</v>
      </c>
      <c r="I48" s="374">
        <f t="shared" si="10"/>
        <v>0</v>
      </c>
      <c r="J48" s="374">
        <f t="shared" si="10"/>
        <v>0</v>
      </c>
      <c r="K48" s="374">
        <f t="shared" si="10"/>
        <v>0</v>
      </c>
      <c r="L48" s="374">
        <f t="shared" si="10"/>
        <v>0</v>
      </c>
      <c r="M48" s="374">
        <f t="shared" si="10"/>
        <v>-1</v>
      </c>
      <c r="N48" s="374">
        <f t="shared" si="10"/>
        <v>0</v>
      </c>
      <c r="O48" s="374">
        <f t="shared" si="10"/>
        <v>0</v>
      </c>
      <c r="P48" s="374">
        <f t="shared" si="10"/>
        <v>0</v>
      </c>
      <c r="Q48" s="374">
        <f t="shared" si="10"/>
        <v>0</v>
      </c>
      <c r="R48" s="374">
        <f t="shared" si="10"/>
        <v>0</v>
      </c>
      <c r="S48" s="375">
        <f t="shared" si="10"/>
        <v>0</v>
      </c>
    </row>
    <row r="49" spans="1:19" s="228" customFormat="1" hidden="1">
      <c r="A49" s="153"/>
      <c r="B49" s="154"/>
      <c r="C49" s="244"/>
      <c r="D49" s="244"/>
      <c r="E49" s="245"/>
      <c r="F49" s="376"/>
      <c r="G49" s="377"/>
      <c r="H49" s="376"/>
      <c r="I49" s="376"/>
      <c r="J49" s="376"/>
      <c r="K49" s="376"/>
      <c r="L49" s="378"/>
      <c r="M49" s="376"/>
      <c r="N49" s="376"/>
      <c r="O49" s="376"/>
      <c r="P49" s="376"/>
      <c r="Q49" s="376"/>
      <c r="R49" s="376"/>
      <c r="S49" s="376"/>
    </row>
    <row r="50" spans="1:19" s="228" customFormat="1" hidden="1">
      <c r="A50" s="153"/>
      <c r="B50" s="154"/>
      <c r="C50" s="244"/>
      <c r="D50" s="244"/>
      <c r="E50" s="245"/>
      <c r="F50" s="376"/>
      <c r="G50" s="377"/>
      <c r="H50" s="376"/>
      <c r="I50" s="376"/>
      <c r="J50" s="376"/>
      <c r="K50" s="376"/>
      <c r="L50" s="378"/>
      <c r="M50" s="376"/>
      <c r="N50" s="376"/>
      <c r="O50" s="376"/>
      <c r="P50" s="376"/>
      <c r="Q50" s="376"/>
      <c r="R50" s="376"/>
      <c r="S50" s="376"/>
    </row>
    <row r="51" spans="1:19" s="228" customFormat="1" ht="18" hidden="1">
      <c r="A51" s="153"/>
      <c r="B51" s="154"/>
      <c r="C51" s="244"/>
      <c r="D51" s="244"/>
      <c r="E51" s="245"/>
      <c r="F51" s="241" t="s">
        <v>14610</v>
      </c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3"/>
    </row>
    <row r="52" spans="1:19" s="228" customFormat="1" ht="18" hidden="1">
      <c r="A52" s="153"/>
      <c r="B52" s="154"/>
      <c r="C52" s="244"/>
      <c r="D52" s="244"/>
      <c r="E52" s="245"/>
      <c r="F52" s="246" t="s">
        <v>14611</v>
      </c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</row>
    <row r="53" spans="1:19" s="228" customFormat="1" ht="18" hidden="1" thickBot="1">
      <c r="A53" s="153"/>
      <c r="B53" s="154"/>
      <c r="C53" s="244"/>
      <c r="D53" s="244"/>
      <c r="E53" s="245"/>
      <c r="F53" s="373" t="s">
        <v>14595</v>
      </c>
      <c r="G53" s="374">
        <f>G52-G51</f>
        <v>0</v>
      </c>
      <c r="H53" s="374">
        <f t="shared" ref="H53:S53" si="11">H52-H51</f>
        <v>0</v>
      </c>
      <c r="I53" s="374">
        <f t="shared" si="11"/>
        <v>0</v>
      </c>
      <c r="J53" s="374">
        <f t="shared" si="11"/>
        <v>0</v>
      </c>
      <c r="K53" s="374">
        <f t="shared" si="11"/>
        <v>0</v>
      </c>
      <c r="L53" s="374">
        <f t="shared" si="11"/>
        <v>0</v>
      </c>
      <c r="M53" s="374">
        <f t="shared" si="11"/>
        <v>0</v>
      </c>
      <c r="N53" s="374">
        <f t="shared" si="11"/>
        <v>0</v>
      </c>
      <c r="O53" s="374">
        <f t="shared" si="11"/>
        <v>0</v>
      </c>
      <c r="P53" s="374">
        <f t="shared" si="11"/>
        <v>0</v>
      </c>
      <c r="Q53" s="374">
        <f t="shared" si="11"/>
        <v>0</v>
      </c>
      <c r="R53" s="374">
        <f t="shared" si="11"/>
        <v>0</v>
      </c>
      <c r="S53" s="375">
        <f t="shared" si="11"/>
        <v>0</v>
      </c>
    </row>
    <row r="54" spans="1:19" s="228" customFormat="1" hidden="1">
      <c r="A54" s="153"/>
      <c r="B54" s="154"/>
      <c r="C54" s="244"/>
      <c r="D54" s="244"/>
      <c r="E54" s="245"/>
      <c r="F54" s="376"/>
      <c r="G54" s="377"/>
      <c r="H54" s="376"/>
      <c r="I54" s="376"/>
      <c r="J54" s="376"/>
      <c r="K54" s="376"/>
      <c r="L54" s="378"/>
      <c r="M54" s="376"/>
      <c r="N54" s="376"/>
      <c r="O54" s="376"/>
      <c r="P54" s="376"/>
      <c r="Q54" s="376"/>
      <c r="R54" s="376"/>
      <c r="S54" s="376"/>
    </row>
    <row r="55" spans="1:19" s="228" customFormat="1" hidden="1">
      <c r="A55" s="153"/>
      <c r="B55" s="154"/>
      <c r="C55" s="244"/>
      <c r="D55" s="244"/>
      <c r="E55" s="245"/>
      <c r="F55" s="154"/>
      <c r="G55" s="160"/>
      <c r="H55" s="154"/>
      <c r="I55" s="154"/>
      <c r="J55" s="154"/>
      <c r="K55" s="154"/>
      <c r="L55" s="155"/>
      <c r="M55" s="154"/>
      <c r="N55" s="154"/>
      <c r="O55" s="154"/>
      <c r="P55" s="154"/>
      <c r="Q55" s="154"/>
      <c r="R55" s="154"/>
      <c r="S55" s="154"/>
    </row>
    <row r="56" spans="1:19" s="228" customFormat="1" ht="18" hidden="1">
      <c r="A56" s="153"/>
      <c r="B56" s="154"/>
      <c r="C56" s="244"/>
      <c r="D56" s="244"/>
      <c r="E56" s="245"/>
      <c r="F56" s="248" t="s">
        <v>14612</v>
      </c>
      <c r="G56" s="249">
        <v>3642.39408</v>
      </c>
      <c r="H56" s="249">
        <v>0</v>
      </c>
      <c r="I56" s="249">
        <v>0</v>
      </c>
      <c r="J56" s="249">
        <v>0</v>
      </c>
      <c r="K56" s="249">
        <v>0</v>
      </c>
      <c r="L56" s="249">
        <v>0</v>
      </c>
      <c r="M56" s="249">
        <v>3642.39408</v>
      </c>
      <c r="N56" s="249">
        <v>0</v>
      </c>
      <c r="O56" s="249">
        <v>0</v>
      </c>
      <c r="P56" s="249">
        <v>0</v>
      </c>
      <c r="Q56" s="249">
        <v>0</v>
      </c>
      <c r="R56" s="249">
        <v>0</v>
      </c>
      <c r="S56" s="250">
        <v>0</v>
      </c>
    </row>
    <row r="57" spans="1:19" s="228" customFormat="1" ht="18" hidden="1">
      <c r="A57" s="153"/>
      <c r="B57" s="154"/>
      <c r="C57" s="244"/>
      <c r="D57" s="244"/>
      <c r="E57" s="245"/>
      <c r="F57" s="251" t="s">
        <v>14613</v>
      </c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</row>
    <row r="58" spans="1:19" s="153" customFormat="1" ht="18" hidden="1" thickBot="1">
      <c r="B58" s="154"/>
      <c r="F58" s="379" t="s">
        <v>14595</v>
      </c>
      <c r="G58" s="380">
        <f>G57-G56</f>
        <v>-3642.39408</v>
      </c>
      <c r="H58" s="380">
        <f t="shared" ref="H58:S58" si="12">H57-H56</f>
        <v>0</v>
      </c>
      <c r="I58" s="380">
        <f t="shared" si="12"/>
        <v>0</v>
      </c>
      <c r="J58" s="380">
        <f t="shared" si="12"/>
        <v>0</v>
      </c>
      <c r="K58" s="380">
        <f t="shared" si="12"/>
        <v>0</v>
      </c>
      <c r="L58" s="380">
        <f t="shared" si="12"/>
        <v>0</v>
      </c>
      <c r="M58" s="380">
        <f t="shared" si="12"/>
        <v>-3642.39408</v>
      </c>
      <c r="N58" s="380">
        <f t="shared" si="12"/>
        <v>0</v>
      </c>
      <c r="O58" s="380">
        <f t="shared" si="12"/>
        <v>0</v>
      </c>
      <c r="P58" s="380">
        <f t="shared" si="12"/>
        <v>0</v>
      </c>
      <c r="Q58" s="380">
        <f t="shared" si="12"/>
        <v>0</v>
      </c>
      <c r="R58" s="380">
        <f t="shared" si="12"/>
        <v>0</v>
      </c>
      <c r="S58" s="381">
        <f t="shared" si="12"/>
        <v>0</v>
      </c>
    </row>
    <row r="59" spans="1:19" s="153" customFormat="1" hidden="1">
      <c r="B59" s="154"/>
      <c r="F59" s="154"/>
      <c r="G59" s="160"/>
      <c r="H59" s="154"/>
      <c r="I59" s="154"/>
      <c r="J59" s="154"/>
      <c r="K59" s="154"/>
      <c r="L59" s="155"/>
      <c r="M59" s="154"/>
      <c r="N59" s="154"/>
      <c r="O59" s="154"/>
      <c r="P59" s="154"/>
      <c r="Q59" s="154"/>
      <c r="R59" s="154"/>
      <c r="S59" s="154"/>
    </row>
    <row r="60" spans="1:19" s="153" customFormat="1" hidden="1">
      <c r="B60" s="154"/>
      <c r="F60" s="154"/>
      <c r="G60" s="160"/>
      <c r="H60" s="154"/>
      <c r="I60" s="154"/>
      <c r="J60" s="154"/>
      <c r="K60" s="154"/>
      <c r="L60" s="155"/>
      <c r="M60" s="154"/>
      <c r="N60" s="154"/>
      <c r="O60" s="154"/>
      <c r="P60" s="154"/>
      <c r="Q60" s="154"/>
      <c r="R60" s="154"/>
      <c r="S60" s="154"/>
    </row>
    <row r="61" spans="1:19" s="153" customFormat="1" ht="18" hidden="1">
      <c r="B61" s="154"/>
      <c r="F61" s="248" t="s">
        <v>14614</v>
      </c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  <c r="R61" s="249"/>
      <c r="S61" s="250"/>
    </row>
    <row r="62" spans="1:19" s="153" customFormat="1" ht="18" hidden="1">
      <c r="B62" s="154"/>
      <c r="F62" s="251" t="s">
        <v>14615</v>
      </c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</row>
    <row r="63" spans="1:19" s="153" customFormat="1" ht="18" hidden="1" thickBot="1">
      <c r="B63" s="154"/>
      <c r="F63" s="379" t="s">
        <v>14595</v>
      </c>
      <c r="G63" s="380">
        <f>G62-G61</f>
        <v>0</v>
      </c>
      <c r="H63" s="380">
        <f t="shared" ref="H63:S63" si="13">H62-H61</f>
        <v>0</v>
      </c>
      <c r="I63" s="380">
        <f t="shared" si="13"/>
        <v>0</v>
      </c>
      <c r="J63" s="380">
        <f t="shared" si="13"/>
        <v>0</v>
      </c>
      <c r="K63" s="380">
        <f t="shared" si="13"/>
        <v>0</v>
      </c>
      <c r="L63" s="380">
        <f t="shared" si="13"/>
        <v>0</v>
      </c>
      <c r="M63" s="380">
        <f t="shared" si="13"/>
        <v>0</v>
      </c>
      <c r="N63" s="380">
        <f t="shared" si="13"/>
        <v>0</v>
      </c>
      <c r="O63" s="380">
        <f t="shared" si="13"/>
        <v>0</v>
      </c>
      <c r="P63" s="380">
        <f t="shared" si="13"/>
        <v>0</v>
      </c>
      <c r="Q63" s="380">
        <f t="shared" si="13"/>
        <v>0</v>
      </c>
      <c r="R63" s="380">
        <f t="shared" si="13"/>
        <v>0</v>
      </c>
      <c r="S63" s="381">
        <f t="shared" si="13"/>
        <v>0</v>
      </c>
    </row>
    <row r="64" spans="1:19" s="153" customFormat="1" hidden="1">
      <c r="B64" s="154"/>
      <c r="F64" s="154"/>
      <c r="G64" s="160"/>
      <c r="H64" s="154"/>
      <c r="I64" s="154"/>
      <c r="J64" s="154"/>
      <c r="K64" s="154"/>
      <c r="L64" s="155"/>
      <c r="M64" s="154"/>
      <c r="N64" s="154"/>
      <c r="O64" s="154"/>
      <c r="P64" s="154"/>
      <c r="Q64" s="154"/>
      <c r="R64" s="154"/>
      <c r="S64" s="154"/>
    </row>
    <row r="65" spans="2:19" s="153" customFormat="1" hidden="1">
      <c r="B65" s="154"/>
      <c r="F65" s="154"/>
      <c r="G65" s="160"/>
      <c r="H65" s="154"/>
      <c r="I65" s="154"/>
      <c r="J65" s="154"/>
      <c r="K65" s="154"/>
      <c r="L65" s="155"/>
      <c r="M65" s="154"/>
      <c r="N65" s="154"/>
      <c r="O65" s="154"/>
      <c r="P65" s="154"/>
      <c r="Q65" s="154"/>
      <c r="R65" s="154"/>
      <c r="S65" s="154"/>
    </row>
    <row r="66" spans="2:19" s="153" customFormat="1" ht="18" hidden="1" thickBot="1">
      <c r="B66" s="154"/>
      <c r="F66" s="457" t="s">
        <v>14618</v>
      </c>
      <c r="G66" s="458">
        <f>G63+G58</f>
        <v>-3642.39408</v>
      </c>
      <c r="H66" s="458">
        <f t="shared" ref="H66:S66" si="14">H63+H58</f>
        <v>0</v>
      </c>
      <c r="I66" s="458">
        <f t="shared" si="14"/>
        <v>0</v>
      </c>
      <c r="J66" s="458">
        <f t="shared" si="14"/>
        <v>0</v>
      </c>
      <c r="K66" s="458">
        <f t="shared" si="14"/>
        <v>0</v>
      </c>
      <c r="L66" s="458">
        <f t="shared" si="14"/>
        <v>0</v>
      </c>
      <c r="M66" s="458">
        <f t="shared" si="14"/>
        <v>-3642.39408</v>
      </c>
      <c r="N66" s="458">
        <f t="shared" si="14"/>
        <v>0</v>
      </c>
      <c r="O66" s="458">
        <f t="shared" si="14"/>
        <v>0</v>
      </c>
      <c r="P66" s="458">
        <f t="shared" si="14"/>
        <v>0</v>
      </c>
      <c r="Q66" s="458">
        <f t="shared" si="14"/>
        <v>0</v>
      </c>
      <c r="R66" s="458">
        <f t="shared" si="14"/>
        <v>0</v>
      </c>
      <c r="S66" s="459">
        <f t="shared" si="14"/>
        <v>0</v>
      </c>
    </row>
    <row r="67" spans="2:19" s="153" customFormat="1" hidden="1">
      <c r="B67" s="154"/>
      <c r="F67" s="154"/>
      <c r="G67" s="160"/>
      <c r="H67" s="154"/>
      <c r="I67" s="154"/>
      <c r="J67" s="154"/>
      <c r="K67" s="154"/>
      <c r="L67" s="155"/>
      <c r="M67" s="154"/>
      <c r="N67" s="154"/>
      <c r="O67" s="154"/>
      <c r="P67" s="154"/>
      <c r="Q67" s="154"/>
      <c r="R67" s="154"/>
      <c r="S67" s="154"/>
    </row>
    <row r="68" spans="2:19" s="153" customFormat="1" hidden="1">
      <c r="B68" s="154"/>
      <c r="F68" s="154"/>
      <c r="G68" s="160"/>
      <c r="H68" s="154"/>
      <c r="I68" s="154"/>
      <c r="J68" s="154"/>
      <c r="K68" s="154"/>
      <c r="L68" s="155"/>
      <c r="M68" s="154"/>
      <c r="N68" s="154"/>
      <c r="O68" s="154"/>
      <c r="P68" s="154"/>
      <c r="Q68" s="154"/>
      <c r="R68" s="154"/>
      <c r="S68" s="154"/>
    </row>
    <row r="69" spans="2:19" s="153" customFormat="1" hidden="1">
      <c r="B69" s="154"/>
      <c r="F69" s="154"/>
      <c r="G69" s="160"/>
      <c r="H69" s="154"/>
      <c r="I69" s="154"/>
      <c r="J69" s="154"/>
      <c r="K69" s="154"/>
      <c r="L69" s="155"/>
      <c r="M69" s="154"/>
      <c r="N69" s="154"/>
      <c r="O69" s="154"/>
      <c r="P69" s="154"/>
      <c r="Q69" s="154"/>
      <c r="R69" s="154"/>
      <c r="S69" s="154"/>
    </row>
    <row r="70" spans="2:19" s="153" customFormat="1" hidden="1">
      <c r="B70" s="154"/>
      <c r="F70" s="154"/>
      <c r="G70" s="160"/>
      <c r="H70" s="154"/>
      <c r="I70" s="154"/>
      <c r="J70" s="154"/>
      <c r="K70" s="154"/>
      <c r="L70" s="155"/>
      <c r="M70" s="154"/>
      <c r="N70" s="154"/>
      <c r="O70" s="154"/>
      <c r="P70" s="154"/>
      <c r="Q70" s="154"/>
      <c r="R70" s="154"/>
      <c r="S70" s="154"/>
    </row>
    <row r="71" spans="2:19" s="153" customFormat="1" hidden="1">
      <c r="B71" s="154"/>
      <c r="F71" s="154"/>
      <c r="G71" s="160"/>
      <c r="H71" s="154"/>
      <c r="I71" s="154"/>
      <c r="J71" s="154"/>
      <c r="K71" s="154"/>
      <c r="L71" s="155"/>
      <c r="M71" s="154"/>
      <c r="N71" s="154"/>
      <c r="O71" s="154"/>
      <c r="P71" s="154"/>
      <c r="Q71" s="154"/>
      <c r="R71" s="154"/>
      <c r="S71" s="154"/>
    </row>
    <row r="72" spans="2:19" s="153" customFormat="1" hidden="1">
      <c r="B72" s="154"/>
      <c r="F72" s="154"/>
      <c r="G72" s="160"/>
      <c r="H72" s="154"/>
      <c r="I72" s="154"/>
      <c r="J72" s="154"/>
      <c r="K72" s="154"/>
      <c r="L72" s="155"/>
      <c r="M72" s="154"/>
      <c r="N72" s="154"/>
      <c r="O72" s="154"/>
      <c r="P72" s="154"/>
      <c r="Q72" s="154"/>
      <c r="R72" s="154"/>
      <c r="S72" s="154"/>
    </row>
    <row r="73" spans="2:19" s="153" customFormat="1" hidden="1">
      <c r="B73" s="154"/>
      <c r="F73" s="154"/>
      <c r="G73" s="160"/>
      <c r="H73" s="154"/>
      <c r="I73" s="154"/>
      <c r="J73" s="154"/>
      <c r="K73" s="154"/>
      <c r="L73" s="155"/>
      <c r="M73" s="154"/>
      <c r="N73" s="154"/>
      <c r="O73" s="154"/>
      <c r="P73" s="154"/>
      <c r="Q73" s="154"/>
      <c r="R73" s="154"/>
      <c r="S73" s="154"/>
    </row>
    <row r="74" spans="2:19" s="153" customFormat="1" hidden="1">
      <c r="B74" s="154"/>
      <c r="F74" s="154"/>
      <c r="G74" s="160"/>
      <c r="H74" s="154"/>
      <c r="I74" s="154"/>
      <c r="J74" s="154"/>
      <c r="K74" s="154"/>
      <c r="L74" s="155"/>
      <c r="M74" s="154"/>
      <c r="N74" s="154"/>
      <c r="O74" s="154"/>
      <c r="P74" s="154"/>
      <c r="Q74" s="154"/>
      <c r="R74" s="154"/>
      <c r="S74" s="154"/>
    </row>
    <row r="75" spans="2:19" s="153" customFormat="1" hidden="1">
      <c r="B75" s="154"/>
      <c r="F75" s="154"/>
      <c r="G75" s="160"/>
      <c r="H75" s="154"/>
      <c r="I75" s="154"/>
      <c r="J75" s="154"/>
      <c r="K75" s="154"/>
      <c r="L75" s="155"/>
      <c r="M75" s="154"/>
      <c r="N75" s="154"/>
      <c r="O75" s="154"/>
      <c r="P75" s="154"/>
      <c r="Q75" s="154"/>
      <c r="R75" s="154"/>
      <c r="S75" s="154"/>
    </row>
    <row r="76" spans="2:19" s="153" customFormat="1" hidden="1">
      <c r="B76" s="154"/>
      <c r="F76" s="154"/>
      <c r="G76" s="160"/>
      <c r="H76" s="154"/>
      <c r="I76" s="154"/>
      <c r="J76" s="154"/>
      <c r="K76" s="154"/>
      <c r="L76" s="155"/>
      <c r="M76" s="154"/>
      <c r="N76" s="154"/>
      <c r="O76" s="154"/>
      <c r="P76" s="154"/>
      <c r="Q76" s="154"/>
      <c r="R76" s="154"/>
      <c r="S76" s="154"/>
    </row>
    <row r="77" spans="2:19" s="153" customFormat="1" hidden="1">
      <c r="B77" s="154"/>
      <c r="F77" s="154"/>
      <c r="G77" s="160"/>
      <c r="H77" s="154"/>
      <c r="I77" s="154"/>
      <c r="J77" s="154"/>
      <c r="K77" s="154"/>
      <c r="L77" s="155"/>
      <c r="M77" s="154"/>
      <c r="N77" s="154"/>
      <c r="O77" s="154"/>
      <c r="P77" s="154"/>
      <c r="Q77" s="154"/>
      <c r="R77" s="154"/>
      <c r="S77" s="154"/>
    </row>
    <row r="78" spans="2:19" s="153" customFormat="1" hidden="1">
      <c r="B78" s="154"/>
      <c r="F78" s="154"/>
      <c r="G78" s="160"/>
      <c r="H78" s="154"/>
      <c r="I78" s="154"/>
      <c r="J78" s="154"/>
      <c r="K78" s="154"/>
      <c r="L78" s="155"/>
      <c r="M78" s="154"/>
      <c r="N78" s="154"/>
      <c r="O78" s="154"/>
      <c r="P78" s="154"/>
      <c r="Q78" s="154"/>
      <c r="R78" s="154"/>
      <c r="S78" s="154"/>
    </row>
    <row r="79" spans="2:19" s="153" customFormat="1" hidden="1">
      <c r="B79" s="154"/>
      <c r="F79" s="154"/>
      <c r="G79" s="160"/>
      <c r="H79" s="154"/>
      <c r="I79" s="154"/>
      <c r="J79" s="154"/>
      <c r="K79" s="154"/>
      <c r="L79" s="155"/>
      <c r="M79" s="154"/>
      <c r="N79" s="154"/>
      <c r="O79" s="154"/>
      <c r="P79" s="154"/>
      <c r="Q79" s="154"/>
      <c r="R79" s="154"/>
      <c r="S79" s="154"/>
    </row>
    <row r="80" spans="2:19" s="153" customFormat="1">
      <c r="B80" s="154"/>
      <c r="F80" s="154"/>
      <c r="G80" s="160"/>
      <c r="H80" s="154"/>
      <c r="I80" s="154"/>
      <c r="J80" s="154"/>
      <c r="K80" s="154"/>
      <c r="L80" s="155"/>
      <c r="M80" s="154"/>
      <c r="N80" s="154"/>
      <c r="O80" s="154"/>
      <c r="P80" s="154"/>
      <c r="Q80" s="154"/>
      <c r="R80" s="154"/>
      <c r="S80" s="154"/>
    </row>
    <row r="81" spans="2:19" s="153" customFormat="1">
      <c r="B81" s="154"/>
      <c r="F81" s="154"/>
      <c r="G81" s="160"/>
      <c r="H81" s="154"/>
      <c r="I81" s="154"/>
      <c r="J81" s="154"/>
      <c r="K81" s="154"/>
      <c r="L81" s="155"/>
      <c r="M81" s="154"/>
      <c r="N81" s="154"/>
      <c r="O81" s="154"/>
      <c r="P81" s="154"/>
      <c r="Q81" s="154"/>
      <c r="R81" s="154"/>
      <c r="S81" s="154"/>
    </row>
    <row r="82" spans="2:19" s="153" customFormat="1">
      <c r="B82" s="154"/>
      <c r="F82" s="154"/>
      <c r="G82" s="160"/>
      <c r="H82" s="154"/>
      <c r="I82" s="154"/>
      <c r="J82" s="154"/>
      <c r="K82" s="154"/>
      <c r="L82" s="155"/>
      <c r="M82" s="154"/>
      <c r="N82" s="154"/>
      <c r="O82" s="154"/>
      <c r="P82" s="154"/>
      <c r="Q82" s="154"/>
      <c r="R82" s="154"/>
      <c r="S82" s="154"/>
    </row>
    <row r="83" spans="2:19" s="153" customFormat="1">
      <c r="B83" s="154"/>
      <c r="F83" s="154"/>
      <c r="G83" s="160"/>
      <c r="H83" s="154"/>
      <c r="I83" s="154"/>
      <c r="J83" s="154"/>
      <c r="K83" s="154"/>
      <c r="L83" s="155"/>
      <c r="M83" s="154"/>
      <c r="N83" s="154"/>
      <c r="O83" s="154"/>
      <c r="P83" s="154"/>
      <c r="Q83" s="154"/>
      <c r="R83" s="154"/>
      <c r="S83" s="154"/>
    </row>
    <row r="84" spans="2:19" s="153" customFormat="1">
      <c r="B84" s="154"/>
      <c r="F84" s="154"/>
      <c r="G84" s="160"/>
      <c r="H84" s="154"/>
      <c r="I84" s="154"/>
      <c r="J84" s="154"/>
      <c r="K84" s="154"/>
      <c r="L84" s="155"/>
      <c r="M84" s="154"/>
      <c r="N84" s="154"/>
      <c r="O84" s="154"/>
      <c r="P84" s="154"/>
      <c r="Q84" s="154"/>
      <c r="R84" s="154"/>
      <c r="S84" s="154"/>
    </row>
    <row r="85" spans="2:19" s="153" customFormat="1">
      <c r="B85" s="154"/>
      <c r="F85" s="154"/>
      <c r="G85" s="160"/>
      <c r="H85" s="154"/>
      <c r="I85" s="154"/>
      <c r="J85" s="154"/>
      <c r="K85" s="154"/>
      <c r="L85" s="155"/>
      <c r="M85" s="154"/>
      <c r="N85" s="154"/>
      <c r="O85" s="154"/>
      <c r="P85" s="154"/>
      <c r="Q85" s="154"/>
      <c r="R85" s="154"/>
      <c r="S85" s="154"/>
    </row>
    <row r="86" spans="2:19" s="153" customFormat="1">
      <c r="B86" s="154"/>
      <c r="F86" s="154"/>
      <c r="G86" s="160"/>
      <c r="H86" s="154"/>
      <c r="I86" s="154"/>
      <c r="J86" s="154"/>
      <c r="K86" s="154"/>
      <c r="L86" s="155"/>
      <c r="M86" s="154"/>
      <c r="N86" s="154"/>
      <c r="O86" s="154"/>
      <c r="P86" s="154"/>
      <c r="Q86" s="154"/>
      <c r="R86" s="154"/>
      <c r="S86" s="154"/>
    </row>
    <row r="87" spans="2:19" s="153" customFormat="1">
      <c r="B87" s="154"/>
      <c r="F87" s="154"/>
      <c r="G87" s="160"/>
      <c r="H87" s="154"/>
      <c r="I87" s="154"/>
      <c r="J87" s="154"/>
      <c r="K87" s="154"/>
      <c r="L87" s="155"/>
      <c r="M87" s="154"/>
      <c r="N87" s="154"/>
      <c r="O87" s="154"/>
      <c r="P87" s="154"/>
      <c r="Q87" s="154"/>
      <c r="R87" s="154"/>
      <c r="S87" s="154"/>
    </row>
    <row r="88" spans="2:19" s="153" customFormat="1">
      <c r="B88" s="154"/>
      <c r="F88" s="154"/>
      <c r="G88" s="160"/>
      <c r="H88" s="154"/>
      <c r="I88" s="154"/>
      <c r="J88" s="154"/>
      <c r="K88" s="154"/>
      <c r="L88" s="155"/>
      <c r="M88" s="154"/>
      <c r="N88" s="154"/>
      <c r="O88" s="154"/>
      <c r="P88" s="154"/>
      <c r="Q88" s="154"/>
      <c r="R88" s="154"/>
      <c r="S88" s="154"/>
    </row>
    <row r="89" spans="2:19" s="153" customFormat="1">
      <c r="B89" s="154"/>
      <c r="F89" s="154"/>
      <c r="G89" s="160"/>
      <c r="H89" s="154"/>
      <c r="I89" s="154"/>
      <c r="J89" s="154"/>
      <c r="K89" s="154"/>
      <c r="L89" s="155"/>
      <c r="M89" s="154"/>
      <c r="N89" s="154"/>
      <c r="O89" s="154"/>
      <c r="P89" s="154"/>
      <c r="Q89" s="154"/>
      <c r="R89" s="154"/>
      <c r="S89" s="154"/>
    </row>
    <row r="90" spans="2:19" s="153" customFormat="1">
      <c r="B90" s="154"/>
      <c r="F90" s="154"/>
      <c r="G90" s="160"/>
      <c r="H90" s="154"/>
      <c r="I90" s="154"/>
      <c r="J90" s="154"/>
      <c r="K90" s="154"/>
      <c r="L90" s="155"/>
      <c r="M90" s="154"/>
      <c r="N90" s="154"/>
      <c r="O90" s="154"/>
      <c r="P90" s="154"/>
      <c r="Q90" s="154"/>
      <c r="R90" s="154"/>
      <c r="S90" s="154"/>
    </row>
    <row r="91" spans="2:19" s="153" customFormat="1">
      <c r="B91" s="154"/>
      <c r="F91" s="154"/>
      <c r="G91" s="160"/>
      <c r="H91" s="154"/>
      <c r="I91" s="154"/>
      <c r="J91" s="154"/>
      <c r="K91" s="154"/>
      <c r="L91" s="155"/>
      <c r="M91" s="154"/>
      <c r="N91" s="154"/>
      <c r="O91" s="154"/>
      <c r="P91" s="154"/>
      <c r="Q91" s="154"/>
      <c r="R91" s="154"/>
      <c r="S91" s="154"/>
    </row>
    <row r="92" spans="2:19" s="153" customFormat="1">
      <c r="B92" s="154"/>
      <c r="F92" s="154"/>
      <c r="G92" s="160"/>
      <c r="H92" s="154"/>
      <c r="I92" s="154"/>
      <c r="J92" s="154"/>
      <c r="K92" s="154"/>
      <c r="L92" s="155"/>
      <c r="M92" s="154"/>
      <c r="N92" s="154"/>
      <c r="O92" s="154"/>
      <c r="P92" s="154"/>
      <c r="Q92" s="154"/>
      <c r="R92" s="154"/>
      <c r="S92" s="154"/>
    </row>
    <row r="93" spans="2:19" s="153" customFormat="1">
      <c r="B93" s="154"/>
      <c r="F93" s="154"/>
      <c r="G93" s="160"/>
      <c r="H93" s="154"/>
      <c r="I93" s="154"/>
      <c r="J93" s="154"/>
      <c r="K93" s="154"/>
      <c r="L93" s="155"/>
      <c r="M93" s="154"/>
      <c r="N93" s="154"/>
      <c r="O93" s="154"/>
      <c r="P93" s="154"/>
      <c r="Q93" s="154"/>
      <c r="R93" s="154"/>
      <c r="S93" s="154"/>
    </row>
    <row r="94" spans="2:19" s="153" customFormat="1">
      <c r="B94" s="154"/>
      <c r="F94" s="154"/>
      <c r="G94" s="160"/>
      <c r="H94" s="154"/>
      <c r="I94" s="154"/>
      <c r="J94" s="154"/>
      <c r="K94" s="154"/>
      <c r="L94" s="155"/>
      <c r="M94" s="154"/>
      <c r="N94" s="154"/>
      <c r="O94" s="154"/>
      <c r="P94" s="154"/>
      <c r="Q94" s="154"/>
      <c r="R94" s="154"/>
      <c r="S94" s="154"/>
    </row>
    <row r="95" spans="2:19" s="153" customFormat="1">
      <c r="B95" s="154"/>
      <c r="F95" s="154"/>
      <c r="G95" s="160"/>
      <c r="H95" s="154"/>
      <c r="I95" s="154"/>
      <c r="J95" s="154"/>
      <c r="K95" s="154"/>
      <c r="L95" s="155"/>
      <c r="M95" s="154"/>
      <c r="N95" s="154"/>
      <c r="O95" s="154"/>
      <c r="P95" s="154"/>
      <c r="Q95" s="154"/>
      <c r="R95" s="154"/>
      <c r="S95" s="154"/>
    </row>
    <row r="96" spans="2:19" s="153" customFormat="1">
      <c r="B96" s="154"/>
      <c r="F96" s="154"/>
      <c r="G96" s="160"/>
      <c r="H96" s="154"/>
      <c r="I96" s="154"/>
      <c r="J96" s="154"/>
      <c r="K96" s="154"/>
      <c r="L96" s="155"/>
      <c r="M96" s="154"/>
      <c r="N96" s="154"/>
      <c r="O96" s="154"/>
      <c r="P96" s="154"/>
      <c r="Q96" s="154"/>
      <c r="R96" s="154"/>
      <c r="S96" s="154"/>
    </row>
    <row r="97" spans="2:19" s="153" customFormat="1">
      <c r="B97" s="154"/>
      <c r="F97" s="154"/>
      <c r="G97" s="160"/>
      <c r="H97" s="154"/>
      <c r="I97" s="154"/>
      <c r="J97" s="154"/>
      <c r="K97" s="154"/>
      <c r="L97" s="155"/>
      <c r="M97" s="154"/>
      <c r="N97" s="154"/>
      <c r="O97" s="154"/>
      <c r="P97" s="154"/>
      <c r="Q97" s="154"/>
      <c r="R97" s="154"/>
      <c r="S97" s="154"/>
    </row>
    <row r="98" spans="2:19" s="153" customFormat="1">
      <c r="B98" s="154"/>
      <c r="F98" s="154"/>
      <c r="G98" s="160"/>
      <c r="H98" s="154"/>
      <c r="I98" s="154"/>
      <c r="J98" s="154"/>
      <c r="K98" s="154"/>
      <c r="L98" s="155"/>
      <c r="M98" s="154"/>
      <c r="N98" s="154"/>
      <c r="O98" s="154"/>
      <c r="P98" s="154"/>
      <c r="Q98" s="154"/>
      <c r="R98" s="154"/>
      <c r="S98" s="154"/>
    </row>
    <row r="99" spans="2:19" s="153" customFormat="1">
      <c r="B99" s="154"/>
      <c r="F99" s="154"/>
      <c r="G99" s="160"/>
      <c r="H99" s="154"/>
      <c r="I99" s="154"/>
      <c r="J99" s="154"/>
      <c r="K99" s="154"/>
      <c r="L99" s="155"/>
      <c r="M99" s="154"/>
      <c r="N99" s="154"/>
      <c r="O99" s="154"/>
      <c r="P99" s="154"/>
      <c r="Q99" s="154"/>
      <c r="R99" s="154"/>
      <c r="S99" s="154"/>
    </row>
    <row r="100" spans="2:19" s="153" customFormat="1">
      <c r="B100" s="154"/>
      <c r="F100" s="154"/>
      <c r="G100" s="160"/>
      <c r="H100" s="154"/>
      <c r="I100" s="154"/>
      <c r="J100" s="154"/>
      <c r="K100" s="154"/>
      <c r="L100" s="155"/>
      <c r="M100" s="154"/>
      <c r="N100" s="154"/>
      <c r="O100" s="154"/>
      <c r="P100" s="154"/>
      <c r="Q100" s="154"/>
      <c r="R100" s="154"/>
      <c r="S100" s="154"/>
    </row>
    <row r="101" spans="2:19" s="153" customFormat="1">
      <c r="B101" s="154"/>
      <c r="F101" s="154"/>
      <c r="G101" s="160"/>
      <c r="H101" s="154"/>
      <c r="I101" s="154"/>
      <c r="J101" s="154"/>
      <c r="K101" s="154"/>
      <c r="L101" s="155"/>
      <c r="M101" s="154"/>
      <c r="N101" s="154"/>
      <c r="O101" s="154"/>
      <c r="P101" s="154"/>
      <c r="Q101" s="154"/>
      <c r="R101" s="154"/>
      <c r="S101" s="154"/>
    </row>
    <row r="102" spans="2:19" s="153" customFormat="1">
      <c r="B102" s="154"/>
      <c r="F102" s="154"/>
      <c r="G102" s="160"/>
      <c r="H102" s="154"/>
      <c r="I102" s="154"/>
      <c r="J102" s="154"/>
      <c r="K102" s="154"/>
      <c r="L102" s="155"/>
      <c r="M102" s="154"/>
      <c r="N102" s="154"/>
      <c r="O102" s="154"/>
      <c r="P102" s="154"/>
      <c r="Q102" s="154"/>
      <c r="R102" s="154"/>
      <c r="S102" s="154"/>
    </row>
    <row r="103" spans="2:19" s="153" customFormat="1">
      <c r="B103" s="154"/>
      <c r="F103" s="154"/>
      <c r="G103" s="160"/>
      <c r="H103" s="154"/>
      <c r="I103" s="154"/>
      <c r="J103" s="154"/>
      <c r="K103" s="154"/>
      <c r="L103" s="155"/>
      <c r="M103" s="154"/>
      <c r="N103" s="154"/>
      <c r="O103" s="154"/>
      <c r="P103" s="154"/>
      <c r="Q103" s="154"/>
      <c r="R103" s="154"/>
      <c r="S103" s="154"/>
    </row>
    <row r="104" spans="2:19" s="153" customFormat="1">
      <c r="B104" s="154"/>
      <c r="F104" s="154"/>
      <c r="G104" s="160"/>
      <c r="H104" s="154"/>
      <c r="I104" s="154"/>
      <c r="J104" s="154"/>
      <c r="K104" s="154"/>
      <c r="L104" s="155"/>
      <c r="M104" s="154"/>
      <c r="N104" s="154"/>
      <c r="O104" s="154"/>
      <c r="P104" s="154"/>
      <c r="Q104" s="154"/>
      <c r="R104" s="154"/>
      <c r="S104" s="154"/>
    </row>
  </sheetData>
  <mergeCells count="30">
    <mergeCell ref="C23:C26"/>
    <mergeCell ref="A14:S14"/>
    <mergeCell ref="A16:A18"/>
    <mergeCell ref="B16:B18"/>
    <mergeCell ref="C16:C18"/>
    <mergeCell ref="D16:D18"/>
    <mergeCell ref="E16:E18"/>
    <mergeCell ref="F16:F18"/>
    <mergeCell ref="G16:G18"/>
    <mergeCell ref="H16:J16"/>
    <mergeCell ref="K16:M16"/>
    <mergeCell ref="N16:P16"/>
    <mergeCell ref="Q16:S16"/>
    <mergeCell ref="A19:A22"/>
    <mergeCell ref="M45:N45"/>
    <mergeCell ref="B19:B22"/>
    <mergeCell ref="C19:C22"/>
    <mergeCell ref="B46:C46"/>
    <mergeCell ref="A27:A30"/>
    <mergeCell ref="B27:B30"/>
    <mergeCell ref="C27:C30"/>
    <mergeCell ref="A31:A34"/>
    <mergeCell ref="B31:B34"/>
    <mergeCell ref="C31:C34"/>
    <mergeCell ref="A35:A37"/>
    <mergeCell ref="A38:A40"/>
    <mergeCell ref="A41:A43"/>
    <mergeCell ref="B45:C45"/>
    <mergeCell ref="A23:A26"/>
    <mergeCell ref="B23:B2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8" scale="4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72"/>
  <sheetViews>
    <sheetView topLeftCell="A15" zoomScale="60" zoomScaleNormal="60" workbookViewId="0">
      <pane xSplit="7" ySplit="5" topLeftCell="H20" activePane="bottomRight" state="frozen"/>
      <selection activeCell="A15" sqref="A15"/>
      <selection pane="topRight" activeCell="H15" sqref="H15"/>
      <selection pane="bottomLeft" activeCell="A20" sqref="A20"/>
      <selection pane="bottomRight" activeCell="L178" sqref="L178"/>
    </sheetView>
  </sheetViews>
  <sheetFormatPr defaultColWidth="8.88671875" defaultRowHeight="15.6" outlineLevelRow="1"/>
  <cols>
    <col min="1" max="1" width="19.44140625" style="153" hidden="1" customWidth="1"/>
    <col min="2" max="2" width="5.6640625" style="154" customWidth="1"/>
    <col min="3" max="3" width="74.109375" style="153" customWidth="1"/>
    <col min="4" max="4" width="9.33203125" style="153" customWidth="1"/>
    <col min="5" max="5" width="10.109375" style="153" customWidth="1"/>
    <col min="6" max="6" width="32.88671875" style="154" customWidth="1"/>
    <col min="7" max="7" width="28" style="160" customWidth="1"/>
    <col min="8" max="8" width="16.6640625" style="154" customWidth="1"/>
    <col min="9" max="9" width="15.33203125" style="154" customWidth="1"/>
    <col min="10" max="10" width="19.109375" style="154" customWidth="1"/>
    <col min="11" max="11" width="15.6640625" style="154" customWidth="1"/>
    <col min="12" max="12" width="15.44140625" style="155" customWidth="1"/>
    <col min="13" max="14" width="13.6640625" style="154" bestFit="1" customWidth="1"/>
    <col min="15" max="15" width="17" style="154" customWidth="1"/>
    <col min="16" max="19" width="13.6640625" style="154" bestFit="1" customWidth="1"/>
    <col min="20" max="20" width="25.44140625" style="153" hidden="1" customWidth="1"/>
    <col min="21" max="21" width="18.5546875" style="153" hidden="1" customWidth="1"/>
    <col min="22" max="22" width="24.109375" style="153" hidden="1" customWidth="1"/>
    <col min="23" max="23" width="16" style="153" hidden="1" customWidth="1"/>
    <col min="24" max="16384" width="8.88671875" style="153"/>
  </cols>
  <sheetData>
    <row r="1" spans="1:19" hidden="1" outlineLevel="1">
      <c r="A1" s="460" t="s">
        <v>14514</v>
      </c>
      <c r="B1" s="159"/>
      <c r="C1" s="159"/>
      <c r="D1" s="152" t="s">
        <v>14514</v>
      </c>
      <c r="E1" s="159"/>
      <c r="F1" s="461"/>
      <c r="G1" s="461"/>
      <c r="H1" s="461"/>
      <c r="I1" s="461"/>
      <c r="J1" s="461"/>
      <c r="K1" s="461"/>
      <c r="L1" s="462"/>
      <c r="M1" s="461"/>
      <c r="N1" s="461"/>
      <c r="O1" s="460" t="s">
        <v>14515</v>
      </c>
      <c r="P1" s="460"/>
      <c r="Q1" s="463"/>
      <c r="R1" s="461"/>
      <c r="S1" s="463"/>
    </row>
    <row r="2" spans="1:19" hidden="1" outlineLevel="1">
      <c r="A2" s="460" t="s">
        <v>14516</v>
      </c>
      <c r="B2" s="159"/>
      <c r="C2" s="159"/>
      <c r="D2" s="152" t="s">
        <v>16132</v>
      </c>
      <c r="E2" s="159"/>
      <c r="F2" s="461"/>
      <c r="G2" s="461"/>
      <c r="H2" s="461"/>
      <c r="I2" s="461"/>
      <c r="J2" s="461"/>
      <c r="K2" s="461"/>
      <c r="L2" s="462"/>
      <c r="M2" s="461"/>
      <c r="N2" s="461"/>
      <c r="O2" s="157" t="s">
        <v>14517</v>
      </c>
      <c r="P2" s="157"/>
      <c r="Q2" s="157"/>
      <c r="R2" s="464"/>
      <c r="S2" s="463"/>
    </row>
    <row r="3" spans="1:19" hidden="1" outlineLevel="1">
      <c r="A3" s="460" t="s">
        <v>14518</v>
      </c>
      <c r="B3" s="159"/>
      <c r="C3" s="159"/>
      <c r="D3" s="152" t="s">
        <v>16133</v>
      </c>
      <c r="E3" s="159"/>
      <c r="F3" s="461"/>
      <c r="G3" s="461"/>
      <c r="H3" s="461"/>
      <c r="I3" s="461"/>
      <c r="J3" s="461"/>
      <c r="K3" s="461"/>
      <c r="L3" s="462"/>
      <c r="M3" s="461"/>
      <c r="N3" s="461"/>
      <c r="O3" s="157"/>
      <c r="P3" s="157"/>
      <c r="Q3" s="157"/>
      <c r="R3" s="464"/>
      <c r="S3" s="463"/>
    </row>
    <row r="4" spans="1:19" hidden="1" outlineLevel="1">
      <c r="A4" s="460" t="s">
        <v>8252</v>
      </c>
      <c r="B4" s="159"/>
      <c r="C4" s="159"/>
      <c r="D4" s="152" t="s">
        <v>8252</v>
      </c>
      <c r="E4" s="159"/>
      <c r="F4" s="461"/>
      <c r="G4" s="461"/>
      <c r="H4" s="461"/>
      <c r="I4" s="461"/>
      <c r="J4" s="461"/>
      <c r="K4" s="461"/>
      <c r="L4" s="462"/>
      <c r="M4" s="461"/>
      <c r="N4" s="461"/>
      <c r="O4" s="157" t="s">
        <v>8252</v>
      </c>
      <c r="P4" s="157"/>
      <c r="Q4" s="157"/>
      <c r="R4" s="461"/>
      <c r="S4" s="463"/>
    </row>
    <row r="5" spans="1:19" hidden="1" outlineLevel="1">
      <c r="A5" s="152" t="str">
        <f>'[27]ПП-22 ТКРС ЗМБ'!A5</f>
        <v xml:space="preserve">_________________Р.М. Масягутов </v>
      </c>
      <c r="B5" s="159"/>
      <c r="C5" s="159"/>
      <c r="D5" s="152" t="s">
        <v>16134</v>
      </c>
      <c r="E5" s="159"/>
      <c r="F5" s="461"/>
      <c r="G5" s="461"/>
      <c r="H5" s="461"/>
      <c r="I5" s="461"/>
      <c r="J5" s="461"/>
      <c r="K5" s="461"/>
      <c r="L5" s="462"/>
      <c r="M5" s="461"/>
      <c r="N5" s="461"/>
      <c r="O5" s="157" t="s">
        <v>14519</v>
      </c>
      <c r="P5" s="157"/>
      <c r="Q5" s="157"/>
      <c r="R5" s="464"/>
      <c r="S5" s="463"/>
    </row>
    <row r="6" spans="1:19" hidden="1" outlineLevel="1">
      <c r="A6" s="460" t="s">
        <v>16135</v>
      </c>
      <c r="B6" s="159"/>
      <c r="C6" s="159"/>
      <c r="D6" s="152" t="s">
        <v>16136</v>
      </c>
      <c r="E6" s="159"/>
      <c r="F6" s="461"/>
      <c r="G6" s="461"/>
      <c r="H6" s="461"/>
      <c r="I6" s="461"/>
      <c r="J6" s="461"/>
      <c r="K6" s="461"/>
      <c r="L6" s="462"/>
      <c r="M6" s="461"/>
      <c r="N6" s="461"/>
      <c r="O6" s="157" t="str">
        <f>A6</f>
        <v>"_______"______________2023 г.</v>
      </c>
      <c r="P6" s="157"/>
      <c r="Q6" s="157"/>
      <c r="R6" s="464"/>
      <c r="S6" s="464"/>
    </row>
    <row r="7" spans="1:19" hidden="1" outlineLevel="1">
      <c r="A7" s="460"/>
      <c r="B7" s="159"/>
      <c r="C7" s="159"/>
      <c r="D7" s="159"/>
      <c r="E7" s="159"/>
      <c r="F7" s="461"/>
      <c r="G7" s="461"/>
      <c r="H7" s="461"/>
      <c r="I7" s="461"/>
      <c r="J7" s="461"/>
      <c r="K7" s="461"/>
      <c r="L7" s="462"/>
      <c r="M7" s="461"/>
      <c r="N7" s="461"/>
      <c r="O7" s="464"/>
      <c r="P7" s="464"/>
      <c r="Q7" s="464"/>
      <c r="R7" s="464"/>
      <c r="S7" s="464"/>
    </row>
    <row r="8" spans="1:19" hidden="1" outlineLevel="1">
      <c r="A8" s="159" t="s">
        <v>14520</v>
      </c>
      <c r="B8" s="159"/>
      <c r="C8" s="159"/>
      <c r="D8" s="159"/>
      <c r="E8" s="159"/>
      <c r="F8" s="461"/>
      <c r="G8" s="461"/>
      <c r="H8" s="461"/>
      <c r="I8" s="461"/>
      <c r="J8" s="461"/>
      <c r="K8" s="461"/>
      <c r="L8" s="462"/>
      <c r="M8" s="461"/>
      <c r="N8" s="461"/>
      <c r="O8" s="464"/>
      <c r="P8" s="464"/>
      <c r="Q8" s="464"/>
      <c r="R8" s="464"/>
      <c r="S8" s="464"/>
    </row>
    <row r="9" spans="1:19" hidden="1" outlineLevel="1">
      <c r="A9" s="159" t="s">
        <v>14521</v>
      </c>
      <c r="B9" s="159"/>
      <c r="C9" s="159"/>
      <c r="D9" s="159"/>
      <c r="E9" s="159"/>
      <c r="F9" s="461"/>
      <c r="G9" s="461"/>
      <c r="H9" s="461"/>
      <c r="I9" s="461"/>
      <c r="J9" s="461"/>
      <c r="K9" s="461"/>
      <c r="L9" s="462"/>
      <c r="M9" s="461"/>
      <c r="N9" s="461"/>
      <c r="O9" s="464"/>
      <c r="P9" s="464"/>
      <c r="Q9" s="464"/>
      <c r="R9" s="464"/>
      <c r="S9" s="464"/>
    </row>
    <row r="10" spans="1:19" hidden="1" outlineLevel="1">
      <c r="A10" s="159" t="s">
        <v>8252</v>
      </c>
      <c r="B10" s="159"/>
      <c r="C10" s="159"/>
      <c r="D10" s="159"/>
      <c r="E10" s="159"/>
      <c r="F10" s="461"/>
      <c r="G10" s="461"/>
      <c r="H10" s="461"/>
      <c r="I10" s="461"/>
      <c r="J10" s="461"/>
      <c r="K10" s="461"/>
      <c r="L10" s="462"/>
      <c r="M10" s="461"/>
      <c r="N10" s="461"/>
      <c r="O10" s="464"/>
      <c r="P10" s="464"/>
      <c r="Q10" s="464"/>
      <c r="R10" s="464"/>
      <c r="S10" s="464"/>
    </row>
    <row r="11" spans="1:19" hidden="1" outlineLevel="1">
      <c r="A11" s="159" t="s">
        <v>14522</v>
      </c>
      <c r="B11" s="159"/>
      <c r="C11" s="159"/>
      <c r="D11" s="159"/>
      <c r="E11" s="159"/>
      <c r="F11" s="461"/>
      <c r="G11" s="461"/>
      <c r="H11" s="461"/>
      <c r="I11" s="461"/>
      <c r="J11" s="461"/>
      <c r="K11" s="461"/>
      <c r="L11" s="462"/>
      <c r="M11" s="461"/>
      <c r="N11" s="461"/>
      <c r="O11" s="464"/>
      <c r="P11" s="464"/>
      <c r="Q11" s="464"/>
      <c r="R11" s="464"/>
      <c r="S11" s="464"/>
    </row>
    <row r="12" spans="1:19" hidden="1" outlineLevel="1">
      <c r="A12" s="159" t="str">
        <f>A6</f>
        <v>"_______"______________2023 г.</v>
      </c>
      <c r="B12" s="159"/>
      <c r="C12" s="159"/>
      <c r="D12" s="159"/>
      <c r="E12" s="159"/>
      <c r="F12" s="461"/>
      <c r="G12" s="461"/>
      <c r="H12" s="461"/>
      <c r="I12" s="461"/>
      <c r="J12" s="461"/>
      <c r="K12" s="461"/>
      <c r="L12" s="462"/>
      <c r="M12" s="461"/>
      <c r="N12" s="461"/>
      <c r="O12" s="464"/>
      <c r="P12" s="464"/>
      <c r="Q12" s="464"/>
      <c r="R12" s="464"/>
      <c r="S12" s="464"/>
    </row>
    <row r="13" spans="1:19" hidden="1" outlineLevel="1">
      <c r="A13" s="159"/>
      <c r="B13" s="159"/>
      <c r="C13" s="159"/>
      <c r="D13" s="159"/>
      <c r="E13" s="159"/>
      <c r="F13" s="461"/>
      <c r="G13" s="461"/>
      <c r="H13" s="461"/>
      <c r="I13" s="461"/>
      <c r="J13" s="461"/>
      <c r="K13" s="461"/>
      <c r="L13" s="462"/>
      <c r="M13" s="461"/>
      <c r="N13" s="461"/>
      <c r="O13" s="464"/>
      <c r="P13" s="464"/>
      <c r="Q13" s="464"/>
      <c r="R13" s="464"/>
      <c r="S13" s="464"/>
    </row>
    <row r="14" spans="1:19" hidden="1">
      <c r="A14" s="159"/>
      <c r="B14" s="159"/>
      <c r="C14" s="159"/>
      <c r="D14" s="159"/>
      <c r="E14" s="159"/>
      <c r="F14" s="461"/>
      <c r="G14" s="461"/>
      <c r="H14" s="461"/>
      <c r="I14" s="461"/>
      <c r="J14" s="461"/>
      <c r="K14" s="461"/>
      <c r="L14" s="462"/>
      <c r="M14" s="461"/>
      <c r="N14" s="461"/>
      <c r="O14" s="464"/>
      <c r="P14" s="464"/>
      <c r="Q14" s="464"/>
      <c r="R14" s="464"/>
      <c r="S14" s="464"/>
    </row>
    <row r="15" spans="1:19">
      <c r="A15" s="1491" t="s">
        <v>77919</v>
      </c>
      <c r="B15" s="1491"/>
      <c r="C15" s="1491"/>
      <c r="D15" s="1491"/>
      <c r="E15" s="1491"/>
      <c r="F15" s="1491"/>
      <c r="G15" s="1491"/>
      <c r="H15" s="1491"/>
      <c r="I15" s="1491"/>
      <c r="J15" s="1491"/>
      <c r="K15" s="1491"/>
      <c r="L15" s="1491"/>
      <c r="M15" s="1491"/>
      <c r="N15" s="1491"/>
      <c r="O15" s="1491"/>
      <c r="P15" s="1491"/>
      <c r="Q15" s="1491"/>
      <c r="R15" s="1491"/>
      <c r="S15" s="1491"/>
    </row>
    <row r="16" spans="1:19" ht="16.2" thickBot="1">
      <c r="A16" s="465"/>
      <c r="B16" s="465"/>
      <c r="C16" s="465"/>
      <c r="D16" s="465"/>
      <c r="E16" s="465">
        <f>F21*40</f>
        <v>189.6276</v>
      </c>
      <c r="F16" s="821"/>
      <c r="G16" s="821"/>
      <c r="H16" s="465"/>
      <c r="I16" s="465"/>
      <c r="J16" s="465"/>
      <c r="K16" s="461"/>
      <c r="L16" s="462"/>
      <c r="M16" s="461"/>
      <c r="N16" s="461"/>
      <c r="O16" s="461"/>
      <c r="P16" s="461"/>
      <c r="Q16" s="461"/>
      <c r="R16" s="461"/>
      <c r="S16" s="461"/>
    </row>
    <row r="17" spans="1:23">
      <c r="A17" s="1384" t="s">
        <v>14523</v>
      </c>
      <c r="B17" s="1393" t="s">
        <v>14524</v>
      </c>
      <c r="C17" s="1403" t="s">
        <v>14525</v>
      </c>
      <c r="D17" s="1393" t="s">
        <v>14601</v>
      </c>
      <c r="E17" s="1406" t="s">
        <v>14526</v>
      </c>
      <c r="F17" s="1407" t="s">
        <v>76527</v>
      </c>
      <c r="G17" s="1399" t="s">
        <v>77918</v>
      </c>
      <c r="H17" s="1384" t="s">
        <v>14528</v>
      </c>
      <c r="I17" s="1407"/>
      <c r="J17" s="1403"/>
      <c r="K17" s="1411" t="s">
        <v>14529</v>
      </c>
      <c r="L17" s="1412"/>
      <c r="M17" s="1413"/>
      <c r="N17" s="1414" t="s">
        <v>14530</v>
      </c>
      <c r="O17" s="1412"/>
      <c r="P17" s="1413"/>
      <c r="Q17" s="1414" t="s">
        <v>14531</v>
      </c>
      <c r="R17" s="1412"/>
      <c r="S17" s="1413"/>
    </row>
    <row r="18" spans="1:23" ht="16.2" thickBot="1">
      <c r="A18" s="1391"/>
      <c r="B18" s="1376"/>
      <c r="C18" s="1404"/>
      <c r="D18" s="1376"/>
      <c r="E18" s="1376"/>
      <c r="F18" s="1408"/>
      <c r="G18" s="1382"/>
      <c r="H18" s="823">
        <v>31</v>
      </c>
      <c r="I18" s="837">
        <v>28</v>
      </c>
      <c r="J18" s="162">
        <v>31</v>
      </c>
      <c r="K18" s="823">
        <v>30</v>
      </c>
      <c r="L18" s="163">
        <v>31</v>
      </c>
      <c r="M18" s="162">
        <v>30</v>
      </c>
      <c r="N18" s="823">
        <v>31</v>
      </c>
      <c r="O18" s="837">
        <v>31</v>
      </c>
      <c r="P18" s="162">
        <v>30</v>
      </c>
      <c r="Q18" s="823">
        <v>31</v>
      </c>
      <c r="R18" s="837">
        <v>30</v>
      </c>
      <c r="S18" s="162">
        <v>31</v>
      </c>
    </row>
    <row r="19" spans="1:23" ht="16.2" thickBot="1">
      <c r="A19" s="1390"/>
      <c r="B19" s="1377"/>
      <c r="C19" s="1492"/>
      <c r="D19" s="1377"/>
      <c r="E19" s="1452"/>
      <c r="F19" s="1493"/>
      <c r="G19" s="1401"/>
      <c r="H19" s="824" t="s">
        <v>14532</v>
      </c>
      <c r="I19" s="466" t="s">
        <v>14533</v>
      </c>
      <c r="J19" s="467" t="s">
        <v>14534</v>
      </c>
      <c r="K19" s="824" t="s">
        <v>14535</v>
      </c>
      <c r="L19" s="468" t="s">
        <v>14536</v>
      </c>
      <c r="M19" s="469" t="s">
        <v>14537</v>
      </c>
      <c r="N19" s="470" t="s">
        <v>14538</v>
      </c>
      <c r="O19" s="826" t="s">
        <v>14539</v>
      </c>
      <c r="P19" s="469" t="s">
        <v>14540</v>
      </c>
      <c r="Q19" s="470" t="s">
        <v>14541</v>
      </c>
      <c r="R19" s="826" t="s">
        <v>14542</v>
      </c>
      <c r="S19" s="471" t="s">
        <v>14543</v>
      </c>
      <c r="T19" s="171" t="s">
        <v>16214</v>
      </c>
      <c r="U19" s="172" t="s">
        <v>14544</v>
      </c>
      <c r="V19" s="926" t="s">
        <v>77882</v>
      </c>
      <c r="W19" s="172" t="s">
        <v>14544</v>
      </c>
    </row>
    <row r="20" spans="1:23" ht="15.75" customHeight="1">
      <c r="A20" s="1393" t="s">
        <v>329</v>
      </c>
      <c r="B20" s="1393">
        <v>1</v>
      </c>
      <c r="C20" s="1393" t="s">
        <v>14619</v>
      </c>
      <c r="D20" s="173" t="s">
        <v>14602</v>
      </c>
      <c r="E20" s="831" t="s">
        <v>14620</v>
      </c>
      <c r="F20" s="472"/>
      <c r="G20" s="473">
        <f t="shared" ref="G20:G67" si="0">SUM(H20:S20)</f>
        <v>35</v>
      </c>
      <c r="H20" s="1205"/>
      <c r="I20" s="1206"/>
      <c r="J20" s="1206"/>
      <c r="K20" s="1206"/>
      <c r="L20" s="1206"/>
      <c r="M20" s="486"/>
      <c r="N20" s="486"/>
      <c r="O20" s="486"/>
      <c r="P20" s="1189">
        <v>35</v>
      </c>
      <c r="Q20" s="192"/>
      <c r="R20" s="192"/>
      <c r="S20" s="494"/>
      <c r="T20" s="474">
        <v>320</v>
      </c>
      <c r="U20" s="274">
        <f t="shared" ref="U20:U59" si="1">G20-T20</f>
        <v>-285</v>
      </c>
      <c r="V20" s="474">
        <v>258</v>
      </c>
      <c r="W20" s="274">
        <f>G20-V20</f>
        <v>-223</v>
      </c>
    </row>
    <row r="21" spans="1:23">
      <c r="A21" s="1376"/>
      <c r="B21" s="1376"/>
      <c r="C21" s="1376"/>
      <c r="D21" s="398" t="s">
        <v>14602</v>
      </c>
      <c r="E21" s="834" t="s">
        <v>14603</v>
      </c>
      <c r="F21" s="519">
        <v>4.7406899999999998</v>
      </c>
      <c r="G21" s="475">
        <f t="shared" si="0"/>
        <v>165.92415</v>
      </c>
      <c r="H21" s="1207">
        <f>F21*H20</f>
        <v>0</v>
      </c>
      <c r="I21" s="1208">
        <f>F21*I20</f>
        <v>0</v>
      </c>
      <c r="J21" s="1208">
        <f>F21*J20</f>
        <v>0</v>
      </c>
      <c r="K21" s="1208">
        <f>F21*K20</f>
        <v>0</v>
      </c>
      <c r="L21" s="1208">
        <f>F21*L20</f>
        <v>0</v>
      </c>
      <c r="M21" s="322">
        <f>F21*M20</f>
        <v>0</v>
      </c>
      <c r="N21" s="322">
        <f>F21*N20</f>
        <v>0</v>
      </c>
      <c r="O21" s="322">
        <f>F21*O20</f>
        <v>0</v>
      </c>
      <c r="P21" s="1188">
        <f>F21*P20</f>
        <v>165.92415</v>
      </c>
      <c r="Q21" s="323">
        <f>F21*Q20</f>
        <v>0</v>
      </c>
      <c r="R21" s="323">
        <f>F21*R20</f>
        <v>0</v>
      </c>
      <c r="S21" s="477">
        <f>F21*S20</f>
        <v>0</v>
      </c>
      <c r="T21" s="474">
        <v>1294.0192</v>
      </c>
      <c r="U21" s="274">
        <f t="shared" si="1"/>
        <v>-1128.0950499999999</v>
      </c>
      <c r="V21" s="474">
        <v>1223.0980199999997</v>
      </c>
      <c r="W21" s="274">
        <f>G21-V21</f>
        <v>-1057.1738699999996</v>
      </c>
    </row>
    <row r="22" spans="1:23">
      <c r="A22" s="1376"/>
      <c r="B22" s="1376"/>
      <c r="C22" s="1376"/>
      <c r="D22" s="256" t="s">
        <v>14604</v>
      </c>
      <c r="E22" s="829" t="s">
        <v>14620</v>
      </c>
      <c r="F22" s="478"/>
      <c r="G22" s="479">
        <f t="shared" si="0"/>
        <v>0</v>
      </c>
      <c r="H22" s="495"/>
      <c r="I22" s="496"/>
      <c r="J22" s="496"/>
      <c r="K22" s="496"/>
      <c r="L22" s="496"/>
      <c r="M22" s="496"/>
      <c r="N22" s="496"/>
      <c r="O22" s="496"/>
      <c r="P22" s="496"/>
      <c r="Q22" s="497"/>
      <c r="R22" s="497"/>
      <c r="S22" s="498"/>
      <c r="T22" s="474">
        <v>190</v>
      </c>
      <c r="U22" s="274">
        <f t="shared" si="1"/>
        <v>-190</v>
      </c>
      <c r="V22" s="474">
        <v>609.5</v>
      </c>
      <c r="W22" s="274">
        <f t="shared" ref="W22:W100" si="2">G22-V22</f>
        <v>-609.5</v>
      </c>
    </row>
    <row r="23" spans="1:23" ht="16.2" thickBot="1">
      <c r="A23" s="1377"/>
      <c r="B23" s="1377"/>
      <c r="C23" s="1377"/>
      <c r="D23" s="413" t="s">
        <v>14604</v>
      </c>
      <c r="E23" s="848" t="s">
        <v>14603</v>
      </c>
      <c r="F23" s="520">
        <v>4.7406899999999998</v>
      </c>
      <c r="G23" s="480">
        <f t="shared" si="0"/>
        <v>0</v>
      </c>
      <c r="H23" s="481">
        <f>F23*H22</f>
        <v>0</v>
      </c>
      <c r="I23" s="482">
        <f>F23*I22</f>
        <v>0</v>
      </c>
      <c r="J23" s="482">
        <f>F23*J22</f>
        <v>0</v>
      </c>
      <c r="K23" s="482">
        <f>F23*K22</f>
        <v>0</v>
      </c>
      <c r="L23" s="482">
        <f>F23*L22</f>
        <v>0</v>
      </c>
      <c r="M23" s="482">
        <f>F23*M22</f>
        <v>0</v>
      </c>
      <c r="N23" s="482">
        <f>F23*N22</f>
        <v>0</v>
      </c>
      <c r="O23" s="482">
        <f>F23*O22</f>
        <v>0</v>
      </c>
      <c r="P23" s="482">
        <f>F23*P22</f>
        <v>0</v>
      </c>
      <c r="Q23" s="483">
        <f>F23*Q22</f>
        <v>0</v>
      </c>
      <c r="R23" s="483">
        <f>F23*R22</f>
        <v>0</v>
      </c>
      <c r="S23" s="484">
        <f>F23*S22</f>
        <v>0</v>
      </c>
      <c r="T23" s="474">
        <v>768.32390000000009</v>
      </c>
      <c r="U23" s="274">
        <f t="shared" si="1"/>
        <v>-768.32390000000009</v>
      </c>
      <c r="V23" s="474">
        <v>2691.5366349999995</v>
      </c>
      <c r="W23" s="274">
        <f t="shared" si="2"/>
        <v>-2691.5366349999995</v>
      </c>
    </row>
    <row r="24" spans="1:23" ht="15.75" customHeight="1">
      <c r="A24" s="1393" t="s">
        <v>329</v>
      </c>
      <c r="B24" s="1393">
        <v>2</v>
      </c>
      <c r="C24" s="1393" t="s">
        <v>14621</v>
      </c>
      <c r="D24" s="173" t="s">
        <v>14602</v>
      </c>
      <c r="E24" s="831" t="s">
        <v>14620</v>
      </c>
      <c r="F24" s="472"/>
      <c r="G24" s="473">
        <f t="shared" si="0"/>
        <v>0</v>
      </c>
      <c r="H24" s="485"/>
      <c r="I24" s="486"/>
      <c r="J24" s="486"/>
      <c r="K24" s="486"/>
      <c r="L24" s="486"/>
      <c r="M24" s="486"/>
      <c r="N24" s="486"/>
      <c r="O24" s="486"/>
      <c r="P24" s="486"/>
      <c r="Q24" s="486"/>
      <c r="R24" s="486"/>
      <c r="S24" s="487"/>
      <c r="T24" s="474">
        <v>0</v>
      </c>
      <c r="U24" s="274">
        <f t="shared" si="1"/>
        <v>0</v>
      </c>
      <c r="V24" s="474">
        <v>0</v>
      </c>
      <c r="W24" s="274">
        <f t="shared" si="2"/>
        <v>0</v>
      </c>
    </row>
    <row r="25" spans="1:23">
      <c r="A25" s="1376"/>
      <c r="B25" s="1376"/>
      <c r="C25" s="1376"/>
      <c r="D25" s="398" t="s">
        <v>14602</v>
      </c>
      <c r="E25" s="834" t="s">
        <v>14603</v>
      </c>
      <c r="F25" s="519">
        <v>25.070810000000002</v>
      </c>
      <c r="G25" s="475">
        <f t="shared" si="0"/>
        <v>0</v>
      </c>
      <c r="H25" s="476">
        <f>F25*H24</f>
        <v>0</v>
      </c>
      <c r="I25" s="322">
        <f>F25*I24</f>
        <v>0</v>
      </c>
      <c r="J25" s="322">
        <f>F25*J24</f>
        <v>0</v>
      </c>
      <c r="K25" s="322">
        <f>F25*K24</f>
        <v>0</v>
      </c>
      <c r="L25" s="322">
        <f>F25*L24</f>
        <v>0</v>
      </c>
      <c r="M25" s="322">
        <f>F25*M24</f>
        <v>0</v>
      </c>
      <c r="N25" s="322">
        <f>F25*N24</f>
        <v>0</v>
      </c>
      <c r="O25" s="322">
        <f>F25*O24</f>
        <v>0</v>
      </c>
      <c r="P25" s="322">
        <f>F25*P24</f>
        <v>0</v>
      </c>
      <c r="Q25" s="323">
        <f>F25*Q24</f>
        <v>0</v>
      </c>
      <c r="R25" s="323">
        <f>F25*R24</f>
        <v>0</v>
      </c>
      <c r="S25" s="477">
        <f>F25*S24</f>
        <v>0</v>
      </c>
      <c r="T25" s="474">
        <v>0</v>
      </c>
      <c r="U25" s="274">
        <f t="shared" si="1"/>
        <v>0</v>
      </c>
      <c r="V25" s="474">
        <v>0</v>
      </c>
      <c r="W25" s="274">
        <f t="shared" si="2"/>
        <v>0</v>
      </c>
    </row>
    <row r="26" spans="1:23">
      <c r="A26" s="1376"/>
      <c r="B26" s="1376"/>
      <c r="C26" s="1376"/>
      <c r="D26" s="256" t="s">
        <v>14604</v>
      </c>
      <c r="E26" s="829" t="s">
        <v>14620</v>
      </c>
      <c r="F26" s="478"/>
      <c r="G26" s="479">
        <f t="shared" si="0"/>
        <v>0</v>
      </c>
      <c r="H26" s="488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489"/>
      <c r="T26" s="474">
        <v>0</v>
      </c>
      <c r="U26" s="274">
        <f t="shared" si="1"/>
        <v>0</v>
      </c>
      <c r="V26" s="474">
        <v>0</v>
      </c>
      <c r="W26" s="274">
        <f t="shared" si="2"/>
        <v>0</v>
      </c>
    </row>
    <row r="27" spans="1:23" ht="16.2" thickBot="1">
      <c r="A27" s="1377"/>
      <c r="B27" s="1377"/>
      <c r="C27" s="1377"/>
      <c r="D27" s="413" t="s">
        <v>14604</v>
      </c>
      <c r="E27" s="848" t="s">
        <v>14603</v>
      </c>
      <c r="F27" s="520">
        <v>25.070810000000002</v>
      </c>
      <c r="G27" s="480">
        <f t="shared" si="0"/>
        <v>0</v>
      </c>
      <c r="H27" s="490">
        <f>F27*H26</f>
        <v>0</v>
      </c>
      <c r="I27" s="491">
        <f>F27*I26</f>
        <v>0</v>
      </c>
      <c r="J27" s="491">
        <f>F27*J26</f>
        <v>0</v>
      </c>
      <c r="K27" s="491">
        <f>F27*K26</f>
        <v>0</v>
      </c>
      <c r="L27" s="491">
        <f>F27*L26</f>
        <v>0</v>
      </c>
      <c r="M27" s="491">
        <f>F27*M26</f>
        <v>0</v>
      </c>
      <c r="N27" s="491">
        <f>F27*N26</f>
        <v>0</v>
      </c>
      <c r="O27" s="491">
        <f>F27*O26</f>
        <v>0</v>
      </c>
      <c r="P27" s="491">
        <f>F27*P26</f>
        <v>0</v>
      </c>
      <c r="Q27" s="492">
        <f>F27*Q26</f>
        <v>0</v>
      </c>
      <c r="R27" s="492">
        <f>F27*R26</f>
        <v>0</v>
      </c>
      <c r="S27" s="493">
        <f>F27*S26</f>
        <v>0</v>
      </c>
      <c r="T27" s="474">
        <v>0</v>
      </c>
      <c r="U27" s="274">
        <f t="shared" si="1"/>
        <v>0</v>
      </c>
      <c r="V27" s="474">
        <v>0</v>
      </c>
      <c r="W27" s="274">
        <f t="shared" si="2"/>
        <v>0</v>
      </c>
    </row>
    <row r="28" spans="1:23" ht="15.75" customHeight="1">
      <c r="A28" s="1393" t="s">
        <v>329</v>
      </c>
      <c r="B28" s="1393">
        <v>3</v>
      </c>
      <c r="C28" s="1393" t="s">
        <v>14622</v>
      </c>
      <c r="D28" s="173" t="s">
        <v>14602</v>
      </c>
      <c r="E28" s="831" t="s">
        <v>14620</v>
      </c>
      <c r="F28" s="472"/>
      <c r="G28" s="473">
        <f t="shared" si="0"/>
        <v>0</v>
      </c>
      <c r="H28" s="485">
        <v>0</v>
      </c>
      <c r="I28" s="486">
        <v>0</v>
      </c>
      <c r="J28" s="486">
        <v>0</v>
      </c>
      <c r="K28" s="486">
        <v>0</v>
      </c>
      <c r="L28" s="486">
        <v>0</v>
      </c>
      <c r="M28" s="486">
        <v>0</v>
      </c>
      <c r="N28" s="486">
        <v>0</v>
      </c>
      <c r="O28" s="486">
        <v>0</v>
      </c>
      <c r="P28" s="486">
        <v>0</v>
      </c>
      <c r="Q28" s="486">
        <v>0</v>
      </c>
      <c r="R28" s="486">
        <v>0</v>
      </c>
      <c r="S28" s="487">
        <v>0</v>
      </c>
      <c r="T28" s="474">
        <v>0</v>
      </c>
      <c r="U28" s="274">
        <f t="shared" si="1"/>
        <v>0</v>
      </c>
      <c r="V28" s="474">
        <v>0</v>
      </c>
      <c r="W28" s="274">
        <f t="shared" si="2"/>
        <v>0</v>
      </c>
    </row>
    <row r="29" spans="1:23">
      <c r="A29" s="1376"/>
      <c r="B29" s="1376"/>
      <c r="C29" s="1376"/>
      <c r="D29" s="398" t="s">
        <v>14602</v>
      </c>
      <c r="E29" s="834" t="s">
        <v>14603</v>
      </c>
      <c r="F29" s="519">
        <v>39.213039999999999</v>
      </c>
      <c r="G29" s="475">
        <f t="shared" si="0"/>
        <v>0</v>
      </c>
      <c r="H29" s="476">
        <f>F29*H28</f>
        <v>0</v>
      </c>
      <c r="I29" s="322">
        <f>F29*I28</f>
        <v>0</v>
      </c>
      <c r="J29" s="322">
        <f>F29*J28</f>
        <v>0</v>
      </c>
      <c r="K29" s="322">
        <f>F29*K28</f>
        <v>0</v>
      </c>
      <c r="L29" s="322">
        <f>F29*L28</f>
        <v>0</v>
      </c>
      <c r="M29" s="322">
        <f>F29*M28</f>
        <v>0</v>
      </c>
      <c r="N29" s="322">
        <f>F29*N28</f>
        <v>0</v>
      </c>
      <c r="O29" s="322">
        <f>F29*O28</f>
        <v>0</v>
      </c>
      <c r="P29" s="322">
        <f>F29*P28</f>
        <v>0</v>
      </c>
      <c r="Q29" s="323">
        <f>F29*Q28</f>
        <v>0</v>
      </c>
      <c r="R29" s="323">
        <f>F29*R28</f>
        <v>0</v>
      </c>
      <c r="S29" s="477">
        <f>F29*S28</f>
        <v>0</v>
      </c>
      <c r="T29" s="474">
        <v>0</v>
      </c>
      <c r="U29" s="274">
        <f t="shared" si="1"/>
        <v>0</v>
      </c>
      <c r="V29" s="474">
        <v>0</v>
      </c>
      <c r="W29" s="274">
        <f t="shared" si="2"/>
        <v>0</v>
      </c>
    </row>
    <row r="30" spans="1:23">
      <c r="A30" s="1376"/>
      <c r="B30" s="1376"/>
      <c r="C30" s="1376"/>
      <c r="D30" s="256" t="s">
        <v>14604</v>
      </c>
      <c r="E30" s="829" t="s">
        <v>14620</v>
      </c>
      <c r="F30" s="478"/>
      <c r="G30" s="479">
        <f t="shared" si="0"/>
        <v>275</v>
      </c>
      <c r="H30" s="1210">
        <v>55</v>
      </c>
      <c r="I30" s="1187">
        <v>55</v>
      </c>
      <c r="J30" s="1187">
        <v>55</v>
      </c>
      <c r="K30" s="1187">
        <v>55</v>
      </c>
      <c r="L30" s="1187">
        <v>55</v>
      </c>
      <c r="M30" s="321"/>
      <c r="N30" s="1214"/>
      <c r="O30" s="321"/>
      <c r="P30" s="1214"/>
      <c r="Q30" s="188"/>
      <c r="R30" s="642"/>
      <c r="S30" s="645"/>
      <c r="T30" s="474">
        <v>0</v>
      </c>
      <c r="U30" s="274">
        <f t="shared" si="1"/>
        <v>275</v>
      </c>
      <c r="V30" s="474">
        <v>2</v>
      </c>
      <c r="W30" s="274">
        <f t="shared" si="2"/>
        <v>273</v>
      </c>
    </row>
    <row r="31" spans="1:23" ht="16.2" thickBot="1">
      <c r="A31" s="1377"/>
      <c r="B31" s="1377"/>
      <c r="C31" s="1377"/>
      <c r="D31" s="413" t="s">
        <v>14604</v>
      </c>
      <c r="E31" s="848" t="s">
        <v>14603</v>
      </c>
      <c r="F31" s="520">
        <v>39.213039999999999</v>
      </c>
      <c r="G31" s="480">
        <f t="shared" si="0"/>
        <v>10783.585999999999</v>
      </c>
      <c r="H31" s="1211">
        <f>F31*H30</f>
        <v>2156.7172</v>
      </c>
      <c r="I31" s="1186">
        <f>F31*I30</f>
        <v>2156.7172</v>
      </c>
      <c r="J31" s="1186">
        <f>F31*J30</f>
        <v>2156.7172</v>
      </c>
      <c r="K31" s="1186">
        <f>F31*K30</f>
        <v>2156.7172</v>
      </c>
      <c r="L31" s="1186">
        <f>F31*L30</f>
        <v>2156.7172</v>
      </c>
      <c r="M31" s="491">
        <f>F31*M30</f>
        <v>0</v>
      </c>
      <c r="N31" s="1212">
        <f>F31*N30</f>
        <v>0</v>
      </c>
      <c r="O31" s="491">
        <f>F31*O30</f>
        <v>0</v>
      </c>
      <c r="P31" s="1212">
        <f>F31*P30</f>
        <v>0</v>
      </c>
      <c r="Q31" s="492">
        <f>F31*Q30</f>
        <v>0</v>
      </c>
      <c r="R31" s="696">
        <f>F31*R30</f>
        <v>0</v>
      </c>
      <c r="S31" s="728">
        <f>F31*S30</f>
        <v>0</v>
      </c>
      <c r="T31" s="474">
        <v>0</v>
      </c>
      <c r="U31" s="274">
        <f t="shared" si="1"/>
        <v>10783.585999999999</v>
      </c>
      <c r="V31" s="474">
        <v>41.232399999999998</v>
      </c>
      <c r="W31" s="274">
        <f t="shared" si="2"/>
        <v>10742.353599999999</v>
      </c>
    </row>
    <row r="32" spans="1:23" ht="15.75" hidden="1" customHeight="1">
      <c r="A32" s="1393" t="s">
        <v>329</v>
      </c>
      <c r="B32" s="1393">
        <v>4</v>
      </c>
      <c r="C32" s="1393" t="s">
        <v>14623</v>
      </c>
      <c r="D32" s="173" t="s">
        <v>14602</v>
      </c>
      <c r="E32" s="831" t="s">
        <v>14589</v>
      </c>
      <c r="F32" s="472"/>
      <c r="G32" s="473">
        <f t="shared" si="0"/>
        <v>0</v>
      </c>
      <c r="H32" s="485">
        <v>0</v>
      </c>
      <c r="I32" s="486">
        <v>0</v>
      </c>
      <c r="J32" s="486">
        <v>0</v>
      </c>
      <c r="K32" s="486">
        <v>0</v>
      </c>
      <c r="L32" s="486">
        <v>0</v>
      </c>
      <c r="M32" s="486">
        <v>0</v>
      </c>
      <c r="N32" s="486">
        <v>0</v>
      </c>
      <c r="O32" s="486">
        <v>0</v>
      </c>
      <c r="P32" s="486">
        <v>0</v>
      </c>
      <c r="Q32" s="192">
        <v>0</v>
      </c>
      <c r="R32" s="192"/>
      <c r="S32" s="494">
        <v>0</v>
      </c>
      <c r="T32" s="474">
        <v>0</v>
      </c>
      <c r="U32" s="274">
        <f t="shared" si="1"/>
        <v>0</v>
      </c>
      <c r="V32" s="474">
        <v>0</v>
      </c>
      <c r="W32" s="274">
        <f t="shared" si="2"/>
        <v>0</v>
      </c>
    </row>
    <row r="33" spans="1:23" hidden="1">
      <c r="A33" s="1376"/>
      <c r="B33" s="1376"/>
      <c r="C33" s="1376"/>
      <c r="D33" s="398" t="s">
        <v>14602</v>
      </c>
      <c r="E33" s="834" t="s">
        <v>14603</v>
      </c>
      <c r="F33" s="654">
        <v>172.76023000000001</v>
      </c>
      <c r="G33" s="475">
        <f t="shared" si="0"/>
        <v>0</v>
      </c>
      <c r="H33" s="476">
        <f>F33*H32</f>
        <v>0</v>
      </c>
      <c r="I33" s="322">
        <f>F33*I32</f>
        <v>0</v>
      </c>
      <c r="J33" s="322">
        <f>F33*J32</f>
        <v>0</v>
      </c>
      <c r="K33" s="322">
        <f>F33*K32</f>
        <v>0</v>
      </c>
      <c r="L33" s="322">
        <f>F33*L32</f>
        <v>0</v>
      </c>
      <c r="M33" s="322">
        <f>F33*M32</f>
        <v>0</v>
      </c>
      <c r="N33" s="322">
        <f>F33*N32</f>
        <v>0</v>
      </c>
      <c r="O33" s="322">
        <f>F33*O32</f>
        <v>0</v>
      </c>
      <c r="P33" s="322">
        <f>F33*P32</f>
        <v>0</v>
      </c>
      <c r="Q33" s="323">
        <f>F33*Q32</f>
        <v>0</v>
      </c>
      <c r="R33" s="323"/>
      <c r="S33" s="477">
        <f>F33*S32</f>
        <v>0</v>
      </c>
      <c r="T33" s="474">
        <v>0</v>
      </c>
      <c r="U33" s="274">
        <f t="shared" si="1"/>
        <v>0</v>
      </c>
      <c r="V33" s="474">
        <v>0</v>
      </c>
      <c r="W33" s="274">
        <f t="shared" si="2"/>
        <v>0</v>
      </c>
    </row>
    <row r="34" spans="1:23" hidden="1">
      <c r="A34" s="1376"/>
      <c r="B34" s="1376"/>
      <c r="C34" s="1376"/>
      <c r="D34" s="256" t="s">
        <v>14604</v>
      </c>
      <c r="E34" s="829" t="s">
        <v>14589</v>
      </c>
      <c r="F34" s="478"/>
      <c r="G34" s="479">
        <f t="shared" si="0"/>
        <v>0</v>
      </c>
      <c r="H34" s="495">
        <v>0</v>
      </c>
      <c r="I34" s="496">
        <v>0</v>
      </c>
      <c r="J34" s="496"/>
      <c r="K34" s="496">
        <v>0</v>
      </c>
      <c r="L34" s="496"/>
      <c r="M34" s="496"/>
      <c r="N34" s="496"/>
      <c r="O34" s="496">
        <v>0</v>
      </c>
      <c r="P34" s="496"/>
      <c r="Q34" s="497"/>
      <c r="R34" s="497">
        <v>0</v>
      </c>
      <c r="S34" s="498"/>
      <c r="T34" s="474">
        <v>0</v>
      </c>
      <c r="U34" s="274">
        <f t="shared" si="1"/>
        <v>0</v>
      </c>
      <c r="V34" s="474">
        <v>2.2146161764197698</v>
      </c>
      <c r="W34" s="274">
        <f t="shared" si="2"/>
        <v>-2.2146161764197698</v>
      </c>
    </row>
    <row r="35" spans="1:23" ht="16.2" hidden="1" thickBot="1">
      <c r="A35" s="1377"/>
      <c r="B35" s="1377"/>
      <c r="C35" s="1377"/>
      <c r="D35" s="413" t="s">
        <v>14604</v>
      </c>
      <c r="E35" s="848" t="s">
        <v>14603</v>
      </c>
      <c r="F35" s="520">
        <v>172.76023000000001</v>
      </c>
      <c r="G35" s="480">
        <f t="shared" si="0"/>
        <v>0</v>
      </c>
      <c r="H35" s="490">
        <f>F35*H34</f>
        <v>0</v>
      </c>
      <c r="I35" s="491">
        <f>F35*I34</f>
        <v>0</v>
      </c>
      <c r="J35" s="491">
        <f>F35*J34</f>
        <v>0</v>
      </c>
      <c r="K35" s="491">
        <f>F35*K34</f>
        <v>0</v>
      </c>
      <c r="L35" s="491">
        <f>F35*L34</f>
        <v>0</v>
      </c>
      <c r="M35" s="491">
        <f>F35*M34</f>
        <v>0</v>
      </c>
      <c r="N35" s="491"/>
      <c r="O35" s="491">
        <f>F35*O34</f>
        <v>0</v>
      </c>
      <c r="P35" s="491">
        <f>F35*P34</f>
        <v>0</v>
      </c>
      <c r="Q35" s="492">
        <f>F35*Q34</f>
        <v>0</v>
      </c>
      <c r="R35" s="492">
        <f>F35*R34</f>
        <v>0</v>
      </c>
      <c r="S35" s="493">
        <f>F35*S34</f>
        <v>0</v>
      </c>
      <c r="T35" s="474">
        <v>0</v>
      </c>
      <c r="U35" s="274">
        <f t="shared" si="1"/>
        <v>0</v>
      </c>
      <c r="V35" s="474">
        <v>382.5976</v>
      </c>
      <c r="W35" s="274">
        <f t="shared" si="2"/>
        <v>-382.5976</v>
      </c>
    </row>
    <row r="36" spans="1:23" ht="15.75" hidden="1" customHeight="1">
      <c r="A36" s="1393" t="s">
        <v>329</v>
      </c>
      <c r="B36" s="1393">
        <v>5</v>
      </c>
      <c r="C36" s="1393" t="s">
        <v>14624</v>
      </c>
      <c r="D36" s="173" t="s">
        <v>14602</v>
      </c>
      <c r="E36" s="831" t="s">
        <v>14589</v>
      </c>
      <c r="F36" s="472"/>
      <c r="G36" s="473">
        <f t="shared" si="0"/>
        <v>0</v>
      </c>
      <c r="H36" s="485">
        <v>0</v>
      </c>
      <c r="I36" s="486">
        <v>0</v>
      </c>
      <c r="J36" s="486">
        <v>0</v>
      </c>
      <c r="K36" s="486">
        <v>0</v>
      </c>
      <c r="L36" s="486">
        <v>0</v>
      </c>
      <c r="M36" s="486">
        <v>0</v>
      </c>
      <c r="N36" s="486">
        <v>0</v>
      </c>
      <c r="O36" s="486">
        <v>0</v>
      </c>
      <c r="P36" s="486">
        <v>0</v>
      </c>
      <c r="Q36" s="192">
        <v>0</v>
      </c>
      <c r="R36" s="192">
        <v>0</v>
      </c>
      <c r="S36" s="494">
        <v>0</v>
      </c>
      <c r="T36" s="474">
        <v>2</v>
      </c>
      <c r="U36" s="274">
        <f t="shared" si="1"/>
        <v>-2</v>
      </c>
      <c r="V36" s="474">
        <v>2</v>
      </c>
      <c r="W36" s="274">
        <f t="shared" si="2"/>
        <v>-2</v>
      </c>
    </row>
    <row r="37" spans="1:23" hidden="1">
      <c r="A37" s="1376"/>
      <c r="B37" s="1376"/>
      <c r="C37" s="1376"/>
      <c r="D37" s="398" t="s">
        <v>14602</v>
      </c>
      <c r="E37" s="834" t="s">
        <v>14603</v>
      </c>
      <c r="F37" s="519">
        <v>526.7056</v>
      </c>
      <c r="G37" s="475">
        <f t="shared" si="0"/>
        <v>0</v>
      </c>
      <c r="H37" s="476">
        <f>F37*H36</f>
        <v>0</v>
      </c>
      <c r="I37" s="322">
        <f>F37*I36</f>
        <v>0</v>
      </c>
      <c r="J37" s="322">
        <f>F37*J36</f>
        <v>0</v>
      </c>
      <c r="K37" s="322">
        <f>F37*K36</f>
        <v>0</v>
      </c>
      <c r="L37" s="322">
        <f>F37*L36</f>
        <v>0</v>
      </c>
      <c r="M37" s="322">
        <f>F37*M36</f>
        <v>0</v>
      </c>
      <c r="N37" s="322">
        <f>F37*N36</f>
        <v>0</v>
      </c>
      <c r="O37" s="322">
        <f>F37*O36</f>
        <v>0</v>
      </c>
      <c r="P37" s="322">
        <f>F37*P36</f>
        <v>0</v>
      </c>
      <c r="Q37" s="323">
        <f>F37*Q36</f>
        <v>0</v>
      </c>
      <c r="R37" s="323">
        <f>F37*R36</f>
        <v>0</v>
      </c>
      <c r="S37" s="477">
        <f>F37*S36</f>
        <v>0</v>
      </c>
      <c r="T37" s="474">
        <v>1028.24306</v>
      </c>
      <c r="U37" s="274">
        <f t="shared" si="1"/>
        <v>-1028.24306</v>
      </c>
      <c r="V37" s="474">
        <v>1053.4112</v>
      </c>
      <c r="W37" s="274">
        <f t="shared" si="2"/>
        <v>-1053.4112</v>
      </c>
    </row>
    <row r="38" spans="1:23" hidden="1">
      <c r="A38" s="1376"/>
      <c r="B38" s="1376"/>
      <c r="C38" s="1376"/>
      <c r="D38" s="256" t="s">
        <v>14604</v>
      </c>
      <c r="E38" s="829" t="s">
        <v>14589</v>
      </c>
      <c r="F38" s="478"/>
      <c r="G38" s="479">
        <f t="shared" si="0"/>
        <v>0</v>
      </c>
      <c r="H38" s="495"/>
      <c r="I38" s="496"/>
      <c r="J38" s="496"/>
      <c r="K38" s="496"/>
      <c r="L38" s="496"/>
      <c r="M38" s="496"/>
      <c r="N38" s="496"/>
      <c r="O38" s="496"/>
      <c r="P38" s="496"/>
      <c r="Q38" s="497"/>
      <c r="R38" s="497"/>
      <c r="S38" s="498"/>
      <c r="T38" s="474">
        <v>0</v>
      </c>
      <c r="U38" s="274">
        <f t="shared" si="1"/>
        <v>0</v>
      </c>
      <c r="V38" s="474">
        <v>2.4418959471856763</v>
      </c>
      <c r="W38" s="274">
        <f t="shared" si="2"/>
        <v>-2.4418959471856763</v>
      </c>
    </row>
    <row r="39" spans="1:23" ht="16.2" hidden="1" thickBot="1">
      <c r="A39" s="1377"/>
      <c r="B39" s="1377"/>
      <c r="C39" s="1377"/>
      <c r="D39" s="413" t="s">
        <v>14604</v>
      </c>
      <c r="E39" s="848" t="s">
        <v>14603</v>
      </c>
      <c r="F39" s="520">
        <v>526.7056</v>
      </c>
      <c r="G39" s="480">
        <f t="shared" si="0"/>
        <v>0</v>
      </c>
      <c r="H39" s="490">
        <f>F39*H38</f>
        <v>0</v>
      </c>
      <c r="I39" s="491"/>
      <c r="J39" s="491">
        <f>F39*J38</f>
        <v>0</v>
      </c>
      <c r="K39" s="491">
        <f>F39*K38</f>
        <v>0</v>
      </c>
      <c r="L39" s="491">
        <f>F39*L38</f>
        <v>0</v>
      </c>
      <c r="M39" s="491">
        <f>F39*M38</f>
        <v>0</v>
      </c>
      <c r="N39" s="491">
        <f>F39*N38</f>
        <v>0</v>
      </c>
      <c r="O39" s="491"/>
      <c r="P39" s="491">
        <f>F39*P38</f>
        <v>0</v>
      </c>
      <c r="Q39" s="492">
        <f>F39*Q38</f>
        <v>0</v>
      </c>
      <c r="R39" s="492"/>
      <c r="S39" s="493">
        <f>F39*S38</f>
        <v>0</v>
      </c>
      <c r="T39" s="474">
        <v>0</v>
      </c>
      <c r="U39" s="274">
        <f t="shared" si="1"/>
        <v>0</v>
      </c>
      <c r="V39" s="474">
        <v>1286.1602700000001</v>
      </c>
      <c r="W39" s="274">
        <f t="shared" si="2"/>
        <v>-1286.1602700000001</v>
      </c>
    </row>
    <row r="40" spans="1:23" ht="15.75" customHeight="1">
      <c r="A40" s="1393" t="s">
        <v>329</v>
      </c>
      <c r="B40" s="1393">
        <v>4</v>
      </c>
      <c r="C40" s="1393" t="s">
        <v>14625</v>
      </c>
      <c r="D40" s="173" t="s">
        <v>14602</v>
      </c>
      <c r="E40" s="831" t="s">
        <v>14589</v>
      </c>
      <c r="F40" s="472"/>
      <c r="G40" s="473">
        <f t="shared" si="0"/>
        <v>6</v>
      </c>
      <c r="H40" s="485"/>
      <c r="I40" s="486"/>
      <c r="J40" s="486"/>
      <c r="K40" s="486"/>
      <c r="L40" s="486"/>
      <c r="M40" s="486"/>
      <c r="N40" s="1189">
        <v>1</v>
      </c>
      <c r="O40" s="1189">
        <v>1</v>
      </c>
      <c r="P40" s="1189">
        <v>1</v>
      </c>
      <c r="Q40" s="1078">
        <v>1</v>
      </c>
      <c r="R40" s="1078">
        <v>1</v>
      </c>
      <c r="S40" s="1079">
        <v>1</v>
      </c>
      <c r="T40" s="474">
        <v>18</v>
      </c>
      <c r="U40" s="274">
        <f t="shared" si="1"/>
        <v>-12</v>
      </c>
      <c r="V40" s="474">
        <v>11.379600775114083</v>
      </c>
      <c r="W40" s="274">
        <f t="shared" si="2"/>
        <v>-5.3796007751140831</v>
      </c>
    </row>
    <row r="41" spans="1:23">
      <c r="A41" s="1376"/>
      <c r="B41" s="1376"/>
      <c r="C41" s="1376"/>
      <c r="D41" s="398" t="s">
        <v>14602</v>
      </c>
      <c r="E41" s="834" t="s">
        <v>14603</v>
      </c>
      <c r="F41" s="519">
        <v>135.54417999999998</v>
      </c>
      <c r="G41" s="475">
        <f t="shared" si="0"/>
        <v>813.2650799999999</v>
      </c>
      <c r="H41" s="476">
        <f>F41*H40</f>
        <v>0</v>
      </c>
      <c r="I41" s="322">
        <f>F41*I40</f>
        <v>0</v>
      </c>
      <c r="J41" s="322">
        <f>F41*J40</f>
        <v>0</v>
      </c>
      <c r="K41" s="322">
        <f>F41*K40</f>
        <v>0</v>
      </c>
      <c r="L41" s="322">
        <f>F41*L40</f>
        <v>0</v>
      </c>
      <c r="M41" s="322">
        <f>F41*M40</f>
        <v>0</v>
      </c>
      <c r="N41" s="1188">
        <f>F41*N40</f>
        <v>135.54417999999998</v>
      </c>
      <c r="O41" s="1188">
        <f>F41*O40</f>
        <v>135.54417999999998</v>
      </c>
      <c r="P41" s="1188">
        <f>F41*P40</f>
        <v>135.54417999999998</v>
      </c>
      <c r="Q41" s="1065">
        <f>F41*Q40</f>
        <v>135.54417999999998</v>
      </c>
      <c r="R41" s="1065">
        <f>F41*R40</f>
        <v>135.54417999999998</v>
      </c>
      <c r="S41" s="1125">
        <f>F41*S40</f>
        <v>135.54417999999998</v>
      </c>
      <c r="T41" s="474">
        <v>1780.05474</v>
      </c>
      <c r="U41" s="274">
        <f t="shared" si="1"/>
        <v>-966.78966000000014</v>
      </c>
      <c r="V41" s="474">
        <v>1481.3171499999999</v>
      </c>
      <c r="W41" s="274">
        <f t="shared" si="2"/>
        <v>-668.05206999999996</v>
      </c>
    </row>
    <row r="42" spans="1:23">
      <c r="A42" s="1376"/>
      <c r="B42" s="1376"/>
      <c r="C42" s="1376"/>
      <c r="D42" s="256" t="s">
        <v>14604</v>
      </c>
      <c r="E42" s="829" t="s">
        <v>14589</v>
      </c>
      <c r="F42" s="478"/>
      <c r="G42" s="479">
        <f t="shared" si="0"/>
        <v>7</v>
      </c>
      <c r="H42" s="1213">
        <v>1</v>
      </c>
      <c r="I42" s="1185">
        <v>1</v>
      </c>
      <c r="J42" s="1185">
        <v>1</v>
      </c>
      <c r="K42" s="1185">
        <v>1</v>
      </c>
      <c r="L42" s="1185">
        <v>1</v>
      </c>
      <c r="M42" s="1185">
        <v>1</v>
      </c>
      <c r="N42" s="1185">
        <v>1</v>
      </c>
      <c r="O42" s="496"/>
      <c r="P42" s="496"/>
      <c r="Q42" s="497"/>
      <c r="R42" s="497"/>
      <c r="S42" s="498"/>
      <c r="T42" s="474">
        <v>16</v>
      </c>
      <c r="U42" s="274">
        <f t="shared" si="1"/>
        <v>-9</v>
      </c>
      <c r="V42" s="474">
        <v>16.009768589012211</v>
      </c>
      <c r="W42" s="274">
        <f t="shared" si="2"/>
        <v>-9.0097685890122108</v>
      </c>
    </row>
    <row r="43" spans="1:23" ht="16.2" thickBot="1">
      <c r="A43" s="1377"/>
      <c r="B43" s="1377"/>
      <c r="C43" s="1377"/>
      <c r="D43" s="413" t="s">
        <v>14604</v>
      </c>
      <c r="E43" s="848" t="s">
        <v>14603</v>
      </c>
      <c r="F43" s="520">
        <v>135.54417999999998</v>
      </c>
      <c r="G43" s="480">
        <f t="shared" si="0"/>
        <v>948.80925999999988</v>
      </c>
      <c r="H43" s="1211">
        <f>F43*H42</f>
        <v>135.54417999999998</v>
      </c>
      <c r="I43" s="1186">
        <f>F43*I42</f>
        <v>135.54417999999998</v>
      </c>
      <c r="J43" s="1186">
        <f>F43*J42</f>
        <v>135.54417999999998</v>
      </c>
      <c r="K43" s="1186">
        <f>F43*K42</f>
        <v>135.54417999999998</v>
      </c>
      <c r="L43" s="1186">
        <f>F43*L42</f>
        <v>135.54417999999998</v>
      </c>
      <c r="M43" s="1186">
        <f>F43*M42</f>
        <v>135.54417999999998</v>
      </c>
      <c r="N43" s="1186">
        <f>F43*N42</f>
        <v>135.54417999999998</v>
      </c>
      <c r="O43" s="491">
        <f>F43*O42</f>
        <v>0</v>
      </c>
      <c r="P43" s="491">
        <f>F43*P42</f>
        <v>0</v>
      </c>
      <c r="Q43" s="492">
        <f>F43*Q42</f>
        <v>0</v>
      </c>
      <c r="R43" s="492">
        <f>F43*R42</f>
        <v>0</v>
      </c>
      <c r="S43" s="493">
        <f>F43*S42</f>
        <v>0</v>
      </c>
      <c r="T43" s="474">
        <v>1582.27088</v>
      </c>
      <c r="U43" s="274">
        <f t="shared" si="1"/>
        <v>-633.46162000000015</v>
      </c>
      <c r="V43" s="474">
        <v>1963.1857999999993</v>
      </c>
      <c r="W43" s="274">
        <f t="shared" si="2"/>
        <v>-1014.3765399999994</v>
      </c>
    </row>
    <row r="44" spans="1:23" ht="15.75" hidden="1" customHeight="1">
      <c r="A44" s="1393" t="s">
        <v>329</v>
      </c>
      <c r="B44" s="1393">
        <v>7</v>
      </c>
      <c r="C44" s="1393" t="s">
        <v>14626</v>
      </c>
      <c r="D44" s="499" t="s">
        <v>14602</v>
      </c>
      <c r="E44" s="831" t="s">
        <v>14589</v>
      </c>
      <c r="F44" s="262"/>
      <c r="G44" s="500">
        <f t="shared" si="0"/>
        <v>0</v>
      </c>
      <c r="H44" s="485">
        <v>0</v>
      </c>
      <c r="I44" s="486">
        <v>0</v>
      </c>
      <c r="J44" s="486">
        <v>0</v>
      </c>
      <c r="K44" s="486">
        <v>0</v>
      </c>
      <c r="L44" s="486">
        <v>0</v>
      </c>
      <c r="M44" s="486">
        <v>0</v>
      </c>
      <c r="N44" s="486">
        <v>0</v>
      </c>
      <c r="O44" s="486">
        <v>0</v>
      </c>
      <c r="P44" s="486">
        <v>0</v>
      </c>
      <c r="Q44" s="192">
        <v>0</v>
      </c>
      <c r="R44" s="192">
        <v>0</v>
      </c>
      <c r="S44" s="494">
        <v>0</v>
      </c>
      <c r="T44" s="474">
        <v>0</v>
      </c>
      <c r="U44" s="274">
        <f t="shared" si="1"/>
        <v>0</v>
      </c>
      <c r="V44" s="474">
        <v>0</v>
      </c>
      <c r="W44" s="274">
        <f t="shared" si="2"/>
        <v>0</v>
      </c>
    </row>
    <row r="45" spans="1:23" hidden="1">
      <c r="A45" s="1376"/>
      <c r="B45" s="1376"/>
      <c r="C45" s="1376"/>
      <c r="D45" s="276" t="s">
        <v>14602</v>
      </c>
      <c r="E45" s="834" t="s">
        <v>14603</v>
      </c>
      <c r="F45" s="327">
        <v>93.364159999999998</v>
      </c>
      <c r="G45" s="501">
        <f t="shared" si="0"/>
        <v>0</v>
      </c>
      <c r="H45" s="476">
        <f>F45*H44</f>
        <v>0</v>
      </c>
      <c r="I45" s="322">
        <f>F45*I44</f>
        <v>0</v>
      </c>
      <c r="J45" s="322">
        <f>F45*J44</f>
        <v>0</v>
      </c>
      <c r="K45" s="322">
        <f>F45*K44</f>
        <v>0</v>
      </c>
      <c r="L45" s="322">
        <f>F45*L44</f>
        <v>0</v>
      </c>
      <c r="M45" s="322">
        <f>F45*M44</f>
        <v>0</v>
      </c>
      <c r="N45" s="322">
        <f>F45*N44</f>
        <v>0</v>
      </c>
      <c r="O45" s="322">
        <f>F45*O44</f>
        <v>0</v>
      </c>
      <c r="P45" s="322">
        <f>F45*P44</f>
        <v>0</v>
      </c>
      <c r="Q45" s="323">
        <f>F45*Q44</f>
        <v>0</v>
      </c>
      <c r="R45" s="323">
        <f>F45*R44</f>
        <v>0</v>
      </c>
      <c r="S45" s="477">
        <f>F45*S44</f>
        <v>0</v>
      </c>
      <c r="T45" s="474">
        <v>0</v>
      </c>
      <c r="U45" s="274">
        <f t="shared" si="1"/>
        <v>0</v>
      </c>
      <c r="V45" s="474">
        <v>0</v>
      </c>
      <c r="W45" s="274">
        <f t="shared" si="2"/>
        <v>0</v>
      </c>
    </row>
    <row r="46" spans="1:23" ht="19.5" hidden="1" customHeight="1">
      <c r="A46" s="1376"/>
      <c r="B46" s="1376"/>
      <c r="C46" s="1376"/>
      <c r="D46" s="502" t="s">
        <v>14604</v>
      </c>
      <c r="E46" s="829" t="s">
        <v>14589</v>
      </c>
      <c r="F46" s="264"/>
      <c r="G46" s="503">
        <f t="shared" si="0"/>
        <v>0</v>
      </c>
      <c r="H46" s="488">
        <v>0</v>
      </c>
      <c r="I46" s="321">
        <v>0</v>
      </c>
      <c r="J46" s="321">
        <v>0</v>
      </c>
      <c r="K46" s="321">
        <v>0</v>
      </c>
      <c r="L46" s="321">
        <v>0</v>
      </c>
      <c r="M46" s="321">
        <v>0</v>
      </c>
      <c r="N46" s="321">
        <v>0</v>
      </c>
      <c r="O46" s="321">
        <v>0</v>
      </c>
      <c r="P46" s="321">
        <v>0</v>
      </c>
      <c r="Q46" s="188">
        <v>0</v>
      </c>
      <c r="R46" s="188">
        <v>0</v>
      </c>
      <c r="S46" s="206">
        <v>0</v>
      </c>
      <c r="T46" s="474">
        <v>0</v>
      </c>
      <c r="U46" s="274">
        <f t="shared" si="1"/>
        <v>0</v>
      </c>
      <c r="V46" s="474">
        <v>0</v>
      </c>
      <c r="W46" s="274">
        <f t="shared" si="2"/>
        <v>0</v>
      </c>
    </row>
    <row r="47" spans="1:23" ht="33" hidden="1" customHeight="1" thickBot="1">
      <c r="A47" s="1377"/>
      <c r="B47" s="1377"/>
      <c r="C47" s="1377"/>
      <c r="D47" s="278" t="s">
        <v>14604</v>
      </c>
      <c r="E47" s="848" t="s">
        <v>14603</v>
      </c>
      <c r="F47" s="504">
        <v>93.364159999999998</v>
      </c>
      <c r="G47" s="505">
        <f t="shared" si="0"/>
        <v>0</v>
      </c>
      <c r="H47" s="481">
        <f>F47*H46</f>
        <v>0</v>
      </c>
      <c r="I47" s="482">
        <f>F47*I46</f>
        <v>0</v>
      </c>
      <c r="J47" s="482">
        <f>F47*J46</f>
        <v>0</v>
      </c>
      <c r="K47" s="482">
        <f>F47*K46</f>
        <v>0</v>
      </c>
      <c r="L47" s="482">
        <f>F47*L46</f>
        <v>0</v>
      </c>
      <c r="M47" s="482">
        <f>F47*M46</f>
        <v>0</v>
      </c>
      <c r="N47" s="482">
        <f>F47*N46</f>
        <v>0</v>
      </c>
      <c r="O47" s="482">
        <f>F47*O46</f>
        <v>0</v>
      </c>
      <c r="P47" s="482">
        <f>F47*P46</f>
        <v>0</v>
      </c>
      <c r="Q47" s="483">
        <f>F47*Q46</f>
        <v>0</v>
      </c>
      <c r="R47" s="483">
        <f>F47*R46</f>
        <v>0</v>
      </c>
      <c r="S47" s="484">
        <f>F47*S46</f>
        <v>0</v>
      </c>
      <c r="T47" s="474">
        <v>0</v>
      </c>
      <c r="U47" s="274">
        <f t="shared" si="1"/>
        <v>0</v>
      </c>
      <c r="V47" s="474">
        <v>0</v>
      </c>
      <c r="W47" s="274">
        <f t="shared" si="2"/>
        <v>0</v>
      </c>
    </row>
    <row r="48" spans="1:23" ht="15.75" hidden="1" customHeight="1">
      <c r="A48" s="1393" t="s">
        <v>329</v>
      </c>
      <c r="B48" s="1393">
        <v>8</v>
      </c>
      <c r="C48" s="1393" t="s">
        <v>14627</v>
      </c>
      <c r="D48" s="173" t="s">
        <v>14602</v>
      </c>
      <c r="E48" s="831" t="s">
        <v>14589</v>
      </c>
      <c r="F48" s="472"/>
      <c r="G48" s="473">
        <f t="shared" si="0"/>
        <v>0</v>
      </c>
      <c r="H48" s="485"/>
      <c r="I48" s="486"/>
      <c r="J48" s="486"/>
      <c r="K48" s="486"/>
      <c r="L48" s="486"/>
      <c r="M48" s="486"/>
      <c r="N48" s="486"/>
      <c r="O48" s="486"/>
      <c r="P48" s="486"/>
      <c r="Q48" s="486"/>
      <c r="R48" s="486"/>
      <c r="S48" s="487"/>
      <c r="T48" s="474">
        <v>4</v>
      </c>
      <c r="U48" s="274">
        <f t="shared" si="1"/>
        <v>-4</v>
      </c>
      <c r="V48" s="474">
        <v>20.856775553526962</v>
      </c>
      <c r="W48" s="274">
        <f t="shared" si="2"/>
        <v>-20.856775553526962</v>
      </c>
    </row>
    <row r="49" spans="1:23" ht="16.2" hidden="1" thickBot="1">
      <c r="A49" s="1376"/>
      <c r="B49" s="1376"/>
      <c r="C49" s="1376"/>
      <c r="D49" s="398" t="s">
        <v>14602</v>
      </c>
      <c r="E49" s="834" t="s">
        <v>14603</v>
      </c>
      <c r="F49" s="520">
        <v>176.47022000000001</v>
      </c>
      <c r="G49" s="475">
        <f t="shared" si="0"/>
        <v>0</v>
      </c>
      <c r="H49" s="476">
        <f>F49*H48</f>
        <v>0</v>
      </c>
      <c r="I49" s="322">
        <f>F49*I48</f>
        <v>0</v>
      </c>
      <c r="J49" s="322">
        <f>F49*J48</f>
        <v>0</v>
      </c>
      <c r="K49" s="322">
        <f>F49*K48</f>
        <v>0</v>
      </c>
      <c r="L49" s="322">
        <f>F49*L48</f>
        <v>0</v>
      </c>
      <c r="M49" s="322">
        <f>F49*M48</f>
        <v>0</v>
      </c>
      <c r="N49" s="322">
        <f>F49*N48</f>
        <v>0</v>
      </c>
      <c r="O49" s="322">
        <f>F49*O48</f>
        <v>0</v>
      </c>
      <c r="P49" s="322">
        <f>F49*P48</f>
        <v>0</v>
      </c>
      <c r="Q49" s="323">
        <f>F49*Q48</f>
        <v>0</v>
      </c>
      <c r="R49" s="323">
        <f>F49*R48</f>
        <v>0</v>
      </c>
      <c r="S49" s="477">
        <f>F49*S48</f>
        <v>0</v>
      </c>
      <c r="T49" s="474">
        <v>505.70544000000001</v>
      </c>
      <c r="U49" s="274">
        <f t="shared" si="1"/>
        <v>-505.70544000000001</v>
      </c>
      <c r="V49" s="474">
        <v>3091.6947952406035</v>
      </c>
      <c r="W49" s="274">
        <f t="shared" si="2"/>
        <v>-3091.6947952406035</v>
      </c>
    </row>
    <row r="50" spans="1:23" hidden="1">
      <c r="A50" s="1376"/>
      <c r="B50" s="1376"/>
      <c r="C50" s="1376"/>
      <c r="D50" s="256" t="s">
        <v>14604</v>
      </c>
      <c r="E50" s="829" t="s">
        <v>14589</v>
      </c>
      <c r="F50" s="478"/>
      <c r="G50" s="479">
        <f t="shared" si="0"/>
        <v>0</v>
      </c>
      <c r="H50" s="488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489"/>
      <c r="T50" s="474">
        <v>52</v>
      </c>
      <c r="U50" s="274">
        <f t="shared" si="1"/>
        <v>-52</v>
      </c>
      <c r="V50" s="474">
        <v>35.821419691292228</v>
      </c>
      <c r="W50" s="274">
        <f t="shared" si="2"/>
        <v>-35.821419691292228</v>
      </c>
    </row>
    <row r="51" spans="1:23" ht="16.2" hidden="1" thickBot="1">
      <c r="A51" s="1377"/>
      <c r="B51" s="1377"/>
      <c r="C51" s="1377"/>
      <c r="D51" s="413" t="s">
        <v>14604</v>
      </c>
      <c r="E51" s="848" t="s">
        <v>14603</v>
      </c>
      <c r="F51" s="520">
        <v>176.47022000000001</v>
      </c>
      <c r="G51" s="480">
        <f t="shared" si="0"/>
        <v>0</v>
      </c>
      <c r="H51" s="490">
        <f>F51*H50</f>
        <v>0</v>
      </c>
      <c r="I51" s="491">
        <f>F51*I50</f>
        <v>0</v>
      </c>
      <c r="J51" s="491">
        <f>F51*J50</f>
        <v>0</v>
      </c>
      <c r="K51" s="491">
        <f>F51*K50</f>
        <v>0</v>
      </c>
      <c r="L51" s="491">
        <f>F51*L50</f>
        <v>0</v>
      </c>
      <c r="M51" s="491">
        <f>F51*M50</f>
        <v>0</v>
      </c>
      <c r="N51" s="491">
        <f>F51*N50</f>
        <v>0</v>
      </c>
      <c r="O51" s="491">
        <f>F51*O50</f>
        <v>0</v>
      </c>
      <c r="P51" s="491">
        <f>F51*P50</f>
        <v>0</v>
      </c>
      <c r="Q51" s="492">
        <f>F51*Q50</f>
        <v>0</v>
      </c>
      <c r="R51" s="492">
        <f>F51*R50</f>
        <v>0</v>
      </c>
      <c r="S51" s="493">
        <f>F51*S50</f>
        <v>0</v>
      </c>
      <c r="T51" s="474">
        <v>6574.1707200000001</v>
      </c>
      <c r="U51" s="274">
        <f t="shared" si="1"/>
        <v>-6574.1707200000001</v>
      </c>
      <c r="V51" s="474">
        <v>5779.8681799999995</v>
      </c>
      <c r="W51" s="274">
        <f t="shared" si="2"/>
        <v>-5779.8681799999995</v>
      </c>
    </row>
    <row r="52" spans="1:23" ht="15.75" customHeight="1">
      <c r="A52" s="1393" t="s">
        <v>329</v>
      </c>
      <c r="B52" s="1393">
        <v>5</v>
      </c>
      <c r="C52" s="1393" t="s">
        <v>77888</v>
      </c>
      <c r="D52" s="173" t="s">
        <v>14602</v>
      </c>
      <c r="E52" s="831" t="s">
        <v>14589</v>
      </c>
      <c r="F52" s="472"/>
      <c r="G52" s="473">
        <f t="shared" si="0"/>
        <v>6</v>
      </c>
      <c r="H52" s="495"/>
      <c r="I52" s="1209"/>
      <c r="J52" s="496"/>
      <c r="K52" s="1209"/>
      <c r="L52" s="1209"/>
      <c r="M52" s="496"/>
      <c r="N52" s="1185">
        <v>1</v>
      </c>
      <c r="O52" s="1185">
        <v>1</v>
      </c>
      <c r="P52" s="1185">
        <v>1</v>
      </c>
      <c r="Q52" s="1183">
        <v>1</v>
      </c>
      <c r="R52" s="1183">
        <v>1</v>
      </c>
      <c r="S52" s="1184">
        <v>1</v>
      </c>
      <c r="T52" s="474">
        <v>12</v>
      </c>
      <c r="U52" s="274">
        <f t="shared" si="1"/>
        <v>-6</v>
      </c>
      <c r="V52" s="474">
        <v>19.633856199515048</v>
      </c>
      <c r="W52" s="274">
        <f t="shared" si="2"/>
        <v>-13.633856199515048</v>
      </c>
    </row>
    <row r="53" spans="1:23" ht="17.25" customHeight="1">
      <c r="A53" s="1376"/>
      <c r="B53" s="1376"/>
      <c r="C53" s="1376"/>
      <c r="D53" s="398" t="s">
        <v>14602</v>
      </c>
      <c r="E53" s="834" t="s">
        <v>14603</v>
      </c>
      <c r="F53" s="519">
        <v>352.14279999999997</v>
      </c>
      <c r="G53" s="475">
        <f t="shared" si="0"/>
        <v>2112.8568</v>
      </c>
      <c r="H53" s="476">
        <f>F53*H52</f>
        <v>0</v>
      </c>
      <c r="I53" s="1208">
        <f>F53*I52</f>
        <v>0</v>
      </c>
      <c r="J53" s="322">
        <f>F53*J52</f>
        <v>0</v>
      </c>
      <c r="K53" s="1208">
        <f>F53*K52</f>
        <v>0</v>
      </c>
      <c r="L53" s="1208">
        <f>F53*L52</f>
        <v>0</v>
      </c>
      <c r="M53" s="322">
        <f>F53*M52</f>
        <v>0</v>
      </c>
      <c r="N53" s="1188">
        <f>F53*N52</f>
        <v>352.14279999999997</v>
      </c>
      <c r="O53" s="1188">
        <f>F53*O52</f>
        <v>352.14279999999997</v>
      </c>
      <c r="P53" s="1188">
        <f>F53*P52</f>
        <v>352.14279999999997</v>
      </c>
      <c r="Q53" s="1065">
        <f>F53*Q52</f>
        <v>352.14279999999997</v>
      </c>
      <c r="R53" s="1065">
        <f>F53*R52</f>
        <v>352.14279999999997</v>
      </c>
      <c r="S53" s="1125">
        <f>F53*S52</f>
        <v>352.14279999999997</v>
      </c>
      <c r="T53" s="474">
        <v>2175.9031200000004</v>
      </c>
      <c r="U53" s="274">
        <f t="shared" si="1"/>
        <v>-63.046320000000378</v>
      </c>
      <c r="V53" s="474">
        <v>5310.5151299999998</v>
      </c>
      <c r="W53" s="274">
        <f t="shared" si="2"/>
        <v>-3197.6583299999998</v>
      </c>
    </row>
    <row r="54" spans="1:23">
      <c r="A54" s="1376"/>
      <c r="B54" s="1376"/>
      <c r="C54" s="1376"/>
      <c r="D54" s="256" t="s">
        <v>14604</v>
      </c>
      <c r="E54" s="829" t="s">
        <v>14589</v>
      </c>
      <c r="F54" s="478"/>
      <c r="G54" s="479">
        <f t="shared" si="0"/>
        <v>7</v>
      </c>
      <c r="H54" s="1213">
        <v>1</v>
      </c>
      <c r="I54" s="1185">
        <v>1</v>
      </c>
      <c r="J54" s="1185">
        <v>1</v>
      </c>
      <c r="K54" s="1185">
        <v>1</v>
      </c>
      <c r="L54" s="1185">
        <v>1</v>
      </c>
      <c r="M54" s="1185">
        <v>1</v>
      </c>
      <c r="N54" s="1185">
        <v>1</v>
      </c>
      <c r="O54" s="1209"/>
      <c r="P54" s="496"/>
      <c r="Q54" s="640"/>
      <c r="R54" s="640"/>
      <c r="S54" s="641"/>
      <c r="T54" s="474">
        <v>12</v>
      </c>
      <c r="U54" s="274">
        <f t="shared" si="1"/>
        <v>-5</v>
      </c>
      <c r="V54" s="474">
        <v>20.457608910587091</v>
      </c>
      <c r="W54" s="274">
        <f t="shared" si="2"/>
        <v>-13.457608910587091</v>
      </c>
    </row>
    <row r="55" spans="1:23" ht="28.5" customHeight="1" thickBot="1">
      <c r="A55" s="1377"/>
      <c r="B55" s="1377"/>
      <c r="C55" s="1377"/>
      <c r="D55" s="413" t="s">
        <v>14604</v>
      </c>
      <c r="E55" s="848" t="s">
        <v>14603</v>
      </c>
      <c r="F55" s="520">
        <v>352.14279999999997</v>
      </c>
      <c r="G55" s="480">
        <f t="shared" si="0"/>
        <v>2464.9996000000001</v>
      </c>
      <c r="H55" s="1211">
        <f>F55*H54</f>
        <v>352.14279999999997</v>
      </c>
      <c r="I55" s="1186">
        <f>F55*I54</f>
        <v>352.14279999999997</v>
      </c>
      <c r="J55" s="1186">
        <f>F55*J54</f>
        <v>352.14279999999997</v>
      </c>
      <c r="K55" s="1186">
        <f>F55*K54</f>
        <v>352.14279999999997</v>
      </c>
      <c r="L55" s="1186">
        <f>F55*L54</f>
        <v>352.14279999999997</v>
      </c>
      <c r="M55" s="1186">
        <f>F55*M54</f>
        <v>352.14279999999997</v>
      </c>
      <c r="N55" s="1186">
        <f>F55*N54</f>
        <v>352.14279999999997</v>
      </c>
      <c r="O55" s="1212">
        <f>F55*O54</f>
        <v>0</v>
      </c>
      <c r="P55" s="491">
        <f>F55*P54</f>
        <v>0</v>
      </c>
      <c r="Q55" s="696">
        <f>F55*Q54</f>
        <v>0</v>
      </c>
      <c r="R55" s="696">
        <f>F55*R54</f>
        <v>0</v>
      </c>
      <c r="S55" s="728">
        <f>F55*S54</f>
        <v>0</v>
      </c>
      <c r="T55" s="474">
        <v>2175.9031200000004</v>
      </c>
      <c r="U55" s="274">
        <f t="shared" si="1"/>
        <v>289.0964799999997</v>
      </c>
      <c r="V55" s="474">
        <v>5766.696001172133</v>
      </c>
      <c r="W55" s="274">
        <f t="shared" si="2"/>
        <v>-3301.6964011721329</v>
      </c>
    </row>
    <row r="56" spans="1:23" ht="15.75" hidden="1" customHeight="1">
      <c r="A56" s="1393" t="s">
        <v>14628</v>
      </c>
      <c r="B56" s="1393">
        <v>10</v>
      </c>
      <c r="C56" s="1393" t="s">
        <v>14629</v>
      </c>
      <c r="D56" s="173" t="s">
        <v>14602</v>
      </c>
      <c r="E56" s="831" t="s">
        <v>14589</v>
      </c>
      <c r="F56" s="472"/>
      <c r="G56" s="473">
        <f t="shared" si="0"/>
        <v>0</v>
      </c>
      <c r="H56" s="485"/>
      <c r="I56" s="486"/>
      <c r="J56" s="486"/>
      <c r="K56" s="486"/>
      <c r="L56" s="486"/>
      <c r="M56" s="486"/>
      <c r="N56" s="486"/>
      <c r="O56" s="486"/>
      <c r="P56" s="486"/>
      <c r="Q56" s="192"/>
      <c r="R56" s="192"/>
      <c r="S56" s="494"/>
      <c r="T56" s="474">
        <v>12</v>
      </c>
      <c r="U56" s="274">
        <f t="shared" si="1"/>
        <v>-12</v>
      </c>
      <c r="V56" s="474">
        <v>6</v>
      </c>
      <c r="W56" s="274">
        <f t="shared" si="2"/>
        <v>-6</v>
      </c>
    </row>
    <row r="57" spans="1:23" hidden="1">
      <c r="A57" s="1376"/>
      <c r="B57" s="1376"/>
      <c r="C57" s="1376"/>
      <c r="D57" s="398" t="s">
        <v>14602</v>
      </c>
      <c r="E57" s="834" t="s">
        <v>14603</v>
      </c>
      <c r="F57" s="654">
        <v>92.738710000000012</v>
      </c>
      <c r="G57" s="475">
        <f t="shared" si="0"/>
        <v>0</v>
      </c>
      <c r="H57" s="476">
        <f>F57*H56</f>
        <v>0</v>
      </c>
      <c r="I57" s="322">
        <f>F57*I56</f>
        <v>0</v>
      </c>
      <c r="J57" s="322">
        <f>F57*J56</f>
        <v>0</v>
      </c>
      <c r="K57" s="322">
        <f>F57*K56</f>
        <v>0</v>
      </c>
      <c r="L57" s="322">
        <f>F57*L56</f>
        <v>0</v>
      </c>
      <c r="M57" s="322">
        <f>F57*M56</f>
        <v>0</v>
      </c>
      <c r="N57" s="322">
        <f>F57*N56</f>
        <v>0</v>
      </c>
      <c r="O57" s="322">
        <f>F57*O56</f>
        <v>0</v>
      </c>
      <c r="P57" s="322">
        <f>F57*P56</f>
        <v>0</v>
      </c>
      <c r="Q57" s="323">
        <f>F57*Q56</f>
        <v>0</v>
      </c>
      <c r="R57" s="323">
        <f>F57*R56</f>
        <v>0</v>
      </c>
      <c r="S57" s="477">
        <f>F57*S56</f>
        <v>0</v>
      </c>
      <c r="T57" s="474">
        <v>823.25327999999979</v>
      </c>
      <c r="U57" s="274">
        <f t="shared" si="1"/>
        <v>-823.25327999999979</v>
      </c>
      <c r="V57" s="474">
        <v>556.43226000000004</v>
      </c>
      <c r="W57" s="274">
        <f t="shared" si="2"/>
        <v>-556.43226000000004</v>
      </c>
    </row>
    <row r="58" spans="1:23" hidden="1">
      <c r="A58" s="1376"/>
      <c r="B58" s="1376"/>
      <c r="C58" s="1376"/>
      <c r="D58" s="256" t="s">
        <v>14604</v>
      </c>
      <c r="E58" s="829" t="s">
        <v>14589</v>
      </c>
      <c r="F58" s="478"/>
      <c r="G58" s="479">
        <f t="shared" si="0"/>
        <v>0</v>
      </c>
      <c r="H58" s="495"/>
      <c r="I58" s="496"/>
      <c r="J58" s="496"/>
      <c r="K58" s="496"/>
      <c r="L58" s="496"/>
      <c r="M58" s="496"/>
      <c r="N58" s="496"/>
      <c r="O58" s="496"/>
      <c r="P58" s="496"/>
      <c r="Q58" s="497"/>
      <c r="R58" s="497"/>
      <c r="S58" s="498"/>
      <c r="T58" s="474">
        <v>12</v>
      </c>
      <c r="U58" s="274">
        <f t="shared" si="1"/>
        <v>-12</v>
      </c>
      <c r="V58" s="474">
        <v>6</v>
      </c>
      <c r="W58" s="274">
        <f t="shared" si="2"/>
        <v>-6</v>
      </c>
    </row>
    <row r="59" spans="1:23" ht="16.2" hidden="1" thickBot="1">
      <c r="A59" s="1377"/>
      <c r="B59" s="1377"/>
      <c r="C59" s="1377"/>
      <c r="D59" s="413" t="s">
        <v>14604</v>
      </c>
      <c r="E59" s="848" t="s">
        <v>14603</v>
      </c>
      <c r="F59" s="655">
        <v>92.738710000000012</v>
      </c>
      <c r="G59" s="750">
        <f t="shared" si="0"/>
        <v>0</v>
      </c>
      <c r="H59" s="481">
        <f>F59*H58</f>
        <v>0</v>
      </c>
      <c r="I59" s="482">
        <f>F59*I58</f>
        <v>0</v>
      </c>
      <c r="J59" s="482">
        <f>F59*J58</f>
        <v>0</v>
      </c>
      <c r="K59" s="482">
        <f>F59*K58</f>
        <v>0</v>
      </c>
      <c r="L59" s="482">
        <f>F59*L58</f>
        <v>0</v>
      </c>
      <c r="M59" s="482">
        <f>F59*M58</f>
        <v>0</v>
      </c>
      <c r="N59" s="482">
        <f>F59*N58</f>
        <v>0</v>
      </c>
      <c r="O59" s="482">
        <f>F59*O58</f>
        <v>0</v>
      </c>
      <c r="P59" s="482">
        <f>F59*P58</f>
        <v>0</v>
      </c>
      <c r="Q59" s="483">
        <f>F59*Q58</f>
        <v>0</v>
      </c>
      <c r="R59" s="483">
        <f>F59*R58</f>
        <v>0</v>
      </c>
      <c r="S59" s="484">
        <f>F59*S58</f>
        <v>0</v>
      </c>
      <c r="T59" s="474">
        <v>823.25327999999979</v>
      </c>
      <c r="U59" s="274">
        <f t="shared" si="1"/>
        <v>-823.25327999999979</v>
      </c>
      <c r="V59" s="474">
        <v>556.43226000000004</v>
      </c>
      <c r="W59" s="274">
        <f t="shared" si="2"/>
        <v>-556.43226000000004</v>
      </c>
    </row>
    <row r="60" spans="1:23" ht="15.75" hidden="1" customHeight="1">
      <c r="A60" s="1393" t="s">
        <v>14628</v>
      </c>
      <c r="B60" s="1393">
        <v>11</v>
      </c>
      <c r="C60" s="1393" t="s">
        <v>14630</v>
      </c>
      <c r="D60" s="173" t="s">
        <v>14602</v>
      </c>
      <c r="E60" s="844" t="s">
        <v>14589</v>
      </c>
      <c r="F60" s="473"/>
      <c r="G60" s="473">
        <f t="shared" si="0"/>
        <v>0</v>
      </c>
      <c r="H60" s="485"/>
      <c r="I60" s="486"/>
      <c r="J60" s="486"/>
      <c r="K60" s="486"/>
      <c r="L60" s="486"/>
      <c r="M60" s="486"/>
      <c r="N60" s="486"/>
      <c r="O60" s="486"/>
      <c r="P60" s="486"/>
      <c r="Q60" s="192"/>
      <c r="R60" s="192"/>
      <c r="S60" s="494"/>
      <c r="T60" s="474">
        <v>0</v>
      </c>
      <c r="U60" s="274"/>
      <c r="V60" s="474">
        <v>1.6879747970894174</v>
      </c>
      <c r="W60" s="274">
        <f>G60-V60</f>
        <v>-1.6879747970894174</v>
      </c>
    </row>
    <row r="61" spans="1:23" hidden="1">
      <c r="A61" s="1376"/>
      <c r="B61" s="1376"/>
      <c r="C61" s="1376"/>
      <c r="D61" s="178" t="s">
        <v>14602</v>
      </c>
      <c r="E61" s="506" t="s">
        <v>14631</v>
      </c>
      <c r="F61" s="656">
        <v>72.333420000000004</v>
      </c>
      <c r="G61" s="475">
        <f t="shared" si="0"/>
        <v>0</v>
      </c>
      <c r="H61" s="476">
        <f>F61*H60</f>
        <v>0</v>
      </c>
      <c r="I61" s="322">
        <f>F61*I60</f>
        <v>0</v>
      </c>
      <c r="J61" s="322">
        <f>F61*J60</f>
        <v>0</v>
      </c>
      <c r="K61" s="322">
        <f>F61*K60</f>
        <v>0</v>
      </c>
      <c r="L61" s="322">
        <f>F61*L60</f>
        <v>0</v>
      </c>
      <c r="M61" s="322">
        <f>F61*M60</f>
        <v>0</v>
      </c>
      <c r="N61" s="322">
        <f>F61*N60</f>
        <v>0</v>
      </c>
      <c r="O61" s="322">
        <f>F61*O60</f>
        <v>0</v>
      </c>
      <c r="P61" s="322">
        <f>F61*P60</f>
        <v>0</v>
      </c>
      <c r="Q61" s="323">
        <f>F61*Q60</f>
        <v>0</v>
      </c>
      <c r="R61" s="323">
        <f>F61*R60</f>
        <v>0</v>
      </c>
      <c r="S61" s="477">
        <f>F61*S60</f>
        <v>0</v>
      </c>
      <c r="T61" s="474">
        <v>0</v>
      </c>
      <c r="U61" s="274"/>
      <c r="V61" s="474">
        <v>94.707160000000002</v>
      </c>
      <c r="W61" s="274">
        <f t="shared" si="2"/>
        <v>-94.707160000000002</v>
      </c>
    </row>
    <row r="62" spans="1:23" hidden="1">
      <c r="A62" s="1376"/>
      <c r="B62" s="1376"/>
      <c r="C62" s="1376"/>
      <c r="D62" s="256" t="s">
        <v>14604</v>
      </c>
      <c r="E62" s="506" t="str">
        <f>E60</f>
        <v>скв/оп</v>
      </c>
      <c r="F62" s="479"/>
      <c r="G62" s="479">
        <f t="shared" si="0"/>
        <v>0</v>
      </c>
      <c r="H62" s="495"/>
      <c r="I62" s="496"/>
      <c r="J62" s="496"/>
      <c r="K62" s="496"/>
      <c r="L62" s="496"/>
      <c r="M62" s="496"/>
      <c r="N62" s="496"/>
      <c r="O62" s="496"/>
      <c r="P62" s="496"/>
      <c r="Q62" s="497"/>
      <c r="R62" s="497"/>
      <c r="S62" s="498"/>
      <c r="T62" s="474">
        <v>0</v>
      </c>
      <c r="U62" s="274"/>
      <c r="V62" s="474">
        <v>8.2149132538973895</v>
      </c>
      <c r="W62" s="274">
        <f t="shared" si="2"/>
        <v>-8.2149132538973895</v>
      </c>
    </row>
    <row r="63" spans="1:23" ht="16.2" hidden="1" thickBot="1">
      <c r="A63" s="1377"/>
      <c r="B63" s="1377"/>
      <c r="C63" s="1377"/>
      <c r="D63" s="207" t="s">
        <v>14604</v>
      </c>
      <c r="E63" s="846" t="s">
        <v>14631</v>
      </c>
      <c r="F63" s="657">
        <v>72.333420000000004</v>
      </c>
      <c r="G63" s="750">
        <f t="shared" si="0"/>
        <v>0</v>
      </c>
      <c r="H63" s="481">
        <f>F63*H62</f>
        <v>0</v>
      </c>
      <c r="I63" s="482">
        <f>F63*I62</f>
        <v>0</v>
      </c>
      <c r="J63" s="482">
        <f>F63*J62</f>
        <v>0</v>
      </c>
      <c r="K63" s="482">
        <f>F63*K62</f>
        <v>0</v>
      </c>
      <c r="L63" s="482">
        <f>F63*L62</f>
        <v>0</v>
      </c>
      <c r="M63" s="482">
        <f>F63*M62</f>
        <v>0</v>
      </c>
      <c r="N63" s="482">
        <f>F63*N62</f>
        <v>0</v>
      </c>
      <c r="O63" s="482">
        <f>F63*O62</f>
        <v>0</v>
      </c>
      <c r="P63" s="482">
        <f>F63*P62</f>
        <v>0</v>
      </c>
      <c r="Q63" s="483">
        <f>F63*Q62</f>
        <v>0</v>
      </c>
      <c r="R63" s="483">
        <f>F63*R62</f>
        <v>0</v>
      </c>
      <c r="S63" s="484">
        <f>F63*S62</f>
        <v>0</v>
      </c>
      <c r="T63" s="474">
        <v>0</v>
      </c>
      <c r="U63" s="274"/>
      <c r="V63" s="474">
        <v>477.14041121271856</v>
      </c>
      <c r="W63" s="274">
        <f t="shared" si="2"/>
        <v>-477.14041121271856</v>
      </c>
    </row>
    <row r="64" spans="1:23" ht="15.75" hidden="1" customHeight="1">
      <c r="A64" s="1393" t="s">
        <v>329</v>
      </c>
      <c r="B64" s="1393">
        <v>12</v>
      </c>
      <c r="C64" s="1393" t="s">
        <v>14632</v>
      </c>
      <c r="D64" s="173" t="s">
        <v>14602</v>
      </c>
      <c r="E64" s="844" t="s">
        <v>14589</v>
      </c>
      <c r="F64" s="473"/>
      <c r="G64" s="473">
        <f t="shared" si="0"/>
        <v>0</v>
      </c>
      <c r="H64" s="485"/>
      <c r="I64" s="486"/>
      <c r="J64" s="486"/>
      <c r="K64" s="486"/>
      <c r="L64" s="486"/>
      <c r="M64" s="486"/>
      <c r="N64" s="486"/>
      <c r="O64" s="486"/>
      <c r="P64" s="486"/>
      <c r="Q64" s="192"/>
      <c r="R64" s="192"/>
      <c r="S64" s="494"/>
      <c r="T64" s="474">
        <v>0</v>
      </c>
      <c r="U64" s="274"/>
      <c r="V64" s="474">
        <v>0</v>
      </c>
      <c r="W64" s="274">
        <f t="shared" si="2"/>
        <v>0</v>
      </c>
    </row>
    <row r="65" spans="1:23" hidden="1">
      <c r="A65" s="1376"/>
      <c r="B65" s="1376"/>
      <c r="C65" s="1376"/>
      <c r="D65" s="178" t="s">
        <v>14602</v>
      </c>
      <c r="E65" s="506" t="s">
        <v>14631</v>
      </c>
      <c r="F65" s="656">
        <v>296.44175000000001</v>
      </c>
      <c r="G65" s="475">
        <f t="shared" si="0"/>
        <v>0</v>
      </c>
      <c r="H65" s="476">
        <f>F65*H64</f>
        <v>0</v>
      </c>
      <c r="I65" s="322">
        <f>F65*I64</f>
        <v>0</v>
      </c>
      <c r="J65" s="322">
        <f>F65*J64</f>
        <v>0</v>
      </c>
      <c r="K65" s="322">
        <f>F65*K64</f>
        <v>0</v>
      </c>
      <c r="L65" s="322">
        <f>F65*L64</f>
        <v>0</v>
      </c>
      <c r="M65" s="322">
        <f>F65*M64</f>
        <v>0</v>
      </c>
      <c r="N65" s="322">
        <f>F65*N64</f>
        <v>0</v>
      </c>
      <c r="O65" s="322">
        <f>F65*O64</f>
        <v>0</v>
      </c>
      <c r="P65" s="322">
        <f>F65*P64</f>
        <v>0</v>
      </c>
      <c r="Q65" s="323">
        <f>F65*Q64</f>
        <v>0</v>
      </c>
      <c r="R65" s="323">
        <f>F65*R64</f>
        <v>0</v>
      </c>
      <c r="S65" s="477">
        <f>F65*S64</f>
        <v>0</v>
      </c>
      <c r="T65" s="474">
        <v>0</v>
      </c>
      <c r="U65" s="274"/>
      <c r="V65" s="474">
        <v>0</v>
      </c>
      <c r="W65" s="274">
        <f t="shared" si="2"/>
        <v>0</v>
      </c>
    </row>
    <row r="66" spans="1:23" hidden="1">
      <c r="A66" s="1376"/>
      <c r="B66" s="1376"/>
      <c r="C66" s="1376"/>
      <c r="D66" s="256" t="s">
        <v>14604</v>
      </c>
      <c r="E66" s="506" t="str">
        <f>E64</f>
        <v>скв/оп</v>
      </c>
      <c r="F66" s="479"/>
      <c r="G66" s="479">
        <f t="shared" si="0"/>
        <v>0</v>
      </c>
      <c r="H66" s="495"/>
      <c r="I66" s="496"/>
      <c r="J66" s="496"/>
      <c r="K66" s="496"/>
      <c r="L66" s="496"/>
      <c r="M66" s="496"/>
      <c r="N66" s="496"/>
      <c r="O66" s="496"/>
      <c r="P66" s="496"/>
      <c r="Q66" s="497"/>
      <c r="R66" s="497"/>
      <c r="S66" s="498"/>
      <c r="T66" s="474">
        <v>0</v>
      </c>
      <c r="U66" s="274"/>
      <c r="V66" s="474">
        <v>0</v>
      </c>
      <c r="W66" s="274">
        <f t="shared" si="2"/>
        <v>0</v>
      </c>
    </row>
    <row r="67" spans="1:23" ht="20.25" hidden="1" customHeight="1" thickBot="1">
      <c r="A67" s="1377"/>
      <c r="B67" s="1377"/>
      <c r="C67" s="1377"/>
      <c r="D67" s="207" t="s">
        <v>14604</v>
      </c>
      <c r="E67" s="846" t="s">
        <v>14631</v>
      </c>
      <c r="F67" s="657">
        <v>296.44175000000001</v>
      </c>
      <c r="G67" s="480">
        <f t="shared" si="0"/>
        <v>0</v>
      </c>
      <c r="H67" s="481">
        <f>F67*H66</f>
        <v>0</v>
      </c>
      <c r="I67" s="482">
        <f>F67*I66</f>
        <v>0</v>
      </c>
      <c r="J67" s="482">
        <f>F67*J66</f>
        <v>0</v>
      </c>
      <c r="K67" s="482">
        <f>F67*K66</f>
        <v>0</v>
      </c>
      <c r="L67" s="482">
        <f>F67*L66</f>
        <v>0</v>
      </c>
      <c r="M67" s="482">
        <f>F67*M66</f>
        <v>0</v>
      </c>
      <c r="N67" s="482">
        <f>F67*N66</f>
        <v>0</v>
      </c>
      <c r="O67" s="482">
        <f>F67*O66</f>
        <v>0</v>
      </c>
      <c r="P67" s="482">
        <f>F67*P66</f>
        <v>0</v>
      </c>
      <c r="Q67" s="483">
        <f>F67*Q66</f>
        <v>0</v>
      </c>
      <c r="R67" s="483">
        <f>F67*R66</f>
        <v>0</v>
      </c>
      <c r="S67" s="484">
        <f>F67*S66</f>
        <v>0</v>
      </c>
      <c r="T67" s="474">
        <v>0</v>
      </c>
      <c r="U67" s="274"/>
      <c r="V67" s="474">
        <v>0</v>
      </c>
      <c r="W67" s="274">
        <f t="shared" si="2"/>
        <v>0</v>
      </c>
    </row>
    <row r="68" spans="1:23" ht="20.25" hidden="1" customHeight="1">
      <c r="A68" s="1393" t="s">
        <v>329</v>
      </c>
      <c r="B68" s="1393">
        <v>13</v>
      </c>
      <c r="C68" s="1393" t="s">
        <v>76528</v>
      </c>
      <c r="D68" s="173" t="s">
        <v>14602</v>
      </c>
      <c r="E68" s="831" t="s">
        <v>14589</v>
      </c>
      <c r="F68" s="500"/>
      <c r="G68" s="473">
        <f t="shared" ref="G68:G78" si="3">SUM(H68:S68)</f>
        <v>0</v>
      </c>
      <c r="H68" s="770"/>
      <c r="I68" s="771"/>
      <c r="J68" s="771"/>
      <c r="K68" s="771"/>
      <c r="L68" s="772"/>
      <c r="M68" s="486"/>
      <c r="N68" s="771"/>
      <c r="O68" s="771"/>
      <c r="P68" s="771"/>
      <c r="Q68" s="773"/>
      <c r="R68" s="773"/>
      <c r="S68" s="774"/>
      <c r="T68" s="474">
        <v>0</v>
      </c>
      <c r="U68" s="274">
        <f t="shared" ref="U68:U78" si="4">G68-T68</f>
        <v>0</v>
      </c>
      <c r="V68" s="474">
        <v>0</v>
      </c>
      <c r="W68" s="274"/>
    </row>
    <row r="69" spans="1:23" ht="20.25" hidden="1" customHeight="1">
      <c r="A69" s="1376"/>
      <c r="B69" s="1376"/>
      <c r="C69" s="1376"/>
      <c r="D69" s="398" t="s">
        <v>14602</v>
      </c>
      <c r="E69" s="834" t="s">
        <v>14603</v>
      </c>
      <c r="F69" s="681">
        <v>849.81961000000001</v>
      </c>
      <c r="G69" s="475">
        <f t="shared" si="3"/>
        <v>0</v>
      </c>
      <c r="H69" s="761">
        <f>F69*H68</f>
        <v>0</v>
      </c>
      <c r="I69" s="762">
        <f>F69*I68</f>
        <v>0</v>
      </c>
      <c r="J69" s="762">
        <f>F69*J68</f>
        <v>0</v>
      </c>
      <c r="K69" s="762">
        <f>F69*K68</f>
        <v>0</v>
      </c>
      <c r="L69" s="762">
        <f>F69*L68</f>
        <v>0</v>
      </c>
      <c r="M69" s="322">
        <f>F69*M68</f>
        <v>0</v>
      </c>
      <c r="N69" s="762">
        <f>F69*N68</f>
        <v>0</v>
      </c>
      <c r="O69" s="762">
        <f>F69*O68</f>
        <v>0</v>
      </c>
      <c r="P69" s="762">
        <f>F69*P68</f>
        <v>0</v>
      </c>
      <c r="Q69" s="260">
        <f>F69*Q68</f>
        <v>0</v>
      </c>
      <c r="R69" s="260">
        <f>F69*R68</f>
        <v>0</v>
      </c>
      <c r="S69" s="763">
        <f>F69*S68</f>
        <v>0</v>
      </c>
      <c r="T69" s="474">
        <v>0</v>
      </c>
      <c r="U69" s="274">
        <f t="shared" si="4"/>
        <v>0</v>
      </c>
      <c r="V69" s="474">
        <v>0</v>
      </c>
      <c r="W69" s="274"/>
    </row>
    <row r="70" spans="1:23" ht="20.25" hidden="1" customHeight="1">
      <c r="A70" s="1376"/>
      <c r="B70" s="1376"/>
      <c r="C70" s="1376"/>
      <c r="D70" s="256" t="s">
        <v>14604</v>
      </c>
      <c r="E70" s="829" t="s">
        <v>14589</v>
      </c>
      <c r="F70" s="503"/>
      <c r="G70" s="479">
        <f t="shared" si="3"/>
        <v>0</v>
      </c>
      <c r="H70" s="775"/>
      <c r="I70" s="1003"/>
      <c r="J70" s="1003"/>
      <c r="K70" s="1003"/>
      <c r="L70" s="1003"/>
      <c r="M70" s="1004"/>
      <c r="N70" s="1003"/>
      <c r="O70" s="1003"/>
      <c r="P70" s="1003"/>
      <c r="Q70" s="1000"/>
      <c r="R70" s="1000"/>
      <c r="S70" s="1001"/>
      <c r="T70" s="474">
        <v>0</v>
      </c>
      <c r="U70" s="274">
        <f t="shared" si="4"/>
        <v>0</v>
      </c>
      <c r="V70" s="474">
        <v>0</v>
      </c>
      <c r="W70" s="274"/>
    </row>
    <row r="71" spans="1:23" ht="33" hidden="1" customHeight="1" thickBot="1">
      <c r="A71" s="1377"/>
      <c r="B71" s="1377"/>
      <c r="C71" s="1377"/>
      <c r="D71" s="413" t="s">
        <v>14604</v>
      </c>
      <c r="E71" s="848" t="s">
        <v>14603</v>
      </c>
      <c r="F71" s="776">
        <v>849.81961000000001</v>
      </c>
      <c r="G71" s="480">
        <f t="shared" si="3"/>
        <v>0</v>
      </c>
      <c r="H71" s="764">
        <f>F71*H70</f>
        <v>0</v>
      </c>
      <c r="I71" s="1002">
        <f>F71*I70</f>
        <v>0</v>
      </c>
      <c r="J71" s="1002">
        <f>F71*J70</f>
        <v>0</v>
      </c>
      <c r="K71" s="1002">
        <f>F71*K70</f>
        <v>0</v>
      </c>
      <c r="L71" s="1002">
        <f>F71*L70</f>
        <v>0</v>
      </c>
      <c r="M71" s="1005">
        <f>F71*M70</f>
        <v>0</v>
      </c>
      <c r="N71" s="1002">
        <f>F71*N70</f>
        <v>0</v>
      </c>
      <c r="O71" s="1002">
        <f>F71*O70</f>
        <v>0</v>
      </c>
      <c r="P71" s="1002">
        <f>F71*P70</f>
        <v>0</v>
      </c>
      <c r="Q71" s="1006">
        <f>F71*Q70</f>
        <v>0</v>
      </c>
      <c r="R71" s="1006">
        <f>F71*R70</f>
        <v>0</v>
      </c>
      <c r="S71" s="1007">
        <f>F71*S70</f>
        <v>0</v>
      </c>
      <c r="T71" s="474">
        <v>0</v>
      </c>
      <c r="U71" s="274">
        <f t="shared" si="4"/>
        <v>0</v>
      </c>
      <c r="V71" s="474">
        <v>0</v>
      </c>
      <c r="W71" s="274"/>
    </row>
    <row r="72" spans="1:23" ht="20.25" hidden="1" customHeight="1">
      <c r="A72" s="1393" t="s">
        <v>329</v>
      </c>
      <c r="B72" s="1393">
        <v>14</v>
      </c>
      <c r="C72" s="1393" t="s">
        <v>76529</v>
      </c>
      <c r="D72" s="173" t="s">
        <v>14602</v>
      </c>
      <c r="E72" s="831" t="s">
        <v>14589</v>
      </c>
      <c r="F72" s="500"/>
      <c r="G72" s="473">
        <f t="shared" si="3"/>
        <v>0</v>
      </c>
      <c r="H72" s="756"/>
      <c r="I72" s="757"/>
      <c r="J72" s="757"/>
      <c r="K72" s="1017"/>
      <c r="L72" s="758"/>
      <c r="M72" s="496"/>
      <c r="N72" s="757"/>
      <c r="O72" s="757"/>
      <c r="P72" s="757"/>
      <c r="Q72" s="759"/>
      <c r="R72" s="759"/>
      <c r="S72" s="760"/>
      <c r="T72" s="474">
        <v>0</v>
      </c>
      <c r="U72" s="274">
        <f>G72-T72</f>
        <v>0</v>
      </c>
      <c r="V72" s="474">
        <v>0</v>
      </c>
      <c r="W72" s="274"/>
    </row>
    <row r="73" spans="1:23" ht="20.25" hidden="1" customHeight="1">
      <c r="A73" s="1376"/>
      <c r="B73" s="1376"/>
      <c r="C73" s="1376"/>
      <c r="D73" s="398" t="s">
        <v>14602</v>
      </c>
      <c r="E73" s="834" t="s">
        <v>14603</v>
      </c>
      <c r="F73" s="681">
        <v>409.34260999999998</v>
      </c>
      <c r="G73" s="475">
        <f t="shared" si="3"/>
        <v>0</v>
      </c>
      <c r="H73" s="761">
        <f>F73*H72</f>
        <v>0</v>
      </c>
      <c r="I73" s="762">
        <f>F73*I72</f>
        <v>0</v>
      </c>
      <c r="J73" s="762">
        <f>F73*J72</f>
        <v>0</v>
      </c>
      <c r="K73" s="1010">
        <f>F73*K72</f>
        <v>0</v>
      </c>
      <c r="L73" s="762">
        <f>F73*L72</f>
        <v>0</v>
      </c>
      <c r="M73" s="322">
        <f>F73*M72</f>
        <v>0</v>
      </c>
      <c r="N73" s="762">
        <f>F73*N72</f>
        <v>0</v>
      </c>
      <c r="O73" s="762">
        <f>F73*O72</f>
        <v>0</v>
      </c>
      <c r="P73" s="762">
        <f>F73*P72</f>
        <v>0</v>
      </c>
      <c r="Q73" s="260">
        <f>F73*Q72</f>
        <v>0</v>
      </c>
      <c r="R73" s="260">
        <f>F73*R72</f>
        <v>0</v>
      </c>
      <c r="S73" s="763">
        <f>F73*S72</f>
        <v>0</v>
      </c>
      <c r="T73" s="474">
        <v>0</v>
      </c>
      <c r="U73" s="274">
        <f>G73-T73</f>
        <v>0</v>
      </c>
      <c r="V73" s="474">
        <v>0</v>
      </c>
      <c r="W73" s="274"/>
    </row>
    <row r="74" spans="1:23" ht="20.25" hidden="1" customHeight="1">
      <c r="A74" s="1376"/>
      <c r="B74" s="1376"/>
      <c r="C74" s="1376"/>
      <c r="D74" s="256" t="s">
        <v>14604</v>
      </c>
      <c r="E74" s="829" t="s">
        <v>14589</v>
      </c>
      <c r="F74" s="503"/>
      <c r="G74" s="479">
        <f t="shared" si="3"/>
        <v>0</v>
      </c>
      <c r="H74" s="775"/>
      <c r="I74" s="1003"/>
      <c r="J74" s="1003"/>
      <c r="K74" s="768"/>
      <c r="L74" s="769"/>
      <c r="M74" s="321"/>
      <c r="N74" s="768"/>
      <c r="O74" s="768"/>
      <c r="P74" s="768"/>
      <c r="Q74" s="260"/>
      <c r="R74" s="260"/>
      <c r="S74" s="763"/>
      <c r="T74" s="474">
        <v>0</v>
      </c>
      <c r="U74" s="274">
        <f>G74-T74</f>
        <v>0</v>
      </c>
      <c r="V74" s="474">
        <v>0</v>
      </c>
      <c r="W74" s="274"/>
    </row>
    <row r="75" spans="1:23" ht="33" hidden="1" customHeight="1" thickBot="1">
      <c r="A75" s="1377"/>
      <c r="B75" s="1377"/>
      <c r="C75" s="1377"/>
      <c r="D75" s="413" t="s">
        <v>14604</v>
      </c>
      <c r="E75" s="848" t="s">
        <v>14603</v>
      </c>
      <c r="F75" s="776">
        <v>409.34260999999998</v>
      </c>
      <c r="G75" s="480">
        <f t="shared" si="3"/>
        <v>0</v>
      </c>
      <c r="H75" s="764">
        <f>F75*H74</f>
        <v>0</v>
      </c>
      <c r="I75" s="1002">
        <f>F75*I74</f>
        <v>0</v>
      </c>
      <c r="J75" s="1002">
        <f>F75*J74</f>
        <v>0</v>
      </c>
      <c r="K75" s="765">
        <f>F75*K74</f>
        <v>0</v>
      </c>
      <c r="L75" s="765">
        <f>F75*L74</f>
        <v>0</v>
      </c>
      <c r="M75" s="491">
        <f>F75*M74</f>
        <v>0</v>
      </c>
      <c r="N75" s="765">
        <f>F75*N74</f>
        <v>0</v>
      </c>
      <c r="O75" s="765">
        <f>F75*O74</f>
        <v>0</v>
      </c>
      <c r="P75" s="765">
        <f>F75*P74</f>
        <v>0</v>
      </c>
      <c r="Q75" s="766">
        <f>F75*Q74</f>
        <v>0</v>
      </c>
      <c r="R75" s="766">
        <f>F75*R74</f>
        <v>0</v>
      </c>
      <c r="S75" s="767">
        <f>F75*S74</f>
        <v>0</v>
      </c>
      <c r="T75" s="474">
        <v>0</v>
      </c>
      <c r="U75" s="274">
        <f>G75-T75</f>
        <v>0</v>
      </c>
      <c r="V75" s="474">
        <v>0</v>
      </c>
      <c r="W75" s="274"/>
    </row>
    <row r="76" spans="1:23" s="215" customFormat="1" ht="16.2" collapsed="1" thickBot="1">
      <c r="A76" s="1376"/>
      <c r="B76" s="1393"/>
      <c r="C76" s="507" t="s">
        <v>14606</v>
      </c>
      <c r="D76" s="507" t="s">
        <v>14602</v>
      </c>
      <c r="E76" s="508" t="s">
        <v>14589</v>
      </c>
      <c r="F76" s="479"/>
      <c r="G76" s="509">
        <f t="shared" si="3"/>
        <v>3092.0460299999995</v>
      </c>
      <c r="H76" s="510">
        <f>H21+H25+H29+H41+H33+H37+H49+H53+H57+H61+H65+H45+H69+H73</f>
        <v>0</v>
      </c>
      <c r="I76" s="510">
        <f t="shared" ref="I76:S76" si="5">I21+I25+I29+I41+I33+I37+I49+I53+I57+I61+I65+I45+I69+I73</f>
        <v>0</v>
      </c>
      <c r="J76" s="510">
        <f t="shared" si="5"/>
        <v>0</v>
      </c>
      <c r="K76" s="510">
        <f t="shared" si="5"/>
        <v>0</v>
      </c>
      <c r="L76" s="510">
        <f t="shared" si="5"/>
        <v>0</v>
      </c>
      <c r="M76" s="510">
        <f t="shared" si="5"/>
        <v>0</v>
      </c>
      <c r="N76" s="510">
        <f t="shared" si="5"/>
        <v>487.68697999999995</v>
      </c>
      <c r="O76" s="510">
        <f t="shared" si="5"/>
        <v>487.68697999999995</v>
      </c>
      <c r="P76" s="510">
        <f t="shared" si="5"/>
        <v>653.61113</v>
      </c>
      <c r="Q76" s="510">
        <f t="shared" si="5"/>
        <v>487.68697999999995</v>
      </c>
      <c r="R76" s="510">
        <f t="shared" si="5"/>
        <v>487.68697999999995</v>
      </c>
      <c r="S76" s="510">
        <f t="shared" si="5"/>
        <v>487.68697999999995</v>
      </c>
      <c r="T76" s="474">
        <v>7607.1788400000005</v>
      </c>
      <c r="U76" s="274">
        <f t="shared" si="4"/>
        <v>-4515.132810000001</v>
      </c>
      <c r="V76" s="474">
        <v>12811.175715240604</v>
      </c>
      <c r="W76" s="274">
        <f t="shared" si="2"/>
        <v>-9719.1296852406049</v>
      </c>
    </row>
    <row r="77" spans="1:23" s="215" customFormat="1" ht="16.2" collapsed="1" thickBot="1">
      <c r="A77" s="1376"/>
      <c r="B77" s="1376"/>
      <c r="C77" s="269" t="s">
        <v>14585</v>
      </c>
      <c r="D77" s="278" t="s">
        <v>14602</v>
      </c>
      <c r="E77" s="832" t="s">
        <v>14603</v>
      </c>
      <c r="F77" s="473">
        <f>849819.61/1000</f>
        <v>849.81961000000001</v>
      </c>
      <c r="G77" s="511">
        <f t="shared" si="3"/>
        <v>14197.39486</v>
      </c>
      <c r="H77" s="512">
        <f>H23+H31+H43+H35+H39+H55+H59+H27+H51+H63+H67+H47+H71+H75</f>
        <v>2644.40418</v>
      </c>
      <c r="I77" s="512">
        <f t="shared" ref="I77:S77" si="6">I23+I31+I43+I35+I39+I55+I59+I27+I51+I63+I67+I47+I71+I75</f>
        <v>2644.40418</v>
      </c>
      <c r="J77" s="512">
        <f t="shared" si="6"/>
        <v>2644.40418</v>
      </c>
      <c r="K77" s="512">
        <f t="shared" si="6"/>
        <v>2644.40418</v>
      </c>
      <c r="L77" s="512">
        <f t="shared" si="6"/>
        <v>2644.40418</v>
      </c>
      <c r="M77" s="512">
        <f t="shared" si="6"/>
        <v>487.68697999999995</v>
      </c>
      <c r="N77" s="512">
        <f t="shared" si="6"/>
        <v>487.68697999999995</v>
      </c>
      <c r="O77" s="512">
        <f t="shared" si="6"/>
        <v>0</v>
      </c>
      <c r="P77" s="512">
        <f t="shared" si="6"/>
        <v>0</v>
      </c>
      <c r="Q77" s="512">
        <f t="shared" si="6"/>
        <v>0</v>
      </c>
      <c r="R77" s="512">
        <f t="shared" si="6"/>
        <v>0</v>
      </c>
      <c r="S77" s="512">
        <f t="shared" si="6"/>
        <v>0</v>
      </c>
      <c r="T77" s="474">
        <v>11923.921900000003</v>
      </c>
      <c r="U77" s="274">
        <f t="shared" si="4"/>
        <v>2273.4729599999973</v>
      </c>
      <c r="V77" s="474">
        <v>18944.849557384852</v>
      </c>
      <c r="W77" s="274">
        <f t="shared" si="2"/>
        <v>-4747.4546973848519</v>
      </c>
    </row>
    <row r="78" spans="1:23" s="215" customFormat="1" ht="16.2" collapsed="1" thickBot="1">
      <c r="A78" s="1377"/>
      <c r="B78" s="1377"/>
      <c r="C78" s="514" t="s">
        <v>14585</v>
      </c>
      <c r="D78" s="514" t="s">
        <v>14604</v>
      </c>
      <c r="E78" s="515" t="s">
        <v>14589</v>
      </c>
      <c r="F78" s="516"/>
      <c r="G78" s="517">
        <f t="shared" si="3"/>
        <v>17289.440889999998</v>
      </c>
      <c r="H78" s="518">
        <f>H76+H77</f>
        <v>2644.40418</v>
      </c>
      <c r="I78" s="518">
        <f t="shared" ref="I78:S78" si="7">I76+I77</f>
        <v>2644.40418</v>
      </c>
      <c r="J78" s="518">
        <f t="shared" si="7"/>
        <v>2644.40418</v>
      </c>
      <c r="K78" s="518">
        <f t="shared" si="7"/>
        <v>2644.40418</v>
      </c>
      <c r="L78" s="518">
        <f t="shared" si="7"/>
        <v>2644.40418</v>
      </c>
      <c r="M78" s="518">
        <f t="shared" si="7"/>
        <v>487.68697999999995</v>
      </c>
      <c r="N78" s="518">
        <f t="shared" si="7"/>
        <v>975.3739599999999</v>
      </c>
      <c r="O78" s="518">
        <f t="shared" si="7"/>
        <v>487.68697999999995</v>
      </c>
      <c r="P78" s="518">
        <f t="shared" si="7"/>
        <v>653.61113</v>
      </c>
      <c r="Q78" s="518">
        <f t="shared" si="7"/>
        <v>487.68697999999995</v>
      </c>
      <c r="R78" s="518">
        <f t="shared" si="7"/>
        <v>487.68697999999995</v>
      </c>
      <c r="S78" s="518">
        <f t="shared" si="7"/>
        <v>487.68697999999995</v>
      </c>
      <c r="T78" s="693">
        <v>19531.100739999998</v>
      </c>
      <c r="U78" s="435">
        <f t="shared" si="4"/>
        <v>-2241.65985</v>
      </c>
      <c r="V78" s="474">
        <v>31756.025272625462</v>
      </c>
      <c r="W78" s="274">
        <f t="shared" si="2"/>
        <v>-14466.584382625464</v>
      </c>
    </row>
    <row r="79" spans="1:23" ht="15.75" hidden="1" customHeight="1">
      <c r="A79" s="1393"/>
      <c r="B79" s="1393"/>
      <c r="C79" s="1393"/>
      <c r="D79" s="173" t="s">
        <v>14604</v>
      </c>
      <c r="E79" s="831" t="s">
        <v>14603</v>
      </c>
      <c r="F79" s="472">
        <f>F77</f>
        <v>849.81961000000001</v>
      </c>
      <c r="G79" s="473">
        <f t="shared" ref="G79:G91" si="8">SUM(H79:S79)</f>
        <v>3456573.2696080036</v>
      </c>
      <c r="H79" s="485"/>
      <c r="I79" s="486"/>
      <c r="J79" s="486"/>
      <c r="K79" s="486"/>
      <c r="L79" s="486">
        <v>0</v>
      </c>
      <c r="M79" s="486">
        <f>F79*M78</f>
        <v>414445.95914567774</v>
      </c>
      <c r="N79" s="486">
        <f>F79*N78</f>
        <v>828891.91829135548</v>
      </c>
      <c r="O79" s="486">
        <f>F79*O78</f>
        <v>414445.95914567774</v>
      </c>
      <c r="P79" s="486">
        <f>F79*P78</f>
        <v>555451.55558825936</v>
      </c>
      <c r="Q79" s="192">
        <f>F79*Q78</f>
        <v>414445.95914567774</v>
      </c>
      <c r="R79" s="192">
        <f>F79*R78</f>
        <v>414445.95914567774</v>
      </c>
      <c r="S79" s="494">
        <f>F79*S78</f>
        <v>414445.95914567774</v>
      </c>
      <c r="T79" s="474">
        <v>0</v>
      </c>
      <c r="U79" s="274">
        <f t="shared" ref="U79:U124" si="9">G79-T79</f>
        <v>3456573.2696080036</v>
      </c>
      <c r="V79" s="474">
        <v>0</v>
      </c>
      <c r="W79" s="274">
        <f t="shared" si="2"/>
        <v>3456573.2696080036</v>
      </c>
    </row>
    <row r="80" spans="1:23" ht="15.75" hidden="1" customHeight="1">
      <c r="A80" s="1376" t="s">
        <v>329</v>
      </c>
      <c r="B80" s="1376"/>
      <c r="C80" s="1376" t="s">
        <v>76529</v>
      </c>
      <c r="D80" s="398" t="s">
        <v>14602</v>
      </c>
      <c r="E80" s="834" t="s">
        <v>14589</v>
      </c>
      <c r="F80" s="519"/>
      <c r="G80" s="475">
        <f>SUM(H80:S80)</f>
        <v>0</v>
      </c>
      <c r="H80" s="476"/>
      <c r="I80" s="322"/>
      <c r="J80" s="322"/>
      <c r="K80" s="322"/>
      <c r="L80" s="322">
        <v>0</v>
      </c>
      <c r="M80" s="322">
        <v>0</v>
      </c>
      <c r="N80" s="322">
        <v>0</v>
      </c>
      <c r="O80" s="322">
        <v>0</v>
      </c>
      <c r="P80" s="322">
        <v>0</v>
      </c>
      <c r="Q80" s="323">
        <v>0</v>
      </c>
      <c r="R80" s="323">
        <v>0</v>
      </c>
      <c r="S80" s="477">
        <v>0</v>
      </c>
      <c r="T80" s="474">
        <v>0</v>
      </c>
      <c r="U80" s="274">
        <f>G80-T80</f>
        <v>0</v>
      </c>
      <c r="V80" s="474">
        <v>0</v>
      </c>
      <c r="W80" s="274">
        <f>G80-V80</f>
        <v>0</v>
      </c>
    </row>
    <row r="81" spans="1:23" ht="15.75" hidden="1" customHeight="1">
      <c r="A81" s="1376"/>
      <c r="B81" s="1376"/>
      <c r="C81" s="1376"/>
      <c r="D81" s="256" t="s">
        <v>14602</v>
      </c>
      <c r="E81" s="829" t="s">
        <v>14603</v>
      </c>
      <c r="F81" s="478">
        <f>409342.61/1000</f>
        <v>409.34260999999998</v>
      </c>
      <c r="G81" s="479">
        <f>SUM(H81:S81)</f>
        <v>0</v>
      </c>
      <c r="H81" s="495"/>
      <c r="I81" s="496"/>
      <c r="J81" s="496"/>
      <c r="K81" s="496"/>
      <c r="L81" s="496">
        <v>0</v>
      </c>
      <c r="M81" s="496">
        <f>F81*M80</f>
        <v>0</v>
      </c>
      <c r="N81" s="496">
        <f>F81*N80</f>
        <v>0</v>
      </c>
      <c r="O81" s="496">
        <f>F81*O80</f>
        <v>0</v>
      </c>
      <c r="P81" s="496">
        <f>F81*P80</f>
        <v>0</v>
      </c>
      <c r="Q81" s="497">
        <f>F81*Q80</f>
        <v>0</v>
      </c>
      <c r="R81" s="497">
        <f>F81*R80</f>
        <v>0</v>
      </c>
      <c r="S81" s="498">
        <f>F81*S80</f>
        <v>0</v>
      </c>
      <c r="T81" s="474">
        <v>0</v>
      </c>
      <c r="U81" s="274">
        <f>G81-T81</f>
        <v>0</v>
      </c>
      <c r="V81" s="474">
        <v>0</v>
      </c>
      <c r="W81" s="274">
        <f>G81-V81</f>
        <v>0</v>
      </c>
    </row>
    <row r="82" spans="1:23" ht="16.5" hidden="1" customHeight="1" thickBot="1">
      <c r="A82" s="1377"/>
      <c r="B82" s="1377"/>
      <c r="C82" s="1377"/>
      <c r="D82" s="413" t="s">
        <v>14604</v>
      </c>
      <c r="E82" s="848" t="s">
        <v>14589</v>
      </c>
      <c r="F82" s="520"/>
      <c r="G82" s="480">
        <f>SUM(H82:S82)</f>
        <v>0</v>
      </c>
      <c r="H82" s="490"/>
      <c r="I82" s="491"/>
      <c r="J82" s="491"/>
      <c r="K82" s="491"/>
      <c r="L82" s="491">
        <v>0</v>
      </c>
      <c r="M82" s="491">
        <v>0</v>
      </c>
      <c r="N82" s="491">
        <v>0</v>
      </c>
      <c r="O82" s="491">
        <v>0</v>
      </c>
      <c r="P82" s="491">
        <v>0</v>
      </c>
      <c r="Q82" s="492">
        <v>0</v>
      </c>
      <c r="R82" s="492">
        <v>0</v>
      </c>
      <c r="S82" s="493">
        <v>0</v>
      </c>
      <c r="T82" s="474">
        <v>0</v>
      </c>
      <c r="U82" s="274">
        <f>G82-T82</f>
        <v>0</v>
      </c>
      <c r="V82" s="474">
        <v>0</v>
      </c>
      <c r="W82" s="274">
        <f>G82-V82</f>
        <v>0</v>
      </c>
    </row>
    <row r="83" spans="1:23" ht="16.5" hidden="1" customHeight="1">
      <c r="A83" s="1393"/>
      <c r="B83" s="1393"/>
      <c r="C83" s="1393"/>
      <c r="D83" s="173" t="s">
        <v>14604</v>
      </c>
      <c r="E83" s="831" t="s">
        <v>14603</v>
      </c>
      <c r="F83" s="472">
        <f>F81</f>
        <v>409.34260999999998</v>
      </c>
      <c r="G83" s="473">
        <f>SUM(H83:S83)</f>
        <v>0</v>
      </c>
      <c r="H83" s="485"/>
      <c r="I83" s="486"/>
      <c r="J83" s="486"/>
      <c r="K83" s="486"/>
      <c r="L83" s="486">
        <v>0</v>
      </c>
      <c r="M83" s="486">
        <f>F83*M82</f>
        <v>0</v>
      </c>
      <c r="N83" s="486">
        <f>F83*N82</f>
        <v>0</v>
      </c>
      <c r="O83" s="486">
        <f>F83*O82</f>
        <v>0</v>
      </c>
      <c r="P83" s="486">
        <f>F83*P82</f>
        <v>0</v>
      </c>
      <c r="Q83" s="486">
        <f>F83*Q82</f>
        <v>0</v>
      </c>
      <c r="R83" s="486">
        <f>F83*R82</f>
        <v>0</v>
      </c>
      <c r="S83" s="486">
        <f>F83*S82</f>
        <v>0</v>
      </c>
      <c r="T83" s="474">
        <v>0</v>
      </c>
      <c r="U83" s="274">
        <f>G83-T83</f>
        <v>0</v>
      </c>
      <c r="V83" s="474">
        <v>0</v>
      </c>
      <c r="W83" s="274">
        <f>G83-V83</f>
        <v>0</v>
      </c>
    </row>
    <row r="84" spans="1:23" ht="15.75" hidden="1" customHeight="1">
      <c r="A84" s="1376" t="s">
        <v>14584</v>
      </c>
      <c r="B84" s="1376">
        <v>9</v>
      </c>
      <c r="C84" s="1376" t="s">
        <v>14606</v>
      </c>
      <c r="D84" s="398" t="s">
        <v>14602</v>
      </c>
      <c r="E84" s="834" t="s">
        <v>14603</v>
      </c>
      <c r="F84" s="519"/>
      <c r="G84" s="475">
        <f t="shared" si="8"/>
        <v>17289.440889999998</v>
      </c>
      <c r="H84" s="476">
        <f>H21+H29+H41+H33+H37+H49+H53+H57+H61+H65+H45+H77+H81</f>
        <v>2644.40418</v>
      </c>
      <c r="I84" s="322">
        <f>I21+I29+I41+I33+I37+I49+I53+I57+I61+I65+I45+I77+I81</f>
        <v>2644.40418</v>
      </c>
      <c r="J84" s="322">
        <f t="shared" ref="J84:S84" si="10">J21+J29+J41+J33+J37+J49+J53+J57+J61+J65+J45+J77+J81</f>
        <v>2644.40418</v>
      </c>
      <c r="K84" s="322">
        <f t="shared" si="10"/>
        <v>2644.40418</v>
      </c>
      <c r="L84" s="322">
        <f>L21+L29+L41+L33+L37+L49+L53+L57+L61+L65+L45+L77+L81</f>
        <v>2644.40418</v>
      </c>
      <c r="M84" s="322">
        <f>M21+M29+M41+M33+M37+M49+M53+M57+M61+M65+M45+M77+M81</f>
        <v>487.68697999999995</v>
      </c>
      <c r="N84" s="322">
        <f t="shared" si="10"/>
        <v>975.3739599999999</v>
      </c>
      <c r="O84" s="322">
        <f t="shared" si="10"/>
        <v>487.68697999999995</v>
      </c>
      <c r="P84" s="322">
        <f t="shared" si="10"/>
        <v>653.61113</v>
      </c>
      <c r="Q84" s="323">
        <f t="shared" si="10"/>
        <v>487.68697999999995</v>
      </c>
      <c r="R84" s="323">
        <f t="shared" si="10"/>
        <v>487.68697999999995</v>
      </c>
      <c r="S84" s="477">
        <f t="shared" si="10"/>
        <v>487.68697999999995</v>
      </c>
      <c r="T84" s="474">
        <v>7607.1788400000005</v>
      </c>
      <c r="U84" s="274">
        <f t="shared" si="9"/>
        <v>9682.2620499999975</v>
      </c>
      <c r="V84" s="474">
        <v>8913.0547848703973</v>
      </c>
      <c r="W84" s="274">
        <f>G84-V84</f>
        <v>8376.3861051296008</v>
      </c>
    </row>
    <row r="85" spans="1:23" ht="15.75" hidden="1" customHeight="1">
      <c r="A85" s="1376"/>
      <c r="B85" s="1376">
        <v>9</v>
      </c>
      <c r="C85" s="1376" t="s">
        <v>14585</v>
      </c>
      <c r="D85" s="256" t="s">
        <v>14604</v>
      </c>
      <c r="E85" s="829" t="s">
        <v>14603</v>
      </c>
      <c r="F85" s="478"/>
      <c r="G85" s="479">
        <f t="shared" si="8"/>
        <v>3470770.6644680034</v>
      </c>
      <c r="H85" s="495">
        <f>H23+H31+H43+H35+H39+H55+H59+H27+H51+H63+H67+H47+H79+H83</f>
        <v>2644.40418</v>
      </c>
      <c r="I85" s="495">
        <f>I23+I31+I43+I35+I39+I55+I59+I27+I51+I63+I67+I47+I79+I83</f>
        <v>2644.40418</v>
      </c>
      <c r="J85" s="495">
        <f t="shared" ref="J85:S85" si="11">J23+J31+J43+J35+J39+J55+J59+J27+J51+J63+J67+J47+J79+J83</f>
        <v>2644.40418</v>
      </c>
      <c r="K85" s="495">
        <f t="shared" si="11"/>
        <v>2644.40418</v>
      </c>
      <c r="L85" s="495">
        <f t="shared" si="11"/>
        <v>2644.40418</v>
      </c>
      <c r="M85" s="495">
        <f t="shared" si="11"/>
        <v>414933.64612567774</v>
      </c>
      <c r="N85" s="495">
        <f t="shared" si="11"/>
        <v>829379.60527135548</v>
      </c>
      <c r="O85" s="495">
        <f t="shared" si="11"/>
        <v>414445.95914567774</v>
      </c>
      <c r="P85" s="495">
        <f t="shared" si="11"/>
        <v>555451.55558825936</v>
      </c>
      <c r="Q85" s="495">
        <f t="shared" si="11"/>
        <v>414445.95914567774</v>
      </c>
      <c r="R85" s="495">
        <f t="shared" si="11"/>
        <v>414445.95914567774</v>
      </c>
      <c r="S85" s="495">
        <f t="shared" si="11"/>
        <v>414445.95914567774</v>
      </c>
      <c r="T85" s="474">
        <v>11923.921900000003</v>
      </c>
      <c r="U85" s="274">
        <f t="shared" si="9"/>
        <v>3458846.7425680035</v>
      </c>
      <c r="V85" s="474">
        <v>12315.553178647921</v>
      </c>
      <c r="W85" s="274">
        <f t="shared" si="2"/>
        <v>3458455.1112893554</v>
      </c>
    </row>
    <row r="86" spans="1:23" ht="16.5" hidden="1" customHeight="1" thickBot="1">
      <c r="A86" s="1377"/>
      <c r="B86" s="1377">
        <v>9</v>
      </c>
      <c r="C86" s="1377" t="s">
        <v>14585</v>
      </c>
      <c r="D86" s="413" t="s">
        <v>14607</v>
      </c>
      <c r="E86" s="848" t="s">
        <v>14603</v>
      </c>
      <c r="F86" s="520"/>
      <c r="G86" s="480">
        <f t="shared" si="8"/>
        <v>3488060.1053580036</v>
      </c>
      <c r="H86" s="490">
        <f>H84+H85</f>
        <v>5288.80836</v>
      </c>
      <c r="I86" s="491">
        <f>I84+I85</f>
        <v>5288.80836</v>
      </c>
      <c r="J86" s="491">
        <f t="shared" ref="J86:S86" si="12">J84+J85</f>
        <v>5288.80836</v>
      </c>
      <c r="K86" s="491">
        <f t="shared" si="12"/>
        <v>5288.80836</v>
      </c>
      <c r="L86" s="491">
        <f t="shared" si="12"/>
        <v>5288.80836</v>
      </c>
      <c r="M86" s="491">
        <f t="shared" si="12"/>
        <v>415421.33310567774</v>
      </c>
      <c r="N86" s="491">
        <f t="shared" si="12"/>
        <v>830354.97923135548</v>
      </c>
      <c r="O86" s="491">
        <f t="shared" si="12"/>
        <v>414933.64612567774</v>
      </c>
      <c r="P86" s="491">
        <f t="shared" si="12"/>
        <v>556105.16671825934</v>
      </c>
      <c r="Q86" s="492">
        <f t="shared" si="12"/>
        <v>414933.64612567774</v>
      </c>
      <c r="R86" s="492">
        <f t="shared" si="12"/>
        <v>414933.64612567774</v>
      </c>
      <c r="S86" s="493">
        <f t="shared" si="12"/>
        <v>414933.64612567774</v>
      </c>
      <c r="T86" s="474">
        <v>19531.100739999998</v>
      </c>
      <c r="U86" s="274">
        <f t="shared" si="9"/>
        <v>3468529.0046180035</v>
      </c>
      <c r="V86" s="474">
        <v>21228.607963518316</v>
      </c>
      <c r="W86" s="274">
        <f t="shared" si="2"/>
        <v>3466831.4973944854</v>
      </c>
    </row>
    <row r="87" spans="1:23" ht="16.5" hidden="1" customHeight="1">
      <c r="A87" s="1393" t="s">
        <v>14592</v>
      </c>
      <c r="B87" s="1393"/>
      <c r="C87" s="1393" t="s">
        <v>14619</v>
      </c>
      <c r="D87" s="173" t="s">
        <v>14602</v>
      </c>
      <c r="E87" s="831" t="s">
        <v>14620</v>
      </c>
      <c r="F87" s="472"/>
      <c r="G87" s="473">
        <f t="shared" si="8"/>
        <v>60</v>
      </c>
      <c r="H87" s="485">
        <v>60</v>
      </c>
      <c r="I87" s="486"/>
      <c r="J87" s="486"/>
      <c r="K87" s="486"/>
      <c r="L87" s="486"/>
      <c r="M87" s="486"/>
      <c r="N87" s="486"/>
      <c r="O87" s="486"/>
      <c r="P87" s="486"/>
      <c r="Q87" s="192"/>
      <c r="R87" s="192"/>
      <c r="S87" s="494"/>
      <c r="T87" s="474"/>
      <c r="U87" s="274">
        <f t="shared" si="9"/>
        <v>60</v>
      </c>
      <c r="V87" s="474"/>
      <c r="W87" s="274">
        <f t="shared" si="2"/>
        <v>60</v>
      </c>
    </row>
    <row r="88" spans="1:23" ht="15.75" hidden="1" customHeight="1">
      <c r="A88" s="1376"/>
      <c r="B88" s="1376"/>
      <c r="C88" s="1376"/>
      <c r="D88" s="398" t="s">
        <v>14602</v>
      </c>
      <c r="E88" s="834" t="s">
        <v>14603</v>
      </c>
      <c r="F88" s="519">
        <f>F21</f>
        <v>4.7406899999999998</v>
      </c>
      <c r="G88" s="475">
        <f t="shared" si="8"/>
        <v>284.44139999999999</v>
      </c>
      <c r="H88" s="476">
        <f>F88*H87</f>
        <v>284.44139999999999</v>
      </c>
      <c r="I88" s="322">
        <f>F88*I87</f>
        <v>0</v>
      </c>
      <c r="J88" s="322">
        <f>F88*J87</f>
        <v>0</v>
      </c>
      <c r="K88" s="322">
        <f>F88*K87</f>
        <v>0</v>
      </c>
      <c r="L88" s="322">
        <f>F88*L87</f>
        <v>0</v>
      </c>
      <c r="M88" s="322">
        <f>F88*M87</f>
        <v>0</v>
      </c>
      <c r="N88" s="322">
        <f>F88*N87</f>
        <v>0</v>
      </c>
      <c r="O88" s="322">
        <f>F88*O87</f>
        <v>0</v>
      </c>
      <c r="P88" s="322">
        <f>F88*P87</f>
        <v>0</v>
      </c>
      <c r="Q88" s="323">
        <f>F88*Q87</f>
        <v>0</v>
      </c>
      <c r="R88" s="323">
        <f>F88*R87</f>
        <v>0</v>
      </c>
      <c r="S88" s="477">
        <f>F88*S87</f>
        <v>0</v>
      </c>
      <c r="T88" s="474"/>
      <c r="U88" s="274">
        <f t="shared" si="9"/>
        <v>284.44139999999999</v>
      </c>
      <c r="V88" s="474"/>
      <c r="W88" s="274">
        <f t="shared" si="2"/>
        <v>284.44139999999999</v>
      </c>
    </row>
    <row r="89" spans="1:23" ht="15.75" hidden="1" customHeight="1">
      <c r="A89" s="1376"/>
      <c r="B89" s="1376"/>
      <c r="C89" s="1376"/>
      <c r="D89" s="256" t="s">
        <v>14604</v>
      </c>
      <c r="E89" s="829" t="s">
        <v>14620</v>
      </c>
      <c r="F89" s="478"/>
      <c r="G89" s="479">
        <f t="shared" si="8"/>
        <v>0</v>
      </c>
      <c r="H89" s="495"/>
      <c r="I89" s="496"/>
      <c r="J89" s="496"/>
      <c r="K89" s="496"/>
      <c r="L89" s="496"/>
      <c r="M89" s="496"/>
      <c r="N89" s="496"/>
      <c r="O89" s="496"/>
      <c r="P89" s="496"/>
      <c r="Q89" s="497"/>
      <c r="R89" s="497"/>
      <c r="S89" s="498"/>
      <c r="T89" s="474"/>
      <c r="U89" s="274">
        <f t="shared" si="9"/>
        <v>0</v>
      </c>
      <c r="V89" s="474"/>
      <c r="W89" s="274">
        <f t="shared" si="2"/>
        <v>0</v>
      </c>
    </row>
    <row r="90" spans="1:23" ht="16.5" hidden="1" customHeight="1" thickBot="1">
      <c r="A90" s="1377"/>
      <c r="B90" s="1377"/>
      <c r="C90" s="1377"/>
      <c r="D90" s="413" t="s">
        <v>14604</v>
      </c>
      <c r="E90" s="848" t="s">
        <v>14603</v>
      </c>
      <c r="F90" s="520">
        <f>F88</f>
        <v>4.7406899999999998</v>
      </c>
      <c r="G90" s="480">
        <f t="shared" si="8"/>
        <v>0</v>
      </c>
      <c r="H90" s="490">
        <f>F90*H89</f>
        <v>0</v>
      </c>
      <c r="I90" s="491">
        <f>F90*I89</f>
        <v>0</v>
      </c>
      <c r="J90" s="491">
        <f>F90*J89</f>
        <v>0</v>
      </c>
      <c r="K90" s="491">
        <f>F90*K89</f>
        <v>0</v>
      </c>
      <c r="L90" s="491">
        <f>F90*L89</f>
        <v>0</v>
      </c>
      <c r="M90" s="491">
        <f>F90*M89</f>
        <v>0</v>
      </c>
      <c r="N90" s="491">
        <f>F90*N89</f>
        <v>0</v>
      </c>
      <c r="O90" s="491">
        <f>F90*O89</f>
        <v>0</v>
      </c>
      <c r="P90" s="491">
        <f>F90*P89</f>
        <v>0</v>
      </c>
      <c r="Q90" s="492">
        <f>F90*Q89</f>
        <v>0</v>
      </c>
      <c r="R90" s="492">
        <f>F90*R89</f>
        <v>0</v>
      </c>
      <c r="S90" s="493">
        <f>F90*S89</f>
        <v>0</v>
      </c>
      <c r="T90" s="474"/>
      <c r="U90" s="274">
        <f t="shared" si="9"/>
        <v>0</v>
      </c>
      <c r="V90" s="474"/>
      <c r="W90" s="274">
        <f t="shared" si="2"/>
        <v>0</v>
      </c>
    </row>
    <row r="91" spans="1:23" ht="15.75" hidden="1" customHeight="1">
      <c r="A91" s="1393" t="s">
        <v>14592</v>
      </c>
      <c r="B91" s="1393"/>
      <c r="C91" s="1393" t="s">
        <v>14621</v>
      </c>
      <c r="D91" s="173" t="s">
        <v>14602</v>
      </c>
      <c r="E91" s="831" t="s">
        <v>14620</v>
      </c>
      <c r="F91" s="472"/>
      <c r="G91" s="473">
        <f t="shared" si="8"/>
        <v>0</v>
      </c>
      <c r="H91" s="485"/>
      <c r="I91" s="486"/>
      <c r="J91" s="486"/>
      <c r="K91" s="486"/>
      <c r="L91" s="486"/>
      <c r="M91" s="486"/>
      <c r="N91" s="486"/>
      <c r="O91" s="486"/>
      <c r="P91" s="486"/>
      <c r="Q91" s="192"/>
      <c r="R91" s="192"/>
      <c r="S91" s="494"/>
      <c r="T91" s="474"/>
      <c r="U91" s="274">
        <f t="shared" si="9"/>
        <v>0</v>
      </c>
      <c r="V91" s="474"/>
      <c r="W91" s="274">
        <f t="shared" si="2"/>
        <v>0</v>
      </c>
    </row>
    <row r="92" spans="1:23" ht="15.75" hidden="1" customHeight="1">
      <c r="A92" s="1376"/>
      <c r="B92" s="1376"/>
      <c r="C92" s="1376"/>
      <c r="D92" s="398" t="s">
        <v>14602</v>
      </c>
      <c r="E92" s="834" t="s">
        <v>14603</v>
      </c>
      <c r="F92" s="519">
        <f>15804.71/1000</f>
        <v>15.804709999999998</v>
      </c>
      <c r="G92" s="475">
        <f t="shared" ref="G92:G116" si="13">SUM(H92:S92)</f>
        <v>0</v>
      </c>
      <c r="H92" s="476">
        <f>F92*H91</f>
        <v>0</v>
      </c>
      <c r="I92" s="322">
        <f>F92*I91</f>
        <v>0</v>
      </c>
      <c r="J92" s="322">
        <f>F92*J91</f>
        <v>0</v>
      </c>
      <c r="K92" s="322">
        <f>F92*K91</f>
        <v>0</v>
      </c>
      <c r="L92" s="322">
        <f>F92*L91</f>
        <v>0</v>
      </c>
      <c r="M92" s="322">
        <f>F92*M91</f>
        <v>0</v>
      </c>
      <c r="N92" s="322">
        <f>F92*N91</f>
        <v>0</v>
      </c>
      <c r="O92" s="322">
        <f>F92*O91</f>
        <v>0</v>
      </c>
      <c r="P92" s="322">
        <f>F92*P91</f>
        <v>0</v>
      </c>
      <c r="Q92" s="323">
        <f>F92*Q91</f>
        <v>0</v>
      </c>
      <c r="R92" s="323">
        <f>F92*R91</f>
        <v>0</v>
      </c>
      <c r="S92" s="477">
        <f>F92*S91</f>
        <v>0</v>
      </c>
      <c r="T92" s="474"/>
      <c r="U92" s="274">
        <f t="shared" si="9"/>
        <v>0</v>
      </c>
      <c r="V92" s="474"/>
      <c r="W92" s="274">
        <f t="shared" si="2"/>
        <v>0</v>
      </c>
    </row>
    <row r="93" spans="1:23" ht="15.75" hidden="1" customHeight="1">
      <c r="A93" s="1376"/>
      <c r="B93" s="1376"/>
      <c r="C93" s="1376"/>
      <c r="D93" s="256" t="s">
        <v>14604</v>
      </c>
      <c r="E93" s="829" t="s">
        <v>14620</v>
      </c>
      <c r="F93" s="478"/>
      <c r="G93" s="479">
        <f t="shared" si="13"/>
        <v>0</v>
      </c>
      <c r="H93" s="495"/>
      <c r="I93" s="496"/>
      <c r="J93" s="496"/>
      <c r="K93" s="496"/>
      <c r="L93" s="496"/>
      <c r="M93" s="496"/>
      <c r="N93" s="496"/>
      <c r="O93" s="496"/>
      <c r="P93" s="496"/>
      <c r="Q93" s="497"/>
      <c r="R93" s="497"/>
      <c r="S93" s="498"/>
      <c r="T93" s="474"/>
      <c r="U93" s="274">
        <f t="shared" si="9"/>
        <v>0</v>
      </c>
      <c r="V93" s="474"/>
      <c r="W93" s="274">
        <f t="shared" si="2"/>
        <v>0</v>
      </c>
    </row>
    <row r="94" spans="1:23" ht="16.5" hidden="1" customHeight="1" thickBot="1">
      <c r="A94" s="1377"/>
      <c r="B94" s="1377"/>
      <c r="C94" s="1377"/>
      <c r="D94" s="413" t="s">
        <v>14604</v>
      </c>
      <c r="E94" s="848" t="s">
        <v>14603</v>
      </c>
      <c r="F94" s="520">
        <f>F92</f>
        <v>15.804709999999998</v>
      </c>
      <c r="G94" s="480">
        <f t="shared" si="13"/>
        <v>0</v>
      </c>
      <c r="H94" s="490">
        <f>F94*H93</f>
        <v>0</v>
      </c>
      <c r="I94" s="491">
        <f>F94*I93</f>
        <v>0</v>
      </c>
      <c r="J94" s="491">
        <f>F94*J93</f>
        <v>0</v>
      </c>
      <c r="K94" s="491">
        <f>F94*K93</f>
        <v>0</v>
      </c>
      <c r="L94" s="491">
        <f>F94*L93</f>
        <v>0</v>
      </c>
      <c r="M94" s="491">
        <f>F94*M93</f>
        <v>0</v>
      </c>
      <c r="N94" s="491">
        <f>F94*N93</f>
        <v>0</v>
      </c>
      <c r="O94" s="491">
        <f>F94*O93</f>
        <v>0</v>
      </c>
      <c r="P94" s="491">
        <f>F94*P93</f>
        <v>0</v>
      </c>
      <c r="Q94" s="492">
        <f>F94*Q93</f>
        <v>0</v>
      </c>
      <c r="R94" s="492">
        <f>F94*R93</f>
        <v>0</v>
      </c>
      <c r="S94" s="493">
        <f>F94*S93</f>
        <v>0</v>
      </c>
      <c r="T94" s="474"/>
      <c r="U94" s="274">
        <f t="shared" si="9"/>
        <v>0</v>
      </c>
      <c r="V94" s="474"/>
      <c r="W94" s="274">
        <f t="shared" si="2"/>
        <v>0</v>
      </c>
    </row>
    <row r="95" spans="1:23" ht="15.75" hidden="1" customHeight="1">
      <c r="A95" s="1393" t="s">
        <v>14592</v>
      </c>
      <c r="B95" s="1393"/>
      <c r="C95" s="1393" t="s">
        <v>14622</v>
      </c>
      <c r="D95" s="173" t="s">
        <v>14602</v>
      </c>
      <c r="E95" s="831" t="s">
        <v>14620</v>
      </c>
      <c r="F95" s="472"/>
      <c r="G95" s="473">
        <f t="shared" si="13"/>
        <v>0</v>
      </c>
      <c r="H95" s="485">
        <v>0</v>
      </c>
      <c r="I95" s="486">
        <v>0</v>
      </c>
      <c r="J95" s="486">
        <v>0</v>
      </c>
      <c r="K95" s="486">
        <v>0</v>
      </c>
      <c r="L95" s="486">
        <v>0</v>
      </c>
      <c r="M95" s="486">
        <v>0</v>
      </c>
      <c r="N95" s="486">
        <v>0</v>
      </c>
      <c r="O95" s="486">
        <v>0</v>
      </c>
      <c r="P95" s="486">
        <v>0</v>
      </c>
      <c r="Q95" s="192">
        <v>0</v>
      </c>
      <c r="R95" s="192">
        <v>0</v>
      </c>
      <c r="S95" s="494">
        <v>0</v>
      </c>
      <c r="T95" s="474"/>
      <c r="U95" s="274">
        <f t="shared" si="9"/>
        <v>0</v>
      </c>
      <c r="V95" s="474"/>
      <c r="W95" s="274">
        <f t="shared" si="2"/>
        <v>0</v>
      </c>
    </row>
    <row r="96" spans="1:23" ht="15.75" hidden="1" customHeight="1">
      <c r="A96" s="1376"/>
      <c r="B96" s="1376"/>
      <c r="C96" s="1376"/>
      <c r="D96" s="398" t="s">
        <v>14602</v>
      </c>
      <c r="E96" s="834" t="s">
        <v>14603</v>
      </c>
      <c r="F96" s="519">
        <v>20.59158</v>
      </c>
      <c r="G96" s="475">
        <f t="shared" si="13"/>
        <v>0</v>
      </c>
      <c r="H96" s="476">
        <f>F96*H95</f>
        <v>0</v>
      </c>
      <c r="I96" s="322">
        <f>F96*I95</f>
        <v>0</v>
      </c>
      <c r="J96" s="322">
        <f>F96*J95</f>
        <v>0</v>
      </c>
      <c r="K96" s="322">
        <f>F96*K95</f>
        <v>0</v>
      </c>
      <c r="L96" s="322">
        <f>F96*L95</f>
        <v>0</v>
      </c>
      <c r="M96" s="322">
        <f>F96*M95</f>
        <v>0</v>
      </c>
      <c r="N96" s="322">
        <f>F96*N95</f>
        <v>0</v>
      </c>
      <c r="O96" s="322">
        <f>F96*O95</f>
        <v>0</v>
      </c>
      <c r="P96" s="322">
        <f>F96*P95</f>
        <v>0</v>
      </c>
      <c r="Q96" s="323">
        <f>F96*Q95</f>
        <v>0</v>
      </c>
      <c r="R96" s="323">
        <f>F96*R95</f>
        <v>0</v>
      </c>
      <c r="S96" s="477">
        <f>F96*S95</f>
        <v>0</v>
      </c>
      <c r="T96" s="474"/>
      <c r="U96" s="274">
        <f t="shared" si="9"/>
        <v>0</v>
      </c>
      <c r="V96" s="474"/>
      <c r="W96" s="274">
        <f t="shared" si="2"/>
        <v>0</v>
      </c>
    </row>
    <row r="97" spans="1:23" ht="15.75" hidden="1" customHeight="1">
      <c r="A97" s="1376"/>
      <c r="B97" s="1376"/>
      <c r="C97" s="1376"/>
      <c r="D97" s="256" t="s">
        <v>14604</v>
      </c>
      <c r="E97" s="829" t="s">
        <v>14620</v>
      </c>
      <c r="F97" s="478"/>
      <c r="G97" s="479">
        <f t="shared" si="13"/>
        <v>0</v>
      </c>
      <c r="H97" s="495"/>
      <c r="I97" s="496"/>
      <c r="J97" s="496"/>
      <c r="K97" s="496"/>
      <c r="L97" s="496"/>
      <c r="M97" s="496"/>
      <c r="N97" s="496"/>
      <c r="O97" s="496"/>
      <c r="P97" s="496"/>
      <c r="Q97" s="497"/>
      <c r="R97" s="497"/>
      <c r="S97" s="498"/>
      <c r="T97" s="474"/>
      <c r="U97" s="274">
        <f t="shared" si="9"/>
        <v>0</v>
      </c>
      <c r="V97" s="474"/>
      <c r="W97" s="274">
        <f t="shared" si="2"/>
        <v>0</v>
      </c>
    </row>
    <row r="98" spans="1:23" ht="16.5" hidden="1" customHeight="1" thickBot="1">
      <c r="A98" s="1377"/>
      <c r="B98" s="1377"/>
      <c r="C98" s="1377"/>
      <c r="D98" s="413" t="s">
        <v>14604</v>
      </c>
      <c r="E98" s="848" t="s">
        <v>14603</v>
      </c>
      <c r="F98" s="520">
        <f>F96</f>
        <v>20.59158</v>
      </c>
      <c r="G98" s="480">
        <f t="shared" si="13"/>
        <v>0</v>
      </c>
      <c r="H98" s="490">
        <f>F98*H97</f>
        <v>0</v>
      </c>
      <c r="I98" s="491">
        <f>F98*I97</f>
        <v>0</v>
      </c>
      <c r="J98" s="491">
        <f>F98*J97</f>
        <v>0</v>
      </c>
      <c r="K98" s="491">
        <f>F98*K97</f>
        <v>0</v>
      </c>
      <c r="L98" s="491">
        <f>F98*L97</f>
        <v>0</v>
      </c>
      <c r="M98" s="491">
        <f>F98*M97</f>
        <v>0</v>
      </c>
      <c r="N98" s="491">
        <f>F98*N97</f>
        <v>0</v>
      </c>
      <c r="O98" s="491">
        <f>F98*O97</f>
        <v>0</v>
      </c>
      <c r="P98" s="491">
        <f>F98*P97</f>
        <v>0</v>
      </c>
      <c r="Q98" s="492">
        <f>F98*Q97</f>
        <v>0</v>
      </c>
      <c r="R98" s="492">
        <f>F98*R97</f>
        <v>0</v>
      </c>
      <c r="S98" s="493">
        <f>F98*S97</f>
        <v>0</v>
      </c>
      <c r="T98" s="474"/>
      <c r="U98" s="274">
        <f t="shared" si="9"/>
        <v>0</v>
      </c>
      <c r="V98" s="474"/>
      <c r="W98" s="274">
        <f t="shared" si="2"/>
        <v>0</v>
      </c>
    </row>
    <row r="99" spans="1:23" ht="15.75" hidden="1" customHeight="1">
      <c r="A99" s="1393" t="s">
        <v>14592</v>
      </c>
      <c r="B99" s="1393"/>
      <c r="C99" s="1393" t="s">
        <v>14625</v>
      </c>
      <c r="D99" s="173" t="s">
        <v>14602</v>
      </c>
      <c r="E99" s="831" t="s">
        <v>14620</v>
      </c>
      <c r="F99" s="472"/>
      <c r="G99" s="473">
        <f t="shared" si="13"/>
        <v>0</v>
      </c>
      <c r="H99" s="485"/>
      <c r="I99" s="486"/>
      <c r="J99" s="486"/>
      <c r="K99" s="486"/>
      <c r="L99" s="486"/>
      <c r="M99" s="486"/>
      <c r="N99" s="486"/>
      <c r="O99" s="486"/>
      <c r="P99" s="486"/>
      <c r="Q99" s="192"/>
      <c r="R99" s="192"/>
      <c r="S99" s="494"/>
      <c r="T99" s="474"/>
      <c r="U99" s="274">
        <f t="shared" si="9"/>
        <v>0</v>
      </c>
      <c r="V99" s="474"/>
      <c r="W99" s="274">
        <f t="shared" si="2"/>
        <v>0</v>
      </c>
    </row>
    <row r="100" spans="1:23" ht="15.75" hidden="1" customHeight="1">
      <c r="A100" s="1376"/>
      <c r="B100" s="1376"/>
      <c r="C100" s="1376"/>
      <c r="D100" s="398" t="s">
        <v>14602</v>
      </c>
      <c r="E100" s="834" t="s">
        <v>14603</v>
      </c>
      <c r="F100" s="519">
        <v>73.381320000000002</v>
      </c>
      <c r="G100" s="475">
        <f t="shared" si="13"/>
        <v>0</v>
      </c>
      <c r="H100" s="476">
        <f>F100*H99</f>
        <v>0</v>
      </c>
      <c r="I100" s="322">
        <f>F100*I99</f>
        <v>0</v>
      </c>
      <c r="J100" s="322">
        <f>F100*J99</f>
        <v>0</v>
      </c>
      <c r="K100" s="322">
        <f>F100*K99</f>
        <v>0</v>
      </c>
      <c r="L100" s="322">
        <f>F100*L99</f>
        <v>0</v>
      </c>
      <c r="M100" s="322">
        <f>F100*M99</f>
        <v>0</v>
      </c>
      <c r="N100" s="322">
        <f>F100*N99</f>
        <v>0</v>
      </c>
      <c r="O100" s="322">
        <f>F100*O99</f>
        <v>0</v>
      </c>
      <c r="P100" s="322">
        <f>F100*P99</f>
        <v>0</v>
      </c>
      <c r="Q100" s="323">
        <f>F100*Q99</f>
        <v>0</v>
      </c>
      <c r="R100" s="323">
        <f>F100*R99</f>
        <v>0</v>
      </c>
      <c r="S100" s="477">
        <f>F100*S99</f>
        <v>0</v>
      </c>
      <c r="T100" s="474"/>
      <c r="U100" s="274">
        <f t="shared" si="9"/>
        <v>0</v>
      </c>
      <c r="V100" s="474"/>
      <c r="W100" s="274">
        <f t="shared" si="2"/>
        <v>0</v>
      </c>
    </row>
    <row r="101" spans="1:23" ht="15.75" hidden="1" customHeight="1">
      <c r="A101" s="1376"/>
      <c r="B101" s="1376"/>
      <c r="C101" s="1376"/>
      <c r="D101" s="256" t="s">
        <v>14604</v>
      </c>
      <c r="E101" s="829" t="s">
        <v>14620</v>
      </c>
      <c r="F101" s="478"/>
      <c r="G101" s="479">
        <f t="shared" si="13"/>
        <v>0</v>
      </c>
      <c r="H101" s="495"/>
      <c r="I101" s="496"/>
      <c r="J101" s="496"/>
      <c r="K101" s="496"/>
      <c r="L101" s="496"/>
      <c r="M101" s="496"/>
      <c r="N101" s="496"/>
      <c r="O101" s="496"/>
      <c r="P101" s="496"/>
      <c r="Q101" s="497"/>
      <c r="R101" s="497"/>
      <c r="S101" s="498"/>
      <c r="T101" s="474"/>
      <c r="U101" s="274">
        <f t="shared" si="9"/>
        <v>0</v>
      </c>
      <c r="V101" s="474"/>
      <c r="W101" s="274">
        <f t="shared" ref="W101:W124" si="14">G101-V101</f>
        <v>0</v>
      </c>
    </row>
    <row r="102" spans="1:23" ht="16.5" hidden="1" customHeight="1" thickBot="1">
      <c r="A102" s="1377"/>
      <c r="B102" s="1377"/>
      <c r="C102" s="1377"/>
      <c r="D102" s="413" t="s">
        <v>14604</v>
      </c>
      <c r="E102" s="848" t="s">
        <v>14603</v>
      </c>
      <c r="F102" s="520">
        <f>F100</f>
        <v>73.381320000000002</v>
      </c>
      <c r="G102" s="480">
        <f t="shared" si="13"/>
        <v>0</v>
      </c>
      <c r="H102" s="490">
        <f>F102*H101</f>
        <v>0</v>
      </c>
      <c r="I102" s="491">
        <f>F102*I101</f>
        <v>0</v>
      </c>
      <c r="J102" s="491">
        <f>F102*J101</f>
        <v>0</v>
      </c>
      <c r="K102" s="491">
        <f>F102*K101</f>
        <v>0</v>
      </c>
      <c r="L102" s="491">
        <f>F102*L101</f>
        <v>0</v>
      </c>
      <c r="M102" s="491">
        <f>F102*M101</f>
        <v>0</v>
      </c>
      <c r="N102" s="491">
        <f>F102*N101</f>
        <v>0</v>
      </c>
      <c r="O102" s="491">
        <f>F102*O101</f>
        <v>0</v>
      </c>
      <c r="P102" s="491">
        <f>F102*P101</f>
        <v>0</v>
      </c>
      <c r="Q102" s="492">
        <f>F102*Q101</f>
        <v>0</v>
      </c>
      <c r="R102" s="492">
        <f>F102*R101</f>
        <v>0</v>
      </c>
      <c r="S102" s="493">
        <f>F102*S101</f>
        <v>0</v>
      </c>
      <c r="T102" s="474"/>
      <c r="U102" s="274">
        <f t="shared" si="9"/>
        <v>0</v>
      </c>
      <c r="V102" s="474"/>
      <c r="W102" s="274">
        <f t="shared" si="14"/>
        <v>0</v>
      </c>
    </row>
    <row r="103" spans="1:23" ht="15.75" hidden="1" customHeight="1">
      <c r="A103" s="1393" t="s">
        <v>14592</v>
      </c>
      <c r="B103" s="1393"/>
      <c r="C103" s="1393" t="s">
        <v>14623</v>
      </c>
      <c r="D103" s="173" t="s">
        <v>14602</v>
      </c>
      <c r="E103" s="831" t="s">
        <v>14620</v>
      </c>
      <c r="F103" s="472"/>
      <c r="G103" s="473">
        <f t="shared" si="13"/>
        <v>0</v>
      </c>
      <c r="H103" s="485">
        <v>0</v>
      </c>
      <c r="I103" s="486"/>
      <c r="J103" s="486">
        <v>0</v>
      </c>
      <c r="K103" s="486">
        <v>0</v>
      </c>
      <c r="L103" s="486">
        <v>0</v>
      </c>
      <c r="M103" s="486">
        <v>0</v>
      </c>
      <c r="N103" s="486">
        <v>0</v>
      </c>
      <c r="O103" s="486">
        <v>0</v>
      </c>
      <c r="P103" s="486">
        <v>0</v>
      </c>
      <c r="Q103" s="192">
        <v>0</v>
      </c>
      <c r="R103" s="192">
        <v>0</v>
      </c>
      <c r="S103" s="494">
        <v>0</v>
      </c>
      <c r="T103" s="474"/>
      <c r="U103" s="274">
        <f t="shared" si="9"/>
        <v>0</v>
      </c>
      <c r="V103" s="474"/>
      <c r="W103" s="274">
        <f t="shared" si="14"/>
        <v>0</v>
      </c>
    </row>
    <row r="104" spans="1:23" ht="15.75" hidden="1" customHeight="1">
      <c r="A104" s="1376"/>
      <c r="B104" s="1376"/>
      <c r="C104" s="1376"/>
      <c r="D104" s="398" t="s">
        <v>14602</v>
      </c>
      <c r="E104" s="834" t="s">
        <v>14603</v>
      </c>
      <c r="F104" s="519">
        <v>108.49341</v>
      </c>
      <c r="G104" s="475">
        <f t="shared" si="13"/>
        <v>0</v>
      </c>
      <c r="H104" s="476">
        <f>F104*H103</f>
        <v>0</v>
      </c>
      <c r="I104" s="322">
        <f>F104*I103</f>
        <v>0</v>
      </c>
      <c r="J104" s="322">
        <f>F104*J103</f>
        <v>0</v>
      </c>
      <c r="K104" s="322">
        <f>F104*K103</f>
        <v>0</v>
      </c>
      <c r="L104" s="322">
        <f>F104*L103</f>
        <v>0</v>
      </c>
      <c r="M104" s="322">
        <f>F104*M103</f>
        <v>0</v>
      </c>
      <c r="N104" s="322">
        <f>F104*N103</f>
        <v>0</v>
      </c>
      <c r="O104" s="322">
        <f>F104*O103</f>
        <v>0</v>
      </c>
      <c r="P104" s="322">
        <f>F104*P103</f>
        <v>0</v>
      </c>
      <c r="Q104" s="323">
        <f>F104*Q103</f>
        <v>0</v>
      </c>
      <c r="R104" s="323">
        <f>F104*R103</f>
        <v>0</v>
      </c>
      <c r="S104" s="477">
        <f>F104*S103</f>
        <v>0</v>
      </c>
      <c r="T104" s="474"/>
      <c r="U104" s="274">
        <f t="shared" si="9"/>
        <v>0</v>
      </c>
      <c r="V104" s="474"/>
      <c r="W104" s="274">
        <f t="shared" si="14"/>
        <v>0</v>
      </c>
    </row>
    <row r="105" spans="1:23" ht="15.75" hidden="1" customHeight="1" thickBot="1">
      <c r="A105" s="1376"/>
      <c r="B105" s="1376"/>
      <c r="C105" s="1376"/>
      <c r="D105" s="256" t="s">
        <v>14604</v>
      </c>
      <c r="E105" s="829" t="s">
        <v>14620</v>
      </c>
      <c r="F105" s="478"/>
      <c r="G105" s="479">
        <f t="shared" si="13"/>
        <v>0</v>
      </c>
      <c r="H105" s="495"/>
      <c r="I105" s="496"/>
      <c r="J105" s="496"/>
      <c r="K105" s="496"/>
      <c r="L105" s="496"/>
      <c r="M105" s="496"/>
      <c r="N105" s="496"/>
      <c r="O105" s="496"/>
      <c r="P105" s="496"/>
      <c r="Q105" s="497"/>
      <c r="R105" s="497"/>
      <c r="S105" s="498"/>
      <c r="T105" s="474"/>
      <c r="U105" s="274">
        <f t="shared" si="9"/>
        <v>0</v>
      </c>
      <c r="V105" s="474"/>
      <c r="W105" s="274">
        <f t="shared" si="14"/>
        <v>0</v>
      </c>
    </row>
    <row r="106" spans="1:23" ht="16.2" hidden="1" thickBot="1">
      <c r="A106" s="1377"/>
      <c r="B106" s="1377"/>
      <c r="C106" s="1377"/>
      <c r="D106" s="413" t="s">
        <v>14604</v>
      </c>
      <c r="E106" s="848" t="s">
        <v>14603</v>
      </c>
      <c r="F106" s="520">
        <f>F104</f>
        <v>108.49341</v>
      </c>
      <c r="G106" s="480">
        <f t="shared" si="13"/>
        <v>0</v>
      </c>
      <c r="H106" s="490">
        <f>F106*H105</f>
        <v>0</v>
      </c>
      <c r="I106" s="491">
        <f>F106*I105</f>
        <v>0</v>
      </c>
      <c r="J106" s="491">
        <f>F106*J105</f>
        <v>0</v>
      </c>
      <c r="K106" s="491">
        <f>F106*K105</f>
        <v>0</v>
      </c>
      <c r="L106" s="491">
        <f>F106*L105</f>
        <v>0</v>
      </c>
      <c r="M106" s="491">
        <f>F106*M105</f>
        <v>0</v>
      </c>
      <c r="N106" s="491">
        <f>F106*N105</f>
        <v>0</v>
      </c>
      <c r="O106" s="491">
        <f>F106*O105</f>
        <v>0</v>
      </c>
      <c r="P106" s="491">
        <f>F106*P105</f>
        <v>0</v>
      </c>
      <c r="Q106" s="492">
        <f>F106*Q105</f>
        <v>0</v>
      </c>
      <c r="R106" s="492">
        <f>F106*R105</f>
        <v>0</v>
      </c>
      <c r="S106" s="493">
        <f>F106*S105</f>
        <v>0</v>
      </c>
      <c r="T106" s="474"/>
      <c r="U106" s="274">
        <f t="shared" si="9"/>
        <v>0</v>
      </c>
      <c r="V106" s="474"/>
      <c r="W106" s="274">
        <f t="shared" si="14"/>
        <v>0</v>
      </c>
    </row>
    <row r="107" spans="1:23" hidden="1">
      <c r="A107" s="1393" t="s">
        <v>14592</v>
      </c>
      <c r="B107" s="1393"/>
      <c r="C107" s="1393" t="s">
        <v>14624</v>
      </c>
      <c r="D107" s="173" t="s">
        <v>14602</v>
      </c>
      <c r="E107" s="831" t="s">
        <v>14620</v>
      </c>
      <c r="F107" s="472"/>
      <c r="G107" s="473">
        <f t="shared" si="13"/>
        <v>0</v>
      </c>
      <c r="H107" s="485">
        <v>0</v>
      </c>
      <c r="I107" s="486">
        <v>0</v>
      </c>
      <c r="J107" s="486">
        <v>0</v>
      </c>
      <c r="K107" s="486">
        <v>0</v>
      </c>
      <c r="L107" s="486">
        <v>0</v>
      </c>
      <c r="M107" s="486">
        <v>0</v>
      </c>
      <c r="N107" s="486">
        <v>0</v>
      </c>
      <c r="O107" s="486">
        <v>0</v>
      </c>
      <c r="P107" s="486">
        <v>0</v>
      </c>
      <c r="Q107" s="192">
        <v>0</v>
      </c>
      <c r="R107" s="192">
        <v>0</v>
      </c>
      <c r="S107" s="494">
        <v>0</v>
      </c>
      <c r="T107" s="474"/>
      <c r="U107" s="274">
        <f t="shared" si="9"/>
        <v>0</v>
      </c>
      <c r="V107" s="474"/>
      <c r="W107" s="274">
        <f t="shared" si="14"/>
        <v>0</v>
      </c>
    </row>
    <row r="108" spans="1:23" hidden="1">
      <c r="A108" s="1376"/>
      <c r="B108" s="1376"/>
      <c r="C108" s="1376"/>
      <c r="D108" s="398" t="s">
        <v>14602</v>
      </c>
      <c r="E108" s="834" t="s">
        <v>14603</v>
      </c>
      <c r="F108" s="519">
        <v>509.0917</v>
      </c>
      <c r="G108" s="475">
        <f t="shared" si="13"/>
        <v>0</v>
      </c>
      <c r="H108" s="476">
        <f>F108*H107</f>
        <v>0</v>
      </c>
      <c r="I108" s="322">
        <f>F108*I107</f>
        <v>0</v>
      </c>
      <c r="J108" s="322">
        <f>F108*J107</f>
        <v>0</v>
      </c>
      <c r="K108" s="322">
        <f>F108*K107</f>
        <v>0</v>
      </c>
      <c r="L108" s="322">
        <f>F108*L107</f>
        <v>0</v>
      </c>
      <c r="M108" s="322">
        <f>F108*M107</f>
        <v>0</v>
      </c>
      <c r="N108" s="322">
        <f>F108*N107</f>
        <v>0</v>
      </c>
      <c r="O108" s="322">
        <f>F108*O107</f>
        <v>0</v>
      </c>
      <c r="P108" s="322">
        <f>F108*P107</f>
        <v>0</v>
      </c>
      <c r="Q108" s="323">
        <f>F108*Q107</f>
        <v>0</v>
      </c>
      <c r="R108" s="323">
        <f>F108*R107</f>
        <v>0</v>
      </c>
      <c r="S108" s="477">
        <f>F108*S107</f>
        <v>0</v>
      </c>
      <c r="T108" s="474"/>
      <c r="U108" s="274">
        <f t="shared" si="9"/>
        <v>0</v>
      </c>
      <c r="V108" s="474"/>
      <c r="W108" s="274">
        <f t="shared" si="14"/>
        <v>0</v>
      </c>
    </row>
    <row r="109" spans="1:23" hidden="1">
      <c r="A109" s="1376"/>
      <c r="B109" s="1376"/>
      <c r="C109" s="1376"/>
      <c r="D109" s="256" t="s">
        <v>14604</v>
      </c>
      <c r="E109" s="829" t="s">
        <v>14620</v>
      </c>
      <c r="F109" s="478"/>
      <c r="G109" s="479">
        <f t="shared" si="13"/>
        <v>0</v>
      </c>
      <c r="H109" s="495"/>
      <c r="I109" s="496"/>
      <c r="J109" s="496"/>
      <c r="K109" s="496"/>
      <c r="L109" s="496"/>
      <c r="M109" s="496"/>
      <c r="N109" s="496"/>
      <c r="O109" s="496"/>
      <c r="P109" s="496"/>
      <c r="Q109" s="497"/>
      <c r="R109" s="497"/>
      <c r="S109" s="498"/>
      <c r="T109" s="474"/>
      <c r="U109" s="274">
        <f t="shared" si="9"/>
        <v>0</v>
      </c>
      <c r="V109" s="474"/>
      <c r="W109" s="274">
        <f t="shared" si="14"/>
        <v>0</v>
      </c>
    </row>
    <row r="110" spans="1:23" ht="16.2" hidden="1" thickBot="1">
      <c r="A110" s="1377"/>
      <c r="B110" s="1377"/>
      <c r="C110" s="1377"/>
      <c r="D110" s="413" t="s">
        <v>14604</v>
      </c>
      <c r="E110" s="848" t="s">
        <v>14603</v>
      </c>
      <c r="F110" s="520">
        <f>F108</f>
        <v>509.0917</v>
      </c>
      <c r="G110" s="480">
        <f t="shared" si="13"/>
        <v>0</v>
      </c>
      <c r="H110" s="490">
        <f>F110*H109</f>
        <v>0</v>
      </c>
      <c r="I110" s="491">
        <f>F110*I109</f>
        <v>0</v>
      </c>
      <c r="J110" s="491">
        <f>F110*J109</f>
        <v>0</v>
      </c>
      <c r="K110" s="491">
        <f>F110*K109</f>
        <v>0</v>
      </c>
      <c r="L110" s="491">
        <f>F110*L109</f>
        <v>0</v>
      </c>
      <c r="M110" s="491">
        <f>F110*M109</f>
        <v>0</v>
      </c>
      <c r="N110" s="491">
        <f>F110*N109</f>
        <v>0</v>
      </c>
      <c r="O110" s="491">
        <f>F110*O109</f>
        <v>0</v>
      </c>
      <c r="P110" s="491">
        <f>F110*P109</f>
        <v>0</v>
      </c>
      <c r="Q110" s="492">
        <f>F110*Q109</f>
        <v>0</v>
      </c>
      <c r="R110" s="492">
        <f>F110*R109</f>
        <v>0</v>
      </c>
      <c r="S110" s="493">
        <f>F110*S109</f>
        <v>0</v>
      </c>
      <c r="T110" s="474"/>
      <c r="U110" s="274">
        <f t="shared" si="9"/>
        <v>0</v>
      </c>
      <c r="V110" s="474"/>
      <c r="W110" s="274">
        <f t="shared" si="14"/>
        <v>0</v>
      </c>
    </row>
    <row r="111" spans="1:23" s="215" customFormat="1" ht="31.2" hidden="1" collapsed="1">
      <c r="A111" s="1376" t="s">
        <v>14592</v>
      </c>
      <c r="B111" s="828"/>
      <c r="C111" s="507" t="s">
        <v>14633</v>
      </c>
      <c r="D111" s="507" t="s">
        <v>14602</v>
      </c>
      <c r="E111" s="508" t="s">
        <v>14620</v>
      </c>
      <c r="F111" s="479"/>
      <c r="G111" s="521">
        <f t="shared" si="13"/>
        <v>0</v>
      </c>
      <c r="H111" s="522"/>
      <c r="I111" s="522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474"/>
      <c r="U111" s="274">
        <f t="shared" si="9"/>
        <v>0</v>
      </c>
      <c r="V111" s="474"/>
      <c r="W111" s="274">
        <f t="shared" si="14"/>
        <v>0</v>
      </c>
    </row>
    <row r="112" spans="1:23" s="215" customFormat="1" ht="16.2" hidden="1" collapsed="1" thickBot="1">
      <c r="A112" s="1376"/>
      <c r="B112" s="827"/>
      <c r="C112" s="269"/>
      <c r="D112" s="278" t="s">
        <v>14602</v>
      </c>
      <c r="E112" s="832" t="s">
        <v>14603</v>
      </c>
      <c r="F112" s="473">
        <v>147.63318000000001</v>
      </c>
      <c r="G112" s="523">
        <f t="shared" si="13"/>
        <v>0</v>
      </c>
      <c r="H112" s="524">
        <f>F112*H111</f>
        <v>0</v>
      </c>
      <c r="I112" s="524">
        <f>F112*I111</f>
        <v>0</v>
      </c>
      <c r="J112" s="524">
        <f>F112*J111</f>
        <v>0</v>
      </c>
      <c r="K112" s="524">
        <f>F112*K111</f>
        <v>0</v>
      </c>
      <c r="L112" s="524">
        <f>F112*L111</f>
        <v>0</v>
      </c>
      <c r="M112" s="524">
        <f>F112*M111</f>
        <v>0</v>
      </c>
      <c r="N112" s="524">
        <f>F112*N111</f>
        <v>0</v>
      </c>
      <c r="O112" s="524">
        <f>F112*O111</f>
        <v>0</v>
      </c>
      <c r="P112" s="524">
        <f>F112*P111</f>
        <v>0</v>
      </c>
      <c r="Q112" s="524">
        <f>F112*Q111</f>
        <v>0</v>
      </c>
      <c r="R112" s="524">
        <f>F112*R111</f>
        <v>0</v>
      </c>
      <c r="S112" s="524">
        <f>F112*S111</f>
        <v>0</v>
      </c>
      <c r="T112" s="474"/>
      <c r="U112" s="274">
        <f t="shared" si="9"/>
        <v>0</v>
      </c>
      <c r="V112" s="474"/>
      <c r="W112" s="274">
        <f t="shared" si="14"/>
        <v>0</v>
      </c>
    </row>
    <row r="113" spans="1:23" s="215" customFormat="1" hidden="1" collapsed="1">
      <c r="A113" s="1376"/>
      <c r="B113" s="827"/>
      <c r="C113" s="525"/>
      <c r="D113" s="525" t="s">
        <v>14604</v>
      </c>
      <c r="E113" s="526" t="s">
        <v>14620</v>
      </c>
      <c r="F113" s="527"/>
      <c r="G113" s="528">
        <f t="shared" si="13"/>
        <v>0</v>
      </c>
      <c r="H113" s="529"/>
      <c r="I113" s="530"/>
      <c r="J113" s="530"/>
      <c r="K113" s="530"/>
      <c r="L113" s="530"/>
      <c r="M113" s="530"/>
      <c r="N113" s="530"/>
      <c r="O113" s="530"/>
      <c r="P113" s="530"/>
      <c r="Q113" s="530"/>
      <c r="R113" s="530"/>
      <c r="S113" s="531"/>
      <c r="T113" s="474"/>
      <c r="U113" s="274">
        <f t="shared" si="9"/>
        <v>0</v>
      </c>
      <c r="V113" s="474"/>
      <c r="W113" s="274">
        <f t="shared" si="14"/>
        <v>0</v>
      </c>
    </row>
    <row r="114" spans="1:23" s="215" customFormat="1" hidden="1" collapsed="1">
      <c r="A114" s="1393"/>
      <c r="B114" s="827"/>
      <c r="C114" s="269"/>
      <c r="D114" s="269" t="s">
        <v>14604</v>
      </c>
      <c r="E114" s="832" t="s">
        <v>14603</v>
      </c>
      <c r="F114" s="473">
        <f>F112</f>
        <v>147.63318000000001</v>
      </c>
      <c r="G114" s="523">
        <f t="shared" si="13"/>
        <v>0</v>
      </c>
      <c r="H114" s="524">
        <f>F114*H113</f>
        <v>0</v>
      </c>
      <c r="I114" s="532">
        <f>F114*I113</f>
        <v>0</v>
      </c>
      <c r="J114" s="532">
        <f>F114*J113</f>
        <v>0</v>
      </c>
      <c r="K114" s="532">
        <f>F114*K113</f>
        <v>0</v>
      </c>
      <c r="L114" s="532">
        <f>F114*L113</f>
        <v>0</v>
      </c>
      <c r="M114" s="532">
        <f>F114*M113</f>
        <v>0</v>
      </c>
      <c r="N114" s="532">
        <f>F114*N113</f>
        <v>0</v>
      </c>
      <c r="O114" s="532">
        <f>F114*O113</f>
        <v>0</v>
      </c>
      <c r="P114" s="532">
        <f>F114*P113</f>
        <v>0</v>
      </c>
      <c r="Q114" s="532">
        <f>F114*Q113</f>
        <v>0</v>
      </c>
      <c r="R114" s="532">
        <f>F114*R113</f>
        <v>0</v>
      </c>
      <c r="S114" s="533">
        <f>F114*S113</f>
        <v>0</v>
      </c>
      <c r="T114" s="474"/>
      <c r="U114" s="274">
        <f t="shared" si="9"/>
        <v>0</v>
      </c>
      <c r="V114" s="474"/>
      <c r="W114" s="274">
        <f t="shared" si="14"/>
        <v>0</v>
      </c>
    </row>
    <row r="115" spans="1:23" s="215" customFormat="1" ht="31.8" hidden="1" collapsed="1" thickBot="1">
      <c r="A115" s="1376" t="s">
        <v>14592</v>
      </c>
      <c r="B115" s="827"/>
      <c r="C115" s="269" t="s">
        <v>14629</v>
      </c>
      <c r="D115" s="278" t="s">
        <v>14602</v>
      </c>
      <c r="E115" s="832" t="s">
        <v>14620</v>
      </c>
      <c r="F115" s="473"/>
      <c r="G115" s="523">
        <f t="shared" si="13"/>
        <v>0</v>
      </c>
      <c r="H115" s="524"/>
      <c r="I115" s="532"/>
      <c r="J115" s="532"/>
      <c r="K115" s="532"/>
      <c r="L115" s="532"/>
      <c r="M115" s="532"/>
      <c r="N115" s="532"/>
      <c r="O115" s="532"/>
      <c r="P115" s="532"/>
      <c r="Q115" s="532"/>
      <c r="R115" s="532"/>
      <c r="S115" s="533"/>
      <c r="T115" s="474"/>
      <c r="U115" s="274">
        <f t="shared" si="9"/>
        <v>0</v>
      </c>
      <c r="V115" s="474"/>
      <c r="W115" s="274">
        <f t="shared" si="14"/>
        <v>0</v>
      </c>
    </row>
    <row r="116" spans="1:23" s="215" customFormat="1" ht="16.2" hidden="1" collapsed="1" thickBot="1">
      <c r="A116" s="1377"/>
      <c r="B116" s="513"/>
      <c r="C116" s="514"/>
      <c r="D116" s="514" t="s">
        <v>14602</v>
      </c>
      <c r="E116" s="515" t="s">
        <v>14603</v>
      </c>
      <c r="F116" s="516">
        <v>57.947569999999999</v>
      </c>
      <c r="G116" s="517">
        <f t="shared" si="13"/>
        <v>0</v>
      </c>
      <c r="H116" s="512">
        <f>F116*H115</f>
        <v>0</v>
      </c>
      <c r="I116" s="534">
        <f>F116*I115</f>
        <v>0</v>
      </c>
      <c r="J116" s="534">
        <f>F116*J115</f>
        <v>0</v>
      </c>
      <c r="K116" s="534">
        <f>F116*K115</f>
        <v>0</v>
      </c>
      <c r="L116" s="534">
        <f>F116*L115</f>
        <v>0</v>
      </c>
      <c r="M116" s="534">
        <f>F116*M115</f>
        <v>0</v>
      </c>
      <c r="N116" s="534">
        <f>F116*N115</f>
        <v>0</v>
      </c>
      <c r="O116" s="534">
        <f>F116*O115</f>
        <v>0</v>
      </c>
      <c r="P116" s="534">
        <f>F116*P115</f>
        <v>0</v>
      </c>
      <c r="Q116" s="534">
        <f>F116*Q115</f>
        <v>0</v>
      </c>
      <c r="R116" s="534">
        <f>F116*R115</f>
        <v>0</v>
      </c>
      <c r="S116" s="535">
        <f>F116*S115</f>
        <v>0</v>
      </c>
      <c r="T116" s="474"/>
      <c r="U116" s="274">
        <f t="shared" si="9"/>
        <v>0</v>
      </c>
      <c r="V116" s="474"/>
      <c r="W116" s="274">
        <f t="shared" si="14"/>
        <v>0</v>
      </c>
    </row>
    <row r="117" spans="1:23">
      <c r="A117" s="159"/>
      <c r="B117" s="461"/>
      <c r="C117" s="159"/>
      <c r="D117" s="159"/>
      <c r="E117" s="159"/>
      <c r="F117" s="461"/>
      <c r="G117" s="536"/>
      <c r="H117" s="461"/>
      <c r="I117" s="461"/>
      <c r="J117" s="461"/>
      <c r="K117" s="461"/>
      <c r="L117" s="462"/>
      <c r="M117" s="461"/>
      <c r="N117" s="461"/>
      <c r="O117" s="461"/>
      <c r="P117" s="461"/>
      <c r="Q117" s="461"/>
      <c r="R117" s="461"/>
      <c r="S117" s="461"/>
    </row>
    <row r="118" spans="1:23">
      <c r="A118" s="159"/>
      <c r="B118" s="461"/>
      <c r="C118" s="159"/>
      <c r="D118" s="159"/>
      <c r="E118" s="159"/>
      <c r="F118" s="461"/>
      <c r="G118" s="536"/>
      <c r="H118" s="461"/>
      <c r="I118" s="461"/>
      <c r="J118" s="461"/>
      <c r="K118" s="461"/>
      <c r="L118" s="462"/>
      <c r="M118" s="461"/>
      <c r="N118" s="461"/>
      <c r="O118" s="461"/>
      <c r="P118" s="461"/>
      <c r="Q118" s="461"/>
      <c r="R118" s="461"/>
      <c r="S118" s="461"/>
    </row>
    <row r="119" spans="1:23" s="239" customFormat="1" ht="79.5" customHeight="1">
      <c r="A119" s="159"/>
      <c r="B119" s="1489" t="str">
        <f>'ПП-26 ТКРС '!B148:C148</f>
        <v xml:space="preserve">Начальник ОТКРС 
ООО «КанБайкал»
</v>
      </c>
      <c r="C119" s="1490"/>
      <c r="D119" s="537"/>
      <c r="E119" s="537"/>
      <c r="F119" s="537"/>
      <c r="G119" s="538"/>
      <c r="H119" s="537"/>
      <c r="I119" s="537"/>
      <c r="J119" s="537" t="str">
        <f>'ПП-26 ТКРС Унт '!M146</f>
        <v xml:space="preserve">В. Б. Горелов </v>
      </c>
      <c r="K119" s="537"/>
      <c r="L119" s="537"/>
      <c r="M119" s="1488"/>
      <c r="N119" s="1488"/>
      <c r="O119" s="539"/>
      <c r="P119" s="159"/>
      <c r="Q119" s="159"/>
      <c r="R119" s="159"/>
      <c r="S119" s="159"/>
    </row>
    <row r="120" spans="1:23" s="239" customFormat="1" ht="79.5" hidden="1" customHeight="1">
      <c r="A120" s="153"/>
      <c r="B120" s="1436">
        <v>9</v>
      </c>
      <c r="C120" s="1449" t="s">
        <v>14585</v>
      </c>
      <c r="D120" s="833" t="s">
        <v>14604</v>
      </c>
      <c r="E120" s="240" t="s">
        <v>14603</v>
      </c>
      <c r="F120" s="963"/>
      <c r="G120" s="964">
        <f>SUM(H120:S120)</f>
        <v>0</v>
      </c>
      <c r="H120" s="964">
        <f>H90+H98+H102+H106+H110+H114+H118+H94</f>
        <v>0</v>
      </c>
      <c r="I120" s="964">
        <f t="shared" ref="I120:S120" si="15">I90+I98+I102+I106+I110+I114+I118+I94</f>
        <v>0</v>
      </c>
      <c r="J120" s="964">
        <f t="shared" si="15"/>
        <v>0</v>
      </c>
      <c r="K120" s="964">
        <f t="shared" si="15"/>
        <v>0</v>
      </c>
      <c r="L120" s="964">
        <f t="shared" si="15"/>
        <v>0</v>
      </c>
      <c r="M120" s="964">
        <f t="shared" si="15"/>
        <v>0</v>
      </c>
      <c r="N120" s="964">
        <f t="shared" si="15"/>
        <v>0</v>
      </c>
      <c r="O120" s="964">
        <f t="shared" si="15"/>
        <v>0</v>
      </c>
      <c r="P120" s="964">
        <f t="shared" si="15"/>
        <v>0</v>
      </c>
      <c r="Q120" s="964">
        <f t="shared" si="15"/>
        <v>0</v>
      </c>
      <c r="R120" s="964">
        <f t="shared" si="15"/>
        <v>0</v>
      </c>
      <c r="S120" s="965">
        <f t="shared" si="15"/>
        <v>0</v>
      </c>
      <c r="U120" s="239">
        <f t="shared" si="9"/>
        <v>0</v>
      </c>
      <c r="W120" s="239">
        <f t="shared" si="14"/>
        <v>0</v>
      </c>
    </row>
    <row r="121" spans="1:23" s="228" customFormat="1" ht="18" hidden="1">
      <c r="A121" s="153"/>
      <c r="B121" s="154">
        <v>9</v>
      </c>
      <c r="C121" s="244" t="s">
        <v>14585</v>
      </c>
      <c r="D121" s="244" t="s">
        <v>14607</v>
      </c>
      <c r="E121" s="245" t="s">
        <v>14603</v>
      </c>
      <c r="F121" s="966"/>
      <c r="G121" s="967" t="e">
        <f>SUM(H121:S121)</f>
        <v>#VALUE!</v>
      </c>
      <c r="H121" s="967">
        <f>H119+H120</f>
        <v>0</v>
      </c>
      <c r="I121" s="967">
        <f t="shared" ref="I121:S121" si="16">I119+I120</f>
        <v>0</v>
      </c>
      <c r="J121" s="967" t="e">
        <f t="shared" si="16"/>
        <v>#VALUE!</v>
      </c>
      <c r="K121" s="967">
        <f t="shared" si="16"/>
        <v>0</v>
      </c>
      <c r="L121" s="967">
        <f t="shared" si="16"/>
        <v>0</v>
      </c>
      <c r="M121" s="967">
        <f t="shared" si="16"/>
        <v>0</v>
      </c>
      <c r="N121" s="967">
        <f t="shared" si="16"/>
        <v>0</v>
      </c>
      <c r="O121" s="967">
        <f t="shared" si="16"/>
        <v>0</v>
      </c>
      <c r="P121" s="967">
        <f t="shared" si="16"/>
        <v>0</v>
      </c>
      <c r="Q121" s="967">
        <f t="shared" si="16"/>
        <v>0</v>
      </c>
      <c r="R121" s="967">
        <f t="shared" si="16"/>
        <v>0</v>
      </c>
      <c r="S121" s="967">
        <f t="shared" si="16"/>
        <v>0</v>
      </c>
      <c r="U121" s="228" t="e">
        <f t="shared" si="9"/>
        <v>#VALUE!</v>
      </c>
      <c r="W121" s="228" t="e">
        <f t="shared" si="14"/>
        <v>#VALUE!</v>
      </c>
    </row>
    <row r="122" spans="1:23" s="228" customFormat="1" ht="18" hidden="1" thickBot="1">
      <c r="A122" s="153" t="s">
        <v>14593</v>
      </c>
      <c r="B122" s="154">
        <v>9</v>
      </c>
      <c r="C122" s="244" t="s">
        <v>14606</v>
      </c>
      <c r="D122" s="244" t="s">
        <v>14602</v>
      </c>
      <c r="E122" s="245" t="s">
        <v>14603</v>
      </c>
      <c r="F122" s="968"/>
      <c r="G122" s="969" t="e">
        <f>SUM(H122:S122)</f>
        <v>#VALUE!</v>
      </c>
      <c r="H122" s="969">
        <f>H84+H119</f>
        <v>2644.40418</v>
      </c>
      <c r="I122" s="969">
        <f t="shared" ref="I122:S124" si="17">I84+I119</f>
        <v>2644.40418</v>
      </c>
      <c r="J122" s="969" t="e">
        <f t="shared" si="17"/>
        <v>#VALUE!</v>
      </c>
      <c r="K122" s="969">
        <f t="shared" si="17"/>
        <v>2644.40418</v>
      </c>
      <c r="L122" s="969">
        <f t="shared" si="17"/>
        <v>2644.40418</v>
      </c>
      <c r="M122" s="969">
        <f t="shared" si="17"/>
        <v>487.68697999999995</v>
      </c>
      <c r="N122" s="969">
        <f t="shared" si="17"/>
        <v>975.3739599999999</v>
      </c>
      <c r="O122" s="969">
        <f t="shared" si="17"/>
        <v>487.68697999999995</v>
      </c>
      <c r="P122" s="969">
        <f t="shared" si="17"/>
        <v>653.61113</v>
      </c>
      <c r="Q122" s="969">
        <f t="shared" si="17"/>
        <v>487.68697999999995</v>
      </c>
      <c r="R122" s="969">
        <f t="shared" si="17"/>
        <v>487.68697999999995</v>
      </c>
      <c r="S122" s="970">
        <f t="shared" si="17"/>
        <v>487.68697999999995</v>
      </c>
      <c r="U122" s="228" t="e">
        <f t="shared" si="9"/>
        <v>#VALUE!</v>
      </c>
      <c r="W122" s="228" t="e">
        <f t="shared" si="14"/>
        <v>#VALUE!</v>
      </c>
    </row>
    <row r="123" spans="1:23" s="228" customFormat="1" hidden="1">
      <c r="A123" s="153"/>
      <c r="B123" s="154">
        <v>9</v>
      </c>
      <c r="C123" s="244" t="s">
        <v>14585</v>
      </c>
      <c r="D123" s="244" t="s">
        <v>14604</v>
      </c>
      <c r="E123" s="245" t="s">
        <v>14603</v>
      </c>
      <c r="F123" s="154"/>
      <c r="G123" s="160">
        <f>SUM(H123:S123)</f>
        <v>3470770.6644680034</v>
      </c>
      <c r="H123" s="154">
        <f>H85+H120</f>
        <v>2644.40418</v>
      </c>
      <c r="I123" s="154">
        <f t="shared" si="17"/>
        <v>2644.40418</v>
      </c>
      <c r="J123" s="154">
        <f t="shared" si="17"/>
        <v>2644.40418</v>
      </c>
      <c r="K123" s="154">
        <f t="shared" si="17"/>
        <v>2644.40418</v>
      </c>
      <c r="L123" s="155">
        <f t="shared" si="17"/>
        <v>2644.40418</v>
      </c>
      <c r="M123" s="154">
        <f t="shared" si="17"/>
        <v>414933.64612567774</v>
      </c>
      <c r="N123" s="154">
        <f t="shared" si="17"/>
        <v>829379.60527135548</v>
      </c>
      <c r="O123" s="154">
        <f t="shared" si="17"/>
        <v>414445.95914567774</v>
      </c>
      <c r="P123" s="154">
        <f t="shared" si="17"/>
        <v>555451.55558825936</v>
      </c>
      <c r="Q123" s="154">
        <f t="shared" si="17"/>
        <v>414445.95914567774</v>
      </c>
      <c r="R123" s="154">
        <f t="shared" si="17"/>
        <v>414445.95914567774</v>
      </c>
      <c r="S123" s="154">
        <f t="shared" si="17"/>
        <v>414445.95914567774</v>
      </c>
      <c r="U123" s="228">
        <f t="shared" si="9"/>
        <v>3470770.6644680034</v>
      </c>
      <c r="W123" s="228">
        <f t="shared" si="14"/>
        <v>3470770.6644680034</v>
      </c>
    </row>
    <row r="124" spans="1:23" s="228" customFormat="1" hidden="1">
      <c r="A124" s="153"/>
      <c r="B124" s="154">
        <v>9</v>
      </c>
      <c r="C124" s="244" t="s">
        <v>14585</v>
      </c>
      <c r="D124" s="244" t="s">
        <v>14607</v>
      </c>
      <c r="E124" s="245" t="s">
        <v>14603</v>
      </c>
      <c r="F124" s="154"/>
      <c r="G124" s="160" t="e">
        <f>SUM(H124:S124)</f>
        <v>#VALUE!</v>
      </c>
      <c r="H124" s="154">
        <f>H86+H121</f>
        <v>5288.80836</v>
      </c>
      <c r="I124" s="154">
        <f t="shared" si="17"/>
        <v>5288.80836</v>
      </c>
      <c r="J124" s="154" t="e">
        <f t="shared" si="17"/>
        <v>#VALUE!</v>
      </c>
      <c r="K124" s="154">
        <f t="shared" si="17"/>
        <v>5288.80836</v>
      </c>
      <c r="L124" s="155">
        <f t="shared" si="17"/>
        <v>5288.80836</v>
      </c>
      <c r="M124" s="154">
        <f t="shared" si="17"/>
        <v>415421.33310567774</v>
      </c>
      <c r="N124" s="154">
        <f t="shared" si="17"/>
        <v>830354.97923135548</v>
      </c>
      <c r="O124" s="154">
        <f t="shared" si="17"/>
        <v>414933.64612567774</v>
      </c>
      <c r="P124" s="154">
        <f t="shared" si="17"/>
        <v>556105.16671825934</v>
      </c>
      <c r="Q124" s="154">
        <f t="shared" si="17"/>
        <v>414933.64612567774</v>
      </c>
      <c r="R124" s="154">
        <f t="shared" si="17"/>
        <v>414933.64612567774</v>
      </c>
      <c r="S124" s="154">
        <f t="shared" si="17"/>
        <v>414933.64612567774</v>
      </c>
      <c r="U124" s="228" t="e">
        <f t="shared" si="9"/>
        <v>#VALUE!</v>
      </c>
      <c r="W124" s="228" t="e">
        <f t="shared" si="14"/>
        <v>#VALUE!</v>
      </c>
    </row>
    <row r="125" spans="1:23" s="228" customFormat="1" ht="18" hidden="1">
      <c r="A125" s="153"/>
      <c r="B125" s="154"/>
      <c r="C125" s="244"/>
      <c r="D125" s="244"/>
      <c r="E125" s="245"/>
      <c r="F125" s="963"/>
      <c r="G125" s="964">
        <f>G86*1.2</f>
        <v>4185672.1264296044</v>
      </c>
      <c r="H125" s="964">
        <f>H126-H86</f>
        <v>-3775.9851100000001</v>
      </c>
      <c r="I125" s="964">
        <f>I126-I86</f>
        <v>-2723.1162300000001</v>
      </c>
      <c r="J125" s="964">
        <f>J126-J86</f>
        <v>-3051.9803000000002</v>
      </c>
      <c r="K125" s="964">
        <f>K126-K86</f>
        <v>-3908.7946499999998</v>
      </c>
      <c r="L125" s="964">
        <f t="shared" ref="L125:S125" si="18">L126-L86</f>
        <v>-2099.03044</v>
      </c>
      <c r="M125" s="964">
        <f t="shared" si="18"/>
        <v>-411313.14610823855</v>
      </c>
      <c r="N125" s="964">
        <f>N126-N86</f>
        <v>-827851.06079135544</v>
      </c>
      <c r="O125" s="964">
        <f t="shared" si="18"/>
        <v>-413052.95884567773</v>
      </c>
      <c r="P125" s="964">
        <f t="shared" si="18"/>
        <v>-553913.26267825929</v>
      </c>
      <c r="Q125" s="964">
        <f t="shared" si="18"/>
        <v>-413052.95884567773</v>
      </c>
      <c r="R125" s="964">
        <f t="shared" si="18"/>
        <v>-413052.95884567773</v>
      </c>
      <c r="S125" s="965">
        <f t="shared" si="18"/>
        <v>-413229.42906567774</v>
      </c>
    </row>
    <row r="126" spans="1:23" s="228" customFormat="1" ht="18" hidden="1">
      <c r="A126" s="153"/>
      <c r="B126" s="154"/>
      <c r="C126" s="244"/>
      <c r="D126" s="244"/>
      <c r="E126" s="245"/>
      <c r="F126" s="966"/>
      <c r="G126" s="967"/>
      <c r="H126" s="967">
        <v>1512.8232499999999</v>
      </c>
      <c r="I126" s="967">
        <v>2565.6921299999999</v>
      </c>
      <c r="J126" s="967">
        <v>2236.8280599999998</v>
      </c>
      <c r="K126" s="967">
        <v>1380.0137099999999</v>
      </c>
      <c r="L126" s="967">
        <v>3189.77792</v>
      </c>
      <c r="M126" s="967">
        <v>4108.1869974392002</v>
      </c>
      <c r="N126" s="967">
        <v>2503.9184399999999</v>
      </c>
      <c r="O126" s="967">
        <v>1880.6872800000001</v>
      </c>
      <c r="P126" s="967">
        <v>2191.9040399999999</v>
      </c>
      <c r="Q126" s="967">
        <v>1880.6872800000001</v>
      </c>
      <c r="R126" s="967">
        <v>1880.6872800000001</v>
      </c>
      <c r="S126" s="967">
        <v>1704.2170599999999</v>
      </c>
    </row>
    <row r="127" spans="1:23" s="228" customFormat="1" ht="18" hidden="1" thickBot="1">
      <c r="A127" s="153"/>
      <c r="B127" s="154"/>
      <c r="C127" s="244"/>
      <c r="D127" s="244"/>
      <c r="E127" s="245"/>
      <c r="F127" s="968"/>
      <c r="G127" s="969"/>
      <c r="H127" s="969"/>
      <c r="I127" s="969"/>
      <c r="J127" s="969"/>
      <c r="K127" s="969"/>
      <c r="L127" s="969"/>
      <c r="M127" s="969"/>
      <c r="N127" s="969"/>
      <c r="O127" s="969"/>
      <c r="P127" s="969"/>
      <c r="Q127" s="969"/>
      <c r="R127" s="969"/>
      <c r="S127" s="970"/>
    </row>
    <row r="128" spans="1:23" s="228" customFormat="1" hidden="1">
      <c r="A128" s="153"/>
      <c r="B128" s="154"/>
      <c r="C128" s="244"/>
      <c r="D128" s="244"/>
      <c r="E128" s="245"/>
      <c r="F128" s="154" t="s">
        <v>14634</v>
      </c>
      <c r="G128" s="160">
        <v>81.739999999999995</v>
      </c>
      <c r="H128" s="154">
        <v>17.8</v>
      </c>
      <c r="I128" s="154">
        <v>2</v>
      </c>
      <c r="J128" s="154">
        <v>11</v>
      </c>
      <c r="K128" s="154">
        <v>2</v>
      </c>
      <c r="L128" s="155">
        <v>4</v>
      </c>
      <c r="M128" s="154">
        <v>0</v>
      </c>
      <c r="N128" s="154">
        <v>13.94</v>
      </c>
      <c r="O128" s="154">
        <v>11</v>
      </c>
      <c r="P128" s="154">
        <v>6</v>
      </c>
      <c r="Q128" s="154">
        <v>4</v>
      </c>
      <c r="R128" s="154">
        <v>6</v>
      </c>
      <c r="S128" s="154">
        <v>4</v>
      </c>
    </row>
    <row r="129" spans="1:19" s="228" customFormat="1" hidden="1">
      <c r="A129" s="153"/>
      <c r="B129" s="154"/>
      <c r="C129" s="244"/>
      <c r="D129" s="244"/>
      <c r="E129" s="245"/>
      <c r="F129" s="154" t="s">
        <v>14635</v>
      </c>
      <c r="G129" s="160">
        <f>G22+G30+G42+G34+G38+G54+G58</f>
        <v>289</v>
      </c>
      <c r="H129" s="154">
        <f t="shared" ref="H129:S129" si="19">H22+H30+H42+H34+H38+H54+H58+H26</f>
        <v>57</v>
      </c>
      <c r="I129" s="154">
        <f t="shared" si="19"/>
        <v>57</v>
      </c>
      <c r="J129" s="154">
        <f t="shared" si="19"/>
        <v>57</v>
      </c>
      <c r="K129" s="154">
        <f t="shared" si="19"/>
        <v>57</v>
      </c>
      <c r="L129" s="155">
        <f t="shared" si="19"/>
        <v>57</v>
      </c>
      <c r="M129" s="154">
        <f t="shared" si="19"/>
        <v>2</v>
      </c>
      <c r="N129" s="154">
        <f t="shared" si="19"/>
        <v>2</v>
      </c>
      <c r="O129" s="154">
        <f t="shared" si="19"/>
        <v>0</v>
      </c>
      <c r="P129" s="154">
        <f t="shared" si="19"/>
        <v>0</v>
      </c>
      <c r="Q129" s="154">
        <f t="shared" si="19"/>
        <v>0</v>
      </c>
      <c r="R129" s="154">
        <f t="shared" si="19"/>
        <v>0</v>
      </c>
      <c r="S129" s="154">
        <f t="shared" si="19"/>
        <v>0</v>
      </c>
    </row>
    <row r="130" spans="1:19" s="228" customFormat="1" ht="18" hidden="1">
      <c r="A130" s="153"/>
      <c r="B130" s="154"/>
      <c r="C130" s="244"/>
      <c r="D130" s="244"/>
      <c r="E130" s="245"/>
      <c r="F130" s="963" t="s">
        <v>14595</v>
      </c>
      <c r="G130" s="964">
        <f>G129-G128</f>
        <v>207.26</v>
      </c>
      <c r="H130" s="964">
        <f t="shared" ref="H130:S130" si="20">H129-H128</f>
        <v>39.200000000000003</v>
      </c>
      <c r="I130" s="964">
        <f t="shared" si="20"/>
        <v>55</v>
      </c>
      <c r="J130" s="964">
        <f t="shared" si="20"/>
        <v>46</v>
      </c>
      <c r="K130" s="964">
        <f t="shared" si="20"/>
        <v>55</v>
      </c>
      <c r="L130" s="964">
        <f t="shared" si="20"/>
        <v>53</v>
      </c>
      <c r="M130" s="964">
        <f t="shared" si="20"/>
        <v>2</v>
      </c>
      <c r="N130" s="964">
        <f t="shared" si="20"/>
        <v>-11.94</v>
      </c>
      <c r="O130" s="964">
        <f t="shared" si="20"/>
        <v>-11</v>
      </c>
      <c r="P130" s="964">
        <f t="shared" si="20"/>
        <v>-6</v>
      </c>
      <c r="Q130" s="964">
        <f t="shared" si="20"/>
        <v>-4</v>
      </c>
      <c r="R130" s="964">
        <f t="shared" si="20"/>
        <v>-6</v>
      </c>
      <c r="S130" s="965">
        <f t="shared" si="20"/>
        <v>-4</v>
      </c>
    </row>
    <row r="131" spans="1:19" s="228" customFormat="1" ht="18" hidden="1">
      <c r="A131" s="153"/>
      <c r="B131" s="154"/>
      <c r="C131" s="244"/>
      <c r="D131" s="244"/>
      <c r="E131" s="245"/>
      <c r="F131" s="966"/>
      <c r="G131" s="967"/>
      <c r="H131" s="967"/>
      <c r="I131" s="967"/>
      <c r="J131" s="967"/>
      <c r="K131" s="967"/>
      <c r="L131" s="967"/>
      <c r="M131" s="967"/>
      <c r="N131" s="967"/>
      <c r="O131" s="967"/>
      <c r="P131" s="967"/>
      <c r="Q131" s="967"/>
      <c r="R131" s="967"/>
      <c r="S131" s="967"/>
    </row>
    <row r="132" spans="1:19" ht="18" hidden="1" thickBot="1">
      <c r="F132" s="968"/>
      <c r="G132" s="969"/>
      <c r="H132" s="969"/>
      <c r="I132" s="969"/>
      <c r="J132" s="969"/>
      <c r="K132" s="969"/>
      <c r="L132" s="969"/>
      <c r="M132" s="969"/>
      <c r="N132" s="969"/>
      <c r="O132" s="969"/>
      <c r="P132" s="969"/>
      <c r="Q132" s="969"/>
      <c r="R132" s="969"/>
      <c r="S132" s="970"/>
    </row>
    <row r="133" spans="1:19" hidden="1">
      <c r="F133" s="154" t="s">
        <v>14636</v>
      </c>
      <c r="G133" s="160">
        <v>44.04</v>
      </c>
      <c r="H133" s="154">
        <v>1.96</v>
      </c>
      <c r="I133" s="154">
        <v>1</v>
      </c>
      <c r="J133" s="154">
        <v>17.71</v>
      </c>
      <c r="K133" s="154">
        <v>0</v>
      </c>
      <c r="L133" s="155">
        <v>2.37</v>
      </c>
      <c r="M133" s="154">
        <v>1</v>
      </c>
      <c r="N133" s="154">
        <v>0</v>
      </c>
      <c r="O133" s="154">
        <v>0</v>
      </c>
      <c r="P133" s="154">
        <v>4</v>
      </c>
      <c r="Q133" s="154">
        <v>6</v>
      </c>
      <c r="R133" s="154">
        <v>4</v>
      </c>
      <c r="S133" s="154">
        <v>6</v>
      </c>
    </row>
    <row r="134" spans="1:19" hidden="1">
      <c r="F134" s="154" t="s">
        <v>14637</v>
      </c>
      <c r="G134" s="160">
        <f>G20+G28+G40+G32+G36+G52+G56</f>
        <v>47</v>
      </c>
      <c r="H134" s="154">
        <f t="shared" ref="H134:S134" si="21">H20+H28+H40+H32+H36+H52+H56+H24</f>
        <v>0</v>
      </c>
      <c r="I134" s="154">
        <f t="shared" si="21"/>
        <v>0</v>
      </c>
      <c r="J134" s="154">
        <f t="shared" si="21"/>
        <v>0</v>
      </c>
      <c r="K134" s="154">
        <f t="shared" si="21"/>
        <v>0</v>
      </c>
      <c r="L134" s="155">
        <f t="shared" si="21"/>
        <v>0</v>
      </c>
      <c r="M134" s="154">
        <f t="shared" si="21"/>
        <v>0</v>
      </c>
      <c r="N134" s="154">
        <f t="shared" si="21"/>
        <v>2</v>
      </c>
      <c r="O134" s="154">
        <f t="shared" si="21"/>
        <v>2</v>
      </c>
      <c r="P134" s="154">
        <f t="shared" si="21"/>
        <v>37</v>
      </c>
      <c r="Q134" s="154">
        <f t="shared" si="21"/>
        <v>2</v>
      </c>
      <c r="R134" s="154">
        <f t="shared" si="21"/>
        <v>2</v>
      </c>
      <c r="S134" s="154">
        <f t="shared" si="21"/>
        <v>2</v>
      </c>
    </row>
    <row r="135" spans="1:19" ht="18" hidden="1">
      <c r="F135" s="963" t="s">
        <v>14595</v>
      </c>
      <c r="G135" s="964">
        <f>G134-G133</f>
        <v>2.9600000000000009</v>
      </c>
      <c r="H135" s="964">
        <f t="shared" ref="H135:S135" si="22">H134-H133</f>
        <v>-1.96</v>
      </c>
      <c r="I135" s="964">
        <f t="shared" si="22"/>
        <v>-1</v>
      </c>
      <c r="J135" s="964">
        <f t="shared" si="22"/>
        <v>-17.71</v>
      </c>
      <c r="K135" s="964">
        <f t="shared" si="22"/>
        <v>0</v>
      </c>
      <c r="L135" s="964">
        <f t="shared" si="22"/>
        <v>-2.37</v>
      </c>
      <c r="M135" s="964">
        <f t="shared" si="22"/>
        <v>-1</v>
      </c>
      <c r="N135" s="964">
        <f t="shared" si="22"/>
        <v>2</v>
      </c>
      <c r="O135" s="964">
        <f t="shared" si="22"/>
        <v>2</v>
      </c>
      <c r="P135" s="964">
        <f t="shared" si="22"/>
        <v>33</v>
      </c>
      <c r="Q135" s="964">
        <f t="shared" si="22"/>
        <v>-4</v>
      </c>
      <c r="R135" s="964">
        <f t="shared" si="22"/>
        <v>-2</v>
      </c>
      <c r="S135" s="965">
        <f t="shared" si="22"/>
        <v>-4</v>
      </c>
    </row>
    <row r="136" spans="1:19" ht="18" hidden="1">
      <c r="F136" s="966"/>
      <c r="G136" s="967"/>
      <c r="H136" s="967"/>
      <c r="I136" s="967"/>
      <c r="J136" s="967"/>
      <c r="K136" s="967"/>
      <c r="L136" s="967"/>
      <c r="M136" s="967"/>
      <c r="N136" s="967"/>
      <c r="O136" s="967"/>
      <c r="P136" s="967"/>
      <c r="Q136" s="967"/>
      <c r="R136" s="967"/>
      <c r="S136" s="967"/>
    </row>
    <row r="137" spans="1:19" ht="18" hidden="1" thickBot="1">
      <c r="F137" s="968"/>
      <c r="G137" s="969"/>
      <c r="H137" s="969"/>
      <c r="I137" s="969"/>
      <c r="J137" s="969"/>
      <c r="K137" s="969"/>
      <c r="L137" s="969"/>
      <c r="M137" s="969"/>
      <c r="N137" s="969"/>
      <c r="O137" s="969"/>
      <c r="P137" s="969"/>
      <c r="Q137" s="969"/>
      <c r="R137" s="969"/>
      <c r="S137" s="970"/>
    </row>
    <row r="138" spans="1:19" hidden="1">
      <c r="F138" s="154" t="s">
        <v>14612</v>
      </c>
      <c r="G138" s="160">
        <v>2040.53964</v>
      </c>
      <c r="H138" s="154">
        <v>63.179139999999997</v>
      </c>
      <c r="I138" s="154">
        <v>146.76264</v>
      </c>
      <c r="J138" s="154">
        <v>108.87522</v>
      </c>
      <c r="K138" s="154">
        <v>146.76264</v>
      </c>
      <c r="L138" s="155">
        <v>293.52528000000001</v>
      </c>
      <c r="M138" s="154">
        <v>0</v>
      </c>
      <c r="N138" s="154">
        <v>394.41254000000004</v>
      </c>
      <c r="O138" s="154">
        <v>108.87522</v>
      </c>
      <c r="P138" s="154">
        <v>305.04399000000001</v>
      </c>
      <c r="Q138" s="154">
        <v>84.02949000000001</v>
      </c>
      <c r="R138" s="154">
        <v>305.04399000000001</v>
      </c>
      <c r="S138" s="154">
        <v>84.02949000000001</v>
      </c>
    </row>
    <row r="139" spans="1:19" ht="18" hidden="1" thickBot="1">
      <c r="F139" s="971" t="s">
        <v>14638</v>
      </c>
      <c r="G139" s="972">
        <f>G85</f>
        <v>3470770.6644680034</v>
      </c>
      <c r="H139" s="972">
        <f>H85</f>
        <v>2644.40418</v>
      </c>
      <c r="I139" s="972">
        <f t="shared" ref="I139:S139" si="23">I85</f>
        <v>2644.40418</v>
      </c>
      <c r="J139" s="972">
        <f t="shared" si="23"/>
        <v>2644.40418</v>
      </c>
      <c r="K139" s="972">
        <f t="shared" si="23"/>
        <v>2644.40418</v>
      </c>
      <c r="L139" s="972">
        <f t="shared" si="23"/>
        <v>2644.40418</v>
      </c>
      <c r="M139" s="972">
        <f t="shared" si="23"/>
        <v>414933.64612567774</v>
      </c>
      <c r="N139" s="972">
        <f t="shared" si="23"/>
        <v>829379.60527135548</v>
      </c>
      <c r="O139" s="972">
        <f t="shared" si="23"/>
        <v>414445.95914567774</v>
      </c>
      <c r="P139" s="972">
        <f t="shared" si="23"/>
        <v>555451.55558825936</v>
      </c>
      <c r="Q139" s="972">
        <f t="shared" si="23"/>
        <v>414445.95914567774</v>
      </c>
      <c r="R139" s="972">
        <f t="shared" si="23"/>
        <v>414445.95914567774</v>
      </c>
      <c r="S139" s="973">
        <f t="shared" si="23"/>
        <v>414445.95914567774</v>
      </c>
    </row>
    <row r="140" spans="1:19" hidden="1">
      <c r="F140" s="154" t="s">
        <v>14595</v>
      </c>
      <c r="G140" s="160">
        <f>G139-G138</f>
        <v>3468730.1248280033</v>
      </c>
      <c r="H140" s="154">
        <f t="shared" ref="H140:S140" si="24">H139-H138</f>
        <v>2581.2250399999998</v>
      </c>
      <c r="I140" s="154">
        <f t="shared" si="24"/>
        <v>2497.6415400000001</v>
      </c>
      <c r="J140" s="154">
        <f t="shared" si="24"/>
        <v>2535.5289600000001</v>
      </c>
      <c r="K140" s="154">
        <f t="shared" si="24"/>
        <v>2497.6415400000001</v>
      </c>
      <c r="L140" s="155">
        <f t="shared" si="24"/>
        <v>2350.8789000000002</v>
      </c>
      <c r="M140" s="154">
        <f t="shared" si="24"/>
        <v>414933.64612567774</v>
      </c>
      <c r="N140" s="154">
        <f t="shared" si="24"/>
        <v>828985.19273135543</v>
      </c>
      <c r="O140" s="154">
        <f t="shared" si="24"/>
        <v>414337.08392567775</v>
      </c>
      <c r="P140" s="154">
        <f t="shared" si="24"/>
        <v>555146.51159825933</v>
      </c>
      <c r="Q140" s="154">
        <f t="shared" si="24"/>
        <v>414361.92965567776</v>
      </c>
      <c r="R140" s="154">
        <f t="shared" si="24"/>
        <v>414140.91515567777</v>
      </c>
      <c r="S140" s="154">
        <f t="shared" si="24"/>
        <v>414361.92965567776</v>
      </c>
    </row>
    <row r="141" spans="1:19" hidden="1"/>
    <row r="142" spans="1:19" hidden="1"/>
    <row r="143" spans="1:19" hidden="1">
      <c r="F143" s="154" t="s">
        <v>14614</v>
      </c>
      <c r="G143" s="160">
        <v>2095.972604</v>
      </c>
      <c r="H143" s="154">
        <v>215.10917000000001</v>
      </c>
      <c r="I143" s="154">
        <v>73.381320000000002</v>
      </c>
      <c r="J143" s="154">
        <v>577.5338256</v>
      </c>
      <c r="K143" s="154">
        <v>0</v>
      </c>
      <c r="L143" s="155">
        <v>173.91372840000002</v>
      </c>
      <c r="M143" s="154">
        <v>73.381320000000002</v>
      </c>
      <c r="N143" s="154">
        <v>0</v>
      </c>
      <c r="O143" s="154">
        <v>0</v>
      </c>
      <c r="P143" s="154">
        <v>135.15606</v>
      </c>
      <c r="Q143" s="154">
        <v>356.17056000000002</v>
      </c>
      <c r="R143" s="154">
        <v>135.15606</v>
      </c>
      <c r="S143" s="154">
        <v>356.17056000000002</v>
      </c>
    </row>
    <row r="144" spans="1:19" hidden="1">
      <c r="F144" s="154" t="s">
        <v>14639</v>
      </c>
      <c r="G144" s="160">
        <f>G84</f>
        <v>17289.440889999998</v>
      </c>
      <c r="H144" s="154">
        <f t="shared" ref="H144:S144" si="25">H84</f>
        <v>2644.40418</v>
      </c>
      <c r="I144" s="154">
        <f t="shared" si="25"/>
        <v>2644.40418</v>
      </c>
      <c r="J144" s="154">
        <f t="shared" si="25"/>
        <v>2644.40418</v>
      </c>
      <c r="K144" s="154">
        <f t="shared" si="25"/>
        <v>2644.40418</v>
      </c>
      <c r="L144" s="155">
        <f t="shared" si="25"/>
        <v>2644.40418</v>
      </c>
      <c r="M144" s="154">
        <f t="shared" si="25"/>
        <v>487.68697999999995</v>
      </c>
      <c r="N144" s="154">
        <f t="shared" si="25"/>
        <v>975.3739599999999</v>
      </c>
      <c r="O144" s="154">
        <f t="shared" si="25"/>
        <v>487.68697999999995</v>
      </c>
      <c r="P144" s="154">
        <f t="shared" si="25"/>
        <v>653.61113</v>
      </c>
      <c r="Q144" s="154">
        <f t="shared" si="25"/>
        <v>487.68697999999995</v>
      </c>
      <c r="R144" s="154">
        <f t="shared" si="25"/>
        <v>487.68697999999995</v>
      </c>
      <c r="S144" s="154">
        <f t="shared" si="25"/>
        <v>487.68697999999995</v>
      </c>
    </row>
    <row r="145" spans="1:19" hidden="1">
      <c r="A145" s="1466"/>
      <c r="B145" s="1466"/>
      <c r="C145" s="1466"/>
      <c r="D145" s="391"/>
      <c r="E145" s="844"/>
      <c r="F145" s="974" t="s">
        <v>14595</v>
      </c>
      <c r="G145" s="349">
        <f>G144-G143</f>
        <v>15193.468285999998</v>
      </c>
      <c r="H145" s="975">
        <f t="shared" ref="H145:S145" si="26">H144-H143</f>
        <v>2429.2950099999998</v>
      </c>
      <c r="I145" s="309">
        <f t="shared" si="26"/>
        <v>2571.02286</v>
      </c>
      <c r="J145" s="309">
        <f t="shared" si="26"/>
        <v>2066.8703544</v>
      </c>
      <c r="K145" s="309">
        <f t="shared" si="26"/>
        <v>2644.40418</v>
      </c>
      <c r="L145" s="309">
        <f t="shared" si="26"/>
        <v>2470.4904516000001</v>
      </c>
      <c r="M145" s="309">
        <f t="shared" si="26"/>
        <v>414.30565999999993</v>
      </c>
      <c r="N145" s="309">
        <f t="shared" si="26"/>
        <v>975.3739599999999</v>
      </c>
      <c r="O145" s="309">
        <f t="shared" si="26"/>
        <v>487.68697999999995</v>
      </c>
      <c r="P145" s="309">
        <f t="shared" si="26"/>
        <v>518.45506999999998</v>
      </c>
      <c r="Q145" s="262">
        <f t="shared" si="26"/>
        <v>131.51641999999993</v>
      </c>
      <c r="R145" s="263">
        <f t="shared" si="26"/>
        <v>352.53091999999992</v>
      </c>
      <c r="S145" s="311">
        <f t="shared" si="26"/>
        <v>131.51641999999993</v>
      </c>
    </row>
    <row r="146" spans="1:19" hidden="1">
      <c r="A146" s="1467"/>
      <c r="B146" s="1467"/>
      <c r="C146" s="1467"/>
      <c r="D146" s="398"/>
      <c r="E146" s="506"/>
      <c r="F146" s="976"/>
      <c r="G146" s="977"/>
      <c r="H146" s="978"/>
      <c r="I146" s="314"/>
      <c r="J146" s="314"/>
      <c r="K146" s="314"/>
      <c r="L146" s="314"/>
      <c r="M146" s="314"/>
      <c r="N146" s="314"/>
      <c r="O146" s="314"/>
      <c r="P146" s="314"/>
      <c r="Q146" s="266"/>
      <c r="R146" s="267"/>
      <c r="S146" s="267"/>
    </row>
    <row r="147" spans="1:19" hidden="1">
      <c r="A147" s="1467"/>
      <c r="B147" s="1467"/>
      <c r="C147" s="1467"/>
      <c r="D147" s="404"/>
      <c r="E147" s="979"/>
      <c r="F147" s="980" t="s">
        <v>14618</v>
      </c>
      <c r="G147" s="341">
        <f>G145+G140</f>
        <v>3483923.5931140035</v>
      </c>
      <c r="H147" s="540">
        <f t="shared" ref="H147:S147" si="27">H145+H140</f>
        <v>5010.5200499999992</v>
      </c>
      <c r="I147" s="408">
        <f t="shared" si="27"/>
        <v>5068.6643999999997</v>
      </c>
      <c r="J147" s="408">
        <f t="shared" si="27"/>
        <v>4602.3993143999996</v>
      </c>
      <c r="K147" s="408">
        <f t="shared" si="27"/>
        <v>5142.0457200000001</v>
      </c>
      <c r="L147" s="408">
        <f t="shared" si="27"/>
        <v>4821.3693516000003</v>
      </c>
      <c r="M147" s="408">
        <f t="shared" si="27"/>
        <v>415347.95178567775</v>
      </c>
      <c r="N147" s="408">
        <f t="shared" si="27"/>
        <v>829960.56669135543</v>
      </c>
      <c r="O147" s="309">
        <f t="shared" si="27"/>
        <v>414824.77090567775</v>
      </c>
      <c r="P147" s="408">
        <f t="shared" si="27"/>
        <v>555664.96666825935</v>
      </c>
      <c r="Q147" s="410">
        <f t="shared" si="27"/>
        <v>414493.44607567776</v>
      </c>
      <c r="R147" s="411">
        <f t="shared" si="27"/>
        <v>414493.44607567776</v>
      </c>
      <c r="S147" s="412">
        <f t="shared" si="27"/>
        <v>414493.44607567776</v>
      </c>
    </row>
    <row r="148" spans="1:19" ht="16.2" hidden="1" thickBot="1">
      <c r="A148" s="1484"/>
      <c r="B148" s="1484"/>
      <c r="C148" s="1484"/>
      <c r="D148" s="413"/>
      <c r="E148" s="846"/>
      <c r="F148" s="981"/>
      <c r="G148" s="982"/>
      <c r="H148" s="541"/>
      <c r="I148" s="416"/>
      <c r="J148" s="416"/>
      <c r="K148" s="416"/>
      <c r="L148" s="416"/>
      <c r="M148" s="416"/>
      <c r="N148" s="416"/>
      <c r="O148" s="416"/>
      <c r="P148" s="416"/>
      <c r="Q148" s="280"/>
      <c r="R148" s="281"/>
      <c r="S148" s="281"/>
    </row>
    <row r="149" spans="1:19" hidden="1"/>
    <row r="150" spans="1:19" hidden="1"/>
    <row r="151" spans="1:19" hidden="1"/>
    <row r="152" spans="1:19" hidden="1"/>
    <row r="153" spans="1:19" hidden="1">
      <c r="A153" s="153" t="s">
        <v>14628</v>
      </c>
      <c r="C153" s="153" t="s">
        <v>14629</v>
      </c>
      <c r="D153" s="153" t="s">
        <v>14602</v>
      </c>
      <c r="E153" s="153" t="s">
        <v>14620</v>
      </c>
      <c r="G153" s="160">
        <f>SUM(H153:S153)</f>
        <v>6.7219999999999995</v>
      </c>
      <c r="H153" s="154">
        <v>1</v>
      </c>
      <c r="I153" s="154">
        <f>0.861+0.861</f>
        <v>1.722</v>
      </c>
      <c r="J153" s="154">
        <v>0</v>
      </c>
      <c r="K153" s="154">
        <v>0</v>
      </c>
      <c r="L153" s="155">
        <v>0</v>
      </c>
      <c r="M153" s="154">
        <v>1</v>
      </c>
      <c r="P153" s="154">
        <v>1</v>
      </c>
      <c r="R153" s="154">
        <v>1</v>
      </c>
      <c r="S153" s="154">
        <v>1</v>
      </c>
    </row>
    <row r="154" spans="1:19" hidden="1">
      <c r="D154" s="153" t="s">
        <v>14602</v>
      </c>
      <c r="E154" s="153" t="s">
        <v>14603</v>
      </c>
      <c r="F154" s="154">
        <v>57.947569999999999</v>
      </c>
      <c r="G154" s="160">
        <f>SUM(H154:S154)</f>
        <v>389.52356553999994</v>
      </c>
      <c r="H154" s="154">
        <v>57.947569999999999</v>
      </c>
      <c r="I154" s="154">
        <f>F154*I153</f>
        <v>99.785715539999998</v>
      </c>
      <c r="J154" s="154">
        <f>F154*J153</f>
        <v>0</v>
      </c>
      <c r="K154" s="154">
        <f>F154*K153</f>
        <v>0</v>
      </c>
      <c r="L154" s="155">
        <f>F154*L153</f>
        <v>0</v>
      </c>
      <c r="M154" s="154">
        <f>F154*M153</f>
        <v>57.947569999999999</v>
      </c>
      <c r="N154" s="154">
        <f>F154*N153</f>
        <v>0</v>
      </c>
      <c r="O154" s="154">
        <f>F154*O153</f>
        <v>0</v>
      </c>
      <c r="P154" s="154">
        <f>F154*P153</f>
        <v>57.947569999999999</v>
      </c>
      <c r="Q154" s="154">
        <f>F154*Q153</f>
        <v>0</v>
      </c>
      <c r="R154" s="154">
        <f>F154*R153</f>
        <v>57.947569999999999</v>
      </c>
      <c r="S154" s="154">
        <f>F154*S153</f>
        <v>57.947569999999999</v>
      </c>
    </row>
    <row r="155" spans="1:19" hidden="1">
      <c r="D155" s="153" t="s">
        <v>14604</v>
      </c>
      <c r="E155" s="153" t="s">
        <v>14620</v>
      </c>
      <c r="G155" s="160">
        <f>SUM(H155:S155)</f>
        <v>8.3019999999999996</v>
      </c>
      <c r="I155" s="154">
        <v>0</v>
      </c>
      <c r="J155" s="154">
        <v>0</v>
      </c>
      <c r="K155" s="154">
        <v>0</v>
      </c>
      <c r="L155" s="155">
        <v>0.86099999999999999</v>
      </c>
      <c r="M155" s="154">
        <v>0.86099999999999999</v>
      </c>
      <c r="N155" s="154">
        <f>0.86+1</f>
        <v>1.8599999999999999</v>
      </c>
      <c r="O155" s="154">
        <f>0.86+0.86</f>
        <v>1.72</v>
      </c>
      <c r="P155" s="154">
        <v>1</v>
      </c>
      <c r="Q155" s="154">
        <v>1</v>
      </c>
      <c r="S155" s="154">
        <v>1</v>
      </c>
    </row>
    <row r="156" spans="1:19" hidden="1">
      <c r="D156" s="153" t="s">
        <v>14604</v>
      </c>
      <c r="E156" s="153" t="s">
        <v>14603</v>
      </c>
      <c r="F156" s="154">
        <f>F154</f>
        <v>57.947569999999999</v>
      </c>
      <c r="G156" s="160">
        <f>SUM(H156:S156)</f>
        <v>496.57124593999993</v>
      </c>
      <c r="I156" s="154">
        <f>F156*I155</f>
        <v>0</v>
      </c>
      <c r="J156" s="154">
        <f>F156*J155</f>
        <v>0</v>
      </c>
      <c r="K156" s="154">
        <f>F156*K155</f>
        <v>0</v>
      </c>
      <c r="L156" s="155">
        <f>F156*L155</f>
        <v>49.892857769999999</v>
      </c>
      <c r="M156" s="154">
        <f>F156*M155</f>
        <v>49.892857769999999</v>
      </c>
      <c r="N156" s="154">
        <f>49.892+73.381</f>
        <v>123.273</v>
      </c>
      <c r="O156" s="154">
        <f>F156*O155</f>
        <v>99.669820399999992</v>
      </c>
      <c r="P156" s="154">
        <f>F156*P155</f>
        <v>57.947569999999999</v>
      </c>
      <c r="Q156" s="154">
        <f>F156*Q155</f>
        <v>57.947569999999999</v>
      </c>
      <c r="R156" s="154">
        <f>F156*R155</f>
        <v>0</v>
      </c>
      <c r="S156" s="154">
        <f>F156*S155</f>
        <v>57.947569999999999</v>
      </c>
    </row>
    <row r="157" spans="1:19" hidden="1"/>
    <row r="158" spans="1:19" hidden="1"/>
    <row r="159" spans="1:19" hidden="1"/>
    <row r="160" spans="1:19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</sheetData>
  <mergeCells count="88">
    <mergeCell ref="A15:S15"/>
    <mergeCell ref="A17:A19"/>
    <mergeCell ref="B17:B19"/>
    <mergeCell ref="C17:C19"/>
    <mergeCell ref="D17:D19"/>
    <mergeCell ref="E17:E19"/>
    <mergeCell ref="F17:F19"/>
    <mergeCell ref="G17:G19"/>
    <mergeCell ref="H17:J17"/>
    <mergeCell ref="K17:M17"/>
    <mergeCell ref="N17:P17"/>
    <mergeCell ref="Q17:S17"/>
    <mergeCell ref="B20:B23"/>
    <mergeCell ref="C20:C23"/>
    <mergeCell ref="A28:A31"/>
    <mergeCell ref="B28:B31"/>
    <mergeCell ref="C28:C31"/>
    <mergeCell ref="A24:A27"/>
    <mergeCell ref="B24:B27"/>
    <mergeCell ref="C24:C27"/>
    <mergeCell ref="A20:A23"/>
    <mergeCell ref="A32:A35"/>
    <mergeCell ref="B32:B35"/>
    <mergeCell ref="C32:C35"/>
    <mergeCell ref="A36:A39"/>
    <mergeCell ref="B36:B39"/>
    <mergeCell ref="C36:C39"/>
    <mergeCell ref="A40:A43"/>
    <mergeCell ref="B40:B43"/>
    <mergeCell ref="C40:C43"/>
    <mergeCell ref="A44:A47"/>
    <mergeCell ref="B44:B47"/>
    <mergeCell ref="C44:C47"/>
    <mergeCell ref="A48:A51"/>
    <mergeCell ref="B48:B51"/>
    <mergeCell ref="C48:C51"/>
    <mergeCell ref="A52:A55"/>
    <mergeCell ref="B52:B55"/>
    <mergeCell ref="C52:C55"/>
    <mergeCell ref="A56:A59"/>
    <mergeCell ref="B56:B59"/>
    <mergeCell ref="C56:C59"/>
    <mergeCell ref="A60:A63"/>
    <mergeCell ref="B60:B63"/>
    <mergeCell ref="C60:C63"/>
    <mergeCell ref="A64:A67"/>
    <mergeCell ref="B64:B67"/>
    <mergeCell ref="C64:C67"/>
    <mergeCell ref="A76:A78"/>
    <mergeCell ref="A79:A82"/>
    <mergeCell ref="B79:B82"/>
    <mergeCell ref="C79:C82"/>
    <mergeCell ref="C68:C71"/>
    <mergeCell ref="A68:A71"/>
    <mergeCell ref="B68:B71"/>
    <mergeCell ref="A72:A75"/>
    <mergeCell ref="B72:B75"/>
    <mergeCell ref="C72:C75"/>
    <mergeCell ref="B76:B78"/>
    <mergeCell ref="A83:A86"/>
    <mergeCell ref="B83:B86"/>
    <mergeCell ref="C83:C86"/>
    <mergeCell ref="A87:A90"/>
    <mergeCell ref="B87:B90"/>
    <mergeCell ref="C87:C90"/>
    <mergeCell ref="A91:A94"/>
    <mergeCell ref="B91:B94"/>
    <mergeCell ref="C91:C94"/>
    <mergeCell ref="A95:A98"/>
    <mergeCell ref="B95:B98"/>
    <mergeCell ref="C95:C98"/>
    <mergeCell ref="A145:A148"/>
    <mergeCell ref="B145:B148"/>
    <mergeCell ref="C145:C148"/>
    <mergeCell ref="A103:A106"/>
    <mergeCell ref="B103:B106"/>
    <mergeCell ref="C103:C106"/>
    <mergeCell ref="A107:A110"/>
    <mergeCell ref="B107:B110"/>
    <mergeCell ref="C107:C110"/>
    <mergeCell ref="A111:A113"/>
    <mergeCell ref="A114:A116"/>
    <mergeCell ref="B119:C119"/>
    <mergeCell ref="M119:N119"/>
    <mergeCell ref="B120:C120"/>
    <mergeCell ref="A99:A102"/>
    <mergeCell ref="B99:B102"/>
    <mergeCell ref="C99:C102"/>
  </mergeCells>
  <printOptions horizontalCentered="1" verticalCentered="1"/>
  <pageMargins left="0" right="0" top="0" bottom="0" header="0.31496062992125984" footer="0.31496062992125984"/>
  <pageSetup paperSize="8" scale="60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81"/>
  <sheetViews>
    <sheetView topLeftCell="A13" zoomScale="60" zoomScaleNormal="60" workbookViewId="0">
      <pane xSplit="7" ySplit="6" topLeftCell="H19" activePane="bottomRight" state="frozen"/>
      <selection activeCell="A13" sqref="A13"/>
      <selection pane="topRight" activeCell="H13" sqref="H13"/>
      <selection pane="bottomLeft" activeCell="A19" sqref="A19"/>
      <selection pane="bottomRight" activeCell="L86" sqref="L86"/>
    </sheetView>
  </sheetViews>
  <sheetFormatPr defaultColWidth="8.88671875" defaultRowHeight="15.6"/>
  <cols>
    <col min="1" max="1" width="19.44140625" style="153" customWidth="1"/>
    <col min="2" max="2" width="5.6640625" style="154" customWidth="1"/>
    <col min="3" max="3" width="37.44140625" style="153" customWidth="1"/>
    <col min="4" max="4" width="9.33203125" style="153" customWidth="1"/>
    <col min="5" max="5" width="10.109375" style="153" customWidth="1"/>
    <col min="6" max="6" width="31.88671875" style="154" customWidth="1"/>
    <col min="7" max="7" width="28" style="160" customWidth="1"/>
    <col min="8" max="8" width="16.6640625" style="154" customWidth="1"/>
    <col min="9" max="9" width="15.33203125" style="154" customWidth="1"/>
    <col min="10" max="10" width="19.109375" style="154" customWidth="1"/>
    <col min="11" max="11" width="15.6640625" style="154" customWidth="1"/>
    <col min="12" max="12" width="15.44140625" style="155" customWidth="1"/>
    <col min="13" max="14" width="13.6640625" style="154" bestFit="1" customWidth="1"/>
    <col min="15" max="15" width="17" style="154" customWidth="1"/>
    <col min="16" max="19" width="13.6640625" style="154" bestFit="1" customWidth="1"/>
    <col min="20" max="21" width="13.6640625" style="154" customWidth="1"/>
    <col min="22" max="22" width="23.6640625" style="154" customWidth="1"/>
    <col min="23" max="23" width="13.6640625" style="154" customWidth="1"/>
    <col min="24" max="24" width="18" style="153" customWidth="1"/>
    <col min="25" max="16384" width="8.88671875" style="153"/>
  </cols>
  <sheetData>
    <row r="1" spans="1:23">
      <c r="A1" s="152" t="s">
        <v>14514</v>
      </c>
      <c r="B1" s="153"/>
      <c r="D1" s="153" t="s">
        <v>14514</v>
      </c>
      <c r="G1" s="154"/>
      <c r="O1" s="152" t="s">
        <v>14515</v>
      </c>
      <c r="P1" s="152"/>
      <c r="Q1" s="156"/>
      <c r="S1" s="156"/>
      <c r="T1" s="156"/>
      <c r="U1" s="156"/>
      <c r="V1" s="156"/>
      <c r="W1" s="156"/>
    </row>
    <row r="2" spans="1:23">
      <c r="A2" s="152" t="s">
        <v>14516</v>
      </c>
      <c r="B2" s="153"/>
      <c r="D2" s="153" t="s">
        <v>16132</v>
      </c>
      <c r="G2" s="154"/>
      <c r="O2" s="157" t="s">
        <v>14517</v>
      </c>
      <c r="P2" s="157"/>
      <c r="Q2" s="157"/>
      <c r="R2" s="158"/>
      <c r="S2" s="156"/>
      <c r="T2" s="156"/>
      <c r="U2" s="156"/>
      <c r="V2" s="156"/>
      <c r="W2" s="156"/>
    </row>
    <row r="3" spans="1:23">
      <c r="A3" s="152" t="s">
        <v>14518</v>
      </c>
      <c r="B3" s="153"/>
      <c r="D3" s="153" t="s">
        <v>16133</v>
      </c>
      <c r="G3" s="154"/>
      <c r="O3" s="157"/>
      <c r="P3" s="157"/>
      <c r="Q3" s="157"/>
      <c r="R3" s="158"/>
      <c r="S3" s="156"/>
      <c r="T3" s="156"/>
      <c r="U3" s="156"/>
      <c r="V3" s="156"/>
      <c r="W3" s="156"/>
    </row>
    <row r="4" spans="1:23">
      <c r="A4" s="152" t="s">
        <v>8252</v>
      </c>
      <c r="B4" s="153"/>
      <c r="D4" s="153" t="s">
        <v>8252</v>
      </c>
      <c r="G4" s="154"/>
      <c r="O4" s="157" t="s">
        <v>8252</v>
      </c>
      <c r="P4" s="157"/>
      <c r="Q4" s="157"/>
      <c r="S4" s="156"/>
      <c r="T4" s="156"/>
      <c r="U4" s="156"/>
      <c r="V4" s="156"/>
      <c r="W4" s="156"/>
    </row>
    <row r="5" spans="1:23">
      <c r="A5" s="152" t="str">
        <f>'[27]ПП-22 ТКРС ЗМБ'!A5</f>
        <v xml:space="preserve">_________________Р.М. Масягутов </v>
      </c>
      <c r="B5" s="153"/>
      <c r="D5" s="153" t="s">
        <v>16134</v>
      </c>
      <c r="G5" s="154"/>
      <c r="O5" s="157" t="s">
        <v>14519</v>
      </c>
      <c r="P5" s="157"/>
      <c r="Q5" s="157"/>
      <c r="R5" s="158"/>
      <c r="S5" s="156"/>
      <c r="T5" s="156"/>
      <c r="U5" s="156"/>
      <c r="V5" s="156"/>
      <c r="W5" s="156"/>
    </row>
    <row r="6" spans="1:23">
      <c r="A6" s="152" t="s">
        <v>16135</v>
      </c>
      <c r="B6" s="153"/>
      <c r="D6" s="153" t="s">
        <v>16136</v>
      </c>
      <c r="G6" s="154"/>
      <c r="O6" s="157" t="str">
        <f>A6</f>
        <v>"_______"______________2023 г.</v>
      </c>
      <c r="P6" s="157"/>
      <c r="Q6" s="157"/>
      <c r="R6" s="158"/>
      <c r="S6" s="158"/>
      <c r="T6" s="158"/>
      <c r="U6" s="158"/>
      <c r="V6" s="158"/>
      <c r="W6" s="158"/>
    </row>
    <row r="7" spans="1:23">
      <c r="A7" s="152"/>
      <c r="B7" s="153"/>
      <c r="G7" s="154"/>
      <c r="O7" s="158"/>
      <c r="P7" s="158"/>
      <c r="Q7" s="158"/>
      <c r="R7" s="158"/>
      <c r="S7" s="158"/>
      <c r="T7" s="158"/>
      <c r="U7" s="158"/>
      <c r="V7" s="158"/>
      <c r="W7" s="158"/>
    </row>
    <row r="8" spans="1:23">
      <c r="A8" s="159" t="s">
        <v>14520</v>
      </c>
      <c r="B8" s="153"/>
      <c r="G8" s="154"/>
      <c r="O8" s="158"/>
      <c r="P8" s="158"/>
      <c r="Q8" s="158"/>
      <c r="R8" s="158"/>
      <c r="S8" s="158"/>
      <c r="T8" s="158"/>
      <c r="U8" s="158"/>
      <c r="V8" s="158"/>
      <c r="W8" s="158"/>
    </row>
    <row r="9" spans="1:23">
      <c r="A9" s="159" t="s">
        <v>14521</v>
      </c>
      <c r="B9" s="153"/>
      <c r="G9" s="154"/>
      <c r="O9" s="158"/>
      <c r="P9" s="158"/>
      <c r="Q9" s="158"/>
      <c r="R9" s="158"/>
      <c r="S9" s="158"/>
      <c r="T9" s="158"/>
      <c r="U9" s="158"/>
      <c r="V9" s="158"/>
      <c r="W9" s="158"/>
    </row>
    <row r="10" spans="1:23">
      <c r="A10" s="159" t="s">
        <v>8252</v>
      </c>
      <c r="B10" s="153"/>
      <c r="G10" s="154"/>
      <c r="O10" s="158"/>
      <c r="P10" s="158"/>
      <c r="Q10" s="158"/>
      <c r="R10" s="158"/>
      <c r="S10" s="158"/>
      <c r="T10" s="158"/>
      <c r="U10" s="158"/>
      <c r="V10" s="158"/>
      <c r="W10" s="158"/>
    </row>
    <row r="11" spans="1:23">
      <c r="A11" s="159" t="s">
        <v>14522</v>
      </c>
      <c r="B11" s="153"/>
      <c r="G11" s="154"/>
      <c r="O11" s="158"/>
      <c r="P11" s="158"/>
      <c r="Q11" s="158"/>
      <c r="R11" s="158"/>
      <c r="S11" s="158"/>
      <c r="T11" s="158"/>
      <c r="U11" s="158"/>
      <c r="V11" s="158"/>
      <c r="W11" s="158"/>
    </row>
    <row r="12" spans="1:23">
      <c r="A12" s="159" t="str">
        <f>A6</f>
        <v>"_______"______________2023 г.</v>
      </c>
      <c r="B12" s="153"/>
      <c r="G12" s="154"/>
      <c r="O12" s="158"/>
      <c r="P12" s="158"/>
      <c r="Q12" s="158"/>
      <c r="R12" s="158"/>
      <c r="S12" s="158"/>
      <c r="T12" s="158"/>
      <c r="U12" s="158"/>
      <c r="V12" s="158"/>
      <c r="W12" s="158"/>
    </row>
    <row r="13" spans="1:23" hidden="1">
      <c r="A13" s="159"/>
      <c r="B13" s="153"/>
      <c r="G13" s="154"/>
      <c r="O13" s="158"/>
      <c r="P13" s="158"/>
      <c r="Q13" s="158"/>
      <c r="R13" s="158"/>
      <c r="S13" s="158"/>
      <c r="T13" s="158"/>
      <c r="U13" s="158"/>
      <c r="V13" s="158"/>
      <c r="W13" s="158"/>
    </row>
    <row r="14" spans="1:23">
      <c r="A14" s="1402" t="s">
        <v>77920</v>
      </c>
      <c r="B14" s="1402"/>
      <c r="C14" s="1402"/>
      <c r="D14" s="1402"/>
      <c r="E14" s="1402"/>
      <c r="F14" s="1402"/>
      <c r="G14" s="1402"/>
      <c r="H14" s="1402"/>
      <c r="I14" s="1402"/>
      <c r="J14" s="1402"/>
      <c r="K14" s="1402"/>
      <c r="L14" s="1402"/>
      <c r="M14" s="1402"/>
      <c r="N14" s="1402"/>
      <c r="O14" s="1402"/>
      <c r="P14" s="1402"/>
      <c r="Q14" s="1402"/>
      <c r="R14" s="1402"/>
      <c r="S14" s="1402"/>
      <c r="T14" s="830"/>
      <c r="U14" s="830"/>
      <c r="V14" s="830"/>
      <c r="W14" s="830"/>
    </row>
    <row r="15" spans="1:23" ht="16.2" thickBot="1">
      <c r="A15" s="384"/>
      <c r="B15" s="384"/>
      <c r="C15" s="384"/>
      <c r="D15" s="384"/>
      <c r="E15" s="384"/>
      <c r="F15" s="384"/>
      <c r="G15" s="384"/>
      <c r="H15" s="384"/>
      <c r="I15" s="384"/>
      <c r="J15" s="384"/>
    </row>
    <row r="16" spans="1:23" ht="15.75" customHeight="1">
      <c r="A16" s="1463" t="s">
        <v>14523</v>
      </c>
      <c r="B16" s="1466" t="s">
        <v>14524</v>
      </c>
      <c r="C16" s="1468" t="s">
        <v>14525</v>
      </c>
      <c r="D16" s="1466" t="s">
        <v>14601</v>
      </c>
      <c r="E16" s="1471" t="s">
        <v>14526</v>
      </c>
      <c r="F16" s="1473" t="s">
        <v>14527</v>
      </c>
      <c r="G16" s="1476" t="s">
        <v>77918</v>
      </c>
      <c r="H16" s="1463" t="s">
        <v>14528</v>
      </c>
      <c r="I16" s="1473"/>
      <c r="J16" s="1468"/>
      <c r="K16" s="1479" t="s">
        <v>14529</v>
      </c>
      <c r="L16" s="1480"/>
      <c r="M16" s="1481"/>
      <c r="N16" s="1482" t="s">
        <v>14530</v>
      </c>
      <c r="O16" s="1480"/>
      <c r="P16" s="1481"/>
      <c r="Q16" s="1482" t="s">
        <v>14531</v>
      </c>
      <c r="R16" s="1480"/>
      <c r="S16" s="1481"/>
      <c r="T16" s="845"/>
      <c r="U16" s="845"/>
      <c r="V16" s="845"/>
      <c r="W16" s="845"/>
    </row>
    <row r="17" spans="1:23" ht="16.2" thickBot="1">
      <c r="A17" s="1464"/>
      <c r="B17" s="1467"/>
      <c r="C17" s="1469"/>
      <c r="D17" s="1467"/>
      <c r="E17" s="1467"/>
      <c r="F17" s="1474"/>
      <c r="G17" s="1477"/>
      <c r="H17" s="841">
        <v>31</v>
      </c>
      <c r="I17" s="840">
        <v>28</v>
      </c>
      <c r="J17" s="298">
        <v>31</v>
      </c>
      <c r="K17" s="841">
        <v>30</v>
      </c>
      <c r="L17" s="299">
        <v>31</v>
      </c>
      <c r="M17" s="298">
        <v>30</v>
      </c>
      <c r="N17" s="841">
        <v>31</v>
      </c>
      <c r="O17" s="840">
        <v>31</v>
      </c>
      <c r="P17" s="298">
        <v>30</v>
      </c>
      <c r="Q17" s="841">
        <v>31</v>
      </c>
      <c r="R17" s="840">
        <v>30</v>
      </c>
      <c r="S17" s="298">
        <v>31</v>
      </c>
      <c r="T17" s="845"/>
      <c r="U17" s="845"/>
      <c r="V17" s="845"/>
      <c r="W17" s="845"/>
    </row>
    <row r="18" spans="1:23" ht="16.2" thickBot="1">
      <c r="A18" s="1465"/>
      <c r="B18" s="1467"/>
      <c r="C18" s="1470"/>
      <c r="D18" s="1467"/>
      <c r="E18" s="1472"/>
      <c r="F18" s="1475"/>
      <c r="G18" s="1478"/>
      <c r="H18" s="849" t="s">
        <v>14532</v>
      </c>
      <c r="I18" s="851" t="s">
        <v>14533</v>
      </c>
      <c r="J18" s="301" t="s">
        <v>14534</v>
      </c>
      <c r="K18" s="849" t="s">
        <v>14535</v>
      </c>
      <c r="L18" s="302" t="s">
        <v>14536</v>
      </c>
      <c r="M18" s="303" t="s">
        <v>14537</v>
      </c>
      <c r="N18" s="304" t="s">
        <v>14538</v>
      </c>
      <c r="O18" s="305" t="s">
        <v>14539</v>
      </c>
      <c r="P18" s="303" t="s">
        <v>14540</v>
      </c>
      <c r="Q18" s="304" t="s">
        <v>14541</v>
      </c>
      <c r="R18" s="305" t="s">
        <v>14542</v>
      </c>
      <c r="S18" s="542" t="s">
        <v>14543</v>
      </c>
      <c r="T18" s="543" t="s">
        <v>16214</v>
      </c>
      <c r="U18" s="544" t="s">
        <v>14544</v>
      </c>
      <c r="V18" s="926" t="s">
        <v>77882</v>
      </c>
      <c r="W18" s="544" t="s">
        <v>14544</v>
      </c>
    </row>
    <row r="19" spans="1:23" ht="18" customHeight="1">
      <c r="A19" s="1483" t="s">
        <v>14584</v>
      </c>
      <c r="B19" s="1453">
        <v>1</v>
      </c>
      <c r="C19" s="1453" t="s">
        <v>14640</v>
      </c>
      <c r="D19" s="307" t="s">
        <v>14602</v>
      </c>
      <c r="E19" s="839" t="s">
        <v>14589</v>
      </c>
      <c r="F19" s="262"/>
      <c r="G19" s="262">
        <f t="shared" ref="G19:G56" si="0">SUM(H19:S19)</f>
        <v>0</v>
      </c>
      <c r="H19" s="309"/>
      <c r="I19" s="309"/>
      <c r="J19" s="309"/>
      <c r="K19" s="309"/>
      <c r="L19" s="309"/>
      <c r="M19" s="309"/>
      <c r="N19" s="309"/>
      <c r="O19" s="309">
        <v>0</v>
      </c>
      <c r="P19" s="309">
        <v>0</v>
      </c>
      <c r="Q19" s="262"/>
      <c r="R19" s="263"/>
      <c r="S19" s="311">
        <v>0</v>
      </c>
      <c r="T19" s="545">
        <v>0</v>
      </c>
      <c r="U19" s="311">
        <f>G19-T19</f>
        <v>0</v>
      </c>
      <c r="V19" s="545">
        <v>0</v>
      </c>
      <c r="W19" s="546">
        <f>G19-V19</f>
        <v>0</v>
      </c>
    </row>
    <row r="20" spans="1:23">
      <c r="A20" s="1457"/>
      <c r="B20" s="1454"/>
      <c r="C20" s="1454"/>
      <c r="D20" s="312" t="s">
        <v>14602</v>
      </c>
      <c r="E20" s="840" t="s">
        <v>14603</v>
      </c>
      <c r="F20" s="983">
        <f>800726.87/1000</f>
        <v>800.72686999999996</v>
      </c>
      <c r="G20" s="266">
        <f t="shared" si="0"/>
        <v>0</v>
      </c>
      <c r="H20" s="314">
        <f>F20*H19</f>
        <v>0</v>
      </c>
      <c r="I20" s="314">
        <f>F20*I19</f>
        <v>0</v>
      </c>
      <c r="J20" s="314">
        <f>F20*J19</f>
        <v>0</v>
      </c>
      <c r="K20" s="314">
        <f>F20*K19</f>
        <v>0</v>
      </c>
      <c r="L20" s="314">
        <f>F20*L19</f>
        <v>0</v>
      </c>
      <c r="M20" s="314"/>
      <c r="N20" s="314">
        <f>F20*N19</f>
        <v>0</v>
      </c>
      <c r="O20" s="314">
        <f>F20*O19</f>
        <v>0</v>
      </c>
      <c r="P20" s="314">
        <f>F20*P19</f>
        <v>0</v>
      </c>
      <c r="Q20" s="266">
        <f>F20*Q19</f>
        <v>0</v>
      </c>
      <c r="R20" s="267">
        <f>F20*R19</f>
        <v>0</v>
      </c>
      <c r="S20" s="316">
        <f>F20*S19</f>
        <v>0</v>
      </c>
      <c r="T20" s="547">
        <v>0</v>
      </c>
      <c r="U20" s="326">
        <f t="shared" ref="U20:U46" si="1">G20-T20</f>
        <v>0</v>
      </c>
      <c r="V20" s="547">
        <v>0</v>
      </c>
      <c r="W20" s="548">
        <f t="shared" ref="W20:W49" si="2">G20-V20</f>
        <v>0</v>
      </c>
    </row>
    <row r="21" spans="1:23">
      <c r="A21" s="1457"/>
      <c r="B21" s="1454"/>
      <c r="C21" s="1454"/>
      <c r="D21" s="318" t="s">
        <v>14604</v>
      </c>
      <c r="E21" s="840" t="s">
        <v>14589</v>
      </c>
      <c r="F21" s="264"/>
      <c r="G21" s="264">
        <f t="shared" si="0"/>
        <v>0</v>
      </c>
      <c r="H21" s="320">
        <v>0</v>
      </c>
      <c r="I21" s="320">
        <v>0</v>
      </c>
      <c r="J21" s="320">
        <v>0</v>
      </c>
      <c r="K21" s="320">
        <v>0</v>
      </c>
      <c r="L21" s="320">
        <v>0</v>
      </c>
      <c r="M21" s="320">
        <v>0</v>
      </c>
      <c r="N21" s="320">
        <v>0</v>
      </c>
      <c r="O21" s="320">
        <v>0</v>
      </c>
      <c r="P21" s="320">
        <v>0</v>
      </c>
      <c r="Q21" s="264">
        <v>0</v>
      </c>
      <c r="R21" s="329">
        <v>0</v>
      </c>
      <c r="S21" s="326">
        <v>0</v>
      </c>
      <c r="T21" s="549">
        <v>0</v>
      </c>
      <c r="U21" s="326">
        <f t="shared" si="1"/>
        <v>0</v>
      </c>
      <c r="V21" s="549">
        <v>0</v>
      </c>
      <c r="W21" s="548">
        <f t="shared" si="2"/>
        <v>0</v>
      </c>
    </row>
    <row r="22" spans="1:23" ht="16.2" thickBot="1">
      <c r="A22" s="1496"/>
      <c r="B22" s="1498"/>
      <c r="C22" s="1498"/>
      <c r="D22" s="550" t="s">
        <v>14604</v>
      </c>
      <c r="E22" s="851" t="s">
        <v>14603</v>
      </c>
      <c r="F22" s="984">
        <f>F20</f>
        <v>800.72686999999996</v>
      </c>
      <c r="G22" s="551">
        <f t="shared" si="0"/>
        <v>0</v>
      </c>
      <c r="H22" s="552">
        <f>F22*H21</f>
        <v>0</v>
      </c>
      <c r="I22" s="552">
        <f>F22*I21</f>
        <v>0</v>
      </c>
      <c r="J22" s="552">
        <f>F22*J21</f>
        <v>0</v>
      </c>
      <c r="K22" s="552">
        <f>F22*K21</f>
        <v>0</v>
      </c>
      <c r="L22" s="552">
        <f>F22*L21</f>
        <v>0</v>
      </c>
      <c r="M22" s="552">
        <f>F22*M21</f>
        <v>0</v>
      </c>
      <c r="N22" s="552">
        <f>F22*N21</f>
        <v>0</v>
      </c>
      <c r="O22" s="552">
        <f>F22*O21</f>
        <v>0</v>
      </c>
      <c r="P22" s="552">
        <f>F22*P21</f>
        <v>0</v>
      </c>
      <c r="Q22" s="551">
        <f>F22*Q21</f>
        <v>0</v>
      </c>
      <c r="R22" s="553">
        <f>F22*R21</f>
        <v>0</v>
      </c>
      <c r="S22" s="554">
        <f>F22*S21</f>
        <v>0</v>
      </c>
      <c r="T22" s="547">
        <v>0</v>
      </c>
      <c r="U22" s="326">
        <f t="shared" si="1"/>
        <v>0</v>
      </c>
      <c r="V22" s="547">
        <v>0</v>
      </c>
      <c r="W22" s="548">
        <f t="shared" si="2"/>
        <v>0</v>
      </c>
    </row>
    <row r="23" spans="1:23" ht="18" customHeight="1">
      <c r="A23" s="1483" t="s">
        <v>14584</v>
      </c>
      <c r="B23" s="1453">
        <v>2</v>
      </c>
      <c r="C23" s="1453" t="s">
        <v>14641</v>
      </c>
      <c r="D23" s="307" t="s">
        <v>14602</v>
      </c>
      <c r="E23" s="839" t="s">
        <v>14589</v>
      </c>
      <c r="F23" s="262"/>
      <c r="G23" s="262">
        <f t="shared" si="0"/>
        <v>0</v>
      </c>
      <c r="H23" s="309"/>
      <c r="I23" s="309"/>
      <c r="J23" s="309"/>
      <c r="K23" s="309"/>
      <c r="L23" s="309"/>
      <c r="M23" s="309"/>
      <c r="N23" s="309"/>
      <c r="O23" s="309">
        <v>0</v>
      </c>
      <c r="P23" s="309">
        <v>0</v>
      </c>
      <c r="Q23" s="262"/>
      <c r="R23" s="263"/>
      <c r="S23" s="311">
        <v>0</v>
      </c>
      <c r="T23" s="549">
        <v>0</v>
      </c>
      <c r="U23" s="326">
        <f t="shared" si="1"/>
        <v>0</v>
      </c>
      <c r="V23" s="549">
        <v>0</v>
      </c>
      <c r="W23" s="548">
        <f t="shared" si="2"/>
        <v>0</v>
      </c>
    </row>
    <row r="24" spans="1:23">
      <c r="A24" s="1457"/>
      <c r="B24" s="1454"/>
      <c r="C24" s="1454"/>
      <c r="D24" s="312" t="s">
        <v>14602</v>
      </c>
      <c r="E24" s="840" t="s">
        <v>14603</v>
      </c>
      <c r="F24" s="327">
        <f>1182685.79/1000</f>
        <v>1182.68579</v>
      </c>
      <c r="G24" s="266">
        <f t="shared" si="0"/>
        <v>0</v>
      </c>
      <c r="H24" s="314">
        <f>F24*H23</f>
        <v>0</v>
      </c>
      <c r="I24" s="314">
        <f>F24*I23</f>
        <v>0</v>
      </c>
      <c r="J24" s="314">
        <f>F24*J23</f>
        <v>0</v>
      </c>
      <c r="K24" s="314">
        <f>F24*K23</f>
        <v>0</v>
      </c>
      <c r="L24" s="314">
        <f>F24*L23</f>
        <v>0</v>
      </c>
      <c r="M24" s="314">
        <f>F24*M23</f>
        <v>0</v>
      </c>
      <c r="N24" s="314">
        <f>F24*N23</f>
        <v>0</v>
      </c>
      <c r="O24" s="314">
        <f>F24*O23</f>
        <v>0</v>
      </c>
      <c r="P24" s="314">
        <f>F24*P23</f>
        <v>0</v>
      </c>
      <c r="Q24" s="266">
        <f>F24*Q23</f>
        <v>0</v>
      </c>
      <c r="R24" s="267">
        <f>F24*R23</f>
        <v>0</v>
      </c>
      <c r="S24" s="316">
        <f>F24*S23</f>
        <v>0</v>
      </c>
      <c r="T24" s="547">
        <v>0</v>
      </c>
      <c r="U24" s="326">
        <f t="shared" si="1"/>
        <v>0</v>
      </c>
      <c r="V24" s="547">
        <v>0</v>
      </c>
      <c r="W24" s="548">
        <f t="shared" si="2"/>
        <v>0</v>
      </c>
    </row>
    <row r="25" spans="1:23">
      <c r="A25" s="1457"/>
      <c r="B25" s="1454"/>
      <c r="C25" s="1454"/>
      <c r="D25" s="318" t="s">
        <v>14604</v>
      </c>
      <c r="E25" s="840" t="s">
        <v>14589</v>
      </c>
      <c r="F25" s="264"/>
      <c r="G25" s="264">
        <f t="shared" si="0"/>
        <v>0</v>
      </c>
      <c r="H25" s="320">
        <v>0</v>
      </c>
      <c r="I25" s="320">
        <v>0</v>
      </c>
      <c r="J25" s="320">
        <v>0</v>
      </c>
      <c r="K25" s="320">
        <v>0</v>
      </c>
      <c r="L25" s="320">
        <v>0</v>
      </c>
      <c r="M25" s="320">
        <v>0</v>
      </c>
      <c r="N25" s="320">
        <v>0</v>
      </c>
      <c r="O25" s="320">
        <v>0</v>
      </c>
      <c r="P25" s="320">
        <v>0</v>
      </c>
      <c r="Q25" s="264">
        <v>0</v>
      </c>
      <c r="R25" s="329">
        <v>0</v>
      </c>
      <c r="S25" s="326">
        <v>0</v>
      </c>
      <c r="T25" s="549">
        <v>0</v>
      </c>
      <c r="U25" s="326">
        <f t="shared" si="1"/>
        <v>0</v>
      </c>
      <c r="V25" s="549">
        <v>0</v>
      </c>
      <c r="W25" s="548">
        <f t="shared" si="2"/>
        <v>0</v>
      </c>
    </row>
    <row r="26" spans="1:23" ht="16.2" thickBot="1">
      <c r="A26" s="1499"/>
      <c r="B26" s="1500"/>
      <c r="C26" s="1500"/>
      <c r="D26" s="555" t="s">
        <v>14604</v>
      </c>
      <c r="E26" s="852" t="s">
        <v>14603</v>
      </c>
      <c r="F26" s="504">
        <f>F24</f>
        <v>1182.68579</v>
      </c>
      <c r="G26" s="280">
        <f t="shared" si="0"/>
        <v>0</v>
      </c>
      <c r="H26" s="416">
        <f>F26*H25</f>
        <v>0</v>
      </c>
      <c r="I26" s="416">
        <f>F26*I25</f>
        <v>0</v>
      </c>
      <c r="J26" s="416">
        <f>F26*J25</f>
        <v>0</v>
      </c>
      <c r="K26" s="416">
        <f>F26*K25</f>
        <v>0</v>
      </c>
      <c r="L26" s="416">
        <f>F26*L25</f>
        <v>0</v>
      </c>
      <c r="M26" s="416">
        <f>F26*M25</f>
        <v>0</v>
      </c>
      <c r="N26" s="416">
        <f>F26*N25</f>
        <v>0</v>
      </c>
      <c r="O26" s="416">
        <f>F26*O25</f>
        <v>0</v>
      </c>
      <c r="P26" s="416">
        <f>F26*P25</f>
        <v>0</v>
      </c>
      <c r="Q26" s="280">
        <f>F26*Q25</f>
        <v>0</v>
      </c>
      <c r="R26" s="281">
        <f>F26*R25</f>
        <v>0</v>
      </c>
      <c r="S26" s="422">
        <f>F26*S25</f>
        <v>0</v>
      </c>
      <c r="T26" s="547">
        <v>0</v>
      </c>
      <c r="U26" s="326">
        <f t="shared" si="1"/>
        <v>0</v>
      </c>
      <c r="V26" s="547">
        <v>0</v>
      </c>
      <c r="W26" s="548">
        <f t="shared" si="2"/>
        <v>0</v>
      </c>
    </row>
    <row r="27" spans="1:23" ht="18" customHeight="1">
      <c r="A27" s="1483" t="s">
        <v>14584</v>
      </c>
      <c r="B27" s="1453">
        <v>3</v>
      </c>
      <c r="C27" s="1453" t="s">
        <v>14642</v>
      </c>
      <c r="D27" s="307" t="s">
        <v>14602</v>
      </c>
      <c r="E27" s="839" t="s">
        <v>14589</v>
      </c>
      <c r="F27" s="262"/>
      <c r="G27" s="262">
        <f t="shared" si="0"/>
        <v>0</v>
      </c>
      <c r="H27" s="309"/>
      <c r="I27" s="309"/>
      <c r="J27" s="309"/>
      <c r="K27" s="309"/>
      <c r="L27" s="309"/>
      <c r="M27" s="309"/>
      <c r="N27" s="309"/>
      <c r="O27" s="309">
        <v>0</v>
      </c>
      <c r="P27" s="309">
        <v>0</v>
      </c>
      <c r="Q27" s="262"/>
      <c r="R27" s="263"/>
      <c r="S27" s="311">
        <v>0</v>
      </c>
      <c r="T27" s="549">
        <v>0</v>
      </c>
      <c r="U27" s="326">
        <f t="shared" si="1"/>
        <v>0</v>
      </c>
      <c r="V27" s="549">
        <v>0</v>
      </c>
      <c r="W27" s="548">
        <f t="shared" si="2"/>
        <v>0</v>
      </c>
    </row>
    <row r="28" spans="1:23">
      <c r="A28" s="1457"/>
      <c r="B28" s="1454"/>
      <c r="C28" s="1454"/>
      <c r="D28" s="312" t="s">
        <v>14602</v>
      </c>
      <c r="E28" s="840" t="s">
        <v>14603</v>
      </c>
      <c r="F28" s="327">
        <f>932069.75/1000</f>
        <v>932.06975</v>
      </c>
      <c r="G28" s="266">
        <f t="shared" si="0"/>
        <v>0</v>
      </c>
      <c r="H28" s="314">
        <f>F28*H27</f>
        <v>0</v>
      </c>
      <c r="I28" s="314">
        <f>F28*I27</f>
        <v>0</v>
      </c>
      <c r="J28" s="314">
        <f>F28*J27</f>
        <v>0</v>
      </c>
      <c r="K28" s="314">
        <f>F28*K27</f>
        <v>0</v>
      </c>
      <c r="L28" s="314">
        <f>F28*L27</f>
        <v>0</v>
      </c>
      <c r="M28" s="314">
        <f>F28*M27</f>
        <v>0</v>
      </c>
      <c r="N28" s="314">
        <f>F28*N27</f>
        <v>0</v>
      </c>
      <c r="O28" s="314">
        <f>F28*O27</f>
        <v>0</v>
      </c>
      <c r="P28" s="314">
        <f>F28*P27</f>
        <v>0</v>
      </c>
      <c r="Q28" s="266">
        <f>F28*Q27</f>
        <v>0</v>
      </c>
      <c r="R28" s="267">
        <f>F28*R27</f>
        <v>0</v>
      </c>
      <c r="S28" s="316">
        <f>F28*S27</f>
        <v>0</v>
      </c>
      <c r="T28" s="547">
        <v>0</v>
      </c>
      <c r="U28" s="326">
        <f t="shared" si="1"/>
        <v>0</v>
      </c>
      <c r="V28" s="547">
        <v>0</v>
      </c>
      <c r="W28" s="548">
        <f t="shared" si="2"/>
        <v>0</v>
      </c>
    </row>
    <row r="29" spans="1:23">
      <c r="A29" s="1457"/>
      <c r="B29" s="1454"/>
      <c r="C29" s="1454"/>
      <c r="D29" s="318" t="s">
        <v>14604</v>
      </c>
      <c r="E29" s="840" t="s">
        <v>14589</v>
      </c>
      <c r="F29" s="264"/>
      <c r="G29" s="264">
        <f t="shared" si="0"/>
        <v>0</v>
      </c>
      <c r="H29" s="320">
        <v>0</v>
      </c>
      <c r="I29" s="320">
        <v>0</v>
      </c>
      <c r="J29" s="320">
        <v>0</v>
      </c>
      <c r="K29" s="320">
        <v>0</v>
      </c>
      <c r="L29" s="320">
        <v>0</v>
      </c>
      <c r="M29" s="320">
        <v>0</v>
      </c>
      <c r="N29" s="320">
        <v>0</v>
      </c>
      <c r="O29" s="320">
        <v>0</v>
      </c>
      <c r="P29" s="320">
        <v>0</v>
      </c>
      <c r="Q29" s="264">
        <v>0</v>
      </c>
      <c r="R29" s="329">
        <v>0</v>
      </c>
      <c r="S29" s="326">
        <v>0</v>
      </c>
      <c r="T29" s="549">
        <v>0</v>
      </c>
      <c r="U29" s="326">
        <f t="shared" si="1"/>
        <v>0</v>
      </c>
      <c r="V29" s="549">
        <v>0</v>
      </c>
      <c r="W29" s="548">
        <f t="shared" si="2"/>
        <v>0</v>
      </c>
    </row>
    <row r="30" spans="1:23" ht="16.2" thickBot="1">
      <c r="A30" s="1499"/>
      <c r="B30" s="1500"/>
      <c r="C30" s="1500"/>
      <c r="D30" s="555" t="s">
        <v>14604</v>
      </c>
      <c r="E30" s="852" t="s">
        <v>14603</v>
      </c>
      <c r="F30" s="504">
        <f>F28</f>
        <v>932.06975</v>
      </c>
      <c r="G30" s="280">
        <f t="shared" si="0"/>
        <v>0</v>
      </c>
      <c r="H30" s="416">
        <f>F30*H29</f>
        <v>0</v>
      </c>
      <c r="I30" s="416">
        <f>F30*I29</f>
        <v>0</v>
      </c>
      <c r="J30" s="416">
        <f>F30*J29</f>
        <v>0</v>
      </c>
      <c r="K30" s="416">
        <f>F30*K29</f>
        <v>0</v>
      </c>
      <c r="L30" s="416">
        <f>F30*L29</f>
        <v>0</v>
      </c>
      <c r="M30" s="416">
        <f>F30*M29</f>
        <v>0</v>
      </c>
      <c r="N30" s="416">
        <f>F30*N29</f>
        <v>0</v>
      </c>
      <c r="O30" s="416">
        <f>F30*O29</f>
        <v>0</v>
      </c>
      <c r="P30" s="416">
        <f>F30*P29</f>
        <v>0</v>
      </c>
      <c r="Q30" s="280">
        <f>F30*Q29</f>
        <v>0</v>
      </c>
      <c r="R30" s="281">
        <f>F30*R29</f>
        <v>0</v>
      </c>
      <c r="S30" s="422">
        <f>F30*S29</f>
        <v>0</v>
      </c>
      <c r="T30" s="547">
        <v>0</v>
      </c>
      <c r="U30" s="326">
        <f t="shared" si="1"/>
        <v>0</v>
      </c>
      <c r="V30" s="547">
        <v>0</v>
      </c>
      <c r="W30" s="548">
        <f t="shared" si="2"/>
        <v>0</v>
      </c>
    </row>
    <row r="31" spans="1:23" ht="18" customHeight="1">
      <c r="A31" s="1483" t="s">
        <v>14584</v>
      </c>
      <c r="B31" s="1453">
        <v>4</v>
      </c>
      <c r="C31" s="1453" t="s">
        <v>14643</v>
      </c>
      <c r="D31" s="307" t="s">
        <v>14602</v>
      </c>
      <c r="E31" s="839" t="s">
        <v>14589</v>
      </c>
      <c r="F31" s="262"/>
      <c r="G31" s="262">
        <f t="shared" si="0"/>
        <v>0</v>
      </c>
      <c r="H31" s="309"/>
      <c r="I31" s="1215"/>
      <c r="J31" s="309"/>
      <c r="K31" s="1215"/>
      <c r="L31" s="1215"/>
      <c r="M31" s="309">
        <v>0</v>
      </c>
      <c r="N31" s="309"/>
      <c r="O31" s="309">
        <v>0</v>
      </c>
      <c r="P31" s="309">
        <v>0</v>
      </c>
      <c r="Q31" s="262"/>
      <c r="R31" s="263"/>
      <c r="S31" s="311">
        <v>0</v>
      </c>
      <c r="T31" s="549">
        <v>0</v>
      </c>
      <c r="U31" s="326">
        <f t="shared" si="1"/>
        <v>0</v>
      </c>
      <c r="V31" s="549">
        <v>0</v>
      </c>
      <c r="W31" s="548">
        <f t="shared" si="2"/>
        <v>0</v>
      </c>
    </row>
    <row r="32" spans="1:23">
      <c r="A32" s="1457"/>
      <c r="B32" s="1454"/>
      <c r="C32" s="1454"/>
      <c r="D32" s="312" t="s">
        <v>14602</v>
      </c>
      <c r="E32" s="840" t="s">
        <v>14603</v>
      </c>
      <c r="F32" s="985">
        <v>898.92507999999998</v>
      </c>
      <c r="G32" s="266">
        <f t="shared" si="0"/>
        <v>0</v>
      </c>
      <c r="H32" s="314">
        <f>F32*H31</f>
        <v>0</v>
      </c>
      <c r="I32" s="1216">
        <f>F32*I31</f>
        <v>0</v>
      </c>
      <c r="J32" s="314">
        <f>F32*J31</f>
        <v>0</v>
      </c>
      <c r="K32" s="1216">
        <f>F32*K31</f>
        <v>0</v>
      </c>
      <c r="L32" s="1216">
        <f>F32*L31</f>
        <v>0</v>
      </c>
      <c r="M32" s="314">
        <v>0</v>
      </c>
      <c r="N32" s="314">
        <f>F32*N31</f>
        <v>0</v>
      </c>
      <c r="O32" s="314">
        <f>F32*O31</f>
        <v>0</v>
      </c>
      <c r="P32" s="314">
        <f>F32*P31</f>
        <v>0</v>
      </c>
      <c r="Q32" s="266">
        <f>F32*Q31</f>
        <v>0</v>
      </c>
      <c r="R32" s="267">
        <f>F32*R31</f>
        <v>0</v>
      </c>
      <c r="S32" s="316">
        <f>F32*S31</f>
        <v>0</v>
      </c>
      <c r="T32" s="547">
        <v>0</v>
      </c>
      <c r="U32" s="556">
        <f t="shared" si="1"/>
        <v>0</v>
      </c>
      <c r="V32" s="547">
        <v>0</v>
      </c>
      <c r="W32" s="557">
        <f t="shared" si="2"/>
        <v>0</v>
      </c>
    </row>
    <row r="33" spans="1:23">
      <c r="A33" s="1457"/>
      <c r="B33" s="1454"/>
      <c r="C33" s="1454"/>
      <c r="D33" s="318" t="s">
        <v>14604</v>
      </c>
      <c r="E33" s="840" t="s">
        <v>14589</v>
      </c>
      <c r="F33" s="264"/>
      <c r="G33" s="264">
        <f t="shared" si="0"/>
        <v>0</v>
      </c>
      <c r="H33" s="320">
        <v>0</v>
      </c>
      <c r="I33" s="320">
        <v>0</v>
      </c>
      <c r="J33" s="320"/>
      <c r="K33" s="320">
        <v>0</v>
      </c>
      <c r="L33" s="320"/>
      <c r="M33" s="1217">
        <v>0</v>
      </c>
      <c r="N33" s="1217"/>
      <c r="O33" s="1217"/>
      <c r="P33" s="1217"/>
      <c r="Q33" s="319"/>
      <c r="R33" s="1218"/>
      <c r="S33" s="1219">
        <v>0</v>
      </c>
      <c r="T33" s="549">
        <v>0</v>
      </c>
      <c r="U33" s="556">
        <f t="shared" si="1"/>
        <v>0</v>
      </c>
      <c r="V33" s="549">
        <v>1</v>
      </c>
      <c r="W33" s="557">
        <f t="shared" si="2"/>
        <v>-1</v>
      </c>
    </row>
    <row r="34" spans="1:23" ht="16.2" thickBot="1">
      <c r="A34" s="1499"/>
      <c r="B34" s="1500"/>
      <c r="C34" s="1500"/>
      <c r="D34" s="555" t="s">
        <v>14604</v>
      </c>
      <c r="E34" s="852" t="s">
        <v>14603</v>
      </c>
      <c r="F34" s="986">
        <f>F32</f>
        <v>898.92507999999998</v>
      </c>
      <c r="G34" s="280">
        <f t="shared" si="0"/>
        <v>0</v>
      </c>
      <c r="H34" s="416">
        <f>F34*H33</f>
        <v>0</v>
      </c>
      <c r="I34" s="416">
        <f>F34*I33</f>
        <v>0</v>
      </c>
      <c r="J34" s="416">
        <f>F34*J33</f>
        <v>0</v>
      </c>
      <c r="K34" s="416">
        <f>F34*K33</f>
        <v>0</v>
      </c>
      <c r="L34" s="416">
        <f>F34*L33</f>
        <v>0</v>
      </c>
      <c r="M34" s="1220">
        <f>F34*M33</f>
        <v>0</v>
      </c>
      <c r="N34" s="1220">
        <f>F34*N33</f>
        <v>0</v>
      </c>
      <c r="O34" s="1220">
        <f>F34*O33</f>
        <v>0</v>
      </c>
      <c r="P34" s="1220">
        <f>F34*P33</f>
        <v>0</v>
      </c>
      <c r="Q34" s="335">
        <f>F34*Q33</f>
        <v>0</v>
      </c>
      <c r="R34" s="1221">
        <f>F34*R33</f>
        <v>0</v>
      </c>
      <c r="S34" s="1222">
        <f>F34*S33</f>
        <v>0</v>
      </c>
      <c r="T34" s="547">
        <v>0</v>
      </c>
      <c r="U34" s="556">
        <f t="shared" si="1"/>
        <v>0</v>
      </c>
      <c r="V34" s="547">
        <v>898.92507999999998</v>
      </c>
      <c r="W34" s="557">
        <f t="shared" si="2"/>
        <v>-898.92507999999998</v>
      </c>
    </row>
    <row r="35" spans="1:23" ht="18" customHeight="1">
      <c r="A35" s="1483" t="s">
        <v>14584</v>
      </c>
      <c r="B35" s="1453">
        <v>5</v>
      </c>
      <c r="C35" s="1453" t="s">
        <v>14644</v>
      </c>
      <c r="D35" s="307" t="s">
        <v>14602</v>
      </c>
      <c r="E35" s="839" t="s">
        <v>14589</v>
      </c>
      <c r="F35" s="262"/>
      <c r="G35" s="262">
        <f t="shared" si="0"/>
        <v>0</v>
      </c>
      <c r="H35" s="309"/>
      <c r="I35" s="309"/>
      <c r="J35" s="309"/>
      <c r="K35" s="309"/>
      <c r="L35" s="309"/>
      <c r="M35" s="309">
        <v>0</v>
      </c>
      <c r="N35" s="309"/>
      <c r="O35" s="309">
        <v>0</v>
      </c>
      <c r="P35" s="309">
        <v>0</v>
      </c>
      <c r="Q35" s="262"/>
      <c r="R35" s="263"/>
      <c r="S35" s="311">
        <v>0</v>
      </c>
      <c r="T35" s="549">
        <v>0</v>
      </c>
      <c r="U35" s="556">
        <f t="shared" si="1"/>
        <v>0</v>
      </c>
      <c r="V35" s="549">
        <v>0</v>
      </c>
      <c r="W35" s="548">
        <f t="shared" si="2"/>
        <v>0</v>
      </c>
    </row>
    <row r="36" spans="1:23">
      <c r="A36" s="1457"/>
      <c r="B36" s="1454"/>
      <c r="C36" s="1454"/>
      <c r="D36" s="312" t="s">
        <v>14602</v>
      </c>
      <c r="E36" s="840" t="s">
        <v>14603</v>
      </c>
      <c r="F36" s="985">
        <f>858906.81/1000</f>
        <v>858.90681000000006</v>
      </c>
      <c r="G36" s="266">
        <f t="shared" si="0"/>
        <v>0</v>
      </c>
      <c r="H36" s="314">
        <f>F36*H35</f>
        <v>0</v>
      </c>
      <c r="I36" s="314">
        <f>F36*I35</f>
        <v>0</v>
      </c>
      <c r="J36" s="314">
        <f>F36*J35</f>
        <v>0</v>
      </c>
      <c r="K36" s="314">
        <f>F36*K35</f>
        <v>0</v>
      </c>
      <c r="L36" s="314">
        <f>F36*L35</f>
        <v>0</v>
      </c>
      <c r="M36" s="314">
        <f>F36*M35</f>
        <v>0</v>
      </c>
      <c r="N36" s="314">
        <f>F36*N35</f>
        <v>0</v>
      </c>
      <c r="O36" s="314">
        <f>F36*O35</f>
        <v>0</v>
      </c>
      <c r="P36" s="314">
        <f>F36*P35</f>
        <v>0</v>
      </c>
      <c r="Q36" s="266">
        <f>F36*Q35</f>
        <v>0</v>
      </c>
      <c r="R36" s="267">
        <f>F36*R35</f>
        <v>0</v>
      </c>
      <c r="S36" s="316">
        <f>F36*S35</f>
        <v>0</v>
      </c>
      <c r="T36" s="547">
        <v>0</v>
      </c>
      <c r="U36" s="556">
        <f t="shared" si="1"/>
        <v>0</v>
      </c>
      <c r="V36" s="547">
        <v>0</v>
      </c>
      <c r="W36" s="548">
        <f t="shared" si="2"/>
        <v>0</v>
      </c>
    </row>
    <row r="37" spans="1:23">
      <c r="A37" s="1457"/>
      <c r="B37" s="1454"/>
      <c r="C37" s="1454"/>
      <c r="D37" s="318" t="s">
        <v>14604</v>
      </c>
      <c r="E37" s="840" t="s">
        <v>14589</v>
      </c>
      <c r="F37" s="264"/>
      <c r="G37" s="264">
        <f t="shared" si="0"/>
        <v>0</v>
      </c>
      <c r="H37" s="320">
        <v>0</v>
      </c>
      <c r="I37" s="320">
        <v>0</v>
      </c>
      <c r="J37" s="320">
        <v>0</v>
      </c>
      <c r="K37" s="320">
        <v>0</v>
      </c>
      <c r="L37" s="320">
        <v>0</v>
      </c>
      <c r="M37" s="320">
        <v>0</v>
      </c>
      <c r="N37" s="320">
        <v>0</v>
      </c>
      <c r="O37" s="320">
        <v>0</v>
      </c>
      <c r="P37" s="320">
        <v>0</v>
      </c>
      <c r="Q37" s="264">
        <v>0</v>
      </c>
      <c r="R37" s="329">
        <v>0</v>
      </c>
      <c r="S37" s="326">
        <v>0</v>
      </c>
      <c r="T37" s="549">
        <v>0</v>
      </c>
      <c r="U37" s="556">
        <f t="shared" si="1"/>
        <v>0</v>
      </c>
      <c r="V37" s="549">
        <v>0</v>
      </c>
      <c r="W37" s="548">
        <f t="shared" si="2"/>
        <v>0</v>
      </c>
    </row>
    <row r="38" spans="1:23" ht="16.2" thickBot="1">
      <c r="A38" s="1499"/>
      <c r="B38" s="1500"/>
      <c r="C38" s="1500"/>
      <c r="D38" s="555" t="s">
        <v>14604</v>
      </c>
      <c r="E38" s="852" t="s">
        <v>14603</v>
      </c>
      <c r="F38" s="986">
        <f>F36</f>
        <v>858.90681000000006</v>
      </c>
      <c r="G38" s="280">
        <f t="shared" si="0"/>
        <v>0</v>
      </c>
      <c r="H38" s="416">
        <f>F38*H37</f>
        <v>0</v>
      </c>
      <c r="I38" s="416">
        <f>F38*I37</f>
        <v>0</v>
      </c>
      <c r="J38" s="416">
        <f>F38*J37</f>
        <v>0</v>
      </c>
      <c r="K38" s="416">
        <f>F38*K37</f>
        <v>0</v>
      </c>
      <c r="L38" s="416">
        <f>F38*L37</f>
        <v>0</v>
      </c>
      <c r="M38" s="416">
        <f>F38*M37</f>
        <v>0</v>
      </c>
      <c r="N38" s="416">
        <f>F38*N37</f>
        <v>0</v>
      </c>
      <c r="O38" s="416">
        <f>F38*O37</f>
        <v>0</v>
      </c>
      <c r="P38" s="416">
        <f>F38*P37</f>
        <v>0</v>
      </c>
      <c r="Q38" s="280">
        <f>F38*Q37</f>
        <v>0</v>
      </c>
      <c r="R38" s="281">
        <f>F38*R37</f>
        <v>0</v>
      </c>
      <c r="S38" s="422">
        <f>F38*S37</f>
        <v>0</v>
      </c>
      <c r="T38" s="547">
        <v>0</v>
      </c>
      <c r="U38" s="556">
        <f t="shared" si="1"/>
        <v>0</v>
      </c>
      <c r="V38" s="547">
        <v>0</v>
      </c>
      <c r="W38" s="548">
        <f t="shared" si="2"/>
        <v>0</v>
      </c>
    </row>
    <row r="39" spans="1:23" ht="18" customHeight="1">
      <c r="A39" s="1483" t="s">
        <v>14584</v>
      </c>
      <c r="B39" s="1453">
        <v>6</v>
      </c>
      <c r="C39" s="1453" t="s">
        <v>14645</v>
      </c>
      <c r="D39" s="307" t="s">
        <v>14602</v>
      </c>
      <c r="E39" s="839" t="s">
        <v>14589</v>
      </c>
      <c r="F39" s="262"/>
      <c r="G39" s="262">
        <f t="shared" si="0"/>
        <v>0</v>
      </c>
      <c r="H39" s="309"/>
      <c r="I39" s="309"/>
      <c r="J39" s="309"/>
      <c r="K39" s="309"/>
      <c r="L39" s="309"/>
      <c r="M39" s="309"/>
      <c r="N39" s="309"/>
      <c r="O39" s="309">
        <v>0</v>
      </c>
      <c r="P39" s="309">
        <v>0</v>
      </c>
      <c r="Q39" s="262"/>
      <c r="R39" s="263"/>
      <c r="S39" s="311">
        <v>0</v>
      </c>
      <c r="T39" s="549">
        <v>0</v>
      </c>
      <c r="U39" s="556">
        <f t="shared" si="1"/>
        <v>0</v>
      </c>
      <c r="V39" s="549">
        <v>0</v>
      </c>
      <c r="W39" s="548">
        <f t="shared" si="2"/>
        <v>0</v>
      </c>
    </row>
    <row r="40" spans="1:23">
      <c r="A40" s="1457"/>
      <c r="B40" s="1454"/>
      <c r="C40" s="1454"/>
      <c r="D40" s="312" t="s">
        <v>14602</v>
      </c>
      <c r="E40" s="840" t="s">
        <v>14603</v>
      </c>
      <c r="F40" s="327">
        <f>2631812.61/1000</f>
        <v>2631.8126099999999</v>
      </c>
      <c r="G40" s="266">
        <f t="shared" si="0"/>
        <v>0</v>
      </c>
      <c r="H40" s="314">
        <f>F40*H39</f>
        <v>0</v>
      </c>
      <c r="I40" s="314">
        <f>F40*I39</f>
        <v>0</v>
      </c>
      <c r="J40" s="314">
        <f>F40*J39</f>
        <v>0</v>
      </c>
      <c r="K40" s="314">
        <f>F40*K39</f>
        <v>0</v>
      </c>
      <c r="L40" s="314">
        <f>F40*L39</f>
        <v>0</v>
      </c>
      <c r="M40" s="314">
        <f>F40*M39</f>
        <v>0</v>
      </c>
      <c r="N40" s="314">
        <f>F40*N39</f>
        <v>0</v>
      </c>
      <c r="O40" s="314">
        <f>F40*O39</f>
        <v>0</v>
      </c>
      <c r="P40" s="314">
        <f>F40*P39</f>
        <v>0</v>
      </c>
      <c r="Q40" s="266">
        <f>F40*Q39</f>
        <v>0</v>
      </c>
      <c r="R40" s="267">
        <f>F40*R39</f>
        <v>0</v>
      </c>
      <c r="S40" s="316">
        <f>F40*S39</f>
        <v>0</v>
      </c>
      <c r="T40" s="547">
        <v>0</v>
      </c>
      <c r="U40" s="556">
        <f t="shared" si="1"/>
        <v>0</v>
      </c>
      <c r="V40" s="547">
        <v>0</v>
      </c>
      <c r="W40" s="548">
        <f t="shared" si="2"/>
        <v>0</v>
      </c>
    </row>
    <row r="41" spans="1:23">
      <c r="A41" s="1457"/>
      <c r="B41" s="1454"/>
      <c r="C41" s="1454"/>
      <c r="D41" s="318" t="s">
        <v>14604</v>
      </c>
      <c r="E41" s="840" t="s">
        <v>14589</v>
      </c>
      <c r="F41" s="264"/>
      <c r="G41" s="264">
        <f t="shared" si="0"/>
        <v>0</v>
      </c>
      <c r="H41" s="320">
        <v>0</v>
      </c>
      <c r="I41" s="320">
        <v>0</v>
      </c>
      <c r="J41" s="320">
        <v>0</v>
      </c>
      <c r="K41" s="320">
        <v>0</v>
      </c>
      <c r="L41" s="320">
        <v>0</v>
      </c>
      <c r="M41" s="320">
        <v>0</v>
      </c>
      <c r="N41" s="320">
        <v>0</v>
      </c>
      <c r="O41" s="320">
        <v>0</v>
      </c>
      <c r="P41" s="320">
        <v>0</v>
      </c>
      <c r="Q41" s="264">
        <v>0</v>
      </c>
      <c r="R41" s="329">
        <v>0</v>
      </c>
      <c r="S41" s="326">
        <v>0</v>
      </c>
      <c r="T41" s="549">
        <v>0</v>
      </c>
      <c r="U41" s="556">
        <f t="shared" si="1"/>
        <v>0</v>
      </c>
      <c r="V41" s="549">
        <v>0</v>
      </c>
      <c r="W41" s="548">
        <f t="shared" si="2"/>
        <v>0</v>
      </c>
    </row>
    <row r="42" spans="1:23" ht="16.2" thickBot="1">
      <c r="A42" s="1499"/>
      <c r="B42" s="1500"/>
      <c r="C42" s="1500"/>
      <c r="D42" s="555" t="s">
        <v>14604</v>
      </c>
      <c r="E42" s="852" t="s">
        <v>14603</v>
      </c>
      <c r="F42" s="504">
        <f>F40</f>
        <v>2631.8126099999999</v>
      </c>
      <c r="G42" s="280">
        <f t="shared" si="0"/>
        <v>0</v>
      </c>
      <c r="H42" s="416">
        <f>F42*H41</f>
        <v>0</v>
      </c>
      <c r="I42" s="416">
        <f>F42*I41</f>
        <v>0</v>
      </c>
      <c r="J42" s="416">
        <f>F42*J41</f>
        <v>0</v>
      </c>
      <c r="K42" s="416">
        <f>F42*K41</f>
        <v>0</v>
      </c>
      <c r="L42" s="416">
        <f>F42*L41</f>
        <v>0</v>
      </c>
      <c r="M42" s="416">
        <f>F42*M41</f>
        <v>0</v>
      </c>
      <c r="N42" s="416">
        <f>F42*N41</f>
        <v>0</v>
      </c>
      <c r="O42" s="416">
        <f>F42*O41</f>
        <v>0</v>
      </c>
      <c r="P42" s="416">
        <f>F42*P41</f>
        <v>0</v>
      </c>
      <c r="Q42" s="280">
        <f>F42*Q41</f>
        <v>0</v>
      </c>
      <c r="R42" s="281">
        <f>F42*R41</f>
        <v>0</v>
      </c>
      <c r="S42" s="422">
        <f>F42*S41</f>
        <v>0</v>
      </c>
      <c r="T42" s="547">
        <v>0</v>
      </c>
      <c r="U42" s="556">
        <f t="shared" si="1"/>
        <v>0</v>
      </c>
      <c r="V42" s="547">
        <v>0</v>
      </c>
      <c r="W42" s="548">
        <f t="shared" si="2"/>
        <v>0</v>
      </c>
    </row>
    <row r="43" spans="1:23" ht="18" customHeight="1">
      <c r="A43" s="1495" t="s">
        <v>14584</v>
      </c>
      <c r="B43" s="1497">
        <v>7</v>
      </c>
      <c r="C43" s="1497" t="s">
        <v>14646</v>
      </c>
      <c r="D43" s="558" t="s">
        <v>14602</v>
      </c>
      <c r="E43" s="850" t="s">
        <v>14589</v>
      </c>
      <c r="F43" s="410"/>
      <c r="G43" s="410">
        <f t="shared" si="0"/>
        <v>0</v>
      </c>
      <c r="H43" s="408"/>
      <c r="I43" s="408"/>
      <c r="J43" s="408"/>
      <c r="K43" s="408"/>
      <c r="L43" s="408"/>
      <c r="M43" s="408"/>
      <c r="N43" s="408"/>
      <c r="O43" s="408">
        <v>0</v>
      </c>
      <c r="P43" s="408">
        <v>0</v>
      </c>
      <c r="Q43" s="410"/>
      <c r="R43" s="411"/>
      <c r="S43" s="412">
        <v>0</v>
      </c>
      <c r="T43" s="549">
        <v>0</v>
      </c>
      <c r="U43" s="556">
        <f t="shared" si="1"/>
        <v>0</v>
      </c>
      <c r="V43" s="549">
        <v>0</v>
      </c>
      <c r="W43" s="548">
        <f t="shared" si="2"/>
        <v>0</v>
      </c>
    </row>
    <row r="44" spans="1:23">
      <c r="A44" s="1457"/>
      <c r="B44" s="1454"/>
      <c r="C44" s="1454"/>
      <c r="D44" s="312" t="s">
        <v>14602</v>
      </c>
      <c r="E44" s="840" t="s">
        <v>14603</v>
      </c>
      <c r="F44" s="327">
        <f>1284859.93/1000</f>
        <v>1284.8599299999998</v>
      </c>
      <c r="G44" s="266">
        <f t="shared" si="0"/>
        <v>0</v>
      </c>
      <c r="H44" s="314">
        <f>F44*H43</f>
        <v>0</v>
      </c>
      <c r="I44" s="314">
        <f>F44*I43</f>
        <v>0</v>
      </c>
      <c r="J44" s="314">
        <f>F44*J43</f>
        <v>0</v>
      </c>
      <c r="K44" s="314">
        <f>F44*K43</f>
        <v>0</v>
      </c>
      <c r="L44" s="314">
        <f>F44*L43</f>
        <v>0</v>
      </c>
      <c r="M44" s="314">
        <f>F44*M43</f>
        <v>0</v>
      </c>
      <c r="N44" s="314">
        <f>F44*N43</f>
        <v>0</v>
      </c>
      <c r="O44" s="314">
        <f>F44*O43</f>
        <v>0</v>
      </c>
      <c r="P44" s="314">
        <f>F44*P43</f>
        <v>0</v>
      </c>
      <c r="Q44" s="266">
        <f>F44*Q43</f>
        <v>0</v>
      </c>
      <c r="R44" s="267">
        <f>F44*R43</f>
        <v>0</v>
      </c>
      <c r="S44" s="316">
        <f>F44*S43</f>
        <v>0</v>
      </c>
      <c r="T44" s="547">
        <v>0</v>
      </c>
      <c r="U44" s="556">
        <f t="shared" si="1"/>
        <v>0</v>
      </c>
      <c r="V44" s="547">
        <v>0</v>
      </c>
      <c r="W44" s="548">
        <f t="shared" si="2"/>
        <v>0</v>
      </c>
    </row>
    <row r="45" spans="1:23">
      <c r="A45" s="1457"/>
      <c r="B45" s="1454"/>
      <c r="C45" s="1454"/>
      <c r="D45" s="318" t="s">
        <v>14604</v>
      </c>
      <c r="E45" s="840" t="s">
        <v>14589</v>
      </c>
      <c r="F45" s="264"/>
      <c r="G45" s="264">
        <f t="shared" si="0"/>
        <v>0</v>
      </c>
      <c r="H45" s="320">
        <v>0</v>
      </c>
      <c r="I45" s="320">
        <v>0</v>
      </c>
      <c r="J45" s="320">
        <v>0</v>
      </c>
      <c r="K45" s="320">
        <v>0</v>
      </c>
      <c r="L45" s="320">
        <v>0</v>
      </c>
      <c r="M45" s="320">
        <v>0</v>
      </c>
      <c r="N45" s="320">
        <v>0</v>
      </c>
      <c r="O45" s="320">
        <v>0</v>
      </c>
      <c r="P45" s="320">
        <v>0</v>
      </c>
      <c r="Q45" s="264">
        <v>0</v>
      </c>
      <c r="R45" s="329">
        <v>0</v>
      </c>
      <c r="S45" s="326">
        <v>0</v>
      </c>
      <c r="T45" s="549">
        <v>0</v>
      </c>
      <c r="U45" s="556">
        <f t="shared" si="1"/>
        <v>0</v>
      </c>
      <c r="V45" s="549">
        <v>0</v>
      </c>
      <c r="W45" s="548">
        <f t="shared" si="2"/>
        <v>0</v>
      </c>
    </row>
    <row r="46" spans="1:23" ht="16.2" thickBot="1">
      <c r="A46" s="1496"/>
      <c r="B46" s="1498"/>
      <c r="C46" s="1498"/>
      <c r="D46" s="550" t="s">
        <v>14604</v>
      </c>
      <c r="E46" s="851" t="s">
        <v>14603</v>
      </c>
      <c r="F46" s="987">
        <f>F44</f>
        <v>1284.8599299999998</v>
      </c>
      <c r="G46" s="551">
        <f t="shared" si="0"/>
        <v>0</v>
      </c>
      <c r="H46" s="552">
        <f>F46*H45</f>
        <v>0</v>
      </c>
      <c r="I46" s="552">
        <f>F46*I45</f>
        <v>0</v>
      </c>
      <c r="J46" s="552">
        <f>F46*J45</f>
        <v>0</v>
      </c>
      <c r="K46" s="552">
        <f>F46*K45</f>
        <v>0</v>
      </c>
      <c r="L46" s="552">
        <f>F46*L45</f>
        <v>0</v>
      </c>
      <c r="M46" s="552">
        <f>F46*M45</f>
        <v>0</v>
      </c>
      <c r="N46" s="552">
        <f>F46*N45</f>
        <v>0</v>
      </c>
      <c r="O46" s="552">
        <f>F46*O45</f>
        <v>0</v>
      </c>
      <c r="P46" s="552">
        <f>F46*P45</f>
        <v>0</v>
      </c>
      <c r="Q46" s="551">
        <f>F46*Q45</f>
        <v>0</v>
      </c>
      <c r="R46" s="553">
        <f>F46*R45</f>
        <v>0</v>
      </c>
      <c r="S46" s="554">
        <f>F46*S45</f>
        <v>0</v>
      </c>
      <c r="T46" s="547">
        <v>0</v>
      </c>
      <c r="U46" s="556">
        <f t="shared" si="1"/>
        <v>0</v>
      </c>
      <c r="V46" s="547">
        <v>0</v>
      </c>
      <c r="W46" s="548">
        <f t="shared" si="2"/>
        <v>0</v>
      </c>
    </row>
    <row r="47" spans="1:23" s="215" customFormat="1" collapsed="1">
      <c r="A47" s="1483" t="s">
        <v>14584</v>
      </c>
      <c r="B47" s="839"/>
      <c r="C47" s="307" t="s">
        <v>14606</v>
      </c>
      <c r="D47" s="307" t="s">
        <v>14602</v>
      </c>
      <c r="E47" s="839" t="s">
        <v>14603</v>
      </c>
      <c r="F47" s="262"/>
      <c r="G47" s="424">
        <f t="shared" si="0"/>
        <v>0</v>
      </c>
      <c r="H47" s="424">
        <f>H20+H24+H28+H32+H36+H40+H44</f>
        <v>0</v>
      </c>
      <c r="I47" s="424">
        <f t="shared" ref="I47:S47" si="3">I20+I24+I28+I32+I36+I40+I44</f>
        <v>0</v>
      </c>
      <c r="J47" s="424">
        <f t="shared" si="3"/>
        <v>0</v>
      </c>
      <c r="K47" s="424">
        <f t="shared" si="3"/>
        <v>0</v>
      </c>
      <c r="L47" s="424">
        <f t="shared" si="3"/>
        <v>0</v>
      </c>
      <c r="M47" s="424">
        <f t="shared" si="3"/>
        <v>0</v>
      </c>
      <c r="N47" s="424">
        <f t="shared" si="3"/>
        <v>0</v>
      </c>
      <c r="O47" s="424">
        <f t="shared" si="3"/>
        <v>0</v>
      </c>
      <c r="P47" s="424">
        <f t="shared" si="3"/>
        <v>0</v>
      </c>
      <c r="Q47" s="424">
        <f t="shared" si="3"/>
        <v>0</v>
      </c>
      <c r="R47" s="424">
        <f t="shared" si="3"/>
        <v>0</v>
      </c>
      <c r="S47" s="425">
        <f t="shared" si="3"/>
        <v>0</v>
      </c>
      <c r="T47" s="559">
        <v>0</v>
      </c>
      <c r="U47" s="556">
        <f>G47-T47</f>
        <v>0</v>
      </c>
      <c r="V47" s="559">
        <v>0</v>
      </c>
      <c r="W47" s="557">
        <f>G47-V47</f>
        <v>0</v>
      </c>
    </row>
    <row r="48" spans="1:23" s="215" customFormat="1" collapsed="1">
      <c r="A48" s="1457"/>
      <c r="B48" s="840"/>
      <c r="C48" s="318" t="s">
        <v>14585</v>
      </c>
      <c r="D48" s="312" t="s">
        <v>14604</v>
      </c>
      <c r="E48" s="840" t="s">
        <v>14603</v>
      </c>
      <c r="F48" s="264"/>
      <c r="G48" s="266">
        <f t="shared" si="0"/>
        <v>0</v>
      </c>
      <c r="H48" s="266">
        <f>H22+H26+H30+H34+H38+H42+H46</f>
        <v>0</v>
      </c>
      <c r="I48" s="266">
        <f t="shared" ref="I48:S48" si="4">I22+I26+I30+I34+I38+I42+I46</f>
        <v>0</v>
      </c>
      <c r="J48" s="266">
        <f t="shared" si="4"/>
        <v>0</v>
      </c>
      <c r="K48" s="266">
        <f>K22+K26+K30+K34+K38+K42+K46</f>
        <v>0</v>
      </c>
      <c r="L48" s="266">
        <f t="shared" si="4"/>
        <v>0</v>
      </c>
      <c r="M48" s="266">
        <f t="shared" si="4"/>
        <v>0</v>
      </c>
      <c r="N48" s="266">
        <f t="shared" si="4"/>
        <v>0</v>
      </c>
      <c r="O48" s="266">
        <f t="shared" si="4"/>
        <v>0</v>
      </c>
      <c r="P48" s="266">
        <f t="shared" si="4"/>
        <v>0</v>
      </c>
      <c r="Q48" s="266">
        <f t="shared" si="4"/>
        <v>0</v>
      </c>
      <c r="R48" s="266">
        <f t="shared" si="4"/>
        <v>0</v>
      </c>
      <c r="S48" s="560">
        <f t="shared" si="4"/>
        <v>0</v>
      </c>
      <c r="T48" s="559">
        <v>0</v>
      </c>
      <c r="U48" s="556">
        <f>G48-T48</f>
        <v>0</v>
      </c>
      <c r="V48" s="559">
        <v>898.92507999999998</v>
      </c>
      <c r="W48" s="557">
        <f t="shared" si="2"/>
        <v>-898.92507999999998</v>
      </c>
    </row>
    <row r="49" spans="1:24" s="215" customFormat="1" ht="16.2" collapsed="1" thickBot="1">
      <c r="A49" s="1499"/>
      <c r="B49" s="852"/>
      <c r="C49" s="561" t="s">
        <v>14585</v>
      </c>
      <c r="D49" s="561" t="s">
        <v>14607</v>
      </c>
      <c r="E49" s="852" t="s">
        <v>14603</v>
      </c>
      <c r="F49" s="562"/>
      <c r="G49" s="280">
        <f t="shared" si="0"/>
        <v>0</v>
      </c>
      <c r="H49" s="280">
        <f>H47+H48</f>
        <v>0</v>
      </c>
      <c r="I49" s="280">
        <f t="shared" ref="I49:S49" si="5">I47+I48</f>
        <v>0</v>
      </c>
      <c r="J49" s="280">
        <f t="shared" si="5"/>
        <v>0</v>
      </c>
      <c r="K49" s="280">
        <f t="shared" si="5"/>
        <v>0</v>
      </c>
      <c r="L49" s="280">
        <f t="shared" si="5"/>
        <v>0</v>
      </c>
      <c r="M49" s="280">
        <f t="shared" si="5"/>
        <v>0</v>
      </c>
      <c r="N49" s="280">
        <f t="shared" si="5"/>
        <v>0</v>
      </c>
      <c r="O49" s="280">
        <f t="shared" si="5"/>
        <v>0</v>
      </c>
      <c r="P49" s="280">
        <f t="shared" si="5"/>
        <v>0</v>
      </c>
      <c r="Q49" s="280">
        <f t="shared" si="5"/>
        <v>0</v>
      </c>
      <c r="R49" s="280">
        <f t="shared" si="5"/>
        <v>0</v>
      </c>
      <c r="S49" s="563">
        <f t="shared" si="5"/>
        <v>0</v>
      </c>
      <c r="T49" s="564">
        <v>0</v>
      </c>
      <c r="U49" s="565">
        <f>G49-T49</f>
        <v>0</v>
      </c>
      <c r="V49" s="564">
        <v>898.92507999999998</v>
      </c>
      <c r="W49" s="566">
        <f t="shared" si="2"/>
        <v>-898.92507999999998</v>
      </c>
      <c r="X49" s="567"/>
    </row>
    <row r="50" spans="1:24" ht="18" hidden="1" customHeight="1">
      <c r="A50" s="1495" t="s">
        <v>14592</v>
      </c>
      <c r="B50" s="1497"/>
      <c r="C50" s="1497" t="str">
        <f>C31</f>
        <v>РИР ЛЗКЦ (Ликвидация заколонной циркуляции c применением пакера-ретейнера)</v>
      </c>
      <c r="D50" s="558" t="s">
        <v>14602</v>
      </c>
      <c r="E50" s="850" t="s">
        <v>14589</v>
      </c>
      <c r="F50" s="262"/>
      <c r="G50" s="410">
        <f t="shared" si="0"/>
        <v>0</v>
      </c>
      <c r="H50" s="408"/>
      <c r="I50" s="408"/>
      <c r="J50" s="408"/>
      <c r="K50" s="408"/>
      <c r="L50" s="408"/>
      <c r="M50" s="408"/>
      <c r="N50" s="408"/>
      <c r="O50" s="408"/>
      <c r="P50" s="408"/>
      <c r="Q50" s="410"/>
      <c r="R50" s="411"/>
      <c r="S50" s="412"/>
      <c r="T50" s="568"/>
      <c r="U50" s="569"/>
      <c r="V50" s="570"/>
      <c r="W50" s="569"/>
    </row>
    <row r="51" spans="1:24" hidden="1">
      <c r="A51" s="1457"/>
      <c r="B51" s="1454"/>
      <c r="C51" s="1454"/>
      <c r="D51" s="312" t="s">
        <v>14602</v>
      </c>
      <c r="E51" s="840" t="s">
        <v>14603</v>
      </c>
      <c r="F51" s="985">
        <f>651142.21/1000</f>
        <v>651.14220999999998</v>
      </c>
      <c r="G51" s="266">
        <f t="shared" si="0"/>
        <v>0</v>
      </c>
      <c r="H51" s="314">
        <f>F51*H50</f>
        <v>0</v>
      </c>
      <c r="I51" s="314">
        <f>F51*I50</f>
        <v>0</v>
      </c>
      <c r="J51" s="314">
        <f>F51*J50</f>
        <v>0</v>
      </c>
      <c r="K51" s="314">
        <f>F51*K50</f>
        <v>0</v>
      </c>
      <c r="L51" s="314">
        <f>F51*L50</f>
        <v>0</v>
      </c>
      <c r="M51" s="314">
        <f>F51*M50</f>
        <v>0</v>
      </c>
      <c r="N51" s="314">
        <f>F51*N50</f>
        <v>0</v>
      </c>
      <c r="O51" s="314">
        <f>F51*O50</f>
        <v>0</v>
      </c>
      <c r="P51" s="314">
        <f>F51*P50</f>
        <v>0</v>
      </c>
      <c r="Q51" s="266">
        <f>F51*Q50</f>
        <v>0</v>
      </c>
      <c r="R51" s="267">
        <f>F51*R50</f>
        <v>0</v>
      </c>
      <c r="S51" s="316">
        <f>F51*S50</f>
        <v>0</v>
      </c>
      <c r="T51" s="547"/>
      <c r="U51" s="268"/>
      <c r="V51" s="571"/>
      <c r="W51" s="268"/>
    </row>
    <row r="52" spans="1:24" hidden="1">
      <c r="A52" s="1457"/>
      <c r="B52" s="1454"/>
      <c r="C52" s="1454"/>
      <c r="D52" s="318" t="s">
        <v>14604</v>
      </c>
      <c r="E52" s="840" t="s">
        <v>14589</v>
      </c>
      <c r="F52" s="264"/>
      <c r="G52" s="264">
        <f t="shared" si="0"/>
        <v>0</v>
      </c>
      <c r="H52" s="320">
        <v>0</v>
      </c>
      <c r="I52" s="320"/>
      <c r="J52" s="320">
        <v>0</v>
      </c>
      <c r="K52" s="320"/>
      <c r="L52" s="320">
        <v>0</v>
      </c>
      <c r="M52" s="320"/>
      <c r="N52" s="320">
        <v>0</v>
      </c>
      <c r="O52" s="320"/>
      <c r="P52" s="320"/>
      <c r="Q52" s="264"/>
      <c r="R52" s="329"/>
      <c r="S52" s="326"/>
      <c r="T52" s="549"/>
      <c r="U52" s="548"/>
      <c r="V52" s="572"/>
      <c r="W52" s="548"/>
    </row>
    <row r="53" spans="1:24" ht="16.2" hidden="1" thickBot="1">
      <c r="A53" s="1496"/>
      <c r="B53" s="1498"/>
      <c r="C53" s="1498"/>
      <c r="D53" s="550" t="s">
        <v>14604</v>
      </c>
      <c r="E53" s="851" t="s">
        <v>14603</v>
      </c>
      <c r="F53" s="986">
        <f>F51</f>
        <v>651.14220999999998</v>
      </c>
      <c r="G53" s="551">
        <f t="shared" si="0"/>
        <v>0</v>
      </c>
      <c r="H53" s="416">
        <f>F53*H52</f>
        <v>0</v>
      </c>
      <c r="I53" s="552">
        <f>F53*I52</f>
        <v>0</v>
      </c>
      <c r="J53" s="552">
        <f>F53*J52</f>
        <v>0</v>
      </c>
      <c r="K53" s="552">
        <f>F53*K52</f>
        <v>0</v>
      </c>
      <c r="L53" s="552">
        <f>F53*L52</f>
        <v>0</v>
      </c>
      <c r="M53" s="552">
        <f>F53*M52</f>
        <v>0</v>
      </c>
      <c r="N53" s="552">
        <f>F53*N52</f>
        <v>0</v>
      </c>
      <c r="O53" s="552">
        <f>F53*O52</f>
        <v>0</v>
      </c>
      <c r="P53" s="552">
        <f>F53*P52</f>
        <v>0</v>
      </c>
      <c r="Q53" s="551">
        <f>F53*Q52</f>
        <v>0</v>
      </c>
      <c r="R53" s="553">
        <f>F53*R52</f>
        <v>0</v>
      </c>
      <c r="S53" s="554">
        <f>F53*S52</f>
        <v>0</v>
      </c>
      <c r="T53" s="547"/>
      <c r="U53" s="268"/>
      <c r="V53" s="571"/>
      <c r="W53" s="268"/>
    </row>
    <row r="54" spans="1:24" s="215" customFormat="1" hidden="1" collapsed="1">
      <c r="A54" s="1483" t="s">
        <v>14592</v>
      </c>
      <c r="B54" s="839"/>
      <c r="C54" s="307" t="s">
        <v>14606</v>
      </c>
      <c r="D54" s="307" t="s">
        <v>14602</v>
      </c>
      <c r="E54" s="839" t="s">
        <v>14603</v>
      </c>
      <c r="F54" s="262"/>
      <c r="G54" s="424">
        <f t="shared" si="0"/>
        <v>0</v>
      </c>
      <c r="H54" s="424">
        <f>H51</f>
        <v>0</v>
      </c>
      <c r="I54" s="424">
        <f t="shared" ref="I54:S54" si="6">I51</f>
        <v>0</v>
      </c>
      <c r="J54" s="424">
        <f t="shared" si="6"/>
        <v>0</v>
      </c>
      <c r="K54" s="424">
        <f t="shared" si="6"/>
        <v>0</v>
      </c>
      <c r="L54" s="424">
        <f t="shared" si="6"/>
        <v>0</v>
      </c>
      <c r="M54" s="424">
        <f t="shared" si="6"/>
        <v>0</v>
      </c>
      <c r="N54" s="424">
        <f t="shared" si="6"/>
        <v>0</v>
      </c>
      <c r="O54" s="424">
        <f t="shared" si="6"/>
        <v>0</v>
      </c>
      <c r="P54" s="424">
        <f t="shared" si="6"/>
        <v>0</v>
      </c>
      <c r="Q54" s="424">
        <f t="shared" si="6"/>
        <v>0</v>
      </c>
      <c r="R54" s="424">
        <f t="shared" si="6"/>
        <v>0</v>
      </c>
      <c r="S54" s="425">
        <f t="shared" si="6"/>
        <v>0</v>
      </c>
      <c r="T54" s="559"/>
      <c r="U54" s="573"/>
      <c r="V54" s="574"/>
      <c r="W54" s="573"/>
    </row>
    <row r="55" spans="1:24" s="215" customFormat="1" hidden="1" collapsed="1">
      <c r="A55" s="1457"/>
      <c r="B55" s="840"/>
      <c r="C55" s="318" t="s">
        <v>14585</v>
      </c>
      <c r="D55" s="312" t="s">
        <v>14604</v>
      </c>
      <c r="E55" s="840" t="s">
        <v>14603</v>
      </c>
      <c r="F55" s="264"/>
      <c r="G55" s="266">
        <f t="shared" si="0"/>
        <v>0</v>
      </c>
      <c r="H55" s="266">
        <f>H53</f>
        <v>0</v>
      </c>
      <c r="I55" s="266">
        <f t="shared" ref="I55:S55" si="7">I53</f>
        <v>0</v>
      </c>
      <c r="J55" s="266">
        <f t="shared" si="7"/>
        <v>0</v>
      </c>
      <c r="K55" s="266">
        <f t="shared" si="7"/>
        <v>0</v>
      </c>
      <c r="L55" s="266">
        <f t="shared" si="7"/>
        <v>0</v>
      </c>
      <c r="M55" s="266">
        <f t="shared" si="7"/>
        <v>0</v>
      </c>
      <c r="N55" s="266">
        <f t="shared" si="7"/>
        <v>0</v>
      </c>
      <c r="O55" s="266">
        <f t="shared" si="7"/>
        <v>0</v>
      </c>
      <c r="P55" s="266">
        <f t="shared" si="7"/>
        <v>0</v>
      </c>
      <c r="Q55" s="266">
        <f t="shared" si="7"/>
        <v>0</v>
      </c>
      <c r="R55" s="266">
        <f t="shared" si="7"/>
        <v>0</v>
      </c>
      <c r="S55" s="560">
        <f t="shared" si="7"/>
        <v>0</v>
      </c>
      <c r="T55" s="559"/>
      <c r="U55" s="573"/>
      <c r="V55" s="574"/>
      <c r="W55" s="573"/>
    </row>
    <row r="56" spans="1:24" s="215" customFormat="1" ht="16.2" hidden="1" collapsed="1" thickBot="1">
      <c r="A56" s="1499"/>
      <c r="B56" s="852"/>
      <c r="C56" s="561" t="s">
        <v>14585</v>
      </c>
      <c r="D56" s="561" t="s">
        <v>14607</v>
      </c>
      <c r="E56" s="852" t="s">
        <v>14603</v>
      </c>
      <c r="F56" s="562"/>
      <c r="G56" s="280">
        <f t="shared" si="0"/>
        <v>0</v>
      </c>
      <c r="H56" s="280">
        <f t="shared" ref="H56:S56" si="8">H54+H55</f>
        <v>0</v>
      </c>
      <c r="I56" s="280">
        <f t="shared" si="8"/>
        <v>0</v>
      </c>
      <c r="J56" s="280">
        <f t="shared" si="8"/>
        <v>0</v>
      </c>
      <c r="K56" s="280">
        <f t="shared" si="8"/>
        <v>0</v>
      </c>
      <c r="L56" s="280">
        <f t="shared" si="8"/>
        <v>0</v>
      </c>
      <c r="M56" s="280">
        <f t="shared" si="8"/>
        <v>0</v>
      </c>
      <c r="N56" s="280">
        <f t="shared" si="8"/>
        <v>0</v>
      </c>
      <c r="O56" s="280">
        <f t="shared" si="8"/>
        <v>0</v>
      </c>
      <c r="P56" s="280">
        <f t="shared" si="8"/>
        <v>0</v>
      </c>
      <c r="Q56" s="280">
        <f t="shared" si="8"/>
        <v>0</v>
      </c>
      <c r="R56" s="280">
        <f t="shared" si="8"/>
        <v>0</v>
      </c>
      <c r="S56" s="563">
        <f t="shared" si="8"/>
        <v>0</v>
      </c>
      <c r="T56" s="564"/>
      <c r="U56" s="575"/>
      <c r="V56" s="576"/>
      <c r="W56" s="575"/>
      <c r="X56" s="567">
        <f>G56*1.2</f>
        <v>0</v>
      </c>
    </row>
    <row r="57" spans="1:24" s="215" customFormat="1">
      <c r="A57" s="845"/>
      <c r="B57" s="845"/>
      <c r="C57" s="577"/>
      <c r="D57" s="577"/>
      <c r="E57" s="845"/>
      <c r="F57" s="578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</row>
    <row r="58" spans="1:24">
      <c r="G58" s="232"/>
    </row>
    <row r="59" spans="1:24" s="239" customFormat="1" ht="90.75" customHeight="1">
      <c r="A59" s="153"/>
      <c r="B59" s="1436"/>
      <c r="C59" s="1436"/>
      <c r="D59" s="1436"/>
      <c r="E59" s="240"/>
      <c r="F59" s="240"/>
      <c r="G59" s="371"/>
      <c r="H59" s="240"/>
      <c r="I59" s="240"/>
      <c r="J59" s="240"/>
      <c r="K59" s="240"/>
      <c r="L59" s="240"/>
      <c r="M59" s="1415"/>
      <c r="N59" s="1415"/>
      <c r="O59" s="579"/>
      <c r="P59" s="579"/>
      <c r="Q59" s="579"/>
      <c r="R59" s="215"/>
      <c r="S59" s="579"/>
      <c r="T59" s="579"/>
      <c r="U59" s="579"/>
      <c r="V59" s="579"/>
      <c r="W59" s="579"/>
    </row>
    <row r="60" spans="1:24" s="239" customFormat="1" ht="79.5" hidden="1" customHeight="1">
      <c r="A60" s="153"/>
      <c r="B60" s="1494"/>
      <c r="C60" s="1494"/>
      <c r="D60" s="1494"/>
      <c r="E60" s="240"/>
      <c r="F60" s="963" t="s">
        <v>14608</v>
      </c>
      <c r="G60" s="964">
        <v>0</v>
      </c>
      <c r="H60" s="964"/>
      <c r="I60" s="964"/>
      <c r="J60" s="964"/>
      <c r="K60" s="964">
        <v>0</v>
      </c>
      <c r="L60" s="964">
        <v>0</v>
      </c>
      <c r="M60" s="964">
        <v>0</v>
      </c>
      <c r="N60" s="964">
        <v>0</v>
      </c>
      <c r="O60" s="964">
        <v>0</v>
      </c>
      <c r="P60" s="964"/>
      <c r="Q60" s="964"/>
      <c r="R60" s="964"/>
      <c r="S60" s="965"/>
      <c r="T60" s="988"/>
      <c r="U60" s="988"/>
      <c r="V60" s="988"/>
      <c r="W60" s="988"/>
    </row>
    <row r="61" spans="1:24" s="228" customFormat="1" ht="18" hidden="1">
      <c r="A61" s="153"/>
      <c r="B61" s="154"/>
      <c r="C61" s="244"/>
      <c r="D61" s="244"/>
      <c r="E61" s="245"/>
      <c r="F61" s="966" t="s">
        <v>14609</v>
      </c>
      <c r="G61" s="967">
        <f t="shared" ref="G61:S61" si="9">G21</f>
        <v>0</v>
      </c>
      <c r="H61" s="967">
        <f t="shared" si="9"/>
        <v>0</v>
      </c>
      <c r="I61" s="967">
        <f t="shared" si="9"/>
        <v>0</v>
      </c>
      <c r="J61" s="967">
        <f t="shared" si="9"/>
        <v>0</v>
      </c>
      <c r="K61" s="967">
        <f t="shared" si="9"/>
        <v>0</v>
      </c>
      <c r="L61" s="967">
        <f t="shared" si="9"/>
        <v>0</v>
      </c>
      <c r="M61" s="967">
        <f t="shared" si="9"/>
        <v>0</v>
      </c>
      <c r="N61" s="967">
        <f t="shared" si="9"/>
        <v>0</v>
      </c>
      <c r="O61" s="967">
        <f t="shared" si="9"/>
        <v>0</v>
      </c>
      <c r="P61" s="967">
        <f t="shared" si="9"/>
        <v>0</v>
      </c>
      <c r="Q61" s="967">
        <f t="shared" si="9"/>
        <v>0</v>
      </c>
      <c r="R61" s="967">
        <f t="shared" si="9"/>
        <v>0</v>
      </c>
      <c r="S61" s="967">
        <f t="shared" si="9"/>
        <v>0</v>
      </c>
      <c r="T61" s="988"/>
      <c r="U61" s="988"/>
      <c r="V61" s="988"/>
      <c r="W61" s="988"/>
    </row>
    <row r="62" spans="1:24" s="228" customFormat="1" ht="18" hidden="1" thickBot="1">
      <c r="A62" s="153"/>
      <c r="B62" s="154"/>
      <c r="C62" s="244"/>
      <c r="D62" s="244"/>
      <c r="E62" s="245"/>
      <c r="F62" s="968" t="s">
        <v>14595</v>
      </c>
      <c r="G62" s="969">
        <f>G61-G60</f>
        <v>0</v>
      </c>
      <c r="H62" s="969">
        <f t="shared" ref="H62:S62" si="10">H61-H60</f>
        <v>0</v>
      </c>
      <c r="I62" s="969">
        <f t="shared" si="10"/>
        <v>0</v>
      </c>
      <c r="J62" s="969">
        <f t="shared" si="10"/>
        <v>0</v>
      </c>
      <c r="K62" s="969">
        <f t="shared" si="10"/>
        <v>0</v>
      </c>
      <c r="L62" s="969">
        <f t="shared" si="10"/>
        <v>0</v>
      </c>
      <c r="M62" s="969">
        <f t="shared" si="10"/>
        <v>0</v>
      </c>
      <c r="N62" s="969">
        <f t="shared" si="10"/>
        <v>0</v>
      </c>
      <c r="O62" s="969">
        <f t="shared" si="10"/>
        <v>0</v>
      </c>
      <c r="P62" s="969">
        <f t="shared" si="10"/>
        <v>0</v>
      </c>
      <c r="Q62" s="969">
        <f t="shared" si="10"/>
        <v>0</v>
      </c>
      <c r="R62" s="969">
        <f t="shared" si="10"/>
        <v>0</v>
      </c>
      <c r="S62" s="970">
        <f t="shared" si="10"/>
        <v>0</v>
      </c>
      <c r="T62" s="989"/>
      <c r="U62" s="989"/>
      <c r="V62" s="989"/>
      <c r="W62" s="989"/>
    </row>
    <row r="63" spans="1:24" s="228" customFormat="1" hidden="1">
      <c r="A63" s="153"/>
      <c r="B63" s="154"/>
      <c r="C63" s="244"/>
      <c r="D63" s="244"/>
      <c r="E63" s="245"/>
      <c r="F63" s="376"/>
      <c r="G63" s="377"/>
      <c r="H63" s="376"/>
      <c r="I63" s="376"/>
      <c r="J63" s="376"/>
      <c r="K63" s="376"/>
      <c r="L63" s="378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</row>
    <row r="64" spans="1:24" s="228" customFormat="1" hidden="1">
      <c r="A64" s="153"/>
      <c r="B64" s="154"/>
      <c r="C64" s="244"/>
      <c r="D64" s="244"/>
      <c r="E64" s="245"/>
      <c r="F64" s="376"/>
      <c r="G64" s="377"/>
      <c r="H64" s="376"/>
      <c r="I64" s="376"/>
      <c r="J64" s="376"/>
      <c r="K64" s="376"/>
      <c r="L64" s="378"/>
      <c r="M64" s="376"/>
      <c r="N64" s="376"/>
      <c r="O64" s="376"/>
      <c r="P64" s="376"/>
      <c r="Q64" s="376"/>
      <c r="R64" s="376"/>
      <c r="S64" s="376"/>
      <c r="T64" s="376"/>
      <c r="U64" s="376"/>
      <c r="V64" s="376"/>
      <c r="W64" s="376"/>
    </row>
    <row r="65" spans="1:23" s="228" customFormat="1" ht="18" hidden="1">
      <c r="A65" s="153"/>
      <c r="B65" s="154"/>
      <c r="C65" s="244"/>
      <c r="D65" s="244"/>
      <c r="E65" s="245"/>
      <c r="F65" s="963" t="s">
        <v>14610</v>
      </c>
      <c r="G65" s="964">
        <v>3</v>
      </c>
      <c r="H65" s="964"/>
      <c r="I65" s="964"/>
      <c r="J65" s="964"/>
      <c r="K65" s="964"/>
      <c r="L65" s="964">
        <v>1</v>
      </c>
      <c r="M65" s="964"/>
      <c r="N65" s="964"/>
      <c r="O65" s="964"/>
      <c r="P65" s="964"/>
      <c r="Q65" s="964">
        <v>1</v>
      </c>
      <c r="R65" s="964"/>
      <c r="S65" s="965">
        <v>1</v>
      </c>
      <c r="T65" s="988"/>
      <c r="U65" s="988"/>
      <c r="V65" s="988"/>
      <c r="W65" s="988"/>
    </row>
    <row r="66" spans="1:23" s="228" customFormat="1" ht="18" hidden="1">
      <c r="A66" s="153"/>
      <c r="B66" s="154"/>
      <c r="C66" s="244"/>
      <c r="D66" s="244"/>
      <c r="E66" s="245"/>
      <c r="F66" s="966" t="s">
        <v>14611</v>
      </c>
      <c r="G66" s="967">
        <f t="shared" ref="G66:S66" si="11">G19</f>
        <v>0</v>
      </c>
      <c r="H66" s="967">
        <f t="shared" si="11"/>
        <v>0</v>
      </c>
      <c r="I66" s="967">
        <f t="shared" si="11"/>
        <v>0</v>
      </c>
      <c r="J66" s="967">
        <f t="shared" si="11"/>
        <v>0</v>
      </c>
      <c r="K66" s="967">
        <f t="shared" si="11"/>
        <v>0</v>
      </c>
      <c r="L66" s="967">
        <f t="shared" si="11"/>
        <v>0</v>
      </c>
      <c r="M66" s="967">
        <f t="shared" si="11"/>
        <v>0</v>
      </c>
      <c r="N66" s="967">
        <f t="shared" si="11"/>
        <v>0</v>
      </c>
      <c r="O66" s="967">
        <f t="shared" si="11"/>
        <v>0</v>
      </c>
      <c r="P66" s="967">
        <f t="shared" si="11"/>
        <v>0</v>
      </c>
      <c r="Q66" s="967">
        <f t="shared" si="11"/>
        <v>0</v>
      </c>
      <c r="R66" s="967">
        <f t="shared" si="11"/>
        <v>0</v>
      </c>
      <c r="S66" s="967">
        <f t="shared" si="11"/>
        <v>0</v>
      </c>
      <c r="T66" s="988"/>
      <c r="U66" s="988"/>
      <c r="V66" s="988"/>
      <c r="W66" s="988"/>
    </row>
    <row r="67" spans="1:23" s="228" customFormat="1" ht="18" hidden="1" thickBot="1">
      <c r="A67" s="153"/>
      <c r="B67" s="154"/>
      <c r="C67" s="244"/>
      <c r="D67" s="244"/>
      <c r="E67" s="245"/>
      <c r="F67" s="968" t="s">
        <v>14595</v>
      </c>
      <c r="G67" s="969">
        <f>G66-G65</f>
        <v>-3</v>
      </c>
      <c r="H67" s="969">
        <f t="shared" ref="H67:S67" si="12">H66-H65</f>
        <v>0</v>
      </c>
      <c r="I67" s="969">
        <f t="shared" si="12"/>
        <v>0</v>
      </c>
      <c r="J67" s="969">
        <f t="shared" si="12"/>
        <v>0</v>
      </c>
      <c r="K67" s="969">
        <f t="shared" si="12"/>
        <v>0</v>
      </c>
      <c r="L67" s="969">
        <f t="shared" si="12"/>
        <v>-1</v>
      </c>
      <c r="M67" s="969">
        <f t="shared" si="12"/>
        <v>0</v>
      </c>
      <c r="N67" s="969">
        <f t="shared" si="12"/>
        <v>0</v>
      </c>
      <c r="O67" s="969">
        <f t="shared" si="12"/>
        <v>0</v>
      </c>
      <c r="P67" s="969">
        <f>P66-P65</f>
        <v>0</v>
      </c>
      <c r="Q67" s="969">
        <f t="shared" si="12"/>
        <v>-1</v>
      </c>
      <c r="R67" s="969">
        <f t="shared" si="12"/>
        <v>0</v>
      </c>
      <c r="S67" s="970">
        <f t="shared" si="12"/>
        <v>-1</v>
      </c>
      <c r="T67" s="989"/>
      <c r="U67" s="989"/>
      <c r="V67" s="989"/>
      <c r="W67" s="989"/>
    </row>
    <row r="68" spans="1:23" s="228" customFormat="1" hidden="1">
      <c r="A68" s="153"/>
      <c r="B68" s="154"/>
      <c r="C68" s="244"/>
      <c r="D68" s="244"/>
      <c r="E68" s="245"/>
      <c r="F68" s="376"/>
      <c r="G68" s="377"/>
      <c r="H68" s="376"/>
      <c r="I68" s="376"/>
      <c r="J68" s="376"/>
      <c r="K68" s="376"/>
      <c r="L68" s="378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</row>
    <row r="69" spans="1:23" s="228" customFormat="1" hidden="1">
      <c r="A69" s="153"/>
      <c r="B69" s="154"/>
      <c r="C69" s="244"/>
      <c r="D69" s="244"/>
      <c r="E69" s="245"/>
      <c r="F69" s="154"/>
      <c r="G69" s="160"/>
      <c r="H69" s="154"/>
      <c r="I69" s="154"/>
      <c r="J69" s="154"/>
      <c r="K69" s="154"/>
      <c r="L69" s="155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1:23" s="228" customFormat="1" ht="18" hidden="1">
      <c r="A70" s="153"/>
      <c r="B70" s="154"/>
      <c r="C70" s="244"/>
      <c r="D70" s="244"/>
      <c r="E70" s="245"/>
      <c r="F70" s="963" t="s">
        <v>14612</v>
      </c>
      <c r="G70" s="964">
        <v>0</v>
      </c>
      <c r="H70" s="964">
        <v>0</v>
      </c>
      <c r="I70" s="964">
        <v>0</v>
      </c>
      <c r="J70" s="964">
        <v>0</v>
      </c>
      <c r="K70" s="964">
        <v>0</v>
      </c>
      <c r="L70" s="964">
        <v>0</v>
      </c>
      <c r="M70" s="964">
        <v>0</v>
      </c>
      <c r="N70" s="964">
        <v>0</v>
      </c>
      <c r="O70" s="964">
        <v>0</v>
      </c>
      <c r="P70" s="964">
        <v>0</v>
      </c>
      <c r="Q70" s="964">
        <v>0</v>
      </c>
      <c r="R70" s="964">
        <v>0</v>
      </c>
      <c r="S70" s="965"/>
      <c r="T70" s="988"/>
      <c r="U70" s="988"/>
      <c r="V70" s="988"/>
      <c r="W70" s="988"/>
    </row>
    <row r="71" spans="1:23" s="228" customFormat="1" ht="18" hidden="1">
      <c r="A71" s="153"/>
      <c r="B71" s="154"/>
      <c r="C71" s="244"/>
      <c r="D71" s="244"/>
      <c r="E71" s="245"/>
      <c r="F71" s="966" t="s">
        <v>14613</v>
      </c>
      <c r="G71" s="967">
        <f t="shared" ref="G71:S71" si="13">G48</f>
        <v>0</v>
      </c>
      <c r="H71" s="967">
        <f t="shared" si="13"/>
        <v>0</v>
      </c>
      <c r="I71" s="967">
        <f t="shared" si="13"/>
        <v>0</v>
      </c>
      <c r="J71" s="967">
        <f t="shared" si="13"/>
        <v>0</v>
      </c>
      <c r="K71" s="967">
        <f t="shared" si="13"/>
        <v>0</v>
      </c>
      <c r="L71" s="967">
        <f t="shared" si="13"/>
        <v>0</v>
      </c>
      <c r="M71" s="967">
        <f t="shared" si="13"/>
        <v>0</v>
      </c>
      <c r="N71" s="967">
        <f t="shared" si="13"/>
        <v>0</v>
      </c>
      <c r="O71" s="967">
        <f t="shared" si="13"/>
        <v>0</v>
      </c>
      <c r="P71" s="967">
        <f t="shared" si="13"/>
        <v>0</v>
      </c>
      <c r="Q71" s="967">
        <f t="shared" si="13"/>
        <v>0</v>
      </c>
      <c r="R71" s="967">
        <f t="shared" si="13"/>
        <v>0</v>
      </c>
      <c r="S71" s="967">
        <f t="shared" si="13"/>
        <v>0</v>
      </c>
      <c r="T71" s="988"/>
      <c r="U71" s="988"/>
      <c r="V71" s="988"/>
      <c r="W71" s="988"/>
    </row>
    <row r="72" spans="1:23" ht="18" hidden="1" thickBot="1">
      <c r="F72" s="968" t="s">
        <v>14595</v>
      </c>
      <c r="G72" s="969">
        <f>G71-G70</f>
        <v>0</v>
      </c>
      <c r="H72" s="969">
        <f t="shared" ref="H72:S72" si="14">H71-H70</f>
        <v>0</v>
      </c>
      <c r="I72" s="969">
        <f t="shared" si="14"/>
        <v>0</v>
      </c>
      <c r="J72" s="969">
        <f t="shared" si="14"/>
        <v>0</v>
      </c>
      <c r="K72" s="969">
        <f t="shared" si="14"/>
        <v>0</v>
      </c>
      <c r="L72" s="969">
        <f t="shared" si="14"/>
        <v>0</v>
      </c>
      <c r="M72" s="969">
        <f t="shared" si="14"/>
        <v>0</v>
      </c>
      <c r="N72" s="969">
        <f t="shared" si="14"/>
        <v>0</v>
      </c>
      <c r="O72" s="969">
        <f t="shared" si="14"/>
        <v>0</v>
      </c>
      <c r="P72" s="969">
        <f t="shared" si="14"/>
        <v>0</v>
      </c>
      <c r="Q72" s="969">
        <f t="shared" si="14"/>
        <v>0</v>
      </c>
      <c r="R72" s="969">
        <f t="shared" si="14"/>
        <v>0</v>
      </c>
      <c r="S72" s="970">
        <f t="shared" si="14"/>
        <v>0</v>
      </c>
      <c r="T72" s="989"/>
      <c r="U72" s="989"/>
      <c r="V72" s="989"/>
      <c r="W72" s="989"/>
    </row>
    <row r="73" spans="1:23" hidden="1"/>
    <row r="74" spans="1:23" hidden="1"/>
    <row r="75" spans="1:23" ht="18" hidden="1">
      <c r="F75" s="963" t="s">
        <v>14614</v>
      </c>
      <c r="G75" s="964">
        <v>1379.0521199999998</v>
      </c>
      <c r="H75" s="964">
        <v>0</v>
      </c>
      <c r="I75" s="964">
        <v>0</v>
      </c>
      <c r="J75" s="964"/>
      <c r="K75" s="964">
        <v>0</v>
      </c>
      <c r="L75" s="964">
        <v>459.68403999999998</v>
      </c>
      <c r="M75" s="964"/>
      <c r="N75" s="964">
        <v>0</v>
      </c>
      <c r="O75" s="964">
        <v>0</v>
      </c>
      <c r="P75" s="964">
        <v>0</v>
      </c>
      <c r="Q75" s="964">
        <v>459.68403999999998</v>
      </c>
      <c r="R75" s="964">
        <v>0</v>
      </c>
      <c r="S75" s="965">
        <v>459.68403999999998</v>
      </c>
      <c r="T75" s="988"/>
      <c r="U75" s="988"/>
      <c r="V75" s="988"/>
      <c r="W75" s="988"/>
    </row>
    <row r="76" spans="1:23" ht="18" hidden="1">
      <c r="F76" s="966" t="s">
        <v>14615</v>
      </c>
      <c r="G76" s="967">
        <f t="shared" ref="G76:S76" si="15">G22</f>
        <v>0</v>
      </c>
      <c r="H76" s="967">
        <f t="shared" si="15"/>
        <v>0</v>
      </c>
      <c r="I76" s="967">
        <f t="shared" si="15"/>
        <v>0</v>
      </c>
      <c r="J76" s="967">
        <f t="shared" si="15"/>
        <v>0</v>
      </c>
      <c r="K76" s="967">
        <f t="shared" si="15"/>
        <v>0</v>
      </c>
      <c r="L76" s="967">
        <f t="shared" si="15"/>
        <v>0</v>
      </c>
      <c r="M76" s="967">
        <f t="shared" si="15"/>
        <v>0</v>
      </c>
      <c r="N76" s="967">
        <f t="shared" si="15"/>
        <v>0</v>
      </c>
      <c r="O76" s="967">
        <f t="shared" si="15"/>
        <v>0</v>
      </c>
      <c r="P76" s="967">
        <f t="shared" si="15"/>
        <v>0</v>
      </c>
      <c r="Q76" s="967">
        <f t="shared" si="15"/>
        <v>0</v>
      </c>
      <c r="R76" s="967">
        <f t="shared" si="15"/>
        <v>0</v>
      </c>
      <c r="S76" s="967">
        <f t="shared" si="15"/>
        <v>0</v>
      </c>
      <c r="T76" s="988"/>
      <c r="U76" s="988"/>
      <c r="V76" s="988"/>
      <c r="W76" s="988"/>
    </row>
    <row r="77" spans="1:23" ht="18" hidden="1" thickBot="1">
      <c r="F77" s="968" t="s">
        <v>14595</v>
      </c>
      <c r="G77" s="969">
        <f>G76-G75</f>
        <v>-1379.0521199999998</v>
      </c>
      <c r="H77" s="969">
        <f t="shared" ref="H77:S77" si="16">H76-H75</f>
        <v>0</v>
      </c>
      <c r="I77" s="969">
        <f t="shared" si="16"/>
        <v>0</v>
      </c>
      <c r="J77" s="969">
        <f t="shared" si="16"/>
        <v>0</v>
      </c>
      <c r="K77" s="969">
        <f t="shared" si="16"/>
        <v>0</v>
      </c>
      <c r="L77" s="969">
        <f t="shared" si="16"/>
        <v>-459.68403999999998</v>
      </c>
      <c r="M77" s="969">
        <f t="shared" si="16"/>
        <v>0</v>
      </c>
      <c r="N77" s="969">
        <f t="shared" si="16"/>
        <v>0</v>
      </c>
      <c r="O77" s="969">
        <f t="shared" si="16"/>
        <v>0</v>
      </c>
      <c r="P77" s="969">
        <f t="shared" si="16"/>
        <v>0</v>
      </c>
      <c r="Q77" s="969">
        <f t="shared" si="16"/>
        <v>-459.68403999999998</v>
      </c>
      <c r="R77" s="969">
        <f t="shared" si="16"/>
        <v>0</v>
      </c>
      <c r="S77" s="970">
        <f t="shared" si="16"/>
        <v>-459.68403999999998</v>
      </c>
      <c r="T77" s="989"/>
      <c r="U77" s="989"/>
      <c r="V77" s="989"/>
      <c r="W77" s="989"/>
    </row>
    <row r="78" spans="1:23" hidden="1"/>
    <row r="79" spans="1:23" hidden="1"/>
    <row r="80" spans="1:23" ht="18" hidden="1" thickBot="1">
      <c r="F80" s="971" t="s">
        <v>14618</v>
      </c>
      <c r="G80" s="972">
        <f>G77+G72</f>
        <v>-1379.0521199999998</v>
      </c>
      <c r="H80" s="972">
        <f t="shared" ref="H80:S80" si="17">H77+H72</f>
        <v>0</v>
      </c>
      <c r="I80" s="972">
        <f t="shared" si="17"/>
        <v>0</v>
      </c>
      <c r="J80" s="972">
        <f t="shared" si="17"/>
        <v>0</v>
      </c>
      <c r="K80" s="972">
        <f t="shared" si="17"/>
        <v>0</v>
      </c>
      <c r="L80" s="972">
        <f t="shared" si="17"/>
        <v>-459.68403999999998</v>
      </c>
      <c r="M80" s="972">
        <f t="shared" si="17"/>
        <v>0</v>
      </c>
      <c r="N80" s="972">
        <f t="shared" si="17"/>
        <v>0</v>
      </c>
      <c r="O80" s="972">
        <f t="shared" si="17"/>
        <v>0</v>
      </c>
      <c r="P80" s="972">
        <f t="shared" si="17"/>
        <v>0</v>
      </c>
      <c r="Q80" s="972">
        <f t="shared" si="17"/>
        <v>-459.68403999999998</v>
      </c>
      <c r="R80" s="972">
        <f t="shared" si="17"/>
        <v>0</v>
      </c>
      <c r="S80" s="973">
        <f t="shared" si="17"/>
        <v>-459.68403999999998</v>
      </c>
      <c r="T80" s="989"/>
      <c r="U80" s="989"/>
      <c r="V80" s="989"/>
      <c r="W80" s="989"/>
    </row>
    <row r="81" hidden="1"/>
  </sheetData>
  <mergeCells count="41">
    <mergeCell ref="A14:S14"/>
    <mergeCell ref="A16:A18"/>
    <mergeCell ref="B16:B18"/>
    <mergeCell ref="C16:C18"/>
    <mergeCell ref="D16:D18"/>
    <mergeCell ref="E16:E18"/>
    <mergeCell ref="F16:F18"/>
    <mergeCell ref="G16:G18"/>
    <mergeCell ref="H16:J16"/>
    <mergeCell ref="K16:M16"/>
    <mergeCell ref="N16:P16"/>
    <mergeCell ref="Q16:S16"/>
    <mergeCell ref="B19:B22"/>
    <mergeCell ref="C19:C22"/>
    <mergeCell ref="A27:A30"/>
    <mergeCell ref="B27:B30"/>
    <mergeCell ref="C27:C30"/>
    <mergeCell ref="A23:A26"/>
    <mergeCell ref="B23:B26"/>
    <mergeCell ref="C23:C26"/>
    <mergeCell ref="A19:A22"/>
    <mergeCell ref="A31:A34"/>
    <mergeCell ref="B31:B34"/>
    <mergeCell ref="C31:C34"/>
    <mergeCell ref="A35:A38"/>
    <mergeCell ref="B35:B38"/>
    <mergeCell ref="C35:C38"/>
    <mergeCell ref="A39:A42"/>
    <mergeCell ref="B39:B42"/>
    <mergeCell ref="C39:C42"/>
    <mergeCell ref="A54:A56"/>
    <mergeCell ref="B59:D59"/>
    <mergeCell ref="M59:N59"/>
    <mergeCell ref="B60:D60"/>
    <mergeCell ref="A43:A46"/>
    <mergeCell ref="B43:B46"/>
    <mergeCell ref="C43:C46"/>
    <mergeCell ref="A47:A49"/>
    <mergeCell ref="A50:A53"/>
    <mergeCell ref="B50:B53"/>
    <mergeCell ref="C50:C53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8" scale="62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4"/>
  <dimension ref="A1:Z93"/>
  <sheetViews>
    <sheetView topLeftCell="A34" workbookViewId="0">
      <selection activeCell="M135" sqref="M135"/>
    </sheetView>
  </sheetViews>
  <sheetFormatPr defaultColWidth="8.88671875" defaultRowHeight="14.4"/>
  <cols>
    <col min="1" max="1" width="39.109375" bestFit="1" customWidth="1"/>
    <col min="2" max="2" width="15.5546875" customWidth="1"/>
    <col min="4" max="4" width="24.6640625" bestFit="1" customWidth="1"/>
    <col min="6" max="7" width="19.6640625" customWidth="1"/>
    <col min="8" max="8" width="22.109375" bestFit="1" customWidth="1"/>
    <col min="9" max="9" width="17.33203125" customWidth="1"/>
    <col min="10" max="10" width="24.6640625" bestFit="1" customWidth="1"/>
    <col min="11" max="11" width="16.6640625" bestFit="1" customWidth="1"/>
    <col min="12" max="12" width="19.88671875" bestFit="1" customWidth="1"/>
    <col min="14" max="14" width="36.6640625" bestFit="1" customWidth="1"/>
    <col min="15" max="15" width="17.33203125" customWidth="1"/>
    <col min="16" max="16" width="19.109375" bestFit="1" customWidth="1"/>
    <col min="17" max="17" width="16.88671875" customWidth="1"/>
    <col min="18" max="18" width="20.5546875" bestFit="1" customWidth="1"/>
    <col min="20" max="20" width="22" bestFit="1" customWidth="1"/>
    <col min="22" max="22" width="22.109375" bestFit="1" customWidth="1"/>
    <col min="24" max="24" width="61" bestFit="1" customWidth="1"/>
    <col min="26" max="26" width="21.6640625" bestFit="1" customWidth="1"/>
  </cols>
  <sheetData>
    <row r="1" spans="1:14">
      <c r="A1" s="9" t="s">
        <v>0</v>
      </c>
      <c r="B1" s="9" t="s">
        <v>1204</v>
      </c>
      <c r="D1" s="9" t="s">
        <v>1232</v>
      </c>
      <c r="N1" s="7"/>
    </row>
    <row r="2" spans="1:14">
      <c r="A2" s="67" t="s">
        <v>902</v>
      </c>
      <c r="B2" s="68">
        <v>1</v>
      </c>
      <c r="C2" s="36"/>
      <c r="D2" s="67" t="s">
        <v>14</v>
      </c>
      <c r="J2" s="7" t="s">
        <v>902</v>
      </c>
      <c r="K2" s="7" t="s">
        <v>2668</v>
      </c>
      <c r="N2" s="7"/>
    </row>
    <row r="3" spans="1:14">
      <c r="A3" s="67" t="s">
        <v>1198</v>
      </c>
      <c r="B3" s="68">
        <v>2</v>
      </c>
      <c r="C3" s="36"/>
      <c r="D3" s="67" t="s">
        <v>15</v>
      </c>
      <c r="F3" s="7"/>
      <c r="H3" s="7"/>
      <c r="J3" s="7" t="s">
        <v>1198</v>
      </c>
      <c r="K3" s="7" t="s">
        <v>2669</v>
      </c>
      <c r="N3" s="7"/>
    </row>
    <row r="4" spans="1:14">
      <c r="A4" s="67" t="s">
        <v>811</v>
      </c>
      <c r="B4" s="68">
        <v>3</v>
      </c>
      <c r="C4" s="36"/>
      <c r="D4" s="67" t="s">
        <v>13</v>
      </c>
      <c r="F4" s="7"/>
      <c r="H4" s="7"/>
      <c r="J4" s="7" t="s">
        <v>811</v>
      </c>
      <c r="K4" s="7" t="s">
        <v>811</v>
      </c>
      <c r="N4" s="7"/>
    </row>
    <row r="5" spans="1:14">
      <c r="A5" s="67" t="s">
        <v>909</v>
      </c>
      <c r="B5" s="68">
        <v>4</v>
      </c>
      <c r="C5" s="36"/>
      <c r="D5" s="67" t="s">
        <v>16</v>
      </c>
      <c r="H5" s="7"/>
      <c r="J5" s="7" t="s">
        <v>909</v>
      </c>
      <c r="K5" s="7" t="s">
        <v>2670</v>
      </c>
      <c r="N5" s="7"/>
    </row>
    <row r="6" spans="1:14">
      <c r="A6" s="67" t="s">
        <v>979</v>
      </c>
      <c r="B6" s="68">
        <v>5</v>
      </c>
      <c r="C6" s="36"/>
      <c r="D6" s="67" t="s">
        <v>17</v>
      </c>
      <c r="J6" s="7" t="s">
        <v>979</v>
      </c>
      <c r="K6" s="7" t="s">
        <v>2671</v>
      </c>
      <c r="N6" s="7"/>
    </row>
    <row r="7" spans="1:14">
      <c r="A7" s="67" t="s">
        <v>10848</v>
      </c>
      <c r="B7" s="68">
        <v>6</v>
      </c>
      <c r="J7" s="7" t="s">
        <v>10848</v>
      </c>
      <c r="K7" s="7" t="s">
        <v>14460</v>
      </c>
      <c r="N7" s="7"/>
    </row>
    <row r="8" spans="1:14">
      <c r="J8" s="7"/>
      <c r="K8" s="7"/>
      <c r="N8" s="7"/>
    </row>
    <row r="9" spans="1:14">
      <c r="J9" s="7" t="s">
        <v>2555</v>
      </c>
      <c r="K9" s="7" t="str">
        <f t="shared" ref="K9:K18" si="0">J9&amp;"_месторождение"</f>
        <v>Айское_месторождение</v>
      </c>
      <c r="N9" s="7"/>
    </row>
    <row r="10" spans="1:14">
      <c r="J10" s="7" t="s">
        <v>2548</v>
      </c>
      <c r="K10" s="7" t="str">
        <f t="shared" si="0"/>
        <v>Атайское_месторождение</v>
      </c>
    </row>
    <row r="11" spans="1:14">
      <c r="J11" s="7" t="s">
        <v>8285</v>
      </c>
      <c r="K11" s="7" t="str">
        <f t="shared" si="0"/>
        <v>Унтыгейское РФК_месторождение</v>
      </c>
    </row>
    <row r="12" spans="1:14">
      <c r="J12" s="7" t="s">
        <v>2547</v>
      </c>
      <c r="K12" s="7" t="str">
        <f t="shared" si="0"/>
        <v>Западно-Малобалыкское_месторождение</v>
      </c>
    </row>
    <row r="13" spans="1:14">
      <c r="J13" s="7" t="s">
        <v>8284</v>
      </c>
      <c r="K13" s="7" t="str">
        <f t="shared" si="0"/>
        <v>Унтыгейское ПТ_месторождение</v>
      </c>
    </row>
    <row r="14" spans="1:14">
      <c r="J14" s="7" t="s">
        <v>2549</v>
      </c>
      <c r="K14" s="7" t="str">
        <f t="shared" si="0"/>
        <v>Северо-Айкурусское_месторождение</v>
      </c>
    </row>
    <row r="15" spans="1:14">
      <c r="J15" s="7" t="s">
        <v>8266</v>
      </c>
      <c r="K15" s="7" t="str">
        <f t="shared" si="0"/>
        <v>Ямское_месторождение</v>
      </c>
    </row>
    <row r="16" spans="1:14">
      <c r="J16" s="7" t="s">
        <v>8263</v>
      </c>
      <c r="K16" s="7" t="str">
        <f t="shared" si="0"/>
        <v>Западно-Каренское_месторождение</v>
      </c>
    </row>
    <row r="17" spans="1:26">
      <c r="J17" s="7" t="s">
        <v>87</v>
      </c>
      <c r="K17" s="7" t="s">
        <v>1238</v>
      </c>
    </row>
    <row r="18" spans="1:26">
      <c r="J18" s="7" t="s">
        <v>8250</v>
      </c>
      <c r="K18" s="7" t="str">
        <f t="shared" si="0"/>
        <v>Восточно -Унтыгейский л.у._месторождение</v>
      </c>
    </row>
    <row r="19" spans="1:26">
      <c r="J19" s="7" t="s">
        <v>14434</v>
      </c>
      <c r="K19" s="7" t="s">
        <v>14441</v>
      </c>
    </row>
    <row r="20" spans="1:26">
      <c r="J20" s="7" t="s">
        <v>14432</v>
      </c>
      <c r="K20" s="7" t="s">
        <v>14432</v>
      </c>
    </row>
    <row r="21" spans="1:26">
      <c r="J21" s="7" t="s">
        <v>14436</v>
      </c>
      <c r="K21" s="7" t="s">
        <v>14442</v>
      </c>
    </row>
    <row r="22" spans="1:26">
      <c r="J22" s="7" t="s">
        <v>14448</v>
      </c>
      <c r="K22" s="7" t="s">
        <v>14449</v>
      </c>
    </row>
    <row r="23" spans="1:26">
      <c r="J23" s="7" t="s">
        <v>14457</v>
      </c>
      <c r="K23" s="7" t="str">
        <f>J23&amp;"_месторождение"</f>
        <v>Унтыгейское УНТ_месторождение</v>
      </c>
    </row>
    <row r="24" spans="1:26">
      <c r="A24" s="9" t="s">
        <v>1205</v>
      </c>
      <c r="B24" s="9" t="s">
        <v>1204</v>
      </c>
      <c r="D24" s="9" t="s">
        <v>1237</v>
      </c>
      <c r="F24" s="9" t="s">
        <v>1233</v>
      </c>
      <c r="H24" s="9" t="s">
        <v>1234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>
      <c r="A25" s="7" t="s">
        <v>1237</v>
      </c>
      <c r="B25" s="10">
        <v>1</v>
      </c>
      <c r="D25" s="7" t="s">
        <v>2548</v>
      </c>
      <c r="F25" s="7" t="s">
        <v>87</v>
      </c>
      <c r="H25" s="7" t="s">
        <v>87</v>
      </c>
      <c r="N25" s="7"/>
      <c r="P25" s="7"/>
      <c r="R25" s="7"/>
      <c r="T25" s="7"/>
      <c r="V25" s="7"/>
      <c r="X25" s="7"/>
      <c r="Z25" s="7"/>
    </row>
    <row r="26" spans="1:26">
      <c r="A26" s="7" t="s">
        <v>1233</v>
      </c>
      <c r="B26" s="10">
        <v>2</v>
      </c>
      <c r="D26" s="7" t="s">
        <v>2547</v>
      </c>
      <c r="T26" s="7"/>
    </row>
    <row r="27" spans="1:26">
      <c r="A27" s="7" t="s">
        <v>1234</v>
      </c>
      <c r="B27" s="10">
        <v>3</v>
      </c>
      <c r="D27" s="7" t="s">
        <v>2549</v>
      </c>
      <c r="T27" s="7"/>
    </row>
    <row r="28" spans="1:26">
      <c r="A28" s="7" t="s">
        <v>1235</v>
      </c>
      <c r="B28" s="10">
        <v>4</v>
      </c>
      <c r="D28" s="7" t="s">
        <v>2546</v>
      </c>
    </row>
    <row r="29" spans="1:26">
      <c r="A29" s="7" t="s">
        <v>1236</v>
      </c>
      <c r="B29" s="10">
        <v>5</v>
      </c>
      <c r="D29" s="7"/>
    </row>
    <row r="30" spans="1:26">
      <c r="A30" s="7"/>
      <c r="B30" s="10"/>
      <c r="D30" s="7"/>
    </row>
    <row r="31" spans="1:26">
      <c r="A31" s="7"/>
      <c r="B31" s="10"/>
    </row>
    <row r="32" spans="1:26">
      <c r="A32" s="7"/>
      <c r="B32" s="10"/>
    </row>
    <row r="33" spans="1:26">
      <c r="A33" s="7"/>
      <c r="B33" s="10"/>
    </row>
    <row r="34" spans="1:26">
      <c r="A34" s="7"/>
      <c r="B34" s="10"/>
    </row>
    <row r="35" spans="1:26">
      <c r="A35" s="7"/>
      <c r="B35" s="10"/>
    </row>
    <row r="36" spans="1:26">
      <c r="A36" s="7"/>
      <c r="B36" s="10"/>
    </row>
    <row r="37" spans="1:26">
      <c r="A37" s="7"/>
      <c r="B37" s="10"/>
    </row>
    <row r="38" spans="1:26">
      <c r="A38" s="7"/>
      <c r="B38" s="10"/>
    </row>
    <row r="39" spans="1:26">
      <c r="A39" s="7"/>
      <c r="B39" s="10"/>
    </row>
    <row r="40" spans="1:26">
      <c r="A40" s="7"/>
      <c r="B40" s="10"/>
    </row>
    <row r="41" spans="1:26">
      <c r="A41" s="7"/>
      <c r="B41" s="10"/>
    </row>
    <row r="42" spans="1:26">
      <c r="A42" s="7"/>
      <c r="B42" s="10"/>
    </row>
    <row r="44" spans="1:26" ht="20.399999999999999">
      <c r="A44" s="22" t="s">
        <v>1228</v>
      </c>
      <c r="D44" s="22" t="s">
        <v>1239</v>
      </c>
      <c r="F44" s="22" t="s">
        <v>1240</v>
      </c>
      <c r="H44" s="22" t="s">
        <v>1241</v>
      </c>
      <c r="J44" s="22" t="s">
        <v>1242</v>
      </c>
      <c r="L44" s="22" t="s">
        <v>1244</v>
      </c>
      <c r="N44" s="22" t="s">
        <v>1243</v>
      </c>
      <c r="P44" s="22" t="s">
        <v>1248</v>
      </c>
      <c r="R44" s="22" t="s">
        <v>1247</v>
      </c>
      <c r="T44" s="22" t="s">
        <v>1246</v>
      </c>
      <c r="V44" s="22" t="s">
        <v>1245</v>
      </c>
      <c r="X44" s="22" t="s">
        <v>2657</v>
      </c>
    </row>
    <row r="45" spans="1:26">
      <c r="A45" s="120" t="s">
        <v>2672</v>
      </c>
      <c r="B45" s="63" t="s">
        <v>1250</v>
      </c>
      <c r="D45" s="7" t="s">
        <v>31</v>
      </c>
      <c r="F45" s="7" t="s">
        <v>31</v>
      </c>
      <c r="G45" s="7"/>
      <c r="H45" s="7" t="s">
        <v>31</v>
      </c>
      <c r="I45" s="7"/>
      <c r="J45" s="7" t="s">
        <v>31</v>
      </c>
      <c r="K45" s="7"/>
      <c r="L45" s="7" t="s">
        <v>31</v>
      </c>
      <c r="M45" s="7"/>
      <c r="N45" s="7" t="s">
        <v>31</v>
      </c>
      <c r="P45" s="7" t="s">
        <v>31</v>
      </c>
      <c r="R45" s="7" t="s">
        <v>31</v>
      </c>
      <c r="S45" s="7"/>
      <c r="T45" s="7" t="s">
        <v>57</v>
      </c>
      <c r="V45" s="7" t="s">
        <v>57</v>
      </c>
      <c r="X45" s="7" t="s">
        <v>31</v>
      </c>
      <c r="Z45" s="7"/>
    </row>
    <row r="46" spans="1:26">
      <c r="A46" s="120" t="s">
        <v>2760</v>
      </c>
      <c r="B46" s="63" t="s">
        <v>1250</v>
      </c>
      <c r="D46" s="7" t="s">
        <v>2186</v>
      </c>
      <c r="X46" s="7" t="s">
        <v>2658</v>
      </c>
    </row>
    <row r="47" spans="1:26">
      <c r="A47" s="120" t="s">
        <v>2674</v>
      </c>
      <c r="B47" s="63" t="s">
        <v>1250</v>
      </c>
      <c r="X47" s="7" t="s">
        <v>2186</v>
      </c>
    </row>
    <row r="48" spans="1:26">
      <c r="A48" s="120" t="s">
        <v>2675</v>
      </c>
      <c r="B48" s="63" t="s">
        <v>1250</v>
      </c>
      <c r="X48" s="7" t="s">
        <v>2659</v>
      </c>
    </row>
    <row r="49" spans="1:24" ht="21.6">
      <c r="A49" s="120" t="s">
        <v>2727</v>
      </c>
      <c r="B49" s="63" t="s">
        <v>1250</v>
      </c>
      <c r="D49" s="7"/>
      <c r="F49" s="7"/>
      <c r="H49" s="7"/>
      <c r="J49" s="7"/>
      <c r="L49" s="7"/>
      <c r="N49" s="7"/>
      <c r="P49" s="7"/>
      <c r="X49" s="7" t="s">
        <v>2660</v>
      </c>
    </row>
    <row r="50" spans="1:24" ht="21.6">
      <c r="A50" s="120" t="s">
        <v>2728</v>
      </c>
      <c r="B50" s="63" t="s">
        <v>1250</v>
      </c>
      <c r="X50" s="7" t="s">
        <v>2661</v>
      </c>
    </row>
    <row r="51" spans="1:24" ht="21.6">
      <c r="A51" s="120" t="s">
        <v>2676</v>
      </c>
      <c r="B51" s="63" t="s">
        <v>1250</v>
      </c>
      <c r="D51" s="22" t="s">
        <v>1229</v>
      </c>
      <c r="X51" s="7" t="s">
        <v>8283</v>
      </c>
    </row>
    <row r="52" spans="1:24" ht="21.6">
      <c r="A52" s="120" t="s">
        <v>8286</v>
      </c>
      <c r="B52" s="63" t="s">
        <v>1250</v>
      </c>
      <c r="D52" s="7" t="s">
        <v>1258</v>
      </c>
      <c r="X52" s="7" t="s">
        <v>2051</v>
      </c>
    </row>
    <row r="53" spans="1:24">
      <c r="A53" s="120" t="s">
        <v>8287</v>
      </c>
      <c r="B53" s="63" t="s">
        <v>1250</v>
      </c>
      <c r="X53" s="7" t="s">
        <v>40</v>
      </c>
    </row>
    <row r="54" spans="1:24" ht="21.6">
      <c r="A54" s="120" t="s">
        <v>8288</v>
      </c>
      <c r="B54" s="63" t="s">
        <v>1250</v>
      </c>
      <c r="D54" s="22" t="s">
        <v>1231</v>
      </c>
      <c r="F54" s="22" t="s">
        <v>1226</v>
      </c>
      <c r="L54" s="22" t="s">
        <v>1264</v>
      </c>
      <c r="N54" s="22" t="s">
        <v>1230</v>
      </c>
      <c r="P54" s="22" t="s">
        <v>1229</v>
      </c>
      <c r="X54" s="7" t="s">
        <v>2060</v>
      </c>
    </row>
    <row r="55" spans="1:24" ht="31.8">
      <c r="A55" s="120" t="s">
        <v>8289</v>
      </c>
      <c r="B55" s="63" t="s">
        <v>1250</v>
      </c>
      <c r="C55" s="7" t="s">
        <v>14</v>
      </c>
      <c r="D55" s="7" t="s">
        <v>1260</v>
      </c>
      <c r="F55" s="8" t="s">
        <v>1270</v>
      </c>
      <c r="G55" s="8" t="s">
        <v>20</v>
      </c>
      <c r="H55" s="8" t="s">
        <v>1270</v>
      </c>
      <c r="I55" s="8" t="s">
        <v>20</v>
      </c>
      <c r="J55" s="8" t="s">
        <v>1270</v>
      </c>
      <c r="L55" s="29">
        <v>0</v>
      </c>
      <c r="N55" s="69" t="s">
        <v>1283</v>
      </c>
      <c r="O55" s="36"/>
      <c r="P55" s="70" t="s">
        <v>1898</v>
      </c>
      <c r="Q55" s="37" t="s">
        <v>1295</v>
      </c>
      <c r="R55" s="37" t="s">
        <v>1496</v>
      </c>
      <c r="X55" s="7" t="s">
        <v>2058</v>
      </c>
    </row>
    <row r="56" spans="1:24" ht="30.6">
      <c r="A56" s="120" t="s">
        <v>8290</v>
      </c>
      <c r="B56" s="63" t="s">
        <v>1250</v>
      </c>
      <c r="C56" s="7" t="s">
        <v>15</v>
      </c>
      <c r="D56" s="7" t="s">
        <v>1260</v>
      </c>
      <c r="F56" s="8" t="s">
        <v>1271</v>
      </c>
      <c r="G56" s="8" t="s">
        <v>45</v>
      </c>
      <c r="H56" s="8"/>
      <c r="I56" s="8" t="s">
        <v>45</v>
      </c>
      <c r="J56" s="8" t="s">
        <v>1271</v>
      </c>
      <c r="L56" s="29">
        <v>0.2</v>
      </c>
      <c r="N56" s="69" t="s">
        <v>1284</v>
      </c>
      <c r="O56" s="36"/>
      <c r="P56" s="70" t="s">
        <v>1899</v>
      </c>
      <c r="Q56" s="37" t="s">
        <v>1302</v>
      </c>
      <c r="R56" s="37" t="s">
        <v>1499</v>
      </c>
      <c r="X56" s="7" t="s">
        <v>2053</v>
      </c>
    </row>
    <row r="57" spans="1:24" ht="21.6">
      <c r="A57" s="120" t="s">
        <v>2731</v>
      </c>
      <c r="B57" s="63" t="s">
        <v>1250</v>
      </c>
      <c r="C57" s="7" t="s">
        <v>13</v>
      </c>
      <c r="D57" s="7" t="s">
        <v>1261</v>
      </c>
      <c r="F57" s="8" t="s">
        <v>1272</v>
      </c>
      <c r="G57" s="28" t="s">
        <v>1265</v>
      </c>
      <c r="H57" s="8"/>
      <c r="I57" s="8" t="s">
        <v>24</v>
      </c>
      <c r="J57" s="8" t="s">
        <v>1272</v>
      </c>
      <c r="N57" s="69" t="s">
        <v>2656</v>
      </c>
      <c r="O57" s="36"/>
      <c r="P57" s="70" t="s">
        <v>1900</v>
      </c>
      <c r="Q57" s="37" t="s">
        <v>1497</v>
      </c>
      <c r="R57" s="37" t="s">
        <v>1498</v>
      </c>
      <c r="X57" s="7" t="s">
        <v>2055</v>
      </c>
    </row>
    <row r="58" spans="1:24" ht="21.6">
      <c r="A58" s="120" t="s">
        <v>14443</v>
      </c>
      <c r="B58" s="63" t="s">
        <v>1250</v>
      </c>
      <c r="C58" s="7" t="s">
        <v>16</v>
      </c>
      <c r="D58" s="7" t="s">
        <v>1261</v>
      </c>
      <c r="F58" s="8" t="s">
        <v>1272</v>
      </c>
      <c r="G58" s="28" t="s">
        <v>1266</v>
      </c>
      <c r="H58" s="8"/>
      <c r="I58" s="8" t="s">
        <v>34</v>
      </c>
      <c r="J58" s="8" t="s">
        <v>34</v>
      </c>
      <c r="L58" s="22" t="s">
        <v>1227</v>
      </c>
      <c r="N58" s="69" t="s">
        <v>1282</v>
      </c>
      <c r="O58" s="71"/>
      <c r="P58" s="70" t="s">
        <v>1901</v>
      </c>
      <c r="X58" s="7" t="s">
        <v>2662</v>
      </c>
    </row>
    <row r="59" spans="1:24" ht="30.6">
      <c r="A59" s="120" t="s">
        <v>14444</v>
      </c>
      <c r="B59" s="63" t="s">
        <v>1250</v>
      </c>
      <c r="C59" s="7" t="s">
        <v>17</v>
      </c>
      <c r="D59" s="7" t="s">
        <v>1262</v>
      </c>
      <c r="E59" s="8"/>
      <c r="F59" s="8" t="s">
        <v>1272</v>
      </c>
      <c r="G59" s="28" t="s">
        <v>1263</v>
      </c>
      <c r="H59" s="8"/>
      <c r="I59" s="8" t="s">
        <v>43</v>
      </c>
      <c r="J59" s="8" t="s">
        <v>43</v>
      </c>
      <c r="K59" s="8"/>
      <c r="L59" s="8" t="s">
        <v>1279</v>
      </c>
      <c r="M59" s="8"/>
      <c r="N59" s="71"/>
      <c r="O59" s="70"/>
      <c r="P59" s="70" t="s">
        <v>1902</v>
      </c>
      <c r="Q59" s="37" t="s">
        <v>1295</v>
      </c>
      <c r="R59" s="37" t="s">
        <v>1496</v>
      </c>
      <c r="X59" s="7" t="s">
        <v>2049</v>
      </c>
    </row>
    <row r="60" spans="1:24" ht="31.8">
      <c r="A60" s="120" t="s">
        <v>14445</v>
      </c>
      <c r="B60" s="63" t="s">
        <v>1250</v>
      </c>
      <c r="E60" s="8"/>
      <c r="F60" s="8" t="s">
        <v>1272</v>
      </c>
      <c r="G60" s="28" t="s">
        <v>1267</v>
      </c>
      <c r="H60" s="8"/>
      <c r="I60" s="8" t="s">
        <v>1249</v>
      </c>
      <c r="J60" s="8" t="s">
        <v>1273</v>
      </c>
      <c r="K60" s="8"/>
      <c r="L60" s="8" t="s">
        <v>1280</v>
      </c>
      <c r="M60" s="8"/>
      <c r="N60" s="71"/>
      <c r="O60" s="70"/>
      <c r="P60" s="70" t="s">
        <v>1258</v>
      </c>
      <c r="X60" s="7" t="s">
        <v>1467</v>
      </c>
    </row>
    <row r="61" spans="1:24" ht="21.6">
      <c r="A61" s="120" t="s">
        <v>14446</v>
      </c>
      <c r="B61" s="63" t="s">
        <v>1250</v>
      </c>
      <c r="E61" s="8"/>
      <c r="F61" s="8" t="s">
        <v>34</v>
      </c>
      <c r="G61" s="8" t="s">
        <v>34</v>
      </c>
      <c r="H61" s="8"/>
      <c r="I61" s="8" t="s">
        <v>53</v>
      </c>
      <c r="J61" s="8" t="s">
        <v>53</v>
      </c>
      <c r="K61" s="8"/>
      <c r="L61" s="8" t="s">
        <v>1281</v>
      </c>
      <c r="M61" s="8"/>
      <c r="N61" s="8"/>
      <c r="O61" s="30"/>
      <c r="X61" s="7" t="s">
        <v>2064</v>
      </c>
    </row>
    <row r="62" spans="1:24" ht="31.8">
      <c r="A62" s="120" t="s">
        <v>14450</v>
      </c>
      <c r="B62" s="63" t="s">
        <v>1250</v>
      </c>
      <c r="E62" s="8"/>
      <c r="F62" s="8" t="s">
        <v>43</v>
      </c>
      <c r="G62" s="8" t="s">
        <v>43</v>
      </c>
      <c r="H62" s="8"/>
      <c r="I62" s="8" t="s">
        <v>97</v>
      </c>
      <c r="J62" s="8" t="s">
        <v>1274</v>
      </c>
      <c r="M62" s="8"/>
      <c r="N62" s="31"/>
      <c r="O62" s="30"/>
      <c r="Q62" s="8"/>
      <c r="S62" s="8"/>
      <c r="X62" s="7" t="s">
        <v>1447</v>
      </c>
    </row>
    <row r="63" spans="1:24" ht="31.8">
      <c r="A63" s="120" t="s">
        <v>14447</v>
      </c>
      <c r="B63" s="63" t="s">
        <v>1250</v>
      </c>
      <c r="E63" s="8"/>
      <c r="F63" s="8" t="s">
        <v>53</v>
      </c>
      <c r="G63" s="8" t="s">
        <v>20</v>
      </c>
      <c r="H63" s="8"/>
      <c r="I63" s="8" t="s">
        <v>60</v>
      </c>
      <c r="J63" s="8" t="s">
        <v>1275</v>
      </c>
      <c r="K63" s="8"/>
      <c r="L63" s="8" t="s">
        <v>1279</v>
      </c>
      <c r="M63" s="8"/>
      <c r="N63" s="31"/>
      <c r="Q63" s="8"/>
      <c r="S63" s="8"/>
      <c r="X63" s="7" t="s">
        <v>2551</v>
      </c>
    </row>
    <row r="64" spans="1:24" ht="21.6">
      <c r="A64" s="120" t="s">
        <v>14451</v>
      </c>
      <c r="B64" s="63" t="s">
        <v>1250</v>
      </c>
      <c r="E64" s="8"/>
      <c r="F64" s="8" t="s">
        <v>1274</v>
      </c>
      <c r="G64" s="8" t="s">
        <v>1362</v>
      </c>
      <c r="H64" s="8"/>
      <c r="I64" s="8" t="s">
        <v>32</v>
      </c>
      <c r="J64" s="8" t="s">
        <v>1276</v>
      </c>
      <c r="K64" s="8"/>
      <c r="L64" s="8" t="s">
        <v>1280</v>
      </c>
      <c r="M64" s="8"/>
      <c r="S64" s="8"/>
      <c r="X64" s="7" t="s">
        <v>2663</v>
      </c>
    </row>
    <row r="65" spans="1:24" ht="21.6">
      <c r="A65" s="120" t="s">
        <v>14452</v>
      </c>
      <c r="B65" s="63" t="s">
        <v>1250</v>
      </c>
      <c r="E65" s="8"/>
      <c r="F65" s="8" t="s">
        <v>1275</v>
      </c>
      <c r="G65" s="8" t="s">
        <v>1361</v>
      </c>
      <c r="H65" s="8"/>
      <c r="I65" s="8" t="s">
        <v>69</v>
      </c>
      <c r="J65" s="8" t="s">
        <v>69</v>
      </c>
      <c r="K65" s="8"/>
      <c r="L65" s="8" t="s">
        <v>1281</v>
      </c>
      <c r="M65" s="8"/>
      <c r="N65" s="8"/>
      <c r="S65" s="8"/>
      <c r="X65" s="7" t="s">
        <v>2664</v>
      </c>
    </row>
    <row r="66" spans="1:24" ht="21.6">
      <c r="A66" s="120" t="s">
        <v>14453</v>
      </c>
      <c r="B66" s="63" t="s">
        <v>1250</v>
      </c>
      <c r="E66" s="8"/>
      <c r="F66" s="8" t="s">
        <v>1276</v>
      </c>
      <c r="G66" s="28" t="s">
        <v>1265</v>
      </c>
      <c r="H66" s="8"/>
      <c r="I66" s="8" t="s">
        <v>58</v>
      </c>
      <c r="J66" s="8" t="s">
        <v>1277</v>
      </c>
      <c r="K66" s="8"/>
      <c r="L66" s="8"/>
      <c r="M66" s="8"/>
      <c r="N66" s="8"/>
      <c r="X66" s="7" t="s">
        <v>2665</v>
      </c>
    </row>
    <row r="67" spans="1:24" ht="21.6">
      <c r="A67" s="120" t="s">
        <v>14462</v>
      </c>
      <c r="B67" s="63" t="s">
        <v>1250</v>
      </c>
      <c r="E67" s="8"/>
      <c r="F67" s="8" t="s">
        <v>1276</v>
      </c>
      <c r="G67" s="28" t="s">
        <v>1266</v>
      </c>
      <c r="H67" s="8"/>
      <c r="K67" s="8"/>
      <c r="L67" s="8" t="s">
        <v>1279</v>
      </c>
      <c r="M67" s="8"/>
      <c r="N67" s="8"/>
      <c r="X67" s="7" t="s">
        <v>2666</v>
      </c>
    </row>
    <row r="68" spans="1:24" ht="21.6">
      <c r="A68" s="120" t="s">
        <v>14461</v>
      </c>
      <c r="B68" s="63" t="s">
        <v>1250</v>
      </c>
      <c r="E68" s="8"/>
      <c r="F68" s="8" t="s">
        <v>1276</v>
      </c>
      <c r="G68" s="28" t="s">
        <v>1263</v>
      </c>
      <c r="H68" s="8"/>
      <c r="K68" s="8"/>
      <c r="L68" s="8" t="s">
        <v>1279</v>
      </c>
      <c r="M68" s="8"/>
      <c r="N68" s="8"/>
      <c r="X68" s="7" t="s">
        <v>2667</v>
      </c>
    </row>
    <row r="69" spans="1:24" ht="21.6">
      <c r="A69" s="120"/>
      <c r="B69" s="63"/>
      <c r="E69" s="8"/>
      <c r="F69" s="8" t="s">
        <v>1276</v>
      </c>
      <c r="G69" s="28" t="s">
        <v>1267</v>
      </c>
      <c r="H69" s="8"/>
      <c r="K69" s="8"/>
      <c r="L69" s="8" t="s">
        <v>1279</v>
      </c>
      <c r="N69" s="8"/>
      <c r="X69" s="7" t="s">
        <v>77</v>
      </c>
    </row>
    <row r="70" spans="1:24">
      <c r="A70" s="65" t="s">
        <v>2687</v>
      </c>
      <c r="B70" s="65" t="s">
        <v>1251</v>
      </c>
      <c r="E70" s="8"/>
      <c r="F70" s="8" t="s">
        <v>1278</v>
      </c>
      <c r="G70" s="8" t="s">
        <v>1268</v>
      </c>
      <c r="H70" s="8"/>
      <c r="X70" s="7" t="s">
        <v>65</v>
      </c>
    </row>
    <row r="71" spans="1:24" ht="21.6">
      <c r="A71" s="65" t="s">
        <v>2688</v>
      </c>
      <c r="B71" s="65" t="s">
        <v>1251</v>
      </c>
      <c r="E71" s="8"/>
      <c r="F71" s="8" t="s">
        <v>1277</v>
      </c>
      <c r="G71" s="8" t="s">
        <v>31</v>
      </c>
      <c r="H71" s="8"/>
      <c r="X71" s="7" t="s">
        <v>1319</v>
      </c>
    </row>
    <row r="72" spans="1:24">
      <c r="A72" s="65" t="s">
        <v>2689</v>
      </c>
      <c r="B72" s="65" t="s">
        <v>1251</v>
      </c>
      <c r="E72" s="8"/>
      <c r="F72" s="8" t="s">
        <v>69</v>
      </c>
      <c r="G72" s="28" t="s">
        <v>1265</v>
      </c>
      <c r="X72" s="7" t="s">
        <v>2552</v>
      </c>
    </row>
    <row r="73" spans="1:24" ht="21.6">
      <c r="A73" s="65" t="s">
        <v>2690</v>
      </c>
      <c r="B73" s="65" t="s">
        <v>1251</v>
      </c>
      <c r="E73" s="8"/>
      <c r="F73" s="8" t="s">
        <v>69</v>
      </c>
      <c r="G73" s="28" t="s">
        <v>1266</v>
      </c>
      <c r="X73" s="7" t="s">
        <v>57</v>
      </c>
    </row>
    <row r="74" spans="1:24">
      <c r="A74" s="65" t="s">
        <v>2691</v>
      </c>
      <c r="B74" s="65" t="s">
        <v>1251</v>
      </c>
      <c r="E74" s="8"/>
      <c r="F74" s="8" t="s">
        <v>69</v>
      </c>
      <c r="G74" s="28" t="s">
        <v>1263</v>
      </c>
    </row>
    <row r="75" spans="1:24">
      <c r="A75" s="65" t="s">
        <v>14459</v>
      </c>
      <c r="B75" s="65" t="s">
        <v>1251</v>
      </c>
      <c r="E75" s="8"/>
      <c r="F75" s="8" t="s">
        <v>69</v>
      </c>
      <c r="G75" s="28" t="s">
        <v>1267</v>
      </c>
    </row>
    <row r="76" spans="1:24">
      <c r="A76" s="65"/>
      <c r="B76" s="65"/>
    </row>
    <row r="77" spans="1:24" ht="21.6">
      <c r="A77" s="62" t="s">
        <v>2729</v>
      </c>
      <c r="B77" s="62" t="s">
        <v>1974</v>
      </c>
      <c r="G77" t="b">
        <f>D76=D77</f>
        <v>1</v>
      </c>
    </row>
    <row r="78" spans="1:24" ht="21.6">
      <c r="A78" s="62" t="s">
        <v>2686</v>
      </c>
      <c r="B78" s="62" t="s">
        <v>1974</v>
      </c>
      <c r="D78" s="89"/>
    </row>
    <row r="79" spans="1:24" ht="21.6">
      <c r="A79" s="66" t="s">
        <v>2673</v>
      </c>
      <c r="B79" s="66" t="s">
        <v>1974</v>
      </c>
    </row>
    <row r="80" spans="1:24" ht="21.6">
      <c r="A80" s="66" t="s">
        <v>2677</v>
      </c>
      <c r="B80" s="66" t="s">
        <v>1974</v>
      </c>
    </row>
    <row r="81" spans="1:2" ht="21.6">
      <c r="A81" s="66" t="s">
        <v>2683</v>
      </c>
      <c r="B81" s="66" t="s">
        <v>1974</v>
      </c>
    </row>
    <row r="82" spans="1:2" ht="21.6">
      <c r="A82" s="66" t="s">
        <v>2684</v>
      </c>
      <c r="B82" s="66" t="s">
        <v>1974</v>
      </c>
    </row>
    <row r="83" spans="1:2" ht="21.6">
      <c r="A83" s="66" t="s">
        <v>2685</v>
      </c>
      <c r="B83" s="66" t="s">
        <v>1974</v>
      </c>
    </row>
    <row r="84" spans="1:2" ht="21.6">
      <c r="A84" s="66" t="s">
        <v>14458</v>
      </c>
      <c r="B84" s="66" t="s">
        <v>1974</v>
      </c>
    </row>
    <row r="85" spans="1:2">
      <c r="A85" s="66"/>
      <c r="B85" s="66"/>
    </row>
    <row r="86" spans="1:2" ht="21.6">
      <c r="A86" s="64" t="s">
        <v>2678</v>
      </c>
      <c r="B86" s="64" t="s">
        <v>1974</v>
      </c>
    </row>
    <row r="87" spans="1:2" ht="21.6">
      <c r="A87" s="64" t="s">
        <v>2679</v>
      </c>
      <c r="B87" s="64" t="s">
        <v>1974</v>
      </c>
    </row>
    <row r="88" spans="1:2" ht="21.6">
      <c r="A88" s="64" t="s">
        <v>2680</v>
      </c>
      <c r="B88" s="64" t="s">
        <v>1974</v>
      </c>
    </row>
    <row r="89" spans="1:2" ht="21.6">
      <c r="A89" s="64" t="s">
        <v>2681</v>
      </c>
      <c r="B89" s="64" t="s">
        <v>1974</v>
      </c>
    </row>
    <row r="90" spans="1:2" ht="21.6">
      <c r="A90" s="64" t="s">
        <v>2682</v>
      </c>
      <c r="B90" s="64" t="s">
        <v>1974</v>
      </c>
    </row>
    <row r="91" spans="1:2" ht="21.6">
      <c r="A91" s="64" t="s">
        <v>14463</v>
      </c>
      <c r="B91" s="64" t="s">
        <v>1974</v>
      </c>
    </row>
    <row r="92" spans="1:2">
      <c r="A92" s="64"/>
      <c r="B92" s="64"/>
    </row>
    <row r="93" spans="1:2">
      <c r="A93" s="64"/>
      <c r="B93" s="64"/>
    </row>
  </sheetData>
  <sheetProtection formatCells="0" formatColumns="0" formatRows="0" deleteRows="0" autoFilter="0"/>
  <sortState xmlns:xlrd2="http://schemas.microsoft.com/office/spreadsheetml/2017/richdata2" ref="D14:D17">
    <sortCondition ref="D14"/>
  </sortState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5"/>
  <dimension ref="A1:BP207"/>
  <sheetViews>
    <sheetView workbookViewId="0">
      <pane ySplit="2" topLeftCell="A3" activePane="bottomLeft" state="frozen"/>
      <selection activeCell="M135" sqref="M135"/>
      <selection pane="bottomLeft" sqref="A1:XFD1048576"/>
    </sheetView>
  </sheetViews>
  <sheetFormatPr defaultRowHeight="14.4"/>
  <cols>
    <col min="1" max="1" width="38.6640625" customWidth="1"/>
    <col min="2" max="2" width="18.33203125" customWidth="1"/>
    <col min="3" max="3" width="1.44140625" style="4" customWidth="1"/>
    <col min="4" max="4" width="12.109375" bestFit="1" customWidth="1"/>
    <col min="5" max="5" width="1.44140625" style="4" customWidth="1"/>
    <col min="6" max="6" width="52.109375" bestFit="1" customWidth="1"/>
    <col min="7" max="7" width="20.44140625" bestFit="1" customWidth="1"/>
    <col min="8" max="8" width="1.44140625" style="4" customWidth="1"/>
    <col min="9" max="9" width="48" bestFit="1" customWidth="1"/>
    <col min="10" max="10" width="21.5546875" bestFit="1" customWidth="1"/>
    <col min="11" max="11" width="1.5546875" style="4" customWidth="1"/>
    <col min="12" max="12" width="48" bestFit="1" customWidth="1"/>
    <col min="13" max="13" width="21.5546875" bestFit="1" customWidth="1"/>
    <col min="14" max="14" width="1.5546875" style="4" customWidth="1"/>
    <col min="15" max="15" width="51.88671875" bestFit="1" customWidth="1"/>
    <col min="16" max="16" width="21.5546875" bestFit="1" customWidth="1"/>
    <col min="17" max="17" width="1.5546875" style="4" customWidth="1"/>
    <col min="18" max="18" width="53" bestFit="1" customWidth="1"/>
    <col min="19" max="19" width="24.33203125" bestFit="1" customWidth="1"/>
    <col min="20" max="20" width="1.5546875" style="4" customWidth="1"/>
    <col min="21" max="21" width="49.109375" bestFit="1" customWidth="1"/>
    <col min="22" max="22" width="10.33203125" bestFit="1" customWidth="1"/>
    <col min="23" max="23" width="1.5546875" style="4" customWidth="1"/>
    <col min="24" max="24" width="24.6640625" bestFit="1" customWidth="1"/>
    <col min="25" max="25" width="28.44140625" bestFit="1" customWidth="1"/>
    <col min="26" max="26" width="1.5546875" style="4" customWidth="1"/>
    <col min="27" max="27" width="15.33203125" bestFit="1" customWidth="1"/>
    <col min="29" max="29" width="1.5546875" style="4" customWidth="1"/>
    <col min="30" max="30" width="11.44140625" bestFit="1" customWidth="1"/>
    <col min="32" max="32" width="1.5546875" style="4" customWidth="1"/>
    <col min="33" max="33" width="33" bestFit="1" customWidth="1"/>
    <col min="34" max="34" width="27" customWidth="1"/>
    <col min="35" max="35" width="1.5546875" style="4" customWidth="1"/>
    <col min="36" max="36" width="13" customWidth="1"/>
    <col min="37" max="37" width="15.33203125" customWidth="1"/>
    <col min="38" max="38" width="1.5546875" style="4" customWidth="1"/>
    <col min="39" max="39" width="23.109375" customWidth="1"/>
    <col min="40" max="40" width="15.33203125" customWidth="1"/>
    <col min="41" max="41" width="1.5546875" style="4" customWidth="1"/>
    <col min="42" max="43" width="14.109375" customWidth="1"/>
    <col min="44" max="44" width="1.5546875" style="4" customWidth="1"/>
    <col min="45" max="46" width="14.109375" customWidth="1"/>
    <col min="47" max="47" width="1.5546875" style="4" customWidth="1"/>
    <col min="48" max="49" width="14.109375" customWidth="1"/>
    <col min="50" max="50" width="1.5546875" style="4" customWidth="1"/>
    <col min="51" max="52" width="14.109375" customWidth="1"/>
    <col min="53" max="53" width="1.5546875" style="4" customWidth="1"/>
    <col min="54" max="54" width="17.33203125" bestFit="1" customWidth="1"/>
    <col min="55" max="55" width="2.88671875" customWidth="1"/>
    <col min="56" max="56" width="23.44140625" bestFit="1" customWidth="1"/>
    <col min="58" max="58" width="12" customWidth="1"/>
    <col min="61" max="61" width="17" bestFit="1" customWidth="1"/>
    <col min="62" max="62" width="34.44140625" bestFit="1" customWidth="1"/>
    <col min="63" max="63" width="33.88671875" bestFit="1" customWidth="1"/>
    <col min="64" max="64" width="11.33203125" bestFit="1" customWidth="1"/>
    <col min="65" max="65" width="17" bestFit="1" customWidth="1"/>
    <col min="66" max="66" width="34.44140625" bestFit="1" customWidth="1"/>
  </cols>
  <sheetData>
    <row r="1" spans="1:68">
      <c r="A1" s="1503" t="s">
        <v>0</v>
      </c>
      <c r="B1" s="1503"/>
      <c r="C1" s="1"/>
      <c r="D1" s="2" t="s">
        <v>1</v>
      </c>
      <c r="E1" s="1"/>
      <c r="F1" s="1501" t="s">
        <v>2</v>
      </c>
      <c r="G1" s="1501"/>
      <c r="H1" s="3"/>
      <c r="I1" s="1501" t="s">
        <v>3</v>
      </c>
      <c r="J1" s="1501"/>
      <c r="K1" s="3"/>
      <c r="L1" s="1501" t="s">
        <v>4</v>
      </c>
      <c r="M1" s="1501"/>
      <c r="N1" s="3"/>
      <c r="O1" s="1501" t="s">
        <v>5</v>
      </c>
      <c r="P1" s="1501"/>
      <c r="Q1" s="3"/>
      <c r="R1" s="1501" t="s">
        <v>6</v>
      </c>
      <c r="S1" s="1501"/>
      <c r="T1" s="3"/>
      <c r="U1" s="1501" t="s">
        <v>7</v>
      </c>
      <c r="V1" s="1501"/>
      <c r="W1" s="3"/>
      <c r="X1" s="1501" t="s">
        <v>8</v>
      </c>
      <c r="Y1" s="1501"/>
      <c r="Z1" s="1"/>
      <c r="AA1" s="1501" t="s">
        <v>10</v>
      </c>
      <c r="AB1" s="1501"/>
      <c r="AC1" s="1"/>
      <c r="AD1" s="1501" t="s">
        <v>11</v>
      </c>
      <c r="AE1" s="1501"/>
      <c r="AF1" s="1"/>
      <c r="AG1" s="1501" t="s">
        <v>1903</v>
      </c>
      <c r="AH1" s="1501"/>
      <c r="AI1" s="1"/>
      <c r="AJ1" s="1501" t="s">
        <v>1225</v>
      </c>
      <c r="AK1" s="1501"/>
      <c r="AL1" s="1"/>
      <c r="AM1" s="1501" t="s">
        <v>1226</v>
      </c>
      <c r="AN1" s="1501"/>
      <c r="AO1" s="1"/>
      <c r="AP1" s="1501" t="s">
        <v>1227</v>
      </c>
      <c r="AQ1" s="1501"/>
      <c r="AR1" s="1"/>
      <c r="AS1" s="1501" t="s">
        <v>1228</v>
      </c>
      <c r="AT1" s="1501"/>
      <c r="AU1" s="1"/>
      <c r="AV1" s="1501" t="s">
        <v>1229</v>
      </c>
      <c r="AW1" s="1501"/>
      <c r="AX1" s="1"/>
      <c r="AY1" s="1501" t="s">
        <v>1230</v>
      </c>
      <c r="AZ1" s="1501"/>
      <c r="BA1" s="1"/>
      <c r="BB1" s="704" t="s">
        <v>2072</v>
      </c>
      <c r="BC1" s="1"/>
      <c r="BD1" s="704" t="s">
        <v>2073</v>
      </c>
      <c r="BE1" s="704" t="s">
        <v>16167</v>
      </c>
      <c r="BF1" s="704" t="s">
        <v>16154</v>
      </c>
    </row>
    <row r="2" spans="1:68">
      <c r="A2" s="1502" t="s">
        <v>12</v>
      </c>
      <c r="B2" s="1502"/>
      <c r="C2" s="706"/>
      <c r="D2" s="4"/>
      <c r="E2" s="706"/>
      <c r="F2" s="5" t="s">
        <v>13</v>
      </c>
      <c r="G2" s="5"/>
      <c r="H2" s="706"/>
      <c r="I2" s="5" t="s">
        <v>14</v>
      </c>
      <c r="J2" s="5"/>
      <c r="L2" s="5" t="s">
        <v>15</v>
      </c>
      <c r="M2" s="4"/>
      <c r="O2" s="5" t="s">
        <v>16</v>
      </c>
      <c r="P2" s="5"/>
      <c r="R2" s="5" t="s">
        <v>17</v>
      </c>
      <c r="S2" s="6"/>
      <c r="U2" s="1504"/>
      <c r="V2" s="1504"/>
      <c r="X2" s="1504"/>
      <c r="Y2" s="1504"/>
      <c r="AA2" s="1502" t="s">
        <v>18</v>
      </c>
      <c r="AB2" s="1502"/>
      <c r="AD2" s="1502" t="s">
        <v>19</v>
      </c>
      <c r="AE2" s="1502"/>
      <c r="AG2" s="1502" t="s">
        <v>1928</v>
      </c>
      <c r="AH2" s="1502"/>
      <c r="AJ2" s="1502"/>
      <c r="AK2" s="1502"/>
      <c r="AM2" s="1502"/>
      <c r="AN2" s="1502"/>
      <c r="AP2" s="1502"/>
      <c r="AQ2" s="1502"/>
      <c r="AS2" s="1502"/>
      <c r="AT2" s="1502"/>
      <c r="AV2" s="1502"/>
      <c r="AW2" s="1502"/>
      <c r="AY2" s="1502"/>
      <c r="AZ2" s="1502"/>
      <c r="BB2" s="705"/>
      <c r="BC2" s="4"/>
      <c r="BD2" s="705"/>
      <c r="BE2" s="705"/>
      <c r="BF2" s="705"/>
    </row>
    <row r="3" spans="1:68" ht="42">
      <c r="A3" s="7" t="s">
        <v>10848</v>
      </c>
      <c r="B3" s="8" t="s">
        <v>14425</v>
      </c>
      <c r="D3" s="7" t="s">
        <v>14</v>
      </c>
      <c r="F3" s="7" t="s">
        <v>20</v>
      </c>
      <c r="G3" s="7" t="s">
        <v>21</v>
      </c>
      <c r="I3" s="7" t="s">
        <v>22</v>
      </c>
      <c r="J3" s="7" t="s">
        <v>23</v>
      </c>
      <c r="L3" s="7" t="s">
        <v>22</v>
      </c>
      <c r="M3" s="7" t="s">
        <v>23</v>
      </c>
      <c r="O3" s="7" t="s">
        <v>24</v>
      </c>
      <c r="P3" s="7" t="s">
        <v>25</v>
      </c>
      <c r="R3" s="7" t="s">
        <v>26</v>
      </c>
      <c r="S3" s="7" t="s">
        <v>27</v>
      </c>
      <c r="U3" s="72" t="s">
        <v>9020</v>
      </c>
      <c r="V3" t="s">
        <v>2705</v>
      </c>
      <c r="X3" s="119" t="s">
        <v>2555</v>
      </c>
      <c r="Y3" s="119" t="s">
        <v>8259</v>
      </c>
      <c r="AA3" s="7" t="s">
        <v>28</v>
      </c>
      <c r="AB3" s="7" t="s">
        <v>18</v>
      </c>
      <c r="AD3" s="7" t="s">
        <v>29</v>
      </c>
      <c r="AE3" s="7" t="s">
        <v>30</v>
      </c>
      <c r="AG3" s="8" t="s">
        <v>1905</v>
      </c>
      <c r="AH3" s="8" t="s">
        <v>1931</v>
      </c>
      <c r="AJ3" s="8" t="s">
        <v>31</v>
      </c>
      <c r="AK3" s="8" t="s">
        <v>1955</v>
      </c>
      <c r="AM3" s="8" t="s">
        <v>20</v>
      </c>
      <c r="AN3" s="8" t="s">
        <v>1964</v>
      </c>
      <c r="AP3" s="8" t="s">
        <v>1279</v>
      </c>
      <c r="AQ3" s="8" t="str">
        <f>IF(_epmOfflineCondition_,"OPN.NONE - Без вида расхода", _xll.EPMOlapMemberO("[EXPTYPE].[PARENTH1].[OPN.NONE]","","OPN.NONE - Без вида расхода","","000"))</f>
        <v>OPN.NONE - Без вида расхода</v>
      </c>
      <c r="AS3" s="8" t="s">
        <v>1250</v>
      </c>
      <c r="AT3" s="8" t="s">
        <v>1971</v>
      </c>
      <c r="AV3" s="8" t="s">
        <v>1898</v>
      </c>
      <c r="AW3" s="8" t="s">
        <v>1294</v>
      </c>
      <c r="AY3" s="8" t="s">
        <v>1283</v>
      </c>
      <c r="AZ3" s="8" t="s">
        <v>1290</v>
      </c>
      <c r="BB3" s="8" t="s">
        <v>2074</v>
      </c>
      <c r="BC3" s="4"/>
      <c r="BD3" s="8" t="s">
        <v>22</v>
      </c>
      <c r="BE3" s="8" t="s">
        <v>9033</v>
      </c>
      <c r="BF3" s="8" t="s">
        <v>9033</v>
      </c>
      <c r="BG3" s="8"/>
    </row>
    <row r="4" spans="1:68" ht="21.6">
      <c r="A4" s="7" t="s">
        <v>902</v>
      </c>
      <c r="B4" s="8" t="s">
        <v>2770</v>
      </c>
      <c r="D4" s="7" t="s">
        <v>15</v>
      </c>
      <c r="F4" s="7" t="s">
        <v>32</v>
      </c>
      <c r="G4" s="7" t="s">
        <v>33</v>
      </c>
      <c r="I4" s="7" t="s">
        <v>34</v>
      </c>
      <c r="J4" s="7" t="s">
        <v>35</v>
      </c>
      <c r="L4" s="7" t="s">
        <v>34</v>
      </c>
      <c r="M4" s="7" t="s">
        <v>35</v>
      </c>
      <c r="O4" s="7" t="s">
        <v>36</v>
      </c>
      <c r="P4" s="7" t="s">
        <v>37</v>
      </c>
      <c r="R4" s="7" t="s">
        <v>38</v>
      </c>
      <c r="S4" s="7" t="s">
        <v>39</v>
      </c>
      <c r="U4" s="72" t="s">
        <v>2703</v>
      </c>
      <c r="V4" t="s">
        <v>2706</v>
      </c>
      <c r="X4" s="119" t="s">
        <v>2548</v>
      </c>
      <c r="Y4" s="119" t="s">
        <v>8260</v>
      </c>
      <c r="AA4" s="7"/>
      <c r="AB4" s="7"/>
      <c r="AG4" s="8" t="s">
        <v>1906</v>
      </c>
      <c r="AH4" s="8" t="s">
        <v>1932</v>
      </c>
      <c r="AJ4" s="8" t="s">
        <v>2186</v>
      </c>
      <c r="AK4" s="8" t="s">
        <v>2187</v>
      </c>
      <c r="AM4" s="8" t="s">
        <v>45</v>
      </c>
      <c r="AN4" s="8" t="s">
        <v>1963</v>
      </c>
      <c r="AP4" s="8" t="s">
        <v>1280</v>
      </c>
      <c r="AQ4" s="8" t="s">
        <v>1969</v>
      </c>
      <c r="AS4" s="8" t="s">
        <v>1251</v>
      </c>
      <c r="AT4" s="8" t="s">
        <v>1972</v>
      </c>
      <c r="AV4" s="8" t="s">
        <v>1899</v>
      </c>
      <c r="AW4" s="8" t="s">
        <v>1301</v>
      </c>
      <c r="AY4" s="8" t="s">
        <v>1284</v>
      </c>
      <c r="AZ4" s="8" t="s">
        <v>1298</v>
      </c>
      <c r="BB4" s="8" t="s">
        <v>2075</v>
      </c>
      <c r="BC4" s="4"/>
      <c r="BD4" s="8" t="s">
        <v>34</v>
      </c>
      <c r="BE4" s="8" t="s">
        <v>902</v>
      </c>
      <c r="BF4" s="8" t="s">
        <v>902</v>
      </c>
      <c r="BG4" s="8"/>
      <c r="BJ4" t="s">
        <v>2555</v>
      </c>
      <c r="BK4" t="s">
        <v>2764</v>
      </c>
      <c r="BL4" t="s">
        <v>2764</v>
      </c>
      <c r="BM4" t="s">
        <v>8259</v>
      </c>
      <c r="BN4" t="s">
        <v>8258</v>
      </c>
      <c r="BO4" t="s">
        <v>8273</v>
      </c>
      <c r="BP4" t="s">
        <v>8271</v>
      </c>
    </row>
    <row r="5" spans="1:68" ht="42">
      <c r="A5" s="7" t="s">
        <v>1198</v>
      </c>
      <c r="B5" s="8" t="s">
        <v>2765</v>
      </c>
      <c r="D5" s="7" t="s">
        <v>13</v>
      </c>
      <c r="F5" s="7" t="s">
        <v>41</v>
      </c>
      <c r="G5" s="7" t="s">
        <v>42</v>
      </c>
      <c r="I5" s="7" t="s">
        <v>43</v>
      </c>
      <c r="J5" s="7" t="s">
        <v>44</v>
      </c>
      <c r="L5" s="7" t="s">
        <v>43</v>
      </c>
      <c r="M5" s="7" t="s">
        <v>44</v>
      </c>
      <c r="O5" s="7" t="s">
        <v>45</v>
      </c>
      <c r="P5" s="7" t="s">
        <v>46</v>
      </c>
      <c r="R5" s="7" t="s">
        <v>47</v>
      </c>
      <c r="S5" s="7" t="s">
        <v>48</v>
      </c>
      <c r="U5" s="72" t="s">
        <v>14424</v>
      </c>
      <c r="V5" t="s">
        <v>2707</v>
      </c>
      <c r="X5" s="119" t="s">
        <v>8250</v>
      </c>
      <c r="Y5" s="119" t="s">
        <v>8249</v>
      </c>
      <c r="AG5" s="8" t="s">
        <v>1907</v>
      </c>
      <c r="AH5" s="8" t="s">
        <v>1933</v>
      </c>
      <c r="AJ5" s="8" t="s">
        <v>57</v>
      </c>
      <c r="AK5" s="8" t="s">
        <v>1956</v>
      </c>
      <c r="AM5" s="8" t="s">
        <v>1265</v>
      </c>
      <c r="AN5" s="8" t="s">
        <v>1958</v>
      </c>
      <c r="AP5" s="8" t="s">
        <v>1281</v>
      </c>
      <c r="AQ5" s="8" t="s">
        <v>1970</v>
      </c>
      <c r="AS5" s="8" t="s">
        <v>1974</v>
      </c>
      <c r="AT5" s="8" t="s">
        <v>1973</v>
      </c>
      <c r="AV5" s="8" t="s">
        <v>1900</v>
      </c>
      <c r="AW5" s="8" t="s">
        <v>1495</v>
      </c>
      <c r="AY5" s="8" t="s">
        <v>1282</v>
      </c>
      <c r="AZ5" s="8" t="s">
        <v>1320</v>
      </c>
      <c r="BB5" s="8" t="s">
        <v>2076</v>
      </c>
      <c r="BC5" s="4"/>
      <c r="BD5" s="8" t="s">
        <v>43</v>
      </c>
      <c r="BE5" s="8" t="s">
        <v>909</v>
      </c>
      <c r="BF5" s="8" t="s">
        <v>909</v>
      </c>
      <c r="BG5" s="8"/>
      <c r="BJ5" t="s">
        <v>2548</v>
      </c>
      <c r="BK5" t="s">
        <v>2764</v>
      </c>
      <c r="BL5" t="s">
        <v>2764</v>
      </c>
      <c r="BM5" t="s">
        <v>8260</v>
      </c>
      <c r="BN5" t="s">
        <v>8258</v>
      </c>
      <c r="BO5" t="s">
        <v>8273</v>
      </c>
      <c r="BP5" t="s">
        <v>8271</v>
      </c>
    </row>
    <row r="6" spans="1:68" ht="21.6">
      <c r="A6" s="7" t="s">
        <v>811</v>
      </c>
      <c r="B6" s="8" t="s">
        <v>2764</v>
      </c>
      <c r="D6" s="7" t="s">
        <v>16</v>
      </c>
      <c r="F6" s="7" t="s">
        <v>49</v>
      </c>
      <c r="G6" s="7" t="s">
        <v>50</v>
      </c>
      <c r="I6" s="7" t="s">
        <v>51</v>
      </c>
      <c r="J6" s="7" t="s">
        <v>52</v>
      </c>
      <c r="L6" s="7" t="s">
        <v>51</v>
      </c>
      <c r="M6" s="7" t="s">
        <v>52</v>
      </c>
      <c r="O6" s="7" t="s">
        <v>53</v>
      </c>
      <c r="P6" s="7" t="s">
        <v>54</v>
      </c>
      <c r="R6" s="7" t="s">
        <v>55</v>
      </c>
      <c r="S6" s="7" t="s">
        <v>56</v>
      </c>
      <c r="U6" s="72" t="s">
        <v>2697</v>
      </c>
      <c r="V6" t="s">
        <v>2708</v>
      </c>
      <c r="X6" s="119" t="s">
        <v>8263</v>
      </c>
      <c r="Y6" s="119" t="s">
        <v>8262</v>
      </c>
      <c r="AG6" s="8" t="s">
        <v>1908</v>
      </c>
      <c r="AH6" s="8" t="s">
        <v>1934</v>
      </c>
      <c r="AM6" s="8" t="s">
        <v>1266</v>
      </c>
      <c r="AN6" s="8" t="s">
        <v>1959</v>
      </c>
      <c r="AV6" s="8" t="s">
        <v>1901</v>
      </c>
      <c r="AW6" s="8" t="s">
        <v>1976</v>
      </c>
      <c r="AY6" s="8"/>
      <c r="AZ6" s="8"/>
      <c r="BB6" s="8" t="s">
        <v>2077</v>
      </c>
      <c r="BC6" s="4"/>
      <c r="BD6" s="8" t="s">
        <v>1361</v>
      </c>
      <c r="BE6" s="8" t="s">
        <v>979</v>
      </c>
      <c r="BF6" s="8" t="s">
        <v>979</v>
      </c>
      <c r="BG6" s="8"/>
      <c r="BJ6" t="s">
        <v>8250</v>
      </c>
      <c r="BK6" t="s">
        <v>2814</v>
      </c>
      <c r="BL6" t="s">
        <v>2814</v>
      </c>
      <c r="BM6" t="s">
        <v>8249</v>
      </c>
      <c r="BN6" t="s">
        <v>8247</v>
      </c>
      <c r="BO6" t="s">
        <v>8270</v>
      </c>
      <c r="BP6" t="s">
        <v>8271</v>
      </c>
    </row>
    <row r="7" spans="1:68" ht="21.6">
      <c r="A7" s="7" t="s">
        <v>909</v>
      </c>
      <c r="B7" s="7" t="s">
        <v>2813</v>
      </c>
      <c r="D7" s="7" t="s">
        <v>17</v>
      </c>
      <c r="F7" s="7" t="s">
        <v>58</v>
      </c>
      <c r="G7" s="7" t="s">
        <v>59</v>
      </c>
      <c r="I7" s="7" t="s">
        <v>60</v>
      </c>
      <c r="J7" s="7" t="s">
        <v>61</v>
      </c>
      <c r="L7" s="7" t="s">
        <v>60</v>
      </c>
      <c r="M7" s="7" t="s">
        <v>61</v>
      </c>
      <c r="O7" s="7" t="s">
        <v>20</v>
      </c>
      <c r="P7" s="7" t="s">
        <v>62</v>
      </c>
      <c r="R7" s="7" t="s">
        <v>63</v>
      </c>
      <c r="S7" s="7" t="s">
        <v>64</v>
      </c>
      <c r="U7" s="72" t="s">
        <v>140</v>
      </c>
      <c r="V7" t="s">
        <v>2709</v>
      </c>
      <c r="X7" s="119" t="s">
        <v>2547</v>
      </c>
      <c r="Y7" s="119" t="s">
        <v>8255</v>
      </c>
      <c r="AG7" s="8" t="s">
        <v>1909</v>
      </c>
      <c r="AH7" s="8" t="s">
        <v>1935</v>
      </c>
      <c r="AM7" s="8" t="s">
        <v>1263</v>
      </c>
      <c r="AN7" s="8" t="s">
        <v>1960</v>
      </c>
      <c r="AV7" s="8" t="s">
        <v>1902</v>
      </c>
      <c r="AW7" s="8" t="s">
        <v>1975</v>
      </c>
      <c r="AY7" s="8"/>
      <c r="AZ7" s="8"/>
      <c r="BB7" s="8" t="s">
        <v>2078</v>
      </c>
      <c r="BC7" s="4"/>
      <c r="BD7" s="8" t="s">
        <v>1362</v>
      </c>
      <c r="BE7" s="8" t="s">
        <v>1198</v>
      </c>
      <c r="BF7" s="8" t="s">
        <v>1198</v>
      </c>
      <c r="BG7" s="8"/>
      <c r="BJ7" t="s">
        <v>2554</v>
      </c>
      <c r="BK7" t="s">
        <v>2813</v>
      </c>
      <c r="BL7" t="s">
        <v>2813</v>
      </c>
      <c r="BM7" t="s">
        <v>8245</v>
      </c>
      <c r="BN7" t="s">
        <v>8240</v>
      </c>
      <c r="BO7" t="s">
        <v>8269</v>
      </c>
      <c r="BP7" t="s">
        <v>8271</v>
      </c>
    </row>
    <row r="8" spans="1:68" ht="21.6">
      <c r="A8" s="7" t="s">
        <v>979</v>
      </c>
      <c r="B8" s="7" t="s">
        <v>2814</v>
      </c>
      <c r="D8" s="7"/>
      <c r="F8" s="7" t="s">
        <v>65</v>
      </c>
      <c r="G8" s="7" t="s">
        <v>66</v>
      </c>
      <c r="I8" s="7" t="s">
        <v>67</v>
      </c>
      <c r="J8" s="7" t="s">
        <v>68</v>
      </c>
      <c r="L8" s="7" t="s">
        <v>67</v>
      </c>
      <c r="M8" s="7" t="s">
        <v>68</v>
      </c>
      <c r="O8" s="7" t="s">
        <v>69</v>
      </c>
      <c r="P8" s="7" t="s">
        <v>70</v>
      </c>
      <c r="R8" s="7" t="s">
        <v>71</v>
      </c>
      <c r="S8" s="7" t="s">
        <v>72</v>
      </c>
      <c r="U8" s="72" t="s">
        <v>9021</v>
      </c>
      <c r="V8" t="s">
        <v>2710</v>
      </c>
      <c r="X8" s="119" t="s">
        <v>2549</v>
      </c>
      <c r="Y8" s="119" t="s">
        <v>8253</v>
      </c>
      <c r="AG8" s="8" t="s">
        <v>140</v>
      </c>
      <c r="AH8" s="8" t="s">
        <v>1936</v>
      </c>
      <c r="AM8" s="8" t="s">
        <v>1267</v>
      </c>
      <c r="AN8" s="8" t="s">
        <v>1968</v>
      </c>
      <c r="AV8" s="8" t="s">
        <v>1258</v>
      </c>
      <c r="AW8" s="8" t="s">
        <v>1289</v>
      </c>
      <c r="AY8" s="8"/>
      <c r="AZ8" s="8"/>
      <c r="BB8" s="8" t="s">
        <v>2079</v>
      </c>
      <c r="BC8" s="4"/>
      <c r="BD8" s="8" t="s">
        <v>36</v>
      </c>
      <c r="BE8" s="8" t="s">
        <v>811</v>
      </c>
      <c r="BF8" s="8" t="s">
        <v>811</v>
      </c>
      <c r="BG8" s="8"/>
      <c r="BJ8" t="s">
        <v>8263</v>
      </c>
      <c r="BL8" t="s">
        <v>8264</v>
      </c>
      <c r="BM8" t="s">
        <v>8262</v>
      </c>
      <c r="BN8" t="s">
        <v>8261</v>
      </c>
      <c r="BP8" t="s">
        <v>8271</v>
      </c>
    </row>
    <row r="9" spans="1:68" ht="31.8">
      <c r="D9" s="7"/>
      <c r="F9" s="7" t="s">
        <v>73</v>
      </c>
      <c r="G9" s="7" t="s">
        <v>74</v>
      </c>
      <c r="I9" s="7" t="s">
        <v>75</v>
      </c>
      <c r="J9" s="7" t="s">
        <v>76</v>
      </c>
      <c r="L9" s="7" t="s">
        <v>75</v>
      </c>
      <c r="M9" s="7" t="s">
        <v>76</v>
      </c>
      <c r="O9" s="7" t="s">
        <v>77</v>
      </c>
      <c r="P9" s="7" t="s">
        <v>78</v>
      </c>
      <c r="R9" s="7" t="s">
        <v>79</v>
      </c>
      <c r="S9" s="7" t="s">
        <v>80</v>
      </c>
      <c r="U9" s="72" t="s">
        <v>2699</v>
      </c>
      <c r="V9" t="s">
        <v>2711</v>
      </c>
      <c r="X9" s="119" t="s">
        <v>8284</v>
      </c>
      <c r="Y9" s="119" t="s">
        <v>8251</v>
      </c>
      <c r="AG9" s="8" t="s">
        <v>1910</v>
      </c>
      <c r="AH9" s="8" t="s">
        <v>1937</v>
      </c>
      <c r="AM9" s="8" t="s">
        <v>34</v>
      </c>
      <c r="AN9" s="8" t="s">
        <v>1961</v>
      </c>
      <c r="BB9" s="8" t="s">
        <v>2080</v>
      </c>
      <c r="BC9" s="4"/>
      <c r="BD9" s="8" t="s">
        <v>45</v>
      </c>
      <c r="BE9" s="8" t="s">
        <v>16169</v>
      </c>
      <c r="BF9" s="8" t="s">
        <v>16169</v>
      </c>
      <c r="BG9" s="8"/>
      <c r="BJ9" t="s">
        <v>2547</v>
      </c>
      <c r="BK9" t="s">
        <v>8256</v>
      </c>
      <c r="BL9" t="s">
        <v>2765</v>
      </c>
      <c r="BM9" t="s">
        <v>8255</v>
      </c>
      <c r="BN9" t="s">
        <v>8254</v>
      </c>
      <c r="BO9" t="s">
        <v>8272</v>
      </c>
      <c r="BP9" t="s">
        <v>8271</v>
      </c>
    </row>
    <row r="10" spans="1:68" ht="21.6">
      <c r="D10" s="7"/>
      <c r="F10" s="7" t="s">
        <v>81</v>
      </c>
      <c r="G10" s="7" t="s">
        <v>82</v>
      </c>
      <c r="I10" s="7" t="s">
        <v>24</v>
      </c>
      <c r="J10" s="7" t="s">
        <v>83</v>
      </c>
      <c r="L10" s="7" t="s">
        <v>24</v>
      </c>
      <c r="M10" s="7" t="s">
        <v>83</v>
      </c>
      <c r="O10" s="7" t="s">
        <v>65</v>
      </c>
      <c r="P10" s="7" t="s">
        <v>84</v>
      </c>
      <c r="R10" s="7" t="s">
        <v>85</v>
      </c>
      <c r="S10" s="7" t="s">
        <v>86</v>
      </c>
      <c r="U10" s="72" t="s">
        <v>2370</v>
      </c>
      <c r="V10" t="s">
        <v>2712</v>
      </c>
      <c r="X10" s="119" t="s">
        <v>8285</v>
      </c>
      <c r="Y10" s="119" t="s">
        <v>8243</v>
      </c>
      <c r="AG10" s="8" t="s">
        <v>1911</v>
      </c>
      <c r="AH10" s="8" t="s">
        <v>1938</v>
      </c>
      <c r="AM10" s="8" t="s">
        <v>43</v>
      </c>
      <c r="AN10" s="8" t="s">
        <v>1967</v>
      </c>
      <c r="BB10" s="8" t="s">
        <v>2081</v>
      </c>
      <c r="BC10" s="4"/>
      <c r="BD10" s="8" t="s">
        <v>53</v>
      </c>
      <c r="BJ10" t="s">
        <v>8268</v>
      </c>
      <c r="BK10" t="s">
        <v>2814</v>
      </c>
      <c r="BL10" t="s">
        <v>2814</v>
      </c>
      <c r="BM10" t="s">
        <v>8248</v>
      </c>
      <c r="BN10" t="s">
        <v>8247</v>
      </c>
      <c r="BO10" t="s">
        <v>8270</v>
      </c>
      <c r="BP10" t="s">
        <v>8271</v>
      </c>
    </row>
    <row r="11" spans="1:68" ht="21.6">
      <c r="D11" s="7"/>
      <c r="F11" s="7" t="s">
        <v>77</v>
      </c>
      <c r="G11" s="7" t="s">
        <v>89</v>
      </c>
      <c r="I11" s="7" t="s">
        <v>90</v>
      </c>
      <c r="J11" s="7" t="s">
        <v>91</v>
      </c>
      <c r="L11" s="7" t="s">
        <v>90</v>
      </c>
      <c r="M11" s="7" t="s">
        <v>91</v>
      </c>
      <c r="O11" s="7" t="s">
        <v>73</v>
      </c>
      <c r="P11" s="7" t="s">
        <v>92</v>
      </c>
      <c r="R11" s="7" t="s">
        <v>93</v>
      </c>
      <c r="S11" s="7" t="s">
        <v>94</v>
      </c>
      <c r="U11" s="72" t="s">
        <v>2698</v>
      </c>
      <c r="V11" t="s">
        <v>2713</v>
      </c>
      <c r="X11" s="119" t="s">
        <v>8266</v>
      </c>
      <c r="Y11" s="119" t="s">
        <v>8265</v>
      </c>
      <c r="AG11" s="8" t="s">
        <v>1912</v>
      </c>
      <c r="AH11" s="8" t="s">
        <v>1939</v>
      </c>
      <c r="AM11" s="8" t="s">
        <v>1362</v>
      </c>
      <c r="AN11" s="8" t="s">
        <v>1962</v>
      </c>
      <c r="BB11" s="8" t="s">
        <v>73</v>
      </c>
      <c r="BC11" s="4"/>
      <c r="BD11" s="8" t="s">
        <v>20</v>
      </c>
      <c r="BJ11" t="s">
        <v>8267</v>
      </c>
      <c r="BK11" t="s">
        <v>2813</v>
      </c>
      <c r="BL11" t="s">
        <v>2813</v>
      </c>
      <c r="BM11" t="s">
        <v>8246</v>
      </c>
      <c r="BN11" t="s">
        <v>8240</v>
      </c>
      <c r="BO11" t="s">
        <v>8269</v>
      </c>
      <c r="BP11" t="s">
        <v>8271</v>
      </c>
    </row>
    <row r="12" spans="1:68" ht="21.6">
      <c r="D12" s="7"/>
      <c r="F12" s="7" t="s">
        <v>95</v>
      </c>
      <c r="G12" s="7" t="s">
        <v>96</v>
      </c>
      <c r="I12" s="7" t="s">
        <v>97</v>
      </c>
      <c r="J12" s="7" t="s">
        <v>98</v>
      </c>
      <c r="L12" s="7" t="s">
        <v>97</v>
      </c>
      <c r="M12" s="7" t="s">
        <v>98</v>
      </c>
      <c r="O12" s="7" t="s">
        <v>81</v>
      </c>
      <c r="P12" s="7" t="s">
        <v>99</v>
      </c>
      <c r="R12" s="7" t="s">
        <v>100</v>
      </c>
      <c r="S12" s="7" t="s">
        <v>101</v>
      </c>
      <c r="U12" s="72" t="s">
        <v>2701</v>
      </c>
      <c r="V12" t="s">
        <v>2714</v>
      </c>
      <c r="X12" s="119" t="s">
        <v>87</v>
      </c>
      <c r="Y12" s="119" t="s">
        <v>88</v>
      </c>
      <c r="AG12" s="8" t="s">
        <v>1913</v>
      </c>
      <c r="AH12" s="8" t="s">
        <v>1940</v>
      </c>
      <c r="AM12" s="8" t="s">
        <v>1361</v>
      </c>
      <c r="AN12" s="8" t="s">
        <v>1965</v>
      </c>
      <c r="BB12" s="8" t="s">
        <v>2082</v>
      </c>
      <c r="BC12" s="4"/>
      <c r="BD12" s="8" t="s">
        <v>230</v>
      </c>
      <c r="BJ12" t="s">
        <v>2553</v>
      </c>
      <c r="BK12" t="s">
        <v>8242</v>
      </c>
      <c r="BL12" t="s">
        <v>2813</v>
      </c>
      <c r="BM12" t="s">
        <v>8241</v>
      </c>
      <c r="BN12" t="s">
        <v>8240</v>
      </c>
      <c r="BO12" t="s">
        <v>8269</v>
      </c>
      <c r="BP12" t="s">
        <v>8271</v>
      </c>
    </row>
    <row r="13" spans="1:68" ht="31.8">
      <c r="D13" s="7"/>
      <c r="F13" s="7" t="s">
        <v>102</v>
      </c>
      <c r="G13" s="7" t="s">
        <v>103</v>
      </c>
      <c r="I13" s="7" t="s">
        <v>104</v>
      </c>
      <c r="J13" s="7" t="s">
        <v>105</v>
      </c>
      <c r="L13" s="7" t="s">
        <v>104</v>
      </c>
      <c r="M13" s="7" t="s">
        <v>105</v>
      </c>
      <c r="O13" s="7" t="s">
        <v>106</v>
      </c>
      <c r="P13" s="7" t="s">
        <v>107</v>
      </c>
      <c r="R13" s="7" t="s">
        <v>108</v>
      </c>
      <c r="S13" s="7" t="s">
        <v>109</v>
      </c>
      <c r="U13" s="72" t="s">
        <v>2692</v>
      </c>
      <c r="V13" t="s">
        <v>2715</v>
      </c>
      <c r="X13" s="119" t="s">
        <v>14432</v>
      </c>
      <c r="Y13" s="119" t="s">
        <v>14433</v>
      </c>
      <c r="AG13" s="8" t="s">
        <v>1914</v>
      </c>
      <c r="AH13" s="8" t="s">
        <v>1941</v>
      </c>
      <c r="AM13" s="8" t="s">
        <v>1268</v>
      </c>
      <c r="AN13" s="8" t="s">
        <v>1957</v>
      </c>
      <c r="BB13" s="8" t="s">
        <v>2083</v>
      </c>
      <c r="BC13" s="4"/>
      <c r="BD13" s="8" t="s">
        <v>580</v>
      </c>
      <c r="BJ13" t="s">
        <v>2704</v>
      </c>
      <c r="BK13" t="s">
        <v>2765</v>
      </c>
      <c r="BL13" t="s">
        <v>2765</v>
      </c>
      <c r="BM13" t="s">
        <v>8257</v>
      </c>
      <c r="BN13" t="s">
        <v>8254</v>
      </c>
      <c r="BO13" t="s">
        <v>8272</v>
      </c>
      <c r="BP13" t="s">
        <v>8271</v>
      </c>
    </row>
    <row r="14" spans="1:68" ht="21.6">
      <c r="D14" s="7"/>
      <c r="F14" s="7" t="s">
        <v>110</v>
      </c>
      <c r="G14" s="7" t="s">
        <v>111</v>
      </c>
      <c r="I14" s="7" t="s">
        <v>45</v>
      </c>
      <c r="J14" s="7" t="s">
        <v>112</v>
      </c>
      <c r="L14" s="7" t="s">
        <v>45</v>
      </c>
      <c r="M14" s="7" t="s">
        <v>112</v>
      </c>
      <c r="O14" s="7" t="s">
        <v>113</v>
      </c>
      <c r="P14" s="7" t="s">
        <v>114</v>
      </c>
      <c r="R14" s="7" t="s">
        <v>115</v>
      </c>
      <c r="S14" s="7" t="s">
        <v>116</v>
      </c>
      <c r="U14" s="72" t="s">
        <v>2696</v>
      </c>
      <c r="V14" t="s">
        <v>2726</v>
      </c>
      <c r="X14" s="119" t="s">
        <v>14434</v>
      </c>
      <c r="Y14" s="119" t="s">
        <v>14435</v>
      </c>
      <c r="AG14" s="8" t="s">
        <v>1915</v>
      </c>
      <c r="AH14" s="8" t="s">
        <v>1942</v>
      </c>
      <c r="AM14" s="8" t="s">
        <v>31</v>
      </c>
      <c r="AN14" s="8" t="s">
        <v>1966</v>
      </c>
      <c r="BB14" s="8" t="s">
        <v>2084</v>
      </c>
      <c r="BC14" s="4"/>
      <c r="BD14" s="8" t="s">
        <v>2085</v>
      </c>
      <c r="BJ14" t="s">
        <v>2549</v>
      </c>
      <c r="BK14" t="s">
        <v>2770</v>
      </c>
      <c r="BL14" t="s">
        <v>2770</v>
      </c>
      <c r="BM14" t="s">
        <v>8253</v>
      </c>
      <c r="BN14" t="s">
        <v>8252</v>
      </c>
      <c r="BO14" t="s">
        <v>8271</v>
      </c>
      <c r="BP14" t="s">
        <v>8271</v>
      </c>
    </row>
    <row r="15" spans="1:68" ht="21.6">
      <c r="D15" s="7"/>
      <c r="F15" s="7" t="s">
        <v>117</v>
      </c>
      <c r="G15" s="7" t="s">
        <v>118</v>
      </c>
      <c r="I15" s="7" t="s">
        <v>20</v>
      </c>
      <c r="J15" s="7" t="s">
        <v>119</v>
      </c>
      <c r="L15" s="7" t="s">
        <v>20</v>
      </c>
      <c r="M15" s="7" t="s">
        <v>119</v>
      </c>
      <c r="O15" s="7" t="s">
        <v>120</v>
      </c>
      <c r="P15" s="7" t="s">
        <v>121</v>
      </c>
      <c r="R15" s="7" t="s">
        <v>122</v>
      </c>
      <c r="S15" s="7" t="s">
        <v>123</v>
      </c>
      <c r="U15" s="72" t="s">
        <v>2694</v>
      </c>
      <c r="V15" t="s">
        <v>2716</v>
      </c>
      <c r="X15" s="119" t="s">
        <v>14436</v>
      </c>
      <c r="Y15" s="119" t="s">
        <v>14437</v>
      </c>
      <c r="AG15" s="8" t="s">
        <v>1916</v>
      </c>
      <c r="AH15" s="8" t="s">
        <v>1943</v>
      </c>
      <c r="AM15" s="8"/>
      <c r="BB15" s="8" t="s">
        <v>2086</v>
      </c>
      <c r="BC15" s="4"/>
      <c r="BD15" s="8" t="s">
        <v>1671</v>
      </c>
      <c r="BJ15" t="s">
        <v>2546</v>
      </c>
      <c r="BK15" t="s">
        <v>8244</v>
      </c>
      <c r="BL15" t="s">
        <v>2813</v>
      </c>
      <c r="BM15" t="s">
        <v>8243</v>
      </c>
      <c r="BN15" t="s">
        <v>8240</v>
      </c>
      <c r="BO15" t="s">
        <v>8269</v>
      </c>
      <c r="BP15" t="s">
        <v>8271</v>
      </c>
    </row>
    <row r="16" spans="1:68" ht="31.8">
      <c r="D16" s="7"/>
      <c r="F16" s="7" t="s">
        <v>124</v>
      </c>
      <c r="G16" s="7" t="s">
        <v>125</v>
      </c>
      <c r="I16" s="7" t="s">
        <v>126</v>
      </c>
      <c r="J16" s="7" t="s">
        <v>127</v>
      </c>
      <c r="L16" s="7" t="s">
        <v>126</v>
      </c>
      <c r="M16" s="7" t="s">
        <v>127</v>
      </c>
      <c r="O16" s="7" t="s">
        <v>128</v>
      </c>
      <c r="P16" s="7" t="s">
        <v>129</v>
      </c>
      <c r="R16" s="7" t="s">
        <v>130</v>
      </c>
      <c r="S16" s="7" t="s">
        <v>131</v>
      </c>
      <c r="U16" s="72" t="s">
        <v>1908</v>
      </c>
      <c r="V16" t="s">
        <v>2717</v>
      </c>
      <c r="X16" s="119" t="s">
        <v>14448</v>
      </c>
      <c r="Y16" s="119" t="s">
        <v>8248</v>
      </c>
      <c r="AG16" s="8" t="s">
        <v>1917</v>
      </c>
      <c r="AH16" s="8" t="s">
        <v>1944</v>
      </c>
      <c r="BB16" s="8" t="s">
        <v>2087</v>
      </c>
      <c r="BC16" s="4"/>
      <c r="BD16" s="8" t="s">
        <v>2088</v>
      </c>
      <c r="BJ16" t="s">
        <v>2546</v>
      </c>
      <c r="BK16" t="s">
        <v>2814</v>
      </c>
      <c r="BL16" t="s">
        <v>2814</v>
      </c>
      <c r="BM16" t="s">
        <v>8251</v>
      </c>
      <c r="BN16" t="s">
        <v>8247</v>
      </c>
      <c r="BO16" t="s">
        <v>8270</v>
      </c>
      <c r="BP16" t="s">
        <v>8271</v>
      </c>
    </row>
    <row r="17" spans="4:68" ht="21.6">
      <c r="D17" s="7"/>
      <c r="F17" s="7" t="s">
        <v>132</v>
      </c>
      <c r="G17" s="7" t="s">
        <v>133</v>
      </c>
      <c r="I17" s="7" t="s">
        <v>134</v>
      </c>
      <c r="J17" s="7" t="s">
        <v>135</v>
      </c>
      <c r="L17" s="7" t="s">
        <v>134</v>
      </c>
      <c r="M17" s="7" t="s">
        <v>135</v>
      </c>
      <c r="O17" s="7" t="s">
        <v>136</v>
      </c>
      <c r="P17" s="7" t="s">
        <v>137</v>
      </c>
      <c r="R17" s="7" t="s">
        <v>138</v>
      </c>
      <c r="S17" s="7" t="s">
        <v>139</v>
      </c>
      <c r="U17" s="72" t="s">
        <v>2693</v>
      </c>
      <c r="V17" t="s">
        <v>2718</v>
      </c>
      <c r="X17" s="148" t="s">
        <v>14457</v>
      </c>
      <c r="Y17" s="119" t="s">
        <v>14456</v>
      </c>
      <c r="AG17" s="8" t="s">
        <v>1918</v>
      </c>
      <c r="AH17" s="8" t="s">
        <v>1945</v>
      </c>
      <c r="BB17" s="8" t="s">
        <v>2089</v>
      </c>
      <c r="BC17" s="4"/>
      <c r="BD17" s="8" t="s">
        <v>1667</v>
      </c>
      <c r="BJ17" t="s">
        <v>8266</v>
      </c>
      <c r="BL17" t="s">
        <v>8264</v>
      </c>
      <c r="BM17" t="s">
        <v>8265</v>
      </c>
      <c r="BN17" t="s">
        <v>8261</v>
      </c>
      <c r="BP17" t="s">
        <v>8271</v>
      </c>
    </row>
    <row r="18" spans="4:68" ht="31.8">
      <c r="D18" s="7"/>
      <c r="F18" s="7" t="s">
        <v>141</v>
      </c>
      <c r="G18" s="7" t="s">
        <v>142</v>
      </c>
      <c r="I18" s="7" t="s">
        <v>143</v>
      </c>
      <c r="J18" s="7" t="s">
        <v>144</v>
      </c>
      <c r="L18" s="7" t="s">
        <v>143</v>
      </c>
      <c r="M18" s="7" t="s">
        <v>144</v>
      </c>
      <c r="O18" s="7" t="s">
        <v>145</v>
      </c>
      <c r="P18" s="7" t="s">
        <v>146</v>
      </c>
      <c r="R18" s="7" t="s">
        <v>147</v>
      </c>
      <c r="S18" s="7" t="s">
        <v>148</v>
      </c>
      <c r="U18" s="72" t="s">
        <v>2702</v>
      </c>
      <c r="V18" t="s">
        <v>2719</v>
      </c>
      <c r="X18" s="119"/>
      <c r="Y18" s="119"/>
      <c r="AG18" s="8" t="s">
        <v>1919</v>
      </c>
      <c r="AH18" s="8" t="s">
        <v>1946</v>
      </c>
      <c r="BB18" s="8" t="s">
        <v>2090</v>
      </c>
      <c r="BC18" s="4"/>
      <c r="BD18" s="8" t="s">
        <v>24</v>
      </c>
    </row>
    <row r="19" spans="4:68" ht="31.8">
      <c r="D19" s="7"/>
      <c r="F19" s="7" t="s">
        <v>149</v>
      </c>
      <c r="G19" s="7" t="s">
        <v>150</v>
      </c>
      <c r="I19" s="7" t="s">
        <v>32</v>
      </c>
      <c r="J19" s="7" t="s">
        <v>151</v>
      </c>
      <c r="L19" s="7" t="s">
        <v>32</v>
      </c>
      <c r="M19" s="7" t="s">
        <v>151</v>
      </c>
      <c r="O19" s="7" t="s">
        <v>152</v>
      </c>
      <c r="P19" s="7" t="s">
        <v>153</v>
      </c>
      <c r="R19" s="7" t="s">
        <v>154</v>
      </c>
      <c r="S19" s="7" t="s">
        <v>155</v>
      </c>
      <c r="U19" s="72" t="s">
        <v>9022</v>
      </c>
      <c r="V19" t="s">
        <v>2720</v>
      </c>
      <c r="AG19" s="8" t="s">
        <v>1920</v>
      </c>
      <c r="AH19" s="8" t="s">
        <v>1947</v>
      </c>
      <c r="BB19" s="8" t="s">
        <v>2091</v>
      </c>
      <c r="BC19" s="4"/>
      <c r="BD19" s="8" t="s">
        <v>69</v>
      </c>
    </row>
    <row r="20" spans="4:68" ht="21.6">
      <c r="D20" s="7"/>
      <c r="F20" s="7" t="s">
        <v>156</v>
      </c>
      <c r="G20" s="7" t="s">
        <v>157</v>
      </c>
      <c r="I20" s="7" t="s">
        <v>41</v>
      </c>
      <c r="J20" s="7" t="s">
        <v>158</v>
      </c>
      <c r="L20" s="7" t="s">
        <v>41</v>
      </c>
      <c r="M20" s="7" t="s">
        <v>158</v>
      </c>
      <c r="O20" s="7" t="s">
        <v>159</v>
      </c>
      <c r="P20" s="7" t="s">
        <v>160</v>
      </c>
      <c r="R20" s="7" t="s">
        <v>161</v>
      </c>
      <c r="S20" s="7" t="s">
        <v>162</v>
      </c>
      <c r="U20" s="72" t="s">
        <v>2545</v>
      </c>
      <c r="V20" t="s">
        <v>2721</v>
      </c>
      <c r="AG20" s="8" t="s">
        <v>1921</v>
      </c>
      <c r="AH20" s="8" t="s">
        <v>1948</v>
      </c>
      <c r="BB20" s="8" t="s">
        <v>2092</v>
      </c>
      <c r="BC20" s="4"/>
      <c r="BD20" s="8" t="s">
        <v>2093</v>
      </c>
    </row>
    <row r="21" spans="4:68" ht="21.6">
      <c r="D21" s="7"/>
      <c r="F21" s="7" t="s">
        <v>163</v>
      </c>
      <c r="G21" s="7" t="s">
        <v>164</v>
      </c>
      <c r="I21" s="7" t="s">
        <v>165</v>
      </c>
      <c r="J21" s="7" t="s">
        <v>166</v>
      </c>
      <c r="L21" s="7" t="s">
        <v>165</v>
      </c>
      <c r="M21" s="7" t="s">
        <v>166</v>
      </c>
      <c r="O21" s="7" t="s">
        <v>167</v>
      </c>
      <c r="P21" s="7" t="s">
        <v>168</v>
      </c>
      <c r="R21" s="7" t="s">
        <v>169</v>
      </c>
      <c r="S21" s="7" t="s">
        <v>170</v>
      </c>
      <c r="U21" s="72" t="s">
        <v>2695</v>
      </c>
      <c r="V21" t="s">
        <v>2722</v>
      </c>
      <c r="AG21" s="8" t="s">
        <v>1922</v>
      </c>
      <c r="AH21" s="8" t="s">
        <v>1949</v>
      </c>
      <c r="BB21" s="8" t="s">
        <v>2094</v>
      </c>
      <c r="BC21" s="4"/>
      <c r="BD21" s="8" t="s">
        <v>2095</v>
      </c>
    </row>
    <row r="22" spans="4:68" ht="31.8">
      <c r="D22" s="7"/>
      <c r="F22" s="7" t="s">
        <v>171</v>
      </c>
      <c r="G22" s="7" t="s">
        <v>172</v>
      </c>
      <c r="I22" s="7" t="s">
        <v>49</v>
      </c>
      <c r="J22" s="7" t="s">
        <v>173</v>
      </c>
      <c r="L22" s="7" t="s">
        <v>49</v>
      </c>
      <c r="M22" s="7" t="s">
        <v>173</v>
      </c>
      <c r="O22" s="7" t="s">
        <v>174</v>
      </c>
      <c r="P22" s="7" t="s">
        <v>175</v>
      </c>
      <c r="R22" s="7" t="s">
        <v>176</v>
      </c>
      <c r="S22" s="7" t="s">
        <v>177</v>
      </c>
      <c r="U22" s="72" t="s">
        <v>2700</v>
      </c>
      <c r="V22" t="s">
        <v>2723</v>
      </c>
      <c r="AG22" s="8" t="s">
        <v>1923</v>
      </c>
      <c r="AH22" s="8" t="s">
        <v>1950</v>
      </c>
      <c r="BB22" s="8" t="s">
        <v>2096</v>
      </c>
      <c r="BC22" s="4"/>
      <c r="BD22" s="8" t="s">
        <v>1600</v>
      </c>
    </row>
    <row r="23" spans="4:68" ht="31.8">
      <c r="D23" s="7"/>
      <c r="F23" s="7" t="s">
        <v>178</v>
      </c>
      <c r="G23" s="7" t="s">
        <v>179</v>
      </c>
      <c r="I23" s="7" t="s">
        <v>77</v>
      </c>
      <c r="J23" s="7" t="s">
        <v>180</v>
      </c>
      <c r="L23" s="7" t="s">
        <v>77</v>
      </c>
      <c r="M23" s="7" t="s">
        <v>180</v>
      </c>
      <c r="O23" s="7" t="s">
        <v>181</v>
      </c>
      <c r="P23" s="7" t="s">
        <v>182</v>
      </c>
      <c r="R23" s="7" t="s">
        <v>183</v>
      </c>
      <c r="S23" s="7" t="s">
        <v>184</v>
      </c>
      <c r="U23" s="72" t="s">
        <v>9023</v>
      </c>
      <c r="V23" t="s">
        <v>2724</v>
      </c>
      <c r="AG23" s="8" t="s">
        <v>1924</v>
      </c>
      <c r="AH23" s="8" t="s">
        <v>1951</v>
      </c>
      <c r="BB23" s="8" t="s">
        <v>2097</v>
      </c>
      <c r="BC23" s="4"/>
      <c r="BD23" s="8" t="s">
        <v>2098</v>
      </c>
    </row>
    <row r="24" spans="4:68" ht="31.8">
      <c r="D24" s="7"/>
      <c r="F24" s="7" t="s">
        <v>185</v>
      </c>
      <c r="G24" s="7" t="s">
        <v>186</v>
      </c>
      <c r="I24" s="7" t="s">
        <v>65</v>
      </c>
      <c r="J24" s="7" t="s">
        <v>187</v>
      </c>
      <c r="L24" s="7" t="s">
        <v>65</v>
      </c>
      <c r="M24" s="7" t="s">
        <v>187</v>
      </c>
      <c r="O24" s="7" t="s">
        <v>188</v>
      </c>
      <c r="P24" s="7" t="s">
        <v>189</v>
      </c>
      <c r="R24" s="7" t="s">
        <v>190</v>
      </c>
      <c r="S24" s="7" t="s">
        <v>191</v>
      </c>
      <c r="U24" s="72" t="s">
        <v>9024</v>
      </c>
      <c r="V24" t="s">
        <v>2725</v>
      </c>
      <c r="AG24" s="8" t="s">
        <v>1925</v>
      </c>
      <c r="AH24" s="8" t="s">
        <v>1952</v>
      </c>
      <c r="BB24" s="8" t="s">
        <v>2099</v>
      </c>
      <c r="BC24" s="4"/>
      <c r="BD24" s="8" t="s">
        <v>2100</v>
      </c>
    </row>
    <row r="25" spans="4:68" ht="31.8">
      <c r="D25" s="7"/>
      <c r="F25" s="7" t="s">
        <v>194</v>
      </c>
      <c r="G25" s="7" t="s">
        <v>195</v>
      </c>
      <c r="I25" s="7" t="s">
        <v>81</v>
      </c>
      <c r="J25" s="7" t="s">
        <v>196</v>
      </c>
      <c r="L25" s="7" t="s">
        <v>81</v>
      </c>
      <c r="M25" s="7" t="s">
        <v>196</v>
      </c>
      <c r="O25" s="7" t="s">
        <v>197</v>
      </c>
      <c r="P25" s="7" t="s">
        <v>198</v>
      </c>
      <c r="R25" s="7" t="s">
        <v>199</v>
      </c>
      <c r="S25" s="7" t="s">
        <v>200</v>
      </c>
      <c r="U25" s="72" t="s">
        <v>8238</v>
      </c>
      <c r="V25" t="s">
        <v>8239</v>
      </c>
      <c r="AG25" s="8" t="s">
        <v>1926</v>
      </c>
      <c r="AH25" s="8" t="s">
        <v>1953</v>
      </c>
      <c r="BB25" s="8" t="s">
        <v>2101</v>
      </c>
      <c r="BC25" s="4"/>
      <c r="BD25" s="8" t="s">
        <v>2102</v>
      </c>
    </row>
    <row r="26" spans="4:68" ht="21.6">
      <c r="D26" s="7"/>
      <c r="F26" s="7" t="s">
        <v>201</v>
      </c>
      <c r="G26" s="7" t="s">
        <v>202</v>
      </c>
      <c r="I26" s="7" t="s">
        <v>203</v>
      </c>
      <c r="J26" s="7" t="s">
        <v>204</v>
      </c>
      <c r="L26" s="7" t="s">
        <v>203</v>
      </c>
      <c r="M26" s="7" t="s">
        <v>204</v>
      </c>
      <c r="O26" s="7" t="s">
        <v>205</v>
      </c>
      <c r="P26" s="7" t="s">
        <v>206</v>
      </c>
      <c r="R26" s="7" t="s">
        <v>207</v>
      </c>
      <c r="S26" s="7" t="s">
        <v>208</v>
      </c>
      <c r="U26" s="72" t="s">
        <v>9025</v>
      </c>
      <c r="V26" t="s">
        <v>9026</v>
      </c>
      <c r="AG26" s="8" t="s">
        <v>1927</v>
      </c>
      <c r="AH26" s="8" t="s">
        <v>1954</v>
      </c>
      <c r="BB26" s="8" t="s">
        <v>2103</v>
      </c>
      <c r="BC26" s="4"/>
      <c r="BD26" s="8" t="s">
        <v>2104</v>
      </c>
    </row>
    <row r="27" spans="4:68" ht="21.6">
      <c r="D27" s="7"/>
      <c r="F27" s="7" t="s">
        <v>145</v>
      </c>
      <c r="G27" s="7" t="s">
        <v>209</v>
      </c>
      <c r="I27" s="7" t="s">
        <v>73</v>
      </c>
      <c r="J27" s="7" t="s">
        <v>210</v>
      </c>
      <c r="L27" s="7" t="s">
        <v>73</v>
      </c>
      <c r="M27" s="7" t="s">
        <v>210</v>
      </c>
      <c r="O27" s="7" t="s">
        <v>211</v>
      </c>
      <c r="P27" s="7" t="s">
        <v>212</v>
      </c>
      <c r="R27" s="7" t="s">
        <v>213</v>
      </c>
      <c r="S27" s="7" t="s">
        <v>214</v>
      </c>
      <c r="U27" s="72" t="s">
        <v>14430</v>
      </c>
      <c r="V27" t="s">
        <v>14431</v>
      </c>
      <c r="AG27" s="7" t="s">
        <v>1979</v>
      </c>
      <c r="AH27" s="8" t="s">
        <v>1978</v>
      </c>
      <c r="BB27" s="8" t="s">
        <v>2105</v>
      </c>
      <c r="BC27" s="4"/>
      <c r="BD27" s="8" t="s">
        <v>1602</v>
      </c>
    </row>
    <row r="28" spans="4:68" ht="21.6">
      <c r="D28" s="7"/>
      <c r="F28" s="7" t="s">
        <v>152</v>
      </c>
      <c r="G28" s="7" t="s">
        <v>215</v>
      </c>
      <c r="I28" s="7" t="s">
        <v>58</v>
      </c>
      <c r="J28" s="7" t="s">
        <v>216</v>
      </c>
      <c r="L28" s="7" t="s">
        <v>58</v>
      </c>
      <c r="M28" s="7" t="s">
        <v>216</v>
      </c>
      <c r="O28" s="7" t="s">
        <v>217</v>
      </c>
      <c r="P28" s="7" t="s">
        <v>218</v>
      </c>
      <c r="R28" s="7" t="s">
        <v>219</v>
      </c>
      <c r="S28" s="7" t="s">
        <v>220</v>
      </c>
      <c r="U28" s="72" t="s">
        <v>14438</v>
      </c>
      <c r="V28" t="s">
        <v>14439</v>
      </c>
      <c r="AG28" s="7"/>
      <c r="AH28" s="7"/>
      <c r="BB28" s="8" t="s">
        <v>2106</v>
      </c>
      <c r="BC28" s="4"/>
      <c r="BD28" s="8" t="s">
        <v>2107</v>
      </c>
    </row>
    <row r="29" spans="4:68" ht="21.6">
      <c r="D29" s="7"/>
      <c r="F29" s="7" t="s">
        <v>221</v>
      </c>
      <c r="G29" s="7" t="s">
        <v>222</v>
      </c>
      <c r="I29" s="7" t="s">
        <v>223</v>
      </c>
      <c r="J29" s="7" t="s">
        <v>224</v>
      </c>
      <c r="L29" s="7" t="s">
        <v>223</v>
      </c>
      <c r="M29" s="7" t="s">
        <v>224</v>
      </c>
      <c r="O29" s="7" t="s">
        <v>225</v>
      </c>
      <c r="P29" s="7" t="s">
        <v>226</v>
      </c>
      <c r="R29" s="7" t="s">
        <v>227</v>
      </c>
      <c r="S29" s="7" t="s">
        <v>228</v>
      </c>
      <c r="U29" s="7"/>
      <c r="AG29" s="7"/>
      <c r="AH29" s="7"/>
      <c r="BB29" s="8" t="s">
        <v>2108</v>
      </c>
      <c r="BC29" s="4"/>
      <c r="BD29" s="8" t="s">
        <v>2109</v>
      </c>
    </row>
    <row r="30" spans="4:68" ht="21.6">
      <c r="D30" s="7"/>
      <c r="F30" s="7" t="s">
        <v>167</v>
      </c>
      <c r="G30" s="7" t="s">
        <v>229</v>
      </c>
      <c r="I30" s="7" t="s">
        <v>230</v>
      </c>
      <c r="J30" s="7" t="s">
        <v>231</v>
      </c>
      <c r="L30" s="7" t="s">
        <v>230</v>
      </c>
      <c r="M30" s="7" t="s">
        <v>231</v>
      </c>
      <c r="O30" s="7" t="s">
        <v>232</v>
      </c>
      <c r="P30" s="7" t="s">
        <v>233</v>
      </c>
      <c r="R30" s="7" t="s">
        <v>234</v>
      </c>
      <c r="S30" s="7" t="s">
        <v>235</v>
      </c>
      <c r="U30" s="7"/>
      <c r="AG30" s="7"/>
      <c r="AH30" s="7"/>
      <c r="BB30" s="8" t="s">
        <v>2110</v>
      </c>
      <c r="BC30" s="4"/>
    </row>
    <row r="31" spans="4:68">
      <c r="D31" s="7"/>
      <c r="F31" s="7" t="s">
        <v>106</v>
      </c>
      <c r="G31" s="7" t="s">
        <v>236</v>
      </c>
      <c r="I31" s="7" t="s">
        <v>106</v>
      </c>
      <c r="J31" s="7" t="s">
        <v>237</v>
      </c>
      <c r="L31" s="7" t="s">
        <v>106</v>
      </c>
      <c r="M31" s="7" t="s">
        <v>237</v>
      </c>
      <c r="O31" s="7" t="s">
        <v>238</v>
      </c>
      <c r="P31" s="7" t="s">
        <v>239</v>
      </c>
      <c r="R31" s="7" t="s">
        <v>240</v>
      </c>
      <c r="S31" s="7" t="s">
        <v>241</v>
      </c>
      <c r="U31" s="7"/>
      <c r="AG31" s="7"/>
      <c r="AH31" s="7"/>
      <c r="BB31" s="8" t="s">
        <v>2111</v>
      </c>
      <c r="BC31" s="4"/>
    </row>
    <row r="32" spans="4:68">
      <c r="D32" s="7"/>
      <c r="F32" s="7" t="s">
        <v>113</v>
      </c>
      <c r="G32" s="7" t="s">
        <v>242</v>
      </c>
      <c r="I32" s="7" t="s">
        <v>113</v>
      </c>
      <c r="J32" s="7" t="s">
        <v>243</v>
      </c>
      <c r="L32" s="7" t="s">
        <v>113</v>
      </c>
      <c r="M32" s="7" t="s">
        <v>243</v>
      </c>
      <c r="O32" s="7" t="s">
        <v>244</v>
      </c>
      <c r="P32" s="7" t="s">
        <v>245</v>
      </c>
      <c r="R32" s="7" t="s">
        <v>246</v>
      </c>
      <c r="S32" s="7" t="s">
        <v>247</v>
      </c>
      <c r="U32" s="7"/>
      <c r="AG32" s="7"/>
      <c r="AH32" s="7"/>
      <c r="BB32" s="8" t="s">
        <v>2112</v>
      </c>
      <c r="BC32" s="4"/>
    </row>
    <row r="33" spans="4:55">
      <c r="D33" s="7"/>
      <c r="F33" s="7" t="s">
        <v>120</v>
      </c>
      <c r="G33" s="7" t="s">
        <v>248</v>
      </c>
      <c r="I33" s="7" t="s">
        <v>120</v>
      </c>
      <c r="J33" s="7" t="s">
        <v>249</v>
      </c>
      <c r="L33" s="7" t="s">
        <v>120</v>
      </c>
      <c r="M33" s="7" t="s">
        <v>249</v>
      </c>
      <c r="O33" s="7" t="s">
        <v>250</v>
      </c>
      <c r="P33" s="7" t="s">
        <v>251</v>
      </c>
      <c r="R33" s="7" t="s">
        <v>252</v>
      </c>
      <c r="S33" s="7" t="s">
        <v>253</v>
      </c>
      <c r="U33" s="7"/>
      <c r="AG33" s="7"/>
      <c r="AH33" s="7"/>
      <c r="BB33" s="8" t="s">
        <v>2113</v>
      </c>
      <c r="BC33" s="4"/>
    </row>
    <row r="34" spans="4:55" ht="21.6">
      <c r="D34" s="7"/>
      <c r="F34" s="7" t="s">
        <v>254</v>
      </c>
      <c r="G34" s="7" t="s">
        <v>255</v>
      </c>
      <c r="I34" s="7" t="s">
        <v>128</v>
      </c>
      <c r="J34" s="7" t="s">
        <v>256</v>
      </c>
      <c r="L34" s="7" t="s">
        <v>128</v>
      </c>
      <c r="M34" s="7" t="s">
        <v>256</v>
      </c>
      <c r="O34" s="7" t="s">
        <v>257</v>
      </c>
      <c r="P34" s="7" t="s">
        <v>258</v>
      </c>
      <c r="R34" s="7" t="s">
        <v>259</v>
      </c>
      <c r="S34" s="7" t="s">
        <v>260</v>
      </c>
      <c r="U34" s="7"/>
      <c r="BB34" s="8" t="s">
        <v>2114</v>
      </c>
      <c r="BC34" s="4"/>
    </row>
    <row r="35" spans="4:55" ht="21.6">
      <c r="D35" s="7"/>
      <c r="F35" s="7" t="s">
        <v>128</v>
      </c>
      <c r="G35" s="7" t="s">
        <v>261</v>
      </c>
      <c r="I35" s="7" t="s">
        <v>254</v>
      </c>
      <c r="J35" s="7" t="s">
        <v>262</v>
      </c>
      <c r="L35" s="7" t="s">
        <v>254</v>
      </c>
      <c r="M35" s="7" t="s">
        <v>262</v>
      </c>
      <c r="O35" s="7" t="s">
        <v>263</v>
      </c>
      <c r="P35" s="7" t="s">
        <v>264</v>
      </c>
      <c r="R35" s="7" t="s">
        <v>265</v>
      </c>
      <c r="S35" s="7" t="s">
        <v>266</v>
      </c>
      <c r="U35" s="7"/>
      <c r="BB35" s="8" t="s">
        <v>2115</v>
      </c>
      <c r="BC35" s="4"/>
    </row>
    <row r="36" spans="4:55" ht="21.6">
      <c r="D36" s="7"/>
      <c r="I36" s="7" t="s">
        <v>145</v>
      </c>
      <c r="J36" s="7" t="s">
        <v>267</v>
      </c>
      <c r="L36" s="7" t="s">
        <v>145</v>
      </c>
      <c r="M36" s="7" t="s">
        <v>267</v>
      </c>
      <c r="O36" s="7" t="s">
        <v>268</v>
      </c>
      <c r="P36" s="7" t="s">
        <v>269</v>
      </c>
      <c r="R36" s="7" t="s">
        <v>270</v>
      </c>
      <c r="S36" s="7" t="s">
        <v>271</v>
      </c>
      <c r="U36" s="7"/>
      <c r="BB36" s="8" t="s">
        <v>2116</v>
      </c>
      <c r="BC36" s="4"/>
    </row>
    <row r="37" spans="4:55" ht="21.6">
      <c r="I37" s="7" t="s">
        <v>152</v>
      </c>
      <c r="J37" s="7" t="s">
        <v>272</v>
      </c>
      <c r="L37" s="7" t="s">
        <v>152</v>
      </c>
      <c r="M37" s="7" t="s">
        <v>272</v>
      </c>
      <c r="O37" s="7" t="s">
        <v>273</v>
      </c>
      <c r="P37" s="7" t="s">
        <v>274</v>
      </c>
      <c r="R37" s="7" t="s">
        <v>275</v>
      </c>
      <c r="S37" s="7" t="s">
        <v>276</v>
      </c>
      <c r="U37" s="7"/>
      <c r="BB37" s="8" t="s">
        <v>2117</v>
      </c>
      <c r="BC37" s="4"/>
    </row>
    <row r="38" spans="4:55" ht="21.6">
      <c r="I38" s="7" t="s">
        <v>221</v>
      </c>
      <c r="J38" s="7" t="s">
        <v>277</v>
      </c>
      <c r="L38" s="7" t="s">
        <v>221</v>
      </c>
      <c r="M38" s="7" t="s">
        <v>277</v>
      </c>
      <c r="O38" s="7" t="s">
        <v>278</v>
      </c>
      <c r="P38" s="7" t="s">
        <v>279</v>
      </c>
      <c r="R38" s="7" t="s">
        <v>280</v>
      </c>
      <c r="S38" s="7" t="s">
        <v>281</v>
      </c>
      <c r="U38" s="7"/>
      <c r="BB38" s="8" t="s">
        <v>2118</v>
      </c>
      <c r="BC38" s="4"/>
    </row>
    <row r="39" spans="4:55" ht="31.8">
      <c r="I39" s="7" t="s">
        <v>167</v>
      </c>
      <c r="J39" s="7" t="s">
        <v>282</v>
      </c>
      <c r="L39" s="7" t="s">
        <v>167</v>
      </c>
      <c r="M39" s="7" t="s">
        <v>282</v>
      </c>
      <c r="O39" s="7" t="s">
        <v>283</v>
      </c>
      <c r="P39" s="7" t="s">
        <v>284</v>
      </c>
      <c r="R39" s="7" t="s">
        <v>285</v>
      </c>
      <c r="S39" s="7" t="s">
        <v>286</v>
      </c>
      <c r="U39" s="7"/>
      <c r="BB39" s="8" t="s">
        <v>2119</v>
      </c>
      <c r="BC39" s="4"/>
    </row>
    <row r="40" spans="4:55" ht="21.6">
      <c r="I40" s="7" t="s">
        <v>287</v>
      </c>
      <c r="J40" s="7" t="s">
        <v>288</v>
      </c>
      <c r="L40" s="7" t="s">
        <v>287</v>
      </c>
      <c r="M40" s="7" t="s">
        <v>288</v>
      </c>
      <c r="O40" s="7" t="s">
        <v>289</v>
      </c>
      <c r="P40" s="7" t="s">
        <v>290</v>
      </c>
      <c r="R40" s="7" t="s">
        <v>291</v>
      </c>
      <c r="S40" s="7" t="s">
        <v>292</v>
      </c>
      <c r="U40" s="7"/>
      <c r="BB40" s="8" t="s">
        <v>2120</v>
      </c>
      <c r="BC40" s="4"/>
    </row>
    <row r="41" spans="4:55" ht="21.6">
      <c r="I41" s="7" t="s">
        <v>293</v>
      </c>
      <c r="J41" s="7" t="s">
        <v>294</v>
      </c>
      <c r="L41" s="7" t="s">
        <v>293</v>
      </c>
      <c r="M41" s="7" t="s">
        <v>294</v>
      </c>
      <c r="O41" s="7" t="s">
        <v>295</v>
      </c>
      <c r="P41" s="7" t="s">
        <v>296</v>
      </c>
      <c r="R41" s="7" t="s">
        <v>297</v>
      </c>
      <c r="S41" s="7" t="s">
        <v>298</v>
      </c>
      <c r="U41" s="7"/>
      <c r="BB41" s="8" t="s">
        <v>2121</v>
      </c>
      <c r="BC41" s="4"/>
    </row>
    <row r="42" spans="4:55" ht="31.8">
      <c r="I42" s="7" t="s">
        <v>299</v>
      </c>
      <c r="J42" s="7" t="s">
        <v>300</v>
      </c>
      <c r="L42" s="7" t="s">
        <v>299</v>
      </c>
      <c r="M42" s="7" t="s">
        <v>300</v>
      </c>
      <c r="O42" s="7" t="s">
        <v>301</v>
      </c>
      <c r="P42" s="7" t="s">
        <v>302</v>
      </c>
      <c r="R42" s="7" t="s">
        <v>303</v>
      </c>
      <c r="S42" s="7" t="s">
        <v>304</v>
      </c>
      <c r="U42" s="7"/>
      <c r="BB42" s="8" t="s">
        <v>2122</v>
      </c>
      <c r="BC42" s="4"/>
    </row>
    <row r="43" spans="4:55">
      <c r="I43" s="7" t="s">
        <v>305</v>
      </c>
      <c r="J43" s="7" t="s">
        <v>306</v>
      </c>
      <c r="L43" s="7" t="s">
        <v>305</v>
      </c>
      <c r="M43" s="7" t="s">
        <v>306</v>
      </c>
      <c r="O43" s="7" t="s">
        <v>307</v>
      </c>
      <c r="P43" s="7" t="s">
        <v>308</v>
      </c>
      <c r="R43" s="7" t="s">
        <v>309</v>
      </c>
      <c r="S43" s="7" t="s">
        <v>310</v>
      </c>
      <c r="U43" s="7"/>
      <c r="BB43" s="8" t="s">
        <v>2123</v>
      </c>
      <c r="BC43" s="4"/>
    </row>
    <row r="44" spans="4:55">
      <c r="I44" s="7" t="s">
        <v>311</v>
      </c>
      <c r="J44" s="7" t="s">
        <v>312</v>
      </c>
      <c r="L44" s="7" t="s">
        <v>311</v>
      </c>
      <c r="M44" s="7" t="s">
        <v>312</v>
      </c>
      <c r="O44" s="7" t="s">
        <v>313</v>
      </c>
      <c r="P44" s="7" t="s">
        <v>314</v>
      </c>
      <c r="R44" s="7" t="s">
        <v>315</v>
      </c>
      <c r="S44" s="7" t="s">
        <v>316</v>
      </c>
      <c r="U44" s="7"/>
      <c r="BB44" s="8" t="s">
        <v>2124</v>
      </c>
      <c r="BC44" s="4"/>
    </row>
    <row r="45" spans="4:55">
      <c r="I45" s="7" t="s">
        <v>317</v>
      </c>
      <c r="J45" s="7" t="s">
        <v>318</v>
      </c>
      <c r="L45" s="7" t="s">
        <v>317</v>
      </c>
      <c r="M45" s="7" t="s">
        <v>318</v>
      </c>
      <c r="O45" s="7" t="s">
        <v>319</v>
      </c>
      <c r="P45" s="7" t="s">
        <v>320</v>
      </c>
      <c r="R45" s="7" t="s">
        <v>321</v>
      </c>
      <c r="S45" s="7" t="s">
        <v>322</v>
      </c>
      <c r="U45" s="7"/>
      <c r="BB45" s="8" t="s">
        <v>2125</v>
      </c>
      <c r="BC45" s="4"/>
    </row>
    <row r="46" spans="4:55">
      <c r="I46" s="7" t="s">
        <v>323</v>
      </c>
      <c r="J46" s="7" t="s">
        <v>324</v>
      </c>
      <c r="L46" s="7" t="s">
        <v>323</v>
      </c>
      <c r="M46" s="7" t="s">
        <v>324</v>
      </c>
      <c r="O46" s="7" t="s">
        <v>325</v>
      </c>
      <c r="P46" s="7" t="s">
        <v>326</v>
      </c>
      <c r="R46" s="7" t="s">
        <v>327</v>
      </c>
      <c r="S46" s="7" t="s">
        <v>328</v>
      </c>
      <c r="BB46" s="8" t="s">
        <v>2126</v>
      </c>
      <c r="BC46" s="4"/>
    </row>
    <row r="47" spans="4:55" ht="31.8">
      <c r="I47" s="7" t="s">
        <v>329</v>
      </c>
      <c r="J47" s="7" t="s">
        <v>330</v>
      </c>
      <c r="L47" s="7" t="s">
        <v>329</v>
      </c>
      <c r="M47" s="7" t="s">
        <v>330</v>
      </c>
      <c r="O47" s="7" t="s">
        <v>331</v>
      </c>
      <c r="P47" s="7" t="s">
        <v>332</v>
      </c>
      <c r="R47" s="7" t="s">
        <v>333</v>
      </c>
      <c r="S47" s="7" t="s">
        <v>334</v>
      </c>
      <c r="BB47" s="8" t="s">
        <v>2127</v>
      </c>
      <c r="BC47" s="4"/>
    </row>
    <row r="48" spans="4:55" ht="31.8">
      <c r="I48" s="7" t="s">
        <v>337</v>
      </c>
      <c r="J48" s="7" t="s">
        <v>338</v>
      </c>
      <c r="L48" s="7" t="s">
        <v>337</v>
      </c>
      <c r="M48" s="7" t="s">
        <v>338</v>
      </c>
      <c r="O48" s="7" t="s">
        <v>339</v>
      </c>
      <c r="P48" s="7" t="s">
        <v>340</v>
      </c>
      <c r="R48" s="7" t="s">
        <v>341</v>
      </c>
      <c r="S48" s="7" t="s">
        <v>342</v>
      </c>
      <c r="BB48" s="8" t="s">
        <v>2128</v>
      </c>
      <c r="BC48" s="4"/>
    </row>
    <row r="49" spans="9:55">
      <c r="I49" s="7" t="s">
        <v>343</v>
      </c>
      <c r="J49" s="7" t="s">
        <v>344</v>
      </c>
      <c r="L49" s="7" t="s">
        <v>343</v>
      </c>
      <c r="M49" s="7" t="s">
        <v>344</v>
      </c>
      <c r="O49" s="7" t="s">
        <v>345</v>
      </c>
      <c r="P49" s="7" t="s">
        <v>346</v>
      </c>
      <c r="R49" s="7" t="s">
        <v>347</v>
      </c>
      <c r="S49" s="7" t="s">
        <v>348</v>
      </c>
      <c r="BB49" s="8" t="s">
        <v>2129</v>
      </c>
      <c r="BC49" s="4"/>
    </row>
    <row r="50" spans="9:55">
      <c r="I50" s="7" t="s">
        <v>349</v>
      </c>
      <c r="J50" s="7" t="s">
        <v>350</v>
      </c>
      <c r="L50" s="7" t="s">
        <v>349</v>
      </c>
      <c r="M50" s="7" t="s">
        <v>350</v>
      </c>
      <c r="O50" s="7" t="s">
        <v>351</v>
      </c>
      <c r="P50" s="7" t="s">
        <v>352</v>
      </c>
      <c r="R50" s="7" t="s">
        <v>353</v>
      </c>
      <c r="S50" s="7" t="s">
        <v>354</v>
      </c>
      <c r="BB50" s="8" t="s">
        <v>2130</v>
      </c>
      <c r="BC50" s="4"/>
    </row>
    <row r="51" spans="9:55" ht="21.6">
      <c r="I51" s="7" t="s">
        <v>355</v>
      </c>
      <c r="J51" s="7" t="s">
        <v>356</v>
      </c>
      <c r="L51" s="7" t="s">
        <v>355</v>
      </c>
      <c r="M51" s="7" t="s">
        <v>356</v>
      </c>
      <c r="O51" s="7" t="s">
        <v>357</v>
      </c>
      <c r="P51" s="7" t="s">
        <v>358</v>
      </c>
      <c r="R51" s="7" t="s">
        <v>359</v>
      </c>
      <c r="S51" s="7" t="s">
        <v>360</v>
      </c>
      <c r="BB51" s="8" t="s">
        <v>2131</v>
      </c>
      <c r="BC51" s="4"/>
    </row>
    <row r="52" spans="9:55" ht="21.6">
      <c r="I52" s="7" t="s">
        <v>361</v>
      </c>
      <c r="J52" s="7" t="s">
        <v>362</v>
      </c>
      <c r="L52" s="7" t="s">
        <v>361</v>
      </c>
      <c r="M52" s="7" t="s">
        <v>362</v>
      </c>
      <c r="O52" s="7" t="s">
        <v>363</v>
      </c>
      <c r="P52" s="7" t="s">
        <v>364</v>
      </c>
      <c r="R52" s="7" t="s">
        <v>365</v>
      </c>
      <c r="S52" s="7" t="s">
        <v>366</v>
      </c>
      <c r="BB52" s="8" t="s">
        <v>2132</v>
      </c>
      <c r="BC52" s="4"/>
    </row>
    <row r="53" spans="9:55" ht="21.6">
      <c r="I53" s="7" t="s">
        <v>367</v>
      </c>
      <c r="J53" s="7" t="s">
        <v>368</v>
      </c>
      <c r="L53" s="7" t="s">
        <v>367</v>
      </c>
      <c r="M53" s="7" t="s">
        <v>368</v>
      </c>
      <c r="O53" s="7" t="s">
        <v>369</v>
      </c>
      <c r="P53" s="7" t="s">
        <v>370</v>
      </c>
      <c r="R53" s="7" t="s">
        <v>371</v>
      </c>
      <c r="S53" s="7" t="s">
        <v>372</v>
      </c>
      <c r="BB53" s="8" t="s">
        <v>2133</v>
      </c>
      <c r="BC53" s="4"/>
    </row>
    <row r="54" spans="9:55" ht="21.6">
      <c r="I54" s="7" t="s">
        <v>373</v>
      </c>
      <c r="J54" s="7" t="s">
        <v>374</v>
      </c>
      <c r="L54" s="7" t="s">
        <v>373</v>
      </c>
      <c r="M54" s="7" t="s">
        <v>374</v>
      </c>
      <c r="O54" s="7" t="s">
        <v>375</v>
      </c>
      <c r="P54" s="7" t="s">
        <v>376</v>
      </c>
      <c r="R54" s="7" t="s">
        <v>377</v>
      </c>
      <c r="S54" s="7" t="s">
        <v>378</v>
      </c>
      <c r="BB54" s="8" t="s">
        <v>2134</v>
      </c>
      <c r="BC54" s="4"/>
    </row>
    <row r="55" spans="9:55" ht="31.8">
      <c r="I55" s="7" t="s">
        <v>379</v>
      </c>
      <c r="J55" s="7" t="s">
        <v>380</v>
      </c>
      <c r="L55" s="7" t="s">
        <v>379</v>
      </c>
      <c r="M55" s="7" t="s">
        <v>380</v>
      </c>
      <c r="O55" s="7" t="s">
        <v>381</v>
      </c>
      <c r="P55" s="7" t="s">
        <v>382</v>
      </c>
      <c r="R55" s="7" t="s">
        <v>383</v>
      </c>
      <c r="S55" s="7" t="s">
        <v>384</v>
      </c>
      <c r="BB55" s="8" t="s">
        <v>2135</v>
      </c>
      <c r="BC55" s="4"/>
    </row>
    <row r="56" spans="9:55">
      <c r="I56" s="7" t="s">
        <v>385</v>
      </c>
      <c r="J56" s="7" t="s">
        <v>386</v>
      </c>
      <c r="L56" s="7" t="s">
        <v>385</v>
      </c>
      <c r="M56" s="7" t="s">
        <v>386</v>
      </c>
      <c r="O56" s="7" t="s">
        <v>387</v>
      </c>
      <c r="P56" s="7" t="s">
        <v>388</v>
      </c>
      <c r="R56" s="7" t="s">
        <v>389</v>
      </c>
      <c r="S56" s="7" t="s">
        <v>390</v>
      </c>
      <c r="BB56" s="8" t="s">
        <v>2136</v>
      </c>
      <c r="BC56" s="4"/>
    </row>
    <row r="57" spans="9:55" ht="21.6">
      <c r="I57" s="7" t="s">
        <v>391</v>
      </c>
      <c r="J57" s="7" t="s">
        <v>392</v>
      </c>
      <c r="L57" s="7" t="s">
        <v>391</v>
      </c>
      <c r="M57" s="7" t="s">
        <v>392</v>
      </c>
      <c r="O57" s="7" t="s">
        <v>393</v>
      </c>
      <c r="P57" s="7" t="s">
        <v>394</v>
      </c>
      <c r="R57" s="7" t="s">
        <v>395</v>
      </c>
      <c r="S57" s="7" t="s">
        <v>396</v>
      </c>
      <c r="BB57" s="8" t="s">
        <v>2137</v>
      </c>
      <c r="BC57" s="4"/>
    </row>
    <row r="58" spans="9:55" ht="21.6">
      <c r="I58" s="7" t="s">
        <v>397</v>
      </c>
      <c r="J58" s="7" t="s">
        <v>398</v>
      </c>
      <c r="L58" s="7" t="s">
        <v>397</v>
      </c>
      <c r="M58" s="7" t="s">
        <v>398</v>
      </c>
      <c r="O58" s="7" t="s">
        <v>399</v>
      </c>
      <c r="P58" s="7" t="s">
        <v>400</v>
      </c>
      <c r="R58" s="7" t="s">
        <v>401</v>
      </c>
      <c r="S58" s="7" t="s">
        <v>402</v>
      </c>
      <c r="BB58" s="8" t="s">
        <v>2138</v>
      </c>
      <c r="BC58" s="4"/>
    </row>
    <row r="59" spans="9:55" ht="31.8">
      <c r="I59" s="7" t="s">
        <v>197</v>
      </c>
      <c r="J59" s="7" t="s">
        <v>403</v>
      </c>
      <c r="L59" s="7" t="s">
        <v>197</v>
      </c>
      <c r="M59" s="7" t="s">
        <v>403</v>
      </c>
      <c r="O59" s="7" t="s">
        <v>404</v>
      </c>
      <c r="P59" s="7" t="s">
        <v>405</v>
      </c>
      <c r="R59" s="7" t="s">
        <v>406</v>
      </c>
      <c r="S59" s="7" t="s">
        <v>407</v>
      </c>
      <c r="BB59" s="8" t="s">
        <v>2139</v>
      </c>
      <c r="BC59" s="4"/>
    </row>
    <row r="60" spans="9:55" ht="21.6">
      <c r="I60" s="7" t="s">
        <v>408</v>
      </c>
      <c r="J60" s="7" t="s">
        <v>409</v>
      </c>
      <c r="L60" s="7" t="s">
        <v>408</v>
      </c>
      <c r="M60" s="7" t="s">
        <v>409</v>
      </c>
      <c r="O60" s="7" t="s">
        <v>410</v>
      </c>
      <c r="P60" s="7" t="s">
        <v>411</v>
      </c>
      <c r="R60" s="7" t="s">
        <v>412</v>
      </c>
      <c r="S60" s="7" t="s">
        <v>413</v>
      </c>
      <c r="BB60" s="8" t="s">
        <v>2140</v>
      </c>
      <c r="BC60" s="4"/>
    </row>
    <row r="61" spans="9:55" ht="21.6">
      <c r="I61" s="7" t="s">
        <v>414</v>
      </c>
      <c r="J61" s="7" t="s">
        <v>415</v>
      </c>
      <c r="L61" s="7" t="s">
        <v>414</v>
      </c>
      <c r="M61" s="7" t="s">
        <v>415</v>
      </c>
      <c r="O61" s="7" t="s">
        <v>416</v>
      </c>
      <c r="P61" s="7" t="s">
        <v>417</v>
      </c>
      <c r="R61" s="7" t="s">
        <v>418</v>
      </c>
      <c r="S61" s="7" t="s">
        <v>419</v>
      </c>
      <c r="BB61" s="8" t="s">
        <v>2141</v>
      </c>
      <c r="BC61" s="4"/>
    </row>
    <row r="62" spans="9:55" ht="31.8">
      <c r="I62" s="7" t="s">
        <v>420</v>
      </c>
      <c r="J62" s="7" t="s">
        <v>421</v>
      </c>
      <c r="L62" s="7" t="s">
        <v>420</v>
      </c>
      <c r="M62" s="7" t="s">
        <v>421</v>
      </c>
      <c r="O62" s="7" t="s">
        <v>422</v>
      </c>
      <c r="P62" s="7" t="s">
        <v>423</v>
      </c>
      <c r="R62" s="7" t="s">
        <v>424</v>
      </c>
      <c r="S62" s="7" t="s">
        <v>425</v>
      </c>
      <c r="BB62" s="8" t="s">
        <v>2142</v>
      </c>
      <c r="BC62" s="4"/>
    </row>
    <row r="63" spans="9:55" ht="21.6">
      <c r="I63" s="7" t="s">
        <v>426</v>
      </c>
      <c r="J63" s="7" t="s">
        <v>427</v>
      </c>
      <c r="L63" s="7" t="s">
        <v>426</v>
      </c>
      <c r="M63" s="7" t="s">
        <v>427</v>
      </c>
      <c r="O63" s="7" t="s">
        <v>428</v>
      </c>
      <c r="P63" s="7" t="s">
        <v>429</v>
      </c>
      <c r="R63" s="7" t="s">
        <v>430</v>
      </c>
      <c r="S63" s="7" t="s">
        <v>431</v>
      </c>
      <c r="BB63" s="8" t="s">
        <v>2143</v>
      </c>
      <c r="BC63" s="4"/>
    </row>
    <row r="64" spans="9:55" ht="21.6">
      <c r="I64" s="7" t="s">
        <v>432</v>
      </c>
      <c r="J64" s="7" t="s">
        <v>433</v>
      </c>
      <c r="L64" s="7" t="s">
        <v>432</v>
      </c>
      <c r="M64" s="7" t="s">
        <v>433</v>
      </c>
      <c r="O64" s="7" t="s">
        <v>434</v>
      </c>
      <c r="P64" s="7" t="s">
        <v>435</v>
      </c>
      <c r="R64" s="7" t="s">
        <v>436</v>
      </c>
      <c r="S64" s="7" t="s">
        <v>437</v>
      </c>
      <c r="BB64" s="8" t="s">
        <v>2144</v>
      </c>
      <c r="BC64" s="4"/>
    </row>
    <row r="65" spans="9:55" ht="31.8">
      <c r="I65" s="7" t="s">
        <v>438</v>
      </c>
      <c r="J65" s="7" t="s">
        <v>439</v>
      </c>
      <c r="L65" s="7" t="s">
        <v>438</v>
      </c>
      <c r="M65" s="7" t="s">
        <v>439</v>
      </c>
      <c r="O65" s="7" t="s">
        <v>440</v>
      </c>
      <c r="P65" s="7" t="s">
        <v>441</v>
      </c>
      <c r="R65" s="7" t="s">
        <v>442</v>
      </c>
      <c r="S65" s="7" t="s">
        <v>443</v>
      </c>
      <c r="BB65" s="8" t="s">
        <v>2145</v>
      </c>
      <c r="BC65" s="4"/>
    </row>
    <row r="66" spans="9:55" ht="31.8">
      <c r="I66" s="7" t="s">
        <v>444</v>
      </c>
      <c r="J66" s="7" t="s">
        <v>445</v>
      </c>
      <c r="L66" s="7" t="s">
        <v>444</v>
      </c>
      <c r="M66" s="7" t="s">
        <v>445</v>
      </c>
      <c r="O66" s="7" t="s">
        <v>446</v>
      </c>
      <c r="P66" s="7" t="s">
        <v>447</v>
      </c>
      <c r="R66" s="7" t="s">
        <v>448</v>
      </c>
      <c r="S66" s="7" t="s">
        <v>449</v>
      </c>
      <c r="BB66" s="8" t="s">
        <v>2146</v>
      </c>
      <c r="BC66" s="4"/>
    </row>
    <row r="67" spans="9:55">
      <c r="I67" s="7" t="s">
        <v>450</v>
      </c>
      <c r="J67" s="7" t="s">
        <v>451</v>
      </c>
      <c r="L67" s="7" t="s">
        <v>450</v>
      </c>
      <c r="M67" s="7" t="s">
        <v>451</v>
      </c>
      <c r="O67" s="7" t="s">
        <v>452</v>
      </c>
      <c r="P67" s="7" t="s">
        <v>453</v>
      </c>
      <c r="R67" s="7" t="s">
        <v>454</v>
      </c>
      <c r="S67" s="7" t="s">
        <v>455</v>
      </c>
      <c r="BB67" s="8" t="s">
        <v>2147</v>
      </c>
      <c r="BC67" s="4"/>
    </row>
    <row r="68" spans="9:55">
      <c r="I68" s="7" t="s">
        <v>456</v>
      </c>
      <c r="J68" s="7" t="s">
        <v>457</v>
      </c>
      <c r="L68" s="7" t="s">
        <v>456</v>
      </c>
      <c r="M68" s="7" t="s">
        <v>457</v>
      </c>
      <c r="O68" s="7" t="s">
        <v>458</v>
      </c>
      <c r="P68" s="7" t="s">
        <v>459</v>
      </c>
      <c r="R68" s="7" t="s">
        <v>460</v>
      </c>
      <c r="S68" s="7" t="s">
        <v>461</v>
      </c>
      <c r="BB68" s="8" t="s">
        <v>2148</v>
      </c>
      <c r="BC68" s="4"/>
    </row>
    <row r="69" spans="9:55" ht="21.6">
      <c r="I69" s="7" t="s">
        <v>462</v>
      </c>
      <c r="J69" s="7" t="s">
        <v>463</v>
      </c>
      <c r="L69" s="7" t="s">
        <v>462</v>
      </c>
      <c r="M69" s="7" t="s">
        <v>463</v>
      </c>
      <c r="O69" s="7" t="s">
        <v>464</v>
      </c>
      <c r="P69" s="7" t="s">
        <v>465</v>
      </c>
      <c r="R69" s="7" t="s">
        <v>466</v>
      </c>
      <c r="S69" s="7" t="s">
        <v>467</v>
      </c>
      <c r="BB69" s="8" t="s">
        <v>2149</v>
      </c>
      <c r="BC69" s="4"/>
    </row>
    <row r="70" spans="9:55" ht="21.6">
      <c r="I70" s="7" t="s">
        <v>468</v>
      </c>
      <c r="J70" s="7" t="s">
        <v>469</v>
      </c>
      <c r="L70" s="7" t="s">
        <v>468</v>
      </c>
      <c r="M70" s="7" t="s">
        <v>469</v>
      </c>
      <c r="O70" s="7" t="s">
        <v>470</v>
      </c>
      <c r="P70" s="7" t="s">
        <v>471</v>
      </c>
      <c r="R70" s="7" t="s">
        <v>472</v>
      </c>
      <c r="S70" s="7" t="s">
        <v>473</v>
      </c>
      <c r="BB70" s="8" t="s">
        <v>2150</v>
      </c>
      <c r="BC70" s="4"/>
    </row>
    <row r="71" spans="9:55" ht="31.8">
      <c r="I71" s="7" t="s">
        <v>474</v>
      </c>
      <c r="J71" s="7" t="s">
        <v>475</v>
      </c>
      <c r="L71" s="7" t="s">
        <v>474</v>
      </c>
      <c r="M71" s="7" t="s">
        <v>475</v>
      </c>
      <c r="O71" s="7" t="s">
        <v>476</v>
      </c>
      <c r="P71" s="7" t="s">
        <v>477</v>
      </c>
      <c r="R71" s="7" t="s">
        <v>478</v>
      </c>
      <c r="S71" s="7" t="s">
        <v>479</v>
      </c>
      <c r="BB71" s="8" t="s">
        <v>2151</v>
      </c>
      <c r="BC71" s="4"/>
    </row>
    <row r="72" spans="9:55">
      <c r="I72" s="7" t="s">
        <v>480</v>
      </c>
      <c r="J72" s="7" t="s">
        <v>481</v>
      </c>
      <c r="L72" s="7" t="s">
        <v>480</v>
      </c>
      <c r="M72" s="7" t="s">
        <v>481</v>
      </c>
      <c r="O72" s="7" t="s">
        <v>141</v>
      </c>
      <c r="P72" s="7" t="s">
        <v>482</v>
      </c>
      <c r="R72" s="7" t="s">
        <v>483</v>
      </c>
      <c r="S72" s="7" t="s">
        <v>484</v>
      </c>
      <c r="BB72" s="8" t="s">
        <v>2152</v>
      </c>
      <c r="BC72" s="4"/>
    </row>
    <row r="73" spans="9:55" ht="31.8">
      <c r="I73" s="7" t="s">
        <v>485</v>
      </c>
      <c r="J73" s="7" t="s">
        <v>486</v>
      </c>
      <c r="L73" s="7" t="s">
        <v>485</v>
      </c>
      <c r="M73" s="7" t="s">
        <v>486</v>
      </c>
      <c r="O73" s="7" t="s">
        <v>487</v>
      </c>
      <c r="P73" s="7" t="s">
        <v>488</v>
      </c>
      <c r="R73" s="7" t="s">
        <v>307</v>
      </c>
      <c r="S73" s="7" t="s">
        <v>489</v>
      </c>
      <c r="BB73" s="8" t="s">
        <v>2153</v>
      </c>
      <c r="BC73" s="4"/>
    </row>
    <row r="74" spans="9:55">
      <c r="I74" s="7" t="s">
        <v>490</v>
      </c>
      <c r="J74" s="7" t="s">
        <v>491</v>
      </c>
      <c r="L74" s="7" t="s">
        <v>490</v>
      </c>
      <c r="M74" s="7" t="s">
        <v>491</v>
      </c>
      <c r="O74" s="7" t="s">
        <v>492</v>
      </c>
      <c r="P74" s="7" t="s">
        <v>493</v>
      </c>
      <c r="R74" s="7" t="s">
        <v>494</v>
      </c>
      <c r="S74" s="7" t="s">
        <v>495</v>
      </c>
      <c r="BB74" s="8" t="s">
        <v>2154</v>
      </c>
      <c r="BC74" s="4"/>
    </row>
    <row r="75" spans="9:55">
      <c r="I75" s="7" t="s">
        <v>496</v>
      </c>
      <c r="J75" s="7" t="s">
        <v>497</v>
      </c>
      <c r="L75" s="7" t="s">
        <v>496</v>
      </c>
      <c r="M75" s="7" t="s">
        <v>497</v>
      </c>
      <c r="O75" s="7" t="s">
        <v>365</v>
      </c>
      <c r="P75" s="7" t="s">
        <v>498</v>
      </c>
      <c r="R75" s="7" t="s">
        <v>499</v>
      </c>
      <c r="S75" s="7" t="s">
        <v>500</v>
      </c>
      <c r="BB75" s="8" t="s">
        <v>2155</v>
      </c>
      <c r="BC75" s="4"/>
    </row>
    <row r="76" spans="9:55" ht="21.6">
      <c r="I76" s="7" t="s">
        <v>501</v>
      </c>
      <c r="J76" s="7" t="s">
        <v>502</v>
      </c>
      <c r="L76" s="7" t="s">
        <v>501</v>
      </c>
      <c r="M76" s="7" t="s">
        <v>502</v>
      </c>
      <c r="O76" s="7" t="s">
        <v>383</v>
      </c>
      <c r="P76" s="7" t="s">
        <v>503</v>
      </c>
      <c r="R76" s="7" t="s">
        <v>504</v>
      </c>
      <c r="S76" s="7" t="s">
        <v>505</v>
      </c>
      <c r="BB76" s="8" t="s">
        <v>2156</v>
      </c>
      <c r="BC76" s="4"/>
    </row>
    <row r="77" spans="9:55" ht="21.6">
      <c r="I77" s="7" t="s">
        <v>506</v>
      </c>
      <c r="J77" s="7" t="s">
        <v>507</v>
      </c>
      <c r="L77" s="7" t="s">
        <v>506</v>
      </c>
      <c r="M77" s="7" t="s">
        <v>507</v>
      </c>
      <c r="O77" s="7" t="s">
        <v>395</v>
      </c>
      <c r="P77" s="7" t="s">
        <v>508</v>
      </c>
      <c r="R77" s="7" t="s">
        <v>452</v>
      </c>
      <c r="S77" s="7" t="s">
        <v>509</v>
      </c>
      <c r="BB77" s="8" t="s">
        <v>2157</v>
      </c>
      <c r="BC77" s="4"/>
    </row>
    <row r="78" spans="9:55" ht="31.8">
      <c r="I78" s="7" t="s">
        <v>510</v>
      </c>
      <c r="J78" s="7" t="s">
        <v>511</v>
      </c>
      <c r="L78" s="7" t="s">
        <v>510</v>
      </c>
      <c r="M78" s="7" t="s">
        <v>511</v>
      </c>
      <c r="O78" s="7" t="s">
        <v>359</v>
      </c>
      <c r="P78" s="7" t="s">
        <v>512</v>
      </c>
      <c r="R78" s="7" t="s">
        <v>458</v>
      </c>
      <c r="S78" s="7" t="s">
        <v>513</v>
      </c>
      <c r="BB78" s="8" t="s">
        <v>2158</v>
      </c>
      <c r="BC78" s="4"/>
    </row>
    <row r="79" spans="9:55" ht="21.6">
      <c r="I79" s="7" t="s">
        <v>181</v>
      </c>
      <c r="J79" s="7" t="s">
        <v>514</v>
      </c>
      <c r="L79" s="7" t="s">
        <v>181</v>
      </c>
      <c r="M79" s="7" t="s">
        <v>514</v>
      </c>
      <c r="O79" s="7" t="s">
        <v>515</v>
      </c>
      <c r="P79" s="7" t="s">
        <v>516</v>
      </c>
      <c r="R79" s="7" t="s">
        <v>517</v>
      </c>
      <c r="S79" s="7" t="s">
        <v>518</v>
      </c>
      <c r="BB79" s="8" t="s">
        <v>2159</v>
      </c>
      <c r="BC79" s="4"/>
    </row>
    <row r="80" spans="9:55">
      <c r="I80" s="7" t="s">
        <v>188</v>
      </c>
      <c r="J80" s="7" t="s">
        <v>519</v>
      </c>
      <c r="L80" s="7" t="s">
        <v>188</v>
      </c>
      <c r="M80" s="7" t="s">
        <v>519</v>
      </c>
      <c r="O80" s="7" t="s">
        <v>520</v>
      </c>
      <c r="P80" s="7" t="s">
        <v>521</v>
      </c>
      <c r="R80" s="7" t="s">
        <v>522</v>
      </c>
      <c r="S80" s="7" t="s">
        <v>523</v>
      </c>
      <c r="BB80" s="8" t="s">
        <v>2160</v>
      </c>
      <c r="BC80" s="4"/>
    </row>
    <row r="81" spans="9:55">
      <c r="I81" s="7" t="s">
        <v>524</v>
      </c>
      <c r="J81" s="7" t="s">
        <v>525</v>
      </c>
      <c r="L81" s="7" t="s">
        <v>524</v>
      </c>
      <c r="M81" s="7" t="s">
        <v>525</v>
      </c>
      <c r="O81" s="7" t="s">
        <v>526</v>
      </c>
      <c r="P81" s="7" t="s">
        <v>527</v>
      </c>
      <c r="R81" s="7" t="s">
        <v>528</v>
      </c>
      <c r="S81" s="7" t="s">
        <v>529</v>
      </c>
      <c r="BB81" s="8" t="s">
        <v>2161</v>
      </c>
      <c r="BC81" s="4"/>
    </row>
    <row r="82" spans="9:55">
      <c r="I82" s="7" t="s">
        <v>530</v>
      </c>
      <c r="J82" s="7" t="s">
        <v>531</v>
      </c>
      <c r="L82" s="7" t="s">
        <v>530</v>
      </c>
      <c r="M82" s="7" t="s">
        <v>531</v>
      </c>
      <c r="O82" s="7" t="s">
        <v>532</v>
      </c>
      <c r="P82" s="7" t="s">
        <v>533</v>
      </c>
      <c r="R82" s="7" t="s">
        <v>534</v>
      </c>
      <c r="S82" s="7" t="s">
        <v>535</v>
      </c>
      <c r="BB82" s="8" t="s">
        <v>2162</v>
      </c>
      <c r="BC82" s="4"/>
    </row>
    <row r="83" spans="9:55">
      <c r="I83" s="7" t="s">
        <v>536</v>
      </c>
      <c r="J83" s="7" t="s">
        <v>537</v>
      </c>
      <c r="L83" s="7" t="s">
        <v>536</v>
      </c>
      <c r="M83" s="7" t="s">
        <v>537</v>
      </c>
      <c r="O83" s="7" t="s">
        <v>333</v>
      </c>
      <c r="P83" s="7" t="s">
        <v>538</v>
      </c>
      <c r="R83" s="7" t="s">
        <v>539</v>
      </c>
      <c r="S83" s="7" t="s">
        <v>540</v>
      </c>
      <c r="BB83" s="8" t="s">
        <v>2163</v>
      </c>
      <c r="BC83" s="4"/>
    </row>
    <row r="84" spans="9:55" ht="21.6">
      <c r="I84" s="7" t="s">
        <v>541</v>
      </c>
      <c r="J84" s="7" t="s">
        <v>542</v>
      </c>
      <c r="L84" s="7" t="s">
        <v>541</v>
      </c>
      <c r="M84" s="7" t="s">
        <v>542</v>
      </c>
      <c r="O84" s="7" t="s">
        <v>543</v>
      </c>
      <c r="P84" s="7" t="s">
        <v>544</v>
      </c>
      <c r="R84" s="7" t="s">
        <v>464</v>
      </c>
      <c r="S84" s="7" t="s">
        <v>545</v>
      </c>
      <c r="BB84" s="8" t="s">
        <v>2164</v>
      </c>
      <c r="BC84" s="4"/>
    </row>
    <row r="85" spans="9:55" ht="21.6">
      <c r="I85" s="7" t="s">
        <v>546</v>
      </c>
      <c r="J85" s="7" t="s">
        <v>547</v>
      </c>
      <c r="L85" s="7" t="s">
        <v>546</v>
      </c>
      <c r="M85" s="7" t="s">
        <v>547</v>
      </c>
      <c r="O85" s="7" t="s">
        <v>548</v>
      </c>
      <c r="P85" s="7" t="s">
        <v>549</v>
      </c>
      <c r="R85" s="7" t="s">
        <v>550</v>
      </c>
      <c r="S85" s="7" t="s">
        <v>551</v>
      </c>
      <c r="BB85" s="8" t="s">
        <v>2165</v>
      </c>
      <c r="BC85" s="4"/>
    </row>
    <row r="86" spans="9:55">
      <c r="I86" s="7" t="s">
        <v>552</v>
      </c>
      <c r="J86" s="7" t="s">
        <v>553</v>
      </c>
      <c r="L86" s="7" t="s">
        <v>552</v>
      </c>
      <c r="M86" s="7" t="s">
        <v>553</v>
      </c>
      <c r="O86" s="7" t="s">
        <v>554</v>
      </c>
      <c r="P86" s="7" t="s">
        <v>555</v>
      </c>
      <c r="R86" s="7" t="s">
        <v>556</v>
      </c>
      <c r="S86" s="7" t="s">
        <v>557</v>
      </c>
      <c r="BB86" s="8" t="s">
        <v>2166</v>
      </c>
      <c r="BC86" s="4"/>
    </row>
    <row r="87" spans="9:55" ht="31.8">
      <c r="I87" s="7" t="s">
        <v>558</v>
      </c>
      <c r="J87" s="7" t="s">
        <v>559</v>
      </c>
      <c r="L87" s="7" t="s">
        <v>558</v>
      </c>
      <c r="M87" s="7" t="s">
        <v>559</v>
      </c>
      <c r="O87" s="7" t="s">
        <v>560</v>
      </c>
      <c r="P87" s="7" t="s">
        <v>561</v>
      </c>
      <c r="R87" s="7" t="s">
        <v>562</v>
      </c>
      <c r="S87" s="7" t="s">
        <v>563</v>
      </c>
      <c r="BB87" s="8" t="s">
        <v>2167</v>
      </c>
      <c r="BC87" s="4"/>
    </row>
    <row r="88" spans="9:55">
      <c r="I88" s="7" t="s">
        <v>564</v>
      </c>
      <c r="J88" s="7" t="s">
        <v>565</v>
      </c>
      <c r="L88" s="7" t="s">
        <v>564</v>
      </c>
      <c r="M88" s="7" t="s">
        <v>565</v>
      </c>
      <c r="O88" s="7" t="s">
        <v>566</v>
      </c>
      <c r="P88" s="7" t="s">
        <v>567</v>
      </c>
      <c r="R88" s="7" t="s">
        <v>568</v>
      </c>
      <c r="S88" s="7" t="s">
        <v>569</v>
      </c>
      <c r="BB88" s="8" t="s">
        <v>2168</v>
      </c>
      <c r="BC88" s="4"/>
    </row>
    <row r="89" spans="9:55" ht="21.6">
      <c r="I89" s="7" t="s">
        <v>205</v>
      </c>
      <c r="J89" s="7" t="s">
        <v>570</v>
      </c>
      <c r="L89" s="7" t="s">
        <v>205</v>
      </c>
      <c r="M89" s="7" t="s">
        <v>570</v>
      </c>
      <c r="O89" s="7" t="s">
        <v>571</v>
      </c>
      <c r="P89" s="7" t="s">
        <v>572</v>
      </c>
      <c r="R89" s="7" t="s">
        <v>573</v>
      </c>
      <c r="S89" s="7" t="s">
        <v>574</v>
      </c>
      <c r="BB89" s="8" t="s">
        <v>2169</v>
      </c>
      <c r="BC89" s="4"/>
    </row>
    <row r="90" spans="9:55">
      <c r="I90" s="7" t="s">
        <v>211</v>
      </c>
      <c r="J90" s="7" t="s">
        <v>575</v>
      </c>
      <c r="L90" s="7" t="s">
        <v>211</v>
      </c>
      <c r="M90" s="7" t="s">
        <v>575</v>
      </c>
      <c r="O90" s="7" t="s">
        <v>576</v>
      </c>
      <c r="P90" s="7" t="s">
        <v>577</v>
      </c>
      <c r="R90" s="7" t="s">
        <v>578</v>
      </c>
      <c r="S90" s="7" t="s">
        <v>579</v>
      </c>
      <c r="BB90" s="8" t="s">
        <v>2170</v>
      </c>
      <c r="BC90" s="4"/>
    </row>
    <row r="91" spans="9:55" ht="21.6">
      <c r="I91" s="7" t="s">
        <v>580</v>
      </c>
      <c r="J91" s="7" t="s">
        <v>581</v>
      </c>
      <c r="L91" s="7" t="s">
        <v>580</v>
      </c>
      <c r="M91" s="7" t="s">
        <v>581</v>
      </c>
      <c r="O91" s="7" t="s">
        <v>582</v>
      </c>
      <c r="P91" s="7" t="s">
        <v>583</v>
      </c>
      <c r="R91" s="7" t="s">
        <v>584</v>
      </c>
      <c r="S91" s="7" t="s">
        <v>585</v>
      </c>
      <c r="BB91" s="8" t="s">
        <v>2171</v>
      </c>
      <c r="BC91" s="4"/>
    </row>
    <row r="92" spans="9:55">
      <c r="I92" s="7" t="s">
        <v>586</v>
      </c>
      <c r="J92" s="7" t="s">
        <v>587</v>
      </c>
      <c r="L92" s="7" t="s">
        <v>586</v>
      </c>
      <c r="M92" s="7" t="s">
        <v>587</v>
      </c>
      <c r="O92" s="7" t="s">
        <v>588</v>
      </c>
      <c r="P92" s="7" t="s">
        <v>589</v>
      </c>
      <c r="R92" s="7" t="s">
        <v>590</v>
      </c>
      <c r="S92" s="7" t="s">
        <v>591</v>
      </c>
      <c r="BB92" s="8" t="s">
        <v>65</v>
      </c>
      <c r="BC92" s="4"/>
    </row>
    <row r="93" spans="9:55">
      <c r="I93" s="7" t="s">
        <v>592</v>
      </c>
      <c r="J93" s="7" t="s">
        <v>593</v>
      </c>
      <c r="L93" s="7" t="s">
        <v>592</v>
      </c>
      <c r="M93" s="7" t="s">
        <v>593</v>
      </c>
      <c r="O93" s="7" t="s">
        <v>2732</v>
      </c>
      <c r="P93" s="7" t="s">
        <v>2733</v>
      </c>
      <c r="R93" s="7" t="s">
        <v>594</v>
      </c>
      <c r="S93" s="7" t="s">
        <v>595</v>
      </c>
      <c r="BB93" s="8" t="s">
        <v>2172</v>
      </c>
      <c r="BC93" s="4"/>
    </row>
    <row r="94" spans="9:55">
      <c r="I94" s="7" t="s">
        <v>596</v>
      </c>
      <c r="J94" s="7" t="s">
        <v>597</v>
      </c>
      <c r="L94" s="7" t="s">
        <v>596</v>
      </c>
      <c r="M94" s="7" t="s">
        <v>597</v>
      </c>
      <c r="O94" s="7" t="s">
        <v>2734</v>
      </c>
      <c r="P94" s="7" t="s">
        <v>2735</v>
      </c>
      <c r="R94" s="7" t="s">
        <v>598</v>
      </c>
      <c r="S94" s="7" t="s">
        <v>599</v>
      </c>
      <c r="BB94" s="8" t="s">
        <v>69</v>
      </c>
      <c r="BC94" s="4"/>
    </row>
    <row r="95" spans="9:55" ht="21.6">
      <c r="I95" s="7" t="s">
        <v>600</v>
      </c>
      <c r="J95" s="7" t="s">
        <v>601</v>
      </c>
      <c r="L95" s="7" t="s">
        <v>600</v>
      </c>
      <c r="M95" s="7" t="s">
        <v>601</v>
      </c>
      <c r="O95" s="7" t="s">
        <v>2736</v>
      </c>
      <c r="P95" s="7" t="s">
        <v>2737</v>
      </c>
      <c r="R95" s="7" t="s">
        <v>602</v>
      </c>
      <c r="S95" s="7" t="s">
        <v>603</v>
      </c>
      <c r="BB95" s="8" t="s">
        <v>2173</v>
      </c>
      <c r="BC95" s="4"/>
    </row>
    <row r="96" spans="9:55" ht="31.8">
      <c r="I96" s="7" t="s">
        <v>604</v>
      </c>
      <c r="J96" s="7" t="s">
        <v>605</v>
      </c>
      <c r="L96" s="7" t="s">
        <v>604</v>
      </c>
      <c r="M96" s="7" t="s">
        <v>605</v>
      </c>
      <c r="R96" s="7" t="s">
        <v>606</v>
      </c>
      <c r="S96" s="7" t="s">
        <v>607</v>
      </c>
      <c r="BB96" s="8" t="s">
        <v>2174</v>
      </c>
      <c r="BC96" s="4"/>
    </row>
    <row r="97" spans="9:55" ht="21.6">
      <c r="I97" s="7" t="s">
        <v>608</v>
      </c>
      <c r="J97" s="7" t="s">
        <v>609</v>
      </c>
      <c r="L97" s="7" t="s">
        <v>608</v>
      </c>
      <c r="M97" s="7" t="s">
        <v>609</v>
      </c>
      <c r="R97" s="7" t="s">
        <v>610</v>
      </c>
      <c r="S97" s="7" t="s">
        <v>611</v>
      </c>
      <c r="BB97" s="8" t="s">
        <v>2175</v>
      </c>
      <c r="BC97" s="4"/>
    </row>
    <row r="98" spans="9:55">
      <c r="I98" s="7" t="s">
        <v>612</v>
      </c>
      <c r="J98" s="7" t="s">
        <v>613</v>
      </c>
      <c r="L98" s="7" t="s">
        <v>612</v>
      </c>
      <c r="M98" s="7" t="s">
        <v>613</v>
      </c>
      <c r="R98" s="7" t="s">
        <v>614</v>
      </c>
      <c r="S98" s="7" t="s">
        <v>615</v>
      </c>
      <c r="BB98" s="8" t="s">
        <v>2176</v>
      </c>
      <c r="BC98" s="4"/>
    </row>
    <row r="99" spans="9:55" ht="21.6">
      <c r="I99" s="7" t="s">
        <v>616</v>
      </c>
      <c r="J99" s="7" t="s">
        <v>617</v>
      </c>
      <c r="L99" s="7" t="s">
        <v>616</v>
      </c>
      <c r="M99" s="7" t="s">
        <v>617</v>
      </c>
      <c r="R99" s="7" t="s">
        <v>618</v>
      </c>
      <c r="S99" s="7" t="s">
        <v>619</v>
      </c>
      <c r="BB99" s="8" t="s">
        <v>2177</v>
      </c>
      <c r="BC99" s="4"/>
    </row>
    <row r="100" spans="9:55" ht="21.6">
      <c r="I100" s="7" t="s">
        <v>232</v>
      </c>
      <c r="J100" s="7" t="s">
        <v>620</v>
      </c>
      <c r="L100" s="7" t="s">
        <v>232</v>
      </c>
      <c r="M100" s="7" t="s">
        <v>620</v>
      </c>
      <c r="R100" s="7" t="s">
        <v>524</v>
      </c>
      <c r="S100" s="7" t="s">
        <v>621</v>
      </c>
      <c r="BB100" s="8" t="s">
        <v>2178</v>
      </c>
      <c r="BC100" s="4"/>
    </row>
    <row r="101" spans="9:55" ht="21.6">
      <c r="I101" s="7" t="s">
        <v>622</v>
      </c>
      <c r="J101" s="7" t="s">
        <v>623</v>
      </c>
      <c r="L101" s="7" t="s">
        <v>622</v>
      </c>
      <c r="M101" s="7" t="s">
        <v>623</v>
      </c>
      <c r="R101" s="7" t="s">
        <v>530</v>
      </c>
      <c r="S101" s="7" t="s">
        <v>624</v>
      </c>
      <c r="BB101" s="8" t="s">
        <v>2179</v>
      </c>
      <c r="BC101" s="4"/>
    </row>
    <row r="102" spans="9:55">
      <c r="I102" s="7" t="s">
        <v>625</v>
      </c>
      <c r="J102" s="7" t="s">
        <v>626</v>
      </c>
      <c r="L102" s="7" t="s">
        <v>625</v>
      </c>
      <c r="M102" s="7" t="s">
        <v>626</v>
      </c>
      <c r="R102" s="7" t="s">
        <v>536</v>
      </c>
      <c r="S102" s="7" t="s">
        <v>627</v>
      </c>
      <c r="BB102" s="8" t="s">
        <v>2180</v>
      </c>
      <c r="BC102" s="4"/>
    </row>
    <row r="103" spans="9:55" ht="21.6">
      <c r="I103" s="7" t="s">
        <v>628</v>
      </c>
      <c r="J103" s="7" t="s">
        <v>629</v>
      </c>
      <c r="L103" s="7" t="s">
        <v>628</v>
      </c>
      <c r="M103" s="7" t="s">
        <v>629</v>
      </c>
      <c r="R103" s="7" t="s">
        <v>541</v>
      </c>
      <c r="S103" s="7" t="s">
        <v>630</v>
      </c>
      <c r="BB103" s="8" t="s">
        <v>2181</v>
      </c>
      <c r="BC103" s="4"/>
    </row>
    <row r="104" spans="9:55">
      <c r="I104" s="7" t="s">
        <v>631</v>
      </c>
      <c r="J104" s="7" t="s">
        <v>632</v>
      </c>
      <c r="L104" s="7" t="s">
        <v>631</v>
      </c>
      <c r="M104" s="7" t="s">
        <v>632</v>
      </c>
      <c r="R104" s="7" t="s">
        <v>546</v>
      </c>
      <c r="S104" s="7" t="s">
        <v>633</v>
      </c>
      <c r="BB104" s="8" t="s">
        <v>2182</v>
      </c>
      <c r="BC104" s="4"/>
    </row>
    <row r="105" spans="9:55">
      <c r="I105" s="7" t="s">
        <v>634</v>
      </c>
      <c r="J105" s="7" t="s">
        <v>635</v>
      </c>
      <c r="L105" s="7" t="s">
        <v>634</v>
      </c>
      <c r="M105" s="7" t="s">
        <v>635</v>
      </c>
      <c r="R105" s="7" t="s">
        <v>552</v>
      </c>
      <c r="S105" s="7" t="s">
        <v>636</v>
      </c>
      <c r="BB105" s="8" t="s">
        <v>2183</v>
      </c>
      <c r="BC105" s="4"/>
    </row>
    <row r="106" spans="9:55">
      <c r="I106" s="7" t="s">
        <v>238</v>
      </c>
      <c r="J106" s="7" t="s">
        <v>637</v>
      </c>
      <c r="L106" s="7" t="s">
        <v>238</v>
      </c>
      <c r="M106" s="7" t="s">
        <v>637</v>
      </c>
      <c r="R106" s="7" t="s">
        <v>638</v>
      </c>
      <c r="S106" s="7" t="s">
        <v>639</v>
      </c>
      <c r="BB106" s="8" t="s">
        <v>2184</v>
      </c>
      <c r="BC106" s="4"/>
    </row>
    <row r="107" spans="9:55" ht="21.6">
      <c r="I107" s="7" t="s">
        <v>640</v>
      </c>
      <c r="J107" s="7" t="s">
        <v>641</v>
      </c>
      <c r="L107" s="7" t="s">
        <v>640</v>
      </c>
      <c r="M107" s="7" t="s">
        <v>641</v>
      </c>
      <c r="R107" s="7" t="s">
        <v>642</v>
      </c>
      <c r="S107" s="7" t="s">
        <v>643</v>
      </c>
      <c r="BB107" s="8" t="s">
        <v>2185</v>
      </c>
      <c r="BC107" s="4"/>
    </row>
    <row r="108" spans="9:55">
      <c r="I108" s="7" t="s">
        <v>644</v>
      </c>
      <c r="J108" s="7" t="s">
        <v>645</v>
      </c>
      <c r="L108" s="7" t="s">
        <v>644</v>
      </c>
      <c r="M108" s="7" t="s">
        <v>645</v>
      </c>
      <c r="R108" s="7" t="s">
        <v>646</v>
      </c>
      <c r="S108" s="7" t="s">
        <v>647</v>
      </c>
      <c r="BB108" s="8" t="s">
        <v>77</v>
      </c>
      <c r="BC108" s="4"/>
    </row>
    <row r="109" spans="9:55">
      <c r="I109" s="7" t="s">
        <v>648</v>
      </c>
      <c r="J109" s="7" t="s">
        <v>649</v>
      </c>
      <c r="L109" s="7" t="s">
        <v>648</v>
      </c>
      <c r="M109" s="7" t="s">
        <v>649</v>
      </c>
      <c r="R109" s="7" t="s">
        <v>650</v>
      </c>
      <c r="S109" s="7" t="s">
        <v>651</v>
      </c>
    </row>
    <row r="110" spans="9:55">
      <c r="I110" s="7" t="s">
        <v>652</v>
      </c>
      <c r="J110" s="7" t="s">
        <v>653</v>
      </c>
      <c r="L110" s="7" t="s">
        <v>652</v>
      </c>
      <c r="M110" s="7" t="s">
        <v>653</v>
      </c>
      <c r="R110" s="7" t="s">
        <v>654</v>
      </c>
      <c r="S110" s="7" t="s">
        <v>655</v>
      </c>
    </row>
    <row r="111" spans="9:55">
      <c r="I111" s="7" t="s">
        <v>656</v>
      </c>
      <c r="J111" s="7" t="s">
        <v>657</v>
      </c>
      <c r="L111" s="7" t="s">
        <v>656</v>
      </c>
      <c r="M111" s="7" t="s">
        <v>657</v>
      </c>
      <c r="R111" s="7" t="s">
        <v>658</v>
      </c>
      <c r="S111" s="7" t="s">
        <v>659</v>
      </c>
    </row>
    <row r="112" spans="9:55">
      <c r="I112" s="7" t="s">
        <v>660</v>
      </c>
      <c r="J112" s="7" t="s">
        <v>661</v>
      </c>
      <c r="L112" s="7" t="s">
        <v>660</v>
      </c>
      <c r="M112" s="7" t="s">
        <v>661</v>
      </c>
      <c r="R112" s="7" t="s">
        <v>662</v>
      </c>
      <c r="S112" s="7" t="s">
        <v>663</v>
      </c>
    </row>
    <row r="113" spans="9:19">
      <c r="I113" s="7" t="s">
        <v>664</v>
      </c>
      <c r="J113" s="7" t="s">
        <v>665</v>
      </c>
      <c r="L113" s="7" t="s">
        <v>664</v>
      </c>
      <c r="M113" s="7" t="s">
        <v>665</v>
      </c>
      <c r="R113" s="7" t="s">
        <v>666</v>
      </c>
      <c r="S113" s="7" t="s">
        <v>667</v>
      </c>
    </row>
    <row r="114" spans="9:19">
      <c r="I114" s="7" t="s">
        <v>668</v>
      </c>
      <c r="J114" s="7" t="s">
        <v>669</v>
      </c>
      <c r="L114" s="7" t="s">
        <v>668</v>
      </c>
      <c r="M114" s="7" t="s">
        <v>669</v>
      </c>
      <c r="R114" s="7" t="s">
        <v>670</v>
      </c>
      <c r="S114" s="7" t="s">
        <v>671</v>
      </c>
    </row>
    <row r="115" spans="9:19">
      <c r="I115" s="7" t="s">
        <v>672</v>
      </c>
      <c r="J115" s="7" t="s">
        <v>673</v>
      </c>
      <c r="L115" s="7" t="s">
        <v>672</v>
      </c>
      <c r="M115" s="7" t="s">
        <v>673</v>
      </c>
      <c r="R115" s="7" t="s">
        <v>674</v>
      </c>
      <c r="S115" s="7" t="s">
        <v>675</v>
      </c>
    </row>
    <row r="116" spans="9:19">
      <c r="I116" s="7" t="s">
        <v>244</v>
      </c>
      <c r="J116" s="7" t="s">
        <v>676</v>
      </c>
      <c r="L116" s="7" t="s">
        <v>244</v>
      </c>
      <c r="M116" s="7" t="s">
        <v>676</v>
      </c>
      <c r="R116" s="7" t="s">
        <v>677</v>
      </c>
      <c r="S116" s="7" t="s">
        <v>678</v>
      </c>
    </row>
    <row r="117" spans="9:19">
      <c r="I117" s="7" t="s">
        <v>263</v>
      </c>
      <c r="J117" s="7" t="s">
        <v>679</v>
      </c>
      <c r="L117" s="7" t="s">
        <v>263</v>
      </c>
      <c r="M117" s="7" t="s">
        <v>679</v>
      </c>
      <c r="R117" s="7" t="s">
        <v>680</v>
      </c>
      <c r="S117" s="7" t="s">
        <v>681</v>
      </c>
    </row>
    <row r="118" spans="9:19">
      <c r="I118" s="7" t="s">
        <v>257</v>
      </c>
      <c r="J118" s="7" t="s">
        <v>682</v>
      </c>
      <c r="L118" s="7" t="s">
        <v>257</v>
      </c>
      <c r="M118" s="7" t="s">
        <v>682</v>
      </c>
      <c r="R118" s="7" t="s">
        <v>683</v>
      </c>
      <c r="S118" s="7" t="s">
        <v>684</v>
      </c>
    </row>
    <row r="119" spans="9:19">
      <c r="I119" s="7" t="s">
        <v>685</v>
      </c>
      <c r="J119" s="7" t="s">
        <v>686</v>
      </c>
      <c r="L119" s="7" t="s">
        <v>685</v>
      </c>
      <c r="M119" s="7" t="s">
        <v>686</v>
      </c>
      <c r="R119" s="7" t="s">
        <v>687</v>
      </c>
      <c r="S119" s="7" t="s">
        <v>688</v>
      </c>
    </row>
    <row r="120" spans="9:19">
      <c r="I120" s="7" t="s">
        <v>689</v>
      </c>
      <c r="J120" s="7" t="s">
        <v>690</v>
      </c>
      <c r="L120" s="7" t="s">
        <v>689</v>
      </c>
      <c r="M120" s="7" t="s">
        <v>690</v>
      </c>
      <c r="R120" s="7" t="s">
        <v>691</v>
      </c>
      <c r="S120" s="7" t="s">
        <v>692</v>
      </c>
    </row>
    <row r="121" spans="9:19">
      <c r="I121" s="7" t="s">
        <v>339</v>
      </c>
      <c r="J121" s="7" t="s">
        <v>693</v>
      </c>
      <c r="L121" s="7" t="s">
        <v>339</v>
      </c>
      <c r="M121" s="7" t="s">
        <v>693</v>
      </c>
      <c r="R121" s="7" t="s">
        <v>694</v>
      </c>
      <c r="S121" s="7" t="s">
        <v>695</v>
      </c>
    </row>
    <row r="122" spans="9:19">
      <c r="I122" s="7" t="s">
        <v>345</v>
      </c>
      <c r="J122" s="7" t="s">
        <v>696</v>
      </c>
      <c r="L122" s="7" t="s">
        <v>345</v>
      </c>
      <c r="M122" s="7" t="s">
        <v>696</v>
      </c>
      <c r="R122" s="7" t="s">
        <v>697</v>
      </c>
      <c r="S122" s="7" t="s">
        <v>698</v>
      </c>
    </row>
    <row r="123" spans="9:19">
      <c r="I123" s="7" t="s">
        <v>351</v>
      </c>
      <c r="J123" s="7" t="s">
        <v>699</v>
      </c>
      <c r="L123" s="7" t="s">
        <v>351</v>
      </c>
      <c r="M123" s="7" t="s">
        <v>699</v>
      </c>
      <c r="R123" s="7" t="s">
        <v>700</v>
      </c>
      <c r="S123" s="7" t="s">
        <v>701</v>
      </c>
    </row>
    <row r="124" spans="9:19">
      <c r="I124" s="7" t="s">
        <v>702</v>
      </c>
      <c r="J124" s="7" t="s">
        <v>703</v>
      </c>
      <c r="L124" s="7" t="s">
        <v>702</v>
      </c>
      <c r="M124" s="7" t="s">
        <v>703</v>
      </c>
      <c r="R124" s="7" t="s">
        <v>704</v>
      </c>
      <c r="S124" s="7" t="s">
        <v>705</v>
      </c>
    </row>
    <row r="125" spans="9:19">
      <c r="I125" s="7" t="s">
        <v>706</v>
      </c>
      <c r="J125" s="7" t="s">
        <v>707</v>
      </c>
      <c r="L125" s="7" t="s">
        <v>706</v>
      </c>
      <c r="M125" s="7" t="s">
        <v>707</v>
      </c>
      <c r="R125" s="7" t="s">
        <v>2738</v>
      </c>
      <c r="S125" s="7" t="s">
        <v>2739</v>
      </c>
    </row>
    <row r="126" spans="9:19">
      <c r="I126" s="7" t="s">
        <v>708</v>
      </c>
      <c r="J126" s="7" t="s">
        <v>709</v>
      </c>
      <c r="L126" s="7" t="s">
        <v>708</v>
      </c>
      <c r="M126" s="7" t="s">
        <v>709</v>
      </c>
      <c r="R126" s="7" t="s">
        <v>2740</v>
      </c>
      <c r="S126" s="7" t="s">
        <v>2741</v>
      </c>
    </row>
    <row r="127" spans="9:19">
      <c r="I127" s="7" t="s">
        <v>710</v>
      </c>
      <c r="J127" s="7" t="s">
        <v>711</v>
      </c>
      <c r="L127" s="7" t="s">
        <v>710</v>
      </c>
      <c r="M127" s="7" t="s">
        <v>711</v>
      </c>
      <c r="R127" s="7" t="s">
        <v>2742</v>
      </c>
      <c r="S127" s="7" t="s">
        <v>2743</v>
      </c>
    </row>
    <row r="128" spans="9:19">
      <c r="I128" s="7" t="s">
        <v>712</v>
      </c>
      <c r="J128" s="7" t="s">
        <v>713</v>
      </c>
      <c r="L128" s="7" t="s">
        <v>712</v>
      </c>
      <c r="M128" s="7" t="s">
        <v>713</v>
      </c>
      <c r="R128" s="7" t="s">
        <v>1635</v>
      </c>
      <c r="S128" s="7" t="s">
        <v>2744</v>
      </c>
    </row>
    <row r="129" spans="9:19">
      <c r="I129" s="7" t="s">
        <v>714</v>
      </c>
      <c r="J129" s="7" t="s">
        <v>715</v>
      </c>
      <c r="L129" s="7" t="s">
        <v>714</v>
      </c>
      <c r="M129" s="7" t="s">
        <v>715</v>
      </c>
      <c r="R129" s="7" t="s">
        <v>2745</v>
      </c>
      <c r="S129" s="7" t="s">
        <v>2746</v>
      </c>
    </row>
    <row r="130" spans="9:19">
      <c r="I130" s="7" t="s">
        <v>369</v>
      </c>
      <c r="J130" s="7" t="s">
        <v>716</v>
      </c>
      <c r="L130" s="7" t="s">
        <v>369</v>
      </c>
      <c r="M130" s="7" t="s">
        <v>716</v>
      </c>
      <c r="R130" s="7" t="s">
        <v>1770</v>
      </c>
      <c r="S130" s="7" t="s">
        <v>2747</v>
      </c>
    </row>
    <row r="131" spans="9:19">
      <c r="I131" s="7" t="s">
        <v>717</v>
      </c>
      <c r="J131" s="7" t="s">
        <v>718</v>
      </c>
      <c r="L131" s="7" t="s">
        <v>717</v>
      </c>
      <c r="M131" s="7" t="s">
        <v>718</v>
      </c>
      <c r="R131" s="7" t="s">
        <v>1790</v>
      </c>
      <c r="S131" s="7" t="s">
        <v>2748</v>
      </c>
    </row>
    <row r="132" spans="9:19">
      <c r="I132" s="7" t="s">
        <v>381</v>
      </c>
      <c r="J132" s="7" t="s">
        <v>719</v>
      </c>
      <c r="L132" s="7" t="s">
        <v>381</v>
      </c>
      <c r="M132" s="7" t="s">
        <v>719</v>
      </c>
      <c r="R132" s="7" t="s">
        <v>2749</v>
      </c>
      <c r="S132" s="7" t="s">
        <v>407</v>
      </c>
    </row>
    <row r="133" spans="9:19">
      <c r="I133" s="7" t="s">
        <v>399</v>
      </c>
      <c r="J133" s="7" t="s">
        <v>720</v>
      </c>
      <c r="L133" s="7" t="s">
        <v>399</v>
      </c>
      <c r="M133" s="7" t="s">
        <v>720</v>
      </c>
      <c r="R133" s="7" t="s">
        <v>14428</v>
      </c>
      <c r="S133" s="7" t="s">
        <v>14429</v>
      </c>
    </row>
    <row r="134" spans="9:19">
      <c r="I134" s="7" t="s">
        <v>404</v>
      </c>
      <c r="J134" s="7" t="s">
        <v>721</v>
      </c>
      <c r="L134" s="7" t="s">
        <v>404</v>
      </c>
      <c r="M134" s="7" t="s">
        <v>721</v>
      </c>
    </row>
    <row r="135" spans="9:19">
      <c r="I135" s="7" t="s">
        <v>387</v>
      </c>
      <c r="J135" s="7" t="s">
        <v>722</v>
      </c>
      <c r="L135" s="7" t="s">
        <v>387</v>
      </c>
      <c r="M135" s="7" t="s">
        <v>722</v>
      </c>
    </row>
    <row r="136" spans="9:19">
      <c r="I136" s="7" t="s">
        <v>393</v>
      </c>
      <c r="J136" s="7" t="s">
        <v>723</v>
      </c>
      <c r="L136" s="7" t="s">
        <v>393</v>
      </c>
      <c r="M136" s="7" t="s">
        <v>723</v>
      </c>
    </row>
    <row r="137" spans="9:19">
      <c r="I137" s="7" t="s">
        <v>724</v>
      </c>
      <c r="J137" s="7" t="s">
        <v>725</v>
      </c>
      <c r="L137" s="7" t="s">
        <v>724</v>
      </c>
      <c r="M137" s="7" t="s">
        <v>725</v>
      </c>
    </row>
    <row r="138" spans="9:19">
      <c r="I138" s="7" t="s">
        <v>726</v>
      </c>
      <c r="J138" s="7" t="s">
        <v>727</v>
      </c>
      <c r="L138" s="7" t="s">
        <v>726</v>
      </c>
      <c r="M138" s="7" t="s">
        <v>727</v>
      </c>
    </row>
    <row r="139" spans="9:19">
      <c r="I139" s="7" t="s">
        <v>728</v>
      </c>
      <c r="J139" s="7" t="s">
        <v>729</v>
      </c>
      <c r="L139" s="7" t="s">
        <v>728</v>
      </c>
      <c r="M139" s="7" t="s">
        <v>729</v>
      </c>
    </row>
    <row r="140" spans="9:19">
      <c r="I140" s="7" t="s">
        <v>730</v>
      </c>
      <c r="J140" s="7" t="s">
        <v>731</v>
      </c>
      <c r="L140" s="7" t="s">
        <v>730</v>
      </c>
      <c r="M140" s="7" t="s">
        <v>731</v>
      </c>
    </row>
    <row r="141" spans="9:19">
      <c r="I141" s="7" t="s">
        <v>732</v>
      </c>
      <c r="J141" s="7" t="s">
        <v>733</v>
      </c>
      <c r="L141" s="7" t="s">
        <v>732</v>
      </c>
      <c r="M141" s="7" t="s">
        <v>733</v>
      </c>
    </row>
    <row r="142" spans="9:19">
      <c r="I142" s="7" t="s">
        <v>416</v>
      </c>
      <c r="J142" s="7" t="s">
        <v>734</v>
      </c>
      <c r="L142" s="7" t="s">
        <v>416</v>
      </c>
      <c r="M142" s="7" t="s">
        <v>734</v>
      </c>
    </row>
    <row r="143" spans="9:19">
      <c r="I143" s="7" t="s">
        <v>428</v>
      </c>
      <c r="J143" s="7" t="s">
        <v>735</v>
      </c>
      <c r="L143" s="7" t="s">
        <v>428</v>
      </c>
      <c r="M143" s="7" t="s">
        <v>735</v>
      </c>
    </row>
    <row r="144" spans="9:19">
      <c r="I144" s="7" t="s">
        <v>440</v>
      </c>
      <c r="J144" s="7" t="s">
        <v>736</v>
      </c>
      <c r="L144" s="7" t="s">
        <v>440</v>
      </c>
      <c r="M144" s="7" t="s">
        <v>736</v>
      </c>
    </row>
    <row r="145" spans="9:13">
      <c r="I145" s="7" t="s">
        <v>446</v>
      </c>
      <c r="J145" s="7" t="s">
        <v>737</v>
      </c>
      <c r="L145" s="7" t="s">
        <v>446</v>
      </c>
      <c r="M145" s="7" t="s">
        <v>737</v>
      </c>
    </row>
    <row r="146" spans="9:13">
      <c r="I146" s="7" t="s">
        <v>738</v>
      </c>
      <c r="J146" s="7" t="s">
        <v>739</v>
      </c>
      <c r="L146" s="7" t="s">
        <v>738</v>
      </c>
      <c r="M146" s="7" t="s">
        <v>739</v>
      </c>
    </row>
    <row r="147" spans="9:13">
      <c r="I147" s="7" t="s">
        <v>458</v>
      </c>
      <c r="J147" s="7" t="s">
        <v>740</v>
      </c>
      <c r="L147" s="7" t="s">
        <v>458</v>
      </c>
      <c r="M147" s="7" t="s">
        <v>740</v>
      </c>
    </row>
    <row r="148" spans="9:13">
      <c r="I148" s="7" t="s">
        <v>464</v>
      </c>
      <c r="J148" s="7" t="s">
        <v>741</v>
      </c>
      <c r="L148" s="7" t="s">
        <v>464</v>
      </c>
      <c r="M148" s="7" t="s">
        <v>741</v>
      </c>
    </row>
    <row r="149" spans="9:13">
      <c r="I149" s="7" t="s">
        <v>742</v>
      </c>
      <c r="J149" s="7" t="s">
        <v>743</v>
      </c>
      <c r="L149" s="7" t="s">
        <v>742</v>
      </c>
      <c r="M149" s="7" t="s">
        <v>743</v>
      </c>
    </row>
    <row r="150" spans="9:13">
      <c r="I150" s="7" t="s">
        <v>744</v>
      </c>
      <c r="J150" s="7" t="s">
        <v>745</v>
      </c>
      <c r="L150" s="7" t="s">
        <v>744</v>
      </c>
      <c r="M150" s="7" t="s">
        <v>745</v>
      </c>
    </row>
    <row r="151" spans="9:13">
      <c r="I151" s="7" t="s">
        <v>746</v>
      </c>
      <c r="J151" s="7" t="s">
        <v>747</v>
      </c>
      <c r="L151" s="7" t="s">
        <v>746</v>
      </c>
      <c r="M151" s="7" t="s">
        <v>747</v>
      </c>
    </row>
    <row r="152" spans="9:13">
      <c r="I152" s="7" t="s">
        <v>325</v>
      </c>
      <c r="J152" s="7" t="s">
        <v>748</v>
      </c>
      <c r="L152" s="7" t="s">
        <v>325</v>
      </c>
      <c r="M152" s="7" t="s">
        <v>748</v>
      </c>
    </row>
    <row r="153" spans="9:13">
      <c r="I153" s="7" t="s">
        <v>646</v>
      </c>
      <c r="J153" s="7" t="s">
        <v>1441</v>
      </c>
      <c r="L153" s="7" t="s">
        <v>646</v>
      </c>
      <c r="M153" s="7" t="s">
        <v>1441</v>
      </c>
    </row>
    <row r="154" spans="9:13">
      <c r="I154" s="7" t="s">
        <v>487</v>
      </c>
      <c r="J154" s="7" t="s">
        <v>751</v>
      </c>
      <c r="L154" s="7" t="s">
        <v>487</v>
      </c>
      <c r="M154" s="7" t="s">
        <v>751</v>
      </c>
    </row>
    <row r="155" spans="9:13">
      <c r="I155" s="7" t="s">
        <v>677</v>
      </c>
      <c r="J155" s="7" t="s">
        <v>752</v>
      </c>
      <c r="L155" s="7" t="s">
        <v>677</v>
      </c>
      <c r="M155" s="7" t="s">
        <v>752</v>
      </c>
    </row>
    <row r="156" spans="9:13">
      <c r="I156" s="7" t="s">
        <v>680</v>
      </c>
      <c r="J156" s="7" t="s">
        <v>753</v>
      </c>
      <c r="L156" s="7" t="s">
        <v>680</v>
      </c>
      <c r="M156" s="7" t="s">
        <v>753</v>
      </c>
    </row>
    <row r="157" spans="9:13">
      <c r="I157" s="7" t="s">
        <v>683</v>
      </c>
      <c r="J157" s="7" t="s">
        <v>754</v>
      </c>
      <c r="L157" s="7" t="s">
        <v>683</v>
      </c>
      <c r="M157" s="7" t="s">
        <v>754</v>
      </c>
    </row>
    <row r="158" spans="9:13">
      <c r="I158" s="7" t="s">
        <v>687</v>
      </c>
      <c r="J158" s="7" t="s">
        <v>755</v>
      </c>
      <c r="L158" s="7" t="s">
        <v>687</v>
      </c>
      <c r="M158" s="7" t="s">
        <v>755</v>
      </c>
    </row>
    <row r="159" spans="9:13">
      <c r="I159" s="7" t="s">
        <v>756</v>
      </c>
      <c r="J159" s="7" t="s">
        <v>757</v>
      </c>
      <c r="L159" s="7" t="s">
        <v>756</v>
      </c>
      <c r="M159" s="7" t="s">
        <v>757</v>
      </c>
    </row>
    <row r="160" spans="9:13">
      <c r="I160" s="7" t="s">
        <v>758</v>
      </c>
      <c r="J160" s="7" t="s">
        <v>759</v>
      </c>
      <c r="L160" s="7" t="s">
        <v>758</v>
      </c>
      <c r="M160" s="7" t="s">
        <v>759</v>
      </c>
    </row>
    <row r="161" spans="9:13">
      <c r="I161" s="7" t="s">
        <v>760</v>
      </c>
      <c r="J161" s="7" t="s">
        <v>761</v>
      </c>
      <c r="L161" s="7" t="s">
        <v>760</v>
      </c>
      <c r="M161" s="7" t="s">
        <v>761</v>
      </c>
    </row>
    <row r="162" spans="9:13">
      <c r="I162" s="7" t="s">
        <v>762</v>
      </c>
      <c r="J162" s="7" t="s">
        <v>763</v>
      </c>
      <c r="L162" s="7" t="s">
        <v>762</v>
      </c>
      <c r="M162" s="7" t="s">
        <v>763</v>
      </c>
    </row>
    <row r="163" spans="9:13">
      <c r="I163" s="7" t="s">
        <v>764</v>
      </c>
      <c r="J163" s="7" t="s">
        <v>765</v>
      </c>
      <c r="L163" s="7" t="s">
        <v>764</v>
      </c>
      <c r="M163" s="7" t="s">
        <v>765</v>
      </c>
    </row>
    <row r="164" spans="9:13">
      <c r="I164" s="7" t="s">
        <v>766</v>
      </c>
      <c r="J164" s="7" t="s">
        <v>767</v>
      </c>
      <c r="L164" s="7" t="s">
        <v>766</v>
      </c>
      <c r="M164" s="7" t="s">
        <v>767</v>
      </c>
    </row>
    <row r="165" spans="9:13">
      <c r="I165" s="7" t="s">
        <v>365</v>
      </c>
      <c r="J165" s="7" t="s">
        <v>768</v>
      </c>
      <c r="L165" s="7" t="s">
        <v>365</v>
      </c>
      <c r="M165" s="7" t="s">
        <v>768</v>
      </c>
    </row>
    <row r="166" spans="9:13">
      <c r="I166" s="7" t="s">
        <v>371</v>
      </c>
      <c r="J166" s="7" t="s">
        <v>769</v>
      </c>
      <c r="L166" s="7" t="s">
        <v>371</v>
      </c>
      <c r="M166" s="7" t="s">
        <v>769</v>
      </c>
    </row>
    <row r="167" spans="9:13">
      <c r="I167" s="7" t="s">
        <v>389</v>
      </c>
      <c r="J167" s="7" t="s">
        <v>770</v>
      </c>
      <c r="L167" s="7" t="s">
        <v>389</v>
      </c>
      <c r="M167" s="7" t="s">
        <v>770</v>
      </c>
    </row>
    <row r="168" spans="9:13">
      <c r="I168" s="7" t="s">
        <v>377</v>
      </c>
      <c r="J168" s="7" t="s">
        <v>771</v>
      </c>
      <c r="L168" s="7" t="s">
        <v>377</v>
      </c>
      <c r="M168" s="7" t="s">
        <v>771</v>
      </c>
    </row>
    <row r="169" spans="9:13">
      <c r="I169" s="7" t="s">
        <v>383</v>
      </c>
      <c r="J169" s="7" t="s">
        <v>772</v>
      </c>
      <c r="L169" s="7" t="s">
        <v>383</v>
      </c>
      <c r="M169" s="7" t="s">
        <v>772</v>
      </c>
    </row>
    <row r="170" spans="9:13">
      <c r="I170" s="7" t="s">
        <v>395</v>
      </c>
      <c r="J170" s="7" t="s">
        <v>773</v>
      </c>
      <c r="L170" s="7" t="s">
        <v>395</v>
      </c>
      <c r="M170" s="7" t="s">
        <v>773</v>
      </c>
    </row>
    <row r="171" spans="9:13">
      <c r="I171" s="7" t="s">
        <v>359</v>
      </c>
      <c r="J171" s="7" t="s">
        <v>774</v>
      </c>
      <c r="L171" s="7" t="s">
        <v>359</v>
      </c>
      <c r="M171" s="7" t="s">
        <v>774</v>
      </c>
    </row>
    <row r="172" spans="9:13">
      <c r="I172" s="7" t="s">
        <v>515</v>
      </c>
      <c r="J172" s="7" t="s">
        <v>775</v>
      </c>
      <c r="L172" s="7" t="s">
        <v>515</v>
      </c>
      <c r="M172" s="7" t="s">
        <v>775</v>
      </c>
    </row>
    <row r="173" spans="9:13">
      <c r="I173" s="7" t="s">
        <v>776</v>
      </c>
      <c r="J173" s="7" t="s">
        <v>777</v>
      </c>
      <c r="L173" s="7" t="s">
        <v>776</v>
      </c>
      <c r="M173" s="7" t="s">
        <v>777</v>
      </c>
    </row>
    <row r="174" spans="9:13">
      <c r="I174" s="7" t="s">
        <v>778</v>
      </c>
      <c r="J174" s="7" t="s">
        <v>779</v>
      </c>
      <c r="L174" s="7" t="s">
        <v>778</v>
      </c>
      <c r="M174" s="7" t="s">
        <v>779</v>
      </c>
    </row>
    <row r="175" spans="9:13">
      <c r="I175" s="7" t="s">
        <v>780</v>
      </c>
      <c r="J175" s="7" t="s">
        <v>781</v>
      </c>
      <c r="L175" s="7" t="s">
        <v>780</v>
      </c>
      <c r="M175" s="7" t="s">
        <v>781</v>
      </c>
    </row>
    <row r="176" spans="9:13">
      <c r="I176" s="7" t="s">
        <v>782</v>
      </c>
      <c r="J176" s="7" t="s">
        <v>783</v>
      </c>
      <c r="L176" s="7" t="s">
        <v>782</v>
      </c>
      <c r="M176" s="7" t="s">
        <v>783</v>
      </c>
    </row>
    <row r="177" spans="9:13">
      <c r="I177" s="7" t="s">
        <v>784</v>
      </c>
      <c r="J177" s="7" t="s">
        <v>785</v>
      </c>
      <c r="L177" s="7" t="s">
        <v>784</v>
      </c>
      <c r="M177" s="7" t="s">
        <v>785</v>
      </c>
    </row>
    <row r="178" spans="9:13">
      <c r="I178" s="7" t="s">
        <v>554</v>
      </c>
      <c r="J178" s="7" t="s">
        <v>786</v>
      </c>
      <c r="L178" s="7" t="s">
        <v>554</v>
      </c>
      <c r="M178" s="7" t="s">
        <v>786</v>
      </c>
    </row>
    <row r="179" spans="9:13">
      <c r="I179" s="7" t="s">
        <v>787</v>
      </c>
      <c r="J179" s="7" t="s">
        <v>788</v>
      </c>
      <c r="L179" s="7" t="s">
        <v>787</v>
      </c>
      <c r="M179" s="7" t="s">
        <v>788</v>
      </c>
    </row>
    <row r="180" spans="9:13">
      <c r="I180" s="7" t="s">
        <v>789</v>
      </c>
      <c r="J180" s="7" t="s">
        <v>790</v>
      </c>
      <c r="L180" s="7" t="s">
        <v>789</v>
      </c>
      <c r="M180" s="7" t="s">
        <v>790</v>
      </c>
    </row>
    <row r="181" spans="9:13">
      <c r="I181" s="7" t="s">
        <v>791</v>
      </c>
      <c r="J181" s="7" t="s">
        <v>792</v>
      </c>
      <c r="L181" s="7" t="s">
        <v>791</v>
      </c>
      <c r="M181" s="7" t="s">
        <v>792</v>
      </c>
    </row>
    <row r="182" spans="9:13">
      <c r="I182" s="7" t="s">
        <v>571</v>
      </c>
      <c r="J182" s="7" t="s">
        <v>793</v>
      </c>
      <c r="L182" s="7" t="s">
        <v>571</v>
      </c>
      <c r="M182" s="7" t="s">
        <v>793</v>
      </c>
    </row>
    <row r="183" spans="9:13">
      <c r="I183" s="7" t="s">
        <v>576</v>
      </c>
      <c r="J183" s="7" t="s">
        <v>794</v>
      </c>
      <c r="L183" s="7" t="s">
        <v>576</v>
      </c>
      <c r="M183" s="7" t="s">
        <v>794</v>
      </c>
    </row>
    <row r="184" spans="9:13">
      <c r="I184" s="7" t="s">
        <v>582</v>
      </c>
      <c r="J184" s="7" t="s">
        <v>795</v>
      </c>
      <c r="L184" s="7" t="s">
        <v>582</v>
      </c>
      <c r="M184" s="7" t="s">
        <v>795</v>
      </c>
    </row>
    <row r="185" spans="9:13">
      <c r="I185" s="7" t="s">
        <v>588</v>
      </c>
      <c r="J185" s="7" t="s">
        <v>796</v>
      </c>
      <c r="L185" s="7" t="s">
        <v>588</v>
      </c>
      <c r="M185" s="7" t="s">
        <v>796</v>
      </c>
    </row>
    <row r="186" spans="9:13">
      <c r="I186" s="7" t="s">
        <v>2750</v>
      </c>
      <c r="J186" s="7" t="s">
        <v>2751</v>
      </c>
      <c r="L186" s="7" t="s">
        <v>2750</v>
      </c>
      <c r="M186" s="7" t="s">
        <v>2751</v>
      </c>
    </row>
    <row r="187" spans="9:13">
      <c r="I187" s="7" t="s">
        <v>2752</v>
      </c>
      <c r="J187" s="7" t="s">
        <v>2753</v>
      </c>
      <c r="L187" s="7" t="s">
        <v>2752</v>
      </c>
      <c r="M187" s="7" t="s">
        <v>2753</v>
      </c>
    </row>
    <row r="188" spans="9:13">
      <c r="I188" s="7" t="s">
        <v>2734</v>
      </c>
      <c r="J188" s="7" t="s">
        <v>2754</v>
      </c>
      <c r="L188" s="7" t="s">
        <v>2734</v>
      </c>
      <c r="M188" s="7" t="s">
        <v>2754</v>
      </c>
    </row>
    <row r="189" spans="9:13">
      <c r="I189" s="7" t="s">
        <v>2755</v>
      </c>
      <c r="J189" s="7" t="s">
        <v>2756</v>
      </c>
      <c r="L189" s="7" t="s">
        <v>2755</v>
      </c>
      <c r="M189" s="7" t="s">
        <v>2756</v>
      </c>
    </row>
    <row r="190" spans="9:13">
      <c r="I190" s="7" t="s">
        <v>14426</v>
      </c>
      <c r="J190" s="7" t="s">
        <v>14427</v>
      </c>
      <c r="L190" s="7"/>
      <c r="M190" s="7"/>
    </row>
    <row r="191" spans="9:13">
      <c r="I191" s="7" t="s">
        <v>16208</v>
      </c>
      <c r="J191" s="7" t="s">
        <v>16209</v>
      </c>
      <c r="L191" s="7"/>
      <c r="M191" s="7"/>
    </row>
    <row r="192" spans="9:13">
      <c r="I192" s="7"/>
      <c r="J192" s="7"/>
      <c r="L192" s="7"/>
      <c r="M192" s="7"/>
    </row>
    <row r="193" spans="9:13">
      <c r="I193" s="7"/>
      <c r="J193" s="7"/>
      <c r="L193" s="7"/>
      <c r="M193" s="7"/>
    </row>
    <row r="194" spans="9:13">
      <c r="I194" s="7"/>
      <c r="J194" s="7"/>
      <c r="L194" s="7"/>
      <c r="M194" s="7"/>
    </row>
    <row r="195" spans="9:13">
      <c r="I195" s="7"/>
      <c r="J195" s="7"/>
      <c r="L195" s="7"/>
      <c r="M195" s="7"/>
    </row>
    <row r="196" spans="9:13">
      <c r="I196" s="7"/>
      <c r="J196" s="7"/>
      <c r="L196" s="7"/>
      <c r="M196" s="7"/>
    </row>
    <row r="197" spans="9:13">
      <c r="I197" s="7"/>
      <c r="J197" s="7"/>
      <c r="L197" s="7"/>
      <c r="M197" s="7"/>
    </row>
    <row r="198" spans="9:13">
      <c r="I198" s="7"/>
      <c r="J198" s="7"/>
      <c r="L198" s="7"/>
      <c r="M198" s="7"/>
    </row>
    <row r="199" spans="9:13">
      <c r="I199" s="7"/>
      <c r="J199" s="7"/>
      <c r="L199" s="7"/>
      <c r="M199" s="7"/>
    </row>
    <row r="200" spans="9:13">
      <c r="I200" s="7"/>
      <c r="J200" s="7"/>
      <c r="L200" s="7"/>
      <c r="M200" s="7"/>
    </row>
    <row r="201" spans="9:13">
      <c r="I201" s="7"/>
      <c r="J201" s="7"/>
      <c r="L201" s="7"/>
      <c r="M201" s="7"/>
    </row>
    <row r="202" spans="9:13">
      <c r="I202" s="7"/>
      <c r="J202" s="7"/>
      <c r="L202" s="7"/>
      <c r="M202" s="7"/>
    </row>
    <row r="203" spans="9:13">
      <c r="I203" s="7"/>
      <c r="J203" s="7"/>
      <c r="L203" s="7"/>
      <c r="M203" s="7"/>
    </row>
    <row r="204" spans="9:13">
      <c r="I204" s="7"/>
      <c r="J204" s="7"/>
      <c r="L204" s="7"/>
      <c r="M204" s="7"/>
    </row>
    <row r="205" spans="9:13">
      <c r="I205" s="7"/>
      <c r="J205" s="7"/>
      <c r="L205" s="7"/>
      <c r="M205" s="7"/>
    </row>
    <row r="206" spans="9:13">
      <c r="I206" s="7"/>
      <c r="J206" s="7"/>
      <c r="L206" s="7"/>
      <c r="M206" s="7"/>
    </row>
    <row r="207" spans="9:13">
      <c r="I207" s="7"/>
      <c r="J207" s="7"/>
      <c r="L207" s="7"/>
      <c r="M207" s="7"/>
    </row>
  </sheetData>
  <sheetProtection formatCells="0" formatColumns="0" formatRows="0" deleteRows="0" autoFilter="0"/>
  <sortState xmlns:xlrd2="http://schemas.microsoft.com/office/spreadsheetml/2017/richdata2" ref="X3:Y12">
    <sortCondition ref="X3"/>
  </sortState>
  <mergeCells count="29">
    <mergeCell ref="AG2:AH2"/>
    <mergeCell ref="A2:B2"/>
    <mergeCell ref="U2:V2"/>
    <mergeCell ref="X2:Y2"/>
    <mergeCell ref="AA2:AB2"/>
    <mergeCell ref="AD2:AE2"/>
    <mergeCell ref="AG1:AH1"/>
    <mergeCell ref="A1:B1"/>
    <mergeCell ref="F1:G1"/>
    <mergeCell ref="I1:J1"/>
    <mergeCell ref="L1:M1"/>
    <mergeCell ref="O1:P1"/>
    <mergeCell ref="R1:S1"/>
    <mergeCell ref="U1:V1"/>
    <mergeCell ref="X1:Y1"/>
    <mergeCell ref="AA1:AB1"/>
    <mergeCell ref="AD1:AE1"/>
    <mergeCell ref="AJ1:AK1"/>
    <mergeCell ref="AJ2:AK2"/>
    <mergeCell ref="AM1:AN1"/>
    <mergeCell ref="AM2:AN2"/>
    <mergeCell ref="AP1:AQ1"/>
    <mergeCell ref="AP2:AQ2"/>
    <mergeCell ref="AS1:AT1"/>
    <mergeCell ref="AS2:AT2"/>
    <mergeCell ref="AV1:AW1"/>
    <mergeCell ref="AV2:AW2"/>
    <mergeCell ref="AY1:AZ1"/>
    <mergeCell ref="AY2:A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BS73"/>
  <sheetViews>
    <sheetView topLeftCell="AY24" zoomScale="70" zoomScaleNormal="70" workbookViewId="0">
      <selection activeCell="BA59" sqref="BA59"/>
    </sheetView>
  </sheetViews>
  <sheetFormatPr defaultRowHeight="14.4"/>
  <cols>
    <col min="1" max="1" width="15.5546875" bestFit="1" customWidth="1"/>
    <col min="2" max="2" width="10.88671875" bestFit="1" customWidth="1"/>
    <col min="3" max="3" width="51.109375" bestFit="1" customWidth="1"/>
    <col min="4" max="4" width="21.6640625" bestFit="1" customWidth="1"/>
    <col min="5" max="5" width="35.5546875" bestFit="1" customWidth="1"/>
    <col min="6" max="6" width="24.5546875" bestFit="1" customWidth="1"/>
    <col min="7" max="7" width="34.88671875" bestFit="1" customWidth="1"/>
    <col min="8" max="8" width="37.33203125" bestFit="1" customWidth="1"/>
    <col min="9" max="9" width="40" bestFit="1" customWidth="1"/>
    <col min="10" max="10" width="18.5546875" bestFit="1" customWidth="1"/>
    <col min="11" max="11" width="16.6640625" bestFit="1" customWidth="1"/>
    <col min="12" max="12" width="20.44140625" bestFit="1" customWidth="1"/>
    <col min="13" max="13" width="28.6640625" bestFit="1" customWidth="1"/>
    <col min="14" max="14" width="80.44140625" bestFit="1" customWidth="1"/>
    <col min="15" max="26" width="15" bestFit="1" customWidth="1"/>
    <col min="27" max="27" width="16.6640625" bestFit="1" customWidth="1"/>
    <col min="28" max="28" width="26.109375" bestFit="1" customWidth="1"/>
    <col min="29" max="29" width="24.88671875" bestFit="1" customWidth="1"/>
    <col min="30" max="30" width="29" bestFit="1" customWidth="1"/>
    <col min="31" max="31" width="13.44140625" bestFit="1" customWidth="1"/>
    <col min="32" max="32" width="9" bestFit="1" customWidth="1"/>
    <col min="33" max="56" width="20.44140625" bestFit="1" customWidth="1"/>
    <col min="57" max="68" width="18" bestFit="1" customWidth="1"/>
    <col min="69" max="69" width="19.109375" bestFit="1" customWidth="1"/>
    <col min="70" max="70" width="8.44140625" bestFit="1" customWidth="1"/>
    <col min="71" max="71" width="17.33203125" bestFit="1" customWidth="1"/>
  </cols>
  <sheetData>
    <row r="1" spans="1:71">
      <c r="A1" s="57" t="s">
        <v>0</v>
      </c>
      <c r="B1" s="57" t="s">
        <v>1</v>
      </c>
      <c r="C1" s="57" t="s">
        <v>1223</v>
      </c>
      <c r="D1" s="57" t="s">
        <v>1224</v>
      </c>
      <c r="E1" s="57" t="s">
        <v>1903</v>
      </c>
      <c r="F1" s="57" t="s">
        <v>8</v>
      </c>
      <c r="G1" s="57" t="s">
        <v>9</v>
      </c>
      <c r="H1" s="57" t="s">
        <v>2762</v>
      </c>
      <c r="I1" s="57" t="s">
        <v>1225</v>
      </c>
      <c r="J1" s="57" t="s">
        <v>1226</v>
      </c>
      <c r="K1" s="57" t="s">
        <v>1227</v>
      </c>
      <c r="L1" s="57" t="s">
        <v>1229</v>
      </c>
      <c r="M1" s="57" t="s">
        <v>1230</v>
      </c>
      <c r="N1" s="57" t="s">
        <v>1259</v>
      </c>
      <c r="O1" s="57" t="s">
        <v>16084</v>
      </c>
      <c r="P1" s="57" t="s">
        <v>16085</v>
      </c>
      <c r="Q1" s="57" t="s">
        <v>16086</v>
      </c>
      <c r="R1" s="57" t="s">
        <v>16087</v>
      </c>
      <c r="S1" s="57" t="s">
        <v>16088</v>
      </c>
      <c r="T1" s="57" t="s">
        <v>16089</v>
      </c>
      <c r="U1" s="57" t="s">
        <v>16090</v>
      </c>
      <c r="V1" s="57" t="s">
        <v>16091</v>
      </c>
      <c r="W1" s="57" t="s">
        <v>16092</v>
      </c>
      <c r="X1" s="57" t="s">
        <v>16093</v>
      </c>
      <c r="Y1" s="57" t="s">
        <v>16094</v>
      </c>
      <c r="Z1" s="57" t="s">
        <v>16095</v>
      </c>
      <c r="AA1" s="57" t="s">
        <v>10473</v>
      </c>
      <c r="AB1" s="57" t="s">
        <v>1896</v>
      </c>
      <c r="AC1" s="57" t="s">
        <v>1897</v>
      </c>
      <c r="AD1" s="57" t="s">
        <v>1285</v>
      </c>
      <c r="AE1" s="57" t="s">
        <v>1256</v>
      </c>
      <c r="AF1" s="57" t="s">
        <v>1264</v>
      </c>
      <c r="AG1" s="57" t="s">
        <v>16096</v>
      </c>
      <c r="AH1" s="57" t="s">
        <v>16097</v>
      </c>
      <c r="AI1" s="57" t="s">
        <v>16098</v>
      </c>
      <c r="AJ1" s="57" t="s">
        <v>16099</v>
      </c>
      <c r="AK1" s="57" t="s">
        <v>16100</v>
      </c>
      <c r="AL1" s="57" t="s">
        <v>16101</v>
      </c>
      <c r="AM1" s="57" t="s">
        <v>16102</v>
      </c>
      <c r="AN1" s="57" t="s">
        <v>16103</v>
      </c>
      <c r="AO1" s="57" t="s">
        <v>16104</v>
      </c>
      <c r="AP1" s="57" t="s">
        <v>16105</v>
      </c>
      <c r="AQ1" s="57" t="s">
        <v>16106</v>
      </c>
      <c r="AR1" s="57" t="s">
        <v>16107</v>
      </c>
      <c r="AS1" s="57" t="s">
        <v>16120</v>
      </c>
      <c r="AT1" s="57" t="s">
        <v>16121</v>
      </c>
      <c r="AU1" s="57" t="s">
        <v>16122</v>
      </c>
      <c r="AV1" s="57" t="s">
        <v>16123</v>
      </c>
      <c r="AW1" s="57" t="s">
        <v>16124</v>
      </c>
      <c r="AX1" s="57" t="s">
        <v>16125</v>
      </c>
      <c r="AY1" s="57" t="s">
        <v>16126</v>
      </c>
      <c r="AZ1" s="57" t="s">
        <v>16127</v>
      </c>
      <c r="BA1" s="57" t="s">
        <v>16128</v>
      </c>
      <c r="BB1" s="57" t="s">
        <v>16129</v>
      </c>
      <c r="BC1" s="57" t="s">
        <v>16130</v>
      </c>
      <c r="BD1" s="57" t="s">
        <v>16131</v>
      </c>
      <c r="BE1" s="57" t="s">
        <v>16108</v>
      </c>
      <c r="BF1" s="57" t="s">
        <v>16109</v>
      </c>
      <c r="BG1" s="57" t="s">
        <v>16110</v>
      </c>
      <c r="BH1" s="57" t="s">
        <v>16111</v>
      </c>
      <c r="BI1" s="57" t="s">
        <v>16112</v>
      </c>
      <c r="BJ1" s="57" t="s">
        <v>16113</v>
      </c>
      <c r="BK1" s="57" t="s">
        <v>16114</v>
      </c>
      <c r="BL1" s="57" t="s">
        <v>16115</v>
      </c>
      <c r="BM1" s="57" t="s">
        <v>16116</v>
      </c>
      <c r="BN1" s="57" t="s">
        <v>16117</v>
      </c>
      <c r="BO1" s="57" t="s">
        <v>16118</v>
      </c>
      <c r="BP1" s="57" t="s">
        <v>16119</v>
      </c>
      <c r="BQ1" s="57" t="s">
        <v>8855</v>
      </c>
      <c r="BR1" s="57" t="s">
        <v>16167</v>
      </c>
      <c r="BS1" t="s">
        <v>8224</v>
      </c>
    </row>
    <row r="2" spans="1:71">
      <c r="A2" s="57" t="s">
        <v>902</v>
      </c>
      <c r="B2" s="57" t="s">
        <v>14</v>
      </c>
      <c r="C2" s="57" t="s">
        <v>379</v>
      </c>
      <c r="D2" s="57" t="s">
        <v>14430</v>
      </c>
      <c r="E2" s="57" t="s">
        <v>1979</v>
      </c>
      <c r="F2" s="57" t="s">
        <v>2547</v>
      </c>
      <c r="G2" s="57" t="s">
        <v>2192</v>
      </c>
      <c r="H2" s="57" t="s">
        <v>14648</v>
      </c>
      <c r="I2" s="57" t="s">
        <v>31</v>
      </c>
      <c r="J2" s="57" t="s">
        <v>1268</v>
      </c>
      <c r="K2" s="57" t="s">
        <v>1279</v>
      </c>
      <c r="L2" s="57" t="s">
        <v>1258</v>
      </c>
      <c r="M2" s="57" t="s">
        <v>1282</v>
      </c>
      <c r="N2" s="57" t="s">
        <v>14476</v>
      </c>
      <c r="O2" s="57">
        <v>860.79</v>
      </c>
      <c r="P2" s="57">
        <v>860.79</v>
      </c>
      <c r="Q2" s="57">
        <v>0</v>
      </c>
      <c r="R2" s="57">
        <v>1721.58</v>
      </c>
      <c r="S2" s="57">
        <v>0</v>
      </c>
      <c r="T2" s="57">
        <v>1721.58</v>
      </c>
      <c r="U2" s="57">
        <v>0</v>
      </c>
      <c r="V2" s="57">
        <v>0</v>
      </c>
      <c r="W2" s="57">
        <v>0</v>
      </c>
      <c r="X2" s="57">
        <v>0</v>
      </c>
      <c r="Y2" s="57">
        <v>0</v>
      </c>
      <c r="Z2" s="57">
        <v>0</v>
      </c>
      <c r="AA2" s="57">
        <v>5164.74</v>
      </c>
      <c r="AB2" s="57" t="s">
        <v>380</v>
      </c>
      <c r="AC2" s="57" t="s">
        <v>1364</v>
      </c>
      <c r="AD2" s="57" t="s">
        <v>1387</v>
      </c>
      <c r="AE2" s="57">
        <v>90</v>
      </c>
      <c r="AF2" s="57">
        <v>0.2</v>
      </c>
      <c r="AG2" s="57">
        <v>0</v>
      </c>
      <c r="AH2" s="57">
        <v>0</v>
      </c>
      <c r="AI2" s="57">
        <v>0</v>
      </c>
      <c r="AJ2" s="57">
        <v>1032.9480000000001</v>
      </c>
      <c r="AK2" s="57">
        <v>1032.9480000000001</v>
      </c>
      <c r="AL2" s="57">
        <v>0</v>
      </c>
      <c r="AM2" s="57">
        <v>2065.8960000000002</v>
      </c>
      <c r="AN2" s="57">
        <v>0</v>
      </c>
      <c r="AO2" s="57">
        <v>2065.8960000000002</v>
      </c>
      <c r="AP2" s="57">
        <v>0</v>
      </c>
      <c r="AQ2" s="57">
        <v>0</v>
      </c>
      <c r="AR2" s="57">
        <v>0</v>
      </c>
      <c r="AS2" s="57">
        <v>0</v>
      </c>
      <c r="AT2" s="57">
        <v>0</v>
      </c>
      <c r="AU2" s="57">
        <v>0</v>
      </c>
      <c r="AV2" s="57">
        <v>0</v>
      </c>
      <c r="AW2" s="57">
        <v>0</v>
      </c>
      <c r="AX2" s="57">
        <v>0</v>
      </c>
      <c r="AY2" s="57">
        <v>0</v>
      </c>
      <c r="AZ2" s="57">
        <v>0</v>
      </c>
      <c r="BA2" s="57">
        <v>0</v>
      </c>
      <c r="BB2" s="57">
        <v>0</v>
      </c>
      <c r="BC2" s="57">
        <v>0</v>
      </c>
      <c r="BD2" s="57">
        <v>0</v>
      </c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 t="s">
        <v>8856</v>
      </c>
      <c r="BR2" s="57" t="s">
        <v>16168</v>
      </c>
      <c r="BS2">
        <f ca="1">SUM(O2:OFFSET(O2,0,'Откл_БДР факт ГК_КБ'!$B$1-1))</f>
        <v>3443.16</v>
      </c>
    </row>
    <row r="3" spans="1:71">
      <c r="A3" s="57" t="s">
        <v>902</v>
      </c>
      <c r="B3" s="57" t="s">
        <v>14</v>
      </c>
      <c r="C3" s="57" t="s">
        <v>379</v>
      </c>
      <c r="D3" s="57" t="s">
        <v>14430</v>
      </c>
      <c r="E3" s="57" t="s">
        <v>1979</v>
      </c>
      <c r="F3" s="57" t="s">
        <v>2547</v>
      </c>
      <c r="G3" s="57" t="s">
        <v>2451</v>
      </c>
      <c r="H3" s="57" t="s">
        <v>14647</v>
      </c>
      <c r="I3" s="57" t="s">
        <v>31</v>
      </c>
      <c r="J3" s="57" t="s">
        <v>1268</v>
      </c>
      <c r="K3" s="57" t="s">
        <v>1279</v>
      </c>
      <c r="L3" s="57" t="s">
        <v>1258</v>
      </c>
      <c r="M3" s="57" t="s">
        <v>1282</v>
      </c>
      <c r="N3" s="57" t="s">
        <v>16137</v>
      </c>
      <c r="O3" s="57">
        <v>98.891930000000002</v>
      </c>
      <c r="P3" s="57">
        <v>98.891930000000002</v>
      </c>
      <c r="Q3" s="57"/>
      <c r="R3" s="57">
        <v>197.78386</v>
      </c>
      <c r="S3" s="57"/>
      <c r="T3" s="57">
        <v>197.78386</v>
      </c>
      <c r="U3" s="57"/>
      <c r="V3" s="57"/>
      <c r="W3" s="57"/>
      <c r="X3" s="57">
        <v>0</v>
      </c>
      <c r="Y3" s="57">
        <v>0</v>
      </c>
      <c r="Z3" s="57">
        <v>0</v>
      </c>
      <c r="AA3" s="57">
        <v>593.35158000000001</v>
      </c>
      <c r="AB3" s="57" t="s">
        <v>380</v>
      </c>
      <c r="AC3" s="57" t="s">
        <v>1364</v>
      </c>
      <c r="AD3" s="57" t="s">
        <v>1387</v>
      </c>
      <c r="AE3" s="57">
        <v>120</v>
      </c>
      <c r="AF3" s="57">
        <v>0.2</v>
      </c>
      <c r="AG3" s="57">
        <v>0</v>
      </c>
      <c r="AH3" s="57">
        <v>0</v>
      </c>
      <c r="AI3" s="57">
        <v>0</v>
      </c>
      <c r="AJ3" s="57">
        <v>0</v>
      </c>
      <c r="AK3" s="57">
        <v>118.67032</v>
      </c>
      <c r="AL3" s="57">
        <v>118.67032</v>
      </c>
      <c r="AM3" s="57">
        <v>0</v>
      </c>
      <c r="AN3" s="57">
        <v>237.34063</v>
      </c>
      <c r="AO3" s="57">
        <v>0</v>
      </c>
      <c r="AP3" s="57">
        <v>237.34063</v>
      </c>
      <c r="AQ3" s="57">
        <v>0</v>
      </c>
      <c r="AR3" s="57">
        <v>0</v>
      </c>
      <c r="AS3" s="57">
        <v>0</v>
      </c>
      <c r="AT3" s="57">
        <v>0</v>
      </c>
      <c r="AU3" s="57">
        <v>0</v>
      </c>
      <c r="AV3" s="57">
        <v>0</v>
      </c>
      <c r="AW3" s="57">
        <v>0</v>
      </c>
      <c r="AX3" s="57">
        <v>0</v>
      </c>
      <c r="AY3" s="57">
        <v>0</v>
      </c>
      <c r="AZ3" s="57">
        <v>0</v>
      </c>
      <c r="BA3" s="57">
        <v>0</v>
      </c>
      <c r="BB3" s="57">
        <v>0</v>
      </c>
      <c r="BC3" s="57">
        <v>0</v>
      </c>
      <c r="BD3" s="57">
        <v>0</v>
      </c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 t="s">
        <v>8856</v>
      </c>
      <c r="BR3" s="57" t="s">
        <v>16168</v>
      </c>
      <c r="BS3">
        <f ca="1">SUM(O3:OFFSET(O3,0,'Откл_БДР факт ГК_КБ'!$B$1-1))</f>
        <v>395.56772000000001</v>
      </c>
    </row>
    <row r="4" spans="1:71">
      <c r="A4" s="57" t="s">
        <v>902</v>
      </c>
      <c r="B4" s="57" t="s">
        <v>14</v>
      </c>
      <c r="C4" s="57" t="s">
        <v>379</v>
      </c>
      <c r="D4" s="57" t="s">
        <v>14430</v>
      </c>
      <c r="E4" s="57" t="s">
        <v>1979</v>
      </c>
      <c r="F4" s="57" t="s">
        <v>14457</v>
      </c>
      <c r="G4" s="57" t="s">
        <v>2451</v>
      </c>
      <c r="H4" s="57" t="s">
        <v>14647</v>
      </c>
      <c r="I4" s="57" t="s">
        <v>31</v>
      </c>
      <c r="J4" s="57" t="s">
        <v>1268</v>
      </c>
      <c r="K4" s="57" t="s">
        <v>1279</v>
      </c>
      <c r="L4" s="57" t="s">
        <v>1258</v>
      </c>
      <c r="M4" s="57" t="s">
        <v>1282</v>
      </c>
      <c r="N4" s="57" t="s">
        <v>14477</v>
      </c>
      <c r="O4" s="57"/>
      <c r="P4" s="57">
        <v>98.891930000000002</v>
      </c>
      <c r="Q4" s="57">
        <v>98.891930000000002</v>
      </c>
      <c r="R4" s="57"/>
      <c r="S4" s="57"/>
      <c r="T4" s="57">
        <v>98.891930000000002</v>
      </c>
      <c r="U4" s="57">
        <v>98.891930000000002</v>
      </c>
      <c r="V4" s="57"/>
      <c r="W4" s="57"/>
      <c r="X4" s="57"/>
      <c r="Y4" s="57"/>
      <c r="Z4" s="57"/>
      <c r="AA4" s="57">
        <v>395.56772000000001</v>
      </c>
      <c r="AB4" s="57" t="s">
        <v>380</v>
      </c>
      <c r="AC4" s="57" t="s">
        <v>1364</v>
      </c>
      <c r="AD4" s="57" t="s">
        <v>1387</v>
      </c>
      <c r="AE4" s="57">
        <v>120</v>
      </c>
      <c r="AF4" s="57">
        <v>0.2</v>
      </c>
      <c r="AG4" s="57">
        <v>0</v>
      </c>
      <c r="AH4" s="57">
        <v>0</v>
      </c>
      <c r="AI4" s="57">
        <v>0</v>
      </c>
      <c r="AJ4" s="57">
        <v>0</v>
      </c>
      <c r="AK4" s="57">
        <v>0</v>
      </c>
      <c r="AL4" s="57">
        <v>118.67032</v>
      </c>
      <c r="AM4" s="57">
        <v>118.67032</v>
      </c>
      <c r="AN4" s="57">
        <v>0</v>
      </c>
      <c r="AO4" s="57">
        <v>0</v>
      </c>
      <c r="AP4" s="57">
        <v>118.67032</v>
      </c>
      <c r="AQ4" s="57">
        <v>118.67032</v>
      </c>
      <c r="AR4" s="57">
        <v>0</v>
      </c>
      <c r="AS4" s="57">
        <v>0</v>
      </c>
      <c r="AT4" s="57">
        <v>0</v>
      </c>
      <c r="AU4" s="57">
        <v>0</v>
      </c>
      <c r="AV4" s="57">
        <v>0</v>
      </c>
      <c r="AW4" s="57">
        <v>0</v>
      </c>
      <c r="AX4" s="57">
        <v>0</v>
      </c>
      <c r="AY4" s="57">
        <v>0</v>
      </c>
      <c r="AZ4" s="57">
        <v>0</v>
      </c>
      <c r="BA4" s="57">
        <v>0</v>
      </c>
      <c r="BB4" s="57">
        <v>0</v>
      </c>
      <c r="BC4" s="57">
        <v>0</v>
      </c>
      <c r="BD4" s="57">
        <v>0</v>
      </c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 t="s">
        <v>8856</v>
      </c>
      <c r="BR4" s="57" t="s">
        <v>16168</v>
      </c>
      <c r="BS4">
        <f ca="1">SUM(O4:OFFSET(O4,0,'Откл_БДР факт ГК_КБ'!$B$1-1))</f>
        <v>197.78386</v>
      </c>
    </row>
    <row r="5" spans="1:71">
      <c r="A5" s="57" t="s">
        <v>902</v>
      </c>
      <c r="B5" s="57" t="s">
        <v>14</v>
      </c>
      <c r="C5" s="57" t="s">
        <v>379</v>
      </c>
      <c r="D5" s="57" t="s">
        <v>14430</v>
      </c>
      <c r="E5" s="57" t="s">
        <v>1979</v>
      </c>
      <c r="F5" s="57" t="s">
        <v>14457</v>
      </c>
      <c r="G5" s="57" t="s">
        <v>2192</v>
      </c>
      <c r="H5" s="57" t="s">
        <v>14648</v>
      </c>
      <c r="I5" s="57" t="s">
        <v>31</v>
      </c>
      <c r="J5" s="57" t="s">
        <v>1268</v>
      </c>
      <c r="K5" s="57" t="s">
        <v>1279</v>
      </c>
      <c r="L5" s="57" t="s">
        <v>1258</v>
      </c>
      <c r="M5" s="57" t="s">
        <v>1282</v>
      </c>
      <c r="N5" s="57" t="s">
        <v>14477</v>
      </c>
      <c r="O5" s="57">
        <v>0</v>
      </c>
      <c r="P5" s="57">
        <v>860.79</v>
      </c>
      <c r="Q5" s="57">
        <v>860.79</v>
      </c>
      <c r="R5" s="57">
        <v>0</v>
      </c>
      <c r="S5" s="57">
        <v>0</v>
      </c>
      <c r="T5" s="57">
        <v>860.79</v>
      </c>
      <c r="U5" s="57">
        <v>860.79</v>
      </c>
      <c r="V5" s="57">
        <v>0</v>
      </c>
      <c r="W5" s="57">
        <v>0</v>
      </c>
      <c r="X5" s="57">
        <v>0</v>
      </c>
      <c r="Y5" s="57">
        <v>0</v>
      </c>
      <c r="Z5" s="57">
        <v>0</v>
      </c>
      <c r="AA5" s="57">
        <v>3443.16</v>
      </c>
      <c r="AB5" s="57" t="s">
        <v>380</v>
      </c>
      <c r="AC5" s="57" t="s">
        <v>1364</v>
      </c>
      <c r="AD5" s="57" t="s">
        <v>1387</v>
      </c>
      <c r="AE5" s="57">
        <v>90</v>
      </c>
      <c r="AF5" s="57">
        <v>0.2</v>
      </c>
      <c r="AG5" s="57">
        <v>0</v>
      </c>
      <c r="AH5" s="57">
        <v>0</v>
      </c>
      <c r="AI5" s="57">
        <v>0</v>
      </c>
      <c r="AJ5" s="57">
        <v>0</v>
      </c>
      <c r="AK5" s="57">
        <v>1032.9480000000001</v>
      </c>
      <c r="AL5" s="57">
        <v>1032.9480000000001</v>
      </c>
      <c r="AM5" s="57">
        <v>0</v>
      </c>
      <c r="AN5" s="57">
        <v>0</v>
      </c>
      <c r="AO5" s="57">
        <v>1032.9480000000001</v>
      </c>
      <c r="AP5" s="57">
        <v>1032.9480000000001</v>
      </c>
      <c r="AQ5" s="57">
        <v>0</v>
      </c>
      <c r="AR5" s="57">
        <v>0</v>
      </c>
      <c r="AS5" s="57">
        <v>0</v>
      </c>
      <c r="AT5" s="57">
        <v>0</v>
      </c>
      <c r="AU5" s="57">
        <v>0</v>
      </c>
      <c r="AV5" s="57">
        <v>0</v>
      </c>
      <c r="AW5" s="57">
        <v>0</v>
      </c>
      <c r="AX5" s="57">
        <v>0</v>
      </c>
      <c r="AY5" s="57">
        <v>0</v>
      </c>
      <c r="AZ5" s="57">
        <v>0</v>
      </c>
      <c r="BA5" s="57">
        <v>0</v>
      </c>
      <c r="BB5" s="57">
        <v>0</v>
      </c>
      <c r="BC5" s="57">
        <v>0</v>
      </c>
      <c r="BD5" s="57">
        <v>0</v>
      </c>
      <c r="BE5" s="57">
        <v>3718.6127999999999</v>
      </c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 t="s">
        <v>8856</v>
      </c>
      <c r="BR5" s="57" t="s">
        <v>16168</v>
      </c>
      <c r="BS5">
        <f ca="1">SUM(O5:OFFSET(O5,0,'Откл_БДР факт ГК_КБ'!$B$1-1))</f>
        <v>1721.58</v>
      </c>
    </row>
    <row r="6" spans="1:71">
      <c r="A6" s="57" t="s">
        <v>902</v>
      </c>
      <c r="B6" s="57" t="s">
        <v>14</v>
      </c>
      <c r="C6" s="57" t="s">
        <v>646</v>
      </c>
      <c r="D6" s="57" t="s">
        <v>14430</v>
      </c>
      <c r="E6" s="57" t="s">
        <v>1979</v>
      </c>
      <c r="F6" s="57" t="s">
        <v>2547</v>
      </c>
      <c r="G6" s="57" t="s">
        <v>1071</v>
      </c>
      <c r="H6" s="57"/>
      <c r="I6" s="57" t="s">
        <v>2551</v>
      </c>
      <c r="J6" s="57" t="s">
        <v>1268</v>
      </c>
      <c r="K6" s="57" t="s">
        <v>1279</v>
      </c>
      <c r="L6" s="57" t="s">
        <v>1258</v>
      </c>
      <c r="M6" s="57" t="s">
        <v>1282</v>
      </c>
      <c r="N6" s="57" t="s">
        <v>14478</v>
      </c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 t="s">
        <v>1441</v>
      </c>
      <c r="AC6" s="57" t="s">
        <v>1486</v>
      </c>
      <c r="AD6" s="57" t="s">
        <v>141</v>
      </c>
      <c r="AE6" s="57">
        <v>90</v>
      </c>
      <c r="AF6" s="57"/>
      <c r="AG6" s="57">
        <v>0</v>
      </c>
      <c r="AH6" s="57">
        <v>0</v>
      </c>
      <c r="AI6" s="57">
        <v>0</v>
      </c>
      <c r="AJ6" s="57">
        <v>0</v>
      </c>
      <c r="AK6" s="57">
        <v>0</v>
      </c>
      <c r="AL6" s="57">
        <v>0</v>
      </c>
      <c r="AM6" s="57">
        <v>0</v>
      </c>
      <c r="AN6" s="57">
        <v>0</v>
      </c>
      <c r="AO6" s="57">
        <v>0</v>
      </c>
      <c r="AP6" s="57">
        <v>0</v>
      </c>
      <c r="AQ6" s="57">
        <v>0</v>
      </c>
      <c r="AR6" s="57">
        <v>0</v>
      </c>
      <c r="AS6" s="57">
        <v>0</v>
      </c>
      <c r="AT6" s="57">
        <v>0</v>
      </c>
      <c r="AU6" s="57">
        <v>0</v>
      </c>
      <c r="AV6" s="57">
        <v>0</v>
      </c>
      <c r="AW6" s="57">
        <v>0</v>
      </c>
      <c r="AX6" s="57">
        <v>0</v>
      </c>
      <c r="AY6" s="57">
        <v>0</v>
      </c>
      <c r="AZ6" s="57">
        <v>0</v>
      </c>
      <c r="BA6" s="57">
        <v>0</v>
      </c>
      <c r="BB6" s="57">
        <v>0</v>
      </c>
      <c r="BC6" s="57">
        <v>0</v>
      </c>
      <c r="BD6" s="57">
        <v>0</v>
      </c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 t="s">
        <v>16213</v>
      </c>
      <c r="BR6" s="57" t="s">
        <v>16168</v>
      </c>
      <c r="BS6">
        <f ca="1">SUM(O6:OFFSET(O6,0,'Откл_БДР факт ГК_КБ'!$B$1-1))</f>
        <v>0</v>
      </c>
    </row>
    <row r="7" spans="1:71">
      <c r="A7" s="57" t="s">
        <v>902</v>
      </c>
      <c r="B7" s="57" t="s">
        <v>14</v>
      </c>
      <c r="C7" s="57" t="s">
        <v>646</v>
      </c>
      <c r="D7" s="57" t="s">
        <v>14430</v>
      </c>
      <c r="E7" s="57" t="s">
        <v>1979</v>
      </c>
      <c r="F7" s="57" t="s">
        <v>14448</v>
      </c>
      <c r="G7" s="57" t="s">
        <v>1071</v>
      </c>
      <c r="H7" s="57"/>
      <c r="I7" s="57" t="s">
        <v>2551</v>
      </c>
      <c r="J7" s="57" t="s">
        <v>1268</v>
      </c>
      <c r="K7" s="57" t="s">
        <v>1279</v>
      </c>
      <c r="L7" s="57" t="s">
        <v>1258</v>
      </c>
      <c r="M7" s="57" t="s">
        <v>1282</v>
      </c>
      <c r="N7" s="57" t="s">
        <v>14478</v>
      </c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 t="s">
        <v>1441</v>
      </c>
      <c r="AC7" s="57" t="s">
        <v>1486</v>
      </c>
      <c r="AD7" s="57" t="s">
        <v>141</v>
      </c>
      <c r="AE7" s="57">
        <v>90</v>
      </c>
      <c r="AF7" s="57"/>
      <c r="AG7" s="57">
        <v>0</v>
      </c>
      <c r="AH7" s="57">
        <v>0</v>
      </c>
      <c r="AI7" s="57">
        <v>0</v>
      </c>
      <c r="AJ7" s="57">
        <v>0</v>
      </c>
      <c r="AK7" s="57">
        <v>0</v>
      </c>
      <c r="AL7" s="57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57">
        <v>0</v>
      </c>
      <c r="AS7" s="57">
        <v>0</v>
      </c>
      <c r="AT7" s="57">
        <v>0</v>
      </c>
      <c r="AU7" s="57">
        <v>0</v>
      </c>
      <c r="AV7" s="57">
        <v>0</v>
      </c>
      <c r="AW7" s="57">
        <v>0</v>
      </c>
      <c r="AX7" s="57">
        <v>0</v>
      </c>
      <c r="AY7" s="57">
        <v>0</v>
      </c>
      <c r="AZ7" s="57">
        <v>0</v>
      </c>
      <c r="BA7" s="57">
        <v>0</v>
      </c>
      <c r="BB7" s="57">
        <v>0</v>
      </c>
      <c r="BC7" s="57">
        <v>0</v>
      </c>
      <c r="BD7" s="57">
        <v>0</v>
      </c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 t="s">
        <v>16213</v>
      </c>
      <c r="BR7" s="57" t="s">
        <v>16168</v>
      </c>
      <c r="BS7">
        <f ca="1">SUM(O7:OFFSET(O7,0,'Откл_БДР факт ГК_КБ'!$B$1-1))</f>
        <v>0</v>
      </c>
    </row>
    <row r="8" spans="1:71">
      <c r="A8" s="57" t="s">
        <v>902</v>
      </c>
      <c r="B8" s="57" t="s">
        <v>14</v>
      </c>
      <c r="C8" s="57" t="s">
        <v>646</v>
      </c>
      <c r="D8" s="57" t="s">
        <v>14430</v>
      </c>
      <c r="E8" s="57" t="s">
        <v>1979</v>
      </c>
      <c r="F8" s="57" t="s">
        <v>14457</v>
      </c>
      <c r="G8" s="57" t="s">
        <v>1071</v>
      </c>
      <c r="H8" s="57"/>
      <c r="I8" s="57" t="s">
        <v>2551</v>
      </c>
      <c r="J8" s="57" t="s">
        <v>1268</v>
      </c>
      <c r="K8" s="57" t="s">
        <v>1279</v>
      </c>
      <c r="L8" s="57" t="s">
        <v>1258</v>
      </c>
      <c r="M8" s="57" t="s">
        <v>1282</v>
      </c>
      <c r="N8" s="57" t="s">
        <v>14478</v>
      </c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 t="s">
        <v>1441</v>
      </c>
      <c r="AC8" s="57" t="s">
        <v>1486</v>
      </c>
      <c r="AD8" s="57" t="s">
        <v>141</v>
      </c>
      <c r="AE8" s="57">
        <v>90</v>
      </c>
      <c r="AF8" s="57"/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 t="s">
        <v>16213</v>
      </c>
      <c r="BR8" s="57" t="s">
        <v>16168</v>
      </c>
      <c r="BS8">
        <f ca="1">SUM(O8:OFFSET(O8,0,'Откл_БДР факт ГК_КБ'!$B$1-1))</f>
        <v>0</v>
      </c>
    </row>
    <row r="9" spans="1:71">
      <c r="A9" s="57" t="s">
        <v>902</v>
      </c>
      <c r="B9" s="57" t="s">
        <v>14</v>
      </c>
      <c r="C9" s="57" t="s">
        <v>646</v>
      </c>
      <c r="D9" s="57" t="s">
        <v>14430</v>
      </c>
      <c r="E9" s="57" t="s">
        <v>1979</v>
      </c>
      <c r="F9" s="57" t="s">
        <v>8263</v>
      </c>
      <c r="G9" s="57" t="s">
        <v>1071</v>
      </c>
      <c r="H9" s="57"/>
      <c r="I9" s="57" t="s">
        <v>31</v>
      </c>
      <c r="J9" s="57" t="s">
        <v>1268</v>
      </c>
      <c r="K9" s="57" t="s">
        <v>1279</v>
      </c>
      <c r="L9" s="57" t="s">
        <v>1258</v>
      </c>
      <c r="M9" s="57" t="s">
        <v>1282</v>
      </c>
      <c r="N9" s="57" t="s">
        <v>16151</v>
      </c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>
        <v>0</v>
      </c>
      <c r="AA9" s="57"/>
      <c r="AB9" s="57" t="s">
        <v>1441</v>
      </c>
      <c r="AC9" s="57" t="s">
        <v>1486</v>
      </c>
      <c r="AD9" s="57" t="s">
        <v>141</v>
      </c>
      <c r="AE9" s="57">
        <v>90</v>
      </c>
      <c r="AF9" s="57"/>
      <c r="AG9" s="57">
        <v>0</v>
      </c>
      <c r="AH9" s="57">
        <v>0</v>
      </c>
      <c r="AI9" s="57">
        <v>0</v>
      </c>
      <c r="AJ9" s="57">
        <v>0</v>
      </c>
      <c r="AK9" s="57">
        <v>0</v>
      </c>
      <c r="AL9" s="57">
        <v>0</v>
      </c>
      <c r="AM9" s="57">
        <v>0</v>
      </c>
      <c r="AN9" s="57">
        <v>0</v>
      </c>
      <c r="AO9" s="57">
        <v>0</v>
      </c>
      <c r="AP9" s="57">
        <v>0</v>
      </c>
      <c r="AQ9" s="57">
        <v>0</v>
      </c>
      <c r="AR9" s="57">
        <v>0</v>
      </c>
      <c r="AS9" s="57">
        <v>0</v>
      </c>
      <c r="AT9" s="57">
        <v>0</v>
      </c>
      <c r="AU9" s="57">
        <v>0</v>
      </c>
      <c r="AV9" s="57">
        <v>0</v>
      </c>
      <c r="AW9" s="57">
        <v>0</v>
      </c>
      <c r="AX9" s="57">
        <v>0</v>
      </c>
      <c r="AY9" s="57">
        <v>0</v>
      </c>
      <c r="AZ9" s="57">
        <v>0</v>
      </c>
      <c r="BA9" s="57">
        <v>0</v>
      </c>
      <c r="BB9" s="57">
        <v>0</v>
      </c>
      <c r="BC9" s="57">
        <v>0</v>
      </c>
      <c r="BD9" s="57">
        <v>0</v>
      </c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 t="s">
        <v>8856</v>
      </c>
      <c r="BR9" s="57" t="s">
        <v>16168</v>
      </c>
      <c r="BS9">
        <f ca="1">SUM(O9:OFFSET(O9,0,'Откл_БДР факт ГК_КБ'!$B$1-1))</f>
        <v>0</v>
      </c>
    </row>
    <row r="10" spans="1:71">
      <c r="A10" s="57" t="s">
        <v>902</v>
      </c>
      <c r="B10" s="57" t="s">
        <v>14</v>
      </c>
      <c r="C10" s="57" t="s">
        <v>329</v>
      </c>
      <c r="D10" s="57" t="s">
        <v>14430</v>
      </c>
      <c r="E10" s="57" t="s">
        <v>1979</v>
      </c>
      <c r="F10" s="57" t="s">
        <v>14457</v>
      </c>
      <c r="G10" s="57" t="s">
        <v>2192</v>
      </c>
      <c r="H10" s="57" t="s">
        <v>14648</v>
      </c>
      <c r="I10" s="57" t="s">
        <v>31</v>
      </c>
      <c r="J10" s="57" t="s">
        <v>1268</v>
      </c>
      <c r="K10" s="57" t="s">
        <v>1279</v>
      </c>
      <c r="L10" s="57" t="s">
        <v>1258</v>
      </c>
      <c r="M10" s="57" t="s">
        <v>1282</v>
      </c>
      <c r="N10" s="57" t="s">
        <v>16143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1239.5376000000001</v>
      </c>
      <c r="V10" s="57">
        <v>0</v>
      </c>
      <c r="W10" s="57">
        <v>1239.5376000000001</v>
      </c>
      <c r="X10" s="57">
        <v>0</v>
      </c>
      <c r="Y10" s="57">
        <v>0</v>
      </c>
      <c r="Z10" s="57">
        <v>0</v>
      </c>
      <c r="AA10" s="57">
        <v>2479.0752000000002</v>
      </c>
      <c r="AB10" s="57" t="s">
        <v>330</v>
      </c>
      <c r="AC10" s="57" t="s">
        <v>1360</v>
      </c>
      <c r="AD10" s="57" t="s">
        <v>1385</v>
      </c>
      <c r="AE10" s="57">
        <v>90</v>
      </c>
      <c r="AF10" s="57">
        <v>0.2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1487.4451200000001</v>
      </c>
      <c r="AQ10" s="57">
        <v>0</v>
      </c>
      <c r="AR10" s="57">
        <v>1487.4451200000001</v>
      </c>
      <c r="AS10" s="57">
        <v>0</v>
      </c>
      <c r="AT10" s="57">
        <v>0</v>
      </c>
      <c r="AU10" s="57">
        <v>0</v>
      </c>
      <c r="AV10" s="57">
        <v>0</v>
      </c>
      <c r="AW10" s="57">
        <v>0</v>
      </c>
      <c r="AX10" s="57">
        <v>0</v>
      </c>
      <c r="AY10" s="57">
        <v>0</v>
      </c>
      <c r="AZ10" s="57">
        <v>0</v>
      </c>
      <c r="BA10" s="57">
        <v>0</v>
      </c>
      <c r="BB10" s="57">
        <v>0</v>
      </c>
      <c r="BC10" s="57">
        <v>0</v>
      </c>
      <c r="BD10" s="57">
        <v>0</v>
      </c>
      <c r="BE10" s="57">
        <v>0</v>
      </c>
      <c r="BF10" s="57">
        <v>1487.4451200000001</v>
      </c>
      <c r="BG10" s="57">
        <v>1487.4451200000001</v>
      </c>
      <c r="BH10" s="57"/>
      <c r="BI10" s="57"/>
      <c r="BJ10" s="57"/>
      <c r="BK10" s="57"/>
      <c r="BL10" s="57"/>
      <c r="BM10" s="57"/>
      <c r="BN10" s="57"/>
      <c r="BO10" s="57"/>
      <c r="BP10" s="57"/>
      <c r="BQ10" s="57" t="s">
        <v>8856</v>
      </c>
      <c r="BR10" s="57" t="s">
        <v>16168</v>
      </c>
      <c r="BS10">
        <f ca="1">SUM(O10:OFFSET(O10,0,'Откл_БДР факт ГК_КБ'!$B$1-1))</f>
        <v>0</v>
      </c>
    </row>
    <row r="11" spans="1:71">
      <c r="A11" s="57" t="s">
        <v>902</v>
      </c>
      <c r="B11" s="57" t="s">
        <v>14</v>
      </c>
      <c r="C11" s="57" t="s">
        <v>329</v>
      </c>
      <c r="D11" s="57" t="s">
        <v>14430</v>
      </c>
      <c r="E11" s="57" t="s">
        <v>1979</v>
      </c>
      <c r="F11" s="57" t="s">
        <v>14457</v>
      </c>
      <c r="G11" s="57" t="s">
        <v>1071</v>
      </c>
      <c r="H11" s="57"/>
      <c r="I11" s="57" t="s">
        <v>31</v>
      </c>
      <c r="J11" s="57" t="s">
        <v>1268</v>
      </c>
      <c r="K11" s="57" t="s">
        <v>1279</v>
      </c>
      <c r="L11" s="57" t="s">
        <v>1258</v>
      </c>
      <c r="M11" s="57" t="s">
        <v>1282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 t="s">
        <v>330</v>
      </c>
      <c r="AC11" s="57" t="s">
        <v>1360</v>
      </c>
      <c r="AD11" s="57" t="s">
        <v>1385</v>
      </c>
      <c r="AE11" s="57">
        <v>90</v>
      </c>
      <c r="AF11" s="57">
        <v>0.2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0</v>
      </c>
      <c r="AZ11" s="57">
        <v>0</v>
      </c>
      <c r="BA11" s="57">
        <v>0</v>
      </c>
      <c r="BB11" s="57">
        <v>0</v>
      </c>
      <c r="BC11" s="57">
        <v>0</v>
      </c>
      <c r="BD11" s="57">
        <v>0</v>
      </c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 t="s">
        <v>8856</v>
      </c>
      <c r="BR11" s="57" t="s">
        <v>16168</v>
      </c>
      <c r="BS11">
        <f ca="1">SUM(O11:OFFSET(O11,0,'Откл_БДР факт ГК_КБ'!$B$1-1))</f>
        <v>0</v>
      </c>
    </row>
    <row r="12" spans="1:71">
      <c r="A12" s="57" t="s">
        <v>902</v>
      </c>
      <c r="B12" s="57" t="s">
        <v>14</v>
      </c>
      <c r="C12" s="57" t="s">
        <v>329</v>
      </c>
      <c r="D12" s="57" t="s">
        <v>14430</v>
      </c>
      <c r="E12" s="57" t="s">
        <v>1979</v>
      </c>
      <c r="F12" s="57" t="s">
        <v>14457</v>
      </c>
      <c r="G12" s="57" t="s">
        <v>2451</v>
      </c>
      <c r="H12" s="57" t="s">
        <v>14647</v>
      </c>
      <c r="I12" s="57" t="s">
        <v>31</v>
      </c>
      <c r="J12" s="57" t="s">
        <v>1268</v>
      </c>
      <c r="K12" s="57" t="s">
        <v>1279</v>
      </c>
      <c r="L12" s="57" t="s">
        <v>1258</v>
      </c>
      <c r="M12" s="57" t="s">
        <v>1282</v>
      </c>
      <c r="N12" s="57" t="s">
        <v>16144</v>
      </c>
      <c r="O12" s="57"/>
      <c r="P12" s="57"/>
      <c r="Q12" s="57"/>
      <c r="R12" s="57"/>
      <c r="S12" s="57"/>
      <c r="T12" s="57"/>
      <c r="U12" s="57">
        <v>181.32525999999999</v>
      </c>
      <c r="V12" s="57"/>
      <c r="W12" s="57">
        <v>181.32525999999999</v>
      </c>
      <c r="X12" s="57"/>
      <c r="Y12" s="57"/>
      <c r="Z12" s="57"/>
      <c r="AA12" s="57">
        <v>362.65051999999997</v>
      </c>
      <c r="AB12" s="57" t="s">
        <v>330</v>
      </c>
      <c r="AC12" s="57" t="s">
        <v>1360</v>
      </c>
      <c r="AD12" s="57" t="s">
        <v>1385</v>
      </c>
      <c r="AE12" s="57">
        <v>120</v>
      </c>
      <c r="AF12" s="57">
        <v>0.2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0</v>
      </c>
      <c r="AP12" s="57">
        <v>0</v>
      </c>
      <c r="AQ12" s="57">
        <v>217.59030999999999</v>
      </c>
      <c r="AR12" s="57">
        <v>0</v>
      </c>
      <c r="AS12" s="57">
        <v>217.59030999999999</v>
      </c>
      <c r="AT12" s="57">
        <v>0</v>
      </c>
      <c r="AU12" s="57">
        <v>0</v>
      </c>
      <c r="AV12" s="57">
        <v>0</v>
      </c>
      <c r="AW12" s="57">
        <v>0</v>
      </c>
      <c r="AX12" s="57">
        <v>0</v>
      </c>
      <c r="AY12" s="57">
        <v>0</v>
      </c>
      <c r="AZ12" s="57">
        <v>0</v>
      </c>
      <c r="BA12" s="57">
        <v>0</v>
      </c>
      <c r="BB12" s="57">
        <v>0</v>
      </c>
      <c r="BC12" s="57">
        <v>0</v>
      </c>
      <c r="BD12" s="57">
        <v>0</v>
      </c>
      <c r="BE12" s="57">
        <v>0</v>
      </c>
      <c r="BF12" s="57">
        <v>0</v>
      </c>
      <c r="BG12" s="57">
        <v>226.8</v>
      </c>
      <c r="BH12" s="57">
        <v>226.8</v>
      </c>
      <c r="BI12" s="57"/>
      <c r="BJ12" s="57"/>
      <c r="BK12" s="57"/>
      <c r="BL12" s="57"/>
      <c r="BM12" s="57"/>
      <c r="BN12" s="57"/>
      <c r="BO12" s="57"/>
      <c r="BP12" s="57"/>
      <c r="BQ12" s="57" t="s">
        <v>8856</v>
      </c>
      <c r="BR12" s="57" t="s">
        <v>16168</v>
      </c>
      <c r="BS12">
        <f ca="1">SUM(O12:OFFSET(O12,0,'Откл_БДР факт ГК_КБ'!$B$1-1))</f>
        <v>0</v>
      </c>
    </row>
    <row r="13" spans="1:71">
      <c r="A13" s="57" t="s">
        <v>902</v>
      </c>
      <c r="B13" s="57" t="s">
        <v>14</v>
      </c>
      <c r="C13" s="57" t="s">
        <v>329</v>
      </c>
      <c r="D13" s="57" t="s">
        <v>14430</v>
      </c>
      <c r="E13" s="57" t="s">
        <v>1979</v>
      </c>
      <c r="F13" s="57" t="s">
        <v>2547</v>
      </c>
      <c r="G13" s="57" t="s">
        <v>2192</v>
      </c>
      <c r="H13" s="57" t="s">
        <v>14648</v>
      </c>
      <c r="I13" s="57" t="s">
        <v>31</v>
      </c>
      <c r="J13" s="57" t="s">
        <v>1268</v>
      </c>
      <c r="K13" s="57" t="s">
        <v>1279</v>
      </c>
      <c r="L13" s="57" t="s">
        <v>1258</v>
      </c>
      <c r="M13" s="57" t="s">
        <v>1282</v>
      </c>
      <c r="N13" s="57" t="s">
        <v>16140</v>
      </c>
      <c r="O13" s="57">
        <v>0</v>
      </c>
      <c r="P13" s="57">
        <v>0</v>
      </c>
      <c r="Q13" s="57">
        <v>1239.5376000000001</v>
      </c>
      <c r="R13" s="57">
        <v>0</v>
      </c>
      <c r="S13" s="57">
        <v>1239.5376000000001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2479.0752000000002</v>
      </c>
      <c r="AB13" s="57" t="s">
        <v>330</v>
      </c>
      <c r="AC13" s="57" t="s">
        <v>1360</v>
      </c>
      <c r="AD13" s="57" t="s">
        <v>1385</v>
      </c>
      <c r="AE13" s="57">
        <v>90</v>
      </c>
      <c r="AF13" s="57">
        <v>0.2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1487.4451200000001</v>
      </c>
      <c r="AM13" s="57">
        <v>0</v>
      </c>
      <c r="AN13" s="57">
        <v>1487.4451200000001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 t="s">
        <v>8856</v>
      </c>
      <c r="BR13" s="57" t="s">
        <v>16168</v>
      </c>
      <c r="BS13">
        <f ca="1">SUM(O13:OFFSET(O13,0,'Откл_БДР факт ГК_КБ'!$B$1-1))</f>
        <v>2479.0752000000002</v>
      </c>
    </row>
    <row r="14" spans="1:71">
      <c r="A14" s="57" t="s">
        <v>902</v>
      </c>
      <c r="B14" s="57" t="s">
        <v>14</v>
      </c>
      <c r="C14" s="57" t="s">
        <v>329</v>
      </c>
      <c r="D14" s="57" t="s">
        <v>14430</v>
      </c>
      <c r="E14" s="57" t="s">
        <v>1979</v>
      </c>
      <c r="F14" s="57" t="s">
        <v>2547</v>
      </c>
      <c r="G14" s="57" t="s">
        <v>2451</v>
      </c>
      <c r="H14" s="57" t="s">
        <v>14647</v>
      </c>
      <c r="I14" s="57" t="s">
        <v>31</v>
      </c>
      <c r="J14" s="57" t="s">
        <v>1268</v>
      </c>
      <c r="K14" s="57" t="s">
        <v>1279</v>
      </c>
      <c r="L14" s="57" t="s">
        <v>1258</v>
      </c>
      <c r="M14" s="57" t="s">
        <v>1282</v>
      </c>
      <c r="N14" s="57" t="s">
        <v>16140</v>
      </c>
      <c r="O14" s="57"/>
      <c r="P14" s="57"/>
      <c r="Q14" s="57">
        <v>181.32525999999999</v>
      </c>
      <c r="R14" s="57"/>
      <c r="S14" s="57">
        <v>181.32525999999999</v>
      </c>
      <c r="T14" s="57"/>
      <c r="U14" s="57"/>
      <c r="V14" s="57"/>
      <c r="W14" s="57"/>
      <c r="X14" s="57"/>
      <c r="Y14" s="57"/>
      <c r="Z14" s="57"/>
      <c r="AA14" s="57">
        <v>362.65051999999997</v>
      </c>
      <c r="AB14" s="57" t="s">
        <v>330</v>
      </c>
      <c r="AC14" s="57" t="s">
        <v>1360</v>
      </c>
      <c r="AD14" s="57" t="s">
        <v>1385</v>
      </c>
      <c r="AE14" s="57">
        <v>120</v>
      </c>
      <c r="AF14" s="57">
        <v>0.2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217.59030999999999</v>
      </c>
      <c r="AN14" s="57">
        <v>0</v>
      </c>
      <c r="AO14" s="57">
        <v>217.59030999999999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 t="s">
        <v>8856</v>
      </c>
      <c r="BR14" s="57" t="s">
        <v>16168</v>
      </c>
      <c r="BS14">
        <f ca="1">SUM(O14:OFFSET(O14,0,'Откл_БДР факт ГК_КБ'!$B$1-1))</f>
        <v>362.65051999999997</v>
      </c>
    </row>
    <row r="15" spans="1:71">
      <c r="A15" s="57" t="s">
        <v>902</v>
      </c>
      <c r="B15" s="57" t="s">
        <v>14</v>
      </c>
      <c r="C15" s="57" t="s">
        <v>385</v>
      </c>
      <c r="D15" s="57" t="s">
        <v>14430</v>
      </c>
      <c r="E15" s="57" t="s">
        <v>1979</v>
      </c>
      <c r="F15" s="57" t="s">
        <v>2547</v>
      </c>
      <c r="G15" s="57" t="s">
        <v>2192</v>
      </c>
      <c r="H15" s="57" t="s">
        <v>14648</v>
      </c>
      <c r="I15" s="57" t="s">
        <v>31</v>
      </c>
      <c r="J15" s="57" t="s">
        <v>1268</v>
      </c>
      <c r="K15" s="57" t="s">
        <v>1279</v>
      </c>
      <c r="L15" s="57" t="s">
        <v>1258</v>
      </c>
      <c r="M15" s="57" t="s">
        <v>1282</v>
      </c>
      <c r="N15" s="57"/>
      <c r="O15" s="57">
        <v>0</v>
      </c>
      <c r="P15" s="57"/>
      <c r="Q15" s="57"/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/>
      <c r="AB15" s="57" t="s">
        <v>386</v>
      </c>
      <c r="AC15" s="57" t="s">
        <v>1364</v>
      </c>
      <c r="AD15" s="57" t="s">
        <v>1387</v>
      </c>
      <c r="AE15" s="57">
        <v>90</v>
      </c>
      <c r="AF15" s="57">
        <v>0.2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 t="s">
        <v>8856</v>
      </c>
      <c r="BR15" s="57" t="s">
        <v>16168</v>
      </c>
      <c r="BS15">
        <f ca="1">SUM(O15:OFFSET(O15,0,'Откл_БДР факт ГК_КБ'!$B$1-1))</f>
        <v>0</v>
      </c>
    </row>
    <row r="16" spans="1:71">
      <c r="A16" s="57" t="s">
        <v>902</v>
      </c>
      <c r="B16" s="57" t="s">
        <v>14</v>
      </c>
      <c r="C16" s="57" t="s">
        <v>385</v>
      </c>
      <c r="D16" s="57" t="s">
        <v>14430</v>
      </c>
      <c r="E16" s="57" t="s">
        <v>1979</v>
      </c>
      <c r="F16" s="57" t="s">
        <v>14457</v>
      </c>
      <c r="G16" s="57" t="s">
        <v>2192</v>
      </c>
      <c r="H16" s="57" t="s">
        <v>14648</v>
      </c>
      <c r="I16" s="57" t="s">
        <v>31</v>
      </c>
      <c r="J16" s="57" t="s">
        <v>1268</v>
      </c>
      <c r="K16" s="57" t="s">
        <v>1279</v>
      </c>
      <c r="L16" s="57" t="s">
        <v>1258</v>
      </c>
      <c r="M16" s="57" t="s">
        <v>1282</v>
      </c>
      <c r="N16" s="57" t="s">
        <v>14483</v>
      </c>
      <c r="O16" s="57"/>
      <c r="P16" s="57"/>
      <c r="Q16" s="57"/>
      <c r="R16" s="57"/>
      <c r="S16" s="57"/>
      <c r="T16" s="57">
        <v>0</v>
      </c>
      <c r="U16" s="57"/>
      <c r="V16" s="57"/>
      <c r="W16" s="57"/>
      <c r="X16" s="57"/>
      <c r="Y16" s="57"/>
      <c r="Z16" s="57"/>
      <c r="AA16" s="57"/>
      <c r="AB16" s="57" t="s">
        <v>386</v>
      </c>
      <c r="AC16" s="57" t="s">
        <v>1364</v>
      </c>
      <c r="AD16" s="57" t="s">
        <v>1387</v>
      </c>
      <c r="AE16" s="57">
        <v>90</v>
      </c>
      <c r="AF16" s="57">
        <v>0.2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v>0</v>
      </c>
      <c r="BC16" s="57">
        <v>0</v>
      </c>
      <c r="BD16" s="57">
        <v>0</v>
      </c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 t="s">
        <v>8856</v>
      </c>
      <c r="BR16" s="57" t="s">
        <v>16168</v>
      </c>
      <c r="BS16">
        <f ca="1">SUM(O16:OFFSET(O16,0,'Откл_БДР факт ГК_КБ'!$B$1-1))</f>
        <v>0</v>
      </c>
    </row>
    <row r="17" spans="1:71">
      <c r="A17" s="57" t="s">
        <v>902</v>
      </c>
      <c r="B17" s="57" t="s">
        <v>14</v>
      </c>
      <c r="C17" s="57" t="s">
        <v>317</v>
      </c>
      <c r="D17" s="57" t="s">
        <v>14430</v>
      </c>
      <c r="E17" s="57" t="s">
        <v>1979</v>
      </c>
      <c r="F17" s="57" t="s">
        <v>14457</v>
      </c>
      <c r="G17" s="57" t="s">
        <v>2192</v>
      </c>
      <c r="H17" s="57" t="s">
        <v>14648</v>
      </c>
      <c r="I17" s="57" t="s">
        <v>31</v>
      </c>
      <c r="J17" s="57" t="s">
        <v>1268</v>
      </c>
      <c r="K17" s="57" t="s">
        <v>1279</v>
      </c>
      <c r="L17" s="57" t="s">
        <v>1258</v>
      </c>
      <c r="M17" s="57" t="s">
        <v>1282</v>
      </c>
      <c r="N17" s="57" t="s">
        <v>14484</v>
      </c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 t="s">
        <v>318</v>
      </c>
      <c r="AC17" s="57" t="s">
        <v>1360</v>
      </c>
      <c r="AD17" s="57" t="s">
        <v>1385</v>
      </c>
      <c r="AE17" s="57">
        <v>90</v>
      </c>
      <c r="AF17" s="57">
        <v>0.2</v>
      </c>
      <c r="AG17" s="57">
        <v>0</v>
      </c>
      <c r="AH17" s="57">
        <v>0</v>
      </c>
      <c r="AI17" s="57">
        <v>0</v>
      </c>
      <c r="AJ17" s="57">
        <v>0</v>
      </c>
      <c r="AK17" s="57">
        <v>0</v>
      </c>
      <c r="AL17" s="57">
        <v>0</v>
      </c>
      <c r="AM17" s="57">
        <v>0</v>
      </c>
      <c r="AN17" s="57">
        <v>0</v>
      </c>
      <c r="AO17" s="57">
        <v>0</v>
      </c>
      <c r="AP17" s="57">
        <v>0</v>
      </c>
      <c r="AQ17" s="57">
        <v>0</v>
      </c>
      <c r="AR17" s="57">
        <v>0</v>
      </c>
      <c r="AS17" s="57">
        <v>0</v>
      </c>
      <c r="AT17" s="57">
        <v>0</v>
      </c>
      <c r="AU17" s="57">
        <v>0</v>
      </c>
      <c r="AV17" s="57">
        <v>0</v>
      </c>
      <c r="AW17" s="57"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v>0</v>
      </c>
      <c r="BC17" s="57">
        <v>0</v>
      </c>
      <c r="BD17" s="57">
        <v>0</v>
      </c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 t="s">
        <v>8856</v>
      </c>
      <c r="BR17" s="57" t="s">
        <v>16168</v>
      </c>
      <c r="BS17">
        <f ca="1">SUM(O17:OFFSET(O17,0,'Откл_БДР факт ГК_КБ'!$B$1-1))</f>
        <v>0</v>
      </c>
    </row>
    <row r="18" spans="1:71">
      <c r="A18" s="57" t="s">
        <v>902</v>
      </c>
      <c r="B18" s="57" t="s">
        <v>14</v>
      </c>
      <c r="C18" s="57" t="s">
        <v>287</v>
      </c>
      <c r="D18" s="57" t="s">
        <v>14430</v>
      </c>
      <c r="E18" s="57" t="s">
        <v>1979</v>
      </c>
      <c r="F18" s="57" t="s">
        <v>2547</v>
      </c>
      <c r="G18" s="57" t="s">
        <v>2192</v>
      </c>
      <c r="H18" s="57" t="s">
        <v>14648</v>
      </c>
      <c r="I18" s="57" t="s">
        <v>31</v>
      </c>
      <c r="J18" s="57" t="s">
        <v>1268</v>
      </c>
      <c r="K18" s="57" t="s">
        <v>1279</v>
      </c>
      <c r="L18" s="57" t="s">
        <v>1258</v>
      </c>
      <c r="M18" s="57" t="s">
        <v>1282</v>
      </c>
      <c r="N18" s="57" t="s">
        <v>14505</v>
      </c>
      <c r="O18" s="57">
        <v>0</v>
      </c>
      <c r="P18" s="57">
        <v>2065.8960000000002</v>
      </c>
      <c r="Q18" s="57">
        <v>2065.8960000000002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4131.7920000000004</v>
      </c>
      <c r="AB18" s="57" t="s">
        <v>288</v>
      </c>
      <c r="AC18" s="57" t="s">
        <v>1360</v>
      </c>
      <c r="AD18" s="57" t="s">
        <v>1385</v>
      </c>
      <c r="AE18" s="57">
        <v>90</v>
      </c>
      <c r="AF18" s="57">
        <v>0.2</v>
      </c>
      <c r="AG18" s="57">
        <v>0</v>
      </c>
      <c r="AH18" s="57">
        <v>0</v>
      </c>
      <c r="AI18" s="57">
        <v>0</v>
      </c>
      <c r="AJ18" s="57">
        <v>0</v>
      </c>
      <c r="AK18" s="57">
        <v>2479.0752000000002</v>
      </c>
      <c r="AL18" s="57">
        <v>2479.0752000000002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 t="s">
        <v>8856</v>
      </c>
      <c r="BR18" s="57" t="s">
        <v>16168</v>
      </c>
      <c r="BS18">
        <f ca="1">SUM(O18:OFFSET(O18,0,'Откл_БДР факт ГК_КБ'!$B$1-1))</f>
        <v>4131.7920000000004</v>
      </c>
    </row>
    <row r="19" spans="1:71">
      <c r="A19" s="57" t="s">
        <v>902</v>
      </c>
      <c r="B19" s="57" t="s">
        <v>14</v>
      </c>
      <c r="C19" s="57" t="s">
        <v>287</v>
      </c>
      <c r="D19" s="57" t="s">
        <v>14430</v>
      </c>
      <c r="E19" s="57" t="s">
        <v>1979</v>
      </c>
      <c r="F19" s="57" t="s">
        <v>2547</v>
      </c>
      <c r="G19" s="57" t="s">
        <v>904</v>
      </c>
      <c r="H19" s="57" t="s">
        <v>8321</v>
      </c>
      <c r="I19" s="57" t="s">
        <v>31</v>
      </c>
      <c r="J19" s="57" t="s">
        <v>1268</v>
      </c>
      <c r="K19" s="57" t="s">
        <v>1279</v>
      </c>
      <c r="L19" s="57" t="s">
        <v>1258</v>
      </c>
      <c r="M19" s="57" t="s">
        <v>1282</v>
      </c>
      <c r="N19" s="57" t="s">
        <v>14485</v>
      </c>
      <c r="O19" s="57">
        <v>0</v>
      </c>
      <c r="P19" s="57">
        <v>3815</v>
      </c>
      <c r="Q19" s="57">
        <v>3815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7630</v>
      </c>
      <c r="AB19" s="57" t="s">
        <v>288</v>
      </c>
      <c r="AC19" s="57" t="s">
        <v>1360</v>
      </c>
      <c r="AD19" s="57" t="s">
        <v>1385</v>
      </c>
      <c r="AE19" s="57">
        <v>90</v>
      </c>
      <c r="AF19" s="57">
        <v>0.2</v>
      </c>
      <c r="AG19" s="57">
        <v>0</v>
      </c>
      <c r="AH19" s="57">
        <v>0</v>
      </c>
      <c r="AI19" s="57">
        <v>0</v>
      </c>
      <c r="AJ19" s="57">
        <v>0</v>
      </c>
      <c r="AK19" s="57">
        <v>4578</v>
      </c>
      <c r="AL19" s="57">
        <v>4578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 t="s">
        <v>8856</v>
      </c>
      <c r="BR19" s="57" t="s">
        <v>16168</v>
      </c>
      <c r="BS19">
        <f ca="1">SUM(O19:OFFSET(O19,0,'Откл_БДР факт ГК_КБ'!$B$1-1))</f>
        <v>7630</v>
      </c>
    </row>
    <row r="20" spans="1:71">
      <c r="A20" s="57" t="s">
        <v>902</v>
      </c>
      <c r="B20" s="57" t="s">
        <v>14</v>
      </c>
      <c r="C20" s="57" t="s">
        <v>287</v>
      </c>
      <c r="D20" s="57" t="s">
        <v>14430</v>
      </c>
      <c r="E20" s="57" t="s">
        <v>1979</v>
      </c>
      <c r="F20" s="57" t="s">
        <v>14457</v>
      </c>
      <c r="G20" s="57" t="s">
        <v>2451</v>
      </c>
      <c r="H20" s="57" t="s">
        <v>14647</v>
      </c>
      <c r="I20" s="57" t="s">
        <v>31</v>
      </c>
      <c r="J20" s="57" t="s">
        <v>1268</v>
      </c>
      <c r="K20" s="57" t="s">
        <v>1279</v>
      </c>
      <c r="L20" s="57" t="s">
        <v>1258</v>
      </c>
      <c r="M20" s="57" t="s">
        <v>1282</v>
      </c>
      <c r="N20" s="57" t="s">
        <v>14487</v>
      </c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 t="s">
        <v>288</v>
      </c>
      <c r="AC20" s="57" t="s">
        <v>1360</v>
      </c>
      <c r="AD20" s="57" t="s">
        <v>1385</v>
      </c>
      <c r="AE20" s="57">
        <v>120</v>
      </c>
      <c r="AF20" s="57">
        <v>0.2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>
        <v>0</v>
      </c>
      <c r="AW20" s="57">
        <v>0</v>
      </c>
      <c r="AX20" s="57">
        <v>0</v>
      </c>
      <c r="AY20" s="57">
        <v>0</v>
      </c>
      <c r="AZ20" s="57">
        <v>0</v>
      </c>
      <c r="BA20" s="57">
        <v>0</v>
      </c>
      <c r="BB20" s="57">
        <v>0</v>
      </c>
      <c r="BC20" s="57">
        <v>0</v>
      </c>
      <c r="BD20" s="57">
        <v>0</v>
      </c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 t="s">
        <v>8856</v>
      </c>
      <c r="BR20" s="57" t="s">
        <v>16168</v>
      </c>
      <c r="BS20">
        <f ca="1">SUM(O20:OFFSET(O20,0,'Откл_БДР факт ГК_КБ'!$B$1-1))</f>
        <v>0</v>
      </c>
    </row>
    <row r="21" spans="1:71">
      <c r="A21" s="57" t="s">
        <v>902</v>
      </c>
      <c r="B21" s="57" t="s">
        <v>14</v>
      </c>
      <c r="C21" s="57" t="s">
        <v>287</v>
      </c>
      <c r="D21" s="57" t="s">
        <v>14430</v>
      </c>
      <c r="E21" s="57" t="s">
        <v>1979</v>
      </c>
      <c r="F21" s="57" t="s">
        <v>14457</v>
      </c>
      <c r="G21" s="57" t="s">
        <v>2192</v>
      </c>
      <c r="H21" s="57" t="s">
        <v>14648</v>
      </c>
      <c r="I21" s="57" t="s">
        <v>31</v>
      </c>
      <c r="J21" s="57" t="s">
        <v>1268</v>
      </c>
      <c r="K21" s="57" t="s">
        <v>1279</v>
      </c>
      <c r="L21" s="57" t="s">
        <v>1258</v>
      </c>
      <c r="M21" s="57" t="s">
        <v>1282</v>
      </c>
      <c r="N21" s="57" t="s">
        <v>16145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/>
      <c r="AB21" s="57" t="s">
        <v>288</v>
      </c>
      <c r="AC21" s="57" t="s">
        <v>1360</v>
      </c>
      <c r="AD21" s="57" t="s">
        <v>1385</v>
      </c>
      <c r="AE21" s="57">
        <v>90</v>
      </c>
      <c r="AF21" s="57">
        <v>0.2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0</v>
      </c>
      <c r="AP21" s="57">
        <v>0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>
        <v>0</v>
      </c>
      <c r="AW21" s="57">
        <v>0</v>
      </c>
      <c r="AX21" s="57">
        <v>0</v>
      </c>
      <c r="AY21" s="57">
        <v>0</v>
      </c>
      <c r="AZ21" s="57">
        <v>0</v>
      </c>
      <c r="BA21" s="57">
        <v>0</v>
      </c>
      <c r="BB21" s="57">
        <v>0</v>
      </c>
      <c r="BC21" s="57">
        <v>0</v>
      </c>
      <c r="BD21" s="57">
        <v>0</v>
      </c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 t="s">
        <v>8856</v>
      </c>
      <c r="BR21" s="57" t="s">
        <v>16168</v>
      </c>
      <c r="BS21">
        <f ca="1">SUM(O21:OFFSET(O21,0,'Откл_БДР факт ГК_КБ'!$B$1-1))</f>
        <v>0</v>
      </c>
    </row>
    <row r="22" spans="1:71">
      <c r="A22" s="57" t="s">
        <v>902</v>
      </c>
      <c r="B22" s="57" t="s">
        <v>14</v>
      </c>
      <c r="C22" s="57" t="s">
        <v>287</v>
      </c>
      <c r="D22" s="57" t="s">
        <v>14430</v>
      </c>
      <c r="E22" s="57" t="s">
        <v>1979</v>
      </c>
      <c r="F22" s="57" t="s">
        <v>14457</v>
      </c>
      <c r="G22" s="57" t="s">
        <v>904</v>
      </c>
      <c r="H22" s="57" t="s">
        <v>8321</v>
      </c>
      <c r="I22" s="57" t="s">
        <v>31</v>
      </c>
      <c r="J22" s="57" t="s">
        <v>1268</v>
      </c>
      <c r="K22" s="57" t="s">
        <v>1279</v>
      </c>
      <c r="L22" s="57" t="s">
        <v>1258</v>
      </c>
      <c r="M22" s="57" t="s">
        <v>1282</v>
      </c>
      <c r="N22" s="57" t="s">
        <v>14488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/>
      <c r="AB22" s="57" t="s">
        <v>288</v>
      </c>
      <c r="AC22" s="57" t="s">
        <v>1360</v>
      </c>
      <c r="AD22" s="57" t="s">
        <v>1385</v>
      </c>
      <c r="AE22" s="57">
        <v>90</v>
      </c>
      <c r="AF22" s="57">
        <v>0.2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57">
        <v>0</v>
      </c>
      <c r="AU22" s="57">
        <v>0</v>
      </c>
      <c r="AV22" s="57">
        <v>0</v>
      </c>
      <c r="AW22" s="57">
        <v>0</v>
      </c>
      <c r="AX22" s="57">
        <v>0</v>
      </c>
      <c r="AY22" s="57">
        <v>0</v>
      </c>
      <c r="AZ22" s="57">
        <v>0</v>
      </c>
      <c r="BA22" s="57">
        <v>0</v>
      </c>
      <c r="BB22" s="57">
        <v>0</v>
      </c>
      <c r="BC22" s="57">
        <v>0</v>
      </c>
      <c r="BD22" s="57">
        <v>0</v>
      </c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 t="s">
        <v>8856</v>
      </c>
      <c r="BR22" s="57" t="s">
        <v>16168</v>
      </c>
      <c r="BS22">
        <f ca="1">SUM(O22:OFFSET(O22,0,'Откл_БДР факт ГК_КБ'!$B$1-1))</f>
        <v>0</v>
      </c>
    </row>
    <row r="23" spans="1:71">
      <c r="A23" s="57" t="s">
        <v>902</v>
      </c>
      <c r="B23" s="57" t="s">
        <v>14</v>
      </c>
      <c r="C23" s="57" t="s">
        <v>287</v>
      </c>
      <c r="D23" s="57" t="s">
        <v>14430</v>
      </c>
      <c r="E23" s="57" t="s">
        <v>1979</v>
      </c>
      <c r="F23" s="57" t="s">
        <v>14457</v>
      </c>
      <c r="G23" s="57" t="s">
        <v>2192</v>
      </c>
      <c r="H23" s="57" t="s">
        <v>14648</v>
      </c>
      <c r="I23" s="57" t="s">
        <v>31</v>
      </c>
      <c r="J23" s="57" t="s">
        <v>1268</v>
      </c>
      <c r="K23" s="57" t="s">
        <v>1279</v>
      </c>
      <c r="L23" s="57" t="s">
        <v>1258</v>
      </c>
      <c r="M23" s="57" t="s">
        <v>1282</v>
      </c>
      <c r="N23" s="57" t="s">
        <v>14489</v>
      </c>
      <c r="O23" s="57"/>
      <c r="P23" s="57"/>
      <c r="Q23" s="57"/>
      <c r="R23" s="57"/>
      <c r="S23" s="57"/>
      <c r="T23" s="57">
        <v>0</v>
      </c>
      <c r="U23" s="57">
        <v>0</v>
      </c>
      <c r="V23" s="57">
        <v>0</v>
      </c>
      <c r="W23" s="57">
        <v>0</v>
      </c>
      <c r="X23" s="57"/>
      <c r="Y23" s="57">
        <v>0</v>
      </c>
      <c r="Z23" s="57"/>
      <c r="AA23" s="57"/>
      <c r="AB23" s="57" t="s">
        <v>288</v>
      </c>
      <c r="AC23" s="57" t="s">
        <v>1360</v>
      </c>
      <c r="AD23" s="57" t="s">
        <v>1385</v>
      </c>
      <c r="AE23" s="57">
        <v>90</v>
      </c>
      <c r="AF23" s="57">
        <v>0.2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 t="s">
        <v>8856</v>
      </c>
      <c r="BR23" s="57" t="s">
        <v>16168</v>
      </c>
      <c r="BS23">
        <f ca="1">SUM(O23:OFFSET(O23,0,'Откл_БДР факт ГК_КБ'!$B$1-1))</f>
        <v>0</v>
      </c>
    </row>
    <row r="24" spans="1:71">
      <c r="A24" s="57" t="s">
        <v>902</v>
      </c>
      <c r="B24" s="57" t="s">
        <v>14</v>
      </c>
      <c r="C24" s="57" t="s">
        <v>287</v>
      </c>
      <c r="D24" s="57" t="s">
        <v>14430</v>
      </c>
      <c r="E24" s="57" t="s">
        <v>1979</v>
      </c>
      <c r="F24" s="57" t="s">
        <v>14457</v>
      </c>
      <c r="G24" s="57" t="s">
        <v>2192</v>
      </c>
      <c r="H24" s="57" t="s">
        <v>14648</v>
      </c>
      <c r="I24" s="57" t="s">
        <v>31</v>
      </c>
      <c r="J24" s="57" t="s">
        <v>1268</v>
      </c>
      <c r="K24" s="57" t="s">
        <v>1279</v>
      </c>
      <c r="L24" s="57" t="s">
        <v>1258</v>
      </c>
      <c r="M24" s="57" t="s">
        <v>1282</v>
      </c>
      <c r="N24" s="57" t="s">
        <v>14490</v>
      </c>
      <c r="O24" s="57">
        <v>0</v>
      </c>
      <c r="P24" s="57"/>
      <c r="Q24" s="57"/>
      <c r="R24" s="57"/>
      <c r="S24" s="57"/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/>
      <c r="AB24" s="57" t="s">
        <v>288</v>
      </c>
      <c r="AC24" s="57" t="s">
        <v>1360</v>
      </c>
      <c r="AD24" s="57" t="s">
        <v>1385</v>
      </c>
      <c r="AE24" s="57">
        <v>90</v>
      </c>
      <c r="AF24" s="57">
        <v>0.2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 t="s">
        <v>8856</v>
      </c>
      <c r="BR24" s="57" t="s">
        <v>16168</v>
      </c>
      <c r="BS24">
        <f ca="1">SUM(O24:OFFSET(O24,0,'Откл_БДР факт ГК_КБ'!$B$1-1))</f>
        <v>0</v>
      </c>
    </row>
    <row r="25" spans="1:71">
      <c r="A25" s="57" t="s">
        <v>902</v>
      </c>
      <c r="B25" s="57" t="s">
        <v>14</v>
      </c>
      <c r="C25" s="57" t="s">
        <v>373</v>
      </c>
      <c r="D25" s="57" t="s">
        <v>14430</v>
      </c>
      <c r="E25" s="57" t="s">
        <v>1979</v>
      </c>
      <c r="F25" s="57" t="s">
        <v>2547</v>
      </c>
      <c r="G25" s="57" t="s">
        <v>2192</v>
      </c>
      <c r="H25" s="57" t="s">
        <v>14648</v>
      </c>
      <c r="I25" s="57" t="s">
        <v>31</v>
      </c>
      <c r="J25" s="57" t="s">
        <v>1268</v>
      </c>
      <c r="K25" s="57" t="s">
        <v>1279</v>
      </c>
      <c r="L25" s="57" t="s">
        <v>1258</v>
      </c>
      <c r="M25" s="57" t="s">
        <v>1282</v>
      </c>
      <c r="N25" s="57" t="s">
        <v>16141</v>
      </c>
      <c r="O25" s="57">
        <v>8728.4105999999992</v>
      </c>
      <c r="P25" s="57">
        <v>5379.9375</v>
      </c>
      <c r="Q25" s="57">
        <v>4303.95</v>
      </c>
      <c r="R25" s="57">
        <v>7988.1311999999998</v>
      </c>
      <c r="S25" s="57">
        <v>8848.9212000000007</v>
      </c>
      <c r="T25" s="57">
        <v>4889.2871999999998</v>
      </c>
      <c r="U25" s="57">
        <v>3400.1205</v>
      </c>
      <c r="V25" s="57">
        <v>3141.8834999999999</v>
      </c>
      <c r="W25" s="57">
        <v>1678.5405000000001</v>
      </c>
      <c r="X25" s="57">
        <v>2151.9749999999999</v>
      </c>
      <c r="Y25" s="57">
        <v>4028.4971999999998</v>
      </c>
      <c r="Z25" s="57">
        <v>4217.8710000000001</v>
      </c>
      <c r="AA25" s="57">
        <v>58757.525399999999</v>
      </c>
      <c r="AB25" s="57" t="s">
        <v>374</v>
      </c>
      <c r="AC25" s="57" t="s">
        <v>1360</v>
      </c>
      <c r="AD25" s="57" t="s">
        <v>1385</v>
      </c>
      <c r="AE25" s="57">
        <v>90</v>
      </c>
      <c r="AF25" s="57">
        <v>0.2</v>
      </c>
      <c r="AG25" s="57">
        <v>0</v>
      </c>
      <c r="AH25" s="57">
        <v>0</v>
      </c>
      <c r="AI25" s="57">
        <v>0</v>
      </c>
      <c r="AJ25" s="57">
        <v>10474.092720000001</v>
      </c>
      <c r="AK25" s="57">
        <v>6455.9250000000002</v>
      </c>
      <c r="AL25" s="57">
        <v>5164.74</v>
      </c>
      <c r="AM25" s="57">
        <v>9585.7574399999994</v>
      </c>
      <c r="AN25" s="57">
        <v>10618.70544</v>
      </c>
      <c r="AO25" s="57">
        <v>5867.1446400000004</v>
      </c>
      <c r="AP25" s="57">
        <v>4080.1446000000001</v>
      </c>
      <c r="AQ25" s="57">
        <v>3770.2602000000002</v>
      </c>
      <c r="AR25" s="57">
        <v>2014.2485999999999</v>
      </c>
      <c r="AS25" s="57">
        <v>2582.37</v>
      </c>
      <c r="AT25" s="57">
        <v>4834.1966400000001</v>
      </c>
      <c r="AU25" s="57">
        <v>5061.4452000000001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>
        <v>12106.15056</v>
      </c>
      <c r="BF25" s="57">
        <v>11651.65344</v>
      </c>
      <c r="BG25" s="57">
        <v>12106.15056</v>
      </c>
      <c r="BH25" s="57"/>
      <c r="BI25" s="57"/>
      <c r="BJ25" s="57"/>
      <c r="BK25" s="57"/>
      <c r="BL25" s="57"/>
      <c r="BM25" s="57"/>
      <c r="BN25" s="57"/>
      <c r="BO25" s="57"/>
      <c r="BP25" s="57"/>
      <c r="BQ25" s="57" t="s">
        <v>8856</v>
      </c>
      <c r="BR25" s="57" t="s">
        <v>16168</v>
      </c>
      <c r="BS25">
        <f ca="1">SUM(O25:OFFSET(O25,0,'Откл_БДР факт ГК_КБ'!$B$1-1))</f>
        <v>35249.3505</v>
      </c>
    </row>
    <row r="26" spans="1:71">
      <c r="A26" s="57" t="s">
        <v>902</v>
      </c>
      <c r="B26" s="57" t="s">
        <v>14</v>
      </c>
      <c r="C26" s="57" t="s">
        <v>373</v>
      </c>
      <c r="D26" s="57" t="s">
        <v>14430</v>
      </c>
      <c r="E26" s="57" t="s">
        <v>1979</v>
      </c>
      <c r="F26" s="57" t="s">
        <v>14457</v>
      </c>
      <c r="G26" s="57" t="s">
        <v>2192</v>
      </c>
      <c r="H26" s="57" t="s">
        <v>14648</v>
      </c>
      <c r="I26" s="57" t="s">
        <v>31</v>
      </c>
      <c r="J26" s="57" t="s">
        <v>1268</v>
      </c>
      <c r="K26" s="57" t="s">
        <v>1279</v>
      </c>
      <c r="L26" s="57" t="s">
        <v>1258</v>
      </c>
      <c r="M26" s="57" t="s">
        <v>1282</v>
      </c>
      <c r="N26" s="57" t="s">
        <v>16146</v>
      </c>
      <c r="O26" s="57">
        <v>6455.9250000000002</v>
      </c>
      <c r="P26" s="57">
        <v>5491.8401999999996</v>
      </c>
      <c r="Q26" s="57">
        <v>9726.9269999999997</v>
      </c>
      <c r="R26" s="57">
        <v>8986.6476000000002</v>
      </c>
      <c r="S26" s="57">
        <v>8521.8209999999999</v>
      </c>
      <c r="T26" s="57">
        <v>4238.6160399999999</v>
      </c>
      <c r="U26" s="57">
        <v>1463.3430000000001</v>
      </c>
      <c r="V26" s="57">
        <v>1463.3430000000001</v>
      </c>
      <c r="W26" s="57">
        <v>0</v>
      </c>
      <c r="X26" s="57">
        <v>1032.9480000000001</v>
      </c>
      <c r="Y26" s="57">
        <v>981.30060000000003</v>
      </c>
      <c r="Z26" s="57">
        <v>0</v>
      </c>
      <c r="AA26" s="57">
        <v>48362.711439999999</v>
      </c>
      <c r="AB26" s="57" t="s">
        <v>374</v>
      </c>
      <c r="AC26" s="57" t="s">
        <v>1360</v>
      </c>
      <c r="AD26" s="57" t="s">
        <v>1385</v>
      </c>
      <c r="AE26" s="57">
        <v>90</v>
      </c>
      <c r="AF26" s="57">
        <v>0.2</v>
      </c>
      <c r="AG26" s="57">
        <v>0</v>
      </c>
      <c r="AH26" s="57">
        <v>0</v>
      </c>
      <c r="AI26" s="57">
        <v>0</v>
      </c>
      <c r="AJ26" s="57">
        <v>7747.11</v>
      </c>
      <c r="AK26" s="57">
        <v>6590.2082399999999</v>
      </c>
      <c r="AL26" s="57">
        <v>11672.312400000001</v>
      </c>
      <c r="AM26" s="57">
        <v>10783.97712</v>
      </c>
      <c r="AN26" s="57">
        <v>10226.1852</v>
      </c>
      <c r="AO26" s="57">
        <v>5086.33925</v>
      </c>
      <c r="AP26" s="57">
        <v>1756.0116</v>
      </c>
      <c r="AQ26" s="57">
        <v>1756.0116</v>
      </c>
      <c r="AR26" s="57">
        <v>0</v>
      </c>
      <c r="AS26" s="57">
        <v>1239.5376000000001</v>
      </c>
      <c r="AT26" s="57">
        <v>1177.5607199999999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0</v>
      </c>
      <c r="BD26" s="57">
        <v>0</v>
      </c>
      <c r="BE26" s="57">
        <v>9131.2603199999994</v>
      </c>
      <c r="BF26" s="57">
        <v>10835.624519999999</v>
      </c>
      <c r="BG26" s="57">
        <v>3491.3642399999999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 t="s">
        <v>8856</v>
      </c>
      <c r="BR26" s="57" t="s">
        <v>16168</v>
      </c>
      <c r="BS26">
        <f ca="1">SUM(O26:OFFSET(O26,0,'Откл_БДР факт ГК_КБ'!$B$1-1))</f>
        <v>39183.160799999998</v>
      </c>
    </row>
    <row r="27" spans="1:71">
      <c r="A27" s="57" t="s">
        <v>902</v>
      </c>
      <c r="B27" s="57" t="s">
        <v>14</v>
      </c>
      <c r="C27" s="57" t="s">
        <v>373</v>
      </c>
      <c r="D27" s="57" t="s">
        <v>14430</v>
      </c>
      <c r="E27" s="57" t="s">
        <v>1979</v>
      </c>
      <c r="F27" s="57" t="s">
        <v>2547</v>
      </c>
      <c r="G27" s="57" t="s">
        <v>10559</v>
      </c>
      <c r="H27" s="57" t="s">
        <v>15724</v>
      </c>
      <c r="I27" s="57" t="s">
        <v>31</v>
      </c>
      <c r="J27" s="57" t="s">
        <v>1268</v>
      </c>
      <c r="K27" s="57" t="s">
        <v>1279</v>
      </c>
      <c r="L27" s="57" t="s">
        <v>1258</v>
      </c>
      <c r="M27" s="57" t="s">
        <v>1282</v>
      </c>
      <c r="N27" s="57" t="s">
        <v>16142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/>
      <c r="AB27" s="57" t="s">
        <v>374</v>
      </c>
      <c r="AC27" s="57" t="s">
        <v>1360</v>
      </c>
      <c r="AD27" s="57" t="s">
        <v>1385</v>
      </c>
      <c r="AE27" s="57">
        <v>90</v>
      </c>
      <c r="AF27" s="57">
        <v>0.2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 t="s">
        <v>8856</v>
      </c>
      <c r="BR27" s="57" t="s">
        <v>16168</v>
      </c>
      <c r="BS27">
        <f ca="1">SUM(O27:OFFSET(O27,0,'Откл_БДР факт ГК_КБ'!$B$1-1))</f>
        <v>0</v>
      </c>
    </row>
    <row r="28" spans="1:71">
      <c r="A28" s="57" t="s">
        <v>902</v>
      </c>
      <c r="B28" s="57" t="s">
        <v>14</v>
      </c>
      <c r="C28" s="57" t="s">
        <v>373</v>
      </c>
      <c r="D28" s="57" t="s">
        <v>14430</v>
      </c>
      <c r="E28" s="57" t="s">
        <v>1979</v>
      </c>
      <c r="F28" s="57" t="s">
        <v>14457</v>
      </c>
      <c r="G28" s="57" t="s">
        <v>2192</v>
      </c>
      <c r="H28" s="57" t="s">
        <v>14648</v>
      </c>
      <c r="I28" s="57" t="s">
        <v>31</v>
      </c>
      <c r="J28" s="57" t="s">
        <v>1268</v>
      </c>
      <c r="K28" s="57" t="s">
        <v>1279</v>
      </c>
      <c r="L28" s="57" t="s">
        <v>1258</v>
      </c>
      <c r="M28" s="57" t="s">
        <v>1282</v>
      </c>
      <c r="N28" s="57" t="s">
        <v>14494</v>
      </c>
      <c r="O28" s="57">
        <v>0</v>
      </c>
      <c r="P28" s="57"/>
      <c r="Q28" s="57"/>
      <c r="R28" s="57"/>
      <c r="S28" s="57"/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/>
      <c r="AB28" s="57" t="s">
        <v>374</v>
      </c>
      <c r="AC28" s="57" t="s">
        <v>1360</v>
      </c>
      <c r="AD28" s="57" t="s">
        <v>1385</v>
      </c>
      <c r="AE28" s="57">
        <v>90</v>
      </c>
      <c r="AF28" s="57">
        <v>0.2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0</v>
      </c>
      <c r="AQ28" s="57">
        <v>0</v>
      </c>
      <c r="AR28" s="57">
        <v>0</v>
      </c>
      <c r="AS28" s="57">
        <v>0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0</v>
      </c>
      <c r="BD28" s="57">
        <v>0</v>
      </c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 t="s">
        <v>8856</v>
      </c>
      <c r="BR28" s="57" t="s">
        <v>16168</v>
      </c>
      <c r="BS28">
        <f ca="1">SUM(O28:OFFSET(O28,0,'Откл_БДР факт ГК_КБ'!$B$1-1))</f>
        <v>0</v>
      </c>
    </row>
    <row r="29" spans="1:71">
      <c r="A29" s="57" t="s">
        <v>902</v>
      </c>
      <c r="B29" s="57" t="s">
        <v>14</v>
      </c>
      <c r="C29" s="57" t="s">
        <v>373</v>
      </c>
      <c r="D29" s="57" t="s">
        <v>14430</v>
      </c>
      <c r="E29" s="57" t="s">
        <v>1979</v>
      </c>
      <c r="F29" s="57" t="s">
        <v>14457</v>
      </c>
      <c r="G29" s="57" t="s">
        <v>2192</v>
      </c>
      <c r="H29" s="57" t="s">
        <v>14648</v>
      </c>
      <c r="I29" s="57" t="s">
        <v>31</v>
      </c>
      <c r="J29" s="57" t="s">
        <v>1268</v>
      </c>
      <c r="K29" s="57" t="s">
        <v>1279</v>
      </c>
      <c r="L29" s="57" t="s">
        <v>1258</v>
      </c>
      <c r="M29" s="57" t="s">
        <v>1282</v>
      </c>
      <c r="N29" s="57" t="s">
        <v>14495</v>
      </c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 t="s">
        <v>374</v>
      </c>
      <c r="AC29" s="57" t="s">
        <v>1360</v>
      </c>
      <c r="AD29" s="57" t="s">
        <v>1385</v>
      </c>
      <c r="AE29" s="57">
        <v>90</v>
      </c>
      <c r="AF29" s="57">
        <v>0.2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 t="s">
        <v>8856</v>
      </c>
      <c r="BR29" s="57" t="s">
        <v>16168</v>
      </c>
      <c r="BS29">
        <f ca="1">SUM(O29:OFFSET(O29,0,'Откл_БДР факт ГК_КБ'!$B$1-1))</f>
        <v>0</v>
      </c>
    </row>
    <row r="30" spans="1:71">
      <c r="A30" s="57" t="s">
        <v>902</v>
      </c>
      <c r="B30" s="57" t="s">
        <v>14</v>
      </c>
      <c r="C30" s="57" t="s">
        <v>426</v>
      </c>
      <c r="D30" s="57" t="s">
        <v>14430</v>
      </c>
      <c r="E30" s="57" t="s">
        <v>1979</v>
      </c>
      <c r="F30" s="57" t="s">
        <v>2547</v>
      </c>
      <c r="G30" s="57" t="s">
        <v>2192</v>
      </c>
      <c r="H30" s="57" t="s">
        <v>14648</v>
      </c>
      <c r="I30" s="57" t="s">
        <v>31</v>
      </c>
      <c r="J30" s="57" t="s">
        <v>1268</v>
      </c>
      <c r="K30" s="57" t="s">
        <v>1279</v>
      </c>
      <c r="L30" s="57" t="s">
        <v>1258</v>
      </c>
      <c r="M30" s="57" t="s">
        <v>1282</v>
      </c>
      <c r="N30" s="57" t="s">
        <v>16138</v>
      </c>
      <c r="O30" s="57">
        <v>2151.9749999999999</v>
      </c>
      <c r="P30" s="57">
        <v>2677.0569</v>
      </c>
      <c r="Q30" s="57">
        <v>4131.7920000000004</v>
      </c>
      <c r="R30" s="57">
        <v>1652.7167999999999</v>
      </c>
      <c r="S30" s="57">
        <v>1652.7167999999999</v>
      </c>
      <c r="T30" s="57">
        <v>1652.7167999999999</v>
      </c>
      <c r="U30" s="57">
        <v>2479.0752000000002</v>
      </c>
      <c r="V30" s="57">
        <v>826.35839999999996</v>
      </c>
      <c r="W30" s="57">
        <v>1652.7167999999999</v>
      </c>
      <c r="X30" s="57">
        <v>1652.7167999999999</v>
      </c>
      <c r="Y30" s="57">
        <v>1652.7167999999999</v>
      </c>
      <c r="Z30" s="57">
        <v>1652.7167999999999</v>
      </c>
      <c r="AA30" s="57">
        <v>23835.275099999999</v>
      </c>
      <c r="AB30" s="57" t="s">
        <v>427</v>
      </c>
      <c r="AC30" s="57" t="s">
        <v>1364</v>
      </c>
      <c r="AD30" s="57" t="s">
        <v>1387</v>
      </c>
      <c r="AE30" s="57">
        <v>90</v>
      </c>
      <c r="AF30" s="57">
        <v>0.2</v>
      </c>
      <c r="AG30" s="57">
        <v>0</v>
      </c>
      <c r="AH30" s="57">
        <v>0</v>
      </c>
      <c r="AI30" s="57">
        <v>0</v>
      </c>
      <c r="AJ30" s="57">
        <v>2582.37</v>
      </c>
      <c r="AK30" s="57">
        <v>3212.46828</v>
      </c>
      <c r="AL30" s="57">
        <v>4958.1504000000004</v>
      </c>
      <c r="AM30" s="57">
        <v>1983.26016</v>
      </c>
      <c r="AN30" s="57">
        <v>1983.26016</v>
      </c>
      <c r="AO30" s="57">
        <v>1983.26016</v>
      </c>
      <c r="AP30" s="57">
        <v>2974.8902400000002</v>
      </c>
      <c r="AQ30" s="57">
        <v>991.63008000000002</v>
      </c>
      <c r="AR30" s="57">
        <v>1983.26016</v>
      </c>
      <c r="AS30" s="57">
        <v>1983.26016</v>
      </c>
      <c r="AT30" s="57">
        <v>1983.26016</v>
      </c>
      <c r="AU30" s="57">
        <v>1983.26016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1983.26016</v>
      </c>
      <c r="BF30" s="57">
        <v>1983.26016</v>
      </c>
      <c r="BG30" s="57">
        <v>1774.73434</v>
      </c>
      <c r="BH30" s="57"/>
      <c r="BI30" s="57"/>
      <c r="BJ30" s="57"/>
      <c r="BK30" s="57"/>
      <c r="BL30" s="57"/>
      <c r="BM30" s="57"/>
      <c r="BN30" s="57"/>
      <c r="BO30" s="57"/>
      <c r="BP30" s="57"/>
      <c r="BQ30" s="57" t="s">
        <v>8856</v>
      </c>
      <c r="BR30" s="57" t="s">
        <v>16168</v>
      </c>
      <c r="BS30">
        <f ca="1">SUM(O30:OFFSET(O30,0,'Откл_БДР факт ГК_КБ'!$B$1-1))</f>
        <v>12266.2575</v>
      </c>
    </row>
    <row r="31" spans="1:71">
      <c r="A31" s="57" t="s">
        <v>902</v>
      </c>
      <c r="B31" s="57" t="s">
        <v>14</v>
      </c>
      <c r="C31" s="57" t="s">
        <v>426</v>
      </c>
      <c r="D31" s="57" t="s">
        <v>14430</v>
      </c>
      <c r="E31" s="57" t="s">
        <v>1979</v>
      </c>
      <c r="F31" s="57" t="s">
        <v>2547</v>
      </c>
      <c r="G31" s="57" t="s">
        <v>2451</v>
      </c>
      <c r="H31" s="57" t="s">
        <v>14647</v>
      </c>
      <c r="I31" s="57" t="s">
        <v>31</v>
      </c>
      <c r="J31" s="57" t="s">
        <v>1268</v>
      </c>
      <c r="K31" s="57" t="s">
        <v>1279</v>
      </c>
      <c r="L31" s="57" t="s">
        <v>1258</v>
      </c>
      <c r="M31" s="57" t="s">
        <v>1282</v>
      </c>
      <c r="N31" s="57" t="s">
        <v>14497</v>
      </c>
      <c r="O31" s="57">
        <v>80.876199999999997</v>
      </c>
      <c r="P31" s="57">
        <v>0</v>
      </c>
      <c r="Q31" s="57">
        <v>0</v>
      </c>
      <c r="R31" s="57">
        <v>80.876199999999997</v>
      </c>
      <c r="S31" s="57">
        <v>80.876199999999997</v>
      </c>
      <c r="T31" s="57">
        <v>80.876199999999997</v>
      </c>
      <c r="U31" s="57">
        <v>80.876199999999997</v>
      </c>
      <c r="V31" s="57">
        <v>80.876199999999997</v>
      </c>
      <c r="W31" s="57">
        <v>80.876199999999997</v>
      </c>
      <c r="X31" s="57">
        <v>80.876199999999997</v>
      </c>
      <c r="Y31" s="57">
        <v>80.876199999999997</v>
      </c>
      <c r="Z31" s="57">
        <v>80.876199999999997</v>
      </c>
      <c r="AA31" s="57">
        <v>808.76199999999994</v>
      </c>
      <c r="AB31" s="57" t="s">
        <v>427</v>
      </c>
      <c r="AC31" s="57" t="s">
        <v>1364</v>
      </c>
      <c r="AD31" s="57" t="s">
        <v>1387</v>
      </c>
      <c r="AE31" s="57">
        <v>120</v>
      </c>
      <c r="AF31" s="57">
        <v>0.2</v>
      </c>
      <c r="AG31" s="57">
        <v>0</v>
      </c>
      <c r="AH31" s="57">
        <v>0</v>
      </c>
      <c r="AI31" s="57">
        <v>0</v>
      </c>
      <c r="AJ31" s="57">
        <v>0</v>
      </c>
      <c r="AK31" s="57">
        <v>97.051439999999999</v>
      </c>
      <c r="AL31" s="57">
        <v>0</v>
      </c>
      <c r="AM31" s="57">
        <v>0</v>
      </c>
      <c r="AN31" s="57">
        <v>97.051439999999999</v>
      </c>
      <c r="AO31" s="57">
        <v>97.051439999999999</v>
      </c>
      <c r="AP31" s="57">
        <v>97.051439999999999</v>
      </c>
      <c r="AQ31" s="57">
        <v>97.051439999999999</v>
      </c>
      <c r="AR31" s="57">
        <v>97.051439999999999</v>
      </c>
      <c r="AS31" s="57">
        <v>97.051439999999999</v>
      </c>
      <c r="AT31" s="57">
        <v>97.051439999999999</v>
      </c>
      <c r="AU31" s="57">
        <v>97.051439999999999</v>
      </c>
      <c r="AV31" s="57">
        <v>97.051439999999999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97.051439999999999</v>
      </c>
      <c r="BF31" s="57">
        <v>97.051439999999999</v>
      </c>
      <c r="BG31" s="57">
        <v>97.051439999999999</v>
      </c>
      <c r="BH31" s="57">
        <v>97.051439999999999</v>
      </c>
      <c r="BI31" s="57"/>
      <c r="BJ31" s="57"/>
      <c r="BK31" s="57"/>
      <c r="BL31" s="57"/>
      <c r="BM31" s="57"/>
      <c r="BN31" s="57"/>
      <c r="BO31" s="57"/>
      <c r="BP31" s="57"/>
      <c r="BQ31" s="57" t="s">
        <v>8856</v>
      </c>
      <c r="BR31" s="57" t="s">
        <v>16168</v>
      </c>
      <c r="BS31">
        <f ca="1">SUM(O31:OFFSET(O31,0,'Откл_БДР факт ГК_КБ'!$B$1-1))</f>
        <v>242.62860000000001</v>
      </c>
    </row>
    <row r="32" spans="1:71">
      <c r="A32" s="57" t="s">
        <v>902</v>
      </c>
      <c r="B32" s="57" t="s">
        <v>14</v>
      </c>
      <c r="C32" s="57" t="s">
        <v>426</v>
      </c>
      <c r="D32" s="57" t="s">
        <v>14430</v>
      </c>
      <c r="E32" s="57" t="s">
        <v>1979</v>
      </c>
      <c r="F32" s="57" t="s">
        <v>2547</v>
      </c>
      <c r="G32" s="57" t="s">
        <v>2451</v>
      </c>
      <c r="H32" s="57" t="s">
        <v>14647</v>
      </c>
      <c r="I32" s="57" t="s">
        <v>31</v>
      </c>
      <c r="J32" s="57" t="s">
        <v>1268</v>
      </c>
      <c r="K32" s="57" t="s">
        <v>1279</v>
      </c>
      <c r="L32" s="57" t="s">
        <v>1258</v>
      </c>
      <c r="M32" s="57" t="s">
        <v>1282</v>
      </c>
      <c r="N32" s="57" t="s">
        <v>14498</v>
      </c>
      <c r="O32" s="57">
        <v>98.891930000000002</v>
      </c>
      <c r="P32" s="57">
        <v>98.891930000000002</v>
      </c>
      <c r="Q32" s="57">
        <v>98.891930000000002</v>
      </c>
      <c r="R32" s="57">
        <v>98.891930000000002</v>
      </c>
      <c r="S32" s="57">
        <v>98.891930000000002</v>
      </c>
      <c r="T32" s="57">
        <v>98.891930000000002</v>
      </c>
      <c r="U32" s="57">
        <v>98.891930000000002</v>
      </c>
      <c r="V32" s="57">
        <v>98.891930000000002</v>
      </c>
      <c r="W32" s="57">
        <v>98.891930000000002</v>
      </c>
      <c r="X32" s="57">
        <v>98.891930000000002</v>
      </c>
      <c r="Y32" s="57">
        <v>98.891930000000002</v>
      </c>
      <c r="Z32" s="57">
        <v>98.891930000000002</v>
      </c>
      <c r="AA32" s="57">
        <v>1186.70316</v>
      </c>
      <c r="AB32" s="57" t="s">
        <v>427</v>
      </c>
      <c r="AC32" s="57" t="s">
        <v>1364</v>
      </c>
      <c r="AD32" s="57" t="s">
        <v>1387</v>
      </c>
      <c r="AE32" s="57">
        <v>120</v>
      </c>
      <c r="AF32" s="57">
        <v>0.2</v>
      </c>
      <c r="AG32" s="57">
        <v>0</v>
      </c>
      <c r="AH32" s="57">
        <v>0</v>
      </c>
      <c r="AI32" s="57">
        <v>0</v>
      </c>
      <c r="AJ32" s="57">
        <v>0</v>
      </c>
      <c r="AK32" s="57">
        <v>118.67032</v>
      </c>
      <c r="AL32" s="57">
        <v>118.67032</v>
      </c>
      <c r="AM32" s="57">
        <v>118.67032</v>
      </c>
      <c r="AN32" s="57">
        <v>118.67032</v>
      </c>
      <c r="AO32" s="57">
        <v>118.67032</v>
      </c>
      <c r="AP32" s="57">
        <v>118.67032</v>
      </c>
      <c r="AQ32" s="57">
        <v>118.67032</v>
      </c>
      <c r="AR32" s="57">
        <v>118.67032</v>
      </c>
      <c r="AS32" s="57">
        <v>118.67032</v>
      </c>
      <c r="AT32" s="57">
        <v>118.67032</v>
      </c>
      <c r="AU32" s="57">
        <v>118.67032</v>
      </c>
      <c r="AV32" s="57">
        <v>118.67032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205.29965000000001</v>
      </c>
      <c r="BF32" s="57">
        <v>205.29965000000001</v>
      </c>
      <c r="BG32" s="57">
        <v>205.29965000000001</v>
      </c>
      <c r="BH32" s="57">
        <v>118.67032</v>
      </c>
      <c r="BI32" s="57"/>
      <c r="BJ32" s="57"/>
      <c r="BK32" s="57"/>
      <c r="BL32" s="57"/>
      <c r="BM32" s="57"/>
      <c r="BN32" s="57"/>
      <c r="BO32" s="57"/>
      <c r="BP32" s="57"/>
      <c r="BQ32" s="57" t="s">
        <v>8856</v>
      </c>
      <c r="BR32" s="57" t="s">
        <v>16168</v>
      </c>
      <c r="BS32">
        <f ca="1">SUM(O32:OFFSET(O32,0,'Откл_БДР факт ГК_КБ'!$B$1-1))</f>
        <v>494.45965000000001</v>
      </c>
    </row>
    <row r="33" spans="1:71">
      <c r="A33" s="57" t="s">
        <v>902</v>
      </c>
      <c r="B33" s="57" t="s">
        <v>14</v>
      </c>
      <c r="C33" s="57" t="s">
        <v>426</v>
      </c>
      <c r="D33" s="57" t="s">
        <v>14430</v>
      </c>
      <c r="E33" s="57" t="s">
        <v>1979</v>
      </c>
      <c r="F33" s="57" t="s">
        <v>2547</v>
      </c>
      <c r="G33" s="57" t="s">
        <v>2192</v>
      </c>
      <c r="H33" s="57" t="s">
        <v>14648</v>
      </c>
      <c r="I33" s="57" t="s">
        <v>31</v>
      </c>
      <c r="J33" s="57" t="s">
        <v>1268</v>
      </c>
      <c r="K33" s="57" t="s">
        <v>1279</v>
      </c>
      <c r="L33" s="57" t="s">
        <v>1258</v>
      </c>
      <c r="M33" s="57" t="s">
        <v>1282</v>
      </c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>
        <v>0</v>
      </c>
      <c r="AA33" s="57"/>
      <c r="AB33" s="57" t="s">
        <v>427</v>
      </c>
      <c r="AC33" s="57" t="s">
        <v>1364</v>
      </c>
      <c r="AD33" s="57" t="s">
        <v>1387</v>
      </c>
      <c r="AE33" s="57">
        <v>90</v>
      </c>
      <c r="AF33" s="57">
        <v>0.2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 t="s">
        <v>8856</v>
      </c>
      <c r="BR33" s="57" t="s">
        <v>16168</v>
      </c>
      <c r="BS33">
        <f ca="1">SUM(O33:OFFSET(O33,0,'Откл_БДР факт ГК_КБ'!$B$1-1))</f>
        <v>0</v>
      </c>
    </row>
    <row r="34" spans="1:71">
      <c r="A34" s="57" t="s">
        <v>902</v>
      </c>
      <c r="B34" s="57" t="s">
        <v>14</v>
      </c>
      <c r="C34" s="57" t="s">
        <v>426</v>
      </c>
      <c r="D34" s="57" t="s">
        <v>14430</v>
      </c>
      <c r="E34" s="57" t="s">
        <v>1979</v>
      </c>
      <c r="F34" s="57" t="s">
        <v>2547</v>
      </c>
      <c r="G34" s="57" t="s">
        <v>2451</v>
      </c>
      <c r="H34" s="57" t="s">
        <v>14647</v>
      </c>
      <c r="I34" s="57" t="s">
        <v>31</v>
      </c>
      <c r="J34" s="57" t="s">
        <v>1268</v>
      </c>
      <c r="K34" s="57" t="s">
        <v>1279</v>
      </c>
      <c r="L34" s="57" t="s">
        <v>1258</v>
      </c>
      <c r="M34" s="57" t="s">
        <v>1282</v>
      </c>
      <c r="N34" s="57" t="s">
        <v>14500</v>
      </c>
      <c r="O34" s="57">
        <v>307.75162</v>
      </c>
      <c r="P34" s="57">
        <v>181.32525999999999</v>
      </c>
      <c r="Q34" s="57">
        <v>0</v>
      </c>
      <c r="R34" s="57">
        <v>307.75162</v>
      </c>
      <c r="S34" s="57">
        <v>0</v>
      </c>
      <c r="T34" s="57">
        <v>181.32525999999999</v>
      </c>
      <c r="U34" s="57">
        <v>307.75162</v>
      </c>
      <c r="V34" s="57">
        <v>181.32525999999999</v>
      </c>
      <c r="W34" s="57">
        <v>181.32525999999999</v>
      </c>
      <c r="X34" s="57">
        <v>307.75162</v>
      </c>
      <c r="Y34" s="57">
        <v>181.32525999999999</v>
      </c>
      <c r="Z34" s="57">
        <v>181.32525999999999</v>
      </c>
      <c r="AA34" s="57">
        <v>2318.95804</v>
      </c>
      <c r="AB34" s="57" t="s">
        <v>427</v>
      </c>
      <c r="AC34" s="57" t="s">
        <v>1364</v>
      </c>
      <c r="AD34" s="57" t="s">
        <v>1387</v>
      </c>
      <c r="AE34" s="57">
        <v>120</v>
      </c>
      <c r="AF34" s="57">
        <v>0.2</v>
      </c>
      <c r="AG34" s="57">
        <v>0</v>
      </c>
      <c r="AH34" s="57">
        <v>0</v>
      </c>
      <c r="AI34" s="57">
        <v>0</v>
      </c>
      <c r="AJ34" s="57">
        <v>0</v>
      </c>
      <c r="AK34" s="57">
        <v>369.30194</v>
      </c>
      <c r="AL34" s="57">
        <v>217.59030999999999</v>
      </c>
      <c r="AM34" s="57">
        <v>0</v>
      </c>
      <c r="AN34" s="57">
        <v>369.30194</v>
      </c>
      <c r="AO34" s="57">
        <v>0</v>
      </c>
      <c r="AP34" s="57">
        <v>217.59030999999999</v>
      </c>
      <c r="AQ34" s="57">
        <v>369.30194</v>
      </c>
      <c r="AR34" s="57">
        <v>217.59030999999999</v>
      </c>
      <c r="AS34" s="57">
        <v>217.59030999999999</v>
      </c>
      <c r="AT34" s="57">
        <v>369.30194</v>
      </c>
      <c r="AU34" s="57">
        <v>217.59030999999999</v>
      </c>
      <c r="AV34" s="57">
        <v>217.59030999999999</v>
      </c>
      <c r="AW34" s="57"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v>0</v>
      </c>
      <c r="BC34" s="57">
        <v>0</v>
      </c>
      <c r="BD34" s="57">
        <v>0</v>
      </c>
      <c r="BE34" s="57">
        <v>0</v>
      </c>
      <c r="BF34" s="57">
        <v>1701.1423600000001</v>
      </c>
      <c r="BG34" s="57">
        <v>369.30194</v>
      </c>
      <c r="BH34" s="57">
        <v>217.59030999999999</v>
      </c>
      <c r="BI34" s="57"/>
      <c r="BJ34" s="57"/>
      <c r="BK34" s="57"/>
      <c r="BL34" s="57"/>
      <c r="BM34" s="57"/>
      <c r="BN34" s="57"/>
      <c r="BO34" s="57"/>
      <c r="BP34" s="57"/>
      <c r="BQ34" s="57" t="s">
        <v>8856</v>
      </c>
      <c r="BR34" s="57" t="s">
        <v>16168</v>
      </c>
      <c r="BS34">
        <f ca="1">SUM(O34:OFFSET(O34,0,'Откл_БДР факт ГК_КБ'!$B$1-1))</f>
        <v>796.82849999999996</v>
      </c>
    </row>
    <row r="35" spans="1:71">
      <c r="A35" s="57" t="s">
        <v>902</v>
      </c>
      <c r="B35" s="57" t="s">
        <v>14</v>
      </c>
      <c r="C35" s="57" t="s">
        <v>426</v>
      </c>
      <c r="D35" s="57" t="s">
        <v>14430</v>
      </c>
      <c r="E35" s="57" t="s">
        <v>1979</v>
      </c>
      <c r="F35" s="57" t="s">
        <v>14457</v>
      </c>
      <c r="G35" s="57" t="s">
        <v>2451</v>
      </c>
      <c r="H35" s="57" t="s">
        <v>14647</v>
      </c>
      <c r="I35" s="57" t="s">
        <v>31</v>
      </c>
      <c r="J35" s="57" t="s">
        <v>1268</v>
      </c>
      <c r="K35" s="57" t="s">
        <v>1279</v>
      </c>
      <c r="L35" s="57" t="s">
        <v>1258</v>
      </c>
      <c r="M35" s="57" t="s">
        <v>1282</v>
      </c>
      <c r="N35" s="57" t="s">
        <v>14500</v>
      </c>
      <c r="O35" s="57">
        <v>687.03070000000002</v>
      </c>
      <c r="P35" s="57">
        <v>813.45705999999996</v>
      </c>
      <c r="Q35" s="57">
        <v>687.03070000000002</v>
      </c>
      <c r="R35" s="57">
        <v>687.03070000000002</v>
      </c>
      <c r="S35" s="57">
        <v>813.45705999999996</v>
      </c>
      <c r="T35" s="57">
        <v>687.03070000000002</v>
      </c>
      <c r="U35" s="57">
        <v>505.70544000000001</v>
      </c>
      <c r="V35" s="57">
        <v>813.45705999999996</v>
      </c>
      <c r="W35" s="57">
        <v>505.70544000000001</v>
      </c>
      <c r="X35" s="57">
        <v>687.03070000000002</v>
      </c>
      <c r="Y35" s="57">
        <v>813.45705999999996</v>
      </c>
      <c r="Z35" s="57">
        <v>687.03070000000002</v>
      </c>
      <c r="AA35" s="57">
        <v>8387.4233199999999</v>
      </c>
      <c r="AB35" s="57" t="s">
        <v>427</v>
      </c>
      <c r="AC35" s="57" t="s">
        <v>1364</v>
      </c>
      <c r="AD35" s="57" t="s">
        <v>1387</v>
      </c>
      <c r="AE35" s="57">
        <v>120</v>
      </c>
      <c r="AF35" s="57">
        <v>0.2</v>
      </c>
      <c r="AG35" s="57">
        <v>0</v>
      </c>
      <c r="AH35" s="57">
        <v>0</v>
      </c>
      <c r="AI35" s="57">
        <v>0</v>
      </c>
      <c r="AJ35" s="57">
        <v>0</v>
      </c>
      <c r="AK35" s="57">
        <v>824.43683999999996</v>
      </c>
      <c r="AL35" s="57">
        <v>976.14846999999997</v>
      </c>
      <c r="AM35" s="57">
        <v>824.43683999999996</v>
      </c>
      <c r="AN35" s="57">
        <v>824.43683999999996</v>
      </c>
      <c r="AO35" s="57">
        <v>976.14846999999997</v>
      </c>
      <c r="AP35" s="57">
        <v>824.43683999999996</v>
      </c>
      <c r="AQ35" s="57">
        <v>606.84653000000003</v>
      </c>
      <c r="AR35" s="57">
        <v>976.14846999999997</v>
      </c>
      <c r="AS35" s="57">
        <v>606.84653000000003</v>
      </c>
      <c r="AT35" s="57">
        <v>824.43683999999996</v>
      </c>
      <c r="AU35" s="57">
        <v>976.14846999999997</v>
      </c>
      <c r="AV35" s="57">
        <v>824.43683999999996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455.13490000000002</v>
      </c>
      <c r="BF35" s="57">
        <v>1916.4819600000001</v>
      </c>
      <c r="BG35" s="57">
        <v>663.51552000000004</v>
      </c>
      <c r="BH35" s="57">
        <v>445.92520999999999</v>
      </c>
      <c r="BI35" s="57"/>
      <c r="BJ35" s="57"/>
      <c r="BK35" s="57"/>
      <c r="BL35" s="57"/>
      <c r="BM35" s="57"/>
      <c r="BN35" s="57"/>
      <c r="BO35" s="57"/>
      <c r="BP35" s="57"/>
      <c r="BQ35" s="57" t="s">
        <v>8856</v>
      </c>
      <c r="BR35" s="57" t="s">
        <v>16168</v>
      </c>
      <c r="BS35">
        <f ca="1">SUM(O35:OFFSET(O35,0,'Откл_БДР факт ГК_КБ'!$B$1-1))</f>
        <v>3688.0062200000002</v>
      </c>
    </row>
    <row r="36" spans="1:71">
      <c r="A36" s="57" t="s">
        <v>902</v>
      </c>
      <c r="B36" s="57" t="s">
        <v>14</v>
      </c>
      <c r="C36" s="57" t="s">
        <v>426</v>
      </c>
      <c r="D36" s="57" t="s">
        <v>14430</v>
      </c>
      <c r="E36" s="57" t="s">
        <v>1979</v>
      </c>
      <c r="F36" s="57" t="s">
        <v>14457</v>
      </c>
      <c r="G36" s="57" t="s">
        <v>2192</v>
      </c>
      <c r="H36" s="57" t="s">
        <v>14648</v>
      </c>
      <c r="I36" s="57" t="s">
        <v>31</v>
      </c>
      <c r="J36" s="57" t="s">
        <v>1268</v>
      </c>
      <c r="K36" s="57" t="s">
        <v>1279</v>
      </c>
      <c r="L36" s="57" t="s">
        <v>1258</v>
      </c>
      <c r="M36" s="57" t="s">
        <v>1282</v>
      </c>
      <c r="N36" s="57" t="s">
        <v>16147</v>
      </c>
      <c r="O36" s="57">
        <v>3925.2024000000001</v>
      </c>
      <c r="P36" s="57">
        <v>3925.2024000000001</v>
      </c>
      <c r="Q36" s="57">
        <v>3925.2024000000001</v>
      </c>
      <c r="R36" s="57">
        <v>3925.2024000000001</v>
      </c>
      <c r="S36" s="57">
        <v>3925.2024000000001</v>
      </c>
      <c r="T36" s="57">
        <v>6195.01955</v>
      </c>
      <c r="U36" s="57">
        <v>3305.4335999999998</v>
      </c>
      <c r="V36" s="57">
        <v>3925.2024000000001</v>
      </c>
      <c r="W36" s="57">
        <v>3925.2024000000001</v>
      </c>
      <c r="X36" s="57">
        <v>3477.5916000000002</v>
      </c>
      <c r="Y36" s="57">
        <v>3925.2024000000001</v>
      </c>
      <c r="Z36" s="57">
        <v>4751.5608000000002</v>
      </c>
      <c r="AA36" s="57">
        <v>49131.224750000001</v>
      </c>
      <c r="AB36" s="57" t="s">
        <v>427</v>
      </c>
      <c r="AC36" s="57" t="s">
        <v>1364</v>
      </c>
      <c r="AD36" s="57" t="s">
        <v>1387</v>
      </c>
      <c r="AE36" s="57">
        <v>90</v>
      </c>
      <c r="AF36" s="57">
        <v>0.2</v>
      </c>
      <c r="AG36" s="57">
        <v>0</v>
      </c>
      <c r="AH36" s="57">
        <v>0</v>
      </c>
      <c r="AI36" s="57">
        <v>0</v>
      </c>
      <c r="AJ36" s="57">
        <v>4710.2428799999998</v>
      </c>
      <c r="AK36" s="57">
        <v>4710.2428799999998</v>
      </c>
      <c r="AL36" s="57">
        <v>4710.2428799999998</v>
      </c>
      <c r="AM36" s="57">
        <v>4710.2428799999998</v>
      </c>
      <c r="AN36" s="57">
        <v>4710.2428799999998</v>
      </c>
      <c r="AO36" s="57">
        <v>7434.0234600000003</v>
      </c>
      <c r="AP36" s="57">
        <v>3966.5203200000001</v>
      </c>
      <c r="AQ36" s="57">
        <v>4710.2428799999998</v>
      </c>
      <c r="AR36" s="57">
        <v>4710.2428799999998</v>
      </c>
      <c r="AS36" s="57">
        <v>4173.1099199999999</v>
      </c>
      <c r="AT36" s="57">
        <v>4710.2428799999998</v>
      </c>
      <c r="AU36" s="57">
        <v>5701.8729599999997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0</v>
      </c>
      <c r="BD36" s="57">
        <v>0</v>
      </c>
      <c r="BE36" s="57">
        <v>1776.67056</v>
      </c>
      <c r="BF36" s="57">
        <v>2551.3815599999998</v>
      </c>
      <c r="BG36" s="57">
        <v>1652.7167999999999</v>
      </c>
      <c r="BH36" s="57"/>
      <c r="BI36" s="57"/>
      <c r="BJ36" s="57"/>
      <c r="BK36" s="57"/>
      <c r="BL36" s="57"/>
      <c r="BM36" s="57"/>
      <c r="BN36" s="57"/>
      <c r="BO36" s="57"/>
      <c r="BP36" s="57"/>
      <c r="BQ36" s="57" t="s">
        <v>8856</v>
      </c>
      <c r="BR36" s="57" t="s">
        <v>16168</v>
      </c>
      <c r="BS36">
        <f ca="1">SUM(O36:OFFSET(O36,0,'Откл_БДР факт ГК_КБ'!$B$1-1))</f>
        <v>19626.012000000002</v>
      </c>
    </row>
    <row r="37" spans="1:71">
      <c r="A37" s="57" t="s">
        <v>902</v>
      </c>
      <c r="B37" s="57" t="s">
        <v>14</v>
      </c>
      <c r="C37" s="57" t="s">
        <v>426</v>
      </c>
      <c r="D37" s="57" t="s">
        <v>14430</v>
      </c>
      <c r="E37" s="57" t="s">
        <v>1979</v>
      </c>
      <c r="F37" s="57" t="s">
        <v>14457</v>
      </c>
      <c r="G37" s="57" t="s">
        <v>2451</v>
      </c>
      <c r="H37" s="57" t="s">
        <v>14647</v>
      </c>
      <c r="I37" s="57" t="s">
        <v>31</v>
      </c>
      <c r="J37" s="57" t="s">
        <v>1268</v>
      </c>
      <c r="K37" s="57" t="s">
        <v>1279</v>
      </c>
      <c r="L37" s="57" t="s">
        <v>1258</v>
      </c>
      <c r="M37" s="57" t="s">
        <v>1282</v>
      </c>
      <c r="N37" s="57" t="s">
        <v>14497</v>
      </c>
      <c r="O37" s="57">
        <v>80.876199999999997</v>
      </c>
      <c r="P37" s="57">
        <v>80.876199999999997</v>
      </c>
      <c r="Q37" s="57">
        <v>80.876199999999997</v>
      </c>
      <c r="R37" s="57">
        <v>80.876199999999997</v>
      </c>
      <c r="S37" s="57">
        <v>80.876199999999997</v>
      </c>
      <c r="T37" s="57">
        <v>80.876199999999997</v>
      </c>
      <c r="U37" s="57">
        <v>40.438099999999999</v>
      </c>
      <c r="V37" s="57"/>
      <c r="W37" s="57">
        <v>80.876199999999997</v>
      </c>
      <c r="X37" s="57">
        <v>80.876199999999997</v>
      </c>
      <c r="Y37" s="57"/>
      <c r="Z37" s="57">
        <v>80.876199999999997</v>
      </c>
      <c r="AA37" s="57">
        <v>768.32389999999998</v>
      </c>
      <c r="AB37" s="57" t="s">
        <v>427</v>
      </c>
      <c r="AC37" s="57" t="s">
        <v>1364</v>
      </c>
      <c r="AD37" s="57" t="s">
        <v>1387</v>
      </c>
      <c r="AE37" s="57">
        <v>120</v>
      </c>
      <c r="AF37" s="57">
        <v>0.2</v>
      </c>
      <c r="AG37" s="57">
        <v>0</v>
      </c>
      <c r="AH37" s="57">
        <v>0</v>
      </c>
      <c r="AI37" s="57">
        <v>0</v>
      </c>
      <c r="AJ37" s="57">
        <v>0</v>
      </c>
      <c r="AK37" s="57">
        <v>97.051439999999999</v>
      </c>
      <c r="AL37" s="57">
        <v>97.051439999999999</v>
      </c>
      <c r="AM37" s="57">
        <v>97.051439999999999</v>
      </c>
      <c r="AN37" s="57">
        <v>97.051439999999999</v>
      </c>
      <c r="AO37" s="57">
        <v>97.051439999999999</v>
      </c>
      <c r="AP37" s="57">
        <v>97.051439999999999</v>
      </c>
      <c r="AQ37" s="57">
        <v>48.52572</v>
      </c>
      <c r="AR37" s="57">
        <v>0</v>
      </c>
      <c r="AS37" s="57">
        <v>97.051439999999999</v>
      </c>
      <c r="AT37" s="57">
        <v>97.051439999999999</v>
      </c>
      <c r="AU37" s="57">
        <v>0</v>
      </c>
      <c r="AV37" s="57">
        <v>97.051439999999999</v>
      </c>
      <c r="AW37" s="57">
        <v>0</v>
      </c>
      <c r="AX37" s="57">
        <v>0</v>
      </c>
      <c r="AY37" s="57">
        <v>0</v>
      </c>
      <c r="AZ37" s="57">
        <v>0</v>
      </c>
      <c r="BA37" s="57">
        <v>0</v>
      </c>
      <c r="BB37" s="57">
        <v>0</v>
      </c>
      <c r="BC37" s="57">
        <v>0</v>
      </c>
      <c r="BD37" s="57">
        <v>0</v>
      </c>
      <c r="BE37" s="57">
        <v>97.051439999999999</v>
      </c>
      <c r="BF37" s="57">
        <v>97.051439999999999</v>
      </c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 t="s">
        <v>8856</v>
      </c>
      <c r="BR37" s="57" t="s">
        <v>16168</v>
      </c>
      <c r="BS37">
        <f ca="1">SUM(O37:OFFSET(O37,0,'Откл_БДР факт ГК_КБ'!$B$1-1))</f>
        <v>404.38099999999997</v>
      </c>
    </row>
    <row r="38" spans="1:71">
      <c r="A38" s="57" t="s">
        <v>902</v>
      </c>
      <c r="B38" s="57" t="s">
        <v>14</v>
      </c>
      <c r="C38" s="57" t="s">
        <v>426</v>
      </c>
      <c r="D38" s="57" t="s">
        <v>14430</v>
      </c>
      <c r="E38" s="57" t="s">
        <v>1979</v>
      </c>
      <c r="F38" s="57" t="s">
        <v>14457</v>
      </c>
      <c r="G38" s="57" t="s">
        <v>2451</v>
      </c>
      <c r="H38" s="57" t="s">
        <v>14647</v>
      </c>
      <c r="I38" s="57" t="s">
        <v>31</v>
      </c>
      <c r="J38" s="57" t="s">
        <v>1268</v>
      </c>
      <c r="K38" s="57" t="s">
        <v>1279</v>
      </c>
      <c r="L38" s="57" t="s">
        <v>1258</v>
      </c>
      <c r="M38" s="57" t="s">
        <v>1282</v>
      </c>
      <c r="N38" s="57" t="s">
        <v>14499</v>
      </c>
      <c r="O38" s="57"/>
      <c r="P38" s="57"/>
      <c r="Q38" s="57"/>
      <c r="R38" s="57"/>
      <c r="S38" s="57"/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7">
        <v>0</v>
      </c>
      <c r="AA38" s="57"/>
      <c r="AB38" s="57" t="s">
        <v>427</v>
      </c>
      <c r="AC38" s="57" t="s">
        <v>1364</v>
      </c>
      <c r="AD38" s="57" t="s">
        <v>1387</v>
      </c>
      <c r="AE38" s="57">
        <v>120</v>
      </c>
      <c r="AF38" s="57">
        <v>0.2</v>
      </c>
      <c r="AG38" s="57">
        <v>0</v>
      </c>
      <c r="AH38" s="57">
        <v>0</v>
      </c>
      <c r="AI38" s="57">
        <v>0</v>
      </c>
      <c r="AJ38" s="57">
        <v>0</v>
      </c>
      <c r="AK38" s="57">
        <v>0</v>
      </c>
      <c r="AL38" s="57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57">
        <v>0</v>
      </c>
      <c r="AS38" s="57">
        <v>0</v>
      </c>
      <c r="AT38" s="57">
        <v>0</v>
      </c>
      <c r="AU38" s="57">
        <v>0</v>
      </c>
      <c r="AV38" s="57">
        <v>0</v>
      </c>
      <c r="AW38" s="57">
        <v>0</v>
      </c>
      <c r="AX38" s="57">
        <v>0</v>
      </c>
      <c r="AY38" s="57">
        <v>0</v>
      </c>
      <c r="AZ38" s="57">
        <v>0</v>
      </c>
      <c r="BA38" s="57">
        <v>0</v>
      </c>
      <c r="BB38" s="57">
        <v>0</v>
      </c>
      <c r="BC38" s="57">
        <v>0</v>
      </c>
      <c r="BD38" s="57">
        <v>0</v>
      </c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 t="s">
        <v>8856</v>
      </c>
      <c r="BR38" s="57" t="s">
        <v>16168</v>
      </c>
      <c r="BS38">
        <f ca="1">SUM(O38:OFFSET(O38,0,'Откл_БДР факт ГК_КБ'!$B$1-1))</f>
        <v>0</v>
      </c>
    </row>
    <row r="39" spans="1:71">
      <c r="A39" s="57" t="s">
        <v>902</v>
      </c>
      <c r="B39" s="57" t="s">
        <v>14</v>
      </c>
      <c r="C39" s="57" t="s">
        <v>426</v>
      </c>
      <c r="D39" s="57" t="s">
        <v>14430</v>
      </c>
      <c r="E39" s="57" t="s">
        <v>1979</v>
      </c>
      <c r="F39" s="57" t="s">
        <v>14457</v>
      </c>
      <c r="G39" s="57" t="s">
        <v>2451</v>
      </c>
      <c r="H39" s="57" t="s">
        <v>14647</v>
      </c>
      <c r="I39" s="57" t="s">
        <v>31</v>
      </c>
      <c r="J39" s="57" t="s">
        <v>1268</v>
      </c>
      <c r="K39" s="57" t="s">
        <v>1279</v>
      </c>
      <c r="L39" s="57" t="s">
        <v>1258</v>
      </c>
      <c r="M39" s="57" t="s">
        <v>1282</v>
      </c>
      <c r="N39" s="57" t="s">
        <v>14498</v>
      </c>
      <c r="O39" s="57">
        <v>98.891930000000002</v>
      </c>
      <c r="P39" s="57">
        <v>98.891930000000002</v>
      </c>
      <c r="Q39" s="57">
        <v>98.891930000000002</v>
      </c>
      <c r="R39" s="57">
        <v>98.891930000000002</v>
      </c>
      <c r="S39" s="57">
        <v>98.891930000000002</v>
      </c>
      <c r="T39" s="57">
        <v>98.891930000000002</v>
      </c>
      <c r="U39" s="57">
        <v>98.891930000000002</v>
      </c>
      <c r="V39" s="57">
        <v>98.891930000000002</v>
      </c>
      <c r="W39" s="57">
        <v>98.891930000000002</v>
      </c>
      <c r="X39" s="57">
        <v>98.891930000000002</v>
      </c>
      <c r="Y39" s="57">
        <v>98.891930000000002</v>
      </c>
      <c r="Z39" s="57">
        <v>98.891930000000002</v>
      </c>
      <c r="AA39" s="57">
        <v>1186.70316</v>
      </c>
      <c r="AB39" s="57" t="s">
        <v>427</v>
      </c>
      <c r="AC39" s="57" t="s">
        <v>1364</v>
      </c>
      <c r="AD39" s="57" t="s">
        <v>1387</v>
      </c>
      <c r="AE39" s="57">
        <v>120</v>
      </c>
      <c r="AF39" s="57">
        <v>0.2</v>
      </c>
      <c r="AG39" s="57">
        <v>0</v>
      </c>
      <c r="AH39" s="57">
        <v>0</v>
      </c>
      <c r="AI39" s="57">
        <v>0</v>
      </c>
      <c r="AJ39" s="57">
        <v>0</v>
      </c>
      <c r="AK39" s="57">
        <v>118.67032</v>
      </c>
      <c r="AL39" s="57">
        <v>118.67032</v>
      </c>
      <c r="AM39" s="57">
        <v>118.67032</v>
      </c>
      <c r="AN39" s="57">
        <v>118.67032</v>
      </c>
      <c r="AO39" s="57">
        <v>118.67032</v>
      </c>
      <c r="AP39" s="57">
        <v>118.67032</v>
      </c>
      <c r="AQ39" s="57">
        <v>118.67032</v>
      </c>
      <c r="AR39" s="57">
        <v>118.67032</v>
      </c>
      <c r="AS39" s="57">
        <v>118.67032</v>
      </c>
      <c r="AT39" s="57">
        <v>118.67032</v>
      </c>
      <c r="AU39" s="57">
        <v>118.67032</v>
      </c>
      <c r="AV39" s="57">
        <v>118.67032</v>
      </c>
      <c r="AW39" s="57"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118.67032</v>
      </c>
      <c r="BF39" s="57">
        <v>118.67032</v>
      </c>
      <c r="BG39" s="57">
        <v>118.67032</v>
      </c>
      <c r="BH39" s="57">
        <v>118.67032</v>
      </c>
      <c r="BI39" s="57"/>
      <c r="BJ39" s="57"/>
      <c r="BK39" s="57"/>
      <c r="BL39" s="57"/>
      <c r="BM39" s="57"/>
      <c r="BN39" s="57"/>
      <c r="BO39" s="57"/>
      <c r="BP39" s="57"/>
      <c r="BQ39" s="57" t="s">
        <v>8856</v>
      </c>
      <c r="BR39" s="57" t="s">
        <v>16168</v>
      </c>
      <c r="BS39">
        <f ca="1">SUM(O39:OFFSET(O39,0,'Откл_БДР факт ГК_КБ'!$B$1-1))</f>
        <v>494.45965000000001</v>
      </c>
    </row>
    <row r="40" spans="1:71">
      <c r="A40" s="57" t="s">
        <v>902</v>
      </c>
      <c r="B40" s="57" t="s">
        <v>14</v>
      </c>
      <c r="C40" s="57" t="s">
        <v>349</v>
      </c>
      <c r="D40" s="57" t="s">
        <v>14430</v>
      </c>
      <c r="E40" s="57" t="s">
        <v>1979</v>
      </c>
      <c r="F40" s="57" t="s">
        <v>14457</v>
      </c>
      <c r="G40" s="57" t="s">
        <v>2451</v>
      </c>
      <c r="H40" s="57" t="s">
        <v>14647</v>
      </c>
      <c r="I40" s="57" t="s">
        <v>31</v>
      </c>
      <c r="J40" s="57" t="s">
        <v>1268</v>
      </c>
      <c r="K40" s="57" t="s">
        <v>1279</v>
      </c>
      <c r="L40" s="57" t="s">
        <v>1258</v>
      </c>
      <c r="M40" s="57" t="s">
        <v>1282</v>
      </c>
      <c r="N40" s="57" t="s">
        <v>14650</v>
      </c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 t="s">
        <v>350</v>
      </c>
      <c r="AC40" s="57" t="s">
        <v>1360</v>
      </c>
      <c r="AD40" s="57" t="s">
        <v>1385</v>
      </c>
      <c r="AE40" s="57">
        <v>120</v>
      </c>
      <c r="AF40" s="57">
        <v>0.2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7">
        <v>0</v>
      </c>
      <c r="AP40" s="57">
        <v>0</v>
      </c>
      <c r="AQ40" s="57">
        <v>0</v>
      </c>
      <c r="AR40" s="57">
        <v>0</v>
      </c>
      <c r="AS40" s="57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v>0</v>
      </c>
      <c r="BC40" s="57">
        <v>0</v>
      </c>
      <c r="BD40" s="57">
        <v>0</v>
      </c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 t="s">
        <v>8856</v>
      </c>
      <c r="BR40" s="57" t="s">
        <v>16168</v>
      </c>
      <c r="BS40">
        <f ca="1">SUM(O40:OFFSET(O40,0,'Откл_БДР факт ГК_КБ'!$B$1-1))</f>
        <v>0</v>
      </c>
    </row>
    <row r="41" spans="1:71">
      <c r="A41" s="57" t="s">
        <v>902</v>
      </c>
      <c r="B41" s="57" t="s">
        <v>14</v>
      </c>
      <c r="C41" s="57" t="s">
        <v>349</v>
      </c>
      <c r="D41" s="57" t="s">
        <v>14430</v>
      </c>
      <c r="E41" s="57" t="s">
        <v>1979</v>
      </c>
      <c r="F41" s="57" t="s">
        <v>14457</v>
      </c>
      <c r="G41" s="57" t="s">
        <v>2192</v>
      </c>
      <c r="H41" s="57" t="s">
        <v>14648</v>
      </c>
      <c r="I41" s="57" t="s">
        <v>31</v>
      </c>
      <c r="J41" s="57" t="s">
        <v>1268</v>
      </c>
      <c r="K41" s="57" t="s">
        <v>1279</v>
      </c>
      <c r="L41" s="57" t="s">
        <v>1258</v>
      </c>
      <c r="M41" s="57" t="s">
        <v>1282</v>
      </c>
      <c r="N41" s="57" t="s">
        <v>14650</v>
      </c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 t="s">
        <v>350</v>
      </c>
      <c r="AC41" s="57" t="s">
        <v>1360</v>
      </c>
      <c r="AD41" s="57" t="s">
        <v>1385</v>
      </c>
      <c r="AE41" s="57">
        <v>90</v>
      </c>
      <c r="AF41" s="57">
        <v>0.2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0</v>
      </c>
      <c r="AO41" s="57">
        <v>0</v>
      </c>
      <c r="AP41" s="57">
        <v>0</v>
      </c>
      <c r="AQ41" s="57">
        <v>0</v>
      </c>
      <c r="AR41" s="57">
        <v>0</v>
      </c>
      <c r="AS41" s="57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 t="s">
        <v>8856</v>
      </c>
      <c r="BR41" s="57" t="s">
        <v>16168</v>
      </c>
      <c r="BS41">
        <f ca="1">SUM(O41:OFFSET(O41,0,'Откл_БДР факт ГК_КБ'!$B$1-1))</f>
        <v>0</v>
      </c>
    </row>
    <row r="42" spans="1:71">
      <c r="A42" s="57" t="s">
        <v>902</v>
      </c>
      <c r="B42" s="57" t="s">
        <v>14</v>
      </c>
      <c r="C42" s="57" t="s">
        <v>426</v>
      </c>
      <c r="D42" s="57" t="s">
        <v>14430</v>
      </c>
      <c r="E42" s="57" t="s">
        <v>1979</v>
      </c>
      <c r="F42" s="57" t="s">
        <v>14457</v>
      </c>
      <c r="G42" s="57" t="s">
        <v>2192</v>
      </c>
      <c r="H42" s="57" t="s">
        <v>14648</v>
      </c>
      <c r="I42" s="57" t="s">
        <v>31</v>
      </c>
      <c r="J42" s="57" t="s">
        <v>1268</v>
      </c>
      <c r="K42" s="57" t="s">
        <v>1279</v>
      </c>
      <c r="L42" s="57" t="s">
        <v>1258</v>
      </c>
      <c r="M42" s="57" t="s">
        <v>1282</v>
      </c>
      <c r="N42" s="57" t="s">
        <v>14502</v>
      </c>
      <c r="O42" s="57">
        <v>0</v>
      </c>
      <c r="P42" s="57"/>
      <c r="Q42" s="57"/>
      <c r="R42" s="57"/>
      <c r="S42" s="57"/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/>
      <c r="AB42" s="57" t="s">
        <v>427</v>
      </c>
      <c r="AC42" s="57" t="s">
        <v>1364</v>
      </c>
      <c r="AD42" s="57" t="s">
        <v>1387</v>
      </c>
      <c r="AE42" s="57">
        <v>90</v>
      </c>
      <c r="AF42" s="57">
        <v>0.2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 t="s">
        <v>8856</v>
      </c>
      <c r="BR42" s="57" t="s">
        <v>16168</v>
      </c>
      <c r="BS42">
        <f ca="1">SUM(O42:OFFSET(O42,0,'Откл_БДР факт ГК_КБ'!$B$1-1))</f>
        <v>0</v>
      </c>
    </row>
    <row r="43" spans="1:71">
      <c r="A43" s="57" t="s">
        <v>902</v>
      </c>
      <c r="B43" s="57" t="s">
        <v>14</v>
      </c>
      <c r="C43" s="57" t="s">
        <v>349</v>
      </c>
      <c r="D43" s="57" t="s">
        <v>14430</v>
      </c>
      <c r="E43" s="57" t="s">
        <v>1979</v>
      </c>
      <c r="F43" s="57" t="s">
        <v>14457</v>
      </c>
      <c r="G43" s="57" t="s">
        <v>1071</v>
      </c>
      <c r="H43" s="57"/>
      <c r="I43" s="57" t="s">
        <v>31</v>
      </c>
      <c r="J43" s="57" t="s">
        <v>1268</v>
      </c>
      <c r="K43" s="57" t="s">
        <v>1279</v>
      </c>
      <c r="L43" s="57" t="s">
        <v>1258</v>
      </c>
      <c r="M43" s="57" t="s">
        <v>1282</v>
      </c>
      <c r="N43" s="57" t="s">
        <v>14649</v>
      </c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 t="s">
        <v>350</v>
      </c>
      <c r="AC43" s="57" t="s">
        <v>1360</v>
      </c>
      <c r="AD43" s="57" t="s">
        <v>1385</v>
      </c>
      <c r="AE43" s="57">
        <v>90</v>
      </c>
      <c r="AF43" s="57">
        <v>0.2</v>
      </c>
      <c r="AG43" s="57">
        <v>0</v>
      </c>
      <c r="AH43" s="57">
        <v>0</v>
      </c>
      <c r="AI43" s="57">
        <v>0</v>
      </c>
      <c r="AJ43" s="57">
        <v>0</v>
      </c>
      <c r="AK43" s="57">
        <v>0</v>
      </c>
      <c r="AL43" s="57">
        <v>0</v>
      </c>
      <c r="AM43" s="57">
        <v>0</v>
      </c>
      <c r="AN43" s="57">
        <v>0</v>
      </c>
      <c r="AO43" s="57">
        <v>0</v>
      </c>
      <c r="AP43" s="57">
        <v>0</v>
      </c>
      <c r="AQ43" s="57">
        <v>0</v>
      </c>
      <c r="AR43" s="57">
        <v>0</v>
      </c>
      <c r="AS43" s="57">
        <v>0</v>
      </c>
      <c r="AT43" s="57">
        <v>0</v>
      </c>
      <c r="AU43" s="57">
        <v>0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0</v>
      </c>
      <c r="BF43" s="57">
        <v>16717.202209999999</v>
      </c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 t="s">
        <v>8856</v>
      </c>
      <c r="BR43" s="57" t="s">
        <v>16168</v>
      </c>
      <c r="BS43">
        <f ca="1">SUM(O43:OFFSET(O43,0,'Откл_БДР факт ГК_КБ'!$B$1-1))</f>
        <v>0</v>
      </c>
    </row>
    <row r="44" spans="1:71">
      <c r="A44" s="57" t="s">
        <v>902</v>
      </c>
      <c r="B44" s="57" t="s">
        <v>14</v>
      </c>
      <c r="C44" s="57" t="s">
        <v>426</v>
      </c>
      <c r="D44" s="57" t="s">
        <v>14430</v>
      </c>
      <c r="E44" s="57" t="s">
        <v>1979</v>
      </c>
      <c r="F44" s="57" t="s">
        <v>14457</v>
      </c>
      <c r="G44" s="57" t="s">
        <v>2192</v>
      </c>
      <c r="H44" s="57" t="s">
        <v>14648</v>
      </c>
      <c r="I44" s="57" t="s">
        <v>31</v>
      </c>
      <c r="J44" s="57" t="s">
        <v>1268</v>
      </c>
      <c r="K44" s="57" t="s">
        <v>1279</v>
      </c>
      <c r="L44" s="57" t="s">
        <v>1258</v>
      </c>
      <c r="M44" s="57" t="s">
        <v>1282</v>
      </c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 t="s">
        <v>427</v>
      </c>
      <c r="AC44" s="57" t="s">
        <v>1364</v>
      </c>
      <c r="AD44" s="57" t="s">
        <v>1387</v>
      </c>
      <c r="AE44" s="57">
        <v>90</v>
      </c>
      <c r="AF44" s="57">
        <v>0.2</v>
      </c>
      <c r="AG44" s="57">
        <v>0</v>
      </c>
      <c r="AH44" s="57">
        <v>0</v>
      </c>
      <c r="AI44" s="57">
        <v>0</v>
      </c>
      <c r="AJ44" s="57">
        <v>0</v>
      </c>
      <c r="AK44" s="57">
        <v>0</v>
      </c>
      <c r="AL44" s="57">
        <v>0</v>
      </c>
      <c r="AM44" s="57">
        <v>0</v>
      </c>
      <c r="AN44" s="57">
        <v>0</v>
      </c>
      <c r="AO44" s="57">
        <v>0</v>
      </c>
      <c r="AP44" s="57">
        <v>0</v>
      </c>
      <c r="AQ44" s="57">
        <v>0</v>
      </c>
      <c r="AR44" s="57">
        <v>0</v>
      </c>
      <c r="AS44" s="57">
        <v>0</v>
      </c>
      <c r="AT44" s="57">
        <v>0</v>
      </c>
      <c r="AU44" s="57">
        <v>0</v>
      </c>
      <c r="AV44" s="57">
        <v>0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0</v>
      </c>
      <c r="BD44" s="57">
        <v>0</v>
      </c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 t="s">
        <v>8856</v>
      </c>
      <c r="BR44" s="57" t="s">
        <v>16168</v>
      </c>
      <c r="BS44">
        <f ca="1">SUM(O44:OFFSET(O44,0,'Откл_БДР факт ГК_КБ'!$B$1-1))</f>
        <v>0</v>
      </c>
    </row>
    <row r="45" spans="1:71">
      <c r="A45" s="57" t="s">
        <v>902</v>
      </c>
      <c r="B45" s="57" t="s">
        <v>14</v>
      </c>
      <c r="C45" s="57" t="s">
        <v>426</v>
      </c>
      <c r="D45" s="57" t="s">
        <v>14430</v>
      </c>
      <c r="E45" s="57" t="s">
        <v>1979</v>
      </c>
      <c r="F45" s="57" t="s">
        <v>2547</v>
      </c>
      <c r="G45" s="57" t="s">
        <v>2451</v>
      </c>
      <c r="H45" s="57" t="s">
        <v>14647</v>
      </c>
      <c r="I45" s="57" t="s">
        <v>31</v>
      </c>
      <c r="J45" s="57" t="s">
        <v>1268</v>
      </c>
      <c r="K45" s="57" t="s">
        <v>1279</v>
      </c>
      <c r="L45" s="57" t="s">
        <v>1258</v>
      </c>
      <c r="M45" s="57" t="s">
        <v>1282</v>
      </c>
      <c r="N45" s="57" t="s">
        <v>14503</v>
      </c>
      <c r="O45" s="57">
        <v>68.604439999999997</v>
      </c>
      <c r="P45" s="57">
        <v>68.604439999999997</v>
      </c>
      <c r="Q45" s="57">
        <v>68.604439999999997</v>
      </c>
      <c r="R45" s="57">
        <v>68.604439999999997</v>
      </c>
      <c r="S45" s="57">
        <v>68.604439999999997</v>
      </c>
      <c r="T45" s="57">
        <v>68.604439999999997</v>
      </c>
      <c r="U45" s="57">
        <v>68.604439999999997</v>
      </c>
      <c r="V45" s="57">
        <v>68.604439999999997</v>
      </c>
      <c r="W45" s="57">
        <v>68.604439999999997</v>
      </c>
      <c r="X45" s="57">
        <v>68.604439999999997</v>
      </c>
      <c r="Y45" s="57">
        <v>68.604439999999997</v>
      </c>
      <c r="Z45" s="57">
        <v>68.604439999999997</v>
      </c>
      <c r="AA45" s="57">
        <v>823.25328000000002</v>
      </c>
      <c r="AB45" s="57" t="s">
        <v>427</v>
      </c>
      <c r="AC45" s="57" t="s">
        <v>1364</v>
      </c>
      <c r="AD45" s="57" t="s">
        <v>1387</v>
      </c>
      <c r="AE45" s="57">
        <v>120</v>
      </c>
      <c r="AF45" s="57">
        <v>0.2</v>
      </c>
      <c r="AG45" s="57">
        <v>0</v>
      </c>
      <c r="AH45" s="57">
        <v>0</v>
      </c>
      <c r="AI45" s="57">
        <v>0</v>
      </c>
      <c r="AJ45" s="57">
        <v>0</v>
      </c>
      <c r="AK45" s="57">
        <v>82.325329999999994</v>
      </c>
      <c r="AL45" s="57">
        <v>82.325329999999994</v>
      </c>
      <c r="AM45" s="57">
        <v>82.325329999999994</v>
      </c>
      <c r="AN45" s="57">
        <v>82.325329999999994</v>
      </c>
      <c r="AO45" s="57">
        <v>82.325329999999994</v>
      </c>
      <c r="AP45" s="57">
        <v>82.325329999999994</v>
      </c>
      <c r="AQ45" s="57">
        <v>82.325329999999994</v>
      </c>
      <c r="AR45" s="57">
        <v>82.325329999999994</v>
      </c>
      <c r="AS45" s="57">
        <v>82.325329999999994</v>
      </c>
      <c r="AT45" s="57">
        <v>82.325329999999994</v>
      </c>
      <c r="AU45" s="57">
        <v>82.325329999999994</v>
      </c>
      <c r="AV45" s="57">
        <v>82.325329999999994</v>
      </c>
      <c r="AW45" s="57"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v>0</v>
      </c>
      <c r="BC45" s="57">
        <v>0</v>
      </c>
      <c r="BD45" s="57">
        <v>0</v>
      </c>
      <c r="BE45" s="57">
        <v>82.325329999999994</v>
      </c>
      <c r="BF45" s="57">
        <v>0</v>
      </c>
      <c r="BG45" s="57">
        <v>82.325329999999994</v>
      </c>
      <c r="BH45" s="57">
        <v>82.325329999999994</v>
      </c>
      <c r="BI45" s="57"/>
      <c r="BJ45" s="57"/>
      <c r="BK45" s="57"/>
      <c r="BL45" s="57"/>
      <c r="BM45" s="57"/>
      <c r="BN45" s="57"/>
      <c r="BO45" s="57"/>
      <c r="BP45" s="57"/>
      <c r="BQ45" s="57" t="s">
        <v>8856</v>
      </c>
      <c r="BR45" s="57" t="s">
        <v>16168</v>
      </c>
      <c r="BS45">
        <f ca="1">SUM(O45:OFFSET(O45,0,'Откл_БДР факт ГК_КБ'!$B$1-1))</f>
        <v>343.0222</v>
      </c>
    </row>
    <row r="46" spans="1:71">
      <c r="A46" s="57" t="s">
        <v>902</v>
      </c>
      <c r="B46" s="57" t="s">
        <v>14</v>
      </c>
      <c r="C46" s="57" t="s">
        <v>426</v>
      </c>
      <c r="D46" s="57" t="s">
        <v>14430</v>
      </c>
      <c r="E46" s="57" t="s">
        <v>1979</v>
      </c>
      <c r="F46" s="57" t="s">
        <v>2547</v>
      </c>
      <c r="G46" s="57" t="s">
        <v>2192</v>
      </c>
      <c r="H46" s="57" t="s">
        <v>14648</v>
      </c>
      <c r="I46" s="57" t="s">
        <v>31</v>
      </c>
      <c r="J46" s="57" t="s">
        <v>1268</v>
      </c>
      <c r="K46" s="57" t="s">
        <v>1279</v>
      </c>
      <c r="L46" s="57" t="s">
        <v>1258</v>
      </c>
      <c r="M46" s="57" t="s">
        <v>1282</v>
      </c>
      <c r="N46" s="57" t="s">
        <v>16139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1230.7814800000001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1230.7814800000001</v>
      </c>
      <c r="AB46" s="57" t="s">
        <v>427</v>
      </c>
      <c r="AC46" s="57" t="s">
        <v>1364</v>
      </c>
      <c r="AD46" s="57" t="s">
        <v>1387</v>
      </c>
      <c r="AE46" s="57">
        <v>90</v>
      </c>
      <c r="AF46" s="57">
        <v>0.2</v>
      </c>
      <c r="AG46" s="57">
        <v>0</v>
      </c>
      <c r="AH46" s="57">
        <v>0</v>
      </c>
      <c r="AI46" s="57">
        <v>0</v>
      </c>
      <c r="AJ46" s="57">
        <v>0</v>
      </c>
      <c r="AK46" s="57">
        <v>0</v>
      </c>
      <c r="AL46" s="57">
        <v>0</v>
      </c>
      <c r="AM46" s="57">
        <v>0</v>
      </c>
      <c r="AN46" s="57">
        <v>0</v>
      </c>
      <c r="AO46" s="57">
        <v>1476.93778</v>
      </c>
      <c r="AP46" s="57">
        <v>0</v>
      </c>
      <c r="AQ46" s="57">
        <v>0</v>
      </c>
      <c r="AR46" s="57">
        <v>0</v>
      </c>
      <c r="AS46" s="57">
        <v>0</v>
      </c>
      <c r="AT46" s="57">
        <v>0</v>
      </c>
      <c r="AU46" s="57">
        <v>0</v>
      </c>
      <c r="AV46" s="57">
        <v>0</v>
      </c>
      <c r="AW46" s="57"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v>0</v>
      </c>
      <c r="BC46" s="57">
        <v>0</v>
      </c>
      <c r="BD46" s="57">
        <v>0</v>
      </c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 t="s">
        <v>8856</v>
      </c>
      <c r="BR46" s="57" t="s">
        <v>16168</v>
      </c>
      <c r="BS46">
        <f ca="1">SUM(O46:OFFSET(O46,0,'Откл_БДР факт ГК_КБ'!$B$1-1))</f>
        <v>0</v>
      </c>
    </row>
    <row r="47" spans="1:71">
      <c r="A47" s="57" t="s">
        <v>902</v>
      </c>
      <c r="B47" s="57" t="s">
        <v>14</v>
      </c>
      <c r="C47" s="57" t="s">
        <v>426</v>
      </c>
      <c r="D47" s="57" t="s">
        <v>14430</v>
      </c>
      <c r="E47" s="57" t="s">
        <v>1979</v>
      </c>
      <c r="F47" s="57" t="s">
        <v>14457</v>
      </c>
      <c r="G47" s="57" t="s">
        <v>2451</v>
      </c>
      <c r="H47" s="57" t="s">
        <v>14647</v>
      </c>
      <c r="I47" s="57" t="s">
        <v>31</v>
      </c>
      <c r="J47" s="57" t="s">
        <v>1268</v>
      </c>
      <c r="K47" s="57" t="s">
        <v>1279</v>
      </c>
      <c r="L47" s="57" t="s">
        <v>1258</v>
      </c>
      <c r="M47" s="57" t="s">
        <v>1282</v>
      </c>
      <c r="N47" s="57" t="s">
        <v>14503</v>
      </c>
      <c r="O47" s="57">
        <v>68.604439999999997</v>
      </c>
      <c r="P47" s="57">
        <v>68.604439999999997</v>
      </c>
      <c r="Q47" s="57">
        <v>68.604439999999997</v>
      </c>
      <c r="R47" s="57">
        <v>68.604439999999997</v>
      </c>
      <c r="S47" s="57">
        <v>68.604439999999997</v>
      </c>
      <c r="T47" s="57">
        <v>68.604439999999997</v>
      </c>
      <c r="U47" s="57">
        <v>68.604439999999997</v>
      </c>
      <c r="V47" s="57">
        <v>68.604439999999997</v>
      </c>
      <c r="W47" s="57">
        <v>68.604439999999997</v>
      </c>
      <c r="X47" s="57">
        <v>68.604439999999997</v>
      </c>
      <c r="Y47" s="57">
        <v>68.604439999999997</v>
      </c>
      <c r="Z47" s="57">
        <v>68.604439999999997</v>
      </c>
      <c r="AA47" s="57">
        <v>823.25328000000002</v>
      </c>
      <c r="AB47" s="57" t="s">
        <v>427</v>
      </c>
      <c r="AC47" s="57" t="s">
        <v>1364</v>
      </c>
      <c r="AD47" s="57" t="s">
        <v>1387</v>
      </c>
      <c r="AE47" s="57">
        <v>120</v>
      </c>
      <c r="AF47" s="57">
        <v>0.2</v>
      </c>
      <c r="AG47" s="57">
        <v>0</v>
      </c>
      <c r="AH47" s="57">
        <v>0</v>
      </c>
      <c r="AI47" s="57">
        <v>0</v>
      </c>
      <c r="AJ47" s="57">
        <v>0</v>
      </c>
      <c r="AK47" s="57">
        <v>82.325329999999994</v>
      </c>
      <c r="AL47" s="57">
        <v>82.325329999999994</v>
      </c>
      <c r="AM47" s="57">
        <v>82.325329999999994</v>
      </c>
      <c r="AN47" s="57">
        <v>82.325329999999994</v>
      </c>
      <c r="AO47" s="57">
        <v>82.325329999999994</v>
      </c>
      <c r="AP47" s="57">
        <v>82.325329999999994</v>
      </c>
      <c r="AQ47" s="57">
        <v>82.325329999999994</v>
      </c>
      <c r="AR47" s="57">
        <v>82.325329999999994</v>
      </c>
      <c r="AS47" s="57">
        <v>82.325329999999994</v>
      </c>
      <c r="AT47" s="57">
        <v>82.325329999999994</v>
      </c>
      <c r="AU47" s="57">
        <v>82.325329999999994</v>
      </c>
      <c r="AV47" s="57">
        <v>82.325329999999994</v>
      </c>
      <c r="AW47" s="57">
        <v>0</v>
      </c>
      <c r="AX47" s="57">
        <v>0</v>
      </c>
      <c r="AY47" s="57">
        <v>0</v>
      </c>
      <c r="AZ47" s="57">
        <v>0</v>
      </c>
      <c r="BA47" s="57">
        <v>0</v>
      </c>
      <c r="BB47" s="57">
        <v>0</v>
      </c>
      <c r="BC47" s="57">
        <v>0</v>
      </c>
      <c r="BD47" s="57">
        <v>0</v>
      </c>
      <c r="BE47" s="57">
        <v>82.325329999999994</v>
      </c>
      <c r="BF47" s="57">
        <v>82.325329999999994</v>
      </c>
      <c r="BG47" s="57"/>
      <c r="BH47" s="57">
        <v>82.325329999999994</v>
      </c>
      <c r="BI47" s="57"/>
      <c r="BJ47" s="57"/>
      <c r="BK47" s="57"/>
      <c r="BL47" s="57"/>
      <c r="BM47" s="57"/>
      <c r="BN47" s="57"/>
      <c r="BO47" s="57"/>
      <c r="BP47" s="57"/>
      <c r="BQ47" s="57" t="s">
        <v>8856</v>
      </c>
      <c r="BR47" s="57" t="s">
        <v>16168</v>
      </c>
      <c r="BS47">
        <f ca="1">SUM(O47:OFFSET(O47,0,'Откл_БДР факт ГК_КБ'!$B$1-1))</f>
        <v>343.0222</v>
      </c>
    </row>
    <row r="48" spans="1:71">
      <c r="A48" s="57" t="s">
        <v>902</v>
      </c>
      <c r="B48" s="57" t="s">
        <v>14</v>
      </c>
      <c r="C48" s="57" t="s">
        <v>317</v>
      </c>
      <c r="D48" s="57" t="s">
        <v>14430</v>
      </c>
      <c r="E48" s="57" t="s">
        <v>1979</v>
      </c>
      <c r="F48" s="57" t="s">
        <v>2547</v>
      </c>
      <c r="G48" s="57" t="s">
        <v>2192</v>
      </c>
      <c r="H48" s="57" t="s">
        <v>14648</v>
      </c>
      <c r="I48" s="57" t="s">
        <v>31</v>
      </c>
      <c r="J48" s="57" t="s">
        <v>1268</v>
      </c>
      <c r="K48" s="57" t="s">
        <v>1279</v>
      </c>
      <c r="L48" s="57" t="s">
        <v>1258</v>
      </c>
      <c r="M48" s="57" t="s">
        <v>1282</v>
      </c>
      <c r="N48" s="57" t="s">
        <v>14504</v>
      </c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 t="s">
        <v>318</v>
      </c>
      <c r="AC48" s="57" t="s">
        <v>1360</v>
      </c>
      <c r="AD48" s="57" t="s">
        <v>1385</v>
      </c>
      <c r="AE48" s="57">
        <v>90</v>
      </c>
      <c r="AF48" s="57">
        <v>0.2</v>
      </c>
      <c r="AG48" s="57">
        <v>0</v>
      </c>
      <c r="AH48" s="57">
        <v>0</v>
      </c>
      <c r="AI48" s="57">
        <v>0</v>
      </c>
      <c r="AJ48" s="57">
        <v>0</v>
      </c>
      <c r="AK48" s="57">
        <v>0</v>
      </c>
      <c r="AL48" s="57">
        <v>0</v>
      </c>
      <c r="AM48" s="57">
        <v>0</v>
      </c>
      <c r="AN48" s="57">
        <v>0</v>
      </c>
      <c r="AO48" s="57">
        <v>0</v>
      </c>
      <c r="AP48" s="57">
        <v>0</v>
      </c>
      <c r="AQ48" s="57">
        <v>0</v>
      </c>
      <c r="AR48" s="57">
        <v>0</v>
      </c>
      <c r="AS48" s="57">
        <v>0</v>
      </c>
      <c r="AT48" s="57">
        <v>0</v>
      </c>
      <c r="AU48" s="57">
        <v>0</v>
      </c>
      <c r="AV48" s="57">
        <v>0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 t="s">
        <v>8856</v>
      </c>
      <c r="BR48" s="57" t="s">
        <v>16168</v>
      </c>
      <c r="BS48">
        <f ca="1">SUM(O48:OFFSET(O48,0,'Откл_БДР факт ГК_КБ'!$B$1-1))</f>
        <v>0</v>
      </c>
    </row>
    <row r="49" spans="1:71">
      <c r="A49" s="57" t="s">
        <v>902</v>
      </c>
      <c r="B49" s="57" t="s">
        <v>14</v>
      </c>
      <c r="C49" s="57" t="s">
        <v>317</v>
      </c>
      <c r="D49" s="57" t="s">
        <v>14430</v>
      </c>
      <c r="E49" s="57" t="s">
        <v>1979</v>
      </c>
      <c r="F49" s="57" t="s">
        <v>2547</v>
      </c>
      <c r="G49" s="57" t="s">
        <v>904</v>
      </c>
      <c r="H49" s="57" t="s">
        <v>8321</v>
      </c>
      <c r="I49" s="57" t="s">
        <v>31</v>
      </c>
      <c r="J49" s="57" t="s">
        <v>1268</v>
      </c>
      <c r="K49" s="57" t="s">
        <v>1279</v>
      </c>
      <c r="L49" s="57" t="s">
        <v>1258</v>
      </c>
      <c r="M49" s="57" t="s">
        <v>1282</v>
      </c>
      <c r="N49" s="57" t="s">
        <v>14504</v>
      </c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 t="s">
        <v>318</v>
      </c>
      <c r="AC49" s="57" t="s">
        <v>1360</v>
      </c>
      <c r="AD49" s="57" t="s">
        <v>1385</v>
      </c>
      <c r="AE49" s="57">
        <v>90</v>
      </c>
      <c r="AF49" s="57">
        <v>0.2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0</v>
      </c>
      <c r="AP49" s="57">
        <v>0</v>
      </c>
      <c r="AQ49" s="57">
        <v>0</v>
      </c>
      <c r="AR49" s="57">
        <v>0</v>
      </c>
      <c r="AS49" s="57">
        <v>0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>
        <v>0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 t="s">
        <v>8856</v>
      </c>
      <c r="BR49" s="57" t="s">
        <v>16168</v>
      </c>
      <c r="BS49">
        <f ca="1">SUM(O49:OFFSET(O49,0,'Откл_БДР факт ГК_КБ'!$B$1-1))</f>
        <v>0</v>
      </c>
    </row>
    <row r="50" spans="1:71">
      <c r="A50" s="57" t="s">
        <v>902</v>
      </c>
      <c r="B50" s="57" t="s">
        <v>14</v>
      </c>
      <c r="C50" s="57" t="s">
        <v>287</v>
      </c>
      <c r="D50" s="57" t="s">
        <v>14430</v>
      </c>
      <c r="E50" s="57" t="s">
        <v>1979</v>
      </c>
      <c r="F50" s="57" t="s">
        <v>2547</v>
      </c>
      <c r="G50" s="57" t="s">
        <v>2451</v>
      </c>
      <c r="H50" s="57" t="s">
        <v>14647</v>
      </c>
      <c r="I50" s="57" t="s">
        <v>31</v>
      </c>
      <c r="J50" s="57" t="s">
        <v>1268</v>
      </c>
      <c r="K50" s="57" t="s">
        <v>1279</v>
      </c>
      <c r="L50" s="57" t="s">
        <v>1258</v>
      </c>
      <c r="M50" s="57" t="s">
        <v>1282</v>
      </c>
      <c r="N50" s="57" t="s">
        <v>14486</v>
      </c>
      <c r="O50" s="57">
        <v>0</v>
      </c>
      <c r="P50" s="57">
        <v>756.75013000000001</v>
      </c>
      <c r="Q50" s="57">
        <v>756.75013000000001</v>
      </c>
      <c r="R50" s="57"/>
      <c r="S50" s="57"/>
      <c r="T50" s="57"/>
      <c r="U50" s="57"/>
      <c r="V50" s="57"/>
      <c r="W50" s="57"/>
      <c r="X50" s="57"/>
      <c r="Y50" s="57"/>
      <c r="Z50" s="57"/>
      <c r="AA50" s="57">
        <v>1513.50026</v>
      </c>
      <c r="AB50" s="57" t="s">
        <v>288</v>
      </c>
      <c r="AC50" s="57" t="s">
        <v>1360</v>
      </c>
      <c r="AD50" s="57" t="s">
        <v>1385</v>
      </c>
      <c r="AE50" s="57">
        <v>120</v>
      </c>
      <c r="AF50" s="57">
        <v>0.2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908.10015999999996</v>
      </c>
      <c r="AM50" s="57">
        <v>908.10015999999996</v>
      </c>
      <c r="AN50" s="57">
        <v>0</v>
      </c>
      <c r="AO50" s="57">
        <v>0</v>
      </c>
      <c r="AP50" s="57">
        <v>0</v>
      </c>
      <c r="AQ50" s="57">
        <v>0</v>
      </c>
      <c r="AR50" s="57">
        <v>0</v>
      </c>
      <c r="AS50" s="57">
        <v>0</v>
      </c>
      <c r="AT50" s="57">
        <v>0</v>
      </c>
      <c r="AU50" s="57">
        <v>0</v>
      </c>
      <c r="AV50" s="57">
        <v>0</v>
      </c>
      <c r="AW50" s="57">
        <v>0</v>
      </c>
      <c r="AX50" s="57">
        <v>0</v>
      </c>
      <c r="AY50" s="57">
        <v>0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 t="s">
        <v>8856</v>
      </c>
      <c r="BR50" s="57" t="s">
        <v>16168</v>
      </c>
      <c r="BS50">
        <f ca="1">SUM(O50:OFFSET(O50,0,'Откл_БДР факт ГК_КБ'!$B$1-1))</f>
        <v>1513.50026</v>
      </c>
    </row>
    <row r="51" spans="1:71">
      <c r="A51" s="57" t="s">
        <v>902</v>
      </c>
      <c r="B51" s="57" t="s">
        <v>14</v>
      </c>
      <c r="C51" s="57" t="s">
        <v>379</v>
      </c>
      <c r="D51" s="57" t="s">
        <v>14430</v>
      </c>
      <c r="E51" s="57" t="s">
        <v>1979</v>
      </c>
      <c r="F51" s="57" t="s">
        <v>8263</v>
      </c>
      <c r="G51" s="57" t="s">
        <v>2192</v>
      </c>
      <c r="H51" s="57" t="s">
        <v>14648</v>
      </c>
      <c r="I51" s="57" t="s">
        <v>31</v>
      </c>
      <c r="J51" s="57" t="s">
        <v>1268</v>
      </c>
      <c r="K51" s="57" t="s">
        <v>1279</v>
      </c>
      <c r="L51" s="57" t="s">
        <v>1258</v>
      </c>
      <c r="M51" s="57" t="s">
        <v>1282</v>
      </c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 t="s">
        <v>380</v>
      </c>
      <c r="AC51" s="57" t="s">
        <v>1364</v>
      </c>
      <c r="AD51" s="57" t="s">
        <v>1387</v>
      </c>
      <c r="AE51" s="57">
        <v>90</v>
      </c>
      <c r="AF51" s="57">
        <v>0.2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0</v>
      </c>
      <c r="AP51" s="57">
        <v>0</v>
      </c>
      <c r="AQ51" s="57">
        <v>0</v>
      </c>
      <c r="AR51" s="57">
        <v>0</v>
      </c>
      <c r="AS51" s="57">
        <v>0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0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 t="s">
        <v>8856</v>
      </c>
      <c r="BR51" s="57" t="s">
        <v>16168</v>
      </c>
      <c r="BS51">
        <f ca="1">SUM(O51:OFFSET(O51,0,'Откл_БДР факт ГК_КБ'!$B$1-1))</f>
        <v>0</v>
      </c>
    </row>
    <row r="52" spans="1:71">
      <c r="A52" s="57" t="s">
        <v>902</v>
      </c>
      <c r="B52" s="57" t="s">
        <v>14</v>
      </c>
      <c r="C52" s="57" t="s">
        <v>385</v>
      </c>
      <c r="D52" s="57" t="s">
        <v>14430</v>
      </c>
      <c r="E52" s="57" t="s">
        <v>1979</v>
      </c>
      <c r="F52" s="57" t="s">
        <v>8263</v>
      </c>
      <c r="G52" s="57" t="s">
        <v>2192</v>
      </c>
      <c r="H52" s="57" t="s">
        <v>14648</v>
      </c>
      <c r="I52" s="57" t="s">
        <v>31</v>
      </c>
      <c r="J52" s="57" t="s">
        <v>1268</v>
      </c>
      <c r="K52" s="57" t="s">
        <v>1279</v>
      </c>
      <c r="L52" s="57" t="s">
        <v>1258</v>
      </c>
      <c r="M52" s="57" t="s">
        <v>1282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 t="s">
        <v>386</v>
      </c>
      <c r="AC52" s="57" t="s">
        <v>1364</v>
      </c>
      <c r="AD52" s="57" t="s">
        <v>1387</v>
      </c>
      <c r="AE52" s="57">
        <v>90</v>
      </c>
      <c r="AF52" s="57">
        <v>0.2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7">
        <v>0</v>
      </c>
      <c r="AZ52" s="57">
        <v>0</v>
      </c>
      <c r="BA52" s="57">
        <v>0</v>
      </c>
      <c r="BB52" s="57">
        <v>0</v>
      </c>
      <c r="BC52" s="57">
        <v>0</v>
      </c>
      <c r="BD52" s="57">
        <v>0</v>
      </c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 t="s">
        <v>8856</v>
      </c>
      <c r="BR52" s="57" t="s">
        <v>16168</v>
      </c>
      <c r="BS52">
        <f ca="1">SUM(O52:OFFSET(O52,0,'Откл_БДР факт ГК_КБ'!$B$1-1))</f>
        <v>0</v>
      </c>
    </row>
    <row r="53" spans="1:71">
      <c r="A53" s="57" t="s">
        <v>902</v>
      </c>
      <c r="B53" s="57" t="s">
        <v>14</v>
      </c>
      <c r="C53" s="57" t="s">
        <v>317</v>
      </c>
      <c r="D53" s="57" t="s">
        <v>14430</v>
      </c>
      <c r="E53" s="57" t="s">
        <v>1979</v>
      </c>
      <c r="F53" s="57" t="s">
        <v>8263</v>
      </c>
      <c r="G53" s="57" t="s">
        <v>2192</v>
      </c>
      <c r="H53" s="57" t="s">
        <v>14648</v>
      </c>
      <c r="I53" s="57" t="s">
        <v>31</v>
      </c>
      <c r="J53" s="57" t="s">
        <v>1268</v>
      </c>
      <c r="K53" s="57" t="s">
        <v>1279</v>
      </c>
      <c r="L53" s="57" t="s">
        <v>1258</v>
      </c>
      <c r="M53" s="57" t="s">
        <v>1282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 t="s">
        <v>318</v>
      </c>
      <c r="AC53" s="57" t="s">
        <v>1360</v>
      </c>
      <c r="AD53" s="57" t="s">
        <v>1385</v>
      </c>
      <c r="AE53" s="57">
        <v>90</v>
      </c>
      <c r="AF53" s="57">
        <v>0.2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0</v>
      </c>
      <c r="AM53" s="57">
        <v>0</v>
      </c>
      <c r="AN53" s="57">
        <v>0</v>
      </c>
      <c r="AO53" s="57">
        <v>0</v>
      </c>
      <c r="AP53" s="57">
        <v>0</v>
      </c>
      <c r="AQ53" s="57">
        <v>0</v>
      </c>
      <c r="AR53" s="57">
        <v>0</v>
      </c>
      <c r="AS53" s="57">
        <v>0</v>
      </c>
      <c r="AT53" s="57">
        <v>0</v>
      </c>
      <c r="AU53" s="57">
        <v>0</v>
      </c>
      <c r="AV53" s="57">
        <v>0</v>
      </c>
      <c r="AW53" s="57"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v>0</v>
      </c>
      <c r="BC53" s="57">
        <v>0</v>
      </c>
      <c r="BD53" s="57">
        <v>0</v>
      </c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 t="s">
        <v>8856</v>
      </c>
      <c r="BR53" s="57" t="s">
        <v>16168</v>
      </c>
      <c r="BS53">
        <f ca="1">SUM(O53:OFFSET(O53,0,'Откл_БДР факт ГК_КБ'!$B$1-1))</f>
        <v>0</v>
      </c>
    </row>
    <row r="54" spans="1:71">
      <c r="A54" s="57" t="s">
        <v>902</v>
      </c>
      <c r="B54" s="57" t="s">
        <v>14</v>
      </c>
      <c r="C54" s="57" t="s">
        <v>373</v>
      </c>
      <c r="D54" s="57" t="s">
        <v>14430</v>
      </c>
      <c r="E54" s="57" t="s">
        <v>1979</v>
      </c>
      <c r="F54" s="57" t="s">
        <v>8263</v>
      </c>
      <c r="G54" s="57" t="s">
        <v>2192</v>
      </c>
      <c r="H54" s="57" t="s">
        <v>14648</v>
      </c>
      <c r="I54" s="57" t="s">
        <v>31</v>
      </c>
      <c r="J54" s="57" t="s">
        <v>1268</v>
      </c>
      <c r="K54" s="57" t="s">
        <v>1279</v>
      </c>
      <c r="L54" s="57" t="s">
        <v>1258</v>
      </c>
      <c r="M54" s="57" t="s">
        <v>1282</v>
      </c>
      <c r="N54" s="57" t="s">
        <v>14506</v>
      </c>
      <c r="O54" s="57">
        <v>984.62536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>
        <v>984.62536</v>
      </c>
      <c r="AB54" s="57" t="s">
        <v>374</v>
      </c>
      <c r="AC54" s="57" t="s">
        <v>1360</v>
      </c>
      <c r="AD54" s="57" t="s">
        <v>1385</v>
      </c>
      <c r="AE54" s="57">
        <v>90</v>
      </c>
      <c r="AF54" s="57">
        <v>0.2</v>
      </c>
      <c r="AG54" s="57">
        <v>0</v>
      </c>
      <c r="AH54" s="57">
        <v>0</v>
      </c>
      <c r="AI54" s="57">
        <v>0</v>
      </c>
      <c r="AJ54" s="57">
        <v>1181.55043</v>
      </c>
      <c r="AK54" s="57">
        <v>0</v>
      </c>
      <c r="AL54" s="57">
        <v>0</v>
      </c>
      <c r="AM54" s="57">
        <v>0</v>
      </c>
      <c r="AN54" s="57">
        <v>0</v>
      </c>
      <c r="AO54" s="57">
        <v>0</v>
      </c>
      <c r="AP54" s="57">
        <v>0</v>
      </c>
      <c r="AQ54" s="57">
        <v>0</v>
      </c>
      <c r="AR54" s="57">
        <v>0</v>
      </c>
      <c r="AS54" s="57">
        <v>0</v>
      </c>
      <c r="AT54" s="57">
        <v>0</v>
      </c>
      <c r="AU54" s="57">
        <v>0</v>
      </c>
      <c r="AV54" s="57">
        <v>0</v>
      </c>
      <c r="AW54" s="57">
        <v>0</v>
      </c>
      <c r="AX54" s="57">
        <v>0</v>
      </c>
      <c r="AY54" s="57">
        <v>0</v>
      </c>
      <c r="AZ54" s="57">
        <v>0</v>
      </c>
      <c r="BA54" s="57">
        <v>0</v>
      </c>
      <c r="BB54" s="57">
        <v>0</v>
      </c>
      <c r="BC54" s="57">
        <v>0</v>
      </c>
      <c r="BD54" s="57">
        <v>0</v>
      </c>
      <c r="BE54" s="57">
        <v>0</v>
      </c>
      <c r="BF54" s="57">
        <v>0</v>
      </c>
      <c r="BG54" s="57">
        <v>870.97703999999999</v>
      </c>
      <c r="BH54" s="57"/>
      <c r="BI54" s="57"/>
      <c r="BJ54" s="57"/>
      <c r="BK54" s="57"/>
      <c r="BL54" s="57"/>
      <c r="BM54" s="57"/>
      <c r="BN54" s="57"/>
      <c r="BO54" s="57"/>
      <c r="BP54" s="57"/>
      <c r="BQ54" s="57" t="s">
        <v>8856</v>
      </c>
      <c r="BR54" s="57" t="s">
        <v>16168</v>
      </c>
      <c r="BS54">
        <f ca="1">SUM(O54:OFFSET(O54,0,'Откл_БДР факт ГК_КБ'!$B$1-1))</f>
        <v>984.62536</v>
      </c>
    </row>
    <row r="55" spans="1:71">
      <c r="A55" s="57" t="s">
        <v>902</v>
      </c>
      <c r="B55" s="57" t="s">
        <v>14</v>
      </c>
      <c r="C55" s="57" t="s">
        <v>287</v>
      </c>
      <c r="D55" s="57" t="s">
        <v>14430</v>
      </c>
      <c r="E55" s="57" t="s">
        <v>1979</v>
      </c>
      <c r="F55" s="57" t="s">
        <v>8263</v>
      </c>
      <c r="G55" s="57" t="s">
        <v>904</v>
      </c>
      <c r="H55" s="57" t="s">
        <v>8321</v>
      </c>
      <c r="I55" s="57" t="s">
        <v>31</v>
      </c>
      <c r="J55" s="57" t="s">
        <v>1268</v>
      </c>
      <c r="K55" s="57" t="s">
        <v>1279</v>
      </c>
      <c r="L55" s="57" t="s">
        <v>1258</v>
      </c>
      <c r="M55" s="57" t="s">
        <v>1282</v>
      </c>
      <c r="N55" s="57" t="s">
        <v>14507</v>
      </c>
      <c r="O55" s="57">
        <v>0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 t="s">
        <v>288</v>
      </c>
      <c r="AC55" s="57" t="s">
        <v>1360</v>
      </c>
      <c r="AD55" s="57" t="s">
        <v>1385</v>
      </c>
      <c r="AE55" s="57">
        <v>90</v>
      </c>
      <c r="AF55" s="57">
        <v>0.2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0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0</v>
      </c>
      <c r="BD55" s="57">
        <v>0</v>
      </c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 t="s">
        <v>8856</v>
      </c>
      <c r="BR55" s="57" t="s">
        <v>16168</v>
      </c>
      <c r="BS55">
        <f ca="1">SUM(O55:OFFSET(O55,0,'Откл_БДР факт ГК_КБ'!$B$1-1))</f>
        <v>0</v>
      </c>
    </row>
    <row r="56" spans="1:71">
      <c r="A56" s="57" t="s">
        <v>902</v>
      </c>
      <c r="B56" s="57" t="s">
        <v>14</v>
      </c>
      <c r="C56" s="57" t="s">
        <v>426</v>
      </c>
      <c r="D56" s="57" t="s">
        <v>14430</v>
      </c>
      <c r="E56" s="57" t="s">
        <v>1979</v>
      </c>
      <c r="F56" s="57" t="s">
        <v>8263</v>
      </c>
      <c r="G56" s="57" t="s">
        <v>2192</v>
      </c>
      <c r="H56" s="57" t="s">
        <v>14648</v>
      </c>
      <c r="I56" s="57" t="s">
        <v>31</v>
      </c>
      <c r="J56" s="57" t="s">
        <v>1268</v>
      </c>
      <c r="K56" s="57" t="s">
        <v>1279</v>
      </c>
      <c r="L56" s="57" t="s">
        <v>1258</v>
      </c>
      <c r="M56" s="57" t="s">
        <v>1282</v>
      </c>
      <c r="N56" s="57"/>
      <c r="O56" s="57">
        <v>0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 t="s">
        <v>427</v>
      </c>
      <c r="AC56" s="57" t="s">
        <v>1364</v>
      </c>
      <c r="AD56" s="57" t="s">
        <v>1387</v>
      </c>
      <c r="AE56" s="57">
        <v>90</v>
      </c>
      <c r="AF56" s="57">
        <v>0.2</v>
      </c>
      <c r="AG56" s="57">
        <v>0</v>
      </c>
      <c r="AH56" s="57">
        <v>0</v>
      </c>
      <c r="AI56" s="57">
        <v>0</v>
      </c>
      <c r="AJ56" s="57">
        <v>0</v>
      </c>
      <c r="AK56" s="57">
        <v>0</v>
      </c>
      <c r="AL56" s="57">
        <v>0</v>
      </c>
      <c r="AM56" s="57">
        <v>0</v>
      </c>
      <c r="AN56" s="57">
        <v>0</v>
      </c>
      <c r="AO56" s="57">
        <v>0</v>
      </c>
      <c r="AP56" s="57">
        <v>0</v>
      </c>
      <c r="AQ56" s="57">
        <v>0</v>
      </c>
      <c r="AR56" s="57">
        <v>0</v>
      </c>
      <c r="AS56" s="57">
        <v>0</v>
      </c>
      <c r="AT56" s="57">
        <v>0</v>
      </c>
      <c r="AU56" s="57">
        <v>0</v>
      </c>
      <c r="AV56" s="57">
        <v>0</v>
      </c>
      <c r="AW56" s="57">
        <v>0</v>
      </c>
      <c r="AX56" s="57">
        <v>0</v>
      </c>
      <c r="AY56" s="57">
        <v>0</v>
      </c>
      <c r="AZ56" s="57">
        <v>0</v>
      </c>
      <c r="BA56" s="57">
        <v>0</v>
      </c>
      <c r="BB56" s="57">
        <v>0</v>
      </c>
      <c r="BC56" s="57">
        <v>0</v>
      </c>
      <c r="BD56" s="57">
        <v>0</v>
      </c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 t="s">
        <v>8856</v>
      </c>
      <c r="BR56" s="57" t="s">
        <v>16168</v>
      </c>
      <c r="BS56">
        <f ca="1">SUM(O56:OFFSET(O56,0,'Откл_БДР факт ГК_КБ'!$B$1-1))</f>
        <v>0</v>
      </c>
    </row>
    <row r="57" spans="1:71">
      <c r="A57" s="57" t="s">
        <v>902</v>
      </c>
      <c r="B57" s="57" t="s">
        <v>14</v>
      </c>
      <c r="C57" s="57" t="s">
        <v>426</v>
      </c>
      <c r="D57" s="57" t="s">
        <v>14430</v>
      </c>
      <c r="E57" s="57" t="s">
        <v>1979</v>
      </c>
      <c r="F57" s="57" t="s">
        <v>14457</v>
      </c>
      <c r="G57" s="57" t="s">
        <v>2192</v>
      </c>
      <c r="H57" s="57" t="s">
        <v>14648</v>
      </c>
      <c r="I57" s="57" t="s">
        <v>31</v>
      </c>
      <c r="J57" s="57" t="s">
        <v>1268</v>
      </c>
      <c r="K57" s="57" t="s">
        <v>1279</v>
      </c>
      <c r="L57" s="57" t="s">
        <v>1258</v>
      </c>
      <c r="M57" s="57" t="s">
        <v>1282</v>
      </c>
      <c r="N57" s="57" t="s">
        <v>14508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 t="s">
        <v>427</v>
      </c>
      <c r="AC57" s="57" t="s">
        <v>1364</v>
      </c>
      <c r="AD57" s="57" t="s">
        <v>1387</v>
      </c>
      <c r="AE57" s="57">
        <v>90</v>
      </c>
      <c r="AF57" s="57">
        <v>0.2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 t="s">
        <v>8856</v>
      </c>
      <c r="BR57" s="57" t="s">
        <v>16168</v>
      </c>
      <c r="BS57">
        <f ca="1">SUM(O57:OFFSET(O57,0,'Откл_БДР факт ГК_КБ'!$B$1-1))</f>
        <v>0</v>
      </c>
    </row>
    <row r="58" spans="1:71">
      <c r="A58" s="57" t="s">
        <v>902</v>
      </c>
      <c r="B58" s="57" t="s">
        <v>14</v>
      </c>
      <c r="C58" s="57" t="s">
        <v>426</v>
      </c>
      <c r="D58" s="57" t="s">
        <v>14430</v>
      </c>
      <c r="E58" s="57" t="s">
        <v>1979</v>
      </c>
      <c r="F58" s="57" t="s">
        <v>8263</v>
      </c>
      <c r="G58" s="57" t="s">
        <v>2192</v>
      </c>
      <c r="H58" s="57" t="s">
        <v>14648</v>
      </c>
      <c r="I58" s="57" t="s">
        <v>31</v>
      </c>
      <c r="J58" s="57" t="s">
        <v>1268</v>
      </c>
      <c r="K58" s="57" t="s">
        <v>1279</v>
      </c>
      <c r="L58" s="57" t="s">
        <v>1258</v>
      </c>
      <c r="M58" s="57" t="s">
        <v>1282</v>
      </c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 t="s">
        <v>427</v>
      </c>
      <c r="AC58" s="57" t="s">
        <v>1364</v>
      </c>
      <c r="AD58" s="57" t="s">
        <v>1387</v>
      </c>
      <c r="AE58" s="57">
        <v>90</v>
      </c>
      <c r="AF58" s="57">
        <v>0.2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 t="s">
        <v>8856</v>
      </c>
      <c r="BR58" s="57" t="s">
        <v>16168</v>
      </c>
      <c r="BS58">
        <f ca="1">SUM(O58:OFFSET(O58,0,'Откл_БДР факт ГК_КБ'!$B$1-1))</f>
        <v>0</v>
      </c>
    </row>
    <row r="59" spans="1:71">
      <c r="A59" s="57" t="s">
        <v>902</v>
      </c>
      <c r="B59" s="57" t="s">
        <v>14</v>
      </c>
      <c r="C59" s="57" t="s">
        <v>373</v>
      </c>
      <c r="D59" s="57" t="s">
        <v>14430</v>
      </c>
      <c r="E59" s="57" t="s">
        <v>1979</v>
      </c>
      <c r="F59" s="57" t="s">
        <v>8263</v>
      </c>
      <c r="G59" s="57" t="s">
        <v>2192</v>
      </c>
      <c r="H59" s="57" t="s">
        <v>14648</v>
      </c>
      <c r="I59" s="57" t="s">
        <v>31</v>
      </c>
      <c r="J59" s="57" t="s">
        <v>1268</v>
      </c>
      <c r="K59" s="57" t="s">
        <v>1279</v>
      </c>
      <c r="L59" s="57" t="s">
        <v>1258</v>
      </c>
      <c r="M59" s="57" t="s">
        <v>1282</v>
      </c>
      <c r="N59" s="57" t="s">
        <v>16152</v>
      </c>
      <c r="O59" s="57"/>
      <c r="P59" s="57"/>
      <c r="Q59" s="57"/>
      <c r="R59" s="57"/>
      <c r="S59" s="57"/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/>
      <c r="AB59" s="57" t="s">
        <v>374</v>
      </c>
      <c r="AC59" s="57" t="s">
        <v>1360</v>
      </c>
      <c r="AD59" s="57" t="s">
        <v>1385</v>
      </c>
      <c r="AE59" s="57">
        <v>90</v>
      </c>
      <c r="AF59" s="57">
        <v>0.2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0</v>
      </c>
      <c r="AP59" s="57">
        <v>0</v>
      </c>
      <c r="AQ59" s="57">
        <v>0</v>
      </c>
      <c r="AR59" s="57">
        <v>0</v>
      </c>
      <c r="AS59" s="57">
        <v>0</v>
      </c>
      <c r="AT59" s="57">
        <v>0</v>
      </c>
      <c r="AU59" s="57">
        <v>0</v>
      </c>
      <c r="AV59" s="57">
        <v>0</v>
      </c>
      <c r="AW59" s="57">
        <v>0</v>
      </c>
      <c r="AX59" s="57">
        <v>0</v>
      </c>
      <c r="AY59" s="57">
        <v>0</v>
      </c>
      <c r="AZ59" s="57">
        <v>0</v>
      </c>
      <c r="BA59" s="57">
        <v>0</v>
      </c>
      <c r="BB59" s="57">
        <v>0</v>
      </c>
      <c r="BC59" s="57">
        <v>0</v>
      </c>
      <c r="BD59" s="57">
        <v>0</v>
      </c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 t="s">
        <v>8856</v>
      </c>
      <c r="BR59" s="57" t="s">
        <v>16168</v>
      </c>
      <c r="BS59">
        <f ca="1">SUM(O59:OFFSET(O59,0,'Откл_БДР факт ГК_КБ'!$B$1-1))</f>
        <v>0</v>
      </c>
    </row>
    <row r="60" spans="1:71">
      <c r="A60" s="57" t="s">
        <v>902</v>
      </c>
      <c r="B60" s="57" t="s">
        <v>14</v>
      </c>
      <c r="C60" s="57" t="s">
        <v>373</v>
      </c>
      <c r="D60" s="57" t="s">
        <v>14430</v>
      </c>
      <c r="E60" s="57" t="s">
        <v>1979</v>
      </c>
      <c r="F60" s="57" t="s">
        <v>8263</v>
      </c>
      <c r="G60" s="57" t="s">
        <v>2192</v>
      </c>
      <c r="H60" s="57" t="s">
        <v>14648</v>
      </c>
      <c r="I60" s="57" t="s">
        <v>31</v>
      </c>
      <c r="J60" s="57" t="s">
        <v>1268</v>
      </c>
      <c r="K60" s="57" t="s">
        <v>1279</v>
      </c>
      <c r="L60" s="57" t="s">
        <v>1258</v>
      </c>
      <c r="M60" s="57" t="s">
        <v>1282</v>
      </c>
      <c r="N60" s="57" t="s">
        <v>16153</v>
      </c>
      <c r="O60" s="57">
        <v>2461.8593999999998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>
        <v>2461.8593999999998</v>
      </c>
      <c r="AB60" s="57" t="s">
        <v>374</v>
      </c>
      <c r="AC60" s="57" t="s">
        <v>1360</v>
      </c>
      <c r="AD60" s="57" t="s">
        <v>1385</v>
      </c>
      <c r="AE60" s="57">
        <v>90</v>
      </c>
      <c r="AF60" s="57">
        <v>0.2</v>
      </c>
      <c r="AG60" s="57">
        <v>0</v>
      </c>
      <c r="AH60" s="57">
        <v>0</v>
      </c>
      <c r="AI60" s="57">
        <v>0</v>
      </c>
      <c r="AJ60" s="57">
        <v>2954.23128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>
        <v>0</v>
      </c>
      <c r="AW60" s="57">
        <v>0</v>
      </c>
      <c r="AX60" s="57">
        <v>0</v>
      </c>
      <c r="AY60" s="57">
        <v>0</v>
      </c>
      <c r="AZ60" s="57">
        <v>0</v>
      </c>
      <c r="BA60" s="57">
        <v>0</v>
      </c>
      <c r="BB60" s="57">
        <v>0</v>
      </c>
      <c r="BC60" s="57">
        <v>0</v>
      </c>
      <c r="BD60" s="57">
        <v>0</v>
      </c>
      <c r="BE60" s="57"/>
      <c r="BF60" s="57"/>
      <c r="BG60" s="57">
        <v>2479.0752000000002</v>
      </c>
      <c r="BH60" s="57"/>
      <c r="BI60" s="57"/>
      <c r="BJ60" s="57"/>
      <c r="BK60" s="57"/>
      <c r="BL60" s="57"/>
      <c r="BM60" s="57"/>
      <c r="BN60" s="57"/>
      <c r="BO60" s="57"/>
      <c r="BP60" s="57"/>
      <c r="BQ60" s="57" t="s">
        <v>8856</v>
      </c>
      <c r="BR60" s="57" t="s">
        <v>16168</v>
      </c>
      <c r="BS60">
        <f ca="1">SUM(O60:OFFSET(O60,0,'Откл_БДР факт ГК_КБ'!$B$1-1))</f>
        <v>2461.8593999999998</v>
      </c>
    </row>
    <row r="61" spans="1:71">
      <c r="A61" s="57" t="s">
        <v>902</v>
      </c>
      <c r="B61" s="57" t="s">
        <v>14</v>
      </c>
      <c r="C61" s="57" t="s">
        <v>349</v>
      </c>
      <c r="D61" s="57" t="s">
        <v>14430</v>
      </c>
      <c r="E61" s="57" t="s">
        <v>1979</v>
      </c>
      <c r="F61" s="57" t="s">
        <v>8263</v>
      </c>
      <c r="G61" s="57" t="s">
        <v>2192</v>
      </c>
      <c r="H61" s="57" t="s">
        <v>14648</v>
      </c>
      <c r="I61" s="57" t="s">
        <v>31</v>
      </c>
      <c r="J61" s="57" t="s">
        <v>1268</v>
      </c>
      <c r="K61" s="57" t="s">
        <v>1279</v>
      </c>
      <c r="L61" s="57" t="s">
        <v>1258</v>
      </c>
      <c r="M61" s="57" t="s">
        <v>1282</v>
      </c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 t="s">
        <v>350</v>
      </c>
      <c r="AC61" s="57" t="s">
        <v>1360</v>
      </c>
      <c r="AD61" s="57" t="s">
        <v>1385</v>
      </c>
      <c r="AE61" s="57">
        <v>90</v>
      </c>
      <c r="AF61" s="57">
        <v>0.2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>
        <v>0</v>
      </c>
      <c r="AW61" s="57"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v>0</v>
      </c>
      <c r="BC61" s="57">
        <v>0</v>
      </c>
      <c r="BD61" s="57">
        <v>0</v>
      </c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 t="s">
        <v>8856</v>
      </c>
      <c r="BR61" s="57" t="s">
        <v>16168</v>
      </c>
      <c r="BS61">
        <f ca="1">SUM(O61:OFFSET(O61,0,'Откл_БДР факт ГК_КБ'!$B$1-1))</f>
        <v>0</v>
      </c>
    </row>
    <row r="62" spans="1:71">
      <c r="A62" s="57" t="s">
        <v>902</v>
      </c>
      <c r="B62" s="57" t="s">
        <v>14</v>
      </c>
      <c r="C62" s="57" t="s">
        <v>373</v>
      </c>
      <c r="D62" s="57" t="s">
        <v>14430</v>
      </c>
      <c r="E62" s="57" t="s">
        <v>1979</v>
      </c>
      <c r="F62" s="57" t="s">
        <v>8263</v>
      </c>
      <c r="G62" s="57" t="s">
        <v>2451</v>
      </c>
      <c r="H62" s="57" t="s">
        <v>14647</v>
      </c>
      <c r="I62" s="57" t="s">
        <v>31</v>
      </c>
      <c r="J62" s="57" t="s">
        <v>1268</v>
      </c>
      <c r="K62" s="57" t="s">
        <v>1279</v>
      </c>
      <c r="L62" s="57" t="s">
        <v>1258</v>
      </c>
      <c r="M62" s="57" t="s">
        <v>1282</v>
      </c>
      <c r="N62" s="57" t="s">
        <v>16150</v>
      </c>
      <c r="O62" s="57">
        <v>242.62860000000001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>
        <v>242.62860000000001</v>
      </c>
      <c r="AB62" s="57" t="s">
        <v>374</v>
      </c>
      <c r="AC62" s="57" t="s">
        <v>1360</v>
      </c>
      <c r="AD62" s="57" t="s">
        <v>1385</v>
      </c>
      <c r="AE62" s="57">
        <v>120</v>
      </c>
      <c r="AF62" s="57">
        <v>0.2</v>
      </c>
      <c r="AG62" s="57">
        <v>0</v>
      </c>
      <c r="AH62" s="57">
        <v>0</v>
      </c>
      <c r="AI62" s="57">
        <v>0</v>
      </c>
      <c r="AJ62" s="57">
        <v>0</v>
      </c>
      <c r="AK62" s="57">
        <v>291.15431999999998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>
        <v>0</v>
      </c>
      <c r="AW62" s="57"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v>0</v>
      </c>
      <c r="BC62" s="57">
        <v>0</v>
      </c>
      <c r="BD62" s="57">
        <v>0</v>
      </c>
      <c r="BE62" s="57">
        <v>0</v>
      </c>
      <c r="BF62" s="57">
        <v>0</v>
      </c>
      <c r="BG62" s="57">
        <v>0</v>
      </c>
      <c r="BH62" s="57">
        <v>194.10288</v>
      </c>
      <c r="BI62" s="57"/>
      <c r="BJ62" s="57"/>
      <c r="BK62" s="57"/>
      <c r="BL62" s="57"/>
      <c r="BM62" s="57"/>
      <c r="BN62" s="57"/>
      <c r="BO62" s="57"/>
      <c r="BP62" s="57"/>
      <c r="BQ62" s="57" t="s">
        <v>8856</v>
      </c>
      <c r="BR62" s="57" t="s">
        <v>16168</v>
      </c>
      <c r="BS62">
        <f ca="1">SUM(O62:OFFSET(O62,0,'Откл_БДР факт ГК_КБ'!$B$1-1))</f>
        <v>242.62860000000001</v>
      </c>
    </row>
    <row r="63" spans="1:71">
      <c r="A63" s="57" t="s">
        <v>902</v>
      </c>
      <c r="B63" s="57" t="s">
        <v>14</v>
      </c>
      <c r="C63" s="57" t="s">
        <v>426</v>
      </c>
      <c r="D63" s="57" t="s">
        <v>14430</v>
      </c>
      <c r="E63" s="57" t="s">
        <v>1979</v>
      </c>
      <c r="F63" s="57" t="s">
        <v>8263</v>
      </c>
      <c r="G63" s="57" t="s">
        <v>1071</v>
      </c>
      <c r="H63" s="57"/>
      <c r="I63" s="57" t="s">
        <v>31</v>
      </c>
      <c r="J63" s="57" t="s">
        <v>1268</v>
      </c>
      <c r="K63" s="57" t="s">
        <v>1279</v>
      </c>
      <c r="L63" s="57" t="s">
        <v>1258</v>
      </c>
      <c r="M63" s="57" t="s">
        <v>1282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 t="s">
        <v>427</v>
      </c>
      <c r="AC63" s="57" t="s">
        <v>1364</v>
      </c>
      <c r="AD63" s="57" t="s">
        <v>1387</v>
      </c>
      <c r="AE63" s="57">
        <v>90</v>
      </c>
      <c r="AF63" s="57">
        <v>0.2</v>
      </c>
      <c r="AG63" s="57">
        <v>0</v>
      </c>
      <c r="AH63" s="57">
        <v>0</v>
      </c>
      <c r="AI63" s="57">
        <v>0</v>
      </c>
      <c r="AJ63" s="57">
        <v>0</v>
      </c>
      <c r="AK63" s="57">
        <v>0</v>
      </c>
      <c r="AL63" s="57">
        <v>0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>
        <v>0</v>
      </c>
      <c r="AW63" s="57">
        <v>0</v>
      </c>
      <c r="AX63" s="57">
        <v>0</v>
      </c>
      <c r="AY63" s="57">
        <v>0</v>
      </c>
      <c r="AZ63" s="57">
        <v>0</v>
      </c>
      <c r="BA63" s="57">
        <v>0</v>
      </c>
      <c r="BB63" s="57">
        <v>0</v>
      </c>
      <c r="BC63" s="57">
        <v>0</v>
      </c>
      <c r="BD63" s="57">
        <v>0</v>
      </c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 t="s">
        <v>8856</v>
      </c>
      <c r="BR63" s="57" t="s">
        <v>16168</v>
      </c>
      <c r="BS63">
        <f ca="1">SUM(O63:OFFSET(O63,0,'Откл_БДР факт ГК_КБ'!$B$1-1))</f>
        <v>0</v>
      </c>
    </row>
    <row r="64" spans="1:71">
      <c r="A64" s="57" t="s">
        <v>902</v>
      </c>
      <c r="B64" s="57" t="s">
        <v>14</v>
      </c>
      <c r="C64" s="57" t="s">
        <v>373</v>
      </c>
      <c r="D64" s="57" t="s">
        <v>14430</v>
      </c>
      <c r="E64" s="57" t="s">
        <v>1979</v>
      </c>
      <c r="F64" s="57" t="s">
        <v>8263</v>
      </c>
      <c r="G64" s="57" t="s">
        <v>2192</v>
      </c>
      <c r="H64" s="57" t="s">
        <v>14648</v>
      </c>
      <c r="I64" s="57" t="s">
        <v>31</v>
      </c>
      <c r="J64" s="57" t="s">
        <v>1268</v>
      </c>
      <c r="K64" s="57" t="s">
        <v>1279</v>
      </c>
      <c r="L64" s="57" t="s">
        <v>1258</v>
      </c>
      <c r="M64" s="57" t="s">
        <v>1282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 t="s">
        <v>374</v>
      </c>
      <c r="AC64" s="57" t="s">
        <v>1360</v>
      </c>
      <c r="AD64" s="57" t="s">
        <v>1385</v>
      </c>
      <c r="AE64" s="57">
        <v>90</v>
      </c>
      <c r="AF64" s="57">
        <v>0.2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>
        <v>0</v>
      </c>
      <c r="AW64" s="57"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v>0</v>
      </c>
      <c r="BC64" s="57">
        <v>0</v>
      </c>
      <c r="BD64" s="57">
        <v>0</v>
      </c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 t="s">
        <v>8856</v>
      </c>
      <c r="BR64" s="57" t="s">
        <v>16168</v>
      </c>
      <c r="BS64">
        <f ca="1">SUM(O64:OFFSET(O64,0,'Откл_БДР факт ГК_КБ'!$B$1-1))</f>
        <v>0</v>
      </c>
    </row>
    <row r="65" spans="1:71">
      <c r="A65" s="57" t="s">
        <v>902</v>
      </c>
      <c r="B65" s="57" t="s">
        <v>14</v>
      </c>
      <c r="C65" s="57" t="s">
        <v>373</v>
      </c>
      <c r="D65" s="57" t="s">
        <v>14430</v>
      </c>
      <c r="E65" s="57" t="s">
        <v>1979</v>
      </c>
      <c r="F65" s="57" t="s">
        <v>8263</v>
      </c>
      <c r="G65" s="57" t="s">
        <v>2192</v>
      </c>
      <c r="H65" s="57" t="s">
        <v>14648</v>
      </c>
      <c r="I65" s="57" t="s">
        <v>31</v>
      </c>
      <c r="J65" s="57" t="s">
        <v>1268</v>
      </c>
      <c r="K65" s="57" t="s">
        <v>1279</v>
      </c>
      <c r="L65" s="57" t="s">
        <v>1258</v>
      </c>
      <c r="M65" s="57" t="s">
        <v>1282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 t="s">
        <v>374</v>
      </c>
      <c r="AC65" s="57" t="s">
        <v>1360</v>
      </c>
      <c r="AD65" s="57" t="s">
        <v>1385</v>
      </c>
      <c r="AE65" s="57">
        <v>90</v>
      </c>
      <c r="AF65" s="57">
        <v>0.2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>
        <v>0</v>
      </c>
      <c r="AW65" s="57"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v>0</v>
      </c>
      <c r="BC65" s="57">
        <v>0</v>
      </c>
      <c r="BD65" s="57">
        <v>0</v>
      </c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 t="s">
        <v>8856</v>
      </c>
      <c r="BR65" s="57" t="s">
        <v>16168</v>
      </c>
      <c r="BS65">
        <f ca="1">SUM(O65:OFFSET(O65,0,'Откл_БДР факт ГК_КБ'!$B$1-1))</f>
        <v>0</v>
      </c>
    </row>
    <row r="66" spans="1:71">
      <c r="A66" s="57" t="s">
        <v>902</v>
      </c>
      <c r="B66" s="57" t="s">
        <v>14</v>
      </c>
      <c r="C66" s="57" t="s">
        <v>426</v>
      </c>
      <c r="D66" s="57" t="s">
        <v>14430</v>
      </c>
      <c r="E66" s="57" t="s">
        <v>1979</v>
      </c>
      <c r="F66" s="57" t="s">
        <v>8263</v>
      </c>
      <c r="G66" s="57" t="s">
        <v>1071</v>
      </c>
      <c r="H66" s="57"/>
      <c r="I66" s="57" t="s">
        <v>31</v>
      </c>
      <c r="J66" s="57" t="s">
        <v>1268</v>
      </c>
      <c r="K66" s="57" t="s">
        <v>1279</v>
      </c>
      <c r="L66" s="57" t="s">
        <v>1258</v>
      </c>
      <c r="M66" s="57" t="s">
        <v>1282</v>
      </c>
      <c r="N66" s="57"/>
      <c r="O66" s="57"/>
      <c r="P66" s="57"/>
      <c r="Q66" s="57"/>
      <c r="R66" s="57"/>
      <c r="S66" s="57"/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/>
      <c r="AB66" s="57" t="s">
        <v>427</v>
      </c>
      <c r="AC66" s="57" t="s">
        <v>1364</v>
      </c>
      <c r="AD66" s="57" t="s">
        <v>1387</v>
      </c>
      <c r="AE66" s="57">
        <v>90</v>
      </c>
      <c r="AF66" s="57">
        <v>0.2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 t="s">
        <v>8856</v>
      </c>
      <c r="BR66" s="57" t="s">
        <v>16168</v>
      </c>
      <c r="BS66">
        <f ca="1">SUM(O66:OFFSET(O66,0,'Откл_БДР факт ГК_КБ'!$B$1-1))</f>
        <v>0</v>
      </c>
    </row>
    <row r="67" spans="1:71">
      <c r="A67" s="57" t="s">
        <v>902</v>
      </c>
      <c r="B67" s="57" t="s">
        <v>14</v>
      </c>
      <c r="C67" s="57" t="s">
        <v>373</v>
      </c>
      <c r="D67" s="57" t="s">
        <v>14430</v>
      </c>
      <c r="E67" s="57" t="s">
        <v>1979</v>
      </c>
      <c r="F67" s="57" t="s">
        <v>8263</v>
      </c>
      <c r="G67" s="57" t="s">
        <v>2192</v>
      </c>
      <c r="H67" s="57" t="s">
        <v>14648</v>
      </c>
      <c r="I67" s="57" t="s">
        <v>31</v>
      </c>
      <c r="J67" s="57" t="s">
        <v>1268</v>
      </c>
      <c r="K67" s="57" t="s">
        <v>1279</v>
      </c>
      <c r="L67" s="57" t="s">
        <v>1258</v>
      </c>
      <c r="M67" s="57" t="s">
        <v>1282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 t="s">
        <v>374</v>
      </c>
      <c r="AC67" s="57" t="s">
        <v>1360</v>
      </c>
      <c r="AD67" s="57" t="s">
        <v>1385</v>
      </c>
      <c r="AE67" s="57">
        <v>90</v>
      </c>
      <c r="AF67" s="57">
        <v>0.2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>
        <v>0</v>
      </c>
      <c r="AW67" s="57">
        <v>0</v>
      </c>
      <c r="AX67" s="57">
        <v>0</v>
      </c>
      <c r="AY67" s="57">
        <v>0</v>
      </c>
      <c r="AZ67" s="57">
        <v>0</v>
      </c>
      <c r="BA67" s="57">
        <v>0</v>
      </c>
      <c r="BB67" s="57">
        <v>0</v>
      </c>
      <c r="BC67" s="57">
        <v>0</v>
      </c>
      <c r="BD67" s="57">
        <v>0</v>
      </c>
      <c r="BE67" s="57"/>
      <c r="BF67" s="57"/>
      <c r="BG67" s="57">
        <v>1476.93778</v>
      </c>
      <c r="BH67" s="57"/>
      <c r="BI67" s="57"/>
      <c r="BJ67" s="57"/>
      <c r="BK67" s="57"/>
      <c r="BL67" s="57"/>
      <c r="BM67" s="57"/>
      <c r="BN67" s="57"/>
      <c r="BO67" s="57"/>
      <c r="BP67" s="57"/>
      <c r="BQ67" s="57" t="s">
        <v>8856</v>
      </c>
      <c r="BR67" s="57" t="s">
        <v>16168</v>
      </c>
      <c r="BS67">
        <f ca="1">SUM(O67:OFFSET(O67,0,'Откл_БДР факт ГК_КБ'!$B$1-1))</f>
        <v>0</v>
      </c>
    </row>
    <row r="68" spans="1:71">
      <c r="A68" s="57" t="s">
        <v>902</v>
      </c>
      <c r="B68" s="57" t="s">
        <v>14</v>
      </c>
      <c r="C68" s="57" t="s">
        <v>373</v>
      </c>
      <c r="D68" s="57" t="s">
        <v>14430</v>
      </c>
      <c r="E68" s="57" t="s">
        <v>1979</v>
      </c>
      <c r="F68" s="57" t="s">
        <v>8263</v>
      </c>
      <c r="G68" s="57" t="s">
        <v>2192</v>
      </c>
      <c r="H68" s="57" t="s">
        <v>14648</v>
      </c>
      <c r="I68" s="57" t="s">
        <v>31</v>
      </c>
      <c r="J68" s="57" t="s">
        <v>1268</v>
      </c>
      <c r="K68" s="57" t="s">
        <v>1279</v>
      </c>
      <c r="L68" s="57" t="s">
        <v>1258</v>
      </c>
      <c r="M68" s="57" t="s">
        <v>1282</v>
      </c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 t="s">
        <v>374</v>
      </c>
      <c r="AC68" s="57" t="s">
        <v>1360</v>
      </c>
      <c r="AD68" s="57" t="s">
        <v>1385</v>
      </c>
      <c r="AE68" s="57">
        <v>90</v>
      </c>
      <c r="AF68" s="57">
        <v>0.2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 t="s">
        <v>8856</v>
      </c>
      <c r="BR68" s="57" t="s">
        <v>16168</v>
      </c>
      <c r="BS68">
        <f ca="1">SUM(O68:OFFSET(O68,0,'Откл_БДР факт ГК_КБ'!$B$1-1))</f>
        <v>0</v>
      </c>
    </row>
    <row r="70" spans="1:71">
      <c r="BR70" t="s">
        <v>16214</v>
      </c>
      <c r="BS70">
        <f ca="1">SUM(O70:OFFSET(O70,0,'Откл_БДР факт ГК_КБ'!$B$1-1))</f>
        <v>0</v>
      </c>
    </row>
    <row r="73" spans="1:71">
      <c r="O73">
        <f>O26+O36</f>
        <v>10381.127400000001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90"/>
  <sheetViews>
    <sheetView topLeftCell="A49" workbookViewId="0">
      <selection activeCell="M135" sqref="M135"/>
    </sheetView>
  </sheetViews>
  <sheetFormatPr defaultRowHeight="14.4"/>
  <cols>
    <col min="1" max="1" width="62.5546875" bestFit="1" customWidth="1"/>
  </cols>
  <sheetData>
    <row r="1" spans="1:1">
      <c r="A1" s="129" t="s">
        <v>8848</v>
      </c>
    </row>
    <row r="2" spans="1:1">
      <c r="A2" s="129" t="s">
        <v>365</v>
      </c>
    </row>
    <row r="3" spans="1:1">
      <c r="A3" s="129" t="s">
        <v>760</v>
      </c>
    </row>
    <row r="4" spans="1:1">
      <c r="A4" s="129" t="s">
        <v>776</v>
      </c>
    </row>
    <row r="5" spans="1:1">
      <c r="A5" s="129" t="s">
        <v>778</v>
      </c>
    </row>
    <row r="6" spans="1:1">
      <c r="A6" s="129" t="s">
        <v>778</v>
      </c>
    </row>
    <row r="7" spans="1:1">
      <c r="A7" s="129" t="s">
        <v>520</v>
      </c>
    </row>
    <row r="8" spans="1:1">
      <c r="A8" s="129" t="s">
        <v>526</v>
      </c>
    </row>
    <row r="9" spans="1:1">
      <c r="A9" s="129" t="s">
        <v>154</v>
      </c>
    </row>
    <row r="10" spans="1:1">
      <c r="A10" s="129" t="s">
        <v>234</v>
      </c>
    </row>
    <row r="11" spans="1:1">
      <c r="A11" s="129" t="s">
        <v>246</v>
      </c>
    </row>
    <row r="12" spans="1:1">
      <c r="A12" s="129" t="s">
        <v>115</v>
      </c>
    </row>
    <row r="13" spans="1:1">
      <c r="A13" s="129" t="s">
        <v>383</v>
      </c>
    </row>
    <row r="14" spans="1:1">
      <c r="A14" s="129" t="s">
        <v>1582</v>
      </c>
    </row>
    <row r="15" spans="1:1">
      <c r="A15" s="129" t="s">
        <v>578</v>
      </c>
    </row>
    <row r="16" spans="1:1">
      <c r="A16" s="129" t="s">
        <v>40</v>
      </c>
    </row>
    <row r="17" spans="1:1">
      <c r="A17" s="129" t="s">
        <v>412</v>
      </c>
    </row>
    <row r="18" spans="1:1">
      <c r="A18" s="129" t="s">
        <v>169</v>
      </c>
    </row>
    <row r="19" spans="1:1">
      <c r="A19" s="129" t="s">
        <v>207</v>
      </c>
    </row>
    <row r="20" spans="1:1">
      <c r="A20" s="129" t="s">
        <v>1770</v>
      </c>
    </row>
    <row r="21" spans="1:1">
      <c r="A21" s="129" t="s">
        <v>658</v>
      </c>
    </row>
    <row r="22" spans="1:1">
      <c r="A22" s="129" t="s">
        <v>265</v>
      </c>
    </row>
    <row r="23" spans="1:1">
      <c r="A23" s="129" t="s">
        <v>552</v>
      </c>
    </row>
    <row r="24" spans="1:1">
      <c r="A24" s="129" t="s">
        <v>697</v>
      </c>
    </row>
    <row r="25" spans="1:1">
      <c r="A25" s="129" t="s">
        <v>454</v>
      </c>
    </row>
    <row r="26" spans="1:1">
      <c r="A26" s="129" t="s">
        <v>38</v>
      </c>
    </row>
    <row r="27" spans="1:1">
      <c r="A27" s="129" t="s">
        <v>108</v>
      </c>
    </row>
    <row r="28" spans="1:1">
      <c r="A28" s="129" t="s">
        <v>183</v>
      </c>
    </row>
    <row r="29" spans="1:1">
      <c r="A29" s="129" t="s">
        <v>315</v>
      </c>
    </row>
    <row r="30" spans="1:1">
      <c r="A30" s="129" t="s">
        <v>280</v>
      </c>
    </row>
    <row r="31" spans="1:1">
      <c r="A31" s="129" t="s">
        <v>275</v>
      </c>
    </row>
    <row r="32" spans="1:1">
      <c r="A32" s="129" t="s">
        <v>2060</v>
      </c>
    </row>
    <row r="33" spans="1:1">
      <c r="A33" s="129" t="s">
        <v>395</v>
      </c>
    </row>
    <row r="34" spans="1:1">
      <c r="A34" s="129" t="s">
        <v>2051</v>
      </c>
    </row>
    <row r="35" spans="1:1">
      <c r="A35" s="129" t="s">
        <v>2049</v>
      </c>
    </row>
    <row r="36" spans="1:1">
      <c r="A36" s="129" t="s">
        <v>2058</v>
      </c>
    </row>
    <row r="37" spans="1:1">
      <c r="A37" s="129" t="s">
        <v>353</v>
      </c>
    </row>
    <row r="38" spans="1:1">
      <c r="A38" s="129" t="s">
        <v>117</v>
      </c>
    </row>
    <row r="39" spans="1:1">
      <c r="A39" s="129" t="s">
        <v>102</v>
      </c>
    </row>
    <row r="40" spans="1:1">
      <c r="A40" s="129" t="s">
        <v>1249</v>
      </c>
    </row>
    <row r="41" spans="1:1">
      <c r="A41" s="129" t="s">
        <v>178</v>
      </c>
    </row>
    <row r="42" spans="1:1">
      <c r="A42" s="129" t="s">
        <v>190</v>
      </c>
    </row>
    <row r="43" spans="1:1">
      <c r="A43" s="129" t="s">
        <v>568</v>
      </c>
    </row>
    <row r="44" spans="1:1">
      <c r="A44" s="129" t="s">
        <v>401</v>
      </c>
    </row>
    <row r="45" spans="1:1">
      <c r="A45" s="129" t="s">
        <v>466</v>
      </c>
    </row>
    <row r="46" spans="1:1">
      <c r="A46" s="129" t="s">
        <v>389</v>
      </c>
    </row>
    <row r="47" spans="1:1">
      <c r="A47" s="129" t="s">
        <v>377</v>
      </c>
    </row>
    <row r="48" spans="1:1">
      <c r="A48" s="129" t="s">
        <v>515</v>
      </c>
    </row>
    <row r="49" spans="1:1">
      <c r="A49" s="129" t="s">
        <v>359</v>
      </c>
    </row>
    <row r="50" spans="1:1">
      <c r="A50" s="129" t="s">
        <v>371</v>
      </c>
    </row>
    <row r="51" spans="1:1">
      <c r="A51" s="129" t="s">
        <v>115</v>
      </c>
    </row>
    <row r="52" spans="1:1">
      <c r="A52" s="129" t="s">
        <v>138</v>
      </c>
    </row>
    <row r="53" spans="1:1">
      <c r="A53" s="129" t="s">
        <v>176</v>
      </c>
    </row>
    <row r="54" spans="1:1">
      <c r="A54" s="129" t="s">
        <v>704</v>
      </c>
    </row>
    <row r="55" spans="1:1">
      <c r="A55" s="129" t="s">
        <v>582</v>
      </c>
    </row>
    <row r="56" spans="1:1">
      <c r="A56" s="129" t="s">
        <v>789</v>
      </c>
    </row>
    <row r="57" spans="1:1">
      <c r="A57" s="129" t="s">
        <v>576</v>
      </c>
    </row>
    <row r="58" spans="1:1">
      <c r="A58" s="129" t="s">
        <v>122</v>
      </c>
    </row>
    <row r="59" spans="1:1">
      <c r="A59" s="129" t="s">
        <v>2042</v>
      </c>
    </row>
    <row r="60" spans="1:1">
      <c r="A60" s="129" t="s">
        <v>1490</v>
      </c>
    </row>
    <row r="61" spans="1:1">
      <c r="A61" s="129" t="s">
        <v>2749</v>
      </c>
    </row>
    <row r="62" spans="1:1">
      <c r="A62" s="129" t="s">
        <v>321</v>
      </c>
    </row>
    <row r="63" spans="1:1">
      <c r="A63" s="129" t="s">
        <v>161</v>
      </c>
    </row>
    <row r="64" spans="1:1">
      <c r="A64" s="129" t="s">
        <v>333</v>
      </c>
    </row>
    <row r="65" spans="1:1">
      <c r="A65" s="129" t="s">
        <v>614</v>
      </c>
    </row>
    <row r="66" spans="1:1">
      <c r="A66" s="129" t="s">
        <v>55</v>
      </c>
    </row>
    <row r="67" spans="1:1">
      <c r="A67" s="129" t="s">
        <v>8849</v>
      </c>
    </row>
    <row r="68" spans="1:1">
      <c r="A68" s="129" t="s">
        <v>666</v>
      </c>
    </row>
    <row r="69" spans="1:1">
      <c r="A69" s="129" t="s">
        <v>8850</v>
      </c>
    </row>
    <row r="70" spans="1:1">
      <c r="A70" s="129" t="s">
        <v>8851</v>
      </c>
    </row>
    <row r="71" spans="1:1">
      <c r="A71" s="129" t="s">
        <v>2740</v>
      </c>
    </row>
    <row r="72" spans="1:1">
      <c r="A72" s="129" t="s">
        <v>2732</v>
      </c>
    </row>
    <row r="73" spans="1:1">
      <c r="A73" s="129" t="s">
        <v>8852</v>
      </c>
    </row>
    <row r="74" spans="1:1">
      <c r="A74" s="129" t="s">
        <v>2738</v>
      </c>
    </row>
    <row r="75" spans="1:1">
      <c r="A75" s="129" t="s">
        <v>347</v>
      </c>
    </row>
    <row r="76" spans="1:1">
      <c r="A76" s="129" t="s">
        <v>691</v>
      </c>
    </row>
    <row r="77" spans="1:1">
      <c r="A77" s="129" t="s">
        <v>194</v>
      </c>
    </row>
    <row r="78" spans="1:1">
      <c r="A78" s="57" t="s">
        <v>2750</v>
      </c>
    </row>
    <row r="79" spans="1:1">
      <c r="A79" s="57" t="s">
        <v>2742</v>
      </c>
    </row>
    <row r="80" spans="1:1">
      <c r="A80" s="57" t="s">
        <v>285</v>
      </c>
    </row>
    <row r="81" spans="1:1">
      <c r="A81" s="129" t="s">
        <v>8853</v>
      </c>
    </row>
    <row r="82" spans="1:1">
      <c r="A82" s="129" t="s">
        <v>1635</v>
      </c>
    </row>
    <row r="83" spans="1:1">
      <c r="A83" s="129" t="s">
        <v>2745</v>
      </c>
    </row>
    <row r="84" spans="1:1">
      <c r="A84" s="129" t="s">
        <v>8854</v>
      </c>
    </row>
    <row r="85" spans="1:1">
      <c r="A85" t="s">
        <v>14454</v>
      </c>
    </row>
    <row r="86" spans="1:1">
      <c r="A86" t="s">
        <v>1790</v>
      </c>
    </row>
    <row r="87" spans="1:1">
      <c r="A87" t="s">
        <v>460</v>
      </c>
    </row>
    <row r="88" spans="1:1">
      <c r="A88" t="s">
        <v>1768</v>
      </c>
    </row>
    <row r="89" spans="1:1">
      <c r="A89" t="s">
        <v>14428</v>
      </c>
    </row>
    <row r="90" spans="1:1">
      <c r="A90" t="s">
        <v>14455</v>
      </c>
    </row>
  </sheetData>
  <conditionalFormatting sqref="A78:A80">
    <cfRule type="cellIs" dxfId="0" priority="1" operator="equal">
      <formula>"Проверить"</formula>
    </cfRule>
  </conditionalFormatting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967"/>
  <sheetViews>
    <sheetView workbookViewId="0">
      <selection sqref="A1:C967"/>
    </sheetView>
  </sheetViews>
  <sheetFormatPr defaultRowHeight="14.4"/>
  <cols>
    <col min="1" max="1" width="18" bestFit="1" customWidth="1"/>
    <col min="2" max="2" width="92.6640625" bestFit="1" customWidth="1"/>
    <col min="3" max="3" width="18" bestFit="1" customWidth="1"/>
  </cols>
  <sheetData>
    <row r="1" spans="1:3">
      <c r="A1" s="57" t="s">
        <v>1288</v>
      </c>
      <c r="B1" s="57" t="s">
        <v>9</v>
      </c>
      <c r="C1" s="57" t="s">
        <v>7619</v>
      </c>
    </row>
    <row r="2" spans="1:3">
      <c r="A2" s="57" t="s">
        <v>16216</v>
      </c>
      <c r="B2" s="57" t="s">
        <v>15834</v>
      </c>
      <c r="C2" s="57" t="s">
        <v>16216</v>
      </c>
    </row>
    <row r="3" spans="1:3">
      <c r="A3" s="57" t="s">
        <v>2432</v>
      </c>
      <c r="B3" s="57" t="s">
        <v>2433</v>
      </c>
      <c r="C3" s="57" t="s">
        <v>2432</v>
      </c>
    </row>
    <row r="4" spans="1:3">
      <c r="A4" s="57" t="s">
        <v>77088</v>
      </c>
      <c r="B4" s="57" t="s">
        <v>77089</v>
      </c>
      <c r="C4" s="57" t="s">
        <v>77088</v>
      </c>
    </row>
    <row r="5" spans="1:3">
      <c r="A5" s="57" t="s">
        <v>16217</v>
      </c>
      <c r="B5" s="57" t="s">
        <v>16218</v>
      </c>
      <c r="C5" s="57" t="s">
        <v>16217</v>
      </c>
    </row>
    <row r="6" spans="1:3">
      <c r="A6" s="57" t="s">
        <v>193</v>
      </c>
      <c r="B6" s="57" t="s">
        <v>192</v>
      </c>
      <c r="C6" s="57" t="s">
        <v>193</v>
      </c>
    </row>
    <row r="7" spans="1:3">
      <c r="A7" s="57" t="s">
        <v>18349</v>
      </c>
      <c r="B7" s="57" t="s">
        <v>18350</v>
      </c>
      <c r="C7" s="57" t="s">
        <v>18349</v>
      </c>
    </row>
    <row r="8" spans="1:3">
      <c r="A8" s="57" t="s">
        <v>10474</v>
      </c>
      <c r="B8" s="57" t="s">
        <v>10475</v>
      </c>
      <c r="C8" s="57" t="s">
        <v>10474</v>
      </c>
    </row>
    <row r="9" spans="1:3">
      <c r="A9" s="57" t="s">
        <v>16219</v>
      </c>
      <c r="B9" s="57" t="s">
        <v>15686</v>
      </c>
      <c r="C9" s="57" t="s">
        <v>16219</v>
      </c>
    </row>
    <row r="10" spans="1:3">
      <c r="A10" s="57" t="s">
        <v>2383</v>
      </c>
      <c r="B10" s="57" t="s">
        <v>8192</v>
      </c>
      <c r="C10" s="57" t="s">
        <v>2383</v>
      </c>
    </row>
    <row r="11" spans="1:3">
      <c r="A11" s="57" t="s">
        <v>16220</v>
      </c>
      <c r="B11" s="57" t="s">
        <v>16221</v>
      </c>
      <c r="C11" s="57" t="s">
        <v>16220</v>
      </c>
    </row>
    <row r="12" spans="1:3">
      <c r="A12" s="57" t="s">
        <v>336</v>
      </c>
      <c r="B12" s="57" t="s">
        <v>335</v>
      </c>
      <c r="C12" s="57" t="s">
        <v>336</v>
      </c>
    </row>
    <row r="13" spans="1:3">
      <c r="A13" s="57" t="s">
        <v>2261</v>
      </c>
      <c r="B13" s="57" t="s">
        <v>2262</v>
      </c>
      <c r="C13" s="57" t="s">
        <v>2261</v>
      </c>
    </row>
    <row r="14" spans="1:3">
      <c r="A14" s="57" t="s">
        <v>927</v>
      </c>
      <c r="B14" s="57" t="s">
        <v>2198</v>
      </c>
      <c r="C14" s="57" t="s">
        <v>927</v>
      </c>
    </row>
    <row r="15" spans="1:3">
      <c r="A15" s="57" t="s">
        <v>2240</v>
      </c>
      <c r="B15" s="57" t="s">
        <v>2241</v>
      </c>
      <c r="C15" s="57" t="s">
        <v>2240</v>
      </c>
    </row>
    <row r="16" spans="1:3">
      <c r="A16" s="57" t="s">
        <v>18351</v>
      </c>
      <c r="B16" s="57" t="s">
        <v>18352</v>
      </c>
      <c r="C16" s="57" t="s">
        <v>18351</v>
      </c>
    </row>
    <row r="17" spans="1:3">
      <c r="A17" s="57" t="s">
        <v>74270</v>
      </c>
      <c r="B17" s="57" t="s">
        <v>74271</v>
      </c>
      <c r="C17" s="57" t="s">
        <v>74270</v>
      </c>
    </row>
    <row r="18" spans="1:3">
      <c r="A18" s="57" t="s">
        <v>9029</v>
      </c>
      <c r="B18" s="57" t="s">
        <v>9028</v>
      </c>
      <c r="C18" s="57" t="s">
        <v>9029</v>
      </c>
    </row>
    <row r="19" spans="1:3">
      <c r="A19" s="57" t="s">
        <v>16222</v>
      </c>
      <c r="B19" s="57" t="s">
        <v>16223</v>
      </c>
      <c r="C19" s="57" t="s">
        <v>16222</v>
      </c>
    </row>
    <row r="20" spans="1:3">
      <c r="A20" s="57" t="s">
        <v>8213</v>
      </c>
      <c r="B20" s="57" t="s">
        <v>8214</v>
      </c>
      <c r="C20" s="57" t="s">
        <v>8213</v>
      </c>
    </row>
    <row r="21" spans="1:3">
      <c r="A21" s="57" t="s">
        <v>750</v>
      </c>
      <c r="B21" s="57" t="s">
        <v>749</v>
      </c>
      <c r="C21" s="57" t="s">
        <v>750</v>
      </c>
    </row>
    <row r="22" spans="1:3">
      <c r="A22" s="57" t="s">
        <v>10476</v>
      </c>
      <c r="B22" s="57" t="s">
        <v>10477</v>
      </c>
      <c r="C22" s="57" t="s">
        <v>10476</v>
      </c>
    </row>
    <row r="23" spans="1:3">
      <c r="A23" s="57" t="s">
        <v>16224</v>
      </c>
      <c r="B23" s="57" t="s">
        <v>16225</v>
      </c>
      <c r="C23" s="57" t="s">
        <v>16224</v>
      </c>
    </row>
    <row r="24" spans="1:3">
      <c r="A24" s="57" t="s">
        <v>2468</v>
      </c>
      <c r="B24" s="57" t="s">
        <v>2469</v>
      </c>
      <c r="C24" s="57" t="s">
        <v>2468</v>
      </c>
    </row>
    <row r="25" spans="1:3">
      <c r="A25" s="57" t="s">
        <v>2331</v>
      </c>
      <c r="B25" s="57" t="s">
        <v>2332</v>
      </c>
      <c r="C25" s="57" t="s">
        <v>2331</v>
      </c>
    </row>
    <row r="26" spans="1:3">
      <c r="A26" s="57" t="s">
        <v>10478</v>
      </c>
      <c r="B26" s="57" t="s">
        <v>10479</v>
      </c>
      <c r="C26" s="57" t="s">
        <v>10478</v>
      </c>
    </row>
    <row r="27" spans="1:3">
      <c r="A27" s="57" t="s">
        <v>10480</v>
      </c>
      <c r="B27" s="57" t="s">
        <v>10481</v>
      </c>
      <c r="C27" s="57" t="s">
        <v>10480</v>
      </c>
    </row>
    <row r="28" spans="1:3">
      <c r="A28" s="57" t="s">
        <v>10482</v>
      </c>
      <c r="B28" s="57" t="s">
        <v>10483</v>
      </c>
      <c r="C28" s="57" t="s">
        <v>10482</v>
      </c>
    </row>
    <row r="29" spans="1:3">
      <c r="A29" s="57" t="s">
        <v>16226</v>
      </c>
      <c r="B29" s="57" t="s">
        <v>15885</v>
      </c>
      <c r="C29" s="57" t="s">
        <v>16226</v>
      </c>
    </row>
    <row r="30" spans="1:3">
      <c r="A30" s="57" t="s">
        <v>797</v>
      </c>
      <c r="B30" s="57" t="s">
        <v>9030</v>
      </c>
      <c r="C30" s="57" t="s">
        <v>797</v>
      </c>
    </row>
    <row r="31" spans="1:3">
      <c r="A31" s="57" t="s">
        <v>10484</v>
      </c>
      <c r="B31" s="57" t="s">
        <v>10485</v>
      </c>
      <c r="C31" s="57" t="s">
        <v>10484</v>
      </c>
    </row>
    <row r="32" spans="1:3">
      <c r="A32" s="57" t="s">
        <v>16227</v>
      </c>
      <c r="B32" s="57" t="s">
        <v>10485</v>
      </c>
      <c r="C32" s="57" t="s">
        <v>16227</v>
      </c>
    </row>
    <row r="33" spans="1:3">
      <c r="A33" s="57" t="s">
        <v>799</v>
      </c>
      <c r="B33" s="57" t="s">
        <v>798</v>
      </c>
      <c r="C33" s="57" t="s">
        <v>799</v>
      </c>
    </row>
    <row r="34" spans="1:3">
      <c r="A34" s="57" t="s">
        <v>10486</v>
      </c>
      <c r="B34" s="57" t="s">
        <v>10487</v>
      </c>
      <c r="C34" s="57" t="s">
        <v>10486</v>
      </c>
    </row>
    <row r="35" spans="1:3">
      <c r="A35" s="57" t="s">
        <v>9032</v>
      </c>
      <c r="B35" s="57" t="s">
        <v>9031</v>
      </c>
      <c r="C35" s="57" t="s">
        <v>9032</v>
      </c>
    </row>
    <row r="36" spans="1:3">
      <c r="A36" s="57" t="s">
        <v>1151</v>
      </c>
      <c r="B36" s="57" t="s">
        <v>10488</v>
      </c>
      <c r="C36" s="57" t="s">
        <v>1151</v>
      </c>
    </row>
    <row r="37" spans="1:3">
      <c r="A37" s="57" t="s">
        <v>10489</v>
      </c>
      <c r="B37" s="57" t="s">
        <v>10490</v>
      </c>
      <c r="C37" s="57" t="s">
        <v>10489</v>
      </c>
    </row>
    <row r="38" spans="1:3">
      <c r="A38" s="57" t="s">
        <v>2399</v>
      </c>
      <c r="B38" s="57" t="s">
        <v>2400</v>
      </c>
      <c r="C38" s="57" t="s">
        <v>2399</v>
      </c>
    </row>
    <row r="39" spans="1:3">
      <c r="A39" s="57" t="s">
        <v>9566</v>
      </c>
      <c r="B39" s="57" t="s">
        <v>9565</v>
      </c>
      <c r="C39" s="57" t="s">
        <v>9566</v>
      </c>
    </row>
    <row r="40" spans="1:3">
      <c r="A40" s="57" t="s">
        <v>801</v>
      </c>
      <c r="B40" s="57" t="s">
        <v>800</v>
      </c>
      <c r="C40" s="57" t="s">
        <v>801</v>
      </c>
    </row>
    <row r="41" spans="1:3">
      <c r="A41" s="57" t="s">
        <v>8217</v>
      </c>
      <c r="B41" s="57" t="s">
        <v>8218</v>
      </c>
      <c r="C41" s="57" t="s">
        <v>8217</v>
      </c>
    </row>
    <row r="42" spans="1:3">
      <c r="A42" s="57" t="s">
        <v>10491</v>
      </c>
      <c r="B42" s="57" t="s">
        <v>18353</v>
      </c>
      <c r="C42" s="57" t="s">
        <v>10491</v>
      </c>
    </row>
    <row r="43" spans="1:3">
      <c r="A43" s="57" t="s">
        <v>802</v>
      </c>
      <c r="B43" s="57" t="s">
        <v>2599</v>
      </c>
      <c r="C43" s="57" t="s">
        <v>802</v>
      </c>
    </row>
    <row r="44" spans="1:3">
      <c r="A44" s="57" t="s">
        <v>16228</v>
      </c>
      <c r="B44" s="57" t="s">
        <v>16229</v>
      </c>
      <c r="C44" s="57" t="s">
        <v>16228</v>
      </c>
    </row>
    <row r="45" spans="1:3">
      <c r="A45" s="57" t="s">
        <v>10492</v>
      </c>
      <c r="B45" s="57" t="s">
        <v>10493</v>
      </c>
      <c r="C45" s="57" t="s">
        <v>10492</v>
      </c>
    </row>
    <row r="46" spans="1:3">
      <c r="A46" s="57" t="s">
        <v>10494</v>
      </c>
      <c r="B46" s="57" t="s">
        <v>10495</v>
      </c>
      <c r="C46" s="57" t="s">
        <v>10494</v>
      </c>
    </row>
    <row r="47" spans="1:3">
      <c r="A47" s="57" t="s">
        <v>18354</v>
      </c>
      <c r="B47" s="57" t="s">
        <v>18355</v>
      </c>
      <c r="C47" s="57" t="s">
        <v>18354</v>
      </c>
    </row>
    <row r="48" spans="1:3">
      <c r="A48" s="57" t="s">
        <v>16230</v>
      </c>
      <c r="B48" s="57" t="s">
        <v>15726</v>
      </c>
      <c r="C48" s="57" t="s">
        <v>16230</v>
      </c>
    </row>
    <row r="49" spans="1:3">
      <c r="A49" s="57" t="s">
        <v>2293</v>
      </c>
      <c r="B49" s="57" t="s">
        <v>2609</v>
      </c>
      <c r="C49" s="57" t="s">
        <v>2293</v>
      </c>
    </row>
    <row r="50" spans="1:3">
      <c r="A50" s="57" t="s">
        <v>18356</v>
      </c>
      <c r="B50" s="57" t="s">
        <v>18357</v>
      </c>
      <c r="C50" s="57" t="s">
        <v>18356</v>
      </c>
    </row>
    <row r="51" spans="1:3">
      <c r="A51" s="57" t="s">
        <v>2243</v>
      </c>
      <c r="B51" s="57" t="s">
        <v>2244</v>
      </c>
      <c r="C51" s="57" t="s">
        <v>2243</v>
      </c>
    </row>
    <row r="52" spans="1:3">
      <c r="A52" s="57" t="s">
        <v>18358</v>
      </c>
      <c r="B52" s="57" t="s">
        <v>18359</v>
      </c>
      <c r="C52" s="57" t="s">
        <v>18358</v>
      </c>
    </row>
    <row r="53" spans="1:3">
      <c r="A53" s="57" t="s">
        <v>10496</v>
      </c>
      <c r="B53" s="57" t="s">
        <v>10497</v>
      </c>
      <c r="C53" s="57" t="s">
        <v>10496</v>
      </c>
    </row>
    <row r="54" spans="1:3">
      <c r="A54" s="57" t="s">
        <v>2327</v>
      </c>
      <c r="B54" s="57" t="s">
        <v>2328</v>
      </c>
      <c r="C54" s="57" t="s">
        <v>2327</v>
      </c>
    </row>
    <row r="55" spans="1:3">
      <c r="A55" s="57" t="s">
        <v>2584</v>
      </c>
      <c r="B55" s="57" t="s">
        <v>2637</v>
      </c>
      <c r="C55" s="57" t="s">
        <v>2584</v>
      </c>
    </row>
    <row r="56" spans="1:3">
      <c r="A56" s="57" t="s">
        <v>2461</v>
      </c>
      <c r="B56" s="57" t="s">
        <v>2462</v>
      </c>
      <c r="C56" s="57" t="s">
        <v>2461</v>
      </c>
    </row>
    <row r="57" spans="1:3">
      <c r="A57" s="57" t="s">
        <v>804</v>
      </c>
      <c r="B57" s="57" t="s">
        <v>803</v>
      </c>
      <c r="C57" s="57" t="s">
        <v>804</v>
      </c>
    </row>
    <row r="58" spans="1:3">
      <c r="A58" s="57" t="s">
        <v>805</v>
      </c>
      <c r="B58" s="57" t="s">
        <v>2204</v>
      </c>
      <c r="C58" s="57" t="s">
        <v>805</v>
      </c>
    </row>
    <row r="59" spans="1:3">
      <c r="A59" s="57" t="s">
        <v>806</v>
      </c>
      <c r="B59" s="57" t="s">
        <v>10498</v>
      </c>
      <c r="C59" s="57" t="s">
        <v>806</v>
      </c>
    </row>
    <row r="60" spans="1:3">
      <c r="A60" s="57" t="s">
        <v>74272</v>
      </c>
      <c r="B60" s="57" t="s">
        <v>74273</v>
      </c>
      <c r="C60" s="57" t="s">
        <v>74272</v>
      </c>
    </row>
    <row r="61" spans="1:3">
      <c r="A61" s="57" t="s">
        <v>10499</v>
      </c>
      <c r="B61" s="57" t="s">
        <v>10500</v>
      </c>
      <c r="C61" s="57" t="s">
        <v>10499</v>
      </c>
    </row>
    <row r="62" spans="1:3">
      <c r="A62" s="57" t="s">
        <v>10501</v>
      </c>
      <c r="B62" s="57" t="s">
        <v>10502</v>
      </c>
      <c r="C62" s="57" t="s">
        <v>10501</v>
      </c>
    </row>
    <row r="63" spans="1:3">
      <c r="A63" s="57" t="s">
        <v>10503</v>
      </c>
      <c r="B63" s="57" t="s">
        <v>10504</v>
      </c>
      <c r="C63" s="57" t="s">
        <v>10503</v>
      </c>
    </row>
    <row r="64" spans="1:3">
      <c r="A64" s="57" t="s">
        <v>10505</v>
      </c>
      <c r="B64" s="57" t="s">
        <v>10506</v>
      </c>
      <c r="C64" s="57" t="s">
        <v>10505</v>
      </c>
    </row>
    <row r="65" spans="1:3">
      <c r="A65" s="57" t="s">
        <v>8199</v>
      </c>
      <c r="B65" s="57" t="s">
        <v>8200</v>
      </c>
      <c r="C65" s="57" t="s">
        <v>8199</v>
      </c>
    </row>
    <row r="66" spans="1:3">
      <c r="A66" s="57" t="s">
        <v>2405</v>
      </c>
      <c r="B66" s="57" t="s">
        <v>2406</v>
      </c>
      <c r="C66" s="57" t="s">
        <v>2405</v>
      </c>
    </row>
    <row r="67" spans="1:3">
      <c r="A67" s="57" t="s">
        <v>10507</v>
      </c>
      <c r="B67" s="57" t="s">
        <v>10508</v>
      </c>
      <c r="C67" s="57" t="s">
        <v>10507</v>
      </c>
    </row>
    <row r="68" spans="1:3">
      <c r="A68" s="57" t="s">
        <v>16231</v>
      </c>
      <c r="B68" s="57" t="s">
        <v>16232</v>
      </c>
      <c r="C68" s="57" t="s">
        <v>16231</v>
      </c>
    </row>
    <row r="69" spans="1:3">
      <c r="A69" s="57" t="s">
        <v>10509</v>
      </c>
      <c r="B69" s="57" t="s">
        <v>10510</v>
      </c>
      <c r="C69" s="57" t="s">
        <v>10509</v>
      </c>
    </row>
    <row r="70" spans="1:3">
      <c r="A70" s="57" t="s">
        <v>808</v>
      </c>
      <c r="B70" s="57" t="s">
        <v>807</v>
      </c>
      <c r="C70" s="57" t="s">
        <v>808</v>
      </c>
    </row>
    <row r="71" spans="1:3">
      <c r="A71" s="57" t="s">
        <v>810</v>
      </c>
      <c r="B71" s="57" t="s">
        <v>809</v>
      </c>
      <c r="C71" s="57" t="s">
        <v>810</v>
      </c>
    </row>
    <row r="72" spans="1:3">
      <c r="A72" s="57" t="s">
        <v>10511</v>
      </c>
      <c r="B72" s="57" t="s">
        <v>10512</v>
      </c>
      <c r="C72" s="57" t="s">
        <v>10511</v>
      </c>
    </row>
    <row r="73" spans="1:3">
      <c r="A73" s="57" t="s">
        <v>812</v>
      </c>
      <c r="B73" s="57" t="s">
        <v>9033</v>
      </c>
      <c r="C73" s="57" t="s">
        <v>812</v>
      </c>
    </row>
    <row r="74" spans="1:3">
      <c r="A74" s="57" t="s">
        <v>9568</v>
      </c>
      <c r="B74" s="57" t="s">
        <v>9567</v>
      </c>
      <c r="C74" s="57" t="s">
        <v>9568</v>
      </c>
    </row>
    <row r="75" spans="1:3">
      <c r="A75" s="57" t="s">
        <v>2492</v>
      </c>
      <c r="B75" s="57" t="s">
        <v>2493</v>
      </c>
      <c r="C75" s="57" t="s">
        <v>2492</v>
      </c>
    </row>
    <row r="76" spans="1:3">
      <c r="A76" s="57" t="s">
        <v>10513</v>
      </c>
      <c r="B76" s="57" t="s">
        <v>10514</v>
      </c>
      <c r="C76" s="57" t="s">
        <v>10513</v>
      </c>
    </row>
    <row r="77" spans="1:3">
      <c r="A77" s="57" t="s">
        <v>9035</v>
      </c>
      <c r="B77" s="57" t="s">
        <v>9034</v>
      </c>
      <c r="C77" s="57" t="s">
        <v>9035</v>
      </c>
    </row>
    <row r="78" spans="1:3">
      <c r="A78" s="57" t="s">
        <v>814</v>
      </c>
      <c r="B78" s="57" t="s">
        <v>813</v>
      </c>
      <c r="C78" s="57" t="s">
        <v>814</v>
      </c>
    </row>
    <row r="79" spans="1:3">
      <c r="A79" s="57" t="s">
        <v>2227</v>
      </c>
      <c r="B79" s="57" t="s">
        <v>2228</v>
      </c>
      <c r="C79" s="57" t="s">
        <v>2227</v>
      </c>
    </row>
    <row r="80" spans="1:3">
      <c r="A80" s="57" t="s">
        <v>10515</v>
      </c>
      <c r="B80" s="57" t="s">
        <v>10516</v>
      </c>
      <c r="C80" s="57" t="s">
        <v>10515</v>
      </c>
    </row>
    <row r="81" spans="1:3">
      <c r="A81" s="57" t="s">
        <v>10517</v>
      </c>
      <c r="B81" s="57" t="s">
        <v>10518</v>
      </c>
      <c r="C81" s="57" t="s">
        <v>10517</v>
      </c>
    </row>
    <row r="82" spans="1:3">
      <c r="A82" s="57" t="s">
        <v>8817</v>
      </c>
      <c r="B82" s="57" t="s">
        <v>9036</v>
      </c>
      <c r="C82" s="57" t="s">
        <v>8817</v>
      </c>
    </row>
    <row r="83" spans="1:3">
      <c r="A83" s="57" t="s">
        <v>16233</v>
      </c>
      <c r="B83" s="57" t="s">
        <v>16234</v>
      </c>
      <c r="C83" s="57" t="s">
        <v>16233</v>
      </c>
    </row>
    <row r="84" spans="1:3">
      <c r="A84" s="57" t="s">
        <v>10519</v>
      </c>
      <c r="B84" s="57" t="s">
        <v>10520</v>
      </c>
      <c r="C84" s="57" t="s">
        <v>10519</v>
      </c>
    </row>
    <row r="85" spans="1:3">
      <c r="A85" s="57" t="s">
        <v>2598</v>
      </c>
      <c r="B85" s="57" t="s">
        <v>2650</v>
      </c>
      <c r="C85" s="57" t="s">
        <v>2598</v>
      </c>
    </row>
    <row r="86" spans="1:3">
      <c r="A86" s="57" t="s">
        <v>77090</v>
      </c>
      <c r="B86" s="57" t="s">
        <v>77091</v>
      </c>
      <c r="C86" s="57" t="s">
        <v>77090</v>
      </c>
    </row>
    <row r="87" spans="1:3">
      <c r="A87" s="57" t="s">
        <v>16235</v>
      </c>
      <c r="B87" s="57" t="s">
        <v>16236</v>
      </c>
      <c r="C87" s="57" t="s">
        <v>16235</v>
      </c>
    </row>
    <row r="88" spans="1:3">
      <c r="A88" s="57" t="s">
        <v>10521</v>
      </c>
      <c r="B88" s="57" t="s">
        <v>10522</v>
      </c>
      <c r="C88" s="57" t="s">
        <v>10521</v>
      </c>
    </row>
    <row r="89" spans="1:3">
      <c r="A89" s="57" t="s">
        <v>16237</v>
      </c>
      <c r="B89" s="57" t="s">
        <v>16238</v>
      </c>
      <c r="C89" s="57" t="s">
        <v>16237</v>
      </c>
    </row>
    <row r="90" spans="1:3">
      <c r="A90" s="57" t="s">
        <v>10523</v>
      </c>
      <c r="B90" s="57" t="s">
        <v>10524</v>
      </c>
      <c r="C90" s="57" t="s">
        <v>10523</v>
      </c>
    </row>
    <row r="91" spans="1:3">
      <c r="A91" s="57" t="s">
        <v>819</v>
      </c>
      <c r="B91" s="57" t="s">
        <v>10525</v>
      </c>
      <c r="C91" s="57" t="s">
        <v>819</v>
      </c>
    </row>
    <row r="92" spans="1:3">
      <c r="A92" s="57" t="s">
        <v>821</v>
      </c>
      <c r="B92" s="57" t="s">
        <v>820</v>
      </c>
      <c r="C92" s="57" t="s">
        <v>821</v>
      </c>
    </row>
    <row r="93" spans="1:3">
      <c r="A93" s="57" t="s">
        <v>16297</v>
      </c>
      <c r="B93" s="57" t="s">
        <v>18360</v>
      </c>
      <c r="C93" s="57" t="s">
        <v>16297</v>
      </c>
    </row>
    <row r="94" spans="1:3">
      <c r="A94" s="57" t="s">
        <v>2474</v>
      </c>
      <c r="B94" s="57" t="s">
        <v>2475</v>
      </c>
      <c r="C94" s="57" t="s">
        <v>2474</v>
      </c>
    </row>
    <row r="95" spans="1:3">
      <c r="A95" s="57" t="s">
        <v>10526</v>
      </c>
      <c r="B95" s="57" t="s">
        <v>10527</v>
      </c>
      <c r="C95" s="57" t="s">
        <v>10526</v>
      </c>
    </row>
    <row r="96" spans="1:3">
      <c r="A96" s="57" t="s">
        <v>823</v>
      </c>
      <c r="B96" s="57" t="s">
        <v>822</v>
      </c>
      <c r="C96" s="57" t="s">
        <v>823</v>
      </c>
    </row>
    <row r="97" spans="1:3">
      <c r="A97" s="57" t="s">
        <v>18361</v>
      </c>
      <c r="B97" s="57" t="s">
        <v>18362</v>
      </c>
      <c r="C97" s="57" t="s">
        <v>18361</v>
      </c>
    </row>
    <row r="98" spans="1:3">
      <c r="A98" s="57" t="s">
        <v>10528</v>
      </c>
      <c r="B98" s="57" t="s">
        <v>10529</v>
      </c>
      <c r="C98" s="57" t="s">
        <v>10528</v>
      </c>
    </row>
    <row r="99" spans="1:3">
      <c r="A99" s="57" t="s">
        <v>16239</v>
      </c>
      <c r="B99" s="57" t="s">
        <v>16240</v>
      </c>
      <c r="C99" s="57" t="s">
        <v>16239</v>
      </c>
    </row>
    <row r="100" spans="1:3">
      <c r="A100" s="57" t="s">
        <v>826</v>
      </c>
      <c r="B100" s="57" t="s">
        <v>825</v>
      </c>
      <c r="C100" s="57" t="s">
        <v>826</v>
      </c>
    </row>
    <row r="101" spans="1:3">
      <c r="A101" s="57" t="s">
        <v>2281</v>
      </c>
      <c r="B101" s="57" t="s">
        <v>2282</v>
      </c>
      <c r="C101" s="57" t="s">
        <v>2281</v>
      </c>
    </row>
    <row r="102" spans="1:3">
      <c r="A102" s="57" t="s">
        <v>16241</v>
      </c>
      <c r="B102" s="57" t="s">
        <v>16242</v>
      </c>
      <c r="C102" s="57" t="s">
        <v>16241</v>
      </c>
    </row>
    <row r="103" spans="1:3">
      <c r="A103" s="57" t="s">
        <v>2563</v>
      </c>
      <c r="B103" s="57" t="s">
        <v>2618</v>
      </c>
      <c r="C103" s="57" t="s">
        <v>2563</v>
      </c>
    </row>
    <row r="104" spans="1:3">
      <c r="A104" s="57" t="s">
        <v>77092</v>
      </c>
      <c r="B104" s="57" t="s">
        <v>77093</v>
      </c>
      <c r="C104" s="57" t="s">
        <v>77092</v>
      </c>
    </row>
    <row r="105" spans="1:3">
      <c r="A105" s="57" t="s">
        <v>16243</v>
      </c>
      <c r="B105" s="57" t="s">
        <v>16244</v>
      </c>
      <c r="C105" s="57" t="s">
        <v>16243</v>
      </c>
    </row>
    <row r="106" spans="1:3">
      <c r="A106" s="57" t="s">
        <v>10530</v>
      </c>
      <c r="B106" s="57" t="s">
        <v>10531</v>
      </c>
      <c r="C106" s="57" t="s">
        <v>10530</v>
      </c>
    </row>
    <row r="107" spans="1:3">
      <c r="A107" s="57" t="s">
        <v>942</v>
      </c>
      <c r="B107" s="57" t="s">
        <v>2365</v>
      </c>
      <c r="C107" s="57" t="s">
        <v>942</v>
      </c>
    </row>
    <row r="108" spans="1:3">
      <c r="A108" s="57" t="s">
        <v>16245</v>
      </c>
      <c r="B108" s="57" t="s">
        <v>15920</v>
      </c>
      <c r="C108" s="57" t="s">
        <v>16245</v>
      </c>
    </row>
    <row r="109" spans="1:3">
      <c r="A109" s="57" t="s">
        <v>10532</v>
      </c>
      <c r="B109" s="57" t="s">
        <v>10533</v>
      </c>
      <c r="C109" s="57" t="s">
        <v>10532</v>
      </c>
    </row>
    <row r="110" spans="1:3">
      <c r="A110" s="57" t="s">
        <v>10534</v>
      </c>
      <c r="B110" s="57" t="s">
        <v>10535</v>
      </c>
      <c r="C110" s="57" t="s">
        <v>10534</v>
      </c>
    </row>
    <row r="111" spans="1:3">
      <c r="A111" s="57" t="s">
        <v>828</v>
      </c>
      <c r="B111" s="57" t="s">
        <v>827</v>
      </c>
      <c r="C111" s="57" t="s">
        <v>828</v>
      </c>
    </row>
    <row r="112" spans="1:3">
      <c r="A112" s="57" t="s">
        <v>2269</v>
      </c>
      <c r="B112" s="57" t="s">
        <v>2270</v>
      </c>
      <c r="C112" s="57" t="s">
        <v>2269</v>
      </c>
    </row>
    <row r="113" spans="1:3">
      <c r="A113" s="57" t="s">
        <v>829</v>
      </c>
      <c r="B113" s="57" t="s">
        <v>2351</v>
      </c>
      <c r="C113" s="57" t="s">
        <v>829</v>
      </c>
    </row>
    <row r="114" spans="1:3">
      <c r="A114" s="57" t="s">
        <v>831</v>
      </c>
      <c r="B114" s="57" t="s">
        <v>830</v>
      </c>
      <c r="C114" s="57" t="s">
        <v>831</v>
      </c>
    </row>
    <row r="115" spans="1:3">
      <c r="A115" s="57" t="s">
        <v>833</v>
      </c>
      <c r="B115" s="57" t="s">
        <v>832</v>
      </c>
      <c r="C115" s="57" t="s">
        <v>833</v>
      </c>
    </row>
    <row r="116" spans="1:3">
      <c r="A116" s="57" t="s">
        <v>835</v>
      </c>
      <c r="B116" s="57" t="s">
        <v>834</v>
      </c>
      <c r="C116" s="57" t="s">
        <v>835</v>
      </c>
    </row>
    <row r="117" spans="1:3">
      <c r="A117" s="57" t="s">
        <v>837</v>
      </c>
      <c r="B117" s="57" t="s">
        <v>836</v>
      </c>
      <c r="C117" s="57" t="s">
        <v>837</v>
      </c>
    </row>
    <row r="118" spans="1:3">
      <c r="A118" s="57" t="s">
        <v>839</v>
      </c>
      <c r="B118" s="57" t="s">
        <v>838</v>
      </c>
      <c r="C118" s="57" t="s">
        <v>839</v>
      </c>
    </row>
    <row r="119" spans="1:3">
      <c r="A119" s="57" t="s">
        <v>2271</v>
      </c>
      <c r="B119" s="57" t="s">
        <v>2272</v>
      </c>
      <c r="C119" s="57" t="s">
        <v>2271</v>
      </c>
    </row>
    <row r="120" spans="1:3">
      <c r="A120" s="57" t="s">
        <v>10536</v>
      </c>
      <c r="B120" s="57" t="s">
        <v>10537</v>
      </c>
      <c r="C120" s="57" t="s">
        <v>10536</v>
      </c>
    </row>
    <row r="121" spans="1:3">
      <c r="A121" s="57" t="s">
        <v>8292</v>
      </c>
      <c r="B121" s="57" t="s">
        <v>8293</v>
      </c>
      <c r="C121" s="57" t="s">
        <v>8292</v>
      </c>
    </row>
    <row r="122" spans="1:3">
      <c r="A122" s="57" t="s">
        <v>957</v>
      </c>
      <c r="B122" s="57" t="s">
        <v>2355</v>
      </c>
      <c r="C122" s="57" t="s">
        <v>957</v>
      </c>
    </row>
    <row r="123" spans="1:3">
      <c r="A123" s="57" t="s">
        <v>840</v>
      </c>
      <c r="B123" s="57" t="s">
        <v>2352</v>
      </c>
      <c r="C123" s="57" t="s">
        <v>840</v>
      </c>
    </row>
    <row r="124" spans="1:3">
      <c r="A124" s="57" t="s">
        <v>8221</v>
      </c>
      <c r="B124" s="57" t="s">
        <v>10538</v>
      </c>
      <c r="C124" s="57" t="s">
        <v>8221</v>
      </c>
    </row>
    <row r="125" spans="1:3">
      <c r="A125" s="57" t="s">
        <v>74274</v>
      </c>
      <c r="B125" s="57" t="s">
        <v>74275</v>
      </c>
      <c r="C125" s="57" t="s">
        <v>74274</v>
      </c>
    </row>
    <row r="126" spans="1:3">
      <c r="A126" s="57" t="s">
        <v>10539</v>
      </c>
      <c r="B126" s="57" t="s">
        <v>10540</v>
      </c>
      <c r="C126" s="57" t="s">
        <v>10539</v>
      </c>
    </row>
    <row r="127" spans="1:3">
      <c r="A127" s="57" t="s">
        <v>16246</v>
      </c>
      <c r="B127" s="57" t="s">
        <v>16247</v>
      </c>
      <c r="C127" s="57" t="s">
        <v>16246</v>
      </c>
    </row>
    <row r="128" spans="1:3">
      <c r="A128" s="57" t="s">
        <v>2215</v>
      </c>
      <c r="B128" s="57" t="s">
        <v>2216</v>
      </c>
      <c r="C128" s="57" t="s">
        <v>2215</v>
      </c>
    </row>
    <row r="129" spans="1:3">
      <c r="A129" s="57" t="s">
        <v>2506</v>
      </c>
      <c r="B129" s="57" t="s">
        <v>8193</v>
      </c>
      <c r="C129" s="57" t="s">
        <v>2506</v>
      </c>
    </row>
    <row r="130" spans="1:3">
      <c r="A130" s="57" t="s">
        <v>10541</v>
      </c>
      <c r="B130" s="57" t="s">
        <v>10542</v>
      </c>
      <c r="C130" s="57" t="s">
        <v>10541</v>
      </c>
    </row>
    <row r="131" spans="1:3">
      <c r="A131" s="57" t="s">
        <v>10543</v>
      </c>
      <c r="B131" s="57" t="s">
        <v>10544</v>
      </c>
      <c r="C131" s="57" t="s">
        <v>10543</v>
      </c>
    </row>
    <row r="132" spans="1:3">
      <c r="A132" s="57" t="s">
        <v>74276</v>
      </c>
      <c r="B132" s="57" t="s">
        <v>74277</v>
      </c>
      <c r="C132" s="57" t="s">
        <v>74276</v>
      </c>
    </row>
    <row r="133" spans="1:3">
      <c r="A133" s="57" t="s">
        <v>10545</v>
      </c>
      <c r="B133" s="57" t="s">
        <v>10546</v>
      </c>
      <c r="C133" s="57" t="s">
        <v>10545</v>
      </c>
    </row>
    <row r="134" spans="1:3">
      <c r="A134" s="57" t="s">
        <v>2234</v>
      </c>
      <c r="B134" s="57" t="s">
        <v>2235</v>
      </c>
      <c r="C134" s="57" t="s">
        <v>2234</v>
      </c>
    </row>
    <row r="135" spans="1:3">
      <c r="A135" s="57" t="s">
        <v>2578</v>
      </c>
      <c r="B135" s="57" t="s">
        <v>2632</v>
      </c>
      <c r="C135" s="57" t="s">
        <v>2578</v>
      </c>
    </row>
    <row r="136" spans="1:3">
      <c r="A136" s="57" t="s">
        <v>842</v>
      </c>
      <c r="B136" s="57" t="s">
        <v>841</v>
      </c>
      <c r="C136" s="57" t="s">
        <v>842</v>
      </c>
    </row>
    <row r="137" spans="1:3">
      <c r="A137" s="57" t="s">
        <v>10547</v>
      </c>
      <c r="B137" s="57" t="s">
        <v>841</v>
      </c>
      <c r="C137" s="57" t="s">
        <v>10547</v>
      </c>
    </row>
    <row r="138" spans="1:3">
      <c r="A138" s="57" t="s">
        <v>10548</v>
      </c>
      <c r="B138" s="57" t="s">
        <v>10549</v>
      </c>
      <c r="C138" s="57" t="s">
        <v>10548</v>
      </c>
    </row>
    <row r="139" spans="1:3">
      <c r="A139" s="57" t="s">
        <v>74278</v>
      </c>
      <c r="B139" s="57" t="s">
        <v>74279</v>
      </c>
      <c r="C139" s="57" t="s">
        <v>74278</v>
      </c>
    </row>
    <row r="140" spans="1:3">
      <c r="A140" s="57" t="s">
        <v>10550</v>
      </c>
      <c r="B140" s="57" t="s">
        <v>10551</v>
      </c>
      <c r="C140" s="57" t="s">
        <v>10550</v>
      </c>
    </row>
    <row r="141" spans="1:3">
      <c r="A141" s="57" t="s">
        <v>2391</v>
      </c>
      <c r="B141" s="57" t="s">
        <v>2392</v>
      </c>
      <c r="C141" s="57" t="s">
        <v>2391</v>
      </c>
    </row>
    <row r="142" spans="1:3">
      <c r="A142" s="57" t="s">
        <v>16248</v>
      </c>
      <c r="B142" s="57" t="s">
        <v>16249</v>
      </c>
      <c r="C142" s="57" t="s">
        <v>16248</v>
      </c>
    </row>
    <row r="143" spans="1:3">
      <c r="A143" s="57" t="s">
        <v>2580</v>
      </c>
      <c r="B143" s="57" t="s">
        <v>2630</v>
      </c>
      <c r="C143" s="57" t="s">
        <v>2580</v>
      </c>
    </row>
    <row r="144" spans="1:3">
      <c r="A144" s="57" t="s">
        <v>10552</v>
      </c>
      <c r="B144" s="57" t="s">
        <v>10553</v>
      </c>
      <c r="C144" s="57" t="s">
        <v>10552</v>
      </c>
    </row>
    <row r="145" spans="1:3">
      <c r="A145" s="57" t="s">
        <v>10554</v>
      </c>
      <c r="B145" s="57" t="s">
        <v>10555</v>
      </c>
      <c r="C145" s="57" t="s">
        <v>10554</v>
      </c>
    </row>
    <row r="146" spans="1:3">
      <c r="A146" s="57" t="s">
        <v>2247</v>
      </c>
      <c r="B146" s="57" t="s">
        <v>2248</v>
      </c>
      <c r="C146" s="57" t="s">
        <v>2247</v>
      </c>
    </row>
    <row r="147" spans="1:3">
      <c r="A147" s="57" t="s">
        <v>8998</v>
      </c>
      <c r="B147" s="57" t="s">
        <v>9037</v>
      </c>
      <c r="C147" s="57" t="s">
        <v>8998</v>
      </c>
    </row>
    <row r="148" spans="1:3">
      <c r="A148" s="57" t="s">
        <v>1121</v>
      </c>
      <c r="B148" s="57" t="s">
        <v>2373</v>
      </c>
      <c r="C148" s="57" t="s">
        <v>1121</v>
      </c>
    </row>
    <row r="149" spans="1:3">
      <c r="A149" s="57" t="s">
        <v>2576</v>
      </c>
      <c r="B149" s="57" t="s">
        <v>2629</v>
      </c>
      <c r="C149" s="57" t="s">
        <v>2576</v>
      </c>
    </row>
    <row r="150" spans="1:3">
      <c r="A150" s="57" t="s">
        <v>844</v>
      </c>
      <c r="B150" s="57" t="s">
        <v>843</v>
      </c>
      <c r="C150" s="57" t="s">
        <v>844</v>
      </c>
    </row>
    <row r="151" spans="1:3">
      <c r="A151" s="57" t="s">
        <v>845</v>
      </c>
      <c r="B151" s="57" t="s">
        <v>8294</v>
      </c>
      <c r="C151" s="57" t="s">
        <v>845</v>
      </c>
    </row>
    <row r="152" spans="1:3">
      <c r="A152" s="57" t="s">
        <v>10556</v>
      </c>
      <c r="B152" s="57" t="s">
        <v>10557</v>
      </c>
      <c r="C152" s="57" t="s">
        <v>10556</v>
      </c>
    </row>
    <row r="153" spans="1:3">
      <c r="A153" s="57" t="s">
        <v>16250</v>
      </c>
      <c r="B153" s="57" t="s">
        <v>16251</v>
      </c>
      <c r="C153" s="57" t="s">
        <v>16250</v>
      </c>
    </row>
    <row r="154" spans="1:3">
      <c r="A154" s="57" t="s">
        <v>16252</v>
      </c>
      <c r="B154" s="57" t="s">
        <v>16253</v>
      </c>
      <c r="C154" s="57" t="s">
        <v>16252</v>
      </c>
    </row>
    <row r="155" spans="1:3">
      <c r="A155" s="57" t="s">
        <v>16254</v>
      </c>
      <c r="B155" s="57" t="s">
        <v>15455</v>
      </c>
      <c r="C155" s="57" t="s">
        <v>16254</v>
      </c>
    </row>
    <row r="156" spans="1:3">
      <c r="A156" s="57" t="s">
        <v>16255</v>
      </c>
      <c r="B156" s="57" t="s">
        <v>16256</v>
      </c>
      <c r="C156" s="57" t="s">
        <v>16255</v>
      </c>
    </row>
    <row r="157" spans="1:3">
      <c r="A157" s="57" t="s">
        <v>74280</v>
      </c>
      <c r="B157" s="57" t="s">
        <v>74281</v>
      </c>
      <c r="C157" s="57" t="s">
        <v>74280</v>
      </c>
    </row>
    <row r="158" spans="1:3">
      <c r="A158" s="57" t="s">
        <v>16257</v>
      </c>
      <c r="B158" s="57" t="s">
        <v>15613</v>
      </c>
      <c r="C158" s="57" t="s">
        <v>16257</v>
      </c>
    </row>
    <row r="159" spans="1:3">
      <c r="A159" s="57" t="s">
        <v>74282</v>
      </c>
      <c r="B159" s="57" t="s">
        <v>74283</v>
      </c>
      <c r="C159" s="57" t="s">
        <v>74282</v>
      </c>
    </row>
    <row r="160" spans="1:3">
      <c r="A160" s="57" t="s">
        <v>963</v>
      </c>
      <c r="B160" s="57" t="s">
        <v>2356</v>
      </c>
      <c r="C160" s="57" t="s">
        <v>963</v>
      </c>
    </row>
    <row r="161" spans="1:3">
      <c r="A161" s="57" t="s">
        <v>16258</v>
      </c>
      <c r="B161" s="57" t="s">
        <v>16259</v>
      </c>
      <c r="C161" s="57" t="s">
        <v>16258</v>
      </c>
    </row>
    <row r="162" spans="1:3">
      <c r="A162" s="57" t="s">
        <v>16260</v>
      </c>
      <c r="B162" s="57" t="s">
        <v>16261</v>
      </c>
      <c r="C162" s="57" t="s">
        <v>16260</v>
      </c>
    </row>
    <row r="163" spans="1:3">
      <c r="A163" s="57" t="s">
        <v>10558</v>
      </c>
      <c r="B163" s="57" t="s">
        <v>10559</v>
      </c>
      <c r="C163" s="57" t="s">
        <v>10558</v>
      </c>
    </row>
    <row r="164" spans="1:3">
      <c r="A164" s="57" t="s">
        <v>2570</v>
      </c>
      <c r="B164" s="57" t="s">
        <v>846</v>
      </c>
      <c r="C164" s="57" t="s">
        <v>2570</v>
      </c>
    </row>
    <row r="165" spans="1:3">
      <c r="A165" s="57" t="s">
        <v>2450</v>
      </c>
      <c r="B165" s="57" t="s">
        <v>2451</v>
      </c>
      <c r="C165" s="57" t="s">
        <v>2450</v>
      </c>
    </row>
    <row r="166" spans="1:3">
      <c r="A166" s="57" t="s">
        <v>10560</v>
      </c>
      <c r="B166" s="57" t="s">
        <v>10561</v>
      </c>
      <c r="C166" s="57" t="s">
        <v>10560</v>
      </c>
    </row>
    <row r="167" spans="1:3">
      <c r="A167" s="57" t="s">
        <v>992</v>
      </c>
      <c r="B167" s="57" t="s">
        <v>2604</v>
      </c>
      <c r="C167" s="57" t="s">
        <v>992</v>
      </c>
    </row>
    <row r="168" spans="1:3">
      <c r="A168" s="57" t="s">
        <v>10562</v>
      </c>
      <c r="B168" s="57" t="s">
        <v>10563</v>
      </c>
      <c r="C168" s="57" t="s">
        <v>10562</v>
      </c>
    </row>
    <row r="169" spans="1:3">
      <c r="A169" s="57" t="s">
        <v>847</v>
      </c>
      <c r="B169" s="57" t="s">
        <v>16262</v>
      </c>
      <c r="C169" s="57" t="s">
        <v>847</v>
      </c>
    </row>
    <row r="170" spans="1:3">
      <c r="A170" s="57" t="s">
        <v>848</v>
      </c>
      <c r="B170" s="57" t="s">
        <v>849</v>
      </c>
      <c r="C170" s="57" t="s">
        <v>848</v>
      </c>
    </row>
    <row r="171" spans="1:3">
      <c r="A171" s="57" t="s">
        <v>850</v>
      </c>
      <c r="B171" s="57" t="s">
        <v>849</v>
      </c>
      <c r="C171" s="57" t="s">
        <v>850</v>
      </c>
    </row>
    <row r="172" spans="1:3">
      <c r="A172" s="57" t="s">
        <v>852</v>
      </c>
      <c r="B172" s="57" t="s">
        <v>851</v>
      </c>
      <c r="C172" s="57" t="s">
        <v>852</v>
      </c>
    </row>
    <row r="173" spans="1:3">
      <c r="A173" s="57" t="s">
        <v>2379</v>
      </c>
      <c r="B173" s="57" t="s">
        <v>2380</v>
      </c>
      <c r="C173" s="57" t="s">
        <v>2379</v>
      </c>
    </row>
    <row r="174" spans="1:3">
      <c r="A174" s="57" t="s">
        <v>2218</v>
      </c>
      <c r="B174" s="57" t="s">
        <v>2607</v>
      </c>
      <c r="C174" s="57" t="s">
        <v>2218</v>
      </c>
    </row>
    <row r="175" spans="1:3">
      <c r="A175" s="57" t="s">
        <v>10565</v>
      </c>
      <c r="B175" s="57" t="s">
        <v>10564</v>
      </c>
      <c r="C175" s="57" t="s">
        <v>10565</v>
      </c>
    </row>
    <row r="176" spans="1:3">
      <c r="A176" s="57" t="s">
        <v>10566</v>
      </c>
      <c r="B176" s="57" t="s">
        <v>10567</v>
      </c>
      <c r="C176" s="57" t="s">
        <v>10566</v>
      </c>
    </row>
    <row r="177" spans="1:3">
      <c r="A177" s="57" t="s">
        <v>10568</v>
      </c>
      <c r="B177" s="57" t="s">
        <v>10569</v>
      </c>
      <c r="C177" s="57" t="s">
        <v>10568</v>
      </c>
    </row>
    <row r="178" spans="1:3">
      <c r="A178" s="57" t="s">
        <v>16263</v>
      </c>
      <c r="B178" s="57" t="s">
        <v>16264</v>
      </c>
      <c r="C178" s="57" t="s">
        <v>16263</v>
      </c>
    </row>
    <row r="179" spans="1:3">
      <c r="A179" s="57" t="s">
        <v>74200</v>
      </c>
      <c r="B179" s="57" t="s">
        <v>74201</v>
      </c>
      <c r="C179" s="57" t="s">
        <v>74200</v>
      </c>
    </row>
    <row r="180" spans="1:3">
      <c r="A180" s="57" t="s">
        <v>854</v>
      </c>
      <c r="B180" s="57" t="s">
        <v>853</v>
      </c>
      <c r="C180" s="57" t="s">
        <v>854</v>
      </c>
    </row>
    <row r="181" spans="1:3">
      <c r="A181" s="57" t="s">
        <v>856</v>
      </c>
      <c r="B181" s="57" t="s">
        <v>855</v>
      </c>
      <c r="C181" s="57" t="s">
        <v>856</v>
      </c>
    </row>
    <row r="182" spans="1:3">
      <c r="A182" s="57" t="s">
        <v>16265</v>
      </c>
      <c r="B182" s="57" t="s">
        <v>16266</v>
      </c>
      <c r="C182" s="57" t="s">
        <v>16265</v>
      </c>
    </row>
    <row r="183" spans="1:3">
      <c r="A183" s="57" t="s">
        <v>16267</v>
      </c>
      <c r="B183" s="57" t="s">
        <v>16268</v>
      </c>
      <c r="C183" s="57" t="s">
        <v>16267</v>
      </c>
    </row>
    <row r="184" spans="1:3">
      <c r="A184" s="57" t="s">
        <v>858</v>
      </c>
      <c r="B184" s="57" t="s">
        <v>857</v>
      </c>
      <c r="C184" s="57" t="s">
        <v>858</v>
      </c>
    </row>
    <row r="185" spans="1:3">
      <c r="A185" s="57" t="s">
        <v>10570</v>
      </c>
      <c r="B185" s="57" t="s">
        <v>10571</v>
      </c>
      <c r="C185" s="57" t="s">
        <v>10570</v>
      </c>
    </row>
    <row r="186" spans="1:3">
      <c r="A186" s="57" t="s">
        <v>10572</v>
      </c>
      <c r="B186" s="57" t="s">
        <v>10573</v>
      </c>
      <c r="C186" s="57" t="s">
        <v>10572</v>
      </c>
    </row>
    <row r="187" spans="1:3">
      <c r="A187" s="57" t="s">
        <v>10574</v>
      </c>
      <c r="B187" s="57" t="s">
        <v>10575</v>
      </c>
      <c r="C187" s="57" t="s">
        <v>10574</v>
      </c>
    </row>
    <row r="188" spans="1:3">
      <c r="A188" s="57" t="s">
        <v>860</v>
      </c>
      <c r="B188" s="57" t="s">
        <v>859</v>
      </c>
      <c r="C188" s="57" t="s">
        <v>860</v>
      </c>
    </row>
    <row r="189" spans="1:3">
      <c r="A189" s="57" t="s">
        <v>2316</v>
      </c>
      <c r="B189" s="57" t="s">
        <v>2317</v>
      </c>
      <c r="C189" s="57" t="s">
        <v>2316</v>
      </c>
    </row>
    <row r="190" spans="1:3">
      <c r="A190" s="57" t="s">
        <v>16269</v>
      </c>
      <c r="B190" s="57" t="s">
        <v>16270</v>
      </c>
      <c r="C190" s="57" t="s">
        <v>16269</v>
      </c>
    </row>
    <row r="191" spans="1:3">
      <c r="A191" s="57" t="s">
        <v>16271</v>
      </c>
      <c r="B191" s="57" t="s">
        <v>15881</v>
      </c>
      <c r="C191" s="57" t="s">
        <v>16271</v>
      </c>
    </row>
    <row r="192" spans="1:3">
      <c r="A192" s="57" t="s">
        <v>9570</v>
      </c>
      <c r="B192" s="57" t="s">
        <v>9569</v>
      </c>
      <c r="C192" s="57" t="s">
        <v>9570</v>
      </c>
    </row>
    <row r="193" spans="1:3">
      <c r="A193" s="57" t="s">
        <v>10576</v>
      </c>
      <c r="B193" s="57" t="s">
        <v>10577</v>
      </c>
      <c r="C193" s="57" t="s">
        <v>10576</v>
      </c>
    </row>
    <row r="194" spans="1:3">
      <c r="A194" s="57" t="s">
        <v>2308</v>
      </c>
      <c r="B194" s="57" t="s">
        <v>2309</v>
      </c>
      <c r="C194" s="57" t="s">
        <v>2308</v>
      </c>
    </row>
    <row r="195" spans="1:3">
      <c r="A195" s="57" t="s">
        <v>16272</v>
      </c>
      <c r="B195" s="57" t="s">
        <v>16273</v>
      </c>
      <c r="C195" s="57" t="s">
        <v>16272</v>
      </c>
    </row>
    <row r="196" spans="1:3">
      <c r="A196" s="57" t="s">
        <v>2219</v>
      </c>
      <c r="B196" s="57" t="s">
        <v>2220</v>
      </c>
      <c r="C196" s="57" t="s">
        <v>2219</v>
      </c>
    </row>
    <row r="197" spans="1:3">
      <c r="A197" s="57" t="s">
        <v>861</v>
      </c>
      <c r="B197" s="57" t="s">
        <v>2602</v>
      </c>
      <c r="C197" s="57" t="s">
        <v>861</v>
      </c>
    </row>
    <row r="198" spans="1:3">
      <c r="A198" s="57" t="s">
        <v>10578</v>
      </c>
      <c r="B198" s="57" t="s">
        <v>10579</v>
      </c>
      <c r="C198" s="57" t="s">
        <v>10578</v>
      </c>
    </row>
    <row r="199" spans="1:3">
      <c r="A199" s="57" t="s">
        <v>2300</v>
      </c>
      <c r="B199" s="57" t="s">
        <v>2550</v>
      </c>
      <c r="C199" s="57" t="s">
        <v>2300</v>
      </c>
    </row>
    <row r="200" spans="1:3">
      <c r="A200" s="57" t="s">
        <v>16274</v>
      </c>
      <c r="B200" s="57" t="s">
        <v>16275</v>
      </c>
      <c r="C200" s="57" t="s">
        <v>16274</v>
      </c>
    </row>
    <row r="201" spans="1:3">
      <c r="A201" s="57" t="s">
        <v>2465</v>
      </c>
      <c r="B201" s="57" t="s">
        <v>9571</v>
      </c>
      <c r="C201" s="57" t="s">
        <v>2465</v>
      </c>
    </row>
    <row r="202" spans="1:3">
      <c r="A202" s="57" t="s">
        <v>864</v>
      </c>
      <c r="B202" s="57" t="s">
        <v>2208</v>
      </c>
      <c r="C202" s="57" t="s">
        <v>864</v>
      </c>
    </row>
    <row r="203" spans="1:3">
      <c r="A203" s="57" t="s">
        <v>863</v>
      </c>
      <c r="B203" s="57" t="s">
        <v>862</v>
      </c>
      <c r="C203" s="57" t="s">
        <v>863</v>
      </c>
    </row>
    <row r="204" spans="1:3">
      <c r="A204" s="57" t="s">
        <v>8201</v>
      </c>
      <c r="B204" s="57" t="s">
        <v>8202</v>
      </c>
      <c r="C204" s="57" t="s">
        <v>8201</v>
      </c>
    </row>
    <row r="205" spans="1:3">
      <c r="A205" s="57" t="s">
        <v>1144</v>
      </c>
      <c r="B205" s="57" t="s">
        <v>2372</v>
      </c>
      <c r="C205" s="57" t="s">
        <v>1144</v>
      </c>
    </row>
    <row r="206" spans="1:3">
      <c r="A206" s="57" t="s">
        <v>960</v>
      </c>
      <c r="B206" s="57" t="s">
        <v>2200</v>
      </c>
      <c r="C206" s="57" t="s">
        <v>960</v>
      </c>
    </row>
    <row r="207" spans="1:3">
      <c r="A207" s="57" t="s">
        <v>2306</v>
      </c>
      <c r="B207" s="57" t="s">
        <v>2307</v>
      </c>
      <c r="C207" s="57" t="s">
        <v>2306</v>
      </c>
    </row>
    <row r="208" spans="1:3">
      <c r="A208" s="57" t="s">
        <v>10580</v>
      </c>
      <c r="B208" s="57" t="s">
        <v>10581</v>
      </c>
      <c r="C208" s="57" t="s">
        <v>10580</v>
      </c>
    </row>
    <row r="209" spans="1:3">
      <c r="A209" s="57" t="s">
        <v>2516</v>
      </c>
      <c r="B209" s="57" t="s">
        <v>2517</v>
      </c>
      <c r="C209" s="57" t="s">
        <v>2516</v>
      </c>
    </row>
    <row r="210" spans="1:3">
      <c r="A210" s="57" t="s">
        <v>10582</v>
      </c>
      <c r="B210" s="57" t="s">
        <v>10583</v>
      </c>
      <c r="C210" s="57" t="s">
        <v>10582</v>
      </c>
    </row>
    <row r="211" spans="1:3">
      <c r="A211" s="57" t="s">
        <v>10584</v>
      </c>
      <c r="B211" s="57" t="s">
        <v>10585</v>
      </c>
      <c r="C211" s="57" t="s">
        <v>10584</v>
      </c>
    </row>
    <row r="212" spans="1:3">
      <c r="A212" s="57" t="s">
        <v>2312</v>
      </c>
      <c r="B212" s="57" t="s">
        <v>2313</v>
      </c>
      <c r="C212" s="57" t="s">
        <v>2312</v>
      </c>
    </row>
    <row r="213" spans="1:3">
      <c r="A213" s="57" t="s">
        <v>2321</v>
      </c>
      <c r="B213" s="57" t="s">
        <v>2322</v>
      </c>
      <c r="C213" s="57" t="s">
        <v>2321</v>
      </c>
    </row>
    <row r="214" spans="1:3">
      <c r="A214" s="57" t="s">
        <v>16276</v>
      </c>
      <c r="B214" s="57" t="s">
        <v>15532</v>
      </c>
      <c r="C214" s="57" t="s">
        <v>16276</v>
      </c>
    </row>
    <row r="215" spans="1:3">
      <c r="A215" s="57" t="s">
        <v>866</v>
      </c>
      <c r="B215" s="57" t="s">
        <v>865</v>
      </c>
      <c r="C215" s="57" t="s">
        <v>866</v>
      </c>
    </row>
    <row r="216" spans="1:3">
      <c r="A216" s="57" t="s">
        <v>8195</v>
      </c>
      <c r="B216" s="57" t="s">
        <v>8196</v>
      </c>
      <c r="C216" s="57" t="s">
        <v>8195</v>
      </c>
    </row>
    <row r="217" spans="1:3">
      <c r="A217" s="57" t="s">
        <v>2278</v>
      </c>
      <c r="B217" s="57" t="s">
        <v>10586</v>
      </c>
      <c r="C217" s="57" t="s">
        <v>2278</v>
      </c>
    </row>
    <row r="218" spans="1:3">
      <c r="A218" s="57" t="s">
        <v>887</v>
      </c>
      <c r="B218" s="57" t="s">
        <v>2368</v>
      </c>
      <c r="C218" s="57" t="s">
        <v>887</v>
      </c>
    </row>
    <row r="219" spans="1:3">
      <c r="A219" s="57" t="s">
        <v>18363</v>
      </c>
      <c r="B219" s="57" t="s">
        <v>18364</v>
      </c>
      <c r="C219" s="57" t="s">
        <v>18363</v>
      </c>
    </row>
    <row r="220" spans="1:3">
      <c r="A220" s="57" t="s">
        <v>8209</v>
      </c>
      <c r="B220" s="57" t="s">
        <v>8210</v>
      </c>
      <c r="C220" s="57" t="s">
        <v>8209</v>
      </c>
    </row>
    <row r="221" spans="1:3">
      <c r="A221" s="57" t="s">
        <v>10587</v>
      </c>
      <c r="B221" s="57" t="s">
        <v>10588</v>
      </c>
      <c r="C221" s="57" t="s">
        <v>10587</v>
      </c>
    </row>
    <row r="222" spans="1:3">
      <c r="A222" s="57" t="s">
        <v>2511</v>
      </c>
      <c r="B222" s="57" t="s">
        <v>10589</v>
      </c>
      <c r="C222" s="57" t="s">
        <v>2511</v>
      </c>
    </row>
    <row r="223" spans="1:3">
      <c r="A223" s="57" t="s">
        <v>16277</v>
      </c>
      <c r="B223" s="57" t="s">
        <v>16278</v>
      </c>
      <c r="C223" s="57" t="s">
        <v>16277</v>
      </c>
    </row>
    <row r="224" spans="1:3">
      <c r="A224" s="57" t="s">
        <v>868</v>
      </c>
      <c r="B224" s="57" t="s">
        <v>867</v>
      </c>
      <c r="C224" s="57" t="s">
        <v>868</v>
      </c>
    </row>
    <row r="225" spans="1:3">
      <c r="A225" s="57" t="s">
        <v>10590</v>
      </c>
      <c r="B225" s="57" t="s">
        <v>10591</v>
      </c>
      <c r="C225" s="57" t="s">
        <v>10590</v>
      </c>
    </row>
    <row r="226" spans="1:3">
      <c r="A226" s="57" t="s">
        <v>16279</v>
      </c>
      <c r="B226" s="57" t="s">
        <v>16280</v>
      </c>
      <c r="C226" s="57" t="s">
        <v>16279</v>
      </c>
    </row>
    <row r="227" spans="1:3">
      <c r="A227" s="57" t="s">
        <v>10592</v>
      </c>
      <c r="B227" s="57" t="s">
        <v>10593</v>
      </c>
      <c r="C227" s="57" t="s">
        <v>10592</v>
      </c>
    </row>
    <row r="228" spans="1:3">
      <c r="A228" s="57" t="s">
        <v>10594</v>
      </c>
      <c r="B228" s="57" t="s">
        <v>10595</v>
      </c>
      <c r="C228" s="57" t="s">
        <v>10594</v>
      </c>
    </row>
    <row r="229" spans="1:3">
      <c r="A229" s="57" t="s">
        <v>16281</v>
      </c>
      <c r="B229" s="57" t="s">
        <v>16282</v>
      </c>
      <c r="C229" s="57" t="s">
        <v>16281</v>
      </c>
    </row>
    <row r="230" spans="1:3">
      <c r="A230" s="57" t="s">
        <v>966</v>
      </c>
      <c r="B230" s="57" t="s">
        <v>2438</v>
      </c>
      <c r="C230" s="57" t="s">
        <v>966</v>
      </c>
    </row>
    <row r="231" spans="1:3">
      <c r="A231" s="57" t="s">
        <v>870</v>
      </c>
      <c r="B231" s="57" t="s">
        <v>869</v>
      </c>
      <c r="C231" s="57" t="s">
        <v>870</v>
      </c>
    </row>
    <row r="232" spans="1:3">
      <c r="A232" s="57" t="s">
        <v>16283</v>
      </c>
      <c r="B232" s="57" t="s">
        <v>16284</v>
      </c>
      <c r="C232" s="57" t="s">
        <v>16283</v>
      </c>
    </row>
    <row r="233" spans="1:3">
      <c r="A233" s="57" t="s">
        <v>2277</v>
      </c>
      <c r="B233" s="57" t="s">
        <v>2608</v>
      </c>
      <c r="C233" s="57" t="s">
        <v>2277</v>
      </c>
    </row>
    <row r="234" spans="1:3">
      <c r="A234" s="57" t="s">
        <v>872</v>
      </c>
      <c r="B234" s="57" t="s">
        <v>871</v>
      </c>
      <c r="C234" s="57" t="s">
        <v>872</v>
      </c>
    </row>
    <row r="235" spans="1:3">
      <c r="A235" s="57" t="s">
        <v>16285</v>
      </c>
      <c r="B235" s="57" t="s">
        <v>16286</v>
      </c>
      <c r="C235" s="57" t="s">
        <v>16285</v>
      </c>
    </row>
    <row r="236" spans="1:3">
      <c r="A236" s="57" t="s">
        <v>874</v>
      </c>
      <c r="B236" s="57" t="s">
        <v>873</v>
      </c>
      <c r="C236" s="57" t="s">
        <v>874</v>
      </c>
    </row>
    <row r="237" spans="1:3">
      <c r="A237" s="57" t="s">
        <v>2587</v>
      </c>
      <c r="B237" s="57" t="s">
        <v>2640</v>
      </c>
      <c r="C237" s="57" t="s">
        <v>2587</v>
      </c>
    </row>
    <row r="238" spans="1:3">
      <c r="A238" s="57" t="s">
        <v>876</v>
      </c>
      <c r="B238" s="57" t="s">
        <v>875</v>
      </c>
      <c r="C238" s="57" t="s">
        <v>876</v>
      </c>
    </row>
    <row r="239" spans="1:3">
      <c r="A239" s="57" t="s">
        <v>10596</v>
      </c>
      <c r="B239" s="57" t="s">
        <v>10597</v>
      </c>
      <c r="C239" s="57" t="s">
        <v>10596</v>
      </c>
    </row>
    <row r="240" spans="1:3">
      <c r="A240" s="57" t="s">
        <v>10598</v>
      </c>
      <c r="B240" s="57" t="s">
        <v>10599</v>
      </c>
      <c r="C240" s="57" t="s">
        <v>10598</v>
      </c>
    </row>
    <row r="241" spans="1:3">
      <c r="A241" s="57" t="s">
        <v>10600</v>
      </c>
      <c r="B241" s="57" t="s">
        <v>10601</v>
      </c>
      <c r="C241" s="57" t="s">
        <v>10600</v>
      </c>
    </row>
    <row r="242" spans="1:3">
      <c r="A242" s="57" t="s">
        <v>2498</v>
      </c>
      <c r="B242" s="57" t="s">
        <v>2499</v>
      </c>
      <c r="C242" s="57" t="s">
        <v>2498</v>
      </c>
    </row>
    <row r="243" spans="1:3">
      <c r="A243" s="57" t="s">
        <v>16287</v>
      </c>
      <c r="B243" s="57" t="s">
        <v>16288</v>
      </c>
      <c r="C243" s="57" t="s">
        <v>16287</v>
      </c>
    </row>
    <row r="244" spans="1:3">
      <c r="A244" s="57" t="s">
        <v>2504</v>
      </c>
      <c r="B244" s="57" t="s">
        <v>2505</v>
      </c>
      <c r="C244" s="57" t="s">
        <v>2504</v>
      </c>
    </row>
    <row r="245" spans="1:3">
      <c r="A245" s="57" t="s">
        <v>2288</v>
      </c>
      <c r="B245" s="57" t="s">
        <v>2289</v>
      </c>
      <c r="C245" s="57" t="s">
        <v>2288</v>
      </c>
    </row>
    <row r="246" spans="1:3">
      <c r="A246" s="57" t="s">
        <v>10602</v>
      </c>
      <c r="B246" s="57" t="s">
        <v>10603</v>
      </c>
      <c r="C246" s="57" t="s">
        <v>10602</v>
      </c>
    </row>
    <row r="247" spans="1:3">
      <c r="A247" s="57" t="s">
        <v>74284</v>
      </c>
      <c r="B247" s="57" t="s">
        <v>74285</v>
      </c>
      <c r="C247" s="57" t="s">
        <v>74284</v>
      </c>
    </row>
    <row r="248" spans="1:3">
      <c r="A248" s="57" t="s">
        <v>10604</v>
      </c>
      <c r="B248" s="57" t="s">
        <v>10605</v>
      </c>
      <c r="C248" s="57" t="s">
        <v>10604</v>
      </c>
    </row>
    <row r="249" spans="1:3">
      <c r="A249" s="57" t="s">
        <v>818</v>
      </c>
      <c r="B249" s="57" t="s">
        <v>2371</v>
      </c>
      <c r="C249" s="57" t="s">
        <v>818</v>
      </c>
    </row>
    <row r="250" spans="1:3">
      <c r="A250" s="57" t="s">
        <v>10606</v>
      </c>
      <c r="B250" s="57" t="s">
        <v>10607</v>
      </c>
      <c r="C250" s="57" t="s">
        <v>10606</v>
      </c>
    </row>
    <row r="251" spans="1:3">
      <c r="A251" s="57" t="s">
        <v>74286</v>
      </c>
      <c r="B251" s="57" t="s">
        <v>74287</v>
      </c>
      <c r="C251" s="57" t="s">
        <v>74286</v>
      </c>
    </row>
    <row r="252" spans="1:3">
      <c r="A252" s="57" t="s">
        <v>16289</v>
      </c>
      <c r="B252" s="57" t="s">
        <v>15441</v>
      </c>
      <c r="C252" s="57" t="s">
        <v>16289</v>
      </c>
    </row>
    <row r="253" spans="1:3">
      <c r="A253" s="57" t="s">
        <v>878</v>
      </c>
      <c r="B253" s="57" t="s">
        <v>877</v>
      </c>
      <c r="C253" s="57" t="s">
        <v>878</v>
      </c>
    </row>
    <row r="254" spans="1:3">
      <c r="A254" s="57" t="s">
        <v>879</v>
      </c>
      <c r="B254" s="57" t="s">
        <v>2207</v>
      </c>
      <c r="C254" s="57" t="s">
        <v>879</v>
      </c>
    </row>
    <row r="255" spans="1:3">
      <c r="A255" s="57" t="s">
        <v>16290</v>
      </c>
      <c r="B255" s="57" t="s">
        <v>16291</v>
      </c>
      <c r="C255" s="57" t="s">
        <v>16290</v>
      </c>
    </row>
    <row r="256" spans="1:3">
      <c r="A256" s="57" t="s">
        <v>10608</v>
      </c>
      <c r="B256" s="57" t="s">
        <v>10609</v>
      </c>
      <c r="C256" s="57" t="s">
        <v>10608</v>
      </c>
    </row>
    <row r="257" spans="1:3">
      <c r="A257" s="57" t="s">
        <v>880</v>
      </c>
      <c r="B257" s="57" t="s">
        <v>2358</v>
      </c>
      <c r="C257" s="57" t="s">
        <v>880</v>
      </c>
    </row>
    <row r="258" spans="1:3">
      <c r="A258" s="57" t="s">
        <v>16292</v>
      </c>
      <c r="B258" s="57" t="s">
        <v>15781</v>
      </c>
      <c r="C258" s="57" t="s">
        <v>16292</v>
      </c>
    </row>
    <row r="259" spans="1:3">
      <c r="A259" s="57" t="s">
        <v>16293</v>
      </c>
      <c r="B259" s="57" t="s">
        <v>16294</v>
      </c>
      <c r="C259" s="57" t="s">
        <v>16293</v>
      </c>
    </row>
    <row r="260" spans="1:3">
      <c r="A260" s="57" t="s">
        <v>883</v>
      </c>
      <c r="B260" s="57" t="s">
        <v>882</v>
      </c>
      <c r="C260" s="57" t="s">
        <v>883</v>
      </c>
    </row>
    <row r="261" spans="1:3">
      <c r="A261" s="57" t="s">
        <v>884</v>
      </c>
      <c r="B261" s="57" t="s">
        <v>2197</v>
      </c>
      <c r="C261" s="57" t="s">
        <v>884</v>
      </c>
    </row>
    <row r="262" spans="1:3">
      <c r="A262" s="57" t="s">
        <v>16295</v>
      </c>
      <c r="B262" s="57" t="s">
        <v>2197</v>
      </c>
      <c r="C262" s="57" t="s">
        <v>16295</v>
      </c>
    </row>
    <row r="263" spans="1:3">
      <c r="A263" s="57" t="s">
        <v>16296</v>
      </c>
      <c r="B263" s="57" t="s">
        <v>15753</v>
      </c>
      <c r="C263" s="57" t="s">
        <v>16296</v>
      </c>
    </row>
    <row r="264" spans="1:3">
      <c r="A264" s="57" t="s">
        <v>886</v>
      </c>
      <c r="B264" s="57" t="s">
        <v>885</v>
      </c>
      <c r="C264" s="57" t="s">
        <v>886</v>
      </c>
    </row>
    <row r="265" spans="1:3">
      <c r="A265" s="57" t="s">
        <v>10610</v>
      </c>
      <c r="B265" s="57" t="s">
        <v>10611</v>
      </c>
      <c r="C265" s="57" t="s">
        <v>10610</v>
      </c>
    </row>
    <row r="266" spans="1:3">
      <c r="A266" s="57" t="s">
        <v>2565</v>
      </c>
      <c r="B266" s="57" t="s">
        <v>9038</v>
      </c>
      <c r="C266" s="57" t="s">
        <v>2565</v>
      </c>
    </row>
    <row r="267" spans="1:3">
      <c r="A267" s="57" t="s">
        <v>10612</v>
      </c>
      <c r="B267" s="57" t="s">
        <v>10613</v>
      </c>
      <c r="C267" s="57" t="s">
        <v>10612</v>
      </c>
    </row>
    <row r="268" spans="1:3">
      <c r="A268" s="57" t="s">
        <v>74288</v>
      </c>
      <c r="B268" s="57" t="s">
        <v>74289</v>
      </c>
      <c r="C268" s="57" t="s">
        <v>74288</v>
      </c>
    </row>
    <row r="269" spans="1:3">
      <c r="A269" s="57" t="s">
        <v>2397</v>
      </c>
      <c r="B269" s="57" t="s">
        <v>2398</v>
      </c>
      <c r="C269" s="57" t="s">
        <v>2397</v>
      </c>
    </row>
    <row r="270" spans="1:3">
      <c r="A270" s="57" t="s">
        <v>2577</v>
      </c>
      <c r="B270" s="57" t="s">
        <v>2631</v>
      </c>
      <c r="C270" s="57" t="s">
        <v>2577</v>
      </c>
    </row>
    <row r="271" spans="1:3">
      <c r="A271" s="57" t="s">
        <v>10614</v>
      </c>
      <c r="B271" s="57" t="s">
        <v>10615</v>
      </c>
      <c r="C271" s="57" t="s">
        <v>10614</v>
      </c>
    </row>
    <row r="272" spans="1:3">
      <c r="A272" s="57" t="s">
        <v>16298</v>
      </c>
      <c r="B272" s="57" t="s">
        <v>16299</v>
      </c>
      <c r="C272" s="57" t="s">
        <v>16298</v>
      </c>
    </row>
    <row r="273" spans="1:3">
      <c r="A273" s="57" t="s">
        <v>8994</v>
      </c>
      <c r="B273" s="57" t="s">
        <v>9039</v>
      </c>
      <c r="C273" s="57" t="s">
        <v>8994</v>
      </c>
    </row>
    <row r="274" spans="1:3">
      <c r="A274" s="57" t="s">
        <v>2393</v>
      </c>
      <c r="B274" s="57" t="s">
        <v>2394</v>
      </c>
      <c r="C274" s="57" t="s">
        <v>2393</v>
      </c>
    </row>
    <row r="275" spans="1:3">
      <c r="A275" s="57" t="s">
        <v>2242</v>
      </c>
      <c r="B275" s="57" t="s">
        <v>8291</v>
      </c>
      <c r="C275" s="57" t="s">
        <v>2242</v>
      </c>
    </row>
    <row r="276" spans="1:3">
      <c r="A276" s="57" t="s">
        <v>2482</v>
      </c>
      <c r="B276" s="57" t="s">
        <v>2483</v>
      </c>
      <c r="C276" s="57" t="s">
        <v>2482</v>
      </c>
    </row>
    <row r="277" spans="1:3">
      <c r="A277" s="57" t="s">
        <v>2588</v>
      </c>
      <c r="B277" s="57" t="s">
        <v>2641</v>
      </c>
      <c r="C277" s="57" t="s">
        <v>2588</v>
      </c>
    </row>
    <row r="278" spans="1:3">
      <c r="A278" s="57" t="s">
        <v>889</v>
      </c>
      <c r="B278" s="57" t="s">
        <v>888</v>
      </c>
      <c r="C278" s="57" t="s">
        <v>889</v>
      </c>
    </row>
    <row r="279" spans="1:3">
      <c r="A279" s="57" t="s">
        <v>2284</v>
      </c>
      <c r="B279" s="57" t="s">
        <v>2285</v>
      </c>
      <c r="C279" s="57" t="s">
        <v>2284</v>
      </c>
    </row>
    <row r="280" spans="1:3">
      <c r="A280" s="57" t="s">
        <v>9041</v>
      </c>
      <c r="B280" s="57" t="s">
        <v>9040</v>
      </c>
      <c r="C280" s="57" t="s">
        <v>9041</v>
      </c>
    </row>
    <row r="281" spans="1:3">
      <c r="A281" s="57" t="s">
        <v>2257</v>
      </c>
      <c r="B281" s="57" t="s">
        <v>2258</v>
      </c>
      <c r="C281" s="57" t="s">
        <v>2257</v>
      </c>
    </row>
    <row r="282" spans="1:3">
      <c r="A282" s="57" t="s">
        <v>77094</v>
      </c>
      <c r="B282" s="57" t="s">
        <v>77095</v>
      </c>
      <c r="C282" s="57" t="s">
        <v>77094</v>
      </c>
    </row>
    <row r="283" spans="1:3">
      <c r="A283" s="57" t="s">
        <v>2514</v>
      </c>
      <c r="B283" s="57" t="s">
        <v>2515</v>
      </c>
      <c r="C283" s="57" t="s">
        <v>2514</v>
      </c>
    </row>
    <row r="284" spans="1:3">
      <c r="A284" s="57" t="s">
        <v>891</v>
      </c>
      <c r="B284" s="57" t="s">
        <v>890</v>
      </c>
      <c r="C284" s="57" t="s">
        <v>891</v>
      </c>
    </row>
    <row r="285" spans="1:3">
      <c r="A285" s="57" t="s">
        <v>2591</v>
      </c>
      <c r="B285" s="57" t="s">
        <v>2644</v>
      </c>
      <c r="C285" s="57" t="s">
        <v>2591</v>
      </c>
    </row>
    <row r="286" spans="1:3">
      <c r="A286" s="57" t="s">
        <v>893</v>
      </c>
      <c r="B286" s="57" t="s">
        <v>892</v>
      </c>
      <c r="C286" s="57" t="s">
        <v>893</v>
      </c>
    </row>
    <row r="287" spans="1:3">
      <c r="A287" s="57" t="s">
        <v>2323</v>
      </c>
      <c r="B287" s="57" t="s">
        <v>2324</v>
      </c>
      <c r="C287" s="57" t="s">
        <v>2323</v>
      </c>
    </row>
    <row r="288" spans="1:3">
      <c r="A288" s="57" t="s">
        <v>16300</v>
      </c>
      <c r="B288" s="57" t="s">
        <v>15936</v>
      </c>
      <c r="C288" s="57" t="s">
        <v>16300</v>
      </c>
    </row>
    <row r="289" spans="1:3">
      <c r="A289" s="57" t="s">
        <v>2411</v>
      </c>
      <c r="B289" s="57" t="s">
        <v>2412</v>
      </c>
      <c r="C289" s="57" t="s">
        <v>2411</v>
      </c>
    </row>
    <row r="290" spans="1:3">
      <c r="A290" s="57" t="s">
        <v>2466</v>
      </c>
      <c r="B290" s="57" t="s">
        <v>2467</v>
      </c>
      <c r="C290" s="57" t="s">
        <v>2466</v>
      </c>
    </row>
    <row r="291" spans="1:3">
      <c r="A291" s="57" t="s">
        <v>10616</v>
      </c>
      <c r="B291" s="57" t="s">
        <v>10617</v>
      </c>
      <c r="C291" s="57" t="s">
        <v>10616</v>
      </c>
    </row>
    <row r="292" spans="1:3">
      <c r="A292" s="57" t="s">
        <v>1054</v>
      </c>
      <c r="B292" s="57" t="s">
        <v>8191</v>
      </c>
      <c r="C292" s="57" t="s">
        <v>1054</v>
      </c>
    </row>
    <row r="293" spans="1:3">
      <c r="A293" s="57" t="s">
        <v>10618</v>
      </c>
      <c r="B293" s="57" t="s">
        <v>10619</v>
      </c>
      <c r="C293" s="57" t="s">
        <v>10618</v>
      </c>
    </row>
    <row r="294" spans="1:3">
      <c r="A294" s="57" t="s">
        <v>2459</v>
      </c>
      <c r="B294" s="57" t="s">
        <v>2460</v>
      </c>
      <c r="C294" s="57" t="s">
        <v>2459</v>
      </c>
    </row>
    <row r="295" spans="1:3">
      <c r="A295" s="57" t="s">
        <v>896</v>
      </c>
      <c r="B295" s="57" t="s">
        <v>895</v>
      </c>
      <c r="C295" s="57" t="s">
        <v>896</v>
      </c>
    </row>
    <row r="296" spans="1:3">
      <c r="A296" s="57" t="s">
        <v>1139</v>
      </c>
      <c r="B296" s="57" t="s">
        <v>2364</v>
      </c>
      <c r="C296" s="57" t="s">
        <v>1139</v>
      </c>
    </row>
    <row r="297" spans="1:3">
      <c r="A297" s="57" t="s">
        <v>8979</v>
      </c>
      <c r="B297" s="57" t="s">
        <v>8981</v>
      </c>
      <c r="C297" s="57" t="s">
        <v>8979</v>
      </c>
    </row>
    <row r="298" spans="1:3">
      <c r="A298" s="57" t="s">
        <v>16301</v>
      </c>
      <c r="B298" s="57" t="s">
        <v>16302</v>
      </c>
      <c r="C298" s="57" t="s">
        <v>16301</v>
      </c>
    </row>
    <row r="299" spans="1:3">
      <c r="A299" s="57" t="s">
        <v>897</v>
      </c>
      <c r="B299" s="57" t="s">
        <v>2369</v>
      </c>
      <c r="C299" s="57" t="s">
        <v>897</v>
      </c>
    </row>
    <row r="300" spans="1:3">
      <c r="A300" s="57" t="s">
        <v>16303</v>
      </c>
      <c r="B300" s="57" t="s">
        <v>16304</v>
      </c>
      <c r="C300" s="57" t="s">
        <v>16303</v>
      </c>
    </row>
    <row r="301" spans="1:3">
      <c r="A301" s="57" t="s">
        <v>10620</v>
      </c>
      <c r="B301" s="57" t="s">
        <v>10621</v>
      </c>
      <c r="C301" s="57" t="s">
        <v>10620</v>
      </c>
    </row>
    <row r="302" spans="1:3">
      <c r="A302" s="57" t="s">
        <v>16305</v>
      </c>
      <c r="B302" s="57" t="s">
        <v>15940</v>
      </c>
      <c r="C302" s="57" t="s">
        <v>16305</v>
      </c>
    </row>
    <row r="303" spans="1:3">
      <c r="A303" s="57" t="s">
        <v>899</v>
      </c>
      <c r="B303" s="57" t="s">
        <v>898</v>
      </c>
      <c r="C303" s="57" t="s">
        <v>899</v>
      </c>
    </row>
    <row r="304" spans="1:3">
      <c r="A304" s="57" t="s">
        <v>901</v>
      </c>
      <c r="B304" s="57" t="s">
        <v>900</v>
      </c>
      <c r="C304" s="57" t="s">
        <v>901</v>
      </c>
    </row>
    <row r="305" spans="1:3">
      <c r="A305" s="57" t="s">
        <v>903</v>
      </c>
      <c r="B305" s="57" t="s">
        <v>902</v>
      </c>
      <c r="C305" s="57" t="s">
        <v>903</v>
      </c>
    </row>
    <row r="306" spans="1:3">
      <c r="A306" s="57" t="s">
        <v>10622</v>
      </c>
      <c r="B306" s="57" t="s">
        <v>10623</v>
      </c>
      <c r="C306" s="57" t="s">
        <v>10622</v>
      </c>
    </row>
    <row r="307" spans="1:3">
      <c r="A307" s="57" t="s">
        <v>10624</v>
      </c>
      <c r="B307" s="57" t="s">
        <v>10625</v>
      </c>
      <c r="C307" s="57" t="s">
        <v>10624</v>
      </c>
    </row>
    <row r="308" spans="1:3">
      <c r="A308" s="57" t="s">
        <v>16306</v>
      </c>
      <c r="B308" s="57" t="s">
        <v>16307</v>
      </c>
      <c r="C308" s="57" t="s">
        <v>16306</v>
      </c>
    </row>
    <row r="309" spans="1:3">
      <c r="A309" s="57" t="s">
        <v>8211</v>
      </c>
      <c r="B309" s="57" t="s">
        <v>8212</v>
      </c>
      <c r="C309" s="57" t="s">
        <v>8211</v>
      </c>
    </row>
    <row r="310" spans="1:3">
      <c r="A310" s="57" t="s">
        <v>16308</v>
      </c>
      <c r="B310" s="57" t="s">
        <v>16309</v>
      </c>
      <c r="C310" s="57" t="s">
        <v>16308</v>
      </c>
    </row>
    <row r="311" spans="1:3">
      <c r="A311" s="57" t="s">
        <v>905</v>
      </c>
      <c r="B311" s="57" t="s">
        <v>904</v>
      </c>
      <c r="C311" s="57" t="s">
        <v>905</v>
      </c>
    </row>
    <row r="312" spans="1:3">
      <c r="A312" s="57" t="s">
        <v>2484</v>
      </c>
      <c r="B312" s="57" t="s">
        <v>2485</v>
      </c>
      <c r="C312" s="57" t="s">
        <v>2484</v>
      </c>
    </row>
    <row r="313" spans="1:3">
      <c r="A313" s="57" t="s">
        <v>16310</v>
      </c>
      <c r="B313" s="57" t="s">
        <v>16311</v>
      </c>
      <c r="C313" s="57" t="s">
        <v>16310</v>
      </c>
    </row>
    <row r="314" spans="1:3">
      <c r="A314" s="57" t="s">
        <v>907</v>
      </c>
      <c r="B314" s="57" t="s">
        <v>906</v>
      </c>
      <c r="C314" s="57" t="s">
        <v>907</v>
      </c>
    </row>
    <row r="315" spans="1:3">
      <c r="A315" s="57" t="s">
        <v>10626</v>
      </c>
      <c r="B315" s="57" t="s">
        <v>10627</v>
      </c>
      <c r="C315" s="57" t="s">
        <v>10626</v>
      </c>
    </row>
    <row r="316" spans="1:3">
      <c r="A316" s="57" t="s">
        <v>16312</v>
      </c>
      <c r="B316" s="57" t="s">
        <v>16313</v>
      </c>
      <c r="C316" s="57" t="s">
        <v>16312</v>
      </c>
    </row>
    <row r="317" spans="1:3">
      <c r="A317" s="57" t="s">
        <v>2422</v>
      </c>
      <c r="B317" s="57" t="s">
        <v>16314</v>
      </c>
      <c r="C317" s="57" t="s">
        <v>2422</v>
      </c>
    </row>
    <row r="318" spans="1:3">
      <c r="A318" s="57" t="s">
        <v>10628</v>
      </c>
      <c r="B318" s="57" t="s">
        <v>10629</v>
      </c>
      <c r="C318" s="57" t="s">
        <v>10628</v>
      </c>
    </row>
    <row r="319" spans="1:3">
      <c r="A319" s="57" t="s">
        <v>16315</v>
      </c>
      <c r="B319" s="57" t="s">
        <v>15899</v>
      </c>
      <c r="C319" s="57" t="s">
        <v>16315</v>
      </c>
    </row>
    <row r="320" spans="1:3">
      <c r="A320" s="57" t="s">
        <v>2596</v>
      </c>
      <c r="B320" s="57" t="s">
        <v>2648</v>
      </c>
      <c r="C320" s="57" t="s">
        <v>2596</v>
      </c>
    </row>
    <row r="321" spans="1:3">
      <c r="A321" s="57" t="s">
        <v>16316</v>
      </c>
      <c r="B321" s="57" t="s">
        <v>16317</v>
      </c>
      <c r="C321" s="57" t="s">
        <v>16316</v>
      </c>
    </row>
    <row r="322" spans="1:3">
      <c r="A322" s="57" t="s">
        <v>908</v>
      </c>
      <c r="B322" s="57" t="s">
        <v>2189</v>
      </c>
      <c r="C322" s="57" t="s">
        <v>908</v>
      </c>
    </row>
    <row r="323" spans="1:3">
      <c r="A323" s="57" t="s">
        <v>910</v>
      </c>
      <c r="B323" s="57" t="s">
        <v>909</v>
      </c>
      <c r="C323" s="57" t="s">
        <v>910</v>
      </c>
    </row>
    <row r="324" spans="1:3">
      <c r="A324" s="57" t="s">
        <v>2512</v>
      </c>
      <c r="B324" s="57" t="s">
        <v>2513</v>
      </c>
      <c r="C324" s="57" t="s">
        <v>2512</v>
      </c>
    </row>
    <row r="325" spans="1:3">
      <c r="A325" s="57" t="s">
        <v>911</v>
      </c>
      <c r="B325" s="57" t="s">
        <v>2434</v>
      </c>
      <c r="C325" s="57" t="s">
        <v>911</v>
      </c>
    </row>
    <row r="326" spans="1:3">
      <c r="A326" s="57" t="s">
        <v>9573</v>
      </c>
      <c r="B326" s="57" t="s">
        <v>9572</v>
      </c>
      <c r="C326" s="57" t="s">
        <v>9573</v>
      </c>
    </row>
    <row r="327" spans="1:3">
      <c r="A327" s="57" t="s">
        <v>894</v>
      </c>
      <c r="B327" s="57" t="s">
        <v>2353</v>
      </c>
      <c r="C327" s="57" t="s">
        <v>894</v>
      </c>
    </row>
    <row r="328" spans="1:3">
      <c r="A328" s="57" t="s">
        <v>912</v>
      </c>
      <c r="B328" s="57" t="s">
        <v>2653</v>
      </c>
      <c r="C328" s="57" t="s">
        <v>912</v>
      </c>
    </row>
    <row r="329" spans="1:3">
      <c r="A329" s="57" t="s">
        <v>914</v>
      </c>
      <c r="B329" s="57" t="s">
        <v>913</v>
      </c>
      <c r="C329" s="57" t="s">
        <v>914</v>
      </c>
    </row>
    <row r="330" spans="1:3">
      <c r="A330" s="57" t="s">
        <v>10630</v>
      </c>
      <c r="B330" s="57" t="s">
        <v>10631</v>
      </c>
      <c r="C330" s="57" t="s">
        <v>10630</v>
      </c>
    </row>
    <row r="331" spans="1:3">
      <c r="A331" s="57" t="s">
        <v>2567</v>
      </c>
      <c r="B331" s="57" t="s">
        <v>2621</v>
      </c>
      <c r="C331" s="57" t="s">
        <v>2567</v>
      </c>
    </row>
    <row r="332" spans="1:3">
      <c r="A332" s="57" t="s">
        <v>2496</v>
      </c>
      <c r="B332" s="57" t="s">
        <v>2497</v>
      </c>
      <c r="C332" s="57" t="s">
        <v>2496</v>
      </c>
    </row>
    <row r="333" spans="1:3">
      <c r="A333" s="57" t="s">
        <v>2426</v>
      </c>
      <c r="B333" s="57" t="s">
        <v>2427</v>
      </c>
      <c r="C333" s="57" t="s">
        <v>2426</v>
      </c>
    </row>
    <row r="334" spans="1:3">
      <c r="A334" s="57" t="s">
        <v>2310</v>
      </c>
      <c r="B334" s="57" t="s">
        <v>2311</v>
      </c>
      <c r="C334" s="57" t="s">
        <v>2310</v>
      </c>
    </row>
    <row r="335" spans="1:3">
      <c r="A335" s="57" t="s">
        <v>16318</v>
      </c>
      <c r="B335" s="57" t="s">
        <v>16319</v>
      </c>
      <c r="C335" s="57" t="s">
        <v>16318</v>
      </c>
    </row>
    <row r="336" spans="1:3">
      <c r="A336" s="57" t="s">
        <v>16320</v>
      </c>
      <c r="B336" s="57" t="s">
        <v>15924</v>
      </c>
      <c r="C336" s="57" t="s">
        <v>16320</v>
      </c>
    </row>
    <row r="337" spans="1:3">
      <c r="A337" s="57" t="s">
        <v>2224</v>
      </c>
      <c r="B337" s="57" t="s">
        <v>2225</v>
      </c>
      <c r="C337" s="57" t="s">
        <v>2224</v>
      </c>
    </row>
    <row r="338" spans="1:3">
      <c r="A338" s="57" t="s">
        <v>8207</v>
      </c>
      <c r="B338" s="57" t="s">
        <v>8208</v>
      </c>
      <c r="C338" s="57" t="s">
        <v>8207</v>
      </c>
    </row>
    <row r="339" spans="1:3">
      <c r="A339" s="57" t="s">
        <v>10632</v>
      </c>
      <c r="B339" s="57" t="s">
        <v>10633</v>
      </c>
      <c r="C339" s="57" t="s">
        <v>10632</v>
      </c>
    </row>
    <row r="340" spans="1:3">
      <c r="A340" s="57" t="s">
        <v>2430</v>
      </c>
      <c r="B340" s="57" t="s">
        <v>2431</v>
      </c>
      <c r="C340" s="57" t="s">
        <v>2430</v>
      </c>
    </row>
    <row r="341" spans="1:3">
      <c r="A341" s="57" t="s">
        <v>10634</v>
      </c>
      <c r="B341" s="57" t="s">
        <v>10635</v>
      </c>
      <c r="C341" s="57" t="s">
        <v>10634</v>
      </c>
    </row>
    <row r="342" spans="1:3">
      <c r="A342" s="57" t="s">
        <v>10636</v>
      </c>
      <c r="B342" s="57" t="s">
        <v>10637</v>
      </c>
      <c r="C342" s="57" t="s">
        <v>10636</v>
      </c>
    </row>
    <row r="343" spans="1:3">
      <c r="A343" s="57" t="s">
        <v>16321</v>
      </c>
      <c r="B343" s="57" t="s">
        <v>15851</v>
      </c>
      <c r="C343" s="57" t="s">
        <v>16321</v>
      </c>
    </row>
    <row r="344" spans="1:3">
      <c r="A344" s="57" t="s">
        <v>16322</v>
      </c>
      <c r="B344" s="57" t="s">
        <v>15828</v>
      </c>
      <c r="C344" s="57" t="s">
        <v>16322</v>
      </c>
    </row>
    <row r="345" spans="1:3">
      <c r="A345" s="57" t="s">
        <v>16323</v>
      </c>
      <c r="B345" s="57" t="s">
        <v>16324</v>
      </c>
      <c r="C345" s="57" t="s">
        <v>16323</v>
      </c>
    </row>
    <row r="346" spans="1:3">
      <c r="A346" s="57" t="s">
        <v>16325</v>
      </c>
      <c r="B346" s="57" t="s">
        <v>16326</v>
      </c>
      <c r="C346" s="57" t="s">
        <v>16325</v>
      </c>
    </row>
    <row r="347" spans="1:3">
      <c r="A347" s="57" t="s">
        <v>10638</v>
      </c>
      <c r="B347" s="57" t="s">
        <v>10639</v>
      </c>
      <c r="C347" s="57" t="s">
        <v>10638</v>
      </c>
    </row>
    <row r="348" spans="1:3">
      <c r="A348" s="57" t="s">
        <v>10640</v>
      </c>
      <c r="B348" s="57" t="s">
        <v>10641</v>
      </c>
      <c r="C348" s="57" t="s">
        <v>10640</v>
      </c>
    </row>
    <row r="349" spans="1:3">
      <c r="A349" s="57" t="s">
        <v>16327</v>
      </c>
      <c r="B349" s="57" t="s">
        <v>16328</v>
      </c>
      <c r="C349" s="57" t="s">
        <v>16327</v>
      </c>
    </row>
    <row r="350" spans="1:3">
      <c r="A350" s="57" t="s">
        <v>10642</v>
      </c>
      <c r="B350" s="57" t="s">
        <v>10643</v>
      </c>
      <c r="C350" s="57" t="s">
        <v>10642</v>
      </c>
    </row>
    <row r="351" spans="1:3">
      <c r="A351" s="57" t="s">
        <v>16329</v>
      </c>
      <c r="B351" s="57" t="s">
        <v>16330</v>
      </c>
      <c r="C351" s="57" t="s">
        <v>16329</v>
      </c>
    </row>
    <row r="352" spans="1:3">
      <c r="A352" s="57" t="s">
        <v>16331</v>
      </c>
      <c r="B352" s="57" t="s">
        <v>16332</v>
      </c>
      <c r="C352" s="57" t="s">
        <v>16331</v>
      </c>
    </row>
    <row r="353" spans="1:3">
      <c r="A353" s="57" t="s">
        <v>16333</v>
      </c>
      <c r="B353" s="57" t="s">
        <v>16334</v>
      </c>
      <c r="C353" s="57" t="s">
        <v>16333</v>
      </c>
    </row>
    <row r="354" spans="1:3">
      <c r="A354" s="57" t="s">
        <v>10644</v>
      </c>
      <c r="B354" s="57" t="s">
        <v>10645</v>
      </c>
      <c r="C354" s="57" t="s">
        <v>10644</v>
      </c>
    </row>
    <row r="355" spans="1:3">
      <c r="A355" s="57" t="s">
        <v>10646</v>
      </c>
      <c r="B355" s="57" t="s">
        <v>10647</v>
      </c>
      <c r="C355" s="57" t="s">
        <v>10646</v>
      </c>
    </row>
    <row r="356" spans="1:3">
      <c r="A356" s="57" t="s">
        <v>10648</v>
      </c>
      <c r="B356" s="57" t="s">
        <v>10649</v>
      </c>
      <c r="C356" s="57" t="s">
        <v>10648</v>
      </c>
    </row>
    <row r="357" spans="1:3">
      <c r="A357" s="57" t="s">
        <v>915</v>
      </c>
      <c r="B357" s="57" t="s">
        <v>2651</v>
      </c>
      <c r="C357" s="57" t="s">
        <v>915</v>
      </c>
    </row>
    <row r="358" spans="1:3">
      <c r="A358" s="57" t="s">
        <v>2251</v>
      </c>
      <c r="B358" s="57" t="s">
        <v>2252</v>
      </c>
      <c r="C358" s="57" t="s">
        <v>2251</v>
      </c>
    </row>
    <row r="359" spans="1:3">
      <c r="A359" s="57" t="s">
        <v>16335</v>
      </c>
      <c r="B359" s="57" t="s">
        <v>16336</v>
      </c>
      <c r="C359" s="57" t="s">
        <v>16335</v>
      </c>
    </row>
    <row r="360" spans="1:3">
      <c r="A360" s="57" t="s">
        <v>18365</v>
      </c>
      <c r="B360" s="57" t="s">
        <v>18366</v>
      </c>
      <c r="C360" s="57" t="s">
        <v>18365</v>
      </c>
    </row>
    <row r="361" spans="1:3">
      <c r="A361" s="57" t="s">
        <v>2236</v>
      </c>
      <c r="B361" s="57" t="s">
        <v>2237</v>
      </c>
      <c r="C361" s="57" t="s">
        <v>2236</v>
      </c>
    </row>
    <row r="362" spans="1:3">
      <c r="A362" s="57" t="s">
        <v>10650</v>
      </c>
      <c r="B362" s="57" t="s">
        <v>10651</v>
      </c>
      <c r="C362" s="57" t="s">
        <v>10650</v>
      </c>
    </row>
    <row r="363" spans="1:3">
      <c r="A363" s="57" t="s">
        <v>2403</v>
      </c>
      <c r="B363" s="57" t="s">
        <v>2404</v>
      </c>
      <c r="C363" s="57" t="s">
        <v>2403</v>
      </c>
    </row>
    <row r="364" spans="1:3">
      <c r="A364" s="57" t="s">
        <v>74290</v>
      </c>
      <c r="B364" s="57" t="s">
        <v>74291</v>
      </c>
      <c r="C364" s="57" t="s">
        <v>74290</v>
      </c>
    </row>
    <row r="365" spans="1:3">
      <c r="A365" s="57" t="s">
        <v>10652</v>
      </c>
      <c r="B365" s="57" t="s">
        <v>10653</v>
      </c>
      <c r="C365" s="57" t="s">
        <v>10652</v>
      </c>
    </row>
    <row r="366" spans="1:3">
      <c r="A366" s="57" t="s">
        <v>10654</v>
      </c>
      <c r="B366" s="57" t="s">
        <v>10655</v>
      </c>
      <c r="C366" s="57" t="s">
        <v>10654</v>
      </c>
    </row>
    <row r="367" spans="1:3">
      <c r="A367" s="57" t="s">
        <v>10656</v>
      </c>
      <c r="B367" s="57" t="s">
        <v>10657</v>
      </c>
      <c r="C367" s="57" t="s">
        <v>10656</v>
      </c>
    </row>
    <row r="368" spans="1:3">
      <c r="A368" s="57" t="s">
        <v>10658</v>
      </c>
      <c r="B368" s="57" t="s">
        <v>10659</v>
      </c>
      <c r="C368" s="57" t="s">
        <v>10658</v>
      </c>
    </row>
    <row r="369" spans="1:3">
      <c r="A369" s="57" t="s">
        <v>16337</v>
      </c>
      <c r="B369" s="57" t="s">
        <v>16338</v>
      </c>
      <c r="C369" s="57" t="s">
        <v>16337</v>
      </c>
    </row>
    <row r="370" spans="1:3">
      <c r="A370" s="57" t="s">
        <v>16339</v>
      </c>
      <c r="B370" s="57" t="s">
        <v>16340</v>
      </c>
      <c r="C370" s="57" t="s">
        <v>16339</v>
      </c>
    </row>
    <row r="371" spans="1:3">
      <c r="A371" s="57" t="s">
        <v>2245</v>
      </c>
      <c r="B371" s="57" t="s">
        <v>2246</v>
      </c>
      <c r="C371" s="57" t="s">
        <v>2245</v>
      </c>
    </row>
    <row r="372" spans="1:3">
      <c r="A372" s="57" t="s">
        <v>10660</v>
      </c>
      <c r="B372" s="57" t="s">
        <v>10661</v>
      </c>
      <c r="C372" s="57" t="s">
        <v>10660</v>
      </c>
    </row>
    <row r="373" spans="1:3">
      <c r="A373" s="57" t="s">
        <v>918</v>
      </c>
      <c r="B373" s="57" t="s">
        <v>917</v>
      </c>
      <c r="C373" s="57" t="s">
        <v>918</v>
      </c>
    </row>
    <row r="374" spans="1:3">
      <c r="A374" s="57" t="s">
        <v>10662</v>
      </c>
      <c r="B374" s="57" t="s">
        <v>10663</v>
      </c>
      <c r="C374" s="57" t="s">
        <v>10662</v>
      </c>
    </row>
    <row r="375" spans="1:3">
      <c r="A375" s="57" t="s">
        <v>10664</v>
      </c>
      <c r="B375" s="57" t="s">
        <v>10665</v>
      </c>
      <c r="C375" s="57" t="s">
        <v>10664</v>
      </c>
    </row>
    <row r="376" spans="1:3">
      <c r="A376" s="57" t="s">
        <v>10666</v>
      </c>
      <c r="B376" s="57" t="s">
        <v>10667</v>
      </c>
      <c r="C376" s="57" t="s">
        <v>10666</v>
      </c>
    </row>
    <row r="377" spans="1:3">
      <c r="A377" s="57" t="s">
        <v>2301</v>
      </c>
      <c r="B377" s="57" t="s">
        <v>2302</v>
      </c>
      <c r="C377" s="57" t="s">
        <v>2301</v>
      </c>
    </row>
    <row r="378" spans="1:3">
      <c r="A378" s="57" t="s">
        <v>2334</v>
      </c>
      <c r="B378" s="57" t="s">
        <v>10668</v>
      </c>
      <c r="C378" s="57" t="s">
        <v>2334</v>
      </c>
    </row>
    <row r="379" spans="1:3">
      <c r="A379" s="57" t="s">
        <v>18367</v>
      </c>
      <c r="B379" s="57" t="s">
        <v>18368</v>
      </c>
      <c r="C379" s="57" t="s">
        <v>18367</v>
      </c>
    </row>
    <row r="380" spans="1:3">
      <c r="A380" s="57" t="s">
        <v>10669</v>
      </c>
      <c r="B380" s="57" t="s">
        <v>10670</v>
      </c>
      <c r="C380" s="57" t="s">
        <v>10669</v>
      </c>
    </row>
    <row r="381" spans="1:3">
      <c r="A381" s="57" t="s">
        <v>10671</v>
      </c>
      <c r="B381" s="57" t="s">
        <v>10672</v>
      </c>
      <c r="C381" s="57" t="s">
        <v>10671</v>
      </c>
    </row>
    <row r="382" spans="1:3">
      <c r="A382" s="57" t="s">
        <v>10673</v>
      </c>
      <c r="B382" s="57" t="s">
        <v>10674</v>
      </c>
      <c r="C382" s="57" t="s">
        <v>10673</v>
      </c>
    </row>
    <row r="383" spans="1:3">
      <c r="A383" s="57" t="s">
        <v>10675</v>
      </c>
      <c r="B383" s="57" t="s">
        <v>10676</v>
      </c>
      <c r="C383" s="57" t="s">
        <v>10675</v>
      </c>
    </row>
    <row r="384" spans="1:3">
      <c r="A384" s="57" t="s">
        <v>10677</v>
      </c>
      <c r="B384" s="57" t="s">
        <v>10678</v>
      </c>
      <c r="C384" s="57" t="s">
        <v>10677</v>
      </c>
    </row>
    <row r="385" spans="1:3">
      <c r="A385" s="57" t="s">
        <v>10679</v>
      </c>
      <c r="B385" s="57" t="s">
        <v>10680</v>
      </c>
      <c r="C385" s="57" t="s">
        <v>10679</v>
      </c>
    </row>
    <row r="386" spans="1:3">
      <c r="A386" s="57" t="s">
        <v>2446</v>
      </c>
      <c r="B386" s="57" t="s">
        <v>2447</v>
      </c>
      <c r="C386" s="57" t="s">
        <v>2446</v>
      </c>
    </row>
    <row r="387" spans="1:3">
      <c r="A387" s="57" t="s">
        <v>10681</v>
      </c>
      <c r="B387" s="57" t="s">
        <v>10682</v>
      </c>
      <c r="C387" s="57" t="s">
        <v>10681</v>
      </c>
    </row>
    <row r="388" spans="1:3">
      <c r="A388" s="57" t="s">
        <v>1004</v>
      </c>
      <c r="B388" s="57" t="s">
        <v>2654</v>
      </c>
      <c r="C388" s="57" t="s">
        <v>1004</v>
      </c>
    </row>
    <row r="389" spans="1:3">
      <c r="A389" s="57" t="s">
        <v>9576</v>
      </c>
      <c r="B389" s="57" t="s">
        <v>9575</v>
      </c>
      <c r="C389" s="57" t="s">
        <v>9576</v>
      </c>
    </row>
    <row r="390" spans="1:3">
      <c r="A390" s="57" t="s">
        <v>74292</v>
      </c>
      <c r="B390" s="57" t="s">
        <v>74293</v>
      </c>
      <c r="C390" s="57" t="s">
        <v>74292</v>
      </c>
    </row>
    <row r="391" spans="1:3">
      <c r="A391" s="57" t="s">
        <v>919</v>
      </c>
      <c r="B391" s="57" t="s">
        <v>920</v>
      </c>
      <c r="C391" s="57" t="s">
        <v>919</v>
      </c>
    </row>
    <row r="392" spans="1:3">
      <c r="A392" s="57" t="s">
        <v>2425</v>
      </c>
      <c r="B392" s="57" t="s">
        <v>920</v>
      </c>
      <c r="C392" s="57" t="s">
        <v>2425</v>
      </c>
    </row>
    <row r="393" spans="1:3">
      <c r="A393" s="57" t="s">
        <v>10683</v>
      </c>
      <c r="B393" s="57" t="s">
        <v>10684</v>
      </c>
      <c r="C393" s="57" t="s">
        <v>10683</v>
      </c>
    </row>
    <row r="394" spans="1:3">
      <c r="A394" s="57" t="s">
        <v>2339</v>
      </c>
      <c r="B394" s="57" t="s">
        <v>2340</v>
      </c>
      <c r="C394" s="57" t="s">
        <v>2339</v>
      </c>
    </row>
    <row r="395" spans="1:3">
      <c r="A395" s="57" t="s">
        <v>9578</v>
      </c>
      <c r="B395" s="57" t="s">
        <v>9577</v>
      </c>
      <c r="C395" s="57" t="s">
        <v>9578</v>
      </c>
    </row>
    <row r="396" spans="1:3">
      <c r="A396" s="57" t="s">
        <v>2494</v>
      </c>
      <c r="B396" s="57" t="s">
        <v>2495</v>
      </c>
      <c r="C396" s="57" t="s">
        <v>2494</v>
      </c>
    </row>
    <row r="397" spans="1:3">
      <c r="A397" s="57" t="s">
        <v>976</v>
      </c>
      <c r="B397" s="57" t="s">
        <v>2601</v>
      </c>
      <c r="C397" s="57" t="s">
        <v>976</v>
      </c>
    </row>
    <row r="398" spans="1:3">
      <c r="A398" s="57" t="s">
        <v>922</v>
      </c>
      <c r="B398" s="57" t="s">
        <v>921</v>
      </c>
      <c r="C398" s="57" t="s">
        <v>922</v>
      </c>
    </row>
    <row r="399" spans="1:3">
      <c r="A399" s="57" t="s">
        <v>10685</v>
      </c>
      <c r="B399" s="57" t="s">
        <v>15451</v>
      </c>
      <c r="C399" s="57" t="s">
        <v>10685</v>
      </c>
    </row>
    <row r="400" spans="1:3">
      <c r="A400" s="57" t="s">
        <v>924</v>
      </c>
      <c r="B400" s="57" t="s">
        <v>923</v>
      </c>
      <c r="C400" s="57" t="s">
        <v>924</v>
      </c>
    </row>
    <row r="401" spans="1:3">
      <c r="A401" s="57" t="s">
        <v>16341</v>
      </c>
      <c r="B401" s="57" t="s">
        <v>16342</v>
      </c>
      <c r="C401" s="57" t="s">
        <v>16341</v>
      </c>
    </row>
    <row r="402" spans="1:3">
      <c r="A402" s="57" t="s">
        <v>926</v>
      </c>
      <c r="B402" s="57" t="s">
        <v>925</v>
      </c>
      <c r="C402" s="57" t="s">
        <v>926</v>
      </c>
    </row>
    <row r="403" spans="1:3">
      <c r="A403" s="57" t="s">
        <v>10686</v>
      </c>
      <c r="B403" s="57" t="s">
        <v>10687</v>
      </c>
      <c r="C403" s="57" t="s">
        <v>10686</v>
      </c>
    </row>
    <row r="404" spans="1:3">
      <c r="A404" s="57" t="s">
        <v>2222</v>
      </c>
      <c r="B404" s="57" t="s">
        <v>2223</v>
      </c>
      <c r="C404" s="57" t="s">
        <v>2222</v>
      </c>
    </row>
    <row r="405" spans="1:3">
      <c r="A405" s="57" t="s">
        <v>16343</v>
      </c>
      <c r="B405" s="57" t="s">
        <v>15912</v>
      </c>
      <c r="C405" s="57" t="s">
        <v>16343</v>
      </c>
    </row>
    <row r="406" spans="1:3">
      <c r="A406" s="57" t="s">
        <v>10688</v>
      </c>
      <c r="B406" s="57" t="s">
        <v>10689</v>
      </c>
      <c r="C406" s="57" t="s">
        <v>10688</v>
      </c>
    </row>
    <row r="407" spans="1:3">
      <c r="A407" s="57" t="s">
        <v>929</v>
      </c>
      <c r="B407" s="57" t="s">
        <v>928</v>
      </c>
      <c r="C407" s="57" t="s">
        <v>929</v>
      </c>
    </row>
    <row r="408" spans="1:3">
      <c r="A408" s="57" t="s">
        <v>10690</v>
      </c>
      <c r="B408" s="57" t="s">
        <v>10691</v>
      </c>
      <c r="C408" s="57" t="s">
        <v>10690</v>
      </c>
    </row>
    <row r="409" spans="1:3">
      <c r="A409" s="57" t="s">
        <v>10692</v>
      </c>
      <c r="B409" s="57" t="s">
        <v>10693</v>
      </c>
      <c r="C409" s="57" t="s">
        <v>10692</v>
      </c>
    </row>
    <row r="410" spans="1:3">
      <c r="A410" s="57" t="s">
        <v>16344</v>
      </c>
      <c r="B410" s="57" t="s">
        <v>16345</v>
      </c>
      <c r="C410" s="57" t="s">
        <v>16344</v>
      </c>
    </row>
    <row r="411" spans="1:3">
      <c r="A411" s="57" t="s">
        <v>16346</v>
      </c>
      <c r="B411" s="57" t="s">
        <v>16347</v>
      </c>
      <c r="C411" s="57" t="s">
        <v>16346</v>
      </c>
    </row>
    <row r="412" spans="1:3">
      <c r="A412" s="57" t="s">
        <v>9574</v>
      </c>
      <c r="B412" s="57" t="s">
        <v>10694</v>
      </c>
      <c r="C412" s="57" t="s">
        <v>9574</v>
      </c>
    </row>
    <row r="413" spans="1:3">
      <c r="A413" s="57" t="s">
        <v>931</v>
      </c>
      <c r="B413" s="57" t="s">
        <v>930</v>
      </c>
      <c r="C413" s="57" t="s">
        <v>931</v>
      </c>
    </row>
    <row r="414" spans="1:3">
      <c r="A414" s="57" t="s">
        <v>16348</v>
      </c>
      <c r="B414" s="57" t="s">
        <v>16349</v>
      </c>
      <c r="C414" s="57" t="s">
        <v>16348</v>
      </c>
    </row>
    <row r="415" spans="1:3">
      <c r="A415" s="57" t="s">
        <v>16350</v>
      </c>
      <c r="B415" s="57" t="s">
        <v>16351</v>
      </c>
      <c r="C415" s="57" t="s">
        <v>16350</v>
      </c>
    </row>
    <row r="416" spans="1:3">
      <c r="A416" s="57" t="s">
        <v>932</v>
      </c>
      <c r="B416" s="57" t="s">
        <v>2437</v>
      </c>
      <c r="C416" s="57" t="s">
        <v>932</v>
      </c>
    </row>
    <row r="417" spans="1:3">
      <c r="A417" s="57" t="s">
        <v>16352</v>
      </c>
      <c r="B417" s="57" t="s">
        <v>15692</v>
      </c>
      <c r="C417" s="57" t="s">
        <v>16352</v>
      </c>
    </row>
    <row r="418" spans="1:3">
      <c r="A418" s="57" t="s">
        <v>10695</v>
      </c>
      <c r="B418" s="57" t="s">
        <v>10696</v>
      </c>
      <c r="C418" s="57" t="s">
        <v>10695</v>
      </c>
    </row>
    <row r="419" spans="1:3">
      <c r="A419" s="57" t="s">
        <v>2407</v>
      </c>
      <c r="B419" s="57" t="s">
        <v>2408</v>
      </c>
      <c r="C419" s="57" t="s">
        <v>2407</v>
      </c>
    </row>
    <row r="420" spans="1:3">
      <c r="A420" s="57" t="s">
        <v>10697</v>
      </c>
      <c r="B420" s="57" t="s">
        <v>10698</v>
      </c>
      <c r="C420" s="57" t="s">
        <v>10697</v>
      </c>
    </row>
    <row r="421" spans="1:3">
      <c r="A421" s="57" t="s">
        <v>16353</v>
      </c>
      <c r="B421" s="57" t="s">
        <v>16354</v>
      </c>
      <c r="C421" s="57" t="s">
        <v>16353</v>
      </c>
    </row>
    <row r="422" spans="1:3">
      <c r="A422" s="57" t="s">
        <v>16355</v>
      </c>
      <c r="B422" s="57" t="s">
        <v>16356</v>
      </c>
      <c r="C422" s="57" t="s">
        <v>16355</v>
      </c>
    </row>
    <row r="423" spans="1:3">
      <c r="A423" s="57" t="s">
        <v>16357</v>
      </c>
      <c r="B423" s="57" t="s">
        <v>16358</v>
      </c>
      <c r="C423" s="57" t="s">
        <v>16357</v>
      </c>
    </row>
    <row r="424" spans="1:3">
      <c r="A424" s="57" t="s">
        <v>16359</v>
      </c>
      <c r="B424" s="57" t="s">
        <v>16360</v>
      </c>
      <c r="C424" s="57" t="s">
        <v>16359</v>
      </c>
    </row>
    <row r="425" spans="1:3">
      <c r="A425" s="57" t="s">
        <v>18369</v>
      </c>
      <c r="B425" s="57" t="s">
        <v>18370</v>
      </c>
      <c r="C425" s="57" t="s">
        <v>18369</v>
      </c>
    </row>
    <row r="426" spans="1:3">
      <c r="A426" s="57" t="s">
        <v>10699</v>
      </c>
      <c r="B426" s="57" t="s">
        <v>10700</v>
      </c>
      <c r="C426" s="57" t="s">
        <v>10699</v>
      </c>
    </row>
    <row r="427" spans="1:3">
      <c r="A427" s="57" t="s">
        <v>934</v>
      </c>
      <c r="B427" s="57" t="s">
        <v>933</v>
      </c>
      <c r="C427" s="57" t="s">
        <v>934</v>
      </c>
    </row>
    <row r="428" spans="1:3">
      <c r="A428" s="57" t="s">
        <v>2458</v>
      </c>
      <c r="B428" s="57" t="s">
        <v>2611</v>
      </c>
      <c r="C428" s="57" t="s">
        <v>2458</v>
      </c>
    </row>
    <row r="429" spans="1:3">
      <c r="A429" s="57" t="s">
        <v>2452</v>
      </c>
      <c r="B429" s="57" t="s">
        <v>2453</v>
      </c>
      <c r="C429" s="57" t="s">
        <v>2452</v>
      </c>
    </row>
    <row r="430" spans="1:3">
      <c r="A430" s="57" t="s">
        <v>10701</v>
      </c>
      <c r="B430" s="57" t="s">
        <v>10702</v>
      </c>
      <c r="C430" s="57" t="s">
        <v>10701</v>
      </c>
    </row>
    <row r="431" spans="1:3">
      <c r="A431" s="57" t="s">
        <v>2592</v>
      </c>
      <c r="B431" s="57" t="s">
        <v>2645</v>
      </c>
      <c r="C431" s="57" t="s">
        <v>2592</v>
      </c>
    </row>
    <row r="432" spans="1:3">
      <c r="A432" s="57" t="s">
        <v>2585</v>
      </c>
      <c r="B432" s="57" t="s">
        <v>2638</v>
      </c>
      <c r="C432" s="57" t="s">
        <v>2585</v>
      </c>
    </row>
    <row r="433" spans="1:3">
      <c r="A433" s="57" t="s">
        <v>8989</v>
      </c>
      <c r="B433" s="57" t="s">
        <v>8991</v>
      </c>
      <c r="C433" s="57" t="s">
        <v>8989</v>
      </c>
    </row>
    <row r="434" spans="1:3">
      <c r="A434" s="57" t="s">
        <v>2337</v>
      </c>
      <c r="B434" s="57" t="s">
        <v>2338</v>
      </c>
      <c r="C434" s="57" t="s">
        <v>2337</v>
      </c>
    </row>
    <row r="435" spans="1:3">
      <c r="A435" s="57" t="s">
        <v>10703</v>
      </c>
      <c r="B435" s="57" t="s">
        <v>10704</v>
      </c>
      <c r="C435" s="57" t="s">
        <v>10703</v>
      </c>
    </row>
    <row r="436" spans="1:3">
      <c r="A436" s="57" t="s">
        <v>2387</v>
      </c>
      <c r="B436" s="57" t="s">
        <v>2388</v>
      </c>
      <c r="C436" s="57" t="s">
        <v>2387</v>
      </c>
    </row>
    <row r="437" spans="1:3">
      <c r="A437" s="57" t="s">
        <v>16361</v>
      </c>
      <c r="B437" s="57" t="s">
        <v>15928</v>
      </c>
      <c r="C437" s="57" t="s">
        <v>16361</v>
      </c>
    </row>
    <row r="438" spans="1:3">
      <c r="A438" s="57" t="s">
        <v>10705</v>
      </c>
      <c r="B438" s="57" t="s">
        <v>10706</v>
      </c>
      <c r="C438" s="57" t="s">
        <v>10705</v>
      </c>
    </row>
    <row r="439" spans="1:3">
      <c r="A439" s="57" t="s">
        <v>8215</v>
      </c>
      <c r="B439" s="57" t="s">
        <v>8216</v>
      </c>
      <c r="C439" s="57" t="s">
        <v>8215</v>
      </c>
    </row>
    <row r="440" spans="1:3">
      <c r="A440" s="57" t="s">
        <v>2275</v>
      </c>
      <c r="B440" s="57" t="s">
        <v>2276</v>
      </c>
      <c r="C440" s="57" t="s">
        <v>2275</v>
      </c>
    </row>
    <row r="441" spans="1:3">
      <c r="A441" s="57" t="s">
        <v>16362</v>
      </c>
      <c r="B441" s="57" t="s">
        <v>16363</v>
      </c>
      <c r="C441" s="57" t="s">
        <v>16362</v>
      </c>
    </row>
    <row r="442" spans="1:3">
      <c r="A442" s="57" t="s">
        <v>936</v>
      </c>
      <c r="B442" s="57" t="s">
        <v>935</v>
      </c>
      <c r="C442" s="57" t="s">
        <v>936</v>
      </c>
    </row>
    <row r="443" spans="1:3">
      <c r="A443" s="57" t="s">
        <v>938</v>
      </c>
      <c r="B443" s="57" t="s">
        <v>937</v>
      </c>
      <c r="C443" s="57" t="s">
        <v>938</v>
      </c>
    </row>
    <row r="444" spans="1:3">
      <c r="A444" s="57" t="s">
        <v>939</v>
      </c>
      <c r="B444" s="57" t="s">
        <v>2199</v>
      </c>
      <c r="C444" s="57" t="s">
        <v>939</v>
      </c>
    </row>
    <row r="445" spans="1:3">
      <c r="A445" s="57" t="s">
        <v>941</v>
      </c>
      <c r="B445" s="57" t="s">
        <v>940</v>
      </c>
      <c r="C445" s="57" t="s">
        <v>941</v>
      </c>
    </row>
    <row r="446" spans="1:3">
      <c r="A446" s="57" t="s">
        <v>2253</v>
      </c>
      <c r="B446" s="57" t="s">
        <v>2254</v>
      </c>
      <c r="C446" s="57" t="s">
        <v>2253</v>
      </c>
    </row>
    <row r="447" spans="1:3">
      <c r="A447" s="57" t="s">
        <v>16364</v>
      </c>
      <c r="B447" s="57" t="s">
        <v>16365</v>
      </c>
      <c r="C447" s="57" t="s">
        <v>16364</v>
      </c>
    </row>
    <row r="448" spans="1:3">
      <c r="A448" s="57" t="s">
        <v>2319</v>
      </c>
      <c r="B448" s="57" t="s">
        <v>2320</v>
      </c>
      <c r="C448" s="57" t="s">
        <v>2319</v>
      </c>
    </row>
    <row r="449" spans="1:3">
      <c r="A449" s="57" t="s">
        <v>944</v>
      </c>
      <c r="B449" s="57" t="s">
        <v>943</v>
      </c>
      <c r="C449" s="57" t="s">
        <v>944</v>
      </c>
    </row>
    <row r="450" spans="1:3">
      <c r="A450" s="57" t="s">
        <v>16366</v>
      </c>
      <c r="B450" s="57" t="s">
        <v>16367</v>
      </c>
      <c r="C450" s="57" t="s">
        <v>16366</v>
      </c>
    </row>
    <row r="451" spans="1:3">
      <c r="A451" s="57" t="s">
        <v>8814</v>
      </c>
      <c r="B451" s="57" t="s">
        <v>9042</v>
      </c>
      <c r="C451" s="57" t="s">
        <v>8814</v>
      </c>
    </row>
    <row r="452" spans="1:3">
      <c r="A452" s="57" t="s">
        <v>946</v>
      </c>
      <c r="B452" s="57" t="s">
        <v>945</v>
      </c>
      <c r="C452" s="57" t="s">
        <v>946</v>
      </c>
    </row>
    <row r="453" spans="1:3">
      <c r="A453" s="57" t="s">
        <v>2594</v>
      </c>
      <c r="B453" s="57" t="s">
        <v>10707</v>
      </c>
      <c r="C453" s="57" t="s">
        <v>2594</v>
      </c>
    </row>
    <row r="454" spans="1:3">
      <c r="A454" s="57" t="s">
        <v>2341</v>
      </c>
      <c r="B454" s="57" t="s">
        <v>2342</v>
      </c>
      <c r="C454" s="57" t="s">
        <v>2341</v>
      </c>
    </row>
    <row r="455" spans="1:3">
      <c r="A455" s="57" t="s">
        <v>947</v>
      </c>
      <c r="B455" s="57" t="s">
        <v>2205</v>
      </c>
      <c r="C455" s="57" t="s">
        <v>947</v>
      </c>
    </row>
    <row r="456" spans="1:3">
      <c r="A456" s="57" t="s">
        <v>2575</v>
      </c>
      <c r="B456" s="57" t="s">
        <v>2628</v>
      </c>
      <c r="C456" s="57" t="s">
        <v>2575</v>
      </c>
    </row>
    <row r="457" spans="1:3">
      <c r="A457" s="57" t="s">
        <v>10708</v>
      </c>
      <c r="B457" s="57" t="s">
        <v>10709</v>
      </c>
      <c r="C457" s="57" t="s">
        <v>10708</v>
      </c>
    </row>
    <row r="458" spans="1:3">
      <c r="A458" s="57" t="s">
        <v>76545</v>
      </c>
      <c r="B458" s="57" t="s">
        <v>76546</v>
      </c>
      <c r="C458" s="57" t="s">
        <v>76545</v>
      </c>
    </row>
    <row r="459" spans="1:3">
      <c r="A459" s="57" t="s">
        <v>10710</v>
      </c>
      <c r="B459" s="57" t="s">
        <v>10711</v>
      </c>
      <c r="C459" s="57" t="s">
        <v>10710</v>
      </c>
    </row>
    <row r="460" spans="1:3">
      <c r="A460" s="57" t="s">
        <v>16368</v>
      </c>
      <c r="B460" s="57" t="s">
        <v>16369</v>
      </c>
      <c r="C460" s="57" t="s">
        <v>16368</v>
      </c>
    </row>
    <row r="461" spans="1:3">
      <c r="A461" s="57" t="s">
        <v>9580</v>
      </c>
      <c r="B461" s="57" t="s">
        <v>9579</v>
      </c>
      <c r="C461" s="57" t="s">
        <v>9580</v>
      </c>
    </row>
    <row r="462" spans="1:3">
      <c r="A462" s="57" t="s">
        <v>951</v>
      </c>
      <c r="B462" s="57" t="s">
        <v>950</v>
      </c>
      <c r="C462" s="57" t="s">
        <v>951</v>
      </c>
    </row>
    <row r="463" spans="1:3">
      <c r="A463" s="57" t="s">
        <v>953</v>
      </c>
      <c r="B463" s="57" t="s">
        <v>2188</v>
      </c>
      <c r="C463" s="57" t="s">
        <v>953</v>
      </c>
    </row>
    <row r="464" spans="1:3">
      <c r="A464" s="57" t="s">
        <v>2595</v>
      </c>
      <c r="B464" s="57" t="s">
        <v>2647</v>
      </c>
      <c r="C464" s="57" t="s">
        <v>2595</v>
      </c>
    </row>
    <row r="465" spans="1:3">
      <c r="A465" s="57" t="s">
        <v>2571</v>
      </c>
      <c r="B465" s="57" t="s">
        <v>2624</v>
      </c>
      <c r="C465" s="57" t="s">
        <v>2571</v>
      </c>
    </row>
    <row r="466" spans="1:3">
      <c r="A466" s="57" t="s">
        <v>955</v>
      </c>
      <c r="B466" s="57" t="s">
        <v>954</v>
      </c>
      <c r="C466" s="57" t="s">
        <v>955</v>
      </c>
    </row>
    <row r="467" spans="1:3">
      <c r="A467" s="57" t="s">
        <v>956</v>
      </c>
      <c r="B467" s="57" t="s">
        <v>2354</v>
      </c>
      <c r="C467" s="57" t="s">
        <v>956</v>
      </c>
    </row>
    <row r="468" spans="1:3">
      <c r="A468" s="57" t="s">
        <v>2333</v>
      </c>
      <c r="B468" s="57" t="s">
        <v>74294</v>
      </c>
      <c r="C468" s="57" t="s">
        <v>2333</v>
      </c>
    </row>
    <row r="469" spans="1:3">
      <c r="A469" s="57" t="s">
        <v>10712</v>
      </c>
      <c r="B469" s="57" t="s">
        <v>10713</v>
      </c>
      <c r="C469" s="57" t="s">
        <v>10712</v>
      </c>
    </row>
    <row r="470" spans="1:3">
      <c r="A470" s="57" t="s">
        <v>77096</v>
      </c>
      <c r="B470" s="57" t="s">
        <v>77097</v>
      </c>
      <c r="C470" s="57" t="s">
        <v>77096</v>
      </c>
    </row>
    <row r="471" spans="1:3">
      <c r="A471" s="57" t="s">
        <v>10714</v>
      </c>
      <c r="B471" s="57" t="s">
        <v>10715</v>
      </c>
      <c r="C471" s="57" t="s">
        <v>10714</v>
      </c>
    </row>
    <row r="472" spans="1:3">
      <c r="A472" s="57" t="s">
        <v>959</v>
      </c>
      <c r="B472" s="57" t="s">
        <v>958</v>
      </c>
      <c r="C472" s="57" t="s">
        <v>959</v>
      </c>
    </row>
    <row r="473" spans="1:3">
      <c r="A473" s="57" t="s">
        <v>16370</v>
      </c>
      <c r="B473" s="57" t="s">
        <v>16371</v>
      </c>
      <c r="C473" s="57" t="s">
        <v>16370</v>
      </c>
    </row>
    <row r="474" spans="1:3">
      <c r="A474" s="57" t="s">
        <v>16372</v>
      </c>
      <c r="B474" s="57" t="s">
        <v>15839</v>
      </c>
      <c r="C474" s="57" t="s">
        <v>16372</v>
      </c>
    </row>
    <row r="475" spans="1:3">
      <c r="A475" s="57" t="s">
        <v>962</v>
      </c>
      <c r="B475" s="57" t="s">
        <v>961</v>
      </c>
      <c r="C475" s="57" t="s">
        <v>962</v>
      </c>
    </row>
    <row r="476" spans="1:3">
      <c r="A476" s="57" t="s">
        <v>2564</v>
      </c>
      <c r="B476" s="57" t="s">
        <v>2619</v>
      </c>
      <c r="C476" s="57" t="s">
        <v>2564</v>
      </c>
    </row>
    <row r="477" spans="1:3">
      <c r="A477" s="57" t="s">
        <v>965</v>
      </c>
      <c r="B477" s="57" t="s">
        <v>964</v>
      </c>
      <c r="C477" s="57" t="s">
        <v>965</v>
      </c>
    </row>
    <row r="478" spans="1:3">
      <c r="A478" s="57" t="s">
        <v>2346</v>
      </c>
      <c r="B478" s="57" t="s">
        <v>2347</v>
      </c>
      <c r="C478" s="57" t="s">
        <v>2346</v>
      </c>
    </row>
    <row r="479" spans="1:3">
      <c r="A479" s="57" t="s">
        <v>968</v>
      </c>
      <c r="B479" s="57" t="s">
        <v>967</v>
      </c>
      <c r="C479" s="57" t="s">
        <v>968</v>
      </c>
    </row>
    <row r="480" spans="1:3">
      <c r="A480" s="57" t="s">
        <v>970</v>
      </c>
      <c r="B480" s="57" t="s">
        <v>969</v>
      </c>
      <c r="C480" s="57" t="s">
        <v>970</v>
      </c>
    </row>
    <row r="481" spans="1:3">
      <c r="A481" s="57" t="s">
        <v>2562</v>
      </c>
      <c r="B481" s="57" t="s">
        <v>2617</v>
      </c>
      <c r="C481" s="57" t="s">
        <v>2562</v>
      </c>
    </row>
    <row r="482" spans="1:3">
      <c r="A482" s="57" t="s">
        <v>16373</v>
      </c>
      <c r="B482" s="57" t="s">
        <v>15561</v>
      </c>
      <c r="C482" s="57" t="s">
        <v>16373</v>
      </c>
    </row>
    <row r="483" spans="1:3">
      <c r="A483" s="57" t="s">
        <v>10716</v>
      </c>
      <c r="B483" s="57" t="s">
        <v>10717</v>
      </c>
      <c r="C483" s="57" t="s">
        <v>10716</v>
      </c>
    </row>
    <row r="484" spans="1:3">
      <c r="A484" s="57" t="s">
        <v>10718</v>
      </c>
      <c r="B484" s="57" t="s">
        <v>10719</v>
      </c>
      <c r="C484" s="57" t="s">
        <v>10718</v>
      </c>
    </row>
    <row r="485" spans="1:3">
      <c r="A485" s="57" t="s">
        <v>16374</v>
      </c>
      <c r="B485" s="57" t="s">
        <v>16375</v>
      </c>
      <c r="C485" s="57" t="s">
        <v>16374</v>
      </c>
    </row>
    <row r="486" spans="1:3">
      <c r="A486" s="57" t="s">
        <v>16376</v>
      </c>
      <c r="B486" s="57" t="s">
        <v>15509</v>
      </c>
      <c r="C486" s="57" t="s">
        <v>16376</v>
      </c>
    </row>
    <row r="487" spans="1:3">
      <c r="A487" s="57" t="s">
        <v>16377</v>
      </c>
      <c r="B487" s="57" t="s">
        <v>15932</v>
      </c>
      <c r="C487" s="57" t="s">
        <v>16377</v>
      </c>
    </row>
    <row r="488" spans="1:3">
      <c r="A488" s="57" t="s">
        <v>10720</v>
      </c>
      <c r="B488" s="57" t="s">
        <v>10721</v>
      </c>
      <c r="C488" s="57" t="s">
        <v>10720</v>
      </c>
    </row>
    <row r="489" spans="1:3">
      <c r="A489" s="57" t="s">
        <v>16379</v>
      </c>
      <c r="B489" s="57" t="s">
        <v>16380</v>
      </c>
      <c r="C489" s="57" t="s">
        <v>16379</v>
      </c>
    </row>
    <row r="490" spans="1:3">
      <c r="A490" s="57" t="s">
        <v>10722</v>
      </c>
      <c r="B490" s="57" t="s">
        <v>10723</v>
      </c>
      <c r="C490" s="57" t="s">
        <v>10722</v>
      </c>
    </row>
    <row r="491" spans="1:3">
      <c r="A491" s="57" t="s">
        <v>10724</v>
      </c>
      <c r="B491" s="57" t="s">
        <v>10725</v>
      </c>
      <c r="C491" s="57" t="s">
        <v>10724</v>
      </c>
    </row>
    <row r="492" spans="1:3">
      <c r="A492" s="57" t="s">
        <v>1141</v>
      </c>
      <c r="B492" s="57" t="s">
        <v>2655</v>
      </c>
      <c r="C492" s="57" t="s">
        <v>1141</v>
      </c>
    </row>
    <row r="493" spans="1:3">
      <c r="A493" s="57" t="s">
        <v>10726</v>
      </c>
      <c r="B493" s="57" t="s">
        <v>10727</v>
      </c>
      <c r="C493" s="57" t="s">
        <v>10726</v>
      </c>
    </row>
    <row r="494" spans="1:3">
      <c r="A494" s="57" t="s">
        <v>972</v>
      </c>
      <c r="B494" s="57" t="s">
        <v>971</v>
      </c>
      <c r="C494" s="57" t="s">
        <v>972</v>
      </c>
    </row>
    <row r="495" spans="1:3">
      <c r="A495" s="57" t="s">
        <v>16381</v>
      </c>
      <c r="B495" s="57" t="s">
        <v>15869</v>
      </c>
      <c r="C495" s="57" t="s">
        <v>16381</v>
      </c>
    </row>
    <row r="496" spans="1:3">
      <c r="A496" s="57" t="s">
        <v>16378</v>
      </c>
      <c r="B496" s="57" t="s">
        <v>77098</v>
      </c>
      <c r="C496" s="57" t="s">
        <v>16378</v>
      </c>
    </row>
    <row r="497" spans="1:3">
      <c r="A497" s="57" t="s">
        <v>975</v>
      </c>
      <c r="B497" s="57" t="s">
        <v>2518</v>
      </c>
      <c r="C497" s="57" t="s">
        <v>975</v>
      </c>
    </row>
    <row r="498" spans="1:3">
      <c r="A498" s="57" t="s">
        <v>974</v>
      </c>
      <c r="B498" s="57" t="s">
        <v>973</v>
      </c>
      <c r="C498" s="57" t="s">
        <v>974</v>
      </c>
    </row>
    <row r="499" spans="1:3">
      <c r="A499" s="57" t="s">
        <v>10728</v>
      </c>
      <c r="B499" s="57" t="s">
        <v>10729</v>
      </c>
      <c r="C499" s="57" t="s">
        <v>10728</v>
      </c>
    </row>
    <row r="500" spans="1:3">
      <c r="A500" s="57" t="s">
        <v>16382</v>
      </c>
      <c r="B500" s="57" t="s">
        <v>15484</v>
      </c>
      <c r="C500" s="57" t="s">
        <v>16382</v>
      </c>
    </row>
    <row r="501" spans="1:3">
      <c r="A501" s="57" t="s">
        <v>16383</v>
      </c>
      <c r="B501" s="57" t="s">
        <v>16384</v>
      </c>
      <c r="C501" s="57" t="s">
        <v>16383</v>
      </c>
    </row>
    <row r="502" spans="1:3">
      <c r="A502" s="57" t="s">
        <v>10730</v>
      </c>
      <c r="B502" s="57" t="s">
        <v>10731</v>
      </c>
      <c r="C502" s="57" t="s">
        <v>10730</v>
      </c>
    </row>
    <row r="503" spans="1:3">
      <c r="A503" s="57" t="s">
        <v>10732</v>
      </c>
      <c r="B503" s="57" t="s">
        <v>10733</v>
      </c>
      <c r="C503" s="57" t="s">
        <v>10732</v>
      </c>
    </row>
    <row r="504" spans="1:3">
      <c r="A504" s="57" t="s">
        <v>2259</v>
      </c>
      <c r="B504" s="57" t="s">
        <v>2260</v>
      </c>
      <c r="C504" s="57" t="s">
        <v>2259</v>
      </c>
    </row>
    <row r="505" spans="1:3">
      <c r="A505" s="57" t="s">
        <v>16385</v>
      </c>
      <c r="B505" s="57" t="s">
        <v>16386</v>
      </c>
      <c r="C505" s="57" t="s">
        <v>16385</v>
      </c>
    </row>
    <row r="506" spans="1:3">
      <c r="A506" s="57" t="s">
        <v>978</v>
      </c>
      <c r="B506" s="57" t="s">
        <v>977</v>
      </c>
      <c r="C506" s="57" t="s">
        <v>978</v>
      </c>
    </row>
    <row r="507" spans="1:3">
      <c r="A507" s="57" t="s">
        <v>980</v>
      </c>
      <c r="B507" s="57" t="s">
        <v>979</v>
      </c>
      <c r="C507" s="57" t="s">
        <v>980</v>
      </c>
    </row>
    <row r="508" spans="1:3">
      <c r="A508" s="57" t="s">
        <v>74295</v>
      </c>
      <c r="B508" s="57" t="s">
        <v>74296</v>
      </c>
      <c r="C508" s="57" t="s">
        <v>74295</v>
      </c>
    </row>
    <row r="509" spans="1:3">
      <c r="A509" s="57" t="s">
        <v>16387</v>
      </c>
      <c r="B509" s="57" t="s">
        <v>15768</v>
      </c>
      <c r="C509" s="57" t="s">
        <v>16387</v>
      </c>
    </row>
    <row r="510" spans="1:3">
      <c r="A510" s="57" t="s">
        <v>10734</v>
      </c>
      <c r="B510" s="57" t="s">
        <v>10735</v>
      </c>
      <c r="C510" s="57" t="s">
        <v>10734</v>
      </c>
    </row>
    <row r="511" spans="1:3">
      <c r="A511" s="57" t="s">
        <v>981</v>
      </c>
      <c r="B511" s="57" t="s">
        <v>15377</v>
      </c>
      <c r="C511" s="57" t="s">
        <v>981</v>
      </c>
    </row>
    <row r="512" spans="1:3">
      <c r="A512" s="57" t="s">
        <v>10736</v>
      </c>
      <c r="B512" s="57" t="s">
        <v>10737</v>
      </c>
      <c r="C512" s="57" t="s">
        <v>10736</v>
      </c>
    </row>
    <row r="513" spans="1:3">
      <c r="A513" s="57" t="s">
        <v>10738</v>
      </c>
      <c r="B513" s="57" t="s">
        <v>10739</v>
      </c>
      <c r="C513" s="57" t="s">
        <v>10738</v>
      </c>
    </row>
    <row r="514" spans="1:3">
      <c r="A514" s="57" t="s">
        <v>982</v>
      </c>
      <c r="B514" s="57" t="s">
        <v>983</v>
      </c>
      <c r="C514" s="57" t="s">
        <v>982</v>
      </c>
    </row>
    <row r="515" spans="1:3">
      <c r="A515" s="57" t="s">
        <v>985</v>
      </c>
      <c r="B515" s="57" t="s">
        <v>984</v>
      </c>
      <c r="C515" s="57" t="s">
        <v>985</v>
      </c>
    </row>
    <row r="516" spans="1:3">
      <c r="A516" s="57" t="s">
        <v>8203</v>
      </c>
      <c r="B516" s="57" t="s">
        <v>8204</v>
      </c>
      <c r="C516" s="57" t="s">
        <v>8203</v>
      </c>
    </row>
    <row r="517" spans="1:3">
      <c r="A517" s="57" t="s">
        <v>2490</v>
      </c>
      <c r="B517" s="57" t="s">
        <v>2491</v>
      </c>
      <c r="C517" s="57" t="s">
        <v>2490</v>
      </c>
    </row>
    <row r="518" spans="1:3">
      <c r="A518" s="57" t="s">
        <v>9581</v>
      </c>
      <c r="B518" s="57" t="s">
        <v>16388</v>
      </c>
      <c r="C518" s="57" t="s">
        <v>9581</v>
      </c>
    </row>
    <row r="519" spans="1:3">
      <c r="A519" s="57" t="s">
        <v>10740</v>
      </c>
      <c r="B519" s="57" t="s">
        <v>10741</v>
      </c>
      <c r="C519" s="57" t="s">
        <v>10740</v>
      </c>
    </row>
    <row r="520" spans="1:3">
      <c r="A520" s="57" t="s">
        <v>10742</v>
      </c>
      <c r="B520" s="57" t="s">
        <v>10743</v>
      </c>
      <c r="C520" s="57" t="s">
        <v>10742</v>
      </c>
    </row>
    <row r="521" spans="1:3">
      <c r="A521" s="57" t="s">
        <v>16389</v>
      </c>
      <c r="B521" s="57" t="s">
        <v>16390</v>
      </c>
      <c r="C521" s="57" t="s">
        <v>16389</v>
      </c>
    </row>
    <row r="522" spans="1:3">
      <c r="A522" s="57" t="s">
        <v>1174</v>
      </c>
      <c r="B522" s="57" t="s">
        <v>2603</v>
      </c>
      <c r="C522" s="57" t="s">
        <v>1174</v>
      </c>
    </row>
    <row r="523" spans="1:3">
      <c r="A523" s="57" t="s">
        <v>10744</v>
      </c>
      <c r="B523" s="57" t="s">
        <v>10745</v>
      </c>
      <c r="C523" s="57" t="s">
        <v>10744</v>
      </c>
    </row>
    <row r="524" spans="1:3">
      <c r="A524" s="57" t="s">
        <v>10746</v>
      </c>
      <c r="B524" s="57" t="s">
        <v>10747</v>
      </c>
      <c r="C524" s="57" t="s">
        <v>10746</v>
      </c>
    </row>
    <row r="525" spans="1:3">
      <c r="A525" s="57" t="s">
        <v>987</v>
      </c>
      <c r="B525" s="57" t="s">
        <v>986</v>
      </c>
      <c r="C525" s="57" t="s">
        <v>987</v>
      </c>
    </row>
    <row r="526" spans="1:3">
      <c r="A526" s="57" t="s">
        <v>10748</v>
      </c>
      <c r="B526" s="57" t="s">
        <v>10749</v>
      </c>
      <c r="C526" s="57" t="s">
        <v>10748</v>
      </c>
    </row>
    <row r="527" spans="1:3">
      <c r="A527" s="57" t="s">
        <v>989</v>
      </c>
      <c r="B527" s="57" t="s">
        <v>988</v>
      </c>
      <c r="C527" s="57" t="s">
        <v>989</v>
      </c>
    </row>
    <row r="528" spans="1:3">
      <c r="A528" s="57" t="s">
        <v>16391</v>
      </c>
      <c r="B528" s="57" t="s">
        <v>16392</v>
      </c>
      <c r="C528" s="57" t="s">
        <v>16391</v>
      </c>
    </row>
    <row r="529" spans="1:3">
      <c r="A529" s="57" t="s">
        <v>2384</v>
      </c>
      <c r="B529" s="57" t="s">
        <v>2610</v>
      </c>
      <c r="C529" s="57" t="s">
        <v>2384</v>
      </c>
    </row>
    <row r="530" spans="1:3">
      <c r="A530" s="57" t="s">
        <v>991</v>
      </c>
      <c r="B530" s="57" t="s">
        <v>990</v>
      </c>
      <c r="C530" s="57" t="s">
        <v>991</v>
      </c>
    </row>
    <row r="531" spans="1:3">
      <c r="A531" s="57" t="s">
        <v>993</v>
      </c>
      <c r="B531" s="57" t="s">
        <v>2600</v>
      </c>
      <c r="C531" s="57" t="s">
        <v>993</v>
      </c>
    </row>
    <row r="532" spans="1:3">
      <c r="A532" s="57" t="s">
        <v>74297</v>
      </c>
      <c r="B532" s="57" t="s">
        <v>74298</v>
      </c>
      <c r="C532" s="57" t="s">
        <v>74297</v>
      </c>
    </row>
    <row r="533" spans="1:3">
      <c r="A533" s="57" t="s">
        <v>2463</v>
      </c>
      <c r="B533" s="57" t="s">
        <v>2464</v>
      </c>
      <c r="C533" s="57" t="s">
        <v>2463</v>
      </c>
    </row>
    <row r="534" spans="1:3">
      <c r="A534" s="57" t="s">
        <v>10750</v>
      </c>
      <c r="B534" s="57" t="s">
        <v>10751</v>
      </c>
      <c r="C534" s="57" t="s">
        <v>10750</v>
      </c>
    </row>
    <row r="535" spans="1:3">
      <c r="A535" s="57" t="s">
        <v>74299</v>
      </c>
      <c r="B535" s="57" t="s">
        <v>74300</v>
      </c>
      <c r="C535" s="57" t="s">
        <v>74299</v>
      </c>
    </row>
    <row r="536" spans="1:3">
      <c r="A536" s="57" t="s">
        <v>8983</v>
      </c>
      <c r="B536" s="57" t="s">
        <v>8985</v>
      </c>
      <c r="C536" s="57" t="s">
        <v>8983</v>
      </c>
    </row>
    <row r="537" spans="1:3">
      <c r="A537" s="57" t="s">
        <v>2586</v>
      </c>
      <c r="B537" s="57" t="s">
        <v>2639</v>
      </c>
      <c r="C537" s="57" t="s">
        <v>2586</v>
      </c>
    </row>
    <row r="538" spans="1:3">
      <c r="A538" s="57" t="s">
        <v>2572</v>
      </c>
      <c r="B538" s="57" t="s">
        <v>2625</v>
      </c>
      <c r="C538" s="57" t="s">
        <v>2572</v>
      </c>
    </row>
    <row r="539" spans="1:3">
      <c r="A539" s="57" t="s">
        <v>995</v>
      </c>
      <c r="B539" s="57" t="s">
        <v>994</v>
      </c>
      <c r="C539" s="57" t="s">
        <v>995</v>
      </c>
    </row>
    <row r="540" spans="1:3">
      <c r="A540" s="57" t="s">
        <v>2569</v>
      </c>
      <c r="B540" s="57" t="s">
        <v>2623</v>
      </c>
      <c r="C540" s="57" t="s">
        <v>2569</v>
      </c>
    </row>
    <row r="541" spans="1:3">
      <c r="A541" s="57" t="s">
        <v>2444</v>
      </c>
      <c r="B541" s="57" t="s">
        <v>2445</v>
      </c>
      <c r="C541" s="57" t="s">
        <v>2444</v>
      </c>
    </row>
    <row r="542" spans="1:3">
      <c r="A542" s="57" t="s">
        <v>2377</v>
      </c>
      <c r="B542" s="57" t="s">
        <v>2378</v>
      </c>
      <c r="C542" s="57" t="s">
        <v>2377</v>
      </c>
    </row>
    <row r="543" spans="1:3">
      <c r="A543" s="57" t="s">
        <v>10752</v>
      </c>
      <c r="B543" s="57" t="s">
        <v>10753</v>
      </c>
      <c r="C543" s="57" t="s">
        <v>10752</v>
      </c>
    </row>
    <row r="544" spans="1:3">
      <c r="A544" s="57" t="s">
        <v>2593</v>
      </c>
      <c r="B544" s="57" t="s">
        <v>2646</v>
      </c>
      <c r="C544" s="57" t="s">
        <v>2593</v>
      </c>
    </row>
    <row r="545" spans="1:3">
      <c r="A545" s="57" t="s">
        <v>1010</v>
      </c>
      <c r="B545" s="57" t="s">
        <v>15268</v>
      </c>
      <c r="C545" s="57" t="s">
        <v>1010</v>
      </c>
    </row>
    <row r="546" spans="1:3">
      <c r="A546" s="57" t="s">
        <v>998</v>
      </c>
      <c r="B546" s="57" t="s">
        <v>997</v>
      </c>
      <c r="C546" s="57" t="s">
        <v>998</v>
      </c>
    </row>
    <row r="547" spans="1:3">
      <c r="A547" s="57" t="s">
        <v>2478</v>
      </c>
      <c r="B547" s="57" t="s">
        <v>2479</v>
      </c>
      <c r="C547" s="57" t="s">
        <v>2478</v>
      </c>
    </row>
    <row r="548" spans="1:3">
      <c r="A548" s="57" t="s">
        <v>1000</v>
      </c>
      <c r="B548" s="57" t="s">
        <v>999</v>
      </c>
      <c r="C548" s="57" t="s">
        <v>1000</v>
      </c>
    </row>
    <row r="549" spans="1:3">
      <c r="A549" s="57" t="s">
        <v>1002</v>
      </c>
      <c r="B549" s="57" t="s">
        <v>1001</v>
      </c>
      <c r="C549" s="57" t="s">
        <v>1002</v>
      </c>
    </row>
    <row r="550" spans="1:3">
      <c r="A550" s="57" t="s">
        <v>10754</v>
      </c>
      <c r="B550" s="57" t="s">
        <v>10755</v>
      </c>
      <c r="C550" s="57" t="s">
        <v>10754</v>
      </c>
    </row>
    <row r="551" spans="1:3">
      <c r="A551" s="57" t="s">
        <v>2233</v>
      </c>
      <c r="B551" s="57" t="s">
        <v>16393</v>
      </c>
      <c r="C551" s="57" t="s">
        <v>2233</v>
      </c>
    </row>
    <row r="552" spans="1:3">
      <c r="A552" s="57" t="s">
        <v>74307</v>
      </c>
      <c r="B552" s="57" t="s">
        <v>77099</v>
      </c>
      <c r="C552" s="57" t="s">
        <v>74307</v>
      </c>
    </row>
    <row r="553" spans="1:3">
      <c r="A553" s="57" t="s">
        <v>10756</v>
      </c>
      <c r="B553" s="57" t="s">
        <v>10757</v>
      </c>
      <c r="C553" s="57" t="s">
        <v>10756</v>
      </c>
    </row>
    <row r="554" spans="1:3">
      <c r="A554" s="57" t="s">
        <v>16394</v>
      </c>
      <c r="B554" s="57" t="s">
        <v>16395</v>
      </c>
      <c r="C554" s="57" t="s">
        <v>16394</v>
      </c>
    </row>
    <row r="555" spans="1:3">
      <c r="A555" s="57" t="s">
        <v>2470</v>
      </c>
      <c r="B555" s="57" t="s">
        <v>2471</v>
      </c>
      <c r="C555" s="57" t="s">
        <v>2470</v>
      </c>
    </row>
    <row r="556" spans="1:3">
      <c r="A556" s="57" t="s">
        <v>9583</v>
      </c>
      <c r="B556" s="57" t="s">
        <v>9582</v>
      </c>
      <c r="C556" s="57" t="s">
        <v>9583</v>
      </c>
    </row>
    <row r="557" spans="1:3">
      <c r="A557" s="57" t="s">
        <v>9585</v>
      </c>
      <c r="B557" s="57" t="s">
        <v>9584</v>
      </c>
      <c r="C557" s="57" t="s">
        <v>9585</v>
      </c>
    </row>
    <row r="558" spans="1:3">
      <c r="A558" s="57" t="s">
        <v>1192</v>
      </c>
      <c r="B558" s="57" t="s">
        <v>10758</v>
      </c>
      <c r="C558" s="57" t="s">
        <v>1192</v>
      </c>
    </row>
    <row r="559" spans="1:3">
      <c r="A559" s="57" t="s">
        <v>2329</v>
      </c>
      <c r="B559" s="57" t="s">
        <v>2330</v>
      </c>
      <c r="C559" s="57" t="s">
        <v>2329</v>
      </c>
    </row>
    <row r="560" spans="1:3">
      <c r="A560" s="57" t="s">
        <v>16396</v>
      </c>
      <c r="B560" s="57" t="s">
        <v>16397</v>
      </c>
      <c r="C560" s="57" t="s">
        <v>16396</v>
      </c>
    </row>
    <row r="561" spans="1:3">
      <c r="A561" s="57" t="s">
        <v>1152</v>
      </c>
      <c r="B561" s="57" t="s">
        <v>2374</v>
      </c>
      <c r="C561" s="57" t="s">
        <v>1152</v>
      </c>
    </row>
    <row r="562" spans="1:3">
      <c r="A562" s="57" t="s">
        <v>9587</v>
      </c>
      <c r="B562" s="57" t="s">
        <v>9586</v>
      </c>
      <c r="C562" s="57" t="s">
        <v>9587</v>
      </c>
    </row>
    <row r="563" spans="1:3">
      <c r="A563" s="57" t="s">
        <v>2214</v>
      </c>
      <c r="B563" s="57" t="s">
        <v>2605</v>
      </c>
      <c r="C563" s="57" t="s">
        <v>2214</v>
      </c>
    </row>
    <row r="564" spans="1:3">
      <c r="A564" s="57" t="s">
        <v>948</v>
      </c>
      <c r="B564" s="57" t="s">
        <v>2360</v>
      </c>
      <c r="C564" s="57" t="s">
        <v>948</v>
      </c>
    </row>
    <row r="565" spans="1:3">
      <c r="A565" s="57" t="s">
        <v>74301</v>
      </c>
      <c r="B565" s="57" t="s">
        <v>74302</v>
      </c>
      <c r="C565" s="57" t="s">
        <v>74301</v>
      </c>
    </row>
    <row r="566" spans="1:3">
      <c r="A566" s="57" t="s">
        <v>2226</v>
      </c>
      <c r="B566" s="57" t="s">
        <v>2221</v>
      </c>
      <c r="C566" s="57" t="s">
        <v>2226</v>
      </c>
    </row>
    <row r="567" spans="1:3">
      <c r="A567" s="57" t="s">
        <v>16398</v>
      </c>
      <c r="B567" s="57" t="s">
        <v>16399</v>
      </c>
      <c r="C567" s="57" t="s">
        <v>16398</v>
      </c>
    </row>
    <row r="568" spans="1:3">
      <c r="A568" s="57" t="s">
        <v>996</v>
      </c>
      <c r="B568" s="57" t="s">
        <v>74303</v>
      </c>
      <c r="C568" s="57" t="s">
        <v>996</v>
      </c>
    </row>
    <row r="569" spans="1:3">
      <c r="A569" s="57" t="s">
        <v>10760</v>
      </c>
      <c r="B569" s="57" t="s">
        <v>74304</v>
      </c>
      <c r="C569" s="57" t="s">
        <v>10760</v>
      </c>
    </row>
    <row r="570" spans="1:3">
      <c r="A570" s="57" t="s">
        <v>1005</v>
      </c>
      <c r="B570" s="57" t="s">
        <v>2206</v>
      </c>
      <c r="C570" s="57" t="s">
        <v>1005</v>
      </c>
    </row>
    <row r="571" spans="1:3">
      <c r="A571" s="57" t="s">
        <v>2456</v>
      </c>
      <c r="B571" s="57" t="s">
        <v>2457</v>
      </c>
      <c r="C571" s="57" t="s">
        <v>2456</v>
      </c>
    </row>
    <row r="572" spans="1:3">
      <c r="A572" s="57" t="s">
        <v>10759</v>
      </c>
      <c r="B572" s="57" t="s">
        <v>1006</v>
      </c>
      <c r="C572" s="57" t="s">
        <v>10759</v>
      </c>
    </row>
    <row r="573" spans="1:3">
      <c r="A573" s="57" t="s">
        <v>1007</v>
      </c>
      <c r="B573" s="57" t="s">
        <v>1006</v>
      </c>
      <c r="C573" s="57" t="s">
        <v>1007</v>
      </c>
    </row>
    <row r="574" spans="1:3">
      <c r="A574" s="57" t="s">
        <v>1008</v>
      </c>
      <c r="B574" s="57" t="s">
        <v>2362</v>
      </c>
      <c r="C574" s="57" t="s">
        <v>1008</v>
      </c>
    </row>
    <row r="575" spans="1:3">
      <c r="A575" s="57" t="s">
        <v>2279</v>
      </c>
      <c r="B575" s="57" t="s">
        <v>2280</v>
      </c>
      <c r="C575" s="57" t="s">
        <v>2279</v>
      </c>
    </row>
    <row r="576" spans="1:3">
      <c r="A576" s="57" t="s">
        <v>16400</v>
      </c>
      <c r="B576" s="57" t="s">
        <v>15825</v>
      </c>
      <c r="C576" s="57" t="s">
        <v>16400</v>
      </c>
    </row>
    <row r="577" spans="1:3">
      <c r="A577" s="57" t="s">
        <v>8197</v>
      </c>
      <c r="B577" s="57" t="s">
        <v>8198</v>
      </c>
      <c r="C577" s="57" t="s">
        <v>8197</v>
      </c>
    </row>
    <row r="578" spans="1:3">
      <c r="A578" s="57" t="s">
        <v>18371</v>
      </c>
      <c r="B578" s="57" t="s">
        <v>18372</v>
      </c>
      <c r="C578" s="57" t="s">
        <v>18371</v>
      </c>
    </row>
    <row r="579" spans="1:3">
      <c r="A579" s="57" t="s">
        <v>1012</v>
      </c>
      <c r="B579" s="57" t="s">
        <v>1011</v>
      </c>
      <c r="C579" s="57" t="s">
        <v>1012</v>
      </c>
    </row>
    <row r="580" spans="1:3">
      <c r="A580" s="57" t="s">
        <v>16401</v>
      </c>
      <c r="B580" s="57" t="s">
        <v>16402</v>
      </c>
      <c r="C580" s="57" t="s">
        <v>16401</v>
      </c>
    </row>
    <row r="581" spans="1:3">
      <c r="A581" s="57" t="s">
        <v>1014</v>
      </c>
      <c r="B581" s="57" t="s">
        <v>1013</v>
      </c>
      <c r="C581" s="57" t="s">
        <v>1014</v>
      </c>
    </row>
    <row r="582" spans="1:3">
      <c r="A582" s="57" t="s">
        <v>1015</v>
      </c>
      <c r="B582" s="57" t="s">
        <v>2192</v>
      </c>
      <c r="C582" s="57" t="s">
        <v>1015</v>
      </c>
    </row>
    <row r="583" spans="1:3">
      <c r="A583" s="57" t="s">
        <v>1017</v>
      </c>
      <c r="B583" s="57" t="s">
        <v>1016</v>
      </c>
      <c r="C583" s="57" t="s">
        <v>1017</v>
      </c>
    </row>
    <row r="584" spans="1:3">
      <c r="A584" s="57" t="s">
        <v>8811</v>
      </c>
      <c r="B584" s="57" t="s">
        <v>8813</v>
      </c>
      <c r="C584" s="57" t="s">
        <v>8811</v>
      </c>
    </row>
    <row r="585" spans="1:3">
      <c r="A585" s="57" t="s">
        <v>10761</v>
      </c>
      <c r="B585" s="57" t="s">
        <v>10762</v>
      </c>
      <c r="C585" s="57" t="s">
        <v>10761</v>
      </c>
    </row>
    <row r="586" spans="1:3">
      <c r="A586" s="57" t="s">
        <v>10763</v>
      </c>
      <c r="B586" s="57" t="s">
        <v>16403</v>
      </c>
      <c r="C586" s="57" t="s">
        <v>10763</v>
      </c>
    </row>
    <row r="587" spans="1:3">
      <c r="A587" s="57" t="s">
        <v>949</v>
      </c>
      <c r="B587" s="57" t="s">
        <v>2436</v>
      </c>
      <c r="C587" s="57" t="s">
        <v>949</v>
      </c>
    </row>
    <row r="588" spans="1:3">
      <c r="A588" s="57" t="s">
        <v>10764</v>
      </c>
      <c r="B588" s="57" t="s">
        <v>10765</v>
      </c>
      <c r="C588" s="57" t="s">
        <v>10764</v>
      </c>
    </row>
    <row r="589" spans="1:3">
      <c r="A589" s="57" t="s">
        <v>18373</v>
      </c>
      <c r="B589" s="57" t="s">
        <v>18374</v>
      </c>
      <c r="C589" s="57" t="s">
        <v>18373</v>
      </c>
    </row>
    <row r="590" spans="1:3">
      <c r="A590" s="57" t="s">
        <v>8219</v>
      </c>
      <c r="B590" s="57" t="s">
        <v>8220</v>
      </c>
      <c r="C590" s="57" t="s">
        <v>8219</v>
      </c>
    </row>
    <row r="591" spans="1:3">
      <c r="A591" s="57" t="s">
        <v>1019</v>
      </c>
      <c r="B591" s="57" t="s">
        <v>1018</v>
      </c>
      <c r="C591" s="57" t="s">
        <v>1019</v>
      </c>
    </row>
    <row r="592" spans="1:3">
      <c r="A592" s="57" t="s">
        <v>1003</v>
      </c>
      <c r="B592" s="57" t="s">
        <v>74305</v>
      </c>
      <c r="C592" s="57" t="s">
        <v>1003</v>
      </c>
    </row>
    <row r="593" spans="1:3">
      <c r="A593" s="57" t="s">
        <v>10766</v>
      </c>
      <c r="B593" s="57" t="s">
        <v>10767</v>
      </c>
      <c r="C593" s="57" t="s">
        <v>10766</v>
      </c>
    </row>
    <row r="594" spans="1:3">
      <c r="A594" s="57" t="s">
        <v>10768</v>
      </c>
      <c r="B594" s="57" t="s">
        <v>10769</v>
      </c>
      <c r="C594" s="57" t="s">
        <v>10768</v>
      </c>
    </row>
    <row r="595" spans="1:3">
      <c r="A595" s="57" t="s">
        <v>10770</v>
      </c>
      <c r="B595" s="57" t="s">
        <v>10771</v>
      </c>
      <c r="C595" s="57" t="s">
        <v>10770</v>
      </c>
    </row>
    <row r="596" spans="1:3">
      <c r="A596" s="57" t="s">
        <v>16404</v>
      </c>
      <c r="B596" s="57" t="s">
        <v>15516</v>
      </c>
      <c r="C596" s="57" t="s">
        <v>16404</v>
      </c>
    </row>
    <row r="597" spans="1:3">
      <c r="A597" s="57" t="s">
        <v>2249</v>
      </c>
      <c r="B597" s="57" t="s">
        <v>2250</v>
      </c>
      <c r="C597" s="57" t="s">
        <v>2249</v>
      </c>
    </row>
    <row r="598" spans="1:3">
      <c r="A598" s="57" t="s">
        <v>10772</v>
      </c>
      <c r="B598" s="57" t="s">
        <v>74306</v>
      </c>
      <c r="C598" s="57" t="s">
        <v>10772</v>
      </c>
    </row>
    <row r="599" spans="1:3">
      <c r="A599" s="57" t="s">
        <v>9589</v>
      </c>
      <c r="B599" s="57" t="s">
        <v>9588</v>
      </c>
      <c r="C599" s="57" t="s">
        <v>9589</v>
      </c>
    </row>
    <row r="600" spans="1:3">
      <c r="A600" s="57" t="s">
        <v>1021</v>
      </c>
      <c r="B600" s="57" t="s">
        <v>1020</v>
      </c>
      <c r="C600" s="57" t="s">
        <v>1021</v>
      </c>
    </row>
    <row r="601" spans="1:3">
      <c r="A601" s="57" t="s">
        <v>2409</v>
      </c>
      <c r="B601" s="57" t="s">
        <v>2410</v>
      </c>
      <c r="C601" s="57" t="s">
        <v>2409</v>
      </c>
    </row>
    <row r="602" spans="1:3">
      <c r="A602" s="57" t="s">
        <v>10773</v>
      </c>
      <c r="B602" s="57" t="s">
        <v>10774</v>
      </c>
      <c r="C602" s="57" t="s">
        <v>10773</v>
      </c>
    </row>
    <row r="603" spans="1:3">
      <c r="A603" s="57" t="s">
        <v>824</v>
      </c>
      <c r="B603" s="57" t="s">
        <v>10775</v>
      </c>
      <c r="C603" s="57" t="s">
        <v>824</v>
      </c>
    </row>
    <row r="604" spans="1:3">
      <c r="A604" s="57" t="s">
        <v>1023</v>
      </c>
      <c r="B604" s="57" t="s">
        <v>1022</v>
      </c>
      <c r="C604" s="57" t="s">
        <v>1023</v>
      </c>
    </row>
    <row r="605" spans="1:3">
      <c r="A605" s="57" t="s">
        <v>1025</v>
      </c>
      <c r="B605" s="57" t="s">
        <v>1024</v>
      </c>
      <c r="C605" s="57" t="s">
        <v>1025</v>
      </c>
    </row>
    <row r="606" spans="1:3">
      <c r="A606" s="57" t="s">
        <v>1026</v>
      </c>
      <c r="B606" s="57" t="s">
        <v>2455</v>
      </c>
      <c r="C606" s="57" t="s">
        <v>1026</v>
      </c>
    </row>
    <row r="607" spans="1:3">
      <c r="A607" s="57" t="s">
        <v>2454</v>
      </c>
      <c r="B607" s="57" t="s">
        <v>2455</v>
      </c>
      <c r="C607" s="57" t="s">
        <v>2454</v>
      </c>
    </row>
    <row r="608" spans="1:3">
      <c r="A608" s="57" t="s">
        <v>1027</v>
      </c>
      <c r="B608" s="57" t="s">
        <v>1028</v>
      </c>
      <c r="C608" s="57" t="s">
        <v>1027</v>
      </c>
    </row>
    <row r="609" spans="1:3">
      <c r="A609" s="57" t="s">
        <v>1030</v>
      </c>
      <c r="B609" s="57" t="s">
        <v>1029</v>
      </c>
      <c r="C609" s="57" t="s">
        <v>1030</v>
      </c>
    </row>
    <row r="610" spans="1:3">
      <c r="A610" s="57" t="s">
        <v>16405</v>
      </c>
      <c r="B610" s="57" t="s">
        <v>15903</v>
      </c>
      <c r="C610" s="57" t="s">
        <v>16405</v>
      </c>
    </row>
    <row r="611" spans="1:3">
      <c r="A611" s="57" t="s">
        <v>2344</v>
      </c>
      <c r="B611" s="57" t="s">
        <v>2345</v>
      </c>
      <c r="C611" s="57" t="s">
        <v>2344</v>
      </c>
    </row>
    <row r="612" spans="1:3">
      <c r="A612" s="57" t="s">
        <v>2381</v>
      </c>
      <c r="B612" s="57" t="s">
        <v>2382</v>
      </c>
      <c r="C612" s="57" t="s">
        <v>2381</v>
      </c>
    </row>
    <row r="613" spans="1:3">
      <c r="A613" s="57" t="s">
        <v>2573</v>
      </c>
      <c r="B613" s="57" t="s">
        <v>2626</v>
      </c>
      <c r="C613" s="57" t="s">
        <v>2573</v>
      </c>
    </row>
    <row r="614" spans="1:3">
      <c r="A614" s="57" t="s">
        <v>1032</v>
      </c>
      <c r="B614" s="57" t="s">
        <v>1031</v>
      </c>
      <c r="C614" s="57" t="s">
        <v>1032</v>
      </c>
    </row>
    <row r="615" spans="1:3">
      <c r="A615" s="57" t="s">
        <v>1140</v>
      </c>
      <c r="B615" s="57" t="s">
        <v>10776</v>
      </c>
      <c r="C615" s="57" t="s">
        <v>1140</v>
      </c>
    </row>
    <row r="616" spans="1:3">
      <c r="A616" s="57" t="s">
        <v>2500</v>
      </c>
      <c r="B616" s="57" t="s">
        <v>2501</v>
      </c>
      <c r="C616" s="57" t="s">
        <v>2500</v>
      </c>
    </row>
    <row r="617" spans="1:3">
      <c r="A617" s="57" t="s">
        <v>1009</v>
      </c>
      <c r="B617" s="57" t="s">
        <v>74308</v>
      </c>
      <c r="C617" s="57" t="s">
        <v>1009</v>
      </c>
    </row>
    <row r="618" spans="1:3">
      <c r="A618" s="57" t="s">
        <v>1033</v>
      </c>
      <c r="B618" s="57" t="s">
        <v>9043</v>
      </c>
      <c r="C618" s="57" t="s">
        <v>1033</v>
      </c>
    </row>
    <row r="619" spans="1:3">
      <c r="A619" s="57" t="s">
        <v>10777</v>
      </c>
      <c r="B619" s="57" t="s">
        <v>10778</v>
      </c>
      <c r="C619" s="57" t="s">
        <v>10777</v>
      </c>
    </row>
    <row r="620" spans="1:3">
      <c r="A620" s="57" t="s">
        <v>2385</v>
      </c>
      <c r="B620" s="57" t="s">
        <v>2386</v>
      </c>
      <c r="C620" s="57" t="s">
        <v>2385</v>
      </c>
    </row>
    <row r="621" spans="1:3">
      <c r="A621" s="57" t="s">
        <v>2401</v>
      </c>
      <c r="B621" s="57" t="s">
        <v>2402</v>
      </c>
      <c r="C621" s="57" t="s">
        <v>2401</v>
      </c>
    </row>
    <row r="622" spans="1:3">
      <c r="A622" s="57" t="s">
        <v>1036</v>
      </c>
      <c r="B622" s="57" t="s">
        <v>1035</v>
      </c>
      <c r="C622" s="57" t="s">
        <v>1036</v>
      </c>
    </row>
    <row r="623" spans="1:3">
      <c r="A623" s="57" t="s">
        <v>1038</v>
      </c>
      <c r="B623" s="57" t="s">
        <v>1037</v>
      </c>
      <c r="C623" s="57" t="s">
        <v>1038</v>
      </c>
    </row>
    <row r="624" spans="1:3">
      <c r="A624" s="57" t="s">
        <v>8222</v>
      </c>
      <c r="B624" s="57" t="s">
        <v>8223</v>
      </c>
      <c r="C624" s="57" t="s">
        <v>8222</v>
      </c>
    </row>
    <row r="625" spans="1:3">
      <c r="A625" s="57" t="s">
        <v>2229</v>
      </c>
      <c r="B625" s="57" t="s">
        <v>2230</v>
      </c>
      <c r="C625" s="57" t="s">
        <v>2229</v>
      </c>
    </row>
    <row r="626" spans="1:3">
      <c r="A626" s="57" t="s">
        <v>10779</v>
      </c>
      <c r="B626" s="57" t="s">
        <v>10780</v>
      </c>
      <c r="C626" s="57" t="s">
        <v>10779</v>
      </c>
    </row>
    <row r="627" spans="1:3">
      <c r="A627" s="57" t="s">
        <v>10781</v>
      </c>
      <c r="B627" s="57" t="s">
        <v>10782</v>
      </c>
      <c r="C627" s="57" t="s">
        <v>10781</v>
      </c>
    </row>
    <row r="628" spans="1:3">
      <c r="A628" s="57" t="s">
        <v>10783</v>
      </c>
      <c r="B628" s="57" t="s">
        <v>10784</v>
      </c>
      <c r="C628" s="57" t="s">
        <v>10783</v>
      </c>
    </row>
    <row r="629" spans="1:3">
      <c r="A629" s="57" t="s">
        <v>10785</v>
      </c>
      <c r="B629" s="57" t="s">
        <v>9044</v>
      </c>
      <c r="C629" s="57" t="s">
        <v>10785</v>
      </c>
    </row>
    <row r="630" spans="1:3">
      <c r="A630" s="57" t="s">
        <v>10786</v>
      </c>
      <c r="B630" s="57" t="s">
        <v>10787</v>
      </c>
      <c r="C630" s="57" t="s">
        <v>10786</v>
      </c>
    </row>
    <row r="631" spans="1:3">
      <c r="A631" s="57" t="s">
        <v>1040</v>
      </c>
      <c r="B631" s="57" t="s">
        <v>1039</v>
      </c>
      <c r="C631" s="57" t="s">
        <v>1040</v>
      </c>
    </row>
    <row r="632" spans="1:3">
      <c r="A632" s="57" t="s">
        <v>1041</v>
      </c>
      <c r="B632" s="57" t="s">
        <v>76547</v>
      </c>
      <c r="C632" s="57" t="s">
        <v>1041</v>
      </c>
    </row>
    <row r="633" spans="1:3">
      <c r="A633" s="57" t="s">
        <v>16406</v>
      </c>
      <c r="B633" s="57" t="s">
        <v>16407</v>
      </c>
      <c r="C633" s="57" t="s">
        <v>16406</v>
      </c>
    </row>
    <row r="634" spans="1:3">
      <c r="A634" s="57" t="s">
        <v>1043</v>
      </c>
      <c r="B634" s="57" t="s">
        <v>1042</v>
      </c>
      <c r="C634" s="57" t="s">
        <v>1043</v>
      </c>
    </row>
    <row r="635" spans="1:3">
      <c r="A635" s="57" t="s">
        <v>1045</v>
      </c>
      <c r="B635" s="57" t="s">
        <v>1044</v>
      </c>
      <c r="C635" s="57" t="s">
        <v>1045</v>
      </c>
    </row>
    <row r="636" spans="1:3">
      <c r="A636" s="57" t="s">
        <v>1047</v>
      </c>
      <c r="B636" s="57" t="s">
        <v>1046</v>
      </c>
      <c r="C636" s="57" t="s">
        <v>1047</v>
      </c>
    </row>
    <row r="637" spans="1:3">
      <c r="A637" s="57" t="s">
        <v>1070</v>
      </c>
      <c r="B637" s="57" t="s">
        <v>16408</v>
      </c>
      <c r="C637" s="57" t="s">
        <v>1070</v>
      </c>
    </row>
    <row r="638" spans="1:3">
      <c r="A638" s="57" t="s">
        <v>1048</v>
      </c>
      <c r="B638" s="57" t="s">
        <v>2366</v>
      </c>
      <c r="C638" s="57" t="s">
        <v>1048</v>
      </c>
    </row>
    <row r="639" spans="1:3">
      <c r="A639" s="57" t="s">
        <v>10788</v>
      </c>
      <c r="B639" s="57" t="s">
        <v>10789</v>
      </c>
      <c r="C639" s="57" t="s">
        <v>10788</v>
      </c>
    </row>
    <row r="640" spans="1:3">
      <c r="A640" s="57" t="s">
        <v>10790</v>
      </c>
      <c r="B640" s="57" t="s">
        <v>10791</v>
      </c>
      <c r="C640" s="57" t="s">
        <v>10790</v>
      </c>
    </row>
    <row r="641" spans="1:3">
      <c r="A641" s="57" t="s">
        <v>1050</v>
      </c>
      <c r="B641" s="57" t="s">
        <v>1049</v>
      </c>
      <c r="C641" s="57" t="s">
        <v>1050</v>
      </c>
    </row>
    <row r="642" spans="1:3">
      <c r="A642" s="57" t="s">
        <v>2448</v>
      </c>
      <c r="B642" s="57" t="s">
        <v>2449</v>
      </c>
      <c r="C642" s="57" t="s">
        <v>2448</v>
      </c>
    </row>
    <row r="643" spans="1:3">
      <c r="A643" s="57" t="s">
        <v>10792</v>
      </c>
      <c r="B643" s="57" t="s">
        <v>10793</v>
      </c>
      <c r="C643" s="57" t="s">
        <v>10792</v>
      </c>
    </row>
    <row r="644" spans="1:3">
      <c r="A644" s="57" t="s">
        <v>2502</v>
      </c>
      <c r="B644" s="57" t="s">
        <v>2503</v>
      </c>
      <c r="C644" s="57" t="s">
        <v>2502</v>
      </c>
    </row>
    <row r="645" spans="1:3">
      <c r="A645" s="57" t="s">
        <v>1053</v>
      </c>
      <c r="B645" s="57" t="s">
        <v>1052</v>
      </c>
      <c r="C645" s="57" t="s">
        <v>1053</v>
      </c>
    </row>
    <row r="646" spans="1:3">
      <c r="A646" s="57" t="s">
        <v>10794</v>
      </c>
      <c r="B646" s="57" t="s">
        <v>10795</v>
      </c>
      <c r="C646" s="57" t="s">
        <v>10794</v>
      </c>
    </row>
    <row r="647" spans="1:3">
      <c r="A647" s="57" t="s">
        <v>1056</v>
      </c>
      <c r="B647" s="57" t="s">
        <v>1055</v>
      </c>
      <c r="C647" s="57" t="s">
        <v>1056</v>
      </c>
    </row>
    <row r="648" spans="1:3">
      <c r="A648" s="57" t="s">
        <v>1057</v>
      </c>
      <c r="B648" s="57" t="s">
        <v>2193</v>
      </c>
      <c r="C648" s="57" t="s">
        <v>1057</v>
      </c>
    </row>
    <row r="649" spans="1:3">
      <c r="A649" s="57" t="s">
        <v>10796</v>
      </c>
      <c r="B649" s="57" t="s">
        <v>9590</v>
      </c>
      <c r="C649" s="57" t="s">
        <v>10796</v>
      </c>
    </row>
    <row r="650" spans="1:3">
      <c r="A650" s="57" t="s">
        <v>2273</v>
      </c>
      <c r="B650" s="57" t="s">
        <v>2274</v>
      </c>
      <c r="C650" s="57" t="s">
        <v>2273</v>
      </c>
    </row>
    <row r="651" spans="1:3">
      <c r="A651" s="57" t="s">
        <v>1059</v>
      </c>
      <c r="B651" s="57" t="s">
        <v>1058</v>
      </c>
      <c r="C651" s="57" t="s">
        <v>1059</v>
      </c>
    </row>
    <row r="652" spans="1:3">
      <c r="A652" s="57" t="s">
        <v>10797</v>
      </c>
      <c r="B652" s="57" t="s">
        <v>10798</v>
      </c>
      <c r="C652" s="57" t="s">
        <v>10797</v>
      </c>
    </row>
    <row r="653" spans="1:3">
      <c r="A653" s="57" t="s">
        <v>10799</v>
      </c>
      <c r="B653" s="57" t="s">
        <v>10800</v>
      </c>
      <c r="C653" s="57" t="s">
        <v>10799</v>
      </c>
    </row>
    <row r="654" spans="1:3">
      <c r="A654" s="57" t="s">
        <v>10801</v>
      </c>
      <c r="B654" s="57" t="s">
        <v>2439</v>
      </c>
      <c r="C654" s="57" t="s">
        <v>10801</v>
      </c>
    </row>
    <row r="655" spans="1:3">
      <c r="A655" s="57" t="s">
        <v>10802</v>
      </c>
      <c r="B655" s="57" t="s">
        <v>10803</v>
      </c>
      <c r="C655" s="57" t="s">
        <v>10802</v>
      </c>
    </row>
    <row r="656" spans="1:3">
      <c r="A656" s="57" t="s">
        <v>9592</v>
      </c>
      <c r="B656" s="57" t="s">
        <v>9591</v>
      </c>
      <c r="C656" s="57" t="s">
        <v>9592</v>
      </c>
    </row>
    <row r="657" spans="1:3">
      <c r="A657" s="57" t="s">
        <v>2210</v>
      </c>
      <c r="B657" s="57" t="s">
        <v>2211</v>
      </c>
      <c r="C657" s="57" t="s">
        <v>2210</v>
      </c>
    </row>
    <row r="658" spans="1:3">
      <c r="A658" s="57" t="s">
        <v>16409</v>
      </c>
      <c r="B658" s="57" t="s">
        <v>16410</v>
      </c>
      <c r="C658" s="57" t="s">
        <v>16409</v>
      </c>
    </row>
    <row r="659" spans="1:3">
      <c r="A659" s="57" t="s">
        <v>10804</v>
      </c>
      <c r="B659" s="57" t="s">
        <v>10805</v>
      </c>
      <c r="C659" s="57" t="s">
        <v>10804</v>
      </c>
    </row>
    <row r="660" spans="1:3">
      <c r="A660" s="57" t="s">
        <v>2231</v>
      </c>
      <c r="B660" s="57" t="s">
        <v>2232</v>
      </c>
      <c r="C660" s="57" t="s">
        <v>2231</v>
      </c>
    </row>
    <row r="661" spans="1:3">
      <c r="A661" s="57" t="s">
        <v>2395</v>
      </c>
      <c r="B661" s="57" t="s">
        <v>2396</v>
      </c>
      <c r="C661" s="57" t="s">
        <v>2395</v>
      </c>
    </row>
    <row r="662" spans="1:3">
      <c r="A662" s="57" t="s">
        <v>2283</v>
      </c>
      <c r="B662" s="57" t="s">
        <v>16411</v>
      </c>
      <c r="C662" s="57" t="s">
        <v>2283</v>
      </c>
    </row>
    <row r="663" spans="1:3">
      <c r="A663" s="57" t="s">
        <v>1051</v>
      </c>
      <c r="B663" s="57" t="s">
        <v>2343</v>
      </c>
      <c r="C663" s="57" t="s">
        <v>1051</v>
      </c>
    </row>
    <row r="664" spans="1:3">
      <c r="A664" s="57" t="s">
        <v>1061</v>
      </c>
      <c r="B664" s="57" t="s">
        <v>9045</v>
      </c>
      <c r="C664" s="57" t="s">
        <v>1061</v>
      </c>
    </row>
    <row r="665" spans="1:3">
      <c r="A665" s="57" t="s">
        <v>10806</v>
      </c>
      <c r="B665" s="57" t="s">
        <v>10807</v>
      </c>
      <c r="C665" s="57" t="s">
        <v>10806</v>
      </c>
    </row>
    <row r="666" spans="1:3">
      <c r="A666" s="57" t="s">
        <v>2582</v>
      </c>
      <c r="B666" s="57" t="s">
        <v>2635</v>
      </c>
      <c r="C666" s="57" t="s">
        <v>2582</v>
      </c>
    </row>
    <row r="667" spans="1:3">
      <c r="A667" s="57" t="s">
        <v>1064</v>
      </c>
      <c r="B667" s="57" t="s">
        <v>1063</v>
      </c>
      <c r="C667" s="57" t="s">
        <v>1064</v>
      </c>
    </row>
    <row r="668" spans="1:3">
      <c r="A668" s="57" t="s">
        <v>881</v>
      </c>
      <c r="B668" s="57" t="s">
        <v>2359</v>
      </c>
      <c r="C668" s="57" t="s">
        <v>881</v>
      </c>
    </row>
    <row r="669" spans="1:3">
      <c r="A669" s="57" t="s">
        <v>16412</v>
      </c>
      <c r="B669" s="57" t="s">
        <v>16413</v>
      </c>
      <c r="C669" s="57" t="s">
        <v>16412</v>
      </c>
    </row>
    <row r="670" spans="1:3">
      <c r="A670" s="57" t="s">
        <v>1066</v>
      </c>
      <c r="B670" s="57" t="s">
        <v>1065</v>
      </c>
      <c r="C670" s="57" t="s">
        <v>1066</v>
      </c>
    </row>
    <row r="671" spans="1:3">
      <c r="A671" s="57" t="s">
        <v>10808</v>
      </c>
      <c r="B671" s="57" t="s">
        <v>10809</v>
      </c>
      <c r="C671" s="57" t="s">
        <v>10808</v>
      </c>
    </row>
    <row r="672" spans="1:3">
      <c r="A672" s="57" t="s">
        <v>16414</v>
      </c>
      <c r="B672" s="57" t="s">
        <v>16415</v>
      </c>
      <c r="C672" s="57" t="s">
        <v>16414</v>
      </c>
    </row>
    <row r="673" spans="1:3">
      <c r="A673" s="57" t="s">
        <v>2389</v>
      </c>
      <c r="B673" s="57" t="s">
        <v>2390</v>
      </c>
      <c r="C673" s="57" t="s">
        <v>2389</v>
      </c>
    </row>
    <row r="674" spans="1:3">
      <c r="A674" s="57" t="s">
        <v>10810</v>
      </c>
      <c r="B674" s="57" t="s">
        <v>10811</v>
      </c>
      <c r="C674" s="57" t="s">
        <v>10810</v>
      </c>
    </row>
    <row r="675" spans="1:3">
      <c r="A675" s="57" t="s">
        <v>1067</v>
      </c>
      <c r="B675" s="57" t="s">
        <v>16416</v>
      </c>
      <c r="C675" s="57" t="s">
        <v>1067</v>
      </c>
    </row>
    <row r="676" spans="1:3">
      <c r="A676" s="57" t="s">
        <v>16417</v>
      </c>
      <c r="B676" s="57" t="s">
        <v>15847</v>
      </c>
      <c r="C676" s="57" t="s">
        <v>16417</v>
      </c>
    </row>
    <row r="677" spans="1:3">
      <c r="A677" s="57" t="s">
        <v>1069</v>
      </c>
      <c r="B677" s="57" t="s">
        <v>1068</v>
      </c>
      <c r="C677" s="57" t="s">
        <v>1069</v>
      </c>
    </row>
    <row r="678" spans="1:3">
      <c r="A678" s="57" t="s">
        <v>10812</v>
      </c>
      <c r="B678" s="57" t="s">
        <v>10813</v>
      </c>
      <c r="C678" s="57" t="s">
        <v>10812</v>
      </c>
    </row>
    <row r="679" spans="1:3">
      <c r="A679" s="57" t="s">
        <v>77100</v>
      </c>
      <c r="B679" s="57" t="s">
        <v>77101</v>
      </c>
      <c r="C679" s="57" t="s">
        <v>77100</v>
      </c>
    </row>
    <row r="680" spans="1:3">
      <c r="A680" s="57" t="s">
        <v>16418</v>
      </c>
      <c r="B680" s="57" t="s">
        <v>15334</v>
      </c>
      <c r="C680" s="57" t="s">
        <v>16418</v>
      </c>
    </row>
    <row r="681" spans="1:3">
      <c r="A681" s="57" t="s">
        <v>18375</v>
      </c>
      <c r="B681" s="57" t="s">
        <v>18376</v>
      </c>
      <c r="C681" s="57" t="s">
        <v>18375</v>
      </c>
    </row>
    <row r="682" spans="1:3">
      <c r="A682" s="57" t="s">
        <v>10814</v>
      </c>
      <c r="B682" s="57" t="s">
        <v>10815</v>
      </c>
      <c r="C682" s="57" t="s">
        <v>10814</v>
      </c>
    </row>
    <row r="683" spans="1:3">
      <c r="A683" s="57" t="s">
        <v>10816</v>
      </c>
      <c r="B683" s="57" t="s">
        <v>10817</v>
      </c>
      <c r="C683" s="57" t="s">
        <v>10816</v>
      </c>
    </row>
    <row r="684" spans="1:3">
      <c r="A684" s="57" t="s">
        <v>16419</v>
      </c>
      <c r="B684" s="57" t="s">
        <v>16420</v>
      </c>
      <c r="C684" s="57" t="s">
        <v>16419</v>
      </c>
    </row>
    <row r="685" spans="1:3">
      <c r="A685" s="57" t="s">
        <v>2507</v>
      </c>
      <c r="B685" s="57" t="s">
        <v>2508</v>
      </c>
      <c r="C685" s="57" t="s">
        <v>2507</v>
      </c>
    </row>
    <row r="686" spans="1:3">
      <c r="A686" s="57" t="s">
        <v>18377</v>
      </c>
      <c r="B686" s="57" t="s">
        <v>18378</v>
      </c>
      <c r="C686" s="57" t="s">
        <v>18377</v>
      </c>
    </row>
    <row r="687" spans="1:3">
      <c r="A687" s="57" t="s">
        <v>2255</v>
      </c>
      <c r="B687" s="57" t="s">
        <v>2256</v>
      </c>
      <c r="C687" s="57" t="s">
        <v>2255</v>
      </c>
    </row>
    <row r="688" spans="1:3">
      <c r="A688" s="57" t="s">
        <v>10818</v>
      </c>
      <c r="B688" s="57" t="s">
        <v>10819</v>
      </c>
      <c r="C688" s="57" t="s">
        <v>10818</v>
      </c>
    </row>
    <row r="689" spans="1:3">
      <c r="A689" s="57" t="s">
        <v>77102</v>
      </c>
      <c r="B689" s="57" t="s">
        <v>77103</v>
      </c>
      <c r="C689" s="57" t="s">
        <v>77102</v>
      </c>
    </row>
    <row r="690" spans="1:3">
      <c r="A690" s="57" t="s">
        <v>16421</v>
      </c>
      <c r="B690" s="57" t="s">
        <v>15916</v>
      </c>
      <c r="C690" s="57" t="s">
        <v>16421</v>
      </c>
    </row>
    <row r="691" spans="1:3">
      <c r="A691" s="57" t="s">
        <v>10820</v>
      </c>
      <c r="B691" s="57" t="s">
        <v>10821</v>
      </c>
      <c r="C691" s="57" t="s">
        <v>10820</v>
      </c>
    </row>
    <row r="692" spans="1:3">
      <c r="A692" s="57" t="s">
        <v>76548</v>
      </c>
      <c r="B692" s="57" t="s">
        <v>76549</v>
      </c>
      <c r="C692" s="57" t="s">
        <v>76548</v>
      </c>
    </row>
    <row r="693" spans="1:3">
      <c r="A693" s="57" t="s">
        <v>10822</v>
      </c>
      <c r="B693" s="57" t="s">
        <v>10823</v>
      </c>
      <c r="C693" s="57" t="s">
        <v>10822</v>
      </c>
    </row>
    <row r="694" spans="1:3">
      <c r="A694" s="57" t="s">
        <v>16422</v>
      </c>
      <c r="B694" s="57" t="s">
        <v>16423</v>
      </c>
      <c r="C694" s="57" t="s">
        <v>16422</v>
      </c>
    </row>
    <row r="695" spans="1:3">
      <c r="A695" s="57" t="s">
        <v>1106</v>
      </c>
      <c r="B695" s="57" t="s">
        <v>1105</v>
      </c>
      <c r="C695" s="57" t="s">
        <v>1106</v>
      </c>
    </row>
    <row r="696" spans="1:3">
      <c r="A696" s="57" t="s">
        <v>1062</v>
      </c>
      <c r="B696" s="57" t="s">
        <v>2195</v>
      </c>
      <c r="C696" s="57" t="s">
        <v>1062</v>
      </c>
    </row>
    <row r="697" spans="1:3">
      <c r="A697" s="57" t="s">
        <v>74309</v>
      </c>
      <c r="B697" s="57" t="s">
        <v>74310</v>
      </c>
      <c r="C697" s="57" t="s">
        <v>74309</v>
      </c>
    </row>
    <row r="698" spans="1:3">
      <c r="A698" s="57" t="s">
        <v>2486</v>
      </c>
      <c r="B698" s="57" t="s">
        <v>2487</v>
      </c>
      <c r="C698" s="57" t="s">
        <v>2486</v>
      </c>
    </row>
    <row r="699" spans="1:3">
      <c r="A699" s="57" t="s">
        <v>1034</v>
      </c>
      <c r="B699" s="57" t="s">
        <v>10824</v>
      </c>
      <c r="C699" s="57" t="s">
        <v>1034</v>
      </c>
    </row>
    <row r="700" spans="1:3">
      <c r="A700" s="57" t="s">
        <v>16424</v>
      </c>
      <c r="B700" s="57" t="s">
        <v>16425</v>
      </c>
      <c r="C700" s="57" t="s">
        <v>16424</v>
      </c>
    </row>
    <row r="701" spans="1:3">
      <c r="A701" s="57" t="s">
        <v>2298</v>
      </c>
      <c r="B701" s="57" t="s">
        <v>2299</v>
      </c>
      <c r="C701" s="57" t="s">
        <v>2298</v>
      </c>
    </row>
    <row r="702" spans="1:3">
      <c r="A702" s="57" t="s">
        <v>2212</v>
      </c>
      <c r="B702" s="57" t="s">
        <v>2213</v>
      </c>
      <c r="C702" s="57" t="s">
        <v>2212</v>
      </c>
    </row>
    <row r="703" spans="1:3">
      <c r="A703" s="57" t="s">
        <v>10825</v>
      </c>
      <c r="B703" s="57" t="s">
        <v>10826</v>
      </c>
      <c r="C703" s="57" t="s">
        <v>10825</v>
      </c>
    </row>
    <row r="704" spans="1:3">
      <c r="A704" s="57" t="s">
        <v>1107</v>
      </c>
      <c r="B704" s="57" t="s">
        <v>2201</v>
      </c>
      <c r="C704" s="57" t="s">
        <v>1107</v>
      </c>
    </row>
    <row r="705" spans="1:3">
      <c r="A705" s="57" t="s">
        <v>16426</v>
      </c>
      <c r="B705" s="57" t="s">
        <v>16427</v>
      </c>
      <c r="C705" s="57" t="s">
        <v>16426</v>
      </c>
    </row>
    <row r="706" spans="1:3">
      <c r="A706" s="57" t="s">
        <v>16428</v>
      </c>
      <c r="B706" s="57" t="s">
        <v>16429</v>
      </c>
      <c r="C706" s="57" t="s">
        <v>16428</v>
      </c>
    </row>
    <row r="707" spans="1:3">
      <c r="A707" s="57" t="s">
        <v>10827</v>
      </c>
      <c r="B707" s="57" t="s">
        <v>10828</v>
      </c>
      <c r="C707" s="57" t="s">
        <v>10827</v>
      </c>
    </row>
    <row r="708" spans="1:3">
      <c r="A708" s="57" t="s">
        <v>10829</v>
      </c>
      <c r="B708" s="57" t="s">
        <v>10830</v>
      </c>
      <c r="C708" s="57" t="s">
        <v>10829</v>
      </c>
    </row>
    <row r="709" spans="1:3">
      <c r="A709" s="57" t="s">
        <v>2581</v>
      </c>
      <c r="B709" s="57" t="s">
        <v>2634</v>
      </c>
      <c r="C709" s="57" t="s">
        <v>2581</v>
      </c>
    </row>
    <row r="710" spans="1:3">
      <c r="A710" s="57" t="s">
        <v>9594</v>
      </c>
      <c r="B710" s="57" t="s">
        <v>9593</v>
      </c>
      <c r="C710" s="57" t="s">
        <v>9594</v>
      </c>
    </row>
    <row r="711" spans="1:3">
      <c r="A711" s="57" t="s">
        <v>1109</v>
      </c>
      <c r="B711" s="57" t="s">
        <v>1108</v>
      </c>
      <c r="C711" s="57" t="s">
        <v>1109</v>
      </c>
    </row>
    <row r="712" spans="1:3">
      <c r="A712" s="57" t="s">
        <v>1111</v>
      </c>
      <c r="B712" s="57" t="s">
        <v>1110</v>
      </c>
      <c r="C712" s="57" t="s">
        <v>1111</v>
      </c>
    </row>
    <row r="713" spans="1:3">
      <c r="A713" s="57" t="s">
        <v>74311</v>
      </c>
      <c r="B713" s="57" t="s">
        <v>74312</v>
      </c>
      <c r="C713" s="57" t="s">
        <v>74311</v>
      </c>
    </row>
    <row r="714" spans="1:3">
      <c r="A714" s="57" t="s">
        <v>1112</v>
      </c>
      <c r="B714" s="57" t="s">
        <v>2209</v>
      </c>
      <c r="C714" s="57" t="s">
        <v>1112</v>
      </c>
    </row>
    <row r="715" spans="1:3">
      <c r="A715" s="57" t="s">
        <v>2579</v>
      </c>
      <c r="B715" s="57" t="s">
        <v>2633</v>
      </c>
      <c r="C715" s="57" t="s">
        <v>2579</v>
      </c>
    </row>
    <row r="716" spans="1:3">
      <c r="A716" s="57" t="s">
        <v>10831</v>
      </c>
      <c r="B716" s="57" t="s">
        <v>10832</v>
      </c>
      <c r="C716" s="57" t="s">
        <v>10831</v>
      </c>
    </row>
    <row r="717" spans="1:3">
      <c r="A717" s="57" t="s">
        <v>1114</v>
      </c>
      <c r="B717" s="57" t="s">
        <v>1113</v>
      </c>
      <c r="C717" s="57" t="s">
        <v>1114</v>
      </c>
    </row>
    <row r="718" spans="1:3">
      <c r="A718" s="57" t="s">
        <v>10833</v>
      </c>
      <c r="B718" s="57" t="s">
        <v>10834</v>
      </c>
      <c r="C718" s="57" t="s">
        <v>10833</v>
      </c>
    </row>
    <row r="719" spans="1:3">
      <c r="A719" s="57" t="s">
        <v>10835</v>
      </c>
      <c r="B719" s="57" t="s">
        <v>10836</v>
      </c>
      <c r="C719" s="57" t="s">
        <v>10835</v>
      </c>
    </row>
    <row r="720" spans="1:3">
      <c r="A720" s="57" t="s">
        <v>2296</v>
      </c>
      <c r="B720" s="57" t="s">
        <v>2297</v>
      </c>
      <c r="C720" s="57" t="s">
        <v>2296</v>
      </c>
    </row>
    <row r="721" spans="1:3">
      <c r="A721" s="57" t="s">
        <v>74313</v>
      </c>
      <c r="B721" s="57" t="s">
        <v>74314</v>
      </c>
      <c r="C721" s="57" t="s">
        <v>74313</v>
      </c>
    </row>
    <row r="722" spans="1:3">
      <c r="A722" s="57" t="s">
        <v>2476</v>
      </c>
      <c r="B722" s="57" t="s">
        <v>2477</v>
      </c>
      <c r="C722" s="57" t="s">
        <v>2476</v>
      </c>
    </row>
    <row r="723" spans="1:3">
      <c r="A723" s="57" t="s">
        <v>10837</v>
      </c>
      <c r="B723" s="57" t="s">
        <v>10838</v>
      </c>
      <c r="C723" s="57" t="s">
        <v>10837</v>
      </c>
    </row>
    <row r="724" spans="1:3">
      <c r="A724" s="57" t="s">
        <v>2267</v>
      </c>
      <c r="B724" s="57" t="s">
        <v>2268</v>
      </c>
      <c r="C724" s="57" t="s">
        <v>2267</v>
      </c>
    </row>
    <row r="725" spans="1:3">
      <c r="A725" s="57" t="s">
        <v>1116</v>
      </c>
      <c r="B725" s="57" t="s">
        <v>1115</v>
      </c>
      <c r="C725" s="57" t="s">
        <v>1116</v>
      </c>
    </row>
    <row r="726" spans="1:3">
      <c r="A726" s="57" t="s">
        <v>74315</v>
      </c>
      <c r="B726" s="57" t="s">
        <v>74316</v>
      </c>
      <c r="C726" s="57" t="s">
        <v>74315</v>
      </c>
    </row>
    <row r="727" spans="1:3">
      <c r="A727" s="57" t="s">
        <v>2556</v>
      </c>
      <c r="B727" s="57" t="s">
        <v>2612</v>
      </c>
      <c r="C727" s="57" t="s">
        <v>2556</v>
      </c>
    </row>
    <row r="728" spans="1:3">
      <c r="A728" s="57" t="s">
        <v>16430</v>
      </c>
      <c r="B728" s="57" t="s">
        <v>16431</v>
      </c>
      <c r="C728" s="57" t="s">
        <v>16430</v>
      </c>
    </row>
    <row r="729" spans="1:3">
      <c r="A729" s="57" t="s">
        <v>2480</v>
      </c>
      <c r="B729" s="57" t="s">
        <v>2481</v>
      </c>
      <c r="C729" s="57" t="s">
        <v>2480</v>
      </c>
    </row>
    <row r="730" spans="1:3">
      <c r="A730" s="57" t="s">
        <v>16432</v>
      </c>
      <c r="B730" s="57" t="s">
        <v>16433</v>
      </c>
      <c r="C730" s="57" t="s">
        <v>16432</v>
      </c>
    </row>
    <row r="731" spans="1:3">
      <c r="A731" s="57" t="s">
        <v>1117</v>
      </c>
      <c r="B731" s="57" t="s">
        <v>2202</v>
      </c>
      <c r="C731" s="57" t="s">
        <v>1117</v>
      </c>
    </row>
    <row r="732" spans="1:3">
      <c r="A732" s="57" t="s">
        <v>2416</v>
      </c>
      <c r="B732" s="57" t="s">
        <v>2417</v>
      </c>
      <c r="C732" s="57" t="s">
        <v>2416</v>
      </c>
    </row>
    <row r="733" spans="1:3">
      <c r="A733" s="57" t="s">
        <v>9596</v>
      </c>
      <c r="B733" s="57" t="s">
        <v>9595</v>
      </c>
      <c r="C733" s="57" t="s">
        <v>9596</v>
      </c>
    </row>
    <row r="734" spans="1:3">
      <c r="A734" s="57" t="s">
        <v>10839</v>
      </c>
      <c r="B734" s="57" t="s">
        <v>10840</v>
      </c>
      <c r="C734" s="57" t="s">
        <v>10839</v>
      </c>
    </row>
    <row r="735" spans="1:3">
      <c r="A735" s="57" t="s">
        <v>16434</v>
      </c>
      <c r="B735" s="57" t="s">
        <v>15830</v>
      </c>
      <c r="C735" s="57" t="s">
        <v>16434</v>
      </c>
    </row>
    <row r="736" spans="1:3">
      <c r="A736" s="57" t="s">
        <v>2560</v>
      </c>
      <c r="B736" s="57" t="s">
        <v>2615</v>
      </c>
      <c r="C736" s="57" t="s">
        <v>2560</v>
      </c>
    </row>
    <row r="737" spans="1:3">
      <c r="A737" s="57" t="s">
        <v>1120</v>
      </c>
      <c r="B737" s="57" t="s">
        <v>1119</v>
      </c>
      <c r="C737" s="57" t="s">
        <v>1120</v>
      </c>
    </row>
    <row r="738" spans="1:3">
      <c r="A738" s="57" t="s">
        <v>74317</v>
      </c>
      <c r="B738" s="57" t="s">
        <v>74318</v>
      </c>
      <c r="C738" s="57" t="s">
        <v>74317</v>
      </c>
    </row>
    <row r="739" spans="1:3">
      <c r="A739" s="57" t="s">
        <v>77104</v>
      </c>
      <c r="B739" s="57" t="s">
        <v>77105</v>
      </c>
      <c r="C739" s="57" t="s">
        <v>77104</v>
      </c>
    </row>
    <row r="740" spans="1:3">
      <c r="A740" s="57" t="s">
        <v>16435</v>
      </c>
      <c r="B740" s="57" t="s">
        <v>16436</v>
      </c>
      <c r="C740" s="57" t="s">
        <v>16435</v>
      </c>
    </row>
    <row r="741" spans="1:3">
      <c r="A741" s="57" t="s">
        <v>10841</v>
      </c>
      <c r="B741" s="57" t="s">
        <v>10842</v>
      </c>
      <c r="C741" s="57" t="s">
        <v>10841</v>
      </c>
    </row>
    <row r="742" spans="1:3">
      <c r="A742" s="57" t="s">
        <v>16437</v>
      </c>
      <c r="B742" s="57" t="s">
        <v>15749</v>
      </c>
      <c r="C742" s="57" t="s">
        <v>16437</v>
      </c>
    </row>
    <row r="743" spans="1:3">
      <c r="A743" s="57" t="s">
        <v>9598</v>
      </c>
      <c r="B743" s="57" t="s">
        <v>9597</v>
      </c>
      <c r="C743" s="57" t="s">
        <v>9598</v>
      </c>
    </row>
    <row r="744" spans="1:3">
      <c r="A744" s="57" t="s">
        <v>10843</v>
      </c>
      <c r="B744" s="57" t="s">
        <v>10844</v>
      </c>
      <c r="C744" s="57" t="s">
        <v>10843</v>
      </c>
    </row>
    <row r="745" spans="1:3">
      <c r="A745" s="57" t="s">
        <v>1122</v>
      </c>
      <c r="B745" s="57" t="s">
        <v>2652</v>
      </c>
      <c r="C745" s="57" t="s">
        <v>1122</v>
      </c>
    </row>
    <row r="746" spans="1:3">
      <c r="A746" s="57" t="s">
        <v>1124</v>
      </c>
      <c r="B746" s="57" t="s">
        <v>1123</v>
      </c>
      <c r="C746" s="57" t="s">
        <v>1124</v>
      </c>
    </row>
    <row r="747" spans="1:3">
      <c r="A747" s="57" t="s">
        <v>9600</v>
      </c>
      <c r="B747" s="57" t="s">
        <v>9599</v>
      </c>
      <c r="C747" s="57" t="s">
        <v>9600</v>
      </c>
    </row>
    <row r="748" spans="1:3">
      <c r="A748" s="57" t="s">
        <v>1125</v>
      </c>
      <c r="B748" s="57" t="s">
        <v>2348</v>
      </c>
      <c r="C748" s="57" t="s">
        <v>1125</v>
      </c>
    </row>
    <row r="749" spans="1:3">
      <c r="A749" s="57" t="s">
        <v>16438</v>
      </c>
      <c r="B749" s="57" t="s">
        <v>16439</v>
      </c>
      <c r="C749" s="57" t="s">
        <v>16438</v>
      </c>
    </row>
    <row r="750" spans="1:3">
      <c r="A750" s="57" t="s">
        <v>9602</v>
      </c>
      <c r="B750" s="57" t="s">
        <v>9601</v>
      </c>
      <c r="C750" s="57" t="s">
        <v>9602</v>
      </c>
    </row>
    <row r="751" spans="1:3">
      <c r="A751" s="57" t="s">
        <v>10845</v>
      </c>
      <c r="B751" s="57" t="s">
        <v>10846</v>
      </c>
      <c r="C751" s="57" t="s">
        <v>10845</v>
      </c>
    </row>
    <row r="752" spans="1:3">
      <c r="A752" s="57" t="s">
        <v>18379</v>
      </c>
      <c r="B752" s="57" t="s">
        <v>18380</v>
      </c>
      <c r="C752" s="57" t="s">
        <v>18379</v>
      </c>
    </row>
    <row r="753" spans="1:3">
      <c r="A753" s="57" t="s">
        <v>1126</v>
      </c>
      <c r="B753" s="57" t="s">
        <v>9046</v>
      </c>
      <c r="C753" s="57" t="s">
        <v>1126</v>
      </c>
    </row>
    <row r="754" spans="1:3">
      <c r="A754" s="57" t="s">
        <v>10847</v>
      </c>
      <c r="B754" s="57" t="s">
        <v>10848</v>
      </c>
      <c r="C754" s="57" t="s">
        <v>10847</v>
      </c>
    </row>
    <row r="755" spans="1:3">
      <c r="A755" s="57" t="s">
        <v>2472</v>
      </c>
      <c r="B755" s="57" t="s">
        <v>2473</v>
      </c>
      <c r="C755" s="57" t="s">
        <v>2472</v>
      </c>
    </row>
    <row r="756" spans="1:3">
      <c r="A756" s="57" t="s">
        <v>1128</v>
      </c>
      <c r="B756" s="57" t="s">
        <v>2363</v>
      </c>
      <c r="C756" s="57" t="s">
        <v>1128</v>
      </c>
    </row>
    <row r="757" spans="1:3">
      <c r="A757" s="57" t="s">
        <v>1130</v>
      </c>
      <c r="B757" s="57" t="s">
        <v>1129</v>
      </c>
      <c r="C757" s="57" t="s">
        <v>1130</v>
      </c>
    </row>
    <row r="758" spans="1:3">
      <c r="A758" s="57" t="s">
        <v>2558</v>
      </c>
      <c r="B758" s="57" t="s">
        <v>10849</v>
      </c>
      <c r="C758" s="57" t="s">
        <v>2558</v>
      </c>
    </row>
    <row r="759" spans="1:3">
      <c r="A759" s="57" t="s">
        <v>10850</v>
      </c>
      <c r="B759" s="57" t="s">
        <v>10851</v>
      </c>
      <c r="C759" s="57" t="s">
        <v>10850</v>
      </c>
    </row>
    <row r="760" spans="1:3">
      <c r="A760" s="57" t="s">
        <v>1132</v>
      </c>
      <c r="B760" s="57" t="s">
        <v>1131</v>
      </c>
      <c r="C760" s="57" t="s">
        <v>1132</v>
      </c>
    </row>
    <row r="761" spans="1:3">
      <c r="A761" s="57" t="s">
        <v>2559</v>
      </c>
      <c r="B761" s="57" t="s">
        <v>2614</v>
      </c>
      <c r="C761" s="57" t="s">
        <v>2559</v>
      </c>
    </row>
    <row r="762" spans="1:3">
      <c r="A762" s="57" t="s">
        <v>2583</v>
      </c>
      <c r="B762" s="57" t="s">
        <v>2636</v>
      </c>
      <c r="C762" s="57" t="s">
        <v>2583</v>
      </c>
    </row>
    <row r="763" spans="1:3">
      <c r="A763" s="57" t="s">
        <v>77106</v>
      </c>
      <c r="B763" s="57" t="s">
        <v>77107</v>
      </c>
      <c r="C763" s="57" t="s">
        <v>77106</v>
      </c>
    </row>
    <row r="764" spans="1:3">
      <c r="A764" s="57" t="s">
        <v>1133</v>
      </c>
      <c r="B764" s="57" t="s">
        <v>2349</v>
      </c>
      <c r="C764" s="57" t="s">
        <v>1133</v>
      </c>
    </row>
    <row r="765" spans="1:3">
      <c r="A765" s="57" t="s">
        <v>2590</v>
      </c>
      <c r="B765" s="57" t="s">
        <v>2643</v>
      </c>
      <c r="C765" s="57" t="s">
        <v>2590</v>
      </c>
    </row>
    <row r="766" spans="1:3">
      <c r="A766" s="57" t="s">
        <v>74319</v>
      </c>
      <c r="B766" s="57" t="s">
        <v>74320</v>
      </c>
      <c r="C766" s="57" t="s">
        <v>74319</v>
      </c>
    </row>
    <row r="767" spans="1:3">
      <c r="A767" s="57" t="s">
        <v>10852</v>
      </c>
      <c r="B767" s="57" t="s">
        <v>10853</v>
      </c>
      <c r="C767" s="57" t="s">
        <v>10852</v>
      </c>
    </row>
    <row r="768" spans="1:3">
      <c r="A768" s="57" t="s">
        <v>2265</v>
      </c>
      <c r="B768" s="57" t="s">
        <v>2266</v>
      </c>
      <c r="C768" s="57" t="s">
        <v>2265</v>
      </c>
    </row>
    <row r="769" spans="1:3">
      <c r="A769" s="57" t="s">
        <v>10854</v>
      </c>
      <c r="B769" s="57" t="s">
        <v>10855</v>
      </c>
      <c r="C769" s="57" t="s">
        <v>10854</v>
      </c>
    </row>
    <row r="770" spans="1:3">
      <c r="A770" s="57" t="s">
        <v>10856</v>
      </c>
      <c r="B770" s="57" t="s">
        <v>10857</v>
      </c>
      <c r="C770" s="57" t="s">
        <v>10856</v>
      </c>
    </row>
    <row r="771" spans="1:3">
      <c r="A771" s="57" t="s">
        <v>10858</v>
      </c>
      <c r="B771" s="57" t="s">
        <v>10859</v>
      </c>
      <c r="C771" s="57" t="s">
        <v>10858</v>
      </c>
    </row>
    <row r="772" spans="1:3">
      <c r="A772" s="57" t="s">
        <v>2597</v>
      </c>
      <c r="B772" s="57" t="s">
        <v>2649</v>
      </c>
      <c r="C772" s="57" t="s">
        <v>2597</v>
      </c>
    </row>
    <row r="773" spans="1:3">
      <c r="A773" s="57" t="s">
        <v>1135</v>
      </c>
      <c r="B773" s="57" t="s">
        <v>1134</v>
      </c>
      <c r="C773" s="57" t="s">
        <v>1135</v>
      </c>
    </row>
    <row r="774" spans="1:3">
      <c r="A774" s="57" t="s">
        <v>1138</v>
      </c>
      <c r="B774" s="57" t="s">
        <v>1137</v>
      </c>
      <c r="C774" s="57" t="s">
        <v>1138</v>
      </c>
    </row>
    <row r="775" spans="1:3">
      <c r="A775" s="57" t="s">
        <v>10860</v>
      </c>
      <c r="B775" s="57" t="s">
        <v>10861</v>
      </c>
      <c r="C775" s="57" t="s">
        <v>10860</v>
      </c>
    </row>
    <row r="776" spans="1:3">
      <c r="A776" s="57" t="s">
        <v>1136</v>
      </c>
      <c r="B776" s="57" t="s">
        <v>16440</v>
      </c>
      <c r="C776" s="57" t="s">
        <v>1136</v>
      </c>
    </row>
    <row r="777" spans="1:3">
      <c r="A777" s="57" t="s">
        <v>1143</v>
      </c>
      <c r="B777" s="57" t="s">
        <v>1142</v>
      </c>
      <c r="C777" s="57" t="s">
        <v>1143</v>
      </c>
    </row>
    <row r="778" spans="1:3">
      <c r="A778" s="57" t="s">
        <v>1146</v>
      </c>
      <c r="B778" s="57" t="s">
        <v>1145</v>
      </c>
      <c r="C778" s="57" t="s">
        <v>1146</v>
      </c>
    </row>
    <row r="779" spans="1:3">
      <c r="A779" s="57" t="s">
        <v>2335</v>
      </c>
      <c r="B779" s="57" t="s">
        <v>2336</v>
      </c>
      <c r="C779" s="57" t="s">
        <v>2335</v>
      </c>
    </row>
    <row r="780" spans="1:3">
      <c r="A780" s="57" t="s">
        <v>1148</v>
      </c>
      <c r="B780" s="57" t="s">
        <v>1147</v>
      </c>
      <c r="C780" s="57" t="s">
        <v>1148</v>
      </c>
    </row>
    <row r="781" spans="1:3">
      <c r="A781" s="57" t="s">
        <v>1127</v>
      </c>
      <c r="B781" s="57" t="s">
        <v>16441</v>
      </c>
      <c r="C781" s="57" t="s">
        <v>1127</v>
      </c>
    </row>
    <row r="782" spans="1:3">
      <c r="A782" s="57" t="s">
        <v>2509</v>
      </c>
      <c r="B782" s="57" t="s">
        <v>2510</v>
      </c>
      <c r="C782" s="57" t="s">
        <v>2509</v>
      </c>
    </row>
    <row r="783" spans="1:3">
      <c r="A783" s="57" t="s">
        <v>10862</v>
      </c>
      <c r="B783" s="57" t="s">
        <v>10863</v>
      </c>
      <c r="C783" s="57" t="s">
        <v>10862</v>
      </c>
    </row>
    <row r="784" spans="1:3">
      <c r="A784" s="57" t="s">
        <v>8806</v>
      </c>
      <c r="B784" s="57" t="s">
        <v>8808</v>
      </c>
      <c r="C784" s="57" t="s">
        <v>8806</v>
      </c>
    </row>
    <row r="785" spans="1:3">
      <c r="A785" s="57" t="s">
        <v>16442</v>
      </c>
      <c r="B785" s="57" t="s">
        <v>16443</v>
      </c>
      <c r="C785" s="57" t="s">
        <v>16442</v>
      </c>
    </row>
    <row r="786" spans="1:3">
      <c r="A786" s="57" t="s">
        <v>2423</v>
      </c>
      <c r="B786" s="57" t="s">
        <v>2424</v>
      </c>
      <c r="C786" s="57" t="s">
        <v>2423</v>
      </c>
    </row>
    <row r="787" spans="1:3">
      <c r="A787" s="57" t="s">
        <v>10864</v>
      </c>
      <c r="B787" s="57" t="s">
        <v>10865</v>
      </c>
      <c r="C787" s="57" t="s">
        <v>10864</v>
      </c>
    </row>
    <row r="788" spans="1:3">
      <c r="A788" s="57" t="s">
        <v>16444</v>
      </c>
      <c r="B788" s="57" t="s">
        <v>16445</v>
      </c>
      <c r="C788" s="57" t="s">
        <v>16444</v>
      </c>
    </row>
    <row r="789" spans="1:3">
      <c r="A789" s="57" t="s">
        <v>10866</v>
      </c>
      <c r="B789" s="57" t="s">
        <v>10867</v>
      </c>
      <c r="C789" s="57" t="s">
        <v>10866</v>
      </c>
    </row>
    <row r="790" spans="1:3">
      <c r="A790" s="57" t="s">
        <v>1150</v>
      </c>
      <c r="B790" s="57" t="s">
        <v>1149</v>
      </c>
      <c r="C790" s="57" t="s">
        <v>1150</v>
      </c>
    </row>
    <row r="791" spans="1:3">
      <c r="A791" s="57" t="s">
        <v>1118</v>
      </c>
      <c r="B791" s="57" t="s">
        <v>10868</v>
      </c>
      <c r="C791" s="57" t="s">
        <v>1118</v>
      </c>
    </row>
    <row r="792" spans="1:3">
      <c r="A792" s="57" t="s">
        <v>10869</v>
      </c>
      <c r="B792" s="57" t="s">
        <v>10870</v>
      </c>
      <c r="C792" s="57" t="s">
        <v>10869</v>
      </c>
    </row>
    <row r="793" spans="1:3">
      <c r="A793" s="57" t="s">
        <v>2303</v>
      </c>
      <c r="B793" s="57" t="s">
        <v>2442</v>
      </c>
      <c r="C793" s="57" t="s">
        <v>2303</v>
      </c>
    </row>
    <row r="794" spans="1:3">
      <c r="A794" s="57" t="s">
        <v>16446</v>
      </c>
      <c r="B794" s="57" t="s">
        <v>15895</v>
      </c>
      <c r="C794" s="57" t="s">
        <v>16446</v>
      </c>
    </row>
    <row r="795" spans="1:3">
      <c r="A795" s="57" t="s">
        <v>2217</v>
      </c>
      <c r="B795" s="57" t="s">
        <v>2606</v>
      </c>
      <c r="C795" s="57" t="s">
        <v>2217</v>
      </c>
    </row>
    <row r="796" spans="1:3">
      <c r="A796" s="57" t="s">
        <v>10871</v>
      </c>
      <c r="B796" s="57" t="s">
        <v>10872</v>
      </c>
      <c r="C796" s="57" t="s">
        <v>10871</v>
      </c>
    </row>
    <row r="797" spans="1:3">
      <c r="A797" s="57" t="s">
        <v>10873</v>
      </c>
      <c r="B797" s="57" t="s">
        <v>10874</v>
      </c>
      <c r="C797" s="57" t="s">
        <v>10873</v>
      </c>
    </row>
    <row r="798" spans="1:3">
      <c r="A798" s="57" t="s">
        <v>16447</v>
      </c>
      <c r="B798" s="57" t="s">
        <v>16448</v>
      </c>
      <c r="C798" s="57" t="s">
        <v>16447</v>
      </c>
    </row>
    <row r="799" spans="1:3">
      <c r="A799" s="57" t="s">
        <v>16449</v>
      </c>
      <c r="B799" s="57" t="s">
        <v>16450</v>
      </c>
      <c r="C799" s="57" t="s">
        <v>16449</v>
      </c>
    </row>
    <row r="800" spans="1:3">
      <c r="A800" s="57" t="s">
        <v>16451</v>
      </c>
      <c r="B800" s="57" t="s">
        <v>15843</v>
      </c>
      <c r="C800" s="57" t="s">
        <v>16451</v>
      </c>
    </row>
    <row r="801" spans="1:3">
      <c r="A801" s="57" t="s">
        <v>16452</v>
      </c>
      <c r="B801" s="57" t="s">
        <v>16453</v>
      </c>
      <c r="C801" s="57" t="s">
        <v>16452</v>
      </c>
    </row>
    <row r="802" spans="1:3">
      <c r="A802" s="57" t="s">
        <v>9048</v>
      </c>
      <c r="B802" s="57" t="s">
        <v>9047</v>
      </c>
      <c r="C802" s="57" t="s">
        <v>9048</v>
      </c>
    </row>
    <row r="803" spans="1:3">
      <c r="A803" s="57" t="s">
        <v>16454</v>
      </c>
      <c r="B803" s="57" t="s">
        <v>16455</v>
      </c>
      <c r="C803" s="57" t="s">
        <v>16454</v>
      </c>
    </row>
    <row r="804" spans="1:3">
      <c r="A804" s="57" t="s">
        <v>10875</v>
      </c>
      <c r="B804" s="57" t="s">
        <v>10876</v>
      </c>
      <c r="C804" s="57" t="s">
        <v>10875</v>
      </c>
    </row>
    <row r="805" spans="1:3">
      <c r="A805" s="57" t="s">
        <v>2566</v>
      </c>
      <c r="B805" s="57" t="s">
        <v>2620</v>
      </c>
      <c r="C805" s="57" t="s">
        <v>2566</v>
      </c>
    </row>
    <row r="806" spans="1:3">
      <c r="A806" s="57" t="s">
        <v>8194</v>
      </c>
      <c r="B806" s="57" t="s">
        <v>2620</v>
      </c>
      <c r="C806" s="57" t="s">
        <v>8194</v>
      </c>
    </row>
    <row r="807" spans="1:3">
      <c r="A807" s="57" t="s">
        <v>1155</v>
      </c>
      <c r="B807" s="57" t="s">
        <v>2191</v>
      </c>
      <c r="C807" s="57" t="s">
        <v>1155</v>
      </c>
    </row>
    <row r="808" spans="1:3">
      <c r="A808" s="57" t="s">
        <v>1153</v>
      </c>
      <c r="B808" s="57" t="s">
        <v>1156</v>
      </c>
      <c r="C808" s="57" t="s">
        <v>1153</v>
      </c>
    </row>
    <row r="809" spans="1:3">
      <c r="A809" s="57" t="s">
        <v>1157</v>
      </c>
      <c r="B809" s="57" t="s">
        <v>1156</v>
      </c>
      <c r="C809" s="57" t="s">
        <v>1157</v>
      </c>
    </row>
    <row r="810" spans="1:3">
      <c r="A810" s="57" t="s">
        <v>2428</v>
      </c>
      <c r="B810" s="57" t="s">
        <v>2429</v>
      </c>
      <c r="C810" s="57" t="s">
        <v>2428</v>
      </c>
    </row>
    <row r="811" spans="1:3">
      <c r="A811" s="57" t="s">
        <v>16456</v>
      </c>
      <c r="B811" s="57" t="s">
        <v>16457</v>
      </c>
      <c r="C811" s="57" t="s">
        <v>16456</v>
      </c>
    </row>
    <row r="812" spans="1:3">
      <c r="A812" s="57" t="s">
        <v>16458</v>
      </c>
      <c r="B812" s="57" t="s">
        <v>15772</v>
      </c>
      <c r="C812" s="57" t="s">
        <v>16458</v>
      </c>
    </row>
    <row r="813" spans="1:3">
      <c r="A813" s="57" t="s">
        <v>10877</v>
      </c>
      <c r="B813" s="57" t="s">
        <v>10878</v>
      </c>
      <c r="C813" s="57" t="s">
        <v>10877</v>
      </c>
    </row>
    <row r="814" spans="1:3">
      <c r="A814" s="57" t="s">
        <v>10879</v>
      </c>
      <c r="B814" s="57" t="s">
        <v>10880</v>
      </c>
      <c r="C814" s="57" t="s">
        <v>10879</v>
      </c>
    </row>
    <row r="815" spans="1:3">
      <c r="A815" s="57" t="s">
        <v>77108</v>
      </c>
      <c r="B815" s="57" t="s">
        <v>77109</v>
      </c>
      <c r="C815" s="57" t="s">
        <v>77108</v>
      </c>
    </row>
    <row r="816" spans="1:3">
      <c r="A816" s="57" t="s">
        <v>16459</v>
      </c>
      <c r="B816" s="57" t="s">
        <v>16460</v>
      </c>
      <c r="C816" s="57" t="s">
        <v>16459</v>
      </c>
    </row>
    <row r="817" spans="1:3">
      <c r="A817" s="57" t="s">
        <v>77110</v>
      </c>
      <c r="B817" s="57" t="s">
        <v>77111</v>
      </c>
      <c r="C817" s="57" t="s">
        <v>77110</v>
      </c>
    </row>
    <row r="818" spans="1:3">
      <c r="A818" s="57" t="s">
        <v>10881</v>
      </c>
      <c r="B818" s="57" t="s">
        <v>10882</v>
      </c>
      <c r="C818" s="57" t="s">
        <v>10881</v>
      </c>
    </row>
    <row r="819" spans="1:3">
      <c r="A819" s="57" t="s">
        <v>2561</v>
      </c>
      <c r="B819" s="57" t="s">
        <v>2616</v>
      </c>
      <c r="C819" s="57" t="s">
        <v>2561</v>
      </c>
    </row>
    <row r="820" spans="1:3">
      <c r="A820" s="57" t="s">
        <v>1159</v>
      </c>
      <c r="B820" s="57" t="s">
        <v>1158</v>
      </c>
      <c r="C820" s="57" t="s">
        <v>1159</v>
      </c>
    </row>
    <row r="821" spans="1:3">
      <c r="A821" s="57" t="s">
        <v>10883</v>
      </c>
      <c r="B821" s="57" t="s">
        <v>10884</v>
      </c>
      <c r="C821" s="57" t="s">
        <v>10883</v>
      </c>
    </row>
    <row r="822" spans="1:3">
      <c r="A822" s="57" t="s">
        <v>1161</v>
      </c>
      <c r="B822" s="57" t="s">
        <v>1160</v>
      </c>
      <c r="C822" s="57" t="s">
        <v>1161</v>
      </c>
    </row>
    <row r="823" spans="1:3">
      <c r="A823" s="57" t="s">
        <v>10885</v>
      </c>
      <c r="B823" s="57" t="s">
        <v>10886</v>
      </c>
      <c r="C823" s="57" t="s">
        <v>10885</v>
      </c>
    </row>
    <row r="824" spans="1:3">
      <c r="A824" s="57" t="s">
        <v>10887</v>
      </c>
      <c r="B824" s="57" t="s">
        <v>10888</v>
      </c>
      <c r="C824" s="57" t="s">
        <v>10887</v>
      </c>
    </row>
    <row r="825" spans="1:3">
      <c r="A825" s="57" t="s">
        <v>2420</v>
      </c>
      <c r="B825" s="57" t="s">
        <v>2421</v>
      </c>
      <c r="C825" s="57" t="s">
        <v>2420</v>
      </c>
    </row>
    <row r="826" spans="1:3">
      <c r="A826" s="57" t="s">
        <v>16461</v>
      </c>
      <c r="B826" s="57" t="s">
        <v>16462</v>
      </c>
      <c r="C826" s="57" t="s">
        <v>16461</v>
      </c>
    </row>
    <row r="827" spans="1:3">
      <c r="A827" s="57" t="s">
        <v>10889</v>
      </c>
      <c r="B827" s="57" t="s">
        <v>10890</v>
      </c>
      <c r="C827" s="57" t="s">
        <v>10889</v>
      </c>
    </row>
    <row r="828" spans="1:3">
      <c r="A828" s="57" t="s">
        <v>1163</v>
      </c>
      <c r="B828" s="57" t="s">
        <v>1162</v>
      </c>
      <c r="C828" s="57" t="s">
        <v>1163</v>
      </c>
    </row>
    <row r="829" spans="1:3">
      <c r="A829" s="57" t="s">
        <v>1165</v>
      </c>
      <c r="B829" s="57" t="s">
        <v>1164</v>
      </c>
      <c r="C829" s="57" t="s">
        <v>1165</v>
      </c>
    </row>
    <row r="830" spans="1:3">
      <c r="A830" s="57" t="s">
        <v>10891</v>
      </c>
      <c r="B830" s="57" t="s">
        <v>10892</v>
      </c>
      <c r="C830" s="57" t="s">
        <v>10891</v>
      </c>
    </row>
    <row r="831" spans="1:3">
      <c r="A831" s="57" t="s">
        <v>1060</v>
      </c>
      <c r="B831" s="57" t="s">
        <v>2203</v>
      </c>
      <c r="C831" s="57" t="s">
        <v>1060</v>
      </c>
    </row>
    <row r="832" spans="1:3">
      <c r="A832" s="57" t="s">
        <v>16463</v>
      </c>
      <c r="B832" s="57" t="s">
        <v>16464</v>
      </c>
      <c r="C832" s="57" t="s">
        <v>16463</v>
      </c>
    </row>
    <row r="833" spans="1:3">
      <c r="A833" s="57" t="s">
        <v>1167</v>
      </c>
      <c r="B833" s="57" t="s">
        <v>1166</v>
      </c>
      <c r="C833" s="57" t="s">
        <v>1167</v>
      </c>
    </row>
    <row r="834" spans="1:3">
      <c r="A834" s="57" t="s">
        <v>1169</v>
      </c>
      <c r="B834" s="57" t="s">
        <v>1168</v>
      </c>
      <c r="C834" s="57" t="s">
        <v>1169</v>
      </c>
    </row>
    <row r="835" spans="1:3">
      <c r="A835" s="57" t="s">
        <v>1170</v>
      </c>
      <c r="B835" s="57" t="s">
        <v>2435</v>
      </c>
      <c r="C835" s="57" t="s">
        <v>1170</v>
      </c>
    </row>
    <row r="836" spans="1:3">
      <c r="A836" s="57" t="s">
        <v>10893</v>
      </c>
      <c r="B836" s="57" t="s">
        <v>10894</v>
      </c>
      <c r="C836" s="57" t="s">
        <v>10893</v>
      </c>
    </row>
    <row r="837" spans="1:3">
      <c r="A837" s="57" t="s">
        <v>10895</v>
      </c>
      <c r="B837" s="57" t="s">
        <v>10896</v>
      </c>
      <c r="C837" s="57" t="s">
        <v>10895</v>
      </c>
    </row>
    <row r="838" spans="1:3">
      <c r="A838" s="57" t="s">
        <v>16465</v>
      </c>
      <c r="B838" s="57" t="s">
        <v>16466</v>
      </c>
      <c r="C838" s="57" t="s">
        <v>16465</v>
      </c>
    </row>
    <row r="839" spans="1:3">
      <c r="A839" s="57" t="s">
        <v>2568</v>
      </c>
      <c r="B839" s="57" t="s">
        <v>2622</v>
      </c>
      <c r="C839" s="57" t="s">
        <v>2568</v>
      </c>
    </row>
    <row r="840" spans="1:3">
      <c r="A840" s="57" t="s">
        <v>2318</v>
      </c>
      <c r="B840" s="57" t="s">
        <v>10897</v>
      </c>
      <c r="C840" s="57" t="s">
        <v>2318</v>
      </c>
    </row>
    <row r="841" spans="1:3">
      <c r="A841" s="57" t="s">
        <v>1172</v>
      </c>
      <c r="B841" s="57" t="s">
        <v>1171</v>
      </c>
      <c r="C841" s="57" t="s">
        <v>1172</v>
      </c>
    </row>
    <row r="842" spans="1:3">
      <c r="A842" s="57" t="s">
        <v>2557</v>
      </c>
      <c r="B842" s="57" t="s">
        <v>2613</v>
      </c>
      <c r="C842" s="57" t="s">
        <v>2557</v>
      </c>
    </row>
    <row r="843" spans="1:3">
      <c r="A843" s="57" t="s">
        <v>10898</v>
      </c>
      <c r="B843" s="57" t="s">
        <v>10899</v>
      </c>
      <c r="C843" s="57" t="s">
        <v>10898</v>
      </c>
    </row>
    <row r="844" spans="1:3">
      <c r="A844" s="57" t="s">
        <v>10900</v>
      </c>
      <c r="B844" s="57" t="s">
        <v>10901</v>
      </c>
      <c r="C844" s="57" t="s">
        <v>10900</v>
      </c>
    </row>
    <row r="845" spans="1:3">
      <c r="A845" s="57" t="s">
        <v>16467</v>
      </c>
      <c r="B845" s="57" t="s">
        <v>16468</v>
      </c>
      <c r="C845" s="57" t="s">
        <v>16467</v>
      </c>
    </row>
    <row r="846" spans="1:3">
      <c r="A846" s="57" t="s">
        <v>16469</v>
      </c>
      <c r="B846" s="57" t="s">
        <v>16470</v>
      </c>
      <c r="C846" s="57" t="s">
        <v>16469</v>
      </c>
    </row>
    <row r="847" spans="1:3">
      <c r="A847" s="57" t="s">
        <v>952</v>
      </c>
      <c r="B847" s="57" t="s">
        <v>2350</v>
      </c>
      <c r="C847" s="57" t="s">
        <v>952</v>
      </c>
    </row>
    <row r="848" spans="1:3">
      <c r="A848" s="57" t="s">
        <v>2413</v>
      </c>
      <c r="B848" s="57" t="s">
        <v>2443</v>
      </c>
      <c r="C848" s="57" t="s">
        <v>2413</v>
      </c>
    </row>
    <row r="849" spans="1:3">
      <c r="A849" s="57" t="s">
        <v>74321</v>
      </c>
      <c r="B849" s="57" t="s">
        <v>74322</v>
      </c>
      <c r="C849" s="57" t="s">
        <v>74321</v>
      </c>
    </row>
    <row r="850" spans="1:3">
      <c r="A850" s="57" t="s">
        <v>10902</v>
      </c>
      <c r="B850" s="57" t="s">
        <v>16043</v>
      </c>
      <c r="C850" s="57" t="s">
        <v>10902</v>
      </c>
    </row>
    <row r="851" spans="1:3">
      <c r="A851" s="57" t="s">
        <v>2589</v>
      </c>
      <c r="B851" s="57" t="s">
        <v>2642</v>
      </c>
      <c r="C851" s="57" t="s">
        <v>2589</v>
      </c>
    </row>
    <row r="852" spans="1:3">
      <c r="A852" s="57" t="s">
        <v>10903</v>
      </c>
      <c r="B852" s="57" t="s">
        <v>10904</v>
      </c>
      <c r="C852" s="57" t="s">
        <v>10903</v>
      </c>
    </row>
    <row r="853" spans="1:3">
      <c r="A853" s="57" t="s">
        <v>10905</v>
      </c>
      <c r="B853" s="57" t="s">
        <v>10906</v>
      </c>
      <c r="C853" s="57" t="s">
        <v>10905</v>
      </c>
    </row>
    <row r="854" spans="1:3">
      <c r="A854" s="57" t="s">
        <v>16471</v>
      </c>
      <c r="B854" s="57" t="s">
        <v>16472</v>
      </c>
      <c r="C854" s="57" t="s">
        <v>16471</v>
      </c>
    </row>
    <row r="855" spans="1:3">
      <c r="A855" s="57" t="s">
        <v>16473</v>
      </c>
      <c r="B855" s="57" t="s">
        <v>16474</v>
      </c>
      <c r="C855" s="57" t="s">
        <v>16473</v>
      </c>
    </row>
    <row r="856" spans="1:3">
      <c r="A856" s="57" t="s">
        <v>10907</v>
      </c>
      <c r="B856" s="57" t="s">
        <v>10908</v>
      </c>
      <c r="C856" s="57" t="s">
        <v>10907</v>
      </c>
    </row>
    <row r="857" spans="1:3">
      <c r="A857" s="57" t="s">
        <v>10909</v>
      </c>
      <c r="B857" s="57" t="s">
        <v>10910</v>
      </c>
      <c r="C857" s="57" t="s">
        <v>10909</v>
      </c>
    </row>
    <row r="858" spans="1:3">
      <c r="A858" s="57" t="s">
        <v>16475</v>
      </c>
      <c r="B858" s="57" t="s">
        <v>16476</v>
      </c>
      <c r="C858" s="57" t="s">
        <v>16475</v>
      </c>
    </row>
    <row r="859" spans="1:3">
      <c r="A859" s="57" t="s">
        <v>10911</v>
      </c>
      <c r="B859" s="57" t="s">
        <v>10912</v>
      </c>
      <c r="C859" s="57" t="s">
        <v>10911</v>
      </c>
    </row>
    <row r="860" spans="1:3">
      <c r="A860" s="57" t="s">
        <v>10913</v>
      </c>
      <c r="B860" s="57" t="s">
        <v>10914</v>
      </c>
      <c r="C860" s="57" t="s">
        <v>10913</v>
      </c>
    </row>
    <row r="861" spans="1:3">
      <c r="A861" s="57" t="s">
        <v>16477</v>
      </c>
      <c r="B861" s="57" t="s">
        <v>16478</v>
      </c>
      <c r="C861" s="57" t="s">
        <v>16477</v>
      </c>
    </row>
    <row r="862" spans="1:3">
      <c r="A862" s="57" t="s">
        <v>16479</v>
      </c>
      <c r="B862" s="57" t="s">
        <v>16480</v>
      </c>
      <c r="C862" s="57" t="s">
        <v>16479</v>
      </c>
    </row>
    <row r="863" spans="1:3">
      <c r="A863" s="57" t="s">
        <v>16481</v>
      </c>
      <c r="B863" s="57" t="s">
        <v>16482</v>
      </c>
      <c r="C863" s="57" t="s">
        <v>16481</v>
      </c>
    </row>
    <row r="864" spans="1:3">
      <c r="A864" s="57" t="s">
        <v>74323</v>
      </c>
      <c r="B864" s="57" t="s">
        <v>74324</v>
      </c>
      <c r="C864" s="57" t="s">
        <v>74323</v>
      </c>
    </row>
    <row r="865" spans="1:3">
      <c r="A865" s="57" t="s">
        <v>16483</v>
      </c>
      <c r="B865" s="57" t="s">
        <v>16484</v>
      </c>
      <c r="C865" s="57" t="s">
        <v>16483</v>
      </c>
    </row>
    <row r="866" spans="1:3">
      <c r="A866" s="57" t="s">
        <v>10915</v>
      </c>
      <c r="B866" s="57" t="s">
        <v>10916</v>
      </c>
      <c r="C866" s="57" t="s">
        <v>10915</v>
      </c>
    </row>
    <row r="867" spans="1:3">
      <c r="A867" s="57" t="s">
        <v>2304</v>
      </c>
      <c r="B867" s="57" t="s">
        <v>2305</v>
      </c>
      <c r="C867" s="57" t="s">
        <v>2304</v>
      </c>
    </row>
    <row r="868" spans="1:3">
      <c r="A868" s="57" t="s">
        <v>2314</v>
      </c>
      <c r="B868" s="57" t="s">
        <v>2315</v>
      </c>
      <c r="C868" s="57" t="s">
        <v>2314</v>
      </c>
    </row>
    <row r="869" spans="1:3">
      <c r="A869" s="57" t="s">
        <v>2440</v>
      </c>
      <c r="B869" s="57" t="s">
        <v>2441</v>
      </c>
      <c r="C869" s="57" t="s">
        <v>2440</v>
      </c>
    </row>
    <row r="870" spans="1:3">
      <c r="A870" s="57" t="s">
        <v>10917</v>
      </c>
      <c r="B870" s="57" t="s">
        <v>10918</v>
      </c>
      <c r="C870" s="57" t="s">
        <v>10917</v>
      </c>
    </row>
    <row r="871" spans="1:3">
      <c r="A871" s="57" t="s">
        <v>1173</v>
      </c>
      <c r="B871" s="57" t="s">
        <v>2357</v>
      </c>
      <c r="C871" s="57" t="s">
        <v>1173</v>
      </c>
    </row>
    <row r="872" spans="1:3">
      <c r="A872" s="57" t="s">
        <v>16485</v>
      </c>
      <c r="B872" s="57" t="s">
        <v>15821</v>
      </c>
      <c r="C872" s="57" t="s">
        <v>16485</v>
      </c>
    </row>
    <row r="873" spans="1:3">
      <c r="A873" s="57" t="s">
        <v>10919</v>
      </c>
      <c r="B873" s="57" t="s">
        <v>10920</v>
      </c>
      <c r="C873" s="57" t="s">
        <v>10919</v>
      </c>
    </row>
    <row r="874" spans="1:3">
      <c r="A874" s="57" t="s">
        <v>16486</v>
      </c>
      <c r="B874" s="57" t="s">
        <v>16487</v>
      </c>
      <c r="C874" s="57" t="s">
        <v>16486</v>
      </c>
    </row>
    <row r="875" spans="1:3">
      <c r="A875" s="57" t="s">
        <v>1175</v>
      </c>
      <c r="B875" s="57" t="s">
        <v>2196</v>
      </c>
      <c r="C875" s="57" t="s">
        <v>1175</v>
      </c>
    </row>
    <row r="876" spans="1:3">
      <c r="A876" s="57" t="s">
        <v>1177</v>
      </c>
      <c r="B876" s="57" t="s">
        <v>1176</v>
      </c>
      <c r="C876" s="57" t="s">
        <v>1177</v>
      </c>
    </row>
    <row r="877" spans="1:3">
      <c r="A877" s="57" t="s">
        <v>16488</v>
      </c>
      <c r="B877" s="57" t="s">
        <v>16489</v>
      </c>
      <c r="C877" s="57" t="s">
        <v>16488</v>
      </c>
    </row>
    <row r="878" spans="1:3">
      <c r="A878" s="57" t="s">
        <v>10921</v>
      </c>
      <c r="B878" s="57" t="s">
        <v>10922</v>
      </c>
      <c r="C878" s="57" t="s">
        <v>10921</v>
      </c>
    </row>
    <row r="879" spans="1:3">
      <c r="A879" s="57" t="s">
        <v>1179</v>
      </c>
      <c r="B879" s="57" t="s">
        <v>1178</v>
      </c>
      <c r="C879" s="57" t="s">
        <v>1179</v>
      </c>
    </row>
    <row r="880" spans="1:3">
      <c r="A880" s="57" t="s">
        <v>2238</v>
      </c>
      <c r="B880" s="57" t="s">
        <v>2239</v>
      </c>
      <c r="C880" s="57" t="s">
        <v>2238</v>
      </c>
    </row>
    <row r="881" spans="1:3">
      <c r="A881" s="57" t="s">
        <v>1180</v>
      </c>
      <c r="B881" s="57" t="s">
        <v>2194</v>
      </c>
      <c r="C881" s="57" t="s">
        <v>1180</v>
      </c>
    </row>
    <row r="882" spans="1:3">
      <c r="A882" s="57" t="s">
        <v>74325</v>
      </c>
      <c r="B882" s="57" t="s">
        <v>74326</v>
      </c>
      <c r="C882" s="57" t="s">
        <v>74325</v>
      </c>
    </row>
    <row r="883" spans="1:3">
      <c r="A883" s="57" t="s">
        <v>1182</v>
      </c>
      <c r="B883" s="57" t="s">
        <v>1181</v>
      </c>
      <c r="C883" s="57" t="s">
        <v>1182</v>
      </c>
    </row>
    <row r="884" spans="1:3">
      <c r="A884" s="57" t="s">
        <v>10923</v>
      </c>
      <c r="B884" s="57" t="s">
        <v>10924</v>
      </c>
      <c r="C884" s="57" t="s">
        <v>10923</v>
      </c>
    </row>
    <row r="885" spans="1:3">
      <c r="A885" s="57" t="s">
        <v>10925</v>
      </c>
      <c r="B885" s="57" t="s">
        <v>10926</v>
      </c>
      <c r="C885" s="57" t="s">
        <v>10925</v>
      </c>
    </row>
    <row r="886" spans="1:3">
      <c r="A886" s="57" t="s">
        <v>16490</v>
      </c>
      <c r="B886" s="57" t="s">
        <v>16491</v>
      </c>
      <c r="C886" s="57" t="s">
        <v>16490</v>
      </c>
    </row>
    <row r="887" spans="1:3">
      <c r="A887" s="57" t="s">
        <v>1183</v>
      </c>
      <c r="B887" s="57" t="s">
        <v>2367</v>
      </c>
      <c r="C887" s="57" t="s">
        <v>1183</v>
      </c>
    </row>
    <row r="888" spans="1:3">
      <c r="A888" s="57" t="s">
        <v>16492</v>
      </c>
      <c r="B888" s="57" t="s">
        <v>15994</v>
      </c>
      <c r="C888" s="57" t="s">
        <v>16492</v>
      </c>
    </row>
    <row r="889" spans="1:3">
      <c r="A889" s="57" t="s">
        <v>1184</v>
      </c>
      <c r="B889" s="57" t="s">
        <v>2190</v>
      </c>
      <c r="C889" s="57" t="s">
        <v>1184</v>
      </c>
    </row>
    <row r="890" spans="1:3">
      <c r="A890" s="57" t="s">
        <v>10927</v>
      </c>
      <c r="B890" s="57" t="s">
        <v>10928</v>
      </c>
      <c r="C890" s="57" t="s">
        <v>10927</v>
      </c>
    </row>
    <row r="891" spans="1:3">
      <c r="A891" s="57" t="s">
        <v>2286</v>
      </c>
      <c r="B891" s="57" t="s">
        <v>2287</v>
      </c>
      <c r="C891" s="57" t="s">
        <v>2286</v>
      </c>
    </row>
    <row r="892" spans="1:3">
      <c r="A892" s="57" t="s">
        <v>76550</v>
      </c>
      <c r="B892" s="57" t="s">
        <v>76551</v>
      </c>
      <c r="C892" s="57" t="s">
        <v>76550</v>
      </c>
    </row>
    <row r="893" spans="1:3">
      <c r="A893" s="57" t="s">
        <v>10929</v>
      </c>
      <c r="B893" s="57" t="s">
        <v>10930</v>
      </c>
      <c r="C893" s="57" t="s">
        <v>10929</v>
      </c>
    </row>
    <row r="894" spans="1:3">
      <c r="A894" s="57" t="s">
        <v>10931</v>
      </c>
      <c r="B894" s="57" t="s">
        <v>10932</v>
      </c>
      <c r="C894" s="57" t="s">
        <v>10931</v>
      </c>
    </row>
    <row r="895" spans="1:3">
      <c r="A895" s="57" t="s">
        <v>10933</v>
      </c>
      <c r="B895" s="57" t="s">
        <v>10934</v>
      </c>
      <c r="C895" s="57" t="s">
        <v>10933</v>
      </c>
    </row>
    <row r="896" spans="1:3">
      <c r="A896" s="57" t="s">
        <v>2263</v>
      </c>
      <c r="B896" s="57" t="s">
        <v>2264</v>
      </c>
      <c r="C896" s="57" t="s">
        <v>2263</v>
      </c>
    </row>
    <row r="897" spans="1:3">
      <c r="A897" s="57" t="s">
        <v>10935</v>
      </c>
      <c r="B897" s="57" t="s">
        <v>10936</v>
      </c>
      <c r="C897" s="57" t="s">
        <v>10935</v>
      </c>
    </row>
    <row r="898" spans="1:3">
      <c r="A898" s="57" t="s">
        <v>1186</v>
      </c>
      <c r="B898" s="57" t="s">
        <v>1185</v>
      </c>
      <c r="C898" s="57" t="s">
        <v>1186</v>
      </c>
    </row>
    <row r="899" spans="1:3">
      <c r="A899" s="57" t="s">
        <v>1188</v>
      </c>
      <c r="B899" s="57" t="s">
        <v>1187</v>
      </c>
      <c r="C899" s="57" t="s">
        <v>1188</v>
      </c>
    </row>
    <row r="900" spans="1:3">
      <c r="A900" s="57" t="s">
        <v>1191</v>
      </c>
      <c r="B900" s="57" t="s">
        <v>10937</v>
      </c>
      <c r="C900" s="57" t="s">
        <v>1191</v>
      </c>
    </row>
    <row r="901" spans="1:3">
      <c r="A901" s="57" t="s">
        <v>2292</v>
      </c>
      <c r="B901" s="57" t="s">
        <v>18381</v>
      </c>
      <c r="C901" s="57" t="s">
        <v>2292</v>
      </c>
    </row>
    <row r="902" spans="1:3">
      <c r="A902" s="57" t="s">
        <v>1190</v>
      </c>
      <c r="B902" s="57" t="s">
        <v>1189</v>
      </c>
      <c r="C902" s="57" t="s">
        <v>1190</v>
      </c>
    </row>
    <row r="903" spans="1:3">
      <c r="A903" s="57" t="s">
        <v>916</v>
      </c>
      <c r="B903" s="57" t="s">
        <v>16028</v>
      </c>
      <c r="C903" s="57" t="s">
        <v>916</v>
      </c>
    </row>
    <row r="904" spans="1:3">
      <c r="A904" s="57" t="s">
        <v>9604</v>
      </c>
      <c r="B904" s="57" t="s">
        <v>9603</v>
      </c>
      <c r="C904" s="57" t="s">
        <v>9604</v>
      </c>
    </row>
    <row r="905" spans="1:3">
      <c r="A905" s="57" t="s">
        <v>9605</v>
      </c>
      <c r="B905" s="57" t="s">
        <v>10938</v>
      </c>
      <c r="C905" s="57" t="s">
        <v>9605</v>
      </c>
    </row>
    <row r="906" spans="1:3">
      <c r="A906" s="57" t="s">
        <v>1194</v>
      </c>
      <c r="B906" s="57" t="s">
        <v>1193</v>
      </c>
      <c r="C906" s="57" t="s">
        <v>1194</v>
      </c>
    </row>
    <row r="907" spans="1:3">
      <c r="A907" s="57" t="s">
        <v>9607</v>
      </c>
      <c r="B907" s="57" t="s">
        <v>9606</v>
      </c>
      <c r="C907" s="57" t="s">
        <v>9607</v>
      </c>
    </row>
    <row r="908" spans="1:3">
      <c r="A908" s="57" t="s">
        <v>2375</v>
      </c>
      <c r="B908" s="57" t="s">
        <v>2376</v>
      </c>
      <c r="C908" s="57" t="s">
        <v>2375</v>
      </c>
    </row>
    <row r="909" spans="1:3">
      <c r="A909" s="57" t="s">
        <v>2325</v>
      </c>
      <c r="B909" s="57" t="s">
        <v>2326</v>
      </c>
      <c r="C909" s="57" t="s">
        <v>2325</v>
      </c>
    </row>
    <row r="910" spans="1:3">
      <c r="A910" s="57" t="s">
        <v>1195</v>
      </c>
      <c r="B910" s="57" t="s">
        <v>2361</v>
      </c>
      <c r="C910" s="57" t="s">
        <v>1195</v>
      </c>
    </row>
    <row r="911" spans="1:3">
      <c r="A911" s="57" t="s">
        <v>16493</v>
      </c>
      <c r="B911" s="57" t="s">
        <v>15493</v>
      </c>
      <c r="C911" s="57" t="s">
        <v>16493</v>
      </c>
    </row>
    <row r="912" spans="1:3">
      <c r="A912" s="57" t="s">
        <v>1197</v>
      </c>
      <c r="B912" s="57" t="s">
        <v>1196</v>
      </c>
      <c r="C912" s="57" t="s">
        <v>1197</v>
      </c>
    </row>
    <row r="913" spans="1:3">
      <c r="A913" s="57" t="s">
        <v>18382</v>
      </c>
      <c r="B913" s="57" t="s">
        <v>18383</v>
      </c>
      <c r="C913" s="57" t="s">
        <v>18382</v>
      </c>
    </row>
    <row r="914" spans="1:3">
      <c r="A914" s="57" t="s">
        <v>2414</v>
      </c>
      <c r="B914" s="57" t="s">
        <v>2415</v>
      </c>
      <c r="C914" s="57" t="s">
        <v>2414</v>
      </c>
    </row>
    <row r="915" spans="1:3">
      <c r="A915" s="57" t="s">
        <v>10939</v>
      </c>
      <c r="B915" s="57" t="s">
        <v>10940</v>
      </c>
      <c r="C915" s="57" t="s">
        <v>10939</v>
      </c>
    </row>
    <row r="916" spans="1:3">
      <c r="A916" s="57" t="s">
        <v>16494</v>
      </c>
      <c r="B916" s="57" t="s">
        <v>15990</v>
      </c>
      <c r="C916" s="57" t="s">
        <v>16494</v>
      </c>
    </row>
    <row r="917" spans="1:3">
      <c r="A917" s="57" t="s">
        <v>10941</v>
      </c>
      <c r="B917" s="57" t="s">
        <v>10942</v>
      </c>
      <c r="C917" s="57" t="s">
        <v>10941</v>
      </c>
    </row>
    <row r="918" spans="1:3">
      <c r="A918" s="57" t="s">
        <v>16495</v>
      </c>
      <c r="B918" s="57" t="s">
        <v>16496</v>
      </c>
      <c r="C918" s="57" t="s">
        <v>16495</v>
      </c>
    </row>
    <row r="919" spans="1:3">
      <c r="A919" s="57" t="s">
        <v>16497</v>
      </c>
      <c r="B919" s="57" t="s">
        <v>15655</v>
      </c>
      <c r="C919" s="57" t="s">
        <v>16497</v>
      </c>
    </row>
    <row r="920" spans="1:3">
      <c r="A920" s="57" t="s">
        <v>815</v>
      </c>
      <c r="B920" s="57" t="s">
        <v>10943</v>
      </c>
      <c r="C920" s="57" t="s">
        <v>815</v>
      </c>
    </row>
    <row r="921" spans="1:3">
      <c r="A921" s="57" t="s">
        <v>2290</v>
      </c>
      <c r="B921" s="57" t="s">
        <v>2291</v>
      </c>
      <c r="C921" s="57" t="s">
        <v>2290</v>
      </c>
    </row>
    <row r="922" spans="1:3">
      <c r="A922" s="57" t="s">
        <v>10944</v>
      </c>
      <c r="B922" s="57" t="s">
        <v>10945</v>
      </c>
      <c r="C922" s="57" t="s">
        <v>10944</v>
      </c>
    </row>
    <row r="923" spans="1:3">
      <c r="A923" s="57" t="s">
        <v>1199</v>
      </c>
      <c r="B923" s="57" t="s">
        <v>1198</v>
      </c>
      <c r="C923" s="57" t="s">
        <v>1199</v>
      </c>
    </row>
    <row r="924" spans="1:3">
      <c r="A924" s="57" t="s">
        <v>2294</v>
      </c>
      <c r="B924" s="57" t="s">
        <v>2295</v>
      </c>
      <c r="C924" s="57" t="s">
        <v>2294</v>
      </c>
    </row>
    <row r="925" spans="1:3">
      <c r="A925" s="57" t="s">
        <v>1201</v>
      </c>
      <c r="B925" s="57" t="s">
        <v>1200</v>
      </c>
      <c r="C925" s="57" t="s">
        <v>1201</v>
      </c>
    </row>
    <row r="926" spans="1:3">
      <c r="A926" s="57" t="s">
        <v>2418</v>
      </c>
      <c r="B926" s="57" t="s">
        <v>2419</v>
      </c>
      <c r="C926" s="57" t="s">
        <v>2418</v>
      </c>
    </row>
    <row r="927" spans="1:3">
      <c r="A927" s="57" t="s">
        <v>2574</v>
      </c>
      <c r="B927" s="57" t="s">
        <v>2627</v>
      </c>
      <c r="C927" s="57" t="s">
        <v>2574</v>
      </c>
    </row>
    <row r="928" spans="1:3">
      <c r="A928" s="57" t="s">
        <v>8205</v>
      </c>
      <c r="B928" s="57" t="s">
        <v>8206</v>
      </c>
      <c r="C928" s="57" t="s">
        <v>8205</v>
      </c>
    </row>
    <row r="929" spans="1:3">
      <c r="A929" s="57" t="s">
        <v>10946</v>
      </c>
      <c r="B929" s="57" t="s">
        <v>10947</v>
      </c>
      <c r="C929" s="57" t="s">
        <v>10946</v>
      </c>
    </row>
    <row r="930" spans="1:3">
      <c r="A930" s="57" t="s">
        <v>1203</v>
      </c>
      <c r="B930" s="57" t="s">
        <v>1202</v>
      </c>
      <c r="C930" s="57" t="s">
        <v>1203</v>
      </c>
    </row>
    <row r="931" spans="1:3">
      <c r="A931" s="57" t="s">
        <v>2488</v>
      </c>
      <c r="B931" s="57" t="s">
        <v>2489</v>
      </c>
      <c r="C931" s="57" t="s">
        <v>2488</v>
      </c>
    </row>
    <row r="932" spans="1:3">
      <c r="A932" s="57" t="s">
        <v>817</v>
      </c>
      <c r="B932" s="57" t="s">
        <v>816</v>
      </c>
      <c r="C932" s="57" t="s">
        <v>817</v>
      </c>
    </row>
    <row r="933" spans="1:3">
      <c r="A933" s="57" t="s">
        <v>1072</v>
      </c>
      <c r="B933" s="57" t="s">
        <v>1071</v>
      </c>
      <c r="C933" s="57" t="s">
        <v>1072</v>
      </c>
    </row>
    <row r="934" spans="1:3">
      <c r="A934" s="57" t="s">
        <v>1090</v>
      </c>
      <c r="B934" s="57" t="s">
        <v>1089</v>
      </c>
      <c r="C934" s="57" t="s">
        <v>1090</v>
      </c>
    </row>
    <row r="935" spans="1:3">
      <c r="A935" s="57" t="s">
        <v>1092</v>
      </c>
      <c r="B935" s="57" t="s">
        <v>1091</v>
      </c>
      <c r="C935" s="57" t="s">
        <v>1092</v>
      </c>
    </row>
    <row r="936" spans="1:3">
      <c r="A936" s="57" t="s">
        <v>1094</v>
      </c>
      <c r="B936" s="57" t="s">
        <v>1093</v>
      </c>
      <c r="C936" s="57" t="s">
        <v>1094</v>
      </c>
    </row>
    <row r="937" spans="1:3">
      <c r="A937" s="57" t="s">
        <v>1096</v>
      </c>
      <c r="B937" s="57" t="s">
        <v>1095</v>
      </c>
      <c r="C937" s="57" t="s">
        <v>1096</v>
      </c>
    </row>
    <row r="938" spans="1:3">
      <c r="A938" s="57" t="s">
        <v>1098</v>
      </c>
      <c r="B938" s="57" t="s">
        <v>1097</v>
      </c>
      <c r="C938" s="57" t="s">
        <v>1098</v>
      </c>
    </row>
    <row r="939" spans="1:3">
      <c r="A939" s="57" t="s">
        <v>1100</v>
      </c>
      <c r="B939" s="57" t="s">
        <v>1099</v>
      </c>
      <c r="C939" s="57" t="s">
        <v>1100</v>
      </c>
    </row>
    <row r="940" spans="1:3">
      <c r="A940" s="57" t="s">
        <v>1102</v>
      </c>
      <c r="B940" s="57" t="s">
        <v>1101</v>
      </c>
      <c r="C940" s="57" t="s">
        <v>1102</v>
      </c>
    </row>
    <row r="941" spans="1:3">
      <c r="A941" s="57" t="s">
        <v>1104</v>
      </c>
      <c r="B941" s="57" t="s">
        <v>1103</v>
      </c>
      <c r="C941" s="57" t="s">
        <v>1104</v>
      </c>
    </row>
    <row r="942" spans="1:3">
      <c r="A942" s="57" t="s">
        <v>1074</v>
      </c>
      <c r="B942" s="57" t="s">
        <v>1073</v>
      </c>
      <c r="C942" s="57" t="s">
        <v>1074</v>
      </c>
    </row>
    <row r="943" spans="1:3">
      <c r="A943" s="57" t="s">
        <v>1076</v>
      </c>
      <c r="B943" s="57" t="s">
        <v>1075</v>
      </c>
      <c r="C943" s="57" t="s">
        <v>1076</v>
      </c>
    </row>
    <row r="944" spans="1:3">
      <c r="A944" s="57" t="s">
        <v>1078</v>
      </c>
      <c r="B944" s="57" t="s">
        <v>1077</v>
      </c>
      <c r="C944" s="57" t="s">
        <v>1078</v>
      </c>
    </row>
    <row r="945" spans="1:3">
      <c r="A945" s="57" t="s">
        <v>1080</v>
      </c>
      <c r="B945" s="57" t="s">
        <v>1079</v>
      </c>
      <c r="C945" s="57" t="s">
        <v>1080</v>
      </c>
    </row>
    <row r="946" spans="1:3">
      <c r="A946" s="57" t="s">
        <v>1082</v>
      </c>
      <c r="B946" s="57" t="s">
        <v>1081</v>
      </c>
      <c r="C946" s="57" t="s">
        <v>1082</v>
      </c>
    </row>
    <row r="947" spans="1:3">
      <c r="A947" s="57" t="s">
        <v>1084</v>
      </c>
      <c r="B947" s="57" t="s">
        <v>1083</v>
      </c>
      <c r="C947" s="57" t="s">
        <v>1084</v>
      </c>
    </row>
    <row r="948" spans="1:3">
      <c r="A948" s="57" t="s">
        <v>1086</v>
      </c>
      <c r="B948" s="57" t="s">
        <v>1085</v>
      </c>
      <c r="C948" s="57" t="s">
        <v>1086</v>
      </c>
    </row>
    <row r="949" spans="1:3">
      <c r="A949" s="57" t="s">
        <v>1088</v>
      </c>
      <c r="B949" s="57" t="s">
        <v>1087</v>
      </c>
      <c r="C949" s="57" t="s">
        <v>1088</v>
      </c>
    </row>
    <row r="950" spans="1:3">
      <c r="A950" s="57" t="s">
        <v>2519</v>
      </c>
      <c r="B950" s="57" t="s">
        <v>2520</v>
      </c>
      <c r="C950" s="57" t="s">
        <v>2519</v>
      </c>
    </row>
    <row r="951" spans="1:3">
      <c r="A951" s="57" t="s">
        <v>2521</v>
      </c>
      <c r="B951" s="57" t="s">
        <v>2522</v>
      </c>
      <c r="C951" s="57" t="s">
        <v>2521</v>
      </c>
    </row>
    <row r="952" spans="1:3">
      <c r="A952" s="57" t="s">
        <v>2523</v>
      </c>
      <c r="B952" s="57" t="s">
        <v>2524</v>
      </c>
      <c r="C952" s="57" t="s">
        <v>2523</v>
      </c>
    </row>
    <row r="953" spans="1:3">
      <c r="A953" s="57" t="s">
        <v>2525</v>
      </c>
      <c r="B953" s="57" t="s">
        <v>2526</v>
      </c>
      <c r="C953" s="57" t="s">
        <v>2525</v>
      </c>
    </row>
    <row r="954" spans="1:3">
      <c r="A954" s="57" t="s">
        <v>2527</v>
      </c>
      <c r="B954" s="57" t="s">
        <v>2528</v>
      </c>
      <c r="C954" s="57" t="s">
        <v>2527</v>
      </c>
    </row>
    <row r="955" spans="1:3">
      <c r="A955" s="57" t="s">
        <v>2529</v>
      </c>
      <c r="B955" s="57" t="s">
        <v>2530</v>
      </c>
      <c r="C955" s="57" t="s">
        <v>2529</v>
      </c>
    </row>
    <row r="956" spans="1:3">
      <c r="A956" s="57" t="s">
        <v>2531</v>
      </c>
      <c r="B956" s="57" t="s">
        <v>2532</v>
      </c>
      <c r="C956" s="57" t="s">
        <v>2531</v>
      </c>
    </row>
    <row r="957" spans="1:3">
      <c r="A957" s="57" t="s">
        <v>2533</v>
      </c>
      <c r="B957" s="57" t="s">
        <v>2534</v>
      </c>
      <c r="C957" s="57" t="s">
        <v>2533</v>
      </c>
    </row>
    <row r="958" spans="1:3">
      <c r="A958" s="57" t="s">
        <v>2535</v>
      </c>
      <c r="B958" s="57" t="s">
        <v>2536</v>
      </c>
      <c r="C958" s="57" t="s">
        <v>2535</v>
      </c>
    </row>
    <row r="959" spans="1:3">
      <c r="A959" s="57" t="s">
        <v>2537</v>
      </c>
      <c r="B959" s="57" t="s">
        <v>2538</v>
      </c>
      <c r="C959" s="57" t="s">
        <v>2537</v>
      </c>
    </row>
    <row r="960" spans="1:3">
      <c r="A960" s="57" t="s">
        <v>2539</v>
      </c>
      <c r="B960" s="57" t="s">
        <v>2540</v>
      </c>
      <c r="C960" s="57" t="s">
        <v>2539</v>
      </c>
    </row>
    <row r="961" spans="1:3">
      <c r="A961" s="57" t="s">
        <v>2541</v>
      </c>
      <c r="B961" s="57" t="s">
        <v>2542</v>
      </c>
      <c r="C961" s="57" t="s">
        <v>2541</v>
      </c>
    </row>
    <row r="962" spans="1:3">
      <c r="A962" s="57" t="s">
        <v>2543</v>
      </c>
      <c r="B962" s="57" t="s">
        <v>2544</v>
      </c>
      <c r="C962" s="57" t="s">
        <v>2543</v>
      </c>
    </row>
    <row r="963" spans="1:3">
      <c r="A963" s="57" t="s">
        <v>2465</v>
      </c>
      <c r="B963" s="57" t="s">
        <v>9017</v>
      </c>
      <c r="C963" s="57" t="s">
        <v>2465</v>
      </c>
    </row>
    <row r="964" spans="1:3">
      <c r="A964" s="57" t="s">
        <v>864</v>
      </c>
      <c r="B964" s="57" t="s">
        <v>2208</v>
      </c>
      <c r="C964" s="57" t="s">
        <v>864</v>
      </c>
    </row>
    <row r="965" spans="1:3">
      <c r="A965" s="57" t="s">
        <v>8201</v>
      </c>
      <c r="B965" s="57" t="s">
        <v>9018</v>
      </c>
      <c r="C965" s="57" t="s">
        <v>8201</v>
      </c>
    </row>
    <row r="966" spans="1:3">
      <c r="A966" s="57" t="s">
        <v>1144</v>
      </c>
      <c r="B966" s="57" t="s">
        <v>9019</v>
      </c>
      <c r="C966" s="57" t="s">
        <v>1144</v>
      </c>
    </row>
    <row r="967" spans="1:3">
      <c r="A967" s="57" t="s">
        <v>9050</v>
      </c>
      <c r="B967" s="57" t="s">
        <v>9049</v>
      </c>
      <c r="C967" s="57" t="s">
        <v>9050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33975"/>
  <sheetViews>
    <sheetView workbookViewId="0">
      <selection sqref="A1:D33975"/>
    </sheetView>
  </sheetViews>
  <sheetFormatPr defaultRowHeight="14.4"/>
  <cols>
    <col min="1" max="1" width="29.6640625" bestFit="1" customWidth="1"/>
    <col min="2" max="2" width="74.33203125" bestFit="1" customWidth="1"/>
    <col min="3" max="3" width="18.109375" bestFit="1" customWidth="1"/>
    <col min="4" max="4" width="74.33203125" bestFit="1" customWidth="1"/>
  </cols>
  <sheetData>
    <row r="1" spans="1:4">
      <c r="A1" s="57" t="s">
        <v>7622</v>
      </c>
      <c r="B1" s="57" t="s">
        <v>9</v>
      </c>
      <c r="C1" s="57" t="s">
        <v>1288</v>
      </c>
      <c r="D1" s="57" t="s">
        <v>1208</v>
      </c>
    </row>
    <row r="2" spans="1:4">
      <c r="A2" s="57" t="s">
        <v>18384</v>
      </c>
      <c r="B2" s="57" t="s">
        <v>12940</v>
      </c>
      <c r="C2" s="57" t="s">
        <v>18385</v>
      </c>
      <c r="D2" s="57" t="s">
        <v>18386</v>
      </c>
    </row>
    <row r="3" spans="1:4">
      <c r="A3" s="57" t="s">
        <v>18384</v>
      </c>
      <c r="B3" s="57"/>
      <c r="C3" s="57" t="s">
        <v>18387</v>
      </c>
      <c r="D3" s="57" t="s">
        <v>18388</v>
      </c>
    </row>
    <row r="4" spans="1:4">
      <c r="A4" s="57" t="s">
        <v>18384</v>
      </c>
      <c r="B4" s="57"/>
      <c r="C4" s="57" t="s">
        <v>18389</v>
      </c>
      <c r="D4" s="57" t="s">
        <v>18390</v>
      </c>
    </row>
    <row r="5" spans="1:4">
      <c r="A5" s="57" t="s">
        <v>18384</v>
      </c>
      <c r="B5" s="57"/>
      <c r="C5" s="57" t="s">
        <v>74327</v>
      </c>
      <c r="D5" s="57" t="s">
        <v>74328</v>
      </c>
    </row>
    <row r="6" spans="1:4">
      <c r="A6" s="57" t="s">
        <v>18384</v>
      </c>
      <c r="B6" s="57"/>
      <c r="C6" s="57" t="s">
        <v>77112</v>
      </c>
      <c r="D6" s="57" t="s">
        <v>77113</v>
      </c>
    </row>
    <row r="7" spans="1:4">
      <c r="A7" s="57" t="s">
        <v>18391</v>
      </c>
      <c r="B7" s="57" t="s">
        <v>12940</v>
      </c>
      <c r="C7" s="57" t="s">
        <v>18392</v>
      </c>
      <c r="D7" s="57" t="s">
        <v>18393</v>
      </c>
    </row>
    <row r="8" spans="1:4">
      <c r="A8" s="57" t="s">
        <v>9608</v>
      </c>
      <c r="B8" s="57" t="s">
        <v>943</v>
      </c>
      <c r="C8" s="57" t="s">
        <v>9609</v>
      </c>
      <c r="D8" s="57" t="s">
        <v>9610</v>
      </c>
    </row>
    <row r="9" spans="1:4">
      <c r="A9" s="57" t="s">
        <v>9608</v>
      </c>
      <c r="B9" s="57" t="s">
        <v>943</v>
      </c>
      <c r="C9" s="57" t="s">
        <v>9611</v>
      </c>
      <c r="D9" s="57" t="s">
        <v>9612</v>
      </c>
    </row>
    <row r="10" spans="1:4">
      <c r="A10" s="57" t="s">
        <v>9608</v>
      </c>
      <c r="B10" s="57" t="s">
        <v>943</v>
      </c>
      <c r="C10" s="57" t="s">
        <v>9613</v>
      </c>
      <c r="D10" s="57" t="s">
        <v>9614</v>
      </c>
    </row>
    <row r="11" spans="1:4">
      <c r="A11" s="57" t="s">
        <v>9608</v>
      </c>
      <c r="B11" s="57" t="s">
        <v>943</v>
      </c>
      <c r="C11" s="57" t="s">
        <v>9615</v>
      </c>
      <c r="D11" s="57" t="s">
        <v>9616</v>
      </c>
    </row>
    <row r="12" spans="1:4">
      <c r="A12" s="57" t="s">
        <v>9608</v>
      </c>
      <c r="B12" s="57" t="s">
        <v>943</v>
      </c>
      <c r="C12" s="57" t="s">
        <v>9617</v>
      </c>
      <c r="D12" s="57" t="s">
        <v>9616</v>
      </c>
    </row>
    <row r="13" spans="1:4">
      <c r="A13" s="57" t="s">
        <v>9608</v>
      </c>
      <c r="B13" s="57" t="s">
        <v>943</v>
      </c>
      <c r="C13" s="57" t="s">
        <v>9618</v>
      </c>
      <c r="D13" s="57" t="s">
        <v>9619</v>
      </c>
    </row>
    <row r="14" spans="1:4">
      <c r="A14" s="57" t="s">
        <v>9608</v>
      </c>
      <c r="B14" s="57" t="s">
        <v>943</v>
      </c>
      <c r="C14" s="57" t="s">
        <v>9620</v>
      </c>
      <c r="D14" s="57" t="s">
        <v>9621</v>
      </c>
    </row>
    <row r="15" spans="1:4">
      <c r="A15" s="57" t="s">
        <v>9608</v>
      </c>
      <c r="B15" s="57" t="s">
        <v>943</v>
      </c>
      <c r="C15" s="57" t="s">
        <v>9622</v>
      </c>
      <c r="D15" s="57" t="s">
        <v>9623</v>
      </c>
    </row>
    <row r="16" spans="1:4">
      <c r="A16" s="57" t="s">
        <v>9608</v>
      </c>
      <c r="B16" s="57" t="s">
        <v>943</v>
      </c>
      <c r="C16" s="57" t="s">
        <v>9624</v>
      </c>
      <c r="D16" s="57" t="s">
        <v>9625</v>
      </c>
    </row>
    <row r="17" spans="1:4">
      <c r="A17" s="57" t="s">
        <v>9608</v>
      </c>
      <c r="B17" s="57" t="s">
        <v>943</v>
      </c>
      <c r="C17" s="57" t="s">
        <v>9626</v>
      </c>
      <c r="D17" s="57" t="s">
        <v>9627</v>
      </c>
    </row>
    <row r="18" spans="1:4">
      <c r="A18" s="57" t="s">
        <v>9608</v>
      </c>
      <c r="B18" s="57" t="s">
        <v>943</v>
      </c>
      <c r="C18" s="57" t="s">
        <v>9628</v>
      </c>
      <c r="D18" s="57" t="s">
        <v>9629</v>
      </c>
    </row>
    <row r="19" spans="1:4">
      <c r="A19" s="57" t="s">
        <v>9608</v>
      </c>
      <c r="B19" s="57" t="s">
        <v>943</v>
      </c>
      <c r="C19" s="57" t="s">
        <v>9630</v>
      </c>
      <c r="D19" s="57" t="s">
        <v>9631</v>
      </c>
    </row>
    <row r="20" spans="1:4">
      <c r="A20" s="57" t="s">
        <v>9608</v>
      </c>
      <c r="B20" s="57" t="s">
        <v>943</v>
      </c>
      <c r="C20" s="57" t="s">
        <v>9632</v>
      </c>
      <c r="D20" s="57" t="s">
        <v>9633</v>
      </c>
    </row>
    <row r="21" spans="1:4">
      <c r="A21" s="57" t="s">
        <v>9608</v>
      </c>
      <c r="B21" s="57" t="s">
        <v>943</v>
      </c>
      <c r="C21" s="57" t="s">
        <v>9634</v>
      </c>
      <c r="D21" s="57" t="s">
        <v>9635</v>
      </c>
    </row>
    <row r="22" spans="1:4">
      <c r="A22" s="57" t="s">
        <v>9608</v>
      </c>
      <c r="B22" s="57" t="s">
        <v>943</v>
      </c>
      <c r="C22" s="57" t="s">
        <v>9636</v>
      </c>
      <c r="D22" s="57" t="s">
        <v>9637</v>
      </c>
    </row>
    <row r="23" spans="1:4">
      <c r="A23" s="57" t="s">
        <v>9608</v>
      </c>
      <c r="B23" s="57" t="s">
        <v>943</v>
      </c>
      <c r="C23" s="57" t="s">
        <v>9638</v>
      </c>
      <c r="D23" s="57" t="s">
        <v>9639</v>
      </c>
    </row>
    <row r="24" spans="1:4">
      <c r="A24" s="57" t="s">
        <v>9608</v>
      </c>
      <c r="B24" s="57" t="s">
        <v>943</v>
      </c>
      <c r="C24" s="57" t="s">
        <v>9640</v>
      </c>
      <c r="D24" s="57" t="s">
        <v>9641</v>
      </c>
    </row>
    <row r="25" spans="1:4">
      <c r="A25" s="57" t="s">
        <v>9608</v>
      </c>
      <c r="B25" s="57" t="s">
        <v>943</v>
      </c>
      <c r="C25" s="57" t="s">
        <v>9642</v>
      </c>
      <c r="D25" s="57" t="s">
        <v>9643</v>
      </c>
    </row>
    <row r="26" spans="1:4">
      <c r="A26" s="57" t="s">
        <v>9608</v>
      </c>
      <c r="B26" s="57" t="s">
        <v>943</v>
      </c>
      <c r="C26" s="57" t="s">
        <v>9644</v>
      </c>
      <c r="D26" s="57" t="s">
        <v>9645</v>
      </c>
    </row>
    <row r="27" spans="1:4">
      <c r="A27" s="57" t="s">
        <v>9608</v>
      </c>
      <c r="B27" s="57" t="s">
        <v>943</v>
      </c>
      <c r="C27" s="57" t="s">
        <v>9646</v>
      </c>
      <c r="D27" s="57" t="s">
        <v>9647</v>
      </c>
    </row>
    <row r="28" spans="1:4">
      <c r="A28" s="57" t="s">
        <v>9608</v>
      </c>
      <c r="B28" s="57" t="s">
        <v>943</v>
      </c>
      <c r="C28" s="57" t="s">
        <v>9648</v>
      </c>
      <c r="D28" s="57" t="s">
        <v>9649</v>
      </c>
    </row>
    <row r="29" spans="1:4">
      <c r="A29" s="57" t="s">
        <v>9608</v>
      </c>
      <c r="B29" s="57" t="s">
        <v>943</v>
      </c>
      <c r="C29" s="57" t="s">
        <v>9650</v>
      </c>
      <c r="D29" s="57" t="s">
        <v>9651</v>
      </c>
    </row>
    <row r="30" spans="1:4">
      <c r="A30" s="57" t="s">
        <v>9608</v>
      </c>
      <c r="B30" s="57" t="s">
        <v>943</v>
      </c>
      <c r="C30" s="57" t="s">
        <v>9652</v>
      </c>
      <c r="D30" s="57" t="s">
        <v>9653</v>
      </c>
    </row>
    <row r="31" spans="1:4">
      <c r="A31" s="57" t="s">
        <v>9608</v>
      </c>
      <c r="B31" s="57" t="s">
        <v>943</v>
      </c>
      <c r="C31" s="57" t="s">
        <v>9654</v>
      </c>
      <c r="D31" s="57" t="s">
        <v>9655</v>
      </c>
    </row>
    <row r="32" spans="1:4">
      <c r="A32" s="57" t="s">
        <v>9608</v>
      </c>
      <c r="B32" s="57" t="s">
        <v>943</v>
      </c>
      <c r="C32" s="57" t="s">
        <v>9656</v>
      </c>
      <c r="D32" s="57" t="s">
        <v>9657</v>
      </c>
    </row>
    <row r="33" spans="1:4">
      <c r="A33" s="57" t="s">
        <v>9608</v>
      </c>
      <c r="B33" s="57" t="s">
        <v>943</v>
      </c>
      <c r="C33" s="57" t="s">
        <v>9658</v>
      </c>
      <c r="D33" s="57" t="s">
        <v>9659</v>
      </c>
    </row>
    <row r="34" spans="1:4">
      <c r="A34" s="57" t="s">
        <v>9608</v>
      </c>
      <c r="B34" s="57" t="s">
        <v>943</v>
      </c>
      <c r="C34" s="57" t="s">
        <v>9660</v>
      </c>
      <c r="D34" s="57" t="s">
        <v>9661</v>
      </c>
    </row>
    <row r="35" spans="1:4">
      <c r="A35" s="57" t="s">
        <v>9608</v>
      </c>
      <c r="B35" s="57" t="s">
        <v>943</v>
      </c>
      <c r="C35" s="57" t="s">
        <v>9662</v>
      </c>
      <c r="D35" s="57" t="s">
        <v>9663</v>
      </c>
    </row>
    <row r="36" spans="1:4">
      <c r="A36" s="57" t="s">
        <v>9608</v>
      </c>
      <c r="B36" s="57" t="s">
        <v>943</v>
      </c>
      <c r="C36" s="57" t="s">
        <v>9664</v>
      </c>
      <c r="D36" s="57" t="s">
        <v>9665</v>
      </c>
    </row>
    <row r="37" spans="1:4">
      <c r="A37" s="57" t="s">
        <v>9608</v>
      </c>
      <c r="B37" s="57" t="s">
        <v>943</v>
      </c>
      <c r="C37" s="57" t="s">
        <v>9666</v>
      </c>
      <c r="D37" s="57" t="s">
        <v>9667</v>
      </c>
    </row>
    <row r="38" spans="1:4">
      <c r="A38" s="57" t="s">
        <v>9608</v>
      </c>
      <c r="B38" s="57" t="s">
        <v>943</v>
      </c>
      <c r="C38" s="57" t="s">
        <v>9668</v>
      </c>
      <c r="D38" s="57" t="s">
        <v>9669</v>
      </c>
    </row>
    <row r="39" spans="1:4">
      <c r="A39" s="57" t="s">
        <v>9608</v>
      </c>
      <c r="B39" s="57" t="s">
        <v>943</v>
      </c>
      <c r="C39" s="57" t="s">
        <v>9670</v>
      </c>
      <c r="D39" s="57" t="s">
        <v>9671</v>
      </c>
    </row>
    <row r="40" spans="1:4">
      <c r="A40" s="57" t="s">
        <v>9608</v>
      </c>
      <c r="B40" s="57" t="s">
        <v>943</v>
      </c>
      <c r="C40" s="57" t="s">
        <v>9672</v>
      </c>
      <c r="D40" s="57" t="s">
        <v>9673</v>
      </c>
    </row>
    <row r="41" spans="1:4">
      <c r="A41" s="57" t="s">
        <v>9608</v>
      </c>
      <c r="B41" s="57" t="s">
        <v>943</v>
      </c>
      <c r="C41" s="57" t="s">
        <v>9674</v>
      </c>
      <c r="D41" s="57" t="s">
        <v>9675</v>
      </c>
    </row>
    <row r="42" spans="1:4">
      <c r="A42" s="57" t="s">
        <v>9608</v>
      </c>
      <c r="B42" s="57" t="s">
        <v>943</v>
      </c>
      <c r="C42" s="57" t="s">
        <v>9676</v>
      </c>
      <c r="D42" s="57" t="s">
        <v>9677</v>
      </c>
    </row>
    <row r="43" spans="1:4">
      <c r="A43" s="57" t="s">
        <v>9608</v>
      </c>
      <c r="B43" s="57" t="s">
        <v>943</v>
      </c>
      <c r="C43" s="57" t="s">
        <v>9678</v>
      </c>
      <c r="D43" s="57" t="s">
        <v>9679</v>
      </c>
    </row>
    <row r="44" spans="1:4">
      <c r="A44" s="57" t="s">
        <v>9608</v>
      </c>
      <c r="B44" s="57" t="s">
        <v>943</v>
      </c>
      <c r="C44" s="57" t="s">
        <v>9680</v>
      </c>
      <c r="D44" s="57" t="s">
        <v>9681</v>
      </c>
    </row>
    <row r="45" spans="1:4">
      <c r="A45" s="57" t="s">
        <v>9608</v>
      </c>
      <c r="B45" s="57" t="s">
        <v>943</v>
      </c>
      <c r="C45" s="57" t="s">
        <v>9682</v>
      </c>
      <c r="D45" s="57" t="s">
        <v>9683</v>
      </c>
    </row>
    <row r="46" spans="1:4">
      <c r="A46" s="57" t="s">
        <v>9608</v>
      </c>
      <c r="B46" s="57" t="s">
        <v>943</v>
      </c>
      <c r="C46" s="57" t="s">
        <v>9684</v>
      </c>
      <c r="D46" s="57" t="s">
        <v>9685</v>
      </c>
    </row>
    <row r="47" spans="1:4">
      <c r="A47" s="57" t="s">
        <v>9608</v>
      </c>
      <c r="B47" s="57" t="s">
        <v>943</v>
      </c>
      <c r="C47" s="57" t="s">
        <v>9686</v>
      </c>
      <c r="D47" s="57" t="s">
        <v>9685</v>
      </c>
    </row>
    <row r="48" spans="1:4">
      <c r="A48" s="57" t="s">
        <v>9608</v>
      </c>
      <c r="B48" s="57" t="s">
        <v>943</v>
      </c>
      <c r="C48" s="57" t="s">
        <v>9687</v>
      </c>
      <c r="D48" s="57" t="s">
        <v>9688</v>
      </c>
    </row>
    <row r="49" spans="1:4">
      <c r="A49" s="57" t="s">
        <v>9608</v>
      </c>
      <c r="B49" s="57" t="s">
        <v>943</v>
      </c>
      <c r="C49" s="57" t="s">
        <v>9689</v>
      </c>
      <c r="D49" s="57" t="s">
        <v>9690</v>
      </c>
    </row>
    <row r="50" spans="1:4">
      <c r="A50" s="57" t="s">
        <v>9608</v>
      </c>
      <c r="B50" s="57" t="s">
        <v>943</v>
      </c>
      <c r="C50" s="57" t="s">
        <v>9691</v>
      </c>
      <c r="D50" s="57" t="s">
        <v>9692</v>
      </c>
    </row>
    <row r="51" spans="1:4">
      <c r="A51" s="57" t="s">
        <v>9608</v>
      </c>
      <c r="B51" s="57" t="s">
        <v>943</v>
      </c>
      <c r="C51" s="57" t="s">
        <v>9693</v>
      </c>
      <c r="D51" s="57" t="s">
        <v>9694</v>
      </c>
    </row>
    <row r="52" spans="1:4">
      <c r="A52" s="57" t="s">
        <v>9608</v>
      </c>
      <c r="B52" s="57" t="s">
        <v>943</v>
      </c>
      <c r="C52" s="57" t="s">
        <v>9695</v>
      </c>
      <c r="D52" s="57" t="s">
        <v>9696</v>
      </c>
    </row>
    <row r="53" spans="1:4">
      <c r="A53" s="57" t="s">
        <v>9608</v>
      </c>
      <c r="B53" s="57" t="s">
        <v>943</v>
      </c>
      <c r="C53" s="57" t="s">
        <v>9697</v>
      </c>
      <c r="D53" s="57" t="s">
        <v>9698</v>
      </c>
    </row>
    <row r="54" spans="1:4">
      <c r="A54" s="57" t="s">
        <v>9608</v>
      </c>
      <c r="B54" s="57" t="s">
        <v>943</v>
      </c>
      <c r="C54" s="57" t="s">
        <v>9699</v>
      </c>
      <c r="D54" s="57" t="s">
        <v>9700</v>
      </c>
    </row>
    <row r="55" spans="1:4">
      <c r="A55" s="57" t="s">
        <v>9608</v>
      </c>
      <c r="B55" s="57" t="s">
        <v>943</v>
      </c>
      <c r="C55" s="57" t="s">
        <v>9701</v>
      </c>
      <c r="D55" s="57" t="s">
        <v>9702</v>
      </c>
    </row>
    <row r="56" spans="1:4">
      <c r="A56" s="57" t="s">
        <v>9608</v>
      </c>
      <c r="B56" s="57" t="s">
        <v>943</v>
      </c>
      <c r="C56" s="57" t="s">
        <v>9703</v>
      </c>
      <c r="D56" s="57" t="s">
        <v>9702</v>
      </c>
    </row>
    <row r="57" spans="1:4">
      <c r="A57" s="57" t="s">
        <v>9608</v>
      </c>
      <c r="B57" s="57" t="s">
        <v>943</v>
      </c>
      <c r="C57" s="57" t="s">
        <v>9704</v>
      </c>
      <c r="D57" s="57" t="s">
        <v>8702</v>
      </c>
    </row>
    <row r="58" spans="1:4">
      <c r="A58" s="57" t="s">
        <v>9608</v>
      </c>
      <c r="B58" s="57" t="s">
        <v>943</v>
      </c>
      <c r="C58" s="57" t="s">
        <v>9705</v>
      </c>
      <c r="D58" s="57" t="s">
        <v>9706</v>
      </c>
    </row>
    <row r="59" spans="1:4">
      <c r="A59" s="57" t="s">
        <v>9608</v>
      </c>
      <c r="B59" s="57" t="s">
        <v>943</v>
      </c>
      <c r="C59" s="57" t="s">
        <v>9707</v>
      </c>
      <c r="D59" s="57" t="s">
        <v>9708</v>
      </c>
    </row>
    <row r="60" spans="1:4">
      <c r="A60" s="57" t="s">
        <v>9608</v>
      </c>
      <c r="B60" s="57" t="s">
        <v>943</v>
      </c>
      <c r="C60" s="57" t="s">
        <v>9709</v>
      </c>
      <c r="D60" s="57" t="s">
        <v>9710</v>
      </c>
    </row>
    <row r="61" spans="1:4">
      <c r="A61" s="57" t="s">
        <v>9608</v>
      </c>
      <c r="B61" s="57" t="s">
        <v>943</v>
      </c>
      <c r="C61" s="57" t="s">
        <v>9711</v>
      </c>
      <c r="D61" s="57" t="s">
        <v>9712</v>
      </c>
    </row>
    <row r="62" spans="1:4">
      <c r="A62" s="57" t="s">
        <v>9608</v>
      </c>
      <c r="B62" s="57" t="s">
        <v>943</v>
      </c>
      <c r="C62" s="57" t="s">
        <v>10948</v>
      </c>
      <c r="D62" s="57" t="s">
        <v>10949</v>
      </c>
    </row>
    <row r="63" spans="1:4">
      <c r="A63" s="57" t="s">
        <v>9608</v>
      </c>
      <c r="B63" s="57" t="s">
        <v>943</v>
      </c>
      <c r="C63" s="57" t="s">
        <v>10950</v>
      </c>
      <c r="D63" s="57" t="s">
        <v>10951</v>
      </c>
    </row>
    <row r="64" spans="1:4">
      <c r="A64" s="57" t="s">
        <v>9608</v>
      </c>
      <c r="B64" s="57" t="s">
        <v>943</v>
      </c>
      <c r="C64" s="57" t="s">
        <v>10952</v>
      </c>
      <c r="D64" s="57" t="s">
        <v>10953</v>
      </c>
    </row>
    <row r="65" spans="1:4">
      <c r="A65" s="57" t="s">
        <v>9608</v>
      </c>
      <c r="B65" s="57" t="s">
        <v>943</v>
      </c>
      <c r="C65" s="57" t="s">
        <v>10954</v>
      </c>
      <c r="D65" s="57" t="s">
        <v>10955</v>
      </c>
    </row>
    <row r="66" spans="1:4">
      <c r="A66" s="57" t="s">
        <v>9608</v>
      </c>
      <c r="B66" s="57" t="s">
        <v>943</v>
      </c>
      <c r="C66" s="57" t="s">
        <v>10956</v>
      </c>
      <c r="D66" s="57" t="s">
        <v>10957</v>
      </c>
    </row>
    <row r="67" spans="1:4">
      <c r="A67" s="57" t="s">
        <v>9608</v>
      </c>
      <c r="B67" s="57" t="s">
        <v>943</v>
      </c>
      <c r="C67" s="57" t="s">
        <v>10958</v>
      </c>
      <c r="D67" s="57" t="s">
        <v>10959</v>
      </c>
    </row>
    <row r="68" spans="1:4">
      <c r="A68" s="57" t="s">
        <v>9608</v>
      </c>
      <c r="B68" s="57" t="s">
        <v>943</v>
      </c>
      <c r="C68" s="57" t="s">
        <v>10960</v>
      </c>
      <c r="D68" s="57" t="s">
        <v>10961</v>
      </c>
    </row>
    <row r="69" spans="1:4">
      <c r="A69" s="57" t="s">
        <v>9608</v>
      </c>
      <c r="B69" s="57" t="s">
        <v>943</v>
      </c>
      <c r="C69" s="57" t="s">
        <v>10962</v>
      </c>
      <c r="D69" s="57" t="s">
        <v>10963</v>
      </c>
    </row>
    <row r="70" spans="1:4">
      <c r="A70" s="57" t="s">
        <v>9608</v>
      </c>
      <c r="B70" s="57" t="s">
        <v>943</v>
      </c>
      <c r="C70" s="57" t="s">
        <v>10964</v>
      </c>
      <c r="D70" s="57" t="s">
        <v>10965</v>
      </c>
    </row>
    <row r="71" spans="1:4">
      <c r="A71" s="57" t="s">
        <v>9608</v>
      </c>
      <c r="B71" s="57" t="s">
        <v>943</v>
      </c>
      <c r="C71" s="57" t="s">
        <v>10966</v>
      </c>
      <c r="D71" s="57" t="s">
        <v>10967</v>
      </c>
    </row>
    <row r="72" spans="1:4">
      <c r="A72" s="57" t="s">
        <v>9608</v>
      </c>
      <c r="B72" s="57" t="s">
        <v>943</v>
      </c>
      <c r="C72" s="57" t="s">
        <v>10968</v>
      </c>
      <c r="D72" s="57" t="s">
        <v>10969</v>
      </c>
    </row>
    <row r="73" spans="1:4">
      <c r="A73" s="57" t="s">
        <v>9608</v>
      </c>
      <c r="B73" s="57" t="s">
        <v>943</v>
      </c>
      <c r="C73" s="57" t="s">
        <v>10970</v>
      </c>
      <c r="D73" s="57" t="s">
        <v>10971</v>
      </c>
    </row>
    <row r="74" spans="1:4">
      <c r="A74" s="57" t="s">
        <v>9608</v>
      </c>
      <c r="B74" s="57" t="s">
        <v>943</v>
      </c>
      <c r="C74" s="57" t="s">
        <v>10972</v>
      </c>
      <c r="D74" s="57" t="s">
        <v>10973</v>
      </c>
    </row>
    <row r="75" spans="1:4">
      <c r="A75" s="57" t="s">
        <v>9608</v>
      </c>
      <c r="B75" s="57" t="s">
        <v>943</v>
      </c>
      <c r="C75" s="57" t="s">
        <v>10974</v>
      </c>
      <c r="D75" s="57" t="s">
        <v>10975</v>
      </c>
    </row>
    <row r="76" spans="1:4">
      <c r="A76" s="57" t="s">
        <v>9608</v>
      </c>
      <c r="B76" s="57" t="s">
        <v>943</v>
      </c>
      <c r="C76" s="57" t="s">
        <v>10976</v>
      </c>
      <c r="D76" s="57" t="s">
        <v>10977</v>
      </c>
    </row>
    <row r="77" spans="1:4">
      <c r="A77" s="57" t="s">
        <v>9608</v>
      </c>
      <c r="B77" s="57" t="s">
        <v>943</v>
      </c>
      <c r="C77" s="57" t="s">
        <v>10978</v>
      </c>
      <c r="D77" s="57" t="s">
        <v>10979</v>
      </c>
    </row>
    <row r="78" spans="1:4">
      <c r="A78" s="57" t="s">
        <v>9608</v>
      </c>
      <c r="B78" s="57" t="s">
        <v>943</v>
      </c>
      <c r="C78" s="57" t="s">
        <v>10980</v>
      </c>
      <c r="D78" s="57" t="s">
        <v>10981</v>
      </c>
    </row>
    <row r="79" spans="1:4">
      <c r="A79" s="57" t="s">
        <v>9608</v>
      </c>
      <c r="B79" s="57" t="s">
        <v>943</v>
      </c>
      <c r="C79" s="57" t="s">
        <v>10982</v>
      </c>
      <c r="D79" s="57" t="s">
        <v>10983</v>
      </c>
    </row>
    <row r="80" spans="1:4">
      <c r="A80" s="57" t="s">
        <v>9608</v>
      </c>
      <c r="B80" s="57" t="s">
        <v>943</v>
      </c>
      <c r="C80" s="57" t="s">
        <v>14651</v>
      </c>
      <c r="D80" s="57" t="s">
        <v>14652</v>
      </c>
    </row>
    <row r="81" spans="1:4">
      <c r="A81" s="57" t="s">
        <v>9608</v>
      </c>
      <c r="B81" s="57" t="s">
        <v>943</v>
      </c>
      <c r="C81" s="57" t="s">
        <v>14653</v>
      </c>
      <c r="D81" s="57" t="s">
        <v>14654</v>
      </c>
    </row>
    <row r="82" spans="1:4">
      <c r="A82" s="57" t="s">
        <v>9608</v>
      </c>
      <c r="B82" s="57" t="s">
        <v>943</v>
      </c>
      <c r="C82" s="57" t="s">
        <v>14655</v>
      </c>
      <c r="D82" s="57" t="s">
        <v>14656</v>
      </c>
    </row>
    <row r="83" spans="1:4">
      <c r="A83" s="57" t="s">
        <v>9608</v>
      </c>
      <c r="B83" s="57" t="s">
        <v>943</v>
      </c>
      <c r="C83" s="57" t="s">
        <v>14657</v>
      </c>
      <c r="D83" s="57" t="s">
        <v>14658</v>
      </c>
    </row>
    <row r="84" spans="1:4">
      <c r="A84" s="57" t="s">
        <v>9608</v>
      </c>
      <c r="B84" s="57" t="s">
        <v>943</v>
      </c>
      <c r="C84" s="57" t="s">
        <v>14659</v>
      </c>
      <c r="D84" s="57" t="s">
        <v>14660</v>
      </c>
    </row>
    <row r="85" spans="1:4">
      <c r="A85" s="57" t="s">
        <v>9608</v>
      </c>
      <c r="B85" s="57" t="s">
        <v>943</v>
      </c>
      <c r="C85" s="57" t="s">
        <v>14661</v>
      </c>
      <c r="D85" s="57" t="s">
        <v>14662</v>
      </c>
    </row>
    <row r="86" spans="1:4">
      <c r="A86" s="57" t="s">
        <v>9608</v>
      </c>
      <c r="B86" s="57" t="s">
        <v>943</v>
      </c>
      <c r="C86" s="57" t="s">
        <v>14663</v>
      </c>
      <c r="D86" s="57" t="s">
        <v>14664</v>
      </c>
    </row>
    <row r="87" spans="1:4">
      <c r="A87" s="57" t="s">
        <v>9608</v>
      </c>
      <c r="B87" s="57" t="s">
        <v>943</v>
      </c>
      <c r="C87" s="57" t="s">
        <v>14665</v>
      </c>
      <c r="D87" s="57" t="s">
        <v>14666</v>
      </c>
    </row>
    <row r="88" spans="1:4">
      <c r="A88" s="57" t="s">
        <v>9608</v>
      </c>
      <c r="B88" s="57" t="s">
        <v>943</v>
      </c>
      <c r="C88" s="57" t="s">
        <v>14667</v>
      </c>
      <c r="D88" s="57" t="s">
        <v>14668</v>
      </c>
    </row>
    <row r="89" spans="1:4">
      <c r="A89" s="57" t="s">
        <v>9608</v>
      </c>
      <c r="B89" s="57" t="s">
        <v>943</v>
      </c>
      <c r="C89" s="57" t="s">
        <v>14669</v>
      </c>
      <c r="D89" s="57" t="s">
        <v>14670</v>
      </c>
    </row>
    <row r="90" spans="1:4">
      <c r="A90" s="57" t="s">
        <v>9608</v>
      </c>
      <c r="B90" s="57" t="s">
        <v>943</v>
      </c>
      <c r="C90" s="57" t="s">
        <v>14671</v>
      </c>
      <c r="D90" s="57" t="s">
        <v>14672</v>
      </c>
    </row>
    <row r="91" spans="1:4">
      <c r="A91" s="57" t="s">
        <v>9608</v>
      </c>
      <c r="B91" s="57" t="s">
        <v>943</v>
      </c>
      <c r="C91" s="57" t="s">
        <v>14673</v>
      </c>
      <c r="D91" s="57" t="s">
        <v>14674</v>
      </c>
    </row>
    <row r="92" spans="1:4">
      <c r="A92" s="57" t="s">
        <v>9608</v>
      </c>
      <c r="B92" s="57" t="s">
        <v>943</v>
      </c>
      <c r="C92" s="57" t="s">
        <v>14675</v>
      </c>
      <c r="D92" s="57" t="s">
        <v>14676</v>
      </c>
    </row>
    <row r="93" spans="1:4">
      <c r="A93" s="57" t="s">
        <v>9608</v>
      </c>
      <c r="B93" s="57" t="s">
        <v>943</v>
      </c>
      <c r="C93" s="57" t="s">
        <v>16498</v>
      </c>
      <c r="D93" s="57" t="s">
        <v>16499</v>
      </c>
    </row>
    <row r="94" spans="1:4">
      <c r="A94" s="57" t="s">
        <v>9608</v>
      </c>
      <c r="B94" s="57" t="s">
        <v>943</v>
      </c>
      <c r="C94" s="57" t="s">
        <v>16500</v>
      </c>
      <c r="D94" s="57" t="s">
        <v>16501</v>
      </c>
    </row>
    <row r="95" spans="1:4">
      <c r="A95" s="57" t="s">
        <v>9608</v>
      </c>
      <c r="B95" s="57" t="s">
        <v>943</v>
      </c>
      <c r="C95" s="57" t="s">
        <v>16502</v>
      </c>
      <c r="D95" s="57" t="s">
        <v>16503</v>
      </c>
    </row>
    <row r="96" spans="1:4">
      <c r="A96" s="57" t="s">
        <v>9608</v>
      </c>
      <c r="B96" s="57" t="s">
        <v>943</v>
      </c>
      <c r="C96" s="57" t="s">
        <v>16504</v>
      </c>
      <c r="D96" s="57" t="s">
        <v>16505</v>
      </c>
    </row>
    <row r="97" spans="1:4">
      <c r="A97" s="57" t="s">
        <v>9608</v>
      </c>
      <c r="B97" s="57" t="s">
        <v>943</v>
      </c>
      <c r="C97" s="57" t="s">
        <v>16506</v>
      </c>
      <c r="D97" s="57" t="s">
        <v>16507</v>
      </c>
    </row>
    <row r="98" spans="1:4">
      <c r="A98" s="57" t="s">
        <v>9608</v>
      </c>
      <c r="B98" s="57" t="s">
        <v>943</v>
      </c>
      <c r="C98" s="57" t="s">
        <v>16508</v>
      </c>
      <c r="D98" s="57" t="s">
        <v>16509</v>
      </c>
    </row>
    <row r="99" spans="1:4">
      <c r="A99" s="57" t="s">
        <v>9608</v>
      </c>
      <c r="B99" s="57" t="s">
        <v>943</v>
      </c>
      <c r="C99" s="57" t="s">
        <v>16510</v>
      </c>
      <c r="D99" s="57" t="s">
        <v>16511</v>
      </c>
    </row>
    <row r="100" spans="1:4">
      <c r="A100" s="57" t="s">
        <v>9608</v>
      </c>
      <c r="B100" s="57" t="s">
        <v>943</v>
      </c>
      <c r="C100" s="57" t="s">
        <v>16512</v>
      </c>
      <c r="D100" s="57" t="s">
        <v>16513</v>
      </c>
    </row>
    <row r="101" spans="1:4">
      <c r="A101" s="57" t="s">
        <v>9608</v>
      </c>
      <c r="B101" s="57" t="s">
        <v>943</v>
      </c>
      <c r="C101" s="57" t="s">
        <v>16514</v>
      </c>
      <c r="D101" s="57" t="s">
        <v>16515</v>
      </c>
    </row>
    <row r="102" spans="1:4">
      <c r="A102" s="57" t="s">
        <v>9608</v>
      </c>
      <c r="B102" s="57" t="s">
        <v>943</v>
      </c>
      <c r="C102" s="57" t="s">
        <v>76552</v>
      </c>
      <c r="D102" s="57" t="s">
        <v>76553</v>
      </c>
    </row>
    <row r="103" spans="1:4">
      <c r="A103" s="57" t="s">
        <v>9608</v>
      </c>
      <c r="B103" s="57" t="s">
        <v>943</v>
      </c>
      <c r="C103" s="57" t="s">
        <v>76554</v>
      </c>
      <c r="D103" s="57" t="s">
        <v>76555</v>
      </c>
    </row>
    <row r="104" spans="1:4">
      <c r="A104" s="57" t="s">
        <v>7624</v>
      </c>
      <c r="B104" s="57" t="s">
        <v>943</v>
      </c>
      <c r="C104" s="57" t="s">
        <v>2895</v>
      </c>
      <c r="D104" s="57" t="s">
        <v>9051</v>
      </c>
    </row>
    <row r="105" spans="1:4">
      <c r="A105" s="57" t="s">
        <v>7624</v>
      </c>
      <c r="B105" s="57" t="s">
        <v>943</v>
      </c>
      <c r="C105" s="57" t="s">
        <v>2866</v>
      </c>
      <c r="D105" s="57" t="s">
        <v>9052</v>
      </c>
    </row>
    <row r="106" spans="1:4">
      <c r="A106" s="57" t="s">
        <v>18394</v>
      </c>
      <c r="B106" s="57" t="s">
        <v>12940</v>
      </c>
      <c r="C106" s="57" t="s">
        <v>18395</v>
      </c>
      <c r="D106" s="57" t="s">
        <v>18396</v>
      </c>
    </row>
    <row r="107" spans="1:4">
      <c r="A107" s="57" t="s">
        <v>18394</v>
      </c>
      <c r="B107" s="57"/>
      <c r="C107" s="57" t="s">
        <v>18397</v>
      </c>
      <c r="D107" s="57" t="s">
        <v>18398</v>
      </c>
    </row>
    <row r="108" spans="1:4">
      <c r="A108" s="57" t="s">
        <v>18394</v>
      </c>
      <c r="B108" s="57"/>
      <c r="C108" s="57" t="s">
        <v>18399</v>
      </c>
      <c r="D108" s="57" t="s">
        <v>18400</v>
      </c>
    </row>
    <row r="109" spans="1:4">
      <c r="A109" s="57" t="s">
        <v>18394</v>
      </c>
      <c r="B109" s="57"/>
      <c r="C109" s="57" t="s">
        <v>18401</v>
      </c>
      <c r="D109" s="57" t="s">
        <v>18402</v>
      </c>
    </row>
    <row r="110" spans="1:4">
      <c r="A110" s="57" t="s">
        <v>18394</v>
      </c>
      <c r="B110" s="57"/>
      <c r="C110" s="57" t="s">
        <v>18403</v>
      </c>
      <c r="D110" s="57" t="s">
        <v>18404</v>
      </c>
    </row>
    <row r="111" spans="1:4">
      <c r="A111" s="57" t="s">
        <v>18394</v>
      </c>
      <c r="B111" s="57"/>
      <c r="C111" s="57" t="s">
        <v>18405</v>
      </c>
      <c r="D111" s="57" t="s">
        <v>18406</v>
      </c>
    </row>
    <row r="112" spans="1:4">
      <c r="A112" s="57" t="s">
        <v>18394</v>
      </c>
      <c r="B112" s="57"/>
      <c r="C112" s="57" t="s">
        <v>18407</v>
      </c>
      <c r="D112" s="57" t="s">
        <v>18408</v>
      </c>
    </row>
    <row r="113" spans="1:4">
      <c r="A113" s="57" t="s">
        <v>18394</v>
      </c>
      <c r="B113" s="57"/>
      <c r="C113" s="57" t="s">
        <v>18409</v>
      </c>
      <c r="D113" s="57" t="s">
        <v>18410</v>
      </c>
    </row>
    <row r="114" spans="1:4">
      <c r="A114" s="57" t="s">
        <v>18394</v>
      </c>
      <c r="B114" s="57"/>
      <c r="C114" s="57" t="s">
        <v>18411</v>
      </c>
      <c r="D114" s="57" t="s">
        <v>18412</v>
      </c>
    </row>
    <row r="115" spans="1:4">
      <c r="A115" s="57" t="s">
        <v>18394</v>
      </c>
      <c r="B115" s="57"/>
      <c r="C115" s="57" t="s">
        <v>18413</v>
      </c>
      <c r="D115" s="57" t="s">
        <v>18414</v>
      </c>
    </row>
    <row r="116" spans="1:4">
      <c r="A116" s="57" t="s">
        <v>18394</v>
      </c>
      <c r="B116" s="57"/>
      <c r="C116" s="57" t="s">
        <v>18415</v>
      </c>
      <c r="D116" s="57" t="s">
        <v>18416</v>
      </c>
    </row>
    <row r="117" spans="1:4">
      <c r="A117" s="57" t="s">
        <v>18394</v>
      </c>
      <c r="B117" s="57"/>
      <c r="C117" s="57" t="s">
        <v>18417</v>
      </c>
      <c r="D117" s="57" t="s">
        <v>18418</v>
      </c>
    </row>
    <row r="118" spans="1:4">
      <c r="A118" s="57" t="s">
        <v>18394</v>
      </c>
      <c r="B118" s="57"/>
      <c r="C118" s="57" t="s">
        <v>18419</v>
      </c>
      <c r="D118" s="57" t="s">
        <v>18420</v>
      </c>
    </row>
    <row r="119" spans="1:4">
      <c r="A119" s="57" t="s">
        <v>18394</v>
      </c>
      <c r="B119" s="57"/>
      <c r="C119" s="57" t="s">
        <v>18421</v>
      </c>
      <c r="D119" s="57" t="s">
        <v>18422</v>
      </c>
    </row>
    <row r="120" spans="1:4">
      <c r="A120" s="57" t="s">
        <v>18394</v>
      </c>
      <c r="B120" s="57"/>
      <c r="C120" s="57" t="s">
        <v>18423</v>
      </c>
      <c r="D120" s="57" t="s">
        <v>18424</v>
      </c>
    </row>
    <row r="121" spans="1:4">
      <c r="A121" s="57" t="s">
        <v>18394</v>
      </c>
      <c r="B121" s="57"/>
      <c r="C121" s="57" t="s">
        <v>18425</v>
      </c>
      <c r="D121" s="57" t="s">
        <v>18426</v>
      </c>
    </row>
    <row r="122" spans="1:4">
      <c r="A122" s="57" t="s">
        <v>18394</v>
      </c>
      <c r="B122" s="57"/>
      <c r="C122" s="57" t="s">
        <v>18427</v>
      </c>
      <c r="D122" s="57" t="s">
        <v>18428</v>
      </c>
    </row>
    <row r="123" spans="1:4">
      <c r="A123" s="57" t="s">
        <v>18394</v>
      </c>
      <c r="B123" s="57"/>
      <c r="C123" s="57" t="s">
        <v>18429</v>
      </c>
      <c r="D123" s="57" t="s">
        <v>18430</v>
      </c>
    </row>
    <row r="124" spans="1:4">
      <c r="A124" s="57" t="s">
        <v>18394</v>
      </c>
      <c r="B124" s="57"/>
      <c r="C124" s="57" t="s">
        <v>18431</v>
      </c>
      <c r="D124" s="57" t="s">
        <v>18432</v>
      </c>
    </row>
    <row r="125" spans="1:4">
      <c r="A125" s="57" t="s">
        <v>18394</v>
      </c>
      <c r="B125" s="57"/>
      <c r="C125" s="57" t="s">
        <v>18433</v>
      </c>
      <c r="D125" s="57" t="s">
        <v>18434</v>
      </c>
    </row>
    <row r="126" spans="1:4">
      <c r="A126" s="57" t="s">
        <v>18394</v>
      </c>
      <c r="B126" s="57"/>
      <c r="C126" s="57" t="s">
        <v>18435</v>
      </c>
      <c r="D126" s="57" t="s">
        <v>18436</v>
      </c>
    </row>
    <row r="127" spans="1:4">
      <c r="A127" s="57" t="s">
        <v>18394</v>
      </c>
      <c r="B127" s="57"/>
      <c r="C127" s="57" t="s">
        <v>18437</v>
      </c>
      <c r="D127" s="57" t="s">
        <v>18438</v>
      </c>
    </row>
    <row r="128" spans="1:4">
      <c r="A128" s="57" t="s">
        <v>18394</v>
      </c>
      <c r="B128" s="57"/>
      <c r="C128" s="57" t="s">
        <v>18439</v>
      </c>
      <c r="D128" s="57" t="s">
        <v>18440</v>
      </c>
    </row>
    <row r="129" spans="1:4">
      <c r="A129" s="57" t="s">
        <v>18394</v>
      </c>
      <c r="B129" s="57"/>
      <c r="C129" s="57" t="s">
        <v>18441</v>
      </c>
      <c r="D129" s="57" t="s">
        <v>18442</v>
      </c>
    </row>
    <row r="130" spans="1:4">
      <c r="A130" s="57" t="s">
        <v>18394</v>
      </c>
      <c r="B130" s="57"/>
      <c r="C130" s="57" t="s">
        <v>18443</v>
      </c>
      <c r="D130" s="57" t="s">
        <v>18444</v>
      </c>
    </row>
    <row r="131" spans="1:4">
      <c r="A131" s="57" t="s">
        <v>18394</v>
      </c>
      <c r="B131" s="57"/>
      <c r="C131" s="57" t="s">
        <v>18445</v>
      </c>
      <c r="D131" s="57" t="s">
        <v>18446</v>
      </c>
    </row>
    <row r="132" spans="1:4">
      <c r="A132" s="57" t="s">
        <v>18394</v>
      </c>
      <c r="B132" s="57"/>
      <c r="C132" s="57" t="s">
        <v>18447</v>
      </c>
      <c r="D132" s="57" t="s">
        <v>18448</v>
      </c>
    </row>
    <row r="133" spans="1:4">
      <c r="A133" s="57" t="s">
        <v>18394</v>
      </c>
      <c r="B133" s="57"/>
      <c r="C133" s="57" t="s">
        <v>18449</v>
      </c>
      <c r="D133" s="57" t="s">
        <v>18450</v>
      </c>
    </row>
    <row r="134" spans="1:4">
      <c r="A134" s="57" t="s">
        <v>18394</v>
      </c>
      <c r="B134" s="57"/>
      <c r="C134" s="57" t="s">
        <v>18451</v>
      </c>
      <c r="D134" s="57" t="s">
        <v>18452</v>
      </c>
    </row>
    <row r="135" spans="1:4">
      <c r="A135" s="57" t="s">
        <v>18394</v>
      </c>
      <c r="B135" s="57"/>
      <c r="C135" s="57" t="s">
        <v>18453</v>
      </c>
      <c r="D135" s="57" t="s">
        <v>18454</v>
      </c>
    </row>
    <row r="136" spans="1:4">
      <c r="A136" s="57" t="s">
        <v>18394</v>
      </c>
      <c r="B136" s="57"/>
      <c r="C136" s="57" t="s">
        <v>18455</v>
      </c>
      <c r="D136" s="57" t="s">
        <v>18456</v>
      </c>
    </row>
    <row r="137" spans="1:4">
      <c r="A137" s="57" t="s">
        <v>18394</v>
      </c>
      <c r="B137" s="57"/>
      <c r="C137" s="57" t="s">
        <v>18457</v>
      </c>
      <c r="D137" s="57" t="s">
        <v>18458</v>
      </c>
    </row>
    <row r="138" spans="1:4">
      <c r="A138" s="57" t="s">
        <v>18394</v>
      </c>
      <c r="B138" s="57"/>
      <c r="C138" s="57" t="s">
        <v>18459</v>
      </c>
      <c r="D138" s="57" t="s">
        <v>18460</v>
      </c>
    </row>
    <row r="139" spans="1:4">
      <c r="A139" s="57" t="s">
        <v>18394</v>
      </c>
      <c r="B139" s="57"/>
      <c r="C139" s="57" t="s">
        <v>18461</v>
      </c>
      <c r="D139" s="57" t="s">
        <v>18462</v>
      </c>
    </row>
    <row r="140" spans="1:4">
      <c r="A140" s="57" t="s">
        <v>18394</v>
      </c>
      <c r="B140" s="57"/>
      <c r="C140" s="57" t="s">
        <v>18463</v>
      </c>
      <c r="D140" s="57" t="s">
        <v>18464</v>
      </c>
    </row>
    <row r="141" spans="1:4">
      <c r="A141" s="57" t="s">
        <v>18394</v>
      </c>
      <c r="B141" s="57"/>
      <c r="C141" s="57" t="s">
        <v>18465</v>
      </c>
      <c r="D141" s="57" t="s">
        <v>18466</v>
      </c>
    </row>
    <row r="142" spans="1:4">
      <c r="A142" s="57" t="s">
        <v>18394</v>
      </c>
      <c r="B142" s="57"/>
      <c r="C142" s="57" t="s">
        <v>18467</v>
      </c>
      <c r="D142" s="57" t="s">
        <v>18468</v>
      </c>
    </row>
    <row r="143" spans="1:4">
      <c r="A143" s="57" t="s">
        <v>18394</v>
      </c>
      <c r="B143" s="57"/>
      <c r="C143" s="57" t="s">
        <v>18469</v>
      </c>
      <c r="D143" s="57" t="s">
        <v>18470</v>
      </c>
    </row>
    <row r="144" spans="1:4">
      <c r="A144" s="57" t="s">
        <v>18394</v>
      </c>
      <c r="B144" s="57"/>
      <c r="C144" s="57" t="s">
        <v>18471</v>
      </c>
      <c r="D144" s="57" t="s">
        <v>18472</v>
      </c>
    </row>
    <row r="145" spans="1:4">
      <c r="A145" s="57" t="s">
        <v>18394</v>
      </c>
      <c r="B145" s="57"/>
      <c r="C145" s="57" t="s">
        <v>18473</v>
      </c>
      <c r="D145" s="57" t="s">
        <v>18474</v>
      </c>
    </row>
    <row r="146" spans="1:4">
      <c r="A146" s="57" t="s">
        <v>18394</v>
      </c>
      <c r="B146" s="57"/>
      <c r="C146" s="57" t="s">
        <v>18475</v>
      </c>
      <c r="D146" s="57" t="s">
        <v>18476</v>
      </c>
    </row>
    <row r="147" spans="1:4">
      <c r="A147" s="57" t="s">
        <v>18394</v>
      </c>
      <c r="B147" s="57"/>
      <c r="C147" s="57" t="s">
        <v>18477</v>
      </c>
      <c r="D147" s="57" t="s">
        <v>18478</v>
      </c>
    </row>
    <row r="148" spans="1:4">
      <c r="A148" s="57" t="s">
        <v>18394</v>
      </c>
      <c r="B148" s="57"/>
      <c r="C148" s="57" t="s">
        <v>18479</v>
      </c>
      <c r="D148" s="57" t="s">
        <v>18480</v>
      </c>
    </row>
    <row r="149" spans="1:4">
      <c r="A149" s="57" t="s">
        <v>18394</v>
      </c>
      <c r="B149" s="57"/>
      <c r="C149" s="57" t="s">
        <v>18481</v>
      </c>
      <c r="D149" s="57" t="s">
        <v>18482</v>
      </c>
    </row>
    <row r="150" spans="1:4">
      <c r="A150" s="57" t="s">
        <v>18394</v>
      </c>
      <c r="B150" s="57"/>
      <c r="C150" s="57" t="s">
        <v>18483</v>
      </c>
      <c r="D150" s="57" t="s">
        <v>18484</v>
      </c>
    </row>
    <row r="151" spans="1:4">
      <c r="A151" s="57" t="s">
        <v>18394</v>
      </c>
      <c r="B151" s="57"/>
      <c r="C151" s="57" t="s">
        <v>18485</v>
      </c>
      <c r="D151" s="57" t="s">
        <v>18486</v>
      </c>
    </row>
    <row r="152" spans="1:4">
      <c r="A152" s="57" t="s">
        <v>18394</v>
      </c>
      <c r="B152" s="57"/>
      <c r="C152" s="57" t="s">
        <v>18487</v>
      </c>
      <c r="D152" s="57" t="s">
        <v>18488</v>
      </c>
    </row>
    <row r="153" spans="1:4">
      <c r="A153" s="57" t="s">
        <v>18394</v>
      </c>
      <c r="B153" s="57"/>
      <c r="C153" s="57" t="s">
        <v>18489</v>
      </c>
      <c r="D153" s="57" t="s">
        <v>18490</v>
      </c>
    </row>
    <row r="154" spans="1:4">
      <c r="A154" s="57" t="s">
        <v>18394</v>
      </c>
      <c r="B154" s="57"/>
      <c r="C154" s="57" t="s">
        <v>18491</v>
      </c>
      <c r="D154" s="57" t="s">
        <v>18492</v>
      </c>
    </row>
    <row r="155" spans="1:4">
      <c r="A155" s="57" t="s">
        <v>18394</v>
      </c>
      <c r="B155" s="57"/>
      <c r="C155" s="57" t="s">
        <v>18493</v>
      </c>
      <c r="D155" s="57" t="s">
        <v>18494</v>
      </c>
    </row>
    <row r="156" spans="1:4">
      <c r="A156" s="57" t="s">
        <v>18394</v>
      </c>
      <c r="B156" s="57"/>
      <c r="C156" s="57" t="s">
        <v>18495</v>
      </c>
      <c r="D156" s="57" t="s">
        <v>18496</v>
      </c>
    </row>
    <row r="157" spans="1:4">
      <c r="A157" s="57" t="s">
        <v>18394</v>
      </c>
      <c r="B157" s="57"/>
      <c r="C157" s="57" t="s">
        <v>18497</v>
      </c>
      <c r="D157" s="57" t="s">
        <v>18498</v>
      </c>
    </row>
    <row r="158" spans="1:4">
      <c r="A158" s="57" t="s">
        <v>18394</v>
      </c>
      <c r="B158" s="57"/>
      <c r="C158" s="57" t="s">
        <v>18499</v>
      </c>
      <c r="D158" s="57" t="s">
        <v>18500</v>
      </c>
    </row>
    <row r="159" spans="1:4">
      <c r="A159" s="57" t="s">
        <v>18394</v>
      </c>
      <c r="B159" s="57"/>
      <c r="C159" s="57" t="s">
        <v>18501</v>
      </c>
      <c r="D159" s="57" t="s">
        <v>18502</v>
      </c>
    </row>
    <row r="160" spans="1:4">
      <c r="A160" s="57" t="s">
        <v>18394</v>
      </c>
      <c r="B160" s="57"/>
      <c r="C160" s="57" t="s">
        <v>18503</v>
      </c>
      <c r="D160" s="57" t="s">
        <v>18504</v>
      </c>
    </row>
    <row r="161" spans="1:4">
      <c r="A161" s="57" t="s">
        <v>18394</v>
      </c>
      <c r="B161" s="57"/>
      <c r="C161" s="57" t="s">
        <v>18505</v>
      </c>
      <c r="D161" s="57" t="s">
        <v>18506</v>
      </c>
    </row>
    <row r="162" spans="1:4">
      <c r="A162" s="57" t="s">
        <v>18394</v>
      </c>
      <c r="B162" s="57"/>
      <c r="C162" s="57" t="s">
        <v>18507</v>
      </c>
      <c r="D162" s="57" t="s">
        <v>18508</v>
      </c>
    </row>
    <row r="163" spans="1:4">
      <c r="A163" s="57" t="s">
        <v>18394</v>
      </c>
      <c r="B163" s="57"/>
      <c r="C163" s="57" t="s">
        <v>18509</v>
      </c>
      <c r="D163" s="57" t="s">
        <v>18510</v>
      </c>
    </row>
    <row r="164" spans="1:4">
      <c r="A164" s="57" t="s">
        <v>18394</v>
      </c>
      <c r="B164" s="57"/>
      <c r="C164" s="57" t="s">
        <v>18511</v>
      </c>
      <c r="D164" s="57" t="s">
        <v>18512</v>
      </c>
    </row>
    <row r="165" spans="1:4">
      <c r="A165" s="57" t="s">
        <v>18394</v>
      </c>
      <c r="B165" s="57"/>
      <c r="C165" s="57" t="s">
        <v>18513</v>
      </c>
      <c r="D165" s="57" t="s">
        <v>18514</v>
      </c>
    </row>
    <row r="166" spans="1:4">
      <c r="A166" s="57" t="s">
        <v>18394</v>
      </c>
      <c r="B166" s="57"/>
      <c r="C166" s="57" t="s">
        <v>18515</v>
      </c>
      <c r="D166" s="57" t="s">
        <v>18516</v>
      </c>
    </row>
    <row r="167" spans="1:4">
      <c r="A167" s="57" t="s">
        <v>18394</v>
      </c>
      <c r="B167" s="57"/>
      <c r="C167" s="57" t="s">
        <v>18517</v>
      </c>
      <c r="D167" s="57" t="s">
        <v>18518</v>
      </c>
    </row>
    <row r="168" spans="1:4">
      <c r="A168" s="57" t="s">
        <v>18394</v>
      </c>
      <c r="B168" s="57"/>
      <c r="C168" s="57" t="s">
        <v>18519</v>
      </c>
      <c r="D168" s="57" t="s">
        <v>18520</v>
      </c>
    </row>
    <row r="169" spans="1:4">
      <c r="A169" s="57" t="s">
        <v>18394</v>
      </c>
      <c r="B169" s="57"/>
      <c r="C169" s="57" t="s">
        <v>18521</v>
      </c>
      <c r="D169" s="57" t="s">
        <v>18522</v>
      </c>
    </row>
    <row r="170" spans="1:4">
      <c r="A170" s="57" t="s">
        <v>18394</v>
      </c>
      <c r="B170" s="57"/>
      <c r="C170" s="57" t="s">
        <v>18523</v>
      </c>
      <c r="D170" s="57" t="s">
        <v>18524</v>
      </c>
    </row>
    <row r="171" spans="1:4">
      <c r="A171" s="57" t="s">
        <v>18394</v>
      </c>
      <c r="B171" s="57"/>
      <c r="C171" s="57" t="s">
        <v>18525</v>
      </c>
      <c r="D171" s="57" t="s">
        <v>18526</v>
      </c>
    </row>
    <row r="172" spans="1:4">
      <c r="A172" s="57" t="s">
        <v>18394</v>
      </c>
      <c r="B172" s="57"/>
      <c r="C172" s="57" t="s">
        <v>18527</v>
      </c>
      <c r="D172" s="57" t="s">
        <v>18528</v>
      </c>
    </row>
    <row r="173" spans="1:4">
      <c r="A173" s="57" t="s">
        <v>18394</v>
      </c>
      <c r="B173" s="57"/>
      <c r="C173" s="57" t="s">
        <v>18529</v>
      </c>
      <c r="D173" s="57" t="s">
        <v>18530</v>
      </c>
    </row>
    <row r="174" spans="1:4">
      <c r="A174" s="57" t="s">
        <v>18394</v>
      </c>
      <c r="B174" s="57"/>
      <c r="C174" s="57" t="s">
        <v>18531</v>
      </c>
      <c r="D174" s="57" t="s">
        <v>18532</v>
      </c>
    </row>
    <row r="175" spans="1:4">
      <c r="A175" s="57" t="s">
        <v>18394</v>
      </c>
      <c r="B175" s="57"/>
      <c r="C175" s="57" t="s">
        <v>18533</v>
      </c>
      <c r="D175" s="57" t="s">
        <v>18534</v>
      </c>
    </row>
    <row r="176" spans="1:4">
      <c r="A176" s="57" t="s">
        <v>18394</v>
      </c>
      <c r="B176" s="57"/>
      <c r="C176" s="57" t="s">
        <v>18535</v>
      </c>
      <c r="D176" s="57" t="s">
        <v>18536</v>
      </c>
    </row>
    <row r="177" spans="1:4">
      <c r="A177" s="57" t="s">
        <v>18394</v>
      </c>
      <c r="B177" s="57"/>
      <c r="C177" s="57" t="s">
        <v>18537</v>
      </c>
      <c r="D177" s="57" t="s">
        <v>18538</v>
      </c>
    </row>
    <row r="178" spans="1:4">
      <c r="A178" s="57" t="s">
        <v>18394</v>
      </c>
      <c r="B178" s="57"/>
      <c r="C178" s="57" t="s">
        <v>18539</v>
      </c>
      <c r="D178" s="57" t="s">
        <v>18540</v>
      </c>
    </row>
    <row r="179" spans="1:4">
      <c r="A179" s="57" t="s">
        <v>18394</v>
      </c>
      <c r="B179" s="57"/>
      <c r="C179" s="57" t="s">
        <v>18541</v>
      </c>
      <c r="D179" s="57" t="s">
        <v>18542</v>
      </c>
    </row>
    <row r="180" spans="1:4">
      <c r="A180" s="57" t="s">
        <v>18394</v>
      </c>
      <c r="B180" s="57"/>
      <c r="C180" s="57" t="s">
        <v>18543</v>
      </c>
      <c r="D180" s="57" t="s">
        <v>18544</v>
      </c>
    </row>
    <row r="181" spans="1:4">
      <c r="A181" s="57" t="s">
        <v>18394</v>
      </c>
      <c r="B181" s="57"/>
      <c r="C181" s="57" t="s">
        <v>18545</v>
      </c>
      <c r="D181" s="57" t="s">
        <v>18546</v>
      </c>
    </row>
    <row r="182" spans="1:4">
      <c r="A182" s="57" t="s">
        <v>18394</v>
      </c>
      <c r="B182" s="57"/>
      <c r="C182" s="57" t="s">
        <v>18547</v>
      </c>
      <c r="D182" s="57" t="s">
        <v>18548</v>
      </c>
    </row>
    <row r="183" spans="1:4">
      <c r="A183" s="57" t="s">
        <v>18394</v>
      </c>
      <c r="B183" s="57"/>
      <c r="C183" s="57" t="s">
        <v>18549</v>
      </c>
      <c r="D183" s="57" t="s">
        <v>18550</v>
      </c>
    </row>
    <row r="184" spans="1:4">
      <c r="A184" s="57" t="s">
        <v>18394</v>
      </c>
      <c r="B184" s="57"/>
      <c r="C184" s="57" t="s">
        <v>18551</v>
      </c>
      <c r="D184" s="57" t="s">
        <v>18552</v>
      </c>
    </row>
    <row r="185" spans="1:4">
      <c r="A185" s="57" t="s">
        <v>18394</v>
      </c>
      <c r="B185" s="57"/>
      <c r="C185" s="57" t="s">
        <v>18553</v>
      </c>
      <c r="D185" s="57" t="s">
        <v>18554</v>
      </c>
    </row>
    <row r="186" spans="1:4">
      <c r="A186" s="57" t="s">
        <v>18394</v>
      </c>
      <c r="B186" s="57"/>
      <c r="C186" s="57" t="s">
        <v>18555</v>
      </c>
      <c r="D186" s="57" t="s">
        <v>18556</v>
      </c>
    </row>
    <row r="187" spans="1:4">
      <c r="A187" s="57" t="s">
        <v>18394</v>
      </c>
      <c r="B187" s="57"/>
      <c r="C187" s="57" t="s">
        <v>18557</v>
      </c>
      <c r="D187" s="57" t="s">
        <v>18558</v>
      </c>
    </row>
    <row r="188" spans="1:4">
      <c r="A188" s="57" t="s">
        <v>18559</v>
      </c>
      <c r="B188" s="57" t="s">
        <v>12940</v>
      </c>
      <c r="C188" s="57" t="s">
        <v>18560</v>
      </c>
      <c r="D188" s="57" t="s">
        <v>18561</v>
      </c>
    </row>
    <row r="189" spans="1:4">
      <c r="A189" s="57" t="s">
        <v>18559</v>
      </c>
      <c r="B189" s="57"/>
      <c r="C189" s="57" t="s">
        <v>18562</v>
      </c>
      <c r="D189" s="57" t="s">
        <v>18563</v>
      </c>
    </row>
    <row r="190" spans="1:4">
      <c r="A190" s="57" t="s">
        <v>18559</v>
      </c>
      <c r="B190" s="57"/>
      <c r="C190" s="57" t="s">
        <v>18564</v>
      </c>
      <c r="D190" s="57" t="s">
        <v>18565</v>
      </c>
    </row>
    <row r="191" spans="1:4">
      <c r="A191" s="57" t="s">
        <v>18559</v>
      </c>
      <c r="B191" s="57"/>
      <c r="C191" s="57" t="s">
        <v>18566</v>
      </c>
      <c r="D191" s="57" t="s">
        <v>18567</v>
      </c>
    </row>
    <row r="192" spans="1:4">
      <c r="A192" s="57" t="s">
        <v>18559</v>
      </c>
      <c r="B192" s="57"/>
      <c r="C192" s="57" t="s">
        <v>18568</v>
      </c>
      <c r="D192" s="57" t="s">
        <v>18569</v>
      </c>
    </row>
    <row r="193" spans="1:4">
      <c r="A193" s="57" t="s">
        <v>18559</v>
      </c>
      <c r="B193" s="57"/>
      <c r="C193" s="57" t="s">
        <v>18570</v>
      </c>
      <c r="D193" s="57" t="s">
        <v>18571</v>
      </c>
    </row>
    <row r="194" spans="1:4">
      <c r="A194" s="57" t="s">
        <v>18559</v>
      </c>
      <c r="B194" s="57"/>
      <c r="C194" s="57" t="s">
        <v>18572</v>
      </c>
      <c r="D194" s="57" t="s">
        <v>18573</v>
      </c>
    </row>
    <row r="195" spans="1:4">
      <c r="A195" s="57" t="s">
        <v>18559</v>
      </c>
      <c r="B195" s="57"/>
      <c r="C195" s="57" t="s">
        <v>18574</v>
      </c>
      <c r="D195" s="57" t="s">
        <v>18575</v>
      </c>
    </row>
    <row r="196" spans="1:4">
      <c r="A196" s="57" t="s">
        <v>18559</v>
      </c>
      <c r="B196" s="57"/>
      <c r="C196" s="57" t="s">
        <v>18576</v>
      </c>
      <c r="D196" s="57" t="s">
        <v>18577</v>
      </c>
    </row>
    <row r="197" spans="1:4">
      <c r="A197" s="57" t="s">
        <v>18559</v>
      </c>
      <c r="B197" s="57"/>
      <c r="C197" s="57" t="s">
        <v>18578</v>
      </c>
      <c r="D197" s="57" t="s">
        <v>18579</v>
      </c>
    </row>
    <row r="198" spans="1:4">
      <c r="A198" s="57" t="s">
        <v>18559</v>
      </c>
      <c r="B198" s="57"/>
      <c r="C198" s="57" t="s">
        <v>18580</v>
      </c>
      <c r="D198" s="57" t="s">
        <v>18581</v>
      </c>
    </row>
    <row r="199" spans="1:4">
      <c r="A199" s="57" t="s">
        <v>18559</v>
      </c>
      <c r="B199" s="57"/>
      <c r="C199" s="57" t="s">
        <v>18582</v>
      </c>
      <c r="D199" s="57" t="s">
        <v>18583</v>
      </c>
    </row>
    <row r="200" spans="1:4">
      <c r="A200" s="57" t="s">
        <v>18559</v>
      </c>
      <c r="B200" s="57"/>
      <c r="C200" s="57" t="s">
        <v>18584</v>
      </c>
      <c r="D200" s="57" t="s">
        <v>18585</v>
      </c>
    </row>
    <row r="201" spans="1:4">
      <c r="A201" s="57" t="s">
        <v>18559</v>
      </c>
      <c r="B201" s="57"/>
      <c r="C201" s="57" t="s">
        <v>18586</v>
      </c>
      <c r="D201" s="57" t="s">
        <v>18587</v>
      </c>
    </row>
    <row r="202" spans="1:4">
      <c r="A202" s="57" t="s">
        <v>18559</v>
      </c>
      <c r="B202" s="57"/>
      <c r="C202" s="57" t="s">
        <v>18588</v>
      </c>
      <c r="D202" s="57" t="s">
        <v>18589</v>
      </c>
    </row>
    <row r="203" spans="1:4">
      <c r="A203" s="57" t="s">
        <v>18559</v>
      </c>
      <c r="B203" s="57"/>
      <c r="C203" s="57" t="s">
        <v>18590</v>
      </c>
      <c r="D203" s="57" t="s">
        <v>18591</v>
      </c>
    </row>
    <row r="204" spans="1:4">
      <c r="A204" s="57" t="s">
        <v>18559</v>
      </c>
      <c r="B204" s="57"/>
      <c r="C204" s="57" t="s">
        <v>18592</v>
      </c>
      <c r="D204" s="57" t="s">
        <v>18593</v>
      </c>
    </row>
    <row r="205" spans="1:4">
      <c r="A205" s="57" t="s">
        <v>18559</v>
      </c>
      <c r="B205" s="57"/>
      <c r="C205" s="57" t="s">
        <v>18594</v>
      </c>
      <c r="D205" s="57" t="s">
        <v>18595</v>
      </c>
    </row>
    <row r="206" spans="1:4">
      <c r="A206" s="57" t="s">
        <v>18559</v>
      </c>
      <c r="B206" s="57"/>
      <c r="C206" s="57" t="s">
        <v>18596</v>
      </c>
      <c r="D206" s="57" t="s">
        <v>18597</v>
      </c>
    </row>
    <row r="207" spans="1:4">
      <c r="A207" s="57" t="s">
        <v>18559</v>
      </c>
      <c r="B207" s="57"/>
      <c r="C207" s="57" t="s">
        <v>18598</v>
      </c>
      <c r="D207" s="57" t="s">
        <v>18599</v>
      </c>
    </row>
    <row r="208" spans="1:4">
      <c r="A208" s="57" t="s">
        <v>18559</v>
      </c>
      <c r="B208" s="57"/>
      <c r="C208" s="57" t="s">
        <v>18600</v>
      </c>
      <c r="D208" s="57" t="s">
        <v>18601</v>
      </c>
    </row>
    <row r="209" spans="1:4">
      <c r="A209" s="57" t="s">
        <v>18559</v>
      </c>
      <c r="B209" s="57"/>
      <c r="C209" s="57" t="s">
        <v>18602</v>
      </c>
      <c r="D209" s="57" t="s">
        <v>18603</v>
      </c>
    </row>
    <row r="210" spans="1:4">
      <c r="A210" s="57" t="s">
        <v>18559</v>
      </c>
      <c r="B210" s="57"/>
      <c r="C210" s="57" t="s">
        <v>18604</v>
      </c>
      <c r="D210" s="57" t="s">
        <v>18605</v>
      </c>
    </row>
    <row r="211" spans="1:4">
      <c r="A211" s="57" t="s">
        <v>18559</v>
      </c>
      <c r="B211" s="57"/>
      <c r="C211" s="57" t="s">
        <v>18606</v>
      </c>
      <c r="D211" s="57" t="s">
        <v>18607</v>
      </c>
    </row>
    <row r="212" spans="1:4">
      <c r="A212" s="57" t="s">
        <v>18559</v>
      </c>
      <c r="B212" s="57"/>
      <c r="C212" s="57" t="s">
        <v>18608</v>
      </c>
      <c r="D212" s="57" t="s">
        <v>18609</v>
      </c>
    </row>
    <row r="213" spans="1:4">
      <c r="A213" s="57" t="s">
        <v>18559</v>
      </c>
      <c r="B213" s="57"/>
      <c r="C213" s="57" t="s">
        <v>18610</v>
      </c>
      <c r="D213" s="57" t="s">
        <v>18611</v>
      </c>
    </row>
    <row r="214" spans="1:4">
      <c r="A214" s="57" t="s">
        <v>18559</v>
      </c>
      <c r="B214" s="57"/>
      <c r="C214" s="57" t="s">
        <v>18612</v>
      </c>
      <c r="D214" s="57" t="s">
        <v>18613</v>
      </c>
    </row>
    <row r="215" spans="1:4">
      <c r="A215" s="57" t="s">
        <v>18559</v>
      </c>
      <c r="B215" s="57"/>
      <c r="C215" s="57" t="s">
        <v>18614</v>
      </c>
      <c r="D215" s="57" t="s">
        <v>18615</v>
      </c>
    </row>
    <row r="216" spans="1:4">
      <c r="A216" s="57" t="s">
        <v>18559</v>
      </c>
      <c r="B216" s="57"/>
      <c r="C216" s="57" t="s">
        <v>18616</v>
      </c>
      <c r="D216" s="57" t="s">
        <v>18617</v>
      </c>
    </row>
    <row r="217" spans="1:4">
      <c r="A217" s="57" t="s">
        <v>18559</v>
      </c>
      <c r="B217" s="57"/>
      <c r="C217" s="57" t="s">
        <v>18618</v>
      </c>
      <c r="D217" s="57" t="s">
        <v>18619</v>
      </c>
    </row>
    <row r="218" spans="1:4">
      <c r="A218" s="57" t="s">
        <v>18559</v>
      </c>
      <c r="B218" s="57"/>
      <c r="C218" s="57" t="s">
        <v>18620</v>
      </c>
      <c r="D218" s="57" t="s">
        <v>18621</v>
      </c>
    </row>
    <row r="219" spans="1:4">
      <c r="A219" s="57" t="s">
        <v>18559</v>
      </c>
      <c r="B219" s="57"/>
      <c r="C219" s="57" t="s">
        <v>18622</v>
      </c>
      <c r="D219" s="57" t="s">
        <v>18623</v>
      </c>
    </row>
    <row r="220" spans="1:4">
      <c r="A220" s="57" t="s">
        <v>18559</v>
      </c>
      <c r="B220" s="57"/>
      <c r="C220" s="57" t="s">
        <v>18624</v>
      </c>
      <c r="D220" s="57" t="s">
        <v>18625</v>
      </c>
    </row>
    <row r="221" spans="1:4">
      <c r="A221" s="57" t="s">
        <v>18559</v>
      </c>
      <c r="B221" s="57"/>
      <c r="C221" s="57" t="s">
        <v>18626</v>
      </c>
      <c r="D221" s="57" t="s">
        <v>18627</v>
      </c>
    </row>
    <row r="222" spans="1:4">
      <c r="A222" s="57" t="s">
        <v>18559</v>
      </c>
      <c r="B222" s="57"/>
      <c r="C222" s="57" t="s">
        <v>18628</v>
      </c>
      <c r="D222" s="57" t="s">
        <v>18629</v>
      </c>
    </row>
    <row r="223" spans="1:4">
      <c r="A223" s="57" t="s">
        <v>18559</v>
      </c>
      <c r="B223" s="57"/>
      <c r="C223" s="57" t="s">
        <v>18630</v>
      </c>
      <c r="D223" s="57" t="s">
        <v>18631</v>
      </c>
    </row>
    <row r="224" spans="1:4">
      <c r="A224" s="57" t="s">
        <v>18559</v>
      </c>
      <c r="B224" s="57"/>
      <c r="C224" s="57" t="s">
        <v>18632</v>
      </c>
      <c r="D224" s="57" t="s">
        <v>18633</v>
      </c>
    </row>
    <row r="225" spans="1:4">
      <c r="A225" s="57" t="s">
        <v>18559</v>
      </c>
      <c r="B225" s="57"/>
      <c r="C225" s="57" t="s">
        <v>18634</v>
      </c>
      <c r="D225" s="57" t="s">
        <v>18635</v>
      </c>
    </row>
    <row r="226" spans="1:4">
      <c r="A226" s="57" t="s">
        <v>18559</v>
      </c>
      <c r="B226" s="57"/>
      <c r="C226" s="57" t="s">
        <v>18636</v>
      </c>
      <c r="D226" s="57" t="s">
        <v>18637</v>
      </c>
    </row>
    <row r="227" spans="1:4">
      <c r="A227" s="57" t="s">
        <v>18559</v>
      </c>
      <c r="B227" s="57"/>
      <c r="C227" s="57" t="s">
        <v>18638</v>
      </c>
      <c r="D227" s="57" t="s">
        <v>18639</v>
      </c>
    </row>
    <row r="228" spans="1:4">
      <c r="A228" s="57" t="s">
        <v>18559</v>
      </c>
      <c r="B228" s="57"/>
      <c r="C228" s="57" t="s">
        <v>18640</v>
      </c>
      <c r="D228" s="57" t="s">
        <v>18641</v>
      </c>
    </row>
    <row r="229" spans="1:4">
      <c r="A229" s="57" t="s">
        <v>18559</v>
      </c>
      <c r="B229" s="57"/>
      <c r="C229" s="57" t="s">
        <v>18642</v>
      </c>
      <c r="D229" s="57" t="s">
        <v>18643</v>
      </c>
    </row>
    <row r="230" spans="1:4">
      <c r="A230" s="57" t="s">
        <v>18559</v>
      </c>
      <c r="B230" s="57"/>
      <c r="C230" s="57" t="s">
        <v>18644</v>
      </c>
      <c r="D230" s="57" t="s">
        <v>18645</v>
      </c>
    </row>
    <row r="231" spans="1:4">
      <c r="A231" s="57" t="s">
        <v>18559</v>
      </c>
      <c r="B231" s="57"/>
      <c r="C231" s="57" t="s">
        <v>18646</v>
      </c>
      <c r="D231" s="57" t="s">
        <v>18647</v>
      </c>
    </row>
    <row r="232" spans="1:4">
      <c r="A232" s="57" t="s">
        <v>18559</v>
      </c>
      <c r="B232" s="57"/>
      <c r="C232" s="57" t="s">
        <v>18648</v>
      </c>
      <c r="D232" s="57" t="s">
        <v>18649</v>
      </c>
    </row>
    <row r="233" spans="1:4">
      <c r="A233" s="57" t="s">
        <v>18559</v>
      </c>
      <c r="B233" s="57"/>
      <c r="C233" s="57" t="s">
        <v>18650</v>
      </c>
      <c r="D233" s="57" t="s">
        <v>18651</v>
      </c>
    </row>
    <row r="234" spans="1:4">
      <c r="A234" s="57" t="s">
        <v>18559</v>
      </c>
      <c r="B234" s="57"/>
      <c r="C234" s="57" t="s">
        <v>18652</v>
      </c>
      <c r="D234" s="57" t="s">
        <v>18653</v>
      </c>
    </row>
    <row r="235" spans="1:4">
      <c r="A235" s="57" t="s">
        <v>18559</v>
      </c>
      <c r="B235" s="57"/>
      <c r="C235" s="57" t="s">
        <v>18654</v>
      </c>
      <c r="D235" s="57" t="s">
        <v>18655</v>
      </c>
    </row>
    <row r="236" spans="1:4">
      <c r="A236" s="57" t="s">
        <v>18559</v>
      </c>
      <c r="B236" s="57"/>
      <c r="C236" s="57" t="s">
        <v>18656</v>
      </c>
      <c r="D236" s="57" t="s">
        <v>18657</v>
      </c>
    </row>
    <row r="237" spans="1:4">
      <c r="A237" s="57" t="s">
        <v>18559</v>
      </c>
      <c r="B237" s="57"/>
      <c r="C237" s="57" t="s">
        <v>18658</v>
      </c>
      <c r="D237" s="57" t="s">
        <v>18659</v>
      </c>
    </row>
    <row r="238" spans="1:4">
      <c r="A238" s="57" t="s">
        <v>18559</v>
      </c>
      <c r="B238" s="57"/>
      <c r="C238" s="57" t="s">
        <v>18660</v>
      </c>
      <c r="D238" s="57" t="s">
        <v>18661</v>
      </c>
    </row>
    <row r="239" spans="1:4">
      <c r="A239" s="57" t="s">
        <v>18559</v>
      </c>
      <c r="B239" s="57"/>
      <c r="C239" s="57" t="s">
        <v>18662</v>
      </c>
      <c r="D239" s="57" t="s">
        <v>18663</v>
      </c>
    </row>
    <row r="240" spans="1:4">
      <c r="A240" s="57" t="s">
        <v>18559</v>
      </c>
      <c r="B240" s="57"/>
      <c r="C240" s="57" t="s">
        <v>18664</v>
      </c>
      <c r="D240" s="57" t="s">
        <v>18665</v>
      </c>
    </row>
    <row r="241" spans="1:4">
      <c r="A241" s="57" t="s">
        <v>18559</v>
      </c>
      <c r="B241" s="57"/>
      <c r="C241" s="57" t="s">
        <v>18666</v>
      </c>
      <c r="D241" s="57" t="s">
        <v>18667</v>
      </c>
    </row>
    <row r="242" spans="1:4">
      <c r="A242" s="57" t="s">
        <v>18559</v>
      </c>
      <c r="B242" s="57"/>
      <c r="C242" s="57" t="s">
        <v>18668</v>
      </c>
      <c r="D242" s="57" t="s">
        <v>18669</v>
      </c>
    </row>
    <row r="243" spans="1:4">
      <c r="A243" s="57" t="s">
        <v>18559</v>
      </c>
      <c r="B243" s="57"/>
      <c r="C243" s="57" t="s">
        <v>18670</v>
      </c>
      <c r="D243" s="57" t="s">
        <v>18671</v>
      </c>
    </row>
    <row r="244" spans="1:4">
      <c r="A244" s="57" t="s">
        <v>18559</v>
      </c>
      <c r="B244" s="57"/>
      <c r="C244" s="57" t="s">
        <v>18672</v>
      </c>
      <c r="D244" s="57" t="s">
        <v>18673</v>
      </c>
    </row>
    <row r="245" spans="1:4">
      <c r="A245" s="57" t="s">
        <v>18559</v>
      </c>
      <c r="B245" s="57"/>
      <c r="C245" s="57" t="s">
        <v>18674</v>
      </c>
      <c r="D245" s="57" t="s">
        <v>18675</v>
      </c>
    </row>
    <row r="246" spans="1:4">
      <c r="A246" s="57" t="s">
        <v>18559</v>
      </c>
      <c r="B246" s="57"/>
      <c r="C246" s="57" t="s">
        <v>18676</v>
      </c>
      <c r="D246" s="57" t="s">
        <v>18677</v>
      </c>
    </row>
    <row r="247" spans="1:4">
      <c r="A247" s="57" t="s">
        <v>18559</v>
      </c>
      <c r="B247" s="57"/>
      <c r="C247" s="57" t="s">
        <v>18678</v>
      </c>
      <c r="D247" s="57" t="s">
        <v>18679</v>
      </c>
    </row>
    <row r="248" spans="1:4">
      <c r="A248" s="57" t="s">
        <v>18559</v>
      </c>
      <c r="B248" s="57"/>
      <c r="C248" s="57" t="s">
        <v>18680</v>
      </c>
      <c r="D248" s="57" t="s">
        <v>18679</v>
      </c>
    </row>
    <row r="249" spans="1:4">
      <c r="A249" s="57" t="s">
        <v>18559</v>
      </c>
      <c r="B249" s="57"/>
      <c r="C249" s="57" t="s">
        <v>18681</v>
      </c>
      <c r="D249" s="57" t="s">
        <v>18682</v>
      </c>
    </row>
    <row r="250" spans="1:4">
      <c r="A250" s="57" t="s">
        <v>18559</v>
      </c>
      <c r="B250" s="57"/>
      <c r="C250" s="57" t="s">
        <v>18683</v>
      </c>
      <c r="D250" s="57" t="s">
        <v>18684</v>
      </c>
    </row>
    <row r="251" spans="1:4">
      <c r="A251" s="57" t="s">
        <v>18559</v>
      </c>
      <c r="B251" s="57"/>
      <c r="C251" s="57" t="s">
        <v>18685</v>
      </c>
      <c r="D251" s="57" t="s">
        <v>18686</v>
      </c>
    </row>
    <row r="252" spans="1:4">
      <c r="A252" s="57" t="s">
        <v>18559</v>
      </c>
      <c r="B252" s="57"/>
      <c r="C252" s="57" t="s">
        <v>59954</v>
      </c>
      <c r="D252" s="57" t="s">
        <v>74329</v>
      </c>
    </row>
    <row r="253" spans="1:4">
      <c r="A253" s="57" t="s">
        <v>18559</v>
      </c>
      <c r="B253" s="57"/>
      <c r="C253" s="57" t="s">
        <v>18687</v>
      </c>
      <c r="D253" s="57" t="s">
        <v>18688</v>
      </c>
    </row>
    <row r="254" spans="1:4">
      <c r="A254" s="57" t="s">
        <v>18559</v>
      </c>
      <c r="B254" s="57"/>
      <c r="C254" s="57" t="s">
        <v>18689</v>
      </c>
      <c r="D254" s="57" t="s">
        <v>18690</v>
      </c>
    </row>
    <row r="255" spans="1:4">
      <c r="A255" s="57" t="s">
        <v>18559</v>
      </c>
      <c r="B255" s="57"/>
      <c r="C255" s="57" t="s">
        <v>18691</v>
      </c>
      <c r="D255" s="57" t="s">
        <v>18692</v>
      </c>
    </row>
    <row r="256" spans="1:4">
      <c r="A256" s="57" t="s">
        <v>18559</v>
      </c>
      <c r="B256" s="57"/>
      <c r="C256" s="57" t="s">
        <v>18693</v>
      </c>
      <c r="D256" s="57" t="s">
        <v>18694</v>
      </c>
    </row>
    <row r="257" spans="1:4">
      <c r="A257" s="57" t="s">
        <v>18559</v>
      </c>
      <c r="B257" s="57"/>
      <c r="C257" s="57" t="s">
        <v>18695</v>
      </c>
      <c r="D257" s="57" t="s">
        <v>18696</v>
      </c>
    </row>
    <row r="258" spans="1:4">
      <c r="A258" s="57" t="s">
        <v>18559</v>
      </c>
      <c r="B258" s="57"/>
      <c r="C258" s="57" t="s">
        <v>18697</v>
      </c>
      <c r="D258" s="57" t="s">
        <v>18698</v>
      </c>
    </row>
    <row r="259" spans="1:4">
      <c r="A259" s="57" t="s">
        <v>18559</v>
      </c>
      <c r="B259" s="57"/>
      <c r="C259" s="57" t="s">
        <v>18699</v>
      </c>
      <c r="D259" s="57" t="s">
        <v>18700</v>
      </c>
    </row>
    <row r="260" spans="1:4">
      <c r="A260" s="57" t="s">
        <v>18559</v>
      </c>
      <c r="B260" s="57"/>
      <c r="C260" s="57" t="s">
        <v>18701</v>
      </c>
      <c r="D260" s="57" t="s">
        <v>18702</v>
      </c>
    </row>
    <row r="261" spans="1:4">
      <c r="A261" s="57" t="s">
        <v>18559</v>
      </c>
      <c r="B261" s="57"/>
      <c r="C261" s="57" t="s">
        <v>18703</v>
      </c>
      <c r="D261" s="57" t="s">
        <v>18704</v>
      </c>
    </row>
    <row r="262" spans="1:4">
      <c r="A262" s="57" t="s">
        <v>18559</v>
      </c>
      <c r="B262" s="57"/>
      <c r="C262" s="57" t="s">
        <v>18705</v>
      </c>
      <c r="D262" s="57" t="s">
        <v>18706</v>
      </c>
    </row>
    <row r="263" spans="1:4">
      <c r="A263" s="57" t="s">
        <v>18559</v>
      </c>
      <c r="B263" s="57"/>
      <c r="C263" s="57" t="s">
        <v>18707</v>
      </c>
      <c r="D263" s="57" t="s">
        <v>18704</v>
      </c>
    </row>
    <row r="264" spans="1:4">
      <c r="A264" s="57" t="s">
        <v>18559</v>
      </c>
      <c r="B264" s="57"/>
      <c r="C264" s="57" t="s">
        <v>18708</v>
      </c>
      <c r="D264" s="57" t="s">
        <v>18659</v>
      </c>
    </row>
    <row r="265" spans="1:4">
      <c r="A265" s="57" t="s">
        <v>18559</v>
      </c>
      <c r="B265" s="57"/>
      <c r="C265" s="57" t="s">
        <v>18709</v>
      </c>
      <c r="D265" s="57" t="s">
        <v>18710</v>
      </c>
    </row>
    <row r="266" spans="1:4">
      <c r="A266" s="57" t="s">
        <v>18559</v>
      </c>
      <c r="B266" s="57"/>
      <c r="C266" s="57" t="s">
        <v>18711</v>
      </c>
      <c r="D266" s="57" t="s">
        <v>18712</v>
      </c>
    </row>
    <row r="267" spans="1:4">
      <c r="A267" s="57" t="s">
        <v>18559</v>
      </c>
      <c r="B267" s="57"/>
      <c r="C267" s="57" t="s">
        <v>18713</v>
      </c>
      <c r="D267" s="57" t="s">
        <v>18714</v>
      </c>
    </row>
    <row r="268" spans="1:4">
      <c r="A268" s="57" t="s">
        <v>18559</v>
      </c>
      <c r="B268" s="57"/>
      <c r="C268" s="57" t="s">
        <v>18715</v>
      </c>
      <c r="D268" s="57" t="s">
        <v>18716</v>
      </c>
    </row>
    <row r="269" spans="1:4">
      <c r="A269" s="57" t="s">
        <v>18559</v>
      </c>
      <c r="B269" s="57"/>
      <c r="C269" s="57" t="s">
        <v>18717</v>
      </c>
      <c r="D269" s="57" t="s">
        <v>18718</v>
      </c>
    </row>
    <row r="270" spans="1:4">
      <c r="A270" s="57" t="s">
        <v>18559</v>
      </c>
      <c r="B270" s="57"/>
      <c r="C270" s="57" t="s">
        <v>18719</v>
      </c>
      <c r="D270" s="57" t="s">
        <v>18720</v>
      </c>
    </row>
    <row r="271" spans="1:4">
      <c r="A271" s="57" t="s">
        <v>18559</v>
      </c>
      <c r="B271" s="57"/>
      <c r="C271" s="57" t="s">
        <v>18721</v>
      </c>
      <c r="D271" s="57" t="s">
        <v>18722</v>
      </c>
    </row>
    <row r="272" spans="1:4">
      <c r="A272" s="57" t="s">
        <v>18559</v>
      </c>
      <c r="B272" s="57"/>
      <c r="C272" s="57" t="s">
        <v>18723</v>
      </c>
      <c r="D272" s="57" t="s">
        <v>18724</v>
      </c>
    </row>
    <row r="273" spans="1:4">
      <c r="A273" s="57" t="s">
        <v>18559</v>
      </c>
      <c r="B273" s="57"/>
      <c r="C273" s="57" t="s">
        <v>18725</v>
      </c>
      <c r="D273" s="57" t="s">
        <v>18726</v>
      </c>
    </row>
    <row r="274" spans="1:4">
      <c r="A274" s="57" t="s">
        <v>18559</v>
      </c>
      <c r="B274" s="57"/>
      <c r="C274" s="57" t="s">
        <v>18727</v>
      </c>
      <c r="D274" s="57" t="s">
        <v>18728</v>
      </c>
    </row>
    <row r="275" spans="1:4">
      <c r="A275" s="57" t="s">
        <v>18559</v>
      </c>
      <c r="B275" s="57"/>
      <c r="C275" s="57" t="s">
        <v>18729</v>
      </c>
      <c r="D275" s="57" t="s">
        <v>18730</v>
      </c>
    </row>
    <row r="276" spans="1:4">
      <c r="A276" s="57" t="s">
        <v>18559</v>
      </c>
      <c r="B276" s="57"/>
      <c r="C276" s="57" t="s">
        <v>18731</v>
      </c>
      <c r="D276" s="57" t="s">
        <v>18732</v>
      </c>
    </row>
    <row r="277" spans="1:4">
      <c r="A277" s="57" t="s">
        <v>18559</v>
      </c>
      <c r="B277" s="57"/>
      <c r="C277" s="57" t="s">
        <v>74330</v>
      </c>
      <c r="D277" s="57" t="s">
        <v>74331</v>
      </c>
    </row>
    <row r="278" spans="1:4">
      <c r="A278" s="57" t="s">
        <v>18559</v>
      </c>
      <c r="B278" s="57"/>
      <c r="C278" s="57" t="s">
        <v>74332</v>
      </c>
      <c r="D278" s="57" t="s">
        <v>74333</v>
      </c>
    </row>
    <row r="279" spans="1:4">
      <c r="A279" s="57" t="s">
        <v>18559</v>
      </c>
      <c r="B279" s="57"/>
      <c r="C279" s="57" t="s">
        <v>74334</v>
      </c>
      <c r="D279" s="57" t="s">
        <v>74335</v>
      </c>
    </row>
    <row r="280" spans="1:4">
      <c r="A280" s="57" t="s">
        <v>18559</v>
      </c>
      <c r="B280" s="57"/>
      <c r="C280" s="57" t="s">
        <v>74336</v>
      </c>
      <c r="D280" s="57" t="s">
        <v>74337</v>
      </c>
    </row>
    <row r="281" spans="1:4">
      <c r="A281" s="57" t="s">
        <v>18559</v>
      </c>
      <c r="B281" s="57"/>
      <c r="C281" s="57" t="s">
        <v>76556</v>
      </c>
      <c r="D281" s="57" t="s">
        <v>76557</v>
      </c>
    </row>
    <row r="282" spans="1:4">
      <c r="A282" s="57" t="s">
        <v>18559</v>
      </c>
      <c r="B282" s="57"/>
      <c r="C282" s="57" t="s">
        <v>76558</v>
      </c>
      <c r="D282" s="57" t="s">
        <v>76559</v>
      </c>
    </row>
    <row r="283" spans="1:4">
      <c r="A283" s="57" t="s">
        <v>18559</v>
      </c>
      <c r="B283" s="57"/>
      <c r="C283" s="57" t="s">
        <v>77114</v>
      </c>
      <c r="D283" s="57" t="s">
        <v>77115</v>
      </c>
    </row>
    <row r="284" spans="1:4">
      <c r="A284" s="57" t="s">
        <v>18559</v>
      </c>
      <c r="B284" s="57"/>
      <c r="C284" s="57" t="s">
        <v>77116</v>
      </c>
      <c r="D284" s="57" t="s">
        <v>77117</v>
      </c>
    </row>
    <row r="285" spans="1:4">
      <c r="A285" s="57" t="s">
        <v>18733</v>
      </c>
      <c r="B285" s="57" t="s">
        <v>12940</v>
      </c>
      <c r="C285" s="57" t="s">
        <v>18734</v>
      </c>
      <c r="D285" s="57" t="s">
        <v>18735</v>
      </c>
    </row>
    <row r="286" spans="1:4">
      <c r="A286" s="57" t="s">
        <v>18733</v>
      </c>
      <c r="B286" s="57"/>
      <c r="C286" s="57" t="s">
        <v>18736</v>
      </c>
      <c r="D286" s="57" t="s">
        <v>18737</v>
      </c>
    </row>
    <row r="287" spans="1:4">
      <c r="A287" s="57" t="s">
        <v>18733</v>
      </c>
      <c r="B287" s="57"/>
      <c r="C287" s="57" t="s">
        <v>18738</v>
      </c>
      <c r="D287" s="57" t="s">
        <v>18739</v>
      </c>
    </row>
    <row r="288" spans="1:4">
      <c r="A288" s="57" t="s">
        <v>18733</v>
      </c>
      <c r="B288" s="57"/>
      <c r="C288" s="57" t="s">
        <v>18740</v>
      </c>
      <c r="D288" s="57" t="s">
        <v>18741</v>
      </c>
    </row>
    <row r="289" spans="1:4">
      <c r="A289" s="57" t="s">
        <v>18733</v>
      </c>
      <c r="B289" s="57"/>
      <c r="C289" s="57" t="s">
        <v>18742</v>
      </c>
      <c r="D289" s="57" t="s">
        <v>18743</v>
      </c>
    </row>
    <row r="290" spans="1:4">
      <c r="A290" s="57" t="s">
        <v>18733</v>
      </c>
      <c r="B290" s="57"/>
      <c r="C290" s="57" t="s">
        <v>18744</v>
      </c>
      <c r="D290" s="57" t="s">
        <v>18745</v>
      </c>
    </row>
    <row r="291" spans="1:4">
      <c r="A291" s="57" t="s">
        <v>18733</v>
      </c>
      <c r="B291" s="57"/>
      <c r="C291" s="57" t="s">
        <v>18746</v>
      </c>
      <c r="D291" s="57" t="s">
        <v>18747</v>
      </c>
    </row>
    <row r="292" spans="1:4">
      <c r="A292" s="57" t="s">
        <v>18733</v>
      </c>
      <c r="B292" s="57"/>
      <c r="C292" s="57" t="s">
        <v>18748</v>
      </c>
      <c r="D292" s="57" t="s">
        <v>18749</v>
      </c>
    </row>
    <row r="293" spans="1:4">
      <c r="A293" s="57" t="s">
        <v>18733</v>
      </c>
      <c r="B293" s="57"/>
      <c r="C293" s="57" t="s">
        <v>18750</v>
      </c>
      <c r="D293" s="57" t="s">
        <v>18751</v>
      </c>
    </row>
    <row r="294" spans="1:4">
      <c r="A294" s="57" t="s">
        <v>18733</v>
      </c>
      <c r="B294" s="57"/>
      <c r="C294" s="57" t="s">
        <v>18752</v>
      </c>
      <c r="D294" s="57" t="s">
        <v>18753</v>
      </c>
    </row>
    <row r="295" spans="1:4">
      <c r="A295" s="57" t="s">
        <v>18733</v>
      </c>
      <c r="B295" s="57"/>
      <c r="C295" s="57" t="s">
        <v>18754</v>
      </c>
      <c r="D295" s="57" t="s">
        <v>18755</v>
      </c>
    </row>
    <row r="296" spans="1:4">
      <c r="A296" s="57" t="s">
        <v>18733</v>
      </c>
      <c r="B296" s="57"/>
      <c r="C296" s="57" t="s">
        <v>18756</v>
      </c>
      <c r="D296" s="57" t="s">
        <v>18757</v>
      </c>
    </row>
    <row r="297" spans="1:4">
      <c r="A297" s="57" t="s">
        <v>18733</v>
      </c>
      <c r="B297" s="57"/>
      <c r="C297" s="57" t="s">
        <v>18758</v>
      </c>
      <c r="D297" s="57" t="s">
        <v>18759</v>
      </c>
    </row>
    <row r="298" spans="1:4">
      <c r="A298" s="57" t="s">
        <v>18733</v>
      </c>
      <c r="B298" s="57"/>
      <c r="C298" s="57" t="s">
        <v>18760</v>
      </c>
      <c r="D298" s="57" t="s">
        <v>18761</v>
      </c>
    </row>
    <row r="299" spans="1:4">
      <c r="A299" s="57" t="s">
        <v>18733</v>
      </c>
      <c r="B299" s="57"/>
      <c r="C299" s="57" t="s">
        <v>18762</v>
      </c>
      <c r="D299" s="57" t="s">
        <v>18763</v>
      </c>
    </row>
    <row r="300" spans="1:4">
      <c r="A300" s="57" t="s">
        <v>18733</v>
      </c>
      <c r="B300" s="57"/>
      <c r="C300" s="57" t="s">
        <v>18764</v>
      </c>
      <c r="D300" s="57" t="s">
        <v>18765</v>
      </c>
    </row>
    <row r="301" spans="1:4">
      <c r="A301" s="57" t="s">
        <v>18733</v>
      </c>
      <c r="B301" s="57"/>
      <c r="C301" s="57" t="s">
        <v>18766</v>
      </c>
      <c r="D301" s="57" t="s">
        <v>18767</v>
      </c>
    </row>
    <row r="302" spans="1:4">
      <c r="A302" s="57" t="s">
        <v>18733</v>
      </c>
      <c r="B302" s="57"/>
      <c r="C302" s="57" t="s">
        <v>18768</v>
      </c>
      <c r="D302" s="57" t="s">
        <v>18769</v>
      </c>
    </row>
    <row r="303" spans="1:4">
      <c r="A303" s="57" t="s">
        <v>18733</v>
      </c>
      <c r="B303" s="57"/>
      <c r="C303" s="57" t="s">
        <v>18770</v>
      </c>
      <c r="D303" s="57" t="s">
        <v>18771</v>
      </c>
    </row>
    <row r="304" spans="1:4">
      <c r="A304" s="57" t="s">
        <v>18733</v>
      </c>
      <c r="B304" s="57"/>
      <c r="C304" s="57" t="s">
        <v>18772</v>
      </c>
      <c r="D304" s="57" t="s">
        <v>18773</v>
      </c>
    </row>
    <row r="305" spans="1:4">
      <c r="A305" s="57" t="s">
        <v>18733</v>
      </c>
      <c r="B305" s="57"/>
      <c r="C305" s="57" t="s">
        <v>18774</v>
      </c>
      <c r="D305" s="57" t="s">
        <v>18775</v>
      </c>
    </row>
    <row r="306" spans="1:4">
      <c r="A306" s="57" t="s">
        <v>18733</v>
      </c>
      <c r="B306" s="57"/>
      <c r="C306" s="57" t="s">
        <v>18776</v>
      </c>
      <c r="D306" s="57" t="s">
        <v>18777</v>
      </c>
    </row>
    <row r="307" spans="1:4">
      <c r="A307" s="57" t="s">
        <v>18733</v>
      </c>
      <c r="B307" s="57"/>
      <c r="C307" s="57" t="s">
        <v>18778</v>
      </c>
      <c r="D307" s="57" t="s">
        <v>18779</v>
      </c>
    </row>
    <row r="308" spans="1:4">
      <c r="A308" s="57" t="s">
        <v>18733</v>
      </c>
      <c r="B308" s="57"/>
      <c r="C308" s="57" t="s">
        <v>18780</v>
      </c>
      <c r="D308" s="57" t="s">
        <v>18781</v>
      </c>
    </row>
    <row r="309" spans="1:4">
      <c r="A309" s="57" t="s">
        <v>18733</v>
      </c>
      <c r="B309" s="57"/>
      <c r="C309" s="57" t="s">
        <v>18782</v>
      </c>
      <c r="D309" s="57" t="s">
        <v>18783</v>
      </c>
    </row>
    <row r="310" spans="1:4">
      <c r="A310" s="57" t="s">
        <v>18733</v>
      </c>
      <c r="B310" s="57"/>
      <c r="C310" s="57" t="s">
        <v>18784</v>
      </c>
      <c r="D310" s="57" t="s">
        <v>18785</v>
      </c>
    </row>
    <row r="311" spans="1:4">
      <c r="A311" s="57" t="s">
        <v>18733</v>
      </c>
      <c r="B311" s="57"/>
      <c r="C311" s="57" t="s">
        <v>18786</v>
      </c>
      <c r="D311" s="57" t="s">
        <v>18787</v>
      </c>
    </row>
    <row r="312" spans="1:4">
      <c r="A312" s="57" t="s">
        <v>18733</v>
      </c>
      <c r="B312" s="57"/>
      <c r="C312" s="57" t="s">
        <v>18788</v>
      </c>
      <c r="D312" s="57" t="s">
        <v>18789</v>
      </c>
    </row>
    <row r="313" spans="1:4">
      <c r="A313" s="57" t="s">
        <v>18733</v>
      </c>
      <c r="B313" s="57"/>
      <c r="C313" s="57" t="s">
        <v>18790</v>
      </c>
      <c r="D313" s="57" t="s">
        <v>18791</v>
      </c>
    </row>
    <row r="314" spans="1:4">
      <c r="A314" s="57" t="s">
        <v>18733</v>
      </c>
      <c r="B314" s="57"/>
      <c r="C314" s="57" t="s">
        <v>18792</v>
      </c>
      <c r="D314" s="57" t="s">
        <v>18793</v>
      </c>
    </row>
    <row r="315" spans="1:4">
      <c r="A315" s="57" t="s">
        <v>18794</v>
      </c>
      <c r="B315" s="57" t="s">
        <v>12940</v>
      </c>
      <c r="C315" s="57" t="s">
        <v>18795</v>
      </c>
      <c r="D315" s="57" t="s">
        <v>18796</v>
      </c>
    </row>
    <row r="316" spans="1:4">
      <c r="A316" s="57" t="s">
        <v>18794</v>
      </c>
      <c r="B316" s="57"/>
      <c r="C316" s="57" t="s">
        <v>18797</v>
      </c>
      <c r="D316" s="57" t="s">
        <v>18798</v>
      </c>
    </row>
    <row r="317" spans="1:4">
      <c r="A317" s="57" t="s">
        <v>18794</v>
      </c>
      <c r="B317" s="57"/>
      <c r="C317" s="57" t="s">
        <v>18799</v>
      </c>
      <c r="D317" s="57" t="s">
        <v>18800</v>
      </c>
    </row>
    <row r="318" spans="1:4">
      <c r="A318" s="57" t="s">
        <v>18794</v>
      </c>
      <c r="B318" s="57"/>
      <c r="C318" s="57" t="s">
        <v>18801</v>
      </c>
      <c r="D318" s="57" t="s">
        <v>18802</v>
      </c>
    </row>
    <row r="319" spans="1:4">
      <c r="A319" s="57" t="s">
        <v>18794</v>
      </c>
      <c r="B319" s="57"/>
      <c r="C319" s="57" t="s">
        <v>18803</v>
      </c>
      <c r="D319" s="57" t="s">
        <v>18804</v>
      </c>
    </row>
    <row r="320" spans="1:4">
      <c r="A320" s="57" t="s">
        <v>18794</v>
      </c>
      <c r="B320" s="57"/>
      <c r="C320" s="57" t="s">
        <v>18805</v>
      </c>
      <c r="D320" s="57" t="s">
        <v>18806</v>
      </c>
    </row>
    <row r="321" spans="1:4">
      <c r="A321" s="57" t="s">
        <v>18794</v>
      </c>
      <c r="B321" s="57"/>
      <c r="C321" s="57" t="s">
        <v>18807</v>
      </c>
      <c r="D321" s="57" t="s">
        <v>18808</v>
      </c>
    </row>
    <row r="322" spans="1:4">
      <c r="A322" s="57" t="s">
        <v>18794</v>
      </c>
      <c r="B322" s="57"/>
      <c r="C322" s="57" t="s">
        <v>18809</v>
      </c>
      <c r="D322" s="57" t="s">
        <v>18810</v>
      </c>
    </row>
    <row r="323" spans="1:4">
      <c r="A323" s="57" t="s">
        <v>18794</v>
      </c>
      <c r="B323" s="57"/>
      <c r="C323" s="57" t="s">
        <v>18811</v>
      </c>
      <c r="D323" s="57" t="s">
        <v>18812</v>
      </c>
    </row>
    <row r="324" spans="1:4">
      <c r="A324" s="57" t="s">
        <v>18794</v>
      </c>
      <c r="B324" s="57"/>
      <c r="C324" s="57" t="s">
        <v>18813</v>
      </c>
      <c r="D324" s="57" t="s">
        <v>18814</v>
      </c>
    </row>
    <row r="325" spans="1:4">
      <c r="A325" s="57" t="s">
        <v>18794</v>
      </c>
      <c r="B325" s="57"/>
      <c r="C325" s="57" t="s">
        <v>18815</v>
      </c>
      <c r="D325" s="57" t="s">
        <v>18816</v>
      </c>
    </row>
    <row r="326" spans="1:4">
      <c r="A326" s="57" t="s">
        <v>18794</v>
      </c>
      <c r="B326" s="57"/>
      <c r="C326" s="57" t="s">
        <v>18817</v>
      </c>
      <c r="D326" s="57" t="s">
        <v>18818</v>
      </c>
    </row>
    <row r="327" spans="1:4">
      <c r="A327" s="57" t="s">
        <v>18794</v>
      </c>
      <c r="B327" s="57"/>
      <c r="C327" s="57" t="s">
        <v>18819</v>
      </c>
      <c r="D327" s="57" t="s">
        <v>18820</v>
      </c>
    </row>
    <row r="328" spans="1:4">
      <c r="A328" s="57" t="s">
        <v>18794</v>
      </c>
      <c r="B328" s="57"/>
      <c r="C328" s="57" t="s">
        <v>18821</v>
      </c>
      <c r="D328" s="57" t="s">
        <v>18822</v>
      </c>
    </row>
    <row r="329" spans="1:4">
      <c r="A329" s="57" t="s">
        <v>18794</v>
      </c>
      <c r="B329" s="57"/>
      <c r="C329" s="57" t="s">
        <v>18823</v>
      </c>
      <c r="D329" s="57" t="s">
        <v>18824</v>
      </c>
    </row>
    <row r="330" spans="1:4">
      <c r="A330" s="57" t="s">
        <v>18794</v>
      </c>
      <c r="B330" s="57"/>
      <c r="C330" s="57" t="s">
        <v>18825</v>
      </c>
      <c r="D330" s="57" t="s">
        <v>18826</v>
      </c>
    </row>
    <row r="331" spans="1:4">
      <c r="A331" s="57" t="s">
        <v>18794</v>
      </c>
      <c r="B331" s="57"/>
      <c r="C331" s="57" t="s">
        <v>18827</v>
      </c>
      <c r="D331" s="57" t="s">
        <v>18828</v>
      </c>
    </row>
    <row r="332" spans="1:4">
      <c r="A332" s="57" t="s">
        <v>18794</v>
      </c>
      <c r="B332" s="57"/>
      <c r="C332" s="57" t="s">
        <v>18829</v>
      </c>
      <c r="D332" s="57" t="s">
        <v>18830</v>
      </c>
    </row>
    <row r="333" spans="1:4">
      <c r="A333" s="57" t="s">
        <v>18794</v>
      </c>
      <c r="B333" s="57"/>
      <c r="C333" s="57" t="s">
        <v>18831</v>
      </c>
      <c r="D333" s="57" t="s">
        <v>18832</v>
      </c>
    </row>
    <row r="334" spans="1:4">
      <c r="A334" s="57" t="s">
        <v>18794</v>
      </c>
      <c r="B334" s="57"/>
      <c r="C334" s="57" t="s">
        <v>18833</v>
      </c>
      <c r="D334" s="57" t="s">
        <v>18834</v>
      </c>
    </row>
    <row r="335" spans="1:4">
      <c r="A335" s="57" t="s">
        <v>18794</v>
      </c>
      <c r="B335" s="57"/>
      <c r="C335" s="57" t="s">
        <v>18835</v>
      </c>
      <c r="D335" s="57" t="s">
        <v>18836</v>
      </c>
    </row>
    <row r="336" spans="1:4">
      <c r="A336" s="57" t="s">
        <v>18794</v>
      </c>
      <c r="B336" s="57"/>
      <c r="C336" s="57" t="s">
        <v>18837</v>
      </c>
      <c r="D336" s="57" t="s">
        <v>18838</v>
      </c>
    </row>
    <row r="337" spans="1:4">
      <c r="A337" s="57" t="s">
        <v>18794</v>
      </c>
      <c r="B337" s="57"/>
      <c r="C337" s="57" t="s">
        <v>18839</v>
      </c>
      <c r="D337" s="57" t="s">
        <v>18840</v>
      </c>
    </row>
    <row r="338" spans="1:4">
      <c r="A338" s="57" t="s">
        <v>18794</v>
      </c>
      <c r="B338" s="57"/>
      <c r="C338" s="57" t="s">
        <v>18841</v>
      </c>
      <c r="D338" s="57" t="s">
        <v>18842</v>
      </c>
    </row>
    <row r="339" spans="1:4">
      <c r="A339" s="57" t="s">
        <v>18794</v>
      </c>
      <c r="B339" s="57"/>
      <c r="C339" s="57" t="s">
        <v>18843</v>
      </c>
      <c r="D339" s="57" t="s">
        <v>18844</v>
      </c>
    </row>
    <row r="340" spans="1:4">
      <c r="A340" s="57" t="s">
        <v>18794</v>
      </c>
      <c r="B340" s="57"/>
      <c r="C340" s="57" t="s">
        <v>18845</v>
      </c>
      <c r="D340" s="57" t="s">
        <v>18846</v>
      </c>
    </row>
    <row r="341" spans="1:4">
      <c r="A341" s="57" t="s">
        <v>18794</v>
      </c>
      <c r="B341" s="57"/>
      <c r="C341" s="57" t="s">
        <v>18847</v>
      </c>
      <c r="D341" s="57" t="s">
        <v>18848</v>
      </c>
    </row>
    <row r="342" spans="1:4">
      <c r="A342" s="57" t="s">
        <v>18794</v>
      </c>
      <c r="B342" s="57"/>
      <c r="C342" s="57" t="s">
        <v>18849</v>
      </c>
      <c r="D342" s="57" t="s">
        <v>18850</v>
      </c>
    </row>
    <row r="343" spans="1:4">
      <c r="A343" s="57" t="s">
        <v>18794</v>
      </c>
      <c r="B343" s="57"/>
      <c r="C343" s="57" t="s">
        <v>18851</v>
      </c>
      <c r="D343" s="57" t="s">
        <v>18852</v>
      </c>
    </row>
    <row r="344" spans="1:4">
      <c r="A344" s="57" t="s">
        <v>18794</v>
      </c>
      <c r="B344" s="57"/>
      <c r="C344" s="57" t="s">
        <v>18853</v>
      </c>
      <c r="D344" s="57" t="s">
        <v>18854</v>
      </c>
    </row>
    <row r="345" spans="1:4">
      <c r="A345" s="57" t="s">
        <v>18794</v>
      </c>
      <c r="B345" s="57"/>
      <c r="C345" s="57" t="s">
        <v>18855</v>
      </c>
      <c r="D345" s="57" t="s">
        <v>18856</v>
      </c>
    </row>
    <row r="346" spans="1:4">
      <c r="A346" s="57" t="s">
        <v>18794</v>
      </c>
      <c r="B346" s="57"/>
      <c r="C346" s="57" t="s">
        <v>18857</v>
      </c>
      <c r="D346" s="57" t="s">
        <v>18858</v>
      </c>
    </row>
    <row r="347" spans="1:4">
      <c r="A347" s="57" t="s">
        <v>18794</v>
      </c>
      <c r="B347" s="57"/>
      <c r="C347" s="57" t="s">
        <v>18859</v>
      </c>
      <c r="D347" s="57" t="s">
        <v>18860</v>
      </c>
    </row>
    <row r="348" spans="1:4">
      <c r="A348" s="57" t="s">
        <v>18794</v>
      </c>
      <c r="B348" s="57"/>
      <c r="C348" s="57" t="s">
        <v>18861</v>
      </c>
      <c r="D348" s="57" t="s">
        <v>18862</v>
      </c>
    </row>
    <row r="349" spans="1:4">
      <c r="A349" s="57" t="s">
        <v>18794</v>
      </c>
      <c r="B349" s="57"/>
      <c r="C349" s="57" t="s">
        <v>18863</v>
      </c>
      <c r="D349" s="57" t="s">
        <v>18864</v>
      </c>
    </row>
    <row r="350" spans="1:4">
      <c r="A350" s="57" t="s">
        <v>18794</v>
      </c>
      <c r="B350" s="57"/>
      <c r="C350" s="57" t="s">
        <v>18865</v>
      </c>
      <c r="D350" s="57" t="s">
        <v>18866</v>
      </c>
    </row>
    <row r="351" spans="1:4">
      <c r="A351" s="57" t="s">
        <v>18794</v>
      </c>
      <c r="B351" s="57"/>
      <c r="C351" s="57" t="s">
        <v>18867</v>
      </c>
      <c r="D351" s="57" t="s">
        <v>18868</v>
      </c>
    </row>
    <row r="352" spans="1:4">
      <c r="A352" s="57" t="s">
        <v>18794</v>
      </c>
      <c r="B352" s="57"/>
      <c r="C352" s="57" t="s">
        <v>18869</v>
      </c>
      <c r="D352" s="57" t="s">
        <v>18870</v>
      </c>
    </row>
    <row r="353" spans="1:4">
      <c r="A353" s="57" t="s">
        <v>18794</v>
      </c>
      <c r="B353" s="57"/>
      <c r="C353" s="57" t="s">
        <v>18871</v>
      </c>
      <c r="D353" s="57" t="s">
        <v>18866</v>
      </c>
    </row>
    <row r="354" spans="1:4">
      <c r="A354" s="57" t="s">
        <v>18794</v>
      </c>
      <c r="B354" s="57"/>
      <c r="C354" s="57" t="s">
        <v>18872</v>
      </c>
      <c r="D354" s="57" t="s">
        <v>18873</v>
      </c>
    </row>
    <row r="355" spans="1:4">
      <c r="A355" s="57" t="s">
        <v>18794</v>
      </c>
      <c r="B355" s="57"/>
      <c r="C355" s="57" t="s">
        <v>18874</v>
      </c>
      <c r="D355" s="57" t="s">
        <v>18875</v>
      </c>
    </row>
    <row r="356" spans="1:4">
      <c r="A356" s="57" t="s">
        <v>18794</v>
      </c>
      <c r="B356" s="57"/>
      <c r="C356" s="57" t="s">
        <v>18876</v>
      </c>
      <c r="D356" s="57" t="s">
        <v>18877</v>
      </c>
    </row>
    <row r="357" spans="1:4">
      <c r="A357" s="57" t="s">
        <v>18794</v>
      </c>
      <c r="B357" s="57"/>
      <c r="C357" s="57" t="s">
        <v>18878</v>
      </c>
      <c r="D357" s="57" t="s">
        <v>18879</v>
      </c>
    </row>
    <row r="358" spans="1:4">
      <c r="A358" s="57" t="s">
        <v>18794</v>
      </c>
      <c r="B358" s="57"/>
      <c r="C358" s="57" t="s">
        <v>18880</v>
      </c>
      <c r="D358" s="57" t="s">
        <v>18881</v>
      </c>
    </row>
    <row r="359" spans="1:4">
      <c r="A359" s="57" t="s">
        <v>18794</v>
      </c>
      <c r="B359" s="57"/>
      <c r="C359" s="57" t="s">
        <v>18882</v>
      </c>
      <c r="D359" s="57" t="s">
        <v>18883</v>
      </c>
    </row>
    <row r="360" spans="1:4">
      <c r="A360" s="57" t="s">
        <v>18794</v>
      </c>
      <c r="B360" s="57"/>
      <c r="C360" s="57" t="s">
        <v>18884</v>
      </c>
      <c r="D360" s="57" t="s">
        <v>18885</v>
      </c>
    </row>
    <row r="361" spans="1:4">
      <c r="A361" s="57" t="s">
        <v>18794</v>
      </c>
      <c r="B361" s="57"/>
      <c r="C361" s="57" t="s">
        <v>18886</v>
      </c>
      <c r="D361" s="57" t="s">
        <v>18887</v>
      </c>
    </row>
    <row r="362" spans="1:4">
      <c r="A362" s="57" t="s">
        <v>18794</v>
      </c>
      <c r="B362" s="57"/>
      <c r="C362" s="57" t="s">
        <v>18888</v>
      </c>
      <c r="D362" s="57" t="s">
        <v>18889</v>
      </c>
    </row>
    <row r="363" spans="1:4">
      <c r="A363" s="57" t="s">
        <v>18794</v>
      </c>
      <c r="B363" s="57"/>
      <c r="C363" s="57" t="s">
        <v>18890</v>
      </c>
      <c r="D363" s="57" t="s">
        <v>18891</v>
      </c>
    </row>
    <row r="364" spans="1:4">
      <c r="A364" s="57" t="s">
        <v>18794</v>
      </c>
      <c r="B364" s="57"/>
      <c r="C364" s="57" t="s">
        <v>18892</v>
      </c>
      <c r="D364" s="57" t="s">
        <v>18893</v>
      </c>
    </row>
    <row r="365" spans="1:4">
      <c r="A365" s="57" t="s">
        <v>18794</v>
      </c>
      <c r="B365" s="57"/>
      <c r="C365" s="57" t="s">
        <v>18894</v>
      </c>
      <c r="D365" s="57" t="s">
        <v>18895</v>
      </c>
    </row>
    <row r="366" spans="1:4">
      <c r="A366" s="57" t="s">
        <v>18794</v>
      </c>
      <c r="B366" s="57"/>
      <c r="C366" s="57" t="s">
        <v>18896</v>
      </c>
      <c r="D366" s="57" t="s">
        <v>18897</v>
      </c>
    </row>
    <row r="367" spans="1:4">
      <c r="A367" s="57" t="s">
        <v>18794</v>
      </c>
      <c r="B367" s="57"/>
      <c r="C367" s="57" t="s">
        <v>18898</v>
      </c>
      <c r="D367" s="57" t="s">
        <v>18899</v>
      </c>
    </row>
    <row r="368" spans="1:4">
      <c r="A368" s="57" t="s">
        <v>18794</v>
      </c>
      <c r="B368" s="57"/>
      <c r="C368" s="57" t="s">
        <v>18900</v>
      </c>
      <c r="D368" s="57" t="s">
        <v>18901</v>
      </c>
    </row>
    <row r="369" spans="1:4">
      <c r="A369" s="57" t="s">
        <v>18794</v>
      </c>
      <c r="B369" s="57"/>
      <c r="C369" s="57" t="s">
        <v>18902</v>
      </c>
      <c r="D369" s="57" t="s">
        <v>18903</v>
      </c>
    </row>
    <row r="370" spans="1:4">
      <c r="A370" s="57" t="s">
        <v>18794</v>
      </c>
      <c r="B370" s="57"/>
      <c r="C370" s="57" t="s">
        <v>18904</v>
      </c>
      <c r="D370" s="57" t="s">
        <v>18905</v>
      </c>
    </row>
    <row r="371" spans="1:4">
      <c r="A371" s="57" t="s">
        <v>18794</v>
      </c>
      <c r="B371" s="57"/>
      <c r="C371" s="57" t="s">
        <v>18906</v>
      </c>
      <c r="D371" s="57" t="s">
        <v>18907</v>
      </c>
    </row>
    <row r="372" spans="1:4">
      <c r="A372" s="57" t="s">
        <v>18794</v>
      </c>
      <c r="B372" s="57"/>
      <c r="C372" s="57" t="s">
        <v>18908</v>
      </c>
      <c r="D372" s="57" t="s">
        <v>18909</v>
      </c>
    </row>
    <row r="373" spans="1:4">
      <c r="A373" s="57" t="s">
        <v>18794</v>
      </c>
      <c r="B373" s="57"/>
      <c r="C373" s="57" t="s">
        <v>18910</v>
      </c>
      <c r="D373" s="57" t="s">
        <v>18911</v>
      </c>
    </row>
    <row r="374" spans="1:4">
      <c r="A374" s="57" t="s">
        <v>18794</v>
      </c>
      <c r="B374" s="57"/>
      <c r="C374" s="57" t="s">
        <v>18912</v>
      </c>
      <c r="D374" s="57" t="s">
        <v>18913</v>
      </c>
    </row>
    <row r="375" spans="1:4">
      <c r="A375" s="57" t="s">
        <v>18794</v>
      </c>
      <c r="B375" s="57"/>
      <c r="C375" s="57" t="s">
        <v>18914</v>
      </c>
      <c r="D375" s="57" t="s">
        <v>18915</v>
      </c>
    </row>
    <row r="376" spans="1:4">
      <c r="A376" s="57" t="s">
        <v>18794</v>
      </c>
      <c r="B376" s="57"/>
      <c r="C376" s="57" t="s">
        <v>18916</v>
      </c>
      <c r="D376" s="57" t="s">
        <v>18917</v>
      </c>
    </row>
    <row r="377" spans="1:4">
      <c r="A377" s="57" t="s">
        <v>18794</v>
      </c>
      <c r="B377" s="57"/>
      <c r="C377" s="57" t="s">
        <v>18918</v>
      </c>
      <c r="D377" s="57" t="s">
        <v>18919</v>
      </c>
    </row>
    <row r="378" spans="1:4">
      <c r="A378" s="57" t="s">
        <v>18794</v>
      </c>
      <c r="B378" s="57"/>
      <c r="C378" s="57" t="s">
        <v>18920</v>
      </c>
      <c r="D378" s="57" t="s">
        <v>18921</v>
      </c>
    </row>
    <row r="379" spans="1:4">
      <c r="A379" s="57" t="s">
        <v>18794</v>
      </c>
      <c r="B379" s="57"/>
      <c r="C379" s="57" t="s">
        <v>18922</v>
      </c>
      <c r="D379" s="57" t="s">
        <v>18923</v>
      </c>
    </row>
    <row r="380" spans="1:4">
      <c r="A380" s="57" t="s">
        <v>18794</v>
      </c>
      <c r="B380" s="57"/>
      <c r="C380" s="57" t="s">
        <v>18924</v>
      </c>
      <c r="D380" s="57" t="s">
        <v>18925</v>
      </c>
    </row>
    <row r="381" spans="1:4">
      <c r="A381" s="57" t="s">
        <v>18794</v>
      </c>
      <c r="B381" s="57"/>
      <c r="C381" s="57" t="s">
        <v>18926</v>
      </c>
      <c r="D381" s="57" t="s">
        <v>18927</v>
      </c>
    </row>
    <row r="382" spans="1:4">
      <c r="A382" s="57" t="s">
        <v>18794</v>
      </c>
      <c r="B382" s="57"/>
      <c r="C382" s="57" t="s">
        <v>18928</v>
      </c>
      <c r="D382" s="57" t="s">
        <v>18929</v>
      </c>
    </row>
    <row r="383" spans="1:4">
      <c r="A383" s="57" t="s">
        <v>18794</v>
      </c>
      <c r="B383" s="57"/>
      <c r="C383" s="57" t="s">
        <v>18930</v>
      </c>
      <c r="D383" s="57" t="s">
        <v>18931</v>
      </c>
    </row>
    <row r="384" spans="1:4">
      <c r="A384" s="57" t="s">
        <v>18794</v>
      </c>
      <c r="B384" s="57"/>
      <c r="C384" s="57" t="s">
        <v>18932</v>
      </c>
      <c r="D384" s="57" t="s">
        <v>18933</v>
      </c>
    </row>
    <row r="385" spans="1:4">
      <c r="A385" s="57" t="s">
        <v>18794</v>
      </c>
      <c r="B385" s="57"/>
      <c r="C385" s="57" t="s">
        <v>18934</v>
      </c>
      <c r="D385" s="57" t="s">
        <v>18935</v>
      </c>
    </row>
    <row r="386" spans="1:4">
      <c r="A386" s="57" t="s">
        <v>18794</v>
      </c>
      <c r="B386" s="57"/>
      <c r="C386" s="57" t="s">
        <v>18936</v>
      </c>
      <c r="D386" s="57" t="s">
        <v>18937</v>
      </c>
    </row>
    <row r="387" spans="1:4">
      <c r="A387" s="57" t="s">
        <v>18794</v>
      </c>
      <c r="B387" s="57"/>
      <c r="C387" s="57" t="s">
        <v>18938</v>
      </c>
      <c r="D387" s="57" t="s">
        <v>18939</v>
      </c>
    </row>
    <row r="388" spans="1:4">
      <c r="A388" s="57" t="s">
        <v>18794</v>
      </c>
      <c r="B388" s="57"/>
      <c r="C388" s="57" t="s">
        <v>18940</v>
      </c>
      <c r="D388" s="57" t="s">
        <v>18941</v>
      </c>
    </row>
    <row r="389" spans="1:4">
      <c r="A389" s="57" t="s">
        <v>18794</v>
      </c>
      <c r="B389" s="57"/>
      <c r="C389" s="57" t="s">
        <v>18942</v>
      </c>
      <c r="D389" s="57" t="s">
        <v>18941</v>
      </c>
    </row>
    <row r="390" spans="1:4">
      <c r="A390" s="57" t="s">
        <v>18794</v>
      </c>
      <c r="B390" s="57"/>
      <c r="C390" s="57" t="s">
        <v>18943</v>
      </c>
      <c r="D390" s="57" t="s">
        <v>18944</v>
      </c>
    </row>
    <row r="391" spans="1:4">
      <c r="A391" s="57" t="s">
        <v>18794</v>
      </c>
      <c r="B391" s="57"/>
      <c r="C391" s="57" t="s">
        <v>18945</v>
      </c>
      <c r="D391" s="57" t="s">
        <v>18946</v>
      </c>
    </row>
    <row r="392" spans="1:4">
      <c r="A392" s="57" t="s">
        <v>18794</v>
      </c>
      <c r="B392" s="57"/>
      <c r="C392" s="57" t="s">
        <v>18947</v>
      </c>
      <c r="D392" s="57" t="s">
        <v>18948</v>
      </c>
    </row>
    <row r="393" spans="1:4">
      <c r="A393" s="57" t="s">
        <v>18794</v>
      </c>
      <c r="B393" s="57"/>
      <c r="C393" s="57" t="s">
        <v>18949</v>
      </c>
      <c r="D393" s="57" t="s">
        <v>18950</v>
      </c>
    </row>
    <row r="394" spans="1:4">
      <c r="A394" s="57" t="s">
        <v>18794</v>
      </c>
      <c r="B394" s="57"/>
      <c r="C394" s="57" t="s">
        <v>18951</v>
      </c>
      <c r="D394" s="57" t="s">
        <v>18952</v>
      </c>
    </row>
    <row r="395" spans="1:4">
      <c r="A395" s="57" t="s">
        <v>18794</v>
      </c>
      <c r="B395" s="57"/>
      <c r="C395" s="57" t="s">
        <v>18953</v>
      </c>
      <c r="D395" s="57" t="s">
        <v>18954</v>
      </c>
    </row>
    <row r="396" spans="1:4">
      <c r="A396" s="57" t="s">
        <v>18794</v>
      </c>
      <c r="B396" s="57"/>
      <c r="C396" s="57" t="s">
        <v>18955</v>
      </c>
      <c r="D396" s="57" t="s">
        <v>18956</v>
      </c>
    </row>
    <row r="397" spans="1:4">
      <c r="A397" s="57" t="s">
        <v>18794</v>
      </c>
      <c r="B397" s="57"/>
      <c r="C397" s="57" t="s">
        <v>18957</v>
      </c>
      <c r="D397" s="57" t="s">
        <v>18958</v>
      </c>
    </row>
    <row r="398" spans="1:4">
      <c r="A398" s="57" t="s">
        <v>18794</v>
      </c>
      <c r="B398" s="57"/>
      <c r="C398" s="57" t="s">
        <v>18959</v>
      </c>
      <c r="D398" s="57" t="s">
        <v>18960</v>
      </c>
    </row>
    <row r="399" spans="1:4">
      <c r="A399" s="57" t="s">
        <v>18794</v>
      </c>
      <c r="B399" s="57"/>
      <c r="C399" s="57" t="s">
        <v>18961</v>
      </c>
      <c r="D399" s="57" t="s">
        <v>18962</v>
      </c>
    </row>
    <row r="400" spans="1:4">
      <c r="A400" s="57" t="s">
        <v>18794</v>
      </c>
      <c r="B400" s="57"/>
      <c r="C400" s="57" t="s">
        <v>18963</v>
      </c>
      <c r="D400" s="57" t="s">
        <v>18964</v>
      </c>
    </row>
    <row r="401" spans="1:4">
      <c r="A401" s="57" t="s">
        <v>18794</v>
      </c>
      <c r="B401" s="57"/>
      <c r="C401" s="57" t="s">
        <v>18965</v>
      </c>
      <c r="D401" s="57" t="s">
        <v>18966</v>
      </c>
    </row>
    <row r="402" spans="1:4">
      <c r="A402" s="57" t="s">
        <v>18794</v>
      </c>
      <c r="B402" s="57"/>
      <c r="C402" s="57" t="s">
        <v>18967</v>
      </c>
      <c r="D402" s="57" t="s">
        <v>18968</v>
      </c>
    </row>
    <row r="403" spans="1:4">
      <c r="A403" s="57" t="s">
        <v>18794</v>
      </c>
      <c r="B403" s="57"/>
      <c r="C403" s="57" t="s">
        <v>18969</v>
      </c>
      <c r="D403" s="57" t="s">
        <v>18970</v>
      </c>
    </row>
    <row r="404" spans="1:4">
      <c r="A404" s="57" t="s">
        <v>18794</v>
      </c>
      <c r="B404" s="57"/>
      <c r="C404" s="57" t="s">
        <v>18971</v>
      </c>
      <c r="D404" s="57" t="s">
        <v>18972</v>
      </c>
    </row>
    <row r="405" spans="1:4">
      <c r="A405" s="57" t="s">
        <v>18794</v>
      </c>
      <c r="B405" s="57"/>
      <c r="C405" s="57" t="s">
        <v>18973</v>
      </c>
      <c r="D405" s="57" t="s">
        <v>18974</v>
      </c>
    </row>
    <row r="406" spans="1:4">
      <c r="A406" s="57" t="s">
        <v>18794</v>
      </c>
      <c r="B406" s="57"/>
      <c r="C406" s="57" t="s">
        <v>18975</v>
      </c>
      <c r="D406" s="57" t="s">
        <v>18976</v>
      </c>
    </row>
    <row r="407" spans="1:4">
      <c r="A407" s="57" t="s">
        <v>18794</v>
      </c>
      <c r="B407" s="57"/>
      <c r="C407" s="57" t="s">
        <v>18977</v>
      </c>
      <c r="D407" s="57" t="s">
        <v>18956</v>
      </c>
    </row>
    <row r="408" spans="1:4">
      <c r="A408" s="57" t="s">
        <v>18794</v>
      </c>
      <c r="B408" s="57"/>
      <c r="C408" s="57" t="s">
        <v>18978</v>
      </c>
      <c r="D408" s="57" t="s">
        <v>18968</v>
      </c>
    </row>
    <row r="409" spans="1:4">
      <c r="A409" s="57" t="s">
        <v>18794</v>
      </c>
      <c r="B409" s="57"/>
      <c r="C409" s="57" t="s">
        <v>18979</v>
      </c>
      <c r="D409" s="57" t="s">
        <v>18980</v>
      </c>
    </row>
    <row r="410" spans="1:4">
      <c r="A410" s="57" t="s">
        <v>18794</v>
      </c>
      <c r="B410" s="57"/>
      <c r="C410" s="57" t="s">
        <v>18981</v>
      </c>
      <c r="D410" s="57" t="s">
        <v>18976</v>
      </c>
    </row>
    <row r="411" spans="1:4">
      <c r="A411" s="57" t="s">
        <v>18794</v>
      </c>
      <c r="B411" s="57"/>
      <c r="C411" s="57" t="s">
        <v>18982</v>
      </c>
      <c r="D411" s="57" t="s">
        <v>18983</v>
      </c>
    </row>
    <row r="412" spans="1:4">
      <c r="A412" s="57" t="s">
        <v>18794</v>
      </c>
      <c r="B412" s="57"/>
      <c r="C412" s="57" t="s">
        <v>18984</v>
      </c>
      <c r="D412" s="57" t="s">
        <v>18985</v>
      </c>
    </row>
    <row r="413" spans="1:4">
      <c r="A413" s="57" t="s">
        <v>18794</v>
      </c>
      <c r="B413" s="57"/>
      <c r="C413" s="57" t="s">
        <v>18986</v>
      </c>
      <c r="D413" s="57" t="s">
        <v>18985</v>
      </c>
    </row>
    <row r="414" spans="1:4">
      <c r="A414" s="57" t="s">
        <v>18794</v>
      </c>
      <c r="B414" s="57"/>
      <c r="C414" s="57" t="s">
        <v>18987</v>
      </c>
      <c r="D414" s="57" t="s">
        <v>18988</v>
      </c>
    </row>
    <row r="415" spans="1:4">
      <c r="A415" s="57" t="s">
        <v>18794</v>
      </c>
      <c r="B415" s="57"/>
      <c r="C415" s="57" t="s">
        <v>18989</v>
      </c>
      <c r="D415" s="57" t="s">
        <v>18990</v>
      </c>
    </row>
    <row r="416" spans="1:4">
      <c r="A416" s="57" t="s">
        <v>18794</v>
      </c>
      <c r="B416" s="57"/>
      <c r="C416" s="57" t="s">
        <v>18991</v>
      </c>
      <c r="D416" s="57" t="s">
        <v>18992</v>
      </c>
    </row>
    <row r="417" spans="1:4">
      <c r="A417" s="57" t="s">
        <v>18794</v>
      </c>
      <c r="B417" s="57"/>
      <c r="C417" s="57" t="s">
        <v>18993</v>
      </c>
      <c r="D417" s="57" t="s">
        <v>18994</v>
      </c>
    </row>
    <row r="418" spans="1:4">
      <c r="A418" s="57" t="s">
        <v>18794</v>
      </c>
      <c r="B418" s="57"/>
      <c r="C418" s="57" t="s">
        <v>18995</v>
      </c>
      <c r="D418" s="57" t="s">
        <v>18996</v>
      </c>
    </row>
    <row r="419" spans="1:4">
      <c r="A419" s="57" t="s">
        <v>18794</v>
      </c>
      <c r="B419" s="57"/>
      <c r="C419" s="57" t="s">
        <v>18997</v>
      </c>
      <c r="D419" s="57" t="s">
        <v>18998</v>
      </c>
    </row>
    <row r="420" spans="1:4">
      <c r="A420" s="57" t="s">
        <v>18794</v>
      </c>
      <c r="B420" s="57"/>
      <c r="C420" s="57" t="s">
        <v>18999</v>
      </c>
      <c r="D420" s="57" t="s">
        <v>19000</v>
      </c>
    </row>
    <row r="421" spans="1:4">
      <c r="A421" s="57" t="s">
        <v>18794</v>
      </c>
      <c r="B421" s="57"/>
      <c r="C421" s="57" t="s">
        <v>19001</v>
      </c>
      <c r="D421" s="57" t="s">
        <v>19002</v>
      </c>
    </row>
    <row r="422" spans="1:4">
      <c r="A422" s="57" t="s">
        <v>18794</v>
      </c>
      <c r="B422" s="57"/>
      <c r="C422" s="57" t="s">
        <v>19003</v>
      </c>
      <c r="D422" s="57" t="s">
        <v>19004</v>
      </c>
    </row>
    <row r="423" spans="1:4">
      <c r="A423" s="57" t="s">
        <v>18794</v>
      </c>
      <c r="B423" s="57"/>
      <c r="C423" s="57" t="s">
        <v>19005</v>
      </c>
      <c r="D423" s="57" t="s">
        <v>19006</v>
      </c>
    </row>
    <row r="424" spans="1:4">
      <c r="A424" s="57" t="s">
        <v>18794</v>
      </c>
      <c r="B424" s="57"/>
      <c r="C424" s="57" t="s">
        <v>19007</v>
      </c>
      <c r="D424" s="57" t="s">
        <v>19002</v>
      </c>
    </row>
    <row r="425" spans="1:4">
      <c r="A425" s="57" t="s">
        <v>18794</v>
      </c>
      <c r="B425" s="57"/>
      <c r="C425" s="57" t="s">
        <v>19008</v>
      </c>
      <c r="D425" s="57" t="s">
        <v>19009</v>
      </c>
    </row>
    <row r="426" spans="1:4">
      <c r="A426" s="57" t="s">
        <v>18794</v>
      </c>
      <c r="B426" s="57"/>
      <c r="C426" s="57" t="s">
        <v>19010</v>
      </c>
      <c r="D426" s="57" t="s">
        <v>19011</v>
      </c>
    </row>
    <row r="427" spans="1:4">
      <c r="A427" s="57" t="s">
        <v>18794</v>
      </c>
      <c r="B427" s="57"/>
      <c r="C427" s="57" t="s">
        <v>19012</v>
      </c>
      <c r="D427" s="57" t="s">
        <v>19009</v>
      </c>
    </row>
    <row r="428" spans="1:4">
      <c r="A428" s="57" t="s">
        <v>18794</v>
      </c>
      <c r="B428" s="57"/>
      <c r="C428" s="57" t="s">
        <v>19013</v>
      </c>
      <c r="D428" s="57" t="s">
        <v>19014</v>
      </c>
    </row>
    <row r="429" spans="1:4">
      <c r="A429" s="57" t="s">
        <v>18794</v>
      </c>
      <c r="B429" s="57"/>
      <c r="C429" s="57" t="s">
        <v>19015</v>
      </c>
      <c r="D429" s="57" t="s">
        <v>19016</v>
      </c>
    </row>
    <row r="430" spans="1:4">
      <c r="A430" s="57" t="s">
        <v>18794</v>
      </c>
      <c r="B430" s="57"/>
      <c r="C430" s="57" t="s">
        <v>19017</v>
      </c>
      <c r="D430" s="57" t="s">
        <v>19018</v>
      </c>
    </row>
    <row r="431" spans="1:4">
      <c r="A431" s="57" t="s">
        <v>18794</v>
      </c>
      <c r="B431" s="57"/>
      <c r="C431" s="57" t="s">
        <v>74338</v>
      </c>
      <c r="D431" s="57" t="s">
        <v>74339</v>
      </c>
    </row>
    <row r="432" spans="1:4">
      <c r="A432" s="57" t="s">
        <v>18794</v>
      </c>
      <c r="B432" s="57"/>
      <c r="C432" s="57" t="s">
        <v>74340</v>
      </c>
      <c r="D432" s="57" t="s">
        <v>74341</v>
      </c>
    </row>
    <row r="433" spans="1:4">
      <c r="A433" s="57" t="s">
        <v>18794</v>
      </c>
      <c r="B433" s="57"/>
      <c r="C433" s="57" t="s">
        <v>74342</v>
      </c>
      <c r="D433" s="57" t="s">
        <v>74343</v>
      </c>
    </row>
    <row r="434" spans="1:4">
      <c r="A434" s="57" t="s">
        <v>18794</v>
      </c>
      <c r="B434" s="57"/>
      <c r="C434" s="57" t="s">
        <v>74344</v>
      </c>
      <c r="D434" s="57" t="s">
        <v>74345</v>
      </c>
    </row>
    <row r="435" spans="1:4">
      <c r="A435" s="57" t="s">
        <v>18794</v>
      </c>
      <c r="B435" s="57"/>
      <c r="C435" s="57" t="s">
        <v>76560</v>
      </c>
      <c r="D435" s="57" t="s">
        <v>76561</v>
      </c>
    </row>
    <row r="436" spans="1:4">
      <c r="A436" s="57" t="s">
        <v>18794</v>
      </c>
      <c r="B436" s="57"/>
      <c r="C436" s="57" t="s">
        <v>76562</v>
      </c>
      <c r="D436" s="57" t="s">
        <v>76563</v>
      </c>
    </row>
    <row r="437" spans="1:4">
      <c r="A437" s="57" t="s">
        <v>18794</v>
      </c>
      <c r="B437" s="57"/>
      <c r="C437" s="57" t="s">
        <v>77118</v>
      </c>
      <c r="D437" s="57" t="s">
        <v>77119</v>
      </c>
    </row>
    <row r="438" spans="1:4">
      <c r="A438" s="57" t="s">
        <v>18794</v>
      </c>
      <c r="B438" s="57"/>
      <c r="C438" s="57" t="s">
        <v>77120</v>
      </c>
      <c r="D438" s="57" t="s">
        <v>77121</v>
      </c>
    </row>
    <row r="439" spans="1:4">
      <c r="A439" s="57" t="s">
        <v>7625</v>
      </c>
      <c r="B439" s="57" t="s">
        <v>943</v>
      </c>
      <c r="C439" s="57" t="s">
        <v>3205</v>
      </c>
      <c r="D439" s="57" t="s">
        <v>3206</v>
      </c>
    </row>
    <row r="440" spans="1:4">
      <c r="A440" s="57" t="s">
        <v>7625</v>
      </c>
      <c r="B440" s="57" t="s">
        <v>943</v>
      </c>
      <c r="C440" s="57" t="s">
        <v>3401</v>
      </c>
      <c r="D440" s="57" t="s">
        <v>3402</v>
      </c>
    </row>
    <row r="441" spans="1:4">
      <c r="A441" s="57" t="s">
        <v>7625</v>
      </c>
      <c r="B441" s="57" t="s">
        <v>943</v>
      </c>
      <c r="C441" s="57" t="s">
        <v>4765</v>
      </c>
      <c r="D441" s="57" t="s">
        <v>4766</v>
      </c>
    </row>
    <row r="442" spans="1:4">
      <c r="A442" s="57" t="s">
        <v>7625</v>
      </c>
      <c r="B442" s="57" t="s">
        <v>943</v>
      </c>
      <c r="C442" s="57" t="s">
        <v>4855</v>
      </c>
      <c r="D442" s="57" t="s">
        <v>4856</v>
      </c>
    </row>
    <row r="443" spans="1:4">
      <c r="A443" s="57" t="s">
        <v>7625</v>
      </c>
      <c r="B443" s="57" t="s">
        <v>943</v>
      </c>
      <c r="C443" s="57" t="s">
        <v>5032</v>
      </c>
      <c r="D443" s="57" t="s">
        <v>5033</v>
      </c>
    </row>
    <row r="444" spans="1:4">
      <c r="A444" s="57" t="s">
        <v>7625</v>
      </c>
      <c r="B444" s="57" t="s">
        <v>943</v>
      </c>
      <c r="C444" s="57" t="s">
        <v>5808</v>
      </c>
      <c r="D444" s="57" t="s">
        <v>9053</v>
      </c>
    </row>
    <row r="445" spans="1:4">
      <c r="A445" s="57" t="s">
        <v>7625</v>
      </c>
      <c r="B445" s="57" t="s">
        <v>943</v>
      </c>
      <c r="C445" s="57" t="s">
        <v>5813</v>
      </c>
      <c r="D445" s="57" t="s">
        <v>5814</v>
      </c>
    </row>
    <row r="446" spans="1:4">
      <c r="A446" s="57" t="s">
        <v>7625</v>
      </c>
      <c r="B446" s="57" t="s">
        <v>943</v>
      </c>
      <c r="C446" s="57" t="s">
        <v>6070</v>
      </c>
      <c r="D446" s="57" t="s">
        <v>6071</v>
      </c>
    </row>
    <row r="447" spans="1:4">
      <c r="A447" s="57" t="s">
        <v>7625</v>
      </c>
      <c r="B447" s="57" t="s">
        <v>943</v>
      </c>
      <c r="C447" s="57" t="s">
        <v>8857</v>
      </c>
      <c r="D447" s="57" t="s">
        <v>8858</v>
      </c>
    </row>
    <row r="448" spans="1:4">
      <c r="A448" s="57" t="s">
        <v>7625</v>
      </c>
      <c r="B448" s="57" t="s">
        <v>943</v>
      </c>
      <c r="C448" s="57" t="s">
        <v>10984</v>
      </c>
      <c r="D448" s="57" t="s">
        <v>10431</v>
      </c>
    </row>
    <row r="449" spans="1:4">
      <c r="A449" s="57" t="s">
        <v>7625</v>
      </c>
      <c r="B449" s="57" t="s">
        <v>943</v>
      </c>
      <c r="C449" s="57" t="s">
        <v>10985</v>
      </c>
      <c r="D449" s="57" t="s">
        <v>14677</v>
      </c>
    </row>
    <row r="450" spans="1:4">
      <c r="A450" s="57" t="s">
        <v>7625</v>
      </c>
      <c r="B450" s="57" t="s">
        <v>943</v>
      </c>
      <c r="C450" s="57" t="s">
        <v>10986</v>
      </c>
      <c r="D450" s="57" t="s">
        <v>10987</v>
      </c>
    </row>
    <row r="451" spans="1:4">
      <c r="A451" s="57" t="s">
        <v>7625</v>
      </c>
      <c r="B451" s="57" t="s">
        <v>943</v>
      </c>
      <c r="C451" s="57" t="s">
        <v>16516</v>
      </c>
      <c r="D451" s="57" t="s">
        <v>16517</v>
      </c>
    </row>
    <row r="452" spans="1:4">
      <c r="A452" s="57" t="s">
        <v>7626</v>
      </c>
      <c r="B452" s="57" t="s">
        <v>943</v>
      </c>
      <c r="C452" s="57" t="s">
        <v>2763</v>
      </c>
      <c r="D452" s="57" t="s">
        <v>9054</v>
      </c>
    </row>
    <row r="453" spans="1:4">
      <c r="A453" s="57" t="s">
        <v>7626</v>
      </c>
      <c r="B453" s="57" t="s">
        <v>943</v>
      </c>
      <c r="C453" s="57" t="s">
        <v>2815</v>
      </c>
      <c r="D453" s="57" t="s">
        <v>2816</v>
      </c>
    </row>
    <row r="454" spans="1:4">
      <c r="A454" s="57" t="s">
        <v>7626</v>
      </c>
      <c r="B454" s="57" t="s">
        <v>943</v>
      </c>
      <c r="C454" s="57" t="s">
        <v>2817</v>
      </c>
      <c r="D454" s="57" t="s">
        <v>2818</v>
      </c>
    </row>
    <row r="455" spans="1:4">
      <c r="A455" s="57" t="s">
        <v>7626</v>
      </c>
      <c r="B455" s="57" t="s">
        <v>943</v>
      </c>
      <c r="C455" s="57" t="s">
        <v>2819</v>
      </c>
      <c r="D455" s="57" t="s">
        <v>9055</v>
      </c>
    </row>
    <row r="456" spans="1:4">
      <c r="A456" s="57" t="s">
        <v>7626</v>
      </c>
      <c r="B456" s="57" t="s">
        <v>943</v>
      </c>
      <c r="C456" s="57" t="s">
        <v>6427</v>
      </c>
      <c r="D456" s="57" t="s">
        <v>6428</v>
      </c>
    </row>
    <row r="457" spans="1:4">
      <c r="A457" s="57" t="s">
        <v>7626</v>
      </c>
      <c r="B457" s="57" t="s">
        <v>943</v>
      </c>
      <c r="C457" s="57" t="s">
        <v>6469</v>
      </c>
      <c r="D457" s="57" t="s">
        <v>6470</v>
      </c>
    </row>
    <row r="458" spans="1:4">
      <c r="A458" s="57" t="s">
        <v>7626</v>
      </c>
      <c r="B458" s="57" t="s">
        <v>943</v>
      </c>
      <c r="C458" s="57" t="s">
        <v>6477</v>
      </c>
      <c r="D458" s="57" t="s">
        <v>6478</v>
      </c>
    </row>
    <row r="459" spans="1:4">
      <c r="A459" s="57" t="s">
        <v>7626</v>
      </c>
      <c r="B459" s="57" t="s">
        <v>943</v>
      </c>
      <c r="C459" s="57" t="s">
        <v>6485</v>
      </c>
      <c r="D459" s="57" t="s">
        <v>6486</v>
      </c>
    </row>
    <row r="460" spans="1:4">
      <c r="A460" s="57" t="s">
        <v>7626</v>
      </c>
      <c r="B460" s="57" t="s">
        <v>943</v>
      </c>
      <c r="C460" s="57" t="s">
        <v>6517</v>
      </c>
      <c r="D460" s="57" t="s">
        <v>6518</v>
      </c>
    </row>
    <row r="461" spans="1:4">
      <c r="A461" s="57" t="s">
        <v>7626</v>
      </c>
      <c r="B461" s="57" t="s">
        <v>943</v>
      </c>
      <c r="C461" s="57" t="s">
        <v>6556</v>
      </c>
      <c r="D461" s="57" t="s">
        <v>6557</v>
      </c>
    </row>
    <row r="462" spans="1:4">
      <c r="A462" s="57" t="s">
        <v>7626</v>
      </c>
      <c r="B462" s="57" t="s">
        <v>943</v>
      </c>
      <c r="C462" s="57" t="s">
        <v>6562</v>
      </c>
      <c r="D462" s="57" t="s">
        <v>6563</v>
      </c>
    </row>
    <row r="463" spans="1:4">
      <c r="A463" s="57" t="s">
        <v>7626</v>
      </c>
      <c r="B463" s="57" t="s">
        <v>943</v>
      </c>
      <c r="C463" s="57" t="s">
        <v>6588</v>
      </c>
      <c r="D463" s="57" t="s">
        <v>6589</v>
      </c>
    </row>
    <row r="464" spans="1:4">
      <c r="A464" s="57" t="s">
        <v>7626</v>
      </c>
      <c r="B464" s="57" t="s">
        <v>943</v>
      </c>
      <c r="C464" s="57" t="s">
        <v>6593</v>
      </c>
      <c r="D464" s="57" t="s">
        <v>6594</v>
      </c>
    </row>
    <row r="465" spans="1:4">
      <c r="A465" s="57" t="s">
        <v>7626</v>
      </c>
      <c r="B465" s="57" t="s">
        <v>943</v>
      </c>
      <c r="C465" s="57" t="s">
        <v>6636</v>
      </c>
      <c r="D465" s="57" t="s">
        <v>6637</v>
      </c>
    </row>
    <row r="466" spans="1:4">
      <c r="A466" s="57" t="s">
        <v>7626</v>
      </c>
      <c r="B466" s="57" t="s">
        <v>943</v>
      </c>
      <c r="C466" s="57" t="s">
        <v>6642</v>
      </c>
      <c r="D466" s="57" t="s">
        <v>6643</v>
      </c>
    </row>
    <row r="467" spans="1:4">
      <c r="A467" s="57" t="s">
        <v>7626</v>
      </c>
      <c r="B467" s="57" t="s">
        <v>943</v>
      </c>
      <c r="C467" s="57" t="s">
        <v>6662</v>
      </c>
      <c r="D467" s="57" t="s">
        <v>6663</v>
      </c>
    </row>
    <row r="468" spans="1:4">
      <c r="A468" s="57" t="s">
        <v>7626</v>
      </c>
      <c r="B468" s="57" t="s">
        <v>943</v>
      </c>
      <c r="C468" s="57" t="s">
        <v>6675</v>
      </c>
      <c r="D468" s="57" t="s">
        <v>6676</v>
      </c>
    </row>
    <row r="469" spans="1:4">
      <c r="A469" s="57" t="s">
        <v>7626</v>
      </c>
      <c r="B469" s="57" t="s">
        <v>943</v>
      </c>
      <c r="C469" s="57" t="s">
        <v>6696</v>
      </c>
      <c r="D469" s="57" t="s">
        <v>6697</v>
      </c>
    </row>
    <row r="470" spans="1:4">
      <c r="A470" s="57" t="s">
        <v>7626</v>
      </c>
      <c r="B470" s="57" t="s">
        <v>943</v>
      </c>
      <c r="C470" s="57" t="s">
        <v>6735</v>
      </c>
      <c r="D470" s="57" t="s">
        <v>6736</v>
      </c>
    </row>
    <row r="471" spans="1:4">
      <c r="A471" s="57" t="s">
        <v>7626</v>
      </c>
      <c r="B471" s="57" t="s">
        <v>943</v>
      </c>
      <c r="C471" s="57" t="s">
        <v>6777</v>
      </c>
      <c r="D471" s="57" t="s">
        <v>6778</v>
      </c>
    </row>
    <row r="472" spans="1:4">
      <c r="A472" s="57" t="s">
        <v>7626</v>
      </c>
      <c r="B472" s="57" t="s">
        <v>943</v>
      </c>
      <c r="C472" s="57" t="s">
        <v>6795</v>
      </c>
      <c r="D472" s="57" t="s">
        <v>6796</v>
      </c>
    </row>
    <row r="473" spans="1:4">
      <c r="A473" s="57" t="s">
        <v>7626</v>
      </c>
      <c r="B473" s="57" t="s">
        <v>943</v>
      </c>
      <c r="C473" s="57" t="s">
        <v>6861</v>
      </c>
      <c r="D473" s="57" t="s">
        <v>6862</v>
      </c>
    </row>
    <row r="474" spans="1:4">
      <c r="A474" s="57" t="s">
        <v>7626</v>
      </c>
      <c r="B474" s="57" t="s">
        <v>943</v>
      </c>
      <c r="C474" s="57" t="s">
        <v>6865</v>
      </c>
      <c r="D474" s="57" t="s">
        <v>6866</v>
      </c>
    </row>
    <row r="475" spans="1:4">
      <c r="A475" s="57" t="s">
        <v>7626</v>
      </c>
      <c r="B475" s="57" t="s">
        <v>943</v>
      </c>
      <c r="C475" s="57" t="s">
        <v>6938</v>
      </c>
      <c r="D475" s="57" t="s">
        <v>6939</v>
      </c>
    </row>
    <row r="476" spans="1:4">
      <c r="A476" s="57" t="s">
        <v>7626</v>
      </c>
      <c r="B476" s="57" t="s">
        <v>943</v>
      </c>
      <c r="C476" s="57" t="s">
        <v>6940</v>
      </c>
      <c r="D476" s="57" t="s">
        <v>6941</v>
      </c>
    </row>
    <row r="477" spans="1:4">
      <c r="A477" s="57" t="s">
        <v>7626</v>
      </c>
      <c r="B477" s="57" t="s">
        <v>943</v>
      </c>
      <c r="C477" s="57" t="s">
        <v>6944</v>
      </c>
      <c r="D477" s="57" t="s">
        <v>9056</v>
      </c>
    </row>
    <row r="478" spans="1:4">
      <c r="A478" s="57" t="s">
        <v>7626</v>
      </c>
      <c r="B478" s="57" t="s">
        <v>943</v>
      </c>
      <c r="C478" s="57" t="s">
        <v>6945</v>
      </c>
      <c r="D478" s="57" t="s">
        <v>6946</v>
      </c>
    </row>
    <row r="479" spans="1:4">
      <c r="A479" s="57" t="s">
        <v>7626</v>
      </c>
      <c r="B479" s="57" t="s">
        <v>943</v>
      </c>
      <c r="C479" s="57" t="s">
        <v>6947</v>
      </c>
      <c r="D479" s="57" t="s">
        <v>6948</v>
      </c>
    </row>
    <row r="480" spans="1:4">
      <c r="A480" s="57" t="s">
        <v>7626</v>
      </c>
      <c r="B480" s="57" t="s">
        <v>943</v>
      </c>
      <c r="C480" s="57" t="s">
        <v>6959</v>
      </c>
      <c r="D480" s="57" t="s">
        <v>6960</v>
      </c>
    </row>
    <row r="481" spans="1:4">
      <c r="A481" s="57" t="s">
        <v>7626</v>
      </c>
      <c r="B481" s="57" t="s">
        <v>943</v>
      </c>
      <c r="C481" s="57" t="s">
        <v>6990</v>
      </c>
      <c r="D481" s="57" t="s">
        <v>6991</v>
      </c>
    </row>
    <row r="482" spans="1:4">
      <c r="A482" s="57" t="s">
        <v>7626</v>
      </c>
      <c r="B482" s="57" t="s">
        <v>943</v>
      </c>
      <c r="C482" s="57" t="s">
        <v>7000</v>
      </c>
      <c r="D482" s="57" t="s">
        <v>7001</v>
      </c>
    </row>
    <row r="483" spans="1:4">
      <c r="A483" s="57" t="s">
        <v>7626</v>
      </c>
      <c r="B483" s="57" t="s">
        <v>943</v>
      </c>
      <c r="C483" s="57" t="s">
        <v>7024</v>
      </c>
      <c r="D483" s="57" t="s">
        <v>7025</v>
      </c>
    </row>
    <row r="484" spans="1:4">
      <c r="A484" s="57" t="s">
        <v>7626</v>
      </c>
      <c r="B484" s="57" t="s">
        <v>943</v>
      </c>
      <c r="C484" s="57" t="s">
        <v>7028</v>
      </c>
      <c r="D484" s="57" t="s">
        <v>7029</v>
      </c>
    </row>
    <row r="485" spans="1:4">
      <c r="A485" s="57" t="s">
        <v>7626</v>
      </c>
      <c r="B485" s="57" t="s">
        <v>943</v>
      </c>
      <c r="C485" s="57" t="s">
        <v>7030</v>
      </c>
      <c r="D485" s="57" t="s">
        <v>7031</v>
      </c>
    </row>
    <row r="486" spans="1:4">
      <c r="A486" s="57" t="s">
        <v>7626</v>
      </c>
      <c r="B486" s="57" t="s">
        <v>943</v>
      </c>
      <c r="C486" s="57" t="s">
        <v>7074</v>
      </c>
      <c r="D486" s="57" t="s">
        <v>7075</v>
      </c>
    </row>
    <row r="487" spans="1:4">
      <c r="A487" s="57" t="s">
        <v>7626</v>
      </c>
      <c r="B487" s="57" t="s">
        <v>943</v>
      </c>
      <c r="C487" s="57" t="s">
        <v>7096</v>
      </c>
      <c r="D487" s="57" t="s">
        <v>7097</v>
      </c>
    </row>
    <row r="488" spans="1:4">
      <c r="A488" s="57" t="s">
        <v>7626</v>
      </c>
      <c r="B488" s="57" t="s">
        <v>943</v>
      </c>
      <c r="C488" s="57" t="s">
        <v>7099</v>
      </c>
      <c r="D488" s="57" t="s">
        <v>7001</v>
      </c>
    </row>
    <row r="489" spans="1:4">
      <c r="A489" s="57" t="s">
        <v>7626</v>
      </c>
      <c r="B489" s="57" t="s">
        <v>943</v>
      </c>
      <c r="C489" s="57" t="s">
        <v>7100</v>
      </c>
      <c r="D489" s="57" t="s">
        <v>7101</v>
      </c>
    </row>
    <row r="490" spans="1:4">
      <c r="A490" s="57" t="s">
        <v>7626</v>
      </c>
      <c r="B490" s="57" t="s">
        <v>943</v>
      </c>
      <c r="C490" s="57" t="s">
        <v>7107</v>
      </c>
      <c r="D490" s="57" t="s">
        <v>7108</v>
      </c>
    </row>
    <row r="491" spans="1:4">
      <c r="A491" s="57" t="s">
        <v>7626</v>
      </c>
      <c r="B491" s="57" t="s">
        <v>943</v>
      </c>
      <c r="C491" s="57" t="s">
        <v>7110</v>
      </c>
      <c r="D491" s="57" t="s">
        <v>7111</v>
      </c>
    </row>
    <row r="492" spans="1:4">
      <c r="A492" s="57" t="s">
        <v>7626</v>
      </c>
      <c r="B492" s="57" t="s">
        <v>943</v>
      </c>
      <c r="C492" s="57" t="s">
        <v>7137</v>
      </c>
      <c r="D492" s="57" t="s">
        <v>7138</v>
      </c>
    </row>
    <row r="493" spans="1:4">
      <c r="A493" s="57" t="s">
        <v>7626</v>
      </c>
      <c r="B493" s="57" t="s">
        <v>943</v>
      </c>
      <c r="C493" s="57" t="s">
        <v>7145</v>
      </c>
      <c r="D493" s="57" t="s">
        <v>7146</v>
      </c>
    </row>
    <row r="494" spans="1:4">
      <c r="A494" s="57" t="s">
        <v>7626</v>
      </c>
      <c r="B494" s="57" t="s">
        <v>943</v>
      </c>
      <c r="C494" s="57" t="s">
        <v>7149</v>
      </c>
      <c r="D494" s="57" t="s">
        <v>7150</v>
      </c>
    </row>
    <row r="495" spans="1:4">
      <c r="A495" s="57" t="s">
        <v>7626</v>
      </c>
      <c r="B495" s="57" t="s">
        <v>943</v>
      </c>
      <c r="C495" s="57" t="s">
        <v>7153</v>
      </c>
      <c r="D495" s="57" t="s">
        <v>7154</v>
      </c>
    </row>
    <row r="496" spans="1:4">
      <c r="A496" s="57" t="s">
        <v>7626</v>
      </c>
      <c r="B496" s="57" t="s">
        <v>943</v>
      </c>
      <c r="C496" s="57" t="s">
        <v>7155</v>
      </c>
      <c r="D496" s="57" t="s">
        <v>7156</v>
      </c>
    </row>
    <row r="497" spans="1:4">
      <c r="A497" s="57" t="s">
        <v>7626</v>
      </c>
      <c r="B497" s="57" t="s">
        <v>943</v>
      </c>
      <c r="C497" s="57" t="s">
        <v>7162</v>
      </c>
      <c r="D497" s="57" t="s">
        <v>7163</v>
      </c>
    </row>
    <row r="498" spans="1:4">
      <c r="A498" s="57" t="s">
        <v>7626</v>
      </c>
      <c r="B498" s="57" t="s">
        <v>943</v>
      </c>
      <c r="C498" s="57" t="s">
        <v>7181</v>
      </c>
      <c r="D498" s="57" t="s">
        <v>9057</v>
      </c>
    </row>
    <row r="499" spans="1:4">
      <c r="A499" s="57" t="s">
        <v>7626</v>
      </c>
      <c r="B499" s="57" t="s">
        <v>943</v>
      </c>
      <c r="C499" s="57" t="s">
        <v>7182</v>
      </c>
      <c r="D499" s="57" t="s">
        <v>7183</v>
      </c>
    </row>
    <row r="500" spans="1:4">
      <c r="A500" s="57" t="s">
        <v>7626</v>
      </c>
      <c r="B500" s="57" t="s">
        <v>943</v>
      </c>
      <c r="C500" s="57" t="s">
        <v>7340</v>
      </c>
      <c r="D500" s="57" t="s">
        <v>7341</v>
      </c>
    </row>
    <row r="501" spans="1:4">
      <c r="A501" s="57" t="s">
        <v>7626</v>
      </c>
      <c r="B501" s="57" t="s">
        <v>943</v>
      </c>
      <c r="C501" s="57" t="s">
        <v>7356</v>
      </c>
      <c r="D501" s="57" t="s">
        <v>7357</v>
      </c>
    </row>
    <row r="502" spans="1:4">
      <c r="A502" s="57" t="s">
        <v>7626</v>
      </c>
      <c r="B502" s="57" t="s">
        <v>943</v>
      </c>
      <c r="C502" s="57" t="s">
        <v>7374</v>
      </c>
      <c r="D502" s="57" t="s">
        <v>7375</v>
      </c>
    </row>
    <row r="503" spans="1:4">
      <c r="A503" s="57" t="s">
        <v>7626</v>
      </c>
      <c r="B503" s="57" t="s">
        <v>943</v>
      </c>
      <c r="C503" s="57" t="s">
        <v>7391</v>
      </c>
      <c r="D503" s="57" t="s">
        <v>7392</v>
      </c>
    </row>
    <row r="504" spans="1:4">
      <c r="A504" s="57" t="s">
        <v>7626</v>
      </c>
      <c r="B504" s="57" t="s">
        <v>943</v>
      </c>
      <c r="C504" s="57" t="s">
        <v>7395</v>
      </c>
      <c r="D504" s="57" t="s">
        <v>7396</v>
      </c>
    </row>
    <row r="505" spans="1:4">
      <c r="A505" s="57" t="s">
        <v>7626</v>
      </c>
      <c r="B505" s="57" t="s">
        <v>943</v>
      </c>
      <c r="C505" s="57" t="s">
        <v>7397</v>
      </c>
      <c r="D505" s="57" t="s">
        <v>7398</v>
      </c>
    </row>
    <row r="506" spans="1:4">
      <c r="A506" s="57" t="s">
        <v>7626</v>
      </c>
      <c r="B506" s="57" t="s">
        <v>943</v>
      </c>
      <c r="C506" s="57" t="s">
        <v>7399</v>
      </c>
      <c r="D506" s="57" t="s">
        <v>7400</v>
      </c>
    </row>
    <row r="507" spans="1:4">
      <c r="A507" s="57" t="s">
        <v>7626</v>
      </c>
      <c r="B507" s="57" t="s">
        <v>943</v>
      </c>
      <c r="C507" s="57" t="s">
        <v>7418</v>
      </c>
      <c r="D507" s="57" t="s">
        <v>7419</v>
      </c>
    </row>
    <row r="508" spans="1:4">
      <c r="A508" s="57" t="s">
        <v>7626</v>
      </c>
      <c r="B508" s="57" t="s">
        <v>943</v>
      </c>
      <c r="C508" s="57" t="s">
        <v>7443</v>
      </c>
      <c r="D508" s="57" t="s">
        <v>7444</v>
      </c>
    </row>
    <row r="509" spans="1:4">
      <c r="A509" s="57" t="s">
        <v>7626</v>
      </c>
      <c r="B509" s="57" t="s">
        <v>943</v>
      </c>
      <c r="C509" s="57" t="s">
        <v>7445</v>
      </c>
      <c r="D509" s="57" t="s">
        <v>7446</v>
      </c>
    </row>
    <row r="510" spans="1:4">
      <c r="A510" s="57" t="s">
        <v>7626</v>
      </c>
      <c r="B510" s="57" t="s">
        <v>943</v>
      </c>
      <c r="C510" s="57" t="s">
        <v>7447</v>
      </c>
      <c r="D510" s="57" t="s">
        <v>7448</v>
      </c>
    </row>
    <row r="511" spans="1:4">
      <c r="A511" s="57" t="s">
        <v>7626</v>
      </c>
      <c r="B511" s="57" t="s">
        <v>943</v>
      </c>
      <c r="C511" s="57" t="s">
        <v>7460</v>
      </c>
      <c r="D511" s="57" t="s">
        <v>7461</v>
      </c>
    </row>
    <row r="512" spans="1:4">
      <c r="A512" s="57" t="s">
        <v>7626</v>
      </c>
      <c r="B512" s="57" t="s">
        <v>943</v>
      </c>
      <c r="C512" s="57" t="s">
        <v>7491</v>
      </c>
      <c r="D512" s="57" t="s">
        <v>7492</v>
      </c>
    </row>
    <row r="513" spans="1:4">
      <c r="A513" s="57" t="s">
        <v>7626</v>
      </c>
      <c r="B513" s="57" t="s">
        <v>943</v>
      </c>
      <c r="C513" s="57" t="s">
        <v>7493</v>
      </c>
      <c r="D513" s="57" t="s">
        <v>7494</v>
      </c>
    </row>
    <row r="514" spans="1:4">
      <c r="A514" s="57" t="s">
        <v>7626</v>
      </c>
      <c r="B514" s="57" t="s">
        <v>943</v>
      </c>
      <c r="C514" s="57" t="s">
        <v>7495</v>
      </c>
      <c r="D514" s="57" t="s">
        <v>7496</v>
      </c>
    </row>
    <row r="515" spans="1:4">
      <c r="A515" s="57" t="s">
        <v>7626</v>
      </c>
      <c r="B515" s="57" t="s">
        <v>943</v>
      </c>
      <c r="C515" s="57" t="s">
        <v>7511</v>
      </c>
      <c r="D515" s="57" t="s">
        <v>7512</v>
      </c>
    </row>
    <row r="516" spans="1:4">
      <c r="A516" s="57" t="s">
        <v>7626</v>
      </c>
      <c r="B516" s="57" t="s">
        <v>943</v>
      </c>
      <c r="C516" s="57" t="s">
        <v>7516</v>
      </c>
      <c r="D516" s="57" t="s">
        <v>7517</v>
      </c>
    </row>
    <row r="517" spans="1:4">
      <c r="A517" s="57" t="s">
        <v>7626</v>
      </c>
      <c r="B517" s="57" t="s">
        <v>943</v>
      </c>
      <c r="C517" s="57" t="s">
        <v>7520</v>
      </c>
      <c r="D517" s="57" t="s">
        <v>7521</v>
      </c>
    </row>
    <row r="518" spans="1:4">
      <c r="A518" s="57" t="s">
        <v>7626</v>
      </c>
      <c r="B518" s="57" t="s">
        <v>943</v>
      </c>
      <c r="C518" s="57" t="s">
        <v>7522</v>
      </c>
      <c r="D518" s="57" t="s">
        <v>7523</v>
      </c>
    </row>
    <row r="519" spans="1:4">
      <c r="A519" s="57" t="s">
        <v>7626</v>
      </c>
      <c r="B519" s="57" t="s">
        <v>943</v>
      </c>
      <c r="C519" s="57" t="s">
        <v>7562</v>
      </c>
      <c r="D519" s="57" t="s">
        <v>7563</v>
      </c>
    </row>
    <row r="520" spans="1:4">
      <c r="A520" s="57" t="s">
        <v>7626</v>
      </c>
      <c r="B520" s="57" t="s">
        <v>943</v>
      </c>
      <c r="C520" s="57" t="s">
        <v>8553</v>
      </c>
      <c r="D520" s="57" t="s">
        <v>8554</v>
      </c>
    </row>
    <row r="521" spans="1:4">
      <c r="A521" s="57" t="s">
        <v>7626</v>
      </c>
      <c r="B521" s="57" t="s">
        <v>943</v>
      </c>
      <c r="C521" s="57" t="s">
        <v>8555</v>
      </c>
      <c r="D521" s="57" t="s">
        <v>8556</v>
      </c>
    </row>
    <row r="522" spans="1:4">
      <c r="A522" s="57" t="s">
        <v>7626</v>
      </c>
      <c r="B522" s="57" t="s">
        <v>943</v>
      </c>
      <c r="C522" s="57" t="s">
        <v>8589</v>
      </c>
      <c r="D522" s="57" t="s">
        <v>8590</v>
      </c>
    </row>
    <row r="523" spans="1:4">
      <c r="A523" s="57" t="s">
        <v>7626</v>
      </c>
      <c r="B523" s="57" t="s">
        <v>943</v>
      </c>
      <c r="C523" s="57" t="s">
        <v>8604</v>
      </c>
      <c r="D523" s="57" t="s">
        <v>8605</v>
      </c>
    </row>
    <row r="524" spans="1:4">
      <c r="A524" s="57" t="s">
        <v>7626</v>
      </c>
      <c r="B524" s="57" t="s">
        <v>943</v>
      </c>
      <c r="C524" s="57" t="s">
        <v>8606</v>
      </c>
      <c r="D524" s="57" t="s">
        <v>8607</v>
      </c>
    </row>
    <row r="525" spans="1:4">
      <c r="A525" s="57" t="s">
        <v>7626</v>
      </c>
      <c r="B525" s="57" t="s">
        <v>943</v>
      </c>
      <c r="C525" s="57" t="s">
        <v>8608</v>
      </c>
      <c r="D525" s="57" t="s">
        <v>8609</v>
      </c>
    </row>
    <row r="526" spans="1:4">
      <c r="A526" s="57" t="s">
        <v>7626</v>
      </c>
      <c r="B526" s="57" t="s">
        <v>943</v>
      </c>
      <c r="C526" s="57" t="s">
        <v>8610</v>
      </c>
      <c r="D526" s="57" t="s">
        <v>8611</v>
      </c>
    </row>
    <row r="527" spans="1:4">
      <c r="A527" s="57" t="s">
        <v>7626</v>
      </c>
      <c r="B527" s="57" t="s">
        <v>943</v>
      </c>
      <c r="C527" s="57" t="s">
        <v>8859</v>
      </c>
      <c r="D527" s="57" t="s">
        <v>8860</v>
      </c>
    </row>
    <row r="528" spans="1:4">
      <c r="A528" s="57" t="s">
        <v>7626</v>
      </c>
      <c r="B528" s="57" t="s">
        <v>943</v>
      </c>
      <c r="C528" s="57" t="s">
        <v>8861</v>
      </c>
      <c r="D528" s="57" t="s">
        <v>8862</v>
      </c>
    </row>
    <row r="529" spans="1:4">
      <c r="A529" s="57" t="s">
        <v>7626</v>
      </c>
      <c r="B529" s="57" t="s">
        <v>943</v>
      </c>
      <c r="C529" s="57" t="s">
        <v>8863</v>
      </c>
      <c r="D529" s="57" t="s">
        <v>8864</v>
      </c>
    </row>
    <row r="530" spans="1:4">
      <c r="A530" s="57" t="s">
        <v>7626</v>
      </c>
      <c r="B530" s="57" t="s">
        <v>943</v>
      </c>
      <c r="C530" s="57" t="s">
        <v>8865</v>
      </c>
      <c r="D530" s="57" t="s">
        <v>8866</v>
      </c>
    </row>
    <row r="531" spans="1:4">
      <c r="A531" s="57" t="s">
        <v>7626</v>
      </c>
      <c r="B531" s="57" t="s">
        <v>943</v>
      </c>
      <c r="C531" s="57" t="s">
        <v>9058</v>
      </c>
      <c r="D531" s="57" t="s">
        <v>8702</v>
      </c>
    </row>
    <row r="532" spans="1:4">
      <c r="A532" s="57" t="s">
        <v>7626</v>
      </c>
      <c r="B532" s="57" t="s">
        <v>943</v>
      </c>
      <c r="C532" s="57" t="s">
        <v>9059</v>
      </c>
      <c r="D532" s="57" t="s">
        <v>9060</v>
      </c>
    </row>
    <row r="533" spans="1:4">
      <c r="A533" s="57" t="s">
        <v>7626</v>
      </c>
      <c r="B533" s="57" t="s">
        <v>943</v>
      </c>
      <c r="C533" s="57" t="s">
        <v>9061</v>
      </c>
      <c r="D533" s="57" t="s">
        <v>9062</v>
      </c>
    </row>
    <row r="534" spans="1:4">
      <c r="A534" s="57" t="s">
        <v>7626</v>
      </c>
      <c r="B534" s="57" t="s">
        <v>943</v>
      </c>
      <c r="C534" s="57" t="s">
        <v>9063</v>
      </c>
      <c r="D534" s="57" t="s">
        <v>9064</v>
      </c>
    </row>
    <row r="535" spans="1:4">
      <c r="A535" s="57" t="s">
        <v>7626</v>
      </c>
      <c r="B535" s="57" t="s">
        <v>943</v>
      </c>
      <c r="C535" s="57" t="s">
        <v>9065</v>
      </c>
      <c r="D535" s="57" t="s">
        <v>9066</v>
      </c>
    </row>
    <row r="536" spans="1:4">
      <c r="A536" s="57" t="s">
        <v>7626</v>
      </c>
      <c r="B536" s="57" t="s">
        <v>943</v>
      </c>
      <c r="C536" s="57" t="s">
        <v>10988</v>
      </c>
      <c r="D536" s="57" t="s">
        <v>10989</v>
      </c>
    </row>
    <row r="537" spans="1:4">
      <c r="A537" s="57" t="s">
        <v>7626</v>
      </c>
      <c r="B537" s="57" t="s">
        <v>943</v>
      </c>
      <c r="C537" s="57" t="s">
        <v>10990</v>
      </c>
      <c r="D537" s="57" t="s">
        <v>10991</v>
      </c>
    </row>
    <row r="538" spans="1:4">
      <c r="A538" s="57" t="s">
        <v>7626</v>
      </c>
      <c r="B538" s="57" t="s">
        <v>943</v>
      </c>
      <c r="C538" s="57" t="s">
        <v>10992</v>
      </c>
      <c r="D538" s="57" t="s">
        <v>10993</v>
      </c>
    </row>
    <row r="539" spans="1:4">
      <c r="A539" s="57" t="s">
        <v>7626</v>
      </c>
      <c r="B539" s="57" t="s">
        <v>943</v>
      </c>
      <c r="C539" s="57" t="s">
        <v>10994</v>
      </c>
      <c r="D539" s="57" t="s">
        <v>10995</v>
      </c>
    </row>
    <row r="540" spans="1:4">
      <c r="A540" s="57" t="s">
        <v>7626</v>
      </c>
      <c r="B540" s="57" t="s">
        <v>943</v>
      </c>
      <c r="C540" s="57" t="s">
        <v>10996</v>
      </c>
      <c r="D540" s="57" t="s">
        <v>10997</v>
      </c>
    </row>
    <row r="541" spans="1:4">
      <c r="A541" s="57" t="s">
        <v>7626</v>
      </c>
      <c r="B541" s="57" t="s">
        <v>943</v>
      </c>
      <c r="C541" s="57" t="s">
        <v>10998</v>
      </c>
      <c r="D541" s="57" t="s">
        <v>10999</v>
      </c>
    </row>
    <row r="542" spans="1:4">
      <c r="A542" s="57" t="s">
        <v>7626</v>
      </c>
      <c r="B542" s="57" t="s">
        <v>943</v>
      </c>
      <c r="C542" s="57" t="s">
        <v>11000</v>
      </c>
      <c r="D542" s="57" t="s">
        <v>11001</v>
      </c>
    </row>
    <row r="543" spans="1:4">
      <c r="A543" s="57" t="s">
        <v>7626</v>
      </c>
      <c r="B543" s="57" t="s">
        <v>943</v>
      </c>
      <c r="C543" s="57" t="s">
        <v>11002</v>
      </c>
      <c r="D543" s="57" t="s">
        <v>11003</v>
      </c>
    </row>
    <row r="544" spans="1:4">
      <c r="A544" s="57" t="s">
        <v>7626</v>
      </c>
      <c r="B544" s="57" t="s">
        <v>943</v>
      </c>
      <c r="C544" s="57" t="s">
        <v>11004</v>
      </c>
      <c r="D544" s="57" t="s">
        <v>11005</v>
      </c>
    </row>
    <row r="545" spans="1:4">
      <c r="A545" s="57" t="s">
        <v>7626</v>
      </c>
      <c r="B545" s="57" t="s">
        <v>943</v>
      </c>
      <c r="C545" s="57" t="s">
        <v>11006</v>
      </c>
      <c r="D545" s="57" t="s">
        <v>11007</v>
      </c>
    </row>
    <row r="546" spans="1:4">
      <c r="A546" s="57" t="s">
        <v>7626</v>
      </c>
      <c r="B546" s="57" t="s">
        <v>943</v>
      </c>
      <c r="C546" s="57" t="s">
        <v>11008</v>
      </c>
      <c r="D546" s="57" t="s">
        <v>11009</v>
      </c>
    </row>
    <row r="547" spans="1:4">
      <c r="A547" s="57" t="s">
        <v>7626</v>
      </c>
      <c r="B547" s="57" t="s">
        <v>943</v>
      </c>
      <c r="C547" s="57" t="s">
        <v>11010</v>
      </c>
      <c r="D547" s="57" t="s">
        <v>11011</v>
      </c>
    </row>
    <row r="548" spans="1:4">
      <c r="A548" s="57" t="s">
        <v>7626</v>
      </c>
      <c r="B548" s="57" t="s">
        <v>943</v>
      </c>
      <c r="C548" s="57" t="s">
        <v>11012</v>
      </c>
      <c r="D548" s="57" t="s">
        <v>11013</v>
      </c>
    </row>
    <row r="549" spans="1:4">
      <c r="A549" s="57" t="s">
        <v>7626</v>
      </c>
      <c r="B549" s="57" t="s">
        <v>943</v>
      </c>
      <c r="C549" s="57" t="s">
        <v>11014</v>
      </c>
      <c r="D549" s="57" t="s">
        <v>11015</v>
      </c>
    </row>
    <row r="550" spans="1:4">
      <c r="A550" s="57" t="s">
        <v>7626</v>
      </c>
      <c r="B550" s="57" t="s">
        <v>943</v>
      </c>
      <c r="C550" s="57" t="s">
        <v>11016</v>
      </c>
      <c r="D550" s="57" t="s">
        <v>11017</v>
      </c>
    </row>
    <row r="551" spans="1:4">
      <c r="A551" s="57" t="s">
        <v>7626</v>
      </c>
      <c r="B551" s="57" t="s">
        <v>943</v>
      </c>
      <c r="C551" s="57" t="s">
        <v>11018</v>
      </c>
      <c r="D551" s="57" t="s">
        <v>11019</v>
      </c>
    </row>
    <row r="552" spans="1:4">
      <c r="A552" s="57" t="s">
        <v>7626</v>
      </c>
      <c r="B552" s="57" t="s">
        <v>943</v>
      </c>
      <c r="C552" s="57" t="s">
        <v>11020</v>
      </c>
      <c r="D552" s="57" t="s">
        <v>11021</v>
      </c>
    </row>
    <row r="553" spans="1:4">
      <c r="A553" s="57" t="s">
        <v>7626</v>
      </c>
      <c r="B553" s="57" t="s">
        <v>943</v>
      </c>
      <c r="C553" s="57" t="s">
        <v>11022</v>
      </c>
      <c r="D553" s="57" t="s">
        <v>11023</v>
      </c>
    </row>
    <row r="554" spans="1:4">
      <c r="A554" s="57" t="s">
        <v>7626</v>
      </c>
      <c r="B554" s="57" t="s">
        <v>943</v>
      </c>
      <c r="C554" s="57" t="s">
        <v>11024</v>
      </c>
      <c r="D554" s="57" t="s">
        <v>11025</v>
      </c>
    </row>
    <row r="555" spans="1:4">
      <c r="A555" s="57" t="s">
        <v>7626</v>
      </c>
      <c r="B555" s="57" t="s">
        <v>943</v>
      </c>
      <c r="C555" s="57" t="s">
        <v>11026</v>
      </c>
      <c r="D555" s="57" t="s">
        <v>11027</v>
      </c>
    </row>
    <row r="556" spans="1:4">
      <c r="A556" s="57" t="s">
        <v>7626</v>
      </c>
      <c r="B556" s="57" t="s">
        <v>943</v>
      </c>
      <c r="C556" s="57" t="s">
        <v>11028</v>
      </c>
      <c r="D556" s="57" t="s">
        <v>11029</v>
      </c>
    </row>
    <row r="557" spans="1:4">
      <c r="A557" s="57" t="s">
        <v>7626</v>
      </c>
      <c r="B557" s="57" t="s">
        <v>943</v>
      </c>
      <c r="C557" s="57" t="s">
        <v>11030</v>
      </c>
      <c r="D557" s="57" t="s">
        <v>11031</v>
      </c>
    </row>
    <row r="558" spans="1:4">
      <c r="A558" s="57" t="s">
        <v>7626</v>
      </c>
      <c r="B558" s="57" t="s">
        <v>943</v>
      </c>
      <c r="C558" s="57" t="s">
        <v>11032</v>
      </c>
      <c r="D558" s="57" t="s">
        <v>11033</v>
      </c>
    </row>
    <row r="559" spans="1:4">
      <c r="A559" s="57" t="s">
        <v>7626</v>
      </c>
      <c r="B559" s="57" t="s">
        <v>943</v>
      </c>
      <c r="C559" s="57" t="s">
        <v>11034</v>
      </c>
      <c r="D559" s="57" t="s">
        <v>11035</v>
      </c>
    </row>
    <row r="560" spans="1:4">
      <c r="A560" s="57" t="s">
        <v>7626</v>
      </c>
      <c r="B560" s="57" t="s">
        <v>943</v>
      </c>
      <c r="C560" s="57" t="s">
        <v>11036</v>
      </c>
      <c r="D560" s="57" t="s">
        <v>11037</v>
      </c>
    </row>
    <row r="561" spans="1:4">
      <c r="A561" s="57" t="s">
        <v>7626</v>
      </c>
      <c r="B561" s="57" t="s">
        <v>943</v>
      </c>
      <c r="C561" s="57" t="s">
        <v>11038</v>
      </c>
      <c r="D561" s="57" t="s">
        <v>11039</v>
      </c>
    </row>
    <row r="562" spans="1:4">
      <c r="A562" s="57" t="s">
        <v>7626</v>
      </c>
      <c r="B562" s="57" t="s">
        <v>943</v>
      </c>
      <c r="C562" s="57" t="s">
        <v>11040</v>
      </c>
      <c r="D562" s="57" t="s">
        <v>11041</v>
      </c>
    </row>
    <row r="563" spans="1:4">
      <c r="A563" s="57" t="s">
        <v>7626</v>
      </c>
      <c r="B563" s="57" t="s">
        <v>943</v>
      </c>
      <c r="C563" s="57" t="s">
        <v>11042</v>
      </c>
      <c r="D563" s="57" t="s">
        <v>11043</v>
      </c>
    </row>
    <row r="564" spans="1:4">
      <c r="A564" s="57" t="s">
        <v>7626</v>
      </c>
      <c r="B564" s="57" t="s">
        <v>943</v>
      </c>
      <c r="C564" s="57" t="s">
        <v>11044</v>
      </c>
      <c r="D564" s="57" t="s">
        <v>11045</v>
      </c>
    </row>
    <row r="565" spans="1:4">
      <c r="A565" s="57" t="s">
        <v>7626</v>
      </c>
      <c r="B565" s="57" t="s">
        <v>943</v>
      </c>
      <c r="C565" s="57" t="s">
        <v>11046</v>
      </c>
      <c r="D565" s="57" t="s">
        <v>11047</v>
      </c>
    </row>
    <row r="566" spans="1:4">
      <c r="A566" s="57" t="s">
        <v>7626</v>
      </c>
      <c r="B566" s="57" t="s">
        <v>943</v>
      </c>
      <c r="C566" s="57" t="s">
        <v>11048</v>
      </c>
      <c r="D566" s="57" t="s">
        <v>11049</v>
      </c>
    </row>
    <row r="567" spans="1:4">
      <c r="A567" s="57" t="s">
        <v>7626</v>
      </c>
      <c r="B567" s="57" t="s">
        <v>943</v>
      </c>
      <c r="C567" s="57" t="s">
        <v>11050</v>
      </c>
      <c r="D567" s="57" t="s">
        <v>14678</v>
      </c>
    </row>
    <row r="568" spans="1:4">
      <c r="A568" s="57" t="s">
        <v>7626</v>
      </c>
      <c r="B568" s="57" t="s">
        <v>943</v>
      </c>
      <c r="C568" s="57" t="s">
        <v>11051</v>
      </c>
      <c r="D568" s="57" t="s">
        <v>14679</v>
      </c>
    </row>
    <row r="569" spans="1:4">
      <c r="A569" s="57" t="s">
        <v>7626</v>
      </c>
      <c r="B569" s="57" t="s">
        <v>943</v>
      </c>
      <c r="C569" s="57" t="s">
        <v>14680</v>
      </c>
      <c r="D569" s="57" t="s">
        <v>11035</v>
      </c>
    </row>
    <row r="570" spans="1:4">
      <c r="A570" s="57" t="s">
        <v>7626</v>
      </c>
      <c r="B570" s="57" t="s">
        <v>943</v>
      </c>
      <c r="C570" s="57" t="s">
        <v>14681</v>
      </c>
      <c r="D570" s="57" t="s">
        <v>14682</v>
      </c>
    </row>
    <row r="571" spans="1:4">
      <c r="A571" s="57" t="s">
        <v>7626</v>
      </c>
      <c r="B571" s="57" t="s">
        <v>943</v>
      </c>
      <c r="C571" s="57" t="s">
        <v>14683</v>
      </c>
      <c r="D571" s="57" t="s">
        <v>14684</v>
      </c>
    </row>
    <row r="572" spans="1:4">
      <c r="A572" s="57" t="s">
        <v>7626</v>
      </c>
      <c r="B572" s="57" t="s">
        <v>943</v>
      </c>
      <c r="C572" s="57" t="s">
        <v>16518</v>
      </c>
      <c r="D572" s="57" t="s">
        <v>16519</v>
      </c>
    </row>
    <row r="573" spans="1:4">
      <c r="A573" s="57" t="s">
        <v>7627</v>
      </c>
      <c r="B573" s="57" t="s">
        <v>943</v>
      </c>
      <c r="C573" s="57" t="s">
        <v>7608</v>
      </c>
      <c r="D573" s="57" t="s">
        <v>7609</v>
      </c>
    </row>
    <row r="574" spans="1:4">
      <c r="A574" s="57" t="s">
        <v>7627</v>
      </c>
      <c r="B574" s="57" t="s">
        <v>943</v>
      </c>
      <c r="C574" s="57" t="s">
        <v>19019</v>
      </c>
      <c r="D574" s="57" t="s">
        <v>19020</v>
      </c>
    </row>
    <row r="575" spans="1:4">
      <c r="A575" s="57" t="s">
        <v>7627</v>
      </c>
      <c r="B575" s="57" t="s">
        <v>943</v>
      </c>
      <c r="C575" s="57" t="s">
        <v>19021</v>
      </c>
      <c r="D575" s="57" t="s">
        <v>19020</v>
      </c>
    </row>
    <row r="576" spans="1:4">
      <c r="A576" s="57" t="s">
        <v>16520</v>
      </c>
      <c r="B576" s="57" t="s">
        <v>943</v>
      </c>
      <c r="C576" s="57" t="s">
        <v>16521</v>
      </c>
      <c r="D576" s="57" t="s">
        <v>2847</v>
      </c>
    </row>
    <row r="577" spans="1:4">
      <c r="A577" s="57" t="s">
        <v>16520</v>
      </c>
      <c r="B577" s="57" t="s">
        <v>943</v>
      </c>
      <c r="C577" s="57" t="s">
        <v>16522</v>
      </c>
      <c r="D577" s="57" t="s">
        <v>2847</v>
      </c>
    </row>
    <row r="578" spans="1:4">
      <c r="A578" s="57" t="s">
        <v>16520</v>
      </c>
      <c r="B578" s="57" t="s">
        <v>943</v>
      </c>
      <c r="C578" s="57" t="s">
        <v>16523</v>
      </c>
      <c r="D578" s="57" t="s">
        <v>16524</v>
      </c>
    </row>
    <row r="579" spans="1:4">
      <c r="A579" s="57" t="s">
        <v>16520</v>
      </c>
      <c r="B579" s="57" t="s">
        <v>943</v>
      </c>
      <c r="C579" s="57" t="s">
        <v>16525</v>
      </c>
      <c r="D579" s="57" t="s">
        <v>16526</v>
      </c>
    </row>
    <row r="580" spans="1:4">
      <c r="A580" s="57" t="s">
        <v>16520</v>
      </c>
      <c r="B580" s="57" t="s">
        <v>943</v>
      </c>
      <c r="C580" s="57" t="s">
        <v>16527</v>
      </c>
      <c r="D580" s="57" t="s">
        <v>16528</v>
      </c>
    </row>
    <row r="581" spans="1:4">
      <c r="A581" s="57" t="s">
        <v>16520</v>
      </c>
      <c r="B581" s="57" t="s">
        <v>943</v>
      </c>
      <c r="C581" s="57" t="s">
        <v>16529</v>
      </c>
      <c r="D581" s="57" t="s">
        <v>74346</v>
      </c>
    </row>
    <row r="582" spans="1:4">
      <c r="A582" s="57" t="s">
        <v>16520</v>
      </c>
      <c r="B582" s="57" t="s">
        <v>943</v>
      </c>
      <c r="C582" s="57" t="s">
        <v>16530</v>
      </c>
      <c r="D582" s="57" t="s">
        <v>16531</v>
      </c>
    </row>
    <row r="583" spans="1:4">
      <c r="A583" s="57" t="s">
        <v>16520</v>
      </c>
      <c r="B583" s="57" t="s">
        <v>943</v>
      </c>
      <c r="C583" s="57" t="s">
        <v>16532</v>
      </c>
      <c r="D583" s="57" t="s">
        <v>16533</v>
      </c>
    </row>
    <row r="584" spans="1:4">
      <c r="A584" s="57" t="s">
        <v>16520</v>
      </c>
      <c r="B584" s="57" t="s">
        <v>943</v>
      </c>
      <c r="C584" s="57" t="s">
        <v>16534</v>
      </c>
      <c r="D584" s="57" t="s">
        <v>16535</v>
      </c>
    </row>
    <row r="585" spans="1:4">
      <c r="A585" s="57" t="s">
        <v>16520</v>
      </c>
      <c r="B585" s="57" t="s">
        <v>943</v>
      </c>
      <c r="C585" s="57" t="s">
        <v>16536</v>
      </c>
      <c r="D585" s="57" t="s">
        <v>16537</v>
      </c>
    </row>
    <row r="586" spans="1:4">
      <c r="A586" s="57" t="s">
        <v>16520</v>
      </c>
      <c r="B586" s="57" t="s">
        <v>943</v>
      </c>
      <c r="C586" s="57" t="s">
        <v>16538</v>
      </c>
      <c r="D586" s="57" t="s">
        <v>16539</v>
      </c>
    </row>
    <row r="587" spans="1:4">
      <c r="A587" s="57" t="s">
        <v>16520</v>
      </c>
      <c r="B587" s="57" t="s">
        <v>943</v>
      </c>
      <c r="C587" s="57" t="s">
        <v>19022</v>
      </c>
      <c r="D587" s="57" t="s">
        <v>19023</v>
      </c>
    </row>
    <row r="588" spans="1:4">
      <c r="A588" s="57" t="s">
        <v>16520</v>
      </c>
      <c r="B588" s="57" t="s">
        <v>943</v>
      </c>
      <c r="C588" s="57" t="s">
        <v>19024</v>
      </c>
      <c r="D588" s="57" t="s">
        <v>19025</v>
      </c>
    </row>
    <row r="589" spans="1:4">
      <c r="A589" s="57" t="s">
        <v>16520</v>
      </c>
      <c r="B589" s="57" t="s">
        <v>943</v>
      </c>
      <c r="C589" s="57" t="s">
        <v>19026</v>
      </c>
      <c r="D589" s="57" t="s">
        <v>19027</v>
      </c>
    </row>
    <row r="590" spans="1:4">
      <c r="A590" s="57" t="s">
        <v>16520</v>
      </c>
      <c r="B590" s="57" t="s">
        <v>943</v>
      </c>
      <c r="C590" s="57" t="s">
        <v>74347</v>
      </c>
      <c r="D590" s="57" t="s">
        <v>74348</v>
      </c>
    </row>
    <row r="591" spans="1:4">
      <c r="A591" s="57" t="s">
        <v>16520</v>
      </c>
      <c r="B591" s="57" t="s">
        <v>943</v>
      </c>
      <c r="C591" s="57" t="s">
        <v>74349</v>
      </c>
      <c r="D591" s="57" t="s">
        <v>74350</v>
      </c>
    </row>
    <row r="592" spans="1:4">
      <c r="A592" s="57" t="s">
        <v>16520</v>
      </c>
      <c r="B592" s="57" t="s">
        <v>943</v>
      </c>
      <c r="C592" s="57" t="s">
        <v>74351</v>
      </c>
      <c r="D592" s="57" t="s">
        <v>74352</v>
      </c>
    </row>
    <row r="593" spans="1:4">
      <c r="A593" s="57" t="s">
        <v>16520</v>
      </c>
      <c r="B593" s="57" t="s">
        <v>943</v>
      </c>
      <c r="C593" s="57" t="s">
        <v>74353</v>
      </c>
      <c r="D593" s="57" t="s">
        <v>74354</v>
      </c>
    </row>
    <row r="594" spans="1:4">
      <c r="A594" s="57" t="s">
        <v>16520</v>
      </c>
      <c r="B594" s="57" t="s">
        <v>943</v>
      </c>
      <c r="C594" s="57" t="s">
        <v>74355</v>
      </c>
      <c r="D594" s="57" t="s">
        <v>74356</v>
      </c>
    </row>
    <row r="595" spans="1:4">
      <c r="A595" s="57" t="s">
        <v>16520</v>
      </c>
      <c r="B595" s="57" t="s">
        <v>943</v>
      </c>
      <c r="C595" s="57" t="s">
        <v>74357</v>
      </c>
      <c r="D595" s="57" t="s">
        <v>74358</v>
      </c>
    </row>
    <row r="596" spans="1:4">
      <c r="A596" s="57" t="s">
        <v>16520</v>
      </c>
      <c r="B596" s="57" t="s">
        <v>943</v>
      </c>
      <c r="C596" s="57" t="s">
        <v>76564</v>
      </c>
      <c r="D596" s="57" t="s">
        <v>76565</v>
      </c>
    </row>
    <row r="597" spans="1:4">
      <c r="A597" s="57" t="s">
        <v>16520</v>
      </c>
      <c r="B597" s="57" t="s">
        <v>943</v>
      </c>
      <c r="C597" s="57" t="s">
        <v>76566</v>
      </c>
      <c r="D597" s="57" t="s">
        <v>76567</v>
      </c>
    </row>
    <row r="598" spans="1:4">
      <c r="A598" s="57" t="s">
        <v>16520</v>
      </c>
      <c r="B598" s="57" t="s">
        <v>943</v>
      </c>
      <c r="C598" s="57" t="s">
        <v>76568</v>
      </c>
      <c r="D598" s="57" t="s">
        <v>76569</v>
      </c>
    </row>
    <row r="599" spans="1:4">
      <c r="A599" s="57" t="s">
        <v>16520</v>
      </c>
      <c r="B599" s="57" t="s">
        <v>943</v>
      </c>
      <c r="C599" s="57" t="s">
        <v>77122</v>
      </c>
      <c r="D599" s="57" t="s">
        <v>77123</v>
      </c>
    </row>
    <row r="600" spans="1:4">
      <c r="A600" s="57" t="s">
        <v>16520</v>
      </c>
      <c r="B600" s="57" t="s">
        <v>943</v>
      </c>
      <c r="C600" s="57" t="s">
        <v>77124</v>
      </c>
      <c r="D600" s="57" t="s">
        <v>77125</v>
      </c>
    </row>
    <row r="601" spans="1:4">
      <c r="A601" s="57" t="s">
        <v>16520</v>
      </c>
      <c r="B601" s="57" t="s">
        <v>943</v>
      </c>
      <c r="C601" s="57" t="s">
        <v>77126</v>
      </c>
      <c r="D601" s="57" t="s">
        <v>77127</v>
      </c>
    </row>
    <row r="602" spans="1:4">
      <c r="A602" s="57" t="s">
        <v>19028</v>
      </c>
      <c r="B602" s="57" t="s">
        <v>12940</v>
      </c>
      <c r="C602" s="57" t="s">
        <v>19029</v>
      </c>
      <c r="D602" s="57" t="s">
        <v>19030</v>
      </c>
    </row>
    <row r="603" spans="1:4">
      <c r="A603" s="57" t="s">
        <v>19028</v>
      </c>
      <c r="B603" s="57"/>
      <c r="C603" s="57" t="s">
        <v>19031</v>
      </c>
      <c r="D603" s="57" t="s">
        <v>19032</v>
      </c>
    </row>
    <row r="604" spans="1:4">
      <c r="A604" s="57" t="s">
        <v>19028</v>
      </c>
      <c r="B604" s="57"/>
      <c r="C604" s="57" t="s">
        <v>19033</v>
      </c>
      <c r="D604" s="57" t="s">
        <v>19034</v>
      </c>
    </row>
    <row r="605" spans="1:4">
      <c r="A605" s="57" t="s">
        <v>19028</v>
      </c>
      <c r="B605" s="57"/>
      <c r="C605" s="57" t="s">
        <v>19035</v>
      </c>
      <c r="D605" s="57" t="s">
        <v>19036</v>
      </c>
    </row>
    <row r="606" spans="1:4">
      <c r="A606" s="57" t="s">
        <v>19028</v>
      </c>
      <c r="B606" s="57"/>
      <c r="C606" s="57" t="s">
        <v>19037</v>
      </c>
      <c r="D606" s="57" t="s">
        <v>19038</v>
      </c>
    </row>
    <row r="607" spans="1:4">
      <c r="A607" s="57" t="s">
        <v>19028</v>
      </c>
      <c r="B607" s="57"/>
      <c r="C607" s="57" t="s">
        <v>19039</v>
      </c>
      <c r="D607" s="57" t="s">
        <v>19040</v>
      </c>
    </row>
    <row r="608" spans="1:4">
      <c r="A608" s="57" t="s">
        <v>19028</v>
      </c>
      <c r="B608" s="57"/>
      <c r="C608" s="57" t="s">
        <v>19041</v>
      </c>
      <c r="D608" s="57" t="s">
        <v>19042</v>
      </c>
    </row>
    <row r="609" spans="1:4">
      <c r="A609" s="57" t="s">
        <v>19028</v>
      </c>
      <c r="B609" s="57"/>
      <c r="C609" s="57" t="s">
        <v>19043</v>
      </c>
      <c r="D609" s="57" t="s">
        <v>19044</v>
      </c>
    </row>
    <row r="610" spans="1:4">
      <c r="A610" s="57" t="s">
        <v>19028</v>
      </c>
      <c r="B610" s="57"/>
      <c r="C610" s="57" t="s">
        <v>19045</v>
      </c>
      <c r="D610" s="57" t="s">
        <v>19046</v>
      </c>
    </row>
    <row r="611" spans="1:4">
      <c r="A611" s="57" t="s">
        <v>19028</v>
      </c>
      <c r="B611" s="57"/>
      <c r="C611" s="57" t="s">
        <v>19047</v>
      </c>
      <c r="D611" s="57" t="s">
        <v>19048</v>
      </c>
    </row>
    <row r="612" spans="1:4">
      <c r="A612" s="57" t="s">
        <v>19028</v>
      </c>
      <c r="B612" s="57"/>
      <c r="C612" s="57" t="s">
        <v>19049</v>
      </c>
      <c r="D612" s="57" t="s">
        <v>19050</v>
      </c>
    </row>
    <row r="613" spans="1:4">
      <c r="A613" s="57" t="s">
        <v>19028</v>
      </c>
      <c r="B613" s="57"/>
      <c r="C613" s="57" t="s">
        <v>19051</v>
      </c>
      <c r="D613" s="57" t="s">
        <v>19052</v>
      </c>
    </row>
    <row r="614" spans="1:4">
      <c r="A614" s="57" t="s">
        <v>19028</v>
      </c>
      <c r="B614" s="57"/>
      <c r="C614" s="57" t="s">
        <v>19053</v>
      </c>
      <c r="D614" s="57" t="s">
        <v>19054</v>
      </c>
    </row>
    <row r="615" spans="1:4">
      <c r="A615" s="57" t="s">
        <v>19028</v>
      </c>
      <c r="B615" s="57"/>
      <c r="C615" s="57" t="s">
        <v>19055</v>
      </c>
      <c r="D615" s="57" t="s">
        <v>19056</v>
      </c>
    </row>
    <row r="616" spans="1:4">
      <c r="A616" s="57" t="s">
        <v>19028</v>
      </c>
      <c r="B616" s="57"/>
      <c r="C616" s="57" t="s">
        <v>19057</v>
      </c>
      <c r="D616" s="57" t="s">
        <v>19058</v>
      </c>
    </row>
    <row r="617" spans="1:4">
      <c r="A617" s="57" t="s">
        <v>19028</v>
      </c>
      <c r="B617" s="57"/>
      <c r="C617" s="57" t="s">
        <v>19059</v>
      </c>
      <c r="D617" s="57" t="s">
        <v>19060</v>
      </c>
    </row>
    <row r="618" spans="1:4">
      <c r="A618" s="57" t="s">
        <v>19028</v>
      </c>
      <c r="B618" s="57"/>
      <c r="C618" s="57" t="s">
        <v>19061</v>
      </c>
      <c r="D618" s="57" t="s">
        <v>19062</v>
      </c>
    </row>
    <row r="619" spans="1:4">
      <c r="A619" s="57" t="s">
        <v>19028</v>
      </c>
      <c r="B619" s="57"/>
      <c r="C619" s="57" t="s">
        <v>19063</v>
      </c>
      <c r="D619" s="57" t="s">
        <v>19064</v>
      </c>
    </row>
    <row r="620" spans="1:4">
      <c r="A620" s="57" t="s">
        <v>19028</v>
      </c>
      <c r="B620" s="57"/>
      <c r="C620" s="57" t="s">
        <v>19065</v>
      </c>
      <c r="D620" s="57" t="s">
        <v>19066</v>
      </c>
    </row>
    <row r="621" spans="1:4">
      <c r="A621" s="57" t="s">
        <v>19028</v>
      </c>
      <c r="B621" s="57"/>
      <c r="C621" s="57" t="s">
        <v>19067</v>
      </c>
      <c r="D621" s="57" t="s">
        <v>19068</v>
      </c>
    </row>
    <row r="622" spans="1:4">
      <c r="A622" s="57" t="s">
        <v>19028</v>
      </c>
      <c r="B622" s="57"/>
      <c r="C622" s="57" t="s">
        <v>19069</v>
      </c>
      <c r="D622" s="57" t="s">
        <v>19070</v>
      </c>
    </row>
    <row r="623" spans="1:4">
      <c r="A623" s="57" t="s">
        <v>19028</v>
      </c>
      <c r="B623" s="57"/>
      <c r="C623" s="57" t="s">
        <v>19071</v>
      </c>
      <c r="D623" s="57" t="s">
        <v>19072</v>
      </c>
    </row>
    <row r="624" spans="1:4">
      <c r="A624" s="57" t="s">
        <v>19028</v>
      </c>
      <c r="B624" s="57"/>
      <c r="C624" s="57" t="s">
        <v>19073</v>
      </c>
      <c r="D624" s="57" t="s">
        <v>19074</v>
      </c>
    </row>
    <row r="625" spans="1:4">
      <c r="A625" s="57" t="s">
        <v>19028</v>
      </c>
      <c r="B625" s="57"/>
      <c r="C625" s="57" t="s">
        <v>19075</v>
      </c>
      <c r="D625" s="57" t="s">
        <v>19076</v>
      </c>
    </row>
    <row r="626" spans="1:4">
      <c r="A626" s="57" t="s">
        <v>19028</v>
      </c>
      <c r="B626" s="57"/>
      <c r="C626" s="57" t="s">
        <v>19077</v>
      </c>
      <c r="D626" s="57" t="s">
        <v>19078</v>
      </c>
    </row>
    <row r="627" spans="1:4">
      <c r="A627" s="57" t="s">
        <v>19028</v>
      </c>
      <c r="B627" s="57"/>
      <c r="C627" s="57" t="s">
        <v>19079</v>
      </c>
      <c r="D627" s="57" t="s">
        <v>19080</v>
      </c>
    </row>
    <row r="628" spans="1:4">
      <c r="A628" s="57" t="s">
        <v>19028</v>
      </c>
      <c r="B628" s="57"/>
      <c r="C628" s="57" t="s">
        <v>19081</v>
      </c>
      <c r="D628" s="57" t="s">
        <v>19082</v>
      </c>
    </row>
    <row r="629" spans="1:4">
      <c r="A629" s="57" t="s">
        <v>19028</v>
      </c>
      <c r="B629" s="57"/>
      <c r="C629" s="57" t="s">
        <v>74359</v>
      </c>
      <c r="D629" s="57" t="s">
        <v>74360</v>
      </c>
    </row>
    <row r="630" spans="1:4">
      <c r="A630" s="57" t="s">
        <v>19028</v>
      </c>
      <c r="B630" s="57"/>
      <c r="C630" s="57" t="s">
        <v>76570</v>
      </c>
      <c r="D630" s="57" t="s">
        <v>76571</v>
      </c>
    </row>
    <row r="631" spans="1:4">
      <c r="A631" s="57" t="s">
        <v>19083</v>
      </c>
      <c r="B631" s="57" t="s">
        <v>12940</v>
      </c>
      <c r="C631" s="57" t="s">
        <v>19084</v>
      </c>
      <c r="D631" s="57" t="s">
        <v>19085</v>
      </c>
    </row>
    <row r="632" spans="1:4">
      <c r="A632" s="57" t="s">
        <v>19083</v>
      </c>
      <c r="B632" s="57"/>
      <c r="C632" s="57" t="s">
        <v>19086</v>
      </c>
      <c r="D632" s="57" t="s">
        <v>19087</v>
      </c>
    </row>
    <row r="633" spans="1:4">
      <c r="A633" s="57" t="s">
        <v>19083</v>
      </c>
      <c r="B633" s="57"/>
      <c r="C633" s="57" t="s">
        <v>19088</v>
      </c>
      <c r="D633" s="57" t="s">
        <v>19089</v>
      </c>
    </row>
    <row r="634" spans="1:4">
      <c r="A634" s="57" t="s">
        <v>19083</v>
      </c>
      <c r="B634" s="57"/>
      <c r="C634" s="57" t="s">
        <v>19090</v>
      </c>
      <c r="D634" s="57" t="s">
        <v>19091</v>
      </c>
    </row>
    <row r="635" spans="1:4">
      <c r="A635" s="57" t="s">
        <v>19083</v>
      </c>
      <c r="B635" s="57"/>
      <c r="C635" s="57" t="s">
        <v>19092</v>
      </c>
      <c r="D635" s="57" t="s">
        <v>19093</v>
      </c>
    </row>
    <row r="636" spans="1:4">
      <c r="A636" s="57" t="s">
        <v>19094</v>
      </c>
      <c r="B636" s="57" t="s">
        <v>12940</v>
      </c>
      <c r="C636" s="57" t="s">
        <v>19095</v>
      </c>
      <c r="D636" s="57" t="s">
        <v>19096</v>
      </c>
    </row>
    <row r="637" spans="1:4">
      <c r="A637" s="57" t="s">
        <v>19094</v>
      </c>
      <c r="B637" s="57"/>
      <c r="C637" s="57" t="s">
        <v>19097</v>
      </c>
      <c r="D637" s="57" t="s">
        <v>19098</v>
      </c>
    </row>
    <row r="638" spans="1:4">
      <c r="A638" s="57" t="s">
        <v>19094</v>
      </c>
      <c r="B638" s="57"/>
      <c r="C638" s="57" t="s">
        <v>19099</v>
      </c>
      <c r="D638" s="57" t="s">
        <v>19096</v>
      </c>
    </row>
    <row r="639" spans="1:4">
      <c r="A639" s="57" t="s">
        <v>19094</v>
      </c>
      <c r="B639" s="57"/>
      <c r="C639" s="57" t="s">
        <v>19100</v>
      </c>
      <c r="D639" s="57" t="s">
        <v>19098</v>
      </c>
    </row>
    <row r="640" spans="1:4">
      <c r="A640" s="57" t="s">
        <v>19094</v>
      </c>
      <c r="B640" s="57"/>
      <c r="C640" s="57" t="s">
        <v>19101</v>
      </c>
      <c r="D640" s="57" t="s">
        <v>19102</v>
      </c>
    </row>
    <row r="641" spans="1:4">
      <c r="A641" s="57" t="s">
        <v>19094</v>
      </c>
      <c r="B641" s="57"/>
      <c r="C641" s="57" t="s">
        <v>19103</v>
      </c>
      <c r="D641" s="57" t="s">
        <v>19104</v>
      </c>
    </row>
    <row r="642" spans="1:4">
      <c r="A642" s="57" t="s">
        <v>19094</v>
      </c>
      <c r="B642" s="57"/>
      <c r="C642" s="57" t="s">
        <v>19105</v>
      </c>
      <c r="D642" s="57" t="s">
        <v>19106</v>
      </c>
    </row>
    <row r="643" spans="1:4">
      <c r="A643" s="57" t="s">
        <v>19094</v>
      </c>
      <c r="B643" s="57"/>
      <c r="C643" s="57" t="s">
        <v>19107</v>
      </c>
      <c r="D643" s="57" t="s">
        <v>19108</v>
      </c>
    </row>
    <row r="644" spans="1:4">
      <c r="A644" s="57" t="s">
        <v>19094</v>
      </c>
      <c r="B644" s="57"/>
      <c r="C644" s="57" t="s">
        <v>19109</v>
      </c>
      <c r="D644" s="57" t="s">
        <v>19110</v>
      </c>
    </row>
    <row r="645" spans="1:4">
      <c r="A645" s="57" t="s">
        <v>19094</v>
      </c>
      <c r="B645" s="57"/>
      <c r="C645" s="57" t="s">
        <v>19111</v>
      </c>
      <c r="D645" s="57" t="s">
        <v>19112</v>
      </c>
    </row>
    <row r="646" spans="1:4">
      <c r="A646" s="57" t="s">
        <v>19094</v>
      </c>
      <c r="B646" s="57"/>
      <c r="C646" s="57" t="s">
        <v>19113</v>
      </c>
      <c r="D646" s="57" t="s">
        <v>19114</v>
      </c>
    </row>
    <row r="647" spans="1:4">
      <c r="A647" s="57" t="s">
        <v>19094</v>
      </c>
      <c r="B647" s="57"/>
      <c r="C647" s="57" t="s">
        <v>19115</v>
      </c>
      <c r="D647" s="57" t="s">
        <v>19104</v>
      </c>
    </row>
    <row r="648" spans="1:4">
      <c r="A648" s="57" t="s">
        <v>19094</v>
      </c>
      <c r="B648" s="57"/>
      <c r="C648" s="57" t="s">
        <v>19116</v>
      </c>
      <c r="D648" s="57" t="s">
        <v>19117</v>
      </c>
    </row>
    <row r="649" spans="1:4">
      <c r="A649" s="57" t="s">
        <v>19094</v>
      </c>
      <c r="B649" s="57"/>
      <c r="C649" s="57" t="s">
        <v>19118</v>
      </c>
      <c r="D649" s="57" t="s">
        <v>19102</v>
      </c>
    </row>
    <row r="650" spans="1:4">
      <c r="A650" s="57" t="s">
        <v>19094</v>
      </c>
      <c r="B650" s="57"/>
      <c r="C650" s="57" t="s">
        <v>19119</v>
      </c>
      <c r="D650" s="57" t="s">
        <v>19117</v>
      </c>
    </row>
    <row r="651" spans="1:4">
      <c r="A651" s="57" t="s">
        <v>19094</v>
      </c>
      <c r="B651" s="57"/>
      <c r="C651" s="57" t="s">
        <v>19120</v>
      </c>
      <c r="D651" s="57" t="s">
        <v>19121</v>
      </c>
    </row>
    <row r="652" spans="1:4">
      <c r="A652" s="57" t="s">
        <v>19094</v>
      </c>
      <c r="B652" s="57"/>
      <c r="C652" s="57" t="s">
        <v>19122</v>
      </c>
      <c r="D652" s="57" t="s">
        <v>19123</v>
      </c>
    </row>
    <row r="653" spans="1:4">
      <c r="A653" s="57" t="s">
        <v>19094</v>
      </c>
      <c r="B653" s="57"/>
      <c r="C653" s="57" t="s">
        <v>19124</v>
      </c>
      <c r="D653" s="57" t="s">
        <v>19125</v>
      </c>
    </row>
    <row r="654" spans="1:4">
      <c r="A654" s="57" t="s">
        <v>19094</v>
      </c>
      <c r="B654" s="57"/>
      <c r="C654" s="57" t="s">
        <v>19126</v>
      </c>
      <c r="D654" s="57" t="s">
        <v>19127</v>
      </c>
    </row>
    <row r="655" spans="1:4">
      <c r="A655" s="57" t="s">
        <v>19094</v>
      </c>
      <c r="B655" s="57"/>
      <c r="C655" s="57" t="s">
        <v>19128</v>
      </c>
      <c r="D655" s="57" t="s">
        <v>19125</v>
      </c>
    </row>
    <row r="656" spans="1:4">
      <c r="A656" s="57" t="s">
        <v>19094</v>
      </c>
      <c r="B656" s="57"/>
      <c r="C656" s="57" t="s">
        <v>19129</v>
      </c>
      <c r="D656" s="57" t="s">
        <v>19127</v>
      </c>
    </row>
    <row r="657" spans="1:4">
      <c r="A657" s="57" t="s">
        <v>19094</v>
      </c>
      <c r="B657" s="57"/>
      <c r="C657" s="57" t="s">
        <v>19130</v>
      </c>
      <c r="D657" s="57" t="s">
        <v>19131</v>
      </c>
    </row>
    <row r="658" spans="1:4">
      <c r="A658" s="57" t="s">
        <v>19094</v>
      </c>
      <c r="B658" s="57"/>
      <c r="C658" s="57" t="s">
        <v>19132</v>
      </c>
      <c r="D658" s="57" t="s">
        <v>19133</v>
      </c>
    </row>
    <row r="659" spans="1:4">
      <c r="A659" s="57" t="s">
        <v>19094</v>
      </c>
      <c r="B659" s="57"/>
      <c r="C659" s="57" t="s">
        <v>19134</v>
      </c>
      <c r="D659" s="57" t="s">
        <v>19135</v>
      </c>
    </row>
    <row r="660" spans="1:4">
      <c r="A660" s="57" t="s">
        <v>19094</v>
      </c>
      <c r="B660" s="57"/>
      <c r="C660" s="57" t="s">
        <v>19136</v>
      </c>
      <c r="D660" s="57" t="s">
        <v>19108</v>
      </c>
    </row>
    <row r="661" spans="1:4">
      <c r="A661" s="57" t="s">
        <v>19094</v>
      </c>
      <c r="B661" s="57"/>
      <c r="C661" s="57" t="s">
        <v>19137</v>
      </c>
      <c r="D661" s="57" t="s">
        <v>19138</v>
      </c>
    </row>
    <row r="662" spans="1:4">
      <c r="A662" s="57" t="s">
        <v>19094</v>
      </c>
      <c r="B662" s="57"/>
      <c r="C662" s="57" t="s">
        <v>19139</v>
      </c>
      <c r="D662" s="57" t="s">
        <v>19140</v>
      </c>
    </row>
    <row r="663" spans="1:4">
      <c r="A663" s="57" t="s">
        <v>19094</v>
      </c>
      <c r="B663" s="57"/>
      <c r="C663" s="57" t="s">
        <v>19141</v>
      </c>
      <c r="D663" s="57" t="s">
        <v>19142</v>
      </c>
    </row>
    <row r="664" spans="1:4">
      <c r="A664" s="57" t="s">
        <v>19094</v>
      </c>
      <c r="B664" s="57"/>
      <c r="C664" s="57" t="s">
        <v>19143</v>
      </c>
      <c r="D664" s="57" t="s">
        <v>2836</v>
      </c>
    </row>
    <row r="665" spans="1:4">
      <c r="A665" s="57" t="s">
        <v>19094</v>
      </c>
      <c r="B665" s="57"/>
      <c r="C665" s="57" t="s">
        <v>19144</v>
      </c>
      <c r="D665" s="57" t="s">
        <v>19121</v>
      </c>
    </row>
    <row r="666" spans="1:4">
      <c r="A666" s="57" t="s">
        <v>19094</v>
      </c>
      <c r="B666" s="57"/>
      <c r="C666" s="57" t="s">
        <v>19145</v>
      </c>
      <c r="D666" s="57" t="s">
        <v>19146</v>
      </c>
    </row>
    <row r="667" spans="1:4">
      <c r="A667" s="57" t="s">
        <v>19094</v>
      </c>
      <c r="B667" s="57"/>
      <c r="C667" s="57" t="s">
        <v>19147</v>
      </c>
      <c r="D667" s="57" t="s">
        <v>19142</v>
      </c>
    </row>
    <row r="668" spans="1:4">
      <c r="A668" s="57" t="s">
        <v>19094</v>
      </c>
      <c r="B668" s="57"/>
      <c r="C668" s="57" t="s">
        <v>19148</v>
      </c>
      <c r="D668" s="57" t="s">
        <v>19146</v>
      </c>
    </row>
    <row r="669" spans="1:4">
      <c r="A669" s="57" t="s">
        <v>19094</v>
      </c>
      <c r="B669" s="57"/>
      <c r="C669" s="57" t="s">
        <v>19149</v>
      </c>
      <c r="D669" s="57" t="s">
        <v>19150</v>
      </c>
    </row>
    <row r="670" spans="1:4">
      <c r="A670" s="57" t="s">
        <v>19094</v>
      </c>
      <c r="B670" s="57"/>
      <c r="C670" s="57" t="s">
        <v>19151</v>
      </c>
      <c r="D670" s="57" t="s">
        <v>19152</v>
      </c>
    </row>
    <row r="671" spans="1:4">
      <c r="A671" s="57" t="s">
        <v>19094</v>
      </c>
      <c r="B671" s="57"/>
      <c r="C671" s="57" t="s">
        <v>19153</v>
      </c>
      <c r="D671" s="57" t="s">
        <v>19154</v>
      </c>
    </row>
    <row r="672" spans="1:4">
      <c r="A672" s="57" t="s">
        <v>19094</v>
      </c>
      <c r="B672" s="57"/>
      <c r="C672" s="57" t="s">
        <v>19155</v>
      </c>
      <c r="D672" s="57" t="s">
        <v>19156</v>
      </c>
    </row>
    <row r="673" spans="1:4">
      <c r="A673" s="57" t="s">
        <v>19094</v>
      </c>
      <c r="B673" s="57"/>
      <c r="C673" s="57" t="s">
        <v>19157</v>
      </c>
      <c r="D673" s="57" t="s">
        <v>19158</v>
      </c>
    </row>
    <row r="674" spans="1:4">
      <c r="A674" s="57" t="s">
        <v>19094</v>
      </c>
      <c r="B674" s="57"/>
      <c r="C674" s="57" t="s">
        <v>19159</v>
      </c>
      <c r="D674" s="57" t="s">
        <v>19160</v>
      </c>
    </row>
    <row r="675" spans="1:4">
      <c r="A675" s="57" t="s">
        <v>19094</v>
      </c>
      <c r="B675" s="57"/>
      <c r="C675" s="57" t="s">
        <v>19161</v>
      </c>
      <c r="D675" s="57" t="s">
        <v>19154</v>
      </c>
    </row>
    <row r="676" spans="1:4">
      <c r="A676" s="57" t="s">
        <v>19094</v>
      </c>
      <c r="B676" s="57"/>
      <c r="C676" s="57" t="s">
        <v>19162</v>
      </c>
      <c r="D676" s="57" t="s">
        <v>19158</v>
      </c>
    </row>
    <row r="677" spans="1:4">
      <c r="A677" s="57" t="s">
        <v>19094</v>
      </c>
      <c r="B677" s="57"/>
      <c r="C677" s="57" t="s">
        <v>19163</v>
      </c>
      <c r="D677" s="57" t="s">
        <v>19164</v>
      </c>
    </row>
    <row r="678" spans="1:4">
      <c r="A678" s="57" t="s">
        <v>19094</v>
      </c>
      <c r="B678" s="57"/>
      <c r="C678" s="57" t="s">
        <v>19165</v>
      </c>
      <c r="D678" s="57" t="s">
        <v>19164</v>
      </c>
    </row>
    <row r="679" spans="1:4">
      <c r="A679" s="57" t="s">
        <v>19094</v>
      </c>
      <c r="B679" s="57"/>
      <c r="C679" s="57" t="s">
        <v>19166</v>
      </c>
      <c r="D679" s="57" t="s">
        <v>19167</v>
      </c>
    </row>
    <row r="680" spans="1:4">
      <c r="A680" s="57" t="s">
        <v>19094</v>
      </c>
      <c r="B680" s="57"/>
      <c r="C680" s="57" t="s">
        <v>19168</v>
      </c>
      <c r="D680" s="57" t="s">
        <v>19169</v>
      </c>
    </row>
    <row r="681" spans="1:4">
      <c r="A681" s="57" t="s">
        <v>19094</v>
      </c>
      <c r="B681" s="57"/>
      <c r="C681" s="57" t="s">
        <v>19170</v>
      </c>
      <c r="D681" s="57" t="s">
        <v>19171</v>
      </c>
    </row>
    <row r="682" spans="1:4">
      <c r="A682" s="57" t="s">
        <v>19094</v>
      </c>
      <c r="B682" s="57"/>
      <c r="C682" s="57" t="s">
        <v>19172</v>
      </c>
      <c r="D682" s="57" t="s">
        <v>19173</v>
      </c>
    </row>
    <row r="683" spans="1:4">
      <c r="A683" s="57" t="s">
        <v>19094</v>
      </c>
      <c r="B683" s="57"/>
      <c r="C683" s="57" t="s">
        <v>19174</v>
      </c>
      <c r="D683" s="57" t="s">
        <v>19175</v>
      </c>
    </row>
    <row r="684" spans="1:4">
      <c r="A684" s="57" t="s">
        <v>19094</v>
      </c>
      <c r="B684" s="57"/>
      <c r="C684" s="57" t="s">
        <v>19176</v>
      </c>
      <c r="D684" s="57" t="s">
        <v>19160</v>
      </c>
    </row>
    <row r="685" spans="1:4">
      <c r="A685" s="57" t="s">
        <v>19094</v>
      </c>
      <c r="B685" s="57"/>
      <c r="C685" s="57" t="s">
        <v>19177</v>
      </c>
      <c r="D685" s="57" t="s">
        <v>19178</v>
      </c>
    </row>
    <row r="686" spans="1:4">
      <c r="A686" s="57" t="s">
        <v>19094</v>
      </c>
      <c r="B686" s="57"/>
      <c r="C686" s="57" t="s">
        <v>19179</v>
      </c>
      <c r="D686" s="57" t="s">
        <v>19180</v>
      </c>
    </row>
    <row r="687" spans="1:4">
      <c r="A687" s="57" t="s">
        <v>19094</v>
      </c>
      <c r="B687" s="57"/>
      <c r="C687" s="57" t="s">
        <v>19181</v>
      </c>
      <c r="D687" s="57" t="s">
        <v>19182</v>
      </c>
    </row>
    <row r="688" spans="1:4">
      <c r="A688" s="57" t="s">
        <v>19094</v>
      </c>
      <c r="B688" s="57"/>
      <c r="C688" s="57" t="s">
        <v>19183</v>
      </c>
      <c r="D688" s="57" t="s">
        <v>19184</v>
      </c>
    </row>
    <row r="689" spans="1:4">
      <c r="A689" s="57" t="s">
        <v>19094</v>
      </c>
      <c r="B689" s="57"/>
      <c r="C689" s="57" t="s">
        <v>19185</v>
      </c>
      <c r="D689" s="57" t="s">
        <v>19186</v>
      </c>
    </row>
    <row r="690" spans="1:4">
      <c r="A690" s="57" t="s">
        <v>19094</v>
      </c>
      <c r="B690" s="57"/>
      <c r="C690" s="57" t="s">
        <v>19187</v>
      </c>
      <c r="D690" s="57" t="s">
        <v>19175</v>
      </c>
    </row>
    <row r="691" spans="1:4">
      <c r="A691" s="57" t="s">
        <v>19094</v>
      </c>
      <c r="B691" s="57"/>
      <c r="C691" s="57" t="s">
        <v>19188</v>
      </c>
      <c r="D691" s="57" t="s">
        <v>19189</v>
      </c>
    </row>
    <row r="692" spans="1:4">
      <c r="A692" s="57" t="s">
        <v>19094</v>
      </c>
      <c r="B692" s="57"/>
      <c r="C692" s="57" t="s">
        <v>19190</v>
      </c>
      <c r="D692" s="57" t="s">
        <v>19191</v>
      </c>
    </row>
    <row r="693" spans="1:4">
      <c r="A693" s="57" t="s">
        <v>19094</v>
      </c>
      <c r="B693" s="57"/>
      <c r="C693" s="57" t="s">
        <v>19192</v>
      </c>
      <c r="D693" s="57" t="s">
        <v>19193</v>
      </c>
    </row>
    <row r="694" spans="1:4">
      <c r="A694" s="57" t="s">
        <v>19094</v>
      </c>
      <c r="B694" s="57"/>
      <c r="C694" s="57" t="s">
        <v>19194</v>
      </c>
      <c r="D694" s="57" t="s">
        <v>19195</v>
      </c>
    </row>
    <row r="695" spans="1:4">
      <c r="A695" s="57" t="s">
        <v>19094</v>
      </c>
      <c r="B695" s="57"/>
      <c r="C695" s="57" t="s">
        <v>19196</v>
      </c>
      <c r="D695" s="57" t="s">
        <v>19197</v>
      </c>
    </row>
    <row r="696" spans="1:4">
      <c r="A696" s="57" t="s">
        <v>19094</v>
      </c>
      <c r="B696" s="57"/>
      <c r="C696" s="57" t="s">
        <v>19198</v>
      </c>
      <c r="D696" s="57" t="s">
        <v>19199</v>
      </c>
    </row>
    <row r="697" spans="1:4">
      <c r="A697" s="57" t="s">
        <v>19094</v>
      </c>
      <c r="B697" s="57"/>
      <c r="C697" s="57" t="s">
        <v>19200</v>
      </c>
      <c r="D697" s="57" t="s">
        <v>19191</v>
      </c>
    </row>
    <row r="698" spans="1:4">
      <c r="A698" s="57" t="s">
        <v>19094</v>
      </c>
      <c r="B698" s="57"/>
      <c r="C698" s="57" t="s">
        <v>19201</v>
      </c>
      <c r="D698" s="57" t="s">
        <v>19202</v>
      </c>
    </row>
    <row r="699" spans="1:4">
      <c r="A699" s="57" t="s">
        <v>19094</v>
      </c>
      <c r="B699" s="57"/>
      <c r="C699" s="57" t="s">
        <v>19203</v>
      </c>
      <c r="D699" s="57" t="s">
        <v>19204</v>
      </c>
    </row>
    <row r="700" spans="1:4">
      <c r="A700" s="57" t="s">
        <v>19094</v>
      </c>
      <c r="B700" s="57"/>
      <c r="C700" s="57" t="s">
        <v>19205</v>
      </c>
      <c r="D700" s="57" t="s">
        <v>19206</v>
      </c>
    </row>
    <row r="701" spans="1:4">
      <c r="A701" s="57" t="s">
        <v>19094</v>
      </c>
      <c r="B701" s="57"/>
      <c r="C701" s="57" t="s">
        <v>19207</v>
      </c>
      <c r="D701" s="57" t="s">
        <v>19208</v>
      </c>
    </row>
    <row r="702" spans="1:4">
      <c r="A702" s="57" t="s">
        <v>19094</v>
      </c>
      <c r="B702" s="57"/>
      <c r="C702" s="57" t="s">
        <v>19209</v>
      </c>
      <c r="D702" s="57" t="s">
        <v>19210</v>
      </c>
    </row>
    <row r="703" spans="1:4">
      <c r="A703" s="57" t="s">
        <v>19094</v>
      </c>
      <c r="B703" s="57"/>
      <c r="C703" s="57" t="s">
        <v>19211</v>
      </c>
      <c r="D703" s="57" t="s">
        <v>19212</v>
      </c>
    </row>
    <row r="704" spans="1:4">
      <c r="A704" s="57" t="s">
        <v>19094</v>
      </c>
      <c r="B704" s="57"/>
      <c r="C704" s="57" t="s">
        <v>19213</v>
      </c>
      <c r="D704" s="57" t="s">
        <v>19214</v>
      </c>
    </row>
    <row r="705" spans="1:4">
      <c r="A705" s="57" t="s">
        <v>19094</v>
      </c>
      <c r="B705" s="57"/>
      <c r="C705" s="57" t="s">
        <v>19215</v>
      </c>
      <c r="D705" s="57" t="s">
        <v>19212</v>
      </c>
    </row>
    <row r="706" spans="1:4">
      <c r="A706" s="57" t="s">
        <v>19094</v>
      </c>
      <c r="B706" s="57"/>
      <c r="C706" s="57" t="s">
        <v>19216</v>
      </c>
      <c r="D706" s="57" t="s">
        <v>19217</v>
      </c>
    </row>
    <row r="707" spans="1:4">
      <c r="A707" s="57" t="s">
        <v>19094</v>
      </c>
      <c r="B707" s="57"/>
      <c r="C707" s="57" t="s">
        <v>19218</v>
      </c>
      <c r="D707" s="57" t="s">
        <v>19206</v>
      </c>
    </row>
    <row r="708" spans="1:4">
      <c r="A708" s="57" t="s">
        <v>19094</v>
      </c>
      <c r="B708" s="57"/>
      <c r="C708" s="57" t="s">
        <v>19219</v>
      </c>
      <c r="D708" s="57" t="s">
        <v>19220</v>
      </c>
    </row>
    <row r="709" spans="1:4">
      <c r="A709" s="57" t="s">
        <v>19094</v>
      </c>
      <c r="B709" s="57"/>
      <c r="C709" s="57" t="s">
        <v>19221</v>
      </c>
      <c r="D709" s="57" t="s">
        <v>19222</v>
      </c>
    </row>
    <row r="710" spans="1:4">
      <c r="A710" s="57" t="s">
        <v>19094</v>
      </c>
      <c r="B710" s="57"/>
      <c r="C710" s="57" t="s">
        <v>19223</v>
      </c>
      <c r="D710" s="57" t="s">
        <v>19220</v>
      </c>
    </row>
    <row r="711" spans="1:4">
      <c r="A711" s="57" t="s">
        <v>19094</v>
      </c>
      <c r="B711" s="57"/>
      <c r="C711" s="57" t="s">
        <v>19224</v>
      </c>
      <c r="D711" s="57" t="s">
        <v>19220</v>
      </c>
    </row>
    <row r="712" spans="1:4">
      <c r="A712" s="57" t="s">
        <v>19094</v>
      </c>
      <c r="B712" s="57"/>
      <c r="C712" s="57" t="s">
        <v>19225</v>
      </c>
      <c r="D712" s="57" t="s">
        <v>19226</v>
      </c>
    </row>
    <row r="713" spans="1:4">
      <c r="A713" s="57" t="s">
        <v>19094</v>
      </c>
      <c r="B713" s="57"/>
      <c r="C713" s="57" t="s">
        <v>19227</v>
      </c>
      <c r="D713" s="57" t="s">
        <v>19228</v>
      </c>
    </row>
    <row r="714" spans="1:4">
      <c r="A714" s="57" t="s">
        <v>19094</v>
      </c>
      <c r="B714" s="57"/>
      <c r="C714" s="57" t="s">
        <v>19229</v>
      </c>
      <c r="D714" s="57" t="s">
        <v>19230</v>
      </c>
    </row>
    <row r="715" spans="1:4">
      <c r="A715" s="57" t="s">
        <v>19094</v>
      </c>
      <c r="B715" s="57"/>
      <c r="C715" s="57" t="s">
        <v>19231</v>
      </c>
      <c r="D715" s="57" t="s">
        <v>19232</v>
      </c>
    </row>
    <row r="716" spans="1:4">
      <c r="A716" s="57" t="s">
        <v>19094</v>
      </c>
      <c r="B716" s="57"/>
      <c r="C716" s="57" t="s">
        <v>19233</v>
      </c>
      <c r="D716" s="57" t="s">
        <v>19234</v>
      </c>
    </row>
    <row r="717" spans="1:4">
      <c r="A717" s="57" t="s">
        <v>19094</v>
      </c>
      <c r="B717" s="57"/>
      <c r="C717" s="57" t="s">
        <v>19235</v>
      </c>
      <c r="D717" s="57" t="s">
        <v>19236</v>
      </c>
    </row>
    <row r="718" spans="1:4">
      <c r="A718" s="57" t="s">
        <v>19094</v>
      </c>
      <c r="B718" s="57"/>
      <c r="C718" s="57" t="s">
        <v>19237</v>
      </c>
      <c r="D718" s="57" t="s">
        <v>19222</v>
      </c>
    </row>
    <row r="719" spans="1:4">
      <c r="A719" s="57" t="s">
        <v>19094</v>
      </c>
      <c r="B719" s="57"/>
      <c r="C719" s="57" t="s">
        <v>19238</v>
      </c>
      <c r="D719" s="57" t="s">
        <v>19234</v>
      </c>
    </row>
    <row r="720" spans="1:4">
      <c r="A720" s="57" t="s">
        <v>19094</v>
      </c>
      <c r="B720" s="57"/>
      <c r="C720" s="57" t="s">
        <v>19239</v>
      </c>
      <c r="D720" s="57" t="s">
        <v>19222</v>
      </c>
    </row>
    <row r="721" spans="1:4">
      <c r="A721" s="57" t="s">
        <v>19094</v>
      </c>
      <c r="B721" s="57"/>
      <c r="C721" s="57" t="s">
        <v>19240</v>
      </c>
      <c r="D721" s="57" t="s">
        <v>19222</v>
      </c>
    </row>
    <row r="722" spans="1:4">
      <c r="A722" s="57" t="s">
        <v>19094</v>
      </c>
      <c r="B722" s="57"/>
      <c r="C722" s="57" t="s">
        <v>19241</v>
      </c>
      <c r="D722" s="57" t="s">
        <v>19242</v>
      </c>
    </row>
    <row r="723" spans="1:4">
      <c r="A723" s="57" t="s">
        <v>19094</v>
      </c>
      <c r="B723" s="57"/>
      <c r="C723" s="57" t="s">
        <v>19243</v>
      </c>
      <c r="D723" s="57" t="s">
        <v>19244</v>
      </c>
    </row>
    <row r="724" spans="1:4">
      <c r="A724" s="57" t="s">
        <v>19094</v>
      </c>
      <c r="B724" s="57"/>
      <c r="C724" s="57" t="s">
        <v>19245</v>
      </c>
      <c r="D724" s="57" t="s">
        <v>19246</v>
      </c>
    </row>
    <row r="725" spans="1:4">
      <c r="A725" s="57" t="s">
        <v>19094</v>
      </c>
      <c r="B725" s="57"/>
      <c r="C725" s="57" t="s">
        <v>19247</v>
      </c>
      <c r="D725" s="57" t="s">
        <v>19248</v>
      </c>
    </row>
    <row r="726" spans="1:4">
      <c r="A726" s="57" t="s">
        <v>19094</v>
      </c>
      <c r="B726" s="57"/>
      <c r="C726" s="57" t="s">
        <v>19249</v>
      </c>
      <c r="D726" s="57" t="s">
        <v>19246</v>
      </c>
    </row>
    <row r="727" spans="1:4">
      <c r="A727" s="57" t="s">
        <v>19094</v>
      </c>
      <c r="B727" s="57"/>
      <c r="C727" s="57" t="s">
        <v>19250</v>
      </c>
      <c r="D727" s="57" t="s">
        <v>19246</v>
      </c>
    </row>
    <row r="728" spans="1:4">
      <c r="A728" s="57" t="s">
        <v>19094</v>
      </c>
      <c r="B728" s="57"/>
      <c r="C728" s="57" t="s">
        <v>19251</v>
      </c>
      <c r="D728" s="57" t="s">
        <v>19246</v>
      </c>
    </row>
    <row r="729" spans="1:4">
      <c r="A729" s="57" t="s">
        <v>19094</v>
      </c>
      <c r="B729" s="57"/>
      <c r="C729" s="57" t="s">
        <v>19252</v>
      </c>
      <c r="D729" s="57" t="s">
        <v>19253</v>
      </c>
    </row>
    <row r="730" spans="1:4">
      <c r="A730" s="57" t="s">
        <v>19094</v>
      </c>
      <c r="B730" s="57"/>
      <c r="C730" s="57" t="s">
        <v>19254</v>
      </c>
      <c r="D730" s="57" t="s">
        <v>19244</v>
      </c>
    </row>
    <row r="731" spans="1:4">
      <c r="A731" s="57" t="s">
        <v>19094</v>
      </c>
      <c r="B731" s="57"/>
      <c r="C731" s="57" t="s">
        <v>19255</v>
      </c>
      <c r="D731" s="57" t="s">
        <v>19256</v>
      </c>
    </row>
    <row r="732" spans="1:4">
      <c r="A732" s="57" t="s">
        <v>19094</v>
      </c>
      <c r="B732" s="57"/>
      <c r="C732" s="57" t="s">
        <v>19257</v>
      </c>
      <c r="D732" s="57" t="s">
        <v>19258</v>
      </c>
    </row>
    <row r="733" spans="1:4">
      <c r="A733" s="57" t="s">
        <v>19094</v>
      </c>
      <c r="B733" s="57"/>
      <c r="C733" s="57" t="s">
        <v>19259</v>
      </c>
      <c r="D733" s="57" t="s">
        <v>19260</v>
      </c>
    </row>
    <row r="734" spans="1:4">
      <c r="A734" s="57" t="s">
        <v>19094</v>
      </c>
      <c r="B734" s="57"/>
      <c r="C734" s="57" t="s">
        <v>19261</v>
      </c>
      <c r="D734" s="57" t="s">
        <v>19262</v>
      </c>
    </row>
    <row r="735" spans="1:4">
      <c r="A735" s="57" t="s">
        <v>19094</v>
      </c>
      <c r="B735" s="57"/>
      <c r="C735" s="57" t="s">
        <v>19263</v>
      </c>
      <c r="D735" s="57" t="s">
        <v>19264</v>
      </c>
    </row>
    <row r="736" spans="1:4">
      <c r="A736" s="57" t="s">
        <v>19094</v>
      </c>
      <c r="B736" s="57"/>
      <c r="C736" s="57" t="s">
        <v>19265</v>
      </c>
      <c r="D736" s="57" t="s">
        <v>19256</v>
      </c>
    </row>
    <row r="737" spans="1:4">
      <c r="A737" s="57" t="s">
        <v>19094</v>
      </c>
      <c r="B737" s="57"/>
      <c r="C737" s="57" t="s">
        <v>19266</v>
      </c>
      <c r="D737" s="57" t="s">
        <v>19260</v>
      </c>
    </row>
    <row r="738" spans="1:4">
      <c r="A738" s="57" t="s">
        <v>19094</v>
      </c>
      <c r="B738" s="57"/>
      <c r="C738" s="57" t="s">
        <v>19267</v>
      </c>
      <c r="D738" s="57" t="s">
        <v>19260</v>
      </c>
    </row>
    <row r="739" spans="1:4">
      <c r="A739" s="57" t="s">
        <v>19094</v>
      </c>
      <c r="B739" s="57"/>
      <c r="C739" s="57" t="s">
        <v>19268</v>
      </c>
      <c r="D739" s="57" t="s">
        <v>19260</v>
      </c>
    </row>
    <row r="740" spans="1:4">
      <c r="A740" s="57" t="s">
        <v>19094</v>
      </c>
      <c r="B740" s="57"/>
      <c r="C740" s="57" t="s">
        <v>19269</v>
      </c>
      <c r="D740" s="57" t="s">
        <v>19270</v>
      </c>
    </row>
    <row r="741" spans="1:4">
      <c r="A741" s="57" t="s">
        <v>19094</v>
      </c>
      <c r="B741" s="57"/>
      <c r="C741" s="57" t="s">
        <v>19271</v>
      </c>
      <c r="D741" s="57" t="s">
        <v>19272</v>
      </c>
    </row>
    <row r="742" spans="1:4">
      <c r="A742" s="57" t="s">
        <v>19094</v>
      </c>
      <c r="B742" s="57"/>
      <c r="C742" s="57" t="s">
        <v>19273</v>
      </c>
      <c r="D742" s="57" t="s">
        <v>19274</v>
      </c>
    </row>
    <row r="743" spans="1:4">
      <c r="A743" s="57" t="s">
        <v>19094</v>
      </c>
      <c r="B743" s="57"/>
      <c r="C743" s="57" t="s">
        <v>19275</v>
      </c>
      <c r="D743" s="57" t="s">
        <v>19276</v>
      </c>
    </row>
    <row r="744" spans="1:4">
      <c r="A744" s="57" t="s">
        <v>19094</v>
      </c>
      <c r="B744" s="57"/>
      <c r="C744" s="57" t="s">
        <v>19277</v>
      </c>
      <c r="D744" s="57" t="s">
        <v>19270</v>
      </c>
    </row>
    <row r="745" spans="1:4">
      <c r="A745" s="57" t="s">
        <v>19094</v>
      </c>
      <c r="B745" s="57"/>
      <c r="C745" s="57" t="s">
        <v>19278</v>
      </c>
      <c r="D745" s="57" t="s">
        <v>19279</v>
      </c>
    </row>
    <row r="746" spans="1:4">
      <c r="A746" s="57" t="s">
        <v>19094</v>
      </c>
      <c r="B746" s="57"/>
      <c r="C746" s="57" t="s">
        <v>19280</v>
      </c>
      <c r="D746" s="57" t="s">
        <v>19270</v>
      </c>
    </row>
    <row r="747" spans="1:4">
      <c r="A747" s="57" t="s">
        <v>19094</v>
      </c>
      <c r="B747" s="57"/>
      <c r="C747" s="57" t="s">
        <v>19281</v>
      </c>
      <c r="D747" s="57" t="s">
        <v>19270</v>
      </c>
    </row>
    <row r="748" spans="1:4">
      <c r="A748" s="57" t="s">
        <v>19094</v>
      </c>
      <c r="B748" s="57"/>
      <c r="C748" s="57" t="s">
        <v>19282</v>
      </c>
      <c r="D748" s="57" t="s">
        <v>19283</v>
      </c>
    </row>
    <row r="749" spans="1:4">
      <c r="A749" s="57" t="s">
        <v>19094</v>
      </c>
      <c r="B749" s="57"/>
      <c r="C749" s="57" t="s">
        <v>19284</v>
      </c>
      <c r="D749" s="57" t="s">
        <v>19274</v>
      </c>
    </row>
    <row r="750" spans="1:4">
      <c r="A750" s="57" t="s">
        <v>19094</v>
      </c>
      <c r="B750" s="57"/>
      <c r="C750" s="57" t="s">
        <v>19285</v>
      </c>
      <c r="D750" s="57" t="s">
        <v>19286</v>
      </c>
    </row>
    <row r="751" spans="1:4">
      <c r="A751" s="57" t="s">
        <v>19094</v>
      </c>
      <c r="B751" s="57"/>
      <c r="C751" s="57" t="s">
        <v>19287</v>
      </c>
      <c r="D751" s="57" t="s">
        <v>19288</v>
      </c>
    </row>
    <row r="752" spans="1:4">
      <c r="A752" s="57" t="s">
        <v>19094</v>
      </c>
      <c r="B752" s="57"/>
      <c r="C752" s="57" t="s">
        <v>19289</v>
      </c>
      <c r="D752" s="57" t="s">
        <v>19290</v>
      </c>
    </row>
    <row r="753" spans="1:4">
      <c r="A753" s="57" t="s">
        <v>19094</v>
      </c>
      <c r="B753" s="57"/>
      <c r="C753" s="57" t="s">
        <v>19291</v>
      </c>
      <c r="D753" s="57" t="s">
        <v>19290</v>
      </c>
    </row>
    <row r="754" spans="1:4">
      <c r="A754" s="57" t="s">
        <v>19094</v>
      </c>
      <c r="B754" s="57"/>
      <c r="C754" s="57" t="s">
        <v>19292</v>
      </c>
      <c r="D754" s="57" t="s">
        <v>19290</v>
      </c>
    </row>
    <row r="755" spans="1:4">
      <c r="A755" s="57" t="s">
        <v>19094</v>
      </c>
      <c r="B755" s="57"/>
      <c r="C755" s="57" t="s">
        <v>19293</v>
      </c>
      <c r="D755" s="57" t="s">
        <v>19290</v>
      </c>
    </row>
    <row r="756" spans="1:4">
      <c r="A756" s="57" t="s">
        <v>19094</v>
      </c>
      <c r="B756" s="57"/>
      <c r="C756" s="57" t="s">
        <v>19294</v>
      </c>
      <c r="D756" s="57" t="s">
        <v>19295</v>
      </c>
    </row>
    <row r="757" spans="1:4">
      <c r="A757" s="57" t="s">
        <v>19094</v>
      </c>
      <c r="B757" s="57"/>
      <c r="C757" s="57" t="s">
        <v>19296</v>
      </c>
      <c r="D757" s="57" t="s">
        <v>19283</v>
      </c>
    </row>
    <row r="758" spans="1:4">
      <c r="A758" s="57" t="s">
        <v>19094</v>
      </c>
      <c r="B758" s="57"/>
      <c r="C758" s="57" t="s">
        <v>19297</v>
      </c>
      <c r="D758" s="57" t="s">
        <v>19298</v>
      </c>
    </row>
    <row r="759" spans="1:4">
      <c r="A759" s="57" t="s">
        <v>19094</v>
      </c>
      <c r="B759" s="57"/>
      <c r="C759" s="57" t="s">
        <v>19299</v>
      </c>
      <c r="D759" s="57" t="s">
        <v>19300</v>
      </c>
    </row>
    <row r="760" spans="1:4">
      <c r="A760" s="57" t="s">
        <v>19094</v>
      </c>
      <c r="B760" s="57"/>
      <c r="C760" s="57" t="s">
        <v>19301</v>
      </c>
      <c r="D760" s="57" t="s">
        <v>19300</v>
      </c>
    </row>
    <row r="761" spans="1:4">
      <c r="A761" s="57" t="s">
        <v>19094</v>
      </c>
      <c r="B761" s="57"/>
      <c r="C761" s="57" t="s">
        <v>19302</v>
      </c>
      <c r="D761" s="57" t="s">
        <v>19300</v>
      </c>
    </row>
    <row r="762" spans="1:4">
      <c r="A762" s="57" t="s">
        <v>19094</v>
      </c>
      <c r="B762" s="57"/>
      <c r="C762" s="57" t="s">
        <v>19303</v>
      </c>
      <c r="D762" s="57" t="s">
        <v>19300</v>
      </c>
    </row>
    <row r="763" spans="1:4">
      <c r="A763" s="57" t="s">
        <v>19094</v>
      </c>
      <c r="B763" s="57"/>
      <c r="C763" s="57" t="s">
        <v>19304</v>
      </c>
      <c r="D763" s="57" t="s">
        <v>19305</v>
      </c>
    </row>
    <row r="764" spans="1:4">
      <c r="A764" s="57" t="s">
        <v>19094</v>
      </c>
      <c r="B764" s="57"/>
      <c r="C764" s="57" t="s">
        <v>19306</v>
      </c>
      <c r="D764" s="57" t="s">
        <v>19298</v>
      </c>
    </row>
    <row r="765" spans="1:4">
      <c r="A765" s="57" t="s">
        <v>19094</v>
      </c>
      <c r="B765" s="57"/>
      <c r="C765" s="57" t="s">
        <v>19307</v>
      </c>
      <c r="D765" s="57" t="s">
        <v>19308</v>
      </c>
    </row>
    <row r="766" spans="1:4">
      <c r="A766" s="57" t="s">
        <v>19094</v>
      </c>
      <c r="B766" s="57"/>
      <c r="C766" s="57" t="s">
        <v>19309</v>
      </c>
      <c r="D766" s="57" t="s">
        <v>19310</v>
      </c>
    </row>
    <row r="767" spans="1:4">
      <c r="A767" s="57" t="s">
        <v>19094</v>
      </c>
      <c r="B767" s="57"/>
      <c r="C767" s="57" t="s">
        <v>19311</v>
      </c>
      <c r="D767" s="57" t="s">
        <v>19312</v>
      </c>
    </row>
    <row r="768" spans="1:4">
      <c r="A768" s="57" t="s">
        <v>19094</v>
      </c>
      <c r="B768" s="57"/>
      <c r="C768" s="57" t="s">
        <v>19313</v>
      </c>
      <c r="D768" s="57" t="s">
        <v>19314</v>
      </c>
    </row>
    <row r="769" spans="1:4">
      <c r="A769" s="57" t="s">
        <v>19094</v>
      </c>
      <c r="B769" s="57"/>
      <c r="C769" s="57" t="s">
        <v>19315</v>
      </c>
      <c r="D769" s="57" t="s">
        <v>19305</v>
      </c>
    </row>
    <row r="770" spans="1:4">
      <c r="A770" s="57" t="s">
        <v>19094</v>
      </c>
      <c r="B770" s="57"/>
      <c r="C770" s="57" t="s">
        <v>19316</v>
      </c>
      <c r="D770" s="57" t="s">
        <v>19317</v>
      </c>
    </row>
    <row r="771" spans="1:4">
      <c r="A771" s="57" t="s">
        <v>19094</v>
      </c>
      <c r="B771" s="57"/>
      <c r="C771" s="57" t="s">
        <v>19318</v>
      </c>
      <c r="D771" s="57" t="s">
        <v>19319</v>
      </c>
    </row>
    <row r="772" spans="1:4">
      <c r="A772" s="57" t="s">
        <v>19094</v>
      </c>
      <c r="B772" s="57"/>
      <c r="C772" s="57" t="s">
        <v>19320</v>
      </c>
      <c r="D772" s="57" t="s">
        <v>19308</v>
      </c>
    </row>
    <row r="773" spans="1:4">
      <c r="A773" s="57" t="s">
        <v>19094</v>
      </c>
      <c r="B773" s="57"/>
      <c r="C773" s="57" t="s">
        <v>19321</v>
      </c>
      <c r="D773" s="57" t="s">
        <v>19322</v>
      </c>
    </row>
    <row r="774" spans="1:4">
      <c r="A774" s="57" t="s">
        <v>19094</v>
      </c>
      <c r="B774" s="57"/>
      <c r="C774" s="57" t="s">
        <v>19323</v>
      </c>
      <c r="D774" s="57" t="s">
        <v>19324</v>
      </c>
    </row>
    <row r="775" spans="1:4">
      <c r="A775" s="57" t="s">
        <v>19094</v>
      </c>
      <c r="B775" s="57"/>
      <c r="C775" s="57" t="s">
        <v>19325</v>
      </c>
      <c r="D775" s="57" t="s">
        <v>19326</v>
      </c>
    </row>
    <row r="776" spans="1:4">
      <c r="A776" s="57" t="s">
        <v>19094</v>
      </c>
      <c r="B776" s="57"/>
      <c r="C776" s="57" t="s">
        <v>19327</v>
      </c>
      <c r="D776" s="57" t="s">
        <v>19328</v>
      </c>
    </row>
    <row r="777" spans="1:4">
      <c r="A777" s="57" t="s">
        <v>19094</v>
      </c>
      <c r="B777" s="57"/>
      <c r="C777" s="57" t="s">
        <v>19329</v>
      </c>
      <c r="D777" s="57" t="s">
        <v>19330</v>
      </c>
    </row>
    <row r="778" spans="1:4">
      <c r="A778" s="57" t="s">
        <v>19094</v>
      </c>
      <c r="B778" s="57"/>
      <c r="C778" s="57" t="s">
        <v>19331</v>
      </c>
      <c r="D778" s="57" t="s">
        <v>19332</v>
      </c>
    </row>
    <row r="779" spans="1:4">
      <c r="A779" s="57" t="s">
        <v>19094</v>
      </c>
      <c r="B779" s="57"/>
      <c r="C779" s="57" t="s">
        <v>19333</v>
      </c>
      <c r="D779" s="57" t="s">
        <v>19334</v>
      </c>
    </row>
    <row r="780" spans="1:4">
      <c r="A780" s="57" t="s">
        <v>19094</v>
      </c>
      <c r="B780" s="57"/>
      <c r="C780" s="57" t="s">
        <v>19335</v>
      </c>
      <c r="D780" s="57" t="s">
        <v>19312</v>
      </c>
    </row>
    <row r="781" spans="1:4">
      <c r="A781" s="57" t="s">
        <v>19094</v>
      </c>
      <c r="B781" s="57"/>
      <c r="C781" s="57" t="s">
        <v>19336</v>
      </c>
      <c r="D781" s="57" t="s">
        <v>19337</v>
      </c>
    </row>
    <row r="782" spans="1:4">
      <c r="A782" s="57" t="s">
        <v>19094</v>
      </c>
      <c r="B782" s="57"/>
      <c r="C782" s="57" t="s">
        <v>19338</v>
      </c>
      <c r="D782" s="57" t="s">
        <v>19339</v>
      </c>
    </row>
    <row r="783" spans="1:4">
      <c r="A783" s="57" t="s">
        <v>19094</v>
      </c>
      <c r="B783" s="57"/>
      <c r="C783" s="57" t="s">
        <v>19340</v>
      </c>
      <c r="D783" s="57" t="s">
        <v>19337</v>
      </c>
    </row>
    <row r="784" spans="1:4">
      <c r="A784" s="57" t="s">
        <v>19094</v>
      </c>
      <c r="B784" s="57"/>
      <c r="C784" s="57" t="s">
        <v>19341</v>
      </c>
      <c r="D784" s="57" t="s">
        <v>19339</v>
      </c>
    </row>
    <row r="785" spans="1:4">
      <c r="A785" s="57" t="s">
        <v>19094</v>
      </c>
      <c r="B785" s="57"/>
      <c r="C785" s="57" t="s">
        <v>19342</v>
      </c>
      <c r="D785" s="57" t="s">
        <v>19343</v>
      </c>
    </row>
    <row r="786" spans="1:4">
      <c r="A786" s="57" t="s">
        <v>19094</v>
      </c>
      <c r="B786" s="57"/>
      <c r="C786" s="57" t="s">
        <v>19344</v>
      </c>
      <c r="D786" s="57" t="s">
        <v>19328</v>
      </c>
    </row>
    <row r="787" spans="1:4">
      <c r="A787" s="57" t="s">
        <v>19094</v>
      </c>
      <c r="B787" s="57"/>
      <c r="C787" s="57" t="s">
        <v>19345</v>
      </c>
      <c r="D787" s="57" t="s">
        <v>19346</v>
      </c>
    </row>
    <row r="788" spans="1:4">
      <c r="A788" s="57" t="s">
        <v>19094</v>
      </c>
      <c r="B788" s="57"/>
      <c r="C788" s="57" t="s">
        <v>19347</v>
      </c>
      <c r="D788" s="57" t="s">
        <v>19348</v>
      </c>
    </row>
    <row r="789" spans="1:4">
      <c r="A789" s="57" t="s">
        <v>19094</v>
      </c>
      <c r="B789" s="57"/>
      <c r="C789" s="57" t="s">
        <v>19349</v>
      </c>
      <c r="D789" s="57" t="s">
        <v>19350</v>
      </c>
    </row>
    <row r="790" spans="1:4">
      <c r="A790" s="57" t="s">
        <v>19094</v>
      </c>
      <c r="B790" s="57"/>
      <c r="C790" s="57" t="s">
        <v>19351</v>
      </c>
      <c r="D790" s="57" t="s">
        <v>19352</v>
      </c>
    </row>
    <row r="791" spans="1:4">
      <c r="A791" s="57" t="s">
        <v>19094</v>
      </c>
      <c r="B791" s="57"/>
      <c r="C791" s="57" t="s">
        <v>19353</v>
      </c>
      <c r="D791" s="57" t="s">
        <v>19314</v>
      </c>
    </row>
    <row r="792" spans="1:4">
      <c r="A792" s="57" t="s">
        <v>19094</v>
      </c>
      <c r="B792" s="57"/>
      <c r="C792" s="57" t="s">
        <v>19354</v>
      </c>
      <c r="D792" s="57" t="s">
        <v>19355</v>
      </c>
    </row>
    <row r="793" spans="1:4">
      <c r="A793" s="57" t="s">
        <v>19094</v>
      </c>
      <c r="B793" s="57"/>
      <c r="C793" s="57" t="s">
        <v>19356</v>
      </c>
      <c r="D793" s="57" t="s">
        <v>19357</v>
      </c>
    </row>
    <row r="794" spans="1:4">
      <c r="A794" s="57" t="s">
        <v>19094</v>
      </c>
      <c r="B794" s="57"/>
      <c r="C794" s="57" t="s">
        <v>19358</v>
      </c>
      <c r="D794" s="57" t="s">
        <v>19359</v>
      </c>
    </row>
    <row r="795" spans="1:4">
      <c r="A795" s="57" t="s">
        <v>19094</v>
      </c>
      <c r="B795" s="57"/>
      <c r="C795" s="57" t="s">
        <v>19360</v>
      </c>
      <c r="D795" s="57" t="s">
        <v>19361</v>
      </c>
    </row>
    <row r="796" spans="1:4">
      <c r="A796" s="57" t="s">
        <v>19094</v>
      </c>
      <c r="B796" s="57"/>
      <c r="C796" s="57" t="s">
        <v>19362</v>
      </c>
      <c r="D796" s="57" t="s">
        <v>19363</v>
      </c>
    </row>
    <row r="797" spans="1:4">
      <c r="A797" s="57" t="s">
        <v>19094</v>
      </c>
      <c r="B797" s="57"/>
      <c r="C797" s="57" t="s">
        <v>19364</v>
      </c>
      <c r="D797" s="57" t="s">
        <v>19365</v>
      </c>
    </row>
    <row r="798" spans="1:4">
      <c r="A798" s="57" t="s">
        <v>19094</v>
      </c>
      <c r="B798" s="57"/>
      <c r="C798" s="57" t="s">
        <v>19366</v>
      </c>
      <c r="D798" s="57" t="s">
        <v>19357</v>
      </c>
    </row>
    <row r="799" spans="1:4">
      <c r="A799" s="57" t="s">
        <v>19094</v>
      </c>
      <c r="B799" s="57"/>
      <c r="C799" s="57" t="s">
        <v>19367</v>
      </c>
      <c r="D799" s="57" t="s">
        <v>19346</v>
      </c>
    </row>
    <row r="800" spans="1:4">
      <c r="A800" s="57" t="s">
        <v>19094</v>
      </c>
      <c r="B800" s="57"/>
      <c r="C800" s="57" t="s">
        <v>19368</v>
      </c>
      <c r="D800" s="57" t="s">
        <v>19355</v>
      </c>
    </row>
    <row r="801" spans="1:4">
      <c r="A801" s="57" t="s">
        <v>19094</v>
      </c>
      <c r="B801" s="57"/>
      <c r="C801" s="57" t="s">
        <v>19369</v>
      </c>
      <c r="D801" s="57" t="s">
        <v>19334</v>
      </c>
    </row>
    <row r="802" spans="1:4">
      <c r="A802" s="57" t="s">
        <v>19094</v>
      </c>
      <c r="B802" s="57"/>
      <c r="C802" s="57" t="s">
        <v>19370</v>
      </c>
      <c r="D802" s="57" t="s">
        <v>19371</v>
      </c>
    </row>
    <row r="803" spans="1:4">
      <c r="A803" s="57" t="s">
        <v>19094</v>
      </c>
      <c r="B803" s="57"/>
      <c r="C803" s="57" t="s">
        <v>19372</v>
      </c>
      <c r="D803" s="57" t="s">
        <v>19373</v>
      </c>
    </row>
    <row r="804" spans="1:4">
      <c r="A804" s="57" t="s">
        <v>19094</v>
      </c>
      <c r="B804" s="57"/>
      <c r="C804" s="57" t="s">
        <v>19374</v>
      </c>
      <c r="D804" s="57" t="s">
        <v>19365</v>
      </c>
    </row>
    <row r="805" spans="1:4">
      <c r="A805" s="57" t="s">
        <v>19094</v>
      </c>
      <c r="B805" s="57"/>
      <c r="C805" s="57" t="s">
        <v>19375</v>
      </c>
      <c r="D805" s="57" t="s">
        <v>19373</v>
      </c>
    </row>
    <row r="806" spans="1:4">
      <c r="A806" s="57" t="s">
        <v>19094</v>
      </c>
      <c r="B806" s="57"/>
      <c r="C806" s="57" t="s">
        <v>19376</v>
      </c>
      <c r="D806" s="57" t="s">
        <v>19363</v>
      </c>
    </row>
    <row r="807" spans="1:4">
      <c r="A807" s="57" t="s">
        <v>19094</v>
      </c>
      <c r="B807" s="57"/>
      <c r="C807" s="57" t="s">
        <v>19377</v>
      </c>
      <c r="D807" s="57" t="s">
        <v>19359</v>
      </c>
    </row>
    <row r="808" spans="1:4">
      <c r="A808" s="57" t="s">
        <v>19094</v>
      </c>
      <c r="B808" s="57"/>
      <c r="C808" s="57" t="s">
        <v>19378</v>
      </c>
      <c r="D808" s="57" t="s">
        <v>19379</v>
      </c>
    </row>
    <row r="809" spans="1:4">
      <c r="A809" s="57" t="s">
        <v>19094</v>
      </c>
      <c r="B809" s="57"/>
      <c r="C809" s="57" t="s">
        <v>19380</v>
      </c>
      <c r="D809" s="57" t="s">
        <v>19381</v>
      </c>
    </row>
    <row r="810" spans="1:4">
      <c r="A810" s="57" t="s">
        <v>19094</v>
      </c>
      <c r="B810" s="57"/>
      <c r="C810" s="57" t="s">
        <v>19382</v>
      </c>
      <c r="D810" s="57" t="s">
        <v>19383</v>
      </c>
    </row>
    <row r="811" spans="1:4">
      <c r="A811" s="57" t="s">
        <v>19094</v>
      </c>
      <c r="B811" s="57"/>
      <c r="C811" s="57" t="s">
        <v>19384</v>
      </c>
      <c r="D811" s="57" t="s">
        <v>19385</v>
      </c>
    </row>
    <row r="812" spans="1:4">
      <c r="A812" s="57" t="s">
        <v>19094</v>
      </c>
      <c r="B812" s="57"/>
      <c r="C812" s="57" t="s">
        <v>19386</v>
      </c>
      <c r="D812" s="57" t="s">
        <v>19383</v>
      </c>
    </row>
    <row r="813" spans="1:4">
      <c r="A813" s="57" t="s">
        <v>19094</v>
      </c>
      <c r="B813" s="57"/>
      <c r="C813" s="57" t="s">
        <v>19387</v>
      </c>
      <c r="D813" s="57" t="s">
        <v>19385</v>
      </c>
    </row>
    <row r="814" spans="1:4">
      <c r="A814" s="57" t="s">
        <v>19094</v>
      </c>
      <c r="B814" s="57"/>
      <c r="C814" s="57" t="s">
        <v>19388</v>
      </c>
      <c r="D814" s="57" t="s">
        <v>19389</v>
      </c>
    </row>
    <row r="815" spans="1:4">
      <c r="A815" s="57" t="s">
        <v>19094</v>
      </c>
      <c r="B815" s="57"/>
      <c r="C815" s="57" t="s">
        <v>19390</v>
      </c>
      <c r="D815" s="57" t="s">
        <v>19379</v>
      </c>
    </row>
    <row r="816" spans="1:4">
      <c r="A816" s="57" t="s">
        <v>19094</v>
      </c>
      <c r="B816" s="57"/>
      <c r="C816" s="57" t="s">
        <v>19391</v>
      </c>
      <c r="D816" s="57" t="s">
        <v>19392</v>
      </c>
    </row>
    <row r="817" spans="1:4">
      <c r="A817" s="57" t="s">
        <v>19094</v>
      </c>
      <c r="B817" s="57"/>
      <c r="C817" s="57" t="s">
        <v>19393</v>
      </c>
      <c r="D817" s="57" t="s">
        <v>19394</v>
      </c>
    </row>
    <row r="818" spans="1:4">
      <c r="A818" s="57" t="s">
        <v>19094</v>
      </c>
      <c r="B818" s="57"/>
      <c r="C818" s="57" t="s">
        <v>19395</v>
      </c>
      <c r="D818" s="57" t="s">
        <v>19396</v>
      </c>
    </row>
    <row r="819" spans="1:4">
      <c r="A819" s="57" t="s">
        <v>19094</v>
      </c>
      <c r="B819" s="57"/>
      <c r="C819" s="57" t="s">
        <v>19397</v>
      </c>
      <c r="D819" s="57" t="s">
        <v>19396</v>
      </c>
    </row>
    <row r="820" spans="1:4">
      <c r="A820" s="57" t="s">
        <v>19094</v>
      </c>
      <c r="B820" s="57"/>
      <c r="C820" s="57" t="s">
        <v>19398</v>
      </c>
      <c r="D820" s="57" t="s">
        <v>19394</v>
      </c>
    </row>
    <row r="821" spans="1:4">
      <c r="A821" s="57" t="s">
        <v>19094</v>
      </c>
      <c r="B821" s="57"/>
      <c r="C821" s="57" t="s">
        <v>19399</v>
      </c>
      <c r="D821" s="57" t="s">
        <v>19400</v>
      </c>
    </row>
    <row r="822" spans="1:4">
      <c r="A822" s="57" t="s">
        <v>19094</v>
      </c>
      <c r="B822" s="57"/>
      <c r="C822" s="57" t="s">
        <v>19401</v>
      </c>
      <c r="D822" s="57" t="s">
        <v>19389</v>
      </c>
    </row>
    <row r="823" spans="1:4">
      <c r="A823" s="57" t="s">
        <v>19094</v>
      </c>
      <c r="B823" s="57"/>
      <c r="C823" s="57" t="s">
        <v>19402</v>
      </c>
      <c r="D823" s="57" t="s">
        <v>19403</v>
      </c>
    </row>
    <row r="824" spans="1:4">
      <c r="A824" s="57" t="s">
        <v>19094</v>
      </c>
      <c r="B824" s="57"/>
      <c r="C824" s="57" t="s">
        <v>19404</v>
      </c>
      <c r="D824" s="57" t="s">
        <v>19405</v>
      </c>
    </row>
    <row r="825" spans="1:4">
      <c r="A825" s="57" t="s">
        <v>19094</v>
      </c>
      <c r="B825" s="57"/>
      <c r="C825" s="57" t="s">
        <v>19406</v>
      </c>
      <c r="D825" s="57" t="s">
        <v>19407</v>
      </c>
    </row>
    <row r="826" spans="1:4">
      <c r="A826" s="57" t="s">
        <v>19094</v>
      </c>
      <c r="B826" s="57"/>
      <c r="C826" s="57" t="s">
        <v>19408</v>
      </c>
      <c r="D826" s="57" t="s">
        <v>19407</v>
      </c>
    </row>
    <row r="827" spans="1:4">
      <c r="A827" s="57" t="s">
        <v>19094</v>
      </c>
      <c r="B827" s="57"/>
      <c r="C827" s="57" t="s">
        <v>19409</v>
      </c>
      <c r="D827" s="57" t="s">
        <v>19403</v>
      </c>
    </row>
    <row r="828" spans="1:4">
      <c r="A828" s="57" t="s">
        <v>19094</v>
      </c>
      <c r="B828" s="57"/>
      <c r="C828" s="57" t="s">
        <v>19410</v>
      </c>
      <c r="D828" s="57" t="s">
        <v>19411</v>
      </c>
    </row>
    <row r="829" spans="1:4">
      <c r="A829" s="57" t="s">
        <v>19094</v>
      </c>
      <c r="B829" s="57"/>
      <c r="C829" s="57" t="s">
        <v>19412</v>
      </c>
      <c r="D829" s="57" t="s">
        <v>19411</v>
      </c>
    </row>
    <row r="830" spans="1:4">
      <c r="A830" s="57" t="s">
        <v>19094</v>
      </c>
      <c r="B830" s="57"/>
      <c r="C830" s="57" t="s">
        <v>19413</v>
      </c>
      <c r="D830" s="57" t="s">
        <v>19414</v>
      </c>
    </row>
    <row r="831" spans="1:4">
      <c r="A831" s="57" t="s">
        <v>19094</v>
      </c>
      <c r="B831" s="57"/>
      <c r="C831" s="57" t="s">
        <v>19415</v>
      </c>
      <c r="D831" s="57" t="s">
        <v>19416</v>
      </c>
    </row>
    <row r="832" spans="1:4">
      <c r="A832" s="57" t="s">
        <v>19094</v>
      </c>
      <c r="B832" s="57"/>
      <c r="C832" s="57" t="s">
        <v>19417</v>
      </c>
      <c r="D832" s="57" t="s">
        <v>19414</v>
      </c>
    </row>
    <row r="833" spans="1:4">
      <c r="A833" s="57" t="s">
        <v>19094</v>
      </c>
      <c r="B833" s="57"/>
      <c r="C833" s="57" t="s">
        <v>19418</v>
      </c>
      <c r="D833" s="57" t="s">
        <v>19419</v>
      </c>
    </row>
    <row r="834" spans="1:4">
      <c r="A834" s="57" t="s">
        <v>19094</v>
      </c>
      <c r="B834" s="57"/>
      <c r="C834" s="57" t="s">
        <v>19420</v>
      </c>
      <c r="D834" s="57" t="s">
        <v>19421</v>
      </c>
    </row>
    <row r="835" spans="1:4">
      <c r="A835" s="57" t="s">
        <v>19094</v>
      </c>
      <c r="B835" s="57"/>
      <c r="C835" s="57" t="s">
        <v>19422</v>
      </c>
      <c r="D835" s="57" t="s">
        <v>19423</v>
      </c>
    </row>
    <row r="836" spans="1:4">
      <c r="A836" s="57" t="s">
        <v>19094</v>
      </c>
      <c r="B836" s="57"/>
      <c r="C836" s="57" t="s">
        <v>19424</v>
      </c>
      <c r="D836" s="57" t="s">
        <v>19425</v>
      </c>
    </row>
    <row r="837" spans="1:4">
      <c r="A837" s="57" t="s">
        <v>19094</v>
      </c>
      <c r="B837" s="57"/>
      <c r="C837" s="57" t="s">
        <v>19426</v>
      </c>
      <c r="D837" s="57" t="s">
        <v>19425</v>
      </c>
    </row>
    <row r="838" spans="1:4">
      <c r="A838" s="57" t="s">
        <v>19094</v>
      </c>
      <c r="B838" s="57"/>
      <c r="C838" s="57" t="s">
        <v>19427</v>
      </c>
      <c r="D838" s="57" t="s">
        <v>19419</v>
      </c>
    </row>
    <row r="839" spans="1:4">
      <c r="A839" s="57" t="s">
        <v>19094</v>
      </c>
      <c r="B839" s="57"/>
      <c r="C839" s="57" t="s">
        <v>19428</v>
      </c>
      <c r="D839" s="57" t="s">
        <v>19429</v>
      </c>
    </row>
    <row r="840" spans="1:4">
      <c r="A840" s="57" t="s">
        <v>19094</v>
      </c>
      <c r="B840" s="57"/>
      <c r="C840" s="57" t="s">
        <v>19430</v>
      </c>
      <c r="D840" s="57" t="s">
        <v>19431</v>
      </c>
    </row>
    <row r="841" spans="1:4">
      <c r="A841" s="57" t="s">
        <v>19094</v>
      </c>
      <c r="B841" s="57"/>
      <c r="C841" s="57" t="s">
        <v>19432</v>
      </c>
      <c r="D841" s="57" t="s">
        <v>19433</v>
      </c>
    </row>
    <row r="842" spans="1:4">
      <c r="A842" s="57" t="s">
        <v>19094</v>
      </c>
      <c r="B842" s="57"/>
      <c r="C842" s="57" t="s">
        <v>19434</v>
      </c>
      <c r="D842" s="57" t="s">
        <v>19435</v>
      </c>
    </row>
    <row r="843" spans="1:4">
      <c r="A843" s="57" t="s">
        <v>19094</v>
      </c>
      <c r="B843" s="57"/>
      <c r="C843" s="57" t="s">
        <v>19436</v>
      </c>
      <c r="D843" s="57" t="s">
        <v>19433</v>
      </c>
    </row>
    <row r="844" spans="1:4">
      <c r="A844" s="57" t="s">
        <v>19094</v>
      </c>
      <c r="B844" s="57"/>
      <c r="C844" s="57" t="s">
        <v>19437</v>
      </c>
      <c r="D844" s="57" t="s">
        <v>19435</v>
      </c>
    </row>
    <row r="845" spans="1:4">
      <c r="A845" s="57" t="s">
        <v>19094</v>
      </c>
      <c r="B845" s="57"/>
      <c r="C845" s="57" t="s">
        <v>19438</v>
      </c>
      <c r="D845" s="57" t="s">
        <v>19439</v>
      </c>
    </row>
    <row r="846" spans="1:4">
      <c r="A846" s="57" t="s">
        <v>19094</v>
      </c>
      <c r="B846" s="57"/>
      <c r="C846" s="57" t="s">
        <v>19440</v>
      </c>
      <c r="D846" s="57" t="s">
        <v>19439</v>
      </c>
    </row>
    <row r="847" spans="1:4">
      <c r="A847" s="57" t="s">
        <v>19094</v>
      </c>
      <c r="B847" s="57"/>
      <c r="C847" s="57" t="s">
        <v>19441</v>
      </c>
      <c r="D847" s="57" t="s">
        <v>19442</v>
      </c>
    </row>
    <row r="848" spans="1:4">
      <c r="A848" s="57" t="s">
        <v>19094</v>
      </c>
      <c r="B848" s="57"/>
      <c r="C848" s="57" t="s">
        <v>19443</v>
      </c>
      <c r="D848" s="57" t="s">
        <v>19444</v>
      </c>
    </row>
    <row r="849" spans="1:4">
      <c r="A849" s="57" t="s">
        <v>19094</v>
      </c>
      <c r="B849" s="57"/>
      <c r="C849" s="57" t="s">
        <v>19445</v>
      </c>
      <c r="D849" s="57" t="s">
        <v>19444</v>
      </c>
    </row>
    <row r="850" spans="1:4">
      <c r="A850" s="57" t="s">
        <v>19094</v>
      </c>
      <c r="B850" s="57"/>
      <c r="C850" s="57" t="s">
        <v>19446</v>
      </c>
      <c r="D850" s="57" t="s">
        <v>19447</v>
      </c>
    </row>
    <row r="851" spans="1:4">
      <c r="A851" s="57" t="s">
        <v>19094</v>
      </c>
      <c r="B851" s="57"/>
      <c r="C851" s="57" t="s">
        <v>19448</v>
      </c>
      <c r="D851" s="57" t="s">
        <v>19442</v>
      </c>
    </row>
    <row r="852" spans="1:4">
      <c r="A852" s="57" t="s">
        <v>19094</v>
      </c>
      <c r="B852" s="57"/>
      <c r="C852" s="57" t="s">
        <v>19449</v>
      </c>
      <c r="D852" s="57" t="s">
        <v>19447</v>
      </c>
    </row>
    <row r="853" spans="1:4">
      <c r="A853" s="57" t="s">
        <v>19094</v>
      </c>
      <c r="B853" s="57"/>
      <c r="C853" s="57" t="s">
        <v>19450</v>
      </c>
      <c r="D853" s="57" t="s">
        <v>19451</v>
      </c>
    </row>
    <row r="854" spans="1:4">
      <c r="A854" s="57" t="s">
        <v>19094</v>
      </c>
      <c r="B854" s="57"/>
      <c r="C854" s="57" t="s">
        <v>19452</v>
      </c>
      <c r="D854" s="57" t="s">
        <v>19451</v>
      </c>
    </row>
    <row r="855" spans="1:4">
      <c r="A855" s="57" t="s">
        <v>19094</v>
      </c>
      <c r="B855" s="57"/>
      <c r="C855" s="57" t="s">
        <v>19453</v>
      </c>
      <c r="D855" s="57" t="s">
        <v>19454</v>
      </c>
    </row>
    <row r="856" spans="1:4">
      <c r="A856" s="57" t="s">
        <v>19094</v>
      </c>
      <c r="B856" s="57"/>
      <c r="C856" s="57" t="s">
        <v>19455</v>
      </c>
      <c r="D856" s="57" t="s">
        <v>19456</v>
      </c>
    </row>
    <row r="857" spans="1:4">
      <c r="A857" s="57" t="s">
        <v>19094</v>
      </c>
      <c r="B857" s="57"/>
      <c r="C857" s="57" t="s">
        <v>19457</v>
      </c>
      <c r="D857" s="57" t="s">
        <v>19458</v>
      </c>
    </row>
    <row r="858" spans="1:4">
      <c r="A858" s="57" t="s">
        <v>19094</v>
      </c>
      <c r="B858" s="57"/>
      <c r="C858" s="57" t="s">
        <v>19459</v>
      </c>
      <c r="D858" s="57" t="s">
        <v>19460</v>
      </c>
    </row>
    <row r="859" spans="1:4">
      <c r="A859" s="57" t="s">
        <v>19094</v>
      </c>
      <c r="B859" s="57"/>
      <c r="C859" s="57" t="s">
        <v>19461</v>
      </c>
      <c r="D859" s="57" t="s">
        <v>19456</v>
      </c>
    </row>
    <row r="860" spans="1:4">
      <c r="A860" s="57" t="s">
        <v>19094</v>
      </c>
      <c r="B860" s="57"/>
      <c r="C860" s="57" t="s">
        <v>19462</v>
      </c>
      <c r="D860" s="57" t="s">
        <v>19463</v>
      </c>
    </row>
    <row r="861" spans="1:4">
      <c r="A861" s="57" t="s">
        <v>19094</v>
      </c>
      <c r="B861" s="57"/>
      <c r="C861" s="57" t="s">
        <v>19464</v>
      </c>
      <c r="D861" s="57" t="s">
        <v>19465</v>
      </c>
    </row>
    <row r="862" spans="1:4">
      <c r="A862" s="57" t="s">
        <v>19094</v>
      </c>
      <c r="B862" s="57"/>
      <c r="C862" s="57" t="s">
        <v>19466</v>
      </c>
      <c r="D862" s="57" t="s">
        <v>19467</v>
      </c>
    </row>
    <row r="863" spans="1:4">
      <c r="A863" s="57" t="s">
        <v>19094</v>
      </c>
      <c r="B863" s="57"/>
      <c r="C863" s="57" t="s">
        <v>19468</v>
      </c>
      <c r="D863" s="57" t="s">
        <v>19469</v>
      </c>
    </row>
    <row r="864" spans="1:4">
      <c r="A864" s="57" t="s">
        <v>19094</v>
      </c>
      <c r="B864" s="57"/>
      <c r="C864" s="57" t="s">
        <v>19470</v>
      </c>
      <c r="D864" s="57" t="s">
        <v>19471</v>
      </c>
    </row>
    <row r="865" spans="1:4">
      <c r="A865" s="57" t="s">
        <v>19094</v>
      </c>
      <c r="B865" s="57"/>
      <c r="C865" s="57" t="s">
        <v>19472</v>
      </c>
      <c r="D865" s="57" t="s">
        <v>19473</v>
      </c>
    </row>
    <row r="866" spans="1:4">
      <c r="A866" s="57" t="s">
        <v>19094</v>
      </c>
      <c r="B866" s="57"/>
      <c r="C866" s="57" t="s">
        <v>19474</v>
      </c>
      <c r="D866" s="57" t="s">
        <v>19475</v>
      </c>
    </row>
    <row r="867" spans="1:4">
      <c r="A867" s="57" t="s">
        <v>19094</v>
      </c>
      <c r="B867" s="57"/>
      <c r="C867" s="57" t="s">
        <v>19476</v>
      </c>
      <c r="D867" s="57" t="s">
        <v>19475</v>
      </c>
    </row>
    <row r="868" spans="1:4">
      <c r="A868" s="57" t="s">
        <v>19094</v>
      </c>
      <c r="B868" s="57"/>
      <c r="C868" s="57" t="s">
        <v>19477</v>
      </c>
      <c r="D868" s="57" t="s">
        <v>19478</v>
      </c>
    </row>
    <row r="869" spans="1:4">
      <c r="A869" s="57" t="s">
        <v>19094</v>
      </c>
      <c r="B869" s="57"/>
      <c r="C869" s="57" t="s">
        <v>19479</v>
      </c>
      <c r="D869" s="57" t="s">
        <v>19480</v>
      </c>
    </row>
    <row r="870" spans="1:4">
      <c r="A870" s="57" t="s">
        <v>19094</v>
      </c>
      <c r="B870" s="57"/>
      <c r="C870" s="57" t="s">
        <v>19481</v>
      </c>
      <c r="D870" s="57" t="s">
        <v>19482</v>
      </c>
    </row>
    <row r="871" spans="1:4">
      <c r="A871" s="57" t="s">
        <v>19094</v>
      </c>
      <c r="B871" s="57"/>
      <c r="C871" s="57" t="s">
        <v>19483</v>
      </c>
      <c r="D871" s="57" t="s">
        <v>19484</v>
      </c>
    </row>
    <row r="872" spans="1:4">
      <c r="A872" s="57" t="s">
        <v>19094</v>
      </c>
      <c r="B872" s="57"/>
      <c r="C872" s="57" t="s">
        <v>19485</v>
      </c>
      <c r="D872" s="57" t="s">
        <v>19480</v>
      </c>
    </row>
    <row r="873" spans="1:4">
      <c r="A873" s="57" t="s">
        <v>19094</v>
      </c>
      <c r="B873" s="57"/>
      <c r="C873" s="57" t="s">
        <v>19486</v>
      </c>
      <c r="D873" s="57" t="s">
        <v>19487</v>
      </c>
    </row>
    <row r="874" spans="1:4">
      <c r="A874" s="57" t="s">
        <v>19094</v>
      </c>
      <c r="B874" s="57"/>
      <c r="C874" s="57" t="s">
        <v>19488</v>
      </c>
      <c r="D874" s="57" t="s">
        <v>19489</v>
      </c>
    </row>
    <row r="875" spans="1:4">
      <c r="A875" s="57" t="s">
        <v>19094</v>
      </c>
      <c r="B875" s="57"/>
      <c r="C875" s="57" t="s">
        <v>19490</v>
      </c>
      <c r="D875" s="57" t="s">
        <v>19491</v>
      </c>
    </row>
    <row r="876" spans="1:4">
      <c r="A876" s="57" t="s">
        <v>19094</v>
      </c>
      <c r="B876" s="57"/>
      <c r="C876" s="57" t="s">
        <v>19492</v>
      </c>
      <c r="D876" s="57" t="s">
        <v>19493</v>
      </c>
    </row>
    <row r="877" spans="1:4">
      <c r="A877" s="57" t="s">
        <v>19094</v>
      </c>
      <c r="B877" s="57"/>
      <c r="C877" s="57" t="s">
        <v>19494</v>
      </c>
      <c r="D877" s="57" t="s">
        <v>19495</v>
      </c>
    </row>
    <row r="878" spans="1:4">
      <c r="A878" s="57" t="s">
        <v>19094</v>
      </c>
      <c r="B878" s="57"/>
      <c r="C878" s="57" t="s">
        <v>19496</v>
      </c>
      <c r="D878" s="57" t="s">
        <v>19497</v>
      </c>
    </row>
    <row r="879" spans="1:4">
      <c r="A879" s="57" t="s">
        <v>19094</v>
      </c>
      <c r="B879" s="57"/>
      <c r="C879" s="57" t="s">
        <v>19498</v>
      </c>
      <c r="D879" s="57" t="s">
        <v>19491</v>
      </c>
    </row>
    <row r="880" spans="1:4">
      <c r="A880" s="57" t="s">
        <v>19094</v>
      </c>
      <c r="B880" s="57"/>
      <c r="C880" s="57" t="s">
        <v>19499</v>
      </c>
      <c r="D880" s="57" t="s">
        <v>19500</v>
      </c>
    </row>
    <row r="881" spans="1:4">
      <c r="A881" s="57" t="s">
        <v>19094</v>
      </c>
      <c r="B881" s="57"/>
      <c r="C881" s="57" t="s">
        <v>19501</v>
      </c>
      <c r="D881" s="57" t="s">
        <v>19502</v>
      </c>
    </row>
    <row r="882" spans="1:4">
      <c r="A882" s="57" t="s">
        <v>19094</v>
      </c>
      <c r="B882" s="57"/>
      <c r="C882" s="57" t="s">
        <v>19503</v>
      </c>
      <c r="D882" s="57" t="s">
        <v>19504</v>
      </c>
    </row>
    <row r="883" spans="1:4">
      <c r="A883" s="57" t="s">
        <v>19094</v>
      </c>
      <c r="B883" s="57"/>
      <c r="C883" s="57" t="s">
        <v>19505</v>
      </c>
      <c r="D883" s="57" t="s">
        <v>19506</v>
      </c>
    </row>
    <row r="884" spans="1:4">
      <c r="A884" s="57" t="s">
        <v>19094</v>
      </c>
      <c r="B884" s="57"/>
      <c r="C884" s="57" t="s">
        <v>19507</v>
      </c>
      <c r="D884" s="57" t="s">
        <v>19508</v>
      </c>
    </row>
    <row r="885" spans="1:4">
      <c r="A885" s="57" t="s">
        <v>19094</v>
      </c>
      <c r="B885" s="57"/>
      <c r="C885" s="57" t="s">
        <v>19509</v>
      </c>
      <c r="D885" s="57" t="s">
        <v>19510</v>
      </c>
    </row>
    <row r="886" spans="1:4">
      <c r="A886" s="57" t="s">
        <v>19094</v>
      </c>
      <c r="B886" s="57"/>
      <c r="C886" s="57" t="s">
        <v>19511</v>
      </c>
      <c r="D886" s="57" t="s">
        <v>19512</v>
      </c>
    </row>
    <row r="887" spans="1:4">
      <c r="A887" s="57" t="s">
        <v>19094</v>
      </c>
      <c r="B887" s="57"/>
      <c r="C887" s="57" t="s">
        <v>19513</v>
      </c>
      <c r="D887" s="57" t="s">
        <v>19510</v>
      </c>
    </row>
    <row r="888" spans="1:4">
      <c r="A888" s="57" t="s">
        <v>19094</v>
      </c>
      <c r="B888" s="57"/>
      <c r="C888" s="57" t="s">
        <v>19514</v>
      </c>
      <c r="D888" s="57" t="s">
        <v>19515</v>
      </c>
    </row>
    <row r="889" spans="1:4">
      <c r="A889" s="57" t="s">
        <v>19094</v>
      </c>
      <c r="B889" s="57"/>
      <c r="C889" s="57" t="s">
        <v>19516</v>
      </c>
      <c r="D889" s="57" t="s">
        <v>19515</v>
      </c>
    </row>
    <row r="890" spans="1:4">
      <c r="A890" s="57" t="s">
        <v>19094</v>
      </c>
      <c r="B890" s="57"/>
      <c r="C890" s="57" t="s">
        <v>19517</v>
      </c>
      <c r="D890" s="57" t="s">
        <v>19518</v>
      </c>
    </row>
    <row r="891" spans="1:4">
      <c r="A891" s="57" t="s">
        <v>19094</v>
      </c>
      <c r="B891" s="57"/>
      <c r="C891" s="57" t="s">
        <v>19519</v>
      </c>
      <c r="D891" s="57" t="s">
        <v>19520</v>
      </c>
    </row>
    <row r="892" spans="1:4">
      <c r="A892" s="57" t="s">
        <v>19094</v>
      </c>
      <c r="B892" s="57"/>
      <c r="C892" s="57" t="s">
        <v>19521</v>
      </c>
      <c r="D892" s="57" t="s">
        <v>19522</v>
      </c>
    </row>
    <row r="893" spans="1:4">
      <c r="A893" s="57" t="s">
        <v>19094</v>
      </c>
      <c r="B893" s="57"/>
      <c r="C893" s="57" t="s">
        <v>19523</v>
      </c>
      <c r="D893" s="57" t="s">
        <v>19524</v>
      </c>
    </row>
    <row r="894" spans="1:4">
      <c r="A894" s="57" t="s">
        <v>19094</v>
      </c>
      <c r="B894" s="57"/>
      <c r="C894" s="57" t="s">
        <v>19525</v>
      </c>
      <c r="D894" s="57" t="s">
        <v>19526</v>
      </c>
    </row>
    <row r="895" spans="1:4">
      <c r="A895" s="57" t="s">
        <v>19094</v>
      </c>
      <c r="B895" s="57"/>
      <c r="C895" s="57" t="s">
        <v>19527</v>
      </c>
      <c r="D895" s="57" t="s">
        <v>19528</v>
      </c>
    </row>
    <row r="896" spans="1:4">
      <c r="A896" s="57" t="s">
        <v>19094</v>
      </c>
      <c r="B896" s="57"/>
      <c r="C896" s="57" t="s">
        <v>19529</v>
      </c>
      <c r="D896" s="57" t="s">
        <v>19530</v>
      </c>
    </row>
    <row r="897" spans="1:4">
      <c r="A897" s="57" t="s">
        <v>19094</v>
      </c>
      <c r="B897" s="57"/>
      <c r="C897" s="57" t="s">
        <v>19531</v>
      </c>
      <c r="D897" s="57" t="s">
        <v>19532</v>
      </c>
    </row>
    <row r="898" spans="1:4">
      <c r="A898" s="57" t="s">
        <v>19094</v>
      </c>
      <c r="B898" s="57"/>
      <c r="C898" s="57" t="s">
        <v>19533</v>
      </c>
      <c r="D898" s="57" t="s">
        <v>19534</v>
      </c>
    </row>
    <row r="899" spans="1:4">
      <c r="A899" s="57" t="s">
        <v>19094</v>
      </c>
      <c r="B899" s="57"/>
      <c r="C899" s="57" t="s">
        <v>19535</v>
      </c>
      <c r="D899" s="57" t="s">
        <v>19536</v>
      </c>
    </row>
    <row r="900" spans="1:4">
      <c r="A900" s="57" t="s">
        <v>19094</v>
      </c>
      <c r="B900" s="57"/>
      <c r="C900" s="57" t="s">
        <v>19537</v>
      </c>
      <c r="D900" s="57" t="s">
        <v>19538</v>
      </c>
    </row>
    <row r="901" spans="1:4">
      <c r="A901" s="57" t="s">
        <v>19094</v>
      </c>
      <c r="B901" s="57"/>
      <c r="C901" s="57" t="s">
        <v>19539</v>
      </c>
      <c r="D901" s="57" t="s">
        <v>19540</v>
      </c>
    </row>
    <row r="902" spans="1:4">
      <c r="A902" s="57" t="s">
        <v>19094</v>
      </c>
      <c r="B902" s="57"/>
      <c r="C902" s="57" t="s">
        <v>19541</v>
      </c>
      <c r="D902" s="57" t="s">
        <v>19542</v>
      </c>
    </row>
    <row r="903" spans="1:4">
      <c r="A903" s="57" t="s">
        <v>19094</v>
      </c>
      <c r="B903" s="57"/>
      <c r="C903" s="57" t="s">
        <v>19543</v>
      </c>
      <c r="D903" s="57" t="s">
        <v>19544</v>
      </c>
    </row>
    <row r="904" spans="1:4">
      <c r="A904" s="57" t="s">
        <v>19094</v>
      </c>
      <c r="B904" s="57"/>
      <c r="C904" s="57" t="s">
        <v>19545</v>
      </c>
      <c r="D904" s="57" t="s">
        <v>19536</v>
      </c>
    </row>
    <row r="905" spans="1:4">
      <c r="A905" s="57" t="s">
        <v>19094</v>
      </c>
      <c r="B905" s="57"/>
      <c r="C905" s="57" t="s">
        <v>19546</v>
      </c>
      <c r="D905" s="57" t="s">
        <v>19547</v>
      </c>
    </row>
    <row r="906" spans="1:4">
      <c r="A906" s="57" t="s">
        <v>19094</v>
      </c>
      <c r="B906" s="57"/>
      <c r="C906" s="57" t="s">
        <v>19548</v>
      </c>
      <c r="D906" s="57" t="s">
        <v>19549</v>
      </c>
    </row>
    <row r="907" spans="1:4">
      <c r="A907" s="57" t="s">
        <v>19094</v>
      </c>
      <c r="B907" s="57"/>
      <c r="C907" s="57" t="s">
        <v>19550</v>
      </c>
      <c r="D907" s="57" t="s">
        <v>19551</v>
      </c>
    </row>
    <row r="908" spans="1:4">
      <c r="A908" s="57" t="s">
        <v>19094</v>
      </c>
      <c r="B908" s="57"/>
      <c r="C908" s="57" t="s">
        <v>19552</v>
      </c>
      <c r="D908" s="57" t="s">
        <v>19553</v>
      </c>
    </row>
    <row r="909" spans="1:4">
      <c r="A909" s="57" t="s">
        <v>19094</v>
      </c>
      <c r="B909" s="57"/>
      <c r="C909" s="57" t="s">
        <v>19554</v>
      </c>
      <c r="D909" s="57" t="s">
        <v>19551</v>
      </c>
    </row>
    <row r="910" spans="1:4">
      <c r="A910" s="57" t="s">
        <v>19094</v>
      </c>
      <c r="B910" s="57"/>
      <c r="C910" s="57" t="s">
        <v>19555</v>
      </c>
      <c r="D910" s="57" t="s">
        <v>19556</v>
      </c>
    </row>
    <row r="911" spans="1:4">
      <c r="A911" s="57" t="s">
        <v>19094</v>
      </c>
      <c r="B911" s="57"/>
      <c r="C911" s="57" t="s">
        <v>19557</v>
      </c>
      <c r="D911" s="57" t="s">
        <v>19558</v>
      </c>
    </row>
    <row r="912" spans="1:4">
      <c r="A912" s="57" t="s">
        <v>19094</v>
      </c>
      <c r="B912" s="57"/>
      <c r="C912" s="57" t="s">
        <v>19559</v>
      </c>
      <c r="D912" s="57" t="s">
        <v>19560</v>
      </c>
    </row>
    <row r="913" spans="1:4">
      <c r="A913" s="57" t="s">
        <v>19094</v>
      </c>
      <c r="B913" s="57"/>
      <c r="C913" s="57" t="s">
        <v>19561</v>
      </c>
      <c r="D913" s="57" t="s">
        <v>19562</v>
      </c>
    </row>
    <row r="914" spans="1:4">
      <c r="A914" s="57" t="s">
        <v>19094</v>
      </c>
      <c r="B914" s="57"/>
      <c r="C914" s="57" t="s">
        <v>19563</v>
      </c>
      <c r="D914" s="57" t="s">
        <v>19564</v>
      </c>
    </row>
    <row r="915" spans="1:4">
      <c r="A915" s="57" t="s">
        <v>19094</v>
      </c>
      <c r="B915" s="57"/>
      <c r="C915" s="57" t="s">
        <v>19565</v>
      </c>
      <c r="D915" s="57" t="s">
        <v>19566</v>
      </c>
    </row>
    <row r="916" spans="1:4">
      <c r="A916" s="57" t="s">
        <v>19094</v>
      </c>
      <c r="B916" s="57"/>
      <c r="C916" s="57" t="s">
        <v>19567</v>
      </c>
      <c r="D916" s="57" t="s">
        <v>19568</v>
      </c>
    </row>
    <row r="917" spans="1:4">
      <c r="A917" s="57" t="s">
        <v>19094</v>
      </c>
      <c r="B917" s="57"/>
      <c r="C917" s="57" t="s">
        <v>19569</v>
      </c>
      <c r="D917" s="57" t="s">
        <v>19566</v>
      </c>
    </row>
    <row r="918" spans="1:4">
      <c r="A918" s="57" t="s">
        <v>19094</v>
      </c>
      <c r="B918" s="57"/>
      <c r="C918" s="57" t="s">
        <v>19570</v>
      </c>
      <c r="D918" s="57" t="s">
        <v>19571</v>
      </c>
    </row>
    <row r="919" spans="1:4">
      <c r="A919" s="57" t="s">
        <v>19094</v>
      </c>
      <c r="B919" s="57"/>
      <c r="C919" s="57" t="s">
        <v>19572</v>
      </c>
      <c r="D919" s="57" t="s">
        <v>19573</v>
      </c>
    </row>
    <row r="920" spans="1:4">
      <c r="A920" s="57" t="s">
        <v>19094</v>
      </c>
      <c r="B920" s="57"/>
      <c r="C920" s="57" t="s">
        <v>19574</v>
      </c>
      <c r="D920" s="57" t="s">
        <v>19575</v>
      </c>
    </row>
    <row r="921" spans="1:4">
      <c r="A921" s="57" t="s">
        <v>19094</v>
      </c>
      <c r="B921" s="57"/>
      <c r="C921" s="57" t="s">
        <v>19576</v>
      </c>
      <c r="D921" s="57" t="s">
        <v>19577</v>
      </c>
    </row>
    <row r="922" spans="1:4">
      <c r="A922" s="57" t="s">
        <v>19094</v>
      </c>
      <c r="B922" s="57"/>
      <c r="C922" s="57" t="s">
        <v>19578</v>
      </c>
      <c r="D922" s="57" t="s">
        <v>19579</v>
      </c>
    </row>
    <row r="923" spans="1:4">
      <c r="A923" s="57" t="s">
        <v>19094</v>
      </c>
      <c r="B923" s="57"/>
      <c r="C923" s="57" t="s">
        <v>19580</v>
      </c>
      <c r="D923" s="57" t="s">
        <v>19577</v>
      </c>
    </row>
    <row r="924" spans="1:4">
      <c r="A924" s="57" t="s">
        <v>19094</v>
      </c>
      <c r="B924" s="57"/>
      <c r="C924" s="57" t="s">
        <v>19581</v>
      </c>
      <c r="D924" s="57" t="s">
        <v>19582</v>
      </c>
    </row>
    <row r="925" spans="1:4">
      <c r="A925" s="57" t="s">
        <v>19094</v>
      </c>
      <c r="B925" s="57"/>
      <c r="C925" s="57" t="s">
        <v>19583</v>
      </c>
      <c r="D925" s="57" t="s">
        <v>19584</v>
      </c>
    </row>
    <row r="926" spans="1:4">
      <c r="A926" s="57" t="s">
        <v>19094</v>
      </c>
      <c r="B926" s="57"/>
      <c r="C926" s="57" t="s">
        <v>19585</v>
      </c>
      <c r="D926" s="57" t="s">
        <v>19586</v>
      </c>
    </row>
    <row r="927" spans="1:4">
      <c r="A927" s="57" t="s">
        <v>19094</v>
      </c>
      <c r="B927" s="57"/>
      <c r="C927" s="57" t="s">
        <v>19587</v>
      </c>
      <c r="D927" s="57" t="s">
        <v>19588</v>
      </c>
    </row>
    <row r="928" spans="1:4">
      <c r="A928" s="57" t="s">
        <v>19094</v>
      </c>
      <c r="B928" s="57"/>
      <c r="C928" s="57" t="s">
        <v>19589</v>
      </c>
      <c r="D928" s="57" t="s">
        <v>19590</v>
      </c>
    </row>
    <row r="929" spans="1:4">
      <c r="A929" s="57" t="s">
        <v>19094</v>
      </c>
      <c r="B929" s="57"/>
      <c r="C929" s="57" t="s">
        <v>19591</v>
      </c>
      <c r="D929" s="57" t="s">
        <v>19590</v>
      </c>
    </row>
    <row r="930" spans="1:4">
      <c r="A930" s="57" t="s">
        <v>19094</v>
      </c>
      <c r="B930" s="57"/>
      <c r="C930" s="57" t="s">
        <v>19592</v>
      </c>
      <c r="D930" s="57" t="s">
        <v>19590</v>
      </c>
    </row>
    <row r="931" spans="1:4">
      <c r="A931" s="57" t="s">
        <v>19094</v>
      </c>
      <c r="B931" s="57"/>
      <c r="C931" s="57" t="s">
        <v>19593</v>
      </c>
      <c r="D931" s="57" t="s">
        <v>19594</v>
      </c>
    </row>
    <row r="932" spans="1:4">
      <c r="A932" s="57" t="s">
        <v>19094</v>
      </c>
      <c r="B932" s="57"/>
      <c r="C932" s="57" t="s">
        <v>19595</v>
      </c>
      <c r="D932" s="57" t="s">
        <v>19596</v>
      </c>
    </row>
    <row r="933" spans="1:4">
      <c r="A933" s="57" t="s">
        <v>19094</v>
      </c>
      <c r="B933" s="57"/>
      <c r="C933" s="57" t="s">
        <v>19597</v>
      </c>
      <c r="D933" s="57" t="s">
        <v>19598</v>
      </c>
    </row>
    <row r="934" spans="1:4">
      <c r="A934" s="57" t="s">
        <v>19094</v>
      </c>
      <c r="B934" s="57"/>
      <c r="C934" s="57" t="s">
        <v>19599</v>
      </c>
      <c r="D934" s="57" t="s">
        <v>19596</v>
      </c>
    </row>
    <row r="935" spans="1:4">
      <c r="A935" s="57" t="s">
        <v>19094</v>
      </c>
      <c r="B935" s="57"/>
      <c r="C935" s="57" t="s">
        <v>19600</v>
      </c>
      <c r="D935" s="57" t="s">
        <v>19601</v>
      </c>
    </row>
    <row r="936" spans="1:4">
      <c r="A936" s="57" t="s">
        <v>19094</v>
      </c>
      <c r="B936" s="57"/>
      <c r="C936" s="57" t="s">
        <v>19602</v>
      </c>
      <c r="D936" s="57" t="s">
        <v>19603</v>
      </c>
    </row>
    <row r="937" spans="1:4">
      <c r="A937" s="57" t="s">
        <v>19094</v>
      </c>
      <c r="B937" s="57"/>
      <c r="C937" s="57" t="s">
        <v>19604</v>
      </c>
      <c r="D937" s="57" t="s">
        <v>19605</v>
      </c>
    </row>
    <row r="938" spans="1:4">
      <c r="A938" s="57" t="s">
        <v>19094</v>
      </c>
      <c r="B938" s="57"/>
      <c r="C938" s="57" t="s">
        <v>19606</v>
      </c>
      <c r="D938" s="57" t="s">
        <v>19607</v>
      </c>
    </row>
    <row r="939" spans="1:4">
      <c r="A939" s="57" t="s">
        <v>19094</v>
      </c>
      <c r="B939" s="57"/>
      <c r="C939" s="57" t="s">
        <v>19608</v>
      </c>
      <c r="D939" s="57" t="s">
        <v>19609</v>
      </c>
    </row>
    <row r="940" spans="1:4">
      <c r="A940" s="57" t="s">
        <v>19094</v>
      </c>
      <c r="B940" s="57"/>
      <c r="C940" s="57" t="s">
        <v>19610</v>
      </c>
      <c r="D940" s="57" t="s">
        <v>19611</v>
      </c>
    </row>
    <row r="941" spans="1:4">
      <c r="A941" s="57" t="s">
        <v>19094</v>
      </c>
      <c r="B941" s="57"/>
      <c r="C941" s="57" t="s">
        <v>19612</v>
      </c>
      <c r="D941" s="57" t="s">
        <v>19613</v>
      </c>
    </row>
    <row r="942" spans="1:4">
      <c r="A942" s="57" t="s">
        <v>19094</v>
      </c>
      <c r="B942" s="57"/>
      <c r="C942" s="57" t="s">
        <v>19614</v>
      </c>
      <c r="D942" s="57" t="s">
        <v>19615</v>
      </c>
    </row>
    <row r="943" spans="1:4">
      <c r="A943" s="57" t="s">
        <v>19094</v>
      </c>
      <c r="B943" s="57"/>
      <c r="C943" s="57" t="s">
        <v>19616</v>
      </c>
      <c r="D943" s="57" t="s">
        <v>19609</v>
      </c>
    </row>
    <row r="944" spans="1:4">
      <c r="A944" s="57" t="s">
        <v>19094</v>
      </c>
      <c r="B944" s="57"/>
      <c r="C944" s="57" t="s">
        <v>19617</v>
      </c>
      <c r="D944" s="57" t="s">
        <v>19618</v>
      </c>
    </row>
    <row r="945" spans="1:4">
      <c r="A945" s="57" t="s">
        <v>19094</v>
      </c>
      <c r="B945" s="57"/>
      <c r="C945" s="57" t="s">
        <v>19619</v>
      </c>
      <c r="D945" s="57" t="s">
        <v>19620</v>
      </c>
    </row>
    <row r="946" spans="1:4">
      <c r="A946" s="57" t="s">
        <v>19094</v>
      </c>
      <c r="B946" s="57"/>
      <c r="C946" s="57" t="s">
        <v>19621</v>
      </c>
      <c r="D946" s="57" t="s">
        <v>19622</v>
      </c>
    </row>
    <row r="947" spans="1:4">
      <c r="A947" s="57" t="s">
        <v>19094</v>
      </c>
      <c r="B947" s="57"/>
      <c r="C947" s="57" t="s">
        <v>19623</v>
      </c>
      <c r="D947" s="57" t="s">
        <v>19624</v>
      </c>
    </row>
    <row r="948" spans="1:4">
      <c r="A948" s="57" t="s">
        <v>19094</v>
      </c>
      <c r="B948" s="57"/>
      <c r="C948" s="57" t="s">
        <v>19625</v>
      </c>
      <c r="D948" s="57" t="s">
        <v>19626</v>
      </c>
    </row>
    <row r="949" spans="1:4">
      <c r="A949" s="57" t="s">
        <v>19094</v>
      </c>
      <c r="B949" s="57"/>
      <c r="C949" s="57" t="s">
        <v>19627</v>
      </c>
      <c r="D949" s="57" t="s">
        <v>19628</v>
      </c>
    </row>
    <row r="950" spans="1:4">
      <c r="A950" s="57" t="s">
        <v>19094</v>
      </c>
      <c r="B950" s="57"/>
      <c r="C950" s="57" t="s">
        <v>19629</v>
      </c>
      <c r="D950" s="57" t="s">
        <v>19620</v>
      </c>
    </row>
    <row r="951" spans="1:4">
      <c r="A951" s="57" t="s">
        <v>19094</v>
      </c>
      <c r="B951" s="57"/>
      <c r="C951" s="57" t="s">
        <v>19630</v>
      </c>
      <c r="D951" s="57" t="s">
        <v>19631</v>
      </c>
    </row>
    <row r="952" spans="1:4">
      <c r="A952" s="57" t="s">
        <v>19094</v>
      </c>
      <c r="B952" s="57"/>
      <c r="C952" s="57" t="s">
        <v>19632</v>
      </c>
      <c r="D952" s="57" t="s">
        <v>19633</v>
      </c>
    </row>
    <row r="953" spans="1:4">
      <c r="A953" s="57" t="s">
        <v>19094</v>
      </c>
      <c r="B953" s="57"/>
      <c r="C953" s="57" t="s">
        <v>19634</v>
      </c>
      <c r="D953" s="57" t="s">
        <v>19635</v>
      </c>
    </row>
    <row r="954" spans="1:4">
      <c r="A954" s="57" t="s">
        <v>19094</v>
      </c>
      <c r="B954" s="57"/>
      <c r="C954" s="57" t="s">
        <v>19636</v>
      </c>
      <c r="D954" s="57" t="s">
        <v>19637</v>
      </c>
    </row>
    <row r="955" spans="1:4">
      <c r="A955" s="57" t="s">
        <v>19094</v>
      </c>
      <c r="B955" s="57"/>
      <c r="C955" s="57" t="s">
        <v>19638</v>
      </c>
      <c r="D955" s="57" t="s">
        <v>19639</v>
      </c>
    </row>
    <row r="956" spans="1:4">
      <c r="A956" s="57" t="s">
        <v>19094</v>
      </c>
      <c r="B956" s="57"/>
      <c r="C956" s="57" t="s">
        <v>19640</v>
      </c>
      <c r="D956" s="57" t="s">
        <v>19639</v>
      </c>
    </row>
    <row r="957" spans="1:4">
      <c r="A957" s="57" t="s">
        <v>19094</v>
      </c>
      <c r="B957" s="57"/>
      <c r="C957" s="57" t="s">
        <v>19641</v>
      </c>
      <c r="D957" s="57" t="s">
        <v>19642</v>
      </c>
    </row>
    <row r="958" spans="1:4">
      <c r="A958" s="57" t="s">
        <v>19094</v>
      </c>
      <c r="B958" s="57"/>
      <c r="C958" s="57" t="s">
        <v>19643</v>
      </c>
      <c r="D958" s="57" t="s">
        <v>19644</v>
      </c>
    </row>
    <row r="959" spans="1:4">
      <c r="A959" s="57" t="s">
        <v>19094</v>
      </c>
      <c r="B959" s="57"/>
      <c r="C959" s="57" t="s">
        <v>19645</v>
      </c>
      <c r="D959" s="57" t="s">
        <v>19646</v>
      </c>
    </row>
    <row r="960" spans="1:4">
      <c r="A960" s="57" t="s">
        <v>19094</v>
      </c>
      <c r="B960" s="57"/>
      <c r="C960" s="57" t="s">
        <v>19647</v>
      </c>
      <c r="D960" s="57" t="s">
        <v>19648</v>
      </c>
    </row>
    <row r="961" spans="1:4">
      <c r="A961" s="57" t="s">
        <v>19094</v>
      </c>
      <c r="B961" s="57"/>
      <c r="C961" s="57" t="s">
        <v>19649</v>
      </c>
      <c r="D961" s="57" t="s">
        <v>19650</v>
      </c>
    </row>
    <row r="962" spans="1:4">
      <c r="A962" s="57" t="s">
        <v>19094</v>
      </c>
      <c r="B962" s="57"/>
      <c r="C962" s="57" t="s">
        <v>19651</v>
      </c>
      <c r="D962" s="57" t="s">
        <v>19652</v>
      </c>
    </row>
    <row r="963" spans="1:4">
      <c r="A963" s="57" t="s">
        <v>19094</v>
      </c>
      <c r="B963" s="57"/>
      <c r="C963" s="57" t="s">
        <v>19653</v>
      </c>
      <c r="D963" s="57" t="s">
        <v>19654</v>
      </c>
    </row>
    <row r="964" spans="1:4">
      <c r="A964" s="57" t="s">
        <v>19094</v>
      </c>
      <c r="B964" s="57"/>
      <c r="C964" s="57" t="s">
        <v>19655</v>
      </c>
      <c r="D964" s="57" t="s">
        <v>19656</v>
      </c>
    </row>
    <row r="965" spans="1:4">
      <c r="A965" s="57" t="s">
        <v>19094</v>
      </c>
      <c r="B965" s="57"/>
      <c r="C965" s="57" t="s">
        <v>19657</v>
      </c>
      <c r="D965" s="57" t="s">
        <v>19658</v>
      </c>
    </row>
    <row r="966" spans="1:4">
      <c r="A966" s="57" t="s">
        <v>19094</v>
      </c>
      <c r="B966" s="57"/>
      <c r="C966" s="57" t="s">
        <v>19659</v>
      </c>
      <c r="D966" s="57" t="s">
        <v>19652</v>
      </c>
    </row>
    <row r="967" spans="1:4">
      <c r="A967" s="57" t="s">
        <v>19094</v>
      </c>
      <c r="B967" s="57"/>
      <c r="C967" s="57" t="s">
        <v>19660</v>
      </c>
      <c r="D967" s="57" t="s">
        <v>19661</v>
      </c>
    </row>
    <row r="968" spans="1:4">
      <c r="A968" s="57" t="s">
        <v>19094</v>
      </c>
      <c r="B968" s="57"/>
      <c r="C968" s="57" t="s">
        <v>19662</v>
      </c>
      <c r="D968" s="57" t="s">
        <v>19663</v>
      </c>
    </row>
    <row r="969" spans="1:4">
      <c r="A969" s="57" t="s">
        <v>19094</v>
      </c>
      <c r="B969" s="57"/>
      <c r="C969" s="57" t="s">
        <v>19664</v>
      </c>
      <c r="D969" s="57" t="s">
        <v>19665</v>
      </c>
    </row>
    <row r="970" spans="1:4">
      <c r="A970" s="57" t="s">
        <v>19094</v>
      </c>
      <c r="B970" s="57"/>
      <c r="C970" s="57" t="s">
        <v>19666</v>
      </c>
      <c r="D970" s="57" t="s">
        <v>19667</v>
      </c>
    </row>
    <row r="971" spans="1:4">
      <c r="A971" s="57" t="s">
        <v>19094</v>
      </c>
      <c r="B971" s="57"/>
      <c r="C971" s="57" t="s">
        <v>19668</v>
      </c>
      <c r="D971" s="57" t="s">
        <v>19669</v>
      </c>
    </row>
    <row r="972" spans="1:4">
      <c r="A972" s="57" t="s">
        <v>19094</v>
      </c>
      <c r="B972" s="57"/>
      <c r="C972" s="57" t="s">
        <v>19670</v>
      </c>
      <c r="D972" s="57" t="s">
        <v>19671</v>
      </c>
    </row>
    <row r="973" spans="1:4">
      <c r="A973" s="57" t="s">
        <v>19094</v>
      </c>
      <c r="B973" s="57"/>
      <c r="C973" s="57" t="s">
        <v>19672</v>
      </c>
      <c r="D973" s="57" t="s">
        <v>19673</v>
      </c>
    </row>
    <row r="974" spans="1:4">
      <c r="A974" s="57" t="s">
        <v>19094</v>
      </c>
      <c r="B974" s="57"/>
      <c r="C974" s="57" t="s">
        <v>19674</v>
      </c>
      <c r="D974" s="57" t="s">
        <v>19675</v>
      </c>
    </row>
    <row r="975" spans="1:4">
      <c r="A975" s="57" t="s">
        <v>19094</v>
      </c>
      <c r="B975" s="57"/>
      <c r="C975" s="57" t="s">
        <v>19676</v>
      </c>
      <c r="D975" s="57" t="s">
        <v>19677</v>
      </c>
    </row>
    <row r="976" spans="1:4">
      <c r="A976" s="57" t="s">
        <v>19094</v>
      </c>
      <c r="B976" s="57"/>
      <c r="C976" s="57" t="s">
        <v>19678</v>
      </c>
      <c r="D976" s="57" t="s">
        <v>19679</v>
      </c>
    </row>
    <row r="977" spans="1:4">
      <c r="A977" s="57" t="s">
        <v>19094</v>
      </c>
      <c r="B977" s="57"/>
      <c r="C977" s="57" t="s">
        <v>19680</v>
      </c>
      <c r="D977" s="57" t="s">
        <v>19669</v>
      </c>
    </row>
    <row r="978" spans="1:4">
      <c r="A978" s="57" t="s">
        <v>19094</v>
      </c>
      <c r="B978" s="57"/>
      <c r="C978" s="57" t="s">
        <v>19681</v>
      </c>
      <c r="D978" s="57" t="s">
        <v>19682</v>
      </c>
    </row>
    <row r="979" spans="1:4">
      <c r="A979" s="57" t="s">
        <v>19094</v>
      </c>
      <c r="B979" s="57"/>
      <c r="C979" s="57" t="s">
        <v>19683</v>
      </c>
      <c r="D979" s="57" t="s">
        <v>19684</v>
      </c>
    </row>
    <row r="980" spans="1:4">
      <c r="A980" s="57" t="s">
        <v>19094</v>
      </c>
      <c r="B980" s="57"/>
      <c r="C980" s="57" t="s">
        <v>19685</v>
      </c>
      <c r="D980" s="57" t="s">
        <v>19686</v>
      </c>
    </row>
    <row r="981" spans="1:4">
      <c r="A981" s="57" t="s">
        <v>19094</v>
      </c>
      <c r="B981" s="57"/>
      <c r="C981" s="57" t="s">
        <v>19687</v>
      </c>
      <c r="D981" s="57" t="s">
        <v>19688</v>
      </c>
    </row>
    <row r="982" spans="1:4">
      <c r="A982" s="57" t="s">
        <v>19094</v>
      </c>
      <c r="B982" s="57"/>
      <c r="C982" s="57" t="s">
        <v>19689</v>
      </c>
      <c r="D982" s="57" t="s">
        <v>19690</v>
      </c>
    </row>
    <row r="983" spans="1:4">
      <c r="A983" s="57" t="s">
        <v>19094</v>
      </c>
      <c r="B983" s="57"/>
      <c r="C983" s="57" t="s">
        <v>19691</v>
      </c>
      <c r="D983" s="57" t="s">
        <v>19692</v>
      </c>
    </row>
    <row r="984" spans="1:4">
      <c r="A984" s="57" t="s">
        <v>19094</v>
      </c>
      <c r="B984" s="57"/>
      <c r="C984" s="57" t="s">
        <v>19693</v>
      </c>
      <c r="D984" s="57" t="s">
        <v>19694</v>
      </c>
    </row>
    <row r="985" spans="1:4">
      <c r="A985" s="57" t="s">
        <v>19094</v>
      </c>
      <c r="B985" s="57"/>
      <c r="C985" s="57" t="s">
        <v>19695</v>
      </c>
      <c r="D985" s="57" t="s">
        <v>19696</v>
      </c>
    </row>
    <row r="986" spans="1:4">
      <c r="A986" s="57" t="s">
        <v>19094</v>
      </c>
      <c r="B986" s="57"/>
      <c r="C986" s="57" t="s">
        <v>19697</v>
      </c>
      <c r="D986" s="57" t="s">
        <v>19698</v>
      </c>
    </row>
    <row r="987" spans="1:4">
      <c r="A987" s="57" t="s">
        <v>19094</v>
      </c>
      <c r="B987" s="57"/>
      <c r="C987" s="57" t="s">
        <v>19699</v>
      </c>
      <c r="D987" s="57" t="s">
        <v>19700</v>
      </c>
    </row>
    <row r="988" spans="1:4">
      <c r="A988" s="57" t="s">
        <v>19094</v>
      </c>
      <c r="B988" s="57"/>
      <c r="C988" s="57" t="s">
        <v>19701</v>
      </c>
      <c r="D988" s="57" t="s">
        <v>19702</v>
      </c>
    </row>
    <row r="989" spans="1:4">
      <c r="A989" s="57" t="s">
        <v>19094</v>
      </c>
      <c r="B989" s="57"/>
      <c r="C989" s="57" t="s">
        <v>19703</v>
      </c>
      <c r="D989" s="57" t="s">
        <v>19704</v>
      </c>
    </row>
    <row r="990" spans="1:4">
      <c r="A990" s="57" t="s">
        <v>19094</v>
      </c>
      <c r="B990" s="57"/>
      <c r="C990" s="57" t="s">
        <v>19705</v>
      </c>
      <c r="D990" s="57" t="s">
        <v>19706</v>
      </c>
    </row>
    <row r="991" spans="1:4">
      <c r="A991" s="57" t="s">
        <v>19094</v>
      </c>
      <c r="B991" s="57"/>
      <c r="C991" s="57" t="s">
        <v>19707</v>
      </c>
      <c r="D991" s="57" t="s">
        <v>19708</v>
      </c>
    </row>
    <row r="992" spans="1:4">
      <c r="A992" s="57" t="s">
        <v>19094</v>
      </c>
      <c r="B992" s="57"/>
      <c r="C992" s="57" t="s">
        <v>19709</v>
      </c>
      <c r="D992" s="57" t="s">
        <v>19710</v>
      </c>
    </row>
    <row r="993" spans="1:4">
      <c r="A993" s="57" t="s">
        <v>19094</v>
      </c>
      <c r="B993" s="57"/>
      <c r="C993" s="57" t="s">
        <v>19711</v>
      </c>
      <c r="D993" s="57" t="s">
        <v>19712</v>
      </c>
    </row>
    <row r="994" spans="1:4">
      <c r="A994" s="57" t="s">
        <v>19094</v>
      </c>
      <c r="B994" s="57"/>
      <c r="C994" s="57" t="s">
        <v>19713</v>
      </c>
      <c r="D994" s="57" t="s">
        <v>19710</v>
      </c>
    </row>
    <row r="995" spans="1:4">
      <c r="A995" s="57" t="s">
        <v>19094</v>
      </c>
      <c r="B995" s="57"/>
      <c r="C995" s="57" t="s">
        <v>19714</v>
      </c>
      <c r="D995" s="57" t="s">
        <v>19715</v>
      </c>
    </row>
    <row r="996" spans="1:4">
      <c r="A996" s="57" t="s">
        <v>19094</v>
      </c>
      <c r="B996" s="57"/>
      <c r="C996" s="57" t="s">
        <v>19716</v>
      </c>
      <c r="D996" s="57" t="s">
        <v>19717</v>
      </c>
    </row>
    <row r="997" spans="1:4">
      <c r="A997" s="57" t="s">
        <v>19094</v>
      </c>
      <c r="B997" s="57"/>
      <c r="C997" s="57" t="s">
        <v>19718</v>
      </c>
      <c r="D997" s="57" t="s">
        <v>19719</v>
      </c>
    </row>
    <row r="998" spans="1:4">
      <c r="A998" s="57" t="s">
        <v>19094</v>
      </c>
      <c r="B998" s="57"/>
      <c r="C998" s="57" t="s">
        <v>19720</v>
      </c>
      <c r="D998" s="57" t="s">
        <v>19717</v>
      </c>
    </row>
    <row r="999" spans="1:4">
      <c r="A999" s="57" t="s">
        <v>19094</v>
      </c>
      <c r="B999" s="57"/>
      <c r="C999" s="57" t="s">
        <v>19721</v>
      </c>
      <c r="D999" s="57" t="s">
        <v>19722</v>
      </c>
    </row>
    <row r="1000" spans="1:4">
      <c r="A1000" s="57" t="s">
        <v>19094</v>
      </c>
      <c r="B1000" s="57"/>
      <c r="C1000" s="57" t="s">
        <v>19723</v>
      </c>
      <c r="D1000" s="57" t="s">
        <v>19724</v>
      </c>
    </row>
    <row r="1001" spans="1:4">
      <c r="A1001" s="57" t="s">
        <v>19094</v>
      </c>
      <c r="B1001" s="57"/>
      <c r="C1001" s="57" t="s">
        <v>19725</v>
      </c>
      <c r="D1001" s="57" t="s">
        <v>19726</v>
      </c>
    </row>
    <row r="1002" spans="1:4">
      <c r="A1002" s="57" t="s">
        <v>19094</v>
      </c>
      <c r="B1002" s="57"/>
      <c r="C1002" s="57" t="s">
        <v>19727</v>
      </c>
      <c r="D1002" s="57" t="s">
        <v>19728</v>
      </c>
    </row>
    <row r="1003" spans="1:4">
      <c r="A1003" s="57" t="s">
        <v>19094</v>
      </c>
      <c r="B1003" s="57"/>
      <c r="C1003" s="57" t="s">
        <v>19729</v>
      </c>
      <c r="D1003" s="57" t="s">
        <v>19730</v>
      </c>
    </row>
    <row r="1004" spans="1:4">
      <c r="A1004" s="57" t="s">
        <v>19094</v>
      </c>
      <c r="B1004" s="57"/>
      <c r="C1004" s="57" t="s">
        <v>19731</v>
      </c>
      <c r="D1004" s="57" t="s">
        <v>19730</v>
      </c>
    </row>
    <row r="1005" spans="1:4">
      <c r="A1005" s="57" t="s">
        <v>19094</v>
      </c>
      <c r="B1005" s="57"/>
      <c r="C1005" s="57" t="s">
        <v>19732</v>
      </c>
      <c r="D1005" s="57" t="s">
        <v>19733</v>
      </c>
    </row>
    <row r="1006" spans="1:4">
      <c r="A1006" s="57" t="s">
        <v>19094</v>
      </c>
      <c r="B1006" s="57"/>
      <c r="C1006" s="57" t="s">
        <v>19734</v>
      </c>
      <c r="D1006" s="57" t="s">
        <v>19735</v>
      </c>
    </row>
    <row r="1007" spans="1:4">
      <c r="A1007" s="57" t="s">
        <v>19094</v>
      </c>
      <c r="B1007" s="57"/>
      <c r="C1007" s="57" t="s">
        <v>19736</v>
      </c>
      <c r="D1007" s="57" t="s">
        <v>19737</v>
      </c>
    </row>
    <row r="1008" spans="1:4">
      <c r="A1008" s="57" t="s">
        <v>19094</v>
      </c>
      <c r="B1008" s="57"/>
      <c r="C1008" s="57" t="s">
        <v>19738</v>
      </c>
      <c r="D1008" s="57" t="s">
        <v>19739</v>
      </c>
    </row>
    <row r="1009" spans="1:4">
      <c r="A1009" s="57" t="s">
        <v>19094</v>
      </c>
      <c r="B1009" s="57"/>
      <c r="C1009" s="57" t="s">
        <v>19740</v>
      </c>
      <c r="D1009" s="57" t="s">
        <v>19741</v>
      </c>
    </row>
    <row r="1010" spans="1:4">
      <c r="A1010" s="57" t="s">
        <v>19094</v>
      </c>
      <c r="B1010" s="57"/>
      <c r="C1010" s="57" t="s">
        <v>19742</v>
      </c>
      <c r="D1010" s="57" t="s">
        <v>19743</v>
      </c>
    </row>
    <row r="1011" spans="1:4">
      <c r="A1011" s="57" t="s">
        <v>19094</v>
      </c>
      <c r="B1011" s="57"/>
      <c r="C1011" s="57" t="s">
        <v>19744</v>
      </c>
      <c r="D1011" s="57" t="s">
        <v>19745</v>
      </c>
    </row>
    <row r="1012" spans="1:4">
      <c r="A1012" s="57" t="s">
        <v>19094</v>
      </c>
      <c r="B1012" s="57"/>
      <c r="C1012" s="57" t="s">
        <v>19746</v>
      </c>
      <c r="D1012" s="57" t="s">
        <v>19747</v>
      </c>
    </row>
    <row r="1013" spans="1:4">
      <c r="A1013" s="57" t="s">
        <v>19094</v>
      </c>
      <c r="B1013" s="57"/>
      <c r="C1013" s="57" t="s">
        <v>19748</v>
      </c>
      <c r="D1013" s="57" t="s">
        <v>19749</v>
      </c>
    </row>
    <row r="1014" spans="1:4">
      <c r="A1014" s="57" t="s">
        <v>19094</v>
      </c>
      <c r="B1014" s="57"/>
      <c r="C1014" s="57" t="s">
        <v>19750</v>
      </c>
      <c r="D1014" s="57" t="s">
        <v>19751</v>
      </c>
    </row>
    <row r="1015" spans="1:4">
      <c r="A1015" s="57" t="s">
        <v>19094</v>
      </c>
      <c r="B1015" s="57"/>
      <c r="C1015" s="57" t="s">
        <v>19752</v>
      </c>
      <c r="D1015" s="57" t="s">
        <v>19753</v>
      </c>
    </row>
    <row r="1016" spans="1:4">
      <c r="A1016" s="57" t="s">
        <v>19094</v>
      </c>
      <c r="B1016" s="57"/>
      <c r="C1016" s="57" t="s">
        <v>19754</v>
      </c>
      <c r="D1016" s="57" t="s">
        <v>19755</v>
      </c>
    </row>
    <row r="1017" spans="1:4">
      <c r="A1017" s="57" t="s">
        <v>19094</v>
      </c>
      <c r="B1017" s="57"/>
      <c r="C1017" s="57" t="s">
        <v>19756</v>
      </c>
      <c r="D1017" s="57" t="s">
        <v>19757</v>
      </c>
    </row>
    <row r="1018" spans="1:4">
      <c r="A1018" s="57" t="s">
        <v>19094</v>
      </c>
      <c r="B1018" s="57"/>
      <c r="C1018" s="57" t="s">
        <v>19758</v>
      </c>
      <c r="D1018" s="57" t="s">
        <v>19759</v>
      </c>
    </row>
    <row r="1019" spans="1:4">
      <c r="A1019" s="57" t="s">
        <v>19094</v>
      </c>
      <c r="B1019" s="57"/>
      <c r="C1019" s="57" t="s">
        <v>19760</v>
      </c>
      <c r="D1019" s="57" t="s">
        <v>19761</v>
      </c>
    </row>
    <row r="1020" spans="1:4">
      <c r="A1020" s="57" t="s">
        <v>19094</v>
      </c>
      <c r="B1020" s="57"/>
      <c r="C1020" s="57" t="s">
        <v>19762</v>
      </c>
      <c r="D1020" s="57" t="s">
        <v>19763</v>
      </c>
    </row>
    <row r="1021" spans="1:4">
      <c r="A1021" s="57" t="s">
        <v>19094</v>
      </c>
      <c r="B1021" s="57"/>
      <c r="C1021" s="57" t="s">
        <v>19764</v>
      </c>
      <c r="D1021" s="57" t="s">
        <v>19765</v>
      </c>
    </row>
    <row r="1022" spans="1:4">
      <c r="A1022" s="57" t="s">
        <v>19094</v>
      </c>
      <c r="B1022" s="57"/>
      <c r="C1022" s="57" t="s">
        <v>19766</v>
      </c>
      <c r="D1022" s="57" t="s">
        <v>19767</v>
      </c>
    </row>
    <row r="1023" spans="1:4">
      <c r="A1023" s="57" t="s">
        <v>19094</v>
      </c>
      <c r="B1023" s="57"/>
      <c r="C1023" s="57" t="s">
        <v>19768</v>
      </c>
      <c r="D1023" s="57" t="s">
        <v>19769</v>
      </c>
    </row>
    <row r="1024" spans="1:4">
      <c r="A1024" s="57" t="s">
        <v>19094</v>
      </c>
      <c r="B1024" s="57"/>
      <c r="C1024" s="57" t="s">
        <v>19770</v>
      </c>
      <c r="D1024" s="57" t="s">
        <v>19771</v>
      </c>
    </row>
    <row r="1025" spans="1:4">
      <c r="A1025" s="57" t="s">
        <v>19094</v>
      </c>
      <c r="B1025" s="57"/>
      <c r="C1025" s="57" t="s">
        <v>19772</v>
      </c>
      <c r="D1025" s="57" t="s">
        <v>19773</v>
      </c>
    </row>
    <row r="1026" spans="1:4">
      <c r="A1026" s="57" t="s">
        <v>19094</v>
      </c>
      <c r="B1026" s="57"/>
      <c r="C1026" s="57" t="s">
        <v>19774</v>
      </c>
      <c r="D1026" s="57" t="s">
        <v>19775</v>
      </c>
    </row>
    <row r="1027" spans="1:4">
      <c r="A1027" s="57" t="s">
        <v>19094</v>
      </c>
      <c r="B1027" s="57"/>
      <c r="C1027" s="57" t="s">
        <v>19776</v>
      </c>
      <c r="D1027" s="57" t="s">
        <v>19773</v>
      </c>
    </row>
    <row r="1028" spans="1:4">
      <c r="A1028" s="57" t="s">
        <v>19094</v>
      </c>
      <c r="B1028" s="57"/>
      <c r="C1028" s="57" t="s">
        <v>19777</v>
      </c>
      <c r="D1028" s="57" t="s">
        <v>19778</v>
      </c>
    </row>
    <row r="1029" spans="1:4">
      <c r="A1029" s="57" t="s">
        <v>19094</v>
      </c>
      <c r="B1029" s="57"/>
      <c r="C1029" s="57" t="s">
        <v>19779</v>
      </c>
      <c r="D1029" s="57" t="s">
        <v>19780</v>
      </c>
    </row>
    <row r="1030" spans="1:4">
      <c r="A1030" s="57" t="s">
        <v>19094</v>
      </c>
      <c r="B1030" s="57"/>
      <c r="C1030" s="57" t="s">
        <v>19781</v>
      </c>
      <c r="D1030" s="57" t="s">
        <v>19782</v>
      </c>
    </row>
    <row r="1031" spans="1:4">
      <c r="A1031" s="57" t="s">
        <v>19094</v>
      </c>
      <c r="B1031" s="57"/>
      <c r="C1031" s="57" t="s">
        <v>19783</v>
      </c>
      <c r="D1031" s="57" t="s">
        <v>19784</v>
      </c>
    </row>
    <row r="1032" spans="1:4">
      <c r="A1032" s="57" t="s">
        <v>19094</v>
      </c>
      <c r="B1032" s="57"/>
      <c r="C1032" s="57" t="s">
        <v>19785</v>
      </c>
      <c r="D1032" s="57" t="s">
        <v>19786</v>
      </c>
    </row>
    <row r="1033" spans="1:4">
      <c r="A1033" s="57" t="s">
        <v>19094</v>
      </c>
      <c r="B1033" s="57"/>
      <c r="C1033" s="57" t="s">
        <v>19787</v>
      </c>
      <c r="D1033" s="57" t="s">
        <v>19788</v>
      </c>
    </row>
    <row r="1034" spans="1:4">
      <c r="A1034" s="57" t="s">
        <v>19094</v>
      </c>
      <c r="B1034" s="57"/>
      <c r="C1034" s="57" t="s">
        <v>19789</v>
      </c>
      <c r="D1034" s="57" t="s">
        <v>19790</v>
      </c>
    </row>
    <row r="1035" spans="1:4">
      <c r="A1035" s="57" t="s">
        <v>19094</v>
      </c>
      <c r="B1035" s="57"/>
      <c r="C1035" s="57" t="s">
        <v>19791</v>
      </c>
      <c r="D1035" s="57" t="s">
        <v>19792</v>
      </c>
    </row>
    <row r="1036" spans="1:4">
      <c r="A1036" s="57" t="s">
        <v>19094</v>
      </c>
      <c r="B1036" s="57"/>
      <c r="C1036" s="57" t="s">
        <v>19793</v>
      </c>
      <c r="D1036" s="57" t="s">
        <v>19794</v>
      </c>
    </row>
    <row r="1037" spans="1:4">
      <c r="A1037" s="57" t="s">
        <v>19094</v>
      </c>
      <c r="B1037" s="57"/>
      <c r="C1037" s="57" t="s">
        <v>19795</v>
      </c>
      <c r="D1037" s="57" t="s">
        <v>19796</v>
      </c>
    </row>
    <row r="1038" spans="1:4">
      <c r="A1038" s="57" t="s">
        <v>19094</v>
      </c>
      <c r="B1038" s="57"/>
      <c r="C1038" s="57" t="s">
        <v>19797</v>
      </c>
      <c r="D1038" s="57" t="s">
        <v>19798</v>
      </c>
    </row>
    <row r="1039" spans="1:4">
      <c r="A1039" s="57" t="s">
        <v>19094</v>
      </c>
      <c r="B1039" s="57"/>
      <c r="C1039" s="57" t="s">
        <v>19799</v>
      </c>
      <c r="D1039" s="57" t="s">
        <v>19800</v>
      </c>
    </row>
    <row r="1040" spans="1:4">
      <c r="A1040" s="57" t="s">
        <v>19094</v>
      </c>
      <c r="B1040" s="57"/>
      <c r="C1040" s="57" t="s">
        <v>19801</v>
      </c>
      <c r="D1040" s="57" t="s">
        <v>19800</v>
      </c>
    </row>
    <row r="1041" spans="1:4">
      <c r="A1041" s="57" t="s">
        <v>19094</v>
      </c>
      <c r="B1041" s="57"/>
      <c r="C1041" s="57" t="s">
        <v>19802</v>
      </c>
      <c r="D1041" s="57" t="s">
        <v>19778</v>
      </c>
    </row>
    <row r="1042" spans="1:4">
      <c r="A1042" s="57" t="s">
        <v>19094</v>
      </c>
      <c r="B1042" s="57"/>
      <c r="C1042" s="57" t="s">
        <v>19803</v>
      </c>
      <c r="D1042" s="57" t="s">
        <v>19804</v>
      </c>
    </row>
    <row r="1043" spans="1:4">
      <c r="A1043" s="57" t="s">
        <v>19094</v>
      </c>
      <c r="B1043" s="57"/>
      <c r="C1043" s="57" t="s">
        <v>19805</v>
      </c>
      <c r="D1043" s="57" t="s">
        <v>19806</v>
      </c>
    </row>
    <row r="1044" spans="1:4">
      <c r="A1044" s="57" t="s">
        <v>19094</v>
      </c>
      <c r="B1044" s="57"/>
      <c r="C1044" s="57" t="s">
        <v>19807</v>
      </c>
      <c r="D1044" s="57" t="s">
        <v>19788</v>
      </c>
    </row>
    <row r="1045" spans="1:4">
      <c r="A1045" s="57" t="s">
        <v>19094</v>
      </c>
      <c r="B1045" s="57"/>
      <c r="C1045" s="57" t="s">
        <v>19808</v>
      </c>
      <c r="D1045" s="57" t="s">
        <v>19806</v>
      </c>
    </row>
    <row r="1046" spans="1:4">
      <c r="A1046" s="57" t="s">
        <v>19094</v>
      </c>
      <c r="B1046" s="57"/>
      <c r="C1046" s="57" t="s">
        <v>19809</v>
      </c>
      <c r="D1046" s="57" t="s">
        <v>19810</v>
      </c>
    </row>
    <row r="1047" spans="1:4">
      <c r="A1047" s="57" t="s">
        <v>19094</v>
      </c>
      <c r="B1047" s="57"/>
      <c r="C1047" s="57" t="s">
        <v>19811</v>
      </c>
      <c r="D1047" s="57" t="s">
        <v>19812</v>
      </c>
    </row>
    <row r="1048" spans="1:4">
      <c r="A1048" s="57" t="s">
        <v>19094</v>
      </c>
      <c r="B1048" s="57"/>
      <c r="C1048" s="57" t="s">
        <v>19813</v>
      </c>
      <c r="D1048" s="57" t="s">
        <v>19814</v>
      </c>
    </row>
    <row r="1049" spans="1:4">
      <c r="A1049" s="57" t="s">
        <v>19094</v>
      </c>
      <c r="B1049" s="57"/>
      <c r="C1049" s="57" t="s">
        <v>19815</v>
      </c>
      <c r="D1049" s="57" t="s">
        <v>19816</v>
      </c>
    </row>
    <row r="1050" spans="1:4">
      <c r="A1050" s="57" t="s">
        <v>19094</v>
      </c>
      <c r="B1050" s="57"/>
      <c r="C1050" s="57" t="s">
        <v>19817</v>
      </c>
      <c r="D1050" s="57" t="s">
        <v>19816</v>
      </c>
    </row>
    <row r="1051" spans="1:4">
      <c r="A1051" s="57" t="s">
        <v>19094</v>
      </c>
      <c r="B1051" s="57"/>
      <c r="C1051" s="57" t="s">
        <v>19818</v>
      </c>
      <c r="D1051" s="57" t="s">
        <v>19819</v>
      </c>
    </row>
    <row r="1052" spans="1:4">
      <c r="A1052" s="57" t="s">
        <v>19094</v>
      </c>
      <c r="B1052" s="57"/>
      <c r="C1052" s="57" t="s">
        <v>19820</v>
      </c>
      <c r="D1052" s="57" t="s">
        <v>19821</v>
      </c>
    </row>
    <row r="1053" spans="1:4">
      <c r="A1053" s="57" t="s">
        <v>19094</v>
      </c>
      <c r="B1053" s="57"/>
      <c r="C1053" s="57" t="s">
        <v>19822</v>
      </c>
      <c r="D1053" s="57" t="s">
        <v>19823</v>
      </c>
    </row>
    <row r="1054" spans="1:4">
      <c r="A1054" s="57" t="s">
        <v>19094</v>
      </c>
      <c r="B1054" s="57"/>
      <c r="C1054" s="57" t="s">
        <v>19824</v>
      </c>
      <c r="D1054" s="57" t="s">
        <v>19825</v>
      </c>
    </row>
    <row r="1055" spans="1:4">
      <c r="A1055" s="57" t="s">
        <v>19094</v>
      </c>
      <c r="B1055" s="57"/>
      <c r="C1055" s="57" t="s">
        <v>19826</v>
      </c>
      <c r="D1055" s="57" t="s">
        <v>19827</v>
      </c>
    </row>
    <row r="1056" spans="1:4">
      <c r="A1056" s="57" t="s">
        <v>19094</v>
      </c>
      <c r="B1056" s="57"/>
      <c r="C1056" s="57" t="s">
        <v>19828</v>
      </c>
      <c r="D1056" s="57" t="s">
        <v>19829</v>
      </c>
    </row>
    <row r="1057" spans="1:4">
      <c r="A1057" s="57" t="s">
        <v>19094</v>
      </c>
      <c r="B1057" s="57"/>
      <c r="C1057" s="57" t="s">
        <v>19830</v>
      </c>
      <c r="D1057" s="57" t="s">
        <v>19831</v>
      </c>
    </row>
    <row r="1058" spans="1:4">
      <c r="A1058" s="57" t="s">
        <v>19094</v>
      </c>
      <c r="B1058" s="57"/>
      <c r="C1058" s="57" t="s">
        <v>19832</v>
      </c>
      <c r="D1058" s="57" t="s">
        <v>19833</v>
      </c>
    </row>
    <row r="1059" spans="1:4">
      <c r="A1059" s="57" t="s">
        <v>19094</v>
      </c>
      <c r="B1059" s="57"/>
      <c r="C1059" s="57" t="s">
        <v>19834</v>
      </c>
      <c r="D1059" s="57" t="s">
        <v>19835</v>
      </c>
    </row>
    <row r="1060" spans="1:4">
      <c r="A1060" s="57" t="s">
        <v>19094</v>
      </c>
      <c r="B1060" s="57"/>
      <c r="C1060" s="57" t="s">
        <v>19836</v>
      </c>
      <c r="D1060" s="57" t="s">
        <v>19837</v>
      </c>
    </row>
    <row r="1061" spans="1:4">
      <c r="A1061" s="57" t="s">
        <v>19094</v>
      </c>
      <c r="B1061" s="57"/>
      <c r="C1061" s="57" t="s">
        <v>19838</v>
      </c>
      <c r="D1061" s="57" t="s">
        <v>19839</v>
      </c>
    </row>
    <row r="1062" spans="1:4">
      <c r="A1062" s="57" t="s">
        <v>19094</v>
      </c>
      <c r="B1062" s="57"/>
      <c r="C1062" s="57" t="s">
        <v>19840</v>
      </c>
      <c r="D1062" s="57" t="s">
        <v>19841</v>
      </c>
    </row>
    <row r="1063" spans="1:4">
      <c r="A1063" s="57" t="s">
        <v>19094</v>
      </c>
      <c r="B1063" s="57"/>
      <c r="C1063" s="57" t="s">
        <v>19842</v>
      </c>
      <c r="D1063" s="57" t="s">
        <v>19843</v>
      </c>
    </row>
    <row r="1064" spans="1:4">
      <c r="A1064" s="57" t="s">
        <v>19094</v>
      </c>
      <c r="B1064" s="57"/>
      <c r="C1064" s="57" t="s">
        <v>19844</v>
      </c>
      <c r="D1064" s="57" t="s">
        <v>19845</v>
      </c>
    </row>
    <row r="1065" spans="1:4">
      <c r="A1065" s="57" t="s">
        <v>19094</v>
      </c>
      <c r="B1065" s="57"/>
      <c r="C1065" s="57" t="s">
        <v>19846</v>
      </c>
      <c r="D1065" s="57" t="s">
        <v>19847</v>
      </c>
    </row>
    <row r="1066" spans="1:4">
      <c r="A1066" s="57" t="s">
        <v>19094</v>
      </c>
      <c r="B1066" s="57"/>
      <c r="C1066" s="57" t="s">
        <v>19848</v>
      </c>
      <c r="D1066" s="57" t="s">
        <v>19849</v>
      </c>
    </row>
    <row r="1067" spans="1:4">
      <c r="A1067" s="57" t="s">
        <v>19094</v>
      </c>
      <c r="B1067" s="57"/>
      <c r="C1067" s="57" t="s">
        <v>19850</v>
      </c>
      <c r="D1067" s="57" t="s">
        <v>19851</v>
      </c>
    </row>
    <row r="1068" spans="1:4">
      <c r="A1068" s="57" t="s">
        <v>19094</v>
      </c>
      <c r="B1068" s="57"/>
      <c r="C1068" s="57" t="s">
        <v>19852</v>
      </c>
      <c r="D1068" s="57" t="s">
        <v>19853</v>
      </c>
    </row>
    <row r="1069" spans="1:4">
      <c r="A1069" s="57" t="s">
        <v>19094</v>
      </c>
      <c r="B1069" s="57"/>
      <c r="C1069" s="57" t="s">
        <v>19854</v>
      </c>
      <c r="D1069" s="57" t="s">
        <v>19855</v>
      </c>
    </row>
    <row r="1070" spans="1:4">
      <c r="A1070" s="57" t="s">
        <v>19094</v>
      </c>
      <c r="B1070" s="57"/>
      <c r="C1070" s="57" t="s">
        <v>19856</v>
      </c>
      <c r="D1070" s="57" t="s">
        <v>19857</v>
      </c>
    </row>
    <row r="1071" spans="1:4">
      <c r="A1071" s="57" t="s">
        <v>19094</v>
      </c>
      <c r="B1071" s="57"/>
      <c r="C1071" s="57" t="s">
        <v>19858</v>
      </c>
      <c r="D1071" s="57" t="s">
        <v>19859</v>
      </c>
    </row>
    <row r="1072" spans="1:4">
      <c r="A1072" s="57" t="s">
        <v>19094</v>
      </c>
      <c r="B1072" s="57"/>
      <c r="C1072" s="57" t="s">
        <v>19860</v>
      </c>
      <c r="D1072" s="57" t="s">
        <v>19861</v>
      </c>
    </row>
    <row r="1073" spans="1:4">
      <c r="A1073" s="57" t="s">
        <v>19094</v>
      </c>
      <c r="B1073" s="57"/>
      <c r="C1073" s="57" t="s">
        <v>19862</v>
      </c>
      <c r="D1073" s="57" t="s">
        <v>19863</v>
      </c>
    </row>
    <row r="1074" spans="1:4">
      <c r="A1074" s="57" t="s">
        <v>19094</v>
      </c>
      <c r="B1074" s="57"/>
      <c r="C1074" s="57" t="s">
        <v>19864</v>
      </c>
      <c r="D1074" s="57" t="s">
        <v>19865</v>
      </c>
    </row>
    <row r="1075" spans="1:4">
      <c r="A1075" s="57" t="s">
        <v>19094</v>
      </c>
      <c r="B1075" s="57"/>
      <c r="C1075" s="57" t="s">
        <v>19866</v>
      </c>
      <c r="D1075" s="57" t="s">
        <v>19867</v>
      </c>
    </row>
    <row r="1076" spans="1:4">
      <c r="A1076" s="57" t="s">
        <v>19094</v>
      </c>
      <c r="B1076" s="57"/>
      <c r="C1076" s="57" t="s">
        <v>19868</v>
      </c>
      <c r="D1076" s="57" t="s">
        <v>19869</v>
      </c>
    </row>
    <row r="1077" spans="1:4">
      <c r="A1077" s="57" t="s">
        <v>19094</v>
      </c>
      <c r="B1077" s="57"/>
      <c r="C1077" s="57" t="s">
        <v>19870</v>
      </c>
      <c r="D1077" s="57" t="s">
        <v>19871</v>
      </c>
    </row>
    <row r="1078" spans="1:4">
      <c r="A1078" s="57" t="s">
        <v>19094</v>
      </c>
      <c r="B1078" s="57"/>
      <c r="C1078" s="57" t="s">
        <v>19872</v>
      </c>
      <c r="D1078" s="57" t="s">
        <v>19873</v>
      </c>
    </row>
    <row r="1079" spans="1:4">
      <c r="A1079" s="57" t="s">
        <v>19094</v>
      </c>
      <c r="B1079" s="57"/>
      <c r="C1079" s="57" t="s">
        <v>19874</v>
      </c>
      <c r="D1079" s="57" t="s">
        <v>19875</v>
      </c>
    </row>
    <row r="1080" spans="1:4">
      <c r="A1080" s="57" t="s">
        <v>19094</v>
      </c>
      <c r="B1080" s="57"/>
      <c r="C1080" s="57" t="s">
        <v>19876</v>
      </c>
      <c r="D1080" s="57" t="s">
        <v>19877</v>
      </c>
    </row>
    <row r="1081" spans="1:4">
      <c r="A1081" s="57" t="s">
        <v>19094</v>
      </c>
      <c r="B1081" s="57"/>
      <c r="C1081" s="57" t="s">
        <v>19878</v>
      </c>
      <c r="D1081" s="57" t="s">
        <v>19879</v>
      </c>
    </row>
    <row r="1082" spans="1:4">
      <c r="A1082" s="57" t="s">
        <v>19094</v>
      </c>
      <c r="B1082" s="57"/>
      <c r="C1082" s="57" t="s">
        <v>19880</v>
      </c>
      <c r="D1082" s="57" t="s">
        <v>19881</v>
      </c>
    </row>
    <row r="1083" spans="1:4">
      <c r="A1083" s="57" t="s">
        <v>19094</v>
      </c>
      <c r="B1083" s="57"/>
      <c r="C1083" s="57" t="s">
        <v>19882</v>
      </c>
      <c r="D1083" s="57" t="s">
        <v>19883</v>
      </c>
    </row>
    <row r="1084" spans="1:4">
      <c r="A1084" s="57" t="s">
        <v>19094</v>
      </c>
      <c r="B1084" s="57"/>
      <c r="C1084" s="57" t="s">
        <v>19884</v>
      </c>
      <c r="D1084" s="57" t="s">
        <v>19885</v>
      </c>
    </row>
    <row r="1085" spans="1:4">
      <c r="A1085" s="57" t="s">
        <v>19094</v>
      </c>
      <c r="B1085" s="57"/>
      <c r="C1085" s="57" t="s">
        <v>19886</v>
      </c>
      <c r="D1085" s="57" t="s">
        <v>19887</v>
      </c>
    </row>
    <row r="1086" spans="1:4">
      <c r="A1086" s="57" t="s">
        <v>19094</v>
      </c>
      <c r="B1086" s="57"/>
      <c r="C1086" s="57" t="s">
        <v>19888</v>
      </c>
      <c r="D1086" s="57" t="s">
        <v>19889</v>
      </c>
    </row>
    <row r="1087" spans="1:4">
      <c r="A1087" s="57" t="s">
        <v>19094</v>
      </c>
      <c r="B1087" s="57"/>
      <c r="C1087" s="57" t="s">
        <v>19890</v>
      </c>
      <c r="D1087" s="57" t="s">
        <v>19891</v>
      </c>
    </row>
    <row r="1088" spans="1:4">
      <c r="A1088" s="57" t="s">
        <v>19094</v>
      </c>
      <c r="B1088" s="57"/>
      <c r="C1088" s="57" t="s">
        <v>19892</v>
      </c>
      <c r="D1088" s="57" t="s">
        <v>19893</v>
      </c>
    </row>
    <row r="1089" spans="1:4">
      <c r="A1089" s="57" t="s">
        <v>19094</v>
      </c>
      <c r="B1089" s="57"/>
      <c r="C1089" s="57" t="s">
        <v>19894</v>
      </c>
      <c r="D1089" s="57" t="s">
        <v>19895</v>
      </c>
    </row>
    <row r="1090" spans="1:4">
      <c r="A1090" s="57" t="s">
        <v>19094</v>
      </c>
      <c r="B1090" s="57"/>
      <c r="C1090" s="57" t="s">
        <v>19896</v>
      </c>
      <c r="D1090" s="57" t="s">
        <v>19897</v>
      </c>
    </row>
    <row r="1091" spans="1:4">
      <c r="A1091" s="57" t="s">
        <v>19094</v>
      </c>
      <c r="B1091" s="57"/>
      <c r="C1091" s="57" t="s">
        <v>19898</v>
      </c>
      <c r="D1091" s="57" t="s">
        <v>19899</v>
      </c>
    </row>
    <row r="1092" spans="1:4">
      <c r="A1092" s="57" t="s">
        <v>19094</v>
      </c>
      <c r="B1092" s="57"/>
      <c r="C1092" s="57" t="s">
        <v>19900</v>
      </c>
      <c r="D1092" s="57" t="s">
        <v>19901</v>
      </c>
    </row>
    <row r="1093" spans="1:4">
      <c r="A1093" s="57" t="s">
        <v>19094</v>
      </c>
      <c r="B1093" s="57"/>
      <c r="C1093" s="57" t="s">
        <v>19902</v>
      </c>
      <c r="D1093" s="57" t="s">
        <v>19903</v>
      </c>
    </row>
    <row r="1094" spans="1:4">
      <c r="A1094" s="57" t="s">
        <v>19094</v>
      </c>
      <c r="B1094" s="57"/>
      <c r="C1094" s="57" t="s">
        <v>19904</v>
      </c>
      <c r="D1094" s="57" t="s">
        <v>19905</v>
      </c>
    </row>
    <row r="1095" spans="1:4">
      <c r="A1095" s="57" t="s">
        <v>19094</v>
      </c>
      <c r="B1095" s="57"/>
      <c r="C1095" s="57" t="s">
        <v>19906</v>
      </c>
      <c r="D1095" s="57" t="s">
        <v>19907</v>
      </c>
    </row>
    <row r="1096" spans="1:4">
      <c r="A1096" s="57" t="s">
        <v>19094</v>
      </c>
      <c r="B1096" s="57"/>
      <c r="C1096" s="57" t="s">
        <v>19908</v>
      </c>
      <c r="D1096" s="57" t="s">
        <v>19909</v>
      </c>
    </row>
    <row r="1097" spans="1:4">
      <c r="A1097" s="57" t="s">
        <v>19094</v>
      </c>
      <c r="B1097" s="57"/>
      <c r="C1097" s="57" t="s">
        <v>19910</v>
      </c>
      <c r="D1097" s="57" t="s">
        <v>19911</v>
      </c>
    </row>
    <row r="1098" spans="1:4">
      <c r="A1098" s="57" t="s">
        <v>19094</v>
      </c>
      <c r="B1098" s="57"/>
      <c r="C1098" s="57" t="s">
        <v>19912</v>
      </c>
      <c r="D1098" s="57" t="s">
        <v>19913</v>
      </c>
    </row>
    <row r="1099" spans="1:4">
      <c r="A1099" s="57" t="s">
        <v>19094</v>
      </c>
      <c r="B1099" s="57"/>
      <c r="C1099" s="57" t="s">
        <v>19914</v>
      </c>
      <c r="D1099" s="57" t="s">
        <v>19915</v>
      </c>
    </row>
    <row r="1100" spans="1:4">
      <c r="A1100" s="57" t="s">
        <v>19094</v>
      </c>
      <c r="B1100" s="57"/>
      <c r="C1100" s="57" t="s">
        <v>19916</v>
      </c>
      <c r="D1100" s="57" t="s">
        <v>19917</v>
      </c>
    </row>
    <row r="1101" spans="1:4">
      <c r="A1101" s="57" t="s">
        <v>19094</v>
      </c>
      <c r="B1101" s="57"/>
      <c r="C1101" s="57" t="s">
        <v>19918</v>
      </c>
      <c r="D1101" s="57" t="s">
        <v>19919</v>
      </c>
    </row>
    <row r="1102" spans="1:4">
      <c r="A1102" s="57" t="s">
        <v>19094</v>
      </c>
      <c r="B1102" s="57"/>
      <c r="C1102" s="57" t="s">
        <v>19920</v>
      </c>
      <c r="D1102" s="57" t="s">
        <v>19921</v>
      </c>
    </row>
    <row r="1103" spans="1:4">
      <c r="A1103" s="57" t="s">
        <v>19094</v>
      </c>
      <c r="B1103" s="57"/>
      <c r="C1103" s="57" t="s">
        <v>19922</v>
      </c>
      <c r="D1103" s="57" t="s">
        <v>19923</v>
      </c>
    </row>
    <row r="1104" spans="1:4">
      <c r="A1104" s="57" t="s">
        <v>19094</v>
      </c>
      <c r="B1104" s="57"/>
      <c r="C1104" s="57" t="s">
        <v>19924</v>
      </c>
      <c r="D1104" s="57" t="s">
        <v>19925</v>
      </c>
    </row>
    <row r="1105" spans="1:4">
      <c r="A1105" s="57" t="s">
        <v>19094</v>
      </c>
      <c r="B1105" s="57"/>
      <c r="C1105" s="57" t="s">
        <v>19926</v>
      </c>
      <c r="D1105" s="57" t="s">
        <v>19927</v>
      </c>
    </row>
    <row r="1106" spans="1:4">
      <c r="A1106" s="57" t="s">
        <v>19094</v>
      </c>
      <c r="B1106" s="57"/>
      <c r="C1106" s="57" t="s">
        <v>19928</v>
      </c>
      <c r="D1106" s="57" t="s">
        <v>19929</v>
      </c>
    </row>
    <row r="1107" spans="1:4">
      <c r="A1107" s="57" t="s">
        <v>19094</v>
      </c>
      <c r="B1107" s="57"/>
      <c r="C1107" s="57" t="s">
        <v>19930</v>
      </c>
      <c r="D1107" s="57" t="s">
        <v>19931</v>
      </c>
    </row>
    <row r="1108" spans="1:4">
      <c r="A1108" s="57" t="s">
        <v>19094</v>
      </c>
      <c r="B1108" s="57"/>
      <c r="C1108" s="57" t="s">
        <v>19932</v>
      </c>
      <c r="D1108" s="57" t="s">
        <v>19917</v>
      </c>
    </row>
    <row r="1109" spans="1:4">
      <c r="A1109" s="57" t="s">
        <v>19094</v>
      </c>
      <c r="B1109" s="57"/>
      <c r="C1109" s="57" t="s">
        <v>19933</v>
      </c>
      <c r="D1109" s="57" t="s">
        <v>19934</v>
      </c>
    </row>
    <row r="1110" spans="1:4">
      <c r="A1110" s="57" t="s">
        <v>19094</v>
      </c>
      <c r="B1110" s="57"/>
      <c r="C1110" s="57" t="s">
        <v>19935</v>
      </c>
      <c r="D1110" s="57" t="s">
        <v>19936</v>
      </c>
    </row>
    <row r="1111" spans="1:4">
      <c r="A1111" s="57" t="s">
        <v>19094</v>
      </c>
      <c r="B1111" s="57"/>
      <c r="C1111" s="57" t="s">
        <v>19937</v>
      </c>
      <c r="D1111" s="57" t="s">
        <v>19938</v>
      </c>
    </row>
    <row r="1112" spans="1:4">
      <c r="A1112" s="57" t="s">
        <v>19094</v>
      </c>
      <c r="B1112" s="57"/>
      <c r="C1112" s="57" t="s">
        <v>19939</v>
      </c>
      <c r="D1112" s="57" t="s">
        <v>19940</v>
      </c>
    </row>
    <row r="1113" spans="1:4">
      <c r="A1113" s="57" t="s">
        <v>19094</v>
      </c>
      <c r="B1113" s="57"/>
      <c r="C1113" s="57" t="s">
        <v>19941</v>
      </c>
      <c r="D1113" s="57" t="s">
        <v>19942</v>
      </c>
    </row>
    <row r="1114" spans="1:4">
      <c r="A1114" s="57" t="s">
        <v>19094</v>
      </c>
      <c r="B1114" s="57"/>
      <c r="C1114" s="57" t="s">
        <v>19943</v>
      </c>
      <c r="D1114" s="57" t="s">
        <v>19944</v>
      </c>
    </row>
    <row r="1115" spans="1:4">
      <c r="A1115" s="57" t="s">
        <v>19094</v>
      </c>
      <c r="B1115" s="57"/>
      <c r="C1115" s="57" t="s">
        <v>19945</v>
      </c>
      <c r="D1115" s="57" t="s">
        <v>19946</v>
      </c>
    </row>
    <row r="1116" spans="1:4">
      <c r="A1116" s="57" t="s">
        <v>19094</v>
      </c>
      <c r="B1116" s="57"/>
      <c r="C1116" s="57" t="s">
        <v>19947</v>
      </c>
      <c r="D1116" s="57" t="s">
        <v>19948</v>
      </c>
    </row>
    <row r="1117" spans="1:4">
      <c r="A1117" s="57" t="s">
        <v>19094</v>
      </c>
      <c r="B1117" s="57"/>
      <c r="C1117" s="57" t="s">
        <v>19949</v>
      </c>
      <c r="D1117" s="57" t="s">
        <v>19950</v>
      </c>
    </row>
    <row r="1118" spans="1:4">
      <c r="A1118" s="57" t="s">
        <v>19094</v>
      </c>
      <c r="B1118" s="57"/>
      <c r="C1118" s="57" t="s">
        <v>19951</v>
      </c>
      <c r="D1118" s="57" t="s">
        <v>19952</v>
      </c>
    </row>
    <row r="1119" spans="1:4">
      <c r="A1119" s="57" t="s">
        <v>19094</v>
      </c>
      <c r="B1119" s="57"/>
      <c r="C1119" s="57" t="s">
        <v>19953</v>
      </c>
      <c r="D1119" s="57" t="s">
        <v>19954</v>
      </c>
    </row>
    <row r="1120" spans="1:4">
      <c r="A1120" s="57" t="s">
        <v>19094</v>
      </c>
      <c r="B1120" s="57"/>
      <c r="C1120" s="57" t="s">
        <v>19955</v>
      </c>
      <c r="D1120" s="57" t="s">
        <v>19956</v>
      </c>
    </row>
    <row r="1121" spans="1:4">
      <c r="A1121" s="57" t="s">
        <v>19094</v>
      </c>
      <c r="B1121" s="57"/>
      <c r="C1121" s="57" t="s">
        <v>19957</v>
      </c>
      <c r="D1121" s="57" t="s">
        <v>19958</v>
      </c>
    </row>
    <row r="1122" spans="1:4">
      <c r="A1122" s="57" t="s">
        <v>19094</v>
      </c>
      <c r="B1122" s="57"/>
      <c r="C1122" s="57" t="s">
        <v>19959</v>
      </c>
      <c r="D1122" s="57" t="s">
        <v>19960</v>
      </c>
    </row>
    <row r="1123" spans="1:4">
      <c r="A1123" s="57" t="s">
        <v>19094</v>
      </c>
      <c r="B1123" s="57"/>
      <c r="C1123" s="57" t="s">
        <v>19961</v>
      </c>
      <c r="D1123" s="57" t="s">
        <v>19962</v>
      </c>
    </row>
    <row r="1124" spans="1:4">
      <c r="A1124" s="57" t="s">
        <v>19094</v>
      </c>
      <c r="B1124" s="57"/>
      <c r="C1124" s="57" t="s">
        <v>19963</v>
      </c>
      <c r="D1124" s="57" t="s">
        <v>19964</v>
      </c>
    </row>
    <row r="1125" spans="1:4">
      <c r="A1125" s="57" t="s">
        <v>19094</v>
      </c>
      <c r="B1125" s="57"/>
      <c r="C1125" s="57" t="s">
        <v>19965</v>
      </c>
      <c r="D1125" s="57" t="s">
        <v>19966</v>
      </c>
    </row>
    <row r="1126" spans="1:4">
      <c r="A1126" s="57" t="s">
        <v>19094</v>
      </c>
      <c r="B1126" s="57"/>
      <c r="C1126" s="57" t="s">
        <v>19967</v>
      </c>
      <c r="D1126" s="57" t="s">
        <v>19968</v>
      </c>
    </row>
    <row r="1127" spans="1:4">
      <c r="A1127" s="57" t="s">
        <v>19094</v>
      </c>
      <c r="B1127" s="57"/>
      <c r="C1127" s="57" t="s">
        <v>19969</v>
      </c>
      <c r="D1127" s="57" t="s">
        <v>19970</v>
      </c>
    </row>
    <row r="1128" spans="1:4">
      <c r="A1128" s="57" t="s">
        <v>19094</v>
      </c>
      <c r="B1128" s="57"/>
      <c r="C1128" s="57" t="s">
        <v>19971</v>
      </c>
      <c r="D1128" s="57" t="s">
        <v>19972</v>
      </c>
    </row>
    <row r="1129" spans="1:4">
      <c r="A1129" s="57" t="s">
        <v>19094</v>
      </c>
      <c r="B1129" s="57"/>
      <c r="C1129" s="57" t="s">
        <v>19973</v>
      </c>
      <c r="D1129" s="57" t="s">
        <v>19974</v>
      </c>
    </row>
    <row r="1130" spans="1:4">
      <c r="A1130" s="57" t="s">
        <v>19094</v>
      </c>
      <c r="B1130" s="57"/>
      <c r="C1130" s="57" t="s">
        <v>19975</v>
      </c>
      <c r="D1130" s="57" t="s">
        <v>19976</v>
      </c>
    </row>
    <row r="1131" spans="1:4">
      <c r="A1131" s="57" t="s">
        <v>19094</v>
      </c>
      <c r="B1131" s="57"/>
      <c r="C1131" s="57" t="s">
        <v>19977</v>
      </c>
      <c r="D1131" s="57" t="s">
        <v>19865</v>
      </c>
    </row>
    <row r="1132" spans="1:4">
      <c r="A1132" s="57" t="s">
        <v>19094</v>
      </c>
      <c r="B1132" s="57"/>
      <c r="C1132" s="57" t="s">
        <v>19978</v>
      </c>
      <c r="D1132" s="57" t="s">
        <v>19979</v>
      </c>
    </row>
    <row r="1133" spans="1:4">
      <c r="A1133" s="57" t="s">
        <v>19094</v>
      </c>
      <c r="B1133" s="57"/>
      <c r="C1133" s="57" t="s">
        <v>19980</v>
      </c>
      <c r="D1133" s="57" t="s">
        <v>19981</v>
      </c>
    </row>
    <row r="1134" spans="1:4">
      <c r="A1134" s="57" t="s">
        <v>19094</v>
      </c>
      <c r="B1134" s="57"/>
      <c r="C1134" s="57" t="s">
        <v>19982</v>
      </c>
      <c r="D1134" s="57" t="s">
        <v>19983</v>
      </c>
    </row>
    <row r="1135" spans="1:4">
      <c r="A1135" s="57" t="s">
        <v>19094</v>
      </c>
      <c r="B1135" s="57"/>
      <c r="C1135" s="57" t="s">
        <v>19984</v>
      </c>
      <c r="D1135" s="57" t="s">
        <v>19985</v>
      </c>
    </row>
    <row r="1136" spans="1:4">
      <c r="A1136" s="57" t="s">
        <v>19094</v>
      </c>
      <c r="B1136" s="57"/>
      <c r="C1136" s="57" t="s">
        <v>19986</v>
      </c>
      <c r="D1136" s="57" t="s">
        <v>19987</v>
      </c>
    </row>
    <row r="1137" spans="1:4">
      <c r="A1137" s="57" t="s">
        <v>19094</v>
      </c>
      <c r="B1137" s="57"/>
      <c r="C1137" s="57" t="s">
        <v>19988</v>
      </c>
      <c r="D1137" s="57" t="s">
        <v>19989</v>
      </c>
    </row>
    <row r="1138" spans="1:4">
      <c r="A1138" s="57" t="s">
        <v>19094</v>
      </c>
      <c r="B1138" s="57"/>
      <c r="C1138" s="57" t="s">
        <v>19990</v>
      </c>
      <c r="D1138" s="57" t="s">
        <v>19991</v>
      </c>
    </row>
    <row r="1139" spans="1:4">
      <c r="A1139" s="57" t="s">
        <v>19094</v>
      </c>
      <c r="B1139" s="57"/>
      <c r="C1139" s="57" t="s">
        <v>19992</v>
      </c>
      <c r="D1139" s="57" t="s">
        <v>19993</v>
      </c>
    </row>
    <row r="1140" spans="1:4">
      <c r="A1140" s="57" t="s">
        <v>19094</v>
      </c>
      <c r="B1140" s="57"/>
      <c r="C1140" s="57" t="s">
        <v>19994</v>
      </c>
      <c r="D1140" s="57" t="s">
        <v>19995</v>
      </c>
    </row>
    <row r="1141" spans="1:4">
      <c r="A1141" s="57" t="s">
        <v>19094</v>
      </c>
      <c r="B1141" s="57"/>
      <c r="C1141" s="57" t="s">
        <v>19996</v>
      </c>
      <c r="D1141" s="57" t="s">
        <v>19997</v>
      </c>
    </row>
    <row r="1142" spans="1:4">
      <c r="A1142" s="57" t="s">
        <v>19094</v>
      </c>
      <c r="B1142" s="57"/>
      <c r="C1142" s="57" t="s">
        <v>19998</v>
      </c>
      <c r="D1142" s="57" t="s">
        <v>19999</v>
      </c>
    </row>
    <row r="1143" spans="1:4">
      <c r="A1143" s="57" t="s">
        <v>19094</v>
      </c>
      <c r="B1143" s="57"/>
      <c r="C1143" s="57" t="s">
        <v>20000</v>
      </c>
      <c r="D1143" s="57" t="s">
        <v>20001</v>
      </c>
    </row>
    <row r="1144" spans="1:4">
      <c r="A1144" s="57" t="s">
        <v>19094</v>
      </c>
      <c r="B1144" s="57"/>
      <c r="C1144" s="57" t="s">
        <v>20002</v>
      </c>
      <c r="D1144" s="57" t="s">
        <v>20003</v>
      </c>
    </row>
    <row r="1145" spans="1:4">
      <c r="A1145" s="57" t="s">
        <v>19094</v>
      </c>
      <c r="B1145" s="57"/>
      <c r="C1145" s="57" t="s">
        <v>20004</v>
      </c>
      <c r="D1145" s="57" t="s">
        <v>20005</v>
      </c>
    </row>
    <row r="1146" spans="1:4">
      <c r="A1146" s="57" t="s">
        <v>19094</v>
      </c>
      <c r="B1146" s="57"/>
      <c r="C1146" s="57" t="s">
        <v>20006</v>
      </c>
      <c r="D1146" s="57" t="s">
        <v>20007</v>
      </c>
    </row>
    <row r="1147" spans="1:4">
      <c r="A1147" s="57" t="s">
        <v>19094</v>
      </c>
      <c r="B1147" s="57"/>
      <c r="C1147" s="57" t="s">
        <v>20008</v>
      </c>
      <c r="D1147" s="57" t="s">
        <v>20009</v>
      </c>
    </row>
    <row r="1148" spans="1:4">
      <c r="A1148" s="57" t="s">
        <v>19094</v>
      </c>
      <c r="B1148" s="57"/>
      <c r="C1148" s="57" t="s">
        <v>20010</v>
      </c>
      <c r="D1148" s="57" t="s">
        <v>20011</v>
      </c>
    </row>
    <row r="1149" spans="1:4">
      <c r="A1149" s="57" t="s">
        <v>19094</v>
      </c>
      <c r="B1149" s="57"/>
      <c r="C1149" s="57" t="s">
        <v>20012</v>
      </c>
      <c r="D1149" s="57" t="s">
        <v>20013</v>
      </c>
    </row>
    <row r="1150" spans="1:4">
      <c r="A1150" s="57" t="s">
        <v>19094</v>
      </c>
      <c r="B1150" s="57"/>
      <c r="C1150" s="57" t="s">
        <v>20014</v>
      </c>
      <c r="D1150" s="57" t="s">
        <v>20015</v>
      </c>
    </row>
    <row r="1151" spans="1:4">
      <c r="A1151" s="57" t="s">
        <v>19094</v>
      </c>
      <c r="B1151" s="57"/>
      <c r="C1151" s="57" t="s">
        <v>20016</v>
      </c>
      <c r="D1151" s="57" t="s">
        <v>20017</v>
      </c>
    </row>
    <row r="1152" spans="1:4">
      <c r="A1152" s="57" t="s">
        <v>19094</v>
      </c>
      <c r="B1152" s="57"/>
      <c r="C1152" s="57" t="s">
        <v>20018</v>
      </c>
      <c r="D1152" s="57" t="s">
        <v>20019</v>
      </c>
    </row>
    <row r="1153" spans="1:4">
      <c r="A1153" s="57" t="s">
        <v>19094</v>
      </c>
      <c r="B1153" s="57"/>
      <c r="C1153" s="57" t="s">
        <v>20020</v>
      </c>
      <c r="D1153" s="57" t="s">
        <v>20021</v>
      </c>
    </row>
    <row r="1154" spans="1:4">
      <c r="A1154" s="57" t="s">
        <v>19094</v>
      </c>
      <c r="B1154" s="57"/>
      <c r="C1154" s="57" t="s">
        <v>20022</v>
      </c>
      <c r="D1154" s="57" t="s">
        <v>20023</v>
      </c>
    </row>
    <row r="1155" spans="1:4">
      <c r="A1155" s="57" t="s">
        <v>19094</v>
      </c>
      <c r="B1155" s="57"/>
      <c r="C1155" s="57" t="s">
        <v>20024</v>
      </c>
      <c r="D1155" s="57" t="s">
        <v>20025</v>
      </c>
    </row>
    <row r="1156" spans="1:4">
      <c r="A1156" s="57" t="s">
        <v>19094</v>
      </c>
      <c r="B1156" s="57"/>
      <c r="C1156" s="57" t="s">
        <v>20026</v>
      </c>
      <c r="D1156" s="57" t="s">
        <v>20027</v>
      </c>
    </row>
    <row r="1157" spans="1:4">
      <c r="A1157" s="57" t="s">
        <v>19094</v>
      </c>
      <c r="B1157" s="57"/>
      <c r="C1157" s="57" t="s">
        <v>20028</v>
      </c>
      <c r="D1157" s="57" t="s">
        <v>20029</v>
      </c>
    </row>
    <row r="1158" spans="1:4">
      <c r="A1158" s="57" t="s">
        <v>19094</v>
      </c>
      <c r="B1158" s="57"/>
      <c r="C1158" s="57" t="s">
        <v>20030</v>
      </c>
      <c r="D1158" s="57" t="s">
        <v>20031</v>
      </c>
    </row>
    <row r="1159" spans="1:4">
      <c r="A1159" s="57" t="s">
        <v>19094</v>
      </c>
      <c r="B1159" s="57"/>
      <c r="C1159" s="57" t="s">
        <v>20032</v>
      </c>
      <c r="D1159" s="57" t="s">
        <v>20033</v>
      </c>
    </row>
    <row r="1160" spans="1:4">
      <c r="A1160" s="57" t="s">
        <v>19094</v>
      </c>
      <c r="B1160" s="57"/>
      <c r="C1160" s="57" t="s">
        <v>20034</v>
      </c>
      <c r="D1160" s="57" t="s">
        <v>20035</v>
      </c>
    </row>
    <row r="1161" spans="1:4">
      <c r="A1161" s="57" t="s">
        <v>19094</v>
      </c>
      <c r="B1161" s="57"/>
      <c r="C1161" s="57" t="s">
        <v>20036</v>
      </c>
      <c r="D1161" s="57" t="s">
        <v>20037</v>
      </c>
    </row>
    <row r="1162" spans="1:4">
      <c r="A1162" s="57" t="s">
        <v>19094</v>
      </c>
      <c r="B1162" s="57"/>
      <c r="C1162" s="57" t="s">
        <v>20038</v>
      </c>
      <c r="D1162" s="57" t="s">
        <v>20039</v>
      </c>
    </row>
    <row r="1163" spans="1:4">
      <c r="A1163" s="57" t="s">
        <v>19094</v>
      </c>
      <c r="B1163" s="57"/>
      <c r="C1163" s="57" t="s">
        <v>20040</v>
      </c>
      <c r="D1163" s="57" t="s">
        <v>20041</v>
      </c>
    </row>
    <row r="1164" spans="1:4">
      <c r="A1164" s="57" t="s">
        <v>19094</v>
      </c>
      <c r="B1164" s="57"/>
      <c r="C1164" s="57" t="s">
        <v>20042</v>
      </c>
      <c r="D1164" s="57" t="s">
        <v>20043</v>
      </c>
    </row>
    <row r="1165" spans="1:4">
      <c r="A1165" s="57" t="s">
        <v>19094</v>
      </c>
      <c r="B1165" s="57"/>
      <c r="C1165" s="57" t="s">
        <v>20044</v>
      </c>
      <c r="D1165" s="57" t="s">
        <v>20045</v>
      </c>
    </row>
    <row r="1166" spans="1:4">
      <c r="A1166" s="57" t="s">
        <v>19094</v>
      </c>
      <c r="B1166" s="57"/>
      <c r="C1166" s="57" t="s">
        <v>20046</v>
      </c>
      <c r="D1166" s="57" t="s">
        <v>20047</v>
      </c>
    </row>
    <row r="1167" spans="1:4">
      <c r="A1167" s="57" t="s">
        <v>19094</v>
      </c>
      <c r="B1167" s="57"/>
      <c r="C1167" s="57" t="s">
        <v>20048</v>
      </c>
      <c r="D1167" s="57" t="s">
        <v>20049</v>
      </c>
    </row>
    <row r="1168" spans="1:4">
      <c r="A1168" s="57" t="s">
        <v>19094</v>
      </c>
      <c r="B1168" s="57"/>
      <c r="C1168" s="57" t="s">
        <v>20050</v>
      </c>
      <c r="D1168" s="57" t="s">
        <v>20051</v>
      </c>
    </row>
    <row r="1169" spans="1:4">
      <c r="A1169" s="57" t="s">
        <v>19094</v>
      </c>
      <c r="B1169" s="57"/>
      <c r="C1169" s="57" t="s">
        <v>20052</v>
      </c>
      <c r="D1169" s="57" t="s">
        <v>20053</v>
      </c>
    </row>
    <row r="1170" spans="1:4">
      <c r="A1170" s="57" t="s">
        <v>19094</v>
      </c>
      <c r="B1170" s="57"/>
      <c r="C1170" s="57" t="s">
        <v>20054</v>
      </c>
      <c r="D1170" s="57" t="s">
        <v>20055</v>
      </c>
    </row>
    <row r="1171" spans="1:4">
      <c r="A1171" s="57" t="s">
        <v>19094</v>
      </c>
      <c r="B1171" s="57"/>
      <c r="C1171" s="57" t="s">
        <v>74361</v>
      </c>
      <c r="D1171" s="57" t="s">
        <v>74362</v>
      </c>
    </row>
    <row r="1172" spans="1:4">
      <c r="A1172" s="57" t="s">
        <v>19094</v>
      </c>
      <c r="B1172" s="57"/>
      <c r="C1172" s="57" t="s">
        <v>74363</v>
      </c>
      <c r="D1172" s="57" t="s">
        <v>74364</v>
      </c>
    </row>
    <row r="1173" spans="1:4">
      <c r="A1173" s="57" t="s">
        <v>19094</v>
      </c>
      <c r="B1173" s="57"/>
      <c r="C1173" s="57" t="s">
        <v>74365</v>
      </c>
      <c r="D1173" s="57" t="s">
        <v>74366</v>
      </c>
    </row>
    <row r="1174" spans="1:4">
      <c r="A1174" s="57" t="s">
        <v>19094</v>
      </c>
      <c r="B1174" s="57"/>
      <c r="C1174" s="57" t="s">
        <v>74367</v>
      </c>
      <c r="D1174" s="57" t="s">
        <v>74368</v>
      </c>
    </row>
    <row r="1175" spans="1:4">
      <c r="A1175" s="57" t="s">
        <v>19094</v>
      </c>
      <c r="B1175" s="57"/>
      <c r="C1175" s="57" t="s">
        <v>74369</v>
      </c>
      <c r="D1175" s="57" t="s">
        <v>74370</v>
      </c>
    </row>
    <row r="1176" spans="1:4">
      <c r="A1176" s="57" t="s">
        <v>19094</v>
      </c>
      <c r="B1176" s="57"/>
      <c r="C1176" s="57" t="s">
        <v>74371</v>
      </c>
      <c r="D1176" s="57" t="s">
        <v>74372</v>
      </c>
    </row>
    <row r="1177" spans="1:4">
      <c r="A1177" s="57" t="s">
        <v>19094</v>
      </c>
      <c r="B1177" s="57"/>
      <c r="C1177" s="57" t="s">
        <v>74373</v>
      </c>
      <c r="D1177" s="57" t="s">
        <v>74374</v>
      </c>
    </row>
    <row r="1178" spans="1:4">
      <c r="A1178" s="57" t="s">
        <v>19094</v>
      </c>
      <c r="B1178" s="57"/>
      <c r="C1178" s="57" t="s">
        <v>76572</v>
      </c>
      <c r="D1178" s="57" t="s">
        <v>76573</v>
      </c>
    </row>
    <row r="1179" spans="1:4">
      <c r="A1179" s="57" t="s">
        <v>19094</v>
      </c>
      <c r="B1179" s="57"/>
      <c r="C1179" s="57" t="s">
        <v>76574</v>
      </c>
      <c r="D1179" s="57" t="s">
        <v>76575</v>
      </c>
    </row>
    <row r="1180" spans="1:4">
      <c r="A1180" s="57" t="s">
        <v>19094</v>
      </c>
      <c r="B1180" s="57"/>
      <c r="C1180" s="57" t="s">
        <v>76576</v>
      </c>
      <c r="D1180" s="57" t="s">
        <v>76577</v>
      </c>
    </row>
    <row r="1181" spans="1:4">
      <c r="A1181" s="57" t="s">
        <v>19094</v>
      </c>
      <c r="B1181" s="57"/>
      <c r="C1181" s="57" t="s">
        <v>76578</v>
      </c>
      <c r="D1181" s="57" t="s">
        <v>76579</v>
      </c>
    </row>
    <row r="1182" spans="1:4">
      <c r="A1182" s="57" t="s">
        <v>19094</v>
      </c>
      <c r="B1182" s="57"/>
      <c r="C1182" s="57" t="s">
        <v>76580</v>
      </c>
      <c r="D1182" s="57" t="s">
        <v>76581</v>
      </c>
    </row>
    <row r="1183" spans="1:4">
      <c r="A1183" s="57" t="s">
        <v>19094</v>
      </c>
      <c r="B1183" s="57"/>
      <c r="C1183" s="57" t="s">
        <v>76582</v>
      </c>
      <c r="D1183" s="57" t="s">
        <v>76583</v>
      </c>
    </row>
    <row r="1184" spans="1:4">
      <c r="A1184" s="57" t="s">
        <v>19094</v>
      </c>
      <c r="B1184" s="57"/>
      <c r="C1184" s="57" t="s">
        <v>77128</v>
      </c>
      <c r="D1184" s="57" t="s">
        <v>77129</v>
      </c>
    </row>
    <row r="1185" spans="1:4">
      <c r="A1185" s="57" t="s">
        <v>19094</v>
      </c>
      <c r="B1185" s="57"/>
      <c r="C1185" s="57" t="s">
        <v>77130</v>
      </c>
      <c r="D1185" s="57" t="s">
        <v>77131</v>
      </c>
    </row>
    <row r="1186" spans="1:4">
      <c r="A1186" s="57" t="s">
        <v>19094</v>
      </c>
      <c r="B1186" s="57"/>
      <c r="C1186" s="57" t="s">
        <v>77132</v>
      </c>
      <c r="D1186" s="57" t="s">
        <v>77133</v>
      </c>
    </row>
    <row r="1187" spans="1:4">
      <c r="A1187" s="57" t="s">
        <v>19094</v>
      </c>
      <c r="B1187" s="57"/>
      <c r="C1187" s="57" t="s">
        <v>77134</v>
      </c>
      <c r="D1187" s="57" t="s">
        <v>77135</v>
      </c>
    </row>
    <row r="1188" spans="1:4">
      <c r="A1188" s="57" t="s">
        <v>20056</v>
      </c>
      <c r="B1188" s="57" t="s">
        <v>12940</v>
      </c>
      <c r="C1188" s="57" t="s">
        <v>20057</v>
      </c>
      <c r="D1188" s="57" t="s">
        <v>20058</v>
      </c>
    </row>
    <row r="1189" spans="1:4">
      <c r="A1189" s="57" t="s">
        <v>20056</v>
      </c>
      <c r="B1189" s="57"/>
      <c r="C1189" s="57" t="s">
        <v>20059</v>
      </c>
      <c r="D1189" s="57" t="s">
        <v>20060</v>
      </c>
    </row>
    <row r="1190" spans="1:4">
      <c r="A1190" s="57" t="s">
        <v>20056</v>
      </c>
      <c r="B1190" s="57"/>
      <c r="C1190" s="57" t="s">
        <v>20061</v>
      </c>
      <c r="D1190" s="57" t="s">
        <v>20062</v>
      </c>
    </row>
    <row r="1191" spans="1:4">
      <c r="A1191" s="57" t="s">
        <v>20056</v>
      </c>
      <c r="B1191" s="57"/>
      <c r="C1191" s="57" t="s">
        <v>20063</v>
      </c>
      <c r="D1191" s="57" t="s">
        <v>20064</v>
      </c>
    </row>
    <row r="1192" spans="1:4">
      <c r="A1192" s="57" t="s">
        <v>20056</v>
      </c>
      <c r="B1192" s="57"/>
      <c r="C1192" s="57" t="s">
        <v>20065</v>
      </c>
      <c r="D1192" s="57" t="s">
        <v>20066</v>
      </c>
    </row>
    <row r="1193" spans="1:4">
      <c r="A1193" s="57" t="s">
        <v>20056</v>
      </c>
      <c r="B1193" s="57"/>
      <c r="C1193" s="57" t="s">
        <v>20067</v>
      </c>
      <c r="D1193" s="57" t="s">
        <v>20068</v>
      </c>
    </row>
    <row r="1194" spans="1:4">
      <c r="A1194" s="57" t="s">
        <v>20056</v>
      </c>
      <c r="B1194" s="57"/>
      <c r="C1194" s="57" t="s">
        <v>20069</v>
      </c>
      <c r="D1194" s="57" t="s">
        <v>20070</v>
      </c>
    </row>
    <row r="1195" spans="1:4">
      <c r="A1195" s="57" t="s">
        <v>20056</v>
      </c>
      <c r="B1195" s="57"/>
      <c r="C1195" s="57" t="s">
        <v>20071</v>
      </c>
      <c r="D1195" s="57" t="s">
        <v>20072</v>
      </c>
    </row>
    <row r="1196" spans="1:4">
      <c r="A1196" s="57" t="s">
        <v>20056</v>
      </c>
      <c r="B1196" s="57"/>
      <c r="C1196" s="57" t="s">
        <v>20073</v>
      </c>
      <c r="D1196" s="57" t="s">
        <v>20074</v>
      </c>
    </row>
    <row r="1197" spans="1:4">
      <c r="A1197" s="57" t="s">
        <v>20075</v>
      </c>
      <c r="B1197" s="57" t="s">
        <v>12940</v>
      </c>
      <c r="C1197" s="57" t="s">
        <v>20076</v>
      </c>
      <c r="D1197" s="57" t="s">
        <v>20077</v>
      </c>
    </row>
    <row r="1198" spans="1:4">
      <c r="A1198" s="57" t="s">
        <v>20075</v>
      </c>
      <c r="B1198" s="57"/>
      <c r="C1198" s="57" t="s">
        <v>20078</v>
      </c>
      <c r="D1198" s="57" t="s">
        <v>20079</v>
      </c>
    </row>
    <row r="1199" spans="1:4">
      <c r="A1199" s="57" t="s">
        <v>20075</v>
      </c>
      <c r="B1199" s="57"/>
      <c r="C1199" s="57" t="s">
        <v>20080</v>
      </c>
      <c r="D1199" s="57" t="s">
        <v>20081</v>
      </c>
    </row>
    <row r="1200" spans="1:4">
      <c r="A1200" s="57" t="s">
        <v>20075</v>
      </c>
      <c r="B1200" s="57"/>
      <c r="C1200" s="57" t="s">
        <v>20082</v>
      </c>
      <c r="D1200" s="57" t="s">
        <v>20083</v>
      </c>
    </row>
    <row r="1201" spans="1:4">
      <c r="A1201" s="57" t="s">
        <v>20075</v>
      </c>
      <c r="B1201" s="57"/>
      <c r="C1201" s="57" t="s">
        <v>20084</v>
      </c>
      <c r="D1201" s="57" t="s">
        <v>20085</v>
      </c>
    </row>
    <row r="1202" spans="1:4">
      <c r="A1202" s="57" t="s">
        <v>20075</v>
      </c>
      <c r="B1202" s="57"/>
      <c r="C1202" s="57" t="s">
        <v>20086</v>
      </c>
      <c r="D1202" s="57" t="s">
        <v>20083</v>
      </c>
    </row>
    <row r="1203" spans="1:4">
      <c r="A1203" s="57" t="s">
        <v>20075</v>
      </c>
      <c r="B1203" s="57"/>
      <c r="C1203" s="57" t="s">
        <v>20087</v>
      </c>
      <c r="D1203" s="57" t="s">
        <v>20088</v>
      </c>
    </row>
    <row r="1204" spans="1:4">
      <c r="A1204" s="57" t="s">
        <v>20075</v>
      </c>
      <c r="B1204" s="57"/>
      <c r="C1204" s="57" t="s">
        <v>20089</v>
      </c>
      <c r="D1204" s="57" t="s">
        <v>20090</v>
      </c>
    </row>
    <row r="1205" spans="1:4">
      <c r="A1205" s="57" t="s">
        <v>20075</v>
      </c>
      <c r="B1205" s="57"/>
      <c r="C1205" s="57" t="s">
        <v>20091</v>
      </c>
      <c r="D1205" s="57" t="s">
        <v>20092</v>
      </c>
    </row>
    <row r="1206" spans="1:4">
      <c r="A1206" s="57" t="s">
        <v>20075</v>
      </c>
      <c r="B1206" s="57"/>
      <c r="C1206" s="57" t="s">
        <v>20093</v>
      </c>
      <c r="D1206" s="57" t="s">
        <v>20088</v>
      </c>
    </row>
    <row r="1207" spans="1:4">
      <c r="A1207" s="57" t="s">
        <v>20075</v>
      </c>
      <c r="B1207" s="57"/>
      <c r="C1207" s="57" t="s">
        <v>20094</v>
      </c>
      <c r="D1207" s="57" t="s">
        <v>20090</v>
      </c>
    </row>
    <row r="1208" spans="1:4">
      <c r="A1208" s="57" t="s">
        <v>20075</v>
      </c>
      <c r="B1208" s="57"/>
      <c r="C1208" s="57" t="s">
        <v>20095</v>
      </c>
      <c r="D1208" s="57" t="s">
        <v>20096</v>
      </c>
    </row>
    <row r="1209" spans="1:4">
      <c r="A1209" s="57" t="s">
        <v>20075</v>
      </c>
      <c r="B1209" s="57"/>
      <c r="C1209" s="57" t="s">
        <v>20097</v>
      </c>
      <c r="D1209" s="57" t="s">
        <v>20098</v>
      </c>
    </row>
    <row r="1210" spans="1:4">
      <c r="A1210" s="57" t="s">
        <v>20075</v>
      </c>
      <c r="B1210" s="57"/>
      <c r="C1210" s="57" t="s">
        <v>20099</v>
      </c>
      <c r="D1210" s="57" t="s">
        <v>20096</v>
      </c>
    </row>
    <row r="1211" spans="1:4">
      <c r="A1211" s="57" t="s">
        <v>20075</v>
      </c>
      <c r="B1211" s="57"/>
      <c r="C1211" s="57" t="s">
        <v>20100</v>
      </c>
      <c r="D1211" s="57" t="s">
        <v>20101</v>
      </c>
    </row>
    <row r="1212" spans="1:4">
      <c r="A1212" s="57" t="s">
        <v>20075</v>
      </c>
      <c r="B1212" s="57"/>
      <c r="C1212" s="57" t="s">
        <v>20102</v>
      </c>
      <c r="D1212" s="57" t="s">
        <v>20101</v>
      </c>
    </row>
    <row r="1213" spans="1:4">
      <c r="A1213" s="57" t="s">
        <v>20075</v>
      </c>
      <c r="B1213" s="57"/>
      <c r="C1213" s="57" t="s">
        <v>20103</v>
      </c>
      <c r="D1213" s="57" t="s">
        <v>20104</v>
      </c>
    </row>
    <row r="1214" spans="1:4">
      <c r="A1214" s="57" t="s">
        <v>20075</v>
      </c>
      <c r="B1214" s="57"/>
      <c r="C1214" s="57" t="s">
        <v>20105</v>
      </c>
      <c r="D1214" s="57" t="s">
        <v>20104</v>
      </c>
    </row>
    <row r="1215" spans="1:4">
      <c r="A1215" s="57" t="s">
        <v>20075</v>
      </c>
      <c r="B1215" s="57"/>
      <c r="C1215" s="57" t="s">
        <v>20106</v>
      </c>
      <c r="D1215" s="57" t="s">
        <v>20107</v>
      </c>
    </row>
    <row r="1216" spans="1:4">
      <c r="A1216" s="57" t="s">
        <v>20075</v>
      </c>
      <c r="B1216" s="57"/>
      <c r="C1216" s="57" t="s">
        <v>20108</v>
      </c>
      <c r="D1216" s="57" t="s">
        <v>20109</v>
      </c>
    </row>
    <row r="1217" spans="1:4">
      <c r="A1217" s="57" t="s">
        <v>20075</v>
      </c>
      <c r="B1217" s="57"/>
      <c r="C1217" s="57" t="s">
        <v>20110</v>
      </c>
      <c r="D1217" s="57" t="s">
        <v>20109</v>
      </c>
    </row>
    <row r="1218" spans="1:4">
      <c r="A1218" s="57" t="s">
        <v>20075</v>
      </c>
      <c r="B1218" s="57"/>
      <c r="C1218" s="57" t="s">
        <v>20111</v>
      </c>
      <c r="D1218" s="57" t="s">
        <v>20112</v>
      </c>
    </row>
    <row r="1219" spans="1:4">
      <c r="A1219" s="57" t="s">
        <v>20075</v>
      </c>
      <c r="B1219" s="57"/>
      <c r="C1219" s="57" t="s">
        <v>20113</v>
      </c>
      <c r="D1219" s="57" t="s">
        <v>20114</v>
      </c>
    </row>
    <row r="1220" spans="1:4">
      <c r="A1220" s="57" t="s">
        <v>20075</v>
      </c>
      <c r="B1220" s="57"/>
      <c r="C1220" s="57" t="s">
        <v>20115</v>
      </c>
      <c r="D1220" s="57" t="s">
        <v>20114</v>
      </c>
    </row>
    <row r="1221" spans="1:4">
      <c r="A1221" s="57" t="s">
        <v>20075</v>
      </c>
      <c r="B1221" s="57"/>
      <c r="C1221" s="57" t="s">
        <v>20116</v>
      </c>
      <c r="D1221" s="57" t="s">
        <v>20117</v>
      </c>
    </row>
    <row r="1222" spans="1:4">
      <c r="A1222" s="57" t="s">
        <v>20075</v>
      </c>
      <c r="B1222" s="57"/>
      <c r="C1222" s="57" t="s">
        <v>20118</v>
      </c>
      <c r="D1222" s="57" t="s">
        <v>20119</v>
      </c>
    </row>
    <row r="1223" spans="1:4">
      <c r="A1223" s="57" t="s">
        <v>20075</v>
      </c>
      <c r="B1223" s="57"/>
      <c r="C1223" s="57" t="s">
        <v>20120</v>
      </c>
      <c r="D1223" s="57" t="s">
        <v>20112</v>
      </c>
    </row>
    <row r="1224" spans="1:4">
      <c r="A1224" s="57" t="s">
        <v>20075</v>
      </c>
      <c r="B1224" s="57"/>
      <c r="C1224" s="57" t="s">
        <v>20121</v>
      </c>
      <c r="D1224" s="57" t="s">
        <v>20117</v>
      </c>
    </row>
    <row r="1225" spans="1:4">
      <c r="A1225" s="57" t="s">
        <v>20075</v>
      </c>
      <c r="B1225" s="57"/>
      <c r="C1225" s="57" t="s">
        <v>20122</v>
      </c>
      <c r="D1225" s="57" t="s">
        <v>20123</v>
      </c>
    </row>
    <row r="1226" spans="1:4">
      <c r="A1226" s="57" t="s">
        <v>20075</v>
      </c>
      <c r="B1226" s="57"/>
      <c r="C1226" s="57" t="s">
        <v>20124</v>
      </c>
      <c r="D1226" s="57" t="s">
        <v>20125</v>
      </c>
    </row>
    <row r="1227" spans="1:4">
      <c r="A1227" s="57" t="s">
        <v>20075</v>
      </c>
      <c r="B1227" s="57"/>
      <c r="C1227" s="57" t="s">
        <v>20126</v>
      </c>
      <c r="D1227" s="57" t="s">
        <v>20125</v>
      </c>
    </row>
    <row r="1228" spans="1:4">
      <c r="A1228" s="57" t="s">
        <v>20075</v>
      </c>
      <c r="B1228" s="57"/>
      <c r="C1228" s="57" t="s">
        <v>20127</v>
      </c>
      <c r="D1228" s="57" t="s">
        <v>20128</v>
      </c>
    </row>
    <row r="1229" spans="1:4">
      <c r="A1229" s="57" t="s">
        <v>20075</v>
      </c>
      <c r="B1229" s="57"/>
      <c r="C1229" s="57" t="s">
        <v>20129</v>
      </c>
      <c r="D1229" s="57" t="s">
        <v>20128</v>
      </c>
    </row>
    <row r="1230" spans="1:4">
      <c r="A1230" s="57" t="s">
        <v>20075</v>
      </c>
      <c r="B1230" s="57"/>
      <c r="C1230" s="57" t="s">
        <v>20130</v>
      </c>
      <c r="D1230" s="57" t="s">
        <v>20131</v>
      </c>
    </row>
    <row r="1231" spans="1:4">
      <c r="A1231" s="57" t="s">
        <v>20075</v>
      </c>
      <c r="B1231" s="57"/>
      <c r="C1231" s="57" t="s">
        <v>20132</v>
      </c>
      <c r="D1231" s="57" t="s">
        <v>20133</v>
      </c>
    </row>
    <row r="1232" spans="1:4">
      <c r="A1232" s="57" t="s">
        <v>20075</v>
      </c>
      <c r="B1232" s="57"/>
      <c r="C1232" s="57" t="s">
        <v>20134</v>
      </c>
      <c r="D1232" s="57" t="s">
        <v>20133</v>
      </c>
    </row>
    <row r="1233" spans="1:4">
      <c r="A1233" s="57" t="s">
        <v>20075</v>
      </c>
      <c r="B1233" s="57"/>
      <c r="C1233" s="57" t="s">
        <v>20135</v>
      </c>
      <c r="D1233" s="57" t="s">
        <v>20136</v>
      </c>
    </row>
    <row r="1234" spans="1:4">
      <c r="A1234" s="57" t="s">
        <v>20075</v>
      </c>
      <c r="B1234" s="57"/>
      <c r="C1234" s="57" t="s">
        <v>20137</v>
      </c>
      <c r="D1234" s="57" t="s">
        <v>20136</v>
      </c>
    </row>
    <row r="1235" spans="1:4">
      <c r="A1235" s="57" t="s">
        <v>20075</v>
      </c>
      <c r="B1235" s="57"/>
      <c r="C1235" s="57" t="s">
        <v>20138</v>
      </c>
      <c r="D1235" s="57" t="s">
        <v>20139</v>
      </c>
    </row>
    <row r="1236" spans="1:4">
      <c r="A1236" s="57" t="s">
        <v>20075</v>
      </c>
      <c r="B1236" s="57"/>
      <c r="C1236" s="57" t="s">
        <v>20140</v>
      </c>
      <c r="D1236" s="57" t="s">
        <v>20139</v>
      </c>
    </row>
    <row r="1237" spans="1:4">
      <c r="A1237" s="57" t="s">
        <v>20141</v>
      </c>
      <c r="B1237" s="57" t="s">
        <v>12940</v>
      </c>
      <c r="C1237" s="57" t="s">
        <v>20142</v>
      </c>
      <c r="D1237" s="57" t="s">
        <v>20143</v>
      </c>
    </row>
    <row r="1238" spans="1:4">
      <c r="A1238" s="57" t="s">
        <v>20141</v>
      </c>
      <c r="B1238" s="57"/>
      <c r="C1238" s="57" t="s">
        <v>20144</v>
      </c>
      <c r="D1238" s="57" t="s">
        <v>20145</v>
      </c>
    </row>
    <row r="1239" spans="1:4">
      <c r="A1239" s="57" t="s">
        <v>20141</v>
      </c>
      <c r="B1239" s="57"/>
      <c r="C1239" s="57" t="s">
        <v>20146</v>
      </c>
      <c r="D1239" s="57" t="s">
        <v>20147</v>
      </c>
    </row>
    <row r="1240" spans="1:4">
      <c r="A1240" s="57" t="s">
        <v>20141</v>
      </c>
      <c r="B1240" s="57"/>
      <c r="C1240" s="57" t="s">
        <v>20148</v>
      </c>
      <c r="D1240" s="57" t="s">
        <v>20143</v>
      </c>
    </row>
    <row r="1241" spans="1:4">
      <c r="A1241" s="57" t="s">
        <v>20141</v>
      </c>
      <c r="B1241" s="57"/>
      <c r="C1241" s="57" t="s">
        <v>20149</v>
      </c>
      <c r="D1241" s="57" t="s">
        <v>20145</v>
      </c>
    </row>
    <row r="1242" spans="1:4">
      <c r="A1242" s="57" t="s">
        <v>20141</v>
      </c>
      <c r="B1242" s="57"/>
      <c r="C1242" s="57" t="s">
        <v>20150</v>
      </c>
      <c r="D1242" s="57" t="s">
        <v>20151</v>
      </c>
    </row>
    <row r="1243" spans="1:4">
      <c r="A1243" s="57" t="s">
        <v>20141</v>
      </c>
      <c r="B1243" s="57"/>
      <c r="C1243" s="57" t="s">
        <v>20152</v>
      </c>
      <c r="D1243" s="57" t="s">
        <v>20153</v>
      </c>
    </row>
    <row r="1244" spans="1:4">
      <c r="A1244" s="57" t="s">
        <v>20141</v>
      </c>
      <c r="B1244" s="57"/>
      <c r="C1244" s="57" t="s">
        <v>20154</v>
      </c>
      <c r="D1244" s="57" t="s">
        <v>20155</v>
      </c>
    </row>
    <row r="1245" spans="1:4">
      <c r="A1245" s="57" t="s">
        <v>20141</v>
      </c>
      <c r="B1245" s="57"/>
      <c r="C1245" s="57" t="s">
        <v>20156</v>
      </c>
      <c r="D1245" s="57" t="s">
        <v>20157</v>
      </c>
    </row>
    <row r="1246" spans="1:4">
      <c r="A1246" s="57" t="s">
        <v>20141</v>
      </c>
      <c r="B1246" s="57"/>
      <c r="C1246" s="57" t="s">
        <v>20158</v>
      </c>
      <c r="D1246" s="57" t="s">
        <v>20159</v>
      </c>
    </row>
    <row r="1247" spans="1:4">
      <c r="A1247" s="57" t="s">
        <v>20141</v>
      </c>
      <c r="B1247" s="57"/>
      <c r="C1247" s="57" t="s">
        <v>20160</v>
      </c>
      <c r="D1247" s="57" t="s">
        <v>20161</v>
      </c>
    </row>
    <row r="1248" spans="1:4">
      <c r="A1248" s="57" t="s">
        <v>20141</v>
      </c>
      <c r="B1248" s="57"/>
      <c r="C1248" s="57" t="s">
        <v>20162</v>
      </c>
      <c r="D1248" s="57" t="s">
        <v>20163</v>
      </c>
    </row>
    <row r="1249" spans="1:4">
      <c r="A1249" s="57" t="s">
        <v>20141</v>
      </c>
      <c r="B1249" s="57"/>
      <c r="C1249" s="57" t="s">
        <v>20164</v>
      </c>
      <c r="D1249" s="57" t="s">
        <v>20165</v>
      </c>
    </row>
    <row r="1250" spans="1:4">
      <c r="A1250" s="57" t="s">
        <v>20141</v>
      </c>
      <c r="B1250" s="57"/>
      <c r="C1250" s="57" t="s">
        <v>20166</v>
      </c>
      <c r="D1250" s="57" t="s">
        <v>20143</v>
      </c>
    </row>
    <row r="1251" spans="1:4">
      <c r="A1251" s="57" t="s">
        <v>20141</v>
      </c>
      <c r="B1251" s="57"/>
      <c r="C1251" s="57" t="s">
        <v>20167</v>
      </c>
      <c r="D1251" s="57" t="s">
        <v>20145</v>
      </c>
    </row>
    <row r="1252" spans="1:4">
      <c r="A1252" s="57" t="s">
        <v>20141</v>
      </c>
      <c r="B1252" s="57"/>
      <c r="C1252" s="57" t="s">
        <v>20168</v>
      </c>
      <c r="D1252" s="57" t="s">
        <v>20169</v>
      </c>
    </row>
    <row r="1253" spans="1:4">
      <c r="A1253" s="57" t="s">
        <v>20170</v>
      </c>
      <c r="B1253" s="57" t="s">
        <v>12940</v>
      </c>
      <c r="C1253" s="57" t="s">
        <v>20171</v>
      </c>
      <c r="D1253" s="57" t="s">
        <v>289</v>
      </c>
    </row>
    <row r="1254" spans="1:4">
      <c r="A1254" s="57" t="s">
        <v>20170</v>
      </c>
      <c r="B1254" s="57"/>
      <c r="C1254" s="57" t="s">
        <v>20172</v>
      </c>
      <c r="D1254" s="57" t="s">
        <v>20173</v>
      </c>
    </row>
    <row r="1255" spans="1:4">
      <c r="A1255" s="57" t="s">
        <v>20170</v>
      </c>
      <c r="B1255" s="57"/>
      <c r="C1255" s="57" t="s">
        <v>20174</v>
      </c>
      <c r="D1255" s="57" t="s">
        <v>20175</v>
      </c>
    </row>
    <row r="1256" spans="1:4">
      <c r="A1256" s="57" t="s">
        <v>20170</v>
      </c>
      <c r="B1256" s="57"/>
      <c r="C1256" s="57" t="s">
        <v>20176</v>
      </c>
      <c r="D1256" s="57" t="s">
        <v>20177</v>
      </c>
    </row>
    <row r="1257" spans="1:4">
      <c r="A1257" s="57" t="s">
        <v>20170</v>
      </c>
      <c r="B1257" s="57"/>
      <c r="C1257" s="57" t="s">
        <v>74375</v>
      </c>
      <c r="D1257" s="57" t="s">
        <v>74376</v>
      </c>
    </row>
    <row r="1258" spans="1:4">
      <c r="A1258" s="57" t="s">
        <v>20178</v>
      </c>
      <c r="B1258" s="57" t="s">
        <v>12940</v>
      </c>
      <c r="C1258" s="57" t="s">
        <v>20179</v>
      </c>
      <c r="D1258" s="57" t="s">
        <v>20180</v>
      </c>
    </row>
    <row r="1259" spans="1:4">
      <c r="A1259" s="57" t="s">
        <v>20178</v>
      </c>
      <c r="B1259" s="57"/>
      <c r="C1259" s="57" t="s">
        <v>20181</v>
      </c>
      <c r="D1259" s="57" t="s">
        <v>20182</v>
      </c>
    </row>
    <row r="1260" spans="1:4">
      <c r="A1260" s="57" t="s">
        <v>20178</v>
      </c>
      <c r="B1260" s="57"/>
      <c r="C1260" s="57" t="s">
        <v>20183</v>
      </c>
      <c r="D1260" s="57" t="s">
        <v>20184</v>
      </c>
    </row>
    <row r="1261" spans="1:4">
      <c r="A1261" s="57" t="s">
        <v>20178</v>
      </c>
      <c r="B1261" s="57"/>
      <c r="C1261" s="57" t="s">
        <v>74377</v>
      </c>
      <c r="D1261" s="57" t="s">
        <v>74378</v>
      </c>
    </row>
    <row r="1262" spans="1:4">
      <c r="A1262" s="57" t="s">
        <v>20178</v>
      </c>
      <c r="B1262" s="57"/>
      <c r="C1262" s="57" t="s">
        <v>74379</v>
      </c>
      <c r="D1262" s="57" t="s">
        <v>74380</v>
      </c>
    </row>
    <row r="1263" spans="1:4">
      <c r="A1263" s="57" t="s">
        <v>20185</v>
      </c>
      <c r="B1263" s="57" t="s">
        <v>12940</v>
      </c>
      <c r="C1263" s="57" t="s">
        <v>20186</v>
      </c>
      <c r="D1263" s="57" t="s">
        <v>20187</v>
      </c>
    </row>
    <row r="1264" spans="1:4">
      <c r="A1264" s="57" t="s">
        <v>20185</v>
      </c>
      <c r="B1264" s="57"/>
      <c r="C1264" s="57" t="s">
        <v>20188</v>
      </c>
      <c r="D1264" s="57" t="s">
        <v>20189</v>
      </c>
    </row>
    <row r="1265" spans="1:4">
      <c r="A1265" s="57" t="s">
        <v>20185</v>
      </c>
      <c r="B1265" s="57"/>
      <c r="C1265" s="57" t="s">
        <v>20190</v>
      </c>
      <c r="D1265" s="57" t="s">
        <v>20191</v>
      </c>
    </row>
    <row r="1266" spans="1:4">
      <c r="A1266" s="57" t="s">
        <v>20185</v>
      </c>
      <c r="B1266" s="57"/>
      <c r="C1266" s="57" t="s">
        <v>20192</v>
      </c>
      <c r="D1266" s="57" t="s">
        <v>20193</v>
      </c>
    </row>
    <row r="1267" spans="1:4">
      <c r="A1267" s="57" t="s">
        <v>20185</v>
      </c>
      <c r="B1267" s="57"/>
      <c r="C1267" s="57" t="s">
        <v>20194</v>
      </c>
      <c r="D1267" s="57" t="s">
        <v>20195</v>
      </c>
    </row>
    <row r="1268" spans="1:4">
      <c r="A1268" s="57" t="s">
        <v>20185</v>
      </c>
      <c r="B1268" s="57"/>
      <c r="C1268" s="57" t="s">
        <v>20196</v>
      </c>
      <c r="D1268" s="57" t="s">
        <v>20197</v>
      </c>
    </row>
    <row r="1269" spans="1:4">
      <c r="A1269" s="57" t="s">
        <v>20198</v>
      </c>
      <c r="B1269" s="57" t="s">
        <v>12940</v>
      </c>
      <c r="C1269" s="57" t="s">
        <v>20199</v>
      </c>
      <c r="D1269" s="57" t="s">
        <v>20200</v>
      </c>
    </row>
    <row r="1270" spans="1:4">
      <c r="A1270" s="57" t="s">
        <v>20198</v>
      </c>
      <c r="B1270" s="57"/>
      <c r="C1270" s="57" t="s">
        <v>20201</v>
      </c>
      <c r="D1270" s="57" t="s">
        <v>20202</v>
      </c>
    </row>
    <row r="1271" spans="1:4">
      <c r="A1271" s="57" t="s">
        <v>20198</v>
      </c>
      <c r="B1271" s="57"/>
      <c r="C1271" s="57" t="s">
        <v>20203</v>
      </c>
      <c r="D1271" s="57" t="s">
        <v>20204</v>
      </c>
    </row>
    <row r="1272" spans="1:4">
      <c r="A1272" s="57" t="s">
        <v>20198</v>
      </c>
      <c r="B1272" s="57"/>
      <c r="C1272" s="57" t="s">
        <v>20205</v>
      </c>
      <c r="D1272" s="57" t="s">
        <v>20206</v>
      </c>
    </row>
    <row r="1273" spans="1:4">
      <c r="A1273" s="57" t="s">
        <v>20198</v>
      </c>
      <c r="B1273" s="57"/>
      <c r="C1273" s="57" t="s">
        <v>20207</v>
      </c>
      <c r="D1273" s="57" t="s">
        <v>20208</v>
      </c>
    </row>
    <row r="1274" spans="1:4">
      <c r="A1274" s="57" t="s">
        <v>20198</v>
      </c>
      <c r="B1274" s="57"/>
      <c r="C1274" s="57" t="s">
        <v>20209</v>
      </c>
      <c r="D1274" s="57" t="s">
        <v>20210</v>
      </c>
    </row>
    <row r="1275" spans="1:4">
      <c r="A1275" s="57" t="s">
        <v>20198</v>
      </c>
      <c r="B1275" s="57"/>
      <c r="C1275" s="57" t="s">
        <v>20211</v>
      </c>
      <c r="D1275" s="57" t="s">
        <v>20212</v>
      </c>
    </row>
    <row r="1276" spans="1:4">
      <c r="A1276" s="57" t="s">
        <v>20198</v>
      </c>
      <c r="B1276" s="57"/>
      <c r="C1276" s="57" t="s">
        <v>20213</v>
      </c>
      <c r="D1276" s="57" t="s">
        <v>20214</v>
      </c>
    </row>
    <row r="1277" spans="1:4">
      <c r="A1277" s="57" t="s">
        <v>20198</v>
      </c>
      <c r="B1277" s="57"/>
      <c r="C1277" s="57" t="s">
        <v>20215</v>
      </c>
      <c r="D1277" s="57" t="s">
        <v>20216</v>
      </c>
    </row>
    <row r="1278" spans="1:4">
      <c r="A1278" s="57" t="s">
        <v>20198</v>
      </c>
      <c r="B1278" s="57"/>
      <c r="C1278" s="57" t="s">
        <v>20217</v>
      </c>
      <c r="D1278" s="57" t="s">
        <v>20218</v>
      </c>
    </row>
    <row r="1279" spans="1:4">
      <c r="A1279" s="57" t="s">
        <v>20198</v>
      </c>
      <c r="B1279" s="57"/>
      <c r="C1279" s="57" t="s">
        <v>20219</v>
      </c>
      <c r="D1279" s="57" t="s">
        <v>20220</v>
      </c>
    </row>
    <row r="1280" spans="1:4">
      <c r="A1280" s="57" t="s">
        <v>20198</v>
      </c>
      <c r="B1280" s="57"/>
      <c r="C1280" s="57" t="s">
        <v>20221</v>
      </c>
      <c r="D1280" s="57" t="s">
        <v>20222</v>
      </c>
    </row>
    <row r="1281" spans="1:4">
      <c r="A1281" s="57" t="s">
        <v>20198</v>
      </c>
      <c r="B1281" s="57"/>
      <c r="C1281" s="57" t="s">
        <v>20223</v>
      </c>
      <c r="D1281" s="57" t="s">
        <v>20224</v>
      </c>
    </row>
    <row r="1282" spans="1:4">
      <c r="A1282" s="57" t="s">
        <v>20198</v>
      </c>
      <c r="B1282" s="57"/>
      <c r="C1282" s="57" t="s">
        <v>20225</v>
      </c>
      <c r="D1282" s="57" t="s">
        <v>20226</v>
      </c>
    </row>
    <row r="1283" spans="1:4">
      <c r="A1283" s="57" t="s">
        <v>20198</v>
      </c>
      <c r="B1283" s="57"/>
      <c r="C1283" s="57" t="s">
        <v>20227</v>
      </c>
      <c r="D1283" s="57" t="s">
        <v>20228</v>
      </c>
    </row>
    <row r="1284" spans="1:4">
      <c r="A1284" s="57" t="s">
        <v>20198</v>
      </c>
      <c r="B1284" s="57"/>
      <c r="C1284" s="57" t="s">
        <v>20229</v>
      </c>
      <c r="D1284" s="57" t="s">
        <v>20230</v>
      </c>
    </row>
    <row r="1285" spans="1:4">
      <c r="A1285" s="57" t="s">
        <v>20198</v>
      </c>
      <c r="B1285" s="57"/>
      <c r="C1285" s="57" t="s">
        <v>20231</v>
      </c>
      <c r="D1285" s="57" t="s">
        <v>20232</v>
      </c>
    </row>
    <row r="1286" spans="1:4">
      <c r="A1286" s="57" t="s">
        <v>20198</v>
      </c>
      <c r="B1286" s="57"/>
      <c r="C1286" s="57" t="s">
        <v>20233</v>
      </c>
      <c r="D1286" s="57" t="s">
        <v>20234</v>
      </c>
    </row>
    <row r="1287" spans="1:4">
      <c r="A1287" s="57" t="s">
        <v>20198</v>
      </c>
      <c r="B1287" s="57"/>
      <c r="C1287" s="57" t="s">
        <v>20235</v>
      </c>
      <c r="D1287" s="57" t="s">
        <v>20236</v>
      </c>
    </row>
    <row r="1288" spans="1:4">
      <c r="A1288" s="57" t="s">
        <v>20198</v>
      </c>
      <c r="B1288" s="57"/>
      <c r="C1288" s="57" t="s">
        <v>20237</v>
      </c>
      <c r="D1288" s="57" t="s">
        <v>20238</v>
      </c>
    </row>
    <row r="1289" spans="1:4">
      <c r="A1289" s="57" t="s">
        <v>20198</v>
      </c>
      <c r="B1289" s="57"/>
      <c r="C1289" s="57" t="s">
        <v>20239</v>
      </c>
      <c r="D1289" s="57" t="s">
        <v>20240</v>
      </c>
    </row>
    <row r="1290" spans="1:4">
      <c r="A1290" s="57" t="s">
        <v>20198</v>
      </c>
      <c r="B1290" s="57"/>
      <c r="C1290" s="57" t="s">
        <v>20241</v>
      </c>
      <c r="D1290" s="57" t="s">
        <v>20242</v>
      </c>
    </row>
    <row r="1291" spans="1:4">
      <c r="A1291" s="57" t="s">
        <v>20198</v>
      </c>
      <c r="B1291" s="57"/>
      <c r="C1291" s="57" t="s">
        <v>20243</v>
      </c>
      <c r="D1291" s="57" t="s">
        <v>20244</v>
      </c>
    </row>
    <row r="1292" spans="1:4">
      <c r="A1292" s="57" t="s">
        <v>20198</v>
      </c>
      <c r="B1292" s="57"/>
      <c r="C1292" s="57" t="s">
        <v>20245</v>
      </c>
      <c r="D1292" s="57" t="s">
        <v>20246</v>
      </c>
    </row>
    <row r="1293" spans="1:4">
      <c r="A1293" s="57" t="s">
        <v>20198</v>
      </c>
      <c r="B1293" s="57"/>
      <c r="C1293" s="57" t="s">
        <v>20247</v>
      </c>
      <c r="D1293" s="57" t="s">
        <v>20248</v>
      </c>
    </row>
    <row r="1294" spans="1:4">
      <c r="A1294" s="57" t="s">
        <v>20198</v>
      </c>
      <c r="B1294" s="57"/>
      <c r="C1294" s="57" t="s">
        <v>20249</v>
      </c>
      <c r="D1294" s="57" t="s">
        <v>20250</v>
      </c>
    </row>
    <row r="1295" spans="1:4">
      <c r="A1295" s="57" t="s">
        <v>20198</v>
      </c>
      <c r="B1295" s="57"/>
      <c r="C1295" s="57" t="s">
        <v>20251</v>
      </c>
      <c r="D1295" s="57" t="s">
        <v>20252</v>
      </c>
    </row>
    <row r="1296" spans="1:4">
      <c r="A1296" s="57" t="s">
        <v>20198</v>
      </c>
      <c r="B1296" s="57"/>
      <c r="C1296" s="57" t="s">
        <v>20253</v>
      </c>
      <c r="D1296" s="57" t="s">
        <v>20254</v>
      </c>
    </row>
    <row r="1297" spans="1:4">
      <c r="A1297" s="57" t="s">
        <v>20198</v>
      </c>
      <c r="B1297" s="57"/>
      <c r="C1297" s="57" t="s">
        <v>20255</v>
      </c>
      <c r="D1297" s="57" t="s">
        <v>20256</v>
      </c>
    </row>
    <row r="1298" spans="1:4">
      <c r="A1298" s="57" t="s">
        <v>20198</v>
      </c>
      <c r="B1298" s="57"/>
      <c r="C1298" s="57" t="s">
        <v>20257</v>
      </c>
      <c r="D1298" s="57" t="s">
        <v>20258</v>
      </c>
    </row>
    <row r="1299" spans="1:4">
      <c r="A1299" s="57" t="s">
        <v>20198</v>
      </c>
      <c r="B1299" s="57"/>
      <c r="C1299" s="57" t="s">
        <v>20259</v>
      </c>
      <c r="D1299" s="57" t="s">
        <v>20260</v>
      </c>
    </row>
    <row r="1300" spans="1:4">
      <c r="A1300" s="57" t="s">
        <v>20198</v>
      </c>
      <c r="B1300" s="57"/>
      <c r="C1300" s="57" t="s">
        <v>20261</v>
      </c>
      <c r="D1300" s="57" t="s">
        <v>20262</v>
      </c>
    </row>
    <row r="1301" spans="1:4">
      <c r="A1301" s="57" t="s">
        <v>20198</v>
      </c>
      <c r="B1301" s="57"/>
      <c r="C1301" s="57" t="s">
        <v>20263</v>
      </c>
      <c r="D1301" s="57" t="s">
        <v>20264</v>
      </c>
    </row>
    <row r="1302" spans="1:4">
      <c r="A1302" s="57" t="s">
        <v>20198</v>
      </c>
      <c r="B1302" s="57"/>
      <c r="C1302" s="57" t="s">
        <v>20265</v>
      </c>
      <c r="D1302" s="57" t="s">
        <v>20266</v>
      </c>
    </row>
    <row r="1303" spans="1:4">
      <c r="A1303" s="57" t="s">
        <v>20198</v>
      </c>
      <c r="B1303" s="57"/>
      <c r="C1303" s="57" t="s">
        <v>20267</v>
      </c>
      <c r="D1303" s="57" t="s">
        <v>20268</v>
      </c>
    </row>
    <row r="1304" spans="1:4">
      <c r="A1304" s="57" t="s">
        <v>20198</v>
      </c>
      <c r="B1304" s="57"/>
      <c r="C1304" s="57" t="s">
        <v>20269</v>
      </c>
      <c r="D1304" s="57" t="s">
        <v>20270</v>
      </c>
    </row>
    <row r="1305" spans="1:4">
      <c r="A1305" s="57" t="s">
        <v>20198</v>
      </c>
      <c r="B1305" s="57"/>
      <c r="C1305" s="57" t="s">
        <v>20271</v>
      </c>
      <c r="D1305" s="57" t="s">
        <v>20272</v>
      </c>
    </row>
    <row r="1306" spans="1:4">
      <c r="A1306" s="57" t="s">
        <v>20198</v>
      </c>
      <c r="B1306" s="57"/>
      <c r="C1306" s="57" t="s">
        <v>20273</v>
      </c>
      <c r="D1306" s="57" t="s">
        <v>20274</v>
      </c>
    </row>
    <row r="1307" spans="1:4">
      <c r="A1307" s="57" t="s">
        <v>20198</v>
      </c>
      <c r="B1307" s="57"/>
      <c r="C1307" s="57" t="s">
        <v>20275</v>
      </c>
      <c r="D1307" s="57" t="s">
        <v>20276</v>
      </c>
    </row>
    <row r="1308" spans="1:4">
      <c r="A1308" s="57" t="s">
        <v>20198</v>
      </c>
      <c r="B1308" s="57"/>
      <c r="C1308" s="57" t="s">
        <v>20277</v>
      </c>
      <c r="D1308" s="57" t="s">
        <v>20278</v>
      </c>
    </row>
    <row r="1309" spans="1:4">
      <c r="A1309" s="57" t="s">
        <v>20198</v>
      </c>
      <c r="B1309" s="57"/>
      <c r="C1309" s="57" t="s">
        <v>20279</v>
      </c>
      <c r="D1309" s="57" t="s">
        <v>20280</v>
      </c>
    </row>
    <row r="1310" spans="1:4">
      <c r="A1310" s="57" t="s">
        <v>20198</v>
      </c>
      <c r="B1310" s="57"/>
      <c r="C1310" s="57" t="s">
        <v>20281</v>
      </c>
      <c r="D1310" s="57" t="s">
        <v>20282</v>
      </c>
    </row>
    <row r="1311" spans="1:4">
      <c r="A1311" s="57" t="s">
        <v>20198</v>
      </c>
      <c r="B1311" s="57"/>
      <c r="C1311" s="57" t="s">
        <v>20283</v>
      </c>
      <c r="D1311" s="57" t="s">
        <v>20284</v>
      </c>
    </row>
    <row r="1312" spans="1:4">
      <c r="A1312" s="57" t="s">
        <v>20198</v>
      </c>
      <c r="B1312" s="57"/>
      <c r="C1312" s="57" t="s">
        <v>20285</v>
      </c>
      <c r="D1312" s="57" t="s">
        <v>20286</v>
      </c>
    </row>
    <row r="1313" spans="1:4">
      <c r="A1313" s="57" t="s">
        <v>20198</v>
      </c>
      <c r="B1313" s="57"/>
      <c r="C1313" s="57" t="s">
        <v>20287</v>
      </c>
      <c r="D1313" s="57" t="s">
        <v>20288</v>
      </c>
    </row>
    <row r="1314" spans="1:4">
      <c r="A1314" s="57" t="s">
        <v>20198</v>
      </c>
      <c r="B1314" s="57"/>
      <c r="C1314" s="57" t="s">
        <v>20289</v>
      </c>
      <c r="D1314" s="57" t="s">
        <v>20290</v>
      </c>
    </row>
    <row r="1315" spans="1:4">
      <c r="A1315" s="57" t="s">
        <v>20198</v>
      </c>
      <c r="B1315" s="57"/>
      <c r="C1315" s="57" t="s">
        <v>20291</v>
      </c>
      <c r="D1315" s="57" t="s">
        <v>20292</v>
      </c>
    </row>
    <row r="1316" spans="1:4">
      <c r="A1316" s="57" t="s">
        <v>20198</v>
      </c>
      <c r="B1316" s="57"/>
      <c r="C1316" s="57" t="s">
        <v>20293</v>
      </c>
      <c r="D1316" s="57" t="s">
        <v>20294</v>
      </c>
    </row>
    <row r="1317" spans="1:4">
      <c r="A1317" s="57" t="s">
        <v>20198</v>
      </c>
      <c r="B1317" s="57"/>
      <c r="C1317" s="57" t="s">
        <v>20295</v>
      </c>
      <c r="D1317" s="57" t="s">
        <v>20296</v>
      </c>
    </row>
    <row r="1318" spans="1:4">
      <c r="A1318" s="57" t="s">
        <v>20198</v>
      </c>
      <c r="B1318" s="57"/>
      <c r="C1318" s="57" t="s">
        <v>20297</v>
      </c>
      <c r="D1318" s="57" t="s">
        <v>20298</v>
      </c>
    </row>
    <row r="1319" spans="1:4">
      <c r="A1319" s="57" t="s">
        <v>20198</v>
      </c>
      <c r="B1319" s="57"/>
      <c r="C1319" s="57" t="s">
        <v>20299</v>
      </c>
      <c r="D1319" s="57" t="s">
        <v>20300</v>
      </c>
    </row>
    <row r="1320" spans="1:4">
      <c r="A1320" s="57" t="s">
        <v>20198</v>
      </c>
      <c r="B1320" s="57"/>
      <c r="C1320" s="57" t="s">
        <v>20301</v>
      </c>
      <c r="D1320" s="57" t="s">
        <v>20302</v>
      </c>
    </row>
    <row r="1321" spans="1:4">
      <c r="A1321" s="57" t="s">
        <v>20198</v>
      </c>
      <c r="B1321" s="57"/>
      <c r="C1321" s="57" t="s">
        <v>20303</v>
      </c>
      <c r="D1321" s="57" t="s">
        <v>20304</v>
      </c>
    </row>
    <row r="1322" spans="1:4">
      <c r="A1322" s="57" t="s">
        <v>20198</v>
      </c>
      <c r="B1322" s="57"/>
      <c r="C1322" s="57" t="s">
        <v>20305</v>
      </c>
      <c r="D1322" s="57" t="s">
        <v>20306</v>
      </c>
    </row>
    <row r="1323" spans="1:4">
      <c r="A1323" s="57" t="s">
        <v>20198</v>
      </c>
      <c r="B1323" s="57"/>
      <c r="C1323" s="57" t="s">
        <v>20307</v>
      </c>
      <c r="D1323" s="57" t="s">
        <v>20308</v>
      </c>
    </row>
    <row r="1324" spans="1:4">
      <c r="A1324" s="57" t="s">
        <v>20198</v>
      </c>
      <c r="B1324" s="57"/>
      <c r="C1324" s="57" t="s">
        <v>20309</v>
      </c>
      <c r="D1324" s="57" t="s">
        <v>20310</v>
      </c>
    </row>
    <row r="1325" spans="1:4">
      <c r="A1325" s="57" t="s">
        <v>20198</v>
      </c>
      <c r="B1325" s="57"/>
      <c r="C1325" s="57" t="s">
        <v>20311</v>
      </c>
      <c r="D1325" s="57" t="s">
        <v>20312</v>
      </c>
    </row>
    <row r="1326" spans="1:4">
      <c r="A1326" s="57" t="s">
        <v>20198</v>
      </c>
      <c r="B1326" s="57"/>
      <c r="C1326" s="57" t="s">
        <v>20313</v>
      </c>
      <c r="D1326" s="57" t="s">
        <v>20264</v>
      </c>
    </row>
    <row r="1327" spans="1:4">
      <c r="A1327" s="57" t="s">
        <v>20198</v>
      </c>
      <c r="B1327" s="57"/>
      <c r="C1327" s="57" t="s">
        <v>20314</v>
      </c>
      <c r="D1327" s="57" t="s">
        <v>20315</v>
      </c>
    </row>
    <row r="1328" spans="1:4">
      <c r="A1328" s="57" t="s">
        <v>20198</v>
      </c>
      <c r="B1328" s="57"/>
      <c r="C1328" s="57" t="s">
        <v>20316</v>
      </c>
      <c r="D1328" s="57" t="s">
        <v>20317</v>
      </c>
    </row>
    <row r="1329" spans="1:4">
      <c r="A1329" s="57" t="s">
        <v>20198</v>
      </c>
      <c r="B1329" s="57"/>
      <c r="C1329" s="57" t="s">
        <v>20318</v>
      </c>
      <c r="D1329" s="57" t="s">
        <v>20319</v>
      </c>
    </row>
    <row r="1330" spans="1:4">
      <c r="A1330" s="57" t="s">
        <v>20198</v>
      </c>
      <c r="B1330" s="57"/>
      <c r="C1330" s="57" t="s">
        <v>20320</v>
      </c>
      <c r="D1330" s="57" t="s">
        <v>20321</v>
      </c>
    </row>
    <row r="1331" spans="1:4">
      <c r="A1331" s="57" t="s">
        <v>20198</v>
      </c>
      <c r="B1331" s="57"/>
      <c r="C1331" s="57" t="s">
        <v>20322</v>
      </c>
      <c r="D1331" s="57" t="s">
        <v>20323</v>
      </c>
    </row>
    <row r="1332" spans="1:4">
      <c r="A1332" s="57" t="s">
        <v>20198</v>
      </c>
      <c r="B1332" s="57"/>
      <c r="C1332" s="57" t="s">
        <v>20324</v>
      </c>
      <c r="D1332" s="57" t="s">
        <v>20325</v>
      </c>
    </row>
    <row r="1333" spans="1:4">
      <c r="A1333" s="57" t="s">
        <v>20198</v>
      </c>
      <c r="B1333" s="57"/>
      <c r="C1333" s="57" t="s">
        <v>20326</v>
      </c>
      <c r="D1333" s="57" t="s">
        <v>20327</v>
      </c>
    </row>
    <row r="1334" spans="1:4">
      <c r="A1334" s="57" t="s">
        <v>20198</v>
      </c>
      <c r="B1334" s="57"/>
      <c r="C1334" s="57" t="s">
        <v>20328</v>
      </c>
      <c r="D1334" s="57" t="s">
        <v>20329</v>
      </c>
    </row>
    <row r="1335" spans="1:4">
      <c r="A1335" s="57" t="s">
        <v>20198</v>
      </c>
      <c r="B1335" s="57"/>
      <c r="C1335" s="57" t="s">
        <v>20330</v>
      </c>
      <c r="D1335" s="57" t="s">
        <v>20331</v>
      </c>
    </row>
    <row r="1336" spans="1:4">
      <c r="A1336" s="57" t="s">
        <v>20198</v>
      </c>
      <c r="B1336" s="57"/>
      <c r="C1336" s="57" t="s">
        <v>20332</v>
      </c>
      <c r="D1336" s="57" t="s">
        <v>20333</v>
      </c>
    </row>
    <row r="1337" spans="1:4">
      <c r="A1337" s="57" t="s">
        <v>20198</v>
      </c>
      <c r="B1337" s="57"/>
      <c r="C1337" s="57" t="s">
        <v>20334</v>
      </c>
      <c r="D1337" s="57" t="s">
        <v>20335</v>
      </c>
    </row>
    <row r="1338" spans="1:4">
      <c r="A1338" s="57" t="s">
        <v>20198</v>
      </c>
      <c r="B1338" s="57"/>
      <c r="C1338" s="57" t="s">
        <v>20336</v>
      </c>
      <c r="D1338" s="57" t="s">
        <v>20337</v>
      </c>
    </row>
    <row r="1339" spans="1:4">
      <c r="A1339" s="57" t="s">
        <v>20198</v>
      </c>
      <c r="B1339" s="57"/>
      <c r="C1339" s="57" t="s">
        <v>20338</v>
      </c>
      <c r="D1339" s="57" t="s">
        <v>20339</v>
      </c>
    </row>
    <row r="1340" spans="1:4">
      <c r="A1340" s="57" t="s">
        <v>20198</v>
      </c>
      <c r="B1340" s="57"/>
      <c r="C1340" s="57" t="s">
        <v>20340</v>
      </c>
      <c r="D1340" s="57" t="s">
        <v>20341</v>
      </c>
    </row>
    <row r="1341" spans="1:4">
      <c r="A1341" s="57" t="s">
        <v>20198</v>
      </c>
      <c r="B1341" s="57"/>
      <c r="C1341" s="57" t="s">
        <v>20342</v>
      </c>
      <c r="D1341" s="57" t="s">
        <v>20343</v>
      </c>
    </row>
    <row r="1342" spans="1:4">
      <c r="A1342" s="57" t="s">
        <v>20198</v>
      </c>
      <c r="B1342" s="57"/>
      <c r="C1342" s="57" t="s">
        <v>20344</v>
      </c>
      <c r="D1342" s="57" t="s">
        <v>20345</v>
      </c>
    </row>
    <row r="1343" spans="1:4">
      <c r="A1343" s="57" t="s">
        <v>20198</v>
      </c>
      <c r="B1343" s="57"/>
      <c r="C1343" s="57" t="s">
        <v>20346</v>
      </c>
      <c r="D1343" s="57" t="s">
        <v>20347</v>
      </c>
    </row>
    <row r="1344" spans="1:4">
      <c r="A1344" s="57" t="s">
        <v>20198</v>
      </c>
      <c r="B1344" s="57"/>
      <c r="C1344" s="57" t="s">
        <v>20348</v>
      </c>
      <c r="D1344" s="57" t="s">
        <v>20349</v>
      </c>
    </row>
    <row r="1345" spans="1:4">
      <c r="A1345" s="57" t="s">
        <v>20198</v>
      </c>
      <c r="B1345" s="57"/>
      <c r="C1345" s="57" t="s">
        <v>20350</v>
      </c>
      <c r="D1345" s="57" t="s">
        <v>20351</v>
      </c>
    </row>
    <row r="1346" spans="1:4">
      <c r="A1346" s="57" t="s">
        <v>20198</v>
      </c>
      <c r="B1346" s="57"/>
      <c r="C1346" s="57" t="s">
        <v>20352</v>
      </c>
      <c r="D1346" s="57" t="s">
        <v>20353</v>
      </c>
    </row>
    <row r="1347" spans="1:4">
      <c r="A1347" s="57" t="s">
        <v>20198</v>
      </c>
      <c r="B1347" s="57"/>
      <c r="C1347" s="57" t="s">
        <v>20354</v>
      </c>
      <c r="D1347" s="57" t="s">
        <v>20355</v>
      </c>
    </row>
    <row r="1348" spans="1:4">
      <c r="A1348" s="57" t="s">
        <v>20198</v>
      </c>
      <c r="B1348" s="57"/>
      <c r="C1348" s="57" t="s">
        <v>20356</v>
      </c>
      <c r="D1348" s="57" t="s">
        <v>20357</v>
      </c>
    </row>
    <row r="1349" spans="1:4">
      <c r="A1349" s="57" t="s">
        <v>20198</v>
      </c>
      <c r="B1349" s="57"/>
      <c r="C1349" s="57" t="s">
        <v>74381</v>
      </c>
      <c r="D1349" s="57" t="s">
        <v>74382</v>
      </c>
    </row>
    <row r="1350" spans="1:4">
      <c r="A1350" s="57" t="s">
        <v>20198</v>
      </c>
      <c r="B1350" s="57"/>
      <c r="C1350" s="57" t="s">
        <v>74383</v>
      </c>
      <c r="D1350" s="57" t="s">
        <v>74384</v>
      </c>
    </row>
    <row r="1351" spans="1:4">
      <c r="A1351" s="57" t="s">
        <v>20198</v>
      </c>
      <c r="B1351" s="57"/>
      <c r="C1351" s="57" t="s">
        <v>74385</v>
      </c>
      <c r="D1351" s="57" t="s">
        <v>74386</v>
      </c>
    </row>
    <row r="1352" spans="1:4">
      <c r="A1352" s="57" t="s">
        <v>20198</v>
      </c>
      <c r="B1352" s="57"/>
      <c r="C1352" s="57" t="s">
        <v>74387</v>
      </c>
      <c r="D1352" s="57" t="s">
        <v>74388</v>
      </c>
    </row>
    <row r="1353" spans="1:4">
      <c r="A1353" s="57" t="s">
        <v>20198</v>
      </c>
      <c r="B1353" s="57"/>
      <c r="C1353" s="57" t="s">
        <v>74389</v>
      </c>
      <c r="D1353" s="57" t="s">
        <v>74390</v>
      </c>
    </row>
    <row r="1354" spans="1:4">
      <c r="A1354" s="57" t="s">
        <v>20198</v>
      </c>
      <c r="B1354" s="57"/>
      <c r="C1354" s="57" t="s">
        <v>74391</v>
      </c>
      <c r="D1354" s="57" t="s">
        <v>74392</v>
      </c>
    </row>
    <row r="1355" spans="1:4">
      <c r="A1355" s="57" t="s">
        <v>20358</v>
      </c>
      <c r="B1355" s="57" t="s">
        <v>12940</v>
      </c>
      <c r="C1355" s="57" t="s">
        <v>20359</v>
      </c>
      <c r="D1355" s="57" t="s">
        <v>20360</v>
      </c>
    </row>
    <row r="1356" spans="1:4">
      <c r="A1356" s="57" t="s">
        <v>20361</v>
      </c>
      <c r="B1356" s="57" t="s">
        <v>12940</v>
      </c>
      <c r="C1356" s="57" t="s">
        <v>20362</v>
      </c>
      <c r="D1356" s="57" t="s">
        <v>20363</v>
      </c>
    </row>
    <row r="1357" spans="1:4">
      <c r="A1357" s="57" t="s">
        <v>20361</v>
      </c>
      <c r="B1357" s="57"/>
      <c r="C1357" s="57" t="s">
        <v>20364</v>
      </c>
      <c r="D1357" s="57" t="s">
        <v>20365</v>
      </c>
    </row>
    <row r="1358" spans="1:4">
      <c r="A1358" s="57" t="s">
        <v>20366</v>
      </c>
      <c r="B1358" s="57" t="s">
        <v>12940</v>
      </c>
      <c r="C1358" s="57" t="s">
        <v>20367</v>
      </c>
      <c r="D1358" s="57" t="s">
        <v>20368</v>
      </c>
    </row>
    <row r="1359" spans="1:4">
      <c r="A1359" s="57" t="s">
        <v>20366</v>
      </c>
      <c r="B1359" s="57"/>
      <c r="C1359" s="57" t="s">
        <v>20369</v>
      </c>
      <c r="D1359" s="57" t="s">
        <v>20370</v>
      </c>
    </row>
    <row r="1360" spans="1:4">
      <c r="A1360" s="57" t="s">
        <v>20366</v>
      </c>
      <c r="B1360" s="57"/>
      <c r="C1360" s="57" t="s">
        <v>20371</v>
      </c>
      <c r="D1360" s="57" t="s">
        <v>20372</v>
      </c>
    </row>
    <row r="1361" spans="1:4">
      <c r="A1361" s="57" t="s">
        <v>20366</v>
      </c>
      <c r="B1361" s="57"/>
      <c r="C1361" s="57" t="s">
        <v>20373</v>
      </c>
      <c r="D1361" s="57" t="s">
        <v>20374</v>
      </c>
    </row>
    <row r="1362" spans="1:4">
      <c r="A1362" s="57" t="s">
        <v>20366</v>
      </c>
      <c r="B1362" s="57"/>
      <c r="C1362" s="57" t="s">
        <v>20375</v>
      </c>
      <c r="D1362" s="57" t="s">
        <v>20376</v>
      </c>
    </row>
    <row r="1363" spans="1:4">
      <c r="A1363" s="57" t="s">
        <v>20366</v>
      </c>
      <c r="B1363" s="57"/>
      <c r="C1363" s="57" t="s">
        <v>20377</v>
      </c>
      <c r="D1363" s="57" t="s">
        <v>20378</v>
      </c>
    </row>
    <row r="1364" spans="1:4">
      <c r="A1364" s="57" t="s">
        <v>20366</v>
      </c>
      <c r="B1364" s="57"/>
      <c r="C1364" s="57" t="s">
        <v>20379</v>
      </c>
      <c r="D1364" s="57" t="s">
        <v>20380</v>
      </c>
    </row>
    <row r="1365" spans="1:4">
      <c r="A1365" s="57" t="s">
        <v>20366</v>
      </c>
      <c r="B1365" s="57"/>
      <c r="C1365" s="57" t="s">
        <v>20381</v>
      </c>
      <c r="D1365" s="57" t="s">
        <v>20382</v>
      </c>
    </row>
    <row r="1366" spans="1:4">
      <c r="A1366" s="57" t="s">
        <v>20366</v>
      </c>
      <c r="B1366" s="57"/>
      <c r="C1366" s="57" t="s">
        <v>20383</v>
      </c>
      <c r="D1366" s="57" t="s">
        <v>20384</v>
      </c>
    </row>
    <row r="1367" spans="1:4">
      <c r="A1367" s="57" t="s">
        <v>20366</v>
      </c>
      <c r="B1367" s="57"/>
      <c r="C1367" s="57" t="s">
        <v>20385</v>
      </c>
      <c r="D1367" s="57" t="s">
        <v>20386</v>
      </c>
    </row>
    <row r="1368" spans="1:4">
      <c r="A1368" s="57" t="s">
        <v>20387</v>
      </c>
      <c r="B1368" s="57" t="s">
        <v>12940</v>
      </c>
      <c r="C1368" s="57" t="s">
        <v>20388</v>
      </c>
      <c r="D1368" s="57" t="s">
        <v>20389</v>
      </c>
    </row>
    <row r="1369" spans="1:4">
      <c r="A1369" s="57" t="s">
        <v>20387</v>
      </c>
      <c r="B1369" s="57"/>
      <c r="C1369" s="57" t="s">
        <v>20390</v>
      </c>
      <c r="D1369" s="57" t="s">
        <v>20391</v>
      </c>
    </row>
    <row r="1370" spans="1:4">
      <c r="A1370" s="57" t="s">
        <v>20387</v>
      </c>
      <c r="B1370" s="57"/>
      <c r="C1370" s="57" t="s">
        <v>20392</v>
      </c>
      <c r="D1370" s="57" t="s">
        <v>20393</v>
      </c>
    </row>
    <row r="1371" spans="1:4">
      <c r="A1371" s="57" t="s">
        <v>20387</v>
      </c>
      <c r="B1371" s="57"/>
      <c r="C1371" s="57" t="s">
        <v>20394</v>
      </c>
      <c r="D1371" s="57" t="s">
        <v>20395</v>
      </c>
    </row>
    <row r="1372" spans="1:4">
      <c r="A1372" s="57" t="s">
        <v>20387</v>
      </c>
      <c r="B1372" s="57"/>
      <c r="C1372" s="57" t="s">
        <v>20396</v>
      </c>
      <c r="D1372" s="57" t="s">
        <v>20397</v>
      </c>
    </row>
    <row r="1373" spans="1:4">
      <c r="A1373" s="57" t="s">
        <v>20387</v>
      </c>
      <c r="B1373" s="57"/>
      <c r="C1373" s="57" t="s">
        <v>20398</v>
      </c>
      <c r="D1373" s="57" t="s">
        <v>20399</v>
      </c>
    </row>
    <row r="1374" spans="1:4">
      <c r="A1374" s="57" t="s">
        <v>20387</v>
      </c>
      <c r="B1374" s="57"/>
      <c r="C1374" s="57" t="s">
        <v>20400</v>
      </c>
      <c r="D1374" s="57" t="s">
        <v>20401</v>
      </c>
    </row>
    <row r="1375" spans="1:4">
      <c r="A1375" s="57" t="s">
        <v>20387</v>
      </c>
      <c r="B1375" s="57"/>
      <c r="C1375" s="57" t="s">
        <v>20402</v>
      </c>
      <c r="D1375" s="57" t="s">
        <v>20403</v>
      </c>
    </row>
    <row r="1376" spans="1:4">
      <c r="A1376" s="57" t="s">
        <v>20387</v>
      </c>
      <c r="B1376" s="57"/>
      <c r="C1376" s="57" t="s">
        <v>20404</v>
      </c>
      <c r="D1376" s="57" t="s">
        <v>20405</v>
      </c>
    </row>
    <row r="1377" spans="1:4">
      <c r="A1377" s="57" t="s">
        <v>20387</v>
      </c>
      <c r="B1377" s="57"/>
      <c r="C1377" s="57" t="s">
        <v>20406</v>
      </c>
      <c r="D1377" s="57" t="s">
        <v>20407</v>
      </c>
    </row>
    <row r="1378" spans="1:4">
      <c r="A1378" s="57" t="s">
        <v>20387</v>
      </c>
      <c r="B1378" s="57"/>
      <c r="C1378" s="57" t="s">
        <v>20408</v>
      </c>
      <c r="D1378" s="57" t="s">
        <v>20409</v>
      </c>
    </row>
    <row r="1379" spans="1:4">
      <c r="A1379" s="57" t="s">
        <v>20387</v>
      </c>
      <c r="B1379" s="57"/>
      <c r="C1379" s="57" t="s">
        <v>20410</v>
      </c>
      <c r="D1379" s="57" t="s">
        <v>20411</v>
      </c>
    </row>
    <row r="1380" spans="1:4">
      <c r="A1380" s="57" t="s">
        <v>20387</v>
      </c>
      <c r="B1380" s="57"/>
      <c r="C1380" s="57" t="s">
        <v>20412</v>
      </c>
      <c r="D1380" s="57" t="s">
        <v>20413</v>
      </c>
    </row>
    <row r="1381" spans="1:4">
      <c r="A1381" s="57" t="s">
        <v>20387</v>
      </c>
      <c r="B1381" s="57"/>
      <c r="C1381" s="57" t="s">
        <v>20414</v>
      </c>
      <c r="D1381" s="57" t="s">
        <v>20415</v>
      </c>
    </row>
    <row r="1382" spans="1:4">
      <c r="A1382" s="57" t="s">
        <v>20387</v>
      </c>
      <c r="B1382" s="57"/>
      <c r="C1382" s="57" t="s">
        <v>20416</v>
      </c>
      <c r="D1382" s="57" t="s">
        <v>20417</v>
      </c>
    </row>
    <row r="1383" spans="1:4">
      <c r="A1383" s="57" t="s">
        <v>20387</v>
      </c>
      <c r="B1383" s="57"/>
      <c r="C1383" s="57" t="s">
        <v>20418</v>
      </c>
      <c r="D1383" s="57" t="s">
        <v>20419</v>
      </c>
    </row>
    <row r="1384" spans="1:4">
      <c r="A1384" s="57" t="s">
        <v>20387</v>
      </c>
      <c r="B1384" s="57"/>
      <c r="C1384" s="57" t="s">
        <v>20420</v>
      </c>
      <c r="D1384" s="57" t="s">
        <v>20421</v>
      </c>
    </row>
    <row r="1385" spans="1:4">
      <c r="A1385" s="57" t="s">
        <v>20387</v>
      </c>
      <c r="B1385" s="57"/>
      <c r="C1385" s="57" t="s">
        <v>20422</v>
      </c>
      <c r="D1385" s="57" t="s">
        <v>20423</v>
      </c>
    </row>
    <row r="1386" spans="1:4">
      <c r="A1386" s="57" t="s">
        <v>20387</v>
      </c>
      <c r="B1386" s="57"/>
      <c r="C1386" s="57" t="s">
        <v>20424</v>
      </c>
      <c r="D1386" s="57" t="s">
        <v>20425</v>
      </c>
    </row>
    <row r="1387" spans="1:4">
      <c r="A1387" s="57" t="s">
        <v>20387</v>
      </c>
      <c r="B1387" s="57"/>
      <c r="C1387" s="57" t="s">
        <v>20426</v>
      </c>
      <c r="D1387" s="57" t="s">
        <v>20427</v>
      </c>
    </row>
    <row r="1388" spans="1:4">
      <c r="A1388" s="57" t="s">
        <v>20387</v>
      </c>
      <c r="B1388" s="57"/>
      <c r="C1388" s="57" t="s">
        <v>20428</v>
      </c>
      <c r="D1388" s="57" t="s">
        <v>20429</v>
      </c>
    </row>
    <row r="1389" spans="1:4">
      <c r="A1389" s="57" t="s">
        <v>7628</v>
      </c>
      <c r="B1389" s="57" t="s">
        <v>10525</v>
      </c>
      <c r="C1389" s="57" t="s">
        <v>3553</v>
      </c>
      <c r="D1389" s="57" t="s">
        <v>3554</v>
      </c>
    </row>
    <row r="1390" spans="1:4">
      <c r="A1390" s="57" t="s">
        <v>7628</v>
      </c>
      <c r="B1390" s="57" t="s">
        <v>10525</v>
      </c>
      <c r="C1390" s="57" t="s">
        <v>4481</v>
      </c>
      <c r="D1390" s="57" t="s">
        <v>4482</v>
      </c>
    </row>
    <row r="1391" spans="1:4">
      <c r="A1391" s="57" t="s">
        <v>7628</v>
      </c>
      <c r="B1391" s="57" t="s">
        <v>10525</v>
      </c>
      <c r="C1391" s="57" t="s">
        <v>6155</v>
      </c>
      <c r="D1391" s="57" t="s">
        <v>6156</v>
      </c>
    </row>
    <row r="1392" spans="1:4">
      <c r="A1392" s="57" t="s">
        <v>7628</v>
      </c>
      <c r="B1392" s="57" t="s">
        <v>10525</v>
      </c>
      <c r="C1392" s="57" t="s">
        <v>8360</v>
      </c>
      <c r="D1392" s="57" t="s">
        <v>8361</v>
      </c>
    </row>
    <row r="1393" spans="1:4">
      <c r="A1393" s="57" t="s">
        <v>7628</v>
      </c>
      <c r="B1393" s="57" t="s">
        <v>10525</v>
      </c>
      <c r="C1393" s="57" t="s">
        <v>11052</v>
      </c>
      <c r="D1393" s="57" t="s">
        <v>11053</v>
      </c>
    </row>
    <row r="1394" spans="1:4">
      <c r="A1394" s="57" t="s">
        <v>7628</v>
      </c>
      <c r="B1394" s="57" t="s">
        <v>10525</v>
      </c>
      <c r="C1394" s="57" t="s">
        <v>16540</v>
      </c>
      <c r="D1394" s="57" t="s">
        <v>16541</v>
      </c>
    </row>
    <row r="1395" spans="1:4">
      <c r="A1395" s="57" t="s">
        <v>20430</v>
      </c>
      <c r="B1395" s="57" t="s">
        <v>12940</v>
      </c>
      <c r="C1395" s="57" t="s">
        <v>20431</v>
      </c>
      <c r="D1395" s="57" t="s">
        <v>20432</v>
      </c>
    </row>
    <row r="1396" spans="1:4">
      <c r="A1396" s="57" t="s">
        <v>20430</v>
      </c>
      <c r="B1396" s="57"/>
      <c r="C1396" s="57" t="s">
        <v>20433</v>
      </c>
      <c r="D1396" s="57" t="s">
        <v>20434</v>
      </c>
    </row>
    <row r="1397" spans="1:4">
      <c r="A1397" s="57" t="s">
        <v>20430</v>
      </c>
      <c r="B1397" s="57"/>
      <c r="C1397" s="57" t="s">
        <v>20435</v>
      </c>
      <c r="D1397" s="57" t="s">
        <v>20436</v>
      </c>
    </row>
    <row r="1398" spans="1:4">
      <c r="A1398" s="57" t="s">
        <v>20430</v>
      </c>
      <c r="B1398" s="57"/>
      <c r="C1398" s="57" t="s">
        <v>20437</v>
      </c>
      <c r="D1398" s="57" t="s">
        <v>20438</v>
      </c>
    </row>
    <row r="1399" spans="1:4">
      <c r="A1399" s="57" t="s">
        <v>20430</v>
      </c>
      <c r="B1399" s="57"/>
      <c r="C1399" s="57" t="s">
        <v>20439</v>
      </c>
      <c r="D1399" s="57" t="s">
        <v>20440</v>
      </c>
    </row>
    <row r="1400" spans="1:4">
      <c r="A1400" s="57" t="s">
        <v>20430</v>
      </c>
      <c r="B1400" s="57"/>
      <c r="C1400" s="57" t="s">
        <v>20441</v>
      </c>
      <c r="D1400" s="57" t="s">
        <v>20442</v>
      </c>
    </row>
    <row r="1401" spans="1:4">
      <c r="A1401" s="57" t="s">
        <v>20443</v>
      </c>
      <c r="B1401" s="57" t="s">
        <v>12940</v>
      </c>
      <c r="C1401" s="57" t="s">
        <v>20444</v>
      </c>
      <c r="D1401" s="57" t="s">
        <v>20445</v>
      </c>
    </row>
    <row r="1402" spans="1:4">
      <c r="A1402" s="57" t="s">
        <v>20443</v>
      </c>
      <c r="B1402" s="57"/>
      <c r="C1402" s="57" t="s">
        <v>20446</v>
      </c>
      <c r="D1402" s="57" t="s">
        <v>20447</v>
      </c>
    </row>
    <row r="1403" spans="1:4">
      <c r="A1403" s="57" t="s">
        <v>20448</v>
      </c>
      <c r="B1403" s="57" t="s">
        <v>12940</v>
      </c>
      <c r="C1403" s="57" t="s">
        <v>20449</v>
      </c>
      <c r="D1403" s="57" t="s">
        <v>20450</v>
      </c>
    </row>
    <row r="1404" spans="1:4">
      <c r="A1404" s="57" t="s">
        <v>20448</v>
      </c>
      <c r="B1404" s="57"/>
      <c r="C1404" s="57" t="s">
        <v>20451</v>
      </c>
      <c r="D1404" s="57" t="s">
        <v>20452</v>
      </c>
    </row>
    <row r="1405" spans="1:4">
      <c r="A1405" s="57" t="s">
        <v>20448</v>
      </c>
      <c r="B1405" s="57"/>
      <c r="C1405" s="57" t="s">
        <v>20453</v>
      </c>
      <c r="D1405" s="57" t="s">
        <v>20454</v>
      </c>
    </row>
    <row r="1406" spans="1:4">
      <c r="A1406" s="57" t="s">
        <v>20448</v>
      </c>
      <c r="B1406" s="57"/>
      <c r="C1406" s="57" t="s">
        <v>20455</v>
      </c>
      <c r="D1406" s="57" t="s">
        <v>20456</v>
      </c>
    </row>
    <row r="1407" spans="1:4">
      <c r="A1407" s="57" t="s">
        <v>20448</v>
      </c>
      <c r="B1407" s="57"/>
      <c r="C1407" s="57" t="s">
        <v>20457</v>
      </c>
      <c r="D1407" s="57" t="s">
        <v>20458</v>
      </c>
    </row>
    <row r="1408" spans="1:4">
      <c r="A1408" s="57" t="s">
        <v>20448</v>
      </c>
      <c r="B1408" s="57"/>
      <c r="C1408" s="57" t="s">
        <v>20459</v>
      </c>
      <c r="D1408" s="57" t="s">
        <v>20460</v>
      </c>
    </row>
    <row r="1409" spans="1:4">
      <c r="A1409" s="57" t="s">
        <v>20448</v>
      </c>
      <c r="B1409" s="57"/>
      <c r="C1409" s="57" t="s">
        <v>20461</v>
      </c>
      <c r="D1409" s="57" t="s">
        <v>20460</v>
      </c>
    </row>
    <row r="1410" spans="1:4">
      <c r="A1410" s="57" t="s">
        <v>20448</v>
      </c>
      <c r="B1410" s="57"/>
      <c r="C1410" s="57" t="s">
        <v>20462</v>
      </c>
      <c r="D1410" s="57" t="s">
        <v>20463</v>
      </c>
    </row>
    <row r="1411" spans="1:4">
      <c r="A1411" s="57" t="s">
        <v>20448</v>
      </c>
      <c r="B1411" s="57"/>
      <c r="C1411" s="57" t="s">
        <v>20464</v>
      </c>
      <c r="D1411" s="57" t="s">
        <v>20465</v>
      </c>
    </row>
    <row r="1412" spans="1:4">
      <c r="A1412" s="57" t="s">
        <v>20448</v>
      </c>
      <c r="B1412" s="57"/>
      <c r="C1412" s="57" t="s">
        <v>20466</v>
      </c>
      <c r="D1412" s="57" t="s">
        <v>20467</v>
      </c>
    </row>
    <row r="1413" spans="1:4">
      <c r="A1413" s="57" t="s">
        <v>20448</v>
      </c>
      <c r="B1413" s="57"/>
      <c r="C1413" s="57" t="s">
        <v>20468</v>
      </c>
      <c r="D1413" s="57" t="s">
        <v>20469</v>
      </c>
    </row>
    <row r="1414" spans="1:4">
      <c r="A1414" s="57" t="s">
        <v>20448</v>
      </c>
      <c r="B1414" s="57"/>
      <c r="C1414" s="57" t="s">
        <v>20470</v>
      </c>
      <c r="D1414" s="57" t="s">
        <v>19034</v>
      </c>
    </row>
    <row r="1415" spans="1:4">
      <c r="A1415" s="57" t="s">
        <v>20448</v>
      </c>
      <c r="B1415" s="57"/>
      <c r="C1415" s="57" t="s">
        <v>20471</v>
      </c>
      <c r="D1415" s="57" t="s">
        <v>20472</v>
      </c>
    </row>
    <row r="1416" spans="1:4">
      <c r="A1416" s="57" t="s">
        <v>20448</v>
      </c>
      <c r="B1416" s="57"/>
      <c r="C1416" s="57" t="s">
        <v>20473</v>
      </c>
      <c r="D1416" s="57" t="s">
        <v>20474</v>
      </c>
    </row>
    <row r="1417" spans="1:4">
      <c r="A1417" s="57" t="s">
        <v>20448</v>
      </c>
      <c r="B1417" s="57"/>
      <c r="C1417" s="57" t="s">
        <v>20475</v>
      </c>
      <c r="D1417" s="57" t="s">
        <v>20476</v>
      </c>
    </row>
    <row r="1418" spans="1:4">
      <c r="A1418" s="57" t="s">
        <v>20448</v>
      </c>
      <c r="B1418" s="57"/>
      <c r="C1418" s="57" t="s">
        <v>20477</v>
      </c>
      <c r="D1418" s="57" t="s">
        <v>20478</v>
      </c>
    </row>
    <row r="1419" spans="1:4">
      <c r="A1419" s="57" t="s">
        <v>20448</v>
      </c>
      <c r="B1419" s="57"/>
      <c r="C1419" s="57" t="s">
        <v>20479</v>
      </c>
      <c r="D1419" s="57" t="s">
        <v>20480</v>
      </c>
    </row>
    <row r="1420" spans="1:4">
      <c r="A1420" s="57" t="s">
        <v>20448</v>
      </c>
      <c r="B1420" s="57"/>
      <c r="C1420" s="57" t="s">
        <v>20481</v>
      </c>
      <c r="D1420" s="57" t="s">
        <v>20482</v>
      </c>
    </row>
    <row r="1421" spans="1:4">
      <c r="A1421" s="57" t="s">
        <v>20448</v>
      </c>
      <c r="B1421" s="57"/>
      <c r="C1421" s="57" t="s">
        <v>20483</v>
      </c>
      <c r="D1421" s="57" t="s">
        <v>20484</v>
      </c>
    </row>
    <row r="1422" spans="1:4">
      <c r="A1422" s="57" t="s">
        <v>20448</v>
      </c>
      <c r="B1422" s="57"/>
      <c r="C1422" s="57" t="s">
        <v>20485</v>
      </c>
      <c r="D1422" s="57" t="s">
        <v>20486</v>
      </c>
    </row>
    <row r="1423" spans="1:4">
      <c r="A1423" s="57" t="s">
        <v>20448</v>
      </c>
      <c r="B1423" s="57"/>
      <c r="C1423" s="57" t="s">
        <v>20487</v>
      </c>
      <c r="D1423" s="57" t="s">
        <v>20488</v>
      </c>
    </row>
    <row r="1424" spans="1:4">
      <c r="A1424" s="57" t="s">
        <v>20489</v>
      </c>
      <c r="B1424" s="57" t="s">
        <v>12940</v>
      </c>
      <c r="C1424" s="57" t="s">
        <v>20490</v>
      </c>
      <c r="D1424" s="57" t="s">
        <v>20491</v>
      </c>
    </row>
    <row r="1425" spans="1:4">
      <c r="A1425" s="57" t="s">
        <v>20489</v>
      </c>
      <c r="B1425" s="57"/>
      <c r="C1425" s="57" t="s">
        <v>20492</v>
      </c>
      <c r="D1425" s="57" t="s">
        <v>20493</v>
      </c>
    </row>
    <row r="1426" spans="1:4">
      <c r="A1426" s="57" t="s">
        <v>20489</v>
      </c>
      <c r="B1426" s="57"/>
      <c r="C1426" s="57" t="s">
        <v>20494</v>
      </c>
      <c r="D1426" s="57" t="s">
        <v>20495</v>
      </c>
    </row>
    <row r="1427" spans="1:4">
      <c r="A1427" s="57" t="s">
        <v>20496</v>
      </c>
      <c r="B1427" s="57" t="s">
        <v>12940</v>
      </c>
      <c r="C1427" s="57" t="s">
        <v>20497</v>
      </c>
      <c r="D1427" s="57" t="s">
        <v>20498</v>
      </c>
    </row>
    <row r="1428" spans="1:4">
      <c r="A1428" s="57" t="s">
        <v>20499</v>
      </c>
      <c r="B1428" s="57" t="s">
        <v>12940</v>
      </c>
      <c r="C1428" s="57" t="s">
        <v>20500</v>
      </c>
      <c r="D1428" s="57" t="s">
        <v>20501</v>
      </c>
    </row>
    <row r="1429" spans="1:4">
      <c r="A1429" s="57" t="s">
        <v>20502</v>
      </c>
      <c r="B1429" s="57" t="s">
        <v>12940</v>
      </c>
      <c r="C1429" s="57" t="s">
        <v>20503</v>
      </c>
      <c r="D1429" s="57" t="s">
        <v>20504</v>
      </c>
    </row>
    <row r="1430" spans="1:4">
      <c r="A1430" s="57" t="s">
        <v>20502</v>
      </c>
      <c r="B1430" s="57"/>
      <c r="C1430" s="57" t="s">
        <v>20505</v>
      </c>
      <c r="D1430" s="57" t="s">
        <v>20506</v>
      </c>
    </row>
    <row r="1431" spans="1:4">
      <c r="A1431" s="57" t="s">
        <v>20502</v>
      </c>
      <c r="B1431" s="57"/>
      <c r="C1431" s="57" t="s">
        <v>20507</v>
      </c>
      <c r="D1431" s="57" t="s">
        <v>20508</v>
      </c>
    </row>
    <row r="1432" spans="1:4">
      <c r="A1432" s="57" t="s">
        <v>20502</v>
      </c>
      <c r="B1432" s="57"/>
      <c r="C1432" s="57" t="s">
        <v>20509</v>
      </c>
      <c r="D1432" s="57" t="s">
        <v>20510</v>
      </c>
    </row>
    <row r="1433" spans="1:4">
      <c r="A1433" s="57" t="s">
        <v>20502</v>
      </c>
      <c r="B1433" s="57"/>
      <c r="C1433" s="57" t="s">
        <v>20511</v>
      </c>
      <c r="D1433" s="57" t="s">
        <v>20512</v>
      </c>
    </row>
    <row r="1434" spans="1:4">
      <c r="A1434" s="57" t="s">
        <v>20502</v>
      </c>
      <c r="B1434" s="57"/>
      <c r="C1434" s="57" t="s">
        <v>20513</v>
      </c>
      <c r="D1434" s="57" t="s">
        <v>20514</v>
      </c>
    </row>
    <row r="1435" spans="1:4">
      <c r="A1435" s="57" t="s">
        <v>20502</v>
      </c>
      <c r="B1435" s="57"/>
      <c r="C1435" s="57" t="s">
        <v>20515</v>
      </c>
      <c r="D1435" s="57" t="s">
        <v>20516</v>
      </c>
    </row>
    <row r="1436" spans="1:4">
      <c r="A1436" s="57" t="s">
        <v>20502</v>
      </c>
      <c r="B1436" s="57"/>
      <c r="C1436" s="57" t="s">
        <v>20517</v>
      </c>
      <c r="D1436" s="57" t="s">
        <v>20518</v>
      </c>
    </row>
    <row r="1437" spans="1:4">
      <c r="A1437" s="57" t="s">
        <v>20502</v>
      </c>
      <c r="B1437" s="57"/>
      <c r="C1437" s="57" t="s">
        <v>20519</v>
      </c>
      <c r="D1437" s="57" t="s">
        <v>20520</v>
      </c>
    </row>
    <row r="1438" spans="1:4">
      <c r="A1438" s="57" t="s">
        <v>20502</v>
      </c>
      <c r="B1438" s="57"/>
      <c r="C1438" s="57" t="s">
        <v>20521</v>
      </c>
      <c r="D1438" s="57" t="s">
        <v>20520</v>
      </c>
    </row>
    <row r="1439" spans="1:4">
      <c r="A1439" s="57" t="s">
        <v>20526</v>
      </c>
      <c r="B1439" s="57" t="s">
        <v>12940</v>
      </c>
      <c r="C1439" s="57" t="s">
        <v>20527</v>
      </c>
      <c r="D1439" s="57" t="s">
        <v>20528</v>
      </c>
    </row>
    <row r="1440" spans="1:4">
      <c r="A1440" s="57" t="s">
        <v>20526</v>
      </c>
      <c r="B1440" s="57"/>
      <c r="C1440" s="57" t="s">
        <v>20529</v>
      </c>
      <c r="D1440" s="57" t="s">
        <v>20530</v>
      </c>
    </row>
    <row r="1441" spans="1:4">
      <c r="A1441" s="57" t="s">
        <v>20531</v>
      </c>
      <c r="B1441" s="57" t="s">
        <v>12940</v>
      </c>
      <c r="C1441" s="57" t="s">
        <v>20532</v>
      </c>
      <c r="D1441" s="57" t="s">
        <v>20533</v>
      </c>
    </row>
    <row r="1442" spans="1:4">
      <c r="A1442" s="57" t="s">
        <v>20534</v>
      </c>
      <c r="B1442" s="57" t="s">
        <v>12940</v>
      </c>
      <c r="C1442" s="57" t="s">
        <v>20535</v>
      </c>
      <c r="D1442" s="57" t="s">
        <v>20536</v>
      </c>
    </row>
    <row r="1443" spans="1:4">
      <c r="A1443" s="57" t="s">
        <v>20537</v>
      </c>
      <c r="B1443" s="57" t="s">
        <v>12940</v>
      </c>
      <c r="C1443" s="57" t="s">
        <v>20538</v>
      </c>
      <c r="D1443" s="57" t="s">
        <v>20539</v>
      </c>
    </row>
    <row r="1444" spans="1:4">
      <c r="A1444" s="57" t="s">
        <v>20537</v>
      </c>
      <c r="B1444" s="57"/>
      <c r="C1444" s="57" t="s">
        <v>20540</v>
      </c>
      <c r="D1444" s="57" t="s">
        <v>20541</v>
      </c>
    </row>
    <row r="1445" spans="1:4">
      <c r="A1445" s="57" t="s">
        <v>20537</v>
      </c>
      <c r="B1445" s="57"/>
      <c r="C1445" s="57" t="s">
        <v>20542</v>
      </c>
      <c r="D1445" s="57" t="s">
        <v>20543</v>
      </c>
    </row>
    <row r="1446" spans="1:4">
      <c r="A1446" s="57" t="s">
        <v>20549</v>
      </c>
      <c r="B1446" s="57" t="s">
        <v>12940</v>
      </c>
      <c r="C1446" s="57" t="s">
        <v>20550</v>
      </c>
      <c r="D1446" s="57" t="s">
        <v>20551</v>
      </c>
    </row>
    <row r="1447" spans="1:4">
      <c r="A1447" s="57" t="s">
        <v>20552</v>
      </c>
      <c r="B1447" s="57" t="s">
        <v>18380</v>
      </c>
      <c r="C1447" s="57" t="s">
        <v>20553</v>
      </c>
      <c r="D1447" s="57" t="s">
        <v>20554</v>
      </c>
    </row>
    <row r="1448" spans="1:4">
      <c r="A1448" s="57" t="s">
        <v>20552</v>
      </c>
      <c r="B1448" s="57" t="s">
        <v>18380</v>
      </c>
      <c r="C1448" s="57" t="s">
        <v>20555</v>
      </c>
      <c r="D1448" s="57" t="s">
        <v>20556</v>
      </c>
    </row>
    <row r="1449" spans="1:4">
      <c r="A1449" s="57" t="s">
        <v>20557</v>
      </c>
      <c r="B1449" s="57" t="s">
        <v>12940</v>
      </c>
      <c r="C1449" s="57" t="s">
        <v>20558</v>
      </c>
      <c r="D1449" s="57" t="s">
        <v>20559</v>
      </c>
    </row>
    <row r="1450" spans="1:4">
      <c r="A1450" s="57" t="s">
        <v>20557</v>
      </c>
      <c r="B1450" s="57"/>
      <c r="C1450" s="57" t="s">
        <v>20560</v>
      </c>
      <c r="D1450" s="57" t="s">
        <v>20561</v>
      </c>
    </row>
    <row r="1451" spans="1:4">
      <c r="A1451" s="57" t="s">
        <v>20564</v>
      </c>
      <c r="B1451" s="57" t="s">
        <v>12940</v>
      </c>
      <c r="C1451" s="57" t="s">
        <v>20565</v>
      </c>
      <c r="D1451" s="57" t="s">
        <v>20566</v>
      </c>
    </row>
    <row r="1452" spans="1:4">
      <c r="A1452" s="57" t="s">
        <v>20564</v>
      </c>
      <c r="B1452" s="57"/>
      <c r="C1452" s="57" t="s">
        <v>20567</v>
      </c>
      <c r="D1452" s="57" t="s">
        <v>20568</v>
      </c>
    </row>
    <row r="1453" spans="1:4">
      <c r="A1453" s="57" t="s">
        <v>20564</v>
      </c>
      <c r="B1453" s="57"/>
      <c r="C1453" s="57" t="s">
        <v>20569</v>
      </c>
      <c r="D1453" s="57" t="s">
        <v>20570</v>
      </c>
    </row>
    <row r="1454" spans="1:4">
      <c r="A1454" s="57" t="s">
        <v>20564</v>
      </c>
      <c r="B1454" s="57"/>
      <c r="C1454" s="57" t="s">
        <v>20571</v>
      </c>
      <c r="D1454" s="57" t="s">
        <v>20572</v>
      </c>
    </row>
    <row r="1455" spans="1:4">
      <c r="A1455" s="57" t="s">
        <v>20564</v>
      </c>
      <c r="B1455" s="57"/>
      <c r="C1455" s="57" t="s">
        <v>20573</v>
      </c>
      <c r="D1455" s="57" t="s">
        <v>20574</v>
      </c>
    </row>
    <row r="1456" spans="1:4">
      <c r="A1456" s="57" t="s">
        <v>20564</v>
      </c>
      <c r="B1456" s="57"/>
      <c r="C1456" s="57" t="s">
        <v>20562</v>
      </c>
      <c r="D1456" s="57" t="s">
        <v>20563</v>
      </c>
    </row>
    <row r="1457" spans="1:4">
      <c r="A1457" s="57" t="s">
        <v>20564</v>
      </c>
      <c r="B1457" s="57"/>
      <c r="C1457" s="57" t="s">
        <v>20575</v>
      </c>
      <c r="D1457" s="57" t="s">
        <v>20576</v>
      </c>
    </row>
    <row r="1458" spans="1:4">
      <c r="A1458" s="57" t="s">
        <v>20564</v>
      </c>
      <c r="B1458" s="57"/>
      <c r="C1458" s="57" t="s">
        <v>20577</v>
      </c>
      <c r="D1458" s="57" t="s">
        <v>20578</v>
      </c>
    </row>
    <row r="1459" spans="1:4">
      <c r="A1459" s="57" t="s">
        <v>20583</v>
      </c>
      <c r="B1459" s="57" t="s">
        <v>12940</v>
      </c>
      <c r="C1459" s="57" t="s">
        <v>20584</v>
      </c>
      <c r="D1459" s="57" t="s">
        <v>20585</v>
      </c>
    </row>
    <row r="1460" spans="1:4">
      <c r="A1460" s="57" t="s">
        <v>16542</v>
      </c>
      <c r="B1460" s="57" t="s">
        <v>820</v>
      </c>
      <c r="C1460" s="57" t="s">
        <v>16543</v>
      </c>
      <c r="D1460" s="57" t="s">
        <v>16544</v>
      </c>
    </row>
    <row r="1461" spans="1:4">
      <c r="A1461" s="57" t="s">
        <v>16542</v>
      </c>
      <c r="B1461" s="57" t="s">
        <v>820</v>
      </c>
      <c r="C1461" s="57" t="s">
        <v>16545</v>
      </c>
      <c r="D1461" s="57" t="s">
        <v>16544</v>
      </c>
    </row>
    <row r="1462" spans="1:4">
      <c r="A1462" s="57" t="s">
        <v>7629</v>
      </c>
      <c r="B1462" s="57" t="s">
        <v>820</v>
      </c>
      <c r="C1462" s="57" t="s">
        <v>2858</v>
      </c>
      <c r="D1462" s="57" t="s">
        <v>2859</v>
      </c>
    </row>
    <row r="1463" spans="1:4">
      <c r="A1463" s="57" t="s">
        <v>7629</v>
      </c>
      <c r="B1463" s="57" t="s">
        <v>820</v>
      </c>
      <c r="C1463" s="57" t="s">
        <v>2860</v>
      </c>
      <c r="D1463" s="57" t="s">
        <v>2861</v>
      </c>
    </row>
    <row r="1464" spans="1:4">
      <c r="A1464" s="57" t="s">
        <v>7629</v>
      </c>
      <c r="B1464" s="57" t="s">
        <v>820</v>
      </c>
      <c r="C1464" s="57" t="s">
        <v>2877</v>
      </c>
      <c r="D1464" s="57" t="s">
        <v>2878</v>
      </c>
    </row>
    <row r="1465" spans="1:4">
      <c r="A1465" s="57" t="s">
        <v>7629</v>
      </c>
      <c r="B1465" s="57" t="s">
        <v>820</v>
      </c>
      <c r="C1465" s="57" t="s">
        <v>2879</v>
      </c>
      <c r="D1465" s="57" t="s">
        <v>2880</v>
      </c>
    </row>
    <row r="1466" spans="1:4">
      <c r="A1466" s="57" t="s">
        <v>7629</v>
      </c>
      <c r="B1466" s="57" t="s">
        <v>820</v>
      </c>
      <c r="C1466" s="57" t="s">
        <v>2891</v>
      </c>
      <c r="D1466" s="57" t="s">
        <v>2892</v>
      </c>
    </row>
    <row r="1467" spans="1:4">
      <c r="A1467" s="57" t="s">
        <v>7629</v>
      </c>
      <c r="B1467" s="57" t="s">
        <v>820</v>
      </c>
      <c r="C1467" s="57" t="s">
        <v>2893</v>
      </c>
      <c r="D1467" s="57" t="s">
        <v>2894</v>
      </c>
    </row>
    <row r="1468" spans="1:4">
      <c r="A1468" s="57" t="s">
        <v>7629</v>
      </c>
      <c r="B1468" s="57" t="s">
        <v>820</v>
      </c>
      <c r="C1468" s="57" t="s">
        <v>2896</v>
      </c>
      <c r="D1468" s="57" t="s">
        <v>2897</v>
      </c>
    </row>
    <row r="1469" spans="1:4">
      <c r="A1469" s="57" t="s">
        <v>7629</v>
      </c>
      <c r="B1469" s="57" t="s">
        <v>820</v>
      </c>
      <c r="C1469" s="57" t="s">
        <v>2898</v>
      </c>
      <c r="D1469" s="57" t="s">
        <v>2899</v>
      </c>
    </row>
    <row r="1470" spans="1:4">
      <c r="A1470" s="57" t="s">
        <v>7629</v>
      </c>
      <c r="B1470" s="57" t="s">
        <v>820</v>
      </c>
      <c r="C1470" s="57" t="s">
        <v>74393</v>
      </c>
      <c r="D1470" s="57" t="s">
        <v>2894</v>
      </c>
    </row>
    <row r="1471" spans="1:4">
      <c r="A1471" s="57" t="s">
        <v>7629</v>
      </c>
      <c r="B1471" s="57" t="s">
        <v>820</v>
      </c>
      <c r="C1471" s="57" t="s">
        <v>74394</v>
      </c>
      <c r="D1471" s="57" t="s">
        <v>2880</v>
      </c>
    </row>
    <row r="1472" spans="1:4">
      <c r="A1472" s="57" t="s">
        <v>7629</v>
      </c>
      <c r="B1472" s="57" t="s">
        <v>820</v>
      </c>
      <c r="C1472" s="57" t="s">
        <v>74395</v>
      </c>
      <c r="D1472" s="57" t="s">
        <v>2878</v>
      </c>
    </row>
    <row r="1473" spans="1:4">
      <c r="A1473" s="57" t="s">
        <v>7629</v>
      </c>
      <c r="B1473" s="57" t="s">
        <v>820</v>
      </c>
      <c r="C1473" s="57" t="s">
        <v>74396</v>
      </c>
      <c r="D1473" s="57" t="s">
        <v>2892</v>
      </c>
    </row>
    <row r="1474" spans="1:4">
      <c r="A1474" s="57" t="s">
        <v>20586</v>
      </c>
      <c r="B1474" s="57" t="s">
        <v>12940</v>
      </c>
      <c r="C1474" s="57" t="s">
        <v>20587</v>
      </c>
      <c r="D1474" s="57" t="s">
        <v>20588</v>
      </c>
    </row>
    <row r="1475" spans="1:4">
      <c r="A1475" s="57" t="s">
        <v>20586</v>
      </c>
      <c r="B1475" s="57"/>
      <c r="C1475" s="57" t="s">
        <v>20589</v>
      </c>
      <c r="D1475" s="57" t="s">
        <v>20590</v>
      </c>
    </row>
    <row r="1476" spans="1:4">
      <c r="A1476" s="57" t="s">
        <v>20586</v>
      </c>
      <c r="B1476" s="57"/>
      <c r="C1476" s="57" t="s">
        <v>20591</v>
      </c>
      <c r="D1476" s="57" t="s">
        <v>20592</v>
      </c>
    </row>
    <row r="1477" spans="1:4">
      <c r="A1477" s="57" t="s">
        <v>20586</v>
      </c>
      <c r="B1477" s="57"/>
      <c r="C1477" s="57" t="s">
        <v>20593</v>
      </c>
      <c r="D1477" s="57" t="s">
        <v>20594</v>
      </c>
    </row>
    <row r="1478" spans="1:4">
      <c r="A1478" s="57" t="s">
        <v>20586</v>
      </c>
      <c r="B1478" s="57"/>
      <c r="C1478" s="57" t="s">
        <v>20595</v>
      </c>
      <c r="D1478" s="57" t="s">
        <v>20596</v>
      </c>
    </row>
    <row r="1479" spans="1:4">
      <c r="A1479" s="57" t="s">
        <v>20586</v>
      </c>
      <c r="B1479" s="57"/>
      <c r="C1479" s="57" t="s">
        <v>20597</v>
      </c>
      <c r="D1479" s="57" t="s">
        <v>20598</v>
      </c>
    </row>
    <row r="1480" spans="1:4">
      <c r="A1480" s="57" t="s">
        <v>20586</v>
      </c>
      <c r="B1480" s="57"/>
      <c r="C1480" s="57" t="s">
        <v>20599</v>
      </c>
      <c r="D1480" s="57" t="s">
        <v>20600</v>
      </c>
    </row>
    <row r="1481" spans="1:4">
      <c r="A1481" s="57" t="s">
        <v>20586</v>
      </c>
      <c r="B1481" s="57"/>
      <c r="C1481" s="57" t="s">
        <v>20601</v>
      </c>
      <c r="D1481" s="57" t="s">
        <v>20602</v>
      </c>
    </row>
    <row r="1482" spans="1:4">
      <c r="A1482" s="57" t="s">
        <v>20586</v>
      </c>
      <c r="B1482" s="57"/>
      <c r="C1482" s="57" t="s">
        <v>20603</v>
      </c>
      <c r="D1482" s="57" t="s">
        <v>20602</v>
      </c>
    </row>
    <row r="1483" spans="1:4">
      <c r="A1483" s="57" t="s">
        <v>20586</v>
      </c>
      <c r="B1483" s="57"/>
      <c r="C1483" s="57" t="s">
        <v>20604</v>
      </c>
      <c r="D1483" s="57" t="s">
        <v>20605</v>
      </c>
    </row>
    <row r="1484" spans="1:4">
      <c r="A1484" s="57" t="s">
        <v>20586</v>
      </c>
      <c r="B1484" s="57"/>
      <c r="C1484" s="57" t="s">
        <v>20606</v>
      </c>
      <c r="D1484" s="57" t="s">
        <v>20607</v>
      </c>
    </row>
    <row r="1485" spans="1:4">
      <c r="A1485" s="57" t="s">
        <v>20608</v>
      </c>
      <c r="B1485" s="57" t="s">
        <v>12940</v>
      </c>
      <c r="C1485" s="57" t="s">
        <v>20609</v>
      </c>
      <c r="D1485" s="57" t="s">
        <v>20610</v>
      </c>
    </row>
    <row r="1486" spans="1:4">
      <c r="A1486" s="57" t="s">
        <v>20608</v>
      </c>
      <c r="B1486" s="57"/>
      <c r="C1486" s="57" t="s">
        <v>20611</v>
      </c>
      <c r="D1486" s="57" t="s">
        <v>20612</v>
      </c>
    </row>
    <row r="1487" spans="1:4">
      <c r="A1487" s="57" t="s">
        <v>20608</v>
      </c>
      <c r="B1487" s="57"/>
      <c r="C1487" s="57" t="s">
        <v>20613</v>
      </c>
      <c r="D1487" s="57" t="s">
        <v>20614</v>
      </c>
    </row>
    <row r="1488" spans="1:4">
      <c r="A1488" s="57" t="s">
        <v>20615</v>
      </c>
      <c r="B1488" s="57" t="s">
        <v>12940</v>
      </c>
      <c r="C1488" s="57" t="s">
        <v>20616</v>
      </c>
      <c r="D1488" s="57" t="s">
        <v>20617</v>
      </c>
    </row>
    <row r="1489" spans="1:4">
      <c r="A1489" s="57" t="s">
        <v>20615</v>
      </c>
      <c r="B1489" s="57"/>
      <c r="C1489" s="57" t="s">
        <v>20618</v>
      </c>
      <c r="D1489" s="57" t="s">
        <v>20619</v>
      </c>
    </row>
    <row r="1490" spans="1:4">
      <c r="A1490" s="57" t="s">
        <v>20615</v>
      </c>
      <c r="B1490" s="57"/>
      <c r="C1490" s="57" t="s">
        <v>20620</v>
      </c>
      <c r="D1490" s="57" t="s">
        <v>20621</v>
      </c>
    </row>
    <row r="1491" spans="1:4">
      <c r="A1491" s="57" t="s">
        <v>20615</v>
      </c>
      <c r="B1491" s="57"/>
      <c r="C1491" s="57" t="s">
        <v>20622</v>
      </c>
      <c r="D1491" s="57" t="s">
        <v>20623</v>
      </c>
    </row>
    <row r="1492" spans="1:4">
      <c r="A1492" s="57" t="s">
        <v>20624</v>
      </c>
      <c r="B1492" s="57" t="s">
        <v>12940</v>
      </c>
      <c r="C1492" s="57" t="s">
        <v>20625</v>
      </c>
      <c r="D1492" s="57" t="s">
        <v>20626</v>
      </c>
    </row>
    <row r="1493" spans="1:4">
      <c r="A1493" s="57" t="s">
        <v>20624</v>
      </c>
      <c r="B1493" s="57"/>
      <c r="C1493" s="57" t="s">
        <v>20627</v>
      </c>
      <c r="D1493" s="57" t="s">
        <v>20628</v>
      </c>
    </row>
    <row r="1494" spans="1:4">
      <c r="A1494" s="57" t="s">
        <v>20624</v>
      </c>
      <c r="B1494" s="57"/>
      <c r="C1494" s="57" t="s">
        <v>20629</v>
      </c>
      <c r="D1494" s="57" t="s">
        <v>20630</v>
      </c>
    </row>
    <row r="1495" spans="1:4">
      <c r="A1495" s="57" t="s">
        <v>20624</v>
      </c>
      <c r="B1495" s="57"/>
      <c r="C1495" s="57" t="s">
        <v>20631</v>
      </c>
      <c r="D1495" s="57" t="s">
        <v>20632</v>
      </c>
    </row>
    <row r="1496" spans="1:4">
      <c r="A1496" s="57" t="s">
        <v>7630</v>
      </c>
      <c r="B1496" s="57" t="s">
        <v>820</v>
      </c>
      <c r="C1496" s="57" t="s">
        <v>3593</v>
      </c>
      <c r="D1496" s="57" t="s">
        <v>3594</v>
      </c>
    </row>
    <row r="1497" spans="1:4">
      <c r="A1497" s="57" t="s">
        <v>7630</v>
      </c>
      <c r="B1497" s="57" t="s">
        <v>820</v>
      </c>
      <c r="C1497" s="57" t="s">
        <v>3595</v>
      </c>
      <c r="D1497" s="57" t="s">
        <v>3596</v>
      </c>
    </row>
    <row r="1498" spans="1:4">
      <c r="A1498" s="57" t="s">
        <v>7630</v>
      </c>
      <c r="B1498" s="57" t="s">
        <v>820</v>
      </c>
      <c r="C1498" s="57" t="s">
        <v>4761</v>
      </c>
      <c r="D1498" s="57" t="s">
        <v>4762</v>
      </c>
    </row>
    <row r="1499" spans="1:4">
      <c r="A1499" s="57" t="s">
        <v>7630</v>
      </c>
      <c r="B1499" s="57" t="s">
        <v>820</v>
      </c>
      <c r="C1499" s="57" t="s">
        <v>4763</v>
      </c>
      <c r="D1499" s="57" t="s">
        <v>4764</v>
      </c>
    </row>
    <row r="1500" spans="1:4">
      <c r="A1500" s="57" t="s">
        <v>7630</v>
      </c>
      <c r="B1500" s="57" t="s">
        <v>820</v>
      </c>
      <c r="C1500" s="57" t="s">
        <v>5841</v>
      </c>
      <c r="D1500" s="57" t="s">
        <v>5842</v>
      </c>
    </row>
    <row r="1501" spans="1:4">
      <c r="A1501" s="57" t="s">
        <v>7630</v>
      </c>
      <c r="B1501" s="57" t="s">
        <v>820</v>
      </c>
      <c r="C1501" s="57" t="s">
        <v>5843</v>
      </c>
      <c r="D1501" s="57" t="s">
        <v>5844</v>
      </c>
    </row>
    <row r="1502" spans="1:4">
      <c r="A1502" s="57" t="s">
        <v>7630</v>
      </c>
      <c r="B1502" s="57" t="s">
        <v>820</v>
      </c>
      <c r="C1502" s="57" t="s">
        <v>5909</v>
      </c>
      <c r="D1502" s="57" t="s">
        <v>5910</v>
      </c>
    </row>
    <row r="1503" spans="1:4">
      <c r="A1503" s="57" t="s">
        <v>7630</v>
      </c>
      <c r="B1503" s="57" t="s">
        <v>820</v>
      </c>
      <c r="C1503" s="57" t="s">
        <v>5911</v>
      </c>
      <c r="D1503" s="57" t="s">
        <v>5912</v>
      </c>
    </row>
    <row r="1504" spans="1:4">
      <c r="A1504" s="57" t="s">
        <v>7630</v>
      </c>
      <c r="B1504" s="57" t="s">
        <v>820</v>
      </c>
      <c r="C1504" s="57" t="s">
        <v>74397</v>
      </c>
      <c r="D1504" s="57" t="s">
        <v>5912</v>
      </c>
    </row>
    <row r="1505" spans="1:4">
      <c r="A1505" s="57" t="s">
        <v>7630</v>
      </c>
      <c r="B1505" s="57" t="s">
        <v>820</v>
      </c>
      <c r="C1505" s="57" t="s">
        <v>74398</v>
      </c>
      <c r="D1505" s="57" t="s">
        <v>5844</v>
      </c>
    </row>
    <row r="1506" spans="1:4">
      <c r="A1506" s="57" t="s">
        <v>7630</v>
      </c>
      <c r="B1506" s="57" t="s">
        <v>820</v>
      </c>
      <c r="C1506" s="57" t="s">
        <v>74399</v>
      </c>
      <c r="D1506" s="57" t="s">
        <v>5910</v>
      </c>
    </row>
    <row r="1507" spans="1:4">
      <c r="A1507" s="57" t="s">
        <v>7630</v>
      </c>
      <c r="B1507" s="57" t="s">
        <v>820</v>
      </c>
      <c r="C1507" s="57" t="s">
        <v>74400</v>
      </c>
      <c r="D1507" s="57" t="s">
        <v>5842</v>
      </c>
    </row>
    <row r="1508" spans="1:4">
      <c r="A1508" s="57" t="s">
        <v>7631</v>
      </c>
      <c r="B1508" s="57" t="s">
        <v>820</v>
      </c>
      <c r="C1508" s="57" t="s">
        <v>6646</v>
      </c>
      <c r="D1508" s="57" t="s">
        <v>3594</v>
      </c>
    </row>
    <row r="1509" spans="1:4">
      <c r="A1509" s="57" t="s">
        <v>7631</v>
      </c>
      <c r="B1509" s="57" t="s">
        <v>820</v>
      </c>
      <c r="C1509" s="57" t="s">
        <v>6647</v>
      </c>
      <c r="D1509" s="57" t="s">
        <v>3596</v>
      </c>
    </row>
    <row r="1510" spans="1:4">
      <c r="A1510" s="57" t="s">
        <v>7631</v>
      </c>
      <c r="B1510" s="57" t="s">
        <v>820</v>
      </c>
      <c r="C1510" s="57" t="s">
        <v>6936</v>
      </c>
      <c r="D1510" s="57" t="s">
        <v>4762</v>
      </c>
    </row>
    <row r="1511" spans="1:4">
      <c r="A1511" s="57" t="s">
        <v>7631</v>
      </c>
      <c r="B1511" s="57" t="s">
        <v>820</v>
      </c>
      <c r="C1511" s="57" t="s">
        <v>6937</v>
      </c>
      <c r="D1511" s="57" t="s">
        <v>4764</v>
      </c>
    </row>
    <row r="1512" spans="1:4">
      <c r="A1512" s="57" t="s">
        <v>7631</v>
      </c>
      <c r="B1512" s="57" t="s">
        <v>820</v>
      </c>
      <c r="C1512" s="57" t="s">
        <v>7192</v>
      </c>
      <c r="D1512" s="57" t="s">
        <v>7193</v>
      </c>
    </row>
    <row r="1513" spans="1:4">
      <c r="A1513" s="57" t="s">
        <v>7631</v>
      </c>
      <c r="B1513" s="57" t="s">
        <v>820</v>
      </c>
      <c r="C1513" s="57" t="s">
        <v>7194</v>
      </c>
      <c r="D1513" s="57" t="s">
        <v>7195</v>
      </c>
    </row>
    <row r="1514" spans="1:4">
      <c r="A1514" s="57" t="s">
        <v>7631</v>
      </c>
      <c r="B1514" s="57" t="s">
        <v>820</v>
      </c>
      <c r="C1514" s="57" t="s">
        <v>7308</v>
      </c>
      <c r="D1514" s="57" t="s">
        <v>5910</v>
      </c>
    </row>
    <row r="1515" spans="1:4">
      <c r="A1515" s="57" t="s">
        <v>7631</v>
      </c>
      <c r="B1515" s="57" t="s">
        <v>820</v>
      </c>
      <c r="C1515" s="57" t="s">
        <v>7309</v>
      </c>
      <c r="D1515" s="57" t="s">
        <v>5912</v>
      </c>
    </row>
    <row r="1516" spans="1:4">
      <c r="A1516" s="57" t="s">
        <v>7631</v>
      </c>
      <c r="B1516" s="57" t="s">
        <v>820</v>
      </c>
      <c r="C1516" s="57" t="s">
        <v>74401</v>
      </c>
      <c r="D1516" s="57" t="s">
        <v>7195</v>
      </c>
    </row>
    <row r="1517" spans="1:4">
      <c r="A1517" s="57" t="s">
        <v>7631</v>
      </c>
      <c r="B1517" s="57" t="s">
        <v>820</v>
      </c>
      <c r="C1517" s="57" t="s">
        <v>74402</v>
      </c>
      <c r="D1517" s="57" t="s">
        <v>5912</v>
      </c>
    </row>
    <row r="1518" spans="1:4">
      <c r="A1518" s="57" t="s">
        <v>7631</v>
      </c>
      <c r="B1518" s="57" t="s">
        <v>820</v>
      </c>
      <c r="C1518" s="57" t="s">
        <v>74403</v>
      </c>
      <c r="D1518" s="57" t="s">
        <v>7193</v>
      </c>
    </row>
    <row r="1519" spans="1:4">
      <c r="A1519" s="57" t="s">
        <v>7631</v>
      </c>
      <c r="B1519" s="57" t="s">
        <v>820</v>
      </c>
      <c r="C1519" s="57" t="s">
        <v>74404</v>
      </c>
      <c r="D1519" s="57" t="s">
        <v>5910</v>
      </c>
    </row>
    <row r="1520" spans="1:4">
      <c r="A1520" s="57" t="s">
        <v>74405</v>
      </c>
      <c r="B1520" s="57" t="s">
        <v>820</v>
      </c>
      <c r="C1520" s="57" t="s">
        <v>74406</v>
      </c>
      <c r="D1520" s="57" t="s">
        <v>74407</v>
      </c>
    </row>
    <row r="1521" spans="1:4">
      <c r="A1521" s="57" t="s">
        <v>74405</v>
      </c>
      <c r="B1521" s="57" t="s">
        <v>820</v>
      </c>
      <c r="C1521" s="57" t="s">
        <v>74408</v>
      </c>
      <c r="D1521" s="57" t="s">
        <v>74409</v>
      </c>
    </row>
    <row r="1522" spans="1:4">
      <c r="A1522" s="57" t="s">
        <v>74405</v>
      </c>
      <c r="B1522" s="57" t="s">
        <v>820</v>
      </c>
      <c r="C1522" s="57" t="s">
        <v>74410</v>
      </c>
      <c r="D1522" s="57" t="s">
        <v>74411</v>
      </c>
    </row>
    <row r="1523" spans="1:4">
      <c r="A1523" s="57" t="s">
        <v>74405</v>
      </c>
      <c r="B1523" s="57" t="s">
        <v>820</v>
      </c>
      <c r="C1523" s="57" t="s">
        <v>74412</v>
      </c>
      <c r="D1523" s="57" t="s">
        <v>74413</v>
      </c>
    </row>
    <row r="1524" spans="1:4">
      <c r="A1524" s="57" t="s">
        <v>16546</v>
      </c>
      <c r="B1524" s="57" t="s">
        <v>820</v>
      </c>
      <c r="C1524" s="57" t="s">
        <v>16547</v>
      </c>
      <c r="D1524" s="57" t="s">
        <v>16548</v>
      </c>
    </row>
    <row r="1525" spans="1:4">
      <c r="A1525" s="57" t="s">
        <v>16546</v>
      </c>
      <c r="B1525" s="57" t="s">
        <v>820</v>
      </c>
      <c r="C1525" s="57" t="s">
        <v>16549</v>
      </c>
      <c r="D1525" s="57" t="s">
        <v>16550</v>
      </c>
    </row>
    <row r="1526" spans="1:4">
      <c r="A1526" s="57" t="s">
        <v>16546</v>
      </c>
      <c r="B1526" s="57" t="s">
        <v>820</v>
      </c>
      <c r="C1526" s="57" t="s">
        <v>16551</v>
      </c>
      <c r="D1526" s="57" t="s">
        <v>16552</v>
      </c>
    </row>
    <row r="1527" spans="1:4">
      <c r="A1527" s="57" t="s">
        <v>16546</v>
      </c>
      <c r="B1527" s="57" t="s">
        <v>820</v>
      </c>
      <c r="C1527" s="57" t="s">
        <v>16553</v>
      </c>
      <c r="D1527" s="57" t="s">
        <v>16554</v>
      </c>
    </row>
    <row r="1528" spans="1:4">
      <c r="A1528" s="57" t="s">
        <v>16546</v>
      </c>
      <c r="B1528" s="57" t="s">
        <v>820</v>
      </c>
      <c r="C1528" s="57" t="s">
        <v>74414</v>
      </c>
      <c r="D1528" s="57" t="s">
        <v>74415</v>
      </c>
    </row>
    <row r="1529" spans="1:4">
      <c r="A1529" s="57" t="s">
        <v>16546</v>
      </c>
      <c r="B1529" s="57" t="s">
        <v>820</v>
      </c>
      <c r="C1529" s="57" t="s">
        <v>74416</v>
      </c>
      <c r="D1529" s="57" t="s">
        <v>74417</v>
      </c>
    </row>
    <row r="1530" spans="1:4">
      <c r="A1530" s="57" t="s">
        <v>16546</v>
      </c>
      <c r="B1530" s="57" t="s">
        <v>820</v>
      </c>
      <c r="C1530" s="57" t="s">
        <v>74418</v>
      </c>
      <c r="D1530" s="57" t="s">
        <v>16550</v>
      </c>
    </row>
    <row r="1531" spans="1:4">
      <c r="A1531" s="57" t="s">
        <v>16546</v>
      </c>
      <c r="B1531" s="57" t="s">
        <v>820</v>
      </c>
      <c r="C1531" s="57" t="s">
        <v>74419</v>
      </c>
      <c r="D1531" s="57" t="s">
        <v>16554</v>
      </c>
    </row>
    <row r="1532" spans="1:4">
      <c r="A1532" s="57" t="s">
        <v>16546</v>
      </c>
      <c r="B1532" s="57" t="s">
        <v>820</v>
      </c>
      <c r="C1532" s="57" t="s">
        <v>74420</v>
      </c>
      <c r="D1532" s="57" t="s">
        <v>16548</v>
      </c>
    </row>
    <row r="1533" spans="1:4">
      <c r="A1533" s="57" t="s">
        <v>16546</v>
      </c>
      <c r="B1533" s="57" t="s">
        <v>820</v>
      </c>
      <c r="C1533" s="57" t="s">
        <v>74421</v>
      </c>
      <c r="D1533" s="57" t="s">
        <v>16552</v>
      </c>
    </row>
    <row r="1534" spans="1:4">
      <c r="A1534" s="57" t="s">
        <v>20633</v>
      </c>
      <c r="B1534" s="57" t="s">
        <v>12940</v>
      </c>
      <c r="C1534" s="57" t="s">
        <v>20634</v>
      </c>
      <c r="D1534" s="57" t="s">
        <v>20635</v>
      </c>
    </row>
    <row r="1535" spans="1:4">
      <c r="A1535" s="57" t="s">
        <v>20633</v>
      </c>
      <c r="B1535" s="57"/>
      <c r="C1535" s="57" t="s">
        <v>20636</v>
      </c>
      <c r="D1535" s="57" t="s">
        <v>20637</v>
      </c>
    </row>
    <row r="1536" spans="1:4">
      <c r="A1536" s="57" t="s">
        <v>20633</v>
      </c>
      <c r="B1536" s="57"/>
      <c r="C1536" s="57" t="s">
        <v>20638</v>
      </c>
      <c r="D1536" s="57" t="s">
        <v>20639</v>
      </c>
    </row>
    <row r="1537" spans="1:4">
      <c r="A1537" s="57" t="s">
        <v>20633</v>
      </c>
      <c r="B1537" s="57"/>
      <c r="C1537" s="57" t="s">
        <v>20640</v>
      </c>
      <c r="D1537" s="57" t="s">
        <v>20641</v>
      </c>
    </row>
    <row r="1538" spans="1:4">
      <c r="A1538" s="57" t="s">
        <v>20633</v>
      </c>
      <c r="B1538" s="57"/>
      <c r="C1538" s="57" t="s">
        <v>20642</v>
      </c>
      <c r="D1538" s="57" t="s">
        <v>20643</v>
      </c>
    </row>
    <row r="1539" spans="1:4">
      <c r="A1539" s="57" t="s">
        <v>20633</v>
      </c>
      <c r="B1539" s="57"/>
      <c r="C1539" s="57" t="s">
        <v>20644</v>
      </c>
      <c r="D1539" s="57" t="s">
        <v>20645</v>
      </c>
    </row>
    <row r="1540" spans="1:4">
      <c r="A1540" s="57" t="s">
        <v>20633</v>
      </c>
      <c r="B1540" s="57"/>
      <c r="C1540" s="57" t="s">
        <v>20646</v>
      </c>
      <c r="D1540" s="57" t="s">
        <v>20647</v>
      </c>
    </row>
    <row r="1541" spans="1:4">
      <c r="A1541" s="57" t="s">
        <v>20633</v>
      </c>
      <c r="B1541" s="57"/>
      <c r="C1541" s="57" t="s">
        <v>20648</v>
      </c>
      <c r="D1541" s="57" t="s">
        <v>20649</v>
      </c>
    </row>
    <row r="1542" spans="1:4">
      <c r="A1542" s="57" t="s">
        <v>20633</v>
      </c>
      <c r="B1542" s="57"/>
      <c r="C1542" s="57" t="s">
        <v>20650</v>
      </c>
      <c r="D1542" s="57" t="s">
        <v>20651</v>
      </c>
    </row>
    <row r="1543" spans="1:4">
      <c r="A1543" s="57" t="s">
        <v>20652</v>
      </c>
      <c r="B1543" s="57" t="s">
        <v>12940</v>
      </c>
      <c r="C1543" s="57" t="s">
        <v>20653</v>
      </c>
      <c r="D1543" s="57" t="s">
        <v>20654</v>
      </c>
    </row>
    <row r="1544" spans="1:4">
      <c r="A1544" s="57" t="s">
        <v>20652</v>
      </c>
      <c r="B1544" s="57"/>
      <c r="C1544" s="57" t="s">
        <v>20655</v>
      </c>
      <c r="D1544" s="57" t="s">
        <v>20656</v>
      </c>
    </row>
    <row r="1545" spans="1:4">
      <c r="A1545" s="57" t="s">
        <v>20652</v>
      </c>
      <c r="B1545" s="57"/>
      <c r="C1545" s="57" t="s">
        <v>20657</v>
      </c>
      <c r="D1545" s="57" t="s">
        <v>20658</v>
      </c>
    </row>
    <row r="1546" spans="1:4">
      <c r="A1546" s="57" t="s">
        <v>20652</v>
      </c>
      <c r="B1546" s="57"/>
      <c r="C1546" s="57" t="s">
        <v>20659</v>
      </c>
      <c r="D1546" s="57" t="s">
        <v>20660</v>
      </c>
    </row>
    <row r="1547" spans="1:4">
      <c r="A1547" s="57" t="s">
        <v>20652</v>
      </c>
      <c r="B1547" s="57"/>
      <c r="C1547" s="57" t="s">
        <v>20661</v>
      </c>
      <c r="D1547" s="57" t="s">
        <v>20662</v>
      </c>
    </row>
    <row r="1548" spans="1:4">
      <c r="A1548" s="57" t="s">
        <v>20663</v>
      </c>
      <c r="B1548" s="57" t="s">
        <v>12940</v>
      </c>
      <c r="C1548" s="57" t="s">
        <v>20664</v>
      </c>
      <c r="D1548" s="57" t="s">
        <v>20665</v>
      </c>
    </row>
    <row r="1549" spans="1:4">
      <c r="A1549" s="57" t="s">
        <v>20663</v>
      </c>
      <c r="B1549" s="57"/>
      <c r="C1549" s="57" t="s">
        <v>20666</v>
      </c>
      <c r="D1549" s="57" t="s">
        <v>20667</v>
      </c>
    </row>
    <row r="1550" spans="1:4">
      <c r="A1550" s="57" t="s">
        <v>20663</v>
      </c>
      <c r="B1550" s="57"/>
      <c r="C1550" s="57" t="s">
        <v>20668</v>
      </c>
      <c r="D1550" s="57" t="s">
        <v>20669</v>
      </c>
    </row>
    <row r="1551" spans="1:4">
      <c r="A1551" s="57" t="s">
        <v>20663</v>
      </c>
      <c r="B1551" s="57"/>
      <c r="C1551" s="57" t="s">
        <v>20670</v>
      </c>
      <c r="D1551" s="57" t="s">
        <v>20671</v>
      </c>
    </row>
    <row r="1552" spans="1:4">
      <c r="A1552" s="57" t="s">
        <v>20676</v>
      </c>
      <c r="B1552" s="57" t="s">
        <v>12940</v>
      </c>
      <c r="C1552" s="57" t="s">
        <v>20677</v>
      </c>
      <c r="D1552" s="57" t="s">
        <v>20678</v>
      </c>
    </row>
    <row r="1553" spans="1:4">
      <c r="A1553" s="57" t="s">
        <v>20676</v>
      </c>
      <c r="B1553" s="57"/>
      <c r="C1553" s="57" t="s">
        <v>20679</v>
      </c>
      <c r="D1553" s="57" t="s">
        <v>20680</v>
      </c>
    </row>
    <row r="1554" spans="1:4">
      <c r="A1554" s="57" t="s">
        <v>20681</v>
      </c>
      <c r="B1554" s="57" t="s">
        <v>12940</v>
      </c>
      <c r="C1554" s="57" t="s">
        <v>20682</v>
      </c>
      <c r="D1554" s="57" t="s">
        <v>20683</v>
      </c>
    </row>
    <row r="1555" spans="1:4">
      <c r="A1555" s="57" t="s">
        <v>20681</v>
      </c>
      <c r="B1555" s="57"/>
      <c r="C1555" s="57" t="s">
        <v>20684</v>
      </c>
      <c r="D1555" s="57" t="s">
        <v>20685</v>
      </c>
    </row>
    <row r="1556" spans="1:4">
      <c r="A1556" s="57" t="s">
        <v>20681</v>
      </c>
      <c r="B1556" s="57"/>
      <c r="C1556" s="57" t="s">
        <v>20686</v>
      </c>
      <c r="D1556" s="57" t="s">
        <v>20687</v>
      </c>
    </row>
    <row r="1557" spans="1:4">
      <c r="A1557" s="57" t="s">
        <v>20681</v>
      </c>
      <c r="B1557" s="57"/>
      <c r="C1557" s="57" t="s">
        <v>74424</v>
      </c>
      <c r="D1557" s="57" t="s">
        <v>74425</v>
      </c>
    </row>
    <row r="1558" spans="1:4">
      <c r="A1558" s="57" t="s">
        <v>20681</v>
      </c>
      <c r="B1558" s="57"/>
      <c r="C1558" s="57" t="s">
        <v>74426</v>
      </c>
      <c r="D1558" s="57" t="s">
        <v>74427</v>
      </c>
    </row>
    <row r="1559" spans="1:4">
      <c r="A1559" s="57" t="s">
        <v>20681</v>
      </c>
      <c r="B1559" s="57"/>
      <c r="C1559" s="57" t="s">
        <v>74428</v>
      </c>
      <c r="D1559" s="57" t="s">
        <v>74429</v>
      </c>
    </row>
    <row r="1560" spans="1:4">
      <c r="A1560" s="57" t="s">
        <v>20681</v>
      </c>
      <c r="B1560" s="57"/>
      <c r="C1560" s="57" t="s">
        <v>74430</v>
      </c>
      <c r="D1560" s="57" t="s">
        <v>20691</v>
      </c>
    </row>
    <row r="1561" spans="1:4">
      <c r="A1561" s="57" t="s">
        <v>20681</v>
      </c>
      <c r="B1561" s="57"/>
      <c r="C1561" s="57" t="s">
        <v>74431</v>
      </c>
      <c r="D1561" s="57" t="s">
        <v>20693</v>
      </c>
    </row>
    <row r="1562" spans="1:4">
      <c r="A1562" s="57" t="s">
        <v>16555</v>
      </c>
      <c r="B1562" s="57" t="s">
        <v>16375</v>
      </c>
      <c r="C1562" s="57" t="s">
        <v>16556</v>
      </c>
      <c r="D1562" s="57" t="s">
        <v>16557</v>
      </c>
    </row>
    <row r="1563" spans="1:4">
      <c r="A1563" s="57" t="s">
        <v>16555</v>
      </c>
      <c r="B1563" s="57" t="s">
        <v>16375</v>
      </c>
      <c r="C1563" s="57" t="s">
        <v>16558</v>
      </c>
      <c r="D1563" s="57" t="s">
        <v>16559</v>
      </c>
    </row>
    <row r="1564" spans="1:4">
      <c r="A1564" s="57" t="s">
        <v>20695</v>
      </c>
      <c r="B1564" s="57" t="s">
        <v>12940</v>
      </c>
      <c r="C1564" s="57" t="s">
        <v>20696</v>
      </c>
      <c r="D1564" s="57" t="s">
        <v>20697</v>
      </c>
    </row>
    <row r="1565" spans="1:4">
      <c r="A1565" s="57" t="s">
        <v>20695</v>
      </c>
      <c r="B1565" s="57"/>
      <c r="C1565" s="57" t="s">
        <v>20698</v>
      </c>
      <c r="D1565" s="57" t="s">
        <v>20699</v>
      </c>
    </row>
    <row r="1566" spans="1:4">
      <c r="A1566" s="57" t="s">
        <v>20695</v>
      </c>
      <c r="B1566" s="57"/>
      <c r="C1566" s="57" t="s">
        <v>20700</v>
      </c>
      <c r="D1566" s="57" t="s">
        <v>20701</v>
      </c>
    </row>
    <row r="1567" spans="1:4">
      <c r="A1567" s="57" t="s">
        <v>20695</v>
      </c>
      <c r="B1567" s="57"/>
      <c r="C1567" s="57" t="s">
        <v>20702</v>
      </c>
      <c r="D1567" s="57" t="s">
        <v>20703</v>
      </c>
    </row>
    <row r="1568" spans="1:4">
      <c r="A1568" s="57" t="s">
        <v>20695</v>
      </c>
      <c r="B1568" s="57"/>
      <c r="C1568" s="57" t="s">
        <v>20704</v>
      </c>
      <c r="D1568" s="57" t="s">
        <v>20705</v>
      </c>
    </row>
    <row r="1569" spans="1:4">
      <c r="A1569" s="57" t="s">
        <v>20695</v>
      </c>
      <c r="B1569" s="57"/>
      <c r="C1569" s="57" t="s">
        <v>20706</v>
      </c>
      <c r="D1569" s="57" t="s">
        <v>20707</v>
      </c>
    </row>
    <row r="1570" spans="1:4">
      <c r="A1570" s="57" t="s">
        <v>20695</v>
      </c>
      <c r="B1570" s="57"/>
      <c r="C1570" s="57" t="s">
        <v>20708</v>
      </c>
      <c r="D1570" s="57" t="s">
        <v>20709</v>
      </c>
    </row>
    <row r="1571" spans="1:4">
      <c r="A1571" s="57" t="s">
        <v>20695</v>
      </c>
      <c r="B1571" s="57"/>
      <c r="C1571" s="57" t="s">
        <v>20710</v>
      </c>
      <c r="D1571" s="57" t="s">
        <v>20711</v>
      </c>
    </row>
    <row r="1572" spans="1:4">
      <c r="A1572" s="57" t="s">
        <v>20695</v>
      </c>
      <c r="B1572" s="57"/>
      <c r="C1572" s="57" t="s">
        <v>20712</v>
      </c>
      <c r="D1572" s="57" t="s">
        <v>20713</v>
      </c>
    </row>
    <row r="1573" spans="1:4">
      <c r="A1573" s="57" t="s">
        <v>20695</v>
      </c>
      <c r="B1573" s="57"/>
      <c r="C1573" s="57" t="s">
        <v>20714</v>
      </c>
      <c r="D1573" s="57" t="s">
        <v>20715</v>
      </c>
    </row>
    <row r="1574" spans="1:4">
      <c r="A1574" s="57" t="s">
        <v>20695</v>
      </c>
      <c r="B1574" s="57"/>
      <c r="C1574" s="57" t="s">
        <v>20716</v>
      </c>
      <c r="D1574" s="57" t="s">
        <v>20717</v>
      </c>
    </row>
    <row r="1575" spans="1:4">
      <c r="A1575" s="57" t="s">
        <v>20718</v>
      </c>
      <c r="B1575" s="57" t="s">
        <v>12940</v>
      </c>
      <c r="C1575" s="57" t="s">
        <v>20719</v>
      </c>
      <c r="D1575" s="57" t="s">
        <v>20720</v>
      </c>
    </row>
    <row r="1576" spans="1:4">
      <c r="A1576" s="57" t="s">
        <v>20718</v>
      </c>
      <c r="B1576" s="57"/>
      <c r="C1576" s="57" t="s">
        <v>20721</v>
      </c>
      <c r="D1576" s="57" t="s">
        <v>20722</v>
      </c>
    </row>
    <row r="1577" spans="1:4">
      <c r="A1577" s="57" t="s">
        <v>20723</v>
      </c>
      <c r="B1577" s="57" t="s">
        <v>12940</v>
      </c>
      <c r="C1577" s="57" t="s">
        <v>20724</v>
      </c>
      <c r="D1577" s="57" t="s">
        <v>20725</v>
      </c>
    </row>
    <row r="1578" spans="1:4">
      <c r="A1578" s="57" t="s">
        <v>20723</v>
      </c>
      <c r="B1578" s="57"/>
      <c r="C1578" s="57" t="s">
        <v>20726</v>
      </c>
      <c r="D1578" s="57" t="s">
        <v>20727</v>
      </c>
    </row>
    <row r="1579" spans="1:4">
      <c r="A1579" s="57" t="s">
        <v>20728</v>
      </c>
      <c r="B1579" s="57" t="s">
        <v>12940</v>
      </c>
      <c r="C1579" s="57" t="s">
        <v>20729</v>
      </c>
      <c r="D1579" s="57" t="s">
        <v>20730</v>
      </c>
    </row>
    <row r="1580" spans="1:4">
      <c r="A1580" s="57" t="s">
        <v>20731</v>
      </c>
      <c r="B1580" s="57" t="s">
        <v>12940</v>
      </c>
      <c r="C1580" s="57" t="s">
        <v>20732</v>
      </c>
      <c r="D1580" s="57" t="s">
        <v>20733</v>
      </c>
    </row>
    <row r="1581" spans="1:4">
      <c r="A1581" s="57" t="s">
        <v>20731</v>
      </c>
      <c r="B1581" s="57"/>
      <c r="C1581" s="57" t="s">
        <v>20734</v>
      </c>
      <c r="D1581" s="57" t="s">
        <v>20735</v>
      </c>
    </row>
    <row r="1582" spans="1:4">
      <c r="A1582" s="57" t="s">
        <v>20731</v>
      </c>
      <c r="B1582" s="57"/>
      <c r="C1582" s="57" t="s">
        <v>20736</v>
      </c>
      <c r="D1582" s="57" t="s">
        <v>20737</v>
      </c>
    </row>
    <row r="1583" spans="1:4">
      <c r="A1583" s="57" t="s">
        <v>20738</v>
      </c>
      <c r="B1583" s="57" t="s">
        <v>12940</v>
      </c>
      <c r="C1583" s="57" t="s">
        <v>20739</v>
      </c>
      <c r="D1583" s="57" t="s">
        <v>20740</v>
      </c>
    </row>
    <row r="1584" spans="1:4">
      <c r="A1584" s="57" t="s">
        <v>7632</v>
      </c>
      <c r="B1584" s="57" t="s">
        <v>2371</v>
      </c>
      <c r="C1584" s="57" t="s">
        <v>5317</v>
      </c>
      <c r="D1584" s="57" t="s">
        <v>5318</v>
      </c>
    </row>
    <row r="1585" spans="1:4">
      <c r="A1585" s="57" t="s">
        <v>7632</v>
      </c>
      <c r="B1585" s="57" t="s">
        <v>2371</v>
      </c>
      <c r="C1585" s="57" t="s">
        <v>5834</v>
      </c>
      <c r="D1585" s="57" t="s">
        <v>5835</v>
      </c>
    </row>
    <row r="1586" spans="1:4">
      <c r="A1586" s="57" t="s">
        <v>7632</v>
      </c>
      <c r="B1586" s="57" t="s">
        <v>2371</v>
      </c>
      <c r="C1586" s="57" t="s">
        <v>11054</v>
      </c>
      <c r="D1586" s="57" t="s">
        <v>14685</v>
      </c>
    </row>
    <row r="1587" spans="1:4">
      <c r="A1587" s="57" t="s">
        <v>20741</v>
      </c>
      <c r="B1587" s="57" t="s">
        <v>12940</v>
      </c>
      <c r="C1587" s="57" t="s">
        <v>20742</v>
      </c>
      <c r="D1587" s="57" t="s">
        <v>20743</v>
      </c>
    </row>
    <row r="1588" spans="1:4">
      <c r="A1588" s="57" t="s">
        <v>20741</v>
      </c>
      <c r="B1588" s="57"/>
      <c r="C1588" s="57" t="s">
        <v>20744</v>
      </c>
      <c r="D1588" s="57" t="s">
        <v>20745</v>
      </c>
    </row>
    <row r="1589" spans="1:4">
      <c r="A1589" s="57" t="s">
        <v>20741</v>
      </c>
      <c r="B1589" s="57"/>
      <c r="C1589" s="57" t="s">
        <v>20746</v>
      </c>
      <c r="D1589" s="57" t="s">
        <v>20747</v>
      </c>
    </row>
    <row r="1590" spans="1:4">
      <c r="A1590" s="57" t="s">
        <v>20741</v>
      </c>
      <c r="B1590" s="57"/>
      <c r="C1590" s="57" t="s">
        <v>20748</v>
      </c>
      <c r="D1590" s="57" t="s">
        <v>20749</v>
      </c>
    </row>
    <row r="1591" spans="1:4">
      <c r="A1591" s="57" t="s">
        <v>20750</v>
      </c>
      <c r="B1591" s="57" t="s">
        <v>12940</v>
      </c>
      <c r="C1591" s="57" t="s">
        <v>20751</v>
      </c>
      <c r="D1591" s="57" t="s">
        <v>20752</v>
      </c>
    </row>
    <row r="1592" spans="1:4">
      <c r="A1592" s="57" t="s">
        <v>20750</v>
      </c>
      <c r="B1592" s="57"/>
      <c r="C1592" s="57" t="s">
        <v>20753</v>
      </c>
      <c r="D1592" s="57" t="s">
        <v>20754</v>
      </c>
    </row>
    <row r="1593" spans="1:4">
      <c r="A1593" s="57" t="s">
        <v>20750</v>
      </c>
      <c r="B1593" s="57"/>
      <c r="C1593" s="57" t="s">
        <v>20755</v>
      </c>
      <c r="D1593" s="57" t="s">
        <v>20756</v>
      </c>
    </row>
    <row r="1594" spans="1:4">
      <c r="A1594" s="57" t="s">
        <v>20750</v>
      </c>
      <c r="B1594" s="57"/>
      <c r="C1594" s="57" t="s">
        <v>20757</v>
      </c>
      <c r="D1594" s="57" t="s">
        <v>20758</v>
      </c>
    </row>
    <row r="1595" spans="1:4">
      <c r="A1595" s="57" t="s">
        <v>20750</v>
      </c>
      <c r="B1595" s="57"/>
      <c r="C1595" s="57" t="s">
        <v>20759</v>
      </c>
      <c r="D1595" s="57" t="s">
        <v>20760</v>
      </c>
    </row>
    <row r="1596" spans="1:4">
      <c r="A1596" s="57" t="s">
        <v>20761</v>
      </c>
      <c r="B1596" s="57" t="s">
        <v>12940</v>
      </c>
      <c r="C1596" s="57" t="s">
        <v>20762</v>
      </c>
      <c r="D1596" s="57" t="s">
        <v>20763</v>
      </c>
    </row>
    <row r="1597" spans="1:4">
      <c r="A1597" s="57" t="s">
        <v>20761</v>
      </c>
      <c r="B1597" s="57"/>
      <c r="C1597" s="57" t="s">
        <v>20764</v>
      </c>
      <c r="D1597" s="57" t="s">
        <v>20765</v>
      </c>
    </row>
    <row r="1598" spans="1:4">
      <c r="A1598" s="57" t="s">
        <v>20761</v>
      </c>
      <c r="B1598" s="57"/>
      <c r="C1598" s="57" t="s">
        <v>20766</v>
      </c>
      <c r="D1598" s="57" t="s">
        <v>20767</v>
      </c>
    </row>
    <row r="1599" spans="1:4">
      <c r="A1599" s="57" t="s">
        <v>20761</v>
      </c>
      <c r="B1599" s="57"/>
      <c r="C1599" s="57" t="s">
        <v>74432</v>
      </c>
      <c r="D1599" s="57" t="s">
        <v>74433</v>
      </c>
    </row>
    <row r="1600" spans="1:4">
      <c r="A1600" s="57" t="s">
        <v>20768</v>
      </c>
      <c r="B1600" s="57" t="s">
        <v>12940</v>
      </c>
      <c r="C1600" s="57" t="s">
        <v>20769</v>
      </c>
      <c r="D1600" s="57" t="s">
        <v>20770</v>
      </c>
    </row>
    <row r="1601" spans="1:4">
      <c r="A1601" s="57" t="s">
        <v>20768</v>
      </c>
      <c r="B1601" s="57"/>
      <c r="C1601" s="57" t="s">
        <v>20771</v>
      </c>
      <c r="D1601" s="57" t="s">
        <v>20772</v>
      </c>
    </row>
    <row r="1602" spans="1:4">
      <c r="A1602" s="57" t="s">
        <v>20768</v>
      </c>
      <c r="B1602" s="57"/>
      <c r="C1602" s="57" t="s">
        <v>20773</v>
      </c>
      <c r="D1602" s="57" t="s">
        <v>20774</v>
      </c>
    </row>
    <row r="1603" spans="1:4">
      <c r="A1603" s="57" t="s">
        <v>20775</v>
      </c>
      <c r="B1603" s="57" t="s">
        <v>12940</v>
      </c>
      <c r="C1603" s="57" t="s">
        <v>20776</v>
      </c>
      <c r="D1603" s="57" t="s">
        <v>20777</v>
      </c>
    </row>
    <row r="1604" spans="1:4">
      <c r="A1604" s="57" t="s">
        <v>20775</v>
      </c>
      <c r="B1604" s="57"/>
      <c r="C1604" s="57" t="s">
        <v>20778</v>
      </c>
      <c r="D1604" s="57" t="s">
        <v>20779</v>
      </c>
    </row>
    <row r="1605" spans="1:4">
      <c r="A1605" s="57" t="s">
        <v>20775</v>
      </c>
      <c r="B1605" s="57"/>
      <c r="C1605" s="57" t="s">
        <v>20780</v>
      </c>
      <c r="D1605" s="57" t="s">
        <v>20781</v>
      </c>
    </row>
    <row r="1606" spans="1:4">
      <c r="A1606" s="57" t="s">
        <v>20775</v>
      </c>
      <c r="B1606" s="57"/>
      <c r="C1606" s="57" t="s">
        <v>20782</v>
      </c>
      <c r="D1606" s="57" t="s">
        <v>20783</v>
      </c>
    </row>
    <row r="1607" spans="1:4">
      <c r="A1607" s="57" t="s">
        <v>20775</v>
      </c>
      <c r="B1607" s="57"/>
      <c r="C1607" s="57" t="s">
        <v>20784</v>
      </c>
      <c r="D1607" s="57" t="s">
        <v>20785</v>
      </c>
    </row>
    <row r="1608" spans="1:4">
      <c r="A1608" s="57" t="s">
        <v>20775</v>
      </c>
      <c r="B1608" s="57"/>
      <c r="C1608" s="57" t="s">
        <v>20786</v>
      </c>
      <c r="D1608" s="57" t="s">
        <v>20787</v>
      </c>
    </row>
    <row r="1609" spans="1:4">
      <c r="A1609" s="57" t="s">
        <v>20775</v>
      </c>
      <c r="B1609" s="57"/>
      <c r="C1609" s="57" t="s">
        <v>20788</v>
      </c>
      <c r="D1609" s="57" t="s">
        <v>20789</v>
      </c>
    </row>
    <row r="1610" spans="1:4">
      <c r="A1610" s="57" t="s">
        <v>20775</v>
      </c>
      <c r="B1610" s="57"/>
      <c r="C1610" s="57" t="s">
        <v>20790</v>
      </c>
      <c r="D1610" s="57" t="s">
        <v>20791</v>
      </c>
    </row>
    <row r="1611" spans="1:4">
      <c r="A1611" s="57" t="s">
        <v>20775</v>
      </c>
      <c r="B1611" s="57"/>
      <c r="C1611" s="57" t="s">
        <v>20792</v>
      </c>
      <c r="D1611" s="57" t="s">
        <v>20793</v>
      </c>
    </row>
    <row r="1612" spans="1:4">
      <c r="A1612" s="57" t="s">
        <v>20775</v>
      </c>
      <c r="B1612" s="57"/>
      <c r="C1612" s="57" t="s">
        <v>20794</v>
      </c>
      <c r="D1612" s="57" t="s">
        <v>20795</v>
      </c>
    </row>
    <row r="1613" spans="1:4">
      <c r="A1613" s="57" t="s">
        <v>20796</v>
      </c>
      <c r="B1613" s="57" t="s">
        <v>12940</v>
      </c>
      <c r="C1613" s="57" t="s">
        <v>20797</v>
      </c>
      <c r="D1613" s="57" t="s">
        <v>20798</v>
      </c>
    </row>
    <row r="1614" spans="1:4">
      <c r="A1614" s="57" t="s">
        <v>20796</v>
      </c>
      <c r="B1614" s="57"/>
      <c r="C1614" s="57" t="s">
        <v>20799</v>
      </c>
      <c r="D1614" s="57" t="s">
        <v>20800</v>
      </c>
    </row>
    <row r="1615" spans="1:4">
      <c r="A1615" s="57" t="s">
        <v>20796</v>
      </c>
      <c r="B1615" s="57"/>
      <c r="C1615" s="57" t="s">
        <v>20801</v>
      </c>
      <c r="D1615" s="57" t="s">
        <v>20802</v>
      </c>
    </row>
    <row r="1616" spans="1:4">
      <c r="A1616" s="57" t="s">
        <v>7633</v>
      </c>
      <c r="B1616" s="57" t="s">
        <v>1168</v>
      </c>
      <c r="C1616" s="57" t="s">
        <v>3349</v>
      </c>
      <c r="D1616" s="57" t="s">
        <v>3350</v>
      </c>
    </row>
    <row r="1617" spans="1:4">
      <c r="A1617" s="57" t="s">
        <v>7633</v>
      </c>
      <c r="B1617" s="57" t="s">
        <v>1168</v>
      </c>
      <c r="C1617" s="57" t="s">
        <v>4051</v>
      </c>
      <c r="D1617" s="57" t="s">
        <v>4052</v>
      </c>
    </row>
    <row r="1618" spans="1:4">
      <c r="A1618" s="57" t="s">
        <v>7633</v>
      </c>
      <c r="B1618" s="57" t="s">
        <v>1168</v>
      </c>
      <c r="C1618" s="57" t="s">
        <v>5309</v>
      </c>
      <c r="D1618" s="57" t="s">
        <v>5310</v>
      </c>
    </row>
    <row r="1619" spans="1:4">
      <c r="A1619" s="57" t="s">
        <v>7633</v>
      </c>
      <c r="B1619" s="57" t="s">
        <v>1168</v>
      </c>
      <c r="C1619" s="57" t="s">
        <v>5935</v>
      </c>
      <c r="D1619" s="57" t="s">
        <v>5936</v>
      </c>
    </row>
    <row r="1620" spans="1:4">
      <c r="A1620" s="57" t="s">
        <v>7633</v>
      </c>
      <c r="B1620" s="57" t="s">
        <v>1168</v>
      </c>
      <c r="C1620" s="57" t="s">
        <v>6388</v>
      </c>
      <c r="D1620" s="57" t="s">
        <v>6389</v>
      </c>
    </row>
    <row r="1621" spans="1:4">
      <c r="A1621" s="57" t="s">
        <v>7633</v>
      </c>
      <c r="B1621" s="57" t="s">
        <v>1168</v>
      </c>
      <c r="C1621" s="57" t="s">
        <v>8524</v>
      </c>
      <c r="D1621" s="57" t="s">
        <v>8525</v>
      </c>
    </row>
    <row r="1622" spans="1:4">
      <c r="A1622" s="57" t="s">
        <v>7633</v>
      </c>
      <c r="B1622" s="57" t="s">
        <v>1168</v>
      </c>
      <c r="C1622" s="57" t="s">
        <v>8867</v>
      </c>
      <c r="D1622" s="57" t="s">
        <v>8868</v>
      </c>
    </row>
    <row r="1623" spans="1:4">
      <c r="A1623" s="57" t="s">
        <v>7633</v>
      </c>
      <c r="B1623" s="57" t="s">
        <v>1168</v>
      </c>
      <c r="C1623" s="57" t="s">
        <v>9067</v>
      </c>
      <c r="D1623" s="57" t="s">
        <v>9068</v>
      </c>
    </row>
    <row r="1624" spans="1:4">
      <c r="A1624" s="57" t="s">
        <v>7633</v>
      </c>
      <c r="B1624" s="57" t="s">
        <v>1168</v>
      </c>
      <c r="C1624" s="57" t="s">
        <v>11055</v>
      </c>
      <c r="D1624" s="57" t="s">
        <v>11056</v>
      </c>
    </row>
    <row r="1625" spans="1:4">
      <c r="A1625" s="57" t="s">
        <v>7633</v>
      </c>
      <c r="B1625" s="57" t="s">
        <v>1168</v>
      </c>
      <c r="C1625" s="57" t="s">
        <v>11057</v>
      </c>
      <c r="D1625" s="57" t="s">
        <v>11058</v>
      </c>
    </row>
    <row r="1626" spans="1:4">
      <c r="A1626" s="57" t="s">
        <v>7633</v>
      </c>
      <c r="B1626" s="57" t="s">
        <v>1168</v>
      </c>
      <c r="C1626" s="57" t="s">
        <v>11059</v>
      </c>
      <c r="D1626" s="57" t="s">
        <v>11060</v>
      </c>
    </row>
    <row r="1627" spans="1:4">
      <c r="A1627" s="57" t="s">
        <v>7633</v>
      </c>
      <c r="B1627" s="57" t="s">
        <v>1168</v>
      </c>
      <c r="C1627" s="57" t="s">
        <v>14686</v>
      </c>
      <c r="D1627" s="57" t="s">
        <v>14687</v>
      </c>
    </row>
    <row r="1628" spans="1:4">
      <c r="A1628" s="57" t="s">
        <v>7633</v>
      </c>
      <c r="B1628" s="57" t="s">
        <v>1168</v>
      </c>
      <c r="C1628" s="57" t="s">
        <v>14688</v>
      </c>
      <c r="D1628" s="57" t="s">
        <v>14689</v>
      </c>
    </row>
    <row r="1629" spans="1:4">
      <c r="A1629" s="57" t="s">
        <v>7633</v>
      </c>
      <c r="B1629" s="57" t="s">
        <v>1168</v>
      </c>
      <c r="C1629" s="57" t="s">
        <v>14690</v>
      </c>
      <c r="D1629" s="57" t="s">
        <v>14691</v>
      </c>
    </row>
    <row r="1630" spans="1:4">
      <c r="A1630" s="57" t="s">
        <v>7633</v>
      </c>
      <c r="B1630" s="57" t="s">
        <v>1168</v>
      </c>
      <c r="C1630" s="57" t="s">
        <v>20803</v>
      </c>
      <c r="D1630" s="57" t="s">
        <v>20804</v>
      </c>
    </row>
    <row r="1631" spans="1:4">
      <c r="A1631" s="57" t="s">
        <v>7633</v>
      </c>
      <c r="B1631" s="57" t="s">
        <v>1168</v>
      </c>
      <c r="C1631" s="57" t="s">
        <v>20805</v>
      </c>
      <c r="D1631" s="57" t="s">
        <v>20806</v>
      </c>
    </row>
    <row r="1632" spans="1:4">
      <c r="A1632" s="57" t="s">
        <v>20807</v>
      </c>
      <c r="B1632" s="57" t="s">
        <v>12940</v>
      </c>
      <c r="C1632" s="57" t="s">
        <v>20808</v>
      </c>
      <c r="D1632" s="57" t="s">
        <v>20809</v>
      </c>
    </row>
    <row r="1633" spans="1:4">
      <c r="A1633" s="57" t="s">
        <v>20807</v>
      </c>
      <c r="B1633" s="57"/>
      <c r="C1633" s="57" t="s">
        <v>20810</v>
      </c>
      <c r="D1633" s="57" t="s">
        <v>20811</v>
      </c>
    </row>
    <row r="1634" spans="1:4">
      <c r="A1634" s="57" t="s">
        <v>20812</v>
      </c>
      <c r="B1634" s="57" t="s">
        <v>12940</v>
      </c>
      <c r="C1634" s="57" t="s">
        <v>20813</v>
      </c>
      <c r="D1634" s="57" t="s">
        <v>20814</v>
      </c>
    </row>
    <row r="1635" spans="1:4">
      <c r="A1635" s="57" t="s">
        <v>20815</v>
      </c>
      <c r="B1635" s="57" t="s">
        <v>12940</v>
      </c>
      <c r="C1635" s="57" t="s">
        <v>20816</v>
      </c>
      <c r="D1635" s="57" t="s">
        <v>20817</v>
      </c>
    </row>
    <row r="1636" spans="1:4">
      <c r="A1636" s="57" t="s">
        <v>20818</v>
      </c>
      <c r="B1636" s="57" t="s">
        <v>12940</v>
      </c>
      <c r="C1636" s="57" t="s">
        <v>20819</v>
      </c>
      <c r="D1636" s="57" t="s">
        <v>20820</v>
      </c>
    </row>
    <row r="1637" spans="1:4">
      <c r="A1637" s="57" t="s">
        <v>20821</v>
      </c>
      <c r="B1637" s="57" t="s">
        <v>12940</v>
      </c>
      <c r="C1637" s="57" t="s">
        <v>20822</v>
      </c>
      <c r="D1637" s="57" t="s">
        <v>20823</v>
      </c>
    </row>
    <row r="1638" spans="1:4">
      <c r="A1638" s="57" t="s">
        <v>20821</v>
      </c>
      <c r="B1638" s="57"/>
      <c r="C1638" s="57" t="s">
        <v>20824</v>
      </c>
      <c r="D1638" s="57" t="s">
        <v>20825</v>
      </c>
    </row>
    <row r="1639" spans="1:4">
      <c r="A1639" s="57" t="s">
        <v>20821</v>
      </c>
      <c r="B1639" s="57"/>
      <c r="C1639" s="57" t="s">
        <v>20826</v>
      </c>
      <c r="D1639" s="57" t="s">
        <v>20827</v>
      </c>
    </row>
    <row r="1640" spans="1:4">
      <c r="A1640" s="57" t="s">
        <v>20821</v>
      </c>
      <c r="B1640" s="57"/>
      <c r="C1640" s="57" t="s">
        <v>20828</v>
      </c>
      <c r="D1640" s="57" t="s">
        <v>20829</v>
      </c>
    </row>
    <row r="1641" spans="1:4">
      <c r="A1641" s="57" t="s">
        <v>20821</v>
      </c>
      <c r="B1641" s="57"/>
      <c r="C1641" s="57" t="s">
        <v>20830</v>
      </c>
      <c r="D1641" s="57" t="s">
        <v>9679</v>
      </c>
    </row>
    <row r="1642" spans="1:4">
      <c r="A1642" s="57" t="s">
        <v>20821</v>
      </c>
      <c r="B1642" s="57"/>
      <c r="C1642" s="57" t="s">
        <v>20831</v>
      </c>
      <c r="D1642" s="57" t="s">
        <v>20832</v>
      </c>
    </row>
    <row r="1643" spans="1:4">
      <c r="A1643" s="57" t="s">
        <v>20821</v>
      </c>
      <c r="B1643" s="57"/>
      <c r="C1643" s="57" t="s">
        <v>20833</v>
      </c>
      <c r="D1643" s="57" t="s">
        <v>20834</v>
      </c>
    </row>
    <row r="1644" spans="1:4">
      <c r="A1644" s="57" t="s">
        <v>20821</v>
      </c>
      <c r="B1644" s="57"/>
      <c r="C1644" s="57" t="s">
        <v>74434</v>
      </c>
      <c r="D1644" s="57" t="s">
        <v>20838</v>
      </c>
    </row>
    <row r="1645" spans="1:4">
      <c r="A1645" s="57" t="s">
        <v>20821</v>
      </c>
      <c r="B1645" s="57"/>
      <c r="C1645" s="57" t="s">
        <v>74435</v>
      </c>
      <c r="D1645" s="57" t="s">
        <v>74436</v>
      </c>
    </row>
    <row r="1646" spans="1:4">
      <c r="A1646" s="57" t="s">
        <v>7634</v>
      </c>
      <c r="B1646" s="57" t="s">
        <v>1198</v>
      </c>
      <c r="C1646" s="57" t="s">
        <v>3369</v>
      </c>
      <c r="D1646" s="57" t="s">
        <v>3370</v>
      </c>
    </row>
    <row r="1647" spans="1:4">
      <c r="A1647" s="57" t="s">
        <v>7634</v>
      </c>
      <c r="B1647" s="57" t="s">
        <v>1198</v>
      </c>
      <c r="C1647" s="57" t="s">
        <v>11061</v>
      </c>
      <c r="D1647" s="57" t="s">
        <v>14692</v>
      </c>
    </row>
    <row r="1648" spans="1:4">
      <c r="A1648" s="57" t="s">
        <v>7635</v>
      </c>
      <c r="B1648" s="57" t="s">
        <v>1198</v>
      </c>
      <c r="C1648" s="57" t="s">
        <v>2873</v>
      </c>
      <c r="D1648" s="57" t="s">
        <v>2874</v>
      </c>
    </row>
    <row r="1649" spans="1:4">
      <c r="A1649" s="57" t="s">
        <v>7635</v>
      </c>
      <c r="B1649" s="57" t="s">
        <v>1198</v>
      </c>
      <c r="C1649" s="57" t="s">
        <v>2881</v>
      </c>
      <c r="D1649" s="57" t="s">
        <v>2882</v>
      </c>
    </row>
    <row r="1650" spans="1:4">
      <c r="A1650" s="57" t="s">
        <v>7635</v>
      </c>
      <c r="B1650" s="57" t="s">
        <v>1198</v>
      </c>
      <c r="C1650" s="57" t="s">
        <v>2906</v>
      </c>
      <c r="D1650" s="57" t="s">
        <v>2836</v>
      </c>
    </row>
    <row r="1651" spans="1:4">
      <c r="A1651" s="57" t="s">
        <v>20840</v>
      </c>
      <c r="B1651" s="57" t="s">
        <v>12940</v>
      </c>
      <c r="C1651" s="57" t="s">
        <v>20841</v>
      </c>
      <c r="D1651" s="57" t="s">
        <v>20842</v>
      </c>
    </row>
    <row r="1652" spans="1:4">
      <c r="A1652" s="57" t="s">
        <v>7636</v>
      </c>
      <c r="B1652" s="57" t="s">
        <v>1198</v>
      </c>
      <c r="C1652" s="57" t="s">
        <v>2839</v>
      </c>
      <c r="D1652" s="57" t="s">
        <v>9069</v>
      </c>
    </row>
    <row r="1653" spans="1:4">
      <c r="A1653" s="57" t="s">
        <v>7636</v>
      </c>
      <c r="B1653" s="57" t="s">
        <v>1198</v>
      </c>
      <c r="C1653" s="57" t="s">
        <v>2840</v>
      </c>
      <c r="D1653" s="57" t="s">
        <v>9070</v>
      </c>
    </row>
    <row r="1654" spans="1:4">
      <c r="A1654" s="57" t="s">
        <v>7636</v>
      </c>
      <c r="B1654" s="57" t="s">
        <v>1198</v>
      </c>
      <c r="C1654" s="57" t="s">
        <v>3064</v>
      </c>
      <c r="D1654" s="57" t="s">
        <v>3065</v>
      </c>
    </row>
    <row r="1655" spans="1:4">
      <c r="A1655" s="57" t="s">
        <v>7636</v>
      </c>
      <c r="B1655" s="57" t="s">
        <v>1198</v>
      </c>
      <c r="C1655" s="57" t="s">
        <v>3068</v>
      </c>
      <c r="D1655" s="57" t="s">
        <v>3069</v>
      </c>
    </row>
    <row r="1656" spans="1:4">
      <c r="A1656" s="57" t="s">
        <v>7636</v>
      </c>
      <c r="B1656" s="57" t="s">
        <v>1198</v>
      </c>
      <c r="C1656" s="57" t="s">
        <v>3179</v>
      </c>
      <c r="D1656" s="57" t="s">
        <v>3180</v>
      </c>
    </row>
    <row r="1657" spans="1:4">
      <c r="A1657" s="57" t="s">
        <v>7636</v>
      </c>
      <c r="B1657" s="57" t="s">
        <v>1198</v>
      </c>
      <c r="C1657" s="57" t="s">
        <v>3185</v>
      </c>
      <c r="D1657" s="57" t="s">
        <v>3186</v>
      </c>
    </row>
    <row r="1658" spans="1:4">
      <c r="A1658" s="57" t="s">
        <v>7636</v>
      </c>
      <c r="B1658" s="57" t="s">
        <v>1198</v>
      </c>
      <c r="C1658" s="57" t="s">
        <v>3195</v>
      </c>
      <c r="D1658" s="57" t="s">
        <v>3196</v>
      </c>
    </row>
    <row r="1659" spans="1:4">
      <c r="A1659" s="57" t="s">
        <v>7636</v>
      </c>
      <c r="B1659" s="57" t="s">
        <v>1198</v>
      </c>
      <c r="C1659" s="57" t="s">
        <v>3261</v>
      </c>
      <c r="D1659" s="57" t="s">
        <v>3262</v>
      </c>
    </row>
    <row r="1660" spans="1:4">
      <c r="A1660" s="57" t="s">
        <v>7636</v>
      </c>
      <c r="B1660" s="57" t="s">
        <v>1198</v>
      </c>
      <c r="C1660" s="57" t="s">
        <v>3266</v>
      </c>
      <c r="D1660" s="57" t="s">
        <v>3267</v>
      </c>
    </row>
    <row r="1661" spans="1:4">
      <c r="A1661" s="57" t="s">
        <v>7636</v>
      </c>
      <c r="B1661" s="57" t="s">
        <v>1198</v>
      </c>
      <c r="C1661" s="57" t="s">
        <v>3365</v>
      </c>
      <c r="D1661" s="57" t="s">
        <v>3366</v>
      </c>
    </row>
    <row r="1662" spans="1:4">
      <c r="A1662" s="57" t="s">
        <v>7636</v>
      </c>
      <c r="B1662" s="57" t="s">
        <v>1198</v>
      </c>
      <c r="C1662" s="57" t="s">
        <v>3597</v>
      </c>
      <c r="D1662" s="57" t="s">
        <v>3598</v>
      </c>
    </row>
    <row r="1663" spans="1:4">
      <c r="A1663" s="57" t="s">
        <v>7636</v>
      </c>
      <c r="B1663" s="57" t="s">
        <v>1198</v>
      </c>
      <c r="C1663" s="57" t="s">
        <v>3688</v>
      </c>
      <c r="D1663" s="57" t="s">
        <v>3689</v>
      </c>
    </row>
    <row r="1664" spans="1:4">
      <c r="A1664" s="57" t="s">
        <v>7636</v>
      </c>
      <c r="B1664" s="57" t="s">
        <v>1198</v>
      </c>
      <c r="C1664" s="57" t="s">
        <v>3694</v>
      </c>
      <c r="D1664" s="57" t="s">
        <v>3695</v>
      </c>
    </row>
    <row r="1665" spans="1:4">
      <c r="A1665" s="57" t="s">
        <v>7636</v>
      </c>
      <c r="B1665" s="57" t="s">
        <v>1198</v>
      </c>
      <c r="C1665" s="57" t="s">
        <v>3746</v>
      </c>
      <c r="D1665" s="57" t="s">
        <v>3747</v>
      </c>
    </row>
    <row r="1666" spans="1:4">
      <c r="A1666" s="57" t="s">
        <v>7636</v>
      </c>
      <c r="B1666" s="57" t="s">
        <v>1198</v>
      </c>
      <c r="C1666" s="57" t="s">
        <v>3795</v>
      </c>
      <c r="D1666" s="57" t="s">
        <v>3796</v>
      </c>
    </row>
    <row r="1667" spans="1:4">
      <c r="A1667" s="57" t="s">
        <v>7636</v>
      </c>
      <c r="B1667" s="57" t="s">
        <v>1198</v>
      </c>
      <c r="C1667" s="57" t="s">
        <v>3800</v>
      </c>
      <c r="D1667" s="57" t="s">
        <v>3801</v>
      </c>
    </row>
    <row r="1668" spans="1:4">
      <c r="A1668" s="57" t="s">
        <v>7636</v>
      </c>
      <c r="B1668" s="57" t="s">
        <v>1198</v>
      </c>
      <c r="C1668" s="57" t="s">
        <v>3817</v>
      </c>
      <c r="D1668" s="57" t="s">
        <v>14693</v>
      </c>
    </row>
    <row r="1669" spans="1:4">
      <c r="A1669" s="57" t="s">
        <v>7636</v>
      </c>
      <c r="B1669" s="57" t="s">
        <v>1198</v>
      </c>
      <c r="C1669" s="57" t="s">
        <v>3967</v>
      </c>
      <c r="D1669" s="57" t="s">
        <v>3968</v>
      </c>
    </row>
    <row r="1670" spans="1:4">
      <c r="A1670" s="57" t="s">
        <v>7636</v>
      </c>
      <c r="B1670" s="57" t="s">
        <v>1198</v>
      </c>
      <c r="C1670" s="57" t="s">
        <v>4079</v>
      </c>
      <c r="D1670" s="57" t="s">
        <v>4080</v>
      </c>
    </row>
    <row r="1671" spans="1:4">
      <c r="A1671" s="57" t="s">
        <v>7636</v>
      </c>
      <c r="B1671" s="57" t="s">
        <v>1198</v>
      </c>
      <c r="C1671" s="57" t="s">
        <v>4177</v>
      </c>
      <c r="D1671" s="57" t="s">
        <v>4178</v>
      </c>
    </row>
    <row r="1672" spans="1:4">
      <c r="A1672" s="57" t="s">
        <v>7636</v>
      </c>
      <c r="B1672" s="57" t="s">
        <v>1198</v>
      </c>
      <c r="C1672" s="57" t="s">
        <v>4329</v>
      </c>
      <c r="D1672" s="57" t="s">
        <v>4330</v>
      </c>
    </row>
    <row r="1673" spans="1:4">
      <c r="A1673" s="57" t="s">
        <v>7636</v>
      </c>
      <c r="B1673" s="57" t="s">
        <v>1198</v>
      </c>
      <c r="C1673" s="57" t="s">
        <v>4331</v>
      </c>
      <c r="D1673" s="57" t="s">
        <v>4332</v>
      </c>
    </row>
    <row r="1674" spans="1:4">
      <c r="A1674" s="57" t="s">
        <v>7636</v>
      </c>
      <c r="B1674" s="57" t="s">
        <v>1198</v>
      </c>
      <c r="C1674" s="57" t="s">
        <v>4602</v>
      </c>
      <c r="D1674" s="57" t="s">
        <v>4603</v>
      </c>
    </row>
    <row r="1675" spans="1:4">
      <c r="A1675" s="57" t="s">
        <v>7636</v>
      </c>
      <c r="B1675" s="57" t="s">
        <v>1198</v>
      </c>
      <c r="C1675" s="57" t="s">
        <v>4956</v>
      </c>
      <c r="D1675" s="57" t="s">
        <v>4957</v>
      </c>
    </row>
    <row r="1676" spans="1:4">
      <c r="A1676" s="57" t="s">
        <v>7636</v>
      </c>
      <c r="B1676" s="57" t="s">
        <v>1198</v>
      </c>
      <c r="C1676" s="57" t="s">
        <v>5009</v>
      </c>
      <c r="D1676" s="57" t="s">
        <v>5010</v>
      </c>
    </row>
    <row r="1677" spans="1:4">
      <c r="A1677" s="57" t="s">
        <v>7636</v>
      </c>
      <c r="B1677" s="57" t="s">
        <v>1198</v>
      </c>
      <c r="C1677" s="57" t="s">
        <v>5103</v>
      </c>
      <c r="D1677" s="57" t="s">
        <v>5104</v>
      </c>
    </row>
    <row r="1678" spans="1:4">
      <c r="A1678" s="57" t="s">
        <v>7636</v>
      </c>
      <c r="B1678" s="57" t="s">
        <v>1198</v>
      </c>
      <c r="C1678" s="57" t="s">
        <v>5109</v>
      </c>
      <c r="D1678" s="57" t="s">
        <v>5110</v>
      </c>
    </row>
    <row r="1679" spans="1:4">
      <c r="A1679" s="57" t="s">
        <v>7636</v>
      </c>
      <c r="B1679" s="57" t="s">
        <v>1198</v>
      </c>
      <c r="C1679" s="57" t="s">
        <v>5357</v>
      </c>
      <c r="D1679" s="57" t="s">
        <v>5358</v>
      </c>
    </row>
    <row r="1680" spans="1:4">
      <c r="A1680" s="57" t="s">
        <v>7636</v>
      </c>
      <c r="B1680" s="57" t="s">
        <v>1198</v>
      </c>
      <c r="C1680" s="57" t="s">
        <v>5437</v>
      </c>
      <c r="D1680" s="57" t="s">
        <v>5438</v>
      </c>
    </row>
    <row r="1681" spans="1:4">
      <c r="A1681" s="57" t="s">
        <v>7636</v>
      </c>
      <c r="B1681" s="57" t="s">
        <v>1198</v>
      </c>
      <c r="C1681" s="57" t="s">
        <v>5567</v>
      </c>
      <c r="D1681" s="57" t="s">
        <v>5568</v>
      </c>
    </row>
    <row r="1682" spans="1:4">
      <c r="A1682" s="57" t="s">
        <v>7636</v>
      </c>
      <c r="B1682" s="57" t="s">
        <v>1198</v>
      </c>
      <c r="C1682" s="57" t="s">
        <v>5579</v>
      </c>
      <c r="D1682" s="57" t="s">
        <v>5580</v>
      </c>
    </row>
    <row r="1683" spans="1:4">
      <c r="A1683" s="57" t="s">
        <v>7636</v>
      </c>
      <c r="B1683" s="57" t="s">
        <v>1198</v>
      </c>
      <c r="C1683" s="57" t="s">
        <v>5709</v>
      </c>
      <c r="D1683" s="57" t="s">
        <v>5710</v>
      </c>
    </row>
    <row r="1684" spans="1:4">
      <c r="A1684" s="57" t="s">
        <v>7636</v>
      </c>
      <c r="B1684" s="57" t="s">
        <v>1198</v>
      </c>
      <c r="C1684" s="57" t="s">
        <v>5713</v>
      </c>
      <c r="D1684" s="57" t="s">
        <v>5714</v>
      </c>
    </row>
    <row r="1685" spans="1:4">
      <c r="A1685" s="57" t="s">
        <v>7636</v>
      </c>
      <c r="B1685" s="57" t="s">
        <v>1198</v>
      </c>
      <c r="C1685" s="57" t="s">
        <v>5775</v>
      </c>
      <c r="D1685" s="57" t="s">
        <v>5776</v>
      </c>
    </row>
    <row r="1686" spans="1:4">
      <c r="A1686" s="57" t="s">
        <v>7636</v>
      </c>
      <c r="B1686" s="57" t="s">
        <v>1198</v>
      </c>
      <c r="C1686" s="57" t="s">
        <v>5826</v>
      </c>
      <c r="D1686" s="57" t="s">
        <v>5827</v>
      </c>
    </row>
    <row r="1687" spans="1:4">
      <c r="A1687" s="57" t="s">
        <v>7636</v>
      </c>
      <c r="B1687" s="57" t="s">
        <v>1198</v>
      </c>
      <c r="C1687" s="57" t="s">
        <v>5847</v>
      </c>
      <c r="D1687" s="57" t="s">
        <v>5848</v>
      </c>
    </row>
    <row r="1688" spans="1:4">
      <c r="A1688" s="57" t="s">
        <v>7636</v>
      </c>
      <c r="B1688" s="57" t="s">
        <v>1198</v>
      </c>
      <c r="C1688" s="57" t="s">
        <v>5865</v>
      </c>
      <c r="D1688" s="57" t="s">
        <v>5866</v>
      </c>
    </row>
    <row r="1689" spans="1:4">
      <c r="A1689" s="57" t="s">
        <v>7636</v>
      </c>
      <c r="B1689" s="57" t="s">
        <v>1198</v>
      </c>
      <c r="C1689" s="57" t="s">
        <v>5937</v>
      </c>
      <c r="D1689" s="57" t="s">
        <v>5938</v>
      </c>
    </row>
    <row r="1690" spans="1:4">
      <c r="A1690" s="57" t="s">
        <v>7636</v>
      </c>
      <c r="B1690" s="57" t="s">
        <v>1198</v>
      </c>
      <c r="C1690" s="57" t="s">
        <v>5949</v>
      </c>
      <c r="D1690" s="57" t="s">
        <v>5950</v>
      </c>
    </row>
    <row r="1691" spans="1:4">
      <c r="A1691" s="57" t="s">
        <v>7636</v>
      </c>
      <c r="B1691" s="57" t="s">
        <v>1198</v>
      </c>
      <c r="C1691" s="57" t="s">
        <v>5951</v>
      </c>
      <c r="D1691" s="57" t="s">
        <v>9071</v>
      </c>
    </row>
    <row r="1692" spans="1:4">
      <c r="A1692" s="57" t="s">
        <v>7636</v>
      </c>
      <c r="B1692" s="57" t="s">
        <v>1198</v>
      </c>
      <c r="C1692" s="57" t="s">
        <v>5956</v>
      </c>
      <c r="D1692" s="57" t="s">
        <v>5957</v>
      </c>
    </row>
    <row r="1693" spans="1:4">
      <c r="A1693" s="57" t="s">
        <v>7636</v>
      </c>
      <c r="B1693" s="57" t="s">
        <v>1198</v>
      </c>
      <c r="C1693" s="57" t="s">
        <v>5958</v>
      </c>
      <c r="D1693" s="57" t="s">
        <v>5959</v>
      </c>
    </row>
    <row r="1694" spans="1:4">
      <c r="A1694" s="57" t="s">
        <v>7636</v>
      </c>
      <c r="B1694" s="57" t="s">
        <v>1198</v>
      </c>
      <c r="C1694" s="57" t="s">
        <v>5962</v>
      </c>
      <c r="D1694" s="57" t="s">
        <v>5963</v>
      </c>
    </row>
    <row r="1695" spans="1:4">
      <c r="A1695" s="57" t="s">
        <v>7636</v>
      </c>
      <c r="B1695" s="57" t="s">
        <v>1198</v>
      </c>
      <c r="C1695" s="57" t="s">
        <v>6000</v>
      </c>
      <c r="D1695" s="57" t="s">
        <v>6001</v>
      </c>
    </row>
    <row r="1696" spans="1:4">
      <c r="A1696" s="57" t="s">
        <v>7636</v>
      </c>
      <c r="B1696" s="57" t="s">
        <v>1198</v>
      </c>
      <c r="C1696" s="57" t="s">
        <v>6074</v>
      </c>
      <c r="D1696" s="57" t="s">
        <v>6075</v>
      </c>
    </row>
    <row r="1697" spans="1:4">
      <c r="A1697" s="57" t="s">
        <v>7636</v>
      </c>
      <c r="B1697" s="57" t="s">
        <v>1198</v>
      </c>
      <c r="C1697" s="57" t="s">
        <v>6079</v>
      </c>
      <c r="D1697" s="57" t="s">
        <v>6080</v>
      </c>
    </row>
    <row r="1698" spans="1:4">
      <c r="A1698" s="57" t="s">
        <v>7636</v>
      </c>
      <c r="B1698" s="57" t="s">
        <v>1198</v>
      </c>
      <c r="C1698" s="57" t="s">
        <v>6082</v>
      </c>
      <c r="D1698" s="57" t="s">
        <v>6083</v>
      </c>
    </row>
    <row r="1699" spans="1:4">
      <c r="A1699" s="57" t="s">
        <v>7636</v>
      </c>
      <c r="B1699" s="57" t="s">
        <v>1198</v>
      </c>
      <c r="C1699" s="57" t="s">
        <v>6090</v>
      </c>
      <c r="D1699" s="57" t="s">
        <v>6091</v>
      </c>
    </row>
    <row r="1700" spans="1:4">
      <c r="A1700" s="57" t="s">
        <v>7636</v>
      </c>
      <c r="B1700" s="57" t="s">
        <v>1198</v>
      </c>
      <c r="C1700" s="57" t="s">
        <v>6092</v>
      </c>
      <c r="D1700" s="57" t="s">
        <v>6093</v>
      </c>
    </row>
    <row r="1701" spans="1:4">
      <c r="A1701" s="57" t="s">
        <v>7636</v>
      </c>
      <c r="B1701" s="57" t="s">
        <v>1198</v>
      </c>
      <c r="C1701" s="57" t="s">
        <v>6115</v>
      </c>
      <c r="D1701" s="57" t="s">
        <v>6116</v>
      </c>
    </row>
    <row r="1702" spans="1:4">
      <c r="A1702" s="57" t="s">
        <v>7636</v>
      </c>
      <c r="B1702" s="57" t="s">
        <v>1198</v>
      </c>
      <c r="C1702" s="57" t="s">
        <v>6184</v>
      </c>
      <c r="D1702" s="57" t="s">
        <v>6185</v>
      </c>
    </row>
    <row r="1703" spans="1:4">
      <c r="A1703" s="57" t="s">
        <v>7636</v>
      </c>
      <c r="B1703" s="57" t="s">
        <v>1198</v>
      </c>
      <c r="C1703" s="57" t="s">
        <v>6196</v>
      </c>
      <c r="D1703" s="57" t="s">
        <v>6197</v>
      </c>
    </row>
    <row r="1704" spans="1:4">
      <c r="A1704" s="57" t="s">
        <v>7636</v>
      </c>
      <c r="B1704" s="57" t="s">
        <v>1198</v>
      </c>
      <c r="C1704" s="57" t="s">
        <v>6200</v>
      </c>
      <c r="D1704" s="57" t="s">
        <v>6201</v>
      </c>
    </row>
    <row r="1705" spans="1:4">
      <c r="A1705" s="57" t="s">
        <v>7636</v>
      </c>
      <c r="B1705" s="57" t="s">
        <v>1198</v>
      </c>
      <c r="C1705" s="57" t="s">
        <v>8534</v>
      </c>
      <c r="D1705" s="57" t="s">
        <v>8295</v>
      </c>
    </row>
    <row r="1706" spans="1:4">
      <c r="A1706" s="57" t="s">
        <v>7636</v>
      </c>
      <c r="B1706" s="57" t="s">
        <v>1198</v>
      </c>
      <c r="C1706" s="57" t="s">
        <v>8612</v>
      </c>
      <c r="D1706" s="57" t="s">
        <v>8613</v>
      </c>
    </row>
    <row r="1707" spans="1:4">
      <c r="A1707" s="57" t="s">
        <v>7636</v>
      </c>
      <c r="B1707" s="57" t="s">
        <v>1198</v>
      </c>
      <c r="C1707" s="57" t="s">
        <v>9072</v>
      </c>
      <c r="D1707" s="57" t="s">
        <v>9073</v>
      </c>
    </row>
    <row r="1708" spans="1:4">
      <c r="A1708" s="57" t="s">
        <v>7636</v>
      </c>
      <c r="B1708" s="57" t="s">
        <v>1198</v>
      </c>
      <c r="C1708" s="57" t="s">
        <v>11062</v>
      </c>
      <c r="D1708" s="57" t="s">
        <v>11063</v>
      </c>
    </row>
    <row r="1709" spans="1:4">
      <c r="A1709" s="57" t="s">
        <v>7636</v>
      </c>
      <c r="B1709" s="57" t="s">
        <v>1198</v>
      </c>
      <c r="C1709" s="57" t="s">
        <v>11064</v>
      </c>
      <c r="D1709" s="57" t="s">
        <v>11065</v>
      </c>
    </row>
    <row r="1710" spans="1:4">
      <c r="A1710" s="57" t="s">
        <v>7636</v>
      </c>
      <c r="B1710" s="57" t="s">
        <v>1198</v>
      </c>
      <c r="C1710" s="57" t="s">
        <v>11066</v>
      </c>
      <c r="D1710" s="57" t="s">
        <v>11067</v>
      </c>
    </row>
    <row r="1711" spans="1:4">
      <c r="A1711" s="57" t="s">
        <v>7636</v>
      </c>
      <c r="B1711" s="57" t="s">
        <v>1198</v>
      </c>
      <c r="C1711" s="57" t="s">
        <v>11068</v>
      </c>
      <c r="D1711" s="57" t="s">
        <v>11069</v>
      </c>
    </row>
    <row r="1712" spans="1:4">
      <c r="A1712" s="57" t="s">
        <v>7636</v>
      </c>
      <c r="B1712" s="57" t="s">
        <v>1198</v>
      </c>
      <c r="C1712" s="57" t="s">
        <v>11070</v>
      </c>
      <c r="D1712" s="57" t="s">
        <v>11071</v>
      </c>
    </row>
    <row r="1713" spans="1:4">
      <c r="A1713" s="57" t="s">
        <v>7636</v>
      </c>
      <c r="B1713" s="57" t="s">
        <v>1198</v>
      </c>
      <c r="C1713" s="57" t="s">
        <v>11072</v>
      </c>
      <c r="D1713" s="57" t="s">
        <v>11073</v>
      </c>
    </row>
    <row r="1714" spans="1:4">
      <c r="A1714" s="57" t="s">
        <v>7636</v>
      </c>
      <c r="B1714" s="57" t="s">
        <v>1198</v>
      </c>
      <c r="C1714" s="57" t="s">
        <v>11074</v>
      </c>
      <c r="D1714" s="57" t="s">
        <v>11075</v>
      </c>
    </row>
    <row r="1715" spans="1:4">
      <c r="A1715" s="57" t="s">
        <v>7636</v>
      </c>
      <c r="B1715" s="57" t="s">
        <v>1198</v>
      </c>
      <c r="C1715" s="57" t="s">
        <v>11076</v>
      </c>
      <c r="D1715" s="57" t="s">
        <v>14694</v>
      </c>
    </row>
    <row r="1716" spans="1:4">
      <c r="A1716" s="57" t="s">
        <v>7636</v>
      </c>
      <c r="B1716" s="57" t="s">
        <v>1198</v>
      </c>
      <c r="C1716" s="57" t="s">
        <v>11077</v>
      </c>
      <c r="D1716" s="57" t="s">
        <v>11078</v>
      </c>
    </row>
    <row r="1717" spans="1:4">
      <c r="A1717" s="57" t="s">
        <v>7636</v>
      </c>
      <c r="B1717" s="57" t="s">
        <v>1198</v>
      </c>
      <c r="C1717" s="57" t="s">
        <v>11079</v>
      </c>
      <c r="D1717" s="57" t="s">
        <v>11080</v>
      </c>
    </row>
    <row r="1718" spans="1:4">
      <c r="A1718" s="57" t="s">
        <v>7636</v>
      </c>
      <c r="B1718" s="57" t="s">
        <v>1198</v>
      </c>
      <c r="C1718" s="57" t="s">
        <v>11081</v>
      </c>
      <c r="D1718" s="57" t="s">
        <v>11082</v>
      </c>
    </row>
    <row r="1719" spans="1:4">
      <c r="A1719" s="57" t="s">
        <v>7636</v>
      </c>
      <c r="B1719" s="57" t="s">
        <v>1198</v>
      </c>
      <c r="C1719" s="57" t="s">
        <v>11083</v>
      </c>
      <c r="D1719" s="57" t="s">
        <v>11084</v>
      </c>
    </row>
    <row r="1720" spans="1:4">
      <c r="A1720" s="57" t="s">
        <v>7636</v>
      </c>
      <c r="B1720" s="57" t="s">
        <v>1198</v>
      </c>
      <c r="C1720" s="57" t="s">
        <v>11085</v>
      </c>
      <c r="D1720" s="57" t="s">
        <v>11086</v>
      </c>
    </row>
    <row r="1721" spans="1:4">
      <c r="A1721" s="57" t="s">
        <v>7636</v>
      </c>
      <c r="B1721" s="57" t="s">
        <v>1198</v>
      </c>
      <c r="C1721" s="57" t="s">
        <v>11087</v>
      </c>
      <c r="D1721" s="57" t="s">
        <v>11088</v>
      </c>
    </row>
    <row r="1722" spans="1:4">
      <c r="A1722" s="57" t="s">
        <v>7636</v>
      </c>
      <c r="B1722" s="57" t="s">
        <v>1198</v>
      </c>
      <c r="C1722" s="57" t="s">
        <v>11089</v>
      </c>
      <c r="D1722" s="57" t="s">
        <v>11090</v>
      </c>
    </row>
    <row r="1723" spans="1:4">
      <c r="A1723" s="57" t="s">
        <v>7636</v>
      </c>
      <c r="B1723" s="57" t="s">
        <v>1198</v>
      </c>
      <c r="C1723" s="57" t="s">
        <v>11091</v>
      </c>
      <c r="D1723" s="57" t="s">
        <v>11092</v>
      </c>
    </row>
    <row r="1724" spans="1:4">
      <c r="A1724" s="57" t="s">
        <v>7636</v>
      </c>
      <c r="B1724" s="57" t="s">
        <v>1198</v>
      </c>
      <c r="C1724" s="57" t="s">
        <v>14695</v>
      </c>
      <c r="D1724" s="57" t="s">
        <v>14696</v>
      </c>
    </row>
    <row r="1725" spans="1:4">
      <c r="A1725" s="57" t="s">
        <v>7636</v>
      </c>
      <c r="B1725" s="57" t="s">
        <v>1198</v>
      </c>
      <c r="C1725" s="57" t="s">
        <v>14697</v>
      </c>
      <c r="D1725" s="57" t="s">
        <v>14698</v>
      </c>
    </row>
    <row r="1726" spans="1:4">
      <c r="A1726" s="57" t="s">
        <v>7636</v>
      </c>
      <c r="B1726" s="57" t="s">
        <v>1198</v>
      </c>
      <c r="C1726" s="57" t="s">
        <v>14699</v>
      </c>
      <c r="D1726" s="57" t="s">
        <v>14700</v>
      </c>
    </row>
    <row r="1727" spans="1:4">
      <c r="A1727" s="57" t="s">
        <v>7636</v>
      </c>
      <c r="B1727" s="57" t="s">
        <v>1198</v>
      </c>
      <c r="C1727" s="57" t="s">
        <v>14701</v>
      </c>
      <c r="D1727" s="57" t="s">
        <v>14702</v>
      </c>
    </row>
    <row r="1728" spans="1:4">
      <c r="A1728" s="57" t="s">
        <v>7636</v>
      </c>
      <c r="B1728" s="57" t="s">
        <v>1198</v>
      </c>
      <c r="C1728" s="57" t="s">
        <v>14703</v>
      </c>
      <c r="D1728" s="57" t="s">
        <v>14704</v>
      </c>
    </row>
    <row r="1729" spans="1:4">
      <c r="A1729" s="57" t="s">
        <v>7636</v>
      </c>
      <c r="B1729" s="57" t="s">
        <v>1198</v>
      </c>
      <c r="C1729" s="57" t="s">
        <v>14705</v>
      </c>
      <c r="D1729" s="57" t="s">
        <v>14706</v>
      </c>
    </row>
    <row r="1730" spans="1:4">
      <c r="A1730" s="57" t="s">
        <v>7636</v>
      </c>
      <c r="B1730" s="57" t="s">
        <v>1198</v>
      </c>
      <c r="C1730" s="57" t="s">
        <v>14707</v>
      </c>
      <c r="D1730" s="57" t="s">
        <v>14708</v>
      </c>
    </row>
    <row r="1731" spans="1:4">
      <c r="A1731" s="57" t="s">
        <v>7636</v>
      </c>
      <c r="B1731" s="57" t="s">
        <v>1198</v>
      </c>
      <c r="C1731" s="57" t="s">
        <v>14709</v>
      </c>
      <c r="D1731" s="57" t="s">
        <v>14710</v>
      </c>
    </row>
    <row r="1732" spans="1:4">
      <c r="A1732" s="57" t="s">
        <v>7636</v>
      </c>
      <c r="B1732" s="57" t="s">
        <v>1198</v>
      </c>
      <c r="C1732" s="57" t="s">
        <v>14711</v>
      </c>
      <c r="D1732" s="57" t="s">
        <v>14712</v>
      </c>
    </row>
    <row r="1733" spans="1:4">
      <c r="A1733" s="57" t="s">
        <v>7636</v>
      </c>
      <c r="B1733" s="57" t="s">
        <v>1198</v>
      </c>
      <c r="C1733" s="57" t="s">
        <v>16560</v>
      </c>
      <c r="D1733" s="57" t="s">
        <v>16561</v>
      </c>
    </row>
    <row r="1734" spans="1:4">
      <c r="A1734" s="57" t="s">
        <v>7636</v>
      </c>
      <c r="B1734" s="57" t="s">
        <v>1198</v>
      </c>
      <c r="C1734" s="57" t="s">
        <v>16562</v>
      </c>
      <c r="D1734" s="57" t="s">
        <v>16563</v>
      </c>
    </row>
    <row r="1735" spans="1:4">
      <c r="A1735" s="57" t="s">
        <v>7636</v>
      </c>
      <c r="B1735" s="57" t="s">
        <v>1198</v>
      </c>
      <c r="C1735" s="57" t="s">
        <v>16564</v>
      </c>
      <c r="D1735" s="57" t="s">
        <v>16565</v>
      </c>
    </row>
    <row r="1736" spans="1:4">
      <c r="A1736" s="57" t="s">
        <v>7636</v>
      </c>
      <c r="B1736" s="57" t="s">
        <v>1198</v>
      </c>
      <c r="C1736" s="57" t="s">
        <v>16566</v>
      </c>
      <c r="D1736" s="57" t="s">
        <v>16567</v>
      </c>
    </row>
    <row r="1737" spans="1:4">
      <c r="A1737" s="57" t="s">
        <v>7636</v>
      </c>
      <c r="B1737" s="57" t="s">
        <v>1198</v>
      </c>
      <c r="C1737" s="57" t="s">
        <v>16568</v>
      </c>
      <c r="D1737" s="57" t="s">
        <v>16569</v>
      </c>
    </row>
    <row r="1738" spans="1:4">
      <c r="A1738" s="57" t="s">
        <v>7636</v>
      </c>
      <c r="B1738" s="57" t="s">
        <v>1198</v>
      </c>
      <c r="C1738" s="57" t="s">
        <v>16570</v>
      </c>
      <c r="D1738" s="57" t="s">
        <v>16571</v>
      </c>
    </row>
    <row r="1739" spans="1:4">
      <c r="A1739" s="57" t="s">
        <v>7636</v>
      </c>
      <c r="B1739" s="57" t="s">
        <v>1198</v>
      </c>
      <c r="C1739" s="57" t="s">
        <v>20843</v>
      </c>
      <c r="D1739" s="57" t="s">
        <v>20844</v>
      </c>
    </row>
    <row r="1740" spans="1:4">
      <c r="A1740" s="57" t="s">
        <v>7636</v>
      </c>
      <c r="B1740" s="57" t="s">
        <v>1198</v>
      </c>
      <c r="C1740" s="57" t="s">
        <v>20845</v>
      </c>
      <c r="D1740" s="57" t="s">
        <v>20846</v>
      </c>
    </row>
    <row r="1741" spans="1:4">
      <c r="A1741" s="57" t="s">
        <v>7636</v>
      </c>
      <c r="B1741" s="57" t="s">
        <v>1198</v>
      </c>
      <c r="C1741" s="57" t="s">
        <v>20847</v>
      </c>
      <c r="D1741" s="57" t="s">
        <v>20848</v>
      </c>
    </row>
    <row r="1742" spans="1:4">
      <c r="A1742" s="57" t="s">
        <v>7636</v>
      </c>
      <c r="B1742" s="57" t="s">
        <v>1198</v>
      </c>
      <c r="C1742" s="57" t="s">
        <v>74437</v>
      </c>
      <c r="D1742" s="57" t="s">
        <v>74438</v>
      </c>
    </row>
    <row r="1743" spans="1:4">
      <c r="A1743" s="57" t="s">
        <v>7636</v>
      </c>
      <c r="B1743" s="57" t="s">
        <v>1198</v>
      </c>
      <c r="C1743" s="57" t="s">
        <v>74439</v>
      </c>
      <c r="D1743" s="57" t="s">
        <v>74440</v>
      </c>
    </row>
    <row r="1744" spans="1:4">
      <c r="A1744" s="57" t="s">
        <v>7636</v>
      </c>
      <c r="B1744" s="57" t="s">
        <v>1198</v>
      </c>
      <c r="C1744" s="57" t="s">
        <v>74441</v>
      </c>
      <c r="D1744" s="57" t="s">
        <v>74442</v>
      </c>
    </row>
    <row r="1745" spans="1:4">
      <c r="A1745" s="57" t="s">
        <v>7636</v>
      </c>
      <c r="B1745" s="57" t="s">
        <v>1198</v>
      </c>
      <c r="C1745" s="57" t="s">
        <v>74443</v>
      </c>
      <c r="D1745" s="57" t="s">
        <v>74444</v>
      </c>
    </row>
    <row r="1746" spans="1:4">
      <c r="A1746" s="57" t="s">
        <v>7636</v>
      </c>
      <c r="B1746" s="57" t="s">
        <v>1198</v>
      </c>
      <c r="C1746" s="57" t="s">
        <v>74445</v>
      </c>
      <c r="D1746" s="57" t="s">
        <v>74446</v>
      </c>
    </row>
    <row r="1747" spans="1:4">
      <c r="A1747" s="57" t="s">
        <v>7636</v>
      </c>
      <c r="B1747" s="57" t="s">
        <v>1198</v>
      </c>
      <c r="C1747" s="57" t="s">
        <v>74447</v>
      </c>
      <c r="D1747" s="57" t="s">
        <v>74448</v>
      </c>
    </row>
    <row r="1748" spans="1:4">
      <c r="A1748" s="57" t="s">
        <v>7636</v>
      </c>
      <c r="B1748" s="57" t="s">
        <v>1198</v>
      </c>
      <c r="C1748" s="57" t="s">
        <v>77136</v>
      </c>
      <c r="D1748" s="57" t="s">
        <v>77137</v>
      </c>
    </row>
    <row r="1749" spans="1:4">
      <c r="A1749" s="57" t="s">
        <v>7636</v>
      </c>
      <c r="B1749" s="57" t="s">
        <v>1198</v>
      </c>
      <c r="C1749" s="57" t="s">
        <v>77138</v>
      </c>
      <c r="D1749" s="57" t="s">
        <v>77139</v>
      </c>
    </row>
    <row r="1750" spans="1:4">
      <c r="A1750" s="57" t="s">
        <v>7636</v>
      </c>
      <c r="B1750" s="57" t="s">
        <v>1198</v>
      </c>
      <c r="C1750" s="57" t="s">
        <v>77140</v>
      </c>
      <c r="D1750" s="57" t="s">
        <v>77141</v>
      </c>
    </row>
    <row r="1751" spans="1:4">
      <c r="A1751" s="57" t="s">
        <v>7637</v>
      </c>
      <c r="B1751" s="57" t="s">
        <v>1198</v>
      </c>
      <c r="C1751" s="57" t="s">
        <v>7186</v>
      </c>
      <c r="D1751" s="57" t="s">
        <v>7187</v>
      </c>
    </row>
    <row r="1752" spans="1:4">
      <c r="A1752" s="57" t="s">
        <v>7637</v>
      </c>
      <c r="B1752" s="57" t="s">
        <v>1198</v>
      </c>
      <c r="C1752" s="57" t="s">
        <v>7483</v>
      </c>
      <c r="D1752" s="57" t="s">
        <v>7484</v>
      </c>
    </row>
    <row r="1753" spans="1:4">
      <c r="A1753" s="57" t="s">
        <v>7637</v>
      </c>
      <c r="B1753" s="57" t="s">
        <v>1198</v>
      </c>
      <c r="C1753" s="57" t="s">
        <v>7485</v>
      </c>
      <c r="D1753" s="57" t="s">
        <v>7486</v>
      </c>
    </row>
    <row r="1754" spans="1:4">
      <c r="A1754" s="57" t="s">
        <v>7637</v>
      </c>
      <c r="B1754" s="57" t="s">
        <v>1198</v>
      </c>
      <c r="C1754" s="57" t="s">
        <v>7487</v>
      </c>
      <c r="D1754" s="57" t="s">
        <v>7488</v>
      </c>
    </row>
    <row r="1755" spans="1:4">
      <c r="A1755" s="57" t="s">
        <v>7637</v>
      </c>
      <c r="B1755" s="57" t="s">
        <v>1198</v>
      </c>
      <c r="C1755" s="57" t="s">
        <v>11093</v>
      </c>
      <c r="D1755" s="57" t="s">
        <v>11094</v>
      </c>
    </row>
    <row r="1756" spans="1:4">
      <c r="A1756" s="57" t="s">
        <v>7638</v>
      </c>
      <c r="B1756" s="57" t="s">
        <v>1198</v>
      </c>
      <c r="C1756" s="57" t="s">
        <v>7571</v>
      </c>
      <c r="D1756" s="57" t="s">
        <v>9074</v>
      </c>
    </row>
    <row r="1757" spans="1:4">
      <c r="A1757" s="57" t="s">
        <v>7638</v>
      </c>
      <c r="B1757" s="57" t="s">
        <v>1198</v>
      </c>
      <c r="C1757" s="57" t="s">
        <v>7572</v>
      </c>
      <c r="D1757" s="57" t="s">
        <v>7573</v>
      </c>
    </row>
    <row r="1758" spans="1:4">
      <c r="A1758" s="57" t="s">
        <v>16572</v>
      </c>
      <c r="B1758" s="57" t="s">
        <v>1198</v>
      </c>
      <c r="C1758" s="57" t="s">
        <v>16573</v>
      </c>
      <c r="D1758" s="57" t="s">
        <v>13990</v>
      </c>
    </row>
    <row r="1759" spans="1:4">
      <c r="A1759" s="57" t="s">
        <v>16572</v>
      </c>
      <c r="B1759" s="57" t="s">
        <v>1198</v>
      </c>
      <c r="C1759" s="57" t="s">
        <v>16574</v>
      </c>
      <c r="D1759" s="57" t="s">
        <v>15785</v>
      </c>
    </row>
    <row r="1760" spans="1:4">
      <c r="A1760" s="57" t="s">
        <v>20849</v>
      </c>
      <c r="B1760" s="57" t="s">
        <v>12940</v>
      </c>
      <c r="C1760" s="57" t="s">
        <v>20850</v>
      </c>
      <c r="D1760" s="57" t="s">
        <v>20851</v>
      </c>
    </row>
    <row r="1761" spans="1:4">
      <c r="A1761" s="57" t="s">
        <v>20849</v>
      </c>
      <c r="B1761" s="57"/>
      <c r="C1761" s="57" t="s">
        <v>20852</v>
      </c>
      <c r="D1761" s="57" t="s">
        <v>20853</v>
      </c>
    </row>
    <row r="1762" spans="1:4">
      <c r="A1762" s="57" t="s">
        <v>20849</v>
      </c>
      <c r="B1762" s="57"/>
      <c r="C1762" s="57" t="s">
        <v>20854</v>
      </c>
      <c r="D1762" s="57" t="s">
        <v>20855</v>
      </c>
    </row>
    <row r="1763" spans="1:4">
      <c r="A1763" s="57" t="s">
        <v>20849</v>
      </c>
      <c r="B1763" s="57"/>
      <c r="C1763" s="57" t="s">
        <v>20856</v>
      </c>
      <c r="D1763" s="57" t="s">
        <v>20855</v>
      </c>
    </row>
    <row r="1764" spans="1:4">
      <c r="A1764" s="57" t="s">
        <v>20849</v>
      </c>
      <c r="B1764" s="57"/>
      <c r="C1764" s="57" t="s">
        <v>20857</v>
      </c>
      <c r="D1764" s="57" t="s">
        <v>20858</v>
      </c>
    </row>
    <row r="1765" spans="1:4">
      <c r="A1765" s="57" t="s">
        <v>20849</v>
      </c>
      <c r="B1765" s="57"/>
      <c r="C1765" s="57" t="s">
        <v>20859</v>
      </c>
      <c r="D1765" s="57" t="s">
        <v>20860</v>
      </c>
    </row>
    <row r="1766" spans="1:4">
      <c r="A1766" s="57" t="s">
        <v>20849</v>
      </c>
      <c r="B1766" s="57"/>
      <c r="C1766" s="57" t="s">
        <v>74449</v>
      </c>
      <c r="D1766" s="57" t="s">
        <v>74450</v>
      </c>
    </row>
    <row r="1767" spans="1:4">
      <c r="A1767" s="57" t="s">
        <v>20861</v>
      </c>
      <c r="B1767" s="57" t="s">
        <v>12940</v>
      </c>
      <c r="C1767" s="57" t="s">
        <v>20862</v>
      </c>
      <c r="D1767" s="57" t="s">
        <v>20863</v>
      </c>
    </row>
    <row r="1768" spans="1:4">
      <c r="A1768" s="57" t="s">
        <v>20861</v>
      </c>
      <c r="B1768" s="57"/>
      <c r="C1768" s="57" t="s">
        <v>20864</v>
      </c>
      <c r="D1768" s="57" t="s">
        <v>20865</v>
      </c>
    </row>
    <row r="1769" spans="1:4">
      <c r="A1769" s="57" t="s">
        <v>20861</v>
      </c>
      <c r="B1769" s="57"/>
      <c r="C1769" s="57" t="s">
        <v>20866</v>
      </c>
      <c r="D1769" s="57" t="s">
        <v>15626</v>
      </c>
    </row>
    <row r="1770" spans="1:4">
      <c r="A1770" s="57" t="s">
        <v>20861</v>
      </c>
      <c r="B1770" s="57"/>
      <c r="C1770" s="57" t="s">
        <v>20867</v>
      </c>
      <c r="D1770" s="57" t="s">
        <v>17638</v>
      </c>
    </row>
    <row r="1771" spans="1:4">
      <c r="A1771" s="57" t="s">
        <v>20868</v>
      </c>
      <c r="B1771" s="57" t="s">
        <v>12940</v>
      </c>
      <c r="C1771" s="57" t="s">
        <v>20869</v>
      </c>
      <c r="D1771" s="57" t="s">
        <v>20870</v>
      </c>
    </row>
    <row r="1772" spans="1:4">
      <c r="A1772" s="57" t="s">
        <v>20871</v>
      </c>
      <c r="B1772" s="57" t="s">
        <v>12940</v>
      </c>
      <c r="C1772" s="57" t="s">
        <v>20872</v>
      </c>
      <c r="D1772" s="57" t="s">
        <v>20873</v>
      </c>
    </row>
    <row r="1773" spans="1:4">
      <c r="A1773" s="57" t="s">
        <v>20871</v>
      </c>
      <c r="B1773" s="57"/>
      <c r="C1773" s="57" t="s">
        <v>20874</v>
      </c>
      <c r="D1773" s="57" t="s">
        <v>20875</v>
      </c>
    </row>
    <row r="1774" spans="1:4">
      <c r="A1774" s="57" t="s">
        <v>9713</v>
      </c>
      <c r="B1774" s="57" t="s">
        <v>9033</v>
      </c>
      <c r="C1774" s="57" t="s">
        <v>9714</v>
      </c>
      <c r="D1774" s="57" t="s">
        <v>11095</v>
      </c>
    </row>
    <row r="1775" spans="1:4">
      <c r="A1775" s="57" t="s">
        <v>7639</v>
      </c>
      <c r="B1775" s="57" t="s">
        <v>9033</v>
      </c>
      <c r="C1775" s="57" t="s">
        <v>3431</v>
      </c>
      <c r="D1775" s="57" t="s">
        <v>3220</v>
      </c>
    </row>
    <row r="1776" spans="1:4">
      <c r="A1776" s="57" t="s">
        <v>7639</v>
      </c>
      <c r="B1776" s="57" t="s">
        <v>9033</v>
      </c>
      <c r="C1776" s="57" t="s">
        <v>3692</v>
      </c>
      <c r="D1776" s="57" t="s">
        <v>3693</v>
      </c>
    </row>
    <row r="1777" spans="1:4">
      <c r="A1777" s="57" t="s">
        <v>7639</v>
      </c>
      <c r="B1777" s="57" t="s">
        <v>9033</v>
      </c>
      <c r="C1777" s="57" t="s">
        <v>5952</v>
      </c>
      <c r="D1777" s="57" t="s">
        <v>5953</v>
      </c>
    </row>
    <row r="1778" spans="1:4">
      <c r="A1778" s="57" t="s">
        <v>7639</v>
      </c>
      <c r="B1778" s="57" t="s">
        <v>9033</v>
      </c>
      <c r="C1778" s="57" t="s">
        <v>5954</v>
      </c>
      <c r="D1778" s="57" t="s">
        <v>5955</v>
      </c>
    </row>
    <row r="1779" spans="1:4">
      <c r="A1779" s="57" t="s">
        <v>7639</v>
      </c>
      <c r="B1779" s="57" t="s">
        <v>9033</v>
      </c>
      <c r="C1779" s="57" t="s">
        <v>6216</v>
      </c>
      <c r="D1779" s="57" t="s">
        <v>2916</v>
      </c>
    </row>
    <row r="1780" spans="1:4">
      <c r="A1780" s="57" t="s">
        <v>7639</v>
      </c>
      <c r="B1780" s="57" t="s">
        <v>9033</v>
      </c>
      <c r="C1780" s="57" t="s">
        <v>14713</v>
      </c>
      <c r="D1780" s="57" t="s">
        <v>14714</v>
      </c>
    </row>
    <row r="1781" spans="1:4">
      <c r="A1781" s="57" t="s">
        <v>7639</v>
      </c>
      <c r="B1781" s="57" t="s">
        <v>9033</v>
      </c>
      <c r="C1781" s="57" t="s">
        <v>14715</v>
      </c>
      <c r="D1781" s="57" t="s">
        <v>14716</v>
      </c>
    </row>
    <row r="1782" spans="1:4">
      <c r="A1782" s="57" t="s">
        <v>7639</v>
      </c>
      <c r="B1782" s="57" t="s">
        <v>9033</v>
      </c>
      <c r="C1782" s="57" t="s">
        <v>16575</v>
      </c>
      <c r="D1782" s="57" t="s">
        <v>16576</v>
      </c>
    </row>
    <row r="1783" spans="1:4">
      <c r="A1783" s="57" t="s">
        <v>7639</v>
      </c>
      <c r="B1783" s="57" t="s">
        <v>9033</v>
      </c>
      <c r="C1783" s="57" t="s">
        <v>16577</v>
      </c>
      <c r="D1783" s="57" t="s">
        <v>16578</v>
      </c>
    </row>
    <row r="1784" spans="1:4">
      <c r="A1784" s="57" t="s">
        <v>7639</v>
      </c>
      <c r="B1784" s="57" t="s">
        <v>9033</v>
      </c>
      <c r="C1784" s="57" t="s">
        <v>20876</v>
      </c>
      <c r="D1784" s="57" t="s">
        <v>20877</v>
      </c>
    </row>
    <row r="1785" spans="1:4">
      <c r="A1785" s="57" t="s">
        <v>20878</v>
      </c>
      <c r="B1785" s="57" t="s">
        <v>12940</v>
      </c>
      <c r="C1785" s="57" t="s">
        <v>20879</v>
      </c>
      <c r="D1785" s="57" t="s">
        <v>20880</v>
      </c>
    </row>
    <row r="1786" spans="1:4">
      <c r="A1786" s="57" t="s">
        <v>20878</v>
      </c>
      <c r="B1786" s="57"/>
      <c r="C1786" s="57" t="s">
        <v>20881</v>
      </c>
      <c r="D1786" s="57" t="s">
        <v>20882</v>
      </c>
    </row>
    <row r="1787" spans="1:4">
      <c r="A1787" s="57" t="s">
        <v>20878</v>
      </c>
      <c r="B1787" s="57"/>
      <c r="C1787" s="57" t="s">
        <v>20883</v>
      </c>
      <c r="D1787" s="57" t="s">
        <v>20884</v>
      </c>
    </row>
    <row r="1788" spans="1:4">
      <c r="A1788" s="57" t="s">
        <v>20878</v>
      </c>
      <c r="B1788" s="57"/>
      <c r="C1788" s="57" t="s">
        <v>20885</v>
      </c>
      <c r="D1788" s="57" t="s">
        <v>20886</v>
      </c>
    </row>
    <row r="1789" spans="1:4">
      <c r="A1789" s="57" t="s">
        <v>20878</v>
      </c>
      <c r="B1789" s="57"/>
      <c r="C1789" s="57" t="s">
        <v>20887</v>
      </c>
      <c r="D1789" s="57" t="s">
        <v>20888</v>
      </c>
    </row>
    <row r="1790" spans="1:4">
      <c r="A1790" s="57" t="s">
        <v>20878</v>
      </c>
      <c r="B1790" s="57"/>
      <c r="C1790" s="57" t="s">
        <v>20889</v>
      </c>
      <c r="D1790" s="57" t="s">
        <v>20890</v>
      </c>
    </row>
    <row r="1791" spans="1:4">
      <c r="A1791" s="57" t="s">
        <v>20878</v>
      </c>
      <c r="B1791" s="57"/>
      <c r="C1791" s="57" t="s">
        <v>20891</v>
      </c>
      <c r="D1791" s="57" t="s">
        <v>20892</v>
      </c>
    </row>
    <row r="1792" spans="1:4">
      <c r="A1792" s="57" t="s">
        <v>20893</v>
      </c>
      <c r="B1792" s="57" t="s">
        <v>12940</v>
      </c>
      <c r="C1792" s="57" t="s">
        <v>20894</v>
      </c>
      <c r="D1792" s="57" t="s">
        <v>20895</v>
      </c>
    </row>
    <row r="1793" spans="1:4">
      <c r="A1793" s="57" t="s">
        <v>20896</v>
      </c>
      <c r="B1793" s="57" t="s">
        <v>12940</v>
      </c>
      <c r="C1793" s="57" t="s">
        <v>20897</v>
      </c>
      <c r="D1793" s="57" t="s">
        <v>20898</v>
      </c>
    </row>
    <row r="1794" spans="1:4">
      <c r="A1794" s="57" t="s">
        <v>20896</v>
      </c>
      <c r="B1794" s="57"/>
      <c r="C1794" s="57" t="s">
        <v>20899</v>
      </c>
      <c r="D1794" s="57" t="s">
        <v>20900</v>
      </c>
    </row>
    <row r="1795" spans="1:4">
      <c r="A1795" s="57" t="s">
        <v>20896</v>
      </c>
      <c r="B1795" s="57"/>
      <c r="C1795" s="57" t="s">
        <v>20901</v>
      </c>
      <c r="D1795" s="57" t="s">
        <v>20902</v>
      </c>
    </row>
    <row r="1796" spans="1:4">
      <c r="A1796" s="57" t="s">
        <v>20903</v>
      </c>
      <c r="B1796" s="57" t="s">
        <v>12940</v>
      </c>
      <c r="C1796" s="57" t="s">
        <v>20904</v>
      </c>
      <c r="D1796" s="57" t="s">
        <v>20905</v>
      </c>
    </row>
    <row r="1797" spans="1:4">
      <c r="A1797" s="57" t="s">
        <v>7640</v>
      </c>
      <c r="B1797" s="57" t="s">
        <v>2188</v>
      </c>
      <c r="C1797" s="57" t="s">
        <v>4777</v>
      </c>
      <c r="D1797" s="57" t="s">
        <v>14717</v>
      </c>
    </row>
    <row r="1798" spans="1:4">
      <c r="A1798" s="57" t="s">
        <v>7640</v>
      </c>
      <c r="B1798" s="57" t="s">
        <v>2188</v>
      </c>
      <c r="C1798" s="57" t="s">
        <v>6086</v>
      </c>
      <c r="D1798" s="57" t="s">
        <v>6087</v>
      </c>
    </row>
    <row r="1799" spans="1:4">
      <c r="A1799" s="57" t="s">
        <v>7640</v>
      </c>
      <c r="B1799" s="57" t="s">
        <v>2188</v>
      </c>
      <c r="C1799" s="57" t="s">
        <v>11097</v>
      </c>
      <c r="D1799" s="57" t="s">
        <v>11098</v>
      </c>
    </row>
    <row r="1800" spans="1:4">
      <c r="A1800" s="57" t="s">
        <v>16579</v>
      </c>
      <c r="B1800" s="57" t="s">
        <v>2188</v>
      </c>
      <c r="C1800" s="57" t="s">
        <v>16580</v>
      </c>
      <c r="D1800" s="57" t="s">
        <v>16581</v>
      </c>
    </row>
    <row r="1801" spans="1:4">
      <c r="A1801" s="57" t="s">
        <v>20906</v>
      </c>
      <c r="B1801" s="57" t="s">
        <v>12940</v>
      </c>
      <c r="C1801" s="57" t="s">
        <v>20907</v>
      </c>
      <c r="D1801" s="57" t="s">
        <v>20908</v>
      </c>
    </row>
    <row r="1802" spans="1:4">
      <c r="A1802" s="57" t="s">
        <v>20906</v>
      </c>
      <c r="B1802" s="57"/>
      <c r="C1802" s="57" t="s">
        <v>20909</v>
      </c>
      <c r="D1802" s="57" t="s">
        <v>20910</v>
      </c>
    </row>
    <row r="1803" spans="1:4">
      <c r="A1803" s="57" t="s">
        <v>20906</v>
      </c>
      <c r="B1803" s="57"/>
      <c r="C1803" s="57" t="s">
        <v>20911</v>
      </c>
      <c r="D1803" s="57" t="s">
        <v>19034</v>
      </c>
    </row>
    <row r="1804" spans="1:4">
      <c r="A1804" s="57" t="s">
        <v>20906</v>
      </c>
      <c r="B1804" s="57"/>
      <c r="C1804" s="57" t="s">
        <v>20912</v>
      </c>
      <c r="D1804" s="57" t="s">
        <v>20913</v>
      </c>
    </row>
    <row r="1805" spans="1:4">
      <c r="A1805" s="57" t="s">
        <v>20906</v>
      </c>
      <c r="B1805" s="57"/>
      <c r="C1805" s="57" t="s">
        <v>20914</v>
      </c>
      <c r="D1805" s="57" t="s">
        <v>20915</v>
      </c>
    </row>
    <row r="1806" spans="1:4">
      <c r="A1806" s="57" t="s">
        <v>20906</v>
      </c>
      <c r="B1806" s="57"/>
      <c r="C1806" s="57" t="s">
        <v>20916</v>
      </c>
      <c r="D1806" s="57" t="s">
        <v>20913</v>
      </c>
    </row>
    <row r="1807" spans="1:4">
      <c r="A1807" s="57" t="s">
        <v>20906</v>
      </c>
      <c r="B1807" s="57"/>
      <c r="C1807" s="57" t="s">
        <v>20917</v>
      </c>
      <c r="D1807" s="57" t="s">
        <v>20918</v>
      </c>
    </row>
    <row r="1808" spans="1:4">
      <c r="A1808" s="57" t="s">
        <v>20906</v>
      </c>
      <c r="B1808" s="57"/>
      <c r="C1808" s="57" t="s">
        <v>20919</v>
      </c>
      <c r="D1808" s="57" t="s">
        <v>20920</v>
      </c>
    </row>
    <row r="1809" spans="1:4">
      <c r="A1809" s="57" t="s">
        <v>20906</v>
      </c>
      <c r="B1809" s="57"/>
      <c r="C1809" s="57" t="s">
        <v>20921</v>
      </c>
      <c r="D1809" s="57" t="s">
        <v>20913</v>
      </c>
    </row>
    <row r="1810" spans="1:4">
      <c r="A1810" s="57" t="s">
        <v>20906</v>
      </c>
      <c r="B1810" s="57"/>
      <c r="C1810" s="57" t="s">
        <v>20922</v>
      </c>
      <c r="D1810" s="57" t="s">
        <v>20923</v>
      </c>
    </row>
    <row r="1811" spans="1:4">
      <c r="A1811" s="57" t="s">
        <v>20924</v>
      </c>
      <c r="B1811" s="57" t="s">
        <v>12940</v>
      </c>
      <c r="C1811" s="57" t="s">
        <v>20925</v>
      </c>
      <c r="D1811" s="57" t="s">
        <v>20926</v>
      </c>
    </row>
    <row r="1812" spans="1:4">
      <c r="A1812" s="57" t="s">
        <v>20927</v>
      </c>
      <c r="B1812" s="57" t="s">
        <v>12940</v>
      </c>
      <c r="C1812" s="57" t="s">
        <v>20928</v>
      </c>
      <c r="D1812" s="57" t="s">
        <v>20929</v>
      </c>
    </row>
    <row r="1813" spans="1:4">
      <c r="A1813" s="57" t="s">
        <v>20930</v>
      </c>
      <c r="B1813" s="57" t="s">
        <v>12940</v>
      </c>
      <c r="C1813" s="57" t="s">
        <v>20931</v>
      </c>
      <c r="D1813" s="57" t="s">
        <v>20932</v>
      </c>
    </row>
    <row r="1814" spans="1:4">
      <c r="A1814" s="57" t="s">
        <v>20930</v>
      </c>
      <c r="B1814" s="57"/>
      <c r="C1814" s="57" t="s">
        <v>20933</v>
      </c>
      <c r="D1814" s="57" t="s">
        <v>20934</v>
      </c>
    </row>
    <row r="1815" spans="1:4">
      <c r="A1815" s="57" t="s">
        <v>20930</v>
      </c>
      <c r="B1815" s="57"/>
      <c r="C1815" s="57" t="s">
        <v>20935</v>
      </c>
      <c r="D1815" s="57" t="s">
        <v>20936</v>
      </c>
    </row>
    <row r="1816" spans="1:4">
      <c r="A1816" s="57" t="s">
        <v>20930</v>
      </c>
      <c r="B1816" s="57"/>
      <c r="C1816" s="57" t="s">
        <v>20937</v>
      </c>
      <c r="D1816" s="57" t="s">
        <v>20938</v>
      </c>
    </row>
    <row r="1817" spans="1:4">
      <c r="A1817" s="57" t="s">
        <v>20930</v>
      </c>
      <c r="B1817" s="57"/>
      <c r="C1817" s="57" t="s">
        <v>21016</v>
      </c>
      <c r="D1817" s="57" t="s">
        <v>74451</v>
      </c>
    </row>
    <row r="1818" spans="1:4">
      <c r="A1818" s="57" t="s">
        <v>20930</v>
      </c>
      <c r="B1818" s="57"/>
      <c r="C1818" s="57" t="s">
        <v>74452</v>
      </c>
      <c r="D1818" s="57" t="s">
        <v>74453</v>
      </c>
    </row>
    <row r="1819" spans="1:4">
      <c r="A1819" s="57" t="s">
        <v>20943</v>
      </c>
      <c r="B1819" s="57" t="s">
        <v>12940</v>
      </c>
      <c r="C1819" s="57" t="s">
        <v>20944</v>
      </c>
      <c r="D1819" s="57" t="s">
        <v>20945</v>
      </c>
    </row>
    <row r="1820" spans="1:4">
      <c r="A1820" s="57" t="s">
        <v>20946</v>
      </c>
      <c r="B1820" s="57" t="s">
        <v>12940</v>
      </c>
      <c r="C1820" s="57" t="s">
        <v>20947</v>
      </c>
      <c r="D1820" s="57" t="s">
        <v>20948</v>
      </c>
    </row>
    <row r="1821" spans="1:4">
      <c r="A1821" s="57" t="s">
        <v>20949</v>
      </c>
      <c r="B1821" s="57" t="s">
        <v>12940</v>
      </c>
      <c r="C1821" s="57" t="s">
        <v>20950</v>
      </c>
      <c r="D1821" s="57" t="s">
        <v>20951</v>
      </c>
    </row>
    <row r="1822" spans="1:4">
      <c r="A1822" s="57" t="s">
        <v>20952</v>
      </c>
      <c r="B1822" s="57" t="s">
        <v>12940</v>
      </c>
      <c r="C1822" s="57" t="s">
        <v>20953</v>
      </c>
      <c r="D1822" s="57" t="s">
        <v>20954</v>
      </c>
    </row>
    <row r="1823" spans="1:4">
      <c r="A1823" s="57" t="s">
        <v>16582</v>
      </c>
      <c r="B1823" s="57" t="s">
        <v>2189</v>
      </c>
      <c r="C1823" s="57" t="s">
        <v>16583</v>
      </c>
      <c r="D1823" s="57" t="s">
        <v>16584</v>
      </c>
    </row>
    <row r="1824" spans="1:4">
      <c r="A1824" s="57" t="s">
        <v>7641</v>
      </c>
      <c r="B1824" s="57" t="s">
        <v>2189</v>
      </c>
      <c r="C1824" s="57" t="s">
        <v>7022</v>
      </c>
      <c r="D1824" s="57" t="s">
        <v>7023</v>
      </c>
    </row>
    <row r="1825" spans="1:4">
      <c r="A1825" s="57" t="s">
        <v>16585</v>
      </c>
      <c r="B1825" s="57" t="s">
        <v>2189</v>
      </c>
      <c r="C1825" s="57" t="s">
        <v>16586</v>
      </c>
      <c r="D1825" s="57" t="s">
        <v>16587</v>
      </c>
    </row>
    <row r="1826" spans="1:4">
      <c r="A1826" s="57" t="s">
        <v>16585</v>
      </c>
      <c r="B1826" s="57" t="s">
        <v>2189</v>
      </c>
      <c r="C1826" s="57" t="s">
        <v>16588</v>
      </c>
      <c r="D1826" s="57" t="s">
        <v>16589</v>
      </c>
    </row>
    <row r="1827" spans="1:4">
      <c r="A1827" s="57" t="s">
        <v>20955</v>
      </c>
      <c r="B1827" s="57" t="s">
        <v>12940</v>
      </c>
      <c r="C1827" s="57" t="s">
        <v>20956</v>
      </c>
      <c r="D1827" s="57" t="s">
        <v>20957</v>
      </c>
    </row>
    <row r="1828" spans="1:4">
      <c r="A1828" s="57" t="s">
        <v>20958</v>
      </c>
      <c r="B1828" s="57" t="s">
        <v>12940</v>
      </c>
      <c r="C1828" s="57" t="s">
        <v>20959</v>
      </c>
      <c r="D1828" s="57" t="s">
        <v>20960</v>
      </c>
    </row>
    <row r="1829" spans="1:4">
      <c r="A1829" s="57" t="s">
        <v>20958</v>
      </c>
      <c r="B1829" s="57"/>
      <c r="C1829" s="57" t="s">
        <v>20961</v>
      </c>
      <c r="D1829" s="57" t="s">
        <v>20962</v>
      </c>
    </row>
    <row r="1830" spans="1:4">
      <c r="A1830" s="57" t="s">
        <v>20958</v>
      </c>
      <c r="B1830" s="57"/>
      <c r="C1830" s="57" t="s">
        <v>20963</v>
      </c>
      <c r="D1830" s="57" t="s">
        <v>20964</v>
      </c>
    </row>
    <row r="1831" spans="1:4">
      <c r="A1831" s="57" t="s">
        <v>20958</v>
      </c>
      <c r="B1831" s="57"/>
      <c r="C1831" s="57" t="s">
        <v>20965</v>
      </c>
      <c r="D1831" s="57" t="s">
        <v>20966</v>
      </c>
    </row>
    <row r="1832" spans="1:4">
      <c r="A1832" s="57" t="s">
        <v>20958</v>
      </c>
      <c r="B1832" s="57"/>
      <c r="C1832" s="57" t="s">
        <v>20967</v>
      </c>
      <c r="D1832" s="57" t="s">
        <v>20968</v>
      </c>
    </row>
    <row r="1833" spans="1:4">
      <c r="A1833" s="57" t="s">
        <v>20958</v>
      </c>
      <c r="B1833" s="57"/>
      <c r="C1833" s="57" t="s">
        <v>20969</v>
      </c>
      <c r="D1833" s="57" t="s">
        <v>20970</v>
      </c>
    </row>
    <row r="1834" spans="1:4">
      <c r="A1834" s="57" t="s">
        <v>20958</v>
      </c>
      <c r="B1834" s="57"/>
      <c r="C1834" s="57" t="s">
        <v>20971</v>
      </c>
      <c r="D1834" s="57" t="s">
        <v>20972</v>
      </c>
    </row>
    <row r="1835" spans="1:4">
      <c r="A1835" s="57" t="s">
        <v>20958</v>
      </c>
      <c r="B1835" s="57"/>
      <c r="C1835" s="57" t="s">
        <v>20973</v>
      </c>
      <c r="D1835" s="57" t="s">
        <v>20974</v>
      </c>
    </row>
    <row r="1836" spans="1:4">
      <c r="A1836" s="57" t="s">
        <v>20975</v>
      </c>
      <c r="B1836" s="57" t="s">
        <v>12940</v>
      </c>
      <c r="C1836" s="57" t="s">
        <v>20976</v>
      </c>
      <c r="D1836" s="57" t="s">
        <v>20977</v>
      </c>
    </row>
    <row r="1837" spans="1:4">
      <c r="A1837" s="57" t="s">
        <v>20975</v>
      </c>
      <c r="B1837" s="57"/>
      <c r="C1837" s="57" t="s">
        <v>20978</v>
      </c>
      <c r="D1837" s="57" t="s">
        <v>20979</v>
      </c>
    </row>
    <row r="1838" spans="1:4">
      <c r="A1838" s="57" t="s">
        <v>20975</v>
      </c>
      <c r="B1838" s="57"/>
      <c r="C1838" s="57" t="s">
        <v>20980</v>
      </c>
      <c r="D1838" s="57" t="s">
        <v>20981</v>
      </c>
    </row>
    <row r="1839" spans="1:4">
      <c r="A1839" s="57" t="s">
        <v>20975</v>
      </c>
      <c r="B1839" s="57"/>
      <c r="C1839" s="57" t="s">
        <v>20982</v>
      </c>
      <c r="D1839" s="57" t="s">
        <v>20983</v>
      </c>
    </row>
    <row r="1840" spans="1:4">
      <c r="A1840" s="57" t="s">
        <v>20975</v>
      </c>
      <c r="B1840" s="57"/>
      <c r="C1840" s="57" t="s">
        <v>20984</v>
      </c>
      <c r="D1840" s="57" t="s">
        <v>20985</v>
      </c>
    </row>
    <row r="1841" spans="1:4">
      <c r="A1841" s="57" t="s">
        <v>20986</v>
      </c>
      <c r="B1841" s="57" t="s">
        <v>12940</v>
      </c>
      <c r="C1841" s="57" t="s">
        <v>20987</v>
      </c>
      <c r="D1841" s="57" t="s">
        <v>20988</v>
      </c>
    </row>
    <row r="1842" spans="1:4">
      <c r="A1842" s="57" t="s">
        <v>20989</v>
      </c>
      <c r="B1842" s="57" t="s">
        <v>12940</v>
      </c>
      <c r="C1842" s="57" t="s">
        <v>20990</v>
      </c>
      <c r="D1842" s="57" t="s">
        <v>20991</v>
      </c>
    </row>
    <row r="1843" spans="1:4">
      <c r="A1843" s="57" t="s">
        <v>20992</v>
      </c>
      <c r="B1843" s="57" t="s">
        <v>12940</v>
      </c>
      <c r="C1843" s="57" t="s">
        <v>20993</v>
      </c>
      <c r="D1843" s="57" t="s">
        <v>20994</v>
      </c>
    </row>
    <row r="1844" spans="1:4">
      <c r="A1844" s="57" t="s">
        <v>74454</v>
      </c>
      <c r="B1844" s="57" t="s">
        <v>12940</v>
      </c>
      <c r="C1844" s="57" t="s">
        <v>74455</v>
      </c>
      <c r="D1844" s="57" t="s">
        <v>74456</v>
      </c>
    </row>
    <row r="1845" spans="1:4">
      <c r="A1845" s="57" t="s">
        <v>20995</v>
      </c>
      <c r="B1845" s="57" t="s">
        <v>12940</v>
      </c>
      <c r="C1845" s="57" t="s">
        <v>20996</v>
      </c>
      <c r="D1845" s="57" t="s">
        <v>20997</v>
      </c>
    </row>
    <row r="1846" spans="1:4">
      <c r="A1846" s="57" t="s">
        <v>20995</v>
      </c>
      <c r="B1846" s="57"/>
      <c r="C1846" s="57" t="s">
        <v>20998</v>
      </c>
      <c r="D1846" s="57" t="s">
        <v>20999</v>
      </c>
    </row>
    <row r="1847" spans="1:4">
      <c r="A1847" s="57" t="s">
        <v>20995</v>
      </c>
      <c r="B1847" s="57"/>
      <c r="C1847" s="57" t="s">
        <v>21000</v>
      </c>
      <c r="D1847" s="57" t="s">
        <v>21001</v>
      </c>
    </row>
    <row r="1848" spans="1:4">
      <c r="A1848" s="57" t="s">
        <v>20995</v>
      </c>
      <c r="B1848" s="57"/>
      <c r="C1848" s="57" t="s">
        <v>21002</v>
      </c>
      <c r="D1848" s="57" t="s">
        <v>21003</v>
      </c>
    </row>
    <row r="1849" spans="1:4">
      <c r="A1849" s="57" t="s">
        <v>20995</v>
      </c>
      <c r="B1849" s="57"/>
      <c r="C1849" s="57" t="s">
        <v>21004</v>
      </c>
      <c r="D1849" s="57" t="s">
        <v>21005</v>
      </c>
    </row>
    <row r="1850" spans="1:4">
      <c r="A1850" s="57" t="s">
        <v>20995</v>
      </c>
      <c r="B1850" s="57"/>
      <c r="C1850" s="57" t="s">
        <v>21006</v>
      </c>
      <c r="D1850" s="57" t="s">
        <v>21007</v>
      </c>
    </row>
    <row r="1851" spans="1:4">
      <c r="A1851" s="57" t="s">
        <v>20995</v>
      </c>
      <c r="B1851" s="57"/>
      <c r="C1851" s="57" t="s">
        <v>21008</v>
      </c>
      <c r="D1851" s="57" t="s">
        <v>21009</v>
      </c>
    </row>
    <row r="1852" spans="1:4">
      <c r="A1852" s="57" t="s">
        <v>20995</v>
      </c>
      <c r="B1852" s="57"/>
      <c r="C1852" s="57" t="s">
        <v>21010</v>
      </c>
      <c r="D1852" s="57" t="s">
        <v>21011</v>
      </c>
    </row>
    <row r="1853" spans="1:4">
      <c r="A1853" s="57" t="s">
        <v>20995</v>
      </c>
      <c r="B1853" s="57"/>
      <c r="C1853" s="57" t="s">
        <v>21012</v>
      </c>
      <c r="D1853" s="57" t="s">
        <v>21013</v>
      </c>
    </row>
    <row r="1854" spans="1:4">
      <c r="A1854" s="57" t="s">
        <v>20995</v>
      </c>
      <c r="B1854" s="57"/>
      <c r="C1854" s="57" t="s">
        <v>21014</v>
      </c>
      <c r="D1854" s="57" t="s">
        <v>21015</v>
      </c>
    </row>
    <row r="1855" spans="1:4">
      <c r="A1855" s="57" t="s">
        <v>20995</v>
      </c>
      <c r="B1855" s="57"/>
      <c r="C1855" s="57" t="s">
        <v>74457</v>
      </c>
      <c r="D1855" s="57" t="s">
        <v>74458</v>
      </c>
    </row>
    <row r="1856" spans="1:4">
      <c r="A1856" s="57" t="s">
        <v>21019</v>
      </c>
      <c r="B1856" s="57" t="s">
        <v>12940</v>
      </c>
      <c r="C1856" s="57" t="s">
        <v>21020</v>
      </c>
      <c r="D1856" s="57" t="s">
        <v>21021</v>
      </c>
    </row>
    <row r="1857" spans="1:4">
      <c r="A1857" s="57" t="s">
        <v>21019</v>
      </c>
      <c r="B1857" s="57"/>
      <c r="C1857" s="57" t="s">
        <v>21022</v>
      </c>
      <c r="D1857" s="57" t="s">
        <v>21023</v>
      </c>
    </row>
    <row r="1858" spans="1:4">
      <c r="A1858" s="57" t="s">
        <v>21019</v>
      </c>
      <c r="B1858" s="57"/>
      <c r="C1858" s="57" t="s">
        <v>21024</v>
      </c>
      <c r="D1858" s="57" t="s">
        <v>21025</v>
      </c>
    </row>
    <row r="1859" spans="1:4">
      <c r="A1859" s="57" t="s">
        <v>21019</v>
      </c>
      <c r="B1859" s="57"/>
      <c r="C1859" s="57" t="s">
        <v>21026</v>
      </c>
      <c r="D1859" s="57" t="s">
        <v>21027</v>
      </c>
    </row>
    <row r="1860" spans="1:4">
      <c r="A1860" s="57" t="s">
        <v>21019</v>
      </c>
      <c r="B1860" s="57"/>
      <c r="C1860" s="57" t="s">
        <v>21028</v>
      </c>
      <c r="D1860" s="57" t="s">
        <v>21029</v>
      </c>
    </row>
    <row r="1861" spans="1:4">
      <c r="A1861" s="57" t="s">
        <v>21019</v>
      </c>
      <c r="B1861" s="57"/>
      <c r="C1861" s="57" t="s">
        <v>21030</v>
      </c>
      <c r="D1861" s="57" t="s">
        <v>21031</v>
      </c>
    </row>
    <row r="1862" spans="1:4">
      <c r="A1862" s="57" t="s">
        <v>21019</v>
      </c>
      <c r="B1862" s="57"/>
      <c r="C1862" s="57" t="s">
        <v>21032</v>
      </c>
      <c r="D1862" s="57" t="s">
        <v>21033</v>
      </c>
    </row>
    <row r="1863" spans="1:4">
      <c r="A1863" s="57" t="s">
        <v>21019</v>
      </c>
      <c r="B1863" s="57"/>
      <c r="C1863" s="57" t="s">
        <v>21034</v>
      </c>
      <c r="D1863" s="57" t="s">
        <v>21035</v>
      </c>
    </row>
    <row r="1864" spans="1:4">
      <c r="A1864" s="57" t="s">
        <v>21019</v>
      </c>
      <c r="B1864" s="57"/>
      <c r="C1864" s="57" t="s">
        <v>21036</v>
      </c>
      <c r="D1864" s="57" t="s">
        <v>21037</v>
      </c>
    </row>
    <row r="1865" spans="1:4">
      <c r="A1865" s="57" t="s">
        <v>21038</v>
      </c>
      <c r="B1865" s="57" t="s">
        <v>12940</v>
      </c>
      <c r="C1865" s="57" t="s">
        <v>21039</v>
      </c>
      <c r="D1865" s="57" t="s">
        <v>21040</v>
      </c>
    </row>
    <row r="1866" spans="1:4">
      <c r="A1866" s="57" t="s">
        <v>21041</v>
      </c>
      <c r="B1866" s="57" t="s">
        <v>12940</v>
      </c>
      <c r="C1866" s="57" t="s">
        <v>21042</v>
      </c>
      <c r="D1866" s="57" t="s">
        <v>21043</v>
      </c>
    </row>
    <row r="1867" spans="1:4">
      <c r="A1867" s="57" t="s">
        <v>21044</v>
      </c>
      <c r="B1867" s="57" t="s">
        <v>12940</v>
      </c>
      <c r="C1867" s="57" t="s">
        <v>21045</v>
      </c>
      <c r="D1867" s="57" t="s">
        <v>2847</v>
      </c>
    </row>
    <row r="1868" spans="1:4">
      <c r="A1868" s="57" t="s">
        <v>21046</v>
      </c>
      <c r="B1868" s="57" t="s">
        <v>12940</v>
      </c>
      <c r="C1868" s="57" t="s">
        <v>21047</v>
      </c>
      <c r="D1868" s="57" t="s">
        <v>21048</v>
      </c>
    </row>
    <row r="1869" spans="1:4">
      <c r="A1869" s="57" t="s">
        <v>21046</v>
      </c>
      <c r="B1869" s="57"/>
      <c r="C1869" s="57" t="s">
        <v>21049</v>
      </c>
      <c r="D1869" s="57" t="s">
        <v>21050</v>
      </c>
    </row>
    <row r="1870" spans="1:4">
      <c r="A1870" s="57" t="s">
        <v>11099</v>
      </c>
      <c r="B1870" s="57" t="s">
        <v>10771</v>
      </c>
      <c r="C1870" s="57" t="s">
        <v>11100</v>
      </c>
      <c r="D1870" s="57" t="s">
        <v>11101</v>
      </c>
    </row>
    <row r="1871" spans="1:4">
      <c r="A1871" s="57" t="s">
        <v>21051</v>
      </c>
      <c r="B1871" s="57" t="s">
        <v>12940</v>
      </c>
      <c r="C1871" s="57" t="s">
        <v>21052</v>
      </c>
      <c r="D1871" s="57" t="s">
        <v>21053</v>
      </c>
    </row>
    <row r="1872" spans="1:4">
      <c r="A1872" s="57" t="s">
        <v>21051</v>
      </c>
      <c r="B1872" s="57"/>
      <c r="C1872" s="57" t="s">
        <v>21054</v>
      </c>
      <c r="D1872" s="57" t="s">
        <v>21055</v>
      </c>
    </row>
    <row r="1873" spans="1:4">
      <c r="A1873" s="57" t="s">
        <v>21051</v>
      </c>
      <c r="B1873" s="57"/>
      <c r="C1873" s="57" t="s">
        <v>21056</v>
      </c>
      <c r="D1873" s="57" t="s">
        <v>21057</v>
      </c>
    </row>
    <row r="1874" spans="1:4">
      <c r="A1874" s="57" t="s">
        <v>21051</v>
      </c>
      <c r="B1874" s="57"/>
      <c r="C1874" s="57" t="s">
        <v>21058</v>
      </c>
      <c r="D1874" s="57" t="s">
        <v>21059</v>
      </c>
    </row>
    <row r="1875" spans="1:4">
      <c r="A1875" s="57" t="s">
        <v>21051</v>
      </c>
      <c r="B1875" s="57"/>
      <c r="C1875" s="57" t="s">
        <v>21060</v>
      </c>
      <c r="D1875" s="57" t="s">
        <v>21061</v>
      </c>
    </row>
    <row r="1876" spans="1:4">
      <c r="A1876" s="57" t="s">
        <v>21051</v>
      </c>
      <c r="B1876" s="57"/>
      <c r="C1876" s="57" t="s">
        <v>21062</v>
      </c>
      <c r="D1876" s="57" t="s">
        <v>21063</v>
      </c>
    </row>
    <row r="1877" spans="1:4">
      <c r="A1877" s="57" t="s">
        <v>21051</v>
      </c>
      <c r="B1877" s="57"/>
      <c r="C1877" s="57" t="s">
        <v>21064</v>
      </c>
      <c r="D1877" s="57" t="s">
        <v>21065</v>
      </c>
    </row>
    <row r="1878" spans="1:4">
      <c r="A1878" s="57" t="s">
        <v>21051</v>
      </c>
      <c r="B1878" s="57"/>
      <c r="C1878" s="57" t="s">
        <v>21066</v>
      </c>
      <c r="D1878" s="57" t="s">
        <v>21067</v>
      </c>
    </row>
    <row r="1879" spans="1:4">
      <c r="A1879" s="57" t="s">
        <v>21068</v>
      </c>
      <c r="B1879" s="57" t="s">
        <v>12940</v>
      </c>
      <c r="C1879" s="57" t="s">
        <v>21069</v>
      </c>
      <c r="D1879" s="57" t="s">
        <v>21070</v>
      </c>
    </row>
    <row r="1880" spans="1:4">
      <c r="A1880" s="57" t="s">
        <v>21068</v>
      </c>
      <c r="B1880" s="57"/>
      <c r="C1880" s="57" t="s">
        <v>21071</v>
      </c>
      <c r="D1880" s="57" t="s">
        <v>21072</v>
      </c>
    </row>
    <row r="1881" spans="1:4">
      <c r="A1881" s="57" t="s">
        <v>21068</v>
      </c>
      <c r="B1881" s="57"/>
      <c r="C1881" s="57" t="s">
        <v>21073</v>
      </c>
      <c r="D1881" s="57" t="s">
        <v>21074</v>
      </c>
    </row>
    <row r="1882" spans="1:4">
      <c r="A1882" s="57" t="s">
        <v>21068</v>
      </c>
      <c r="B1882" s="57"/>
      <c r="C1882" s="57" t="s">
        <v>21075</v>
      </c>
      <c r="D1882" s="57" t="s">
        <v>21074</v>
      </c>
    </row>
    <row r="1883" spans="1:4">
      <c r="A1883" s="57" t="s">
        <v>21068</v>
      </c>
      <c r="B1883" s="57"/>
      <c r="C1883" s="57" t="s">
        <v>21076</v>
      </c>
      <c r="D1883" s="57" t="s">
        <v>21077</v>
      </c>
    </row>
    <row r="1884" spans="1:4">
      <c r="A1884" s="57" t="s">
        <v>21068</v>
      </c>
      <c r="B1884" s="57"/>
      <c r="C1884" s="57" t="s">
        <v>21078</v>
      </c>
      <c r="D1884" s="57" t="s">
        <v>21079</v>
      </c>
    </row>
    <row r="1885" spans="1:4">
      <c r="A1885" s="57" t="s">
        <v>21068</v>
      </c>
      <c r="B1885" s="57"/>
      <c r="C1885" s="57" t="s">
        <v>21080</v>
      </c>
      <c r="D1885" s="57" t="s">
        <v>21081</v>
      </c>
    </row>
    <row r="1886" spans="1:4">
      <c r="A1886" s="57" t="s">
        <v>21068</v>
      </c>
      <c r="B1886" s="57"/>
      <c r="C1886" s="57" t="s">
        <v>21082</v>
      </c>
      <c r="D1886" s="57" t="s">
        <v>21083</v>
      </c>
    </row>
    <row r="1887" spans="1:4">
      <c r="A1887" s="57" t="s">
        <v>21068</v>
      </c>
      <c r="B1887" s="57"/>
      <c r="C1887" s="57" t="s">
        <v>21084</v>
      </c>
      <c r="D1887" s="57" t="s">
        <v>21085</v>
      </c>
    </row>
    <row r="1888" spans="1:4">
      <c r="A1888" s="57" t="s">
        <v>21068</v>
      </c>
      <c r="B1888" s="57"/>
      <c r="C1888" s="57" t="s">
        <v>21086</v>
      </c>
      <c r="D1888" s="57" t="s">
        <v>21087</v>
      </c>
    </row>
    <row r="1889" spans="1:4">
      <c r="A1889" s="57" t="s">
        <v>21068</v>
      </c>
      <c r="B1889" s="57"/>
      <c r="C1889" s="57" t="s">
        <v>21088</v>
      </c>
      <c r="D1889" s="57" t="s">
        <v>21089</v>
      </c>
    </row>
    <row r="1890" spans="1:4">
      <c r="A1890" s="57" t="s">
        <v>74459</v>
      </c>
      <c r="B1890" s="57" t="s">
        <v>12940</v>
      </c>
      <c r="C1890" s="57" t="s">
        <v>74460</v>
      </c>
      <c r="D1890" s="57" t="s">
        <v>74461</v>
      </c>
    </row>
    <row r="1891" spans="1:4">
      <c r="A1891" s="57" t="s">
        <v>21090</v>
      </c>
      <c r="B1891" s="57" t="s">
        <v>12940</v>
      </c>
      <c r="C1891" s="57" t="s">
        <v>21092</v>
      </c>
      <c r="D1891" s="57" t="s">
        <v>21093</v>
      </c>
    </row>
    <row r="1892" spans="1:4">
      <c r="A1892" s="57" t="s">
        <v>21090</v>
      </c>
      <c r="B1892" s="57"/>
      <c r="C1892" s="57" t="s">
        <v>21094</v>
      </c>
      <c r="D1892" s="57" t="s">
        <v>21095</v>
      </c>
    </row>
    <row r="1893" spans="1:4">
      <c r="A1893" s="57" t="s">
        <v>21090</v>
      </c>
      <c r="B1893" s="57"/>
      <c r="C1893" s="57" t="s">
        <v>21096</v>
      </c>
      <c r="D1893" s="57" t="s">
        <v>21097</v>
      </c>
    </row>
    <row r="1894" spans="1:4">
      <c r="A1894" s="57" t="s">
        <v>21090</v>
      </c>
      <c r="B1894" s="57"/>
      <c r="C1894" s="57" t="s">
        <v>21098</v>
      </c>
      <c r="D1894" s="57" t="s">
        <v>21099</v>
      </c>
    </row>
    <row r="1895" spans="1:4">
      <c r="A1895" s="57" t="s">
        <v>21090</v>
      </c>
      <c r="B1895" s="57"/>
      <c r="C1895" s="57" t="s">
        <v>21100</v>
      </c>
      <c r="D1895" s="57" t="s">
        <v>18834</v>
      </c>
    </row>
    <row r="1896" spans="1:4">
      <c r="A1896" s="57" t="s">
        <v>21090</v>
      </c>
      <c r="B1896" s="57"/>
      <c r="C1896" s="57" t="s">
        <v>21101</v>
      </c>
      <c r="D1896" s="57" t="s">
        <v>21102</v>
      </c>
    </row>
    <row r="1897" spans="1:4">
      <c r="A1897" s="57" t="s">
        <v>21090</v>
      </c>
      <c r="B1897" s="57"/>
      <c r="C1897" s="57" t="s">
        <v>21103</v>
      </c>
      <c r="D1897" s="57" t="s">
        <v>18893</v>
      </c>
    </row>
    <row r="1898" spans="1:4">
      <c r="A1898" s="57" t="s">
        <v>21090</v>
      </c>
      <c r="B1898" s="57"/>
      <c r="C1898" s="57" t="s">
        <v>21104</v>
      </c>
      <c r="D1898" s="57" t="s">
        <v>21105</v>
      </c>
    </row>
    <row r="1899" spans="1:4">
      <c r="A1899" s="57" t="s">
        <v>21090</v>
      </c>
      <c r="B1899" s="57"/>
      <c r="C1899" s="57" t="s">
        <v>21106</v>
      </c>
      <c r="D1899" s="57" t="s">
        <v>21107</v>
      </c>
    </row>
    <row r="1900" spans="1:4">
      <c r="A1900" s="57" t="s">
        <v>21113</v>
      </c>
      <c r="B1900" s="57" t="s">
        <v>12940</v>
      </c>
      <c r="C1900" s="57" t="s">
        <v>21114</v>
      </c>
      <c r="D1900" s="57" t="s">
        <v>21115</v>
      </c>
    </row>
    <row r="1901" spans="1:4">
      <c r="A1901" s="57" t="s">
        <v>21113</v>
      </c>
      <c r="B1901" s="57"/>
      <c r="C1901" s="57" t="s">
        <v>21116</v>
      </c>
      <c r="D1901" s="57" t="s">
        <v>21117</v>
      </c>
    </row>
    <row r="1902" spans="1:4">
      <c r="A1902" s="57" t="s">
        <v>21113</v>
      </c>
      <c r="B1902" s="57"/>
      <c r="C1902" s="57" t="s">
        <v>21118</v>
      </c>
      <c r="D1902" s="57" t="s">
        <v>21119</v>
      </c>
    </row>
    <row r="1903" spans="1:4">
      <c r="A1903" s="57" t="s">
        <v>21120</v>
      </c>
      <c r="B1903" s="57" t="s">
        <v>12940</v>
      </c>
      <c r="C1903" s="57" t="s">
        <v>21121</v>
      </c>
      <c r="D1903" s="57" t="s">
        <v>21122</v>
      </c>
    </row>
    <row r="1904" spans="1:4">
      <c r="A1904" s="57" t="s">
        <v>21123</v>
      </c>
      <c r="B1904" s="57" t="s">
        <v>12940</v>
      </c>
      <c r="C1904" s="57" t="s">
        <v>21124</v>
      </c>
      <c r="D1904" s="57" t="s">
        <v>21125</v>
      </c>
    </row>
    <row r="1905" spans="1:4">
      <c r="A1905" s="57" t="s">
        <v>21126</v>
      </c>
      <c r="B1905" s="57" t="s">
        <v>12940</v>
      </c>
      <c r="C1905" s="57" t="s">
        <v>21127</v>
      </c>
      <c r="D1905" s="57" t="s">
        <v>21128</v>
      </c>
    </row>
    <row r="1906" spans="1:4">
      <c r="A1906" s="57" t="s">
        <v>9075</v>
      </c>
      <c r="B1906" s="57" t="s">
        <v>9046</v>
      </c>
      <c r="C1906" s="57" t="s">
        <v>9076</v>
      </c>
      <c r="D1906" s="57" t="s">
        <v>9077</v>
      </c>
    </row>
    <row r="1907" spans="1:4">
      <c r="A1907" s="57" t="s">
        <v>9075</v>
      </c>
      <c r="B1907" s="57" t="s">
        <v>9046</v>
      </c>
      <c r="C1907" s="57" t="s">
        <v>11102</v>
      </c>
      <c r="D1907" s="57" t="s">
        <v>11103</v>
      </c>
    </row>
    <row r="1908" spans="1:4">
      <c r="A1908" s="57" t="s">
        <v>16590</v>
      </c>
      <c r="B1908" s="57" t="s">
        <v>9046</v>
      </c>
      <c r="C1908" s="57" t="s">
        <v>16591</v>
      </c>
      <c r="D1908" s="57" t="s">
        <v>16592</v>
      </c>
    </row>
    <row r="1909" spans="1:4">
      <c r="A1909" s="57" t="s">
        <v>16590</v>
      </c>
      <c r="B1909" s="57" t="s">
        <v>9046</v>
      </c>
      <c r="C1909" s="57" t="s">
        <v>16593</v>
      </c>
      <c r="D1909" s="57" t="s">
        <v>16594</v>
      </c>
    </row>
    <row r="1910" spans="1:4">
      <c r="A1910" s="57" t="s">
        <v>21129</v>
      </c>
      <c r="B1910" s="57" t="s">
        <v>12940</v>
      </c>
      <c r="C1910" s="57" t="s">
        <v>21130</v>
      </c>
      <c r="D1910" s="57" t="s">
        <v>21131</v>
      </c>
    </row>
    <row r="1911" spans="1:4">
      <c r="A1911" s="57" t="s">
        <v>21132</v>
      </c>
      <c r="B1911" s="57" t="s">
        <v>12940</v>
      </c>
      <c r="C1911" s="57" t="s">
        <v>21133</v>
      </c>
      <c r="D1911" s="57" t="s">
        <v>21134</v>
      </c>
    </row>
    <row r="1912" spans="1:4">
      <c r="A1912" s="57" t="s">
        <v>21132</v>
      </c>
      <c r="B1912" s="57"/>
      <c r="C1912" s="57" t="s">
        <v>21135</v>
      </c>
      <c r="D1912" s="57" t="s">
        <v>21136</v>
      </c>
    </row>
    <row r="1913" spans="1:4">
      <c r="A1913" s="57" t="s">
        <v>21132</v>
      </c>
      <c r="B1913" s="57"/>
      <c r="C1913" s="57" t="s">
        <v>21137</v>
      </c>
      <c r="D1913" s="57" t="s">
        <v>21138</v>
      </c>
    </row>
    <row r="1914" spans="1:4">
      <c r="A1914" s="57" t="s">
        <v>21139</v>
      </c>
      <c r="B1914" s="57" t="s">
        <v>12940</v>
      </c>
      <c r="C1914" s="57" t="s">
        <v>21140</v>
      </c>
      <c r="D1914" s="57" t="s">
        <v>21141</v>
      </c>
    </row>
    <row r="1915" spans="1:4">
      <c r="A1915" s="57" t="s">
        <v>21139</v>
      </c>
      <c r="B1915" s="57"/>
      <c r="C1915" s="57" t="s">
        <v>21142</v>
      </c>
      <c r="D1915" s="57" t="s">
        <v>21143</v>
      </c>
    </row>
    <row r="1916" spans="1:4">
      <c r="A1916" s="57" t="s">
        <v>77142</v>
      </c>
      <c r="B1916" s="57" t="s">
        <v>12940</v>
      </c>
      <c r="C1916" s="57" t="s">
        <v>77143</v>
      </c>
      <c r="D1916" s="57" t="s">
        <v>77144</v>
      </c>
    </row>
    <row r="1917" spans="1:4">
      <c r="A1917" s="57" t="s">
        <v>21144</v>
      </c>
      <c r="B1917" s="57" t="s">
        <v>12940</v>
      </c>
      <c r="C1917" s="57" t="s">
        <v>21145</v>
      </c>
      <c r="D1917" s="57" t="s">
        <v>21146</v>
      </c>
    </row>
    <row r="1918" spans="1:4">
      <c r="A1918" s="57" t="s">
        <v>21144</v>
      </c>
      <c r="B1918" s="57"/>
      <c r="C1918" s="57" t="s">
        <v>21147</v>
      </c>
      <c r="D1918" s="57" t="s">
        <v>21148</v>
      </c>
    </row>
    <row r="1919" spans="1:4">
      <c r="A1919" s="57" t="s">
        <v>21144</v>
      </c>
      <c r="B1919" s="57"/>
      <c r="C1919" s="57" t="s">
        <v>21149</v>
      </c>
      <c r="D1919" s="57" t="s">
        <v>21150</v>
      </c>
    </row>
    <row r="1920" spans="1:4">
      <c r="A1920" s="57" t="s">
        <v>21144</v>
      </c>
      <c r="B1920" s="57"/>
      <c r="C1920" s="57" t="s">
        <v>21151</v>
      </c>
      <c r="D1920" s="57" t="s">
        <v>21152</v>
      </c>
    </row>
    <row r="1921" spans="1:4">
      <c r="A1921" s="57" t="s">
        <v>21144</v>
      </c>
      <c r="B1921" s="57"/>
      <c r="C1921" s="57" t="s">
        <v>21153</v>
      </c>
      <c r="D1921" s="57" t="s">
        <v>21154</v>
      </c>
    </row>
    <row r="1922" spans="1:4">
      <c r="A1922" s="57" t="s">
        <v>21144</v>
      </c>
      <c r="B1922" s="57"/>
      <c r="C1922" s="57" t="s">
        <v>21155</v>
      </c>
      <c r="D1922" s="57" t="s">
        <v>21154</v>
      </c>
    </row>
    <row r="1923" spans="1:4">
      <c r="A1923" s="57" t="s">
        <v>21144</v>
      </c>
      <c r="B1923" s="57"/>
      <c r="C1923" s="57" t="s">
        <v>21156</v>
      </c>
      <c r="D1923" s="57" t="s">
        <v>21157</v>
      </c>
    </row>
    <row r="1924" spans="1:4">
      <c r="A1924" s="57" t="s">
        <v>21144</v>
      </c>
      <c r="B1924" s="57"/>
      <c r="C1924" s="57" t="s">
        <v>21158</v>
      </c>
      <c r="D1924" s="57" t="s">
        <v>21159</v>
      </c>
    </row>
    <row r="1925" spans="1:4">
      <c r="A1925" s="57" t="s">
        <v>21144</v>
      </c>
      <c r="B1925" s="57"/>
      <c r="C1925" s="57" t="s">
        <v>21160</v>
      </c>
      <c r="D1925" s="57" t="s">
        <v>21161</v>
      </c>
    </row>
    <row r="1926" spans="1:4">
      <c r="A1926" s="57" t="s">
        <v>21144</v>
      </c>
      <c r="B1926" s="57"/>
      <c r="C1926" s="57" t="s">
        <v>21162</v>
      </c>
      <c r="D1926" s="57" t="s">
        <v>21163</v>
      </c>
    </row>
    <row r="1927" spans="1:4">
      <c r="A1927" s="57" t="s">
        <v>21144</v>
      </c>
      <c r="B1927" s="57"/>
      <c r="C1927" s="57" t="s">
        <v>21164</v>
      </c>
      <c r="D1927" s="57" t="s">
        <v>21165</v>
      </c>
    </row>
    <row r="1928" spans="1:4">
      <c r="A1928" s="57" t="s">
        <v>21144</v>
      </c>
      <c r="B1928" s="57"/>
      <c r="C1928" s="57" t="s">
        <v>21166</v>
      </c>
      <c r="D1928" s="57" t="s">
        <v>21167</v>
      </c>
    </row>
    <row r="1929" spans="1:4">
      <c r="A1929" s="57" t="s">
        <v>21144</v>
      </c>
      <c r="B1929" s="57"/>
      <c r="C1929" s="57" t="s">
        <v>74462</v>
      </c>
      <c r="D1929" s="57" t="s">
        <v>74463</v>
      </c>
    </row>
    <row r="1930" spans="1:4">
      <c r="A1930" s="57" t="s">
        <v>9715</v>
      </c>
      <c r="B1930" s="57" t="s">
        <v>909</v>
      </c>
      <c r="C1930" s="57" t="s">
        <v>9716</v>
      </c>
      <c r="D1930" s="57" t="s">
        <v>11104</v>
      </c>
    </row>
    <row r="1931" spans="1:4">
      <c r="A1931" s="57" t="s">
        <v>9715</v>
      </c>
      <c r="B1931" s="57" t="s">
        <v>909</v>
      </c>
      <c r="C1931" s="57" t="s">
        <v>9717</v>
      </c>
      <c r="D1931" s="57" t="s">
        <v>7484</v>
      </c>
    </row>
    <row r="1932" spans="1:4">
      <c r="A1932" s="57" t="s">
        <v>9715</v>
      </c>
      <c r="B1932" s="57" t="s">
        <v>909</v>
      </c>
      <c r="C1932" s="57" t="s">
        <v>11105</v>
      </c>
      <c r="D1932" s="57" t="s">
        <v>11094</v>
      </c>
    </row>
    <row r="1933" spans="1:4">
      <c r="A1933" s="57" t="s">
        <v>21171</v>
      </c>
      <c r="B1933" s="57" t="s">
        <v>12940</v>
      </c>
      <c r="C1933" s="57" t="s">
        <v>21172</v>
      </c>
      <c r="D1933" s="57" t="s">
        <v>21173</v>
      </c>
    </row>
    <row r="1934" spans="1:4">
      <c r="A1934" s="57" t="s">
        <v>21171</v>
      </c>
      <c r="B1934" s="57"/>
      <c r="C1934" s="57" t="s">
        <v>21174</v>
      </c>
      <c r="D1934" s="57" t="s">
        <v>16584</v>
      </c>
    </row>
    <row r="1935" spans="1:4">
      <c r="A1935" s="57" t="s">
        <v>7642</v>
      </c>
      <c r="B1935" s="57" t="s">
        <v>909</v>
      </c>
      <c r="C1935" s="57" t="s">
        <v>2974</v>
      </c>
      <c r="D1935" s="57" t="s">
        <v>2975</v>
      </c>
    </row>
    <row r="1936" spans="1:4">
      <c r="A1936" s="57" t="s">
        <v>7642</v>
      </c>
      <c r="B1936" s="57" t="s">
        <v>909</v>
      </c>
      <c r="C1936" s="57" t="s">
        <v>3000</v>
      </c>
      <c r="D1936" s="57" t="s">
        <v>3001</v>
      </c>
    </row>
    <row r="1937" spans="1:4">
      <c r="A1937" s="57" t="s">
        <v>7642</v>
      </c>
      <c r="B1937" s="57" t="s">
        <v>909</v>
      </c>
      <c r="C1937" s="57" t="s">
        <v>3094</v>
      </c>
      <c r="D1937" s="57" t="s">
        <v>3095</v>
      </c>
    </row>
    <row r="1938" spans="1:4">
      <c r="A1938" s="57" t="s">
        <v>7642</v>
      </c>
      <c r="B1938" s="57" t="s">
        <v>909</v>
      </c>
      <c r="C1938" s="57" t="s">
        <v>3096</v>
      </c>
      <c r="D1938" s="57" t="s">
        <v>3097</v>
      </c>
    </row>
    <row r="1939" spans="1:4">
      <c r="A1939" s="57" t="s">
        <v>7642</v>
      </c>
      <c r="B1939" s="57" t="s">
        <v>909</v>
      </c>
      <c r="C1939" s="57" t="s">
        <v>3161</v>
      </c>
      <c r="D1939" s="57" t="s">
        <v>3162</v>
      </c>
    </row>
    <row r="1940" spans="1:4">
      <c r="A1940" s="57" t="s">
        <v>7642</v>
      </c>
      <c r="B1940" s="57" t="s">
        <v>909</v>
      </c>
      <c r="C1940" s="57" t="s">
        <v>3181</v>
      </c>
      <c r="D1940" s="57" t="s">
        <v>3182</v>
      </c>
    </row>
    <row r="1941" spans="1:4">
      <c r="A1941" s="57" t="s">
        <v>7642</v>
      </c>
      <c r="B1941" s="57" t="s">
        <v>909</v>
      </c>
      <c r="C1941" s="57" t="s">
        <v>3191</v>
      </c>
      <c r="D1941" s="57" t="s">
        <v>3192</v>
      </c>
    </row>
    <row r="1942" spans="1:4">
      <c r="A1942" s="57" t="s">
        <v>7642</v>
      </c>
      <c r="B1942" s="57" t="s">
        <v>909</v>
      </c>
      <c r="C1942" s="57" t="s">
        <v>3193</v>
      </c>
      <c r="D1942" s="57" t="s">
        <v>3194</v>
      </c>
    </row>
    <row r="1943" spans="1:4">
      <c r="A1943" s="57" t="s">
        <v>7642</v>
      </c>
      <c r="B1943" s="57" t="s">
        <v>909</v>
      </c>
      <c r="C1943" s="57" t="s">
        <v>3265</v>
      </c>
      <c r="D1943" s="57" t="s">
        <v>11106</v>
      </c>
    </row>
    <row r="1944" spans="1:4">
      <c r="A1944" s="57" t="s">
        <v>7642</v>
      </c>
      <c r="B1944" s="57" t="s">
        <v>909</v>
      </c>
      <c r="C1944" s="57" t="s">
        <v>3460</v>
      </c>
      <c r="D1944" s="57" t="s">
        <v>3461</v>
      </c>
    </row>
    <row r="1945" spans="1:4">
      <c r="A1945" s="57" t="s">
        <v>7642</v>
      </c>
      <c r="B1945" s="57" t="s">
        <v>909</v>
      </c>
      <c r="C1945" s="57" t="s">
        <v>3464</v>
      </c>
      <c r="D1945" s="57" t="s">
        <v>3465</v>
      </c>
    </row>
    <row r="1946" spans="1:4">
      <c r="A1946" s="57" t="s">
        <v>7642</v>
      </c>
      <c r="B1946" s="57" t="s">
        <v>909</v>
      </c>
      <c r="C1946" s="57" t="s">
        <v>3547</v>
      </c>
      <c r="D1946" s="57" t="s">
        <v>3548</v>
      </c>
    </row>
    <row r="1947" spans="1:4">
      <c r="A1947" s="57" t="s">
        <v>7642</v>
      </c>
      <c r="B1947" s="57" t="s">
        <v>909</v>
      </c>
      <c r="C1947" s="57" t="s">
        <v>3551</v>
      </c>
      <c r="D1947" s="57" t="s">
        <v>3552</v>
      </c>
    </row>
    <row r="1948" spans="1:4">
      <c r="A1948" s="57" t="s">
        <v>7642</v>
      </c>
      <c r="B1948" s="57" t="s">
        <v>909</v>
      </c>
      <c r="C1948" s="57" t="s">
        <v>3642</v>
      </c>
      <c r="D1948" s="57" t="s">
        <v>3643</v>
      </c>
    </row>
    <row r="1949" spans="1:4">
      <c r="A1949" s="57" t="s">
        <v>7642</v>
      </c>
      <c r="B1949" s="57" t="s">
        <v>909</v>
      </c>
      <c r="C1949" s="57" t="s">
        <v>3690</v>
      </c>
      <c r="D1949" s="57" t="s">
        <v>3691</v>
      </c>
    </row>
    <row r="1950" spans="1:4">
      <c r="A1950" s="57" t="s">
        <v>7642</v>
      </c>
      <c r="B1950" s="57" t="s">
        <v>909</v>
      </c>
      <c r="C1950" s="57" t="s">
        <v>3696</v>
      </c>
      <c r="D1950" s="57" t="s">
        <v>3697</v>
      </c>
    </row>
    <row r="1951" spans="1:4">
      <c r="A1951" s="57" t="s">
        <v>7642</v>
      </c>
      <c r="B1951" s="57" t="s">
        <v>909</v>
      </c>
      <c r="C1951" s="57" t="s">
        <v>3748</v>
      </c>
      <c r="D1951" s="57" t="s">
        <v>3749</v>
      </c>
    </row>
    <row r="1952" spans="1:4">
      <c r="A1952" s="57" t="s">
        <v>7642</v>
      </c>
      <c r="B1952" s="57" t="s">
        <v>909</v>
      </c>
      <c r="C1952" s="57" t="s">
        <v>3774</v>
      </c>
      <c r="D1952" s="57" t="s">
        <v>3775</v>
      </c>
    </row>
    <row r="1953" spans="1:4">
      <c r="A1953" s="57" t="s">
        <v>7642</v>
      </c>
      <c r="B1953" s="57" t="s">
        <v>909</v>
      </c>
      <c r="C1953" s="57" t="s">
        <v>3778</v>
      </c>
      <c r="D1953" s="57" t="s">
        <v>11107</v>
      </c>
    </row>
    <row r="1954" spans="1:4">
      <c r="A1954" s="57" t="s">
        <v>7642</v>
      </c>
      <c r="B1954" s="57" t="s">
        <v>909</v>
      </c>
      <c r="C1954" s="57" t="s">
        <v>3802</v>
      </c>
      <c r="D1954" s="57" t="s">
        <v>3803</v>
      </c>
    </row>
    <row r="1955" spans="1:4">
      <c r="A1955" s="57" t="s">
        <v>7642</v>
      </c>
      <c r="B1955" s="57" t="s">
        <v>909</v>
      </c>
      <c r="C1955" s="57" t="s">
        <v>3818</v>
      </c>
      <c r="D1955" s="57" t="s">
        <v>3819</v>
      </c>
    </row>
    <row r="1956" spans="1:4">
      <c r="A1956" s="57" t="s">
        <v>7642</v>
      </c>
      <c r="B1956" s="57" t="s">
        <v>909</v>
      </c>
      <c r="C1956" s="57" t="s">
        <v>3959</v>
      </c>
      <c r="D1956" s="57" t="s">
        <v>3960</v>
      </c>
    </row>
    <row r="1957" spans="1:4">
      <c r="A1957" s="57" t="s">
        <v>7642</v>
      </c>
      <c r="B1957" s="57" t="s">
        <v>909</v>
      </c>
      <c r="C1957" s="57" t="s">
        <v>3961</v>
      </c>
      <c r="D1957" s="57" t="s">
        <v>3962</v>
      </c>
    </row>
    <row r="1958" spans="1:4">
      <c r="A1958" s="57" t="s">
        <v>7642</v>
      </c>
      <c r="B1958" s="57" t="s">
        <v>909</v>
      </c>
      <c r="C1958" s="57" t="s">
        <v>3963</v>
      </c>
      <c r="D1958" s="57" t="s">
        <v>3964</v>
      </c>
    </row>
    <row r="1959" spans="1:4">
      <c r="A1959" s="57" t="s">
        <v>7642</v>
      </c>
      <c r="B1959" s="57" t="s">
        <v>909</v>
      </c>
      <c r="C1959" s="57" t="s">
        <v>3977</v>
      </c>
      <c r="D1959" s="57" t="s">
        <v>3978</v>
      </c>
    </row>
    <row r="1960" spans="1:4">
      <c r="A1960" s="57" t="s">
        <v>7642</v>
      </c>
      <c r="B1960" s="57" t="s">
        <v>909</v>
      </c>
      <c r="C1960" s="57" t="s">
        <v>4063</v>
      </c>
      <c r="D1960" s="57" t="s">
        <v>4064</v>
      </c>
    </row>
    <row r="1961" spans="1:4">
      <c r="A1961" s="57" t="s">
        <v>7642</v>
      </c>
      <c r="B1961" s="57" t="s">
        <v>909</v>
      </c>
      <c r="C1961" s="57" t="s">
        <v>4179</v>
      </c>
      <c r="D1961" s="57" t="s">
        <v>4180</v>
      </c>
    </row>
    <row r="1962" spans="1:4">
      <c r="A1962" s="57" t="s">
        <v>7642</v>
      </c>
      <c r="B1962" s="57" t="s">
        <v>909</v>
      </c>
      <c r="C1962" s="57" t="s">
        <v>4351</v>
      </c>
      <c r="D1962" s="57" t="s">
        <v>4352</v>
      </c>
    </row>
    <row r="1963" spans="1:4">
      <c r="A1963" s="57" t="s">
        <v>7642</v>
      </c>
      <c r="B1963" s="57" t="s">
        <v>909</v>
      </c>
      <c r="C1963" s="57" t="s">
        <v>4386</v>
      </c>
      <c r="D1963" s="57" t="s">
        <v>4387</v>
      </c>
    </row>
    <row r="1964" spans="1:4">
      <c r="A1964" s="57" t="s">
        <v>7642</v>
      </c>
      <c r="B1964" s="57" t="s">
        <v>909</v>
      </c>
      <c r="C1964" s="57" t="s">
        <v>4465</v>
      </c>
      <c r="D1964" s="57" t="s">
        <v>4466</v>
      </c>
    </row>
    <row r="1965" spans="1:4">
      <c r="A1965" s="57" t="s">
        <v>7642</v>
      </c>
      <c r="B1965" s="57" t="s">
        <v>909</v>
      </c>
      <c r="C1965" s="57" t="s">
        <v>4495</v>
      </c>
      <c r="D1965" s="57" t="s">
        <v>4496</v>
      </c>
    </row>
    <row r="1966" spans="1:4">
      <c r="A1966" s="57" t="s">
        <v>7642</v>
      </c>
      <c r="B1966" s="57" t="s">
        <v>909</v>
      </c>
      <c r="C1966" s="57" t="s">
        <v>4733</v>
      </c>
      <c r="D1966" s="57" t="s">
        <v>4734</v>
      </c>
    </row>
    <row r="1967" spans="1:4">
      <c r="A1967" s="57" t="s">
        <v>7642</v>
      </c>
      <c r="B1967" s="57" t="s">
        <v>909</v>
      </c>
      <c r="C1967" s="57" t="s">
        <v>4743</v>
      </c>
      <c r="D1967" s="57" t="s">
        <v>4744</v>
      </c>
    </row>
    <row r="1968" spans="1:4">
      <c r="A1968" s="57" t="s">
        <v>7642</v>
      </c>
      <c r="B1968" s="57" t="s">
        <v>909</v>
      </c>
      <c r="C1968" s="57" t="s">
        <v>4745</v>
      </c>
      <c r="D1968" s="57" t="s">
        <v>4746</v>
      </c>
    </row>
    <row r="1969" spans="1:4">
      <c r="A1969" s="57" t="s">
        <v>7642</v>
      </c>
      <c r="B1969" s="57" t="s">
        <v>909</v>
      </c>
      <c r="C1969" s="57" t="s">
        <v>4769</v>
      </c>
      <c r="D1969" s="57" t="s">
        <v>4770</v>
      </c>
    </row>
    <row r="1970" spans="1:4">
      <c r="A1970" s="57" t="s">
        <v>7642</v>
      </c>
      <c r="B1970" s="57" t="s">
        <v>909</v>
      </c>
      <c r="C1970" s="57" t="s">
        <v>4811</v>
      </c>
      <c r="D1970" s="57" t="s">
        <v>4812</v>
      </c>
    </row>
    <row r="1971" spans="1:4">
      <c r="A1971" s="57" t="s">
        <v>7642</v>
      </c>
      <c r="B1971" s="57" t="s">
        <v>909</v>
      </c>
      <c r="C1971" s="57" t="s">
        <v>4877</v>
      </c>
      <c r="D1971" s="57" t="s">
        <v>4878</v>
      </c>
    </row>
    <row r="1972" spans="1:4">
      <c r="A1972" s="57" t="s">
        <v>7642</v>
      </c>
      <c r="B1972" s="57" t="s">
        <v>909</v>
      </c>
      <c r="C1972" s="57" t="s">
        <v>4954</v>
      </c>
      <c r="D1972" s="57" t="s">
        <v>4955</v>
      </c>
    </row>
    <row r="1973" spans="1:4">
      <c r="A1973" s="57" t="s">
        <v>7642</v>
      </c>
      <c r="B1973" s="57" t="s">
        <v>909</v>
      </c>
      <c r="C1973" s="57" t="s">
        <v>5012</v>
      </c>
      <c r="D1973" s="57" t="s">
        <v>5013</v>
      </c>
    </row>
    <row r="1974" spans="1:4">
      <c r="A1974" s="57" t="s">
        <v>7642</v>
      </c>
      <c r="B1974" s="57" t="s">
        <v>909</v>
      </c>
      <c r="C1974" s="57" t="s">
        <v>5014</v>
      </c>
      <c r="D1974" s="57" t="s">
        <v>5015</v>
      </c>
    </row>
    <row r="1975" spans="1:4">
      <c r="A1975" s="57" t="s">
        <v>7642</v>
      </c>
      <c r="B1975" s="57" t="s">
        <v>909</v>
      </c>
      <c r="C1975" s="57" t="s">
        <v>5105</v>
      </c>
      <c r="D1975" s="57" t="s">
        <v>5106</v>
      </c>
    </row>
    <row r="1976" spans="1:4">
      <c r="A1976" s="57" t="s">
        <v>7642</v>
      </c>
      <c r="B1976" s="57" t="s">
        <v>909</v>
      </c>
      <c r="C1976" s="57" t="s">
        <v>5208</v>
      </c>
      <c r="D1976" s="57" t="s">
        <v>5209</v>
      </c>
    </row>
    <row r="1977" spans="1:4">
      <c r="A1977" s="57" t="s">
        <v>7642</v>
      </c>
      <c r="B1977" s="57" t="s">
        <v>909</v>
      </c>
      <c r="C1977" s="57" t="s">
        <v>5231</v>
      </c>
      <c r="D1977" s="57" t="s">
        <v>9108</v>
      </c>
    </row>
    <row r="1978" spans="1:4">
      <c r="A1978" s="57" t="s">
        <v>7642</v>
      </c>
      <c r="B1978" s="57" t="s">
        <v>909</v>
      </c>
      <c r="C1978" s="57" t="s">
        <v>5256</v>
      </c>
      <c r="D1978" s="57" t="s">
        <v>5257</v>
      </c>
    </row>
    <row r="1979" spans="1:4">
      <c r="A1979" s="57" t="s">
        <v>7642</v>
      </c>
      <c r="B1979" s="57" t="s">
        <v>909</v>
      </c>
      <c r="C1979" s="57" t="s">
        <v>5282</v>
      </c>
      <c r="D1979" s="57" t="s">
        <v>5283</v>
      </c>
    </row>
    <row r="1980" spans="1:4">
      <c r="A1980" s="57" t="s">
        <v>7642</v>
      </c>
      <c r="B1980" s="57" t="s">
        <v>909</v>
      </c>
      <c r="C1980" s="57" t="s">
        <v>5325</v>
      </c>
      <c r="D1980" s="57" t="s">
        <v>5326</v>
      </c>
    </row>
    <row r="1981" spans="1:4">
      <c r="A1981" s="57" t="s">
        <v>7642</v>
      </c>
      <c r="B1981" s="57" t="s">
        <v>909</v>
      </c>
      <c r="C1981" s="57" t="s">
        <v>5327</v>
      </c>
      <c r="D1981" s="57" t="s">
        <v>5328</v>
      </c>
    </row>
    <row r="1982" spans="1:4">
      <c r="A1982" s="57" t="s">
        <v>7642</v>
      </c>
      <c r="B1982" s="57" t="s">
        <v>909</v>
      </c>
      <c r="C1982" s="57" t="s">
        <v>5359</v>
      </c>
      <c r="D1982" s="57" t="s">
        <v>5360</v>
      </c>
    </row>
    <row r="1983" spans="1:4">
      <c r="A1983" s="57" t="s">
        <v>7642</v>
      </c>
      <c r="B1983" s="57" t="s">
        <v>909</v>
      </c>
      <c r="C1983" s="57" t="s">
        <v>5395</v>
      </c>
      <c r="D1983" s="57" t="s">
        <v>5396</v>
      </c>
    </row>
    <row r="1984" spans="1:4">
      <c r="A1984" s="57" t="s">
        <v>7642</v>
      </c>
      <c r="B1984" s="57" t="s">
        <v>909</v>
      </c>
      <c r="C1984" s="57" t="s">
        <v>5421</v>
      </c>
      <c r="D1984" s="57" t="s">
        <v>5422</v>
      </c>
    </row>
    <row r="1985" spans="1:4">
      <c r="A1985" s="57" t="s">
        <v>7642</v>
      </c>
      <c r="B1985" s="57" t="s">
        <v>909</v>
      </c>
      <c r="C1985" s="57" t="s">
        <v>5498</v>
      </c>
      <c r="D1985" s="57" t="s">
        <v>5499</v>
      </c>
    </row>
    <row r="1986" spans="1:4">
      <c r="A1986" s="57" t="s">
        <v>7642</v>
      </c>
      <c r="B1986" s="57" t="s">
        <v>909</v>
      </c>
      <c r="C1986" s="57" t="s">
        <v>5715</v>
      </c>
      <c r="D1986" s="57" t="s">
        <v>5716</v>
      </c>
    </row>
    <row r="1987" spans="1:4">
      <c r="A1987" s="57" t="s">
        <v>7642</v>
      </c>
      <c r="B1987" s="57" t="s">
        <v>909</v>
      </c>
      <c r="C1987" s="57" t="s">
        <v>5784</v>
      </c>
      <c r="D1987" s="57" t="s">
        <v>5785</v>
      </c>
    </row>
    <row r="1988" spans="1:4">
      <c r="A1988" s="57" t="s">
        <v>7642</v>
      </c>
      <c r="B1988" s="57" t="s">
        <v>909</v>
      </c>
      <c r="C1988" s="57" t="s">
        <v>5828</v>
      </c>
      <c r="D1988" s="57" t="s">
        <v>5829</v>
      </c>
    </row>
    <row r="1989" spans="1:4">
      <c r="A1989" s="57" t="s">
        <v>7642</v>
      </c>
      <c r="B1989" s="57" t="s">
        <v>909</v>
      </c>
      <c r="C1989" s="57" t="s">
        <v>5830</v>
      </c>
      <c r="D1989" s="57" t="s">
        <v>5831</v>
      </c>
    </row>
    <row r="1990" spans="1:4">
      <c r="A1990" s="57" t="s">
        <v>7642</v>
      </c>
      <c r="B1990" s="57" t="s">
        <v>909</v>
      </c>
      <c r="C1990" s="57" t="s">
        <v>5845</v>
      </c>
      <c r="D1990" s="57" t="s">
        <v>5846</v>
      </c>
    </row>
    <row r="1991" spans="1:4">
      <c r="A1991" s="57" t="s">
        <v>7642</v>
      </c>
      <c r="B1991" s="57" t="s">
        <v>909</v>
      </c>
      <c r="C1991" s="57" t="s">
        <v>5853</v>
      </c>
      <c r="D1991" s="57" t="s">
        <v>5854</v>
      </c>
    </row>
    <row r="1992" spans="1:4">
      <c r="A1992" s="57" t="s">
        <v>7642</v>
      </c>
      <c r="B1992" s="57" t="s">
        <v>909</v>
      </c>
      <c r="C1992" s="57" t="s">
        <v>5867</v>
      </c>
      <c r="D1992" s="57" t="s">
        <v>5868</v>
      </c>
    </row>
    <row r="1993" spans="1:4">
      <c r="A1993" s="57" t="s">
        <v>7642</v>
      </c>
      <c r="B1993" s="57" t="s">
        <v>909</v>
      </c>
      <c r="C1993" s="57" t="s">
        <v>5915</v>
      </c>
      <c r="D1993" s="57" t="s">
        <v>5916</v>
      </c>
    </row>
    <row r="1994" spans="1:4">
      <c r="A1994" s="57" t="s">
        <v>7642</v>
      </c>
      <c r="B1994" s="57" t="s">
        <v>909</v>
      </c>
      <c r="C1994" s="57" t="s">
        <v>5929</v>
      </c>
      <c r="D1994" s="57" t="s">
        <v>5930</v>
      </c>
    </row>
    <row r="1995" spans="1:4">
      <c r="A1995" s="57" t="s">
        <v>7642</v>
      </c>
      <c r="B1995" s="57" t="s">
        <v>909</v>
      </c>
      <c r="C1995" s="57" t="s">
        <v>5931</v>
      </c>
      <c r="D1995" s="57" t="s">
        <v>5932</v>
      </c>
    </row>
    <row r="1996" spans="1:4">
      <c r="A1996" s="57" t="s">
        <v>7642</v>
      </c>
      <c r="B1996" s="57" t="s">
        <v>909</v>
      </c>
      <c r="C1996" s="57" t="s">
        <v>5943</v>
      </c>
      <c r="D1996" s="57" t="s">
        <v>5944</v>
      </c>
    </row>
    <row r="1997" spans="1:4">
      <c r="A1997" s="57" t="s">
        <v>7642</v>
      </c>
      <c r="B1997" s="57" t="s">
        <v>909</v>
      </c>
      <c r="C1997" s="57" t="s">
        <v>5947</v>
      </c>
      <c r="D1997" s="57" t="s">
        <v>5948</v>
      </c>
    </row>
    <row r="1998" spans="1:4">
      <c r="A1998" s="57" t="s">
        <v>7642</v>
      </c>
      <c r="B1998" s="57" t="s">
        <v>909</v>
      </c>
      <c r="C1998" s="57" t="s">
        <v>5960</v>
      </c>
      <c r="D1998" s="57" t="s">
        <v>5961</v>
      </c>
    </row>
    <row r="1999" spans="1:4">
      <c r="A1999" s="57" t="s">
        <v>7642</v>
      </c>
      <c r="B1999" s="57" t="s">
        <v>909</v>
      </c>
      <c r="C1999" s="57" t="s">
        <v>5964</v>
      </c>
      <c r="D1999" s="57" t="s">
        <v>5965</v>
      </c>
    </row>
    <row r="2000" spans="1:4">
      <c r="A2000" s="57" t="s">
        <v>7642</v>
      </c>
      <c r="B2000" s="57" t="s">
        <v>909</v>
      </c>
      <c r="C2000" s="57" t="s">
        <v>6006</v>
      </c>
      <c r="D2000" s="57" t="s">
        <v>6007</v>
      </c>
    </row>
    <row r="2001" spans="1:4">
      <c r="A2001" s="57" t="s">
        <v>7642</v>
      </c>
      <c r="B2001" s="57" t="s">
        <v>909</v>
      </c>
      <c r="C2001" s="57" t="s">
        <v>6094</v>
      </c>
      <c r="D2001" s="57" t="s">
        <v>6095</v>
      </c>
    </row>
    <row r="2002" spans="1:4">
      <c r="A2002" s="57" t="s">
        <v>7642</v>
      </c>
      <c r="B2002" s="57" t="s">
        <v>909</v>
      </c>
      <c r="C2002" s="57" t="s">
        <v>6098</v>
      </c>
      <c r="D2002" s="57" t="s">
        <v>6099</v>
      </c>
    </row>
    <row r="2003" spans="1:4">
      <c r="A2003" s="57" t="s">
        <v>7642</v>
      </c>
      <c r="B2003" s="57" t="s">
        <v>909</v>
      </c>
      <c r="C2003" s="57" t="s">
        <v>6129</v>
      </c>
      <c r="D2003" s="57" t="s">
        <v>9123</v>
      </c>
    </row>
    <row r="2004" spans="1:4">
      <c r="A2004" s="57" t="s">
        <v>7642</v>
      </c>
      <c r="B2004" s="57" t="s">
        <v>909</v>
      </c>
      <c r="C2004" s="57" t="s">
        <v>6149</v>
      </c>
      <c r="D2004" s="57" t="s">
        <v>6150</v>
      </c>
    </row>
    <row r="2005" spans="1:4">
      <c r="A2005" s="57" t="s">
        <v>7642</v>
      </c>
      <c r="B2005" s="57" t="s">
        <v>909</v>
      </c>
      <c r="C2005" s="57" t="s">
        <v>6178</v>
      </c>
      <c r="D2005" s="57" t="s">
        <v>6179</v>
      </c>
    </row>
    <row r="2006" spans="1:4">
      <c r="A2006" s="57" t="s">
        <v>7642</v>
      </c>
      <c r="B2006" s="57" t="s">
        <v>909</v>
      </c>
      <c r="C2006" s="57" t="s">
        <v>6194</v>
      </c>
      <c r="D2006" s="57" t="s">
        <v>6195</v>
      </c>
    </row>
    <row r="2007" spans="1:4">
      <c r="A2007" s="57" t="s">
        <v>7642</v>
      </c>
      <c r="B2007" s="57" t="s">
        <v>909</v>
      </c>
      <c r="C2007" s="57" t="s">
        <v>6322</v>
      </c>
      <c r="D2007" s="57" t="s">
        <v>9078</v>
      </c>
    </row>
    <row r="2008" spans="1:4">
      <c r="A2008" s="57" t="s">
        <v>7642</v>
      </c>
      <c r="B2008" s="57" t="s">
        <v>909</v>
      </c>
      <c r="C2008" s="57" t="s">
        <v>6327</v>
      </c>
      <c r="D2008" s="57" t="s">
        <v>6328</v>
      </c>
    </row>
    <row r="2009" spans="1:4">
      <c r="A2009" s="57" t="s">
        <v>7642</v>
      </c>
      <c r="B2009" s="57" t="s">
        <v>909</v>
      </c>
      <c r="C2009" s="57" t="s">
        <v>6400</v>
      </c>
      <c r="D2009" s="57" t="s">
        <v>6401</v>
      </c>
    </row>
    <row r="2010" spans="1:4">
      <c r="A2010" s="57" t="s">
        <v>7642</v>
      </c>
      <c r="B2010" s="57" t="s">
        <v>909</v>
      </c>
      <c r="C2010" s="57" t="s">
        <v>8307</v>
      </c>
      <c r="D2010" s="57" t="s">
        <v>8308</v>
      </c>
    </row>
    <row r="2011" spans="1:4">
      <c r="A2011" s="57" t="s">
        <v>7642</v>
      </c>
      <c r="B2011" s="57" t="s">
        <v>909</v>
      </c>
      <c r="C2011" s="57" t="s">
        <v>8358</v>
      </c>
      <c r="D2011" s="57" t="s">
        <v>8359</v>
      </c>
    </row>
    <row r="2012" spans="1:4">
      <c r="A2012" s="57" t="s">
        <v>7642</v>
      </c>
      <c r="B2012" s="57" t="s">
        <v>909</v>
      </c>
      <c r="C2012" s="57" t="s">
        <v>8388</v>
      </c>
      <c r="D2012" s="57" t="s">
        <v>9079</v>
      </c>
    </row>
    <row r="2013" spans="1:4">
      <c r="A2013" s="57" t="s">
        <v>7642</v>
      </c>
      <c r="B2013" s="57" t="s">
        <v>909</v>
      </c>
      <c r="C2013" s="57" t="s">
        <v>8390</v>
      </c>
      <c r="D2013" s="57" t="s">
        <v>9080</v>
      </c>
    </row>
    <row r="2014" spans="1:4">
      <c r="A2014" s="57" t="s">
        <v>7642</v>
      </c>
      <c r="B2014" s="57" t="s">
        <v>909</v>
      </c>
      <c r="C2014" s="57" t="s">
        <v>8431</v>
      </c>
      <c r="D2014" s="57" t="s">
        <v>9081</v>
      </c>
    </row>
    <row r="2015" spans="1:4">
      <c r="A2015" s="57" t="s">
        <v>7642</v>
      </c>
      <c r="B2015" s="57" t="s">
        <v>909</v>
      </c>
      <c r="C2015" s="57" t="s">
        <v>8532</v>
      </c>
      <c r="D2015" s="57" t="s">
        <v>8533</v>
      </c>
    </row>
    <row r="2016" spans="1:4">
      <c r="A2016" s="57" t="s">
        <v>7642</v>
      </c>
      <c r="B2016" s="57" t="s">
        <v>909</v>
      </c>
      <c r="C2016" s="57" t="s">
        <v>8614</v>
      </c>
      <c r="D2016" s="57" t="s">
        <v>8615</v>
      </c>
    </row>
    <row r="2017" spans="1:4">
      <c r="A2017" s="57" t="s">
        <v>7642</v>
      </c>
      <c r="B2017" s="57" t="s">
        <v>909</v>
      </c>
      <c r="C2017" s="57" t="s">
        <v>8869</v>
      </c>
      <c r="D2017" s="57" t="s">
        <v>8870</v>
      </c>
    </row>
    <row r="2018" spans="1:4">
      <c r="A2018" s="57" t="s">
        <v>7642</v>
      </c>
      <c r="B2018" s="57" t="s">
        <v>909</v>
      </c>
      <c r="C2018" s="57" t="s">
        <v>8871</v>
      </c>
      <c r="D2018" s="57" t="s">
        <v>8872</v>
      </c>
    </row>
    <row r="2019" spans="1:4">
      <c r="A2019" s="57" t="s">
        <v>7642</v>
      </c>
      <c r="B2019" s="57" t="s">
        <v>909</v>
      </c>
      <c r="C2019" s="57" t="s">
        <v>9082</v>
      </c>
      <c r="D2019" s="57" t="s">
        <v>9083</v>
      </c>
    </row>
    <row r="2020" spans="1:4">
      <c r="A2020" s="57" t="s">
        <v>7642</v>
      </c>
      <c r="B2020" s="57" t="s">
        <v>909</v>
      </c>
      <c r="C2020" s="57" t="s">
        <v>9084</v>
      </c>
      <c r="D2020" s="57" t="s">
        <v>9085</v>
      </c>
    </row>
    <row r="2021" spans="1:4">
      <c r="A2021" s="57" t="s">
        <v>7642</v>
      </c>
      <c r="B2021" s="57" t="s">
        <v>909</v>
      </c>
      <c r="C2021" s="57" t="s">
        <v>9086</v>
      </c>
      <c r="D2021" s="57" t="s">
        <v>9087</v>
      </c>
    </row>
    <row r="2022" spans="1:4">
      <c r="A2022" s="57" t="s">
        <v>7642</v>
      </c>
      <c r="B2022" s="57" t="s">
        <v>909</v>
      </c>
      <c r="C2022" s="57" t="s">
        <v>9088</v>
      </c>
      <c r="D2022" s="57" t="s">
        <v>9089</v>
      </c>
    </row>
    <row r="2023" spans="1:4">
      <c r="A2023" s="57" t="s">
        <v>7642</v>
      </c>
      <c r="B2023" s="57" t="s">
        <v>909</v>
      </c>
      <c r="C2023" s="57" t="s">
        <v>9090</v>
      </c>
      <c r="D2023" s="57" t="s">
        <v>9091</v>
      </c>
    </row>
    <row r="2024" spans="1:4">
      <c r="A2024" s="57" t="s">
        <v>7642</v>
      </c>
      <c r="B2024" s="57" t="s">
        <v>909</v>
      </c>
      <c r="C2024" s="57" t="s">
        <v>11108</v>
      </c>
      <c r="D2024" s="57" t="s">
        <v>11109</v>
      </c>
    </row>
    <row r="2025" spans="1:4">
      <c r="A2025" s="57" t="s">
        <v>7642</v>
      </c>
      <c r="B2025" s="57" t="s">
        <v>909</v>
      </c>
      <c r="C2025" s="57" t="s">
        <v>11110</v>
      </c>
      <c r="D2025" s="57" t="s">
        <v>11111</v>
      </c>
    </row>
    <row r="2026" spans="1:4">
      <c r="A2026" s="57" t="s">
        <v>7642</v>
      </c>
      <c r="B2026" s="57" t="s">
        <v>909</v>
      </c>
      <c r="C2026" s="57" t="s">
        <v>11112</v>
      </c>
      <c r="D2026" s="57" t="s">
        <v>11113</v>
      </c>
    </row>
    <row r="2027" spans="1:4">
      <c r="A2027" s="57" t="s">
        <v>7642</v>
      </c>
      <c r="B2027" s="57" t="s">
        <v>909</v>
      </c>
      <c r="C2027" s="57" t="s">
        <v>11114</v>
      </c>
      <c r="D2027" s="57" t="s">
        <v>11115</v>
      </c>
    </row>
    <row r="2028" spans="1:4">
      <c r="A2028" s="57" t="s">
        <v>7642</v>
      </c>
      <c r="B2028" s="57" t="s">
        <v>909</v>
      </c>
      <c r="C2028" s="57" t="s">
        <v>11116</v>
      </c>
      <c r="D2028" s="57" t="s">
        <v>11117</v>
      </c>
    </row>
    <row r="2029" spans="1:4">
      <c r="A2029" s="57" t="s">
        <v>7642</v>
      </c>
      <c r="B2029" s="57" t="s">
        <v>909</v>
      </c>
      <c r="C2029" s="57" t="s">
        <v>11118</v>
      </c>
      <c r="D2029" s="57" t="s">
        <v>11119</v>
      </c>
    </row>
    <row r="2030" spans="1:4">
      <c r="A2030" s="57" t="s">
        <v>7642</v>
      </c>
      <c r="B2030" s="57" t="s">
        <v>909</v>
      </c>
      <c r="C2030" s="57" t="s">
        <v>11120</v>
      </c>
      <c r="D2030" s="57" t="s">
        <v>11121</v>
      </c>
    </row>
    <row r="2031" spans="1:4">
      <c r="A2031" s="57" t="s">
        <v>7642</v>
      </c>
      <c r="B2031" s="57" t="s">
        <v>909</v>
      </c>
      <c r="C2031" s="57" t="s">
        <v>11122</v>
      </c>
      <c r="D2031" s="57" t="s">
        <v>11123</v>
      </c>
    </row>
    <row r="2032" spans="1:4">
      <c r="A2032" s="57" t="s">
        <v>7642</v>
      </c>
      <c r="B2032" s="57" t="s">
        <v>909</v>
      </c>
      <c r="C2032" s="57" t="s">
        <v>11124</v>
      </c>
      <c r="D2032" s="57" t="s">
        <v>11125</v>
      </c>
    </row>
    <row r="2033" spans="1:4">
      <c r="A2033" s="57" t="s">
        <v>7642</v>
      </c>
      <c r="B2033" s="57" t="s">
        <v>909</v>
      </c>
      <c r="C2033" s="57" t="s">
        <v>11126</v>
      </c>
      <c r="D2033" s="57" t="s">
        <v>11127</v>
      </c>
    </row>
    <row r="2034" spans="1:4">
      <c r="A2034" s="57" t="s">
        <v>7642</v>
      </c>
      <c r="B2034" s="57" t="s">
        <v>909</v>
      </c>
      <c r="C2034" s="57" t="s">
        <v>11128</v>
      </c>
      <c r="D2034" s="57" t="s">
        <v>11129</v>
      </c>
    </row>
    <row r="2035" spans="1:4">
      <c r="A2035" s="57" t="s">
        <v>7642</v>
      </c>
      <c r="B2035" s="57" t="s">
        <v>909</v>
      </c>
      <c r="C2035" s="57" t="s">
        <v>11130</v>
      </c>
      <c r="D2035" s="57" t="s">
        <v>11131</v>
      </c>
    </row>
    <row r="2036" spans="1:4">
      <c r="A2036" s="57" t="s">
        <v>7642</v>
      </c>
      <c r="B2036" s="57" t="s">
        <v>909</v>
      </c>
      <c r="C2036" s="57" t="s">
        <v>11132</v>
      </c>
      <c r="D2036" s="57" t="s">
        <v>11133</v>
      </c>
    </row>
    <row r="2037" spans="1:4">
      <c r="A2037" s="57" t="s">
        <v>7642</v>
      </c>
      <c r="B2037" s="57" t="s">
        <v>909</v>
      </c>
      <c r="C2037" s="57" t="s">
        <v>11134</v>
      </c>
      <c r="D2037" s="57" t="s">
        <v>11135</v>
      </c>
    </row>
    <row r="2038" spans="1:4">
      <c r="A2038" s="57" t="s">
        <v>7642</v>
      </c>
      <c r="B2038" s="57" t="s">
        <v>909</v>
      </c>
      <c r="C2038" s="57" t="s">
        <v>11136</v>
      </c>
      <c r="D2038" s="57" t="s">
        <v>11137</v>
      </c>
    </row>
    <row r="2039" spans="1:4">
      <c r="A2039" s="57" t="s">
        <v>7642</v>
      </c>
      <c r="B2039" s="57" t="s">
        <v>909</v>
      </c>
      <c r="C2039" s="57" t="s">
        <v>11138</v>
      </c>
      <c r="D2039" s="57" t="s">
        <v>11139</v>
      </c>
    </row>
    <row r="2040" spans="1:4">
      <c r="A2040" s="57" t="s">
        <v>7642</v>
      </c>
      <c r="B2040" s="57" t="s">
        <v>909</v>
      </c>
      <c r="C2040" s="57" t="s">
        <v>11140</v>
      </c>
      <c r="D2040" s="57" t="s">
        <v>11141</v>
      </c>
    </row>
    <row r="2041" spans="1:4">
      <c r="A2041" s="57" t="s">
        <v>7642</v>
      </c>
      <c r="B2041" s="57" t="s">
        <v>909</v>
      </c>
      <c r="C2041" s="57" t="s">
        <v>11142</v>
      </c>
      <c r="D2041" s="57" t="s">
        <v>11143</v>
      </c>
    </row>
    <row r="2042" spans="1:4">
      <c r="A2042" s="57" t="s">
        <v>7642</v>
      </c>
      <c r="B2042" s="57" t="s">
        <v>909</v>
      </c>
      <c r="C2042" s="57" t="s">
        <v>11144</v>
      </c>
      <c r="D2042" s="57" t="s">
        <v>11145</v>
      </c>
    </row>
    <row r="2043" spans="1:4">
      <c r="A2043" s="57" t="s">
        <v>7642</v>
      </c>
      <c r="B2043" s="57" t="s">
        <v>909</v>
      </c>
      <c r="C2043" s="57" t="s">
        <v>11146</v>
      </c>
      <c r="D2043" s="57" t="s">
        <v>11147</v>
      </c>
    </row>
    <row r="2044" spans="1:4">
      <c r="A2044" s="57" t="s">
        <v>7642</v>
      </c>
      <c r="B2044" s="57" t="s">
        <v>909</v>
      </c>
      <c r="C2044" s="57" t="s">
        <v>11148</v>
      </c>
      <c r="D2044" s="57" t="s">
        <v>11149</v>
      </c>
    </row>
    <row r="2045" spans="1:4">
      <c r="A2045" s="57" t="s">
        <v>7642</v>
      </c>
      <c r="B2045" s="57" t="s">
        <v>909</v>
      </c>
      <c r="C2045" s="57" t="s">
        <v>11150</v>
      </c>
      <c r="D2045" s="57" t="s">
        <v>11151</v>
      </c>
    </row>
    <row r="2046" spans="1:4">
      <c r="A2046" s="57" t="s">
        <v>7642</v>
      </c>
      <c r="B2046" s="57" t="s">
        <v>909</v>
      </c>
      <c r="C2046" s="57" t="s">
        <v>11152</v>
      </c>
      <c r="D2046" s="57" t="s">
        <v>11153</v>
      </c>
    </row>
    <row r="2047" spans="1:4">
      <c r="A2047" s="57" t="s">
        <v>7642</v>
      </c>
      <c r="B2047" s="57" t="s">
        <v>909</v>
      </c>
      <c r="C2047" s="57" t="s">
        <v>11154</v>
      </c>
      <c r="D2047" s="57" t="s">
        <v>11155</v>
      </c>
    </row>
    <row r="2048" spans="1:4">
      <c r="A2048" s="57" t="s">
        <v>7642</v>
      </c>
      <c r="B2048" s="57" t="s">
        <v>909</v>
      </c>
      <c r="C2048" s="57" t="s">
        <v>11156</v>
      </c>
      <c r="D2048" s="57" t="s">
        <v>11157</v>
      </c>
    </row>
    <row r="2049" spans="1:4">
      <c r="A2049" s="57" t="s">
        <v>7642</v>
      </c>
      <c r="B2049" s="57" t="s">
        <v>909</v>
      </c>
      <c r="C2049" s="57" t="s">
        <v>11158</v>
      </c>
      <c r="D2049" s="57" t="s">
        <v>11159</v>
      </c>
    </row>
    <row r="2050" spans="1:4">
      <c r="A2050" s="57" t="s">
        <v>7642</v>
      </c>
      <c r="B2050" s="57" t="s">
        <v>909</v>
      </c>
      <c r="C2050" s="57" t="s">
        <v>11160</v>
      </c>
      <c r="D2050" s="57" t="s">
        <v>11161</v>
      </c>
    </row>
    <row r="2051" spans="1:4">
      <c r="A2051" s="57" t="s">
        <v>7642</v>
      </c>
      <c r="B2051" s="57" t="s">
        <v>909</v>
      </c>
      <c r="C2051" s="57" t="s">
        <v>11162</v>
      </c>
      <c r="D2051" s="57" t="s">
        <v>14718</v>
      </c>
    </row>
    <row r="2052" spans="1:4">
      <c r="A2052" s="57" t="s">
        <v>7642</v>
      </c>
      <c r="B2052" s="57" t="s">
        <v>909</v>
      </c>
      <c r="C2052" s="57" t="s">
        <v>11163</v>
      </c>
      <c r="D2052" s="57" t="s">
        <v>11164</v>
      </c>
    </row>
    <row r="2053" spans="1:4">
      <c r="A2053" s="57" t="s">
        <v>7642</v>
      </c>
      <c r="B2053" s="57" t="s">
        <v>909</v>
      </c>
      <c r="C2053" s="57" t="s">
        <v>11165</v>
      </c>
      <c r="D2053" s="57" t="s">
        <v>11166</v>
      </c>
    </row>
    <row r="2054" spans="1:4">
      <c r="A2054" s="57" t="s">
        <v>7642</v>
      </c>
      <c r="B2054" s="57" t="s">
        <v>909</v>
      </c>
      <c r="C2054" s="57" t="s">
        <v>11167</v>
      </c>
      <c r="D2054" s="57" t="s">
        <v>14719</v>
      </c>
    </row>
    <row r="2055" spans="1:4">
      <c r="A2055" s="57" t="s">
        <v>7642</v>
      </c>
      <c r="B2055" s="57" t="s">
        <v>909</v>
      </c>
      <c r="C2055" s="57" t="s">
        <v>11168</v>
      </c>
      <c r="D2055" s="57" t="s">
        <v>11169</v>
      </c>
    </row>
    <row r="2056" spans="1:4">
      <c r="A2056" s="57" t="s">
        <v>7642</v>
      </c>
      <c r="B2056" s="57" t="s">
        <v>909</v>
      </c>
      <c r="C2056" s="57" t="s">
        <v>11170</v>
      </c>
      <c r="D2056" s="57" t="s">
        <v>11171</v>
      </c>
    </row>
    <row r="2057" spans="1:4">
      <c r="A2057" s="57" t="s">
        <v>7642</v>
      </c>
      <c r="B2057" s="57" t="s">
        <v>909</v>
      </c>
      <c r="C2057" s="57" t="s">
        <v>11172</v>
      </c>
      <c r="D2057" s="57" t="s">
        <v>11173</v>
      </c>
    </row>
    <row r="2058" spans="1:4">
      <c r="A2058" s="57" t="s">
        <v>7642</v>
      </c>
      <c r="B2058" s="57" t="s">
        <v>909</v>
      </c>
      <c r="C2058" s="57" t="s">
        <v>11174</v>
      </c>
      <c r="D2058" s="57" t="s">
        <v>11175</v>
      </c>
    </row>
    <row r="2059" spans="1:4">
      <c r="A2059" s="57" t="s">
        <v>7642</v>
      </c>
      <c r="B2059" s="57" t="s">
        <v>909</v>
      </c>
      <c r="C2059" s="57" t="s">
        <v>11176</v>
      </c>
      <c r="D2059" s="57" t="s">
        <v>11177</v>
      </c>
    </row>
    <row r="2060" spans="1:4">
      <c r="A2060" s="57" t="s">
        <v>7642</v>
      </c>
      <c r="B2060" s="57" t="s">
        <v>909</v>
      </c>
      <c r="C2060" s="57" t="s">
        <v>11178</v>
      </c>
      <c r="D2060" s="57" t="s">
        <v>11179</v>
      </c>
    </row>
    <row r="2061" spans="1:4">
      <c r="A2061" s="57" t="s">
        <v>7642</v>
      </c>
      <c r="B2061" s="57" t="s">
        <v>909</v>
      </c>
      <c r="C2061" s="57" t="s">
        <v>11180</v>
      </c>
      <c r="D2061" s="57" t="s">
        <v>11181</v>
      </c>
    </row>
    <row r="2062" spans="1:4">
      <c r="A2062" s="57" t="s">
        <v>7642</v>
      </c>
      <c r="B2062" s="57" t="s">
        <v>909</v>
      </c>
      <c r="C2062" s="57" t="s">
        <v>11182</v>
      </c>
      <c r="D2062" s="57" t="s">
        <v>11183</v>
      </c>
    </row>
    <row r="2063" spans="1:4">
      <c r="A2063" s="57" t="s">
        <v>7642</v>
      </c>
      <c r="B2063" s="57" t="s">
        <v>909</v>
      </c>
      <c r="C2063" s="57" t="s">
        <v>11184</v>
      </c>
      <c r="D2063" s="57" t="s">
        <v>11185</v>
      </c>
    </row>
    <row r="2064" spans="1:4">
      <c r="A2064" s="57" t="s">
        <v>7642</v>
      </c>
      <c r="B2064" s="57" t="s">
        <v>909</v>
      </c>
      <c r="C2064" s="57" t="s">
        <v>11186</v>
      </c>
      <c r="D2064" s="57" t="s">
        <v>11187</v>
      </c>
    </row>
    <row r="2065" spans="1:4">
      <c r="A2065" s="57" t="s">
        <v>7642</v>
      </c>
      <c r="B2065" s="57" t="s">
        <v>909</v>
      </c>
      <c r="C2065" s="57" t="s">
        <v>11188</v>
      </c>
      <c r="D2065" s="57" t="s">
        <v>11189</v>
      </c>
    </row>
    <row r="2066" spans="1:4">
      <c r="A2066" s="57" t="s">
        <v>7642</v>
      </c>
      <c r="B2066" s="57" t="s">
        <v>909</v>
      </c>
      <c r="C2066" s="57" t="s">
        <v>11190</v>
      </c>
      <c r="D2066" s="57" t="s">
        <v>11191</v>
      </c>
    </row>
    <row r="2067" spans="1:4">
      <c r="A2067" s="57" t="s">
        <v>7642</v>
      </c>
      <c r="B2067" s="57" t="s">
        <v>909</v>
      </c>
      <c r="C2067" s="57" t="s">
        <v>11192</v>
      </c>
      <c r="D2067" s="57" t="s">
        <v>11193</v>
      </c>
    </row>
    <row r="2068" spans="1:4">
      <c r="A2068" s="57" t="s">
        <v>7642</v>
      </c>
      <c r="B2068" s="57" t="s">
        <v>909</v>
      </c>
      <c r="C2068" s="57" t="s">
        <v>11194</v>
      </c>
      <c r="D2068" s="57" t="s">
        <v>11195</v>
      </c>
    </row>
    <row r="2069" spans="1:4">
      <c r="A2069" s="57" t="s">
        <v>7642</v>
      </c>
      <c r="B2069" s="57" t="s">
        <v>909</v>
      </c>
      <c r="C2069" s="57" t="s">
        <v>11196</v>
      </c>
      <c r="D2069" s="57" t="s">
        <v>11197</v>
      </c>
    </row>
    <row r="2070" spans="1:4">
      <c r="A2070" s="57" t="s">
        <v>7642</v>
      </c>
      <c r="B2070" s="57" t="s">
        <v>909</v>
      </c>
      <c r="C2070" s="57" t="s">
        <v>11198</v>
      </c>
      <c r="D2070" s="57" t="s">
        <v>11199</v>
      </c>
    </row>
    <row r="2071" spans="1:4">
      <c r="A2071" s="57" t="s">
        <v>7642</v>
      </c>
      <c r="B2071" s="57" t="s">
        <v>909</v>
      </c>
      <c r="C2071" s="57" t="s">
        <v>11200</v>
      </c>
      <c r="D2071" s="57" t="s">
        <v>11201</v>
      </c>
    </row>
    <row r="2072" spans="1:4">
      <c r="A2072" s="57" t="s">
        <v>7642</v>
      </c>
      <c r="B2072" s="57" t="s">
        <v>909</v>
      </c>
      <c r="C2072" s="57" t="s">
        <v>11202</v>
      </c>
      <c r="D2072" s="57" t="s">
        <v>11203</v>
      </c>
    </row>
    <row r="2073" spans="1:4">
      <c r="A2073" s="57" t="s">
        <v>7642</v>
      </c>
      <c r="B2073" s="57" t="s">
        <v>909</v>
      </c>
      <c r="C2073" s="57" t="s">
        <v>11204</v>
      </c>
      <c r="D2073" s="57" t="s">
        <v>11205</v>
      </c>
    </row>
    <row r="2074" spans="1:4">
      <c r="A2074" s="57" t="s">
        <v>7642</v>
      </c>
      <c r="B2074" s="57" t="s">
        <v>909</v>
      </c>
      <c r="C2074" s="57" t="s">
        <v>11206</v>
      </c>
      <c r="D2074" s="57" t="s">
        <v>11207</v>
      </c>
    </row>
    <row r="2075" spans="1:4">
      <c r="A2075" s="57" t="s">
        <v>7642</v>
      </c>
      <c r="B2075" s="57" t="s">
        <v>909</v>
      </c>
      <c r="C2075" s="57" t="s">
        <v>11208</v>
      </c>
      <c r="D2075" s="57" t="s">
        <v>11209</v>
      </c>
    </row>
    <row r="2076" spans="1:4">
      <c r="A2076" s="57" t="s">
        <v>7642</v>
      </c>
      <c r="B2076" s="57" t="s">
        <v>909</v>
      </c>
      <c r="C2076" s="57" t="s">
        <v>11210</v>
      </c>
      <c r="D2076" s="57" t="s">
        <v>11211</v>
      </c>
    </row>
    <row r="2077" spans="1:4">
      <c r="A2077" s="57" t="s">
        <v>7642</v>
      </c>
      <c r="B2077" s="57" t="s">
        <v>909</v>
      </c>
      <c r="C2077" s="57" t="s">
        <v>11212</v>
      </c>
      <c r="D2077" s="57" t="s">
        <v>11213</v>
      </c>
    </row>
    <row r="2078" spans="1:4">
      <c r="A2078" s="57" t="s">
        <v>7642</v>
      </c>
      <c r="B2078" s="57" t="s">
        <v>909</v>
      </c>
      <c r="C2078" s="57" t="s">
        <v>11214</v>
      </c>
      <c r="D2078" s="57" t="s">
        <v>11215</v>
      </c>
    </row>
    <row r="2079" spans="1:4">
      <c r="A2079" s="57" t="s">
        <v>7642</v>
      </c>
      <c r="B2079" s="57" t="s">
        <v>909</v>
      </c>
      <c r="C2079" s="57" t="s">
        <v>11216</v>
      </c>
      <c r="D2079" s="57" t="s">
        <v>11217</v>
      </c>
    </row>
    <row r="2080" spans="1:4">
      <c r="A2080" s="57" t="s">
        <v>7642</v>
      </c>
      <c r="B2080" s="57" t="s">
        <v>909</v>
      </c>
      <c r="C2080" s="57" t="s">
        <v>14720</v>
      </c>
      <c r="D2080" s="57" t="s">
        <v>14721</v>
      </c>
    </row>
    <row r="2081" spans="1:4">
      <c r="A2081" s="57" t="s">
        <v>7642</v>
      </c>
      <c r="B2081" s="57" t="s">
        <v>909</v>
      </c>
      <c r="C2081" s="57" t="s">
        <v>14722</v>
      </c>
      <c r="D2081" s="57" t="s">
        <v>14723</v>
      </c>
    </row>
    <row r="2082" spans="1:4">
      <c r="A2082" s="57" t="s">
        <v>7642</v>
      </c>
      <c r="B2082" s="57" t="s">
        <v>909</v>
      </c>
      <c r="C2082" s="57" t="s">
        <v>14724</v>
      </c>
      <c r="D2082" s="57" t="s">
        <v>14725</v>
      </c>
    </row>
    <row r="2083" spans="1:4">
      <c r="A2083" s="57" t="s">
        <v>7642</v>
      </c>
      <c r="B2083" s="57" t="s">
        <v>909</v>
      </c>
      <c r="C2083" s="57" t="s">
        <v>14726</v>
      </c>
      <c r="D2083" s="57" t="s">
        <v>16595</v>
      </c>
    </row>
    <row r="2084" spans="1:4">
      <c r="A2084" s="57" t="s">
        <v>7642</v>
      </c>
      <c r="B2084" s="57" t="s">
        <v>909</v>
      </c>
      <c r="C2084" s="57" t="s">
        <v>14727</v>
      </c>
      <c r="D2084" s="57" t="s">
        <v>14728</v>
      </c>
    </row>
    <row r="2085" spans="1:4">
      <c r="A2085" s="57" t="s">
        <v>7642</v>
      </c>
      <c r="B2085" s="57" t="s">
        <v>909</v>
      </c>
      <c r="C2085" s="57" t="s">
        <v>14729</v>
      </c>
      <c r="D2085" s="57" t="s">
        <v>14730</v>
      </c>
    </row>
    <row r="2086" spans="1:4">
      <c r="A2086" s="57" t="s">
        <v>7642</v>
      </c>
      <c r="B2086" s="57" t="s">
        <v>909</v>
      </c>
      <c r="C2086" s="57" t="s">
        <v>14731</v>
      </c>
      <c r="D2086" s="57" t="s">
        <v>14732</v>
      </c>
    </row>
    <row r="2087" spans="1:4">
      <c r="A2087" s="57" t="s">
        <v>7642</v>
      </c>
      <c r="B2087" s="57" t="s">
        <v>909</v>
      </c>
      <c r="C2087" s="57" t="s">
        <v>14733</v>
      </c>
      <c r="D2087" s="57" t="s">
        <v>14734</v>
      </c>
    </row>
    <row r="2088" spans="1:4">
      <c r="A2088" s="57" t="s">
        <v>7642</v>
      </c>
      <c r="B2088" s="57" t="s">
        <v>909</v>
      </c>
      <c r="C2088" s="57" t="s">
        <v>14735</v>
      </c>
      <c r="D2088" s="57" t="s">
        <v>14736</v>
      </c>
    </row>
    <row r="2089" spans="1:4">
      <c r="A2089" s="57" t="s">
        <v>7642</v>
      </c>
      <c r="B2089" s="57" t="s">
        <v>909</v>
      </c>
      <c r="C2089" s="57" t="s">
        <v>14737</v>
      </c>
      <c r="D2089" s="57" t="s">
        <v>14738</v>
      </c>
    </row>
    <row r="2090" spans="1:4">
      <c r="A2090" s="57" t="s">
        <v>7642</v>
      </c>
      <c r="B2090" s="57" t="s">
        <v>909</v>
      </c>
      <c r="C2090" s="57" t="s">
        <v>14739</v>
      </c>
      <c r="D2090" s="57" t="s">
        <v>14740</v>
      </c>
    </row>
    <row r="2091" spans="1:4">
      <c r="A2091" s="57" t="s">
        <v>7642</v>
      </c>
      <c r="B2091" s="57" t="s">
        <v>909</v>
      </c>
      <c r="C2091" s="57" t="s">
        <v>14741</v>
      </c>
      <c r="D2091" s="57" t="s">
        <v>14742</v>
      </c>
    </row>
    <row r="2092" spans="1:4">
      <c r="A2092" s="57" t="s">
        <v>7642</v>
      </c>
      <c r="B2092" s="57" t="s">
        <v>909</v>
      </c>
      <c r="C2092" s="57" t="s">
        <v>14743</v>
      </c>
      <c r="D2092" s="57" t="s">
        <v>14744</v>
      </c>
    </row>
    <row r="2093" spans="1:4">
      <c r="A2093" s="57" t="s">
        <v>7642</v>
      </c>
      <c r="B2093" s="57" t="s">
        <v>909</v>
      </c>
      <c r="C2093" s="57" t="s">
        <v>14745</v>
      </c>
      <c r="D2093" s="57" t="s">
        <v>14746</v>
      </c>
    </row>
    <row r="2094" spans="1:4">
      <c r="A2094" s="57" t="s">
        <v>7642</v>
      </c>
      <c r="B2094" s="57" t="s">
        <v>909</v>
      </c>
      <c r="C2094" s="57" t="s">
        <v>14747</v>
      </c>
      <c r="D2094" s="57" t="s">
        <v>14748</v>
      </c>
    </row>
    <row r="2095" spans="1:4">
      <c r="A2095" s="57" t="s">
        <v>7642</v>
      </c>
      <c r="B2095" s="57" t="s">
        <v>909</v>
      </c>
      <c r="C2095" s="57" t="s">
        <v>14749</v>
      </c>
      <c r="D2095" s="57" t="s">
        <v>14750</v>
      </c>
    </row>
    <row r="2096" spans="1:4">
      <c r="A2096" s="57" t="s">
        <v>7642</v>
      </c>
      <c r="B2096" s="57" t="s">
        <v>909</v>
      </c>
      <c r="C2096" s="57" t="s">
        <v>14751</v>
      </c>
      <c r="D2096" s="57" t="s">
        <v>14752</v>
      </c>
    </row>
    <row r="2097" spans="1:4">
      <c r="A2097" s="57" t="s">
        <v>7642</v>
      </c>
      <c r="B2097" s="57" t="s">
        <v>909</v>
      </c>
      <c r="C2097" s="57" t="s">
        <v>16596</v>
      </c>
      <c r="D2097" s="57" t="s">
        <v>16597</v>
      </c>
    </row>
    <row r="2098" spans="1:4">
      <c r="A2098" s="57" t="s">
        <v>7642</v>
      </c>
      <c r="B2098" s="57" t="s">
        <v>909</v>
      </c>
      <c r="C2098" s="57" t="s">
        <v>16598</v>
      </c>
      <c r="D2098" s="57" t="s">
        <v>16599</v>
      </c>
    </row>
    <row r="2099" spans="1:4">
      <c r="A2099" s="57" t="s">
        <v>7642</v>
      </c>
      <c r="B2099" s="57" t="s">
        <v>909</v>
      </c>
      <c r="C2099" s="57" t="s">
        <v>16600</v>
      </c>
      <c r="D2099" s="57" t="s">
        <v>16601</v>
      </c>
    </row>
    <row r="2100" spans="1:4">
      <c r="A2100" s="57" t="s">
        <v>7642</v>
      </c>
      <c r="B2100" s="57" t="s">
        <v>909</v>
      </c>
      <c r="C2100" s="57" t="s">
        <v>16602</v>
      </c>
      <c r="D2100" s="57" t="s">
        <v>16603</v>
      </c>
    </row>
    <row r="2101" spans="1:4">
      <c r="A2101" s="57" t="s">
        <v>7642</v>
      </c>
      <c r="B2101" s="57" t="s">
        <v>909</v>
      </c>
      <c r="C2101" s="57" t="s">
        <v>16604</v>
      </c>
      <c r="D2101" s="57" t="s">
        <v>16605</v>
      </c>
    </row>
    <row r="2102" spans="1:4">
      <c r="A2102" s="57" t="s">
        <v>7642</v>
      </c>
      <c r="B2102" s="57" t="s">
        <v>909</v>
      </c>
      <c r="C2102" s="57" t="s">
        <v>16606</v>
      </c>
      <c r="D2102" s="57" t="s">
        <v>16607</v>
      </c>
    </row>
    <row r="2103" spans="1:4">
      <c r="A2103" s="57" t="s">
        <v>7642</v>
      </c>
      <c r="B2103" s="57" t="s">
        <v>909</v>
      </c>
      <c r="C2103" s="57" t="s">
        <v>16608</v>
      </c>
      <c r="D2103" s="57" t="s">
        <v>16609</v>
      </c>
    </row>
    <row r="2104" spans="1:4">
      <c r="A2104" s="57" t="s">
        <v>7642</v>
      </c>
      <c r="B2104" s="57" t="s">
        <v>909</v>
      </c>
      <c r="C2104" s="57" t="s">
        <v>16610</v>
      </c>
      <c r="D2104" s="57" t="s">
        <v>16611</v>
      </c>
    </row>
    <row r="2105" spans="1:4">
      <c r="A2105" s="57" t="s">
        <v>7642</v>
      </c>
      <c r="B2105" s="57" t="s">
        <v>909</v>
      </c>
      <c r="C2105" s="57" t="s">
        <v>21175</v>
      </c>
      <c r="D2105" s="57" t="s">
        <v>21176</v>
      </c>
    </row>
    <row r="2106" spans="1:4">
      <c r="A2106" s="57" t="s">
        <v>7642</v>
      </c>
      <c r="B2106" s="57" t="s">
        <v>909</v>
      </c>
      <c r="C2106" s="57" t="s">
        <v>21177</v>
      </c>
      <c r="D2106" s="57" t="s">
        <v>21178</v>
      </c>
    </row>
    <row r="2107" spans="1:4">
      <c r="A2107" s="57" t="s">
        <v>7643</v>
      </c>
      <c r="B2107" s="57" t="s">
        <v>909</v>
      </c>
      <c r="C2107" s="57" t="s">
        <v>3141</v>
      </c>
      <c r="D2107" s="57" t="s">
        <v>3142</v>
      </c>
    </row>
    <row r="2108" spans="1:4">
      <c r="A2108" s="57" t="s">
        <v>7643</v>
      </c>
      <c r="B2108" s="57" t="s">
        <v>909</v>
      </c>
      <c r="C2108" s="57" t="s">
        <v>3441</v>
      </c>
      <c r="D2108" s="57" t="s">
        <v>3442</v>
      </c>
    </row>
    <row r="2109" spans="1:4">
      <c r="A2109" s="57" t="s">
        <v>7644</v>
      </c>
      <c r="B2109" s="57" t="s">
        <v>909</v>
      </c>
      <c r="C2109" s="57" t="s">
        <v>7566</v>
      </c>
      <c r="D2109" s="57" t="s">
        <v>7567</v>
      </c>
    </row>
    <row r="2110" spans="1:4">
      <c r="A2110" s="57" t="s">
        <v>7644</v>
      </c>
      <c r="B2110" s="57" t="s">
        <v>909</v>
      </c>
      <c r="C2110" s="57" t="s">
        <v>14753</v>
      </c>
      <c r="D2110" s="57" t="s">
        <v>11271</v>
      </c>
    </row>
    <row r="2111" spans="1:4">
      <c r="A2111" s="57" t="s">
        <v>7644</v>
      </c>
      <c r="B2111" s="57" t="s">
        <v>909</v>
      </c>
      <c r="C2111" s="57" t="s">
        <v>14755</v>
      </c>
      <c r="D2111" s="57" t="s">
        <v>14756</v>
      </c>
    </row>
    <row r="2112" spans="1:4">
      <c r="A2112" s="57" t="s">
        <v>7644</v>
      </c>
      <c r="B2112" s="57" t="s">
        <v>909</v>
      </c>
      <c r="C2112" s="57" t="s">
        <v>16612</v>
      </c>
      <c r="D2112" s="57" t="s">
        <v>11267</v>
      </c>
    </row>
    <row r="2113" spans="1:4">
      <c r="A2113" s="57" t="s">
        <v>7644</v>
      </c>
      <c r="B2113" s="57" t="s">
        <v>909</v>
      </c>
      <c r="C2113" s="57" t="s">
        <v>21179</v>
      </c>
      <c r="D2113" s="57" t="s">
        <v>21180</v>
      </c>
    </row>
    <row r="2114" spans="1:4">
      <c r="A2114" s="57" t="s">
        <v>16613</v>
      </c>
      <c r="B2114" s="57" t="s">
        <v>909</v>
      </c>
      <c r="C2114" s="57" t="s">
        <v>16614</v>
      </c>
      <c r="D2114" s="57" t="s">
        <v>16615</v>
      </c>
    </row>
    <row r="2115" spans="1:4">
      <c r="A2115" s="57" t="s">
        <v>16613</v>
      </c>
      <c r="B2115" s="57" t="s">
        <v>909</v>
      </c>
      <c r="C2115" s="57" t="s">
        <v>16616</v>
      </c>
      <c r="D2115" s="57" t="s">
        <v>15813</v>
      </c>
    </row>
    <row r="2116" spans="1:4">
      <c r="A2116" s="57" t="s">
        <v>16613</v>
      </c>
      <c r="B2116" s="57" t="s">
        <v>909</v>
      </c>
      <c r="C2116" s="57" t="s">
        <v>16617</v>
      </c>
      <c r="D2116" s="57" t="s">
        <v>16618</v>
      </c>
    </row>
    <row r="2117" spans="1:4">
      <c r="A2117" s="57" t="s">
        <v>16613</v>
      </c>
      <c r="B2117" s="57" t="s">
        <v>909</v>
      </c>
      <c r="C2117" s="57" t="s">
        <v>16619</v>
      </c>
      <c r="D2117" s="57" t="s">
        <v>15815</v>
      </c>
    </row>
    <row r="2118" spans="1:4">
      <c r="A2118" s="57" t="s">
        <v>16613</v>
      </c>
      <c r="B2118" s="57" t="s">
        <v>909</v>
      </c>
      <c r="C2118" s="57" t="s">
        <v>16620</v>
      </c>
      <c r="D2118" s="57" t="s">
        <v>14811</v>
      </c>
    </row>
    <row r="2119" spans="1:4">
      <c r="A2119" s="57" t="s">
        <v>16613</v>
      </c>
      <c r="B2119" s="57" t="s">
        <v>909</v>
      </c>
      <c r="C2119" s="57" t="s">
        <v>16621</v>
      </c>
      <c r="D2119" s="57" t="s">
        <v>15818</v>
      </c>
    </row>
    <row r="2120" spans="1:4">
      <c r="A2120" s="57" t="s">
        <v>16613</v>
      </c>
      <c r="B2120" s="57" t="s">
        <v>909</v>
      </c>
      <c r="C2120" s="57" t="s">
        <v>16622</v>
      </c>
      <c r="D2120" s="57" t="s">
        <v>16623</v>
      </c>
    </row>
    <row r="2121" spans="1:4">
      <c r="A2121" s="57" t="s">
        <v>16613</v>
      </c>
      <c r="B2121" s="57" t="s">
        <v>909</v>
      </c>
      <c r="C2121" s="57" t="s">
        <v>16624</v>
      </c>
      <c r="D2121" s="57" t="s">
        <v>16625</v>
      </c>
    </row>
    <row r="2122" spans="1:4">
      <c r="A2122" s="57" t="s">
        <v>16613</v>
      </c>
      <c r="B2122" s="57" t="s">
        <v>909</v>
      </c>
      <c r="C2122" s="57" t="s">
        <v>16626</v>
      </c>
      <c r="D2122" s="57" t="s">
        <v>16627</v>
      </c>
    </row>
    <row r="2123" spans="1:4">
      <c r="A2123" s="57" t="s">
        <v>16613</v>
      </c>
      <c r="B2123" s="57" t="s">
        <v>909</v>
      </c>
      <c r="C2123" s="57" t="s">
        <v>16628</v>
      </c>
      <c r="D2123" s="57" t="s">
        <v>16629</v>
      </c>
    </row>
    <row r="2124" spans="1:4">
      <c r="A2124" s="57" t="s">
        <v>16613</v>
      </c>
      <c r="B2124" s="57" t="s">
        <v>909</v>
      </c>
      <c r="C2124" s="57" t="s">
        <v>16630</v>
      </c>
      <c r="D2124" s="57" t="s">
        <v>16631</v>
      </c>
    </row>
    <row r="2125" spans="1:4">
      <c r="A2125" s="57" t="s">
        <v>16613</v>
      </c>
      <c r="B2125" s="57" t="s">
        <v>909</v>
      </c>
      <c r="C2125" s="57" t="s">
        <v>16632</v>
      </c>
      <c r="D2125" s="57" t="s">
        <v>16633</v>
      </c>
    </row>
    <row r="2126" spans="1:4">
      <c r="A2126" s="57" t="s">
        <v>16613</v>
      </c>
      <c r="B2126" s="57" t="s">
        <v>909</v>
      </c>
      <c r="C2126" s="57" t="s">
        <v>16634</v>
      </c>
      <c r="D2126" s="57" t="s">
        <v>16635</v>
      </c>
    </row>
    <row r="2127" spans="1:4">
      <c r="A2127" s="57" t="s">
        <v>16613</v>
      </c>
      <c r="B2127" s="57" t="s">
        <v>909</v>
      </c>
      <c r="C2127" s="57" t="s">
        <v>16636</v>
      </c>
      <c r="D2127" s="57" t="s">
        <v>16637</v>
      </c>
    </row>
    <row r="2128" spans="1:4">
      <c r="A2128" s="57" t="s">
        <v>16613</v>
      </c>
      <c r="B2128" s="57" t="s">
        <v>909</v>
      </c>
      <c r="C2128" s="57" t="s">
        <v>16638</v>
      </c>
      <c r="D2128" s="57" t="s">
        <v>16639</v>
      </c>
    </row>
    <row r="2129" spans="1:4">
      <c r="A2129" s="57" t="s">
        <v>16613</v>
      </c>
      <c r="B2129" s="57" t="s">
        <v>909</v>
      </c>
      <c r="C2129" s="57" t="s">
        <v>16640</v>
      </c>
      <c r="D2129" s="57" t="s">
        <v>16641</v>
      </c>
    </row>
    <row r="2130" spans="1:4">
      <c r="A2130" s="57" t="s">
        <v>16613</v>
      </c>
      <c r="B2130" s="57" t="s">
        <v>909</v>
      </c>
      <c r="C2130" s="57" t="s">
        <v>16642</v>
      </c>
      <c r="D2130" s="57" t="s">
        <v>16643</v>
      </c>
    </row>
    <row r="2131" spans="1:4">
      <c r="A2131" s="57" t="s">
        <v>16613</v>
      </c>
      <c r="B2131" s="57" t="s">
        <v>909</v>
      </c>
      <c r="C2131" s="57" t="s">
        <v>16644</v>
      </c>
      <c r="D2131" s="57" t="s">
        <v>16645</v>
      </c>
    </row>
    <row r="2132" spans="1:4">
      <c r="A2132" s="57" t="s">
        <v>16613</v>
      </c>
      <c r="B2132" s="57" t="s">
        <v>909</v>
      </c>
      <c r="C2132" s="57" t="s">
        <v>16646</v>
      </c>
      <c r="D2132" s="57" t="s">
        <v>16647</v>
      </c>
    </row>
    <row r="2133" spans="1:4">
      <c r="A2133" s="57" t="s">
        <v>16613</v>
      </c>
      <c r="B2133" s="57" t="s">
        <v>909</v>
      </c>
      <c r="C2133" s="57" t="s">
        <v>16648</v>
      </c>
      <c r="D2133" s="57" t="s">
        <v>16649</v>
      </c>
    </row>
    <row r="2134" spans="1:4">
      <c r="A2134" s="57" t="s">
        <v>16613</v>
      </c>
      <c r="B2134" s="57" t="s">
        <v>909</v>
      </c>
      <c r="C2134" s="57" t="s">
        <v>21181</v>
      </c>
      <c r="D2134" s="57" t="s">
        <v>21182</v>
      </c>
    </row>
    <row r="2135" spans="1:4">
      <c r="A2135" s="57" t="s">
        <v>16613</v>
      </c>
      <c r="B2135" s="57" t="s">
        <v>909</v>
      </c>
      <c r="C2135" s="57" t="s">
        <v>74464</v>
      </c>
      <c r="D2135" s="57" t="s">
        <v>74465</v>
      </c>
    </row>
    <row r="2136" spans="1:4">
      <c r="A2136" s="57" t="s">
        <v>16613</v>
      </c>
      <c r="B2136" s="57" t="s">
        <v>909</v>
      </c>
      <c r="C2136" s="57" t="s">
        <v>74466</v>
      </c>
      <c r="D2136" s="57" t="s">
        <v>74467</v>
      </c>
    </row>
    <row r="2137" spans="1:4">
      <c r="A2137" s="57" t="s">
        <v>16613</v>
      </c>
      <c r="B2137" s="57" t="s">
        <v>909</v>
      </c>
      <c r="C2137" s="57" t="s">
        <v>76584</v>
      </c>
      <c r="D2137" s="57" t="s">
        <v>76585</v>
      </c>
    </row>
    <row r="2138" spans="1:4">
      <c r="A2138" s="57" t="s">
        <v>16613</v>
      </c>
      <c r="B2138" s="57" t="s">
        <v>909</v>
      </c>
      <c r="C2138" s="57" t="s">
        <v>77145</v>
      </c>
      <c r="D2138" s="57" t="s">
        <v>77146</v>
      </c>
    </row>
    <row r="2139" spans="1:4">
      <c r="A2139" s="57" t="s">
        <v>16613</v>
      </c>
      <c r="B2139" s="57" t="s">
        <v>909</v>
      </c>
      <c r="C2139" s="57" t="s">
        <v>77147</v>
      </c>
      <c r="D2139" s="57" t="s">
        <v>77148</v>
      </c>
    </row>
    <row r="2140" spans="1:4">
      <c r="A2140" s="57" t="s">
        <v>21183</v>
      </c>
      <c r="B2140" s="57" t="s">
        <v>12940</v>
      </c>
      <c r="C2140" s="57" t="s">
        <v>21184</v>
      </c>
      <c r="D2140" s="57" t="s">
        <v>21185</v>
      </c>
    </row>
    <row r="2141" spans="1:4">
      <c r="A2141" s="57" t="s">
        <v>21183</v>
      </c>
      <c r="B2141" s="57"/>
      <c r="C2141" s="57" t="s">
        <v>21186</v>
      </c>
      <c r="D2141" s="57" t="s">
        <v>21187</v>
      </c>
    </row>
    <row r="2142" spans="1:4">
      <c r="A2142" s="57" t="s">
        <v>21183</v>
      </c>
      <c r="B2142" s="57"/>
      <c r="C2142" s="57" t="s">
        <v>74468</v>
      </c>
      <c r="D2142" s="57" t="s">
        <v>74469</v>
      </c>
    </row>
    <row r="2143" spans="1:4">
      <c r="A2143" s="57" t="s">
        <v>21188</v>
      </c>
      <c r="B2143" s="57" t="s">
        <v>12940</v>
      </c>
      <c r="C2143" s="57" t="s">
        <v>21189</v>
      </c>
      <c r="D2143" s="57" t="s">
        <v>21190</v>
      </c>
    </row>
    <row r="2144" spans="1:4">
      <c r="A2144" s="57" t="s">
        <v>21188</v>
      </c>
      <c r="B2144" s="57"/>
      <c r="C2144" s="57" t="s">
        <v>21191</v>
      </c>
      <c r="D2144" s="57" t="s">
        <v>21190</v>
      </c>
    </row>
    <row r="2145" spans="1:4">
      <c r="A2145" s="57" t="s">
        <v>21192</v>
      </c>
      <c r="B2145" s="57" t="s">
        <v>12940</v>
      </c>
      <c r="C2145" s="57" t="s">
        <v>21091</v>
      </c>
      <c r="D2145" s="57" t="s">
        <v>74470</v>
      </c>
    </row>
    <row r="2146" spans="1:4">
      <c r="A2146" s="57" t="s">
        <v>21192</v>
      </c>
      <c r="B2146" s="57"/>
      <c r="C2146" s="57" t="s">
        <v>21193</v>
      </c>
      <c r="D2146" s="57" t="s">
        <v>21194</v>
      </c>
    </row>
    <row r="2147" spans="1:4">
      <c r="A2147" s="57" t="s">
        <v>21192</v>
      </c>
      <c r="B2147" s="57"/>
      <c r="C2147" s="57" t="s">
        <v>21195</v>
      </c>
      <c r="D2147" s="57" t="s">
        <v>21196</v>
      </c>
    </row>
    <row r="2148" spans="1:4">
      <c r="A2148" s="57" t="s">
        <v>21192</v>
      </c>
      <c r="B2148" s="57"/>
      <c r="C2148" s="57" t="s">
        <v>21197</v>
      </c>
      <c r="D2148" s="57" t="s">
        <v>21198</v>
      </c>
    </row>
    <row r="2149" spans="1:4">
      <c r="A2149" s="57" t="s">
        <v>21192</v>
      </c>
      <c r="B2149" s="57"/>
      <c r="C2149" s="57" t="s">
        <v>21199</v>
      </c>
      <c r="D2149" s="57" t="s">
        <v>21200</v>
      </c>
    </row>
    <row r="2150" spans="1:4">
      <c r="A2150" s="57" t="s">
        <v>21192</v>
      </c>
      <c r="B2150" s="57"/>
      <c r="C2150" s="57" t="s">
        <v>21201</v>
      </c>
      <c r="D2150" s="57" t="s">
        <v>77149</v>
      </c>
    </row>
    <row r="2151" spans="1:4">
      <c r="A2151" s="57" t="s">
        <v>21192</v>
      </c>
      <c r="B2151" s="57"/>
      <c r="C2151" s="57" t="s">
        <v>21202</v>
      </c>
      <c r="D2151" s="57" t="s">
        <v>21203</v>
      </c>
    </row>
    <row r="2152" spans="1:4">
      <c r="A2152" s="57" t="s">
        <v>21192</v>
      </c>
      <c r="B2152" s="57"/>
      <c r="C2152" s="57" t="s">
        <v>21204</v>
      </c>
      <c r="D2152" s="57" t="s">
        <v>21205</v>
      </c>
    </row>
    <row r="2153" spans="1:4">
      <c r="A2153" s="57" t="s">
        <v>21192</v>
      </c>
      <c r="B2153" s="57"/>
      <c r="C2153" s="57" t="s">
        <v>21206</v>
      </c>
      <c r="D2153" s="57" t="s">
        <v>21207</v>
      </c>
    </row>
    <row r="2154" spans="1:4">
      <c r="A2154" s="57" t="s">
        <v>21192</v>
      </c>
      <c r="B2154" s="57"/>
      <c r="C2154" s="57" t="s">
        <v>21208</v>
      </c>
      <c r="D2154" s="57" t="s">
        <v>21209</v>
      </c>
    </row>
    <row r="2155" spans="1:4">
      <c r="A2155" s="57" t="s">
        <v>21192</v>
      </c>
      <c r="B2155" s="57"/>
      <c r="C2155" s="57" t="s">
        <v>21210</v>
      </c>
      <c r="D2155" s="57" t="s">
        <v>21211</v>
      </c>
    </row>
    <row r="2156" spans="1:4">
      <c r="A2156" s="57" t="s">
        <v>21192</v>
      </c>
      <c r="B2156" s="57"/>
      <c r="C2156" s="57" t="s">
        <v>20544</v>
      </c>
      <c r="D2156" s="57" t="s">
        <v>74470</v>
      </c>
    </row>
    <row r="2157" spans="1:4">
      <c r="A2157" s="57" t="s">
        <v>21215</v>
      </c>
      <c r="B2157" s="57" t="s">
        <v>12940</v>
      </c>
      <c r="C2157" s="57" t="s">
        <v>21216</v>
      </c>
      <c r="D2157" s="57" t="s">
        <v>21217</v>
      </c>
    </row>
    <row r="2158" spans="1:4">
      <c r="A2158" s="57" t="s">
        <v>9718</v>
      </c>
      <c r="B2158" s="57" t="s">
        <v>1046</v>
      </c>
      <c r="C2158" s="57" t="s">
        <v>9719</v>
      </c>
      <c r="D2158" s="57" t="s">
        <v>9720</v>
      </c>
    </row>
    <row r="2159" spans="1:4">
      <c r="A2159" s="57" t="s">
        <v>9718</v>
      </c>
      <c r="B2159" s="57" t="s">
        <v>1046</v>
      </c>
      <c r="C2159" s="57" t="s">
        <v>9721</v>
      </c>
      <c r="D2159" s="57" t="s">
        <v>9722</v>
      </c>
    </row>
    <row r="2160" spans="1:4">
      <c r="A2160" s="57" t="s">
        <v>9718</v>
      </c>
      <c r="B2160" s="57" t="s">
        <v>1046</v>
      </c>
      <c r="C2160" s="57" t="s">
        <v>9723</v>
      </c>
      <c r="D2160" s="57" t="s">
        <v>11218</v>
      </c>
    </row>
    <row r="2161" spans="1:4">
      <c r="A2161" s="57" t="s">
        <v>9718</v>
      </c>
      <c r="B2161" s="57" t="s">
        <v>1046</v>
      </c>
      <c r="C2161" s="57" t="s">
        <v>9724</v>
      </c>
      <c r="D2161" s="57" t="s">
        <v>9725</v>
      </c>
    </row>
    <row r="2162" spans="1:4">
      <c r="A2162" s="57" t="s">
        <v>9718</v>
      </c>
      <c r="B2162" s="57" t="s">
        <v>1046</v>
      </c>
      <c r="C2162" s="57" t="s">
        <v>74471</v>
      </c>
      <c r="D2162" s="57" t="s">
        <v>74472</v>
      </c>
    </row>
    <row r="2163" spans="1:4">
      <c r="A2163" s="57" t="s">
        <v>21218</v>
      </c>
      <c r="B2163" s="57" t="s">
        <v>12940</v>
      </c>
      <c r="C2163" s="57" t="s">
        <v>21219</v>
      </c>
      <c r="D2163" s="57" t="s">
        <v>21220</v>
      </c>
    </row>
    <row r="2164" spans="1:4">
      <c r="A2164" s="57" t="s">
        <v>21218</v>
      </c>
      <c r="B2164" s="57"/>
      <c r="C2164" s="57" t="s">
        <v>21221</v>
      </c>
      <c r="D2164" s="57" t="s">
        <v>21222</v>
      </c>
    </row>
    <row r="2165" spans="1:4">
      <c r="A2165" s="57" t="s">
        <v>21218</v>
      </c>
      <c r="B2165" s="57"/>
      <c r="C2165" s="57" t="s">
        <v>21223</v>
      </c>
      <c r="D2165" s="57" t="s">
        <v>21224</v>
      </c>
    </row>
    <row r="2166" spans="1:4">
      <c r="A2166" s="57" t="s">
        <v>21218</v>
      </c>
      <c r="B2166" s="57"/>
      <c r="C2166" s="57" t="s">
        <v>21225</v>
      </c>
      <c r="D2166" s="57" t="s">
        <v>21226</v>
      </c>
    </row>
    <row r="2167" spans="1:4">
      <c r="A2167" s="57" t="s">
        <v>21218</v>
      </c>
      <c r="B2167" s="57"/>
      <c r="C2167" s="57" t="s">
        <v>21227</v>
      </c>
      <c r="D2167" s="57" t="s">
        <v>21228</v>
      </c>
    </row>
    <row r="2168" spans="1:4">
      <c r="A2168" s="57" t="s">
        <v>21218</v>
      </c>
      <c r="B2168" s="57"/>
      <c r="C2168" s="57" t="s">
        <v>21229</v>
      </c>
      <c r="D2168" s="57" t="s">
        <v>21230</v>
      </c>
    </row>
    <row r="2169" spans="1:4">
      <c r="A2169" s="57" t="s">
        <v>21218</v>
      </c>
      <c r="B2169" s="57"/>
      <c r="C2169" s="57" t="s">
        <v>21231</v>
      </c>
      <c r="D2169" s="57" t="s">
        <v>21230</v>
      </c>
    </row>
    <row r="2170" spans="1:4">
      <c r="A2170" s="57" t="s">
        <v>21218</v>
      </c>
      <c r="B2170" s="57"/>
      <c r="C2170" s="57" t="s">
        <v>21232</v>
      </c>
      <c r="D2170" s="57" t="s">
        <v>20920</v>
      </c>
    </row>
    <row r="2171" spans="1:4">
      <c r="A2171" s="57" t="s">
        <v>21218</v>
      </c>
      <c r="B2171" s="57"/>
      <c r="C2171" s="57" t="s">
        <v>21233</v>
      </c>
      <c r="D2171" s="57" t="s">
        <v>21234</v>
      </c>
    </row>
    <row r="2172" spans="1:4">
      <c r="A2172" s="57" t="s">
        <v>21218</v>
      </c>
      <c r="B2172" s="57"/>
      <c r="C2172" s="57" t="s">
        <v>21235</v>
      </c>
      <c r="D2172" s="57" t="s">
        <v>21236</v>
      </c>
    </row>
    <row r="2173" spans="1:4">
      <c r="A2173" s="57" t="s">
        <v>21237</v>
      </c>
      <c r="B2173" s="57" t="s">
        <v>12940</v>
      </c>
      <c r="C2173" s="57" t="s">
        <v>21238</v>
      </c>
      <c r="D2173" s="57" t="s">
        <v>21239</v>
      </c>
    </row>
    <row r="2174" spans="1:4">
      <c r="A2174" s="57" t="s">
        <v>21240</v>
      </c>
      <c r="B2174" s="57" t="s">
        <v>12940</v>
      </c>
      <c r="C2174" s="57" t="s">
        <v>21241</v>
      </c>
      <c r="D2174" s="57" t="s">
        <v>21242</v>
      </c>
    </row>
    <row r="2175" spans="1:4">
      <c r="A2175" s="57" t="s">
        <v>21240</v>
      </c>
      <c r="B2175" s="57"/>
      <c r="C2175" s="57" t="s">
        <v>21243</v>
      </c>
      <c r="D2175" s="57" t="s">
        <v>21244</v>
      </c>
    </row>
    <row r="2176" spans="1:4">
      <c r="A2176" s="57" t="s">
        <v>21245</v>
      </c>
      <c r="B2176" s="57" t="s">
        <v>12940</v>
      </c>
      <c r="C2176" s="57" t="s">
        <v>21246</v>
      </c>
      <c r="D2176" s="57" t="s">
        <v>21247</v>
      </c>
    </row>
    <row r="2177" spans="1:4">
      <c r="A2177" s="57" t="s">
        <v>7645</v>
      </c>
      <c r="B2177" s="57" t="s">
        <v>1046</v>
      </c>
      <c r="C2177" s="57" t="s">
        <v>3668</v>
      </c>
      <c r="D2177" s="57" t="s">
        <v>3669</v>
      </c>
    </row>
    <row r="2178" spans="1:4">
      <c r="A2178" s="57" t="s">
        <v>7645</v>
      </c>
      <c r="B2178" s="57" t="s">
        <v>1046</v>
      </c>
      <c r="C2178" s="57" t="s">
        <v>3674</v>
      </c>
      <c r="D2178" s="57" t="s">
        <v>3675</v>
      </c>
    </row>
    <row r="2179" spans="1:4">
      <c r="A2179" s="57" t="s">
        <v>7645</v>
      </c>
      <c r="B2179" s="57" t="s">
        <v>1046</v>
      </c>
      <c r="C2179" s="57" t="s">
        <v>3698</v>
      </c>
      <c r="D2179" s="57" t="s">
        <v>7617</v>
      </c>
    </row>
    <row r="2180" spans="1:4">
      <c r="A2180" s="57" t="s">
        <v>7645</v>
      </c>
      <c r="B2180" s="57" t="s">
        <v>1046</v>
      </c>
      <c r="C2180" s="57" t="s">
        <v>3699</v>
      </c>
      <c r="D2180" s="57" t="s">
        <v>3700</v>
      </c>
    </row>
    <row r="2181" spans="1:4">
      <c r="A2181" s="57" t="s">
        <v>7645</v>
      </c>
      <c r="B2181" s="57" t="s">
        <v>1046</v>
      </c>
      <c r="C2181" s="57" t="s">
        <v>3701</v>
      </c>
      <c r="D2181" s="57" t="s">
        <v>3702</v>
      </c>
    </row>
    <row r="2182" spans="1:4">
      <c r="A2182" s="57" t="s">
        <v>7645</v>
      </c>
      <c r="B2182" s="57" t="s">
        <v>1046</v>
      </c>
      <c r="C2182" s="57" t="s">
        <v>3703</v>
      </c>
      <c r="D2182" s="57" t="s">
        <v>3704</v>
      </c>
    </row>
    <row r="2183" spans="1:4">
      <c r="A2183" s="57" t="s">
        <v>7645</v>
      </c>
      <c r="B2183" s="57" t="s">
        <v>1046</v>
      </c>
      <c r="C2183" s="57" t="s">
        <v>4823</v>
      </c>
      <c r="D2183" s="57" t="s">
        <v>4824</v>
      </c>
    </row>
    <row r="2184" spans="1:4">
      <c r="A2184" s="57" t="s">
        <v>7645</v>
      </c>
      <c r="B2184" s="57" t="s">
        <v>1046</v>
      </c>
      <c r="C2184" s="57" t="s">
        <v>5367</v>
      </c>
      <c r="D2184" s="57" t="s">
        <v>5368</v>
      </c>
    </row>
    <row r="2185" spans="1:4">
      <c r="A2185" s="57" t="s">
        <v>7645</v>
      </c>
      <c r="B2185" s="57" t="s">
        <v>1046</v>
      </c>
      <c r="C2185" s="57" t="s">
        <v>5369</v>
      </c>
      <c r="D2185" s="57" t="s">
        <v>5370</v>
      </c>
    </row>
    <row r="2186" spans="1:4">
      <c r="A2186" s="57" t="s">
        <v>7645</v>
      </c>
      <c r="B2186" s="57" t="s">
        <v>1046</v>
      </c>
      <c r="C2186" s="57" t="s">
        <v>5887</v>
      </c>
      <c r="D2186" s="57" t="s">
        <v>5888</v>
      </c>
    </row>
    <row r="2187" spans="1:4">
      <c r="A2187" s="57" t="s">
        <v>7645</v>
      </c>
      <c r="B2187" s="57" t="s">
        <v>1046</v>
      </c>
      <c r="C2187" s="57" t="s">
        <v>6248</v>
      </c>
      <c r="D2187" s="57" t="s">
        <v>6249</v>
      </c>
    </row>
    <row r="2188" spans="1:4">
      <c r="A2188" s="57" t="s">
        <v>7645</v>
      </c>
      <c r="B2188" s="57" t="s">
        <v>1046</v>
      </c>
      <c r="C2188" s="57" t="s">
        <v>6345</v>
      </c>
      <c r="D2188" s="57" t="s">
        <v>6346</v>
      </c>
    </row>
    <row r="2189" spans="1:4">
      <c r="A2189" s="57" t="s">
        <v>7645</v>
      </c>
      <c r="B2189" s="57" t="s">
        <v>1046</v>
      </c>
      <c r="C2189" s="57" t="s">
        <v>6416</v>
      </c>
      <c r="D2189" s="57" t="s">
        <v>6417</v>
      </c>
    </row>
    <row r="2190" spans="1:4">
      <c r="A2190" s="57" t="s">
        <v>7645</v>
      </c>
      <c r="B2190" s="57" t="s">
        <v>1046</v>
      </c>
      <c r="C2190" s="57" t="s">
        <v>8412</v>
      </c>
      <c r="D2190" s="57" t="s">
        <v>8413</v>
      </c>
    </row>
    <row r="2191" spans="1:4">
      <c r="A2191" s="57" t="s">
        <v>7645</v>
      </c>
      <c r="B2191" s="57" t="s">
        <v>1046</v>
      </c>
      <c r="C2191" s="57" t="s">
        <v>8414</v>
      </c>
      <c r="D2191" s="57" t="s">
        <v>8413</v>
      </c>
    </row>
    <row r="2192" spans="1:4">
      <c r="A2192" s="57" t="s">
        <v>7645</v>
      </c>
      <c r="B2192" s="57" t="s">
        <v>1046</v>
      </c>
      <c r="C2192" s="57" t="s">
        <v>8421</v>
      </c>
      <c r="D2192" s="57" t="s">
        <v>8422</v>
      </c>
    </row>
    <row r="2193" spans="1:4">
      <c r="A2193" s="57" t="s">
        <v>7645</v>
      </c>
      <c r="B2193" s="57" t="s">
        <v>1046</v>
      </c>
      <c r="C2193" s="57" t="s">
        <v>8438</v>
      </c>
      <c r="D2193" s="57" t="s">
        <v>8439</v>
      </c>
    </row>
    <row r="2194" spans="1:4">
      <c r="A2194" s="57" t="s">
        <v>7645</v>
      </c>
      <c r="B2194" s="57" t="s">
        <v>1046</v>
      </c>
      <c r="C2194" s="57" t="s">
        <v>8616</v>
      </c>
      <c r="D2194" s="57" t="s">
        <v>8617</v>
      </c>
    </row>
    <row r="2195" spans="1:4">
      <c r="A2195" s="57" t="s">
        <v>7645</v>
      </c>
      <c r="B2195" s="57" t="s">
        <v>1046</v>
      </c>
      <c r="C2195" s="57" t="s">
        <v>11219</v>
      </c>
      <c r="D2195" s="57" t="s">
        <v>11220</v>
      </c>
    </row>
    <row r="2196" spans="1:4">
      <c r="A2196" s="57" t="s">
        <v>7645</v>
      </c>
      <c r="B2196" s="57" t="s">
        <v>1046</v>
      </c>
      <c r="C2196" s="57" t="s">
        <v>11221</v>
      </c>
      <c r="D2196" s="57" t="s">
        <v>11222</v>
      </c>
    </row>
    <row r="2197" spans="1:4">
      <c r="A2197" s="57" t="s">
        <v>7645</v>
      </c>
      <c r="B2197" s="57" t="s">
        <v>1046</v>
      </c>
      <c r="C2197" s="57" t="s">
        <v>11223</v>
      </c>
      <c r="D2197" s="57" t="s">
        <v>11224</v>
      </c>
    </row>
    <row r="2198" spans="1:4">
      <c r="A2198" s="57" t="s">
        <v>7645</v>
      </c>
      <c r="B2198" s="57" t="s">
        <v>1046</v>
      </c>
      <c r="C2198" s="57" t="s">
        <v>11225</v>
      </c>
      <c r="D2198" s="57" t="s">
        <v>11226</v>
      </c>
    </row>
    <row r="2199" spans="1:4">
      <c r="A2199" s="57" t="s">
        <v>7645</v>
      </c>
      <c r="B2199" s="57" t="s">
        <v>1046</v>
      </c>
      <c r="C2199" s="57" t="s">
        <v>11227</v>
      </c>
      <c r="D2199" s="57" t="s">
        <v>11228</v>
      </c>
    </row>
    <row r="2200" spans="1:4">
      <c r="A2200" s="57" t="s">
        <v>7645</v>
      </c>
      <c r="B2200" s="57" t="s">
        <v>1046</v>
      </c>
      <c r="C2200" s="57" t="s">
        <v>11229</v>
      </c>
      <c r="D2200" s="57" t="s">
        <v>11230</v>
      </c>
    </row>
    <row r="2201" spans="1:4">
      <c r="A2201" s="57" t="s">
        <v>7645</v>
      </c>
      <c r="B2201" s="57" t="s">
        <v>1046</v>
      </c>
      <c r="C2201" s="57" t="s">
        <v>14757</v>
      </c>
      <c r="D2201" s="57" t="s">
        <v>14758</v>
      </c>
    </row>
    <row r="2202" spans="1:4">
      <c r="A2202" s="57" t="s">
        <v>7645</v>
      </c>
      <c r="B2202" s="57" t="s">
        <v>1046</v>
      </c>
      <c r="C2202" s="57" t="s">
        <v>14759</v>
      </c>
      <c r="D2202" s="57" t="s">
        <v>14760</v>
      </c>
    </row>
    <row r="2203" spans="1:4">
      <c r="A2203" s="57" t="s">
        <v>7645</v>
      </c>
      <c r="B2203" s="57" t="s">
        <v>1046</v>
      </c>
      <c r="C2203" s="57" t="s">
        <v>16650</v>
      </c>
      <c r="D2203" s="57" t="s">
        <v>16651</v>
      </c>
    </row>
    <row r="2204" spans="1:4">
      <c r="A2204" s="57" t="s">
        <v>7645</v>
      </c>
      <c r="B2204" s="57" t="s">
        <v>1046</v>
      </c>
      <c r="C2204" s="57" t="s">
        <v>21248</v>
      </c>
      <c r="D2204" s="57" t="s">
        <v>21249</v>
      </c>
    </row>
    <row r="2205" spans="1:4">
      <c r="A2205" s="57" t="s">
        <v>7645</v>
      </c>
      <c r="B2205" s="57" t="s">
        <v>1046</v>
      </c>
      <c r="C2205" s="57" t="s">
        <v>21250</v>
      </c>
      <c r="D2205" s="57" t="s">
        <v>21251</v>
      </c>
    </row>
    <row r="2206" spans="1:4">
      <c r="A2206" s="57" t="s">
        <v>7646</v>
      </c>
      <c r="B2206" s="57" t="s">
        <v>1046</v>
      </c>
      <c r="C2206" s="57" t="s">
        <v>7094</v>
      </c>
      <c r="D2206" s="57" t="s">
        <v>7095</v>
      </c>
    </row>
    <row r="2207" spans="1:4">
      <c r="A2207" s="57" t="s">
        <v>7646</v>
      </c>
      <c r="B2207" s="57" t="s">
        <v>1046</v>
      </c>
      <c r="C2207" s="57" t="s">
        <v>11231</v>
      </c>
      <c r="D2207" s="57" t="s">
        <v>11232</v>
      </c>
    </row>
    <row r="2208" spans="1:4">
      <c r="A2208" s="57" t="s">
        <v>7646</v>
      </c>
      <c r="B2208" s="57" t="s">
        <v>1046</v>
      </c>
      <c r="C2208" s="57" t="s">
        <v>74473</v>
      </c>
      <c r="D2208" s="57" t="s">
        <v>74474</v>
      </c>
    </row>
    <row r="2209" spans="1:4">
      <c r="A2209" s="57" t="s">
        <v>16652</v>
      </c>
      <c r="B2209" s="57" t="s">
        <v>1046</v>
      </c>
      <c r="C2209" s="57" t="s">
        <v>16653</v>
      </c>
      <c r="D2209" s="57" t="s">
        <v>16654</v>
      </c>
    </row>
    <row r="2210" spans="1:4">
      <c r="A2210" s="57" t="s">
        <v>16652</v>
      </c>
      <c r="B2210" s="57" t="s">
        <v>1046</v>
      </c>
      <c r="C2210" s="57" t="s">
        <v>16655</v>
      </c>
      <c r="D2210" s="57" t="s">
        <v>16656</v>
      </c>
    </row>
    <row r="2211" spans="1:4">
      <c r="A2211" s="57" t="s">
        <v>16657</v>
      </c>
      <c r="B2211" s="57" t="s">
        <v>1046</v>
      </c>
      <c r="C2211" s="57" t="s">
        <v>16658</v>
      </c>
      <c r="D2211" s="57" t="s">
        <v>16659</v>
      </c>
    </row>
    <row r="2212" spans="1:4">
      <c r="A2212" s="57" t="s">
        <v>16657</v>
      </c>
      <c r="B2212" s="57" t="s">
        <v>1046</v>
      </c>
      <c r="C2212" s="57" t="s">
        <v>16660</v>
      </c>
      <c r="D2212" s="57" t="s">
        <v>16659</v>
      </c>
    </row>
    <row r="2213" spans="1:4">
      <c r="A2213" s="57" t="s">
        <v>21252</v>
      </c>
      <c r="B2213" s="57" t="s">
        <v>12940</v>
      </c>
      <c r="C2213" s="57" t="s">
        <v>21253</v>
      </c>
      <c r="D2213" s="57" t="s">
        <v>21254</v>
      </c>
    </row>
    <row r="2214" spans="1:4">
      <c r="A2214" s="57" t="s">
        <v>21255</v>
      </c>
      <c r="B2214" s="57" t="s">
        <v>12940</v>
      </c>
      <c r="C2214" s="57" t="s">
        <v>21256</v>
      </c>
      <c r="D2214" s="57" t="s">
        <v>21257</v>
      </c>
    </row>
    <row r="2215" spans="1:4">
      <c r="A2215" s="57" t="s">
        <v>21255</v>
      </c>
      <c r="B2215" s="57"/>
      <c r="C2215" s="57" t="s">
        <v>21258</v>
      </c>
      <c r="D2215" s="57" t="s">
        <v>21259</v>
      </c>
    </row>
    <row r="2216" spans="1:4">
      <c r="A2216" s="57" t="s">
        <v>21260</v>
      </c>
      <c r="B2216" s="57" t="s">
        <v>12940</v>
      </c>
      <c r="C2216" s="57" t="s">
        <v>21261</v>
      </c>
      <c r="D2216" s="57" t="s">
        <v>21262</v>
      </c>
    </row>
    <row r="2217" spans="1:4">
      <c r="A2217" s="57" t="s">
        <v>21260</v>
      </c>
      <c r="B2217" s="57"/>
      <c r="C2217" s="57" t="s">
        <v>21263</v>
      </c>
      <c r="D2217" s="57" t="s">
        <v>21264</v>
      </c>
    </row>
    <row r="2218" spans="1:4">
      <c r="A2218" s="57" t="s">
        <v>21265</v>
      </c>
      <c r="B2218" s="57" t="s">
        <v>12940</v>
      </c>
      <c r="C2218" s="57" t="s">
        <v>21266</v>
      </c>
      <c r="D2218" s="57" t="s">
        <v>21267</v>
      </c>
    </row>
    <row r="2219" spans="1:4">
      <c r="A2219" s="57" t="s">
        <v>21268</v>
      </c>
      <c r="B2219" s="57" t="s">
        <v>12940</v>
      </c>
      <c r="C2219" s="57" t="s">
        <v>21269</v>
      </c>
      <c r="D2219" s="57" t="s">
        <v>21270</v>
      </c>
    </row>
    <row r="2220" spans="1:4">
      <c r="A2220" s="57" t="s">
        <v>9726</v>
      </c>
      <c r="B2220" s="57" t="s">
        <v>979</v>
      </c>
      <c r="C2220" s="57" t="s">
        <v>9727</v>
      </c>
      <c r="D2220" s="57" t="s">
        <v>9728</v>
      </c>
    </row>
    <row r="2221" spans="1:4">
      <c r="A2221" s="57" t="s">
        <v>9726</v>
      </c>
      <c r="B2221" s="57" t="s">
        <v>979</v>
      </c>
      <c r="C2221" s="57" t="s">
        <v>9729</v>
      </c>
      <c r="D2221" s="57" t="s">
        <v>9730</v>
      </c>
    </row>
    <row r="2222" spans="1:4">
      <c r="A2222" s="57" t="s">
        <v>9726</v>
      </c>
      <c r="B2222" s="57" t="s">
        <v>979</v>
      </c>
      <c r="C2222" s="57" t="s">
        <v>9731</v>
      </c>
      <c r="D2222" s="57" t="s">
        <v>11233</v>
      </c>
    </row>
    <row r="2223" spans="1:4">
      <c r="A2223" s="57" t="s">
        <v>21271</v>
      </c>
      <c r="B2223" s="57" t="s">
        <v>12940</v>
      </c>
      <c r="C2223" s="57" t="s">
        <v>21272</v>
      </c>
      <c r="D2223" s="57" t="s">
        <v>21273</v>
      </c>
    </row>
    <row r="2224" spans="1:4">
      <c r="A2224" s="57" t="s">
        <v>7647</v>
      </c>
      <c r="B2224" s="57" t="s">
        <v>979</v>
      </c>
      <c r="C2224" s="57" t="s">
        <v>6210</v>
      </c>
      <c r="D2224" s="57" t="s">
        <v>6211</v>
      </c>
    </row>
    <row r="2225" spans="1:4">
      <c r="A2225" s="57" t="s">
        <v>7647</v>
      </c>
      <c r="B2225" s="57" t="s">
        <v>979</v>
      </c>
      <c r="C2225" s="57" t="s">
        <v>6258</v>
      </c>
      <c r="D2225" s="57" t="s">
        <v>6259</v>
      </c>
    </row>
    <row r="2226" spans="1:4">
      <c r="A2226" s="57" t="s">
        <v>7647</v>
      </c>
      <c r="B2226" s="57" t="s">
        <v>979</v>
      </c>
      <c r="C2226" s="57" t="s">
        <v>6316</v>
      </c>
      <c r="D2226" s="57" t="s">
        <v>6317</v>
      </c>
    </row>
    <row r="2227" spans="1:4">
      <c r="A2227" s="57" t="s">
        <v>7647</v>
      </c>
      <c r="B2227" s="57" t="s">
        <v>979</v>
      </c>
      <c r="C2227" s="57" t="s">
        <v>8873</v>
      </c>
      <c r="D2227" s="57" t="s">
        <v>8874</v>
      </c>
    </row>
    <row r="2228" spans="1:4">
      <c r="A2228" s="57" t="s">
        <v>7647</v>
      </c>
      <c r="B2228" s="57" t="s">
        <v>979</v>
      </c>
      <c r="C2228" s="57" t="s">
        <v>9092</v>
      </c>
      <c r="D2228" s="57" t="s">
        <v>9093</v>
      </c>
    </row>
    <row r="2229" spans="1:4">
      <c r="A2229" s="57" t="s">
        <v>7647</v>
      </c>
      <c r="B2229" s="57" t="s">
        <v>979</v>
      </c>
      <c r="C2229" s="57" t="s">
        <v>11234</v>
      </c>
      <c r="D2229" s="57" t="s">
        <v>11235</v>
      </c>
    </row>
    <row r="2230" spans="1:4">
      <c r="A2230" s="57" t="s">
        <v>7647</v>
      </c>
      <c r="B2230" s="57" t="s">
        <v>979</v>
      </c>
      <c r="C2230" s="57" t="s">
        <v>11236</v>
      </c>
      <c r="D2230" s="57" t="s">
        <v>11237</v>
      </c>
    </row>
    <row r="2231" spans="1:4">
      <c r="A2231" s="57" t="s">
        <v>7647</v>
      </c>
      <c r="B2231" s="57" t="s">
        <v>979</v>
      </c>
      <c r="C2231" s="57" t="s">
        <v>11238</v>
      </c>
      <c r="D2231" s="57" t="s">
        <v>11239</v>
      </c>
    </row>
    <row r="2232" spans="1:4">
      <c r="A2232" s="57" t="s">
        <v>7647</v>
      </c>
      <c r="B2232" s="57" t="s">
        <v>979</v>
      </c>
      <c r="C2232" s="57" t="s">
        <v>11240</v>
      </c>
      <c r="D2232" s="57" t="s">
        <v>11241</v>
      </c>
    </row>
    <row r="2233" spans="1:4">
      <c r="A2233" s="57" t="s">
        <v>7647</v>
      </c>
      <c r="B2233" s="57" t="s">
        <v>979</v>
      </c>
      <c r="C2233" s="57" t="s">
        <v>11242</v>
      </c>
      <c r="D2233" s="57" t="s">
        <v>11243</v>
      </c>
    </row>
    <row r="2234" spans="1:4">
      <c r="A2234" s="57" t="s">
        <v>7647</v>
      </c>
      <c r="B2234" s="57" t="s">
        <v>979</v>
      </c>
      <c r="C2234" s="57" t="s">
        <v>11244</v>
      </c>
      <c r="D2234" s="57" t="s">
        <v>11245</v>
      </c>
    </row>
    <row r="2235" spans="1:4">
      <c r="A2235" s="57" t="s">
        <v>7647</v>
      </c>
      <c r="B2235" s="57" t="s">
        <v>979</v>
      </c>
      <c r="C2235" s="57" t="s">
        <v>11246</v>
      </c>
      <c r="D2235" s="57" t="s">
        <v>11247</v>
      </c>
    </row>
    <row r="2236" spans="1:4">
      <c r="A2236" s="57" t="s">
        <v>7647</v>
      </c>
      <c r="B2236" s="57" t="s">
        <v>979</v>
      </c>
      <c r="C2236" s="57" t="s">
        <v>11248</v>
      </c>
      <c r="D2236" s="57" t="s">
        <v>11249</v>
      </c>
    </row>
    <row r="2237" spans="1:4">
      <c r="A2237" s="57" t="s">
        <v>7647</v>
      </c>
      <c r="B2237" s="57" t="s">
        <v>979</v>
      </c>
      <c r="C2237" s="57" t="s">
        <v>11250</v>
      </c>
      <c r="D2237" s="57" t="s">
        <v>11251</v>
      </c>
    </row>
    <row r="2238" spans="1:4">
      <c r="A2238" s="57" t="s">
        <v>7647</v>
      </c>
      <c r="B2238" s="57" t="s">
        <v>979</v>
      </c>
      <c r="C2238" s="57" t="s">
        <v>11252</v>
      </c>
      <c r="D2238" s="57" t="s">
        <v>11253</v>
      </c>
    </row>
    <row r="2239" spans="1:4">
      <c r="A2239" s="57" t="s">
        <v>7647</v>
      </c>
      <c r="B2239" s="57" t="s">
        <v>979</v>
      </c>
      <c r="C2239" s="57" t="s">
        <v>11254</v>
      </c>
      <c r="D2239" s="57" t="s">
        <v>11255</v>
      </c>
    </row>
    <row r="2240" spans="1:4">
      <c r="A2240" s="57" t="s">
        <v>7647</v>
      </c>
      <c r="B2240" s="57" t="s">
        <v>979</v>
      </c>
      <c r="C2240" s="57" t="s">
        <v>11256</v>
      </c>
      <c r="D2240" s="57" t="s">
        <v>11257</v>
      </c>
    </row>
    <row r="2241" spans="1:4">
      <c r="A2241" s="57" t="s">
        <v>7647</v>
      </c>
      <c r="B2241" s="57" t="s">
        <v>979</v>
      </c>
      <c r="C2241" s="57" t="s">
        <v>11258</v>
      </c>
      <c r="D2241" s="57" t="s">
        <v>11259</v>
      </c>
    </row>
    <row r="2242" spans="1:4">
      <c r="A2242" s="57" t="s">
        <v>7647</v>
      </c>
      <c r="B2242" s="57" t="s">
        <v>979</v>
      </c>
      <c r="C2242" s="57" t="s">
        <v>11260</v>
      </c>
      <c r="D2242" s="57" t="s">
        <v>11261</v>
      </c>
    </row>
    <row r="2243" spans="1:4">
      <c r="A2243" s="57" t="s">
        <v>7647</v>
      </c>
      <c r="B2243" s="57" t="s">
        <v>979</v>
      </c>
      <c r="C2243" s="57" t="s">
        <v>11262</v>
      </c>
      <c r="D2243" s="57" t="s">
        <v>11263</v>
      </c>
    </row>
    <row r="2244" spans="1:4">
      <c r="A2244" s="57" t="s">
        <v>7647</v>
      </c>
      <c r="B2244" s="57" t="s">
        <v>979</v>
      </c>
      <c r="C2244" s="57" t="s">
        <v>11264</v>
      </c>
      <c r="D2244" s="57" t="s">
        <v>11265</v>
      </c>
    </row>
    <row r="2245" spans="1:4">
      <c r="A2245" s="57" t="s">
        <v>7647</v>
      </c>
      <c r="B2245" s="57" t="s">
        <v>979</v>
      </c>
      <c r="C2245" s="57" t="s">
        <v>14761</v>
      </c>
      <c r="D2245" s="57" t="s">
        <v>14762</v>
      </c>
    </row>
    <row r="2246" spans="1:4">
      <c r="A2246" s="57" t="s">
        <v>7647</v>
      </c>
      <c r="B2246" s="57" t="s">
        <v>979</v>
      </c>
      <c r="C2246" s="57" t="s">
        <v>14763</v>
      </c>
      <c r="D2246" s="57" t="s">
        <v>14764</v>
      </c>
    </row>
    <row r="2247" spans="1:4">
      <c r="A2247" s="57" t="s">
        <v>7647</v>
      </c>
      <c r="B2247" s="57" t="s">
        <v>979</v>
      </c>
      <c r="C2247" s="57" t="s">
        <v>14765</v>
      </c>
      <c r="D2247" s="57" t="s">
        <v>14766</v>
      </c>
    </row>
    <row r="2248" spans="1:4">
      <c r="A2248" s="57" t="s">
        <v>7647</v>
      </c>
      <c r="B2248" s="57" t="s">
        <v>979</v>
      </c>
      <c r="C2248" s="57" t="s">
        <v>14767</v>
      </c>
      <c r="D2248" s="57" t="s">
        <v>14768</v>
      </c>
    </row>
    <row r="2249" spans="1:4">
      <c r="A2249" s="57" t="s">
        <v>7647</v>
      </c>
      <c r="B2249" s="57" t="s">
        <v>979</v>
      </c>
      <c r="C2249" s="57" t="s">
        <v>14769</v>
      </c>
      <c r="D2249" s="57" t="s">
        <v>14770</v>
      </c>
    </row>
    <row r="2250" spans="1:4">
      <c r="A2250" s="57" t="s">
        <v>7647</v>
      </c>
      <c r="B2250" s="57" t="s">
        <v>979</v>
      </c>
      <c r="C2250" s="57" t="s">
        <v>14771</v>
      </c>
      <c r="D2250" s="57" t="s">
        <v>14772</v>
      </c>
    </row>
    <row r="2251" spans="1:4">
      <c r="A2251" s="57" t="s">
        <v>7647</v>
      </c>
      <c r="B2251" s="57" t="s">
        <v>979</v>
      </c>
      <c r="C2251" s="57" t="s">
        <v>14773</v>
      </c>
      <c r="D2251" s="57" t="s">
        <v>14774</v>
      </c>
    </row>
    <row r="2252" spans="1:4">
      <c r="A2252" s="57" t="s">
        <v>7647</v>
      </c>
      <c r="B2252" s="57" t="s">
        <v>979</v>
      </c>
      <c r="C2252" s="57" t="s">
        <v>16661</v>
      </c>
      <c r="D2252" s="57" t="s">
        <v>16662</v>
      </c>
    </row>
    <row r="2253" spans="1:4">
      <c r="A2253" s="57" t="s">
        <v>7647</v>
      </c>
      <c r="B2253" s="57" t="s">
        <v>979</v>
      </c>
      <c r="C2253" s="57" t="s">
        <v>16663</v>
      </c>
      <c r="D2253" s="57" t="s">
        <v>16664</v>
      </c>
    </row>
    <row r="2254" spans="1:4">
      <c r="A2254" s="57" t="s">
        <v>7647</v>
      </c>
      <c r="B2254" s="57" t="s">
        <v>979</v>
      </c>
      <c r="C2254" s="57" t="s">
        <v>16665</v>
      </c>
      <c r="D2254" s="57" t="s">
        <v>16666</v>
      </c>
    </row>
    <row r="2255" spans="1:4">
      <c r="A2255" s="57" t="s">
        <v>7647</v>
      </c>
      <c r="B2255" s="57" t="s">
        <v>979</v>
      </c>
      <c r="C2255" s="57" t="s">
        <v>21274</v>
      </c>
      <c r="D2255" s="57" t="s">
        <v>21275</v>
      </c>
    </row>
    <row r="2256" spans="1:4">
      <c r="A2256" s="57" t="s">
        <v>7647</v>
      </c>
      <c r="B2256" s="57" t="s">
        <v>979</v>
      </c>
      <c r="C2256" s="57" t="s">
        <v>74475</v>
      </c>
      <c r="D2256" s="57" t="s">
        <v>74476</v>
      </c>
    </row>
    <row r="2257" spans="1:4">
      <c r="A2257" s="57" t="s">
        <v>7647</v>
      </c>
      <c r="B2257" s="57" t="s">
        <v>979</v>
      </c>
      <c r="C2257" s="57" t="s">
        <v>74477</v>
      </c>
      <c r="D2257" s="57" t="s">
        <v>74478</v>
      </c>
    </row>
    <row r="2258" spans="1:4">
      <c r="A2258" s="57" t="s">
        <v>7648</v>
      </c>
      <c r="B2258" s="57" t="s">
        <v>979</v>
      </c>
      <c r="C2258" s="57" t="s">
        <v>6429</v>
      </c>
      <c r="D2258" s="57" t="s">
        <v>6430</v>
      </c>
    </row>
    <row r="2259" spans="1:4">
      <c r="A2259" s="57" t="s">
        <v>7648</v>
      </c>
      <c r="B2259" s="57" t="s">
        <v>979</v>
      </c>
      <c r="C2259" s="57" t="s">
        <v>6431</v>
      </c>
      <c r="D2259" s="57" t="s">
        <v>6432</v>
      </c>
    </row>
    <row r="2260" spans="1:4">
      <c r="A2260" s="57" t="s">
        <v>7648</v>
      </c>
      <c r="B2260" s="57" t="s">
        <v>979</v>
      </c>
      <c r="C2260" s="57" t="s">
        <v>6489</v>
      </c>
      <c r="D2260" s="57" t="s">
        <v>6490</v>
      </c>
    </row>
    <row r="2261" spans="1:4">
      <c r="A2261" s="57" t="s">
        <v>7648</v>
      </c>
      <c r="B2261" s="57" t="s">
        <v>979</v>
      </c>
      <c r="C2261" s="57" t="s">
        <v>6491</v>
      </c>
      <c r="D2261" s="57" t="s">
        <v>6492</v>
      </c>
    </row>
    <row r="2262" spans="1:4">
      <c r="A2262" s="57" t="s">
        <v>7648</v>
      </c>
      <c r="B2262" s="57" t="s">
        <v>979</v>
      </c>
      <c r="C2262" s="57" t="s">
        <v>6493</v>
      </c>
      <c r="D2262" s="57" t="s">
        <v>6494</v>
      </c>
    </row>
    <row r="2263" spans="1:4">
      <c r="A2263" s="57" t="s">
        <v>7648</v>
      </c>
      <c r="B2263" s="57" t="s">
        <v>979</v>
      </c>
      <c r="C2263" s="57" t="s">
        <v>6519</v>
      </c>
      <c r="D2263" s="57" t="s">
        <v>6520</v>
      </c>
    </row>
    <row r="2264" spans="1:4">
      <c r="A2264" s="57" t="s">
        <v>7648</v>
      </c>
      <c r="B2264" s="57" t="s">
        <v>979</v>
      </c>
      <c r="C2264" s="57" t="s">
        <v>6538</v>
      </c>
      <c r="D2264" s="57" t="s">
        <v>6539</v>
      </c>
    </row>
    <row r="2265" spans="1:4">
      <c r="A2265" s="57" t="s">
        <v>7648</v>
      </c>
      <c r="B2265" s="57" t="s">
        <v>979</v>
      </c>
      <c r="C2265" s="57" t="s">
        <v>6540</v>
      </c>
      <c r="D2265" s="57" t="s">
        <v>6541</v>
      </c>
    </row>
    <row r="2266" spans="1:4">
      <c r="A2266" s="57" t="s">
        <v>7648</v>
      </c>
      <c r="B2266" s="57" t="s">
        <v>979</v>
      </c>
      <c r="C2266" s="57" t="s">
        <v>6564</v>
      </c>
      <c r="D2266" s="57" t="s">
        <v>6565</v>
      </c>
    </row>
    <row r="2267" spans="1:4">
      <c r="A2267" s="57" t="s">
        <v>7648</v>
      </c>
      <c r="B2267" s="57" t="s">
        <v>979</v>
      </c>
      <c r="C2267" s="57" t="s">
        <v>6566</v>
      </c>
      <c r="D2267" s="57" t="s">
        <v>6567</v>
      </c>
    </row>
    <row r="2268" spans="1:4">
      <c r="A2268" s="57" t="s">
        <v>7648</v>
      </c>
      <c r="B2268" s="57" t="s">
        <v>979</v>
      </c>
      <c r="C2268" s="57" t="s">
        <v>6568</v>
      </c>
      <c r="D2268" s="57" t="s">
        <v>6569</v>
      </c>
    </row>
    <row r="2269" spans="1:4">
      <c r="A2269" s="57" t="s">
        <v>7648</v>
      </c>
      <c r="B2269" s="57" t="s">
        <v>979</v>
      </c>
      <c r="C2269" s="57" t="s">
        <v>6590</v>
      </c>
      <c r="D2269" s="57" t="s">
        <v>6591</v>
      </c>
    </row>
    <row r="2270" spans="1:4">
      <c r="A2270" s="57" t="s">
        <v>7648</v>
      </c>
      <c r="B2270" s="57" t="s">
        <v>979</v>
      </c>
      <c r="C2270" s="57" t="s">
        <v>6617</v>
      </c>
      <c r="D2270" s="57" t="s">
        <v>6618</v>
      </c>
    </row>
    <row r="2271" spans="1:4">
      <c r="A2271" s="57" t="s">
        <v>7648</v>
      </c>
      <c r="B2271" s="57" t="s">
        <v>979</v>
      </c>
      <c r="C2271" s="57" t="s">
        <v>6638</v>
      </c>
      <c r="D2271" s="57" t="s">
        <v>6639</v>
      </c>
    </row>
    <row r="2272" spans="1:4">
      <c r="A2272" s="57" t="s">
        <v>7648</v>
      </c>
      <c r="B2272" s="57" t="s">
        <v>979</v>
      </c>
      <c r="C2272" s="57" t="s">
        <v>6640</v>
      </c>
      <c r="D2272" s="57" t="s">
        <v>6641</v>
      </c>
    </row>
    <row r="2273" spans="1:4">
      <c r="A2273" s="57" t="s">
        <v>7648</v>
      </c>
      <c r="B2273" s="57" t="s">
        <v>979</v>
      </c>
      <c r="C2273" s="57" t="s">
        <v>6664</v>
      </c>
      <c r="D2273" s="57" t="s">
        <v>6665</v>
      </c>
    </row>
    <row r="2274" spans="1:4">
      <c r="A2274" s="57" t="s">
        <v>7648</v>
      </c>
      <c r="B2274" s="57" t="s">
        <v>979</v>
      </c>
      <c r="C2274" s="57" t="s">
        <v>6671</v>
      </c>
      <c r="D2274" s="57" t="s">
        <v>6672</v>
      </c>
    </row>
    <row r="2275" spans="1:4">
      <c r="A2275" s="57" t="s">
        <v>7648</v>
      </c>
      <c r="B2275" s="57" t="s">
        <v>979</v>
      </c>
      <c r="C2275" s="57" t="s">
        <v>6673</v>
      </c>
      <c r="D2275" s="57" t="s">
        <v>6674</v>
      </c>
    </row>
    <row r="2276" spans="1:4">
      <c r="A2276" s="57" t="s">
        <v>7648</v>
      </c>
      <c r="B2276" s="57" t="s">
        <v>979</v>
      </c>
      <c r="C2276" s="57" t="s">
        <v>6701</v>
      </c>
      <c r="D2276" s="57" t="s">
        <v>6702</v>
      </c>
    </row>
    <row r="2277" spans="1:4">
      <c r="A2277" s="57" t="s">
        <v>7648</v>
      </c>
      <c r="B2277" s="57" t="s">
        <v>979</v>
      </c>
      <c r="C2277" s="57" t="s">
        <v>6703</v>
      </c>
      <c r="D2277" s="57" t="s">
        <v>6704</v>
      </c>
    </row>
    <row r="2278" spans="1:4">
      <c r="A2278" s="57" t="s">
        <v>7648</v>
      </c>
      <c r="B2278" s="57" t="s">
        <v>979</v>
      </c>
      <c r="C2278" s="57" t="s">
        <v>6705</v>
      </c>
      <c r="D2278" s="57" t="s">
        <v>6706</v>
      </c>
    </row>
    <row r="2279" spans="1:4">
      <c r="A2279" s="57" t="s">
        <v>7648</v>
      </c>
      <c r="B2279" s="57" t="s">
        <v>979</v>
      </c>
      <c r="C2279" s="57" t="s">
        <v>6737</v>
      </c>
      <c r="D2279" s="57" t="s">
        <v>6738</v>
      </c>
    </row>
    <row r="2280" spans="1:4">
      <c r="A2280" s="57" t="s">
        <v>7648</v>
      </c>
      <c r="B2280" s="57" t="s">
        <v>979</v>
      </c>
      <c r="C2280" s="57" t="s">
        <v>6801</v>
      </c>
      <c r="D2280" s="57" t="s">
        <v>6802</v>
      </c>
    </row>
    <row r="2281" spans="1:4">
      <c r="A2281" s="57" t="s">
        <v>7648</v>
      </c>
      <c r="B2281" s="57" t="s">
        <v>979</v>
      </c>
      <c r="C2281" s="57" t="s">
        <v>6803</v>
      </c>
      <c r="D2281" s="57" t="s">
        <v>6804</v>
      </c>
    </row>
    <row r="2282" spans="1:4">
      <c r="A2282" s="57" t="s">
        <v>7648</v>
      </c>
      <c r="B2282" s="57" t="s">
        <v>979</v>
      </c>
      <c r="C2282" s="57" t="s">
        <v>6853</v>
      </c>
      <c r="D2282" s="57" t="s">
        <v>6854</v>
      </c>
    </row>
    <row r="2283" spans="1:4">
      <c r="A2283" s="57" t="s">
        <v>7648</v>
      </c>
      <c r="B2283" s="57" t="s">
        <v>979</v>
      </c>
      <c r="C2283" s="57" t="s">
        <v>6855</v>
      </c>
      <c r="D2283" s="57" t="s">
        <v>6856</v>
      </c>
    </row>
    <row r="2284" spans="1:4">
      <c r="A2284" s="57" t="s">
        <v>7648</v>
      </c>
      <c r="B2284" s="57" t="s">
        <v>979</v>
      </c>
      <c r="C2284" s="57" t="s">
        <v>6857</v>
      </c>
      <c r="D2284" s="57" t="s">
        <v>6858</v>
      </c>
    </row>
    <row r="2285" spans="1:4">
      <c r="A2285" s="57" t="s">
        <v>7648</v>
      </c>
      <c r="B2285" s="57" t="s">
        <v>979</v>
      </c>
      <c r="C2285" s="57" t="s">
        <v>6859</v>
      </c>
      <c r="D2285" s="57" t="s">
        <v>6860</v>
      </c>
    </row>
    <row r="2286" spans="1:4">
      <c r="A2286" s="57" t="s">
        <v>7648</v>
      </c>
      <c r="B2286" s="57" t="s">
        <v>979</v>
      </c>
      <c r="C2286" s="57" t="s">
        <v>6904</v>
      </c>
      <c r="D2286" s="57" t="s">
        <v>6905</v>
      </c>
    </row>
    <row r="2287" spans="1:4">
      <c r="A2287" s="57" t="s">
        <v>7648</v>
      </c>
      <c r="B2287" s="57" t="s">
        <v>979</v>
      </c>
      <c r="C2287" s="57" t="s">
        <v>6906</v>
      </c>
      <c r="D2287" s="57" t="s">
        <v>6907</v>
      </c>
    </row>
    <row r="2288" spans="1:4">
      <c r="A2288" s="57" t="s">
        <v>7648</v>
      </c>
      <c r="B2288" s="57" t="s">
        <v>979</v>
      </c>
      <c r="C2288" s="57" t="s">
        <v>6908</v>
      </c>
      <c r="D2288" s="57" t="s">
        <v>6909</v>
      </c>
    </row>
    <row r="2289" spans="1:4">
      <c r="A2289" s="57" t="s">
        <v>7648</v>
      </c>
      <c r="B2289" s="57" t="s">
        <v>979</v>
      </c>
      <c r="C2289" s="57" t="s">
        <v>6949</v>
      </c>
      <c r="D2289" s="57" t="s">
        <v>9094</v>
      </c>
    </row>
    <row r="2290" spans="1:4">
      <c r="A2290" s="57" t="s">
        <v>7648</v>
      </c>
      <c r="B2290" s="57" t="s">
        <v>979</v>
      </c>
      <c r="C2290" s="57" t="s">
        <v>6992</v>
      </c>
      <c r="D2290" s="57" t="s">
        <v>6993</v>
      </c>
    </row>
    <row r="2291" spans="1:4">
      <c r="A2291" s="57" t="s">
        <v>7648</v>
      </c>
      <c r="B2291" s="57" t="s">
        <v>979</v>
      </c>
      <c r="C2291" s="57" t="s">
        <v>6994</v>
      </c>
      <c r="D2291" s="57" t="s">
        <v>6995</v>
      </c>
    </row>
    <row r="2292" spans="1:4">
      <c r="A2292" s="57" t="s">
        <v>7648</v>
      </c>
      <c r="B2292" s="57" t="s">
        <v>979</v>
      </c>
      <c r="C2292" s="57" t="s">
        <v>7032</v>
      </c>
      <c r="D2292" s="57" t="s">
        <v>7033</v>
      </c>
    </row>
    <row r="2293" spans="1:4">
      <c r="A2293" s="57" t="s">
        <v>7648</v>
      </c>
      <c r="B2293" s="57" t="s">
        <v>979</v>
      </c>
      <c r="C2293" s="57" t="s">
        <v>7034</v>
      </c>
      <c r="D2293" s="57" t="s">
        <v>7035</v>
      </c>
    </row>
    <row r="2294" spans="1:4">
      <c r="A2294" s="57" t="s">
        <v>7648</v>
      </c>
      <c r="B2294" s="57" t="s">
        <v>979</v>
      </c>
      <c r="C2294" s="57" t="s">
        <v>7036</v>
      </c>
      <c r="D2294" s="57" t="s">
        <v>7037</v>
      </c>
    </row>
    <row r="2295" spans="1:4">
      <c r="A2295" s="57" t="s">
        <v>7648</v>
      </c>
      <c r="B2295" s="57" t="s">
        <v>979</v>
      </c>
      <c r="C2295" s="57" t="s">
        <v>7070</v>
      </c>
      <c r="D2295" s="57" t="s">
        <v>7071</v>
      </c>
    </row>
    <row r="2296" spans="1:4">
      <c r="A2296" s="57" t="s">
        <v>7648</v>
      </c>
      <c r="B2296" s="57" t="s">
        <v>979</v>
      </c>
      <c r="C2296" s="57" t="s">
        <v>7080</v>
      </c>
      <c r="D2296" s="57" t="s">
        <v>7081</v>
      </c>
    </row>
    <row r="2297" spans="1:4">
      <c r="A2297" s="57" t="s">
        <v>7648</v>
      </c>
      <c r="B2297" s="57" t="s">
        <v>979</v>
      </c>
      <c r="C2297" s="57" t="s">
        <v>7082</v>
      </c>
      <c r="D2297" s="57" t="s">
        <v>7083</v>
      </c>
    </row>
    <row r="2298" spans="1:4">
      <c r="A2298" s="57" t="s">
        <v>7648</v>
      </c>
      <c r="B2298" s="57" t="s">
        <v>979</v>
      </c>
      <c r="C2298" s="57" t="s">
        <v>7112</v>
      </c>
      <c r="D2298" s="57" t="s">
        <v>7113</v>
      </c>
    </row>
    <row r="2299" spans="1:4">
      <c r="A2299" s="57" t="s">
        <v>7648</v>
      </c>
      <c r="B2299" s="57" t="s">
        <v>979</v>
      </c>
      <c r="C2299" s="57" t="s">
        <v>7116</v>
      </c>
      <c r="D2299" s="57" t="s">
        <v>7117</v>
      </c>
    </row>
    <row r="2300" spans="1:4">
      <c r="A2300" s="57" t="s">
        <v>7648</v>
      </c>
      <c r="B2300" s="57" t="s">
        <v>979</v>
      </c>
      <c r="C2300" s="57" t="s">
        <v>7118</v>
      </c>
      <c r="D2300" s="57" t="s">
        <v>7119</v>
      </c>
    </row>
    <row r="2301" spans="1:4">
      <c r="A2301" s="57" t="s">
        <v>7648</v>
      </c>
      <c r="B2301" s="57" t="s">
        <v>979</v>
      </c>
      <c r="C2301" s="57" t="s">
        <v>7196</v>
      </c>
      <c r="D2301" s="57" t="s">
        <v>7197</v>
      </c>
    </row>
    <row r="2302" spans="1:4">
      <c r="A2302" s="57" t="s">
        <v>7648</v>
      </c>
      <c r="B2302" s="57" t="s">
        <v>979</v>
      </c>
      <c r="C2302" s="57" t="s">
        <v>7306</v>
      </c>
      <c r="D2302" s="57" t="s">
        <v>7307</v>
      </c>
    </row>
    <row r="2303" spans="1:4">
      <c r="A2303" s="57" t="s">
        <v>7648</v>
      </c>
      <c r="B2303" s="57" t="s">
        <v>979</v>
      </c>
      <c r="C2303" s="57" t="s">
        <v>7328</v>
      </c>
      <c r="D2303" s="57" t="s">
        <v>7329</v>
      </c>
    </row>
    <row r="2304" spans="1:4">
      <c r="A2304" s="57" t="s">
        <v>7648</v>
      </c>
      <c r="B2304" s="57" t="s">
        <v>979</v>
      </c>
      <c r="C2304" s="57" t="s">
        <v>7338</v>
      </c>
      <c r="D2304" s="57" t="s">
        <v>7339</v>
      </c>
    </row>
    <row r="2305" spans="1:4">
      <c r="A2305" s="57" t="s">
        <v>7648</v>
      </c>
      <c r="B2305" s="57" t="s">
        <v>979</v>
      </c>
      <c r="C2305" s="57" t="s">
        <v>7349</v>
      </c>
      <c r="D2305" s="57" t="s">
        <v>7350</v>
      </c>
    </row>
    <row r="2306" spans="1:4">
      <c r="A2306" s="57" t="s">
        <v>7648</v>
      </c>
      <c r="B2306" s="57" t="s">
        <v>979</v>
      </c>
      <c r="C2306" s="57" t="s">
        <v>11266</v>
      </c>
      <c r="D2306" s="57" t="s">
        <v>11267</v>
      </c>
    </row>
    <row r="2307" spans="1:4">
      <c r="A2307" s="57" t="s">
        <v>7648</v>
      </c>
      <c r="B2307" s="57" t="s">
        <v>979</v>
      </c>
      <c r="C2307" s="57" t="s">
        <v>11268</v>
      </c>
      <c r="D2307" s="57" t="s">
        <v>11269</v>
      </c>
    </row>
    <row r="2308" spans="1:4">
      <c r="A2308" s="57" t="s">
        <v>7648</v>
      </c>
      <c r="B2308" s="57" t="s">
        <v>979</v>
      </c>
      <c r="C2308" s="57" t="s">
        <v>11270</v>
      </c>
      <c r="D2308" s="57" t="s">
        <v>11271</v>
      </c>
    </row>
    <row r="2309" spans="1:4">
      <c r="A2309" s="57" t="s">
        <v>7648</v>
      </c>
      <c r="B2309" s="57" t="s">
        <v>979</v>
      </c>
      <c r="C2309" s="57" t="s">
        <v>11272</v>
      </c>
      <c r="D2309" s="57" t="s">
        <v>11273</v>
      </c>
    </row>
    <row r="2310" spans="1:4">
      <c r="A2310" s="57" t="s">
        <v>7648</v>
      </c>
      <c r="B2310" s="57" t="s">
        <v>979</v>
      </c>
      <c r="C2310" s="57" t="s">
        <v>11274</v>
      </c>
      <c r="D2310" s="57" t="s">
        <v>11275</v>
      </c>
    </row>
    <row r="2311" spans="1:4">
      <c r="A2311" s="57" t="s">
        <v>7648</v>
      </c>
      <c r="B2311" s="57" t="s">
        <v>979</v>
      </c>
      <c r="C2311" s="57" t="s">
        <v>14775</v>
      </c>
      <c r="D2311" s="57" t="s">
        <v>14776</v>
      </c>
    </row>
    <row r="2312" spans="1:4">
      <c r="A2312" s="57" t="s">
        <v>7648</v>
      </c>
      <c r="B2312" s="57" t="s">
        <v>979</v>
      </c>
      <c r="C2312" s="57" t="s">
        <v>14777</v>
      </c>
      <c r="D2312" s="57" t="s">
        <v>2836</v>
      </c>
    </row>
    <row r="2313" spans="1:4">
      <c r="A2313" s="57" t="s">
        <v>16667</v>
      </c>
      <c r="B2313" s="57" t="s">
        <v>979</v>
      </c>
      <c r="C2313" s="57" t="s">
        <v>16668</v>
      </c>
      <c r="D2313" s="57" t="s">
        <v>16669</v>
      </c>
    </row>
    <row r="2314" spans="1:4">
      <c r="A2314" s="57" t="s">
        <v>21276</v>
      </c>
      <c r="B2314" s="57" t="s">
        <v>12940</v>
      </c>
      <c r="C2314" s="57" t="s">
        <v>21277</v>
      </c>
      <c r="D2314" s="57" t="s">
        <v>21278</v>
      </c>
    </row>
    <row r="2315" spans="1:4">
      <c r="A2315" s="57" t="s">
        <v>21279</v>
      </c>
      <c r="B2315" s="57" t="s">
        <v>12940</v>
      </c>
      <c r="C2315" s="57" t="s">
        <v>21280</v>
      </c>
      <c r="D2315" s="57" t="s">
        <v>21281</v>
      </c>
    </row>
    <row r="2316" spans="1:4">
      <c r="A2316" s="57" t="s">
        <v>21279</v>
      </c>
      <c r="B2316" s="57"/>
      <c r="C2316" s="57" t="s">
        <v>21282</v>
      </c>
      <c r="D2316" s="57" t="s">
        <v>21283</v>
      </c>
    </row>
    <row r="2317" spans="1:4">
      <c r="A2317" s="57" t="s">
        <v>21284</v>
      </c>
      <c r="B2317" s="57" t="s">
        <v>12940</v>
      </c>
      <c r="C2317" s="57" t="s">
        <v>21285</v>
      </c>
      <c r="D2317" s="57" t="s">
        <v>21286</v>
      </c>
    </row>
    <row r="2318" spans="1:4">
      <c r="A2318" s="57" t="s">
        <v>21284</v>
      </c>
      <c r="B2318" s="57"/>
      <c r="C2318" s="57" t="s">
        <v>21287</v>
      </c>
      <c r="D2318" s="57" t="s">
        <v>21288</v>
      </c>
    </row>
    <row r="2319" spans="1:4">
      <c r="A2319" s="57" t="s">
        <v>21289</v>
      </c>
      <c r="B2319" s="57" t="s">
        <v>12940</v>
      </c>
      <c r="C2319" s="57" t="s">
        <v>21290</v>
      </c>
      <c r="D2319" s="57" t="s">
        <v>21291</v>
      </c>
    </row>
    <row r="2320" spans="1:4">
      <c r="A2320" s="57" t="s">
        <v>21292</v>
      </c>
      <c r="B2320" s="57" t="s">
        <v>12940</v>
      </c>
      <c r="C2320" s="57" t="s">
        <v>21293</v>
      </c>
      <c r="D2320" s="57" t="s">
        <v>21294</v>
      </c>
    </row>
    <row r="2321" spans="1:4">
      <c r="A2321" s="57" t="s">
        <v>21292</v>
      </c>
      <c r="B2321" s="57"/>
      <c r="C2321" s="57" t="s">
        <v>21295</v>
      </c>
      <c r="D2321" s="57" t="s">
        <v>21152</v>
      </c>
    </row>
    <row r="2322" spans="1:4">
      <c r="A2322" s="57" t="s">
        <v>21292</v>
      </c>
      <c r="B2322" s="57"/>
      <c r="C2322" s="57" t="s">
        <v>21296</v>
      </c>
      <c r="D2322" s="57" t="s">
        <v>21297</v>
      </c>
    </row>
    <row r="2323" spans="1:4">
      <c r="A2323" s="57" t="s">
        <v>21292</v>
      </c>
      <c r="B2323" s="57"/>
      <c r="C2323" s="57" t="s">
        <v>21298</v>
      </c>
      <c r="D2323" s="57" t="s">
        <v>21299</v>
      </c>
    </row>
    <row r="2324" spans="1:4">
      <c r="A2324" s="57" t="s">
        <v>21292</v>
      </c>
      <c r="B2324" s="57"/>
      <c r="C2324" s="57" t="s">
        <v>21300</v>
      </c>
      <c r="D2324" s="57" t="s">
        <v>21301</v>
      </c>
    </row>
    <row r="2325" spans="1:4">
      <c r="A2325" s="57" t="s">
        <v>21292</v>
      </c>
      <c r="B2325" s="57"/>
      <c r="C2325" s="57" t="s">
        <v>21302</v>
      </c>
      <c r="D2325" s="57" t="s">
        <v>21303</v>
      </c>
    </row>
    <row r="2326" spans="1:4">
      <c r="A2326" s="57" t="s">
        <v>21304</v>
      </c>
      <c r="B2326" s="57" t="s">
        <v>12940</v>
      </c>
      <c r="C2326" s="57" t="s">
        <v>21305</v>
      </c>
      <c r="D2326" s="57" t="s">
        <v>21306</v>
      </c>
    </row>
    <row r="2327" spans="1:4">
      <c r="A2327" s="57" t="s">
        <v>21304</v>
      </c>
      <c r="B2327" s="57"/>
      <c r="C2327" s="57" t="s">
        <v>21307</v>
      </c>
      <c r="D2327" s="57" t="s">
        <v>21308</v>
      </c>
    </row>
    <row r="2328" spans="1:4">
      <c r="A2328" s="57" t="s">
        <v>21304</v>
      </c>
      <c r="B2328" s="57"/>
      <c r="C2328" s="57" t="s">
        <v>21309</v>
      </c>
      <c r="D2328" s="57" t="s">
        <v>21310</v>
      </c>
    </row>
    <row r="2329" spans="1:4">
      <c r="A2329" s="57" t="s">
        <v>21304</v>
      </c>
      <c r="B2329" s="57"/>
      <c r="C2329" s="57" t="s">
        <v>21311</v>
      </c>
      <c r="D2329" s="57" t="s">
        <v>21312</v>
      </c>
    </row>
    <row r="2330" spans="1:4">
      <c r="A2330" s="57" t="s">
        <v>21304</v>
      </c>
      <c r="B2330" s="57"/>
      <c r="C2330" s="57" t="s">
        <v>21313</v>
      </c>
      <c r="D2330" s="57" t="s">
        <v>21314</v>
      </c>
    </row>
    <row r="2331" spans="1:4">
      <c r="A2331" s="57" t="s">
        <v>21304</v>
      </c>
      <c r="B2331" s="57"/>
      <c r="C2331" s="57" t="s">
        <v>21315</v>
      </c>
      <c r="D2331" s="57" t="s">
        <v>21316</v>
      </c>
    </row>
    <row r="2332" spans="1:4">
      <c r="A2332" s="57" t="s">
        <v>21304</v>
      </c>
      <c r="B2332" s="57"/>
      <c r="C2332" s="57" t="s">
        <v>21317</v>
      </c>
      <c r="D2332" s="57" t="s">
        <v>21318</v>
      </c>
    </row>
    <row r="2333" spans="1:4">
      <c r="A2333" s="57" t="s">
        <v>21304</v>
      </c>
      <c r="B2333" s="57"/>
      <c r="C2333" s="57" t="s">
        <v>21319</v>
      </c>
      <c r="D2333" s="57" t="s">
        <v>21316</v>
      </c>
    </row>
    <row r="2334" spans="1:4">
      <c r="A2334" s="57" t="s">
        <v>21304</v>
      </c>
      <c r="B2334" s="57"/>
      <c r="C2334" s="57" t="s">
        <v>21320</v>
      </c>
      <c r="D2334" s="57" t="s">
        <v>21321</v>
      </c>
    </row>
    <row r="2335" spans="1:4">
      <c r="A2335" s="57" t="s">
        <v>21304</v>
      </c>
      <c r="B2335" s="57"/>
      <c r="C2335" s="57" t="s">
        <v>21322</v>
      </c>
      <c r="D2335" s="57" t="s">
        <v>21323</v>
      </c>
    </row>
    <row r="2336" spans="1:4">
      <c r="A2336" s="57" t="s">
        <v>21304</v>
      </c>
      <c r="B2336" s="57"/>
      <c r="C2336" s="57" t="s">
        <v>21324</v>
      </c>
      <c r="D2336" s="57" t="s">
        <v>21325</v>
      </c>
    </row>
    <row r="2337" spans="1:4">
      <c r="A2337" s="57" t="s">
        <v>21304</v>
      </c>
      <c r="B2337" s="57"/>
      <c r="C2337" s="57" t="s">
        <v>77150</v>
      </c>
      <c r="D2337" s="57" t="s">
        <v>77151</v>
      </c>
    </row>
    <row r="2338" spans="1:4">
      <c r="A2338" s="57" t="s">
        <v>9732</v>
      </c>
      <c r="B2338" s="57" t="s">
        <v>902</v>
      </c>
      <c r="C2338" s="57" t="s">
        <v>9733</v>
      </c>
      <c r="D2338" s="57" t="s">
        <v>9734</v>
      </c>
    </row>
    <row r="2339" spans="1:4">
      <c r="A2339" s="57" t="s">
        <v>9732</v>
      </c>
      <c r="B2339" s="57" t="s">
        <v>902</v>
      </c>
      <c r="C2339" s="57" t="s">
        <v>9735</v>
      </c>
      <c r="D2339" s="57" t="s">
        <v>9736</v>
      </c>
    </row>
    <row r="2340" spans="1:4">
      <c r="A2340" s="57" t="s">
        <v>9732</v>
      </c>
      <c r="B2340" s="57" t="s">
        <v>902</v>
      </c>
      <c r="C2340" s="57" t="s">
        <v>9737</v>
      </c>
      <c r="D2340" s="57" t="s">
        <v>9738</v>
      </c>
    </row>
    <row r="2341" spans="1:4">
      <c r="A2341" s="57" t="s">
        <v>9732</v>
      </c>
      <c r="B2341" s="57" t="s">
        <v>902</v>
      </c>
      <c r="C2341" s="57" t="s">
        <v>9739</v>
      </c>
      <c r="D2341" s="57" t="s">
        <v>4957</v>
      </c>
    </row>
    <row r="2342" spans="1:4">
      <c r="A2342" s="57" t="s">
        <v>9732</v>
      </c>
      <c r="B2342" s="57" t="s">
        <v>902</v>
      </c>
      <c r="C2342" s="57" t="s">
        <v>9740</v>
      </c>
      <c r="D2342" s="57" t="s">
        <v>9741</v>
      </c>
    </row>
    <row r="2343" spans="1:4">
      <c r="A2343" s="57" t="s">
        <v>9732</v>
      </c>
      <c r="B2343" s="57" t="s">
        <v>902</v>
      </c>
      <c r="C2343" s="57" t="s">
        <v>9742</v>
      </c>
      <c r="D2343" s="57" t="s">
        <v>9743</v>
      </c>
    </row>
    <row r="2344" spans="1:4">
      <c r="A2344" s="57" t="s">
        <v>9732</v>
      </c>
      <c r="B2344" s="57" t="s">
        <v>902</v>
      </c>
      <c r="C2344" s="57" t="s">
        <v>9744</v>
      </c>
      <c r="D2344" s="57" t="s">
        <v>14693</v>
      </c>
    </row>
    <row r="2345" spans="1:4">
      <c r="A2345" s="57" t="s">
        <v>9732</v>
      </c>
      <c r="B2345" s="57" t="s">
        <v>902</v>
      </c>
      <c r="C2345" s="57" t="s">
        <v>9745</v>
      </c>
      <c r="D2345" s="57" t="s">
        <v>9746</v>
      </c>
    </row>
    <row r="2346" spans="1:4">
      <c r="A2346" s="57" t="s">
        <v>9732</v>
      </c>
      <c r="B2346" s="57" t="s">
        <v>902</v>
      </c>
      <c r="C2346" s="57" t="s">
        <v>9747</v>
      </c>
      <c r="D2346" s="57" t="s">
        <v>9748</v>
      </c>
    </row>
    <row r="2347" spans="1:4">
      <c r="A2347" s="57" t="s">
        <v>9732</v>
      </c>
      <c r="B2347" s="57" t="s">
        <v>902</v>
      </c>
      <c r="C2347" s="57" t="s">
        <v>9749</v>
      </c>
      <c r="D2347" s="57" t="s">
        <v>9750</v>
      </c>
    </row>
    <row r="2348" spans="1:4">
      <c r="A2348" s="57" t="s">
        <v>9732</v>
      </c>
      <c r="B2348" s="57" t="s">
        <v>902</v>
      </c>
      <c r="C2348" s="57" t="s">
        <v>9751</v>
      </c>
      <c r="D2348" s="57" t="s">
        <v>9752</v>
      </c>
    </row>
    <row r="2349" spans="1:4">
      <c r="A2349" s="57" t="s">
        <v>9732</v>
      </c>
      <c r="B2349" s="57" t="s">
        <v>902</v>
      </c>
      <c r="C2349" s="57" t="s">
        <v>9753</v>
      </c>
      <c r="D2349" s="57" t="s">
        <v>9754</v>
      </c>
    </row>
    <row r="2350" spans="1:4">
      <c r="A2350" s="57" t="s">
        <v>9732</v>
      </c>
      <c r="B2350" s="57" t="s">
        <v>902</v>
      </c>
      <c r="C2350" s="57" t="s">
        <v>9755</v>
      </c>
      <c r="D2350" s="57" t="s">
        <v>9756</v>
      </c>
    </row>
    <row r="2351" spans="1:4">
      <c r="A2351" s="57" t="s">
        <v>9732</v>
      </c>
      <c r="B2351" s="57" t="s">
        <v>902</v>
      </c>
      <c r="C2351" s="57" t="s">
        <v>9757</v>
      </c>
      <c r="D2351" s="57" t="s">
        <v>9758</v>
      </c>
    </row>
    <row r="2352" spans="1:4">
      <c r="A2352" s="57" t="s">
        <v>9732</v>
      </c>
      <c r="B2352" s="57" t="s">
        <v>902</v>
      </c>
      <c r="C2352" s="57" t="s">
        <v>9759</v>
      </c>
      <c r="D2352" s="57" t="s">
        <v>9760</v>
      </c>
    </row>
    <row r="2353" spans="1:4">
      <c r="A2353" s="57" t="s">
        <v>9732</v>
      </c>
      <c r="B2353" s="57" t="s">
        <v>902</v>
      </c>
      <c r="C2353" s="57" t="s">
        <v>9761</v>
      </c>
      <c r="D2353" s="57" t="s">
        <v>9762</v>
      </c>
    </row>
    <row r="2354" spans="1:4">
      <c r="A2354" s="57" t="s">
        <v>9732</v>
      </c>
      <c r="B2354" s="57" t="s">
        <v>902</v>
      </c>
      <c r="C2354" s="57" t="s">
        <v>9763</v>
      </c>
      <c r="D2354" s="57" t="s">
        <v>9764</v>
      </c>
    </row>
    <row r="2355" spans="1:4">
      <c r="A2355" s="57" t="s">
        <v>9732</v>
      </c>
      <c r="B2355" s="57" t="s">
        <v>902</v>
      </c>
      <c r="C2355" s="57" t="s">
        <v>9765</v>
      </c>
      <c r="D2355" s="57" t="s">
        <v>9766</v>
      </c>
    </row>
    <row r="2356" spans="1:4">
      <c r="A2356" s="57" t="s">
        <v>9732</v>
      </c>
      <c r="B2356" s="57" t="s">
        <v>902</v>
      </c>
      <c r="C2356" s="57" t="s">
        <v>9767</v>
      </c>
      <c r="D2356" s="57" t="s">
        <v>11276</v>
      </c>
    </row>
    <row r="2357" spans="1:4">
      <c r="A2357" s="57" t="s">
        <v>9732</v>
      </c>
      <c r="B2357" s="57" t="s">
        <v>902</v>
      </c>
      <c r="C2357" s="57" t="s">
        <v>9768</v>
      </c>
      <c r="D2357" s="57" t="s">
        <v>11277</v>
      </c>
    </row>
    <row r="2358" spans="1:4">
      <c r="A2358" s="57" t="s">
        <v>9732</v>
      </c>
      <c r="B2358" s="57" t="s">
        <v>902</v>
      </c>
      <c r="C2358" s="57" t="s">
        <v>9769</v>
      </c>
      <c r="D2358" s="57" t="s">
        <v>9770</v>
      </c>
    </row>
    <row r="2359" spans="1:4">
      <c r="A2359" s="57" t="s">
        <v>9732</v>
      </c>
      <c r="B2359" s="57" t="s">
        <v>902</v>
      </c>
      <c r="C2359" s="57" t="s">
        <v>9771</v>
      </c>
      <c r="D2359" s="57" t="s">
        <v>9772</v>
      </c>
    </row>
    <row r="2360" spans="1:4">
      <c r="A2360" s="57" t="s">
        <v>9732</v>
      </c>
      <c r="B2360" s="57" t="s">
        <v>902</v>
      </c>
      <c r="C2360" s="57" t="s">
        <v>9773</v>
      </c>
      <c r="D2360" s="57" t="s">
        <v>9774</v>
      </c>
    </row>
    <row r="2361" spans="1:4">
      <c r="A2361" s="57" t="s">
        <v>9732</v>
      </c>
      <c r="B2361" s="57" t="s">
        <v>902</v>
      </c>
      <c r="C2361" s="57" t="s">
        <v>9775</v>
      </c>
      <c r="D2361" s="57" t="s">
        <v>9776</v>
      </c>
    </row>
    <row r="2362" spans="1:4">
      <c r="A2362" s="57" t="s">
        <v>9732</v>
      </c>
      <c r="B2362" s="57" t="s">
        <v>902</v>
      </c>
      <c r="C2362" s="57" t="s">
        <v>9777</v>
      </c>
      <c r="D2362" s="57" t="s">
        <v>9778</v>
      </c>
    </row>
    <row r="2363" spans="1:4">
      <c r="A2363" s="57" t="s">
        <v>9732</v>
      </c>
      <c r="B2363" s="57" t="s">
        <v>902</v>
      </c>
      <c r="C2363" s="57" t="s">
        <v>9779</v>
      </c>
      <c r="D2363" s="57" t="s">
        <v>9069</v>
      </c>
    </row>
    <row r="2364" spans="1:4">
      <c r="A2364" s="57" t="s">
        <v>9732</v>
      </c>
      <c r="B2364" s="57" t="s">
        <v>902</v>
      </c>
      <c r="C2364" s="57" t="s">
        <v>9780</v>
      </c>
      <c r="D2364" s="57" t="s">
        <v>9781</v>
      </c>
    </row>
    <row r="2365" spans="1:4">
      <c r="A2365" s="57" t="s">
        <v>9732</v>
      </c>
      <c r="B2365" s="57" t="s">
        <v>902</v>
      </c>
      <c r="C2365" s="57" t="s">
        <v>9782</v>
      </c>
      <c r="D2365" s="57" t="s">
        <v>9783</v>
      </c>
    </row>
    <row r="2366" spans="1:4">
      <c r="A2366" s="57" t="s">
        <v>9732</v>
      </c>
      <c r="B2366" s="57" t="s">
        <v>902</v>
      </c>
      <c r="C2366" s="57" t="s">
        <v>9784</v>
      </c>
      <c r="D2366" s="57" t="s">
        <v>11278</v>
      </c>
    </row>
    <row r="2367" spans="1:4">
      <c r="A2367" s="57" t="s">
        <v>9732</v>
      </c>
      <c r="B2367" s="57" t="s">
        <v>902</v>
      </c>
      <c r="C2367" s="57" t="s">
        <v>9785</v>
      </c>
      <c r="D2367" s="57" t="s">
        <v>11279</v>
      </c>
    </row>
    <row r="2368" spans="1:4">
      <c r="A2368" s="57" t="s">
        <v>9732</v>
      </c>
      <c r="B2368" s="57" t="s">
        <v>902</v>
      </c>
      <c r="C2368" s="57" t="s">
        <v>9786</v>
      </c>
      <c r="D2368" s="57" t="s">
        <v>11280</v>
      </c>
    </row>
    <row r="2369" spans="1:4">
      <c r="A2369" s="57" t="s">
        <v>9732</v>
      </c>
      <c r="B2369" s="57" t="s">
        <v>902</v>
      </c>
      <c r="C2369" s="57" t="s">
        <v>9787</v>
      </c>
      <c r="D2369" s="57" t="s">
        <v>9788</v>
      </c>
    </row>
    <row r="2370" spans="1:4">
      <c r="A2370" s="57" t="s">
        <v>9732</v>
      </c>
      <c r="B2370" s="57" t="s">
        <v>902</v>
      </c>
      <c r="C2370" s="57" t="s">
        <v>9789</v>
      </c>
      <c r="D2370" s="57" t="s">
        <v>9790</v>
      </c>
    </row>
    <row r="2371" spans="1:4">
      <c r="A2371" s="57" t="s">
        <v>9732</v>
      </c>
      <c r="B2371" s="57" t="s">
        <v>902</v>
      </c>
      <c r="C2371" s="57" t="s">
        <v>9791</v>
      </c>
      <c r="D2371" s="57" t="s">
        <v>9071</v>
      </c>
    </row>
    <row r="2372" spans="1:4">
      <c r="A2372" s="57" t="s">
        <v>9732</v>
      </c>
      <c r="B2372" s="57" t="s">
        <v>902</v>
      </c>
      <c r="C2372" s="57" t="s">
        <v>9792</v>
      </c>
      <c r="D2372" s="57" t="s">
        <v>9793</v>
      </c>
    </row>
    <row r="2373" spans="1:4">
      <c r="A2373" s="57" t="s">
        <v>9732</v>
      </c>
      <c r="B2373" s="57" t="s">
        <v>902</v>
      </c>
      <c r="C2373" s="57" t="s">
        <v>9794</v>
      </c>
      <c r="D2373" s="57" t="s">
        <v>9795</v>
      </c>
    </row>
    <row r="2374" spans="1:4">
      <c r="A2374" s="57" t="s">
        <v>9732</v>
      </c>
      <c r="B2374" s="57" t="s">
        <v>902</v>
      </c>
      <c r="C2374" s="57" t="s">
        <v>9796</v>
      </c>
      <c r="D2374" s="57" t="s">
        <v>9070</v>
      </c>
    </row>
    <row r="2375" spans="1:4">
      <c r="A2375" s="57" t="s">
        <v>9732</v>
      </c>
      <c r="B2375" s="57" t="s">
        <v>902</v>
      </c>
      <c r="C2375" s="57" t="s">
        <v>9797</v>
      </c>
      <c r="D2375" s="57" t="s">
        <v>9798</v>
      </c>
    </row>
    <row r="2376" spans="1:4">
      <c r="A2376" s="57" t="s">
        <v>9732</v>
      </c>
      <c r="B2376" s="57" t="s">
        <v>902</v>
      </c>
      <c r="C2376" s="57" t="s">
        <v>9799</v>
      </c>
      <c r="D2376" s="57" t="s">
        <v>9800</v>
      </c>
    </row>
    <row r="2377" spans="1:4">
      <c r="A2377" s="57" t="s">
        <v>9732</v>
      </c>
      <c r="B2377" s="57" t="s">
        <v>902</v>
      </c>
      <c r="C2377" s="57" t="s">
        <v>9801</v>
      </c>
      <c r="D2377" s="57" t="s">
        <v>9802</v>
      </c>
    </row>
    <row r="2378" spans="1:4">
      <c r="A2378" s="57" t="s">
        <v>9732</v>
      </c>
      <c r="B2378" s="57" t="s">
        <v>902</v>
      </c>
      <c r="C2378" s="57" t="s">
        <v>9803</v>
      </c>
      <c r="D2378" s="57" t="s">
        <v>9804</v>
      </c>
    </row>
    <row r="2379" spans="1:4">
      <c r="A2379" s="57" t="s">
        <v>9732</v>
      </c>
      <c r="B2379" s="57" t="s">
        <v>902</v>
      </c>
      <c r="C2379" s="57" t="s">
        <v>9805</v>
      </c>
      <c r="D2379" s="57" t="s">
        <v>9806</v>
      </c>
    </row>
    <row r="2380" spans="1:4">
      <c r="A2380" s="57" t="s">
        <v>9732</v>
      </c>
      <c r="B2380" s="57" t="s">
        <v>902</v>
      </c>
      <c r="C2380" s="57" t="s">
        <v>9807</v>
      </c>
      <c r="D2380" s="57" t="s">
        <v>9808</v>
      </c>
    </row>
    <row r="2381" spans="1:4">
      <c r="A2381" s="57" t="s">
        <v>9732</v>
      </c>
      <c r="B2381" s="57" t="s">
        <v>902</v>
      </c>
      <c r="C2381" s="57" t="s">
        <v>9809</v>
      </c>
      <c r="D2381" s="57" t="s">
        <v>9810</v>
      </c>
    </row>
    <row r="2382" spans="1:4">
      <c r="A2382" s="57" t="s">
        <v>9732</v>
      </c>
      <c r="B2382" s="57" t="s">
        <v>902</v>
      </c>
      <c r="C2382" s="57" t="s">
        <v>9811</v>
      </c>
      <c r="D2382" s="57" t="s">
        <v>9812</v>
      </c>
    </row>
    <row r="2383" spans="1:4">
      <c r="A2383" s="57" t="s">
        <v>9732</v>
      </c>
      <c r="B2383" s="57" t="s">
        <v>902</v>
      </c>
      <c r="C2383" s="57" t="s">
        <v>9813</v>
      </c>
      <c r="D2383" s="57" t="s">
        <v>9814</v>
      </c>
    </row>
    <row r="2384" spans="1:4">
      <c r="A2384" s="57" t="s">
        <v>9732</v>
      </c>
      <c r="B2384" s="57" t="s">
        <v>902</v>
      </c>
      <c r="C2384" s="57" t="s">
        <v>9815</v>
      </c>
      <c r="D2384" s="57" t="s">
        <v>8295</v>
      </c>
    </row>
    <row r="2385" spans="1:4">
      <c r="A2385" s="57" t="s">
        <v>9732</v>
      </c>
      <c r="B2385" s="57" t="s">
        <v>902</v>
      </c>
      <c r="C2385" s="57" t="s">
        <v>9816</v>
      </c>
      <c r="D2385" s="57" t="s">
        <v>8613</v>
      </c>
    </row>
    <row r="2386" spans="1:4">
      <c r="A2386" s="57" t="s">
        <v>9732</v>
      </c>
      <c r="B2386" s="57" t="s">
        <v>902</v>
      </c>
      <c r="C2386" s="57" t="s">
        <v>9817</v>
      </c>
      <c r="D2386" s="57" t="s">
        <v>9073</v>
      </c>
    </row>
    <row r="2387" spans="1:4">
      <c r="A2387" s="57" t="s">
        <v>9732</v>
      </c>
      <c r="B2387" s="57" t="s">
        <v>902</v>
      </c>
      <c r="C2387" s="57" t="s">
        <v>11281</v>
      </c>
      <c r="D2387" s="57" t="s">
        <v>11282</v>
      </c>
    </row>
    <row r="2388" spans="1:4">
      <c r="A2388" s="57" t="s">
        <v>9732</v>
      </c>
      <c r="B2388" s="57" t="s">
        <v>902</v>
      </c>
      <c r="C2388" s="57" t="s">
        <v>11283</v>
      </c>
      <c r="D2388" s="57" t="s">
        <v>11284</v>
      </c>
    </row>
    <row r="2389" spans="1:4">
      <c r="A2389" s="57" t="s">
        <v>9732</v>
      </c>
      <c r="B2389" s="57" t="s">
        <v>902</v>
      </c>
      <c r="C2389" s="57" t="s">
        <v>11285</v>
      </c>
      <c r="D2389" s="57" t="s">
        <v>11063</v>
      </c>
    </row>
    <row r="2390" spans="1:4">
      <c r="A2390" s="57" t="s">
        <v>9732</v>
      </c>
      <c r="B2390" s="57" t="s">
        <v>902</v>
      </c>
      <c r="C2390" s="57" t="s">
        <v>11286</v>
      </c>
      <c r="D2390" s="57" t="s">
        <v>11065</v>
      </c>
    </row>
    <row r="2391" spans="1:4">
      <c r="A2391" s="57" t="s">
        <v>9732</v>
      </c>
      <c r="B2391" s="57" t="s">
        <v>902</v>
      </c>
      <c r="C2391" s="57" t="s">
        <v>11287</v>
      </c>
      <c r="D2391" s="57" t="s">
        <v>11067</v>
      </c>
    </row>
    <row r="2392" spans="1:4">
      <c r="A2392" s="57" t="s">
        <v>9732</v>
      </c>
      <c r="B2392" s="57" t="s">
        <v>902</v>
      </c>
      <c r="C2392" s="57" t="s">
        <v>11288</v>
      </c>
      <c r="D2392" s="57" t="s">
        <v>11069</v>
      </c>
    </row>
    <row r="2393" spans="1:4">
      <c r="A2393" s="57" t="s">
        <v>9732</v>
      </c>
      <c r="B2393" s="57" t="s">
        <v>902</v>
      </c>
      <c r="C2393" s="57" t="s">
        <v>11289</v>
      </c>
      <c r="D2393" s="57" t="s">
        <v>11071</v>
      </c>
    </row>
    <row r="2394" spans="1:4">
      <c r="A2394" s="57" t="s">
        <v>9732</v>
      </c>
      <c r="B2394" s="57" t="s">
        <v>902</v>
      </c>
      <c r="C2394" s="57" t="s">
        <v>11290</v>
      </c>
      <c r="D2394" s="57" t="s">
        <v>11073</v>
      </c>
    </row>
    <row r="2395" spans="1:4">
      <c r="A2395" s="57" t="s">
        <v>9732</v>
      </c>
      <c r="B2395" s="57" t="s">
        <v>902</v>
      </c>
      <c r="C2395" s="57" t="s">
        <v>11291</v>
      </c>
      <c r="D2395" s="57" t="s">
        <v>11075</v>
      </c>
    </row>
    <row r="2396" spans="1:4">
      <c r="A2396" s="57" t="s">
        <v>9732</v>
      </c>
      <c r="B2396" s="57" t="s">
        <v>902</v>
      </c>
      <c r="C2396" s="57" t="s">
        <v>11292</v>
      </c>
      <c r="D2396" s="57" t="s">
        <v>14694</v>
      </c>
    </row>
    <row r="2397" spans="1:4">
      <c r="A2397" s="57" t="s">
        <v>9732</v>
      </c>
      <c r="B2397" s="57" t="s">
        <v>902</v>
      </c>
      <c r="C2397" s="57" t="s">
        <v>11293</v>
      </c>
      <c r="D2397" s="57" t="s">
        <v>11078</v>
      </c>
    </row>
    <row r="2398" spans="1:4">
      <c r="A2398" s="57" t="s">
        <v>9732</v>
      </c>
      <c r="B2398" s="57" t="s">
        <v>902</v>
      </c>
      <c r="C2398" s="57" t="s">
        <v>11294</v>
      </c>
      <c r="D2398" s="57" t="s">
        <v>11080</v>
      </c>
    </row>
    <row r="2399" spans="1:4">
      <c r="A2399" s="57" t="s">
        <v>9732</v>
      </c>
      <c r="B2399" s="57" t="s">
        <v>902</v>
      </c>
      <c r="C2399" s="57" t="s">
        <v>11295</v>
      </c>
      <c r="D2399" s="57" t="s">
        <v>11082</v>
      </c>
    </row>
    <row r="2400" spans="1:4">
      <c r="A2400" s="57" t="s">
        <v>9732</v>
      </c>
      <c r="B2400" s="57" t="s">
        <v>902</v>
      </c>
      <c r="C2400" s="57" t="s">
        <v>11296</v>
      </c>
      <c r="D2400" s="57" t="s">
        <v>11084</v>
      </c>
    </row>
    <row r="2401" spans="1:4">
      <c r="A2401" s="57" t="s">
        <v>9732</v>
      </c>
      <c r="B2401" s="57" t="s">
        <v>902</v>
      </c>
      <c r="C2401" s="57" t="s">
        <v>11297</v>
      </c>
      <c r="D2401" s="57" t="s">
        <v>11086</v>
      </c>
    </row>
    <row r="2402" spans="1:4">
      <c r="A2402" s="57" t="s">
        <v>9732</v>
      </c>
      <c r="B2402" s="57" t="s">
        <v>902</v>
      </c>
      <c r="C2402" s="57" t="s">
        <v>11298</v>
      </c>
      <c r="D2402" s="57" t="s">
        <v>11088</v>
      </c>
    </row>
    <row r="2403" spans="1:4">
      <c r="A2403" s="57" t="s">
        <v>9732</v>
      </c>
      <c r="B2403" s="57" t="s">
        <v>902</v>
      </c>
      <c r="C2403" s="57" t="s">
        <v>11299</v>
      </c>
      <c r="D2403" s="57" t="s">
        <v>11090</v>
      </c>
    </row>
    <row r="2404" spans="1:4">
      <c r="A2404" s="57" t="s">
        <v>9732</v>
      </c>
      <c r="B2404" s="57" t="s">
        <v>902</v>
      </c>
      <c r="C2404" s="57" t="s">
        <v>11300</v>
      </c>
      <c r="D2404" s="57" t="s">
        <v>11092</v>
      </c>
    </row>
    <row r="2405" spans="1:4">
      <c r="A2405" s="57" t="s">
        <v>9732</v>
      </c>
      <c r="B2405" s="57" t="s">
        <v>902</v>
      </c>
      <c r="C2405" s="57" t="s">
        <v>14778</v>
      </c>
      <c r="D2405" s="57" t="s">
        <v>14696</v>
      </c>
    </row>
    <row r="2406" spans="1:4">
      <c r="A2406" s="57" t="s">
        <v>9732</v>
      </c>
      <c r="B2406" s="57" t="s">
        <v>902</v>
      </c>
      <c r="C2406" s="57" t="s">
        <v>14779</v>
      </c>
      <c r="D2406" s="57" t="s">
        <v>14698</v>
      </c>
    </row>
    <row r="2407" spans="1:4">
      <c r="A2407" s="57" t="s">
        <v>9732</v>
      </c>
      <c r="B2407" s="57" t="s">
        <v>902</v>
      </c>
      <c r="C2407" s="57" t="s">
        <v>14780</v>
      </c>
      <c r="D2407" s="57" t="s">
        <v>14781</v>
      </c>
    </row>
    <row r="2408" spans="1:4">
      <c r="A2408" s="57" t="s">
        <v>9732</v>
      </c>
      <c r="B2408" s="57" t="s">
        <v>902</v>
      </c>
      <c r="C2408" s="57" t="s">
        <v>14782</v>
      </c>
      <c r="D2408" s="57" t="s">
        <v>14702</v>
      </c>
    </row>
    <row r="2409" spans="1:4">
      <c r="A2409" s="57" t="s">
        <v>9732</v>
      </c>
      <c r="B2409" s="57" t="s">
        <v>902</v>
      </c>
      <c r="C2409" s="57" t="s">
        <v>14783</v>
      </c>
      <c r="D2409" s="57" t="s">
        <v>14704</v>
      </c>
    </row>
    <row r="2410" spans="1:4">
      <c r="A2410" s="57" t="s">
        <v>9732</v>
      </c>
      <c r="B2410" s="57" t="s">
        <v>902</v>
      </c>
      <c r="C2410" s="57" t="s">
        <v>14784</v>
      </c>
      <c r="D2410" s="57" t="s">
        <v>14706</v>
      </c>
    </row>
    <row r="2411" spans="1:4">
      <c r="A2411" s="57" t="s">
        <v>9732</v>
      </c>
      <c r="B2411" s="57" t="s">
        <v>902</v>
      </c>
      <c r="C2411" s="57" t="s">
        <v>14785</v>
      </c>
      <c r="D2411" s="57" t="s">
        <v>14708</v>
      </c>
    </row>
    <row r="2412" spans="1:4">
      <c r="A2412" s="57" t="s">
        <v>9732</v>
      </c>
      <c r="B2412" s="57" t="s">
        <v>902</v>
      </c>
      <c r="C2412" s="57" t="s">
        <v>14786</v>
      </c>
      <c r="D2412" s="57" t="s">
        <v>14710</v>
      </c>
    </row>
    <row r="2413" spans="1:4">
      <c r="A2413" s="57" t="s">
        <v>9732</v>
      </c>
      <c r="B2413" s="57" t="s">
        <v>902</v>
      </c>
      <c r="C2413" s="57" t="s">
        <v>14787</v>
      </c>
      <c r="D2413" s="57" t="s">
        <v>14712</v>
      </c>
    </row>
    <row r="2414" spans="1:4">
      <c r="A2414" s="57" t="s">
        <v>9732</v>
      </c>
      <c r="B2414" s="57" t="s">
        <v>902</v>
      </c>
      <c r="C2414" s="57" t="s">
        <v>16670</v>
      </c>
      <c r="D2414" s="57" t="s">
        <v>16561</v>
      </c>
    </row>
    <row r="2415" spans="1:4">
      <c r="A2415" s="57" t="s">
        <v>9732</v>
      </c>
      <c r="B2415" s="57" t="s">
        <v>902</v>
      </c>
      <c r="C2415" s="57" t="s">
        <v>16671</v>
      </c>
      <c r="D2415" s="57" t="s">
        <v>16563</v>
      </c>
    </row>
    <row r="2416" spans="1:4">
      <c r="A2416" s="57" t="s">
        <v>9732</v>
      </c>
      <c r="B2416" s="57" t="s">
        <v>902</v>
      </c>
      <c r="C2416" s="57" t="s">
        <v>16672</v>
      </c>
      <c r="D2416" s="57" t="s">
        <v>16565</v>
      </c>
    </row>
    <row r="2417" spans="1:4">
      <c r="A2417" s="57" t="s">
        <v>9732</v>
      </c>
      <c r="B2417" s="57" t="s">
        <v>902</v>
      </c>
      <c r="C2417" s="57" t="s">
        <v>16673</v>
      </c>
      <c r="D2417" s="57" t="s">
        <v>16567</v>
      </c>
    </row>
    <row r="2418" spans="1:4">
      <c r="A2418" s="57" t="s">
        <v>9732</v>
      </c>
      <c r="B2418" s="57" t="s">
        <v>902</v>
      </c>
      <c r="C2418" s="57" t="s">
        <v>16674</v>
      </c>
      <c r="D2418" s="57" t="s">
        <v>16569</v>
      </c>
    </row>
    <row r="2419" spans="1:4">
      <c r="A2419" s="57" t="s">
        <v>9732</v>
      </c>
      <c r="B2419" s="57" t="s">
        <v>902</v>
      </c>
      <c r="C2419" s="57" t="s">
        <v>16675</v>
      </c>
      <c r="D2419" s="57" t="s">
        <v>16571</v>
      </c>
    </row>
    <row r="2420" spans="1:4">
      <c r="A2420" s="57" t="s">
        <v>9732</v>
      </c>
      <c r="B2420" s="57" t="s">
        <v>902</v>
      </c>
      <c r="C2420" s="57" t="s">
        <v>21326</v>
      </c>
      <c r="D2420" s="57" t="s">
        <v>20844</v>
      </c>
    </row>
    <row r="2421" spans="1:4">
      <c r="A2421" s="57" t="s">
        <v>9732</v>
      </c>
      <c r="B2421" s="57" t="s">
        <v>902</v>
      </c>
      <c r="C2421" s="57" t="s">
        <v>21327</v>
      </c>
      <c r="D2421" s="57" t="s">
        <v>20846</v>
      </c>
    </row>
    <row r="2422" spans="1:4">
      <c r="A2422" s="57" t="s">
        <v>9732</v>
      </c>
      <c r="B2422" s="57" t="s">
        <v>902</v>
      </c>
      <c r="C2422" s="57" t="s">
        <v>21328</v>
      </c>
      <c r="D2422" s="57" t="s">
        <v>20848</v>
      </c>
    </row>
    <row r="2423" spans="1:4">
      <c r="A2423" s="57" t="s">
        <v>9732</v>
      </c>
      <c r="B2423" s="57" t="s">
        <v>902</v>
      </c>
      <c r="C2423" s="57" t="s">
        <v>74479</v>
      </c>
      <c r="D2423" s="57" t="s">
        <v>74438</v>
      </c>
    </row>
    <row r="2424" spans="1:4">
      <c r="A2424" s="57" t="s">
        <v>9732</v>
      </c>
      <c r="B2424" s="57" t="s">
        <v>902</v>
      </c>
      <c r="C2424" s="57" t="s">
        <v>74480</v>
      </c>
      <c r="D2424" s="57" t="s">
        <v>74440</v>
      </c>
    </row>
    <row r="2425" spans="1:4">
      <c r="A2425" s="57" t="s">
        <v>9732</v>
      </c>
      <c r="B2425" s="57" t="s">
        <v>902</v>
      </c>
      <c r="C2425" s="57" t="s">
        <v>74481</v>
      </c>
      <c r="D2425" s="57" t="s">
        <v>74442</v>
      </c>
    </row>
    <row r="2426" spans="1:4">
      <c r="A2426" s="57" t="s">
        <v>9732</v>
      </c>
      <c r="B2426" s="57" t="s">
        <v>902</v>
      </c>
      <c r="C2426" s="57" t="s">
        <v>74482</v>
      </c>
      <c r="D2426" s="57" t="s">
        <v>74444</v>
      </c>
    </row>
    <row r="2427" spans="1:4">
      <c r="A2427" s="57" t="s">
        <v>9732</v>
      </c>
      <c r="B2427" s="57" t="s">
        <v>902</v>
      </c>
      <c r="C2427" s="57" t="s">
        <v>74483</v>
      </c>
      <c r="D2427" s="57" t="s">
        <v>74446</v>
      </c>
    </row>
    <row r="2428" spans="1:4">
      <c r="A2428" s="57" t="s">
        <v>9732</v>
      </c>
      <c r="B2428" s="57" t="s">
        <v>902</v>
      </c>
      <c r="C2428" s="57" t="s">
        <v>74484</v>
      </c>
      <c r="D2428" s="57" t="s">
        <v>74448</v>
      </c>
    </row>
    <row r="2429" spans="1:4">
      <c r="A2429" s="57" t="s">
        <v>9732</v>
      </c>
      <c r="B2429" s="57" t="s">
        <v>902</v>
      </c>
      <c r="C2429" s="57" t="s">
        <v>77152</v>
      </c>
      <c r="D2429" s="57" t="s">
        <v>77137</v>
      </c>
    </row>
    <row r="2430" spans="1:4">
      <c r="A2430" s="57" t="s">
        <v>9732</v>
      </c>
      <c r="B2430" s="57" t="s">
        <v>902</v>
      </c>
      <c r="C2430" s="57" t="s">
        <v>77153</v>
      </c>
      <c r="D2430" s="57" t="s">
        <v>77139</v>
      </c>
    </row>
    <row r="2431" spans="1:4">
      <c r="A2431" s="57" t="s">
        <v>9732</v>
      </c>
      <c r="B2431" s="57" t="s">
        <v>902</v>
      </c>
      <c r="C2431" s="57" t="s">
        <v>77154</v>
      </c>
      <c r="D2431" s="57" t="s">
        <v>77141</v>
      </c>
    </row>
    <row r="2432" spans="1:4">
      <c r="A2432" s="57" t="s">
        <v>7649</v>
      </c>
      <c r="B2432" s="57" t="s">
        <v>902</v>
      </c>
      <c r="C2432" s="57" t="s">
        <v>2900</v>
      </c>
      <c r="D2432" s="57" t="s">
        <v>2901</v>
      </c>
    </row>
    <row r="2433" spans="1:4">
      <c r="A2433" s="57" t="s">
        <v>7649</v>
      </c>
      <c r="B2433" s="57" t="s">
        <v>902</v>
      </c>
      <c r="C2433" s="57" t="s">
        <v>2907</v>
      </c>
      <c r="D2433" s="57" t="s">
        <v>2908</v>
      </c>
    </row>
    <row r="2434" spans="1:4">
      <c r="A2434" s="57" t="s">
        <v>7649</v>
      </c>
      <c r="B2434" s="57" t="s">
        <v>902</v>
      </c>
      <c r="C2434" s="57" t="s">
        <v>2909</v>
      </c>
      <c r="D2434" s="57" t="s">
        <v>2910</v>
      </c>
    </row>
    <row r="2435" spans="1:4">
      <c r="A2435" s="57" t="s">
        <v>7649</v>
      </c>
      <c r="B2435" s="57" t="s">
        <v>902</v>
      </c>
      <c r="C2435" s="57" t="s">
        <v>2915</v>
      </c>
      <c r="D2435" s="57" t="s">
        <v>2916</v>
      </c>
    </row>
    <row r="2436" spans="1:4">
      <c r="A2436" s="57" t="s">
        <v>7649</v>
      </c>
      <c r="B2436" s="57" t="s">
        <v>902</v>
      </c>
      <c r="C2436" s="57" t="s">
        <v>2917</v>
      </c>
      <c r="D2436" s="57" t="s">
        <v>2918</v>
      </c>
    </row>
    <row r="2437" spans="1:4">
      <c r="A2437" s="57" t="s">
        <v>7649</v>
      </c>
      <c r="B2437" s="57" t="s">
        <v>902</v>
      </c>
      <c r="C2437" s="57" t="s">
        <v>2919</v>
      </c>
      <c r="D2437" s="57" t="s">
        <v>2916</v>
      </c>
    </row>
    <row r="2438" spans="1:4">
      <c r="A2438" s="57" t="s">
        <v>7649</v>
      </c>
      <c r="B2438" s="57" t="s">
        <v>902</v>
      </c>
      <c r="C2438" s="57" t="s">
        <v>14788</v>
      </c>
      <c r="D2438" s="57" t="s">
        <v>14714</v>
      </c>
    </row>
    <row r="2439" spans="1:4">
      <c r="A2439" s="57" t="s">
        <v>7649</v>
      </c>
      <c r="B2439" s="57" t="s">
        <v>902</v>
      </c>
      <c r="C2439" s="57" t="s">
        <v>14789</v>
      </c>
      <c r="D2439" s="57" t="s">
        <v>14716</v>
      </c>
    </row>
    <row r="2440" spans="1:4">
      <c r="A2440" s="57" t="s">
        <v>7649</v>
      </c>
      <c r="B2440" s="57" t="s">
        <v>902</v>
      </c>
      <c r="C2440" s="57" t="s">
        <v>16676</v>
      </c>
      <c r="D2440" s="57" t="s">
        <v>16576</v>
      </c>
    </row>
    <row r="2441" spans="1:4">
      <c r="A2441" s="57" t="s">
        <v>7649</v>
      </c>
      <c r="B2441" s="57" t="s">
        <v>902</v>
      </c>
      <c r="C2441" s="57" t="s">
        <v>16677</v>
      </c>
      <c r="D2441" s="57" t="s">
        <v>16578</v>
      </c>
    </row>
    <row r="2442" spans="1:4">
      <c r="A2442" s="57" t="s">
        <v>7649</v>
      </c>
      <c r="B2442" s="57" t="s">
        <v>902</v>
      </c>
      <c r="C2442" s="57" t="s">
        <v>21329</v>
      </c>
      <c r="D2442" s="57" t="s">
        <v>20877</v>
      </c>
    </row>
    <row r="2443" spans="1:4">
      <c r="A2443" s="57" t="s">
        <v>21330</v>
      </c>
      <c r="B2443" s="57" t="s">
        <v>12940</v>
      </c>
      <c r="C2443" s="57" t="s">
        <v>21331</v>
      </c>
      <c r="D2443" s="57" t="s">
        <v>21332</v>
      </c>
    </row>
    <row r="2444" spans="1:4">
      <c r="A2444" s="57" t="s">
        <v>21333</v>
      </c>
      <c r="B2444" s="57" t="s">
        <v>12940</v>
      </c>
      <c r="C2444" s="57" t="s">
        <v>21334</v>
      </c>
      <c r="D2444" s="57" t="s">
        <v>16584</v>
      </c>
    </row>
    <row r="2445" spans="1:4">
      <c r="A2445" s="57" t="s">
        <v>21333</v>
      </c>
      <c r="B2445" s="57"/>
      <c r="C2445" s="57" t="s">
        <v>21335</v>
      </c>
      <c r="D2445" s="57" t="s">
        <v>16584</v>
      </c>
    </row>
    <row r="2446" spans="1:4">
      <c r="A2446" s="57" t="s">
        <v>21333</v>
      </c>
      <c r="B2446" s="57"/>
      <c r="C2446" s="57" t="s">
        <v>21336</v>
      </c>
      <c r="D2446" s="57" t="s">
        <v>16584</v>
      </c>
    </row>
    <row r="2447" spans="1:4">
      <c r="A2447" s="57" t="s">
        <v>21337</v>
      </c>
      <c r="B2447" s="57" t="s">
        <v>12940</v>
      </c>
      <c r="C2447" s="57" t="s">
        <v>21338</v>
      </c>
      <c r="D2447" s="57" t="s">
        <v>21339</v>
      </c>
    </row>
    <row r="2448" spans="1:4">
      <c r="A2448" s="57" t="s">
        <v>21340</v>
      </c>
      <c r="B2448" s="57" t="s">
        <v>12940</v>
      </c>
      <c r="C2448" s="57" t="s">
        <v>21341</v>
      </c>
      <c r="D2448" s="57" t="s">
        <v>21342</v>
      </c>
    </row>
    <row r="2449" spans="1:4">
      <c r="A2449" s="57" t="s">
        <v>21340</v>
      </c>
      <c r="B2449" s="57"/>
      <c r="C2449" s="57" t="s">
        <v>21343</v>
      </c>
      <c r="D2449" s="57" t="s">
        <v>21344</v>
      </c>
    </row>
    <row r="2450" spans="1:4">
      <c r="A2450" s="57" t="s">
        <v>7650</v>
      </c>
      <c r="B2450" s="57" t="s">
        <v>902</v>
      </c>
      <c r="C2450" s="57" t="s">
        <v>3219</v>
      </c>
      <c r="D2450" s="57" t="s">
        <v>3220</v>
      </c>
    </row>
    <row r="2451" spans="1:4">
      <c r="A2451" s="57" t="s">
        <v>7650</v>
      </c>
      <c r="B2451" s="57" t="s">
        <v>902</v>
      </c>
      <c r="C2451" s="57" t="s">
        <v>3432</v>
      </c>
      <c r="D2451" s="57" t="s">
        <v>3220</v>
      </c>
    </row>
    <row r="2452" spans="1:4">
      <c r="A2452" s="57" t="s">
        <v>7650</v>
      </c>
      <c r="B2452" s="57" t="s">
        <v>902</v>
      </c>
      <c r="C2452" s="57" t="s">
        <v>8369</v>
      </c>
      <c r="D2452" s="57" t="s">
        <v>8370</v>
      </c>
    </row>
    <row r="2453" spans="1:4">
      <c r="A2453" s="57" t="s">
        <v>7650</v>
      </c>
      <c r="B2453" s="57" t="s">
        <v>902</v>
      </c>
      <c r="C2453" s="57" t="s">
        <v>11301</v>
      </c>
      <c r="D2453" s="57" t="s">
        <v>11063</v>
      </c>
    </row>
    <row r="2454" spans="1:4">
      <c r="A2454" s="57" t="s">
        <v>7650</v>
      </c>
      <c r="B2454" s="57" t="s">
        <v>902</v>
      </c>
      <c r="C2454" s="57" t="s">
        <v>16678</v>
      </c>
      <c r="D2454" s="57" t="s">
        <v>16679</v>
      </c>
    </row>
    <row r="2455" spans="1:4">
      <c r="A2455" s="57" t="s">
        <v>7651</v>
      </c>
      <c r="B2455" s="57" t="s">
        <v>902</v>
      </c>
      <c r="C2455" s="57" t="s">
        <v>6465</v>
      </c>
      <c r="D2455" s="57" t="s">
        <v>6466</v>
      </c>
    </row>
    <row r="2456" spans="1:4">
      <c r="A2456" s="57" t="s">
        <v>7651</v>
      </c>
      <c r="B2456" s="57" t="s">
        <v>902</v>
      </c>
      <c r="C2456" s="57" t="s">
        <v>6505</v>
      </c>
      <c r="D2456" s="57" t="s">
        <v>6506</v>
      </c>
    </row>
    <row r="2457" spans="1:4">
      <c r="A2457" s="57" t="s">
        <v>7651</v>
      </c>
      <c r="B2457" s="57" t="s">
        <v>902</v>
      </c>
      <c r="C2457" s="57" t="s">
        <v>6507</v>
      </c>
      <c r="D2457" s="57" t="s">
        <v>9095</v>
      </c>
    </row>
    <row r="2458" spans="1:4">
      <c r="A2458" s="57" t="s">
        <v>7651</v>
      </c>
      <c r="B2458" s="57" t="s">
        <v>902</v>
      </c>
      <c r="C2458" s="57" t="s">
        <v>6508</v>
      </c>
      <c r="D2458" s="57" t="s">
        <v>6509</v>
      </c>
    </row>
    <row r="2459" spans="1:4">
      <c r="A2459" s="57" t="s">
        <v>7651</v>
      </c>
      <c r="B2459" s="57" t="s">
        <v>902</v>
      </c>
      <c r="C2459" s="57" t="s">
        <v>6510</v>
      </c>
      <c r="D2459" s="57" t="s">
        <v>9096</v>
      </c>
    </row>
    <row r="2460" spans="1:4">
      <c r="A2460" s="57" t="s">
        <v>7651</v>
      </c>
      <c r="B2460" s="57" t="s">
        <v>902</v>
      </c>
      <c r="C2460" s="57" t="s">
        <v>6515</v>
      </c>
      <c r="D2460" s="57" t="s">
        <v>6516</v>
      </c>
    </row>
    <row r="2461" spans="1:4">
      <c r="A2461" s="57" t="s">
        <v>7651</v>
      </c>
      <c r="B2461" s="57" t="s">
        <v>902</v>
      </c>
      <c r="C2461" s="57" t="s">
        <v>6529</v>
      </c>
      <c r="D2461" s="57" t="s">
        <v>6530</v>
      </c>
    </row>
    <row r="2462" spans="1:4">
      <c r="A2462" s="57" t="s">
        <v>7651</v>
      </c>
      <c r="B2462" s="57" t="s">
        <v>902</v>
      </c>
      <c r="C2462" s="57" t="s">
        <v>6586</v>
      </c>
      <c r="D2462" s="57" t="s">
        <v>6587</v>
      </c>
    </row>
    <row r="2463" spans="1:4">
      <c r="A2463" s="57" t="s">
        <v>7651</v>
      </c>
      <c r="B2463" s="57" t="s">
        <v>902</v>
      </c>
      <c r="C2463" s="57" t="s">
        <v>6592</v>
      </c>
      <c r="D2463" s="57" t="s">
        <v>9097</v>
      </c>
    </row>
    <row r="2464" spans="1:4">
      <c r="A2464" s="57" t="s">
        <v>7651</v>
      </c>
      <c r="B2464" s="57" t="s">
        <v>902</v>
      </c>
      <c r="C2464" s="57" t="s">
        <v>6595</v>
      </c>
      <c r="D2464" s="57" t="s">
        <v>6596</v>
      </c>
    </row>
    <row r="2465" spans="1:4">
      <c r="A2465" s="57" t="s">
        <v>7651</v>
      </c>
      <c r="B2465" s="57" t="s">
        <v>902</v>
      </c>
      <c r="C2465" s="57" t="s">
        <v>6629</v>
      </c>
      <c r="D2465" s="57" t="s">
        <v>6630</v>
      </c>
    </row>
    <row r="2466" spans="1:4">
      <c r="A2466" s="57" t="s">
        <v>7651</v>
      </c>
      <c r="B2466" s="57" t="s">
        <v>902</v>
      </c>
      <c r="C2466" s="57" t="s">
        <v>6648</v>
      </c>
      <c r="D2466" s="57" t="s">
        <v>6649</v>
      </c>
    </row>
    <row r="2467" spans="1:4">
      <c r="A2467" s="57" t="s">
        <v>7651</v>
      </c>
      <c r="B2467" s="57" t="s">
        <v>902</v>
      </c>
      <c r="C2467" s="57" t="s">
        <v>6652</v>
      </c>
      <c r="D2467" s="57" t="s">
        <v>6653</v>
      </c>
    </row>
    <row r="2468" spans="1:4">
      <c r="A2468" s="57" t="s">
        <v>7651</v>
      </c>
      <c r="B2468" s="57" t="s">
        <v>902</v>
      </c>
      <c r="C2468" s="57" t="s">
        <v>6658</v>
      </c>
      <c r="D2468" s="57" t="s">
        <v>9098</v>
      </c>
    </row>
    <row r="2469" spans="1:4">
      <c r="A2469" s="57" t="s">
        <v>7651</v>
      </c>
      <c r="B2469" s="57" t="s">
        <v>902</v>
      </c>
      <c r="C2469" s="57" t="s">
        <v>6661</v>
      </c>
      <c r="D2469" s="57" t="s">
        <v>9099</v>
      </c>
    </row>
    <row r="2470" spans="1:4">
      <c r="A2470" s="57" t="s">
        <v>7651</v>
      </c>
      <c r="B2470" s="57" t="s">
        <v>902</v>
      </c>
      <c r="C2470" s="57" t="s">
        <v>6666</v>
      </c>
      <c r="D2470" s="57" t="s">
        <v>9100</v>
      </c>
    </row>
    <row r="2471" spans="1:4">
      <c r="A2471" s="57" t="s">
        <v>7651</v>
      </c>
      <c r="B2471" s="57" t="s">
        <v>902</v>
      </c>
      <c r="C2471" s="57" t="s">
        <v>6667</v>
      </c>
      <c r="D2471" s="57" t="s">
        <v>9101</v>
      </c>
    </row>
    <row r="2472" spans="1:4">
      <c r="A2472" s="57" t="s">
        <v>7651</v>
      </c>
      <c r="B2472" s="57" t="s">
        <v>902</v>
      </c>
      <c r="C2472" s="57" t="s">
        <v>6670</v>
      </c>
      <c r="D2472" s="57" t="s">
        <v>9102</v>
      </c>
    </row>
    <row r="2473" spans="1:4">
      <c r="A2473" s="57" t="s">
        <v>7651</v>
      </c>
      <c r="B2473" s="57" t="s">
        <v>902</v>
      </c>
      <c r="C2473" s="57" t="s">
        <v>6679</v>
      </c>
      <c r="D2473" s="57" t="s">
        <v>11107</v>
      </c>
    </row>
    <row r="2474" spans="1:4">
      <c r="A2474" s="57" t="s">
        <v>7651</v>
      </c>
      <c r="B2474" s="57" t="s">
        <v>902</v>
      </c>
      <c r="C2474" s="57" t="s">
        <v>6686</v>
      </c>
      <c r="D2474" s="57" t="s">
        <v>6687</v>
      </c>
    </row>
    <row r="2475" spans="1:4">
      <c r="A2475" s="57" t="s">
        <v>7651</v>
      </c>
      <c r="B2475" s="57" t="s">
        <v>902</v>
      </c>
      <c r="C2475" s="57" t="s">
        <v>6700</v>
      </c>
      <c r="D2475" s="57" t="s">
        <v>6687</v>
      </c>
    </row>
    <row r="2476" spans="1:4">
      <c r="A2476" s="57" t="s">
        <v>7651</v>
      </c>
      <c r="B2476" s="57" t="s">
        <v>902</v>
      </c>
      <c r="C2476" s="57" t="s">
        <v>6716</v>
      </c>
      <c r="D2476" s="57" t="s">
        <v>6717</v>
      </c>
    </row>
    <row r="2477" spans="1:4">
      <c r="A2477" s="57" t="s">
        <v>7651</v>
      </c>
      <c r="B2477" s="57" t="s">
        <v>902</v>
      </c>
      <c r="C2477" s="57" t="s">
        <v>6755</v>
      </c>
      <c r="D2477" s="57" t="s">
        <v>6756</v>
      </c>
    </row>
    <row r="2478" spans="1:4">
      <c r="A2478" s="57" t="s">
        <v>7651</v>
      </c>
      <c r="B2478" s="57" t="s">
        <v>902</v>
      </c>
      <c r="C2478" s="57" t="s">
        <v>6805</v>
      </c>
      <c r="D2478" s="57" t="s">
        <v>6806</v>
      </c>
    </row>
    <row r="2479" spans="1:4">
      <c r="A2479" s="57" t="s">
        <v>7651</v>
      </c>
      <c r="B2479" s="57" t="s">
        <v>902</v>
      </c>
      <c r="C2479" s="57" t="s">
        <v>6823</v>
      </c>
      <c r="D2479" s="57" t="s">
        <v>6824</v>
      </c>
    </row>
    <row r="2480" spans="1:4">
      <c r="A2480" s="57" t="s">
        <v>7651</v>
      </c>
      <c r="B2480" s="57" t="s">
        <v>902</v>
      </c>
      <c r="C2480" s="57" t="s">
        <v>6837</v>
      </c>
      <c r="D2480" s="57" t="s">
        <v>6838</v>
      </c>
    </row>
    <row r="2481" spans="1:4">
      <c r="A2481" s="57" t="s">
        <v>7651</v>
      </c>
      <c r="B2481" s="57" t="s">
        <v>902</v>
      </c>
      <c r="C2481" s="57" t="s">
        <v>6851</v>
      </c>
      <c r="D2481" s="57" t="s">
        <v>6852</v>
      </c>
    </row>
    <row r="2482" spans="1:4">
      <c r="A2482" s="57" t="s">
        <v>7651</v>
      </c>
      <c r="B2482" s="57" t="s">
        <v>902</v>
      </c>
      <c r="C2482" s="57" t="s">
        <v>6884</v>
      </c>
      <c r="D2482" s="57" t="s">
        <v>6885</v>
      </c>
    </row>
    <row r="2483" spans="1:4">
      <c r="A2483" s="57" t="s">
        <v>7651</v>
      </c>
      <c r="B2483" s="57" t="s">
        <v>902</v>
      </c>
      <c r="C2483" s="57" t="s">
        <v>6902</v>
      </c>
      <c r="D2483" s="57" t="s">
        <v>6903</v>
      </c>
    </row>
    <row r="2484" spans="1:4">
      <c r="A2484" s="57" t="s">
        <v>7651</v>
      </c>
      <c r="B2484" s="57" t="s">
        <v>902</v>
      </c>
      <c r="C2484" s="57" t="s">
        <v>6922</v>
      </c>
      <c r="D2484" s="57" t="s">
        <v>6923</v>
      </c>
    </row>
    <row r="2485" spans="1:4">
      <c r="A2485" s="57" t="s">
        <v>7651</v>
      </c>
      <c r="B2485" s="57" t="s">
        <v>902</v>
      </c>
      <c r="C2485" s="57" t="s">
        <v>6924</v>
      </c>
      <c r="D2485" s="57" t="s">
        <v>6925</v>
      </c>
    </row>
    <row r="2486" spans="1:4">
      <c r="A2486" s="57" t="s">
        <v>7651</v>
      </c>
      <c r="B2486" s="57" t="s">
        <v>902</v>
      </c>
      <c r="C2486" s="57" t="s">
        <v>6928</v>
      </c>
      <c r="D2486" s="57" t="s">
        <v>6929</v>
      </c>
    </row>
    <row r="2487" spans="1:4">
      <c r="A2487" s="57" t="s">
        <v>7651</v>
      </c>
      <c r="B2487" s="57" t="s">
        <v>902</v>
      </c>
      <c r="C2487" s="57" t="s">
        <v>6956</v>
      </c>
      <c r="D2487" s="57" t="s">
        <v>9103</v>
      </c>
    </row>
    <row r="2488" spans="1:4">
      <c r="A2488" s="57" t="s">
        <v>7651</v>
      </c>
      <c r="B2488" s="57" t="s">
        <v>902</v>
      </c>
      <c r="C2488" s="57" t="s">
        <v>6975</v>
      </c>
      <c r="D2488" s="57" t="s">
        <v>9104</v>
      </c>
    </row>
    <row r="2489" spans="1:4">
      <c r="A2489" s="57" t="s">
        <v>7651</v>
      </c>
      <c r="B2489" s="57" t="s">
        <v>902</v>
      </c>
      <c r="C2489" s="57" t="s">
        <v>6976</v>
      </c>
      <c r="D2489" s="57" t="s">
        <v>9105</v>
      </c>
    </row>
    <row r="2490" spans="1:4">
      <c r="A2490" s="57" t="s">
        <v>7651</v>
      </c>
      <c r="B2490" s="57" t="s">
        <v>902</v>
      </c>
      <c r="C2490" s="57" t="s">
        <v>6989</v>
      </c>
      <c r="D2490" s="57" t="s">
        <v>9106</v>
      </c>
    </row>
    <row r="2491" spans="1:4">
      <c r="A2491" s="57" t="s">
        <v>7651</v>
      </c>
      <c r="B2491" s="57" t="s">
        <v>902</v>
      </c>
      <c r="C2491" s="57" t="s">
        <v>7013</v>
      </c>
      <c r="D2491" s="57" t="s">
        <v>9107</v>
      </c>
    </row>
    <row r="2492" spans="1:4">
      <c r="A2492" s="57" t="s">
        <v>7651</v>
      </c>
      <c r="B2492" s="57" t="s">
        <v>902</v>
      </c>
      <c r="C2492" s="57" t="s">
        <v>7015</v>
      </c>
      <c r="D2492" s="57" t="s">
        <v>9108</v>
      </c>
    </row>
    <row r="2493" spans="1:4">
      <c r="A2493" s="57" t="s">
        <v>7651</v>
      </c>
      <c r="B2493" s="57" t="s">
        <v>902</v>
      </c>
      <c r="C2493" s="57" t="s">
        <v>7054</v>
      </c>
      <c r="D2493" s="57" t="s">
        <v>9109</v>
      </c>
    </row>
    <row r="2494" spans="1:4">
      <c r="A2494" s="57" t="s">
        <v>7651</v>
      </c>
      <c r="B2494" s="57" t="s">
        <v>902</v>
      </c>
      <c r="C2494" s="57" t="s">
        <v>7055</v>
      </c>
      <c r="D2494" s="57" t="s">
        <v>9110</v>
      </c>
    </row>
    <row r="2495" spans="1:4">
      <c r="A2495" s="57" t="s">
        <v>7651</v>
      </c>
      <c r="B2495" s="57" t="s">
        <v>902</v>
      </c>
      <c r="C2495" s="57" t="s">
        <v>7084</v>
      </c>
      <c r="D2495" s="57" t="s">
        <v>9111</v>
      </c>
    </row>
    <row r="2496" spans="1:4">
      <c r="A2496" s="57" t="s">
        <v>7651</v>
      </c>
      <c r="B2496" s="57" t="s">
        <v>902</v>
      </c>
      <c r="C2496" s="57" t="s">
        <v>7085</v>
      </c>
      <c r="D2496" s="57" t="s">
        <v>9112</v>
      </c>
    </row>
    <row r="2497" spans="1:4">
      <c r="A2497" s="57" t="s">
        <v>7651</v>
      </c>
      <c r="B2497" s="57" t="s">
        <v>902</v>
      </c>
      <c r="C2497" s="57" t="s">
        <v>7086</v>
      </c>
      <c r="D2497" s="57" t="s">
        <v>7087</v>
      </c>
    </row>
    <row r="2498" spans="1:4">
      <c r="A2498" s="57" t="s">
        <v>7651</v>
      </c>
      <c r="B2498" s="57" t="s">
        <v>902</v>
      </c>
      <c r="C2498" s="57" t="s">
        <v>7092</v>
      </c>
      <c r="D2498" s="57" t="s">
        <v>7093</v>
      </c>
    </row>
    <row r="2499" spans="1:4">
      <c r="A2499" s="57" t="s">
        <v>7651</v>
      </c>
      <c r="B2499" s="57" t="s">
        <v>902</v>
      </c>
      <c r="C2499" s="57" t="s">
        <v>7098</v>
      </c>
      <c r="D2499" s="57" t="s">
        <v>9113</v>
      </c>
    </row>
    <row r="2500" spans="1:4">
      <c r="A2500" s="57" t="s">
        <v>7651</v>
      </c>
      <c r="B2500" s="57" t="s">
        <v>902</v>
      </c>
      <c r="C2500" s="57" t="s">
        <v>7106</v>
      </c>
      <c r="D2500" s="57" t="s">
        <v>9114</v>
      </c>
    </row>
    <row r="2501" spans="1:4">
      <c r="A2501" s="57" t="s">
        <v>7651</v>
      </c>
      <c r="B2501" s="57" t="s">
        <v>902</v>
      </c>
      <c r="C2501" s="57" t="s">
        <v>7109</v>
      </c>
      <c r="D2501" s="57" t="s">
        <v>9115</v>
      </c>
    </row>
    <row r="2502" spans="1:4">
      <c r="A2502" s="57" t="s">
        <v>7651</v>
      </c>
      <c r="B2502" s="57" t="s">
        <v>902</v>
      </c>
      <c r="C2502" s="57" t="s">
        <v>7159</v>
      </c>
      <c r="D2502" s="57" t="s">
        <v>5716</v>
      </c>
    </row>
    <row r="2503" spans="1:4">
      <c r="A2503" s="57" t="s">
        <v>7651</v>
      </c>
      <c r="B2503" s="57" t="s">
        <v>902</v>
      </c>
      <c r="C2503" s="57" t="s">
        <v>7174</v>
      </c>
      <c r="D2503" s="57" t="s">
        <v>9116</v>
      </c>
    </row>
    <row r="2504" spans="1:4">
      <c r="A2504" s="57" t="s">
        <v>7651</v>
      </c>
      <c r="B2504" s="57" t="s">
        <v>902</v>
      </c>
      <c r="C2504" s="57" t="s">
        <v>7189</v>
      </c>
      <c r="D2504" s="57" t="s">
        <v>7190</v>
      </c>
    </row>
    <row r="2505" spans="1:4">
      <c r="A2505" s="57" t="s">
        <v>7651</v>
      </c>
      <c r="B2505" s="57" t="s">
        <v>902</v>
      </c>
      <c r="C2505" s="57" t="s">
        <v>7198</v>
      </c>
      <c r="D2505" s="57" t="s">
        <v>9117</v>
      </c>
    </row>
    <row r="2506" spans="1:4">
      <c r="A2506" s="57" t="s">
        <v>7651</v>
      </c>
      <c r="B2506" s="57" t="s">
        <v>902</v>
      </c>
      <c r="C2506" s="57" t="s">
        <v>7305</v>
      </c>
      <c r="D2506" s="57" t="s">
        <v>9118</v>
      </c>
    </row>
    <row r="2507" spans="1:4">
      <c r="A2507" s="57" t="s">
        <v>7651</v>
      </c>
      <c r="B2507" s="57" t="s">
        <v>902</v>
      </c>
      <c r="C2507" s="57" t="s">
        <v>7326</v>
      </c>
      <c r="D2507" s="57" t="s">
        <v>7327</v>
      </c>
    </row>
    <row r="2508" spans="1:4">
      <c r="A2508" s="57" t="s">
        <v>7651</v>
      </c>
      <c r="B2508" s="57" t="s">
        <v>902</v>
      </c>
      <c r="C2508" s="57" t="s">
        <v>7336</v>
      </c>
      <c r="D2508" s="57" t="s">
        <v>7337</v>
      </c>
    </row>
    <row r="2509" spans="1:4">
      <c r="A2509" s="57" t="s">
        <v>7651</v>
      </c>
      <c r="B2509" s="57" t="s">
        <v>902</v>
      </c>
      <c r="C2509" s="57" t="s">
        <v>7346</v>
      </c>
      <c r="D2509" s="57" t="s">
        <v>9119</v>
      </c>
    </row>
    <row r="2510" spans="1:4">
      <c r="A2510" s="57" t="s">
        <v>7651</v>
      </c>
      <c r="B2510" s="57" t="s">
        <v>902</v>
      </c>
      <c r="C2510" s="57" t="s">
        <v>7347</v>
      </c>
      <c r="D2510" s="57" t="s">
        <v>7348</v>
      </c>
    </row>
    <row r="2511" spans="1:4">
      <c r="A2511" s="57" t="s">
        <v>7651</v>
      </c>
      <c r="B2511" s="57" t="s">
        <v>902</v>
      </c>
      <c r="C2511" s="57" t="s">
        <v>7354</v>
      </c>
      <c r="D2511" s="57" t="s">
        <v>7355</v>
      </c>
    </row>
    <row r="2512" spans="1:4">
      <c r="A2512" s="57" t="s">
        <v>7651</v>
      </c>
      <c r="B2512" s="57" t="s">
        <v>902</v>
      </c>
      <c r="C2512" s="57" t="s">
        <v>7360</v>
      </c>
      <c r="D2512" s="57" t="s">
        <v>9120</v>
      </c>
    </row>
    <row r="2513" spans="1:4">
      <c r="A2513" s="57" t="s">
        <v>7651</v>
      </c>
      <c r="B2513" s="57" t="s">
        <v>902</v>
      </c>
      <c r="C2513" s="57" t="s">
        <v>7369</v>
      </c>
      <c r="D2513" s="57" t="s">
        <v>9121</v>
      </c>
    </row>
    <row r="2514" spans="1:4">
      <c r="A2514" s="57" t="s">
        <v>7651</v>
      </c>
      <c r="B2514" s="57" t="s">
        <v>902</v>
      </c>
      <c r="C2514" s="57" t="s">
        <v>7378</v>
      </c>
      <c r="D2514" s="57" t="s">
        <v>7379</v>
      </c>
    </row>
    <row r="2515" spans="1:4">
      <c r="A2515" s="57" t="s">
        <v>7651</v>
      </c>
      <c r="B2515" s="57" t="s">
        <v>902</v>
      </c>
      <c r="C2515" s="57" t="s">
        <v>7388</v>
      </c>
      <c r="D2515" s="57" t="s">
        <v>9122</v>
      </c>
    </row>
    <row r="2516" spans="1:4">
      <c r="A2516" s="57" t="s">
        <v>7651</v>
      </c>
      <c r="B2516" s="57" t="s">
        <v>902</v>
      </c>
      <c r="C2516" s="57" t="s">
        <v>7393</v>
      </c>
      <c r="D2516" s="57" t="s">
        <v>7394</v>
      </c>
    </row>
    <row r="2517" spans="1:4">
      <c r="A2517" s="57" t="s">
        <v>7651</v>
      </c>
      <c r="B2517" s="57" t="s">
        <v>902</v>
      </c>
      <c r="C2517" s="57" t="s">
        <v>7415</v>
      </c>
      <c r="D2517" s="57" t="s">
        <v>9123</v>
      </c>
    </row>
    <row r="2518" spans="1:4">
      <c r="A2518" s="57" t="s">
        <v>7651</v>
      </c>
      <c r="B2518" s="57" t="s">
        <v>902</v>
      </c>
      <c r="C2518" s="57" t="s">
        <v>7420</v>
      </c>
      <c r="D2518" s="57" t="s">
        <v>7421</v>
      </c>
    </row>
    <row r="2519" spans="1:4">
      <c r="A2519" s="57" t="s">
        <v>7651</v>
      </c>
      <c r="B2519" s="57" t="s">
        <v>902</v>
      </c>
      <c r="C2519" s="57" t="s">
        <v>7428</v>
      </c>
      <c r="D2519" s="57" t="s">
        <v>7429</v>
      </c>
    </row>
    <row r="2520" spans="1:4">
      <c r="A2520" s="57" t="s">
        <v>7651</v>
      </c>
      <c r="B2520" s="57" t="s">
        <v>902</v>
      </c>
      <c r="C2520" s="57" t="s">
        <v>7464</v>
      </c>
      <c r="D2520" s="57" t="s">
        <v>7465</v>
      </c>
    </row>
    <row r="2521" spans="1:4">
      <c r="A2521" s="57" t="s">
        <v>7651</v>
      </c>
      <c r="B2521" s="57" t="s">
        <v>902</v>
      </c>
      <c r="C2521" s="57" t="s">
        <v>7499</v>
      </c>
      <c r="D2521" s="57" t="s">
        <v>7500</v>
      </c>
    </row>
    <row r="2522" spans="1:4">
      <c r="A2522" s="57" t="s">
        <v>7651</v>
      </c>
      <c r="B2522" s="57" t="s">
        <v>902</v>
      </c>
      <c r="C2522" s="57" t="s">
        <v>7513</v>
      </c>
      <c r="D2522" s="57" t="s">
        <v>9124</v>
      </c>
    </row>
    <row r="2523" spans="1:4">
      <c r="A2523" s="57" t="s">
        <v>7651</v>
      </c>
      <c r="B2523" s="57" t="s">
        <v>902</v>
      </c>
      <c r="C2523" s="57" t="s">
        <v>7518</v>
      </c>
      <c r="D2523" s="57" t="s">
        <v>7519</v>
      </c>
    </row>
    <row r="2524" spans="1:4">
      <c r="A2524" s="57" t="s">
        <v>7651</v>
      </c>
      <c r="B2524" s="57" t="s">
        <v>902</v>
      </c>
      <c r="C2524" s="57" t="s">
        <v>7558</v>
      </c>
      <c r="D2524" s="57" t="s">
        <v>7559</v>
      </c>
    </row>
    <row r="2525" spans="1:4">
      <c r="A2525" s="57" t="s">
        <v>7651</v>
      </c>
      <c r="B2525" s="57" t="s">
        <v>902</v>
      </c>
      <c r="C2525" s="57" t="s">
        <v>8557</v>
      </c>
      <c r="D2525" s="57" t="s">
        <v>8558</v>
      </c>
    </row>
    <row r="2526" spans="1:4">
      <c r="A2526" s="57" t="s">
        <v>7651</v>
      </c>
      <c r="B2526" s="57" t="s">
        <v>902</v>
      </c>
      <c r="C2526" s="57" t="s">
        <v>8561</v>
      </c>
      <c r="D2526" s="57" t="s">
        <v>8562</v>
      </c>
    </row>
    <row r="2527" spans="1:4">
      <c r="A2527" s="57" t="s">
        <v>7651</v>
      </c>
      <c r="B2527" s="57" t="s">
        <v>902</v>
      </c>
      <c r="C2527" s="57" t="s">
        <v>8567</v>
      </c>
      <c r="D2527" s="57" t="s">
        <v>8389</v>
      </c>
    </row>
    <row r="2528" spans="1:4">
      <c r="A2528" s="57" t="s">
        <v>7651</v>
      </c>
      <c r="B2528" s="57" t="s">
        <v>902</v>
      </c>
      <c r="C2528" s="57" t="s">
        <v>8568</v>
      </c>
      <c r="D2528" s="57" t="s">
        <v>8391</v>
      </c>
    </row>
    <row r="2529" spans="1:4">
      <c r="A2529" s="57" t="s">
        <v>7651</v>
      </c>
      <c r="B2529" s="57" t="s">
        <v>902</v>
      </c>
      <c r="C2529" s="57" t="s">
        <v>8582</v>
      </c>
      <c r="D2529" s="57" t="s">
        <v>8583</v>
      </c>
    </row>
    <row r="2530" spans="1:4">
      <c r="A2530" s="57" t="s">
        <v>7651</v>
      </c>
      <c r="B2530" s="57" t="s">
        <v>902</v>
      </c>
      <c r="C2530" s="57" t="s">
        <v>8586</v>
      </c>
      <c r="D2530" s="57" t="s">
        <v>11106</v>
      </c>
    </row>
    <row r="2531" spans="1:4">
      <c r="A2531" s="57" t="s">
        <v>7651</v>
      </c>
      <c r="B2531" s="57" t="s">
        <v>902</v>
      </c>
      <c r="C2531" s="57" t="s">
        <v>8593</v>
      </c>
      <c r="D2531" s="57" t="s">
        <v>8533</v>
      </c>
    </row>
    <row r="2532" spans="1:4">
      <c r="A2532" s="57" t="s">
        <v>7651</v>
      </c>
      <c r="B2532" s="57" t="s">
        <v>902</v>
      </c>
      <c r="C2532" s="57" t="s">
        <v>8618</v>
      </c>
      <c r="D2532" s="57" t="s">
        <v>8615</v>
      </c>
    </row>
    <row r="2533" spans="1:4">
      <c r="A2533" s="57" t="s">
        <v>7651</v>
      </c>
      <c r="B2533" s="57" t="s">
        <v>902</v>
      </c>
      <c r="C2533" s="57" t="s">
        <v>8875</v>
      </c>
      <c r="D2533" s="57" t="s">
        <v>8870</v>
      </c>
    </row>
    <row r="2534" spans="1:4">
      <c r="A2534" s="57" t="s">
        <v>7651</v>
      </c>
      <c r="B2534" s="57" t="s">
        <v>902</v>
      </c>
      <c r="C2534" s="57" t="s">
        <v>8876</v>
      </c>
      <c r="D2534" s="57" t="s">
        <v>8877</v>
      </c>
    </row>
    <row r="2535" spans="1:4">
      <c r="A2535" s="57" t="s">
        <v>7651</v>
      </c>
      <c r="B2535" s="57" t="s">
        <v>902</v>
      </c>
      <c r="C2535" s="57" t="s">
        <v>8878</v>
      </c>
      <c r="D2535" s="57" t="s">
        <v>8872</v>
      </c>
    </row>
    <row r="2536" spans="1:4">
      <c r="A2536" s="57" t="s">
        <v>7651</v>
      </c>
      <c r="B2536" s="57" t="s">
        <v>902</v>
      </c>
      <c r="C2536" s="57" t="s">
        <v>9125</v>
      </c>
      <c r="D2536" s="57" t="s">
        <v>9126</v>
      </c>
    </row>
    <row r="2537" spans="1:4">
      <c r="A2537" s="57" t="s">
        <v>7651</v>
      </c>
      <c r="B2537" s="57" t="s">
        <v>902</v>
      </c>
      <c r="C2537" s="57" t="s">
        <v>9127</v>
      </c>
      <c r="D2537" s="57" t="s">
        <v>9083</v>
      </c>
    </row>
    <row r="2538" spans="1:4">
      <c r="A2538" s="57" t="s">
        <v>7651</v>
      </c>
      <c r="B2538" s="57" t="s">
        <v>902</v>
      </c>
      <c r="C2538" s="57" t="s">
        <v>9128</v>
      </c>
      <c r="D2538" s="57" t="s">
        <v>9085</v>
      </c>
    </row>
    <row r="2539" spans="1:4">
      <c r="A2539" s="57" t="s">
        <v>7651</v>
      </c>
      <c r="B2539" s="57" t="s">
        <v>902</v>
      </c>
      <c r="C2539" s="57" t="s">
        <v>9129</v>
      </c>
      <c r="D2539" s="57" t="s">
        <v>9087</v>
      </c>
    </row>
    <row r="2540" spans="1:4">
      <c r="A2540" s="57" t="s">
        <v>7651</v>
      </c>
      <c r="B2540" s="57" t="s">
        <v>902</v>
      </c>
      <c r="C2540" s="57" t="s">
        <v>9130</v>
      </c>
      <c r="D2540" s="57" t="s">
        <v>9089</v>
      </c>
    </row>
    <row r="2541" spans="1:4">
      <c r="A2541" s="57" t="s">
        <v>7651</v>
      </c>
      <c r="B2541" s="57" t="s">
        <v>902</v>
      </c>
      <c r="C2541" s="57" t="s">
        <v>9131</v>
      </c>
      <c r="D2541" s="57" t="s">
        <v>9091</v>
      </c>
    </row>
    <row r="2542" spans="1:4">
      <c r="A2542" s="57" t="s">
        <v>7651</v>
      </c>
      <c r="B2542" s="57" t="s">
        <v>902</v>
      </c>
      <c r="C2542" s="57" t="s">
        <v>11302</v>
      </c>
      <c r="D2542" s="57" t="s">
        <v>11109</v>
      </c>
    </row>
    <row r="2543" spans="1:4">
      <c r="A2543" s="57" t="s">
        <v>7651</v>
      </c>
      <c r="B2543" s="57" t="s">
        <v>902</v>
      </c>
      <c r="C2543" s="57" t="s">
        <v>11303</v>
      </c>
      <c r="D2543" s="57" t="s">
        <v>11111</v>
      </c>
    </row>
    <row r="2544" spans="1:4">
      <c r="A2544" s="57" t="s">
        <v>7651</v>
      </c>
      <c r="B2544" s="57" t="s">
        <v>902</v>
      </c>
      <c r="C2544" s="57" t="s">
        <v>11304</v>
      </c>
      <c r="D2544" s="57" t="s">
        <v>11113</v>
      </c>
    </row>
    <row r="2545" spans="1:4">
      <c r="A2545" s="57" t="s">
        <v>7651</v>
      </c>
      <c r="B2545" s="57" t="s">
        <v>902</v>
      </c>
      <c r="C2545" s="57" t="s">
        <v>11305</v>
      </c>
      <c r="D2545" s="57" t="s">
        <v>11115</v>
      </c>
    </row>
    <row r="2546" spans="1:4">
      <c r="A2546" s="57" t="s">
        <v>7651</v>
      </c>
      <c r="B2546" s="57" t="s">
        <v>902</v>
      </c>
      <c r="C2546" s="57" t="s">
        <v>11306</v>
      </c>
      <c r="D2546" s="57" t="s">
        <v>11117</v>
      </c>
    </row>
    <row r="2547" spans="1:4">
      <c r="A2547" s="57" t="s">
        <v>7651</v>
      </c>
      <c r="B2547" s="57" t="s">
        <v>902</v>
      </c>
      <c r="C2547" s="57" t="s">
        <v>11307</v>
      </c>
      <c r="D2547" s="57" t="s">
        <v>11119</v>
      </c>
    </row>
    <row r="2548" spans="1:4">
      <c r="A2548" s="57" t="s">
        <v>7651</v>
      </c>
      <c r="B2548" s="57" t="s">
        <v>902</v>
      </c>
      <c r="C2548" s="57" t="s">
        <v>11308</v>
      </c>
      <c r="D2548" s="57" t="s">
        <v>11121</v>
      </c>
    </row>
    <row r="2549" spans="1:4">
      <c r="A2549" s="57" t="s">
        <v>7651</v>
      </c>
      <c r="B2549" s="57" t="s">
        <v>902</v>
      </c>
      <c r="C2549" s="57" t="s">
        <v>11309</v>
      </c>
      <c r="D2549" s="57" t="s">
        <v>11123</v>
      </c>
    </row>
    <row r="2550" spans="1:4">
      <c r="A2550" s="57" t="s">
        <v>7651</v>
      </c>
      <c r="B2550" s="57" t="s">
        <v>902</v>
      </c>
      <c r="C2550" s="57" t="s">
        <v>11310</v>
      </c>
      <c r="D2550" s="57" t="s">
        <v>11125</v>
      </c>
    </row>
    <row r="2551" spans="1:4">
      <c r="A2551" s="57" t="s">
        <v>7651</v>
      </c>
      <c r="B2551" s="57" t="s">
        <v>902</v>
      </c>
      <c r="C2551" s="57" t="s">
        <v>11311</v>
      </c>
      <c r="D2551" s="57" t="s">
        <v>11127</v>
      </c>
    </row>
    <row r="2552" spans="1:4">
      <c r="A2552" s="57" t="s">
        <v>7651</v>
      </c>
      <c r="B2552" s="57" t="s">
        <v>902</v>
      </c>
      <c r="C2552" s="57" t="s">
        <v>11312</v>
      </c>
      <c r="D2552" s="57" t="s">
        <v>11129</v>
      </c>
    </row>
    <row r="2553" spans="1:4">
      <c r="A2553" s="57" t="s">
        <v>7651</v>
      </c>
      <c r="B2553" s="57" t="s">
        <v>902</v>
      </c>
      <c r="C2553" s="57" t="s">
        <v>11313</v>
      </c>
      <c r="D2553" s="57" t="s">
        <v>11131</v>
      </c>
    </row>
    <row r="2554" spans="1:4">
      <c r="A2554" s="57" t="s">
        <v>7651</v>
      </c>
      <c r="B2554" s="57" t="s">
        <v>902</v>
      </c>
      <c r="C2554" s="57" t="s">
        <v>11314</v>
      </c>
      <c r="D2554" s="57" t="s">
        <v>11133</v>
      </c>
    </row>
    <row r="2555" spans="1:4">
      <c r="A2555" s="57" t="s">
        <v>7651</v>
      </c>
      <c r="B2555" s="57" t="s">
        <v>902</v>
      </c>
      <c r="C2555" s="57" t="s">
        <v>11315</v>
      </c>
      <c r="D2555" s="57" t="s">
        <v>11135</v>
      </c>
    </row>
    <row r="2556" spans="1:4">
      <c r="A2556" s="57" t="s">
        <v>7651</v>
      </c>
      <c r="B2556" s="57" t="s">
        <v>902</v>
      </c>
      <c r="C2556" s="57" t="s">
        <v>11316</v>
      </c>
      <c r="D2556" s="57" t="s">
        <v>11137</v>
      </c>
    </row>
    <row r="2557" spans="1:4">
      <c r="A2557" s="57" t="s">
        <v>7651</v>
      </c>
      <c r="B2557" s="57" t="s">
        <v>902</v>
      </c>
      <c r="C2557" s="57" t="s">
        <v>11317</v>
      </c>
      <c r="D2557" s="57" t="s">
        <v>11139</v>
      </c>
    </row>
    <row r="2558" spans="1:4">
      <c r="A2558" s="57" t="s">
        <v>7651</v>
      </c>
      <c r="B2558" s="57" t="s">
        <v>902</v>
      </c>
      <c r="C2558" s="57" t="s">
        <v>11318</v>
      </c>
      <c r="D2558" s="57" t="s">
        <v>11319</v>
      </c>
    </row>
    <row r="2559" spans="1:4">
      <c r="A2559" s="57" t="s">
        <v>7651</v>
      </c>
      <c r="B2559" s="57" t="s">
        <v>902</v>
      </c>
      <c r="C2559" s="57" t="s">
        <v>11320</v>
      </c>
      <c r="D2559" s="57" t="s">
        <v>11143</v>
      </c>
    </row>
    <row r="2560" spans="1:4">
      <c r="A2560" s="57" t="s">
        <v>7651</v>
      </c>
      <c r="B2560" s="57" t="s">
        <v>902</v>
      </c>
      <c r="C2560" s="57" t="s">
        <v>11321</v>
      </c>
      <c r="D2560" s="57" t="s">
        <v>11145</v>
      </c>
    </row>
    <row r="2561" spans="1:4">
      <c r="A2561" s="57" t="s">
        <v>7651</v>
      </c>
      <c r="B2561" s="57" t="s">
        <v>902</v>
      </c>
      <c r="C2561" s="57" t="s">
        <v>11322</v>
      </c>
      <c r="D2561" s="57" t="s">
        <v>11147</v>
      </c>
    </row>
    <row r="2562" spans="1:4">
      <c r="A2562" s="57" t="s">
        <v>7651</v>
      </c>
      <c r="B2562" s="57" t="s">
        <v>902</v>
      </c>
      <c r="C2562" s="57" t="s">
        <v>11323</v>
      </c>
      <c r="D2562" s="57" t="s">
        <v>11149</v>
      </c>
    </row>
    <row r="2563" spans="1:4">
      <c r="A2563" s="57" t="s">
        <v>7651</v>
      </c>
      <c r="B2563" s="57" t="s">
        <v>902</v>
      </c>
      <c r="C2563" s="57" t="s">
        <v>11324</v>
      </c>
      <c r="D2563" s="57" t="s">
        <v>11151</v>
      </c>
    </row>
    <row r="2564" spans="1:4">
      <c r="A2564" s="57" t="s">
        <v>7651</v>
      </c>
      <c r="B2564" s="57" t="s">
        <v>902</v>
      </c>
      <c r="C2564" s="57" t="s">
        <v>11325</v>
      </c>
      <c r="D2564" s="57" t="s">
        <v>11153</v>
      </c>
    </row>
    <row r="2565" spans="1:4">
      <c r="A2565" s="57" t="s">
        <v>7651</v>
      </c>
      <c r="B2565" s="57" t="s">
        <v>902</v>
      </c>
      <c r="C2565" s="57" t="s">
        <v>11326</v>
      </c>
      <c r="D2565" s="57" t="s">
        <v>11155</v>
      </c>
    </row>
    <row r="2566" spans="1:4">
      <c r="A2566" s="57" t="s">
        <v>7651</v>
      </c>
      <c r="B2566" s="57" t="s">
        <v>902</v>
      </c>
      <c r="C2566" s="57" t="s">
        <v>11327</v>
      </c>
      <c r="D2566" s="57" t="s">
        <v>11157</v>
      </c>
    </row>
    <row r="2567" spans="1:4">
      <c r="A2567" s="57" t="s">
        <v>7651</v>
      </c>
      <c r="B2567" s="57" t="s">
        <v>902</v>
      </c>
      <c r="C2567" s="57" t="s">
        <v>11328</v>
      </c>
      <c r="D2567" s="57" t="s">
        <v>11159</v>
      </c>
    </row>
    <row r="2568" spans="1:4">
      <c r="A2568" s="57" t="s">
        <v>7651</v>
      </c>
      <c r="B2568" s="57" t="s">
        <v>902</v>
      </c>
      <c r="C2568" s="57" t="s">
        <v>11329</v>
      </c>
      <c r="D2568" s="57" t="s">
        <v>11161</v>
      </c>
    </row>
    <row r="2569" spans="1:4">
      <c r="A2569" s="57" t="s">
        <v>7651</v>
      </c>
      <c r="B2569" s="57" t="s">
        <v>902</v>
      </c>
      <c r="C2569" s="57" t="s">
        <v>11330</v>
      </c>
      <c r="D2569" s="57" t="s">
        <v>14790</v>
      </c>
    </row>
    <row r="2570" spans="1:4">
      <c r="A2570" s="57" t="s">
        <v>7651</v>
      </c>
      <c r="B2570" s="57" t="s">
        <v>902</v>
      </c>
      <c r="C2570" s="57" t="s">
        <v>11331</v>
      </c>
      <c r="D2570" s="57" t="s">
        <v>11164</v>
      </c>
    </row>
    <row r="2571" spans="1:4">
      <c r="A2571" s="57" t="s">
        <v>7651</v>
      </c>
      <c r="B2571" s="57" t="s">
        <v>902</v>
      </c>
      <c r="C2571" s="57" t="s">
        <v>11332</v>
      </c>
      <c r="D2571" s="57" t="s">
        <v>11166</v>
      </c>
    </row>
    <row r="2572" spans="1:4">
      <c r="A2572" s="57" t="s">
        <v>7651</v>
      </c>
      <c r="B2572" s="57" t="s">
        <v>902</v>
      </c>
      <c r="C2572" s="57" t="s">
        <v>11333</v>
      </c>
      <c r="D2572" s="57" t="s">
        <v>14719</v>
      </c>
    </row>
    <row r="2573" spans="1:4">
      <c r="A2573" s="57" t="s">
        <v>7651</v>
      </c>
      <c r="B2573" s="57" t="s">
        <v>902</v>
      </c>
      <c r="C2573" s="57" t="s">
        <v>11334</v>
      </c>
      <c r="D2573" s="57" t="s">
        <v>11169</v>
      </c>
    </row>
    <row r="2574" spans="1:4">
      <c r="A2574" s="57" t="s">
        <v>7651</v>
      </c>
      <c r="B2574" s="57" t="s">
        <v>902</v>
      </c>
      <c r="C2574" s="57" t="s">
        <v>11335</v>
      </c>
      <c r="D2574" s="57" t="s">
        <v>11171</v>
      </c>
    </row>
    <row r="2575" spans="1:4">
      <c r="A2575" s="57" t="s">
        <v>7651</v>
      </c>
      <c r="B2575" s="57" t="s">
        <v>902</v>
      </c>
      <c r="C2575" s="57" t="s">
        <v>11336</v>
      </c>
      <c r="D2575" s="57" t="s">
        <v>11173</v>
      </c>
    </row>
    <row r="2576" spans="1:4">
      <c r="A2576" s="57" t="s">
        <v>7651</v>
      </c>
      <c r="B2576" s="57" t="s">
        <v>902</v>
      </c>
      <c r="C2576" s="57" t="s">
        <v>11337</v>
      </c>
      <c r="D2576" s="57" t="s">
        <v>11175</v>
      </c>
    </row>
    <row r="2577" spans="1:4">
      <c r="A2577" s="57" t="s">
        <v>7651</v>
      </c>
      <c r="B2577" s="57" t="s">
        <v>902</v>
      </c>
      <c r="C2577" s="57" t="s">
        <v>11338</v>
      </c>
      <c r="D2577" s="57" t="s">
        <v>11177</v>
      </c>
    </row>
    <row r="2578" spans="1:4">
      <c r="A2578" s="57" t="s">
        <v>7651</v>
      </c>
      <c r="B2578" s="57" t="s">
        <v>902</v>
      </c>
      <c r="C2578" s="57" t="s">
        <v>11339</v>
      </c>
      <c r="D2578" s="57" t="s">
        <v>11179</v>
      </c>
    </row>
    <row r="2579" spans="1:4">
      <c r="A2579" s="57" t="s">
        <v>7651</v>
      </c>
      <c r="B2579" s="57" t="s">
        <v>902</v>
      </c>
      <c r="C2579" s="57" t="s">
        <v>11340</v>
      </c>
      <c r="D2579" s="57" t="s">
        <v>11181</v>
      </c>
    </row>
    <row r="2580" spans="1:4">
      <c r="A2580" s="57" t="s">
        <v>7651</v>
      </c>
      <c r="B2580" s="57" t="s">
        <v>902</v>
      </c>
      <c r="C2580" s="57" t="s">
        <v>11341</v>
      </c>
      <c r="D2580" s="57" t="s">
        <v>11183</v>
      </c>
    </row>
    <row r="2581" spans="1:4">
      <c r="A2581" s="57" t="s">
        <v>7651</v>
      </c>
      <c r="B2581" s="57" t="s">
        <v>902</v>
      </c>
      <c r="C2581" s="57" t="s">
        <v>11342</v>
      </c>
      <c r="D2581" s="57" t="s">
        <v>11185</v>
      </c>
    </row>
    <row r="2582" spans="1:4">
      <c r="A2582" s="57" t="s">
        <v>7651</v>
      </c>
      <c r="B2582" s="57" t="s">
        <v>902</v>
      </c>
      <c r="C2582" s="57" t="s">
        <v>11343</v>
      </c>
      <c r="D2582" s="57" t="s">
        <v>11187</v>
      </c>
    </row>
    <row r="2583" spans="1:4">
      <c r="A2583" s="57" t="s">
        <v>7651</v>
      </c>
      <c r="B2583" s="57" t="s">
        <v>902</v>
      </c>
      <c r="C2583" s="57" t="s">
        <v>11344</v>
      </c>
      <c r="D2583" s="57" t="s">
        <v>11189</v>
      </c>
    </row>
    <row r="2584" spans="1:4">
      <c r="A2584" s="57" t="s">
        <v>7651</v>
      </c>
      <c r="B2584" s="57" t="s">
        <v>902</v>
      </c>
      <c r="C2584" s="57" t="s">
        <v>11345</v>
      </c>
      <c r="D2584" s="57" t="s">
        <v>11191</v>
      </c>
    </row>
    <row r="2585" spans="1:4">
      <c r="A2585" s="57" t="s">
        <v>7651</v>
      </c>
      <c r="B2585" s="57" t="s">
        <v>902</v>
      </c>
      <c r="C2585" s="57" t="s">
        <v>11346</v>
      </c>
      <c r="D2585" s="57" t="s">
        <v>11193</v>
      </c>
    </row>
    <row r="2586" spans="1:4">
      <c r="A2586" s="57" t="s">
        <v>7651</v>
      </c>
      <c r="B2586" s="57" t="s">
        <v>902</v>
      </c>
      <c r="C2586" s="57" t="s">
        <v>11347</v>
      </c>
      <c r="D2586" s="57" t="s">
        <v>11195</v>
      </c>
    </row>
    <row r="2587" spans="1:4">
      <c r="A2587" s="57" t="s">
        <v>7651</v>
      </c>
      <c r="B2587" s="57" t="s">
        <v>902</v>
      </c>
      <c r="C2587" s="57" t="s">
        <v>11348</v>
      </c>
      <c r="D2587" s="57" t="s">
        <v>11197</v>
      </c>
    </row>
    <row r="2588" spans="1:4">
      <c r="A2588" s="57" t="s">
        <v>7651</v>
      </c>
      <c r="B2588" s="57" t="s">
        <v>902</v>
      </c>
      <c r="C2588" s="57" t="s">
        <v>11349</v>
      </c>
      <c r="D2588" s="57" t="s">
        <v>11199</v>
      </c>
    </row>
    <row r="2589" spans="1:4">
      <c r="A2589" s="57" t="s">
        <v>7651</v>
      </c>
      <c r="B2589" s="57" t="s">
        <v>902</v>
      </c>
      <c r="C2589" s="57" t="s">
        <v>11350</v>
      </c>
      <c r="D2589" s="57" t="s">
        <v>11201</v>
      </c>
    </row>
    <row r="2590" spans="1:4">
      <c r="A2590" s="57" t="s">
        <v>7651</v>
      </c>
      <c r="B2590" s="57" t="s">
        <v>902</v>
      </c>
      <c r="C2590" s="57" t="s">
        <v>11351</v>
      </c>
      <c r="D2590" s="57" t="s">
        <v>11203</v>
      </c>
    </row>
    <row r="2591" spans="1:4">
      <c r="A2591" s="57" t="s">
        <v>7651</v>
      </c>
      <c r="B2591" s="57" t="s">
        <v>902</v>
      </c>
      <c r="C2591" s="57" t="s">
        <v>11352</v>
      </c>
      <c r="D2591" s="57" t="s">
        <v>11205</v>
      </c>
    </row>
    <row r="2592" spans="1:4">
      <c r="A2592" s="57" t="s">
        <v>7651</v>
      </c>
      <c r="B2592" s="57" t="s">
        <v>902</v>
      </c>
      <c r="C2592" s="57" t="s">
        <v>11353</v>
      </c>
      <c r="D2592" s="57" t="s">
        <v>11207</v>
      </c>
    </row>
    <row r="2593" spans="1:4">
      <c r="A2593" s="57" t="s">
        <v>7651</v>
      </c>
      <c r="B2593" s="57" t="s">
        <v>902</v>
      </c>
      <c r="C2593" s="57" t="s">
        <v>11354</v>
      </c>
      <c r="D2593" s="57" t="s">
        <v>11209</v>
      </c>
    </row>
    <row r="2594" spans="1:4">
      <c r="A2594" s="57" t="s">
        <v>7651</v>
      </c>
      <c r="B2594" s="57" t="s">
        <v>902</v>
      </c>
      <c r="C2594" s="57" t="s">
        <v>11355</v>
      </c>
      <c r="D2594" s="57" t="s">
        <v>11211</v>
      </c>
    </row>
    <row r="2595" spans="1:4">
      <c r="A2595" s="57" t="s">
        <v>7651</v>
      </c>
      <c r="B2595" s="57" t="s">
        <v>902</v>
      </c>
      <c r="C2595" s="57" t="s">
        <v>11356</v>
      </c>
      <c r="D2595" s="57" t="s">
        <v>11213</v>
      </c>
    </row>
    <row r="2596" spans="1:4">
      <c r="A2596" s="57" t="s">
        <v>7651</v>
      </c>
      <c r="B2596" s="57" t="s">
        <v>902</v>
      </c>
      <c r="C2596" s="57" t="s">
        <v>11357</v>
      </c>
      <c r="D2596" s="57" t="s">
        <v>11358</v>
      </c>
    </row>
    <row r="2597" spans="1:4">
      <c r="A2597" s="57" t="s">
        <v>7651</v>
      </c>
      <c r="B2597" s="57" t="s">
        <v>902</v>
      </c>
      <c r="C2597" s="57" t="s">
        <v>11359</v>
      </c>
      <c r="D2597" s="57" t="s">
        <v>11215</v>
      </c>
    </row>
    <row r="2598" spans="1:4">
      <c r="A2598" s="57" t="s">
        <v>7651</v>
      </c>
      <c r="B2598" s="57" t="s">
        <v>902</v>
      </c>
      <c r="C2598" s="57" t="s">
        <v>11360</v>
      </c>
      <c r="D2598" s="57" t="s">
        <v>11361</v>
      </c>
    </row>
    <row r="2599" spans="1:4">
      <c r="A2599" s="57" t="s">
        <v>7651</v>
      </c>
      <c r="B2599" s="57" t="s">
        <v>902</v>
      </c>
      <c r="C2599" s="57" t="s">
        <v>14791</v>
      </c>
      <c r="D2599" s="57" t="s">
        <v>14721</v>
      </c>
    </row>
    <row r="2600" spans="1:4">
      <c r="A2600" s="57" t="s">
        <v>7651</v>
      </c>
      <c r="B2600" s="57" t="s">
        <v>902</v>
      </c>
      <c r="C2600" s="57" t="s">
        <v>14792</v>
      </c>
      <c r="D2600" s="57" t="s">
        <v>14723</v>
      </c>
    </row>
    <row r="2601" spans="1:4">
      <c r="A2601" s="57" t="s">
        <v>7651</v>
      </c>
      <c r="B2601" s="57" t="s">
        <v>902</v>
      </c>
      <c r="C2601" s="57" t="s">
        <v>14793</v>
      </c>
      <c r="D2601" s="57" t="s">
        <v>14725</v>
      </c>
    </row>
    <row r="2602" spans="1:4">
      <c r="A2602" s="57" t="s">
        <v>7651</v>
      </c>
      <c r="B2602" s="57" t="s">
        <v>902</v>
      </c>
      <c r="C2602" s="57" t="s">
        <v>14794</v>
      </c>
      <c r="D2602" s="57" t="s">
        <v>2836</v>
      </c>
    </row>
    <row r="2603" spans="1:4">
      <c r="A2603" s="57" t="s">
        <v>7651</v>
      </c>
      <c r="B2603" s="57" t="s">
        <v>902</v>
      </c>
      <c r="C2603" s="57" t="s">
        <v>14795</v>
      </c>
      <c r="D2603" s="57" t="s">
        <v>2836</v>
      </c>
    </row>
    <row r="2604" spans="1:4">
      <c r="A2604" s="57" t="s">
        <v>7651</v>
      </c>
      <c r="B2604" s="57" t="s">
        <v>902</v>
      </c>
      <c r="C2604" s="57" t="s">
        <v>14796</v>
      </c>
      <c r="D2604" s="57" t="s">
        <v>16595</v>
      </c>
    </row>
    <row r="2605" spans="1:4">
      <c r="A2605" s="57" t="s">
        <v>7651</v>
      </c>
      <c r="B2605" s="57" t="s">
        <v>902</v>
      </c>
      <c r="C2605" s="57" t="s">
        <v>14797</v>
      </c>
      <c r="D2605" s="57" t="s">
        <v>14730</v>
      </c>
    </row>
    <row r="2606" spans="1:4">
      <c r="A2606" s="57" t="s">
        <v>7651</v>
      </c>
      <c r="B2606" s="57" t="s">
        <v>902</v>
      </c>
      <c r="C2606" s="57" t="s">
        <v>14798</v>
      </c>
      <c r="D2606" s="57" t="s">
        <v>14732</v>
      </c>
    </row>
    <row r="2607" spans="1:4">
      <c r="A2607" s="57" t="s">
        <v>7651</v>
      </c>
      <c r="B2607" s="57" t="s">
        <v>902</v>
      </c>
      <c r="C2607" s="57" t="s">
        <v>14799</v>
      </c>
      <c r="D2607" s="57" t="s">
        <v>14728</v>
      </c>
    </row>
    <row r="2608" spans="1:4">
      <c r="A2608" s="57" t="s">
        <v>7651</v>
      </c>
      <c r="B2608" s="57" t="s">
        <v>902</v>
      </c>
      <c r="C2608" s="57" t="s">
        <v>14800</v>
      </c>
      <c r="D2608" s="57" t="s">
        <v>14734</v>
      </c>
    </row>
    <row r="2609" spans="1:4">
      <c r="A2609" s="57" t="s">
        <v>7651</v>
      </c>
      <c r="B2609" s="57" t="s">
        <v>902</v>
      </c>
      <c r="C2609" s="57" t="s">
        <v>14801</v>
      </c>
      <c r="D2609" s="57" t="s">
        <v>14736</v>
      </c>
    </row>
    <row r="2610" spans="1:4">
      <c r="A2610" s="57" t="s">
        <v>7651</v>
      </c>
      <c r="B2610" s="57" t="s">
        <v>902</v>
      </c>
      <c r="C2610" s="57" t="s">
        <v>14802</v>
      </c>
      <c r="D2610" s="57" t="s">
        <v>14738</v>
      </c>
    </row>
    <row r="2611" spans="1:4">
      <c r="A2611" s="57" t="s">
        <v>7651</v>
      </c>
      <c r="B2611" s="57" t="s">
        <v>902</v>
      </c>
      <c r="C2611" s="57" t="s">
        <v>14803</v>
      </c>
      <c r="D2611" s="57" t="s">
        <v>14740</v>
      </c>
    </row>
    <row r="2612" spans="1:4">
      <c r="A2612" s="57" t="s">
        <v>7651</v>
      </c>
      <c r="B2612" s="57" t="s">
        <v>902</v>
      </c>
      <c r="C2612" s="57" t="s">
        <v>14804</v>
      </c>
      <c r="D2612" s="57" t="s">
        <v>14742</v>
      </c>
    </row>
    <row r="2613" spans="1:4">
      <c r="A2613" s="57" t="s">
        <v>7651</v>
      </c>
      <c r="B2613" s="57" t="s">
        <v>902</v>
      </c>
      <c r="C2613" s="57" t="s">
        <v>14805</v>
      </c>
      <c r="D2613" s="57" t="s">
        <v>14744</v>
      </c>
    </row>
    <row r="2614" spans="1:4">
      <c r="A2614" s="57" t="s">
        <v>7651</v>
      </c>
      <c r="B2614" s="57" t="s">
        <v>902</v>
      </c>
      <c r="C2614" s="57" t="s">
        <v>14806</v>
      </c>
      <c r="D2614" s="57" t="s">
        <v>14746</v>
      </c>
    </row>
    <row r="2615" spans="1:4">
      <c r="A2615" s="57" t="s">
        <v>7651</v>
      </c>
      <c r="B2615" s="57" t="s">
        <v>902</v>
      </c>
      <c r="C2615" s="57" t="s">
        <v>14807</v>
      </c>
      <c r="D2615" s="57" t="s">
        <v>14748</v>
      </c>
    </row>
    <row r="2616" spans="1:4">
      <c r="A2616" s="57" t="s">
        <v>7651</v>
      </c>
      <c r="B2616" s="57" t="s">
        <v>902</v>
      </c>
      <c r="C2616" s="57" t="s">
        <v>14808</v>
      </c>
      <c r="D2616" s="57" t="s">
        <v>14750</v>
      </c>
    </row>
    <row r="2617" spans="1:4">
      <c r="A2617" s="57" t="s">
        <v>7651</v>
      </c>
      <c r="B2617" s="57" t="s">
        <v>902</v>
      </c>
      <c r="C2617" s="57" t="s">
        <v>14809</v>
      </c>
      <c r="D2617" s="57" t="s">
        <v>14752</v>
      </c>
    </row>
    <row r="2618" spans="1:4">
      <c r="A2618" s="57" t="s">
        <v>7651</v>
      </c>
      <c r="B2618" s="57" t="s">
        <v>902</v>
      </c>
      <c r="C2618" s="57" t="s">
        <v>14810</v>
      </c>
      <c r="D2618" s="57" t="s">
        <v>14811</v>
      </c>
    </row>
    <row r="2619" spans="1:4">
      <c r="A2619" s="57" t="s">
        <v>7651</v>
      </c>
      <c r="B2619" s="57" t="s">
        <v>902</v>
      </c>
      <c r="C2619" s="57" t="s">
        <v>16680</v>
      </c>
      <c r="D2619" s="57" t="s">
        <v>16597</v>
      </c>
    </row>
    <row r="2620" spans="1:4">
      <c r="A2620" s="57" t="s">
        <v>7651</v>
      </c>
      <c r="B2620" s="57" t="s">
        <v>902</v>
      </c>
      <c r="C2620" s="57" t="s">
        <v>16681</v>
      </c>
      <c r="D2620" s="57" t="s">
        <v>16599</v>
      </c>
    </row>
    <row r="2621" spans="1:4">
      <c r="A2621" s="57" t="s">
        <v>7651</v>
      </c>
      <c r="B2621" s="57" t="s">
        <v>902</v>
      </c>
      <c r="C2621" s="57" t="s">
        <v>16682</v>
      </c>
      <c r="D2621" s="57" t="s">
        <v>16601</v>
      </c>
    </row>
    <row r="2622" spans="1:4">
      <c r="A2622" s="57" t="s">
        <v>7651</v>
      </c>
      <c r="B2622" s="57" t="s">
        <v>902</v>
      </c>
      <c r="C2622" s="57" t="s">
        <v>16683</v>
      </c>
      <c r="D2622" s="57" t="s">
        <v>16603</v>
      </c>
    </row>
    <row r="2623" spans="1:4">
      <c r="A2623" s="57" t="s">
        <v>7651</v>
      </c>
      <c r="B2623" s="57" t="s">
        <v>902</v>
      </c>
      <c r="C2623" s="57" t="s">
        <v>16684</v>
      </c>
      <c r="D2623" s="57" t="s">
        <v>16605</v>
      </c>
    </row>
    <row r="2624" spans="1:4">
      <c r="A2624" s="57" t="s">
        <v>7651</v>
      </c>
      <c r="B2624" s="57" t="s">
        <v>902</v>
      </c>
      <c r="C2624" s="57" t="s">
        <v>16685</v>
      </c>
      <c r="D2624" s="57" t="s">
        <v>16607</v>
      </c>
    </row>
    <row r="2625" spans="1:4">
      <c r="A2625" s="57" t="s">
        <v>7651</v>
      </c>
      <c r="B2625" s="57" t="s">
        <v>902</v>
      </c>
      <c r="C2625" s="57" t="s">
        <v>16686</v>
      </c>
      <c r="D2625" s="57" t="s">
        <v>16609</v>
      </c>
    </row>
    <row r="2626" spans="1:4">
      <c r="A2626" s="57" t="s">
        <v>7651</v>
      </c>
      <c r="B2626" s="57" t="s">
        <v>902</v>
      </c>
      <c r="C2626" s="57" t="s">
        <v>16687</v>
      </c>
      <c r="D2626" s="57" t="s">
        <v>16611</v>
      </c>
    </row>
    <row r="2627" spans="1:4">
      <c r="A2627" s="57" t="s">
        <v>7651</v>
      </c>
      <c r="B2627" s="57" t="s">
        <v>902</v>
      </c>
      <c r="C2627" s="57" t="s">
        <v>21345</v>
      </c>
      <c r="D2627" s="57" t="s">
        <v>21176</v>
      </c>
    </row>
    <row r="2628" spans="1:4">
      <c r="A2628" s="57" t="s">
        <v>7651</v>
      </c>
      <c r="B2628" s="57" t="s">
        <v>902</v>
      </c>
      <c r="C2628" s="57" t="s">
        <v>21346</v>
      </c>
      <c r="D2628" s="57" t="s">
        <v>21178</v>
      </c>
    </row>
    <row r="2629" spans="1:4">
      <c r="A2629" s="57" t="s">
        <v>7652</v>
      </c>
      <c r="B2629" s="57" t="s">
        <v>902</v>
      </c>
      <c r="C2629" s="57" t="s">
        <v>7595</v>
      </c>
      <c r="D2629" s="57" t="s">
        <v>7596</v>
      </c>
    </row>
    <row r="2630" spans="1:4">
      <c r="A2630" s="57" t="s">
        <v>7652</v>
      </c>
      <c r="B2630" s="57" t="s">
        <v>902</v>
      </c>
      <c r="C2630" s="57" t="s">
        <v>7597</v>
      </c>
      <c r="D2630" s="57" t="s">
        <v>6259</v>
      </c>
    </row>
    <row r="2631" spans="1:4">
      <c r="A2631" s="57" t="s">
        <v>7652</v>
      </c>
      <c r="B2631" s="57" t="s">
        <v>902</v>
      </c>
      <c r="C2631" s="57" t="s">
        <v>7614</v>
      </c>
      <c r="D2631" s="57" t="s">
        <v>6317</v>
      </c>
    </row>
    <row r="2632" spans="1:4">
      <c r="A2632" s="57" t="s">
        <v>7652</v>
      </c>
      <c r="B2632" s="57" t="s">
        <v>902</v>
      </c>
      <c r="C2632" s="57" t="s">
        <v>14812</v>
      </c>
      <c r="D2632" s="57" t="s">
        <v>11237</v>
      </c>
    </row>
    <row r="2633" spans="1:4">
      <c r="A2633" s="57" t="s">
        <v>7652</v>
      </c>
      <c r="B2633" s="57" t="s">
        <v>902</v>
      </c>
      <c r="C2633" s="57" t="s">
        <v>14813</v>
      </c>
      <c r="D2633" s="57" t="s">
        <v>9093</v>
      </c>
    </row>
    <row r="2634" spans="1:4">
      <c r="A2634" s="57" t="s">
        <v>7652</v>
      </c>
      <c r="B2634" s="57" t="s">
        <v>902</v>
      </c>
      <c r="C2634" s="57" t="s">
        <v>14814</v>
      </c>
      <c r="D2634" s="57" t="s">
        <v>8874</v>
      </c>
    </row>
    <row r="2635" spans="1:4">
      <c r="A2635" s="57" t="s">
        <v>7652</v>
      </c>
      <c r="B2635" s="57" t="s">
        <v>902</v>
      </c>
      <c r="C2635" s="57" t="s">
        <v>14815</v>
      </c>
      <c r="D2635" s="57" t="s">
        <v>11235</v>
      </c>
    </row>
    <row r="2636" spans="1:4">
      <c r="A2636" s="57" t="s">
        <v>7652</v>
      </c>
      <c r="B2636" s="57" t="s">
        <v>902</v>
      </c>
      <c r="C2636" s="57" t="s">
        <v>14816</v>
      </c>
      <c r="D2636" s="57" t="s">
        <v>11239</v>
      </c>
    </row>
    <row r="2637" spans="1:4">
      <c r="A2637" s="57" t="s">
        <v>7652</v>
      </c>
      <c r="B2637" s="57" t="s">
        <v>902</v>
      </c>
      <c r="C2637" s="57" t="s">
        <v>14817</v>
      </c>
      <c r="D2637" s="57" t="s">
        <v>11241</v>
      </c>
    </row>
    <row r="2638" spans="1:4">
      <c r="A2638" s="57" t="s">
        <v>7652</v>
      </c>
      <c r="B2638" s="57" t="s">
        <v>902</v>
      </c>
      <c r="C2638" s="57" t="s">
        <v>14818</v>
      </c>
      <c r="D2638" s="57" t="s">
        <v>11243</v>
      </c>
    </row>
    <row r="2639" spans="1:4">
      <c r="A2639" s="57" t="s">
        <v>7652</v>
      </c>
      <c r="B2639" s="57" t="s">
        <v>902</v>
      </c>
      <c r="C2639" s="57" t="s">
        <v>14819</v>
      </c>
      <c r="D2639" s="57" t="s">
        <v>14820</v>
      </c>
    </row>
    <row r="2640" spans="1:4">
      <c r="A2640" s="57" t="s">
        <v>7652</v>
      </c>
      <c r="B2640" s="57" t="s">
        <v>902</v>
      </c>
      <c r="C2640" s="57" t="s">
        <v>14821</v>
      </c>
      <c r="D2640" s="57" t="s">
        <v>11247</v>
      </c>
    </row>
    <row r="2641" spans="1:4">
      <c r="A2641" s="57" t="s">
        <v>7652</v>
      </c>
      <c r="B2641" s="57" t="s">
        <v>902</v>
      </c>
      <c r="C2641" s="57" t="s">
        <v>14822</v>
      </c>
      <c r="D2641" s="57" t="s">
        <v>11249</v>
      </c>
    </row>
    <row r="2642" spans="1:4">
      <c r="A2642" s="57" t="s">
        <v>7652</v>
      </c>
      <c r="B2642" s="57" t="s">
        <v>902</v>
      </c>
      <c r="C2642" s="57" t="s">
        <v>14823</v>
      </c>
      <c r="D2642" s="57" t="s">
        <v>11255</v>
      </c>
    </row>
    <row r="2643" spans="1:4">
      <c r="A2643" s="57" t="s">
        <v>7652</v>
      </c>
      <c r="B2643" s="57" t="s">
        <v>902</v>
      </c>
      <c r="C2643" s="57" t="s">
        <v>14824</v>
      </c>
      <c r="D2643" s="57" t="s">
        <v>11257</v>
      </c>
    </row>
    <row r="2644" spans="1:4">
      <c r="A2644" s="57" t="s">
        <v>7652</v>
      </c>
      <c r="B2644" s="57" t="s">
        <v>902</v>
      </c>
      <c r="C2644" s="57" t="s">
        <v>14825</v>
      </c>
      <c r="D2644" s="57" t="s">
        <v>11261</v>
      </c>
    </row>
    <row r="2645" spans="1:4">
      <c r="A2645" s="57" t="s">
        <v>7652</v>
      </c>
      <c r="B2645" s="57" t="s">
        <v>902</v>
      </c>
      <c r="C2645" s="57" t="s">
        <v>14826</v>
      </c>
      <c r="D2645" s="57" t="s">
        <v>14766</v>
      </c>
    </row>
    <row r="2646" spans="1:4">
      <c r="A2646" s="57" t="s">
        <v>7652</v>
      </c>
      <c r="B2646" s="57" t="s">
        <v>902</v>
      </c>
      <c r="C2646" s="57" t="s">
        <v>15468</v>
      </c>
      <c r="D2646" s="57" t="s">
        <v>14768</v>
      </c>
    </row>
    <row r="2647" spans="1:4">
      <c r="A2647" s="57" t="s">
        <v>7652</v>
      </c>
      <c r="B2647" s="57" t="s">
        <v>902</v>
      </c>
      <c r="C2647" s="57" t="s">
        <v>14754</v>
      </c>
      <c r="D2647" s="57" t="s">
        <v>14770</v>
      </c>
    </row>
    <row r="2648" spans="1:4">
      <c r="A2648" s="57" t="s">
        <v>7652</v>
      </c>
      <c r="B2648" s="57" t="s">
        <v>902</v>
      </c>
      <c r="C2648" s="57" t="s">
        <v>14827</v>
      </c>
      <c r="D2648" s="57" t="s">
        <v>14772</v>
      </c>
    </row>
    <row r="2649" spans="1:4">
      <c r="A2649" s="57" t="s">
        <v>7652</v>
      </c>
      <c r="B2649" s="57" t="s">
        <v>902</v>
      </c>
      <c r="C2649" s="57" t="s">
        <v>14828</v>
      </c>
      <c r="D2649" s="57" t="s">
        <v>14774</v>
      </c>
    </row>
    <row r="2650" spans="1:4">
      <c r="A2650" s="57" t="s">
        <v>7652</v>
      </c>
      <c r="B2650" s="57" t="s">
        <v>902</v>
      </c>
      <c r="C2650" s="57" t="s">
        <v>16689</v>
      </c>
      <c r="D2650" s="57" t="s">
        <v>16664</v>
      </c>
    </row>
    <row r="2651" spans="1:4">
      <c r="A2651" s="57" t="s">
        <v>7652</v>
      </c>
      <c r="B2651" s="57" t="s">
        <v>902</v>
      </c>
      <c r="C2651" s="57" t="s">
        <v>16690</v>
      </c>
      <c r="D2651" s="57" t="s">
        <v>16666</v>
      </c>
    </row>
    <row r="2652" spans="1:4">
      <c r="A2652" s="57" t="s">
        <v>7652</v>
      </c>
      <c r="B2652" s="57" t="s">
        <v>902</v>
      </c>
      <c r="C2652" s="57" t="s">
        <v>21347</v>
      </c>
      <c r="D2652" s="57" t="s">
        <v>14764</v>
      </c>
    </row>
    <row r="2653" spans="1:4">
      <c r="A2653" s="57" t="s">
        <v>7652</v>
      </c>
      <c r="B2653" s="57" t="s">
        <v>902</v>
      </c>
      <c r="C2653" s="57" t="s">
        <v>21348</v>
      </c>
      <c r="D2653" s="57" t="s">
        <v>21275</v>
      </c>
    </row>
    <row r="2654" spans="1:4">
      <c r="A2654" s="57" t="s">
        <v>7652</v>
      </c>
      <c r="B2654" s="57" t="s">
        <v>902</v>
      </c>
      <c r="C2654" s="57" t="s">
        <v>74485</v>
      </c>
      <c r="D2654" s="57" t="s">
        <v>14770</v>
      </c>
    </row>
    <row r="2655" spans="1:4">
      <c r="A2655" s="57" t="s">
        <v>7652</v>
      </c>
      <c r="B2655" s="57" t="s">
        <v>902</v>
      </c>
      <c r="C2655" s="57" t="s">
        <v>74486</v>
      </c>
      <c r="D2655" s="57" t="s">
        <v>74476</v>
      </c>
    </row>
    <row r="2656" spans="1:4">
      <c r="A2656" s="57" t="s">
        <v>7652</v>
      </c>
      <c r="B2656" s="57" t="s">
        <v>902</v>
      </c>
      <c r="C2656" s="57" t="s">
        <v>74487</v>
      </c>
      <c r="D2656" s="57" t="s">
        <v>14762</v>
      </c>
    </row>
    <row r="2657" spans="1:4">
      <c r="A2657" s="57" t="s">
        <v>7652</v>
      </c>
      <c r="B2657" s="57" t="s">
        <v>902</v>
      </c>
      <c r="C2657" s="57" t="s">
        <v>74488</v>
      </c>
      <c r="D2657" s="57" t="s">
        <v>74478</v>
      </c>
    </row>
    <row r="2658" spans="1:4">
      <c r="A2658" s="57" t="s">
        <v>16691</v>
      </c>
      <c r="B2658" s="57" t="s">
        <v>902</v>
      </c>
      <c r="C2658" s="57" t="s">
        <v>16692</v>
      </c>
      <c r="D2658" s="57" t="s">
        <v>13993</v>
      </c>
    </row>
    <row r="2659" spans="1:4">
      <c r="A2659" s="57" t="s">
        <v>16691</v>
      </c>
      <c r="B2659" s="57" t="s">
        <v>902</v>
      </c>
      <c r="C2659" s="57" t="s">
        <v>16693</v>
      </c>
      <c r="D2659" s="57" t="s">
        <v>13995</v>
      </c>
    </row>
    <row r="2660" spans="1:4">
      <c r="A2660" s="57" t="s">
        <v>16691</v>
      </c>
      <c r="B2660" s="57" t="s">
        <v>902</v>
      </c>
      <c r="C2660" s="57" t="s">
        <v>16694</v>
      </c>
      <c r="D2660" s="57" t="s">
        <v>13997</v>
      </c>
    </row>
    <row r="2661" spans="1:4">
      <c r="A2661" s="57" t="s">
        <v>16691</v>
      </c>
      <c r="B2661" s="57" t="s">
        <v>902</v>
      </c>
      <c r="C2661" s="57" t="s">
        <v>16695</v>
      </c>
      <c r="D2661" s="57" t="s">
        <v>15787</v>
      </c>
    </row>
    <row r="2662" spans="1:4">
      <c r="A2662" s="57" t="s">
        <v>16691</v>
      </c>
      <c r="B2662" s="57" t="s">
        <v>902</v>
      </c>
      <c r="C2662" s="57" t="s">
        <v>16696</v>
      </c>
      <c r="D2662" s="57" t="s">
        <v>15789</v>
      </c>
    </row>
    <row r="2663" spans="1:4">
      <c r="A2663" s="57" t="s">
        <v>16691</v>
      </c>
      <c r="B2663" s="57" t="s">
        <v>902</v>
      </c>
      <c r="C2663" s="57" t="s">
        <v>16697</v>
      </c>
      <c r="D2663" s="57" t="s">
        <v>15791</v>
      </c>
    </row>
    <row r="2664" spans="1:4">
      <c r="A2664" s="57" t="s">
        <v>16691</v>
      </c>
      <c r="B2664" s="57" t="s">
        <v>902</v>
      </c>
      <c r="C2664" s="57" t="s">
        <v>16698</v>
      </c>
      <c r="D2664" s="57" t="s">
        <v>15793</v>
      </c>
    </row>
    <row r="2665" spans="1:4">
      <c r="A2665" s="57" t="s">
        <v>16691</v>
      </c>
      <c r="B2665" s="57" t="s">
        <v>902</v>
      </c>
      <c r="C2665" s="57" t="s">
        <v>16699</v>
      </c>
      <c r="D2665" s="57" t="s">
        <v>15795</v>
      </c>
    </row>
    <row r="2666" spans="1:4">
      <c r="A2666" s="57" t="s">
        <v>16691</v>
      </c>
      <c r="B2666" s="57" t="s">
        <v>902</v>
      </c>
      <c r="C2666" s="57" t="s">
        <v>16700</v>
      </c>
      <c r="D2666" s="57" t="s">
        <v>15797</v>
      </c>
    </row>
    <row r="2667" spans="1:4">
      <c r="A2667" s="57" t="s">
        <v>16691</v>
      </c>
      <c r="B2667" s="57" t="s">
        <v>902</v>
      </c>
      <c r="C2667" s="57" t="s">
        <v>16701</v>
      </c>
      <c r="D2667" s="57" t="s">
        <v>15799</v>
      </c>
    </row>
    <row r="2668" spans="1:4">
      <c r="A2668" s="57" t="s">
        <v>16691</v>
      </c>
      <c r="B2668" s="57" t="s">
        <v>902</v>
      </c>
      <c r="C2668" s="57" t="s">
        <v>16702</v>
      </c>
      <c r="D2668" s="57" t="s">
        <v>16703</v>
      </c>
    </row>
    <row r="2669" spans="1:4">
      <c r="A2669" s="57" t="s">
        <v>16691</v>
      </c>
      <c r="B2669" s="57" t="s">
        <v>902</v>
      </c>
      <c r="C2669" s="57" t="s">
        <v>16704</v>
      </c>
      <c r="D2669" s="57" t="s">
        <v>15802</v>
      </c>
    </row>
    <row r="2670" spans="1:4">
      <c r="A2670" s="57" t="s">
        <v>16691</v>
      </c>
      <c r="B2670" s="57" t="s">
        <v>902</v>
      </c>
      <c r="C2670" s="57" t="s">
        <v>16705</v>
      </c>
      <c r="D2670" s="57" t="s">
        <v>15804</v>
      </c>
    </row>
    <row r="2671" spans="1:4">
      <c r="A2671" s="57" t="s">
        <v>16691</v>
      </c>
      <c r="B2671" s="57" t="s">
        <v>902</v>
      </c>
      <c r="C2671" s="57" t="s">
        <v>16706</v>
      </c>
      <c r="D2671" s="57" t="s">
        <v>15808</v>
      </c>
    </row>
    <row r="2672" spans="1:4">
      <c r="A2672" s="57" t="s">
        <v>16691</v>
      </c>
      <c r="B2672" s="57" t="s">
        <v>902</v>
      </c>
      <c r="C2672" s="57" t="s">
        <v>16707</v>
      </c>
      <c r="D2672" s="57" t="s">
        <v>15806</v>
      </c>
    </row>
    <row r="2673" spans="1:4">
      <c r="A2673" s="57" t="s">
        <v>16691</v>
      </c>
      <c r="B2673" s="57" t="s">
        <v>902</v>
      </c>
      <c r="C2673" s="57" t="s">
        <v>16708</v>
      </c>
      <c r="D2673" s="57" t="s">
        <v>21349</v>
      </c>
    </row>
    <row r="2674" spans="1:4">
      <c r="A2674" s="57" t="s">
        <v>16691</v>
      </c>
      <c r="B2674" s="57" t="s">
        <v>902</v>
      </c>
      <c r="C2674" s="57" t="s">
        <v>16709</v>
      </c>
      <c r="D2674" s="57" t="s">
        <v>16710</v>
      </c>
    </row>
    <row r="2675" spans="1:4">
      <c r="A2675" s="57" t="s">
        <v>16691</v>
      </c>
      <c r="B2675" s="57" t="s">
        <v>902</v>
      </c>
      <c r="C2675" s="57" t="s">
        <v>16711</v>
      </c>
      <c r="D2675" s="57" t="s">
        <v>16712</v>
      </c>
    </row>
    <row r="2676" spans="1:4">
      <c r="A2676" s="57" t="s">
        <v>16691</v>
      </c>
      <c r="B2676" s="57" t="s">
        <v>902</v>
      </c>
      <c r="C2676" s="57" t="s">
        <v>16713</v>
      </c>
      <c r="D2676" s="57" t="s">
        <v>16714</v>
      </c>
    </row>
    <row r="2677" spans="1:4">
      <c r="A2677" s="57" t="s">
        <v>16691</v>
      </c>
      <c r="B2677" s="57" t="s">
        <v>902</v>
      </c>
      <c r="C2677" s="57" t="s">
        <v>16715</v>
      </c>
      <c r="D2677" s="57" t="s">
        <v>16716</v>
      </c>
    </row>
    <row r="2678" spans="1:4">
      <c r="A2678" s="57" t="s">
        <v>16691</v>
      </c>
      <c r="B2678" s="57" t="s">
        <v>902</v>
      </c>
      <c r="C2678" s="57" t="s">
        <v>16717</v>
      </c>
      <c r="D2678" s="57" t="s">
        <v>16718</v>
      </c>
    </row>
    <row r="2679" spans="1:4">
      <c r="A2679" s="57" t="s">
        <v>16691</v>
      </c>
      <c r="B2679" s="57" t="s">
        <v>902</v>
      </c>
      <c r="C2679" s="57" t="s">
        <v>16719</v>
      </c>
      <c r="D2679" s="57" t="s">
        <v>16720</v>
      </c>
    </row>
    <row r="2680" spans="1:4">
      <c r="A2680" s="57" t="s">
        <v>16691</v>
      </c>
      <c r="B2680" s="57" t="s">
        <v>902</v>
      </c>
      <c r="C2680" s="57" t="s">
        <v>16721</v>
      </c>
      <c r="D2680" s="57" t="s">
        <v>16722</v>
      </c>
    </row>
    <row r="2681" spans="1:4">
      <c r="A2681" s="57" t="s">
        <v>16691</v>
      </c>
      <c r="B2681" s="57" t="s">
        <v>902</v>
      </c>
      <c r="C2681" s="57" t="s">
        <v>16723</v>
      </c>
      <c r="D2681" s="57" t="s">
        <v>16724</v>
      </c>
    </row>
    <row r="2682" spans="1:4">
      <c r="A2682" s="57" t="s">
        <v>16691</v>
      </c>
      <c r="B2682" s="57" t="s">
        <v>902</v>
      </c>
      <c r="C2682" s="57" t="s">
        <v>16725</v>
      </c>
      <c r="D2682" s="57" t="s">
        <v>16726</v>
      </c>
    </row>
    <row r="2683" spans="1:4">
      <c r="A2683" s="57" t="s">
        <v>16691</v>
      </c>
      <c r="B2683" s="57" t="s">
        <v>902</v>
      </c>
      <c r="C2683" s="57" t="s">
        <v>16727</v>
      </c>
      <c r="D2683" s="57" t="s">
        <v>16728</v>
      </c>
    </row>
    <row r="2684" spans="1:4">
      <c r="A2684" s="57" t="s">
        <v>16691</v>
      </c>
      <c r="B2684" s="57" t="s">
        <v>902</v>
      </c>
      <c r="C2684" s="57" t="s">
        <v>16729</v>
      </c>
      <c r="D2684" s="57" t="s">
        <v>16730</v>
      </c>
    </row>
    <row r="2685" spans="1:4">
      <c r="A2685" s="57" t="s">
        <v>16691</v>
      </c>
      <c r="B2685" s="57" t="s">
        <v>902</v>
      </c>
      <c r="C2685" s="57" t="s">
        <v>16731</v>
      </c>
      <c r="D2685" s="57" t="s">
        <v>16732</v>
      </c>
    </row>
    <row r="2686" spans="1:4">
      <c r="A2686" s="57" t="s">
        <v>16691</v>
      </c>
      <c r="B2686" s="57" t="s">
        <v>902</v>
      </c>
      <c r="C2686" s="57" t="s">
        <v>16733</v>
      </c>
      <c r="D2686" s="57" t="s">
        <v>16734</v>
      </c>
    </row>
    <row r="2687" spans="1:4">
      <c r="A2687" s="57" t="s">
        <v>16691</v>
      </c>
      <c r="B2687" s="57" t="s">
        <v>902</v>
      </c>
      <c r="C2687" s="57" t="s">
        <v>16735</v>
      </c>
      <c r="D2687" s="57" t="s">
        <v>16736</v>
      </c>
    </row>
    <row r="2688" spans="1:4">
      <c r="A2688" s="57" t="s">
        <v>16691</v>
      </c>
      <c r="B2688" s="57" t="s">
        <v>902</v>
      </c>
      <c r="C2688" s="57" t="s">
        <v>16737</v>
      </c>
      <c r="D2688" s="57" t="s">
        <v>16738</v>
      </c>
    </row>
    <row r="2689" spans="1:4">
      <c r="A2689" s="57" t="s">
        <v>16691</v>
      </c>
      <c r="B2689" s="57" t="s">
        <v>902</v>
      </c>
      <c r="C2689" s="57" t="s">
        <v>16739</v>
      </c>
      <c r="D2689" s="57" t="s">
        <v>16740</v>
      </c>
    </row>
    <row r="2690" spans="1:4">
      <c r="A2690" s="57" t="s">
        <v>16691</v>
      </c>
      <c r="B2690" s="57" t="s">
        <v>902</v>
      </c>
      <c r="C2690" s="57" t="s">
        <v>16741</v>
      </c>
      <c r="D2690" s="57" t="s">
        <v>16742</v>
      </c>
    </row>
    <row r="2691" spans="1:4">
      <c r="A2691" s="57" t="s">
        <v>16691</v>
      </c>
      <c r="B2691" s="57" t="s">
        <v>902</v>
      </c>
      <c r="C2691" s="57" t="s">
        <v>16743</v>
      </c>
      <c r="D2691" s="57" t="s">
        <v>16744</v>
      </c>
    </row>
    <row r="2692" spans="1:4">
      <c r="A2692" s="57" t="s">
        <v>16691</v>
      </c>
      <c r="B2692" s="57" t="s">
        <v>902</v>
      </c>
      <c r="C2692" s="57" t="s">
        <v>21350</v>
      </c>
      <c r="D2692" s="57" t="s">
        <v>21351</v>
      </c>
    </row>
    <row r="2693" spans="1:4">
      <c r="A2693" s="57" t="s">
        <v>16691</v>
      </c>
      <c r="B2693" s="57" t="s">
        <v>902</v>
      </c>
      <c r="C2693" s="57" t="s">
        <v>21352</v>
      </c>
      <c r="D2693" s="57" t="s">
        <v>21353</v>
      </c>
    </row>
    <row r="2694" spans="1:4">
      <c r="A2694" s="57" t="s">
        <v>16691</v>
      </c>
      <c r="B2694" s="57" t="s">
        <v>902</v>
      </c>
      <c r="C2694" s="57" t="s">
        <v>21354</v>
      </c>
      <c r="D2694" s="57" t="s">
        <v>21355</v>
      </c>
    </row>
    <row r="2695" spans="1:4">
      <c r="A2695" s="57" t="s">
        <v>16691</v>
      </c>
      <c r="B2695" s="57" t="s">
        <v>902</v>
      </c>
      <c r="C2695" s="57" t="s">
        <v>74489</v>
      </c>
      <c r="D2695" s="57" t="s">
        <v>74490</v>
      </c>
    </row>
    <row r="2696" spans="1:4">
      <c r="A2696" s="57" t="s">
        <v>16691</v>
      </c>
      <c r="B2696" s="57" t="s">
        <v>902</v>
      </c>
      <c r="C2696" s="57" t="s">
        <v>74491</v>
      </c>
      <c r="D2696" s="57" t="s">
        <v>74492</v>
      </c>
    </row>
    <row r="2697" spans="1:4">
      <c r="A2697" s="57" t="s">
        <v>16691</v>
      </c>
      <c r="B2697" s="57" t="s">
        <v>902</v>
      </c>
      <c r="C2697" s="57" t="s">
        <v>74493</v>
      </c>
      <c r="D2697" s="57" t="s">
        <v>74494</v>
      </c>
    </row>
    <row r="2698" spans="1:4">
      <c r="A2698" s="57" t="s">
        <v>16691</v>
      </c>
      <c r="B2698" s="57" t="s">
        <v>902</v>
      </c>
      <c r="C2698" s="57" t="s">
        <v>74495</v>
      </c>
      <c r="D2698" s="57" t="s">
        <v>74496</v>
      </c>
    </row>
    <row r="2699" spans="1:4">
      <c r="A2699" s="57" t="s">
        <v>16691</v>
      </c>
      <c r="B2699" s="57" t="s">
        <v>902</v>
      </c>
      <c r="C2699" s="57" t="s">
        <v>74497</v>
      </c>
      <c r="D2699" s="57" t="s">
        <v>74498</v>
      </c>
    </row>
    <row r="2700" spans="1:4">
      <c r="A2700" s="57" t="s">
        <v>16691</v>
      </c>
      <c r="B2700" s="57" t="s">
        <v>902</v>
      </c>
      <c r="C2700" s="57" t="s">
        <v>74499</v>
      </c>
      <c r="D2700" s="57" t="s">
        <v>74500</v>
      </c>
    </row>
    <row r="2701" spans="1:4">
      <c r="A2701" s="57" t="s">
        <v>16691</v>
      </c>
      <c r="B2701" s="57" t="s">
        <v>902</v>
      </c>
      <c r="C2701" s="57" t="s">
        <v>74501</v>
      </c>
      <c r="D2701" s="57" t="s">
        <v>74444</v>
      </c>
    </row>
    <row r="2702" spans="1:4">
      <c r="A2702" s="57" t="s">
        <v>16691</v>
      </c>
      <c r="B2702" s="57" t="s">
        <v>902</v>
      </c>
      <c r="C2702" s="57" t="s">
        <v>74502</v>
      </c>
      <c r="D2702" s="57" t="s">
        <v>74503</v>
      </c>
    </row>
    <row r="2703" spans="1:4">
      <c r="A2703" s="57" t="s">
        <v>16691</v>
      </c>
      <c r="B2703" s="57" t="s">
        <v>902</v>
      </c>
      <c r="C2703" s="57" t="s">
        <v>74504</v>
      </c>
      <c r="D2703" s="57" t="s">
        <v>74505</v>
      </c>
    </row>
    <row r="2704" spans="1:4">
      <c r="A2704" s="57" t="s">
        <v>16691</v>
      </c>
      <c r="B2704" s="57" t="s">
        <v>902</v>
      </c>
      <c r="C2704" s="57" t="s">
        <v>74506</v>
      </c>
      <c r="D2704" s="57" t="s">
        <v>74507</v>
      </c>
    </row>
    <row r="2705" spans="1:4">
      <c r="A2705" s="57" t="s">
        <v>16691</v>
      </c>
      <c r="B2705" s="57" t="s">
        <v>902</v>
      </c>
      <c r="C2705" s="57" t="s">
        <v>74508</v>
      </c>
      <c r="D2705" s="57" t="s">
        <v>74509</v>
      </c>
    </row>
    <row r="2706" spans="1:4">
      <c r="A2706" s="57" t="s">
        <v>16691</v>
      </c>
      <c r="B2706" s="57" t="s">
        <v>902</v>
      </c>
      <c r="C2706" s="57" t="s">
        <v>74510</v>
      </c>
      <c r="D2706" s="57" t="s">
        <v>74511</v>
      </c>
    </row>
    <row r="2707" spans="1:4">
      <c r="A2707" s="57" t="s">
        <v>16691</v>
      </c>
      <c r="B2707" s="57" t="s">
        <v>902</v>
      </c>
      <c r="C2707" s="57" t="s">
        <v>74512</v>
      </c>
      <c r="D2707" s="57" t="s">
        <v>74513</v>
      </c>
    </row>
    <row r="2708" spans="1:4">
      <c r="A2708" s="57" t="s">
        <v>16691</v>
      </c>
      <c r="B2708" s="57" t="s">
        <v>902</v>
      </c>
      <c r="C2708" s="57" t="s">
        <v>74514</v>
      </c>
      <c r="D2708" s="57" t="s">
        <v>74515</v>
      </c>
    </row>
    <row r="2709" spans="1:4">
      <c r="A2709" s="57" t="s">
        <v>16691</v>
      </c>
      <c r="B2709" s="57" t="s">
        <v>902</v>
      </c>
      <c r="C2709" s="57" t="s">
        <v>77155</v>
      </c>
      <c r="D2709" s="57" t="s">
        <v>77156</v>
      </c>
    </row>
    <row r="2710" spans="1:4">
      <c r="A2710" s="57" t="s">
        <v>21356</v>
      </c>
      <c r="B2710" s="57" t="s">
        <v>12940</v>
      </c>
      <c r="C2710" s="57" t="s">
        <v>21357</v>
      </c>
      <c r="D2710" s="57" t="s">
        <v>21358</v>
      </c>
    </row>
    <row r="2711" spans="1:4">
      <c r="A2711" s="57" t="s">
        <v>21356</v>
      </c>
      <c r="B2711" s="57"/>
      <c r="C2711" s="57" t="s">
        <v>21359</v>
      </c>
      <c r="D2711" s="57" t="s">
        <v>21360</v>
      </c>
    </row>
    <row r="2712" spans="1:4">
      <c r="A2712" s="57" t="s">
        <v>21356</v>
      </c>
      <c r="B2712" s="57"/>
      <c r="C2712" s="57" t="s">
        <v>21361</v>
      </c>
      <c r="D2712" s="57" t="s">
        <v>7617</v>
      </c>
    </row>
    <row r="2713" spans="1:4">
      <c r="A2713" s="57" t="s">
        <v>21356</v>
      </c>
      <c r="B2713" s="57"/>
      <c r="C2713" s="57" t="s">
        <v>21362</v>
      </c>
      <c r="D2713" s="57" t="s">
        <v>21363</v>
      </c>
    </row>
    <row r="2714" spans="1:4">
      <c r="A2714" s="57" t="s">
        <v>21356</v>
      </c>
      <c r="B2714" s="57"/>
      <c r="C2714" s="57" t="s">
        <v>21364</v>
      </c>
      <c r="D2714" s="57" t="s">
        <v>21365</v>
      </c>
    </row>
    <row r="2715" spans="1:4">
      <c r="A2715" s="57" t="s">
        <v>21356</v>
      </c>
      <c r="B2715" s="57"/>
      <c r="C2715" s="57" t="s">
        <v>21366</v>
      </c>
      <c r="D2715" s="57" t="s">
        <v>21367</v>
      </c>
    </row>
    <row r="2716" spans="1:4">
      <c r="A2716" s="57" t="s">
        <v>21356</v>
      </c>
      <c r="B2716" s="57"/>
      <c r="C2716" s="57" t="s">
        <v>21368</v>
      </c>
      <c r="D2716" s="57" t="s">
        <v>21369</v>
      </c>
    </row>
    <row r="2717" spans="1:4">
      <c r="A2717" s="57" t="s">
        <v>21356</v>
      </c>
      <c r="B2717" s="57"/>
      <c r="C2717" s="57" t="s">
        <v>21370</v>
      </c>
      <c r="D2717" s="57" t="s">
        <v>21371</v>
      </c>
    </row>
    <row r="2718" spans="1:4">
      <c r="A2718" s="57" t="s">
        <v>21356</v>
      </c>
      <c r="B2718" s="57"/>
      <c r="C2718" s="57" t="s">
        <v>21372</v>
      </c>
      <c r="D2718" s="57" t="s">
        <v>21373</v>
      </c>
    </row>
    <row r="2719" spans="1:4">
      <c r="A2719" s="57" t="s">
        <v>21356</v>
      </c>
      <c r="B2719" s="57"/>
      <c r="C2719" s="57" t="s">
        <v>21374</v>
      </c>
      <c r="D2719" s="57" t="s">
        <v>21375</v>
      </c>
    </row>
    <row r="2720" spans="1:4">
      <c r="A2720" s="57" t="s">
        <v>21356</v>
      </c>
      <c r="B2720" s="57"/>
      <c r="C2720" s="57" t="s">
        <v>21376</v>
      </c>
      <c r="D2720" s="57" t="s">
        <v>21377</v>
      </c>
    </row>
    <row r="2721" spans="1:4">
      <c r="A2721" s="57" t="s">
        <v>21356</v>
      </c>
      <c r="B2721" s="57"/>
      <c r="C2721" s="57" t="s">
        <v>21378</v>
      </c>
      <c r="D2721" s="57" t="s">
        <v>8439</v>
      </c>
    </row>
    <row r="2722" spans="1:4">
      <c r="A2722" s="57" t="s">
        <v>21356</v>
      </c>
      <c r="B2722" s="57"/>
      <c r="C2722" s="57" t="s">
        <v>21379</v>
      </c>
      <c r="D2722" s="57" t="s">
        <v>8413</v>
      </c>
    </row>
    <row r="2723" spans="1:4">
      <c r="A2723" s="57" t="s">
        <v>21356</v>
      </c>
      <c r="B2723" s="57"/>
      <c r="C2723" s="57" t="s">
        <v>21380</v>
      </c>
      <c r="D2723" s="57" t="s">
        <v>8422</v>
      </c>
    </row>
    <row r="2724" spans="1:4">
      <c r="A2724" s="57" t="s">
        <v>21356</v>
      </c>
      <c r="B2724" s="57"/>
      <c r="C2724" s="57" t="s">
        <v>21381</v>
      </c>
      <c r="D2724" s="57" t="s">
        <v>21382</v>
      </c>
    </row>
    <row r="2725" spans="1:4">
      <c r="A2725" s="57" t="s">
        <v>21356</v>
      </c>
      <c r="B2725" s="57"/>
      <c r="C2725" s="57" t="s">
        <v>21383</v>
      </c>
      <c r="D2725" s="57" t="s">
        <v>21384</v>
      </c>
    </row>
    <row r="2726" spans="1:4">
      <c r="A2726" s="57" t="s">
        <v>21356</v>
      </c>
      <c r="B2726" s="57"/>
      <c r="C2726" s="57" t="s">
        <v>21385</v>
      </c>
      <c r="D2726" s="57" t="s">
        <v>21386</v>
      </c>
    </row>
    <row r="2727" spans="1:4">
      <c r="A2727" s="57" t="s">
        <v>21356</v>
      </c>
      <c r="B2727" s="57"/>
      <c r="C2727" s="57" t="s">
        <v>21387</v>
      </c>
      <c r="D2727" s="57" t="s">
        <v>21388</v>
      </c>
    </row>
    <row r="2728" spans="1:4">
      <c r="A2728" s="57" t="s">
        <v>21356</v>
      </c>
      <c r="B2728" s="57"/>
      <c r="C2728" s="57" t="s">
        <v>21389</v>
      </c>
      <c r="D2728" s="57" t="s">
        <v>21390</v>
      </c>
    </row>
    <row r="2729" spans="1:4">
      <c r="A2729" s="57" t="s">
        <v>21356</v>
      </c>
      <c r="B2729" s="57"/>
      <c r="C2729" s="57" t="s">
        <v>21391</v>
      </c>
      <c r="D2729" s="57" t="s">
        <v>21392</v>
      </c>
    </row>
    <row r="2730" spans="1:4">
      <c r="A2730" s="57" t="s">
        <v>21356</v>
      </c>
      <c r="B2730" s="57"/>
      <c r="C2730" s="57" t="s">
        <v>21393</v>
      </c>
      <c r="D2730" s="57" t="s">
        <v>21394</v>
      </c>
    </row>
    <row r="2731" spans="1:4">
      <c r="A2731" s="57" t="s">
        <v>21356</v>
      </c>
      <c r="B2731" s="57"/>
      <c r="C2731" s="57" t="s">
        <v>21395</v>
      </c>
      <c r="D2731" s="57" t="s">
        <v>21396</v>
      </c>
    </row>
    <row r="2732" spans="1:4">
      <c r="A2732" s="57" t="s">
        <v>21356</v>
      </c>
      <c r="B2732" s="57"/>
      <c r="C2732" s="57" t="s">
        <v>21397</v>
      </c>
      <c r="D2732" s="57" t="s">
        <v>21398</v>
      </c>
    </row>
    <row r="2733" spans="1:4">
      <c r="A2733" s="57" t="s">
        <v>21356</v>
      </c>
      <c r="B2733" s="57"/>
      <c r="C2733" s="57" t="s">
        <v>21399</v>
      </c>
      <c r="D2733" s="57" t="s">
        <v>21400</v>
      </c>
    </row>
    <row r="2734" spans="1:4">
      <c r="A2734" s="57" t="s">
        <v>21401</v>
      </c>
      <c r="B2734" s="57" t="s">
        <v>12940</v>
      </c>
      <c r="C2734" s="57" t="s">
        <v>21402</v>
      </c>
      <c r="D2734" s="57" t="s">
        <v>21403</v>
      </c>
    </row>
    <row r="2735" spans="1:4">
      <c r="A2735" s="57" t="s">
        <v>21404</v>
      </c>
      <c r="B2735" s="57" t="s">
        <v>12940</v>
      </c>
      <c r="C2735" s="57" t="s">
        <v>21405</v>
      </c>
      <c r="D2735" s="57" t="s">
        <v>21406</v>
      </c>
    </row>
    <row r="2736" spans="1:4">
      <c r="A2736" s="57" t="s">
        <v>21404</v>
      </c>
      <c r="B2736" s="57"/>
      <c r="C2736" s="57" t="s">
        <v>21407</v>
      </c>
      <c r="D2736" s="57" t="s">
        <v>21408</v>
      </c>
    </row>
    <row r="2737" spans="1:4">
      <c r="A2737" s="57" t="s">
        <v>21404</v>
      </c>
      <c r="B2737" s="57"/>
      <c r="C2737" s="57" t="s">
        <v>21409</v>
      </c>
      <c r="D2737" s="57" t="s">
        <v>21410</v>
      </c>
    </row>
    <row r="2738" spans="1:4">
      <c r="A2738" s="57" t="s">
        <v>21404</v>
      </c>
      <c r="B2738" s="57"/>
      <c r="C2738" s="57" t="s">
        <v>21411</v>
      </c>
      <c r="D2738" s="57" t="s">
        <v>21412</v>
      </c>
    </row>
    <row r="2739" spans="1:4">
      <c r="A2739" s="57" t="s">
        <v>21404</v>
      </c>
      <c r="B2739" s="57"/>
      <c r="C2739" s="57" t="s">
        <v>21413</v>
      </c>
      <c r="D2739" s="57" t="s">
        <v>21414</v>
      </c>
    </row>
    <row r="2740" spans="1:4">
      <c r="A2740" s="57" t="s">
        <v>21404</v>
      </c>
      <c r="B2740" s="57"/>
      <c r="C2740" s="57" t="s">
        <v>21415</v>
      </c>
      <c r="D2740" s="57" t="s">
        <v>21416</v>
      </c>
    </row>
    <row r="2741" spans="1:4">
      <c r="A2741" s="57" t="s">
        <v>21404</v>
      </c>
      <c r="B2741" s="57"/>
      <c r="C2741" s="57" t="s">
        <v>21417</v>
      </c>
      <c r="D2741" s="57" t="s">
        <v>21418</v>
      </c>
    </row>
    <row r="2742" spans="1:4">
      <c r="A2742" s="57" t="s">
        <v>21404</v>
      </c>
      <c r="B2742" s="57"/>
      <c r="C2742" s="57" t="s">
        <v>21419</v>
      </c>
      <c r="D2742" s="57" t="s">
        <v>21420</v>
      </c>
    </row>
    <row r="2743" spans="1:4">
      <c r="A2743" s="57" t="s">
        <v>21404</v>
      </c>
      <c r="B2743" s="57"/>
      <c r="C2743" s="57" t="s">
        <v>21421</v>
      </c>
      <c r="D2743" s="57" t="s">
        <v>21422</v>
      </c>
    </row>
    <row r="2744" spans="1:4">
      <c r="A2744" s="57" t="s">
        <v>21404</v>
      </c>
      <c r="B2744" s="57"/>
      <c r="C2744" s="57" t="s">
        <v>21423</v>
      </c>
      <c r="D2744" s="57" t="s">
        <v>21424</v>
      </c>
    </row>
    <row r="2745" spans="1:4">
      <c r="A2745" s="57" t="s">
        <v>21404</v>
      </c>
      <c r="B2745" s="57"/>
      <c r="C2745" s="57" t="s">
        <v>21425</v>
      </c>
      <c r="D2745" s="57" t="s">
        <v>21426</v>
      </c>
    </row>
    <row r="2746" spans="1:4">
      <c r="A2746" s="57" t="s">
        <v>21404</v>
      </c>
      <c r="B2746" s="57"/>
      <c r="C2746" s="57" t="s">
        <v>21427</v>
      </c>
      <c r="D2746" s="57" t="s">
        <v>21428</v>
      </c>
    </row>
    <row r="2747" spans="1:4">
      <c r="A2747" s="57" t="s">
        <v>21404</v>
      </c>
      <c r="B2747" s="57"/>
      <c r="C2747" s="57" t="s">
        <v>21429</v>
      </c>
      <c r="D2747" s="57" t="s">
        <v>21430</v>
      </c>
    </row>
    <row r="2748" spans="1:4">
      <c r="A2748" s="57" t="s">
        <v>21404</v>
      </c>
      <c r="B2748" s="57"/>
      <c r="C2748" s="57" t="s">
        <v>21431</v>
      </c>
      <c r="D2748" s="57" t="s">
        <v>21432</v>
      </c>
    </row>
    <row r="2749" spans="1:4">
      <c r="A2749" s="57" t="s">
        <v>21404</v>
      </c>
      <c r="B2749" s="57"/>
      <c r="C2749" s="57" t="s">
        <v>21433</v>
      </c>
      <c r="D2749" s="57" t="s">
        <v>74241</v>
      </c>
    </row>
    <row r="2750" spans="1:4">
      <c r="A2750" s="57" t="s">
        <v>21434</v>
      </c>
      <c r="B2750" s="57" t="s">
        <v>12940</v>
      </c>
      <c r="C2750" s="57" t="s">
        <v>21435</v>
      </c>
      <c r="D2750" s="57" t="s">
        <v>21436</v>
      </c>
    </row>
    <row r="2751" spans="1:4">
      <c r="A2751" s="57" t="s">
        <v>21434</v>
      </c>
      <c r="B2751" s="57"/>
      <c r="C2751" s="57" t="s">
        <v>21437</v>
      </c>
      <c r="D2751" s="57" t="s">
        <v>21438</v>
      </c>
    </row>
    <row r="2752" spans="1:4">
      <c r="A2752" s="57" t="s">
        <v>21434</v>
      </c>
      <c r="B2752" s="57"/>
      <c r="C2752" s="57" t="s">
        <v>21439</v>
      </c>
      <c r="D2752" s="57" t="s">
        <v>21440</v>
      </c>
    </row>
    <row r="2753" spans="1:4">
      <c r="A2753" s="57" t="s">
        <v>21434</v>
      </c>
      <c r="B2753" s="57"/>
      <c r="C2753" s="57" t="s">
        <v>21441</v>
      </c>
      <c r="D2753" s="57" t="s">
        <v>21442</v>
      </c>
    </row>
    <row r="2754" spans="1:4">
      <c r="A2754" s="57" t="s">
        <v>21434</v>
      </c>
      <c r="B2754" s="57"/>
      <c r="C2754" s="57" t="s">
        <v>21443</v>
      </c>
      <c r="D2754" s="57" t="s">
        <v>21444</v>
      </c>
    </row>
    <row r="2755" spans="1:4">
      <c r="A2755" s="57" t="s">
        <v>21434</v>
      </c>
      <c r="B2755" s="57"/>
      <c r="C2755" s="57" t="s">
        <v>21445</v>
      </c>
      <c r="D2755" s="57" t="s">
        <v>21446</v>
      </c>
    </row>
    <row r="2756" spans="1:4">
      <c r="A2756" s="57" t="s">
        <v>21434</v>
      </c>
      <c r="B2756" s="57"/>
      <c r="C2756" s="57" t="s">
        <v>21447</v>
      </c>
      <c r="D2756" s="57" t="s">
        <v>21448</v>
      </c>
    </row>
    <row r="2757" spans="1:4">
      <c r="A2757" s="57" t="s">
        <v>21434</v>
      </c>
      <c r="B2757" s="57"/>
      <c r="C2757" s="57" t="s">
        <v>21449</v>
      </c>
      <c r="D2757" s="57" t="s">
        <v>21450</v>
      </c>
    </row>
    <row r="2758" spans="1:4">
      <c r="A2758" s="57" t="s">
        <v>21434</v>
      </c>
      <c r="B2758" s="57"/>
      <c r="C2758" s="57" t="s">
        <v>21451</v>
      </c>
      <c r="D2758" s="57" t="s">
        <v>21452</v>
      </c>
    </row>
    <row r="2759" spans="1:4">
      <c r="A2759" s="57" t="s">
        <v>21434</v>
      </c>
      <c r="B2759" s="57"/>
      <c r="C2759" s="57" t="s">
        <v>21453</v>
      </c>
      <c r="D2759" s="57" t="s">
        <v>21454</v>
      </c>
    </row>
    <row r="2760" spans="1:4">
      <c r="A2760" s="57" t="s">
        <v>21434</v>
      </c>
      <c r="B2760" s="57"/>
      <c r="C2760" s="57" t="s">
        <v>21455</v>
      </c>
      <c r="D2760" s="57" t="s">
        <v>21456</v>
      </c>
    </row>
    <row r="2761" spans="1:4">
      <c r="A2761" s="57" t="s">
        <v>21434</v>
      </c>
      <c r="B2761" s="57"/>
      <c r="C2761" s="57" t="s">
        <v>21457</v>
      </c>
      <c r="D2761" s="57" t="s">
        <v>21458</v>
      </c>
    </row>
    <row r="2762" spans="1:4">
      <c r="A2762" s="57" t="s">
        <v>21434</v>
      </c>
      <c r="B2762" s="57"/>
      <c r="C2762" s="57" t="s">
        <v>21459</v>
      </c>
      <c r="D2762" s="57" t="s">
        <v>21460</v>
      </c>
    </row>
    <row r="2763" spans="1:4">
      <c r="A2763" s="57" t="s">
        <v>21434</v>
      </c>
      <c r="B2763" s="57"/>
      <c r="C2763" s="57" t="s">
        <v>21461</v>
      </c>
      <c r="D2763" s="57" t="s">
        <v>21462</v>
      </c>
    </row>
    <row r="2764" spans="1:4">
      <c r="A2764" s="57" t="s">
        <v>21434</v>
      </c>
      <c r="B2764" s="57"/>
      <c r="C2764" s="57" t="s">
        <v>21463</v>
      </c>
      <c r="D2764" s="57" t="s">
        <v>21464</v>
      </c>
    </row>
    <row r="2765" spans="1:4">
      <c r="A2765" s="57" t="s">
        <v>21434</v>
      </c>
      <c r="B2765" s="57"/>
      <c r="C2765" s="57" t="s">
        <v>21465</v>
      </c>
      <c r="D2765" s="57" t="s">
        <v>21466</v>
      </c>
    </row>
    <row r="2766" spans="1:4">
      <c r="A2766" s="57" t="s">
        <v>21434</v>
      </c>
      <c r="B2766" s="57"/>
      <c r="C2766" s="57" t="s">
        <v>21467</v>
      </c>
      <c r="D2766" s="57" t="s">
        <v>21468</v>
      </c>
    </row>
    <row r="2767" spans="1:4">
      <c r="A2767" s="57" t="s">
        <v>21434</v>
      </c>
      <c r="B2767" s="57"/>
      <c r="C2767" s="57" t="s">
        <v>21469</v>
      </c>
      <c r="D2767" s="57" t="s">
        <v>21470</v>
      </c>
    </row>
    <row r="2768" spans="1:4">
      <c r="A2768" s="57" t="s">
        <v>21434</v>
      </c>
      <c r="B2768" s="57"/>
      <c r="C2768" s="57" t="s">
        <v>21471</v>
      </c>
      <c r="D2768" s="57" t="s">
        <v>21472</v>
      </c>
    </row>
    <row r="2769" spans="1:4">
      <c r="A2769" s="57" t="s">
        <v>21434</v>
      </c>
      <c r="B2769" s="57"/>
      <c r="C2769" s="57" t="s">
        <v>21473</v>
      </c>
      <c r="D2769" s="57" t="s">
        <v>21474</v>
      </c>
    </row>
    <row r="2770" spans="1:4">
      <c r="A2770" s="57" t="s">
        <v>21434</v>
      </c>
      <c r="B2770" s="57"/>
      <c r="C2770" s="57" t="s">
        <v>21475</v>
      </c>
      <c r="D2770" s="57" t="s">
        <v>21476</v>
      </c>
    </row>
    <row r="2771" spans="1:4">
      <c r="A2771" s="57" t="s">
        <v>21434</v>
      </c>
      <c r="B2771" s="57"/>
      <c r="C2771" s="57" t="s">
        <v>21477</v>
      </c>
      <c r="D2771" s="57" t="s">
        <v>21478</v>
      </c>
    </row>
    <row r="2772" spans="1:4">
      <c r="A2772" s="57" t="s">
        <v>21434</v>
      </c>
      <c r="B2772" s="57"/>
      <c r="C2772" s="57" t="s">
        <v>21479</v>
      </c>
      <c r="D2772" s="57" t="s">
        <v>13393</v>
      </c>
    </row>
    <row r="2773" spans="1:4">
      <c r="A2773" s="57" t="s">
        <v>21434</v>
      </c>
      <c r="B2773" s="57"/>
      <c r="C2773" s="57" t="s">
        <v>21480</v>
      </c>
      <c r="D2773" s="57" t="s">
        <v>21481</v>
      </c>
    </row>
    <row r="2774" spans="1:4">
      <c r="A2774" s="57" t="s">
        <v>21434</v>
      </c>
      <c r="B2774" s="57"/>
      <c r="C2774" s="57" t="s">
        <v>21482</v>
      </c>
      <c r="D2774" s="57" t="s">
        <v>21483</v>
      </c>
    </row>
    <row r="2775" spans="1:4">
      <c r="A2775" s="57" t="s">
        <v>21434</v>
      </c>
      <c r="B2775" s="57"/>
      <c r="C2775" s="57" t="s">
        <v>21484</v>
      </c>
      <c r="D2775" s="57" t="s">
        <v>21485</v>
      </c>
    </row>
    <row r="2776" spans="1:4">
      <c r="A2776" s="57" t="s">
        <v>21434</v>
      </c>
      <c r="B2776" s="57"/>
      <c r="C2776" s="57" t="s">
        <v>21486</v>
      </c>
      <c r="D2776" s="57" t="s">
        <v>21487</v>
      </c>
    </row>
    <row r="2777" spans="1:4">
      <c r="A2777" s="57" t="s">
        <v>21434</v>
      </c>
      <c r="B2777" s="57"/>
      <c r="C2777" s="57" t="s">
        <v>21488</v>
      </c>
      <c r="D2777" s="57" t="s">
        <v>21489</v>
      </c>
    </row>
    <row r="2778" spans="1:4">
      <c r="A2778" s="57" t="s">
        <v>21434</v>
      </c>
      <c r="B2778" s="57"/>
      <c r="C2778" s="57" t="s">
        <v>21490</v>
      </c>
      <c r="D2778" s="57" t="s">
        <v>21491</v>
      </c>
    </row>
    <row r="2779" spans="1:4">
      <c r="A2779" s="57" t="s">
        <v>21434</v>
      </c>
      <c r="B2779" s="57"/>
      <c r="C2779" s="57" t="s">
        <v>21492</v>
      </c>
      <c r="D2779" s="57" t="s">
        <v>21493</v>
      </c>
    </row>
    <row r="2780" spans="1:4">
      <c r="A2780" s="57" t="s">
        <v>21434</v>
      </c>
      <c r="B2780" s="57"/>
      <c r="C2780" s="57" t="s">
        <v>21494</v>
      </c>
      <c r="D2780" s="57" t="s">
        <v>21495</v>
      </c>
    </row>
    <row r="2781" spans="1:4">
      <c r="A2781" s="57" t="s">
        <v>21434</v>
      </c>
      <c r="B2781" s="57"/>
      <c r="C2781" s="57" t="s">
        <v>21496</v>
      </c>
      <c r="D2781" s="57" t="s">
        <v>21497</v>
      </c>
    </row>
    <row r="2782" spans="1:4">
      <c r="A2782" s="57" t="s">
        <v>21434</v>
      </c>
      <c r="B2782" s="57"/>
      <c r="C2782" s="57" t="s">
        <v>21498</v>
      </c>
      <c r="D2782" s="57" t="s">
        <v>21499</v>
      </c>
    </row>
    <row r="2783" spans="1:4">
      <c r="A2783" s="57" t="s">
        <v>21434</v>
      </c>
      <c r="B2783" s="57"/>
      <c r="C2783" s="57" t="s">
        <v>21500</v>
      </c>
      <c r="D2783" s="57" t="s">
        <v>21501</v>
      </c>
    </row>
    <row r="2784" spans="1:4">
      <c r="A2784" s="57" t="s">
        <v>21434</v>
      </c>
      <c r="B2784" s="57"/>
      <c r="C2784" s="57" t="s">
        <v>21502</v>
      </c>
      <c r="D2784" s="57" t="s">
        <v>21503</v>
      </c>
    </row>
    <row r="2785" spans="1:4">
      <c r="A2785" s="57" t="s">
        <v>21434</v>
      </c>
      <c r="B2785" s="57"/>
      <c r="C2785" s="57" t="s">
        <v>21504</v>
      </c>
      <c r="D2785" s="57" t="s">
        <v>17636</v>
      </c>
    </row>
    <row r="2786" spans="1:4">
      <c r="A2786" s="57" t="s">
        <v>21434</v>
      </c>
      <c r="B2786" s="57"/>
      <c r="C2786" s="57" t="s">
        <v>21505</v>
      </c>
      <c r="D2786" s="57" t="s">
        <v>21506</v>
      </c>
    </row>
    <row r="2787" spans="1:4">
      <c r="A2787" s="57" t="s">
        <v>21434</v>
      </c>
      <c r="B2787" s="57"/>
      <c r="C2787" s="57" t="s">
        <v>21507</v>
      </c>
      <c r="D2787" s="57" t="s">
        <v>21508</v>
      </c>
    </row>
    <row r="2788" spans="1:4">
      <c r="A2788" s="57" t="s">
        <v>21434</v>
      </c>
      <c r="B2788" s="57"/>
      <c r="C2788" s="57" t="s">
        <v>74516</v>
      </c>
      <c r="D2788" s="57" t="s">
        <v>74517</v>
      </c>
    </row>
    <row r="2789" spans="1:4">
      <c r="A2789" s="57" t="s">
        <v>21434</v>
      </c>
      <c r="B2789" s="57"/>
      <c r="C2789" s="57" t="s">
        <v>74518</v>
      </c>
      <c r="D2789" s="57" t="s">
        <v>74519</v>
      </c>
    </row>
    <row r="2790" spans="1:4">
      <c r="A2790" s="57" t="s">
        <v>21509</v>
      </c>
      <c r="B2790" s="57" t="s">
        <v>12940</v>
      </c>
      <c r="C2790" s="57" t="s">
        <v>21510</v>
      </c>
      <c r="D2790" s="57" t="s">
        <v>21511</v>
      </c>
    </row>
    <row r="2791" spans="1:4">
      <c r="A2791" s="57" t="s">
        <v>21509</v>
      </c>
      <c r="B2791" s="57"/>
      <c r="C2791" s="57" t="s">
        <v>21512</v>
      </c>
      <c r="D2791" s="57" t="s">
        <v>21513</v>
      </c>
    </row>
    <row r="2792" spans="1:4">
      <c r="A2792" s="57" t="s">
        <v>21509</v>
      </c>
      <c r="B2792" s="57"/>
      <c r="C2792" s="57" t="s">
        <v>21514</v>
      </c>
      <c r="D2792" s="57" t="s">
        <v>21515</v>
      </c>
    </row>
    <row r="2793" spans="1:4">
      <c r="A2793" s="57" t="s">
        <v>21516</v>
      </c>
      <c r="B2793" s="57" t="s">
        <v>12940</v>
      </c>
      <c r="C2793" s="57" t="s">
        <v>21517</v>
      </c>
      <c r="D2793" s="57" t="s">
        <v>21518</v>
      </c>
    </row>
    <row r="2794" spans="1:4">
      <c r="A2794" s="57" t="s">
        <v>21516</v>
      </c>
      <c r="B2794" s="57"/>
      <c r="C2794" s="57" t="s">
        <v>21519</v>
      </c>
      <c r="D2794" s="57" t="s">
        <v>21520</v>
      </c>
    </row>
    <row r="2795" spans="1:4">
      <c r="A2795" s="57" t="s">
        <v>21516</v>
      </c>
      <c r="B2795" s="57"/>
      <c r="C2795" s="57" t="s">
        <v>21521</v>
      </c>
      <c r="D2795" s="57" t="s">
        <v>21522</v>
      </c>
    </row>
    <row r="2796" spans="1:4">
      <c r="A2796" s="57" t="s">
        <v>21516</v>
      </c>
      <c r="B2796" s="57"/>
      <c r="C2796" s="57" t="s">
        <v>21523</v>
      </c>
      <c r="D2796" s="57" t="s">
        <v>21524</v>
      </c>
    </row>
    <row r="2797" spans="1:4">
      <c r="A2797" s="57" t="s">
        <v>21516</v>
      </c>
      <c r="B2797" s="57"/>
      <c r="C2797" s="57" t="s">
        <v>21525</v>
      </c>
      <c r="D2797" s="57" t="s">
        <v>21526</v>
      </c>
    </row>
    <row r="2798" spans="1:4">
      <c r="A2798" s="57" t="s">
        <v>21516</v>
      </c>
      <c r="B2798" s="57"/>
      <c r="C2798" s="57" t="s">
        <v>21527</v>
      </c>
      <c r="D2798" s="57" t="s">
        <v>21528</v>
      </c>
    </row>
    <row r="2799" spans="1:4">
      <c r="A2799" s="57" t="s">
        <v>21516</v>
      </c>
      <c r="B2799" s="57"/>
      <c r="C2799" s="57" t="s">
        <v>21529</v>
      </c>
      <c r="D2799" s="57" t="s">
        <v>21530</v>
      </c>
    </row>
    <row r="2800" spans="1:4">
      <c r="A2800" s="57" t="s">
        <v>21516</v>
      </c>
      <c r="B2800" s="57"/>
      <c r="C2800" s="57" t="s">
        <v>21531</v>
      </c>
      <c r="D2800" s="57" t="s">
        <v>21532</v>
      </c>
    </row>
    <row r="2801" spans="1:4">
      <c r="A2801" s="57" t="s">
        <v>21516</v>
      </c>
      <c r="B2801" s="57"/>
      <c r="C2801" s="57" t="s">
        <v>21533</v>
      </c>
      <c r="D2801" s="57" t="s">
        <v>21532</v>
      </c>
    </row>
    <row r="2802" spans="1:4">
      <c r="A2802" s="57" t="s">
        <v>21534</v>
      </c>
      <c r="B2802" s="57" t="s">
        <v>12940</v>
      </c>
      <c r="C2802" s="57" t="s">
        <v>21535</v>
      </c>
      <c r="D2802" s="57" t="s">
        <v>21536</v>
      </c>
    </row>
    <row r="2803" spans="1:4">
      <c r="A2803" s="57" t="s">
        <v>21537</v>
      </c>
      <c r="B2803" s="57" t="s">
        <v>12940</v>
      </c>
      <c r="C2803" s="57" t="s">
        <v>21538</v>
      </c>
      <c r="D2803" s="57" t="s">
        <v>21539</v>
      </c>
    </row>
    <row r="2804" spans="1:4">
      <c r="A2804" s="57" t="s">
        <v>21540</v>
      </c>
      <c r="B2804" s="57" t="s">
        <v>12940</v>
      </c>
      <c r="C2804" s="57" t="s">
        <v>21678</v>
      </c>
      <c r="D2804" s="57" t="s">
        <v>21679</v>
      </c>
    </row>
    <row r="2805" spans="1:4">
      <c r="A2805" s="57" t="s">
        <v>21540</v>
      </c>
      <c r="B2805" s="57"/>
      <c r="C2805" s="57" t="s">
        <v>21541</v>
      </c>
      <c r="D2805" s="57" t="s">
        <v>21542</v>
      </c>
    </row>
    <row r="2806" spans="1:4">
      <c r="A2806" s="57" t="s">
        <v>21540</v>
      </c>
      <c r="B2806" s="57"/>
      <c r="C2806" s="57" t="s">
        <v>21684</v>
      </c>
      <c r="D2806" s="57" t="s">
        <v>21685</v>
      </c>
    </row>
    <row r="2807" spans="1:4">
      <c r="A2807" s="57" t="s">
        <v>21540</v>
      </c>
      <c r="B2807" s="57"/>
      <c r="C2807" s="57" t="s">
        <v>21543</v>
      </c>
      <c r="D2807" s="57" t="s">
        <v>21544</v>
      </c>
    </row>
    <row r="2808" spans="1:4">
      <c r="A2808" s="57" t="s">
        <v>21540</v>
      </c>
      <c r="B2808" s="57"/>
      <c r="C2808" s="57" t="s">
        <v>21545</v>
      </c>
      <c r="D2808" s="57" t="s">
        <v>21546</v>
      </c>
    </row>
    <row r="2809" spans="1:4">
      <c r="A2809" s="57" t="s">
        <v>21540</v>
      </c>
      <c r="B2809" s="57"/>
      <c r="C2809" s="57" t="s">
        <v>21698</v>
      </c>
      <c r="D2809" s="57" t="s">
        <v>21699</v>
      </c>
    </row>
    <row r="2810" spans="1:4">
      <c r="A2810" s="57" t="s">
        <v>21540</v>
      </c>
      <c r="B2810" s="57"/>
      <c r="C2810" s="57" t="s">
        <v>21708</v>
      </c>
      <c r="D2810" s="57" t="s">
        <v>21709</v>
      </c>
    </row>
    <row r="2811" spans="1:4">
      <c r="A2811" s="57" t="s">
        <v>21540</v>
      </c>
      <c r="B2811" s="57"/>
      <c r="C2811" s="57" t="s">
        <v>21547</v>
      </c>
      <c r="D2811" s="57" t="s">
        <v>21548</v>
      </c>
    </row>
    <row r="2812" spans="1:4">
      <c r="A2812" s="57" t="s">
        <v>21540</v>
      </c>
      <c r="B2812" s="57"/>
      <c r="C2812" s="57" t="s">
        <v>21549</v>
      </c>
      <c r="D2812" s="57" t="s">
        <v>21550</v>
      </c>
    </row>
    <row r="2813" spans="1:4">
      <c r="A2813" s="57" t="s">
        <v>21540</v>
      </c>
      <c r="B2813" s="57"/>
      <c r="C2813" s="57" t="s">
        <v>21551</v>
      </c>
      <c r="D2813" s="57" t="s">
        <v>21552</v>
      </c>
    </row>
    <row r="2814" spans="1:4">
      <c r="A2814" s="57" t="s">
        <v>21540</v>
      </c>
      <c r="B2814" s="57"/>
      <c r="C2814" s="57" t="s">
        <v>21733</v>
      </c>
      <c r="D2814" s="57" t="s">
        <v>21734</v>
      </c>
    </row>
    <row r="2815" spans="1:4">
      <c r="A2815" s="57" t="s">
        <v>21540</v>
      </c>
      <c r="B2815" s="57"/>
      <c r="C2815" s="57" t="s">
        <v>21553</v>
      </c>
      <c r="D2815" s="57" t="s">
        <v>21554</v>
      </c>
    </row>
    <row r="2816" spans="1:4">
      <c r="A2816" s="57" t="s">
        <v>21540</v>
      </c>
      <c r="B2816" s="57"/>
      <c r="C2816" s="57" t="s">
        <v>21555</v>
      </c>
      <c r="D2816" s="57" t="s">
        <v>21556</v>
      </c>
    </row>
    <row r="2817" spans="1:4">
      <c r="A2817" s="57" t="s">
        <v>21540</v>
      </c>
      <c r="B2817" s="57"/>
      <c r="C2817" s="57" t="s">
        <v>74520</v>
      </c>
      <c r="D2817" s="57" t="s">
        <v>74521</v>
      </c>
    </row>
    <row r="2818" spans="1:4">
      <c r="A2818" s="57" t="s">
        <v>21540</v>
      </c>
      <c r="B2818" s="57"/>
      <c r="C2818" s="57" t="s">
        <v>74522</v>
      </c>
      <c r="D2818" s="57" t="s">
        <v>74523</v>
      </c>
    </row>
    <row r="2819" spans="1:4">
      <c r="A2819" s="57" t="s">
        <v>21540</v>
      </c>
      <c r="B2819" s="57"/>
      <c r="C2819" s="57" t="s">
        <v>76586</v>
      </c>
      <c r="D2819" s="57" t="s">
        <v>76587</v>
      </c>
    </row>
    <row r="2820" spans="1:4">
      <c r="A2820" s="57" t="s">
        <v>21557</v>
      </c>
      <c r="B2820" s="57" t="s">
        <v>12940</v>
      </c>
      <c r="C2820" s="57" t="s">
        <v>21558</v>
      </c>
      <c r="D2820" s="57" t="s">
        <v>21559</v>
      </c>
    </row>
    <row r="2821" spans="1:4">
      <c r="A2821" s="57" t="s">
        <v>21557</v>
      </c>
      <c r="B2821" s="57"/>
      <c r="C2821" s="57" t="s">
        <v>21560</v>
      </c>
      <c r="D2821" s="57" t="s">
        <v>21561</v>
      </c>
    </row>
    <row r="2822" spans="1:4">
      <c r="A2822" s="57" t="s">
        <v>21557</v>
      </c>
      <c r="B2822" s="57"/>
      <c r="C2822" s="57" t="s">
        <v>21562</v>
      </c>
      <c r="D2822" s="57" t="s">
        <v>21563</v>
      </c>
    </row>
    <row r="2823" spans="1:4">
      <c r="A2823" s="57" t="s">
        <v>21557</v>
      </c>
      <c r="B2823" s="57"/>
      <c r="C2823" s="57" t="s">
        <v>21564</v>
      </c>
      <c r="D2823" s="57" t="s">
        <v>21565</v>
      </c>
    </row>
    <row r="2824" spans="1:4">
      <c r="A2824" s="57" t="s">
        <v>21557</v>
      </c>
      <c r="B2824" s="57"/>
      <c r="C2824" s="57" t="s">
        <v>21566</v>
      </c>
      <c r="D2824" s="57" t="s">
        <v>21567</v>
      </c>
    </row>
    <row r="2825" spans="1:4">
      <c r="A2825" s="57" t="s">
        <v>21557</v>
      </c>
      <c r="B2825" s="57"/>
      <c r="C2825" s="57" t="s">
        <v>21568</v>
      </c>
      <c r="D2825" s="57" t="s">
        <v>21569</v>
      </c>
    </row>
    <row r="2826" spans="1:4">
      <c r="A2826" s="57" t="s">
        <v>21557</v>
      </c>
      <c r="B2826" s="57"/>
      <c r="C2826" s="57" t="s">
        <v>21570</v>
      </c>
      <c r="D2826" s="57" t="s">
        <v>21571</v>
      </c>
    </row>
    <row r="2827" spans="1:4">
      <c r="A2827" s="57" t="s">
        <v>21557</v>
      </c>
      <c r="B2827" s="57"/>
      <c r="C2827" s="57" t="s">
        <v>21572</v>
      </c>
      <c r="D2827" s="57" t="s">
        <v>21573</v>
      </c>
    </row>
    <row r="2828" spans="1:4">
      <c r="A2828" s="57" t="s">
        <v>21557</v>
      </c>
      <c r="B2828" s="57"/>
      <c r="C2828" s="57" t="s">
        <v>21574</v>
      </c>
      <c r="D2828" s="57" t="s">
        <v>21575</v>
      </c>
    </row>
    <row r="2829" spans="1:4">
      <c r="A2829" s="57" t="s">
        <v>21557</v>
      </c>
      <c r="B2829" s="57"/>
      <c r="C2829" s="57" t="s">
        <v>21576</v>
      </c>
      <c r="D2829" s="57" t="s">
        <v>21577</v>
      </c>
    </row>
    <row r="2830" spans="1:4">
      <c r="A2830" s="57" t="s">
        <v>21557</v>
      </c>
      <c r="B2830" s="57"/>
      <c r="C2830" s="57" t="s">
        <v>21578</v>
      </c>
      <c r="D2830" s="57" t="s">
        <v>19487</v>
      </c>
    </row>
    <row r="2831" spans="1:4">
      <c r="A2831" s="57" t="s">
        <v>21557</v>
      </c>
      <c r="B2831" s="57"/>
      <c r="C2831" s="57" t="s">
        <v>21579</v>
      </c>
      <c r="D2831" s="57" t="s">
        <v>21580</v>
      </c>
    </row>
    <row r="2832" spans="1:4">
      <c r="A2832" s="57" t="s">
        <v>21557</v>
      </c>
      <c r="B2832" s="57"/>
      <c r="C2832" s="57" t="s">
        <v>21581</v>
      </c>
      <c r="D2832" s="57" t="s">
        <v>21582</v>
      </c>
    </row>
    <row r="2833" spans="1:4">
      <c r="A2833" s="57" t="s">
        <v>21557</v>
      </c>
      <c r="B2833" s="57"/>
      <c r="C2833" s="57" t="s">
        <v>21583</v>
      </c>
      <c r="D2833" s="57" t="s">
        <v>21577</v>
      </c>
    </row>
    <row r="2834" spans="1:4">
      <c r="A2834" s="57" t="s">
        <v>21557</v>
      </c>
      <c r="B2834" s="57"/>
      <c r="C2834" s="57" t="s">
        <v>21584</v>
      </c>
      <c r="D2834" s="57" t="s">
        <v>21585</v>
      </c>
    </row>
    <row r="2835" spans="1:4">
      <c r="A2835" s="57" t="s">
        <v>21557</v>
      </c>
      <c r="B2835" s="57"/>
      <c r="C2835" s="57" t="s">
        <v>21586</v>
      </c>
      <c r="D2835" s="57" t="s">
        <v>21587</v>
      </c>
    </row>
    <row r="2836" spans="1:4">
      <c r="A2836" s="57" t="s">
        <v>21557</v>
      </c>
      <c r="B2836" s="57"/>
      <c r="C2836" s="57" t="s">
        <v>21588</v>
      </c>
      <c r="D2836" s="57" t="s">
        <v>21589</v>
      </c>
    </row>
    <row r="2837" spans="1:4">
      <c r="A2837" s="57" t="s">
        <v>21557</v>
      </c>
      <c r="B2837" s="57"/>
      <c r="C2837" s="57" t="s">
        <v>21590</v>
      </c>
      <c r="D2837" s="57" t="s">
        <v>21563</v>
      </c>
    </row>
    <row r="2838" spans="1:4">
      <c r="A2838" s="57" t="s">
        <v>21557</v>
      </c>
      <c r="B2838" s="57"/>
      <c r="C2838" s="57" t="s">
        <v>21591</v>
      </c>
      <c r="D2838" s="57" t="s">
        <v>21592</v>
      </c>
    </row>
    <row r="2839" spans="1:4">
      <c r="A2839" s="57" t="s">
        <v>21557</v>
      </c>
      <c r="B2839" s="57"/>
      <c r="C2839" s="57" t="s">
        <v>21593</v>
      </c>
      <c r="D2839" s="57" t="s">
        <v>21594</v>
      </c>
    </row>
    <row r="2840" spans="1:4">
      <c r="A2840" s="57" t="s">
        <v>21557</v>
      </c>
      <c r="B2840" s="57"/>
      <c r="C2840" s="57" t="s">
        <v>21595</v>
      </c>
      <c r="D2840" s="57" t="s">
        <v>21596</v>
      </c>
    </row>
    <row r="2841" spans="1:4">
      <c r="A2841" s="57" t="s">
        <v>21557</v>
      </c>
      <c r="B2841" s="57"/>
      <c r="C2841" s="57" t="s">
        <v>21597</v>
      </c>
      <c r="D2841" s="57" t="s">
        <v>21598</v>
      </c>
    </row>
    <row r="2842" spans="1:4">
      <c r="A2842" s="57" t="s">
        <v>21557</v>
      </c>
      <c r="B2842" s="57"/>
      <c r="C2842" s="57" t="s">
        <v>21599</v>
      </c>
      <c r="D2842" s="57" t="s">
        <v>21600</v>
      </c>
    </row>
    <row r="2843" spans="1:4">
      <c r="A2843" s="57" t="s">
        <v>21603</v>
      </c>
      <c r="B2843" s="57" t="s">
        <v>12940</v>
      </c>
      <c r="C2843" s="57" t="s">
        <v>21604</v>
      </c>
      <c r="D2843" s="57" t="s">
        <v>21605</v>
      </c>
    </row>
    <row r="2844" spans="1:4">
      <c r="A2844" s="57" t="s">
        <v>21606</v>
      </c>
      <c r="B2844" s="57" t="s">
        <v>12940</v>
      </c>
      <c r="C2844" s="57" t="s">
        <v>21607</v>
      </c>
      <c r="D2844" s="57" t="s">
        <v>21608</v>
      </c>
    </row>
    <row r="2845" spans="1:4">
      <c r="A2845" s="57" t="s">
        <v>21609</v>
      </c>
      <c r="B2845" s="57" t="s">
        <v>12940</v>
      </c>
      <c r="C2845" s="57" t="s">
        <v>21610</v>
      </c>
      <c r="D2845" s="57" t="s">
        <v>21611</v>
      </c>
    </row>
    <row r="2846" spans="1:4">
      <c r="A2846" s="57" t="s">
        <v>21609</v>
      </c>
      <c r="B2846" s="57"/>
      <c r="C2846" s="57" t="s">
        <v>21612</v>
      </c>
      <c r="D2846" s="57" t="s">
        <v>21613</v>
      </c>
    </row>
    <row r="2847" spans="1:4">
      <c r="A2847" s="57" t="s">
        <v>21614</v>
      </c>
      <c r="B2847" s="57" t="s">
        <v>12940</v>
      </c>
      <c r="C2847" s="57" t="s">
        <v>21615</v>
      </c>
      <c r="D2847" s="57" t="s">
        <v>21616</v>
      </c>
    </row>
    <row r="2848" spans="1:4">
      <c r="A2848" s="57" t="s">
        <v>21614</v>
      </c>
      <c r="B2848" s="57"/>
      <c r="C2848" s="57" t="s">
        <v>21617</v>
      </c>
      <c r="D2848" s="57" t="s">
        <v>21618</v>
      </c>
    </row>
    <row r="2849" spans="1:4">
      <c r="A2849" s="57" t="s">
        <v>21614</v>
      </c>
      <c r="B2849" s="57"/>
      <c r="C2849" s="57" t="s">
        <v>21619</v>
      </c>
      <c r="D2849" s="57" t="s">
        <v>21620</v>
      </c>
    </row>
    <row r="2850" spans="1:4">
      <c r="A2850" s="57" t="s">
        <v>21614</v>
      </c>
      <c r="B2850" s="57"/>
      <c r="C2850" s="57" t="s">
        <v>21621</v>
      </c>
      <c r="D2850" s="57" t="s">
        <v>21622</v>
      </c>
    </row>
    <row r="2851" spans="1:4">
      <c r="A2851" s="57" t="s">
        <v>21614</v>
      </c>
      <c r="B2851" s="57"/>
      <c r="C2851" s="57" t="s">
        <v>21623</v>
      </c>
      <c r="D2851" s="57" t="s">
        <v>21624</v>
      </c>
    </row>
    <row r="2852" spans="1:4">
      <c r="A2852" s="57" t="s">
        <v>21614</v>
      </c>
      <c r="B2852" s="57"/>
      <c r="C2852" s="57" t="s">
        <v>21625</v>
      </c>
      <c r="D2852" s="57" t="s">
        <v>21626</v>
      </c>
    </row>
    <row r="2853" spans="1:4">
      <c r="A2853" s="57" t="s">
        <v>21614</v>
      </c>
      <c r="B2853" s="57"/>
      <c r="C2853" s="57" t="s">
        <v>21627</v>
      </c>
      <c r="D2853" s="57" t="s">
        <v>21628</v>
      </c>
    </row>
    <row r="2854" spans="1:4">
      <c r="A2854" s="57" t="s">
        <v>21629</v>
      </c>
      <c r="B2854" s="57" t="s">
        <v>12940</v>
      </c>
      <c r="C2854" s="57" t="s">
        <v>21630</v>
      </c>
      <c r="D2854" s="57" t="s">
        <v>21631</v>
      </c>
    </row>
    <row r="2855" spans="1:4">
      <c r="A2855" s="57" t="s">
        <v>21629</v>
      </c>
      <c r="B2855" s="57"/>
      <c r="C2855" s="57" t="s">
        <v>21632</v>
      </c>
      <c r="D2855" s="57" t="s">
        <v>21633</v>
      </c>
    </row>
    <row r="2856" spans="1:4">
      <c r="A2856" s="57" t="s">
        <v>21629</v>
      </c>
      <c r="B2856" s="57"/>
      <c r="C2856" s="57" t="s">
        <v>21634</v>
      </c>
      <c r="D2856" s="57" t="s">
        <v>21635</v>
      </c>
    </row>
    <row r="2857" spans="1:4">
      <c r="A2857" s="57" t="s">
        <v>21629</v>
      </c>
      <c r="B2857" s="57"/>
      <c r="C2857" s="57" t="s">
        <v>21636</v>
      </c>
      <c r="D2857" s="57" t="s">
        <v>21637</v>
      </c>
    </row>
    <row r="2858" spans="1:4">
      <c r="A2858" s="57" t="s">
        <v>11362</v>
      </c>
      <c r="B2858" s="57" t="s">
        <v>10807</v>
      </c>
      <c r="C2858" s="57" t="s">
        <v>11363</v>
      </c>
      <c r="D2858" s="57" t="s">
        <v>11364</v>
      </c>
    </row>
    <row r="2859" spans="1:4">
      <c r="A2859" s="57" t="s">
        <v>11362</v>
      </c>
      <c r="B2859" s="57" t="s">
        <v>10807</v>
      </c>
      <c r="C2859" s="57" t="s">
        <v>11365</v>
      </c>
      <c r="D2859" s="57" t="s">
        <v>11366</v>
      </c>
    </row>
    <row r="2860" spans="1:4">
      <c r="A2860" s="57" t="s">
        <v>21638</v>
      </c>
      <c r="B2860" s="57" t="s">
        <v>12940</v>
      </c>
      <c r="C2860" s="57" t="s">
        <v>21639</v>
      </c>
      <c r="D2860" s="57" t="s">
        <v>21640</v>
      </c>
    </row>
    <row r="2861" spans="1:4">
      <c r="A2861" s="57" t="s">
        <v>21641</v>
      </c>
      <c r="B2861" s="57" t="s">
        <v>12940</v>
      </c>
      <c r="C2861" s="57" t="s">
        <v>21642</v>
      </c>
      <c r="D2861" s="57" t="s">
        <v>2847</v>
      </c>
    </row>
    <row r="2862" spans="1:4">
      <c r="A2862" s="57" t="s">
        <v>21643</v>
      </c>
      <c r="B2862" s="57" t="s">
        <v>12940</v>
      </c>
      <c r="C2862" s="57" t="s">
        <v>21644</v>
      </c>
      <c r="D2862" s="57" t="s">
        <v>21645</v>
      </c>
    </row>
    <row r="2863" spans="1:4">
      <c r="A2863" s="57" t="s">
        <v>21643</v>
      </c>
      <c r="B2863" s="57"/>
      <c r="C2863" s="57" t="s">
        <v>21646</v>
      </c>
      <c r="D2863" s="57" t="s">
        <v>21647</v>
      </c>
    </row>
    <row r="2864" spans="1:4">
      <c r="A2864" s="57" t="s">
        <v>21643</v>
      </c>
      <c r="B2864" s="57"/>
      <c r="C2864" s="57" t="s">
        <v>21648</v>
      </c>
      <c r="D2864" s="57" t="s">
        <v>21649</v>
      </c>
    </row>
    <row r="2865" spans="1:4">
      <c r="A2865" s="57" t="s">
        <v>21643</v>
      </c>
      <c r="B2865" s="57"/>
      <c r="C2865" s="57" t="s">
        <v>21650</v>
      </c>
      <c r="D2865" s="57" t="s">
        <v>21651</v>
      </c>
    </row>
    <row r="2866" spans="1:4">
      <c r="A2866" s="57" t="s">
        <v>21652</v>
      </c>
      <c r="B2866" s="57" t="s">
        <v>12940</v>
      </c>
      <c r="C2866" s="57" t="s">
        <v>21653</v>
      </c>
      <c r="D2866" s="57" t="s">
        <v>21654</v>
      </c>
    </row>
    <row r="2867" spans="1:4">
      <c r="A2867" s="57" t="s">
        <v>21652</v>
      </c>
      <c r="B2867" s="57"/>
      <c r="C2867" s="57" t="s">
        <v>21655</v>
      </c>
      <c r="D2867" s="57" t="s">
        <v>21656</v>
      </c>
    </row>
    <row r="2868" spans="1:4">
      <c r="A2868" s="57" t="s">
        <v>21652</v>
      </c>
      <c r="B2868" s="57"/>
      <c r="C2868" s="57" t="s">
        <v>21657</v>
      </c>
      <c r="D2868" s="57" t="s">
        <v>21658</v>
      </c>
    </row>
    <row r="2869" spans="1:4">
      <c r="A2869" s="57" t="s">
        <v>21652</v>
      </c>
      <c r="B2869" s="57"/>
      <c r="C2869" s="57" t="s">
        <v>21659</v>
      </c>
      <c r="D2869" s="57" t="s">
        <v>21660</v>
      </c>
    </row>
    <row r="2870" spans="1:4">
      <c r="A2870" s="57" t="s">
        <v>21652</v>
      </c>
      <c r="B2870" s="57"/>
      <c r="C2870" s="57" t="s">
        <v>21661</v>
      </c>
      <c r="D2870" s="57" t="s">
        <v>21662</v>
      </c>
    </row>
    <row r="2871" spans="1:4">
      <c r="A2871" s="57" t="s">
        <v>21663</v>
      </c>
      <c r="B2871" s="57" t="s">
        <v>12940</v>
      </c>
      <c r="C2871" s="57" t="s">
        <v>21664</v>
      </c>
      <c r="D2871" s="57" t="s">
        <v>21654</v>
      </c>
    </row>
    <row r="2872" spans="1:4">
      <c r="A2872" s="57" t="s">
        <v>21665</v>
      </c>
      <c r="B2872" s="57" t="s">
        <v>12940</v>
      </c>
      <c r="C2872" s="57" t="s">
        <v>21666</v>
      </c>
      <c r="D2872" s="57" t="s">
        <v>21667</v>
      </c>
    </row>
    <row r="2873" spans="1:4">
      <c r="A2873" s="57" t="s">
        <v>21665</v>
      </c>
      <c r="B2873" s="57"/>
      <c r="C2873" s="57" t="s">
        <v>21668</v>
      </c>
      <c r="D2873" s="57" t="s">
        <v>21669</v>
      </c>
    </row>
    <row r="2874" spans="1:4">
      <c r="A2874" s="57" t="s">
        <v>21665</v>
      </c>
      <c r="B2874" s="57"/>
      <c r="C2874" s="57" t="s">
        <v>21670</v>
      </c>
      <c r="D2874" s="57" t="s">
        <v>21671</v>
      </c>
    </row>
    <row r="2875" spans="1:4">
      <c r="A2875" s="57" t="s">
        <v>21665</v>
      </c>
      <c r="B2875" s="57"/>
      <c r="C2875" s="57" t="s">
        <v>21672</v>
      </c>
      <c r="D2875" s="57" t="s">
        <v>21673</v>
      </c>
    </row>
    <row r="2876" spans="1:4">
      <c r="A2876" s="57" t="s">
        <v>21665</v>
      </c>
      <c r="B2876" s="57"/>
      <c r="C2876" s="57" t="s">
        <v>21674</v>
      </c>
      <c r="D2876" s="57" t="s">
        <v>21675</v>
      </c>
    </row>
    <row r="2877" spans="1:4">
      <c r="A2877" s="57" t="s">
        <v>21665</v>
      </c>
      <c r="B2877" s="57"/>
      <c r="C2877" s="57" t="s">
        <v>21676</v>
      </c>
      <c r="D2877" s="57" t="s">
        <v>21677</v>
      </c>
    </row>
    <row r="2878" spans="1:4">
      <c r="A2878" s="57" t="s">
        <v>21665</v>
      </c>
      <c r="B2878" s="57"/>
      <c r="C2878" s="57" t="s">
        <v>21680</v>
      </c>
      <c r="D2878" s="57" t="s">
        <v>21681</v>
      </c>
    </row>
    <row r="2879" spans="1:4">
      <c r="A2879" s="57" t="s">
        <v>21665</v>
      </c>
      <c r="B2879" s="57"/>
      <c r="C2879" s="57" t="s">
        <v>21682</v>
      </c>
      <c r="D2879" s="57" t="s">
        <v>21683</v>
      </c>
    </row>
    <row r="2880" spans="1:4">
      <c r="A2880" s="57" t="s">
        <v>21665</v>
      </c>
      <c r="B2880" s="57"/>
      <c r="C2880" s="57" t="s">
        <v>21686</v>
      </c>
      <c r="D2880" s="57" t="s">
        <v>21687</v>
      </c>
    </row>
    <row r="2881" spans="1:4">
      <c r="A2881" s="57" t="s">
        <v>21665</v>
      </c>
      <c r="B2881" s="57"/>
      <c r="C2881" s="57" t="s">
        <v>21688</v>
      </c>
      <c r="D2881" s="57" t="s">
        <v>21689</v>
      </c>
    </row>
    <row r="2882" spans="1:4">
      <c r="A2882" s="57" t="s">
        <v>21665</v>
      </c>
      <c r="B2882" s="57"/>
      <c r="C2882" s="57" t="s">
        <v>21690</v>
      </c>
      <c r="D2882" s="57" t="s">
        <v>21691</v>
      </c>
    </row>
    <row r="2883" spans="1:4">
      <c r="A2883" s="57" t="s">
        <v>21665</v>
      </c>
      <c r="B2883" s="57"/>
      <c r="C2883" s="57" t="s">
        <v>21692</v>
      </c>
      <c r="D2883" s="57" t="s">
        <v>21693</v>
      </c>
    </row>
    <row r="2884" spans="1:4">
      <c r="A2884" s="57" t="s">
        <v>21665</v>
      </c>
      <c r="B2884" s="57"/>
      <c r="C2884" s="57" t="s">
        <v>21694</v>
      </c>
      <c r="D2884" s="57" t="s">
        <v>21695</v>
      </c>
    </row>
    <row r="2885" spans="1:4">
      <c r="A2885" s="57" t="s">
        <v>21665</v>
      </c>
      <c r="B2885" s="57"/>
      <c r="C2885" s="57" t="s">
        <v>21696</v>
      </c>
      <c r="D2885" s="57" t="s">
        <v>21697</v>
      </c>
    </row>
    <row r="2886" spans="1:4">
      <c r="A2886" s="57" t="s">
        <v>21665</v>
      </c>
      <c r="B2886" s="57"/>
      <c r="C2886" s="57" t="s">
        <v>21700</v>
      </c>
      <c r="D2886" s="57" t="s">
        <v>21701</v>
      </c>
    </row>
    <row r="2887" spans="1:4">
      <c r="A2887" s="57" t="s">
        <v>21665</v>
      </c>
      <c r="B2887" s="57"/>
      <c r="C2887" s="57" t="s">
        <v>21702</v>
      </c>
      <c r="D2887" s="57" t="s">
        <v>21703</v>
      </c>
    </row>
    <row r="2888" spans="1:4">
      <c r="A2888" s="57" t="s">
        <v>21665</v>
      </c>
      <c r="B2888" s="57"/>
      <c r="C2888" s="57" t="s">
        <v>21704</v>
      </c>
      <c r="D2888" s="57" t="s">
        <v>21705</v>
      </c>
    </row>
    <row r="2889" spans="1:4">
      <c r="A2889" s="57" t="s">
        <v>21665</v>
      </c>
      <c r="B2889" s="57"/>
      <c r="C2889" s="57" t="s">
        <v>21706</v>
      </c>
      <c r="D2889" s="57" t="s">
        <v>21707</v>
      </c>
    </row>
    <row r="2890" spans="1:4">
      <c r="A2890" s="57" t="s">
        <v>21665</v>
      </c>
      <c r="B2890" s="57"/>
      <c r="C2890" s="57" t="s">
        <v>21710</v>
      </c>
      <c r="D2890" s="57" t="s">
        <v>21711</v>
      </c>
    </row>
    <row r="2891" spans="1:4">
      <c r="A2891" s="57" t="s">
        <v>21665</v>
      </c>
      <c r="B2891" s="57"/>
      <c r="C2891" s="57" t="s">
        <v>21712</v>
      </c>
      <c r="D2891" s="57" t="s">
        <v>21713</v>
      </c>
    </row>
    <row r="2892" spans="1:4">
      <c r="A2892" s="57" t="s">
        <v>21665</v>
      </c>
      <c r="B2892" s="57"/>
      <c r="C2892" s="57" t="s">
        <v>21714</v>
      </c>
      <c r="D2892" s="57" t="s">
        <v>21715</v>
      </c>
    </row>
    <row r="2893" spans="1:4">
      <c r="A2893" s="57" t="s">
        <v>21665</v>
      </c>
      <c r="B2893" s="57"/>
      <c r="C2893" s="57" t="s">
        <v>21716</v>
      </c>
      <c r="D2893" s="57" t="s">
        <v>21717</v>
      </c>
    </row>
    <row r="2894" spans="1:4">
      <c r="A2894" s="57" t="s">
        <v>21665</v>
      </c>
      <c r="B2894" s="57"/>
      <c r="C2894" s="57" t="s">
        <v>21718</v>
      </c>
      <c r="D2894" s="57" t="s">
        <v>21719</v>
      </c>
    </row>
    <row r="2895" spans="1:4">
      <c r="A2895" s="57" t="s">
        <v>21665</v>
      </c>
      <c r="B2895" s="57"/>
      <c r="C2895" s="57" t="s">
        <v>21720</v>
      </c>
      <c r="D2895" s="57" t="s">
        <v>21721</v>
      </c>
    </row>
    <row r="2896" spans="1:4">
      <c r="A2896" s="57" t="s">
        <v>21665</v>
      </c>
      <c r="B2896" s="57"/>
      <c r="C2896" s="57" t="s">
        <v>21722</v>
      </c>
      <c r="D2896" s="57" t="s">
        <v>21723</v>
      </c>
    </row>
    <row r="2897" spans="1:4">
      <c r="A2897" s="57" t="s">
        <v>21665</v>
      </c>
      <c r="B2897" s="57"/>
      <c r="C2897" s="57" t="s">
        <v>21724</v>
      </c>
      <c r="D2897" s="57" t="s">
        <v>21725</v>
      </c>
    </row>
    <row r="2898" spans="1:4">
      <c r="A2898" s="57" t="s">
        <v>21665</v>
      </c>
      <c r="B2898" s="57"/>
      <c r="C2898" s="57" t="s">
        <v>21726</v>
      </c>
      <c r="D2898" s="57" t="s">
        <v>21727</v>
      </c>
    </row>
    <row r="2899" spans="1:4">
      <c r="A2899" s="57" t="s">
        <v>21665</v>
      </c>
      <c r="B2899" s="57"/>
      <c r="C2899" s="57" t="s">
        <v>74524</v>
      </c>
      <c r="D2899" s="57" t="s">
        <v>74525</v>
      </c>
    </row>
    <row r="2900" spans="1:4">
      <c r="A2900" s="57" t="s">
        <v>21665</v>
      </c>
      <c r="B2900" s="57"/>
      <c r="C2900" s="57" t="s">
        <v>76588</v>
      </c>
      <c r="D2900" s="57" t="s">
        <v>76589</v>
      </c>
    </row>
    <row r="2901" spans="1:4">
      <c r="A2901" s="57" t="s">
        <v>21728</v>
      </c>
      <c r="B2901" s="57" t="s">
        <v>12940</v>
      </c>
      <c r="C2901" s="57" t="s">
        <v>21729</v>
      </c>
      <c r="D2901" s="57" t="s">
        <v>21730</v>
      </c>
    </row>
    <row r="2902" spans="1:4">
      <c r="A2902" s="57" t="s">
        <v>21728</v>
      </c>
      <c r="B2902" s="57"/>
      <c r="C2902" s="57" t="s">
        <v>21731</v>
      </c>
      <c r="D2902" s="57" t="s">
        <v>21732</v>
      </c>
    </row>
    <row r="2903" spans="1:4">
      <c r="A2903" s="57" t="s">
        <v>21728</v>
      </c>
      <c r="B2903" s="57"/>
      <c r="C2903" s="57" t="s">
        <v>21735</v>
      </c>
      <c r="D2903" s="57" t="s">
        <v>21736</v>
      </c>
    </row>
    <row r="2904" spans="1:4">
      <c r="A2904" s="57" t="s">
        <v>21728</v>
      </c>
      <c r="B2904" s="57"/>
      <c r="C2904" s="57" t="s">
        <v>21737</v>
      </c>
      <c r="D2904" s="57" t="s">
        <v>21738</v>
      </c>
    </row>
    <row r="2905" spans="1:4">
      <c r="A2905" s="57" t="s">
        <v>21739</v>
      </c>
      <c r="B2905" s="57" t="s">
        <v>12940</v>
      </c>
      <c r="C2905" s="57" t="s">
        <v>21740</v>
      </c>
      <c r="D2905" s="57" t="s">
        <v>21741</v>
      </c>
    </row>
    <row r="2906" spans="1:4">
      <c r="A2906" s="57" t="s">
        <v>21739</v>
      </c>
      <c r="B2906" s="57"/>
      <c r="C2906" s="57" t="s">
        <v>21742</v>
      </c>
      <c r="D2906" s="57" t="s">
        <v>21743</v>
      </c>
    </row>
    <row r="2907" spans="1:4">
      <c r="A2907" s="57" t="s">
        <v>21739</v>
      </c>
      <c r="B2907" s="57"/>
      <c r="C2907" s="57" t="s">
        <v>21744</v>
      </c>
      <c r="D2907" s="57" t="s">
        <v>21745</v>
      </c>
    </row>
    <row r="2908" spans="1:4">
      <c r="A2908" s="57" t="s">
        <v>21739</v>
      </c>
      <c r="B2908" s="57"/>
      <c r="C2908" s="57" t="s">
        <v>21746</v>
      </c>
      <c r="D2908" s="57" t="s">
        <v>21747</v>
      </c>
    </row>
    <row r="2909" spans="1:4">
      <c r="A2909" s="57" t="s">
        <v>21739</v>
      </c>
      <c r="B2909" s="57"/>
      <c r="C2909" s="57" t="s">
        <v>21748</v>
      </c>
      <c r="D2909" s="57" t="s">
        <v>21749</v>
      </c>
    </row>
    <row r="2910" spans="1:4">
      <c r="A2910" s="57" t="s">
        <v>21739</v>
      </c>
      <c r="B2910" s="57"/>
      <c r="C2910" s="57" t="s">
        <v>21750</v>
      </c>
      <c r="D2910" s="57" t="s">
        <v>21751</v>
      </c>
    </row>
    <row r="2911" spans="1:4">
      <c r="A2911" s="57" t="s">
        <v>21739</v>
      </c>
      <c r="B2911" s="57"/>
      <c r="C2911" s="57" t="s">
        <v>21752</v>
      </c>
      <c r="D2911" s="57" t="s">
        <v>21753</v>
      </c>
    </row>
    <row r="2912" spans="1:4">
      <c r="A2912" s="57" t="s">
        <v>21739</v>
      </c>
      <c r="B2912" s="57"/>
      <c r="C2912" s="57" t="s">
        <v>21754</v>
      </c>
      <c r="D2912" s="57" t="s">
        <v>21755</v>
      </c>
    </row>
    <row r="2913" spans="1:4">
      <c r="A2913" s="57" t="s">
        <v>21739</v>
      </c>
      <c r="B2913" s="57"/>
      <c r="C2913" s="57" t="s">
        <v>21756</v>
      </c>
      <c r="D2913" s="57" t="s">
        <v>21757</v>
      </c>
    </row>
    <row r="2914" spans="1:4">
      <c r="A2914" s="57" t="s">
        <v>21739</v>
      </c>
      <c r="B2914" s="57"/>
      <c r="C2914" s="57" t="s">
        <v>21758</v>
      </c>
      <c r="D2914" s="57" t="s">
        <v>21759</v>
      </c>
    </row>
    <row r="2915" spans="1:4">
      <c r="A2915" s="57" t="s">
        <v>21739</v>
      </c>
      <c r="B2915" s="57"/>
      <c r="C2915" s="57" t="s">
        <v>21760</v>
      </c>
      <c r="D2915" s="57" t="s">
        <v>21761</v>
      </c>
    </row>
    <row r="2916" spans="1:4">
      <c r="A2916" s="57" t="s">
        <v>21739</v>
      </c>
      <c r="B2916" s="57"/>
      <c r="C2916" s="57" t="s">
        <v>21762</v>
      </c>
      <c r="D2916" s="57" t="s">
        <v>21763</v>
      </c>
    </row>
    <row r="2917" spans="1:4">
      <c r="A2917" s="57" t="s">
        <v>21739</v>
      </c>
      <c r="B2917" s="57"/>
      <c r="C2917" s="57" t="s">
        <v>21764</v>
      </c>
      <c r="D2917" s="57" t="s">
        <v>21765</v>
      </c>
    </row>
    <row r="2918" spans="1:4">
      <c r="A2918" s="57" t="s">
        <v>21739</v>
      </c>
      <c r="B2918" s="57"/>
      <c r="C2918" s="57" t="s">
        <v>21766</v>
      </c>
      <c r="D2918" s="57" t="s">
        <v>21767</v>
      </c>
    </row>
    <row r="2919" spans="1:4">
      <c r="A2919" s="57" t="s">
        <v>21739</v>
      </c>
      <c r="B2919" s="57"/>
      <c r="C2919" s="57" t="s">
        <v>21768</v>
      </c>
      <c r="D2919" s="57" t="s">
        <v>21769</v>
      </c>
    </row>
    <row r="2920" spans="1:4">
      <c r="A2920" s="57" t="s">
        <v>21770</v>
      </c>
      <c r="B2920" s="57" t="s">
        <v>12940</v>
      </c>
      <c r="C2920" s="57" t="s">
        <v>21771</v>
      </c>
      <c r="D2920" s="57" t="s">
        <v>21772</v>
      </c>
    </row>
    <row r="2921" spans="1:4">
      <c r="A2921" s="57" t="s">
        <v>21770</v>
      </c>
      <c r="B2921" s="57"/>
      <c r="C2921" s="57" t="s">
        <v>21773</v>
      </c>
      <c r="D2921" s="57" t="s">
        <v>21774</v>
      </c>
    </row>
    <row r="2922" spans="1:4">
      <c r="A2922" s="57" t="s">
        <v>21770</v>
      </c>
      <c r="B2922" s="57"/>
      <c r="C2922" s="57" t="s">
        <v>21775</v>
      </c>
      <c r="D2922" s="57" t="s">
        <v>21776</v>
      </c>
    </row>
    <row r="2923" spans="1:4">
      <c r="A2923" s="57" t="s">
        <v>21770</v>
      </c>
      <c r="B2923" s="57"/>
      <c r="C2923" s="57" t="s">
        <v>21777</v>
      </c>
      <c r="D2923" s="57" t="s">
        <v>21778</v>
      </c>
    </row>
    <row r="2924" spans="1:4">
      <c r="A2924" s="57" t="s">
        <v>21770</v>
      </c>
      <c r="B2924" s="57"/>
      <c r="C2924" s="57" t="s">
        <v>21779</v>
      </c>
      <c r="D2924" s="57" t="s">
        <v>21776</v>
      </c>
    </row>
    <row r="2925" spans="1:4">
      <c r="A2925" s="57" t="s">
        <v>21770</v>
      </c>
      <c r="B2925" s="57"/>
      <c r="C2925" s="57" t="s">
        <v>21780</v>
      </c>
      <c r="D2925" s="57" t="s">
        <v>21778</v>
      </c>
    </row>
    <row r="2926" spans="1:4">
      <c r="A2926" s="57" t="s">
        <v>21781</v>
      </c>
      <c r="B2926" s="57" t="s">
        <v>12940</v>
      </c>
      <c r="C2926" s="57" t="s">
        <v>21782</v>
      </c>
      <c r="D2926" s="57" t="s">
        <v>21783</v>
      </c>
    </row>
    <row r="2927" spans="1:4">
      <c r="A2927" s="57" t="s">
        <v>21781</v>
      </c>
      <c r="B2927" s="57"/>
      <c r="C2927" s="57" t="s">
        <v>21784</v>
      </c>
      <c r="D2927" s="57" t="s">
        <v>21785</v>
      </c>
    </row>
    <row r="2928" spans="1:4">
      <c r="A2928" s="57" t="s">
        <v>21786</v>
      </c>
      <c r="B2928" s="57" t="s">
        <v>12940</v>
      </c>
      <c r="C2928" s="57" t="s">
        <v>21787</v>
      </c>
      <c r="D2928" s="57" t="s">
        <v>21788</v>
      </c>
    </row>
    <row r="2929" spans="1:4">
      <c r="A2929" s="57" t="s">
        <v>21789</v>
      </c>
      <c r="B2929" s="57" t="s">
        <v>12940</v>
      </c>
      <c r="C2929" s="57" t="s">
        <v>21790</v>
      </c>
      <c r="D2929" s="57" t="s">
        <v>21791</v>
      </c>
    </row>
    <row r="2930" spans="1:4">
      <c r="A2930" s="57" t="s">
        <v>21789</v>
      </c>
      <c r="B2930" s="57"/>
      <c r="C2930" s="57" t="s">
        <v>21792</v>
      </c>
      <c r="D2930" s="57" t="s">
        <v>21793</v>
      </c>
    </row>
    <row r="2931" spans="1:4">
      <c r="A2931" s="57" t="s">
        <v>7653</v>
      </c>
      <c r="B2931" s="57" t="s">
        <v>335</v>
      </c>
      <c r="C2931" s="57" t="s">
        <v>6730</v>
      </c>
      <c r="D2931" s="57" t="s">
        <v>2834</v>
      </c>
    </row>
    <row r="2932" spans="1:4">
      <c r="A2932" s="57" t="s">
        <v>21794</v>
      </c>
      <c r="B2932" s="57" t="s">
        <v>12940</v>
      </c>
      <c r="C2932" s="57" t="s">
        <v>21795</v>
      </c>
      <c r="D2932" s="57" t="s">
        <v>21796</v>
      </c>
    </row>
    <row r="2933" spans="1:4">
      <c r="A2933" s="57" t="s">
        <v>21797</v>
      </c>
      <c r="B2933" s="57" t="s">
        <v>12940</v>
      </c>
      <c r="C2933" s="57" t="s">
        <v>21798</v>
      </c>
      <c r="D2933" s="57" t="s">
        <v>21799</v>
      </c>
    </row>
    <row r="2934" spans="1:4">
      <c r="A2934" s="57" t="s">
        <v>21797</v>
      </c>
      <c r="B2934" s="57"/>
      <c r="C2934" s="57" t="s">
        <v>21800</v>
      </c>
      <c r="D2934" s="57" t="s">
        <v>21801</v>
      </c>
    </row>
    <row r="2935" spans="1:4">
      <c r="A2935" s="57" t="s">
        <v>21797</v>
      </c>
      <c r="B2935" s="57"/>
      <c r="C2935" s="57" t="s">
        <v>21802</v>
      </c>
      <c r="D2935" s="57" t="s">
        <v>21803</v>
      </c>
    </row>
    <row r="2936" spans="1:4">
      <c r="A2936" s="57" t="s">
        <v>21804</v>
      </c>
      <c r="B2936" s="57" t="s">
        <v>12940</v>
      </c>
      <c r="C2936" s="57" t="s">
        <v>21805</v>
      </c>
      <c r="D2936" s="57" t="s">
        <v>21806</v>
      </c>
    </row>
    <row r="2937" spans="1:4">
      <c r="A2937" s="57" t="s">
        <v>21804</v>
      </c>
      <c r="B2937" s="57"/>
      <c r="C2937" s="57" t="s">
        <v>21807</v>
      </c>
      <c r="D2937" s="57" t="s">
        <v>21796</v>
      </c>
    </row>
    <row r="2938" spans="1:4">
      <c r="A2938" s="57" t="s">
        <v>21808</v>
      </c>
      <c r="B2938" s="57" t="s">
        <v>12940</v>
      </c>
      <c r="C2938" s="57" t="s">
        <v>21809</v>
      </c>
      <c r="D2938" s="57" t="s">
        <v>21810</v>
      </c>
    </row>
    <row r="2939" spans="1:4">
      <c r="A2939" s="57" t="s">
        <v>21811</v>
      </c>
      <c r="B2939" s="57" t="s">
        <v>12940</v>
      </c>
      <c r="C2939" s="57" t="s">
        <v>21812</v>
      </c>
      <c r="D2939" s="57" t="s">
        <v>21813</v>
      </c>
    </row>
    <row r="2940" spans="1:4">
      <c r="A2940" s="57" t="s">
        <v>21814</v>
      </c>
      <c r="B2940" s="57" t="s">
        <v>12940</v>
      </c>
      <c r="C2940" s="57" t="s">
        <v>21815</v>
      </c>
      <c r="D2940" s="57" t="s">
        <v>21816</v>
      </c>
    </row>
    <row r="2941" spans="1:4">
      <c r="A2941" s="57" t="s">
        <v>21814</v>
      </c>
      <c r="B2941" s="57"/>
      <c r="C2941" s="57" t="s">
        <v>21817</v>
      </c>
      <c r="D2941" s="57" t="s">
        <v>21818</v>
      </c>
    </row>
    <row r="2942" spans="1:4">
      <c r="A2942" s="57" t="s">
        <v>21819</v>
      </c>
      <c r="B2942" s="57" t="s">
        <v>12940</v>
      </c>
      <c r="C2942" s="57" t="s">
        <v>21820</v>
      </c>
      <c r="D2942" s="57" t="s">
        <v>21821</v>
      </c>
    </row>
    <row r="2943" spans="1:4">
      <c r="A2943" s="57" t="s">
        <v>21819</v>
      </c>
      <c r="B2943" s="57"/>
      <c r="C2943" s="57" t="s">
        <v>21822</v>
      </c>
      <c r="D2943" s="57" t="s">
        <v>21823</v>
      </c>
    </row>
    <row r="2944" spans="1:4">
      <c r="A2944" s="57" t="s">
        <v>21824</v>
      </c>
      <c r="B2944" s="57" t="s">
        <v>12940</v>
      </c>
      <c r="C2944" s="57" t="s">
        <v>21825</v>
      </c>
      <c r="D2944" s="57" t="s">
        <v>21826</v>
      </c>
    </row>
    <row r="2945" spans="1:4">
      <c r="A2945" s="57" t="s">
        <v>21824</v>
      </c>
      <c r="B2945" s="57"/>
      <c r="C2945" s="57" t="s">
        <v>21827</v>
      </c>
      <c r="D2945" s="57" t="s">
        <v>21828</v>
      </c>
    </row>
    <row r="2946" spans="1:4">
      <c r="A2946" s="57" t="s">
        <v>21824</v>
      </c>
      <c r="B2946" s="57"/>
      <c r="C2946" s="57" t="s">
        <v>21829</v>
      </c>
      <c r="D2946" s="57" t="s">
        <v>21830</v>
      </c>
    </row>
    <row r="2947" spans="1:4">
      <c r="A2947" s="57" t="s">
        <v>21831</v>
      </c>
      <c r="B2947" s="57" t="s">
        <v>12940</v>
      </c>
      <c r="C2947" s="57" t="s">
        <v>21832</v>
      </c>
      <c r="D2947" s="57" t="s">
        <v>21833</v>
      </c>
    </row>
    <row r="2948" spans="1:4">
      <c r="A2948" s="57" t="s">
        <v>21831</v>
      </c>
      <c r="B2948" s="57"/>
      <c r="C2948" s="57" t="s">
        <v>21834</v>
      </c>
      <c r="D2948" s="57" t="s">
        <v>21835</v>
      </c>
    </row>
    <row r="2949" spans="1:4">
      <c r="A2949" s="57" t="s">
        <v>21836</v>
      </c>
      <c r="B2949" s="57" t="s">
        <v>12940</v>
      </c>
      <c r="C2949" s="57" t="s">
        <v>21837</v>
      </c>
      <c r="D2949" s="57" t="s">
        <v>21838</v>
      </c>
    </row>
    <row r="2950" spans="1:4">
      <c r="A2950" s="57" t="s">
        <v>21836</v>
      </c>
      <c r="B2950" s="57"/>
      <c r="C2950" s="57" t="s">
        <v>21839</v>
      </c>
      <c r="D2950" s="57" t="s">
        <v>21840</v>
      </c>
    </row>
    <row r="2951" spans="1:4">
      <c r="A2951" s="57" t="s">
        <v>21836</v>
      </c>
      <c r="B2951" s="57"/>
      <c r="C2951" s="57" t="s">
        <v>21841</v>
      </c>
      <c r="D2951" s="57" t="s">
        <v>21842</v>
      </c>
    </row>
    <row r="2952" spans="1:4">
      <c r="A2952" s="57" t="s">
        <v>21836</v>
      </c>
      <c r="B2952" s="57"/>
      <c r="C2952" s="57" t="s">
        <v>21843</v>
      </c>
      <c r="D2952" s="57" t="s">
        <v>21844</v>
      </c>
    </row>
    <row r="2953" spans="1:4">
      <c r="A2953" s="57" t="s">
        <v>21836</v>
      </c>
      <c r="B2953" s="57"/>
      <c r="C2953" s="57" t="s">
        <v>21845</v>
      </c>
      <c r="D2953" s="57" t="s">
        <v>21846</v>
      </c>
    </row>
    <row r="2954" spans="1:4">
      <c r="A2954" s="57" t="s">
        <v>21836</v>
      </c>
      <c r="B2954" s="57"/>
      <c r="C2954" s="57" t="s">
        <v>21847</v>
      </c>
      <c r="D2954" s="57" t="s">
        <v>21848</v>
      </c>
    </row>
    <row r="2955" spans="1:4">
      <c r="A2955" s="57" t="s">
        <v>21836</v>
      </c>
      <c r="B2955" s="57"/>
      <c r="C2955" s="57" t="s">
        <v>21849</v>
      </c>
      <c r="D2955" s="57" t="s">
        <v>21850</v>
      </c>
    </row>
    <row r="2956" spans="1:4">
      <c r="A2956" s="57" t="s">
        <v>21836</v>
      </c>
      <c r="B2956" s="57"/>
      <c r="C2956" s="57" t="s">
        <v>21851</v>
      </c>
      <c r="D2956" s="57" t="s">
        <v>21852</v>
      </c>
    </row>
    <row r="2957" spans="1:4">
      <c r="A2957" s="57" t="s">
        <v>21836</v>
      </c>
      <c r="B2957" s="57"/>
      <c r="C2957" s="57" t="s">
        <v>21853</v>
      </c>
      <c r="D2957" s="57" t="s">
        <v>21854</v>
      </c>
    </row>
    <row r="2958" spans="1:4">
      <c r="A2958" s="57" t="s">
        <v>21836</v>
      </c>
      <c r="B2958" s="57"/>
      <c r="C2958" s="57" t="s">
        <v>21855</v>
      </c>
      <c r="D2958" s="57" t="s">
        <v>21856</v>
      </c>
    </row>
    <row r="2959" spans="1:4">
      <c r="A2959" s="57" t="s">
        <v>21836</v>
      </c>
      <c r="B2959" s="57"/>
      <c r="C2959" s="57" t="s">
        <v>21857</v>
      </c>
      <c r="D2959" s="57" t="s">
        <v>21858</v>
      </c>
    </row>
    <row r="2960" spans="1:4">
      <c r="A2960" s="57" t="s">
        <v>21836</v>
      </c>
      <c r="B2960" s="57"/>
      <c r="C2960" s="57" t="s">
        <v>21859</v>
      </c>
      <c r="D2960" s="57" t="s">
        <v>21860</v>
      </c>
    </row>
    <row r="2961" spans="1:4">
      <c r="A2961" s="57" t="s">
        <v>21836</v>
      </c>
      <c r="B2961" s="57"/>
      <c r="C2961" s="57" t="s">
        <v>21861</v>
      </c>
      <c r="D2961" s="57" t="s">
        <v>21862</v>
      </c>
    </row>
    <row r="2962" spans="1:4">
      <c r="A2962" s="57" t="s">
        <v>21836</v>
      </c>
      <c r="B2962" s="57"/>
      <c r="C2962" s="57" t="s">
        <v>21863</v>
      </c>
      <c r="D2962" s="57" t="s">
        <v>21864</v>
      </c>
    </row>
    <row r="2963" spans="1:4">
      <c r="A2963" s="57" t="s">
        <v>21836</v>
      </c>
      <c r="B2963" s="57"/>
      <c r="C2963" s="57" t="s">
        <v>21865</v>
      </c>
      <c r="D2963" s="57" t="s">
        <v>21866</v>
      </c>
    </row>
    <row r="2964" spans="1:4">
      <c r="A2964" s="57" t="s">
        <v>21836</v>
      </c>
      <c r="B2964" s="57"/>
      <c r="C2964" s="57" t="s">
        <v>21867</v>
      </c>
      <c r="D2964" s="57" t="s">
        <v>21868</v>
      </c>
    </row>
    <row r="2965" spans="1:4">
      <c r="A2965" s="57" t="s">
        <v>21836</v>
      </c>
      <c r="B2965" s="57"/>
      <c r="C2965" s="57" t="s">
        <v>21869</v>
      </c>
      <c r="D2965" s="57" t="s">
        <v>21870</v>
      </c>
    </row>
    <row r="2966" spans="1:4">
      <c r="A2966" s="57" t="s">
        <v>21836</v>
      </c>
      <c r="B2966" s="57"/>
      <c r="C2966" s="57" t="s">
        <v>21871</v>
      </c>
      <c r="D2966" s="57" t="s">
        <v>21872</v>
      </c>
    </row>
    <row r="2967" spans="1:4">
      <c r="A2967" s="57" t="s">
        <v>21836</v>
      </c>
      <c r="B2967" s="57"/>
      <c r="C2967" s="57" t="s">
        <v>21873</v>
      </c>
      <c r="D2967" s="57" t="s">
        <v>21874</v>
      </c>
    </row>
    <row r="2968" spans="1:4">
      <c r="A2968" s="57" t="s">
        <v>21836</v>
      </c>
      <c r="B2968" s="57"/>
      <c r="C2968" s="57" t="s">
        <v>21875</v>
      </c>
      <c r="D2968" s="57" t="s">
        <v>21876</v>
      </c>
    </row>
    <row r="2969" spans="1:4">
      <c r="A2969" s="57" t="s">
        <v>21836</v>
      </c>
      <c r="B2969" s="57"/>
      <c r="C2969" s="57" t="s">
        <v>21877</v>
      </c>
      <c r="D2969" s="57" t="s">
        <v>21878</v>
      </c>
    </row>
    <row r="2970" spans="1:4">
      <c r="A2970" s="57" t="s">
        <v>21836</v>
      </c>
      <c r="B2970" s="57"/>
      <c r="C2970" s="57" t="s">
        <v>21879</v>
      </c>
      <c r="D2970" s="57" t="s">
        <v>21880</v>
      </c>
    </row>
    <row r="2971" spans="1:4">
      <c r="A2971" s="57" t="s">
        <v>21836</v>
      </c>
      <c r="B2971" s="57"/>
      <c r="C2971" s="57" t="s">
        <v>21881</v>
      </c>
      <c r="D2971" s="57" t="s">
        <v>21882</v>
      </c>
    </row>
    <row r="2972" spans="1:4">
      <c r="A2972" s="57" t="s">
        <v>21836</v>
      </c>
      <c r="B2972" s="57"/>
      <c r="C2972" s="57" t="s">
        <v>21883</v>
      </c>
      <c r="D2972" s="57" t="s">
        <v>21884</v>
      </c>
    </row>
    <row r="2973" spans="1:4">
      <c r="A2973" s="57" t="s">
        <v>21836</v>
      </c>
      <c r="B2973" s="57"/>
      <c r="C2973" s="57" t="s">
        <v>21885</v>
      </c>
      <c r="D2973" s="57" t="s">
        <v>21886</v>
      </c>
    </row>
    <row r="2974" spans="1:4">
      <c r="A2974" s="57" t="s">
        <v>21836</v>
      </c>
      <c r="B2974" s="57"/>
      <c r="C2974" s="57" t="s">
        <v>21887</v>
      </c>
      <c r="D2974" s="57" t="s">
        <v>21888</v>
      </c>
    </row>
    <row r="2975" spans="1:4">
      <c r="A2975" s="57" t="s">
        <v>21836</v>
      </c>
      <c r="B2975" s="57"/>
      <c r="C2975" s="57" t="s">
        <v>21889</v>
      </c>
      <c r="D2975" s="57" t="s">
        <v>21890</v>
      </c>
    </row>
    <row r="2976" spans="1:4">
      <c r="A2976" s="57" t="s">
        <v>21836</v>
      </c>
      <c r="B2976" s="57"/>
      <c r="C2976" s="57" t="s">
        <v>21891</v>
      </c>
      <c r="D2976" s="57" t="s">
        <v>21892</v>
      </c>
    </row>
    <row r="2977" spans="1:4">
      <c r="A2977" s="57" t="s">
        <v>21836</v>
      </c>
      <c r="B2977" s="57"/>
      <c r="C2977" s="57" t="s">
        <v>21893</v>
      </c>
      <c r="D2977" s="57" t="s">
        <v>21894</v>
      </c>
    </row>
    <row r="2978" spans="1:4">
      <c r="A2978" s="57" t="s">
        <v>21836</v>
      </c>
      <c r="B2978" s="57"/>
      <c r="C2978" s="57" t="s">
        <v>21895</v>
      </c>
      <c r="D2978" s="57" t="s">
        <v>21896</v>
      </c>
    </row>
    <row r="2979" spans="1:4">
      <c r="A2979" s="57" t="s">
        <v>21836</v>
      </c>
      <c r="B2979" s="57"/>
      <c r="C2979" s="57" t="s">
        <v>21897</v>
      </c>
      <c r="D2979" s="57" t="s">
        <v>21898</v>
      </c>
    </row>
    <row r="2980" spans="1:4">
      <c r="A2980" s="57" t="s">
        <v>21836</v>
      </c>
      <c r="B2980" s="57"/>
      <c r="C2980" s="57" t="s">
        <v>21899</v>
      </c>
      <c r="D2980" s="57" t="s">
        <v>21900</v>
      </c>
    </row>
    <row r="2981" spans="1:4">
      <c r="A2981" s="57" t="s">
        <v>21836</v>
      </c>
      <c r="B2981" s="57"/>
      <c r="C2981" s="57" t="s">
        <v>21901</v>
      </c>
      <c r="D2981" s="57" t="s">
        <v>21902</v>
      </c>
    </row>
    <row r="2982" spans="1:4">
      <c r="A2982" s="57" t="s">
        <v>21836</v>
      </c>
      <c r="B2982" s="57"/>
      <c r="C2982" s="57" t="s">
        <v>21903</v>
      </c>
      <c r="D2982" s="57" t="s">
        <v>21904</v>
      </c>
    </row>
    <row r="2983" spans="1:4">
      <c r="A2983" s="57" t="s">
        <v>21836</v>
      </c>
      <c r="B2983" s="57"/>
      <c r="C2983" s="57" t="s">
        <v>21905</v>
      </c>
      <c r="D2983" s="57" t="s">
        <v>21906</v>
      </c>
    </row>
    <row r="2984" spans="1:4">
      <c r="A2984" s="57" t="s">
        <v>21836</v>
      </c>
      <c r="B2984" s="57"/>
      <c r="C2984" s="57" t="s">
        <v>21907</v>
      </c>
      <c r="D2984" s="57" t="s">
        <v>21908</v>
      </c>
    </row>
    <row r="2985" spans="1:4">
      <c r="A2985" s="57" t="s">
        <v>21836</v>
      </c>
      <c r="B2985" s="57"/>
      <c r="C2985" s="57" t="s">
        <v>21909</v>
      </c>
      <c r="D2985" s="57" t="s">
        <v>21910</v>
      </c>
    </row>
    <row r="2986" spans="1:4">
      <c r="A2986" s="57" t="s">
        <v>21836</v>
      </c>
      <c r="B2986" s="57"/>
      <c r="C2986" s="57" t="s">
        <v>21911</v>
      </c>
      <c r="D2986" s="57" t="s">
        <v>21912</v>
      </c>
    </row>
    <row r="2987" spans="1:4">
      <c r="A2987" s="57" t="s">
        <v>21836</v>
      </c>
      <c r="B2987" s="57"/>
      <c r="C2987" s="57" t="s">
        <v>21913</v>
      </c>
      <c r="D2987" s="57" t="s">
        <v>21914</v>
      </c>
    </row>
    <row r="2988" spans="1:4">
      <c r="A2988" s="57" t="s">
        <v>21836</v>
      </c>
      <c r="B2988" s="57"/>
      <c r="C2988" s="57" t="s">
        <v>21915</v>
      </c>
      <c r="D2988" s="57" t="s">
        <v>21916</v>
      </c>
    </row>
    <row r="2989" spans="1:4">
      <c r="A2989" s="57" t="s">
        <v>21836</v>
      </c>
      <c r="B2989" s="57"/>
      <c r="C2989" s="57" t="s">
        <v>21917</v>
      </c>
      <c r="D2989" s="57" t="s">
        <v>21918</v>
      </c>
    </row>
    <row r="2990" spans="1:4">
      <c r="A2990" s="57" t="s">
        <v>21836</v>
      </c>
      <c r="B2990" s="57"/>
      <c r="C2990" s="57" t="s">
        <v>21919</v>
      </c>
      <c r="D2990" s="57" t="s">
        <v>21920</v>
      </c>
    </row>
    <row r="2991" spans="1:4">
      <c r="A2991" s="57" t="s">
        <v>21836</v>
      </c>
      <c r="B2991" s="57"/>
      <c r="C2991" s="57" t="s">
        <v>21921</v>
      </c>
      <c r="D2991" s="57" t="s">
        <v>21922</v>
      </c>
    </row>
    <row r="2992" spans="1:4">
      <c r="A2992" s="57" t="s">
        <v>21836</v>
      </c>
      <c r="B2992" s="57"/>
      <c r="C2992" s="57" t="s">
        <v>21923</v>
      </c>
      <c r="D2992" s="57" t="s">
        <v>21924</v>
      </c>
    </row>
    <row r="2993" spans="1:4">
      <c r="A2993" s="57" t="s">
        <v>21836</v>
      </c>
      <c r="B2993" s="57"/>
      <c r="C2993" s="57" t="s">
        <v>21925</v>
      </c>
      <c r="D2993" s="57" t="s">
        <v>21926</v>
      </c>
    </row>
    <row r="2994" spans="1:4">
      <c r="A2994" s="57" t="s">
        <v>21836</v>
      </c>
      <c r="B2994" s="57"/>
      <c r="C2994" s="57" t="s">
        <v>21927</v>
      </c>
      <c r="D2994" s="57" t="s">
        <v>21928</v>
      </c>
    </row>
    <row r="2995" spans="1:4">
      <c r="A2995" s="57" t="s">
        <v>21836</v>
      </c>
      <c r="B2995" s="57"/>
      <c r="C2995" s="57" t="s">
        <v>21929</v>
      </c>
      <c r="D2995" s="57" t="s">
        <v>21930</v>
      </c>
    </row>
    <row r="2996" spans="1:4">
      <c r="A2996" s="57" t="s">
        <v>21836</v>
      </c>
      <c r="B2996" s="57"/>
      <c r="C2996" s="57" t="s">
        <v>21931</v>
      </c>
      <c r="D2996" s="57" t="s">
        <v>21932</v>
      </c>
    </row>
    <row r="2997" spans="1:4">
      <c r="A2997" s="57" t="s">
        <v>21836</v>
      </c>
      <c r="B2997" s="57"/>
      <c r="C2997" s="57" t="s">
        <v>21933</v>
      </c>
      <c r="D2997" s="57" t="s">
        <v>21934</v>
      </c>
    </row>
    <row r="2998" spans="1:4">
      <c r="A2998" s="57" t="s">
        <v>21836</v>
      </c>
      <c r="B2998" s="57"/>
      <c r="C2998" s="57" t="s">
        <v>21935</v>
      </c>
      <c r="D2998" s="57" t="s">
        <v>21936</v>
      </c>
    </row>
    <row r="2999" spans="1:4">
      <c r="A2999" s="57" t="s">
        <v>21836</v>
      </c>
      <c r="B2999" s="57"/>
      <c r="C2999" s="57" t="s">
        <v>21937</v>
      </c>
      <c r="D2999" s="57" t="s">
        <v>21938</v>
      </c>
    </row>
    <row r="3000" spans="1:4">
      <c r="A3000" s="57" t="s">
        <v>21836</v>
      </c>
      <c r="B3000" s="57"/>
      <c r="C3000" s="57" t="s">
        <v>21939</v>
      </c>
      <c r="D3000" s="57" t="s">
        <v>21940</v>
      </c>
    </row>
    <row r="3001" spans="1:4">
      <c r="A3001" s="57" t="s">
        <v>21836</v>
      </c>
      <c r="B3001" s="57"/>
      <c r="C3001" s="57" t="s">
        <v>21941</v>
      </c>
      <c r="D3001" s="57" t="s">
        <v>21942</v>
      </c>
    </row>
    <row r="3002" spans="1:4">
      <c r="A3002" s="57" t="s">
        <v>21836</v>
      </c>
      <c r="B3002" s="57"/>
      <c r="C3002" s="57" t="s">
        <v>21943</v>
      </c>
      <c r="D3002" s="57" t="s">
        <v>21944</v>
      </c>
    </row>
    <row r="3003" spans="1:4">
      <c r="A3003" s="57" t="s">
        <v>21836</v>
      </c>
      <c r="B3003" s="57"/>
      <c r="C3003" s="57" t="s">
        <v>21945</v>
      </c>
      <c r="D3003" s="57" t="s">
        <v>21946</v>
      </c>
    </row>
    <row r="3004" spans="1:4">
      <c r="A3004" s="57" t="s">
        <v>21836</v>
      </c>
      <c r="B3004" s="57"/>
      <c r="C3004" s="57" t="s">
        <v>21947</v>
      </c>
      <c r="D3004" s="57" t="s">
        <v>21948</v>
      </c>
    </row>
    <row r="3005" spans="1:4">
      <c r="A3005" s="57" t="s">
        <v>21836</v>
      </c>
      <c r="B3005" s="57"/>
      <c r="C3005" s="57" t="s">
        <v>21949</v>
      </c>
      <c r="D3005" s="57" t="s">
        <v>21950</v>
      </c>
    </row>
    <row r="3006" spans="1:4">
      <c r="A3006" s="57" t="s">
        <v>21836</v>
      </c>
      <c r="B3006" s="57"/>
      <c r="C3006" s="57" t="s">
        <v>21951</v>
      </c>
      <c r="D3006" s="57" t="s">
        <v>21952</v>
      </c>
    </row>
    <row r="3007" spans="1:4">
      <c r="A3007" s="57" t="s">
        <v>21836</v>
      </c>
      <c r="B3007" s="57"/>
      <c r="C3007" s="57" t="s">
        <v>21953</v>
      </c>
      <c r="D3007" s="57" t="s">
        <v>21954</v>
      </c>
    </row>
    <row r="3008" spans="1:4">
      <c r="A3008" s="57" t="s">
        <v>21836</v>
      </c>
      <c r="B3008" s="57"/>
      <c r="C3008" s="57" t="s">
        <v>21955</v>
      </c>
      <c r="D3008" s="57" t="s">
        <v>21956</v>
      </c>
    </row>
    <row r="3009" spans="1:4">
      <c r="A3009" s="57" t="s">
        <v>21836</v>
      </c>
      <c r="B3009" s="57"/>
      <c r="C3009" s="57" t="s">
        <v>21957</v>
      </c>
      <c r="D3009" s="57" t="s">
        <v>21958</v>
      </c>
    </row>
    <row r="3010" spans="1:4">
      <c r="A3010" s="57" t="s">
        <v>21836</v>
      </c>
      <c r="B3010" s="57"/>
      <c r="C3010" s="57" t="s">
        <v>21959</v>
      </c>
      <c r="D3010" s="57" t="s">
        <v>21960</v>
      </c>
    </row>
    <row r="3011" spans="1:4">
      <c r="A3011" s="57" t="s">
        <v>21836</v>
      </c>
      <c r="B3011" s="57"/>
      <c r="C3011" s="57" t="s">
        <v>21961</v>
      </c>
      <c r="D3011" s="57" t="s">
        <v>21962</v>
      </c>
    </row>
    <row r="3012" spans="1:4">
      <c r="A3012" s="57" t="s">
        <v>21836</v>
      </c>
      <c r="B3012" s="57"/>
      <c r="C3012" s="57" t="s">
        <v>21963</v>
      </c>
      <c r="D3012" s="57" t="s">
        <v>21964</v>
      </c>
    </row>
    <row r="3013" spans="1:4">
      <c r="A3013" s="57" t="s">
        <v>21836</v>
      </c>
      <c r="B3013" s="57"/>
      <c r="C3013" s="57" t="s">
        <v>21965</v>
      </c>
      <c r="D3013" s="57" t="s">
        <v>21966</v>
      </c>
    </row>
    <row r="3014" spans="1:4">
      <c r="A3014" s="57" t="s">
        <v>21836</v>
      </c>
      <c r="B3014" s="57"/>
      <c r="C3014" s="57" t="s">
        <v>21967</v>
      </c>
      <c r="D3014" s="57" t="s">
        <v>21968</v>
      </c>
    </row>
    <row r="3015" spans="1:4">
      <c r="A3015" s="57" t="s">
        <v>21836</v>
      </c>
      <c r="B3015" s="57"/>
      <c r="C3015" s="57" t="s">
        <v>21969</v>
      </c>
      <c r="D3015" s="57" t="s">
        <v>21970</v>
      </c>
    </row>
    <row r="3016" spans="1:4">
      <c r="A3016" s="57" t="s">
        <v>21836</v>
      </c>
      <c r="B3016" s="57"/>
      <c r="C3016" s="57" t="s">
        <v>21971</v>
      </c>
      <c r="D3016" s="57" t="s">
        <v>21972</v>
      </c>
    </row>
    <row r="3017" spans="1:4">
      <c r="A3017" s="57" t="s">
        <v>21836</v>
      </c>
      <c r="B3017" s="57"/>
      <c r="C3017" s="57" t="s">
        <v>21973</v>
      </c>
      <c r="D3017" s="57" t="s">
        <v>21974</v>
      </c>
    </row>
    <row r="3018" spans="1:4">
      <c r="A3018" s="57" t="s">
        <v>21836</v>
      </c>
      <c r="B3018" s="57"/>
      <c r="C3018" s="57" t="s">
        <v>21975</v>
      </c>
      <c r="D3018" s="57" t="s">
        <v>21976</v>
      </c>
    </row>
    <row r="3019" spans="1:4">
      <c r="A3019" s="57" t="s">
        <v>21836</v>
      </c>
      <c r="B3019" s="57"/>
      <c r="C3019" s="57" t="s">
        <v>21977</v>
      </c>
      <c r="D3019" s="57" t="s">
        <v>21978</v>
      </c>
    </row>
    <row r="3020" spans="1:4">
      <c r="A3020" s="57" t="s">
        <v>21836</v>
      </c>
      <c r="B3020" s="57"/>
      <c r="C3020" s="57" t="s">
        <v>21979</v>
      </c>
      <c r="D3020" s="57" t="s">
        <v>21980</v>
      </c>
    </row>
    <row r="3021" spans="1:4">
      <c r="A3021" s="57" t="s">
        <v>21836</v>
      </c>
      <c r="B3021" s="57"/>
      <c r="C3021" s="57" t="s">
        <v>21981</v>
      </c>
      <c r="D3021" s="57" t="s">
        <v>21982</v>
      </c>
    </row>
    <row r="3022" spans="1:4">
      <c r="A3022" s="57" t="s">
        <v>21836</v>
      </c>
      <c r="B3022" s="57"/>
      <c r="C3022" s="57" t="s">
        <v>21983</v>
      </c>
      <c r="D3022" s="57" t="s">
        <v>21984</v>
      </c>
    </row>
    <row r="3023" spans="1:4">
      <c r="A3023" s="57" t="s">
        <v>21836</v>
      </c>
      <c r="B3023" s="57"/>
      <c r="C3023" s="57" t="s">
        <v>21985</v>
      </c>
      <c r="D3023" s="57" t="s">
        <v>21986</v>
      </c>
    </row>
    <row r="3024" spans="1:4">
      <c r="A3024" s="57" t="s">
        <v>21836</v>
      </c>
      <c r="B3024" s="57"/>
      <c r="C3024" s="57" t="s">
        <v>21987</v>
      </c>
      <c r="D3024" s="57" t="s">
        <v>21988</v>
      </c>
    </row>
    <row r="3025" spans="1:4">
      <c r="A3025" s="57" t="s">
        <v>21836</v>
      </c>
      <c r="B3025" s="57"/>
      <c r="C3025" s="57" t="s">
        <v>21989</v>
      </c>
      <c r="D3025" s="57" t="s">
        <v>21990</v>
      </c>
    </row>
    <row r="3026" spans="1:4">
      <c r="A3026" s="57" t="s">
        <v>21836</v>
      </c>
      <c r="B3026" s="57"/>
      <c r="C3026" s="57" t="s">
        <v>21991</v>
      </c>
      <c r="D3026" s="57" t="s">
        <v>21992</v>
      </c>
    </row>
    <row r="3027" spans="1:4">
      <c r="A3027" s="57" t="s">
        <v>21836</v>
      </c>
      <c r="B3027" s="57"/>
      <c r="C3027" s="57" t="s">
        <v>21993</v>
      </c>
      <c r="D3027" s="57" t="s">
        <v>21994</v>
      </c>
    </row>
    <row r="3028" spans="1:4">
      <c r="A3028" s="57" t="s">
        <v>21836</v>
      </c>
      <c r="B3028" s="57"/>
      <c r="C3028" s="57" t="s">
        <v>21995</v>
      </c>
      <c r="D3028" s="57" t="s">
        <v>21996</v>
      </c>
    </row>
    <row r="3029" spans="1:4">
      <c r="A3029" s="57" t="s">
        <v>21836</v>
      </c>
      <c r="B3029" s="57"/>
      <c r="C3029" s="57" t="s">
        <v>21997</v>
      </c>
      <c r="D3029" s="57" t="s">
        <v>21998</v>
      </c>
    </row>
    <row r="3030" spans="1:4">
      <c r="A3030" s="57" t="s">
        <v>21836</v>
      </c>
      <c r="B3030" s="57"/>
      <c r="C3030" s="57" t="s">
        <v>21999</v>
      </c>
      <c r="D3030" s="57" t="s">
        <v>22000</v>
      </c>
    </row>
    <row r="3031" spans="1:4">
      <c r="A3031" s="57" t="s">
        <v>21836</v>
      </c>
      <c r="B3031" s="57"/>
      <c r="C3031" s="57" t="s">
        <v>22001</v>
      </c>
      <c r="D3031" s="57" t="s">
        <v>22002</v>
      </c>
    </row>
    <row r="3032" spans="1:4">
      <c r="A3032" s="57" t="s">
        <v>21836</v>
      </c>
      <c r="B3032" s="57"/>
      <c r="C3032" s="57" t="s">
        <v>22003</v>
      </c>
      <c r="D3032" s="57" t="s">
        <v>22004</v>
      </c>
    </row>
    <row r="3033" spans="1:4">
      <c r="A3033" s="57" t="s">
        <v>21836</v>
      </c>
      <c r="B3033" s="57"/>
      <c r="C3033" s="57" t="s">
        <v>22005</v>
      </c>
      <c r="D3033" s="57" t="s">
        <v>22006</v>
      </c>
    </row>
    <row r="3034" spans="1:4">
      <c r="A3034" s="57" t="s">
        <v>21836</v>
      </c>
      <c r="B3034" s="57"/>
      <c r="C3034" s="57" t="s">
        <v>22007</v>
      </c>
      <c r="D3034" s="57" t="s">
        <v>22008</v>
      </c>
    </row>
    <row r="3035" spans="1:4">
      <c r="A3035" s="57" t="s">
        <v>21836</v>
      </c>
      <c r="B3035" s="57"/>
      <c r="C3035" s="57" t="s">
        <v>22009</v>
      </c>
      <c r="D3035" s="57" t="s">
        <v>22010</v>
      </c>
    </row>
    <row r="3036" spans="1:4">
      <c r="A3036" s="57" t="s">
        <v>21836</v>
      </c>
      <c r="B3036" s="57"/>
      <c r="C3036" s="57" t="s">
        <v>22011</v>
      </c>
      <c r="D3036" s="57" t="s">
        <v>22012</v>
      </c>
    </row>
    <row r="3037" spans="1:4">
      <c r="A3037" s="57" t="s">
        <v>21836</v>
      </c>
      <c r="B3037" s="57"/>
      <c r="C3037" s="57" t="s">
        <v>22013</v>
      </c>
      <c r="D3037" s="57" t="s">
        <v>22014</v>
      </c>
    </row>
    <row r="3038" spans="1:4">
      <c r="A3038" s="57" t="s">
        <v>21836</v>
      </c>
      <c r="B3038" s="57"/>
      <c r="C3038" s="57" t="s">
        <v>22015</v>
      </c>
      <c r="D3038" s="57" t="s">
        <v>22016</v>
      </c>
    </row>
    <row r="3039" spans="1:4">
      <c r="A3039" s="57" t="s">
        <v>21836</v>
      </c>
      <c r="B3039" s="57"/>
      <c r="C3039" s="57" t="s">
        <v>22017</v>
      </c>
      <c r="D3039" s="57" t="s">
        <v>22018</v>
      </c>
    </row>
    <row r="3040" spans="1:4">
      <c r="A3040" s="57" t="s">
        <v>21836</v>
      </c>
      <c r="B3040" s="57"/>
      <c r="C3040" s="57" t="s">
        <v>22019</v>
      </c>
      <c r="D3040" s="57" t="s">
        <v>22020</v>
      </c>
    </row>
    <row r="3041" spans="1:4">
      <c r="A3041" s="57" t="s">
        <v>21836</v>
      </c>
      <c r="B3041" s="57"/>
      <c r="C3041" s="57" t="s">
        <v>22021</v>
      </c>
      <c r="D3041" s="57" t="s">
        <v>22022</v>
      </c>
    </row>
    <row r="3042" spans="1:4">
      <c r="A3042" s="57" t="s">
        <v>21836</v>
      </c>
      <c r="B3042" s="57"/>
      <c r="C3042" s="57" t="s">
        <v>22023</v>
      </c>
      <c r="D3042" s="57" t="s">
        <v>22024</v>
      </c>
    </row>
    <row r="3043" spans="1:4">
      <c r="A3043" s="57" t="s">
        <v>21836</v>
      </c>
      <c r="B3043" s="57"/>
      <c r="C3043" s="57" t="s">
        <v>22025</v>
      </c>
      <c r="D3043" s="57" t="s">
        <v>22026</v>
      </c>
    </row>
    <row r="3044" spans="1:4">
      <c r="A3044" s="57" t="s">
        <v>21836</v>
      </c>
      <c r="B3044" s="57"/>
      <c r="C3044" s="57" t="s">
        <v>22027</v>
      </c>
      <c r="D3044" s="57" t="s">
        <v>22028</v>
      </c>
    </row>
    <row r="3045" spans="1:4">
      <c r="A3045" s="57" t="s">
        <v>21836</v>
      </c>
      <c r="B3045" s="57"/>
      <c r="C3045" s="57" t="s">
        <v>22029</v>
      </c>
      <c r="D3045" s="57" t="s">
        <v>22030</v>
      </c>
    </row>
    <row r="3046" spans="1:4">
      <c r="A3046" s="57" t="s">
        <v>21836</v>
      </c>
      <c r="B3046" s="57"/>
      <c r="C3046" s="57" t="s">
        <v>22031</v>
      </c>
      <c r="D3046" s="57" t="s">
        <v>22032</v>
      </c>
    </row>
    <row r="3047" spans="1:4">
      <c r="A3047" s="57" t="s">
        <v>21836</v>
      </c>
      <c r="B3047" s="57"/>
      <c r="C3047" s="57" t="s">
        <v>22033</v>
      </c>
      <c r="D3047" s="57" t="s">
        <v>22034</v>
      </c>
    </row>
    <row r="3048" spans="1:4">
      <c r="A3048" s="57" t="s">
        <v>21836</v>
      </c>
      <c r="B3048" s="57"/>
      <c r="C3048" s="57" t="s">
        <v>22035</v>
      </c>
      <c r="D3048" s="57" t="s">
        <v>22036</v>
      </c>
    </row>
    <row r="3049" spans="1:4">
      <c r="A3049" s="57" t="s">
        <v>21836</v>
      </c>
      <c r="B3049" s="57"/>
      <c r="C3049" s="57" t="s">
        <v>22037</v>
      </c>
      <c r="D3049" s="57" t="s">
        <v>22038</v>
      </c>
    </row>
    <row r="3050" spans="1:4">
      <c r="A3050" s="57" t="s">
        <v>21836</v>
      </c>
      <c r="B3050" s="57"/>
      <c r="C3050" s="57" t="s">
        <v>22039</v>
      </c>
      <c r="D3050" s="57" t="s">
        <v>22040</v>
      </c>
    </row>
    <row r="3051" spans="1:4">
      <c r="A3051" s="57" t="s">
        <v>21836</v>
      </c>
      <c r="B3051" s="57"/>
      <c r="C3051" s="57" t="s">
        <v>22041</v>
      </c>
      <c r="D3051" s="57" t="s">
        <v>22040</v>
      </c>
    </row>
    <row r="3052" spans="1:4">
      <c r="A3052" s="57" t="s">
        <v>21836</v>
      </c>
      <c r="B3052" s="57"/>
      <c r="C3052" s="57" t="s">
        <v>22042</v>
      </c>
      <c r="D3052" s="57" t="s">
        <v>22043</v>
      </c>
    </row>
    <row r="3053" spans="1:4">
      <c r="A3053" s="57" t="s">
        <v>21836</v>
      </c>
      <c r="B3053" s="57"/>
      <c r="C3053" s="57" t="s">
        <v>22044</v>
      </c>
      <c r="D3053" s="57" t="s">
        <v>22045</v>
      </c>
    </row>
    <row r="3054" spans="1:4">
      <c r="A3054" s="57" t="s">
        <v>21836</v>
      </c>
      <c r="B3054" s="57"/>
      <c r="C3054" s="57" t="s">
        <v>22046</v>
      </c>
      <c r="D3054" s="57" t="s">
        <v>22047</v>
      </c>
    </row>
    <row r="3055" spans="1:4">
      <c r="A3055" s="57" t="s">
        <v>21836</v>
      </c>
      <c r="B3055" s="57"/>
      <c r="C3055" s="57" t="s">
        <v>22048</v>
      </c>
      <c r="D3055" s="57" t="s">
        <v>22049</v>
      </c>
    </row>
    <row r="3056" spans="1:4">
      <c r="A3056" s="57" t="s">
        <v>21836</v>
      </c>
      <c r="B3056" s="57"/>
      <c r="C3056" s="57" t="s">
        <v>22050</v>
      </c>
      <c r="D3056" s="57" t="s">
        <v>22051</v>
      </c>
    </row>
    <row r="3057" spans="1:4">
      <c r="A3057" s="57" t="s">
        <v>21836</v>
      </c>
      <c r="B3057" s="57"/>
      <c r="C3057" s="57" t="s">
        <v>22052</v>
      </c>
      <c r="D3057" s="57" t="s">
        <v>22053</v>
      </c>
    </row>
    <row r="3058" spans="1:4">
      <c r="A3058" s="57" t="s">
        <v>21836</v>
      </c>
      <c r="B3058" s="57"/>
      <c r="C3058" s="57" t="s">
        <v>22054</v>
      </c>
      <c r="D3058" s="57" t="s">
        <v>22055</v>
      </c>
    </row>
    <row r="3059" spans="1:4">
      <c r="A3059" s="57" t="s">
        <v>21836</v>
      </c>
      <c r="B3059" s="57"/>
      <c r="C3059" s="57" t="s">
        <v>22056</v>
      </c>
      <c r="D3059" s="57" t="s">
        <v>22057</v>
      </c>
    </row>
    <row r="3060" spans="1:4">
      <c r="A3060" s="57" t="s">
        <v>21836</v>
      </c>
      <c r="B3060" s="57"/>
      <c r="C3060" s="57" t="s">
        <v>22058</v>
      </c>
      <c r="D3060" s="57" t="s">
        <v>22059</v>
      </c>
    </row>
    <row r="3061" spans="1:4">
      <c r="A3061" s="57" t="s">
        <v>21836</v>
      </c>
      <c r="B3061" s="57"/>
      <c r="C3061" s="57" t="s">
        <v>22060</v>
      </c>
      <c r="D3061" s="57" t="s">
        <v>22061</v>
      </c>
    </row>
    <row r="3062" spans="1:4">
      <c r="A3062" s="57" t="s">
        <v>21836</v>
      </c>
      <c r="B3062" s="57"/>
      <c r="C3062" s="57" t="s">
        <v>22062</v>
      </c>
      <c r="D3062" s="57" t="s">
        <v>22063</v>
      </c>
    </row>
    <row r="3063" spans="1:4">
      <c r="A3063" s="57" t="s">
        <v>21836</v>
      </c>
      <c r="B3063" s="57"/>
      <c r="C3063" s="57" t="s">
        <v>22064</v>
      </c>
      <c r="D3063" s="57" t="s">
        <v>22065</v>
      </c>
    </row>
    <row r="3064" spans="1:4">
      <c r="A3064" s="57" t="s">
        <v>21836</v>
      </c>
      <c r="B3064" s="57"/>
      <c r="C3064" s="57" t="s">
        <v>22066</v>
      </c>
      <c r="D3064" s="57" t="s">
        <v>22067</v>
      </c>
    </row>
    <row r="3065" spans="1:4">
      <c r="A3065" s="57" t="s">
        <v>21836</v>
      </c>
      <c r="B3065" s="57"/>
      <c r="C3065" s="57" t="s">
        <v>22068</v>
      </c>
      <c r="D3065" s="57" t="s">
        <v>22069</v>
      </c>
    </row>
    <row r="3066" spans="1:4">
      <c r="A3066" s="57" t="s">
        <v>21836</v>
      </c>
      <c r="B3066" s="57"/>
      <c r="C3066" s="57" t="s">
        <v>22070</v>
      </c>
      <c r="D3066" s="57" t="s">
        <v>22071</v>
      </c>
    </row>
    <row r="3067" spans="1:4">
      <c r="A3067" s="57" t="s">
        <v>21836</v>
      </c>
      <c r="B3067" s="57"/>
      <c r="C3067" s="57" t="s">
        <v>22072</v>
      </c>
      <c r="D3067" s="57" t="s">
        <v>22073</v>
      </c>
    </row>
    <row r="3068" spans="1:4">
      <c r="A3068" s="57" t="s">
        <v>21836</v>
      </c>
      <c r="B3068" s="57"/>
      <c r="C3068" s="57" t="s">
        <v>22074</v>
      </c>
      <c r="D3068" s="57" t="s">
        <v>22075</v>
      </c>
    </row>
    <row r="3069" spans="1:4">
      <c r="A3069" s="57" t="s">
        <v>21836</v>
      </c>
      <c r="B3069" s="57"/>
      <c r="C3069" s="57" t="s">
        <v>22076</v>
      </c>
      <c r="D3069" s="57" t="s">
        <v>22077</v>
      </c>
    </row>
    <row r="3070" spans="1:4">
      <c r="A3070" s="57" t="s">
        <v>21836</v>
      </c>
      <c r="B3070" s="57"/>
      <c r="C3070" s="57" t="s">
        <v>22078</v>
      </c>
      <c r="D3070" s="57" t="s">
        <v>22079</v>
      </c>
    </row>
    <row r="3071" spans="1:4">
      <c r="A3071" s="57" t="s">
        <v>21836</v>
      </c>
      <c r="B3071" s="57"/>
      <c r="C3071" s="57" t="s">
        <v>22080</v>
      </c>
      <c r="D3071" s="57" t="s">
        <v>22081</v>
      </c>
    </row>
    <row r="3072" spans="1:4">
      <c r="A3072" s="57" t="s">
        <v>21836</v>
      </c>
      <c r="B3072" s="57"/>
      <c r="C3072" s="57" t="s">
        <v>22082</v>
      </c>
      <c r="D3072" s="57" t="s">
        <v>22083</v>
      </c>
    </row>
    <row r="3073" spans="1:4">
      <c r="A3073" s="57" t="s">
        <v>21836</v>
      </c>
      <c r="B3073" s="57"/>
      <c r="C3073" s="57" t="s">
        <v>22084</v>
      </c>
      <c r="D3073" s="57" t="s">
        <v>22085</v>
      </c>
    </row>
    <row r="3074" spans="1:4">
      <c r="A3074" s="57" t="s">
        <v>21836</v>
      </c>
      <c r="B3074" s="57"/>
      <c r="C3074" s="57" t="s">
        <v>22086</v>
      </c>
      <c r="D3074" s="57" t="s">
        <v>22087</v>
      </c>
    </row>
    <row r="3075" spans="1:4">
      <c r="A3075" s="57" t="s">
        <v>21836</v>
      </c>
      <c r="B3075" s="57"/>
      <c r="C3075" s="57" t="s">
        <v>22088</v>
      </c>
      <c r="D3075" s="57" t="s">
        <v>22089</v>
      </c>
    </row>
    <row r="3076" spans="1:4">
      <c r="A3076" s="57" t="s">
        <v>21836</v>
      </c>
      <c r="B3076" s="57"/>
      <c r="C3076" s="57" t="s">
        <v>22090</v>
      </c>
      <c r="D3076" s="57" t="s">
        <v>22091</v>
      </c>
    </row>
    <row r="3077" spans="1:4">
      <c r="A3077" s="57" t="s">
        <v>21836</v>
      </c>
      <c r="B3077" s="57"/>
      <c r="C3077" s="57" t="s">
        <v>22092</v>
      </c>
      <c r="D3077" s="57" t="s">
        <v>22093</v>
      </c>
    </row>
    <row r="3078" spans="1:4">
      <c r="A3078" s="57" t="s">
        <v>21836</v>
      </c>
      <c r="B3078" s="57"/>
      <c r="C3078" s="57" t="s">
        <v>22094</v>
      </c>
      <c r="D3078" s="57" t="s">
        <v>22095</v>
      </c>
    </row>
    <row r="3079" spans="1:4">
      <c r="A3079" s="57" t="s">
        <v>21836</v>
      </c>
      <c r="B3079" s="57"/>
      <c r="C3079" s="57" t="s">
        <v>22096</v>
      </c>
      <c r="D3079" s="57" t="s">
        <v>22097</v>
      </c>
    </row>
    <row r="3080" spans="1:4">
      <c r="A3080" s="57" t="s">
        <v>21836</v>
      </c>
      <c r="B3080" s="57"/>
      <c r="C3080" s="57" t="s">
        <v>22098</v>
      </c>
      <c r="D3080" s="57" t="s">
        <v>22099</v>
      </c>
    </row>
    <row r="3081" spans="1:4">
      <c r="A3081" s="57" t="s">
        <v>21836</v>
      </c>
      <c r="B3081" s="57"/>
      <c r="C3081" s="57" t="s">
        <v>22100</v>
      </c>
      <c r="D3081" s="57" t="s">
        <v>22101</v>
      </c>
    </row>
    <row r="3082" spans="1:4">
      <c r="A3082" s="57" t="s">
        <v>21836</v>
      </c>
      <c r="B3082" s="57"/>
      <c r="C3082" s="57" t="s">
        <v>22102</v>
      </c>
      <c r="D3082" s="57" t="s">
        <v>22103</v>
      </c>
    </row>
    <row r="3083" spans="1:4">
      <c r="A3083" s="57" t="s">
        <v>21836</v>
      </c>
      <c r="B3083" s="57"/>
      <c r="C3083" s="57" t="s">
        <v>22104</v>
      </c>
      <c r="D3083" s="57" t="s">
        <v>22105</v>
      </c>
    </row>
    <row r="3084" spans="1:4">
      <c r="A3084" s="57" t="s">
        <v>21836</v>
      </c>
      <c r="B3084" s="57"/>
      <c r="C3084" s="57" t="s">
        <v>22106</v>
      </c>
      <c r="D3084" s="57" t="s">
        <v>22107</v>
      </c>
    </row>
    <row r="3085" spans="1:4">
      <c r="A3085" s="57" t="s">
        <v>21836</v>
      </c>
      <c r="B3085" s="57"/>
      <c r="C3085" s="57" t="s">
        <v>22108</v>
      </c>
      <c r="D3085" s="57" t="s">
        <v>22109</v>
      </c>
    </row>
    <row r="3086" spans="1:4">
      <c r="A3086" s="57" t="s">
        <v>21836</v>
      </c>
      <c r="B3086" s="57"/>
      <c r="C3086" s="57" t="s">
        <v>22110</v>
      </c>
      <c r="D3086" s="57" t="s">
        <v>22111</v>
      </c>
    </row>
    <row r="3087" spans="1:4">
      <c r="A3087" s="57" t="s">
        <v>21836</v>
      </c>
      <c r="B3087" s="57"/>
      <c r="C3087" s="57" t="s">
        <v>22112</v>
      </c>
      <c r="D3087" s="57" t="s">
        <v>22113</v>
      </c>
    </row>
    <row r="3088" spans="1:4">
      <c r="A3088" s="57" t="s">
        <v>21836</v>
      </c>
      <c r="B3088" s="57"/>
      <c r="C3088" s="57" t="s">
        <v>22114</v>
      </c>
      <c r="D3088" s="57" t="s">
        <v>22115</v>
      </c>
    </row>
    <row r="3089" spans="1:4">
      <c r="A3089" s="57" t="s">
        <v>21836</v>
      </c>
      <c r="B3089" s="57"/>
      <c r="C3089" s="57" t="s">
        <v>22116</v>
      </c>
      <c r="D3089" s="57" t="s">
        <v>22117</v>
      </c>
    </row>
    <row r="3090" spans="1:4">
      <c r="A3090" s="57" t="s">
        <v>21836</v>
      </c>
      <c r="B3090" s="57"/>
      <c r="C3090" s="57" t="s">
        <v>22118</v>
      </c>
      <c r="D3090" s="57" t="s">
        <v>22119</v>
      </c>
    </row>
    <row r="3091" spans="1:4">
      <c r="A3091" s="57" t="s">
        <v>21836</v>
      </c>
      <c r="B3091" s="57"/>
      <c r="C3091" s="57" t="s">
        <v>22120</v>
      </c>
      <c r="D3091" s="57" t="s">
        <v>22121</v>
      </c>
    </row>
    <row r="3092" spans="1:4">
      <c r="A3092" s="57" t="s">
        <v>21836</v>
      </c>
      <c r="B3092" s="57"/>
      <c r="C3092" s="57" t="s">
        <v>22122</v>
      </c>
      <c r="D3092" s="57" t="s">
        <v>22123</v>
      </c>
    </row>
    <row r="3093" spans="1:4">
      <c r="A3093" s="57" t="s">
        <v>21836</v>
      </c>
      <c r="B3093" s="57"/>
      <c r="C3093" s="57" t="s">
        <v>22124</v>
      </c>
      <c r="D3093" s="57" t="s">
        <v>22125</v>
      </c>
    </row>
    <row r="3094" spans="1:4">
      <c r="A3094" s="57" t="s">
        <v>21836</v>
      </c>
      <c r="B3094" s="57"/>
      <c r="C3094" s="57" t="s">
        <v>22126</v>
      </c>
      <c r="D3094" s="57" t="s">
        <v>22127</v>
      </c>
    </row>
    <row r="3095" spans="1:4">
      <c r="A3095" s="57" t="s">
        <v>21836</v>
      </c>
      <c r="B3095" s="57"/>
      <c r="C3095" s="57" t="s">
        <v>22128</v>
      </c>
      <c r="D3095" s="57" t="s">
        <v>22129</v>
      </c>
    </row>
    <row r="3096" spans="1:4">
      <c r="A3096" s="57" t="s">
        <v>21836</v>
      </c>
      <c r="B3096" s="57"/>
      <c r="C3096" s="57" t="s">
        <v>22130</v>
      </c>
      <c r="D3096" s="57" t="s">
        <v>22131</v>
      </c>
    </row>
    <row r="3097" spans="1:4">
      <c r="A3097" s="57" t="s">
        <v>21836</v>
      </c>
      <c r="B3097" s="57"/>
      <c r="C3097" s="57" t="s">
        <v>22132</v>
      </c>
      <c r="D3097" s="57" t="s">
        <v>22133</v>
      </c>
    </row>
    <row r="3098" spans="1:4">
      <c r="A3098" s="57" t="s">
        <v>21836</v>
      </c>
      <c r="B3098" s="57"/>
      <c r="C3098" s="57" t="s">
        <v>22134</v>
      </c>
      <c r="D3098" s="57" t="s">
        <v>22135</v>
      </c>
    </row>
    <row r="3099" spans="1:4">
      <c r="A3099" s="57" t="s">
        <v>21836</v>
      </c>
      <c r="B3099" s="57"/>
      <c r="C3099" s="57" t="s">
        <v>22136</v>
      </c>
      <c r="D3099" s="57" t="s">
        <v>22137</v>
      </c>
    </row>
    <row r="3100" spans="1:4">
      <c r="A3100" s="57" t="s">
        <v>21836</v>
      </c>
      <c r="B3100" s="57"/>
      <c r="C3100" s="57" t="s">
        <v>22138</v>
      </c>
      <c r="D3100" s="57" t="s">
        <v>22139</v>
      </c>
    </row>
    <row r="3101" spans="1:4">
      <c r="A3101" s="57" t="s">
        <v>21836</v>
      </c>
      <c r="B3101" s="57"/>
      <c r="C3101" s="57" t="s">
        <v>22140</v>
      </c>
      <c r="D3101" s="57" t="s">
        <v>22141</v>
      </c>
    </row>
    <row r="3102" spans="1:4">
      <c r="A3102" s="57" t="s">
        <v>21836</v>
      </c>
      <c r="B3102" s="57"/>
      <c r="C3102" s="57" t="s">
        <v>22142</v>
      </c>
      <c r="D3102" s="57" t="s">
        <v>22143</v>
      </c>
    </row>
    <row r="3103" spans="1:4">
      <c r="A3103" s="57" t="s">
        <v>21836</v>
      </c>
      <c r="B3103" s="57"/>
      <c r="C3103" s="57" t="s">
        <v>22144</v>
      </c>
      <c r="D3103" s="57" t="s">
        <v>22145</v>
      </c>
    </row>
    <row r="3104" spans="1:4">
      <c r="A3104" s="57" t="s">
        <v>21836</v>
      </c>
      <c r="B3104" s="57"/>
      <c r="C3104" s="57" t="s">
        <v>22146</v>
      </c>
      <c r="D3104" s="57" t="s">
        <v>22147</v>
      </c>
    </row>
    <row r="3105" spans="1:4">
      <c r="A3105" s="57" t="s">
        <v>21836</v>
      </c>
      <c r="B3105" s="57"/>
      <c r="C3105" s="57" t="s">
        <v>22148</v>
      </c>
      <c r="D3105" s="57" t="s">
        <v>22149</v>
      </c>
    </row>
    <row r="3106" spans="1:4">
      <c r="A3106" s="57" t="s">
        <v>21836</v>
      </c>
      <c r="B3106" s="57"/>
      <c r="C3106" s="57" t="s">
        <v>22150</v>
      </c>
      <c r="D3106" s="57" t="s">
        <v>22151</v>
      </c>
    </row>
    <row r="3107" spans="1:4">
      <c r="A3107" s="57" t="s">
        <v>21836</v>
      </c>
      <c r="B3107" s="57"/>
      <c r="C3107" s="57" t="s">
        <v>22152</v>
      </c>
      <c r="D3107" s="57" t="s">
        <v>22153</v>
      </c>
    </row>
    <row r="3108" spans="1:4">
      <c r="A3108" s="57" t="s">
        <v>21836</v>
      </c>
      <c r="B3108" s="57"/>
      <c r="C3108" s="57" t="s">
        <v>22154</v>
      </c>
      <c r="D3108" s="57" t="s">
        <v>22155</v>
      </c>
    </row>
    <row r="3109" spans="1:4">
      <c r="A3109" s="57" t="s">
        <v>21836</v>
      </c>
      <c r="B3109" s="57"/>
      <c r="C3109" s="57" t="s">
        <v>22156</v>
      </c>
      <c r="D3109" s="57" t="s">
        <v>22157</v>
      </c>
    </row>
    <row r="3110" spans="1:4">
      <c r="A3110" s="57" t="s">
        <v>21836</v>
      </c>
      <c r="B3110" s="57"/>
      <c r="C3110" s="57" t="s">
        <v>22158</v>
      </c>
      <c r="D3110" s="57" t="s">
        <v>22159</v>
      </c>
    </row>
    <row r="3111" spans="1:4">
      <c r="A3111" s="57" t="s">
        <v>21836</v>
      </c>
      <c r="B3111" s="57"/>
      <c r="C3111" s="57" t="s">
        <v>22160</v>
      </c>
      <c r="D3111" s="57" t="s">
        <v>22161</v>
      </c>
    </row>
    <row r="3112" spans="1:4">
      <c r="A3112" s="57" t="s">
        <v>21836</v>
      </c>
      <c r="B3112" s="57"/>
      <c r="C3112" s="57" t="s">
        <v>22162</v>
      </c>
      <c r="D3112" s="57" t="s">
        <v>22163</v>
      </c>
    </row>
    <row r="3113" spans="1:4">
      <c r="A3113" s="57" t="s">
        <v>21836</v>
      </c>
      <c r="B3113" s="57"/>
      <c r="C3113" s="57" t="s">
        <v>22164</v>
      </c>
      <c r="D3113" s="57" t="s">
        <v>22165</v>
      </c>
    </row>
    <row r="3114" spans="1:4">
      <c r="A3114" s="57" t="s">
        <v>21836</v>
      </c>
      <c r="B3114" s="57"/>
      <c r="C3114" s="57" t="s">
        <v>22166</v>
      </c>
      <c r="D3114" s="57" t="s">
        <v>22167</v>
      </c>
    </row>
    <row r="3115" spans="1:4">
      <c r="A3115" s="57" t="s">
        <v>21836</v>
      </c>
      <c r="B3115" s="57"/>
      <c r="C3115" s="57" t="s">
        <v>22168</v>
      </c>
      <c r="D3115" s="57" t="s">
        <v>22169</v>
      </c>
    </row>
    <row r="3116" spans="1:4">
      <c r="A3116" s="57" t="s">
        <v>21836</v>
      </c>
      <c r="B3116" s="57"/>
      <c r="C3116" s="57" t="s">
        <v>22170</v>
      </c>
      <c r="D3116" s="57" t="s">
        <v>22171</v>
      </c>
    </row>
    <row r="3117" spans="1:4">
      <c r="A3117" s="57" t="s">
        <v>21836</v>
      </c>
      <c r="B3117" s="57"/>
      <c r="C3117" s="57" t="s">
        <v>22172</v>
      </c>
      <c r="D3117" s="57" t="s">
        <v>22173</v>
      </c>
    </row>
    <row r="3118" spans="1:4">
      <c r="A3118" s="57" t="s">
        <v>21836</v>
      </c>
      <c r="B3118" s="57"/>
      <c r="C3118" s="57" t="s">
        <v>22174</v>
      </c>
      <c r="D3118" s="57" t="s">
        <v>22175</v>
      </c>
    </row>
    <row r="3119" spans="1:4">
      <c r="A3119" s="57" t="s">
        <v>21836</v>
      </c>
      <c r="B3119" s="57"/>
      <c r="C3119" s="57" t="s">
        <v>22176</v>
      </c>
      <c r="D3119" s="57" t="s">
        <v>22177</v>
      </c>
    </row>
    <row r="3120" spans="1:4">
      <c r="A3120" s="57" t="s">
        <v>21836</v>
      </c>
      <c r="B3120" s="57"/>
      <c r="C3120" s="57" t="s">
        <v>22178</v>
      </c>
      <c r="D3120" s="57" t="s">
        <v>22179</v>
      </c>
    </row>
    <row r="3121" spans="1:4">
      <c r="A3121" s="57" t="s">
        <v>21836</v>
      </c>
      <c r="B3121" s="57"/>
      <c r="C3121" s="57" t="s">
        <v>22180</v>
      </c>
      <c r="D3121" s="57" t="s">
        <v>22181</v>
      </c>
    </row>
    <row r="3122" spans="1:4">
      <c r="A3122" s="57" t="s">
        <v>21836</v>
      </c>
      <c r="B3122" s="57"/>
      <c r="C3122" s="57" t="s">
        <v>22182</v>
      </c>
      <c r="D3122" s="57" t="s">
        <v>22183</v>
      </c>
    </row>
    <row r="3123" spans="1:4">
      <c r="A3123" s="57" t="s">
        <v>21836</v>
      </c>
      <c r="B3123" s="57"/>
      <c r="C3123" s="57" t="s">
        <v>22184</v>
      </c>
      <c r="D3123" s="57" t="s">
        <v>22185</v>
      </c>
    </row>
    <row r="3124" spans="1:4">
      <c r="A3124" s="57" t="s">
        <v>21836</v>
      </c>
      <c r="B3124" s="57"/>
      <c r="C3124" s="57" t="s">
        <v>22186</v>
      </c>
      <c r="D3124" s="57" t="s">
        <v>22187</v>
      </c>
    </row>
    <row r="3125" spans="1:4">
      <c r="A3125" s="57" t="s">
        <v>21836</v>
      </c>
      <c r="B3125" s="57"/>
      <c r="C3125" s="57" t="s">
        <v>22188</v>
      </c>
      <c r="D3125" s="57" t="s">
        <v>22189</v>
      </c>
    </row>
    <row r="3126" spans="1:4">
      <c r="A3126" s="57" t="s">
        <v>21836</v>
      </c>
      <c r="B3126" s="57"/>
      <c r="C3126" s="57" t="s">
        <v>22190</v>
      </c>
      <c r="D3126" s="57" t="s">
        <v>22191</v>
      </c>
    </row>
    <row r="3127" spans="1:4">
      <c r="A3127" s="57" t="s">
        <v>21836</v>
      </c>
      <c r="B3127" s="57"/>
      <c r="C3127" s="57" t="s">
        <v>22192</v>
      </c>
      <c r="D3127" s="57" t="s">
        <v>22193</v>
      </c>
    </row>
    <row r="3128" spans="1:4">
      <c r="A3128" s="57" t="s">
        <v>21836</v>
      </c>
      <c r="B3128" s="57"/>
      <c r="C3128" s="57" t="s">
        <v>22194</v>
      </c>
      <c r="D3128" s="57" t="s">
        <v>22195</v>
      </c>
    </row>
    <row r="3129" spans="1:4">
      <c r="A3129" s="57" t="s">
        <v>21836</v>
      </c>
      <c r="B3129" s="57"/>
      <c r="C3129" s="57" t="s">
        <v>22196</v>
      </c>
      <c r="D3129" s="57" t="s">
        <v>22197</v>
      </c>
    </row>
    <row r="3130" spans="1:4">
      <c r="A3130" s="57" t="s">
        <v>21836</v>
      </c>
      <c r="B3130" s="57"/>
      <c r="C3130" s="57" t="s">
        <v>22198</v>
      </c>
      <c r="D3130" s="57" t="s">
        <v>22199</v>
      </c>
    </row>
    <row r="3131" spans="1:4">
      <c r="A3131" s="57" t="s">
        <v>21836</v>
      </c>
      <c r="B3131" s="57"/>
      <c r="C3131" s="57" t="s">
        <v>22200</v>
      </c>
      <c r="D3131" s="57" t="s">
        <v>22201</v>
      </c>
    </row>
    <row r="3132" spans="1:4">
      <c r="A3132" s="57" t="s">
        <v>21836</v>
      </c>
      <c r="B3132" s="57"/>
      <c r="C3132" s="57" t="s">
        <v>22202</v>
      </c>
      <c r="D3132" s="57" t="s">
        <v>22203</v>
      </c>
    </row>
    <row r="3133" spans="1:4">
      <c r="A3133" s="57" t="s">
        <v>21836</v>
      </c>
      <c r="B3133" s="57"/>
      <c r="C3133" s="57" t="s">
        <v>22204</v>
      </c>
      <c r="D3133" s="57" t="s">
        <v>22205</v>
      </c>
    </row>
    <row r="3134" spans="1:4">
      <c r="A3134" s="57" t="s">
        <v>21836</v>
      </c>
      <c r="B3134" s="57"/>
      <c r="C3134" s="57" t="s">
        <v>22206</v>
      </c>
      <c r="D3134" s="57" t="s">
        <v>22207</v>
      </c>
    </row>
    <row r="3135" spans="1:4">
      <c r="A3135" s="57" t="s">
        <v>21836</v>
      </c>
      <c r="B3135" s="57"/>
      <c r="C3135" s="57" t="s">
        <v>22208</v>
      </c>
      <c r="D3135" s="57" t="s">
        <v>22209</v>
      </c>
    </row>
    <row r="3136" spans="1:4">
      <c r="A3136" s="57" t="s">
        <v>21836</v>
      </c>
      <c r="B3136" s="57"/>
      <c r="C3136" s="57" t="s">
        <v>22210</v>
      </c>
      <c r="D3136" s="57" t="s">
        <v>22211</v>
      </c>
    </row>
    <row r="3137" spans="1:4">
      <c r="A3137" s="57" t="s">
        <v>21836</v>
      </c>
      <c r="B3137" s="57"/>
      <c r="C3137" s="57" t="s">
        <v>22212</v>
      </c>
      <c r="D3137" s="57" t="s">
        <v>22213</v>
      </c>
    </row>
    <row r="3138" spans="1:4">
      <c r="A3138" s="57" t="s">
        <v>21836</v>
      </c>
      <c r="B3138" s="57"/>
      <c r="C3138" s="57" t="s">
        <v>22214</v>
      </c>
      <c r="D3138" s="57" t="s">
        <v>22215</v>
      </c>
    </row>
    <row r="3139" spans="1:4">
      <c r="A3139" s="57" t="s">
        <v>21836</v>
      </c>
      <c r="B3139" s="57"/>
      <c r="C3139" s="57" t="s">
        <v>22216</v>
      </c>
      <c r="D3139" s="57" t="s">
        <v>22217</v>
      </c>
    </row>
    <row r="3140" spans="1:4">
      <c r="A3140" s="57" t="s">
        <v>21836</v>
      </c>
      <c r="B3140" s="57"/>
      <c r="C3140" s="57" t="s">
        <v>22218</v>
      </c>
      <c r="D3140" s="57" t="s">
        <v>22219</v>
      </c>
    </row>
    <row r="3141" spans="1:4">
      <c r="A3141" s="57" t="s">
        <v>21836</v>
      </c>
      <c r="B3141" s="57"/>
      <c r="C3141" s="57" t="s">
        <v>22220</v>
      </c>
      <c r="D3141" s="57" t="s">
        <v>22221</v>
      </c>
    </row>
    <row r="3142" spans="1:4">
      <c r="A3142" s="57" t="s">
        <v>21836</v>
      </c>
      <c r="B3142" s="57"/>
      <c r="C3142" s="57" t="s">
        <v>22222</v>
      </c>
      <c r="D3142" s="57" t="s">
        <v>22223</v>
      </c>
    </row>
    <row r="3143" spans="1:4">
      <c r="A3143" s="57" t="s">
        <v>21836</v>
      </c>
      <c r="B3143" s="57"/>
      <c r="C3143" s="57" t="s">
        <v>22224</v>
      </c>
      <c r="D3143" s="57" t="s">
        <v>22225</v>
      </c>
    </row>
    <row r="3144" spans="1:4">
      <c r="A3144" s="57" t="s">
        <v>21836</v>
      </c>
      <c r="B3144" s="57"/>
      <c r="C3144" s="57" t="s">
        <v>22226</v>
      </c>
      <c r="D3144" s="57" t="s">
        <v>22227</v>
      </c>
    </row>
    <row r="3145" spans="1:4">
      <c r="A3145" s="57" t="s">
        <v>21836</v>
      </c>
      <c r="B3145" s="57"/>
      <c r="C3145" s="57" t="s">
        <v>22228</v>
      </c>
      <c r="D3145" s="57" t="s">
        <v>22229</v>
      </c>
    </row>
    <row r="3146" spans="1:4">
      <c r="A3146" s="57" t="s">
        <v>21836</v>
      </c>
      <c r="B3146" s="57"/>
      <c r="C3146" s="57" t="s">
        <v>22230</v>
      </c>
      <c r="D3146" s="57" t="s">
        <v>22231</v>
      </c>
    </row>
    <row r="3147" spans="1:4">
      <c r="A3147" s="57" t="s">
        <v>21836</v>
      </c>
      <c r="B3147" s="57"/>
      <c r="C3147" s="57" t="s">
        <v>22232</v>
      </c>
      <c r="D3147" s="57" t="s">
        <v>22233</v>
      </c>
    </row>
    <row r="3148" spans="1:4">
      <c r="A3148" s="57" t="s">
        <v>21836</v>
      </c>
      <c r="B3148" s="57"/>
      <c r="C3148" s="57" t="s">
        <v>22234</v>
      </c>
      <c r="D3148" s="57" t="s">
        <v>22235</v>
      </c>
    </row>
    <row r="3149" spans="1:4">
      <c r="A3149" s="57" t="s">
        <v>21836</v>
      </c>
      <c r="B3149" s="57"/>
      <c r="C3149" s="57" t="s">
        <v>22236</v>
      </c>
      <c r="D3149" s="57" t="s">
        <v>22237</v>
      </c>
    </row>
    <row r="3150" spans="1:4">
      <c r="A3150" s="57" t="s">
        <v>21836</v>
      </c>
      <c r="B3150" s="57"/>
      <c r="C3150" s="57" t="s">
        <v>22238</v>
      </c>
      <c r="D3150" s="57" t="s">
        <v>22239</v>
      </c>
    </row>
    <row r="3151" spans="1:4">
      <c r="A3151" s="57" t="s">
        <v>21836</v>
      </c>
      <c r="B3151" s="57"/>
      <c r="C3151" s="57" t="s">
        <v>22240</v>
      </c>
      <c r="D3151" s="57" t="s">
        <v>22241</v>
      </c>
    </row>
    <row r="3152" spans="1:4">
      <c r="A3152" s="57" t="s">
        <v>21836</v>
      </c>
      <c r="B3152" s="57"/>
      <c r="C3152" s="57" t="s">
        <v>22242</v>
      </c>
      <c r="D3152" s="57" t="s">
        <v>22243</v>
      </c>
    </row>
    <row r="3153" spans="1:4">
      <c r="A3153" s="57" t="s">
        <v>21836</v>
      </c>
      <c r="B3153" s="57"/>
      <c r="C3153" s="57" t="s">
        <v>22244</v>
      </c>
      <c r="D3153" s="57" t="s">
        <v>22245</v>
      </c>
    </row>
    <row r="3154" spans="1:4">
      <c r="A3154" s="57" t="s">
        <v>21836</v>
      </c>
      <c r="B3154" s="57"/>
      <c r="C3154" s="57" t="s">
        <v>22246</v>
      </c>
      <c r="D3154" s="57" t="s">
        <v>22247</v>
      </c>
    </row>
    <row r="3155" spans="1:4">
      <c r="A3155" s="57" t="s">
        <v>21836</v>
      </c>
      <c r="B3155" s="57"/>
      <c r="C3155" s="57" t="s">
        <v>22248</v>
      </c>
      <c r="D3155" s="57" t="s">
        <v>22249</v>
      </c>
    </row>
    <row r="3156" spans="1:4">
      <c r="A3156" s="57" t="s">
        <v>21836</v>
      </c>
      <c r="B3156" s="57"/>
      <c r="C3156" s="57" t="s">
        <v>22250</v>
      </c>
      <c r="D3156" s="57" t="s">
        <v>22251</v>
      </c>
    </row>
    <row r="3157" spans="1:4">
      <c r="A3157" s="57" t="s">
        <v>21836</v>
      </c>
      <c r="B3157" s="57"/>
      <c r="C3157" s="57" t="s">
        <v>22252</v>
      </c>
      <c r="D3157" s="57" t="s">
        <v>22253</v>
      </c>
    </row>
    <row r="3158" spans="1:4">
      <c r="A3158" s="57" t="s">
        <v>21836</v>
      </c>
      <c r="B3158" s="57"/>
      <c r="C3158" s="57" t="s">
        <v>22254</v>
      </c>
      <c r="D3158" s="57" t="s">
        <v>22255</v>
      </c>
    </row>
    <row r="3159" spans="1:4">
      <c r="A3159" s="57" t="s">
        <v>21836</v>
      </c>
      <c r="B3159" s="57"/>
      <c r="C3159" s="57" t="s">
        <v>22256</v>
      </c>
      <c r="D3159" s="57" t="s">
        <v>22257</v>
      </c>
    </row>
    <row r="3160" spans="1:4">
      <c r="A3160" s="57" t="s">
        <v>21836</v>
      </c>
      <c r="B3160" s="57"/>
      <c r="C3160" s="57" t="s">
        <v>22258</v>
      </c>
      <c r="D3160" s="57" t="s">
        <v>22259</v>
      </c>
    </row>
    <row r="3161" spans="1:4">
      <c r="A3161" s="57" t="s">
        <v>21836</v>
      </c>
      <c r="B3161" s="57"/>
      <c r="C3161" s="57" t="s">
        <v>22260</v>
      </c>
      <c r="D3161" s="57" t="s">
        <v>22261</v>
      </c>
    </row>
    <row r="3162" spans="1:4">
      <c r="A3162" s="57" t="s">
        <v>21836</v>
      </c>
      <c r="B3162" s="57"/>
      <c r="C3162" s="57" t="s">
        <v>22262</v>
      </c>
      <c r="D3162" s="57" t="s">
        <v>22263</v>
      </c>
    </row>
    <row r="3163" spans="1:4">
      <c r="A3163" s="57" t="s">
        <v>21836</v>
      </c>
      <c r="B3163" s="57"/>
      <c r="C3163" s="57" t="s">
        <v>22264</v>
      </c>
      <c r="D3163" s="57" t="s">
        <v>22265</v>
      </c>
    </row>
    <row r="3164" spans="1:4">
      <c r="A3164" s="57" t="s">
        <v>21836</v>
      </c>
      <c r="B3164" s="57"/>
      <c r="C3164" s="57" t="s">
        <v>22266</v>
      </c>
      <c r="D3164" s="57" t="s">
        <v>22267</v>
      </c>
    </row>
    <row r="3165" spans="1:4">
      <c r="A3165" s="57" t="s">
        <v>21836</v>
      </c>
      <c r="B3165" s="57"/>
      <c r="C3165" s="57" t="s">
        <v>22268</v>
      </c>
      <c r="D3165" s="57" t="s">
        <v>22269</v>
      </c>
    </row>
    <row r="3166" spans="1:4">
      <c r="A3166" s="57" t="s">
        <v>21836</v>
      </c>
      <c r="B3166" s="57"/>
      <c r="C3166" s="57" t="s">
        <v>22270</v>
      </c>
      <c r="D3166" s="57" t="s">
        <v>22271</v>
      </c>
    </row>
    <row r="3167" spans="1:4">
      <c r="A3167" s="57" t="s">
        <v>21836</v>
      </c>
      <c r="B3167" s="57"/>
      <c r="C3167" s="57" t="s">
        <v>22272</v>
      </c>
      <c r="D3167" s="57" t="s">
        <v>22273</v>
      </c>
    </row>
    <row r="3168" spans="1:4">
      <c r="A3168" s="57" t="s">
        <v>21836</v>
      </c>
      <c r="B3168" s="57"/>
      <c r="C3168" s="57" t="s">
        <v>22274</v>
      </c>
      <c r="D3168" s="57" t="s">
        <v>22275</v>
      </c>
    </row>
    <row r="3169" spans="1:4">
      <c r="A3169" s="57" t="s">
        <v>21836</v>
      </c>
      <c r="B3169" s="57"/>
      <c r="C3169" s="57" t="s">
        <v>22276</v>
      </c>
      <c r="D3169" s="57" t="s">
        <v>22277</v>
      </c>
    </row>
    <row r="3170" spans="1:4">
      <c r="A3170" s="57" t="s">
        <v>21836</v>
      </c>
      <c r="B3170" s="57"/>
      <c r="C3170" s="57" t="s">
        <v>22278</v>
      </c>
      <c r="D3170" s="57" t="s">
        <v>22279</v>
      </c>
    </row>
    <row r="3171" spans="1:4">
      <c r="A3171" s="57" t="s">
        <v>21836</v>
      </c>
      <c r="B3171" s="57"/>
      <c r="C3171" s="57" t="s">
        <v>22280</v>
      </c>
      <c r="D3171" s="57" t="s">
        <v>22281</v>
      </c>
    </row>
    <row r="3172" spans="1:4">
      <c r="A3172" s="57" t="s">
        <v>21836</v>
      </c>
      <c r="B3172" s="57"/>
      <c r="C3172" s="57" t="s">
        <v>22282</v>
      </c>
      <c r="D3172" s="57" t="s">
        <v>22283</v>
      </c>
    </row>
    <row r="3173" spans="1:4">
      <c r="A3173" s="57" t="s">
        <v>21836</v>
      </c>
      <c r="B3173" s="57"/>
      <c r="C3173" s="57" t="s">
        <v>22284</v>
      </c>
      <c r="D3173" s="57" t="s">
        <v>22285</v>
      </c>
    </row>
    <row r="3174" spans="1:4">
      <c r="A3174" s="57" t="s">
        <v>21836</v>
      </c>
      <c r="B3174" s="57"/>
      <c r="C3174" s="57" t="s">
        <v>22286</v>
      </c>
      <c r="D3174" s="57" t="s">
        <v>22287</v>
      </c>
    </row>
    <row r="3175" spans="1:4">
      <c r="A3175" s="57" t="s">
        <v>21836</v>
      </c>
      <c r="B3175" s="57"/>
      <c r="C3175" s="57" t="s">
        <v>22288</v>
      </c>
      <c r="D3175" s="57" t="s">
        <v>22289</v>
      </c>
    </row>
    <row r="3176" spans="1:4">
      <c r="A3176" s="57" t="s">
        <v>21836</v>
      </c>
      <c r="B3176" s="57"/>
      <c r="C3176" s="57" t="s">
        <v>22290</v>
      </c>
      <c r="D3176" s="57" t="s">
        <v>22291</v>
      </c>
    </row>
    <row r="3177" spans="1:4">
      <c r="A3177" s="57" t="s">
        <v>21836</v>
      </c>
      <c r="B3177" s="57"/>
      <c r="C3177" s="57" t="s">
        <v>22292</v>
      </c>
      <c r="D3177" s="57" t="s">
        <v>22293</v>
      </c>
    </row>
    <row r="3178" spans="1:4">
      <c r="A3178" s="57" t="s">
        <v>21836</v>
      </c>
      <c r="B3178" s="57"/>
      <c r="C3178" s="57" t="s">
        <v>22294</v>
      </c>
      <c r="D3178" s="57" t="s">
        <v>22295</v>
      </c>
    </row>
    <row r="3179" spans="1:4">
      <c r="A3179" s="57" t="s">
        <v>21836</v>
      </c>
      <c r="B3179" s="57"/>
      <c r="C3179" s="57" t="s">
        <v>22296</v>
      </c>
      <c r="D3179" s="57" t="s">
        <v>22297</v>
      </c>
    </row>
    <row r="3180" spans="1:4">
      <c r="A3180" s="57" t="s">
        <v>21836</v>
      </c>
      <c r="B3180" s="57"/>
      <c r="C3180" s="57" t="s">
        <v>22298</v>
      </c>
      <c r="D3180" s="57" t="s">
        <v>22299</v>
      </c>
    </row>
    <row r="3181" spans="1:4">
      <c r="A3181" s="57" t="s">
        <v>21836</v>
      </c>
      <c r="B3181" s="57"/>
      <c r="C3181" s="57" t="s">
        <v>22300</v>
      </c>
      <c r="D3181" s="57" t="s">
        <v>22301</v>
      </c>
    </row>
    <row r="3182" spans="1:4">
      <c r="A3182" s="57" t="s">
        <v>21836</v>
      </c>
      <c r="B3182" s="57"/>
      <c r="C3182" s="57" t="s">
        <v>22302</v>
      </c>
      <c r="D3182" s="57" t="s">
        <v>22303</v>
      </c>
    </row>
    <row r="3183" spans="1:4">
      <c r="A3183" s="57" t="s">
        <v>21836</v>
      </c>
      <c r="B3183" s="57"/>
      <c r="C3183" s="57" t="s">
        <v>22304</v>
      </c>
      <c r="D3183" s="57" t="s">
        <v>22305</v>
      </c>
    </row>
    <row r="3184" spans="1:4">
      <c r="A3184" s="57" t="s">
        <v>21836</v>
      </c>
      <c r="B3184" s="57"/>
      <c r="C3184" s="57" t="s">
        <v>22306</v>
      </c>
      <c r="D3184" s="57" t="s">
        <v>22307</v>
      </c>
    </row>
    <row r="3185" spans="1:4">
      <c r="A3185" s="57" t="s">
        <v>21836</v>
      </c>
      <c r="B3185" s="57"/>
      <c r="C3185" s="57" t="s">
        <v>22308</v>
      </c>
      <c r="D3185" s="57" t="s">
        <v>22309</v>
      </c>
    </row>
    <row r="3186" spans="1:4">
      <c r="A3186" s="57" t="s">
        <v>21836</v>
      </c>
      <c r="B3186" s="57"/>
      <c r="C3186" s="57" t="s">
        <v>22310</v>
      </c>
      <c r="D3186" s="57" t="s">
        <v>22311</v>
      </c>
    </row>
    <row r="3187" spans="1:4">
      <c r="A3187" s="57" t="s">
        <v>21836</v>
      </c>
      <c r="B3187" s="57"/>
      <c r="C3187" s="57" t="s">
        <v>22312</v>
      </c>
      <c r="D3187" s="57" t="s">
        <v>22313</v>
      </c>
    </row>
    <row r="3188" spans="1:4">
      <c r="A3188" s="57" t="s">
        <v>21836</v>
      </c>
      <c r="B3188" s="57"/>
      <c r="C3188" s="57" t="s">
        <v>22314</v>
      </c>
      <c r="D3188" s="57" t="s">
        <v>22315</v>
      </c>
    </row>
    <row r="3189" spans="1:4">
      <c r="A3189" s="57" t="s">
        <v>21836</v>
      </c>
      <c r="B3189" s="57"/>
      <c r="C3189" s="57" t="s">
        <v>22316</v>
      </c>
      <c r="D3189" s="57" t="s">
        <v>22317</v>
      </c>
    </row>
    <row r="3190" spans="1:4">
      <c r="A3190" s="57" t="s">
        <v>21836</v>
      </c>
      <c r="B3190" s="57"/>
      <c r="C3190" s="57" t="s">
        <v>22318</v>
      </c>
      <c r="D3190" s="57" t="s">
        <v>22319</v>
      </c>
    </row>
    <row r="3191" spans="1:4">
      <c r="A3191" s="57" t="s">
        <v>21836</v>
      </c>
      <c r="B3191" s="57"/>
      <c r="C3191" s="57" t="s">
        <v>22320</v>
      </c>
      <c r="D3191" s="57" t="s">
        <v>22321</v>
      </c>
    </row>
    <row r="3192" spans="1:4">
      <c r="A3192" s="57" t="s">
        <v>21836</v>
      </c>
      <c r="B3192" s="57"/>
      <c r="C3192" s="57" t="s">
        <v>22322</v>
      </c>
      <c r="D3192" s="57" t="s">
        <v>22323</v>
      </c>
    </row>
    <row r="3193" spans="1:4">
      <c r="A3193" s="57" t="s">
        <v>21836</v>
      </c>
      <c r="B3193" s="57"/>
      <c r="C3193" s="57" t="s">
        <v>22324</v>
      </c>
      <c r="D3193" s="57" t="s">
        <v>22325</v>
      </c>
    </row>
    <row r="3194" spans="1:4">
      <c r="A3194" s="57" t="s">
        <v>21836</v>
      </c>
      <c r="B3194" s="57"/>
      <c r="C3194" s="57" t="s">
        <v>22326</v>
      </c>
      <c r="D3194" s="57" t="s">
        <v>22327</v>
      </c>
    </row>
    <row r="3195" spans="1:4">
      <c r="A3195" s="57" t="s">
        <v>21836</v>
      </c>
      <c r="B3195" s="57"/>
      <c r="C3195" s="57" t="s">
        <v>22328</v>
      </c>
      <c r="D3195" s="57" t="s">
        <v>22329</v>
      </c>
    </row>
    <row r="3196" spans="1:4">
      <c r="A3196" s="57" t="s">
        <v>21836</v>
      </c>
      <c r="B3196" s="57"/>
      <c r="C3196" s="57" t="s">
        <v>22330</v>
      </c>
      <c r="D3196" s="57" t="s">
        <v>22331</v>
      </c>
    </row>
    <row r="3197" spans="1:4">
      <c r="A3197" s="57" t="s">
        <v>21836</v>
      </c>
      <c r="B3197" s="57"/>
      <c r="C3197" s="57" t="s">
        <v>22332</v>
      </c>
      <c r="D3197" s="57" t="s">
        <v>22333</v>
      </c>
    </row>
    <row r="3198" spans="1:4">
      <c r="A3198" s="57" t="s">
        <v>21836</v>
      </c>
      <c r="B3198" s="57"/>
      <c r="C3198" s="57" t="s">
        <v>22334</v>
      </c>
      <c r="D3198" s="57" t="s">
        <v>22335</v>
      </c>
    </row>
    <row r="3199" spans="1:4">
      <c r="A3199" s="57" t="s">
        <v>21836</v>
      </c>
      <c r="B3199" s="57"/>
      <c r="C3199" s="57" t="s">
        <v>22336</v>
      </c>
      <c r="D3199" s="57" t="s">
        <v>22337</v>
      </c>
    </row>
    <row r="3200" spans="1:4">
      <c r="A3200" s="57" t="s">
        <v>21836</v>
      </c>
      <c r="B3200" s="57"/>
      <c r="C3200" s="57" t="s">
        <v>22338</v>
      </c>
      <c r="D3200" s="57" t="s">
        <v>22339</v>
      </c>
    </row>
    <row r="3201" spans="1:4">
      <c r="A3201" s="57" t="s">
        <v>21836</v>
      </c>
      <c r="B3201" s="57"/>
      <c r="C3201" s="57" t="s">
        <v>22340</v>
      </c>
      <c r="D3201" s="57" t="s">
        <v>22341</v>
      </c>
    </row>
    <row r="3202" spans="1:4">
      <c r="A3202" s="57" t="s">
        <v>21836</v>
      </c>
      <c r="B3202" s="57"/>
      <c r="C3202" s="57" t="s">
        <v>22342</v>
      </c>
      <c r="D3202" s="57" t="s">
        <v>22343</v>
      </c>
    </row>
    <row r="3203" spans="1:4">
      <c r="A3203" s="57" t="s">
        <v>21836</v>
      </c>
      <c r="B3203" s="57"/>
      <c r="C3203" s="57" t="s">
        <v>22344</v>
      </c>
      <c r="D3203" s="57" t="s">
        <v>22345</v>
      </c>
    </row>
    <row r="3204" spans="1:4">
      <c r="A3204" s="57" t="s">
        <v>21836</v>
      </c>
      <c r="B3204" s="57"/>
      <c r="C3204" s="57" t="s">
        <v>22346</v>
      </c>
      <c r="D3204" s="57" t="s">
        <v>22347</v>
      </c>
    </row>
    <row r="3205" spans="1:4">
      <c r="A3205" s="57" t="s">
        <v>21836</v>
      </c>
      <c r="B3205" s="57"/>
      <c r="C3205" s="57" t="s">
        <v>22348</v>
      </c>
      <c r="D3205" s="57" t="s">
        <v>22349</v>
      </c>
    </row>
    <row r="3206" spans="1:4">
      <c r="A3206" s="57" t="s">
        <v>21836</v>
      </c>
      <c r="B3206" s="57"/>
      <c r="C3206" s="57" t="s">
        <v>22350</v>
      </c>
      <c r="D3206" s="57" t="s">
        <v>22351</v>
      </c>
    </row>
    <row r="3207" spans="1:4">
      <c r="A3207" s="57" t="s">
        <v>21836</v>
      </c>
      <c r="B3207" s="57"/>
      <c r="C3207" s="57" t="s">
        <v>22352</v>
      </c>
      <c r="D3207" s="57" t="s">
        <v>22353</v>
      </c>
    </row>
    <row r="3208" spans="1:4">
      <c r="A3208" s="57" t="s">
        <v>21836</v>
      </c>
      <c r="B3208" s="57"/>
      <c r="C3208" s="57" t="s">
        <v>22354</v>
      </c>
      <c r="D3208" s="57" t="s">
        <v>22355</v>
      </c>
    </row>
    <row r="3209" spans="1:4">
      <c r="A3209" s="57" t="s">
        <v>21836</v>
      </c>
      <c r="B3209" s="57"/>
      <c r="C3209" s="57" t="s">
        <v>22356</v>
      </c>
      <c r="D3209" s="57" t="s">
        <v>22357</v>
      </c>
    </row>
    <row r="3210" spans="1:4">
      <c r="A3210" s="57" t="s">
        <v>21836</v>
      </c>
      <c r="B3210" s="57"/>
      <c r="C3210" s="57" t="s">
        <v>22358</v>
      </c>
      <c r="D3210" s="57" t="s">
        <v>22359</v>
      </c>
    </row>
    <row r="3211" spans="1:4">
      <c r="A3211" s="57" t="s">
        <v>21836</v>
      </c>
      <c r="B3211" s="57"/>
      <c r="C3211" s="57" t="s">
        <v>22360</v>
      </c>
      <c r="D3211" s="57" t="s">
        <v>22361</v>
      </c>
    </row>
    <row r="3212" spans="1:4">
      <c r="A3212" s="57" t="s">
        <v>21836</v>
      </c>
      <c r="B3212" s="57"/>
      <c r="C3212" s="57" t="s">
        <v>22362</v>
      </c>
      <c r="D3212" s="57" t="s">
        <v>22363</v>
      </c>
    </row>
    <row r="3213" spans="1:4">
      <c r="A3213" s="57" t="s">
        <v>21836</v>
      </c>
      <c r="B3213" s="57"/>
      <c r="C3213" s="57" t="s">
        <v>22364</v>
      </c>
      <c r="D3213" s="57" t="s">
        <v>22365</v>
      </c>
    </row>
    <row r="3214" spans="1:4">
      <c r="A3214" s="57" t="s">
        <v>21836</v>
      </c>
      <c r="B3214" s="57"/>
      <c r="C3214" s="57" t="s">
        <v>22366</v>
      </c>
      <c r="D3214" s="57" t="s">
        <v>22367</v>
      </c>
    </row>
    <row r="3215" spans="1:4">
      <c r="A3215" s="57" t="s">
        <v>21836</v>
      </c>
      <c r="B3215" s="57"/>
      <c r="C3215" s="57" t="s">
        <v>22368</v>
      </c>
      <c r="D3215" s="57" t="s">
        <v>22369</v>
      </c>
    </row>
    <row r="3216" spans="1:4">
      <c r="A3216" s="57" t="s">
        <v>21836</v>
      </c>
      <c r="B3216" s="57"/>
      <c r="C3216" s="57" t="s">
        <v>22370</v>
      </c>
      <c r="D3216" s="57" t="s">
        <v>22371</v>
      </c>
    </row>
    <row r="3217" spans="1:4">
      <c r="A3217" s="57" t="s">
        <v>21836</v>
      </c>
      <c r="B3217" s="57"/>
      <c r="C3217" s="57" t="s">
        <v>22372</v>
      </c>
      <c r="D3217" s="57" t="s">
        <v>22373</v>
      </c>
    </row>
    <row r="3218" spans="1:4">
      <c r="A3218" s="57" t="s">
        <v>21836</v>
      </c>
      <c r="B3218" s="57"/>
      <c r="C3218" s="57" t="s">
        <v>22374</v>
      </c>
      <c r="D3218" s="57" t="s">
        <v>22375</v>
      </c>
    </row>
    <row r="3219" spans="1:4">
      <c r="A3219" s="57" t="s">
        <v>21836</v>
      </c>
      <c r="B3219" s="57"/>
      <c r="C3219" s="57" t="s">
        <v>22376</v>
      </c>
      <c r="D3219" s="57" t="s">
        <v>22377</v>
      </c>
    </row>
    <row r="3220" spans="1:4">
      <c r="A3220" s="57" t="s">
        <v>21836</v>
      </c>
      <c r="B3220" s="57"/>
      <c r="C3220" s="57" t="s">
        <v>22378</v>
      </c>
      <c r="D3220" s="57" t="s">
        <v>22379</v>
      </c>
    </row>
    <row r="3221" spans="1:4">
      <c r="A3221" s="57" t="s">
        <v>21836</v>
      </c>
      <c r="B3221" s="57"/>
      <c r="C3221" s="57" t="s">
        <v>22380</v>
      </c>
      <c r="D3221" s="57" t="s">
        <v>22381</v>
      </c>
    </row>
    <row r="3222" spans="1:4">
      <c r="A3222" s="57" t="s">
        <v>21836</v>
      </c>
      <c r="B3222" s="57"/>
      <c r="C3222" s="57" t="s">
        <v>22382</v>
      </c>
      <c r="D3222" s="57" t="s">
        <v>22383</v>
      </c>
    </row>
    <row r="3223" spans="1:4">
      <c r="A3223" s="57" t="s">
        <v>21836</v>
      </c>
      <c r="B3223" s="57"/>
      <c r="C3223" s="57" t="s">
        <v>22384</v>
      </c>
      <c r="D3223" s="57" t="s">
        <v>22385</v>
      </c>
    </row>
    <row r="3224" spans="1:4">
      <c r="A3224" s="57" t="s">
        <v>21836</v>
      </c>
      <c r="B3224" s="57"/>
      <c r="C3224" s="57" t="s">
        <v>22386</v>
      </c>
      <c r="D3224" s="57" t="s">
        <v>22387</v>
      </c>
    </row>
    <row r="3225" spans="1:4">
      <c r="A3225" s="57" t="s">
        <v>21836</v>
      </c>
      <c r="B3225" s="57"/>
      <c r="C3225" s="57" t="s">
        <v>22388</v>
      </c>
      <c r="D3225" s="57" t="s">
        <v>22389</v>
      </c>
    </row>
    <row r="3226" spans="1:4">
      <c r="A3226" s="57" t="s">
        <v>21836</v>
      </c>
      <c r="B3226" s="57"/>
      <c r="C3226" s="57" t="s">
        <v>22390</v>
      </c>
      <c r="D3226" s="57" t="s">
        <v>22391</v>
      </c>
    </row>
    <row r="3227" spans="1:4">
      <c r="A3227" s="57" t="s">
        <v>21836</v>
      </c>
      <c r="B3227" s="57"/>
      <c r="C3227" s="57" t="s">
        <v>22392</v>
      </c>
      <c r="D3227" s="57" t="s">
        <v>22393</v>
      </c>
    </row>
    <row r="3228" spans="1:4">
      <c r="A3228" s="57" t="s">
        <v>21836</v>
      </c>
      <c r="B3228" s="57"/>
      <c r="C3228" s="57" t="s">
        <v>22394</v>
      </c>
      <c r="D3228" s="57" t="s">
        <v>22395</v>
      </c>
    </row>
    <row r="3229" spans="1:4">
      <c r="A3229" s="57" t="s">
        <v>21836</v>
      </c>
      <c r="B3229" s="57"/>
      <c r="C3229" s="57" t="s">
        <v>22396</v>
      </c>
      <c r="D3229" s="57" t="s">
        <v>22397</v>
      </c>
    </row>
    <row r="3230" spans="1:4">
      <c r="A3230" s="57" t="s">
        <v>21836</v>
      </c>
      <c r="B3230" s="57"/>
      <c r="C3230" s="57" t="s">
        <v>22398</v>
      </c>
      <c r="D3230" s="57" t="s">
        <v>22399</v>
      </c>
    </row>
    <row r="3231" spans="1:4">
      <c r="A3231" s="57" t="s">
        <v>21836</v>
      </c>
      <c r="B3231" s="57"/>
      <c r="C3231" s="57" t="s">
        <v>22400</v>
      </c>
      <c r="D3231" s="57" t="s">
        <v>22401</v>
      </c>
    </row>
    <row r="3232" spans="1:4">
      <c r="A3232" s="57" t="s">
        <v>21836</v>
      </c>
      <c r="B3232" s="57"/>
      <c r="C3232" s="57" t="s">
        <v>22402</v>
      </c>
      <c r="D3232" s="57" t="s">
        <v>22403</v>
      </c>
    </row>
    <row r="3233" spans="1:4">
      <c r="A3233" s="57" t="s">
        <v>21836</v>
      </c>
      <c r="B3233" s="57"/>
      <c r="C3233" s="57" t="s">
        <v>22404</v>
      </c>
      <c r="D3233" s="57" t="s">
        <v>22405</v>
      </c>
    </row>
    <row r="3234" spans="1:4">
      <c r="A3234" s="57" t="s">
        <v>21836</v>
      </c>
      <c r="B3234" s="57"/>
      <c r="C3234" s="57" t="s">
        <v>22406</v>
      </c>
      <c r="D3234" s="57" t="s">
        <v>22407</v>
      </c>
    </row>
    <row r="3235" spans="1:4">
      <c r="A3235" s="57" t="s">
        <v>21836</v>
      </c>
      <c r="B3235" s="57"/>
      <c r="C3235" s="57" t="s">
        <v>22408</v>
      </c>
      <c r="D3235" s="57" t="s">
        <v>22409</v>
      </c>
    </row>
    <row r="3236" spans="1:4">
      <c r="A3236" s="57" t="s">
        <v>21836</v>
      </c>
      <c r="B3236" s="57"/>
      <c r="C3236" s="57" t="s">
        <v>22410</v>
      </c>
      <c r="D3236" s="57" t="s">
        <v>22411</v>
      </c>
    </row>
    <row r="3237" spans="1:4">
      <c r="A3237" s="57" t="s">
        <v>21836</v>
      </c>
      <c r="B3237" s="57"/>
      <c r="C3237" s="57" t="s">
        <v>22412</v>
      </c>
      <c r="D3237" s="57" t="s">
        <v>22413</v>
      </c>
    </row>
    <row r="3238" spans="1:4">
      <c r="A3238" s="57" t="s">
        <v>21836</v>
      </c>
      <c r="B3238" s="57"/>
      <c r="C3238" s="57" t="s">
        <v>22414</v>
      </c>
      <c r="D3238" s="57" t="s">
        <v>22415</v>
      </c>
    </row>
    <row r="3239" spans="1:4">
      <c r="A3239" s="57" t="s">
        <v>21836</v>
      </c>
      <c r="B3239" s="57"/>
      <c r="C3239" s="57" t="s">
        <v>22416</v>
      </c>
      <c r="D3239" s="57" t="s">
        <v>22417</v>
      </c>
    </row>
    <row r="3240" spans="1:4">
      <c r="A3240" s="57" t="s">
        <v>21836</v>
      </c>
      <c r="B3240" s="57"/>
      <c r="C3240" s="57" t="s">
        <v>22418</v>
      </c>
      <c r="D3240" s="57" t="s">
        <v>22419</v>
      </c>
    </row>
    <row r="3241" spans="1:4">
      <c r="A3241" s="57" t="s">
        <v>21836</v>
      </c>
      <c r="B3241" s="57"/>
      <c r="C3241" s="57" t="s">
        <v>22420</v>
      </c>
      <c r="D3241" s="57" t="s">
        <v>22421</v>
      </c>
    </row>
    <row r="3242" spans="1:4">
      <c r="A3242" s="57" t="s">
        <v>21836</v>
      </c>
      <c r="B3242" s="57"/>
      <c r="C3242" s="57" t="s">
        <v>22422</v>
      </c>
      <c r="D3242" s="57" t="s">
        <v>22423</v>
      </c>
    </row>
    <row r="3243" spans="1:4">
      <c r="A3243" s="57" t="s">
        <v>21836</v>
      </c>
      <c r="B3243" s="57"/>
      <c r="C3243" s="57" t="s">
        <v>22424</v>
      </c>
      <c r="D3243" s="57" t="s">
        <v>22425</v>
      </c>
    </row>
    <row r="3244" spans="1:4">
      <c r="A3244" s="57" t="s">
        <v>21836</v>
      </c>
      <c r="B3244" s="57"/>
      <c r="C3244" s="57" t="s">
        <v>22426</v>
      </c>
      <c r="D3244" s="57" t="s">
        <v>22427</v>
      </c>
    </row>
    <row r="3245" spans="1:4">
      <c r="A3245" s="57" t="s">
        <v>21836</v>
      </c>
      <c r="B3245" s="57"/>
      <c r="C3245" s="57" t="s">
        <v>22428</v>
      </c>
      <c r="D3245" s="57" t="s">
        <v>22429</v>
      </c>
    </row>
    <row r="3246" spans="1:4">
      <c r="A3246" s="57" t="s">
        <v>21836</v>
      </c>
      <c r="B3246" s="57"/>
      <c r="C3246" s="57" t="s">
        <v>22430</v>
      </c>
      <c r="D3246" s="57" t="s">
        <v>22431</v>
      </c>
    </row>
    <row r="3247" spans="1:4">
      <c r="A3247" s="57" t="s">
        <v>21836</v>
      </c>
      <c r="B3247" s="57"/>
      <c r="C3247" s="57" t="s">
        <v>22432</v>
      </c>
      <c r="D3247" s="57" t="s">
        <v>22433</v>
      </c>
    </row>
    <row r="3248" spans="1:4">
      <c r="A3248" s="57" t="s">
        <v>21836</v>
      </c>
      <c r="B3248" s="57"/>
      <c r="C3248" s="57" t="s">
        <v>22434</v>
      </c>
      <c r="D3248" s="57" t="s">
        <v>22435</v>
      </c>
    </row>
    <row r="3249" spans="1:4">
      <c r="A3249" s="57" t="s">
        <v>21836</v>
      </c>
      <c r="B3249" s="57"/>
      <c r="C3249" s="57" t="s">
        <v>22436</v>
      </c>
      <c r="D3249" s="57" t="s">
        <v>22437</v>
      </c>
    </row>
    <row r="3250" spans="1:4">
      <c r="A3250" s="57" t="s">
        <v>21836</v>
      </c>
      <c r="B3250" s="57"/>
      <c r="C3250" s="57" t="s">
        <v>22438</v>
      </c>
      <c r="D3250" s="57" t="s">
        <v>22439</v>
      </c>
    </row>
    <row r="3251" spans="1:4">
      <c r="A3251" s="57" t="s">
        <v>21836</v>
      </c>
      <c r="B3251" s="57"/>
      <c r="C3251" s="57" t="s">
        <v>22440</v>
      </c>
      <c r="D3251" s="57" t="s">
        <v>22441</v>
      </c>
    </row>
    <row r="3252" spans="1:4">
      <c r="A3252" s="57" t="s">
        <v>21836</v>
      </c>
      <c r="B3252" s="57"/>
      <c r="C3252" s="57" t="s">
        <v>22442</v>
      </c>
      <c r="D3252" s="57" t="s">
        <v>22443</v>
      </c>
    </row>
    <row r="3253" spans="1:4">
      <c r="A3253" s="57" t="s">
        <v>21836</v>
      </c>
      <c r="B3253" s="57"/>
      <c r="C3253" s="57" t="s">
        <v>22444</v>
      </c>
      <c r="D3253" s="57" t="s">
        <v>22445</v>
      </c>
    </row>
    <row r="3254" spans="1:4">
      <c r="A3254" s="57" t="s">
        <v>21836</v>
      </c>
      <c r="B3254" s="57"/>
      <c r="C3254" s="57" t="s">
        <v>22446</v>
      </c>
      <c r="D3254" s="57" t="s">
        <v>22443</v>
      </c>
    </row>
    <row r="3255" spans="1:4">
      <c r="A3255" s="57" t="s">
        <v>21836</v>
      </c>
      <c r="B3255" s="57"/>
      <c r="C3255" s="57" t="s">
        <v>22447</v>
      </c>
      <c r="D3255" s="57" t="s">
        <v>22448</v>
      </c>
    </row>
    <row r="3256" spans="1:4">
      <c r="A3256" s="57" t="s">
        <v>21836</v>
      </c>
      <c r="B3256" s="57"/>
      <c r="C3256" s="57" t="s">
        <v>22449</v>
      </c>
      <c r="D3256" s="57" t="s">
        <v>22450</v>
      </c>
    </row>
    <row r="3257" spans="1:4">
      <c r="A3257" s="57" t="s">
        <v>21836</v>
      </c>
      <c r="B3257" s="57"/>
      <c r="C3257" s="57" t="s">
        <v>22451</v>
      </c>
      <c r="D3257" s="57" t="s">
        <v>22452</v>
      </c>
    </row>
    <row r="3258" spans="1:4">
      <c r="A3258" s="57" t="s">
        <v>21836</v>
      </c>
      <c r="B3258" s="57"/>
      <c r="C3258" s="57" t="s">
        <v>22453</v>
      </c>
      <c r="D3258" s="57" t="s">
        <v>22454</v>
      </c>
    </row>
    <row r="3259" spans="1:4">
      <c r="A3259" s="57" t="s">
        <v>21836</v>
      </c>
      <c r="B3259" s="57"/>
      <c r="C3259" s="57" t="s">
        <v>22455</v>
      </c>
      <c r="D3259" s="57" t="s">
        <v>22456</v>
      </c>
    </row>
    <row r="3260" spans="1:4">
      <c r="A3260" s="57" t="s">
        <v>21836</v>
      </c>
      <c r="B3260" s="57"/>
      <c r="C3260" s="57" t="s">
        <v>22457</v>
      </c>
      <c r="D3260" s="57" t="s">
        <v>22456</v>
      </c>
    </row>
    <row r="3261" spans="1:4">
      <c r="A3261" s="57" t="s">
        <v>21836</v>
      </c>
      <c r="B3261" s="57"/>
      <c r="C3261" s="57" t="s">
        <v>22458</v>
      </c>
      <c r="D3261" s="57" t="s">
        <v>22456</v>
      </c>
    </row>
    <row r="3262" spans="1:4">
      <c r="A3262" s="57" t="s">
        <v>21836</v>
      </c>
      <c r="B3262" s="57"/>
      <c r="C3262" s="57" t="s">
        <v>22459</v>
      </c>
      <c r="D3262" s="57" t="s">
        <v>22460</v>
      </c>
    </row>
    <row r="3263" spans="1:4">
      <c r="A3263" s="57" t="s">
        <v>21836</v>
      </c>
      <c r="B3263" s="57"/>
      <c r="C3263" s="57" t="s">
        <v>22461</v>
      </c>
      <c r="D3263" s="57" t="s">
        <v>22462</v>
      </c>
    </row>
    <row r="3264" spans="1:4">
      <c r="A3264" s="57" t="s">
        <v>21836</v>
      </c>
      <c r="B3264" s="57"/>
      <c r="C3264" s="57" t="s">
        <v>22463</v>
      </c>
      <c r="D3264" s="57" t="s">
        <v>22464</v>
      </c>
    </row>
    <row r="3265" spans="1:4">
      <c r="A3265" s="57" t="s">
        <v>21836</v>
      </c>
      <c r="B3265" s="57"/>
      <c r="C3265" s="57" t="s">
        <v>22465</v>
      </c>
      <c r="D3265" s="57" t="s">
        <v>22466</v>
      </c>
    </row>
    <row r="3266" spans="1:4">
      <c r="A3266" s="57" t="s">
        <v>21836</v>
      </c>
      <c r="B3266" s="57"/>
      <c r="C3266" s="57" t="s">
        <v>22467</v>
      </c>
      <c r="D3266" s="57" t="s">
        <v>22468</v>
      </c>
    </row>
    <row r="3267" spans="1:4">
      <c r="A3267" s="57" t="s">
        <v>21836</v>
      </c>
      <c r="B3267" s="57"/>
      <c r="C3267" s="57" t="s">
        <v>22469</v>
      </c>
      <c r="D3267" s="57" t="s">
        <v>22470</v>
      </c>
    </row>
    <row r="3268" spans="1:4">
      <c r="A3268" s="57" t="s">
        <v>21836</v>
      </c>
      <c r="B3268" s="57"/>
      <c r="C3268" s="57" t="s">
        <v>22471</v>
      </c>
      <c r="D3268" s="57" t="s">
        <v>22472</v>
      </c>
    </row>
    <row r="3269" spans="1:4">
      <c r="A3269" s="57" t="s">
        <v>21836</v>
      </c>
      <c r="B3269" s="57"/>
      <c r="C3269" s="57" t="s">
        <v>22473</v>
      </c>
      <c r="D3269" s="57" t="s">
        <v>22474</v>
      </c>
    </row>
    <row r="3270" spans="1:4">
      <c r="A3270" s="57" t="s">
        <v>21836</v>
      </c>
      <c r="B3270" s="57"/>
      <c r="C3270" s="57" t="s">
        <v>22475</v>
      </c>
      <c r="D3270" s="57" t="s">
        <v>22476</v>
      </c>
    </row>
    <row r="3271" spans="1:4">
      <c r="A3271" s="57" t="s">
        <v>21836</v>
      </c>
      <c r="B3271" s="57"/>
      <c r="C3271" s="57" t="s">
        <v>74526</v>
      </c>
      <c r="D3271" s="57" t="s">
        <v>74527</v>
      </c>
    </row>
    <row r="3272" spans="1:4">
      <c r="A3272" s="57" t="s">
        <v>21836</v>
      </c>
      <c r="B3272" s="57"/>
      <c r="C3272" s="57" t="s">
        <v>74528</v>
      </c>
      <c r="D3272" s="57" t="s">
        <v>74529</v>
      </c>
    </row>
    <row r="3273" spans="1:4">
      <c r="A3273" s="57" t="s">
        <v>21836</v>
      </c>
      <c r="B3273" s="57"/>
      <c r="C3273" s="57" t="s">
        <v>74530</v>
      </c>
      <c r="D3273" s="57" t="s">
        <v>74531</v>
      </c>
    </row>
    <row r="3274" spans="1:4">
      <c r="A3274" s="57" t="s">
        <v>21836</v>
      </c>
      <c r="B3274" s="57"/>
      <c r="C3274" s="57" t="s">
        <v>74532</v>
      </c>
      <c r="D3274" s="57" t="s">
        <v>74533</v>
      </c>
    </row>
    <row r="3275" spans="1:4">
      <c r="A3275" s="57" t="s">
        <v>21836</v>
      </c>
      <c r="B3275" s="57"/>
      <c r="C3275" s="57" t="s">
        <v>74534</v>
      </c>
      <c r="D3275" s="57" t="s">
        <v>74535</v>
      </c>
    </row>
    <row r="3276" spans="1:4">
      <c r="A3276" s="57" t="s">
        <v>21836</v>
      </c>
      <c r="B3276" s="57"/>
      <c r="C3276" s="57" t="s">
        <v>74536</v>
      </c>
      <c r="D3276" s="57" t="s">
        <v>74537</v>
      </c>
    </row>
    <row r="3277" spans="1:4">
      <c r="A3277" s="57" t="s">
        <v>21836</v>
      </c>
      <c r="B3277" s="57"/>
      <c r="C3277" s="57" t="s">
        <v>74538</v>
      </c>
      <c r="D3277" s="57" t="s">
        <v>74539</v>
      </c>
    </row>
    <row r="3278" spans="1:4">
      <c r="A3278" s="57" t="s">
        <v>21836</v>
      </c>
      <c r="B3278" s="57"/>
      <c r="C3278" s="57" t="s">
        <v>76590</v>
      </c>
      <c r="D3278" s="57" t="s">
        <v>76591</v>
      </c>
    </row>
    <row r="3279" spans="1:4">
      <c r="A3279" s="57" t="s">
        <v>21836</v>
      </c>
      <c r="B3279" s="57"/>
      <c r="C3279" s="57" t="s">
        <v>76592</v>
      </c>
      <c r="D3279" s="57" t="s">
        <v>76593</v>
      </c>
    </row>
    <row r="3280" spans="1:4">
      <c r="A3280" s="57" t="s">
        <v>21836</v>
      </c>
      <c r="B3280" s="57"/>
      <c r="C3280" s="57" t="s">
        <v>76594</v>
      </c>
      <c r="D3280" s="57" t="s">
        <v>76593</v>
      </c>
    </row>
    <row r="3281" spans="1:4">
      <c r="A3281" s="57" t="s">
        <v>21836</v>
      </c>
      <c r="B3281" s="57"/>
      <c r="C3281" s="57" t="s">
        <v>76595</v>
      </c>
      <c r="D3281" s="57" t="s">
        <v>76593</v>
      </c>
    </row>
    <row r="3282" spans="1:4">
      <c r="A3282" s="57" t="s">
        <v>21836</v>
      </c>
      <c r="B3282" s="57"/>
      <c r="C3282" s="57" t="s">
        <v>76596</v>
      </c>
      <c r="D3282" s="57" t="s">
        <v>76597</v>
      </c>
    </row>
    <row r="3283" spans="1:4">
      <c r="A3283" s="57" t="s">
        <v>21836</v>
      </c>
      <c r="B3283" s="57"/>
      <c r="C3283" s="57" t="s">
        <v>76598</v>
      </c>
      <c r="D3283" s="57" t="s">
        <v>76599</v>
      </c>
    </row>
    <row r="3284" spans="1:4">
      <c r="A3284" s="57" t="s">
        <v>21836</v>
      </c>
      <c r="B3284" s="57"/>
      <c r="C3284" s="57" t="s">
        <v>76600</v>
      </c>
      <c r="D3284" s="57" t="s">
        <v>76597</v>
      </c>
    </row>
    <row r="3285" spans="1:4">
      <c r="A3285" s="57" t="s">
        <v>21836</v>
      </c>
      <c r="B3285" s="57"/>
      <c r="C3285" s="57" t="s">
        <v>77157</v>
      </c>
      <c r="D3285" s="57" t="s">
        <v>77158</v>
      </c>
    </row>
    <row r="3286" spans="1:4">
      <c r="A3286" s="57" t="s">
        <v>21836</v>
      </c>
      <c r="B3286" s="57"/>
      <c r="C3286" s="57" t="s">
        <v>77159</v>
      </c>
      <c r="D3286" s="57" t="s">
        <v>77160</v>
      </c>
    </row>
    <row r="3287" spans="1:4">
      <c r="A3287" s="57" t="s">
        <v>21836</v>
      </c>
      <c r="B3287" s="57"/>
      <c r="C3287" s="57" t="s">
        <v>77161</v>
      </c>
      <c r="D3287" s="57" t="s">
        <v>77158</v>
      </c>
    </row>
    <row r="3288" spans="1:4">
      <c r="A3288" s="57" t="s">
        <v>21836</v>
      </c>
      <c r="B3288" s="57"/>
      <c r="C3288" s="57" t="s">
        <v>77162</v>
      </c>
      <c r="D3288" s="57" t="s">
        <v>76597</v>
      </c>
    </row>
    <row r="3289" spans="1:4">
      <c r="A3289" s="57" t="s">
        <v>21836</v>
      </c>
      <c r="B3289" s="57"/>
      <c r="C3289" s="57" t="s">
        <v>77163</v>
      </c>
      <c r="D3289" s="57" t="s">
        <v>77164</v>
      </c>
    </row>
    <row r="3290" spans="1:4">
      <c r="A3290" s="57" t="s">
        <v>21836</v>
      </c>
      <c r="B3290" s="57"/>
      <c r="C3290" s="57" t="s">
        <v>77165</v>
      </c>
      <c r="D3290" s="57" t="s">
        <v>77166</v>
      </c>
    </row>
    <row r="3291" spans="1:4">
      <c r="A3291" s="57" t="s">
        <v>21836</v>
      </c>
      <c r="B3291" s="57"/>
      <c r="C3291" s="57" t="s">
        <v>77167</v>
      </c>
      <c r="D3291" s="57" t="s">
        <v>77168</v>
      </c>
    </row>
    <row r="3292" spans="1:4">
      <c r="A3292" s="57" t="s">
        <v>22477</v>
      </c>
      <c r="B3292" s="57" t="s">
        <v>12940</v>
      </c>
      <c r="C3292" s="57" t="s">
        <v>22478</v>
      </c>
      <c r="D3292" s="57" t="s">
        <v>22479</v>
      </c>
    </row>
    <row r="3293" spans="1:4">
      <c r="A3293" s="57" t="s">
        <v>22480</v>
      </c>
      <c r="B3293" s="57" t="s">
        <v>12940</v>
      </c>
      <c r="C3293" s="57" t="s">
        <v>22481</v>
      </c>
      <c r="D3293" s="57" t="s">
        <v>22482</v>
      </c>
    </row>
    <row r="3294" spans="1:4">
      <c r="A3294" s="57" t="s">
        <v>22480</v>
      </c>
      <c r="B3294" s="57"/>
      <c r="C3294" s="57" t="s">
        <v>22483</v>
      </c>
      <c r="D3294" s="57" t="s">
        <v>22484</v>
      </c>
    </row>
    <row r="3295" spans="1:4">
      <c r="A3295" s="57" t="s">
        <v>22480</v>
      </c>
      <c r="B3295" s="57"/>
      <c r="C3295" s="57" t="s">
        <v>22485</v>
      </c>
      <c r="D3295" s="57" t="s">
        <v>22486</v>
      </c>
    </row>
    <row r="3296" spans="1:4">
      <c r="A3296" s="57" t="s">
        <v>22480</v>
      </c>
      <c r="B3296" s="57"/>
      <c r="C3296" s="57" t="s">
        <v>22487</v>
      </c>
      <c r="D3296" s="57" t="s">
        <v>22488</v>
      </c>
    </row>
    <row r="3297" spans="1:4">
      <c r="A3297" s="57" t="s">
        <v>22480</v>
      </c>
      <c r="B3297" s="57"/>
      <c r="C3297" s="57" t="s">
        <v>22489</v>
      </c>
      <c r="D3297" s="57" t="s">
        <v>22490</v>
      </c>
    </row>
    <row r="3298" spans="1:4">
      <c r="A3298" s="57" t="s">
        <v>22480</v>
      </c>
      <c r="B3298" s="57"/>
      <c r="C3298" s="57" t="s">
        <v>22491</v>
      </c>
      <c r="D3298" s="57" t="s">
        <v>22492</v>
      </c>
    </row>
    <row r="3299" spans="1:4">
      <c r="A3299" s="57" t="s">
        <v>22480</v>
      </c>
      <c r="B3299" s="57"/>
      <c r="C3299" s="57" t="s">
        <v>22493</v>
      </c>
      <c r="D3299" s="57" t="s">
        <v>22494</v>
      </c>
    </row>
    <row r="3300" spans="1:4">
      <c r="A3300" s="57" t="s">
        <v>22480</v>
      </c>
      <c r="B3300" s="57"/>
      <c r="C3300" s="57" t="s">
        <v>22495</v>
      </c>
      <c r="D3300" s="57" t="s">
        <v>22496</v>
      </c>
    </row>
    <row r="3301" spans="1:4">
      <c r="A3301" s="57" t="s">
        <v>22480</v>
      </c>
      <c r="B3301" s="57"/>
      <c r="C3301" s="57" t="s">
        <v>22497</v>
      </c>
      <c r="D3301" s="57" t="s">
        <v>22498</v>
      </c>
    </row>
    <row r="3302" spans="1:4">
      <c r="A3302" s="57" t="s">
        <v>22480</v>
      </c>
      <c r="B3302" s="57"/>
      <c r="C3302" s="57" t="s">
        <v>22499</v>
      </c>
      <c r="D3302" s="57" t="s">
        <v>22500</v>
      </c>
    </row>
    <row r="3303" spans="1:4">
      <c r="A3303" s="57" t="s">
        <v>22480</v>
      </c>
      <c r="B3303" s="57"/>
      <c r="C3303" s="57" t="s">
        <v>22501</v>
      </c>
      <c r="D3303" s="57" t="s">
        <v>22502</v>
      </c>
    </row>
    <row r="3304" spans="1:4">
      <c r="A3304" s="57" t="s">
        <v>22480</v>
      </c>
      <c r="B3304" s="57"/>
      <c r="C3304" s="57" t="s">
        <v>22503</v>
      </c>
      <c r="D3304" s="57" t="s">
        <v>22504</v>
      </c>
    </row>
    <row r="3305" spans="1:4">
      <c r="A3305" s="57" t="s">
        <v>22480</v>
      </c>
      <c r="B3305" s="57"/>
      <c r="C3305" s="57" t="s">
        <v>22505</v>
      </c>
      <c r="D3305" s="57" t="s">
        <v>22506</v>
      </c>
    </row>
    <row r="3306" spans="1:4">
      <c r="A3306" s="57" t="s">
        <v>22480</v>
      </c>
      <c r="B3306" s="57"/>
      <c r="C3306" s="57" t="s">
        <v>22507</v>
      </c>
      <c r="D3306" s="57" t="s">
        <v>22508</v>
      </c>
    </row>
    <row r="3307" spans="1:4">
      <c r="A3307" s="57" t="s">
        <v>22480</v>
      </c>
      <c r="B3307" s="57"/>
      <c r="C3307" s="57" t="s">
        <v>22509</v>
      </c>
      <c r="D3307" s="57" t="s">
        <v>22510</v>
      </c>
    </row>
    <row r="3308" spans="1:4">
      <c r="A3308" s="57" t="s">
        <v>7654</v>
      </c>
      <c r="B3308" s="57" t="s">
        <v>2190</v>
      </c>
      <c r="C3308" s="57" t="s">
        <v>2934</v>
      </c>
      <c r="D3308" s="57" t="s">
        <v>2935</v>
      </c>
    </row>
    <row r="3309" spans="1:4">
      <c r="A3309" s="57" t="s">
        <v>7654</v>
      </c>
      <c r="B3309" s="57" t="s">
        <v>2190</v>
      </c>
      <c r="C3309" s="57" t="s">
        <v>2942</v>
      </c>
      <c r="D3309" s="57" t="s">
        <v>2943</v>
      </c>
    </row>
    <row r="3310" spans="1:4">
      <c r="A3310" s="57" t="s">
        <v>7654</v>
      </c>
      <c r="B3310" s="57" t="s">
        <v>2190</v>
      </c>
      <c r="C3310" s="57" t="s">
        <v>2944</v>
      </c>
      <c r="D3310" s="57" t="s">
        <v>2945</v>
      </c>
    </row>
    <row r="3311" spans="1:4">
      <c r="A3311" s="57" t="s">
        <v>7654</v>
      </c>
      <c r="B3311" s="57" t="s">
        <v>2190</v>
      </c>
      <c r="C3311" s="57" t="s">
        <v>2946</v>
      </c>
      <c r="D3311" s="57" t="s">
        <v>2947</v>
      </c>
    </row>
    <row r="3312" spans="1:4">
      <c r="A3312" s="57" t="s">
        <v>7654</v>
      </c>
      <c r="B3312" s="57" t="s">
        <v>2190</v>
      </c>
      <c r="C3312" s="57" t="s">
        <v>2948</v>
      </c>
      <c r="D3312" s="57" t="s">
        <v>2949</v>
      </c>
    </row>
    <row r="3313" spans="1:4">
      <c r="A3313" s="57" t="s">
        <v>7654</v>
      </c>
      <c r="B3313" s="57" t="s">
        <v>2190</v>
      </c>
      <c r="C3313" s="57" t="s">
        <v>2950</v>
      </c>
      <c r="D3313" s="57" t="s">
        <v>2951</v>
      </c>
    </row>
    <row r="3314" spans="1:4">
      <c r="A3314" s="57" t="s">
        <v>7654</v>
      </c>
      <c r="B3314" s="57" t="s">
        <v>2190</v>
      </c>
      <c r="C3314" s="57" t="s">
        <v>2952</v>
      </c>
      <c r="D3314" s="57" t="s">
        <v>2953</v>
      </c>
    </row>
    <row r="3315" spans="1:4">
      <c r="A3315" s="57" t="s">
        <v>7654</v>
      </c>
      <c r="B3315" s="57" t="s">
        <v>2190</v>
      </c>
      <c r="C3315" s="57" t="s">
        <v>2954</v>
      </c>
      <c r="D3315" s="57" t="s">
        <v>2955</v>
      </c>
    </row>
    <row r="3316" spans="1:4">
      <c r="A3316" s="57" t="s">
        <v>7654</v>
      </c>
      <c r="B3316" s="57" t="s">
        <v>2190</v>
      </c>
      <c r="C3316" s="57" t="s">
        <v>2958</v>
      </c>
      <c r="D3316" s="57" t="s">
        <v>2959</v>
      </c>
    </row>
    <row r="3317" spans="1:4">
      <c r="A3317" s="57" t="s">
        <v>7654</v>
      </c>
      <c r="B3317" s="57" t="s">
        <v>2190</v>
      </c>
      <c r="C3317" s="57" t="s">
        <v>2960</v>
      </c>
      <c r="D3317" s="57" t="s">
        <v>2961</v>
      </c>
    </row>
    <row r="3318" spans="1:4">
      <c r="A3318" s="57" t="s">
        <v>7654</v>
      </c>
      <c r="B3318" s="57" t="s">
        <v>2190</v>
      </c>
      <c r="C3318" s="57" t="s">
        <v>2964</v>
      </c>
      <c r="D3318" s="57" t="s">
        <v>2965</v>
      </c>
    </row>
    <row r="3319" spans="1:4">
      <c r="A3319" s="57" t="s">
        <v>7654</v>
      </c>
      <c r="B3319" s="57" t="s">
        <v>2190</v>
      </c>
      <c r="C3319" s="57" t="s">
        <v>2966</v>
      </c>
      <c r="D3319" s="57" t="s">
        <v>2967</v>
      </c>
    </row>
    <row r="3320" spans="1:4">
      <c r="A3320" s="57" t="s">
        <v>7654</v>
      </c>
      <c r="B3320" s="57" t="s">
        <v>2190</v>
      </c>
      <c r="C3320" s="57" t="s">
        <v>2976</v>
      </c>
      <c r="D3320" s="57" t="s">
        <v>2977</v>
      </c>
    </row>
    <row r="3321" spans="1:4">
      <c r="A3321" s="57" t="s">
        <v>7654</v>
      </c>
      <c r="B3321" s="57" t="s">
        <v>2190</v>
      </c>
      <c r="C3321" s="57" t="s">
        <v>2978</v>
      </c>
      <c r="D3321" s="57" t="s">
        <v>2979</v>
      </c>
    </row>
    <row r="3322" spans="1:4">
      <c r="A3322" s="57" t="s">
        <v>7654</v>
      </c>
      <c r="B3322" s="57" t="s">
        <v>2190</v>
      </c>
      <c r="C3322" s="57" t="s">
        <v>2980</v>
      </c>
      <c r="D3322" s="57" t="s">
        <v>2981</v>
      </c>
    </row>
    <row r="3323" spans="1:4">
      <c r="A3323" s="57" t="s">
        <v>7654</v>
      </c>
      <c r="B3323" s="57" t="s">
        <v>2190</v>
      </c>
      <c r="C3323" s="57" t="s">
        <v>3002</v>
      </c>
      <c r="D3323" s="57" t="s">
        <v>3003</v>
      </c>
    </row>
    <row r="3324" spans="1:4">
      <c r="A3324" s="57" t="s">
        <v>7654</v>
      </c>
      <c r="B3324" s="57" t="s">
        <v>2190</v>
      </c>
      <c r="C3324" s="57" t="s">
        <v>3004</v>
      </c>
      <c r="D3324" s="57" t="s">
        <v>3005</v>
      </c>
    </row>
    <row r="3325" spans="1:4">
      <c r="A3325" s="57" t="s">
        <v>7654</v>
      </c>
      <c r="B3325" s="57" t="s">
        <v>2190</v>
      </c>
      <c r="C3325" s="57" t="s">
        <v>3006</v>
      </c>
      <c r="D3325" s="57" t="s">
        <v>3007</v>
      </c>
    </row>
    <row r="3326" spans="1:4">
      <c r="A3326" s="57" t="s">
        <v>7654</v>
      </c>
      <c r="B3326" s="57" t="s">
        <v>2190</v>
      </c>
      <c r="C3326" s="57" t="s">
        <v>3010</v>
      </c>
      <c r="D3326" s="57" t="s">
        <v>3011</v>
      </c>
    </row>
    <row r="3327" spans="1:4">
      <c r="A3327" s="57" t="s">
        <v>7654</v>
      </c>
      <c r="B3327" s="57" t="s">
        <v>2190</v>
      </c>
      <c r="C3327" s="57" t="s">
        <v>3012</v>
      </c>
      <c r="D3327" s="57" t="s">
        <v>3013</v>
      </c>
    </row>
    <row r="3328" spans="1:4">
      <c r="A3328" s="57" t="s">
        <v>7654</v>
      </c>
      <c r="B3328" s="57" t="s">
        <v>2190</v>
      </c>
      <c r="C3328" s="57" t="s">
        <v>3020</v>
      </c>
      <c r="D3328" s="57" t="s">
        <v>3021</v>
      </c>
    </row>
    <row r="3329" spans="1:4">
      <c r="A3329" s="57" t="s">
        <v>7654</v>
      </c>
      <c r="B3329" s="57" t="s">
        <v>2190</v>
      </c>
      <c r="C3329" s="57" t="s">
        <v>3022</v>
      </c>
      <c r="D3329" s="57" t="s">
        <v>3023</v>
      </c>
    </row>
    <row r="3330" spans="1:4">
      <c r="A3330" s="57" t="s">
        <v>7654</v>
      </c>
      <c r="B3330" s="57" t="s">
        <v>2190</v>
      </c>
      <c r="C3330" s="57" t="s">
        <v>3024</v>
      </c>
      <c r="D3330" s="57" t="s">
        <v>3025</v>
      </c>
    </row>
    <row r="3331" spans="1:4">
      <c r="A3331" s="57" t="s">
        <v>7654</v>
      </c>
      <c r="B3331" s="57" t="s">
        <v>2190</v>
      </c>
      <c r="C3331" s="57" t="s">
        <v>3030</v>
      </c>
      <c r="D3331" s="57" t="s">
        <v>3031</v>
      </c>
    </row>
    <row r="3332" spans="1:4">
      <c r="A3332" s="57" t="s">
        <v>7654</v>
      </c>
      <c r="B3332" s="57" t="s">
        <v>2190</v>
      </c>
      <c r="C3332" s="57" t="s">
        <v>3032</v>
      </c>
      <c r="D3332" s="57" t="s">
        <v>3033</v>
      </c>
    </row>
    <row r="3333" spans="1:4">
      <c r="A3333" s="57" t="s">
        <v>7654</v>
      </c>
      <c r="B3333" s="57" t="s">
        <v>2190</v>
      </c>
      <c r="C3333" s="57" t="s">
        <v>3034</v>
      </c>
      <c r="D3333" s="57" t="s">
        <v>3035</v>
      </c>
    </row>
    <row r="3334" spans="1:4">
      <c r="A3334" s="57" t="s">
        <v>7654</v>
      </c>
      <c r="B3334" s="57" t="s">
        <v>2190</v>
      </c>
      <c r="C3334" s="57" t="s">
        <v>3036</v>
      </c>
      <c r="D3334" s="57" t="s">
        <v>3037</v>
      </c>
    </row>
    <row r="3335" spans="1:4">
      <c r="A3335" s="57" t="s">
        <v>7654</v>
      </c>
      <c r="B3335" s="57" t="s">
        <v>2190</v>
      </c>
      <c r="C3335" s="57" t="s">
        <v>3044</v>
      </c>
      <c r="D3335" s="57" t="s">
        <v>3045</v>
      </c>
    </row>
    <row r="3336" spans="1:4">
      <c r="A3336" s="57" t="s">
        <v>7654</v>
      </c>
      <c r="B3336" s="57" t="s">
        <v>2190</v>
      </c>
      <c r="C3336" s="57" t="s">
        <v>3050</v>
      </c>
      <c r="D3336" s="57" t="s">
        <v>3051</v>
      </c>
    </row>
    <row r="3337" spans="1:4">
      <c r="A3337" s="57" t="s">
        <v>7654</v>
      </c>
      <c r="B3337" s="57" t="s">
        <v>2190</v>
      </c>
      <c r="C3337" s="57" t="s">
        <v>3052</v>
      </c>
      <c r="D3337" s="57" t="s">
        <v>3053</v>
      </c>
    </row>
    <row r="3338" spans="1:4">
      <c r="A3338" s="57" t="s">
        <v>7654</v>
      </c>
      <c r="B3338" s="57" t="s">
        <v>2190</v>
      </c>
      <c r="C3338" s="57" t="s">
        <v>3054</v>
      </c>
      <c r="D3338" s="57" t="s">
        <v>3055</v>
      </c>
    </row>
    <row r="3339" spans="1:4">
      <c r="A3339" s="57" t="s">
        <v>7654</v>
      </c>
      <c r="B3339" s="57" t="s">
        <v>2190</v>
      </c>
      <c r="C3339" s="57" t="s">
        <v>3058</v>
      </c>
      <c r="D3339" s="57" t="s">
        <v>3059</v>
      </c>
    </row>
    <row r="3340" spans="1:4">
      <c r="A3340" s="57" t="s">
        <v>7654</v>
      </c>
      <c r="B3340" s="57" t="s">
        <v>2190</v>
      </c>
      <c r="C3340" s="57" t="s">
        <v>3062</v>
      </c>
      <c r="D3340" s="57" t="s">
        <v>3063</v>
      </c>
    </row>
    <row r="3341" spans="1:4">
      <c r="A3341" s="57" t="s">
        <v>7654</v>
      </c>
      <c r="B3341" s="57" t="s">
        <v>2190</v>
      </c>
      <c r="C3341" s="57" t="s">
        <v>3090</v>
      </c>
      <c r="D3341" s="57" t="s">
        <v>3091</v>
      </c>
    </row>
    <row r="3342" spans="1:4">
      <c r="A3342" s="57" t="s">
        <v>7654</v>
      </c>
      <c r="B3342" s="57" t="s">
        <v>2190</v>
      </c>
      <c r="C3342" s="57" t="s">
        <v>3115</v>
      </c>
      <c r="D3342" s="57" t="s">
        <v>3116</v>
      </c>
    </row>
    <row r="3343" spans="1:4">
      <c r="A3343" s="57" t="s">
        <v>7654</v>
      </c>
      <c r="B3343" s="57" t="s">
        <v>2190</v>
      </c>
      <c r="C3343" s="57" t="s">
        <v>3117</v>
      </c>
      <c r="D3343" s="57" t="s">
        <v>3118</v>
      </c>
    </row>
    <row r="3344" spans="1:4">
      <c r="A3344" s="57" t="s">
        <v>7654</v>
      </c>
      <c r="B3344" s="57" t="s">
        <v>2190</v>
      </c>
      <c r="C3344" s="57" t="s">
        <v>3135</v>
      </c>
      <c r="D3344" s="57" t="s">
        <v>3136</v>
      </c>
    </row>
    <row r="3345" spans="1:4">
      <c r="A3345" s="57" t="s">
        <v>7654</v>
      </c>
      <c r="B3345" s="57" t="s">
        <v>2190</v>
      </c>
      <c r="C3345" s="57" t="s">
        <v>3137</v>
      </c>
      <c r="D3345" s="57" t="s">
        <v>3138</v>
      </c>
    </row>
    <row r="3346" spans="1:4">
      <c r="A3346" s="57" t="s">
        <v>7654</v>
      </c>
      <c r="B3346" s="57" t="s">
        <v>2190</v>
      </c>
      <c r="C3346" s="57" t="s">
        <v>3143</v>
      </c>
      <c r="D3346" s="57" t="s">
        <v>3144</v>
      </c>
    </row>
    <row r="3347" spans="1:4">
      <c r="A3347" s="57" t="s">
        <v>7654</v>
      </c>
      <c r="B3347" s="57" t="s">
        <v>2190</v>
      </c>
      <c r="C3347" s="57" t="s">
        <v>3145</v>
      </c>
      <c r="D3347" s="57" t="s">
        <v>3146</v>
      </c>
    </row>
    <row r="3348" spans="1:4">
      <c r="A3348" s="57" t="s">
        <v>7654</v>
      </c>
      <c r="B3348" s="57" t="s">
        <v>2190</v>
      </c>
      <c r="C3348" s="57" t="s">
        <v>3155</v>
      </c>
      <c r="D3348" s="57" t="s">
        <v>3156</v>
      </c>
    </row>
    <row r="3349" spans="1:4">
      <c r="A3349" s="57" t="s">
        <v>7654</v>
      </c>
      <c r="B3349" s="57" t="s">
        <v>2190</v>
      </c>
      <c r="C3349" s="57" t="s">
        <v>3157</v>
      </c>
      <c r="D3349" s="57" t="s">
        <v>3158</v>
      </c>
    </row>
    <row r="3350" spans="1:4">
      <c r="A3350" s="57" t="s">
        <v>7654</v>
      </c>
      <c r="B3350" s="57" t="s">
        <v>2190</v>
      </c>
      <c r="C3350" s="57" t="s">
        <v>3173</v>
      </c>
      <c r="D3350" s="57" t="s">
        <v>3174</v>
      </c>
    </row>
    <row r="3351" spans="1:4">
      <c r="A3351" s="57" t="s">
        <v>7654</v>
      </c>
      <c r="B3351" s="57" t="s">
        <v>2190</v>
      </c>
      <c r="C3351" s="57" t="s">
        <v>3183</v>
      </c>
      <c r="D3351" s="57" t="s">
        <v>3184</v>
      </c>
    </row>
    <row r="3352" spans="1:4">
      <c r="A3352" s="57" t="s">
        <v>7654</v>
      </c>
      <c r="B3352" s="57" t="s">
        <v>2190</v>
      </c>
      <c r="C3352" s="57" t="s">
        <v>3187</v>
      </c>
      <c r="D3352" s="57" t="s">
        <v>3188</v>
      </c>
    </row>
    <row r="3353" spans="1:4">
      <c r="A3353" s="57" t="s">
        <v>7654</v>
      </c>
      <c r="B3353" s="57" t="s">
        <v>2190</v>
      </c>
      <c r="C3353" s="57" t="s">
        <v>3207</v>
      </c>
      <c r="D3353" s="57" t="s">
        <v>3208</v>
      </c>
    </row>
    <row r="3354" spans="1:4">
      <c r="A3354" s="57" t="s">
        <v>7654</v>
      </c>
      <c r="B3354" s="57" t="s">
        <v>2190</v>
      </c>
      <c r="C3354" s="57" t="s">
        <v>3209</v>
      </c>
      <c r="D3354" s="57" t="s">
        <v>3210</v>
      </c>
    </row>
    <row r="3355" spans="1:4">
      <c r="A3355" s="57" t="s">
        <v>7654</v>
      </c>
      <c r="B3355" s="57" t="s">
        <v>2190</v>
      </c>
      <c r="C3355" s="57" t="s">
        <v>3225</v>
      </c>
      <c r="D3355" s="57" t="s">
        <v>3226</v>
      </c>
    </row>
    <row r="3356" spans="1:4">
      <c r="A3356" s="57" t="s">
        <v>7654</v>
      </c>
      <c r="B3356" s="57" t="s">
        <v>2190</v>
      </c>
      <c r="C3356" s="57" t="s">
        <v>3235</v>
      </c>
      <c r="D3356" s="57" t="s">
        <v>3236</v>
      </c>
    </row>
    <row r="3357" spans="1:4">
      <c r="A3357" s="57" t="s">
        <v>7654</v>
      </c>
      <c r="B3357" s="57" t="s">
        <v>2190</v>
      </c>
      <c r="C3357" s="57" t="s">
        <v>3237</v>
      </c>
      <c r="D3357" s="57" t="s">
        <v>3238</v>
      </c>
    </row>
    <row r="3358" spans="1:4">
      <c r="A3358" s="57" t="s">
        <v>7654</v>
      </c>
      <c r="B3358" s="57" t="s">
        <v>2190</v>
      </c>
      <c r="C3358" s="57" t="s">
        <v>3239</v>
      </c>
      <c r="D3358" s="57" t="s">
        <v>3240</v>
      </c>
    </row>
    <row r="3359" spans="1:4">
      <c r="A3359" s="57" t="s">
        <v>7654</v>
      </c>
      <c r="B3359" s="57" t="s">
        <v>2190</v>
      </c>
      <c r="C3359" s="57" t="s">
        <v>3247</v>
      </c>
      <c r="D3359" s="57" t="s">
        <v>3248</v>
      </c>
    </row>
    <row r="3360" spans="1:4">
      <c r="A3360" s="57" t="s">
        <v>7654</v>
      </c>
      <c r="B3360" s="57" t="s">
        <v>2190</v>
      </c>
      <c r="C3360" s="57" t="s">
        <v>3249</v>
      </c>
      <c r="D3360" s="57" t="s">
        <v>3250</v>
      </c>
    </row>
    <row r="3361" spans="1:4">
      <c r="A3361" s="57" t="s">
        <v>7654</v>
      </c>
      <c r="B3361" s="57" t="s">
        <v>2190</v>
      </c>
      <c r="C3361" s="57" t="s">
        <v>3278</v>
      </c>
      <c r="D3361" s="57" t="s">
        <v>3279</v>
      </c>
    </row>
    <row r="3362" spans="1:4">
      <c r="A3362" s="57" t="s">
        <v>7654</v>
      </c>
      <c r="B3362" s="57" t="s">
        <v>2190</v>
      </c>
      <c r="C3362" s="57" t="s">
        <v>3280</v>
      </c>
      <c r="D3362" s="57" t="s">
        <v>3281</v>
      </c>
    </row>
    <row r="3363" spans="1:4">
      <c r="A3363" s="57" t="s">
        <v>7654</v>
      </c>
      <c r="B3363" s="57" t="s">
        <v>2190</v>
      </c>
      <c r="C3363" s="57" t="s">
        <v>3284</v>
      </c>
      <c r="D3363" s="57" t="s">
        <v>3285</v>
      </c>
    </row>
    <row r="3364" spans="1:4">
      <c r="A3364" s="57" t="s">
        <v>7654</v>
      </c>
      <c r="B3364" s="57" t="s">
        <v>2190</v>
      </c>
      <c r="C3364" s="57" t="s">
        <v>3286</v>
      </c>
      <c r="D3364" s="57" t="s">
        <v>3287</v>
      </c>
    </row>
    <row r="3365" spans="1:4">
      <c r="A3365" s="57" t="s">
        <v>7654</v>
      </c>
      <c r="B3365" s="57" t="s">
        <v>2190</v>
      </c>
      <c r="C3365" s="57" t="s">
        <v>3303</v>
      </c>
      <c r="D3365" s="57" t="s">
        <v>3304</v>
      </c>
    </row>
    <row r="3366" spans="1:4">
      <c r="A3366" s="57" t="s">
        <v>7654</v>
      </c>
      <c r="B3366" s="57" t="s">
        <v>2190</v>
      </c>
      <c r="C3366" s="57" t="s">
        <v>3305</v>
      </c>
      <c r="D3366" s="57" t="s">
        <v>3306</v>
      </c>
    </row>
    <row r="3367" spans="1:4">
      <c r="A3367" s="57" t="s">
        <v>7654</v>
      </c>
      <c r="B3367" s="57" t="s">
        <v>2190</v>
      </c>
      <c r="C3367" s="57" t="s">
        <v>3307</v>
      </c>
      <c r="D3367" s="57" t="s">
        <v>3308</v>
      </c>
    </row>
    <row r="3368" spans="1:4">
      <c r="A3368" s="57" t="s">
        <v>7654</v>
      </c>
      <c r="B3368" s="57" t="s">
        <v>2190</v>
      </c>
      <c r="C3368" s="57" t="s">
        <v>3313</v>
      </c>
      <c r="D3368" s="57" t="s">
        <v>3314</v>
      </c>
    </row>
    <row r="3369" spans="1:4">
      <c r="A3369" s="57" t="s">
        <v>7654</v>
      </c>
      <c r="B3369" s="57" t="s">
        <v>2190</v>
      </c>
      <c r="C3369" s="57" t="s">
        <v>3315</v>
      </c>
      <c r="D3369" s="57" t="s">
        <v>3316</v>
      </c>
    </row>
    <row r="3370" spans="1:4">
      <c r="A3370" s="57" t="s">
        <v>7654</v>
      </c>
      <c r="B3370" s="57" t="s">
        <v>2190</v>
      </c>
      <c r="C3370" s="57" t="s">
        <v>3323</v>
      </c>
      <c r="D3370" s="57" t="s">
        <v>3324</v>
      </c>
    </row>
    <row r="3371" spans="1:4">
      <c r="A3371" s="57" t="s">
        <v>7654</v>
      </c>
      <c r="B3371" s="57" t="s">
        <v>2190</v>
      </c>
      <c r="C3371" s="57" t="s">
        <v>3325</v>
      </c>
      <c r="D3371" s="57" t="s">
        <v>3326</v>
      </c>
    </row>
    <row r="3372" spans="1:4">
      <c r="A3372" s="57" t="s">
        <v>7654</v>
      </c>
      <c r="B3372" s="57" t="s">
        <v>2190</v>
      </c>
      <c r="C3372" s="57" t="s">
        <v>3329</v>
      </c>
      <c r="D3372" s="57" t="s">
        <v>3330</v>
      </c>
    </row>
    <row r="3373" spans="1:4">
      <c r="A3373" s="57" t="s">
        <v>7654</v>
      </c>
      <c r="B3373" s="57" t="s">
        <v>2190</v>
      </c>
      <c r="C3373" s="57" t="s">
        <v>3331</v>
      </c>
      <c r="D3373" s="57" t="s">
        <v>3332</v>
      </c>
    </row>
    <row r="3374" spans="1:4">
      <c r="A3374" s="57" t="s">
        <v>7654</v>
      </c>
      <c r="B3374" s="57" t="s">
        <v>2190</v>
      </c>
      <c r="C3374" s="57" t="s">
        <v>3333</v>
      </c>
      <c r="D3374" s="57" t="s">
        <v>3334</v>
      </c>
    </row>
    <row r="3375" spans="1:4">
      <c r="A3375" s="57" t="s">
        <v>7654</v>
      </c>
      <c r="B3375" s="57" t="s">
        <v>2190</v>
      </c>
      <c r="C3375" s="57" t="s">
        <v>3335</v>
      </c>
      <c r="D3375" s="57" t="s">
        <v>3336</v>
      </c>
    </row>
    <row r="3376" spans="1:4">
      <c r="A3376" s="57" t="s">
        <v>7654</v>
      </c>
      <c r="B3376" s="57" t="s">
        <v>2190</v>
      </c>
      <c r="C3376" s="57" t="s">
        <v>3375</v>
      </c>
      <c r="D3376" s="57" t="s">
        <v>3376</v>
      </c>
    </row>
    <row r="3377" spans="1:4">
      <c r="A3377" s="57" t="s">
        <v>7654</v>
      </c>
      <c r="B3377" s="57" t="s">
        <v>2190</v>
      </c>
      <c r="C3377" s="57" t="s">
        <v>3385</v>
      </c>
      <c r="D3377" s="57" t="s">
        <v>3386</v>
      </c>
    </row>
    <row r="3378" spans="1:4">
      <c r="A3378" s="57" t="s">
        <v>7654</v>
      </c>
      <c r="B3378" s="57" t="s">
        <v>2190</v>
      </c>
      <c r="C3378" s="57" t="s">
        <v>3387</v>
      </c>
      <c r="D3378" s="57" t="s">
        <v>3388</v>
      </c>
    </row>
    <row r="3379" spans="1:4">
      <c r="A3379" s="57" t="s">
        <v>7654</v>
      </c>
      <c r="B3379" s="57" t="s">
        <v>2190</v>
      </c>
      <c r="C3379" s="57" t="s">
        <v>3397</v>
      </c>
      <c r="D3379" s="57" t="s">
        <v>3398</v>
      </c>
    </row>
    <row r="3380" spans="1:4">
      <c r="A3380" s="57" t="s">
        <v>7654</v>
      </c>
      <c r="B3380" s="57" t="s">
        <v>2190</v>
      </c>
      <c r="C3380" s="57" t="s">
        <v>3399</v>
      </c>
      <c r="D3380" s="57" t="s">
        <v>3400</v>
      </c>
    </row>
    <row r="3381" spans="1:4">
      <c r="A3381" s="57" t="s">
        <v>7654</v>
      </c>
      <c r="B3381" s="57" t="s">
        <v>2190</v>
      </c>
      <c r="C3381" s="57" t="s">
        <v>3403</v>
      </c>
      <c r="D3381" s="57" t="s">
        <v>3404</v>
      </c>
    </row>
    <row r="3382" spans="1:4">
      <c r="A3382" s="57" t="s">
        <v>7654</v>
      </c>
      <c r="B3382" s="57" t="s">
        <v>2190</v>
      </c>
      <c r="C3382" s="57" t="s">
        <v>3405</v>
      </c>
      <c r="D3382" s="57" t="s">
        <v>3406</v>
      </c>
    </row>
    <row r="3383" spans="1:4">
      <c r="A3383" s="57" t="s">
        <v>7654</v>
      </c>
      <c r="B3383" s="57" t="s">
        <v>2190</v>
      </c>
      <c r="C3383" s="57" t="s">
        <v>3407</v>
      </c>
      <c r="D3383" s="57" t="s">
        <v>3408</v>
      </c>
    </row>
    <row r="3384" spans="1:4">
      <c r="A3384" s="57" t="s">
        <v>7654</v>
      </c>
      <c r="B3384" s="57" t="s">
        <v>2190</v>
      </c>
      <c r="C3384" s="57" t="s">
        <v>3409</v>
      </c>
      <c r="D3384" s="57" t="s">
        <v>3410</v>
      </c>
    </row>
    <row r="3385" spans="1:4">
      <c r="A3385" s="57" t="s">
        <v>7654</v>
      </c>
      <c r="B3385" s="57" t="s">
        <v>2190</v>
      </c>
      <c r="C3385" s="57" t="s">
        <v>3413</v>
      </c>
      <c r="D3385" s="57" t="s">
        <v>3414</v>
      </c>
    </row>
    <row r="3386" spans="1:4">
      <c r="A3386" s="57" t="s">
        <v>7654</v>
      </c>
      <c r="B3386" s="57" t="s">
        <v>2190</v>
      </c>
      <c r="C3386" s="57" t="s">
        <v>3415</v>
      </c>
      <c r="D3386" s="57" t="s">
        <v>3416</v>
      </c>
    </row>
    <row r="3387" spans="1:4">
      <c r="A3387" s="57" t="s">
        <v>7654</v>
      </c>
      <c r="B3387" s="57" t="s">
        <v>2190</v>
      </c>
      <c r="C3387" s="57" t="s">
        <v>3417</v>
      </c>
      <c r="D3387" s="57" t="s">
        <v>3418</v>
      </c>
    </row>
    <row r="3388" spans="1:4">
      <c r="A3388" s="57" t="s">
        <v>7654</v>
      </c>
      <c r="B3388" s="57" t="s">
        <v>2190</v>
      </c>
      <c r="C3388" s="57" t="s">
        <v>3419</v>
      </c>
      <c r="D3388" s="57" t="s">
        <v>3420</v>
      </c>
    </row>
    <row r="3389" spans="1:4">
      <c r="A3389" s="57" t="s">
        <v>7654</v>
      </c>
      <c r="B3389" s="57" t="s">
        <v>2190</v>
      </c>
      <c r="C3389" s="57" t="s">
        <v>3421</v>
      </c>
      <c r="D3389" s="57" t="s">
        <v>3422</v>
      </c>
    </row>
    <row r="3390" spans="1:4">
      <c r="A3390" s="57" t="s">
        <v>7654</v>
      </c>
      <c r="B3390" s="57" t="s">
        <v>2190</v>
      </c>
      <c r="C3390" s="57" t="s">
        <v>3425</v>
      </c>
      <c r="D3390" s="57" t="s">
        <v>3426</v>
      </c>
    </row>
    <row r="3391" spans="1:4">
      <c r="A3391" s="57" t="s">
        <v>7654</v>
      </c>
      <c r="B3391" s="57" t="s">
        <v>2190</v>
      </c>
      <c r="C3391" s="57" t="s">
        <v>3429</v>
      </c>
      <c r="D3391" s="57" t="s">
        <v>3430</v>
      </c>
    </row>
    <row r="3392" spans="1:4">
      <c r="A3392" s="57" t="s">
        <v>7654</v>
      </c>
      <c r="B3392" s="57" t="s">
        <v>2190</v>
      </c>
      <c r="C3392" s="57" t="s">
        <v>3449</v>
      </c>
      <c r="D3392" s="57" t="s">
        <v>3450</v>
      </c>
    </row>
    <row r="3393" spans="1:4">
      <c r="A3393" s="57" t="s">
        <v>7654</v>
      </c>
      <c r="B3393" s="57" t="s">
        <v>2190</v>
      </c>
      <c r="C3393" s="57" t="s">
        <v>3451</v>
      </c>
      <c r="D3393" s="57" t="s">
        <v>3452</v>
      </c>
    </row>
    <row r="3394" spans="1:4">
      <c r="A3394" s="57" t="s">
        <v>7654</v>
      </c>
      <c r="B3394" s="57" t="s">
        <v>2190</v>
      </c>
      <c r="C3394" s="57" t="s">
        <v>3453</v>
      </c>
      <c r="D3394" s="57" t="s">
        <v>3454</v>
      </c>
    </row>
    <row r="3395" spans="1:4">
      <c r="A3395" s="57" t="s">
        <v>7654</v>
      </c>
      <c r="B3395" s="57" t="s">
        <v>2190</v>
      </c>
      <c r="C3395" s="57" t="s">
        <v>3480</v>
      </c>
      <c r="D3395" s="57" t="s">
        <v>3481</v>
      </c>
    </row>
    <row r="3396" spans="1:4">
      <c r="A3396" s="57" t="s">
        <v>7654</v>
      </c>
      <c r="B3396" s="57" t="s">
        <v>2190</v>
      </c>
      <c r="C3396" s="57" t="s">
        <v>3482</v>
      </c>
      <c r="D3396" s="57" t="s">
        <v>3483</v>
      </c>
    </row>
    <row r="3397" spans="1:4">
      <c r="A3397" s="57" t="s">
        <v>7654</v>
      </c>
      <c r="B3397" s="57" t="s">
        <v>2190</v>
      </c>
      <c r="C3397" s="57" t="s">
        <v>3489</v>
      </c>
      <c r="D3397" s="57" t="s">
        <v>3490</v>
      </c>
    </row>
    <row r="3398" spans="1:4">
      <c r="A3398" s="57" t="s">
        <v>7654</v>
      </c>
      <c r="B3398" s="57" t="s">
        <v>2190</v>
      </c>
      <c r="C3398" s="57" t="s">
        <v>3498</v>
      </c>
      <c r="D3398" s="57" t="s">
        <v>3499</v>
      </c>
    </row>
    <row r="3399" spans="1:4">
      <c r="A3399" s="57" t="s">
        <v>7654</v>
      </c>
      <c r="B3399" s="57" t="s">
        <v>2190</v>
      </c>
      <c r="C3399" s="57" t="s">
        <v>3503</v>
      </c>
      <c r="D3399" s="57" t="s">
        <v>3504</v>
      </c>
    </row>
    <row r="3400" spans="1:4">
      <c r="A3400" s="57" t="s">
        <v>7654</v>
      </c>
      <c r="B3400" s="57" t="s">
        <v>2190</v>
      </c>
      <c r="C3400" s="57" t="s">
        <v>3507</v>
      </c>
      <c r="D3400" s="57" t="s">
        <v>3508</v>
      </c>
    </row>
    <row r="3401" spans="1:4">
      <c r="A3401" s="57" t="s">
        <v>7654</v>
      </c>
      <c r="B3401" s="57" t="s">
        <v>2190</v>
      </c>
      <c r="C3401" s="57" t="s">
        <v>3509</v>
      </c>
      <c r="D3401" s="57" t="s">
        <v>3510</v>
      </c>
    </row>
    <row r="3402" spans="1:4">
      <c r="A3402" s="57" t="s">
        <v>7654</v>
      </c>
      <c r="B3402" s="57" t="s">
        <v>2190</v>
      </c>
      <c r="C3402" s="57" t="s">
        <v>3515</v>
      </c>
      <c r="D3402" s="57" t="s">
        <v>3516</v>
      </c>
    </row>
    <row r="3403" spans="1:4">
      <c r="A3403" s="57" t="s">
        <v>7654</v>
      </c>
      <c r="B3403" s="57" t="s">
        <v>2190</v>
      </c>
      <c r="C3403" s="57" t="s">
        <v>3517</v>
      </c>
      <c r="D3403" s="57" t="s">
        <v>3518</v>
      </c>
    </row>
    <row r="3404" spans="1:4">
      <c r="A3404" s="57" t="s">
        <v>7654</v>
      </c>
      <c r="B3404" s="57" t="s">
        <v>2190</v>
      </c>
      <c r="C3404" s="57" t="s">
        <v>3519</v>
      </c>
      <c r="D3404" s="57" t="s">
        <v>3520</v>
      </c>
    </row>
    <row r="3405" spans="1:4">
      <c r="A3405" s="57" t="s">
        <v>7654</v>
      </c>
      <c r="B3405" s="57" t="s">
        <v>2190</v>
      </c>
      <c r="C3405" s="57" t="s">
        <v>3521</v>
      </c>
      <c r="D3405" s="57" t="s">
        <v>3522</v>
      </c>
    </row>
    <row r="3406" spans="1:4">
      <c r="A3406" s="57" t="s">
        <v>7654</v>
      </c>
      <c r="B3406" s="57" t="s">
        <v>2190</v>
      </c>
      <c r="C3406" s="57" t="s">
        <v>3533</v>
      </c>
      <c r="D3406" s="57" t="s">
        <v>3534</v>
      </c>
    </row>
    <row r="3407" spans="1:4">
      <c r="A3407" s="57" t="s">
        <v>7654</v>
      </c>
      <c r="B3407" s="57" t="s">
        <v>2190</v>
      </c>
      <c r="C3407" s="57" t="s">
        <v>3541</v>
      </c>
      <c r="D3407" s="57" t="s">
        <v>3542</v>
      </c>
    </row>
    <row r="3408" spans="1:4">
      <c r="A3408" s="57" t="s">
        <v>7654</v>
      </c>
      <c r="B3408" s="57" t="s">
        <v>2190</v>
      </c>
      <c r="C3408" s="57" t="s">
        <v>3543</v>
      </c>
      <c r="D3408" s="57" t="s">
        <v>3544</v>
      </c>
    </row>
    <row r="3409" spans="1:4">
      <c r="A3409" s="57" t="s">
        <v>7654</v>
      </c>
      <c r="B3409" s="57" t="s">
        <v>2190</v>
      </c>
      <c r="C3409" s="57" t="s">
        <v>3549</v>
      </c>
      <c r="D3409" s="57" t="s">
        <v>3550</v>
      </c>
    </row>
    <row r="3410" spans="1:4">
      <c r="A3410" s="57" t="s">
        <v>7654</v>
      </c>
      <c r="B3410" s="57" t="s">
        <v>2190</v>
      </c>
      <c r="C3410" s="57" t="s">
        <v>3559</v>
      </c>
      <c r="D3410" s="57" t="s">
        <v>3560</v>
      </c>
    </row>
    <row r="3411" spans="1:4">
      <c r="A3411" s="57" t="s">
        <v>7654</v>
      </c>
      <c r="B3411" s="57" t="s">
        <v>2190</v>
      </c>
      <c r="C3411" s="57" t="s">
        <v>3565</v>
      </c>
      <c r="D3411" s="57" t="s">
        <v>3566</v>
      </c>
    </row>
    <row r="3412" spans="1:4">
      <c r="A3412" s="57" t="s">
        <v>7654</v>
      </c>
      <c r="B3412" s="57" t="s">
        <v>2190</v>
      </c>
      <c r="C3412" s="57" t="s">
        <v>3577</v>
      </c>
      <c r="D3412" s="57" t="s">
        <v>3578</v>
      </c>
    </row>
    <row r="3413" spans="1:4">
      <c r="A3413" s="57" t="s">
        <v>7654</v>
      </c>
      <c r="B3413" s="57" t="s">
        <v>2190</v>
      </c>
      <c r="C3413" s="57" t="s">
        <v>3579</v>
      </c>
      <c r="D3413" s="57" t="s">
        <v>3580</v>
      </c>
    </row>
    <row r="3414" spans="1:4">
      <c r="A3414" s="57" t="s">
        <v>7654</v>
      </c>
      <c r="B3414" s="57" t="s">
        <v>2190</v>
      </c>
      <c r="C3414" s="57" t="s">
        <v>3581</v>
      </c>
      <c r="D3414" s="57" t="s">
        <v>3582</v>
      </c>
    </row>
    <row r="3415" spans="1:4">
      <c r="A3415" s="57" t="s">
        <v>7654</v>
      </c>
      <c r="B3415" s="57" t="s">
        <v>2190</v>
      </c>
      <c r="C3415" s="57" t="s">
        <v>3583</v>
      </c>
      <c r="D3415" s="57" t="s">
        <v>3584</v>
      </c>
    </row>
    <row r="3416" spans="1:4">
      <c r="A3416" s="57" t="s">
        <v>7654</v>
      </c>
      <c r="B3416" s="57" t="s">
        <v>2190</v>
      </c>
      <c r="C3416" s="57" t="s">
        <v>3585</v>
      </c>
      <c r="D3416" s="57" t="s">
        <v>3586</v>
      </c>
    </row>
    <row r="3417" spans="1:4">
      <c r="A3417" s="57" t="s">
        <v>7654</v>
      </c>
      <c r="B3417" s="57" t="s">
        <v>2190</v>
      </c>
      <c r="C3417" s="57" t="s">
        <v>3591</v>
      </c>
      <c r="D3417" s="57" t="s">
        <v>3592</v>
      </c>
    </row>
    <row r="3418" spans="1:4">
      <c r="A3418" s="57" t="s">
        <v>7654</v>
      </c>
      <c r="B3418" s="57" t="s">
        <v>2190</v>
      </c>
      <c r="C3418" s="57" t="s">
        <v>3600</v>
      </c>
      <c r="D3418" s="57" t="s">
        <v>3601</v>
      </c>
    </row>
    <row r="3419" spans="1:4">
      <c r="A3419" s="57" t="s">
        <v>7654</v>
      </c>
      <c r="B3419" s="57" t="s">
        <v>2190</v>
      </c>
      <c r="C3419" s="57" t="s">
        <v>3610</v>
      </c>
      <c r="D3419" s="57" t="s">
        <v>3611</v>
      </c>
    </row>
    <row r="3420" spans="1:4">
      <c r="A3420" s="57" t="s">
        <v>7654</v>
      </c>
      <c r="B3420" s="57" t="s">
        <v>2190</v>
      </c>
      <c r="C3420" s="57" t="s">
        <v>3620</v>
      </c>
      <c r="D3420" s="57" t="s">
        <v>3621</v>
      </c>
    </row>
    <row r="3421" spans="1:4">
      <c r="A3421" s="57" t="s">
        <v>7654</v>
      </c>
      <c r="B3421" s="57" t="s">
        <v>2190</v>
      </c>
      <c r="C3421" s="57" t="s">
        <v>3622</v>
      </c>
      <c r="D3421" s="57" t="s">
        <v>3623</v>
      </c>
    </row>
    <row r="3422" spans="1:4">
      <c r="A3422" s="57" t="s">
        <v>7654</v>
      </c>
      <c r="B3422" s="57" t="s">
        <v>2190</v>
      </c>
      <c r="C3422" s="57" t="s">
        <v>3626</v>
      </c>
      <c r="D3422" s="57" t="s">
        <v>3627</v>
      </c>
    </row>
    <row r="3423" spans="1:4">
      <c r="A3423" s="57" t="s">
        <v>7654</v>
      </c>
      <c r="B3423" s="57" t="s">
        <v>2190</v>
      </c>
      <c r="C3423" s="57" t="s">
        <v>3628</v>
      </c>
      <c r="D3423" s="57" t="s">
        <v>3629</v>
      </c>
    </row>
    <row r="3424" spans="1:4">
      <c r="A3424" s="57" t="s">
        <v>7654</v>
      </c>
      <c r="B3424" s="57" t="s">
        <v>2190</v>
      </c>
      <c r="C3424" s="57" t="s">
        <v>3636</v>
      </c>
      <c r="D3424" s="57" t="s">
        <v>3637</v>
      </c>
    </row>
    <row r="3425" spans="1:4">
      <c r="A3425" s="57" t="s">
        <v>7654</v>
      </c>
      <c r="B3425" s="57" t="s">
        <v>2190</v>
      </c>
      <c r="C3425" s="57" t="s">
        <v>3638</v>
      </c>
      <c r="D3425" s="57" t="s">
        <v>3639</v>
      </c>
    </row>
    <row r="3426" spans="1:4">
      <c r="A3426" s="57" t="s">
        <v>7654</v>
      </c>
      <c r="B3426" s="57" t="s">
        <v>2190</v>
      </c>
      <c r="C3426" s="57" t="s">
        <v>3640</v>
      </c>
      <c r="D3426" s="57" t="s">
        <v>3641</v>
      </c>
    </row>
    <row r="3427" spans="1:4">
      <c r="A3427" s="57" t="s">
        <v>7654</v>
      </c>
      <c r="B3427" s="57" t="s">
        <v>2190</v>
      </c>
      <c r="C3427" s="57" t="s">
        <v>3644</v>
      </c>
      <c r="D3427" s="57" t="s">
        <v>3645</v>
      </c>
    </row>
    <row r="3428" spans="1:4">
      <c r="A3428" s="57" t="s">
        <v>7654</v>
      </c>
      <c r="B3428" s="57" t="s">
        <v>2190</v>
      </c>
      <c r="C3428" s="57" t="s">
        <v>3646</v>
      </c>
      <c r="D3428" s="57" t="s">
        <v>3647</v>
      </c>
    </row>
    <row r="3429" spans="1:4">
      <c r="A3429" s="57" t="s">
        <v>7654</v>
      </c>
      <c r="B3429" s="57" t="s">
        <v>2190</v>
      </c>
      <c r="C3429" s="57" t="s">
        <v>3648</v>
      </c>
      <c r="D3429" s="57" t="s">
        <v>3649</v>
      </c>
    </row>
    <row r="3430" spans="1:4">
      <c r="A3430" s="57" t="s">
        <v>7654</v>
      </c>
      <c r="B3430" s="57" t="s">
        <v>2190</v>
      </c>
      <c r="C3430" s="57" t="s">
        <v>3650</v>
      </c>
      <c r="D3430" s="57" t="s">
        <v>3651</v>
      </c>
    </row>
    <row r="3431" spans="1:4">
      <c r="A3431" s="57" t="s">
        <v>7654</v>
      </c>
      <c r="B3431" s="57" t="s">
        <v>2190</v>
      </c>
      <c r="C3431" s="57" t="s">
        <v>3678</v>
      </c>
      <c r="D3431" s="57" t="s">
        <v>3679</v>
      </c>
    </row>
    <row r="3432" spans="1:4">
      <c r="A3432" s="57" t="s">
        <v>7654</v>
      </c>
      <c r="B3432" s="57" t="s">
        <v>2190</v>
      </c>
      <c r="C3432" s="57" t="s">
        <v>3680</v>
      </c>
      <c r="D3432" s="57" t="s">
        <v>3681</v>
      </c>
    </row>
    <row r="3433" spans="1:4">
      <c r="A3433" s="57" t="s">
        <v>7654</v>
      </c>
      <c r="B3433" s="57" t="s">
        <v>2190</v>
      </c>
      <c r="C3433" s="57" t="s">
        <v>3684</v>
      </c>
      <c r="D3433" s="57" t="s">
        <v>3685</v>
      </c>
    </row>
    <row r="3434" spans="1:4">
      <c r="A3434" s="57" t="s">
        <v>7654</v>
      </c>
      <c r="B3434" s="57" t="s">
        <v>2190</v>
      </c>
      <c r="C3434" s="57" t="s">
        <v>3686</v>
      </c>
      <c r="D3434" s="57" t="s">
        <v>3687</v>
      </c>
    </row>
    <row r="3435" spans="1:4">
      <c r="A3435" s="57" t="s">
        <v>7654</v>
      </c>
      <c r="B3435" s="57" t="s">
        <v>2190</v>
      </c>
      <c r="C3435" s="57" t="s">
        <v>3720</v>
      </c>
      <c r="D3435" s="57" t="s">
        <v>3721</v>
      </c>
    </row>
    <row r="3436" spans="1:4">
      <c r="A3436" s="57" t="s">
        <v>7654</v>
      </c>
      <c r="B3436" s="57" t="s">
        <v>2190</v>
      </c>
      <c r="C3436" s="57" t="s">
        <v>3739</v>
      </c>
      <c r="D3436" s="57" t="s">
        <v>3740</v>
      </c>
    </row>
    <row r="3437" spans="1:4">
      <c r="A3437" s="57" t="s">
        <v>7654</v>
      </c>
      <c r="B3437" s="57" t="s">
        <v>2190</v>
      </c>
      <c r="C3437" s="57" t="s">
        <v>3762</v>
      </c>
      <c r="D3437" s="57" t="s">
        <v>3763</v>
      </c>
    </row>
    <row r="3438" spans="1:4">
      <c r="A3438" s="57" t="s">
        <v>7654</v>
      </c>
      <c r="B3438" s="57" t="s">
        <v>2190</v>
      </c>
      <c r="C3438" s="57" t="s">
        <v>3789</v>
      </c>
      <c r="D3438" s="57" t="s">
        <v>3790</v>
      </c>
    </row>
    <row r="3439" spans="1:4">
      <c r="A3439" s="57" t="s">
        <v>7654</v>
      </c>
      <c r="B3439" s="57" t="s">
        <v>2190</v>
      </c>
      <c r="C3439" s="57" t="s">
        <v>3797</v>
      </c>
      <c r="D3439" s="57" t="s">
        <v>3798</v>
      </c>
    </row>
    <row r="3440" spans="1:4">
      <c r="A3440" s="57" t="s">
        <v>7654</v>
      </c>
      <c r="B3440" s="57" t="s">
        <v>2190</v>
      </c>
      <c r="C3440" s="57" t="s">
        <v>3824</v>
      </c>
      <c r="D3440" s="57" t="s">
        <v>3825</v>
      </c>
    </row>
    <row r="3441" spans="1:4">
      <c r="A3441" s="57" t="s">
        <v>7654</v>
      </c>
      <c r="B3441" s="57" t="s">
        <v>2190</v>
      </c>
      <c r="C3441" s="57" t="s">
        <v>3848</v>
      </c>
      <c r="D3441" s="57" t="s">
        <v>3849</v>
      </c>
    </row>
    <row r="3442" spans="1:4">
      <c r="A3442" s="57" t="s">
        <v>7654</v>
      </c>
      <c r="B3442" s="57" t="s">
        <v>2190</v>
      </c>
      <c r="C3442" s="57" t="s">
        <v>3850</v>
      </c>
      <c r="D3442" s="57" t="s">
        <v>3851</v>
      </c>
    </row>
    <row r="3443" spans="1:4">
      <c r="A3443" s="57" t="s">
        <v>7654</v>
      </c>
      <c r="B3443" s="57" t="s">
        <v>2190</v>
      </c>
      <c r="C3443" s="57" t="s">
        <v>3854</v>
      </c>
      <c r="D3443" s="57" t="s">
        <v>3855</v>
      </c>
    </row>
    <row r="3444" spans="1:4">
      <c r="A3444" s="57" t="s">
        <v>7654</v>
      </c>
      <c r="B3444" s="57" t="s">
        <v>2190</v>
      </c>
      <c r="C3444" s="57" t="s">
        <v>3872</v>
      </c>
      <c r="D3444" s="57" t="s">
        <v>3873</v>
      </c>
    </row>
    <row r="3445" spans="1:4">
      <c r="A3445" s="57" t="s">
        <v>7654</v>
      </c>
      <c r="B3445" s="57" t="s">
        <v>2190</v>
      </c>
      <c r="C3445" s="57" t="s">
        <v>3876</v>
      </c>
      <c r="D3445" s="57" t="s">
        <v>3877</v>
      </c>
    </row>
    <row r="3446" spans="1:4">
      <c r="A3446" s="57" t="s">
        <v>7654</v>
      </c>
      <c r="B3446" s="57" t="s">
        <v>2190</v>
      </c>
      <c r="C3446" s="57" t="s">
        <v>3878</v>
      </c>
      <c r="D3446" s="57" t="s">
        <v>3879</v>
      </c>
    </row>
    <row r="3447" spans="1:4">
      <c r="A3447" s="57" t="s">
        <v>7654</v>
      </c>
      <c r="B3447" s="57" t="s">
        <v>2190</v>
      </c>
      <c r="C3447" s="57" t="s">
        <v>3880</v>
      </c>
      <c r="D3447" s="57" t="s">
        <v>3881</v>
      </c>
    </row>
    <row r="3448" spans="1:4">
      <c r="A3448" s="57" t="s">
        <v>7654</v>
      </c>
      <c r="B3448" s="57" t="s">
        <v>2190</v>
      </c>
      <c r="C3448" s="57" t="s">
        <v>3884</v>
      </c>
      <c r="D3448" s="57" t="s">
        <v>3885</v>
      </c>
    </row>
    <row r="3449" spans="1:4">
      <c r="A3449" s="57" t="s">
        <v>7654</v>
      </c>
      <c r="B3449" s="57" t="s">
        <v>2190</v>
      </c>
      <c r="C3449" s="57" t="s">
        <v>3894</v>
      </c>
      <c r="D3449" s="57" t="s">
        <v>3895</v>
      </c>
    </row>
    <row r="3450" spans="1:4">
      <c r="A3450" s="57" t="s">
        <v>7654</v>
      </c>
      <c r="B3450" s="57" t="s">
        <v>2190</v>
      </c>
      <c r="C3450" s="57" t="s">
        <v>3896</v>
      </c>
      <c r="D3450" s="57" t="s">
        <v>3897</v>
      </c>
    </row>
    <row r="3451" spans="1:4">
      <c r="A3451" s="57" t="s">
        <v>7654</v>
      </c>
      <c r="B3451" s="57" t="s">
        <v>2190</v>
      </c>
      <c r="C3451" s="57" t="s">
        <v>3898</v>
      </c>
      <c r="D3451" s="57" t="s">
        <v>3899</v>
      </c>
    </row>
    <row r="3452" spans="1:4">
      <c r="A3452" s="57" t="s">
        <v>7654</v>
      </c>
      <c r="B3452" s="57" t="s">
        <v>2190</v>
      </c>
      <c r="C3452" s="57" t="s">
        <v>3900</v>
      </c>
      <c r="D3452" s="57" t="s">
        <v>3901</v>
      </c>
    </row>
    <row r="3453" spans="1:4">
      <c r="A3453" s="57" t="s">
        <v>7654</v>
      </c>
      <c r="B3453" s="57" t="s">
        <v>2190</v>
      </c>
      <c r="C3453" s="57" t="s">
        <v>3902</v>
      </c>
      <c r="D3453" s="57" t="s">
        <v>3903</v>
      </c>
    </row>
    <row r="3454" spans="1:4">
      <c r="A3454" s="57" t="s">
        <v>7654</v>
      </c>
      <c r="B3454" s="57" t="s">
        <v>2190</v>
      </c>
      <c r="C3454" s="57" t="s">
        <v>3904</v>
      </c>
      <c r="D3454" s="57" t="s">
        <v>3905</v>
      </c>
    </row>
    <row r="3455" spans="1:4">
      <c r="A3455" s="57" t="s">
        <v>7654</v>
      </c>
      <c r="B3455" s="57" t="s">
        <v>2190</v>
      </c>
      <c r="C3455" s="57" t="s">
        <v>3906</v>
      </c>
      <c r="D3455" s="57" t="s">
        <v>3907</v>
      </c>
    </row>
    <row r="3456" spans="1:4">
      <c r="A3456" s="57" t="s">
        <v>7654</v>
      </c>
      <c r="B3456" s="57" t="s">
        <v>2190</v>
      </c>
      <c r="C3456" s="57" t="s">
        <v>3910</v>
      </c>
      <c r="D3456" s="57" t="s">
        <v>3911</v>
      </c>
    </row>
    <row r="3457" spans="1:4">
      <c r="A3457" s="57" t="s">
        <v>7654</v>
      </c>
      <c r="B3457" s="57" t="s">
        <v>2190</v>
      </c>
      <c r="C3457" s="57" t="s">
        <v>3912</v>
      </c>
      <c r="D3457" s="57" t="s">
        <v>3913</v>
      </c>
    </row>
    <row r="3458" spans="1:4">
      <c r="A3458" s="57" t="s">
        <v>7654</v>
      </c>
      <c r="B3458" s="57" t="s">
        <v>2190</v>
      </c>
      <c r="C3458" s="57" t="s">
        <v>3918</v>
      </c>
      <c r="D3458" s="57" t="s">
        <v>3919</v>
      </c>
    </row>
    <row r="3459" spans="1:4">
      <c r="A3459" s="57" t="s">
        <v>7654</v>
      </c>
      <c r="B3459" s="57" t="s">
        <v>2190</v>
      </c>
      <c r="C3459" s="57" t="s">
        <v>3928</v>
      </c>
      <c r="D3459" s="57" t="s">
        <v>3929</v>
      </c>
    </row>
    <row r="3460" spans="1:4">
      <c r="A3460" s="57" t="s">
        <v>7654</v>
      </c>
      <c r="B3460" s="57" t="s">
        <v>2190</v>
      </c>
      <c r="C3460" s="57" t="s">
        <v>3930</v>
      </c>
      <c r="D3460" s="57" t="s">
        <v>3931</v>
      </c>
    </row>
    <row r="3461" spans="1:4">
      <c r="A3461" s="57" t="s">
        <v>7654</v>
      </c>
      <c r="B3461" s="57" t="s">
        <v>2190</v>
      </c>
      <c r="C3461" s="57" t="s">
        <v>3932</v>
      </c>
      <c r="D3461" s="57" t="s">
        <v>3933</v>
      </c>
    </row>
    <row r="3462" spans="1:4">
      <c r="A3462" s="57" t="s">
        <v>7654</v>
      </c>
      <c r="B3462" s="57" t="s">
        <v>2190</v>
      </c>
      <c r="C3462" s="57" t="s">
        <v>3934</v>
      </c>
      <c r="D3462" s="57" t="s">
        <v>3935</v>
      </c>
    </row>
    <row r="3463" spans="1:4">
      <c r="A3463" s="57" t="s">
        <v>7654</v>
      </c>
      <c r="B3463" s="57" t="s">
        <v>2190</v>
      </c>
      <c r="C3463" s="57" t="s">
        <v>3938</v>
      </c>
      <c r="D3463" s="57" t="s">
        <v>3939</v>
      </c>
    </row>
    <row r="3464" spans="1:4">
      <c r="A3464" s="57" t="s">
        <v>7654</v>
      </c>
      <c r="B3464" s="57" t="s">
        <v>2190</v>
      </c>
      <c r="C3464" s="57" t="s">
        <v>3975</v>
      </c>
      <c r="D3464" s="57" t="s">
        <v>3976</v>
      </c>
    </row>
    <row r="3465" spans="1:4">
      <c r="A3465" s="57" t="s">
        <v>7654</v>
      </c>
      <c r="B3465" s="57" t="s">
        <v>2190</v>
      </c>
      <c r="C3465" s="57" t="s">
        <v>3979</v>
      </c>
      <c r="D3465" s="57" t="s">
        <v>3980</v>
      </c>
    </row>
    <row r="3466" spans="1:4">
      <c r="A3466" s="57" t="s">
        <v>7654</v>
      </c>
      <c r="B3466" s="57" t="s">
        <v>2190</v>
      </c>
      <c r="C3466" s="57" t="s">
        <v>3983</v>
      </c>
      <c r="D3466" s="57" t="s">
        <v>3984</v>
      </c>
    </row>
    <row r="3467" spans="1:4">
      <c r="A3467" s="57" t="s">
        <v>7654</v>
      </c>
      <c r="B3467" s="57" t="s">
        <v>2190</v>
      </c>
      <c r="C3467" s="57" t="s">
        <v>3987</v>
      </c>
      <c r="D3467" s="57" t="s">
        <v>3988</v>
      </c>
    </row>
    <row r="3468" spans="1:4">
      <c r="A3468" s="57" t="s">
        <v>7654</v>
      </c>
      <c r="B3468" s="57" t="s">
        <v>2190</v>
      </c>
      <c r="C3468" s="57" t="s">
        <v>3995</v>
      </c>
      <c r="D3468" s="57" t="s">
        <v>3996</v>
      </c>
    </row>
    <row r="3469" spans="1:4">
      <c r="A3469" s="57" t="s">
        <v>7654</v>
      </c>
      <c r="B3469" s="57" t="s">
        <v>2190</v>
      </c>
      <c r="C3469" s="57" t="s">
        <v>3999</v>
      </c>
      <c r="D3469" s="57" t="s">
        <v>4000</v>
      </c>
    </row>
    <row r="3470" spans="1:4">
      <c r="A3470" s="57" t="s">
        <v>7654</v>
      </c>
      <c r="B3470" s="57" t="s">
        <v>2190</v>
      </c>
      <c r="C3470" s="57" t="s">
        <v>4001</v>
      </c>
      <c r="D3470" s="57" t="s">
        <v>4002</v>
      </c>
    </row>
    <row r="3471" spans="1:4">
      <c r="A3471" s="57" t="s">
        <v>7654</v>
      </c>
      <c r="B3471" s="57" t="s">
        <v>2190</v>
      </c>
      <c r="C3471" s="57" t="s">
        <v>4005</v>
      </c>
      <c r="D3471" s="57" t="s">
        <v>4006</v>
      </c>
    </row>
    <row r="3472" spans="1:4">
      <c r="A3472" s="57" t="s">
        <v>7654</v>
      </c>
      <c r="B3472" s="57" t="s">
        <v>2190</v>
      </c>
      <c r="C3472" s="57" t="s">
        <v>4007</v>
      </c>
      <c r="D3472" s="57" t="s">
        <v>4008</v>
      </c>
    </row>
    <row r="3473" spans="1:4">
      <c r="A3473" s="57" t="s">
        <v>7654</v>
      </c>
      <c r="B3473" s="57" t="s">
        <v>2190</v>
      </c>
      <c r="C3473" s="57" t="s">
        <v>4009</v>
      </c>
      <c r="D3473" s="57" t="s">
        <v>4010</v>
      </c>
    </row>
    <row r="3474" spans="1:4">
      <c r="A3474" s="57" t="s">
        <v>7654</v>
      </c>
      <c r="B3474" s="57" t="s">
        <v>2190</v>
      </c>
      <c r="C3474" s="57" t="s">
        <v>4011</v>
      </c>
      <c r="D3474" s="57" t="s">
        <v>4012</v>
      </c>
    </row>
    <row r="3475" spans="1:4">
      <c r="A3475" s="57" t="s">
        <v>7654</v>
      </c>
      <c r="B3475" s="57" t="s">
        <v>2190</v>
      </c>
      <c r="C3475" s="57" t="s">
        <v>4013</v>
      </c>
      <c r="D3475" s="57" t="s">
        <v>4014</v>
      </c>
    </row>
    <row r="3476" spans="1:4">
      <c r="A3476" s="57" t="s">
        <v>7654</v>
      </c>
      <c r="B3476" s="57" t="s">
        <v>2190</v>
      </c>
      <c r="C3476" s="57" t="s">
        <v>4015</v>
      </c>
      <c r="D3476" s="57" t="s">
        <v>4016</v>
      </c>
    </row>
    <row r="3477" spans="1:4">
      <c r="A3477" s="57" t="s">
        <v>7654</v>
      </c>
      <c r="B3477" s="57" t="s">
        <v>2190</v>
      </c>
      <c r="C3477" s="57" t="s">
        <v>4017</v>
      </c>
      <c r="D3477" s="57" t="s">
        <v>4018</v>
      </c>
    </row>
    <row r="3478" spans="1:4">
      <c r="A3478" s="57" t="s">
        <v>7654</v>
      </c>
      <c r="B3478" s="57" t="s">
        <v>2190</v>
      </c>
      <c r="C3478" s="57" t="s">
        <v>4019</v>
      </c>
      <c r="D3478" s="57" t="s">
        <v>4020</v>
      </c>
    </row>
    <row r="3479" spans="1:4">
      <c r="A3479" s="57" t="s">
        <v>7654</v>
      </c>
      <c r="B3479" s="57" t="s">
        <v>2190</v>
      </c>
      <c r="C3479" s="57" t="s">
        <v>4023</v>
      </c>
      <c r="D3479" s="57" t="s">
        <v>4024</v>
      </c>
    </row>
    <row r="3480" spans="1:4">
      <c r="A3480" s="57" t="s">
        <v>7654</v>
      </c>
      <c r="B3480" s="57" t="s">
        <v>2190</v>
      </c>
      <c r="C3480" s="57" t="s">
        <v>4027</v>
      </c>
      <c r="D3480" s="57" t="s">
        <v>4028</v>
      </c>
    </row>
    <row r="3481" spans="1:4">
      <c r="A3481" s="57" t="s">
        <v>7654</v>
      </c>
      <c r="B3481" s="57" t="s">
        <v>2190</v>
      </c>
      <c r="C3481" s="57" t="s">
        <v>4029</v>
      </c>
      <c r="D3481" s="57" t="s">
        <v>4030</v>
      </c>
    </row>
    <row r="3482" spans="1:4">
      <c r="A3482" s="57" t="s">
        <v>7654</v>
      </c>
      <c r="B3482" s="57" t="s">
        <v>2190</v>
      </c>
      <c r="C3482" s="57" t="s">
        <v>4037</v>
      </c>
      <c r="D3482" s="57" t="s">
        <v>4038</v>
      </c>
    </row>
    <row r="3483" spans="1:4">
      <c r="A3483" s="57" t="s">
        <v>7654</v>
      </c>
      <c r="B3483" s="57" t="s">
        <v>2190</v>
      </c>
      <c r="C3483" s="57" t="s">
        <v>4039</v>
      </c>
      <c r="D3483" s="57" t="s">
        <v>4040</v>
      </c>
    </row>
    <row r="3484" spans="1:4">
      <c r="A3484" s="57" t="s">
        <v>7654</v>
      </c>
      <c r="B3484" s="57" t="s">
        <v>2190</v>
      </c>
      <c r="C3484" s="57" t="s">
        <v>4047</v>
      </c>
      <c r="D3484" s="57" t="s">
        <v>4048</v>
      </c>
    </row>
    <row r="3485" spans="1:4">
      <c r="A3485" s="57" t="s">
        <v>7654</v>
      </c>
      <c r="B3485" s="57" t="s">
        <v>2190</v>
      </c>
      <c r="C3485" s="57" t="s">
        <v>4103</v>
      </c>
      <c r="D3485" s="57" t="s">
        <v>4104</v>
      </c>
    </row>
    <row r="3486" spans="1:4">
      <c r="A3486" s="57" t="s">
        <v>7654</v>
      </c>
      <c r="B3486" s="57" t="s">
        <v>2190</v>
      </c>
      <c r="C3486" s="57" t="s">
        <v>4105</v>
      </c>
      <c r="D3486" s="57" t="s">
        <v>4106</v>
      </c>
    </row>
    <row r="3487" spans="1:4">
      <c r="A3487" s="57" t="s">
        <v>7654</v>
      </c>
      <c r="B3487" s="57" t="s">
        <v>2190</v>
      </c>
      <c r="C3487" s="57" t="s">
        <v>4111</v>
      </c>
      <c r="D3487" s="57" t="s">
        <v>4112</v>
      </c>
    </row>
    <row r="3488" spans="1:4">
      <c r="A3488" s="57" t="s">
        <v>7654</v>
      </c>
      <c r="B3488" s="57" t="s">
        <v>2190</v>
      </c>
      <c r="C3488" s="57" t="s">
        <v>4113</v>
      </c>
      <c r="D3488" s="57" t="s">
        <v>4114</v>
      </c>
    </row>
    <row r="3489" spans="1:4">
      <c r="A3489" s="57" t="s">
        <v>7654</v>
      </c>
      <c r="B3489" s="57" t="s">
        <v>2190</v>
      </c>
      <c r="C3489" s="57" t="s">
        <v>4115</v>
      </c>
      <c r="D3489" s="57" t="s">
        <v>4116</v>
      </c>
    </row>
    <row r="3490" spans="1:4">
      <c r="A3490" s="57" t="s">
        <v>7654</v>
      </c>
      <c r="B3490" s="57" t="s">
        <v>2190</v>
      </c>
      <c r="C3490" s="57" t="s">
        <v>4123</v>
      </c>
      <c r="D3490" s="57" t="s">
        <v>4124</v>
      </c>
    </row>
    <row r="3491" spans="1:4">
      <c r="A3491" s="57" t="s">
        <v>7654</v>
      </c>
      <c r="B3491" s="57" t="s">
        <v>2190</v>
      </c>
      <c r="C3491" s="57" t="s">
        <v>4139</v>
      </c>
      <c r="D3491" s="57" t="s">
        <v>4140</v>
      </c>
    </row>
    <row r="3492" spans="1:4">
      <c r="A3492" s="57" t="s">
        <v>7654</v>
      </c>
      <c r="B3492" s="57" t="s">
        <v>2190</v>
      </c>
      <c r="C3492" s="57" t="s">
        <v>4145</v>
      </c>
      <c r="D3492" s="57" t="s">
        <v>4146</v>
      </c>
    </row>
    <row r="3493" spans="1:4">
      <c r="A3493" s="57" t="s">
        <v>7654</v>
      </c>
      <c r="B3493" s="57" t="s">
        <v>2190</v>
      </c>
      <c r="C3493" s="57" t="s">
        <v>4151</v>
      </c>
      <c r="D3493" s="57" t="s">
        <v>4152</v>
      </c>
    </row>
    <row r="3494" spans="1:4">
      <c r="A3494" s="57" t="s">
        <v>7654</v>
      </c>
      <c r="B3494" s="57" t="s">
        <v>2190</v>
      </c>
      <c r="C3494" s="57" t="s">
        <v>4155</v>
      </c>
      <c r="D3494" s="57" t="s">
        <v>4156</v>
      </c>
    </row>
    <row r="3495" spans="1:4">
      <c r="A3495" s="57" t="s">
        <v>7654</v>
      </c>
      <c r="B3495" s="57" t="s">
        <v>2190</v>
      </c>
      <c r="C3495" s="57" t="s">
        <v>4157</v>
      </c>
      <c r="D3495" s="57" t="s">
        <v>4158</v>
      </c>
    </row>
    <row r="3496" spans="1:4">
      <c r="A3496" s="57" t="s">
        <v>7654</v>
      </c>
      <c r="B3496" s="57" t="s">
        <v>2190</v>
      </c>
      <c r="C3496" s="57" t="s">
        <v>4165</v>
      </c>
      <c r="D3496" s="57" t="s">
        <v>4166</v>
      </c>
    </row>
    <row r="3497" spans="1:4">
      <c r="A3497" s="57" t="s">
        <v>7654</v>
      </c>
      <c r="B3497" s="57" t="s">
        <v>2190</v>
      </c>
      <c r="C3497" s="57" t="s">
        <v>4167</v>
      </c>
      <c r="D3497" s="57" t="s">
        <v>4168</v>
      </c>
    </row>
    <row r="3498" spans="1:4">
      <c r="A3498" s="57" t="s">
        <v>7654</v>
      </c>
      <c r="B3498" s="57" t="s">
        <v>2190</v>
      </c>
      <c r="C3498" s="57" t="s">
        <v>4171</v>
      </c>
      <c r="D3498" s="57" t="s">
        <v>4172</v>
      </c>
    </row>
    <row r="3499" spans="1:4">
      <c r="A3499" s="57" t="s">
        <v>7654</v>
      </c>
      <c r="B3499" s="57" t="s">
        <v>2190</v>
      </c>
      <c r="C3499" s="57" t="s">
        <v>4187</v>
      </c>
      <c r="D3499" s="57" t="s">
        <v>4188</v>
      </c>
    </row>
    <row r="3500" spans="1:4">
      <c r="A3500" s="57" t="s">
        <v>7654</v>
      </c>
      <c r="B3500" s="57" t="s">
        <v>2190</v>
      </c>
      <c r="C3500" s="57" t="s">
        <v>4195</v>
      </c>
      <c r="D3500" s="57" t="s">
        <v>4196</v>
      </c>
    </row>
    <row r="3501" spans="1:4">
      <c r="A3501" s="57" t="s">
        <v>7654</v>
      </c>
      <c r="B3501" s="57" t="s">
        <v>2190</v>
      </c>
      <c r="C3501" s="57" t="s">
        <v>4197</v>
      </c>
      <c r="D3501" s="57" t="s">
        <v>4198</v>
      </c>
    </row>
    <row r="3502" spans="1:4">
      <c r="A3502" s="57" t="s">
        <v>7654</v>
      </c>
      <c r="B3502" s="57" t="s">
        <v>2190</v>
      </c>
      <c r="C3502" s="57" t="s">
        <v>4199</v>
      </c>
      <c r="D3502" s="57" t="s">
        <v>4200</v>
      </c>
    </row>
    <row r="3503" spans="1:4">
      <c r="A3503" s="57" t="s">
        <v>7654</v>
      </c>
      <c r="B3503" s="57" t="s">
        <v>2190</v>
      </c>
      <c r="C3503" s="57" t="s">
        <v>4201</v>
      </c>
      <c r="D3503" s="57" t="s">
        <v>4202</v>
      </c>
    </row>
    <row r="3504" spans="1:4">
      <c r="A3504" s="57" t="s">
        <v>7654</v>
      </c>
      <c r="B3504" s="57" t="s">
        <v>2190</v>
      </c>
      <c r="C3504" s="57" t="s">
        <v>4203</v>
      </c>
      <c r="D3504" s="57" t="s">
        <v>4204</v>
      </c>
    </row>
    <row r="3505" spans="1:4">
      <c r="A3505" s="57" t="s">
        <v>7654</v>
      </c>
      <c r="B3505" s="57" t="s">
        <v>2190</v>
      </c>
      <c r="C3505" s="57" t="s">
        <v>4205</v>
      </c>
      <c r="D3505" s="57" t="s">
        <v>4206</v>
      </c>
    </row>
    <row r="3506" spans="1:4">
      <c r="A3506" s="57" t="s">
        <v>7654</v>
      </c>
      <c r="B3506" s="57" t="s">
        <v>2190</v>
      </c>
      <c r="C3506" s="57" t="s">
        <v>4209</v>
      </c>
      <c r="D3506" s="57" t="s">
        <v>4210</v>
      </c>
    </row>
    <row r="3507" spans="1:4">
      <c r="A3507" s="57" t="s">
        <v>7654</v>
      </c>
      <c r="B3507" s="57" t="s">
        <v>2190</v>
      </c>
      <c r="C3507" s="57" t="s">
        <v>4211</v>
      </c>
      <c r="D3507" s="57" t="s">
        <v>4212</v>
      </c>
    </row>
    <row r="3508" spans="1:4">
      <c r="A3508" s="57" t="s">
        <v>7654</v>
      </c>
      <c r="B3508" s="57" t="s">
        <v>2190</v>
      </c>
      <c r="C3508" s="57" t="s">
        <v>4219</v>
      </c>
      <c r="D3508" s="57" t="s">
        <v>4220</v>
      </c>
    </row>
    <row r="3509" spans="1:4">
      <c r="A3509" s="57" t="s">
        <v>7654</v>
      </c>
      <c r="B3509" s="57" t="s">
        <v>2190</v>
      </c>
      <c r="C3509" s="57" t="s">
        <v>4223</v>
      </c>
      <c r="D3509" s="57" t="s">
        <v>4224</v>
      </c>
    </row>
    <row r="3510" spans="1:4">
      <c r="A3510" s="57" t="s">
        <v>7654</v>
      </c>
      <c r="B3510" s="57" t="s">
        <v>2190</v>
      </c>
      <c r="C3510" s="57" t="s">
        <v>4225</v>
      </c>
      <c r="D3510" s="57" t="s">
        <v>4226</v>
      </c>
    </row>
    <row r="3511" spans="1:4">
      <c r="A3511" s="57" t="s">
        <v>7654</v>
      </c>
      <c r="B3511" s="57" t="s">
        <v>2190</v>
      </c>
      <c r="C3511" s="57" t="s">
        <v>4227</v>
      </c>
      <c r="D3511" s="57" t="s">
        <v>4228</v>
      </c>
    </row>
    <row r="3512" spans="1:4">
      <c r="A3512" s="57" t="s">
        <v>7654</v>
      </c>
      <c r="B3512" s="57" t="s">
        <v>2190</v>
      </c>
      <c r="C3512" s="57" t="s">
        <v>4229</v>
      </c>
      <c r="D3512" s="57" t="s">
        <v>4230</v>
      </c>
    </row>
    <row r="3513" spans="1:4">
      <c r="A3513" s="57" t="s">
        <v>7654</v>
      </c>
      <c r="B3513" s="57" t="s">
        <v>2190</v>
      </c>
      <c r="C3513" s="57" t="s">
        <v>4272</v>
      </c>
      <c r="D3513" s="57" t="s">
        <v>4273</v>
      </c>
    </row>
    <row r="3514" spans="1:4">
      <c r="A3514" s="57" t="s">
        <v>7654</v>
      </c>
      <c r="B3514" s="57" t="s">
        <v>2190</v>
      </c>
      <c r="C3514" s="57" t="s">
        <v>4280</v>
      </c>
      <c r="D3514" s="57" t="s">
        <v>4281</v>
      </c>
    </row>
    <row r="3515" spans="1:4">
      <c r="A3515" s="57" t="s">
        <v>7654</v>
      </c>
      <c r="B3515" s="57" t="s">
        <v>2190</v>
      </c>
      <c r="C3515" s="57" t="s">
        <v>4282</v>
      </c>
      <c r="D3515" s="57" t="s">
        <v>4283</v>
      </c>
    </row>
    <row r="3516" spans="1:4">
      <c r="A3516" s="57" t="s">
        <v>7654</v>
      </c>
      <c r="B3516" s="57" t="s">
        <v>2190</v>
      </c>
      <c r="C3516" s="57" t="s">
        <v>4286</v>
      </c>
      <c r="D3516" s="57" t="s">
        <v>4287</v>
      </c>
    </row>
    <row r="3517" spans="1:4">
      <c r="A3517" s="57" t="s">
        <v>7654</v>
      </c>
      <c r="B3517" s="57" t="s">
        <v>2190</v>
      </c>
      <c r="C3517" s="57" t="s">
        <v>4288</v>
      </c>
      <c r="D3517" s="57" t="s">
        <v>4289</v>
      </c>
    </row>
    <row r="3518" spans="1:4">
      <c r="A3518" s="57" t="s">
        <v>7654</v>
      </c>
      <c r="B3518" s="57" t="s">
        <v>2190</v>
      </c>
      <c r="C3518" s="57" t="s">
        <v>4294</v>
      </c>
      <c r="D3518" s="57" t="s">
        <v>4295</v>
      </c>
    </row>
    <row r="3519" spans="1:4">
      <c r="A3519" s="57" t="s">
        <v>7654</v>
      </c>
      <c r="B3519" s="57" t="s">
        <v>2190</v>
      </c>
      <c r="C3519" s="57" t="s">
        <v>4300</v>
      </c>
      <c r="D3519" s="57" t="s">
        <v>4301</v>
      </c>
    </row>
    <row r="3520" spans="1:4">
      <c r="A3520" s="57" t="s">
        <v>7654</v>
      </c>
      <c r="B3520" s="57" t="s">
        <v>2190</v>
      </c>
      <c r="C3520" s="57" t="s">
        <v>4302</v>
      </c>
      <c r="D3520" s="57" t="s">
        <v>4303</v>
      </c>
    </row>
    <row r="3521" spans="1:4">
      <c r="A3521" s="57" t="s">
        <v>7654</v>
      </c>
      <c r="B3521" s="57" t="s">
        <v>2190</v>
      </c>
      <c r="C3521" s="57" t="s">
        <v>4304</v>
      </c>
      <c r="D3521" s="57" t="s">
        <v>4305</v>
      </c>
    </row>
    <row r="3522" spans="1:4">
      <c r="A3522" s="57" t="s">
        <v>7654</v>
      </c>
      <c r="B3522" s="57" t="s">
        <v>2190</v>
      </c>
      <c r="C3522" s="57" t="s">
        <v>4309</v>
      </c>
      <c r="D3522" s="57" t="s">
        <v>4310</v>
      </c>
    </row>
    <row r="3523" spans="1:4">
      <c r="A3523" s="57" t="s">
        <v>7654</v>
      </c>
      <c r="B3523" s="57" t="s">
        <v>2190</v>
      </c>
      <c r="C3523" s="57" t="s">
        <v>4315</v>
      </c>
      <c r="D3523" s="57" t="s">
        <v>4316</v>
      </c>
    </row>
    <row r="3524" spans="1:4">
      <c r="A3524" s="57" t="s">
        <v>7654</v>
      </c>
      <c r="B3524" s="57" t="s">
        <v>2190</v>
      </c>
      <c r="C3524" s="57" t="s">
        <v>4319</v>
      </c>
      <c r="D3524" s="57" t="s">
        <v>4320</v>
      </c>
    </row>
    <row r="3525" spans="1:4">
      <c r="A3525" s="57" t="s">
        <v>7654</v>
      </c>
      <c r="B3525" s="57" t="s">
        <v>2190</v>
      </c>
      <c r="C3525" s="57" t="s">
        <v>4321</v>
      </c>
      <c r="D3525" s="57" t="s">
        <v>4322</v>
      </c>
    </row>
    <row r="3526" spans="1:4">
      <c r="A3526" s="57" t="s">
        <v>7654</v>
      </c>
      <c r="B3526" s="57" t="s">
        <v>2190</v>
      </c>
      <c r="C3526" s="57" t="s">
        <v>4323</v>
      </c>
      <c r="D3526" s="57" t="s">
        <v>4324</v>
      </c>
    </row>
    <row r="3527" spans="1:4">
      <c r="A3527" s="57" t="s">
        <v>7654</v>
      </c>
      <c r="B3527" s="57" t="s">
        <v>2190</v>
      </c>
      <c r="C3527" s="57" t="s">
        <v>4325</v>
      </c>
      <c r="D3527" s="57" t="s">
        <v>4326</v>
      </c>
    </row>
    <row r="3528" spans="1:4">
      <c r="A3528" s="57" t="s">
        <v>7654</v>
      </c>
      <c r="B3528" s="57" t="s">
        <v>2190</v>
      </c>
      <c r="C3528" s="57" t="s">
        <v>4327</v>
      </c>
      <c r="D3528" s="57" t="s">
        <v>4328</v>
      </c>
    </row>
    <row r="3529" spans="1:4">
      <c r="A3529" s="57" t="s">
        <v>7654</v>
      </c>
      <c r="B3529" s="57" t="s">
        <v>2190</v>
      </c>
      <c r="C3529" s="57" t="s">
        <v>4335</v>
      </c>
      <c r="D3529" s="57" t="s">
        <v>4336</v>
      </c>
    </row>
    <row r="3530" spans="1:4">
      <c r="A3530" s="57" t="s">
        <v>7654</v>
      </c>
      <c r="B3530" s="57" t="s">
        <v>2190</v>
      </c>
      <c r="C3530" s="57" t="s">
        <v>4337</v>
      </c>
      <c r="D3530" s="57" t="s">
        <v>4338</v>
      </c>
    </row>
    <row r="3531" spans="1:4">
      <c r="A3531" s="57" t="s">
        <v>7654</v>
      </c>
      <c r="B3531" s="57" t="s">
        <v>2190</v>
      </c>
      <c r="C3531" s="57" t="s">
        <v>4339</v>
      </c>
      <c r="D3531" s="57" t="s">
        <v>4340</v>
      </c>
    </row>
    <row r="3532" spans="1:4">
      <c r="A3532" s="57" t="s">
        <v>7654</v>
      </c>
      <c r="B3532" s="57" t="s">
        <v>2190</v>
      </c>
      <c r="C3532" s="57" t="s">
        <v>4345</v>
      </c>
      <c r="D3532" s="57" t="s">
        <v>4346</v>
      </c>
    </row>
    <row r="3533" spans="1:4">
      <c r="A3533" s="57" t="s">
        <v>7654</v>
      </c>
      <c r="B3533" s="57" t="s">
        <v>2190</v>
      </c>
      <c r="C3533" s="57" t="s">
        <v>4347</v>
      </c>
      <c r="D3533" s="57" t="s">
        <v>4348</v>
      </c>
    </row>
    <row r="3534" spans="1:4">
      <c r="A3534" s="57" t="s">
        <v>7654</v>
      </c>
      <c r="B3534" s="57" t="s">
        <v>2190</v>
      </c>
      <c r="C3534" s="57" t="s">
        <v>4359</v>
      </c>
      <c r="D3534" s="57" t="s">
        <v>4360</v>
      </c>
    </row>
    <row r="3535" spans="1:4">
      <c r="A3535" s="57" t="s">
        <v>7654</v>
      </c>
      <c r="B3535" s="57" t="s">
        <v>2190</v>
      </c>
      <c r="C3535" s="57" t="s">
        <v>4361</v>
      </c>
      <c r="D3535" s="57" t="s">
        <v>4362</v>
      </c>
    </row>
    <row r="3536" spans="1:4">
      <c r="A3536" s="57" t="s">
        <v>7654</v>
      </c>
      <c r="B3536" s="57" t="s">
        <v>2190</v>
      </c>
      <c r="C3536" s="57" t="s">
        <v>4363</v>
      </c>
      <c r="D3536" s="57" t="s">
        <v>4364</v>
      </c>
    </row>
    <row r="3537" spans="1:4">
      <c r="A3537" s="57" t="s">
        <v>7654</v>
      </c>
      <c r="B3537" s="57" t="s">
        <v>2190</v>
      </c>
      <c r="C3537" s="57" t="s">
        <v>4365</v>
      </c>
      <c r="D3537" s="57" t="s">
        <v>4366</v>
      </c>
    </row>
    <row r="3538" spans="1:4">
      <c r="A3538" s="57" t="s">
        <v>7654</v>
      </c>
      <c r="B3538" s="57" t="s">
        <v>2190</v>
      </c>
      <c r="C3538" s="57" t="s">
        <v>4394</v>
      </c>
      <c r="D3538" s="57" t="s">
        <v>4395</v>
      </c>
    </row>
    <row r="3539" spans="1:4">
      <c r="A3539" s="57" t="s">
        <v>7654</v>
      </c>
      <c r="B3539" s="57" t="s">
        <v>2190</v>
      </c>
      <c r="C3539" s="57" t="s">
        <v>4396</v>
      </c>
      <c r="D3539" s="57" t="s">
        <v>4397</v>
      </c>
    </row>
    <row r="3540" spans="1:4">
      <c r="A3540" s="57" t="s">
        <v>7654</v>
      </c>
      <c r="B3540" s="57" t="s">
        <v>2190</v>
      </c>
      <c r="C3540" s="57" t="s">
        <v>4400</v>
      </c>
      <c r="D3540" s="57" t="s">
        <v>4401</v>
      </c>
    </row>
    <row r="3541" spans="1:4">
      <c r="A3541" s="57" t="s">
        <v>7654</v>
      </c>
      <c r="B3541" s="57" t="s">
        <v>2190</v>
      </c>
      <c r="C3541" s="57" t="s">
        <v>4432</v>
      </c>
      <c r="D3541" s="57" t="s">
        <v>4433</v>
      </c>
    </row>
    <row r="3542" spans="1:4">
      <c r="A3542" s="57" t="s">
        <v>7654</v>
      </c>
      <c r="B3542" s="57" t="s">
        <v>2190</v>
      </c>
      <c r="C3542" s="57" t="s">
        <v>4438</v>
      </c>
      <c r="D3542" s="57" t="s">
        <v>4439</v>
      </c>
    </row>
    <row r="3543" spans="1:4">
      <c r="A3543" s="57" t="s">
        <v>7654</v>
      </c>
      <c r="B3543" s="57" t="s">
        <v>2190</v>
      </c>
      <c r="C3543" s="57" t="s">
        <v>4440</v>
      </c>
      <c r="D3543" s="57" t="s">
        <v>4441</v>
      </c>
    </row>
    <row r="3544" spans="1:4">
      <c r="A3544" s="57" t="s">
        <v>7654</v>
      </c>
      <c r="B3544" s="57" t="s">
        <v>2190</v>
      </c>
      <c r="C3544" s="57" t="s">
        <v>4442</v>
      </c>
      <c r="D3544" s="57" t="s">
        <v>4443</v>
      </c>
    </row>
    <row r="3545" spans="1:4">
      <c r="A3545" s="57" t="s">
        <v>7654</v>
      </c>
      <c r="B3545" s="57" t="s">
        <v>2190</v>
      </c>
      <c r="C3545" s="57" t="s">
        <v>4447</v>
      </c>
      <c r="D3545" s="57" t="s">
        <v>4448</v>
      </c>
    </row>
    <row r="3546" spans="1:4">
      <c r="A3546" s="57" t="s">
        <v>7654</v>
      </c>
      <c r="B3546" s="57" t="s">
        <v>2190</v>
      </c>
      <c r="C3546" s="57" t="s">
        <v>4449</v>
      </c>
      <c r="D3546" s="57" t="s">
        <v>4450</v>
      </c>
    </row>
    <row r="3547" spans="1:4">
      <c r="A3547" s="57" t="s">
        <v>7654</v>
      </c>
      <c r="B3547" s="57" t="s">
        <v>2190</v>
      </c>
      <c r="C3547" s="57" t="s">
        <v>4451</v>
      </c>
      <c r="D3547" s="57" t="s">
        <v>4452</v>
      </c>
    </row>
    <row r="3548" spans="1:4">
      <c r="A3548" s="57" t="s">
        <v>7654</v>
      </c>
      <c r="B3548" s="57" t="s">
        <v>2190</v>
      </c>
      <c r="C3548" s="57" t="s">
        <v>4453</v>
      </c>
      <c r="D3548" s="57" t="s">
        <v>4454</v>
      </c>
    </row>
    <row r="3549" spans="1:4">
      <c r="A3549" s="57" t="s">
        <v>7654</v>
      </c>
      <c r="B3549" s="57" t="s">
        <v>2190</v>
      </c>
      <c r="C3549" s="57" t="s">
        <v>4457</v>
      </c>
      <c r="D3549" s="57" t="s">
        <v>4458</v>
      </c>
    </row>
    <row r="3550" spans="1:4">
      <c r="A3550" s="57" t="s">
        <v>7654</v>
      </c>
      <c r="B3550" s="57" t="s">
        <v>2190</v>
      </c>
      <c r="C3550" s="57" t="s">
        <v>4459</v>
      </c>
      <c r="D3550" s="57" t="s">
        <v>4460</v>
      </c>
    </row>
    <row r="3551" spans="1:4">
      <c r="A3551" s="57" t="s">
        <v>7654</v>
      </c>
      <c r="B3551" s="57" t="s">
        <v>2190</v>
      </c>
      <c r="C3551" s="57" t="s">
        <v>4463</v>
      </c>
      <c r="D3551" s="57" t="s">
        <v>4464</v>
      </c>
    </row>
    <row r="3552" spans="1:4">
      <c r="A3552" s="57" t="s">
        <v>7654</v>
      </c>
      <c r="B3552" s="57" t="s">
        <v>2190</v>
      </c>
      <c r="C3552" s="57" t="s">
        <v>4469</v>
      </c>
      <c r="D3552" s="57" t="s">
        <v>4470</v>
      </c>
    </row>
    <row r="3553" spans="1:4">
      <c r="A3553" s="57" t="s">
        <v>7654</v>
      </c>
      <c r="B3553" s="57" t="s">
        <v>2190</v>
      </c>
      <c r="C3553" s="57" t="s">
        <v>4471</v>
      </c>
      <c r="D3553" s="57" t="s">
        <v>4472</v>
      </c>
    </row>
    <row r="3554" spans="1:4">
      <c r="A3554" s="57" t="s">
        <v>7654</v>
      </c>
      <c r="B3554" s="57" t="s">
        <v>2190</v>
      </c>
      <c r="C3554" s="57" t="s">
        <v>4473</v>
      </c>
      <c r="D3554" s="57" t="s">
        <v>4474</v>
      </c>
    </row>
    <row r="3555" spans="1:4">
      <c r="A3555" s="57" t="s">
        <v>7654</v>
      </c>
      <c r="B3555" s="57" t="s">
        <v>2190</v>
      </c>
      <c r="C3555" s="57" t="s">
        <v>4475</v>
      </c>
      <c r="D3555" s="57" t="s">
        <v>4476</v>
      </c>
    </row>
    <row r="3556" spans="1:4">
      <c r="A3556" s="57" t="s">
        <v>7654</v>
      </c>
      <c r="B3556" s="57" t="s">
        <v>2190</v>
      </c>
      <c r="C3556" s="57" t="s">
        <v>4477</v>
      </c>
      <c r="D3556" s="57" t="s">
        <v>4478</v>
      </c>
    </row>
    <row r="3557" spans="1:4">
      <c r="A3557" s="57" t="s">
        <v>7654</v>
      </c>
      <c r="B3557" s="57" t="s">
        <v>2190</v>
      </c>
      <c r="C3557" s="57" t="s">
        <v>4479</v>
      </c>
      <c r="D3557" s="57" t="s">
        <v>4480</v>
      </c>
    </row>
    <row r="3558" spans="1:4">
      <c r="A3558" s="57" t="s">
        <v>7654</v>
      </c>
      <c r="B3558" s="57" t="s">
        <v>2190</v>
      </c>
      <c r="C3558" s="57" t="s">
        <v>4521</v>
      </c>
      <c r="D3558" s="57" t="s">
        <v>4522</v>
      </c>
    </row>
    <row r="3559" spans="1:4">
      <c r="A3559" s="57" t="s">
        <v>7654</v>
      </c>
      <c r="B3559" s="57" t="s">
        <v>2190</v>
      </c>
      <c r="C3559" s="57" t="s">
        <v>4523</v>
      </c>
      <c r="D3559" s="57" t="s">
        <v>4524</v>
      </c>
    </row>
    <row r="3560" spans="1:4">
      <c r="A3560" s="57" t="s">
        <v>7654</v>
      </c>
      <c r="B3560" s="57" t="s">
        <v>2190</v>
      </c>
      <c r="C3560" s="57" t="s">
        <v>4533</v>
      </c>
      <c r="D3560" s="57" t="s">
        <v>4534</v>
      </c>
    </row>
    <row r="3561" spans="1:4">
      <c r="A3561" s="57" t="s">
        <v>7654</v>
      </c>
      <c r="B3561" s="57" t="s">
        <v>2190</v>
      </c>
      <c r="C3561" s="57" t="s">
        <v>4535</v>
      </c>
      <c r="D3561" s="57" t="s">
        <v>4536</v>
      </c>
    </row>
    <row r="3562" spans="1:4">
      <c r="A3562" s="57" t="s">
        <v>7654</v>
      </c>
      <c r="B3562" s="57" t="s">
        <v>2190</v>
      </c>
      <c r="C3562" s="57" t="s">
        <v>4544</v>
      </c>
      <c r="D3562" s="57" t="s">
        <v>4545</v>
      </c>
    </row>
    <row r="3563" spans="1:4">
      <c r="A3563" s="57" t="s">
        <v>7654</v>
      </c>
      <c r="B3563" s="57" t="s">
        <v>2190</v>
      </c>
      <c r="C3563" s="57" t="s">
        <v>4548</v>
      </c>
      <c r="D3563" s="57" t="s">
        <v>4549</v>
      </c>
    </row>
    <row r="3564" spans="1:4">
      <c r="A3564" s="57" t="s">
        <v>7654</v>
      </c>
      <c r="B3564" s="57" t="s">
        <v>2190</v>
      </c>
      <c r="C3564" s="57" t="s">
        <v>4550</v>
      </c>
      <c r="D3564" s="57" t="s">
        <v>4551</v>
      </c>
    </row>
    <row r="3565" spans="1:4">
      <c r="A3565" s="57" t="s">
        <v>7654</v>
      </c>
      <c r="B3565" s="57" t="s">
        <v>2190</v>
      </c>
      <c r="C3565" s="57" t="s">
        <v>4553</v>
      </c>
      <c r="D3565" s="57" t="s">
        <v>4554</v>
      </c>
    </row>
    <row r="3566" spans="1:4">
      <c r="A3566" s="57" t="s">
        <v>7654</v>
      </c>
      <c r="B3566" s="57" t="s">
        <v>2190</v>
      </c>
      <c r="C3566" s="57" t="s">
        <v>4557</v>
      </c>
      <c r="D3566" s="57" t="s">
        <v>4558</v>
      </c>
    </row>
    <row r="3567" spans="1:4">
      <c r="A3567" s="57" t="s">
        <v>7654</v>
      </c>
      <c r="B3567" s="57" t="s">
        <v>2190</v>
      </c>
      <c r="C3567" s="57" t="s">
        <v>4559</v>
      </c>
      <c r="D3567" s="57" t="s">
        <v>4560</v>
      </c>
    </row>
    <row r="3568" spans="1:4">
      <c r="A3568" s="57" t="s">
        <v>7654</v>
      </c>
      <c r="B3568" s="57" t="s">
        <v>2190</v>
      </c>
      <c r="C3568" s="57" t="s">
        <v>4561</v>
      </c>
      <c r="D3568" s="57" t="s">
        <v>4562</v>
      </c>
    </row>
    <row r="3569" spans="1:4">
      <c r="A3569" s="57" t="s">
        <v>7654</v>
      </c>
      <c r="B3569" s="57" t="s">
        <v>2190</v>
      </c>
      <c r="C3569" s="57" t="s">
        <v>4563</v>
      </c>
      <c r="D3569" s="57" t="s">
        <v>4564</v>
      </c>
    </row>
    <row r="3570" spans="1:4">
      <c r="A3570" s="57" t="s">
        <v>7654</v>
      </c>
      <c r="B3570" s="57" t="s">
        <v>2190</v>
      </c>
      <c r="C3570" s="57" t="s">
        <v>4565</v>
      </c>
      <c r="D3570" s="57" t="s">
        <v>4566</v>
      </c>
    </row>
    <row r="3571" spans="1:4">
      <c r="A3571" s="57" t="s">
        <v>7654</v>
      </c>
      <c r="B3571" s="57" t="s">
        <v>2190</v>
      </c>
      <c r="C3571" s="57" t="s">
        <v>4574</v>
      </c>
      <c r="D3571" s="57" t="s">
        <v>4575</v>
      </c>
    </row>
    <row r="3572" spans="1:4">
      <c r="A3572" s="57" t="s">
        <v>7654</v>
      </c>
      <c r="B3572" s="57" t="s">
        <v>2190</v>
      </c>
      <c r="C3572" s="57" t="s">
        <v>4576</v>
      </c>
      <c r="D3572" s="57" t="s">
        <v>4577</v>
      </c>
    </row>
    <row r="3573" spans="1:4">
      <c r="A3573" s="57" t="s">
        <v>7654</v>
      </c>
      <c r="B3573" s="57" t="s">
        <v>2190</v>
      </c>
      <c r="C3573" s="57" t="s">
        <v>4594</v>
      </c>
      <c r="D3573" s="57" t="s">
        <v>4595</v>
      </c>
    </row>
    <row r="3574" spans="1:4">
      <c r="A3574" s="57" t="s">
        <v>7654</v>
      </c>
      <c r="B3574" s="57" t="s">
        <v>2190</v>
      </c>
      <c r="C3574" s="57" t="s">
        <v>4608</v>
      </c>
      <c r="D3574" s="57" t="s">
        <v>4609</v>
      </c>
    </row>
    <row r="3575" spans="1:4">
      <c r="A3575" s="57" t="s">
        <v>7654</v>
      </c>
      <c r="B3575" s="57" t="s">
        <v>2190</v>
      </c>
      <c r="C3575" s="57" t="s">
        <v>4610</v>
      </c>
      <c r="D3575" s="57" t="s">
        <v>4611</v>
      </c>
    </row>
    <row r="3576" spans="1:4">
      <c r="A3576" s="57" t="s">
        <v>7654</v>
      </c>
      <c r="B3576" s="57" t="s">
        <v>2190</v>
      </c>
      <c r="C3576" s="57" t="s">
        <v>4612</v>
      </c>
      <c r="D3576" s="57" t="s">
        <v>4613</v>
      </c>
    </row>
    <row r="3577" spans="1:4">
      <c r="A3577" s="57" t="s">
        <v>7654</v>
      </c>
      <c r="B3577" s="57" t="s">
        <v>2190</v>
      </c>
      <c r="C3577" s="57" t="s">
        <v>4614</v>
      </c>
      <c r="D3577" s="57" t="s">
        <v>4615</v>
      </c>
    </row>
    <row r="3578" spans="1:4">
      <c r="A3578" s="57" t="s">
        <v>7654</v>
      </c>
      <c r="B3578" s="57" t="s">
        <v>2190</v>
      </c>
      <c r="C3578" s="57" t="s">
        <v>4616</v>
      </c>
      <c r="D3578" s="57" t="s">
        <v>4617</v>
      </c>
    </row>
    <row r="3579" spans="1:4">
      <c r="A3579" s="57" t="s">
        <v>7654</v>
      </c>
      <c r="B3579" s="57" t="s">
        <v>2190</v>
      </c>
      <c r="C3579" s="57" t="s">
        <v>4618</v>
      </c>
      <c r="D3579" s="57" t="s">
        <v>4619</v>
      </c>
    </row>
    <row r="3580" spans="1:4">
      <c r="A3580" s="57" t="s">
        <v>7654</v>
      </c>
      <c r="B3580" s="57" t="s">
        <v>2190</v>
      </c>
      <c r="C3580" s="57" t="s">
        <v>4628</v>
      </c>
      <c r="D3580" s="57" t="s">
        <v>4629</v>
      </c>
    </row>
    <row r="3581" spans="1:4">
      <c r="A3581" s="57" t="s">
        <v>7654</v>
      </c>
      <c r="B3581" s="57" t="s">
        <v>2190</v>
      </c>
      <c r="C3581" s="57" t="s">
        <v>4640</v>
      </c>
      <c r="D3581" s="57" t="s">
        <v>4641</v>
      </c>
    </row>
    <row r="3582" spans="1:4">
      <c r="A3582" s="57" t="s">
        <v>7654</v>
      </c>
      <c r="B3582" s="57" t="s">
        <v>2190</v>
      </c>
      <c r="C3582" s="57" t="s">
        <v>4646</v>
      </c>
      <c r="D3582" s="57" t="s">
        <v>4647</v>
      </c>
    </row>
    <row r="3583" spans="1:4">
      <c r="A3583" s="57" t="s">
        <v>7654</v>
      </c>
      <c r="B3583" s="57" t="s">
        <v>2190</v>
      </c>
      <c r="C3583" s="57" t="s">
        <v>4670</v>
      </c>
      <c r="D3583" s="57" t="s">
        <v>4671</v>
      </c>
    </row>
    <row r="3584" spans="1:4">
      <c r="A3584" s="57" t="s">
        <v>7654</v>
      </c>
      <c r="B3584" s="57" t="s">
        <v>2190</v>
      </c>
      <c r="C3584" s="57" t="s">
        <v>4674</v>
      </c>
      <c r="D3584" s="57" t="s">
        <v>4675</v>
      </c>
    </row>
    <row r="3585" spans="1:4">
      <c r="A3585" s="57" t="s">
        <v>7654</v>
      </c>
      <c r="B3585" s="57" t="s">
        <v>2190</v>
      </c>
      <c r="C3585" s="57" t="s">
        <v>4676</v>
      </c>
      <c r="D3585" s="57" t="s">
        <v>4677</v>
      </c>
    </row>
    <row r="3586" spans="1:4">
      <c r="A3586" s="57" t="s">
        <v>7654</v>
      </c>
      <c r="B3586" s="57" t="s">
        <v>2190</v>
      </c>
      <c r="C3586" s="57" t="s">
        <v>4678</v>
      </c>
      <c r="D3586" s="57" t="s">
        <v>4679</v>
      </c>
    </row>
    <row r="3587" spans="1:4">
      <c r="A3587" s="57" t="s">
        <v>7654</v>
      </c>
      <c r="B3587" s="57" t="s">
        <v>2190</v>
      </c>
      <c r="C3587" s="57" t="s">
        <v>4680</v>
      </c>
      <c r="D3587" s="57" t="s">
        <v>4681</v>
      </c>
    </row>
    <row r="3588" spans="1:4">
      <c r="A3588" s="57" t="s">
        <v>7654</v>
      </c>
      <c r="B3588" s="57" t="s">
        <v>2190</v>
      </c>
      <c r="C3588" s="57" t="s">
        <v>4682</v>
      </c>
      <c r="D3588" s="57" t="s">
        <v>4683</v>
      </c>
    </row>
    <row r="3589" spans="1:4">
      <c r="A3589" s="57" t="s">
        <v>7654</v>
      </c>
      <c r="B3589" s="57" t="s">
        <v>2190</v>
      </c>
      <c r="C3589" s="57" t="s">
        <v>4684</v>
      </c>
      <c r="D3589" s="57" t="s">
        <v>4685</v>
      </c>
    </row>
    <row r="3590" spans="1:4">
      <c r="A3590" s="57" t="s">
        <v>7654</v>
      </c>
      <c r="B3590" s="57" t="s">
        <v>2190</v>
      </c>
      <c r="C3590" s="57" t="s">
        <v>4686</v>
      </c>
      <c r="D3590" s="57" t="s">
        <v>4687</v>
      </c>
    </row>
    <row r="3591" spans="1:4">
      <c r="A3591" s="57" t="s">
        <v>7654</v>
      </c>
      <c r="B3591" s="57" t="s">
        <v>2190</v>
      </c>
      <c r="C3591" s="57" t="s">
        <v>4692</v>
      </c>
      <c r="D3591" s="57" t="s">
        <v>4693</v>
      </c>
    </row>
    <row r="3592" spans="1:4">
      <c r="A3592" s="57" t="s">
        <v>7654</v>
      </c>
      <c r="B3592" s="57" t="s">
        <v>2190</v>
      </c>
      <c r="C3592" s="57" t="s">
        <v>4694</v>
      </c>
      <c r="D3592" s="57" t="s">
        <v>4695</v>
      </c>
    </row>
    <row r="3593" spans="1:4">
      <c r="A3593" s="57" t="s">
        <v>7654</v>
      </c>
      <c r="B3593" s="57" t="s">
        <v>2190</v>
      </c>
      <c r="C3593" s="57" t="s">
        <v>4696</v>
      </c>
      <c r="D3593" s="57" t="s">
        <v>4697</v>
      </c>
    </row>
    <row r="3594" spans="1:4">
      <c r="A3594" s="57" t="s">
        <v>7654</v>
      </c>
      <c r="B3594" s="57" t="s">
        <v>2190</v>
      </c>
      <c r="C3594" s="57" t="s">
        <v>4698</v>
      </c>
      <c r="D3594" s="57" t="s">
        <v>4699</v>
      </c>
    </row>
    <row r="3595" spans="1:4">
      <c r="A3595" s="57" t="s">
        <v>7654</v>
      </c>
      <c r="B3595" s="57" t="s">
        <v>2190</v>
      </c>
      <c r="C3595" s="57" t="s">
        <v>4700</v>
      </c>
      <c r="D3595" s="57" t="s">
        <v>4701</v>
      </c>
    </row>
    <row r="3596" spans="1:4">
      <c r="A3596" s="57" t="s">
        <v>7654</v>
      </c>
      <c r="B3596" s="57" t="s">
        <v>2190</v>
      </c>
      <c r="C3596" s="57" t="s">
        <v>4715</v>
      </c>
      <c r="D3596" s="57" t="s">
        <v>4716</v>
      </c>
    </row>
    <row r="3597" spans="1:4">
      <c r="A3597" s="57" t="s">
        <v>7654</v>
      </c>
      <c r="B3597" s="57" t="s">
        <v>2190</v>
      </c>
      <c r="C3597" s="57" t="s">
        <v>4717</v>
      </c>
      <c r="D3597" s="57" t="s">
        <v>4718</v>
      </c>
    </row>
    <row r="3598" spans="1:4">
      <c r="A3598" s="57" t="s">
        <v>7654</v>
      </c>
      <c r="B3598" s="57" t="s">
        <v>2190</v>
      </c>
      <c r="C3598" s="57" t="s">
        <v>4719</v>
      </c>
      <c r="D3598" s="57" t="s">
        <v>4720</v>
      </c>
    </row>
    <row r="3599" spans="1:4">
      <c r="A3599" s="57" t="s">
        <v>7654</v>
      </c>
      <c r="B3599" s="57" t="s">
        <v>2190</v>
      </c>
      <c r="C3599" s="57" t="s">
        <v>4735</v>
      </c>
      <c r="D3599" s="57" t="s">
        <v>4736</v>
      </c>
    </row>
    <row r="3600" spans="1:4">
      <c r="A3600" s="57" t="s">
        <v>7654</v>
      </c>
      <c r="B3600" s="57" t="s">
        <v>2190</v>
      </c>
      <c r="C3600" s="57" t="s">
        <v>4747</v>
      </c>
      <c r="D3600" s="57" t="s">
        <v>4748</v>
      </c>
    </row>
    <row r="3601" spans="1:4">
      <c r="A3601" s="57" t="s">
        <v>7654</v>
      </c>
      <c r="B3601" s="57" t="s">
        <v>2190</v>
      </c>
      <c r="C3601" s="57" t="s">
        <v>4749</v>
      </c>
      <c r="D3601" s="57" t="s">
        <v>4750</v>
      </c>
    </row>
    <row r="3602" spans="1:4">
      <c r="A3602" s="57" t="s">
        <v>7654</v>
      </c>
      <c r="B3602" s="57" t="s">
        <v>2190</v>
      </c>
      <c r="C3602" s="57" t="s">
        <v>4751</v>
      </c>
      <c r="D3602" s="57" t="s">
        <v>4752</v>
      </c>
    </row>
    <row r="3603" spans="1:4">
      <c r="A3603" s="57" t="s">
        <v>7654</v>
      </c>
      <c r="B3603" s="57" t="s">
        <v>2190</v>
      </c>
      <c r="C3603" s="57" t="s">
        <v>4757</v>
      </c>
      <c r="D3603" s="57" t="s">
        <v>4758</v>
      </c>
    </row>
    <row r="3604" spans="1:4">
      <c r="A3604" s="57" t="s">
        <v>7654</v>
      </c>
      <c r="B3604" s="57" t="s">
        <v>2190</v>
      </c>
      <c r="C3604" s="57" t="s">
        <v>4771</v>
      </c>
      <c r="D3604" s="57" t="s">
        <v>4772</v>
      </c>
    </row>
    <row r="3605" spans="1:4">
      <c r="A3605" s="57" t="s">
        <v>7654</v>
      </c>
      <c r="B3605" s="57" t="s">
        <v>2190</v>
      </c>
      <c r="C3605" s="57" t="s">
        <v>4786</v>
      </c>
      <c r="D3605" s="57" t="s">
        <v>4787</v>
      </c>
    </row>
    <row r="3606" spans="1:4">
      <c r="A3606" s="57" t="s">
        <v>7654</v>
      </c>
      <c r="B3606" s="57" t="s">
        <v>2190</v>
      </c>
      <c r="C3606" s="57" t="s">
        <v>4790</v>
      </c>
      <c r="D3606" s="57" t="s">
        <v>4791</v>
      </c>
    </row>
    <row r="3607" spans="1:4">
      <c r="A3607" s="57" t="s">
        <v>7654</v>
      </c>
      <c r="B3607" s="57" t="s">
        <v>2190</v>
      </c>
      <c r="C3607" s="57" t="s">
        <v>4794</v>
      </c>
      <c r="D3607" s="57" t="s">
        <v>4795</v>
      </c>
    </row>
    <row r="3608" spans="1:4">
      <c r="A3608" s="57" t="s">
        <v>7654</v>
      </c>
      <c r="B3608" s="57" t="s">
        <v>2190</v>
      </c>
      <c r="C3608" s="57" t="s">
        <v>4796</v>
      </c>
      <c r="D3608" s="57" t="s">
        <v>4797</v>
      </c>
    </row>
    <row r="3609" spans="1:4">
      <c r="A3609" s="57" t="s">
        <v>7654</v>
      </c>
      <c r="B3609" s="57" t="s">
        <v>2190</v>
      </c>
      <c r="C3609" s="57" t="s">
        <v>4798</v>
      </c>
      <c r="D3609" s="57" t="s">
        <v>4799</v>
      </c>
    </row>
    <row r="3610" spans="1:4">
      <c r="A3610" s="57" t="s">
        <v>7654</v>
      </c>
      <c r="B3610" s="57" t="s">
        <v>2190</v>
      </c>
      <c r="C3610" s="57" t="s">
        <v>4805</v>
      </c>
      <c r="D3610" s="57" t="s">
        <v>4806</v>
      </c>
    </row>
    <row r="3611" spans="1:4">
      <c r="A3611" s="57" t="s">
        <v>7654</v>
      </c>
      <c r="B3611" s="57" t="s">
        <v>2190</v>
      </c>
      <c r="C3611" s="57" t="s">
        <v>4807</v>
      </c>
      <c r="D3611" s="57" t="s">
        <v>4808</v>
      </c>
    </row>
    <row r="3612" spans="1:4">
      <c r="A3612" s="57" t="s">
        <v>7654</v>
      </c>
      <c r="B3612" s="57" t="s">
        <v>2190</v>
      </c>
      <c r="C3612" s="57" t="s">
        <v>4813</v>
      </c>
      <c r="D3612" s="57" t="s">
        <v>4814</v>
      </c>
    </row>
    <row r="3613" spans="1:4">
      <c r="A3613" s="57" t="s">
        <v>7654</v>
      </c>
      <c r="B3613" s="57" t="s">
        <v>2190</v>
      </c>
      <c r="C3613" s="57" t="s">
        <v>4815</v>
      </c>
      <c r="D3613" s="57" t="s">
        <v>4816</v>
      </c>
    </row>
    <row r="3614" spans="1:4">
      <c r="A3614" s="57" t="s">
        <v>7654</v>
      </c>
      <c r="B3614" s="57" t="s">
        <v>2190</v>
      </c>
      <c r="C3614" s="57" t="s">
        <v>4817</v>
      </c>
      <c r="D3614" s="57" t="s">
        <v>4818</v>
      </c>
    </row>
    <row r="3615" spans="1:4">
      <c r="A3615" s="57" t="s">
        <v>7654</v>
      </c>
      <c r="B3615" s="57" t="s">
        <v>2190</v>
      </c>
      <c r="C3615" s="57" t="s">
        <v>4819</v>
      </c>
      <c r="D3615" s="57" t="s">
        <v>4820</v>
      </c>
    </row>
    <row r="3616" spans="1:4">
      <c r="A3616" s="57" t="s">
        <v>7654</v>
      </c>
      <c r="B3616" s="57" t="s">
        <v>2190</v>
      </c>
      <c r="C3616" s="57" t="s">
        <v>4827</v>
      </c>
      <c r="D3616" s="57" t="s">
        <v>4828</v>
      </c>
    </row>
    <row r="3617" spans="1:4">
      <c r="A3617" s="57" t="s">
        <v>7654</v>
      </c>
      <c r="B3617" s="57" t="s">
        <v>2190</v>
      </c>
      <c r="C3617" s="57" t="s">
        <v>4845</v>
      </c>
      <c r="D3617" s="57" t="s">
        <v>4846</v>
      </c>
    </row>
    <row r="3618" spans="1:4">
      <c r="A3618" s="57" t="s">
        <v>7654</v>
      </c>
      <c r="B3618" s="57" t="s">
        <v>2190</v>
      </c>
      <c r="C3618" s="57" t="s">
        <v>4847</v>
      </c>
      <c r="D3618" s="57" t="s">
        <v>4848</v>
      </c>
    </row>
    <row r="3619" spans="1:4">
      <c r="A3619" s="57" t="s">
        <v>7654</v>
      </c>
      <c r="B3619" s="57" t="s">
        <v>2190</v>
      </c>
      <c r="C3619" s="57" t="s">
        <v>4851</v>
      </c>
      <c r="D3619" s="57" t="s">
        <v>4852</v>
      </c>
    </row>
    <row r="3620" spans="1:4">
      <c r="A3620" s="57" t="s">
        <v>7654</v>
      </c>
      <c r="B3620" s="57" t="s">
        <v>2190</v>
      </c>
      <c r="C3620" s="57" t="s">
        <v>4853</v>
      </c>
      <c r="D3620" s="57" t="s">
        <v>4854</v>
      </c>
    </row>
    <row r="3621" spans="1:4">
      <c r="A3621" s="57" t="s">
        <v>7654</v>
      </c>
      <c r="B3621" s="57" t="s">
        <v>2190</v>
      </c>
      <c r="C3621" s="57" t="s">
        <v>4859</v>
      </c>
      <c r="D3621" s="57" t="s">
        <v>4860</v>
      </c>
    </row>
    <row r="3622" spans="1:4">
      <c r="A3622" s="57" t="s">
        <v>7654</v>
      </c>
      <c r="B3622" s="57" t="s">
        <v>2190</v>
      </c>
      <c r="C3622" s="57" t="s">
        <v>4863</v>
      </c>
      <c r="D3622" s="57" t="s">
        <v>4864</v>
      </c>
    </row>
    <row r="3623" spans="1:4">
      <c r="A3623" s="57" t="s">
        <v>7654</v>
      </c>
      <c r="B3623" s="57" t="s">
        <v>2190</v>
      </c>
      <c r="C3623" s="57" t="s">
        <v>4867</v>
      </c>
      <c r="D3623" s="57" t="s">
        <v>4868</v>
      </c>
    </row>
    <row r="3624" spans="1:4">
      <c r="A3624" s="57" t="s">
        <v>7654</v>
      </c>
      <c r="B3624" s="57" t="s">
        <v>2190</v>
      </c>
      <c r="C3624" s="57" t="s">
        <v>4869</v>
      </c>
      <c r="D3624" s="57" t="s">
        <v>4870</v>
      </c>
    </row>
    <row r="3625" spans="1:4">
      <c r="A3625" s="57" t="s">
        <v>7654</v>
      </c>
      <c r="B3625" s="57" t="s">
        <v>2190</v>
      </c>
      <c r="C3625" s="57" t="s">
        <v>4900</v>
      </c>
      <c r="D3625" s="57" t="s">
        <v>4901</v>
      </c>
    </row>
    <row r="3626" spans="1:4">
      <c r="A3626" s="57" t="s">
        <v>7654</v>
      </c>
      <c r="B3626" s="57" t="s">
        <v>2190</v>
      </c>
      <c r="C3626" s="57" t="s">
        <v>4902</v>
      </c>
      <c r="D3626" s="57" t="s">
        <v>4903</v>
      </c>
    </row>
    <row r="3627" spans="1:4">
      <c r="A3627" s="57" t="s">
        <v>7654</v>
      </c>
      <c r="B3627" s="57" t="s">
        <v>2190</v>
      </c>
      <c r="C3627" s="57" t="s">
        <v>4904</v>
      </c>
      <c r="D3627" s="57" t="s">
        <v>4905</v>
      </c>
    </row>
    <row r="3628" spans="1:4">
      <c r="A3628" s="57" t="s">
        <v>7654</v>
      </c>
      <c r="B3628" s="57" t="s">
        <v>2190</v>
      </c>
      <c r="C3628" s="57" t="s">
        <v>4906</v>
      </c>
      <c r="D3628" s="57" t="s">
        <v>4907</v>
      </c>
    </row>
    <row r="3629" spans="1:4">
      <c r="A3629" s="57" t="s">
        <v>7654</v>
      </c>
      <c r="B3629" s="57" t="s">
        <v>2190</v>
      </c>
      <c r="C3629" s="57" t="s">
        <v>4910</v>
      </c>
      <c r="D3629" s="57" t="s">
        <v>4911</v>
      </c>
    </row>
    <row r="3630" spans="1:4">
      <c r="A3630" s="57" t="s">
        <v>7654</v>
      </c>
      <c r="B3630" s="57" t="s">
        <v>2190</v>
      </c>
      <c r="C3630" s="57" t="s">
        <v>4912</v>
      </c>
      <c r="D3630" s="57" t="s">
        <v>4913</v>
      </c>
    </row>
    <row r="3631" spans="1:4">
      <c r="A3631" s="57" t="s">
        <v>7654</v>
      </c>
      <c r="B3631" s="57" t="s">
        <v>2190</v>
      </c>
      <c r="C3631" s="57" t="s">
        <v>4914</v>
      </c>
      <c r="D3631" s="57" t="s">
        <v>4915</v>
      </c>
    </row>
    <row r="3632" spans="1:4">
      <c r="A3632" s="57" t="s">
        <v>7654</v>
      </c>
      <c r="B3632" s="57" t="s">
        <v>2190</v>
      </c>
      <c r="C3632" s="57" t="s">
        <v>4916</v>
      </c>
      <c r="D3632" s="57" t="s">
        <v>4917</v>
      </c>
    </row>
    <row r="3633" spans="1:4">
      <c r="A3633" s="57" t="s">
        <v>7654</v>
      </c>
      <c r="B3633" s="57" t="s">
        <v>2190</v>
      </c>
      <c r="C3633" s="57" t="s">
        <v>4918</v>
      </c>
      <c r="D3633" s="57" t="s">
        <v>4919</v>
      </c>
    </row>
    <row r="3634" spans="1:4">
      <c r="A3634" s="57" t="s">
        <v>7654</v>
      </c>
      <c r="B3634" s="57" t="s">
        <v>2190</v>
      </c>
      <c r="C3634" s="57" t="s">
        <v>4920</v>
      </c>
      <c r="D3634" s="57" t="s">
        <v>4921</v>
      </c>
    </row>
    <row r="3635" spans="1:4">
      <c r="A3635" s="57" t="s">
        <v>7654</v>
      </c>
      <c r="B3635" s="57" t="s">
        <v>2190</v>
      </c>
      <c r="C3635" s="57" t="s">
        <v>4930</v>
      </c>
      <c r="D3635" s="57" t="s">
        <v>4931</v>
      </c>
    </row>
    <row r="3636" spans="1:4">
      <c r="A3636" s="57" t="s">
        <v>7654</v>
      </c>
      <c r="B3636" s="57" t="s">
        <v>2190</v>
      </c>
      <c r="C3636" s="57" t="s">
        <v>4934</v>
      </c>
      <c r="D3636" s="57" t="s">
        <v>4935</v>
      </c>
    </row>
    <row r="3637" spans="1:4">
      <c r="A3637" s="57" t="s">
        <v>7654</v>
      </c>
      <c r="B3637" s="57" t="s">
        <v>2190</v>
      </c>
      <c r="C3637" s="57" t="s">
        <v>4936</v>
      </c>
      <c r="D3637" s="57" t="s">
        <v>4937</v>
      </c>
    </row>
    <row r="3638" spans="1:4">
      <c r="A3638" s="57" t="s">
        <v>7654</v>
      </c>
      <c r="B3638" s="57" t="s">
        <v>2190</v>
      </c>
      <c r="C3638" s="57" t="s">
        <v>4938</v>
      </c>
      <c r="D3638" s="57" t="s">
        <v>4939</v>
      </c>
    </row>
    <row r="3639" spans="1:4">
      <c r="A3639" s="57" t="s">
        <v>7654</v>
      </c>
      <c r="B3639" s="57" t="s">
        <v>2190</v>
      </c>
      <c r="C3639" s="57" t="s">
        <v>4940</v>
      </c>
      <c r="D3639" s="57" t="s">
        <v>4941</v>
      </c>
    </row>
    <row r="3640" spans="1:4">
      <c r="A3640" s="57" t="s">
        <v>7654</v>
      </c>
      <c r="B3640" s="57" t="s">
        <v>2190</v>
      </c>
      <c r="C3640" s="57" t="s">
        <v>4948</v>
      </c>
      <c r="D3640" s="57" t="s">
        <v>4949</v>
      </c>
    </row>
    <row r="3641" spans="1:4">
      <c r="A3641" s="57" t="s">
        <v>7654</v>
      </c>
      <c r="B3641" s="57" t="s">
        <v>2190</v>
      </c>
      <c r="C3641" s="57" t="s">
        <v>4950</v>
      </c>
      <c r="D3641" s="57" t="s">
        <v>4951</v>
      </c>
    </row>
    <row r="3642" spans="1:4">
      <c r="A3642" s="57" t="s">
        <v>7654</v>
      </c>
      <c r="B3642" s="57" t="s">
        <v>2190</v>
      </c>
      <c r="C3642" s="57" t="s">
        <v>4962</v>
      </c>
      <c r="D3642" s="57" t="s">
        <v>4963</v>
      </c>
    </row>
    <row r="3643" spans="1:4">
      <c r="A3643" s="57" t="s">
        <v>7654</v>
      </c>
      <c r="B3643" s="57" t="s">
        <v>2190</v>
      </c>
      <c r="C3643" s="57" t="s">
        <v>4964</v>
      </c>
      <c r="D3643" s="57" t="s">
        <v>4965</v>
      </c>
    </row>
    <row r="3644" spans="1:4">
      <c r="A3644" s="57" t="s">
        <v>7654</v>
      </c>
      <c r="B3644" s="57" t="s">
        <v>2190</v>
      </c>
      <c r="C3644" s="57" t="s">
        <v>4966</v>
      </c>
      <c r="D3644" s="57" t="s">
        <v>4967</v>
      </c>
    </row>
    <row r="3645" spans="1:4">
      <c r="A3645" s="57" t="s">
        <v>7654</v>
      </c>
      <c r="B3645" s="57" t="s">
        <v>2190</v>
      </c>
      <c r="C3645" s="57" t="s">
        <v>4983</v>
      </c>
      <c r="D3645" s="57" t="s">
        <v>4984</v>
      </c>
    </row>
    <row r="3646" spans="1:4">
      <c r="A3646" s="57" t="s">
        <v>7654</v>
      </c>
      <c r="B3646" s="57" t="s">
        <v>2190</v>
      </c>
      <c r="C3646" s="57" t="s">
        <v>4985</v>
      </c>
      <c r="D3646" s="57" t="s">
        <v>4986</v>
      </c>
    </row>
    <row r="3647" spans="1:4">
      <c r="A3647" s="57" t="s">
        <v>7654</v>
      </c>
      <c r="B3647" s="57" t="s">
        <v>2190</v>
      </c>
      <c r="C3647" s="57" t="s">
        <v>4987</v>
      </c>
      <c r="D3647" s="57" t="s">
        <v>4988</v>
      </c>
    </row>
    <row r="3648" spans="1:4">
      <c r="A3648" s="57" t="s">
        <v>7654</v>
      </c>
      <c r="B3648" s="57" t="s">
        <v>2190</v>
      </c>
      <c r="C3648" s="57" t="s">
        <v>4991</v>
      </c>
      <c r="D3648" s="57" t="s">
        <v>4992</v>
      </c>
    </row>
    <row r="3649" spans="1:4">
      <c r="A3649" s="57" t="s">
        <v>7654</v>
      </c>
      <c r="B3649" s="57" t="s">
        <v>2190</v>
      </c>
      <c r="C3649" s="57" t="s">
        <v>4993</v>
      </c>
      <c r="D3649" s="57" t="s">
        <v>4994</v>
      </c>
    </row>
    <row r="3650" spans="1:4">
      <c r="A3650" s="57" t="s">
        <v>7654</v>
      </c>
      <c r="B3650" s="57" t="s">
        <v>2190</v>
      </c>
      <c r="C3650" s="57" t="s">
        <v>4997</v>
      </c>
      <c r="D3650" s="57" t="s">
        <v>4998</v>
      </c>
    </row>
    <row r="3651" spans="1:4">
      <c r="A3651" s="57" t="s">
        <v>7654</v>
      </c>
      <c r="B3651" s="57" t="s">
        <v>2190</v>
      </c>
      <c r="C3651" s="57" t="s">
        <v>5030</v>
      </c>
      <c r="D3651" s="57" t="s">
        <v>5031</v>
      </c>
    </row>
    <row r="3652" spans="1:4">
      <c r="A3652" s="57" t="s">
        <v>7654</v>
      </c>
      <c r="B3652" s="57" t="s">
        <v>2190</v>
      </c>
      <c r="C3652" s="57" t="s">
        <v>5036</v>
      </c>
      <c r="D3652" s="57" t="s">
        <v>5037</v>
      </c>
    </row>
    <row r="3653" spans="1:4">
      <c r="A3653" s="57" t="s">
        <v>7654</v>
      </c>
      <c r="B3653" s="57" t="s">
        <v>2190</v>
      </c>
      <c r="C3653" s="57" t="s">
        <v>5038</v>
      </c>
      <c r="D3653" s="57" t="s">
        <v>5039</v>
      </c>
    </row>
    <row r="3654" spans="1:4">
      <c r="A3654" s="57" t="s">
        <v>7654</v>
      </c>
      <c r="B3654" s="57" t="s">
        <v>2190</v>
      </c>
      <c r="C3654" s="57" t="s">
        <v>5042</v>
      </c>
      <c r="D3654" s="57" t="s">
        <v>5043</v>
      </c>
    </row>
    <row r="3655" spans="1:4">
      <c r="A3655" s="57" t="s">
        <v>7654</v>
      </c>
      <c r="B3655" s="57" t="s">
        <v>2190</v>
      </c>
      <c r="C3655" s="57" t="s">
        <v>5044</v>
      </c>
      <c r="D3655" s="57" t="s">
        <v>5045</v>
      </c>
    </row>
    <row r="3656" spans="1:4">
      <c r="A3656" s="57" t="s">
        <v>7654</v>
      </c>
      <c r="B3656" s="57" t="s">
        <v>2190</v>
      </c>
      <c r="C3656" s="57" t="s">
        <v>5048</v>
      </c>
      <c r="D3656" s="57" t="s">
        <v>5049</v>
      </c>
    </row>
    <row r="3657" spans="1:4">
      <c r="A3657" s="57" t="s">
        <v>7654</v>
      </c>
      <c r="B3657" s="57" t="s">
        <v>2190</v>
      </c>
      <c r="C3657" s="57" t="s">
        <v>5051</v>
      </c>
      <c r="D3657" s="57" t="s">
        <v>5052</v>
      </c>
    </row>
    <row r="3658" spans="1:4">
      <c r="A3658" s="57" t="s">
        <v>7654</v>
      </c>
      <c r="B3658" s="57" t="s">
        <v>2190</v>
      </c>
      <c r="C3658" s="57" t="s">
        <v>5055</v>
      </c>
      <c r="D3658" s="57" t="s">
        <v>5056</v>
      </c>
    </row>
    <row r="3659" spans="1:4">
      <c r="A3659" s="57" t="s">
        <v>7654</v>
      </c>
      <c r="B3659" s="57" t="s">
        <v>2190</v>
      </c>
      <c r="C3659" s="57" t="s">
        <v>5057</v>
      </c>
      <c r="D3659" s="57" t="s">
        <v>5058</v>
      </c>
    </row>
    <row r="3660" spans="1:4">
      <c r="A3660" s="57" t="s">
        <v>7654</v>
      </c>
      <c r="B3660" s="57" t="s">
        <v>2190</v>
      </c>
      <c r="C3660" s="57" t="s">
        <v>5059</v>
      </c>
      <c r="D3660" s="57" t="s">
        <v>5060</v>
      </c>
    </row>
    <row r="3661" spans="1:4">
      <c r="A3661" s="57" t="s">
        <v>7654</v>
      </c>
      <c r="B3661" s="57" t="s">
        <v>2190</v>
      </c>
      <c r="C3661" s="57" t="s">
        <v>5061</v>
      </c>
      <c r="D3661" s="57" t="s">
        <v>5062</v>
      </c>
    </row>
    <row r="3662" spans="1:4">
      <c r="A3662" s="57" t="s">
        <v>7654</v>
      </c>
      <c r="B3662" s="57" t="s">
        <v>2190</v>
      </c>
      <c r="C3662" s="57" t="s">
        <v>5063</v>
      </c>
      <c r="D3662" s="57" t="s">
        <v>5064</v>
      </c>
    </row>
    <row r="3663" spans="1:4">
      <c r="A3663" s="57" t="s">
        <v>7654</v>
      </c>
      <c r="B3663" s="57" t="s">
        <v>2190</v>
      </c>
      <c r="C3663" s="57" t="s">
        <v>5065</v>
      </c>
      <c r="D3663" s="57" t="s">
        <v>5066</v>
      </c>
    </row>
    <row r="3664" spans="1:4">
      <c r="A3664" s="57" t="s">
        <v>7654</v>
      </c>
      <c r="B3664" s="57" t="s">
        <v>2190</v>
      </c>
      <c r="C3664" s="57" t="s">
        <v>5067</v>
      </c>
      <c r="D3664" s="57" t="s">
        <v>5068</v>
      </c>
    </row>
    <row r="3665" spans="1:4">
      <c r="A3665" s="57" t="s">
        <v>7654</v>
      </c>
      <c r="B3665" s="57" t="s">
        <v>2190</v>
      </c>
      <c r="C3665" s="57" t="s">
        <v>5069</v>
      </c>
      <c r="D3665" s="57" t="s">
        <v>5070</v>
      </c>
    </row>
    <row r="3666" spans="1:4">
      <c r="A3666" s="57" t="s">
        <v>7654</v>
      </c>
      <c r="B3666" s="57" t="s">
        <v>2190</v>
      </c>
      <c r="C3666" s="57" t="s">
        <v>5071</v>
      </c>
      <c r="D3666" s="57" t="s">
        <v>5072</v>
      </c>
    </row>
    <row r="3667" spans="1:4">
      <c r="A3667" s="57" t="s">
        <v>7654</v>
      </c>
      <c r="B3667" s="57" t="s">
        <v>2190</v>
      </c>
      <c r="C3667" s="57" t="s">
        <v>5073</v>
      </c>
      <c r="D3667" s="57" t="s">
        <v>5074</v>
      </c>
    </row>
    <row r="3668" spans="1:4">
      <c r="A3668" s="57" t="s">
        <v>7654</v>
      </c>
      <c r="B3668" s="57" t="s">
        <v>2190</v>
      </c>
      <c r="C3668" s="57" t="s">
        <v>5075</v>
      </c>
      <c r="D3668" s="57" t="s">
        <v>5076</v>
      </c>
    </row>
    <row r="3669" spans="1:4">
      <c r="A3669" s="57" t="s">
        <v>7654</v>
      </c>
      <c r="B3669" s="57" t="s">
        <v>2190</v>
      </c>
      <c r="C3669" s="57" t="s">
        <v>5077</v>
      </c>
      <c r="D3669" s="57" t="s">
        <v>5078</v>
      </c>
    </row>
    <row r="3670" spans="1:4">
      <c r="A3670" s="57" t="s">
        <v>7654</v>
      </c>
      <c r="B3670" s="57" t="s">
        <v>2190</v>
      </c>
      <c r="C3670" s="57" t="s">
        <v>5083</v>
      </c>
      <c r="D3670" s="57" t="s">
        <v>5084</v>
      </c>
    </row>
    <row r="3671" spans="1:4">
      <c r="A3671" s="57" t="s">
        <v>7654</v>
      </c>
      <c r="B3671" s="57" t="s">
        <v>2190</v>
      </c>
      <c r="C3671" s="57" t="s">
        <v>5085</v>
      </c>
      <c r="D3671" s="57" t="s">
        <v>5086</v>
      </c>
    </row>
    <row r="3672" spans="1:4">
      <c r="A3672" s="57" t="s">
        <v>7654</v>
      </c>
      <c r="B3672" s="57" t="s">
        <v>2190</v>
      </c>
      <c r="C3672" s="57" t="s">
        <v>5094</v>
      </c>
      <c r="D3672" s="57" t="s">
        <v>5095</v>
      </c>
    </row>
    <row r="3673" spans="1:4">
      <c r="A3673" s="57" t="s">
        <v>7654</v>
      </c>
      <c r="B3673" s="57" t="s">
        <v>2190</v>
      </c>
      <c r="C3673" s="57" t="s">
        <v>5101</v>
      </c>
      <c r="D3673" s="57" t="s">
        <v>5102</v>
      </c>
    </row>
    <row r="3674" spans="1:4">
      <c r="A3674" s="57" t="s">
        <v>7654</v>
      </c>
      <c r="B3674" s="57" t="s">
        <v>2190</v>
      </c>
      <c r="C3674" s="57" t="s">
        <v>5111</v>
      </c>
      <c r="D3674" s="57" t="s">
        <v>5112</v>
      </c>
    </row>
    <row r="3675" spans="1:4">
      <c r="A3675" s="57" t="s">
        <v>7654</v>
      </c>
      <c r="B3675" s="57" t="s">
        <v>2190</v>
      </c>
      <c r="C3675" s="57" t="s">
        <v>5113</v>
      </c>
      <c r="D3675" s="57" t="s">
        <v>5114</v>
      </c>
    </row>
    <row r="3676" spans="1:4">
      <c r="A3676" s="57" t="s">
        <v>7654</v>
      </c>
      <c r="B3676" s="57" t="s">
        <v>2190</v>
      </c>
      <c r="C3676" s="57" t="s">
        <v>5115</v>
      </c>
      <c r="D3676" s="57" t="s">
        <v>5116</v>
      </c>
    </row>
    <row r="3677" spans="1:4">
      <c r="A3677" s="57" t="s">
        <v>7654</v>
      </c>
      <c r="B3677" s="57" t="s">
        <v>2190</v>
      </c>
      <c r="C3677" s="57" t="s">
        <v>5117</v>
      </c>
      <c r="D3677" s="57" t="s">
        <v>5118</v>
      </c>
    </row>
    <row r="3678" spans="1:4">
      <c r="A3678" s="57" t="s">
        <v>7654</v>
      </c>
      <c r="B3678" s="57" t="s">
        <v>2190</v>
      </c>
      <c r="C3678" s="57" t="s">
        <v>5119</v>
      </c>
      <c r="D3678" s="57" t="s">
        <v>5120</v>
      </c>
    </row>
    <row r="3679" spans="1:4">
      <c r="A3679" s="57" t="s">
        <v>7654</v>
      </c>
      <c r="B3679" s="57" t="s">
        <v>2190</v>
      </c>
      <c r="C3679" s="57" t="s">
        <v>5121</v>
      </c>
      <c r="D3679" s="57" t="s">
        <v>5122</v>
      </c>
    </row>
    <row r="3680" spans="1:4">
      <c r="A3680" s="57" t="s">
        <v>7654</v>
      </c>
      <c r="B3680" s="57" t="s">
        <v>2190</v>
      </c>
      <c r="C3680" s="57" t="s">
        <v>5125</v>
      </c>
      <c r="D3680" s="57" t="s">
        <v>5126</v>
      </c>
    </row>
    <row r="3681" spans="1:4">
      <c r="A3681" s="57" t="s">
        <v>7654</v>
      </c>
      <c r="B3681" s="57" t="s">
        <v>2190</v>
      </c>
      <c r="C3681" s="57" t="s">
        <v>5129</v>
      </c>
      <c r="D3681" s="57" t="s">
        <v>5130</v>
      </c>
    </row>
    <row r="3682" spans="1:4">
      <c r="A3682" s="57" t="s">
        <v>7654</v>
      </c>
      <c r="B3682" s="57" t="s">
        <v>2190</v>
      </c>
      <c r="C3682" s="57" t="s">
        <v>5137</v>
      </c>
      <c r="D3682" s="57" t="s">
        <v>5138</v>
      </c>
    </row>
    <row r="3683" spans="1:4">
      <c r="A3683" s="57" t="s">
        <v>7654</v>
      </c>
      <c r="B3683" s="57" t="s">
        <v>2190</v>
      </c>
      <c r="C3683" s="57" t="s">
        <v>5139</v>
      </c>
      <c r="D3683" s="57" t="s">
        <v>5140</v>
      </c>
    </row>
    <row r="3684" spans="1:4">
      <c r="A3684" s="57" t="s">
        <v>7654</v>
      </c>
      <c r="B3684" s="57" t="s">
        <v>2190</v>
      </c>
      <c r="C3684" s="57" t="s">
        <v>5153</v>
      </c>
      <c r="D3684" s="57" t="s">
        <v>5154</v>
      </c>
    </row>
    <row r="3685" spans="1:4">
      <c r="A3685" s="57" t="s">
        <v>7654</v>
      </c>
      <c r="B3685" s="57" t="s">
        <v>2190</v>
      </c>
      <c r="C3685" s="57" t="s">
        <v>5155</v>
      </c>
      <c r="D3685" s="57" t="s">
        <v>5156</v>
      </c>
    </row>
    <row r="3686" spans="1:4">
      <c r="A3686" s="57" t="s">
        <v>7654</v>
      </c>
      <c r="B3686" s="57" t="s">
        <v>2190</v>
      </c>
      <c r="C3686" s="57" t="s">
        <v>5163</v>
      </c>
      <c r="D3686" s="57" t="s">
        <v>5164</v>
      </c>
    </row>
    <row r="3687" spans="1:4">
      <c r="A3687" s="57" t="s">
        <v>7654</v>
      </c>
      <c r="B3687" s="57" t="s">
        <v>2190</v>
      </c>
      <c r="C3687" s="57" t="s">
        <v>5165</v>
      </c>
      <c r="D3687" s="57" t="s">
        <v>5166</v>
      </c>
    </row>
    <row r="3688" spans="1:4">
      <c r="A3688" s="57" t="s">
        <v>7654</v>
      </c>
      <c r="B3688" s="57" t="s">
        <v>2190</v>
      </c>
      <c r="C3688" s="57" t="s">
        <v>5171</v>
      </c>
      <c r="D3688" s="57" t="s">
        <v>5172</v>
      </c>
    </row>
    <row r="3689" spans="1:4">
      <c r="A3689" s="57" t="s">
        <v>7654</v>
      </c>
      <c r="B3689" s="57" t="s">
        <v>2190</v>
      </c>
      <c r="C3689" s="57" t="s">
        <v>5175</v>
      </c>
      <c r="D3689" s="57" t="s">
        <v>5176</v>
      </c>
    </row>
    <row r="3690" spans="1:4">
      <c r="A3690" s="57" t="s">
        <v>7654</v>
      </c>
      <c r="B3690" s="57" t="s">
        <v>2190</v>
      </c>
      <c r="C3690" s="57" t="s">
        <v>5177</v>
      </c>
      <c r="D3690" s="57" t="s">
        <v>5178</v>
      </c>
    </row>
    <row r="3691" spans="1:4">
      <c r="A3691" s="57" t="s">
        <v>7654</v>
      </c>
      <c r="B3691" s="57" t="s">
        <v>2190</v>
      </c>
      <c r="C3691" s="57" t="s">
        <v>5183</v>
      </c>
      <c r="D3691" s="57" t="s">
        <v>5184</v>
      </c>
    </row>
    <row r="3692" spans="1:4">
      <c r="A3692" s="57" t="s">
        <v>7654</v>
      </c>
      <c r="B3692" s="57" t="s">
        <v>2190</v>
      </c>
      <c r="C3692" s="57" t="s">
        <v>5185</v>
      </c>
      <c r="D3692" s="57" t="s">
        <v>5186</v>
      </c>
    </row>
    <row r="3693" spans="1:4">
      <c r="A3693" s="57" t="s">
        <v>7654</v>
      </c>
      <c r="B3693" s="57" t="s">
        <v>2190</v>
      </c>
      <c r="C3693" s="57" t="s">
        <v>5187</v>
      </c>
      <c r="D3693" s="57" t="s">
        <v>5188</v>
      </c>
    </row>
    <row r="3694" spans="1:4">
      <c r="A3694" s="57" t="s">
        <v>7654</v>
      </c>
      <c r="B3694" s="57" t="s">
        <v>2190</v>
      </c>
      <c r="C3694" s="57" t="s">
        <v>5189</v>
      </c>
      <c r="D3694" s="57" t="s">
        <v>5190</v>
      </c>
    </row>
    <row r="3695" spans="1:4">
      <c r="A3695" s="57" t="s">
        <v>7654</v>
      </c>
      <c r="B3695" s="57" t="s">
        <v>2190</v>
      </c>
      <c r="C3695" s="57" t="s">
        <v>5195</v>
      </c>
      <c r="D3695" s="57" t="s">
        <v>5196</v>
      </c>
    </row>
    <row r="3696" spans="1:4">
      <c r="A3696" s="57" t="s">
        <v>7654</v>
      </c>
      <c r="B3696" s="57" t="s">
        <v>2190</v>
      </c>
      <c r="C3696" s="57" t="s">
        <v>5206</v>
      </c>
      <c r="D3696" s="57" t="s">
        <v>5207</v>
      </c>
    </row>
    <row r="3697" spans="1:4">
      <c r="A3697" s="57" t="s">
        <v>7654</v>
      </c>
      <c r="B3697" s="57" t="s">
        <v>2190</v>
      </c>
      <c r="C3697" s="57" t="s">
        <v>5210</v>
      </c>
      <c r="D3697" s="57" t="s">
        <v>5211</v>
      </c>
    </row>
    <row r="3698" spans="1:4">
      <c r="A3698" s="57" t="s">
        <v>7654</v>
      </c>
      <c r="B3698" s="57" t="s">
        <v>2190</v>
      </c>
      <c r="C3698" s="57" t="s">
        <v>5214</v>
      </c>
      <c r="D3698" s="57" t="s">
        <v>5215</v>
      </c>
    </row>
    <row r="3699" spans="1:4">
      <c r="A3699" s="57" t="s">
        <v>7654</v>
      </c>
      <c r="B3699" s="57" t="s">
        <v>2190</v>
      </c>
      <c r="C3699" s="57" t="s">
        <v>5216</v>
      </c>
      <c r="D3699" s="57" t="s">
        <v>5217</v>
      </c>
    </row>
    <row r="3700" spans="1:4">
      <c r="A3700" s="57" t="s">
        <v>7654</v>
      </c>
      <c r="B3700" s="57" t="s">
        <v>2190</v>
      </c>
      <c r="C3700" s="57" t="s">
        <v>5218</v>
      </c>
      <c r="D3700" s="57" t="s">
        <v>5217</v>
      </c>
    </row>
    <row r="3701" spans="1:4">
      <c r="A3701" s="57" t="s">
        <v>7654</v>
      </c>
      <c r="B3701" s="57" t="s">
        <v>2190</v>
      </c>
      <c r="C3701" s="57" t="s">
        <v>5225</v>
      </c>
      <c r="D3701" s="57" t="s">
        <v>5226</v>
      </c>
    </row>
    <row r="3702" spans="1:4">
      <c r="A3702" s="57" t="s">
        <v>7654</v>
      </c>
      <c r="B3702" s="57" t="s">
        <v>2190</v>
      </c>
      <c r="C3702" s="57" t="s">
        <v>5227</v>
      </c>
      <c r="D3702" s="57" t="s">
        <v>5228</v>
      </c>
    </row>
    <row r="3703" spans="1:4">
      <c r="A3703" s="57" t="s">
        <v>7654</v>
      </c>
      <c r="B3703" s="57" t="s">
        <v>2190</v>
      </c>
      <c r="C3703" s="57" t="s">
        <v>5229</v>
      </c>
      <c r="D3703" s="57" t="s">
        <v>5230</v>
      </c>
    </row>
    <row r="3704" spans="1:4">
      <c r="A3704" s="57" t="s">
        <v>7654</v>
      </c>
      <c r="B3704" s="57" t="s">
        <v>2190</v>
      </c>
      <c r="C3704" s="57" t="s">
        <v>5254</v>
      </c>
      <c r="D3704" s="57" t="s">
        <v>5255</v>
      </c>
    </row>
    <row r="3705" spans="1:4">
      <c r="A3705" s="57" t="s">
        <v>7654</v>
      </c>
      <c r="B3705" s="57" t="s">
        <v>2190</v>
      </c>
      <c r="C3705" s="57" t="s">
        <v>5262</v>
      </c>
      <c r="D3705" s="57" t="s">
        <v>5263</v>
      </c>
    </row>
    <row r="3706" spans="1:4">
      <c r="A3706" s="57" t="s">
        <v>7654</v>
      </c>
      <c r="B3706" s="57" t="s">
        <v>2190</v>
      </c>
      <c r="C3706" s="57" t="s">
        <v>5264</v>
      </c>
      <c r="D3706" s="57" t="s">
        <v>5265</v>
      </c>
    </row>
    <row r="3707" spans="1:4">
      <c r="A3707" s="57" t="s">
        <v>7654</v>
      </c>
      <c r="B3707" s="57" t="s">
        <v>2190</v>
      </c>
      <c r="C3707" s="57" t="s">
        <v>5266</v>
      </c>
      <c r="D3707" s="57" t="s">
        <v>5267</v>
      </c>
    </row>
    <row r="3708" spans="1:4">
      <c r="A3708" s="57" t="s">
        <v>7654</v>
      </c>
      <c r="B3708" s="57" t="s">
        <v>2190</v>
      </c>
      <c r="C3708" s="57" t="s">
        <v>5268</v>
      </c>
      <c r="D3708" s="57" t="s">
        <v>5269</v>
      </c>
    </row>
    <row r="3709" spans="1:4">
      <c r="A3709" s="57" t="s">
        <v>7654</v>
      </c>
      <c r="B3709" s="57" t="s">
        <v>2190</v>
      </c>
      <c r="C3709" s="57" t="s">
        <v>5286</v>
      </c>
      <c r="D3709" s="57" t="s">
        <v>5287</v>
      </c>
    </row>
    <row r="3710" spans="1:4">
      <c r="A3710" s="57" t="s">
        <v>7654</v>
      </c>
      <c r="B3710" s="57" t="s">
        <v>2190</v>
      </c>
      <c r="C3710" s="57" t="s">
        <v>5315</v>
      </c>
      <c r="D3710" s="57" t="s">
        <v>5316</v>
      </c>
    </row>
    <row r="3711" spans="1:4">
      <c r="A3711" s="57" t="s">
        <v>7654</v>
      </c>
      <c r="B3711" s="57" t="s">
        <v>2190</v>
      </c>
      <c r="C3711" s="57" t="s">
        <v>5331</v>
      </c>
      <c r="D3711" s="57" t="s">
        <v>5332</v>
      </c>
    </row>
    <row r="3712" spans="1:4">
      <c r="A3712" s="57" t="s">
        <v>7654</v>
      </c>
      <c r="B3712" s="57" t="s">
        <v>2190</v>
      </c>
      <c r="C3712" s="57" t="s">
        <v>5333</v>
      </c>
      <c r="D3712" s="57" t="s">
        <v>5334</v>
      </c>
    </row>
    <row r="3713" spans="1:4">
      <c r="A3713" s="57" t="s">
        <v>7654</v>
      </c>
      <c r="B3713" s="57" t="s">
        <v>2190</v>
      </c>
      <c r="C3713" s="57" t="s">
        <v>5335</v>
      </c>
      <c r="D3713" s="57" t="s">
        <v>5336</v>
      </c>
    </row>
    <row r="3714" spans="1:4">
      <c r="A3714" s="57" t="s">
        <v>7654</v>
      </c>
      <c r="B3714" s="57" t="s">
        <v>2190</v>
      </c>
      <c r="C3714" s="57" t="s">
        <v>5337</v>
      </c>
      <c r="D3714" s="57" t="s">
        <v>5338</v>
      </c>
    </row>
    <row r="3715" spans="1:4">
      <c r="A3715" s="57" t="s">
        <v>7654</v>
      </c>
      <c r="B3715" s="57" t="s">
        <v>2190</v>
      </c>
      <c r="C3715" s="57" t="s">
        <v>5339</v>
      </c>
      <c r="D3715" s="57" t="s">
        <v>5340</v>
      </c>
    </row>
    <row r="3716" spans="1:4">
      <c r="A3716" s="57" t="s">
        <v>7654</v>
      </c>
      <c r="B3716" s="57" t="s">
        <v>2190</v>
      </c>
      <c r="C3716" s="57" t="s">
        <v>5341</v>
      </c>
      <c r="D3716" s="57" t="s">
        <v>5342</v>
      </c>
    </row>
    <row r="3717" spans="1:4">
      <c r="A3717" s="57" t="s">
        <v>7654</v>
      </c>
      <c r="B3717" s="57" t="s">
        <v>2190</v>
      </c>
      <c r="C3717" s="57" t="s">
        <v>5343</v>
      </c>
      <c r="D3717" s="57" t="s">
        <v>5344</v>
      </c>
    </row>
    <row r="3718" spans="1:4">
      <c r="A3718" s="57" t="s">
        <v>7654</v>
      </c>
      <c r="B3718" s="57" t="s">
        <v>2190</v>
      </c>
      <c r="C3718" s="57" t="s">
        <v>5345</v>
      </c>
      <c r="D3718" s="57" t="s">
        <v>5346</v>
      </c>
    </row>
    <row r="3719" spans="1:4">
      <c r="A3719" s="57" t="s">
        <v>7654</v>
      </c>
      <c r="B3719" s="57" t="s">
        <v>2190</v>
      </c>
      <c r="C3719" s="57" t="s">
        <v>5347</v>
      </c>
      <c r="D3719" s="57" t="s">
        <v>5348</v>
      </c>
    </row>
    <row r="3720" spans="1:4">
      <c r="A3720" s="57" t="s">
        <v>7654</v>
      </c>
      <c r="B3720" s="57" t="s">
        <v>2190</v>
      </c>
      <c r="C3720" s="57" t="s">
        <v>5349</v>
      </c>
      <c r="D3720" s="57" t="s">
        <v>5350</v>
      </c>
    </row>
    <row r="3721" spans="1:4">
      <c r="A3721" s="57" t="s">
        <v>7654</v>
      </c>
      <c r="B3721" s="57" t="s">
        <v>2190</v>
      </c>
      <c r="C3721" s="57" t="s">
        <v>5351</v>
      </c>
      <c r="D3721" s="57" t="s">
        <v>5352</v>
      </c>
    </row>
    <row r="3722" spans="1:4">
      <c r="A3722" s="57" t="s">
        <v>7654</v>
      </c>
      <c r="B3722" s="57" t="s">
        <v>2190</v>
      </c>
      <c r="C3722" s="57" t="s">
        <v>5353</v>
      </c>
      <c r="D3722" s="57" t="s">
        <v>5354</v>
      </c>
    </row>
    <row r="3723" spans="1:4">
      <c r="A3723" s="57" t="s">
        <v>7654</v>
      </c>
      <c r="B3723" s="57" t="s">
        <v>2190</v>
      </c>
      <c r="C3723" s="57" t="s">
        <v>5387</v>
      </c>
      <c r="D3723" s="57" t="s">
        <v>5388</v>
      </c>
    </row>
    <row r="3724" spans="1:4">
      <c r="A3724" s="57" t="s">
        <v>7654</v>
      </c>
      <c r="B3724" s="57" t="s">
        <v>2190</v>
      </c>
      <c r="C3724" s="57" t="s">
        <v>5401</v>
      </c>
      <c r="D3724" s="57" t="s">
        <v>5402</v>
      </c>
    </row>
    <row r="3725" spans="1:4">
      <c r="A3725" s="57" t="s">
        <v>7654</v>
      </c>
      <c r="B3725" s="57" t="s">
        <v>2190</v>
      </c>
      <c r="C3725" s="57" t="s">
        <v>5413</v>
      </c>
      <c r="D3725" s="57" t="s">
        <v>5414</v>
      </c>
    </row>
    <row r="3726" spans="1:4">
      <c r="A3726" s="57" t="s">
        <v>7654</v>
      </c>
      <c r="B3726" s="57" t="s">
        <v>2190</v>
      </c>
      <c r="C3726" s="57" t="s">
        <v>5415</v>
      </c>
      <c r="D3726" s="57" t="s">
        <v>5416</v>
      </c>
    </row>
    <row r="3727" spans="1:4">
      <c r="A3727" s="57" t="s">
        <v>7654</v>
      </c>
      <c r="B3727" s="57" t="s">
        <v>2190</v>
      </c>
      <c r="C3727" s="57" t="s">
        <v>5417</v>
      </c>
      <c r="D3727" s="57" t="s">
        <v>5418</v>
      </c>
    </row>
    <row r="3728" spans="1:4">
      <c r="A3728" s="57" t="s">
        <v>7654</v>
      </c>
      <c r="B3728" s="57" t="s">
        <v>2190</v>
      </c>
      <c r="C3728" s="57" t="s">
        <v>5457</v>
      </c>
      <c r="D3728" s="57" t="s">
        <v>5458</v>
      </c>
    </row>
    <row r="3729" spans="1:4">
      <c r="A3729" s="57" t="s">
        <v>7654</v>
      </c>
      <c r="B3729" s="57" t="s">
        <v>2190</v>
      </c>
      <c r="C3729" s="57" t="s">
        <v>5476</v>
      </c>
      <c r="D3729" s="57" t="s">
        <v>5477</v>
      </c>
    </row>
    <row r="3730" spans="1:4">
      <c r="A3730" s="57" t="s">
        <v>7654</v>
      </c>
      <c r="B3730" s="57" t="s">
        <v>2190</v>
      </c>
      <c r="C3730" s="57" t="s">
        <v>5480</v>
      </c>
      <c r="D3730" s="57" t="s">
        <v>5481</v>
      </c>
    </row>
    <row r="3731" spans="1:4">
      <c r="A3731" s="57" t="s">
        <v>7654</v>
      </c>
      <c r="B3731" s="57" t="s">
        <v>2190</v>
      </c>
      <c r="C3731" s="57" t="s">
        <v>5486</v>
      </c>
      <c r="D3731" s="57" t="s">
        <v>5487</v>
      </c>
    </row>
    <row r="3732" spans="1:4">
      <c r="A3732" s="57" t="s">
        <v>7654</v>
      </c>
      <c r="B3732" s="57" t="s">
        <v>2190</v>
      </c>
      <c r="C3732" s="57" t="s">
        <v>5509</v>
      </c>
      <c r="D3732" s="57" t="s">
        <v>5510</v>
      </c>
    </row>
    <row r="3733" spans="1:4">
      <c r="A3733" s="57" t="s">
        <v>7654</v>
      </c>
      <c r="B3733" s="57" t="s">
        <v>2190</v>
      </c>
      <c r="C3733" s="57" t="s">
        <v>5511</v>
      </c>
      <c r="D3733" s="57" t="s">
        <v>5512</v>
      </c>
    </row>
    <row r="3734" spans="1:4">
      <c r="A3734" s="57" t="s">
        <v>7654</v>
      </c>
      <c r="B3734" s="57" t="s">
        <v>2190</v>
      </c>
      <c r="C3734" s="57" t="s">
        <v>5513</v>
      </c>
      <c r="D3734" s="57" t="s">
        <v>5514</v>
      </c>
    </row>
    <row r="3735" spans="1:4">
      <c r="A3735" s="57" t="s">
        <v>7654</v>
      </c>
      <c r="B3735" s="57" t="s">
        <v>2190</v>
      </c>
      <c r="C3735" s="57" t="s">
        <v>5515</v>
      </c>
      <c r="D3735" s="57" t="s">
        <v>5516</v>
      </c>
    </row>
    <row r="3736" spans="1:4">
      <c r="A3736" s="57" t="s">
        <v>7654</v>
      </c>
      <c r="B3736" s="57" t="s">
        <v>2190</v>
      </c>
      <c r="C3736" s="57" t="s">
        <v>5517</v>
      </c>
      <c r="D3736" s="57" t="s">
        <v>5518</v>
      </c>
    </row>
    <row r="3737" spans="1:4">
      <c r="A3737" s="57" t="s">
        <v>7654</v>
      </c>
      <c r="B3737" s="57" t="s">
        <v>2190</v>
      </c>
      <c r="C3737" s="57" t="s">
        <v>5521</v>
      </c>
      <c r="D3737" s="57" t="s">
        <v>5522</v>
      </c>
    </row>
    <row r="3738" spans="1:4">
      <c r="A3738" s="57" t="s">
        <v>7654</v>
      </c>
      <c r="B3738" s="57" t="s">
        <v>2190</v>
      </c>
      <c r="C3738" s="57" t="s">
        <v>5529</v>
      </c>
      <c r="D3738" s="57" t="s">
        <v>5530</v>
      </c>
    </row>
    <row r="3739" spans="1:4">
      <c r="A3739" s="57" t="s">
        <v>7654</v>
      </c>
      <c r="B3739" s="57" t="s">
        <v>2190</v>
      </c>
      <c r="C3739" s="57" t="s">
        <v>5535</v>
      </c>
      <c r="D3739" s="57" t="s">
        <v>5536</v>
      </c>
    </row>
    <row r="3740" spans="1:4">
      <c r="A3740" s="57" t="s">
        <v>7654</v>
      </c>
      <c r="B3740" s="57" t="s">
        <v>2190</v>
      </c>
      <c r="C3740" s="57" t="s">
        <v>5539</v>
      </c>
      <c r="D3740" s="57" t="s">
        <v>5540</v>
      </c>
    </row>
    <row r="3741" spans="1:4">
      <c r="A3741" s="57" t="s">
        <v>7654</v>
      </c>
      <c r="B3741" s="57" t="s">
        <v>2190</v>
      </c>
      <c r="C3741" s="57" t="s">
        <v>5541</v>
      </c>
      <c r="D3741" s="57" t="s">
        <v>5542</v>
      </c>
    </row>
    <row r="3742" spans="1:4">
      <c r="A3742" s="57" t="s">
        <v>7654</v>
      </c>
      <c r="B3742" s="57" t="s">
        <v>2190</v>
      </c>
      <c r="C3742" s="57" t="s">
        <v>5549</v>
      </c>
      <c r="D3742" s="57" t="s">
        <v>5550</v>
      </c>
    </row>
    <row r="3743" spans="1:4">
      <c r="A3743" s="57" t="s">
        <v>7654</v>
      </c>
      <c r="B3743" s="57" t="s">
        <v>2190</v>
      </c>
      <c r="C3743" s="57" t="s">
        <v>5551</v>
      </c>
      <c r="D3743" s="57" t="s">
        <v>5552</v>
      </c>
    </row>
    <row r="3744" spans="1:4">
      <c r="A3744" s="57" t="s">
        <v>7654</v>
      </c>
      <c r="B3744" s="57" t="s">
        <v>2190</v>
      </c>
      <c r="C3744" s="57" t="s">
        <v>5561</v>
      </c>
      <c r="D3744" s="57" t="s">
        <v>5562</v>
      </c>
    </row>
    <row r="3745" spans="1:4">
      <c r="A3745" s="57" t="s">
        <v>7654</v>
      </c>
      <c r="B3745" s="57" t="s">
        <v>2190</v>
      </c>
      <c r="C3745" s="57" t="s">
        <v>5563</v>
      </c>
      <c r="D3745" s="57" t="s">
        <v>5564</v>
      </c>
    </row>
    <row r="3746" spans="1:4">
      <c r="A3746" s="57" t="s">
        <v>7654</v>
      </c>
      <c r="B3746" s="57" t="s">
        <v>2190</v>
      </c>
      <c r="C3746" s="57" t="s">
        <v>5571</v>
      </c>
      <c r="D3746" s="57" t="s">
        <v>5572</v>
      </c>
    </row>
    <row r="3747" spans="1:4">
      <c r="A3747" s="57" t="s">
        <v>7654</v>
      </c>
      <c r="B3747" s="57" t="s">
        <v>2190</v>
      </c>
      <c r="C3747" s="57" t="s">
        <v>5581</v>
      </c>
      <c r="D3747" s="57" t="s">
        <v>5582</v>
      </c>
    </row>
    <row r="3748" spans="1:4">
      <c r="A3748" s="57" t="s">
        <v>7654</v>
      </c>
      <c r="B3748" s="57" t="s">
        <v>2190</v>
      </c>
      <c r="C3748" s="57" t="s">
        <v>5585</v>
      </c>
      <c r="D3748" s="57" t="s">
        <v>5586</v>
      </c>
    </row>
    <row r="3749" spans="1:4">
      <c r="A3749" s="57" t="s">
        <v>7654</v>
      </c>
      <c r="B3749" s="57" t="s">
        <v>2190</v>
      </c>
      <c r="C3749" s="57" t="s">
        <v>5587</v>
      </c>
      <c r="D3749" s="57" t="s">
        <v>5588</v>
      </c>
    </row>
    <row r="3750" spans="1:4">
      <c r="A3750" s="57" t="s">
        <v>7654</v>
      </c>
      <c r="B3750" s="57" t="s">
        <v>2190</v>
      </c>
      <c r="C3750" s="57" t="s">
        <v>5589</v>
      </c>
      <c r="D3750" s="57" t="s">
        <v>5590</v>
      </c>
    </row>
    <row r="3751" spans="1:4">
      <c r="A3751" s="57" t="s">
        <v>7654</v>
      </c>
      <c r="B3751" s="57" t="s">
        <v>2190</v>
      </c>
      <c r="C3751" s="57" t="s">
        <v>5595</v>
      </c>
      <c r="D3751" s="57" t="s">
        <v>5596</v>
      </c>
    </row>
    <row r="3752" spans="1:4">
      <c r="A3752" s="57" t="s">
        <v>7654</v>
      </c>
      <c r="B3752" s="57" t="s">
        <v>2190</v>
      </c>
      <c r="C3752" s="57" t="s">
        <v>5612</v>
      </c>
      <c r="D3752" s="57" t="s">
        <v>5613</v>
      </c>
    </row>
    <row r="3753" spans="1:4">
      <c r="A3753" s="57" t="s">
        <v>7654</v>
      </c>
      <c r="B3753" s="57" t="s">
        <v>2190</v>
      </c>
      <c r="C3753" s="57" t="s">
        <v>5614</v>
      </c>
      <c r="D3753" s="57" t="s">
        <v>5615</v>
      </c>
    </row>
    <row r="3754" spans="1:4">
      <c r="A3754" s="57" t="s">
        <v>7654</v>
      </c>
      <c r="B3754" s="57" t="s">
        <v>2190</v>
      </c>
      <c r="C3754" s="57" t="s">
        <v>5624</v>
      </c>
      <c r="D3754" s="57" t="s">
        <v>5625</v>
      </c>
    </row>
    <row r="3755" spans="1:4">
      <c r="A3755" s="57" t="s">
        <v>7654</v>
      </c>
      <c r="B3755" s="57" t="s">
        <v>2190</v>
      </c>
      <c r="C3755" s="57" t="s">
        <v>5626</v>
      </c>
      <c r="D3755" s="57" t="s">
        <v>5627</v>
      </c>
    </row>
    <row r="3756" spans="1:4">
      <c r="A3756" s="57" t="s">
        <v>7654</v>
      </c>
      <c r="B3756" s="57" t="s">
        <v>2190</v>
      </c>
      <c r="C3756" s="57" t="s">
        <v>5634</v>
      </c>
      <c r="D3756" s="57" t="s">
        <v>5635</v>
      </c>
    </row>
    <row r="3757" spans="1:4">
      <c r="A3757" s="57" t="s">
        <v>7654</v>
      </c>
      <c r="B3757" s="57" t="s">
        <v>2190</v>
      </c>
      <c r="C3757" s="57" t="s">
        <v>5636</v>
      </c>
      <c r="D3757" s="57" t="s">
        <v>5637</v>
      </c>
    </row>
    <row r="3758" spans="1:4">
      <c r="A3758" s="57" t="s">
        <v>7654</v>
      </c>
      <c r="B3758" s="57" t="s">
        <v>2190</v>
      </c>
      <c r="C3758" s="57" t="s">
        <v>5643</v>
      </c>
      <c r="D3758" s="57" t="s">
        <v>5644</v>
      </c>
    </row>
    <row r="3759" spans="1:4">
      <c r="A3759" s="57" t="s">
        <v>7654</v>
      </c>
      <c r="B3759" s="57" t="s">
        <v>2190</v>
      </c>
      <c r="C3759" s="57" t="s">
        <v>5645</v>
      </c>
      <c r="D3759" s="57" t="s">
        <v>5646</v>
      </c>
    </row>
    <row r="3760" spans="1:4">
      <c r="A3760" s="57" t="s">
        <v>7654</v>
      </c>
      <c r="B3760" s="57" t="s">
        <v>2190</v>
      </c>
      <c r="C3760" s="57" t="s">
        <v>5647</v>
      </c>
      <c r="D3760" s="57" t="s">
        <v>5648</v>
      </c>
    </row>
    <row r="3761" spans="1:4">
      <c r="A3761" s="57" t="s">
        <v>7654</v>
      </c>
      <c r="B3761" s="57" t="s">
        <v>2190</v>
      </c>
      <c r="C3761" s="57" t="s">
        <v>5649</v>
      </c>
      <c r="D3761" s="57" t="s">
        <v>5650</v>
      </c>
    </row>
    <row r="3762" spans="1:4">
      <c r="A3762" s="57" t="s">
        <v>7654</v>
      </c>
      <c r="B3762" s="57" t="s">
        <v>2190</v>
      </c>
      <c r="C3762" s="57" t="s">
        <v>5651</v>
      </c>
      <c r="D3762" s="57" t="s">
        <v>5652</v>
      </c>
    </row>
    <row r="3763" spans="1:4">
      <c r="A3763" s="57" t="s">
        <v>7654</v>
      </c>
      <c r="B3763" s="57" t="s">
        <v>2190</v>
      </c>
      <c r="C3763" s="57" t="s">
        <v>5666</v>
      </c>
      <c r="D3763" s="57" t="s">
        <v>5667</v>
      </c>
    </row>
    <row r="3764" spans="1:4">
      <c r="A3764" s="57" t="s">
        <v>7654</v>
      </c>
      <c r="B3764" s="57" t="s">
        <v>2190</v>
      </c>
      <c r="C3764" s="57" t="s">
        <v>5684</v>
      </c>
      <c r="D3764" s="57" t="s">
        <v>5685</v>
      </c>
    </row>
    <row r="3765" spans="1:4">
      <c r="A3765" s="57" t="s">
        <v>7654</v>
      </c>
      <c r="B3765" s="57" t="s">
        <v>2190</v>
      </c>
      <c r="C3765" s="57" t="s">
        <v>5686</v>
      </c>
      <c r="D3765" s="57" t="s">
        <v>5687</v>
      </c>
    </row>
    <row r="3766" spans="1:4">
      <c r="A3766" s="57" t="s">
        <v>7654</v>
      </c>
      <c r="B3766" s="57" t="s">
        <v>2190</v>
      </c>
      <c r="C3766" s="57" t="s">
        <v>5694</v>
      </c>
      <c r="D3766" s="57" t="s">
        <v>5695</v>
      </c>
    </row>
    <row r="3767" spans="1:4">
      <c r="A3767" s="57" t="s">
        <v>7654</v>
      </c>
      <c r="B3767" s="57" t="s">
        <v>2190</v>
      </c>
      <c r="C3767" s="57" t="s">
        <v>5696</v>
      </c>
      <c r="D3767" s="57" t="s">
        <v>5697</v>
      </c>
    </row>
    <row r="3768" spans="1:4">
      <c r="A3768" s="57" t="s">
        <v>7654</v>
      </c>
      <c r="B3768" s="57" t="s">
        <v>2190</v>
      </c>
      <c r="C3768" s="57" t="s">
        <v>5703</v>
      </c>
      <c r="D3768" s="57" t="s">
        <v>5704</v>
      </c>
    </row>
    <row r="3769" spans="1:4">
      <c r="A3769" s="57" t="s">
        <v>7654</v>
      </c>
      <c r="B3769" s="57" t="s">
        <v>2190</v>
      </c>
      <c r="C3769" s="57" t="s">
        <v>5722</v>
      </c>
      <c r="D3769" s="57" t="s">
        <v>5723</v>
      </c>
    </row>
    <row r="3770" spans="1:4">
      <c r="A3770" s="57" t="s">
        <v>7654</v>
      </c>
      <c r="B3770" s="57" t="s">
        <v>2190</v>
      </c>
      <c r="C3770" s="57" t="s">
        <v>5726</v>
      </c>
      <c r="D3770" s="57" t="s">
        <v>5727</v>
      </c>
    </row>
    <row r="3771" spans="1:4">
      <c r="A3771" s="57" t="s">
        <v>7654</v>
      </c>
      <c r="B3771" s="57" t="s">
        <v>2190</v>
      </c>
      <c r="C3771" s="57" t="s">
        <v>5728</v>
      </c>
      <c r="D3771" s="57" t="s">
        <v>5729</v>
      </c>
    </row>
    <row r="3772" spans="1:4">
      <c r="A3772" s="57" t="s">
        <v>7654</v>
      </c>
      <c r="B3772" s="57" t="s">
        <v>2190</v>
      </c>
      <c r="C3772" s="57" t="s">
        <v>5730</v>
      </c>
      <c r="D3772" s="57" t="s">
        <v>5731</v>
      </c>
    </row>
    <row r="3773" spans="1:4">
      <c r="A3773" s="57" t="s">
        <v>7654</v>
      </c>
      <c r="B3773" s="57" t="s">
        <v>2190</v>
      </c>
      <c r="C3773" s="57" t="s">
        <v>5732</v>
      </c>
      <c r="D3773" s="57" t="s">
        <v>5733</v>
      </c>
    </row>
    <row r="3774" spans="1:4">
      <c r="A3774" s="57" t="s">
        <v>7654</v>
      </c>
      <c r="B3774" s="57" t="s">
        <v>2190</v>
      </c>
      <c r="C3774" s="57" t="s">
        <v>5734</v>
      </c>
      <c r="D3774" s="57" t="s">
        <v>5735</v>
      </c>
    </row>
    <row r="3775" spans="1:4">
      <c r="A3775" s="57" t="s">
        <v>7654</v>
      </c>
      <c r="B3775" s="57" t="s">
        <v>2190</v>
      </c>
      <c r="C3775" s="57" t="s">
        <v>5742</v>
      </c>
      <c r="D3775" s="57" t="s">
        <v>5743</v>
      </c>
    </row>
    <row r="3776" spans="1:4">
      <c r="A3776" s="57" t="s">
        <v>7654</v>
      </c>
      <c r="B3776" s="57" t="s">
        <v>2190</v>
      </c>
      <c r="C3776" s="57" t="s">
        <v>5746</v>
      </c>
      <c r="D3776" s="57" t="s">
        <v>5747</v>
      </c>
    </row>
    <row r="3777" spans="1:4">
      <c r="A3777" s="57" t="s">
        <v>7654</v>
      </c>
      <c r="B3777" s="57" t="s">
        <v>2190</v>
      </c>
      <c r="C3777" s="57" t="s">
        <v>5750</v>
      </c>
      <c r="D3777" s="57" t="s">
        <v>5751</v>
      </c>
    </row>
    <row r="3778" spans="1:4">
      <c r="A3778" s="57" t="s">
        <v>7654</v>
      </c>
      <c r="B3778" s="57" t="s">
        <v>2190</v>
      </c>
      <c r="C3778" s="57" t="s">
        <v>5752</v>
      </c>
      <c r="D3778" s="57" t="s">
        <v>9132</v>
      </c>
    </row>
    <row r="3779" spans="1:4">
      <c r="A3779" s="57" t="s">
        <v>7654</v>
      </c>
      <c r="B3779" s="57" t="s">
        <v>2190</v>
      </c>
      <c r="C3779" s="57" t="s">
        <v>5753</v>
      </c>
      <c r="D3779" s="57" t="s">
        <v>5754</v>
      </c>
    </row>
    <row r="3780" spans="1:4">
      <c r="A3780" s="57" t="s">
        <v>7654</v>
      </c>
      <c r="B3780" s="57" t="s">
        <v>2190</v>
      </c>
      <c r="C3780" s="57" t="s">
        <v>5755</v>
      </c>
      <c r="D3780" s="57" t="s">
        <v>5756</v>
      </c>
    </row>
    <row r="3781" spans="1:4">
      <c r="A3781" s="57" t="s">
        <v>7654</v>
      </c>
      <c r="B3781" s="57" t="s">
        <v>2190</v>
      </c>
      <c r="C3781" s="57" t="s">
        <v>5757</v>
      </c>
      <c r="D3781" s="57" t="s">
        <v>5758</v>
      </c>
    </row>
    <row r="3782" spans="1:4">
      <c r="A3782" s="57" t="s">
        <v>7654</v>
      </c>
      <c r="B3782" s="57" t="s">
        <v>2190</v>
      </c>
      <c r="C3782" s="57" t="s">
        <v>5759</v>
      </c>
      <c r="D3782" s="57" t="s">
        <v>5760</v>
      </c>
    </row>
    <row r="3783" spans="1:4">
      <c r="A3783" s="57" t="s">
        <v>7654</v>
      </c>
      <c r="B3783" s="57" t="s">
        <v>2190</v>
      </c>
      <c r="C3783" s="57" t="s">
        <v>5766</v>
      </c>
      <c r="D3783" s="57" t="s">
        <v>9133</v>
      </c>
    </row>
    <row r="3784" spans="1:4">
      <c r="A3784" s="57" t="s">
        <v>7654</v>
      </c>
      <c r="B3784" s="57" t="s">
        <v>2190</v>
      </c>
      <c r="C3784" s="57" t="s">
        <v>5767</v>
      </c>
      <c r="D3784" s="57" t="s">
        <v>5768</v>
      </c>
    </row>
    <row r="3785" spans="1:4">
      <c r="A3785" s="57" t="s">
        <v>7654</v>
      </c>
      <c r="B3785" s="57" t="s">
        <v>2190</v>
      </c>
      <c r="C3785" s="57" t="s">
        <v>5781</v>
      </c>
      <c r="D3785" s="57" t="s">
        <v>8879</v>
      </c>
    </row>
    <row r="3786" spans="1:4">
      <c r="A3786" s="57" t="s">
        <v>7654</v>
      </c>
      <c r="B3786" s="57" t="s">
        <v>2190</v>
      </c>
      <c r="C3786" s="57" t="s">
        <v>5782</v>
      </c>
      <c r="D3786" s="57" t="s">
        <v>5783</v>
      </c>
    </row>
    <row r="3787" spans="1:4">
      <c r="A3787" s="57" t="s">
        <v>7654</v>
      </c>
      <c r="B3787" s="57" t="s">
        <v>2190</v>
      </c>
      <c r="C3787" s="57" t="s">
        <v>5787</v>
      </c>
      <c r="D3787" s="57" t="s">
        <v>5788</v>
      </c>
    </row>
    <row r="3788" spans="1:4">
      <c r="A3788" s="57" t="s">
        <v>7654</v>
      </c>
      <c r="B3788" s="57" t="s">
        <v>2190</v>
      </c>
      <c r="C3788" s="57" t="s">
        <v>5789</v>
      </c>
      <c r="D3788" s="57" t="s">
        <v>5790</v>
      </c>
    </row>
    <row r="3789" spans="1:4">
      <c r="A3789" s="57" t="s">
        <v>7654</v>
      </c>
      <c r="B3789" s="57" t="s">
        <v>2190</v>
      </c>
      <c r="C3789" s="57" t="s">
        <v>5791</v>
      </c>
      <c r="D3789" s="57" t="s">
        <v>8880</v>
      </c>
    </row>
    <row r="3790" spans="1:4">
      <c r="A3790" s="57" t="s">
        <v>7654</v>
      </c>
      <c r="B3790" s="57" t="s">
        <v>2190</v>
      </c>
      <c r="C3790" s="57" t="s">
        <v>5792</v>
      </c>
      <c r="D3790" s="57" t="s">
        <v>5793</v>
      </c>
    </row>
    <row r="3791" spans="1:4">
      <c r="A3791" s="57" t="s">
        <v>7654</v>
      </c>
      <c r="B3791" s="57" t="s">
        <v>2190</v>
      </c>
      <c r="C3791" s="57" t="s">
        <v>5970</v>
      </c>
      <c r="D3791" s="57" t="s">
        <v>5971</v>
      </c>
    </row>
    <row r="3792" spans="1:4">
      <c r="A3792" s="57" t="s">
        <v>7654</v>
      </c>
      <c r="B3792" s="57" t="s">
        <v>2190</v>
      </c>
      <c r="C3792" s="57" t="s">
        <v>5976</v>
      </c>
      <c r="D3792" s="57" t="s">
        <v>5977</v>
      </c>
    </row>
    <row r="3793" spans="1:4">
      <c r="A3793" s="57" t="s">
        <v>7654</v>
      </c>
      <c r="B3793" s="57" t="s">
        <v>2190</v>
      </c>
      <c r="C3793" s="57" t="s">
        <v>5980</v>
      </c>
      <c r="D3793" s="57" t="s">
        <v>5981</v>
      </c>
    </row>
    <row r="3794" spans="1:4">
      <c r="A3794" s="57" t="s">
        <v>7654</v>
      </c>
      <c r="B3794" s="57" t="s">
        <v>2190</v>
      </c>
      <c r="C3794" s="57" t="s">
        <v>5984</v>
      </c>
      <c r="D3794" s="57" t="s">
        <v>5985</v>
      </c>
    </row>
    <row r="3795" spans="1:4">
      <c r="A3795" s="57" t="s">
        <v>7654</v>
      </c>
      <c r="B3795" s="57" t="s">
        <v>2190</v>
      </c>
      <c r="C3795" s="57" t="s">
        <v>5988</v>
      </c>
      <c r="D3795" s="57" t="s">
        <v>5989</v>
      </c>
    </row>
    <row r="3796" spans="1:4">
      <c r="A3796" s="57" t="s">
        <v>7654</v>
      </c>
      <c r="B3796" s="57" t="s">
        <v>2190</v>
      </c>
      <c r="C3796" s="57" t="s">
        <v>5992</v>
      </c>
      <c r="D3796" s="57" t="s">
        <v>5993</v>
      </c>
    </row>
    <row r="3797" spans="1:4">
      <c r="A3797" s="57" t="s">
        <v>7654</v>
      </c>
      <c r="B3797" s="57" t="s">
        <v>2190</v>
      </c>
      <c r="C3797" s="57" t="s">
        <v>6016</v>
      </c>
      <c r="D3797" s="57" t="s">
        <v>6017</v>
      </c>
    </row>
    <row r="3798" spans="1:4">
      <c r="A3798" s="57" t="s">
        <v>7654</v>
      </c>
      <c r="B3798" s="57" t="s">
        <v>2190</v>
      </c>
      <c r="C3798" s="57" t="s">
        <v>6018</v>
      </c>
      <c r="D3798" s="57" t="s">
        <v>6019</v>
      </c>
    </row>
    <row r="3799" spans="1:4">
      <c r="A3799" s="57" t="s">
        <v>7654</v>
      </c>
      <c r="B3799" s="57" t="s">
        <v>2190</v>
      </c>
      <c r="C3799" s="57" t="s">
        <v>6020</v>
      </c>
      <c r="D3799" s="57" t="s">
        <v>6021</v>
      </c>
    </row>
    <row r="3800" spans="1:4">
      <c r="A3800" s="57" t="s">
        <v>7654</v>
      </c>
      <c r="B3800" s="57" t="s">
        <v>2190</v>
      </c>
      <c r="C3800" s="57" t="s">
        <v>6042</v>
      </c>
      <c r="D3800" s="57" t="s">
        <v>6043</v>
      </c>
    </row>
    <row r="3801" spans="1:4">
      <c r="A3801" s="57" t="s">
        <v>7654</v>
      </c>
      <c r="B3801" s="57" t="s">
        <v>2190</v>
      </c>
      <c r="C3801" s="57" t="s">
        <v>6044</v>
      </c>
      <c r="D3801" s="57" t="s">
        <v>6045</v>
      </c>
    </row>
    <row r="3802" spans="1:4">
      <c r="A3802" s="57" t="s">
        <v>7654</v>
      </c>
      <c r="B3802" s="57" t="s">
        <v>2190</v>
      </c>
      <c r="C3802" s="57" t="s">
        <v>6050</v>
      </c>
      <c r="D3802" s="57" t="s">
        <v>6051</v>
      </c>
    </row>
    <row r="3803" spans="1:4">
      <c r="A3803" s="57" t="s">
        <v>7654</v>
      </c>
      <c r="B3803" s="57" t="s">
        <v>2190</v>
      </c>
      <c r="C3803" s="57" t="s">
        <v>6084</v>
      </c>
      <c r="D3803" s="57" t="s">
        <v>6085</v>
      </c>
    </row>
    <row r="3804" spans="1:4">
      <c r="A3804" s="57" t="s">
        <v>7654</v>
      </c>
      <c r="B3804" s="57" t="s">
        <v>2190</v>
      </c>
      <c r="C3804" s="57" t="s">
        <v>6114</v>
      </c>
      <c r="D3804" s="57" t="s">
        <v>2836</v>
      </c>
    </row>
    <row r="3805" spans="1:4">
      <c r="A3805" s="57" t="s">
        <v>7654</v>
      </c>
      <c r="B3805" s="57" t="s">
        <v>2190</v>
      </c>
      <c r="C3805" s="57" t="s">
        <v>6121</v>
      </c>
      <c r="D3805" s="57" t="s">
        <v>6122</v>
      </c>
    </row>
    <row r="3806" spans="1:4">
      <c r="A3806" s="57" t="s">
        <v>7654</v>
      </c>
      <c r="B3806" s="57" t="s">
        <v>2190</v>
      </c>
      <c r="C3806" s="57" t="s">
        <v>6125</v>
      </c>
      <c r="D3806" s="57" t="s">
        <v>6126</v>
      </c>
    </row>
    <row r="3807" spans="1:4">
      <c r="A3807" s="57" t="s">
        <v>7654</v>
      </c>
      <c r="B3807" s="57" t="s">
        <v>2190</v>
      </c>
      <c r="C3807" s="57" t="s">
        <v>6127</v>
      </c>
      <c r="D3807" s="57" t="s">
        <v>6128</v>
      </c>
    </row>
    <row r="3808" spans="1:4">
      <c r="A3808" s="57" t="s">
        <v>7654</v>
      </c>
      <c r="B3808" s="57" t="s">
        <v>2190</v>
      </c>
      <c r="C3808" s="57" t="s">
        <v>6140</v>
      </c>
      <c r="D3808" s="57" t="s">
        <v>6141</v>
      </c>
    </row>
    <row r="3809" spans="1:4">
      <c r="A3809" s="57" t="s">
        <v>7654</v>
      </c>
      <c r="B3809" s="57" t="s">
        <v>2190</v>
      </c>
      <c r="C3809" s="57" t="s">
        <v>6148</v>
      </c>
      <c r="D3809" s="57" t="s">
        <v>8881</v>
      </c>
    </row>
    <row r="3810" spans="1:4">
      <c r="A3810" s="57" t="s">
        <v>7654</v>
      </c>
      <c r="B3810" s="57" t="s">
        <v>2190</v>
      </c>
      <c r="C3810" s="57" t="s">
        <v>6151</v>
      </c>
      <c r="D3810" s="57" t="s">
        <v>6152</v>
      </c>
    </row>
    <row r="3811" spans="1:4">
      <c r="A3811" s="57" t="s">
        <v>7654</v>
      </c>
      <c r="B3811" s="57" t="s">
        <v>2190</v>
      </c>
      <c r="C3811" s="57" t="s">
        <v>6153</v>
      </c>
      <c r="D3811" s="57" t="s">
        <v>6154</v>
      </c>
    </row>
    <row r="3812" spans="1:4">
      <c r="A3812" s="57" t="s">
        <v>7654</v>
      </c>
      <c r="B3812" s="57" t="s">
        <v>2190</v>
      </c>
      <c r="C3812" s="57" t="s">
        <v>6164</v>
      </c>
      <c r="D3812" s="57" t="s">
        <v>6165</v>
      </c>
    </row>
    <row r="3813" spans="1:4">
      <c r="A3813" s="57" t="s">
        <v>7654</v>
      </c>
      <c r="B3813" s="57" t="s">
        <v>2190</v>
      </c>
      <c r="C3813" s="57" t="s">
        <v>6176</v>
      </c>
      <c r="D3813" s="57" t="s">
        <v>6177</v>
      </c>
    </row>
    <row r="3814" spans="1:4">
      <c r="A3814" s="57" t="s">
        <v>7654</v>
      </c>
      <c r="B3814" s="57" t="s">
        <v>2190</v>
      </c>
      <c r="C3814" s="57" t="s">
        <v>6180</v>
      </c>
      <c r="D3814" s="57" t="s">
        <v>6181</v>
      </c>
    </row>
    <row r="3815" spans="1:4">
      <c r="A3815" s="57" t="s">
        <v>7654</v>
      </c>
      <c r="B3815" s="57" t="s">
        <v>2190</v>
      </c>
      <c r="C3815" s="57" t="s">
        <v>6202</v>
      </c>
      <c r="D3815" s="57" t="s">
        <v>6203</v>
      </c>
    </row>
    <row r="3816" spans="1:4">
      <c r="A3816" s="57" t="s">
        <v>7654</v>
      </c>
      <c r="B3816" s="57" t="s">
        <v>2190</v>
      </c>
      <c r="C3816" s="57" t="s">
        <v>6245</v>
      </c>
      <c r="D3816" s="57" t="s">
        <v>6246</v>
      </c>
    </row>
    <row r="3817" spans="1:4">
      <c r="A3817" s="57" t="s">
        <v>7654</v>
      </c>
      <c r="B3817" s="57" t="s">
        <v>2190</v>
      </c>
      <c r="C3817" s="57" t="s">
        <v>6250</v>
      </c>
      <c r="D3817" s="57" t="s">
        <v>6251</v>
      </c>
    </row>
    <row r="3818" spans="1:4">
      <c r="A3818" s="57" t="s">
        <v>7654</v>
      </c>
      <c r="B3818" s="57" t="s">
        <v>2190</v>
      </c>
      <c r="C3818" s="57" t="s">
        <v>6252</v>
      </c>
      <c r="D3818" s="57" t="s">
        <v>6253</v>
      </c>
    </row>
    <row r="3819" spans="1:4">
      <c r="A3819" s="57" t="s">
        <v>7654</v>
      </c>
      <c r="B3819" s="57" t="s">
        <v>2190</v>
      </c>
      <c r="C3819" s="57" t="s">
        <v>6254</v>
      </c>
      <c r="D3819" s="57" t="s">
        <v>6255</v>
      </c>
    </row>
    <row r="3820" spans="1:4">
      <c r="A3820" s="57" t="s">
        <v>7654</v>
      </c>
      <c r="B3820" s="57" t="s">
        <v>2190</v>
      </c>
      <c r="C3820" s="57" t="s">
        <v>6256</v>
      </c>
      <c r="D3820" s="57" t="s">
        <v>6257</v>
      </c>
    </row>
    <row r="3821" spans="1:4">
      <c r="A3821" s="57" t="s">
        <v>7654</v>
      </c>
      <c r="B3821" s="57" t="s">
        <v>2190</v>
      </c>
      <c r="C3821" s="57" t="s">
        <v>6267</v>
      </c>
      <c r="D3821" s="57" t="s">
        <v>6268</v>
      </c>
    </row>
    <row r="3822" spans="1:4">
      <c r="A3822" s="57" t="s">
        <v>7654</v>
      </c>
      <c r="B3822" s="57" t="s">
        <v>2190</v>
      </c>
      <c r="C3822" s="57" t="s">
        <v>6273</v>
      </c>
      <c r="D3822" s="57" t="s">
        <v>9134</v>
      </c>
    </row>
    <row r="3823" spans="1:4">
      <c r="A3823" s="57" t="s">
        <v>7654</v>
      </c>
      <c r="B3823" s="57" t="s">
        <v>2190</v>
      </c>
      <c r="C3823" s="57" t="s">
        <v>6287</v>
      </c>
      <c r="D3823" s="57" t="s">
        <v>6288</v>
      </c>
    </row>
    <row r="3824" spans="1:4">
      <c r="A3824" s="57" t="s">
        <v>7654</v>
      </c>
      <c r="B3824" s="57" t="s">
        <v>2190</v>
      </c>
      <c r="C3824" s="57" t="s">
        <v>6304</v>
      </c>
      <c r="D3824" s="57" t="s">
        <v>6305</v>
      </c>
    </row>
    <row r="3825" spans="1:4">
      <c r="A3825" s="57" t="s">
        <v>7654</v>
      </c>
      <c r="B3825" s="57" t="s">
        <v>2190</v>
      </c>
      <c r="C3825" s="57" t="s">
        <v>6306</v>
      </c>
      <c r="D3825" s="57" t="s">
        <v>6307</v>
      </c>
    </row>
    <row r="3826" spans="1:4">
      <c r="A3826" s="57" t="s">
        <v>7654</v>
      </c>
      <c r="B3826" s="57" t="s">
        <v>2190</v>
      </c>
      <c r="C3826" s="57" t="s">
        <v>6308</v>
      </c>
      <c r="D3826" s="57" t="s">
        <v>6309</v>
      </c>
    </row>
    <row r="3827" spans="1:4">
      <c r="A3827" s="57" t="s">
        <v>7654</v>
      </c>
      <c r="B3827" s="57" t="s">
        <v>2190</v>
      </c>
      <c r="C3827" s="57" t="s">
        <v>6318</v>
      </c>
      <c r="D3827" s="57" t="s">
        <v>6274</v>
      </c>
    </row>
    <row r="3828" spans="1:4">
      <c r="A3828" s="57" t="s">
        <v>7654</v>
      </c>
      <c r="B3828" s="57" t="s">
        <v>2190</v>
      </c>
      <c r="C3828" s="57" t="s">
        <v>6351</v>
      </c>
      <c r="D3828" s="57" t="s">
        <v>9135</v>
      </c>
    </row>
    <row r="3829" spans="1:4">
      <c r="A3829" s="57" t="s">
        <v>7654</v>
      </c>
      <c r="B3829" s="57" t="s">
        <v>2190</v>
      </c>
      <c r="C3829" s="57" t="s">
        <v>6354</v>
      </c>
      <c r="D3829" s="57" t="s">
        <v>6355</v>
      </c>
    </row>
    <row r="3830" spans="1:4">
      <c r="A3830" s="57" t="s">
        <v>7654</v>
      </c>
      <c r="B3830" s="57" t="s">
        <v>2190</v>
      </c>
      <c r="C3830" s="57" t="s">
        <v>6356</v>
      </c>
      <c r="D3830" s="57" t="s">
        <v>6357</v>
      </c>
    </row>
    <row r="3831" spans="1:4">
      <c r="A3831" s="57" t="s">
        <v>7654</v>
      </c>
      <c r="B3831" s="57" t="s">
        <v>2190</v>
      </c>
      <c r="C3831" s="57" t="s">
        <v>6364</v>
      </c>
      <c r="D3831" s="57" t="s">
        <v>6365</v>
      </c>
    </row>
    <row r="3832" spans="1:4">
      <c r="A3832" s="57" t="s">
        <v>7654</v>
      </c>
      <c r="B3832" s="57" t="s">
        <v>2190</v>
      </c>
      <c r="C3832" s="57" t="s">
        <v>6366</v>
      </c>
      <c r="D3832" s="57" t="s">
        <v>6367</v>
      </c>
    </row>
    <row r="3833" spans="1:4">
      <c r="A3833" s="57" t="s">
        <v>7654</v>
      </c>
      <c r="B3833" s="57" t="s">
        <v>2190</v>
      </c>
      <c r="C3833" s="57" t="s">
        <v>6368</v>
      </c>
      <c r="D3833" s="57" t="s">
        <v>6369</v>
      </c>
    </row>
    <row r="3834" spans="1:4">
      <c r="A3834" s="57" t="s">
        <v>7654</v>
      </c>
      <c r="B3834" s="57" t="s">
        <v>2190</v>
      </c>
      <c r="C3834" s="57" t="s">
        <v>6370</v>
      </c>
      <c r="D3834" s="57" t="s">
        <v>9136</v>
      </c>
    </row>
    <row r="3835" spans="1:4">
      <c r="A3835" s="57" t="s">
        <v>7654</v>
      </c>
      <c r="B3835" s="57" t="s">
        <v>2190</v>
      </c>
      <c r="C3835" s="57" t="s">
        <v>6371</v>
      </c>
      <c r="D3835" s="57" t="s">
        <v>9137</v>
      </c>
    </row>
    <row r="3836" spans="1:4">
      <c r="A3836" s="57" t="s">
        <v>7654</v>
      </c>
      <c r="B3836" s="57" t="s">
        <v>2190</v>
      </c>
      <c r="C3836" s="57" t="s">
        <v>6392</v>
      </c>
      <c r="D3836" s="57" t="s">
        <v>6393</v>
      </c>
    </row>
    <row r="3837" spans="1:4">
      <c r="A3837" s="57" t="s">
        <v>7654</v>
      </c>
      <c r="B3837" s="57" t="s">
        <v>2190</v>
      </c>
      <c r="C3837" s="57" t="s">
        <v>6396</v>
      </c>
      <c r="D3837" s="57" t="s">
        <v>6397</v>
      </c>
    </row>
    <row r="3838" spans="1:4">
      <c r="A3838" s="57" t="s">
        <v>7654</v>
      </c>
      <c r="B3838" s="57" t="s">
        <v>2190</v>
      </c>
      <c r="C3838" s="57" t="s">
        <v>8299</v>
      </c>
      <c r="D3838" s="57" t="s">
        <v>8300</v>
      </c>
    </row>
    <row r="3839" spans="1:4">
      <c r="A3839" s="57" t="s">
        <v>7654</v>
      </c>
      <c r="B3839" s="57" t="s">
        <v>2190</v>
      </c>
      <c r="C3839" s="57" t="s">
        <v>8344</v>
      </c>
      <c r="D3839" s="57" t="s">
        <v>8345</v>
      </c>
    </row>
    <row r="3840" spans="1:4">
      <c r="A3840" s="57" t="s">
        <v>7654</v>
      </c>
      <c r="B3840" s="57" t="s">
        <v>2190</v>
      </c>
      <c r="C3840" s="57" t="s">
        <v>8346</v>
      </c>
      <c r="D3840" s="57" t="s">
        <v>9138</v>
      </c>
    </row>
    <row r="3841" spans="1:4">
      <c r="A3841" s="57" t="s">
        <v>7654</v>
      </c>
      <c r="B3841" s="57" t="s">
        <v>2190</v>
      </c>
      <c r="C3841" s="57" t="s">
        <v>8362</v>
      </c>
      <c r="D3841" s="57" t="s">
        <v>8363</v>
      </c>
    </row>
    <row r="3842" spans="1:4">
      <c r="A3842" s="57" t="s">
        <v>7654</v>
      </c>
      <c r="B3842" s="57" t="s">
        <v>2190</v>
      </c>
      <c r="C3842" s="57" t="s">
        <v>8366</v>
      </c>
      <c r="D3842" s="57" t="s">
        <v>8367</v>
      </c>
    </row>
    <row r="3843" spans="1:4">
      <c r="A3843" s="57" t="s">
        <v>7654</v>
      </c>
      <c r="B3843" s="57" t="s">
        <v>2190</v>
      </c>
      <c r="C3843" s="57" t="s">
        <v>8379</v>
      </c>
      <c r="D3843" s="57" t="s">
        <v>8380</v>
      </c>
    </row>
    <row r="3844" spans="1:4">
      <c r="A3844" s="57" t="s">
        <v>7654</v>
      </c>
      <c r="B3844" s="57" t="s">
        <v>2190</v>
      </c>
      <c r="C3844" s="57" t="s">
        <v>8381</v>
      </c>
      <c r="D3844" s="57" t="s">
        <v>8382</v>
      </c>
    </row>
    <row r="3845" spans="1:4">
      <c r="A3845" s="57" t="s">
        <v>7654</v>
      </c>
      <c r="B3845" s="57" t="s">
        <v>2190</v>
      </c>
      <c r="C3845" s="57" t="s">
        <v>8395</v>
      </c>
      <c r="D3845" s="57" t="s">
        <v>8396</v>
      </c>
    </row>
    <row r="3846" spans="1:4">
      <c r="A3846" s="57" t="s">
        <v>7654</v>
      </c>
      <c r="B3846" s="57" t="s">
        <v>2190</v>
      </c>
      <c r="C3846" s="57" t="s">
        <v>8397</v>
      </c>
      <c r="D3846" s="57" t="s">
        <v>9139</v>
      </c>
    </row>
    <row r="3847" spans="1:4">
      <c r="A3847" s="57" t="s">
        <v>7654</v>
      </c>
      <c r="B3847" s="57" t="s">
        <v>2190</v>
      </c>
      <c r="C3847" s="57" t="s">
        <v>8398</v>
      </c>
      <c r="D3847" s="57" t="s">
        <v>8632</v>
      </c>
    </row>
    <row r="3848" spans="1:4">
      <c r="A3848" s="57" t="s">
        <v>7654</v>
      </c>
      <c r="B3848" s="57" t="s">
        <v>2190</v>
      </c>
      <c r="C3848" s="57" t="s">
        <v>8406</v>
      </c>
      <c r="D3848" s="57" t="s">
        <v>8407</v>
      </c>
    </row>
    <row r="3849" spans="1:4">
      <c r="A3849" s="57" t="s">
        <v>7654</v>
      </c>
      <c r="B3849" s="57" t="s">
        <v>2190</v>
      </c>
      <c r="C3849" s="57" t="s">
        <v>8408</v>
      </c>
      <c r="D3849" s="57" t="s">
        <v>8409</v>
      </c>
    </row>
    <row r="3850" spans="1:4">
      <c r="A3850" s="57" t="s">
        <v>7654</v>
      </c>
      <c r="B3850" s="57" t="s">
        <v>2190</v>
      </c>
      <c r="C3850" s="57" t="s">
        <v>8410</v>
      </c>
      <c r="D3850" s="57" t="s">
        <v>8411</v>
      </c>
    </row>
    <row r="3851" spans="1:4">
      <c r="A3851" s="57" t="s">
        <v>7654</v>
      </c>
      <c r="B3851" s="57" t="s">
        <v>2190</v>
      </c>
      <c r="C3851" s="57" t="s">
        <v>8415</v>
      </c>
      <c r="D3851" s="57" t="s">
        <v>8416</v>
      </c>
    </row>
    <row r="3852" spans="1:4">
      <c r="A3852" s="57" t="s">
        <v>7654</v>
      </c>
      <c r="B3852" s="57" t="s">
        <v>2190</v>
      </c>
      <c r="C3852" s="57" t="s">
        <v>8442</v>
      </c>
      <c r="D3852" s="57" t="s">
        <v>8443</v>
      </c>
    </row>
    <row r="3853" spans="1:4">
      <c r="A3853" s="57" t="s">
        <v>7654</v>
      </c>
      <c r="B3853" s="57" t="s">
        <v>2190</v>
      </c>
      <c r="C3853" s="57" t="s">
        <v>8444</v>
      </c>
      <c r="D3853" s="57" t="s">
        <v>8445</v>
      </c>
    </row>
    <row r="3854" spans="1:4">
      <c r="A3854" s="57" t="s">
        <v>7654</v>
      </c>
      <c r="B3854" s="57" t="s">
        <v>2190</v>
      </c>
      <c r="C3854" s="57" t="s">
        <v>8467</v>
      </c>
      <c r="D3854" s="57" t="s">
        <v>8468</v>
      </c>
    </row>
    <row r="3855" spans="1:4">
      <c r="A3855" s="57" t="s">
        <v>7654</v>
      </c>
      <c r="B3855" s="57" t="s">
        <v>2190</v>
      </c>
      <c r="C3855" s="57" t="s">
        <v>8469</v>
      </c>
      <c r="D3855" s="57" t="s">
        <v>8470</v>
      </c>
    </row>
    <row r="3856" spans="1:4">
      <c r="A3856" s="57" t="s">
        <v>7654</v>
      </c>
      <c r="B3856" s="57" t="s">
        <v>2190</v>
      </c>
      <c r="C3856" s="57" t="s">
        <v>8471</v>
      </c>
      <c r="D3856" s="57" t="s">
        <v>8472</v>
      </c>
    </row>
    <row r="3857" spans="1:4">
      <c r="A3857" s="57" t="s">
        <v>7654</v>
      </c>
      <c r="B3857" s="57" t="s">
        <v>2190</v>
      </c>
      <c r="C3857" s="57" t="s">
        <v>8473</v>
      </c>
      <c r="D3857" s="57" t="s">
        <v>8474</v>
      </c>
    </row>
    <row r="3858" spans="1:4">
      <c r="A3858" s="57" t="s">
        <v>7654</v>
      </c>
      <c r="B3858" s="57" t="s">
        <v>2190</v>
      </c>
      <c r="C3858" s="57" t="s">
        <v>8475</v>
      </c>
      <c r="D3858" s="57" t="s">
        <v>9140</v>
      </c>
    </row>
    <row r="3859" spans="1:4">
      <c r="A3859" s="57" t="s">
        <v>7654</v>
      </c>
      <c r="B3859" s="57" t="s">
        <v>2190</v>
      </c>
      <c r="C3859" s="57" t="s">
        <v>8481</v>
      </c>
      <c r="D3859" s="57" t="s">
        <v>8482</v>
      </c>
    </row>
    <row r="3860" spans="1:4">
      <c r="A3860" s="57" t="s">
        <v>7654</v>
      </c>
      <c r="B3860" s="57" t="s">
        <v>2190</v>
      </c>
      <c r="C3860" s="57" t="s">
        <v>8483</v>
      </c>
      <c r="D3860" s="57" t="s">
        <v>9141</v>
      </c>
    </row>
    <row r="3861" spans="1:4">
      <c r="A3861" s="57" t="s">
        <v>7654</v>
      </c>
      <c r="B3861" s="57" t="s">
        <v>2190</v>
      </c>
      <c r="C3861" s="57" t="s">
        <v>8619</v>
      </c>
      <c r="D3861" s="57" t="s">
        <v>8620</v>
      </c>
    </row>
    <row r="3862" spans="1:4">
      <c r="A3862" s="57" t="s">
        <v>7654</v>
      </c>
      <c r="B3862" s="57" t="s">
        <v>2190</v>
      </c>
      <c r="C3862" s="57" t="s">
        <v>8621</v>
      </c>
      <c r="D3862" s="57" t="s">
        <v>8622</v>
      </c>
    </row>
    <row r="3863" spans="1:4">
      <c r="A3863" s="57" t="s">
        <v>7654</v>
      </c>
      <c r="B3863" s="57" t="s">
        <v>2190</v>
      </c>
      <c r="C3863" s="57" t="s">
        <v>8623</v>
      </c>
      <c r="D3863" s="57" t="s">
        <v>8624</v>
      </c>
    </row>
    <row r="3864" spans="1:4">
      <c r="A3864" s="57" t="s">
        <v>7654</v>
      </c>
      <c r="B3864" s="57" t="s">
        <v>2190</v>
      </c>
      <c r="C3864" s="57" t="s">
        <v>8625</v>
      </c>
      <c r="D3864" s="57" t="s">
        <v>8626</v>
      </c>
    </row>
    <row r="3865" spans="1:4">
      <c r="A3865" s="57" t="s">
        <v>7654</v>
      </c>
      <c r="B3865" s="57" t="s">
        <v>2190</v>
      </c>
      <c r="C3865" s="57" t="s">
        <v>8627</v>
      </c>
      <c r="D3865" s="57" t="s">
        <v>8628</v>
      </c>
    </row>
    <row r="3866" spans="1:4">
      <c r="A3866" s="57" t="s">
        <v>7654</v>
      </c>
      <c r="B3866" s="57" t="s">
        <v>2190</v>
      </c>
      <c r="C3866" s="57" t="s">
        <v>8629</v>
      </c>
      <c r="D3866" s="57" t="s">
        <v>8630</v>
      </c>
    </row>
    <row r="3867" spans="1:4">
      <c r="A3867" s="57" t="s">
        <v>7654</v>
      </c>
      <c r="B3867" s="57" t="s">
        <v>2190</v>
      </c>
      <c r="C3867" s="57" t="s">
        <v>8631</v>
      </c>
      <c r="D3867" s="57" t="s">
        <v>8632</v>
      </c>
    </row>
    <row r="3868" spans="1:4">
      <c r="A3868" s="57" t="s">
        <v>7654</v>
      </c>
      <c r="B3868" s="57" t="s">
        <v>2190</v>
      </c>
      <c r="C3868" s="57" t="s">
        <v>8633</v>
      </c>
      <c r="D3868" s="57" t="s">
        <v>8634</v>
      </c>
    </row>
    <row r="3869" spans="1:4">
      <c r="A3869" s="57" t="s">
        <v>7654</v>
      </c>
      <c r="B3869" s="57" t="s">
        <v>2190</v>
      </c>
      <c r="C3869" s="57" t="s">
        <v>8635</v>
      </c>
      <c r="D3869" s="57" t="s">
        <v>8636</v>
      </c>
    </row>
    <row r="3870" spans="1:4">
      <c r="A3870" s="57" t="s">
        <v>7654</v>
      </c>
      <c r="B3870" s="57" t="s">
        <v>2190</v>
      </c>
      <c r="C3870" s="57" t="s">
        <v>8637</v>
      </c>
      <c r="D3870" s="57" t="s">
        <v>8638</v>
      </c>
    </row>
    <row r="3871" spans="1:4">
      <c r="A3871" s="57" t="s">
        <v>7654</v>
      </c>
      <c r="B3871" s="57" t="s">
        <v>2190</v>
      </c>
      <c r="C3871" s="57" t="s">
        <v>8639</v>
      </c>
      <c r="D3871" s="57" t="s">
        <v>8640</v>
      </c>
    </row>
    <row r="3872" spans="1:4">
      <c r="A3872" s="57" t="s">
        <v>7654</v>
      </c>
      <c r="B3872" s="57" t="s">
        <v>2190</v>
      </c>
      <c r="C3872" s="57" t="s">
        <v>8641</v>
      </c>
      <c r="D3872" s="57" t="s">
        <v>8642</v>
      </c>
    </row>
    <row r="3873" spans="1:4">
      <c r="A3873" s="57" t="s">
        <v>7654</v>
      </c>
      <c r="B3873" s="57" t="s">
        <v>2190</v>
      </c>
      <c r="C3873" s="57" t="s">
        <v>8643</v>
      </c>
      <c r="D3873" s="57" t="s">
        <v>8644</v>
      </c>
    </row>
    <row r="3874" spans="1:4">
      <c r="A3874" s="57" t="s">
        <v>7654</v>
      </c>
      <c r="B3874" s="57" t="s">
        <v>2190</v>
      </c>
      <c r="C3874" s="57" t="s">
        <v>8645</v>
      </c>
      <c r="D3874" s="57" t="s">
        <v>8646</v>
      </c>
    </row>
    <row r="3875" spans="1:4">
      <c r="A3875" s="57" t="s">
        <v>7654</v>
      </c>
      <c r="B3875" s="57" t="s">
        <v>2190</v>
      </c>
      <c r="C3875" s="57" t="s">
        <v>8647</v>
      </c>
      <c r="D3875" s="57" t="s">
        <v>8648</v>
      </c>
    </row>
    <row r="3876" spans="1:4">
      <c r="A3876" s="57" t="s">
        <v>7654</v>
      </c>
      <c r="B3876" s="57" t="s">
        <v>2190</v>
      </c>
      <c r="C3876" s="57" t="s">
        <v>8649</v>
      </c>
      <c r="D3876" s="57" t="s">
        <v>8650</v>
      </c>
    </row>
    <row r="3877" spans="1:4">
      <c r="A3877" s="57" t="s">
        <v>7654</v>
      </c>
      <c r="B3877" s="57" t="s">
        <v>2190</v>
      </c>
      <c r="C3877" s="57" t="s">
        <v>8651</v>
      </c>
      <c r="D3877" s="57" t="s">
        <v>8652</v>
      </c>
    </row>
    <row r="3878" spans="1:4">
      <c r="A3878" s="57" t="s">
        <v>7654</v>
      </c>
      <c r="B3878" s="57" t="s">
        <v>2190</v>
      </c>
      <c r="C3878" s="57" t="s">
        <v>8653</v>
      </c>
      <c r="D3878" s="57" t="s">
        <v>8654</v>
      </c>
    </row>
    <row r="3879" spans="1:4">
      <c r="A3879" s="57" t="s">
        <v>7654</v>
      </c>
      <c r="B3879" s="57" t="s">
        <v>2190</v>
      </c>
      <c r="C3879" s="57" t="s">
        <v>8655</v>
      </c>
      <c r="D3879" s="57" t="s">
        <v>8656</v>
      </c>
    </row>
    <row r="3880" spans="1:4">
      <c r="A3880" s="57" t="s">
        <v>7654</v>
      </c>
      <c r="B3880" s="57" t="s">
        <v>2190</v>
      </c>
      <c r="C3880" s="57" t="s">
        <v>8657</v>
      </c>
      <c r="D3880" s="57" t="s">
        <v>8658</v>
      </c>
    </row>
    <row r="3881" spans="1:4">
      <c r="A3881" s="57" t="s">
        <v>7654</v>
      </c>
      <c r="B3881" s="57" t="s">
        <v>2190</v>
      </c>
      <c r="C3881" s="57" t="s">
        <v>8659</v>
      </c>
      <c r="D3881" s="57" t="s">
        <v>8660</v>
      </c>
    </row>
    <row r="3882" spans="1:4">
      <c r="A3882" s="57" t="s">
        <v>7654</v>
      </c>
      <c r="B3882" s="57" t="s">
        <v>2190</v>
      </c>
      <c r="C3882" s="57" t="s">
        <v>8661</v>
      </c>
      <c r="D3882" s="57" t="s">
        <v>8662</v>
      </c>
    </row>
    <row r="3883" spans="1:4">
      <c r="A3883" s="57" t="s">
        <v>7654</v>
      </c>
      <c r="B3883" s="57" t="s">
        <v>2190</v>
      </c>
      <c r="C3883" s="57" t="s">
        <v>8663</v>
      </c>
      <c r="D3883" s="57" t="s">
        <v>8664</v>
      </c>
    </row>
    <row r="3884" spans="1:4">
      <c r="A3884" s="57" t="s">
        <v>7654</v>
      </c>
      <c r="B3884" s="57" t="s">
        <v>2190</v>
      </c>
      <c r="C3884" s="57" t="s">
        <v>8665</v>
      </c>
      <c r="D3884" s="57" t="s">
        <v>8666</v>
      </c>
    </row>
    <row r="3885" spans="1:4">
      <c r="A3885" s="57" t="s">
        <v>7654</v>
      </c>
      <c r="B3885" s="57" t="s">
        <v>2190</v>
      </c>
      <c r="C3885" s="57" t="s">
        <v>8667</v>
      </c>
      <c r="D3885" s="57" t="s">
        <v>8668</v>
      </c>
    </row>
    <row r="3886" spans="1:4">
      <c r="A3886" s="57" t="s">
        <v>7654</v>
      </c>
      <c r="B3886" s="57" t="s">
        <v>2190</v>
      </c>
      <c r="C3886" s="57" t="s">
        <v>8669</v>
      </c>
      <c r="D3886" s="57" t="s">
        <v>8670</v>
      </c>
    </row>
    <row r="3887" spans="1:4">
      <c r="A3887" s="57" t="s">
        <v>7654</v>
      </c>
      <c r="B3887" s="57" t="s">
        <v>2190</v>
      </c>
      <c r="C3887" s="57" t="s">
        <v>8671</v>
      </c>
      <c r="D3887" s="57" t="s">
        <v>8672</v>
      </c>
    </row>
    <row r="3888" spans="1:4">
      <c r="A3888" s="57" t="s">
        <v>7654</v>
      </c>
      <c r="B3888" s="57" t="s">
        <v>2190</v>
      </c>
      <c r="C3888" s="57" t="s">
        <v>8673</v>
      </c>
      <c r="D3888" s="57" t="s">
        <v>8674</v>
      </c>
    </row>
    <row r="3889" spans="1:4">
      <c r="A3889" s="57" t="s">
        <v>7654</v>
      </c>
      <c r="B3889" s="57" t="s">
        <v>2190</v>
      </c>
      <c r="C3889" s="57" t="s">
        <v>8675</v>
      </c>
      <c r="D3889" s="57" t="s">
        <v>8676</v>
      </c>
    </row>
    <row r="3890" spans="1:4">
      <c r="A3890" s="57" t="s">
        <v>7654</v>
      </c>
      <c r="B3890" s="57" t="s">
        <v>2190</v>
      </c>
      <c r="C3890" s="57" t="s">
        <v>8677</v>
      </c>
      <c r="D3890" s="57" t="s">
        <v>8678</v>
      </c>
    </row>
    <row r="3891" spans="1:4">
      <c r="A3891" s="57" t="s">
        <v>7654</v>
      </c>
      <c r="B3891" s="57" t="s">
        <v>2190</v>
      </c>
      <c r="C3891" s="57" t="s">
        <v>8679</v>
      </c>
      <c r="D3891" s="57" t="s">
        <v>8680</v>
      </c>
    </row>
    <row r="3892" spans="1:4">
      <c r="A3892" s="57" t="s">
        <v>7654</v>
      </c>
      <c r="B3892" s="57" t="s">
        <v>2190</v>
      </c>
      <c r="C3892" s="57" t="s">
        <v>8681</v>
      </c>
      <c r="D3892" s="57" t="s">
        <v>8682</v>
      </c>
    </row>
    <row r="3893" spans="1:4">
      <c r="A3893" s="57" t="s">
        <v>7654</v>
      </c>
      <c r="B3893" s="57" t="s">
        <v>2190</v>
      </c>
      <c r="C3893" s="57" t="s">
        <v>8683</v>
      </c>
      <c r="D3893" s="57" t="s">
        <v>8684</v>
      </c>
    </row>
    <row r="3894" spans="1:4">
      <c r="A3894" s="57" t="s">
        <v>7654</v>
      </c>
      <c r="B3894" s="57" t="s">
        <v>2190</v>
      </c>
      <c r="C3894" s="57" t="s">
        <v>8685</v>
      </c>
      <c r="D3894" s="57" t="s">
        <v>8686</v>
      </c>
    </row>
    <row r="3895" spans="1:4">
      <c r="A3895" s="57" t="s">
        <v>7654</v>
      </c>
      <c r="B3895" s="57" t="s">
        <v>2190</v>
      </c>
      <c r="C3895" s="57" t="s">
        <v>8687</v>
      </c>
      <c r="D3895" s="57" t="s">
        <v>8688</v>
      </c>
    </row>
    <row r="3896" spans="1:4">
      <c r="A3896" s="57" t="s">
        <v>7654</v>
      </c>
      <c r="B3896" s="57" t="s">
        <v>2190</v>
      </c>
      <c r="C3896" s="57" t="s">
        <v>8689</v>
      </c>
      <c r="D3896" s="57" t="s">
        <v>8690</v>
      </c>
    </row>
    <row r="3897" spans="1:4">
      <c r="A3897" s="57" t="s">
        <v>7654</v>
      </c>
      <c r="B3897" s="57" t="s">
        <v>2190</v>
      </c>
      <c r="C3897" s="57" t="s">
        <v>8691</v>
      </c>
      <c r="D3897" s="57" t="s">
        <v>8692</v>
      </c>
    </row>
    <row r="3898" spans="1:4">
      <c r="A3898" s="57" t="s">
        <v>7654</v>
      </c>
      <c r="B3898" s="57" t="s">
        <v>2190</v>
      </c>
      <c r="C3898" s="57" t="s">
        <v>8882</v>
      </c>
      <c r="D3898" s="57" t="s">
        <v>8883</v>
      </c>
    </row>
    <row r="3899" spans="1:4">
      <c r="A3899" s="57" t="s">
        <v>7654</v>
      </c>
      <c r="B3899" s="57" t="s">
        <v>2190</v>
      </c>
      <c r="C3899" s="57" t="s">
        <v>8884</v>
      </c>
      <c r="D3899" s="57" t="s">
        <v>8885</v>
      </c>
    </row>
    <row r="3900" spans="1:4">
      <c r="A3900" s="57" t="s">
        <v>7654</v>
      </c>
      <c r="B3900" s="57" t="s">
        <v>2190</v>
      </c>
      <c r="C3900" s="57" t="s">
        <v>8886</v>
      </c>
      <c r="D3900" s="57" t="s">
        <v>8887</v>
      </c>
    </row>
    <row r="3901" spans="1:4">
      <c r="A3901" s="57" t="s">
        <v>7654</v>
      </c>
      <c r="B3901" s="57" t="s">
        <v>2190</v>
      </c>
      <c r="C3901" s="57" t="s">
        <v>8888</v>
      </c>
      <c r="D3901" s="57" t="s">
        <v>8889</v>
      </c>
    </row>
    <row r="3902" spans="1:4">
      <c r="A3902" s="57" t="s">
        <v>7654</v>
      </c>
      <c r="B3902" s="57" t="s">
        <v>2190</v>
      </c>
      <c r="C3902" s="57" t="s">
        <v>8890</v>
      </c>
      <c r="D3902" s="57" t="s">
        <v>8891</v>
      </c>
    </row>
    <row r="3903" spans="1:4">
      <c r="A3903" s="57" t="s">
        <v>7654</v>
      </c>
      <c r="B3903" s="57" t="s">
        <v>2190</v>
      </c>
      <c r="C3903" s="57" t="s">
        <v>8892</v>
      </c>
      <c r="D3903" s="57" t="s">
        <v>8893</v>
      </c>
    </row>
    <row r="3904" spans="1:4">
      <c r="A3904" s="57" t="s">
        <v>7654</v>
      </c>
      <c r="B3904" s="57" t="s">
        <v>2190</v>
      </c>
      <c r="C3904" s="57" t="s">
        <v>8894</v>
      </c>
      <c r="D3904" s="57" t="s">
        <v>8895</v>
      </c>
    </row>
    <row r="3905" spans="1:4">
      <c r="A3905" s="57" t="s">
        <v>7654</v>
      </c>
      <c r="B3905" s="57" t="s">
        <v>2190</v>
      </c>
      <c r="C3905" s="57" t="s">
        <v>8896</v>
      </c>
      <c r="D3905" s="57" t="s">
        <v>8897</v>
      </c>
    </row>
    <row r="3906" spans="1:4">
      <c r="A3906" s="57" t="s">
        <v>7654</v>
      </c>
      <c r="B3906" s="57" t="s">
        <v>2190</v>
      </c>
      <c r="C3906" s="57" t="s">
        <v>8898</v>
      </c>
      <c r="D3906" s="57" t="s">
        <v>8899</v>
      </c>
    </row>
    <row r="3907" spans="1:4">
      <c r="A3907" s="57" t="s">
        <v>7654</v>
      </c>
      <c r="B3907" s="57" t="s">
        <v>2190</v>
      </c>
      <c r="C3907" s="57" t="s">
        <v>8900</v>
      </c>
      <c r="D3907" s="57" t="s">
        <v>8901</v>
      </c>
    </row>
    <row r="3908" spans="1:4">
      <c r="A3908" s="57" t="s">
        <v>7654</v>
      </c>
      <c r="B3908" s="57" t="s">
        <v>2190</v>
      </c>
      <c r="C3908" s="57" t="s">
        <v>8902</v>
      </c>
      <c r="D3908" s="57" t="s">
        <v>8903</v>
      </c>
    </row>
    <row r="3909" spans="1:4">
      <c r="A3909" s="57" t="s">
        <v>7654</v>
      </c>
      <c r="B3909" s="57" t="s">
        <v>2190</v>
      </c>
      <c r="C3909" s="57" t="s">
        <v>8904</v>
      </c>
      <c r="D3909" s="57" t="s">
        <v>8905</v>
      </c>
    </row>
    <row r="3910" spans="1:4">
      <c r="A3910" s="57" t="s">
        <v>7654</v>
      </c>
      <c r="B3910" s="57" t="s">
        <v>2190</v>
      </c>
      <c r="C3910" s="57" t="s">
        <v>8906</v>
      </c>
      <c r="D3910" s="57" t="s">
        <v>8907</v>
      </c>
    </row>
    <row r="3911" spans="1:4">
      <c r="A3911" s="57" t="s">
        <v>7654</v>
      </c>
      <c r="B3911" s="57" t="s">
        <v>2190</v>
      </c>
      <c r="C3911" s="57" t="s">
        <v>8908</v>
      </c>
      <c r="D3911" s="57" t="s">
        <v>8909</v>
      </c>
    </row>
    <row r="3912" spans="1:4">
      <c r="A3912" s="57" t="s">
        <v>7654</v>
      </c>
      <c r="B3912" s="57" t="s">
        <v>2190</v>
      </c>
      <c r="C3912" s="57" t="s">
        <v>8910</v>
      </c>
      <c r="D3912" s="57" t="s">
        <v>8911</v>
      </c>
    </row>
    <row r="3913" spans="1:4">
      <c r="A3913" s="57" t="s">
        <v>7654</v>
      </c>
      <c r="B3913" s="57" t="s">
        <v>2190</v>
      </c>
      <c r="C3913" s="57" t="s">
        <v>8912</v>
      </c>
      <c r="D3913" s="57" t="s">
        <v>8913</v>
      </c>
    </row>
    <row r="3914" spans="1:4">
      <c r="A3914" s="57" t="s">
        <v>7654</v>
      </c>
      <c r="B3914" s="57" t="s">
        <v>2190</v>
      </c>
      <c r="C3914" s="57" t="s">
        <v>8914</v>
      </c>
      <c r="D3914" s="57" t="s">
        <v>8915</v>
      </c>
    </row>
    <row r="3915" spans="1:4">
      <c r="A3915" s="57" t="s">
        <v>7654</v>
      </c>
      <c r="B3915" s="57" t="s">
        <v>2190</v>
      </c>
      <c r="C3915" s="57" t="s">
        <v>8916</v>
      </c>
      <c r="D3915" s="57" t="s">
        <v>8917</v>
      </c>
    </row>
    <row r="3916" spans="1:4">
      <c r="A3916" s="57" t="s">
        <v>7654</v>
      </c>
      <c r="B3916" s="57" t="s">
        <v>2190</v>
      </c>
      <c r="C3916" s="57" t="s">
        <v>8918</v>
      </c>
      <c r="D3916" s="57" t="s">
        <v>8919</v>
      </c>
    </row>
    <row r="3917" spans="1:4">
      <c r="A3917" s="57" t="s">
        <v>7654</v>
      </c>
      <c r="B3917" s="57" t="s">
        <v>2190</v>
      </c>
      <c r="C3917" s="57" t="s">
        <v>8920</v>
      </c>
      <c r="D3917" s="57" t="s">
        <v>8921</v>
      </c>
    </row>
    <row r="3918" spans="1:4">
      <c r="A3918" s="57" t="s">
        <v>7654</v>
      </c>
      <c r="B3918" s="57" t="s">
        <v>2190</v>
      </c>
      <c r="C3918" s="57" t="s">
        <v>8922</v>
      </c>
      <c r="D3918" s="57" t="s">
        <v>8923</v>
      </c>
    </row>
    <row r="3919" spans="1:4">
      <c r="A3919" s="57" t="s">
        <v>7654</v>
      </c>
      <c r="B3919" s="57" t="s">
        <v>2190</v>
      </c>
      <c r="C3919" s="57" t="s">
        <v>8924</v>
      </c>
      <c r="D3919" s="57" t="s">
        <v>8925</v>
      </c>
    </row>
    <row r="3920" spans="1:4">
      <c r="A3920" s="57" t="s">
        <v>7654</v>
      </c>
      <c r="B3920" s="57" t="s">
        <v>2190</v>
      </c>
      <c r="C3920" s="57" t="s">
        <v>8926</v>
      </c>
      <c r="D3920" s="57" t="s">
        <v>8927</v>
      </c>
    </row>
    <row r="3921" spans="1:4">
      <c r="A3921" s="57" t="s">
        <v>7654</v>
      </c>
      <c r="B3921" s="57" t="s">
        <v>2190</v>
      </c>
      <c r="C3921" s="57" t="s">
        <v>8928</v>
      </c>
      <c r="D3921" s="57" t="s">
        <v>8929</v>
      </c>
    </row>
    <row r="3922" spans="1:4">
      <c r="A3922" s="57" t="s">
        <v>7654</v>
      </c>
      <c r="B3922" s="57" t="s">
        <v>2190</v>
      </c>
      <c r="C3922" s="57" t="s">
        <v>8930</v>
      </c>
      <c r="D3922" s="57" t="s">
        <v>9142</v>
      </c>
    </row>
    <row r="3923" spans="1:4">
      <c r="A3923" s="57" t="s">
        <v>7654</v>
      </c>
      <c r="B3923" s="57" t="s">
        <v>2190</v>
      </c>
      <c r="C3923" s="57" t="s">
        <v>9143</v>
      </c>
      <c r="D3923" s="57" t="s">
        <v>9144</v>
      </c>
    </row>
    <row r="3924" spans="1:4">
      <c r="A3924" s="57" t="s">
        <v>7654</v>
      </c>
      <c r="B3924" s="57" t="s">
        <v>2190</v>
      </c>
      <c r="C3924" s="57" t="s">
        <v>9145</v>
      </c>
      <c r="D3924" s="57" t="s">
        <v>9146</v>
      </c>
    </row>
    <row r="3925" spans="1:4">
      <c r="A3925" s="57" t="s">
        <v>7654</v>
      </c>
      <c r="B3925" s="57" t="s">
        <v>2190</v>
      </c>
      <c r="C3925" s="57" t="s">
        <v>9147</v>
      </c>
      <c r="D3925" s="57" t="s">
        <v>9148</v>
      </c>
    </row>
    <row r="3926" spans="1:4">
      <c r="A3926" s="57" t="s">
        <v>7654</v>
      </c>
      <c r="B3926" s="57" t="s">
        <v>2190</v>
      </c>
      <c r="C3926" s="57" t="s">
        <v>9149</v>
      </c>
      <c r="D3926" s="57" t="s">
        <v>9150</v>
      </c>
    </row>
    <row r="3927" spans="1:4">
      <c r="A3927" s="57" t="s">
        <v>7654</v>
      </c>
      <c r="B3927" s="57" t="s">
        <v>2190</v>
      </c>
      <c r="C3927" s="57" t="s">
        <v>9151</v>
      </c>
      <c r="D3927" s="57" t="s">
        <v>9152</v>
      </c>
    </row>
    <row r="3928" spans="1:4">
      <c r="A3928" s="57" t="s">
        <v>7654</v>
      </c>
      <c r="B3928" s="57" t="s">
        <v>2190</v>
      </c>
      <c r="C3928" s="57" t="s">
        <v>9153</v>
      </c>
      <c r="D3928" s="57" t="s">
        <v>9154</v>
      </c>
    </row>
    <row r="3929" spans="1:4">
      <c r="A3929" s="57" t="s">
        <v>7654</v>
      </c>
      <c r="B3929" s="57" t="s">
        <v>2190</v>
      </c>
      <c r="C3929" s="57" t="s">
        <v>9155</v>
      </c>
      <c r="D3929" s="57" t="s">
        <v>9156</v>
      </c>
    </row>
    <row r="3930" spans="1:4">
      <c r="A3930" s="57" t="s">
        <v>7654</v>
      </c>
      <c r="B3930" s="57" t="s">
        <v>2190</v>
      </c>
      <c r="C3930" s="57" t="s">
        <v>9157</v>
      </c>
      <c r="D3930" s="57" t="s">
        <v>9158</v>
      </c>
    </row>
    <row r="3931" spans="1:4">
      <c r="A3931" s="57" t="s">
        <v>7654</v>
      </c>
      <c r="B3931" s="57" t="s">
        <v>2190</v>
      </c>
      <c r="C3931" s="57" t="s">
        <v>9159</v>
      </c>
      <c r="D3931" s="57" t="s">
        <v>9160</v>
      </c>
    </row>
    <row r="3932" spans="1:4">
      <c r="A3932" s="57" t="s">
        <v>7654</v>
      </c>
      <c r="B3932" s="57" t="s">
        <v>2190</v>
      </c>
      <c r="C3932" s="57" t="s">
        <v>9161</v>
      </c>
      <c r="D3932" s="57" t="s">
        <v>9162</v>
      </c>
    </row>
    <row r="3933" spans="1:4">
      <c r="A3933" s="57" t="s">
        <v>7654</v>
      </c>
      <c r="B3933" s="57" t="s">
        <v>2190</v>
      </c>
      <c r="C3933" s="57" t="s">
        <v>9163</v>
      </c>
      <c r="D3933" s="57" t="s">
        <v>9164</v>
      </c>
    </row>
    <row r="3934" spans="1:4">
      <c r="A3934" s="57" t="s">
        <v>7654</v>
      </c>
      <c r="B3934" s="57" t="s">
        <v>2190</v>
      </c>
      <c r="C3934" s="57" t="s">
        <v>9165</v>
      </c>
      <c r="D3934" s="57" t="s">
        <v>9166</v>
      </c>
    </row>
    <row r="3935" spans="1:4">
      <c r="A3935" s="57" t="s">
        <v>7654</v>
      </c>
      <c r="B3935" s="57" t="s">
        <v>2190</v>
      </c>
      <c r="C3935" s="57" t="s">
        <v>9167</v>
      </c>
      <c r="D3935" s="57" t="s">
        <v>9168</v>
      </c>
    </row>
    <row r="3936" spans="1:4">
      <c r="A3936" s="57" t="s">
        <v>7654</v>
      </c>
      <c r="B3936" s="57" t="s">
        <v>2190</v>
      </c>
      <c r="C3936" s="57" t="s">
        <v>9169</v>
      </c>
      <c r="D3936" s="57" t="s">
        <v>9170</v>
      </c>
    </row>
    <row r="3937" spans="1:4">
      <c r="A3937" s="57" t="s">
        <v>7654</v>
      </c>
      <c r="B3937" s="57" t="s">
        <v>2190</v>
      </c>
      <c r="C3937" s="57" t="s">
        <v>9171</v>
      </c>
      <c r="D3937" s="57" t="s">
        <v>9172</v>
      </c>
    </row>
    <row r="3938" spans="1:4">
      <c r="A3938" s="57" t="s">
        <v>7654</v>
      </c>
      <c r="B3938" s="57" t="s">
        <v>2190</v>
      </c>
      <c r="C3938" s="57" t="s">
        <v>9173</v>
      </c>
      <c r="D3938" s="57" t="s">
        <v>9174</v>
      </c>
    </row>
    <row r="3939" spans="1:4">
      <c r="A3939" s="57" t="s">
        <v>7654</v>
      </c>
      <c r="B3939" s="57" t="s">
        <v>2190</v>
      </c>
      <c r="C3939" s="57" t="s">
        <v>9175</v>
      </c>
      <c r="D3939" s="57" t="s">
        <v>9176</v>
      </c>
    </row>
    <row r="3940" spans="1:4">
      <c r="A3940" s="57" t="s">
        <v>7654</v>
      </c>
      <c r="B3940" s="57" t="s">
        <v>2190</v>
      </c>
      <c r="C3940" s="57" t="s">
        <v>9177</v>
      </c>
      <c r="D3940" s="57" t="s">
        <v>9178</v>
      </c>
    </row>
    <row r="3941" spans="1:4">
      <c r="A3941" s="57" t="s">
        <v>7654</v>
      </c>
      <c r="B3941" s="57" t="s">
        <v>2190</v>
      </c>
      <c r="C3941" s="57" t="s">
        <v>9179</v>
      </c>
      <c r="D3941" s="57" t="s">
        <v>9180</v>
      </c>
    </row>
    <row r="3942" spans="1:4">
      <c r="A3942" s="57" t="s">
        <v>7654</v>
      </c>
      <c r="B3942" s="57" t="s">
        <v>2190</v>
      </c>
      <c r="C3942" s="57" t="s">
        <v>9181</v>
      </c>
      <c r="D3942" s="57" t="s">
        <v>9182</v>
      </c>
    </row>
    <row r="3943" spans="1:4">
      <c r="A3943" s="57" t="s">
        <v>7654</v>
      </c>
      <c r="B3943" s="57" t="s">
        <v>2190</v>
      </c>
      <c r="C3943" s="57" t="s">
        <v>9183</v>
      </c>
      <c r="D3943" s="57" t="s">
        <v>9184</v>
      </c>
    </row>
    <row r="3944" spans="1:4">
      <c r="A3944" s="57" t="s">
        <v>7654</v>
      </c>
      <c r="B3944" s="57" t="s">
        <v>2190</v>
      </c>
      <c r="C3944" s="57" t="s">
        <v>9185</v>
      </c>
      <c r="D3944" s="57" t="s">
        <v>9186</v>
      </c>
    </row>
    <row r="3945" spans="1:4">
      <c r="A3945" s="57" t="s">
        <v>7654</v>
      </c>
      <c r="B3945" s="57" t="s">
        <v>2190</v>
      </c>
      <c r="C3945" s="57" t="s">
        <v>9187</v>
      </c>
      <c r="D3945" s="57" t="s">
        <v>9188</v>
      </c>
    </row>
    <row r="3946" spans="1:4">
      <c r="A3946" s="57" t="s">
        <v>7654</v>
      </c>
      <c r="B3946" s="57" t="s">
        <v>2190</v>
      </c>
      <c r="C3946" s="57" t="s">
        <v>9189</v>
      </c>
      <c r="D3946" s="57" t="s">
        <v>9190</v>
      </c>
    </row>
    <row r="3947" spans="1:4">
      <c r="A3947" s="57" t="s">
        <v>7654</v>
      </c>
      <c r="B3947" s="57" t="s">
        <v>2190</v>
      </c>
      <c r="C3947" s="57" t="s">
        <v>9191</v>
      </c>
      <c r="D3947" s="57" t="s">
        <v>9192</v>
      </c>
    </row>
    <row r="3948" spans="1:4">
      <c r="A3948" s="57" t="s">
        <v>7654</v>
      </c>
      <c r="B3948" s="57" t="s">
        <v>2190</v>
      </c>
      <c r="C3948" s="57" t="s">
        <v>9193</v>
      </c>
      <c r="D3948" s="57" t="s">
        <v>9194</v>
      </c>
    </row>
    <row r="3949" spans="1:4">
      <c r="A3949" s="57" t="s">
        <v>7654</v>
      </c>
      <c r="B3949" s="57" t="s">
        <v>2190</v>
      </c>
      <c r="C3949" s="57" t="s">
        <v>9195</v>
      </c>
      <c r="D3949" s="57" t="s">
        <v>9196</v>
      </c>
    </row>
    <row r="3950" spans="1:4">
      <c r="A3950" s="57" t="s">
        <v>7654</v>
      </c>
      <c r="B3950" s="57" t="s">
        <v>2190</v>
      </c>
      <c r="C3950" s="57" t="s">
        <v>9197</v>
      </c>
      <c r="D3950" s="57" t="s">
        <v>9198</v>
      </c>
    </row>
    <row r="3951" spans="1:4">
      <c r="A3951" s="57" t="s">
        <v>7654</v>
      </c>
      <c r="B3951" s="57" t="s">
        <v>2190</v>
      </c>
      <c r="C3951" s="57" t="s">
        <v>9199</v>
      </c>
      <c r="D3951" s="57" t="s">
        <v>9200</v>
      </c>
    </row>
    <row r="3952" spans="1:4">
      <c r="A3952" s="57" t="s">
        <v>7654</v>
      </c>
      <c r="B3952" s="57" t="s">
        <v>2190</v>
      </c>
      <c r="C3952" s="57" t="s">
        <v>9201</v>
      </c>
      <c r="D3952" s="57" t="s">
        <v>9202</v>
      </c>
    </row>
    <row r="3953" spans="1:4">
      <c r="A3953" s="57" t="s">
        <v>7654</v>
      </c>
      <c r="B3953" s="57" t="s">
        <v>2190</v>
      </c>
      <c r="C3953" s="57" t="s">
        <v>9203</v>
      </c>
      <c r="D3953" s="57" t="s">
        <v>9204</v>
      </c>
    </row>
    <row r="3954" spans="1:4">
      <c r="A3954" s="57" t="s">
        <v>7654</v>
      </c>
      <c r="B3954" s="57" t="s">
        <v>2190</v>
      </c>
      <c r="C3954" s="57" t="s">
        <v>9205</v>
      </c>
      <c r="D3954" s="57" t="s">
        <v>9206</v>
      </c>
    </row>
    <row r="3955" spans="1:4">
      <c r="A3955" s="57" t="s">
        <v>7654</v>
      </c>
      <c r="B3955" s="57" t="s">
        <v>2190</v>
      </c>
      <c r="C3955" s="57" t="s">
        <v>9207</v>
      </c>
      <c r="D3955" s="57" t="s">
        <v>9208</v>
      </c>
    </row>
    <row r="3956" spans="1:4">
      <c r="A3956" s="57" t="s">
        <v>7654</v>
      </c>
      <c r="B3956" s="57" t="s">
        <v>2190</v>
      </c>
      <c r="C3956" s="57" t="s">
        <v>9209</v>
      </c>
      <c r="D3956" s="57" t="s">
        <v>9210</v>
      </c>
    </row>
    <row r="3957" spans="1:4">
      <c r="A3957" s="57" t="s">
        <v>7654</v>
      </c>
      <c r="B3957" s="57" t="s">
        <v>2190</v>
      </c>
      <c r="C3957" s="57" t="s">
        <v>9211</v>
      </c>
      <c r="D3957" s="57" t="s">
        <v>9212</v>
      </c>
    </row>
    <row r="3958" spans="1:4">
      <c r="A3958" s="57" t="s">
        <v>7654</v>
      </c>
      <c r="B3958" s="57" t="s">
        <v>2190</v>
      </c>
      <c r="C3958" s="57" t="s">
        <v>9213</v>
      </c>
      <c r="D3958" s="57" t="s">
        <v>9214</v>
      </c>
    </row>
    <row r="3959" spans="1:4">
      <c r="A3959" s="57" t="s">
        <v>7654</v>
      </c>
      <c r="B3959" s="57" t="s">
        <v>2190</v>
      </c>
      <c r="C3959" s="57" t="s">
        <v>9215</v>
      </c>
      <c r="D3959" s="57" t="s">
        <v>9216</v>
      </c>
    </row>
    <row r="3960" spans="1:4">
      <c r="A3960" s="57" t="s">
        <v>7654</v>
      </c>
      <c r="B3960" s="57" t="s">
        <v>2190</v>
      </c>
      <c r="C3960" s="57" t="s">
        <v>9217</v>
      </c>
      <c r="D3960" s="57" t="s">
        <v>9218</v>
      </c>
    </row>
    <row r="3961" spans="1:4">
      <c r="A3961" s="57" t="s">
        <v>7654</v>
      </c>
      <c r="B3961" s="57" t="s">
        <v>2190</v>
      </c>
      <c r="C3961" s="57" t="s">
        <v>9219</v>
      </c>
      <c r="D3961" s="57" t="s">
        <v>9220</v>
      </c>
    </row>
    <row r="3962" spans="1:4">
      <c r="A3962" s="57" t="s">
        <v>7654</v>
      </c>
      <c r="B3962" s="57" t="s">
        <v>2190</v>
      </c>
      <c r="C3962" s="57" t="s">
        <v>9221</v>
      </c>
      <c r="D3962" s="57" t="s">
        <v>9222</v>
      </c>
    </row>
    <row r="3963" spans="1:4">
      <c r="A3963" s="57" t="s">
        <v>7654</v>
      </c>
      <c r="B3963" s="57" t="s">
        <v>2190</v>
      </c>
      <c r="C3963" s="57" t="s">
        <v>9223</v>
      </c>
      <c r="D3963" s="57" t="s">
        <v>9224</v>
      </c>
    </row>
    <row r="3964" spans="1:4">
      <c r="A3964" s="57" t="s">
        <v>7654</v>
      </c>
      <c r="B3964" s="57" t="s">
        <v>2190</v>
      </c>
      <c r="C3964" s="57" t="s">
        <v>9225</v>
      </c>
      <c r="D3964" s="57" t="s">
        <v>9226</v>
      </c>
    </row>
    <row r="3965" spans="1:4">
      <c r="A3965" s="57" t="s">
        <v>7654</v>
      </c>
      <c r="B3965" s="57" t="s">
        <v>2190</v>
      </c>
      <c r="C3965" s="57" t="s">
        <v>9227</v>
      </c>
      <c r="D3965" s="57" t="s">
        <v>9228</v>
      </c>
    </row>
    <row r="3966" spans="1:4">
      <c r="A3966" s="57" t="s">
        <v>7654</v>
      </c>
      <c r="B3966" s="57" t="s">
        <v>2190</v>
      </c>
      <c r="C3966" s="57" t="s">
        <v>9229</v>
      </c>
      <c r="D3966" s="57" t="s">
        <v>9230</v>
      </c>
    </row>
    <row r="3967" spans="1:4">
      <c r="A3967" s="57" t="s">
        <v>7654</v>
      </c>
      <c r="B3967" s="57" t="s">
        <v>2190</v>
      </c>
      <c r="C3967" s="57" t="s">
        <v>9231</v>
      </c>
      <c r="D3967" s="57" t="s">
        <v>9232</v>
      </c>
    </row>
    <row r="3968" spans="1:4">
      <c r="A3968" s="57" t="s">
        <v>7654</v>
      </c>
      <c r="B3968" s="57" t="s">
        <v>2190</v>
      </c>
      <c r="C3968" s="57" t="s">
        <v>9233</v>
      </c>
      <c r="D3968" s="57" t="s">
        <v>9234</v>
      </c>
    </row>
    <row r="3969" spans="1:4">
      <c r="A3969" s="57" t="s">
        <v>7654</v>
      </c>
      <c r="B3969" s="57" t="s">
        <v>2190</v>
      </c>
      <c r="C3969" s="57" t="s">
        <v>9235</v>
      </c>
      <c r="D3969" s="57" t="s">
        <v>9236</v>
      </c>
    </row>
    <row r="3970" spans="1:4">
      <c r="A3970" s="57" t="s">
        <v>7654</v>
      </c>
      <c r="B3970" s="57" t="s">
        <v>2190</v>
      </c>
      <c r="C3970" s="57" t="s">
        <v>9237</v>
      </c>
      <c r="D3970" s="57" t="s">
        <v>9238</v>
      </c>
    </row>
    <row r="3971" spans="1:4">
      <c r="A3971" s="57" t="s">
        <v>7654</v>
      </c>
      <c r="B3971" s="57" t="s">
        <v>2190</v>
      </c>
      <c r="C3971" s="57" t="s">
        <v>9239</v>
      </c>
      <c r="D3971" s="57" t="s">
        <v>9240</v>
      </c>
    </row>
    <row r="3972" spans="1:4">
      <c r="A3972" s="57" t="s">
        <v>7654</v>
      </c>
      <c r="B3972" s="57" t="s">
        <v>2190</v>
      </c>
      <c r="C3972" s="57" t="s">
        <v>9241</v>
      </c>
      <c r="D3972" s="57" t="s">
        <v>9242</v>
      </c>
    </row>
    <row r="3973" spans="1:4">
      <c r="A3973" s="57" t="s">
        <v>7654</v>
      </c>
      <c r="B3973" s="57" t="s">
        <v>2190</v>
      </c>
      <c r="C3973" s="57" t="s">
        <v>9243</v>
      </c>
      <c r="D3973" s="57" t="s">
        <v>9244</v>
      </c>
    </row>
    <row r="3974" spans="1:4">
      <c r="A3974" s="57" t="s">
        <v>7654</v>
      </c>
      <c r="B3974" s="57" t="s">
        <v>2190</v>
      </c>
      <c r="C3974" s="57" t="s">
        <v>9245</v>
      </c>
      <c r="D3974" s="57" t="s">
        <v>9246</v>
      </c>
    </row>
    <row r="3975" spans="1:4">
      <c r="A3975" s="57" t="s">
        <v>7654</v>
      </c>
      <c r="B3975" s="57" t="s">
        <v>2190</v>
      </c>
      <c r="C3975" s="57" t="s">
        <v>9247</v>
      </c>
      <c r="D3975" s="57" t="s">
        <v>9248</v>
      </c>
    </row>
    <row r="3976" spans="1:4">
      <c r="A3976" s="57" t="s">
        <v>7654</v>
      </c>
      <c r="B3976" s="57" t="s">
        <v>2190</v>
      </c>
      <c r="C3976" s="57" t="s">
        <v>9249</v>
      </c>
      <c r="D3976" s="57" t="s">
        <v>9250</v>
      </c>
    </row>
    <row r="3977" spans="1:4">
      <c r="A3977" s="57" t="s">
        <v>7654</v>
      </c>
      <c r="B3977" s="57" t="s">
        <v>2190</v>
      </c>
      <c r="C3977" s="57" t="s">
        <v>9251</v>
      </c>
      <c r="D3977" s="57" t="s">
        <v>9252</v>
      </c>
    </row>
    <row r="3978" spans="1:4">
      <c r="A3978" s="57" t="s">
        <v>7654</v>
      </c>
      <c r="B3978" s="57" t="s">
        <v>2190</v>
      </c>
      <c r="C3978" s="57" t="s">
        <v>9253</v>
      </c>
      <c r="D3978" s="57" t="s">
        <v>9254</v>
      </c>
    </row>
    <row r="3979" spans="1:4">
      <c r="A3979" s="57" t="s">
        <v>7654</v>
      </c>
      <c r="B3979" s="57" t="s">
        <v>2190</v>
      </c>
      <c r="C3979" s="57" t="s">
        <v>9255</v>
      </c>
      <c r="D3979" s="57" t="s">
        <v>9256</v>
      </c>
    </row>
    <row r="3980" spans="1:4">
      <c r="A3980" s="57" t="s">
        <v>7654</v>
      </c>
      <c r="B3980" s="57" t="s">
        <v>2190</v>
      </c>
      <c r="C3980" s="57" t="s">
        <v>9257</v>
      </c>
      <c r="D3980" s="57" t="s">
        <v>9258</v>
      </c>
    </row>
    <row r="3981" spans="1:4">
      <c r="A3981" s="57" t="s">
        <v>7654</v>
      </c>
      <c r="B3981" s="57" t="s">
        <v>2190</v>
      </c>
      <c r="C3981" s="57" t="s">
        <v>9259</v>
      </c>
      <c r="D3981" s="57" t="s">
        <v>9260</v>
      </c>
    </row>
    <row r="3982" spans="1:4">
      <c r="A3982" s="57" t="s">
        <v>7654</v>
      </c>
      <c r="B3982" s="57" t="s">
        <v>2190</v>
      </c>
      <c r="C3982" s="57" t="s">
        <v>11367</v>
      </c>
      <c r="D3982" s="57" t="s">
        <v>11368</v>
      </c>
    </row>
    <row r="3983" spans="1:4">
      <c r="A3983" s="57" t="s">
        <v>7654</v>
      </c>
      <c r="B3983" s="57" t="s">
        <v>2190</v>
      </c>
      <c r="C3983" s="57" t="s">
        <v>11369</v>
      </c>
      <c r="D3983" s="57" t="s">
        <v>11370</v>
      </c>
    </row>
    <row r="3984" spans="1:4">
      <c r="A3984" s="57" t="s">
        <v>7654</v>
      </c>
      <c r="B3984" s="57" t="s">
        <v>2190</v>
      </c>
      <c r="C3984" s="57" t="s">
        <v>11371</v>
      </c>
      <c r="D3984" s="57" t="s">
        <v>11372</v>
      </c>
    </row>
    <row r="3985" spans="1:4">
      <c r="A3985" s="57" t="s">
        <v>7654</v>
      </c>
      <c r="B3985" s="57" t="s">
        <v>2190</v>
      </c>
      <c r="C3985" s="57" t="s">
        <v>11373</v>
      </c>
      <c r="D3985" s="57" t="s">
        <v>11374</v>
      </c>
    </row>
    <row r="3986" spans="1:4">
      <c r="A3986" s="57" t="s">
        <v>7654</v>
      </c>
      <c r="B3986" s="57" t="s">
        <v>2190</v>
      </c>
      <c r="C3986" s="57" t="s">
        <v>11375</v>
      </c>
      <c r="D3986" s="57" t="s">
        <v>11376</v>
      </c>
    </row>
    <row r="3987" spans="1:4">
      <c r="A3987" s="57" t="s">
        <v>7654</v>
      </c>
      <c r="B3987" s="57" t="s">
        <v>2190</v>
      </c>
      <c r="C3987" s="57" t="s">
        <v>11377</v>
      </c>
      <c r="D3987" s="57" t="s">
        <v>11378</v>
      </c>
    </row>
    <row r="3988" spans="1:4">
      <c r="A3988" s="57" t="s">
        <v>7654</v>
      </c>
      <c r="B3988" s="57" t="s">
        <v>2190</v>
      </c>
      <c r="C3988" s="57" t="s">
        <v>11379</v>
      </c>
      <c r="D3988" s="57" t="s">
        <v>11380</v>
      </c>
    </row>
    <row r="3989" spans="1:4">
      <c r="A3989" s="57" t="s">
        <v>7654</v>
      </c>
      <c r="B3989" s="57" t="s">
        <v>2190</v>
      </c>
      <c r="C3989" s="57" t="s">
        <v>11381</v>
      </c>
      <c r="D3989" s="57" t="s">
        <v>11382</v>
      </c>
    </row>
    <row r="3990" spans="1:4">
      <c r="A3990" s="57" t="s">
        <v>7654</v>
      </c>
      <c r="B3990" s="57" t="s">
        <v>2190</v>
      </c>
      <c r="C3990" s="57" t="s">
        <v>11383</v>
      </c>
      <c r="D3990" s="57" t="s">
        <v>11384</v>
      </c>
    </row>
    <row r="3991" spans="1:4">
      <c r="A3991" s="57" t="s">
        <v>7654</v>
      </c>
      <c r="B3991" s="57" t="s">
        <v>2190</v>
      </c>
      <c r="C3991" s="57" t="s">
        <v>11385</v>
      </c>
      <c r="D3991" s="57" t="s">
        <v>11386</v>
      </c>
    </row>
    <row r="3992" spans="1:4">
      <c r="A3992" s="57" t="s">
        <v>7654</v>
      </c>
      <c r="B3992" s="57" t="s">
        <v>2190</v>
      </c>
      <c r="C3992" s="57" t="s">
        <v>11387</v>
      </c>
      <c r="D3992" s="57" t="s">
        <v>11388</v>
      </c>
    </row>
    <row r="3993" spans="1:4">
      <c r="A3993" s="57" t="s">
        <v>7654</v>
      </c>
      <c r="B3993" s="57" t="s">
        <v>2190</v>
      </c>
      <c r="C3993" s="57" t="s">
        <v>11389</v>
      </c>
      <c r="D3993" s="57" t="s">
        <v>11390</v>
      </c>
    </row>
    <row r="3994" spans="1:4">
      <c r="A3994" s="57" t="s">
        <v>7654</v>
      </c>
      <c r="B3994" s="57" t="s">
        <v>2190</v>
      </c>
      <c r="C3994" s="57" t="s">
        <v>11391</v>
      </c>
      <c r="D3994" s="57" t="s">
        <v>11392</v>
      </c>
    </row>
    <row r="3995" spans="1:4">
      <c r="A3995" s="57" t="s">
        <v>7654</v>
      </c>
      <c r="B3995" s="57" t="s">
        <v>2190</v>
      </c>
      <c r="C3995" s="57" t="s">
        <v>11393</v>
      </c>
      <c r="D3995" s="57" t="s">
        <v>11394</v>
      </c>
    </row>
    <row r="3996" spans="1:4">
      <c r="A3996" s="57" t="s">
        <v>7654</v>
      </c>
      <c r="B3996" s="57" t="s">
        <v>2190</v>
      </c>
      <c r="C3996" s="57" t="s">
        <v>11395</v>
      </c>
      <c r="D3996" s="57" t="s">
        <v>11396</v>
      </c>
    </row>
    <row r="3997" spans="1:4">
      <c r="A3997" s="57" t="s">
        <v>7654</v>
      </c>
      <c r="B3997" s="57" t="s">
        <v>2190</v>
      </c>
      <c r="C3997" s="57" t="s">
        <v>11397</v>
      </c>
      <c r="D3997" s="57" t="s">
        <v>11398</v>
      </c>
    </row>
    <row r="3998" spans="1:4">
      <c r="A3998" s="57" t="s">
        <v>7654</v>
      </c>
      <c r="B3998" s="57" t="s">
        <v>2190</v>
      </c>
      <c r="C3998" s="57" t="s">
        <v>11399</v>
      </c>
      <c r="D3998" s="57" t="s">
        <v>11400</v>
      </c>
    </row>
    <row r="3999" spans="1:4">
      <c r="A3999" s="57" t="s">
        <v>7654</v>
      </c>
      <c r="B3999" s="57" t="s">
        <v>2190</v>
      </c>
      <c r="C3999" s="57" t="s">
        <v>11401</v>
      </c>
      <c r="D3999" s="57" t="s">
        <v>11402</v>
      </c>
    </row>
    <row r="4000" spans="1:4">
      <c r="A4000" s="57" t="s">
        <v>7654</v>
      </c>
      <c r="B4000" s="57" t="s">
        <v>2190</v>
      </c>
      <c r="C4000" s="57" t="s">
        <v>11403</v>
      </c>
      <c r="D4000" s="57" t="s">
        <v>11404</v>
      </c>
    </row>
    <row r="4001" spans="1:4">
      <c r="A4001" s="57" t="s">
        <v>7654</v>
      </c>
      <c r="B4001" s="57" t="s">
        <v>2190</v>
      </c>
      <c r="C4001" s="57" t="s">
        <v>11405</v>
      </c>
      <c r="D4001" s="57" t="s">
        <v>11406</v>
      </c>
    </row>
    <row r="4002" spans="1:4">
      <c r="A4002" s="57" t="s">
        <v>7654</v>
      </c>
      <c r="B4002" s="57" t="s">
        <v>2190</v>
      </c>
      <c r="C4002" s="57" t="s">
        <v>11407</v>
      </c>
      <c r="D4002" s="57" t="s">
        <v>11408</v>
      </c>
    </row>
    <row r="4003" spans="1:4">
      <c r="A4003" s="57" t="s">
        <v>7654</v>
      </c>
      <c r="B4003" s="57" t="s">
        <v>2190</v>
      </c>
      <c r="C4003" s="57" t="s">
        <v>11409</v>
      </c>
      <c r="D4003" s="57" t="s">
        <v>11410</v>
      </c>
    </row>
    <row r="4004" spans="1:4">
      <c r="A4004" s="57" t="s">
        <v>7654</v>
      </c>
      <c r="B4004" s="57" t="s">
        <v>2190</v>
      </c>
      <c r="C4004" s="57" t="s">
        <v>11411</v>
      </c>
      <c r="D4004" s="57" t="s">
        <v>11412</v>
      </c>
    </row>
    <row r="4005" spans="1:4">
      <c r="A4005" s="57" t="s">
        <v>7654</v>
      </c>
      <c r="B4005" s="57" t="s">
        <v>2190</v>
      </c>
      <c r="C4005" s="57" t="s">
        <v>11413</v>
      </c>
      <c r="D4005" s="57" t="s">
        <v>11414</v>
      </c>
    </row>
    <row r="4006" spans="1:4">
      <c r="A4006" s="57" t="s">
        <v>7654</v>
      </c>
      <c r="B4006" s="57" t="s">
        <v>2190</v>
      </c>
      <c r="C4006" s="57" t="s">
        <v>11415</v>
      </c>
      <c r="D4006" s="57" t="s">
        <v>11416</v>
      </c>
    </row>
    <row r="4007" spans="1:4">
      <c r="A4007" s="57" t="s">
        <v>7654</v>
      </c>
      <c r="B4007" s="57" t="s">
        <v>2190</v>
      </c>
      <c r="C4007" s="57" t="s">
        <v>11417</v>
      </c>
      <c r="D4007" s="57" t="s">
        <v>11418</v>
      </c>
    </row>
    <row r="4008" spans="1:4">
      <c r="A4008" s="57" t="s">
        <v>7654</v>
      </c>
      <c r="B4008" s="57" t="s">
        <v>2190</v>
      </c>
      <c r="C4008" s="57" t="s">
        <v>11419</v>
      </c>
      <c r="D4008" s="57" t="s">
        <v>11420</v>
      </c>
    </row>
    <row r="4009" spans="1:4">
      <c r="A4009" s="57" t="s">
        <v>7654</v>
      </c>
      <c r="B4009" s="57" t="s">
        <v>2190</v>
      </c>
      <c r="C4009" s="57" t="s">
        <v>11421</v>
      </c>
      <c r="D4009" s="57" t="s">
        <v>11422</v>
      </c>
    </row>
    <row r="4010" spans="1:4">
      <c r="A4010" s="57" t="s">
        <v>7654</v>
      </c>
      <c r="B4010" s="57" t="s">
        <v>2190</v>
      </c>
      <c r="C4010" s="57" t="s">
        <v>11423</v>
      </c>
      <c r="D4010" s="57" t="s">
        <v>11424</v>
      </c>
    </row>
    <row r="4011" spans="1:4">
      <c r="A4011" s="57" t="s">
        <v>7654</v>
      </c>
      <c r="B4011" s="57" t="s">
        <v>2190</v>
      </c>
      <c r="C4011" s="57" t="s">
        <v>11425</v>
      </c>
      <c r="D4011" s="57" t="s">
        <v>11426</v>
      </c>
    </row>
    <row r="4012" spans="1:4">
      <c r="A4012" s="57" t="s">
        <v>7654</v>
      </c>
      <c r="B4012" s="57" t="s">
        <v>2190</v>
      </c>
      <c r="C4012" s="57" t="s">
        <v>11427</v>
      </c>
      <c r="D4012" s="57" t="s">
        <v>11428</v>
      </c>
    </row>
    <row r="4013" spans="1:4">
      <c r="A4013" s="57" t="s">
        <v>7654</v>
      </c>
      <c r="B4013" s="57" t="s">
        <v>2190</v>
      </c>
      <c r="C4013" s="57" t="s">
        <v>11429</v>
      </c>
      <c r="D4013" s="57" t="s">
        <v>11430</v>
      </c>
    </row>
    <row r="4014" spans="1:4">
      <c r="A4014" s="57" t="s">
        <v>7654</v>
      </c>
      <c r="B4014" s="57" t="s">
        <v>2190</v>
      </c>
      <c r="C4014" s="57" t="s">
        <v>11431</v>
      </c>
      <c r="D4014" s="57" t="s">
        <v>11432</v>
      </c>
    </row>
    <row r="4015" spans="1:4">
      <c r="A4015" s="57" t="s">
        <v>7654</v>
      </c>
      <c r="B4015" s="57" t="s">
        <v>2190</v>
      </c>
      <c r="C4015" s="57" t="s">
        <v>11433</v>
      </c>
      <c r="D4015" s="57" t="s">
        <v>11434</v>
      </c>
    </row>
    <row r="4016" spans="1:4">
      <c r="A4016" s="57" t="s">
        <v>7654</v>
      </c>
      <c r="B4016" s="57" t="s">
        <v>2190</v>
      </c>
      <c r="C4016" s="57" t="s">
        <v>11435</v>
      </c>
      <c r="D4016" s="57" t="s">
        <v>11436</v>
      </c>
    </row>
    <row r="4017" spans="1:4">
      <c r="A4017" s="57" t="s">
        <v>7654</v>
      </c>
      <c r="B4017" s="57" t="s">
        <v>2190</v>
      </c>
      <c r="C4017" s="57" t="s">
        <v>11437</v>
      </c>
      <c r="D4017" s="57" t="s">
        <v>11438</v>
      </c>
    </row>
    <row r="4018" spans="1:4">
      <c r="A4018" s="57" t="s">
        <v>7654</v>
      </c>
      <c r="B4018" s="57" t="s">
        <v>2190</v>
      </c>
      <c r="C4018" s="57" t="s">
        <v>11439</v>
      </c>
      <c r="D4018" s="57" t="s">
        <v>11440</v>
      </c>
    </row>
    <row r="4019" spans="1:4">
      <c r="A4019" s="57" t="s">
        <v>7654</v>
      </c>
      <c r="B4019" s="57" t="s">
        <v>2190</v>
      </c>
      <c r="C4019" s="57" t="s">
        <v>11441</v>
      </c>
      <c r="D4019" s="57" t="s">
        <v>11442</v>
      </c>
    </row>
    <row r="4020" spans="1:4">
      <c r="A4020" s="57" t="s">
        <v>7654</v>
      </c>
      <c r="B4020" s="57" t="s">
        <v>2190</v>
      </c>
      <c r="C4020" s="57" t="s">
        <v>11443</v>
      </c>
      <c r="D4020" s="57" t="s">
        <v>11444</v>
      </c>
    </row>
    <row r="4021" spans="1:4">
      <c r="A4021" s="57" t="s">
        <v>7654</v>
      </c>
      <c r="B4021" s="57" t="s">
        <v>2190</v>
      </c>
      <c r="C4021" s="57" t="s">
        <v>11445</v>
      </c>
      <c r="D4021" s="57" t="s">
        <v>11446</v>
      </c>
    </row>
    <row r="4022" spans="1:4">
      <c r="A4022" s="57" t="s">
        <v>7654</v>
      </c>
      <c r="B4022" s="57" t="s">
        <v>2190</v>
      </c>
      <c r="C4022" s="57" t="s">
        <v>11447</v>
      </c>
      <c r="D4022" s="57" t="s">
        <v>11448</v>
      </c>
    </row>
    <row r="4023" spans="1:4">
      <c r="A4023" s="57" t="s">
        <v>7654</v>
      </c>
      <c r="B4023" s="57" t="s">
        <v>2190</v>
      </c>
      <c r="C4023" s="57" t="s">
        <v>11449</v>
      </c>
      <c r="D4023" s="57" t="s">
        <v>11450</v>
      </c>
    </row>
    <row r="4024" spans="1:4">
      <c r="A4024" s="57" t="s">
        <v>7654</v>
      </c>
      <c r="B4024" s="57" t="s">
        <v>2190</v>
      </c>
      <c r="C4024" s="57" t="s">
        <v>11451</v>
      </c>
      <c r="D4024" s="57" t="s">
        <v>11452</v>
      </c>
    </row>
    <row r="4025" spans="1:4">
      <c r="A4025" s="57" t="s">
        <v>7654</v>
      </c>
      <c r="B4025" s="57" t="s">
        <v>2190</v>
      </c>
      <c r="C4025" s="57" t="s">
        <v>11453</v>
      </c>
      <c r="D4025" s="57" t="s">
        <v>11454</v>
      </c>
    </row>
    <row r="4026" spans="1:4">
      <c r="A4026" s="57" t="s">
        <v>7654</v>
      </c>
      <c r="B4026" s="57" t="s">
        <v>2190</v>
      </c>
      <c r="C4026" s="57" t="s">
        <v>11455</v>
      </c>
      <c r="D4026" s="57" t="s">
        <v>11456</v>
      </c>
    </row>
    <row r="4027" spans="1:4">
      <c r="A4027" s="57" t="s">
        <v>7654</v>
      </c>
      <c r="B4027" s="57" t="s">
        <v>2190</v>
      </c>
      <c r="C4027" s="57" t="s">
        <v>11457</v>
      </c>
      <c r="D4027" s="57" t="s">
        <v>11458</v>
      </c>
    </row>
    <row r="4028" spans="1:4">
      <c r="A4028" s="57" t="s">
        <v>7654</v>
      </c>
      <c r="B4028" s="57" t="s">
        <v>2190</v>
      </c>
      <c r="C4028" s="57" t="s">
        <v>11459</v>
      </c>
      <c r="D4028" s="57" t="s">
        <v>11460</v>
      </c>
    </row>
    <row r="4029" spans="1:4">
      <c r="A4029" s="57" t="s">
        <v>7654</v>
      </c>
      <c r="B4029" s="57" t="s">
        <v>2190</v>
      </c>
      <c r="C4029" s="57" t="s">
        <v>11461</v>
      </c>
      <c r="D4029" s="57" t="s">
        <v>11462</v>
      </c>
    </row>
    <row r="4030" spans="1:4">
      <c r="A4030" s="57" t="s">
        <v>7654</v>
      </c>
      <c r="B4030" s="57" t="s">
        <v>2190</v>
      </c>
      <c r="C4030" s="57" t="s">
        <v>11463</v>
      </c>
      <c r="D4030" s="57" t="s">
        <v>11464</v>
      </c>
    </row>
    <row r="4031" spans="1:4">
      <c r="A4031" s="57" t="s">
        <v>7654</v>
      </c>
      <c r="B4031" s="57" t="s">
        <v>2190</v>
      </c>
      <c r="C4031" s="57" t="s">
        <v>11465</v>
      </c>
      <c r="D4031" s="57" t="s">
        <v>11466</v>
      </c>
    </row>
    <row r="4032" spans="1:4">
      <c r="A4032" s="57" t="s">
        <v>7654</v>
      </c>
      <c r="B4032" s="57" t="s">
        <v>2190</v>
      </c>
      <c r="C4032" s="57" t="s">
        <v>11467</v>
      </c>
      <c r="D4032" s="57" t="s">
        <v>11468</v>
      </c>
    </row>
    <row r="4033" spans="1:4">
      <c r="A4033" s="57" t="s">
        <v>7654</v>
      </c>
      <c r="B4033" s="57" t="s">
        <v>2190</v>
      </c>
      <c r="C4033" s="57" t="s">
        <v>11469</v>
      </c>
      <c r="D4033" s="57" t="s">
        <v>11470</v>
      </c>
    </row>
    <row r="4034" spans="1:4">
      <c r="A4034" s="57" t="s">
        <v>7654</v>
      </c>
      <c r="B4034" s="57" t="s">
        <v>2190</v>
      </c>
      <c r="C4034" s="57" t="s">
        <v>11471</v>
      </c>
      <c r="D4034" s="57" t="s">
        <v>11472</v>
      </c>
    </row>
    <row r="4035" spans="1:4">
      <c r="A4035" s="57" t="s">
        <v>7654</v>
      </c>
      <c r="B4035" s="57" t="s">
        <v>2190</v>
      </c>
      <c r="C4035" s="57" t="s">
        <v>11473</v>
      </c>
      <c r="D4035" s="57" t="s">
        <v>11474</v>
      </c>
    </row>
    <row r="4036" spans="1:4">
      <c r="A4036" s="57" t="s">
        <v>7654</v>
      </c>
      <c r="B4036" s="57" t="s">
        <v>2190</v>
      </c>
      <c r="C4036" s="57" t="s">
        <v>11475</v>
      </c>
      <c r="D4036" s="57" t="s">
        <v>11476</v>
      </c>
    </row>
    <row r="4037" spans="1:4">
      <c r="A4037" s="57" t="s">
        <v>7654</v>
      </c>
      <c r="B4037" s="57" t="s">
        <v>2190</v>
      </c>
      <c r="C4037" s="57" t="s">
        <v>11477</v>
      </c>
      <c r="D4037" s="57" t="s">
        <v>11478</v>
      </c>
    </row>
    <row r="4038" spans="1:4">
      <c r="A4038" s="57" t="s">
        <v>7654</v>
      </c>
      <c r="B4038" s="57" t="s">
        <v>2190</v>
      </c>
      <c r="C4038" s="57" t="s">
        <v>11479</v>
      </c>
      <c r="D4038" s="57" t="s">
        <v>11480</v>
      </c>
    </row>
    <row r="4039" spans="1:4">
      <c r="A4039" s="57" t="s">
        <v>7654</v>
      </c>
      <c r="B4039" s="57" t="s">
        <v>2190</v>
      </c>
      <c r="C4039" s="57" t="s">
        <v>11481</v>
      </c>
      <c r="D4039" s="57" t="s">
        <v>11482</v>
      </c>
    </row>
    <row r="4040" spans="1:4">
      <c r="A4040" s="57" t="s">
        <v>7654</v>
      </c>
      <c r="B4040" s="57" t="s">
        <v>2190</v>
      </c>
      <c r="C4040" s="57" t="s">
        <v>11483</v>
      </c>
      <c r="D4040" s="57" t="s">
        <v>11484</v>
      </c>
    </row>
    <row r="4041" spans="1:4">
      <c r="A4041" s="57" t="s">
        <v>7654</v>
      </c>
      <c r="B4041" s="57" t="s">
        <v>2190</v>
      </c>
      <c r="C4041" s="57" t="s">
        <v>11485</v>
      </c>
      <c r="D4041" s="57" t="s">
        <v>11486</v>
      </c>
    </row>
    <row r="4042" spans="1:4">
      <c r="A4042" s="57" t="s">
        <v>7654</v>
      </c>
      <c r="B4042" s="57" t="s">
        <v>2190</v>
      </c>
      <c r="C4042" s="57" t="s">
        <v>11487</v>
      </c>
      <c r="D4042" s="57" t="s">
        <v>11488</v>
      </c>
    </row>
    <row r="4043" spans="1:4">
      <c r="A4043" s="57" t="s">
        <v>7654</v>
      </c>
      <c r="B4043" s="57" t="s">
        <v>2190</v>
      </c>
      <c r="C4043" s="57" t="s">
        <v>11489</v>
      </c>
      <c r="D4043" s="57" t="s">
        <v>11490</v>
      </c>
    </row>
    <row r="4044" spans="1:4">
      <c r="A4044" s="57" t="s">
        <v>7654</v>
      </c>
      <c r="B4044" s="57" t="s">
        <v>2190</v>
      </c>
      <c r="C4044" s="57" t="s">
        <v>11491</v>
      </c>
      <c r="D4044" s="57" t="s">
        <v>11492</v>
      </c>
    </row>
    <row r="4045" spans="1:4">
      <c r="A4045" s="57" t="s">
        <v>7654</v>
      </c>
      <c r="B4045" s="57" t="s">
        <v>2190</v>
      </c>
      <c r="C4045" s="57" t="s">
        <v>11493</v>
      </c>
      <c r="D4045" s="57" t="s">
        <v>11494</v>
      </c>
    </row>
    <row r="4046" spans="1:4">
      <c r="A4046" s="57" t="s">
        <v>7654</v>
      </c>
      <c r="B4046" s="57" t="s">
        <v>2190</v>
      </c>
      <c r="C4046" s="57" t="s">
        <v>11495</v>
      </c>
      <c r="D4046" s="57" t="s">
        <v>11496</v>
      </c>
    </row>
    <row r="4047" spans="1:4">
      <c r="A4047" s="57" t="s">
        <v>7654</v>
      </c>
      <c r="B4047" s="57" t="s">
        <v>2190</v>
      </c>
      <c r="C4047" s="57" t="s">
        <v>11497</v>
      </c>
      <c r="D4047" s="57" t="s">
        <v>11498</v>
      </c>
    </row>
    <row r="4048" spans="1:4">
      <c r="A4048" s="57" t="s">
        <v>7654</v>
      </c>
      <c r="B4048" s="57" t="s">
        <v>2190</v>
      </c>
      <c r="C4048" s="57" t="s">
        <v>11499</v>
      </c>
      <c r="D4048" s="57" t="s">
        <v>11500</v>
      </c>
    </row>
    <row r="4049" spans="1:4">
      <c r="A4049" s="57" t="s">
        <v>7654</v>
      </c>
      <c r="B4049" s="57" t="s">
        <v>2190</v>
      </c>
      <c r="C4049" s="57" t="s">
        <v>11501</v>
      </c>
      <c r="D4049" s="57" t="s">
        <v>11502</v>
      </c>
    </row>
    <row r="4050" spans="1:4">
      <c r="A4050" s="57" t="s">
        <v>7654</v>
      </c>
      <c r="B4050" s="57" t="s">
        <v>2190</v>
      </c>
      <c r="C4050" s="57" t="s">
        <v>11503</v>
      </c>
      <c r="D4050" s="57" t="s">
        <v>11504</v>
      </c>
    </row>
    <row r="4051" spans="1:4">
      <c r="A4051" s="57" t="s">
        <v>7654</v>
      </c>
      <c r="B4051" s="57" t="s">
        <v>2190</v>
      </c>
      <c r="C4051" s="57" t="s">
        <v>11505</v>
      </c>
      <c r="D4051" s="57" t="s">
        <v>11506</v>
      </c>
    </row>
    <row r="4052" spans="1:4">
      <c r="A4052" s="57" t="s">
        <v>7654</v>
      </c>
      <c r="B4052" s="57" t="s">
        <v>2190</v>
      </c>
      <c r="C4052" s="57" t="s">
        <v>11507</v>
      </c>
      <c r="D4052" s="57" t="s">
        <v>11508</v>
      </c>
    </row>
    <row r="4053" spans="1:4">
      <c r="A4053" s="57" t="s">
        <v>7654</v>
      </c>
      <c r="B4053" s="57" t="s">
        <v>2190</v>
      </c>
      <c r="C4053" s="57" t="s">
        <v>11509</v>
      </c>
      <c r="D4053" s="57" t="s">
        <v>11510</v>
      </c>
    </row>
    <row r="4054" spans="1:4">
      <c r="A4054" s="57" t="s">
        <v>7654</v>
      </c>
      <c r="B4054" s="57" t="s">
        <v>2190</v>
      </c>
      <c r="C4054" s="57" t="s">
        <v>11511</v>
      </c>
      <c r="D4054" s="57" t="s">
        <v>11512</v>
      </c>
    </row>
    <row r="4055" spans="1:4">
      <c r="A4055" s="57" t="s">
        <v>7654</v>
      </c>
      <c r="B4055" s="57" t="s">
        <v>2190</v>
      </c>
      <c r="C4055" s="57" t="s">
        <v>11513</v>
      </c>
      <c r="D4055" s="57" t="s">
        <v>11514</v>
      </c>
    </row>
    <row r="4056" spans="1:4">
      <c r="A4056" s="57" t="s">
        <v>7654</v>
      </c>
      <c r="B4056" s="57" t="s">
        <v>2190</v>
      </c>
      <c r="C4056" s="57" t="s">
        <v>11515</v>
      </c>
      <c r="D4056" s="57" t="s">
        <v>11516</v>
      </c>
    </row>
    <row r="4057" spans="1:4">
      <c r="A4057" s="57" t="s">
        <v>7654</v>
      </c>
      <c r="B4057" s="57" t="s">
        <v>2190</v>
      </c>
      <c r="C4057" s="57" t="s">
        <v>11517</v>
      </c>
      <c r="D4057" s="57" t="s">
        <v>11518</v>
      </c>
    </row>
    <row r="4058" spans="1:4">
      <c r="A4058" s="57" t="s">
        <v>7654</v>
      </c>
      <c r="B4058" s="57" t="s">
        <v>2190</v>
      </c>
      <c r="C4058" s="57" t="s">
        <v>11519</v>
      </c>
      <c r="D4058" s="57" t="s">
        <v>11520</v>
      </c>
    </row>
    <row r="4059" spans="1:4">
      <c r="A4059" s="57" t="s">
        <v>7654</v>
      </c>
      <c r="B4059" s="57" t="s">
        <v>2190</v>
      </c>
      <c r="C4059" s="57" t="s">
        <v>11521</v>
      </c>
      <c r="D4059" s="57" t="s">
        <v>11522</v>
      </c>
    </row>
    <row r="4060" spans="1:4">
      <c r="A4060" s="57" t="s">
        <v>7654</v>
      </c>
      <c r="B4060" s="57" t="s">
        <v>2190</v>
      </c>
      <c r="C4060" s="57" t="s">
        <v>11523</v>
      </c>
      <c r="D4060" s="57" t="s">
        <v>11524</v>
      </c>
    </row>
    <row r="4061" spans="1:4">
      <c r="A4061" s="57" t="s">
        <v>7654</v>
      </c>
      <c r="B4061" s="57" t="s">
        <v>2190</v>
      </c>
      <c r="C4061" s="57" t="s">
        <v>11525</v>
      </c>
      <c r="D4061" s="57" t="s">
        <v>11526</v>
      </c>
    </row>
    <row r="4062" spans="1:4">
      <c r="A4062" s="57" t="s">
        <v>7654</v>
      </c>
      <c r="B4062" s="57" t="s">
        <v>2190</v>
      </c>
      <c r="C4062" s="57" t="s">
        <v>11527</v>
      </c>
      <c r="D4062" s="57" t="s">
        <v>11528</v>
      </c>
    </row>
    <row r="4063" spans="1:4">
      <c r="A4063" s="57" t="s">
        <v>7654</v>
      </c>
      <c r="B4063" s="57" t="s">
        <v>2190</v>
      </c>
      <c r="C4063" s="57" t="s">
        <v>11529</v>
      </c>
      <c r="D4063" s="57" t="s">
        <v>11530</v>
      </c>
    </row>
    <row r="4064" spans="1:4">
      <c r="A4064" s="57" t="s">
        <v>7654</v>
      </c>
      <c r="B4064" s="57" t="s">
        <v>2190</v>
      </c>
      <c r="C4064" s="57" t="s">
        <v>11531</v>
      </c>
      <c r="D4064" s="57" t="s">
        <v>11532</v>
      </c>
    </row>
    <row r="4065" spans="1:4">
      <c r="A4065" s="57" t="s">
        <v>7654</v>
      </c>
      <c r="B4065" s="57" t="s">
        <v>2190</v>
      </c>
      <c r="C4065" s="57" t="s">
        <v>11533</v>
      </c>
      <c r="D4065" s="57" t="s">
        <v>11534</v>
      </c>
    </row>
    <row r="4066" spans="1:4">
      <c r="A4066" s="57" t="s">
        <v>7654</v>
      </c>
      <c r="B4066" s="57" t="s">
        <v>2190</v>
      </c>
      <c r="C4066" s="57" t="s">
        <v>11535</v>
      </c>
      <c r="D4066" s="57" t="s">
        <v>11536</v>
      </c>
    </row>
    <row r="4067" spans="1:4">
      <c r="A4067" s="57" t="s">
        <v>7654</v>
      </c>
      <c r="B4067" s="57" t="s">
        <v>2190</v>
      </c>
      <c r="C4067" s="57" t="s">
        <v>11537</v>
      </c>
      <c r="D4067" s="57" t="s">
        <v>11538</v>
      </c>
    </row>
    <row r="4068" spans="1:4">
      <c r="A4068" s="57" t="s">
        <v>7654</v>
      </c>
      <c r="B4068" s="57" t="s">
        <v>2190</v>
      </c>
      <c r="C4068" s="57" t="s">
        <v>11539</v>
      </c>
      <c r="D4068" s="57" t="s">
        <v>11540</v>
      </c>
    </row>
    <row r="4069" spans="1:4">
      <c r="A4069" s="57" t="s">
        <v>7654</v>
      </c>
      <c r="B4069" s="57" t="s">
        <v>2190</v>
      </c>
      <c r="C4069" s="57" t="s">
        <v>11541</v>
      </c>
      <c r="D4069" s="57" t="s">
        <v>11542</v>
      </c>
    </row>
    <row r="4070" spans="1:4">
      <c r="A4070" s="57" t="s">
        <v>7654</v>
      </c>
      <c r="B4070" s="57" t="s">
        <v>2190</v>
      </c>
      <c r="C4070" s="57" t="s">
        <v>11543</v>
      </c>
      <c r="D4070" s="57" t="s">
        <v>11544</v>
      </c>
    </row>
    <row r="4071" spans="1:4">
      <c r="A4071" s="57" t="s">
        <v>7654</v>
      </c>
      <c r="B4071" s="57" t="s">
        <v>2190</v>
      </c>
      <c r="C4071" s="57" t="s">
        <v>11545</v>
      </c>
      <c r="D4071" s="57" t="s">
        <v>11546</v>
      </c>
    </row>
    <row r="4072" spans="1:4">
      <c r="A4072" s="57" t="s">
        <v>7654</v>
      </c>
      <c r="B4072" s="57" t="s">
        <v>2190</v>
      </c>
      <c r="C4072" s="57" t="s">
        <v>11547</v>
      </c>
      <c r="D4072" s="57" t="s">
        <v>11548</v>
      </c>
    </row>
    <row r="4073" spans="1:4">
      <c r="A4073" s="57" t="s">
        <v>7654</v>
      </c>
      <c r="B4073" s="57" t="s">
        <v>2190</v>
      </c>
      <c r="C4073" s="57" t="s">
        <v>11549</v>
      </c>
      <c r="D4073" s="57" t="s">
        <v>11550</v>
      </c>
    </row>
    <row r="4074" spans="1:4">
      <c r="A4074" s="57" t="s">
        <v>7654</v>
      </c>
      <c r="B4074" s="57" t="s">
        <v>2190</v>
      </c>
      <c r="C4074" s="57" t="s">
        <v>11551</v>
      </c>
      <c r="D4074" s="57" t="s">
        <v>11552</v>
      </c>
    </row>
    <row r="4075" spans="1:4">
      <c r="A4075" s="57" t="s">
        <v>7654</v>
      </c>
      <c r="B4075" s="57" t="s">
        <v>2190</v>
      </c>
      <c r="C4075" s="57" t="s">
        <v>11553</v>
      </c>
      <c r="D4075" s="57" t="s">
        <v>11554</v>
      </c>
    </row>
    <row r="4076" spans="1:4">
      <c r="A4076" s="57" t="s">
        <v>7654</v>
      </c>
      <c r="B4076" s="57" t="s">
        <v>2190</v>
      </c>
      <c r="C4076" s="57" t="s">
        <v>11555</v>
      </c>
      <c r="D4076" s="57" t="s">
        <v>11556</v>
      </c>
    </row>
    <row r="4077" spans="1:4">
      <c r="A4077" s="57" t="s">
        <v>7654</v>
      </c>
      <c r="B4077" s="57" t="s">
        <v>2190</v>
      </c>
      <c r="C4077" s="57" t="s">
        <v>11557</v>
      </c>
      <c r="D4077" s="57" t="s">
        <v>11558</v>
      </c>
    </row>
    <row r="4078" spans="1:4">
      <c r="A4078" s="57" t="s">
        <v>7654</v>
      </c>
      <c r="B4078" s="57" t="s">
        <v>2190</v>
      </c>
      <c r="C4078" s="57" t="s">
        <v>11559</v>
      </c>
      <c r="D4078" s="57" t="s">
        <v>11560</v>
      </c>
    </row>
    <row r="4079" spans="1:4">
      <c r="A4079" s="57" t="s">
        <v>7654</v>
      </c>
      <c r="B4079" s="57" t="s">
        <v>2190</v>
      </c>
      <c r="C4079" s="57" t="s">
        <v>11561</v>
      </c>
      <c r="D4079" s="57" t="s">
        <v>11562</v>
      </c>
    </row>
    <row r="4080" spans="1:4">
      <c r="A4080" s="57" t="s">
        <v>7654</v>
      </c>
      <c r="B4080" s="57" t="s">
        <v>2190</v>
      </c>
      <c r="C4080" s="57" t="s">
        <v>11563</v>
      </c>
      <c r="D4080" s="57" t="s">
        <v>11564</v>
      </c>
    </row>
    <row r="4081" spans="1:4">
      <c r="A4081" s="57" t="s">
        <v>7654</v>
      </c>
      <c r="B4081" s="57" t="s">
        <v>2190</v>
      </c>
      <c r="C4081" s="57" t="s">
        <v>11565</v>
      </c>
      <c r="D4081" s="57" t="s">
        <v>11566</v>
      </c>
    </row>
    <row r="4082" spans="1:4">
      <c r="A4082" s="57" t="s">
        <v>7654</v>
      </c>
      <c r="B4082" s="57" t="s">
        <v>2190</v>
      </c>
      <c r="C4082" s="57" t="s">
        <v>11567</v>
      </c>
      <c r="D4082" s="57" t="s">
        <v>11568</v>
      </c>
    </row>
    <row r="4083" spans="1:4">
      <c r="A4083" s="57" t="s">
        <v>7654</v>
      </c>
      <c r="B4083" s="57" t="s">
        <v>2190</v>
      </c>
      <c r="C4083" s="57" t="s">
        <v>11569</v>
      </c>
      <c r="D4083" s="57" t="s">
        <v>11570</v>
      </c>
    </row>
    <row r="4084" spans="1:4">
      <c r="A4084" s="57" t="s">
        <v>7654</v>
      </c>
      <c r="B4084" s="57" t="s">
        <v>2190</v>
      </c>
      <c r="C4084" s="57" t="s">
        <v>11571</v>
      </c>
      <c r="D4084" s="57" t="s">
        <v>11572</v>
      </c>
    </row>
    <row r="4085" spans="1:4">
      <c r="A4085" s="57" t="s">
        <v>7654</v>
      </c>
      <c r="B4085" s="57" t="s">
        <v>2190</v>
      </c>
      <c r="C4085" s="57" t="s">
        <v>11573</v>
      </c>
      <c r="D4085" s="57" t="s">
        <v>11574</v>
      </c>
    </row>
    <row r="4086" spans="1:4">
      <c r="A4086" s="57" t="s">
        <v>7654</v>
      </c>
      <c r="B4086" s="57" t="s">
        <v>2190</v>
      </c>
      <c r="C4086" s="57" t="s">
        <v>11575</v>
      </c>
      <c r="D4086" s="57" t="s">
        <v>11576</v>
      </c>
    </row>
    <row r="4087" spans="1:4">
      <c r="A4087" s="57" t="s">
        <v>7654</v>
      </c>
      <c r="B4087" s="57" t="s">
        <v>2190</v>
      </c>
      <c r="C4087" s="57" t="s">
        <v>11577</v>
      </c>
      <c r="D4087" s="57" t="s">
        <v>11578</v>
      </c>
    </row>
    <row r="4088" spans="1:4">
      <c r="A4088" s="57" t="s">
        <v>7654</v>
      </c>
      <c r="B4088" s="57" t="s">
        <v>2190</v>
      </c>
      <c r="C4088" s="57" t="s">
        <v>11579</v>
      </c>
      <c r="D4088" s="57" t="s">
        <v>14829</v>
      </c>
    </row>
    <row r="4089" spans="1:4">
      <c r="A4089" s="57" t="s">
        <v>7654</v>
      </c>
      <c r="B4089" s="57" t="s">
        <v>2190</v>
      </c>
      <c r="C4089" s="57" t="s">
        <v>11580</v>
      </c>
      <c r="D4089" s="57" t="s">
        <v>11581</v>
      </c>
    </row>
    <row r="4090" spans="1:4">
      <c r="A4090" s="57" t="s">
        <v>7654</v>
      </c>
      <c r="B4090" s="57" t="s">
        <v>2190</v>
      </c>
      <c r="C4090" s="57" t="s">
        <v>11582</v>
      </c>
      <c r="D4090" s="57" t="s">
        <v>11583</v>
      </c>
    </row>
    <row r="4091" spans="1:4">
      <c r="A4091" s="57" t="s">
        <v>7654</v>
      </c>
      <c r="B4091" s="57" t="s">
        <v>2190</v>
      </c>
      <c r="C4091" s="57" t="s">
        <v>11584</v>
      </c>
      <c r="D4091" s="57" t="s">
        <v>11585</v>
      </c>
    </row>
    <row r="4092" spans="1:4">
      <c r="A4092" s="57" t="s">
        <v>7654</v>
      </c>
      <c r="B4092" s="57" t="s">
        <v>2190</v>
      </c>
      <c r="C4092" s="57" t="s">
        <v>11586</v>
      </c>
      <c r="D4092" s="57" t="s">
        <v>11587</v>
      </c>
    </row>
    <row r="4093" spans="1:4">
      <c r="A4093" s="57" t="s">
        <v>7654</v>
      </c>
      <c r="B4093" s="57" t="s">
        <v>2190</v>
      </c>
      <c r="C4093" s="57" t="s">
        <v>11588</v>
      </c>
      <c r="D4093" s="57" t="s">
        <v>11589</v>
      </c>
    </row>
    <row r="4094" spans="1:4">
      <c r="A4094" s="57" t="s">
        <v>7654</v>
      </c>
      <c r="B4094" s="57" t="s">
        <v>2190</v>
      </c>
      <c r="C4094" s="57" t="s">
        <v>11590</v>
      </c>
      <c r="D4094" s="57" t="s">
        <v>11591</v>
      </c>
    </row>
    <row r="4095" spans="1:4">
      <c r="A4095" s="57" t="s">
        <v>7654</v>
      </c>
      <c r="B4095" s="57" t="s">
        <v>2190</v>
      </c>
      <c r="C4095" s="57" t="s">
        <v>11592</v>
      </c>
      <c r="D4095" s="57" t="s">
        <v>11593</v>
      </c>
    </row>
    <row r="4096" spans="1:4">
      <c r="A4096" s="57" t="s">
        <v>7654</v>
      </c>
      <c r="B4096" s="57" t="s">
        <v>2190</v>
      </c>
      <c r="C4096" s="57" t="s">
        <v>11594</v>
      </c>
      <c r="D4096" s="57" t="s">
        <v>11595</v>
      </c>
    </row>
    <row r="4097" spans="1:4">
      <c r="A4097" s="57" t="s">
        <v>7654</v>
      </c>
      <c r="B4097" s="57" t="s">
        <v>2190</v>
      </c>
      <c r="C4097" s="57" t="s">
        <v>11596</v>
      </c>
      <c r="D4097" s="57" t="s">
        <v>11597</v>
      </c>
    </row>
    <row r="4098" spans="1:4">
      <c r="A4098" s="57" t="s">
        <v>7654</v>
      </c>
      <c r="B4098" s="57" t="s">
        <v>2190</v>
      </c>
      <c r="C4098" s="57" t="s">
        <v>11598</v>
      </c>
      <c r="D4098" s="57" t="s">
        <v>11599</v>
      </c>
    </row>
    <row r="4099" spans="1:4">
      <c r="A4099" s="57" t="s">
        <v>7654</v>
      </c>
      <c r="B4099" s="57" t="s">
        <v>2190</v>
      </c>
      <c r="C4099" s="57" t="s">
        <v>11600</v>
      </c>
      <c r="D4099" s="57" t="s">
        <v>11601</v>
      </c>
    </row>
    <row r="4100" spans="1:4">
      <c r="A4100" s="57" t="s">
        <v>7654</v>
      </c>
      <c r="B4100" s="57" t="s">
        <v>2190</v>
      </c>
      <c r="C4100" s="57" t="s">
        <v>11602</v>
      </c>
      <c r="D4100" s="57" t="s">
        <v>11603</v>
      </c>
    </row>
    <row r="4101" spans="1:4">
      <c r="A4101" s="57" t="s">
        <v>7654</v>
      </c>
      <c r="B4101" s="57" t="s">
        <v>2190</v>
      </c>
      <c r="C4101" s="57" t="s">
        <v>11604</v>
      </c>
      <c r="D4101" s="57" t="s">
        <v>11605</v>
      </c>
    </row>
    <row r="4102" spans="1:4">
      <c r="A4102" s="57" t="s">
        <v>7654</v>
      </c>
      <c r="B4102" s="57" t="s">
        <v>2190</v>
      </c>
      <c r="C4102" s="57" t="s">
        <v>11606</v>
      </c>
      <c r="D4102" s="57" t="s">
        <v>11607</v>
      </c>
    </row>
    <row r="4103" spans="1:4">
      <c r="A4103" s="57" t="s">
        <v>7654</v>
      </c>
      <c r="B4103" s="57" t="s">
        <v>2190</v>
      </c>
      <c r="C4103" s="57" t="s">
        <v>11608</v>
      </c>
      <c r="D4103" s="57" t="s">
        <v>11609</v>
      </c>
    </row>
    <row r="4104" spans="1:4">
      <c r="A4104" s="57" t="s">
        <v>7654</v>
      </c>
      <c r="B4104" s="57" t="s">
        <v>2190</v>
      </c>
      <c r="C4104" s="57" t="s">
        <v>11610</v>
      </c>
      <c r="D4104" s="57" t="s">
        <v>11611</v>
      </c>
    </row>
    <row r="4105" spans="1:4">
      <c r="A4105" s="57" t="s">
        <v>7654</v>
      </c>
      <c r="B4105" s="57" t="s">
        <v>2190</v>
      </c>
      <c r="C4105" s="57" t="s">
        <v>11612</v>
      </c>
      <c r="D4105" s="57" t="s">
        <v>11613</v>
      </c>
    </row>
    <row r="4106" spans="1:4">
      <c r="A4106" s="57" t="s">
        <v>7654</v>
      </c>
      <c r="B4106" s="57" t="s">
        <v>2190</v>
      </c>
      <c r="C4106" s="57" t="s">
        <v>11614</v>
      </c>
      <c r="D4106" s="57" t="s">
        <v>11615</v>
      </c>
    </row>
    <row r="4107" spans="1:4">
      <c r="A4107" s="57" t="s">
        <v>7654</v>
      </c>
      <c r="B4107" s="57" t="s">
        <v>2190</v>
      </c>
      <c r="C4107" s="57" t="s">
        <v>11616</v>
      </c>
      <c r="D4107" s="57" t="s">
        <v>11617</v>
      </c>
    </row>
    <row r="4108" spans="1:4">
      <c r="A4108" s="57" t="s">
        <v>7654</v>
      </c>
      <c r="B4108" s="57" t="s">
        <v>2190</v>
      </c>
      <c r="C4108" s="57" t="s">
        <v>11618</v>
      </c>
      <c r="D4108" s="57" t="s">
        <v>11619</v>
      </c>
    </row>
    <row r="4109" spans="1:4">
      <c r="A4109" s="57" t="s">
        <v>7654</v>
      </c>
      <c r="B4109" s="57" t="s">
        <v>2190</v>
      </c>
      <c r="C4109" s="57" t="s">
        <v>11620</v>
      </c>
      <c r="D4109" s="57" t="s">
        <v>11621</v>
      </c>
    </row>
    <row r="4110" spans="1:4">
      <c r="A4110" s="57" t="s">
        <v>7654</v>
      </c>
      <c r="B4110" s="57" t="s">
        <v>2190</v>
      </c>
      <c r="C4110" s="57" t="s">
        <v>11622</v>
      </c>
      <c r="D4110" s="57" t="s">
        <v>11623</v>
      </c>
    </row>
    <row r="4111" spans="1:4">
      <c r="A4111" s="57" t="s">
        <v>7654</v>
      </c>
      <c r="B4111" s="57" t="s">
        <v>2190</v>
      </c>
      <c r="C4111" s="57" t="s">
        <v>11624</v>
      </c>
      <c r="D4111" s="57" t="s">
        <v>11625</v>
      </c>
    </row>
    <row r="4112" spans="1:4">
      <c r="A4112" s="57" t="s">
        <v>7654</v>
      </c>
      <c r="B4112" s="57" t="s">
        <v>2190</v>
      </c>
      <c r="C4112" s="57" t="s">
        <v>11626</v>
      </c>
      <c r="D4112" s="57" t="s">
        <v>11627</v>
      </c>
    </row>
    <row r="4113" spans="1:4">
      <c r="A4113" s="57" t="s">
        <v>7654</v>
      </c>
      <c r="B4113" s="57" t="s">
        <v>2190</v>
      </c>
      <c r="C4113" s="57" t="s">
        <v>11628</v>
      </c>
      <c r="D4113" s="57" t="s">
        <v>11629</v>
      </c>
    </row>
    <row r="4114" spans="1:4">
      <c r="A4114" s="57" t="s">
        <v>7654</v>
      </c>
      <c r="B4114" s="57" t="s">
        <v>2190</v>
      </c>
      <c r="C4114" s="57" t="s">
        <v>11630</v>
      </c>
      <c r="D4114" s="57" t="s">
        <v>11631</v>
      </c>
    </row>
    <row r="4115" spans="1:4">
      <c r="A4115" s="57" t="s">
        <v>7654</v>
      </c>
      <c r="B4115" s="57" t="s">
        <v>2190</v>
      </c>
      <c r="C4115" s="57" t="s">
        <v>11632</v>
      </c>
      <c r="D4115" s="57" t="s">
        <v>11633</v>
      </c>
    </row>
    <row r="4116" spans="1:4">
      <c r="A4116" s="57" t="s">
        <v>7654</v>
      </c>
      <c r="B4116" s="57" t="s">
        <v>2190</v>
      </c>
      <c r="C4116" s="57" t="s">
        <v>11634</v>
      </c>
      <c r="D4116" s="57" t="s">
        <v>11635</v>
      </c>
    </row>
    <row r="4117" spans="1:4">
      <c r="A4117" s="57" t="s">
        <v>7654</v>
      </c>
      <c r="B4117" s="57" t="s">
        <v>2190</v>
      </c>
      <c r="C4117" s="57" t="s">
        <v>11636</v>
      </c>
      <c r="D4117" s="57" t="s">
        <v>11637</v>
      </c>
    </row>
    <row r="4118" spans="1:4">
      <c r="A4118" s="57" t="s">
        <v>7654</v>
      </c>
      <c r="B4118" s="57" t="s">
        <v>2190</v>
      </c>
      <c r="C4118" s="57" t="s">
        <v>11638</v>
      </c>
      <c r="D4118" s="57" t="s">
        <v>11639</v>
      </c>
    </row>
    <row r="4119" spans="1:4">
      <c r="A4119" s="57" t="s">
        <v>7654</v>
      </c>
      <c r="B4119" s="57" t="s">
        <v>2190</v>
      </c>
      <c r="C4119" s="57" t="s">
        <v>11640</v>
      </c>
      <c r="D4119" s="57" t="s">
        <v>11641</v>
      </c>
    </row>
    <row r="4120" spans="1:4">
      <c r="A4120" s="57" t="s">
        <v>7654</v>
      </c>
      <c r="B4120" s="57" t="s">
        <v>2190</v>
      </c>
      <c r="C4120" s="57" t="s">
        <v>11642</v>
      </c>
      <c r="D4120" s="57" t="s">
        <v>11643</v>
      </c>
    </row>
    <row r="4121" spans="1:4">
      <c r="A4121" s="57" t="s">
        <v>7654</v>
      </c>
      <c r="B4121" s="57" t="s">
        <v>2190</v>
      </c>
      <c r="C4121" s="57" t="s">
        <v>11644</v>
      </c>
      <c r="D4121" s="57" t="s">
        <v>11645</v>
      </c>
    </row>
    <row r="4122" spans="1:4">
      <c r="A4122" s="57" t="s">
        <v>7654</v>
      </c>
      <c r="B4122" s="57" t="s">
        <v>2190</v>
      </c>
      <c r="C4122" s="57" t="s">
        <v>11646</v>
      </c>
      <c r="D4122" s="57" t="s">
        <v>11647</v>
      </c>
    </row>
    <row r="4123" spans="1:4">
      <c r="A4123" s="57" t="s">
        <v>7654</v>
      </c>
      <c r="B4123" s="57" t="s">
        <v>2190</v>
      </c>
      <c r="C4123" s="57" t="s">
        <v>11648</v>
      </c>
      <c r="D4123" s="57" t="s">
        <v>11649</v>
      </c>
    </row>
    <row r="4124" spans="1:4">
      <c r="A4124" s="57" t="s">
        <v>7654</v>
      </c>
      <c r="B4124" s="57" t="s">
        <v>2190</v>
      </c>
      <c r="C4124" s="57" t="s">
        <v>11650</v>
      </c>
      <c r="D4124" s="57" t="s">
        <v>11651</v>
      </c>
    </row>
    <row r="4125" spans="1:4">
      <c r="A4125" s="57" t="s">
        <v>7654</v>
      </c>
      <c r="B4125" s="57" t="s">
        <v>2190</v>
      </c>
      <c r="C4125" s="57" t="s">
        <v>11652</v>
      </c>
      <c r="D4125" s="57" t="s">
        <v>11653</v>
      </c>
    </row>
    <row r="4126" spans="1:4">
      <c r="A4126" s="57" t="s">
        <v>7654</v>
      </c>
      <c r="B4126" s="57" t="s">
        <v>2190</v>
      </c>
      <c r="C4126" s="57" t="s">
        <v>11654</v>
      </c>
      <c r="D4126" s="57" t="s">
        <v>11655</v>
      </c>
    </row>
    <row r="4127" spans="1:4">
      <c r="A4127" s="57" t="s">
        <v>7654</v>
      </c>
      <c r="B4127" s="57" t="s">
        <v>2190</v>
      </c>
      <c r="C4127" s="57" t="s">
        <v>11656</v>
      </c>
      <c r="D4127" s="57" t="s">
        <v>11657</v>
      </c>
    </row>
    <row r="4128" spans="1:4">
      <c r="A4128" s="57" t="s">
        <v>7654</v>
      </c>
      <c r="B4128" s="57" t="s">
        <v>2190</v>
      </c>
      <c r="C4128" s="57" t="s">
        <v>11658</v>
      </c>
      <c r="D4128" s="57" t="s">
        <v>11659</v>
      </c>
    </row>
    <row r="4129" spans="1:4">
      <c r="A4129" s="57" t="s">
        <v>7654</v>
      </c>
      <c r="B4129" s="57" t="s">
        <v>2190</v>
      </c>
      <c r="C4129" s="57" t="s">
        <v>11660</v>
      </c>
      <c r="D4129" s="57" t="s">
        <v>11661</v>
      </c>
    </row>
    <row r="4130" spans="1:4">
      <c r="A4130" s="57" t="s">
        <v>7654</v>
      </c>
      <c r="B4130" s="57" t="s">
        <v>2190</v>
      </c>
      <c r="C4130" s="57" t="s">
        <v>11662</v>
      </c>
      <c r="D4130" s="57" t="s">
        <v>11663</v>
      </c>
    </row>
    <row r="4131" spans="1:4">
      <c r="A4131" s="57" t="s">
        <v>7654</v>
      </c>
      <c r="B4131" s="57" t="s">
        <v>2190</v>
      </c>
      <c r="C4131" s="57" t="s">
        <v>11664</v>
      </c>
      <c r="D4131" s="57" t="s">
        <v>11665</v>
      </c>
    </row>
    <row r="4132" spans="1:4">
      <c r="A4132" s="57" t="s">
        <v>7654</v>
      </c>
      <c r="B4132" s="57" t="s">
        <v>2190</v>
      </c>
      <c r="C4132" s="57" t="s">
        <v>11666</v>
      </c>
      <c r="D4132" s="57" t="s">
        <v>11667</v>
      </c>
    </row>
    <row r="4133" spans="1:4">
      <c r="A4133" s="57" t="s">
        <v>7654</v>
      </c>
      <c r="B4133" s="57" t="s">
        <v>2190</v>
      </c>
      <c r="C4133" s="57" t="s">
        <v>11668</v>
      </c>
      <c r="D4133" s="57" t="s">
        <v>11669</v>
      </c>
    </row>
    <row r="4134" spans="1:4">
      <c r="A4134" s="57" t="s">
        <v>7654</v>
      </c>
      <c r="B4134" s="57" t="s">
        <v>2190</v>
      </c>
      <c r="C4134" s="57" t="s">
        <v>11670</v>
      </c>
      <c r="D4134" s="57" t="s">
        <v>11671</v>
      </c>
    </row>
    <row r="4135" spans="1:4">
      <c r="A4135" s="57" t="s">
        <v>7654</v>
      </c>
      <c r="B4135" s="57" t="s">
        <v>2190</v>
      </c>
      <c r="C4135" s="57" t="s">
        <v>11672</v>
      </c>
      <c r="D4135" s="57" t="s">
        <v>11673</v>
      </c>
    </row>
    <row r="4136" spans="1:4">
      <c r="A4136" s="57" t="s">
        <v>7654</v>
      </c>
      <c r="B4136" s="57" t="s">
        <v>2190</v>
      </c>
      <c r="C4136" s="57" t="s">
        <v>11674</v>
      </c>
      <c r="D4136" s="57" t="s">
        <v>11675</v>
      </c>
    </row>
    <row r="4137" spans="1:4">
      <c r="A4137" s="57" t="s">
        <v>7654</v>
      </c>
      <c r="B4137" s="57" t="s">
        <v>2190</v>
      </c>
      <c r="C4137" s="57" t="s">
        <v>11676</v>
      </c>
      <c r="D4137" s="57" t="s">
        <v>11677</v>
      </c>
    </row>
    <row r="4138" spans="1:4">
      <c r="A4138" s="57" t="s">
        <v>7654</v>
      </c>
      <c r="B4138" s="57" t="s">
        <v>2190</v>
      </c>
      <c r="C4138" s="57" t="s">
        <v>11678</v>
      </c>
      <c r="D4138" s="57" t="s">
        <v>11679</v>
      </c>
    </row>
    <row r="4139" spans="1:4">
      <c r="A4139" s="57" t="s">
        <v>7654</v>
      </c>
      <c r="B4139" s="57" t="s">
        <v>2190</v>
      </c>
      <c r="C4139" s="57" t="s">
        <v>11680</v>
      </c>
      <c r="D4139" s="57" t="s">
        <v>11681</v>
      </c>
    </row>
    <row r="4140" spans="1:4">
      <c r="A4140" s="57" t="s">
        <v>7654</v>
      </c>
      <c r="B4140" s="57" t="s">
        <v>2190</v>
      </c>
      <c r="C4140" s="57" t="s">
        <v>11682</v>
      </c>
      <c r="D4140" s="57" t="s">
        <v>11683</v>
      </c>
    </row>
    <row r="4141" spans="1:4">
      <c r="A4141" s="57" t="s">
        <v>7654</v>
      </c>
      <c r="B4141" s="57" t="s">
        <v>2190</v>
      </c>
      <c r="C4141" s="57" t="s">
        <v>11684</v>
      </c>
      <c r="D4141" s="57" t="s">
        <v>11685</v>
      </c>
    </row>
    <row r="4142" spans="1:4">
      <c r="A4142" s="57" t="s">
        <v>7654</v>
      </c>
      <c r="B4142" s="57" t="s">
        <v>2190</v>
      </c>
      <c r="C4142" s="57" t="s">
        <v>11686</v>
      </c>
      <c r="D4142" s="57" t="s">
        <v>11687</v>
      </c>
    </row>
    <row r="4143" spans="1:4">
      <c r="A4143" s="57" t="s">
        <v>7654</v>
      </c>
      <c r="B4143" s="57" t="s">
        <v>2190</v>
      </c>
      <c r="C4143" s="57" t="s">
        <v>11688</v>
      </c>
      <c r="D4143" s="57" t="s">
        <v>11689</v>
      </c>
    </row>
    <row r="4144" spans="1:4">
      <c r="A4144" s="57" t="s">
        <v>7654</v>
      </c>
      <c r="B4144" s="57" t="s">
        <v>2190</v>
      </c>
      <c r="C4144" s="57" t="s">
        <v>11690</v>
      </c>
      <c r="D4144" s="57" t="s">
        <v>11691</v>
      </c>
    </row>
    <row r="4145" spans="1:4">
      <c r="A4145" s="57" t="s">
        <v>7654</v>
      </c>
      <c r="B4145" s="57" t="s">
        <v>2190</v>
      </c>
      <c r="C4145" s="57" t="s">
        <v>11692</v>
      </c>
      <c r="D4145" s="57" t="s">
        <v>11693</v>
      </c>
    </row>
    <row r="4146" spans="1:4">
      <c r="A4146" s="57" t="s">
        <v>7654</v>
      </c>
      <c r="B4146" s="57" t="s">
        <v>2190</v>
      </c>
      <c r="C4146" s="57" t="s">
        <v>11694</v>
      </c>
      <c r="D4146" s="57" t="s">
        <v>11695</v>
      </c>
    </row>
    <row r="4147" spans="1:4">
      <c r="A4147" s="57" t="s">
        <v>7654</v>
      </c>
      <c r="B4147" s="57" t="s">
        <v>2190</v>
      </c>
      <c r="C4147" s="57" t="s">
        <v>11696</v>
      </c>
      <c r="D4147" s="57" t="s">
        <v>11697</v>
      </c>
    </row>
    <row r="4148" spans="1:4">
      <c r="A4148" s="57" t="s">
        <v>7654</v>
      </c>
      <c r="B4148" s="57" t="s">
        <v>2190</v>
      </c>
      <c r="C4148" s="57" t="s">
        <v>11698</v>
      </c>
      <c r="D4148" s="57" t="s">
        <v>11699</v>
      </c>
    </row>
    <row r="4149" spans="1:4">
      <c r="A4149" s="57" t="s">
        <v>7654</v>
      </c>
      <c r="B4149" s="57" t="s">
        <v>2190</v>
      </c>
      <c r="C4149" s="57" t="s">
        <v>11700</v>
      </c>
      <c r="D4149" s="57" t="s">
        <v>11701</v>
      </c>
    </row>
    <row r="4150" spans="1:4">
      <c r="A4150" s="57" t="s">
        <v>7654</v>
      </c>
      <c r="B4150" s="57" t="s">
        <v>2190</v>
      </c>
      <c r="C4150" s="57" t="s">
        <v>11702</v>
      </c>
      <c r="D4150" s="57" t="s">
        <v>11703</v>
      </c>
    </row>
    <row r="4151" spans="1:4">
      <c r="A4151" s="57" t="s">
        <v>7654</v>
      </c>
      <c r="B4151" s="57" t="s">
        <v>2190</v>
      </c>
      <c r="C4151" s="57" t="s">
        <v>11704</v>
      </c>
      <c r="D4151" s="57" t="s">
        <v>11705</v>
      </c>
    </row>
    <row r="4152" spans="1:4">
      <c r="A4152" s="57" t="s">
        <v>7654</v>
      </c>
      <c r="B4152" s="57" t="s">
        <v>2190</v>
      </c>
      <c r="C4152" s="57" t="s">
        <v>11706</v>
      </c>
      <c r="D4152" s="57" t="s">
        <v>14830</v>
      </c>
    </row>
    <row r="4153" spans="1:4">
      <c r="A4153" s="57" t="s">
        <v>7654</v>
      </c>
      <c r="B4153" s="57" t="s">
        <v>2190</v>
      </c>
      <c r="C4153" s="57" t="s">
        <v>11707</v>
      </c>
      <c r="D4153" s="57" t="s">
        <v>11708</v>
      </c>
    </row>
    <row r="4154" spans="1:4">
      <c r="A4154" s="57" t="s">
        <v>7654</v>
      </c>
      <c r="B4154" s="57" t="s">
        <v>2190</v>
      </c>
      <c r="C4154" s="57" t="s">
        <v>11709</v>
      </c>
      <c r="D4154" s="57" t="s">
        <v>11710</v>
      </c>
    </row>
    <row r="4155" spans="1:4">
      <c r="A4155" s="57" t="s">
        <v>7654</v>
      </c>
      <c r="B4155" s="57" t="s">
        <v>2190</v>
      </c>
      <c r="C4155" s="57" t="s">
        <v>11711</v>
      </c>
      <c r="D4155" s="57" t="s">
        <v>11712</v>
      </c>
    </row>
    <row r="4156" spans="1:4">
      <c r="A4156" s="57" t="s">
        <v>7654</v>
      </c>
      <c r="B4156" s="57" t="s">
        <v>2190</v>
      </c>
      <c r="C4156" s="57" t="s">
        <v>11713</v>
      </c>
      <c r="D4156" s="57" t="s">
        <v>11714</v>
      </c>
    </row>
    <row r="4157" spans="1:4">
      <c r="A4157" s="57" t="s">
        <v>7654</v>
      </c>
      <c r="B4157" s="57" t="s">
        <v>2190</v>
      </c>
      <c r="C4157" s="57" t="s">
        <v>11715</v>
      </c>
      <c r="D4157" s="57" t="s">
        <v>11716</v>
      </c>
    </row>
    <row r="4158" spans="1:4">
      <c r="A4158" s="57" t="s">
        <v>7654</v>
      </c>
      <c r="B4158" s="57" t="s">
        <v>2190</v>
      </c>
      <c r="C4158" s="57" t="s">
        <v>11717</v>
      </c>
      <c r="D4158" s="57" t="s">
        <v>11718</v>
      </c>
    </row>
    <row r="4159" spans="1:4">
      <c r="A4159" s="57" t="s">
        <v>7654</v>
      </c>
      <c r="B4159" s="57" t="s">
        <v>2190</v>
      </c>
      <c r="C4159" s="57" t="s">
        <v>11719</v>
      </c>
      <c r="D4159" s="57" t="s">
        <v>11720</v>
      </c>
    </row>
    <row r="4160" spans="1:4">
      <c r="A4160" s="57" t="s">
        <v>7654</v>
      </c>
      <c r="B4160" s="57" t="s">
        <v>2190</v>
      </c>
      <c r="C4160" s="57" t="s">
        <v>11721</v>
      </c>
      <c r="D4160" s="57" t="s">
        <v>11722</v>
      </c>
    </row>
    <row r="4161" spans="1:4">
      <c r="A4161" s="57" t="s">
        <v>7654</v>
      </c>
      <c r="B4161" s="57" t="s">
        <v>2190</v>
      </c>
      <c r="C4161" s="57" t="s">
        <v>11723</v>
      </c>
      <c r="D4161" s="57" t="s">
        <v>11724</v>
      </c>
    </row>
    <row r="4162" spans="1:4">
      <c r="A4162" s="57" t="s">
        <v>7654</v>
      </c>
      <c r="B4162" s="57" t="s">
        <v>2190</v>
      </c>
      <c r="C4162" s="57" t="s">
        <v>11725</v>
      </c>
      <c r="D4162" s="57" t="s">
        <v>11726</v>
      </c>
    </row>
    <row r="4163" spans="1:4">
      <c r="A4163" s="57" t="s">
        <v>7654</v>
      </c>
      <c r="B4163" s="57" t="s">
        <v>2190</v>
      </c>
      <c r="C4163" s="57" t="s">
        <v>11727</v>
      </c>
      <c r="D4163" s="57" t="s">
        <v>11728</v>
      </c>
    </row>
    <row r="4164" spans="1:4">
      <c r="A4164" s="57" t="s">
        <v>7654</v>
      </c>
      <c r="B4164" s="57" t="s">
        <v>2190</v>
      </c>
      <c r="C4164" s="57" t="s">
        <v>11729</v>
      </c>
      <c r="D4164" s="57" t="s">
        <v>11730</v>
      </c>
    </row>
    <row r="4165" spans="1:4">
      <c r="A4165" s="57" t="s">
        <v>7654</v>
      </c>
      <c r="B4165" s="57" t="s">
        <v>2190</v>
      </c>
      <c r="C4165" s="57" t="s">
        <v>11731</v>
      </c>
      <c r="D4165" s="57" t="s">
        <v>11732</v>
      </c>
    </row>
    <row r="4166" spans="1:4">
      <c r="A4166" s="57" t="s">
        <v>7654</v>
      </c>
      <c r="B4166" s="57" t="s">
        <v>2190</v>
      </c>
      <c r="C4166" s="57" t="s">
        <v>11733</v>
      </c>
      <c r="D4166" s="57" t="s">
        <v>14831</v>
      </c>
    </row>
    <row r="4167" spans="1:4">
      <c r="A4167" s="57" t="s">
        <v>7654</v>
      </c>
      <c r="B4167" s="57" t="s">
        <v>2190</v>
      </c>
      <c r="C4167" s="57" t="s">
        <v>11734</v>
      </c>
      <c r="D4167" s="57" t="s">
        <v>11735</v>
      </c>
    </row>
    <row r="4168" spans="1:4">
      <c r="A4168" s="57" t="s">
        <v>7654</v>
      </c>
      <c r="B4168" s="57" t="s">
        <v>2190</v>
      </c>
      <c r="C4168" s="57" t="s">
        <v>11736</v>
      </c>
      <c r="D4168" s="57" t="s">
        <v>11737</v>
      </c>
    </row>
    <row r="4169" spans="1:4">
      <c r="A4169" s="57" t="s">
        <v>7654</v>
      </c>
      <c r="B4169" s="57" t="s">
        <v>2190</v>
      </c>
      <c r="C4169" s="57" t="s">
        <v>11738</v>
      </c>
      <c r="D4169" s="57" t="s">
        <v>11739</v>
      </c>
    </row>
    <row r="4170" spans="1:4">
      <c r="A4170" s="57" t="s">
        <v>7654</v>
      </c>
      <c r="B4170" s="57" t="s">
        <v>2190</v>
      </c>
      <c r="C4170" s="57" t="s">
        <v>11740</v>
      </c>
      <c r="D4170" s="57" t="s">
        <v>11741</v>
      </c>
    </row>
    <row r="4171" spans="1:4">
      <c r="A4171" s="57" t="s">
        <v>7654</v>
      </c>
      <c r="B4171" s="57" t="s">
        <v>2190</v>
      </c>
      <c r="C4171" s="57" t="s">
        <v>11742</v>
      </c>
      <c r="D4171" s="57" t="s">
        <v>11743</v>
      </c>
    </row>
    <row r="4172" spans="1:4">
      <c r="A4172" s="57" t="s">
        <v>7654</v>
      </c>
      <c r="B4172" s="57" t="s">
        <v>2190</v>
      </c>
      <c r="C4172" s="57" t="s">
        <v>11744</v>
      </c>
      <c r="D4172" s="57" t="s">
        <v>11745</v>
      </c>
    </row>
    <row r="4173" spans="1:4">
      <c r="A4173" s="57" t="s">
        <v>7654</v>
      </c>
      <c r="B4173" s="57" t="s">
        <v>2190</v>
      </c>
      <c r="C4173" s="57" t="s">
        <v>11746</v>
      </c>
      <c r="D4173" s="57" t="s">
        <v>11747</v>
      </c>
    </row>
    <row r="4174" spans="1:4">
      <c r="A4174" s="57" t="s">
        <v>7654</v>
      </c>
      <c r="B4174" s="57" t="s">
        <v>2190</v>
      </c>
      <c r="C4174" s="57" t="s">
        <v>11748</v>
      </c>
      <c r="D4174" s="57" t="s">
        <v>11749</v>
      </c>
    </row>
    <row r="4175" spans="1:4">
      <c r="A4175" s="57" t="s">
        <v>7654</v>
      </c>
      <c r="B4175" s="57" t="s">
        <v>2190</v>
      </c>
      <c r="C4175" s="57" t="s">
        <v>11750</v>
      </c>
      <c r="D4175" s="57" t="s">
        <v>11751</v>
      </c>
    </row>
    <row r="4176" spans="1:4">
      <c r="A4176" s="57" t="s">
        <v>7654</v>
      </c>
      <c r="B4176" s="57" t="s">
        <v>2190</v>
      </c>
      <c r="C4176" s="57" t="s">
        <v>11752</v>
      </c>
      <c r="D4176" s="57" t="s">
        <v>11753</v>
      </c>
    </row>
    <row r="4177" spans="1:4">
      <c r="A4177" s="57" t="s">
        <v>7654</v>
      </c>
      <c r="B4177" s="57" t="s">
        <v>2190</v>
      </c>
      <c r="C4177" s="57" t="s">
        <v>11754</v>
      </c>
      <c r="D4177" s="57" t="s">
        <v>11755</v>
      </c>
    </row>
    <row r="4178" spans="1:4">
      <c r="A4178" s="57" t="s">
        <v>7654</v>
      </c>
      <c r="B4178" s="57" t="s">
        <v>2190</v>
      </c>
      <c r="C4178" s="57" t="s">
        <v>11756</v>
      </c>
      <c r="D4178" s="57" t="s">
        <v>11757</v>
      </c>
    </row>
    <row r="4179" spans="1:4">
      <c r="A4179" s="57" t="s">
        <v>7654</v>
      </c>
      <c r="B4179" s="57" t="s">
        <v>2190</v>
      </c>
      <c r="C4179" s="57" t="s">
        <v>11758</v>
      </c>
      <c r="D4179" s="57" t="s">
        <v>11759</v>
      </c>
    </row>
    <row r="4180" spans="1:4">
      <c r="A4180" s="57" t="s">
        <v>7654</v>
      </c>
      <c r="B4180" s="57" t="s">
        <v>2190</v>
      </c>
      <c r="C4180" s="57" t="s">
        <v>11760</v>
      </c>
      <c r="D4180" s="57" t="s">
        <v>11761</v>
      </c>
    </row>
    <row r="4181" spans="1:4">
      <c r="A4181" s="57" t="s">
        <v>7654</v>
      </c>
      <c r="B4181" s="57" t="s">
        <v>2190</v>
      </c>
      <c r="C4181" s="57" t="s">
        <v>11762</v>
      </c>
      <c r="D4181" s="57" t="s">
        <v>11763</v>
      </c>
    </row>
    <row r="4182" spans="1:4">
      <c r="A4182" s="57" t="s">
        <v>7654</v>
      </c>
      <c r="B4182" s="57" t="s">
        <v>2190</v>
      </c>
      <c r="C4182" s="57" t="s">
        <v>11764</v>
      </c>
      <c r="D4182" s="57" t="s">
        <v>11765</v>
      </c>
    </row>
    <row r="4183" spans="1:4">
      <c r="A4183" s="57" t="s">
        <v>7654</v>
      </c>
      <c r="B4183" s="57" t="s">
        <v>2190</v>
      </c>
      <c r="C4183" s="57" t="s">
        <v>11766</v>
      </c>
      <c r="D4183" s="57" t="s">
        <v>11767</v>
      </c>
    </row>
    <row r="4184" spans="1:4">
      <c r="A4184" s="57" t="s">
        <v>7654</v>
      </c>
      <c r="B4184" s="57" t="s">
        <v>2190</v>
      </c>
      <c r="C4184" s="57" t="s">
        <v>11768</v>
      </c>
      <c r="D4184" s="57" t="s">
        <v>11769</v>
      </c>
    </row>
    <row r="4185" spans="1:4">
      <c r="A4185" s="57" t="s">
        <v>7654</v>
      </c>
      <c r="B4185" s="57" t="s">
        <v>2190</v>
      </c>
      <c r="C4185" s="57" t="s">
        <v>11770</v>
      </c>
      <c r="D4185" s="57" t="s">
        <v>11771</v>
      </c>
    </row>
    <row r="4186" spans="1:4">
      <c r="A4186" s="57" t="s">
        <v>7654</v>
      </c>
      <c r="B4186" s="57" t="s">
        <v>2190</v>
      </c>
      <c r="C4186" s="57" t="s">
        <v>11772</v>
      </c>
      <c r="D4186" s="57" t="s">
        <v>11773</v>
      </c>
    </row>
    <row r="4187" spans="1:4">
      <c r="A4187" s="57" t="s">
        <v>7654</v>
      </c>
      <c r="B4187" s="57" t="s">
        <v>2190</v>
      </c>
      <c r="C4187" s="57" t="s">
        <v>11774</v>
      </c>
      <c r="D4187" s="57" t="s">
        <v>11775</v>
      </c>
    </row>
    <row r="4188" spans="1:4">
      <c r="A4188" s="57" t="s">
        <v>7654</v>
      </c>
      <c r="B4188" s="57" t="s">
        <v>2190</v>
      </c>
      <c r="C4188" s="57" t="s">
        <v>11776</v>
      </c>
      <c r="D4188" s="57" t="s">
        <v>11777</v>
      </c>
    </row>
    <row r="4189" spans="1:4">
      <c r="A4189" s="57" t="s">
        <v>7654</v>
      </c>
      <c r="B4189" s="57" t="s">
        <v>2190</v>
      </c>
      <c r="C4189" s="57" t="s">
        <v>11778</v>
      </c>
      <c r="D4189" s="57" t="s">
        <v>11779</v>
      </c>
    </row>
    <row r="4190" spans="1:4">
      <c r="A4190" s="57" t="s">
        <v>7654</v>
      </c>
      <c r="B4190" s="57" t="s">
        <v>2190</v>
      </c>
      <c r="C4190" s="57" t="s">
        <v>11780</v>
      </c>
      <c r="D4190" s="57" t="s">
        <v>11781</v>
      </c>
    </row>
    <row r="4191" spans="1:4">
      <c r="A4191" s="57" t="s">
        <v>7654</v>
      </c>
      <c r="B4191" s="57" t="s">
        <v>2190</v>
      </c>
      <c r="C4191" s="57" t="s">
        <v>11782</v>
      </c>
      <c r="D4191" s="57" t="s">
        <v>11783</v>
      </c>
    </row>
    <row r="4192" spans="1:4">
      <c r="A4192" s="57" t="s">
        <v>7654</v>
      </c>
      <c r="B4192" s="57" t="s">
        <v>2190</v>
      </c>
      <c r="C4192" s="57" t="s">
        <v>11784</v>
      </c>
      <c r="D4192" s="57" t="s">
        <v>11785</v>
      </c>
    </row>
    <row r="4193" spans="1:4">
      <c r="A4193" s="57" t="s">
        <v>7654</v>
      </c>
      <c r="B4193" s="57" t="s">
        <v>2190</v>
      </c>
      <c r="C4193" s="57" t="s">
        <v>11786</v>
      </c>
      <c r="D4193" s="57" t="s">
        <v>11787</v>
      </c>
    </row>
    <row r="4194" spans="1:4">
      <c r="A4194" s="57" t="s">
        <v>7654</v>
      </c>
      <c r="B4194" s="57" t="s">
        <v>2190</v>
      </c>
      <c r="C4194" s="57" t="s">
        <v>11788</v>
      </c>
      <c r="D4194" s="57" t="s">
        <v>11789</v>
      </c>
    </row>
    <row r="4195" spans="1:4">
      <c r="A4195" s="57" t="s">
        <v>7654</v>
      </c>
      <c r="B4195" s="57" t="s">
        <v>2190</v>
      </c>
      <c r="C4195" s="57" t="s">
        <v>11790</v>
      </c>
      <c r="D4195" s="57" t="s">
        <v>11791</v>
      </c>
    </row>
    <row r="4196" spans="1:4">
      <c r="A4196" s="57" t="s">
        <v>7654</v>
      </c>
      <c r="B4196" s="57" t="s">
        <v>2190</v>
      </c>
      <c r="C4196" s="57" t="s">
        <v>11792</v>
      </c>
      <c r="D4196" s="57" t="s">
        <v>11793</v>
      </c>
    </row>
    <row r="4197" spans="1:4">
      <c r="A4197" s="57" t="s">
        <v>7654</v>
      </c>
      <c r="B4197" s="57" t="s">
        <v>2190</v>
      </c>
      <c r="C4197" s="57" t="s">
        <v>11794</v>
      </c>
      <c r="D4197" s="57" t="s">
        <v>11795</v>
      </c>
    </row>
    <row r="4198" spans="1:4">
      <c r="A4198" s="57" t="s">
        <v>7654</v>
      </c>
      <c r="B4198" s="57" t="s">
        <v>2190</v>
      </c>
      <c r="C4198" s="57" t="s">
        <v>11796</v>
      </c>
      <c r="D4198" s="57" t="s">
        <v>11797</v>
      </c>
    </row>
    <row r="4199" spans="1:4">
      <c r="A4199" s="57" t="s">
        <v>7654</v>
      </c>
      <c r="B4199" s="57" t="s">
        <v>2190</v>
      </c>
      <c r="C4199" s="57" t="s">
        <v>11798</v>
      </c>
      <c r="D4199" s="57" t="s">
        <v>11799</v>
      </c>
    </row>
    <row r="4200" spans="1:4">
      <c r="A4200" s="57" t="s">
        <v>7654</v>
      </c>
      <c r="B4200" s="57" t="s">
        <v>2190</v>
      </c>
      <c r="C4200" s="57" t="s">
        <v>11800</v>
      </c>
      <c r="D4200" s="57" t="s">
        <v>11801</v>
      </c>
    </row>
    <row r="4201" spans="1:4">
      <c r="A4201" s="57" t="s">
        <v>7654</v>
      </c>
      <c r="B4201" s="57" t="s">
        <v>2190</v>
      </c>
      <c r="C4201" s="57" t="s">
        <v>11802</v>
      </c>
      <c r="D4201" s="57" t="s">
        <v>11803</v>
      </c>
    </row>
    <row r="4202" spans="1:4">
      <c r="A4202" s="57" t="s">
        <v>7654</v>
      </c>
      <c r="B4202" s="57" t="s">
        <v>2190</v>
      </c>
      <c r="C4202" s="57" t="s">
        <v>11804</v>
      </c>
      <c r="D4202" s="57" t="s">
        <v>11805</v>
      </c>
    </row>
    <row r="4203" spans="1:4">
      <c r="A4203" s="57" t="s">
        <v>7654</v>
      </c>
      <c r="B4203" s="57" t="s">
        <v>2190</v>
      </c>
      <c r="C4203" s="57" t="s">
        <v>11806</v>
      </c>
      <c r="D4203" s="57" t="s">
        <v>11807</v>
      </c>
    </row>
    <row r="4204" spans="1:4">
      <c r="A4204" s="57" t="s">
        <v>7654</v>
      </c>
      <c r="B4204" s="57" t="s">
        <v>2190</v>
      </c>
      <c r="C4204" s="57" t="s">
        <v>11808</v>
      </c>
      <c r="D4204" s="57" t="s">
        <v>11809</v>
      </c>
    </row>
    <row r="4205" spans="1:4">
      <c r="A4205" s="57" t="s">
        <v>7654</v>
      </c>
      <c r="B4205" s="57" t="s">
        <v>2190</v>
      </c>
      <c r="C4205" s="57" t="s">
        <v>11810</v>
      </c>
      <c r="D4205" s="57" t="s">
        <v>11811</v>
      </c>
    </row>
    <row r="4206" spans="1:4">
      <c r="A4206" s="57" t="s">
        <v>7654</v>
      </c>
      <c r="B4206" s="57" t="s">
        <v>2190</v>
      </c>
      <c r="C4206" s="57" t="s">
        <v>11812</v>
      </c>
      <c r="D4206" s="57" t="s">
        <v>11813</v>
      </c>
    </row>
    <row r="4207" spans="1:4">
      <c r="A4207" s="57" t="s">
        <v>7654</v>
      </c>
      <c r="B4207" s="57" t="s">
        <v>2190</v>
      </c>
      <c r="C4207" s="57" t="s">
        <v>11814</v>
      </c>
      <c r="D4207" s="57" t="s">
        <v>11815</v>
      </c>
    </row>
    <row r="4208" spans="1:4">
      <c r="A4208" s="57" t="s">
        <v>7654</v>
      </c>
      <c r="B4208" s="57" t="s">
        <v>2190</v>
      </c>
      <c r="C4208" s="57" t="s">
        <v>11816</v>
      </c>
      <c r="D4208" s="57" t="s">
        <v>11817</v>
      </c>
    </row>
    <row r="4209" spans="1:4">
      <c r="A4209" s="57" t="s">
        <v>7654</v>
      </c>
      <c r="B4209" s="57" t="s">
        <v>2190</v>
      </c>
      <c r="C4209" s="57" t="s">
        <v>11818</v>
      </c>
      <c r="D4209" s="57" t="s">
        <v>11819</v>
      </c>
    </row>
    <row r="4210" spans="1:4">
      <c r="A4210" s="57" t="s">
        <v>7654</v>
      </c>
      <c r="B4210" s="57" t="s">
        <v>2190</v>
      </c>
      <c r="C4210" s="57" t="s">
        <v>11820</v>
      </c>
      <c r="D4210" s="57" t="s">
        <v>11821</v>
      </c>
    </row>
    <row r="4211" spans="1:4">
      <c r="A4211" s="57" t="s">
        <v>7654</v>
      </c>
      <c r="B4211" s="57" t="s">
        <v>2190</v>
      </c>
      <c r="C4211" s="57" t="s">
        <v>11822</v>
      </c>
      <c r="D4211" s="57" t="s">
        <v>11823</v>
      </c>
    </row>
    <row r="4212" spans="1:4">
      <c r="A4212" s="57" t="s">
        <v>7654</v>
      </c>
      <c r="B4212" s="57" t="s">
        <v>2190</v>
      </c>
      <c r="C4212" s="57" t="s">
        <v>11824</v>
      </c>
      <c r="D4212" s="57" t="s">
        <v>11825</v>
      </c>
    </row>
    <row r="4213" spans="1:4">
      <c r="A4213" s="57" t="s">
        <v>7654</v>
      </c>
      <c r="B4213" s="57" t="s">
        <v>2190</v>
      </c>
      <c r="C4213" s="57" t="s">
        <v>11826</v>
      </c>
      <c r="D4213" s="57" t="s">
        <v>11827</v>
      </c>
    </row>
    <row r="4214" spans="1:4">
      <c r="A4214" s="57" t="s">
        <v>7654</v>
      </c>
      <c r="B4214" s="57" t="s">
        <v>2190</v>
      </c>
      <c r="C4214" s="57" t="s">
        <v>11828</v>
      </c>
      <c r="D4214" s="57" t="s">
        <v>11829</v>
      </c>
    </row>
    <row r="4215" spans="1:4">
      <c r="A4215" s="57" t="s">
        <v>7654</v>
      </c>
      <c r="B4215" s="57" t="s">
        <v>2190</v>
      </c>
      <c r="C4215" s="57" t="s">
        <v>11830</v>
      </c>
      <c r="D4215" s="57" t="s">
        <v>11831</v>
      </c>
    </row>
    <row r="4216" spans="1:4">
      <c r="A4216" s="57" t="s">
        <v>7654</v>
      </c>
      <c r="B4216" s="57" t="s">
        <v>2190</v>
      </c>
      <c r="C4216" s="57" t="s">
        <v>11832</v>
      </c>
      <c r="D4216" s="57" t="s">
        <v>11833</v>
      </c>
    </row>
    <row r="4217" spans="1:4">
      <c r="A4217" s="57" t="s">
        <v>7654</v>
      </c>
      <c r="B4217" s="57" t="s">
        <v>2190</v>
      </c>
      <c r="C4217" s="57" t="s">
        <v>11834</v>
      </c>
      <c r="D4217" s="57" t="s">
        <v>11835</v>
      </c>
    </row>
    <row r="4218" spans="1:4">
      <c r="A4218" s="57" t="s">
        <v>7654</v>
      </c>
      <c r="B4218" s="57" t="s">
        <v>2190</v>
      </c>
      <c r="C4218" s="57" t="s">
        <v>11836</v>
      </c>
      <c r="D4218" s="57" t="s">
        <v>11837</v>
      </c>
    </row>
    <row r="4219" spans="1:4">
      <c r="A4219" s="57" t="s">
        <v>7654</v>
      </c>
      <c r="B4219" s="57" t="s">
        <v>2190</v>
      </c>
      <c r="C4219" s="57" t="s">
        <v>11838</v>
      </c>
      <c r="D4219" s="57" t="s">
        <v>11839</v>
      </c>
    </row>
    <row r="4220" spans="1:4">
      <c r="A4220" s="57" t="s">
        <v>7654</v>
      </c>
      <c r="B4220" s="57" t="s">
        <v>2190</v>
      </c>
      <c r="C4220" s="57" t="s">
        <v>11840</v>
      </c>
      <c r="D4220" s="57" t="s">
        <v>11841</v>
      </c>
    </row>
    <row r="4221" spans="1:4">
      <c r="A4221" s="57" t="s">
        <v>7654</v>
      </c>
      <c r="B4221" s="57" t="s">
        <v>2190</v>
      </c>
      <c r="C4221" s="57" t="s">
        <v>11842</v>
      </c>
      <c r="D4221" s="57" t="s">
        <v>11843</v>
      </c>
    </row>
    <row r="4222" spans="1:4">
      <c r="A4222" s="57" t="s">
        <v>7654</v>
      </c>
      <c r="B4222" s="57" t="s">
        <v>2190</v>
      </c>
      <c r="C4222" s="57" t="s">
        <v>11844</v>
      </c>
      <c r="D4222" s="57" t="s">
        <v>11845</v>
      </c>
    </row>
    <row r="4223" spans="1:4">
      <c r="A4223" s="57" t="s">
        <v>7654</v>
      </c>
      <c r="B4223" s="57" t="s">
        <v>2190</v>
      </c>
      <c r="C4223" s="57" t="s">
        <v>11846</v>
      </c>
      <c r="D4223" s="57" t="s">
        <v>11847</v>
      </c>
    </row>
    <row r="4224" spans="1:4">
      <c r="A4224" s="57" t="s">
        <v>7654</v>
      </c>
      <c r="B4224" s="57" t="s">
        <v>2190</v>
      </c>
      <c r="C4224" s="57" t="s">
        <v>11848</v>
      </c>
      <c r="D4224" s="57" t="s">
        <v>11849</v>
      </c>
    </row>
    <row r="4225" spans="1:4">
      <c r="A4225" s="57" t="s">
        <v>7654</v>
      </c>
      <c r="B4225" s="57" t="s">
        <v>2190</v>
      </c>
      <c r="C4225" s="57" t="s">
        <v>11850</v>
      </c>
      <c r="D4225" s="57" t="s">
        <v>11851</v>
      </c>
    </row>
    <row r="4226" spans="1:4">
      <c r="A4226" s="57" t="s">
        <v>7654</v>
      </c>
      <c r="B4226" s="57" t="s">
        <v>2190</v>
      </c>
      <c r="C4226" s="57" t="s">
        <v>11852</v>
      </c>
      <c r="D4226" s="57" t="s">
        <v>11853</v>
      </c>
    </row>
    <row r="4227" spans="1:4">
      <c r="A4227" s="57" t="s">
        <v>7654</v>
      </c>
      <c r="B4227" s="57" t="s">
        <v>2190</v>
      </c>
      <c r="C4227" s="57" t="s">
        <v>11854</v>
      </c>
      <c r="D4227" s="57" t="s">
        <v>11855</v>
      </c>
    </row>
    <row r="4228" spans="1:4">
      <c r="A4228" s="57" t="s">
        <v>7654</v>
      </c>
      <c r="B4228" s="57" t="s">
        <v>2190</v>
      </c>
      <c r="C4228" s="57" t="s">
        <v>11856</v>
      </c>
      <c r="D4228" s="57" t="s">
        <v>11857</v>
      </c>
    </row>
    <row r="4229" spans="1:4">
      <c r="A4229" s="57" t="s">
        <v>7654</v>
      </c>
      <c r="B4229" s="57" t="s">
        <v>2190</v>
      </c>
      <c r="C4229" s="57" t="s">
        <v>11858</v>
      </c>
      <c r="D4229" s="57" t="s">
        <v>11859</v>
      </c>
    </row>
    <row r="4230" spans="1:4">
      <c r="A4230" s="57" t="s">
        <v>7654</v>
      </c>
      <c r="B4230" s="57" t="s">
        <v>2190</v>
      </c>
      <c r="C4230" s="57" t="s">
        <v>11860</v>
      </c>
      <c r="D4230" s="57" t="s">
        <v>11861</v>
      </c>
    </row>
    <row r="4231" spans="1:4">
      <c r="A4231" s="57" t="s">
        <v>7654</v>
      </c>
      <c r="B4231" s="57" t="s">
        <v>2190</v>
      </c>
      <c r="C4231" s="57" t="s">
        <v>11862</v>
      </c>
      <c r="D4231" s="57" t="s">
        <v>11863</v>
      </c>
    </row>
    <row r="4232" spans="1:4">
      <c r="A4232" s="57" t="s">
        <v>7654</v>
      </c>
      <c r="B4232" s="57" t="s">
        <v>2190</v>
      </c>
      <c r="C4232" s="57" t="s">
        <v>11864</v>
      </c>
      <c r="D4232" s="57" t="s">
        <v>11865</v>
      </c>
    </row>
    <row r="4233" spans="1:4">
      <c r="A4233" s="57" t="s">
        <v>7654</v>
      </c>
      <c r="B4233" s="57" t="s">
        <v>2190</v>
      </c>
      <c r="C4233" s="57" t="s">
        <v>11866</v>
      </c>
      <c r="D4233" s="57" t="s">
        <v>11867</v>
      </c>
    </row>
    <row r="4234" spans="1:4">
      <c r="A4234" s="57" t="s">
        <v>7654</v>
      </c>
      <c r="B4234" s="57" t="s">
        <v>2190</v>
      </c>
      <c r="C4234" s="57" t="s">
        <v>11868</v>
      </c>
      <c r="D4234" s="57" t="s">
        <v>11869</v>
      </c>
    </row>
    <row r="4235" spans="1:4">
      <c r="A4235" s="57" t="s">
        <v>7654</v>
      </c>
      <c r="B4235" s="57" t="s">
        <v>2190</v>
      </c>
      <c r="C4235" s="57" t="s">
        <v>11870</v>
      </c>
      <c r="D4235" s="57" t="s">
        <v>11871</v>
      </c>
    </row>
    <row r="4236" spans="1:4">
      <c r="A4236" s="57" t="s">
        <v>7654</v>
      </c>
      <c r="B4236" s="57" t="s">
        <v>2190</v>
      </c>
      <c r="C4236" s="57" t="s">
        <v>11872</v>
      </c>
      <c r="D4236" s="57" t="s">
        <v>11873</v>
      </c>
    </row>
    <row r="4237" spans="1:4">
      <c r="A4237" s="57" t="s">
        <v>7654</v>
      </c>
      <c r="B4237" s="57" t="s">
        <v>2190</v>
      </c>
      <c r="C4237" s="57" t="s">
        <v>11874</v>
      </c>
      <c r="D4237" s="57" t="s">
        <v>11875</v>
      </c>
    </row>
    <row r="4238" spans="1:4">
      <c r="A4238" s="57" t="s">
        <v>7654</v>
      </c>
      <c r="B4238" s="57" t="s">
        <v>2190</v>
      </c>
      <c r="C4238" s="57" t="s">
        <v>11876</v>
      </c>
      <c r="D4238" s="57" t="s">
        <v>11877</v>
      </c>
    </row>
    <row r="4239" spans="1:4">
      <c r="A4239" s="57" t="s">
        <v>7654</v>
      </c>
      <c r="B4239" s="57" t="s">
        <v>2190</v>
      </c>
      <c r="C4239" s="57" t="s">
        <v>11878</v>
      </c>
      <c r="D4239" s="57" t="s">
        <v>11879</v>
      </c>
    </row>
    <row r="4240" spans="1:4">
      <c r="A4240" s="57" t="s">
        <v>7654</v>
      </c>
      <c r="B4240" s="57" t="s">
        <v>2190</v>
      </c>
      <c r="C4240" s="57" t="s">
        <v>11880</v>
      </c>
      <c r="D4240" s="57" t="s">
        <v>11881</v>
      </c>
    </row>
    <row r="4241" spans="1:4">
      <c r="A4241" s="57" t="s">
        <v>7654</v>
      </c>
      <c r="B4241" s="57" t="s">
        <v>2190</v>
      </c>
      <c r="C4241" s="57" t="s">
        <v>11882</v>
      </c>
      <c r="D4241" s="57" t="s">
        <v>11883</v>
      </c>
    </row>
    <row r="4242" spans="1:4">
      <c r="A4242" s="57" t="s">
        <v>7654</v>
      </c>
      <c r="B4242" s="57" t="s">
        <v>2190</v>
      </c>
      <c r="C4242" s="57" t="s">
        <v>11884</v>
      </c>
      <c r="D4242" s="57" t="s">
        <v>11885</v>
      </c>
    </row>
    <row r="4243" spans="1:4">
      <c r="A4243" s="57" t="s">
        <v>7654</v>
      </c>
      <c r="B4243" s="57" t="s">
        <v>2190</v>
      </c>
      <c r="C4243" s="57" t="s">
        <v>11886</v>
      </c>
      <c r="D4243" s="57" t="s">
        <v>11887</v>
      </c>
    </row>
    <row r="4244" spans="1:4">
      <c r="A4244" s="57" t="s">
        <v>7654</v>
      </c>
      <c r="B4244" s="57" t="s">
        <v>2190</v>
      </c>
      <c r="C4244" s="57" t="s">
        <v>11888</v>
      </c>
      <c r="D4244" s="57" t="s">
        <v>11889</v>
      </c>
    </row>
    <row r="4245" spans="1:4">
      <c r="A4245" s="57" t="s">
        <v>7654</v>
      </c>
      <c r="B4245" s="57" t="s">
        <v>2190</v>
      </c>
      <c r="C4245" s="57" t="s">
        <v>11890</v>
      </c>
      <c r="D4245" s="57" t="s">
        <v>11891</v>
      </c>
    </row>
    <row r="4246" spans="1:4">
      <c r="A4246" s="57" t="s">
        <v>7654</v>
      </c>
      <c r="B4246" s="57" t="s">
        <v>2190</v>
      </c>
      <c r="C4246" s="57" t="s">
        <v>11892</v>
      </c>
      <c r="D4246" s="57" t="s">
        <v>11893</v>
      </c>
    </row>
    <row r="4247" spans="1:4">
      <c r="A4247" s="57" t="s">
        <v>7654</v>
      </c>
      <c r="B4247" s="57" t="s">
        <v>2190</v>
      </c>
      <c r="C4247" s="57" t="s">
        <v>11894</v>
      </c>
      <c r="D4247" s="57" t="s">
        <v>11895</v>
      </c>
    </row>
    <row r="4248" spans="1:4">
      <c r="A4248" s="57" t="s">
        <v>7654</v>
      </c>
      <c r="B4248" s="57" t="s">
        <v>2190</v>
      </c>
      <c r="C4248" s="57" t="s">
        <v>11896</v>
      </c>
      <c r="D4248" s="57" t="s">
        <v>11897</v>
      </c>
    </row>
    <row r="4249" spans="1:4">
      <c r="A4249" s="57" t="s">
        <v>7654</v>
      </c>
      <c r="B4249" s="57" t="s">
        <v>2190</v>
      </c>
      <c r="C4249" s="57" t="s">
        <v>11898</v>
      </c>
      <c r="D4249" s="57" t="s">
        <v>11899</v>
      </c>
    </row>
    <row r="4250" spans="1:4">
      <c r="A4250" s="57" t="s">
        <v>7654</v>
      </c>
      <c r="B4250" s="57" t="s">
        <v>2190</v>
      </c>
      <c r="C4250" s="57" t="s">
        <v>11900</v>
      </c>
      <c r="D4250" s="57" t="s">
        <v>11901</v>
      </c>
    </row>
    <row r="4251" spans="1:4">
      <c r="A4251" s="57" t="s">
        <v>7654</v>
      </c>
      <c r="B4251" s="57" t="s">
        <v>2190</v>
      </c>
      <c r="C4251" s="57" t="s">
        <v>11902</v>
      </c>
      <c r="D4251" s="57" t="s">
        <v>11903</v>
      </c>
    </row>
    <row r="4252" spans="1:4">
      <c r="A4252" s="57" t="s">
        <v>7654</v>
      </c>
      <c r="B4252" s="57" t="s">
        <v>2190</v>
      </c>
      <c r="C4252" s="57" t="s">
        <v>11904</v>
      </c>
      <c r="D4252" s="57" t="s">
        <v>11905</v>
      </c>
    </row>
    <row r="4253" spans="1:4">
      <c r="A4253" s="57" t="s">
        <v>7654</v>
      </c>
      <c r="B4253" s="57" t="s">
        <v>2190</v>
      </c>
      <c r="C4253" s="57" t="s">
        <v>11906</v>
      </c>
      <c r="D4253" s="57" t="s">
        <v>11907</v>
      </c>
    </row>
    <row r="4254" spans="1:4">
      <c r="A4254" s="57" t="s">
        <v>7654</v>
      </c>
      <c r="B4254" s="57" t="s">
        <v>2190</v>
      </c>
      <c r="C4254" s="57" t="s">
        <v>11908</v>
      </c>
      <c r="D4254" s="57" t="s">
        <v>11909</v>
      </c>
    </row>
    <row r="4255" spans="1:4">
      <c r="A4255" s="57" t="s">
        <v>7654</v>
      </c>
      <c r="B4255" s="57" t="s">
        <v>2190</v>
      </c>
      <c r="C4255" s="57" t="s">
        <v>11910</v>
      </c>
      <c r="D4255" s="57" t="s">
        <v>11911</v>
      </c>
    </row>
    <row r="4256" spans="1:4">
      <c r="A4256" s="57" t="s">
        <v>7654</v>
      </c>
      <c r="B4256" s="57" t="s">
        <v>2190</v>
      </c>
      <c r="C4256" s="57" t="s">
        <v>11912</v>
      </c>
      <c r="D4256" s="57" t="s">
        <v>11913</v>
      </c>
    </row>
    <row r="4257" spans="1:4">
      <c r="A4257" s="57" t="s">
        <v>7654</v>
      </c>
      <c r="B4257" s="57" t="s">
        <v>2190</v>
      </c>
      <c r="C4257" s="57" t="s">
        <v>11914</v>
      </c>
      <c r="D4257" s="57" t="s">
        <v>11915</v>
      </c>
    </row>
    <row r="4258" spans="1:4">
      <c r="A4258" s="57" t="s">
        <v>7654</v>
      </c>
      <c r="B4258" s="57" t="s">
        <v>2190</v>
      </c>
      <c r="C4258" s="57" t="s">
        <v>11916</v>
      </c>
      <c r="D4258" s="57" t="s">
        <v>11917</v>
      </c>
    </row>
    <row r="4259" spans="1:4">
      <c r="A4259" s="57" t="s">
        <v>7654</v>
      </c>
      <c r="B4259" s="57" t="s">
        <v>2190</v>
      </c>
      <c r="C4259" s="57" t="s">
        <v>11918</v>
      </c>
      <c r="D4259" s="57" t="s">
        <v>11919</v>
      </c>
    </row>
    <row r="4260" spans="1:4">
      <c r="A4260" s="57" t="s">
        <v>7654</v>
      </c>
      <c r="B4260" s="57" t="s">
        <v>2190</v>
      </c>
      <c r="C4260" s="57" t="s">
        <v>11920</v>
      </c>
      <c r="D4260" s="57" t="s">
        <v>11921</v>
      </c>
    </row>
    <row r="4261" spans="1:4">
      <c r="A4261" s="57" t="s">
        <v>7654</v>
      </c>
      <c r="B4261" s="57" t="s">
        <v>2190</v>
      </c>
      <c r="C4261" s="57" t="s">
        <v>11922</v>
      </c>
      <c r="D4261" s="57" t="s">
        <v>11923</v>
      </c>
    </row>
    <row r="4262" spans="1:4">
      <c r="A4262" s="57" t="s">
        <v>7654</v>
      </c>
      <c r="B4262" s="57" t="s">
        <v>2190</v>
      </c>
      <c r="C4262" s="57" t="s">
        <v>11924</v>
      </c>
      <c r="D4262" s="57" t="s">
        <v>11925</v>
      </c>
    </row>
    <row r="4263" spans="1:4">
      <c r="A4263" s="57" t="s">
        <v>7654</v>
      </c>
      <c r="B4263" s="57" t="s">
        <v>2190</v>
      </c>
      <c r="C4263" s="57" t="s">
        <v>11926</v>
      </c>
      <c r="D4263" s="57" t="s">
        <v>11927</v>
      </c>
    </row>
    <row r="4264" spans="1:4">
      <c r="A4264" s="57" t="s">
        <v>7654</v>
      </c>
      <c r="B4264" s="57" t="s">
        <v>2190</v>
      </c>
      <c r="C4264" s="57" t="s">
        <v>11928</v>
      </c>
      <c r="D4264" s="57" t="s">
        <v>11929</v>
      </c>
    </row>
    <row r="4265" spans="1:4">
      <c r="A4265" s="57" t="s">
        <v>7654</v>
      </c>
      <c r="B4265" s="57" t="s">
        <v>2190</v>
      </c>
      <c r="C4265" s="57" t="s">
        <v>11930</v>
      </c>
      <c r="D4265" s="57" t="s">
        <v>11931</v>
      </c>
    </row>
    <row r="4266" spans="1:4">
      <c r="A4266" s="57" t="s">
        <v>7654</v>
      </c>
      <c r="B4266" s="57" t="s">
        <v>2190</v>
      </c>
      <c r="C4266" s="57" t="s">
        <v>11932</v>
      </c>
      <c r="D4266" s="57" t="s">
        <v>11933</v>
      </c>
    </row>
    <row r="4267" spans="1:4">
      <c r="A4267" s="57" t="s">
        <v>7654</v>
      </c>
      <c r="B4267" s="57" t="s">
        <v>2190</v>
      </c>
      <c r="C4267" s="57" t="s">
        <v>11934</v>
      </c>
      <c r="D4267" s="57" t="s">
        <v>11935</v>
      </c>
    </row>
    <row r="4268" spans="1:4">
      <c r="A4268" s="57" t="s">
        <v>7654</v>
      </c>
      <c r="B4268" s="57" t="s">
        <v>2190</v>
      </c>
      <c r="C4268" s="57" t="s">
        <v>11936</v>
      </c>
      <c r="D4268" s="57" t="s">
        <v>11937</v>
      </c>
    </row>
    <row r="4269" spans="1:4">
      <c r="A4269" s="57" t="s">
        <v>7654</v>
      </c>
      <c r="B4269" s="57" t="s">
        <v>2190</v>
      </c>
      <c r="C4269" s="57" t="s">
        <v>11938</v>
      </c>
      <c r="D4269" s="57" t="s">
        <v>11939</v>
      </c>
    </row>
    <row r="4270" spans="1:4">
      <c r="A4270" s="57" t="s">
        <v>7654</v>
      </c>
      <c r="B4270" s="57" t="s">
        <v>2190</v>
      </c>
      <c r="C4270" s="57" t="s">
        <v>11940</v>
      </c>
      <c r="D4270" s="57" t="s">
        <v>11941</v>
      </c>
    </row>
    <row r="4271" spans="1:4">
      <c r="A4271" s="57" t="s">
        <v>7654</v>
      </c>
      <c r="B4271" s="57" t="s">
        <v>2190</v>
      </c>
      <c r="C4271" s="57" t="s">
        <v>11942</v>
      </c>
      <c r="D4271" s="57" t="s">
        <v>11943</v>
      </c>
    </row>
    <row r="4272" spans="1:4">
      <c r="A4272" s="57" t="s">
        <v>7654</v>
      </c>
      <c r="B4272" s="57" t="s">
        <v>2190</v>
      </c>
      <c r="C4272" s="57" t="s">
        <v>11944</v>
      </c>
      <c r="D4272" s="57" t="s">
        <v>11945</v>
      </c>
    </row>
    <row r="4273" spans="1:4">
      <c r="A4273" s="57" t="s">
        <v>7654</v>
      </c>
      <c r="B4273" s="57" t="s">
        <v>2190</v>
      </c>
      <c r="C4273" s="57" t="s">
        <v>11946</v>
      </c>
      <c r="D4273" s="57" t="s">
        <v>14832</v>
      </c>
    </row>
    <row r="4274" spans="1:4">
      <c r="A4274" s="57" t="s">
        <v>7654</v>
      </c>
      <c r="B4274" s="57" t="s">
        <v>2190</v>
      </c>
      <c r="C4274" s="57" t="s">
        <v>11947</v>
      </c>
      <c r="D4274" s="57" t="s">
        <v>14833</v>
      </c>
    </row>
    <row r="4275" spans="1:4">
      <c r="A4275" s="57" t="s">
        <v>7654</v>
      </c>
      <c r="B4275" s="57" t="s">
        <v>2190</v>
      </c>
      <c r="C4275" s="57" t="s">
        <v>11948</v>
      </c>
      <c r="D4275" s="57" t="s">
        <v>14834</v>
      </c>
    </row>
    <row r="4276" spans="1:4">
      <c r="A4276" s="57" t="s">
        <v>7654</v>
      </c>
      <c r="B4276" s="57" t="s">
        <v>2190</v>
      </c>
      <c r="C4276" s="57" t="s">
        <v>11949</v>
      </c>
      <c r="D4276" s="57" t="s">
        <v>14835</v>
      </c>
    </row>
    <row r="4277" spans="1:4">
      <c r="A4277" s="57" t="s">
        <v>7654</v>
      </c>
      <c r="B4277" s="57" t="s">
        <v>2190</v>
      </c>
      <c r="C4277" s="57" t="s">
        <v>11950</v>
      </c>
      <c r="D4277" s="57" t="s">
        <v>14836</v>
      </c>
    </row>
    <row r="4278" spans="1:4">
      <c r="A4278" s="57" t="s">
        <v>7654</v>
      </c>
      <c r="B4278" s="57" t="s">
        <v>2190</v>
      </c>
      <c r="C4278" s="57" t="s">
        <v>11951</v>
      </c>
      <c r="D4278" s="57" t="s">
        <v>14837</v>
      </c>
    </row>
    <row r="4279" spans="1:4">
      <c r="A4279" s="57" t="s">
        <v>7654</v>
      </c>
      <c r="B4279" s="57" t="s">
        <v>2190</v>
      </c>
      <c r="C4279" s="57" t="s">
        <v>11952</v>
      </c>
      <c r="D4279" s="57" t="s">
        <v>14838</v>
      </c>
    </row>
    <row r="4280" spans="1:4">
      <c r="A4280" s="57" t="s">
        <v>7654</v>
      </c>
      <c r="B4280" s="57" t="s">
        <v>2190</v>
      </c>
      <c r="C4280" s="57" t="s">
        <v>11953</v>
      </c>
      <c r="D4280" s="57" t="s">
        <v>11954</v>
      </c>
    </row>
    <row r="4281" spans="1:4">
      <c r="A4281" s="57" t="s">
        <v>7654</v>
      </c>
      <c r="B4281" s="57" t="s">
        <v>2190</v>
      </c>
      <c r="C4281" s="57" t="s">
        <v>11955</v>
      </c>
      <c r="D4281" s="57" t="s">
        <v>11956</v>
      </c>
    </row>
    <row r="4282" spans="1:4">
      <c r="A4282" s="57" t="s">
        <v>7654</v>
      </c>
      <c r="B4282" s="57" t="s">
        <v>2190</v>
      </c>
      <c r="C4282" s="57" t="s">
        <v>11957</v>
      </c>
      <c r="D4282" s="57" t="s">
        <v>14839</v>
      </c>
    </row>
    <row r="4283" spans="1:4">
      <c r="A4283" s="57" t="s">
        <v>7654</v>
      </c>
      <c r="B4283" s="57" t="s">
        <v>2190</v>
      </c>
      <c r="C4283" s="57" t="s">
        <v>11958</v>
      </c>
      <c r="D4283" s="57" t="s">
        <v>14840</v>
      </c>
    </row>
    <row r="4284" spans="1:4">
      <c r="A4284" s="57" t="s">
        <v>7654</v>
      </c>
      <c r="B4284" s="57" t="s">
        <v>2190</v>
      </c>
      <c r="C4284" s="57" t="s">
        <v>11959</v>
      </c>
      <c r="D4284" s="57" t="s">
        <v>14841</v>
      </c>
    </row>
    <row r="4285" spans="1:4">
      <c r="A4285" s="57" t="s">
        <v>7654</v>
      </c>
      <c r="B4285" s="57" t="s">
        <v>2190</v>
      </c>
      <c r="C4285" s="57" t="s">
        <v>11960</v>
      </c>
      <c r="D4285" s="57" t="s">
        <v>14842</v>
      </c>
    </row>
    <row r="4286" spans="1:4">
      <c r="A4286" s="57" t="s">
        <v>7654</v>
      </c>
      <c r="B4286" s="57" t="s">
        <v>2190</v>
      </c>
      <c r="C4286" s="57" t="s">
        <v>11961</v>
      </c>
      <c r="D4286" s="57" t="s">
        <v>11962</v>
      </c>
    </row>
    <row r="4287" spans="1:4">
      <c r="A4287" s="57" t="s">
        <v>7654</v>
      </c>
      <c r="B4287" s="57" t="s">
        <v>2190</v>
      </c>
      <c r="C4287" s="57" t="s">
        <v>11963</v>
      </c>
      <c r="D4287" s="57" t="s">
        <v>11964</v>
      </c>
    </row>
    <row r="4288" spans="1:4">
      <c r="A4288" s="57" t="s">
        <v>7654</v>
      </c>
      <c r="B4288" s="57" t="s">
        <v>2190</v>
      </c>
      <c r="C4288" s="57" t="s">
        <v>11965</v>
      </c>
      <c r="D4288" s="57" t="s">
        <v>11966</v>
      </c>
    </row>
    <row r="4289" spans="1:4">
      <c r="A4289" s="57" t="s">
        <v>7654</v>
      </c>
      <c r="B4289" s="57" t="s">
        <v>2190</v>
      </c>
      <c r="C4289" s="57" t="s">
        <v>11967</v>
      </c>
      <c r="D4289" s="57" t="s">
        <v>11968</v>
      </c>
    </row>
    <row r="4290" spans="1:4">
      <c r="A4290" s="57" t="s">
        <v>7654</v>
      </c>
      <c r="B4290" s="57" t="s">
        <v>2190</v>
      </c>
      <c r="C4290" s="57" t="s">
        <v>11969</v>
      </c>
      <c r="D4290" s="57" t="s">
        <v>11970</v>
      </c>
    </row>
    <row r="4291" spans="1:4">
      <c r="A4291" s="57" t="s">
        <v>7654</v>
      </c>
      <c r="B4291" s="57" t="s">
        <v>2190</v>
      </c>
      <c r="C4291" s="57" t="s">
        <v>11971</v>
      </c>
      <c r="D4291" s="57" t="s">
        <v>11972</v>
      </c>
    </row>
    <row r="4292" spans="1:4">
      <c r="A4292" s="57" t="s">
        <v>7654</v>
      </c>
      <c r="B4292" s="57" t="s">
        <v>2190</v>
      </c>
      <c r="C4292" s="57" t="s">
        <v>11973</v>
      </c>
      <c r="D4292" s="57" t="s">
        <v>11974</v>
      </c>
    </row>
    <row r="4293" spans="1:4">
      <c r="A4293" s="57" t="s">
        <v>7654</v>
      </c>
      <c r="B4293" s="57" t="s">
        <v>2190</v>
      </c>
      <c r="C4293" s="57" t="s">
        <v>11975</v>
      </c>
      <c r="D4293" s="57" t="s">
        <v>11976</v>
      </c>
    </row>
    <row r="4294" spans="1:4">
      <c r="A4294" s="57" t="s">
        <v>7654</v>
      </c>
      <c r="B4294" s="57" t="s">
        <v>2190</v>
      </c>
      <c r="C4294" s="57" t="s">
        <v>11977</v>
      </c>
      <c r="D4294" s="57" t="s">
        <v>11978</v>
      </c>
    </row>
    <row r="4295" spans="1:4">
      <c r="A4295" s="57" t="s">
        <v>7654</v>
      </c>
      <c r="B4295" s="57" t="s">
        <v>2190</v>
      </c>
      <c r="C4295" s="57" t="s">
        <v>11979</v>
      </c>
      <c r="D4295" s="57" t="s">
        <v>11980</v>
      </c>
    </row>
    <row r="4296" spans="1:4">
      <c r="A4296" s="57" t="s">
        <v>7654</v>
      </c>
      <c r="B4296" s="57" t="s">
        <v>2190</v>
      </c>
      <c r="C4296" s="57" t="s">
        <v>11981</v>
      </c>
      <c r="D4296" s="57" t="s">
        <v>11982</v>
      </c>
    </row>
    <row r="4297" spans="1:4">
      <c r="A4297" s="57" t="s">
        <v>7654</v>
      </c>
      <c r="B4297" s="57" t="s">
        <v>2190</v>
      </c>
      <c r="C4297" s="57" t="s">
        <v>11983</v>
      </c>
      <c r="D4297" s="57" t="s">
        <v>11984</v>
      </c>
    </row>
    <row r="4298" spans="1:4">
      <c r="A4298" s="57" t="s">
        <v>7654</v>
      </c>
      <c r="B4298" s="57" t="s">
        <v>2190</v>
      </c>
      <c r="C4298" s="57" t="s">
        <v>11985</v>
      </c>
      <c r="D4298" s="57" t="s">
        <v>11986</v>
      </c>
    </row>
    <row r="4299" spans="1:4">
      <c r="A4299" s="57" t="s">
        <v>7654</v>
      </c>
      <c r="B4299" s="57" t="s">
        <v>2190</v>
      </c>
      <c r="C4299" s="57" t="s">
        <v>11987</v>
      </c>
      <c r="D4299" s="57" t="s">
        <v>11988</v>
      </c>
    </row>
    <row r="4300" spans="1:4">
      <c r="A4300" s="57" t="s">
        <v>7654</v>
      </c>
      <c r="B4300" s="57" t="s">
        <v>2190</v>
      </c>
      <c r="C4300" s="57" t="s">
        <v>11989</v>
      </c>
      <c r="D4300" s="57" t="s">
        <v>11990</v>
      </c>
    </row>
    <row r="4301" spans="1:4">
      <c r="A4301" s="57" t="s">
        <v>7654</v>
      </c>
      <c r="B4301" s="57" t="s">
        <v>2190</v>
      </c>
      <c r="C4301" s="57" t="s">
        <v>11991</v>
      </c>
      <c r="D4301" s="57" t="s">
        <v>11992</v>
      </c>
    </row>
    <row r="4302" spans="1:4">
      <c r="A4302" s="57" t="s">
        <v>7654</v>
      </c>
      <c r="B4302" s="57" t="s">
        <v>2190</v>
      </c>
      <c r="C4302" s="57" t="s">
        <v>11993</v>
      </c>
      <c r="D4302" s="57" t="s">
        <v>11994</v>
      </c>
    </row>
    <row r="4303" spans="1:4">
      <c r="A4303" s="57" t="s">
        <v>7654</v>
      </c>
      <c r="B4303" s="57" t="s">
        <v>2190</v>
      </c>
      <c r="C4303" s="57" t="s">
        <v>11995</v>
      </c>
      <c r="D4303" s="57" t="s">
        <v>11996</v>
      </c>
    </row>
    <row r="4304" spans="1:4">
      <c r="A4304" s="57" t="s">
        <v>7654</v>
      </c>
      <c r="B4304" s="57" t="s">
        <v>2190</v>
      </c>
      <c r="C4304" s="57" t="s">
        <v>11997</v>
      </c>
      <c r="D4304" s="57" t="s">
        <v>11998</v>
      </c>
    </row>
    <row r="4305" spans="1:4">
      <c r="A4305" s="57" t="s">
        <v>7654</v>
      </c>
      <c r="B4305" s="57" t="s">
        <v>2190</v>
      </c>
      <c r="C4305" s="57" t="s">
        <v>11999</v>
      </c>
      <c r="D4305" s="57" t="s">
        <v>12000</v>
      </c>
    </row>
    <row r="4306" spans="1:4">
      <c r="A4306" s="57" t="s">
        <v>7654</v>
      </c>
      <c r="B4306" s="57" t="s">
        <v>2190</v>
      </c>
      <c r="C4306" s="57" t="s">
        <v>12001</v>
      </c>
      <c r="D4306" s="57" t="s">
        <v>11992</v>
      </c>
    </row>
    <row r="4307" spans="1:4">
      <c r="A4307" s="57" t="s">
        <v>7654</v>
      </c>
      <c r="B4307" s="57" t="s">
        <v>2190</v>
      </c>
      <c r="C4307" s="57" t="s">
        <v>12002</v>
      </c>
      <c r="D4307" s="57" t="s">
        <v>12003</v>
      </c>
    </row>
    <row r="4308" spans="1:4">
      <c r="A4308" s="57" t="s">
        <v>7654</v>
      </c>
      <c r="B4308" s="57" t="s">
        <v>2190</v>
      </c>
      <c r="C4308" s="57" t="s">
        <v>12004</v>
      </c>
      <c r="D4308" s="57" t="s">
        <v>12005</v>
      </c>
    </row>
    <row r="4309" spans="1:4">
      <c r="A4309" s="57" t="s">
        <v>7654</v>
      </c>
      <c r="B4309" s="57" t="s">
        <v>2190</v>
      </c>
      <c r="C4309" s="57" t="s">
        <v>12006</v>
      </c>
      <c r="D4309" s="57" t="s">
        <v>12007</v>
      </c>
    </row>
    <row r="4310" spans="1:4">
      <c r="A4310" s="57" t="s">
        <v>7654</v>
      </c>
      <c r="B4310" s="57" t="s">
        <v>2190</v>
      </c>
      <c r="C4310" s="57" t="s">
        <v>12008</v>
      </c>
      <c r="D4310" s="57" t="s">
        <v>12009</v>
      </c>
    </row>
    <row r="4311" spans="1:4">
      <c r="A4311" s="57" t="s">
        <v>7654</v>
      </c>
      <c r="B4311" s="57" t="s">
        <v>2190</v>
      </c>
      <c r="C4311" s="57" t="s">
        <v>12010</v>
      </c>
      <c r="D4311" s="57" t="s">
        <v>12011</v>
      </c>
    </row>
    <row r="4312" spans="1:4">
      <c r="A4312" s="57" t="s">
        <v>7654</v>
      </c>
      <c r="B4312" s="57" t="s">
        <v>2190</v>
      </c>
      <c r="C4312" s="57" t="s">
        <v>12012</v>
      </c>
      <c r="D4312" s="57" t="s">
        <v>12013</v>
      </c>
    </row>
    <row r="4313" spans="1:4">
      <c r="A4313" s="57" t="s">
        <v>7654</v>
      </c>
      <c r="B4313" s="57" t="s">
        <v>2190</v>
      </c>
      <c r="C4313" s="57" t="s">
        <v>12014</v>
      </c>
      <c r="D4313" s="57" t="s">
        <v>12015</v>
      </c>
    </row>
    <row r="4314" spans="1:4">
      <c r="A4314" s="57" t="s">
        <v>7654</v>
      </c>
      <c r="B4314" s="57" t="s">
        <v>2190</v>
      </c>
      <c r="C4314" s="57" t="s">
        <v>12016</v>
      </c>
      <c r="D4314" s="57" t="s">
        <v>12017</v>
      </c>
    </row>
    <row r="4315" spans="1:4">
      <c r="A4315" s="57" t="s">
        <v>7654</v>
      </c>
      <c r="B4315" s="57" t="s">
        <v>2190</v>
      </c>
      <c r="C4315" s="57" t="s">
        <v>12018</v>
      </c>
      <c r="D4315" s="57" t="s">
        <v>12019</v>
      </c>
    </row>
    <row r="4316" spans="1:4">
      <c r="A4316" s="57" t="s">
        <v>7654</v>
      </c>
      <c r="B4316" s="57" t="s">
        <v>2190</v>
      </c>
      <c r="C4316" s="57" t="s">
        <v>12020</v>
      </c>
      <c r="D4316" s="57" t="s">
        <v>12021</v>
      </c>
    </row>
    <row r="4317" spans="1:4">
      <c r="A4317" s="57" t="s">
        <v>7654</v>
      </c>
      <c r="B4317" s="57" t="s">
        <v>2190</v>
      </c>
      <c r="C4317" s="57" t="s">
        <v>12022</v>
      </c>
      <c r="D4317" s="57" t="s">
        <v>12023</v>
      </c>
    </row>
    <row r="4318" spans="1:4">
      <c r="A4318" s="57" t="s">
        <v>7654</v>
      </c>
      <c r="B4318" s="57" t="s">
        <v>2190</v>
      </c>
      <c r="C4318" s="57" t="s">
        <v>12024</v>
      </c>
      <c r="D4318" s="57" t="s">
        <v>12025</v>
      </c>
    </row>
    <row r="4319" spans="1:4">
      <c r="A4319" s="57" t="s">
        <v>7654</v>
      </c>
      <c r="B4319" s="57" t="s">
        <v>2190</v>
      </c>
      <c r="C4319" s="57" t="s">
        <v>12026</v>
      </c>
      <c r="D4319" s="57" t="s">
        <v>12027</v>
      </c>
    </row>
    <row r="4320" spans="1:4">
      <c r="A4320" s="57" t="s">
        <v>7654</v>
      </c>
      <c r="B4320" s="57" t="s">
        <v>2190</v>
      </c>
      <c r="C4320" s="57" t="s">
        <v>12028</v>
      </c>
      <c r="D4320" s="57" t="s">
        <v>12029</v>
      </c>
    </row>
    <row r="4321" spans="1:4">
      <c r="A4321" s="57" t="s">
        <v>7654</v>
      </c>
      <c r="B4321" s="57" t="s">
        <v>2190</v>
      </c>
      <c r="C4321" s="57" t="s">
        <v>12030</v>
      </c>
      <c r="D4321" s="57" t="s">
        <v>12031</v>
      </c>
    </row>
    <row r="4322" spans="1:4">
      <c r="A4322" s="57" t="s">
        <v>7654</v>
      </c>
      <c r="B4322" s="57" t="s">
        <v>2190</v>
      </c>
      <c r="C4322" s="57" t="s">
        <v>12032</v>
      </c>
      <c r="D4322" s="57" t="s">
        <v>12033</v>
      </c>
    </row>
    <row r="4323" spans="1:4">
      <c r="A4323" s="57" t="s">
        <v>7654</v>
      </c>
      <c r="B4323" s="57" t="s">
        <v>2190</v>
      </c>
      <c r="C4323" s="57" t="s">
        <v>12034</v>
      </c>
      <c r="D4323" s="57" t="s">
        <v>12035</v>
      </c>
    </row>
    <row r="4324" spans="1:4">
      <c r="A4324" s="57" t="s">
        <v>7654</v>
      </c>
      <c r="B4324" s="57" t="s">
        <v>2190</v>
      </c>
      <c r="C4324" s="57" t="s">
        <v>12036</v>
      </c>
      <c r="D4324" s="57" t="s">
        <v>12037</v>
      </c>
    </row>
    <row r="4325" spans="1:4">
      <c r="A4325" s="57" t="s">
        <v>7654</v>
      </c>
      <c r="B4325" s="57" t="s">
        <v>2190</v>
      </c>
      <c r="C4325" s="57" t="s">
        <v>12038</v>
      </c>
      <c r="D4325" s="57" t="s">
        <v>12039</v>
      </c>
    </row>
    <row r="4326" spans="1:4">
      <c r="A4326" s="57" t="s">
        <v>7654</v>
      </c>
      <c r="B4326" s="57" t="s">
        <v>2190</v>
      </c>
      <c r="C4326" s="57" t="s">
        <v>12040</v>
      </c>
      <c r="D4326" s="57" t="s">
        <v>12041</v>
      </c>
    </row>
    <row r="4327" spans="1:4">
      <c r="A4327" s="57" t="s">
        <v>7654</v>
      </c>
      <c r="B4327" s="57" t="s">
        <v>2190</v>
      </c>
      <c r="C4327" s="57" t="s">
        <v>12042</v>
      </c>
      <c r="D4327" s="57" t="s">
        <v>12043</v>
      </c>
    </row>
    <row r="4328" spans="1:4">
      <c r="A4328" s="57" t="s">
        <v>7654</v>
      </c>
      <c r="B4328" s="57" t="s">
        <v>2190</v>
      </c>
      <c r="C4328" s="57" t="s">
        <v>12044</v>
      </c>
      <c r="D4328" s="57" t="s">
        <v>12045</v>
      </c>
    </row>
    <row r="4329" spans="1:4">
      <c r="A4329" s="57" t="s">
        <v>7654</v>
      </c>
      <c r="B4329" s="57" t="s">
        <v>2190</v>
      </c>
      <c r="C4329" s="57" t="s">
        <v>12046</v>
      </c>
      <c r="D4329" s="57" t="s">
        <v>12047</v>
      </c>
    </row>
    <row r="4330" spans="1:4">
      <c r="A4330" s="57" t="s">
        <v>7654</v>
      </c>
      <c r="B4330" s="57" t="s">
        <v>2190</v>
      </c>
      <c r="C4330" s="57" t="s">
        <v>12048</v>
      </c>
      <c r="D4330" s="57" t="s">
        <v>12049</v>
      </c>
    </row>
    <row r="4331" spans="1:4">
      <c r="A4331" s="57" t="s">
        <v>7654</v>
      </c>
      <c r="B4331" s="57" t="s">
        <v>2190</v>
      </c>
      <c r="C4331" s="57" t="s">
        <v>12050</v>
      </c>
      <c r="D4331" s="57" t="s">
        <v>12051</v>
      </c>
    </row>
    <row r="4332" spans="1:4">
      <c r="A4332" s="57" t="s">
        <v>7654</v>
      </c>
      <c r="B4332" s="57" t="s">
        <v>2190</v>
      </c>
      <c r="C4332" s="57" t="s">
        <v>12052</v>
      </c>
      <c r="D4332" s="57" t="s">
        <v>12053</v>
      </c>
    </row>
    <row r="4333" spans="1:4">
      <c r="A4333" s="57" t="s">
        <v>7654</v>
      </c>
      <c r="B4333" s="57" t="s">
        <v>2190</v>
      </c>
      <c r="C4333" s="57" t="s">
        <v>12054</v>
      </c>
      <c r="D4333" s="57" t="s">
        <v>12055</v>
      </c>
    </row>
    <row r="4334" spans="1:4">
      <c r="A4334" s="57" t="s">
        <v>7654</v>
      </c>
      <c r="B4334" s="57" t="s">
        <v>2190</v>
      </c>
      <c r="C4334" s="57" t="s">
        <v>12056</v>
      </c>
      <c r="D4334" s="57" t="s">
        <v>12057</v>
      </c>
    </row>
    <row r="4335" spans="1:4">
      <c r="A4335" s="57" t="s">
        <v>7654</v>
      </c>
      <c r="B4335" s="57" t="s">
        <v>2190</v>
      </c>
      <c r="C4335" s="57" t="s">
        <v>12058</v>
      </c>
      <c r="D4335" s="57" t="s">
        <v>12059</v>
      </c>
    </row>
    <row r="4336" spans="1:4">
      <c r="A4336" s="57" t="s">
        <v>7654</v>
      </c>
      <c r="B4336" s="57" t="s">
        <v>2190</v>
      </c>
      <c r="C4336" s="57" t="s">
        <v>12060</v>
      </c>
      <c r="D4336" s="57" t="s">
        <v>12061</v>
      </c>
    </row>
    <row r="4337" spans="1:4">
      <c r="A4337" s="57" t="s">
        <v>7654</v>
      </c>
      <c r="B4337" s="57" t="s">
        <v>2190</v>
      </c>
      <c r="C4337" s="57" t="s">
        <v>12062</v>
      </c>
      <c r="D4337" s="57" t="s">
        <v>12063</v>
      </c>
    </row>
    <row r="4338" spans="1:4">
      <c r="A4338" s="57" t="s">
        <v>7654</v>
      </c>
      <c r="B4338" s="57" t="s">
        <v>2190</v>
      </c>
      <c r="C4338" s="57" t="s">
        <v>12064</v>
      </c>
      <c r="D4338" s="57" t="s">
        <v>12065</v>
      </c>
    </row>
    <row r="4339" spans="1:4">
      <c r="A4339" s="57" t="s">
        <v>7654</v>
      </c>
      <c r="B4339" s="57" t="s">
        <v>2190</v>
      </c>
      <c r="C4339" s="57" t="s">
        <v>12066</v>
      </c>
      <c r="D4339" s="57" t="s">
        <v>12067</v>
      </c>
    </row>
    <row r="4340" spans="1:4">
      <c r="A4340" s="57" t="s">
        <v>7654</v>
      </c>
      <c r="B4340" s="57" t="s">
        <v>2190</v>
      </c>
      <c r="C4340" s="57" t="s">
        <v>12068</v>
      </c>
      <c r="D4340" s="57" t="s">
        <v>14843</v>
      </c>
    </row>
    <row r="4341" spans="1:4">
      <c r="A4341" s="57" t="s">
        <v>7654</v>
      </c>
      <c r="B4341" s="57" t="s">
        <v>2190</v>
      </c>
      <c r="C4341" s="57" t="s">
        <v>12069</v>
      </c>
      <c r="D4341" s="57" t="s">
        <v>12070</v>
      </c>
    </row>
    <row r="4342" spans="1:4">
      <c r="A4342" s="57" t="s">
        <v>7654</v>
      </c>
      <c r="B4342" s="57" t="s">
        <v>2190</v>
      </c>
      <c r="C4342" s="57" t="s">
        <v>12071</v>
      </c>
      <c r="D4342" s="57" t="s">
        <v>12072</v>
      </c>
    </row>
    <row r="4343" spans="1:4">
      <c r="A4343" s="57" t="s">
        <v>7654</v>
      </c>
      <c r="B4343" s="57" t="s">
        <v>2190</v>
      </c>
      <c r="C4343" s="57" t="s">
        <v>12073</v>
      </c>
      <c r="D4343" s="57" t="s">
        <v>14844</v>
      </c>
    </row>
    <row r="4344" spans="1:4">
      <c r="A4344" s="57" t="s">
        <v>7654</v>
      </c>
      <c r="B4344" s="57" t="s">
        <v>2190</v>
      </c>
      <c r="C4344" s="57" t="s">
        <v>12074</v>
      </c>
      <c r="D4344" s="57" t="s">
        <v>12075</v>
      </c>
    </row>
    <row r="4345" spans="1:4">
      <c r="A4345" s="57" t="s">
        <v>7654</v>
      </c>
      <c r="B4345" s="57" t="s">
        <v>2190</v>
      </c>
      <c r="C4345" s="57" t="s">
        <v>12076</v>
      </c>
      <c r="D4345" s="57" t="s">
        <v>12077</v>
      </c>
    </row>
    <row r="4346" spans="1:4">
      <c r="A4346" s="57" t="s">
        <v>7654</v>
      </c>
      <c r="B4346" s="57" t="s">
        <v>2190</v>
      </c>
      <c r="C4346" s="57" t="s">
        <v>12078</v>
      </c>
      <c r="D4346" s="57" t="s">
        <v>12079</v>
      </c>
    </row>
    <row r="4347" spans="1:4">
      <c r="A4347" s="57" t="s">
        <v>7654</v>
      </c>
      <c r="B4347" s="57" t="s">
        <v>2190</v>
      </c>
      <c r="C4347" s="57" t="s">
        <v>12080</v>
      </c>
      <c r="D4347" s="57" t="s">
        <v>14845</v>
      </c>
    </row>
    <row r="4348" spans="1:4">
      <c r="A4348" s="57" t="s">
        <v>7654</v>
      </c>
      <c r="B4348" s="57" t="s">
        <v>2190</v>
      </c>
      <c r="C4348" s="57" t="s">
        <v>14846</v>
      </c>
      <c r="D4348" s="57" t="s">
        <v>14847</v>
      </c>
    </row>
    <row r="4349" spans="1:4">
      <c r="A4349" s="57" t="s">
        <v>7654</v>
      </c>
      <c r="B4349" s="57" t="s">
        <v>2190</v>
      </c>
      <c r="C4349" s="57" t="s">
        <v>14848</v>
      </c>
      <c r="D4349" s="57" t="s">
        <v>14849</v>
      </c>
    </row>
    <row r="4350" spans="1:4">
      <c r="A4350" s="57" t="s">
        <v>7654</v>
      </c>
      <c r="B4350" s="57" t="s">
        <v>2190</v>
      </c>
      <c r="C4350" s="57" t="s">
        <v>14850</v>
      </c>
      <c r="D4350" s="57" t="s">
        <v>14851</v>
      </c>
    </row>
    <row r="4351" spans="1:4">
      <c r="A4351" s="57" t="s">
        <v>7654</v>
      </c>
      <c r="B4351" s="57" t="s">
        <v>2190</v>
      </c>
      <c r="C4351" s="57" t="s">
        <v>14852</v>
      </c>
      <c r="D4351" s="57" t="s">
        <v>14853</v>
      </c>
    </row>
    <row r="4352" spans="1:4">
      <c r="A4352" s="57" t="s">
        <v>7654</v>
      </c>
      <c r="B4352" s="57" t="s">
        <v>2190</v>
      </c>
      <c r="C4352" s="57" t="s">
        <v>14854</v>
      </c>
      <c r="D4352" s="57" t="s">
        <v>14855</v>
      </c>
    </row>
    <row r="4353" spans="1:4">
      <c r="A4353" s="57" t="s">
        <v>7654</v>
      </c>
      <c r="B4353" s="57" t="s">
        <v>2190</v>
      </c>
      <c r="C4353" s="57" t="s">
        <v>14856</v>
      </c>
      <c r="D4353" s="57" t="s">
        <v>14857</v>
      </c>
    </row>
    <row r="4354" spans="1:4">
      <c r="A4354" s="57" t="s">
        <v>7654</v>
      </c>
      <c r="B4354" s="57" t="s">
        <v>2190</v>
      </c>
      <c r="C4354" s="57" t="s">
        <v>14858</v>
      </c>
      <c r="D4354" s="57" t="s">
        <v>14859</v>
      </c>
    </row>
    <row r="4355" spans="1:4">
      <c r="A4355" s="57" t="s">
        <v>7654</v>
      </c>
      <c r="B4355" s="57" t="s">
        <v>2190</v>
      </c>
      <c r="C4355" s="57" t="s">
        <v>14860</v>
      </c>
      <c r="D4355" s="57" t="s">
        <v>14861</v>
      </c>
    </row>
    <row r="4356" spans="1:4">
      <c r="A4356" s="57" t="s">
        <v>7654</v>
      </c>
      <c r="B4356" s="57" t="s">
        <v>2190</v>
      </c>
      <c r="C4356" s="57" t="s">
        <v>14862</v>
      </c>
      <c r="D4356" s="57" t="s">
        <v>14863</v>
      </c>
    </row>
    <row r="4357" spans="1:4">
      <c r="A4357" s="57" t="s">
        <v>7654</v>
      </c>
      <c r="B4357" s="57" t="s">
        <v>2190</v>
      </c>
      <c r="C4357" s="57" t="s">
        <v>14864</v>
      </c>
      <c r="D4357" s="57" t="s">
        <v>14865</v>
      </c>
    </row>
    <row r="4358" spans="1:4">
      <c r="A4358" s="57" t="s">
        <v>7654</v>
      </c>
      <c r="B4358" s="57" t="s">
        <v>2190</v>
      </c>
      <c r="C4358" s="57" t="s">
        <v>14866</v>
      </c>
      <c r="D4358" s="57" t="s">
        <v>14867</v>
      </c>
    </row>
    <row r="4359" spans="1:4">
      <c r="A4359" s="57" t="s">
        <v>7654</v>
      </c>
      <c r="B4359" s="57" t="s">
        <v>2190</v>
      </c>
      <c r="C4359" s="57" t="s">
        <v>14868</v>
      </c>
      <c r="D4359" s="57" t="s">
        <v>14869</v>
      </c>
    </row>
    <row r="4360" spans="1:4">
      <c r="A4360" s="57" t="s">
        <v>7654</v>
      </c>
      <c r="B4360" s="57" t="s">
        <v>2190</v>
      </c>
      <c r="C4360" s="57" t="s">
        <v>14870</v>
      </c>
      <c r="D4360" s="57" t="s">
        <v>14871</v>
      </c>
    </row>
    <row r="4361" spans="1:4">
      <c r="A4361" s="57" t="s">
        <v>7654</v>
      </c>
      <c r="B4361" s="57" t="s">
        <v>2190</v>
      </c>
      <c r="C4361" s="57" t="s">
        <v>14872</v>
      </c>
      <c r="D4361" s="57" t="s">
        <v>14873</v>
      </c>
    </row>
    <row r="4362" spans="1:4">
      <c r="A4362" s="57" t="s">
        <v>7654</v>
      </c>
      <c r="B4362" s="57" t="s">
        <v>2190</v>
      </c>
      <c r="C4362" s="57" t="s">
        <v>14874</v>
      </c>
      <c r="D4362" s="57" t="s">
        <v>14875</v>
      </c>
    </row>
    <row r="4363" spans="1:4">
      <c r="A4363" s="57" t="s">
        <v>7654</v>
      </c>
      <c r="B4363" s="57" t="s">
        <v>2190</v>
      </c>
      <c r="C4363" s="57" t="s">
        <v>14876</v>
      </c>
      <c r="D4363" s="57" t="s">
        <v>14877</v>
      </c>
    </row>
    <row r="4364" spans="1:4">
      <c r="A4364" s="57" t="s">
        <v>7654</v>
      </c>
      <c r="B4364" s="57" t="s">
        <v>2190</v>
      </c>
      <c r="C4364" s="57" t="s">
        <v>14878</v>
      </c>
      <c r="D4364" s="57" t="s">
        <v>14879</v>
      </c>
    </row>
    <row r="4365" spans="1:4">
      <c r="A4365" s="57" t="s">
        <v>7654</v>
      </c>
      <c r="B4365" s="57" t="s">
        <v>2190</v>
      </c>
      <c r="C4365" s="57" t="s">
        <v>14880</v>
      </c>
      <c r="D4365" s="57" t="s">
        <v>14881</v>
      </c>
    </row>
    <row r="4366" spans="1:4">
      <c r="A4366" s="57" t="s">
        <v>7654</v>
      </c>
      <c r="B4366" s="57" t="s">
        <v>2190</v>
      </c>
      <c r="C4366" s="57" t="s">
        <v>14882</v>
      </c>
      <c r="D4366" s="57" t="s">
        <v>14865</v>
      </c>
    </row>
    <row r="4367" spans="1:4">
      <c r="A4367" s="57" t="s">
        <v>7654</v>
      </c>
      <c r="B4367" s="57" t="s">
        <v>2190</v>
      </c>
      <c r="C4367" s="57" t="s">
        <v>14883</v>
      </c>
      <c r="D4367" s="57" t="s">
        <v>14884</v>
      </c>
    </row>
    <row r="4368" spans="1:4">
      <c r="A4368" s="57" t="s">
        <v>7654</v>
      </c>
      <c r="B4368" s="57" t="s">
        <v>2190</v>
      </c>
      <c r="C4368" s="57" t="s">
        <v>14885</v>
      </c>
      <c r="D4368" s="57" t="s">
        <v>14886</v>
      </c>
    </row>
    <row r="4369" spans="1:4">
      <c r="A4369" s="57" t="s">
        <v>7654</v>
      </c>
      <c r="B4369" s="57" t="s">
        <v>2190</v>
      </c>
      <c r="C4369" s="57" t="s">
        <v>14887</v>
      </c>
      <c r="D4369" s="57" t="s">
        <v>14888</v>
      </c>
    </row>
    <row r="4370" spans="1:4">
      <c r="A4370" s="57" t="s">
        <v>7654</v>
      </c>
      <c r="B4370" s="57" t="s">
        <v>2190</v>
      </c>
      <c r="C4370" s="57" t="s">
        <v>14889</v>
      </c>
      <c r="D4370" s="57" t="s">
        <v>14890</v>
      </c>
    </row>
    <row r="4371" spans="1:4">
      <c r="A4371" s="57" t="s">
        <v>7654</v>
      </c>
      <c r="B4371" s="57" t="s">
        <v>2190</v>
      </c>
      <c r="C4371" s="57" t="s">
        <v>14891</v>
      </c>
      <c r="D4371" s="57" t="s">
        <v>14892</v>
      </c>
    </row>
    <row r="4372" spans="1:4">
      <c r="A4372" s="57" t="s">
        <v>7654</v>
      </c>
      <c r="B4372" s="57" t="s">
        <v>2190</v>
      </c>
      <c r="C4372" s="57" t="s">
        <v>14893</v>
      </c>
      <c r="D4372" s="57" t="s">
        <v>14894</v>
      </c>
    </row>
    <row r="4373" spans="1:4">
      <c r="A4373" s="57" t="s">
        <v>7654</v>
      </c>
      <c r="B4373" s="57" t="s">
        <v>2190</v>
      </c>
      <c r="C4373" s="57" t="s">
        <v>14895</v>
      </c>
      <c r="D4373" s="57" t="s">
        <v>14896</v>
      </c>
    </row>
    <row r="4374" spans="1:4">
      <c r="A4374" s="57" t="s">
        <v>7654</v>
      </c>
      <c r="B4374" s="57" t="s">
        <v>2190</v>
      </c>
      <c r="C4374" s="57" t="s">
        <v>14897</v>
      </c>
      <c r="D4374" s="57" t="s">
        <v>14898</v>
      </c>
    </row>
    <row r="4375" spans="1:4">
      <c r="A4375" s="57" t="s">
        <v>7654</v>
      </c>
      <c r="B4375" s="57" t="s">
        <v>2190</v>
      </c>
      <c r="C4375" s="57" t="s">
        <v>14899</v>
      </c>
      <c r="D4375" s="57" t="s">
        <v>14900</v>
      </c>
    </row>
    <row r="4376" spans="1:4">
      <c r="A4376" s="57" t="s">
        <v>7654</v>
      </c>
      <c r="B4376" s="57" t="s">
        <v>2190</v>
      </c>
      <c r="C4376" s="57" t="s">
        <v>14901</v>
      </c>
      <c r="D4376" s="57" t="s">
        <v>14902</v>
      </c>
    </row>
    <row r="4377" spans="1:4">
      <c r="A4377" s="57" t="s">
        <v>7654</v>
      </c>
      <c r="B4377" s="57" t="s">
        <v>2190</v>
      </c>
      <c r="C4377" s="57" t="s">
        <v>14903</v>
      </c>
      <c r="D4377" s="57" t="s">
        <v>14904</v>
      </c>
    </row>
    <row r="4378" spans="1:4">
      <c r="A4378" s="57" t="s">
        <v>7654</v>
      </c>
      <c r="B4378" s="57" t="s">
        <v>2190</v>
      </c>
      <c r="C4378" s="57" t="s">
        <v>14905</v>
      </c>
      <c r="D4378" s="57" t="s">
        <v>14906</v>
      </c>
    </row>
    <row r="4379" spans="1:4">
      <c r="A4379" s="57" t="s">
        <v>7654</v>
      </c>
      <c r="B4379" s="57" t="s">
        <v>2190</v>
      </c>
      <c r="C4379" s="57" t="s">
        <v>14907</v>
      </c>
      <c r="D4379" s="57" t="s">
        <v>14908</v>
      </c>
    </row>
    <row r="4380" spans="1:4">
      <c r="A4380" s="57" t="s">
        <v>7654</v>
      </c>
      <c r="B4380" s="57" t="s">
        <v>2190</v>
      </c>
      <c r="C4380" s="57" t="s">
        <v>14909</v>
      </c>
      <c r="D4380" s="57" t="s">
        <v>14910</v>
      </c>
    </row>
    <row r="4381" spans="1:4">
      <c r="A4381" s="57" t="s">
        <v>7654</v>
      </c>
      <c r="B4381" s="57" t="s">
        <v>2190</v>
      </c>
      <c r="C4381" s="57" t="s">
        <v>14911</v>
      </c>
      <c r="D4381" s="57" t="s">
        <v>14912</v>
      </c>
    </row>
    <row r="4382" spans="1:4">
      <c r="A4382" s="57" t="s">
        <v>7654</v>
      </c>
      <c r="B4382" s="57" t="s">
        <v>2190</v>
      </c>
      <c r="C4382" s="57" t="s">
        <v>14913</v>
      </c>
      <c r="D4382" s="57" t="s">
        <v>14914</v>
      </c>
    </row>
    <row r="4383" spans="1:4">
      <c r="A4383" s="57" t="s">
        <v>7654</v>
      </c>
      <c r="B4383" s="57" t="s">
        <v>2190</v>
      </c>
      <c r="C4383" s="57" t="s">
        <v>14915</v>
      </c>
      <c r="D4383" s="57" t="s">
        <v>14916</v>
      </c>
    </row>
    <row r="4384" spans="1:4">
      <c r="A4384" s="57" t="s">
        <v>7654</v>
      </c>
      <c r="B4384" s="57" t="s">
        <v>2190</v>
      </c>
      <c r="C4384" s="57" t="s">
        <v>14917</v>
      </c>
      <c r="D4384" s="57" t="s">
        <v>14918</v>
      </c>
    </row>
    <row r="4385" spans="1:4">
      <c r="A4385" s="57" t="s">
        <v>7654</v>
      </c>
      <c r="B4385" s="57" t="s">
        <v>2190</v>
      </c>
      <c r="C4385" s="57" t="s">
        <v>14919</v>
      </c>
      <c r="D4385" s="57" t="s">
        <v>14920</v>
      </c>
    </row>
    <row r="4386" spans="1:4">
      <c r="A4386" s="57" t="s">
        <v>7654</v>
      </c>
      <c r="B4386" s="57" t="s">
        <v>2190</v>
      </c>
      <c r="C4386" s="57" t="s">
        <v>14921</v>
      </c>
      <c r="D4386" s="57" t="s">
        <v>14922</v>
      </c>
    </row>
    <row r="4387" spans="1:4">
      <c r="A4387" s="57" t="s">
        <v>7654</v>
      </c>
      <c r="B4387" s="57" t="s">
        <v>2190</v>
      </c>
      <c r="C4387" s="57" t="s">
        <v>14923</v>
      </c>
      <c r="D4387" s="57" t="s">
        <v>14924</v>
      </c>
    </row>
    <row r="4388" spans="1:4">
      <c r="A4388" s="57" t="s">
        <v>7654</v>
      </c>
      <c r="B4388" s="57" t="s">
        <v>2190</v>
      </c>
      <c r="C4388" s="57" t="s">
        <v>14925</v>
      </c>
      <c r="D4388" s="57" t="s">
        <v>14926</v>
      </c>
    </row>
    <row r="4389" spans="1:4">
      <c r="A4389" s="57" t="s">
        <v>7654</v>
      </c>
      <c r="B4389" s="57" t="s">
        <v>2190</v>
      </c>
      <c r="C4389" s="57" t="s">
        <v>14927</v>
      </c>
      <c r="D4389" s="57" t="s">
        <v>14928</v>
      </c>
    </row>
    <row r="4390" spans="1:4">
      <c r="A4390" s="57" t="s">
        <v>7654</v>
      </c>
      <c r="B4390" s="57" t="s">
        <v>2190</v>
      </c>
      <c r="C4390" s="57" t="s">
        <v>14929</v>
      </c>
      <c r="D4390" s="57" t="s">
        <v>14930</v>
      </c>
    </row>
    <row r="4391" spans="1:4">
      <c r="A4391" s="57" t="s">
        <v>7654</v>
      </c>
      <c r="B4391" s="57" t="s">
        <v>2190</v>
      </c>
      <c r="C4391" s="57" t="s">
        <v>14931</v>
      </c>
      <c r="D4391" s="57" t="s">
        <v>14932</v>
      </c>
    </row>
    <row r="4392" spans="1:4">
      <c r="A4392" s="57" t="s">
        <v>7654</v>
      </c>
      <c r="B4392" s="57" t="s">
        <v>2190</v>
      </c>
      <c r="C4392" s="57" t="s">
        <v>14933</v>
      </c>
      <c r="D4392" s="57" t="s">
        <v>14934</v>
      </c>
    </row>
    <row r="4393" spans="1:4">
      <c r="A4393" s="57" t="s">
        <v>7654</v>
      </c>
      <c r="B4393" s="57" t="s">
        <v>2190</v>
      </c>
      <c r="C4393" s="57" t="s">
        <v>14935</v>
      </c>
      <c r="D4393" s="57" t="s">
        <v>14936</v>
      </c>
    </row>
    <row r="4394" spans="1:4">
      <c r="A4394" s="57" t="s">
        <v>7654</v>
      </c>
      <c r="B4394" s="57" t="s">
        <v>2190</v>
      </c>
      <c r="C4394" s="57" t="s">
        <v>14937</v>
      </c>
      <c r="D4394" s="57" t="s">
        <v>14938</v>
      </c>
    </row>
    <row r="4395" spans="1:4">
      <c r="A4395" s="57" t="s">
        <v>7654</v>
      </c>
      <c r="B4395" s="57" t="s">
        <v>2190</v>
      </c>
      <c r="C4395" s="57" t="s">
        <v>14939</v>
      </c>
      <c r="D4395" s="57" t="s">
        <v>14940</v>
      </c>
    </row>
    <row r="4396" spans="1:4">
      <c r="A4396" s="57" t="s">
        <v>7654</v>
      </c>
      <c r="B4396" s="57" t="s">
        <v>2190</v>
      </c>
      <c r="C4396" s="57" t="s">
        <v>14941</v>
      </c>
      <c r="D4396" s="57" t="s">
        <v>14942</v>
      </c>
    </row>
    <row r="4397" spans="1:4">
      <c r="A4397" s="57" t="s">
        <v>7654</v>
      </c>
      <c r="B4397" s="57" t="s">
        <v>2190</v>
      </c>
      <c r="C4397" s="57" t="s">
        <v>14943</v>
      </c>
      <c r="D4397" s="57" t="s">
        <v>14944</v>
      </c>
    </row>
    <row r="4398" spans="1:4">
      <c r="A4398" s="57" t="s">
        <v>7654</v>
      </c>
      <c r="B4398" s="57" t="s">
        <v>2190</v>
      </c>
      <c r="C4398" s="57" t="s">
        <v>14945</v>
      </c>
      <c r="D4398" s="57" t="s">
        <v>14946</v>
      </c>
    </row>
    <row r="4399" spans="1:4">
      <c r="A4399" s="57" t="s">
        <v>7654</v>
      </c>
      <c r="B4399" s="57" t="s">
        <v>2190</v>
      </c>
      <c r="C4399" s="57" t="s">
        <v>14947</v>
      </c>
      <c r="D4399" s="57" t="s">
        <v>14948</v>
      </c>
    </row>
    <row r="4400" spans="1:4">
      <c r="A4400" s="57" t="s">
        <v>7654</v>
      </c>
      <c r="B4400" s="57" t="s">
        <v>2190</v>
      </c>
      <c r="C4400" s="57" t="s">
        <v>14949</v>
      </c>
      <c r="D4400" s="57" t="s">
        <v>14950</v>
      </c>
    </row>
    <row r="4401" spans="1:4">
      <c r="A4401" s="57" t="s">
        <v>7654</v>
      </c>
      <c r="B4401" s="57" t="s">
        <v>2190</v>
      </c>
      <c r="C4401" s="57" t="s">
        <v>14951</v>
      </c>
      <c r="D4401" s="57" t="s">
        <v>14952</v>
      </c>
    </row>
    <row r="4402" spans="1:4">
      <c r="A4402" s="57" t="s">
        <v>7654</v>
      </c>
      <c r="B4402" s="57" t="s">
        <v>2190</v>
      </c>
      <c r="C4402" s="57" t="s">
        <v>14953</v>
      </c>
      <c r="D4402" s="57" t="s">
        <v>14954</v>
      </c>
    </row>
    <row r="4403" spans="1:4">
      <c r="A4403" s="57" t="s">
        <v>7654</v>
      </c>
      <c r="B4403" s="57" t="s">
        <v>2190</v>
      </c>
      <c r="C4403" s="57" t="s">
        <v>14955</v>
      </c>
      <c r="D4403" s="57" t="s">
        <v>14956</v>
      </c>
    </row>
    <row r="4404" spans="1:4">
      <c r="A4404" s="57" t="s">
        <v>7654</v>
      </c>
      <c r="B4404" s="57" t="s">
        <v>2190</v>
      </c>
      <c r="C4404" s="57" t="s">
        <v>14957</v>
      </c>
      <c r="D4404" s="57" t="s">
        <v>14958</v>
      </c>
    </row>
    <row r="4405" spans="1:4">
      <c r="A4405" s="57" t="s">
        <v>7654</v>
      </c>
      <c r="B4405" s="57" t="s">
        <v>2190</v>
      </c>
      <c r="C4405" s="57" t="s">
        <v>14959</v>
      </c>
      <c r="D4405" s="57" t="s">
        <v>14960</v>
      </c>
    </row>
    <row r="4406" spans="1:4">
      <c r="A4406" s="57" t="s">
        <v>7654</v>
      </c>
      <c r="B4406" s="57" t="s">
        <v>2190</v>
      </c>
      <c r="C4406" s="57" t="s">
        <v>14961</v>
      </c>
      <c r="D4406" s="57" t="s">
        <v>14962</v>
      </c>
    </row>
    <row r="4407" spans="1:4">
      <c r="A4407" s="57" t="s">
        <v>7654</v>
      </c>
      <c r="B4407" s="57" t="s">
        <v>2190</v>
      </c>
      <c r="C4407" s="57" t="s">
        <v>14963</v>
      </c>
      <c r="D4407" s="57" t="s">
        <v>14964</v>
      </c>
    </row>
    <row r="4408" spans="1:4">
      <c r="A4408" s="57" t="s">
        <v>7654</v>
      </c>
      <c r="B4408" s="57" t="s">
        <v>2190</v>
      </c>
      <c r="C4408" s="57" t="s">
        <v>14965</v>
      </c>
      <c r="D4408" s="57" t="s">
        <v>14966</v>
      </c>
    </row>
    <row r="4409" spans="1:4">
      <c r="A4409" s="57" t="s">
        <v>7654</v>
      </c>
      <c r="B4409" s="57" t="s">
        <v>2190</v>
      </c>
      <c r="C4409" s="57" t="s">
        <v>14967</v>
      </c>
      <c r="D4409" s="57" t="s">
        <v>14968</v>
      </c>
    </row>
    <row r="4410" spans="1:4">
      <c r="A4410" s="57" t="s">
        <v>7654</v>
      </c>
      <c r="B4410" s="57" t="s">
        <v>2190</v>
      </c>
      <c r="C4410" s="57" t="s">
        <v>14969</v>
      </c>
      <c r="D4410" s="57" t="s">
        <v>14970</v>
      </c>
    </row>
    <row r="4411" spans="1:4">
      <c r="A4411" s="57" t="s">
        <v>7654</v>
      </c>
      <c r="B4411" s="57" t="s">
        <v>2190</v>
      </c>
      <c r="C4411" s="57" t="s">
        <v>14971</v>
      </c>
      <c r="D4411" s="57" t="s">
        <v>14972</v>
      </c>
    </row>
    <row r="4412" spans="1:4">
      <c r="A4412" s="57" t="s">
        <v>7654</v>
      </c>
      <c r="B4412" s="57" t="s">
        <v>2190</v>
      </c>
      <c r="C4412" s="57" t="s">
        <v>14973</v>
      </c>
      <c r="D4412" s="57" t="s">
        <v>14974</v>
      </c>
    </row>
    <row r="4413" spans="1:4">
      <c r="A4413" s="57" t="s">
        <v>7654</v>
      </c>
      <c r="B4413" s="57" t="s">
        <v>2190</v>
      </c>
      <c r="C4413" s="57" t="s">
        <v>14975</v>
      </c>
      <c r="D4413" s="57" t="s">
        <v>14976</v>
      </c>
    </row>
    <row r="4414" spans="1:4">
      <c r="A4414" s="57" t="s">
        <v>7654</v>
      </c>
      <c r="B4414" s="57" t="s">
        <v>2190</v>
      </c>
      <c r="C4414" s="57" t="s">
        <v>14977</v>
      </c>
      <c r="D4414" s="57" t="s">
        <v>14978</v>
      </c>
    </row>
    <row r="4415" spans="1:4">
      <c r="A4415" s="57" t="s">
        <v>7654</v>
      </c>
      <c r="B4415" s="57" t="s">
        <v>2190</v>
      </c>
      <c r="C4415" s="57" t="s">
        <v>14979</v>
      </c>
      <c r="D4415" s="57" t="s">
        <v>14980</v>
      </c>
    </row>
    <row r="4416" spans="1:4">
      <c r="A4416" s="57" t="s">
        <v>7654</v>
      </c>
      <c r="B4416" s="57" t="s">
        <v>2190</v>
      </c>
      <c r="C4416" s="57" t="s">
        <v>14981</v>
      </c>
      <c r="D4416" s="57" t="s">
        <v>14982</v>
      </c>
    </row>
    <row r="4417" spans="1:4">
      <c r="A4417" s="57" t="s">
        <v>7654</v>
      </c>
      <c r="B4417" s="57" t="s">
        <v>2190</v>
      </c>
      <c r="C4417" s="57" t="s">
        <v>14983</v>
      </c>
      <c r="D4417" s="57" t="s">
        <v>14984</v>
      </c>
    </row>
    <row r="4418" spans="1:4">
      <c r="A4418" s="57" t="s">
        <v>7654</v>
      </c>
      <c r="B4418" s="57" t="s">
        <v>2190</v>
      </c>
      <c r="C4418" s="57" t="s">
        <v>14985</v>
      </c>
      <c r="D4418" s="57" t="s">
        <v>14986</v>
      </c>
    </row>
    <row r="4419" spans="1:4">
      <c r="A4419" s="57" t="s">
        <v>7654</v>
      </c>
      <c r="B4419" s="57" t="s">
        <v>2190</v>
      </c>
      <c r="C4419" s="57" t="s">
        <v>14987</v>
      </c>
      <c r="D4419" s="57" t="s">
        <v>14988</v>
      </c>
    </row>
    <row r="4420" spans="1:4">
      <c r="A4420" s="57" t="s">
        <v>7654</v>
      </c>
      <c r="B4420" s="57" t="s">
        <v>2190</v>
      </c>
      <c r="C4420" s="57" t="s">
        <v>14989</v>
      </c>
      <c r="D4420" s="57" t="s">
        <v>14990</v>
      </c>
    </row>
    <row r="4421" spans="1:4">
      <c r="A4421" s="57" t="s">
        <v>7654</v>
      </c>
      <c r="B4421" s="57" t="s">
        <v>2190</v>
      </c>
      <c r="C4421" s="57" t="s">
        <v>14991</v>
      </c>
      <c r="D4421" s="57" t="s">
        <v>14992</v>
      </c>
    </row>
    <row r="4422" spans="1:4">
      <c r="A4422" s="57" t="s">
        <v>7654</v>
      </c>
      <c r="B4422" s="57" t="s">
        <v>2190</v>
      </c>
      <c r="C4422" s="57" t="s">
        <v>14993</v>
      </c>
      <c r="D4422" s="57" t="s">
        <v>14994</v>
      </c>
    </row>
    <row r="4423" spans="1:4">
      <c r="A4423" s="57" t="s">
        <v>7654</v>
      </c>
      <c r="B4423" s="57" t="s">
        <v>2190</v>
      </c>
      <c r="C4423" s="57" t="s">
        <v>14995</v>
      </c>
      <c r="D4423" s="57" t="s">
        <v>14996</v>
      </c>
    </row>
    <row r="4424" spans="1:4">
      <c r="A4424" s="57" t="s">
        <v>7654</v>
      </c>
      <c r="B4424" s="57" t="s">
        <v>2190</v>
      </c>
      <c r="C4424" s="57" t="s">
        <v>14997</v>
      </c>
      <c r="D4424" s="57" t="s">
        <v>14998</v>
      </c>
    </row>
    <row r="4425" spans="1:4">
      <c r="A4425" s="57" t="s">
        <v>7654</v>
      </c>
      <c r="B4425" s="57" t="s">
        <v>2190</v>
      </c>
      <c r="C4425" s="57" t="s">
        <v>14999</v>
      </c>
      <c r="D4425" s="57" t="s">
        <v>15000</v>
      </c>
    </row>
    <row r="4426" spans="1:4">
      <c r="A4426" s="57" t="s">
        <v>7654</v>
      </c>
      <c r="B4426" s="57" t="s">
        <v>2190</v>
      </c>
      <c r="C4426" s="57" t="s">
        <v>15001</v>
      </c>
      <c r="D4426" s="57" t="s">
        <v>15002</v>
      </c>
    </row>
    <row r="4427" spans="1:4">
      <c r="A4427" s="57" t="s">
        <v>7654</v>
      </c>
      <c r="B4427" s="57" t="s">
        <v>2190</v>
      </c>
      <c r="C4427" s="57" t="s">
        <v>15003</v>
      </c>
      <c r="D4427" s="57" t="s">
        <v>15004</v>
      </c>
    </row>
    <row r="4428" spans="1:4">
      <c r="A4428" s="57" t="s">
        <v>7654</v>
      </c>
      <c r="B4428" s="57" t="s">
        <v>2190</v>
      </c>
      <c r="C4428" s="57" t="s">
        <v>15005</v>
      </c>
      <c r="D4428" s="57" t="s">
        <v>15006</v>
      </c>
    </row>
    <row r="4429" spans="1:4">
      <c r="A4429" s="57" t="s">
        <v>7654</v>
      </c>
      <c r="B4429" s="57" t="s">
        <v>2190</v>
      </c>
      <c r="C4429" s="57" t="s">
        <v>15007</v>
      </c>
      <c r="D4429" s="57" t="s">
        <v>15008</v>
      </c>
    </row>
    <row r="4430" spans="1:4">
      <c r="A4430" s="57" t="s">
        <v>7654</v>
      </c>
      <c r="B4430" s="57" t="s">
        <v>2190</v>
      </c>
      <c r="C4430" s="57" t="s">
        <v>15009</v>
      </c>
      <c r="D4430" s="57" t="s">
        <v>15010</v>
      </c>
    </row>
    <row r="4431" spans="1:4">
      <c r="A4431" s="57" t="s">
        <v>7654</v>
      </c>
      <c r="B4431" s="57" t="s">
        <v>2190</v>
      </c>
      <c r="C4431" s="57" t="s">
        <v>15011</v>
      </c>
      <c r="D4431" s="57" t="s">
        <v>15012</v>
      </c>
    </row>
    <row r="4432" spans="1:4">
      <c r="A4432" s="57" t="s">
        <v>7654</v>
      </c>
      <c r="B4432" s="57" t="s">
        <v>2190</v>
      </c>
      <c r="C4432" s="57" t="s">
        <v>15013</v>
      </c>
      <c r="D4432" s="57" t="s">
        <v>15014</v>
      </c>
    </row>
    <row r="4433" spans="1:4">
      <c r="A4433" s="57" t="s">
        <v>7654</v>
      </c>
      <c r="B4433" s="57" t="s">
        <v>2190</v>
      </c>
      <c r="C4433" s="57" t="s">
        <v>15015</v>
      </c>
      <c r="D4433" s="57" t="s">
        <v>15016</v>
      </c>
    </row>
    <row r="4434" spans="1:4">
      <c r="A4434" s="57" t="s">
        <v>7654</v>
      </c>
      <c r="B4434" s="57" t="s">
        <v>2190</v>
      </c>
      <c r="C4434" s="57" t="s">
        <v>15017</v>
      </c>
      <c r="D4434" s="57" t="s">
        <v>15018</v>
      </c>
    </row>
    <row r="4435" spans="1:4">
      <c r="A4435" s="57" t="s">
        <v>7654</v>
      </c>
      <c r="B4435" s="57" t="s">
        <v>2190</v>
      </c>
      <c r="C4435" s="57" t="s">
        <v>15019</v>
      </c>
      <c r="D4435" s="57" t="s">
        <v>15020</v>
      </c>
    </row>
    <row r="4436" spans="1:4">
      <c r="A4436" s="57" t="s">
        <v>7654</v>
      </c>
      <c r="B4436" s="57" t="s">
        <v>2190</v>
      </c>
      <c r="C4436" s="57" t="s">
        <v>15021</v>
      </c>
      <c r="D4436" s="57" t="s">
        <v>15022</v>
      </c>
    </row>
    <row r="4437" spans="1:4">
      <c r="A4437" s="57" t="s">
        <v>7654</v>
      </c>
      <c r="B4437" s="57" t="s">
        <v>2190</v>
      </c>
      <c r="C4437" s="57" t="s">
        <v>15023</v>
      </c>
      <c r="D4437" s="57" t="s">
        <v>15024</v>
      </c>
    </row>
    <row r="4438" spans="1:4">
      <c r="A4438" s="57" t="s">
        <v>7654</v>
      </c>
      <c r="B4438" s="57" t="s">
        <v>2190</v>
      </c>
      <c r="C4438" s="57" t="s">
        <v>15025</v>
      </c>
      <c r="D4438" s="57" t="s">
        <v>15026</v>
      </c>
    </row>
    <row r="4439" spans="1:4">
      <c r="A4439" s="57" t="s">
        <v>7654</v>
      </c>
      <c r="B4439" s="57" t="s">
        <v>2190</v>
      </c>
      <c r="C4439" s="57" t="s">
        <v>15027</v>
      </c>
      <c r="D4439" s="57" t="s">
        <v>15028</v>
      </c>
    </row>
    <row r="4440" spans="1:4">
      <c r="A4440" s="57" t="s">
        <v>7654</v>
      </c>
      <c r="B4440" s="57" t="s">
        <v>2190</v>
      </c>
      <c r="C4440" s="57" t="s">
        <v>15029</v>
      </c>
      <c r="D4440" s="57" t="s">
        <v>15030</v>
      </c>
    </row>
    <row r="4441" spans="1:4">
      <c r="A4441" s="57" t="s">
        <v>7654</v>
      </c>
      <c r="B4441" s="57" t="s">
        <v>2190</v>
      </c>
      <c r="C4441" s="57" t="s">
        <v>15031</v>
      </c>
      <c r="D4441" s="57" t="s">
        <v>15032</v>
      </c>
    </row>
    <row r="4442" spans="1:4">
      <c r="A4442" s="57" t="s">
        <v>7654</v>
      </c>
      <c r="B4442" s="57" t="s">
        <v>2190</v>
      </c>
      <c r="C4442" s="57" t="s">
        <v>15033</v>
      </c>
      <c r="D4442" s="57" t="s">
        <v>15034</v>
      </c>
    </row>
    <row r="4443" spans="1:4">
      <c r="A4443" s="57" t="s">
        <v>7654</v>
      </c>
      <c r="B4443" s="57" t="s">
        <v>2190</v>
      </c>
      <c r="C4443" s="57" t="s">
        <v>15035</v>
      </c>
      <c r="D4443" s="57" t="s">
        <v>15036</v>
      </c>
    </row>
    <row r="4444" spans="1:4">
      <c r="A4444" s="57" t="s">
        <v>7654</v>
      </c>
      <c r="B4444" s="57" t="s">
        <v>2190</v>
      </c>
      <c r="C4444" s="57" t="s">
        <v>15037</v>
      </c>
      <c r="D4444" s="57" t="s">
        <v>15038</v>
      </c>
    </row>
    <row r="4445" spans="1:4">
      <c r="A4445" s="57" t="s">
        <v>7654</v>
      </c>
      <c r="B4445" s="57" t="s">
        <v>2190</v>
      </c>
      <c r="C4445" s="57" t="s">
        <v>15039</v>
      </c>
      <c r="D4445" s="57" t="s">
        <v>15040</v>
      </c>
    </row>
    <row r="4446" spans="1:4">
      <c r="A4446" s="57" t="s">
        <v>7654</v>
      </c>
      <c r="B4446" s="57" t="s">
        <v>2190</v>
      </c>
      <c r="C4446" s="57" t="s">
        <v>15041</v>
      </c>
      <c r="D4446" s="57" t="s">
        <v>15042</v>
      </c>
    </row>
    <row r="4447" spans="1:4">
      <c r="A4447" s="57" t="s">
        <v>7654</v>
      </c>
      <c r="B4447" s="57" t="s">
        <v>2190</v>
      </c>
      <c r="C4447" s="57" t="s">
        <v>15043</v>
      </c>
      <c r="D4447" s="57" t="s">
        <v>15044</v>
      </c>
    </row>
    <row r="4448" spans="1:4">
      <c r="A4448" s="57" t="s">
        <v>7654</v>
      </c>
      <c r="B4448" s="57" t="s">
        <v>2190</v>
      </c>
      <c r="C4448" s="57" t="s">
        <v>15045</v>
      </c>
      <c r="D4448" s="57" t="s">
        <v>15046</v>
      </c>
    </row>
    <row r="4449" spans="1:4">
      <c r="A4449" s="57" t="s">
        <v>7654</v>
      </c>
      <c r="B4449" s="57" t="s">
        <v>2190</v>
      </c>
      <c r="C4449" s="57" t="s">
        <v>15047</v>
      </c>
      <c r="D4449" s="57" t="s">
        <v>15048</v>
      </c>
    </row>
    <row r="4450" spans="1:4">
      <c r="A4450" s="57" t="s">
        <v>7654</v>
      </c>
      <c r="B4450" s="57" t="s">
        <v>2190</v>
      </c>
      <c r="C4450" s="57" t="s">
        <v>15049</v>
      </c>
      <c r="D4450" s="57" t="s">
        <v>15050</v>
      </c>
    </row>
    <row r="4451" spans="1:4">
      <c r="A4451" s="57" t="s">
        <v>7654</v>
      </c>
      <c r="B4451" s="57" t="s">
        <v>2190</v>
      </c>
      <c r="C4451" s="57" t="s">
        <v>15051</v>
      </c>
      <c r="D4451" s="57" t="s">
        <v>15052</v>
      </c>
    </row>
    <row r="4452" spans="1:4">
      <c r="A4452" s="57" t="s">
        <v>7654</v>
      </c>
      <c r="B4452" s="57" t="s">
        <v>2190</v>
      </c>
      <c r="C4452" s="57" t="s">
        <v>15053</v>
      </c>
      <c r="D4452" s="57" t="s">
        <v>15054</v>
      </c>
    </row>
    <row r="4453" spans="1:4">
      <c r="A4453" s="57" t="s">
        <v>7654</v>
      </c>
      <c r="B4453" s="57" t="s">
        <v>2190</v>
      </c>
      <c r="C4453" s="57" t="s">
        <v>15055</v>
      </c>
      <c r="D4453" s="57" t="s">
        <v>15056</v>
      </c>
    </row>
    <row r="4454" spans="1:4">
      <c r="A4454" s="57" t="s">
        <v>7654</v>
      </c>
      <c r="B4454" s="57" t="s">
        <v>2190</v>
      </c>
      <c r="C4454" s="57" t="s">
        <v>15057</v>
      </c>
      <c r="D4454" s="57" t="s">
        <v>15058</v>
      </c>
    </row>
    <row r="4455" spans="1:4">
      <c r="A4455" s="57" t="s">
        <v>7654</v>
      </c>
      <c r="B4455" s="57" t="s">
        <v>2190</v>
      </c>
      <c r="C4455" s="57" t="s">
        <v>15059</v>
      </c>
      <c r="D4455" s="57" t="s">
        <v>15060</v>
      </c>
    </row>
    <row r="4456" spans="1:4">
      <c r="A4456" s="57" t="s">
        <v>7654</v>
      </c>
      <c r="B4456" s="57" t="s">
        <v>2190</v>
      </c>
      <c r="C4456" s="57" t="s">
        <v>15061</v>
      </c>
      <c r="D4456" s="57" t="s">
        <v>15062</v>
      </c>
    </row>
    <row r="4457" spans="1:4">
      <c r="A4457" s="57" t="s">
        <v>7654</v>
      </c>
      <c r="B4457" s="57" t="s">
        <v>2190</v>
      </c>
      <c r="C4457" s="57" t="s">
        <v>15063</v>
      </c>
      <c r="D4457" s="57" t="s">
        <v>15064</v>
      </c>
    </row>
    <row r="4458" spans="1:4">
      <c r="A4458" s="57" t="s">
        <v>7654</v>
      </c>
      <c r="B4458" s="57" t="s">
        <v>2190</v>
      </c>
      <c r="C4458" s="57" t="s">
        <v>15065</v>
      </c>
      <c r="D4458" s="57" t="s">
        <v>15066</v>
      </c>
    </row>
    <row r="4459" spans="1:4">
      <c r="A4459" s="57" t="s">
        <v>7654</v>
      </c>
      <c r="B4459" s="57" t="s">
        <v>2190</v>
      </c>
      <c r="C4459" s="57" t="s">
        <v>15067</v>
      </c>
      <c r="D4459" s="57" t="s">
        <v>15068</v>
      </c>
    </row>
    <row r="4460" spans="1:4">
      <c r="A4460" s="57" t="s">
        <v>7654</v>
      </c>
      <c r="B4460" s="57" t="s">
        <v>2190</v>
      </c>
      <c r="C4460" s="57" t="s">
        <v>15069</v>
      </c>
      <c r="D4460" s="57" t="s">
        <v>15070</v>
      </c>
    </row>
    <row r="4461" spans="1:4">
      <c r="A4461" s="57" t="s">
        <v>7654</v>
      </c>
      <c r="B4461" s="57" t="s">
        <v>2190</v>
      </c>
      <c r="C4461" s="57" t="s">
        <v>15071</v>
      </c>
      <c r="D4461" s="57" t="s">
        <v>15072</v>
      </c>
    </row>
    <row r="4462" spans="1:4">
      <c r="A4462" s="57" t="s">
        <v>7654</v>
      </c>
      <c r="B4462" s="57" t="s">
        <v>2190</v>
      </c>
      <c r="C4462" s="57" t="s">
        <v>15073</v>
      </c>
      <c r="D4462" s="57" t="s">
        <v>15074</v>
      </c>
    </row>
    <row r="4463" spans="1:4">
      <c r="A4463" s="57" t="s">
        <v>7654</v>
      </c>
      <c r="B4463" s="57" t="s">
        <v>2190</v>
      </c>
      <c r="C4463" s="57" t="s">
        <v>15075</v>
      </c>
      <c r="D4463" s="57" t="s">
        <v>15076</v>
      </c>
    </row>
    <row r="4464" spans="1:4">
      <c r="A4464" s="57" t="s">
        <v>7654</v>
      </c>
      <c r="B4464" s="57" t="s">
        <v>2190</v>
      </c>
      <c r="C4464" s="57" t="s">
        <v>15077</v>
      </c>
      <c r="D4464" s="57" t="s">
        <v>15078</v>
      </c>
    </row>
    <row r="4465" spans="1:4">
      <c r="A4465" s="57" t="s">
        <v>7654</v>
      </c>
      <c r="B4465" s="57" t="s">
        <v>2190</v>
      </c>
      <c r="C4465" s="57" t="s">
        <v>15079</v>
      </c>
      <c r="D4465" s="57" t="s">
        <v>15080</v>
      </c>
    </row>
    <row r="4466" spans="1:4">
      <c r="A4466" s="57" t="s">
        <v>7654</v>
      </c>
      <c r="B4466" s="57" t="s">
        <v>2190</v>
      </c>
      <c r="C4466" s="57" t="s">
        <v>15081</v>
      </c>
      <c r="D4466" s="57" t="s">
        <v>15082</v>
      </c>
    </row>
    <row r="4467" spans="1:4">
      <c r="A4467" s="57" t="s">
        <v>7654</v>
      </c>
      <c r="B4467" s="57" t="s">
        <v>2190</v>
      </c>
      <c r="C4467" s="57" t="s">
        <v>15083</v>
      </c>
      <c r="D4467" s="57" t="s">
        <v>15084</v>
      </c>
    </row>
    <row r="4468" spans="1:4">
      <c r="A4468" s="57" t="s">
        <v>7654</v>
      </c>
      <c r="B4468" s="57" t="s">
        <v>2190</v>
      </c>
      <c r="C4468" s="57" t="s">
        <v>16745</v>
      </c>
      <c r="D4468" s="57" t="s">
        <v>16746</v>
      </c>
    </row>
    <row r="4469" spans="1:4">
      <c r="A4469" s="57" t="s">
        <v>7654</v>
      </c>
      <c r="B4469" s="57" t="s">
        <v>2190</v>
      </c>
      <c r="C4469" s="57" t="s">
        <v>16747</v>
      </c>
      <c r="D4469" s="57" t="s">
        <v>16748</v>
      </c>
    </row>
    <row r="4470" spans="1:4">
      <c r="A4470" s="57" t="s">
        <v>7654</v>
      </c>
      <c r="B4470" s="57" t="s">
        <v>2190</v>
      </c>
      <c r="C4470" s="57" t="s">
        <v>16749</v>
      </c>
      <c r="D4470" s="57" t="s">
        <v>16750</v>
      </c>
    </row>
    <row r="4471" spans="1:4">
      <c r="A4471" s="57" t="s">
        <v>7654</v>
      </c>
      <c r="B4471" s="57" t="s">
        <v>2190</v>
      </c>
      <c r="C4471" s="57" t="s">
        <v>16751</v>
      </c>
      <c r="D4471" s="57" t="s">
        <v>16752</v>
      </c>
    </row>
    <row r="4472" spans="1:4">
      <c r="A4472" s="57" t="s">
        <v>7654</v>
      </c>
      <c r="B4472" s="57" t="s">
        <v>2190</v>
      </c>
      <c r="C4472" s="57" t="s">
        <v>16753</v>
      </c>
      <c r="D4472" s="57" t="s">
        <v>16754</v>
      </c>
    </row>
    <row r="4473" spans="1:4">
      <c r="A4473" s="57" t="s">
        <v>7654</v>
      </c>
      <c r="B4473" s="57" t="s">
        <v>2190</v>
      </c>
      <c r="C4473" s="57" t="s">
        <v>16755</v>
      </c>
      <c r="D4473" s="57" t="s">
        <v>16756</v>
      </c>
    </row>
    <row r="4474" spans="1:4">
      <c r="A4474" s="57" t="s">
        <v>7654</v>
      </c>
      <c r="B4474" s="57" t="s">
        <v>2190</v>
      </c>
      <c r="C4474" s="57" t="s">
        <v>16757</v>
      </c>
      <c r="D4474" s="57" t="s">
        <v>16758</v>
      </c>
    </row>
    <row r="4475" spans="1:4">
      <c r="A4475" s="57" t="s">
        <v>7654</v>
      </c>
      <c r="B4475" s="57" t="s">
        <v>2190</v>
      </c>
      <c r="C4475" s="57" t="s">
        <v>16759</v>
      </c>
      <c r="D4475" s="57" t="s">
        <v>16760</v>
      </c>
    </row>
    <row r="4476" spans="1:4">
      <c r="A4476" s="57" t="s">
        <v>7654</v>
      </c>
      <c r="B4476" s="57" t="s">
        <v>2190</v>
      </c>
      <c r="C4476" s="57" t="s">
        <v>16761</v>
      </c>
      <c r="D4476" s="57" t="s">
        <v>16762</v>
      </c>
    </row>
    <row r="4477" spans="1:4">
      <c r="A4477" s="57" t="s">
        <v>7654</v>
      </c>
      <c r="B4477" s="57" t="s">
        <v>2190</v>
      </c>
      <c r="C4477" s="57" t="s">
        <v>16763</v>
      </c>
      <c r="D4477" s="57" t="s">
        <v>16764</v>
      </c>
    </row>
    <row r="4478" spans="1:4">
      <c r="A4478" s="57" t="s">
        <v>7654</v>
      </c>
      <c r="B4478" s="57" t="s">
        <v>2190</v>
      </c>
      <c r="C4478" s="57" t="s">
        <v>16765</v>
      </c>
      <c r="D4478" s="57" t="s">
        <v>16766</v>
      </c>
    </row>
    <row r="4479" spans="1:4">
      <c r="A4479" s="57" t="s">
        <v>7654</v>
      </c>
      <c r="B4479" s="57" t="s">
        <v>2190</v>
      </c>
      <c r="C4479" s="57" t="s">
        <v>16767</v>
      </c>
      <c r="D4479" s="57" t="s">
        <v>16768</v>
      </c>
    </row>
    <row r="4480" spans="1:4">
      <c r="A4480" s="57" t="s">
        <v>7654</v>
      </c>
      <c r="B4480" s="57" t="s">
        <v>2190</v>
      </c>
      <c r="C4480" s="57" t="s">
        <v>16769</v>
      </c>
      <c r="D4480" s="57" t="s">
        <v>16770</v>
      </c>
    </row>
    <row r="4481" spans="1:4">
      <c r="A4481" s="57" t="s">
        <v>7654</v>
      </c>
      <c r="B4481" s="57" t="s">
        <v>2190</v>
      </c>
      <c r="C4481" s="57" t="s">
        <v>16771</v>
      </c>
      <c r="D4481" s="57" t="s">
        <v>16772</v>
      </c>
    </row>
    <row r="4482" spans="1:4">
      <c r="A4482" s="57" t="s">
        <v>7654</v>
      </c>
      <c r="B4482" s="57" t="s">
        <v>2190</v>
      </c>
      <c r="C4482" s="57" t="s">
        <v>16773</v>
      </c>
      <c r="D4482" s="57" t="s">
        <v>16774</v>
      </c>
    </row>
    <row r="4483" spans="1:4">
      <c r="A4483" s="57" t="s">
        <v>7654</v>
      </c>
      <c r="B4483" s="57" t="s">
        <v>2190</v>
      </c>
      <c r="C4483" s="57" t="s">
        <v>16775</v>
      </c>
      <c r="D4483" s="57" t="s">
        <v>16776</v>
      </c>
    </row>
    <row r="4484" spans="1:4">
      <c r="A4484" s="57" t="s">
        <v>7654</v>
      </c>
      <c r="B4484" s="57" t="s">
        <v>2190</v>
      </c>
      <c r="C4484" s="57" t="s">
        <v>16777</v>
      </c>
      <c r="D4484" s="57" t="s">
        <v>16778</v>
      </c>
    </row>
    <row r="4485" spans="1:4">
      <c r="A4485" s="57" t="s">
        <v>7654</v>
      </c>
      <c r="B4485" s="57" t="s">
        <v>2190</v>
      </c>
      <c r="C4485" s="57" t="s">
        <v>16779</v>
      </c>
      <c r="D4485" s="57" t="s">
        <v>16780</v>
      </c>
    </row>
    <row r="4486" spans="1:4">
      <c r="A4486" s="57" t="s">
        <v>7654</v>
      </c>
      <c r="B4486" s="57" t="s">
        <v>2190</v>
      </c>
      <c r="C4486" s="57" t="s">
        <v>16781</v>
      </c>
      <c r="D4486" s="57" t="s">
        <v>16782</v>
      </c>
    </row>
    <row r="4487" spans="1:4">
      <c r="A4487" s="57" t="s">
        <v>7654</v>
      </c>
      <c r="B4487" s="57" t="s">
        <v>2190</v>
      </c>
      <c r="C4487" s="57" t="s">
        <v>16783</v>
      </c>
      <c r="D4487" s="57" t="s">
        <v>16784</v>
      </c>
    </row>
    <row r="4488" spans="1:4">
      <c r="A4488" s="57" t="s">
        <v>7654</v>
      </c>
      <c r="B4488" s="57" t="s">
        <v>2190</v>
      </c>
      <c r="C4488" s="57" t="s">
        <v>16785</v>
      </c>
      <c r="D4488" s="57" t="s">
        <v>16786</v>
      </c>
    </row>
    <row r="4489" spans="1:4">
      <c r="A4489" s="57" t="s">
        <v>7654</v>
      </c>
      <c r="B4489" s="57" t="s">
        <v>2190</v>
      </c>
      <c r="C4489" s="57" t="s">
        <v>16787</v>
      </c>
      <c r="D4489" s="57" t="s">
        <v>16788</v>
      </c>
    </row>
    <row r="4490" spans="1:4">
      <c r="A4490" s="57" t="s">
        <v>7654</v>
      </c>
      <c r="B4490" s="57" t="s">
        <v>2190</v>
      </c>
      <c r="C4490" s="57" t="s">
        <v>16789</v>
      </c>
      <c r="D4490" s="57" t="s">
        <v>16790</v>
      </c>
    </row>
    <row r="4491" spans="1:4">
      <c r="A4491" s="57" t="s">
        <v>7654</v>
      </c>
      <c r="B4491" s="57" t="s">
        <v>2190</v>
      </c>
      <c r="C4491" s="57" t="s">
        <v>16791</v>
      </c>
      <c r="D4491" s="57" t="s">
        <v>16792</v>
      </c>
    </row>
    <row r="4492" spans="1:4">
      <c r="A4492" s="57" t="s">
        <v>7654</v>
      </c>
      <c r="B4492" s="57" t="s">
        <v>2190</v>
      </c>
      <c r="C4492" s="57" t="s">
        <v>16793</v>
      </c>
      <c r="D4492" s="57" t="s">
        <v>16794</v>
      </c>
    </row>
    <row r="4493" spans="1:4">
      <c r="A4493" s="57" t="s">
        <v>7654</v>
      </c>
      <c r="B4493" s="57" t="s">
        <v>2190</v>
      </c>
      <c r="C4493" s="57" t="s">
        <v>16795</v>
      </c>
      <c r="D4493" s="57" t="s">
        <v>16796</v>
      </c>
    </row>
    <row r="4494" spans="1:4">
      <c r="A4494" s="57" t="s">
        <v>7654</v>
      </c>
      <c r="B4494" s="57" t="s">
        <v>2190</v>
      </c>
      <c r="C4494" s="57" t="s">
        <v>16797</v>
      </c>
      <c r="D4494" s="57" t="s">
        <v>16798</v>
      </c>
    </row>
    <row r="4495" spans="1:4">
      <c r="A4495" s="57" t="s">
        <v>7654</v>
      </c>
      <c r="B4495" s="57" t="s">
        <v>2190</v>
      </c>
      <c r="C4495" s="57" t="s">
        <v>16799</v>
      </c>
      <c r="D4495" s="57" t="s">
        <v>16800</v>
      </c>
    </row>
    <row r="4496" spans="1:4">
      <c r="A4496" s="57" t="s">
        <v>7654</v>
      </c>
      <c r="B4496" s="57" t="s">
        <v>2190</v>
      </c>
      <c r="C4496" s="57" t="s">
        <v>16801</v>
      </c>
      <c r="D4496" s="57" t="s">
        <v>16802</v>
      </c>
    </row>
    <row r="4497" spans="1:4">
      <c r="A4497" s="57" t="s">
        <v>7654</v>
      </c>
      <c r="B4497" s="57" t="s">
        <v>2190</v>
      </c>
      <c r="C4497" s="57" t="s">
        <v>16803</v>
      </c>
      <c r="D4497" s="57" t="s">
        <v>16804</v>
      </c>
    </row>
    <row r="4498" spans="1:4">
      <c r="A4498" s="57" t="s">
        <v>7654</v>
      </c>
      <c r="B4498" s="57" t="s">
        <v>2190</v>
      </c>
      <c r="C4498" s="57" t="s">
        <v>16805</v>
      </c>
      <c r="D4498" s="57" t="s">
        <v>16806</v>
      </c>
    </row>
    <row r="4499" spans="1:4">
      <c r="A4499" s="57" t="s">
        <v>7654</v>
      </c>
      <c r="B4499" s="57" t="s">
        <v>2190</v>
      </c>
      <c r="C4499" s="57" t="s">
        <v>16807</v>
      </c>
      <c r="D4499" s="57" t="s">
        <v>16808</v>
      </c>
    </row>
    <row r="4500" spans="1:4">
      <c r="A4500" s="57" t="s">
        <v>7654</v>
      </c>
      <c r="B4500" s="57" t="s">
        <v>2190</v>
      </c>
      <c r="C4500" s="57" t="s">
        <v>16809</v>
      </c>
      <c r="D4500" s="57" t="s">
        <v>16810</v>
      </c>
    </row>
    <row r="4501" spans="1:4">
      <c r="A4501" s="57" t="s">
        <v>7654</v>
      </c>
      <c r="B4501" s="57" t="s">
        <v>2190</v>
      </c>
      <c r="C4501" s="57" t="s">
        <v>16811</v>
      </c>
      <c r="D4501" s="57" t="s">
        <v>16812</v>
      </c>
    </row>
    <row r="4502" spans="1:4">
      <c r="A4502" s="57" t="s">
        <v>7654</v>
      </c>
      <c r="B4502" s="57" t="s">
        <v>2190</v>
      </c>
      <c r="C4502" s="57" t="s">
        <v>16813</v>
      </c>
      <c r="D4502" s="57" t="s">
        <v>16814</v>
      </c>
    </row>
    <row r="4503" spans="1:4">
      <c r="A4503" s="57" t="s">
        <v>7654</v>
      </c>
      <c r="B4503" s="57" t="s">
        <v>2190</v>
      </c>
      <c r="C4503" s="57" t="s">
        <v>16815</v>
      </c>
      <c r="D4503" s="57" t="s">
        <v>16816</v>
      </c>
    </row>
    <row r="4504" spans="1:4">
      <c r="A4504" s="57" t="s">
        <v>7654</v>
      </c>
      <c r="B4504" s="57" t="s">
        <v>2190</v>
      </c>
      <c r="C4504" s="57" t="s">
        <v>16817</v>
      </c>
      <c r="D4504" s="57" t="s">
        <v>16818</v>
      </c>
    </row>
    <row r="4505" spans="1:4">
      <c r="A4505" s="57" t="s">
        <v>7654</v>
      </c>
      <c r="B4505" s="57" t="s">
        <v>2190</v>
      </c>
      <c r="C4505" s="57" t="s">
        <v>16819</v>
      </c>
      <c r="D4505" s="57" t="s">
        <v>16820</v>
      </c>
    </row>
    <row r="4506" spans="1:4">
      <c r="A4506" s="57" t="s">
        <v>7654</v>
      </c>
      <c r="B4506" s="57" t="s">
        <v>2190</v>
      </c>
      <c r="C4506" s="57" t="s">
        <v>16821</v>
      </c>
      <c r="D4506" s="57" t="s">
        <v>16822</v>
      </c>
    </row>
    <row r="4507" spans="1:4">
      <c r="A4507" s="57" t="s">
        <v>7654</v>
      </c>
      <c r="B4507" s="57" t="s">
        <v>2190</v>
      </c>
      <c r="C4507" s="57" t="s">
        <v>16823</v>
      </c>
      <c r="D4507" s="57" t="s">
        <v>16824</v>
      </c>
    </row>
    <row r="4508" spans="1:4">
      <c r="A4508" s="57" t="s">
        <v>7654</v>
      </c>
      <c r="B4508" s="57" t="s">
        <v>2190</v>
      </c>
      <c r="C4508" s="57" t="s">
        <v>16825</v>
      </c>
      <c r="D4508" s="57" t="s">
        <v>16826</v>
      </c>
    </row>
    <row r="4509" spans="1:4">
      <c r="A4509" s="57" t="s">
        <v>7654</v>
      </c>
      <c r="B4509" s="57" t="s">
        <v>2190</v>
      </c>
      <c r="C4509" s="57" t="s">
        <v>16827</v>
      </c>
      <c r="D4509" s="57" t="s">
        <v>16828</v>
      </c>
    </row>
    <row r="4510" spans="1:4">
      <c r="A4510" s="57" t="s">
        <v>7654</v>
      </c>
      <c r="B4510" s="57" t="s">
        <v>2190</v>
      </c>
      <c r="C4510" s="57" t="s">
        <v>16829</v>
      </c>
      <c r="D4510" s="57" t="s">
        <v>16830</v>
      </c>
    </row>
    <row r="4511" spans="1:4">
      <c r="A4511" s="57" t="s">
        <v>7654</v>
      </c>
      <c r="B4511" s="57" t="s">
        <v>2190</v>
      </c>
      <c r="C4511" s="57" t="s">
        <v>16831</v>
      </c>
      <c r="D4511" s="57" t="s">
        <v>16832</v>
      </c>
    </row>
    <row r="4512" spans="1:4">
      <c r="A4512" s="57" t="s">
        <v>7654</v>
      </c>
      <c r="B4512" s="57" t="s">
        <v>2190</v>
      </c>
      <c r="C4512" s="57" t="s">
        <v>16833</v>
      </c>
      <c r="D4512" s="57" t="s">
        <v>16834</v>
      </c>
    </row>
    <row r="4513" spans="1:4">
      <c r="A4513" s="57" t="s">
        <v>7654</v>
      </c>
      <c r="B4513" s="57" t="s">
        <v>2190</v>
      </c>
      <c r="C4513" s="57" t="s">
        <v>16835</v>
      </c>
      <c r="D4513" s="57" t="s">
        <v>16836</v>
      </c>
    </row>
    <row r="4514" spans="1:4">
      <c r="A4514" s="57" t="s">
        <v>7654</v>
      </c>
      <c r="B4514" s="57" t="s">
        <v>2190</v>
      </c>
      <c r="C4514" s="57" t="s">
        <v>16837</v>
      </c>
      <c r="D4514" s="57" t="s">
        <v>16838</v>
      </c>
    </row>
    <row r="4515" spans="1:4">
      <c r="A4515" s="57" t="s">
        <v>7654</v>
      </c>
      <c r="B4515" s="57" t="s">
        <v>2190</v>
      </c>
      <c r="C4515" s="57" t="s">
        <v>16839</v>
      </c>
      <c r="D4515" s="57" t="s">
        <v>16840</v>
      </c>
    </row>
    <row r="4516" spans="1:4">
      <c r="A4516" s="57" t="s">
        <v>7654</v>
      </c>
      <c r="B4516" s="57" t="s">
        <v>2190</v>
      </c>
      <c r="C4516" s="57" t="s">
        <v>16841</v>
      </c>
      <c r="D4516" s="57" t="s">
        <v>16842</v>
      </c>
    </row>
    <row r="4517" spans="1:4">
      <c r="A4517" s="57" t="s">
        <v>7654</v>
      </c>
      <c r="B4517" s="57" t="s">
        <v>2190</v>
      </c>
      <c r="C4517" s="57" t="s">
        <v>16843</v>
      </c>
      <c r="D4517" s="57" t="s">
        <v>16844</v>
      </c>
    </row>
    <row r="4518" spans="1:4">
      <c r="A4518" s="57" t="s">
        <v>7654</v>
      </c>
      <c r="B4518" s="57" t="s">
        <v>2190</v>
      </c>
      <c r="C4518" s="57" t="s">
        <v>16845</v>
      </c>
      <c r="D4518" s="57" t="s">
        <v>16846</v>
      </c>
    </row>
    <row r="4519" spans="1:4">
      <c r="A4519" s="57" t="s">
        <v>7654</v>
      </c>
      <c r="B4519" s="57" t="s">
        <v>2190</v>
      </c>
      <c r="C4519" s="57" t="s">
        <v>16847</v>
      </c>
      <c r="D4519" s="57" t="s">
        <v>16848</v>
      </c>
    </row>
    <row r="4520" spans="1:4">
      <c r="A4520" s="57" t="s">
        <v>7654</v>
      </c>
      <c r="B4520" s="57" t="s">
        <v>2190</v>
      </c>
      <c r="C4520" s="57" t="s">
        <v>16849</v>
      </c>
      <c r="D4520" s="57" t="s">
        <v>16850</v>
      </c>
    </row>
    <row r="4521" spans="1:4">
      <c r="A4521" s="57" t="s">
        <v>7654</v>
      </c>
      <c r="B4521" s="57" t="s">
        <v>2190</v>
      </c>
      <c r="C4521" s="57" t="s">
        <v>16851</v>
      </c>
      <c r="D4521" s="57" t="s">
        <v>16852</v>
      </c>
    </row>
    <row r="4522" spans="1:4">
      <c r="A4522" s="57" t="s">
        <v>7654</v>
      </c>
      <c r="B4522" s="57" t="s">
        <v>2190</v>
      </c>
      <c r="C4522" s="57" t="s">
        <v>16853</v>
      </c>
      <c r="D4522" s="57" t="s">
        <v>16854</v>
      </c>
    </row>
    <row r="4523" spans="1:4">
      <c r="A4523" s="57" t="s">
        <v>7654</v>
      </c>
      <c r="B4523" s="57" t="s">
        <v>2190</v>
      </c>
      <c r="C4523" s="57" t="s">
        <v>16855</v>
      </c>
      <c r="D4523" s="57" t="s">
        <v>16856</v>
      </c>
    </row>
    <row r="4524" spans="1:4">
      <c r="A4524" s="57" t="s">
        <v>7654</v>
      </c>
      <c r="B4524" s="57" t="s">
        <v>2190</v>
      </c>
      <c r="C4524" s="57" t="s">
        <v>16857</v>
      </c>
      <c r="D4524" s="57" t="s">
        <v>16858</v>
      </c>
    </row>
    <row r="4525" spans="1:4">
      <c r="A4525" s="57" t="s">
        <v>7654</v>
      </c>
      <c r="B4525" s="57" t="s">
        <v>2190</v>
      </c>
      <c r="C4525" s="57" t="s">
        <v>16859</v>
      </c>
      <c r="D4525" s="57" t="s">
        <v>16860</v>
      </c>
    </row>
    <row r="4526" spans="1:4">
      <c r="A4526" s="57" t="s">
        <v>7654</v>
      </c>
      <c r="B4526" s="57" t="s">
        <v>2190</v>
      </c>
      <c r="C4526" s="57" t="s">
        <v>16861</v>
      </c>
      <c r="D4526" s="57" t="s">
        <v>16862</v>
      </c>
    </row>
    <row r="4527" spans="1:4">
      <c r="A4527" s="57" t="s">
        <v>7654</v>
      </c>
      <c r="B4527" s="57" t="s">
        <v>2190</v>
      </c>
      <c r="C4527" s="57" t="s">
        <v>16863</v>
      </c>
      <c r="D4527" s="57" t="s">
        <v>16864</v>
      </c>
    </row>
    <row r="4528" spans="1:4">
      <c r="A4528" s="57" t="s">
        <v>7654</v>
      </c>
      <c r="B4528" s="57" t="s">
        <v>2190</v>
      </c>
      <c r="C4528" s="57" t="s">
        <v>16865</v>
      </c>
      <c r="D4528" s="57" t="s">
        <v>16866</v>
      </c>
    </row>
    <row r="4529" spans="1:4">
      <c r="A4529" s="57" t="s">
        <v>7654</v>
      </c>
      <c r="B4529" s="57" t="s">
        <v>2190</v>
      </c>
      <c r="C4529" s="57" t="s">
        <v>16867</v>
      </c>
      <c r="D4529" s="57" t="s">
        <v>16868</v>
      </c>
    </row>
    <row r="4530" spans="1:4">
      <c r="A4530" s="57" t="s">
        <v>7654</v>
      </c>
      <c r="B4530" s="57" t="s">
        <v>2190</v>
      </c>
      <c r="C4530" s="57" t="s">
        <v>16869</v>
      </c>
      <c r="D4530" s="57" t="s">
        <v>16870</v>
      </c>
    </row>
    <row r="4531" spans="1:4">
      <c r="A4531" s="57" t="s">
        <v>7654</v>
      </c>
      <c r="B4531" s="57" t="s">
        <v>2190</v>
      </c>
      <c r="C4531" s="57" t="s">
        <v>16871</v>
      </c>
      <c r="D4531" s="57" t="s">
        <v>16872</v>
      </c>
    </row>
    <row r="4532" spans="1:4">
      <c r="A4532" s="57" t="s">
        <v>7654</v>
      </c>
      <c r="B4532" s="57" t="s">
        <v>2190</v>
      </c>
      <c r="C4532" s="57" t="s">
        <v>16873</v>
      </c>
      <c r="D4532" s="57" t="s">
        <v>16874</v>
      </c>
    </row>
    <row r="4533" spans="1:4">
      <c r="A4533" s="57" t="s">
        <v>7654</v>
      </c>
      <c r="B4533" s="57" t="s">
        <v>2190</v>
      </c>
      <c r="C4533" s="57" t="s">
        <v>16875</v>
      </c>
      <c r="D4533" s="57" t="s">
        <v>16876</v>
      </c>
    </row>
    <row r="4534" spans="1:4">
      <c r="A4534" s="57" t="s">
        <v>7654</v>
      </c>
      <c r="B4534" s="57" t="s">
        <v>2190</v>
      </c>
      <c r="C4534" s="57" t="s">
        <v>16877</v>
      </c>
      <c r="D4534" s="57" t="s">
        <v>16878</v>
      </c>
    </row>
    <row r="4535" spans="1:4">
      <c r="A4535" s="57" t="s">
        <v>7654</v>
      </c>
      <c r="B4535" s="57" t="s">
        <v>2190</v>
      </c>
      <c r="C4535" s="57" t="s">
        <v>16879</v>
      </c>
      <c r="D4535" s="57" t="s">
        <v>16880</v>
      </c>
    </row>
    <row r="4536" spans="1:4">
      <c r="A4536" s="57" t="s">
        <v>7654</v>
      </c>
      <c r="B4536" s="57" t="s">
        <v>2190</v>
      </c>
      <c r="C4536" s="57" t="s">
        <v>16881</v>
      </c>
      <c r="D4536" s="57" t="s">
        <v>16882</v>
      </c>
    </row>
    <row r="4537" spans="1:4">
      <c r="A4537" s="57" t="s">
        <v>7654</v>
      </c>
      <c r="B4537" s="57" t="s">
        <v>2190</v>
      </c>
      <c r="C4537" s="57" t="s">
        <v>16883</v>
      </c>
      <c r="D4537" s="57" t="s">
        <v>16884</v>
      </c>
    </row>
    <row r="4538" spans="1:4">
      <c r="A4538" s="57" t="s">
        <v>7654</v>
      </c>
      <c r="B4538" s="57" t="s">
        <v>2190</v>
      </c>
      <c r="C4538" s="57" t="s">
        <v>16885</v>
      </c>
      <c r="D4538" s="57" t="s">
        <v>16886</v>
      </c>
    </row>
    <row r="4539" spans="1:4">
      <c r="A4539" s="57" t="s">
        <v>7654</v>
      </c>
      <c r="B4539" s="57" t="s">
        <v>2190</v>
      </c>
      <c r="C4539" s="57" t="s">
        <v>16887</v>
      </c>
      <c r="D4539" s="57" t="s">
        <v>16888</v>
      </c>
    </row>
    <row r="4540" spans="1:4">
      <c r="A4540" s="57" t="s">
        <v>7654</v>
      </c>
      <c r="B4540" s="57" t="s">
        <v>2190</v>
      </c>
      <c r="C4540" s="57" t="s">
        <v>16889</v>
      </c>
      <c r="D4540" s="57" t="s">
        <v>16890</v>
      </c>
    </row>
    <row r="4541" spans="1:4">
      <c r="A4541" s="57" t="s">
        <v>7654</v>
      </c>
      <c r="B4541" s="57" t="s">
        <v>2190</v>
      </c>
      <c r="C4541" s="57" t="s">
        <v>16891</v>
      </c>
      <c r="D4541" s="57" t="s">
        <v>16892</v>
      </c>
    </row>
    <row r="4542" spans="1:4">
      <c r="A4542" s="57" t="s">
        <v>7654</v>
      </c>
      <c r="B4542" s="57" t="s">
        <v>2190</v>
      </c>
      <c r="C4542" s="57" t="s">
        <v>16893</v>
      </c>
      <c r="D4542" s="57" t="s">
        <v>16894</v>
      </c>
    </row>
    <row r="4543" spans="1:4">
      <c r="A4543" s="57" t="s">
        <v>7654</v>
      </c>
      <c r="B4543" s="57" t="s">
        <v>2190</v>
      </c>
      <c r="C4543" s="57" t="s">
        <v>16895</v>
      </c>
      <c r="D4543" s="57" t="s">
        <v>16896</v>
      </c>
    </row>
    <row r="4544" spans="1:4">
      <c r="A4544" s="57" t="s">
        <v>7654</v>
      </c>
      <c r="B4544" s="57" t="s">
        <v>2190</v>
      </c>
      <c r="C4544" s="57" t="s">
        <v>16897</v>
      </c>
      <c r="D4544" s="57" t="s">
        <v>16898</v>
      </c>
    </row>
    <row r="4545" spans="1:4">
      <c r="A4545" s="57" t="s">
        <v>7654</v>
      </c>
      <c r="B4545" s="57" t="s">
        <v>2190</v>
      </c>
      <c r="C4545" s="57" t="s">
        <v>16899</v>
      </c>
      <c r="D4545" s="57" t="s">
        <v>16900</v>
      </c>
    </row>
    <row r="4546" spans="1:4">
      <c r="A4546" s="57" t="s">
        <v>7654</v>
      </c>
      <c r="B4546" s="57" t="s">
        <v>2190</v>
      </c>
      <c r="C4546" s="57" t="s">
        <v>16901</v>
      </c>
      <c r="D4546" s="57" t="s">
        <v>16902</v>
      </c>
    </row>
    <row r="4547" spans="1:4">
      <c r="A4547" s="57" t="s">
        <v>7654</v>
      </c>
      <c r="B4547" s="57" t="s">
        <v>2190</v>
      </c>
      <c r="C4547" s="57" t="s">
        <v>16903</v>
      </c>
      <c r="D4547" s="57" t="s">
        <v>16904</v>
      </c>
    </row>
    <row r="4548" spans="1:4">
      <c r="A4548" s="57" t="s">
        <v>7654</v>
      </c>
      <c r="B4548" s="57" t="s">
        <v>2190</v>
      </c>
      <c r="C4548" s="57" t="s">
        <v>16905</v>
      </c>
      <c r="D4548" s="57" t="s">
        <v>16906</v>
      </c>
    </row>
    <row r="4549" spans="1:4">
      <c r="A4549" s="57" t="s">
        <v>7654</v>
      </c>
      <c r="B4549" s="57" t="s">
        <v>2190</v>
      </c>
      <c r="C4549" s="57" t="s">
        <v>16907</v>
      </c>
      <c r="D4549" s="57" t="s">
        <v>16908</v>
      </c>
    </row>
    <row r="4550" spans="1:4">
      <c r="A4550" s="57" t="s">
        <v>7654</v>
      </c>
      <c r="B4550" s="57" t="s">
        <v>2190</v>
      </c>
      <c r="C4550" s="57" t="s">
        <v>16909</v>
      </c>
      <c r="D4550" s="57" t="s">
        <v>16910</v>
      </c>
    </row>
    <row r="4551" spans="1:4">
      <c r="A4551" s="57" t="s">
        <v>7654</v>
      </c>
      <c r="B4551" s="57" t="s">
        <v>2190</v>
      </c>
      <c r="C4551" s="57" t="s">
        <v>16911</v>
      </c>
      <c r="D4551" s="57" t="s">
        <v>16912</v>
      </c>
    </row>
    <row r="4552" spans="1:4">
      <c r="A4552" s="57" t="s">
        <v>7654</v>
      </c>
      <c r="B4552" s="57" t="s">
        <v>2190</v>
      </c>
      <c r="C4552" s="57" t="s">
        <v>16913</v>
      </c>
      <c r="D4552" s="57" t="s">
        <v>16914</v>
      </c>
    </row>
    <row r="4553" spans="1:4">
      <c r="A4553" s="57" t="s">
        <v>7654</v>
      </c>
      <c r="B4553" s="57" t="s">
        <v>2190</v>
      </c>
      <c r="C4553" s="57" t="s">
        <v>16915</v>
      </c>
      <c r="D4553" s="57" t="s">
        <v>16916</v>
      </c>
    </row>
    <row r="4554" spans="1:4">
      <c r="A4554" s="57" t="s">
        <v>7654</v>
      </c>
      <c r="B4554" s="57" t="s">
        <v>2190</v>
      </c>
      <c r="C4554" s="57" t="s">
        <v>16917</v>
      </c>
      <c r="D4554" s="57" t="s">
        <v>16918</v>
      </c>
    </row>
    <row r="4555" spans="1:4">
      <c r="A4555" s="57" t="s">
        <v>7654</v>
      </c>
      <c r="B4555" s="57" t="s">
        <v>2190</v>
      </c>
      <c r="C4555" s="57" t="s">
        <v>16919</v>
      </c>
      <c r="D4555" s="57" t="s">
        <v>16920</v>
      </c>
    </row>
    <row r="4556" spans="1:4">
      <c r="A4556" s="57" t="s">
        <v>7654</v>
      </c>
      <c r="B4556" s="57" t="s">
        <v>2190</v>
      </c>
      <c r="C4556" s="57" t="s">
        <v>16921</v>
      </c>
      <c r="D4556" s="57" t="s">
        <v>16922</v>
      </c>
    </row>
    <row r="4557" spans="1:4">
      <c r="A4557" s="57" t="s">
        <v>7654</v>
      </c>
      <c r="B4557" s="57" t="s">
        <v>2190</v>
      </c>
      <c r="C4557" s="57" t="s">
        <v>16923</v>
      </c>
      <c r="D4557" s="57" t="s">
        <v>16924</v>
      </c>
    </row>
    <row r="4558" spans="1:4">
      <c r="A4558" s="57" t="s">
        <v>7654</v>
      </c>
      <c r="B4558" s="57" t="s">
        <v>2190</v>
      </c>
      <c r="C4558" s="57" t="s">
        <v>16925</v>
      </c>
      <c r="D4558" s="57" t="s">
        <v>16926</v>
      </c>
    </row>
    <row r="4559" spans="1:4">
      <c r="A4559" s="57" t="s">
        <v>7654</v>
      </c>
      <c r="B4559" s="57" t="s">
        <v>2190</v>
      </c>
      <c r="C4559" s="57" t="s">
        <v>16927</v>
      </c>
      <c r="D4559" s="57" t="s">
        <v>16928</v>
      </c>
    </row>
    <row r="4560" spans="1:4">
      <c r="A4560" s="57" t="s">
        <v>7654</v>
      </c>
      <c r="B4560" s="57" t="s">
        <v>2190</v>
      </c>
      <c r="C4560" s="57" t="s">
        <v>16929</v>
      </c>
      <c r="D4560" s="57" t="s">
        <v>16930</v>
      </c>
    </row>
    <row r="4561" spans="1:4">
      <c r="A4561" s="57" t="s">
        <v>7654</v>
      </c>
      <c r="B4561" s="57" t="s">
        <v>2190</v>
      </c>
      <c r="C4561" s="57" t="s">
        <v>16931</v>
      </c>
      <c r="D4561" s="57" t="s">
        <v>16932</v>
      </c>
    </row>
    <row r="4562" spans="1:4">
      <c r="A4562" s="57" t="s">
        <v>7654</v>
      </c>
      <c r="B4562" s="57" t="s">
        <v>2190</v>
      </c>
      <c r="C4562" s="57" t="s">
        <v>16933</v>
      </c>
      <c r="D4562" s="57" t="s">
        <v>16934</v>
      </c>
    </row>
    <row r="4563" spans="1:4">
      <c r="A4563" s="57" t="s">
        <v>7654</v>
      </c>
      <c r="B4563" s="57" t="s">
        <v>2190</v>
      </c>
      <c r="C4563" s="57" t="s">
        <v>16935</v>
      </c>
      <c r="D4563" s="57" t="s">
        <v>16936</v>
      </c>
    </row>
    <row r="4564" spans="1:4">
      <c r="A4564" s="57" t="s">
        <v>7654</v>
      </c>
      <c r="B4564" s="57" t="s">
        <v>2190</v>
      </c>
      <c r="C4564" s="57" t="s">
        <v>16937</v>
      </c>
      <c r="D4564" s="57" t="s">
        <v>16938</v>
      </c>
    </row>
    <row r="4565" spans="1:4">
      <c r="A4565" s="57" t="s">
        <v>7654</v>
      </c>
      <c r="B4565" s="57" t="s">
        <v>2190</v>
      </c>
      <c r="C4565" s="57" t="s">
        <v>16939</v>
      </c>
      <c r="D4565" s="57" t="s">
        <v>16940</v>
      </c>
    </row>
    <row r="4566" spans="1:4">
      <c r="A4566" s="57" t="s">
        <v>7654</v>
      </c>
      <c r="B4566" s="57" t="s">
        <v>2190</v>
      </c>
      <c r="C4566" s="57" t="s">
        <v>16941</v>
      </c>
      <c r="D4566" s="57" t="s">
        <v>16942</v>
      </c>
    </row>
    <row r="4567" spans="1:4">
      <c r="A4567" s="57" t="s">
        <v>7654</v>
      </c>
      <c r="B4567" s="57" t="s">
        <v>2190</v>
      </c>
      <c r="C4567" s="57" t="s">
        <v>16943</v>
      </c>
      <c r="D4567" s="57" t="s">
        <v>16944</v>
      </c>
    </row>
    <row r="4568" spans="1:4">
      <c r="A4568" s="57" t="s">
        <v>7654</v>
      </c>
      <c r="B4568" s="57" t="s">
        <v>2190</v>
      </c>
      <c r="C4568" s="57" t="s">
        <v>16945</v>
      </c>
      <c r="D4568" s="57" t="s">
        <v>16946</v>
      </c>
    </row>
    <row r="4569" spans="1:4">
      <c r="A4569" s="57" t="s">
        <v>7654</v>
      </c>
      <c r="B4569" s="57" t="s">
        <v>2190</v>
      </c>
      <c r="C4569" s="57" t="s">
        <v>16947</v>
      </c>
      <c r="D4569" s="57" t="s">
        <v>16948</v>
      </c>
    </row>
    <row r="4570" spans="1:4">
      <c r="A4570" s="57" t="s">
        <v>7654</v>
      </c>
      <c r="B4570" s="57" t="s">
        <v>2190</v>
      </c>
      <c r="C4570" s="57" t="s">
        <v>16949</v>
      </c>
      <c r="D4570" s="57" t="s">
        <v>16950</v>
      </c>
    </row>
    <row r="4571" spans="1:4">
      <c r="A4571" s="57" t="s">
        <v>7654</v>
      </c>
      <c r="B4571" s="57" t="s">
        <v>2190</v>
      </c>
      <c r="C4571" s="57" t="s">
        <v>16951</v>
      </c>
      <c r="D4571" s="57" t="s">
        <v>16952</v>
      </c>
    </row>
    <row r="4572" spans="1:4">
      <c r="A4572" s="57" t="s">
        <v>7654</v>
      </c>
      <c r="B4572" s="57" t="s">
        <v>2190</v>
      </c>
      <c r="C4572" s="57" t="s">
        <v>16953</v>
      </c>
      <c r="D4572" s="57" t="s">
        <v>16954</v>
      </c>
    </row>
    <row r="4573" spans="1:4">
      <c r="A4573" s="57" t="s">
        <v>7654</v>
      </c>
      <c r="B4573" s="57" t="s">
        <v>2190</v>
      </c>
      <c r="C4573" s="57" t="s">
        <v>16955</v>
      </c>
      <c r="D4573" s="57" t="s">
        <v>16956</v>
      </c>
    </row>
    <row r="4574" spans="1:4">
      <c r="A4574" s="57" t="s">
        <v>7654</v>
      </c>
      <c r="B4574" s="57" t="s">
        <v>2190</v>
      </c>
      <c r="C4574" s="57" t="s">
        <v>16957</v>
      </c>
      <c r="D4574" s="57" t="s">
        <v>16958</v>
      </c>
    </row>
    <row r="4575" spans="1:4">
      <c r="A4575" s="57" t="s">
        <v>7654</v>
      </c>
      <c r="B4575" s="57" t="s">
        <v>2190</v>
      </c>
      <c r="C4575" s="57" t="s">
        <v>16959</v>
      </c>
      <c r="D4575" s="57" t="s">
        <v>16960</v>
      </c>
    </row>
    <row r="4576" spans="1:4">
      <c r="A4576" s="57" t="s">
        <v>7654</v>
      </c>
      <c r="B4576" s="57" t="s">
        <v>2190</v>
      </c>
      <c r="C4576" s="57" t="s">
        <v>16961</v>
      </c>
      <c r="D4576" s="57" t="s">
        <v>16962</v>
      </c>
    </row>
    <row r="4577" spans="1:4">
      <c r="A4577" s="57" t="s">
        <v>7654</v>
      </c>
      <c r="B4577" s="57" t="s">
        <v>2190</v>
      </c>
      <c r="C4577" s="57" t="s">
        <v>16963</v>
      </c>
      <c r="D4577" s="57" t="s">
        <v>16964</v>
      </c>
    </row>
    <row r="4578" spans="1:4">
      <c r="A4578" s="57" t="s">
        <v>7654</v>
      </c>
      <c r="B4578" s="57" t="s">
        <v>2190</v>
      </c>
      <c r="C4578" s="57" t="s">
        <v>16965</v>
      </c>
      <c r="D4578" s="57" t="s">
        <v>16966</v>
      </c>
    </row>
    <row r="4579" spans="1:4">
      <c r="A4579" s="57" t="s">
        <v>7654</v>
      </c>
      <c r="B4579" s="57" t="s">
        <v>2190</v>
      </c>
      <c r="C4579" s="57" t="s">
        <v>16967</v>
      </c>
      <c r="D4579" s="57" t="s">
        <v>16968</v>
      </c>
    </row>
    <row r="4580" spans="1:4">
      <c r="A4580" s="57" t="s">
        <v>7654</v>
      </c>
      <c r="B4580" s="57" t="s">
        <v>2190</v>
      </c>
      <c r="C4580" s="57" t="s">
        <v>16969</v>
      </c>
      <c r="D4580" s="57" t="s">
        <v>16970</v>
      </c>
    </row>
    <row r="4581" spans="1:4">
      <c r="A4581" s="57" t="s">
        <v>7654</v>
      </c>
      <c r="B4581" s="57" t="s">
        <v>2190</v>
      </c>
      <c r="C4581" s="57" t="s">
        <v>16971</v>
      </c>
      <c r="D4581" s="57" t="s">
        <v>16972</v>
      </c>
    </row>
    <row r="4582" spans="1:4">
      <c r="A4582" s="57" t="s">
        <v>7654</v>
      </c>
      <c r="B4582" s="57" t="s">
        <v>2190</v>
      </c>
      <c r="C4582" s="57" t="s">
        <v>16973</v>
      </c>
      <c r="D4582" s="57" t="s">
        <v>16974</v>
      </c>
    </row>
    <row r="4583" spans="1:4">
      <c r="A4583" s="57" t="s">
        <v>7654</v>
      </c>
      <c r="B4583" s="57" t="s">
        <v>2190</v>
      </c>
      <c r="C4583" s="57" t="s">
        <v>16975</v>
      </c>
      <c r="D4583" s="57" t="s">
        <v>16976</v>
      </c>
    </row>
    <row r="4584" spans="1:4">
      <c r="A4584" s="57" t="s">
        <v>7654</v>
      </c>
      <c r="B4584" s="57" t="s">
        <v>2190</v>
      </c>
      <c r="C4584" s="57" t="s">
        <v>16977</v>
      </c>
      <c r="D4584" s="57" t="s">
        <v>16978</v>
      </c>
    </row>
    <row r="4585" spans="1:4">
      <c r="A4585" s="57" t="s">
        <v>7654</v>
      </c>
      <c r="B4585" s="57" t="s">
        <v>2190</v>
      </c>
      <c r="C4585" s="57" t="s">
        <v>16979</v>
      </c>
      <c r="D4585" s="57" t="s">
        <v>16980</v>
      </c>
    </row>
    <row r="4586" spans="1:4">
      <c r="A4586" s="57" t="s">
        <v>7654</v>
      </c>
      <c r="B4586" s="57" t="s">
        <v>2190</v>
      </c>
      <c r="C4586" s="57" t="s">
        <v>16981</v>
      </c>
      <c r="D4586" s="57" t="s">
        <v>16982</v>
      </c>
    </row>
    <row r="4587" spans="1:4">
      <c r="A4587" s="57" t="s">
        <v>7654</v>
      </c>
      <c r="B4587" s="57" t="s">
        <v>2190</v>
      </c>
      <c r="C4587" s="57" t="s">
        <v>16983</v>
      </c>
      <c r="D4587" s="57" t="s">
        <v>16984</v>
      </c>
    </row>
    <row r="4588" spans="1:4">
      <c r="A4588" s="57" t="s">
        <v>7654</v>
      </c>
      <c r="B4588" s="57" t="s">
        <v>2190</v>
      </c>
      <c r="C4588" s="57" t="s">
        <v>16985</v>
      </c>
      <c r="D4588" s="57" t="s">
        <v>16986</v>
      </c>
    </row>
    <row r="4589" spans="1:4">
      <c r="A4589" s="57" t="s">
        <v>7654</v>
      </c>
      <c r="B4589" s="57" t="s">
        <v>2190</v>
      </c>
      <c r="C4589" s="57" t="s">
        <v>16987</v>
      </c>
      <c r="D4589" s="57" t="s">
        <v>16988</v>
      </c>
    </row>
    <row r="4590" spans="1:4">
      <c r="A4590" s="57" t="s">
        <v>7654</v>
      </c>
      <c r="B4590" s="57" t="s">
        <v>2190</v>
      </c>
      <c r="C4590" s="57" t="s">
        <v>16989</v>
      </c>
      <c r="D4590" s="57" t="s">
        <v>16990</v>
      </c>
    </row>
    <row r="4591" spans="1:4">
      <c r="A4591" s="57" t="s">
        <v>7654</v>
      </c>
      <c r="B4591" s="57" t="s">
        <v>2190</v>
      </c>
      <c r="C4591" s="57" t="s">
        <v>16991</v>
      </c>
      <c r="D4591" s="57" t="s">
        <v>16992</v>
      </c>
    </row>
    <row r="4592" spans="1:4">
      <c r="A4592" s="57" t="s">
        <v>7654</v>
      </c>
      <c r="B4592" s="57" t="s">
        <v>2190</v>
      </c>
      <c r="C4592" s="57" t="s">
        <v>16993</v>
      </c>
      <c r="D4592" s="57" t="s">
        <v>16994</v>
      </c>
    </row>
    <row r="4593" spans="1:4">
      <c r="A4593" s="57" t="s">
        <v>7654</v>
      </c>
      <c r="B4593" s="57" t="s">
        <v>2190</v>
      </c>
      <c r="C4593" s="57" t="s">
        <v>16995</v>
      </c>
      <c r="D4593" s="57" t="s">
        <v>16996</v>
      </c>
    </row>
    <row r="4594" spans="1:4">
      <c r="A4594" s="57" t="s">
        <v>7654</v>
      </c>
      <c r="B4594" s="57" t="s">
        <v>2190</v>
      </c>
      <c r="C4594" s="57" t="s">
        <v>16997</v>
      </c>
      <c r="D4594" s="57" t="s">
        <v>16998</v>
      </c>
    </row>
    <row r="4595" spans="1:4">
      <c r="A4595" s="57" t="s">
        <v>7654</v>
      </c>
      <c r="B4595" s="57" t="s">
        <v>2190</v>
      </c>
      <c r="C4595" s="57" t="s">
        <v>16999</v>
      </c>
      <c r="D4595" s="57" t="s">
        <v>17000</v>
      </c>
    </row>
    <row r="4596" spans="1:4">
      <c r="A4596" s="57" t="s">
        <v>7654</v>
      </c>
      <c r="B4596" s="57" t="s">
        <v>2190</v>
      </c>
      <c r="C4596" s="57" t="s">
        <v>17001</v>
      </c>
      <c r="D4596" s="57" t="s">
        <v>17002</v>
      </c>
    </row>
    <row r="4597" spans="1:4">
      <c r="A4597" s="57" t="s">
        <v>7654</v>
      </c>
      <c r="B4597" s="57" t="s">
        <v>2190</v>
      </c>
      <c r="C4597" s="57" t="s">
        <v>17003</v>
      </c>
      <c r="D4597" s="57" t="s">
        <v>17004</v>
      </c>
    </row>
    <row r="4598" spans="1:4">
      <c r="A4598" s="57" t="s">
        <v>7654</v>
      </c>
      <c r="B4598" s="57" t="s">
        <v>2190</v>
      </c>
      <c r="C4598" s="57" t="s">
        <v>17005</v>
      </c>
      <c r="D4598" s="57" t="s">
        <v>17006</v>
      </c>
    </row>
    <row r="4599" spans="1:4">
      <c r="A4599" s="57" t="s">
        <v>7654</v>
      </c>
      <c r="B4599" s="57" t="s">
        <v>2190</v>
      </c>
      <c r="C4599" s="57" t="s">
        <v>17007</v>
      </c>
      <c r="D4599" s="57" t="s">
        <v>17008</v>
      </c>
    </row>
    <row r="4600" spans="1:4">
      <c r="A4600" s="57" t="s">
        <v>7654</v>
      </c>
      <c r="B4600" s="57" t="s">
        <v>2190</v>
      </c>
      <c r="C4600" s="57" t="s">
        <v>17009</v>
      </c>
      <c r="D4600" s="57" t="s">
        <v>17010</v>
      </c>
    </row>
    <row r="4601" spans="1:4">
      <c r="A4601" s="57" t="s">
        <v>7654</v>
      </c>
      <c r="B4601" s="57" t="s">
        <v>2190</v>
      </c>
      <c r="C4601" s="57" t="s">
        <v>17011</v>
      </c>
      <c r="D4601" s="57" t="s">
        <v>17012</v>
      </c>
    </row>
    <row r="4602" spans="1:4">
      <c r="A4602" s="57" t="s">
        <v>7654</v>
      </c>
      <c r="B4602" s="57" t="s">
        <v>2190</v>
      </c>
      <c r="C4602" s="57" t="s">
        <v>17013</v>
      </c>
      <c r="D4602" s="57" t="s">
        <v>17014</v>
      </c>
    </row>
    <row r="4603" spans="1:4">
      <c r="A4603" s="57" t="s">
        <v>7654</v>
      </c>
      <c r="B4603" s="57" t="s">
        <v>2190</v>
      </c>
      <c r="C4603" s="57" t="s">
        <v>17015</v>
      </c>
      <c r="D4603" s="57" t="s">
        <v>17016</v>
      </c>
    </row>
    <row r="4604" spans="1:4">
      <c r="A4604" s="57" t="s">
        <v>7654</v>
      </c>
      <c r="B4604" s="57" t="s">
        <v>2190</v>
      </c>
      <c r="C4604" s="57" t="s">
        <v>17017</v>
      </c>
      <c r="D4604" s="57" t="s">
        <v>17018</v>
      </c>
    </row>
    <row r="4605" spans="1:4">
      <c r="A4605" s="57" t="s">
        <v>7654</v>
      </c>
      <c r="B4605" s="57" t="s">
        <v>2190</v>
      </c>
      <c r="C4605" s="57" t="s">
        <v>17019</v>
      </c>
      <c r="D4605" s="57" t="s">
        <v>17020</v>
      </c>
    </row>
    <row r="4606" spans="1:4">
      <c r="A4606" s="57" t="s">
        <v>7654</v>
      </c>
      <c r="B4606" s="57" t="s">
        <v>2190</v>
      </c>
      <c r="C4606" s="57" t="s">
        <v>17021</v>
      </c>
      <c r="D4606" s="57" t="s">
        <v>17022</v>
      </c>
    </row>
    <row r="4607" spans="1:4">
      <c r="A4607" s="57" t="s">
        <v>7654</v>
      </c>
      <c r="B4607" s="57" t="s">
        <v>2190</v>
      </c>
      <c r="C4607" s="57" t="s">
        <v>17023</v>
      </c>
      <c r="D4607" s="57" t="s">
        <v>17024</v>
      </c>
    </row>
    <row r="4608" spans="1:4">
      <c r="A4608" s="57" t="s">
        <v>7654</v>
      </c>
      <c r="B4608" s="57" t="s">
        <v>2190</v>
      </c>
      <c r="C4608" s="57" t="s">
        <v>17025</v>
      </c>
      <c r="D4608" s="57" t="s">
        <v>17026</v>
      </c>
    </row>
    <row r="4609" spans="1:4">
      <c r="A4609" s="57" t="s">
        <v>7654</v>
      </c>
      <c r="B4609" s="57" t="s">
        <v>2190</v>
      </c>
      <c r="C4609" s="57" t="s">
        <v>22511</v>
      </c>
      <c r="D4609" s="57" t="s">
        <v>22512</v>
      </c>
    </row>
    <row r="4610" spans="1:4">
      <c r="A4610" s="57" t="s">
        <v>7654</v>
      </c>
      <c r="B4610" s="57" t="s">
        <v>2190</v>
      </c>
      <c r="C4610" s="57" t="s">
        <v>22513</v>
      </c>
      <c r="D4610" s="57" t="s">
        <v>22514</v>
      </c>
    </row>
    <row r="4611" spans="1:4">
      <c r="A4611" s="57" t="s">
        <v>7654</v>
      </c>
      <c r="B4611" s="57" t="s">
        <v>2190</v>
      </c>
      <c r="C4611" s="57" t="s">
        <v>22515</v>
      </c>
      <c r="D4611" s="57" t="s">
        <v>22516</v>
      </c>
    </row>
    <row r="4612" spans="1:4">
      <c r="A4612" s="57" t="s">
        <v>7654</v>
      </c>
      <c r="B4612" s="57" t="s">
        <v>2190</v>
      </c>
      <c r="C4612" s="57" t="s">
        <v>22517</v>
      </c>
      <c r="D4612" s="57" t="s">
        <v>22518</v>
      </c>
    </row>
    <row r="4613" spans="1:4">
      <c r="A4613" s="57" t="s">
        <v>7654</v>
      </c>
      <c r="B4613" s="57" t="s">
        <v>2190</v>
      </c>
      <c r="C4613" s="57" t="s">
        <v>22519</v>
      </c>
      <c r="D4613" s="57" t="s">
        <v>22520</v>
      </c>
    </row>
    <row r="4614" spans="1:4">
      <c r="A4614" s="57" t="s">
        <v>7654</v>
      </c>
      <c r="B4614" s="57" t="s">
        <v>2190</v>
      </c>
      <c r="C4614" s="57" t="s">
        <v>22521</v>
      </c>
      <c r="D4614" s="57" t="s">
        <v>22522</v>
      </c>
    </row>
    <row r="4615" spans="1:4">
      <c r="A4615" s="57" t="s">
        <v>7654</v>
      </c>
      <c r="B4615" s="57" t="s">
        <v>2190</v>
      </c>
      <c r="C4615" s="57" t="s">
        <v>22523</v>
      </c>
      <c r="D4615" s="57" t="s">
        <v>22524</v>
      </c>
    </row>
    <row r="4616" spans="1:4">
      <c r="A4616" s="57" t="s">
        <v>7654</v>
      </c>
      <c r="B4616" s="57" t="s">
        <v>2190</v>
      </c>
      <c r="C4616" s="57" t="s">
        <v>22525</v>
      </c>
      <c r="D4616" s="57" t="s">
        <v>22526</v>
      </c>
    </row>
    <row r="4617" spans="1:4">
      <c r="A4617" s="57" t="s">
        <v>7654</v>
      </c>
      <c r="B4617" s="57" t="s">
        <v>2190</v>
      </c>
      <c r="C4617" s="57" t="s">
        <v>22527</v>
      </c>
      <c r="D4617" s="57" t="s">
        <v>22528</v>
      </c>
    </row>
    <row r="4618" spans="1:4">
      <c r="A4618" s="57" t="s">
        <v>7654</v>
      </c>
      <c r="B4618" s="57" t="s">
        <v>2190</v>
      </c>
      <c r="C4618" s="57" t="s">
        <v>22529</v>
      </c>
      <c r="D4618" s="57" t="s">
        <v>22530</v>
      </c>
    </row>
    <row r="4619" spans="1:4">
      <c r="A4619" s="57" t="s">
        <v>7654</v>
      </c>
      <c r="B4619" s="57" t="s">
        <v>2190</v>
      </c>
      <c r="C4619" s="57" t="s">
        <v>22531</v>
      </c>
      <c r="D4619" s="57" t="s">
        <v>22532</v>
      </c>
    </row>
    <row r="4620" spans="1:4">
      <c r="A4620" s="57" t="s">
        <v>7654</v>
      </c>
      <c r="B4620" s="57" t="s">
        <v>2190</v>
      </c>
      <c r="C4620" s="57" t="s">
        <v>22533</v>
      </c>
      <c r="D4620" s="57" t="s">
        <v>22534</v>
      </c>
    </row>
    <row r="4621" spans="1:4">
      <c r="A4621" s="57" t="s">
        <v>7654</v>
      </c>
      <c r="B4621" s="57" t="s">
        <v>2190</v>
      </c>
      <c r="C4621" s="57" t="s">
        <v>22535</v>
      </c>
      <c r="D4621" s="57" t="s">
        <v>22536</v>
      </c>
    </row>
    <row r="4622" spans="1:4">
      <c r="A4622" s="57" t="s">
        <v>7654</v>
      </c>
      <c r="B4622" s="57" t="s">
        <v>2190</v>
      </c>
      <c r="C4622" s="57" t="s">
        <v>22537</v>
      </c>
      <c r="D4622" s="57" t="s">
        <v>22538</v>
      </c>
    </row>
    <row r="4623" spans="1:4">
      <c r="A4623" s="57" t="s">
        <v>7654</v>
      </c>
      <c r="B4623" s="57" t="s">
        <v>2190</v>
      </c>
      <c r="C4623" s="57" t="s">
        <v>22539</v>
      </c>
      <c r="D4623" s="57" t="s">
        <v>22540</v>
      </c>
    </row>
    <row r="4624" spans="1:4">
      <c r="A4624" s="57" t="s">
        <v>7654</v>
      </c>
      <c r="B4624" s="57" t="s">
        <v>2190</v>
      </c>
      <c r="C4624" s="57" t="s">
        <v>22541</v>
      </c>
      <c r="D4624" s="57" t="s">
        <v>22542</v>
      </c>
    </row>
    <row r="4625" spans="1:4">
      <c r="A4625" s="57" t="s">
        <v>7654</v>
      </c>
      <c r="B4625" s="57" t="s">
        <v>2190</v>
      </c>
      <c r="C4625" s="57" t="s">
        <v>22543</v>
      </c>
      <c r="D4625" s="57" t="s">
        <v>22544</v>
      </c>
    </row>
    <row r="4626" spans="1:4">
      <c r="A4626" s="57" t="s">
        <v>7654</v>
      </c>
      <c r="B4626" s="57" t="s">
        <v>2190</v>
      </c>
      <c r="C4626" s="57" t="s">
        <v>22545</v>
      </c>
      <c r="D4626" s="57" t="s">
        <v>22546</v>
      </c>
    </row>
    <row r="4627" spans="1:4">
      <c r="A4627" s="57" t="s">
        <v>7654</v>
      </c>
      <c r="B4627" s="57" t="s">
        <v>2190</v>
      </c>
      <c r="C4627" s="57" t="s">
        <v>74540</v>
      </c>
      <c r="D4627" s="57" t="s">
        <v>74541</v>
      </c>
    </row>
    <row r="4628" spans="1:4">
      <c r="A4628" s="57" t="s">
        <v>7654</v>
      </c>
      <c r="B4628" s="57" t="s">
        <v>2190</v>
      </c>
      <c r="C4628" s="57" t="s">
        <v>74542</v>
      </c>
      <c r="D4628" s="57" t="s">
        <v>74543</v>
      </c>
    </row>
    <row r="4629" spans="1:4">
      <c r="A4629" s="57" t="s">
        <v>7654</v>
      </c>
      <c r="B4629" s="57" t="s">
        <v>2190</v>
      </c>
      <c r="C4629" s="57" t="s">
        <v>74544</v>
      </c>
      <c r="D4629" s="57" t="s">
        <v>74545</v>
      </c>
    </row>
    <row r="4630" spans="1:4">
      <c r="A4630" s="57" t="s">
        <v>7654</v>
      </c>
      <c r="B4630" s="57" t="s">
        <v>2190</v>
      </c>
      <c r="C4630" s="57" t="s">
        <v>74546</v>
      </c>
      <c r="D4630" s="57" t="s">
        <v>74547</v>
      </c>
    </row>
    <row r="4631" spans="1:4">
      <c r="A4631" s="57" t="s">
        <v>7654</v>
      </c>
      <c r="B4631" s="57" t="s">
        <v>2190</v>
      </c>
      <c r="C4631" s="57" t="s">
        <v>74548</v>
      </c>
      <c r="D4631" s="57" t="s">
        <v>74549</v>
      </c>
    </row>
    <row r="4632" spans="1:4">
      <c r="A4632" s="57" t="s">
        <v>7654</v>
      </c>
      <c r="B4632" s="57" t="s">
        <v>2190</v>
      </c>
      <c r="C4632" s="57" t="s">
        <v>74550</v>
      </c>
      <c r="D4632" s="57" t="s">
        <v>74551</v>
      </c>
    </row>
    <row r="4633" spans="1:4">
      <c r="A4633" s="57" t="s">
        <v>7654</v>
      </c>
      <c r="B4633" s="57" t="s">
        <v>2190</v>
      </c>
      <c r="C4633" s="57" t="s">
        <v>74552</v>
      </c>
      <c r="D4633" s="57" t="s">
        <v>74553</v>
      </c>
    </row>
    <row r="4634" spans="1:4">
      <c r="A4634" s="57" t="s">
        <v>7654</v>
      </c>
      <c r="B4634" s="57" t="s">
        <v>2190</v>
      </c>
      <c r="C4634" s="57" t="s">
        <v>74554</v>
      </c>
      <c r="D4634" s="57" t="s">
        <v>74555</v>
      </c>
    </row>
    <row r="4635" spans="1:4">
      <c r="A4635" s="57" t="s">
        <v>7654</v>
      </c>
      <c r="B4635" s="57" t="s">
        <v>2190</v>
      </c>
      <c r="C4635" s="57" t="s">
        <v>74556</v>
      </c>
      <c r="D4635" s="57" t="s">
        <v>74557</v>
      </c>
    </row>
    <row r="4636" spans="1:4">
      <c r="A4636" s="57" t="s">
        <v>7654</v>
      </c>
      <c r="B4636" s="57" t="s">
        <v>2190</v>
      </c>
      <c r="C4636" s="57" t="s">
        <v>74558</v>
      </c>
      <c r="D4636" s="57" t="s">
        <v>74559</v>
      </c>
    </row>
    <row r="4637" spans="1:4">
      <c r="A4637" s="57" t="s">
        <v>7654</v>
      </c>
      <c r="B4637" s="57" t="s">
        <v>2190</v>
      </c>
      <c r="C4637" s="57" t="s">
        <v>74560</v>
      </c>
      <c r="D4637" s="57" t="s">
        <v>74561</v>
      </c>
    </row>
    <row r="4638" spans="1:4">
      <c r="A4638" s="57" t="s">
        <v>7654</v>
      </c>
      <c r="B4638" s="57" t="s">
        <v>2190</v>
      </c>
      <c r="C4638" s="57" t="s">
        <v>74562</v>
      </c>
      <c r="D4638" s="57" t="s">
        <v>74563</v>
      </c>
    </row>
    <row r="4639" spans="1:4">
      <c r="A4639" s="57" t="s">
        <v>7654</v>
      </c>
      <c r="B4639" s="57" t="s">
        <v>2190</v>
      </c>
      <c r="C4639" s="57" t="s">
        <v>74564</v>
      </c>
      <c r="D4639" s="57" t="s">
        <v>74565</v>
      </c>
    </row>
    <row r="4640" spans="1:4">
      <c r="A4640" s="57" t="s">
        <v>7654</v>
      </c>
      <c r="B4640" s="57" t="s">
        <v>2190</v>
      </c>
      <c r="C4640" s="57" t="s">
        <v>74566</v>
      </c>
      <c r="D4640" s="57" t="s">
        <v>74567</v>
      </c>
    </row>
    <row r="4641" spans="1:4">
      <c r="A4641" s="57" t="s">
        <v>7654</v>
      </c>
      <c r="B4641" s="57" t="s">
        <v>2190</v>
      </c>
      <c r="C4641" s="57" t="s">
        <v>74568</v>
      </c>
      <c r="D4641" s="57" t="s">
        <v>74569</v>
      </c>
    </row>
    <row r="4642" spans="1:4">
      <c r="A4642" s="57" t="s">
        <v>7654</v>
      </c>
      <c r="B4642" s="57" t="s">
        <v>2190</v>
      </c>
      <c r="C4642" s="57" t="s">
        <v>74570</v>
      </c>
      <c r="D4642" s="57" t="s">
        <v>74571</v>
      </c>
    </row>
    <row r="4643" spans="1:4">
      <c r="A4643" s="57" t="s">
        <v>7654</v>
      </c>
      <c r="B4643" s="57" t="s">
        <v>2190</v>
      </c>
      <c r="C4643" s="57" t="s">
        <v>74572</v>
      </c>
      <c r="D4643" s="57" t="s">
        <v>74573</v>
      </c>
    </row>
    <row r="4644" spans="1:4">
      <c r="A4644" s="57" t="s">
        <v>7654</v>
      </c>
      <c r="B4644" s="57" t="s">
        <v>2190</v>
      </c>
      <c r="C4644" s="57" t="s">
        <v>74574</v>
      </c>
      <c r="D4644" s="57" t="s">
        <v>74575</v>
      </c>
    </row>
    <row r="4645" spans="1:4">
      <c r="A4645" s="57" t="s">
        <v>7654</v>
      </c>
      <c r="B4645" s="57" t="s">
        <v>2190</v>
      </c>
      <c r="C4645" s="57" t="s">
        <v>74576</v>
      </c>
      <c r="D4645" s="57" t="s">
        <v>74577</v>
      </c>
    </row>
    <row r="4646" spans="1:4">
      <c r="A4646" s="57" t="s">
        <v>7654</v>
      </c>
      <c r="B4646" s="57" t="s">
        <v>2190</v>
      </c>
      <c r="C4646" s="57" t="s">
        <v>74578</v>
      </c>
      <c r="D4646" s="57" t="s">
        <v>74579</v>
      </c>
    </row>
    <row r="4647" spans="1:4">
      <c r="A4647" s="57" t="s">
        <v>7654</v>
      </c>
      <c r="B4647" s="57" t="s">
        <v>2190</v>
      </c>
      <c r="C4647" s="57" t="s">
        <v>74580</v>
      </c>
      <c r="D4647" s="57" t="s">
        <v>74581</v>
      </c>
    </row>
    <row r="4648" spans="1:4">
      <c r="A4648" s="57" t="s">
        <v>7654</v>
      </c>
      <c r="B4648" s="57" t="s">
        <v>2190</v>
      </c>
      <c r="C4648" s="57" t="s">
        <v>74582</v>
      </c>
      <c r="D4648" s="57" t="s">
        <v>74583</v>
      </c>
    </row>
    <row r="4649" spans="1:4">
      <c r="A4649" s="57" t="s">
        <v>7654</v>
      </c>
      <c r="B4649" s="57" t="s">
        <v>2190</v>
      </c>
      <c r="C4649" s="57" t="s">
        <v>74584</v>
      </c>
      <c r="D4649" s="57" t="s">
        <v>74585</v>
      </c>
    </row>
    <row r="4650" spans="1:4">
      <c r="A4650" s="57" t="s">
        <v>7654</v>
      </c>
      <c r="B4650" s="57" t="s">
        <v>2190</v>
      </c>
      <c r="C4650" s="57" t="s">
        <v>74586</v>
      </c>
      <c r="D4650" s="57" t="s">
        <v>74587</v>
      </c>
    </row>
    <row r="4651" spans="1:4">
      <c r="A4651" s="57" t="s">
        <v>7654</v>
      </c>
      <c r="B4651" s="57" t="s">
        <v>2190</v>
      </c>
      <c r="C4651" s="57" t="s">
        <v>74588</v>
      </c>
      <c r="D4651" s="57" t="s">
        <v>74589</v>
      </c>
    </row>
    <row r="4652" spans="1:4">
      <c r="A4652" s="57" t="s">
        <v>7654</v>
      </c>
      <c r="B4652" s="57" t="s">
        <v>2190</v>
      </c>
      <c r="C4652" s="57" t="s">
        <v>74590</v>
      </c>
      <c r="D4652" s="57" t="s">
        <v>74591</v>
      </c>
    </row>
    <row r="4653" spans="1:4">
      <c r="A4653" s="57" t="s">
        <v>7654</v>
      </c>
      <c r="B4653" s="57" t="s">
        <v>2190</v>
      </c>
      <c r="C4653" s="57" t="s">
        <v>74592</v>
      </c>
      <c r="D4653" s="57" t="s">
        <v>74593</v>
      </c>
    </row>
    <row r="4654" spans="1:4">
      <c r="A4654" s="57" t="s">
        <v>7654</v>
      </c>
      <c r="B4654" s="57" t="s">
        <v>2190</v>
      </c>
      <c r="C4654" s="57" t="s">
        <v>74594</v>
      </c>
      <c r="D4654" s="57" t="s">
        <v>74595</v>
      </c>
    </row>
    <row r="4655" spans="1:4">
      <c r="A4655" s="57" t="s">
        <v>7654</v>
      </c>
      <c r="B4655" s="57" t="s">
        <v>2190</v>
      </c>
      <c r="C4655" s="57" t="s">
        <v>74596</v>
      </c>
      <c r="D4655" s="57" t="s">
        <v>74597</v>
      </c>
    </row>
    <row r="4656" spans="1:4">
      <c r="A4656" s="57" t="s">
        <v>7654</v>
      </c>
      <c r="B4656" s="57" t="s">
        <v>2190</v>
      </c>
      <c r="C4656" s="57" t="s">
        <v>74598</v>
      </c>
      <c r="D4656" s="57" t="s">
        <v>74599</v>
      </c>
    </row>
    <row r="4657" spans="1:4">
      <c r="A4657" s="57" t="s">
        <v>7654</v>
      </c>
      <c r="B4657" s="57" t="s">
        <v>2190</v>
      </c>
      <c r="C4657" s="57" t="s">
        <v>74600</v>
      </c>
      <c r="D4657" s="57" t="s">
        <v>74601</v>
      </c>
    </row>
    <row r="4658" spans="1:4">
      <c r="A4658" s="57" t="s">
        <v>7654</v>
      </c>
      <c r="B4658" s="57" t="s">
        <v>2190</v>
      </c>
      <c r="C4658" s="57" t="s">
        <v>74602</v>
      </c>
      <c r="D4658" s="57" t="s">
        <v>74603</v>
      </c>
    </row>
    <row r="4659" spans="1:4">
      <c r="A4659" s="57" t="s">
        <v>7654</v>
      </c>
      <c r="B4659" s="57" t="s">
        <v>2190</v>
      </c>
      <c r="C4659" s="57" t="s">
        <v>74604</v>
      </c>
      <c r="D4659" s="57" t="s">
        <v>74605</v>
      </c>
    </row>
    <row r="4660" spans="1:4">
      <c r="A4660" s="57" t="s">
        <v>7654</v>
      </c>
      <c r="B4660" s="57" t="s">
        <v>2190</v>
      </c>
      <c r="C4660" s="57" t="s">
        <v>74606</v>
      </c>
      <c r="D4660" s="57" t="s">
        <v>74607</v>
      </c>
    </row>
    <row r="4661" spans="1:4">
      <c r="A4661" s="57" t="s">
        <v>7654</v>
      </c>
      <c r="B4661" s="57" t="s">
        <v>2190</v>
      </c>
      <c r="C4661" s="57" t="s">
        <v>74608</v>
      </c>
      <c r="D4661" s="57" t="s">
        <v>74609</v>
      </c>
    </row>
    <row r="4662" spans="1:4">
      <c r="A4662" s="57" t="s">
        <v>7654</v>
      </c>
      <c r="B4662" s="57" t="s">
        <v>2190</v>
      </c>
      <c r="C4662" s="57" t="s">
        <v>74610</v>
      </c>
      <c r="D4662" s="57" t="s">
        <v>74611</v>
      </c>
    </row>
    <row r="4663" spans="1:4">
      <c r="A4663" s="57" t="s">
        <v>7654</v>
      </c>
      <c r="B4663" s="57" t="s">
        <v>2190</v>
      </c>
      <c r="C4663" s="57" t="s">
        <v>74612</v>
      </c>
      <c r="D4663" s="57" t="s">
        <v>74613</v>
      </c>
    </row>
    <row r="4664" spans="1:4">
      <c r="A4664" s="57" t="s">
        <v>7654</v>
      </c>
      <c r="B4664" s="57" t="s">
        <v>2190</v>
      </c>
      <c r="C4664" s="57" t="s">
        <v>74614</v>
      </c>
      <c r="D4664" s="57" t="s">
        <v>74615</v>
      </c>
    </row>
    <row r="4665" spans="1:4">
      <c r="A4665" s="57" t="s">
        <v>7654</v>
      </c>
      <c r="B4665" s="57" t="s">
        <v>2190</v>
      </c>
      <c r="C4665" s="57" t="s">
        <v>74616</v>
      </c>
      <c r="D4665" s="57" t="s">
        <v>74617</v>
      </c>
    </row>
    <row r="4666" spans="1:4">
      <c r="A4666" s="57" t="s">
        <v>7654</v>
      </c>
      <c r="B4666" s="57" t="s">
        <v>2190</v>
      </c>
      <c r="C4666" s="57" t="s">
        <v>74618</v>
      </c>
      <c r="D4666" s="57" t="s">
        <v>74619</v>
      </c>
    </row>
    <row r="4667" spans="1:4">
      <c r="A4667" s="57" t="s">
        <v>7654</v>
      </c>
      <c r="B4667" s="57" t="s">
        <v>2190</v>
      </c>
      <c r="C4667" s="57" t="s">
        <v>74620</v>
      </c>
      <c r="D4667" s="57" t="s">
        <v>74621</v>
      </c>
    </row>
    <row r="4668" spans="1:4">
      <c r="A4668" s="57" t="s">
        <v>7654</v>
      </c>
      <c r="B4668" s="57" t="s">
        <v>2190</v>
      </c>
      <c r="C4668" s="57" t="s">
        <v>74622</v>
      </c>
      <c r="D4668" s="57" t="s">
        <v>74623</v>
      </c>
    </row>
    <row r="4669" spans="1:4">
      <c r="A4669" s="57" t="s">
        <v>7654</v>
      </c>
      <c r="B4669" s="57" t="s">
        <v>2190</v>
      </c>
      <c r="C4669" s="57" t="s">
        <v>74624</v>
      </c>
      <c r="D4669" s="57" t="s">
        <v>74625</v>
      </c>
    </row>
    <row r="4670" spans="1:4">
      <c r="A4670" s="57" t="s">
        <v>7654</v>
      </c>
      <c r="B4670" s="57" t="s">
        <v>2190</v>
      </c>
      <c r="C4670" s="57" t="s">
        <v>74626</v>
      </c>
      <c r="D4670" s="57" t="s">
        <v>74627</v>
      </c>
    </row>
    <row r="4671" spans="1:4">
      <c r="A4671" s="57" t="s">
        <v>7654</v>
      </c>
      <c r="B4671" s="57" t="s">
        <v>2190</v>
      </c>
      <c r="C4671" s="57" t="s">
        <v>74628</v>
      </c>
      <c r="D4671" s="57" t="s">
        <v>74629</v>
      </c>
    </row>
    <row r="4672" spans="1:4">
      <c r="A4672" s="57" t="s">
        <v>7654</v>
      </c>
      <c r="B4672" s="57" t="s">
        <v>2190</v>
      </c>
      <c r="C4672" s="57" t="s">
        <v>74630</v>
      </c>
      <c r="D4672" s="57" t="s">
        <v>74631</v>
      </c>
    </row>
    <row r="4673" spans="1:4">
      <c r="A4673" s="57" t="s">
        <v>7654</v>
      </c>
      <c r="B4673" s="57" t="s">
        <v>2190</v>
      </c>
      <c r="C4673" s="57" t="s">
        <v>74632</v>
      </c>
      <c r="D4673" s="57" t="s">
        <v>74633</v>
      </c>
    </row>
    <row r="4674" spans="1:4">
      <c r="A4674" s="57" t="s">
        <v>7654</v>
      </c>
      <c r="B4674" s="57" t="s">
        <v>2190</v>
      </c>
      <c r="C4674" s="57" t="s">
        <v>74634</v>
      </c>
      <c r="D4674" s="57" t="s">
        <v>74635</v>
      </c>
    </row>
    <row r="4675" spans="1:4">
      <c r="A4675" s="57" t="s">
        <v>7654</v>
      </c>
      <c r="B4675" s="57" t="s">
        <v>2190</v>
      </c>
      <c r="C4675" s="57" t="s">
        <v>74636</v>
      </c>
      <c r="D4675" s="57" t="s">
        <v>74637</v>
      </c>
    </row>
    <row r="4676" spans="1:4">
      <c r="A4676" s="57" t="s">
        <v>7654</v>
      </c>
      <c r="B4676" s="57" t="s">
        <v>2190</v>
      </c>
      <c r="C4676" s="57" t="s">
        <v>74638</v>
      </c>
      <c r="D4676" s="57" t="s">
        <v>74639</v>
      </c>
    </row>
    <row r="4677" spans="1:4">
      <c r="A4677" s="57" t="s">
        <v>7654</v>
      </c>
      <c r="B4677" s="57" t="s">
        <v>2190</v>
      </c>
      <c r="C4677" s="57" t="s">
        <v>74640</v>
      </c>
      <c r="D4677" s="57" t="s">
        <v>74641</v>
      </c>
    </row>
    <row r="4678" spans="1:4">
      <c r="A4678" s="57" t="s">
        <v>7654</v>
      </c>
      <c r="B4678" s="57" t="s">
        <v>2190</v>
      </c>
      <c r="C4678" s="57" t="s">
        <v>74642</v>
      </c>
      <c r="D4678" s="57" t="s">
        <v>74643</v>
      </c>
    </row>
    <row r="4679" spans="1:4">
      <c r="A4679" s="57" t="s">
        <v>7654</v>
      </c>
      <c r="B4679" s="57" t="s">
        <v>2190</v>
      </c>
      <c r="C4679" s="57" t="s">
        <v>74644</v>
      </c>
      <c r="D4679" s="57" t="s">
        <v>74645</v>
      </c>
    </row>
    <row r="4680" spans="1:4">
      <c r="A4680" s="57" t="s">
        <v>7654</v>
      </c>
      <c r="B4680" s="57" t="s">
        <v>2190</v>
      </c>
      <c r="C4680" s="57" t="s">
        <v>74646</v>
      </c>
      <c r="D4680" s="57" t="s">
        <v>74647</v>
      </c>
    </row>
    <row r="4681" spans="1:4">
      <c r="A4681" s="57" t="s">
        <v>7654</v>
      </c>
      <c r="B4681" s="57" t="s">
        <v>2190</v>
      </c>
      <c r="C4681" s="57" t="s">
        <v>74648</v>
      </c>
      <c r="D4681" s="57" t="s">
        <v>74649</v>
      </c>
    </row>
    <row r="4682" spans="1:4">
      <c r="A4682" s="57" t="s">
        <v>7654</v>
      </c>
      <c r="B4682" s="57" t="s">
        <v>2190</v>
      </c>
      <c r="C4682" s="57" t="s">
        <v>74650</v>
      </c>
      <c r="D4682" s="57" t="s">
        <v>74651</v>
      </c>
    </row>
    <row r="4683" spans="1:4">
      <c r="A4683" s="57" t="s">
        <v>7654</v>
      </c>
      <c r="B4683" s="57" t="s">
        <v>2190</v>
      </c>
      <c r="C4683" s="57" t="s">
        <v>74652</v>
      </c>
      <c r="D4683" s="57" t="s">
        <v>74653</v>
      </c>
    </row>
    <row r="4684" spans="1:4">
      <c r="A4684" s="57" t="s">
        <v>7654</v>
      </c>
      <c r="B4684" s="57" t="s">
        <v>2190</v>
      </c>
      <c r="C4684" s="57" t="s">
        <v>74654</v>
      </c>
      <c r="D4684" s="57" t="s">
        <v>74655</v>
      </c>
    </row>
    <row r="4685" spans="1:4">
      <c r="A4685" s="57" t="s">
        <v>7654</v>
      </c>
      <c r="B4685" s="57" t="s">
        <v>2190</v>
      </c>
      <c r="C4685" s="57" t="s">
        <v>74656</v>
      </c>
      <c r="D4685" s="57" t="s">
        <v>74657</v>
      </c>
    </row>
    <row r="4686" spans="1:4">
      <c r="A4686" s="57" t="s">
        <v>7654</v>
      </c>
      <c r="B4686" s="57" t="s">
        <v>2190</v>
      </c>
      <c r="C4686" s="57" t="s">
        <v>74658</v>
      </c>
      <c r="D4686" s="57" t="s">
        <v>74659</v>
      </c>
    </row>
    <row r="4687" spans="1:4">
      <c r="A4687" s="57" t="s">
        <v>7654</v>
      </c>
      <c r="B4687" s="57" t="s">
        <v>2190</v>
      </c>
      <c r="C4687" s="57" t="s">
        <v>74660</v>
      </c>
      <c r="D4687" s="57" t="s">
        <v>74661</v>
      </c>
    </row>
    <row r="4688" spans="1:4">
      <c r="A4688" s="57" t="s">
        <v>7654</v>
      </c>
      <c r="B4688" s="57" t="s">
        <v>2190</v>
      </c>
      <c r="C4688" s="57" t="s">
        <v>74662</v>
      </c>
      <c r="D4688" s="57" t="s">
        <v>74663</v>
      </c>
    </row>
    <row r="4689" spans="1:4">
      <c r="A4689" s="57" t="s">
        <v>7654</v>
      </c>
      <c r="B4689" s="57" t="s">
        <v>2190</v>
      </c>
      <c r="C4689" s="57" t="s">
        <v>74664</v>
      </c>
      <c r="D4689" s="57" t="s">
        <v>74665</v>
      </c>
    </row>
    <row r="4690" spans="1:4">
      <c r="A4690" s="57" t="s">
        <v>7654</v>
      </c>
      <c r="B4690" s="57" t="s">
        <v>2190</v>
      </c>
      <c r="C4690" s="57" t="s">
        <v>74666</v>
      </c>
      <c r="D4690" s="57" t="s">
        <v>74667</v>
      </c>
    </row>
    <row r="4691" spans="1:4">
      <c r="A4691" s="57" t="s">
        <v>7654</v>
      </c>
      <c r="B4691" s="57" t="s">
        <v>2190</v>
      </c>
      <c r="C4691" s="57" t="s">
        <v>74668</v>
      </c>
      <c r="D4691" s="57" t="s">
        <v>74669</v>
      </c>
    </row>
    <row r="4692" spans="1:4">
      <c r="A4692" s="57" t="s">
        <v>7654</v>
      </c>
      <c r="B4692" s="57" t="s">
        <v>2190</v>
      </c>
      <c r="C4692" s="57" t="s">
        <v>74670</v>
      </c>
      <c r="D4692" s="57" t="s">
        <v>74671</v>
      </c>
    </row>
    <row r="4693" spans="1:4">
      <c r="A4693" s="57" t="s">
        <v>7654</v>
      </c>
      <c r="B4693" s="57" t="s">
        <v>2190</v>
      </c>
      <c r="C4693" s="57" t="s">
        <v>74672</v>
      </c>
      <c r="D4693" s="57" t="s">
        <v>74673</v>
      </c>
    </row>
    <row r="4694" spans="1:4">
      <c r="A4694" s="57" t="s">
        <v>7654</v>
      </c>
      <c r="B4694" s="57" t="s">
        <v>2190</v>
      </c>
      <c r="C4694" s="57" t="s">
        <v>74674</v>
      </c>
      <c r="D4694" s="57" t="s">
        <v>74675</v>
      </c>
    </row>
    <row r="4695" spans="1:4">
      <c r="A4695" s="57" t="s">
        <v>7654</v>
      </c>
      <c r="B4695" s="57" t="s">
        <v>2190</v>
      </c>
      <c r="C4695" s="57" t="s">
        <v>74676</v>
      </c>
      <c r="D4695" s="57" t="s">
        <v>74677</v>
      </c>
    </row>
    <row r="4696" spans="1:4">
      <c r="A4696" s="57" t="s">
        <v>7654</v>
      </c>
      <c r="B4696" s="57" t="s">
        <v>2190</v>
      </c>
      <c r="C4696" s="57" t="s">
        <v>74678</v>
      </c>
      <c r="D4696" s="57" t="s">
        <v>74679</v>
      </c>
    </row>
    <row r="4697" spans="1:4">
      <c r="A4697" s="57" t="s">
        <v>7654</v>
      </c>
      <c r="B4697" s="57" t="s">
        <v>2190</v>
      </c>
      <c r="C4697" s="57" t="s">
        <v>74680</v>
      </c>
      <c r="D4697" s="57" t="s">
        <v>74681</v>
      </c>
    </row>
    <row r="4698" spans="1:4">
      <c r="A4698" s="57" t="s">
        <v>7654</v>
      </c>
      <c r="B4698" s="57" t="s">
        <v>2190</v>
      </c>
      <c r="C4698" s="57" t="s">
        <v>74682</v>
      </c>
      <c r="D4698" s="57" t="s">
        <v>74683</v>
      </c>
    </row>
    <row r="4699" spans="1:4">
      <c r="A4699" s="57" t="s">
        <v>7654</v>
      </c>
      <c r="B4699" s="57" t="s">
        <v>2190</v>
      </c>
      <c r="C4699" s="57" t="s">
        <v>74684</v>
      </c>
      <c r="D4699" s="57" t="s">
        <v>74685</v>
      </c>
    </row>
    <row r="4700" spans="1:4">
      <c r="A4700" s="57" t="s">
        <v>7654</v>
      </c>
      <c r="B4700" s="57" t="s">
        <v>2190</v>
      </c>
      <c r="C4700" s="57" t="s">
        <v>74686</v>
      </c>
      <c r="D4700" s="57" t="s">
        <v>74687</v>
      </c>
    </row>
    <row r="4701" spans="1:4">
      <c r="A4701" s="57" t="s">
        <v>7654</v>
      </c>
      <c r="B4701" s="57" t="s">
        <v>2190</v>
      </c>
      <c r="C4701" s="57" t="s">
        <v>74688</v>
      </c>
      <c r="D4701" s="57" t="s">
        <v>74689</v>
      </c>
    </row>
    <row r="4702" spans="1:4">
      <c r="A4702" s="57" t="s">
        <v>7654</v>
      </c>
      <c r="B4702" s="57" t="s">
        <v>2190</v>
      </c>
      <c r="C4702" s="57" t="s">
        <v>74690</v>
      </c>
      <c r="D4702" s="57" t="s">
        <v>74691</v>
      </c>
    </row>
    <row r="4703" spans="1:4">
      <c r="A4703" s="57" t="s">
        <v>7654</v>
      </c>
      <c r="B4703" s="57" t="s">
        <v>2190</v>
      </c>
      <c r="C4703" s="57" t="s">
        <v>74692</v>
      </c>
      <c r="D4703" s="57" t="s">
        <v>74693</v>
      </c>
    </row>
    <row r="4704" spans="1:4">
      <c r="A4704" s="57" t="s">
        <v>7654</v>
      </c>
      <c r="B4704" s="57" t="s">
        <v>2190</v>
      </c>
      <c r="C4704" s="57" t="s">
        <v>74694</v>
      </c>
      <c r="D4704" s="57" t="s">
        <v>74695</v>
      </c>
    </row>
    <row r="4705" spans="1:4">
      <c r="A4705" s="57" t="s">
        <v>7654</v>
      </c>
      <c r="B4705" s="57" t="s">
        <v>2190</v>
      </c>
      <c r="C4705" s="57" t="s">
        <v>76601</v>
      </c>
      <c r="D4705" s="57" t="s">
        <v>76602</v>
      </c>
    </row>
    <row r="4706" spans="1:4">
      <c r="A4706" s="57" t="s">
        <v>7654</v>
      </c>
      <c r="B4706" s="57" t="s">
        <v>2190</v>
      </c>
      <c r="C4706" s="57" t="s">
        <v>76603</v>
      </c>
      <c r="D4706" s="57" t="s">
        <v>76604</v>
      </c>
    </row>
    <row r="4707" spans="1:4">
      <c r="A4707" s="57" t="s">
        <v>7654</v>
      </c>
      <c r="B4707" s="57" t="s">
        <v>2190</v>
      </c>
      <c r="C4707" s="57" t="s">
        <v>76605</v>
      </c>
      <c r="D4707" s="57" t="s">
        <v>76606</v>
      </c>
    </row>
    <row r="4708" spans="1:4">
      <c r="A4708" s="57" t="s">
        <v>7654</v>
      </c>
      <c r="B4708" s="57" t="s">
        <v>2190</v>
      </c>
      <c r="C4708" s="57" t="s">
        <v>76607</v>
      </c>
      <c r="D4708" s="57" t="s">
        <v>76608</v>
      </c>
    </row>
    <row r="4709" spans="1:4">
      <c r="A4709" s="57" t="s">
        <v>7654</v>
      </c>
      <c r="B4709" s="57" t="s">
        <v>2190</v>
      </c>
      <c r="C4709" s="57" t="s">
        <v>76609</v>
      </c>
      <c r="D4709" s="57" t="s">
        <v>76610</v>
      </c>
    </row>
    <row r="4710" spans="1:4">
      <c r="A4710" s="57" t="s">
        <v>7654</v>
      </c>
      <c r="B4710" s="57" t="s">
        <v>2190</v>
      </c>
      <c r="C4710" s="57" t="s">
        <v>76611</v>
      </c>
      <c r="D4710" s="57" t="s">
        <v>76612</v>
      </c>
    </row>
    <row r="4711" spans="1:4">
      <c r="A4711" s="57" t="s">
        <v>7654</v>
      </c>
      <c r="B4711" s="57" t="s">
        <v>2190</v>
      </c>
      <c r="C4711" s="57" t="s">
        <v>77169</v>
      </c>
      <c r="D4711" s="57" t="s">
        <v>77170</v>
      </c>
    </row>
    <row r="4712" spans="1:4">
      <c r="A4712" s="57" t="s">
        <v>7654</v>
      </c>
      <c r="B4712" s="57" t="s">
        <v>2190</v>
      </c>
      <c r="C4712" s="57" t="s">
        <v>77171</v>
      </c>
      <c r="D4712" s="57" t="s">
        <v>77172</v>
      </c>
    </row>
    <row r="4713" spans="1:4">
      <c r="A4713" s="57" t="s">
        <v>7654</v>
      </c>
      <c r="B4713" s="57" t="s">
        <v>2190</v>
      </c>
      <c r="C4713" s="57" t="s">
        <v>77173</v>
      </c>
      <c r="D4713" s="57" t="s">
        <v>77174</v>
      </c>
    </row>
    <row r="4714" spans="1:4">
      <c r="A4714" s="57" t="s">
        <v>7654</v>
      </c>
      <c r="B4714" s="57" t="s">
        <v>2190</v>
      </c>
      <c r="C4714" s="57" t="s">
        <v>77175</v>
      </c>
      <c r="D4714" s="57" t="s">
        <v>77176</v>
      </c>
    </row>
    <row r="4715" spans="1:4">
      <c r="A4715" s="57" t="s">
        <v>7654</v>
      </c>
      <c r="B4715" s="57" t="s">
        <v>2190</v>
      </c>
      <c r="C4715" s="57" t="s">
        <v>77177</v>
      </c>
      <c r="D4715" s="57" t="s">
        <v>77178</v>
      </c>
    </row>
    <row r="4716" spans="1:4">
      <c r="A4716" s="57" t="s">
        <v>7654</v>
      </c>
      <c r="B4716" s="57" t="s">
        <v>2190</v>
      </c>
      <c r="C4716" s="57" t="s">
        <v>77179</v>
      </c>
      <c r="D4716" s="57" t="s">
        <v>77180</v>
      </c>
    </row>
    <row r="4717" spans="1:4">
      <c r="A4717" s="57" t="s">
        <v>7654</v>
      </c>
      <c r="B4717" s="57" t="s">
        <v>2190</v>
      </c>
      <c r="C4717" s="57" t="s">
        <v>77181</v>
      </c>
      <c r="D4717" s="57" t="s">
        <v>77182</v>
      </c>
    </row>
    <row r="4718" spans="1:4">
      <c r="A4718" s="57" t="s">
        <v>7654</v>
      </c>
      <c r="B4718" s="57" t="s">
        <v>2190</v>
      </c>
      <c r="C4718" s="57" t="s">
        <v>77183</v>
      </c>
      <c r="D4718" s="57" t="s">
        <v>77184</v>
      </c>
    </row>
    <row r="4719" spans="1:4">
      <c r="A4719" s="57" t="s">
        <v>7654</v>
      </c>
      <c r="B4719" s="57" t="s">
        <v>2190</v>
      </c>
      <c r="C4719" s="57" t="s">
        <v>77185</v>
      </c>
      <c r="D4719" s="57" t="s">
        <v>77186</v>
      </c>
    </row>
    <row r="4720" spans="1:4">
      <c r="A4720" s="57" t="s">
        <v>7654</v>
      </c>
      <c r="B4720" s="57" t="s">
        <v>2190</v>
      </c>
      <c r="C4720" s="57" t="s">
        <v>77187</v>
      </c>
      <c r="D4720" s="57" t="s">
        <v>77188</v>
      </c>
    </row>
    <row r="4721" spans="1:4">
      <c r="A4721" s="57" t="s">
        <v>7654</v>
      </c>
      <c r="B4721" s="57" t="s">
        <v>2190</v>
      </c>
      <c r="C4721" s="57" t="s">
        <v>77189</v>
      </c>
      <c r="D4721" s="57" t="s">
        <v>77190</v>
      </c>
    </row>
    <row r="4722" spans="1:4">
      <c r="A4722" s="57" t="s">
        <v>7654</v>
      </c>
      <c r="B4722" s="57" t="s">
        <v>2190</v>
      </c>
      <c r="C4722" s="57" t="s">
        <v>77191</v>
      </c>
      <c r="D4722" s="57" t="s">
        <v>77192</v>
      </c>
    </row>
    <row r="4723" spans="1:4">
      <c r="A4723" s="57" t="s">
        <v>7654</v>
      </c>
      <c r="B4723" s="57" t="s">
        <v>2190</v>
      </c>
      <c r="C4723" s="57" t="s">
        <v>77193</v>
      </c>
      <c r="D4723" s="57" t="s">
        <v>77194</v>
      </c>
    </row>
    <row r="4724" spans="1:4">
      <c r="A4724" s="57" t="s">
        <v>7654</v>
      </c>
      <c r="B4724" s="57" t="s">
        <v>2190</v>
      </c>
      <c r="C4724" s="57" t="s">
        <v>77195</v>
      </c>
      <c r="D4724" s="57" t="s">
        <v>77196</v>
      </c>
    </row>
    <row r="4725" spans="1:4">
      <c r="A4725" s="57" t="s">
        <v>22547</v>
      </c>
      <c r="B4725" s="57" t="s">
        <v>12940</v>
      </c>
      <c r="C4725" s="57" t="s">
        <v>22548</v>
      </c>
      <c r="D4725" s="57" t="s">
        <v>22549</v>
      </c>
    </row>
    <row r="4726" spans="1:4">
      <c r="A4726" s="57" t="s">
        <v>22547</v>
      </c>
      <c r="B4726" s="57"/>
      <c r="C4726" s="57" t="s">
        <v>22550</v>
      </c>
      <c r="D4726" s="57" t="s">
        <v>22551</v>
      </c>
    </row>
    <row r="4727" spans="1:4">
      <c r="A4727" s="57" t="s">
        <v>22547</v>
      </c>
      <c r="B4727" s="57"/>
      <c r="C4727" s="57" t="s">
        <v>22552</v>
      </c>
      <c r="D4727" s="57" t="s">
        <v>22553</v>
      </c>
    </row>
    <row r="4728" spans="1:4">
      <c r="A4728" s="57" t="s">
        <v>22547</v>
      </c>
      <c r="B4728" s="57"/>
      <c r="C4728" s="57" t="s">
        <v>22554</v>
      </c>
      <c r="D4728" s="57" t="s">
        <v>22555</v>
      </c>
    </row>
    <row r="4729" spans="1:4">
      <c r="A4729" s="57" t="s">
        <v>22547</v>
      </c>
      <c r="B4729" s="57"/>
      <c r="C4729" s="57" t="s">
        <v>22556</v>
      </c>
      <c r="D4729" s="57" t="s">
        <v>22557</v>
      </c>
    </row>
    <row r="4730" spans="1:4">
      <c r="A4730" s="57" t="s">
        <v>22547</v>
      </c>
      <c r="B4730" s="57"/>
      <c r="C4730" s="57" t="s">
        <v>22558</v>
      </c>
      <c r="D4730" s="57" t="s">
        <v>22559</v>
      </c>
    </row>
    <row r="4731" spans="1:4">
      <c r="A4731" s="57" t="s">
        <v>22547</v>
      </c>
      <c r="B4731" s="57"/>
      <c r="C4731" s="57" t="s">
        <v>22560</v>
      </c>
      <c r="D4731" s="57" t="s">
        <v>22561</v>
      </c>
    </row>
    <row r="4732" spans="1:4">
      <c r="A4732" s="57" t="s">
        <v>22547</v>
      </c>
      <c r="B4732" s="57"/>
      <c r="C4732" s="57" t="s">
        <v>22562</v>
      </c>
      <c r="D4732" s="57" t="s">
        <v>22563</v>
      </c>
    </row>
    <row r="4733" spans="1:4">
      <c r="A4733" s="57" t="s">
        <v>22547</v>
      </c>
      <c r="B4733" s="57"/>
      <c r="C4733" s="57" t="s">
        <v>22564</v>
      </c>
      <c r="D4733" s="57" t="s">
        <v>22565</v>
      </c>
    </row>
    <row r="4734" spans="1:4">
      <c r="A4734" s="57" t="s">
        <v>22547</v>
      </c>
      <c r="B4734" s="57"/>
      <c r="C4734" s="57" t="s">
        <v>22566</v>
      </c>
      <c r="D4734" s="57" t="s">
        <v>22567</v>
      </c>
    </row>
    <row r="4735" spans="1:4">
      <c r="A4735" s="57" t="s">
        <v>22547</v>
      </c>
      <c r="B4735" s="57"/>
      <c r="C4735" s="57" t="s">
        <v>22568</v>
      </c>
      <c r="D4735" s="57" t="s">
        <v>22569</v>
      </c>
    </row>
    <row r="4736" spans="1:4">
      <c r="A4736" s="57" t="s">
        <v>22547</v>
      </c>
      <c r="B4736" s="57"/>
      <c r="C4736" s="57" t="s">
        <v>22570</v>
      </c>
      <c r="D4736" s="57" t="s">
        <v>22571</v>
      </c>
    </row>
    <row r="4737" spans="1:4">
      <c r="A4737" s="57" t="s">
        <v>22547</v>
      </c>
      <c r="B4737" s="57"/>
      <c r="C4737" s="57" t="s">
        <v>22572</v>
      </c>
      <c r="D4737" s="57" t="s">
        <v>22573</v>
      </c>
    </row>
    <row r="4738" spans="1:4">
      <c r="A4738" s="57" t="s">
        <v>22547</v>
      </c>
      <c r="B4738" s="57"/>
      <c r="C4738" s="57" t="s">
        <v>22574</v>
      </c>
      <c r="D4738" s="57" t="s">
        <v>22575</v>
      </c>
    </row>
    <row r="4739" spans="1:4">
      <c r="A4739" s="57" t="s">
        <v>22547</v>
      </c>
      <c r="B4739" s="57"/>
      <c r="C4739" s="57" t="s">
        <v>22576</v>
      </c>
      <c r="D4739" s="57" t="s">
        <v>22577</v>
      </c>
    </row>
    <row r="4740" spans="1:4">
      <c r="A4740" s="57" t="s">
        <v>22547</v>
      </c>
      <c r="B4740" s="57"/>
      <c r="C4740" s="57" t="s">
        <v>22578</v>
      </c>
      <c r="D4740" s="57" t="s">
        <v>22579</v>
      </c>
    </row>
    <row r="4741" spans="1:4">
      <c r="A4741" s="57" t="s">
        <v>22547</v>
      </c>
      <c r="B4741" s="57"/>
      <c r="C4741" s="57" t="s">
        <v>22580</v>
      </c>
      <c r="D4741" s="57" t="s">
        <v>22581</v>
      </c>
    </row>
    <row r="4742" spans="1:4">
      <c r="A4742" s="57" t="s">
        <v>22547</v>
      </c>
      <c r="B4742" s="57"/>
      <c r="C4742" s="57" t="s">
        <v>22582</v>
      </c>
      <c r="D4742" s="57" t="s">
        <v>22583</v>
      </c>
    </row>
    <row r="4743" spans="1:4">
      <c r="A4743" s="57" t="s">
        <v>22547</v>
      </c>
      <c r="B4743" s="57"/>
      <c r="C4743" s="57" t="s">
        <v>22584</v>
      </c>
      <c r="D4743" s="57" t="s">
        <v>22585</v>
      </c>
    </row>
    <row r="4744" spans="1:4">
      <c r="A4744" s="57" t="s">
        <v>22547</v>
      </c>
      <c r="B4744" s="57"/>
      <c r="C4744" s="57" t="s">
        <v>22586</v>
      </c>
      <c r="D4744" s="57" t="s">
        <v>22587</v>
      </c>
    </row>
    <row r="4745" spans="1:4">
      <c r="A4745" s="57" t="s">
        <v>22547</v>
      </c>
      <c r="B4745" s="57"/>
      <c r="C4745" s="57" t="s">
        <v>22588</v>
      </c>
      <c r="D4745" s="57" t="s">
        <v>22589</v>
      </c>
    </row>
    <row r="4746" spans="1:4">
      <c r="A4746" s="57" t="s">
        <v>22547</v>
      </c>
      <c r="B4746" s="57"/>
      <c r="C4746" s="57" t="s">
        <v>22590</v>
      </c>
      <c r="D4746" s="57" t="s">
        <v>22591</v>
      </c>
    </row>
    <row r="4747" spans="1:4">
      <c r="A4747" s="57" t="s">
        <v>22547</v>
      </c>
      <c r="B4747" s="57"/>
      <c r="C4747" s="57" t="s">
        <v>22592</v>
      </c>
      <c r="D4747" s="57" t="s">
        <v>22593</v>
      </c>
    </row>
    <row r="4748" spans="1:4">
      <c r="A4748" s="57" t="s">
        <v>22547</v>
      </c>
      <c r="B4748" s="57"/>
      <c r="C4748" s="57" t="s">
        <v>22594</v>
      </c>
      <c r="D4748" s="57" t="s">
        <v>22595</v>
      </c>
    </row>
    <row r="4749" spans="1:4">
      <c r="A4749" s="57" t="s">
        <v>22547</v>
      </c>
      <c r="B4749" s="57"/>
      <c r="C4749" s="57" t="s">
        <v>22596</v>
      </c>
      <c r="D4749" s="57" t="s">
        <v>22597</v>
      </c>
    </row>
    <row r="4750" spans="1:4">
      <c r="A4750" s="57" t="s">
        <v>22547</v>
      </c>
      <c r="B4750" s="57"/>
      <c r="C4750" s="57" t="s">
        <v>22598</v>
      </c>
      <c r="D4750" s="57" t="s">
        <v>22599</v>
      </c>
    </row>
    <row r="4751" spans="1:4">
      <c r="A4751" s="57" t="s">
        <v>22547</v>
      </c>
      <c r="B4751" s="57"/>
      <c r="C4751" s="57" t="s">
        <v>22600</v>
      </c>
      <c r="D4751" s="57" t="s">
        <v>22601</v>
      </c>
    </row>
    <row r="4752" spans="1:4">
      <c r="A4752" s="57" t="s">
        <v>22547</v>
      </c>
      <c r="B4752" s="57"/>
      <c r="C4752" s="57" t="s">
        <v>22602</v>
      </c>
      <c r="D4752" s="57" t="s">
        <v>22603</v>
      </c>
    </row>
    <row r="4753" spans="1:4">
      <c r="A4753" s="57" t="s">
        <v>22547</v>
      </c>
      <c r="B4753" s="57"/>
      <c r="C4753" s="57" t="s">
        <v>22604</v>
      </c>
      <c r="D4753" s="57" t="s">
        <v>22605</v>
      </c>
    </row>
    <row r="4754" spans="1:4">
      <c r="A4754" s="57" t="s">
        <v>22547</v>
      </c>
      <c r="B4754" s="57"/>
      <c r="C4754" s="57" t="s">
        <v>22606</v>
      </c>
      <c r="D4754" s="57" t="s">
        <v>22607</v>
      </c>
    </row>
    <row r="4755" spans="1:4">
      <c r="A4755" s="57" t="s">
        <v>22547</v>
      </c>
      <c r="B4755" s="57"/>
      <c r="C4755" s="57" t="s">
        <v>22608</v>
      </c>
      <c r="D4755" s="57" t="s">
        <v>22609</v>
      </c>
    </row>
    <row r="4756" spans="1:4">
      <c r="A4756" s="57" t="s">
        <v>22547</v>
      </c>
      <c r="B4756" s="57"/>
      <c r="C4756" s="57" t="s">
        <v>22610</v>
      </c>
      <c r="D4756" s="57" t="s">
        <v>22611</v>
      </c>
    </row>
    <row r="4757" spans="1:4">
      <c r="A4757" s="57" t="s">
        <v>22547</v>
      </c>
      <c r="B4757" s="57"/>
      <c r="C4757" s="57" t="s">
        <v>22612</v>
      </c>
      <c r="D4757" s="57" t="s">
        <v>22613</v>
      </c>
    </row>
    <row r="4758" spans="1:4">
      <c r="A4758" s="57" t="s">
        <v>22547</v>
      </c>
      <c r="B4758" s="57"/>
      <c r="C4758" s="57" t="s">
        <v>22614</v>
      </c>
      <c r="D4758" s="57" t="s">
        <v>22615</v>
      </c>
    </row>
    <row r="4759" spans="1:4">
      <c r="A4759" s="57" t="s">
        <v>22547</v>
      </c>
      <c r="B4759" s="57"/>
      <c r="C4759" s="57" t="s">
        <v>22616</v>
      </c>
      <c r="D4759" s="57" t="s">
        <v>22617</v>
      </c>
    </row>
    <row r="4760" spans="1:4">
      <c r="A4760" s="57" t="s">
        <v>22547</v>
      </c>
      <c r="B4760" s="57"/>
      <c r="C4760" s="57" t="s">
        <v>22618</v>
      </c>
      <c r="D4760" s="57" t="s">
        <v>22619</v>
      </c>
    </row>
    <row r="4761" spans="1:4">
      <c r="A4761" s="57" t="s">
        <v>22547</v>
      </c>
      <c r="B4761" s="57"/>
      <c r="C4761" s="57" t="s">
        <v>22620</v>
      </c>
      <c r="D4761" s="57" t="s">
        <v>22621</v>
      </c>
    </row>
    <row r="4762" spans="1:4">
      <c r="A4762" s="57" t="s">
        <v>22547</v>
      </c>
      <c r="B4762" s="57"/>
      <c r="C4762" s="57" t="s">
        <v>22622</v>
      </c>
      <c r="D4762" s="57" t="s">
        <v>22623</v>
      </c>
    </row>
    <row r="4763" spans="1:4">
      <c r="A4763" s="57" t="s">
        <v>22547</v>
      </c>
      <c r="B4763" s="57"/>
      <c r="C4763" s="57" t="s">
        <v>22624</v>
      </c>
      <c r="D4763" s="57" t="s">
        <v>22625</v>
      </c>
    </row>
    <row r="4764" spans="1:4">
      <c r="A4764" s="57" t="s">
        <v>22547</v>
      </c>
      <c r="B4764" s="57"/>
      <c r="C4764" s="57" t="s">
        <v>22626</v>
      </c>
      <c r="D4764" s="57" t="s">
        <v>22627</v>
      </c>
    </row>
    <row r="4765" spans="1:4">
      <c r="A4765" s="57" t="s">
        <v>22547</v>
      </c>
      <c r="B4765" s="57"/>
      <c r="C4765" s="57" t="s">
        <v>22628</v>
      </c>
      <c r="D4765" s="57" t="s">
        <v>22629</v>
      </c>
    </row>
    <row r="4766" spans="1:4">
      <c r="A4766" s="57" t="s">
        <v>22547</v>
      </c>
      <c r="B4766" s="57"/>
      <c r="C4766" s="57" t="s">
        <v>22630</v>
      </c>
      <c r="D4766" s="57" t="s">
        <v>22631</v>
      </c>
    </row>
    <row r="4767" spans="1:4">
      <c r="A4767" s="57" t="s">
        <v>22547</v>
      </c>
      <c r="B4767" s="57"/>
      <c r="C4767" s="57" t="s">
        <v>22632</v>
      </c>
      <c r="D4767" s="57" t="s">
        <v>22633</v>
      </c>
    </row>
    <row r="4768" spans="1:4">
      <c r="A4768" s="57" t="s">
        <v>22547</v>
      </c>
      <c r="B4768" s="57"/>
      <c r="C4768" s="57" t="s">
        <v>22634</v>
      </c>
      <c r="D4768" s="57" t="s">
        <v>22635</v>
      </c>
    </row>
    <row r="4769" spans="1:4">
      <c r="A4769" s="57" t="s">
        <v>22547</v>
      </c>
      <c r="B4769" s="57"/>
      <c r="C4769" s="57" t="s">
        <v>22636</v>
      </c>
      <c r="D4769" s="57" t="s">
        <v>22637</v>
      </c>
    </row>
    <row r="4770" spans="1:4">
      <c r="A4770" s="57" t="s">
        <v>22547</v>
      </c>
      <c r="B4770" s="57"/>
      <c r="C4770" s="57" t="s">
        <v>22638</v>
      </c>
      <c r="D4770" s="57" t="s">
        <v>22639</v>
      </c>
    </row>
    <row r="4771" spans="1:4">
      <c r="A4771" s="57" t="s">
        <v>22547</v>
      </c>
      <c r="B4771" s="57"/>
      <c r="C4771" s="57" t="s">
        <v>22640</v>
      </c>
      <c r="D4771" s="57" t="s">
        <v>22641</v>
      </c>
    </row>
    <row r="4772" spans="1:4">
      <c r="A4772" s="57" t="s">
        <v>22547</v>
      </c>
      <c r="B4772" s="57"/>
      <c r="C4772" s="57" t="s">
        <v>22642</v>
      </c>
      <c r="D4772" s="57" t="s">
        <v>22643</v>
      </c>
    </row>
    <row r="4773" spans="1:4">
      <c r="A4773" s="57" t="s">
        <v>22547</v>
      </c>
      <c r="B4773" s="57"/>
      <c r="C4773" s="57" t="s">
        <v>22644</v>
      </c>
      <c r="D4773" s="57" t="s">
        <v>22645</v>
      </c>
    </row>
    <row r="4774" spans="1:4">
      <c r="A4774" s="57" t="s">
        <v>22547</v>
      </c>
      <c r="B4774" s="57"/>
      <c r="C4774" s="57" t="s">
        <v>22646</v>
      </c>
      <c r="D4774" s="57" t="s">
        <v>22647</v>
      </c>
    </row>
    <row r="4775" spans="1:4">
      <c r="A4775" s="57" t="s">
        <v>22547</v>
      </c>
      <c r="B4775" s="57"/>
      <c r="C4775" s="57" t="s">
        <v>22648</v>
      </c>
      <c r="D4775" s="57" t="s">
        <v>22649</v>
      </c>
    </row>
    <row r="4776" spans="1:4">
      <c r="A4776" s="57" t="s">
        <v>22547</v>
      </c>
      <c r="B4776" s="57"/>
      <c r="C4776" s="57" t="s">
        <v>22650</v>
      </c>
      <c r="D4776" s="57" t="s">
        <v>22651</v>
      </c>
    </row>
    <row r="4777" spans="1:4">
      <c r="A4777" s="57" t="s">
        <v>22547</v>
      </c>
      <c r="B4777" s="57"/>
      <c r="C4777" s="57" t="s">
        <v>22652</v>
      </c>
      <c r="D4777" s="57" t="s">
        <v>22653</v>
      </c>
    </row>
    <row r="4778" spans="1:4">
      <c r="A4778" s="57" t="s">
        <v>22547</v>
      </c>
      <c r="B4778" s="57"/>
      <c r="C4778" s="57" t="s">
        <v>22654</v>
      </c>
      <c r="D4778" s="57" t="s">
        <v>22655</v>
      </c>
    </row>
    <row r="4779" spans="1:4">
      <c r="A4779" s="57" t="s">
        <v>22547</v>
      </c>
      <c r="B4779" s="57"/>
      <c r="C4779" s="57" t="s">
        <v>22656</v>
      </c>
      <c r="D4779" s="57" t="s">
        <v>22657</v>
      </c>
    </row>
    <row r="4780" spans="1:4">
      <c r="A4780" s="57" t="s">
        <v>22547</v>
      </c>
      <c r="B4780" s="57"/>
      <c r="C4780" s="57" t="s">
        <v>22658</v>
      </c>
      <c r="D4780" s="57" t="s">
        <v>22659</v>
      </c>
    </row>
    <row r="4781" spans="1:4">
      <c r="A4781" s="57" t="s">
        <v>22547</v>
      </c>
      <c r="B4781" s="57"/>
      <c r="C4781" s="57" t="s">
        <v>22660</v>
      </c>
      <c r="D4781" s="57" t="s">
        <v>22661</v>
      </c>
    </row>
    <row r="4782" spans="1:4">
      <c r="A4782" s="57" t="s">
        <v>22547</v>
      </c>
      <c r="B4782" s="57"/>
      <c r="C4782" s="57" t="s">
        <v>22662</v>
      </c>
      <c r="D4782" s="57" t="s">
        <v>22663</v>
      </c>
    </row>
    <row r="4783" spans="1:4">
      <c r="A4783" s="57" t="s">
        <v>22547</v>
      </c>
      <c r="B4783" s="57"/>
      <c r="C4783" s="57" t="s">
        <v>22664</v>
      </c>
      <c r="D4783" s="57" t="s">
        <v>22665</v>
      </c>
    </row>
    <row r="4784" spans="1:4">
      <c r="A4784" s="57" t="s">
        <v>22547</v>
      </c>
      <c r="B4784" s="57"/>
      <c r="C4784" s="57" t="s">
        <v>22666</v>
      </c>
      <c r="D4784" s="57" t="s">
        <v>22667</v>
      </c>
    </row>
    <row r="4785" spans="1:4">
      <c r="A4785" s="57" t="s">
        <v>22547</v>
      </c>
      <c r="B4785" s="57"/>
      <c r="C4785" s="57" t="s">
        <v>22668</v>
      </c>
      <c r="D4785" s="57" t="s">
        <v>22669</v>
      </c>
    </row>
    <row r="4786" spans="1:4">
      <c r="A4786" s="57" t="s">
        <v>22547</v>
      </c>
      <c r="B4786" s="57"/>
      <c r="C4786" s="57" t="s">
        <v>22670</v>
      </c>
      <c r="D4786" s="57" t="s">
        <v>22671</v>
      </c>
    </row>
    <row r="4787" spans="1:4">
      <c r="A4787" s="57" t="s">
        <v>22547</v>
      </c>
      <c r="B4787" s="57"/>
      <c r="C4787" s="57" t="s">
        <v>22672</v>
      </c>
      <c r="D4787" s="57" t="s">
        <v>22673</v>
      </c>
    </row>
    <row r="4788" spans="1:4">
      <c r="A4788" s="57" t="s">
        <v>22547</v>
      </c>
      <c r="B4788" s="57"/>
      <c r="C4788" s="57" t="s">
        <v>22674</v>
      </c>
      <c r="D4788" s="57" t="s">
        <v>22675</v>
      </c>
    </row>
    <row r="4789" spans="1:4">
      <c r="A4789" s="57" t="s">
        <v>22547</v>
      </c>
      <c r="B4789" s="57"/>
      <c r="C4789" s="57" t="s">
        <v>22676</v>
      </c>
      <c r="D4789" s="57" t="s">
        <v>22677</v>
      </c>
    </row>
    <row r="4790" spans="1:4">
      <c r="A4790" s="57" t="s">
        <v>22547</v>
      </c>
      <c r="B4790" s="57"/>
      <c r="C4790" s="57" t="s">
        <v>22678</v>
      </c>
      <c r="D4790" s="57" t="s">
        <v>22679</v>
      </c>
    </row>
    <row r="4791" spans="1:4">
      <c r="A4791" s="57" t="s">
        <v>22547</v>
      </c>
      <c r="B4791" s="57"/>
      <c r="C4791" s="57" t="s">
        <v>22680</v>
      </c>
      <c r="D4791" s="57" t="s">
        <v>22681</v>
      </c>
    </row>
    <row r="4792" spans="1:4">
      <c r="A4792" s="57" t="s">
        <v>22547</v>
      </c>
      <c r="B4792" s="57"/>
      <c r="C4792" s="57" t="s">
        <v>22682</v>
      </c>
      <c r="D4792" s="57" t="s">
        <v>22683</v>
      </c>
    </row>
    <row r="4793" spans="1:4">
      <c r="A4793" s="57" t="s">
        <v>22547</v>
      </c>
      <c r="B4793" s="57"/>
      <c r="C4793" s="57" t="s">
        <v>22684</v>
      </c>
      <c r="D4793" s="57" t="s">
        <v>22685</v>
      </c>
    </row>
    <row r="4794" spans="1:4">
      <c r="A4794" s="57" t="s">
        <v>22547</v>
      </c>
      <c r="B4794" s="57"/>
      <c r="C4794" s="57" t="s">
        <v>22686</v>
      </c>
      <c r="D4794" s="57" t="s">
        <v>22687</v>
      </c>
    </row>
    <row r="4795" spans="1:4">
      <c r="A4795" s="57" t="s">
        <v>22547</v>
      </c>
      <c r="B4795" s="57"/>
      <c r="C4795" s="57" t="s">
        <v>22688</v>
      </c>
      <c r="D4795" s="57" t="s">
        <v>22689</v>
      </c>
    </row>
    <row r="4796" spans="1:4">
      <c r="A4796" s="57" t="s">
        <v>22547</v>
      </c>
      <c r="B4796" s="57"/>
      <c r="C4796" s="57" t="s">
        <v>22690</v>
      </c>
      <c r="D4796" s="57" t="s">
        <v>22691</v>
      </c>
    </row>
    <row r="4797" spans="1:4">
      <c r="A4797" s="57" t="s">
        <v>22547</v>
      </c>
      <c r="B4797" s="57"/>
      <c r="C4797" s="57" t="s">
        <v>22692</v>
      </c>
      <c r="D4797" s="57" t="s">
        <v>22693</v>
      </c>
    </row>
    <row r="4798" spans="1:4">
      <c r="A4798" s="57" t="s">
        <v>22547</v>
      </c>
      <c r="B4798" s="57"/>
      <c r="C4798" s="57" t="s">
        <v>22694</v>
      </c>
      <c r="D4798" s="57" t="s">
        <v>22695</v>
      </c>
    </row>
    <row r="4799" spans="1:4">
      <c r="A4799" s="57" t="s">
        <v>22547</v>
      </c>
      <c r="B4799" s="57"/>
      <c r="C4799" s="57" t="s">
        <v>22696</v>
      </c>
      <c r="D4799" s="57" t="s">
        <v>22697</v>
      </c>
    </row>
    <row r="4800" spans="1:4">
      <c r="A4800" s="57" t="s">
        <v>22547</v>
      </c>
      <c r="B4800" s="57"/>
      <c r="C4800" s="57" t="s">
        <v>22698</v>
      </c>
      <c r="D4800" s="57" t="s">
        <v>22699</v>
      </c>
    </row>
    <row r="4801" spans="1:4">
      <c r="A4801" s="57" t="s">
        <v>22547</v>
      </c>
      <c r="B4801" s="57"/>
      <c r="C4801" s="57" t="s">
        <v>22700</v>
      </c>
      <c r="D4801" s="57" t="s">
        <v>22701</v>
      </c>
    </row>
    <row r="4802" spans="1:4">
      <c r="A4802" s="57" t="s">
        <v>22547</v>
      </c>
      <c r="B4802" s="57"/>
      <c r="C4802" s="57" t="s">
        <v>22702</v>
      </c>
      <c r="D4802" s="57" t="s">
        <v>22703</v>
      </c>
    </row>
    <row r="4803" spans="1:4">
      <c r="A4803" s="57" t="s">
        <v>22547</v>
      </c>
      <c r="B4803" s="57"/>
      <c r="C4803" s="57" t="s">
        <v>22704</v>
      </c>
      <c r="D4803" s="57" t="s">
        <v>22705</v>
      </c>
    </row>
    <row r="4804" spans="1:4">
      <c r="A4804" s="57" t="s">
        <v>22547</v>
      </c>
      <c r="B4804" s="57"/>
      <c r="C4804" s="57" t="s">
        <v>22706</v>
      </c>
      <c r="D4804" s="57" t="s">
        <v>22707</v>
      </c>
    </row>
    <row r="4805" spans="1:4">
      <c r="A4805" s="57" t="s">
        <v>22547</v>
      </c>
      <c r="B4805" s="57"/>
      <c r="C4805" s="57" t="s">
        <v>22708</v>
      </c>
      <c r="D4805" s="57" t="s">
        <v>22709</v>
      </c>
    </row>
    <row r="4806" spans="1:4">
      <c r="A4806" s="57" t="s">
        <v>22547</v>
      </c>
      <c r="B4806" s="57"/>
      <c r="C4806" s="57" t="s">
        <v>22710</v>
      </c>
      <c r="D4806" s="57" t="s">
        <v>22711</v>
      </c>
    </row>
    <row r="4807" spans="1:4">
      <c r="A4807" s="57" t="s">
        <v>22547</v>
      </c>
      <c r="B4807" s="57"/>
      <c r="C4807" s="57" t="s">
        <v>22712</v>
      </c>
      <c r="D4807" s="57" t="s">
        <v>22713</v>
      </c>
    </row>
    <row r="4808" spans="1:4">
      <c r="A4808" s="57" t="s">
        <v>22547</v>
      </c>
      <c r="B4808" s="57"/>
      <c r="C4808" s="57" t="s">
        <v>22714</v>
      </c>
      <c r="D4808" s="57" t="s">
        <v>22715</v>
      </c>
    </row>
    <row r="4809" spans="1:4">
      <c r="A4809" s="57" t="s">
        <v>22547</v>
      </c>
      <c r="B4809" s="57"/>
      <c r="C4809" s="57" t="s">
        <v>22716</v>
      </c>
      <c r="D4809" s="57" t="s">
        <v>22717</v>
      </c>
    </row>
    <row r="4810" spans="1:4">
      <c r="A4810" s="57" t="s">
        <v>22547</v>
      </c>
      <c r="B4810" s="57"/>
      <c r="C4810" s="57" t="s">
        <v>22718</v>
      </c>
      <c r="D4810" s="57" t="s">
        <v>22719</v>
      </c>
    </row>
    <row r="4811" spans="1:4">
      <c r="A4811" s="57" t="s">
        <v>22547</v>
      </c>
      <c r="B4811" s="57"/>
      <c r="C4811" s="57" t="s">
        <v>22720</v>
      </c>
      <c r="D4811" s="57" t="s">
        <v>22721</v>
      </c>
    </row>
    <row r="4812" spans="1:4">
      <c r="A4812" s="57" t="s">
        <v>22547</v>
      </c>
      <c r="B4812" s="57"/>
      <c r="C4812" s="57" t="s">
        <v>22722</v>
      </c>
      <c r="D4812" s="57" t="s">
        <v>22723</v>
      </c>
    </row>
    <row r="4813" spans="1:4">
      <c r="A4813" s="57" t="s">
        <v>22547</v>
      </c>
      <c r="B4813" s="57"/>
      <c r="C4813" s="57" t="s">
        <v>22724</v>
      </c>
      <c r="D4813" s="57" t="s">
        <v>22725</v>
      </c>
    </row>
    <row r="4814" spans="1:4">
      <c r="A4814" s="57" t="s">
        <v>22547</v>
      </c>
      <c r="B4814" s="57"/>
      <c r="C4814" s="57" t="s">
        <v>22726</v>
      </c>
      <c r="D4814" s="57" t="s">
        <v>22727</v>
      </c>
    </row>
    <row r="4815" spans="1:4">
      <c r="A4815" s="57" t="s">
        <v>22547</v>
      </c>
      <c r="B4815" s="57"/>
      <c r="C4815" s="57" t="s">
        <v>22728</v>
      </c>
      <c r="D4815" s="57" t="s">
        <v>22729</v>
      </c>
    </row>
    <row r="4816" spans="1:4">
      <c r="A4816" s="57" t="s">
        <v>22547</v>
      </c>
      <c r="B4816" s="57"/>
      <c r="C4816" s="57" t="s">
        <v>22730</v>
      </c>
      <c r="D4816" s="57" t="s">
        <v>22731</v>
      </c>
    </row>
    <row r="4817" spans="1:4">
      <c r="A4817" s="57" t="s">
        <v>22547</v>
      </c>
      <c r="B4817" s="57"/>
      <c r="C4817" s="57" t="s">
        <v>22732</v>
      </c>
      <c r="D4817" s="57" t="s">
        <v>22733</v>
      </c>
    </row>
    <row r="4818" spans="1:4">
      <c r="A4818" s="57" t="s">
        <v>22547</v>
      </c>
      <c r="B4818" s="57"/>
      <c r="C4818" s="57" t="s">
        <v>22734</v>
      </c>
      <c r="D4818" s="57" t="s">
        <v>22735</v>
      </c>
    </row>
    <row r="4819" spans="1:4">
      <c r="A4819" s="57" t="s">
        <v>22547</v>
      </c>
      <c r="B4819" s="57"/>
      <c r="C4819" s="57" t="s">
        <v>22736</v>
      </c>
      <c r="D4819" s="57" t="s">
        <v>22737</v>
      </c>
    </row>
    <row r="4820" spans="1:4">
      <c r="A4820" s="57" t="s">
        <v>22547</v>
      </c>
      <c r="B4820" s="57"/>
      <c r="C4820" s="57" t="s">
        <v>22738</v>
      </c>
      <c r="D4820" s="57" t="s">
        <v>22739</v>
      </c>
    </row>
    <row r="4821" spans="1:4">
      <c r="A4821" s="57" t="s">
        <v>22547</v>
      </c>
      <c r="B4821" s="57"/>
      <c r="C4821" s="57" t="s">
        <v>22740</v>
      </c>
      <c r="D4821" s="57" t="s">
        <v>22741</v>
      </c>
    </row>
    <row r="4822" spans="1:4">
      <c r="A4822" s="57" t="s">
        <v>22547</v>
      </c>
      <c r="B4822" s="57"/>
      <c r="C4822" s="57" t="s">
        <v>22742</v>
      </c>
      <c r="D4822" s="57" t="s">
        <v>22743</v>
      </c>
    </row>
    <row r="4823" spans="1:4">
      <c r="A4823" s="57" t="s">
        <v>22547</v>
      </c>
      <c r="B4823" s="57"/>
      <c r="C4823" s="57" t="s">
        <v>22744</v>
      </c>
      <c r="D4823" s="57" t="s">
        <v>22745</v>
      </c>
    </row>
    <row r="4824" spans="1:4">
      <c r="A4824" s="57" t="s">
        <v>22547</v>
      </c>
      <c r="B4824" s="57"/>
      <c r="C4824" s="57" t="s">
        <v>22746</v>
      </c>
      <c r="D4824" s="57" t="s">
        <v>22747</v>
      </c>
    </row>
    <row r="4825" spans="1:4">
      <c r="A4825" s="57" t="s">
        <v>22547</v>
      </c>
      <c r="B4825" s="57"/>
      <c r="C4825" s="57" t="s">
        <v>22748</v>
      </c>
      <c r="D4825" s="57" t="s">
        <v>22749</v>
      </c>
    </row>
    <row r="4826" spans="1:4">
      <c r="A4826" s="57" t="s">
        <v>22547</v>
      </c>
      <c r="B4826" s="57"/>
      <c r="C4826" s="57" t="s">
        <v>22750</v>
      </c>
      <c r="D4826" s="57" t="s">
        <v>22751</v>
      </c>
    </row>
    <row r="4827" spans="1:4">
      <c r="A4827" s="57" t="s">
        <v>22547</v>
      </c>
      <c r="B4827" s="57"/>
      <c r="C4827" s="57" t="s">
        <v>22752</v>
      </c>
      <c r="D4827" s="57" t="s">
        <v>22753</v>
      </c>
    </row>
    <row r="4828" spans="1:4">
      <c r="A4828" s="57" t="s">
        <v>22547</v>
      </c>
      <c r="B4828" s="57"/>
      <c r="C4828" s="57" t="s">
        <v>22754</v>
      </c>
      <c r="D4828" s="57" t="s">
        <v>22755</v>
      </c>
    </row>
    <row r="4829" spans="1:4">
      <c r="A4829" s="57" t="s">
        <v>22547</v>
      </c>
      <c r="B4829" s="57"/>
      <c r="C4829" s="57" t="s">
        <v>22756</v>
      </c>
      <c r="D4829" s="57" t="s">
        <v>22757</v>
      </c>
    </row>
    <row r="4830" spans="1:4">
      <c r="A4830" s="57" t="s">
        <v>22547</v>
      </c>
      <c r="B4830" s="57"/>
      <c r="C4830" s="57" t="s">
        <v>22758</v>
      </c>
      <c r="D4830" s="57" t="s">
        <v>22759</v>
      </c>
    </row>
    <row r="4831" spans="1:4">
      <c r="A4831" s="57" t="s">
        <v>22547</v>
      </c>
      <c r="B4831" s="57"/>
      <c r="C4831" s="57" t="s">
        <v>22760</v>
      </c>
      <c r="D4831" s="57" t="s">
        <v>22761</v>
      </c>
    </row>
    <row r="4832" spans="1:4">
      <c r="A4832" s="57" t="s">
        <v>22547</v>
      </c>
      <c r="B4832" s="57"/>
      <c r="C4832" s="57" t="s">
        <v>22762</v>
      </c>
      <c r="D4832" s="57" t="s">
        <v>22763</v>
      </c>
    </row>
    <row r="4833" spans="1:4">
      <c r="A4833" s="57" t="s">
        <v>22547</v>
      </c>
      <c r="B4833" s="57"/>
      <c r="C4833" s="57" t="s">
        <v>22764</v>
      </c>
      <c r="D4833" s="57" t="s">
        <v>22765</v>
      </c>
    </row>
    <row r="4834" spans="1:4">
      <c r="A4834" s="57" t="s">
        <v>22547</v>
      </c>
      <c r="B4834" s="57"/>
      <c r="C4834" s="57" t="s">
        <v>22766</v>
      </c>
      <c r="D4834" s="57" t="s">
        <v>22767</v>
      </c>
    </row>
    <row r="4835" spans="1:4">
      <c r="A4835" s="57" t="s">
        <v>22547</v>
      </c>
      <c r="B4835" s="57"/>
      <c r="C4835" s="57" t="s">
        <v>22768</v>
      </c>
      <c r="D4835" s="57" t="s">
        <v>22769</v>
      </c>
    </row>
    <row r="4836" spans="1:4">
      <c r="A4836" s="57" t="s">
        <v>22547</v>
      </c>
      <c r="B4836" s="57"/>
      <c r="C4836" s="57" t="s">
        <v>22770</v>
      </c>
      <c r="D4836" s="57" t="s">
        <v>22771</v>
      </c>
    </row>
    <row r="4837" spans="1:4">
      <c r="A4837" s="57" t="s">
        <v>22547</v>
      </c>
      <c r="B4837" s="57"/>
      <c r="C4837" s="57" t="s">
        <v>22772</v>
      </c>
      <c r="D4837" s="57" t="s">
        <v>22773</v>
      </c>
    </row>
    <row r="4838" spans="1:4">
      <c r="A4838" s="57" t="s">
        <v>22547</v>
      </c>
      <c r="B4838" s="57"/>
      <c r="C4838" s="57" t="s">
        <v>22774</v>
      </c>
      <c r="D4838" s="57" t="s">
        <v>22775</v>
      </c>
    </row>
    <row r="4839" spans="1:4">
      <c r="A4839" s="57" t="s">
        <v>22547</v>
      </c>
      <c r="B4839" s="57"/>
      <c r="C4839" s="57" t="s">
        <v>22776</v>
      </c>
      <c r="D4839" s="57" t="s">
        <v>22777</v>
      </c>
    </row>
    <row r="4840" spans="1:4">
      <c r="A4840" s="57" t="s">
        <v>22547</v>
      </c>
      <c r="B4840" s="57"/>
      <c r="C4840" s="57" t="s">
        <v>22778</v>
      </c>
      <c r="D4840" s="57" t="s">
        <v>22779</v>
      </c>
    </row>
    <row r="4841" spans="1:4">
      <c r="A4841" s="57" t="s">
        <v>22547</v>
      </c>
      <c r="B4841" s="57"/>
      <c r="C4841" s="57" t="s">
        <v>22780</v>
      </c>
      <c r="D4841" s="57" t="s">
        <v>22781</v>
      </c>
    </row>
    <row r="4842" spans="1:4">
      <c r="A4842" s="57" t="s">
        <v>22547</v>
      </c>
      <c r="B4842" s="57"/>
      <c r="C4842" s="57" t="s">
        <v>22782</v>
      </c>
      <c r="D4842" s="57" t="s">
        <v>22783</v>
      </c>
    </row>
    <row r="4843" spans="1:4">
      <c r="A4843" s="57" t="s">
        <v>22547</v>
      </c>
      <c r="B4843" s="57"/>
      <c r="C4843" s="57" t="s">
        <v>22784</v>
      </c>
      <c r="D4843" s="57" t="s">
        <v>22785</v>
      </c>
    </row>
    <row r="4844" spans="1:4">
      <c r="A4844" s="57" t="s">
        <v>22547</v>
      </c>
      <c r="B4844" s="57"/>
      <c r="C4844" s="57" t="s">
        <v>22786</v>
      </c>
      <c r="D4844" s="57" t="s">
        <v>22787</v>
      </c>
    </row>
    <row r="4845" spans="1:4">
      <c r="A4845" s="57" t="s">
        <v>22547</v>
      </c>
      <c r="B4845" s="57"/>
      <c r="C4845" s="57" t="s">
        <v>22788</v>
      </c>
      <c r="D4845" s="57" t="s">
        <v>22789</v>
      </c>
    </row>
    <row r="4846" spans="1:4">
      <c r="A4846" s="57" t="s">
        <v>22547</v>
      </c>
      <c r="B4846" s="57"/>
      <c r="C4846" s="57" t="s">
        <v>22790</v>
      </c>
      <c r="D4846" s="57" t="s">
        <v>22791</v>
      </c>
    </row>
    <row r="4847" spans="1:4">
      <c r="A4847" s="57" t="s">
        <v>22547</v>
      </c>
      <c r="B4847" s="57"/>
      <c r="C4847" s="57" t="s">
        <v>22792</v>
      </c>
      <c r="D4847" s="57" t="s">
        <v>22793</v>
      </c>
    </row>
    <row r="4848" spans="1:4">
      <c r="A4848" s="57" t="s">
        <v>22547</v>
      </c>
      <c r="B4848" s="57"/>
      <c r="C4848" s="57" t="s">
        <v>22794</v>
      </c>
      <c r="D4848" s="57" t="s">
        <v>22795</v>
      </c>
    </row>
    <row r="4849" spans="1:4">
      <c r="A4849" s="57" t="s">
        <v>22547</v>
      </c>
      <c r="B4849" s="57"/>
      <c r="C4849" s="57" t="s">
        <v>22796</v>
      </c>
      <c r="D4849" s="57" t="s">
        <v>22797</v>
      </c>
    </row>
    <row r="4850" spans="1:4">
      <c r="A4850" s="57" t="s">
        <v>22547</v>
      </c>
      <c r="B4850" s="57"/>
      <c r="C4850" s="57" t="s">
        <v>22798</v>
      </c>
      <c r="D4850" s="57" t="s">
        <v>22799</v>
      </c>
    </row>
    <row r="4851" spans="1:4">
      <c r="A4851" s="57" t="s">
        <v>22547</v>
      </c>
      <c r="B4851" s="57"/>
      <c r="C4851" s="57" t="s">
        <v>22800</v>
      </c>
      <c r="D4851" s="57" t="s">
        <v>22801</v>
      </c>
    </row>
    <row r="4852" spans="1:4">
      <c r="A4852" s="57" t="s">
        <v>22547</v>
      </c>
      <c r="B4852" s="57"/>
      <c r="C4852" s="57" t="s">
        <v>22802</v>
      </c>
      <c r="D4852" s="57" t="s">
        <v>22803</v>
      </c>
    </row>
    <row r="4853" spans="1:4">
      <c r="A4853" s="57" t="s">
        <v>22547</v>
      </c>
      <c r="B4853" s="57"/>
      <c r="C4853" s="57" t="s">
        <v>22804</v>
      </c>
      <c r="D4853" s="57" t="s">
        <v>22805</v>
      </c>
    </row>
    <row r="4854" spans="1:4">
      <c r="A4854" s="57" t="s">
        <v>22547</v>
      </c>
      <c r="B4854" s="57"/>
      <c r="C4854" s="57" t="s">
        <v>22806</v>
      </c>
      <c r="D4854" s="57" t="s">
        <v>22807</v>
      </c>
    </row>
    <row r="4855" spans="1:4">
      <c r="A4855" s="57" t="s">
        <v>22547</v>
      </c>
      <c r="B4855" s="57"/>
      <c r="C4855" s="57" t="s">
        <v>22808</v>
      </c>
      <c r="D4855" s="57" t="s">
        <v>22809</v>
      </c>
    </row>
    <row r="4856" spans="1:4">
      <c r="A4856" s="57" t="s">
        <v>22547</v>
      </c>
      <c r="B4856" s="57"/>
      <c r="C4856" s="57" t="s">
        <v>22810</v>
      </c>
      <c r="D4856" s="57" t="s">
        <v>22811</v>
      </c>
    </row>
    <row r="4857" spans="1:4">
      <c r="A4857" s="57" t="s">
        <v>22547</v>
      </c>
      <c r="B4857" s="57"/>
      <c r="C4857" s="57" t="s">
        <v>22812</v>
      </c>
      <c r="D4857" s="57" t="s">
        <v>22813</v>
      </c>
    </row>
    <row r="4858" spans="1:4">
      <c r="A4858" s="57" t="s">
        <v>22547</v>
      </c>
      <c r="B4858" s="57"/>
      <c r="C4858" s="57" t="s">
        <v>22814</v>
      </c>
      <c r="D4858" s="57" t="s">
        <v>22815</v>
      </c>
    </row>
    <row r="4859" spans="1:4">
      <c r="A4859" s="57" t="s">
        <v>22547</v>
      </c>
      <c r="B4859" s="57"/>
      <c r="C4859" s="57" t="s">
        <v>22816</v>
      </c>
      <c r="D4859" s="57" t="s">
        <v>22817</v>
      </c>
    </row>
    <row r="4860" spans="1:4">
      <c r="A4860" s="57" t="s">
        <v>22547</v>
      </c>
      <c r="B4860" s="57"/>
      <c r="C4860" s="57" t="s">
        <v>22818</v>
      </c>
      <c r="D4860" s="57" t="s">
        <v>22819</v>
      </c>
    </row>
    <row r="4861" spans="1:4">
      <c r="A4861" s="57" t="s">
        <v>22547</v>
      </c>
      <c r="B4861" s="57"/>
      <c r="C4861" s="57" t="s">
        <v>22820</v>
      </c>
      <c r="D4861" s="57" t="s">
        <v>22821</v>
      </c>
    </row>
    <row r="4862" spans="1:4">
      <c r="A4862" s="57" t="s">
        <v>22547</v>
      </c>
      <c r="B4862" s="57"/>
      <c r="C4862" s="57" t="s">
        <v>22822</v>
      </c>
      <c r="D4862" s="57" t="s">
        <v>22823</v>
      </c>
    </row>
    <row r="4863" spans="1:4">
      <c r="A4863" s="57" t="s">
        <v>22547</v>
      </c>
      <c r="B4863" s="57"/>
      <c r="C4863" s="57" t="s">
        <v>22824</v>
      </c>
      <c r="D4863" s="57" t="s">
        <v>22825</v>
      </c>
    </row>
    <row r="4864" spans="1:4">
      <c r="A4864" s="57" t="s">
        <v>22547</v>
      </c>
      <c r="B4864" s="57"/>
      <c r="C4864" s="57" t="s">
        <v>22826</v>
      </c>
      <c r="D4864" s="57" t="s">
        <v>22827</v>
      </c>
    </row>
    <row r="4865" spans="1:4">
      <c r="A4865" s="57" t="s">
        <v>22547</v>
      </c>
      <c r="B4865" s="57"/>
      <c r="C4865" s="57" t="s">
        <v>22828</v>
      </c>
      <c r="D4865" s="57" t="s">
        <v>22829</v>
      </c>
    </row>
    <row r="4866" spans="1:4">
      <c r="A4866" s="57" t="s">
        <v>22547</v>
      </c>
      <c r="B4866" s="57"/>
      <c r="C4866" s="57" t="s">
        <v>22830</v>
      </c>
      <c r="D4866" s="57" t="s">
        <v>22831</v>
      </c>
    </row>
    <row r="4867" spans="1:4">
      <c r="A4867" s="57" t="s">
        <v>22547</v>
      </c>
      <c r="B4867" s="57"/>
      <c r="C4867" s="57" t="s">
        <v>22832</v>
      </c>
      <c r="D4867" s="57" t="s">
        <v>22833</v>
      </c>
    </row>
    <row r="4868" spans="1:4">
      <c r="A4868" s="57" t="s">
        <v>22547</v>
      </c>
      <c r="B4868" s="57"/>
      <c r="C4868" s="57" t="s">
        <v>22834</v>
      </c>
      <c r="D4868" s="57" t="s">
        <v>22835</v>
      </c>
    </row>
    <row r="4869" spans="1:4">
      <c r="A4869" s="57" t="s">
        <v>22547</v>
      </c>
      <c r="B4869" s="57"/>
      <c r="C4869" s="57" t="s">
        <v>22836</v>
      </c>
      <c r="D4869" s="57" t="s">
        <v>22837</v>
      </c>
    </row>
    <row r="4870" spans="1:4">
      <c r="A4870" s="57" t="s">
        <v>22547</v>
      </c>
      <c r="B4870" s="57"/>
      <c r="C4870" s="57" t="s">
        <v>22838</v>
      </c>
      <c r="D4870" s="57" t="s">
        <v>22839</v>
      </c>
    </row>
    <row r="4871" spans="1:4">
      <c r="A4871" s="57" t="s">
        <v>22547</v>
      </c>
      <c r="B4871" s="57"/>
      <c r="C4871" s="57" t="s">
        <v>22840</v>
      </c>
      <c r="D4871" s="57" t="s">
        <v>22841</v>
      </c>
    </row>
    <row r="4872" spans="1:4">
      <c r="A4872" s="57" t="s">
        <v>22547</v>
      </c>
      <c r="B4872" s="57"/>
      <c r="C4872" s="57" t="s">
        <v>22842</v>
      </c>
      <c r="D4872" s="57" t="s">
        <v>22843</v>
      </c>
    </row>
    <row r="4873" spans="1:4">
      <c r="A4873" s="57" t="s">
        <v>22547</v>
      </c>
      <c r="B4873" s="57"/>
      <c r="C4873" s="57" t="s">
        <v>22844</v>
      </c>
      <c r="D4873" s="57" t="s">
        <v>22845</v>
      </c>
    </row>
    <row r="4874" spans="1:4">
      <c r="A4874" s="57" t="s">
        <v>22547</v>
      </c>
      <c r="B4874" s="57"/>
      <c r="C4874" s="57" t="s">
        <v>22846</v>
      </c>
      <c r="D4874" s="57" t="s">
        <v>22847</v>
      </c>
    </row>
    <row r="4875" spans="1:4">
      <c r="A4875" s="57" t="s">
        <v>22547</v>
      </c>
      <c r="B4875" s="57"/>
      <c r="C4875" s="57" t="s">
        <v>22848</v>
      </c>
      <c r="D4875" s="57" t="s">
        <v>22849</v>
      </c>
    </row>
    <row r="4876" spans="1:4">
      <c r="A4876" s="57" t="s">
        <v>22547</v>
      </c>
      <c r="B4876" s="57"/>
      <c r="C4876" s="57" t="s">
        <v>22850</v>
      </c>
      <c r="D4876" s="57" t="s">
        <v>22851</v>
      </c>
    </row>
    <row r="4877" spans="1:4">
      <c r="A4877" s="57" t="s">
        <v>22547</v>
      </c>
      <c r="B4877" s="57"/>
      <c r="C4877" s="57" t="s">
        <v>22852</v>
      </c>
      <c r="D4877" s="57" t="s">
        <v>22853</v>
      </c>
    </row>
    <row r="4878" spans="1:4">
      <c r="A4878" s="57" t="s">
        <v>22547</v>
      </c>
      <c r="B4878" s="57"/>
      <c r="C4878" s="57" t="s">
        <v>22854</v>
      </c>
      <c r="D4878" s="57" t="s">
        <v>22855</v>
      </c>
    </row>
    <row r="4879" spans="1:4">
      <c r="A4879" s="57" t="s">
        <v>22547</v>
      </c>
      <c r="B4879" s="57"/>
      <c r="C4879" s="57" t="s">
        <v>22856</v>
      </c>
      <c r="D4879" s="57" t="s">
        <v>22857</v>
      </c>
    </row>
    <row r="4880" spans="1:4">
      <c r="A4880" s="57" t="s">
        <v>22547</v>
      </c>
      <c r="B4880" s="57"/>
      <c r="C4880" s="57" t="s">
        <v>22858</v>
      </c>
      <c r="D4880" s="57" t="s">
        <v>22859</v>
      </c>
    </row>
    <row r="4881" spans="1:4">
      <c r="A4881" s="57" t="s">
        <v>22547</v>
      </c>
      <c r="B4881" s="57"/>
      <c r="C4881" s="57" t="s">
        <v>22860</v>
      </c>
      <c r="D4881" s="57" t="s">
        <v>22861</v>
      </c>
    </row>
    <row r="4882" spans="1:4">
      <c r="A4882" s="57" t="s">
        <v>22547</v>
      </c>
      <c r="B4882" s="57"/>
      <c r="C4882" s="57" t="s">
        <v>22862</v>
      </c>
      <c r="D4882" s="57" t="s">
        <v>22863</v>
      </c>
    </row>
    <row r="4883" spans="1:4">
      <c r="A4883" s="57" t="s">
        <v>22547</v>
      </c>
      <c r="B4883" s="57"/>
      <c r="C4883" s="57" t="s">
        <v>22864</v>
      </c>
      <c r="D4883" s="57" t="s">
        <v>22865</v>
      </c>
    </row>
    <row r="4884" spans="1:4">
      <c r="A4884" s="57" t="s">
        <v>22547</v>
      </c>
      <c r="B4884" s="57"/>
      <c r="C4884" s="57" t="s">
        <v>22866</v>
      </c>
      <c r="D4884" s="57" t="s">
        <v>22867</v>
      </c>
    </row>
    <row r="4885" spans="1:4">
      <c r="A4885" s="57" t="s">
        <v>22547</v>
      </c>
      <c r="B4885" s="57"/>
      <c r="C4885" s="57" t="s">
        <v>22868</v>
      </c>
      <c r="D4885" s="57" t="s">
        <v>22869</v>
      </c>
    </row>
    <row r="4886" spans="1:4">
      <c r="A4886" s="57" t="s">
        <v>22547</v>
      </c>
      <c r="B4886" s="57"/>
      <c r="C4886" s="57" t="s">
        <v>22870</v>
      </c>
      <c r="D4886" s="57" t="s">
        <v>22871</v>
      </c>
    </row>
    <row r="4887" spans="1:4">
      <c r="A4887" s="57" t="s">
        <v>22547</v>
      </c>
      <c r="B4887" s="57"/>
      <c r="C4887" s="57" t="s">
        <v>22872</v>
      </c>
      <c r="D4887" s="57" t="s">
        <v>22873</v>
      </c>
    </row>
    <row r="4888" spans="1:4">
      <c r="A4888" s="57" t="s">
        <v>22547</v>
      </c>
      <c r="B4888" s="57"/>
      <c r="C4888" s="57" t="s">
        <v>22874</v>
      </c>
      <c r="D4888" s="57" t="s">
        <v>22875</v>
      </c>
    </row>
    <row r="4889" spans="1:4">
      <c r="A4889" s="57" t="s">
        <v>22547</v>
      </c>
      <c r="B4889" s="57"/>
      <c r="C4889" s="57" t="s">
        <v>22876</v>
      </c>
      <c r="D4889" s="57" t="s">
        <v>22877</v>
      </c>
    </row>
    <row r="4890" spans="1:4">
      <c r="A4890" s="57" t="s">
        <v>22547</v>
      </c>
      <c r="B4890" s="57"/>
      <c r="C4890" s="57" t="s">
        <v>22878</v>
      </c>
      <c r="D4890" s="57" t="s">
        <v>22879</v>
      </c>
    </row>
    <row r="4891" spans="1:4">
      <c r="A4891" s="57" t="s">
        <v>22547</v>
      </c>
      <c r="B4891" s="57"/>
      <c r="C4891" s="57" t="s">
        <v>22880</v>
      </c>
      <c r="D4891" s="57" t="s">
        <v>22881</v>
      </c>
    </row>
    <row r="4892" spans="1:4">
      <c r="A4892" s="57" t="s">
        <v>22547</v>
      </c>
      <c r="B4892" s="57"/>
      <c r="C4892" s="57" t="s">
        <v>22882</v>
      </c>
      <c r="D4892" s="57" t="s">
        <v>22883</v>
      </c>
    </row>
    <row r="4893" spans="1:4">
      <c r="A4893" s="57" t="s">
        <v>22547</v>
      </c>
      <c r="B4893" s="57"/>
      <c r="C4893" s="57" t="s">
        <v>22884</v>
      </c>
      <c r="D4893" s="57" t="s">
        <v>22885</v>
      </c>
    </row>
    <row r="4894" spans="1:4">
      <c r="A4894" s="57" t="s">
        <v>22547</v>
      </c>
      <c r="B4894" s="57"/>
      <c r="C4894" s="57" t="s">
        <v>22886</v>
      </c>
      <c r="D4894" s="57" t="s">
        <v>22887</v>
      </c>
    </row>
    <row r="4895" spans="1:4">
      <c r="A4895" s="57" t="s">
        <v>22547</v>
      </c>
      <c r="B4895" s="57"/>
      <c r="C4895" s="57" t="s">
        <v>22888</v>
      </c>
      <c r="D4895" s="57" t="s">
        <v>22889</v>
      </c>
    </row>
    <row r="4896" spans="1:4">
      <c r="A4896" s="57" t="s">
        <v>22547</v>
      </c>
      <c r="B4896" s="57"/>
      <c r="C4896" s="57" t="s">
        <v>22890</v>
      </c>
      <c r="D4896" s="57" t="s">
        <v>22891</v>
      </c>
    </row>
    <row r="4897" spans="1:4">
      <c r="A4897" s="57" t="s">
        <v>22547</v>
      </c>
      <c r="B4897" s="57"/>
      <c r="C4897" s="57" t="s">
        <v>22892</v>
      </c>
      <c r="D4897" s="57" t="s">
        <v>22893</v>
      </c>
    </row>
    <row r="4898" spans="1:4">
      <c r="A4898" s="57" t="s">
        <v>22547</v>
      </c>
      <c r="B4898" s="57"/>
      <c r="C4898" s="57" t="s">
        <v>22894</v>
      </c>
      <c r="D4898" s="57" t="s">
        <v>22895</v>
      </c>
    </row>
    <row r="4899" spans="1:4">
      <c r="A4899" s="57" t="s">
        <v>22547</v>
      </c>
      <c r="B4899" s="57"/>
      <c r="C4899" s="57" t="s">
        <v>22896</v>
      </c>
      <c r="D4899" s="57" t="s">
        <v>22897</v>
      </c>
    </row>
    <row r="4900" spans="1:4">
      <c r="A4900" s="57" t="s">
        <v>22547</v>
      </c>
      <c r="B4900" s="57"/>
      <c r="C4900" s="57" t="s">
        <v>22898</v>
      </c>
      <c r="D4900" s="57" t="s">
        <v>22899</v>
      </c>
    </row>
    <row r="4901" spans="1:4">
      <c r="A4901" s="57" t="s">
        <v>22547</v>
      </c>
      <c r="B4901" s="57"/>
      <c r="C4901" s="57" t="s">
        <v>22900</v>
      </c>
      <c r="D4901" s="57" t="s">
        <v>22901</v>
      </c>
    </row>
    <row r="4902" spans="1:4">
      <c r="A4902" s="57" t="s">
        <v>22547</v>
      </c>
      <c r="B4902" s="57"/>
      <c r="C4902" s="57" t="s">
        <v>22902</v>
      </c>
      <c r="D4902" s="57" t="s">
        <v>22903</v>
      </c>
    </row>
    <row r="4903" spans="1:4">
      <c r="A4903" s="57" t="s">
        <v>22547</v>
      </c>
      <c r="B4903" s="57"/>
      <c r="C4903" s="57" t="s">
        <v>22904</v>
      </c>
      <c r="D4903" s="57" t="s">
        <v>22905</v>
      </c>
    </row>
    <row r="4904" spans="1:4">
      <c r="A4904" s="57" t="s">
        <v>22547</v>
      </c>
      <c r="B4904" s="57"/>
      <c r="C4904" s="57" t="s">
        <v>22906</v>
      </c>
      <c r="D4904" s="57" t="s">
        <v>22907</v>
      </c>
    </row>
    <row r="4905" spans="1:4">
      <c r="A4905" s="57" t="s">
        <v>22547</v>
      </c>
      <c r="B4905" s="57"/>
      <c r="C4905" s="57" t="s">
        <v>22908</v>
      </c>
      <c r="D4905" s="57" t="s">
        <v>22909</v>
      </c>
    </row>
    <row r="4906" spans="1:4">
      <c r="A4906" s="57" t="s">
        <v>22547</v>
      </c>
      <c r="B4906" s="57"/>
      <c r="C4906" s="57" t="s">
        <v>22910</v>
      </c>
      <c r="D4906" s="57" t="s">
        <v>22911</v>
      </c>
    </row>
    <row r="4907" spans="1:4">
      <c r="A4907" s="57" t="s">
        <v>22547</v>
      </c>
      <c r="B4907" s="57"/>
      <c r="C4907" s="57" t="s">
        <v>22912</v>
      </c>
      <c r="D4907" s="57" t="s">
        <v>22913</v>
      </c>
    </row>
    <row r="4908" spans="1:4">
      <c r="A4908" s="57" t="s">
        <v>22547</v>
      </c>
      <c r="B4908" s="57"/>
      <c r="C4908" s="57" t="s">
        <v>22914</v>
      </c>
      <c r="D4908" s="57" t="s">
        <v>22915</v>
      </c>
    </row>
    <row r="4909" spans="1:4">
      <c r="A4909" s="57" t="s">
        <v>22547</v>
      </c>
      <c r="B4909" s="57"/>
      <c r="C4909" s="57" t="s">
        <v>22916</v>
      </c>
      <c r="D4909" s="57" t="s">
        <v>22917</v>
      </c>
    </row>
    <row r="4910" spans="1:4">
      <c r="A4910" s="57" t="s">
        <v>22547</v>
      </c>
      <c r="B4910" s="57"/>
      <c r="C4910" s="57" t="s">
        <v>22918</v>
      </c>
      <c r="D4910" s="57" t="s">
        <v>22919</v>
      </c>
    </row>
    <row r="4911" spans="1:4">
      <c r="A4911" s="57" t="s">
        <v>22547</v>
      </c>
      <c r="B4911" s="57"/>
      <c r="C4911" s="57" t="s">
        <v>22920</v>
      </c>
      <c r="D4911" s="57" t="s">
        <v>22921</v>
      </c>
    </row>
    <row r="4912" spans="1:4">
      <c r="A4912" s="57" t="s">
        <v>22547</v>
      </c>
      <c r="B4912" s="57"/>
      <c r="C4912" s="57" t="s">
        <v>22922</v>
      </c>
      <c r="D4912" s="57" t="s">
        <v>22923</v>
      </c>
    </row>
    <row r="4913" spans="1:4">
      <c r="A4913" s="57" t="s">
        <v>22547</v>
      </c>
      <c r="B4913" s="57"/>
      <c r="C4913" s="57" t="s">
        <v>22924</v>
      </c>
      <c r="D4913" s="57" t="s">
        <v>22925</v>
      </c>
    </row>
    <row r="4914" spans="1:4">
      <c r="A4914" s="57" t="s">
        <v>22547</v>
      </c>
      <c r="B4914" s="57"/>
      <c r="C4914" s="57" t="s">
        <v>22926</v>
      </c>
      <c r="D4914" s="57" t="s">
        <v>22927</v>
      </c>
    </row>
    <row r="4915" spans="1:4">
      <c r="A4915" s="57" t="s">
        <v>22547</v>
      </c>
      <c r="B4915" s="57"/>
      <c r="C4915" s="57" t="s">
        <v>22928</v>
      </c>
      <c r="D4915" s="57" t="s">
        <v>22929</v>
      </c>
    </row>
    <row r="4916" spans="1:4">
      <c r="A4916" s="57" t="s">
        <v>22547</v>
      </c>
      <c r="B4916" s="57"/>
      <c r="C4916" s="57" t="s">
        <v>22930</v>
      </c>
      <c r="D4916" s="57" t="s">
        <v>22931</v>
      </c>
    </row>
    <row r="4917" spans="1:4">
      <c r="A4917" s="57" t="s">
        <v>22547</v>
      </c>
      <c r="B4917" s="57"/>
      <c r="C4917" s="57" t="s">
        <v>22932</v>
      </c>
      <c r="D4917" s="57" t="s">
        <v>22933</v>
      </c>
    </row>
    <row r="4918" spans="1:4">
      <c r="A4918" s="57" t="s">
        <v>22547</v>
      </c>
      <c r="B4918" s="57"/>
      <c r="C4918" s="57" t="s">
        <v>22934</v>
      </c>
      <c r="D4918" s="57" t="s">
        <v>22935</v>
      </c>
    </row>
    <row r="4919" spans="1:4">
      <c r="A4919" s="57" t="s">
        <v>22547</v>
      </c>
      <c r="B4919" s="57"/>
      <c r="C4919" s="57" t="s">
        <v>22936</v>
      </c>
      <c r="D4919" s="57" t="s">
        <v>22937</v>
      </c>
    </row>
    <row r="4920" spans="1:4">
      <c r="A4920" s="57" t="s">
        <v>22547</v>
      </c>
      <c r="B4920" s="57"/>
      <c r="C4920" s="57" t="s">
        <v>22938</v>
      </c>
      <c r="D4920" s="57" t="s">
        <v>22939</v>
      </c>
    </row>
    <row r="4921" spans="1:4">
      <c r="A4921" s="57" t="s">
        <v>22547</v>
      </c>
      <c r="B4921" s="57"/>
      <c r="C4921" s="57" t="s">
        <v>22940</v>
      </c>
      <c r="D4921" s="57" t="s">
        <v>22941</v>
      </c>
    </row>
    <row r="4922" spans="1:4">
      <c r="A4922" s="57" t="s">
        <v>22547</v>
      </c>
      <c r="B4922" s="57"/>
      <c r="C4922" s="57" t="s">
        <v>22942</v>
      </c>
      <c r="D4922" s="57" t="s">
        <v>22943</v>
      </c>
    </row>
    <row r="4923" spans="1:4">
      <c r="A4923" s="57" t="s">
        <v>22547</v>
      </c>
      <c r="B4923" s="57"/>
      <c r="C4923" s="57" t="s">
        <v>22944</v>
      </c>
      <c r="D4923" s="57" t="s">
        <v>22945</v>
      </c>
    </row>
    <row r="4924" spans="1:4">
      <c r="A4924" s="57" t="s">
        <v>22547</v>
      </c>
      <c r="B4924" s="57"/>
      <c r="C4924" s="57" t="s">
        <v>22946</v>
      </c>
      <c r="D4924" s="57" t="s">
        <v>22947</v>
      </c>
    </row>
    <row r="4925" spans="1:4">
      <c r="A4925" s="57" t="s">
        <v>22547</v>
      </c>
      <c r="B4925" s="57"/>
      <c r="C4925" s="57" t="s">
        <v>22948</v>
      </c>
      <c r="D4925" s="57" t="s">
        <v>22949</v>
      </c>
    </row>
    <row r="4926" spans="1:4">
      <c r="A4926" s="57" t="s">
        <v>22547</v>
      </c>
      <c r="B4926" s="57"/>
      <c r="C4926" s="57" t="s">
        <v>22950</v>
      </c>
      <c r="D4926" s="57" t="s">
        <v>22951</v>
      </c>
    </row>
    <row r="4927" spans="1:4">
      <c r="A4927" s="57" t="s">
        <v>22547</v>
      </c>
      <c r="B4927" s="57"/>
      <c r="C4927" s="57" t="s">
        <v>22952</v>
      </c>
      <c r="D4927" s="57" t="s">
        <v>22953</v>
      </c>
    </row>
    <row r="4928" spans="1:4">
      <c r="A4928" s="57" t="s">
        <v>22547</v>
      </c>
      <c r="B4928" s="57"/>
      <c r="C4928" s="57" t="s">
        <v>22954</v>
      </c>
      <c r="D4928" s="57" t="s">
        <v>22955</v>
      </c>
    </row>
    <row r="4929" spans="1:4">
      <c r="A4929" s="57" t="s">
        <v>22547</v>
      </c>
      <c r="B4929" s="57"/>
      <c r="C4929" s="57" t="s">
        <v>22956</v>
      </c>
      <c r="D4929" s="57" t="s">
        <v>22957</v>
      </c>
    </row>
    <row r="4930" spans="1:4">
      <c r="A4930" s="57" t="s">
        <v>22547</v>
      </c>
      <c r="B4930" s="57"/>
      <c r="C4930" s="57" t="s">
        <v>22958</v>
      </c>
      <c r="D4930" s="57" t="s">
        <v>22959</v>
      </c>
    </row>
    <row r="4931" spans="1:4">
      <c r="A4931" s="57" t="s">
        <v>22547</v>
      </c>
      <c r="B4931" s="57"/>
      <c r="C4931" s="57" t="s">
        <v>22960</v>
      </c>
      <c r="D4931" s="57" t="s">
        <v>22961</v>
      </c>
    </row>
    <row r="4932" spans="1:4">
      <c r="A4932" s="57" t="s">
        <v>22547</v>
      </c>
      <c r="B4932" s="57"/>
      <c r="C4932" s="57" t="s">
        <v>22962</v>
      </c>
      <c r="D4932" s="57" t="s">
        <v>22963</v>
      </c>
    </row>
    <row r="4933" spans="1:4">
      <c r="A4933" s="57" t="s">
        <v>22547</v>
      </c>
      <c r="B4933" s="57"/>
      <c r="C4933" s="57" t="s">
        <v>22964</v>
      </c>
      <c r="D4933" s="57" t="s">
        <v>22965</v>
      </c>
    </row>
    <row r="4934" spans="1:4">
      <c r="A4934" s="57" t="s">
        <v>22547</v>
      </c>
      <c r="B4934" s="57"/>
      <c r="C4934" s="57" t="s">
        <v>22966</v>
      </c>
      <c r="D4934" s="57" t="s">
        <v>22967</v>
      </c>
    </row>
    <row r="4935" spans="1:4">
      <c r="A4935" s="57" t="s">
        <v>22547</v>
      </c>
      <c r="B4935" s="57"/>
      <c r="C4935" s="57" t="s">
        <v>22968</v>
      </c>
      <c r="D4935" s="57" t="s">
        <v>22969</v>
      </c>
    </row>
    <row r="4936" spans="1:4">
      <c r="A4936" s="57" t="s">
        <v>22547</v>
      </c>
      <c r="B4936" s="57"/>
      <c r="C4936" s="57" t="s">
        <v>22970</v>
      </c>
      <c r="D4936" s="57" t="s">
        <v>22971</v>
      </c>
    </row>
    <row r="4937" spans="1:4">
      <c r="A4937" s="57" t="s">
        <v>22547</v>
      </c>
      <c r="B4937" s="57"/>
      <c r="C4937" s="57" t="s">
        <v>22972</v>
      </c>
      <c r="D4937" s="57" t="s">
        <v>22973</v>
      </c>
    </row>
    <row r="4938" spans="1:4">
      <c r="A4938" s="57" t="s">
        <v>22547</v>
      </c>
      <c r="B4938" s="57"/>
      <c r="C4938" s="57" t="s">
        <v>22974</v>
      </c>
      <c r="D4938" s="57" t="s">
        <v>22975</v>
      </c>
    </row>
    <row r="4939" spans="1:4">
      <c r="A4939" s="57" t="s">
        <v>22547</v>
      </c>
      <c r="B4939" s="57"/>
      <c r="C4939" s="57" t="s">
        <v>22976</v>
      </c>
      <c r="D4939" s="57" t="s">
        <v>22977</v>
      </c>
    </row>
    <row r="4940" spans="1:4">
      <c r="A4940" s="57" t="s">
        <v>22547</v>
      </c>
      <c r="B4940" s="57"/>
      <c r="C4940" s="57" t="s">
        <v>22978</v>
      </c>
      <c r="D4940" s="57" t="s">
        <v>22979</v>
      </c>
    </row>
    <row r="4941" spans="1:4">
      <c r="A4941" s="57" t="s">
        <v>22547</v>
      </c>
      <c r="B4941" s="57"/>
      <c r="C4941" s="57" t="s">
        <v>22980</v>
      </c>
      <c r="D4941" s="57" t="s">
        <v>22981</v>
      </c>
    </row>
    <row r="4942" spans="1:4">
      <c r="A4942" s="57" t="s">
        <v>22547</v>
      </c>
      <c r="B4942" s="57"/>
      <c r="C4942" s="57" t="s">
        <v>22982</v>
      </c>
      <c r="D4942" s="57" t="s">
        <v>22983</v>
      </c>
    </row>
    <row r="4943" spans="1:4">
      <c r="A4943" s="57" t="s">
        <v>22547</v>
      </c>
      <c r="B4943" s="57"/>
      <c r="C4943" s="57" t="s">
        <v>22984</v>
      </c>
      <c r="D4943" s="57" t="s">
        <v>22985</v>
      </c>
    </row>
    <row r="4944" spans="1:4">
      <c r="A4944" s="57" t="s">
        <v>22547</v>
      </c>
      <c r="B4944" s="57"/>
      <c r="C4944" s="57" t="s">
        <v>22986</v>
      </c>
      <c r="D4944" s="57" t="s">
        <v>22987</v>
      </c>
    </row>
    <row r="4945" spans="1:4">
      <c r="A4945" s="57" t="s">
        <v>22547</v>
      </c>
      <c r="B4945" s="57"/>
      <c r="C4945" s="57" t="s">
        <v>22988</v>
      </c>
      <c r="D4945" s="57" t="s">
        <v>22989</v>
      </c>
    </row>
    <row r="4946" spans="1:4">
      <c r="A4946" s="57" t="s">
        <v>22547</v>
      </c>
      <c r="B4946" s="57"/>
      <c r="C4946" s="57" t="s">
        <v>22990</v>
      </c>
      <c r="D4946" s="57" t="s">
        <v>22991</v>
      </c>
    </row>
    <row r="4947" spans="1:4">
      <c r="A4947" s="57" t="s">
        <v>22547</v>
      </c>
      <c r="B4947" s="57"/>
      <c r="C4947" s="57" t="s">
        <v>22992</v>
      </c>
      <c r="D4947" s="57" t="s">
        <v>22993</v>
      </c>
    </row>
    <row r="4948" spans="1:4">
      <c r="A4948" s="57" t="s">
        <v>22547</v>
      </c>
      <c r="B4948" s="57"/>
      <c r="C4948" s="57" t="s">
        <v>22994</v>
      </c>
      <c r="D4948" s="57" t="s">
        <v>22995</v>
      </c>
    </row>
    <row r="4949" spans="1:4">
      <c r="A4949" s="57" t="s">
        <v>22547</v>
      </c>
      <c r="B4949" s="57"/>
      <c r="C4949" s="57" t="s">
        <v>22996</v>
      </c>
      <c r="D4949" s="57" t="s">
        <v>22997</v>
      </c>
    </row>
    <row r="4950" spans="1:4">
      <c r="A4950" s="57" t="s">
        <v>22547</v>
      </c>
      <c r="B4950" s="57"/>
      <c r="C4950" s="57" t="s">
        <v>22998</v>
      </c>
      <c r="D4950" s="57" t="s">
        <v>22999</v>
      </c>
    </row>
    <row r="4951" spans="1:4">
      <c r="A4951" s="57" t="s">
        <v>22547</v>
      </c>
      <c r="B4951" s="57"/>
      <c r="C4951" s="57" t="s">
        <v>23000</v>
      </c>
      <c r="D4951" s="57" t="s">
        <v>23001</v>
      </c>
    </row>
    <row r="4952" spans="1:4">
      <c r="A4952" s="57" t="s">
        <v>22547</v>
      </c>
      <c r="B4952" s="57"/>
      <c r="C4952" s="57" t="s">
        <v>23002</v>
      </c>
      <c r="D4952" s="57" t="s">
        <v>23003</v>
      </c>
    </row>
    <row r="4953" spans="1:4">
      <c r="A4953" s="57" t="s">
        <v>22547</v>
      </c>
      <c r="B4953" s="57"/>
      <c r="C4953" s="57" t="s">
        <v>23004</v>
      </c>
      <c r="D4953" s="57" t="s">
        <v>23005</v>
      </c>
    </row>
    <row r="4954" spans="1:4">
      <c r="A4954" s="57" t="s">
        <v>22547</v>
      </c>
      <c r="B4954" s="57"/>
      <c r="C4954" s="57" t="s">
        <v>23006</v>
      </c>
      <c r="D4954" s="57" t="s">
        <v>23007</v>
      </c>
    </row>
    <row r="4955" spans="1:4">
      <c r="A4955" s="57" t="s">
        <v>22547</v>
      </c>
      <c r="B4955" s="57"/>
      <c r="C4955" s="57" t="s">
        <v>23008</v>
      </c>
      <c r="D4955" s="57" t="s">
        <v>23009</v>
      </c>
    </row>
    <row r="4956" spans="1:4">
      <c r="A4956" s="57" t="s">
        <v>22547</v>
      </c>
      <c r="B4956" s="57"/>
      <c r="C4956" s="57" t="s">
        <v>23010</v>
      </c>
      <c r="D4956" s="57" t="s">
        <v>23011</v>
      </c>
    </row>
    <row r="4957" spans="1:4">
      <c r="A4957" s="57" t="s">
        <v>22547</v>
      </c>
      <c r="B4957" s="57"/>
      <c r="C4957" s="57" t="s">
        <v>23012</v>
      </c>
      <c r="D4957" s="57" t="s">
        <v>23013</v>
      </c>
    </row>
    <row r="4958" spans="1:4">
      <c r="A4958" s="57" t="s">
        <v>22547</v>
      </c>
      <c r="B4958" s="57"/>
      <c r="C4958" s="57" t="s">
        <v>23014</v>
      </c>
      <c r="D4958" s="57" t="s">
        <v>23015</v>
      </c>
    </row>
    <row r="4959" spans="1:4">
      <c r="A4959" s="57" t="s">
        <v>22547</v>
      </c>
      <c r="B4959" s="57"/>
      <c r="C4959" s="57" t="s">
        <v>23016</v>
      </c>
      <c r="D4959" s="57" t="s">
        <v>23017</v>
      </c>
    </row>
    <row r="4960" spans="1:4">
      <c r="A4960" s="57" t="s">
        <v>22547</v>
      </c>
      <c r="B4960" s="57"/>
      <c r="C4960" s="57" t="s">
        <v>23018</v>
      </c>
      <c r="D4960" s="57" t="s">
        <v>23019</v>
      </c>
    </row>
    <row r="4961" spans="1:4">
      <c r="A4961" s="57" t="s">
        <v>22547</v>
      </c>
      <c r="B4961" s="57"/>
      <c r="C4961" s="57" t="s">
        <v>23020</v>
      </c>
      <c r="D4961" s="57" t="s">
        <v>23021</v>
      </c>
    </row>
    <row r="4962" spans="1:4">
      <c r="A4962" s="57" t="s">
        <v>22547</v>
      </c>
      <c r="B4962" s="57"/>
      <c r="C4962" s="57" t="s">
        <v>23022</v>
      </c>
      <c r="D4962" s="57" t="s">
        <v>23023</v>
      </c>
    </row>
    <row r="4963" spans="1:4">
      <c r="A4963" s="57" t="s">
        <v>22547</v>
      </c>
      <c r="B4963" s="57"/>
      <c r="C4963" s="57" t="s">
        <v>23024</v>
      </c>
      <c r="D4963" s="57" t="s">
        <v>23025</v>
      </c>
    </row>
    <row r="4964" spans="1:4">
      <c r="A4964" s="57" t="s">
        <v>22547</v>
      </c>
      <c r="B4964" s="57"/>
      <c r="C4964" s="57" t="s">
        <v>23026</v>
      </c>
      <c r="D4964" s="57" t="s">
        <v>23027</v>
      </c>
    </row>
    <row r="4965" spans="1:4">
      <c r="A4965" s="57" t="s">
        <v>22547</v>
      </c>
      <c r="B4965" s="57"/>
      <c r="C4965" s="57" t="s">
        <v>23028</v>
      </c>
      <c r="D4965" s="57" t="s">
        <v>23029</v>
      </c>
    </row>
    <row r="4966" spans="1:4">
      <c r="A4966" s="57" t="s">
        <v>22547</v>
      </c>
      <c r="B4966" s="57"/>
      <c r="C4966" s="57" t="s">
        <v>23030</v>
      </c>
      <c r="D4966" s="57" t="s">
        <v>23031</v>
      </c>
    </row>
    <row r="4967" spans="1:4">
      <c r="A4967" s="57" t="s">
        <v>22547</v>
      </c>
      <c r="B4967" s="57"/>
      <c r="C4967" s="57" t="s">
        <v>23032</v>
      </c>
      <c r="D4967" s="57" t="s">
        <v>23033</v>
      </c>
    </row>
    <row r="4968" spans="1:4">
      <c r="A4968" s="57" t="s">
        <v>22547</v>
      </c>
      <c r="B4968" s="57"/>
      <c r="C4968" s="57" t="s">
        <v>23034</v>
      </c>
      <c r="D4968" s="57" t="s">
        <v>23035</v>
      </c>
    </row>
    <row r="4969" spans="1:4">
      <c r="A4969" s="57" t="s">
        <v>22547</v>
      </c>
      <c r="B4969" s="57"/>
      <c r="C4969" s="57" t="s">
        <v>23036</v>
      </c>
      <c r="D4969" s="57" t="s">
        <v>23037</v>
      </c>
    </row>
    <row r="4970" spans="1:4">
      <c r="A4970" s="57" t="s">
        <v>22547</v>
      </c>
      <c r="B4970" s="57"/>
      <c r="C4970" s="57" t="s">
        <v>23038</v>
      </c>
      <c r="D4970" s="57" t="s">
        <v>23039</v>
      </c>
    </row>
    <row r="4971" spans="1:4">
      <c r="A4971" s="57" t="s">
        <v>22547</v>
      </c>
      <c r="B4971" s="57"/>
      <c r="C4971" s="57" t="s">
        <v>23040</v>
      </c>
      <c r="D4971" s="57" t="s">
        <v>23041</v>
      </c>
    </row>
    <row r="4972" spans="1:4">
      <c r="A4972" s="57" t="s">
        <v>22547</v>
      </c>
      <c r="B4972" s="57"/>
      <c r="C4972" s="57" t="s">
        <v>23042</v>
      </c>
      <c r="D4972" s="57" t="s">
        <v>23043</v>
      </c>
    </row>
    <row r="4973" spans="1:4">
      <c r="A4973" s="57" t="s">
        <v>22547</v>
      </c>
      <c r="B4973" s="57"/>
      <c r="C4973" s="57" t="s">
        <v>23044</v>
      </c>
      <c r="D4973" s="57" t="s">
        <v>23045</v>
      </c>
    </row>
    <row r="4974" spans="1:4">
      <c r="A4974" s="57" t="s">
        <v>22547</v>
      </c>
      <c r="B4974" s="57"/>
      <c r="C4974" s="57" t="s">
        <v>23046</v>
      </c>
      <c r="D4974" s="57" t="s">
        <v>23047</v>
      </c>
    </row>
    <row r="4975" spans="1:4">
      <c r="A4975" s="57" t="s">
        <v>22547</v>
      </c>
      <c r="B4975" s="57"/>
      <c r="C4975" s="57" t="s">
        <v>23048</v>
      </c>
      <c r="D4975" s="57" t="s">
        <v>23049</v>
      </c>
    </row>
    <row r="4976" spans="1:4">
      <c r="A4976" s="57" t="s">
        <v>22547</v>
      </c>
      <c r="B4976" s="57"/>
      <c r="C4976" s="57" t="s">
        <v>23050</v>
      </c>
      <c r="D4976" s="57" t="s">
        <v>23051</v>
      </c>
    </row>
    <row r="4977" spans="1:4">
      <c r="A4977" s="57" t="s">
        <v>22547</v>
      </c>
      <c r="B4977" s="57"/>
      <c r="C4977" s="57" t="s">
        <v>23052</v>
      </c>
      <c r="D4977" s="57" t="s">
        <v>23053</v>
      </c>
    </row>
    <row r="4978" spans="1:4">
      <c r="A4978" s="57" t="s">
        <v>22547</v>
      </c>
      <c r="B4978" s="57"/>
      <c r="C4978" s="57" t="s">
        <v>23054</v>
      </c>
      <c r="D4978" s="57" t="s">
        <v>23055</v>
      </c>
    </row>
    <row r="4979" spans="1:4">
      <c r="A4979" s="57" t="s">
        <v>22547</v>
      </c>
      <c r="B4979" s="57"/>
      <c r="C4979" s="57" t="s">
        <v>23056</v>
      </c>
      <c r="D4979" s="57" t="s">
        <v>23057</v>
      </c>
    </row>
    <row r="4980" spans="1:4">
      <c r="A4980" s="57" t="s">
        <v>22547</v>
      </c>
      <c r="B4980" s="57"/>
      <c r="C4980" s="57" t="s">
        <v>23058</v>
      </c>
      <c r="D4980" s="57" t="s">
        <v>23059</v>
      </c>
    </row>
    <row r="4981" spans="1:4">
      <c r="A4981" s="57" t="s">
        <v>22547</v>
      </c>
      <c r="B4981" s="57"/>
      <c r="C4981" s="57" t="s">
        <v>23060</v>
      </c>
      <c r="D4981" s="57" t="s">
        <v>23061</v>
      </c>
    </row>
    <row r="4982" spans="1:4">
      <c r="A4982" s="57" t="s">
        <v>22547</v>
      </c>
      <c r="B4982" s="57"/>
      <c r="C4982" s="57" t="s">
        <v>23062</v>
      </c>
      <c r="D4982" s="57" t="s">
        <v>23063</v>
      </c>
    </row>
    <row r="4983" spans="1:4">
      <c r="A4983" s="57" t="s">
        <v>22547</v>
      </c>
      <c r="B4983" s="57"/>
      <c r="C4983" s="57" t="s">
        <v>23064</v>
      </c>
      <c r="D4983" s="57" t="s">
        <v>23065</v>
      </c>
    </row>
    <row r="4984" spans="1:4">
      <c r="A4984" s="57" t="s">
        <v>22547</v>
      </c>
      <c r="B4984" s="57"/>
      <c r="C4984" s="57" t="s">
        <v>23066</v>
      </c>
      <c r="D4984" s="57" t="s">
        <v>23067</v>
      </c>
    </row>
    <row r="4985" spans="1:4">
      <c r="A4985" s="57" t="s">
        <v>22547</v>
      </c>
      <c r="B4985" s="57"/>
      <c r="C4985" s="57" t="s">
        <v>23068</v>
      </c>
      <c r="D4985" s="57" t="s">
        <v>23069</v>
      </c>
    </row>
    <row r="4986" spans="1:4">
      <c r="A4986" s="57" t="s">
        <v>22547</v>
      </c>
      <c r="B4986" s="57"/>
      <c r="C4986" s="57" t="s">
        <v>23070</v>
      </c>
      <c r="D4986" s="57" t="s">
        <v>23071</v>
      </c>
    </row>
    <row r="4987" spans="1:4">
      <c r="A4987" s="57" t="s">
        <v>22547</v>
      </c>
      <c r="B4987" s="57"/>
      <c r="C4987" s="57" t="s">
        <v>23072</v>
      </c>
      <c r="D4987" s="57" t="s">
        <v>23073</v>
      </c>
    </row>
    <row r="4988" spans="1:4">
      <c r="A4988" s="57" t="s">
        <v>22547</v>
      </c>
      <c r="B4988" s="57"/>
      <c r="C4988" s="57" t="s">
        <v>23074</v>
      </c>
      <c r="D4988" s="57" t="s">
        <v>23075</v>
      </c>
    </row>
    <row r="4989" spans="1:4">
      <c r="A4989" s="57" t="s">
        <v>22547</v>
      </c>
      <c r="B4989" s="57"/>
      <c r="C4989" s="57" t="s">
        <v>23076</v>
      </c>
      <c r="D4989" s="57" t="s">
        <v>23077</v>
      </c>
    </row>
    <row r="4990" spans="1:4">
      <c r="A4990" s="57" t="s">
        <v>22547</v>
      </c>
      <c r="B4990" s="57"/>
      <c r="C4990" s="57" t="s">
        <v>23078</v>
      </c>
      <c r="D4990" s="57" t="s">
        <v>23079</v>
      </c>
    </row>
    <row r="4991" spans="1:4">
      <c r="A4991" s="57" t="s">
        <v>22547</v>
      </c>
      <c r="B4991" s="57"/>
      <c r="C4991" s="57" t="s">
        <v>23080</v>
      </c>
      <c r="D4991" s="57" t="s">
        <v>23081</v>
      </c>
    </row>
    <row r="4992" spans="1:4">
      <c r="A4992" s="57" t="s">
        <v>22547</v>
      </c>
      <c r="B4992" s="57"/>
      <c r="C4992" s="57" t="s">
        <v>23082</v>
      </c>
      <c r="D4992" s="57" t="s">
        <v>23083</v>
      </c>
    </row>
    <row r="4993" spans="1:4">
      <c r="A4993" s="57" t="s">
        <v>22547</v>
      </c>
      <c r="B4993" s="57"/>
      <c r="C4993" s="57" t="s">
        <v>23084</v>
      </c>
      <c r="D4993" s="57" t="s">
        <v>23085</v>
      </c>
    </row>
    <row r="4994" spans="1:4">
      <c r="A4994" s="57" t="s">
        <v>22547</v>
      </c>
      <c r="B4994" s="57"/>
      <c r="C4994" s="57" t="s">
        <v>23086</v>
      </c>
      <c r="D4994" s="57" t="s">
        <v>23087</v>
      </c>
    </row>
    <row r="4995" spans="1:4">
      <c r="A4995" s="57" t="s">
        <v>22547</v>
      </c>
      <c r="B4995" s="57"/>
      <c r="C4995" s="57" t="s">
        <v>23088</v>
      </c>
      <c r="D4995" s="57" t="s">
        <v>23089</v>
      </c>
    </row>
    <row r="4996" spans="1:4">
      <c r="A4996" s="57" t="s">
        <v>22547</v>
      </c>
      <c r="B4996" s="57"/>
      <c r="C4996" s="57" t="s">
        <v>23090</v>
      </c>
      <c r="D4996" s="57" t="s">
        <v>23091</v>
      </c>
    </row>
    <row r="4997" spans="1:4">
      <c r="A4997" s="57" t="s">
        <v>22547</v>
      </c>
      <c r="B4997" s="57"/>
      <c r="C4997" s="57" t="s">
        <v>23092</v>
      </c>
      <c r="D4997" s="57" t="s">
        <v>23093</v>
      </c>
    </row>
    <row r="4998" spans="1:4">
      <c r="A4998" s="57" t="s">
        <v>22547</v>
      </c>
      <c r="B4998" s="57"/>
      <c r="C4998" s="57" t="s">
        <v>23094</v>
      </c>
      <c r="D4998" s="57" t="s">
        <v>23095</v>
      </c>
    </row>
    <row r="4999" spans="1:4">
      <c r="A4999" s="57" t="s">
        <v>22547</v>
      </c>
      <c r="B4999" s="57"/>
      <c r="C4999" s="57" t="s">
        <v>23096</v>
      </c>
      <c r="D4999" s="57" t="s">
        <v>23097</v>
      </c>
    </row>
    <row r="5000" spans="1:4">
      <c r="A5000" s="57" t="s">
        <v>22547</v>
      </c>
      <c r="B5000" s="57"/>
      <c r="C5000" s="57" t="s">
        <v>23098</v>
      </c>
      <c r="D5000" s="57" t="s">
        <v>23099</v>
      </c>
    </row>
    <row r="5001" spans="1:4">
      <c r="A5001" s="57" t="s">
        <v>22547</v>
      </c>
      <c r="B5001" s="57"/>
      <c r="C5001" s="57" t="s">
        <v>23100</v>
      </c>
      <c r="D5001" s="57" t="s">
        <v>23101</v>
      </c>
    </row>
    <row r="5002" spans="1:4">
      <c r="A5002" s="57" t="s">
        <v>22547</v>
      </c>
      <c r="B5002" s="57"/>
      <c r="C5002" s="57" t="s">
        <v>23102</v>
      </c>
      <c r="D5002" s="57" t="s">
        <v>23103</v>
      </c>
    </row>
    <row r="5003" spans="1:4">
      <c r="A5003" s="57" t="s">
        <v>22547</v>
      </c>
      <c r="B5003" s="57"/>
      <c r="C5003" s="57" t="s">
        <v>23104</v>
      </c>
      <c r="D5003" s="57" t="s">
        <v>23105</v>
      </c>
    </row>
    <row r="5004" spans="1:4">
      <c r="A5004" s="57" t="s">
        <v>22547</v>
      </c>
      <c r="B5004" s="57"/>
      <c r="C5004" s="57" t="s">
        <v>23106</v>
      </c>
      <c r="D5004" s="57" t="s">
        <v>23107</v>
      </c>
    </row>
    <row r="5005" spans="1:4">
      <c r="A5005" s="57" t="s">
        <v>22547</v>
      </c>
      <c r="B5005" s="57"/>
      <c r="C5005" s="57" t="s">
        <v>23108</v>
      </c>
      <c r="D5005" s="57" t="s">
        <v>23109</v>
      </c>
    </row>
    <row r="5006" spans="1:4">
      <c r="A5006" s="57" t="s">
        <v>22547</v>
      </c>
      <c r="B5006" s="57"/>
      <c r="C5006" s="57" t="s">
        <v>23110</v>
      </c>
      <c r="D5006" s="57" t="s">
        <v>23111</v>
      </c>
    </row>
    <row r="5007" spans="1:4">
      <c r="A5007" s="57" t="s">
        <v>22547</v>
      </c>
      <c r="B5007" s="57"/>
      <c r="C5007" s="57" t="s">
        <v>23112</v>
      </c>
      <c r="D5007" s="57" t="s">
        <v>23113</v>
      </c>
    </row>
    <row r="5008" spans="1:4">
      <c r="A5008" s="57" t="s">
        <v>22547</v>
      </c>
      <c r="B5008" s="57"/>
      <c r="C5008" s="57" t="s">
        <v>23114</v>
      </c>
      <c r="D5008" s="57" t="s">
        <v>23115</v>
      </c>
    </row>
    <row r="5009" spans="1:4">
      <c r="A5009" s="57" t="s">
        <v>22547</v>
      </c>
      <c r="B5009" s="57"/>
      <c r="C5009" s="57" t="s">
        <v>23116</v>
      </c>
      <c r="D5009" s="57" t="s">
        <v>23117</v>
      </c>
    </row>
    <row r="5010" spans="1:4">
      <c r="A5010" s="57" t="s">
        <v>22547</v>
      </c>
      <c r="B5010" s="57"/>
      <c r="C5010" s="57" t="s">
        <v>23118</v>
      </c>
      <c r="D5010" s="57" t="s">
        <v>23119</v>
      </c>
    </row>
    <row r="5011" spans="1:4">
      <c r="A5011" s="57" t="s">
        <v>22547</v>
      </c>
      <c r="B5011" s="57"/>
      <c r="C5011" s="57" t="s">
        <v>23120</v>
      </c>
      <c r="D5011" s="57" t="s">
        <v>23121</v>
      </c>
    </row>
    <row r="5012" spans="1:4">
      <c r="A5012" s="57" t="s">
        <v>22547</v>
      </c>
      <c r="B5012" s="57"/>
      <c r="C5012" s="57" t="s">
        <v>23122</v>
      </c>
      <c r="D5012" s="57" t="s">
        <v>23123</v>
      </c>
    </row>
    <row r="5013" spans="1:4">
      <c r="A5013" s="57" t="s">
        <v>22547</v>
      </c>
      <c r="B5013" s="57"/>
      <c r="C5013" s="57" t="s">
        <v>23124</v>
      </c>
      <c r="D5013" s="57" t="s">
        <v>23125</v>
      </c>
    </row>
    <row r="5014" spans="1:4">
      <c r="A5014" s="57" t="s">
        <v>22547</v>
      </c>
      <c r="B5014" s="57"/>
      <c r="C5014" s="57" t="s">
        <v>23126</v>
      </c>
      <c r="D5014" s="57" t="s">
        <v>23127</v>
      </c>
    </row>
    <row r="5015" spans="1:4">
      <c r="A5015" s="57" t="s">
        <v>22547</v>
      </c>
      <c r="B5015" s="57"/>
      <c r="C5015" s="57" t="s">
        <v>23128</v>
      </c>
      <c r="D5015" s="57" t="s">
        <v>23129</v>
      </c>
    </row>
    <row r="5016" spans="1:4">
      <c r="A5016" s="57" t="s">
        <v>22547</v>
      </c>
      <c r="B5016" s="57"/>
      <c r="C5016" s="57" t="s">
        <v>23130</v>
      </c>
      <c r="D5016" s="57" t="s">
        <v>23131</v>
      </c>
    </row>
    <row r="5017" spans="1:4">
      <c r="A5017" s="57" t="s">
        <v>22547</v>
      </c>
      <c r="B5017" s="57"/>
      <c r="C5017" s="57" t="s">
        <v>23132</v>
      </c>
      <c r="D5017" s="57" t="s">
        <v>23133</v>
      </c>
    </row>
    <row r="5018" spans="1:4">
      <c r="A5018" s="57" t="s">
        <v>22547</v>
      </c>
      <c r="B5018" s="57"/>
      <c r="C5018" s="57" t="s">
        <v>23134</v>
      </c>
      <c r="D5018" s="57" t="s">
        <v>23135</v>
      </c>
    </row>
    <row r="5019" spans="1:4">
      <c r="A5019" s="57" t="s">
        <v>22547</v>
      </c>
      <c r="B5019" s="57"/>
      <c r="C5019" s="57" t="s">
        <v>23136</v>
      </c>
      <c r="D5019" s="57" t="s">
        <v>23137</v>
      </c>
    </row>
    <row r="5020" spans="1:4">
      <c r="A5020" s="57" t="s">
        <v>22547</v>
      </c>
      <c r="B5020" s="57"/>
      <c r="C5020" s="57" t="s">
        <v>23138</v>
      </c>
      <c r="D5020" s="57" t="s">
        <v>23139</v>
      </c>
    </row>
    <row r="5021" spans="1:4">
      <c r="A5021" s="57" t="s">
        <v>22547</v>
      </c>
      <c r="B5021" s="57"/>
      <c r="C5021" s="57" t="s">
        <v>23140</v>
      </c>
      <c r="D5021" s="57" t="s">
        <v>23141</v>
      </c>
    </row>
    <row r="5022" spans="1:4">
      <c r="A5022" s="57" t="s">
        <v>22547</v>
      </c>
      <c r="B5022" s="57"/>
      <c r="C5022" s="57" t="s">
        <v>23142</v>
      </c>
      <c r="D5022" s="57" t="s">
        <v>23143</v>
      </c>
    </row>
    <row r="5023" spans="1:4">
      <c r="A5023" s="57" t="s">
        <v>22547</v>
      </c>
      <c r="B5023" s="57"/>
      <c r="C5023" s="57" t="s">
        <v>23144</v>
      </c>
      <c r="D5023" s="57" t="s">
        <v>23145</v>
      </c>
    </row>
    <row r="5024" spans="1:4">
      <c r="A5024" s="57" t="s">
        <v>22547</v>
      </c>
      <c r="B5024" s="57"/>
      <c r="C5024" s="57" t="s">
        <v>23146</v>
      </c>
      <c r="D5024" s="57" t="s">
        <v>23147</v>
      </c>
    </row>
    <row r="5025" spans="1:4">
      <c r="A5025" s="57" t="s">
        <v>22547</v>
      </c>
      <c r="B5025" s="57"/>
      <c r="C5025" s="57" t="s">
        <v>23148</v>
      </c>
      <c r="D5025" s="57" t="s">
        <v>23149</v>
      </c>
    </row>
    <row r="5026" spans="1:4">
      <c r="A5026" s="57" t="s">
        <v>22547</v>
      </c>
      <c r="B5026" s="57"/>
      <c r="C5026" s="57" t="s">
        <v>23150</v>
      </c>
      <c r="D5026" s="57" t="s">
        <v>23151</v>
      </c>
    </row>
    <row r="5027" spans="1:4">
      <c r="A5027" s="57" t="s">
        <v>22547</v>
      </c>
      <c r="B5027" s="57"/>
      <c r="C5027" s="57" t="s">
        <v>23152</v>
      </c>
      <c r="D5027" s="57" t="s">
        <v>23153</v>
      </c>
    </row>
    <row r="5028" spans="1:4">
      <c r="A5028" s="57" t="s">
        <v>22547</v>
      </c>
      <c r="B5028" s="57"/>
      <c r="C5028" s="57" t="s">
        <v>23154</v>
      </c>
      <c r="D5028" s="57" t="s">
        <v>23155</v>
      </c>
    </row>
    <row r="5029" spans="1:4">
      <c r="A5029" s="57" t="s">
        <v>22547</v>
      </c>
      <c r="B5029" s="57"/>
      <c r="C5029" s="57" t="s">
        <v>23156</v>
      </c>
      <c r="D5029" s="57" t="s">
        <v>23157</v>
      </c>
    </row>
    <row r="5030" spans="1:4">
      <c r="A5030" s="57" t="s">
        <v>22547</v>
      </c>
      <c r="B5030" s="57"/>
      <c r="C5030" s="57" t="s">
        <v>23158</v>
      </c>
      <c r="D5030" s="57" t="s">
        <v>23159</v>
      </c>
    </row>
    <row r="5031" spans="1:4">
      <c r="A5031" s="57" t="s">
        <v>22547</v>
      </c>
      <c r="B5031" s="57"/>
      <c r="C5031" s="57" t="s">
        <v>23160</v>
      </c>
      <c r="D5031" s="57" t="s">
        <v>23161</v>
      </c>
    </row>
    <row r="5032" spans="1:4">
      <c r="A5032" s="57" t="s">
        <v>22547</v>
      </c>
      <c r="B5032" s="57"/>
      <c r="C5032" s="57" t="s">
        <v>23162</v>
      </c>
      <c r="D5032" s="57" t="s">
        <v>23163</v>
      </c>
    </row>
    <row r="5033" spans="1:4">
      <c r="A5033" s="57" t="s">
        <v>22547</v>
      </c>
      <c r="B5033" s="57"/>
      <c r="C5033" s="57" t="s">
        <v>23164</v>
      </c>
      <c r="D5033" s="57" t="s">
        <v>23165</v>
      </c>
    </row>
    <row r="5034" spans="1:4">
      <c r="A5034" s="57" t="s">
        <v>22547</v>
      </c>
      <c r="B5034" s="57"/>
      <c r="C5034" s="57" t="s">
        <v>23166</v>
      </c>
      <c r="D5034" s="57" t="s">
        <v>23167</v>
      </c>
    </row>
    <row r="5035" spans="1:4">
      <c r="A5035" s="57" t="s">
        <v>22547</v>
      </c>
      <c r="B5035" s="57"/>
      <c r="C5035" s="57" t="s">
        <v>23168</v>
      </c>
      <c r="D5035" s="57" t="s">
        <v>23169</v>
      </c>
    </row>
    <row r="5036" spans="1:4">
      <c r="A5036" s="57" t="s">
        <v>22547</v>
      </c>
      <c r="B5036" s="57"/>
      <c r="C5036" s="57" t="s">
        <v>23170</v>
      </c>
      <c r="D5036" s="57" t="s">
        <v>23171</v>
      </c>
    </row>
    <row r="5037" spans="1:4">
      <c r="A5037" s="57" t="s">
        <v>22547</v>
      </c>
      <c r="B5037" s="57"/>
      <c r="C5037" s="57" t="s">
        <v>23172</v>
      </c>
      <c r="D5037" s="57" t="s">
        <v>23173</v>
      </c>
    </row>
    <row r="5038" spans="1:4">
      <c r="A5038" s="57" t="s">
        <v>22547</v>
      </c>
      <c r="B5038" s="57"/>
      <c r="C5038" s="57" t="s">
        <v>23174</v>
      </c>
      <c r="D5038" s="57" t="s">
        <v>23175</v>
      </c>
    </row>
    <row r="5039" spans="1:4">
      <c r="A5039" s="57" t="s">
        <v>22547</v>
      </c>
      <c r="B5039" s="57"/>
      <c r="C5039" s="57" t="s">
        <v>23176</v>
      </c>
      <c r="D5039" s="57" t="s">
        <v>23177</v>
      </c>
    </row>
    <row r="5040" spans="1:4">
      <c r="A5040" s="57" t="s">
        <v>22547</v>
      </c>
      <c r="B5040" s="57"/>
      <c r="C5040" s="57" t="s">
        <v>23178</v>
      </c>
      <c r="D5040" s="57" t="s">
        <v>23179</v>
      </c>
    </row>
    <row r="5041" spans="1:4">
      <c r="A5041" s="57" t="s">
        <v>22547</v>
      </c>
      <c r="B5041" s="57"/>
      <c r="C5041" s="57" t="s">
        <v>23180</v>
      </c>
      <c r="D5041" s="57" t="s">
        <v>23181</v>
      </c>
    </row>
    <row r="5042" spans="1:4">
      <c r="A5042" s="57" t="s">
        <v>22547</v>
      </c>
      <c r="B5042" s="57"/>
      <c r="C5042" s="57" t="s">
        <v>23182</v>
      </c>
      <c r="D5042" s="57" t="s">
        <v>23183</v>
      </c>
    </row>
    <row r="5043" spans="1:4">
      <c r="A5043" s="57" t="s">
        <v>22547</v>
      </c>
      <c r="B5043" s="57"/>
      <c r="C5043" s="57" t="s">
        <v>23184</v>
      </c>
      <c r="D5043" s="57" t="s">
        <v>23185</v>
      </c>
    </row>
    <row r="5044" spans="1:4">
      <c r="A5044" s="57" t="s">
        <v>22547</v>
      </c>
      <c r="B5044" s="57"/>
      <c r="C5044" s="57" t="s">
        <v>23186</v>
      </c>
      <c r="D5044" s="57" t="s">
        <v>23187</v>
      </c>
    </row>
    <row r="5045" spans="1:4">
      <c r="A5045" s="57" t="s">
        <v>22547</v>
      </c>
      <c r="B5045" s="57"/>
      <c r="C5045" s="57" t="s">
        <v>23188</v>
      </c>
      <c r="D5045" s="57" t="s">
        <v>23189</v>
      </c>
    </row>
    <row r="5046" spans="1:4">
      <c r="A5046" s="57" t="s">
        <v>22547</v>
      </c>
      <c r="B5046" s="57"/>
      <c r="C5046" s="57" t="s">
        <v>23190</v>
      </c>
      <c r="D5046" s="57" t="s">
        <v>23191</v>
      </c>
    </row>
    <row r="5047" spans="1:4">
      <c r="A5047" s="57" t="s">
        <v>22547</v>
      </c>
      <c r="B5047" s="57"/>
      <c r="C5047" s="57" t="s">
        <v>23192</v>
      </c>
      <c r="D5047" s="57" t="s">
        <v>23193</v>
      </c>
    </row>
    <row r="5048" spans="1:4">
      <c r="A5048" s="57" t="s">
        <v>22547</v>
      </c>
      <c r="B5048" s="57"/>
      <c r="C5048" s="57" t="s">
        <v>23194</v>
      </c>
      <c r="D5048" s="57" t="s">
        <v>23195</v>
      </c>
    </row>
    <row r="5049" spans="1:4">
      <c r="A5049" s="57" t="s">
        <v>22547</v>
      </c>
      <c r="B5049" s="57"/>
      <c r="C5049" s="57" t="s">
        <v>23196</v>
      </c>
      <c r="D5049" s="57" t="s">
        <v>23197</v>
      </c>
    </row>
    <row r="5050" spans="1:4">
      <c r="A5050" s="57" t="s">
        <v>22547</v>
      </c>
      <c r="B5050" s="57"/>
      <c r="C5050" s="57" t="s">
        <v>23198</v>
      </c>
      <c r="D5050" s="57" t="s">
        <v>23199</v>
      </c>
    </row>
    <row r="5051" spans="1:4">
      <c r="A5051" s="57" t="s">
        <v>22547</v>
      </c>
      <c r="B5051" s="57"/>
      <c r="C5051" s="57" t="s">
        <v>23200</v>
      </c>
      <c r="D5051" s="57" t="s">
        <v>23201</v>
      </c>
    </row>
    <row r="5052" spans="1:4">
      <c r="A5052" s="57" t="s">
        <v>22547</v>
      </c>
      <c r="B5052" s="57"/>
      <c r="C5052" s="57" t="s">
        <v>23202</v>
      </c>
      <c r="D5052" s="57" t="s">
        <v>23203</v>
      </c>
    </row>
    <row r="5053" spans="1:4">
      <c r="A5053" s="57" t="s">
        <v>22547</v>
      </c>
      <c r="B5053" s="57"/>
      <c r="C5053" s="57" t="s">
        <v>23204</v>
      </c>
      <c r="D5053" s="57" t="s">
        <v>23205</v>
      </c>
    </row>
    <row r="5054" spans="1:4">
      <c r="A5054" s="57" t="s">
        <v>22547</v>
      </c>
      <c r="B5054" s="57"/>
      <c r="C5054" s="57" t="s">
        <v>23206</v>
      </c>
      <c r="D5054" s="57" t="s">
        <v>23207</v>
      </c>
    </row>
    <row r="5055" spans="1:4">
      <c r="A5055" s="57" t="s">
        <v>22547</v>
      </c>
      <c r="B5055" s="57"/>
      <c r="C5055" s="57" t="s">
        <v>23208</v>
      </c>
      <c r="D5055" s="57" t="s">
        <v>23209</v>
      </c>
    </row>
    <row r="5056" spans="1:4">
      <c r="A5056" s="57" t="s">
        <v>22547</v>
      </c>
      <c r="B5056" s="57"/>
      <c r="C5056" s="57" t="s">
        <v>23210</v>
      </c>
      <c r="D5056" s="57" t="s">
        <v>23211</v>
      </c>
    </row>
    <row r="5057" spans="1:4">
      <c r="A5057" s="57" t="s">
        <v>22547</v>
      </c>
      <c r="B5057" s="57"/>
      <c r="C5057" s="57" t="s">
        <v>23212</v>
      </c>
      <c r="D5057" s="57" t="s">
        <v>23213</v>
      </c>
    </row>
    <row r="5058" spans="1:4">
      <c r="A5058" s="57" t="s">
        <v>22547</v>
      </c>
      <c r="B5058" s="57"/>
      <c r="C5058" s="57" t="s">
        <v>23214</v>
      </c>
      <c r="D5058" s="57" t="s">
        <v>23215</v>
      </c>
    </row>
    <row r="5059" spans="1:4">
      <c r="A5059" s="57" t="s">
        <v>22547</v>
      </c>
      <c r="B5059" s="57"/>
      <c r="C5059" s="57" t="s">
        <v>23216</v>
      </c>
      <c r="D5059" s="57" t="s">
        <v>23217</v>
      </c>
    </row>
    <row r="5060" spans="1:4">
      <c r="A5060" s="57" t="s">
        <v>22547</v>
      </c>
      <c r="B5060" s="57"/>
      <c r="C5060" s="57" t="s">
        <v>23218</v>
      </c>
      <c r="D5060" s="57" t="s">
        <v>23219</v>
      </c>
    </row>
    <row r="5061" spans="1:4">
      <c r="A5061" s="57" t="s">
        <v>22547</v>
      </c>
      <c r="B5061" s="57"/>
      <c r="C5061" s="57" t="s">
        <v>23220</v>
      </c>
      <c r="D5061" s="57" t="s">
        <v>23221</v>
      </c>
    </row>
    <row r="5062" spans="1:4">
      <c r="A5062" s="57" t="s">
        <v>22547</v>
      </c>
      <c r="B5062" s="57"/>
      <c r="C5062" s="57" t="s">
        <v>23222</v>
      </c>
      <c r="D5062" s="57" t="s">
        <v>23223</v>
      </c>
    </row>
    <row r="5063" spans="1:4">
      <c r="A5063" s="57" t="s">
        <v>22547</v>
      </c>
      <c r="B5063" s="57"/>
      <c r="C5063" s="57" t="s">
        <v>23224</v>
      </c>
      <c r="D5063" s="57" t="s">
        <v>23225</v>
      </c>
    </row>
    <row r="5064" spans="1:4">
      <c r="A5064" s="57" t="s">
        <v>22547</v>
      </c>
      <c r="B5064" s="57"/>
      <c r="C5064" s="57" t="s">
        <v>23226</v>
      </c>
      <c r="D5064" s="57" t="s">
        <v>23227</v>
      </c>
    </row>
    <row r="5065" spans="1:4">
      <c r="A5065" s="57" t="s">
        <v>22547</v>
      </c>
      <c r="B5065" s="57"/>
      <c r="C5065" s="57" t="s">
        <v>23228</v>
      </c>
      <c r="D5065" s="57" t="s">
        <v>23229</v>
      </c>
    </row>
    <row r="5066" spans="1:4">
      <c r="A5066" s="57" t="s">
        <v>22547</v>
      </c>
      <c r="B5066" s="57"/>
      <c r="C5066" s="57" t="s">
        <v>23230</v>
      </c>
      <c r="D5066" s="57" t="s">
        <v>23231</v>
      </c>
    </row>
    <row r="5067" spans="1:4">
      <c r="A5067" s="57" t="s">
        <v>22547</v>
      </c>
      <c r="B5067" s="57"/>
      <c r="C5067" s="57" t="s">
        <v>23232</v>
      </c>
      <c r="D5067" s="57" t="s">
        <v>23233</v>
      </c>
    </row>
    <row r="5068" spans="1:4">
      <c r="A5068" s="57" t="s">
        <v>22547</v>
      </c>
      <c r="B5068" s="57"/>
      <c r="C5068" s="57" t="s">
        <v>23234</v>
      </c>
      <c r="D5068" s="57" t="s">
        <v>23235</v>
      </c>
    </row>
    <row r="5069" spans="1:4">
      <c r="A5069" s="57" t="s">
        <v>22547</v>
      </c>
      <c r="B5069" s="57"/>
      <c r="C5069" s="57" t="s">
        <v>23236</v>
      </c>
      <c r="D5069" s="57" t="s">
        <v>23237</v>
      </c>
    </row>
    <row r="5070" spans="1:4">
      <c r="A5070" s="57" t="s">
        <v>22547</v>
      </c>
      <c r="B5070" s="57"/>
      <c r="C5070" s="57" t="s">
        <v>23238</v>
      </c>
      <c r="D5070" s="57" t="s">
        <v>23239</v>
      </c>
    </row>
    <row r="5071" spans="1:4">
      <c r="A5071" s="57" t="s">
        <v>22547</v>
      </c>
      <c r="B5071" s="57"/>
      <c r="C5071" s="57" t="s">
        <v>23240</v>
      </c>
      <c r="D5071" s="57" t="s">
        <v>23241</v>
      </c>
    </row>
    <row r="5072" spans="1:4">
      <c r="A5072" s="57" t="s">
        <v>22547</v>
      </c>
      <c r="B5072" s="57"/>
      <c r="C5072" s="57" t="s">
        <v>23242</v>
      </c>
      <c r="D5072" s="57" t="s">
        <v>23243</v>
      </c>
    </row>
    <row r="5073" spans="1:4">
      <c r="A5073" s="57" t="s">
        <v>22547</v>
      </c>
      <c r="B5073" s="57"/>
      <c r="C5073" s="57" t="s">
        <v>23244</v>
      </c>
      <c r="D5073" s="57" t="s">
        <v>23245</v>
      </c>
    </row>
    <row r="5074" spans="1:4">
      <c r="A5074" s="57" t="s">
        <v>22547</v>
      </c>
      <c r="B5074" s="57"/>
      <c r="C5074" s="57" t="s">
        <v>23246</v>
      </c>
      <c r="D5074" s="57" t="s">
        <v>23247</v>
      </c>
    </row>
    <row r="5075" spans="1:4">
      <c r="A5075" s="57" t="s">
        <v>22547</v>
      </c>
      <c r="B5075" s="57"/>
      <c r="C5075" s="57" t="s">
        <v>23248</v>
      </c>
      <c r="D5075" s="57" t="s">
        <v>23249</v>
      </c>
    </row>
    <row r="5076" spans="1:4">
      <c r="A5076" s="57" t="s">
        <v>22547</v>
      </c>
      <c r="B5076" s="57"/>
      <c r="C5076" s="57" t="s">
        <v>23250</v>
      </c>
      <c r="D5076" s="57" t="s">
        <v>23251</v>
      </c>
    </row>
    <row r="5077" spans="1:4">
      <c r="A5077" s="57" t="s">
        <v>22547</v>
      </c>
      <c r="B5077" s="57"/>
      <c r="C5077" s="57" t="s">
        <v>23252</v>
      </c>
      <c r="D5077" s="57" t="s">
        <v>23253</v>
      </c>
    </row>
    <row r="5078" spans="1:4">
      <c r="A5078" s="57" t="s">
        <v>22547</v>
      </c>
      <c r="B5078" s="57"/>
      <c r="C5078" s="57" t="s">
        <v>23254</v>
      </c>
      <c r="D5078" s="57" t="s">
        <v>23255</v>
      </c>
    </row>
    <row r="5079" spans="1:4">
      <c r="A5079" s="57" t="s">
        <v>22547</v>
      </c>
      <c r="B5079" s="57"/>
      <c r="C5079" s="57" t="s">
        <v>23256</v>
      </c>
      <c r="D5079" s="57" t="s">
        <v>23257</v>
      </c>
    </row>
    <row r="5080" spans="1:4">
      <c r="A5080" s="57" t="s">
        <v>22547</v>
      </c>
      <c r="B5080" s="57"/>
      <c r="C5080" s="57" t="s">
        <v>23258</v>
      </c>
      <c r="D5080" s="57" t="s">
        <v>23259</v>
      </c>
    </row>
    <row r="5081" spans="1:4">
      <c r="A5081" s="57" t="s">
        <v>22547</v>
      </c>
      <c r="B5081" s="57"/>
      <c r="C5081" s="57" t="s">
        <v>23260</v>
      </c>
      <c r="D5081" s="57" t="s">
        <v>23261</v>
      </c>
    </row>
    <row r="5082" spans="1:4">
      <c r="A5082" s="57" t="s">
        <v>22547</v>
      </c>
      <c r="B5082" s="57"/>
      <c r="C5082" s="57" t="s">
        <v>23262</v>
      </c>
      <c r="D5082" s="57" t="s">
        <v>23263</v>
      </c>
    </row>
    <row r="5083" spans="1:4">
      <c r="A5083" s="57" t="s">
        <v>22547</v>
      </c>
      <c r="B5083" s="57"/>
      <c r="C5083" s="57" t="s">
        <v>23264</v>
      </c>
      <c r="D5083" s="57" t="s">
        <v>23265</v>
      </c>
    </row>
    <row r="5084" spans="1:4">
      <c r="A5084" s="57" t="s">
        <v>22547</v>
      </c>
      <c r="B5084" s="57"/>
      <c r="C5084" s="57" t="s">
        <v>23266</v>
      </c>
      <c r="D5084" s="57" t="s">
        <v>23267</v>
      </c>
    </row>
    <row r="5085" spans="1:4">
      <c r="A5085" s="57" t="s">
        <v>22547</v>
      </c>
      <c r="B5085" s="57"/>
      <c r="C5085" s="57" t="s">
        <v>23268</v>
      </c>
      <c r="D5085" s="57" t="s">
        <v>23269</v>
      </c>
    </row>
    <row r="5086" spans="1:4">
      <c r="A5086" s="57" t="s">
        <v>22547</v>
      </c>
      <c r="B5086" s="57"/>
      <c r="C5086" s="57" t="s">
        <v>23270</v>
      </c>
      <c r="D5086" s="57" t="s">
        <v>23271</v>
      </c>
    </row>
    <row r="5087" spans="1:4">
      <c r="A5087" s="57" t="s">
        <v>22547</v>
      </c>
      <c r="B5087" s="57"/>
      <c r="C5087" s="57" t="s">
        <v>23272</v>
      </c>
      <c r="D5087" s="57" t="s">
        <v>23273</v>
      </c>
    </row>
    <row r="5088" spans="1:4">
      <c r="A5088" s="57" t="s">
        <v>22547</v>
      </c>
      <c r="B5088" s="57"/>
      <c r="C5088" s="57" t="s">
        <v>23274</v>
      </c>
      <c r="D5088" s="57" t="s">
        <v>23275</v>
      </c>
    </row>
    <row r="5089" spans="1:4">
      <c r="A5089" s="57" t="s">
        <v>22547</v>
      </c>
      <c r="B5089" s="57"/>
      <c r="C5089" s="57" t="s">
        <v>23276</v>
      </c>
      <c r="D5089" s="57" t="s">
        <v>23277</v>
      </c>
    </row>
    <row r="5090" spans="1:4">
      <c r="A5090" s="57" t="s">
        <v>22547</v>
      </c>
      <c r="B5090" s="57"/>
      <c r="C5090" s="57" t="s">
        <v>23278</v>
      </c>
      <c r="D5090" s="57" t="s">
        <v>23279</v>
      </c>
    </row>
    <row r="5091" spans="1:4">
      <c r="A5091" s="57" t="s">
        <v>22547</v>
      </c>
      <c r="B5091" s="57"/>
      <c r="C5091" s="57" t="s">
        <v>23280</v>
      </c>
      <c r="D5091" s="57" t="s">
        <v>23281</v>
      </c>
    </row>
    <row r="5092" spans="1:4">
      <c r="A5092" s="57" t="s">
        <v>22547</v>
      </c>
      <c r="B5092" s="57"/>
      <c r="C5092" s="57" t="s">
        <v>23282</v>
      </c>
      <c r="D5092" s="57" t="s">
        <v>23283</v>
      </c>
    </row>
    <row r="5093" spans="1:4">
      <c r="A5093" s="57" t="s">
        <v>22547</v>
      </c>
      <c r="B5093" s="57"/>
      <c r="C5093" s="57" t="s">
        <v>23284</v>
      </c>
      <c r="D5093" s="57" t="s">
        <v>23285</v>
      </c>
    </row>
    <row r="5094" spans="1:4">
      <c r="A5094" s="57" t="s">
        <v>22547</v>
      </c>
      <c r="B5094" s="57"/>
      <c r="C5094" s="57" t="s">
        <v>23286</v>
      </c>
      <c r="D5094" s="57" t="s">
        <v>23287</v>
      </c>
    </row>
    <row r="5095" spans="1:4">
      <c r="A5095" s="57" t="s">
        <v>22547</v>
      </c>
      <c r="B5095" s="57"/>
      <c r="C5095" s="57" t="s">
        <v>23288</v>
      </c>
      <c r="D5095" s="57" t="s">
        <v>23289</v>
      </c>
    </row>
    <row r="5096" spans="1:4">
      <c r="A5096" s="57" t="s">
        <v>22547</v>
      </c>
      <c r="B5096" s="57"/>
      <c r="C5096" s="57" t="s">
        <v>23290</v>
      </c>
      <c r="D5096" s="57" t="s">
        <v>23291</v>
      </c>
    </row>
    <row r="5097" spans="1:4">
      <c r="A5097" s="57" t="s">
        <v>22547</v>
      </c>
      <c r="B5097" s="57"/>
      <c r="C5097" s="57" t="s">
        <v>23292</v>
      </c>
      <c r="D5097" s="57" t="s">
        <v>23293</v>
      </c>
    </row>
    <row r="5098" spans="1:4">
      <c r="A5098" s="57" t="s">
        <v>22547</v>
      </c>
      <c r="B5098" s="57"/>
      <c r="C5098" s="57" t="s">
        <v>23294</v>
      </c>
      <c r="D5098" s="57" t="s">
        <v>23295</v>
      </c>
    </row>
    <row r="5099" spans="1:4">
      <c r="A5099" s="57" t="s">
        <v>22547</v>
      </c>
      <c r="B5099" s="57"/>
      <c r="C5099" s="57" t="s">
        <v>23296</v>
      </c>
      <c r="D5099" s="57" t="s">
        <v>23297</v>
      </c>
    </row>
    <row r="5100" spans="1:4">
      <c r="A5100" s="57" t="s">
        <v>22547</v>
      </c>
      <c r="B5100" s="57"/>
      <c r="C5100" s="57" t="s">
        <v>23298</v>
      </c>
      <c r="D5100" s="57" t="s">
        <v>23299</v>
      </c>
    </row>
    <row r="5101" spans="1:4">
      <c r="A5101" s="57" t="s">
        <v>22547</v>
      </c>
      <c r="B5101" s="57"/>
      <c r="C5101" s="57" t="s">
        <v>23300</v>
      </c>
      <c r="D5101" s="57" t="s">
        <v>23301</v>
      </c>
    </row>
    <row r="5102" spans="1:4">
      <c r="A5102" s="57" t="s">
        <v>22547</v>
      </c>
      <c r="B5102" s="57"/>
      <c r="C5102" s="57" t="s">
        <v>23302</v>
      </c>
      <c r="D5102" s="57" t="s">
        <v>23303</v>
      </c>
    </row>
    <row r="5103" spans="1:4">
      <c r="A5103" s="57" t="s">
        <v>22547</v>
      </c>
      <c r="B5103" s="57"/>
      <c r="C5103" s="57" t="s">
        <v>23304</v>
      </c>
      <c r="D5103" s="57" t="s">
        <v>23305</v>
      </c>
    </row>
    <row r="5104" spans="1:4">
      <c r="A5104" s="57" t="s">
        <v>22547</v>
      </c>
      <c r="B5104" s="57"/>
      <c r="C5104" s="57" t="s">
        <v>23306</v>
      </c>
      <c r="D5104" s="57" t="s">
        <v>23307</v>
      </c>
    </row>
    <row r="5105" spans="1:4">
      <c r="A5105" s="57" t="s">
        <v>22547</v>
      </c>
      <c r="B5105" s="57"/>
      <c r="C5105" s="57" t="s">
        <v>23308</v>
      </c>
      <c r="D5105" s="57" t="s">
        <v>23309</v>
      </c>
    </row>
    <row r="5106" spans="1:4">
      <c r="A5106" s="57" t="s">
        <v>22547</v>
      </c>
      <c r="B5106" s="57"/>
      <c r="C5106" s="57" t="s">
        <v>23310</v>
      </c>
      <c r="D5106" s="57" t="s">
        <v>23311</v>
      </c>
    </row>
    <row r="5107" spans="1:4">
      <c r="A5107" s="57" t="s">
        <v>22547</v>
      </c>
      <c r="B5107" s="57"/>
      <c r="C5107" s="57" t="s">
        <v>23312</v>
      </c>
      <c r="D5107" s="57" t="s">
        <v>23313</v>
      </c>
    </row>
    <row r="5108" spans="1:4">
      <c r="A5108" s="57" t="s">
        <v>22547</v>
      </c>
      <c r="B5108" s="57"/>
      <c r="C5108" s="57" t="s">
        <v>23314</v>
      </c>
      <c r="D5108" s="57" t="s">
        <v>23315</v>
      </c>
    </row>
    <row r="5109" spans="1:4">
      <c r="A5109" s="57" t="s">
        <v>22547</v>
      </c>
      <c r="B5109" s="57"/>
      <c r="C5109" s="57" t="s">
        <v>23316</v>
      </c>
      <c r="D5109" s="57" t="s">
        <v>23317</v>
      </c>
    </row>
    <row r="5110" spans="1:4">
      <c r="A5110" s="57" t="s">
        <v>22547</v>
      </c>
      <c r="B5110" s="57"/>
      <c r="C5110" s="57" t="s">
        <v>23318</v>
      </c>
      <c r="D5110" s="57" t="s">
        <v>23319</v>
      </c>
    </row>
    <row r="5111" spans="1:4">
      <c r="A5111" s="57" t="s">
        <v>22547</v>
      </c>
      <c r="B5111" s="57"/>
      <c r="C5111" s="57" t="s">
        <v>23320</v>
      </c>
      <c r="D5111" s="57" t="s">
        <v>23321</v>
      </c>
    </row>
    <row r="5112" spans="1:4">
      <c r="A5112" s="57" t="s">
        <v>22547</v>
      </c>
      <c r="B5112" s="57"/>
      <c r="C5112" s="57" t="s">
        <v>23322</v>
      </c>
      <c r="D5112" s="57" t="s">
        <v>23323</v>
      </c>
    </row>
    <row r="5113" spans="1:4">
      <c r="A5113" s="57" t="s">
        <v>22547</v>
      </c>
      <c r="B5113" s="57"/>
      <c r="C5113" s="57" t="s">
        <v>23324</v>
      </c>
      <c r="D5113" s="57" t="s">
        <v>23325</v>
      </c>
    </row>
    <row r="5114" spans="1:4">
      <c r="A5114" s="57" t="s">
        <v>22547</v>
      </c>
      <c r="B5114" s="57"/>
      <c r="C5114" s="57" t="s">
        <v>23326</v>
      </c>
      <c r="D5114" s="57" t="s">
        <v>23327</v>
      </c>
    </row>
    <row r="5115" spans="1:4">
      <c r="A5115" s="57" t="s">
        <v>22547</v>
      </c>
      <c r="B5115" s="57"/>
      <c r="C5115" s="57" t="s">
        <v>23328</v>
      </c>
      <c r="D5115" s="57" t="s">
        <v>23329</v>
      </c>
    </row>
    <row r="5116" spans="1:4">
      <c r="A5116" s="57" t="s">
        <v>22547</v>
      </c>
      <c r="B5116" s="57"/>
      <c r="C5116" s="57" t="s">
        <v>23330</v>
      </c>
      <c r="D5116" s="57" t="s">
        <v>23331</v>
      </c>
    </row>
    <row r="5117" spans="1:4">
      <c r="A5117" s="57" t="s">
        <v>22547</v>
      </c>
      <c r="B5117" s="57"/>
      <c r="C5117" s="57" t="s">
        <v>23332</v>
      </c>
      <c r="D5117" s="57" t="s">
        <v>23333</v>
      </c>
    </row>
    <row r="5118" spans="1:4">
      <c r="A5118" s="57" t="s">
        <v>22547</v>
      </c>
      <c r="B5118" s="57"/>
      <c r="C5118" s="57" t="s">
        <v>23334</v>
      </c>
      <c r="D5118" s="57" t="s">
        <v>23335</v>
      </c>
    </row>
    <row r="5119" spans="1:4">
      <c r="A5119" s="57" t="s">
        <v>22547</v>
      </c>
      <c r="B5119" s="57"/>
      <c r="C5119" s="57" t="s">
        <v>23336</v>
      </c>
      <c r="D5119" s="57" t="s">
        <v>23337</v>
      </c>
    </row>
    <row r="5120" spans="1:4">
      <c r="A5120" s="57" t="s">
        <v>22547</v>
      </c>
      <c r="B5120" s="57"/>
      <c r="C5120" s="57" t="s">
        <v>23338</v>
      </c>
      <c r="D5120" s="57" t="s">
        <v>23339</v>
      </c>
    </row>
    <row r="5121" spans="1:4">
      <c r="A5121" s="57" t="s">
        <v>22547</v>
      </c>
      <c r="B5121" s="57"/>
      <c r="C5121" s="57" t="s">
        <v>23340</v>
      </c>
      <c r="D5121" s="57" t="s">
        <v>23341</v>
      </c>
    </row>
    <row r="5122" spans="1:4">
      <c r="A5122" s="57" t="s">
        <v>22547</v>
      </c>
      <c r="B5122" s="57"/>
      <c r="C5122" s="57" t="s">
        <v>23342</v>
      </c>
      <c r="D5122" s="57" t="s">
        <v>23343</v>
      </c>
    </row>
    <row r="5123" spans="1:4">
      <c r="A5123" s="57" t="s">
        <v>22547</v>
      </c>
      <c r="B5123" s="57"/>
      <c r="C5123" s="57" t="s">
        <v>23344</v>
      </c>
      <c r="D5123" s="57" t="s">
        <v>23345</v>
      </c>
    </row>
    <row r="5124" spans="1:4">
      <c r="A5124" s="57" t="s">
        <v>22547</v>
      </c>
      <c r="B5124" s="57"/>
      <c r="C5124" s="57" t="s">
        <v>23346</v>
      </c>
      <c r="D5124" s="57" t="s">
        <v>23347</v>
      </c>
    </row>
    <row r="5125" spans="1:4">
      <c r="A5125" s="57" t="s">
        <v>22547</v>
      </c>
      <c r="B5125" s="57"/>
      <c r="C5125" s="57" t="s">
        <v>23348</v>
      </c>
      <c r="D5125" s="57" t="s">
        <v>23349</v>
      </c>
    </row>
    <row r="5126" spans="1:4">
      <c r="A5126" s="57" t="s">
        <v>22547</v>
      </c>
      <c r="B5126" s="57"/>
      <c r="C5126" s="57" t="s">
        <v>23350</v>
      </c>
      <c r="D5126" s="57" t="s">
        <v>23351</v>
      </c>
    </row>
    <row r="5127" spans="1:4">
      <c r="A5127" s="57" t="s">
        <v>22547</v>
      </c>
      <c r="B5127" s="57"/>
      <c r="C5127" s="57" t="s">
        <v>23352</v>
      </c>
      <c r="D5127" s="57" t="s">
        <v>23353</v>
      </c>
    </row>
    <row r="5128" spans="1:4">
      <c r="A5128" s="57" t="s">
        <v>22547</v>
      </c>
      <c r="B5128" s="57"/>
      <c r="C5128" s="57" t="s">
        <v>23354</v>
      </c>
      <c r="D5128" s="57" t="s">
        <v>23355</v>
      </c>
    </row>
    <row r="5129" spans="1:4">
      <c r="A5129" s="57" t="s">
        <v>22547</v>
      </c>
      <c r="B5129" s="57"/>
      <c r="C5129" s="57" t="s">
        <v>23356</v>
      </c>
      <c r="D5129" s="57" t="s">
        <v>23357</v>
      </c>
    </row>
    <row r="5130" spans="1:4">
      <c r="A5130" s="57" t="s">
        <v>22547</v>
      </c>
      <c r="B5130" s="57"/>
      <c r="C5130" s="57" t="s">
        <v>23358</v>
      </c>
      <c r="D5130" s="57" t="s">
        <v>23359</v>
      </c>
    </row>
    <row r="5131" spans="1:4">
      <c r="A5131" s="57" t="s">
        <v>22547</v>
      </c>
      <c r="B5131" s="57"/>
      <c r="C5131" s="57" t="s">
        <v>23360</v>
      </c>
      <c r="D5131" s="57" t="s">
        <v>23361</v>
      </c>
    </row>
    <row r="5132" spans="1:4">
      <c r="A5132" s="57" t="s">
        <v>22547</v>
      </c>
      <c r="B5132" s="57"/>
      <c r="C5132" s="57" t="s">
        <v>23362</v>
      </c>
      <c r="D5132" s="57" t="s">
        <v>23363</v>
      </c>
    </row>
    <row r="5133" spans="1:4">
      <c r="A5133" s="57" t="s">
        <v>22547</v>
      </c>
      <c r="B5133" s="57"/>
      <c r="C5133" s="57" t="s">
        <v>23364</v>
      </c>
      <c r="D5133" s="57" t="s">
        <v>23365</v>
      </c>
    </row>
    <row r="5134" spans="1:4">
      <c r="A5134" s="57" t="s">
        <v>22547</v>
      </c>
      <c r="B5134" s="57"/>
      <c r="C5134" s="57" t="s">
        <v>23366</v>
      </c>
      <c r="D5134" s="57" t="s">
        <v>23367</v>
      </c>
    </row>
    <row r="5135" spans="1:4">
      <c r="A5135" s="57" t="s">
        <v>22547</v>
      </c>
      <c r="B5135" s="57"/>
      <c r="C5135" s="57" t="s">
        <v>23368</v>
      </c>
      <c r="D5135" s="57" t="s">
        <v>23369</v>
      </c>
    </row>
    <row r="5136" spans="1:4">
      <c r="A5136" s="57" t="s">
        <v>22547</v>
      </c>
      <c r="B5136" s="57"/>
      <c r="C5136" s="57" t="s">
        <v>23370</v>
      </c>
      <c r="D5136" s="57" t="s">
        <v>23371</v>
      </c>
    </row>
    <row r="5137" spans="1:4">
      <c r="A5137" s="57" t="s">
        <v>22547</v>
      </c>
      <c r="B5137" s="57"/>
      <c r="C5137" s="57" t="s">
        <v>23372</v>
      </c>
      <c r="D5137" s="57" t="s">
        <v>23373</v>
      </c>
    </row>
    <row r="5138" spans="1:4">
      <c r="A5138" s="57" t="s">
        <v>22547</v>
      </c>
      <c r="B5138" s="57"/>
      <c r="C5138" s="57" t="s">
        <v>23374</v>
      </c>
      <c r="D5138" s="57" t="s">
        <v>23375</v>
      </c>
    </row>
    <row r="5139" spans="1:4">
      <c r="A5139" s="57" t="s">
        <v>22547</v>
      </c>
      <c r="B5139" s="57"/>
      <c r="C5139" s="57" t="s">
        <v>23376</v>
      </c>
      <c r="D5139" s="57" t="s">
        <v>23371</v>
      </c>
    </row>
    <row r="5140" spans="1:4">
      <c r="A5140" s="57" t="s">
        <v>22547</v>
      </c>
      <c r="B5140" s="57"/>
      <c r="C5140" s="57" t="s">
        <v>23377</v>
      </c>
      <c r="D5140" s="57" t="s">
        <v>23378</v>
      </c>
    </row>
    <row r="5141" spans="1:4">
      <c r="A5141" s="57" t="s">
        <v>22547</v>
      </c>
      <c r="B5141" s="57"/>
      <c r="C5141" s="57" t="s">
        <v>23379</v>
      </c>
      <c r="D5141" s="57" t="s">
        <v>23380</v>
      </c>
    </row>
    <row r="5142" spans="1:4">
      <c r="A5142" s="57" t="s">
        <v>22547</v>
      </c>
      <c r="B5142" s="57"/>
      <c r="C5142" s="57" t="s">
        <v>23381</v>
      </c>
      <c r="D5142" s="57" t="s">
        <v>23382</v>
      </c>
    </row>
    <row r="5143" spans="1:4">
      <c r="A5143" s="57" t="s">
        <v>22547</v>
      </c>
      <c r="B5143" s="57"/>
      <c r="C5143" s="57" t="s">
        <v>23383</v>
      </c>
      <c r="D5143" s="57" t="s">
        <v>23384</v>
      </c>
    </row>
    <row r="5144" spans="1:4">
      <c r="A5144" s="57" t="s">
        <v>22547</v>
      </c>
      <c r="B5144" s="57"/>
      <c r="C5144" s="57" t="s">
        <v>23385</v>
      </c>
      <c r="D5144" s="57" t="s">
        <v>23386</v>
      </c>
    </row>
    <row r="5145" spans="1:4">
      <c r="A5145" s="57" t="s">
        <v>22547</v>
      </c>
      <c r="B5145" s="57"/>
      <c r="C5145" s="57" t="s">
        <v>23387</v>
      </c>
      <c r="D5145" s="57" t="s">
        <v>23388</v>
      </c>
    </row>
    <row r="5146" spans="1:4">
      <c r="A5146" s="57" t="s">
        <v>22547</v>
      </c>
      <c r="B5146" s="57"/>
      <c r="C5146" s="57" t="s">
        <v>23389</v>
      </c>
      <c r="D5146" s="57" t="s">
        <v>23390</v>
      </c>
    </row>
    <row r="5147" spans="1:4">
      <c r="A5147" s="57" t="s">
        <v>22547</v>
      </c>
      <c r="B5147" s="57"/>
      <c r="C5147" s="57" t="s">
        <v>23391</v>
      </c>
      <c r="D5147" s="57" t="s">
        <v>23392</v>
      </c>
    </row>
    <row r="5148" spans="1:4">
      <c r="A5148" s="57" t="s">
        <v>22547</v>
      </c>
      <c r="B5148" s="57"/>
      <c r="C5148" s="57" t="s">
        <v>23393</v>
      </c>
      <c r="D5148" s="57" t="s">
        <v>23394</v>
      </c>
    </row>
    <row r="5149" spans="1:4">
      <c r="A5149" s="57" t="s">
        <v>22547</v>
      </c>
      <c r="B5149" s="57"/>
      <c r="C5149" s="57" t="s">
        <v>23395</v>
      </c>
      <c r="D5149" s="57" t="s">
        <v>23396</v>
      </c>
    </row>
    <row r="5150" spans="1:4">
      <c r="A5150" s="57" t="s">
        <v>22547</v>
      </c>
      <c r="B5150" s="57"/>
      <c r="C5150" s="57" t="s">
        <v>23397</v>
      </c>
      <c r="D5150" s="57" t="s">
        <v>23398</v>
      </c>
    </row>
    <row r="5151" spans="1:4">
      <c r="A5151" s="57" t="s">
        <v>22547</v>
      </c>
      <c r="B5151" s="57"/>
      <c r="C5151" s="57" t="s">
        <v>74696</v>
      </c>
      <c r="D5151" s="57" t="s">
        <v>74697</v>
      </c>
    </row>
    <row r="5152" spans="1:4">
      <c r="A5152" s="57" t="s">
        <v>22547</v>
      </c>
      <c r="B5152" s="57"/>
      <c r="C5152" s="57" t="s">
        <v>74698</v>
      </c>
      <c r="D5152" s="57" t="s">
        <v>74699</v>
      </c>
    </row>
    <row r="5153" spans="1:4">
      <c r="A5153" s="57" t="s">
        <v>22547</v>
      </c>
      <c r="B5153" s="57"/>
      <c r="C5153" s="57" t="s">
        <v>74700</v>
      </c>
      <c r="D5153" s="57" t="s">
        <v>74701</v>
      </c>
    </row>
    <row r="5154" spans="1:4">
      <c r="A5154" s="57" t="s">
        <v>22547</v>
      </c>
      <c r="B5154" s="57"/>
      <c r="C5154" s="57" t="s">
        <v>74702</v>
      </c>
      <c r="D5154" s="57" t="s">
        <v>74703</v>
      </c>
    </row>
    <row r="5155" spans="1:4">
      <c r="A5155" s="57" t="s">
        <v>22547</v>
      </c>
      <c r="B5155" s="57"/>
      <c r="C5155" s="57" t="s">
        <v>74704</v>
      </c>
      <c r="D5155" s="57" t="s">
        <v>74705</v>
      </c>
    </row>
    <row r="5156" spans="1:4">
      <c r="A5156" s="57" t="s">
        <v>22547</v>
      </c>
      <c r="B5156" s="57"/>
      <c r="C5156" s="57" t="s">
        <v>74706</v>
      </c>
      <c r="D5156" s="57" t="s">
        <v>74707</v>
      </c>
    </row>
    <row r="5157" spans="1:4">
      <c r="A5157" s="57" t="s">
        <v>22547</v>
      </c>
      <c r="B5157" s="57"/>
      <c r="C5157" s="57" t="s">
        <v>74708</v>
      </c>
      <c r="D5157" s="57" t="s">
        <v>74709</v>
      </c>
    </row>
    <row r="5158" spans="1:4">
      <c r="A5158" s="57" t="s">
        <v>22547</v>
      </c>
      <c r="B5158" s="57"/>
      <c r="C5158" s="57" t="s">
        <v>74710</v>
      </c>
      <c r="D5158" s="57" t="s">
        <v>74711</v>
      </c>
    </row>
    <row r="5159" spans="1:4">
      <c r="A5159" s="57" t="s">
        <v>22547</v>
      </c>
      <c r="B5159" s="57"/>
      <c r="C5159" s="57" t="s">
        <v>74712</v>
      </c>
      <c r="D5159" s="57" t="s">
        <v>74713</v>
      </c>
    </row>
    <row r="5160" spans="1:4">
      <c r="A5160" s="57" t="s">
        <v>22547</v>
      </c>
      <c r="B5160" s="57"/>
      <c r="C5160" s="57" t="s">
        <v>74714</v>
      </c>
      <c r="D5160" s="57" t="s">
        <v>74715</v>
      </c>
    </row>
    <row r="5161" spans="1:4">
      <c r="A5161" s="57" t="s">
        <v>22547</v>
      </c>
      <c r="B5161" s="57"/>
      <c r="C5161" s="57" t="s">
        <v>76613</v>
      </c>
      <c r="D5161" s="57" t="s">
        <v>76614</v>
      </c>
    </row>
    <row r="5162" spans="1:4">
      <c r="A5162" s="57" t="s">
        <v>22547</v>
      </c>
      <c r="B5162" s="57"/>
      <c r="C5162" s="57" t="s">
        <v>77197</v>
      </c>
      <c r="D5162" s="57" t="s">
        <v>77198</v>
      </c>
    </row>
    <row r="5163" spans="1:4">
      <c r="A5163" s="57" t="s">
        <v>22547</v>
      </c>
      <c r="B5163" s="57"/>
      <c r="C5163" s="57" t="s">
        <v>77199</v>
      </c>
      <c r="D5163" s="57" t="s">
        <v>77200</v>
      </c>
    </row>
    <row r="5164" spans="1:4">
      <c r="A5164" s="57" t="s">
        <v>23399</v>
      </c>
      <c r="B5164" s="57" t="s">
        <v>12940</v>
      </c>
      <c r="C5164" s="57" t="s">
        <v>23400</v>
      </c>
      <c r="D5164" s="57" t="s">
        <v>23401</v>
      </c>
    </row>
    <row r="5165" spans="1:4">
      <c r="A5165" s="57" t="s">
        <v>23399</v>
      </c>
      <c r="B5165" s="57"/>
      <c r="C5165" s="57" t="s">
        <v>23402</v>
      </c>
      <c r="D5165" s="57" t="s">
        <v>23403</v>
      </c>
    </row>
    <row r="5166" spans="1:4">
      <c r="A5166" s="57" t="s">
        <v>23399</v>
      </c>
      <c r="B5166" s="57"/>
      <c r="C5166" s="57" t="s">
        <v>23404</v>
      </c>
      <c r="D5166" s="57" t="s">
        <v>23405</v>
      </c>
    </row>
    <row r="5167" spans="1:4">
      <c r="A5167" s="57" t="s">
        <v>23399</v>
      </c>
      <c r="B5167" s="57"/>
      <c r="C5167" s="57" t="s">
        <v>23406</v>
      </c>
      <c r="D5167" s="57" t="s">
        <v>23407</v>
      </c>
    </row>
    <row r="5168" spans="1:4">
      <c r="A5168" s="57" t="s">
        <v>23399</v>
      </c>
      <c r="B5168" s="57"/>
      <c r="C5168" s="57" t="s">
        <v>23408</v>
      </c>
      <c r="D5168" s="57" t="s">
        <v>23409</v>
      </c>
    </row>
    <row r="5169" spans="1:4">
      <c r="A5169" s="57" t="s">
        <v>23399</v>
      </c>
      <c r="B5169" s="57"/>
      <c r="C5169" s="57" t="s">
        <v>23410</v>
      </c>
      <c r="D5169" s="57" t="s">
        <v>23411</v>
      </c>
    </row>
    <row r="5170" spans="1:4">
      <c r="A5170" s="57" t="s">
        <v>23399</v>
      </c>
      <c r="B5170" s="57"/>
      <c r="C5170" s="57" t="s">
        <v>23412</v>
      </c>
      <c r="D5170" s="57" t="s">
        <v>23413</v>
      </c>
    </row>
    <row r="5171" spans="1:4">
      <c r="A5171" s="57" t="s">
        <v>23399</v>
      </c>
      <c r="B5171" s="57"/>
      <c r="C5171" s="57" t="s">
        <v>23414</v>
      </c>
      <c r="D5171" s="57" t="s">
        <v>23415</v>
      </c>
    </row>
    <row r="5172" spans="1:4">
      <c r="A5172" s="57" t="s">
        <v>23399</v>
      </c>
      <c r="B5172" s="57"/>
      <c r="C5172" s="57" t="s">
        <v>23416</v>
      </c>
      <c r="D5172" s="57" t="s">
        <v>23417</v>
      </c>
    </row>
    <row r="5173" spans="1:4">
      <c r="A5173" s="57" t="s">
        <v>23399</v>
      </c>
      <c r="B5173" s="57"/>
      <c r="C5173" s="57" t="s">
        <v>23418</v>
      </c>
      <c r="D5173" s="57" t="s">
        <v>23419</v>
      </c>
    </row>
    <row r="5174" spans="1:4">
      <c r="A5174" s="57" t="s">
        <v>23399</v>
      </c>
      <c r="B5174" s="57"/>
      <c r="C5174" s="57" t="s">
        <v>23420</v>
      </c>
      <c r="D5174" s="57" t="s">
        <v>23421</v>
      </c>
    </row>
    <row r="5175" spans="1:4">
      <c r="A5175" s="57" t="s">
        <v>23399</v>
      </c>
      <c r="B5175" s="57"/>
      <c r="C5175" s="57" t="s">
        <v>23422</v>
      </c>
      <c r="D5175" s="57" t="s">
        <v>23423</v>
      </c>
    </row>
    <row r="5176" spans="1:4">
      <c r="A5176" s="57" t="s">
        <v>23399</v>
      </c>
      <c r="B5176" s="57"/>
      <c r="C5176" s="57" t="s">
        <v>23424</v>
      </c>
      <c r="D5176" s="57" t="s">
        <v>23425</v>
      </c>
    </row>
    <row r="5177" spans="1:4">
      <c r="A5177" s="57" t="s">
        <v>23399</v>
      </c>
      <c r="B5177" s="57"/>
      <c r="C5177" s="57" t="s">
        <v>23426</v>
      </c>
      <c r="D5177" s="57" t="s">
        <v>23427</v>
      </c>
    </row>
    <row r="5178" spans="1:4">
      <c r="A5178" s="57" t="s">
        <v>23399</v>
      </c>
      <c r="B5178" s="57"/>
      <c r="C5178" s="57" t="s">
        <v>23428</v>
      </c>
      <c r="D5178" s="57" t="s">
        <v>23429</v>
      </c>
    </row>
    <row r="5179" spans="1:4">
      <c r="A5179" s="57" t="s">
        <v>23399</v>
      </c>
      <c r="B5179" s="57"/>
      <c r="C5179" s="57" t="s">
        <v>23430</v>
      </c>
      <c r="D5179" s="57" t="s">
        <v>23431</v>
      </c>
    </row>
    <row r="5180" spans="1:4">
      <c r="A5180" s="57" t="s">
        <v>23399</v>
      </c>
      <c r="B5180" s="57"/>
      <c r="C5180" s="57" t="s">
        <v>23432</v>
      </c>
      <c r="D5180" s="57" t="s">
        <v>23433</v>
      </c>
    </row>
    <row r="5181" spans="1:4">
      <c r="A5181" s="57" t="s">
        <v>23399</v>
      </c>
      <c r="B5181" s="57"/>
      <c r="C5181" s="57" t="s">
        <v>23434</v>
      </c>
      <c r="D5181" s="57" t="s">
        <v>23435</v>
      </c>
    </row>
    <row r="5182" spans="1:4">
      <c r="A5182" s="57" t="s">
        <v>23399</v>
      </c>
      <c r="B5182" s="57"/>
      <c r="C5182" s="57" t="s">
        <v>74716</v>
      </c>
      <c r="D5182" s="57" t="s">
        <v>74717</v>
      </c>
    </row>
    <row r="5183" spans="1:4">
      <c r="A5183" s="57" t="s">
        <v>23399</v>
      </c>
      <c r="B5183" s="57"/>
      <c r="C5183" s="57" t="s">
        <v>74718</v>
      </c>
      <c r="D5183" s="57" t="s">
        <v>74719</v>
      </c>
    </row>
    <row r="5184" spans="1:4">
      <c r="A5184" s="57" t="s">
        <v>23436</v>
      </c>
      <c r="B5184" s="57" t="s">
        <v>12940</v>
      </c>
      <c r="C5184" s="57" t="s">
        <v>23437</v>
      </c>
      <c r="D5184" s="57" t="s">
        <v>23438</v>
      </c>
    </row>
    <row r="5185" spans="1:4">
      <c r="A5185" s="57" t="s">
        <v>23436</v>
      </c>
      <c r="B5185" s="57"/>
      <c r="C5185" s="57" t="s">
        <v>23439</v>
      </c>
      <c r="D5185" s="57" t="s">
        <v>23440</v>
      </c>
    </row>
    <row r="5186" spans="1:4">
      <c r="A5186" s="57" t="s">
        <v>23436</v>
      </c>
      <c r="B5186" s="57"/>
      <c r="C5186" s="57" t="s">
        <v>23441</v>
      </c>
      <c r="D5186" s="57" t="s">
        <v>23442</v>
      </c>
    </row>
    <row r="5187" spans="1:4">
      <c r="A5187" s="57" t="s">
        <v>23436</v>
      </c>
      <c r="B5187" s="57"/>
      <c r="C5187" s="57" t="s">
        <v>23443</v>
      </c>
      <c r="D5187" s="57" t="s">
        <v>23444</v>
      </c>
    </row>
    <row r="5188" spans="1:4">
      <c r="A5188" s="57" t="s">
        <v>23436</v>
      </c>
      <c r="B5188" s="57"/>
      <c r="C5188" s="57" t="s">
        <v>23445</v>
      </c>
      <c r="D5188" s="57" t="s">
        <v>23446</v>
      </c>
    </row>
    <row r="5189" spans="1:4">
      <c r="A5189" s="57" t="s">
        <v>23436</v>
      </c>
      <c r="B5189" s="57"/>
      <c r="C5189" s="57" t="s">
        <v>23447</v>
      </c>
      <c r="D5189" s="57" t="s">
        <v>23448</v>
      </c>
    </row>
    <row r="5190" spans="1:4">
      <c r="A5190" s="57" t="s">
        <v>23436</v>
      </c>
      <c r="B5190" s="57"/>
      <c r="C5190" s="57" t="s">
        <v>23449</v>
      </c>
      <c r="D5190" s="57" t="s">
        <v>23450</v>
      </c>
    </row>
    <row r="5191" spans="1:4">
      <c r="A5191" s="57" t="s">
        <v>23436</v>
      </c>
      <c r="B5191" s="57"/>
      <c r="C5191" s="57" t="s">
        <v>23451</v>
      </c>
      <c r="D5191" s="57" t="s">
        <v>23452</v>
      </c>
    </row>
    <row r="5192" spans="1:4">
      <c r="A5192" s="57" t="s">
        <v>23436</v>
      </c>
      <c r="B5192" s="57"/>
      <c r="C5192" s="57" t="s">
        <v>23453</v>
      </c>
      <c r="D5192" s="57" t="s">
        <v>23454</v>
      </c>
    </row>
    <row r="5193" spans="1:4">
      <c r="A5193" s="57" t="s">
        <v>23436</v>
      </c>
      <c r="B5193" s="57"/>
      <c r="C5193" s="57" t="s">
        <v>23455</v>
      </c>
      <c r="D5193" s="57" t="s">
        <v>23456</v>
      </c>
    </row>
    <row r="5194" spans="1:4">
      <c r="A5194" s="57" t="s">
        <v>23436</v>
      </c>
      <c r="B5194" s="57"/>
      <c r="C5194" s="57" t="s">
        <v>23457</v>
      </c>
      <c r="D5194" s="57" t="s">
        <v>23458</v>
      </c>
    </row>
    <row r="5195" spans="1:4">
      <c r="A5195" s="57" t="s">
        <v>23436</v>
      </c>
      <c r="B5195" s="57"/>
      <c r="C5195" s="57" t="s">
        <v>23459</v>
      </c>
      <c r="D5195" s="57" t="s">
        <v>23460</v>
      </c>
    </row>
    <row r="5196" spans="1:4">
      <c r="A5196" s="57" t="s">
        <v>23436</v>
      </c>
      <c r="B5196" s="57"/>
      <c r="C5196" s="57" t="s">
        <v>23461</v>
      </c>
      <c r="D5196" s="57" t="s">
        <v>23462</v>
      </c>
    </row>
    <row r="5197" spans="1:4">
      <c r="A5197" s="57" t="s">
        <v>23436</v>
      </c>
      <c r="B5197" s="57"/>
      <c r="C5197" s="57" t="s">
        <v>23463</v>
      </c>
      <c r="D5197" s="57" t="s">
        <v>23464</v>
      </c>
    </row>
    <row r="5198" spans="1:4">
      <c r="A5198" s="57" t="s">
        <v>23436</v>
      </c>
      <c r="B5198" s="57"/>
      <c r="C5198" s="57" t="s">
        <v>23465</v>
      </c>
      <c r="D5198" s="57" t="s">
        <v>23466</v>
      </c>
    </row>
    <row r="5199" spans="1:4">
      <c r="A5199" s="57" t="s">
        <v>23436</v>
      </c>
      <c r="B5199" s="57"/>
      <c r="C5199" s="57" t="s">
        <v>23467</v>
      </c>
      <c r="D5199" s="57" t="s">
        <v>23468</v>
      </c>
    </row>
    <row r="5200" spans="1:4">
      <c r="A5200" s="57" t="s">
        <v>23436</v>
      </c>
      <c r="B5200" s="57"/>
      <c r="C5200" s="57" t="s">
        <v>23469</v>
      </c>
      <c r="D5200" s="57" t="s">
        <v>23470</v>
      </c>
    </row>
    <row r="5201" spans="1:4">
      <c r="A5201" s="57" t="s">
        <v>23436</v>
      </c>
      <c r="B5201" s="57"/>
      <c r="C5201" s="57" t="s">
        <v>23471</v>
      </c>
      <c r="D5201" s="57" t="s">
        <v>23472</v>
      </c>
    </row>
    <row r="5202" spans="1:4">
      <c r="A5202" s="57" t="s">
        <v>23436</v>
      </c>
      <c r="B5202" s="57"/>
      <c r="C5202" s="57" t="s">
        <v>23473</v>
      </c>
      <c r="D5202" s="57" t="s">
        <v>23474</v>
      </c>
    </row>
    <row r="5203" spans="1:4">
      <c r="A5203" s="57" t="s">
        <v>23436</v>
      </c>
      <c r="B5203" s="57"/>
      <c r="C5203" s="57" t="s">
        <v>23475</v>
      </c>
      <c r="D5203" s="57" t="s">
        <v>23476</v>
      </c>
    </row>
    <row r="5204" spans="1:4">
      <c r="A5204" s="57" t="s">
        <v>23436</v>
      </c>
      <c r="B5204" s="57"/>
      <c r="C5204" s="57" t="s">
        <v>23477</v>
      </c>
      <c r="D5204" s="57" t="s">
        <v>23478</v>
      </c>
    </row>
    <row r="5205" spans="1:4">
      <c r="A5205" s="57" t="s">
        <v>23436</v>
      </c>
      <c r="B5205" s="57"/>
      <c r="C5205" s="57" t="s">
        <v>23479</v>
      </c>
      <c r="D5205" s="57" t="s">
        <v>23480</v>
      </c>
    </row>
    <row r="5206" spans="1:4">
      <c r="A5206" s="57" t="s">
        <v>23436</v>
      </c>
      <c r="B5206" s="57"/>
      <c r="C5206" s="57" t="s">
        <v>23481</v>
      </c>
      <c r="D5206" s="57" t="s">
        <v>23482</v>
      </c>
    </row>
    <row r="5207" spans="1:4">
      <c r="A5207" s="57" t="s">
        <v>23436</v>
      </c>
      <c r="B5207" s="57"/>
      <c r="C5207" s="57" t="s">
        <v>23483</v>
      </c>
      <c r="D5207" s="57" t="s">
        <v>23484</v>
      </c>
    </row>
    <row r="5208" spans="1:4">
      <c r="A5208" s="57" t="s">
        <v>23436</v>
      </c>
      <c r="B5208" s="57"/>
      <c r="C5208" s="57" t="s">
        <v>23485</v>
      </c>
      <c r="D5208" s="57" t="s">
        <v>23486</v>
      </c>
    </row>
    <row r="5209" spans="1:4">
      <c r="A5209" s="57" t="s">
        <v>23436</v>
      </c>
      <c r="B5209" s="57"/>
      <c r="C5209" s="57" t="s">
        <v>23487</v>
      </c>
      <c r="D5209" s="57" t="s">
        <v>23488</v>
      </c>
    </row>
    <row r="5210" spans="1:4">
      <c r="A5210" s="57" t="s">
        <v>23436</v>
      </c>
      <c r="B5210" s="57"/>
      <c r="C5210" s="57" t="s">
        <v>23489</v>
      </c>
      <c r="D5210" s="57" t="s">
        <v>23490</v>
      </c>
    </row>
    <row r="5211" spans="1:4">
      <c r="A5211" s="57" t="s">
        <v>23436</v>
      </c>
      <c r="B5211" s="57"/>
      <c r="C5211" s="57" t="s">
        <v>23491</v>
      </c>
      <c r="D5211" s="57" t="s">
        <v>23492</v>
      </c>
    </row>
    <row r="5212" spans="1:4">
      <c r="A5212" s="57" t="s">
        <v>23436</v>
      </c>
      <c r="B5212" s="57"/>
      <c r="C5212" s="57" t="s">
        <v>23493</v>
      </c>
      <c r="D5212" s="57" t="s">
        <v>23494</v>
      </c>
    </row>
    <row r="5213" spans="1:4">
      <c r="A5213" s="57" t="s">
        <v>23436</v>
      </c>
      <c r="B5213" s="57"/>
      <c r="C5213" s="57" t="s">
        <v>23495</v>
      </c>
      <c r="D5213" s="57" t="s">
        <v>23496</v>
      </c>
    </row>
    <row r="5214" spans="1:4">
      <c r="A5214" s="57" t="s">
        <v>23436</v>
      </c>
      <c r="B5214" s="57"/>
      <c r="C5214" s="57" t="s">
        <v>23497</v>
      </c>
      <c r="D5214" s="57" t="s">
        <v>23498</v>
      </c>
    </row>
    <row r="5215" spans="1:4">
      <c r="A5215" s="57" t="s">
        <v>23436</v>
      </c>
      <c r="B5215" s="57"/>
      <c r="C5215" s="57" t="s">
        <v>23499</v>
      </c>
      <c r="D5215" s="57" t="s">
        <v>23500</v>
      </c>
    </row>
    <row r="5216" spans="1:4">
      <c r="A5216" s="57" t="s">
        <v>23436</v>
      </c>
      <c r="B5216" s="57"/>
      <c r="C5216" s="57" t="s">
        <v>23501</v>
      </c>
      <c r="D5216" s="57" t="s">
        <v>23502</v>
      </c>
    </row>
    <row r="5217" spans="1:4">
      <c r="A5217" s="57" t="s">
        <v>23436</v>
      </c>
      <c r="B5217" s="57"/>
      <c r="C5217" s="57" t="s">
        <v>23503</v>
      </c>
      <c r="D5217" s="57" t="s">
        <v>23504</v>
      </c>
    </row>
    <row r="5218" spans="1:4">
      <c r="A5218" s="57" t="s">
        <v>23436</v>
      </c>
      <c r="B5218" s="57"/>
      <c r="C5218" s="57" t="s">
        <v>23505</v>
      </c>
      <c r="D5218" s="57" t="s">
        <v>23506</v>
      </c>
    </row>
    <row r="5219" spans="1:4">
      <c r="A5219" s="57" t="s">
        <v>23436</v>
      </c>
      <c r="B5219" s="57"/>
      <c r="C5219" s="57" t="s">
        <v>23507</v>
      </c>
      <c r="D5219" s="57" t="s">
        <v>23508</v>
      </c>
    </row>
    <row r="5220" spans="1:4">
      <c r="A5220" s="57" t="s">
        <v>23436</v>
      </c>
      <c r="B5220" s="57"/>
      <c r="C5220" s="57" t="s">
        <v>23509</v>
      </c>
      <c r="D5220" s="57" t="s">
        <v>23510</v>
      </c>
    </row>
    <row r="5221" spans="1:4">
      <c r="A5221" s="57" t="s">
        <v>23436</v>
      </c>
      <c r="B5221" s="57"/>
      <c r="C5221" s="57" t="s">
        <v>23511</v>
      </c>
      <c r="D5221" s="57" t="s">
        <v>23512</v>
      </c>
    </row>
    <row r="5222" spans="1:4">
      <c r="A5222" s="57" t="s">
        <v>23436</v>
      </c>
      <c r="B5222" s="57"/>
      <c r="C5222" s="57" t="s">
        <v>23513</v>
      </c>
      <c r="D5222" s="57" t="s">
        <v>23514</v>
      </c>
    </row>
    <row r="5223" spans="1:4">
      <c r="A5223" s="57" t="s">
        <v>23436</v>
      </c>
      <c r="B5223" s="57"/>
      <c r="C5223" s="57" t="s">
        <v>23515</v>
      </c>
      <c r="D5223" s="57" t="s">
        <v>23516</v>
      </c>
    </row>
    <row r="5224" spans="1:4">
      <c r="A5224" s="57" t="s">
        <v>23436</v>
      </c>
      <c r="B5224" s="57"/>
      <c r="C5224" s="57" t="s">
        <v>23517</v>
      </c>
      <c r="D5224" s="57" t="s">
        <v>23518</v>
      </c>
    </row>
    <row r="5225" spans="1:4">
      <c r="A5225" s="57" t="s">
        <v>23436</v>
      </c>
      <c r="B5225" s="57"/>
      <c r="C5225" s="57" t="s">
        <v>23519</v>
      </c>
      <c r="D5225" s="57" t="s">
        <v>23520</v>
      </c>
    </row>
    <row r="5226" spans="1:4">
      <c r="A5226" s="57" t="s">
        <v>23436</v>
      </c>
      <c r="B5226" s="57"/>
      <c r="C5226" s="57" t="s">
        <v>23521</v>
      </c>
      <c r="D5226" s="57" t="s">
        <v>23448</v>
      </c>
    </row>
    <row r="5227" spans="1:4">
      <c r="A5227" s="57" t="s">
        <v>23436</v>
      </c>
      <c r="B5227" s="57"/>
      <c r="C5227" s="57" t="s">
        <v>23522</v>
      </c>
      <c r="D5227" s="57" t="s">
        <v>23523</v>
      </c>
    </row>
    <row r="5228" spans="1:4">
      <c r="A5228" s="57" t="s">
        <v>23436</v>
      </c>
      <c r="B5228" s="57"/>
      <c r="C5228" s="57" t="s">
        <v>23524</v>
      </c>
      <c r="D5228" s="57" t="s">
        <v>23525</v>
      </c>
    </row>
    <row r="5229" spans="1:4">
      <c r="A5229" s="57" t="s">
        <v>23436</v>
      </c>
      <c r="B5229" s="57"/>
      <c r="C5229" s="57" t="s">
        <v>23526</v>
      </c>
      <c r="D5229" s="57" t="s">
        <v>23527</v>
      </c>
    </row>
    <row r="5230" spans="1:4">
      <c r="A5230" s="57" t="s">
        <v>23436</v>
      </c>
      <c r="B5230" s="57"/>
      <c r="C5230" s="57" t="s">
        <v>23528</v>
      </c>
      <c r="D5230" s="57" t="s">
        <v>23529</v>
      </c>
    </row>
    <row r="5231" spans="1:4">
      <c r="A5231" s="57" t="s">
        <v>23436</v>
      </c>
      <c r="B5231" s="57"/>
      <c r="C5231" s="57" t="s">
        <v>23530</v>
      </c>
      <c r="D5231" s="57" t="s">
        <v>23531</v>
      </c>
    </row>
    <row r="5232" spans="1:4">
      <c r="A5232" s="57" t="s">
        <v>23436</v>
      </c>
      <c r="B5232" s="57"/>
      <c r="C5232" s="57" t="s">
        <v>23532</v>
      </c>
      <c r="D5232" s="57" t="s">
        <v>23533</v>
      </c>
    </row>
    <row r="5233" spans="1:4">
      <c r="A5233" s="57" t="s">
        <v>23436</v>
      </c>
      <c r="B5233" s="57"/>
      <c r="C5233" s="57" t="s">
        <v>23534</v>
      </c>
      <c r="D5233" s="57" t="s">
        <v>23535</v>
      </c>
    </row>
    <row r="5234" spans="1:4">
      <c r="A5234" s="57" t="s">
        <v>23436</v>
      </c>
      <c r="B5234" s="57"/>
      <c r="C5234" s="57" t="s">
        <v>23536</v>
      </c>
      <c r="D5234" s="57" t="s">
        <v>23537</v>
      </c>
    </row>
    <row r="5235" spans="1:4">
      <c r="A5235" s="57" t="s">
        <v>23436</v>
      </c>
      <c r="B5235" s="57"/>
      <c r="C5235" s="57" t="s">
        <v>23538</v>
      </c>
      <c r="D5235" s="57" t="s">
        <v>23539</v>
      </c>
    </row>
    <row r="5236" spans="1:4">
      <c r="A5236" s="57" t="s">
        <v>23436</v>
      </c>
      <c r="B5236" s="57"/>
      <c r="C5236" s="57" t="s">
        <v>23540</v>
      </c>
      <c r="D5236" s="57" t="s">
        <v>23541</v>
      </c>
    </row>
    <row r="5237" spans="1:4">
      <c r="A5237" s="57" t="s">
        <v>23436</v>
      </c>
      <c r="B5237" s="57"/>
      <c r="C5237" s="57" t="s">
        <v>23542</v>
      </c>
      <c r="D5237" s="57" t="s">
        <v>23543</v>
      </c>
    </row>
    <row r="5238" spans="1:4">
      <c r="A5238" s="57" t="s">
        <v>23436</v>
      </c>
      <c r="B5238" s="57"/>
      <c r="C5238" s="57" t="s">
        <v>23544</v>
      </c>
      <c r="D5238" s="57" t="s">
        <v>23545</v>
      </c>
    </row>
    <row r="5239" spans="1:4">
      <c r="A5239" s="57" t="s">
        <v>23436</v>
      </c>
      <c r="B5239" s="57"/>
      <c r="C5239" s="57" t="s">
        <v>23546</v>
      </c>
      <c r="D5239" s="57" t="s">
        <v>23547</v>
      </c>
    </row>
    <row r="5240" spans="1:4">
      <c r="A5240" s="57" t="s">
        <v>23436</v>
      </c>
      <c r="B5240" s="57"/>
      <c r="C5240" s="57" t="s">
        <v>23548</v>
      </c>
      <c r="D5240" s="57" t="s">
        <v>23549</v>
      </c>
    </row>
    <row r="5241" spans="1:4">
      <c r="A5241" s="57" t="s">
        <v>23436</v>
      </c>
      <c r="B5241" s="57"/>
      <c r="C5241" s="57" t="s">
        <v>23550</v>
      </c>
      <c r="D5241" s="57" t="s">
        <v>23551</v>
      </c>
    </row>
    <row r="5242" spans="1:4">
      <c r="A5242" s="57" t="s">
        <v>23436</v>
      </c>
      <c r="B5242" s="57"/>
      <c r="C5242" s="57" t="s">
        <v>23552</v>
      </c>
      <c r="D5242" s="57" t="s">
        <v>23553</v>
      </c>
    </row>
    <row r="5243" spans="1:4">
      <c r="A5243" s="57" t="s">
        <v>23436</v>
      </c>
      <c r="B5243" s="57"/>
      <c r="C5243" s="57" t="s">
        <v>23554</v>
      </c>
      <c r="D5243" s="57" t="s">
        <v>23555</v>
      </c>
    </row>
    <row r="5244" spans="1:4">
      <c r="A5244" s="57" t="s">
        <v>23436</v>
      </c>
      <c r="B5244" s="57"/>
      <c r="C5244" s="57" t="s">
        <v>23556</v>
      </c>
      <c r="D5244" s="57" t="s">
        <v>23557</v>
      </c>
    </row>
    <row r="5245" spans="1:4">
      <c r="A5245" s="57" t="s">
        <v>23436</v>
      </c>
      <c r="B5245" s="57"/>
      <c r="C5245" s="57" t="s">
        <v>23558</v>
      </c>
      <c r="D5245" s="57" t="s">
        <v>23559</v>
      </c>
    </row>
    <row r="5246" spans="1:4">
      <c r="A5246" s="57" t="s">
        <v>23436</v>
      </c>
      <c r="B5246" s="57"/>
      <c r="C5246" s="57" t="s">
        <v>23560</v>
      </c>
      <c r="D5246" s="57" t="s">
        <v>23561</v>
      </c>
    </row>
    <row r="5247" spans="1:4">
      <c r="A5247" s="57" t="s">
        <v>23436</v>
      </c>
      <c r="B5247" s="57"/>
      <c r="C5247" s="57" t="s">
        <v>23562</v>
      </c>
      <c r="D5247" s="57" t="s">
        <v>23563</v>
      </c>
    </row>
    <row r="5248" spans="1:4">
      <c r="A5248" s="57" t="s">
        <v>23436</v>
      </c>
      <c r="B5248" s="57"/>
      <c r="C5248" s="57" t="s">
        <v>23564</v>
      </c>
      <c r="D5248" s="57" t="s">
        <v>23565</v>
      </c>
    </row>
    <row r="5249" spans="1:4">
      <c r="A5249" s="57" t="s">
        <v>23436</v>
      </c>
      <c r="B5249" s="57"/>
      <c r="C5249" s="57" t="s">
        <v>23566</v>
      </c>
      <c r="D5249" s="57" t="s">
        <v>23567</v>
      </c>
    </row>
    <row r="5250" spans="1:4">
      <c r="A5250" s="57" t="s">
        <v>23436</v>
      </c>
      <c r="B5250" s="57"/>
      <c r="C5250" s="57" t="s">
        <v>23568</v>
      </c>
      <c r="D5250" s="57" t="s">
        <v>23569</v>
      </c>
    </row>
    <row r="5251" spans="1:4">
      <c r="A5251" s="57" t="s">
        <v>23436</v>
      </c>
      <c r="B5251" s="57"/>
      <c r="C5251" s="57" t="s">
        <v>23570</v>
      </c>
      <c r="D5251" s="57" t="s">
        <v>23571</v>
      </c>
    </row>
    <row r="5252" spans="1:4">
      <c r="A5252" s="57" t="s">
        <v>23436</v>
      </c>
      <c r="B5252" s="57"/>
      <c r="C5252" s="57" t="s">
        <v>23572</v>
      </c>
      <c r="D5252" s="57" t="s">
        <v>23573</v>
      </c>
    </row>
    <row r="5253" spans="1:4">
      <c r="A5253" s="57" t="s">
        <v>23436</v>
      </c>
      <c r="B5253" s="57"/>
      <c r="C5253" s="57" t="s">
        <v>23574</v>
      </c>
      <c r="D5253" s="57" t="s">
        <v>23575</v>
      </c>
    </row>
    <row r="5254" spans="1:4">
      <c r="A5254" s="57" t="s">
        <v>23436</v>
      </c>
      <c r="B5254" s="57"/>
      <c r="C5254" s="57" t="s">
        <v>23576</v>
      </c>
      <c r="D5254" s="57" t="s">
        <v>23577</v>
      </c>
    </row>
    <row r="5255" spans="1:4">
      <c r="A5255" s="57" t="s">
        <v>23436</v>
      </c>
      <c r="B5255" s="57"/>
      <c r="C5255" s="57" t="s">
        <v>23578</v>
      </c>
      <c r="D5255" s="57" t="s">
        <v>23579</v>
      </c>
    </row>
    <row r="5256" spans="1:4">
      <c r="A5256" s="57" t="s">
        <v>23436</v>
      </c>
      <c r="B5256" s="57"/>
      <c r="C5256" s="57" t="s">
        <v>23580</v>
      </c>
      <c r="D5256" s="57" t="s">
        <v>23581</v>
      </c>
    </row>
    <row r="5257" spans="1:4">
      <c r="A5257" s="57" t="s">
        <v>23436</v>
      </c>
      <c r="B5257" s="57"/>
      <c r="C5257" s="57" t="s">
        <v>23582</v>
      </c>
      <c r="D5257" s="57" t="s">
        <v>23583</v>
      </c>
    </row>
    <row r="5258" spans="1:4">
      <c r="A5258" s="57" t="s">
        <v>23436</v>
      </c>
      <c r="B5258" s="57"/>
      <c r="C5258" s="57" t="s">
        <v>23584</v>
      </c>
      <c r="D5258" s="57" t="s">
        <v>23585</v>
      </c>
    </row>
    <row r="5259" spans="1:4">
      <c r="A5259" s="57" t="s">
        <v>23436</v>
      </c>
      <c r="B5259" s="57"/>
      <c r="C5259" s="57" t="s">
        <v>23586</v>
      </c>
      <c r="D5259" s="57" t="s">
        <v>23587</v>
      </c>
    </row>
    <row r="5260" spans="1:4">
      <c r="A5260" s="57" t="s">
        <v>23436</v>
      </c>
      <c r="B5260" s="57"/>
      <c r="C5260" s="57" t="s">
        <v>23588</v>
      </c>
      <c r="D5260" s="57" t="s">
        <v>23551</v>
      </c>
    </row>
    <row r="5261" spans="1:4">
      <c r="A5261" s="57" t="s">
        <v>23436</v>
      </c>
      <c r="B5261" s="57"/>
      <c r="C5261" s="57" t="s">
        <v>23589</v>
      </c>
      <c r="D5261" s="57" t="s">
        <v>23575</v>
      </c>
    </row>
    <row r="5262" spans="1:4">
      <c r="A5262" s="57" t="s">
        <v>23436</v>
      </c>
      <c r="B5262" s="57"/>
      <c r="C5262" s="57" t="s">
        <v>23590</v>
      </c>
      <c r="D5262" s="57" t="s">
        <v>23557</v>
      </c>
    </row>
    <row r="5263" spans="1:4">
      <c r="A5263" s="57" t="s">
        <v>23436</v>
      </c>
      <c r="B5263" s="57"/>
      <c r="C5263" s="57" t="s">
        <v>23591</v>
      </c>
      <c r="D5263" s="57" t="s">
        <v>23592</v>
      </c>
    </row>
    <row r="5264" spans="1:4">
      <c r="A5264" s="57" t="s">
        <v>23436</v>
      </c>
      <c r="B5264" s="57"/>
      <c r="C5264" s="57" t="s">
        <v>23593</v>
      </c>
      <c r="D5264" s="57" t="s">
        <v>23594</v>
      </c>
    </row>
    <row r="5265" spans="1:4">
      <c r="A5265" s="57" t="s">
        <v>23436</v>
      </c>
      <c r="B5265" s="57"/>
      <c r="C5265" s="57" t="s">
        <v>23595</v>
      </c>
      <c r="D5265" s="57" t="s">
        <v>23596</v>
      </c>
    </row>
    <row r="5266" spans="1:4">
      <c r="A5266" s="57" t="s">
        <v>23436</v>
      </c>
      <c r="B5266" s="57"/>
      <c r="C5266" s="57" t="s">
        <v>23597</v>
      </c>
      <c r="D5266" s="57" t="s">
        <v>23598</v>
      </c>
    </row>
    <row r="5267" spans="1:4">
      <c r="A5267" s="57" t="s">
        <v>23436</v>
      </c>
      <c r="B5267" s="57"/>
      <c r="C5267" s="57" t="s">
        <v>23599</v>
      </c>
      <c r="D5267" s="57" t="s">
        <v>23600</v>
      </c>
    </row>
    <row r="5268" spans="1:4">
      <c r="A5268" s="57" t="s">
        <v>23436</v>
      </c>
      <c r="B5268" s="57"/>
      <c r="C5268" s="57" t="s">
        <v>23601</v>
      </c>
      <c r="D5268" s="57" t="s">
        <v>23602</v>
      </c>
    </row>
    <row r="5269" spans="1:4">
      <c r="A5269" s="57" t="s">
        <v>23436</v>
      </c>
      <c r="B5269" s="57"/>
      <c r="C5269" s="57" t="s">
        <v>23603</v>
      </c>
      <c r="D5269" s="57" t="s">
        <v>23604</v>
      </c>
    </row>
    <row r="5270" spans="1:4">
      <c r="A5270" s="57" t="s">
        <v>23436</v>
      </c>
      <c r="B5270" s="57"/>
      <c r="C5270" s="57" t="s">
        <v>23605</v>
      </c>
      <c r="D5270" s="57" t="s">
        <v>23606</v>
      </c>
    </row>
    <row r="5271" spans="1:4">
      <c r="A5271" s="57" t="s">
        <v>23436</v>
      </c>
      <c r="B5271" s="57"/>
      <c r="C5271" s="57" t="s">
        <v>23607</v>
      </c>
      <c r="D5271" s="57" t="s">
        <v>23608</v>
      </c>
    </row>
    <row r="5272" spans="1:4">
      <c r="A5272" s="57" t="s">
        <v>23436</v>
      </c>
      <c r="B5272" s="57"/>
      <c r="C5272" s="57" t="s">
        <v>23609</v>
      </c>
      <c r="D5272" s="57" t="s">
        <v>23577</v>
      </c>
    </row>
    <row r="5273" spans="1:4">
      <c r="A5273" s="57" t="s">
        <v>23436</v>
      </c>
      <c r="B5273" s="57"/>
      <c r="C5273" s="57" t="s">
        <v>23610</v>
      </c>
      <c r="D5273" s="57" t="s">
        <v>23611</v>
      </c>
    </row>
    <row r="5274" spans="1:4">
      <c r="A5274" s="57" t="s">
        <v>23436</v>
      </c>
      <c r="B5274" s="57"/>
      <c r="C5274" s="57" t="s">
        <v>23612</v>
      </c>
      <c r="D5274" s="57" t="s">
        <v>23613</v>
      </c>
    </row>
    <row r="5275" spans="1:4">
      <c r="A5275" s="57" t="s">
        <v>23436</v>
      </c>
      <c r="B5275" s="57"/>
      <c r="C5275" s="57" t="s">
        <v>23614</v>
      </c>
      <c r="D5275" s="57" t="s">
        <v>23615</v>
      </c>
    </row>
    <row r="5276" spans="1:4">
      <c r="A5276" s="57" t="s">
        <v>23436</v>
      </c>
      <c r="B5276" s="57"/>
      <c r="C5276" s="57" t="s">
        <v>23616</v>
      </c>
      <c r="D5276" s="57" t="s">
        <v>23617</v>
      </c>
    </row>
    <row r="5277" spans="1:4">
      <c r="A5277" s="57" t="s">
        <v>23436</v>
      </c>
      <c r="B5277" s="57"/>
      <c r="C5277" s="57" t="s">
        <v>23618</v>
      </c>
      <c r="D5277" s="57" t="s">
        <v>23619</v>
      </c>
    </row>
    <row r="5278" spans="1:4">
      <c r="A5278" s="57" t="s">
        <v>23436</v>
      </c>
      <c r="B5278" s="57"/>
      <c r="C5278" s="57" t="s">
        <v>23620</v>
      </c>
      <c r="D5278" s="57" t="s">
        <v>23621</v>
      </c>
    </row>
    <row r="5279" spans="1:4">
      <c r="A5279" s="57" t="s">
        <v>23436</v>
      </c>
      <c r="B5279" s="57"/>
      <c r="C5279" s="57" t="s">
        <v>23622</v>
      </c>
      <c r="D5279" s="57" t="s">
        <v>23623</v>
      </c>
    </row>
    <row r="5280" spans="1:4">
      <c r="A5280" s="57" t="s">
        <v>23436</v>
      </c>
      <c r="B5280" s="57"/>
      <c r="C5280" s="57" t="s">
        <v>23624</v>
      </c>
      <c r="D5280" s="57" t="s">
        <v>23625</v>
      </c>
    </row>
    <row r="5281" spans="1:4">
      <c r="A5281" s="57" t="s">
        <v>23436</v>
      </c>
      <c r="B5281" s="57"/>
      <c r="C5281" s="57" t="s">
        <v>23626</v>
      </c>
      <c r="D5281" s="57" t="s">
        <v>23627</v>
      </c>
    </row>
    <row r="5282" spans="1:4">
      <c r="A5282" s="57" t="s">
        <v>23436</v>
      </c>
      <c r="B5282" s="57"/>
      <c r="C5282" s="57" t="s">
        <v>23628</v>
      </c>
      <c r="D5282" s="57" t="s">
        <v>23629</v>
      </c>
    </row>
    <row r="5283" spans="1:4">
      <c r="A5283" s="57" t="s">
        <v>23436</v>
      </c>
      <c r="B5283" s="57"/>
      <c r="C5283" s="57" t="s">
        <v>23630</v>
      </c>
      <c r="D5283" s="57" t="s">
        <v>23631</v>
      </c>
    </row>
    <row r="5284" spans="1:4">
      <c r="A5284" s="57" t="s">
        <v>23436</v>
      </c>
      <c r="B5284" s="57"/>
      <c r="C5284" s="57" t="s">
        <v>23632</v>
      </c>
      <c r="D5284" s="57" t="s">
        <v>23633</v>
      </c>
    </row>
    <row r="5285" spans="1:4">
      <c r="A5285" s="57" t="s">
        <v>23436</v>
      </c>
      <c r="B5285" s="57"/>
      <c r="C5285" s="57" t="s">
        <v>23634</v>
      </c>
      <c r="D5285" s="57" t="s">
        <v>23635</v>
      </c>
    </row>
    <row r="5286" spans="1:4">
      <c r="A5286" s="57" t="s">
        <v>23436</v>
      </c>
      <c r="B5286" s="57"/>
      <c r="C5286" s="57" t="s">
        <v>23636</v>
      </c>
      <c r="D5286" s="57" t="s">
        <v>23637</v>
      </c>
    </row>
    <row r="5287" spans="1:4">
      <c r="A5287" s="57" t="s">
        <v>23436</v>
      </c>
      <c r="B5287" s="57"/>
      <c r="C5287" s="57" t="s">
        <v>23638</v>
      </c>
      <c r="D5287" s="57" t="s">
        <v>23639</v>
      </c>
    </row>
    <row r="5288" spans="1:4">
      <c r="A5288" s="57" t="s">
        <v>23436</v>
      </c>
      <c r="B5288" s="57"/>
      <c r="C5288" s="57" t="s">
        <v>23640</v>
      </c>
      <c r="D5288" s="57" t="s">
        <v>23641</v>
      </c>
    </row>
    <row r="5289" spans="1:4">
      <c r="A5289" s="57" t="s">
        <v>23436</v>
      </c>
      <c r="B5289" s="57"/>
      <c r="C5289" s="57" t="s">
        <v>23642</v>
      </c>
      <c r="D5289" s="57" t="s">
        <v>23643</v>
      </c>
    </row>
    <row r="5290" spans="1:4">
      <c r="A5290" s="57" t="s">
        <v>23436</v>
      </c>
      <c r="B5290" s="57"/>
      <c r="C5290" s="57" t="s">
        <v>23644</v>
      </c>
      <c r="D5290" s="57" t="s">
        <v>23645</v>
      </c>
    </row>
    <row r="5291" spans="1:4">
      <c r="A5291" s="57" t="s">
        <v>23436</v>
      </c>
      <c r="B5291" s="57"/>
      <c r="C5291" s="57" t="s">
        <v>23646</v>
      </c>
      <c r="D5291" s="57" t="s">
        <v>23647</v>
      </c>
    </row>
    <row r="5292" spans="1:4">
      <c r="A5292" s="57" t="s">
        <v>23436</v>
      </c>
      <c r="B5292" s="57"/>
      <c r="C5292" s="57" t="s">
        <v>23648</v>
      </c>
      <c r="D5292" s="57" t="s">
        <v>23649</v>
      </c>
    </row>
    <row r="5293" spans="1:4">
      <c r="A5293" s="57" t="s">
        <v>23436</v>
      </c>
      <c r="B5293" s="57"/>
      <c r="C5293" s="57" t="s">
        <v>23650</v>
      </c>
      <c r="D5293" s="57" t="s">
        <v>23651</v>
      </c>
    </row>
    <row r="5294" spans="1:4">
      <c r="A5294" s="57" t="s">
        <v>23436</v>
      </c>
      <c r="B5294" s="57"/>
      <c r="C5294" s="57" t="s">
        <v>23652</v>
      </c>
      <c r="D5294" s="57" t="s">
        <v>23653</v>
      </c>
    </row>
    <row r="5295" spans="1:4">
      <c r="A5295" s="57" t="s">
        <v>23436</v>
      </c>
      <c r="B5295" s="57"/>
      <c r="C5295" s="57" t="s">
        <v>23654</v>
      </c>
      <c r="D5295" s="57" t="s">
        <v>23655</v>
      </c>
    </row>
    <row r="5296" spans="1:4">
      <c r="A5296" s="57" t="s">
        <v>23436</v>
      </c>
      <c r="B5296" s="57"/>
      <c r="C5296" s="57" t="s">
        <v>23656</v>
      </c>
      <c r="D5296" s="57" t="s">
        <v>23657</v>
      </c>
    </row>
    <row r="5297" spans="1:4">
      <c r="A5297" s="57" t="s">
        <v>23436</v>
      </c>
      <c r="B5297" s="57"/>
      <c r="C5297" s="57" t="s">
        <v>23658</v>
      </c>
      <c r="D5297" s="57" t="s">
        <v>23659</v>
      </c>
    </row>
    <row r="5298" spans="1:4">
      <c r="A5298" s="57" t="s">
        <v>23436</v>
      </c>
      <c r="B5298" s="57"/>
      <c r="C5298" s="57" t="s">
        <v>23660</v>
      </c>
      <c r="D5298" s="57" t="s">
        <v>23661</v>
      </c>
    </row>
    <row r="5299" spans="1:4">
      <c r="A5299" s="57" t="s">
        <v>23436</v>
      </c>
      <c r="B5299" s="57"/>
      <c r="C5299" s="57" t="s">
        <v>23662</v>
      </c>
      <c r="D5299" s="57" t="s">
        <v>23663</v>
      </c>
    </row>
    <row r="5300" spans="1:4">
      <c r="A5300" s="57" t="s">
        <v>23436</v>
      </c>
      <c r="B5300" s="57"/>
      <c r="C5300" s="57" t="s">
        <v>23664</v>
      </c>
      <c r="D5300" s="57" t="s">
        <v>23665</v>
      </c>
    </row>
    <row r="5301" spans="1:4">
      <c r="A5301" s="57" t="s">
        <v>23436</v>
      </c>
      <c r="B5301" s="57"/>
      <c r="C5301" s="57" t="s">
        <v>23666</v>
      </c>
      <c r="D5301" s="57" t="s">
        <v>23667</v>
      </c>
    </row>
    <row r="5302" spans="1:4">
      <c r="A5302" s="57" t="s">
        <v>23436</v>
      </c>
      <c r="B5302" s="57"/>
      <c r="C5302" s="57" t="s">
        <v>23668</v>
      </c>
      <c r="D5302" s="57" t="s">
        <v>23669</v>
      </c>
    </row>
    <row r="5303" spans="1:4">
      <c r="A5303" s="57" t="s">
        <v>23436</v>
      </c>
      <c r="B5303" s="57"/>
      <c r="C5303" s="57" t="s">
        <v>23670</v>
      </c>
      <c r="D5303" s="57" t="s">
        <v>23659</v>
      </c>
    </row>
    <row r="5304" spans="1:4">
      <c r="A5304" s="57" t="s">
        <v>23436</v>
      </c>
      <c r="B5304" s="57"/>
      <c r="C5304" s="57" t="s">
        <v>23671</v>
      </c>
      <c r="D5304" s="57" t="s">
        <v>23672</v>
      </c>
    </row>
    <row r="5305" spans="1:4">
      <c r="A5305" s="57" t="s">
        <v>23436</v>
      </c>
      <c r="B5305" s="57"/>
      <c r="C5305" s="57" t="s">
        <v>23673</v>
      </c>
      <c r="D5305" s="57" t="s">
        <v>23674</v>
      </c>
    </row>
    <row r="5306" spans="1:4">
      <c r="A5306" s="57" t="s">
        <v>23436</v>
      </c>
      <c r="B5306" s="57"/>
      <c r="C5306" s="57" t="s">
        <v>23675</v>
      </c>
      <c r="D5306" s="57" t="s">
        <v>23676</v>
      </c>
    </row>
    <row r="5307" spans="1:4">
      <c r="A5307" s="57" t="s">
        <v>23436</v>
      </c>
      <c r="B5307" s="57"/>
      <c r="C5307" s="57" t="s">
        <v>23677</v>
      </c>
      <c r="D5307" s="57" t="s">
        <v>23678</v>
      </c>
    </row>
    <row r="5308" spans="1:4">
      <c r="A5308" s="57" t="s">
        <v>23436</v>
      </c>
      <c r="B5308" s="57"/>
      <c r="C5308" s="57" t="s">
        <v>23679</v>
      </c>
      <c r="D5308" s="57" t="s">
        <v>23680</v>
      </c>
    </row>
    <row r="5309" spans="1:4">
      <c r="A5309" s="57" t="s">
        <v>23436</v>
      </c>
      <c r="B5309" s="57"/>
      <c r="C5309" s="57" t="s">
        <v>23681</v>
      </c>
      <c r="D5309" s="57" t="s">
        <v>23682</v>
      </c>
    </row>
    <row r="5310" spans="1:4">
      <c r="A5310" s="57" t="s">
        <v>23436</v>
      </c>
      <c r="B5310" s="57"/>
      <c r="C5310" s="57" t="s">
        <v>23683</v>
      </c>
      <c r="D5310" s="57" t="s">
        <v>23684</v>
      </c>
    </row>
    <row r="5311" spans="1:4">
      <c r="A5311" s="57" t="s">
        <v>23436</v>
      </c>
      <c r="B5311" s="57"/>
      <c r="C5311" s="57" t="s">
        <v>23685</v>
      </c>
      <c r="D5311" s="57" t="s">
        <v>23686</v>
      </c>
    </row>
    <row r="5312" spans="1:4">
      <c r="A5312" s="57" t="s">
        <v>23436</v>
      </c>
      <c r="B5312" s="57"/>
      <c r="C5312" s="57" t="s">
        <v>23687</v>
      </c>
      <c r="D5312" s="57" t="s">
        <v>23688</v>
      </c>
    </row>
    <row r="5313" spans="1:4">
      <c r="A5313" s="57" t="s">
        <v>23436</v>
      </c>
      <c r="B5313" s="57"/>
      <c r="C5313" s="57" t="s">
        <v>23689</v>
      </c>
      <c r="D5313" s="57" t="s">
        <v>23661</v>
      </c>
    </row>
    <row r="5314" spans="1:4">
      <c r="A5314" s="57" t="s">
        <v>23436</v>
      </c>
      <c r="B5314" s="57"/>
      <c r="C5314" s="57" t="s">
        <v>23690</v>
      </c>
      <c r="D5314" s="57" t="s">
        <v>23691</v>
      </c>
    </row>
    <row r="5315" spans="1:4">
      <c r="A5315" s="57" t="s">
        <v>23436</v>
      </c>
      <c r="B5315" s="57"/>
      <c r="C5315" s="57" t="s">
        <v>23692</v>
      </c>
      <c r="D5315" s="57" t="s">
        <v>23693</v>
      </c>
    </row>
    <row r="5316" spans="1:4">
      <c r="A5316" s="57" t="s">
        <v>23436</v>
      </c>
      <c r="B5316" s="57"/>
      <c r="C5316" s="57" t="s">
        <v>23694</v>
      </c>
      <c r="D5316" s="57" t="s">
        <v>23695</v>
      </c>
    </row>
    <row r="5317" spans="1:4">
      <c r="A5317" s="57" t="s">
        <v>23436</v>
      </c>
      <c r="B5317" s="57"/>
      <c r="C5317" s="57" t="s">
        <v>23696</v>
      </c>
      <c r="D5317" s="57" t="s">
        <v>23697</v>
      </c>
    </row>
    <row r="5318" spans="1:4">
      <c r="A5318" s="57" t="s">
        <v>23436</v>
      </c>
      <c r="B5318" s="57"/>
      <c r="C5318" s="57" t="s">
        <v>23698</v>
      </c>
      <c r="D5318" s="57" t="s">
        <v>23699</v>
      </c>
    </row>
    <row r="5319" spans="1:4">
      <c r="A5319" s="57" t="s">
        <v>23436</v>
      </c>
      <c r="B5319" s="57"/>
      <c r="C5319" s="57" t="s">
        <v>23700</v>
      </c>
      <c r="D5319" s="57" t="s">
        <v>23701</v>
      </c>
    </row>
    <row r="5320" spans="1:4">
      <c r="A5320" s="57" t="s">
        <v>23436</v>
      </c>
      <c r="B5320" s="57"/>
      <c r="C5320" s="57" t="s">
        <v>23702</v>
      </c>
      <c r="D5320" s="57" t="s">
        <v>23703</v>
      </c>
    </row>
    <row r="5321" spans="1:4">
      <c r="A5321" s="57" t="s">
        <v>23436</v>
      </c>
      <c r="B5321" s="57"/>
      <c r="C5321" s="57" t="s">
        <v>23704</v>
      </c>
      <c r="D5321" s="57" t="s">
        <v>23705</v>
      </c>
    </row>
    <row r="5322" spans="1:4">
      <c r="A5322" s="57" t="s">
        <v>23436</v>
      </c>
      <c r="B5322" s="57"/>
      <c r="C5322" s="57" t="s">
        <v>23706</v>
      </c>
      <c r="D5322" s="57" t="s">
        <v>23707</v>
      </c>
    </row>
    <row r="5323" spans="1:4">
      <c r="A5323" s="57" t="s">
        <v>23436</v>
      </c>
      <c r="B5323" s="57"/>
      <c r="C5323" s="57" t="s">
        <v>23708</v>
      </c>
      <c r="D5323" s="57" t="s">
        <v>23709</v>
      </c>
    </row>
    <row r="5324" spans="1:4">
      <c r="A5324" s="57" t="s">
        <v>23436</v>
      </c>
      <c r="B5324" s="57"/>
      <c r="C5324" s="57" t="s">
        <v>23710</v>
      </c>
      <c r="D5324" s="57" t="s">
        <v>23711</v>
      </c>
    </row>
    <row r="5325" spans="1:4">
      <c r="A5325" s="57" t="s">
        <v>23436</v>
      </c>
      <c r="B5325" s="57"/>
      <c r="C5325" s="57" t="s">
        <v>23712</v>
      </c>
      <c r="D5325" s="57" t="s">
        <v>23713</v>
      </c>
    </row>
    <row r="5326" spans="1:4">
      <c r="A5326" s="57" t="s">
        <v>23436</v>
      </c>
      <c r="B5326" s="57"/>
      <c r="C5326" s="57" t="s">
        <v>23714</v>
      </c>
      <c r="D5326" s="57" t="s">
        <v>23715</v>
      </c>
    </row>
    <row r="5327" spans="1:4">
      <c r="A5327" s="57" t="s">
        <v>23436</v>
      </c>
      <c r="B5327" s="57"/>
      <c r="C5327" s="57" t="s">
        <v>23716</v>
      </c>
      <c r="D5327" s="57" t="s">
        <v>23717</v>
      </c>
    </row>
    <row r="5328" spans="1:4">
      <c r="A5328" s="57" t="s">
        <v>23436</v>
      </c>
      <c r="B5328" s="57"/>
      <c r="C5328" s="57" t="s">
        <v>23718</v>
      </c>
      <c r="D5328" s="57" t="s">
        <v>23719</v>
      </c>
    </row>
    <row r="5329" spans="1:4">
      <c r="A5329" s="57" t="s">
        <v>23436</v>
      </c>
      <c r="B5329" s="57"/>
      <c r="C5329" s="57" t="s">
        <v>23720</v>
      </c>
      <c r="D5329" s="57" t="s">
        <v>23713</v>
      </c>
    </row>
    <row r="5330" spans="1:4">
      <c r="A5330" s="57" t="s">
        <v>23436</v>
      </c>
      <c r="B5330" s="57"/>
      <c r="C5330" s="57" t="s">
        <v>23721</v>
      </c>
      <c r="D5330" s="57" t="s">
        <v>23722</v>
      </c>
    </row>
    <row r="5331" spans="1:4">
      <c r="A5331" s="57" t="s">
        <v>23436</v>
      </c>
      <c r="B5331" s="57"/>
      <c r="C5331" s="57" t="s">
        <v>23723</v>
      </c>
      <c r="D5331" s="57" t="s">
        <v>23724</v>
      </c>
    </row>
    <row r="5332" spans="1:4">
      <c r="A5332" s="57" t="s">
        <v>23436</v>
      </c>
      <c r="B5332" s="57"/>
      <c r="C5332" s="57" t="s">
        <v>23725</v>
      </c>
      <c r="D5332" s="57" t="s">
        <v>23726</v>
      </c>
    </row>
    <row r="5333" spans="1:4">
      <c r="A5333" s="57" t="s">
        <v>23436</v>
      </c>
      <c r="B5333" s="57"/>
      <c r="C5333" s="57" t="s">
        <v>23727</v>
      </c>
      <c r="D5333" s="57" t="s">
        <v>23728</v>
      </c>
    </row>
    <row r="5334" spans="1:4">
      <c r="A5334" s="57" t="s">
        <v>23436</v>
      </c>
      <c r="B5334" s="57"/>
      <c r="C5334" s="57" t="s">
        <v>23729</v>
      </c>
      <c r="D5334" s="57" t="s">
        <v>23730</v>
      </c>
    </row>
    <row r="5335" spans="1:4">
      <c r="A5335" s="57" t="s">
        <v>23436</v>
      </c>
      <c r="B5335" s="57"/>
      <c r="C5335" s="57" t="s">
        <v>23731</v>
      </c>
      <c r="D5335" s="57" t="s">
        <v>23732</v>
      </c>
    </row>
    <row r="5336" spans="1:4">
      <c r="A5336" s="57" t="s">
        <v>23436</v>
      </c>
      <c r="B5336" s="57"/>
      <c r="C5336" s="57" t="s">
        <v>23733</v>
      </c>
      <c r="D5336" s="57" t="s">
        <v>23734</v>
      </c>
    </row>
    <row r="5337" spans="1:4">
      <c r="A5337" s="57" t="s">
        <v>23436</v>
      </c>
      <c r="B5337" s="57"/>
      <c r="C5337" s="57" t="s">
        <v>23735</v>
      </c>
      <c r="D5337" s="57" t="s">
        <v>23736</v>
      </c>
    </row>
    <row r="5338" spans="1:4">
      <c r="A5338" s="57" t="s">
        <v>23436</v>
      </c>
      <c r="B5338" s="57"/>
      <c r="C5338" s="57" t="s">
        <v>23737</v>
      </c>
      <c r="D5338" s="57" t="s">
        <v>23738</v>
      </c>
    </row>
    <row r="5339" spans="1:4">
      <c r="A5339" s="57" t="s">
        <v>23436</v>
      </c>
      <c r="B5339" s="57"/>
      <c r="C5339" s="57" t="s">
        <v>23739</v>
      </c>
      <c r="D5339" s="57" t="s">
        <v>23740</v>
      </c>
    </row>
    <row r="5340" spans="1:4">
      <c r="A5340" s="57" t="s">
        <v>23436</v>
      </c>
      <c r="B5340" s="57"/>
      <c r="C5340" s="57" t="s">
        <v>23741</v>
      </c>
      <c r="D5340" s="57" t="s">
        <v>23742</v>
      </c>
    </row>
    <row r="5341" spans="1:4">
      <c r="A5341" s="57" t="s">
        <v>23436</v>
      </c>
      <c r="B5341" s="57"/>
      <c r="C5341" s="57" t="s">
        <v>23743</v>
      </c>
      <c r="D5341" s="57" t="s">
        <v>23744</v>
      </c>
    </row>
    <row r="5342" spans="1:4">
      <c r="A5342" s="57" t="s">
        <v>23436</v>
      </c>
      <c r="B5342" s="57"/>
      <c r="C5342" s="57" t="s">
        <v>23745</v>
      </c>
      <c r="D5342" s="57" t="s">
        <v>23746</v>
      </c>
    </row>
    <row r="5343" spans="1:4">
      <c r="A5343" s="57" t="s">
        <v>23436</v>
      </c>
      <c r="B5343" s="57"/>
      <c r="C5343" s="57" t="s">
        <v>23747</v>
      </c>
      <c r="D5343" s="57" t="s">
        <v>23748</v>
      </c>
    </row>
    <row r="5344" spans="1:4">
      <c r="A5344" s="57" t="s">
        <v>23436</v>
      </c>
      <c r="B5344" s="57"/>
      <c r="C5344" s="57" t="s">
        <v>23749</v>
      </c>
      <c r="D5344" s="57" t="s">
        <v>23750</v>
      </c>
    </row>
    <row r="5345" spans="1:4">
      <c r="A5345" s="57" t="s">
        <v>23436</v>
      </c>
      <c r="B5345" s="57"/>
      <c r="C5345" s="57" t="s">
        <v>23751</v>
      </c>
      <c r="D5345" s="57" t="s">
        <v>23752</v>
      </c>
    </row>
    <row r="5346" spans="1:4">
      <c r="A5346" s="57" t="s">
        <v>23436</v>
      </c>
      <c r="B5346" s="57"/>
      <c r="C5346" s="57" t="s">
        <v>23753</v>
      </c>
      <c r="D5346" s="57" t="s">
        <v>23754</v>
      </c>
    </row>
    <row r="5347" spans="1:4">
      <c r="A5347" s="57" t="s">
        <v>23436</v>
      </c>
      <c r="B5347" s="57"/>
      <c r="C5347" s="57" t="s">
        <v>23755</v>
      </c>
      <c r="D5347" s="57" t="s">
        <v>23756</v>
      </c>
    </row>
    <row r="5348" spans="1:4">
      <c r="A5348" s="57" t="s">
        <v>23436</v>
      </c>
      <c r="B5348" s="57"/>
      <c r="C5348" s="57" t="s">
        <v>23757</v>
      </c>
      <c r="D5348" s="57" t="s">
        <v>23758</v>
      </c>
    </row>
    <row r="5349" spans="1:4">
      <c r="A5349" s="57" t="s">
        <v>23436</v>
      </c>
      <c r="B5349" s="57"/>
      <c r="C5349" s="57" t="s">
        <v>23759</v>
      </c>
      <c r="D5349" s="57" t="s">
        <v>23760</v>
      </c>
    </row>
    <row r="5350" spans="1:4">
      <c r="A5350" s="57" t="s">
        <v>23436</v>
      </c>
      <c r="B5350" s="57"/>
      <c r="C5350" s="57" t="s">
        <v>23761</v>
      </c>
      <c r="D5350" s="57" t="s">
        <v>23762</v>
      </c>
    </row>
    <row r="5351" spans="1:4">
      <c r="A5351" s="57" t="s">
        <v>23436</v>
      </c>
      <c r="B5351" s="57"/>
      <c r="C5351" s="57" t="s">
        <v>23763</v>
      </c>
      <c r="D5351" s="57" t="s">
        <v>23764</v>
      </c>
    </row>
    <row r="5352" spans="1:4">
      <c r="A5352" s="57" t="s">
        <v>23436</v>
      </c>
      <c r="B5352" s="57"/>
      <c r="C5352" s="57" t="s">
        <v>23765</v>
      </c>
      <c r="D5352" s="57" t="s">
        <v>23766</v>
      </c>
    </row>
    <row r="5353" spans="1:4">
      <c r="A5353" s="57" t="s">
        <v>23436</v>
      </c>
      <c r="B5353" s="57"/>
      <c r="C5353" s="57" t="s">
        <v>23767</v>
      </c>
      <c r="D5353" s="57" t="s">
        <v>23768</v>
      </c>
    </row>
    <row r="5354" spans="1:4">
      <c r="A5354" s="57" t="s">
        <v>23436</v>
      </c>
      <c r="B5354" s="57"/>
      <c r="C5354" s="57" t="s">
        <v>23769</v>
      </c>
      <c r="D5354" s="57" t="s">
        <v>23770</v>
      </c>
    </row>
    <row r="5355" spans="1:4">
      <c r="A5355" s="57" t="s">
        <v>23436</v>
      </c>
      <c r="B5355" s="57"/>
      <c r="C5355" s="57" t="s">
        <v>23771</v>
      </c>
      <c r="D5355" s="57" t="s">
        <v>23772</v>
      </c>
    </row>
    <row r="5356" spans="1:4">
      <c r="A5356" s="57" t="s">
        <v>23436</v>
      </c>
      <c r="B5356" s="57"/>
      <c r="C5356" s="57" t="s">
        <v>23773</v>
      </c>
      <c r="D5356" s="57" t="s">
        <v>23774</v>
      </c>
    </row>
    <row r="5357" spans="1:4">
      <c r="A5357" s="57" t="s">
        <v>23436</v>
      </c>
      <c r="B5357" s="57"/>
      <c r="C5357" s="57" t="s">
        <v>23775</v>
      </c>
      <c r="D5357" s="57" t="s">
        <v>23711</v>
      </c>
    </row>
    <row r="5358" spans="1:4">
      <c r="A5358" s="57" t="s">
        <v>23436</v>
      </c>
      <c r="B5358" s="57"/>
      <c r="C5358" s="57" t="s">
        <v>23776</v>
      </c>
      <c r="D5358" s="57" t="s">
        <v>23777</v>
      </c>
    </row>
    <row r="5359" spans="1:4">
      <c r="A5359" s="57" t="s">
        <v>23436</v>
      </c>
      <c r="B5359" s="57"/>
      <c r="C5359" s="57" t="s">
        <v>23778</v>
      </c>
      <c r="D5359" s="57" t="s">
        <v>23779</v>
      </c>
    </row>
    <row r="5360" spans="1:4">
      <c r="A5360" s="57" t="s">
        <v>23436</v>
      </c>
      <c r="B5360" s="57"/>
      <c r="C5360" s="57" t="s">
        <v>23780</v>
      </c>
      <c r="D5360" s="57" t="s">
        <v>23781</v>
      </c>
    </row>
    <row r="5361" spans="1:4">
      <c r="A5361" s="57" t="s">
        <v>23436</v>
      </c>
      <c r="B5361" s="57"/>
      <c r="C5361" s="57" t="s">
        <v>23782</v>
      </c>
      <c r="D5361" s="57" t="s">
        <v>23783</v>
      </c>
    </row>
    <row r="5362" spans="1:4">
      <c r="A5362" s="57" t="s">
        <v>23436</v>
      </c>
      <c r="B5362" s="57"/>
      <c r="C5362" s="57" t="s">
        <v>23784</v>
      </c>
      <c r="D5362" s="57" t="s">
        <v>23785</v>
      </c>
    </row>
    <row r="5363" spans="1:4">
      <c r="A5363" s="57" t="s">
        <v>23436</v>
      </c>
      <c r="B5363" s="57"/>
      <c r="C5363" s="57" t="s">
        <v>23786</v>
      </c>
      <c r="D5363" s="57" t="s">
        <v>23787</v>
      </c>
    </row>
    <row r="5364" spans="1:4">
      <c r="A5364" s="57" t="s">
        <v>23436</v>
      </c>
      <c r="B5364" s="57"/>
      <c r="C5364" s="57" t="s">
        <v>23788</v>
      </c>
      <c r="D5364" s="57" t="s">
        <v>23789</v>
      </c>
    </row>
    <row r="5365" spans="1:4">
      <c r="A5365" s="57" t="s">
        <v>23436</v>
      </c>
      <c r="B5365" s="57"/>
      <c r="C5365" s="57" t="s">
        <v>23790</v>
      </c>
      <c r="D5365" s="57" t="s">
        <v>23791</v>
      </c>
    </row>
    <row r="5366" spans="1:4">
      <c r="A5366" s="57" t="s">
        <v>23436</v>
      </c>
      <c r="B5366" s="57"/>
      <c r="C5366" s="57" t="s">
        <v>23792</v>
      </c>
      <c r="D5366" s="57" t="s">
        <v>23793</v>
      </c>
    </row>
    <row r="5367" spans="1:4">
      <c r="A5367" s="57" t="s">
        <v>23436</v>
      </c>
      <c r="B5367" s="57"/>
      <c r="C5367" s="57" t="s">
        <v>23794</v>
      </c>
      <c r="D5367" s="57" t="s">
        <v>23740</v>
      </c>
    </row>
    <row r="5368" spans="1:4">
      <c r="A5368" s="57" t="s">
        <v>23436</v>
      </c>
      <c r="B5368" s="57"/>
      <c r="C5368" s="57" t="s">
        <v>23795</v>
      </c>
      <c r="D5368" s="57" t="s">
        <v>23796</v>
      </c>
    </row>
    <row r="5369" spans="1:4">
      <c r="A5369" s="57" t="s">
        <v>23436</v>
      </c>
      <c r="B5369" s="57"/>
      <c r="C5369" s="57" t="s">
        <v>23797</v>
      </c>
      <c r="D5369" s="57" t="s">
        <v>23798</v>
      </c>
    </row>
    <row r="5370" spans="1:4">
      <c r="A5370" s="57" t="s">
        <v>23436</v>
      </c>
      <c r="B5370" s="57"/>
      <c r="C5370" s="57" t="s">
        <v>23799</v>
      </c>
      <c r="D5370" s="57" t="s">
        <v>23800</v>
      </c>
    </row>
    <row r="5371" spans="1:4">
      <c r="A5371" s="57" t="s">
        <v>23436</v>
      </c>
      <c r="B5371" s="57"/>
      <c r="C5371" s="57" t="s">
        <v>23801</v>
      </c>
      <c r="D5371" s="57" t="s">
        <v>23802</v>
      </c>
    </row>
    <row r="5372" spans="1:4">
      <c r="A5372" s="57" t="s">
        <v>23436</v>
      </c>
      <c r="B5372" s="57"/>
      <c r="C5372" s="57" t="s">
        <v>23803</v>
      </c>
      <c r="D5372" s="57" t="s">
        <v>23804</v>
      </c>
    </row>
    <row r="5373" spans="1:4">
      <c r="A5373" s="57" t="s">
        <v>23436</v>
      </c>
      <c r="B5373" s="57"/>
      <c r="C5373" s="57" t="s">
        <v>23805</v>
      </c>
      <c r="D5373" s="57" t="s">
        <v>23804</v>
      </c>
    </row>
    <row r="5374" spans="1:4">
      <c r="A5374" s="57" t="s">
        <v>23436</v>
      </c>
      <c r="B5374" s="57"/>
      <c r="C5374" s="57" t="s">
        <v>23806</v>
      </c>
      <c r="D5374" s="57" t="s">
        <v>23807</v>
      </c>
    </row>
    <row r="5375" spans="1:4">
      <c r="A5375" s="57" t="s">
        <v>23436</v>
      </c>
      <c r="B5375" s="57"/>
      <c r="C5375" s="57" t="s">
        <v>23808</v>
      </c>
      <c r="D5375" s="57" t="s">
        <v>23809</v>
      </c>
    </row>
    <row r="5376" spans="1:4">
      <c r="A5376" s="57" t="s">
        <v>23436</v>
      </c>
      <c r="B5376" s="57"/>
      <c r="C5376" s="57" t="s">
        <v>23810</v>
      </c>
      <c r="D5376" s="57" t="s">
        <v>23811</v>
      </c>
    </row>
    <row r="5377" spans="1:4">
      <c r="A5377" s="57" t="s">
        <v>23436</v>
      </c>
      <c r="B5377" s="57"/>
      <c r="C5377" s="57" t="s">
        <v>23812</v>
      </c>
      <c r="D5377" s="57" t="s">
        <v>23813</v>
      </c>
    </row>
    <row r="5378" spans="1:4">
      <c r="A5378" s="57" t="s">
        <v>23436</v>
      </c>
      <c r="B5378" s="57"/>
      <c r="C5378" s="57" t="s">
        <v>23814</v>
      </c>
      <c r="D5378" s="57" t="s">
        <v>23815</v>
      </c>
    </row>
    <row r="5379" spans="1:4">
      <c r="A5379" s="57" t="s">
        <v>23436</v>
      </c>
      <c r="B5379" s="57"/>
      <c r="C5379" s="57" t="s">
        <v>23816</v>
      </c>
      <c r="D5379" s="57" t="s">
        <v>23817</v>
      </c>
    </row>
    <row r="5380" spans="1:4">
      <c r="A5380" s="57" t="s">
        <v>23436</v>
      </c>
      <c r="B5380" s="57"/>
      <c r="C5380" s="57" t="s">
        <v>23818</v>
      </c>
      <c r="D5380" s="57" t="s">
        <v>23819</v>
      </c>
    </row>
    <row r="5381" spans="1:4">
      <c r="A5381" s="57" t="s">
        <v>23436</v>
      </c>
      <c r="B5381" s="57"/>
      <c r="C5381" s="57" t="s">
        <v>23820</v>
      </c>
      <c r="D5381" s="57" t="s">
        <v>23821</v>
      </c>
    </row>
    <row r="5382" spans="1:4">
      <c r="A5382" s="57" t="s">
        <v>23436</v>
      </c>
      <c r="B5382" s="57"/>
      <c r="C5382" s="57" t="s">
        <v>23822</v>
      </c>
      <c r="D5382" s="57" t="s">
        <v>23823</v>
      </c>
    </row>
    <row r="5383" spans="1:4">
      <c r="A5383" s="57" t="s">
        <v>23436</v>
      </c>
      <c r="B5383" s="57"/>
      <c r="C5383" s="57" t="s">
        <v>23824</v>
      </c>
      <c r="D5383" s="57" t="s">
        <v>23825</v>
      </c>
    </row>
    <row r="5384" spans="1:4">
      <c r="A5384" s="57" t="s">
        <v>23436</v>
      </c>
      <c r="B5384" s="57"/>
      <c r="C5384" s="57" t="s">
        <v>23826</v>
      </c>
      <c r="D5384" s="57" t="s">
        <v>23827</v>
      </c>
    </row>
    <row r="5385" spans="1:4">
      <c r="A5385" s="57" t="s">
        <v>23436</v>
      </c>
      <c r="B5385" s="57"/>
      <c r="C5385" s="57" t="s">
        <v>23828</v>
      </c>
      <c r="D5385" s="57" t="s">
        <v>23829</v>
      </c>
    </row>
    <row r="5386" spans="1:4">
      <c r="A5386" s="57" t="s">
        <v>23436</v>
      </c>
      <c r="B5386" s="57"/>
      <c r="C5386" s="57" t="s">
        <v>23830</v>
      </c>
      <c r="D5386" s="57" t="s">
        <v>23831</v>
      </c>
    </row>
    <row r="5387" spans="1:4">
      <c r="A5387" s="57" t="s">
        <v>23436</v>
      </c>
      <c r="B5387" s="57"/>
      <c r="C5387" s="57" t="s">
        <v>23832</v>
      </c>
      <c r="D5387" s="57" t="s">
        <v>23833</v>
      </c>
    </row>
    <row r="5388" spans="1:4">
      <c r="A5388" s="57" t="s">
        <v>23436</v>
      </c>
      <c r="B5388" s="57"/>
      <c r="C5388" s="57" t="s">
        <v>23834</v>
      </c>
      <c r="D5388" s="57" t="s">
        <v>23835</v>
      </c>
    </row>
    <row r="5389" spans="1:4">
      <c r="A5389" s="57" t="s">
        <v>23436</v>
      </c>
      <c r="B5389" s="57"/>
      <c r="C5389" s="57" t="s">
        <v>23836</v>
      </c>
      <c r="D5389" s="57" t="s">
        <v>23837</v>
      </c>
    </row>
    <row r="5390" spans="1:4">
      <c r="A5390" s="57" t="s">
        <v>23436</v>
      </c>
      <c r="B5390" s="57"/>
      <c r="C5390" s="57" t="s">
        <v>23838</v>
      </c>
      <c r="D5390" s="57" t="s">
        <v>23839</v>
      </c>
    </row>
    <row r="5391" spans="1:4">
      <c r="A5391" s="57" t="s">
        <v>23436</v>
      </c>
      <c r="B5391" s="57"/>
      <c r="C5391" s="57" t="s">
        <v>23840</v>
      </c>
      <c r="D5391" s="57" t="s">
        <v>23841</v>
      </c>
    </row>
    <row r="5392" spans="1:4">
      <c r="A5392" s="57" t="s">
        <v>23436</v>
      </c>
      <c r="B5392" s="57"/>
      <c r="C5392" s="57" t="s">
        <v>23842</v>
      </c>
      <c r="D5392" s="57" t="s">
        <v>23843</v>
      </c>
    </row>
    <row r="5393" spans="1:4">
      <c r="A5393" s="57" t="s">
        <v>23436</v>
      </c>
      <c r="B5393" s="57"/>
      <c r="C5393" s="57" t="s">
        <v>23844</v>
      </c>
      <c r="D5393" s="57" t="s">
        <v>23845</v>
      </c>
    </row>
    <row r="5394" spans="1:4">
      <c r="A5394" s="57" t="s">
        <v>23436</v>
      </c>
      <c r="B5394" s="57"/>
      <c r="C5394" s="57" t="s">
        <v>23846</v>
      </c>
      <c r="D5394" s="57" t="s">
        <v>23847</v>
      </c>
    </row>
    <row r="5395" spans="1:4">
      <c r="A5395" s="57" t="s">
        <v>23436</v>
      </c>
      <c r="B5395" s="57"/>
      <c r="C5395" s="57" t="s">
        <v>23848</v>
      </c>
      <c r="D5395" s="57" t="s">
        <v>23849</v>
      </c>
    </row>
    <row r="5396" spans="1:4">
      <c r="A5396" s="57" t="s">
        <v>23436</v>
      </c>
      <c r="B5396" s="57"/>
      <c r="C5396" s="57" t="s">
        <v>23850</v>
      </c>
      <c r="D5396" s="57" t="s">
        <v>23851</v>
      </c>
    </row>
    <row r="5397" spans="1:4">
      <c r="A5397" s="57" t="s">
        <v>23436</v>
      </c>
      <c r="B5397" s="57"/>
      <c r="C5397" s="57" t="s">
        <v>23852</v>
      </c>
      <c r="D5397" s="57" t="s">
        <v>23853</v>
      </c>
    </row>
    <row r="5398" spans="1:4">
      <c r="A5398" s="57" t="s">
        <v>23436</v>
      </c>
      <c r="B5398" s="57"/>
      <c r="C5398" s="57" t="s">
        <v>23854</v>
      </c>
      <c r="D5398" s="57" t="s">
        <v>23855</v>
      </c>
    </row>
    <row r="5399" spans="1:4">
      <c r="A5399" s="57" t="s">
        <v>23436</v>
      </c>
      <c r="B5399" s="57"/>
      <c r="C5399" s="57" t="s">
        <v>23856</v>
      </c>
      <c r="D5399" s="57" t="s">
        <v>23857</v>
      </c>
    </row>
    <row r="5400" spans="1:4">
      <c r="A5400" s="57" t="s">
        <v>23436</v>
      </c>
      <c r="B5400" s="57"/>
      <c r="C5400" s="57" t="s">
        <v>23858</v>
      </c>
      <c r="D5400" s="57" t="s">
        <v>23859</v>
      </c>
    </row>
    <row r="5401" spans="1:4">
      <c r="A5401" s="57" t="s">
        <v>23436</v>
      </c>
      <c r="B5401" s="57"/>
      <c r="C5401" s="57" t="s">
        <v>23860</v>
      </c>
      <c r="D5401" s="57" t="s">
        <v>23861</v>
      </c>
    </row>
    <row r="5402" spans="1:4">
      <c r="A5402" s="57" t="s">
        <v>23436</v>
      </c>
      <c r="B5402" s="57"/>
      <c r="C5402" s="57" t="s">
        <v>23862</v>
      </c>
      <c r="D5402" s="57" t="s">
        <v>23863</v>
      </c>
    </row>
    <row r="5403" spans="1:4">
      <c r="A5403" s="57" t="s">
        <v>23436</v>
      </c>
      <c r="B5403" s="57"/>
      <c r="C5403" s="57" t="s">
        <v>23864</v>
      </c>
      <c r="D5403" s="57" t="s">
        <v>23865</v>
      </c>
    </row>
    <row r="5404" spans="1:4">
      <c r="A5404" s="57" t="s">
        <v>23436</v>
      </c>
      <c r="B5404" s="57"/>
      <c r="C5404" s="57" t="s">
        <v>23866</v>
      </c>
      <c r="D5404" s="57" t="s">
        <v>23867</v>
      </c>
    </row>
    <row r="5405" spans="1:4">
      <c r="A5405" s="57" t="s">
        <v>23436</v>
      </c>
      <c r="B5405" s="57"/>
      <c r="C5405" s="57" t="s">
        <v>23868</v>
      </c>
      <c r="D5405" s="57" t="s">
        <v>23869</v>
      </c>
    </row>
    <row r="5406" spans="1:4">
      <c r="A5406" s="57" t="s">
        <v>23436</v>
      </c>
      <c r="B5406" s="57"/>
      <c r="C5406" s="57" t="s">
        <v>23870</v>
      </c>
      <c r="D5406" s="57" t="s">
        <v>23871</v>
      </c>
    </row>
    <row r="5407" spans="1:4">
      <c r="A5407" s="57" t="s">
        <v>23436</v>
      </c>
      <c r="B5407" s="57"/>
      <c r="C5407" s="57" t="s">
        <v>23872</v>
      </c>
      <c r="D5407" s="57" t="s">
        <v>23873</v>
      </c>
    </row>
    <row r="5408" spans="1:4">
      <c r="A5408" s="57" t="s">
        <v>23436</v>
      </c>
      <c r="B5408" s="57"/>
      <c r="C5408" s="57" t="s">
        <v>23874</v>
      </c>
      <c r="D5408" s="57" t="s">
        <v>23875</v>
      </c>
    </row>
    <row r="5409" spans="1:4">
      <c r="A5409" s="57" t="s">
        <v>23436</v>
      </c>
      <c r="B5409" s="57"/>
      <c r="C5409" s="57" t="s">
        <v>23876</v>
      </c>
      <c r="D5409" s="57" t="s">
        <v>23877</v>
      </c>
    </row>
    <row r="5410" spans="1:4">
      <c r="A5410" s="57" t="s">
        <v>23436</v>
      </c>
      <c r="B5410" s="57"/>
      <c r="C5410" s="57" t="s">
        <v>23878</v>
      </c>
      <c r="D5410" s="57" t="s">
        <v>23879</v>
      </c>
    </row>
    <row r="5411" spans="1:4">
      <c r="A5411" s="57" t="s">
        <v>23436</v>
      </c>
      <c r="B5411" s="57"/>
      <c r="C5411" s="57" t="s">
        <v>23880</v>
      </c>
      <c r="D5411" s="57" t="s">
        <v>23881</v>
      </c>
    </row>
    <row r="5412" spans="1:4">
      <c r="A5412" s="57" t="s">
        <v>23436</v>
      </c>
      <c r="B5412" s="57"/>
      <c r="C5412" s="57" t="s">
        <v>23882</v>
      </c>
      <c r="D5412" s="57" t="s">
        <v>23815</v>
      </c>
    </row>
    <row r="5413" spans="1:4">
      <c r="A5413" s="57" t="s">
        <v>23436</v>
      </c>
      <c r="B5413" s="57"/>
      <c r="C5413" s="57" t="s">
        <v>23883</v>
      </c>
      <c r="D5413" s="57" t="s">
        <v>23884</v>
      </c>
    </row>
    <row r="5414" spans="1:4">
      <c r="A5414" s="57" t="s">
        <v>23436</v>
      </c>
      <c r="B5414" s="57"/>
      <c r="C5414" s="57" t="s">
        <v>23885</v>
      </c>
      <c r="D5414" s="57" t="s">
        <v>23886</v>
      </c>
    </row>
    <row r="5415" spans="1:4">
      <c r="A5415" s="57" t="s">
        <v>23436</v>
      </c>
      <c r="B5415" s="57"/>
      <c r="C5415" s="57" t="s">
        <v>23887</v>
      </c>
      <c r="D5415" s="57" t="s">
        <v>23888</v>
      </c>
    </row>
    <row r="5416" spans="1:4">
      <c r="A5416" s="57" t="s">
        <v>23436</v>
      </c>
      <c r="B5416" s="57"/>
      <c r="C5416" s="57" t="s">
        <v>23889</v>
      </c>
      <c r="D5416" s="57" t="s">
        <v>23890</v>
      </c>
    </row>
    <row r="5417" spans="1:4">
      <c r="A5417" s="57" t="s">
        <v>23436</v>
      </c>
      <c r="B5417" s="57"/>
      <c r="C5417" s="57" t="s">
        <v>23891</v>
      </c>
      <c r="D5417" s="57" t="s">
        <v>23752</v>
      </c>
    </row>
    <row r="5418" spans="1:4">
      <c r="A5418" s="57" t="s">
        <v>23436</v>
      </c>
      <c r="B5418" s="57"/>
      <c r="C5418" s="57" t="s">
        <v>23892</v>
      </c>
      <c r="D5418" s="57" t="s">
        <v>23821</v>
      </c>
    </row>
    <row r="5419" spans="1:4">
      <c r="A5419" s="57" t="s">
        <v>23436</v>
      </c>
      <c r="B5419" s="57"/>
      <c r="C5419" s="57" t="s">
        <v>23893</v>
      </c>
      <c r="D5419" s="57" t="s">
        <v>23894</v>
      </c>
    </row>
    <row r="5420" spans="1:4">
      <c r="A5420" s="57" t="s">
        <v>23436</v>
      </c>
      <c r="B5420" s="57"/>
      <c r="C5420" s="57" t="s">
        <v>23895</v>
      </c>
      <c r="D5420" s="57" t="s">
        <v>23732</v>
      </c>
    </row>
    <row r="5421" spans="1:4">
      <c r="A5421" s="57" t="s">
        <v>23436</v>
      </c>
      <c r="B5421" s="57"/>
      <c r="C5421" s="57" t="s">
        <v>23896</v>
      </c>
      <c r="D5421" s="57" t="s">
        <v>23897</v>
      </c>
    </row>
    <row r="5422" spans="1:4">
      <c r="A5422" s="57" t="s">
        <v>23436</v>
      </c>
      <c r="B5422" s="57"/>
      <c r="C5422" s="57" t="s">
        <v>23898</v>
      </c>
      <c r="D5422" s="57" t="s">
        <v>23897</v>
      </c>
    </row>
    <row r="5423" spans="1:4">
      <c r="A5423" s="57" t="s">
        <v>23436</v>
      </c>
      <c r="B5423" s="57"/>
      <c r="C5423" s="57" t="s">
        <v>23899</v>
      </c>
      <c r="D5423" s="57" t="s">
        <v>23809</v>
      </c>
    </row>
    <row r="5424" spans="1:4">
      <c r="A5424" s="57" t="s">
        <v>23436</v>
      </c>
      <c r="B5424" s="57"/>
      <c r="C5424" s="57" t="s">
        <v>23900</v>
      </c>
      <c r="D5424" s="57" t="s">
        <v>23787</v>
      </c>
    </row>
    <row r="5425" spans="1:4">
      <c r="A5425" s="57" t="s">
        <v>23436</v>
      </c>
      <c r="B5425" s="57"/>
      <c r="C5425" s="57" t="s">
        <v>23901</v>
      </c>
      <c r="D5425" s="57" t="s">
        <v>23728</v>
      </c>
    </row>
    <row r="5426" spans="1:4">
      <c r="A5426" s="57" t="s">
        <v>23436</v>
      </c>
      <c r="B5426" s="57"/>
      <c r="C5426" s="57" t="s">
        <v>23902</v>
      </c>
      <c r="D5426" s="57" t="s">
        <v>23680</v>
      </c>
    </row>
    <row r="5427" spans="1:4">
      <c r="A5427" s="57" t="s">
        <v>23436</v>
      </c>
      <c r="B5427" s="57"/>
      <c r="C5427" s="57" t="s">
        <v>23903</v>
      </c>
      <c r="D5427" s="57" t="s">
        <v>23811</v>
      </c>
    </row>
    <row r="5428" spans="1:4">
      <c r="A5428" s="57" t="s">
        <v>23436</v>
      </c>
      <c r="B5428" s="57"/>
      <c r="C5428" s="57" t="s">
        <v>23904</v>
      </c>
      <c r="D5428" s="57" t="s">
        <v>23807</v>
      </c>
    </row>
    <row r="5429" spans="1:4">
      <c r="A5429" s="57" t="s">
        <v>23436</v>
      </c>
      <c r="B5429" s="57"/>
      <c r="C5429" s="57" t="s">
        <v>23905</v>
      </c>
      <c r="D5429" s="57" t="s">
        <v>23827</v>
      </c>
    </row>
    <row r="5430" spans="1:4">
      <c r="A5430" s="57" t="s">
        <v>23436</v>
      </c>
      <c r="B5430" s="57"/>
      <c r="C5430" s="57" t="s">
        <v>23906</v>
      </c>
      <c r="D5430" s="57" t="s">
        <v>23907</v>
      </c>
    </row>
    <row r="5431" spans="1:4">
      <c r="A5431" s="57" t="s">
        <v>23436</v>
      </c>
      <c r="B5431" s="57"/>
      <c r="C5431" s="57" t="s">
        <v>23908</v>
      </c>
      <c r="D5431" s="57" t="s">
        <v>23909</v>
      </c>
    </row>
    <row r="5432" spans="1:4">
      <c r="A5432" s="57" t="s">
        <v>23436</v>
      </c>
      <c r="B5432" s="57"/>
      <c r="C5432" s="57" t="s">
        <v>23910</v>
      </c>
      <c r="D5432" s="57" t="s">
        <v>23813</v>
      </c>
    </row>
    <row r="5433" spans="1:4">
      <c r="A5433" s="57" t="s">
        <v>23436</v>
      </c>
      <c r="B5433" s="57"/>
      <c r="C5433" s="57" t="s">
        <v>23911</v>
      </c>
      <c r="D5433" s="57" t="s">
        <v>23817</v>
      </c>
    </row>
    <row r="5434" spans="1:4">
      <c r="A5434" s="57" t="s">
        <v>23436</v>
      </c>
      <c r="B5434" s="57"/>
      <c r="C5434" s="57" t="s">
        <v>23912</v>
      </c>
      <c r="D5434" s="57" t="s">
        <v>23913</v>
      </c>
    </row>
    <row r="5435" spans="1:4">
      <c r="A5435" s="57" t="s">
        <v>23436</v>
      </c>
      <c r="B5435" s="57"/>
      <c r="C5435" s="57" t="s">
        <v>23914</v>
      </c>
      <c r="D5435" s="57" t="s">
        <v>23915</v>
      </c>
    </row>
    <row r="5436" spans="1:4">
      <c r="A5436" s="57" t="s">
        <v>23436</v>
      </c>
      <c r="B5436" s="57"/>
      <c r="C5436" s="57" t="s">
        <v>23916</v>
      </c>
      <c r="D5436" s="57" t="s">
        <v>23917</v>
      </c>
    </row>
    <row r="5437" spans="1:4">
      <c r="A5437" s="57" t="s">
        <v>23436</v>
      </c>
      <c r="B5437" s="57"/>
      <c r="C5437" s="57" t="s">
        <v>23918</v>
      </c>
      <c r="D5437" s="57" t="s">
        <v>23819</v>
      </c>
    </row>
    <row r="5438" spans="1:4">
      <c r="A5438" s="57" t="s">
        <v>23436</v>
      </c>
      <c r="B5438" s="57"/>
      <c r="C5438" s="57" t="s">
        <v>23919</v>
      </c>
      <c r="D5438" s="57" t="s">
        <v>23920</v>
      </c>
    </row>
    <row r="5439" spans="1:4">
      <c r="A5439" s="57" t="s">
        <v>23436</v>
      </c>
      <c r="B5439" s="57"/>
      <c r="C5439" s="57" t="s">
        <v>23921</v>
      </c>
      <c r="D5439" s="57" t="s">
        <v>23823</v>
      </c>
    </row>
    <row r="5440" spans="1:4">
      <c r="A5440" s="57" t="s">
        <v>23436</v>
      </c>
      <c r="B5440" s="57"/>
      <c r="C5440" s="57" t="s">
        <v>23922</v>
      </c>
      <c r="D5440" s="57" t="s">
        <v>23923</v>
      </c>
    </row>
    <row r="5441" spans="1:4">
      <c r="A5441" s="57" t="s">
        <v>23436</v>
      </c>
      <c r="B5441" s="57"/>
      <c r="C5441" s="57" t="s">
        <v>23924</v>
      </c>
      <c r="D5441" s="57" t="s">
        <v>23925</v>
      </c>
    </row>
    <row r="5442" spans="1:4">
      <c r="A5442" s="57" t="s">
        <v>23436</v>
      </c>
      <c r="B5442" s="57"/>
      <c r="C5442" s="57" t="s">
        <v>23926</v>
      </c>
      <c r="D5442" s="57" t="s">
        <v>23927</v>
      </c>
    </row>
    <row r="5443" spans="1:4">
      <c r="A5443" s="57" t="s">
        <v>23436</v>
      </c>
      <c r="B5443" s="57"/>
      <c r="C5443" s="57" t="s">
        <v>23928</v>
      </c>
      <c r="D5443" s="57" t="s">
        <v>23929</v>
      </c>
    </row>
    <row r="5444" spans="1:4">
      <c r="A5444" s="57" t="s">
        <v>23436</v>
      </c>
      <c r="B5444" s="57"/>
      <c r="C5444" s="57" t="s">
        <v>23930</v>
      </c>
      <c r="D5444" s="57" t="s">
        <v>23931</v>
      </c>
    </row>
    <row r="5445" spans="1:4">
      <c r="A5445" s="57" t="s">
        <v>23436</v>
      </c>
      <c r="B5445" s="57"/>
      <c r="C5445" s="57" t="s">
        <v>23932</v>
      </c>
      <c r="D5445" s="57" t="s">
        <v>23933</v>
      </c>
    </row>
    <row r="5446" spans="1:4">
      <c r="A5446" s="57" t="s">
        <v>23436</v>
      </c>
      <c r="B5446" s="57"/>
      <c r="C5446" s="57" t="s">
        <v>23934</v>
      </c>
      <c r="D5446" s="57" t="s">
        <v>23935</v>
      </c>
    </row>
    <row r="5447" spans="1:4">
      <c r="A5447" s="57" t="s">
        <v>23436</v>
      </c>
      <c r="B5447" s="57"/>
      <c r="C5447" s="57" t="s">
        <v>23936</v>
      </c>
      <c r="D5447" s="57" t="s">
        <v>23937</v>
      </c>
    </row>
    <row r="5448" spans="1:4">
      <c r="A5448" s="57" t="s">
        <v>23436</v>
      </c>
      <c r="B5448" s="57"/>
      <c r="C5448" s="57" t="s">
        <v>23938</v>
      </c>
      <c r="D5448" s="57" t="s">
        <v>23935</v>
      </c>
    </row>
    <row r="5449" spans="1:4">
      <c r="A5449" s="57" t="s">
        <v>23436</v>
      </c>
      <c r="B5449" s="57"/>
      <c r="C5449" s="57" t="s">
        <v>23939</v>
      </c>
      <c r="D5449" s="57" t="s">
        <v>23940</v>
      </c>
    </row>
    <row r="5450" spans="1:4">
      <c r="A5450" s="57" t="s">
        <v>23436</v>
      </c>
      <c r="B5450" s="57"/>
      <c r="C5450" s="57" t="s">
        <v>23941</v>
      </c>
      <c r="D5450" s="57" t="s">
        <v>23942</v>
      </c>
    </row>
    <row r="5451" spans="1:4">
      <c r="A5451" s="57" t="s">
        <v>23436</v>
      </c>
      <c r="B5451" s="57"/>
      <c r="C5451" s="57" t="s">
        <v>23943</v>
      </c>
      <c r="D5451" s="57" t="s">
        <v>23944</v>
      </c>
    </row>
    <row r="5452" spans="1:4">
      <c r="A5452" s="57" t="s">
        <v>23436</v>
      </c>
      <c r="B5452" s="57"/>
      <c r="C5452" s="57" t="s">
        <v>23945</v>
      </c>
      <c r="D5452" s="57" t="s">
        <v>23946</v>
      </c>
    </row>
    <row r="5453" spans="1:4">
      <c r="A5453" s="57" t="s">
        <v>23436</v>
      </c>
      <c r="B5453" s="57"/>
      <c r="C5453" s="57" t="s">
        <v>23947</v>
      </c>
      <c r="D5453" s="57" t="s">
        <v>23948</v>
      </c>
    </row>
    <row r="5454" spans="1:4">
      <c r="A5454" s="57" t="s">
        <v>23436</v>
      </c>
      <c r="B5454" s="57"/>
      <c r="C5454" s="57" t="s">
        <v>23949</v>
      </c>
      <c r="D5454" s="57" t="s">
        <v>23950</v>
      </c>
    </row>
    <row r="5455" spans="1:4">
      <c r="A5455" s="57" t="s">
        <v>23436</v>
      </c>
      <c r="B5455" s="57"/>
      <c r="C5455" s="57" t="s">
        <v>23951</v>
      </c>
      <c r="D5455" s="57" t="s">
        <v>23952</v>
      </c>
    </row>
    <row r="5456" spans="1:4">
      <c r="A5456" s="57" t="s">
        <v>23436</v>
      </c>
      <c r="B5456" s="57"/>
      <c r="C5456" s="57" t="s">
        <v>23953</v>
      </c>
      <c r="D5456" s="57" t="s">
        <v>23954</v>
      </c>
    </row>
    <row r="5457" spans="1:4">
      <c r="A5457" s="57" t="s">
        <v>23436</v>
      </c>
      <c r="B5457" s="57"/>
      <c r="C5457" s="57" t="s">
        <v>23955</v>
      </c>
      <c r="D5457" s="57" t="s">
        <v>23956</v>
      </c>
    </row>
    <row r="5458" spans="1:4">
      <c r="A5458" s="57" t="s">
        <v>23436</v>
      </c>
      <c r="B5458" s="57"/>
      <c r="C5458" s="57" t="s">
        <v>23957</v>
      </c>
      <c r="D5458" s="57" t="s">
        <v>23958</v>
      </c>
    </row>
    <row r="5459" spans="1:4">
      <c r="A5459" s="57" t="s">
        <v>23436</v>
      </c>
      <c r="B5459" s="57"/>
      <c r="C5459" s="57" t="s">
        <v>23959</v>
      </c>
      <c r="D5459" s="57" t="s">
        <v>23960</v>
      </c>
    </row>
    <row r="5460" spans="1:4">
      <c r="A5460" s="57" t="s">
        <v>23436</v>
      </c>
      <c r="B5460" s="57"/>
      <c r="C5460" s="57" t="s">
        <v>23961</v>
      </c>
      <c r="D5460" s="57" t="s">
        <v>23962</v>
      </c>
    </row>
    <row r="5461" spans="1:4">
      <c r="A5461" s="57" t="s">
        <v>23436</v>
      </c>
      <c r="B5461" s="57"/>
      <c r="C5461" s="57" t="s">
        <v>23963</v>
      </c>
      <c r="D5461" s="57" t="s">
        <v>23964</v>
      </c>
    </row>
    <row r="5462" spans="1:4">
      <c r="A5462" s="57" t="s">
        <v>23436</v>
      </c>
      <c r="B5462" s="57"/>
      <c r="C5462" s="57" t="s">
        <v>23965</v>
      </c>
      <c r="D5462" s="57" t="s">
        <v>23966</v>
      </c>
    </row>
    <row r="5463" spans="1:4">
      <c r="A5463" s="57" t="s">
        <v>23436</v>
      </c>
      <c r="B5463" s="57"/>
      <c r="C5463" s="57" t="s">
        <v>23967</v>
      </c>
      <c r="D5463" s="57" t="s">
        <v>23968</v>
      </c>
    </row>
    <row r="5464" spans="1:4">
      <c r="A5464" s="57" t="s">
        <v>23436</v>
      </c>
      <c r="B5464" s="57"/>
      <c r="C5464" s="57" t="s">
        <v>23969</v>
      </c>
      <c r="D5464" s="57" t="s">
        <v>23970</v>
      </c>
    </row>
    <row r="5465" spans="1:4">
      <c r="A5465" s="57" t="s">
        <v>23436</v>
      </c>
      <c r="B5465" s="57"/>
      <c r="C5465" s="57" t="s">
        <v>23971</v>
      </c>
      <c r="D5465" s="57" t="s">
        <v>23972</v>
      </c>
    </row>
    <row r="5466" spans="1:4">
      <c r="A5466" s="57" t="s">
        <v>23436</v>
      </c>
      <c r="B5466" s="57"/>
      <c r="C5466" s="57" t="s">
        <v>23973</v>
      </c>
      <c r="D5466" s="57" t="s">
        <v>23974</v>
      </c>
    </row>
    <row r="5467" spans="1:4">
      <c r="A5467" s="57" t="s">
        <v>23436</v>
      </c>
      <c r="B5467" s="57"/>
      <c r="C5467" s="57" t="s">
        <v>23975</v>
      </c>
      <c r="D5467" s="57" t="s">
        <v>23976</v>
      </c>
    </row>
    <row r="5468" spans="1:4">
      <c r="A5468" s="57" t="s">
        <v>23436</v>
      </c>
      <c r="B5468" s="57"/>
      <c r="C5468" s="57" t="s">
        <v>23977</v>
      </c>
      <c r="D5468" s="57" t="s">
        <v>23837</v>
      </c>
    </row>
    <row r="5469" spans="1:4">
      <c r="A5469" s="57" t="s">
        <v>23436</v>
      </c>
      <c r="B5469" s="57"/>
      <c r="C5469" s="57" t="s">
        <v>23978</v>
      </c>
      <c r="D5469" s="57" t="s">
        <v>23979</v>
      </c>
    </row>
    <row r="5470" spans="1:4">
      <c r="A5470" s="57" t="s">
        <v>23436</v>
      </c>
      <c r="B5470" s="57"/>
      <c r="C5470" s="57" t="s">
        <v>23980</v>
      </c>
      <c r="D5470" s="57" t="s">
        <v>23981</v>
      </c>
    </row>
    <row r="5471" spans="1:4">
      <c r="A5471" s="57" t="s">
        <v>23436</v>
      </c>
      <c r="B5471" s="57"/>
      <c r="C5471" s="57" t="s">
        <v>23982</v>
      </c>
      <c r="D5471" s="57" t="s">
        <v>23983</v>
      </c>
    </row>
    <row r="5472" spans="1:4">
      <c r="A5472" s="57" t="s">
        <v>23436</v>
      </c>
      <c r="B5472" s="57"/>
      <c r="C5472" s="57" t="s">
        <v>23984</v>
      </c>
      <c r="D5472" s="57" t="s">
        <v>23985</v>
      </c>
    </row>
    <row r="5473" spans="1:4">
      <c r="A5473" s="57" t="s">
        <v>23436</v>
      </c>
      <c r="B5473" s="57"/>
      <c r="C5473" s="57" t="s">
        <v>23986</v>
      </c>
      <c r="D5473" s="57" t="s">
        <v>23987</v>
      </c>
    </row>
    <row r="5474" spans="1:4">
      <c r="A5474" s="57" t="s">
        <v>23436</v>
      </c>
      <c r="B5474" s="57"/>
      <c r="C5474" s="57" t="s">
        <v>23988</v>
      </c>
      <c r="D5474" s="57" t="s">
        <v>23989</v>
      </c>
    </row>
    <row r="5475" spans="1:4">
      <c r="A5475" s="57" t="s">
        <v>23436</v>
      </c>
      <c r="B5475" s="57"/>
      <c r="C5475" s="57" t="s">
        <v>23990</v>
      </c>
      <c r="D5475" s="57" t="s">
        <v>23991</v>
      </c>
    </row>
    <row r="5476" spans="1:4">
      <c r="A5476" s="57" t="s">
        <v>23436</v>
      </c>
      <c r="B5476" s="57"/>
      <c r="C5476" s="57" t="s">
        <v>23992</v>
      </c>
      <c r="D5476" s="57" t="s">
        <v>23993</v>
      </c>
    </row>
    <row r="5477" spans="1:4">
      <c r="A5477" s="57" t="s">
        <v>23436</v>
      </c>
      <c r="B5477" s="57"/>
      <c r="C5477" s="57" t="s">
        <v>23994</v>
      </c>
      <c r="D5477" s="57" t="s">
        <v>23995</v>
      </c>
    </row>
    <row r="5478" spans="1:4">
      <c r="A5478" s="57" t="s">
        <v>23436</v>
      </c>
      <c r="B5478" s="57"/>
      <c r="C5478" s="57" t="s">
        <v>23996</v>
      </c>
      <c r="D5478" s="57" t="s">
        <v>23950</v>
      </c>
    </row>
    <row r="5479" spans="1:4">
      <c r="A5479" s="57" t="s">
        <v>23436</v>
      </c>
      <c r="B5479" s="57"/>
      <c r="C5479" s="57" t="s">
        <v>23997</v>
      </c>
      <c r="D5479" s="57" t="s">
        <v>23998</v>
      </c>
    </row>
    <row r="5480" spans="1:4">
      <c r="A5480" s="57" t="s">
        <v>23436</v>
      </c>
      <c r="B5480" s="57"/>
      <c r="C5480" s="57" t="s">
        <v>23999</v>
      </c>
      <c r="D5480" s="57" t="s">
        <v>23952</v>
      </c>
    </row>
    <row r="5481" spans="1:4">
      <c r="A5481" s="57" t="s">
        <v>23436</v>
      </c>
      <c r="B5481" s="57"/>
      <c r="C5481" s="57" t="s">
        <v>24000</v>
      </c>
      <c r="D5481" s="57" t="s">
        <v>23937</v>
      </c>
    </row>
    <row r="5482" spans="1:4">
      <c r="A5482" s="57" t="s">
        <v>23436</v>
      </c>
      <c r="B5482" s="57"/>
      <c r="C5482" s="57" t="s">
        <v>24001</v>
      </c>
      <c r="D5482" s="57" t="s">
        <v>23851</v>
      </c>
    </row>
    <row r="5483" spans="1:4">
      <c r="A5483" s="57" t="s">
        <v>23436</v>
      </c>
      <c r="B5483" s="57"/>
      <c r="C5483" s="57" t="s">
        <v>24002</v>
      </c>
      <c r="D5483" s="57" t="s">
        <v>24003</v>
      </c>
    </row>
    <row r="5484" spans="1:4">
      <c r="A5484" s="57" t="s">
        <v>23436</v>
      </c>
      <c r="B5484" s="57"/>
      <c r="C5484" s="57" t="s">
        <v>24004</v>
      </c>
      <c r="D5484" s="57" t="s">
        <v>24005</v>
      </c>
    </row>
    <row r="5485" spans="1:4">
      <c r="A5485" s="57" t="s">
        <v>23436</v>
      </c>
      <c r="B5485" s="57"/>
      <c r="C5485" s="57" t="s">
        <v>24006</v>
      </c>
      <c r="D5485" s="57" t="s">
        <v>24007</v>
      </c>
    </row>
    <row r="5486" spans="1:4">
      <c r="A5486" s="57" t="s">
        <v>23436</v>
      </c>
      <c r="B5486" s="57"/>
      <c r="C5486" s="57" t="s">
        <v>24008</v>
      </c>
      <c r="D5486" s="57" t="s">
        <v>24009</v>
      </c>
    </row>
    <row r="5487" spans="1:4">
      <c r="A5487" s="57" t="s">
        <v>23436</v>
      </c>
      <c r="B5487" s="57"/>
      <c r="C5487" s="57" t="s">
        <v>24010</v>
      </c>
      <c r="D5487" s="57" t="s">
        <v>24011</v>
      </c>
    </row>
    <row r="5488" spans="1:4">
      <c r="A5488" s="57" t="s">
        <v>23436</v>
      </c>
      <c r="B5488" s="57"/>
      <c r="C5488" s="57" t="s">
        <v>24012</v>
      </c>
      <c r="D5488" s="57" t="s">
        <v>24013</v>
      </c>
    </row>
    <row r="5489" spans="1:4">
      <c r="A5489" s="57" t="s">
        <v>23436</v>
      </c>
      <c r="B5489" s="57"/>
      <c r="C5489" s="57" t="s">
        <v>24014</v>
      </c>
      <c r="D5489" s="57" t="s">
        <v>24015</v>
      </c>
    </row>
    <row r="5490" spans="1:4">
      <c r="A5490" s="57" t="s">
        <v>23436</v>
      </c>
      <c r="B5490" s="57"/>
      <c r="C5490" s="57" t="s">
        <v>24016</v>
      </c>
      <c r="D5490" s="57" t="s">
        <v>24017</v>
      </c>
    </row>
    <row r="5491" spans="1:4">
      <c r="A5491" s="57" t="s">
        <v>23436</v>
      </c>
      <c r="B5491" s="57"/>
      <c r="C5491" s="57" t="s">
        <v>24018</v>
      </c>
      <c r="D5491" s="57" t="s">
        <v>24019</v>
      </c>
    </row>
    <row r="5492" spans="1:4">
      <c r="A5492" s="57" t="s">
        <v>23436</v>
      </c>
      <c r="B5492" s="57"/>
      <c r="C5492" s="57" t="s">
        <v>24020</v>
      </c>
      <c r="D5492" s="57" t="s">
        <v>24021</v>
      </c>
    </row>
    <row r="5493" spans="1:4">
      <c r="A5493" s="57" t="s">
        <v>23436</v>
      </c>
      <c r="B5493" s="57"/>
      <c r="C5493" s="57" t="s">
        <v>24022</v>
      </c>
      <c r="D5493" s="57" t="s">
        <v>24023</v>
      </c>
    </row>
    <row r="5494" spans="1:4">
      <c r="A5494" s="57" t="s">
        <v>23436</v>
      </c>
      <c r="B5494" s="57"/>
      <c r="C5494" s="57" t="s">
        <v>24024</v>
      </c>
      <c r="D5494" s="57" t="s">
        <v>24025</v>
      </c>
    </row>
    <row r="5495" spans="1:4">
      <c r="A5495" s="57" t="s">
        <v>23436</v>
      </c>
      <c r="B5495" s="57"/>
      <c r="C5495" s="57" t="s">
        <v>24026</v>
      </c>
      <c r="D5495" s="57" t="s">
        <v>24027</v>
      </c>
    </row>
    <row r="5496" spans="1:4">
      <c r="A5496" s="57" t="s">
        <v>23436</v>
      </c>
      <c r="B5496" s="57"/>
      <c r="C5496" s="57" t="s">
        <v>24028</v>
      </c>
      <c r="D5496" s="57" t="s">
        <v>24029</v>
      </c>
    </row>
    <row r="5497" spans="1:4">
      <c r="A5497" s="57" t="s">
        <v>23436</v>
      </c>
      <c r="B5497" s="57"/>
      <c r="C5497" s="57" t="s">
        <v>24030</v>
      </c>
      <c r="D5497" s="57" t="s">
        <v>24031</v>
      </c>
    </row>
    <row r="5498" spans="1:4">
      <c r="A5498" s="57" t="s">
        <v>23436</v>
      </c>
      <c r="B5498" s="57"/>
      <c r="C5498" s="57" t="s">
        <v>24032</v>
      </c>
      <c r="D5498" s="57" t="s">
        <v>24033</v>
      </c>
    </row>
    <row r="5499" spans="1:4">
      <c r="A5499" s="57" t="s">
        <v>23436</v>
      </c>
      <c r="B5499" s="57"/>
      <c r="C5499" s="57" t="s">
        <v>24034</v>
      </c>
      <c r="D5499" s="57" t="s">
        <v>24035</v>
      </c>
    </row>
    <row r="5500" spans="1:4">
      <c r="A5500" s="57" t="s">
        <v>23436</v>
      </c>
      <c r="B5500" s="57"/>
      <c r="C5500" s="57" t="s">
        <v>24036</v>
      </c>
      <c r="D5500" s="57" t="s">
        <v>24037</v>
      </c>
    </row>
    <row r="5501" spans="1:4">
      <c r="A5501" s="57" t="s">
        <v>23436</v>
      </c>
      <c r="B5501" s="57"/>
      <c r="C5501" s="57" t="s">
        <v>24038</v>
      </c>
      <c r="D5501" s="57" t="s">
        <v>24039</v>
      </c>
    </row>
    <row r="5502" spans="1:4">
      <c r="A5502" s="57" t="s">
        <v>23436</v>
      </c>
      <c r="B5502" s="57"/>
      <c r="C5502" s="57" t="s">
        <v>24040</v>
      </c>
      <c r="D5502" s="57" t="s">
        <v>24041</v>
      </c>
    </row>
    <row r="5503" spans="1:4">
      <c r="A5503" s="57" t="s">
        <v>23436</v>
      </c>
      <c r="B5503" s="57"/>
      <c r="C5503" s="57" t="s">
        <v>24042</v>
      </c>
      <c r="D5503" s="57" t="s">
        <v>24043</v>
      </c>
    </row>
    <row r="5504" spans="1:4">
      <c r="A5504" s="57" t="s">
        <v>23436</v>
      </c>
      <c r="B5504" s="57"/>
      <c r="C5504" s="57" t="s">
        <v>24044</v>
      </c>
      <c r="D5504" s="57" t="s">
        <v>24045</v>
      </c>
    </row>
    <row r="5505" spans="1:4">
      <c r="A5505" s="57" t="s">
        <v>23436</v>
      </c>
      <c r="B5505" s="57"/>
      <c r="C5505" s="57" t="s">
        <v>24046</v>
      </c>
      <c r="D5505" s="57" t="s">
        <v>24047</v>
      </c>
    </row>
    <row r="5506" spans="1:4">
      <c r="A5506" s="57" t="s">
        <v>23436</v>
      </c>
      <c r="B5506" s="57"/>
      <c r="C5506" s="57" t="s">
        <v>24048</v>
      </c>
      <c r="D5506" s="57" t="s">
        <v>23954</v>
      </c>
    </row>
    <row r="5507" spans="1:4">
      <c r="A5507" s="57" t="s">
        <v>23436</v>
      </c>
      <c r="B5507" s="57"/>
      <c r="C5507" s="57" t="s">
        <v>24049</v>
      </c>
      <c r="D5507" s="57" t="s">
        <v>23825</v>
      </c>
    </row>
    <row r="5508" spans="1:4">
      <c r="A5508" s="57" t="s">
        <v>23436</v>
      </c>
      <c r="B5508" s="57"/>
      <c r="C5508" s="57" t="s">
        <v>24050</v>
      </c>
      <c r="D5508" s="57" t="s">
        <v>24051</v>
      </c>
    </row>
    <row r="5509" spans="1:4">
      <c r="A5509" s="57" t="s">
        <v>23436</v>
      </c>
      <c r="B5509" s="57"/>
      <c r="C5509" s="57" t="s">
        <v>24052</v>
      </c>
      <c r="D5509" s="57" t="s">
        <v>24053</v>
      </c>
    </row>
    <row r="5510" spans="1:4">
      <c r="A5510" s="57" t="s">
        <v>23436</v>
      </c>
      <c r="B5510" s="57"/>
      <c r="C5510" s="57" t="s">
        <v>24054</v>
      </c>
      <c r="D5510" s="57" t="s">
        <v>24055</v>
      </c>
    </row>
    <row r="5511" spans="1:4">
      <c r="A5511" s="57" t="s">
        <v>23436</v>
      </c>
      <c r="B5511" s="57"/>
      <c r="C5511" s="57" t="s">
        <v>24056</v>
      </c>
      <c r="D5511" s="57" t="s">
        <v>24057</v>
      </c>
    </row>
    <row r="5512" spans="1:4">
      <c r="A5512" s="57" t="s">
        <v>23436</v>
      </c>
      <c r="B5512" s="57"/>
      <c r="C5512" s="57" t="s">
        <v>24058</v>
      </c>
      <c r="D5512" s="57" t="s">
        <v>24059</v>
      </c>
    </row>
    <row r="5513" spans="1:4">
      <c r="A5513" s="57" t="s">
        <v>23436</v>
      </c>
      <c r="B5513" s="57"/>
      <c r="C5513" s="57" t="s">
        <v>24060</v>
      </c>
      <c r="D5513" s="57" t="s">
        <v>24061</v>
      </c>
    </row>
    <row r="5514" spans="1:4">
      <c r="A5514" s="57" t="s">
        <v>23436</v>
      </c>
      <c r="B5514" s="57"/>
      <c r="C5514" s="57" t="s">
        <v>24062</v>
      </c>
      <c r="D5514" s="57" t="s">
        <v>23835</v>
      </c>
    </row>
    <row r="5515" spans="1:4">
      <c r="A5515" s="57" t="s">
        <v>23436</v>
      </c>
      <c r="B5515" s="57"/>
      <c r="C5515" s="57" t="s">
        <v>24063</v>
      </c>
      <c r="D5515" s="57" t="s">
        <v>24064</v>
      </c>
    </row>
    <row r="5516" spans="1:4">
      <c r="A5516" s="57" t="s">
        <v>23436</v>
      </c>
      <c r="B5516" s="57"/>
      <c r="C5516" s="57" t="s">
        <v>24065</v>
      </c>
      <c r="D5516" s="57" t="s">
        <v>24066</v>
      </c>
    </row>
    <row r="5517" spans="1:4">
      <c r="A5517" s="57" t="s">
        <v>23436</v>
      </c>
      <c r="B5517" s="57"/>
      <c r="C5517" s="57" t="s">
        <v>24067</v>
      </c>
      <c r="D5517" s="57" t="s">
        <v>24068</v>
      </c>
    </row>
    <row r="5518" spans="1:4">
      <c r="A5518" s="57" t="s">
        <v>23436</v>
      </c>
      <c r="B5518" s="57"/>
      <c r="C5518" s="57" t="s">
        <v>24069</v>
      </c>
      <c r="D5518" s="57" t="s">
        <v>24070</v>
      </c>
    </row>
    <row r="5519" spans="1:4">
      <c r="A5519" s="57" t="s">
        <v>23436</v>
      </c>
      <c r="B5519" s="57"/>
      <c r="C5519" s="57" t="s">
        <v>24071</v>
      </c>
      <c r="D5519" s="57" t="s">
        <v>24070</v>
      </c>
    </row>
    <row r="5520" spans="1:4">
      <c r="A5520" s="57" t="s">
        <v>23436</v>
      </c>
      <c r="B5520" s="57"/>
      <c r="C5520" s="57" t="s">
        <v>24072</v>
      </c>
      <c r="D5520" s="57" t="s">
        <v>24073</v>
      </c>
    </row>
    <row r="5521" spans="1:4">
      <c r="A5521" s="57" t="s">
        <v>23436</v>
      </c>
      <c r="B5521" s="57"/>
      <c r="C5521" s="57" t="s">
        <v>24074</v>
      </c>
      <c r="D5521" s="57" t="s">
        <v>24075</v>
      </c>
    </row>
    <row r="5522" spans="1:4">
      <c r="A5522" s="57" t="s">
        <v>23436</v>
      </c>
      <c r="B5522" s="57"/>
      <c r="C5522" s="57" t="s">
        <v>24076</v>
      </c>
      <c r="D5522" s="57" t="s">
        <v>24077</v>
      </c>
    </row>
    <row r="5523" spans="1:4">
      <c r="A5523" s="57" t="s">
        <v>23436</v>
      </c>
      <c r="B5523" s="57"/>
      <c r="C5523" s="57" t="s">
        <v>24078</v>
      </c>
      <c r="D5523" s="57" t="s">
        <v>24079</v>
      </c>
    </row>
    <row r="5524" spans="1:4">
      <c r="A5524" s="57" t="s">
        <v>23436</v>
      </c>
      <c r="B5524" s="57"/>
      <c r="C5524" s="57" t="s">
        <v>24080</v>
      </c>
      <c r="D5524" s="57" t="s">
        <v>24081</v>
      </c>
    </row>
    <row r="5525" spans="1:4">
      <c r="A5525" s="57" t="s">
        <v>23436</v>
      </c>
      <c r="B5525" s="57"/>
      <c r="C5525" s="57" t="s">
        <v>24082</v>
      </c>
      <c r="D5525" s="57" t="s">
        <v>24083</v>
      </c>
    </row>
    <row r="5526" spans="1:4">
      <c r="A5526" s="57" t="s">
        <v>23436</v>
      </c>
      <c r="B5526" s="57"/>
      <c r="C5526" s="57" t="s">
        <v>24084</v>
      </c>
      <c r="D5526" s="57" t="s">
        <v>24085</v>
      </c>
    </row>
    <row r="5527" spans="1:4">
      <c r="A5527" s="57" t="s">
        <v>23436</v>
      </c>
      <c r="B5527" s="57"/>
      <c r="C5527" s="57" t="s">
        <v>24086</v>
      </c>
      <c r="D5527" s="57" t="s">
        <v>24087</v>
      </c>
    </row>
    <row r="5528" spans="1:4">
      <c r="A5528" s="57" t="s">
        <v>23436</v>
      </c>
      <c r="B5528" s="57"/>
      <c r="C5528" s="57" t="s">
        <v>24088</v>
      </c>
      <c r="D5528" s="57" t="s">
        <v>24089</v>
      </c>
    </row>
    <row r="5529" spans="1:4">
      <c r="A5529" s="57" t="s">
        <v>23436</v>
      </c>
      <c r="B5529" s="57"/>
      <c r="C5529" s="57" t="s">
        <v>24090</v>
      </c>
      <c r="D5529" s="57" t="s">
        <v>24091</v>
      </c>
    </row>
    <row r="5530" spans="1:4">
      <c r="A5530" s="57" t="s">
        <v>23436</v>
      </c>
      <c r="B5530" s="57"/>
      <c r="C5530" s="57" t="s">
        <v>24092</v>
      </c>
      <c r="D5530" s="57" t="s">
        <v>24093</v>
      </c>
    </row>
    <row r="5531" spans="1:4">
      <c r="A5531" s="57" t="s">
        <v>23436</v>
      </c>
      <c r="B5531" s="57"/>
      <c r="C5531" s="57" t="s">
        <v>24094</v>
      </c>
      <c r="D5531" s="57" t="s">
        <v>24095</v>
      </c>
    </row>
    <row r="5532" spans="1:4">
      <c r="A5532" s="57" t="s">
        <v>23436</v>
      </c>
      <c r="B5532" s="57"/>
      <c r="C5532" s="57" t="s">
        <v>24096</v>
      </c>
      <c r="D5532" s="57" t="s">
        <v>24097</v>
      </c>
    </row>
    <row r="5533" spans="1:4">
      <c r="A5533" s="57" t="s">
        <v>23436</v>
      </c>
      <c r="B5533" s="57"/>
      <c r="C5533" s="57" t="s">
        <v>24098</v>
      </c>
      <c r="D5533" s="57" t="s">
        <v>24099</v>
      </c>
    </row>
    <row r="5534" spans="1:4">
      <c r="A5534" s="57" t="s">
        <v>23436</v>
      </c>
      <c r="B5534" s="57"/>
      <c r="C5534" s="57" t="s">
        <v>24100</v>
      </c>
      <c r="D5534" s="57" t="s">
        <v>24101</v>
      </c>
    </row>
    <row r="5535" spans="1:4">
      <c r="A5535" s="57" t="s">
        <v>23436</v>
      </c>
      <c r="B5535" s="57"/>
      <c r="C5535" s="57" t="s">
        <v>24102</v>
      </c>
      <c r="D5535" s="57" t="s">
        <v>24103</v>
      </c>
    </row>
    <row r="5536" spans="1:4">
      <c r="A5536" s="57" t="s">
        <v>23436</v>
      </c>
      <c r="B5536" s="57"/>
      <c r="C5536" s="57" t="s">
        <v>24104</v>
      </c>
      <c r="D5536" s="57" t="s">
        <v>24105</v>
      </c>
    </row>
    <row r="5537" spans="1:4">
      <c r="A5537" s="57" t="s">
        <v>23436</v>
      </c>
      <c r="B5537" s="57"/>
      <c r="C5537" s="57" t="s">
        <v>24106</v>
      </c>
      <c r="D5537" s="57" t="s">
        <v>24107</v>
      </c>
    </row>
    <row r="5538" spans="1:4">
      <c r="A5538" s="57" t="s">
        <v>23436</v>
      </c>
      <c r="B5538" s="57"/>
      <c r="C5538" s="57" t="s">
        <v>24108</v>
      </c>
      <c r="D5538" s="57" t="s">
        <v>24109</v>
      </c>
    </row>
    <row r="5539" spans="1:4">
      <c r="A5539" s="57" t="s">
        <v>23436</v>
      </c>
      <c r="B5539" s="57"/>
      <c r="C5539" s="57" t="s">
        <v>24110</v>
      </c>
      <c r="D5539" s="57" t="s">
        <v>24111</v>
      </c>
    </row>
    <row r="5540" spans="1:4">
      <c r="A5540" s="57" t="s">
        <v>23436</v>
      </c>
      <c r="B5540" s="57"/>
      <c r="C5540" s="57" t="s">
        <v>24112</v>
      </c>
      <c r="D5540" s="57" t="s">
        <v>24113</v>
      </c>
    </row>
    <row r="5541" spans="1:4">
      <c r="A5541" s="57" t="s">
        <v>23436</v>
      </c>
      <c r="B5541" s="57"/>
      <c r="C5541" s="57" t="s">
        <v>24114</v>
      </c>
      <c r="D5541" s="57" t="s">
        <v>24115</v>
      </c>
    </row>
    <row r="5542" spans="1:4">
      <c r="A5542" s="57" t="s">
        <v>23436</v>
      </c>
      <c r="B5542" s="57"/>
      <c r="C5542" s="57" t="s">
        <v>24116</v>
      </c>
      <c r="D5542" s="57" t="s">
        <v>24117</v>
      </c>
    </row>
    <row r="5543" spans="1:4">
      <c r="A5543" s="57" t="s">
        <v>23436</v>
      </c>
      <c r="B5543" s="57"/>
      <c r="C5543" s="57" t="s">
        <v>24118</v>
      </c>
      <c r="D5543" s="57" t="s">
        <v>24119</v>
      </c>
    </row>
    <row r="5544" spans="1:4">
      <c r="A5544" s="57" t="s">
        <v>23436</v>
      </c>
      <c r="B5544" s="57"/>
      <c r="C5544" s="57" t="s">
        <v>24120</v>
      </c>
      <c r="D5544" s="57" t="s">
        <v>24121</v>
      </c>
    </row>
    <row r="5545" spans="1:4">
      <c r="A5545" s="57" t="s">
        <v>23436</v>
      </c>
      <c r="B5545" s="57"/>
      <c r="C5545" s="57" t="s">
        <v>24122</v>
      </c>
      <c r="D5545" s="57" t="s">
        <v>24123</v>
      </c>
    </row>
    <row r="5546" spans="1:4">
      <c r="A5546" s="57" t="s">
        <v>23436</v>
      </c>
      <c r="B5546" s="57"/>
      <c r="C5546" s="57" t="s">
        <v>24124</v>
      </c>
      <c r="D5546" s="57" t="s">
        <v>24125</v>
      </c>
    </row>
    <row r="5547" spans="1:4">
      <c r="A5547" s="57" t="s">
        <v>23436</v>
      </c>
      <c r="B5547" s="57"/>
      <c r="C5547" s="57" t="s">
        <v>24126</v>
      </c>
      <c r="D5547" s="57" t="s">
        <v>24127</v>
      </c>
    </row>
    <row r="5548" spans="1:4">
      <c r="A5548" s="57" t="s">
        <v>23436</v>
      </c>
      <c r="B5548" s="57"/>
      <c r="C5548" s="57" t="s">
        <v>24128</v>
      </c>
      <c r="D5548" s="57" t="s">
        <v>24129</v>
      </c>
    </row>
    <row r="5549" spans="1:4">
      <c r="A5549" s="57" t="s">
        <v>23436</v>
      </c>
      <c r="B5549" s="57"/>
      <c r="C5549" s="57" t="s">
        <v>24130</v>
      </c>
      <c r="D5549" s="57" t="s">
        <v>24131</v>
      </c>
    </row>
    <row r="5550" spans="1:4">
      <c r="A5550" s="57" t="s">
        <v>23436</v>
      </c>
      <c r="B5550" s="57"/>
      <c r="C5550" s="57" t="s">
        <v>24132</v>
      </c>
      <c r="D5550" s="57" t="s">
        <v>24133</v>
      </c>
    </row>
    <row r="5551" spans="1:4">
      <c r="A5551" s="57" t="s">
        <v>23436</v>
      </c>
      <c r="B5551" s="57"/>
      <c r="C5551" s="57" t="s">
        <v>24134</v>
      </c>
      <c r="D5551" s="57" t="s">
        <v>24135</v>
      </c>
    </row>
    <row r="5552" spans="1:4">
      <c r="A5552" s="57" t="s">
        <v>23436</v>
      </c>
      <c r="B5552" s="57"/>
      <c r="C5552" s="57" t="s">
        <v>24136</v>
      </c>
      <c r="D5552" s="57" t="s">
        <v>24137</v>
      </c>
    </row>
    <row r="5553" spans="1:4">
      <c r="A5553" s="57" t="s">
        <v>23436</v>
      </c>
      <c r="B5553" s="57"/>
      <c r="C5553" s="57" t="s">
        <v>24138</v>
      </c>
      <c r="D5553" s="57" t="s">
        <v>24139</v>
      </c>
    </row>
    <row r="5554" spans="1:4">
      <c r="A5554" s="57" t="s">
        <v>23436</v>
      </c>
      <c r="B5554" s="57"/>
      <c r="C5554" s="57" t="s">
        <v>24140</v>
      </c>
      <c r="D5554" s="57" t="s">
        <v>24141</v>
      </c>
    </row>
    <row r="5555" spans="1:4">
      <c r="A5555" s="57" t="s">
        <v>23436</v>
      </c>
      <c r="B5555" s="57"/>
      <c r="C5555" s="57" t="s">
        <v>24142</v>
      </c>
      <c r="D5555" s="57" t="s">
        <v>24143</v>
      </c>
    </row>
    <row r="5556" spans="1:4">
      <c r="A5556" s="57" t="s">
        <v>23436</v>
      </c>
      <c r="B5556" s="57"/>
      <c r="C5556" s="57" t="s">
        <v>24144</v>
      </c>
      <c r="D5556" s="57" t="s">
        <v>24145</v>
      </c>
    </row>
    <row r="5557" spans="1:4">
      <c r="A5557" s="57" t="s">
        <v>23436</v>
      </c>
      <c r="B5557" s="57"/>
      <c r="C5557" s="57" t="s">
        <v>24146</v>
      </c>
      <c r="D5557" s="57" t="s">
        <v>24147</v>
      </c>
    </row>
    <row r="5558" spans="1:4">
      <c r="A5558" s="57" t="s">
        <v>23436</v>
      </c>
      <c r="B5558" s="57"/>
      <c r="C5558" s="57" t="s">
        <v>24148</v>
      </c>
      <c r="D5558" s="57" t="s">
        <v>24149</v>
      </c>
    </row>
    <row r="5559" spans="1:4">
      <c r="A5559" s="57" t="s">
        <v>23436</v>
      </c>
      <c r="B5559" s="57"/>
      <c r="C5559" s="57" t="s">
        <v>24150</v>
      </c>
      <c r="D5559" s="57" t="s">
        <v>24151</v>
      </c>
    </row>
    <row r="5560" spans="1:4">
      <c r="A5560" s="57" t="s">
        <v>23436</v>
      </c>
      <c r="B5560" s="57"/>
      <c r="C5560" s="57" t="s">
        <v>24152</v>
      </c>
      <c r="D5560" s="57" t="s">
        <v>24153</v>
      </c>
    </row>
    <row r="5561" spans="1:4">
      <c r="A5561" s="57" t="s">
        <v>23436</v>
      </c>
      <c r="B5561" s="57"/>
      <c r="C5561" s="57" t="s">
        <v>24154</v>
      </c>
      <c r="D5561" s="57" t="s">
        <v>24155</v>
      </c>
    </row>
    <row r="5562" spans="1:4">
      <c r="A5562" s="57" t="s">
        <v>23436</v>
      </c>
      <c r="B5562" s="57"/>
      <c r="C5562" s="57" t="s">
        <v>24156</v>
      </c>
      <c r="D5562" s="57" t="s">
        <v>24157</v>
      </c>
    </row>
    <row r="5563" spans="1:4">
      <c r="A5563" s="57" t="s">
        <v>23436</v>
      </c>
      <c r="B5563" s="57"/>
      <c r="C5563" s="57" t="s">
        <v>24158</v>
      </c>
      <c r="D5563" s="57" t="s">
        <v>24159</v>
      </c>
    </row>
    <row r="5564" spans="1:4">
      <c r="A5564" s="57" t="s">
        <v>23436</v>
      </c>
      <c r="B5564" s="57"/>
      <c r="C5564" s="57" t="s">
        <v>24160</v>
      </c>
      <c r="D5564" s="57" t="s">
        <v>24161</v>
      </c>
    </row>
    <row r="5565" spans="1:4">
      <c r="A5565" s="57" t="s">
        <v>23436</v>
      </c>
      <c r="B5565" s="57"/>
      <c r="C5565" s="57" t="s">
        <v>24162</v>
      </c>
      <c r="D5565" s="57" t="s">
        <v>24163</v>
      </c>
    </row>
    <row r="5566" spans="1:4">
      <c r="A5566" s="57" t="s">
        <v>23436</v>
      </c>
      <c r="B5566" s="57"/>
      <c r="C5566" s="57" t="s">
        <v>24164</v>
      </c>
      <c r="D5566" s="57" t="s">
        <v>24165</v>
      </c>
    </row>
    <row r="5567" spans="1:4">
      <c r="A5567" s="57" t="s">
        <v>23436</v>
      </c>
      <c r="B5567" s="57"/>
      <c r="C5567" s="57" t="s">
        <v>24166</v>
      </c>
      <c r="D5567" s="57" t="s">
        <v>24167</v>
      </c>
    </row>
    <row r="5568" spans="1:4">
      <c r="A5568" s="57" t="s">
        <v>23436</v>
      </c>
      <c r="B5568" s="57"/>
      <c r="C5568" s="57" t="s">
        <v>24168</v>
      </c>
      <c r="D5568" s="57" t="s">
        <v>24169</v>
      </c>
    </row>
    <row r="5569" spans="1:4">
      <c r="A5569" s="57" t="s">
        <v>23436</v>
      </c>
      <c r="B5569" s="57"/>
      <c r="C5569" s="57" t="s">
        <v>24170</v>
      </c>
      <c r="D5569" s="57" t="s">
        <v>24171</v>
      </c>
    </row>
    <row r="5570" spans="1:4">
      <c r="A5570" s="57" t="s">
        <v>23436</v>
      </c>
      <c r="B5570" s="57"/>
      <c r="C5570" s="57" t="s">
        <v>24172</v>
      </c>
      <c r="D5570" s="57" t="s">
        <v>24171</v>
      </c>
    </row>
    <row r="5571" spans="1:4">
      <c r="A5571" s="57" t="s">
        <v>23436</v>
      </c>
      <c r="B5571" s="57"/>
      <c r="C5571" s="57" t="s">
        <v>24173</v>
      </c>
      <c r="D5571" s="57" t="s">
        <v>24174</v>
      </c>
    </row>
    <row r="5572" spans="1:4">
      <c r="A5572" s="57" t="s">
        <v>23436</v>
      </c>
      <c r="B5572" s="57"/>
      <c r="C5572" s="57" t="s">
        <v>24175</v>
      </c>
      <c r="D5572" s="57" t="s">
        <v>24176</v>
      </c>
    </row>
    <row r="5573" spans="1:4">
      <c r="A5573" s="57" t="s">
        <v>23436</v>
      </c>
      <c r="B5573" s="57"/>
      <c r="C5573" s="57" t="s">
        <v>24177</v>
      </c>
      <c r="D5573" s="57" t="s">
        <v>24178</v>
      </c>
    </row>
    <row r="5574" spans="1:4">
      <c r="A5574" s="57" t="s">
        <v>23436</v>
      </c>
      <c r="B5574" s="57"/>
      <c r="C5574" s="57" t="s">
        <v>24179</v>
      </c>
      <c r="D5574" s="57" t="s">
        <v>24180</v>
      </c>
    </row>
    <row r="5575" spans="1:4">
      <c r="A5575" s="57" t="s">
        <v>23436</v>
      </c>
      <c r="B5575" s="57"/>
      <c r="C5575" s="57" t="s">
        <v>24181</v>
      </c>
      <c r="D5575" s="57" t="s">
        <v>24182</v>
      </c>
    </row>
    <row r="5576" spans="1:4">
      <c r="A5576" s="57" t="s">
        <v>23436</v>
      </c>
      <c r="B5576" s="57"/>
      <c r="C5576" s="57" t="s">
        <v>24183</v>
      </c>
      <c r="D5576" s="57" t="s">
        <v>24184</v>
      </c>
    </row>
    <row r="5577" spans="1:4">
      <c r="A5577" s="57" t="s">
        <v>23436</v>
      </c>
      <c r="B5577" s="57"/>
      <c r="C5577" s="57" t="s">
        <v>24185</v>
      </c>
      <c r="D5577" s="57" t="s">
        <v>24186</v>
      </c>
    </row>
    <row r="5578" spans="1:4">
      <c r="A5578" s="57" t="s">
        <v>23436</v>
      </c>
      <c r="B5578" s="57"/>
      <c r="C5578" s="57" t="s">
        <v>24187</v>
      </c>
      <c r="D5578" s="57" t="s">
        <v>24188</v>
      </c>
    </row>
    <row r="5579" spans="1:4">
      <c r="A5579" s="57" t="s">
        <v>23436</v>
      </c>
      <c r="B5579" s="57"/>
      <c r="C5579" s="57" t="s">
        <v>24189</v>
      </c>
      <c r="D5579" s="57" t="s">
        <v>24190</v>
      </c>
    </row>
    <row r="5580" spans="1:4">
      <c r="A5580" s="57" t="s">
        <v>23436</v>
      </c>
      <c r="B5580" s="57"/>
      <c r="C5580" s="57" t="s">
        <v>24191</v>
      </c>
      <c r="D5580" s="57" t="s">
        <v>24192</v>
      </c>
    </row>
    <row r="5581" spans="1:4">
      <c r="A5581" s="57" t="s">
        <v>23436</v>
      </c>
      <c r="B5581" s="57"/>
      <c r="C5581" s="57" t="s">
        <v>24193</v>
      </c>
      <c r="D5581" s="57" t="s">
        <v>24194</v>
      </c>
    </row>
    <row r="5582" spans="1:4">
      <c r="A5582" s="57" t="s">
        <v>23436</v>
      </c>
      <c r="B5582" s="57"/>
      <c r="C5582" s="57" t="s">
        <v>24195</v>
      </c>
      <c r="D5582" s="57" t="s">
        <v>24196</v>
      </c>
    </row>
    <row r="5583" spans="1:4">
      <c r="A5583" s="57" t="s">
        <v>23436</v>
      </c>
      <c r="B5583" s="57"/>
      <c r="C5583" s="57" t="s">
        <v>24197</v>
      </c>
      <c r="D5583" s="57" t="s">
        <v>24198</v>
      </c>
    </row>
    <row r="5584" spans="1:4">
      <c r="A5584" s="57" t="s">
        <v>23436</v>
      </c>
      <c r="B5584" s="57"/>
      <c r="C5584" s="57" t="s">
        <v>24199</v>
      </c>
      <c r="D5584" s="57" t="s">
        <v>24200</v>
      </c>
    </row>
    <row r="5585" spans="1:4">
      <c r="A5585" s="57" t="s">
        <v>23436</v>
      </c>
      <c r="B5585" s="57"/>
      <c r="C5585" s="57" t="s">
        <v>24201</v>
      </c>
      <c r="D5585" s="57" t="s">
        <v>24202</v>
      </c>
    </row>
    <row r="5586" spans="1:4">
      <c r="A5586" s="57" t="s">
        <v>23436</v>
      </c>
      <c r="B5586" s="57"/>
      <c r="C5586" s="57" t="s">
        <v>24203</v>
      </c>
      <c r="D5586" s="57" t="s">
        <v>24204</v>
      </c>
    </row>
    <row r="5587" spans="1:4">
      <c r="A5587" s="57" t="s">
        <v>23436</v>
      </c>
      <c r="B5587" s="57"/>
      <c r="C5587" s="57" t="s">
        <v>24205</v>
      </c>
      <c r="D5587" s="57" t="s">
        <v>24206</v>
      </c>
    </row>
    <row r="5588" spans="1:4">
      <c r="A5588" s="57" t="s">
        <v>23436</v>
      </c>
      <c r="B5588" s="57"/>
      <c r="C5588" s="57" t="s">
        <v>24207</v>
      </c>
      <c r="D5588" s="57" t="s">
        <v>24208</v>
      </c>
    </row>
    <row r="5589" spans="1:4">
      <c r="A5589" s="57" t="s">
        <v>23436</v>
      </c>
      <c r="B5589" s="57"/>
      <c r="C5589" s="57" t="s">
        <v>24209</v>
      </c>
      <c r="D5589" s="57" t="s">
        <v>24210</v>
      </c>
    </row>
    <row r="5590" spans="1:4">
      <c r="A5590" s="57" t="s">
        <v>23436</v>
      </c>
      <c r="B5590" s="57"/>
      <c r="C5590" s="57" t="s">
        <v>24211</v>
      </c>
      <c r="D5590" s="57" t="s">
        <v>24212</v>
      </c>
    </row>
    <row r="5591" spans="1:4">
      <c r="A5591" s="57" t="s">
        <v>23436</v>
      </c>
      <c r="B5591" s="57"/>
      <c r="C5591" s="57" t="s">
        <v>24213</v>
      </c>
      <c r="D5591" s="57" t="s">
        <v>24214</v>
      </c>
    </row>
    <row r="5592" spans="1:4">
      <c r="A5592" s="57" t="s">
        <v>23436</v>
      </c>
      <c r="B5592" s="57"/>
      <c r="C5592" s="57" t="s">
        <v>24215</v>
      </c>
      <c r="D5592" s="57" t="s">
        <v>24216</v>
      </c>
    </row>
    <row r="5593" spans="1:4">
      <c r="A5593" s="57" t="s">
        <v>23436</v>
      </c>
      <c r="B5593" s="57"/>
      <c r="C5593" s="57" t="s">
        <v>24217</v>
      </c>
      <c r="D5593" s="57" t="s">
        <v>24218</v>
      </c>
    </row>
    <row r="5594" spans="1:4">
      <c r="A5594" s="57" t="s">
        <v>23436</v>
      </c>
      <c r="B5594" s="57"/>
      <c r="C5594" s="57" t="s">
        <v>24219</v>
      </c>
      <c r="D5594" s="57" t="s">
        <v>24220</v>
      </c>
    </row>
    <row r="5595" spans="1:4">
      <c r="A5595" s="57" t="s">
        <v>23436</v>
      </c>
      <c r="B5595" s="57"/>
      <c r="C5595" s="57" t="s">
        <v>24221</v>
      </c>
      <c r="D5595" s="57" t="s">
        <v>24222</v>
      </c>
    </row>
    <row r="5596" spans="1:4">
      <c r="A5596" s="57" t="s">
        <v>23436</v>
      </c>
      <c r="B5596" s="57"/>
      <c r="C5596" s="57" t="s">
        <v>24223</v>
      </c>
      <c r="D5596" s="57" t="s">
        <v>24224</v>
      </c>
    </row>
    <row r="5597" spans="1:4">
      <c r="A5597" s="57" t="s">
        <v>23436</v>
      </c>
      <c r="B5597" s="57"/>
      <c r="C5597" s="57" t="s">
        <v>24225</v>
      </c>
      <c r="D5597" s="57" t="s">
        <v>24226</v>
      </c>
    </row>
    <row r="5598" spans="1:4">
      <c r="A5598" s="57" t="s">
        <v>23436</v>
      </c>
      <c r="B5598" s="57"/>
      <c r="C5598" s="57" t="s">
        <v>24227</v>
      </c>
      <c r="D5598" s="57" t="s">
        <v>24228</v>
      </c>
    </row>
    <row r="5599" spans="1:4">
      <c r="A5599" s="57" t="s">
        <v>23436</v>
      </c>
      <c r="B5599" s="57"/>
      <c r="C5599" s="57" t="s">
        <v>24229</v>
      </c>
      <c r="D5599" s="57" t="s">
        <v>24230</v>
      </c>
    </row>
    <row r="5600" spans="1:4">
      <c r="A5600" s="57" t="s">
        <v>23436</v>
      </c>
      <c r="B5600" s="57"/>
      <c r="C5600" s="57" t="s">
        <v>24231</v>
      </c>
      <c r="D5600" s="57" t="s">
        <v>24232</v>
      </c>
    </row>
    <row r="5601" spans="1:4">
      <c r="A5601" s="57" t="s">
        <v>23436</v>
      </c>
      <c r="B5601" s="57"/>
      <c r="C5601" s="57" t="s">
        <v>24233</v>
      </c>
      <c r="D5601" s="57" t="s">
        <v>24234</v>
      </c>
    </row>
    <row r="5602" spans="1:4">
      <c r="A5602" s="57" t="s">
        <v>23436</v>
      </c>
      <c r="B5602" s="57"/>
      <c r="C5602" s="57" t="s">
        <v>24235</v>
      </c>
      <c r="D5602" s="57" t="s">
        <v>24236</v>
      </c>
    </row>
    <row r="5603" spans="1:4">
      <c r="A5603" s="57" t="s">
        <v>23436</v>
      </c>
      <c r="B5603" s="57"/>
      <c r="C5603" s="57" t="s">
        <v>24237</v>
      </c>
      <c r="D5603" s="57" t="s">
        <v>24238</v>
      </c>
    </row>
    <row r="5604" spans="1:4">
      <c r="A5604" s="57" t="s">
        <v>23436</v>
      </c>
      <c r="B5604" s="57"/>
      <c r="C5604" s="57" t="s">
        <v>24239</v>
      </c>
      <c r="D5604" s="57" t="s">
        <v>24240</v>
      </c>
    </row>
    <row r="5605" spans="1:4">
      <c r="A5605" s="57" t="s">
        <v>23436</v>
      </c>
      <c r="B5605" s="57"/>
      <c r="C5605" s="57" t="s">
        <v>24241</v>
      </c>
      <c r="D5605" s="57" t="s">
        <v>24242</v>
      </c>
    </row>
    <row r="5606" spans="1:4">
      <c r="A5606" s="57" t="s">
        <v>23436</v>
      </c>
      <c r="B5606" s="57"/>
      <c r="C5606" s="57" t="s">
        <v>24243</v>
      </c>
      <c r="D5606" s="57" t="s">
        <v>24244</v>
      </c>
    </row>
    <row r="5607" spans="1:4">
      <c r="A5607" s="57" t="s">
        <v>23436</v>
      </c>
      <c r="B5607" s="57"/>
      <c r="C5607" s="57" t="s">
        <v>24245</v>
      </c>
      <c r="D5607" s="57" t="s">
        <v>24246</v>
      </c>
    </row>
    <row r="5608" spans="1:4">
      <c r="A5608" s="57" t="s">
        <v>23436</v>
      </c>
      <c r="B5608" s="57"/>
      <c r="C5608" s="57" t="s">
        <v>24247</v>
      </c>
      <c r="D5608" s="57" t="s">
        <v>24248</v>
      </c>
    </row>
    <row r="5609" spans="1:4">
      <c r="A5609" s="57" t="s">
        <v>23436</v>
      </c>
      <c r="B5609" s="57"/>
      <c r="C5609" s="57" t="s">
        <v>24249</v>
      </c>
      <c r="D5609" s="57" t="s">
        <v>24250</v>
      </c>
    </row>
    <row r="5610" spans="1:4">
      <c r="A5610" s="57" t="s">
        <v>23436</v>
      </c>
      <c r="B5610" s="57"/>
      <c r="C5610" s="57" t="s">
        <v>24251</v>
      </c>
      <c r="D5610" s="57" t="s">
        <v>24252</v>
      </c>
    </row>
    <row r="5611" spans="1:4">
      <c r="A5611" s="57" t="s">
        <v>23436</v>
      </c>
      <c r="B5611" s="57"/>
      <c r="C5611" s="57" t="s">
        <v>24253</v>
      </c>
      <c r="D5611" s="57" t="s">
        <v>24254</v>
      </c>
    </row>
    <row r="5612" spans="1:4">
      <c r="A5612" s="57" t="s">
        <v>23436</v>
      </c>
      <c r="B5612" s="57"/>
      <c r="C5612" s="57" t="s">
        <v>24255</v>
      </c>
      <c r="D5612" s="57" t="s">
        <v>24256</v>
      </c>
    </row>
    <row r="5613" spans="1:4">
      <c r="A5613" s="57" t="s">
        <v>23436</v>
      </c>
      <c r="B5613" s="57"/>
      <c r="C5613" s="57" t="s">
        <v>24257</v>
      </c>
      <c r="D5613" s="57" t="s">
        <v>24258</v>
      </c>
    </row>
    <row r="5614" spans="1:4">
      <c r="A5614" s="57" t="s">
        <v>23436</v>
      </c>
      <c r="B5614" s="57"/>
      <c r="C5614" s="57" t="s">
        <v>24259</v>
      </c>
      <c r="D5614" s="57" t="s">
        <v>24260</v>
      </c>
    </row>
    <row r="5615" spans="1:4">
      <c r="A5615" s="57" t="s">
        <v>23436</v>
      </c>
      <c r="B5615" s="57"/>
      <c r="C5615" s="57" t="s">
        <v>24261</v>
      </c>
      <c r="D5615" s="57" t="s">
        <v>24262</v>
      </c>
    </row>
    <row r="5616" spans="1:4">
      <c r="A5616" s="57" t="s">
        <v>23436</v>
      </c>
      <c r="B5616" s="57"/>
      <c r="C5616" s="57" t="s">
        <v>24263</v>
      </c>
      <c r="D5616" s="57" t="s">
        <v>24264</v>
      </c>
    </row>
    <row r="5617" spans="1:4">
      <c r="A5617" s="57" t="s">
        <v>23436</v>
      </c>
      <c r="B5617" s="57"/>
      <c r="C5617" s="57" t="s">
        <v>24265</v>
      </c>
      <c r="D5617" s="57" t="s">
        <v>24266</v>
      </c>
    </row>
    <row r="5618" spans="1:4">
      <c r="A5618" s="57" t="s">
        <v>23436</v>
      </c>
      <c r="B5618" s="57"/>
      <c r="C5618" s="57" t="s">
        <v>24267</v>
      </c>
      <c r="D5618" s="57" t="s">
        <v>24268</v>
      </c>
    </row>
    <row r="5619" spans="1:4">
      <c r="A5619" s="57" t="s">
        <v>23436</v>
      </c>
      <c r="B5619" s="57"/>
      <c r="C5619" s="57" t="s">
        <v>24269</v>
      </c>
      <c r="D5619" s="57" t="s">
        <v>24270</v>
      </c>
    </row>
    <row r="5620" spans="1:4">
      <c r="A5620" s="57" t="s">
        <v>23436</v>
      </c>
      <c r="B5620" s="57"/>
      <c r="C5620" s="57" t="s">
        <v>24271</v>
      </c>
      <c r="D5620" s="57" t="s">
        <v>24272</v>
      </c>
    </row>
    <row r="5621" spans="1:4">
      <c r="A5621" s="57" t="s">
        <v>23436</v>
      </c>
      <c r="B5621" s="57"/>
      <c r="C5621" s="57" t="s">
        <v>24273</v>
      </c>
      <c r="D5621" s="57" t="s">
        <v>24274</v>
      </c>
    </row>
    <row r="5622" spans="1:4">
      <c r="A5622" s="57" t="s">
        <v>23436</v>
      </c>
      <c r="B5622" s="57"/>
      <c r="C5622" s="57" t="s">
        <v>24275</v>
      </c>
      <c r="D5622" s="57" t="s">
        <v>24276</v>
      </c>
    </row>
    <row r="5623" spans="1:4">
      <c r="A5623" s="57" t="s">
        <v>23436</v>
      </c>
      <c r="B5623" s="57"/>
      <c r="C5623" s="57" t="s">
        <v>24277</v>
      </c>
      <c r="D5623" s="57" t="s">
        <v>24278</v>
      </c>
    </row>
    <row r="5624" spans="1:4">
      <c r="A5624" s="57" t="s">
        <v>23436</v>
      </c>
      <c r="B5624" s="57"/>
      <c r="C5624" s="57" t="s">
        <v>24279</v>
      </c>
      <c r="D5624" s="57" t="s">
        <v>24280</v>
      </c>
    </row>
    <row r="5625" spans="1:4">
      <c r="A5625" s="57" t="s">
        <v>23436</v>
      </c>
      <c r="B5625" s="57"/>
      <c r="C5625" s="57" t="s">
        <v>24281</v>
      </c>
      <c r="D5625" s="57" t="s">
        <v>24282</v>
      </c>
    </row>
    <row r="5626" spans="1:4">
      <c r="A5626" s="57" t="s">
        <v>23436</v>
      </c>
      <c r="B5626" s="57"/>
      <c r="C5626" s="57" t="s">
        <v>24283</v>
      </c>
      <c r="D5626" s="57" t="s">
        <v>24284</v>
      </c>
    </row>
    <row r="5627" spans="1:4">
      <c r="A5627" s="57" t="s">
        <v>23436</v>
      </c>
      <c r="B5627" s="57"/>
      <c r="C5627" s="57" t="s">
        <v>24285</v>
      </c>
      <c r="D5627" s="57" t="s">
        <v>24286</v>
      </c>
    </row>
    <row r="5628" spans="1:4">
      <c r="A5628" s="57" t="s">
        <v>23436</v>
      </c>
      <c r="B5628" s="57"/>
      <c r="C5628" s="57" t="s">
        <v>24287</v>
      </c>
      <c r="D5628" s="57" t="s">
        <v>24288</v>
      </c>
    </row>
    <row r="5629" spans="1:4">
      <c r="A5629" s="57" t="s">
        <v>23436</v>
      </c>
      <c r="B5629" s="57"/>
      <c r="C5629" s="57" t="s">
        <v>24289</v>
      </c>
      <c r="D5629" s="57" t="s">
        <v>24290</v>
      </c>
    </row>
    <row r="5630" spans="1:4">
      <c r="A5630" s="57" t="s">
        <v>23436</v>
      </c>
      <c r="B5630" s="57"/>
      <c r="C5630" s="57" t="s">
        <v>24291</v>
      </c>
      <c r="D5630" s="57" t="s">
        <v>24292</v>
      </c>
    </row>
    <row r="5631" spans="1:4">
      <c r="A5631" s="57" t="s">
        <v>23436</v>
      </c>
      <c r="B5631" s="57"/>
      <c r="C5631" s="57" t="s">
        <v>24293</v>
      </c>
      <c r="D5631" s="57" t="s">
        <v>24294</v>
      </c>
    </row>
    <row r="5632" spans="1:4">
      <c r="A5632" s="57" t="s">
        <v>23436</v>
      </c>
      <c r="B5632" s="57"/>
      <c r="C5632" s="57" t="s">
        <v>24295</v>
      </c>
      <c r="D5632" s="57" t="s">
        <v>24296</v>
      </c>
    </row>
    <row r="5633" spans="1:4">
      <c r="A5633" s="57" t="s">
        <v>23436</v>
      </c>
      <c r="B5633" s="57"/>
      <c r="C5633" s="57" t="s">
        <v>24297</v>
      </c>
      <c r="D5633" s="57" t="s">
        <v>24298</v>
      </c>
    </row>
    <row r="5634" spans="1:4">
      <c r="A5634" s="57" t="s">
        <v>23436</v>
      </c>
      <c r="B5634" s="57"/>
      <c r="C5634" s="57" t="s">
        <v>24299</v>
      </c>
      <c r="D5634" s="57" t="s">
        <v>24300</v>
      </c>
    </row>
    <row r="5635" spans="1:4">
      <c r="A5635" s="57" t="s">
        <v>23436</v>
      </c>
      <c r="B5635" s="57"/>
      <c r="C5635" s="57" t="s">
        <v>24301</v>
      </c>
      <c r="D5635" s="57" t="s">
        <v>24302</v>
      </c>
    </row>
    <row r="5636" spans="1:4">
      <c r="A5636" s="57" t="s">
        <v>23436</v>
      </c>
      <c r="B5636" s="57"/>
      <c r="C5636" s="57" t="s">
        <v>24303</v>
      </c>
      <c r="D5636" s="57" t="s">
        <v>24304</v>
      </c>
    </row>
    <row r="5637" spans="1:4">
      <c r="A5637" s="57" t="s">
        <v>23436</v>
      </c>
      <c r="B5637" s="57"/>
      <c r="C5637" s="57" t="s">
        <v>24305</v>
      </c>
      <c r="D5637" s="57" t="s">
        <v>24306</v>
      </c>
    </row>
    <row r="5638" spans="1:4">
      <c r="A5638" s="57" t="s">
        <v>23436</v>
      </c>
      <c r="B5638" s="57"/>
      <c r="C5638" s="57" t="s">
        <v>24307</v>
      </c>
      <c r="D5638" s="57" t="s">
        <v>24308</v>
      </c>
    </row>
    <row r="5639" spans="1:4">
      <c r="A5639" s="57" t="s">
        <v>23436</v>
      </c>
      <c r="B5639" s="57"/>
      <c r="C5639" s="57" t="s">
        <v>24309</v>
      </c>
      <c r="D5639" s="57" t="s">
        <v>24310</v>
      </c>
    </row>
    <row r="5640" spans="1:4">
      <c r="A5640" s="57" t="s">
        <v>23436</v>
      </c>
      <c r="B5640" s="57"/>
      <c r="C5640" s="57" t="s">
        <v>24311</v>
      </c>
      <c r="D5640" s="57" t="s">
        <v>24312</v>
      </c>
    </row>
    <row r="5641" spans="1:4">
      <c r="A5641" s="57" t="s">
        <v>23436</v>
      </c>
      <c r="B5641" s="57"/>
      <c r="C5641" s="57" t="s">
        <v>24313</v>
      </c>
      <c r="D5641" s="57" t="s">
        <v>24312</v>
      </c>
    </row>
    <row r="5642" spans="1:4">
      <c r="A5642" s="57" t="s">
        <v>23436</v>
      </c>
      <c r="B5642" s="57"/>
      <c r="C5642" s="57" t="s">
        <v>24314</v>
      </c>
      <c r="D5642" s="57" t="s">
        <v>24315</v>
      </c>
    </row>
    <row r="5643" spans="1:4">
      <c r="A5643" s="57" t="s">
        <v>23436</v>
      </c>
      <c r="B5643" s="57"/>
      <c r="C5643" s="57" t="s">
        <v>24316</v>
      </c>
      <c r="D5643" s="57" t="s">
        <v>24317</v>
      </c>
    </row>
    <row r="5644" spans="1:4">
      <c r="A5644" s="57" t="s">
        <v>23436</v>
      </c>
      <c r="B5644" s="57"/>
      <c r="C5644" s="57" t="s">
        <v>24318</v>
      </c>
      <c r="D5644" s="57" t="s">
        <v>24310</v>
      </c>
    </row>
    <row r="5645" spans="1:4">
      <c r="A5645" s="57" t="s">
        <v>23436</v>
      </c>
      <c r="B5645" s="57"/>
      <c r="C5645" s="57" t="s">
        <v>24319</v>
      </c>
      <c r="D5645" s="57" t="s">
        <v>24315</v>
      </c>
    </row>
    <row r="5646" spans="1:4">
      <c r="A5646" s="57" t="s">
        <v>23436</v>
      </c>
      <c r="B5646" s="57"/>
      <c r="C5646" s="57" t="s">
        <v>24320</v>
      </c>
      <c r="D5646" s="57" t="s">
        <v>24321</v>
      </c>
    </row>
    <row r="5647" spans="1:4">
      <c r="A5647" s="57" t="s">
        <v>23436</v>
      </c>
      <c r="B5647" s="57"/>
      <c r="C5647" s="57" t="s">
        <v>24322</v>
      </c>
      <c r="D5647" s="57" t="s">
        <v>24308</v>
      </c>
    </row>
    <row r="5648" spans="1:4">
      <c r="A5648" s="57" t="s">
        <v>23436</v>
      </c>
      <c r="B5648" s="57"/>
      <c r="C5648" s="57" t="s">
        <v>24323</v>
      </c>
      <c r="D5648" s="57" t="s">
        <v>24324</v>
      </c>
    </row>
    <row r="5649" spans="1:4">
      <c r="A5649" s="57" t="s">
        <v>23436</v>
      </c>
      <c r="B5649" s="57"/>
      <c r="C5649" s="57" t="s">
        <v>24325</v>
      </c>
      <c r="D5649" s="57" t="s">
        <v>24326</v>
      </c>
    </row>
    <row r="5650" spans="1:4">
      <c r="A5650" s="57" t="s">
        <v>23436</v>
      </c>
      <c r="B5650" s="57"/>
      <c r="C5650" s="57" t="s">
        <v>24327</v>
      </c>
      <c r="D5650" s="57" t="s">
        <v>24328</v>
      </c>
    </row>
    <row r="5651" spans="1:4">
      <c r="A5651" s="57" t="s">
        <v>23436</v>
      </c>
      <c r="B5651" s="57"/>
      <c r="C5651" s="57" t="s">
        <v>24329</v>
      </c>
      <c r="D5651" s="57" t="s">
        <v>24330</v>
      </c>
    </row>
    <row r="5652" spans="1:4">
      <c r="A5652" s="57" t="s">
        <v>23436</v>
      </c>
      <c r="B5652" s="57"/>
      <c r="C5652" s="57" t="s">
        <v>24331</v>
      </c>
      <c r="D5652" s="57" t="s">
        <v>24332</v>
      </c>
    </row>
    <row r="5653" spans="1:4">
      <c r="A5653" s="57" t="s">
        <v>23436</v>
      </c>
      <c r="B5653" s="57"/>
      <c r="C5653" s="57" t="s">
        <v>24333</v>
      </c>
      <c r="D5653" s="57" t="s">
        <v>24334</v>
      </c>
    </row>
    <row r="5654" spans="1:4">
      <c r="A5654" s="57" t="s">
        <v>23436</v>
      </c>
      <c r="B5654" s="57"/>
      <c r="C5654" s="57" t="s">
        <v>24335</v>
      </c>
      <c r="D5654" s="57" t="s">
        <v>24336</v>
      </c>
    </row>
    <row r="5655" spans="1:4">
      <c r="A5655" s="57" t="s">
        <v>23436</v>
      </c>
      <c r="B5655" s="57"/>
      <c r="C5655" s="57" t="s">
        <v>24337</v>
      </c>
      <c r="D5655" s="57" t="s">
        <v>24338</v>
      </c>
    </row>
    <row r="5656" spans="1:4">
      <c r="A5656" s="57" t="s">
        <v>23436</v>
      </c>
      <c r="B5656" s="57"/>
      <c r="C5656" s="57" t="s">
        <v>24339</v>
      </c>
      <c r="D5656" s="57" t="s">
        <v>24340</v>
      </c>
    </row>
    <row r="5657" spans="1:4">
      <c r="A5657" s="57" t="s">
        <v>23436</v>
      </c>
      <c r="B5657" s="57"/>
      <c r="C5657" s="57" t="s">
        <v>24341</v>
      </c>
      <c r="D5657" s="57" t="s">
        <v>24342</v>
      </c>
    </row>
    <row r="5658" spans="1:4">
      <c r="A5658" s="57" t="s">
        <v>23436</v>
      </c>
      <c r="B5658" s="57"/>
      <c r="C5658" s="57" t="s">
        <v>24343</v>
      </c>
      <c r="D5658" s="57" t="s">
        <v>24344</v>
      </c>
    </row>
    <row r="5659" spans="1:4">
      <c r="A5659" s="57" t="s">
        <v>23436</v>
      </c>
      <c r="B5659" s="57"/>
      <c r="C5659" s="57" t="s">
        <v>24345</v>
      </c>
      <c r="D5659" s="57" t="s">
        <v>24346</v>
      </c>
    </row>
    <row r="5660" spans="1:4">
      <c r="A5660" s="57" t="s">
        <v>23436</v>
      </c>
      <c r="B5660" s="57"/>
      <c r="C5660" s="57" t="s">
        <v>24347</v>
      </c>
      <c r="D5660" s="57" t="s">
        <v>24348</v>
      </c>
    </row>
    <row r="5661" spans="1:4">
      <c r="A5661" s="57" t="s">
        <v>23436</v>
      </c>
      <c r="B5661" s="57"/>
      <c r="C5661" s="57" t="s">
        <v>24349</v>
      </c>
      <c r="D5661" s="57" t="s">
        <v>24350</v>
      </c>
    </row>
    <row r="5662" spans="1:4">
      <c r="A5662" s="57" t="s">
        <v>23436</v>
      </c>
      <c r="B5662" s="57"/>
      <c r="C5662" s="57" t="s">
        <v>24351</v>
      </c>
      <c r="D5662" s="57" t="s">
        <v>24352</v>
      </c>
    </row>
    <row r="5663" spans="1:4">
      <c r="A5663" s="57" t="s">
        <v>23436</v>
      </c>
      <c r="B5663" s="57"/>
      <c r="C5663" s="57" t="s">
        <v>24353</v>
      </c>
      <c r="D5663" s="57" t="s">
        <v>24354</v>
      </c>
    </row>
    <row r="5664" spans="1:4">
      <c r="A5664" s="57" t="s">
        <v>23436</v>
      </c>
      <c r="B5664" s="57"/>
      <c r="C5664" s="57" t="s">
        <v>24355</v>
      </c>
      <c r="D5664" s="57" t="s">
        <v>24356</v>
      </c>
    </row>
    <row r="5665" spans="1:4">
      <c r="A5665" s="57" t="s">
        <v>23436</v>
      </c>
      <c r="B5665" s="57"/>
      <c r="C5665" s="57" t="s">
        <v>24357</v>
      </c>
      <c r="D5665" s="57" t="s">
        <v>24358</v>
      </c>
    </row>
    <row r="5666" spans="1:4">
      <c r="A5666" s="57" t="s">
        <v>23436</v>
      </c>
      <c r="B5666" s="57"/>
      <c r="C5666" s="57" t="s">
        <v>24359</v>
      </c>
      <c r="D5666" s="57" t="s">
        <v>24360</v>
      </c>
    </row>
    <row r="5667" spans="1:4">
      <c r="A5667" s="57" t="s">
        <v>23436</v>
      </c>
      <c r="B5667" s="57"/>
      <c r="C5667" s="57" t="s">
        <v>24361</v>
      </c>
      <c r="D5667" s="57" t="s">
        <v>24362</v>
      </c>
    </row>
    <row r="5668" spans="1:4">
      <c r="A5668" s="57" t="s">
        <v>23436</v>
      </c>
      <c r="B5668" s="57"/>
      <c r="C5668" s="57" t="s">
        <v>24363</v>
      </c>
      <c r="D5668" s="57" t="s">
        <v>24364</v>
      </c>
    </row>
    <row r="5669" spans="1:4">
      <c r="A5669" s="57" t="s">
        <v>23436</v>
      </c>
      <c r="B5669" s="57"/>
      <c r="C5669" s="57" t="s">
        <v>24365</v>
      </c>
      <c r="D5669" s="57" t="s">
        <v>24366</v>
      </c>
    </row>
    <row r="5670" spans="1:4">
      <c r="A5670" s="57" t="s">
        <v>23436</v>
      </c>
      <c r="B5670" s="57"/>
      <c r="C5670" s="57" t="s">
        <v>24367</v>
      </c>
      <c r="D5670" s="57" t="s">
        <v>24368</v>
      </c>
    </row>
    <row r="5671" spans="1:4">
      <c r="A5671" s="57" t="s">
        <v>23436</v>
      </c>
      <c r="B5671" s="57"/>
      <c r="C5671" s="57" t="s">
        <v>24369</v>
      </c>
      <c r="D5671" s="57" t="s">
        <v>24370</v>
      </c>
    </row>
    <row r="5672" spans="1:4">
      <c r="A5672" s="57" t="s">
        <v>23436</v>
      </c>
      <c r="B5672" s="57"/>
      <c r="C5672" s="57" t="s">
        <v>24371</v>
      </c>
      <c r="D5672" s="57" t="s">
        <v>24372</v>
      </c>
    </row>
    <row r="5673" spans="1:4">
      <c r="A5673" s="57" t="s">
        <v>23436</v>
      </c>
      <c r="B5673" s="57"/>
      <c r="C5673" s="57" t="s">
        <v>24373</v>
      </c>
      <c r="D5673" s="57" t="s">
        <v>24374</v>
      </c>
    </row>
    <row r="5674" spans="1:4">
      <c r="A5674" s="57" t="s">
        <v>23436</v>
      </c>
      <c r="B5674" s="57"/>
      <c r="C5674" s="57" t="s">
        <v>24375</v>
      </c>
      <c r="D5674" s="57" t="s">
        <v>24376</v>
      </c>
    </row>
    <row r="5675" spans="1:4">
      <c r="A5675" s="57" t="s">
        <v>23436</v>
      </c>
      <c r="B5675" s="57"/>
      <c r="C5675" s="57" t="s">
        <v>24377</v>
      </c>
      <c r="D5675" s="57" t="s">
        <v>24378</v>
      </c>
    </row>
    <row r="5676" spans="1:4">
      <c r="A5676" s="57" t="s">
        <v>23436</v>
      </c>
      <c r="B5676" s="57"/>
      <c r="C5676" s="57" t="s">
        <v>24379</v>
      </c>
      <c r="D5676" s="57" t="s">
        <v>24380</v>
      </c>
    </row>
    <row r="5677" spans="1:4">
      <c r="A5677" s="57" t="s">
        <v>23436</v>
      </c>
      <c r="B5677" s="57"/>
      <c r="C5677" s="57" t="s">
        <v>24381</v>
      </c>
      <c r="D5677" s="57" t="s">
        <v>24382</v>
      </c>
    </row>
    <row r="5678" spans="1:4">
      <c r="A5678" s="57" t="s">
        <v>23436</v>
      </c>
      <c r="B5678" s="57"/>
      <c r="C5678" s="57" t="s">
        <v>24383</v>
      </c>
      <c r="D5678" s="57" t="s">
        <v>24384</v>
      </c>
    </row>
    <row r="5679" spans="1:4">
      <c r="A5679" s="57" t="s">
        <v>23436</v>
      </c>
      <c r="B5679" s="57"/>
      <c r="C5679" s="57" t="s">
        <v>24385</v>
      </c>
      <c r="D5679" s="57" t="s">
        <v>24386</v>
      </c>
    </row>
    <row r="5680" spans="1:4">
      <c r="A5680" s="57" t="s">
        <v>23436</v>
      </c>
      <c r="B5680" s="57"/>
      <c r="C5680" s="57" t="s">
        <v>24387</v>
      </c>
      <c r="D5680" s="57" t="s">
        <v>24388</v>
      </c>
    </row>
    <row r="5681" spans="1:4">
      <c r="A5681" s="57" t="s">
        <v>23436</v>
      </c>
      <c r="B5681" s="57"/>
      <c r="C5681" s="57" t="s">
        <v>24389</v>
      </c>
      <c r="D5681" s="57" t="s">
        <v>24390</v>
      </c>
    </row>
    <row r="5682" spans="1:4">
      <c r="A5682" s="57" t="s">
        <v>23436</v>
      </c>
      <c r="B5682" s="57"/>
      <c r="C5682" s="57" t="s">
        <v>24391</v>
      </c>
      <c r="D5682" s="57" t="s">
        <v>24392</v>
      </c>
    </row>
    <row r="5683" spans="1:4">
      <c r="A5683" s="57" t="s">
        <v>23436</v>
      </c>
      <c r="B5683" s="57"/>
      <c r="C5683" s="57" t="s">
        <v>24393</v>
      </c>
      <c r="D5683" s="57" t="s">
        <v>24394</v>
      </c>
    </row>
    <row r="5684" spans="1:4">
      <c r="A5684" s="57" t="s">
        <v>23436</v>
      </c>
      <c r="B5684" s="57"/>
      <c r="C5684" s="57" t="s">
        <v>24395</v>
      </c>
      <c r="D5684" s="57" t="s">
        <v>24396</v>
      </c>
    </row>
    <row r="5685" spans="1:4">
      <c r="A5685" s="57" t="s">
        <v>23436</v>
      </c>
      <c r="B5685" s="57"/>
      <c r="C5685" s="57" t="s">
        <v>24397</v>
      </c>
      <c r="D5685" s="57" t="s">
        <v>24398</v>
      </c>
    </row>
    <row r="5686" spans="1:4">
      <c r="A5686" s="57" t="s">
        <v>23436</v>
      </c>
      <c r="B5686" s="57"/>
      <c r="C5686" s="57" t="s">
        <v>24399</v>
      </c>
      <c r="D5686" s="57" t="s">
        <v>24400</v>
      </c>
    </row>
    <row r="5687" spans="1:4">
      <c r="A5687" s="57" t="s">
        <v>23436</v>
      </c>
      <c r="B5687" s="57"/>
      <c r="C5687" s="57" t="s">
        <v>24401</v>
      </c>
      <c r="D5687" s="57" t="s">
        <v>24402</v>
      </c>
    </row>
    <row r="5688" spans="1:4">
      <c r="A5688" s="57" t="s">
        <v>23436</v>
      </c>
      <c r="B5688" s="57"/>
      <c r="C5688" s="57" t="s">
        <v>24403</v>
      </c>
      <c r="D5688" s="57" t="s">
        <v>24404</v>
      </c>
    </row>
    <row r="5689" spans="1:4">
      <c r="A5689" s="57" t="s">
        <v>23436</v>
      </c>
      <c r="B5689" s="57"/>
      <c r="C5689" s="57" t="s">
        <v>24405</v>
      </c>
      <c r="D5689" s="57" t="s">
        <v>24406</v>
      </c>
    </row>
    <row r="5690" spans="1:4">
      <c r="A5690" s="57" t="s">
        <v>23436</v>
      </c>
      <c r="B5690" s="57"/>
      <c r="C5690" s="57" t="s">
        <v>24407</v>
      </c>
      <c r="D5690" s="57" t="s">
        <v>24408</v>
      </c>
    </row>
    <row r="5691" spans="1:4">
      <c r="A5691" s="57" t="s">
        <v>23436</v>
      </c>
      <c r="B5691" s="57"/>
      <c r="C5691" s="57" t="s">
        <v>24409</v>
      </c>
      <c r="D5691" s="57" t="s">
        <v>24410</v>
      </c>
    </row>
    <row r="5692" spans="1:4">
      <c r="A5692" s="57" t="s">
        <v>23436</v>
      </c>
      <c r="B5692" s="57"/>
      <c r="C5692" s="57" t="s">
        <v>24411</v>
      </c>
      <c r="D5692" s="57" t="s">
        <v>24412</v>
      </c>
    </row>
    <row r="5693" spans="1:4">
      <c r="A5693" s="57" t="s">
        <v>23436</v>
      </c>
      <c r="B5693" s="57"/>
      <c r="C5693" s="57" t="s">
        <v>24413</v>
      </c>
      <c r="D5693" s="57" t="s">
        <v>24414</v>
      </c>
    </row>
    <row r="5694" spans="1:4">
      <c r="A5694" s="57" t="s">
        <v>23436</v>
      </c>
      <c r="B5694" s="57"/>
      <c r="C5694" s="57" t="s">
        <v>24415</v>
      </c>
      <c r="D5694" s="57" t="s">
        <v>24416</v>
      </c>
    </row>
    <row r="5695" spans="1:4">
      <c r="A5695" s="57" t="s">
        <v>23436</v>
      </c>
      <c r="B5695" s="57"/>
      <c r="C5695" s="57" t="s">
        <v>24417</v>
      </c>
      <c r="D5695" s="57" t="s">
        <v>24418</v>
      </c>
    </row>
    <row r="5696" spans="1:4">
      <c r="A5696" s="57" t="s">
        <v>23436</v>
      </c>
      <c r="B5696" s="57"/>
      <c r="C5696" s="57" t="s">
        <v>24419</v>
      </c>
      <c r="D5696" s="57" t="s">
        <v>24420</v>
      </c>
    </row>
    <row r="5697" spans="1:4">
      <c r="A5697" s="57" t="s">
        <v>23436</v>
      </c>
      <c r="B5697" s="57"/>
      <c r="C5697" s="57" t="s">
        <v>24421</v>
      </c>
      <c r="D5697" s="57" t="s">
        <v>24422</v>
      </c>
    </row>
    <row r="5698" spans="1:4">
      <c r="A5698" s="57" t="s">
        <v>23436</v>
      </c>
      <c r="B5698" s="57"/>
      <c r="C5698" s="57" t="s">
        <v>24423</v>
      </c>
      <c r="D5698" s="57" t="s">
        <v>24424</v>
      </c>
    </row>
    <row r="5699" spans="1:4">
      <c r="A5699" s="57" t="s">
        <v>23436</v>
      </c>
      <c r="B5699" s="57"/>
      <c r="C5699" s="57" t="s">
        <v>24425</v>
      </c>
      <c r="D5699" s="57" t="s">
        <v>24426</v>
      </c>
    </row>
    <row r="5700" spans="1:4">
      <c r="A5700" s="57" t="s">
        <v>23436</v>
      </c>
      <c r="B5700" s="57"/>
      <c r="C5700" s="57" t="s">
        <v>24427</v>
      </c>
      <c r="D5700" s="57" t="s">
        <v>24428</v>
      </c>
    </row>
    <row r="5701" spans="1:4">
      <c r="A5701" s="57" t="s">
        <v>23436</v>
      </c>
      <c r="B5701" s="57"/>
      <c r="C5701" s="57" t="s">
        <v>24429</v>
      </c>
      <c r="D5701" s="57" t="s">
        <v>24430</v>
      </c>
    </row>
    <row r="5702" spans="1:4">
      <c r="A5702" s="57" t="s">
        <v>23436</v>
      </c>
      <c r="B5702" s="57"/>
      <c r="C5702" s="57" t="s">
        <v>24431</v>
      </c>
      <c r="D5702" s="57" t="s">
        <v>24432</v>
      </c>
    </row>
    <row r="5703" spans="1:4">
      <c r="A5703" s="57" t="s">
        <v>23436</v>
      </c>
      <c r="B5703" s="57"/>
      <c r="C5703" s="57" t="s">
        <v>24433</v>
      </c>
      <c r="D5703" s="57" t="s">
        <v>24434</v>
      </c>
    </row>
    <row r="5704" spans="1:4">
      <c r="A5704" s="57" t="s">
        <v>23436</v>
      </c>
      <c r="B5704" s="57"/>
      <c r="C5704" s="57" t="s">
        <v>24435</v>
      </c>
      <c r="D5704" s="57" t="s">
        <v>24436</v>
      </c>
    </row>
    <row r="5705" spans="1:4">
      <c r="A5705" s="57" t="s">
        <v>23436</v>
      </c>
      <c r="B5705" s="57"/>
      <c r="C5705" s="57" t="s">
        <v>24437</v>
      </c>
      <c r="D5705" s="57" t="s">
        <v>24438</v>
      </c>
    </row>
    <row r="5706" spans="1:4">
      <c r="A5706" s="57" t="s">
        <v>23436</v>
      </c>
      <c r="B5706" s="57"/>
      <c r="C5706" s="57" t="s">
        <v>24439</v>
      </c>
      <c r="D5706" s="57" t="s">
        <v>24440</v>
      </c>
    </row>
    <row r="5707" spans="1:4">
      <c r="A5707" s="57" t="s">
        <v>23436</v>
      </c>
      <c r="B5707" s="57"/>
      <c r="C5707" s="57" t="s">
        <v>24441</v>
      </c>
      <c r="D5707" s="57" t="s">
        <v>24442</v>
      </c>
    </row>
    <row r="5708" spans="1:4">
      <c r="A5708" s="57" t="s">
        <v>23436</v>
      </c>
      <c r="B5708" s="57"/>
      <c r="C5708" s="57" t="s">
        <v>24443</v>
      </c>
      <c r="D5708" s="57" t="s">
        <v>24444</v>
      </c>
    </row>
    <row r="5709" spans="1:4">
      <c r="A5709" s="57" t="s">
        <v>23436</v>
      </c>
      <c r="B5709" s="57"/>
      <c r="C5709" s="57" t="s">
        <v>24445</v>
      </c>
      <c r="D5709" s="57" t="s">
        <v>24446</v>
      </c>
    </row>
    <row r="5710" spans="1:4">
      <c r="A5710" s="57" t="s">
        <v>23436</v>
      </c>
      <c r="B5710" s="57"/>
      <c r="C5710" s="57" t="s">
        <v>24447</v>
      </c>
      <c r="D5710" s="57" t="s">
        <v>24448</v>
      </c>
    </row>
    <row r="5711" spans="1:4">
      <c r="A5711" s="57" t="s">
        <v>23436</v>
      </c>
      <c r="B5711" s="57"/>
      <c r="C5711" s="57" t="s">
        <v>24449</v>
      </c>
      <c r="D5711" s="57" t="s">
        <v>24450</v>
      </c>
    </row>
    <row r="5712" spans="1:4">
      <c r="A5712" s="57" t="s">
        <v>23436</v>
      </c>
      <c r="B5712" s="57"/>
      <c r="C5712" s="57" t="s">
        <v>24451</v>
      </c>
      <c r="D5712" s="57" t="s">
        <v>24452</v>
      </c>
    </row>
    <row r="5713" spans="1:4">
      <c r="A5713" s="57" t="s">
        <v>23436</v>
      </c>
      <c r="B5713" s="57"/>
      <c r="C5713" s="57" t="s">
        <v>24453</v>
      </c>
      <c r="D5713" s="57" t="s">
        <v>24454</v>
      </c>
    </row>
    <row r="5714" spans="1:4">
      <c r="A5714" s="57" t="s">
        <v>23436</v>
      </c>
      <c r="B5714" s="57"/>
      <c r="C5714" s="57" t="s">
        <v>24455</v>
      </c>
      <c r="D5714" s="57" t="s">
        <v>24456</v>
      </c>
    </row>
    <row r="5715" spans="1:4">
      <c r="A5715" s="57" t="s">
        <v>23436</v>
      </c>
      <c r="B5715" s="57"/>
      <c r="C5715" s="57" t="s">
        <v>24457</v>
      </c>
      <c r="D5715" s="57" t="s">
        <v>24458</v>
      </c>
    </row>
    <row r="5716" spans="1:4">
      <c r="A5716" s="57" t="s">
        <v>23436</v>
      </c>
      <c r="B5716" s="57"/>
      <c r="C5716" s="57" t="s">
        <v>24459</v>
      </c>
      <c r="D5716" s="57" t="s">
        <v>24460</v>
      </c>
    </row>
    <row r="5717" spans="1:4">
      <c r="A5717" s="57" t="s">
        <v>23436</v>
      </c>
      <c r="B5717" s="57"/>
      <c r="C5717" s="57" t="s">
        <v>24461</v>
      </c>
      <c r="D5717" s="57" t="s">
        <v>24462</v>
      </c>
    </row>
    <row r="5718" spans="1:4">
      <c r="A5718" s="57" t="s">
        <v>23436</v>
      </c>
      <c r="B5718" s="57"/>
      <c r="C5718" s="57" t="s">
        <v>24463</v>
      </c>
      <c r="D5718" s="57" t="s">
        <v>24464</v>
      </c>
    </row>
    <row r="5719" spans="1:4">
      <c r="A5719" s="57" t="s">
        <v>23436</v>
      </c>
      <c r="B5719" s="57"/>
      <c r="C5719" s="57" t="s">
        <v>24465</v>
      </c>
      <c r="D5719" s="57" t="s">
        <v>24466</v>
      </c>
    </row>
    <row r="5720" spans="1:4">
      <c r="A5720" s="57" t="s">
        <v>23436</v>
      </c>
      <c r="B5720" s="57"/>
      <c r="C5720" s="57" t="s">
        <v>24467</v>
      </c>
      <c r="D5720" s="57" t="s">
        <v>24468</v>
      </c>
    </row>
    <row r="5721" spans="1:4">
      <c r="A5721" s="57" t="s">
        <v>23436</v>
      </c>
      <c r="B5721" s="57"/>
      <c r="C5721" s="57" t="s">
        <v>24469</v>
      </c>
      <c r="D5721" s="57" t="s">
        <v>24470</v>
      </c>
    </row>
    <row r="5722" spans="1:4">
      <c r="A5722" s="57" t="s">
        <v>23436</v>
      </c>
      <c r="B5722" s="57"/>
      <c r="C5722" s="57" t="s">
        <v>24471</v>
      </c>
      <c r="D5722" s="57" t="s">
        <v>24472</v>
      </c>
    </row>
    <row r="5723" spans="1:4">
      <c r="A5723" s="57" t="s">
        <v>23436</v>
      </c>
      <c r="B5723" s="57"/>
      <c r="C5723" s="57" t="s">
        <v>24473</v>
      </c>
      <c r="D5723" s="57" t="s">
        <v>24474</v>
      </c>
    </row>
    <row r="5724" spans="1:4">
      <c r="A5724" s="57" t="s">
        <v>23436</v>
      </c>
      <c r="B5724" s="57"/>
      <c r="C5724" s="57" t="s">
        <v>24475</v>
      </c>
      <c r="D5724" s="57" t="s">
        <v>24476</v>
      </c>
    </row>
    <row r="5725" spans="1:4">
      <c r="A5725" s="57" t="s">
        <v>23436</v>
      </c>
      <c r="B5725" s="57"/>
      <c r="C5725" s="57" t="s">
        <v>24477</v>
      </c>
      <c r="D5725" s="57" t="s">
        <v>24478</v>
      </c>
    </row>
    <row r="5726" spans="1:4">
      <c r="A5726" s="57" t="s">
        <v>23436</v>
      </c>
      <c r="B5726" s="57"/>
      <c r="C5726" s="57" t="s">
        <v>24479</v>
      </c>
      <c r="D5726" s="57" t="s">
        <v>24480</v>
      </c>
    </row>
    <row r="5727" spans="1:4">
      <c r="A5727" s="57" t="s">
        <v>23436</v>
      </c>
      <c r="B5727" s="57"/>
      <c r="C5727" s="57" t="s">
        <v>24481</v>
      </c>
      <c r="D5727" s="57" t="s">
        <v>24482</v>
      </c>
    </row>
    <row r="5728" spans="1:4">
      <c r="A5728" s="57" t="s">
        <v>23436</v>
      </c>
      <c r="B5728" s="57"/>
      <c r="C5728" s="57" t="s">
        <v>24483</v>
      </c>
      <c r="D5728" s="57" t="s">
        <v>24484</v>
      </c>
    </row>
    <row r="5729" spans="1:4">
      <c r="A5729" s="57" t="s">
        <v>23436</v>
      </c>
      <c r="B5729" s="57"/>
      <c r="C5729" s="57" t="s">
        <v>24485</v>
      </c>
      <c r="D5729" s="57" t="s">
        <v>24486</v>
      </c>
    </row>
    <row r="5730" spans="1:4">
      <c r="A5730" s="57" t="s">
        <v>23436</v>
      </c>
      <c r="B5730" s="57"/>
      <c r="C5730" s="57" t="s">
        <v>24487</v>
      </c>
      <c r="D5730" s="57" t="s">
        <v>24488</v>
      </c>
    </row>
    <row r="5731" spans="1:4">
      <c r="A5731" s="57" t="s">
        <v>23436</v>
      </c>
      <c r="B5731" s="57"/>
      <c r="C5731" s="57" t="s">
        <v>24489</v>
      </c>
      <c r="D5731" s="57" t="s">
        <v>24490</v>
      </c>
    </row>
    <row r="5732" spans="1:4">
      <c r="A5732" s="57" t="s">
        <v>23436</v>
      </c>
      <c r="B5732" s="57"/>
      <c r="C5732" s="57" t="s">
        <v>24491</v>
      </c>
      <c r="D5732" s="57" t="s">
        <v>24492</v>
      </c>
    </row>
    <row r="5733" spans="1:4">
      <c r="A5733" s="57" t="s">
        <v>23436</v>
      </c>
      <c r="B5733" s="57"/>
      <c r="C5733" s="57" t="s">
        <v>24493</v>
      </c>
      <c r="D5733" s="57" t="s">
        <v>24494</v>
      </c>
    </row>
    <row r="5734" spans="1:4">
      <c r="A5734" s="57" t="s">
        <v>23436</v>
      </c>
      <c r="B5734" s="57"/>
      <c r="C5734" s="57" t="s">
        <v>24495</v>
      </c>
      <c r="D5734" s="57" t="s">
        <v>24496</v>
      </c>
    </row>
    <row r="5735" spans="1:4">
      <c r="A5735" s="57" t="s">
        <v>23436</v>
      </c>
      <c r="B5735" s="57"/>
      <c r="C5735" s="57" t="s">
        <v>24497</v>
      </c>
      <c r="D5735" s="57" t="s">
        <v>24498</v>
      </c>
    </row>
    <row r="5736" spans="1:4">
      <c r="A5736" s="57" t="s">
        <v>23436</v>
      </c>
      <c r="B5736" s="57"/>
      <c r="C5736" s="57" t="s">
        <v>24499</v>
      </c>
      <c r="D5736" s="57" t="s">
        <v>24500</v>
      </c>
    </row>
    <row r="5737" spans="1:4">
      <c r="A5737" s="57" t="s">
        <v>23436</v>
      </c>
      <c r="B5737" s="57"/>
      <c r="C5737" s="57" t="s">
        <v>24501</v>
      </c>
      <c r="D5737" s="57" t="s">
        <v>24502</v>
      </c>
    </row>
    <row r="5738" spans="1:4">
      <c r="A5738" s="57" t="s">
        <v>23436</v>
      </c>
      <c r="B5738" s="57"/>
      <c r="C5738" s="57" t="s">
        <v>24503</v>
      </c>
      <c r="D5738" s="57" t="s">
        <v>24504</v>
      </c>
    </row>
    <row r="5739" spans="1:4">
      <c r="A5739" s="57" t="s">
        <v>23436</v>
      </c>
      <c r="B5739" s="57"/>
      <c r="C5739" s="57" t="s">
        <v>24505</v>
      </c>
      <c r="D5739" s="57" t="s">
        <v>24506</v>
      </c>
    </row>
    <row r="5740" spans="1:4">
      <c r="A5740" s="57" t="s">
        <v>23436</v>
      </c>
      <c r="B5740" s="57"/>
      <c r="C5740" s="57" t="s">
        <v>24507</v>
      </c>
      <c r="D5740" s="57" t="s">
        <v>24508</v>
      </c>
    </row>
    <row r="5741" spans="1:4">
      <c r="A5741" s="57" t="s">
        <v>23436</v>
      </c>
      <c r="B5741" s="57"/>
      <c r="C5741" s="57" t="s">
        <v>24509</v>
      </c>
      <c r="D5741" s="57" t="s">
        <v>24510</v>
      </c>
    </row>
    <row r="5742" spans="1:4">
      <c r="A5742" s="57" t="s">
        <v>23436</v>
      </c>
      <c r="B5742" s="57"/>
      <c r="C5742" s="57" t="s">
        <v>24511</v>
      </c>
      <c r="D5742" s="57" t="s">
        <v>24512</v>
      </c>
    </row>
    <row r="5743" spans="1:4">
      <c r="A5743" s="57" t="s">
        <v>23436</v>
      </c>
      <c r="B5743" s="57"/>
      <c r="C5743" s="57" t="s">
        <v>24513</v>
      </c>
      <c r="D5743" s="57" t="s">
        <v>24514</v>
      </c>
    </row>
    <row r="5744" spans="1:4">
      <c r="A5744" s="57" t="s">
        <v>23436</v>
      </c>
      <c r="B5744" s="57"/>
      <c r="C5744" s="57" t="s">
        <v>24515</v>
      </c>
      <c r="D5744" s="57" t="s">
        <v>24516</v>
      </c>
    </row>
    <row r="5745" spans="1:4">
      <c r="A5745" s="57" t="s">
        <v>23436</v>
      </c>
      <c r="B5745" s="57"/>
      <c r="C5745" s="57" t="s">
        <v>24517</v>
      </c>
      <c r="D5745" s="57" t="s">
        <v>24518</v>
      </c>
    </row>
    <row r="5746" spans="1:4">
      <c r="A5746" s="57" t="s">
        <v>23436</v>
      </c>
      <c r="B5746" s="57"/>
      <c r="C5746" s="57" t="s">
        <v>24519</v>
      </c>
      <c r="D5746" s="57" t="s">
        <v>24520</v>
      </c>
    </row>
    <row r="5747" spans="1:4">
      <c r="A5747" s="57" t="s">
        <v>23436</v>
      </c>
      <c r="B5747" s="57"/>
      <c r="C5747" s="57" t="s">
        <v>24521</v>
      </c>
      <c r="D5747" s="57" t="s">
        <v>24522</v>
      </c>
    </row>
    <row r="5748" spans="1:4">
      <c r="A5748" s="57" t="s">
        <v>23436</v>
      </c>
      <c r="B5748" s="57"/>
      <c r="C5748" s="57" t="s">
        <v>24523</v>
      </c>
      <c r="D5748" s="57" t="s">
        <v>24524</v>
      </c>
    </row>
    <row r="5749" spans="1:4">
      <c r="A5749" s="57" t="s">
        <v>23436</v>
      </c>
      <c r="B5749" s="57"/>
      <c r="C5749" s="57" t="s">
        <v>24525</v>
      </c>
      <c r="D5749" s="57" t="s">
        <v>24526</v>
      </c>
    </row>
    <row r="5750" spans="1:4">
      <c r="A5750" s="57" t="s">
        <v>23436</v>
      </c>
      <c r="B5750" s="57"/>
      <c r="C5750" s="57" t="s">
        <v>24527</v>
      </c>
      <c r="D5750" s="57" t="s">
        <v>24528</v>
      </c>
    </row>
    <row r="5751" spans="1:4">
      <c r="A5751" s="57" t="s">
        <v>23436</v>
      </c>
      <c r="B5751" s="57"/>
      <c r="C5751" s="57" t="s">
        <v>24529</v>
      </c>
      <c r="D5751" s="57" t="s">
        <v>24530</v>
      </c>
    </row>
    <row r="5752" spans="1:4">
      <c r="A5752" s="57" t="s">
        <v>23436</v>
      </c>
      <c r="B5752" s="57"/>
      <c r="C5752" s="57" t="s">
        <v>24531</v>
      </c>
      <c r="D5752" s="57" t="s">
        <v>24532</v>
      </c>
    </row>
    <row r="5753" spans="1:4">
      <c r="A5753" s="57" t="s">
        <v>23436</v>
      </c>
      <c r="B5753" s="57"/>
      <c r="C5753" s="57" t="s">
        <v>24533</v>
      </c>
      <c r="D5753" s="57" t="s">
        <v>24534</v>
      </c>
    </row>
    <row r="5754" spans="1:4">
      <c r="A5754" s="57" t="s">
        <v>23436</v>
      </c>
      <c r="B5754" s="57"/>
      <c r="C5754" s="57" t="s">
        <v>24535</v>
      </c>
      <c r="D5754" s="57" t="s">
        <v>24536</v>
      </c>
    </row>
    <row r="5755" spans="1:4">
      <c r="A5755" s="57" t="s">
        <v>23436</v>
      </c>
      <c r="B5755" s="57"/>
      <c r="C5755" s="57" t="s">
        <v>24537</v>
      </c>
      <c r="D5755" s="57" t="s">
        <v>24538</v>
      </c>
    </row>
    <row r="5756" spans="1:4">
      <c r="A5756" s="57" t="s">
        <v>23436</v>
      </c>
      <c r="B5756" s="57"/>
      <c r="C5756" s="57" t="s">
        <v>24539</v>
      </c>
      <c r="D5756" s="57" t="s">
        <v>24540</v>
      </c>
    </row>
    <row r="5757" spans="1:4">
      <c r="A5757" s="57" t="s">
        <v>23436</v>
      </c>
      <c r="B5757" s="57"/>
      <c r="C5757" s="57" t="s">
        <v>24541</v>
      </c>
      <c r="D5757" s="57" t="s">
        <v>24542</v>
      </c>
    </row>
    <row r="5758" spans="1:4">
      <c r="A5758" s="57" t="s">
        <v>23436</v>
      </c>
      <c r="B5758" s="57"/>
      <c r="C5758" s="57" t="s">
        <v>24543</v>
      </c>
      <c r="D5758" s="57" t="s">
        <v>24544</v>
      </c>
    </row>
    <row r="5759" spans="1:4">
      <c r="A5759" s="57" t="s">
        <v>23436</v>
      </c>
      <c r="B5759" s="57"/>
      <c r="C5759" s="57" t="s">
        <v>24545</v>
      </c>
      <c r="D5759" s="57" t="s">
        <v>24546</v>
      </c>
    </row>
    <row r="5760" spans="1:4">
      <c r="A5760" s="57" t="s">
        <v>23436</v>
      </c>
      <c r="B5760" s="57"/>
      <c r="C5760" s="57" t="s">
        <v>24547</v>
      </c>
      <c r="D5760" s="57" t="s">
        <v>24548</v>
      </c>
    </row>
    <row r="5761" spans="1:4">
      <c r="A5761" s="57" t="s">
        <v>23436</v>
      </c>
      <c r="B5761" s="57"/>
      <c r="C5761" s="57" t="s">
        <v>24549</v>
      </c>
      <c r="D5761" s="57" t="s">
        <v>24550</v>
      </c>
    </row>
    <row r="5762" spans="1:4">
      <c r="A5762" s="57" t="s">
        <v>23436</v>
      </c>
      <c r="B5762" s="57"/>
      <c r="C5762" s="57" t="s">
        <v>24551</v>
      </c>
      <c r="D5762" s="57" t="s">
        <v>24552</v>
      </c>
    </row>
    <row r="5763" spans="1:4">
      <c r="A5763" s="57" t="s">
        <v>23436</v>
      </c>
      <c r="B5763" s="57"/>
      <c r="C5763" s="57" t="s">
        <v>24553</v>
      </c>
      <c r="D5763" s="57" t="s">
        <v>24554</v>
      </c>
    </row>
    <row r="5764" spans="1:4">
      <c r="A5764" s="57" t="s">
        <v>23436</v>
      </c>
      <c r="B5764" s="57"/>
      <c r="C5764" s="57" t="s">
        <v>24555</v>
      </c>
      <c r="D5764" s="57" t="s">
        <v>24556</v>
      </c>
    </row>
    <row r="5765" spans="1:4">
      <c r="A5765" s="57" t="s">
        <v>23436</v>
      </c>
      <c r="B5765" s="57"/>
      <c r="C5765" s="57" t="s">
        <v>24557</v>
      </c>
      <c r="D5765" s="57" t="s">
        <v>24558</v>
      </c>
    </row>
    <row r="5766" spans="1:4">
      <c r="A5766" s="57" t="s">
        <v>23436</v>
      </c>
      <c r="B5766" s="57"/>
      <c r="C5766" s="57" t="s">
        <v>24559</v>
      </c>
      <c r="D5766" s="57" t="s">
        <v>24560</v>
      </c>
    </row>
    <row r="5767" spans="1:4">
      <c r="A5767" s="57" t="s">
        <v>23436</v>
      </c>
      <c r="B5767" s="57"/>
      <c r="C5767" s="57" t="s">
        <v>24561</v>
      </c>
      <c r="D5767" s="57" t="s">
        <v>24562</v>
      </c>
    </row>
    <row r="5768" spans="1:4">
      <c r="A5768" s="57" t="s">
        <v>23436</v>
      </c>
      <c r="B5768" s="57"/>
      <c r="C5768" s="57" t="s">
        <v>24563</v>
      </c>
      <c r="D5768" s="57" t="s">
        <v>24564</v>
      </c>
    </row>
    <row r="5769" spans="1:4">
      <c r="A5769" s="57" t="s">
        <v>23436</v>
      </c>
      <c r="B5769" s="57"/>
      <c r="C5769" s="57" t="s">
        <v>24565</v>
      </c>
      <c r="D5769" s="57" t="s">
        <v>24566</v>
      </c>
    </row>
    <row r="5770" spans="1:4">
      <c r="A5770" s="57" t="s">
        <v>23436</v>
      </c>
      <c r="B5770" s="57"/>
      <c r="C5770" s="57" t="s">
        <v>24567</v>
      </c>
      <c r="D5770" s="57" t="s">
        <v>24568</v>
      </c>
    </row>
    <row r="5771" spans="1:4">
      <c r="A5771" s="57" t="s">
        <v>23436</v>
      </c>
      <c r="B5771" s="57"/>
      <c r="C5771" s="57" t="s">
        <v>24569</v>
      </c>
      <c r="D5771" s="57" t="s">
        <v>24570</v>
      </c>
    </row>
    <row r="5772" spans="1:4">
      <c r="A5772" s="57" t="s">
        <v>23436</v>
      </c>
      <c r="B5772" s="57"/>
      <c r="C5772" s="57" t="s">
        <v>24571</v>
      </c>
      <c r="D5772" s="57" t="s">
        <v>24572</v>
      </c>
    </row>
    <row r="5773" spans="1:4">
      <c r="A5773" s="57" t="s">
        <v>23436</v>
      </c>
      <c r="B5773" s="57"/>
      <c r="C5773" s="57" t="s">
        <v>24573</v>
      </c>
      <c r="D5773" s="57" t="s">
        <v>24574</v>
      </c>
    </row>
    <row r="5774" spans="1:4">
      <c r="A5774" s="57" t="s">
        <v>23436</v>
      </c>
      <c r="B5774" s="57"/>
      <c r="C5774" s="57" t="s">
        <v>24575</v>
      </c>
      <c r="D5774" s="57" t="s">
        <v>24576</v>
      </c>
    </row>
    <row r="5775" spans="1:4">
      <c r="A5775" s="57" t="s">
        <v>23436</v>
      </c>
      <c r="B5775" s="57"/>
      <c r="C5775" s="57" t="s">
        <v>24577</v>
      </c>
      <c r="D5775" s="57" t="s">
        <v>24578</v>
      </c>
    </row>
    <row r="5776" spans="1:4">
      <c r="A5776" s="57" t="s">
        <v>23436</v>
      </c>
      <c r="B5776" s="57"/>
      <c r="C5776" s="57" t="s">
        <v>24579</v>
      </c>
      <c r="D5776" s="57" t="s">
        <v>24580</v>
      </c>
    </row>
    <row r="5777" spans="1:4">
      <c r="A5777" s="57" t="s">
        <v>23436</v>
      </c>
      <c r="B5777" s="57"/>
      <c r="C5777" s="57" t="s">
        <v>24581</v>
      </c>
      <c r="D5777" s="57" t="s">
        <v>24582</v>
      </c>
    </row>
    <row r="5778" spans="1:4">
      <c r="A5778" s="57" t="s">
        <v>23436</v>
      </c>
      <c r="B5778" s="57"/>
      <c r="C5778" s="57" t="s">
        <v>24583</v>
      </c>
      <c r="D5778" s="57" t="s">
        <v>24584</v>
      </c>
    </row>
    <row r="5779" spans="1:4">
      <c r="A5779" s="57" t="s">
        <v>23436</v>
      </c>
      <c r="B5779" s="57"/>
      <c r="C5779" s="57" t="s">
        <v>24585</v>
      </c>
      <c r="D5779" s="57" t="s">
        <v>24586</v>
      </c>
    </row>
    <row r="5780" spans="1:4">
      <c r="A5780" s="57" t="s">
        <v>23436</v>
      </c>
      <c r="B5780" s="57"/>
      <c r="C5780" s="57" t="s">
        <v>24587</v>
      </c>
      <c r="D5780" s="57" t="s">
        <v>24588</v>
      </c>
    </row>
    <row r="5781" spans="1:4">
      <c r="A5781" s="57" t="s">
        <v>23436</v>
      </c>
      <c r="B5781" s="57"/>
      <c r="C5781" s="57" t="s">
        <v>24589</v>
      </c>
      <c r="D5781" s="57" t="s">
        <v>24590</v>
      </c>
    </row>
    <row r="5782" spans="1:4">
      <c r="A5782" s="57" t="s">
        <v>23436</v>
      </c>
      <c r="B5782" s="57"/>
      <c r="C5782" s="57" t="s">
        <v>24591</v>
      </c>
      <c r="D5782" s="57" t="s">
        <v>24592</v>
      </c>
    </row>
    <row r="5783" spans="1:4">
      <c r="A5783" s="57" t="s">
        <v>23436</v>
      </c>
      <c r="B5783" s="57"/>
      <c r="C5783" s="57" t="s">
        <v>24593</v>
      </c>
      <c r="D5783" s="57" t="s">
        <v>24594</v>
      </c>
    </row>
    <row r="5784" spans="1:4">
      <c r="A5784" s="57" t="s">
        <v>23436</v>
      </c>
      <c r="B5784" s="57"/>
      <c r="C5784" s="57" t="s">
        <v>24595</v>
      </c>
      <c r="D5784" s="57" t="s">
        <v>24596</v>
      </c>
    </row>
    <row r="5785" spans="1:4">
      <c r="A5785" s="57" t="s">
        <v>23436</v>
      </c>
      <c r="B5785" s="57"/>
      <c r="C5785" s="57" t="s">
        <v>24597</v>
      </c>
      <c r="D5785" s="57" t="s">
        <v>24598</v>
      </c>
    </row>
    <row r="5786" spans="1:4">
      <c r="A5786" s="57" t="s">
        <v>23436</v>
      </c>
      <c r="B5786" s="57"/>
      <c r="C5786" s="57" t="s">
        <v>24599</v>
      </c>
      <c r="D5786" s="57" t="s">
        <v>24600</v>
      </c>
    </row>
    <row r="5787" spans="1:4">
      <c r="A5787" s="57" t="s">
        <v>23436</v>
      </c>
      <c r="B5787" s="57"/>
      <c r="C5787" s="57" t="s">
        <v>24601</v>
      </c>
      <c r="D5787" s="57" t="s">
        <v>24602</v>
      </c>
    </row>
    <row r="5788" spans="1:4">
      <c r="A5788" s="57" t="s">
        <v>23436</v>
      </c>
      <c r="B5788" s="57"/>
      <c r="C5788" s="57" t="s">
        <v>24603</v>
      </c>
      <c r="D5788" s="57" t="s">
        <v>24604</v>
      </c>
    </row>
    <row r="5789" spans="1:4">
      <c r="A5789" s="57" t="s">
        <v>23436</v>
      </c>
      <c r="B5789" s="57"/>
      <c r="C5789" s="57" t="s">
        <v>24605</v>
      </c>
      <c r="D5789" s="57" t="s">
        <v>24606</v>
      </c>
    </row>
    <row r="5790" spans="1:4">
      <c r="A5790" s="57" t="s">
        <v>23436</v>
      </c>
      <c r="B5790" s="57"/>
      <c r="C5790" s="57" t="s">
        <v>24607</v>
      </c>
      <c r="D5790" s="57" t="s">
        <v>24608</v>
      </c>
    </row>
    <row r="5791" spans="1:4">
      <c r="A5791" s="57" t="s">
        <v>23436</v>
      </c>
      <c r="B5791" s="57"/>
      <c r="C5791" s="57" t="s">
        <v>24609</v>
      </c>
      <c r="D5791" s="57" t="s">
        <v>24610</v>
      </c>
    </row>
    <row r="5792" spans="1:4">
      <c r="A5792" s="57" t="s">
        <v>23436</v>
      </c>
      <c r="B5792" s="57"/>
      <c r="C5792" s="57" t="s">
        <v>24611</v>
      </c>
      <c r="D5792" s="57" t="s">
        <v>24612</v>
      </c>
    </row>
    <row r="5793" spans="1:4">
      <c r="A5793" s="57" t="s">
        <v>23436</v>
      </c>
      <c r="B5793" s="57"/>
      <c r="C5793" s="57" t="s">
        <v>24613</v>
      </c>
      <c r="D5793" s="57" t="s">
        <v>24614</v>
      </c>
    </row>
    <row r="5794" spans="1:4">
      <c r="A5794" s="57" t="s">
        <v>23436</v>
      </c>
      <c r="B5794" s="57"/>
      <c r="C5794" s="57" t="s">
        <v>24615</v>
      </c>
      <c r="D5794" s="57" t="s">
        <v>24616</v>
      </c>
    </row>
    <row r="5795" spans="1:4">
      <c r="A5795" s="57" t="s">
        <v>23436</v>
      </c>
      <c r="B5795" s="57"/>
      <c r="C5795" s="57" t="s">
        <v>24617</v>
      </c>
      <c r="D5795" s="57" t="s">
        <v>24618</v>
      </c>
    </row>
    <row r="5796" spans="1:4">
      <c r="A5796" s="57" t="s">
        <v>23436</v>
      </c>
      <c r="B5796" s="57"/>
      <c r="C5796" s="57" t="s">
        <v>24619</v>
      </c>
      <c r="D5796" s="57" t="s">
        <v>24620</v>
      </c>
    </row>
    <row r="5797" spans="1:4">
      <c r="A5797" s="57" t="s">
        <v>23436</v>
      </c>
      <c r="B5797" s="57"/>
      <c r="C5797" s="57" t="s">
        <v>24621</v>
      </c>
      <c r="D5797" s="57" t="s">
        <v>24622</v>
      </c>
    </row>
    <row r="5798" spans="1:4">
      <c r="A5798" s="57" t="s">
        <v>23436</v>
      </c>
      <c r="B5798" s="57"/>
      <c r="C5798" s="57" t="s">
        <v>24623</v>
      </c>
      <c r="D5798" s="57" t="s">
        <v>24624</v>
      </c>
    </row>
    <row r="5799" spans="1:4">
      <c r="A5799" s="57" t="s">
        <v>23436</v>
      </c>
      <c r="B5799" s="57"/>
      <c r="C5799" s="57" t="s">
        <v>24625</v>
      </c>
      <c r="D5799" s="57" t="s">
        <v>24626</v>
      </c>
    </row>
    <row r="5800" spans="1:4">
      <c r="A5800" s="57" t="s">
        <v>23436</v>
      </c>
      <c r="B5800" s="57"/>
      <c r="C5800" s="57" t="s">
        <v>24627</v>
      </c>
      <c r="D5800" s="57" t="s">
        <v>24628</v>
      </c>
    </row>
    <row r="5801" spans="1:4">
      <c r="A5801" s="57" t="s">
        <v>23436</v>
      </c>
      <c r="B5801" s="57"/>
      <c r="C5801" s="57" t="s">
        <v>24629</v>
      </c>
      <c r="D5801" s="57" t="s">
        <v>24630</v>
      </c>
    </row>
    <row r="5802" spans="1:4">
      <c r="A5802" s="57" t="s">
        <v>23436</v>
      </c>
      <c r="B5802" s="57"/>
      <c r="C5802" s="57" t="s">
        <v>24631</v>
      </c>
      <c r="D5802" s="57" t="s">
        <v>24632</v>
      </c>
    </row>
    <row r="5803" spans="1:4">
      <c r="A5803" s="57" t="s">
        <v>23436</v>
      </c>
      <c r="B5803" s="57"/>
      <c r="C5803" s="57" t="s">
        <v>24633</v>
      </c>
      <c r="D5803" s="57" t="s">
        <v>24634</v>
      </c>
    </row>
    <row r="5804" spans="1:4">
      <c r="A5804" s="57" t="s">
        <v>23436</v>
      </c>
      <c r="B5804" s="57"/>
      <c r="C5804" s="57" t="s">
        <v>24635</v>
      </c>
      <c r="D5804" s="57" t="s">
        <v>24636</v>
      </c>
    </row>
    <row r="5805" spans="1:4">
      <c r="A5805" s="57" t="s">
        <v>23436</v>
      </c>
      <c r="B5805" s="57"/>
      <c r="C5805" s="57" t="s">
        <v>24637</v>
      </c>
      <c r="D5805" s="57" t="s">
        <v>24638</v>
      </c>
    </row>
    <row r="5806" spans="1:4">
      <c r="A5806" s="57" t="s">
        <v>23436</v>
      </c>
      <c r="B5806" s="57"/>
      <c r="C5806" s="57" t="s">
        <v>24639</v>
      </c>
      <c r="D5806" s="57" t="s">
        <v>24640</v>
      </c>
    </row>
    <row r="5807" spans="1:4">
      <c r="A5807" s="57" t="s">
        <v>23436</v>
      </c>
      <c r="B5807" s="57"/>
      <c r="C5807" s="57" t="s">
        <v>24641</v>
      </c>
      <c r="D5807" s="57" t="s">
        <v>24642</v>
      </c>
    </row>
    <row r="5808" spans="1:4">
      <c r="A5808" s="57" t="s">
        <v>23436</v>
      </c>
      <c r="B5808" s="57"/>
      <c r="C5808" s="57" t="s">
        <v>24643</v>
      </c>
      <c r="D5808" s="57" t="s">
        <v>24644</v>
      </c>
    </row>
    <row r="5809" spans="1:4">
      <c r="A5809" s="57" t="s">
        <v>23436</v>
      </c>
      <c r="B5809" s="57"/>
      <c r="C5809" s="57" t="s">
        <v>24645</v>
      </c>
      <c r="D5809" s="57" t="s">
        <v>24646</v>
      </c>
    </row>
    <row r="5810" spans="1:4">
      <c r="A5810" s="57" t="s">
        <v>23436</v>
      </c>
      <c r="B5810" s="57"/>
      <c r="C5810" s="57" t="s">
        <v>24647</v>
      </c>
      <c r="D5810" s="57" t="s">
        <v>24648</v>
      </c>
    </row>
    <row r="5811" spans="1:4">
      <c r="A5811" s="57" t="s">
        <v>23436</v>
      </c>
      <c r="B5811" s="57"/>
      <c r="C5811" s="57" t="s">
        <v>24649</v>
      </c>
      <c r="D5811" s="57" t="s">
        <v>24650</v>
      </c>
    </row>
    <row r="5812" spans="1:4">
      <c r="A5812" s="57" t="s">
        <v>23436</v>
      </c>
      <c r="B5812" s="57"/>
      <c r="C5812" s="57" t="s">
        <v>24651</v>
      </c>
      <c r="D5812" s="57" t="s">
        <v>24652</v>
      </c>
    </row>
    <row r="5813" spans="1:4">
      <c r="A5813" s="57" t="s">
        <v>23436</v>
      </c>
      <c r="B5813" s="57"/>
      <c r="C5813" s="57" t="s">
        <v>24653</v>
      </c>
      <c r="D5813" s="57" t="s">
        <v>24654</v>
      </c>
    </row>
    <row r="5814" spans="1:4">
      <c r="A5814" s="57" t="s">
        <v>23436</v>
      </c>
      <c r="B5814" s="57"/>
      <c r="C5814" s="57" t="s">
        <v>24655</v>
      </c>
      <c r="D5814" s="57" t="s">
        <v>24656</v>
      </c>
    </row>
    <row r="5815" spans="1:4">
      <c r="A5815" s="57" t="s">
        <v>23436</v>
      </c>
      <c r="B5815" s="57"/>
      <c r="C5815" s="57" t="s">
        <v>24657</v>
      </c>
      <c r="D5815" s="57" t="s">
        <v>24658</v>
      </c>
    </row>
    <row r="5816" spans="1:4">
      <c r="A5816" s="57" t="s">
        <v>23436</v>
      </c>
      <c r="B5816" s="57"/>
      <c r="C5816" s="57" t="s">
        <v>24659</v>
      </c>
      <c r="D5816" s="57" t="s">
        <v>24660</v>
      </c>
    </row>
    <row r="5817" spans="1:4">
      <c r="A5817" s="57" t="s">
        <v>23436</v>
      </c>
      <c r="B5817" s="57"/>
      <c r="C5817" s="57" t="s">
        <v>24661</v>
      </c>
      <c r="D5817" s="57" t="s">
        <v>24662</v>
      </c>
    </row>
    <row r="5818" spans="1:4">
      <c r="A5818" s="57" t="s">
        <v>23436</v>
      </c>
      <c r="B5818" s="57"/>
      <c r="C5818" s="57" t="s">
        <v>24663</v>
      </c>
      <c r="D5818" s="57" t="s">
        <v>24664</v>
      </c>
    </row>
    <row r="5819" spans="1:4">
      <c r="A5819" s="57" t="s">
        <v>23436</v>
      </c>
      <c r="B5819" s="57"/>
      <c r="C5819" s="57" t="s">
        <v>24665</v>
      </c>
      <c r="D5819" s="57" t="s">
        <v>24666</v>
      </c>
    </row>
    <row r="5820" spans="1:4">
      <c r="A5820" s="57" t="s">
        <v>23436</v>
      </c>
      <c r="B5820" s="57"/>
      <c r="C5820" s="57" t="s">
        <v>24667</v>
      </c>
      <c r="D5820" s="57" t="s">
        <v>24668</v>
      </c>
    </row>
    <row r="5821" spans="1:4">
      <c r="A5821" s="57" t="s">
        <v>23436</v>
      </c>
      <c r="B5821" s="57"/>
      <c r="C5821" s="57" t="s">
        <v>24669</v>
      </c>
      <c r="D5821" s="57" t="s">
        <v>24670</v>
      </c>
    </row>
    <row r="5822" spans="1:4">
      <c r="A5822" s="57" t="s">
        <v>23436</v>
      </c>
      <c r="B5822" s="57"/>
      <c r="C5822" s="57" t="s">
        <v>24671</v>
      </c>
      <c r="D5822" s="57" t="s">
        <v>24672</v>
      </c>
    </row>
    <row r="5823" spans="1:4">
      <c r="A5823" s="57" t="s">
        <v>23436</v>
      </c>
      <c r="B5823" s="57"/>
      <c r="C5823" s="57" t="s">
        <v>24673</v>
      </c>
      <c r="D5823" s="57" t="s">
        <v>24674</v>
      </c>
    </row>
    <row r="5824" spans="1:4">
      <c r="A5824" s="57" t="s">
        <v>23436</v>
      </c>
      <c r="B5824" s="57"/>
      <c r="C5824" s="57" t="s">
        <v>24675</v>
      </c>
      <c r="D5824" s="57" t="s">
        <v>24676</v>
      </c>
    </row>
    <row r="5825" spans="1:4">
      <c r="A5825" s="57" t="s">
        <v>23436</v>
      </c>
      <c r="B5825" s="57"/>
      <c r="C5825" s="57" t="s">
        <v>24677</v>
      </c>
      <c r="D5825" s="57" t="s">
        <v>24678</v>
      </c>
    </row>
    <row r="5826" spans="1:4">
      <c r="A5826" s="57" t="s">
        <v>23436</v>
      </c>
      <c r="B5826" s="57"/>
      <c r="C5826" s="57" t="s">
        <v>24679</v>
      </c>
      <c r="D5826" s="57" t="s">
        <v>24680</v>
      </c>
    </row>
    <row r="5827" spans="1:4">
      <c r="A5827" s="57" t="s">
        <v>23436</v>
      </c>
      <c r="B5827" s="57"/>
      <c r="C5827" s="57" t="s">
        <v>24681</v>
      </c>
      <c r="D5827" s="57" t="s">
        <v>24682</v>
      </c>
    </row>
    <row r="5828" spans="1:4">
      <c r="A5828" s="57" t="s">
        <v>23436</v>
      </c>
      <c r="B5828" s="57"/>
      <c r="C5828" s="57" t="s">
        <v>24683</v>
      </c>
      <c r="D5828" s="57" t="s">
        <v>24684</v>
      </c>
    </row>
    <row r="5829" spans="1:4">
      <c r="A5829" s="57" t="s">
        <v>23436</v>
      </c>
      <c r="B5829" s="57"/>
      <c r="C5829" s="57" t="s">
        <v>24685</v>
      </c>
      <c r="D5829" s="57" t="s">
        <v>24686</v>
      </c>
    </row>
    <row r="5830" spans="1:4">
      <c r="A5830" s="57" t="s">
        <v>23436</v>
      </c>
      <c r="B5830" s="57"/>
      <c r="C5830" s="57" t="s">
        <v>24687</v>
      </c>
      <c r="D5830" s="57" t="s">
        <v>24688</v>
      </c>
    </row>
    <row r="5831" spans="1:4">
      <c r="A5831" s="57" t="s">
        <v>23436</v>
      </c>
      <c r="B5831" s="57"/>
      <c r="C5831" s="57" t="s">
        <v>24689</v>
      </c>
      <c r="D5831" s="57" t="s">
        <v>24690</v>
      </c>
    </row>
    <row r="5832" spans="1:4">
      <c r="A5832" s="57" t="s">
        <v>23436</v>
      </c>
      <c r="B5832" s="57"/>
      <c r="C5832" s="57" t="s">
        <v>24691</v>
      </c>
      <c r="D5832" s="57" t="s">
        <v>24692</v>
      </c>
    </row>
    <row r="5833" spans="1:4">
      <c r="A5833" s="57" t="s">
        <v>23436</v>
      </c>
      <c r="B5833" s="57"/>
      <c r="C5833" s="57" t="s">
        <v>24693</v>
      </c>
      <c r="D5833" s="57" t="s">
        <v>24694</v>
      </c>
    </row>
    <row r="5834" spans="1:4">
      <c r="A5834" s="57" t="s">
        <v>23436</v>
      </c>
      <c r="B5834" s="57"/>
      <c r="C5834" s="57" t="s">
        <v>24695</v>
      </c>
      <c r="D5834" s="57" t="s">
        <v>24696</v>
      </c>
    </row>
    <row r="5835" spans="1:4">
      <c r="A5835" s="57" t="s">
        <v>23436</v>
      </c>
      <c r="B5835" s="57"/>
      <c r="C5835" s="57" t="s">
        <v>24697</v>
      </c>
      <c r="D5835" s="57" t="s">
        <v>24698</v>
      </c>
    </row>
    <row r="5836" spans="1:4">
      <c r="A5836" s="57" t="s">
        <v>23436</v>
      </c>
      <c r="B5836" s="57"/>
      <c r="C5836" s="57" t="s">
        <v>24699</v>
      </c>
      <c r="D5836" s="57" t="s">
        <v>24608</v>
      </c>
    </row>
    <row r="5837" spans="1:4">
      <c r="A5837" s="57" t="s">
        <v>23436</v>
      </c>
      <c r="B5837" s="57"/>
      <c r="C5837" s="57" t="s">
        <v>24700</v>
      </c>
      <c r="D5837" s="57" t="s">
        <v>24701</v>
      </c>
    </row>
    <row r="5838" spans="1:4">
      <c r="A5838" s="57" t="s">
        <v>23436</v>
      </c>
      <c r="B5838" s="57"/>
      <c r="C5838" s="57" t="s">
        <v>24702</v>
      </c>
      <c r="D5838" s="57" t="s">
        <v>24703</v>
      </c>
    </row>
    <row r="5839" spans="1:4">
      <c r="A5839" s="57" t="s">
        <v>23436</v>
      </c>
      <c r="B5839" s="57"/>
      <c r="C5839" s="57" t="s">
        <v>24704</v>
      </c>
      <c r="D5839" s="57" t="s">
        <v>24705</v>
      </c>
    </row>
    <row r="5840" spans="1:4">
      <c r="A5840" s="57" t="s">
        <v>23436</v>
      </c>
      <c r="B5840" s="57"/>
      <c r="C5840" s="57" t="s">
        <v>24706</v>
      </c>
      <c r="D5840" s="57" t="s">
        <v>24707</v>
      </c>
    </row>
    <row r="5841" spans="1:4">
      <c r="A5841" s="57" t="s">
        <v>23436</v>
      </c>
      <c r="B5841" s="57"/>
      <c r="C5841" s="57" t="s">
        <v>24708</v>
      </c>
      <c r="D5841" s="57" t="s">
        <v>24709</v>
      </c>
    </row>
    <row r="5842" spans="1:4">
      <c r="A5842" s="57" t="s">
        <v>23436</v>
      </c>
      <c r="B5842" s="57"/>
      <c r="C5842" s="57" t="s">
        <v>24710</v>
      </c>
      <c r="D5842" s="57" t="s">
        <v>24711</v>
      </c>
    </row>
    <row r="5843" spans="1:4">
      <c r="A5843" s="57" t="s">
        <v>23436</v>
      </c>
      <c r="B5843" s="57"/>
      <c r="C5843" s="57" t="s">
        <v>24712</v>
      </c>
      <c r="D5843" s="57" t="s">
        <v>24696</v>
      </c>
    </row>
    <row r="5844" spans="1:4">
      <c r="A5844" s="57" t="s">
        <v>23436</v>
      </c>
      <c r="B5844" s="57"/>
      <c r="C5844" s="57" t="s">
        <v>24713</v>
      </c>
      <c r="D5844" s="57" t="s">
        <v>24714</v>
      </c>
    </row>
    <row r="5845" spans="1:4">
      <c r="A5845" s="57" t="s">
        <v>23436</v>
      </c>
      <c r="B5845" s="57"/>
      <c r="C5845" s="57" t="s">
        <v>24715</v>
      </c>
      <c r="D5845" s="57" t="s">
        <v>24716</v>
      </c>
    </row>
    <row r="5846" spans="1:4">
      <c r="A5846" s="57" t="s">
        <v>23436</v>
      </c>
      <c r="B5846" s="57"/>
      <c r="C5846" s="57" t="s">
        <v>24717</v>
      </c>
      <c r="D5846" s="57" t="s">
        <v>24718</v>
      </c>
    </row>
    <row r="5847" spans="1:4">
      <c r="A5847" s="57" t="s">
        <v>23436</v>
      </c>
      <c r="B5847" s="57"/>
      <c r="C5847" s="57" t="s">
        <v>24719</v>
      </c>
      <c r="D5847" s="57" t="s">
        <v>24720</v>
      </c>
    </row>
    <row r="5848" spans="1:4">
      <c r="A5848" s="57" t="s">
        <v>23436</v>
      </c>
      <c r="B5848" s="57"/>
      <c r="C5848" s="57" t="s">
        <v>24721</v>
      </c>
      <c r="D5848" s="57" t="s">
        <v>24722</v>
      </c>
    </row>
    <row r="5849" spans="1:4">
      <c r="A5849" s="57" t="s">
        <v>23436</v>
      </c>
      <c r="B5849" s="57"/>
      <c r="C5849" s="57" t="s">
        <v>24723</v>
      </c>
      <c r="D5849" s="57" t="s">
        <v>24724</v>
      </c>
    </row>
    <row r="5850" spans="1:4">
      <c r="A5850" s="57" t="s">
        <v>23436</v>
      </c>
      <c r="B5850" s="57"/>
      <c r="C5850" s="57" t="s">
        <v>24725</v>
      </c>
      <c r="D5850" s="57" t="s">
        <v>24726</v>
      </c>
    </row>
    <row r="5851" spans="1:4">
      <c r="A5851" s="57" t="s">
        <v>23436</v>
      </c>
      <c r="B5851" s="57"/>
      <c r="C5851" s="57" t="s">
        <v>24727</v>
      </c>
      <c r="D5851" s="57" t="s">
        <v>24728</v>
      </c>
    </row>
    <row r="5852" spans="1:4">
      <c r="A5852" s="57" t="s">
        <v>23436</v>
      </c>
      <c r="B5852" s="57"/>
      <c r="C5852" s="57" t="s">
        <v>24729</v>
      </c>
      <c r="D5852" s="57" t="s">
        <v>24730</v>
      </c>
    </row>
    <row r="5853" spans="1:4">
      <c r="A5853" s="57" t="s">
        <v>23436</v>
      </c>
      <c r="B5853" s="57"/>
      <c r="C5853" s="57" t="s">
        <v>24731</v>
      </c>
      <c r="D5853" s="57" t="s">
        <v>24732</v>
      </c>
    </row>
    <row r="5854" spans="1:4">
      <c r="A5854" s="57" t="s">
        <v>23436</v>
      </c>
      <c r="B5854" s="57"/>
      <c r="C5854" s="57" t="s">
        <v>24733</v>
      </c>
      <c r="D5854" s="57" t="s">
        <v>24734</v>
      </c>
    </row>
    <row r="5855" spans="1:4">
      <c r="A5855" s="57" t="s">
        <v>23436</v>
      </c>
      <c r="B5855" s="57"/>
      <c r="C5855" s="57" t="s">
        <v>24735</v>
      </c>
      <c r="D5855" s="57" t="s">
        <v>24736</v>
      </c>
    </row>
    <row r="5856" spans="1:4">
      <c r="A5856" s="57" t="s">
        <v>23436</v>
      </c>
      <c r="B5856" s="57"/>
      <c r="C5856" s="57" t="s">
        <v>24737</v>
      </c>
      <c r="D5856" s="57" t="s">
        <v>24738</v>
      </c>
    </row>
    <row r="5857" spans="1:4">
      <c r="A5857" s="57" t="s">
        <v>23436</v>
      </c>
      <c r="B5857" s="57"/>
      <c r="C5857" s="57" t="s">
        <v>24739</v>
      </c>
      <c r="D5857" s="57" t="s">
        <v>24740</v>
      </c>
    </row>
    <row r="5858" spans="1:4">
      <c r="A5858" s="57" t="s">
        <v>23436</v>
      </c>
      <c r="B5858" s="57"/>
      <c r="C5858" s="57" t="s">
        <v>24741</v>
      </c>
      <c r="D5858" s="57" t="s">
        <v>24742</v>
      </c>
    </row>
    <row r="5859" spans="1:4">
      <c r="A5859" s="57" t="s">
        <v>23436</v>
      </c>
      <c r="B5859" s="57"/>
      <c r="C5859" s="57" t="s">
        <v>24743</v>
      </c>
      <c r="D5859" s="57" t="s">
        <v>24744</v>
      </c>
    </row>
    <row r="5860" spans="1:4">
      <c r="A5860" s="57" t="s">
        <v>23436</v>
      </c>
      <c r="B5860" s="57"/>
      <c r="C5860" s="57" t="s">
        <v>24745</v>
      </c>
      <c r="D5860" s="57" t="s">
        <v>24746</v>
      </c>
    </row>
    <row r="5861" spans="1:4">
      <c r="A5861" s="57" t="s">
        <v>23436</v>
      </c>
      <c r="B5861" s="57"/>
      <c r="C5861" s="57" t="s">
        <v>24747</v>
      </c>
      <c r="D5861" s="57" t="s">
        <v>24748</v>
      </c>
    </row>
    <row r="5862" spans="1:4">
      <c r="A5862" s="57" t="s">
        <v>23436</v>
      </c>
      <c r="B5862" s="57"/>
      <c r="C5862" s="57" t="s">
        <v>24749</v>
      </c>
      <c r="D5862" s="57" t="s">
        <v>24750</v>
      </c>
    </row>
    <row r="5863" spans="1:4">
      <c r="A5863" s="57" t="s">
        <v>23436</v>
      </c>
      <c r="B5863" s="57"/>
      <c r="C5863" s="57" t="s">
        <v>24751</v>
      </c>
      <c r="D5863" s="57" t="s">
        <v>24752</v>
      </c>
    </row>
    <row r="5864" spans="1:4">
      <c r="A5864" s="57" t="s">
        <v>23436</v>
      </c>
      <c r="B5864" s="57"/>
      <c r="C5864" s="57" t="s">
        <v>24753</v>
      </c>
      <c r="D5864" s="57" t="s">
        <v>24754</v>
      </c>
    </row>
    <row r="5865" spans="1:4">
      <c r="A5865" s="57" t="s">
        <v>23436</v>
      </c>
      <c r="B5865" s="57"/>
      <c r="C5865" s="57" t="s">
        <v>24755</v>
      </c>
      <c r="D5865" s="57" t="s">
        <v>24756</v>
      </c>
    </row>
    <row r="5866" spans="1:4">
      <c r="A5866" s="57" t="s">
        <v>23436</v>
      </c>
      <c r="B5866" s="57"/>
      <c r="C5866" s="57" t="s">
        <v>24757</v>
      </c>
      <c r="D5866" s="57" t="s">
        <v>24758</v>
      </c>
    </row>
    <row r="5867" spans="1:4">
      <c r="A5867" s="57" t="s">
        <v>23436</v>
      </c>
      <c r="B5867" s="57"/>
      <c r="C5867" s="57" t="s">
        <v>24759</v>
      </c>
      <c r="D5867" s="57" t="s">
        <v>24760</v>
      </c>
    </row>
    <row r="5868" spans="1:4">
      <c r="A5868" s="57" t="s">
        <v>23436</v>
      </c>
      <c r="B5868" s="57"/>
      <c r="C5868" s="57" t="s">
        <v>24761</v>
      </c>
      <c r="D5868" s="57" t="s">
        <v>24762</v>
      </c>
    </row>
    <row r="5869" spans="1:4">
      <c r="A5869" s="57" t="s">
        <v>23436</v>
      </c>
      <c r="B5869" s="57"/>
      <c r="C5869" s="57" t="s">
        <v>24763</v>
      </c>
      <c r="D5869" s="57" t="s">
        <v>24764</v>
      </c>
    </row>
    <row r="5870" spans="1:4">
      <c r="A5870" s="57" t="s">
        <v>23436</v>
      </c>
      <c r="B5870" s="57"/>
      <c r="C5870" s="57" t="s">
        <v>24765</v>
      </c>
      <c r="D5870" s="57" t="s">
        <v>24766</v>
      </c>
    </row>
    <row r="5871" spans="1:4">
      <c r="A5871" s="57" t="s">
        <v>23436</v>
      </c>
      <c r="B5871" s="57"/>
      <c r="C5871" s="57" t="s">
        <v>24767</v>
      </c>
      <c r="D5871" s="57" t="s">
        <v>24768</v>
      </c>
    </row>
    <row r="5872" spans="1:4">
      <c r="A5872" s="57" t="s">
        <v>23436</v>
      </c>
      <c r="B5872" s="57"/>
      <c r="C5872" s="57" t="s">
        <v>24769</v>
      </c>
      <c r="D5872" s="57" t="s">
        <v>24770</v>
      </c>
    </row>
    <row r="5873" spans="1:4">
      <c r="A5873" s="57" t="s">
        <v>23436</v>
      </c>
      <c r="B5873" s="57"/>
      <c r="C5873" s="57" t="s">
        <v>24771</v>
      </c>
      <c r="D5873" s="57" t="s">
        <v>24772</v>
      </c>
    </row>
    <row r="5874" spans="1:4">
      <c r="A5874" s="57" t="s">
        <v>23436</v>
      </c>
      <c r="B5874" s="57"/>
      <c r="C5874" s="57" t="s">
        <v>24773</v>
      </c>
      <c r="D5874" s="57" t="s">
        <v>24774</v>
      </c>
    </row>
    <row r="5875" spans="1:4">
      <c r="A5875" s="57" t="s">
        <v>23436</v>
      </c>
      <c r="B5875" s="57"/>
      <c r="C5875" s="57" t="s">
        <v>24775</v>
      </c>
      <c r="D5875" s="57" t="s">
        <v>24776</v>
      </c>
    </row>
    <row r="5876" spans="1:4">
      <c r="A5876" s="57" t="s">
        <v>23436</v>
      </c>
      <c r="B5876" s="57"/>
      <c r="C5876" s="57" t="s">
        <v>24777</v>
      </c>
      <c r="D5876" s="57" t="s">
        <v>24778</v>
      </c>
    </row>
    <row r="5877" spans="1:4">
      <c r="A5877" s="57" t="s">
        <v>23436</v>
      </c>
      <c r="B5877" s="57"/>
      <c r="C5877" s="57" t="s">
        <v>24779</v>
      </c>
      <c r="D5877" s="57" t="s">
        <v>24780</v>
      </c>
    </row>
    <row r="5878" spans="1:4">
      <c r="A5878" s="57" t="s">
        <v>23436</v>
      </c>
      <c r="B5878" s="57"/>
      <c r="C5878" s="57" t="s">
        <v>24781</v>
      </c>
      <c r="D5878" s="57" t="s">
        <v>24782</v>
      </c>
    </row>
    <row r="5879" spans="1:4">
      <c r="A5879" s="57" t="s">
        <v>23436</v>
      </c>
      <c r="B5879" s="57"/>
      <c r="C5879" s="57" t="s">
        <v>24783</v>
      </c>
      <c r="D5879" s="57" t="s">
        <v>24784</v>
      </c>
    </row>
    <row r="5880" spans="1:4">
      <c r="A5880" s="57" t="s">
        <v>23436</v>
      </c>
      <c r="B5880" s="57"/>
      <c r="C5880" s="57" t="s">
        <v>24785</v>
      </c>
      <c r="D5880" s="57" t="s">
        <v>24786</v>
      </c>
    </row>
    <row r="5881" spans="1:4">
      <c r="A5881" s="57" t="s">
        <v>23436</v>
      </c>
      <c r="B5881" s="57"/>
      <c r="C5881" s="57" t="s">
        <v>24787</v>
      </c>
      <c r="D5881" s="57" t="s">
        <v>24788</v>
      </c>
    </row>
    <row r="5882" spans="1:4">
      <c r="A5882" s="57" t="s">
        <v>23436</v>
      </c>
      <c r="B5882" s="57"/>
      <c r="C5882" s="57" t="s">
        <v>24789</v>
      </c>
      <c r="D5882" s="57" t="s">
        <v>24790</v>
      </c>
    </row>
    <row r="5883" spans="1:4">
      <c r="A5883" s="57" t="s">
        <v>23436</v>
      </c>
      <c r="B5883" s="57"/>
      <c r="C5883" s="57" t="s">
        <v>24791</v>
      </c>
      <c r="D5883" s="57" t="s">
        <v>24792</v>
      </c>
    </row>
    <row r="5884" spans="1:4">
      <c r="A5884" s="57" t="s">
        <v>23436</v>
      </c>
      <c r="B5884" s="57"/>
      <c r="C5884" s="57" t="s">
        <v>24793</v>
      </c>
      <c r="D5884" s="57" t="s">
        <v>24794</v>
      </c>
    </row>
    <row r="5885" spans="1:4">
      <c r="A5885" s="57" t="s">
        <v>23436</v>
      </c>
      <c r="B5885" s="57"/>
      <c r="C5885" s="57" t="s">
        <v>24795</v>
      </c>
      <c r="D5885" s="57" t="s">
        <v>24796</v>
      </c>
    </row>
    <row r="5886" spans="1:4">
      <c r="A5886" s="57" t="s">
        <v>23436</v>
      </c>
      <c r="B5886" s="57"/>
      <c r="C5886" s="57" t="s">
        <v>24797</v>
      </c>
      <c r="D5886" s="57" t="s">
        <v>24798</v>
      </c>
    </row>
    <row r="5887" spans="1:4">
      <c r="A5887" s="57" t="s">
        <v>23436</v>
      </c>
      <c r="B5887" s="57"/>
      <c r="C5887" s="57" t="s">
        <v>24799</v>
      </c>
      <c r="D5887" s="57" t="s">
        <v>24800</v>
      </c>
    </row>
    <row r="5888" spans="1:4">
      <c r="A5888" s="57" t="s">
        <v>23436</v>
      </c>
      <c r="B5888" s="57"/>
      <c r="C5888" s="57" t="s">
        <v>24801</v>
      </c>
      <c r="D5888" s="57" t="s">
        <v>24802</v>
      </c>
    </row>
    <row r="5889" spans="1:4">
      <c r="A5889" s="57" t="s">
        <v>23436</v>
      </c>
      <c r="B5889" s="57"/>
      <c r="C5889" s="57" t="s">
        <v>24803</v>
      </c>
      <c r="D5889" s="57" t="s">
        <v>24804</v>
      </c>
    </row>
    <row r="5890" spans="1:4">
      <c r="A5890" s="57" t="s">
        <v>23436</v>
      </c>
      <c r="B5890" s="57"/>
      <c r="C5890" s="57" t="s">
        <v>24805</v>
      </c>
      <c r="D5890" s="57" t="s">
        <v>24806</v>
      </c>
    </row>
    <row r="5891" spans="1:4">
      <c r="A5891" s="57" t="s">
        <v>23436</v>
      </c>
      <c r="B5891" s="57"/>
      <c r="C5891" s="57" t="s">
        <v>24807</v>
      </c>
      <c r="D5891" s="57" t="s">
        <v>24808</v>
      </c>
    </row>
    <row r="5892" spans="1:4">
      <c r="A5892" s="57" t="s">
        <v>23436</v>
      </c>
      <c r="B5892" s="57"/>
      <c r="C5892" s="57" t="s">
        <v>24809</v>
      </c>
      <c r="D5892" s="57" t="s">
        <v>24810</v>
      </c>
    </row>
    <row r="5893" spans="1:4">
      <c r="A5893" s="57" t="s">
        <v>23436</v>
      </c>
      <c r="B5893" s="57"/>
      <c r="C5893" s="57" t="s">
        <v>24811</v>
      </c>
      <c r="D5893" s="57" t="s">
        <v>24812</v>
      </c>
    </row>
    <row r="5894" spans="1:4">
      <c r="A5894" s="57" t="s">
        <v>23436</v>
      </c>
      <c r="B5894" s="57"/>
      <c r="C5894" s="57" t="s">
        <v>24813</v>
      </c>
      <c r="D5894" s="57" t="s">
        <v>24814</v>
      </c>
    </row>
    <row r="5895" spans="1:4">
      <c r="A5895" s="57" t="s">
        <v>23436</v>
      </c>
      <c r="B5895" s="57"/>
      <c r="C5895" s="57" t="s">
        <v>24815</v>
      </c>
      <c r="D5895" s="57" t="s">
        <v>24816</v>
      </c>
    </row>
    <row r="5896" spans="1:4">
      <c r="A5896" s="57" t="s">
        <v>23436</v>
      </c>
      <c r="B5896" s="57"/>
      <c r="C5896" s="57" t="s">
        <v>24817</v>
      </c>
      <c r="D5896" s="57" t="s">
        <v>24818</v>
      </c>
    </row>
    <row r="5897" spans="1:4">
      <c r="A5897" s="57" t="s">
        <v>23436</v>
      </c>
      <c r="B5897" s="57"/>
      <c r="C5897" s="57" t="s">
        <v>24819</v>
      </c>
      <c r="D5897" s="57" t="s">
        <v>24820</v>
      </c>
    </row>
    <row r="5898" spans="1:4">
      <c r="A5898" s="57" t="s">
        <v>23436</v>
      </c>
      <c r="B5898" s="57"/>
      <c r="C5898" s="57" t="s">
        <v>24821</v>
      </c>
      <c r="D5898" s="57" t="s">
        <v>24822</v>
      </c>
    </row>
    <row r="5899" spans="1:4">
      <c r="A5899" s="57" t="s">
        <v>23436</v>
      </c>
      <c r="B5899" s="57"/>
      <c r="C5899" s="57" t="s">
        <v>24823</v>
      </c>
      <c r="D5899" s="57" t="s">
        <v>24824</v>
      </c>
    </row>
    <row r="5900" spans="1:4">
      <c r="A5900" s="57" t="s">
        <v>23436</v>
      </c>
      <c r="B5900" s="57"/>
      <c r="C5900" s="57" t="s">
        <v>24825</v>
      </c>
      <c r="D5900" s="57" t="s">
        <v>24826</v>
      </c>
    </row>
    <row r="5901" spans="1:4">
      <c r="A5901" s="57" t="s">
        <v>23436</v>
      </c>
      <c r="B5901" s="57"/>
      <c r="C5901" s="57" t="s">
        <v>24827</v>
      </c>
      <c r="D5901" s="57" t="s">
        <v>24828</v>
      </c>
    </row>
    <row r="5902" spans="1:4">
      <c r="A5902" s="57" t="s">
        <v>23436</v>
      </c>
      <c r="B5902" s="57"/>
      <c r="C5902" s="57" t="s">
        <v>24829</v>
      </c>
      <c r="D5902" s="57" t="s">
        <v>24830</v>
      </c>
    </row>
    <row r="5903" spans="1:4">
      <c r="A5903" s="57" t="s">
        <v>23436</v>
      </c>
      <c r="B5903" s="57"/>
      <c r="C5903" s="57" t="s">
        <v>24831</v>
      </c>
      <c r="D5903" s="57" t="s">
        <v>24832</v>
      </c>
    </row>
    <row r="5904" spans="1:4">
      <c r="A5904" s="57" t="s">
        <v>23436</v>
      </c>
      <c r="B5904" s="57"/>
      <c r="C5904" s="57" t="s">
        <v>24833</v>
      </c>
      <c r="D5904" s="57" t="s">
        <v>24834</v>
      </c>
    </row>
    <row r="5905" spans="1:4">
      <c r="A5905" s="57" t="s">
        <v>23436</v>
      </c>
      <c r="B5905" s="57"/>
      <c r="C5905" s="57" t="s">
        <v>24835</v>
      </c>
      <c r="D5905" s="57" t="s">
        <v>24836</v>
      </c>
    </row>
    <row r="5906" spans="1:4">
      <c r="A5906" s="57" t="s">
        <v>23436</v>
      </c>
      <c r="B5906" s="57"/>
      <c r="C5906" s="57" t="s">
        <v>24837</v>
      </c>
      <c r="D5906" s="57" t="s">
        <v>24838</v>
      </c>
    </row>
    <row r="5907" spans="1:4">
      <c r="A5907" s="57" t="s">
        <v>23436</v>
      </c>
      <c r="B5907" s="57"/>
      <c r="C5907" s="57" t="s">
        <v>24839</v>
      </c>
      <c r="D5907" s="57" t="s">
        <v>24840</v>
      </c>
    </row>
    <row r="5908" spans="1:4">
      <c r="A5908" s="57" t="s">
        <v>23436</v>
      </c>
      <c r="B5908" s="57"/>
      <c r="C5908" s="57" t="s">
        <v>24841</v>
      </c>
      <c r="D5908" s="57" t="s">
        <v>24842</v>
      </c>
    </row>
    <row r="5909" spans="1:4">
      <c r="A5909" s="57" t="s">
        <v>23436</v>
      </c>
      <c r="B5909" s="57"/>
      <c r="C5909" s="57" t="s">
        <v>24843</v>
      </c>
      <c r="D5909" s="57" t="s">
        <v>24844</v>
      </c>
    </row>
    <row r="5910" spans="1:4">
      <c r="A5910" s="57" t="s">
        <v>23436</v>
      </c>
      <c r="B5910" s="57"/>
      <c r="C5910" s="57" t="s">
        <v>24845</v>
      </c>
      <c r="D5910" s="57" t="s">
        <v>24846</v>
      </c>
    </row>
    <row r="5911" spans="1:4">
      <c r="A5911" s="57" t="s">
        <v>23436</v>
      </c>
      <c r="B5911" s="57"/>
      <c r="C5911" s="57" t="s">
        <v>24847</v>
      </c>
      <c r="D5911" s="57" t="s">
        <v>24848</v>
      </c>
    </row>
    <row r="5912" spans="1:4">
      <c r="A5912" s="57" t="s">
        <v>23436</v>
      </c>
      <c r="B5912" s="57"/>
      <c r="C5912" s="57" t="s">
        <v>24849</v>
      </c>
      <c r="D5912" s="57" t="s">
        <v>24850</v>
      </c>
    </row>
    <row r="5913" spans="1:4">
      <c r="A5913" s="57" t="s">
        <v>23436</v>
      </c>
      <c r="B5913" s="57"/>
      <c r="C5913" s="57" t="s">
        <v>24851</v>
      </c>
      <c r="D5913" s="57" t="s">
        <v>24852</v>
      </c>
    </row>
    <row r="5914" spans="1:4">
      <c r="A5914" s="57" t="s">
        <v>23436</v>
      </c>
      <c r="B5914" s="57"/>
      <c r="C5914" s="57" t="s">
        <v>24853</v>
      </c>
      <c r="D5914" s="57" t="s">
        <v>24854</v>
      </c>
    </row>
    <row r="5915" spans="1:4">
      <c r="A5915" s="57" t="s">
        <v>23436</v>
      </c>
      <c r="B5915" s="57"/>
      <c r="C5915" s="57" t="s">
        <v>24855</v>
      </c>
      <c r="D5915" s="57" t="s">
        <v>24856</v>
      </c>
    </row>
    <row r="5916" spans="1:4">
      <c r="A5916" s="57" t="s">
        <v>23436</v>
      </c>
      <c r="B5916" s="57"/>
      <c r="C5916" s="57" t="s">
        <v>24857</v>
      </c>
      <c r="D5916" s="57" t="s">
        <v>24858</v>
      </c>
    </row>
    <row r="5917" spans="1:4">
      <c r="A5917" s="57" t="s">
        <v>23436</v>
      </c>
      <c r="B5917" s="57"/>
      <c r="C5917" s="57" t="s">
        <v>24859</v>
      </c>
      <c r="D5917" s="57" t="s">
        <v>24860</v>
      </c>
    </row>
    <row r="5918" spans="1:4">
      <c r="A5918" s="57" t="s">
        <v>23436</v>
      </c>
      <c r="B5918" s="57"/>
      <c r="C5918" s="57" t="s">
        <v>24861</v>
      </c>
      <c r="D5918" s="57" t="s">
        <v>24862</v>
      </c>
    </row>
    <row r="5919" spans="1:4">
      <c r="A5919" s="57" t="s">
        <v>23436</v>
      </c>
      <c r="B5919" s="57"/>
      <c r="C5919" s="57" t="s">
        <v>24863</v>
      </c>
      <c r="D5919" s="57" t="s">
        <v>24864</v>
      </c>
    </row>
    <row r="5920" spans="1:4">
      <c r="A5920" s="57" t="s">
        <v>23436</v>
      </c>
      <c r="B5920" s="57"/>
      <c r="C5920" s="57" t="s">
        <v>24865</v>
      </c>
      <c r="D5920" s="57" t="s">
        <v>24866</v>
      </c>
    </row>
    <row r="5921" spans="1:4">
      <c r="A5921" s="57" t="s">
        <v>23436</v>
      </c>
      <c r="B5921" s="57"/>
      <c r="C5921" s="57" t="s">
        <v>24867</v>
      </c>
      <c r="D5921" s="57" t="s">
        <v>24868</v>
      </c>
    </row>
    <row r="5922" spans="1:4">
      <c r="A5922" s="57" t="s">
        <v>23436</v>
      </c>
      <c r="B5922" s="57"/>
      <c r="C5922" s="57" t="s">
        <v>24869</v>
      </c>
      <c r="D5922" s="57" t="s">
        <v>24870</v>
      </c>
    </row>
    <row r="5923" spans="1:4">
      <c r="A5923" s="57" t="s">
        <v>23436</v>
      </c>
      <c r="B5923" s="57"/>
      <c r="C5923" s="57" t="s">
        <v>24871</v>
      </c>
      <c r="D5923" s="57" t="s">
        <v>24872</v>
      </c>
    </row>
    <row r="5924" spans="1:4">
      <c r="A5924" s="57" t="s">
        <v>23436</v>
      </c>
      <c r="B5924" s="57"/>
      <c r="C5924" s="57" t="s">
        <v>24873</v>
      </c>
      <c r="D5924" s="57" t="s">
        <v>24874</v>
      </c>
    </row>
    <row r="5925" spans="1:4">
      <c r="A5925" s="57" t="s">
        <v>23436</v>
      </c>
      <c r="B5925" s="57"/>
      <c r="C5925" s="57" t="s">
        <v>24875</v>
      </c>
      <c r="D5925" s="57" t="s">
        <v>24876</v>
      </c>
    </row>
    <row r="5926" spans="1:4">
      <c r="A5926" s="57" t="s">
        <v>23436</v>
      </c>
      <c r="B5926" s="57"/>
      <c r="C5926" s="57" t="s">
        <v>24877</v>
      </c>
      <c r="D5926" s="57" t="s">
        <v>24878</v>
      </c>
    </row>
    <row r="5927" spans="1:4">
      <c r="A5927" s="57" t="s">
        <v>23436</v>
      </c>
      <c r="B5927" s="57"/>
      <c r="C5927" s="57" t="s">
        <v>24879</v>
      </c>
      <c r="D5927" s="57" t="s">
        <v>24880</v>
      </c>
    </row>
    <row r="5928" spans="1:4">
      <c r="A5928" s="57" t="s">
        <v>23436</v>
      </c>
      <c r="B5928" s="57"/>
      <c r="C5928" s="57" t="s">
        <v>24881</v>
      </c>
      <c r="D5928" s="57" t="s">
        <v>24882</v>
      </c>
    </row>
    <row r="5929" spans="1:4">
      <c r="A5929" s="57" t="s">
        <v>23436</v>
      </c>
      <c r="B5929" s="57"/>
      <c r="C5929" s="57" t="s">
        <v>24883</v>
      </c>
      <c r="D5929" s="57" t="s">
        <v>24884</v>
      </c>
    </row>
    <row r="5930" spans="1:4">
      <c r="A5930" s="57" t="s">
        <v>23436</v>
      </c>
      <c r="B5930" s="57"/>
      <c r="C5930" s="57" t="s">
        <v>24885</v>
      </c>
      <c r="D5930" s="57" t="s">
        <v>24886</v>
      </c>
    </row>
    <row r="5931" spans="1:4">
      <c r="A5931" s="57" t="s">
        <v>23436</v>
      </c>
      <c r="B5931" s="57"/>
      <c r="C5931" s="57" t="s">
        <v>24887</v>
      </c>
      <c r="D5931" s="57" t="s">
        <v>24888</v>
      </c>
    </row>
    <row r="5932" spans="1:4">
      <c r="A5932" s="57" t="s">
        <v>23436</v>
      </c>
      <c r="B5932" s="57"/>
      <c r="C5932" s="57" t="s">
        <v>24889</v>
      </c>
      <c r="D5932" s="57" t="s">
        <v>24890</v>
      </c>
    </row>
    <row r="5933" spans="1:4">
      <c r="A5933" s="57" t="s">
        <v>23436</v>
      </c>
      <c r="B5933" s="57"/>
      <c r="C5933" s="57" t="s">
        <v>24891</v>
      </c>
      <c r="D5933" s="57" t="s">
        <v>24892</v>
      </c>
    </row>
    <row r="5934" spans="1:4">
      <c r="A5934" s="57" t="s">
        <v>23436</v>
      </c>
      <c r="B5934" s="57"/>
      <c r="C5934" s="57" t="s">
        <v>24893</v>
      </c>
      <c r="D5934" s="57" t="s">
        <v>24894</v>
      </c>
    </row>
    <row r="5935" spans="1:4">
      <c r="A5935" s="57" t="s">
        <v>23436</v>
      </c>
      <c r="B5935" s="57"/>
      <c r="C5935" s="57" t="s">
        <v>24895</v>
      </c>
      <c r="D5935" s="57" t="s">
        <v>24896</v>
      </c>
    </row>
    <row r="5936" spans="1:4">
      <c r="A5936" s="57" t="s">
        <v>23436</v>
      </c>
      <c r="B5936" s="57"/>
      <c r="C5936" s="57" t="s">
        <v>24897</v>
      </c>
      <c r="D5936" s="57" t="s">
        <v>24898</v>
      </c>
    </row>
    <row r="5937" spans="1:4">
      <c r="A5937" s="57" t="s">
        <v>23436</v>
      </c>
      <c r="B5937" s="57"/>
      <c r="C5937" s="57" t="s">
        <v>24899</v>
      </c>
      <c r="D5937" s="57" t="s">
        <v>24900</v>
      </c>
    </row>
    <row r="5938" spans="1:4">
      <c r="A5938" s="57" t="s">
        <v>23436</v>
      </c>
      <c r="B5938" s="57"/>
      <c r="C5938" s="57" t="s">
        <v>24901</v>
      </c>
      <c r="D5938" s="57" t="s">
        <v>24902</v>
      </c>
    </row>
    <row r="5939" spans="1:4">
      <c r="A5939" s="57" t="s">
        <v>23436</v>
      </c>
      <c r="B5939" s="57"/>
      <c r="C5939" s="57" t="s">
        <v>24903</v>
      </c>
      <c r="D5939" s="57" t="s">
        <v>24904</v>
      </c>
    </row>
    <row r="5940" spans="1:4">
      <c r="A5940" s="57" t="s">
        <v>23436</v>
      </c>
      <c r="B5940" s="57"/>
      <c r="C5940" s="57" t="s">
        <v>24905</v>
      </c>
      <c r="D5940" s="57" t="s">
        <v>24906</v>
      </c>
    </row>
    <row r="5941" spans="1:4">
      <c r="A5941" s="57" t="s">
        <v>23436</v>
      </c>
      <c r="B5941" s="57"/>
      <c r="C5941" s="57" t="s">
        <v>24907</v>
      </c>
      <c r="D5941" s="57" t="s">
        <v>24908</v>
      </c>
    </row>
    <row r="5942" spans="1:4">
      <c r="A5942" s="57" t="s">
        <v>23436</v>
      </c>
      <c r="B5942" s="57"/>
      <c r="C5942" s="57" t="s">
        <v>24909</v>
      </c>
      <c r="D5942" s="57" t="s">
        <v>24910</v>
      </c>
    </row>
    <row r="5943" spans="1:4">
      <c r="A5943" s="57" t="s">
        <v>23436</v>
      </c>
      <c r="B5943" s="57"/>
      <c r="C5943" s="57" t="s">
        <v>24911</v>
      </c>
      <c r="D5943" s="57" t="s">
        <v>24912</v>
      </c>
    </row>
    <row r="5944" spans="1:4">
      <c r="A5944" s="57" t="s">
        <v>23436</v>
      </c>
      <c r="B5944" s="57"/>
      <c r="C5944" s="57" t="s">
        <v>24913</v>
      </c>
      <c r="D5944" s="57" t="s">
        <v>24914</v>
      </c>
    </row>
    <row r="5945" spans="1:4">
      <c r="A5945" s="57" t="s">
        <v>23436</v>
      </c>
      <c r="B5945" s="57"/>
      <c r="C5945" s="57" t="s">
        <v>24915</v>
      </c>
      <c r="D5945" s="57" t="s">
        <v>24916</v>
      </c>
    </row>
    <row r="5946" spans="1:4">
      <c r="A5946" s="57" t="s">
        <v>23436</v>
      </c>
      <c r="B5946" s="57"/>
      <c r="C5946" s="57" t="s">
        <v>24917</v>
      </c>
      <c r="D5946" s="57" t="s">
        <v>24918</v>
      </c>
    </row>
    <row r="5947" spans="1:4">
      <c r="A5947" s="57" t="s">
        <v>23436</v>
      </c>
      <c r="B5947" s="57"/>
      <c r="C5947" s="57" t="s">
        <v>24919</v>
      </c>
      <c r="D5947" s="57" t="s">
        <v>24920</v>
      </c>
    </row>
    <row r="5948" spans="1:4">
      <c r="A5948" s="57" t="s">
        <v>23436</v>
      </c>
      <c r="B5948" s="57"/>
      <c r="C5948" s="57" t="s">
        <v>24921</v>
      </c>
      <c r="D5948" s="57" t="s">
        <v>24922</v>
      </c>
    </row>
    <row r="5949" spans="1:4">
      <c r="A5949" s="57" t="s">
        <v>23436</v>
      </c>
      <c r="B5949" s="57"/>
      <c r="C5949" s="57" t="s">
        <v>24923</v>
      </c>
      <c r="D5949" s="57" t="s">
        <v>24924</v>
      </c>
    </row>
    <row r="5950" spans="1:4">
      <c r="A5950" s="57" t="s">
        <v>23436</v>
      </c>
      <c r="B5950" s="57"/>
      <c r="C5950" s="57" t="s">
        <v>24925</v>
      </c>
      <c r="D5950" s="57" t="s">
        <v>24926</v>
      </c>
    </row>
    <row r="5951" spans="1:4">
      <c r="A5951" s="57" t="s">
        <v>23436</v>
      </c>
      <c r="B5951" s="57"/>
      <c r="C5951" s="57" t="s">
        <v>24927</v>
      </c>
      <c r="D5951" s="57" t="s">
        <v>24928</v>
      </c>
    </row>
    <row r="5952" spans="1:4">
      <c r="A5952" s="57" t="s">
        <v>23436</v>
      </c>
      <c r="B5952" s="57"/>
      <c r="C5952" s="57" t="s">
        <v>24929</v>
      </c>
      <c r="D5952" s="57" t="s">
        <v>24930</v>
      </c>
    </row>
    <row r="5953" spans="1:4">
      <c r="A5953" s="57" t="s">
        <v>23436</v>
      </c>
      <c r="B5953" s="57"/>
      <c r="C5953" s="57" t="s">
        <v>24931</v>
      </c>
      <c r="D5953" s="57" t="s">
        <v>24932</v>
      </c>
    </row>
    <row r="5954" spans="1:4">
      <c r="A5954" s="57" t="s">
        <v>23436</v>
      </c>
      <c r="B5954" s="57"/>
      <c r="C5954" s="57" t="s">
        <v>24933</v>
      </c>
      <c r="D5954" s="57" t="s">
        <v>24934</v>
      </c>
    </row>
    <row r="5955" spans="1:4">
      <c r="A5955" s="57" t="s">
        <v>23436</v>
      </c>
      <c r="B5955" s="57"/>
      <c r="C5955" s="57" t="s">
        <v>24935</v>
      </c>
      <c r="D5955" s="57" t="s">
        <v>24936</v>
      </c>
    </row>
    <row r="5956" spans="1:4">
      <c r="A5956" s="57" t="s">
        <v>23436</v>
      </c>
      <c r="B5956" s="57"/>
      <c r="C5956" s="57" t="s">
        <v>24937</v>
      </c>
      <c r="D5956" s="57" t="s">
        <v>24938</v>
      </c>
    </row>
    <row r="5957" spans="1:4">
      <c r="A5957" s="57" t="s">
        <v>23436</v>
      </c>
      <c r="B5957" s="57"/>
      <c r="C5957" s="57" t="s">
        <v>24939</v>
      </c>
      <c r="D5957" s="57" t="s">
        <v>24940</v>
      </c>
    </row>
    <row r="5958" spans="1:4">
      <c r="A5958" s="57" t="s">
        <v>23436</v>
      </c>
      <c r="B5958" s="57"/>
      <c r="C5958" s="57" t="s">
        <v>24941</v>
      </c>
      <c r="D5958" s="57" t="s">
        <v>24942</v>
      </c>
    </row>
    <row r="5959" spans="1:4">
      <c r="A5959" s="57" t="s">
        <v>23436</v>
      </c>
      <c r="B5959" s="57"/>
      <c r="C5959" s="57" t="s">
        <v>24943</v>
      </c>
      <c r="D5959" s="57" t="s">
        <v>24944</v>
      </c>
    </row>
    <row r="5960" spans="1:4">
      <c r="A5960" s="57" t="s">
        <v>23436</v>
      </c>
      <c r="B5960" s="57"/>
      <c r="C5960" s="57" t="s">
        <v>24945</v>
      </c>
      <c r="D5960" s="57" t="s">
        <v>24946</v>
      </c>
    </row>
    <row r="5961" spans="1:4">
      <c r="A5961" s="57" t="s">
        <v>23436</v>
      </c>
      <c r="B5961" s="57"/>
      <c r="C5961" s="57" t="s">
        <v>24947</v>
      </c>
      <c r="D5961" s="57" t="s">
        <v>24948</v>
      </c>
    </row>
    <row r="5962" spans="1:4">
      <c r="A5962" s="57" t="s">
        <v>23436</v>
      </c>
      <c r="B5962" s="57"/>
      <c r="C5962" s="57" t="s">
        <v>24949</v>
      </c>
      <c r="D5962" s="57" t="s">
        <v>24950</v>
      </c>
    </row>
    <row r="5963" spans="1:4">
      <c r="A5963" s="57" t="s">
        <v>23436</v>
      </c>
      <c r="B5963" s="57"/>
      <c r="C5963" s="57" t="s">
        <v>24951</v>
      </c>
      <c r="D5963" s="57" t="s">
        <v>24952</v>
      </c>
    </row>
    <row r="5964" spans="1:4">
      <c r="A5964" s="57" t="s">
        <v>23436</v>
      </c>
      <c r="B5964" s="57"/>
      <c r="C5964" s="57" t="s">
        <v>24953</v>
      </c>
      <c r="D5964" s="57" t="s">
        <v>24954</v>
      </c>
    </row>
    <row r="5965" spans="1:4">
      <c r="A5965" s="57" t="s">
        <v>23436</v>
      </c>
      <c r="B5965" s="57"/>
      <c r="C5965" s="57" t="s">
        <v>24955</v>
      </c>
      <c r="D5965" s="57" t="s">
        <v>24956</v>
      </c>
    </row>
    <row r="5966" spans="1:4">
      <c r="A5966" s="57" t="s">
        <v>23436</v>
      </c>
      <c r="B5966" s="57"/>
      <c r="C5966" s="57" t="s">
        <v>24957</v>
      </c>
      <c r="D5966" s="57" t="s">
        <v>24958</v>
      </c>
    </row>
    <row r="5967" spans="1:4">
      <c r="A5967" s="57" t="s">
        <v>23436</v>
      </c>
      <c r="B5967" s="57"/>
      <c r="C5967" s="57" t="s">
        <v>24959</v>
      </c>
      <c r="D5967" s="57" t="s">
        <v>24960</v>
      </c>
    </row>
    <row r="5968" spans="1:4">
      <c r="A5968" s="57" t="s">
        <v>23436</v>
      </c>
      <c r="B5968" s="57"/>
      <c r="C5968" s="57" t="s">
        <v>24961</v>
      </c>
      <c r="D5968" s="57" t="s">
        <v>24962</v>
      </c>
    </row>
    <row r="5969" spans="1:4">
      <c r="A5969" s="57" t="s">
        <v>23436</v>
      </c>
      <c r="B5969" s="57"/>
      <c r="C5969" s="57" t="s">
        <v>24963</v>
      </c>
      <c r="D5969" s="57" t="s">
        <v>24964</v>
      </c>
    </row>
    <row r="5970" spans="1:4">
      <c r="A5970" s="57" t="s">
        <v>23436</v>
      </c>
      <c r="B5970" s="57"/>
      <c r="C5970" s="57" t="s">
        <v>24965</v>
      </c>
      <c r="D5970" s="57" t="s">
        <v>24966</v>
      </c>
    </row>
    <row r="5971" spans="1:4">
      <c r="A5971" s="57" t="s">
        <v>23436</v>
      </c>
      <c r="B5971" s="57"/>
      <c r="C5971" s="57" t="s">
        <v>24967</v>
      </c>
      <c r="D5971" s="57" t="s">
        <v>24968</v>
      </c>
    </row>
    <row r="5972" spans="1:4">
      <c r="A5972" s="57" t="s">
        <v>23436</v>
      </c>
      <c r="B5972" s="57"/>
      <c r="C5972" s="57" t="s">
        <v>24969</v>
      </c>
      <c r="D5972" s="57" t="s">
        <v>24970</v>
      </c>
    </row>
    <row r="5973" spans="1:4">
      <c r="A5973" s="57" t="s">
        <v>23436</v>
      </c>
      <c r="B5973" s="57"/>
      <c r="C5973" s="57" t="s">
        <v>24971</v>
      </c>
      <c r="D5973" s="57" t="s">
        <v>24972</v>
      </c>
    </row>
    <row r="5974" spans="1:4">
      <c r="A5974" s="57" t="s">
        <v>23436</v>
      </c>
      <c r="B5974" s="57"/>
      <c r="C5974" s="57" t="s">
        <v>24973</v>
      </c>
      <c r="D5974" s="57" t="s">
        <v>24974</v>
      </c>
    </row>
    <row r="5975" spans="1:4">
      <c r="A5975" s="57" t="s">
        <v>23436</v>
      </c>
      <c r="B5975" s="57"/>
      <c r="C5975" s="57" t="s">
        <v>24975</v>
      </c>
      <c r="D5975" s="57" t="s">
        <v>24976</v>
      </c>
    </row>
    <row r="5976" spans="1:4">
      <c r="A5976" s="57" t="s">
        <v>23436</v>
      </c>
      <c r="B5976" s="57"/>
      <c r="C5976" s="57" t="s">
        <v>24977</v>
      </c>
      <c r="D5976" s="57" t="s">
        <v>24978</v>
      </c>
    </row>
    <row r="5977" spans="1:4">
      <c r="A5977" s="57" t="s">
        <v>23436</v>
      </c>
      <c r="B5977" s="57"/>
      <c r="C5977" s="57" t="s">
        <v>24979</v>
      </c>
      <c r="D5977" s="57" t="s">
        <v>24980</v>
      </c>
    </row>
    <row r="5978" spans="1:4">
      <c r="A5978" s="57" t="s">
        <v>23436</v>
      </c>
      <c r="B5978" s="57"/>
      <c r="C5978" s="57" t="s">
        <v>24981</v>
      </c>
      <c r="D5978" s="57" t="s">
        <v>24982</v>
      </c>
    </row>
    <row r="5979" spans="1:4">
      <c r="A5979" s="57" t="s">
        <v>23436</v>
      </c>
      <c r="B5979" s="57"/>
      <c r="C5979" s="57" t="s">
        <v>24983</v>
      </c>
      <c r="D5979" s="57" t="s">
        <v>24984</v>
      </c>
    </row>
    <row r="5980" spans="1:4">
      <c r="A5980" s="57" t="s">
        <v>23436</v>
      </c>
      <c r="B5980" s="57"/>
      <c r="C5980" s="57" t="s">
        <v>24985</v>
      </c>
      <c r="D5980" s="57" t="s">
        <v>24986</v>
      </c>
    </row>
    <row r="5981" spans="1:4">
      <c r="A5981" s="57" t="s">
        <v>23436</v>
      </c>
      <c r="B5981" s="57"/>
      <c r="C5981" s="57" t="s">
        <v>24987</v>
      </c>
      <c r="D5981" s="57" t="s">
        <v>24988</v>
      </c>
    </row>
    <row r="5982" spans="1:4">
      <c r="A5982" s="57" t="s">
        <v>23436</v>
      </c>
      <c r="B5982" s="57"/>
      <c r="C5982" s="57" t="s">
        <v>24989</v>
      </c>
      <c r="D5982" s="57" t="s">
        <v>24990</v>
      </c>
    </row>
    <row r="5983" spans="1:4">
      <c r="A5983" s="57" t="s">
        <v>23436</v>
      </c>
      <c r="B5983" s="57"/>
      <c r="C5983" s="57" t="s">
        <v>24991</v>
      </c>
      <c r="D5983" s="57" t="s">
        <v>24992</v>
      </c>
    </row>
    <row r="5984" spans="1:4">
      <c r="A5984" s="57" t="s">
        <v>23436</v>
      </c>
      <c r="B5984" s="57"/>
      <c r="C5984" s="57" t="s">
        <v>24993</v>
      </c>
      <c r="D5984" s="57" t="s">
        <v>24994</v>
      </c>
    </row>
    <row r="5985" spans="1:4">
      <c r="A5985" s="57" t="s">
        <v>23436</v>
      </c>
      <c r="B5985" s="57"/>
      <c r="C5985" s="57" t="s">
        <v>24995</v>
      </c>
      <c r="D5985" s="57" t="s">
        <v>24996</v>
      </c>
    </row>
    <row r="5986" spans="1:4">
      <c r="A5986" s="57" t="s">
        <v>23436</v>
      </c>
      <c r="B5986" s="57"/>
      <c r="C5986" s="57" t="s">
        <v>24997</v>
      </c>
      <c r="D5986" s="57" t="s">
        <v>24998</v>
      </c>
    </row>
    <row r="5987" spans="1:4">
      <c r="A5987" s="57" t="s">
        <v>23436</v>
      </c>
      <c r="B5987" s="57"/>
      <c r="C5987" s="57" t="s">
        <v>24999</v>
      </c>
      <c r="D5987" s="57" t="s">
        <v>25000</v>
      </c>
    </row>
    <row r="5988" spans="1:4">
      <c r="A5988" s="57" t="s">
        <v>23436</v>
      </c>
      <c r="B5988" s="57"/>
      <c r="C5988" s="57" t="s">
        <v>25001</v>
      </c>
      <c r="D5988" s="57" t="s">
        <v>25002</v>
      </c>
    </row>
    <row r="5989" spans="1:4">
      <c r="A5989" s="57" t="s">
        <v>23436</v>
      </c>
      <c r="B5989" s="57"/>
      <c r="C5989" s="57" t="s">
        <v>25003</v>
      </c>
      <c r="D5989" s="57" t="s">
        <v>25004</v>
      </c>
    </row>
    <row r="5990" spans="1:4">
      <c r="A5990" s="57" t="s">
        <v>23436</v>
      </c>
      <c r="B5990" s="57"/>
      <c r="C5990" s="57" t="s">
        <v>25005</v>
      </c>
      <c r="D5990" s="57" t="s">
        <v>25006</v>
      </c>
    </row>
    <row r="5991" spans="1:4">
      <c r="A5991" s="57" t="s">
        <v>23436</v>
      </c>
      <c r="B5991" s="57"/>
      <c r="C5991" s="57" t="s">
        <v>25007</v>
      </c>
      <c r="D5991" s="57" t="s">
        <v>25008</v>
      </c>
    </row>
    <row r="5992" spans="1:4">
      <c r="A5992" s="57" t="s">
        <v>23436</v>
      </c>
      <c r="B5992" s="57"/>
      <c r="C5992" s="57" t="s">
        <v>25009</v>
      </c>
      <c r="D5992" s="57" t="s">
        <v>25010</v>
      </c>
    </row>
    <row r="5993" spans="1:4">
      <c r="A5993" s="57" t="s">
        <v>23436</v>
      </c>
      <c r="B5993" s="57"/>
      <c r="C5993" s="57" t="s">
        <v>25011</v>
      </c>
      <c r="D5993" s="57" t="s">
        <v>25012</v>
      </c>
    </row>
    <row r="5994" spans="1:4">
      <c r="A5994" s="57" t="s">
        <v>23436</v>
      </c>
      <c r="B5994" s="57"/>
      <c r="C5994" s="57" t="s">
        <v>25013</v>
      </c>
      <c r="D5994" s="57" t="s">
        <v>25014</v>
      </c>
    </row>
    <row r="5995" spans="1:4">
      <c r="A5995" s="57" t="s">
        <v>23436</v>
      </c>
      <c r="B5995" s="57"/>
      <c r="C5995" s="57" t="s">
        <v>25015</v>
      </c>
      <c r="D5995" s="57" t="s">
        <v>25016</v>
      </c>
    </row>
    <row r="5996" spans="1:4">
      <c r="A5996" s="57" t="s">
        <v>23436</v>
      </c>
      <c r="B5996" s="57"/>
      <c r="C5996" s="57" t="s">
        <v>25017</v>
      </c>
      <c r="D5996" s="57" t="s">
        <v>25018</v>
      </c>
    </row>
    <row r="5997" spans="1:4">
      <c r="A5997" s="57" t="s">
        <v>23436</v>
      </c>
      <c r="B5997" s="57"/>
      <c r="C5997" s="57" t="s">
        <v>25019</v>
      </c>
      <c r="D5997" s="57" t="s">
        <v>25020</v>
      </c>
    </row>
    <row r="5998" spans="1:4">
      <c r="A5998" s="57" t="s">
        <v>23436</v>
      </c>
      <c r="B5998" s="57"/>
      <c r="C5998" s="57" t="s">
        <v>25021</v>
      </c>
      <c r="D5998" s="57" t="s">
        <v>25022</v>
      </c>
    </row>
    <row r="5999" spans="1:4">
      <c r="A5999" s="57" t="s">
        <v>23436</v>
      </c>
      <c r="B5999" s="57"/>
      <c r="C5999" s="57" t="s">
        <v>25023</v>
      </c>
      <c r="D5999" s="57" t="s">
        <v>25024</v>
      </c>
    </row>
    <row r="6000" spans="1:4">
      <c r="A6000" s="57" t="s">
        <v>23436</v>
      </c>
      <c r="B6000" s="57"/>
      <c r="C6000" s="57" t="s">
        <v>25025</v>
      </c>
      <c r="D6000" s="57" t="s">
        <v>25026</v>
      </c>
    </row>
    <row r="6001" spans="1:4">
      <c r="A6001" s="57" t="s">
        <v>23436</v>
      </c>
      <c r="B6001" s="57"/>
      <c r="C6001" s="57" t="s">
        <v>25027</v>
      </c>
      <c r="D6001" s="57" t="s">
        <v>25028</v>
      </c>
    </row>
    <row r="6002" spans="1:4">
      <c r="A6002" s="57" t="s">
        <v>23436</v>
      </c>
      <c r="B6002" s="57"/>
      <c r="C6002" s="57" t="s">
        <v>25029</v>
      </c>
      <c r="D6002" s="57" t="s">
        <v>25030</v>
      </c>
    </row>
    <row r="6003" spans="1:4">
      <c r="A6003" s="57" t="s">
        <v>23436</v>
      </c>
      <c r="B6003" s="57"/>
      <c r="C6003" s="57" t="s">
        <v>25031</v>
      </c>
      <c r="D6003" s="57" t="s">
        <v>25032</v>
      </c>
    </row>
    <row r="6004" spans="1:4">
      <c r="A6004" s="57" t="s">
        <v>23436</v>
      </c>
      <c r="B6004" s="57"/>
      <c r="C6004" s="57" t="s">
        <v>25033</v>
      </c>
      <c r="D6004" s="57" t="s">
        <v>25034</v>
      </c>
    </row>
    <row r="6005" spans="1:4">
      <c r="A6005" s="57" t="s">
        <v>23436</v>
      </c>
      <c r="B6005" s="57"/>
      <c r="C6005" s="57" t="s">
        <v>25035</v>
      </c>
      <c r="D6005" s="57" t="s">
        <v>25036</v>
      </c>
    </row>
    <row r="6006" spans="1:4">
      <c r="A6006" s="57" t="s">
        <v>23436</v>
      </c>
      <c r="B6006" s="57"/>
      <c r="C6006" s="57" t="s">
        <v>25037</v>
      </c>
      <c r="D6006" s="57" t="s">
        <v>25038</v>
      </c>
    </row>
    <row r="6007" spans="1:4">
      <c r="A6007" s="57" t="s">
        <v>23436</v>
      </c>
      <c r="B6007" s="57"/>
      <c r="C6007" s="57" t="s">
        <v>25039</v>
      </c>
      <c r="D6007" s="57" t="s">
        <v>25040</v>
      </c>
    </row>
    <row r="6008" spans="1:4">
      <c r="A6008" s="57" t="s">
        <v>23436</v>
      </c>
      <c r="B6008" s="57"/>
      <c r="C6008" s="57" t="s">
        <v>25041</v>
      </c>
      <c r="D6008" s="57" t="s">
        <v>25042</v>
      </c>
    </row>
    <row r="6009" spans="1:4">
      <c r="A6009" s="57" t="s">
        <v>23436</v>
      </c>
      <c r="B6009" s="57"/>
      <c r="C6009" s="57" t="s">
        <v>25043</v>
      </c>
      <c r="D6009" s="57" t="s">
        <v>25044</v>
      </c>
    </row>
    <row r="6010" spans="1:4">
      <c r="A6010" s="57" t="s">
        <v>23436</v>
      </c>
      <c r="B6010" s="57"/>
      <c r="C6010" s="57" t="s">
        <v>25045</v>
      </c>
      <c r="D6010" s="57" t="s">
        <v>25046</v>
      </c>
    </row>
    <row r="6011" spans="1:4">
      <c r="A6011" s="57" t="s">
        <v>23436</v>
      </c>
      <c r="B6011" s="57"/>
      <c r="C6011" s="57" t="s">
        <v>25047</v>
      </c>
      <c r="D6011" s="57" t="s">
        <v>25048</v>
      </c>
    </row>
    <row r="6012" spans="1:4">
      <c r="A6012" s="57" t="s">
        <v>23436</v>
      </c>
      <c r="B6012" s="57"/>
      <c r="C6012" s="57" t="s">
        <v>25049</v>
      </c>
      <c r="D6012" s="57" t="s">
        <v>25050</v>
      </c>
    </row>
    <row r="6013" spans="1:4">
      <c r="A6013" s="57" t="s">
        <v>23436</v>
      </c>
      <c r="B6013" s="57"/>
      <c r="C6013" s="57" t="s">
        <v>25051</v>
      </c>
      <c r="D6013" s="57" t="s">
        <v>25052</v>
      </c>
    </row>
    <row r="6014" spans="1:4">
      <c r="A6014" s="57" t="s">
        <v>23436</v>
      </c>
      <c r="B6014" s="57"/>
      <c r="C6014" s="57" t="s">
        <v>25053</v>
      </c>
      <c r="D6014" s="57" t="s">
        <v>25054</v>
      </c>
    </row>
    <row r="6015" spans="1:4">
      <c r="A6015" s="57" t="s">
        <v>23436</v>
      </c>
      <c r="B6015" s="57"/>
      <c r="C6015" s="57" t="s">
        <v>25055</v>
      </c>
      <c r="D6015" s="57" t="s">
        <v>25056</v>
      </c>
    </row>
    <row r="6016" spans="1:4">
      <c r="A6016" s="57" t="s">
        <v>23436</v>
      </c>
      <c r="B6016" s="57"/>
      <c r="C6016" s="57" t="s">
        <v>25057</v>
      </c>
      <c r="D6016" s="57" t="s">
        <v>25058</v>
      </c>
    </row>
    <row r="6017" spans="1:4">
      <c r="A6017" s="57" t="s">
        <v>23436</v>
      </c>
      <c r="B6017" s="57"/>
      <c r="C6017" s="57" t="s">
        <v>25059</v>
      </c>
      <c r="D6017" s="57" t="s">
        <v>25060</v>
      </c>
    </row>
    <row r="6018" spans="1:4">
      <c r="A6018" s="57" t="s">
        <v>23436</v>
      </c>
      <c r="B6018" s="57"/>
      <c r="C6018" s="57" t="s">
        <v>25061</v>
      </c>
      <c r="D6018" s="57" t="s">
        <v>25062</v>
      </c>
    </row>
    <row r="6019" spans="1:4">
      <c r="A6019" s="57" t="s">
        <v>23436</v>
      </c>
      <c r="B6019" s="57"/>
      <c r="C6019" s="57" t="s">
        <v>25063</v>
      </c>
      <c r="D6019" s="57" t="s">
        <v>25064</v>
      </c>
    </row>
    <row r="6020" spans="1:4">
      <c r="A6020" s="57" t="s">
        <v>23436</v>
      </c>
      <c r="B6020" s="57"/>
      <c r="C6020" s="57" t="s">
        <v>25065</v>
      </c>
      <c r="D6020" s="57" t="s">
        <v>25066</v>
      </c>
    </row>
    <row r="6021" spans="1:4">
      <c r="A6021" s="57" t="s">
        <v>23436</v>
      </c>
      <c r="B6021" s="57"/>
      <c r="C6021" s="57" t="s">
        <v>25067</v>
      </c>
      <c r="D6021" s="57" t="s">
        <v>25068</v>
      </c>
    </row>
    <row r="6022" spans="1:4">
      <c r="A6022" s="57" t="s">
        <v>23436</v>
      </c>
      <c r="B6022" s="57"/>
      <c r="C6022" s="57" t="s">
        <v>25069</v>
      </c>
      <c r="D6022" s="57" t="s">
        <v>25070</v>
      </c>
    </row>
    <row r="6023" spans="1:4">
      <c r="A6023" s="57" t="s">
        <v>23436</v>
      </c>
      <c r="B6023" s="57"/>
      <c r="C6023" s="57" t="s">
        <v>25071</v>
      </c>
      <c r="D6023" s="57" t="s">
        <v>25072</v>
      </c>
    </row>
    <row r="6024" spans="1:4">
      <c r="A6024" s="57" t="s">
        <v>23436</v>
      </c>
      <c r="B6024" s="57"/>
      <c r="C6024" s="57" t="s">
        <v>25073</v>
      </c>
      <c r="D6024" s="57" t="s">
        <v>25074</v>
      </c>
    </row>
    <row r="6025" spans="1:4">
      <c r="A6025" s="57" t="s">
        <v>23436</v>
      </c>
      <c r="B6025" s="57"/>
      <c r="C6025" s="57" t="s">
        <v>25075</v>
      </c>
      <c r="D6025" s="57" t="s">
        <v>25076</v>
      </c>
    </row>
    <row r="6026" spans="1:4">
      <c r="A6026" s="57" t="s">
        <v>23436</v>
      </c>
      <c r="B6026" s="57"/>
      <c r="C6026" s="57" t="s">
        <v>25077</v>
      </c>
      <c r="D6026" s="57" t="s">
        <v>25078</v>
      </c>
    </row>
    <row r="6027" spans="1:4">
      <c r="A6027" s="57" t="s">
        <v>23436</v>
      </c>
      <c r="B6027" s="57"/>
      <c r="C6027" s="57" t="s">
        <v>25079</v>
      </c>
      <c r="D6027" s="57" t="s">
        <v>25080</v>
      </c>
    </row>
    <row r="6028" spans="1:4">
      <c r="A6028" s="57" t="s">
        <v>23436</v>
      </c>
      <c r="B6028" s="57"/>
      <c r="C6028" s="57" t="s">
        <v>25081</v>
      </c>
      <c r="D6028" s="57" t="s">
        <v>25082</v>
      </c>
    </row>
    <row r="6029" spans="1:4">
      <c r="A6029" s="57" t="s">
        <v>23436</v>
      </c>
      <c r="B6029" s="57"/>
      <c r="C6029" s="57" t="s">
        <v>25083</v>
      </c>
      <c r="D6029" s="57" t="s">
        <v>25084</v>
      </c>
    </row>
    <row r="6030" spans="1:4">
      <c r="A6030" s="57" t="s">
        <v>23436</v>
      </c>
      <c r="B6030" s="57"/>
      <c r="C6030" s="57" t="s">
        <v>25085</v>
      </c>
      <c r="D6030" s="57" t="s">
        <v>25086</v>
      </c>
    </row>
    <row r="6031" spans="1:4">
      <c r="A6031" s="57" t="s">
        <v>23436</v>
      </c>
      <c r="B6031" s="57"/>
      <c r="C6031" s="57" t="s">
        <v>25087</v>
      </c>
      <c r="D6031" s="57" t="s">
        <v>25088</v>
      </c>
    </row>
    <row r="6032" spans="1:4">
      <c r="A6032" s="57" t="s">
        <v>23436</v>
      </c>
      <c r="B6032" s="57"/>
      <c r="C6032" s="57" t="s">
        <v>25089</v>
      </c>
      <c r="D6032" s="57" t="s">
        <v>25090</v>
      </c>
    </row>
    <row r="6033" spans="1:4">
      <c r="A6033" s="57" t="s">
        <v>23436</v>
      </c>
      <c r="B6033" s="57"/>
      <c r="C6033" s="57" t="s">
        <v>25091</v>
      </c>
      <c r="D6033" s="57" t="s">
        <v>25092</v>
      </c>
    </row>
    <row r="6034" spans="1:4">
      <c r="A6034" s="57" t="s">
        <v>23436</v>
      </c>
      <c r="B6034" s="57"/>
      <c r="C6034" s="57" t="s">
        <v>25093</v>
      </c>
      <c r="D6034" s="57" t="s">
        <v>25094</v>
      </c>
    </row>
    <row r="6035" spans="1:4">
      <c r="A6035" s="57" t="s">
        <v>23436</v>
      </c>
      <c r="B6035" s="57"/>
      <c r="C6035" s="57" t="s">
        <v>25095</v>
      </c>
      <c r="D6035" s="57" t="s">
        <v>25096</v>
      </c>
    </row>
    <row r="6036" spans="1:4">
      <c r="A6036" s="57" t="s">
        <v>23436</v>
      </c>
      <c r="B6036" s="57"/>
      <c r="C6036" s="57" t="s">
        <v>25097</v>
      </c>
      <c r="D6036" s="57" t="s">
        <v>25098</v>
      </c>
    </row>
    <row r="6037" spans="1:4">
      <c r="A6037" s="57" t="s">
        <v>23436</v>
      </c>
      <c r="B6037" s="57"/>
      <c r="C6037" s="57" t="s">
        <v>25099</v>
      </c>
      <c r="D6037" s="57" t="s">
        <v>25100</v>
      </c>
    </row>
    <row r="6038" spans="1:4">
      <c r="A6038" s="57" t="s">
        <v>23436</v>
      </c>
      <c r="B6038" s="57"/>
      <c r="C6038" s="57" t="s">
        <v>25101</v>
      </c>
      <c r="D6038" s="57" t="s">
        <v>25102</v>
      </c>
    </row>
    <row r="6039" spans="1:4">
      <c r="A6039" s="57" t="s">
        <v>23436</v>
      </c>
      <c r="B6039" s="57"/>
      <c r="C6039" s="57" t="s">
        <v>25103</v>
      </c>
      <c r="D6039" s="57" t="s">
        <v>25104</v>
      </c>
    </row>
    <row r="6040" spans="1:4">
      <c r="A6040" s="57" t="s">
        <v>23436</v>
      </c>
      <c r="B6040" s="57"/>
      <c r="C6040" s="57" t="s">
        <v>25105</v>
      </c>
      <c r="D6040" s="57" t="s">
        <v>25106</v>
      </c>
    </row>
    <row r="6041" spans="1:4">
      <c r="A6041" s="57" t="s">
        <v>23436</v>
      </c>
      <c r="B6041" s="57"/>
      <c r="C6041" s="57" t="s">
        <v>25107</v>
      </c>
      <c r="D6041" s="57" t="s">
        <v>25108</v>
      </c>
    </row>
    <row r="6042" spans="1:4">
      <c r="A6042" s="57" t="s">
        <v>23436</v>
      </c>
      <c r="B6042" s="57"/>
      <c r="C6042" s="57" t="s">
        <v>25109</v>
      </c>
      <c r="D6042" s="57" t="s">
        <v>25110</v>
      </c>
    </row>
    <row r="6043" spans="1:4">
      <c r="A6043" s="57" t="s">
        <v>23436</v>
      </c>
      <c r="B6043" s="57"/>
      <c r="C6043" s="57" t="s">
        <v>25111</v>
      </c>
      <c r="D6043" s="57" t="s">
        <v>25112</v>
      </c>
    </row>
    <row r="6044" spans="1:4">
      <c r="A6044" s="57" t="s">
        <v>23436</v>
      </c>
      <c r="B6044" s="57"/>
      <c r="C6044" s="57" t="s">
        <v>25113</v>
      </c>
      <c r="D6044" s="57" t="s">
        <v>25114</v>
      </c>
    </row>
    <row r="6045" spans="1:4">
      <c r="A6045" s="57" t="s">
        <v>23436</v>
      </c>
      <c r="B6045" s="57"/>
      <c r="C6045" s="57" t="s">
        <v>25115</v>
      </c>
      <c r="D6045" s="57" t="s">
        <v>25116</v>
      </c>
    </row>
    <row r="6046" spans="1:4">
      <c r="A6046" s="57" t="s">
        <v>23436</v>
      </c>
      <c r="B6046" s="57"/>
      <c r="C6046" s="57" t="s">
        <v>25117</v>
      </c>
      <c r="D6046" s="57" t="s">
        <v>25118</v>
      </c>
    </row>
    <row r="6047" spans="1:4">
      <c r="A6047" s="57" t="s">
        <v>23436</v>
      </c>
      <c r="B6047" s="57"/>
      <c r="C6047" s="57" t="s">
        <v>25119</v>
      </c>
      <c r="D6047" s="57" t="s">
        <v>25120</v>
      </c>
    </row>
    <row r="6048" spans="1:4">
      <c r="A6048" s="57" t="s">
        <v>23436</v>
      </c>
      <c r="B6048" s="57"/>
      <c r="C6048" s="57" t="s">
        <v>25121</v>
      </c>
      <c r="D6048" s="57" t="s">
        <v>25122</v>
      </c>
    </row>
    <row r="6049" spans="1:4">
      <c r="A6049" s="57" t="s">
        <v>23436</v>
      </c>
      <c r="B6049" s="57"/>
      <c r="C6049" s="57" t="s">
        <v>25123</v>
      </c>
      <c r="D6049" s="57" t="s">
        <v>25124</v>
      </c>
    </row>
    <row r="6050" spans="1:4">
      <c r="A6050" s="57" t="s">
        <v>23436</v>
      </c>
      <c r="B6050" s="57"/>
      <c r="C6050" s="57" t="s">
        <v>25125</v>
      </c>
      <c r="D6050" s="57" t="s">
        <v>25126</v>
      </c>
    </row>
    <row r="6051" spans="1:4">
      <c r="A6051" s="57" t="s">
        <v>23436</v>
      </c>
      <c r="B6051" s="57"/>
      <c r="C6051" s="57" t="s">
        <v>25127</v>
      </c>
      <c r="D6051" s="57" t="s">
        <v>25128</v>
      </c>
    </row>
    <row r="6052" spans="1:4">
      <c r="A6052" s="57" t="s">
        <v>23436</v>
      </c>
      <c r="B6052" s="57"/>
      <c r="C6052" s="57" t="s">
        <v>25129</v>
      </c>
      <c r="D6052" s="57" t="s">
        <v>25130</v>
      </c>
    </row>
    <row r="6053" spans="1:4">
      <c r="A6053" s="57" t="s">
        <v>23436</v>
      </c>
      <c r="B6053" s="57"/>
      <c r="C6053" s="57" t="s">
        <v>25131</v>
      </c>
      <c r="D6053" s="57" t="s">
        <v>25132</v>
      </c>
    </row>
    <row r="6054" spans="1:4">
      <c r="A6054" s="57" t="s">
        <v>23436</v>
      </c>
      <c r="B6054" s="57"/>
      <c r="C6054" s="57" t="s">
        <v>25133</v>
      </c>
      <c r="D6054" s="57" t="s">
        <v>25134</v>
      </c>
    </row>
    <row r="6055" spans="1:4">
      <c r="A6055" s="57" t="s">
        <v>23436</v>
      </c>
      <c r="B6055" s="57"/>
      <c r="C6055" s="57" t="s">
        <v>25135</v>
      </c>
      <c r="D6055" s="57" t="s">
        <v>25136</v>
      </c>
    </row>
    <row r="6056" spans="1:4">
      <c r="A6056" s="57" t="s">
        <v>23436</v>
      </c>
      <c r="B6056" s="57"/>
      <c r="C6056" s="57" t="s">
        <v>25137</v>
      </c>
      <c r="D6056" s="57" t="s">
        <v>25138</v>
      </c>
    </row>
    <row r="6057" spans="1:4">
      <c r="A6057" s="57" t="s">
        <v>23436</v>
      </c>
      <c r="B6057" s="57"/>
      <c r="C6057" s="57" t="s">
        <v>25139</v>
      </c>
      <c r="D6057" s="57" t="s">
        <v>25140</v>
      </c>
    </row>
    <row r="6058" spans="1:4">
      <c r="A6058" s="57" t="s">
        <v>23436</v>
      </c>
      <c r="B6058" s="57"/>
      <c r="C6058" s="57" t="s">
        <v>25141</v>
      </c>
      <c r="D6058" s="57" t="s">
        <v>25142</v>
      </c>
    </row>
    <row r="6059" spans="1:4">
      <c r="A6059" s="57" t="s">
        <v>23436</v>
      </c>
      <c r="B6059" s="57"/>
      <c r="C6059" s="57" t="s">
        <v>25143</v>
      </c>
      <c r="D6059" s="57" t="s">
        <v>25144</v>
      </c>
    </row>
    <row r="6060" spans="1:4">
      <c r="A6060" s="57" t="s">
        <v>23436</v>
      </c>
      <c r="B6060" s="57"/>
      <c r="C6060" s="57" t="s">
        <v>25145</v>
      </c>
      <c r="D6060" s="57" t="s">
        <v>25146</v>
      </c>
    </row>
    <row r="6061" spans="1:4">
      <c r="A6061" s="57" t="s">
        <v>23436</v>
      </c>
      <c r="B6061" s="57"/>
      <c r="C6061" s="57" t="s">
        <v>25147</v>
      </c>
      <c r="D6061" s="57" t="s">
        <v>25148</v>
      </c>
    </row>
    <row r="6062" spans="1:4">
      <c r="A6062" s="57" t="s">
        <v>23436</v>
      </c>
      <c r="B6062" s="57"/>
      <c r="C6062" s="57" t="s">
        <v>25149</v>
      </c>
      <c r="D6062" s="57" t="s">
        <v>25150</v>
      </c>
    </row>
    <row r="6063" spans="1:4">
      <c r="A6063" s="57" t="s">
        <v>23436</v>
      </c>
      <c r="B6063" s="57"/>
      <c r="C6063" s="57" t="s">
        <v>25151</v>
      </c>
      <c r="D6063" s="57" t="s">
        <v>25152</v>
      </c>
    </row>
    <row r="6064" spans="1:4">
      <c r="A6064" s="57" t="s">
        <v>23436</v>
      </c>
      <c r="B6064" s="57"/>
      <c r="C6064" s="57" t="s">
        <v>25153</v>
      </c>
      <c r="D6064" s="57" t="s">
        <v>25154</v>
      </c>
    </row>
    <row r="6065" spans="1:4">
      <c r="A6065" s="57" t="s">
        <v>23436</v>
      </c>
      <c r="B6065" s="57"/>
      <c r="C6065" s="57" t="s">
        <v>25155</v>
      </c>
      <c r="D6065" s="57" t="s">
        <v>25156</v>
      </c>
    </row>
    <row r="6066" spans="1:4">
      <c r="A6066" s="57" t="s">
        <v>23436</v>
      </c>
      <c r="B6066" s="57"/>
      <c r="C6066" s="57" t="s">
        <v>25157</v>
      </c>
      <c r="D6066" s="57" t="s">
        <v>25158</v>
      </c>
    </row>
    <row r="6067" spans="1:4">
      <c r="A6067" s="57" t="s">
        <v>23436</v>
      </c>
      <c r="B6067" s="57"/>
      <c r="C6067" s="57" t="s">
        <v>25159</v>
      </c>
      <c r="D6067" s="57" t="s">
        <v>25160</v>
      </c>
    </row>
    <row r="6068" spans="1:4">
      <c r="A6068" s="57" t="s">
        <v>23436</v>
      </c>
      <c r="B6068" s="57"/>
      <c r="C6068" s="57" t="s">
        <v>25161</v>
      </c>
      <c r="D6068" s="57" t="s">
        <v>25162</v>
      </c>
    </row>
    <row r="6069" spans="1:4">
      <c r="A6069" s="57" t="s">
        <v>23436</v>
      </c>
      <c r="B6069" s="57"/>
      <c r="C6069" s="57" t="s">
        <v>25163</v>
      </c>
      <c r="D6069" s="57" t="s">
        <v>25164</v>
      </c>
    </row>
    <row r="6070" spans="1:4">
      <c r="A6070" s="57" t="s">
        <v>23436</v>
      </c>
      <c r="B6070" s="57"/>
      <c r="C6070" s="57" t="s">
        <v>25165</v>
      </c>
      <c r="D6070" s="57" t="s">
        <v>25166</v>
      </c>
    </row>
    <row r="6071" spans="1:4">
      <c r="A6071" s="57" t="s">
        <v>23436</v>
      </c>
      <c r="B6071" s="57"/>
      <c r="C6071" s="57" t="s">
        <v>25167</v>
      </c>
      <c r="D6071" s="57" t="s">
        <v>25168</v>
      </c>
    </row>
    <row r="6072" spans="1:4">
      <c r="A6072" s="57" t="s">
        <v>23436</v>
      </c>
      <c r="B6072" s="57"/>
      <c r="C6072" s="57" t="s">
        <v>25169</v>
      </c>
      <c r="D6072" s="57" t="s">
        <v>25170</v>
      </c>
    </row>
    <row r="6073" spans="1:4">
      <c r="A6073" s="57" t="s">
        <v>23436</v>
      </c>
      <c r="B6073" s="57"/>
      <c r="C6073" s="57" t="s">
        <v>25171</v>
      </c>
      <c r="D6073" s="57" t="s">
        <v>25172</v>
      </c>
    </row>
    <row r="6074" spans="1:4">
      <c r="A6074" s="57" t="s">
        <v>23436</v>
      </c>
      <c r="B6074" s="57"/>
      <c r="C6074" s="57" t="s">
        <v>25173</v>
      </c>
      <c r="D6074" s="57" t="s">
        <v>25174</v>
      </c>
    </row>
    <row r="6075" spans="1:4">
      <c r="A6075" s="57" t="s">
        <v>23436</v>
      </c>
      <c r="B6075" s="57"/>
      <c r="C6075" s="57" t="s">
        <v>25175</v>
      </c>
      <c r="D6075" s="57" t="s">
        <v>25176</v>
      </c>
    </row>
    <row r="6076" spans="1:4">
      <c r="A6076" s="57" t="s">
        <v>23436</v>
      </c>
      <c r="B6076" s="57"/>
      <c r="C6076" s="57" t="s">
        <v>25177</v>
      </c>
      <c r="D6076" s="57" t="s">
        <v>25178</v>
      </c>
    </row>
    <row r="6077" spans="1:4">
      <c r="A6077" s="57" t="s">
        <v>23436</v>
      </c>
      <c r="B6077" s="57"/>
      <c r="C6077" s="57" t="s">
        <v>25179</v>
      </c>
      <c r="D6077" s="57" t="s">
        <v>25180</v>
      </c>
    </row>
    <row r="6078" spans="1:4">
      <c r="A6078" s="57" t="s">
        <v>23436</v>
      </c>
      <c r="B6078" s="57"/>
      <c r="C6078" s="57" t="s">
        <v>25181</v>
      </c>
      <c r="D6078" s="57" t="s">
        <v>25182</v>
      </c>
    </row>
    <row r="6079" spans="1:4">
      <c r="A6079" s="57" t="s">
        <v>23436</v>
      </c>
      <c r="B6079" s="57"/>
      <c r="C6079" s="57" t="s">
        <v>25183</v>
      </c>
      <c r="D6079" s="57" t="s">
        <v>25184</v>
      </c>
    </row>
    <row r="6080" spans="1:4">
      <c r="A6080" s="57" t="s">
        <v>23436</v>
      </c>
      <c r="B6080" s="57"/>
      <c r="C6080" s="57" t="s">
        <v>25185</v>
      </c>
      <c r="D6080" s="57" t="s">
        <v>25186</v>
      </c>
    </row>
    <row r="6081" spans="1:4">
      <c r="A6081" s="57" t="s">
        <v>23436</v>
      </c>
      <c r="B6081" s="57"/>
      <c r="C6081" s="57" t="s">
        <v>25187</v>
      </c>
      <c r="D6081" s="57" t="s">
        <v>25188</v>
      </c>
    </row>
    <row r="6082" spans="1:4">
      <c r="A6082" s="57" t="s">
        <v>23436</v>
      </c>
      <c r="B6082" s="57"/>
      <c r="C6082" s="57" t="s">
        <v>25189</v>
      </c>
      <c r="D6082" s="57" t="s">
        <v>25190</v>
      </c>
    </row>
    <row r="6083" spans="1:4">
      <c r="A6083" s="57" t="s">
        <v>23436</v>
      </c>
      <c r="B6083" s="57"/>
      <c r="C6083" s="57" t="s">
        <v>25191</v>
      </c>
      <c r="D6083" s="57" t="s">
        <v>25192</v>
      </c>
    </row>
    <row r="6084" spans="1:4">
      <c r="A6084" s="57" t="s">
        <v>23436</v>
      </c>
      <c r="B6084" s="57"/>
      <c r="C6084" s="57" t="s">
        <v>25193</v>
      </c>
      <c r="D6084" s="57" t="s">
        <v>25194</v>
      </c>
    </row>
    <row r="6085" spans="1:4">
      <c r="A6085" s="57" t="s">
        <v>23436</v>
      </c>
      <c r="B6085" s="57"/>
      <c r="C6085" s="57" t="s">
        <v>25195</v>
      </c>
      <c r="D6085" s="57" t="s">
        <v>25196</v>
      </c>
    </row>
    <row r="6086" spans="1:4">
      <c r="A6086" s="57" t="s">
        <v>23436</v>
      </c>
      <c r="B6086" s="57"/>
      <c r="C6086" s="57" t="s">
        <v>25197</v>
      </c>
      <c r="D6086" s="57" t="s">
        <v>25198</v>
      </c>
    </row>
    <row r="6087" spans="1:4">
      <c r="A6087" s="57" t="s">
        <v>23436</v>
      </c>
      <c r="B6087" s="57"/>
      <c r="C6087" s="57" t="s">
        <v>25199</v>
      </c>
      <c r="D6087" s="57" t="s">
        <v>25200</v>
      </c>
    </row>
    <row r="6088" spans="1:4">
      <c r="A6088" s="57" t="s">
        <v>23436</v>
      </c>
      <c r="B6088" s="57"/>
      <c r="C6088" s="57" t="s">
        <v>25201</v>
      </c>
      <c r="D6088" s="57" t="s">
        <v>25202</v>
      </c>
    </row>
    <row r="6089" spans="1:4">
      <c r="A6089" s="57" t="s">
        <v>23436</v>
      </c>
      <c r="B6089" s="57"/>
      <c r="C6089" s="57" t="s">
        <v>25203</v>
      </c>
      <c r="D6089" s="57" t="s">
        <v>25204</v>
      </c>
    </row>
    <row r="6090" spans="1:4">
      <c r="A6090" s="57" t="s">
        <v>23436</v>
      </c>
      <c r="B6090" s="57"/>
      <c r="C6090" s="57" t="s">
        <v>25205</v>
      </c>
      <c r="D6090" s="57" t="s">
        <v>25206</v>
      </c>
    </row>
    <row r="6091" spans="1:4">
      <c r="A6091" s="57" t="s">
        <v>23436</v>
      </c>
      <c r="B6091" s="57"/>
      <c r="C6091" s="57" t="s">
        <v>25207</v>
      </c>
      <c r="D6091" s="57" t="s">
        <v>25208</v>
      </c>
    </row>
    <row r="6092" spans="1:4">
      <c r="A6092" s="57" t="s">
        <v>23436</v>
      </c>
      <c r="B6092" s="57"/>
      <c r="C6092" s="57" t="s">
        <v>25209</v>
      </c>
      <c r="D6092" s="57" t="s">
        <v>25210</v>
      </c>
    </row>
    <row r="6093" spans="1:4">
      <c r="A6093" s="57" t="s">
        <v>23436</v>
      </c>
      <c r="B6093" s="57"/>
      <c r="C6093" s="57" t="s">
        <v>25211</v>
      </c>
      <c r="D6093" s="57" t="s">
        <v>25212</v>
      </c>
    </row>
    <row r="6094" spans="1:4">
      <c r="A6094" s="57" t="s">
        <v>23436</v>
      </c>
      <c r="B6094" s="57"/>
      <c r="C6094" s="57" t="s">
        <v>25213</v>
      </c>
      <c r="D6094" s="57" t="s">
        <v>25214</v>
      </c>
    </row>
    <row r="6095" spans="1:4">
      <c r="A6095" s="57" t="s">
        <v>23436</v>
      </c>
      <c r="B6095" s="57"/>
      <c r="C6095" s="57" t="s">
        <v>25215</v>
      </c>
      <c r="D6095" s="57" t="s">
        <v>25216</v>
      </c>
    </row>
    <row r="6096" spans="1:4">
      <c r="A6096" s="57" t="s">
        <v>23436</v>
      </c>
      <c r="B6096" s="57"/>
      <c r="C6096" s="57" t="s">
        <v>25217</v>
      </c>
      <c r="D6096" s="57" t="s">
        <v>25218</v>
      </c>
    </row>
    <row r="6097" spans="1:4">
      <c r="A6097" s="57" t="s">
        <v>23436</v>
      </c>
      <c r="B6097" s="57"/>
      <c r="C6097" s="57" t="s">
        <v>25219</v>
      </c>
      <c r="D6097" s="57" t="s">
        <v>25220</v>
      </c>
    </row>
    <row r="6098" spans="1:4">
      <c r="A6098" s="57" t="s">
        <v>23436</v>
      </c>
      <c r="B6098" s="57"/>
      <c r="C6098" s="57" t="s">
        <v>25221</v>
      </c>
      <c r="D6098" s="57" t="s">
        <v>25222</v>
      </c>
    </row>
    <row r="6099" spans="1:4">
      <c r="A6099" s="57" t="s">
        <v>23436</v>
      </c>
      <c r="B6099" s="57"/>
      <c r="C6099" s="57" t="s">
        <v>25223</v>
      </c>
      <c r="D6099" s="57" t="s">
        <v>25224</v>
      </c>
    </row>
    <row r="6100" spans="1:4">
      <c r="A6100" s="57" t="s">
        <v>23436</v>
      </c>
      <c r="B6100" s="57"/>
      <c r="C6100" s="57" t="s">
        <v>25225</v>
      </c>
      <c r="D6100" s="57" t="s">
        <v>25226</v>
      </c>
    </row>
    <row r="6101" spans="1:4">
      <c r="A6101" s="57" t="s">
        <v>23436</v>
      </c>
      <c r="B6101" s="57"/>
      <c r="C6101" s="57" t="s">
        <v>25227</v>
      </c>
      <c r="D6101" s="57" t="s">
        <v>25228</v>
      </c>
    </row>
    <row r="6102" spans="1:4">
      <c r="A6102" s="57" t="s">
        <v>23436</v>
      </c>
      <c r="B6102" s="57"/>
      <c r="C6102" s="57" t="s">
        <v>25229</v>
      </c>
      <c r="D6102" s="57" t="s">
        <v>25230</v>
      </c>
    </row>
    <row r="6103" spans="1:4">
      <c r="A6103" s="57" t="s">
        <v>23436</v>
      </c>
      <c r="B6103" s="57"/>
      <c r="C6103" s="57" t="s">
        <v>25231</v>
      </c>
      <c r="D6103" s="57" t="s">
        <v>25232</v>
      </c>
    </row>
    <row r="6104" spans="1:4">
      <c r="A6104" s="57" t="s">
        <v>23436</v>
      </c>
      <c r="B6104" s="57"/>
      <c r="C6104" s="57" t="s">
        <v>25233</v>
      </c>
      <c r="D6104" s="57" t="s">
        <v>25234</v>
      </c>
    </row>
    <row r="6105" spans="1:4">
      <c r="A6105" s="57" t="s">
        <v>23436</v>
      </c>
      <c r="B6105" s="57"/>
      <c r="C6105" s="57" t="s">
        <v>25235</v>
      </c>
      <c r="D6105" s="57" t="s">
        <v>25236</v>
      </c>
    </row>
    <row r="6106" spans="1:4">
      <c r="A6106" s="57" t="s">
        <v>23436</v>
      </c>
      <c r="B6106" s="57"/>
      <c r="C6106" s="57" t="s">
        <v>25237</v>
      </c>
      <c r="D6106" s="57" t="s">
        <v>25238</v>
      </c>
    </row>
    <row r="6107" spans="1:4">
      <c r="A6107" s="57" t="s">
        <v>23436</v>
      </c>
      <c r="B6107" s="57"/>
      <c r="C6107" s="57" t="s">
        <v>25239</v>
      </c>
      <c r="D6107" s="57" t="s">
        <v>25240</v>
      </c>
    </row>
    <row r="6108" spans="1:4">
      <c r="A6108" s="57" t="s">
        <v>23436</v>
      </c>
      <c r="B6108" s="57"/>
      <c r="C6108" s="57" t="s">
        <v>25241</v>
      </c>
      <c r="D6108" s="57" t="s">
        <v>25242</v>
      </c>
    </row>
    <row r="6109" spans="1:4">
      <c r="A6109" s="57" t="s">
        <v>23436</v>
      </c>
      <c r="B6109" s="57"/>
      <c r="C6109" s="57" t="s">
        <v>25243</v>
      </c>
      <c r="D6109" s="57" t="s">
        <v>25244</v>
      </c>
    </row>
    <row r="6110" spans="1:4">
      <c r="A6110" s="57" t="s">
        <v>23436</v>
      </c>
      <c r="B6110" s="57"/>
      <c r="C6110" s="57" t="s">
        <v>25245</v>
      </c>
      <c r="D6110" s="57" t="s">
        <v>25246</v>
      </c>
    </row>
    <row r="6111" spans="1:4">
      <c r="A6111" s="57" t="s">
        <v>23436</v>
      </c>
      <c r="B6111" s="57"/>
      <c r="C6111" s="57" t="s">
        <v>25247</v>
      </c>
      <c r="D6111" s="57" t="s">
        <v>25248</v>
      </c>
    </row>
    <row r="6112" spans="1:4">
      <c r="A6112" s="57" t="s">
        <v>23436</v>
      </c>
      <c r="B6112" s="57"/>
      <c r="C6112" s="57" t="s">
        <v>25249</v>
      </c>
      <c r="D6112" s="57" t="s">
        <v>25250</v>
      </c>
    </row>
    <row r="6113" spans="1:4">
      <c r="A6113" s="57" t="s">
        <v>23436</v>
      </c>
      <c r="B6113" s="57"/>
      <c r="C6113" s="57" t="s">
        <v>25251</v>
      </c>
      <c r="D6113" s="57" t="s">
        <v>25252</v>
      </c>
    </row>
    <row r="6114" spans="1:4">
      <c r="A6114" s="57" t="s">
        <v>23436</v>
      </c>
      <c r="B6114" s="57"/>
      <c r="C6114" s="57" t="s">
        <v>25253</v>
      </c>
      <c r="D6114" s="57" t="s">
        <v>25254</v>
      </c>
    </row>
    <row r="6115" spans="1:4">
      <c r="A6115" s="57" t="s">
        <v>23436</v>
      </c>
      <c r="B6115" s="57"/>
      <c r="C6115" s="57" t="s">
        <v>25255</v>
      </c>
      <c r="D6115" s="57" t="s">
        <v>25256</v>
      </c>
    </row>
    <row r="6116" spans="1:4">
      <c r="A6116" s="57" t="s">
        <v>23436</v>
      </c>
      <c r="B6116" s="57"/>
      <c r="C6116" s="57" t="s">
        <v>25257</v>
      </c>
      <c r="D6116" s="57" t="s">
        <v>25258</v>
      </c>
    </row>
    <row r="6117" spans="1:4">
      <c r="A6117" s="57" t="s">
        <v>23436</v>
      </c>
      <c r="B6117" s="57"/>
      <c r="C6117" s="57" t="s">
        <v>25259</v>
      </c>
      <c r="D6117" s="57" t="s">
        <v>25260</v>
      </c>
    </row>
    <row r="6118" spans="1:4">
      <c r="A6118" s="57" t="s">
        <v>23436</v>
      </c>
      <c r="B6118" s="57"/>
      <c r="C6118" s="57" t="s">
        <v>25261</v>
      </c>
      <c r="D6118" s="57" t="s">
        <v>25262</v>
      </c>
    </row>
    <row r="6119" spans="1:4">
      <c r="A6119" s="57" t="s">
        <v>23436</v>
      </c>
      <c r="B6119" s="57"/>
      <c r="C6119" s="57" t="s">
        <v>25263</v>
      </c>
      <c r="D6119" s="57" t="s">
        <v>25264</v>
      </c>
    </row>
    <row r="6120" spans="1:4">
      <c r="A6120" s="57" t="s">
        <v>23436</v>
      </c>
      <c r="B6120" s="57"/>
      <c r="C6120" s="57" t="s">
        <v>25265</v>
      </c>
      <c r="D6120" s="57" t="s">
        <v>25266</v>
      </c>
    </row>
    <row r="6121" spans="1:4">
      <c r="A6121" s="57" t="s">
        <v>23436</v>
      </c>
      <c r="B6121" s="57"/>
      <c r="C6121" s="57" t="s">
        <v>25267</v>
      </c>
      <c r="D6121" s="57" t="s">
        <v>25268</v>
      </c>
    </row>
    <row r="6122" spans="1:4">
      <c r="A6122" s="57" t="s">
        <v>23436</v>
      </c>
      <c r="B6122" s="57"/>
      <c r="C6122" s="57" t="s">
        <v>25269</v>
      </c>
      <c r="D6122" s="57" t="s">
        <v>25270</v>
      </c>
    </row>
    <row r="6123" spans="1:4">
      <c r="A6123" s="57" t="s">
        <v>23436</v>
      </c>
      <c r="B6123" s="57"/>
      <c r="C6123" s="57" t="s">
        <v>25271</v>
      </c>
      <c r="D6123" s="57" t="s">
        <v>25272</v>
      </c>
    </row>
    <row r="6124" spans="1:4">
      <c r="A6124" s="57" t="s">
        <v>23436</v>
      </c>
      <c r="B6124" s="57"/>
      <c r="C6124" s="57" t="s">
        <v>25273</v>
      </c>
      <c r="D6124" s="57" t="s">
        <v>25274</v>
      </c>
    </row>
    <row r="6125" spans="1:4">
      <c r="A6125" s="57" t="s">
        <v>23436</v>
      </c>
      <c r="B6125" s="57"/>
      <c r="C6125" s="57" t="s">
        <v>25275</v>
      </c>
      <c r="D6125" s="57" t="s">
        <v>25276</v>
      </c>
    </row>
    <row r="6126" spans="1:4">
      <c r="A6126" s="57" t="s">
        <v>23436</v>
      </c>
      <c r="B6126" s="57"/>
      <c r="C6126" s="57" t="s">
        <v>25277</v>
      </c>
      <c r="D6126" s="57" t="s">
        <v>25278</v>
      </c>
    </row>
    <row r="6127" spans="1:4">
      <c r="A6127" s="57" t="s">
        <v>23436</v>
      </c>
      <c r="B6127" s="57"/>
      <c r="C6127" s="57" t="s">
        <v>25279</v>
      </c>
      <c r="D6127" s="57" t="s">
        <v>25280</v>
      </c>
    </row>
    <row r="6128" spans="1:4">
      <c r="A6128" s="57" t="s">
        <v>23436</v>
      </c>
      <c r="B6128" s="57"/>
      <c r="C6128" s="57" t="s">
        <v>25281</v>
      </c>
      <c r="D6128" s="57" t="s">
        <v>25282</v>
      </c>
    </row>
    <row r="6129" spans="1:4">
      <c r="A6129" s="57" t="s">
        <v>23436</v>
      </c>
      <c r="B6129" s="57"/>
      <c r="C6129" s="57" t="s">
        <v>25283</v>
      </c>
      <c r="D6129" s="57" t="s">
        <v>25284</v>
      </c>
    </row>
    <row r="6130" spans="1:4">
      <c r="A6130" s="57" t="s">
        <v>23436</v>
      </c>
      <c r="B6130" s="57"/>
      <c r="C6130" s="57" t="s">
        <v>25285</v>
      </c>
      <c r="D6130" s="57" t="s">
        <v>25286</v>
      </c>
    </row>
    <row r="6131" spans="1:4">
      <c r="A6131" s="57" t="s">
        <v>23436</v>
      </c>
      <c r="B6131" s="57"/>
      <c r="C6131" s="57" t="s">
        <v>25287</v>
      </c>
      <c r="D6131" s="57" t="s">
        <v>25288</v>
      </c>
    </row>
    <row r="6132" spans="1:4">
      <c r="A6132" s="57" t="s">
        <v>23436</v>
      </c>
      <c r="B6132" s="57"/>
      <c r="C6132" s="57" t="s">
        <v>25289</v>
      </c>
      <c r="D6132" s="57" t="s">
        <v>25290</v>
      </c>
    </row>
    <row r="6133" spans="1:4">
      <c r="A6133" s="57" t="s">
        <v>23436</v>
      </c>
      <c r="B6133" s="57"/>
      <c r="C6133" s="57" t="s">
        <v>25291</v>
      </c>
      <c r="D6133" s="57" t="s">
        <v>25292</v>
      </c>
    </row>
    <row r="6134" spans="1:4">
      <c r="A6134" s="57" t="s">
        <v>23436</v>
      </c>
      <c r="B6134" s="57"/>
      <c r="C6134" s="57" t="s">
        <v>25293</v>
      </c>
      <c r="D6134" s="57" t="s">
        <v>25294</v>
      </c>
    </row>
    <row r="6135" spans="1:4">
      <c r="A6135" s="57" t="s">
        <v>23436</v>
      </c>
      <c r="B6135" s="57"/>
      <c r="C6135" s="57" t="s">
        <v>25295</v>
      </c>
      <c r="D6135" s="57" t="s">
        <v>25296</v>
      </c>
    </row>
    <row r="6136" spans="1:4">
      <c r="A6136" s="57" t="s">
        <v>23436</v>
      </c>
      <c r="B6136" s="57"/>
      <c r="C6136" s="57" t="s">
        <v>25297</v>
      </c>
      <c r="D6136" s="57" t="s">
        <v>25284</v>
      </c>
    </row>
    <row r="6137" spans="1:4">
      <c r="A6137" s="57" t="s">
        <v>23436</v>
      </c>
      <c r="B6137" s="57"/>
      <c r="C6137" s="57" t="s">
        <v>25298</v>
      </c>
      <c r="D6137" s="57" t="s">
        <v>25299</v>
      </c>
    </row>
    <row r="6138" spans="1:4">
      <c r="A6138" s="57" t="s">
        <v>23436</v>
      </c>
      <c r="B6138" s="57"/>
      <c r="C6138" s="57" t="s">
        <v>25300</v>
      </c>
      <c r="D6138" s="57" t="s">
        <v>25301</v>
      </c>
    </row>
    <row r="6139" spans="1:4">
      <c r="A6139" s="57" t="s">
        <v>23436</v>
      </c>
      <c r="B6139" s="57"/>
      <c r="C6139" s="57" t="s">
        <v>25302</v>
      </c>
      <c r="D6139" s="57" t="s">
        <v>25303</v>
      </c>
    </row>
    <row r="6140" spans="1:4">
      <c r="A6140" s="57" t="s">
        <v>23436</v>
      </c>
      <c r="B6140" s="57"/>
      <c r="C6140" s="57" t="s">
        <v>25304</v>
      </c>
      <c r="D6140" s="57" t="s">
        <v>25305</v>
      </c>
    </row>
    <row r="6141" spans="1:4">
      <c r="A6141" s="57" t="s">
        <v>23436</v>
      </c>
      <c r="B6141" s="57"/>
      <c r="C6141" s="57" t="s">
        <v>25306</v>
      </c>
      <c r="D6141" s="57" t="s">
        <v>25307</v>
      </c>
    </row>
    <row r="6142" spans="1:4">
      <c r="A6142" s="57" t="s">
        <v>23436</v>
      </c>
      <c r="B6142" s="57"/>
      <c r="C6142" s="57" t="s">
        <v>25308</v>
      </c>
      <c r="D6142" s="57" t="s">
        <v>25309</v>
      </c>
    </row>
    <row r="6143" spans="1:4">
      <c r="A6143" s="57" t="s">
        <v>23436</v>
      </c>
      <c r="B6143" s="57"/>
      <c r="C6143" s="57" t="s">
        <v>25310</v>
      </c>
      <c r="D6143" s="57" t="s">
        <v>25311</v>
      </c>
    </row>
    <row r="6144" spans="1:4">
      <c r="A6144" s="57" t="s">
        <v>23436</v>
      </c>
      <c r="B6144" s="57"/>
      <c r="C6144" s="57" t="s">
        <v>25312</v>
      </c>
      <c r="D6144" s="57" t="s">
        <v>25313</v>
      </c>
    </row>
    <row r="6145" spans="1:4">
      <c r="A6145" s="57" t="s">
        <v>23436</v>
      </c>
      <c r="B6145" s="57"/>
      <c r="C6145" s="57" t="s">
        <v>25314</v>
      </c>
      <c r="D6145" s="57" t="s">
        <v>25315</v>
      </c>
    </row>
    <row r="6146" spans="1:4">
      <c r="A6146" s="57" t="s">
        <v>23436</v>
      </c>
      <c r="B6146" s="57"/>
      <c r="C6146" s="57" t="s">
        <v>25316</v>
      </c>
      <c r="D6146" s="57" t="s">
        <v>25317</v>
      </c>
    </row>
    <row r="6147" spans="1:4">
      <c r="A6147" s="57" t="s">
        <v>23436</v>
      </c>
      <c r="B6147" s="57"/>
      <c r="C6147" s="57" t="s">
        <v>25318</v>
      </c>
      <c r="D6147" s="57" t="s">
        <v>25319</v>
      </c>
    </row>
    <row r="6148" spans="1:4">
      <c r="A6148" s="57" t="s">
        <v>23436</v>
      </c>
      <c r="B6148" s="57"/>
      <c r="C6148" s="57" t="s">
        <v>25320</v>
      </c>
      <c r="D6148" s="57" t="s">
        <v>25321</v>
      </c>
    </row>
    <row r="6149" spans="1:4">
      <c r="A6149" s="57" t="s">
        <v>23436</v>
      </c>
      <c r="B6149" s="57"/>
      <c r="C6149" s="57" t="s">
        <v>25322</v>
      </c>
      <c r="D6149" s="57" t="s">
        <v>25323</v>
      </c>
    </row>
    <row r="6150" spans="1:4">
      <c r="A6150" s="57" t="s">
        <v>23436</v>
      </c>
      <c r="B6150" s="57"/>
      <c r="C6150" s="57" t="s">
        <v>25324</v>
      </c>
      <c r="D6150" s="57" t="s">
        <v>25325</v>
      </c>
    </row>
    <row r="6151" spans="1:4">
      <c r="A6151" s="57" t="s">
        <v>23436</v>
      </c>
      <c r="B6151" s="57"/>
      <c r="C6151" s="57" t="s">
        <v>25326</v>
      </c>
      <c r="D6151" s="57" t="s">
        <v>25284</v>
      </c>
    </row>
    <row r="6152" spans="1:4">
      <c r="A6152" s="57" t="s">
        <v>23436</v>
      </c>
      <c r="B6152" s="57"/>
      <c r="C6152" s="57" t="s">
        <v>25327</v>
      </c>
      <c r="D6152" s="57" t="s">
        <v>25328</v>
      </c>
    </row>
    <row r="6153" spans="1:4">
      <c r="A6153" s="57" t="s">
        <v>23436</v>
      </c>
      <c r="B6153" s="57"/>
      <c r="C6153" s="57" t="s">
        <v>25329</v>
      </c>
      <c r="D6153" s="57" t="s">
        <v>25330</v>
      </c>
    </row>
    <row r="6154" spans="1:4">
      <c r="A6154" s="57" t="s">
        <v>23436</v>
      </c>
      <c r="B6154" s="57"/>
      <c r="C6154" s="57" t="s">
        <v>25331</v>
      </c>
      <c r="D6154" s="57" t="s">
        <v>25332</v>
      </c>
    </row>
    <row r="6155" spans="1:4">
      <c r="A6155" s="57" t="s">
        <v>23436</v>
      </c>
      <c r="B6155" s="57"/>
      <c r="C6155" s="57" t="s">
        <v>25333</v>
      </c>
      <c r="D6155" s="57" t="s">
        <v>25334</v>
      </c>
    </row>
    <row r="6156" spans="1:4">
      <c r="A6156" s="57" t="s">
        <v>23436</v>
      </c>
      <c r="B6156" s="57"/>
      <c r="C6156" s="57" t="s">
        <v>25335</v>
      </c>
      <c r="D6156" s="57" t="s">
        <v>25336</v>
      </c>
    </row>
    <row r="6157" spans="1:4">
      <c r="A6157" s="57" t="s">
        <v>23436</v>
      </c>
      <c r="B6157" s="57"/>
      <c r="C6157" s="57" t="s">
        <v>25337</v>
      </c>
      <c r="D6157" s="57" t="s">
        <v>25338</v>
      </c>
    </row>
    <row r="6158" spans="1:4">
      <c r="A6158" s="57" t="s">
        <v>23436</v>
      </c>
      <c r="B6158" s="57"/>
      <c r="C6158" s="57" t="s">
        <v>25339</v>
      </c>
      <c r="D6158" s="57" t="s">
        <v>25340</v>
      </c>
    </row>
    <row r="6159" spans="1:4">
      <c r="A6159" s="57" t="s">
        <v>23436</v>
      </c>
      <c r="B6159" s="57"/>
      <c r="C6159" s="57" t="s">
        <v>25341</v>
      </c>
      <c r="D6159" s="57" t="s">
        <v>25342</v>
      </c>
    </row>
    <row r="6160" spans="1:4">
      <c r="A6160" s="57" t="s">
        <v>23436</v>
      </c>
      <c r="B6160" s="57"/>
      <c r="C6160" s="57" t="s">
        <v>25343</v>
      </c>
      <c r="D6160" s="57" t="s">
        <v>25344</v>
      </c>
    </row>
    <row r="6161" spans="1:4">
      <c r="A6161" s="57" t="s">
        <v>23436</v>
      </c>
      <c r="B6161" s="57"/>
      <c r="C6161" s="57" t="s">
        <v>25345</v>
      </c>
      <c r="D6161" s="57" t="s">
        <v>25334</v>
      </c>
    </row>
    <row r="6162" spans="1:4">
      <c r="A6162" s="57" t="s">
        <v>23436</v>
      </c>
      <c r="B6162" s="57"/>
      <c r="C6162" s="57" t="s">
        <v>25346</v>
      </c>
      <c r="D6162" s="57" t="s">
        <v>25336</v>
      </c>
    </row>
    <row r="6163" spans="1:4">
      <c r="A6163" s="57" t="s">
        <v>23436</v>
      </c>
      <c r="B6163" s="57"/>
      <c r="C6163" s="57" t="s">
        <v>25347</v>
      </c>
      <c r="D6163" s="57" t="s">
        <v>25348</v>
      </c>
    </row>
    <row r="6164" spans="1:4">
      <c r="A6164" s="57" t="s">
        <v>23436</v>
      </c>
      <c r="B6164" s="57"/>
      <c r="C6164" s="57" t="s">
        <v>25349</v>
      </c>
      <c r="D6164" s="57" t="s">
        <v>25350</v>
      </c>
    </row>
    <row r="6165" spans="1:4">
      <c r="A6165" s="57" t="s">
        <v>23436</v>
      </c>
      <c r="B6165" s="57"/>
      <c r="C6165" s="57" t="s">
        <v>25351</v>
      </c>
      <c r="D6165" s="57" t="s">
        <v>25352</v>
      </c>
    </row>
    <row r="6166" spans="1:4">
      <c r="A6166" s="57" t="s">
        <v>23436</v>
      </c>
      <c r="B6166" s="57"/>
      <c r="C6166" s="57" t="s">
        <v>25353</v>
      </c>
      <c r="D6166" s="57" t="s">
        <v>25354</v>
      </c>
    </row>
    <row r="6167" spans="1:4">
      <c r="A6167" s="57" t="s">
        <v>23436</v>
      </c>
      <c r="B6167" s="57"/>
      <c r="C6167" s="57" t="s">
        <v>25355</v>
      </c>
      <c r="D6167" s="57" t="s">
        <v>25350</v>
      </c>
    </row>
    <row r="6168" spans="1:4">
      <c r="A6168" s="57" t="s">
        <v>23436</v>
      </c>
      <c r="B6168" s="57"/>
      <c r="C6168" s="57" t="s">
        <v>25356</v>
      </c>
      <c r="D6168" s="57" t="s">
        <v>25348</v>
      </c>
    </row>
    <row r="6169" spans="1:4">
      <c r="A6169" s="57" t="s">
        <v>23436</v>
      </c>
      <c r="B6169" s="57"/>
      <c r="C6169" s="57" t="s">
        <v>25357</v>
      </c>
      <c r="D6169" s="57" t="s">
        <v>25313</v>
      </c>
    </row>
    <row r="6170" spans="1:4">
      <c r="A6170" s="57" t="s">
        <v>23436</v>
      </c>
      <c r="B6170" s="57"/>
      <c r="C6170" s="57" t="s">
        <v>25358</v>
      </c>
      <c r="D6170" s="57" t="s">
        <v>25321</v>
      </c>
    </row>
    <row r="6171" spans="1:4">
      <c r="A6171" s="57" t="s">
        <v>23436</v>
      </c>
      <c r="B6171" s="57"/>
      <c r="C6171" s="57" t="s">
        <v>25359</v>
      </c>
      <c r="D6171" s="57" t="s">
        <v>25360</v>
      </c>
    </row>
    <row r="6172" spans="1:4">
      <c r="A6172" s="57" t="s">
        <v>23436</v>
      </c>
      <c r="B6172" s="57"/>
      <c r="C6172" s="57" t="s">
        <v>25361</v>
      </c>
      <c r="D6172" s="57" t="s">
        <v>25362</v>
      </c>
    </row>
    <row r="6173" spans="1:4">
      <c r="A6173" s="57" t="s">
        <v>23436</v>
      </c>
      <c r="B6173" s="57"/>
      <c r="C6173" s="57" t="s">
        <v>25363</v>
      </c>
      <c r="D6173" s="57" t="s">
        <v>25303</v>
      </c>
    </row>
    <row r="6174" spans="1:4">
      <c r="A6174" s="57" t="s">
        <v>23436</v>
      </c>
      <c r="B6174" s="57"/>
      <c r="C6174" s="57" t="s">
        <v>25364</v>
      </c>
      <c r="D6174" s="57" t="s">
        <v>25354</v>
      </c>
    </row>
    <row r="6175" spans="1:4">
      <c r="A6175" s="57" t="s">
        <v>23436</v>
      </c>
      <c r="B6175" s="57"/>
      <c r="C6175" s="57" t="s">
        <v>25365</v>
      </c>
      <c r="D6175" s="57" t="s">
        <v>25366</v>
      </c>
    </row>
    <row r="6176" spans="1:4">
      <c r="A6176" s="57" t="s">
        <v>23436</v>
      </c>
      <c r="B6176" s="57"/>
      <c r="C6176" s="57" t="s">
        <v>25367</v>
      </c>
      <c r="D6176" s="57" t="s">
        <v>25368</v>
      </c>
    </row>
    <row r="6177" spans="1:4">
      <c r="A6177" s="57" t="s">
        <v>23436</v>
      </c>
      <c r="B6177" s="57"/>
      <c r="C6177" s="57" t="s">
        <v>25369</v>
      </c>
      <c r="D6177" s="57" t="s">
        <v>25370</v>
      </c>
    </row>
    <row r="6178" spans="1:4">
      <c r="A6178" s="57" t="s">
        <v>23436</v>
      </c>
      <c r="B6178" s="57"/>
      <c r="C6178" s="57" t="s">
        <v>25371</v>
      </c>
      <c r="D6178" s="57" t="s">
        <v>25340</v>
      </c>
    </row>
    <row r="6179" spans="1:4">
      <c r="A6179" s="57" t="s">
        <v>23436</v>
      </c>
      <c r="B6179" s="57"/>
      <c r="C6179" s="57" t="s">
        <v>25372</v>
      </c>
      <c r="D6179" s="57" t="s">
        <v>25373</v>
      </c>
    </row>
    <row r="6180" spans="1:4">
      <c r="A6180" s="57" t="s">
        <v>23436</v>
      </c>
      <c r="B6180" s="57"/>
      <c r="C6180" s="57" t="s">
        <v>25374</v>
      </c>
      <c r="D6180" s="57" t="s">
        <v>25375</v>
      </c>
    </row>
    <row r="6181" spans="1:4">
      <c r="A6181" s="57" t="s">
        <v>23436</v>
      </c>
      <c r="B6181" s="57"/>
      <c r="C6181" s="57" t="s">
        <v>25376</v>
      </c>
      <c r="D6181" s="57" t="s">
        <v>25377</v>
      </c>
    </row>
    <row r="6182" spans="1:4">
      <c r="A6182" s="57" t="s">
        <v>23436</v>
      </c>
      <c r="B6182" s="57"/>
      <c r="C6182" s="57" t="s">
        <v>25378</v>
      </c>
      <c r="D6182" s="57" t="s">
        <v>25379</v>
      </c>
    </row>
    <row r="6183" spans="1:4">
      <c r="A6183" s="57" t="s">
        <v>23436</v>
      </c>
      <c r="B6183" s="57"/>
      <c r="C6183" s="57" t="s">
        <v>25380</v>
      </c>
      <c r="D6183" s="57" t="s">
        <v>25381</v>
      </c>
    </row>
    <row r="6184" spans="1:4">
      <c r="A6184" s="57" t="s">
        <v>23436</v>
      </c>
      <c r="B6184" s="57"/>
      <c r="C6184" s="57" t="s">
        <v>25382</v>
      </c>
      <c r="D6184" s="57" t="s">
        <v>25383</v>
      </c>
    </row>
    <row r="6185" spans="1:4">
      <c r="A6185" s="57" t="s">
        <v>23436</v>
      </c>
      <c r="B6185" s="57"/>
      <c r="C6185" s="57" t="s">
        <v>25384</v>
      </c>
      <c r="D6185" s="57" t="s">
        <v>25385</v>
      </c>
    </row>
    <row r="6186" spans="1:4">
      <c r="A6186" s="57" t="s">
        <v>23436</v>
      </c>
      <c r="B6186" s="57"/>
      <c r="C6186" s="57" t="s">
        <v>25386</v>
      </c>
      <c r="D6186" s="57" t="s">
        <v>25387</v>
      </c>
    </row>
    <row r="6187" spans="1:4">
      <c r="A6187" s="57" t="s">
        <v>23436</v>
      </c>
      <c r="B6187" s="57"/>
      <c r="C6187" s="57" t="s">
        <v>25388</v>
      </c>
      <c r="D6187" s="57" t="s">
        <v>25389</v>
      </c>
    </row>
    <row r="6188" spans="1:4">
      <c r="A6188" s="57" t="s">
        <v>23436</v>
      </c>
      <c r="B6188" s="57"/>
      <c r="C6188" s="57" t="s">
        <v>25390</v>
      </c>
      <c r="D6188" s="57" t="s">
        <v>25391</v>
      </c>
    </row>
    <row r="6189" spans="1:4">
      <c r="A6189" s="57" t="s">
        <v>23436</v>
      </c>
      <c r="B6189" s="57"/>
      <c r="C6189" s="57" t="s">
        <v>25392</v>
      </c>
      <c r="D6189" s="57" t="s">
        <v>25393</v>
      </c>
    </row>
    <row r="6190" spans="1:4">
      <c r="A6190" s="57" t="s">
        <v>23436</v>
      </c>
      <c r="B6190" s="57"/>
      <c r="C6190" s="57" t="s">
        <v>25394</v>
      </c>
      <c r="D6190" s="57" t="s">
        <v>25395</v>
      </c>
    </row>
    <row r="6191" spans="1:4">
      <c r="A6191" s="57" t="s">
        <v>23436</v>
      </c>
      <c r="B6191" s="57"/>
      <c r="C6191" s="57" t="s">
        <v>25396</v>
      </c>
      <c r="D6191" s="57" t="s">
        <v>25397</v>
      </c>
    </row>
    <row r="6192" spans="1:4">
      <c r="A6192" s="57" t="s">
        <v>23436</v>
      </c>
      <c r="B6192" s="57"/>
      <c r="C6192" s="57" t="s">
        <v>25398</v>
      </c>
      <c r="D6192" s="57" t="s">
        <v>25399</v>
      </c>
    </row>
    <row r="6193" spans="1:4">
      <c r="A6193" s="57" t="s">
        <v>23436</v>
      </c>
      <c r="B6193" s="57"/>
      <c r="C6193" s="57" t="s">
        <v>25400</v>
      </c>
      <c r="D6193" s="57" t="s">
        <v>25401</v>
      </c>
    </row>
    <row r="6194" spans="1:4">
      <c r="A6194" s="57" t="s">
        <v>23436</v>
      </c>
      <c r="B6194" s="57"/>
      <c r="C6194" s="57" t="s">
        <v>25402</v>
      </c>
      <c r="D6194" s="57" t="s">
        <v>25403</v>
      </c>
    </row>
    <row r="6195" spans="1:4">
      <c r="A6195" s="57" t="s">
        <v>23436</v>
      </c>
      <c r="B6195" s="57"/>
      <c r="C6195" s="57" t="s">
        <v>25404</v>
      </c>
      <c r="D6195" s="57" t="s">
        <v>25405</v>
      </c>
    </row>
    <row r="6196" spans="1:4">
      <c r="A6196" s="57" t="s">
        <v>23436</v>
      </c>
      <c r="B6196" s="57"/>
      <c r="C6196" s="57" t="s">
        <v>25406</v>
      </c>
      <c r="D6196" s="57" t="s">
        <v>25407</v>
      </c>
    </row>
    <row r="6197" spans="1:4">
      <c r="A6197" s="57" t="s">
        <v>23436</v>
      </c>
      <c r="B6197" s="57"/>
      <c r="C6197" s="57" t="s">
        <v>25408</v>
      </c>
      <c r="D6197" s="57" t="s">
        <v>25409</v>
      </c>
    </row>
    <row r="6198" spans="1:4">
      <c r="A6198" s="57" t="s">
        <v>23436</v>
      </c>
      <c r="B6198" s="57"/>
      <c r="C6198" s="57" t="s">
        <v>25410</v>
      </c>
      <c r="D6198" s="57" t="s">
        <v>25411</v>
      </c>
    </row>
    <row r="6199" spans="1:4">
      <c r="A6199" s="57" t="s">
        <v>23436</v>
      </c>
      <c r="B6199" s="57"/>
      <c r="C6199" s="57" t="s">
        <v>25412</v>
      </c>
      <c r="D6199" s="57" t="s">
        <v>25393</v>
      </c>
    </row>
    <row r="6200" spans="1:4">
      <c r="A6200" s="57" t="s">
        <v>23436</v>
      </c>
      <c r="B6200" s="57"/>
      <c r="C6200" s="57" t="s">
        <v>25413</v>
      </c>
      <c r="D6200" s="57" t="s">
        <v>25414</v>
      </c>
    </row>
    <row r="6201" spans="1:4">
      <c r="A6201" s="57" t="s">
        <v>23436</v>
      </c>
      <c r="B6201" s="57"/>
      <c r="C6201" s="57" t="s">
        <v>25415</v>
      </c>
      <c r="D6201" s="57" t="s">
        <v>25416</v>
      </c>
    </row>
    <row r="6202" spans="1:4">
      <c r="A6202" s="57" t="s">
        <v>23436</v>
      </c>
      <c r="B6202" s="57"/>
      <c r="C6202" s="57" t="s">
        <v>25417</v>
      </c>
      <c r="D6202" s="57" t="s">
        <v>25418</v>
      </c>
    </row>
    <row r="6203" spans="1:4">
      <c r="A6203" s="57" t="s">
        <v>23436</v>
      </c>
      <c r="B6203" s="57"/>
      <c r="C6203" s="57" t="s">
        <v>25419</v>
      </c>
      <c r="D6203" s="57" t="s">
        <v>25420</v>
      </c>
    </row>
    <row r="6204" spans="1:4">
      <c r="A6204" s="57" t="s">
        <v>23436</v>
      </c>
      <c r="B6204" s="57"/>
      <c r="C6204" s="57" t="s">
        <v>25421</v>
      </c>
      <c r="D6204" s="57" t="s">
        <v>25422</v>
      </c>
    </row>
    <row r="6205" spans="1:4">
      <c r="A6205" s="57" t="s">
        <v>23436</v>
      </c>
      <c r="B6205" s="57"/>
      <c r="C6205" s="57" t="s">
        <v>25423</v>
      </c>
      <c r="D6205" s="57" t="s">
        <v>25424</v>
      </c>
    </row>
    <row r="6206" spans="1:4">
      <c r="A6206" s="57" t="s">
        <v>23436</v>
      </c>
      <c r="B6206" s="57"/>
      <c r="C6206" s="57" t="s">
        <v>25425</v>
      </c>
      <c r="D6206" s="57" t="s">
        <v>25426</v>
      </c>
    </row>
    <row r="6207" spans="1:4">
      <c r="A6207" s="57" t="s">
        <v>23436</v>
      </c>
      <c r="B6207" s="57"/>
      <c r="C6207" s="57" t="s">
        <v>25427</v>
      </c>
      <c r="D6207" s="57" t="s">
        <v>25428</v>
      </c>
    </row>
    <row r="6208" spans="1:4">
      <c r="A6208" s="57" t="s">
        <v>23436</v>
      </c>
      <c r="B6208" s="57"/>
      <c r="C6208" s="57" t="s">
        <v>25429</v>
      </c>
      <c r="D6208" s="57" t="s">
        <v>25430</v>
      </c>
    </row>
    <row r="6209" spans="1:4">
      <c r="A6209" s="57" t="s">
        <v>23436</v>
      </c>
      <c r="B6209" s="57"/>
      <c r="C6209" s="57" t="s">
        <v>25431</v>
      </c>
      <c r="D6209" s="57" t="s">
        <v>25432</v>
      </c>
    </row>
    <row r="6210" spans="1:4">
      <c r="A6210" s="57" t="s">
        <v>23436</v>
      </c>
      <c r="B6210" s="57"/>
      <c r="C6210" s="57" t="s">
        <v>25433</v>
      </c>
      <c r="D6210" s="57" t="s">
        <v>25434</v>
      </c>
    </row>
    <row r="6211" spans="1:4">
      <c r="A6211" s="57" t="s">
        <v>23436</v>
      </c>
      <c r="B6211" s="57"/>
      <c r="C6211" s="57" t="s">
        <v>25435</v>
      </c>
      <c r="D6211" s="57" t="s">
        <v>25436</v>
      </c>
    </row>
    <row r="6212" spans="1:4">
      <c r="A6212" s="57" t="s">
        <v>23436</v>
      </c>
      <c r="B6212" s="57"/>
      <c r="C6212" s="57" t="s">
        <v>25437</v>
      </c>
      <c r="D6212" s="57" t="s">
        <v>25438</v>
      </c>
    </row>
    <row r="6213" spans="1:4">
      <c r="A6213" s="57" t="s">
        <v>23436</v>
      </c>
      <c r="B6213" s="57"/>
      <c r="C6213" s="57" t="s">
        <v>25439</v>
      </c>
      <c r="D6213" s="57" t="s">
        <v>25440</v>
      </c>
    </row>
    <row r="6214" spans="1:4">
      <c r="A6214" s="57" t="s">
        <v>23436</v>
      </c>
      <c r="B6214" s="57"/>
      <c r="C6214" s="57" t="s">
        <v>25441</v>
      </c>
      <c r="D6214" s="57" t="s">
        <v>25442</v>
      </c>
    </row>
    <row r="6215" spans="1:4">
      <c r="A6215" s="57" t="s">
        <v>23436</v>
      </c>
      <c r="B6215" s="57"/>
      <c r="C6215" s="57" t="s">
        <v>25443</v>
      </c>
      <c r="D6215" s="57" t="s">
        <v>25444</v>
      </c>
    </row>
    <row r="6216" spans="1:4">
      <c r="A6216" s="57" t="s">
        <v>23436</v>
      </c>
      <c r="B6216" s="57"/>
      <c r="C6216" s="57" t="s">
        <v>25445</v>
      </c>
      <c r="D6216" s="57" t="s">
        <v>25446</v>
      </c>
    </row>
    <row r="6217" spans="1:4">
      <c r="A6217" s="57" t="s">
        <v>23436</v>
      </c>
      <c r="B6217" s="57"/>
      <c r="C6217" s="57" t="s">
        <v>25447</v>
      </c>
      <c r="D6217" s="57" t="s">
        <v>25448</v>
      </c>
    </row>
    <row r="6218" spans="1:4">
      <c r="A6218" s="57" t="s">
        <v>23436</v>
      </c>
      <c r="B6218" s="57"/>
      <c r="C6218" s="57" t="s">
        <v>25449</v>
      </c>
      <c r="D6218" s="57" t="s">
        <v>25450</v>
      </c>
    </row>
    <row r="6219" spans="1:4">
      <c r="A6219" s="57" t="s">
        <v>23436</v>
      </c>
      <c r="B6219" s="57"/>
      <c r="C6219" s="57" t="s">
        <v>25451</v>
      </c>
      <c r="D6219" s="57" t="s">
        <v>25452</v>
      </c>
    </row>
    <row r="6220" spans="1:4">
      <c r="A6220" s="57" t="s">
        <v>23436</v>
      </c>
      <c r="B6220" s="57"/>
      <c r="C6220" s="57" t="s">
        <v>25453</v>
      </c>
      <c r="D6220" s="57" t="s">
        <v>25454</v>
      </c>
    </row>
    <row r="6221" spans="1:4">
      <c r="A6221" s="57" t="s">
        <v>23436</v>
      </c>
      <c r="B6221" s="57"/>
      <c r="C6221" s="57" t="s">
        <v>25455</v>
      </c>
      <c r="D6221" s="57" t="s">
        <v>25456</v>
      </c>
    </row>
    <row r="6222" spans="1:4">
      <c r="A6222" s="57" t="s">
        <v>23436</v>
      </c>
      <c r="B6222" s="57"/>
      <c r="C6222" s="57" t="s">
        <v>25457</v>
      </c>
      <c r="D6222" s="57" t="s">
        <v>25458</v>
      </c>
    </row>
    <row r="6223" spans="1:4">
      <c r="A6223" s="57" t="s">
        <v>23436</v>
      </c>
      <c r="B6223" s="57"/>
      <c r="C6223" s="57" t="s">
        <v>25459</v>
      </c>
      <c r="D6223" s="57" t="s">
        <v>25460</v>
      </c>
    </row>
    <row r="6224" spans="1:4">
      <c r="A6224" s="57" t="s">
        <v>23436</v>
      </c>
      <c r="B6224" s="57"/>
      <c r="C6224" s="57" t="s">
        <v>25461</v>
      </c>
      <c r="D6224" s="57" t="s">
        <v>25462</v>
      </c>
    </row>
    <row r="6225" spans="1:4">
      <c r="A6225" s="57" t="s">
        <v>23436</v>
      </c>
      <c r="B6225" s="57"/>
      <c r="C6225" s="57" t="s">
        <v>25463</v>
      </c>
      <c r="D6225" s="57" t="s">
        <v>25464</v>
      </c>
    </row>
    <row r="6226" spans="1:4">
      <c r="A6226" s="57" t="s">
        <v>23436</v>
      </c>
      <c r="B6226" s="57"/>
      <c r="C6226" s="57" t="s">
        <v>25465</v>
      </c>
      <c r="D6226" s="57" t="s">
        <v>25466</v>
      </c>
    </row>
    <row r="6227" spans="1:4">
      <c r="A6227" s="57" t="s">
        <v>23436</v>
      </c>
      <c r="B6227" s="57"/>
      <c r="C6227" s="57" t="s">
        <v>25467</v>
      </c>
      <c r="D6227" s="57" t="s">
        <v>25468</v>
      </c>
    </row>
    <row r="6228" spans="1:4">
      <c r="A6228" s="57" t="s">
        <v>23436</v>
      </c>
      <c r="B6228" s="57"/>
      <c r="C6228" s="57" t="s">
        <v>25469</v>
      </c>
      <c r="D6228" s="57" t="s">
        <v>25470</v>
      </c>
    </row>
    <row r="6229" spans="1:4">
      <c r="A6229" s="57" t="s">
        <v>23436</v>
      </c>
      <c r="B6229" s="57"/>
      <c r="C6229" s="57" t="s">
        <v>25471</v>
      </c>
      <c r="D6229" s="57" t="s">
        <v>25472</v>
      </c>
    </row>
    <row r="6230" spans="1:4">
      <c r="A6230" s="57" t="s">
        <v>23436</v>
      </c>
      <c r="B6230" s="57"/>
      <c r="C6230" s="57" t="s">
        <v>25473</v>
      </c>
      <c r="D6230" s="57" t="s">
        <v>25474</v>
      </c>
    </row>
    <row r="6231" spans="1:4">
      <c r="A6231" s="57" t="s">
        <v>23436</v>
      </c>
      <c r="B6231" s="57"/>
      <c r="C6231" s="57" t="s">
        <v>25475</v>
      </c>
      <c r="D6231" s="57" t="s">
        <v>25476</v>
      </c>
    </row>
    <row r="6232" spans="1:4">
      <c r="A6232" s="57" t="s">
        <v>23436</v>
      </c>
      <c r="B6232" s="57"/>
      <c r="C6232" s="57" t="s">
        <v>25477</v>
      </c>
      <c r="D6232" s="57" t="s">
        <v>25478</v>
      </c>
    </row>
    <row r="6233" spans="1:4">
      <c r="A6233" s="57" t="s">
        <v>23436</v>
      </c>
      <c r="B6233" s="57"/>
      <c r="C6233" s="57" t="s">
        <v>25479</v>
      </c>
      <c r="D6233" s="57" t="s">
        <v>25480</v>
      </c>
    </row>
    <row r="6234" spans="1:4">
      <c r="A6234" s="57" t="s">
        <v>23436</v>
      </c>
      <c r="B6234" s="57"/>
      <c r="C6234" s="57" t="s">
        <v>25481</v>
      </c>
      <c r="D6234" s="57" t="s">
        <v>25482</v>
      </c>
    </row>
    <row r="6235" spans="1:4">
      <c r="A6235" s="57" t="s">
        <v>23436</v>
      </c>
      <c r="B6235" s="57"/>
      <c r="C6235" s="57" t="s">
        <v>25483</v>
      </c>
      <c r="D6235" s="57" t="s">
        <v>25484</v>
      </c>
    </row>
    <row r="6236" spans="1:4">
      <c r="A6236" s="57" t="s">
        <v>23436</v>
      </c>
      <c r="B6236" s="57"/>
      <c r="C6236" s="57" t="s">
        <v>25485</v>
      </c>
      <c r="D6236" s="57" t="s">
        <v>25486</v>
      </c>
    </row>
    <row r="6237" spans="1:4">
      <c r="A6237" s="57" t="s">
        <v>23436</v>
      </c>
      <c r="B6237" s="57"/>
      <c r="C6237" s="57" t="s">
        <v>25487</v>
      </c>
      <c r="D6237" s="57" t="s">
        <v>25488</v>
      </c>
    </row>
    <row r="6238" spans="1:4">
      <c r="A6238" s="57" t="s">
        <v>23436</v>
      </c>
      <c r="B6238" s="57"/>
      <c r="C6238" s="57" t="s">
        <v>25489</v>
      </c>
      <c r="D6238" s="57" t="s">
        <v>25490</v>
      </c>
    </row>
    <row r="6239" spans="1:4">
      <c r="A6239" s="57" t="s">
        <v>23436</v>
      </c>
      <c r="B6239" s="57"/>
      <c r="C6239" s="57" t="s">
        <v>25491</v>
      </c>
      <c r="D6239" s="57" t="s">
        <v>25492</v>
      </c>
    </row>
    <row r="6240" spans="1:4">
      <c r="A6240" s="57" t="s">
        <v>23436</v>
      </c>
      <c r="B6240" s="57"/>
      <c r="C6240" s="57" t="s">
        <v>25493</v>
      </c>
      <c r="D6240" s="57" t="s">
        <v>25494</v>
      </c>
    </row>
    <row r="6241" spans="1:4">
      <c r="A6241" s="57" t="s">
        <v>23436</v>
      </c>
      <c r="B6241" s="57"/>
      <c r="C6241" s="57" t="s">
        <v>25495</v>
      </c>
      <c r="D6241" s="57" t="s">
        <v>25401</v>
      </c>
    </row>
    <row r="6242" spans="1:4">
      <c r="A6242" s="57" t="s">
        <v>23436</v>
      </c>
      <c r="B6242" s="57"/>
      <c r="C6242" s="57" t="s">
        <v>25496</v>
      </c>
      <c r="D6242" s="57" t="s">
        <v>25497</v>
      </c>
    </row>
    <row r="6243" spans="1:4">
      <c r="A6243" s="57" t="s">
        <v>23436</v>
      </c>
      <c r="B6243" s="57"/>
      <c r="C6243" s="57" t="s">
        <v>25498</v>
      </c>
      <c r="D6243" s="57" t="s">
        <v>25499</v>
      </c>
    </row>
    <row r="6244" spans="1:4">
      <c r="A6244" s="57" t="s">
        <v>23436</v>
      </c>
      <c r="B6244" s="57"/>
      <c r="C6244" s="57" t="s">
        <v>25500</v>
      </c>
      <c r="D6244" s="57" t="s">
        <v>25501</v>
      </c>
    </row>
    <row r="6245" spans="1:4">
      <c r="A6245" s="57" t="s">
        <v>23436</v>
      </c>
      <c r="B6245" s="57"/>
      <c r="C6245" s="57" t="s">
        <v>25502</v>
      </c>
      <c r="D6245" s="57" t="s">
        <v>25503</v>
      </c>
    </row>
    <row r="6246" spans="1:4">
      <c r="A6246" s="57" t="s">
        <v>23436</v>
      </c>
      <c r="B6246" s="57"/>
      <c r="C6246" s="57" t="s">
        <v>25504</v>
      </c>
      <c r="D6246" s="57" t="s">
        <v>25505</v>
      </c>
    </row>
    <row r="6247" spans="1:4">
      <c r="A6247" s="57" t="s">
        <v>23436</v>
      </c>
      <c r="B6247" s="57"/>
      <c r="C6247" s="57" t="s">
        <v>25506</v>
      </c>
      <c r="D6247" s="57" t="s">
        <v>25507</v>
      </c>
    </row>
    <row r="6248" spans="1:4">
      <c r="A6248" s="57" t="s">
        <v>23436</v>
      </c>
      <c r="B6248" s="57"/>
      <c r="C6248" s="57" t="s">
        <v>25508</v>
      </c>
      <c r="D6248" s="57" t="s">
        <v>25509</v>
      </c>
    </row>
    <row r="6249" spans="1:4">
      <c r="A6249" s="57" t="s">
        <v>23436</v>
      </c>
      <c r="B6249" s="57"/>
      <c r="C6249" s="57" t="s">
        <v>25510</v>
      </c>
      <c r="D6249" s="57" t="s">
        <v>25511</v>
      </c>
    </row>
    <row r="6250" spans="1:4">
      <c r="A6250" s="57" t="s">
        <v>23436</v>
      </c>
      <c r="B6250" s="57"/>
      <c r="C6250" s="57" t="s">
        <v>25512</v>
      </c>
      <c r="D6250" s="57" t="s">
        <v>25513</v>
      </c>
    </row>
    <row r="6251" spans="1:4">
      <c r="A6251" s="57" t="s">
        <v>23436</v>
      </c>
      <c r="B6251" s="57"/>
      <c r="C6251" s="57" t="s">
        <v>25514</v>
      </c>
      <c r="D6251" s="57" t="s">
        <v>25494</v>
      </c>
    </row>
    <row r="6252" spans="1:4">
      <c r="A6252" s="57" t="s">
        <v>23436</v>
      </c>
      <c r="B6252" s="57"/>
      <c r="C6252" s="57" t="s">
        <v>25515</v>
      </c>
      <c r="D6252" s="57" t="s">
        <v>25516</v>
      </c>
    </row>
    <row r="6253" spans="1:4">
      <c r="A6253" s="57" t="s">
        <v>23436</v>
      </c>
      <c r="B6253" s="57"/>
      <c r="C6253" s="57" t="s">
        <v>25517</v>
      </c>
      <c r="D6253" s="57" t="s">
        <v>25518</v>
      </c>
    </row>
    <row r="6254" spans="1:4">
      <c r="A6254" s="57" t="s">
        <v>23436</v>
      </c>
      <c r="B6254" s="57"/>
      <c r="C6254" s="57" t="s">
        <v>25519</v>
      </c>
      <c r="D6254" s="57" t="s">
        <v>25520</v>
      </c>
    </row>
    <row r="6255" spans="1:4">
      <c r="A6255" s="57" t="s">
        <v>23436</v>
      </c>
      <c r="B6255" s="57"/>
      <c r="C6255" s="57" t="s">
        <v>25521</v>
      </c>
      <c r="D6255" s="57" t="s">
        <v>25522</v>
      </c>
    </row>
    <row r="6256" spans="1:4">
      <c r="A6256" s="57" t="s">
        <v>23436</v>
      </c>
      <c r="B6256" s="57"/>
      <c r="C6256" s="57" t="s">
        <v>25523</v>
      </c>
      <c r="D6256" s="57" t="s">
        <v>25524</v>
      </c>
    </row>
    <row r="6257" spans="1:4">
      <c r="A6257" s="57" t="s">
        <v>23436</v>
      </c>
      <c r="B6257" s="57"/>
      <c r="C6257" s="57" t="s">
        <v>25525</v>
      </c>
      <c r="D6257" s="57" t="s">
        <v>25526</v>
      </c>
    </row>
    <row r="6258" spans="1:4">
      <c r="A6258" s="57" t="s">
        <v>23436</v>
      </c>
      <c r="B6258" s="57"/>
      <c r="C6258" s="57" t="s">
        <v>25527</v>
      </c>
      <c r="D6258" s="57" t="s">
        <v>25528</v>
      </c>
    </row>
    <row r="6259" spans="1:4">
      <c r="A6259" s="57" t="s">
        <v>23436</v>
      </c>
      <c r="B6259" s="57"/>
      <c r="C6259" s="57" t="s">
        <v>25529</v>
      </c>
      <c r="D6259" s="57" t="s">
        <v>25530</v>
      </c>
    </row>
    <row r="6260" spans="1:4">
      <c r="A6260" s="57" t="s">
        <v>23436</v>
      </c>
      <c r="B6260" s="57"/>
      <c r="C6260" s="57" t="s">
        <v>25531</v>
      </c>
      <c r="D6260" s="57" t="s">
        <v>25532</v>
      </c>
    </row>
    <row r="6261" spans="1:4">
      <c r="A6261" s="57" t="s">
        <v>23436</v>
      </c>
      <c r="B6261" s="57"/>
      <c r="C6261" s="57" t="s">
        <v>25533</v>
      </c>
      <c r="D6261" s="57" t="s">
        <v>25534</v>
      </c>
    </row>
    <row r="6262" spans="1:4">
      <c r="A6262" s="57" t="s">
        <v>23436</v>
      </c>
      <c r="B6262" s="57"/>
      <c r="C6262" s="57" t="s">
        <v>25535</v>
      </c>
      <c r="D6262" s="57" t="s">
        <v>25536</v>
      </c>
    </row>
    <row r="6263" spans="1:4">
      <c r="A6263" s="57" t="s">
        <v>23436</v>
      </c>
      <c r="B6263" s="57"/>
      <c r="C6263" s="57" t="s">
        <v>25537</v>
      </c>
      <c r="D6263" s="57" t="s">
        <v>25458</v>
      </c>
    </row>
    <row r="6264" spans="1:4">
      <c r="A6264" s="57" t="s">
        <v>23436</v>
      </c>
      <c r="B6264" s="57"/>
      <c r="C6264" s="57" t="s">
        <v>25538</v>
      </c>
      <c r="D6264" s="57" t="s">
        <v>25539</v>
      </c>
    </row>
    <row r="6265" spans="1:4">
      <c r="A6265" s="57" t="s">
        <v>23436</v>
      </c>
      <c r="B6265" s="57"/>
      <c r="C6265" s="57" t="s">
        <v>25540</v>
      </c>
      <c r="D6265" s="57" t="s">
        <v>25541</v>
      </c>
    </row>
    <row r="6266" spans="1:4">
      <c r="A6266" s="57" t="s">
        <v>23436</v>
      </c>
      <c r="B6266" s="57"/>
      <c r="C6266" s="57" t="s">
        <v>25542</v>
      </c>
      <c r="D6266" s="57" t="s">
        <v>25516</v>
      </c>
    </row>
    <row r="6267" spans="1:4">
      <c r="A6267" s="57" t="s">
        <v>23436</v>
      </c>
      <c r="B6267" s="57"/>
      <c r="C6267" s="57" t="s">
        <v>25543</v>
      </c>
      <c r="D6267" s="57" t="s">
        <v>25544</v>
      </c>
    </row>
    <row r="6268" spans="1:4">
      <c r="A6268" s="57" t="s">
        <v>23436</v>
      </c>
      <c r="B6268" s="57"/>
      <c r="C6268" s="57" t="s">
        <v>25545</v>
      </c>
      <c r="D6268" s="57" t="s">
        <v>25546</v>
      </c>
    </row>
    <row r="6269" spans="1:4">
      <c r="A6269" s="57" t="s">
        <v>23436</v>
      </c>
      <c r="B6269" s="57"/>
      <c r="C6269" s="57" t="s">
        <v>25547</v>
      </c>
      <c r="D6269" s="57" t="s">
        <v>25548</v>
      </c>
    </row>
    <row r="6270" spans="1:4">
      <c r="A6270" s="57" t="s">
        <v>23436</v>
      </c>
      <c r="B6270" s="57"/>
      <c r="C6270" s="57" t="s">
        <v>25549</v>
      </c>
      <c r="D6270" s="57" t="s">
        <v>25550</v>
      </c>
    </row>
    <row r="6271" spans="1:4">
      <c r="A6271" s="57" t="s">
        <v>23436</v>
      </c>
      <c r="B6271" s="57"/>
      <c r="C6271" s="57" t="s">
        <v>25551</v>
      </c>
      <c r="D6271" s="57" t="s">
        <v>25552</v>
      </c>
    </row>
    <row r="6272" spans="1:4">
      <c r="A6272" s="57" t="s">
        <v>23436</v>
      </c>
      <c r="B6272" s="57"/>
      <c r="C6272" s="57" t="s">
        <v>25553</v>
      </c>
      <c r="D6272" s="57" t="s">
        <v>25554</v>
      </c>
    </row>
    <row r="6273" spans="1:4">
      <c r="A6273" s="57" t="s">
        <v>23436</v>
      </c>
      <c r="B6273" s="57"/>
      <c r="C6273" s="57" t="s">
        <v>25555</v>
      </c>
      <c r="D6273" s="57" t="s">
        <v>25556</v>
      </c>
    </row>
    <row r="6274" spans="1:4">
      <c r="A6274" s="57" t="s">
        <v>23436</v>
      </c>
      <c r="B6274" s="57"/>
      <c r="C6274" s="57" t="s">
        <v>25557</v>
      </c>
      <c r="D6274" s="57" t="s">
        <v>25558</v>
      </c>
    </row>
    <row r="6275" spans="1:4">
      <c r="A6275" s="57" t="s">
        <v>23436</v>
      </c>
      <c r="B6275" s="57"/>
      <c r="C6275" s="57" t="s">
        <v>25559</v>
      </c>
      <c r="D6275" s="57" t="s">
        <v>25560</v>
      </c>
    </row>
    <row r="6276" spans="1:4">
      <c r="A6276" s="57" t="s">
        <v>23436</v>
      </c>
      <c r="B6276" s="57"/>
      <c r="C6276" s="57" t="s">
        <v>25561</v>
      </c>
      <c r="D6276" s="57" t="s">
        <v>25562</v>
      </c>
    </row>
    <row r="6277" spans="1:4">
      <c r="A6277" s="57" t="s">
        <v>23436</v>
      </c>
      <c r="B6277" s="57"/>
      <c r="C6277" s="57" t="s">
        <v>25563</v>
      </c>
      <c r="D6277" s="57" t="s">
        <v>25564</v>
      </c>
    </row>
    <row r="6278" spans="1:4">
      <c r="A6278" s="57" t="s">
        <v>23436</v>
      </c>
      <c r="B6278" s="57"/>
      <c r="C6278" s="57" t="s">
        <v>25565</v>
      </c>
      <c r="D6278" s="57" t="s">
        <v>25566</v>
      </c>
    </row>
    <row r="6279" spans="1:4">
      <c r="A6279" s="57" t="s">
        <v>23436</v>
      </c>
      <c r="B6279" s="57"/>
      <c r="C6279" s="57" t="s">
        <v>25567</v>
      </c>
      <c r="D6279" s="57" t="s">
        <v>25568</v>
      </c>
    </row>
    <row r="6280" spans="1:4">
      <c r="A6280" s="57" t="s">
        <v>23436</v>
      </c>
      <c r="B6280" s="57"/>
      <c r="C6280" s="57" t="s">
        <v>25569</v>
      </c>
      <c r="D6280" s="57" t="s">
        <v>25570</v>
      </c>
    </row>
    <row r="6281" spans="1:4">
      <c r="A6281" s="57" t="s">
        <v>23436</v>
      </c>
      <c r="B6281" s="57"/>
      <c r="C6281" s="57" t="s">
        <v>25571</v>
      </c>
      <c r="D6281" s="57" t="s">
        <v>25572</v>
      </c>
    </row>
    <row r="6282" spans="1:4">
      <c r="A6282" s="57" t="s">
        <v>23436</v>
      </c>
      <c r="B6282" s="57"/>
      <c r="C6282" s="57" t="s">
        <v>25573</v>
      </c>
      <c r="D6282" s="57" t="s">
        <v>25574</v>
      </c>
    </row>
    <row r="6283" spans="1:4">
      <c r="A6283" s="57" t="s">
        <v>23436</v>
      </c>
      <c r="B6283" s="57"/>
      <c r="C6283" s="57" t="s">
        <v>25575</v>
      </c>
      <c r="D6283" s="57" t="s">
        <v>25576</v>
      </c>
    </row>
    <row r="6284" spans="1:4">
      <c r="A6284" s="57" t="s">
        <v>23436</v>
      </c>
      <c r="B6284" s="57"/>
      <c r="C6284" s="57" t="s">
        <v>25577</v>
      </c>
      <c r="D6284" s="57" t="s">
        <v>25578</v>
      </c>
    </row>
    <row r="6285" spans="1:4">
      <c r="A6285" s="57" t="s">
        <v>23436</v>
      </c>
      <c r="B6285" s="57"/>
      <c r="C6285" s="57" t="s">
        <v>25579</v>
      </c>
      <c r="D6285" s="57" t="s">
        <v>25580</v>
      </c>
    </row>
    <row r="6286" spans="1:4">
      <c r="A6286" s="57" t="s">
        <v>23436</v>
      </c>
      <c r="B6286" s="57"/>
      <c r="C6286" s="57" t="s">
        <v>25581</v>
      </c>
      <c r="D6286" s="57" t="s">
        <v>25582</v>
      </c>
    </row>
    <row r="6287" spans="1:4">
      <c r="A6287" s="57" t="s">
        <v>23436</v>
      </c>
      <c r="B6287" s="57"/>
      <c r="C6287" s="57" t="s">
        <v>25583</v>
      </c>
      <c r="D6287" s="57" t="s">
        <v>25584</v>
      </c>
    </row>
    <row r="6288" spans="1:4">
      <c r="A6288" s="57" t="s">
        <v>23436</v>
      </c>
      <c r="B6288" s="57"/>
      <c r="C6288" s="57" t="s">
        <v>25585</v>
      </c>
      <c r="D6288" s="57" t="s">
        <v>25586</v>
      </c>
    </row>
    <row r="6289" spans="1:4">
      <c r="A6289" s="57" t="s">
        <v>23436</v>
      </c>
      <c r="B6289" s="57"/>
      <c r="C6289" s="57" t="s">
        <v>25587</v>
      </c>
      <c r="D6289" s="57" t="s">
        <v>25564</v>
      </c>
    </row>
    <row r="6290" spans="1:4">
      <c r="A6290" s="57" t="s">
        <v>23436</v>
      </c>
      <c r="B6290" s="57"/>
      <c r="C6290" s="57" t="s">
        <v>25588</v>
      </c>
      <c r="D6290" s="57" t="s">
        <v>25589</v>
      </c>
    </row>
    <row r="6291" spans="1:4">
      <c r="A6291" s="57" t="s">
        <v>23436</v>
      </c>
      <c r="B6291" s="57"/>
      <c r="C6291" s="57" t="s">
        <v>25590</v>
      </c>
      <c r="D6291" s="57" t="s">
        <v>25591</v>
      </c>
    </row>
    <row r="6292" spans="1:4">
      <c r="A6292" s="57" t="s">
        <v>23436</v>
      </c>
      <c r="B6292" s="57"/>
      <c r="C6292" s="57" t="s">
        <v>25592</v>
      </c>
      <c r="D6292" s="57" t="s">
        <v>25593</v>
      </c>
    </row>
    <row r="6293" spans="1:4">
      <c r="A6293" s="57" t="s">
        <v>23436</v>
      </c>
      <c r="B6293" s="57"/>
      <c r="C6293" s="57" t="s">
        <v>25594</v>
      </c>
      <c r="D6293" s="57" t="s">
        <v>25595</v>
      </c>
    </row>
    <row r="6294" spans="1:4">
      <c r="A6294" s="57" t="s">
        <v>23436</v>
      </c>
      <c r="B6294" s="57"/>
      <c r="C6294" s="57" t="s">
        <v>25596</v>
      </c>
      <c r="D6294" s="57" t="s">
        <v>25597</v>
      </c>
    </row>
    <row r="6295" spans="1:4">
      <c r="A6295" s="57" t="s">
        <v>23436</v>
      </c>
      <c r="B6295" s="57"/>
      <c r="C6295" s="57" t="s">
        <v>25598</v>
      </c>
      <c r="D6295" s="57" t="s">
        <v>25599</v>
      </c>
    </row>
    <row r="6296" spans="1:4">
      <c r="A6296" s="57" t="s">
        <v>23436</v>
      </c>
      <c r="B6296" s="57"/>
      <c r="C6296" s="57" t="s">
        <v>25600</v>
      </c>
      <c r="D6296" s="57" t="s">
        <v>25601</v>
      </c>
    </row>
    <row r="6297" spans="1:4">
      <c r="A6297" s="57" t="s">
        <v>23436</v>
      </c>
      <c r="B6297" s="57"/>
      <c r="C6297" s="57" t="s">
        <v>25602</v>
      </c>
      <c r="D6297" s="57" t="s">
        <v>25603</v>
      </c>
    </row>
    <row r="6298" spans="1:4">
      <c r="A6298" s="57" t="s">
        <v>23436</v>
      </c>
      <c r="B6298" s="57"/>
      <c r="C6298" s="57" t="s">
        <v>25604</v>
      </c>
      <c r="D6298" s="57" t="s">
        <v>25605</v>
      </c>
    </row>
    <row r="6299" spans="1:4">
      <c r="A6299" s="57" t="s">
        <v>23436</v>
      </c>
      <c r="B6299" s="57"/>
      <c r="C6299" s="57" t="s">
        <v>25606</v>
      </c>
      <c r="D6299" s="57" t="s">
        <v>25607</v>
      </c>
    </row>
    <row r="6300" spans="1:4">
      <c r="A6300" s="57" t="s">
        <v>23436</v>
      </c>
      <c r="B6300" s="57"/>
      <c r="C6300" s="57" t="s">
        <v>25608</v>
      </c>
      <c r="D6300" s="57" t="s">
        <v>25609</v>
      </c>
    </row>
    <row r="6301" spans="1:4">
      <c r="A6301" s="57" t="s">
        <v>23436</v>
      </c>
      <c r="B6301" s="57"/>
      <c r="C6301" s="57" t="s">
        <v>25610</v>
      </c>
      <c r="D6301" s="57" t="s">
        <v>25611</v>
      </c>
    </row>
    <row r="6302" spans="1:4">
      <c r="A6302" s="57" t="s">
        <v>23436</v>
      </c>
      <c r="B6302" s="57"/>
      <c r="C6302" s="57" t="s">
        <v>25612</v>
      </c>
      <c r="D6302" s="57" t="s">
        <v>25613</v>
      </c>
    </row>
    <row r="6303" spans="1:4">
      <c r="A6303" s="57" t="s">
        <v>23436</v>
      </c>
      <c r="B6303" s="57"/>
      <c r="C6303" s="57" t="s">
        <v>25614</v>
      </c>
      <c r="D6303" s="57" t="s">
        <v>25615</v>
      </c>
    </row>
    <row r="6304" spans="1:4">
      <c r="A6304" s="57" t="s">
        <v>23436</v>
      </c>
      <c r="B6304" s="57"/>
      <c r="C6304" s="57" t="s">
        <v>25616</v>
      </c>
      <c r="D6304" s="57" t="s">
        <v>25617</v>
      </c>
    </row>
    <row r="6305" spans="1:4">
      <c r="A6305" s="57" t="s">
        <v>23436</v>
      </c>
      <c r="B6305" s="57"/>
      <c r="C6305" s="57" t="s">
        <v>25618</v>
      </c>
      <c r="D6305" s="57" t="s">
        <v>25619</v>
      </c>
    </row>
    <row r="6306" spans="1:4">
      <c r="A6306" s="57" t="s">
        <v>23436</v>
      </c>
      <c r="B6306" s="57"/>
      <c r="C6306" s="57" t="s">
        <v>25620</v>
      </c>
      <c r="D6306" s="57" t="s">
        <v>25621</v>
      </c>
    </row>
    <row r="6307" spans="1:4">
      <c r="A6307" s="57" t="s">
        <v>23436</v>
      </c>
      <c r="B6307" s="57"/>
      <c r="C6307" s="57" t="s">
        <v>25622</v>
      </c>
      <c r="D6307" s="57" t="s">
        <v>25623</v>
      </c>
    </row>
    <row r="6308" spans="1:4">
      <c r="A6308" s="57" t="s">
        <v>23436</v>
      </c>
      <c r="B6308" s="57"/>
      <c r="C6308" s="57" t="s">
        <v>25624</v>
      </c>
      <c r="D6308" s="57" t="s">
        <v>25625</v>
      </c>
    </row>
    <row r="6309" spans="1:4">
      <c r="A6309" s="57" t="s">
        <v>23436</v>
      </c>
      <c r="B6309" s="57"/>
      <c r="C6309" s="57" t="s">
        <v>25626</v>
      </c>
      <c r="D6309" s="57" t="s">
        <v>25627</v>
      </c>
    </row>
    <row r="6310" spans="1:4">
      <c r="A6310" s="57" t="s">
        <v>23436</v>
      </c>
      <c r="B6310" s="57"/>
      <c r="C6310" s="57" t="s">
        <v>25628</v>
      </c>
      <c r="D6310" s="57" t="s">
        <v>25629</v>
      </c>
    </row>
    <row r="6311" spans="1:4">
      <c r="A6311" s="57" t="s">
        <v>23436</v>
      </c>
      <c r="B6311" s="57"/>
      <c r="C6311" s="57" t="s">
        <v>25630</v>
      </c>
      <c r="D6311" s="57" t="s">
        <v>25631</v>
      </c>
    </row>
    <row r="6312" spans="1:4">
      <c r="A6312" s="57" t="s">
        <v>23436</v>
      </c>
      <c r="B6312" s="57"/>
      <c r="C6312" s="57" t="s">
        <v>25632</v>
      </c>
      <c r="D6312" s="57" t="s">
        <v>25633</v>
      </c>
    </row>
    <row r="6313" spans="1:4">
      <c r="A6313" s="57" t="s">
        <v>23436</v>
      </c>
      <c r="B6313" s="57"/>
      <c r="C6313" s="57" t="s">
        <v>25634</v>
      </c>
      <c r="D6313" s="57" t="s">
        <v>25635</v>
      </c>
    </row>
    <row r="6314" spans="1:4">
      <c r="A6314" s="57" t="s">
        <v>23436</v>
      </c>
      <c r="B6314" s="57"/>
      <c r="C6314" s="57" t="s">
        <v>25636</v>
      </c>
      <c r="D6314" s="57" t="s">
        <v>25637</v>
      </c>
    </row>
    <row r="6315" spans="1:4">
      <c r="A6315" s="57" t="s">
        <v>23436</v>
      </c>
      <c r="B6315" s="57"/>
      <c r="C6315" s="57" t="s">
        <v>25638</v>
      </c>
      <c r="D6315" s="57" t="s">
        <v>25639</v>
      </c>
    </row>
    <row r="6316" spans="1:4">
      <c r="A6316" s="57" t="s">
        <v>23436</v>
      </c>
      <c r="B6316" s="57"/>
      <c r="C6316" s="57" t="s">
        <v>25640</v>
      </c>
      <c r="D6316" s="57" t="s">
        <v>25641</v>
      </c>
    </row>
    <row r="6317" spans="1:4">
      <c r="A6317" s="57" t="s">
        <v>23436</v>
      </c>
      <c r="B6317" s="57"/>
      <c r="C6317" s="57" t="s">
        <v>25642</v>
      </c>
      <c r="D6317" s="57" t="s">
        <v>25643</v>
      </c>
    </row>
    <row r="6318" spans="1:4">
      <c r="A6318" s="57" t="s">
        <v>23436</v>
      </c>
      <c r="B6318" s="57"/>
      <c r="C6318" s="57" t="s">
        <v>25644</v>
      </c>
      <c r="D6318" s="57" t="s">
        <v>25645</v>
      </c>
    </row>
    <row r="6319" spans="1:4">
      <c r="A6319" s="57" t="s">
        <v>23436</v>
      </c>
      <c r="B6319" s="57"/>
      <c r="C6319" s="57" t="s">
        <v>25646</v>
      </c>
      <c r="D6319" s="57" t="s">
        <v>25647</v>
      </c>
    </row>
    <row r="6320" spans="1:4">
      <c r="A6320" s="57" t="s">
        <v>23436</v>
      </c>
      <c r="B6320" s="57"/>
      <c r="C6320" s="57" t="s">
        <v>25648</v>
      </c>
      <c r="D6320" s="57" t="s">
        <v>25649</v>
      </c>
    </row>
    <row r="6321" spans="1:4">
      <c r="A6321" s="57" t="s">
        <v>23436</v>
      </c>
      <c r="B6321" s="57"/>
      <c r="C6321" s="57" t="s">
        <v>25650</v>
      </c>
      <c r="D6321" s="57" t="s">
        <v>25651</v>
      </c>
    </row>
    <row r="6322" spans="1:4">
      <c r="A6322" s="57" t="s">
        <v>23436</v>
      </c>
      <c r="B6322" s="57"/>
      <c r="C6322" s="57" t="s">
        <v>25652</v>
      </c>
      <c r="D6322" s="57" t="s">
        <v>25653</v>
      </c>
    </row>
    <row r="6323" spans="1:4">
      <c r="A6323" s="57" t="s">
        <v>23436</v>
      </c>
      <c r="B6323" s="57"/>
      <c r="C6323" s="57" t="s">
        <v>25654</v>
      </c>
      <c r="D6323" s="57" t="s">
        <v>25655</v>
      </c>
    </row>
    <row r="6324" spans="1:4">
      <c r="A6324" s="57" t="s">
        <v>23436</v>
      </c>
      <c r="B6324" s="57"/>
      <c r="C6324" s="57" t="s">
        <v>25656</v>
      </c>
      <c r="D6324" s="57" t="s">
        <v>25657</v>
      </c>
    </row>
    <row r="6325" spans="1:4">
      <c r="A6325" s="57" t="s">
        <v>23436</v>
      </c>
      <c r="B6325" s="57"/>
      <c r="C6325" s="57" t="s">
        <v>25658</v>
      </c>
      <c r="D6325" s="57" t="s">
        <v>25659</v>
      </c>
    </row>
    <row r="6326" spans="1:4">
      <c r="A6326" s="57" t="s">
        <v>23436</v>
      </c>
      <c r="B6326" s="57"/>
      <c r="C6326" s="57" t="s">
        <v>25660</v>
      </c>
      <c r="D6326" s="57" t="s">
        <v>25661</v>
      </c>
    </row>
    <row r="6327" spans="1:4">
      <c r="A6327" s="57" t="s">
        <v>23436</v>
      </c>
      <c r="B6327" s="57"/>
      <c r="C6327" s="57" t="s">
        <v>25662</v>
      </c>
      <c r="D6327" s="57" t="s">
        <v>25663</v>
      </c>
    </row>
    <row r="6328" spans="1:4">
      <c r="A6328" s="57" t="s">
        <v>23436</v>
      </c>
      <c r="B6328" s="57"/>
      <c r="C6328" s="57" t="s">
        <v>25664</v>
      </c>
      <c r="D6328" s="57" t="s">
        <v>25665</v>
      </c>
    </row>
    <row r="6329" spans="1:4">
      <c r="A6329" s="57" t="s">
        <v>23436</v>
      </c>
      <c r="B6329" s="57"/>
      <c r="C6329" s="57" t="s">
        <v>25666</v>
      </c>
      <c r="D6329" s="57" t="s">
        <v>25667</v>
      </c>
    </row>
    <row r="6330" spans="1:4">
      <c r="A6330" s="57" t="s">
        <v>23436</v>
      </c>
      <c r="B6330" s="57"/>
      <c r="C6330" s="57" t="s">
        <v>25668</v>
      </c>
      <c r="D6330" s="57" t="s">
        <v>25669</v>
      </c>
    </row>
    <row r="6331" spans="1:4">
      <c r="A6331" s="57" t="s">
        <v>23436</v>
      </c>
      <c r="B6331" s="57"/>
      <c r="C6331" s="57" t="s">
        <v>25670</v>
      </c>
      <c r="D6331" s="57" t="s">
        <v>25671</v>
      </c>
    </row>
    <row r="6332" spans="1:4">
      <c r="A6332" s="57" t="s">
        <v>23436</v>
      </c>
      <c r="B6332" s="57"/>
      <c r="C6332" s="57" t="s">
        <v>25672</v>
      </c>
      <c r="D6332" s="57" t="s">
        <v>25673</v>
      </c>
    </row>
    <row r="6333" spans="1:4">
      <c r="A6333" s="57" t="s">
        <v>23436</v>
      </c>
      <c r="B6333" s="57"/>
      <c r="C6333" s="57" t="s">
        <v>25674</v>
      </c>
      <c r="D6333" s="57" t="s">
        <v>25675</v>
      </c>
    </row>
    <row r="6334" spans="1:4">
      <c r="A6334" s="57" t="s">
        <v>23436</v>
      </c>
      <c r="B6334" s="57"/>
      <c r="C6334" s="57" t="s">
        <v>25676</v>
      </c>
      <c r="D6334" s="57" t="s">
        <v>25677</v>
      </c>
    </row>
    <row r="6335" spans="1:4">
      <c r="A6335" s="57" t="s">
        <v>23436</v>
      </c>
      <c r="B6335" s="57"/>
      <c r="C6335" s="57" t="s">
        <v>25678</v>
      </c>
      <c r="D6335" s="57" t="s">
        <v>25679</v>
      </c>
    </row>
    <row r="6336" spans="1:4">
      <c r="A6336" s="57" t="s">
        <v>23436</v>
      </c>
      <c r="B6336" s="57"/>
      <c r="C6336" s="57" t="s">
        <v>25680</v>
      </c>
      <c r="D6336" s="57" t="s">
        <v>25681</v>
      </c>
    </row>
    <row r="6337" spans="1:4">
      <c r="A6337" s="57" t="s">
        <v>23436</v>
      </c>
      <c r="B6337" s="57"/>
      <c r="C6337" s="57" t="s">
        <v>25682</v>
      </c>
      <c r="D6337" s="57" t="s">
        <v>25683</v>
      </c>
    </row>
    <row r="6338" spans="1:4">
      <c r="A6338" s="57" t="s">
        <v>23436</v>
      </c>
      <c r="B6338" s="57"/>
      <c r="C6338" s="57" t="s">
        <v>25684</v>
      </c>
      <c r="D6338" s="57" t="s">
        <v>25685</v>
      </c>
    </row>
    <row r="6339" spans="1:4">
      <c r="A6339" s="57" t="s">
        <v>23436</v>
      </c>
      <c r="B6339" s="57"/>
      <c r="C6339" s="57" t="s">
        <v>25686</v>
      </c>
      <c r="D6339" s="57" t="s">
        <v>25687</v>
      </c>
    </row>
    <row r="6340" spans="1:4">
      <c r="A6340" s="57" t="s">
        <v>23436</v>
      </c>
      <c r="B6340" s="57"/>
      <c r="C6340" s="57" t="s">
        <v>25688</v>
      </c>
      <c r="D6340" s="57" t="s">
        <v>25689</v>
      </c>
    </row>
    <row r="6341" spans="1:4">
      <c r="A6341" s="57" t="s">
        <v>23436</v>
      </c>
      <c r="B6341" s="57"/>
      <c r="C6341" s="57" t="s">
        <v>25690</v>
      </c>
      <c r="D6341" s="57" t="s">
        <v>25691</v>
      </c>
    </row>
    <row r="6342" spans="1:4">
      <c r="A6342" s="57" t="s">
        <v>23436</v>
      </c>
      <c r="B6342" s="57"/>
      <c r="C6342" s="57" t="s">
        <v>25692</v>
      </c>
      <c r="D6342" s="57" t="s">
        <v>25693</v>
      </c>
    </row>
    <row r="6343" spans="1:4">
      <c r="A6343" s="57" t="s">
        <v>23436</v>
      </c>
      <c r="B6343" s="57"/>
      <c r="C6343" s="57" t="s">
        <v>25694</v>
      </c>
      <c r="D6343" s="57" t="s">
        <v>25695</v>
      </c>
    </row>
    <row r="6344" spans="1:4">
      <c r="A6344" s="57" t="s">
        <v>23436</v>
      </c>
      <c r="B6344" s="57"/>
      <c r="C6344" s="57" t="s">
        <v>25696</v>
      </c>
      <c r="D6344" s="57" t="s">
        <v>25697</v>
      </c>
    </row>
    <row r="6345" spans="1:4">
      <c r="A6345" s="57" t="s">
        <v>23436</v>
      </c>
      <c r="B6345" s="57"/>
      <c r="C6345" s="57" t="s">
        <v>25698</v>
      </c>
      <c r="D6345" s="57" t="s">
        <v>25699</v>
      </c>
    </row>
    <row r="6346" spans="1:4">
      <c r="A6346" s="57" t="s">
        <v>23436</v>
      </c>
      <c r="B6346" s="57"/>
      <c r="C6346" s="57" t="s">
        <v>25700</v>
      </c>
      <c r="D6346" s="57" t="s">
        <v>25701</v>
      </c>
    </row>
    <row r="6347" spans="1:4">
      <c r="A6347" s="57" t="s">
        <v>23436</v>
      </c>
      <c r="B6347" s="57"/>
      <c r="C6347" s="57" t="s">
        <v>25702</v>
      </c>
      <c r="D6347" s="57" t="s">
        <v>25703</v>
      </c>
    </row>
    <row r="6348" spans="1:4">
      <c r="A6348" s="57" t="s">
        <v>23436</v>
      </c>
      <c r="B6348" s="57"/>
      <c r="C6348" s="57" t="s">
        <v>25704</v>
      </c>
      <c r="D6348" s="57" t="s">
        <v>25705</v>
      </c>
    </row>
    <row r="6349" spans="1:4">
      <c r="A6349" s="57" t="s">
        <v>23436</v>
      </c>
      <c r="B6349" s="57"/>
      <c r="C6349" s="57" t="s">
        <v>25706</v>
      </c>
      <c r="D6349" s="57" t="s">
        <v>25707</v>
      </c>
    </row>
    <row r="6350" spans="1:4">
      <c r="A6350" s="57" t="s">
        <v>23436</v>
      </c>
      <c r="B6350" s="57"/>
      <c r="C6350" s="57" t="s">
        <v>25708</v>
      </c>
      <c r="D6350" s="57" t="s">
        <v>25699</v>
      </c>
    </row>
    <row r="6351" spans="1:4">
      <c r="A6351" s="57" t="s">
        <v>23436</v>
      </c>
      <c r="B6351" s="57"/>
      <c r="C6351" s="57" t="s">
        <v>25709</v>
      </c>
      <c r="D6351" s="57" t="s">
        <v>25710</v>
      </c>
    </row>
    <row r="6352" spans="1:4">
      <c r="A6352" s="57" t="s">
        <v>23436</v>
      </c>
      <c r="B6352" s="57"/>
      <c r="C6352" s="57" t="s">
        <v>25711</v>
      </c>
      <c r="D6352" s="57" t="s">
        <v>25712</v>
      </c>
    </row>
    <row r="6353" spans="1:4">
      <c r="A6353" s="57" t="s">
        <v>23436</v>
      </c>
      <c r="B6353" s="57"/>
      <c r="C6353" s="57" t="s">
        <v>25713</v>
      </c>
      <c r="D6353" s="57" t="s">
        <v>25714</v>
      </c>
    </row>
    <row r="6354" spans="1:4">
      <c r="A6354" s="57" t="s">
        <v>23436</v>
      </c>
      <c r="B6354" s="57"/>
      <c r="C6354" s="57" t="s">
        <v>25715</v>
      </c>
      <c r="D6354" s="57" t="s">
        <v>25716</v>
      </c>
    </row>
    <row r="6355" spans="1:4">
      <c r="A6355" s="57" t="s">
        <v>23436</v>
      </c>
      <c r="B6355" s="57"/>
      <c r="C6355" s="57" t="s">
        <v>25717</v>
      </c>
      <c r="D6355" s="57" t="s">
        <v>25718</v>
      </c>
    </row>
    <row r="6356" spans="1:4">
      <c r="A6356" s="57" t="s">
        <v>23436</v>
      </c>
      <c r="B6356" s="57"/>
      <c r="C6356" s="57" t="s">
        <v>25719</v>
      </c>
      <c r="D6356" s="57" t="s">
        <v>25720</v>
      </c>
    </row>
    <row r="6357" spans="1:4">
      <c r="A6357" s="57" t="s">
        <v>23436</v>
      </c>
      <c r="B6357" s="57"/>
      <c r="C6357" s="57" t="s">
        <v>25721</v>
      </c>
      <c r="D6357" s="57" t="s">
        <v>25722</v>
      </c>
    </row>
    <row r="6358" spans="1:4">
      <c r="A6358" s="57" t="s">
        <v>23436</v>
      </c>
      <c r="B6358" s="57"/>
      <c r="C6358" s="57" t="s">
        <v>25723</v>
      </c>
      <c r="D6358" s="57" t="s">
        <v>25724</v>
      </c>
    </row>
    <row r="6359" spans="1:4">
      <c r="A6359" s="57" t="s">
        <v>23436</v>
      </c>
      <c r="B6359" s="57"/>
      <c r="C6359" s="57" t="s">
        <v>25725</v>
      </c>
      <c r="D6359" s="57" t="s">
        <v>25726</v>
      </c>
    </row>
    <row r="6360" spans="1:4">
      <c r="A6360" s="57" t="s">
        <v>23436</v>
      </c>
      <c r="B6360" s="57"/>
      <c r="C6360" s="57" t="s">
        <v>25727</v>
      </c>
      <c r="D6360" s="57" t="s">
        <v>25697</v>
      </c>
    </row>
    <row r="6361" spans="1:4">
      <c r="A6361" s="57" t="s">
        <v>23436</v>
      </c>
      <c r="B6361" s="57"/>
      <c r="C6361" s="57" t="s">
        <v>25728</v>
      </c>
      <c r="D6361" s="57" t="s">
        <v>25729</v>
      </c>
    </row>
    <row r="6362" spans="1:4">
      <c r="A6362" s="57" t="s">
        <v>23436</v>
      </c>
      <c r="B6362" s="57"/>
      <c r="C6362" s="57" t="s">
        <v>25730</v>
      </c>
      <c r="D6362" s="57" t="s">
        <v>25731</v>
      </c>
    </row>
    <row r="6363" spans="1:4">
      <c r="A6363" s="57" t="s">
        <v>23436</v>
      </c>
      <c r="B6363" s="57"/>
      <c r="C6363" s="57" t="s">
        <v>25732</v>
      </c>
      <c r="D6363" s="57" t="s">
        <v>25733</v>
      </c>
    </row>
    <row r="6364" spans="1:4">
      <c r="A6364" s="57" t="s">
        <v>23436</v>
      </c>
      <c r="B6364" s="57"/>
      <c r="C6364" s="57" t="s">
        <v>25734</v>
      </c>
      <c r="D6364" s="57" t="s">
        <v>25735</v>
      </c>
    </row>
    <row r="6365" spans="1:4">
      <c r="A6365" s="57" t="s">
        <v>23436</v>
      </c>
      <c r="B6365" s="57"/>
      <c r="C6365" s="57" t="s">
        <v>25736</v>
      </c>
      <c r="D6365" s="57" t="s">
        <v>25687</v>
      </c>
    </row>
    <row r="6366" spans="1:4">
      <c r="A6366" s="57" t="s">
        <v>23436</v>
      </c>
      <c r="B6366" s="57"/>
      <c r="C6366" s="57" t="s">
        <v>25737</v>
      </c>
      <c r="D6366" s="57" t="s">
        <v>25738</v>
      </c>
    </row>
    <row r="6367" spans="1:4">
      <c r="A6367" s="57" t="s">
        <v>23436</v>
      </c>
      <c r="B6367" s="57"/>
      <c r="C6367" s="57" t="s">
        <v>25739</v>
      </c>
      <c r="D6367" s="57" t="s">
        <v>25740</v>
      </c>
    </row>
    <row r="6368" spans="1:4">
      <c r="A6368" s="57" t="s">
        <v>23436</v>
      </c>
      <c r="B6368" s="57"/>
      <c r="C6368" s="57" t="s">
        <v>25741</v>
      </c>
      <c r="D6368" s="57" t="s">
        <v>25742</v>
      </c>
    </row>
    <row r="6369" spans="1:4">
      <c r="A6369" s="57" t="s">
        <v>23436</v>
      </c>
      <c r="B6369" s="57"/>
      <c r="C6369" s="57" t="s">
        <v>25743</v>
      </c>
      <c r="D6369" s="57" t="s">
        <v>25744</v>
      </c>
    </row>
    <row r="6370" spans="1:4">
      <c r="A6370" s="57" t="s">
        <v>23436</v>
      </c>
      <c r="B6370" s="57"/>
      <c r="C6370" s="57" t="s">
        <v>25745</v>
      </c>
      <c r="D6370" s="57" t="s">
        <v>25746</v>
      </c>
    </row>
    <row r="6371" spans="1:4">
      <c r="A6371" s="57" t="s">
        <v>23436</v>
      </c>
      <c r="B6371" s="57"/>
      <c r="C6371" s="57" t="s">
        <v>25747</v>
      </c>
      <c r="D6371" s="57" t="s">
        <v>25748</v>
      </c>
    </row>
    <row r="6372" spans="1:4">
      <c r="A6372" s="57" t="s">
        <v>23436</v>
      </c>
      <c r="B6372" s="57"/>
      <c r="C6372" s="57" t="s">
        <v>25749</v>
      </c>
      <c r="D6372" s="57" t="s">
        <v>25750</v>
      </c>
    </row>
    <row r="6373" spans="1:4">
      <c r="A6373" s="57" t="s">
        <v>23436</v>
      </c>
      <c r="B6373" s="57"/>
      <c r="C6373" s="57" t="s">
        <v>25751</v>
      </c>
      <c r="D6373" s="57" t="s">
        <v>25752</v>
      </c>
    </row>
    <row r="6374" spans="1:4">
      <c r="A6374" s="57" t="s">
        <v>23436</v>
      </c>
      <c r="B6374" s="57"/>
      <c r="C6374" s="57" t="s">
        <v>25753</v>
      </c>
      <c r="D6374" s="57" t="s">
        <v>25754</v>
      </c>
    </row>
    <row r="6375" spans="1:4">
      <c r="A6375" s="57" t="s">
        <v>23436</v>
      </c>
      <c r="B6375" s="57"/>
      <c r="C6375" s="57" t="s">
        <v>25755</v>
      </c>
      <c r="D6375" s="57" t="s">
        <v>25756</v>
      </c>
    </row>
    <row r="6376" spans="1:4">
      <c r="A6376" s="57" t="s">
        <v>23436</v>
      </c>
      <c r="B6376" s="57"/>
      <c r="C6376" s="57" t="s">
        <v>25757</v>
      </c>
      <c r="D6376" s="57" t="s">
        <v>25758</v>
      </c>
    </row>
    <row r="6377" spans="1:4">
      <c r="A6377" s="57" t="s">
        <v>23436</v>
      </c>
      <c r="B6377" s="57"/>
      <c r="C6377" s="57" t="s">
        <v>25759</v>
      </c>
      <c r="D6377" s="57" t="s">
        <v>25760</v>
      </c>
    </row>
    <row r="6378" spans="1:4">
      <c r="A6378" s="57" t="s">
        <v>23436</v>
      </c>
      <c r="B6378" s="57"/>
      <c r="C6378" s="57" t="s">
        <v>25761</v>
      </c>
      <c r="D6378" s="57" t="s">
        <v>25762</v>
      </c>
    </row>
    <row r="6379" spans="1:4">
      <c r="A6379" s="57" t="s">
        <v>23436</v>
      </c>
      <c r="B6379" s="57"/>
      <c r="C6379" s="57" t="s">
        <v>25763</v>
      </c>
      <c r="D6379" s="57" t="s">
        <v>25764</v>
      </c>
    </row>
    <row r="6380" spans="1:4">
      <c r="A6380" s="57" t="s">
        <v>23436</v>
      </c>
      <c r="B6380" s="57"/>
      <c r="C6380" s="57" t="s">
        <v>25765</v>
      </c>
      <c r="D6380" s="57" t="s">
        <v>25766</v>
      </c>
    </row>
    <row r="6381" spans="1:4">
      <c r="A6381" s="57" t="s">
        <v>23436</v>
      </c>
      <c r="B6381" s="57"/>
      <c r="C6381" s="57" t="s">
        <v>25767</v>
      </c>
      <c r="D6381" s="57" t="s">
        <v>25768</v>
      </c>
    </row>
    <row r="6382" spans="1:4">
      <c r="A6382" s="57" t="s">
        <v>23436</v>
      </c>
      <c r="B6382" s="57"/>
      <c r="C6382" s="57" t="s">
        <v>25769</v>
      </c>
      <c r="D6382" s="57" t="s">
        <v>25770</v>
      </c>
    </row>
    <row r="6383" spans="1:4">
      <c r="A6383" s="57" t="s">
        <v>23436</v>
      </c>
      <c r="B6383" s="57"/>
      <c r="C6383" s="57" t="s">
        <v>25771</v>
      </c>
      <c r="D6383" s="57" t="s">
        <v>25772</v>
      </c>
    </row>
    <row r="6384" spans="1:4">
      <c r="A6384" s="57" t="s">
        <v>23436</v>
      </c>
      <c r="B6384" s="57"/>
      <c r="C6384" s="57" t="s">
        <v>25773</v>
      </c>
      <c r="D6384" s="57" t="s">
        <v>25774</v>
      </c>
    </row>
    <row r="6385" spans="1:4">
      <c r="A6385" s="57" t="s">
        <v>23436</v>
      </c>
      <c r="B6385" s="57"/>
      <c r="C6385" s="57" t="s">
        <v>25775</v>
      </c>
      <c r="D6385" s="57" t="s">
        <v>25776</v>
      </c>
    </row>
    <row r="6386" spans="1:4">
      <c r="A6386" s="57" t="s">
        <v>23436</v>
      </c>
      <c r="B6386" s="57"/>
      <c r="C6386" s="57" t="s">
        <v>25777</v>
      </c>
      <c r="D6386" s="57" t="s">
        <v>25778</v>
      </c>
    </row>
    <row r="6387" spans="1:4">
      <c r="A6387" s="57" t="s">
        <v>23436</v>
      </c>
      <c r="B6387" s="57"/>
      <c r="C6387" s="57" t="s">
        <v>25779</v>
      </c>
      <c r="D6387" s="57" t="s">
        <v>25780</v>
      </c>
    </row>
    <row r="6388" spans="1:4">
      <c r="A6388" s="57" t="s">
        <v>23436</v>
      </c>
      <c r="B6388" s="57"/>
      <c r="C6388" s="57" t="s">
        <v>25781</v>
      </c>
      <c r="D6388" s="57" t="s">
        <v>25782</v>
      </c>
    </row>
    <row r="6389" spans="1:4">
      <c r="A6389" s="57" t="s">
        <v>23436</v>
      </c>
      <c r="B6389" s="57"/>
      <c r="C6389" s="57" t="s">
        <v>25783</v>
      </c>
      <c r="D6389" s="57" t="s">
        <v>25784</v>
      </c>
    </row>
    <row r="6390" spans="1:4">
      <c r="A6390" s="57" t="s">
        <v>23436</v>
      </c>
      <c r="B6390" s="57"/>
      <c r="C6390" s="57" t="s">
        <v>25785</v>
      </c>
      <c r="D6390" s="57" t="s">
        <v>25786</v>
      </c>
    </row>
    <row r="6391" spans="1:4">
      <c r="A6391" s="57" t="s">
        <v>23436</v>
      </c>
      <c r="B6391" s="57"/>
      <c r="C6391" s="57" t="s">
        <v>25787</v>
      </c>
      <c r="D6391" s="57" t="s">
        <v>25788</v>
      </c>
    </row>
    <row r="6392" spans="1:4">
      <c r="A6392" s="57" t="s">
        <v>23436</v>
      </c>
      <c r="B6392" s="57"/>
      <c r="C6392" s="57" t="s">
        <v>25789</v>
      </c>
      <c r="D6392" s="57" t="s">
        <v>25790</v>
      </c>
    </row>
    <row r="6393" spans="1:4">
      <c r="A6393" s="57" t="s">
        <v>23436</v>
      </c>
      <c r="B6393" s="57"/>
      <c r="C6393" s="57" t="s">
        <v>25791</v>
      </c>
      <c r="D6393" s="57" t="s">
        <v>25792</v>
      </c>
    </row>
    <row r="6394" spans="1:4">
      <c r="A6394" s="57" t="s">
        <v>23436</v>
      </c>
      <c r="B6394" s="57"/>
      <c r="C6394" s="57" t="s">
        <v>25793</v>
      </c>
      <c r="D6394" s="57" t="s">
        <v>25794</v>
      </c>
    </row>
    <row r="6395" spans="1:4">
      <c r="A6395" s="57" t="s">
        <v>23436</v>
      </c>
      <c r="B6395" s="57"/>
      <c r="C6395" s="57" t="s">
        <v>25795</v>
      </c>
      <c r="D6395" s="57" t="s">
        <v>25796</v>
      </c>
    </row>
    <row r="6396" spans="1:4">
      <c r="A6396" s="57" t="s">
        <v>23436</v>
      </c>
      <c r="B6396" s="57"/>
      <c r="C6396" s="57" t="s">
        <v>25797</v>
      </c>
      <c r="D6396" s="57" t="s">
        <v>25798</v>
      </c>
    </row>
    <row r="6397" spans="1:4">
      <c r="A6397" s="57" t="s">
        <v>23436</v>
      </c>
      <c r="B6397" s="57"/>
      <c r="C6397" s="57" t="s">
        <v>25799</v>
      </c>
      <c r="D6397" s="57" t="s">
        <v>25800</v>
      </c>
    </row>
    <row r="6398" spans="1:4">
      <c r="A6398" s="57" t="s">
        <v>23436</v>
      </c>
      <c r="B6398" s="57"/>
      <c r="C6398" s="57" t="s">
        <v>25801</v>
      </c>
      <c r="D6398" s="57" t="s">
        <v>25802</v>
      </c>
    </row>
    <row r="6399" spans="1:4">
      <c r="A6399" s="57" t="s">
        <v>23436</v>
      </c>
      <c r="B6399" s="57"/>
      <c r="C6399" s="57" t="s">
        <v>25803</v>
      </c>
      <c r="D6399" s="57" t="s">
        <v>25804</v>
      </c>
    </row>
    <row r="6400" spans="1:4">
      <c r="A6400" s="57" t="s">
        <v>23436</v>
      </c>
      <c r="B6400" s="57"/>
      <c r="C6400" s="57" t="s">
        <v>25805</v>
      </c>
      <c r="D6400" s="57" t="s">
        <v>25806</v>
      </c>
    </row>
    <row r="6401" spans="1:4">
      <c r="A6401" s="57" t="s">
        <v>23436</v>
      </c>
      <c r="B6401" s="57"/>
      <c r="C6401" s="57" t="s">
        <v>25807</v>
      </c>
      <c r="D6401" s="57" t="s">
        <v>25808</v>
      </c>
    </row>
    <row r="6402" spans="1:4">
      <c r="A6402" s="57" t="s">
        <v>23436</v>
      </c>
      <c r="B6402" s="57"/>
      <c r="C6402" s="57" t="s">
        <v>25809</v>
      </c>
      <c r="D6402" s="57" t="s">
        <v>25810</v>
      </c>
    </row>
    <row r="6403" spans="1:4">
      <c r="A6403" s="57" t="s">
        <v>23436</v>
      </c>
      <c r="B6403" s="57"/>
      <c r="C6403" s="57" t="s">
        <v>25811</v>
      </c>
      <c r="D6403" s="57" t="s">
        <v>25810</v>
      </c>
    </row>
    <row r="6404" spans="1:4">
      <c r="A6404" s="57" t="s">
        <v>23436</v>
      </c>
      <c r="B6404" s="57"/>
      <c r="C6404" s="57" t="s">
        <v>25812</v>
      </c>
      <c r="D6404" s="57" t="s">
        <v>25813</v>
      </c>
    </row>
    <row r="6405" spans="1:4">
      <c r="A6405" s="57" t="s">
        <v>23436</v>
      </c>
      <c r="B6405" s="57"/>
      <c r="C6405" s="57" t="s">
        <v>25814</v>
      </c>
      <c r="D6405" s="57" t="s">
        <v>25815</v>
      </c>
    </row>
    <row r="6406" spans="1:4">
      <c r="A6406" s="57" t="s">
        <v>23436</v>
      </c>
      <c r="B6406" s="57"/>
      <c r="C6406" s="57" t="s">
        <v>25816</v>
      </c>
      <c r="D6406" s="57" t="s">
        <v>25718</v>
      </c>
    </row>
    <row r="6407" spans="1:4">
      <c r="A6407" s="57" t="s">
        <v>23436</v>
      </c>
      <c r="B6407" s="57"/>
      <c r="C6407" s="57" t="s">
        <v>25817</v>
      </c>
      <c r="D6407" s="57" t="s">
        <v>25818</v>
      </c>
    </row>
    <row r="6408" spans="1:4">
      <c r="A6408" s="57" t="s">
        <v>23436</v>
      </c>
      <c r="B6408" s="57"/>
      <c r="C6408" s="57" t="s">
        <v>25819</v>
      </c>
      <c r="D6408" s="57" t="s">
        <v>25820</v>
      </c>
    </row>
    <row r="6409" spans="1:4">
      <c r="A6409" s="57" t="s">
        <v>23436</v>
      </c>
      <c r="B6409" s="57"/>
      <c r="C6409" s="57" t="s">
        <v>25821</v>
      </c>
      <c r="D6409" s="57" t="s">
        <v>25822</v>
      </c>
    </row>
    <row r="6410" spans="1:4">
      <c r="A6410" s="57" t="s">
        <v>23436</v>
      </c>
      <c r="B6410" s="57"/>
      <c r="C6410" s="57" t="s">
        <v>25823</v>
      </c>
      <c r="D6410" s="57" t="s">
        <v>25824</v>
      </c>
    </row>
    <row r="6411" spans="1:4">
      <c r="A6411" s="57" t="s">
        <v>23436</v>
      </c>
      <c r="B6411" s="57"/>
      <c r="C6411" s="57" t="s">
        <v>25825</v>
      </c>
      <c r="D6411" s="57" t="s">
        <v>25826</v>
      </c>
    </row>
    <row r="6412" spans="1:4">
      <c r="A6412" s="57" t="s">
        <v>23436</v>
      </c>
      <c r="B6412" s="57"/>
      <c r="C6412" s="57" t="s">
        <v>25827</v>
      </c>
      <c r="D6412" s="57" t="s">
        <v>25828</v>
      </c>
    </row>
    <row r="6413" spans="1:4">
      <c r="A6413" s="57" t="s">
        <v>23436</v>
      </c>
      <c r="B6413" s="57"/>
      <c r="C6413" s="57" t="s">
        <v>25829</v>
      </c>
      <c r="D6413" s="57" t="s">
        <v>25830</v>
      </c>
    </row>
    <row r="6414" spans="1:4">
      <c r="A6414" s="57" t="s">
        <v>23436</v>
      </c>
      <c r="B6414" s="57"/>
      <c r="C6414" s="57" t="s">
        <v>25831</v>
      </c>
      <c r="D6414" s="57" t="s">
        <v>25832</v>
      </c>
    </row>
    <row r="6415" spans="1:4">
      <c r="A6415" s="57" t="s">
        <v>23436</v>
      </c>
      <c r="B6415" s="57"/>
      <c r="C6415" s="57" t="s">
        <v>25833</v>
      </c>
      <c r="D6415" s="57" t="s">
        <v>25834</v>
      </c>
    </row>
    <row r="6416" spans="1:4">
      <c r="A6416" s="57" t="s">
        <v>23436</v>
      </c>
      <c r="B6416" s="57"/>
      <c r="C6416" s="57" t="s">
        <v>25835</v>
      </c>
      <c r="D6416" s="57" t="s">
        <v>25836</v>
      </c>
    </row>
    <row r="6417" spans="1:4">
      <c r="A6417" s="57" t="s">
        <v>23436</v>
      </c>
      <c r="B6417" s="57"/>
      <c r="C6417" s="57" t="s">
        <v>25837</v>
      </c>
      <c r="D6417" s="57" t="s">
        <v>25838</v>
      </c>
    </row>
    <row r="6418" spans="1:4">
      <c r="A6418" s="57" t="s">
        <v>23436</v>
      </c>
      <c r="B6418" s="57"/>
      <c r="C6418" s="57" t="s">
        <v>25839</v>
      </c>
      <c r="D6418" s="57" t="s">
        <v>25840</v>
      </c>
    </row>
    <row r="6419" spans="1:4">
      <c r="A6419" s="57" t="s">
        <v>23436</v>
      </c>
      <c r="B6419" s="57"/>
      <c r="C6419" s="57" t="s">
        <v>25841</v>
      </c>
      <c r="D6419" s="57" t="s">
        <v>25842</v>
      </c>
    </row>
    <row r="6420" spans="1:4">
      <c r="A6420" s="57" t="s">
        <v>23436</v>
      </c>
      <c r="B6420" s="57"/>
      <c r="C6420" s="57" t="s">
        <v>25843</v>
      </c>
      <c r="D6420" s="57" t="s">
        <v>25844</v>
      </c>
    </row>
    <row r="6421" spans="1:4">
      <c r="A6421" s="57" t="s">
        <v>23436</v>
      </c>
      <c r="B6421" s="57"/>
      <c r="C6421" s="57" t="s">
        <v>25845</v>
      </c>
      <c r="D6421" s="57" t="s">
        <v>25846</v>
      </c>
    </row>
    <row r="6422" spans="1:4">
      <c r="A6422" s="57" t="s">
        <v>23436</v>
      </c>
      <c r="B6422" s="57"/>
      <c r="C6422" s="57" t="s">
        <v>25847</v>
      </c>
      <c r="D6422" s="57" t="s">
        <v>25848</v>
      </c>
    </row>
    <row r="6423" spans="1:4">
      <c r="A6423" s="57" t="s">
        <v>23436</v>
      </c>
      <c r="B6423" s="57"/>
      <c r="C6423" s="57" t="s">
        <v>25849</v>
      </c>
      <c r="D6423" s="57" t="s">
        <v>25850</v>
      </c>
    </row>
    <row r="6424" spans="1:4">
      <c r="A6424" s="57" t="s">
        <v>23436</v>
      </c>
      <c r="B6424" s="57"/>
      <c r="C6424" s="57" t="s">
        <v>25851</v>
      </c>
      <c r="D6424" s="57" t="s">
        <v>25852</v>
      </c>
    </row>
    <row r="6425" spans="1:4">
      <c r="A6425" s="57" t="s">
        <v>23436</v>
      </c>
      <c r="B6425" s="57"/>
      <c r="C6425" s="57" t="s">
        <v>25853</v>
      </c>
      <c r="D6425" s="57" t="s">
        <v>25854</v>
      </c>
    </row>
    <row r="6426" spans="1:4">
      <c r="A6426" s="57" t="s">
        <v>23436</v>
      </c>
      <c r="B6426" s="57"/>
      <c r="C6426" s="57" t="s">
        <v>25855</v>
      </c>
      <c r="D6426" s="57" t="s">
        <v>25856</v>
      </c>
    </row>
    <row r="6427" spans="1:4">
      <c r="A6427" s="57" t="s">
        <v>23436</v>
      </c>
      <c r="B6427" s="57"/>
      <c r="C6427" s="57" t="s">
        <v>25857</v>
      </c>
      <c r="D6427" s="57" t="s">
        <v>25858</v>
      </c>
    </row>
    <row r="6428" spans="1:4">
      <c r="A6428" s="57" t="s">
        <v>23436</v>
      </c>
      <c r="B6428" s="57"/>
      <c r="C6428" s="57" t="s">
        <v>25859</v>
      </c>
      <c r="D6428" s="57" t="s">
        <v>25860</v>
      </c>
    </row>
    <row r="6429" spans="1:4">
      <c r="A6429" s="57" t="s">
        <v>23436</v>
      </c>
      <c r="B6429" s="57"/>
      <c r="C6429" s="57" t="s">
        <v>25861</v>
      </c>
      <c r="D6429" s="57" t="s">
        <v>25862</v>
      </c>
    </row>
    <row r="6430" spans="1:4">
      <c r="A6430" s="57" t="s">
        <v>23436</v>
      </c>
      <c r="B6430" s="57"/>
      <c r="C6430" s="57" t="s">
        <v>25863</v>
      </c>
      <c r="D6430" s="57" t="s">
        <v>25864</v>
      </c>
    </row>
    <row r="6431" spans="1:4">
      <c r="A6431" s="57" t="s">
        <v>23436</v>
      </c>
      <c r="B6431" s="57"/>
      <c r="C6431" s="57" t="s">
        <v>25865</v>
      </c>
      <c r="D6431" s="57" t="s">
        <v>25866</v>
      </c>
    </row>
    <row r="6432" spans="1:4">
      <c r="A6432" s="57" t="s">
        <v>23436</v>
      </c>
      <c r="B6432" s="57"/>
      <c r="C6432" s="57" t="s">
        <v>25867</v>
      </c>
      <c r="D6432" s="57" t="s">
        <v>25868</v>
      </c>
    </row>
    <row r="6433" spans="1:4">
      <c r="A6433" s="57" t="s">
        <v>23436</v>
      </c>
      <c r="B6433" s="57"/>
      <c r="C6433" s="57" t="s">
        <v>25869</v>
      </c>
      <c r="D6433" s="57" t="s">
        <v>25870</v>
      </c>
    </row>
    <row r="6434" spans="1:4">
      <c r="A6434" s="57" t="s">
        <v>23436</v>
      </c>
      <c r="B6434" s="57"/>
      <c r="C6434" s="57" t="s">
        <v>25871</v>
      </c>
      <c r="D6434" s="57" t="s">
        <v>25832</v>
      </c>
    </row>
    <row r="6435" spans="1:4">
      <c r="A6435" s="57" t="s">
        <v>23436</v>
      </c>
      <c r="B6435" s="57"/>
      <c r="C6435" s="57" t="s">
        <v>25872</v>
      </c>
      <c r="D6435" s="57" t="s">
        <v>25873</v>
      </c>
    </row>
    <row r="6436" spans="1:4">
      <c r="A6436" s="57" t="s">
        <v>23436</v>
      </c>
      <c r="B6436" s="57"/>
      <c r="C6436" s="57" t="s">
        <v>25874</v>
      </c>
      <c r="D6436" s="57" t="s">
        <v>25875</v>
      </c>
    </row>
    <row r="6437" spans="1:4">
      <c r="A6437" s="57" t="s">
        <v>23436</v>
      </c>
      <c r="B6437" s="57"/>
      <c r="C6437" s="57" t="s">
        <v>25876</v>
      </c>
      <c r="D6437" s="57" t="s">
        <v>25877</v>
      </c>
    </row>
    <row r="6438" spans="1:4">
      <c r="A6438" s="57" t="s">
        <v>23436</v>
      </c>
      <c r="B6438" s="57"/>
      <c r="C6438" s="57" t="s">
        <v>25878</v>
      </c>
      <c r="D6438" s="57" t="s">
        <v>25879</v>
      </c>
    </row>
    <row r="6439" spans="1:4">
      <c r="A6439" s="57" t="s">
        <v>23436</v>
      </c>
      <c r="B6439" s="57"/>
      <c r="C6439" s="57" t="s">
        <v>25880</v>
      </c>
      <c r="D6439" s="57" t="s">
        <v>25881</v>
      </c>
    </row>
    <row r="6440" spans="1:4">
      <c r="A6440" s="57" t="s">
        <v>23436</v>
      </c>
      <c r="B6440" s="57"/>
      <c r="C6440" s="57" t="s">
        <v>25882</v>
      </c>
      <c r="D6440" s="57" t="s">
        <v>25883</v>
      </c>
    </row>
    <row r="6441" spans="1:4">
      <c r="A6441" s="57" t="s">
        <v>23436</v>
      </c>
      <c r="B6441" s="57"/>
      <c r="C6441" s="57" t="s">
        <v>25884</v>
      </c>
      <c r="D6441" s="57" t="s">
        <v>25885</v>
      </c>
    </row>
    <row r="6442" spans="1:4">
      <c r="A6442" s="57" t="s">
        <v>23436</v>
      </c>
      <c r="B6442" s="57"/>
      <c r="C6442" s="57" t="s">
        <v>25886</v>
      </c>
      <c r="D6442" s="57" t="s">
        <v>25887</v>
      </c>
    </row>
    <row r="6443" spans="1:4">
      <c r="A6443" s="57" t="s">
        <v>23436</v>
      </c>
      <c r="B6443" s="57"/>
      <c r="C6443" s="57" t="s">
        <v>25888</v>
      </c>
      <c r="D6443" s="57" t="s">
        <v>25889</v>
      </c>
    </row>
    <row r="6444" spans="1:4">
      <c r="A6444" s="57" t="s">
        <v>23436</v>
      </c>
      <c r="B6444" s="57"/>
      <c r="C6444" s="57" t="s">
        <v>25890</v>
      </c>
      <c r="D6444" s="57" t="s">
        <v>25891</v>
      </c>
    </row>
    <row r="6445" spans="1:4">
      <c r="A6445" s="57" t="s">
        <v>23436</v>
      </c>
      <c r="B6445" s="57"/>
      <c r="C6445" s="57" t="s">
        <v>25892</v>
      </c>
      <c r="D6445" s="57" t="s">
        <v>25893</v>
      </c>
    </row>
    <row r="6446" spans="1:4">
      <c r="A6446" s="57" t="s">
        <v>23436</v>
      </c>
      <c r="B6446" s="57"/>
      <c r="C6446" s="57" t="s">
        <v>25894</v>
      </c>
      <c r="D6446" s="57" t="s">
        <v>25895</v>
      </c>
    </row>
    <row r="6447" spans="1:4">
      <c r="A6447" s="57" t="s">
        <v>23436</v>
      </c>
      <c r="B6447" s="57"/>
      <c r="C6447" s="57" t="s">
        <v>25896</v>
      </c>
      <c r="D6447" s="57" t="s">
        <v>25897</v>
      </c>
    </row>
    <row r="6448" spans="1:4">
      <c r="A6448" s="57" t="s">
        <v>23436</v>
      </c>
      <c r="B6448" s="57"/>
      <c r="C6448" s="57" t="s">
        <v>25898</v>
      </c>
      <c r="D6448" s="57" t="s">
        <v>25899</v>
      </c>
    </row>
    <row r="6449" spans="1:4">
      <c r="A6449" s="57" t="s">
        <v>23436</v>
      </c>
      <c r="B6449" s="57"/>
      <c r="C6449" s="57" t="s">
        <v>25900</v>
      </c>
      <c r="D6449" s="57" t="s">
        <v>25901</v>
      </c>
    </row>
    <row r="6450" spans="1:4">
      <c r="A6450" s="57" t="s">
        <v>23436</v>
      </c>
      <c r="B6450" s="57"/>
      <c r="C6450" s="57" t="s">
        <v>25902</v>
      </c>
      <c r="D6450" s="57" t="s">
        <v>25903</v>
      </c>
    </row>
    <row r="6451" spans="1:4">
      <c r="A6451" s="57" t="s">
        <v>23436</v>
      </c>
      <c r="B6451" s="57"/>
      <c r="C6451" s="57" t="s">
        <v>25904</v>
      </c>
      <c r="D6451" s="57" t="s">
        <v>25905</v>
      </c>
    </row>
    <row r="6452" spans="1:4">
      <c r="A6452" s="57" t="s">
        <v>23436</v>
      </c>
      <c r="B6452" s="57"/>
      <c r="C6452" s="57" t="s">
        <v>25906</v>
      </c>
      <c r="D6452" s="57" t="s">
        <v>25907</v>
      </c>
    </row>
    <row r="6453" spans="1:4">
      <c r="A6453" s="57" t="s">
        <v>23436</v>
      </c>
      <c r="B6453" s="57"/>
      <c r="C6453" s="57" t="s">
        <v>25908</v>
      </c>
      <c r="D6453" s="57" t="s">
        <v>25909</v>
      </c>
    </row>
    <row r="6454" spans="1:4">
      <c r="A6454" s="57" t="s">
        <v>23436</v>
      </c>
      <c r="B6454" s="57"/>
      <c r="C6454" s="57" t="s">
        <v>25910</v>
      </c>
      <c r="D6454" s="57" t="s">
        <v>25911</v>
      </c>
    </row>
    <row r="6455" spans="1:4">
      <c r="A6455" s="57" t="s">
        <v>23436</v>
      </c>
      <c r="B6455" s="57"/>
      <c r="C6455" s="57" t="s">
        <v>25912</v>
      </c>
      <c r="D6455" s="57" t="s">
        <v>25913</v>
      </c>
    </row>
    <row r="6456" spans="1:4">
      <c r="A6456" s="57" t="s">
        <v>23436</v>
      </c>
      <c r="B6456" s="57"/>
      <c r="C6456" s="57" t="s">
        <v>25914</v>
      </c>
      <c r="D6456" s="57" t="s">
        <v>25915</v>
      </c>
    </row>
    <row r="6457" spans="1:4">
      <c r="A6457" s="57" t="s">
        <v>23436</v>
      </c>
      <c r="B6457" s="57"/>
      <c r="C6457" s="57" t="s">
        <v>25916</v>
      </c>
      <c r="D6457" s="57" t="s">
        <v>25794</v>
      </c>
    </row>
    <row r="6458" spans="1:4">
      <c r="A6458" s="57" t="s">
        <v>23436</v>
      </c>
      <c r="B6458" s="57"/>
      <c r="C6458" s="57" t="s">
        <v>25917</v>
      </c>
      <c r="D6458" s="57" t="s">
        <v>25918</v>
      </c>
    </row>
    <row r="6459" spans="1:4">
      <c r="A6459" s="57" t="s">
        <v>23436</v>
      </c>
      <c r="B6459" s="57"/>
      <c r="C6459" s="57" t="s">
        <v>25919</v>
      </c>
      <c r="D6459" s="57" t="s">
        <v>25918</v>
      </c>
    </row>
    <row r="6460" spans="1:4">
      <c r="A6460" s="57" t="s">
        <v>23436</v>
      </c>
      <c r="B6460" s="57"/>
      <c r="C6460" s="57" t="s">
        <v>25920</v>
      </c>
      <c r="D6460" s="57" t="s">
        <v>25921</v>
      </c>
    </row>
    <row r="6461" spans="1:4">
      <c r="A6461" s="57" t="s">
        <v>23436</v>
      </c>
      <c r="B6461" s="57"/>
      <c r="C6461" s="57" t="s">
        <v>25922</v>
      </c>
      <c r="D6461" s="57" t="s">
        <v>25923</v>
      </c>
    </row>
    <row r="6462" spans="1:4">
      <c r="A6462" s="57" t="s">
        <v>23436</v>
      </c>
      <c r="B6462" s="57"/>
      <c r="C6462" s="57" t="s">
        <v>25924</v>
      </c>
      <c r="D6462" s="57" t="s">
        <v>25925</v>
      </c>
    </row>
    <row r="6463" spans="1:4">
      <c r="A6463" s="57" t="s">
        <v>23436</v>
      </c>
      <c r="B6463" s="57"/>
      <c r="C6463" s="57" t="s">
        <v>25926</v>
      </c>
      <c r="D6463" s="57" t="s">
        <v>25927</v>
      </c>
    </row>
    <row r="6464" spans="1:4">
      <c r="A6464" s="57" t="s">
        <v>23436</v>
      </c>
      <c r="B6464" s="57"/>
      <c r="C6464" s="57" t="s">
        <v>25928</v>
      </c>
      <c r="D6464" s="57" t="s">
        <v>25929</v>
      </c>
    </row>
    <row r="6465" spans="1:4">
      <c r="A6465" s="57" t="s">
        <v>23436</v>
      </c>
      <c r="B6465" s="57"/>
      <c r="C6465" s="57" t="s">
        <v>25930</v>
      </c>
      <c r="D6465" s="57" t="s">
        <v>25931</v>
      </c>
    </row>
    <row r="6466" spans="1:4">
      <c r="A6466" s="57" t="s">
        <v>23436</v>
      </c>
      <c r="B6466" s="57"/>
      <c r="C6466" s="57" t="s">
        <v>25932</v>
      </c>
      <c r="D6466" s="57" t="s">
        <v>25933</v>
      </c>
    </row>
    <row r="6467" spans="1:4">
      <c r="A6467" s="57" t="s">
        <v>23436</v>
      </c>
      <c r="B6467" s="57"/>
      <c r="C6467" s="57" t="s">
        <v>25934</v>
      </c>
      <c r="D6467" s="57" t="s">
        <v>25935</v>
      </c>
    </row>
    <row r="6468" spans="1:4">
      <c r="A6468" s="57" t="s">
        <v>23436</v>
      </c>
      <c r="B6468" s="57"/>
      <c r="C6468" s="57" t="s">
        <v>25936</v>
      </c>
      <c r="D6468" s="57" t="s">
        <v>25937</v>
      </c>
    </row>
    <row r="6469" spans="1:4">
      <c r="A6469" s="57" t="s">
        <v>23436</v>
      </c>
      <c r="B6469" s="57"/>
      <c r="C6469" s="57" t="s">
        <v>25938</v>
      </c>
      <c r="D6469" s="57" t="s">
        <v>25939</v>
      </c>
    </row>
    <row r="6470" spans="1:4">
      <c r="A6470" s="57" t="s">
        <v>23436</v>
      </c>
      <c r="B6470" s="57"/>
      <c r="C6470" s="57" t="s">
        <v>25940</v>
      </c>
      <c r="D6470" s="57" t="s">
        <v>25941</v>
      </c>
    </row>
    <row r="6471" spans="1:4">
      <c r="A6471" s="57" t="s">
        <v>23436</v>
      </c>
      <c r="B6471" s="57"/>
      <c r="C6471" s="57" t="s">
        <v>25942</v>
      </c>
      <c r="D6471" s="57" t="s">
        <v>25943</v>
      </c>
    </row>
    <row r="6472" spans="1:4">
      <c r="A6472" s="57" t="s">
        <v>23436</v>
      </c>
      <c r="B6472" s="57"/>
      <c r="C6472" s="57" t="s">
        <v>25944</v>
      </c>
      <c r="D6472" s="57" t="s">
        <v>25945</v>
      </c>
    </row>
    <row r="6473" spans="1:4">
      <c r="A6473" s="57" t="s">
        <v>23436</v>
      </c>
      <c r="B6473" s="57"/>
      <c r="C6473" s="57" t="s">
        <v>25946</v>
      </c>
      <c r="D6473" s="57" t="s">
        <v>25947</v>
      </c>
    </row>
    <row r="6474" spans="1:4">
      <c r="A6474" s="57" t="s">
        <v>23436</v>
      </c>
      <c r="B6474" s="57"/>
      <c r="C6474" s="57" t="s">
        <v>25948</v>
      </c>
      <c r="D6474" s="57" t="s">
        <v>25949</v>
      </c>
    </row>
    <row r="6475" spans="1:4">
      <c r="A6475" s="57" t="s">
        <v>23436</v>
      </c>
      <c r="B6475" s="57"/>
      <c r="C6475" s="57" t="s">
        <v>25950</v>
      </c>
      <c r="D6475" s="57" t="s">
        <v>25951</v>
      </c>
    </row>
    <row r="6476" spans="1:4">
      <c r="A6476" s="57" t="s">
        <v>23436</v>
      </c>
      <c r="B6476" s="57"/>
      <c r="C6476" s="57" t="s">
        <v>25952</v>
      </c>
      <c r="D6476" s="57" t="s">
        <v>25953</v>
      </c>
    </row>
    <row r="6477" spans="1:4">
      <c r="A6477" s="57" t="s">
        <v>23436</v>
      </c>
      <c r="B6477" s="57"/>
      <c r="C6477" s="57" t="s">
        <v>25954</v>
      </c>
      <c r="D6477" s="57" t="s">
        <v>25955</v>
      </c>
    </row>
    <row r="6478" spans="1:4">
      <c r="A6478" s="57" t="s">
        <v>23436</v>
      </c>
      <c r="B6478" s="57"/>
      <c r="C6478" s="57" t="s">
        <v>25956</v>
      </c>
      <c r="D6478" s="57" t="s">
        <v>25957</v>
      </c>
    </row>
    <row r="6479" spans="1:4">
      <c r="A6479" s="57" t="s">
        <v>23436</v>
      </c>
      <c r="B6479" s="57"/>
      <c r="C6479" s="57" t="s">
        <v>25958</v>
      </c>
      <c r="D6479" s="57" t="s">
        <v>25959</v>
      </c>
    </row>
    <row r="6480" spans="1:4">
      <c r="A6480" s="57" t="s">
        <v>23436</v>
      </c>
      <c r="B6480" s="57"/>
      <c r="C6480" s="57" t="s">
        <v>25960</v>
      </c>
      <c r="D6480" s="57" t="s">
        <v>25961</v>
      </c>
    </row>
    <row r="6481" spans="1:4">
      <c r="A6481" s="57" t="s">
        <v>23436</v>
      </c>
      <c r="B6481" s="57"/>
      <c r="C6481" s="57" t="s">
        <v>25962</v>
      </c>
      <c r="D6481" s="57" t="s">
        <v>25963</v>
      </c>
    </row>
    <row r="6482" spans="1:4">
      <c r="A6482" s="57" t="s">
        <v>23436</v>
      </c>
      <c r="B6482" s="57"/>
      <c r="C6482" s="57" t="s">
        <v>25964</v>
      </c>
      <c r="D6482" s="57" t="s">
        <v>25965</v>
      </c>
    </row>
    <row r="6483" spans="1:4">
      <c r="A6483" s="57" t="s">
        <v>23436</v>
      </c>
      <c r="B6483" s="57"/>
      <c r="C6483" s="57" t="s">
        <v>25966</v>
      </c>
      <c r="D6483" s="57" t="s">
        <v>25967</v>
      </c>
    </row>
    <row r="6484" spans="1:4">
      <c r="A6484" s="57" t="s">
        <v>23436</v>
      </c>
      <c r="B6484" s="57"/>
      <c r="C6484" s="57" t="s">
        <v>25968</v>
      </c>
      <c r="D6484" s="57" t="s">
        <v>25828</v>
      </c>
    </row>
    <row r="6485" spans="1:4">
      <c r="A6485" s="57" t="s">
        <v>23436</v>
      </c>
      <c r="B6485" s="57"/>
      <c r="C6485" s="57" t="s">
        <v>25969</v>
      </c>
      <c r="D6485" s="57" t="s">
        <v>25970</v>
      </c>
    </row>
    <row r="6486" spans="1:4">
      <c r="A6486" s="57" t="s">
        <v>23436</v>
      </c>
      <c r="B6486" s="57"/>
      <c r="C6486" s="57" t="s">
        <v>25971</v>
      </c>
      <c r="D6486" s="57" t="s">
        <v>25972</v>
      </c>
    </row>
    <row r="6487" spans="1:4">
      <c r="A6487" s="57" t="s">
        <v>23436</v>
      </c>
      <c r="B6487" s="57"/>
      <c r="C6487" s="57" t="s">
        <v>25973</v>
      </c>
      <c r="D6487" s="57" t="s">
        <v>25974</v>
      </c>
    </row>
    <row r="6488" spans="1:4">
      <c r="A6488" s="57" t="s">
        <v>23436</v>
      </c>
      <c r="B6488" s="57"/>
      <c r="C6488" s="57" t="s">
        <v>25975</v>
      </c>
      <c r="D6488" s="57" t="s">
        <v>25976</v>
      </c>
    </row>
    <row r="6489" spans="1:4">
      <c r="A6489" s="57" t="s">
        <v>23436</v>
      </c>
      <c r="B6489" s="57"/>
      <c r="C6489" s="57" t="s">
        <v>25977</v>
      </c>
      <c r="D6489" s="57" t="s">
        <v>25978</v>
      </c>
    </row>
    <row r="6490" spans="1:4">
      <c r="A6490" s="57" t="s">
        <v>23436</v>
      </c>
      <c r="B6490" s="57"/>
      <c r="C6490" s="57" t="s">
        <v>25979</v>
      </c>
      <c r="D6490" s="57" t="s">
        <v>25980</v>
      </c>
    </row>
    <row r="6491" spans="1:4">
      <c r="A6491" s="57" t="s">
        <v>23436</v>
      </c>
      <c r="B6491" s="57"/>
      <c r="C6491" s="57" t="s">
        <v>25981</v>
      </c>
      <c r="D6491" s="57" t="s">
        <v>25982</v>
      </c>
    </row>
    <row r="6492" spans="1:4">
      <c r="A6492" s="57" t="s">
        <v>23436</v>
      </c>
      <c r="B6492" s="57"/>
      <c r="C6492" s="57" t="s">
        <v>25983</v>
      </c>
      <c r="D6492" s="57" t="s">
        <v>25984</v>
      </c>
    </row>
    <row r="6493" spans="1:4">
      <c r="A6493" s="57" t="s">
        <v>23436</v>
      </c>
      <c r="B6493" s="57"/>
      <c r="C6493" s="57" t="s">
        <v>25985</v>
      </c>
      <c r="D6493" s="57" t="s">
        <v>25986</v>
      </c>
    </row>
    <row r="6494" spans="1:4">
      <c r="A6494" s="57" t="s">
        <v>23436</v>
      </c>
      <c r="B6494" s="57"/>
      <c r="C6494" s="57" t="s">
        <v>25987</v>
      </c>
      <c r="D6494" s="57" t="s">
        <v>25988</v>
      </c>
    </row>
    <row r="6495" spans="1:4">
      <c r="A6495" s="57" t="s">
        <v>23436</v>
      </c>
      <c r="B6495" s="57"/>
      <c r="C6495" s="57" t="s">
        <v>25989</v>
      </c>
      <c r="D6495" s="57" t="s">
        <v>25866</v>
      </c>
    </row>
    <row r="6496" spans="1:4">
      <c r="A6496" s="57" t="s">
        <v>23436</v>
      </c>
      <c r="B6496" s="57"/>
      <c r="C6496" s="57" t="s">
        <v>25990</v>
      </c>
      <c r="D6496" s="57" t="s">
        <v>25991</v>
      </c>
    </row>
    <row r="6497" spans="1:4">
      <c r="A6497" s="57" t="s">
        <v>23436</v>
      </c>
      <c r="B6497" s="57"/>
      <c r="C6497" s="57" t="s">
        <v>25992</v>
      </c>
      <c r="D6497" s="57" t="s">
        <v>25828</v>
      </c>
    </row>
    <row r="6498" spans="1:4">
      <c r="A6498" s="57" t="s">
        <v>23436</v>
      </c>
      <c r="B6498" s="57"/>
      <c r="C6498" s="57" t="s">
        <v>25993</v>
      </c>
      <c r="D6498" s="57" t="s">
        <v>25994</v>
      </c>
    </row>
    <row r="6499" spans="1:4">
      <c r="A6499" s="57" t="s">
        <v>23436</v>
      </c>
      <c r="B6499" s="57"/>
      <c r="C6499" s="57" t="s">
        <v>25995</v>
      </c>
      <c r="D6499" s="57" t="s">
        <v>25996</v>
      </c>
    </row>
    <row r="6500" spans="1:4">
      <c r="A6500" s="57" t="s">
        <v>23436</v>
      </c>
      <c r="B6500" s="57"/>
      <c r="C6500" s="57" t="s">
        <v>25997</v>
      </c>
      <c r="D6500" s="57" t="s">
        <v>25998</v>
      </c>
    </row>
    <row r="6501" spans="1:4">
      <c r="A6501" s="57" t="s">
        <v>23436</v>
      </c>
      <c r="B6501" s="57"/>
      <c r="C6501" s="57" t="s">
        <v>25999</v>
      </c>
      <c r="D6501" s="57" t="s">
        <v>26000</v>
      </c>
    </row>
    <row r="6502" spans="1:4">
      <c r="A6502" s="57" t="s">
        <v>23436</v>
      </c>
      <c r="B6502" s="57"/>
      <c r="C6502" s="57" t="s">
        <v>26001</v>
      </c>
      <c r="D6502" s="57" t="s">
        <v>26002</v>
      </c>
    </row>
    <row r="6503" spans="1:4">
      <c r="A6503" s="57" t="s">
        <v>23436</v>
      </c>
      <c r="B6503" s="57"/>
      <c r="C6503" s="57" t="s">
        <v>26003</v>
      </c>
      <c r="D6503" s="57" t="s">
        <v>25576</v>
      </c>
    </row>
    <row r="6504" spans="1:4">
      <c r="A6504" s="57" t="s">
        <v>23436</v>
      </c>
      <c r="B6504" s="57"/>
      <c r="C6504" s="57" t="s">
        <v>26004</v>
      </c>
      <c r="D6504" s="57" t="s">
        <v>26005</v>
      </c>
    </row>
    <row r="6505" spans="1:4">
      <c r="A6505" s="57" t="s">
        <v>23436</v>
      </c>
      <c r="B6505" s="57"/>
      <c r="C6505" s="57" t="s">
        <v>26006</v>
      </c>
      <c r="D6505" s="57" t="s">
        <v>26007</v>
      </c>
    </row>
    <row r="6506" spans="1:4">
      <c r="A6506" s="57" t="s">
        <v>23436</v>
      </c>
      <c r="B6506" s="57"/>
      <c r="C6506" s="57" t="s">
        <v>26008</v>
      </c>
      <c r="D6506" s="57" t="s">
        <v>26009</v>
      </c>
    </row>
    <row r="6507" spans="1:4">
      <c r="A6507" s="57" t="s">
        <v>23436</v>
      </c>
      <c r="B6507" s="57"/>
      <c r="C6507" s="57" t="s">
        <v>26010</v>
      </c>
      <c r="D6507" s="57" t="s">
        <v>26011</v>
      </c>
    </row>
    <row r="6508" spans="1:4">
      <c r="A6508" s="57" t="s">
        <v>23436</v>
      </c>
      <c r="B6508" s="57"/>
      <c r="C6508" s="57" t="s">
        <v>26012</v>
      </c>
      <c r="D6508" s="57" t="s">
        <v>26013</v>
      </c>
    </row>
    <row r="6509" spans="1:4">
      <c r="A6509" s="57" t="s">
        <v>23436</v>
      </c>
      <c r="B6509" s="57"/>
      <c r="C6509" s="57" t="s">
        <v>26014</v>
      </c>
      <c r="D6509" s="57" t="s">
        <v>26015</v>
      </c>
    </row>
    <row r="6510" spans="1:4">
      <c r="A6510" s="57" t="s">
        <v>23436</v>
      </c>
      <c r="B6510" s="57"/>
      <c r="C6510" s="57" t="s">
        <v>26016</v>
      </c>
      <c r="D6510" s="57" t="s">
        <v>26017</v>
      </c>
    </row>
    <row r="6511" spans="1:4">
      <c r="A6511" s="57" t="s">
        <v>23436</v>
      </c>
      <c r="B6511" s="57"/>
      <c r="C6511" s="57" t="s">
        <v>26018</v>
      </c>
      <c r="D6511" s="57" t="s">
        <v>26019</v>
      </c>
    </row>
    <row r="6512" spans="1:4">
      <c r="A6512" s="57" t="s">
        <v>23436</v>
      </c>
      <c r="B6512" s="57"/>
      <c r="C6512" s="57" t="s">
        <v>26020</v>
      </c>
      <c r="D6512" s="57" t="s">
        <v>26021</v>
      </c>
    </row>
    <row r="6513" spans="1:4">
      <c r="A6513" s="57" t="s">
        <v>23436</v>
      </c>
      <c r="B6513" s="57"/>
      <c r="C6513" s="57" t="s">
        <v>26022</v>
      </c>
      <c r="D6513" s="57" t="s">
        <v>25895</v>
      </c>
    </row>
    <row r="6514" spans="1:4">
      <c r="A6514" s="57" t="s">
        <v>23436</v>
      </c>
      <c r="B6514" s="57"/>
      <c r="C6514" s="57" t="s">
        <v>26023</v>
      </c>
      <c r="D6514" s="57" t="s">
        <v>26024</v>
      </c>
    </row>
    <row r="6515" spans="1:4">
      <c r="A6515" s="57" t="s">
        <v>23436</v>
      </c>
      <c r="B6515" s="57"/>
      <c r="C6515" s="57" t="s">
        <v>26025</v>
      </c>
      <c r="D6515" s="57" t="s">
        <v>26026</v>
      </c>
    </row>
    <row r="6516" spans="1:4">
      <c r="A6516" s="57" t="s">
        <v>23436</v>
      </c>
      <c r="B6516" s="57"/>
      <c r="C6516" s="57" t="s">
        <v>26027</v>
      </c>
      <c r="D6516" s="57" t="s">
        <v>26028</v>
      </c>
    </row>
    <row r="6517" spans="1:4">
      <c r="A6517" s="57" t="s">
        <v>23436</v>
      </c>
      <c r="B6517" s="57"/>
      <c r="C6517" s="57" t="s">
        <v>26029</v>
      </c>
      <c r="D6517" s="57" t="s">
        <v>26030</v>
      </c>
    </row>
    <row r="6518" spans="1:4">
      <c r="A6518" s="57" t="s">
        <v>23436</v>
      </c>
      <c r="B6518" s="57"/>
      <c r="C6518" s="57" t="s">
        <v>26031</v>
      </c>
      <c r="D6518" s="57" t="s">
        <v>26032</v>
      </c>
    </row>
    <row r="6519" spans="1:4">
      <c r="A6519" s="57" t="s">
        <v>23436</v>
      </c>
      <c r="B6519" s="57"/>
      <c r="C6519" s="57" t="s">
        <v>26033</v>
      </c>
      <c r="D6519" s="57" t="s">
        <v>26034</v>
      </c>
    </row>
    <row r="6520" spans="1:4">
      <c r="A6520" s="57" t="s">
        <v>23436</v>
      </c>
      <c r="B6520" s="57"/>
      <c r="C6520" s="57" t="s">
        <v>26035</v>
      </c>
      <c r="D6520" s="57" t="s">
        <v>26036</v>
      </c>
    </row>
    <row r="6521" spans="1:4">
      <c r="A6521" s="57" t="s">
        <v>23436</v>
      </c>
      <c r="B6521" s="57"/>
      <c r="C6521" s="57" t="s">
        <v>26037</v>
      </c>
      <c r="D6521" s="57" t="s">
        <v>26038</v>
      </c>
    </row>
    <row r="6522" spans="1:4">
      <c r="A6522" s="57" t="s">
        <v>23436</v>
      </c>
      <c r="B6522" s="57"/>
      <c r="C6522" s="57" t="s">
        <v>26039</v>
      </c>
      <c r="D6522" s="57" t="s">
        <v>26040</v>
      </c>
    </row>
    <row r="6523" spans="1:4">
      <c r="A6523" s="57" t="s">
        <v>23436</v>
      </c>
      <c r="B6523" s="57"/>
      <c r="C6523" s="57" t="s">
        <v>26041</v>
      </c>
      <c r="D6523" s="57" t="s">
        <v>26042</v>
      </c>
    </row>
    <row r="6524" spans="1:4">
      <c r="A6524" s="57" t="s">
        <v>23436</v>
      </c>
      <c r="B6524" s="57"/>
      <c r="C6524" s="57" t="s">
        <v>26043</v>
      </c>
      <c r="D6524" s="57" t="s">
        <v>26044</v>
      </c>
    </row>
    <row r="6525" spans="1:4">
      <c r="A6525" s="57" t="s">
        <v>23436</v>
      </c>
      <c r="B6525" s="57"/>
      <c r="C6525" s="57" t="s">
        <v>26045</v>
      </c>
      <c r="D6525" s="57" t="s">
        <v>26046</v>
      </c>
    </row>
    <row r="6526" spans="1:4">
      <c r="A6526" s="57" t="s">
        <v>23436</v>
      </c>
      <c r="B6526" s="57"/>
      <c r="C6526" s="57" t="s">
        <v>26047</v>
      </c>
      <c r="D6526" s="57" t="s">
        <v>26048</v>
      </c>
    </row>
    <row r="6527" spans="1:4">
      <c r="A6527" s="57" t="s">
        <v>23436</v>
      </c>
      <c r="B6527" s="57"/>
      <c r="C6527" s="57" t="s">
        <v>26049</v>
      </c>
      <c r="D6527" s="57" t="s">
        <v>26050</v>
      </c>
    </row>
    <row r="6528" spans="1:4">
      <c r="A6528" s="57" t="s">
        <v>23436</v>
      </c>
      <c r="B6528" s="57"/>
      <c r="C6528" s="57" t="s">
        <v>26051</v>
      </c>
      <c r="D6528" s="57" t="s">
        <v>26052</v>
      </c>
    </row>
    <row r="6529" spans="1:4">
      <c r="A6529" s="57" t="s">
        <v>23436</v>
      </c>
      <c r="B6529" s="57"/>
      <c r="C6529" s="57" t="s">
        <v>26053</v>
      </c>
      <c r="D6529" s="57" t="s">
        <v>26054</v>
      </c>
    </row>
    <row r="6530" spans="1:4">
      <c r="A6530" s="57" t="s">
        <v>23436</v>
      </c>
      <c r="B6530" s="57"/>
      <c r="C6530" s="57" t="s">
        <v>26055</v>
      </c>
      <c r="D6530" s="57" t="s">
        <v>26056</v>
      </c>
    </row>
    <row r="6531" spans="1:4">
      <c r="A6531" s="57" t="s">
        <v>23436</v>
      </c>
      <c r="B6531" s="57"/>
      <c r="C6531" s="57" t="s">
        <v>26057</v>
      </c>
      <c r="D6531" s="57" t="s">
        <v>26058</v>
      </c>
    </row>
    <row r="6532" spans="1:4">
      <c r="A6532" s="57" t="s">
        <v>23436</v>
      </c>
      <c r="B6532" s="57"/>
      <c r="C6532" s="57" t="s">
        <v>26059</v>
      </c>
      <c r="D6532" s="57" t="s">
        <v>26060</v>
      </c>
    </row>
    <row r="6533" spans="1:4">
      <c r="A6533" s="57" t="s">
        <v>23436</v>
      </c>
      <c r="B6533" s="57"/>
      <c r="C6533" s="57" t="s">
        <v>26061</v>
      </c>
      <c r="D6533" s="57" t="s">
        <v>26062</v>
      </c>
    </row>
    <row r="6534" spans="1:4">
      <c r="A6534" s="57" t="s">
        <v>23436</v>
      </c>
      <c r="B6534" s="57"/>
      <c r="C6534" s="57" t="s">
        <v>26063</v>
      </c>
      <c r="D6534" s="57" t="s">
        <v>26064</v>
      </c>
    </row>
    <row r="6535" spans="1:4">
      <c r="A6535" s="57" t="s">
        <v>23436</v>
      </c>
      <c r="B6535" s="57"/>
      <c r="C6535" s="57" t="s">
        <v>26065</v>
      </c>
      <c r="D6535" s="57" t="s">
        <v>26066</v>
      </c>
    </row>
    <row r="6536" spans="1:4">
      <c r="A6536" s="57" t="s">
        <v>23436</v>
      </c>
      <c r="B6536" s="57"/>
      <c r="C6536" s="57" t="s">
        <v>26067</v>
      </c>
      <c r="D6536" s="57" t="s">
        <v>26068</v>
      </c>
    </row>
    <row r="6537" spans="1:4">
      <c r="A6537" s="57" t="s">
        <v>23436</v>
      </c>
      <c r="B6537" s="57"/>
      <c r="C6537" s="57" t="s">
        <v>26069</v>
      </c>
      <c r="D6537" s="57" t="s">
        <v>26070</v>
      </c>
    </row>
    <row r="6538" spans="1:4">
      <c r="A6538" s="57" t="s">
        <v>23436</v>
      </c>
      <c r="B6538" s="57"/>
      <c r="C6538" s="57" t="s">
        <v>26071</v>
      </c>
      <c r="D6538" s="57" t="s">
        <v>26072</v>
      </c>
    </row>
    <row r="6539" spans="1:4">
      <c r="A6539" s="57" t="s">
        <v>23436</v>
      </c>
      <c r="B6539" s="57"/>
      <c r="C6539" s="57" t="s">
        <v>26073</v>
      </c>
      <c r="D6539" s="57" t="s">
        <v>26074</v>
      </c>
    </row>
    <row r="6540" spans="1:4">
      <c r="A6540" s="57" t="s">
        <v>23436</v>
      </c>
      <c r="B6540" s="57"/>
      <c r="C6540" s="57" t="s">
        <v>26075</v>
      </c>
      <c r="D6540" s="57" t="s">
        <v>26076</v>
      </c>
    </row>
    <row r="6541" spans="1:4">
      <c r="A6541" s="57" t="s">
        <v>23436</v>
      </c>
      <c r="B6541" s="57"/>
      <c r="C6541" s="57" t="s">
        <v>26077</v>
      </c>
      <c r="D6541" s="57" t="s">
        <v>26078</v>
      </c>
    </row>
    <row r="6542" spans="1:4">
      <c r="A6542" s="57" t="s">
        <v>23436</v>
      </c>
      <c r="B6542" s="57"/>
      <c r="C6542" s="57" t="s">
        <v>26079</v>
      </c>
      <c r="D6542" s="57" t="s">
        <v>26080</v>
      </c>
    </row>
    <row r="6543" spans="1:4">
      <c r="A6543" s="57" t="s">
        <v>23436</v>
      </c>
      <c r="B6543" s="57"/>
      <c r="C6543" s="57" t="s">
        <v>26081</v>
      </c>
      <c r="D6543" s="57" t="s">
        <v>26082</v>
      </c>
    </row>
    <row r="6544" spans="1:4">
      <c r="A6544" s="57" t="s">
        <v>23436</v>
      </c>
      <c r="B6544" s="57"/>
      <c r="C6544" s="57" t="s">
        <v>26083</v>
      </c>
      <c r="D6544" s="57" t="s">
        <v>26084</v>
      </c>
    </row>
    <row r="6545" spans="1:4">
      <c r="A6545" s="57" t="s">
        <v>23436</v>
      </c>
      <c r="B6545" s="57"/>
      <c r="C6545" s="57" t="s">
        <v>26085</v>
      </c>
      <c r="D6545" s="57" t="s">
        <v>26086</v>
      </c>
    </row>
    <row r="6546" spans="1:4">
      <c r="A6546" s="57" t="s">
        <v>23436</v>
      </c>
      <c r="B6546" s="57"/>
      <c r="C6546" s="57" t="s">
        <v>26087</v>
      </c>
      <c r="D6546" s="57" t="s">
        <v>26088</v>
      </c>
    </row>
    <row r="6547" spans="1:4">
      <c r="A6547" s="57" t="s">
        <v>23436</v>
      </c>
      <c r="B6547" s="57"/>
      <c r="C6547" s="57" t="s">
        <v>26089</v>
      </c>
      <c r="D6547" s="57" t="s">
        <v>26090</v>
      </c>
    </row>
    <row r="6548" spans="1:4">
      <c r="A6548" s="57" t="s">
        <v>23436</v>
      </c>
      <c r="B6548" s="57"/>
      <c r="C6548" s="57" t="s">
        <v>26091</v>
      </c>
      <c r="D6548" s="57" t="s">
        <v>26092</v>
      </c>
    </row>
    <row r="6549" spans="1:4">
      <c r="A6549" s="57" t="s">
        <v>23436</v>
      </c>
      <c r="B6549" s="57"/>
      <c r="C6549" s="57" t="s">
        <v>26093</v>
      </c>
      <c r="D6549" s="57" t="s">
        <v>26094</v>
      </c>
    </row>
    <row r="6550" spans="1:4">
      <c r="A6550" s="57" t="s">
        <v>23436</v>
      </c>
      <c r="B6550" s="57"/>
      <c r="C6550" s="57" t="s">
        <v>26095</v>
      </c>
      <c r="D6550" s="57" t="s">
        <v>26096</v>
      </c>
    </row>
    <row r="6551" spans="1:4">
      <c r="A6551" s="57" t="s">
        <v>23436</v>
      </c>
      <c r="B6551" s="57"/>
      <c r="C6551" s="57" t="s">
        <v>26097</v>
      </c>
      <c r="D6551" s="57" t="s">
        <v>26098</v>
      </c>
    </row>
    <row r="6552" spans="1:4">
      <c r="A6552" s="57" t="s">
        <v>23436</v>
      </c>
      <c r="B6552" s="57"/>
      <c r="C6552" s="57" t="s">
        <v>26099</v>
      </c>
      <c r="D6552" s="57" t="s">
        <v>26100</v>
      </c>
    </row>
    <row r="6553" spans="1:4">
      <c r="A6553" s="57" t="s">
        <v>23436</v>
      </c>
      <c r="B6553" s="57"/>
      <c r="C6553" s="57" t="s">
        <v>26101</v>
      </c>
      <c r="D6553" s="57" t="s">
        <v>26102</v>
      </c>
    </row>
    <row r="6554" spans="1:4">
      <c r="A6554" s="57" t="s">
        <v>23436</v>
      </c>
      <c r="B6554" s="57"/>
      <c r="C6554" s="57" t="s">
        <v>26103</v>
      </c>
      <c r="D6554" s="57" t="s">
        <v>26104</v>
      </c>
    </row>
    <row r="6555" spans="1:4">
      <c r="A6555" s="57" t="s">
        <v>23436</v>
      </c>
      <c r="B6555" s="57"/>
      <c r="C6555" s="57" t="s">
        <v>26105</v>
      </c>
      <c r="D6555" s="57" t="s">
        <v>26106</v>
      </c>
    </row>
    <row r="6556" spans="1:4">
      <c r="A6556" s="57" t="s">
        <v>23436</v>
      </c>
      <c r="B6556" s="57"/>
      <c r="C6556" s="57" t="s">
        <v>26107</v>
      </c>
      <c r="D6556" s="57" t="s">
        <v>26108</v>
      </c>
    </row>
    <row r="6557" spans="1:4">
      <c r="A6557" s="57" t="s">
        <v>23436</v>
      </c>
      <c r="B6557" s="57"/>
      <c r="C6557" s="57" t="s">
        <v>26109</v>
      </c>
      <c r="D6557" s="57" t="s">
        <v>26110</v>
      </c>
    </row>
    <row r="6558" spans="1:4">
      <c r="A6558" s="57" t="s">
        <v>23436</v>
      </c>
      <c r="B6558" s="57"/>
      <c r="C6558" s="57" t="s">
        <v>26111</v>
      </c>
      <c r="D6558" s="57" t="s">
        <v>26112</v>
      </c>
    </row>
    <row r="6559" spans="1:4">
      <c r="A6559" s="57" t="s">
        <v>23436</v>
      </c>
      <c r="B6559" s="57"/>
      <c r="C6559" s="57" t="s">
        <v>26113</v>
      </c>
      <c r="D6559" s="57" t="s">
        <v>26114</v>
      </c>
    </row>
    <row r="6560" spans="1:4">
      <c r="A6560" s="57" t="s">
        <v>23436</v>
      </c>
      <c r="B6560" s="57"/>
      <c r="C6560" s="57" t="s">
        <v>26115</v>
      </c>
      <c r="D6560" s="57" t="s">
        <v>26116</v>
      </c>
    </row>
    <row r="6561" spans="1:4">
      <c r="A6561" s="57" t="s">
        <v>23436</v>
      </c>
      <c r="B6561" s="57"/>
      <c r="C6561" s="57" t="s">
        <v>26117</v>
      </c>
      <c r="D6561" s="57" t="s">
        <v>26118</v>
      </c>
    </row>
    <row r="6562" spans="1:4">
      <c r="A6562" s="57" t="s">
        <v>23436</v>
      </c>
      <c r="B6562" s="57"/>
      <c r="C6562" s="57" t="s">
        <v>26119</v>
      </c>
      <c r="D6562" s="57" t="s">
        <v>26120</v>
      </c>
    </row>
    <row r="6563" spans="1:4">
      <c r="A6563" s="57" t="s">
        <v>23436</v>
      </c>
      <c r="B6563" s="57"/>
      <c r="C6563" s="57" t="s">
        <v>26121</v>
      </c>
      <c r="D6563" s="57" t="s">
        <v>26122</v>
      </c>
    </row>
    <row r="6564" spans="1:4">
      <c r="A6564" s="57" t="s">
        <v>23436</v>
      </c>
      <c r="B6564" s="57"/>
      <c r="C6564" s="57" t="s">
        <v>26123</v>
      </c>
      <c r="D6564" s="57" t="s">
        <v>26124</v>
      </c>
    </row>
    <row r="6565" spans="1:4">
      <c r="A6565" s="57" t="s">
        <v>23436</v>
      </c>
      <c r="B6565" s="57"/>
      <c r="C6565" s="57" t="s">
        <v>26125</v>
      </c>
      <c r="D6565" s="57" t="s">
        <v>26126</v>
      </c>
    </row>
    <row r="6566" spans="1:4">
      <c r="A6566" s="57" t="s">
        <v>23436</v>
      </c>
      <c r="B6566" s="57"/>
      <c r="C6566" s="57" t="s">
        <v>26127</v>
      </c>
      <c r="D6566" s="57" t="s">
        <v>26128</v>
      </c>
    </row>
    <row r="6567" spans="1:4">
      <c r="A6567" s="57" t="s">
        <v>23436</v>
      </c>
      <c r="B6567" s="57"/>
      <c r="C6567" s="57" t="s">
        <v>26129</v>
      </c>
      <c r="D6567" s="57" t="s">
        <v>26130</v>
      </c>
    </row>
    <row r="6568" spans="1:4">
      <c r="A6568" s="57" t="s">
        <v>23436</v>
      </c>
      <c r="B6568" s="57"/>
      <c r="C6568" s="57" t="s">
        <v>26131</v>
      </c>
      <c r="D6568" s="57" t="s">
        <v>26132</v>
      </c>
    </row>
    <row r="6569" spans="1:4">
      <c r="A6569" s="57" t="s">
        <v>23436</v>
      </c>
      <c r="B6569" s="57"/>
      <c r="C6569" s="57" t="s">
        <v>26133</v>
      </c>
      <c r="D6569" s="57" t="s">
        <v>26134</v>
      </c>
    </row>
    <row r="6570" spans="1:4">
      <c r="A6570" s="57" t="s">
        <v>23436</v>
      </c>
      <c r="B6570" s="57"/>
      <c r="C6570" s="57" t="s">
        <v>26135</v>
      </c>
      <c r="D6570" s="57" t="s">
        <v>26136</v>
      </c>
    </row>
    <row r="6571" spans="1:4">
      <c r="A6571" s="57" t="s">
        <v>23436</v>
      </c>
      <c r="B6571" s="57"/>
      <c r="C6571" s="57" t="s">
        <v>26137</v>
      </c>
      <c r="D6571" s="57" t="s">
        <v>26138</v>
      </c>
    </row>
    <row r="6572" spans="1:4">
      <c r="A6572" s="57" t="s">
        <v>23436</v>
      </c>
      <c r="B6572" s="57"/>
      <c r="C6572" s="57" t="s">
        <v>26139</v>
      </c>
      <c r="D6572" s="57" t="s">
        <v>26140</v>
      </c>
    </row>
    <row r="6573" spans="1:4">
      <c r="A6573" s="57" t="s">
        <v>23436</v>
      </c>
      <c r="B6573" s="57"/>
      <c r="C6573" s="57" t="s">
        <v>26141</v>
      </c>
      <c r="D6573" s="57" t="s">
        <v>26142</v>
      </c>
    </row>
    <row r="6574" spans="1:4">
      <c r="A6574" s="57" t="s">
        <v>23436</v>
      </c>
      <c r="B6574" s="57"/>
      <c r="C6574" s="57" t="s">
        <v>26143</v>
      </c>
      <c r="D6574" s="57" t="s">
        <v>26144</v>
      </c>
    </row>
    <row r="6575" spans="1:4">
      <c r="A6575" s="57" t="s">
        <v>23436</v>
      </c>
      <c r="B6575" s="57"/>
      <c r="C6575" s="57" t="s">
        <v>26145</v>
      </c>
      <c r="D6575" s="57" t="s">
        <v>26146</v>
      </c>
    </row>
    <row r="6576" spans="1:4">
      <c r="A6576" s="57" t="s">
        <v>23436</v>
      </c>
      <c r="B6576" s="57"/>
      <c r="C6576" s="57" t="s">
        <v>26147</v>
      </c>
      <c r="D6576" s="57" t="s">
        <v>26148</v>
      </c>
    </row>
    <row r="6577" spans="1:4">
      <c r="A6577" s="57" t="s">
        <v>23436</v>
      </c>
      <c r="B6577" s="57"/>
      <c r="C6577" s="57" t="s">
        <v>26149</v>
      </c>
      <c r="D6577" s="57" t="s">
        <v>26150</v>
      </c>
    </row>
    <row r="6578" spans="1:4">
      <c r="A6578" s="57" t="s">
        <v>23436</v>
      </c>
      <c r="B6578" s="57"/>
      <c r="C6578" s="57" t="s">
        <v>26151</v>
      </c>
      <c r="D6578" s="57" t="s">
        <v>26152</v>
      </c>
    </row>
    <row r="6579" spans="1:4">
      <c r="A6579" s="57" t="s">
        <v>23436</v>
      </c>
      <c r="B6579" s="57"/>
      <c r="C6579" s="57" t="s">
        <v>26153</v>
      </c>
      <c r="D6579" s="57" t="s">
        <v>26154</v>
      </c>
    </row>
    <row r="6580" spans="1:4">
      <c r="A6580" s="57" t="s">
        <v>23436</v>
      </c>
      <c r="B6580" s="57"/>
      <c r="C6580" s="57" t="s">
        <v>26155</v>
      </c>
      <c r="D6580" s="57" t="s">
        <v>26156</v>
      </c>
    </row>
    <row r="6581" spans="1:4">
      <c r="A6581" s="57" t="s">
        <v>23436</v>
      </c>
      <c r="B6581" s="57"/>
      <c r="C6581" s="57" t="s">
        <v>26157</v>
      </c>
      <c r="D6581" s="57" t="s">
        <v>26158</v>
      </c>
    </row>
    <row r="6582" spans="1:4">
      <c r="A6582" s="57" t="s">
        <v>23436</v>
      </c>
      <c r="B6582" s="57"/>
      <c r="C6582" s="57" t="s">
        <v>26159</v>
      </c>
      <c r="D6582" s="57" t="s">
        <v>26160</v>
      </c>
    </row>
    <row r="6583" spans="1:4">
      <c r="A6583" s="57" t="s">
        <v>23436</v>
      </c>
      <c r="B6583" s="57"/>
      <c r="C6583" s="57" t="s">
        <v>26161</v>
      </c>
      <c r="D6583" s="57" t="s">
        <v>26162</v>
      </c>
    </row>
    <row r="6584" spans="1:4">
      <c r="A6584" s="57" t="s">
        <v>23436</v>
      </c>
      <c r="B6584" s="57"/>
      <c r="C6584" s="57" t="s">
        <v>26163</v>
      </c>
      <c r="D6584" s="57" t="s">
        <v>26164</v>
      </c>
    </row>
    <row r="6585" spans="1:4">
      <c r="A6585" s="57" t="s">
        <v>23436</v>
      </c>
      <c r="B6585" s="57"/>
      <c r="C6585" s="57" t="s">
        <v>26165</v>
      </c>
      <c r="D6585" s="57" t="s">
        <v>26166</v>
      </c>
    </row>
    <row r="6586" spans="1:4">
      <c r="A6586" s="57" t="s">
        <v>23436</v>
      </c>
      <c r="B6586" s="57"/>
      <c r="C6586" s="57" t="s">
        <v>26167</v>
      </c>
      <c r="D6586" s="57" t="s">
        <v>26168</v>
      </c>
    </row>
    <row r="6587" spans="1:4">
      <c r="A6587" s="57" t="s">
        <v>23436</v>
      </c>
      <c r="B6587" s="57"/>
      <c r="C6587" s="57" t="s">
        <v>26169</v>
      </c>
      <c r="D6587" s="57" t="s">
        <v>26170</v>
      </c>
    </row>
    <row r="6588" spans="1:4">
      <c r="A6588" s="57" t="s">
        <v>23436</v>
      </c>
      <c r="B6588" s="57"/>
      <c r="C6588" s="57" t="s">
        <v>26171</v>
      </c>
      <c r="D6588" s="57" t="s">
        <v>26172</v>
      </c>
    </row>
    <row r="6589" spans="1:4">
      <c r="A6589" s="57" t="s">
        <v>23436</v>
      </c>
      <c r="B6589" s="57"/>
      <c r="C6589" s="57" t="s">
        <v>26173</v>
      </c>
      <c r="D6589" s="57" t="s">
        <v>26174</v>
      </c>
    </row>
    <row r="6590" spans="1:4">
      <c r="A6590" s="57" t="s">
        <v>23436</v>
      </c>
      <c r="B6590" s="57"/>
      <c r="C6590" s="57" t="s">
        <v>26175</v>
      </c>
      <c r="D6590" s="57" t="s">
        <v>26176</v>
      </c>
    </row>
    <row r="6591" spans="1:4">
      <c r="A6591" s="57" t="s">
        <v>23436</v>
      </c>
      <c r="B6591" s="57"/>
      <c r="C6591" s="57" t="s">
        <v>26177</v>
      </c>
      <c r="D6591" s="57" t="s">
        <v>26178</v>
      </c>
    </row>
    <row r="6592" spans="1:4">
      <c r="A6592" s="57" t="s">
        <v>23436</v>
      </c>
      <c r="B6592" s="57"/>
      <c r="C6592" s="57" t="s">
        <v>26179</v>
      </c>
      <c r="D6592" s="57" t="s">
        <v>26180</v>
      </c>
    </row>
    <row r="6593" spans="1:4">
      <c r="A6593" s="57" t="s">
        <v>23436</v>
      </c>
      <c r="B6593" s="57"/>
      <c r="C6593" s="57" t="s">
        <v>26181</v>
      </c>
      <c r="D6593" s="57" t="s">
        <v>26182</v>
      </c>
    </row>
    <row r="6594" spans="1:4">
      <c r="A6594" s="57" t="s">
        <v>23436</v>
      </c>
      <c r="B6594" s="57"/>
      <c r="C6594" s="57" t="s">
        <v>26183</v>
      </c>
      <c r="D6594" s="57" t="s">
        <v>26184</v>
      </c>
    </row>
    <row r="6595" spans="1:4">
      <c r="A6595" s="57" t="s">
        <v>23436</v>
      </c>
      <c r="B6595" s="57"/>
      <c r="C6595" s="57" t="s">
        <v>26185</v>
      </c>
      <c r="D6595" s="57" t="s">
        <v>26186</v>
      </c>
    </row>
    <row r="6596" spans="1:4">
      <c r="A6596" s="57" t="s">
        <v>23436</v>
      </c>
      <c r="B6596" s="57"/>
      <c r="C6596" s="57" t="s">
        <v>26187</v>
      </c>
      <c r="D6596" s="57" t="s">
        <v>26188</v>
      </c>
    </row>
    <row r="6597" spans="1:4">
      <c r="A6597" s="57" t="s">
        <v>23436</v>
      </c>
      <c r="B6597" s="57"/>
      <c r="C6597" s="57" t="s">
        <v>26189</v>
      </c>
      <c r="D6597" s="57" t="s">
        <v>26190</v>
      </c>
    </row>
    <row r="6598" spans="1:4">
      <c r="A6598" s="57" t="s">
        <v>23436</v>
      </c>
      <c r="B6598" s="57"/>
      <c r="C6598" s="57" t="s">
        <v>26191</v>
      </c>
      <c r="D6598" s="57" t="s">
        <v>26192</v>
      </c>
    </row>
    <row r="6599" spans="1:4">
      <c r="A6599" s="57" t="s">
        <v>23436</v>
      </c>
      <c r="B6599" s="57"/>
      <c r="C6599" s="57" t="s">
        <v>26193</v>
      </c>
      <c r="D6599" s="57" t="s">
        <v>26194</v>
      </c>
    </row>
    <row r="6600" spans="1:4">
      <c r="A6600" s="57" t="s">
        <v>23436</v>
      </c>
      <c r="B6600" s="57"/>
      <c r="C6600" s="57" t="s">
        <v>26195</v>
      </c>
      <c r="D6600" s="57" t="s">
        <v>26196</v>
      </c>
    </row>
    <row r="6601" spans="1:4">
      <c r="A6601" s="57" t="s">
        <v>23436</v>
      </c>
      <c r="B6601" s="57"/>
      <c r="C6601" s="57" t="s">
        <v>26197</v>
      </c>
      <c r="D6601" s="57" t="s">
        <v>26198</v>
      </c>
    </row>
    <row r="6602" spans="1:4">
      <c r="A6602" s="57" t="s">
        <v>23436</v>
      </c>
      <c r="B6602" s="57"/>
      <c r="C6602" s="57" t="s">
        <v>26199</v>
      </c>
      <c r="D6602" s="57" t="s">
        <v>26200</v>
      </c>
    </row>
    <row r="6603" spans="1:4">
      <c r="A6603" s="57" t="s">
        <v>23436</v>
      </c>
      <c r="B6603" s="57"/>
      <c r="C6603" s="57" t="s">
        <v>26201</v>
      </c>
      <c r="D6603" s="57" t="s">
        <v>26202</v>
      </c>
    </row>
    <row r="6604" spans="1:4">
      <c r="A6604" s="57" t="s">
        <v>23436</v>
      </c>
      <c r="B6604" s="57"/>
      <c r="C6604" s="57" t="s">
        <v>26203</v>
      </c>
      <c r="D6604" s="57" t="s">
        <v>26204</v>
      </c>
    </row>
    <row r="6605" spans="1:4">
      <c r="A6605" s="57" t="s">
        <v>23436</v>
      </c>
      <c r="B6605" s="57"/>
      <c r="C6605" s="57" t="s">
        <v>26205</v>
      </c>
      <c r="D6605" s="57" t="s">
        <v>26206</v>
      </c>
    </row>
    <row r="6606" spans="1:4">
      <c r="A6606" s="57" t="s">
        <v>23436</v>
      </c>
      <c r="B6606" s="57"/>
      <c r="C6606" s="57" t="s">
        <v>26207</v>
      </c>
      <c r="D6606" s="57" t="s">
        <v>26208</v>
      </c>
    </row>
    <row r="6607" spans="1:4">
      <c r="A6607" s="57" t="s">
        <v>23436</v>
      </c>
      <c r="B6607" s="57"/>
      <c r="C6607" s="57" t="s">
        <v>26209</v>
      </c>
      <c r="D6607" s="57" t="s">
        <v>26210</v>
      </c>
    </row>
    <row r="6608" spans="1:4">
      <c r="A6608" s="57" t="s">
        <v>23436</v>
      </c>
      <c r="B6608" s="57"/>
      <c r="C6608" s="57" t="s">
        <v>26211</v>
      </c>
      <c r="D6608" s="57" t="s">
        <v>26212</v>
      </c>
    </row>
    <row r="6609" spans="1:4">
      <c r="A6609" s="57" t="s">
        <v>23436</v>
      </c>
      <c r="B6609" s="57"/>
      <c r="C6609" s="57" t="s">
        <v>26213</v>
      </c>
      <c r="D6609" s="57" t="s">
        <v>26214</v>
      </c>
    </row>
    <row r="6610" spans="1:4">
      <c r="A6610" s="57" t="s">
        <v>23436</v>
      </c>
      <c r="B6610" s="57"/>
      <c r="C6610" s="57" t="s">
        <v>26215</v>
      </c>
      <c r="D6610" s="57" t="s">
        <v>26216</v>
      </c>
    </row>
    <row r="6611" spans="1:4">
      <c r="A6611" s="57" t="s">
        <v>23436</v>
      </c>
      <c r="B6611" s="57"/>
      <c r="C6611" s="57" t="s">
        <v>26217</v>
      </c>
      <c r="D6611" s="57" t="s">
        <v>26218</v>
      </c>
    </row>
    <row r="6612" spans="1:4">
      <c r="A6612" s="57" t="s">
        <v>23436</v>
      </c>
      <c r="B6612" s="57"/>
      <c r="C6612" s="57" t="s">
        <v>26219</v>
      </c>
      <c r="D6612" s="57" t="s">
        <v>26220</v>
      </c>
    </row>
    <row r="6613" spans="1:4">
      <c r="A6613" s="57" t="s">
        <v>23436</v>
      </c>
      <c r="B6613" s="57"/>
      <c r="C6613" s="57" t="s">
        <v>26221</v>
      </c>
      <c r="D6613" s="57" t="s">
        <v>26222</v>
      </c>
    </row>
    <row r="6614" spans="1:4">
      <c r="A6614" s="57" t="s">
        <v>23436</v>
      </c>
      <c r="B6614" s="57"/>
      <c r="C6614" s="57" t="s">
        <v>26223</v>
      </c>
      <c r="D6614" s="57" t="s">
        <v>26224</v>
      </c>
    </row>
    <row r="6615" spans="1:4">
      <c r="A6615" s="57" t="s">
        <v>23436</v>
      </c>
      <c r="B6615" s="57"/>
      <c r="C6615" s="57" t="s">
        <v>26225</v>
      </c>
      <c r="D6615" s="57" t="s">
        <v>26226</v>
      </c>
    </row>
    <row r="6616" spans="1:4">
      <c r="A6616" s="57" t="s">
        <v>23436</v>
      </c>
      <c r="B6616" s="57"/>
      <c r="C6616" s="57" t="s">
        <v>26227</v>
      </c>
      <c r="D6616" s="57" t="s">
        <v>26228</v>
      </c>
    </row>
    <row r="6617" spans="1:4">
      <c r="A6617" s="57" t="s">
        <v>23436</v>
      </c>
      <c r="B6617" s="57"/>
      <c r="C6617" s="57" t="s">
        <v>26229</v>
      </c>
      <c r="D6617" s="57" t="s">
        <v>26178</v>
      </c>
    </row>
    <row r="6618" spans="1:4">
      <c r="A6618" s="57" t="s">
        <v>23436</v>
      </c>
      <c r="B6618" s="57"/>
      <c r="C6618" s="57" t="s">
        <v>26230</v>
      </c>
      <c r="D6618" s="57" t="s">
        <v>26231</v>
      </c>
    </row>
    <row r="6619" spans="1:4">
      <c r="A6619" s="57" t="s">
        <v>23436</v>
      </c>
      <c r="B6619" s="57"/>
      <c r="C6619" s="57" t="s">
        <v>26232</v>
      </c>
      <c r="D6619" s="57" t="s">
        <v>26233</v>
      </c>
    </row>
    <row r="6620" spans="1:4">
      <c r="A6620" s="57" t="s">
        <v>23436</v>
      </c>
      <c r="B6620" s="57"/>
      <c r="C6620" s="57" t="s">
        <v>26234</v>
      </c>
      <c r="D6620" s="57" t="s">
        <v>26235</v>
      </c>
    </row>
    <row r="6621" spans="1:4">
      <c r="A6621" s="57" t="s">
        <v>23436</v>
      </c>
      <c r="B6621" s="57"/>
      <c r="C6621" s="57" t="s">
        <v>26236</v>
      </c>
      <c r="D6621" s="57" t="s">
        <v>26237</v>
      </c>
    </row>
    <row r="6622" spans="1:4">
      <c r="A6622" s="57" t="s">
        <v>23436</v>
      </c>
      <c r="B6622" s="57"/>
      <c r="C6622" s="57" t="s">
        <v>26238</v>
      </c>
      <c r="D6622" s="57" t="s">
        <v>26239</v>
      </c>
    </row>
    <row r="6623" spans="1:4">
      <c r="A6623" s="57" t="s">
        <v>23436</v>
      </c>
      <c r="B6623" s="57"/>
      <c r="C6623" s="57" t="s">
        <v>26240</v>
      </c>
      <c r="D6623" s="57" t="s">
        <v>26241</v>
      </c>
    </row>
    <row r="6624" spans="1:4">
      <c r="A6624" s="57" t="s">
        <v>23436</v>
      </c>
      <c r="B6624" s="57"/>
      <c r="C6624" s="57" t="s">
        <v>26242</v>
      </c>
      <c r="D6624" s="57" t="s">
        <v>26243</v>
      </c>
    </row>
    <row r="6625" spans="1:4">
      <c r="A6625" s="57" t="s">
        <v>23436</v>
      </c>
      <c r="B6625" s="57"/>
      <c r="C6625" s="57" t="s">
        <v>26244</v>
      </c>
      <c r="D6625" s="57" t="s">
        <v>26245</v>
      </c>
    </row>
    <row r="6626" spans="1:4">
      <c r="A6626" s="57" t="s">
        <v>23436</v>
      </c>
      <c r="B6626" s="57"/>
      <c r="C6626" s="57" t="s">
        <v>26246</v>
      </c>
      <c r="D6626" s="57" t="s">
        <v>26247</v>
      </c>
    </row>
    <row r="6627" spans="1:4">
      <c r="A6627" s="57" t="s">
        <v>23436</v>
      </c>
      <c r="B6627" s="57"/>
      <c r="C6627" s="57" t="s">
        <v>26248</v>
      </c>
      <c r="D6627" s="57" t="s">
        <v>26249</v>
      </c>
    </row>
    <row r="6628" spans="1:4">
      <c r="A6628" s="57" t="s">
        <v>23436</v>
      </c>
      <c r="B6628" s="57"/>
      <c r="C6628" s="57" t="s">
        <v>26250</v>
      </c>
      <c r="D6628" s="57" t="s">
        <v>26251</v>
      </c>
    </row>
    <row r="6629" spans="1:4">
      <c r="A6629" s="57" t="s">
        <v>23436</v>
      </c>
      <c r="B6629" s="57"/>
      <c r="C6629" s="57" t="s">
        <v>26252</v>
      </c>
      <c r="D6629" s="57" t="s">
        <v>26253</v>
      </c>
    </row>
    <row r="6630" spans="1:4">
      <c r="A6630" s="57" t="s">
        <v>23436</v>
      </c>
      <c r="B6630" s="57"/>
      <c r="C6630" s="57" t="s">
        <v>26254</v>
      </c>
      <c r="D6630" s="57" t="s">
        <v>26255</v>
      </c>
    </row>
    <row r="6631" spans="1:4">
      <c r="A6631" s="57" t="s">
        <v>23436</v>
      </c>
      <c r="B6631" s="57"/>
      <c r="C6631" s="57" t="s">
        <v>26256</v>
      </c>
      <c r="D6631" s="57" t="s">
        <v>26257</v>
      </c>
    </row>
    <row r="6632" spans="1:4">
      <c r="A6632" s="57" t="s">
        <v>23436</v>
      </c>
      <c r="B6632" s="57"/>
      <c r="C6632" s="57" t="s">
        <v>26258</v>
      </c>
      <c r="D6632" s="57" t="s">
        <v>26259</v>
      </c>
    </row>
    <row r="6633" spans="1:4">
      <c r="A6633" s="57" t="s">
        <v>23436</v>
      </c>
      <c r="B6633" s="57"/>
      <c r="C6633" s="57" t="s">
        <v>26260</v>
      </c>
      <c r="D6633" s="57" t="s">
        <v>26261</v>
      </c>
    </row>
    <row r="6634" spans="1:4">
      <c r="A6634" s="57" t="s">
        <v>23436</v>
      </c>
      <c r="B6634" s="57"/>
      <c r="C6634" s="57" t="s">
        <v>26262</v>
      </c>
      <c r="D6634" s="57" t="s">
        <v>26263</v>
      </c>
    </row>
    <row r="6635" spans="1:4">
      <c r="A6635" s="57" t="s">
        <v>23436</v>
      </c>
      <c r="B6635" s="57"/>
      <c r="C6635" s="57" t="s">
        <v>26264</v>
      </c>
      <c r="D6635" s="57" t="s">
        <v>26265</v>
      </c>
    </row>
    <row r="6636" spans="1:4">
      <c r="A6636" s="57" t="s">
        <v>23436</v>
      </c>
      <c r="B6636" s="57"/>
      <c r="C6636" s="57" t="s">
        <v>26266</v>
      </c>
      <c r="D6636" s="57" t="s">
        <v>26267</v>
      </c>
    </row>
    <row r="6637" spans="1:4">
      <c r="A6637" s="57" t="s">
        <v>23436</v>
      </c>
      <c r="B6637" s="57"/>
      <c r="C6637" s="57" t="s">
        <v>26268</v>
      </c>
      <c r="D6637" s="57" t="s">
        <v>26269</v>
      </c>
    </row>
    <row r="6638" spans="1:4">
      <c r="A6638" s="57" t="s">
        <v>23436</v>
      </c>
      <c r="B6638" s="57"/>
      <c r="C6638" s="57" t="s">
        <v>26270</v>
      </c>
      <c r="D6638" s="57" t="s">
        <v>26271</v>
      </c>
    </row>
    <row r="6639" spans="1:4">
      <c r="A6639" s="57" t="s">
        <v>23436</v>
      </c>
      <c r="B6639" s="57"/>
      <c r="C6639" s="57" t="s">
        <v>26272</v>
      </c>
      <c r="D6639" s="57" t="s">
        <v>26273</v>
      </c>
    </row>
    <row r="6640" spans="1:4">
      <c r="A6640" s="57" t="s">
        <v>23436</v>
      </c>
      <c r="B6640" s="57"/>
      <c r="C6640" s="57" t="s">
        <v>26274</v>
      </c>
      <c r="D6640" s="57" t="s">
        <v>26275</v>
      </c>
    </row>
    <row r="6641" spans="1:4">
      <c r="A6641" s="57" t="s">
        <v>23436</v>
      </c>
      <c r="B6641" s="57"/>
      <c r="C6641" s="57" t="s">
        <v>26276</v>
      </c>
      <c r="D6641" s="57" t="s">
        <v>26277</v>
      </c>
    </row>
    <row r="6642" spans="1:4">
      <c r="A6642" s="57" t="s">
        <v>23436</v>
      </c>
      <c r="B6642" s="57"/>
      <c r="C6642" s="57" t="s">
        <v>26278</v>
      </c>
      <c r="D6642" s="57" t="s">
        <v>26279</v>
      </c>
    </row>
    <row r="6643" spans="1:4">
      <c r="A6643" s="57" t="s">
        <v>23436</v>
      </c>
      <c r="B6643" s="57"/>
      <c r="C6643" s="57" t="s">
        <v>26280</v>
      </c>
      <c r="D6643" s="57" t="s">
        <v>26281</v>
      </c>
    </row>
    <row r="6644" spans="1:4">
      <c r="A6644" s="57" t="s">
        <v>23436</v>
      </c>
      <c r="B6644" s="57"/>
      <c r="C6644" s="57" t="s">
        <v>26282</v>
      </c>
      <c r="D6644" s="57" t="s">
        <v>26283</v>
      </c>
    </row>
    <row r="6645" spans="1:4">
      <c r="A6645" s="57" t="s">
        <v>23436</v>
      </c>
      <c r="B6645" s="57"/>
      <c r="C6645" s="57" t="s">
        <v>26284</v>
      </c>
      <c r="D6645" s="57" t="s">
        <v>26285</v>
      </c>
    </row>
    <row r="6646" spans="1:4">
      <c r="A6646" s="57" t="s">
        <v>23436</v>
      </c>
      <c r="B6646" s="57"/>
      <c r="C6646" s="57" t="s">
        <v>26286</v>
      </c>
      <c r="D6646" s="57" t="s">
        <v>26287</v>
      </c>
    </row>
    <row r="6647" spans="1:4">
      <c r="A6647" s="57" t="s">
        <v>23436</v>
      </c>
      <c r="B6647" s="57"/>
      <c r="C6647" s="57" t="s">
        <v>26288</v>
      </c>
      <c r="D6647" s="57" t="s">
        <v>26289</v>
      </c>
    </row>
    <row r="6648" spans="1:4">
      <c r="A6648" s="57" t="s">
        <v>23436</v>
      </c>
      <c r="B6648" s="57"/>
      <c r="C6648" s="57" t="s">
        <v>26290</v>
      </c>
      <c r="D6648" s="57" t="s">
        <v>26291</v>
      </c>
    </row>
    <row r="6649" spans="1:4">
      <c r="A6649" s="57" t="s">
        <v>23436</v>
      </c>
      <c r="B6649" s="57"/>
      <c r="C6649" s="57" t="s">
        <v>26292</v>
      </c>
      <c r="D6649" s="57" t="s">
        <v>26293</v>
      </c>
    </row>
    <row r="6650" spans="1:4">
      <c r="A6650" s="57" t="s">
        <v>23436</v>
      </c>
      <c r="B6650" s="57"/>
      <c r="C6650" s="57" t="s">
        <v>26294</v>
      </c>
      <c r="D6650" s="57" t="s">
        <v>26295</v>
      </c>
    </row>
    <row r="6651" spans="1:4">
      <c r="A6651" s="57" t="s">
        <v>23436</v>
      </c>
      <c r="B6651" s="57"/>
      <c r="C6651" s="57" t="s">
        <v>26296</v>
      </c>
      <c r="D6651" s="57" t="s">
        <v>26297</v>
      </c>
    </row>
    <row r="6652" spans="1:4">
      <c r="A6652" s="57" t="s">
        <v>23436</v>
      </c>
      <c r="B6652" s="57"/>
      <c r="C6652" s="57" t="s">
        <v>26298</v>
      </c>
      <c r="D6652" s="57" t="s">
        <v>26299</v>
      </c>
    </row>
    <row r="6653" spans="1:4">
      <c r="A6653" s="57" t="s">
        <v>23436</v>
      </c>
      <c r="B6653" s="57"/>
      <c r="C6653" s="57" t="s">
        <v>26300</v>
      </c>
      <c r="D6653" s="57" t="s">
        <v>26301</v>
      </c>
    </row>
    <row r="6654" spans="1:4">
      <c r="A6654" s="57" t="s">
        <v>23436</v>
      </c>
      <c r="B6654" s="57"/>
      <c r="C6654" s="57" t="s">
        <v>26302</v>
      </c>
      <c r="D6654" s="57" t="s">
        <v>26303</v>
      </c>
    </row>
    <row r="6655" spans="1:4">
      <c r="A6655" s="57" t="s">
        <v>23436</v>
      </c>
      <c r="B6655" s="57"/>
      <c r="C6655" s="57" t="s">
        <v>26304</v>
      </c>
      <c r="D6655" s="57" t="s">
        <v>26305</v>
      </c>
    </row>
    <row r="6656" spans="1:4">
      <c r="A6656" s="57" t="s">
        <v>23436</v>
      </c>
      <c r="B6656" s="57"/>
      <c r="C6656" s="57" t="s">
        <v>26306</v>
      </c>
      <c r="D6656" s="57" t="s">
        <v>26307</v>
      </c>
    </row>
    <row r="6657" spans="1:4">
      <c r="A6657" s="57" t="s">
        <v>23436</v>
      </c>
      <c r="B6657" s="57"/>
      <c r="C6657" s="57" t="s">
        <v>26308</v>
      </c>
      <c r="D6657" s="57" t="s">
        <v>26309</v>
      </c>
    </row>
    <row r="6658" spans="1:4">
      <c r="A6658" s="57" t="s">
        <v>23436</v>
      </c>
      <c r="B6658" s="57"/>
      <c r="C6658" s="57" t="s">
        <v>26310</v>
      </c>
      <c r="D6658" s="57" t="s">
        <v>26311</v>
      </c>
    </row>
    <row r="6659" spans="1:4">
      <c r="A6659" s="57" t="s">
        <v>23436</v>
      </c>
      <c r="B6659" s="57"/>
      <c r="C6659" s="57" t="s">
        <v>26312</v>
      </c>
      <c r="D6659" s="57" t="s">
        <v>26313</v>
      </c>
    </row>
    <row r="6660" spans="1:4">
      <c r="A6660" s="57" t="s">
        <v>23436</v>
      </c>
      <c r="B6660" s="57"/>
      <c r="C6660" s="57" t="s">
        <v>26314</v>
      </c>
      <c r="D6660" s="57" t="s">
        <v>26315</v>
      </c>
    </row>
    <row r="6661" spans="1:4">
      <c r="A6661" s="57" t="s">
        <v>23436</v>
      </c>
      <c r="B6661" s="57"/>
      <c r="C6661" s="57" t="s">
        <v>26316</v>
      </c>
      <c r="D6661" s="57" t="s">
        <v>26317</v>
      </c>
    </row>
    <row r="6662" spans="1:4">
      <c r="A6662" s="57" t="s">
        <v>23436</v>
      </c>
      <c r="B6662" s="57"/>
      <c r="C6662" s="57" t="s">
        <v>26318</v>
      </c>
      <c r="D6662" s="57" t="s">
        <v>26319</v>
      </c>
    </row>
    <row r="6663" spans="1:4">
      <c r="A6663" s="57" t="s">
        <v>23436</v>
      </c>
      <c r="B6663" s="57"/>
      <c r="C6663" s="57" t="s">
        <v>26320</v>
      </c>
      <c r="D6663" s="57" t="s">
        <v>26321</v>
      </c>
    </row>
    <row r="6664" spans="1:4">
      <c r="A6664" s="57" t="s">
        <v>23436</v>
      </c>
      <c r="B6664" s="57"/>
      <c r="C6664" s="57" t="s">
        <v>26322</v>
      </c>
      <c r="D6664" s="57" t="s">
        <v>26323</v>
      </c>
    </row>
    <row r="6665" spans="1:4">
      <c r="A6665" s="57" t="s">
        <v>23436</v>
      </c>
      <c r="B6665" s="57"/>
      <c r="C6665" s="57" t="s">
        <v>26324</v>
      </c>
      <c r="D6665" s="57" t="s">
        <v>26325</v>
      </c>
    </row>
    <row r="6666" spans="1:4">
      <c r="A6666" s="57" t="s">
        <v>23436</v>
      </c>
      <c r="B6666" s="57"/>
      <c r="C6666" s="57" t="s">
        <v>26326</v>
      </c>
      <c r="D6666" s="57" t="s">
        <v>26327</v>
      </c>
    </row>
    <row r="6667" spans="1:4">
      <c r="A6667" s="57" t="s">
        <v>23436</v>
      </c>
      <c r="B6667" s="57"/>
      <c r="C6667" s="57" t="s">
        <v>26328</v>
      </c>
      <c r="D6667" s="57" t="s">
        <v>26329</v>
      </c>
    </row>
    <row r="6668" spans="1:4">
      <c r="A6668" s="57" t="s">
        <v>23436</v>
      </c>
      <c r="B6668" s="57"/>
      <c r="C6668" s="57" t="s">
        <v>26330</v>
      </c>
      <c r="D6668" s="57" t="s">
        <v>26331</v>
      </c>
    </row>
    <row r="6669" spans="1:4">
      <c r="A6669" s="57" t="s">
        <v>23436</v>
      </c>
      <c r="B6669" s="57"/>
      <c r="C6669" s="57" t="s">
        <v>26332</v>
      </c>
      <c r="D6669" s="57" t="s">
        <v>26333</v>
      </c>
    </row>
    <row r="6670" spans="1:4">
      <c r="A6670" s="57" t="s">
        <v>23436</v>
      </c>
      <c r="B6670" s="57"/>
      <c r="C6670" s="57" t="s">
        <v>26334</v>
      </c>
      <c r="D6670" s="57" t="s">
        <v>26335</v>
      </c>
    </row>
    <row r="6671" spans="1:4">
      <c r="A6671" s="57" t="s">
        <v>23436</v>
      </c>
      <c r="B6671" s="57"/>
      <c r="C6671" s="57" t="s">
        <v>26336</v>
      </c>
      <c r="D6671" s="57" t="s">
        <v>26337</v>
      </c>
    </row>
    <row r="6672" spans="1:4">
      <c r="A6672" s="57" t="s">
        <v>23436</v>
      </c>
      <c r="B6672" s="57"/>
      <c r="C6672" s="57" t="s">
        <v>26338</v>
      </c>
      <c r="D6672" s="57" t="s">
        <v>26339</v>
      </c>
    </row>
    <row r="6673" spans="1:4">
      <c r="A6673" s="57" t="s">
        <v>23436</v>
      </c>
      <c r="B6673" s="57"/>
      <c r="C6673" s="57" t="s">
        <v>26340</v>
      </c>
      <c r="D6673" s="57" t="s">
        <v>26341</v>
      </c>
    </row>
    <row r="6674" spans="1:4">
      <c r="A6674" s="57" t="s">
        <v>23436</v>
      </c>
      <c r="B6674" s="57"/>
      <c r="C6674" s="57" t="s">
        <v>26342</v>
      </c>
      <c r="D6674" s="57" t="s">
        <v>26343</v>
      </c>
    </row>
    <row r="6675" spans="1:4">
      <c r="A6675" s="57" t="s">
        <v>23436</v>
      </c>
      <c r="B6675" s="57"/>
      <c r="C6675" s="57" t="s">
        <v>26344</v>
      </c>
      <c r="D6675" s="57" t="s">
        <v>26345</v>
      </c>
    </row>
    <row r="6676" spans="1:4">
      <c r="A6676" s="57" t="s">
        <v>23436</v>
      </c>
      <c r="B6676" s="57"/>
      <c r="C6676" s="57" t="s">
        <v>26346</v>
      </c>
      <c r="D6676" s="57" t="s">
        <v>26347</v>
      </c>
    </row>
    <row r="6677" spans="1:4">
      <c r="A6677" s="57" t="s">
        <v>23436</v>
      </c>
      <c r="B6677" s="57"/>
      <c r="C6677" s="57" t="s">
        <v>26348</v>
      </c>
      <c r="D6677" s="57" t="s">
        <v>26349</v>
      </c>
    </row>
    <row r="6678" spans="1:4">
      <c r="A6678" s="57" t="s">
        <v>23436</v>
      </c>
      <c r="B6678" s="57"/>
      <c r="C6678" s="57" t="s">
        <v>26350</v>
      </c>
      <c r="D6678" s="57" t="s">
        <v>26351</v>
      </c>
    </row>
    <row r="6679" spans="1:4">
      <c r="A6679" s="57" t="s">
        <v>23436</v>
      </c>
      <c r="B6679" s="57"/>
      <c r="C6679" s="57" t="s">
        <v>26352</v>
      </c>
      <c r="D6679" s="57" t="s">
        <v>26353</v>
      </c>
    </row>
    <row r="6680" spans="1:4">
      <c r="A6680" s="57" t="s">
        <v>23436</v>
      </c>
      <c r="B6680" s="57"/>
      <c r="C6680" s="57" t="s">
        <v>26354</v>
      </c>
      <c r="D6680" s="57" t="s">
        <v>26355</v>
      </c>
    </row>
    <row r="6681" spans="1:4">
      <c r="A6681" s="57" t="s">
        <v>23436</v>
      </c>
      <c r="B6681" s="57"/>
      <c r="C6681" s="57" t="s">
        <v>26356</v>
      </c>
      <c r="D6681" s="57" t="s">
        <v>26357</v>
      </c>
    </row>
    <row r="6682" spans="1:4">
      <c r="A6682" s="57" t="s">
        <v>23436</v>
      </c>
      <c r="B6682" s="57"/>
      <c r="C6682" s="57" t="s">
        <v>26358</v>
      </c>
      <c r="D6682" s="57" t="s">
        <v>26359</v>
      </c>
    </row>
    <row r="6683" spans="1:4">
      <c r="A6683" s="57" t="s">
        <v>23436</v>
      </c>
      <c r="B6683" s="57"/>
      <c r="C6683" s="57" t="s">
        <v>26360</v>
      </c>
      <c r="D6683" s="57" t="s">
        <v>26361</v>
      </c>
    </row>
    <row r="6684" spans="1:4">
      <c r="A6684" s="57" t="s">
        <v>23436</v>
      </c>
      <c r="B6684" s="57"/>
      <c r="C6684" s="57" t="s">
        <v>26362</v>
      </c>
      <c r="D6684" s="57" t="s">
        <v>26363</v>
      </c>
    </row>
    <row r="6685" spans="1:4">
      <c r="A6685" s="57" t="s">
        <v>23436</v>
      </c>
      <c r="B6685" s="57"/>
      <c r="C6685" s="57" t="s">
        <v>26364</v>
      </c>
      <c r="D6685" s="57" t="s">
        <v>26365</v>
      </c>
    </row>
    <row r="6686" spans="1:4">
      <c r="A6686" s="57" t="s">
        <v>23436</v>
      </c>
      <c r="B6686" s="57"/>
      <c r="C6686" s="57" t="s">
        <v>26366</v>
      </c>
      <c r="D6686" s="57" t="s">
        <v>26367</v>
      </c>
    </row>
    <row r="6687" spans="1:4">
      <c r="A6687" s="57" t="s">
        <v>23436</v>
      </c>
      <c r="B6687" s="57"/>
      <c r="C6687" s="57" t="s">
        <v>26368</v>
      </c>
      <c r="D6687" s="57" t="s">
        <v>26369</v>
      </c>
    </row>
    <row r="6688" spans="1:4">
      <c r="A6688" s="57" t="s">
        <v>23436</v>
      </c>
      <c r="B6688" s="57"/>
      <c r="C6688" s="57" t="s">
        <v>26370</v>
      </c>
      <c r="D6688" s="57" t="s">
        <v>26371</v>
      </c>
    </row>
    <row r="6689" spans="1:4">
      <c r="A6689" s="57" t="s">
        <v>23436</v>
      </c>
      <c r="B6689" s="57"/>
      <c r="C6689" s="57" t="s">
        <v>26372</v>
      </c>
      <c r="D6689" s="57" t="s">
        <v>26373</v>
      </c>
    </row>
    <row r="6690" spans="1:4">
      <c r="A6690" s="57" t="s">
        <v>23436</v>
      </c>
      <c r="B6690" s="57"/>
      <c r="C6690" s="57" t="s">
        <v>26374</v>
      </c>
      <c r="D6690" s="57" t="s">
        <v>26375</v>
      </c>
    </row>
    <row r="6691" spans="1:4">
      <c r="A6691" s="57" t="s">
        <v>23436</v>
      </c>
      <c r="B6691" s="57"/>
      <c r="C6691" s="57" t="s">
        <v>26376</v>
      </c>
      <c r="D6691" s="57" t="s">
        <v>26377</v>
      </c>
    </row>
    <row r="6692" spans="1:4">
      <c r="A6692" s="57" t="s">
        <v>23436</v>
      </c>
      <c r="B6692" s="57"/>
      <c r="C6692" s="57" t="s">
        <v>26378</v>
      </c>
      <c r="D6692" s="57" t="s">
        <v>26379</v>
      </c>
    </row>
    <row r="6693" spans="1:4">
      <c r="A6693" s="57" t="s">
        <v>23436</v>
      </c>
      <c r="B6693" s="57"/>
      <c r="C6693" s="57" t="s">
        <v>26380</v>
      </c>
      <c r="D6693" s="57" t="s">
        <v>26381</v>
      </c>
    </row>
    <row r="6694" spans="1:4">
      <c r="A6694" s="57" t="s">
        <v>23436</v>
      </c>
      <c r="B6694" s="57"/>
      <c r="C6694" s="57" t="s">
        <v>26382</v>
      </c>
      <c r="D6694" s="57" t="s">
        <v>26383</v>
      </c>
    </row>
    <row r="6695" spans="1:4">
      <c r="A6695" s="57" t="s">
        <v>23436</v>
      </c>
      <c r="B6695" s="57"/>
      <c r="C6695" s="57" t="s">
        <v>26384</v>
      </c>
      <c r="D6695" s="57" t="s">
        <v>26385</v>
      </c>
    </row>
    <row r="6696" spans="1:4">
      <c r="A6696" s="57" t="s">
        <v>23436</v>
      </c>
      <c r="B6696" s="57"/>
      <c r="C6696" s="57" t="s">
        <v>26386</v>
      </c>
      <c r="D6696" s="57" t="s">
        <v>26387</v>
      </c>
    </row>
    <row r="6697" spans="1:4">
      <c r="A6697" s="57" t="s">
        <v>23436</v>
      </c>
      <c r="B6697" s="57"/>
      <c r="C6697" s="57" t="s">
        <v>26388</v>
      </c>
      <c r="D6697" s="57" t="s">
        <v>26389</v>
      </c>
    </row>
    <row r="6698" spans="1:4">
      <c r="A6698" s="57" t="s">
        <v>23436</v>
      </c>
      <c r="B6698" s="57"/>
      <c r="C6698" s="57" t="s">
        <v>26390</v>
      </c>
      <c r="D6698" s="57" t="s">
        <v>26391</v>
      </c>
    </row>
    <row r="6699" spans="1:4">
      <c r="A6699" s="57" t="s">
        <v>23436</v>
      </c>
      <c r="B6699" s="57"/>
      <c r="C6699" s="57" t="s">
        <v>26392</v>
      </c>
      <c r="D6699" s="57" t="s">
        <v>26393</v>
      </c>
    </row>
    <row r="6700" spans="1:4">
      <c r="A6700" s="57" t="s">
        <v>23436</v>
      </c>
      <c r="B6700" s="57"/>
      <c r="C6700" s="57" t="s">
        <v>26394</v>
      </c>
      <c r="D6700" s="57" t="s">
        <v>26395</v>
      </c>
    </row>
    <row r="6701" spans="1:4">
      <c r="A6701" s="57" t="s">
        <v>23436</v>
      </c>
      <c r="B6701" s="57"/>
      <c r="C6701" s="57" t="s">
        <v>26396</v>
      </c>
      <c r="D6701" s="57" t="s">
        <v>26397</v>
      </c>
    </row>
    <row r="6702" spans="1:4">
      <c r="A6702" s="57" t="s">
        <v>23436</v>
      </c>
      <c r="B6702" s="57"/>
      <c r="C6702" s="57" t="s">
        <v>26398</v>
      </c>
      <c r="D6702" s="57" t="s">
        <v>26399</v>
      </c>
    </row>
    <row r="6703" spans="1:4">
      <c r="A6703" s="57" t="s">
        <v>23436</v>
      </c>
      <c r="B6703" s="57"/>
      <c r="C6703" s="57" t="s">
        <v>26400</v>
      </c>
      <c r="D6703" s="57" t="s">
        <v>26401</v>
      </c>
    </row>
    <row r="6704" spans="1:4">
      <c r="A6704" s="57" t="s">
        <v>23436</v>
      </c>
      <c r="B6704" s="57"/>
      <c r="C6704" s="57" t="s">
        <v>26402</v>
      </c>
      <c r="D6704" s="57" t="s">
        <v>26403</v>
      </c>
    </row>
    <row r="6705" spans="1:4">
      <c r="A6705" s="57" t="s">
        <v>23436</v>
      </c>
      <c r="B6705" s="57"/>
      <c r="C6705" s="57" t="s">
        <v>26404</v>
      </c>
      <c r="D6705" s="57" t="s">
        <v>26405</v>
      </c>
    </row>
    <row r="6706" spans="1:4">
      <c r="A6706" s="57" t="s">
        <v>23436</v>
      </c>
      <c r="B6706" s="57"/>
      <c r="C6706" s="57" t="s">
        <v>26406</v>
      </c>
      <c r="D6706" s="57" t="s">
        <v>26407</v>
      </c>
    </row>
    <row r="6707" spans="1:4">
      <c r="A6707" s="57" t="s">
        <v>23436</v>
      </c>
      <c r="B6707" s="57"/>
      <c r="C6707" s="57" t="s">
        <v>26408</v>
      </c>
      <c r="D6707" s="57" t="s">
        <v>26409</v>
      </c>
    </row>
    <row r="6708" spans="1:4">
      <c r="A6708" s="57" t="s">
        <v>23436</v>
      </c>
      <c r="B6708" s="57"/>
      <c r="C6708" s="57" t="s">
        <v>26410</v>
      </c>
      <c r="D6708" s="57" t="s">
        <v>26411</v>
      </c>
    </row>
    <row r="6709" spans="1:4">
      <c r="A6709" s="57" t="s">
        <v>23436</v>
      </c>
      <c r="B6709" s="57"/>
      <c r="C6709" s="57" t="s">
        <v>26412</v>
      </c>
      <c r="D6709" s="57" t="s">
        <v>26413</v>
      </c>
    </row>
    <row r="6710" spans="1:4">
      <c r="A6710" s="57" t="s">
        <v>23436</v>
      </c>
      <c r="B6710" s="57"/>
      <c r="C6710" s="57" t="s">
        <v>26414</v>
      </c>
      <c r="D6710" s="57" t="s">
        <v>26415</v>
      </c>
    </row>
    <row r="6711" spans="1:4">
      <c r="A6711" s="57" t="s">
        <v>23436</v>
      </c>
      <c r="B6711" s="57"/>
      <c r="C6711" s="57" t="s">
        <v>26416</v>
      </c>
      <c r="D6711" s="57" t="s">
        <v>26417</v>
      </c>
    </row>
    <row r="6712" spans="1:4">
      <c r="A6712" s="57" t="s">
        <v>23436</v>
      </c>
      <c r="B6712" s="57"/>
      <c r="C6712" s="57" t="s">
        <v>26418</v>
      </c>
      <c r="D6712" s="57" t="s">
        <v>26419</v>
      </c>
    </row>
    <row r="6713" spans="1:4">
      <c r="A6713" s="57" t="s">
        <v>23436</v>
      </c>
      <c r="B6713" s="57"/>
      <c r="C6713" s="57" t="s">
        <v>26420</v>
      </c>
      <c r="D6713" s="57" t="s">
        <v>26421</v>
      </c>
    </row>
    <row r="6714" spans="1:4">
      <c r="A6714" s="57" t="s">
        <v>23436</v>
      </c>
      <c r="B6714" s="57"/>
      <c r="C6714" s="57" t="s">
        <v>26422</v>
      </c>
      <c r="D6714" s="57" t="s">
        <v>26423</v>
      </c>
    </row>
    <row r="6715" spans="1:4">
      <c r="A6715" s="57" t="s">
        <v>23436</v>
      </c>
      <c r="B6715" s="57"/>
      <c r="C6715" s="57" t="s">
        <v>26424</v>
      </c>
      <c r="D6715" s="57" t="s">
        <v>26425</v>
      </c>
    </row>
    <row r="6716" spans="1:4">
      <c r="A6716" s="57" t="s">
        <v>23436</v>
      </c>
      <c r="B6716" s="57"/>
      <c r="C6716" s="57" t="s">
        <v>26426</v>
      </c>
      <c r="D6716" s="57" t="s">
        <v>26427</v>
      </c>
    </row>
    <row r="6717" spans="1:4">
      <c r="A6717" s="57" t="s">
        <v>23436</v>
      </c>
      <c r="B6717" s="57"/>
      <c r="C6717" s="57" t="s">
        <v>26428</v>
      </c>
      <c r="D6717" s="57" t="s">
        <v>26429</v>
      </c>
    </row>
    <row r="6718" spans="1:4">
      <c r="A6718" s="57" t="s">
        <v>23436</v>
      </c>
      <c r="B6718" s="57"/>
      <c r="C6718" s="57" t="s">
        <v>26430</v>
      </c>
      <c r="D6718" s="57" t="s">
        <v>26431</v>
      </c>
    </row>
    <row r="6719" spans="1:4">
      <c r="A6719" s="57" t="s">
        <v>23436</v>
      </c>
      <c r="B6719" s="57"/>
      <c r="C6719" s="57" t="s">
        <v>26432</v>
      </c>
      <c r="D6719" s="57" t="s">
        <v>26433</v>
      </c>
    </row>
    <row r="6720" spans="1:4">
      <c r="A6720" s="57" t="s">
        <v>23436</v>
      </c>
      <c r="B6720" s="57"/>
      <c r="C6720" s="57" t="s">
        <v>26434</v>
      </c>
      <c r="D6720" s="57" t="s">
        <v>26435</v>
      </c>
    </row>
    <row r="6721" spans="1:4">
      <c r="A6721" s="57" t="s">
        <v>23436</v>
      </c>
      <c r="B6721" s="57"/>
      <c r="C6721" s="57" t="s">
        <v>26436</v>
      </c>
      <c r="D6721" s="57" t="s">
        <v>26437</v>
      </c>
    </row>
    <row r="6722" spans="1:4">
      <c r="A6722" s="57" t="s">
        <v>23436</v>
      </c>
      <c r="B6722" s="57"/>
      <c r="C6722" s="57" t="s">
        <v>26438</v>
      </c>
      <c r="D6722" s="57" t="s">
        <v>26439</v>
      </c>
    </row>
    <row r="6723" spans="1:4">
      <c r="A6723" s="57" t="s">
        <v>23436</v>
      </c>
      <c r="B6723" s="57"/>
      <c r="C6723" s="57" t="s">
        <v>26440</v>
      </c>
      <c r="D6723" s="57" t="s">
        <v>26441</v>
      </c>
    </row>
    <row r="6724" spans="1:4">
      <c r="A6724" s="57" t="s">
        <v>23436</v>
      </c>
      <c r="B6724" s="57"/>
      <c r="C6724" s="57" t="s">
        <v>26442</v>
      </c>
      <c r="D6724" s="57" t="s">
        <v>26443</v>
      </c>
    </row>
    <row r="6725" spans="1:4">
      <c r="A6725" s="57" t="s">
        <v>23436</v>
      </c>
      <c r="B6725" s="57"/>
      <c r="C6725" s="57" t="s">
        <v>26444</v>
      </c>
      <c r="D6725" s="57" t="s">
        <v>26445</v>
      </c>
    </row>
    <row r="6726" spans="1:4">
      <c r="A6726" s="57" t="s">
        <v>23436</v>
      </c>
      <c r="B6726" s="57"/>
      <c r="C6726" s="57" t="s">
        <v>26446</v>
      </c>
      <c r="D6726" s="57" t="s">
        <v>26447</v>
      </c>
    </row>
    <row r="6727" spans="1:4">
      <c r="A6727" s="57" t="s">
        <v>23436</v>
      </c>
      <c r="B6727" s="57"/>
      <c r="C6727" s="57" t="s">
        <v>26448</v>
      </c>
      <c r="D6727" s="57" t="s">
        <v>26449</v>
      </c>
    </row>
    <row r="6728" spans="1:4">
      <c r="A6728" s="57" t="s">
        <v>23436</v>
      </c>
      <c r="B6728" s="57"/>
      <c r="C6728" s="57" t="s">
        <v>26450</v>
      </c>
      <c r="D6728" s="57" t="s">
        <v>26451</v>
      </c>
    </row>
    <row r="6729" spans="1:4">
      <c r="A6729" s="57" t="s">
        <v>23436</v>
      </c>
      <c r="B6729" s="57"/>
      <c r="C6729" s="57" t="s">
        <v>26452</v>
      </c>
      <c r="D6729" s="57" t="s">
        <v>26453</v>
      </c>
    </row>
    <row r="6730" spans="1:4">
      <c r="A6730" s="57" t="s">
        <v>23436</v>
      </c>
      <c r="B6730" s="57"/>
      <c r="C6730" s="57" t="s">
        <v>26454</v>
      </c>
      <c r="D6730" s="57" t="s">
        <v>26455</v>
      </c>
    </row>
    <row r="6731" spans="1:4">
      <c r="A6731" s="57" t="s">
        <v>23436</v>
      </c>
      <c r="B6731" s="57"/>
      <c r="C6731" s="57" t="s">
        <v>26456</v>
      </c>
      <c r="D6731" s="57" t="s">
        <v>26457</v>
      </c>
    </row>
    <row r="6732" spans="1:4">
      <c r="A6732" s="57" t="s">
        <v>23436</v>
      </c>
      <c r="B6732" s="57"/>
      <c r="C6732" s="57" t="s">
        <v>26458</v>
      </c>
      <c r="D6732" s="57" t="s">
        <v>26459</v>
      </c>
    </row>
    <row r="6733" spans="1:4">
      <c r="A6733" s="57" t="s">
        <v>23436</v>
      </c>
      <c r="B6733" s="57"/>
      <c r="C6733" s="57" t="s">
        <v>26460</v>
      </c>
      <c r="D6733" s="57" t="s">
        <v>26461</v>
      </c>
    </row>
    <row r="6734" spans="1:4">
      <c r="A6734" s="57" t="s">
        <v>23436</v>
      </c>
      <c r="B6734" s="57"/>
      <c r="C6734" s="57" t="s">
        <v>26462</v>
      </c>
      <c r="D6734" s="57" t="s">
        <v>26463</v>
      </c>
    </row>
    <row r="6735" spans="1:4">
      <c r="A6735" s="57" t="s">
        <v>23436</v>
      </c>
      <c r="B6735" s="57"/>
      <c r="C6735" s="57" t="s">
        <v>26464</v>
      </c>
      <c r="D6735" s="57" t="s">
        <v>26465</v>
      </c>
    </row>
    <row r="6736" spans="1:4">
      <c r="A6736" s="57" t="s">
        <v>23436</v>
      </c>
      <c r="B6736" s="57"/>
      <c r="C6736" s="57" t="s">
        <v>26466</v>
      </c>
      <c r="D6736" s="57" t="s">
        <v>26467</v>
      </c>
    </row>
    <row r="6737" spans="1:4">
      <c r="A6737" s="57" t="s">
        <v>23436</v>
      </c>
      <c r="B6737" s="57"/>
      <c r="C6737" s="57" t="s">
        <v>26468</v>
      </c>
      <c r="D6737" s="57" t="s">
        <v>26469</v>
      </c>
    </row>
    <row r="6738" spans="1:4">
      <c r="A6738" s="57" t="s">
        <v>23436</v>
      </c>
      <c r="B6738" s="57"/>
      <c r="C6738" s="57" t="s">
        <v>26470</v>
      </c>
      <c r="D6738" s="57" t="s">
        <v>26471</v>
      </c>
    </row>
    <row r="6739" spans="1:4">
      <c r="A6739" s="57" t="s">
        <v>23436</v>
      </c>
      <c r="B6739" s="57"/>
      <c r="C6739" s="57" t="s">
        <v>26472</v>
      </c>
      <c r="D6739" s="57" t="s">
        <v>26473</v>
      </c>
    </row>
    <row r="6740" spans="1:4">
      <c r="A6740" s="57" t="s">
        <v>23436</v>
      </c>
      <c r="B6740" s="57"/>
      <c r="C6740" s="57" t="s">
        <v>26474</v>
      </c>
      <c r="D6740" s="57" t="s">
        <v>26475</v>
      </c>
    </row>
    <row r="6741" spans="1:4">
      <c r="A6741" s="57" t="s">
        <v>23436</v>
      </c>
      <c r="B6741" s="57"/>
      <c r="C6741" s="57" t="s">
        <v>26476</v>
      </c>
      <c r="D6741" s="57" t="s">
        <v>26477</v>
      </c>
    </row>
    <row r="6742" spans="1:4">
      <c r="A6742" s="57" t="s">
        <v>23436</v>
      </c>
      <c r="B6742" s="57"/>
      <c r="C6742" s="57" t="s">
        <v>26478</v>
      </c>
      <c r="D6742" s="57" t="s">
        <v>26479</v>
      </c>
    </row>
    <row r="6743" spans="1:4">
      <c r="A6743" s="57" t="s">
        <v>23436</v>
      </c>
      <c r="B6743" s="57"/>
      <c r="C6743" s="57" t="s">
        <v>26480</v>
      </c>
      <c r="D6743" s="57" t="s">
        <v>26481</v>
      </c>
    </row>
    <row r="6744" spans="1:4">
      <c r="A6744" s="57" t="s">
        <v>23436</v>
      </c>
      <c r="B6744" s="57"/>
      <c r="C6744" s="57" t="s">
        <v>26482</v>
      </c>
      <c r="D6744" s="57" t="s">
        <v>26483</v>
      </c>
    </row>
    <row r="6745" spans="1:4">
      <c r="A6745" s="57" t="s">
        <v>23436</v>
      </c>
      <c r="B6745" s="57"/>
      <c r="C6745" s="57" t="s">
        <v>26484</v>
      </c>
      <c r="D6745" s="57" t="s">
        <v>26485</v>
      </c>
    </row>
    <row r="6746" spans="1:4">
      <c r="A6746" s="57" t="s">
        <v>23436</v>
      </c>
      <c r="B6746" s="57"/>
      <c r="C6746" s="57" t="s">
        <v>26486</v>
      </c>
      <c r="D6746" s="57" t="s">
        <v>26487</v>
      </c>
    </row>
    <row r="6747" spans="1:4">
      <c r="A6747" s="57" t="s">
        <v>23436</v>
      </c>
      <c r="B6747" s="57"/>
      <c r="C6747" s="57" t="s">
        <v>26488</v>
      </c>
      <c r="D6747" s="57" t="s">
        <v>26489</v>
      </c>
    </row>
    <row r="6748" spans="1:4">
      <c r="A6748" s="57" t="s">
        <v>23436</v>
      </c>
      <c r="B6748" s="57"/>
      <c r="C6748" s="57" t="s">
        <v>26490</v>
      </c>
      <c r="D6748" s="57" t="s">
        <v>26491</v>
      </c>
    </row>
    <row r="6749" spans="1:4">
      <c r="A6749" s="57" t="s">
        <v>23436</v>
      </c>
      <c r="B6749" s="57"/>
      <c r="C6749" s="57" t="s">
        <v>26492</v>
      </c>
      <c r="D6749" s="57" t="s">
        <v>26493</v>
      </c>
    </row>
    <row r="6750" spans="1:4">
      <c r="A6750" s="57" t="s">
        <v>23436</v>
      </c>
      <c r="B6750" s="57"/>
      <c r="C6750" s="57" t="s">
        <v>26494</v>
      </c>
      <c r="D6750" s="57" t="s">
        <v>26495</v>
      </c>
    </row>
    <row r="6751" spans="1:4">
      <c r="A6751" s="57" t="s">
        <v>23436</v>
      </c>
      <c r="B6751" s="57"/>
      <c r="C6751" s="57" t="s">
        <v>26496</v>
      </c>
      <c r="D6751" s="57" t="s">
        <v>26497</v>
      </c>
    </row>
    <row r="6752" spans="1:4">
      <c r="A6752" s="57" t="s">
        <v>23436</v>
      </c>
      <c r="B6752" s="57"/>
      <c r="C6752" s="57" t="s">
        <v>26498</v>
      </c>
      <c r="D6752" s="57" t="s">
        <v>26465</v>
      </c>
    </row>
    <row r="6753" spans="1:4">
      <c r="A6753" s="57" t="s">
        <v>23436</v>
      </c>
      <c r="B6753" s="57"/>
      <c r="C6753" s="57" t="s">
        <v>26499</v>
      </c>
      <c r="D6753" s="57" t="s">
        <v>26500</v>
      </c>
    </row>
    <row r="6754" spans="1:4">
      <c r="A6754" s="57" t="s">
        <v>23436</v>
      </c>
      <c r="B6754" s="57"/>
      <c r="C6754" s="57" t="s">
        <v>26501</v>
      </c>
      <c r="D6754" s="57" t="s">
        <v>26502</v>
      </c>
    </row>
    <row r="6755" spans="1:4">
      <c r="A6755" s="57" t="s">
        <v>23436</v>
      </c>
      <c r="B6755" s="57"/>
      <c r="C6755" s="57" t="s">
        <v>26503</v>
      </c>
      <c r="D6755" s="57" t="s">
        <v>26504</v>
      </c>
    </row>
    <row r="6756" spans="1:4">
      <c r="A6756" s="57" t="s">
        <v>23436</v>
      </c>
      <c r="B6756" s="57"/>
      <c r="C6756" s="57" t="s">
        <v>26505</v>
      </c>
      <c r="D6756" s="57" t="s">
        <v>26506</v>
      </c>
    </row>
    <row r="6757" spans="1:4">
      <c r="A6757" s="57" t="s">
        <v>23436</v>
      </c>
      <c r="B6757" s="57"/>
      <c r="C6757" s="57" t="s">
        <v>26507</v>
      </c>
      <c r="D6757" s="57" t="s">
        <v>26508</v>
      </c>
    </row>
    <row r="6758" spans="1:4">
      <c r="A6758" s="57" t="s">
        <v>23436</v>
      </c>
      <c r="B6758" s="57"/>
      <c r="C6758" s="57" t="s">
        <v>26509</v>
      </c>
      <c r="D6758" s="57" t="s">
        <v>26510</v>
      </c>
    </row>
    <row r="6759" spans="1:4">
      <c r="A6759" s="57" t="s">
        <v>23436</v>
      </c>
      <c r="B6759" s="57"/>
      <c r="C6759" s="57" t="s">
        <v>26511</v>
      </c>
      <c r="D6759" s="57" t="s">
        <v>26512</v>
      </c>
    </row>
    <row r="6760" spans="1:4">
      <c r="A6760" s="57" t="s">
        <v>23436</v>
      </c>
      <c r="B6760" s="57"/>
      <c r="C6760" s="57" t="s">
        <v>26513</v>
      </c>
      <c r="D6760" s="57" t="s">
        <v>26514</v>
      </c>
    </row>
    <row r="6761" spans="1:4">
      <c r="A6761" s="57" t="s">
        <v>23436</v>
      </c>
      <c r="B6761" s="57"/>
      <c r="C6761" s="57" t="s">
        <v>26515</v>
      </c>
      <c r="D6761" s="57" t="s">
        <v>26516</v>
      </c>
    </row>
    <row r="6762" spans="1:4">
      <c r="A6762" s="57" t="s">
        <v>23436</v>
      </c>
      <c r="B6762" s="57"/>
      <c r="C6762" s="57" t="s">
        <v>26517</v>
      </c>
      <c r="D6762" s="57" t="s">
        <v>26518</v>
      </c>
    </row>
    <row r="6763" spans="1:4">
      <c r="A6763" s="57" t="s">
        <v>23436</v>
      </c>
      <c r="B6763" s="57"/>
      <c r="C6763" s="57" t="s">
        <v>26519</v>
      </c>
      <c r="D6763" s="57" t="s">
        <v>26520</v>
      </c>
    </row>
    <row r="6764" spans="1:4">
      <c r="A6764" s="57" t="s">
        <v>23436</v>
      </c>
      <c r="B6764" s="57"/>
      <c r="C6764" s="57" t="s">
        <v>26521</v>
      </c>
      <c r="D6764" s="57" t="s">
        <v>26522</v>
      </c>
    </row>
    <row r="6765" spans="1:4">
      <c r="A6765" s="57" t="s">
        <v>23436</v>
      </c>
      <c r="B6765" s="57"/>
      <c r="C6765" s="57" t="s">
        <v>26523</v>
      </c>
      <c r="D6765" s="57" t="s">
        <v>26524</v>
      </c>
    </row>
    <row r="6766" spans="1:4">
      <c r="A6766" s="57" t="s">
        <v>23436</v>
      </c>
      <c r="B6766" s="57"/>
      <c r="C6766" s="57" t="s">
        <v>26525</v>
      </c>
      <c r="D6766" s="57" t="s">
        <v>26526</v>
      </c>
    </row>
    <row r="6767" spans="1:4">
      <c r="A6767" s="57" t="s">
        <v>23436</v>
      </c>
      <c r="B6767" s="57"/>
      <c r="C6767" s="57" t="s">
        <v>26527</v>
      </c>
      <c r="D6767" s="57" t="s">
        <v>26528</v>
      </c>
    </row>
    <row r="6768" spans="1:4">
      <c r="A6768" s="57" t="s">
        <v>23436</v>
      </c>
      <c r="B6768" s="57"/>
      <c r="C6768" s="57" t="s">
        <v>26529</v>
      </c>
      <c r="D6768" s="57" t="s">
        <v>26530</v>
      </c>
    </row>
    <row r="6769" spans="1:4">
      <c r="A6769" s="57" t="s">
        <v>23436</v>
      </c>
      <c r="B6769" s="57"/>
      <c r="C6769" s="57" t="s">
        <v>26531</v>
      </c>
      <c r="D6769" s="57" t="s">
        <v>26532</v>
      </c>
    </row>
    <row r="6770" spans="1:4">
      <c r="A6770" s="57" t="s">
        <v>23436</v>
      </c>
      <c r="B6770" s="57"/>
      <c r="C6770" s="57" t="s">
        <v>26533</v>
      </c>
      <c r="D6770" s="57" t="s">
        <v>26534</v>
      </c>
    </row>
    <row r="6771" spans="1:4">
      <c r="A6771" s="57" t="s">
        <v>23436</v>
      </c>
      <c r="B6771" s="57"/>
      <c r="C6771" s="57" t="s">
        <v>26535</v>
      </c>
      <c r="D6771" s="57" t="s">
        <v>26536</v>
      </c>
    </row>
    <row r="6772" spans="1:4">
      <c r="A6772" s="57" t="s">
        <v>23436</v>
      </c>
      <c r="B6772" s="57"/>
      <c r="C6772" s="57" t="s">
        <v>26537</v>
      </c>
      <c r="D6772" s="57" t="s">
        <v>26538</v>
      </c>
    </row>
    <row r="6773" spans="1:4">
      <c r="A6773" s="57" t="s">
        <v>23436</v>
      </c>
      <c r="B6773" s="57"/>
      <c r="C6773" s="57" t="s">
        <v>26539</v>
      </c>
      <c r="D6773" s="57" t="s">
        <v>26540</v>
      </c>
    </row>
    <row r="6774" spans="1:4">
      <c r="A6774" s="57" t="s">
        <v>23436</v>
      </c>
      <c r="B6774" s="57"/>
      <c r="C6774" s="57" t="s">
        <v>26541</v>
      </c>
      <c r="D6774" s="57" t="s">
        <v>26542</v>
      </c>
    </row>
    <row r="6775" spans="1:4">
      <c r="A6775" s="57" t="s">
        <v>23436</v>
      </c>
      <c r="B6775" s="57"/>
      <c r="C6775" s="57" t="s">
        <v>26543</v>
      </c>
      <c r="D6775" s="57" t="s">
        <v>26544</v>
      </c>
    </row>
    <row r="6776" spans="1:4">
      <c r="A6776" s="57" t="s">
        <v>23436</v>
      </c>
      <c r="B6776" s="57"/>
      <c r="C6776" s="57" t="s">
        <v>26545</v>
      </c>
      <c r="D6776" s="57" t="s">
        <v>26546</v>
      </c>
    </row>
    <row r="6777" spans="1:4">
      <c r="A6777" s="57" t="s">
        <v>23436</v>
      </c>
      <c r="B6777" s="57"/>
      <c r="C6777" s="57" t="s">
        <v>26547</v>
      </c>
      <c r="D6777" s="57" t="s">
        <v>26548</v>
      </c>
    </row>
    <row r="6778" spans="1:4">
      <c r="A6778" s="57" t="s">
        <v>23436</v>
      </c>
      <c r="B6778" s="57"/>
      <c r="C6778" s="57" t="s">
        <v>26549</v>
      </c>
      <c r="D6778" s="57" t="s">
        <v>26550</v>
      </c>
    </row>
    <row r="6779" spans="1:4">
      <c r="A6779" s="57" t="s">
        <v>23436</v>
      </c>
      <c r="B6779" s="57"/>
      <c r="C6779" s="57" t="s">
        <v>26551</v>
      </c>
      <c r="D6779" s="57" t="s">
        <v>26552</v>
      </c>
    </row>
    <row r="6780" spans="1:4">
      <c r="A6780" s="57" t="s">
        <v>23436</v>
      </c>
      <c r="B6780" s="57"/>
      <c r="C6780" s="57" t="s">
        <v>26553</v>
      </c>
      <c r="D6780" s="57" t="s">
        <v>26554</v>
      </c>
    </row>
    <row r="6781" spans="1:4">
      <c r="A6781" s="57" t="s">
        <v>23436</v>
      </c>
      <c r="B6781" s="57"/>
      <c r="C6781" s="57" t="s">
        <v>26555</v>
      </c>
      <c r="D6781" s="57" t="s">
        <v>26556</v>
      </c>
    </row>
    <row r="6782" spans="1:4">
      <c r="A6782" s="57" t="s">
        <v>23436</v>
      </c>
      <c r="B6782" s="57"/>
      <c r="C6782" s="57" t="s">
        <v>26557</v>
      </c>
      <c r="D6782" s="57" t="s">
        <v>26558</v>
      </c>
    </row>
    <row r="6783" spans="1:4">
      <c r="A6783" s="57" t="s">
        <v>23436</v>
      </c>
      <c r="B6783" s="57"/>
      <c r="C6783" s="57" t="s">
        <v>26559</v>
      </c>
      <c r="D6783" s="57" t="s">
        <v>26560</v>
      </c>
    </row>
    <row r="6784" spans="1:4">
      <c r="A6784" s="57" t="s">
        <v>23436</v>
      </c>
      <c r="B6784" s="57"/>
      <c r="C6784" s="57" t="s">
        <v>26561</v>
      </c>
      <c r="D6784" s="57" t="s">
        <v>26562</v>
      </c>
    </row>
    <row r="6785" spans="1:4">
      <c r="A6785" s="57" t="s">
        <v>23436</v>
      </c>
      <c r="B6785" s="57"/>
      <c r="C6785" s="57" t="s">
        <v>26563</v>
      </c>
      <c r="D6785" s="57" t="s">
        <v>26564</v>
      </c>
    </row>
    <row r="6786" spans="1:4">
      <c r="A6786" s="57" t="s">
        <v>23436</v>
      </c>
      <c r="B6786" s="57"/>
      <c r="C6786" s="57" t="s">
        <v>26565</v>
      </c>
      <c r="D6786" s="57" t="s">
        <v>26566</v>
      </c>
    </row>
    <row r="6787" spans="1:4">
      <c r="A6787" s="57" t="s">
        <v>23436</v>
      </c>
      <c r="B6787" s="57"/>
      <c r="C6787" s="57" t="s">
        <v>26567</v>
      </c>
      <c r="D6787" s="57" t="s">
        <v>26568</v>
      </c>
    </row>
    <row r="6788" spans="1:4">
      <c r="A6788" s="57" t="s">
        <v>23436</v>
      </c>
      <c r="B6788" s="57"/>
      <c r="C6788" s="57" t="s">
        <v>26569</v>
      </c>
      <c r="D6788" s="57" t="s">
        <v>26570</v>
      </c>
    </row>
    <row r="6789" spans="1:4">
      <c r="A6789" s="57" t="s">
        <v>23436</v>
      </c>
      <c r="B6789" s="57"/>
      <c r="C6789" s="57" t="s">
        <v>26571</v>
      </c>
      <c r="D6789" s="57" t="s">
        <v>26572</v>
      </c>
    </row>
    <row r="6790" spans="1:4">
      <c r="A6790" s="57" t="s">
        <v>23436</v>
      </c>
      <c r="B6790" s="57"/>
      <c r="C6790" s="57" t="s">
        <v>26573</v>
      </c>
      <c r="D6790" s="57" t="s">
        <v>26574</v>
      </c>
    </row>
    <row r="6791" spans="1:4">
      <c r="A6791" s="57" t="s">
        <v>23436</v>
      </c>
      <c r="B6791" s="57"/>
      <c r="C6791" s="57" t="s">
        <v>26575</v>
      </c>
      <c r="D6791" s="57" t="s">
        <v>26576</v>
      </c>
    </row>
    <row r="6792" spans="1:4">
      <c r="A6792" s="57" t="s">
        <v>23436</v>
      </c>
      <c r="B6792" s="57"/>
      <c r="C6792" s="57" t="s">
        <v>26577</v>
      </c>
      <c r="D6792" s="57" t="s">
        <v>26578</v>
      </c>
    </row>
    <row r="6793" spans="1:4">
      <c r="A6793" s="57" t="s">
        <v>23436</v>
      </c>
      <c r="B6793" s="57"/>
      <c r="C6793" s="57" t="s">
        <v>26579</v>
      </c>
      <c r="D6793" s="57" t="s">
        <v>26580</v>
      </c>
    </row>
    <row r="6794" spans="1:4">
      <c r="A6794" s="57" t="s">
        <v>23436</v>
      </c>
      <c r="B6794" s="57"/>
      <c r="C6794" s="57" t="s">
        <v>26581</v>
      </c>
      <c r="D6794" s="57" t="s">
        <v>26582</v>
      </c>
    </row>
    <row r="6795" spans="1:4">
      <c r="A6795" s="57" t="s">
        <v>23436</v>
      </c>
      <c r="B6795" s="57"/>
      <c r="C6795" s="57" t="s">
        <v>26583</v>
      </c>
      <c r="D6795" s="57" t="s">
        <v>26584</v>
      </c>
    </row>
    <row r="6796" spans="1:4">
      <c r="A6796" s="57" t="s">
        <v>23436</v>
      </c>
      <c r="B6796" s="57"/>
      <c r="C6796" s="57" t="s">
        <v>26585</v>
      </c>
      <c r="D6796" s="57" t="s">
        <v>26586</v>
      </c>
    </row>
    <row r="6797" spans="1:4">
      <c r="A6797" s="57" t="s">
        <v>23436</v>
      </c>
      <c r="B6797" s="57"/>
      <c r="C6797" s="57" t="s">
        <v>26587</v>
      </c>
      <c r="D6797" s="57" t="s">
        <v>26588</v>
      </c>
    </row>
    <row r="6798" spans="1:4">
      <c r="A6798" s="57" t="s">
        <v>23436</v>
      </c>
      <c r="B6798" s="57"/>
      <c r="C6798" s="57" t="s">
        <v>26589</v>
      </c>
      <c r="D6798" s="57" t="s">
        <v>26590</v>
      </c>
    </row>
    <row r="6799" spans="1:4">
      <c r="A6799" s="57" t="s">
        <v>23436</v>
      </c>
      <c r="B6799" s="57"/>
      <c r="C6799" s="57" t="s">
        <v>26591</v>
      </c>
      <c r="D6799" s="57" t="s">
        <v>26592</v>
      </c>
    </row>
    <row r="6800" spans="1:4">
      <c r="A6800" s="57" t="s">
        <v>23436</v>
      </c>
      <c r="B6800" s="57"/>
      <c r="C6800" s="57" t="s">
        <v>26593</v>
      </c>
      <c r="D6800" s="57" t="s">
        <v>26594</v>
      </c>
    </row>
    <row r="6801" spans="1:4">
      <c r="A6801" s="57" t="s">
        <v>23436</v>
      </c>
      <c r="B6801" s="57"/>
      <c r="C6801" s="57" t="s">
        <v>26595</v>
      </c>
      <c r="D6801" s="57" t="s">
        <v>26596</v>
      </c>
    </row>
    <row r="6802" spans="1:4">
      <c r="A6802" s="57" t="s">
        <v>23436</v>
      </c>
      <c r="B6802" s="57"/>
      <c r="C6802" s="57" t="s">
        <v>26597</v>
      </c>
      <c r="D6802" s="57" t="s">
        <v>26598</v>
      </c>
    </row>
    <row r="6803" spans="1:4">
      <c r="A6803" s="57" t="s">
        <v>23436</v>
      </c>
      <c r="B6803" s="57"/>
      <c r="C6803" s="57" t="s">
        <v>26599</v>
      </c>
      <c r="D6803" s="57" t="s">
        <v>26600</v>
      </c>
    </row>
    <row r="6804" spans="1:4">
      <c r="A6804" s="57" t="s">
        <v>23436</v>
      </c>
      <c r="B6804" s="57"/>
      <c r="C6804" s="57" t="s">
        <v>26601</v>
      </c>
      <c r="D6804" s="57" t="s">
        <v>26602</v>
      </c>
    </row>
    <row r="6805" spans="1:4">
      <c r="A6805" s="57" t="s">
        <v>23436</v>
      </c>
      <c r="B6805" s="57"/>
      <c r="C6805" s="57" t="s">
        <v>26603</v>
      </c>
      <c r="D6805" s="57" t="s">
        <v>26604</v>
      </c>
    </row>
    <row r="6806" spans="1:4">
      <c r="A6806" s="57" t="s">
        <v>23436</v>
      </c>
      <c r="B6806" s="57"/>
      <c r="C6806" s="57" t="s">
        <v>26605</v>
      </c>
      <c r="D6806" s="57" t="s">
        <v>26606</v>
      </c>
    </row>
    <row r="6807" spans="1:4">
      <c r="A6807" s="57" t="s">
        <v>23436</v>
      </c>
      <c r="B6807" s="57"/>
      <c r="C6807" s="57" t="s">
        <v>26607</v>
      </c>
      <c r="D6807" s="57" t="s">
        <v>26608</v>
      </c>
    </row>
    <row r="6808" spans="1:4">
      <c r="A6808" s="57" t="s">
        <v>23436</v>
      </c>
      <c r="B6808" s="57"/>
      <c r="C6808" s="57" t="s">
        <v>26609</v>
      </c>
      <c r="D6808" s="57" t="s">
        <v>26610</v>
      </c>
    </row>
    <row r="6809" spans="1:4">
      <c r="A6809" s="57" t="s">
        <v>23436</v>
      </c>
      <c r="B6809" s="57"/>
      <c r="C6809" s="57" t="s">
        <v>26611</v>
      </c>
      <c r="D6809" s="57" t="s">
        <v>26612</v>
      </c>
    </row>
    <row r="6810" spans="1:4">
      <c r="A6810" s="57" t="s">
        <v>23436</v>
      </c>
      <c r="B6810" s="57"/>
      <c r="C6810" s="57" t="s">
        <v>26613</v>
      </c>
      <c r="D6810" s="57" t="s">
        <v>26614</v>
      </c>
    </row>
    <row r="6811" spans="1:4">
      <c r="A6811" s="57" t="s">
        <v>23436</v>
      </c>
      <c r="B6811" s="57"/>
      <c r="C6811" s="57" t="s">
        <v>26615</v>
      </c>
      <c r="D6811" s="57" t="s">
        <v>26616</v>
      </c>
    </row>
    <row r="6812" spans="1:4">
      <c r="A6812" s="57" t="s">
        <v>23436</v>
      </c>
      <c r="B6812" s="57"/>
      <c r="C6812" s="57" t="s">
        <v>26617</v>
      </c>
      <c r="D6812" s="57" t="s">
        <v>26618</v>
      </c>
    </row>
    <row r="6813" spans="1:4">
      <c r="A6813" s="57" t="s">
        <v>23436</v>
      </c>
      <c r="B6813" s="57"/>
      <c r="C6813" s="57" t="s">
        <v>26619</v>
      </c>
      <c r="D6813" s="57" t="s">
        <v>26620</v>
      </c>
    </row>
    <row r="6814" spans="1:4">
      <c r="A6814" s="57" t="s">
        <v>23436</v>
      </c>
      <c r="B6814" s="57"/>
      <c r="C6814" s="57" t="s">
        <v>26621</v>
      </c>
      <c r="D6814" s="57" t="s">
        <v>26622</v>
      </c>
    </row>
    <row r="6815" spans="1:4">
      <c r="A6815" s="57" t="s">
        <v>23436</v>
      </c>
      <c r="B6815" s="57"/>
      <c r="C6815" s="57" t="s">
        <v>26623</v>
      </c>
      <c r="D6815" s="57" t="s">
        <v>26624</v>
      </c>
    </row>
    <row r="6816" spans="1:4">
      <c r="A6816" s="57" t="s">
        <v>23436</v>
      </c>
      <c r="B6816" s="57"/>
      <c r="C6816" s="57" t="s">
        <v>26625</v>
      </c>
      <c r="D6816" s="57" t="s">
        <v>26626</v>
      </c>
    </row>
    <row r="6817" spans="1:4">
      <c r="A6817" s="57" t="s">
        <v>23436</v>
      </c>
      <c r="B6817" s="57"/>
      <c r="C6817" s="57" t="s">
        <v>26627</v>
      </c>
      <c r="D6817" s="57" t="s">
        <v>26628</v>
      </c>
    </row>
    <row r="6818" spans="1:4">
      <c r="A6818" s="57" t="s">
        <v>23436</v>
      </c>
      <c r="B6818" s="57"/>
      <c r="C6818" s="57" t="s">
        <v>26629</v>
      </c>
      <c r="D6818" s="57" t="s">
        <v>26630</v>
      </c>
    </row>
    <row r="6819" spans="1:4">
      <c r="A6819" s="57" t="s">
        <v>23436</v>
      </c>
      <c r="B6819" s="57"/>
      <c r="C6819" s="57" t="s">
        <v>26631</v>
      </c>
      <c r="D6819" s="57" t="s">
        <v>26632</v>
      </c>
    </row>
    <row r="6820" spans="1:4">
      <c r="A6820" s="57" t="s">
        <v>23436</v>
      </c>
      <c r="B6820" s="57"/>
      <c r="C6820" s="57" t="s">
        <v>26633</v>
      </c>
      <c r="D6820" s="57" t="s">
        <v>26634</v>
      </c>
    </row>
    <row r="6821" spans="1:4">
      <c r="A6821" s="57" t="s">
        <v>23436</v>
      </c>
      <c r="B6821" s="57"/>
      <c r="C6821" s="57" t="s">
        <v>26635</v>
      </c>
      <c r="D6821" s="57" t="s">
        <v>26636</v>
      </c>
    </row>
    <row r="6822" spans="1:4">
      <c r="A6822" s="57" t="s">
        <v>23436</v>
      </c>
      <c r="B6822" s="57"/>
      <c r="C6822" s="57" t="s">
        <v>26637</v>
      </c>
      <c r="D6822" s="57" t="s">
        <v>26638</v>
      </c>
    </row>
    <row r="6823" spans="1:4">
      <c r="A6823" s="57" t="s">
        <v>23436</v>
      </c>
      <c r="B6823" s="57"/>
      <c r="C6823" s="57" t="s">
        <v>26639</v>
      </c>
      <c r="D6823" s="57" t="s">
        <v>26640</v>
      </c>
    </row>
    <row r="6824" spans="1:4">
      <c r="A6824" s="57" t="s">
        <v>23436</v>
      </c>
      <c r="B6824" s="57"/>
      <c r="C6824" s="57" t="s">
        <v>26641</v>
      </c>
      <c r="D6824" s="57" t="s">
        <v>26642</v>
      </c>
    </row>
    <row r="6825" spans="1:4">
      <c r="A6825" s="57" t="s">
        <v>23436</v>
      </c>
      <c r="B6825" s="57"/>
      <c r="C6825" s="57" t="s">
        <v>26643</v>
      </c>
      <c r="D6825" s="57" t="s">
        <v>26644</v>
      </c>
    </row>
    <row r="6826" spans="1:4">
      <c r="A6826" s="57" t="s">
        <v>23436</v>
      </c>
      <c r="B6826" s="57"/>
      <c r="C6826" s="57" t="s">
        <v>26645</v>
      </c>
      <c r="D6826" s="57" t="s">
        <v>26646</v>
      </c>
    </row>
    <row r="6827" spans="1:4">
      <c r="A6827" s="57" t="s">
        <v>23436</v>
      </c>
      <c r="B6827" s="57"/>
      <c r="C6827" s="57" t="s">
        <v>26647</v>
      </c>
      <c r="D6827" s="57" t="s">
        <v>26648</v>
      </c>
    </row>
    <row r="6828" spans="1:4">
      <c r="A6828" s="57" t="s">
        <v>23436</v>
      </c>
      <c r="B6828" s="57"/>
      <c r="C6828" s="57" t="s">
        <v>26649</v>
      </c>
      <c r="D6828" s="57" t="s">
        <v>26650</v>
      </c>
    </row>
    <row r="6829" spans="1:4">
      <c r="A6829" s="57" t="s">
        <v>23436</v>
      </c>
      <c r="B6829" s="57"/>
      <c r="C6829" s="57" t="s">
        <v>26651</v>
      </c>
      <c r="D6829" s="57" t="s">
        <v>26652</v>
      </c>
    </row>
    <row r="6830" spans="1:4">
      <c r="A6830" s="57" t="s">
        <v>23436</v>
      </c>
      <c r="B6830" s="57"/>
      <c r="C6830" s="57" t="s">
        <v>26653</v>
      </c>
      <c r="D6830" s="57" t="s">
        <v>26654</v>
      </c>
    </row>
    <row r="6831" spans="1:4">
      <c r="A6831" s="57" t="s">
        <v>23436</v>
      </c>
      <c r="B6831" s="57"/>
      <c r="C6831" s="57" t="s">
        <v>26655</v>
      </c>
      <c r="D6831" s="57" t="s">
        <v>26656</v>
      </c>
    </row>
    <row r="6832" spans="1:4">
      <c r="A6832" s="57" t="s">
        <v>23436</v>
      </c>
      <c r="B6832" s="57"/>
      <c r="C6832" s="57" t="s">
        <v>26657</v>
      </c>
      <c r="D6832" s="57" t="s">
        <v>26658</v>
      </c>
    </row>
    <row r="6833" spans="1:4">
      <c r="A6833" s="57" t="s">
        <v>23436</v>
      </c>
      <c r="B6833" s="57"/>
      <c r="C6833" s="57" t="s">
        <v>26659</v>
      </c>
      <c r="D6833" s="57" t="s">
        <v>26660</v>
      </c>
    </row>
    <row r="6834" spans="1:4">
      <c r="A6834" s="57" t="s">
        <v>23436</v>
      </c>
      <c r="B6834" s="57"/>
      <c r="C6834" s="57" t="s">
        <v>26661</v>
      </c>
      <c r="D6834" s="57" t="s">
        <v>26662</v>
      </c>
    </row>
    <row r="6835" spans="1:4">
      <c r="A6835" s="57" t="s">
        <v>23436</v>
      </c>
      <c r="B6835" s="57"/>
      <c r="C6835" s="57" t="s">
        <v>26663</v>
      </c>
      <c r="D6835" s="57" t="s">
        <v>26664</v>
      </c>
    </row>
    <row r="6836" spans="1:4">
      <c r="A6836" s="57" t="s">
        <v>23436</v>
      </c>
      <c r="B6836" s="57"/>
      <c r="C6836" s="57" t="s">
        <v>26665</v>
      </c>
      <c r="D6836" s="57" t="s">
        <v>26666</v>
      </c>
    </row>
    <row r="6837" spans="1:4">
      <c r="A6837" s="57" t="s">
        <v>23436</v>
      </c>
      <c r="B6837" s="57"/>
      <c r="C6837" s="57" t="s">
        <v>26667</v>
      </c>
      <c r="D6837" s="57" t="s">
        <v>26668</v>
      </c>
    </row>
    <row r="6838" spans="1:4">
      <c r="A6838" s="57" t="s">
        <v>23436</v>
      </c>
      <c r="B6838" s="57"/>
      <c r="C6838" s="57" t="s">
        <v>26669</v>
      </c>
      <c r="D6838" s="57" t="s">
        <v>26670</v>
      </c>
    </row>
    <row r="6839" spans="1:4">
      <c r="A6839" s="57" t="s">
        <v>23436</v>
      </c>
      <c r="B6839" s="57"/>
      <c r="C6839" s="57" t="s">
        <v>26671</v>
      </c>
      <c r="D6839" s="57" t="s">
        <v>26672</v>
      </c>
    </row>
    <row r="6840" spans="1:4">
      <c r="A6840" s="57" t="s">
        <v>23436</v>
      </c>
      <c r="B6840" s="57"/>
      <c r="C6840" s="57" t="s">
        <v>26673</v>
      </c>
      <c r="D6840" s="57" t="s">
        <v>26674</v>
      </c>
    </row>
    <row r="6841" spans="1:4">
      <c r="A6841" s="57" t="s">
        <v>23436</v>
      </c>
      <c r="B6841" s="57"/>
      <c r="C6841" s="57" t="s">
        <v>26675</v>
      </c>
      <c r="D6841" s="57" t="s">
        <v>26676</v>
      </c>
    </row>
    <row r="6842" spans="1:4">
      <c r="A6842" s="57" t="s">
        <v>23436</v>
      </c>
      <c r="B6842" s="57"/>
      <c r="C6842" s="57" t="s">
        <v>26677</v>
      </c>
      <c r="D6842" s="57" t="s">
        <v>26678</v>
      </c>
    </row>
    <row r="6843" spans="1:4">
      <c r="A6843" s="57" t="s">
        <v>23436</v>
      </c>
      <c r="B6843" s="57"/>
      <c r="C6843" s="57" t="s">
        <v>26679</v>
      </c>
      <c r="D6843" s="57" t="s">
        <v>26680</v>
      </c>
    </row>
    <row r="6844" spans="1:4">
      <c r="A6844" s="57" t="s">
        <v>23436</v>
      </c>
      <c r="B6844" s="57"/>
      <c r="C6844" s="57" t="s">
        <v>26681</v>
      </c>
      <c r="D6844" s="57" t="s">
        <v>26682</v>
      </c>
    </row>
    <row r="6845" spans="1:4">
      <c r="A6845" s="57" t="s">
        <v>23436</v>
      </c>
      <c r="B6845" s="57"/>
      <c r="C6845" s="57" t="s">
        <v>26683</v>
      </c>
      <c r="D6845" s="57" t="s">
        <v>26674</v>
      </c>
    </row>
    <row r="6846" spans="1:4">
      <c r="A6846" s="57" t="s">
        <v>23436</v>
      </c>
      <c r="B6846" s="57"/>
      <c r="C6846" s="57" t="s">
        <v>26684</v>
      </c>
      <c r="D6846" s="57" t="s">
        <v>26685</v>
      </c>
    </row>
    <row r="6847" spans="1:4">
      <c r="A6847" s="57" t="s">
        <v>23436</v>
      </c>
      <c r="B6847" s="57"/>
      <c r="C6847" s="57" t="s">
        <v>26686</v>
      </c>
      <c r="D6847" s="57" t="s">
        <v>26687</v>
      </c>
    </row>
    <row r="6848" spans="1:4">
      <c r="A6848" s="57" t="s">
        <v>23436</v>
      </c>
      <c r="B6848" s="57"/>
      <c r="C6848" s="57" t="s">
        <v>26688</v>
      </c>
      <c r="D6848" s="57" t="s">
        <v>26689</v>
      </c>
    </row>
    <row r="6849" spans="1:4">
      <c r="A6849" s="57" t="s">
        <v>23436</v>
      </c>
      <c r="B6849" s="57"/>
      <c r="C6849" s="57" t="s">
        <v>26690</v>
      </c>
      <c r="D6849" s="57" t="s">
        <v>26691</v>
      </c>
    </row>
    <row r="6850" spans="1:4">
      <c r="A6850" s="57" t="s">
        <v>23436</v>
      </c>
      <c r="B6850" s="57"/>
      <c r="C6850" s="57" t="s">
        <v>26692</v>
      </c>
      <c r="D6850" s="57" t="s">
        <v>26693</v>
      </c>
    </row>
    <row r="6851" spans="1:4">
      <c r="A6851" s="57" t="s">
        <v>23436</v>
      </c>
      <c r="B6851" s="57"/>
      <c r="C6851" s="57" t="s">
        <v>26694</v>
      </c>
      <c r="D6851" s="57" t="s">
        <v>26695</v>
      </c>
    </row>
    <row r="6852" spans="1:4">
      <c r="A6852" s="57" t="s">
        <v>23436</v>
      </c>
      <c r="B6852" s="57"/>
      <c r="C6852" s="57" t="s">
        <v>26696</v>
      </c>
      <c r="D6852" s="57" t="s">
        <v>26697</v>
      </c>
    </row>
    <row r="6853" spans="1:4">
      <c r="A6853" s="57" t="s">
        <v>23436</v>
      </c>
      <c r="B6853" s="57"/>
      <c r="C6853" s="57" t="s">
        <v>26698</v>
      </c>
      <c r="D6853" s="57" t="s">
        <v>26699</v>
      </c>
    </row>
    <row r="6854" spans="1:4">
      <c r="A6854" s="57" t="s">
        <v>23436</v>
      </c>
      <c r="B6854" s="57"/>
      <c r="C6854" s="57" t="s">
        <v>26700</v>
      </c>
      <c r="D6854" s="57" t="s">
        <v>26701</v>
      </c>
    </row>
    <row r="6855" spans="1:4">
      <c r="A6855" s="57" t="s">
        <v>23436</v>
      </c>
      <c r="B6855" s="57"/>
      <c r="C6855" s="57" t="s">
        <v>26702</v>
      </c>
      <c r="D6855" s="57" t="s">
        <v>26703</v>
      </c>
    </row>
    <row r="6856" spans="1:4">
      <c r="A6856" s="57" t="s">
        <v>23436</v>
      </c>
      <c r="B6856" s="57"/>
      <c r="C6856" s="57" t="s">
        <v>26704</v>
      </c>
      <c r="D6856" s="57" t="s">
        <v>26705</v>
      </c>
    </row>
    <row r="6857" spans="1:4">
      <c r="A6857" s="57" t="s">
        <v>23436</v>
      </c>
      <c r="B6857" s="57"/>
      <c r="C6857" s="57" t="s">
        <v>26706</v>
      </c>
      <c r="D6857" s="57" t="s">
        <v>26707</v>
      </c>
    </row>
    <row r="6858" spans="1:4">
      <c r="A6858" s="57" t="s">
        <v>23436</v>
      </c>
      <c r="B6858" s="57"/>
      <c r="C6858" s="57" t="s">
        <v>26708</v>
      </c>
      <c r="D6858" s="57" t="s">
        <v>26709</v>
      </c>
    </row>
    <row r="6859" spans="1:4">
      <c r="A6859" s="57" t="s">
        <v>23436</v>
      </c>
      <c r="B6859" s="57"/>
      <c r="C6859" s="57" t="s">
        <v>26710</v>
      </c>
      <c r="D6859" s="57" t="s">
        <v>26711</v>
      </c>
    </row>
    <row r="6860" spans="1:4">
      <c r="A6860" s="57" t="s">
        <v>23436</v>
      </c>
      <c r="B6860" s="57"/>
      <c r="C6860" s="57" t="s">
        <v>26712</v>
      </c>
      <c r="D6860" s="57" t="s">
        <v>26713</v>
      </c>
    </row>
    <row r="6861" spans="1:4">
      <c r="A6861" s="57" t="s">
        <v>23436</v>
      </c>
      <c r="B6861" s="57"/>
      <c r="C6861" s="57" t="s">
        <v>26714</v>
      </c>
      <c r="D6861" s="57" t="s">
        <v>26715</v>
      </c>
    </row>
    <row r="6862" spans="1:4">
      <c r="A6862" s="57" t="s">
        <v>23436</v>
      </c>
      <c r="B6862" s="57"/>
      <c r="C6862" s="57" t="s">
        <v>26716</v>
      </c>
      <c r="D6862" s="57" t="s">
        <v>26717</v>
      </c>
    </row>
    <row r="6863" spans="1:4">
      <c r="A6863" s="57" t="s">
        <v>23436</v>
      </c>
      <c r="B6863" s="57"/>
      <c r="C6863" s="57" t="s">
        <v>26718</v>
      </c>
      <c r="D6863" s="57" t="s">
        <v>26719</v>
      </c>
    </row>
    <row r="6864" spans="1:4">
      <c r="A6864" s="57" t="s">
        <v>23436</v>
      </c>
      <c r="B6864" s="57"/>
      <c r="C6864" s="57" t="s">
        <v>26720</v>
      </c>
      <c r="D6864" s="57" t="s">
        <v>26721</v>
      </c>
    </row>
    <row r="6865" spans="1:4">
      <c r="A6865" s="57" t="s">
        <v>23436</v>
      </c>
      <c r="B6865" s="57"/>
      <c r="C6865" s="57" t="s">
        <v>26722</v>
      </c>
      <c r="D6865" s="57" t="s">
        <v>26723</v>
      </c>
    </row>
    <row r="6866" spans="1:4">
      <c r="A6866" s="57" t="s">
        <v>23436</v>
      </c>
      <c r="B6866" s="57"/>
      <c r="C6866" s="57" t="s">
        <v>26724</v>
      </c>
      <c r="D6866" s="57" t="s">
        <v>26725</v>
      </c>
    </row>
    <row r="6867" spans="1:4">
      <c r="A6867" s="57" t="s">
        <v>23436</v>
      </c>
      <c r="B6867" s="57"/>
      <c r="C6867" s="57" t="s">
        <v>26726</v>
      </c>
      <c r="D6867" s="57" t="s">
        <v>26727</v>
      </c>
    </row>
    <row r="6868" spans="1:4">
      <c r="A6868" s="57" t="s">
        <v>23436</v>
      </c>
      <c r="B6868" s="57"/>
      <c r="C6868" s="57" t="s">
        <v>26728</v>
      </c>
      <c r="D6868" s="57" t="s">
        <v>26729</v>
      </c>
    </row>
    <row r="6869" spans="1:4">
      <c r="A6869" s="57" t="s">
        <v>23436</v>
      </c>
      <c r="B6869" s="57"/>
      <c r="C6869" s="57" t="s">
        <v>26730</v>
      </c>
      <c r="D6869" s="57" t="s">
        <v>26731</v>
      </c>
    </row>
    <row r="6870" spans="1:4">
      <c r="A6870" s="57" t="s">
        <v>23436</v>
      </c>
      <c r="B6870" s="57"/>
      <c r="C6870" s="57" t="s">
        <v>26732</v>
      </c>
      <c r="D6870" s="57" t="s">
        <v>26733</v>
      </c>
    </row>
    <row r="6871" spans="1:4">
      <c r="A6871" s="57" t="s">
        <v>23436</v>
      </c>
      <c r="B6871" s="57"/>
      <c r="C6871" s="57" t="s">
        <v>26734</v>
      </c>
      <c r="D6871" s="57" t="s">
        <v>26735</v>
      </c>
    </row>
    <row r="6872" spans="1:4">
      <c r="A6872" s="57" t="s">
        <v>23436</v>
      </c>
      <c r="B6872" s="57"/>
      <c r="C6872" s="57" t="s">
        <v>26736</v>
      </c>
      <c r="D6872" s="57" t="s">
        <v>26737</v>
      </c>
    </row>
    <row r="6873" spans="1:4">
      <c r="A6873" s="57" t="s">
        <v>23436</v>
      </c>
      <c r="B6873" s="57"/>
      <c r="C6873" s="57" t="s">
        <v>26738</v>
      </c>
      <c r="D6873" s="57" t="s">
        <v>26739</v>
      </c>
    </row>
    <row r="6874" spans="1:4">
      <c r="A6874" s="57" t="s">
        <v>23436</v>
      </c>
      <c r="B6874" s="57"/>
      <c r="C6874" s="57" t="s">
        <v>26740</v>
      </c>
      <c r="D6874" s="57" t="s">
        <v>26741</v>
      </c>
    </row>
    <row r="6875" spans="1:4">
      <c r="A6875" s="57" t="s">
        <v>23436</v>
      </c>
      <c r="B6875" s="57"/>
      <c r="C6875" s="57" t="s">
        <v>26742</v>
      </c>
      <c r="D6875" s="57" t="s">
        <v>26743</v>
      </c>
    </row>
    <row r="6876" spans="1:4">
      <c r="A6876" s="57" t="s">
        <v>23436</v>
      </c>
      <c r="B6876" s="57"/>
      <c r="C6876" s="57" t="s">
        <v>26744</v>
      </c>
      <c r="D6876" s="57" t="s">
        <v>26745</v>
      </c>
    </row>
    <row r="6877" spans="1:4">
      <c r="A6877" s="57" t="s">
        <v>23436</v>
      </c>
      <c r="B6877" s="57"/>
      <c r="C6877" s="57" t="s">
        <v>26746</v>
      </c>
      <c r="D6877" s="57" t="s">
        <v>26747</v>
      </c>
    </row>
    <row r="6878" spans="1:4">
      <c r="A6878" s="57" t="s">
        <v>23436</v>
      </c>
      <c r="B6878" s="57"/>
      <c r="C6878" s="57" t="s">
        <v>26748</v>
      </c>
      <c r="D6878" s="57" t="s">
        <v>26749</v>
      </c>
    </row>
    <row r="6879" spans="1:4">
      <c r="A6879" s="57" t="s">
        <v>23436</v>
      </c>
      <c r="B6879" s="57"/>
      <c r="C6879" s="57" t="s">
        <v>26750</v>
      </c>
      <c r="D6879" s="57" t="s">
        <v>26751</v>
      </c>
    </row>
    <row r="6880" spans="1:4">
      <c r="A6880" s="57" t="s">
        <v>23436</v>
      </c>
      <c r="B6880" s="57"/>
      <c r="C6880" s="57" t="s">
        <v>26752</v>
      </c>
      <c r="D6880" s="57" t="s">
        <v>26753</v>
      </c>
    </row>
    <row r="6881" spans="1:4">
      <c r="A6881" s="57" t="s">
        <v>23436</v>
      </c>
      <c r="B6881" s="57"/>
      <c r="C6881" s="57" t="s">
        <v>26754</v>
      </c>
      <c r="D6881" s="57" t="s">
        <v>26755</v>
      </c>
    </row>
    <row r="6882" spans="1:4">
      <c r="A6882" s="57" t="s">
        <v>23436</v>
      </c>
      <c r="B6882" s="57"/>
      <c r="C6882" s="57" t="s">
        <v>26756</v>
      </c>
      <c r="D6882" s="57" t="s">
        <v>26757</v>
      </c>
    </row>
    <row r="6883" spans="1:4">
      <c r="A6883" s="57" t="s">
        <v>23436</v>
      </c>
      <c r="B6883" s="57"/>
      <c r="C6883" s="57" t="s">
        <v>26758</v>
      </c>
      <c r="D6883" s="57" t="s">
        <v>26759</v>
      </c>
    </row>
    <row r="6884" spans="1:4">
      <c r="A6884" s="57" t="s">
        <v>23436</v>
      </c>
      <c r="B6884" s="57"/>
      <c r="C6884" s="57" t="s">
        <v>26760</v>
      </c>
      <c r="D6884" s="57" t="s">
        <v>26761</v>
      </c>
    </row>
    <row r="6885" spans="1:4">
      <c r="A6885" s="57" t="s">
        <v>23436</v>
      </c>
      <c r="B6885" s="57"/>
      <c r="C6885" s="57" t="s">
        <v>26762</v>
      </c>
      <c r="D6885" s="57" t="s">
        <v>26763</v>
      </c>
    </row>
    <row r="6886" spans="1:4">
      <c r="A6886" s="57" t="s">
        <v>23436</v>
      </c>
      <c r="B6886" s="57"/>
      <c r="C6886" s="57" t="s">
        <v>26764</v>
      </c>
      <c r="D6886" s="57" t="s">
        <v>26765</v>
      </c>
    </row>
    <row r="6887" spans="1:4">
      <c r="A6887" s="57" t="s">
        <v>23436</v>
      </c>
      <c r="B6887" s="57"/>
      <c r="C6887" s="57" t="s">
        <v>26766</v>
      </c>
      <c r="D6887" s="57" t="s">
        <v>26767</v>
      </c>
    </row>
    <row r="6888" spans="1:4">
      <c r="A6888" s="57" t="s">
        <v>23436</v>
      </c>
      <c r="B6888" s="57"/>
      <c r="C6888" s="57" t="s">
        <v>26768</v>
      </c>
      <c r="D6888" s="57" t="s">
        <v>26769</v>
      </c>
    </row>
    <row r="6889" spans="1:4">
      <c r="A6889" s="57" t="s">
        <v>23436</v>
      </c>
      <c r="B6889" s="57"/>
      <c r="C6889" s="57" t="s">
        <v>26770</v>
      </c>
      <c r="D6889" s="57" t="s">
        <v>26771</v>
      </c>
    </row>
    <row r="6890" spans="1:4">
      <c r="A6890" s="57" t="s">
        <v>23436</v>
      </c>
      <c r="B6890" s="57"/>
      <c r="C6890" s="57" t="s">
        <v>26772</v>
      </c>
      <c r="D6890" s="57" t="s">
        <v>26773</v>
      </c>
    </row>
    <row r="6891" spans="1:4">
      <c r="A6891" s="57" t="s">
        <v>23436</v>
      </c>
      <c r="B6891" s="57"/>
      <c r="C6891" s="57" t="s">
        <v>26774</v>
      </c>
      <c r="D6891" s="57" t="s">
        <v>26775</v>
      </c>
    </row>
    <row r="6892" spans="1:4">
      <c r="A6892" s="57" t="s">
        <v>23436</v>
      </c>
      <c r="B6892" s="57"/>
      <c r="C6892" s="57" t="s">
        <v>26776</v>
      </c>
      <c r="D6892" s="57" t="s">
        <v>26777</v>
      </c>
    </row>
    <row r="6893" spans="1:4">
      <c r="A6893" s="57" t="s">
        <v>23436</v>
      </c>
      <c r="B6893" s="57"/>
      <c r="C6893" s="57" t="s">
        <v>26778</v>
      </c>
      <c r="D6893" s="57" t="s">
        <v>26779</v>
      </c>
    </row>
    <row r="6894" spans="1:4">
      <c r="A6894" s="57" t="s">
        <v>23436</v>
      </c>
      <c r="B6894" s="57"/>
      <c r="C6894" s="57" t="s">
        <v>26780</v>
      </c>
      <c r="D6894" s="57" t="s">
        <v>26781</v>
      </c>
    </row>
    <row r="6895" spans="1:4">
      <c r="A6895" s="57" t="s">
        <v>23436</v>
      </c>
      <c r="B6895" s="57"/>
      <c r="C6895" s="57" t="s">
        <v>26782</v>
      </c>
      <c r="D6895" s="57" t="s">
        <v>26783</v>
      </c>
    </row>
    <row r="6896" spans="1:4">
      <c r="A6896" s="57" t="s">
        <v>23436</v>
      </c>
      <c r="B6896" s="57"/>
      <c r="C6896" s="57" t="s">
        <v>26784</v>
      </c>
      <c r="D6896" s="57" t="s">
        <v>26785</v>
      </c>
    </row>
    <row r="6897" spans="1:4">
      <c r="A6897" s="57" t="s">
        <v>23436</v>
      </c>
      <c r="B6897" s="57"/>
      <c r="C6897" s="57" t="s">
        <v>26786</v>
      </c>
      <c r="D6897" s="57" t="s">
        <v>26787</v>
      </c>
    </row>
    <row r="6898" spans="1:4">
      <c r="A6898" s="57" t="s">
        <v>23436</v>
      </c>
      <c r="B6898" s="57"/>
      <c r="C6898" s="57" t="s">
        <v>26788</v>
      </c>
      <c r="D6898" s="57" t="s">
        <v>26789</v>
      </c>
    </row>
    <row r="6899" spans="1:4">
      <c r="A6899" s="57" t="s">
        <v>23436</v>
      </c>
      <c r="B6899" s="57"/>
      <c r="C6899" s="57" t="s">
        <v>26790</v>
      </c>
      <c r="D6899" s="57" t="s">
        <v>26791</v>
      </c>
    </row>
    <row r="6900" spans="1:4">
      <c r="A6900" s="57" t="s">
        <v>23436</v>
      </c>
      <c r="B6900" s="57"/>
      <c r="C6900" s="57" t="s">
        <v>26792</v>
      </c>
      <c r="D6900" s="57" t="s">
        <v>26793</v>
      </c>
    </row>
    <row r="6901" spans="1:4">
      <c r="A6901" s="57" t="s">
        <v>23436</v>
      </c>
      <c r="B6901" s="57"/>
      <c r="C6901" s="57" t="s">
        <v>26794</v>
      </c>
      <c r="D6901" s="57" t="s">
        <v>26795</v>
      </c>
    </row>
    <row r="6902" spans="1:4">
      <c r="A6902" s="57" t="s">
        <v>23436</v>
      </c>
      <c r="B6902" s="57"/>
      <c r="C6902" s="57" t="s">
        <v>26796</v>
      </c>
      <c r="D6902" s="57" t="s">
        <v>26797</v>
      </c>
    </row>
    <row r="6903" spans="1:4">
      <c r="A6903" s="57" t="s">
        <v>23436</v>
      </c>
      <c r="B6903" s="57"/>
      <c r="C6903" s="57" t="s">
        <v>26798</v>
      </c>
      <c r="D6903" s="57" t="s">
        <v>26799</v>
      </c>
    </row>
    <row r="6904" spans="1:4">
      <c r="A6904" s="57" t="s">
        <v>23436</v>
      </c>
      <c r="B6904" s="57"/>
      <c r="C6904" s="57" t="s">
        <v>26800</v>
      </c>
      <c r="D6904" s="57" t="s">
        <v>26801</v>
      </c>
    </row>
    <row r="6905" spans="1:4">
      <c r="A6905" s="57" t="s">
        <v>23436</v>
      </c>
      <c r="B6905" s="57"/>
      <c r="C6905" s="57" t="s">
        <v>26802</v>
      </c>
      <c r="D6905" s="57" t="s">
        <v>26803</v>
      </c>
    </row>
    <row r="6906" spans="1:4">
      <c r="A6906" s="57" t="s">
        <v>23436</v>
      </c>
      <c r="B6906" s="57"/>
      <c r="C6906" s="57" t="s">
        <v>26804</v>
      </c>
      <c r="D6906" s="57" t="s">
        <v>26805</v>
      </c>
    </row>
    <row r="6907" spans="1:4">
      <c r="A6907" s="57" t="s">
        <v>23436</v>
      </c>
      <c r="B6907" s="57"/>
      <c r="C6907" s="57" t="s">
        <v>26806</v>
      </c>
      <c r="D6907" s="57" t="s">
        <v>26807</v>
      </c>
    </row>
    <row r="6908" spans="1:4">
      <c r="A6908" s="57" t="s">
        <v>23436</v>
      </c>
      <c r="B6908" s="57"/>
      <c r="C6908" s="57" t="s">
        <v>26808</v>
      </c>
      <c r="D6908" s="57" t="s">
        <v>26809</v>
      </c>
    </row>
    <row r="6909" spans="1:4">
      <c r="A6909" s="57" t="s">
        <v>23436</v>
      </c>
      <c r="B6909" s="57"/>
      <c r="C6909" s="57" t="s">
        <v>26810</v>
      </c>
      <c r="D6909" s="57" t="s">
        <v>26811</v>
      </c>
    </row>
    <row r="6910" spans="1:4">
      <c r="A6910" s="57" t="s">
        <v>23436</v>
      </c>
      <c r="B6910" s="57"/>
      <c r="C6910" s="57" t="s">
        <v>26812</v>
      </c>
      <c r="D6910" s="57" t="s">
        <v>26813</v>
      </c>
    </row>
    <row r="6911" spans="1:4">
      <c r="A6911" s="57" t="s">
        <v>23436</v>
      </c>
      <c r="B6911" s="57"/>
      <c r="C6911" s="57" t="s">
        <v>26814</v>
      </c>
      <c r="D6911" s="57" t="s">
        <v>26815</v>
      </c>
    </row>
    <row r="6912" spans="1:4">
      <c r="A6912" s="57" t="s">
        <v>23436</v>
      </c>
      <c r="B6912" s="57"/>
      <c r="C6912" s="57" t="s">
        <v>26816</v>
      </c>
      <c r="D6912" s="57" t="s">
        <v>26817</v>
      </c>
    </row>
    <row r="6913" spans="1:4">
      <c r="A6913" s="57" t="s">
        <v>23436</v>
      </c>
      <c r="B6913" s="57"/>
      <c r="C6913" s="57" t="s">
        <v>26818</v>
      </c>
      <c r="D6913" s="57" t="s">
        <v>26819</v>
      </c>
    </row>
    <row r="6914" spans="1:4">
      <c r="A6914" s="57" t="s">
        <v>23436</v>
      </c>
      <c r="B6914" s="57"/>
      <c r="C6914" s="57" t="s">
        <v>26820</v>
      </c>
      <c r="D6914" s="57" t="s">
        <v>26821</v>
      </c>
    </row>
    <row r="6915" spans="1:4">
      <c r="A6915" s="57" t="s">
        <v>23436</v>
      </c>
      <c r="B6915" s="57"/>
      <c r="C6915" s="57" t="s">
        <v>26822</v>
      </c>
      <c r="D6915" s="57" t="s">
        <v>26823</v>
      </c>
    </row>
    <row r="6916" spans="1:4">
      <c r="A6916" s="57" t="s">
        <v>23436</v>
      </c>
      <c r="B6916" s="57"/>
      <c r="C6916" s="57" t="s">
        <v>26824</v>
      </c>
      <c r="D6916" s="57" t="s">
        <v>26825</v>
      </c>
    </row>
    <row r="6917" spans="1:4">
      <c r="A6917" s="57" t="s">
        <v>23436</v>
      </c>
      <c r="B6917" s="57"/>
      <c r="C6917" s="57" t="s">
        <v>26826</v>
      </c>
      <c r="D6917" s="57" t="s">
        <v>26827</v>
      </c>
    </row>
    <row r="6918" spans="1:4">
      <c r="A6918" s="57" t="s">
        <v>23436</v>
      </c>
      <c r="B6918" s="57"/>
      <c r="C6918" s="57" t="s">
        <v>26828</v>
      </c>
      <c r="D6918" s="57" t="s">
        <v>26829</v>
      </c>
    </row>
    <row r="6919" spans="1:4">
      <c r="A6919" s="57" t="s">
        <v>23436</v>
      </c>
      <c r="B6919" s="57"/>
      <c r="C6919" s="57" t="s">
        <v>26830</v>
      </c>
      <c r="D6919" s="57" t="s">
        <v>26831</v>
      </c>
    </row>
    <row r="6920" spans="1:4">
      <c r="A6920" s="57" t="s">
        <v>23436</v>
      </c>
      <c r="B6920" s="57"/>
      <c r="C6920" s="57" t="s">
        <v>26832</v>
      </c>
      <c r="D6920" s="57" t="s">
        <v>26833</v>
      </c>
    </row>
    <row r="6921" spans="1:4">
      <c r="A6921" s="57" t="s">
        <v>23436</v>
      </c>
      <c r="B6921" s="57"/>
      <c r="C6921" s="57" t="s">
        <v>26834</v>
      </c>
      <c r="D6921" s="57" t="s">
        <v>26835</v>
      </c>
    </row>
    <row r="6922" spans="1:4">
      <c r="A6922" s="57" t="s">
        <v>23436</v>
      </c>
      <c r="B6922" s="57"/>
      <c r="C6922" s="57" t="s">
        <v>26836</v>
      </c>
      <c r="D6922" s="57" t="s">
        <v>26837</v>
      </c>
    </row>
    <row r="6923" spans="1:4">
      <c r="A6923" s="57" t="s">
        <v>23436</v>
      </c>
      <c r="B6923" s="57"/>
      <c r="C6923" s="57" t="s">
        <v>26838</v>
      </c>
      <c r="D6923" s="57" t="s">
        <v>26839</v>
      </c>
    </row>
    <row r="6924" spans="1:4">
      <c r="A6924" s="57" t="s">
        <v>23436</v>
      </c>
      <c r="B6924" s="57"/>
      <c r="C6924" s="57" t="s">
        <v>26840</v>
      </c>
      <c r="D6924" s="57" t="s">
        <v>26841</v>
      </c>
    </row>
    <row r="6925" spans="1:4">
      <c r="A6925" s="57" t="s">
        <v>23436</v>
      </c>
      <c r="B6925" s="57"/>
      <c r="C6925" s="57" t="s">
        <v>26842</v>
      </c>
      <c r="D6925" s="57" t="s">
        <v>26843</v>
      </c>
    </row>
    <row r="6926" spans="1:4">
      <c r="A6926" s="57" t="s">
        <v>23436</v>
      </c>
      <c r="B6926" s="57"/>
      <c r="C6926" s="57" t="s">
        <v>26844</v>
      </c>
      <c r="D6926" s="57" t="s">
        <v>26845</v>
      </c>
    </row>
    <row r="6927" spans="1:4">
      <c r="A6927" s="57" t="s">
        <v>23436</v>
      </c>
      <c r="B6927" s="57"/>
      <c r="C6927" s="57" t="s">
        <v>26846</v>
      </c>
      <c r="D6927" s="57" t="s">
        <v>26847</v>
      </c>
    </row>
    <row r="6928" spans="1:4">
      <c r="A6928" s="57" t="s">
        <v>23436</v>
      </c>
      <c r="B6928" s="57"/>
      <c r="C6928" s="57" t="s">
        <v>26848</v>
      </c>
      <c r="D6928" s="57" t="s">
        <v>26849</v>
      </c>
    </row>
    <row r="6929" spans="1:4">
      <c r="A6929" s="57" t="s">
        <v>23436</v>
      </c>
      <c r="B6929" s="57"/>
      <c r="C6929" s="57" t="s">
        <v>26850</v>
      </c>
      <c r="D6929" s="57" t="s">
        <v>26851</v>
      </c>
    </row>
    <row r="6930" spans="1:4">
      <c r="A6930" s="57" t="s">
        <v>23436</v>
      </c>
      <c r="B6930" s="57"/>
      <c r="C6930" s="57" t="s">
        <v>26852</v>
      </c>
      <c r="D6930" s="57" t="s">
        <v>26853</v>
      </c>
    </row>
    <row r="6931" spans="1:4">
      <c r="A6931" s="57" t="s">
        <v>23436</v>
      </c>
      <c r="B6931" s="57"/>
      <c r="C6931" s="57" t="s">
        <v>26854</v>
      </c>
      <c r="D6931" s="57" t="s">
        <v>26855</v>
      </c>
    </row>
    <row r="6932" spans="1:4">
      <c r="A6932" s="57" t="s">
        <v>23436</v>
      </c>
      <c r="B6932" s="57"/>
      <c r="C6932" s="57" t="s">
        <v>26856</v>
      </c>
      <c r="D6932" s="57" t="s">
        <v>26857</v>
      </c>
    </row>
    <row r="6933" spans="1:4">
      <c r="A6933" s="57" t="s">
        <v>23436</v>
      </c>
      <c r="B6933" s="57"/>
      <c r="C6933" s="57" t="s">
        <v>26858</v>
      </c>
      <c r="D6933" s="57" t="s">
        <v>26859</v>
      </c>
    </row>
    <row r="6934" spans="1:4">
      <c r="A6934" s="57" t="s">
        <v>23436</v>
      </c>
      <c r="B6934" s="57"/>
      <c r="C6934" s="57" t="s">
        <v>26860</v>
      </c>
      <c r="D6934" s="57" t="s">
        <v>26861</v>
      </c>
    </row>
    <row r="6935" spans="1:4">
      <c r="A6935" s="57" t="s">
        <v>23436</v>
      </c>
      <c r="B6935" s="57"/>
      <c r="C6935" s="57" t="s">
        <v>26862</v>
      </c>
      <c r="D6935" s="57" t="s">
        <v>26863</v>
      </c>
    </row>
    <row r="6936" spans="1:4">
      <c r="A6936" s="57" t="s">
        <v>23436</v>
      </c>
      <c r="B6936" s="57"/>
      <c r="C6936" s="57" t="s">
        <v>26864</v>
      </c>
      <c r="D6936" s="57" t="s">
        <v>26865</v>
      </c>
    </row>
    <row r="6937" spans="1:4">
      <c r="A6937" s="57" t="s">
        <v>23436</v>
      </c>
      <c r="B6937" s="57"/>
      <c r="C6937" s="57" t="s">
        <v>26866</v>
      </c>
      <c r="D6937" s="57" t="s">
        <v>26867</v>
      </c>
    </row>
    <row r="6938" spans="1:4">
      <c r="A6938" s="57" t="s">
        <v>23436</v>
      </c>
      <c r="B6938" s="57"/>
      <c r="C6938" s="57" t="s">
        <v>26868</v>
      </c>
      <c r="D6938" s="57" t="s">
        <v>26869</v>
      </c>
    </row>
    <row r="6939" spans="1:4">
      <c r="A6939" s="57" t="s">
        <v>23436</v>
      </c>
      <c r="B6939" s="57"/>
      <c r="C6939" s="57" t="s">
        <v>26870</v>
      </c>
      <c r="D6939" s="57" t="s">
        <v>26871</v>
      </c>
    </row>
    <row r="6940" spans="1:4">
      <c r="A6940" s="57" t="s">
        <v>23436</v>
      </c>
      <c r="B6940" s="57"/>
      <c r="C6940" s="57" t="s">
        <v>26872</v>
      </c>
      <c r="D6940" s="57" t="s">
        <v>26873</v>
      </c>
    </row>
    <row r="6941" spans="1:4">
      <c r="A6941" s="57" t="s">
        <v>23436</v>
      </c>
      <c r="B6941" s="57"/>
      <c r="C6941" s="57" t="s">
        <v>26874</v>
      </c>
      <c r="D6941" s="57" t="s">
        <v>26875</v>
      </c>
    </row>
    <row r="6942" spans="1:4">
      <c r="A6942" s="57" t="s">
        <v>23436</v>
      </c>
      <c r="B6942" s="57"/>
      <c r="C6942" s="57" t="s">
        <v>26876</v>
      </c>
      <c r="D6942" s="57" t="s">
        <v>26877</v>
      </c>
    </row>
    <row r="6943" spans="1:4">
      <c r="A6943" s="57" t="s">
        <v>23436</v>
      </c>
      <c r="B6943" s="57"/>
      <c r="C6943" s="57" t="s">
        <v>26878</v>
      </c>
      <c r="D6943" s="57" t="s">
        <v>26879</v>
      </c>
    </row>
    <row r="6944" spans="1:4">
      <c r="A6944" s="57" t="s">
        <v>23436</v>
      </c>
      <c r="B6944" s="57"/>
      <c r="C6944" s="57" t="s">
        <v>26880</v>
      </c>
      <c r="D6944" s="57" t="s">
        <v>26881</v>
      </c>
    </row>
    <row r="6945" spans="1:4">
      <c r="A6945" s="57" t="s">
        <v>23436</v>
      </c>
      <c r="B6945" s="57"/>
      <c r="C6945" s="57" t="s">
        <v>26882</v>
      </c>
      <c r="D6945" s="57" t="s">
        <v>26883</v>
      </c>
    </row>
    <row r="6946" spans="1:4">
      <c r="A6946" s="57" t="s">
        <v>23436</v>
      </c>
      <c r="B6946" s="57"/>
      <c r="C6946" s="57" t="s">
        <v>26884</v>
      </c>
      <c r="D6946" s="57" t="s">
        <v>26885</v>
      </c>
    </row>
    <row r="6947" spans="1:4">
      <c r="A6947" s="57" t="s">
        <v>23436</v>
      </c>
      <c r="B6947" s="57"/>
      <c r="C6947" s="57" t="s">
        <v>26886</v>
      </c>
      <c r="D6947" s="57" t="s">
        <v>26887</v>
      </c>
    </row>
    <row r="6948" spans="1:4">
      <c r="A6948" s="57" t="s">
        <v>23436</v>
      </c>
      <c r="B6948" s="57"/>
      <c r="C6948" s="57" t="s">
        <v>26888</v>
      </c>
      <c r="D6948" s="57" t="s">
        <v>26889</v>
      </c>
    </row>
    <row r="6949" spans="1:4">
      <c r="A6949" s="57" t="s">
        <v>23436</v>
      </c>
      <c r="B6949" s="57"/>
      <c r="C6949" s="57" t="s">
        <v>26890</v>
      </c>
      <c r="D6949" s="57" t="s">
        <v>26891</v>
      </c>
    </row>
    <row r="6950" spans="1:4">
      <c r="A6950" s="57" t="s">
        <v>23436</v>
      </c>
      <c r="B6950" s="57"/>
      <c r="C6950" s="57" t="s">
        <v>26892</v>
      </c>
      <c r="D6950" s="57" t="s">
        <v>26893</v>
      </c>
    </row>
    <row r="6951" spans="1:4">
      <c r="A6951" s="57" t="s">
        <v>23436</v>
      </c>
      <c r="B6951" s="57"/>
      <c r="C6951" s="57" t="s">
        <v>26894</v>
      </c>
      <c r="D6951" s="57" t="s">
        <v>26895</v>
      </c>
    </row>
    <row r="6952" spans="1:4">
      <c r="A6952" s="57" t="s">
        <v>23436</v>
      </c>
      <c r="B6952" s="57"/>
      <c r="C6952" s="57" t="s">
        <v>26896</v>
      </c>
      <c r="D6952" s="57" t="s">
        <v>26897</v>
      </c>
    </row>
    <row r="6953" spans="1:4">
      <c r="A6953" s="57" t="s">
        <v>23436</v>
      </c>
      <c r="B6953" s="57"/>
      <c r="C6953" s="57" t="s">
        <v>26898</v>
      </c>
      <c r="D6953" s="57" t="s">
        <v>26899</v>
      </c>
    </row>
    <row r="6954" spans="1:4">
      <c r="A6954" s="57" t="s">
        <v>23436</v>
      </c>
      <c r="B6954" s="57"/>
      <c r="C6954" s="57" t="s">
        <v>26900</v>
      </c>
      <c r="D6954" s="57" t="s">
        <v>26901</v>
      </c>
    </row>
    <row r="6955" spans="1:4">
      <c r="A6955" s="57" t="s">
        <v>23436</v>
      </c>
      <c r="B6955" s="57"/>
      <c r="C6955" s="57" t="s">
        <v>26902</v>
      </c>
      <c r="D6955" s="57" t="s">
        <v>26903</v>
      </c>
    </row>
    <row r="6956" spans="1:4">
      <c r="A6956" s="57" t="s">
        <v>23436</v>
      </c>
      <c r="B6956" s="57"/>
      <c r="C6956" s="57" t="s">
        <v>26904</v>
      </c>
      <c r="D6956" s="57" t="s">
        <v>26905</v>
      </c>
    </row>
    <row r="6957" spans="1:4">
      <c r="A6957" s="57" t="s">
        <v>23436</v>
      </c>
      <c r="B6957" s="57"/>
      <c r="C6957" s="57" t="s">
        <v>26906</v>
      </c>
      <c r="D6957" s="57" t="s">
        <v>26907</v>
      </c>
    </row>
    <row r="6958" spans="1:4">
      <c r="A6958" s="57" t="s">
        <v>23436</v>
      </c>
      <c r="B6958" s="57"/>
      <c r="C6958" s="57" t="s">
        <v>26908</v>
      </c>
      <c r="D6958" s="57" t="s">
        <v>26909</v>
      </c>
    </row>
    <row r="6959" spans="1:4">
      <c r="A6959" s="57" t="s">
        <v>23436</v>
      </c>
      <c r="B6959" s="57"/>
      <c r="C6959" s="57" t="s">
        <v>26910</v>
      </c>
      <c r="D6959" s="57" t="s">
        <v>26911</v>
      </c>
    </row>
    <row r="6960" spans="1:4">
      <c r="A6960" s="57" t="s">
        <v>23436</v>
      </c>
      <c r="B6960" s="57"/>
      <c r="C6960" s="57" t="s">
        <v>26912</v>
      </c>
      <c r="D6960" s="57" t="s">
        <v>26913</v>
      </c>
    </row>
    <row r="6961" spans="1:4">
      <c r="A6961" s="57" t="s">
        <v>23436</v>
      </c>
      <c r="B6961" s="57"/>
      <c r="C6961" s="57" t="s">
        <v>26914</v>
      </c>
      <c r="D6961" s="57" t="s">
        <v>26915</v>
      </c>
    </row>
    <row r="6962" spans="1:4">
      <c r="A6962" s="57" t="s">
        <v>23436</v>
      </c>
      <c r="B6962" s="57"/>
      <c r="C6962" s="57" t="s">
        <v>26916</v>
      </c>
      <c r="D6962" s="57" t="s">
        <v>26917</v>
      </c>
    </row>
    <row r="6963" spans="1:4">
      <c r="A6963" s="57" t="s">
        <v>23436</v>
      </c>
      <c r="B6963" s="57"/>
      <c r="C6963" s="57" t="s">
        <v>26918</v>
      </c>
      <c r="D6963" s="57" t="s">
        <v>26919</v>
      </c>
    </row>
    <row r="6964" spans="1:4">
      <c r="A6964" s="57" t="s">
        <v>23436</v>
      </c>
      <c r="B6964" s="57"/>
      <c r="C6964" s="57" t="s">
        <v>26920</v>
      </c>
      <c r="D6964" s="57" t="s">
        <v>26921</v>
      </c>
    </row>
    <row r="6965" spans="1:4">
      <c r="A6965" s="57" t="s">
        <v>23436</v>
      </c>
      <c r="B6965" s="57"/>
      <c r="C6965" s="57" t="s">
        <v>26922</v>
      </c>
      <c r="D6965" s="57" t="s">
        <v>26923</v>
      </c>
    </row>
    <row r="6966" spans="1:4">
      <c r="A6966" s="57" t="s">
        <v>23436</v>
      </c>
      <c r="B6966" s="57"/>
      <c r="C6966" s="57" t="s">
        <v>26924</v>
      </c>
      <c r="D6966" s="57" t="s">
        <v>26925</v>
      </c>
    </row>
    <row r="6967" spans="1:4">
      <c r="A6967" s="57" t="s">
        <v>23436</v>
      </c>
      <c r="B6967" s="57"/>
      <c r="C6967" s="57" t="s">
        <v>26926</v>
      </c>
      <c r="D6967" s="57" t="s">
        <v>26927</v>
      </c>
    </row>
    <row r="6968" spans="1:4">
      <c r="A6968" s="57" t="s">
        <v>23436</v>
      </c>
      <c r="B6968" s="57"/>
      <c r="C6968" s="57" t="s">
        <v>26928</v>
      </c>
      <c r="D6968" s="57" t="s">
        <v>26929</v>
      </c>
    </row>
    <row r="6969" spans="1:4">
      <c r="A6969" s="57" t="s">
        <v>23436</v>
      </c>
      <c r="B6969" s="57"/>
      <c r="C6969" s="57" t="s">
        <v>26930</v>
      </c>
      <c r="D6969" s="57" t="s">
        <v>26931</v>
      </c>
    </row>
    <row r="6970" spans="1:4">
      <c r="A6970" s="57" t="s">
        <v>23436</v>
      </c>
      <c r="B6970" s="57"/>
      <c r="C6970" s="57" t="s">
        <v>26932</v>
      </c>
      <c r="D6970" s="57" t="s">
        <v>26933</v>
      </c>
    </row>
    <row r="6971" spans="1:4">
      <c r="A6971" s="57" t="s">
        <v>23436</v>
      </c>
      <c r="B6971" s="57"/>
      <c r="C6971" s="57" t="s">
        <v>26934</v>
      </c>
      <c r="D6971" s="57" t="s">
        <v>26935</v>
      </c>
    </row>
    <row r="6972" spans="1:4">
      <c r="A6972" s="57" t="s">
        <v>23436</v>
      </c>
      <c r="B6972" s="57"/>
      <c r="C6972" s="57" t="s">
        <v>26936</v>
      </c>
      <c r="D6972" s="57" t="s">
        <v>26937</v>
      </c>
    </row>
    <row r="6973" spans="1:4">
      <c r="A6973" s="57" t="s">
        <v>23436</v>
      </c>
      <c r="B6973" s="57"/>
      <c r="C6973" s="57" t="s">
        <v>26938</v>
      </c>
      <c r="D6973" s="57" t="s">
        <v>26939</v>
      </c>
    </row>
    <row r="6974" spans="1:4">
      <c r="A6974" s="57" t="s">
        <v>23436</v>
      </c>
      <c r="B6974" s="57"/>
      <c r="C6974" s="57" t="s">
        <v>26940</v>
      </c>
      <c r="D6974" s="57" t="s">
        <v>26941</v>
      </c>
    </row>
    <row r="6975" spans="1:4">
      <c r="A6975" s="57" t="s">
        <v>23436</v>
      </c>
      <c r="B6975" s="57"/>
      <c r="C6975" s="57" t="s">
        <v>26942</v>
      </c>
      <c r="D6975" s="57" t="s">
        <v>26943</v>
      </c>
    </row>
    <row r="6976" spans="1:4">
      <c r="A6976" s="57" t="s">
        <v>23436</v>
      </c>
      <c r="B6976" s="57"/>
      <c r="C6976" s="57" t="s">
        <v>26944</v>
      </c>
      <c r="D6976" s="57" t="s">
        <v>26945</v>
      </c>
    </row>
    <row r="6977" spans="1:4">
      <c r="A6977" s="57" t="s">
        <v>23436</v>
      </c>
      <c r="B6977" s="57"/>
      <c r="C6977" s="57" t="s">
        <v>26946</v>
      </c>
      <c r="D6977" s="57" t="s">
        <v>26947</v>
      </c>
    </row>
    <row r="6978" spans="1:4">
      <c r="A6978" s="57" t="s">
        <v>23436</v>
      </c>
      <c r="B6978" s="57"/>
      <c r="C6978" s="57" t="s">
        <v>26948</v>
      </c>
      <c r="D6978" s="57" t="s">
        <v>26949</v>
      </c>
    </row>
    <row r="6979" spans="1:4">
      <c r="A6979" s="57" t="s">
        <v>23436</v>
      </c>
      <c r="B6979" s="57"/>
      <c r="C6979" s="57" t="s">
        <v>26950</v>
      </c>
      <c r="D6979" s="57" t="s">
        <v>26951</v>
      </c>
    </row>
    <row r="6980" spans="1:4">
      <c r="A6980" s="57" t="s">
        <v>23436</v>
      </c>
      <c r="B6980" s="57"/>
      <c r="C6980" s="57" t="s">
        <v>26952</v>
      </c>
      <c r="D6980" s="57" t="s">
        <v>26953</v>
      </c>
    </row>
    <row r="6981" spans="1:4">
      <c r="A6981" s="57" t="s">
        <v>23436</v>
      </c>
      <c r="B6981" s="57"/>
      <c r="C6981" s="57" t="s">
        <v>26954</v>
      </c>
      <c r="D6981" s="57" t="s">
        <v>26955</v>
      </c>
    </row>
    <row r="6982" spans="1:4">
      <c r="A6982" s="57" t="s">
        <v>23436</v>
      </c>
      <c r="B6982" s="57"/>
      <c r="C6982" s="57" t="s">
        <v>26956</v>
      </c>
      <c r="D6982" s="57" t="s">
        <v>26957</v>
      </c>
    </row>
    <row r="6983" spans="1:4">
      <c r="A6983" s="57" t="s">
        <v>23436</v>
      </c>
      <c r="B6983" s="57"/>
      <c r="C6983" s="57" t="s">
        <v>26958</v>
      </c>
      <c r="D6983" s="57" t="s">
        <v>26959</v>
      </c>
    </row>
    <row r="6984" spans="1:4">
      <c r="A6984" s="57" t="s">
        <v>23436</v>
      </c>
      <c r="B6984" s="57"/>
      <c r="C6984" s="57" t="s">
        <v>26960</v>
      </c>
      <c r="D6984" s="57" t="s">
        <v>26961</v>
      </c>
    </row>
    <row r="6985" spans="1:4">
      <c r="A6985" s="57" t="s">
        <v>23436</v>
      </c>
      <c r="B6985" s="57"/>
      <c r="C6985" s="57" t="s">
        <v>26962</v>
      </c>
      <c r="D6985" s="57" t="s">
        <v>26963</v>
      </c>
    </row>
    <row r="6986" spans="1:4">
      <c r="A6986" s="57" t="s">
        <v>23436</v>
      </c>
      <c r="B6986" s="57"/>
      <c r="C6986" s="57" t="s">
        <v>26964</v>
      </c>
      <c r="D6986" s="57" t="s">
        <v>26965</v>
      </c>
    </row>
    <row r="6987" spans="1:4">
      <c r="A6987" s="57" t="s">
        <v>23436</v>
      </c>
      <c r="B6987" s="57"/>
      <c r="C6987" s="57" t="s">
        <v>26966</v>
      </c>
      <c r="D6987" s="57" t="s">
        <v>26967</v>
      </c>
    </row>
    <row r="6988" spans="1:4">
      <c r="A6988" s="57" t="s">
        <v>23436</v>
      </c>
      <c r="B6988" s="57"/>
      <c r="C6988" s="57" t="s">
        <v>26968</v>
      </c>
      <c r="D6988" s="57" t="s">
        <v>26969</v>
      </c>
    </row>
    <row r="6989" spans="1:4">
      <c r="A6989" s="57" t="s">
        <v>23436</v>
      </c>
      <c r="B6989" s="57"/>
      <c r="C6989" s="57" t="s">
        <v>26970</v>
      </c>
      <c r="D6989" s="57" t="s">
        <v>26971</v>
      </c>
    </row>
    <row r="6990" spans="1:4">
      <c r="A6990" s="57" t="s">
        <v>23436</v>
      </c>
      <c r="B6990" s="57"/>
      <c r="C6990" s="57" t="s">
        <v>26972</v>
      </c>
      <c r="D6990" s="57" t="s">
        <v>26973</v>
      </c>
    </row>
    <row r="6991" spans="1:4">
      <c r="A6991" s="57" t="s">
        <v>23436</v>
      </c>
      <c r="B6991" s="57"/>
      <c r="C6991" s="57" t="s">
        <v>26974</v>
      </c>
      <c r="D6991" s="57" t="s">
        <v>26975</v>
      </c>
    </row>
    <row r="6992" spans="1:4">
      <c r="A6992" s="57" t="s">
        <v>23436</v>
      </c>
      <c r="B6992" s="57"/>
      <c r="C6992" s="57" t="s">
        <v>26976</v>
      </c>
      <c r="D6992" s="57" t="s">
        <v>26977</v>
      </c>
    </row>
    <row r="6993" spans="1:4">
      <c r="A6993" s="57" t="s">
        <v>23436</v>
      </c>
      <c r="B6993" s="57"/>
      <c r="C6993" s="57" t="s">
        <v>26978</v>
      </c>
      <c r="D6993" s="57" t="s">
        <v>26979</v>
      </c>
    </row>
    <row r="6994" spans="1:4">
      <c r="A6994" s="57" t="s">
        <v>23436</v>
      </c>
      <c r="B6994" s="57"/>
      <c r="C6994" s="57" t="s">
        <v>26980</v>
      </c>
      <c r="D6994" s="57" t="s">
        <v>26981</v>
      </c>
    </row>
    <row r="6995" spans="1:4">
      <c r="A6995" s="57" t="s">
        <v>23436</v>
      </c>
      <c r="B6995" s="57"/>
      <c r="C6995" s="57" t="s">
        <v>26982</v>
      </c>
      <c r="D6995" s="57" t="s">
        <v>26983</v>
      </c>
    </row>
    <row r="6996" spans="1:4">
      <c r="A6996" s="57" t="s">
        <v>23436</v>
      </c>
      <c r="B6996" s="57"/>
      <c r="C6996" s="57" t="s">
        <v>26984</v>
      </c>
      <c r="D6996" s="57" t="s">
        <v>26985</v>
      </c>
    </row>
    <row r="6997" spans="1:4">
      <c r="A6997" s="57" t="s">
        <v>23436</v>
      </c>
      <c r="B6997" s="57"/>
      <c r="C6997" s="57" t="s">
        <v>26986</v>
      </c>
      <c r="D6997" s="57" t="s">
        <v>26987</v>
      </c>
    </row>
    <row r="6998" spans="1:4">
      <c r="A6998" s="57" t="s">
        <v>23436</v>
      </c>
      <c r="B6998" s="57"/>
      <c r="C6998" s="57" t="s">
        <v>26988</v>
      </c>
      <c r="D6998" s="57" t="s">
        <v>26989</v>
      </c>
    </row>
    <row r="6999" spans="1:4">
      <c r="A6999" s="57" t="s">
        <v>23436</v>
      </c>
      <c r="B6999" s="57"/>
      <c r="C6999" s="57" t="s">
        <v>26990</v>
      </c>
      <c r="D6999" s="57" t="s">
        <v>26991</v>
      </c>
    </row>
    <row r="7000" spans="1:4">
      <c r="A7000" s="57" t="s">
        <v>23436</v>
      </c>
      <c r="B7000" s="57"/>
      <c r="C7000" s="57" t="s">
        <v>26992</v>
      </c>
      <c r="D7000" s="57" t="s">
        <v>26993</v>
      </c>
    </row>
    <row r="7001" spans="1:4">
      <c r="A7001" s="57" t="s">
        <v>23436</v>
      </c>
      <c r="B7001" s="57"/>
      <c r="C7001" s="57" t="s">
        <v>26994</v>
      </c>
      <c r="D7001" s="57" t="s">
        <v>26995</v>
      </c>
    </row>
    <row r="7002" spans="1:4">
      <c r="A7002" s="57" t="s">
        <v>23436</v>
      </c>
      <c r="B7002" s="57"/>
      <c r="C7002" s="57" t="s">
        <v>26996</v>
      </c>
      <c r="D7002" s="57" t="s">
        <v>26997</v>
      </c>
    </row>
    <row r="7003" spans="1:4">
      <c r="A7003" s="57" t="s">
        <v>23436</v>
      </c>
      <c r="B7003" s="57"/>
      <c r="C7003" s="57" t="s">
        <v>26998</v>
      </c>
      <c r="D7003" s="57" t="s">
        <v>26999</v>
      </c>
    </row>
    <row r="7004" spans="1:4">
      <c r="A7004" s="57" t="s">
        <v>23436</v>
      </c>
      <c r="B7004" s="57"/>
      <c r="C7004" s="57" t="s">
        <v>27000</v>
      </c>
      <c r="D7004" s="57" t="s">
        <v>27001</v>
      </c>
    </row>
    <row r="7005" spans="1:4">
      <c r="A7005" s="57" t="s">
        <v>23436</v>
      </c>
      <c r="B7005" s="57"/>
      <c r="C7005" s="57" t="s">
        <v>27002</v>
      </c>
      <c r="D7005" s="57" t="s">
        <v>27003</v>
      </c>
    </row>
    <row r="7006" spans="1:4">
      <c r="A7006" s="57" t="s">
        <v>23436</v>
      </c>
      <c r="B7006" s="57"/>
      <c r="C7006" s="57" t="s">
        <v>27004</v>
      </c>
      <c r="D7006" s="57" t="s">
        <v>27005</v>
      </c>
    </row>
    <row r="7007" spans="1:4">
      <c r="A7007" s="57" t="s">
        <v>23436</v>
      </c>
      <c r="B7007" s="57"/>
      <c r="C7007" s="57" t="s">
        <v>27006</v>
      </c>
      <c r="D7007" s="57" t="s">
        <v>27007</v>
      </c>
    </row>
    <row r="7008" spans="1:4">
      <c r="A7008" s="57" t="s">
        <v>23436</v>
      </c>
      <c r="B7008" s="57"/>
      <c r="C7008" s="57" t="s">
        <v>27008</v>
      </c>
      <c r="D7008" s="57" t="s">
        <v>27009</v>
      </c>
    </row>
    <row r="7009" spans="1:4">
      <c r="A7009" s="57" t="s">
        <v>23436</v>
      </c>
      <c r="B7009" s="57"/>
      <c r="C7009" s="57" t="s">
        <v>27010</v>
      </c>
      <c r="D7009" s="57" t="s">
        <v>27011</v>
      </c>
    </row>
    <row r="7010" spans="1:4">
      <c r="A7010" s="57" t="s">
        <v>23436</v>
      </c>
      <c r="B7010" s="57"/>
      <c r="C7010" s="57" t="s">
        <v>27012</v>
      </c>
      <c r="D7010" s="57" t="s">
        <v>27013</v>
      </c>
    </row>
    <row r="7011" spans="1:4">
      <c r="A7011" s="57" t="s">
        <v>23436</v>
      </c>
      <c r="B7011" s="57"/>
      <c r="C7011" s="57" t="s">
        <v>27014</v>
      </c>
      <c r="D7011" s="57" t="s">
        <v>27015</v>
      </c>
    </row>
    <row r="7012" spans="1:4">
      <c r="A7012" s="57" t="s">
        <v>23436</v>
      </c>
      <c r="B7012" s="57"/>
      <c r="C7012" s="57" t="s">
        <v>27016</v>
      </c>
      <c r="D7012" s="57" t="s">
        <v>27017</v>
      </c>
    </row>
    <row r="7013" spans="1:4">
      <c r="A7013" s="57" t="s">
        <v>23436</v>
      </c>
      <c r="B7013" s="57"/>
      <c r="C7013" s="57" t="s">
        <v>27018</v>
      </c>
      <c r="D7013" s="57" t="s">
        <v>27019</v>
      </c>
    </row>
    <row r="7014" spans="1:4">
      <c r="A7014" s="57" t="s">
        <v>23436</v>
      </c>
      <c r="B7014" s="57"/>
      <c r="C7014" s="57" t="s">
        <v>27020</v>
      </c>
      <c r="D7014" s="57" t="s">
        <v>27021</v>
      </c>
    </row>
    <row r="7015" spans="1:4">
      <c r="A7015" s="57" t="s">
        <v>23436</v>
      </c>
      <c r="B7015" s="57"/>
      <c r="C7015" s="57" t="s">
        <v>27022</v>
      </c>
      <c r="D7015" s="57" t="s">
        <v>27023</v>
      </c>
    </row>
    <row r="7016" spans="1:4">
      <c r="A7016" s="57" t="s">
        <v>23436</v>
      </c>
      <c r="B7016" s="57"/>
      <c r="C7016" s="57" t="s">
        <v>27024</v>
      </c>
      <c r="D7016" s="57" t="s">
        <v>27025</v>
      </c>
    </row>
    <row r="7017" spans="1:4">
      <c r="A7017" s="57" t="s">
        <v>23436</v>
      </c>
      <c r="B7017" s="57"/>
      <c r="C7017" s="57" t="s">
        <v>27026</v>
      </c>
      <c r="D7017" s="57" t="s">
        <v>27027</v>
      </c>
    </row>
    <row r="7018" spans="1:4">
      <c r="A7018" s="57" t="s">
        <v>23436</v>
      </c>
      <c r="B7018" s="57"/>
      <c r="C7018" s="57" t="s">
        <v>27028</v>
      </c>
      <c r="D7018" s="57" t="s">
        <v>27029</v>
      </c>
    </row>
    <row r="7019" spans="1:4">
      <c r="A7019" s="57" t="s">
        <v>23436</v>
      </c>
      <c r="B7019" s="57"/>
      <c r="C7019" s="57" t="s">
        <v>27030</v>
      </c>
      <c r="D7019" s="57" t="s">
        <v>27031</v>
      </c>
    </row>
    <row r="7020" spans="1:4">
      <c r="A7020" s="57" t="s">
        <v>23436</v>
      </c>
      <c r="B7020" s="57"/>
      <c r="C7020" s="57" t="s">
        <v>27032</v>
      </c>
      <c r="D7020" s="57" t="s">
        <v>27033</v>
      </c>
    </row>
    <row r="7021" spans="1:4">
      <c r="A7021" s="57" t="s">
        <v>23436</v>
      </c>
      <c r="B7021" s="57"/>
      <c r="C7021" s="57" t="s">
        <v>27034</v>
      </c>
      <c r="D7021" s="57" t="s">
        <v>27035</v>
      </c>
    </row>
    <row r="7022" spans="1:4">
      <c r="A7022" s="57" t="s">
        <v>23436</v>
      </c>
      <c r="B7022" s="57"/>
      <c r="C7022" s="57" t="s">
        <v>27036</v>
      </c>
      <c r="D7022" s="57" t="s">
        <v>27037</v>
      </c>
    </row>
    <row r="7023" spans="1:4">
      <c r="A7023" s="57" t="s">
        <v>23436</v>
      </c>
      <c r="B7023" s="57"/>
      <c r="C7023" s="57" t="s">
        <v>27038</v>
      </c>
      <c r="D7023" s="57" t="s">
        <v>27039</v>
      </c>
    </row>
    <row r="7024" spans="1:4">
      <c r="A7024" s="57" t="s">
        <v>23436</v>
      </c>
      <c r="B7024" s="57"/>
      <c r="C7024" s="57" t="s">
        <v>27040</v>
      </c>
      <c r="D7024" s="57" t="s">
        <v>27041</v>
      </c>
    </row>
    <row r="7025" spans="1:4">
      <c r="A7025" s="57" t="s">
        <v>23436</v>
      </c>
      <c r="B7025" s="57"/>
      <c r="C7025" s="57" t="s">
        <v>27042</v>
      </c>
      <c r="D7025" s="57" t="s">
        <v>27043</v>
      </c>
    </row>
    <row r="7026" spans="1:4">
      <c r="A7026" s="57" t="s">
        <v>23436</v>
      </c>
      <c r="B7026" s="57"/>
      <c r="C7026" s="57" t="s">
        <v>27044</v>
      </c>
      <c r="D7026" s="57" t="s">
        <v>27045</v>
      </c>
    </row>
    <row r="7027" spans="1:4">
      <c r="A7027" s="57" t="s">
        <v>23436</v>
      </c>
      <c r="B7027" s="57"/>
      <c r="C7027" s="57" t="s">
        <v>27046</v>
      </c>
      <c r="D7027" s="57" t="s">
        <v>27047</v>
      </c>
    </row>
    <row r="7028" spans="1:4">
      <c r="A7028" s="57" t="s">
        <v>23436</v>
      </c>
      <c r="B7028" s="57"/>
      <c r="C7028" s="57" t="s">
        <v>27048</v>
      </c>
      <c r="D7028" s="57" t="s">
        <v>26923</v>
      </c>
    </row>
    <row r="7029" spans="1:4">
      <c r="A7029" s="57" t="s">
        <v>23436</v>
      </c>
      <c r="B7029" s="57"/>
      <c r="C7029" s="57" t="s">
        <v>27049</v>
      </c>
      <c r="D7029" s="57" t="s">
        <v>27050</v>
      </c>
    </row>
    <row r="7030" spans="1:4">
      <c r="A7030" s="57" t="s">
        <v>23436</v>
      </c>
      <c r="B7030" s="57"/>
      <c r="C7030" s="57" t="s">
        <v>27051</v>
      </c>
      <c r="D7030" s="57" t="s">
        <v>27052</v>
      </c>
    </row>
    <row r="7031" spans="1:4">
      <c r="A7031" s="57" t="s">
        <v>23436</v>
      </c>
      <c r="B7031" s="57"/>
      <c r="C7031" s="57" t="s">
        <v>27053</v>
      </c>
      <c r="D7031" s="57" t="s">
        <v>27054</v>
      </c>
    </row>
    <row r="7032" spans="1:4">
      <c r="A7032" s="57" t="s">
        <v>23436</v>
      </c>
      <c r="B7032" s="57"/>
      <c r="C7032" s="57" t="s">
        <v>27055</v>
      </c>
      <c r="D7032" s="57" t="s">
        <v>27056</v>
      </c>
    </row>
    <row r="7033" spans="1:4">
      <c r="A7033" s="57" t="s">
        <v>23436</v>
      </c>
      <c r="B7033" s="57"/>
      <c r="C7033" s="57" t="s">
        <v>27057</v>
      </c>
      <c r="D7033" s="57" t="s">
        <v>27058</v>
      </c>
    </row>
    <row r="7034" spans="1:4">
      <c r="A7034" s="57" t="s">
        <v>23436</v>
      </c>
      <c r="B7034" s="57"/>
      <c r="C7034" s="57" t="s">
        <v>27059</v>
      </c>
      <c r="D7034" s="57" t="s">
        <v>27060</v>
      </c>
    </row>
    <row r="7035" spans="1:4">
      <c r="A7035" s="57" t="s">
        <v>23436</v>
      </c>
      <c r="B7035" s="57"/>
      <c r="C7035" s="57" t="s">
        <v>27061</v>
      </c>
      <c r="D7035" s="57" t="s">
        <v>27062</v>
      </c>
    </row>
    <row r="7036" spans="1:4">
      <c r="A7036" s="57" t="s">
        <v>23436</v>
      </c>
      <c r="B7036" s="57"/>
      <c r="C7036" s="57" t="s">
        <v>27063</v>
      </c>
      <c r="D7036" s="57" t="s">
        <v>27064</v>
      </c>
    </row>
    <row r="7037" spans="1:4">
      <c r="A7037" s="57" t="s">
        <v>23436</v>
      </c>
      <c r="B7037" s="57"/>
      <c r="C7037" s="57" t="s">
        <v>27065</v>
      </c>
      <c r="D7037" s="57" t="s">
        <v>27066</v>
      </c>
    </row>
    <row r="7038" spans="1:4">
      <c r="A7038" s="57" t="s">
        <v>23436</v>
      </c>
      <c r="B7038" s="57"/>
      <c r="C7038" s="57" t="s">
        <v>27067</v>
      </c>
      <c r="D7038" s="57" t="s">
        <v>27068</v>
      </c>
    </row>
    <row r="7039" spans="1:4">
      <c r="A7039" s="57" t="s">
        <v>23436</v>
      </c>
      <c r="B7039" s="57"/>
      <c r="C7039" s="57" t="s">
        <v>27069</v>
      </c>
      <c r="D7039" s="57" t="s">
        <v>27070</v>
      </c>
    </row>
    <row r="7040" spans="1:4">
      <c r="A7040" s="57" t="s">
        <v>23436</v>
      </c>
      <c r="B7040" s="57"/>
      <c r="C7040" s="57" t="s">
        <v>27071</v>
      </c>
      <c r="D7040" s="57" t="s">
        <v>27072</v>
      </c>
    </row>
    <row r="7041" spans="1:4">
      <c r="A7041" s="57" t="s">
        <v>23436</v>
      </c>
      <c r="B7041" s="57"/>
      <c r="C7041" s="57" t="s">
        <v>27073</v>
      </c>
      <c r="D7041" s="57" t="s">
        <v>27074</v>
      </c>
    </row>
    <row r="7042" spans="1:4">
      <c r="A7042" s="57" t="s">
        <v>23436</v>
      </c>
      <c r="B7042" s="57"/>
      <c r="C7042" s="57" t="s">
        <v>27075</v>
      </c>
      <c r="D7042" s="57" t="s">
        <v>27076</v>
      </c>
    </row>
    <row r="7043" spans="1:4">
      <c r="A7043" s="57" t="s">
        <v>23436</v>
      </c>
      <c r="B7043" s="57"/>
      <c r="C7043" s="57" t="s">
        <v>27077</v>
      </c>
      <c r="D7043" s="57" t="s">
        <v>27078</v>
      </c>
    </row>
    <row r="7044" spans="1:4">
      <c r="A7044" s="57" t="s">
        <v>23436</v>
      </c>
      <c r="B7044" s="57"/>
      <c r="C7044" s="57" t="s">
        <v>27079</v>
      </c>
      <c r="D7044" s="57" t="s">
        <v>27080</v>
      </c>
    </row>
    <row r="7045" spans="1:4">
      <c r="A7045" s="57" t="s">
        <v>23436</v>
      </c>
      <c r="B7045" s="57"/>
      <c r="C7045" s="57" t="s">
        <v>27081</v>
      </c>
      <c r="D7045" s="57" t="s">
        <v>27082</v>
      </c>
    </row>
    <row r="7046" spans="1:4">
      <c r="A7046" s="57" t="s">
        <v>23436</v>
      </c>
      <c r="B7046" s="57"/>
      <c r="C7046" s="57" t="s">
        <v>27083</v>
      </c>
      <c r="D7046" s="57" t="s">
        <v>27084</v>
      </c>
    </row>
    <row r="7047" spans="1:4">
      <c r="A7047" s="57" t="s">
        <v>23436</v>
      </c>
      <c r="B7047" s="57"/>
      <c r="C7047" s="57" t="s">
        <v>27085</v>
      </c>
      <c r="D7047" s="57" t="s">
        <v>27086</v>
      </c>
    </row>
    <row r="7048" spans="1:4">
      <c r="A7048" s="57" t="s">
        <v>23436</v>
      </c>
      <c r="B7048" s="57"/>
      <c r="C7048" s="57" t="s">
        <v>27087</v>
      </c>
      <c r="D7048" s="57" t="s">
        <v>27088</v>
      </c>
    </row>
    <row r="7049" spans="1:4">
      <c r="A7049" s="57" t="s">
        <v>23436</v>
      </c>
      <c r="B7049" s="57"/>
      <c r="C7049" s="57" t="s">
        <v>27089</v>
      </c>
      <c r="D7049" s="57" t="s">
        <v>27090</v>
      </c>
    </row>
    <row r="7050" spans="1:4">
      <c r="A7050" s="57" t="s">
        <v>23436</v>
      </c>
      <c r="B7050" s="57"/>
      <c r="C7050" s="57" t="s">
        <v>27091</v>
      </c>
      <c r="D7050" s="57" t="s">
        <v>27092</v>
      </c>
    </row>
    <row r="7051" spans="1:4">
      <c r="A7051" s="57" t="s">
        <v>23436</v>
      </c>
      <c r="B7051" s="57"/>
      <c r="C7051" s="57" t="s">
        <v>27093</v>
      </c>
      <c r="D7051" s="57" t="s">
        <v>27094</v>
      </c>
    </row>
    <row r="7052" spans="1:4">
      <c r="A7052" s="57" t="s">
        <v>23436</v>
      </c>
      <c r="B7052" s="57"/>
      <c r="C7052" s="57" t="s">
        <v>27095</v>
      </c>
      <c r="D7052" s="57" t="s">
        <v>27096</v>
      </c>
    </row>
    <row r="7053" spans="1:4">
      <c r="A7053" s="57" t="s">
        <v>23436</v>
      </c>
      <c r="B7053" s="57"/>
      <c r="C7053" s="57" t="s">
        <v>27097</v>
      </c>
      <c r="D7053" s="57" t="s">
        <v>27098</v>
      </c>
    </row>
    <row r="7054" spans="1:4">
      <c r="A7054" s="57" t="s">
        <v>23436</v>
      </c>
      <c r="B7054" s="57"/>
      <c r="C7054" s="57" t="s">
        <v>27099</v>
      </c>
      <c r="D7054" s="57" t="s">
        <v>27100</v>
      </c>
    </row>
    <row r="7055" spans="1:4">
      <c r="A7055" s="57" t="s">
        <v>23436</v>
      </c>
      <c r="B7055" s="57"/>
      <c r="C7055" s="57" t="s">
        <v>27101</v>
      </c>
      <c r="D7055" s="57" t="s">
        <v>27102</v>
      </c>
    </row>
    <row r="7056" spans="1:4">
      <c r="A7056" s="57" t="s">
        <v>23436</v>
      </c>
      <c r="B7056" s="57"/>
      <c r="C7056" s="57" t="s">
        <v>27103</v>
      </c>
      <c r="D7056" s="57" t="s">
        <v>27104</v>
      </c>
    </row>
    <row r="7057" spans="1:4">
      <c r="A7057" s="57" t="s">
        <v>23436</v>
      </c>
      <c r="B7057" s="57"/>
      <c r="C7057" s="57" t="s">
        <v>27105</v>
      </c>
      <c r="D7057" s="57" t="s">
        <v>27106</v>
      </c>
    </row>
    <row r="7058" spans="1:4">
      <c r="A7058" s="57" t="s">
        <v>23436</v>
      </c>
      <c r="B7058" s="57"/>
      <c r="C7058" s="57" t="s">
        <v>27107</v>
      </c>
      <c r="D7058" s="57" t="s">
        <v>27108</v>
      </c>
    </row>
    <row r="7059" spans="1:4">
      <c r="A7059" s="57" t="s">
        <v>23436</v>
      </c>
      <c r="B7059" s="57"/>
      <c r="C7059" s="57" t="s">
        <v>27109</v>
      </c>
      <c r="D7059" s="57" t="s">
        <v>27110</v>
      </c>
    </row>
    <row r="7060" spans="1:4">
      <c r="A7060" s="57" t="s">
        <v>23436</v>
      </c>
      <c r="B7060" s="57"/>
      <c r="C7060" s="57" t="s">
        <v>27111</v>
      </c>
      <c r="D7060" s="57" t="s">
        <v>27112</v>
      </c>
    </row>
    <row r="7061" spans="1:4">
      <c r="A7061" s="57" t="s">
        <v>23436</v>
      </c>
      <c r="B7061" s="57"/>
      <c r="C7061" s="57" t="s">
        <v>27113</v>
      </c>
      <c r="D7061" s="57" t="s">
        <v>27114</v>
      </c>
    </row>
    <row r="7062" spans="1:4">
      <c r="A7062" s="57" t="s">
        <v>23436</v>
      </c>
      <c r="B7062" s="57"/>
      <c r="C7062" s="57" t="s">
        <v>27115</v>
      </c>
      <c r="D7062" s="57" t="s">
        <v>27116</v>
      </c>
    </row>
    <row r="7063" spans="1:4">
      <c r="A7063" s="57" t="s">
        <v>23436</v>
      </c>
      <c r="B7063" s="57"/>
      <c r="C7063" s="57" t="s">
        <v>27117</v>
      </c>
      <c r="D7063" s="57" t="s">
        <v>27118</v>
      </c>
    </row>
    <row r="7064" spans="1:4">
      <c r="A7064" s="57" t="s">
        <v>23436</v>
      </c>
      <c r="B7064" s="57"/>
      <c r="C7064" s="57" t="s">
        <v>27119</v>
      </c>
      <c r="D7064" s="57" t="s">
        <v>27120</v>
      </c>
    </row>
    <row r="7065" spans="1:4">
      <c r="A7065" s="57" t="s">
        <v>23436</v>
      </c>
      <c r="B7065" s="57"/>
      <c r="C7065" s="57" t="s">
        <v>27121</v>
      </c>
      <c r="D7065" s="57" t="s">
        <v>27122</v>
      </c>
    </row>
    <row r="7066" spans="1:4">
      <c r="A7066" s="57" t="s">
        <v>23436</v>
      </c>
      <c r="B7066" s="57"/>
      <c r="C7066" s="57" t="s">
        <v>27123</v>
      </c>
      <c r="D7066" s="57" t="s">
        <v>27124</v>
      </c>
    </row>
    <row r="7067" spans="1:4">
      <c r="A7067" s="57" t="s">
        <v>23436</v>
      </c>
      <c r="B7067" s="57"/>
      <c r="C7067" s="57" t="s">
        <v>27125</v>
      </c>
      <c r="D7067" s="57" t="s">
        <v>27126</v>
      </c>
    </row>
    <row r="7068" spans="1:4">
      <c r="A7068" s="57" t="s">
        <v>23436</v>
      </c>
      <c r="B7068" s="57"/>
      <c r="C7068" s="57" t="s">
        <v>27127</v>
      </c>
      <c r="D7068" s="57" t="s">
        <v>27128</v>
      </c>
    </row>
    <row r="7069" spans="1:4">
      <c r="A7069" s="57" t="s">
        <v>23436</v>
      </c>
      <c r="B7069" s="57"/>
      <c r="C7069" s="57" t="s">
        <v>27129</v>
      </c>
      <c r="D7069" s="57" t="s">
        <v>27130</v>
      </c>
    </row>
    <row r="7070" spans="1:4">
      <c r="A7070" s="57" t="s">
        <v>23436</v>
      </c>
      <c r="B7070" s="57"/>
      <c r="C7070" s="57" t="s">
        <v>27131</v>
      </c>
      <c r="D7070" s="57" t="s">
        <v>27132</v>
      </c>
    </row>
    <row r="7071" spans="1:4">
      <c r="A7071" s="57" t="s">
        <v>23436</v>
      </c>
      <c r="B7071" s="57"/>
      <c r="C7071" s="57" t="s">
        <v>27133</v>
      </c>
      <c r="D7071" s="57" t="s">
        <v>27134</v>
      </c>
    </row>
    <row r="7072" spans="1:4">
      <c r="A7072" s="57" t="s">
        <v>23436</v>
      </c>
      <c r="B7072" s="57"/>
      <c r="C7072" s="57" t="s">
        <v>27135</v>
      </c>
      <c r="D7072" s="57" t="s">
        <v>27136</v>
      </c>
    </row>
    <row r="7073" spans="1:4">
      <c r="A7073" s="57" t="s">
        <v>23436</v>
      </c>
      <c r="B7073" s="57"/>
      <c r="C7073" s="57" t="s">
        <v>27137</v>
      </c>
      <c r="D7073" s="57" t="s">
        <v>27138</v>
      </c>
    </row>
    <row r="7074" spans="1:4">
      <c r="A7074" s="57" t="s">
        <v>23436</v>
      </c>
      <c r="B7074" s="57"/>
      <c r="C7074" s="57" t="s">
        <v>27139</v>
      </c>
      <c r="D7074" s="57" t="s">
        <v>27140</v>
      </c>
    </row>
    <row r="7075" spans="1:4">
      <c r="A7075" s="57" t="s">
        <v>23436</v>
      </c>
      <c r="B7075" s="57"/>
      <c r="C7075" s="57" t="s">
        <v>27141</v>
      </c>
      <c r="D7075" s="57" t="s">
        <v>27142</v>
      </c>
    </row>
    <row r="7076" spans="1:4">
      <c r="A7076" s="57" t="s">
        <v>23436</v>
      </c>
      <c r="B7076" s="57"/>
      <c r="C7076" s="57" t="s">
        <v>27143</v>
      </c>
      <c r="D7076" s="57" t="s">
        <v>27144</v>
      </c>
    </row>
    <row r="7077" spans="1:4">
      <c r="A7077" s="57" t="s">
        <v>23436</v>
      </c>
      <c r="B7077" s="57"/>
      <c r="C7077" s="57" t="s">
        <v>27145</v>
      </c>
      <c r="D7077" s="57" t="s">
        <v>27146</v>
      </c>
    </row>
    <row r="7078" spans="1:4">
      <c r="A7078" s="57" t="s">
        <v>23436</v>
      </c>
      <c r="B7078" s="57"/>
      <c r="C7078" s="57" t="s">
        <v>27147</v>
      </c>
      <c r="D7078" s="57" t="s">
        <v>27148</v>
      </c>
    </row>
    <row r="7079" spans="1:4">
      <c r="A7079" s="57" t="s">
        <v>23436</v>
      </c>
      <c r="B7079" s="57"/>
      <c r="C7079" s="57" t="s">
        <v>27149</v>
      </c>
      <c r="D7079" s="57" t="s">
        <v>27150</v>
      </c>
    </row>
    <row r="7080" spans="1:4">
      <c r="A7080" s="57" t="s">
        <v>23436</v>
      </c>
      <c r="B7080" s="57"/>
      <c r="C7080" s="57" t="s">
        <v>27151</v>
      </c>
      <c r="D7080" s="57" t="s">
        <v>27152</v>
      </c>
    </row>
    <row r="7081" spans="1:4">
      <c r="A7081" s="57" t="s">
        <v>23436</v>
      </c>
      <c r="B7081" s="57"/>
      <c r="C7081" s="57" t="s">
        <v>27153</v>
      </c>
      <c r="D7081" s="57" t="s">
        <v>27154</v>
      </c>
    </row>
    <row r="7082" spans="1:4">
      <c r="A7082" s="57" t="s">
        <v>23436</v>
      </c>
      <c r="B7082" s="57"/>
      <c r="C7082" s="57" t="s">
        <v>27155</v>
      </c>
      <c r="D7082" s="57" t="s">
        <v>27156</v>
      </c>
    </row>
    <row r="7083" spans="1:4">
      <c r="A7083" s="57" t="s">
        <v>23436</v>
      </c>
      <c r="B7083" s="57"/>
      <c r="C7083" s="57" t="s">
        <v>27157</v>
      </c>
      <c r="D7083" s="57" t="s">
        <v>27158</v>
      </c>
    </row>
    <row r="7084" spans="1:4">
      <c r="A7084" s="57" t="s">
        <v>23436</v>
      </c>
      <c r="B7084" s="57"/>
      <c r="C7084" s="57" t="s">
        <v>27159</v>
      </c>
      <c r="D7084" s="57" t="s">
        <v>27160</v>
      </c>
    </row>
    <row r="7085" spans="1:4">
      <c r="A7085" s="57" t="s">
        <v>23436</v>
      </c>
      <c r="B7085" s="57"/>
      <c r="C7085" s="57" t="s">
        <v>27161</v>
      </c>
      <c r="D7085" s="57" t="s">
        <v>27162</v>
      </c>
    </row>
    <row r="7086" spans="1:4">
      <c r="A7086" s="57" t="s">
        <v>23436</v>
      </c>
      <c r="B7086" s="57"/>
      <c r="C7086" s="57" t="s">
        <v>27163</v>
      </c>
      <c r="D7086" s="57" t="s">
        <v>27164</v>
      </c>
    </row>
    <row r="7087" spans="1:4">
      <c r="A7087" s="57" t="s">
        <v>23436</v>
      </c>
      <c r="B7087" s="57"/>
      <c r="C7087" s="57" t="s">
        <v>27165</v>
      </c>
      <c r="D7087" s="57" t="s">
        <v>27166</v>
      </c>
    </row>
    <row r="7088" spans="1:4">
      <c r="A7088" s="57" t="s">
        <v>23436</v>
      </c>
      <c r="B7088" s="57"/>
      <c r="C7088" s="57" t="s">
        <v>27167</v>
      </c>
      <c r="D7088" s="57" t="s">
        <v>27168</v>
      </c>
    </row>
    <row r="7089" spans="1:4">
      <c r="A7089" s="57" t="s">
        <v>23436</v>
      </c>
      <c r="B7089" s="57"/>
      <c r="C7089" s="57" t="s">
        <v>27169</v>
      </c>
      <c r="D7089" s="57" t="s">
        <v>27170</v>
      </c>
    </row>
    <row r="7090" spans="1:4">
      <c r="A7090" s="57" t="s">
        <v>23436</v>
      </c>
      <c r="B7090" s="57"/>
      <c r="C7090" s="57" t="s">
        <v>27171</v>
      </c>
      <c r="D7090" s="57" t="s">
        <v>27172</v>
      </c>
    </row>
    <row r="7091" spans="1:4">
      <c r="A7091" s="57" t="s">
        <v>23436</v>
      </c>
      <c r="B7091" s="57"/>
      <c r="C7091" s="57" t="s">
        <v>27173</v>
      </c>
      <c r="D7091" s="57" t="s">
        <v>27174</v>
      </c>
    </row>
    <row r="7092" spans="1:4">
      <c r="A7092" s="57" t="s">
        <v>23436</v>
      </c>
      <c r="B7092" s="57"/>
      <c r="C7092" s="57" t="s">
        <v>27175</v>
      </c>
      <c r="D7092" s="57" t="s">
        <v>27176</v>
      </c>
    </row>
    <row r="7093" spans="1:4">
      <c r="A7093" s="57" t="s">
        <v>23436</v>
      </c>
      <c r="B7093" s="57"/>
      <c r="C7093" s="57" t="s">
        <v>27177</v>
      </c>
      <c r="D7093" s="57" t="s">
        <v>27178</v>
      </c>
    </row>
    <row r="7094" spans="1:4">
      <c r="A7094" s="57" t="s">
        <v>23436</v>
      </c>
      <c r="B7094" s="57"/>
      <c r="C7094" s="57" t="s">
        <v>27179</v>
      </c>
      <c r="D7094" s="57" t="s">
        <v>27180</v>
      </c>
    </row>
    <row r="7095" spans="1:4">
      <c r="A7095" s="57" t="s">
        <v>23436</v>
      </c>
      <c r="B7095" s="57"/>
      <c r="C7095" s="57" t="s">
        <v>27181</v>
      </c>
      <c r="D7095" s="57" t="s">
        <v>27182</v>
      </c>
    </row>
    <row r="7096" spans="1:4">
      <c r="A7096" s="57" t="s">
        <v>23436</v>
      </c>
      <c r="B7096" s="57"/>
      <c r="C7096" s="57" t="s">
        <v>27183</v>
      </c>
      <c r="D7096" s="57" t="s">
        <v>27184</v>
      </c>
    </row>
    <row r="7097" spans="1:4">
      <c r="A7097" s="57" t="s">
        <v>23436</v>
      </c>
      <c r="B7097" s="57"/>
      <c r="C7097" s="57" t="s">
        <v>27185</v>
      </c>
      <c r="D7097" s="57" t="s">
        <v>27186</v>
      </c>
    </row>
    <row r="7098" spans="1:4">
      <c r="A7098" s="57" t="s">
        <v>23436</v>
      </c>
      <c r="B7098" s="57"/>
      <c r="C7098" s="57" t="s">
        <v>27187</v>
      </c>
      <c r="D7098" s="57" t="s">
        <v>27188</v>
      </c>
    </row>
    <row r="7099" spans="1:4">
      <c r="A7099" s="57" t="s">
        <v>23436</v>
      </c>
      <c r="B7099" s="57"/>
      <c r="C7099" s="57" t="s">
        <v>27189</v>
      </c>
      <c r="D7099" s="57" t="s">
        <v>27190</v>
      </c>
    </row>
    <row r="7100" spans="1:4">
      <c r="A7100" s="57" t="s">
        <v>23436</v>
      </c>
      <c r="B7100" s="57"/>
      <c r="C7100" s="57" t="s">
        <v>27191</v>
      </c>
      <c r="D7100" s="57" t="s">
        <v>27192</v>
      </c>
    </row>
    <row r="7101" spans="1:4">
      <c r="A7101" s="57" t="s">
        <v>23436</v>
      </c>
      <c r="B7101" s="57"/>
      <c r="C7101" s="57" t="s">
        <v>27193</v>
      </c>
      <c r="D7101" s="57" t="s">
        <v>27194</v>
      </c>
    </row>
    <row r="7102" spans="1:4">
      <c r="A7102" s="57" t="s">
        <v>23436</v>
      </c>
      <c r="B7102" s="57"/>
      <c r="C7102" s="57" t="s">
        <v>27195</v>
      </c>
      <c r="D7102" s="57" t="s">
        <v>27196</v>
      </c>
    </row>
    <row r="7103" spans="1:4">
      <c r="A7103" s="57" t="s">
        <v>23436</v>
      </c>
      <c r="B7103" s="57"/>
      <c r="C7103" s="57" t="s">
        <v>27197</v>
      </c>
      <c r="D7103" s="57" t="s">
        <v>27198</v>
      </c>
    </row>
    <row r="7104" spans="1:4">
      <c r="A7104" s="57" t="s">
        <v>23436</v>
      </c>
      <c r="B7104" s="57"/>
      <c r="C7104" s="57" t="s">
        <v>27199</v>
      </c>
      <c r="D7104" s="57" t="s">
        <v>27200</v>
      </c>
    </row>
    <row r="7105" spans="1:4">
      <c r="A7105" s="57" t="s">
        <v>23436</v>
      </c>
      <c r="B7105" s="57"/>
      <c r="C7105" s="57" t="s">
        <v>27201</v>
      </c>
      <c r="D7105" s="57" t="s">
        <v>27202</v>
      </c>
    </row>
    <row r="7106" spans="1:4">
      <c r="A7106" s="57" t="s">
        <v>23436</v>
      </c>
      <c r="B7106" s="57"/>
      <c r="C7106" s="57" t="s">
        <v>27203</v>
      </c>
      <c r="D7106" s="57" t="s">
        <v>27204</v>
      </c>
    </row>
    <row r="7107" spans="1:4">
      <c r="A7107" s="57" t="s">
        <v>23436</v>
      </c>
      <c r="B7107" s="57"/>
      <c r="C7107" s="57" t="s">
        <v>27205</v>
      </c>
      <c r="D7107" s="57" t="s">
        <v>27206</v>
      </c>
    </row>
    <row r="7108" spans="1:4">
      <c r="A7108" s="57" t="s">
        <v>23436</v>
      </c>
      <c r="B7108" s="57"/>
      <c r="C7108" s="57" t="s">
        <v>27207</v>
      </c>
      <c r="D7108" s="57" t="s">
        <v>27208</v>
      </c>
    </row>
    <row r="7109" spans="1:4">
      <c r="A7109" s="57" t="s">
        <v>23436</v>
      </c>
      <c r="B7109" s="57"/>
      <c r="C7109" s="57" t="s">
        <v>27209</v>
      </c>
      <c r="D7109" s="57" t="s">
        <v>27210</v>
      </c>
    </row>
    <row r="7110" spans="1:4">
      <c r="A7110" s="57" t="s">
        <v>23436</v>
      </c>
      <c r="B7110" s="57"/>
      <c r="C7110" s="57" t="s">
        <v>27211</v>
      </c>
      <c r="D7110" s="57" t="s">
        <v>27212</v>
      </c>
    </row>
    <row r="7111" spans="1:4">
      <c r="A7111" s="57" t="s">
        <v>23436</v>
      </c>
      <c r="B7111" s="57"/>
      <c r="C7111" s="57" t="s">
        <v>27213</v>
      </c>
      <c r="D7111" s="57" t="s">
        <v>27214</v>
      </c>
    </row>
    <row r="7112" spans="1:4">
      <c r="A7112" s="57" t="s">
        <v>23436</v>
      </c>
      <c r="B7112" s="57"/>
      <c r="C7112" s="57" t="s">
        <v>27215</v>
      </c>
      <c r="D7112" s="57" t="s">
        <v>27216</v>
      </c>
    </row>
    <row r="7113" spans="1:4">
      <c r="A7113" s="57" t="s">
        <v>23436</v>
      </c>
      <c r="B7113" s="57"/>
      <c r="C7113" s="57" t="s">
        <v>27217</v>
      </c>
      <c r="D7113" s="57" t="s">
        <v>27218</v>
      </c>
    </row>
    <row r="7114" spans="1:4">
      <c r="A7114" s="57" t="s">
        <v>23436</v>
      </c>
      <c r="B7114" s="57"/>
      <c r="C7114" s="57" t="s">
        <v>27219</v>
      </c>
      <c r="D7114" s="57" t="s">
        <v>27220</v>
      </c>
    </row>
    <row r="7115" spans="1:4">
      <c r="A7115" s="57" t="s">
        <v>23436</v>
      </c>
      <c r="B7115" s="57"/>
      <c r="C7115" s="57" t="s">
        <v>27221</v>
      </c>
      <c r="D7115" s="57" t="s">
        <v>27222</v>
      </c>
    </row>
    <row r="7116" spans="1:4">
      <c r="A7116" s="57" t="s">
        <v>23436</v>
      </c>
      <c r="B7116" s="57"/>
      <c r="C7116" s="57" t="s">
        <v>27223</v>
      </c>
      <c r="D7116" s="57" t="s">
        <v>27224</v>
      </c>
    </row>
    <row r="7117" spans="1:4">
      <c r="A7117" s="57" t="s">
        <v>23436</v>
      </c>
      <c r="B7117" s="57"/>
      <c r="C7117" s="57" t="s">
        <v>27225</v>
      </c>
      <c r="D7117" s="57" t="s">
        <v>27226</v>
      </c>
    </row>
    <row r="7118" spans="1:4">
      <c r="A7118" s="57" t="s">
        <v>23436</v>
      </c>
      <c r="B7118" s="57"/>
      <c r="C7118" s="57" t="s">
        <v>27227</v>
      </c>
      <c r="D7118" s="57" t="s">
        <v>27228</v>
      </c>
    </row>
    <row r="7119" spans="1:4">
      <c r="A7119" s="57" t="s">
        <v>23436</v>
      </c>
      <c r="B7119" s="57"/>
      <c r="C7119" s="57" t="s">
        <v>27229</v>
      </c>
      <c r="D7119" s="57" t="s">
        <v>27230</v>
      </c>
    </row>
    <row r="7120" spans="1:4">
      <c r="A7120" s="57" t="s">
        <v>23436</v>
      </c>
      <c r="B7120" s="57"/>
      <c r="C7120" s="57" t="s">
        <v>27231</v>
      </c>
      <c r="D7120" s="57" t="s">
        <v>27232</v>
      </c>
    </row>
    <row r="7121" spans="1:4">
      <c r="A7121" s="57" t="s">
        <v>23436</v>
      </c>
      <c r="B7121" s="57"/>
      <c r="C7121" s="57" t="s">
        <v>27233</v>
      </c>
      <c r="D7121" s="57" t="s">
        <v>27234</v>
      </c>
    </row>
    <row r="7122" spans="1:4">
      <c r="A7122" s="57" t="s">
        <v>23436</v>
      </c>
      <c r="B7122" s="57"/>
      <c r="C7122" s="57" t="s">
        <v>27235</v>
      </c>
      <c r="D7122" s="57" t="s">
        <v>27236</v>
      </c>
    </row>
    <row r="7123" spans="1:4">
      <c r="A7123" s="57" t="s">
        <v>23436</v>
      </c>
      <c r="B7123" s="57"/>
      <c r="C7123" s="57" t="s">
        <v>27237</v>
      </c>
      <c r="D7123" s="57" t="s">
        <v>27238</v>
      </c>
    </row>
    <row r="7124" spans="1:4">
      <c r="A7124" s="57" t="s">
        <v>23436</v>
      </c>
      <c r="B7124" s="57"/>
      <c r="C7124" s="57" t="s">
        <v>27239</v>
      </c>
      <c r="D7124" s="57" t="s">
        <v>27240</v>
      </c>
    </row>
    <row r="7125" spans="1:4">
      <c r="A7125" s="57" t="s">
        <v>23436</v>
      </c>
      <c r="B7125" s="57"/>
      <c r="C7125" s="57" t="s">
        <v>27241</v>
      </c>
      <c r="D7125" s="57" t="s">
        <v>27242</v>
      </c>
    </row>
    <row r="7126" spans="1:4">
      <c r="A7126" s="57" t="s">
        <v>23436</v>
      </c>
      <c r="B7126" s="57"/>
      <c r="C7126" s="57" t="s">
        <v>27243</v>
      </c>
      <c r="D7126" s="57" t="s">
        <v>27244</v>
      </c>
    </row>
    <row r="7127" spans="1:4">
      <c r="A7127" s="57" t="s">
        <v>23436</v>
      </c>
      <c r="B7127" s="57"/>
      <c r="C7127" s="57" t="s">
        <v>27245</v>
      </c>
      <c r="D7127" s="57" t="s">
        <v>27246</v>
      </c>
    </row>
    <row r="7128" spans="1:4">
      <c r="A7128" s="57" t="s">
        <v>23436</v>
      </c>
      <c r="B7128" s="57"/>
      <c r="C7128" s="57" t="s">
        <v>27247</v>
      </c>
      <c r="D7128" s="57" t="s">
        <v>27248</v>
      </c>
    </row>
    <row r="7129" spans="1:4">
      <c r="A7129" s="57" t="s">
        <v>23436</v>
      </c>
      <c r="B7129" s="57"/>
      <c r="C7129" s="57" t="s">
        <v>27249</v>
      </c>
      <c r="D7129" s="57" t="s">
        <v>27250</v>
      </c>
    </row>
    <row r="7130" spans="1:4">
      <c r="A7130" s="57" t="s">
        <v>23436</v>
      </c>
      <c r="B7130" s="57"/>
      <c r="C7130" s="57" t="s">
        <v>27251</v>
      </c>
      <c r="D7130" s="57" t="s">
        <v>27252</v>
      </c>
    </row>
    <row r="7131" spans="1:4">
      <c r="A7131" s="57" t="s">
        <v>23436</v>
      </c>
      <c r="B7131" s="57"/>
      <c r="C7131" s="57" t="s">
        <v>27253</v>
      </c>
      <c r="D7131" s="57" t="s">
        <v>27254</v>
      </c>
    </row>
    <row r="7132" spans="1:4">
      <c r="A7132" s="57" t="s">
        <v>23436</v>
      </c>
      <c r="B7132" s="57"/>
      <c r="C7132" s="57" t="s">
        <v>27255</v>
      </c>
      <c r="D7132" s="57" t="s">
        <v>27256</v>
      </c>
    </row>
    <row r="7133" spans="1:4">
      <c r="A7133" s="57" t="s">
        <v>23436</v>
      </c>
      <c r="B7133" s="57"/>
      <c r="C7133" s="57" t="s">
        <v>27257</v>
      </c>
      <c r="D7133" s="57" t="s">
        <v>27258</v>
      </c>
    </row>
    <row r="7134" spans="1:4">
      <c r="A7134" s="57" t="s">
        <v>23436</v>
      </c>
      <c r="B7134" s="57"/>
      <c r="C7134" s="57" t="s">
        <v>27259</v>
      </c>
      <c r="D7134" s="57" t="s">
        <v>27260</v>
      </c>
    </row>
    <row r="7135" spans="1:4">
      <c r="A7135" s="57" t="s">
        <v>23436</v>
      </c>
      <c r="B7135" s="57"/>
      <c r="C7135" s="57" t="s">
        <v>27261</v>
      </c>
      <c r="D7135" s="57" t="s">
        <v>27262</v>
      </c>
    </row>
    <row r="7136" spans="1:4">
      <c r="A7136" s="57" t="s">
        <v>23436</v>
      </c>
      <c r="B7136" s="57"/>
      <c r="C7136" s="57" t="s">
        <v>27263</v>
      </c>
      <c r="D7136" s="57" t="s">
        <v>27264</v>
      </c>
    </row>
    <row r="7137" spans="1:4">
      <c r="A7137" s="57" t="s">
        <v>23436</v>
      </c>
      <c r="B7137" s="57"/>
      <c r="C7137" s="57" t="s">
        <v>27265</v>
      </c>
      <c r="D7137" s="57" t="s">
        <v>27266</v>
      </c>
    </row>
    <row r="7138" spans="1:4">
      <c r="A7138" s="57" t="s">
        <v>23436</v>
      </c>
      <c r="B7138" s="57"/>
      <c r="C7138" s="57" t="s">
        <v>27267</v>
      </c>
      <c r="D7138" s="57" t="s">
        <v>27268</v>
      </c>
    </row>
    <row r="7139" spans="1:4">
      <c r="A7139" s="57" t="s">
        <v>23436</v>
      </c>
      <c r="B7139" s="57"/>
      <c r="C7139" s="57" t="s">
        <v>27269</v>
      </c>
      <c r="D7139" s="57" t="s">
        <v>27270</v>
      </c>
    </row>
    <row r="7140" spans="1:4">
      <c r="A7140" s="57" t="s">
        <v>23436</v>
      </c>
      <c r="B7140" s="57"/>
      <c r="C7140" s="57" t="s">
        <v>27271</v>
      </c>
      <c r="D7140" s="57" t="s">
        <v>27272</v>
      </c>
    </row>
    <row r="7141" spans="1:4">
      <c r="A7141" s="57" t="s">
        <v>23436</v>
      </c>
      <c r="B7141" s="57"/>
      <c r="C7141" s="57" t="s">
        <v>27273</v>
      </c>
      <c r="D7141" s="57" t="s">
        <v>27274</v>
      </c>
    </row>
    <row r="7142" spans="1:4">
      <c r="A7142" s="57" t="s">
        <v>23436</v>
      </c>
      <c r="B7142" s="57"/>
      <c r="C7142" s="57" t="s">
        <v>27275</v>
      </c>
      <c r="D7142" s="57" t="s">
        <v>27276</v>
      </c>
    </row>
    <row r="7143" spans="1:4">
      <c r="A7143" s="57" t="s">
        <v>23436</v>
      </c>
      <c r="B7143" s="57"/>
      <c r="C7143" s="57" t="s">
        <v>27277</v>
      </c>
      <c r="D7143" s="57" t="s">
        <v>27278</v>
      </c>
    </row>
    <row r="7144" spans="1:4">
      <c r="A7144" s="57" t="s">
        <v>23436</v>
      </c>
      <c r="B7144" s="57"/>
      <c r="C7144" s="57" t="s">
        <v>27279</v>
      </c>
      <c r="D7144" s="57" t="s">
        <v>27280</v>
      </c>
    </row>
    <row r="7145" spans="1:4">
      <c r="A7145" s="57" t="s">
        <v>23436</v>
      </c>
      <c r="B7145" s="57"/>
      <c r="C7145" s="57" t="s">
        <v>27281</v>
      </c>
      <c r="D7145" s="57" t="s">
        <v>27282</v>
      </c>
    </row>
    <row r="7146" spans="1:4">
      <c r="A7146" s="57" t="s">
        <v>23436</v>
      </c>
      <c r="B7146" s="57"/>
      <c r="C7146" s="57" t="s">
        <v>27283</v>
      </c>
      <c r="D7146" s="57" t="s">
        <v>27284</v>
      </c>
    </row>
    <row r="7147" spans="1:4">
      <c r="A7147" s="57" t="s">
        <v>23436</v>
      </c>
      <c r="B7147" s="57"/>
      <c r="C7147" s="57" t="s">
        <v>27285</v>
      </c>
      <c r="D7147" s="57" t="s">
        <v>27286</v>
      </c>
    </row>
    <row r="7148" spans="1:4">
      <c r="A7148" s="57" t="s">
        <v>23436</v>
      </c>
      <c r="B7148" s="57"/>
      <c r="C7148" s="57" t="s">
        <v>27287</v>
      </c>
      <c r="D7148" s="57" t="s">
        <v>27288</v>
      </c>
    </row>
    <row r="7149" spans="1:4">
      <c r="A7149" s="57" t="s">
        <v>23436</v>
      </c>
      <c r="B7149" s="57"/>
      <c r="C7149" s="57" t="s">
        <v>27289</v>
      </c>
      <c r="D7149" s="57" t="s">
        <v>27290</v>
      </c>
    </row>
    <row r="7150" spans="1:4">
      <c r="A7150" s="57" t="s">
        <v>23436</v>
      </c>
      <c r="B7150" s="57"/>
      <c r="C7150" s="57" t="s">
        <v>27291</v>
      </c>
      <c r="D7150" s="57" t="s">
        <v>27292</v>
      </c>
    </row>
    <row r="7151" spans="1:4">
      <c r="A7151" s="57" t="s">
        <v>23436</v>
      </c>
      <c r="B7151" s="57"/>
      <c r="C7151" s="57" t="s">
        <v>27293</v>
      </c>
      <c r="D7151" s="57" t="s">
        <v>27294</v>
      </c>
    </row>
    <row r="7152" spans="1:4">
      <c r="A7152" s="57" t="s">
        <v>23436</v>
      </c>
      <c r="B7152" s="57"/>
      <c r="C7152" s="57" t="s">
        <v>27295</v>
      </c>
      <c r="D7152" s="57" t="s">
        <v>27296</v>
      </c>
    </row>
    <row r="7153" spans="1:4">
      <c r="A7153" s="57" t="s">
        <v>23436</v>
      </c>
      <c r="B7153" s="57"/>
      <c r="C7153" s="57" t="s">
        <v>27297</v>
      </c>
      <c r="D7153" s="57" t="s">
        <v>27298</v>
      </c>
    </row>
    <row r="7154" spans="1:4">
      <c r="A7154" s="57" t="s">
        <v>23436</v>
      </c>
      <c r="B7154" s="57"/>
      <c r="C7154" s="57" t="s">
        <v>27299</v>
      </c>
      <c r="D7154" s="57" t="s">
        <v>27300</v>
      </c>
    </row>
    <row r="7155" spans="1:4">
      <c r="A7155" s="57" t="s">
        <v>23436</v>
      </c>
      <c r="B7155" s="57"/>
      <c r="C7155" s="57" t="s">
        <v>27301</v>
      </c>
      <c r="D7155" s="57" t="s">
        <v>27302</v>
      </c>
    </row>
    <row r="7156" spans="1:4">
      <c r="A7156" s="57" t="s">
        <v>23436</v>
      </c>
      <c r="B7156" s="57"/>
      <c r="C7156" s="57" t="s">
        <v>27303</v>
      </c>
      <c r="D7156" s="57" t="s">
        <v>27304</v>
      </c>
    </row>
    <row r="7157" spans="1:4">
      <c r="A7157" s="57" t="s">
        <v>23436</v>
      </c>
      <c r="B7157" s="57"/>
      <c r="C7157" s="57" t="s">
        <v>27305</v>
      </c>
      <c r="D7157" s="57" t="s">
        <v>27306</v>
      </c>
    </row>
    <row r="7158" spans="1:4">
      <c r="A7158" s="57" t="s">
        <v>23436</v>
      </c>
      <c r="B7158" s="57"/>
      <c r="C7158" s="57" t="s">
        <v>27307</v>
      </c>
      <c r="D7158" s="57" t="s">
        <v>27308</v>
      </c>
    </row>
    <row r="7159" spans="1:4">
      <c r="A7159" s="57" t="s">
        <v>23436</v>
      </c>
      <c r="B7159" s="57"/>
      <c r="C7159" s="57" t="s">
        <v>27309</v>
      </c>
      <c r="D7159" s="57" t="s">
        <v>27310</v>
      </c>
    </row>
    <row r="7160" spans="1:4">
      <c r="A7160" s="57" t="s">
        <v>23436</v>
      </c>
      <c r="B7160" s="57"/>
      <c r="C7160" s="57" t="s">
        <v>27311</v>
      </c>
      <c r="D7160" s="57" t="s">
        <v>27312</v>
      </c>
    </row>
    <row r="7161" spans="1:4">
      <c r="A7161" s="57" t="s">
        <v>23436</v>
      </c>
      <c r="B7161" s="57"/>
      <c r="C7161" s="57" t="s">
        <v>27313</v>
      </c>
      <c r="D7161" s="57" t="s">
        <v>27314</v>
      </c>
    </row>
    <row r="7162" spans="1:4">
      <c r="A7162" s="57" t="s">
        <v>23436</v>
      </c>
      <c r="B7162" s="57"/>
      <c r="C7162" s="57" t="s">
        <v>27315</v>
      </c>
      <c r="D7162" s="57" t="s">
        <v>27316</v>
      </c>
    </row>
    <row r="7163" spans="1:4">
      <c r="A7163" s="57" t="s">
        <v>23436</v>
      </c>
      <c r="B7163" s="57"/>
      <c r="C7163" s="57" t="s">
        <v>27317</v>
      </c>
      <c r="D7163" s="57" t="s">
        <v>27318</v>
      </c>
    </row>
    <row r="7164" spans="1:4">
      <c r="A7164" s="57" t="s">
        <v>23436</v>
      </c>
      <c r="B7164" s="57"/>
      <c r="C7164" s="57" t="s">
        <v>27319</v>
      </c>
      <c r="D7164" s="57" t="s">
        <v>27320</v>
      </c>
    </row>
    <row r="7165" spans="1:4">
      <c r="A7165" s="57" t="s">
        <v>23436</v>
      </c>
      <c r="B7165" s="57"/>
      <c r="C7165" s="57" t="s">
        <v>27321</v>
      </c>
      <c r="D7165" s="57" t="s">
        <v>27322</v>
      </c>
    </row>
    <row r="7166" spans="1:4">
      <c r="A7166" s="57" t="s">
        <v>23436</v>
      </c>
      <c r="B7166" s="57"/>
      <c r="C7166" s="57" t="s">
        <v>27323</v>
      </c>
      <c r="D7166" s="57" t="s">
        <v>27324</v>
      </c>
    </row>
    <row r="7167" spans="1:4">
      <c r="A7167" s="57" t="s">
        <v>23436</v>
      </c>
      <c r="B7167" s="57"/>
      <c r="C7167" s="57" t="s">
        <v>27325</v>
      </c>
      <c r="D7167" s="57" t="s">
        <v>27326</v>
      </c>
    </row>
    <row r="7168" spans="1:4">
      <c r="A7168" s="57" t="s">
        <v>23436</v>
      </c>
      <c r="B7168" s="57"/>
      <c r="C7168" s="57" t="s">
        <v>27327</v>
      </c>
      <c r="D7168" s="57" t="s">
        <v>27328</v>
      </c>
    </row>
    <row r="7169" spans="1:4">
      <c r="A7169" s="57" t="s">
        <v>23436</v>
      </c>
      <c r="B7169" s="57"/>
      <c r="C7169" s="57" t="s">
        <v>27329</v>
      </c>
      <c r="D7169" s="57" t="s">
        <v>27330</v>
      </c>
    </row>
    <row r="7170" spans="1:4">
      <c r="A7170" s="57" t="s">
        <v>23436</v>
      </c>
      <c r="B7170" s="57"/>
      <c r="C7170" s="57" t="s">
        <v>27331</v>
      </c>
      <c r="D7170" s="57" t="s">
        <v>27332</v>
      </c>
    </row>
    <row r="7171" spans="1:4">
      <c r="A7171" s="57" t="s">
        <v>23436</v>
      </c>
      <c r="B7171" s="57"/>
      <c r="C7171" s="57" t="s">
        <v>27333</v>
      </c>
      <c r="D7171" s="57" t="s">
        <v>27334</v>
      </c>
    </row>
    <row r="7172" spans="1:4">
      <c r="A7172" s="57" t="s">
        <v>23436</v>
      </c>
      <c r="B7172" s="57"/>
      <c r="C7172" s="57" t="s">
        <v>27335</v>
      </c>
      <c r="D7172" s="57" t="s">
        <v>27336</v>
      </c>
    </row>
    <row r="7173" spans="1:4">
      <c r="A7173" s="57" t="s">
        <v>23436</v>
      </c>
      <c r="B7173" s="57"/>
      <c r="C7173" s="57" t="s">
        <v>27337</v>
      </c>
      <c r="D7173" s="57" t="s">
        <v>27338</v>
      </c>
    </row>
    <row r="7174" spans="1:4">
      <c r="A7174" s="57" t="s">
        <v>23436</v>
      </c>
      <c r="B7174" s="57"/>
      <c r="C7174" s="57" t="s">
        <v>27339</v>
      </c>
      <c r="D7174" s="57" t="s">
        <v>27340</v>
      </c>
    </row>
    <row r="7175" spans="1:4">
      <c r="A7175" s="57" t="s">
        <v>23436</v>
      </c>
      <c r="B7175" s="57"/>
      <c r="C7175" s="57" t="s">
        <v>27341</v>
      </c>
      <c r="D7175" s="57" t="s">
        <v>27342</v>
      </c>
    </row>
    <row r="7176" spans="1:4">
      <c r="A7176" s="57" t="s">
        <v>23436</v>
      </c>
      <c r="B7176" s="57"/>
      <c r="C7176" s="57" t="s">
        <v>27343</v>
      </c>
      <c r="D7176" s="57" t="s">
        <v>27344</v>
      </c>
    </row>
    <row r="7177" spans="1:4">
      <c r="A7177" s="57" t="s">
        <v>23436</v>
      </c>
      <c r="B7177" s="57"/>
      <c r="C7177" s="57" t="s">
        <v>27345</v>
      </c>
      <c r="D7177" s="57" t="s">
        <v>27346</v>
      </c>
    </row>
    <row r="7178" spans="1:4">
      <c r="A7178" s="57" t="s">
        <v>23436</v>
      </c>
      <c r="B7178" s="57"/>
      <c r="C7178" s="57" t="s">
        <v>27347</v>
      </c>
      <c r="D7178" s="57" t="s">
        <v>27348</v>
      </c>
    </row>
    <row r="7179" spans="1:4">
      <c r="A7179" s="57" t="s">
        <v>23436</v>
      </c>
      <c r="B7179" s="57"/>
      <c r="C7179" s="57" t="s">
        <v>27349</v>
      </c>
      <c r="D7179" s="57" t="s">
        <v>27350</v>
      </c>
    </row>
    <row r="7180" spans="1:4">
      <c r="A7180" s="57" t="s">
        <v>23436</v>
      </c>
      <c r="B7180" s="57"/>
      <c r="C7180" s="57" t="s">
        <v>27351</v>
      </c>
      <c r="D7180" s="57" t="s">
        <v>27352</v>
      </c>
    </row>
    <row r="7181" spans="1:4">
      <c r="A7181" s="57" t="s">
        <v>23436</v>
      </c>
      <c r="B7181" s="57"/>
      <c r="C7181" s="57" t="s">
        <v>27353</v>
      </c>
      <c r="D7181" s="57" t="s">
        <v>27354</v>
      </c>
    </row>
    <row r="7182" spans="1:4">
      <c r="A7182" s="57" t="s">
        <v>23436</v>
      </c>
      <c r="B7182" s="57"/>
      <c r="C7182" s="57" t="s">
        <v>27355</v>
      </c>
      <c r="D7182" s="57" t="s">
        <v>27356</v>
      </c>
    </row>
    <row r="7183" spans="1:4">
      <c r="A7183" s="57" t="s">
        <v>23436</v>
      </c>
      <c r="B7183" s="57"/>
      <c r="C7183" s="57" t="s">
        <v>27357</v>
      </c>
      <c r="D7183" s="57" t="s">
        <v>27358</v>
      </c>
    </row>
    <row r="7184" spans="1:4">
      <c r="A7184" s="57" t="s">
        <v>23436</v>
      </c>
      <c r="B7184" s="57"/>
      <c r="C7184" s="57" t="s">
        <v>27359</v>
      </c>
      <c r="D7184" s="57" t="s">
        <v>27360</v>
      </c>
    </row>
    <row r="7185" spans="1:4">
      <c r="A7185" s="57" t="s">
        <v>23436</v>
      </c>
      <c r="B7185" s="57"/>
      <c r="C7185" s="57" t="s">
        <v>27361</v>
      </c>
      <c r="D7185" s="57" t="s">
        <v>27362</v>
      </c>
    </row>
    <row r="7186" spans="1:4">
      <c r="A7186" s="57" t="s">
        <v>23436</v>
      </c>
      <c r="B7186" s="57"/>
      <c r="C7186" s="57" t="s">
        <v>27363</v>
      </c>
      <c r="D7186" s="57" t="s">
        <v>27364</v>
      </c>
    </row>
    <row r="7187" spans="1:4">
      <c r="A7187" s="57" t="s">
        <v>23436</v>
      </c>
      <c r="B7187" s="57"/>
      <c r="C7187" s="57" t="s">
        <v>74202</v>
      </c>
      <c r="D7187" s="57" t="s">
        <v>74203</v>
      </c>
    </row>
    <row r="7188" spans="1:4">
      <c r="A7188" s="57" t="s">
        <v>23436</v>
      </c>
      <c r="B7188" s="57"/>
      <c r="C7188" s="57" t="s">
        <v>74720</v>
      </c>
      <c r="D7188" s="57" t="s">
        <v>74721</v>
      </c>
    </row>
    <row r="7189" spans="1:4">
      <c r="A7189" s="57" t="s">
        <v>23436</v>
      </c>
      <c r="B7189" s="57"/>
      <c r="C7189" s="57" t="s">
        <v>74722</v>
      </c>
      <c r="D7189" s="57" t="s">
        <v>74723</v>
      </c>
    </row>
    <row r="7190" spans="1:4">
      <c r="A7190" s="57" t="s">
        <v>23436</v>
      </c>
      <c r="B7190" s="57"/>
      <c r="C7190" s="57" t="s">
        <v>74724</v>
      </c>
      <c r="D7190" s="57" t="s">
        <v>74725</v>
      </c>
    </row>
    <row r="7191" spans="1:4">
      <c r="A7191" s="57" t="s">
        <v>23436</v>
      </c>
      <c r="B7191" s="57"/>
      <c r="C7191" s="57" t="s">
        <v>74726</v>
      </c>
      <c r="D7191" s="57" t="s">
        <v>74727</v>
      </c>
    </row>
    <row r="7192" spans="1:4">
      <c r="A7192" s="57" t="s">
        <v>23436</v>
      </c>
      <c r="B7192" s="57"/>
      <c r="C7192" s="57" t="s">
        <v>74728</v>
      </c>
      <c r="D7192" s="57" t="s">
        <v>74729</v>
      </c>
    </row>
    <row r="7193" spans="1:4">
      <c r="A7193" s="57" t="s">
        <v>23436</v>
      </c>
      <c r="B7193" s="57"/>
      <c r="C7193" s="57" t="s">
        <v>74730</v>
      </c>
      <c r="D7193" s="57" t="s">
        <v>74731</v>
      </c>
    </row>
    <row r="7194" spans="1:4">
      <c r="A7194" s="57" t="s">
        <v>23436</v>
      </c>
      <c r="B7194" s="57"/>
      <c r="C7194" s="57" t="s">
        <v>74732</v>
      </c>
      <c r="D7194" s="57" t="s">
        <v>74733</v>
      </c>
    </row>
    <row r="7195" spans="1:4">
      <c r="A7195" s="57" t="s">
        <v>23436</v>
      </c>
      <c r="B7195" s="57"/>
      <c r="C7195" s="57" t="s">
        <v>74734</v>
      </c>
      <c r="D7195" s="57" t="s">
        <v>74735</v>
      </c>
    </row>
    <row r="7196" spans="1:4">
      <c r="A7196" s="57" t="s">
        <v>23436</v>
      </c>
      <c r="B7196" s="57"/>
      <c r="C7196" s="57" t="s">
        <v>74736</v>
      </c>
      <c r="D7196" s="57" t="s">
        <v>74737</v>
      </c>
    </row>
    <row r="7197" spans="1:4">
      <c r="A7197" s="57" t="s">
        <v>23436</v>
      </c>
      <c r="B7197" s="57"/>
      <c r="C7197" s="57" t="s">
        <v>74738</v>
      </c>
      <c r="D7197" s="57" t="s">
        <v>74739</v>
      </c>
    </row>
    <row r="7198" spans="1:4">
      <c r="A7198" s="57" t="s">
        <v>23436</v>
      </c>
      <c r="B7198" s="57"/>
      <c r="C7198" s="57" t="s">
        <v>74740</v>
      </c>
      <c r="D7198" s="57" t="s">
        <v>74741</v>
      </c>
    </row>
    <row r="7199" spans="1:4">
      <c r="A7199" s="57" t="s">
        <v>23436</v>
      </c>
      <c r="B7199" s="57"/>
      <c r="C7199" s="57" t="s">
        <v>74742</v>
      </c>
      <c r="D7199" s="57" t="s">
        <v>74743</v>
      </c>
    </row>
    <row r="7200" spans="1:4">
      <c r="A7200" s="57" t="s">
        <v>23436</v>
      </c>
      <c r="B7200" s="57"/>
      <c r="C7200" s="57" t="s">
        <v>74744</v>
      </c>
      <c r="D7200" s="57" t="s">
        <v>74745</v>
      </c>
    </row>
    <row r="7201" spans="1:4">
      <c r="A7201" s="57" t="s">
        <v>23436</v>
      </c>
      <c r="B7201" s="57"/>
      <c r="C7201" s="57" t="s">
        <v>74746</v>
      </c>
      <c r="D7201" s="57" t="s">
        <v>74747</v>
      </c>
    </row>
    <row r="7202" spans="1:4">
      <c r="A7202" s="57" t="s">
        <v>23436</v>
      </c>
      <c r="B7202" s="57"/>
      <c r="C7202" s="57" t="s">
        <v>74748</v>
      </c>
      <c r="D7202" s="57" t="s">
        <v>74749</v>
      </c>
    </row>
    <row r="7203" spans="1:4">
      <c r="A7203" s="57" t="s">
        <v>23436</v>
      </c>
      <c r="B7203" s="57"/>
      <c r="C7203" s="57" t="s">
        <v>74750</v>
      </c>
      <c r="D7203" s="57" t="s">
        <v>74751</v>
      </c>
    </row>
    <row r="7204" spans="1:4">
      <c r="A7204" s="57" t="s">
        <v>23436</v>
      </c>
      <c r="B7204" s="57"/>
      <c r="C7204" s="57" t="s">
        <v>74752</v>
      </c>
      <c r="D7204" s="57" t="s">
        <v>74753</v>
      </c>
    </row>
    <row r="7205" spans="1:4">
      <c r="A7205" s="57" t="s">
        <v>23436</v>
      </c>
      <c r="B7205" s="57"/>
      <c r="C7205" s="57" t="s">
        <v>74754</v>
      </c>
      <c r="D7205" s="57" t="s">
        <v>74755</v>
      </c>
    </row>
    <row r="7206" spans="1:4">
      <c r="A7206" s="57" t="s">
        <v>23436</v>
      </c>
      <c r="B7206" s="57"/>
      <c r="C7206" s="57" t="s">
        <v>74756</v>
      </c>
      <c r="D7206" s="57" t="s">
        <v>74757</v>
      </c>
    </row>
    <row r="7207" spans="1:4">
      <c r="A7207" s="57" t="s">
        <v>23436</v>
      </c>
      <c r="B7207" s="57"/>
      <c r="C7207" s="57" t="s">
        <v>74758</v>
      </c>
      <c r="D7207" s="57" t="s">
        <v>74759</v>
      </c>
    </row>
    <row r="7208" spans="1:4">
      <c r="A7208" s="57" t="s">
        <v>23436</v>
      </c>
      <c r="B7208" s="57"/>
      <c r="C7208" s="57" t="s">
        <v>74760</v>
      </c>
      <c r="D7208" s="57" t="s">
        <v>74761</v>
      </c>
    </row>
    <row r="7209" spans="1:4">
      <c r="A7209" s="57" t="s">
        <v>23436</v>
      </c>
      <c r="B7209" s="57"/>
      <c r="C7209" s="57" t="s">
        <v>74762</v>
      </c>
      <c r="D7209" s="57" t="s">
        <v>74763</v>
      </c>
    </row>
    <row r="7210" spans="1:4">
      <c r="A7210" s="57" t="s">
        <v>23436</v>
      </c>
      <c r="B7210" s="57"/>
      <c r="C7210" s="57" t="s">
        <v>74764</v>
      </c>
      <c r="D7210" s="57" t="s">
        <v>74765</v>
      </c>
    </row>
    <row r="7211" spans="1:4">
      <c r="A7211" s="57" t="s">
        <v>23436</v>
      </c>
      <c r="B7211" s="57"/>
      <c r="C7211" s="57" t="s">
        <v>74766</v>
      </c>
      <c r="D7211" s="57" t="s">
        <v>74767</v>
      </c>
    </row>
    <row r="7212" spans="1:4">
      <c r="A7212" s="57" t="s">
        <v>23436</v>
      </c>
      <c r="B7212" s="57"/>
      <c r="C7212" s="57" t="s">
        <v>74768</v>
      </c>
      <c r="D7212" s="57" t="s">
        <v>74769</v>
      </c>
    </row>
    <row r="7213" spans="1:4">
      <c r="A7213" s="57" t="s">
        <v>23436</v>
      </c>
      <c r="B7213" s="57"/>
      <c r="C7213" s="57" t="s">
        <v>74770</v>
      </c>
      <c r="D7213" s="57" t="s">
        <v>74771</v>
      </c>
    </row>
    <row r="7214" spans="1:4">
      <c r="A7214" s="57" t="s">
        <v>23436</v>
      </c>
      <c r="B7214" s="57"/>
      <c r="C7214" s="57" t="s">
        <v>74772</v>
      </c>
      <c r="D7214" s="57" t="s">
        <v>74773</v>
      </c>
    </row>
    <row r="7215" spans="1:4">
      <c r="A7215" s="57" t="s">
        <v>23436</v>
      </c>
      <c r="B7215" s="57"/>
      <c r="C7215" s="57" t="s">
        <v>76615</v>
      </c>
      <c r="D7215" s="57" t="s">
        <v>76616</v>
      </c>
    </row>
    <row r="7216" spans="1:4">
      <c r="A7216" s="57" t="s">
        <v>23436</v>
      </c>
      <c r="B7216" s="57"/>
      <c r="C7216" s="57" t="s">
        <v>76617</v>
      </c>
      <c r="D7216" s="57" t="s">
        <v>76618</v>
      </c>
    </row>
    <row r="7217" spans="1:4">
      <c r="A7217" s="57" t="s">
        <v>23436</v>
      </c>
      <c r="B7217" s="57"/>
      <c r="C7217" s="57" t="s">
        <v>76619</v>
      </c>
      <c r="D7217" s="57" t="s">
        <v>76620</v>
      </c>
    </row>
    <row r="7218" spans="1:4">
      <c r="A7218" s="57" t="s">
        <v>23436</v>
      </c>
      <c r="B7218" s="57"/>
      <c r="C7218" s="57" t="s">
        <v>76621</v>
      </c>
      <c r="D7218" s="57" t="s">
        <v>76622</v>
      </c>
    </row>
    <row r="7219" spans="1:4">
      <c r="A7219" s="57" t="s">
        <v>23436</v>
      </c>
      <c r="B7219" s="57"/>
      <c r="C7219" s="57" t="s">
        <v>76623</v>
      </c>
      <c r="D7219" s="57" t="s">
        <v>76624</v>
      </c>
    </row>
    <row r="7220" spans="1:4">
      <c r="A7220" s="57" t="s">
        <v>23436</v>
      </c>
      <c r="B7220" s="57"/>
      <c r="C7220" s="57" t="s">
        <v>76625</v>
      </c>
      <c r="D7220" s="57" t="s">
        <v>76626</v>
      </c>
    </row>
    <row r="7221" spans="1:4">
      <c r="A7221" s="57" t="s">
        <v>23436</v>
      </c>
      <c r="B7221" s="57"/>
      <c r="C7221" s="57" t="s">
        <v>76627</v>
      </c>
      <c r="D7221" s="57" t="s">
        <v>76628</v>
      </c>
    </row>
    <row r="7222" spans="1:4">
      <c r="A7222" s="57" t="s">
        <v>23436</v>
      </c>
      <c r="B7222" s="57"/>
      <c r="C7222" s="57" t="s">
        <v>77201</v>
      </c>
      <c r="D7222" s="57" t="s">
        <v>77202</v>
      </c>
    </row>
    <row r="7223" spans="1:4">
      <c r="A7223" s="57" t="s">
        <v>23436</v>
      </c>
      <c r="B7223" s="57"/>
      <c r="C7223" s="57" t="s">
        <v>77203</v>
      </c>
      <c r="D7223" s="57" t="s">
        <v>77204</v>
      </c>
    </row>
    <row r="7224" spans="1:4">
      <c r="A7224" s="57" t="s">
        <v>23436</v>
      </c>
      <c r="B7224" s="57"/>
      <c r="C7224" s="57" t="s">
        <v>77205</v>
      </c>
      <c r="D7224" s="57" t="s">
        <v>77206</v>
      </c>
    </row>
    <row r="7225" spans="1:4">
      <c r="A7225" s="57" t="s">
        <v>23436</v>
      </c>
      <c r="B7225" s="57"/>
      <c r="C7225" s="57" t="s">
        <v>77207</v>
      </c>
      <c r="D7225" s="57" t="s">
        <v>77208</v>
      </c>
    </row>
    <row r="7226" spans="1:4">
      <c r="A7226" s="57" t="s">
        <v>23436</v>
      </c>
      <c r="B7226" s="57"/>
      <c r="C7226" s="57" t="s">
        <v>77209</v>
      </c>
      <c r="D7226" s="57" t="s">
        <v>77210</v>
      </c>
    </row>
    <row r="7227" spans="1:4">
      <c r="A7227" s="57" t="s">
        <v>23436</v>
      </c>
      <c r="B7227" s="57"/>
      <c r="C7227" s="57" t="s">
        <v>77211</v>
      </c>
      <c r="D7227" s="57" t="s">
        <v>77212</v>
      </c>
    </row>
    <row r="7228" spans="1:4">
      <c r="A7228" s="57" t="s">
        <v>23436</v>
      </c>
      <c r="B7228" s="57"/>
      <c r="C7228" s="57" t="s">
        <v>77213</v>
      </c>
      <c r="D7228" s="57" t="s">
        <v>77214</v>
      </c>
    </row>
    <row r="7229" spans="1:4">
      <c r="A7229" s="57" t="s">
        <v>23436</v>
      </c>
      <c r="B7229" s="57"/>
      <c r="C7229" s="57" t="s">
        <v>77215</v>
      </c>
      <c r="D7229" s="57" t="s">
        <v>77216</v>
      </c>
    </row>
    <row r="7230" spans="1:4">
      <c r="A7230" s="57" t="s">
        <v>23436</v>
      </c>
      <c r="B7230" s="57"/>
      <c r="C7230" s="57" t="s">
        <v>77217</v>
      </c>
      <c r="D7230" s="57" t="s">
        <v>77218</v>
      </c>
    </row>
    <row r="7231" spans="1:4">
      <c r="A7231" s="57" t="s">
        <v>23436</v>
      </c>
      <c r="B7231" s="57"/>
      <c r="C7231" s="57" t="s">
        <v>77219</v>
      </c>
      <c r="D7231" s="57" t="s">
        <v>77220</v>
      </c>
    </row>
    <row r="7232" spans="1:4">
      <c r="A7232" s="57" t="s">
        <v>23436</v>
      </c>
      <c r="B7232" s="57"/>
      <c r="C7232" s="57" t="s">
        <v>77221</v>
      </c>
      <c r="D7232" s="57" t="s">
        <v>77222</v>
      </c>
    </row>
    <row r="7233" spans="1:4">
      <c r="A7233" s="57" t="s">
        <v>23436</v>
      </c>
      <c r="B7233" s="57"/>
      <c r="C7233" s="57" t="s">
        <v>77223</v>
      </c>
      <c r="D7233" s="57" t="s">
        <v>77224</v>
      </c>
    </row>
    <row r="7234" spans="1:4">
      <c r="A7234" s="57" t="s">
        <v>23436</v>
      </c>
      <c r="B7234" s="57"/>
      <c r="C7234" s="57" t="s">
        <v>77225</v>
      </c>
      <c r="D7234" s="57" t="s">
        <v>77226</v>
      </c>
    </row>
    <row r="7235" spans="1:4">
      <c r="A7235" s="57" t="s">
        <v>23436</v>
      </c>
      <c r="B7235" s="57"/>
      <c r="C7235" s="57" t="s">
        <v>77227</v>
      </c>
      <c r="D7235" s="57" t="s">
        <v>77228</v>
      </c>
    </row>
    <row r="7236" spans="1:4">
      <c r="A7236" s="57" t="s">
        <v>23436</v>
      </c>
      <c r="B7236" s="57"/>
      <c r="C7236" s="57" t="s">
        <v>77229</v>
      </c>
      <c r="D7236" s="57" t="s">
        <v>77230</v>
      </c>
    </row>
    <row r="7237" spans="1:4">
      <c r="A7237" s="57" t="s">
        <v>23436</v>
      </c>
      <c r="B7237" s="57"/>
      <c r="C7237" s="57" t="s">
        <v>77231</v>
      </c>
      <c r="D7237" s="57" t="s">
        <v>77232</v>
      </c>
    </row>
    <row r="7238" spans="1:4">
      <c r="A7238" s="57" t="s">
        <v>23436</v>
      </c>
      <c r="B7238" s="57"/>
      <c r="C7238" s="57" t="s">
        <v>77233</v>
      </c>
      <c r="D7238" s="57" t="s">
        <v>77234</v>
      </c>
    </row>
    <row r="7239" spans="1:4">
      <c r="A7239" s="57" t="s">
        <v>23436</v>
      </c>
      <c r="B7239" s="57"/>
      <c r="C7239" s="57" t="s">
        <v>77235</v>
      </c>
      <c r="D7239" s="57" t="s">
        <v>77236</v>
      </c>
    </row>
    <row r="7240" spans="1:4">
      <c r="A7240" s="57" t="s">
        <v>23436</v>
      </c>
      <c r="B7240" s="57"/>
      <c r="C7240" s="57" t="s">
        <v>77237</v>
      </c>
      <c r="D7240" s="57" t="s">
        <v>77238</v>
      </c>
    </row>
    <row r="7241" spans="1:4">
      <c r="A7241" s="57" t="s">
        <v>27365</v>
      </c>
      <c r="B7241" s="57" t="s">
        <v>12940</v>
      </c>
      <c r="C7241" s="57" t="s">
        <v>27366</v>
      </c>
      <c r="D7241" s="57" t="s">
        <v>27367</v>
      </c>
    </row>
    <row r="7242" spans="1:4">
      <c r="A7242" s="57" t="s">
        <v>27365</v>
      </c>
      <c r="B7242" s="57"/>
      <c r="C7242" s="57" t="s">
        <v>27368</v>
      </c>
      <c r="D7242" s="57" t="s">
        <v>27369</v>
      </c>
    </row>
    <row r="7243" spans="1:4">
      <c r="A7243" s="57" t="s">
        <v>27365</v>
      </c>
      <c r="B7243" s="57"/>
      <c r="C7243" s="57" t="s">
        <v>27370</v>
      </c>
      <c r="D7243" s="57" t="s">
        <v>27371</v>
      </c>
    </row>
    <row r="7244" spans="1:4">
      <c r="A7244" s="57" t="s">
        <v>27365</v>
      </c>
      <c r="B7244" s="57"/>
      <c r="C7244" s="57" t="s">
        <v>27372</v>
      </c>
      <c r="D7244" s="57" t="s">
        <v>27373</v>
      </c>
    </row>
    <row r="7245" spans="1:4">
      <c r="A7245" s="57" t="s">
        <v>27374</v>
      </c>
      <c r="B7245" s="57" t="s">
        <v>12940</v>
      </c>
      <c r="C7245" s="57" t="s">
        <v>27375</v>
      </c>
      <c r="D7245" s="57" t="s">
        <v>27376</v>
      </c>
    </row>
    <row r="7246" spans="1:4">
      <c r="A7246" s="57" t="s">
        <v>27374</v>
      </c>
      <c r="B7246" s="57"/>
      <c r="C7246" s="57" t="s">
        <v>27377</v>
      </c>
      <c r="D7246" s="57" t="s">
        <v>27378</v>
      </c>
    </row>
    <row r="7247" spans="1:4">
      <c r="A7247" s="57" t="s">
        <v>27374</v>
      </c>
      <c r="B7247" s="57"/>
      <c r="C7247" s="57" t="s">
        <v>27379</v>
      </c>
      <c r="D7247" s="57" t="s">
        <v>27380</v>
      </c>
    </row>
    <row r="7248" spans="1:4">
      <c r="A7248" s="57" t="s">
        <v>27374</v>
      </c>
      <c r="B7248" s="57"/>
      <c r="C7248" s="57" t="s">
        <v>27381</v>
      </c>
      <c r="D7248" s="57" t="s">
        <v>27382</v>
      </c>
    </row>
    <row r="7249" spans="1:4">
      <c r="A7249" s="57" t="s">
        <v>27374</v>
      </c>
      <c r="B7249" s="57"/>
      <c r="C7249" s="57" t="s">
        <v>27383</v>
      </c>
      <c r="D7249" s="57" t="s">
        <v>27384</v>
      </c>
    </row>
    <row r="7250" spans="1:4">
      <c r="A7250" s="57" t="s">
        <v>27374</v>
      </c>
      <c r="B7250" s="57"/>
      <c r="C7250" s="57" t="s">
        <v>27385</v>
      </c>
      <c r="D7250" s="57" t="s">
        <v>27386</v>
      </c>
    </row>
    <row r="7251" spans="1:4">
      <c r="A7251" s="57" t="s">
        <v>27374</v>
      </c>
      <c r="B7251" s="57"/>
      <c r="C7251" s="57" t="s">
        <v>27387</v>
      </c>
      <c r="D7251" s="57" t="s">
        <v>27388</v>
      </c>
    </row>
    <row r="7252" spans="1:4">
      <c r="A7252" s="57" t="s">
        <v>27374</v>
      </c>
      <c r="B7252" s="57"/>
      <c r="C7252" s="57" t="s">
        <v>27389</v>
      </c>
      <c r="D7252" s="57" t="s">
        <v>27390</v>
      </c>
    </row>
    <row r="7253" spans="1:4">
      <c r="A7253" s="57" t="s">
        <v>27374</v>
      </c>
      <c r="B7253" s="57"/>
      <c r="C7253" s="57" t="s">
        <v>27391</v>
      </c>
      <c r="D7253" s="57" t="s">
        <v>27392</v>
      </c>
    </row>
    <row r="7254" spans="1:4">
      <c r="A7254" s="57" t="s">
        <v>27374</v>
      </c>
      <c r="B7254" s="57"/>
      <c r="C7254" s="57" t="s">
        <v>27393</v>
      </c>
      <c r="D7254" s="57" t="s">
        <v>27394</v>
      </c>
    </row>
    <row r="7255" spans="1:4">
      <c r="A7255" s="57" t="s">
        <v>27374</v>
      </c>
      <c r="B7255" s="57"/>
      <c r="C7255" s="57" t="s">
        <v>27395</v>
      </c>
      <c r="D7255" s="57" t="s">
        <v>27396</v>
      </c>
    </row>
    <row r="7256" spans="1:4">
      <c r="A7256" s="57" t="s">
        <v>27374</v>
      </c>
      <c r="B7256" s="57"/>
      <c r="C7256" s="57" t="s">
        <v>27397</v>
      </c>
      <c r="D7256" s="57" t="s">
        <v>27398</v>
      </c>
    </row>
    <row r="7257" spans="1:4">
      <c r="A7257" s="57" t="s">
        <v>27374</v>
      </c>
      <c r="B7257" s="57"/>
      <c r="C7257" s="57" t="s">
        <v>27399</v>
      </c>
      <c r="D7257" s="57" t="s">
        <v>27400</v>
      </c>
    </row>
    <row r="7258" spans="1:4">
      <c r="A7258" s="57" t="s">
        <v>27374</v>
      </c>
      <c r="B7258" s="57"/>
      <c r="C7258" s="57" t="s">
        <v>27401</v>
      </c>
      <c r="D7258" s="57" t="s">
        <v>27402</v>
      </c>
    </row>
    <row r="7259" spans="1:4">
      <c r="A7259" s="57" t="s">
        <v>27374</v>
      </c>
      <c r="B7259" s="57"/>
      <c r="C7259" s="57" t="s">
        <v>27403</v>
      </c>
      <c r="D7259" s="57" t="s">
        <v>27404</v>
      </c>
    </row>
    <row r="7260" spans="1:4">
      <c r="A7260" s="57" t="s">
        <v>27405</v>
      </c>
      <c r="B7260" s="57" t="s">
        <v>12940</v>
      </c>
      <c r="C7260" s="57" t="s">
        <v>27406</v>
      </c>
      <c r="D7260" s="57" t="s">
        <v>27407</v>
      </c>
    </row>
    <row r="7261" spans="1:4">
      <c r="A7261" s="57" t="s">
        <v>27405</v>
      </c>
      <c r="B7261" s="57"/>
      <c r="C7261" s="57" t="s">
        <v>27408</v>
      </c>
      <c r="D7261" s="57" t="s">
        <v>27409</v>
      </c>
    </row>
    <row r="7262" spans="1:4">
      <c r="A7262" s="57" t="s">
        <v>27405</v>
      </c>
      <c r="B7262" s="57"/>
      <c r="C7262" s="57" t="s">
        <v>27410</v>
      </c>
      <c r="D7262" s="57" t="s">
        <v>27407</v>
      </c>
    </row>
    <row r="7263" spans="1:4">
      <c r="A7263" s="57" t="s">
        <v>27405</v>
      </c>
      <c r="B7263" s="57"/>
      <c r="C7263" s="57" t="s">
        <v>27411</v>
      </c>
      <c r="D7263" s="57" t="s">
        <v>27407</v>
      </c>
    </row>
    <row r="7264" spans="1:4">
      <c r="A7264" s="57" t="s">
        <v>27405</v>
      </c>
      <c r="B7264" s="57"/>
      <c r="C7264" s="57" t="s">
        <v>27412</v>
      </c>
      <c r="D7264" s="57" t="s">
        <v>27413</v>
      </c>
    </row>
    <row r="7265" spans="1:4">
      <c r="A7265" s="57" t="s">
        <v>27405</v>
      </c>
      <c r="B7265" s="57"/>
      <c r="C7265" s="57" t="s">
        <v>27414</v>
      </c>
      <c r="D7265" s="57" t="s">
        <v>27415</v>
      </c>
    </row>
    <row r="7266" spans="1:4">
      <c r="A7266" s="57" t="s">
        <v>9818</v>
      </c>
      <c r="B7266" s="57" t="s">
        <v>2436</v>
      </c>
      <c r="C7266" s="57" t="s">
        <v>9819</v>
      </c>
      <c r="D7266" s="57" t="s">
        <v>9820</v>
      </c>
    </row>
    <row r="7267" spans="1:4">
      <c r="A7267" s="57" t="s">
        <v>9818</v>
      </c>
      <c r="B7267" s="57" t="s">
        <v>2436</v>
      </c>
      <c r="C7267" s="57" t="s">
        <v>9821</v>
      </c>
      <c r="D7267" s="57" t="s">
        <v>9822</v>
      </c>
    </row>
    <row r="7268" spans="1:4">
      <c r="A7268" s="57" t="s">
        <v>27416</v>
      </c>
      <c r="B7268" s="57" t="s">
        <v>12940</v>
      </c>
      <c r="C7268" s="57" t="s">
        <v>27417</v>
      </c>
      <c r="D7268" s="57" t="s">
        <v>27418</v>
      </c>
    </row>
    <row r="7269" spans="1:4">
      <c r="A7269" s="57" t="s">
        <v>7655</v>
      </c>
      <c r="B7269" s="57" t="s">
        <v>2436</v>
      </c>
      <c r="C7269" s="57" t="s">
        <v>4702</v>
      </c>
      <c r="D7269" s="57" t="s">
        <v>4703</v>
      </c>
    </row>
    <row r="7270" spans="1:4">
      <c r="A7270" s="57" t="s">
        <v>7655</v>
      </c>
      <c r="B7270" s="57" t="s">
        <v>2436</v>
      </c>
      <c r="C7270" s="57" t="s">
        <v>5628</v>
      </c>
      <c r="D7270" s="57" t="s">
        <v>5629</v>
      </c>
    </row>
    <row r="7271" spans="1:4">
      <c r="A7271" s="57" t="s">
        <v>7655</v>
      </c>
      <c r="B7271" s="57" t="s">
        <v>2436</v>
      </c>
      <c r="C7271" s="57" t="s">
        <v>12081</v>
      </c>
      <c r="D7271" s="57" t="s">
        <v>12082</v>
      </c>
    </row>
    <row r="7272" spans="1:4">
      <c r="A7272" s="57" t="s">
        <v>7655</v>
      </c>
      <c r="B7272" s="57" t="s">
        <v>2436</v>
      </c>
      <c r="C7272" s="57" t="s">
        <v>12083</v>
      </c>
      <c r="D7272" s="57" t="s">
        <v>12084</v>
      </c>
    </row>
    <row r="7273" spans="1:4">
      <c r="A7273" s="57" t="s">
        <v>7655</v>
      </c>
      <c r="B7273" s="57" t="s">
        <v>2436</v>
      </c>
      <c r="C7273" s="57" t="s">
        <v>12085</v>
      </c>
      <c r="D7273" s="57" t="s">
        <v>12086</v>
      </c>
    </row>
    <row r="7274" spans="1:4">
      <c r="A7274" s="57" t="s">
        <v>7655</v>
      </c>
      <c r="B7274" s="57" t="s">
        <v>2436</v>
      </c>
      <c r="C7274" s="57" t="s">
        <v>12087</v>
      </c>
      <c r="D7274" s="57" t="s">
        <v>12088</v>
      </c>
    </row>
    <row r="7275" spans="1:4">
      <c r="A7275" s="57" t="s">
        <v>12089</v>
      </c>
      <c r="B7275" s="57" t="s">
        <v>2436</v>
      </c>
      <c r="C7275" s="57" t="s">
        <v>12090</v>
      </c>
      <c r="D7275" s="57" t="s">
        <v>12091</v>
      </c>
    </row>
    <row r="7276" spans="1:4">
      <c r="A7276" s="57" t="s">
        <v>12089</v>
      </c>
      <c r="B7276" s="57" t="s">
        <v>2436</v>
      </c>
      <c r="C7276" s="57" t="s">
        <v>17027</v>
      </c>
      <c r="D7276" s="57" t="s">
        <v>17028</v>
      </c>
    </row>
    <row r="7277" spans="1:4">
      <c r="A7277" s="57" t="s">
        <v>27419</v>
      </c>
      <c r="B7277" s="57" t="s">
        <v>12940</v>
      </c>
      <c r="C7277" s="57" t="s">
        <v>27420</v>
      </c>
      <c r="D7277" s="57" t="s">
        <v>27421</v>
      </c>
    </row>
    <row r="7278" spans="1:4">
      <c r="A7278" s="57" t="s">
        <v>27419</v>
      </c>
      <c r="B7278" s="57"/>
      <c r="C7278" s="57" t="s">
        <v>27422</v>
      </c>
      <c r="D7278" s="57" t="s">
        <v>27423</v>
      </c>
    </row>
    <row r="7279" spans="1:4">
      <c r="A7279" s="57" t="s">
        <v>27419</v>
      </c>
      <c r="B7279" s="57"/>
      <c r="C7279" s="57" t="s">
        <v>27424</v>
      </c>
      <c r="D7279" s="57" t="s">
        <v>27425</v>
      </c>
    </row>
    <row r="7280" spans="1:4">
      <c r="A7280" s="57" t="s">
        <v>27419</v>
      </c>
      <c r="B7280" s="57"/>
      <c r="C7280" s="57" t="s">
        <v>27426</v>
      </c>
      <c r="D7280" s="57" t="s">
        <v>27427</v>
      </c>
    </row>
    <row r="7281" spans="1:4">
      <c r="A7281" s="57" t="s">
        <v>27419</v>
      </c>
      <c r="B7281" s="57"/>
      <c r="C7281" s="57" t="s">
        <v>27428</v>
      </c>
      <c r="D7281" s="57" t="s">
        <v>27429</v>
      </c>
    </row>
    <row r="7282" spans="1:4">
      <c r="A7282" s="57" t="s">
        <v>27419</v>
      </c>
      <c r="B7282" s="57"/>
      <c r="C7282" s="57" t="s">
        <v>27430</v>
      </c>
      <c r="D7282" s="57" t="s">
        <v>27431</v>
      </c>
    </row>
    <row r="7283" spans="1:4">
      <c r="A7283" s="57" t="s">
        <v>27419</v>
      </c>
      <c r="B7283" s="57"/>
      <c r="C7283" s="57" t="s">
        <v>27432</v>
      </c>
      <c r="D7283" s="57" t="s">
        <v>27433</v>
      </c>
    </row>
    <row r="7284" spans="1:4">
      <c r="A7284" s="57" t="s">
        <v>27419</v>
      </c>
      <c r="B7284" s="57"/>
      <c r="C7284" s="57" t="s">
        <v>74774</v>
      </c>
      <c r="D7284" s="57" t="s">
        <v>74775</v>
      </c>
    </row>
    <row r="7285" spans="1:4">
      <c r="A7285" s="57" t="s">
        <v>27434</v>
      </c>
      <c r="B7285" s="57" t="s">
        <v>12940</v>
      </c>
      <c r="C7285" s="57" t="s">
        <v>27435</v>
      </c>
      <c r="D7285" s="57" t="s">
        <v>27436</v>
      </c>
    </row>
    <row r="7286" spans="1:4">
      <c r="A7286" s="57" t="s">
        <v>27437</v>
      </c>
      <c r="B7286" s="57" t="s">
        <v>12940</v>
      </c>
      <c r="C7286" s="57" t="s">
        <v>27438</v>
      </c>
      <c r="D7286" s="57" t="s">
        <v>27439</v>
      </c>
    </row>
    <row r="7287" spans="1:4">
      <c r="A7287" s="57" t="s">
        <v>27440</v>
      </c>
      <c r="B7287" s="57" t="s">
        <v>12940</v>
      </c>
      <c r="C7287" s="57" t="s">
        <v>27441</v>
      </c>
      <c r="D7287" s="57" t="s">
        <v>27442</v>
      </c>
    </row>
    <row r="7288" spans="1:4">
      <c r="A7288" s="57" t="s">
        <v>27440</v>
      </c>
      <c r="B7288" s="57"/>
      <c r="C7288" s="57" t="s">
        <v>27443</v>
      </c>
      <c r="D7288" s="57" t="s">
        <v>27442</v>
      </c>
    </row>
    <row r="7289" spans="1:4">
      <c r="A7289" s="57" t="s">
        <v>27440</v>
      </c>
      <c r="B7289" s="57"/>
      <c r="C7289" s="57" t="s">
        <v>27444</v>
      </c>
      <c r="D7289" s="57" t="s">
        <v>27445</v>
      </c>
    </row>
    <row r="7290" spans="1:4">
      <c r="A7290" s="57" t="s">
        <v>27446</v>
      </c>
      <c r="B7290" s="57" t="s">
        <v>12940</v>
      </c>
      <c r="C7290" s="57" t="s">
        <v>27447</v>
      </c>
      <c r="D7290" s="57" t="s">
        <v>27448</v>
      </c>
    </row>
    <row r="7291" spans="1:4">
      <c r="A7291" s="57" t="s">
        <v>27449</v>
      </c>
      <c r="B7291" s="57" t="s">
        <v>12940</v>
      </c>
      <c r="C7291" s="57" t="s">
        <v>27450</v>
      </c>
      <c r="D7291" s="57" t="s">
        <v>27451</v>
      </c>
    </row>
    <row r="7292" spans="1:4">
      <c r="A7292" s="57" t="s">
        <v>27449</v>
      </c>
      <c r="B7292" s="57"/>
      <c r="C7292" s="57" t="s">
        <v>27452</v>
      </c>
      <c r="D7292" s="57" t="s">
        <v>27453</v>
      </c>
    </row>
    <row r="7293" spans="1:4">
      <c r="A7293" s="57" t="s">
        <v>27454</v>
      </c>
      <c r="B7293" s="57" t="s">
        <v>12940</v>
      </c>
      <c r="C7293" s="57" t="s">
        <v>27455</v>
      </c>
      <c r="D7293" s="57" t="s">
        <v>27456</v>
      </c>
    </row>
    <row r="7294" spans="1:4">
      <c r="A7294" s="57" t="s">
        <v>27457</v>
      </c>
      <c r="B7294" s="57" t="s">
        <v>12940</v>
      </c>
      <c r="C7294" s="57" t="s">
        <v>27458</v>
      </c>
      <c r="D7294" s="57" t="s">
        <v>27459</v>
      </c>
    </row>
    <row r="7295" spans="1:4">
      <c r="A7295" s="57" t="s">
        <v>27457</v>
      </c>
      <c r="B7295" s="57"/>
      <c r="C7295" s="57" t="s">
        <v>27460</v>
      </c>
      <c r="D7295" s="57" t="s">
        <v>27459</v>
      </c>
    </row>
    <row r="7296" spans="1:4">
      <c r="A7296" s="57" t="s">
        <v>27461</v>
      </c>
      <c r="B7296" s="57" t="s">
        <v>12940</v>
      </c>
      <c r="C7296" s="57" t="s">
        <v>27462</v>
      </c>
      <c r="D7296" s="57" t="s">
        <v>27459</v>
      </c>
    </row>
    <row r="7297" spans="1:4">
      <c r="A7297" s="57" t="s">
        <v>27463</v>
      </c>
      <c r="B7297" s="57" t="s">
        <v>12940</v>
      </c>
      <c r="C7297" s="57" t="s">
        <v>27464</v>
      </c>
      <c r="D7297" s="57" t="s">
        <v>27459</v>
      </c>
    </row>
    <row r="7298" spans="1:4">
      <c r="A7298" s="57" t="s">
        <v>27465</v>
      </c>
      <c r="B7298" s="57" t="s">
        <v>12940</v>
      </c>
      <c r="C7298" s="57" t="s">
        <v>27466</v>
      </c>
      <c r="D7298" s="57" t="s">
        <v>27467</v>
      </c>
    </row>
    <row r="7299" spans="1:4">
      <c r="A7299" s="57" t="s">
        <v>27465</v>
      </c>
      <c r="B7299" s="57"/>
      <c r="C7299" s="57" t="s">
        <v>27468</v>
      </c>
      <c r="D7299" s="57" t="s">
        <v>27469</v>
      </c>
    </row>
    <row r="7300" spans="1:4">
      <c r="A7300" s="57" t="s">
        <v>27465</v>
      </c>
      <c r="B7300" s="57"/>
      <c r="C7300" s="57" t="s">
        <v>27470</v>
      </c>
      <c r="D7300" s="57" t="s">
        <v>27471</v>
      </c>
    </row>
    <row r="7301" spans="1:4">
      <c r="A7301" s="57" t="s">
        <v>27472</v>
      </c>
      <c r="B7301" s="57" t="s">
        <v>12940</v>
      </c>
      <c r="C7301" s="57" t="s">
        <v>27473</v>
      </c>
      <c r="D7301" s="57" t="s">
        <v>27474</v>
      </c>
    </row>
    <row r="7302" spans="1:4">
      <c r="A7302" s="57" t="s">
        <v>27475</v>
      </c>
      <c r="B7302" s="57" t="s">
        <v>12940</v>
      </c>
      <c r="C7302" s="57" t="s">
        <v>27476</v>
      </c>
      <c r="D7302" s="57" t="s">
        <v>27477</v>
      </c>
    </row>
    <row r="7303" spans="1:4">
      <c r="A7303" s="57" t="s">
        <v>27475</v>
      </c>
      <c r="B7303" s="57"/>
      <c r="C7303" s="57" t="s">
        <v>27478</v>
      </c>
      <c r="D7303" s="57" t="s">
        <v>27479</v>
      </c>
    </row>
    <row r="7304" spans="1:4">
      <c r="A7304" s="57" t="s">
        <v>27475</v>
      </c>
      <c r="B7304" s="57"/>
      <c r="C7304" s="57" t="s">
        <v>27480</v>
      </c>
      <c r="D7304" s="57" t="s">
        <v>27481</v>
      </c>
    </row>
    <row r="7305" spans="1:4">
      <c r="A7305" s="57" t="s">
        <v>27475</v>
      </c>
      <c r="B7305" s="57"/>
      <c r="C7305" s="57" t="s">
        <v>27482</v>
      </c>
      <c r="D7305" s="57" t="s">
        <v>27483</v>
      </c>
    </row>
    <row r="7306" spans="1:4">
      <c r="A7306" s="57" t="s">
        <v>27475</v>
      </c>
      <c r="B7306" s="57"/>
      <c r="C7306" s="57" t="s">
        <v>27484</v>
      </c>
      <c r="D7306" s="57" t="s">
        <v>27477</v>
      </c>
    </row>
    <row r="7307" spans="1:4">
      <c r="A7307" s="57" t="s">
        <v>27475</v>
      </c>
      <c r="B7307" s="57"/>
      <c r="C7307" s="57" t="s">
        <v>27485</v>
      </c>
      <c r="D7307" s="57" t="s">
        <v>27486</v>
      </c>
    </row>
    <row r="7308" spans="1:4">
      <c r="A7308" s="57" t="s">
        <v>27475</v>
      </c>
      <c r="B7308" s="57"/>
      <c r="C7308" s="57" t="s">
        <v>27487</v>
      </c>
      <c r="D7308" s="57" t="s">
        <v>27488</v>
      </c>
    </row>
    <row r="7309" spans="1:4">
      <c r="A7309" s="57" t="s">
        <v>27475</v>
      </c>
      <c r="B7309" s="57"/>
      <c r="C7309" s="57" t="s">
        <v>27489</v>
      </c>
      <c r="D7309" s="57" t="s">
        <v>27490</v>
      </c>
    </row>
    <row r="7310" spans="1:4">
      <c r="A7310" s="57" t="s">
        <v>27475</v>
      </c>
      <c r="B7310" s="57"/>
      <c r="C7310" s="57" t="s">
        <v>27491</v>
      </c>
      <c r="D7310" s="57" t="s">
        <v>27492</v>
      </c>
    </row>
    <row r="7311" spans="1:4">
      <c r="A7311" s="57" t="s">
        <v>27475</v>
      </c>
      <c r="B7311" s="57"/>
      <c r="C7311" s="57" t="s">
        <v>74776</v>
      </c>
      <c r="D7311" s="57" t="s">
        <v>74777</v>
      </c>
    </row>
    <row r="7312" spans="1:4">
      <c r="A7312" s="57" t="s">
        <v>27493</v>
      </c>
      <c r="B7312" s="57" t="s">
        <v>12940</v>
      </c>
      <c r="C7312" s="57" t="s">
        <v>27494</v>
      </c>
      <c r="D7312" s="57" t="s">
        <v>27495</v>
      </c>
    </row>
    <row r="7313" spans="1:4">
      <c r="A7313" s="57" t="s">
        <v>7656</v>
      </c>
      <c r="B7313" s="57" t="s">
        <v>2191</v>
      </c>
      <c r="C7313" s="57" t="s">
        <v>6728</v>
      </c>
      <c r="D7313" s="57" t="s">
        <v>6729</v>
      </c>
    </row>
    <row r="7314" spans="1:4">
      <c r="A7314" s="57" t="s">
        <v>7656</v>
      </c>
      <c r="B7314" s="57" t="s">
        <v>2191</v>
      </c>
      <c r="C7314" s="57" t="s">
        <v>12092</v>
      </c>
      <c r="D7314" s="57" t="s">
        <v>12093</v>
      </c>
    </row>
    <row r="7315" spans="1:4">
      <c r="A7315" s="57" t="s">
        <v>27496</v>
      </c>
      <c r="B7315" s="57" t="s">
        <v>12940</v>
      </c>
      <c r="C7315" s="57" t="s">
        <v>27497</v>
      </c>
      <c r="D7315" s="57" t="s">
        <v>27498</v>
      </c>
    </row>
    <row r="7316" spans="1:4">
      <c r="A7316" s="57" t="s">
        <v>27496</v>
      </c>
      <c r="B7316" s="57"/>
      <c r="C7316" s="57" t="s">
        <v>27499</v>
      </c>
      <c r="D7316" s="57" t="s">
        <v>19048</v>
      </c>
    </row>
    <row r="7317" spans="1:4">
      <c r="A7317" s="57" t="s">
        <v>27496</v>
      </c>
      <c r="B7317" s="57"/>
      <c r="C7317" s="57" t="s">
        <v>27500</v>
      </c>
      <c r="D7317" s="57" t="s">
        <v>27501</v>
      </c>
    </row>
    <row r="7318" spans="1:4">
      <c r="A7318" s="57" t="s">
        <v>27502</v>
      </c>
      <c r="B7318" s="57" t="s">
        <v>12940</v>
      </c>
      <c r="C7318" s="57" t="s">
        <v>27503</v>
      </c>
      <c r="D7318" s="57" t="s">
        <v>27504</v>
      </c>
    </row>
    <row r="7319" spans="1:4">
      <c r="A7319" s="57" t="s">
        <v>27502</v>
      </c>
      <c r="B7319" s="57"/>
      <c r="C7319" s="57" t="s">
        <v>27505</v>
      </c>
      <c r="D7319" s="57" t="s">
        <v>27506</v>
      </c>
    </row>
    <row r="7320" spans="1:4">
      <c r="A7320" s="57" t="s">
        <v>27502</v>
      </c>
      <c r="B7320" s="57"/>
      <c r="C7320" s="57" t="s">
        <v>27507</v>
      </c>
      <c r="D7320" s="57" t="s">
        <v>27508</v>
      </c>
    </row>
    <row r="7321" spans="1:4">
      <c r="A7321" s="57" t="s">
        <v>27502</v>
      </c>
      <c r="B7321" s="57"/>
      <c r="C7321" s="57" t="s">
        <v>27509</v>
      </c>
      <c r="D7321" s="57" t="s">
        <v>27510</v>
      </c>
    </row>
    <row r="7322" spans="1:4">
      <c r="A7322" s="57" t="s">
        <v>27502</v>
      </c>
      <c r="B7322" s="57"/>
      <c r="C7322" s="57" t="s">
        <v>27511</v>
      </c>
      <c r="D7322" s="57" t="s">
        <v>27512</v>
      </c>
    </row>
    <row r="7323" spans="1:4">
      <c r="A7323" s="57" t="s">
        <v>27502</v>
      </c>
      <c r="B7323" s="57"/>
      <c r="C7323" s="57" t="s">
        <v>27513</v>
      </c>
      <c r="D7323" s="57" t="s">
        <v>27514</v>
      </c>
    </row>
    <row r="7324" spans="1:4">
      <c r="A7324" s="57" t="s">
        <v>27502</v>
      </c>
      <c r="B7324" s="57"/>
      <c r="C7324" s="57" t="s">
        <v>27515</v>
      </c>
      <c r="D7324" s="57" t="s">
        <v>27516</v>
      </c>
    </row>
    <row r="7325" spans="1:4">
      <c r="A7325" s="57" t="s">
        <v>27502</v>
      </c>
      <c r="B7325" s="57"/>
      <c r="C7325" s="57" t="s">
        <v>27517</v>
      </c>
      <c r="D7325" s="57" t="s">
        <v>27518</v>
      </c>
    </row>
    <row r="7326" spans="1:4">
      <c r="A7326" s="57" t="s">
        <v>27502</v>
      </c>
      <c r="B7326" s="57"/>
      <c r="C7326" s="57" t="s">
        <v>27519</v>
      </c>
      <c r="D7326" s="57" t="s">
        <v>27520</v>
      </c>
    </row>
    <row r="7327" spans="1:4">
      <c r="A7327" s="57" t="s">
        <v>27502</v>
      </c>
      <c r="B7327" s="57"/>
      <c r="C7327" s="57" t="s">
        <v>27521</v>
      </c>
      <c r="D7327" s="57" t="s">
        <v>27522</v>
      </c>
    </row>
    <row r="7328" spans="1:4">
      <c r="A7328" s="57" t="s">
        <v>27502</v>
      </c>
      <c r="B7328" s="57"/>
      <c r="C7328" s="57" t="s">
        <v>27523</v>
      </c>
      <c r="D7328" s="57" t="s">
        <v>27524</v>
      </c>
    </row>
    <row r="7329" spans="1:4">
      <c r="A7329" s="57" t="s">
        <v>27502</v>
      </c>
      <c r="B7329" s="57"/>
      <c r="C7329" s="57" t="s">
        <v>27525</v>
      </c>
      <c r="D7329" s="57" t="s">
        <v>27526</v>
      </c>
    </row>
    <row r="7330" spans="1:4">
      <c r="A7330" s="57" t="s">
        <v>27502</v>
      </c>
      <c r="B7330" s="57"/>
      <c r="C7330" s="57" t="s">
        <v>27527</v>
      </c>
      <c r="D7330" s="57" t="s">
        <v>27528</v>
      </c>
    </row>
    <row r="7331" spans="1:4">
      <c r="A7331" s="57" t="s">
        <v>27502</v>
      </c>
      <c r="B7331" s="57"/>
      <c r="C7331" s="57" t="s">
        <v>27529</v>
      </c>
      <c r="D7331" s="57" t="s">
        <v>27530</v>
      </c>
    </row>
    <row r="7332" spans="1:4">
      <c r="A7332" s="57" t="s">
        <v>27502</v>
      </c>
      <c r="B7332" s="57"/>
      <c r="C7332" s="57" t="s">
        <v>27531</v>
      </c>
      <c r="D7332" s="57" t="s">
        <v>27532</v>
      </c>
    </row>
    <row r="7333" spans="1:4">
      <c r="A7333" s="57" t="s">
        <v>27502</v>
      </c>
      <c r="B7333" s="57"/>
      <c r="C7333" s="57" t="s">
        <v>27533</v>
      </c>
      <c r="D7333" s="57" t="s">
        <v>27534</v>
      </c>
    </row>
    <row r="7334" spans="1:4">
      <c r="A7334" s="57" t="s">
        <v>27502</v>
      </c>
      <c r="B7334" s="57"/>
      <c r="C7334" s="57" t="s">
        <v>27535</v>
      </c>
      <c r="D7334" s="57" t="s">
        <v>27536</v>
      </c>
    </row>
    <row r="7335" spans="1:4">
      <c r="A7335" s="57" t="s">
        <v>27502</v>
      </c>
      <c r="B7335" s="57"/>
      <c r="C7335" s="57" t="s">
        <v>27537</v>
      </c>
      <c r="D7335" s="57" t="s">
        <v>27538</v>
      </c>
    </row>
    <row r="7336" spans="1:4">
      <c r="A7336" s="57" t="s">
        <v>27502</v>
      </c>
      <c r="B7336" s="57"/>
      <c r="C7336" s="57" t="s">
        <v>27539</v>
      </c>
      <c r="D7336" s="57" t="s">
        <v>27540</v>
      </c>
    </row>
    <row r="7337" spans="1:4">
      <c r="A7337" s="57" t="s">
        <v>27502</v>
      </c>
      <c r="B7337" s="57"/>
      <c r="C7337" s="57" t="s">
        <v>27541</v>
      </c>
      <c r="D7337" s="57" t="s">
        <v>27542</v>
      </c>
    </row>
    <row r="7338" spans="1:4">
      <c r="A7338" s="57" t="s">
        <v>27502</v>
      </c>
      <c r="B7338" s="57"/>
      <c r="C7338" s="57" t="s">
        <v>27543</v>
      </c>
      <c r="D7338" s="57" t="s">
        <v>27544</v>
      </c>
    </row>
    <row r="7339" spans="1:4">
      <c r="A7339" s="57" t="s">
        <v>27502</v>
      </c>
      <c r="B7339" s="57"/>
      <c r="C7339" s="57" t="s">
        <v>27545</v>
      </c>
      <c r="D7339" s="57" t="s">
        <v>27546</v>
      </c>
    </row>
    <row r="7340" spans="1:4">
      <c r="A7340" s="57" t="s">
        <v>27502</v>
      </c>
      <c r="B7340" s="57"/>
      <c r="C7340" s="57" t="s">
        <v>27547</v>
      </c>
      <c r="D7340" s="57" t="s">
        <v>27548</v>
      </c>
    </row>
    <row r="7341" spans="1:4">
      <c r="A7341" s="57" t="s">
        <v>27502</v>
      </c>
      <c r="B7341" s="57"/>
      <c r="C7341" s="57" t="s">
        <v>27549</v>
      </c>
      <c r="D7341" s="57" t="s">
        <v>27550</v>
      </c>
    </row>
    <row r="7342" spans="1:4">
      <c r="A7342" s="57" t="s">
        <v>27502</v>
      </c>
      <c r="B7342" s="57"/>
      <c r="C7342" s="57" t="s">
        <v>27551</v>
      </c>
      <c r="D7342" s="57" t="s">
        <v>27552</v>
      </c>
    </row>
    <row r="7343" spans="1:4">
      <c r="A7343" s="57" t="s">
        <v>27502</v>
      </c>
      <c r="B7343" s="57"/>
      <c r="C7343" s="57" t="s">
        <v>27553</v>
      </c>
      <c r="D7343" s="57" t="s">
        <v>27554</v>
      </c>
    </row>
    <row r="7344" spans="1:4">
      <c r="A7344" s="57" t="s">
        <v>27502</v>
      </c>
      <c r="B7344" s="57"/>
      <c r="C7344" s="57" t="s">
        <v>74778</v>
      </c>
      <c r="D7344" s="57" t="s">
        <v>74779</v>
      </c>
    </row>
    <row r="7345" spans="1:4">
      <c r="A7345" s="57" t="s">
        <v>27502</v>
      </c>
      <c r="B7345" s="57"/>
      <c r="C7345" s="57" t="s">
        <v>74780</v>
      </c>
      <c r="D7345" s="57" t="s">
        <v>74781</v>
      </c>
    </row>
    <row r="7346" spans="1:4">
      <c r="A7346" s="57" t="s">
        <v>27502</v>
      </c>
      <c r="B7346" s="57"/>
      <c r="C7346" s="57" t="s">
        <v>74782</v>
      </c>
      <c r="D7346" s="57" t="s">
        <v>74783</v>
      </c>
    </row>
    <row r="7347" spans="1:4">
      <c r="A7347" s="57" t="s">
        <v>27502</v>
      </c>
      <c r="B7347" s="57"/>
      <c r="C7347" s="57" t="s">
        <v>74784</v>
      </c>
      <c r="D7347" s="57" t="s">
        <v>74785</v>
      </c>
    </row>
    <row r="7348" spans="1:4">
      <c r="A7348" s="57" t="s">
        <v>27502</v>
      </c>
      <c r="B7348" s="57"/>
      <c r="C7348" s="57" t="s">
        <v>74786</v>
      </c>
      <c r="D7348" s="57" t="s">
        <v>74787</v>
      </c>
    </row>
    <row r="7349" spans="1:4">
      <c r="A7349" s="57" t="s">
        <v>27502</v>
      </c>
      <c r="B7349" s="57"/>
      <c r="C7349" s="57" t="s">
        <v>76629</v>
      </c>
      <c r="D7349" s="57" t="s">
        <v>76630</v>
      </c>
    </row>
    <row r="7350" spans="1:4">
      <c r="A7350" s="57" t="s">
        <v>27502</v>
      </c>
      <c r="B7350" s="57"/>
      <c r="C7350" s="57" t="s">
        <v>76631</v>
      </c>
      <c r="D7350" s="57" t="s">
        <v>76632</v>
      </c>
    </row>
    <row r="7351" spans="1:4">
      <c r="A7351" s="57" t="s">
        <v>27502</v>
      </c>
      <c r="B7351" s="57"/>
      <c r="C7351" s="57" t="s">
        <v>76633</v>
      </c>
      <c r="D7351" s="57" t="s">
        <v>76634</v>
      </c>
    </row>
    <row r="7352" spans="1:4">
      <c r="A7352" s="57" t="s">
        <v>27502</v>
      </c>
      <c r="B7352" s="57"/>
      <c r="C7352" s="57" t="s">
        <v>77239</v>
      </c>
      <c r="D7352" s="57" t="s">
        <v>77240</v>
      </c>
    </row>
    <row r="7353" spans="1:4">
      <c r="A7353" s="57" t="s">
        <v>27502</v>
      </c>
      <c r="B7353" s="57"/>
      <c r="C7353" s="57" t="s">
        <v>77241</v>
      </c>
      <c r="D7353" s="57" t="s">
        <v>77242</v>
      </c>
    </row>
    <row r="7354" spans="1:4">
      <c r="A7354" s="57" t="s">
        <v>27555</v>
      </c>
      <c r="B7354" s="57" t="s">
        <v>12940</v>
      </c>
      <c r="C7354" s="57" t="s">
        <v>27556</v>
      </c>
      <c r="D7354" s="57" t="s">
        <v>27557</v>
      </c>
    </row>
    <row r="7355" spans="1:4">
      <c r="A7355" s="57" t="s">
        <v>27555</v>
      </c>
      <c r="B7355" s="57"/>
      <c r="C7355" s="57" t="s">
        <v>27558</v>
      </c>
      <c r="D7355" s="57" t="s">
        <v>27559</v>
      </c>
    </row>
    <row r="7356" spans="1:4">
      <c r="A7356" s="57" t="s">
        <v>27560</v>
      </c>
      <c r="B7356" s="57" t="s">
        <v>12940</v>
      </c>
      <c r="C7356" s="57" t="s">
        <v>27561</v>
      </c>
      <c r="D7356" s="57" t="s">
        <v>20888</v>
      </c>
    </row>
    <row r="7357" spans="1:4">
      <c r="A7357" s="57" t="s">
        <v>27562</v>
      </c>
      <c r="B7357" s="57" t="s">
        <v>12940</v>
      </c>
      <c r="C7357" s="57" t="s">
        <v>27563</v>
      </c>
      <c r="D7357" s="57" t="s">
        <v>27564</v>
      </c>
    </row>
    <row r="7358" spans="1:4">
      <c r="A7358" s="57" t="s">
        <v>27562</v>
      </c>
      <c r="B7358" s="57"/>
      <c r="C7358" s="57" t="s">
        <v>27565</v>
      </c>
      <c r="D7358" s="57" t="s">
        <v>27566</v>
      </c>
    </row>
    <row r="7359" spans="1:4">
      <c r="A7359" s="57" t="s">
        <v>27562</v>
      </c>
      <c r="B7359" s="57"/>
      <c r="C7359" s="57" t="s">
        <v>27567</v>
      </c>
      <c r="D7359" s="57" t="s">
        <v>27568</v>
      </c>
    </row>
    <row r="7360" spans="1:4">
      <c r="A7360" s="57" t="s">
        <v>27562</v>
      </c>
      <c r="B7360" s="57"/>
      <c r="C7360" s="57" t="s">
        <v>27569</v>
      </c>
      <c r="D7360" s="57" t="s">
        <v>27568</v>
      </c>
    </row>
    <row r="7361" spans="1:4">
      <c r="A7361" s="57" t="s">
        <v>27562</v>
      </c>
      <c r="B7361" s="57"/>
      <c r="C7361" s="57" t="s">
        <v>27570</v>
      </c>
      <c r="D7361" s="57" t="s">
        <v>27571</v>
      </c>
    </row>
    <row r="7362" spans="1:4">
      <c r="A7362" s="57" t="s">
        <v>27562</v>
      </c>
      <c r="B7362" s="57"/>
      <c r="C7362" s="57" t="s">
        <v>27572</v>
      </c>
      <c r="D7362" s="57" t="s">
        <v>27573</v>
      </c>
    </row>
    <row r="7363" spans="1:4">
      <c r="A7363" s="57" t="s">
        <v>27562</v>
      </c>
      <c r="B7363" s="57"/>
      <c r="C7363" s="57" t="s">
        <v>27574</v>
      </c>
      <c r="D7363" s="57" t="s">
        <v>27575</v>
      </c>
    </row>
    <row r="7364" spans="1:4">
      <c r="A7364" s="57" t="s">
        <v>27562</v>
      </c>
      <c r="B7364" s="57"/>
      <c r="C7364" s="57" t="s">
        <v>27576</v>
      </c>
      <c r="D7364" s="57" t="s">
        <v>27577</v>
      </c>
    </row>
    <row r="7365" spans="1:4">
      <c r="A7365" s="57" t="s">
        <v>27562</v>
      </c>
      <c r="B7365" s="57"/>
      <c r="C7365" s="57" t="s">
        <v>27578</v>
      </c>
      <c r="D7365" s="57" t="s">
        <v>27579</v>
      </c>
    </row>
    <row r="7366" spans="1:4">
      <c r="A7366" s="57" t="s">
        <v>27562</v>
      </c>
      <c r="B7366" s="57"/>
      <c r="C7366" s="57" t="s">
        <v>27580</v>
      </c>
      <c r="D7366" s="57" t="s">
        <v>27581</v>
      </c>
    </row>
    <row r="7367" spans="1:4">
      <c r="A7367" s="57" t="s">
        <v>27562</v>
      </c>
      <c r="B7367" s="57"/>
      <c r="C7367" s="57" t="s">
        <v>27582</v>
      </c>
      <c r="D7367" s="57" t="s">
        <v>27583</v>
      </c>
    </row>
    <row r="7368" spans="1:4">
      <c r="A7368" s="57" t="s">
        <v>27562</v>
      </c>
      <c r="B7368" s="57"/>
      <c r="C7368" s="57" t="s">
        <v>27584</v>
      </c>
      <c r="D7368" s="57" t="s">
        <v>27585</v>
      </c>
    </row>
    <row r="7369" spans="1:4">
      <c r="A7369" s="57" t="s">
        <v>27562</v>
      </c>
      <c r="B7369" s="57"/>
      <c r="C7369" s="57" t="s">
        <v>27586</v>
      </c>
      <c r="D7369" s="57" t="s">
        <v>27587</v>
      </c>
    </row>
    <row r="7370" spans="1:4">
      <c r="A7370" s="57" t="s">
        <v>27562</v>
      </c>
      <c r="B7370" s="57"/>
      <c r="C7370" s="57" t="s">
        <v>27588</v>
      </c>
      <c r="D7370" s="57" t="s">
        <v>27589</v>
      </c>
    </row>
    <row r="7371" spans="1:4">
      <c r="A7371" s="57" t="s">
        <v>27562</v>
      </c>
      <c r="B7371" s="57"/>
      <c r="C7371" s="57" t="s">
        <v>27590</v>
      </c>
      <c r="D7371" s="57" t="s">
        <v>27591</v>
      </c>
    </row>
    <row r="7372" spans="1:4">
      <c r="A7372" s="57" t="s">
        <v>27562</v>
      </c>
      <c r="B7372" s="57"/>
      <c r="C7372" s="57" t="s">
        <v>27592</v>
      </c>
      <c r="D7372" s="57" t="s">
        <v>27593</v>
      </c>
    </row>
    <row r="7373" spans="1:4">
      <c r="A7373" s="57" t="s">
        <v>27562</v>
      </c>
      <c r="B7373" s="57"/>
      <c r="C7373" s="57" t="s">
        <v>27594</v>
      </c>
      <c r="D7373" s="57" t="s">
        <v>27595</v>
      </c>
    </row>
    <row r="7374" spans="1:4">
      <c r="A7374" s="57" t="s">
        <v>27562</v>
      </c>
      <c r="B7374" s="57"/>
      <c r="C7374" s="57" t="s">
        <v>27596</v>
      </c>
      <c r="D7374" s="57" t="s">
        <v>27597</v>
      </c>
    </row>
    <row r="7375" spans="1:4">
      <c r="A7375" s="57" t="s">
        <v>27562</v>
      </c>
      <c r="B7375" s="57"/>
      <c r="C7375" s="57" t="s">
        <v>27598</v>
      </c>
      <c r="D7375" s="57" t="s">
        <v>27599</v>
      </c>
    </row>
    <row r="7376" spans="1:4">
      <c r="A7376" s="57" t="s">
        <v>27562</v>
      </c>
      <c r="B7376" s="57"/>
      <c r="C7376" s="57" t="s">
        <v>27600</v>
      </c>
      <c r="D7376" s="57" t="s">
        <v>27601</v>
      </c>
    </row>
    <row r="7377" spans="1:4">
      <c r="A7377" s="57" t="s">
        <v>27562</v>
      </c>
      <c r="B7377" s="57"/>
      <c r="C7377" s="57" t="s">
        <v>27602</v>
      </c>
      <c r="D7377" s="57" t="s">
        <v>27603</v>
      </c>
    </row>
    <row r="7378" spans="1:4">
      <c r="A7378" s="57" t="s">
        <v>27562</v>
      </c>
      <c r="B7378" s="57"/>
      <c r="C7378" s="57" t="s">
        <v>27604</v>
      </c>
      <c r="D7378" s="57" t="s">
        <v>27605</v>
      </c>
    </row>
    <row r="7379" spans="1:4">
      <c r="A7379" s="57" t="s">
        <v>27562</v>
      </c>
      <c r="B7379" s="57"/>
      <c r="C7379" s="57" t="s">
        <v>27606</v>
      </c>
      <c r="D7379" s="57" t="s">
        <v>27607</v>
      </c>
    </row>
    <row r="7380" spans="1:4">
      <c r="A7380" s="57" t="s">
        <v>27562</v>
      </c>
      <c r="B7380" s="57"/>
      <c r="C7380" s="57" t="s">
        <v>68260</v>
      </c>
      <c r="D7380" s="57" t="s">
        <v>74788</v>
      </c>
    </row>
    <row r="7381" spans="1:4">
      <c r="A7381" s="57" t="s">
        <v>27608</v>
      </c>
      <c r="B7381" s="57" t="s">
        <v>12940</v>
      </c>
      <c r="C7381" s="57" t="s">
        <v>27609</v>
      </c>
      <c r="D7381" s="57" t="s">
        <v>27610</v>
      </c>
    </row>
    <row r="7382" spans="1:4">
      <c r="A7382" s="57" t="s">
        <v>27608</v>
      </c>
      <c r="B7382" s="57"/>
      <c r="C7382" s="57" t="s">
        <v>27611</v>
      </c>
      <c r="D7382" s="57" t="s">
        <v>27612</v>
      </c>
    </row>
    <row r="7383" spans="1:4">
      <c r="A7383" s="57" t="s">
        <v>27608</v>
      </c>
      <c r="B7383" s="57"/>
      <c r="C7383" s="57" t="s">
        <v>27613</v>
      </c>
      <c r="D7383" s="57" t="s">
        <v>27614</v>
      </c>
    </row>
    <row r="7384" spans="1:4">
      <c r="A7384" s="57" t="s">
        <v>27608</v>
      </c>
      <c r="B7384" s="57"/>
      <c r="C7384" s="57" t="s">
        <v>27615</v>
      </c>
      <c r="D7384" s="57" t="s">
        <v>27616</v>
      </c>
    </row>
    <row r="7385" spans="1:4">
      <c r="A7385" s="57" t="s">
        <v>27608</v>
      </c>
      <c r="B7385" s="57"/>
      <c r="C7385" s="57" t="s">
        <v>27617</v>
      </c>
      <c r="D7385" s="57" t="s">
        <v>27618</v>
      </c>
    </row>
    <row r="7386" spans="1:4">
      <c r="A7386" s="57" t="s">
        <v>27608</v>
      </c>
      <c r="B7386" s="57"/>
      <c r="C7386" s="57" t="s">
        <v>27619</v>
      </c>
      <c r="D7386" s="57" t="s">
        <v>27620</v>
      </c>
    </row>
    <row r="7387" spans="1:4">
      <c r="A7387" s="57" t="s">
        <v>27621</v>
      </c>
      <c r="B7387" s="57" t="s">
        <v>12940</v>
      </c>
      <c r="C7387" s="57" t="s">
        <v>27622</v>
      </c>
      <c r="D7387" s="57" t="s">
        <v>27623</v>
      </c>
    </row>
    <row r="7388" spans="1:4">
      <c r="A7388" s="57" t="s">
        <v>27621</v>
      </c>
      <c r="B7388" s="57"/>
      <c r="C7388" s="57" t="s">
        <v>27624</v>
      </c>
      <c r="D7388" s="57" t="s">
        <v>27625</v>
      </c>
    </row>
    <row r="7389" spans="1:4">
      <c r="A7389" s="57" t="s">
        <v>27621</v>
      </c>
      <c r="B7389" s="57"/>
      <c r="C7389" s="57" t="s">
        <v>27626</v>
      </c>
      <c r="D7389" s="57" t="s">
        <v>27627</v>
      </c>
    </row>
    <row r="7390" spans="1:4">
      <c r="A7390" s="57" t="s">
        <v>27621</v>
      </c>
      <c r="B7390" s="57"/>
      <c r="C7390" s="57" t="s">
        <v>27628</v>
      </c>
      <c r="D7390" s="57" t="s">
        <v>27629</v>
      </c>
    </row>
    <row r="7391" spans="1:4">
      <c r="A7391" s="57" t="s">
        <v>27621</v>
      </c>
      <c r="B7391" s="57"/>
      <c r="C7391" s="57" t="s">
        <v>27630</v>
      </c>
      <c r="D7391" s="57" t="s">
        <v>27631</v>
      </c>
    </row>
    <row r="7392" spans="1:4">
      <c r="A7392" s="57" t="s">
        <v>27621</v>
      </c>
      <c r="B7392" s="57"/>
      <c r="C7392" s="57" t="s">
        <v>27632</v>
      </c>
      <c r="D7392" s="57" t="s">
        <v>27633</v>
      </c>
    </row>
    <row r="7393" spans="1:4">
      <c r="A7393" s="57" t="s">
        <v>27634</v>
      </c>
      <c r="B7393" s="57" t="s">
        <v>12940</v>
      </c>
      <c r="C7393" s="57" t="s">
        <v>27635</v>
      </c>
      <c r="D7393" s="57" t="s">
        <v>27636</v>
      </c>
    </row>
    <row r="7394" spans="1:4">
      <c r="A7394" s="57" t="s">
        <v>27634</v>
      </c>
      <c r="B7394" s="57"/>
      <c r="C7394" s="57" t="s">
        <v>27637</v>
      </c>
      <c r="D7394" s="57" t="s">
        <v>27638</v>
      </c>
    </row>
    <row r="7395" spans="1:4">
      <c r="A7395" s="57" t="s">
        <v>27634</v>
      </c>
      <c r="B7395" s="57"/>
      <c r="C7395" s="57" t="s">
        <v>27639</v>
      </c>
      <c r="D7395" s="57" t="s">
        <v>27640</v>
      </c>
    </row>
    <row r="7396" spans="1:4">
      <c r="A7396" s="57" t="s">
        <v>27641</v>
      </c>
      <c r="B7396" s="57" t="s">
        <v>12940</v>
      </c>
      <c r="C7396" s="57" t="s">
        <v>27642</v>
      </c>
      <c r="D7396" s="57" t="s">
        <v>27643</v>
      </c>
    </row>
    <row r="7397" spans="1:4">
      <c r="A7397" s="57" t="s">
        <v>27641</v>
      </c>
      <c r="B7397" s="57"/>
      <c r="C7397" s="57" t="s">
        <v>27644</v>
      </c>
      <c r="D7397" s="57" t="s">
        <v>27645</v>
      </c>
    </row>
    <row r="7398" spans="1:4">
      <c r="A7398" s="57" t="s">
        <v>27641</v>
      </c>
      <c r="B7398" s="57"/>
      <c r="C7398" s="57" t="s">
        <v>27646</v>
      </c>
      <c r="D7398" s="57" t="s">
        <v>27647</v>
      </c>
    </row>
    <row r="7399" spans="1:4">
      <c r="A7399" s="57" t="s">
        <v>27641</v>
      </c>
      <c r="B7399" s="57"/>
      <c r="C7399" s="57" t="s">
        <v>27648</v>
      </c>
      <c r="D7399" s="57" t="s">
        <v>27649</v>
      </c>
    </row>
    <row r="7400" spans="1:4">
      <c r="A7400" s="57" t="s">
        <v>27641</v>
      </c>
      <c r="B7400" s="57"/>
      <c r="C7400" s="57" t="s">
        <v>27650</v>
      </c>
      <c r="D7400" s="57" t="s">
        <v>27651</v>
      </c>
    </row>
    <row r="7401" spans="1:4">
      <c r="A7401" s="57" t="s">
        <v>27641</v>
      </c>
      <c r="B7401" s="57"/>
      <c r="C7401" s="57" t="s">
        <v>27652</v>
      </c>
      <c r="D7401" s="57" t="s">
        <v>27653</v>
      </c>
    </row>
    <row r="7402" spans="1:4">
      <c r="A7402" s="57" t="s">
        <v>27641</v>
      </c>
      <c r="B7402" s="57"/>
      <c r="C7402" s="57" t="s">
        <v>27654</v>
      </c>
      <c r="D7402" s="57" t="s">
        <v>27655</v>
      </c>
    </row>
    <row r="7403" spans="1:4">
      <c r="A7403" s="57" t="s">
        <v>27641</v>
      </c>
      <c r="B7403" s="57"/>
      <c r="C7403" s="57" t="s">
        <v>27656</v>
      </c>
      <c r="D7403" s="57" t="s">
        <v>27657</v>
      </c>
    </row>
    <row r="7404" spans="1:4">
      <c r="A7404" s="57" t="s">
        <v>27641</v>
      </c>
      <c r="B7404" s="57"/>
      <c r="C7404" s="57" t="s">
        <v>27658</v>
      </c>
      <c r="D7404" s="57" t="s">
        <v>27659</v>
      </c>
    </row>
    <row r="7405" spans="1:4">
      <c r="A7405" s="57" t="s">
        <v>27641</v>
      </c>
      <c r="B7405" s="57"/>
      <c r="C7405" s="57" t="s">
        <v>27660</v>
      </c>
      <c r="D7405" s="57" t="s">
        <v>27661</v>
      </c>
    </row>
    <row r="7406" spans="1:4">
      <c r="A7406" s="57" t="s">
        <v>27662</v>
      </c>
      <c r="B7406" s="57" t="s">
        <v>12940</v>
      </c>
      <c r="C7406" s="57" t="s">
        <v>27663</v>
      </c>
      <c r="D7406" s="57" t="s">
        <v>27664</v>
      </c>
    </row>
    <row r="7407" spans="1:4">
      <c r="A7407" s="57" t="s">
        <v>27662</v>
      </c>
      <c r="B7407" s="57"/>
      <c r="C7407" s="57" t="s">
        <v>27665</v>
      </c>
      <c r="D7407" s="57" t="s">
        <v>27666</v>
      </c>
    </row>
    <row r="7408" spans="1:4">
      <c r="A7408" s="57" t="s">
        <v>27662</v>
      </c>
      <c r="B7408" s="57"/>
      <c r="C7408" s="57" t="s">
        <v>27667</v>
      </c>
      <c r="D7408" s="57" t="s">
        <v>27668</v>
      </c>
    </row>
    <row r="7409" spans="1:4">
      <c r="A7409" s="57" t="s">
        <v>27662</v>
      </c>
      <c r="B7409" s="57"/>
      <c r="C7409" s="57" t="s">
        <v>27669</v>
      </c>
      <c r="D7409" s="57" t="s">
        <v>27670</v>
      </c>
    </row>
    <row r="7410" spans="1:4">
      <c r="A7410" s="57" t="s">
        <v>27662</v>
      </c>
      <c r="B7410" s="57"/>
      <c r="C7410" s="57" t="s">
        <v>27671</v>
      </c>
      <c r="D7410" s="57" t="s">
        <v>27672</v>
      </c>
    </row>
    <row r="7411" spans="1:4">
      <c r="A7411" s="57" t="s">
        <v>27662</v>
      </c>
      <c r="B7411" s="57"/>
      <c r="C7411" s="57" t="s">
        <v>27673</v>
      </c>
      <c r="D7411" s="57" t="s">
        <v>27674</v>
      </c>
    </row>
    <row r="7412" spans="1:4">
      <c r="A7412" s="57" t="s">
        <v>27662</v>
      </c>
      <c r="B7412" s="57"/>
      <c r="C7412" s="57" t="s">
        <v>27675</v>
      </c>
      <c r="D7412" s="57" t="s">
        <v>27676</v>
      </c>
    </row>
    <row r="7413" spans="1:4">
      <c r="A7413" s="57" t="s">
        <v>27662</v>
      </c>
      <c r="B7413" s="57"/>
      <c r="C7413" s="57" t="s">
        <v>27677</v>
      </c>
      <c r="D7413" s="57" t="s">
        <v>27678</v>
      </c>
    </row>
    <row r="7414" spans="1:4">
      <c r="A7414" s="57" t="s">
        <v>27662</v>
      </c>
      <c r="B7414" s="57"/>
      <c r="C7414" s="57" t="s">
        <v>27679</v>
      </c>
      <c r="D7414" s="57" t="s">
        <v>27680</v>
      </c>
    </row>
    <row r="7415" spans="1:4">
      <c r="A7415" s="57" t="s">
        <v>27681</v>
      </c>
      <c r="B7415" s="57" t="s">
        <v>12940</v>
      </c>
      <c r="C7415" s="57" t="s">
        <v>27682</v>
      </c>
      <c r="D7415" s="57" t="s">
        <v>27683</v>
      </c>
    </row>
    <row r="7416" spans="1:4">
      <c r="A7416" s="57" t="s">
        <v>27684</v>
      </c>
      <c r="B7416" s="57" t="s">
        <v>12940</v>
      </c>
      <c r="C7416" s="57" t="s">
        <v>27685</v>
      </c>
      <c r="D7416" s="57" t="s">
        <v>27686</v>
      </c>
    </row>
    <row r="7417" spans="1:4">
      <c r="A7417" s="57" t="s">
        <v>27687</v>
      </c>
      <c r="B7417" s="57" t="s">
        <v>12940</v>
      </c>
      <c r="C7417" s="57" t="s">
        <v>27688</v>
      </c>
      <c r="D7417" s="57" t="s">
        <v>27689</v>
      </c>
    </row>
    <row r="7418" spans="1:4">
      <c r="A7418" s="57" t="s">
        <v>27687</v>
      </c>
      <c r="B7418" s="57"/>
      <c r="C7418" s="57" t="s">
        <v>27690</v>
      </c>
      <c r="D7418" s="57" t="s">
        <v>27691</v>
      </c>
    </row>
    <row r="7419" spans="1:4">
      <c r="A7419" s="57" t="s">
        <v>27687</v>
      </c>
      <c r="B7419" s="57"/>
      <c r="C7419" s="57" t="s">
        <v>27692</v>
      </c>
      <c r="D7419" s="57" t="s">
        <v>27693</v>
      </c>
    </row>
    <row r="7420" spans="1:4">
      <c r="A7420" s="57" t="s">
        <v>27687</v>
      </c>
      <c r="B7420" s="57"/>
      <c r="C7420" s="57" t="s">
        <v>27694</v>
      </c>
      <c r="D7420" s="57" t="s">
        <v>27695</v>
      </c>
    </row>
    <row r="7421" spans="1:4">
      <c r="A7421" s="57" t="s">
        <v>27687</v>
      </c>
      <c r="B7421" s="57"/>
      <c r="C7421" s="57" t="s">
        <v>27696</v>
      </c>
      <c r="D7421" s="57" t="s">
        <v>27697</v>
      </c>
    </row>
    <row r="7422" spans="1:4">
      <c r="A7422" s="57" t="s">
        <v>27687</v>
      </c>
      <c r="B7422" s="57"/>
      <c r="C7422" s="57" t="s">
        <v>27698</v>
      </c>
      <c r="D7422" s="57" t="s">
        <v>27699</v>
      </c>
    </row>
    <row r="7423" spans="1:4">
      <c r="A7423" s="57" t="s">
        <v>27700</v>
      </c>
      <c r="B7423" s="57" t="s">
        <v>12940</v>
      </c>
      <c r="C7423" s="57" t="s">
        <v>27701</v>
      </c>
      <c r="D7423" s="57" t="s">
        <v>27702</v>
      </c>
    </row>
    <row r="7424" spans="1:4">
      <c r="A7424" s="57" t="s">
        <v>27700</v>
      </c>
      <c r="B7424" s="57"/>
      <c r="C7424" s="57" t="s">
        <v>27703</v>
      </c>
      <c r="D7424" s="57" t="s">
        <v>27704</v>
      </c>
    </row>
    <row r="7425" spans="1:4">
      <c r="A7425" s="57" t="s">
        <v>27700</v>
      </c>
      <c r="B7425" s="57"/>
      <c r="C7425" s="57" t="s">
        <v>27705</v>
      </c>
      <c r="D7425" s="57" t="s">
        <v>27706</v>
      </c>
    </row>
    <row r="7426" spans="1:4">
      <c r="A7426" s="57" t="s">
        <v>27700</v>
      </c>
      <c r="B7426" s="57"/>
      <c r="C7426" s="57" t="s">
        <v>27707</v>
      </c>
      <c r="D7426" s="57" t="s">
        <v>27708</v>
      </c>
    </row>
    <row r="7427" spans="1:4">
      <c r="A7427" s="57" t="s">
        <v>27700</v>
      </c>
      <c r="B7427" s="57"/>
      <c r="C7427" s="57" t="s">
        <v>27709</v>
      </c>
      <c r="D7427" s="57" t="s">
        <v>27710</v>
      </c>
    </row>
    <row r="7428" spans="1:4">
      <c r="A7428" s="57" t="s">
        <v>74792</v>
      </c>
      <c r="B7428" s="57" t="s">
        <v>12940</v>
      </c>
      <c r="C7428" s="57" t="s">
        <v>74793</v>
      </c>
      <c r="D7428" s="57" t="s">
        <v>74794</v>
      </c>
    </row>
    <row r="7429" spans="1:4">
      <c r="A7429" s="57" t="s">
        <v>74792</v>
      </c>
      <c r="B7429" s="57"/>
      <c r="C7429" s="57" t="s">
        <v>74795</v>
      </c>
      <c r="D7429" s="57" t="s">
        <v>74796</v>
      </c>
    </row>
    <row r="7430" spans="1:4">
      <c r="A7430" s="57" t="s">
        <v>27711</v>
      </c>
      <c r="B7430" s="57" t="s">
        <v>12940</v>
      </c>
      <c r="C7430" s="57" t="s">
        <v>27712</v>
      </c>
      <c r="D7430" s="57" t="s">
        <v>27713</v>
      </c>
    </row>
    <row r="7431" spans="1:4">
      <c r="A7431" s="57" t="s">
        <v>27711</v>
      </c>
      <c r="B7431" s="57"/>
      <c r="C7431" s="57" t="s">
        <v>27714</v>
      </c>
      <c r="D7431" s="57" t="s">
        <v>27715</v>
      </c>
    </row>
    <row r="7432" spans="1:4">
      <c r="A7432" s="57" t="s">
        <v>27716</v>
      </c>
      <c r="B7432" s="57" t="s">
        <v>12940</v>
      </c>
      <c r="C7432" s="57" t="s">
        <v>27717</v>
      </c>
      <c r="D7432" s="57" t="s">
        <v>27718</v>
      </c>
    </row>
    <row r="7433" spans="1:4">
      <c r="A7433" s="57" t="s">
        <v>27719</v>
      </c>
      <c r="B7433" s="57" t="s">
        <v>12940</v>
      </c>
      <c r="C7433" s="57" t="s">
        <v>27720</v>
      </c>
      <c r="D7433" s="57" t="s">
        <v>27721</v>
      </c>
    </row>
    <row r="7434" spans="1:4">
      <c r="A7434" s="57" t="s">
        <v>27722</v>
      </c>
      <c r="B7434" s="57" t="s">
        <v>12940</v>
      </c>
      <c r="C7434" s="57" t="s">
        <v>27723</v>
      </c>
      <c r="D7434" s="57" t="s">
        <v>27724</v>
      </c>
    </row>
    <row r="7435" spans="1:4">
      <c r="A7435" s="57" t="s">
        <v>27722</v>
      </c>
      <c r="B7435" s="57"/>
      <c r="C7435" s="57" t="s">
        <v>27725</v>
      </c>
      <c r="D7435" s="57" t="s">
        <v>27726</v>
      </c>
    </row>
    <row r="7436" spans="1:4">
      <c r="A7436" s="57" t="s">
        <v>27722</v>
      </c>
      <c r="B7436" s="57"/>
      <c r="C7436" s="57" t="s">
        <v>27727</v>
      </c>
      <c r="D7436" s="57" t="s">
        <v>27728</v>
      </c>
    </row>
    <row r="7437" spans="1:4">
      <c r="A7437" s="57" t="s">
        <v>27722</v>
      </c>
      <c r="B7437" s="57"/>
      <c r="C7437" s="57" t="s">
        <v>27729</v>
      </c>
      <c r="D7437" s="57" t="s">
        <v>27730</v>
      </c>
    </row>
    <row r="7438" spans="1:4">
      <c r="A7438" s="57" t="s">
        <v>27722</v>
      </c>
      <c r="B7438" s="57"/>
      <c r="C7438" s="57" t="s">
        <v>27731</v>
      </c>
      <c r="D7438" s="57" t="s">
        <v>27732</v>
      </c>
    </row>
    <row r="7439" spans="1:4">
      <c r="A7439" s="57" t="s">
        <v>27722</v>
      </c>
      <c r="B7439" s="57"/>
      <c r="C7439" s="57" t="s">
        <v>27733</v>
      </c>
      <c r="D7439" s="57" t="s">
        <v>27734</v>
      </c>
    </row>
    <row r="7440" spans="1:4">
      <c r="A7440" s="57" t="s">
        <v>27722</v>
      </c>
      <c r="B7440" s="57"/>
      <c r="C7440" s="57" t="s">
        <v>27735</v>
      </c>
      <c r="D7440" s="57" t="s">
        <v>27736</v>
      </c>
    </row>
    <row r="7441" spans="1:4">
      <c r="A7441" s="57" t="s">
        <v>27722</v>
      </c>
      <c r="B7441" s="57"/>
      <c r="C7441" s="57" t="s">
        <v>27737</v>
      </c>
      <c r="D7441" s="57" t="s">
        <v>27738</v>
      </c>
    </row>
    <row r="7442" spans="1:4">
      <c r="A7442" s="57" t="s">
        <v>27722</v>
      </c>
      <c r="B7442" s="57"/>
      <c r="C7442" s="57" t="s">
        <v>27739</v>
      </c>
      <c r="D7442" s="57" t="s">
        <v>27740</v>
      </c>
    </row>
    <row r="7443" spans="1:4">
      <c r="A7443" s="57" t="s">
        <v>27722</v>
      </c>
      <c r="B7443" s="57"/>
      <c r="C7443" s="57" t="s">
        <v>27741</v>
      </c>
      <c r="D7443" s="57" t="s">
        <v>27742</v>
      </c>
    </row>
    <row r="7444" spans="1:4">
      <c r="A7444" s="57" t="s">
        <v>27743</v>
      </c>
      <c r="B7444" s="57" t="s">
        <v>12940</v>
      </c>
      <c r="C7444" s="57" t="s">
        <v>27744</v>
      </c>
      <c r="D7444" s="57" t="s">
        <v>27745</v>
      </c>
    </row>
    <row r="7445" spans="1:4">
      <c r="A7445" s="57" t="s">
        <v>27743</v>
      </c>
      <c r="B7445" s="57"/>
      <c r="C7445" s="57" t="s">
        <v>27746</v>
      </c>
      <c r="D7445" s="57" t="s">
        <v>27747</v>
      </c>
    </row>
    <row r="7446" spans="1:4">
      <c r="A7446" s="57" t="s">
        <v>27748</v>
      </c>
      <c r="B7446" s="57" t="s">
        <v>12940</v>
      </c>
      <c r="C7446" s="57" t="s">
        <v>27749</v>
      </c>
      <c r="D7446" s="57" t="s">
        <v>27750</v>
      </c>
    </row>
    <row r="7447" spans="1:4">
      <c r="A7447" s="57" t="s">
        <v>27748</v>
      </c>
      <c r="B7447" s="57"/>
      <c r="C7447" s="57" t="s">
        <v>27751</v>
      </c>
      <c r="D7447" s="57" t="s">
        <v>27752</v>
      </c>
    </row>
    <row r="7448" spans="1:4">
      <c r="A7448" s="57" t="s">
        <v>27748</v>
      </c>
      <c r="B7448" s="57"/>
      <c r="C7448" s="57" t="s">
        <v>27753</v>
      </c>
      <c r="D7448" s="57" t="s">
        <v>27754</v>
      </c>
    </row>
    <row r="7449" spans="1:4">
      <c r="A7449" s="57" t="s">
        <v>27748</v>
      </c>
      <c r="B7449" s="57"/>
      <c r="C7449" s="57" t="s">
        <v>27755</v>
      </c>
      <c r="D7449" s="57" t="s">
        <v>27756</v>
      </c>
    </row>
    <row r="7450" spans="1:4">
      <c r="A7450" s="57" t="s">
        <v>27748</v>
      </c>
      <c r="B7450" s="57"/>
      <c r="C7450" s="57" t="s">
        <v>27757</v>
      </c>
      <c r="D7450" s="57" t="s">
        <v>27758</v>
      </c>
    </row>
    <row r="7451" spans="1:4">
      <c r="A7451" s="57" t="s">
        <v>7657</v>
      </c>
      <c r="B7451" s="57" t="s">
        <v>1058</v>
      </c>
      <c r="C7451" s="57" t="s">
        <v>2826</v>
      </c>
      <c r="D7451" s="57" t="s">
        <v>2827</v>
      </c>
    </row>
    <row r="7452" spans="1:4">
      <c r="A7452" s="57" t="s">
        <v>7657</v>
      </c>
      <c r="B7452" s="57" t="s">
        <v>1058</v>
      </c>
      <c r="C7452" s="57" t="s">
        <v>2992</v>
      </c>
      <c r="D7452" s="57" t="s">
        <v>2993</v>
      </c>
    </row>
    <row r="7453" spans="1:4">
      <c r="A7453" s="57" t="s">
        <v>7657</v>
      </c>
      <c r="B7453" s="57" t="s">
        <v>1058</v>
      </c>
      <c r="C7453" s="57" t="s">
        <v>2994</v>
      </c>
      <c r="D7453" s="57" t="s">
        <v>2995</v>
      </c>
    </row>
    <row r="7454" spans="1:4">
      <c r="A7454" s="57" t="s">
        <v>7657</v>
      </c>
      <c r="B7454" s="57" t="s">
        <v>1058</v>
      </c>
      <c r="C7454" s="57" t="s">
        <v>3177</v>
      </c>
      <c r="D7454" s="57" t="s">
        <v>3178</v>
      </c>
    </row>
    <row r="7455" spans="1:4">
      <c r="A7455" s="57" t="s">
        <v>7657</v>
      </c>
      <c r="B7455" s="57" t="s">
        <v>1058</v>
      </c>
      <c r="C7455" s="57" t="s">
        <v>3197</v>
      </c>
      <c r="D7455" s="57" t="s">
        <v>3198</v>
      </c>
    </row>
    <row r="7456" spans="1:4">
      <c r="A7456" s="57" t="s">
        <v>7657</v>
      </c>
      <c r="B7456" s="57" t="s">
        <v>1058</v>
      </c>
      <c r="C7456" s="57" t="s">
        <v>3221</v>
      </c>
      <c r="D7456" s="57" t="s">
        <v>3222</v>
      </c>
    </row>
    <row r="7457" spans="1:4">
      <c r="A7457" s="57" t="s">
        <v>7657</v>
      </c>
      <c r="B7457" s="57" t="s">
        <v>1058</v>
      </c>
      <c r="C7457" s="57" t="s">
        <v>4059</v>
      </c>
      <c r="D7457" s="57" t="s">
        <v>4060</v>
      </c>
    </row>
    <row r="7458" spans="1:4">
      <c r="A7458" s="57" t="s">
        <v>7657</v>
      </c>
      <c r="B7458" s="57" t="s">
        <v>1058</v>
      </c>
      <c r="C7458" s="57" t="s">
        <v>4430</v>
      </c>
      <c r="D7458" s="57" t="s">
        <v>4431</v>
      </c>
    </row>
    <row r="7459" spans="1:4">
      <c r="A7459" s="57" t="s">
        <v>7657</v>
      </c>
      <c r="B7459" s="57" t="s">
        <v>1058</v>
      </c>
      <c r="C7459" s="57" t="s">
        <v>4711</v>
      </c>
      <c r="D7459" s="57" t="s">
        <v>4712</v>
      </c>
    </row>
    <row r="7460" spans="1:4">
      <c r="A7460" s="57" t="s">
        <v>7657</v>
      </c>
      <c r="B7460" s="57" t="s">
        <v>1058</v>
      </c>
      <c r="C7460" s="57" t="s">
        <v>4713</v>
      </c>
      <c r="D7460" s="57" t="s">
        <v>4714</v>
      </c>
    </row>
    <row r="7461" spans="1:4">
      <c r="A7461" s="57" t="s">
        <v>7657</v>
      </c>
      <c r="B7461" s="57" t="s">
        <v>1058</v>
      </c>
      <c r="C7461" s="57" t="s">
        <v>4960</v>
      </c>
      <c r="D7461" s="57" t="s">
        <v>4961</v>
      </c>
    </row>
    <row r="7462" spans="1:4">
      <c r="A7462" s="57" t="s">
        <v>7657</v>
      </c>
      <c r="B7462" s="57" t="s">
        <v>1058</v>
      </c>
      <c r="C7462" s="57" t="s">
        <v>5040</v>
      </c>
      <c r="D7462" s="57" t="s">
        <v>5041</v>
      </c>
    </row>
    <row r="7463" spans="1:4">
      <c r="A7463" s="57" t="s">
        <v>7657</v>
      </c>
      <c r="B7463" s="57" t="s">
        <v>1058</v>
      </c>
      <c r="C7463" s="57" t="s">
        <v>5079</v>
      </c>
      <c r="D7463" s="57" t="s">
        <v>5080</v>
      </c>
    </row>
    <row r="7464" spans="1:4">
      <c r="A7464" s="57" t="s">
        <v>7657</v>
      </c>
      <c r="B7464" s="57" t="s">
        <v>1058</v>
      </c>
      <c r="C7464" s="57" t="s">
        <v>5321</v>
      </c>
      <c r="D7464" s="57" t="s">
        <v>5322</v>
      </c>
    </row>
    <row r="7465" spans="1:4">
      <c r="A7465" s="57" t="s">
        <v>7657</v>
      </c>
      <c r="B7465" s="57" t="s">
        <v>1058</v>
      </c>
      <c r="C7465" s="57" t="s">
        <v>5323</v>
      </c>
      <c r="D7465" s="57" t="s">
        <v>5324</v>
      </c>
    </row>
    <row r="7466" spans="1:4">
      <c r="A7466" s="57" t="s">
        <v>7657</v>
      </c>
      <c r="B7466" s="57" t="s">
        <v>1058</v>
      </c>
      <c r="C7466" s="57" t="s">
        <v>5502</v>
      </c>
      <c r="D7466" s="57" t="s">
        <v>5503</v>
      </c>
    </row>
    <row r="7467" spans="1:4">
      <c r="A7467" s="57" t="s">
        <v>7657</v>
      </c>
      <c r="B7467" s="57" t="s">
        <v>1058</v>
      </c>
      <c r="C7467" s="57" t="s">
        <v>6157</v>
      </c>
      <c r="D7467" s="57" t="s">
        <v>6158</v>
      </c>
    </row>
    <row r="7468" spans="1:4">
      <c r="A7468" s="57" t="s">
        <v>7657</v>
      </c>
      <c r="B7468" s="57" t="s">
        <v>1058</v>
      </c>
      <c r="C7468" s="57" t="s">
        <v>8931</v>
      </c>
      <c r="D7468" s="57" t="s">
        <v>8932</v>
      </c>
    </row>
    <row r="7469" spans="1:4">
      <c r="A7469" s="57" t="s">
        <v>7657</v>
      </c>
      <c r="B7469" s="57" t="s">
        <v>1058</v>
      </c>
      <c r="C7469" s="57" t="s">
        <v>12094</v>
      </c>
      <c r="D7469" s="57" t="s">
        <v>12095</v>
      </c>
    </row>
    <row r="7470" spans="1:4">
      <c r="A7470" s="57" t="s">
        <v>7657</v>
      </c>
      <c r="B7470" s="57" t="s">
        <v>1058</v>
      </c>
      <c r="C7470" s="57" t="s">
        <v>12096</v>
      </c>
      <c r="D7470" s="57" t="s">
        <v>12097</v>
      </c>
    </row>
    <row r="7471" spans="1:4">
      <c r="A7471" s="57" t="s">
        <v>7657</v>
      </c>
      <c r="B7471" s="57" t="s">
        <v>1058</v>
      </c>
      <c r="C7471" s="57" t="s">
        <v>12098</v>
      </c>
      <c r="D7471" s="57" t="s">
        <v>12099</v>
      </c>
    </row>
    <row r="7472" spans="1:4">
      <c r="A7472" s="57" t="s">
        <v>7657</v>
      </c>
      <c r="B7472" s="57" t="s">
        <v>1058</v>
      </c>
      <c r="C7472" s="57" t="s">
        <v>12100</v>
      </c>
      <c r="D7472" s="57" t="s">
        <v>12101</v>
      </c>
    </row>
    <row r="7473" spans="1:4">
      <c r="A7473" s="57" t="s">
        <v>7657</v>
      </c>
      <c r="B7473" s="57" t="s">
        <v>1058</v>
      </c>
      <c r="C7473" s="57" t="s">
        <v>12102</v>
      </c>
      <c r="D7473" s="57" t="s">
        <v>12103</v>
      </c>
    </row>
    <row r="7474" spans="1:4">
      <c r="A7474" s="57" t="s">
        <v>7657</v>
      </c>
      <c r="B7474" s="57" t="s">
        <v>1058</v>
      </c>
      <c r="C7474" s="57" t="s">
        <v>12104</v>
      </c>
      <c r="D7474" s="57" t="s">
        <v>12105</v>
      </c>
    </row>
    <row r="7475" spans="1:4">
      <c r="A7475" s="57" t="s">
        <v>7657</v>
      </c>
      <c r="B7475" s="57" t="s">
        <v>1058</v>
      </c>
      <c r="C7475" s="57" t="s">
        <v>12106</v>
      </c>
      <c r="D7475" s="57" t="s">
        <v>12107</v>
      </c>
    </row>
    <row r="7476" spans="1:4">
      <c r="A7476" s="57" t="s">
        <v>7657</v>
      </c>
      <c r="B7476" s="57" t="s">
        <v>1058</v>
      </c>
      <c r="C7476" s="57" t="s">
        <v>12108</v>
      </c>
      <c r="D7476" s="57" t="s">
        <v>12109</v>
      </c>
    </row>
    <row r="7477" spans="1:4">
      <c r="A7477" s="57" t="s">
        <v>7657</v>
      </c>
      <c r="B7477" s="57" t="s">
        <v>1058</v>
      </c>
      <c r="C7477" s="57" t="s">
        <v>12110</v>
      </c>
      <c r="D7477" s="57" t="s">
        <v>12111</v>
      </c>
    </row>
    <row r="7478" spans="1:4">
      <c r="A7478" s="57" t="s">
        <v>7657</v>
      </c>
      <c r="B7478" s="57" t="s">
        <v>1058</v>
      </c>
      <c r="C7478" s="57" t="s">
        <v>12112</v>
      </c>
      <c r="D7478" s="57" t="s">
        <v>12113</v>
      </c>
    </row>
    <row r="7479" spans="1:4">
      <c r="A7479" s="57" t="s">
        <v>7657</v>
      </c>
      <c r="B7479" s="57" t="s">
        <v>1058</v>
      </c>
      <c r="C7479" s="57" t="s">
        <v>12114</v>
      </c>
      <c r="D7479" s="57" t="s">
        <v>12115</v>
      </c>
    </row>
    <row r="7480" spans="1:4">
      <c r="A7480" s="57" t="s">
        <v>7657</v>
      </c>
      <c r="B7480" s="57" t="s">
        <v>1058</v>
      </c>
      <c r="C7480" s="57" t="s">
        <v>12116</v>
      </c>
      <c r="D7480" s="57" t="s">
        <v>12117</v>
      </c>
    </row>
    <row r="7481" spans="1:4">
      <c r="A7481" s="57" t="s">
        <v>7657</v>
      </c>
      <c r="B7481" s="57" t="s">
        <v>1058</v>
      </c>
      <c r="C7481" s="57" t="s">
        <v>12118</v>
      </c>
      <c r="D7481" s="57" t="s">
        <v>12119</v>
      </c>
    </row>
    <row r="7482" spans="1:4">
      <c r="A7482" s="57" t="s">
        <v>7657</v>
      </c>
      <c r="B7482" s="57" t="s">
        <v>1058</v>
      </c>
      <c r="C7482" s="57" t="s">
        <v>12120</v>
      </c>
      <c r="D7482" s="57" t="s">
        <v>12121</v>
      </c>
    </row>
    <row r="7483" spans="1:4">
      <c r="A7483" s="57" t="s">
        <v>7657</v>
      </c>
      <c r="B7483" s="57" t="s">
        <v>1058</v>
      </c>
      <c r="C7483" s="57" t="s">
        <v>12122</v>
      </c>
      <c r="D7483" s="57" t="s">
        <v>12123</v>
      </c>
    </row>
    <row r="7484" spans="1:4">
      <c r="A7484" s="57" t="s">
        <v>7657</v>
      </c>
      <c r="B7484" s="57" t="s">
        <v>1058</v>
      </c>
      <c r="C7484" s="57" t="s">
        <v>12124</v>
      </c>
      <c r="D7484" s="57" t="s">
        <v>12125</v>
      </c>
    </row>
    <row r="7485" spans="1:4">
      <c r="A7485" s="57" t="s">
        <v>7657</v>
      </c>
      <c r="B7485" s="57" t="s">
        <v>1058</v>
      </c>
      <c r="C7485" s="57" t="s">
        <v>12126</v>
      </c>
      <c r="D7485" s="57" t="s">
        <v>15085</v>
      </c>
    </row>
    <row r="7486" spans="1:4">
      <c r="A7486" s="57" t="s">
        <v>7657</v>
      </c>
      <c r="B7486" s="57" t="s">
        <v>1058</v>
      </c>
      <c r="C7486" s="57" t="s">
        <v>12127</v>
      </c>
      <c r="D7486" s="57" t="s">
        <v>15086</v>
      </c>
    </row>
    <row r="7487" spans="1:4">
      <c r="A7487" s="57" t="s">
        <v>7657</v>
      </c>
      <c r="B7487" s="57" t="s">
        <v>1058</v>
      </c>
      <c r="C7487" s="57" t="s">
        <v>15087</v>
      </c>
      <c r="D7487" s="57" t="s">
        <v>15088</v>
      </c>
    </row>
    <row r="7488" spans="1:4">
      <c r="A7488" s="57" t="s">
        <v>7657</v>
      </c>
      <c r="B7488" s="57" t="s">
        <v>1058</v>
      </c>
      <c r="C7488" s="57" t="s">
        <v>15089</v>
      </c>
      <c r="D7488" s="57" t="s">
        <v>15090</v>
      </c>
    </row>
    <row r="7489" spans="1:4">
      <c r="A7489" s="57" t="s">
        <v>7657</v>
      </c>
      <c r="B7489" s="57" t="s">
        <v>1058</v>
      </c>
      <c r="C7489" s="57" t="s">
        <v>15091</v>
      </c>
      <c r="D7489" s="57" t="s">
        <v>15092</v>
      </c>
    </row>
    <row r="7490" spans="1:4">
      <c r="A7490" s="57" t="s">
        <v>7657</v>
      </c>
      <c r="B7490" s="57" t="s">
        <v>1058</v>
      </c>
      <c r="C7490" s="57" t="s">
        <v>17030</v>
      </c>
      <c r="D7490" s="57" t="s">
        <v>17031</v>
      </c>
    </row>
    <row r="7491" spans="1:4">
      <c r="A7491" s="57" t="s">
        <v>7657</v>
      </c>
      <c r="B7491" s="57" t="s">
        <v>1058</v>
      </c>
      <c r="C7491" s="57" t="s">
        <v>17032</v>
      </c>
      <c r="D7491" s="57" t="s">
        <v>17031</v>
      </c>
    </row>
    <row r="7492" spans="1:4">
      <c r="A7492" s="57" t="s">
        <v>7657</v>
      </c>
      <c r="B7492" s="57" t="s">
        <v>1058</v>
      </c>
      <c r="C7492" s="57" t="s">
        <v>17033</v>
      </c>
      <c r="D7492" s="57" t="s">
        <v>17034</v>
      </c>
    </row>
    <row r="7493" spans="1:4">
      <c r="A7493" s="57" t="s">
        <v>7657</v>
      </c>
      <c r="B7493" s="57" t="s">
        <v>1058</v>
      </c>
      <c r="C7493" s="57" t="s">
        <v>17035</v>
      </c>
      <c r="D7493" s="57" t="s">
        <v>17036</v>
      </c>
    </row>
    <row r="7494" spans="1:4">
      <c r="A7494" s="57" t="s">
        <v>7657</v>
      </c>
      <c r="B7494" s="57" t="s">
        <v>1058</v>
      </c>
      <c r="C7494" s="57" t="s">
        <v>17037</v>
      </c>
      <c r="D7494" s="57" t="s">
        <v>17038</v>
      </c>
    </row>
    <row r="7495" spans="1:4">
      <c r="A7495" s="57" t="s">
        <v>7657</v>
      </c>
      <c r="B7495" s="57" t="s">
        <v>1058</v>
      </c>
      <c r="C7495" s="57" t="s">
        <v>74797</v>
      </c>
      <c r="D7495" s="57" t="s">
        <v>74798</v>
      </c>
    </row>
    <row r="7496" spans="1:4">
      <c r="A7496" s="57" t="s">
        <v>27759</v>
      </c>
      <c r="B7496" s="57" t="s">
        <v>12940</v>
      </c>
      <c r="C7496" s="57" t="s">
        <v>27760</v>
      </c>
      <c r="D7496" s="57" t="s">
        <v>27761</v>
      </c>
    </row>
    <row r="7497" spans="1:4">
      <c r="A7497" s="57" t="s">
        <v>27759</v>
      </c>
      <c r="B7497" s="57"/>
      <c r="C7497" s="57" t="s">
        <v>27762</v>
      </c>
      <c r="D7497" s="57" t="s">
        <v>27763</v>
      </c>
    </row>
    <row r="7498" spans="1:4">
      <c r="A7498" s="57" t="s">
        <v>27764</v>
      </c>
      <c r="B7498" s="57" t="s">
        <v>12940</v>
      </c>
      <c r="C7498" s="57" t="s">
        <v>27765</v>
      </c>
      <c r="D7498" s="57" t="s">
        <v>27766</v>
      </c>
    </row>
    <row r="7499" spans="1:4">
      <c r="A7499" s="57" t="s">
        <v>27764</v>
      </c>
      <c r="B7499" s="57"/>
      <c r="C7499" s="57" t="s">
        <v>27767</v>
      </c>
      <c r="D7499" s="57" t="s">
        <v>27768</v>
      </c>
    </row>
    <row r="7500" spans="1:4">
      <c r="A7500" s="57" t="s">
        <v>27764</v>
      </c>
      <c r="B7500" s="57"/>
      <c r="C7500" s="57" t="s">
        <v>27769</v>
      </c>
      <c r="D7500" s="57" t="s">
        <v>27770</v>
      </c>
    </row>
    <row r="7501" spans="1:4">
      <c r="A7501" s="57" t="s">
        <v>27771</v>
      </c>
      <c r="B7501" s="57" t="s">
        <v>12940</v>
      </c>
      <c r="C7501" s="57" t="s">
        <v>27772</v>
      </c>
      <c r="D7501" s="57" t="s">
        <v>27773</v>
      </c>
    </row>
    <row r="7502" spans="1:4">
      <c r="A7502" s="57" t="s">
        <v>27774</v>
      </c>
      <c r="B7502" s="57" t="s">
        <v>12940</v>
      </c>
      <c r="C7502" s="57" t="s">
        <v>27775</v>
      </c>
      <c r="D7502" s="57" t="s">
        <v>27776</v>
      </c>
    </row>
    <row r="7503" spans="1:4">
      <c r="A7503" s="57" t="s">
        <v>27774</v>
      </c>
      <c r="B7503" s="57"/>
      <c r="C7503" s="57" t="s">
        <v>27777</v>
      </c>
      <c r="D7503" s="57" t="s">
        <v>27778</v>
      </c>
    </row>
    <row r="7504" spans="1:4">
      <c r="A7504" s="57" t="s">
        <v>27779</v>
      </c>
      <c r="B7504" s="57" t="s">
        <v>12940</v>
      </c>
      <c r="C7504" s="57" t="s">
        <v>27780</v>
      </c>
      <c r="D7504" s="57" t="s">
        <v>27781</v>
      </c>
    </row>
    <row r="7505" spans="1:4">
      <c r="A7505" s="57" t="s">
        <v>27779</v>
      </c>
      <c r="B7505" s="57"/>
      <c r="C7505" s="57" t="s">
        <v>27782</v>
      </c>
      <c r="D7505" s="57" t="s">
        <v>27783</v>
      </c>
    </row>
    <row r="7506" spans="1:4">
      <c r="A7506" s="57" t="s">
        <v>27779</v>
      </c>
      <c r="B7506" s="57"/>
      <c r="C7506" s="57" t="s">
        <v>27784</v>
      </c>
      <c r="D7506" s="57" t="s">
        <v>27785</v>
      </c>
    </row>
    <row r="7507" spans="1:4">
      <c r="A7507" s="57" t="s">
        <v>27779</v>
      </c>
      <c r="B7507" s="57"/>
      <c r="C7507" s="57" t="s">
        <v>27786</v>
      </c>
      <c r="D7507" s="57" t="s">
        <v>27787</v>
      </c>
    </row>
    <row r="7508" spans="1:4">
      <c r="A7508" s="57" t="s">
        <v>27779</v>
      </c>
      <c r="B7508" s="57"/>
      <c r="C7508" s="57" t="s">
        <v>27788</v>
      </c>
      <c r="D7508" s="57" t="s">
        <v>27789</v>
      </c>
    </row>
    <row r="7509" spans="1:4">
      <c r="A7509" s="57" t="s">
        <v>27779</v>
      </c>
      <c r="B7509" s="57"/>
      <c r="C7509" s="57" t="s">
        <v>27790</v>
      </c>
      <c r="D7509" s="57" t="s">
        <v>27791</v>
      </c>
    </row>
    <row r="7510" spans="1:4">
      <c r="A7510" s="57" t="s">
        <v>27779</v>
      </c>
      <c r="B7510" s="57"/>
      <c r="C7510" s="57" t="s">
        <v>27792</v>
      </c>
      <c r="D7510" s="57" t="s">
        <v>27793</v>
      </c>
    </row>
    <row r="7511" spans="1:4">
      <c r="A7511" s="57" t="s">
        <v>27779</v>
      </c>
      <c r="B7511" s="57"/>
      <c r="C7511" s="57" t="s">
        <v>27794</v>
      </c>
      <c r="D7511" s="57" t="s">
        <v>27795</v>
      </c>
    </row>
    <row r="7512" spans="1:4">
      <c r="A7512" s="57" t="s">
        <v>27779</v>
      </c>
      <c r="B7512" s="57"/>
      <c r="C7512" s="57" t="s">
        <v>27796</v>
      </c>
      <c r="D7512" s="57" t="s">
        <v>27797</v>
      </c>
    </row>
    <row r="7513" spans="1:4">
      <c r="A7513" s="57" t="s">
        <v>27779</v>
      </c>
      <c r="B7513" s="57"/>
      <c r="C7513" s="57" t="s">
        <v>27798</v>
      </c>
      <c r="D7513" s="57" t="s">
        <v>27799</v>
      </c>
    </row>
    <row r="7514" spans="1:4">
      <c r="A7514" s="57" t="s">
        <v>27779</v>
      </c>
      <c r="B7514" s="57"/>
      <c r="C7514" s="57" t="s">
        <v>27800</v>
      </c>
      <c r="D7514" s="57" t="s">
        <v>27801</v>
      </c>
    </row>
    <row r="7515" spans="1:4">
      <c r="A7515" s="57" t="s">
        <v>27779</v>
      </c>
      <c r="B7515" s="57"/>
      <c r="C7515" s="57" t="s">
        <v>27802</v>
      </c>
      <c r="D7515" s="57" t="s">
        <v>27803</v>
      </c>
    </row>
    <row r="7516" spans="1:4">
      <c r="A7516" s="57" t="s">
        <v>27804</v>
      </c>
      <c r="B7516" s="57" t="s">
        <v>12940</v>
      </c>
      <c r="C7516" s="57" t="s">
        <v>27805</v>
      </c>
      <c r="D7516" s="57" t="s">
        <v>27806</v>
      </c>
    </row>
    <row r="7517" spans="1:4">
      <c r="A7517" s="57" t="s">
        <v>27804</v>
      </c>
      <c r="B7517" s="57"/>
      <c r="C7517" s="57" t="s">
        <v>27807</v>
      </c>
      <c r="D7517" s="57" t="s">
        <v>27808</v>
      </c>
    </row>
    <row r="7518" spans="1:4">
      <c r="A7518" s="57" t="s">
        <v>27804</v>
      </c>
      <c r="B7518" s="57"/>
      <c r="C7518" s="57" t="s">
        <v>27809</v>
      </c>
      <c r="D7518" s="57" t="s">
        <v>27810</v>
      </c>
    </row>
    <row r="7519" spans="1:4">
      <c r="A7519" s="57" t="s">
        <v>27811</v>
      </c>
      <c r="B7519" s="57" t="s">
        <v>12940</v>
      </c>
      <c r="C7519" s="57" t="s">
        <v>27812</v>
      </c>
      <c r="D7519" s="57" t="s">
        <v>27813</v>
      </c>
    </row>
    <row r="7520" spans="1:4">
      <c r="A7520" s="57" t="s">
        <v>27814</v>
      </c>
      <c r="B7520" s="57" t="s">
        <v>12940</v>
      </c>
      <c r="C7520" s="57" t="s">
        <v>27815</v>
      </c>
      <c r="D7520" s="57" t="s">
        <v>27816</v>
      </c>
    </row>
    <row r="7521" spans="1:4">
      <c r="A7521" s="57" t="s">
        <v>27817</v>
      </c>
      <c r="B7521" s="57" t="s">
        <v>12940</v>
      </c>
      <c r="C7521" s="57" t="s">
        <v>27818</v>
      </c>
      <c r="D7521" s="57" t="s">
        <v>27819</v>
      </c>
    </row>
    <row r="7522" spans="1:4">
      <c r="A7522" s="57" t="s">
        <v>27817</v>
      </c>
      <c r="B7522" s="57"/>
      <c r="C7522" s="57" t="s">
        <v>27820</v>
      </c>
      <c r="D7522" s="57" t="s">
        <v>27821</v>
      </c>
    </row>
    <row r="7523" spans="1:4">
      <c r="A7523" s="57" t="s">
        <v>12128</v>
      </c>
      <c r="B7523" s="57" t="s">
        <v>2192</v>
      </c>
      <c r="C7523" s="57" t="s">
        <v>12129</v>
      </c>
      <c r="D7523" s="57" t="s">
        <v>15093</v>
      </c>
    </row>
    <row r="7524" spans="1:4">
      <c r="A7524" s="57" t="s">
        <v>27822</v>
      </c>
      <c r="B7524" s="57" t="s">
        <v>12940</v>
      </c>
      <c r="C7524" s="57" t="s">
        <v>27823</v>
      </c>
      <c r="D7524" s="57" t="s">
        <v>27824</v>
      </c>
    </row>
    <row r="7525" spans="1:4">
      <c r="A7525" s="57" t="s">
        <v>27822</v>
      </c>
      <c r="B7525" s="57"/>
      <c r="C7525" s="57" t="s">
        <v>27825</v>
      </c>
      <c r="D7525" s="57" t="s">
        <v>27826</v>
      </c>
    </row>
    <row r="7526" spans="1:4">
      <c r="A7526" s="57" t="s">
        <v>27827</v>
      </c>
      <c r="B7526" s="57" t="s">
        <v>12940</v>
      </c>
      <c r="C7526" s="57" t="s">
        <v>27828</v>
      </c>
      <c r="D7526" s="57" t="s">
        <v>27829</v>
      </c>
    </row>
    <row r="7527" spans="1:4">
      <c r="A7527" s="57" t="s">
        <v>27827</v>
      </c>
      <c r="B7527" s="57"/>
      <c r="C7527" s="57" t="s">
        <v>27830</v>
      </c>
      <c r="D7527" s="57" t="s">
        <v>27829</v>
      </c>
    </row>
    <row r="7528" spans="1:4">
      <c r="A7528" s="57" t="s">
        <v>7658</v>
      </c>
      <c r="B7528" s="57" t="s">
        <v>2192</v>
      </c>
      <c r="C7528" s="57" t="s">
        <v>2790</v>
      </c>
      <c r="D7528" s="57" t="s">
        <v>15094</v>
      </c>
    </row>
    <row r="7529" spans="1:4">
      <c r="A7529" s="57" t="s">
        <v>7658</v>
      </c>
      <c r="B7529" s="57" t="s">
        <v>2192</v>
      </c>
      <c r="C7529" s="57" t="s">
        <v>3613</v>
      </c>
      <c r="D7529" s="57" t="s">
        <v>3614</v>
      </c>
    </row>
    <row r="7530" spans="1:4">
      <c r="A7530" s="57" t="s">
        <v>7658</v>
      </c>
      <c r="B7530" s="57" t="s">
        <v>2192</v>
      </c>
      <c r="C7530" s="57" t="s">
        <v>4981</v>
      </c>
      <c r="D7530" s="57" t="s">
        <v>4982</v>
      </c>
    </row>
    <row r="7531" spans="1:4">
      <c r="A7531" s="57" t="s">
        <v>7658</v>
      </c>
      <c r="B7531" s="57" t="s">
        <v>2192</v>
      </c>
      <c r="C7531" s="57" t="s">
        <v>5141</v>
      </c>
      <c r="D7531" s="57" t="s">
        <v>5142</v>
      </c>
    </row>
    <row r="7532" spans="1:4">
      <c r="A7532" s="57" t="s">
        <v>7658</v>
      </c>
      <c r="B7532" s="57" t="s">
        <v>2192</v>
      </c>
      <c r="C7532" s="57" t="s">
        <v>5242</v>
      </c>
      <c r="D7532" s="57" t="s">
        <v>5243</v>
      </c>
    </row>
    <row r="7533" spans="1:4">
      <c r="A7533" s="57" t="s">
        <v>7658</v>
      </c>
      <c r="B7533" s="57" t="s">
        <v>2192</v>
      </c>
      <c r="C7533" s="57" t="s">
        <v>5478</v>
      </c>
      <c r="D7533" s="57" t="s">
        <v>5479</v>
      </c>
    </row>
    <row r="7534" spans="1:4">
      <c r="A7534" s="57" t="s">
        <v>7658</v>
      </c>
      <c r="B7534" s="57" t="s">
        <v>2192</v>
      </c>
      <c r="C7534" s="57" t="s">
        <v>5601</v>
      </c>
      <c r="D7534" s="57" t="s">
        <v>5602</v>
      </c>
    </row>
    <row r="7535" spans="1:4">
      <c r="A7535" s="57" t="s">
        <v>7658</v>
      </c>
      <c r="B7535" s="57" t="s">
        <v>2192</v>
      </c>
      <c r="C7535" s="57" t="s">
        <v>5863</v>
      </c>
      <c r="D7535" s="57" t="s">
        <v>5864</v>
      </c>
    </row>
    <row r="7536" spans="1:4">
      <c r="A7536" s="57" t="s">
        <v>7658</v>
      </c>
      <c r="B7536" s="57" t="s">
        <v>2192</v>
      </c>
      <c r="C7536" s="57" t="s">
        <v>6340</v>
      </c>
      <c r="D7536" s="57" t="s">
        <v>5864</v>
      </c>
    </row>
    <row r="7537" spans="1:4">
      <c r="A7537" s="57" t="s">
        <v>7658</v>
      </c>
      <c r="B7537" s="57" t="s">
        <v>2192</v>
      </c>
      <c r="C7537" s="57" t="s">
        <v>8693</v>
      </c>
      <c r="D7537" s="57" t="s">
        <v>8694</v>
      </c>
    </row>
    <row r="7538" spans="1:4">
      <c r="A7538" s="57" t="s">
        <v>7658</v>
      </c>
      <c r="B7538" s="57" t="s">
        <v>2192</v>
      </c>
      <c r="C7538" s="57" t="s">
        <v>9261</v>
      </c>
      <c r="D7538" s="57" t="s">
        <v>9262</v>
      </c>
    </row>
    <row r="7539" spans="1:4">
      <c r="A7539" s="57" t="s">
        <v>7658</v>
      </c>
      <c r="B7539" s="57" t="s">
        <v>2192</v>
      </c>
      <c r="C7539" s="57" t="s">
        <v>12130</v>
      </c>
      <c r="D7539" s="57" t="s">
        <v>12131</v>
      </c>
    </row>
    <row r="7540" spans="1:4">
      <c r="A7540" s="57" t="s">
        <v>7658</v>
      </c>
      <c r="B7540" s="57" t="s">
        <v>2192</v>
      </c>
      <c r="C7540" s="57" t="s">
        <v>17039</v>
      </c>
      <c r="D7540" s="57" t="s">
        <v>17040</v>
      </c>
    </row>
    <row r="7541" spans="1:4">
      <c r="A7541" s="57" t="s">
        <v>7658</v>
      </c>
      <c r="B7541" s="57" t="s">
        <v>2192</v>
      </c>
      <c r="C7541" s="57" t="s">
        <v>12132</v>
      </c>
      <c r="D7541" s="57" t="s">
        <v>12133</v>
      </c>
    </row>
    <row r="7542" spans="1:4">
      <c r="A7542" s="57" t="s">
        <v>7658</v>
      </c>
      <c r="B7542" s="57" t="s">
        <v>2192</v>
      </c>
      <c r="C7542" s="57" t="s">
        <v>12134</v>
      </c>
      <c r="D7542" s="57" t="s">
        <v>12135</v>
      </c>
    </row>
    <row r="7543" spans="1:4">
      <c r="A7543" s="57" t="s">
        <v>7658</v>
      </c>
      <c r="B7543" s="57" t="s">
        <v>2192</v>
      </c>
      <c r="C7543" s="57" t="s">
        <v>15095</v>
      </c>
      <c r="D7543" s="57" t="s">
        <v>15096</v>
      </c>
    </row>
    <row r="7544" spans="1:4">
      <c r="A7544" s="57" t="s">
        <v>7658</v>
      </c>
      <c r="B7544" s="57" t="s">
        <v>2192</v>
      </c>
      <c r="C7544" s="57" t="s">
        <v>15097</v>
      </c>
      <c r="D7544" s="57" t="s">
        <v>15098</v>
      </c>
    </row>
    <row r="7545" spans="1:4">
      <c r="A7545" s="57" t="s">
        <v>7658</v>
      </c>
      <c r="B7545" s="57" t="s">
        <v>2192</v>
      </c>
      <c r="C7545" s="57" t="s">
        <v>15099</v>
      </c>
      <c r="D7545" s="57" t="s">
        <v>15100</v>
      </c>
    </row>
    <row r="7546" spans="1:4">
      <c r="A7546" s="57" t="s">
        <v>7658</v>
      </c>
      <c r="B7546" s="57" t="s">
        <v>2192</v>
      </c>
      <c r="C7546" s="57" t="s">
        <v>15101</v>
      </c>
      <c r="D7546" s="57" t="s">
        <v>15102</v>
      </c>
    </row>
    <row r="7547" spans="1:4">
      <c r="A7547" s="57" t="s">
        <v>7658</v>
      </c>
      <c r="B7547" s="57" t="s">
        <v>2192</v>
      </c>
      <c r="C7547" s="57" t="s">
        <v>15103</v>
      </c>
      <c r="D7547" s="57" t="s">
        <v>15104</v>
      </c>
    </row>
    <row r="7548" spans="1:4">
      <c r="A7548" s="57" t="s">
        <v>7658</v>
      </c>
      <c r="B7548" s="57" t="s">
        <v>2192</v>
      </c>
      <c r="C7548" s="57" t="s">
        <v>15105</v>
      </c>
      <c r="D7548" s="57" t="s">
        <v>15106</v>
      </c>
    </row>
    <row r="7549" spans="1:4">
      <c r="A7549" s="57" t="s">
        <v>7658</v>
      </c>
      <c r="B7549" s="57" t="s">
        <v>2192</v>
      </c>
      <c r="C7549" s="57" t="s">
        <v>15107</v>
      </c>
      <c r="D7549" s="57" t="s">
        <v>15108</v>
      </c>
    </row>
    <row r="7550" spans="1:4">
      <c r="A7550" s="57" t="s">
        <v>7658</v>
      </c>
      <c r="B7550" s="57" t="s">
        <v>2192</v>
      </c>
      <c r="C7550" s="57" t="s">
        <v>15109</v>
      </c>
      <c r="D7550" s="57" t="s">
        <v>15110</v>
      </c>
    </row>
    <row r="7551" spans="1:4">
      <c r="A7551" s="57" t="s">
        <v>7658</v>
      </c>
      <c r="B7551" s="57" t="s">
        <v>2192</v>
      </c>
      <c r="C7551" s="57" t="s">
        <v>15111</v>
      </c>
      <c r="D7551" s="57" t="s">
        <v>14648</v>
      </c>
    </row>
    <row r="7552" spans="1:4">
      <c r="A7552" s="57" t="s">
        <v>7658</v>
      </c>
      <c r="B7552" s="57" t="s">
        <v>2192</v>
      </c>
      <c r="C7552" s="57" t="s">
        <v>15112</v>
      </c>
      <c r="D7552" s="57" t="s">
        <v>15113</v>
      </c>
    </row>
    <row r="7553" spans="1:4">
      <c r="A7553" s="57" t="s">
        <v>7658</v>
      </c>
      <c r="B7553" s="57" t="s">
        <v>2192</v>
      </c>
      <c r="C7553" s="57" t="s">
        <v>15114</v>
      </c>
      <c r="D7553" s="57" t="s">
        <v>15115</v>
      </c>
    </row>
    <row r="7554" spans="1:4">
      <c r="A7554" s="57" t="s">
        <v>7658</v>
      </c>
      <c r="B7554" s="57" t="s">
        <v>2192</v>
      </c>
      <c r="C7554" s="57" t="s">
        <v>15116</v>
      </c>
      <c r="D7554" s="57" t="s">
        <v>15117</v>
      </c>
    </row>
    <row r="7555" spans="1:4">
      <c r="A7555" s="57" t="s">
        <v>7658</v>
      </c>
      <c r="B7555" s="57" t="s">
        <v>2192</v>
      </c>
      <c r="C7555" s="57" t="s">
        <v>15118</v>
      </c>
      <c r="D7555" s="57" t="s">
        <v>15119</v>
      </c>
    </row>
    <row r="7556" spans="1:4">
      <c r="A7556" s="57" t="s">
        <v>7658</v>
      </c>
      <c r="B7556" s="57" t="s">
        <v>2192</v>
      </c>
      <c r="C7556" s="57" t="s">
        <v>17041</v>
      </c>
      <c r="D7556" s="57" t="s">
        <v>17042</v>
      </c>
    </row>
    <row r="7557" spans="1:4">
      <c r="A7557" s="57" t="s">
        <v>7658</v>
      </c>
      <c r="B7557" s="57" t="s">
        <v>2192</v>
      </c>
      <c r="C7557" s="57" t="s">
        <v>27831</v>
      </c>
      <c r="D7557" s="57" t="s">
        <v>27832</v>
      </c>
    </row>
    <row r="7558" spans="1:4">
      <c r="A7558" s="57" t="s">
        <v>7658</v>
      </c>
      <c r="B7558" s="57" t="s">
        <v>2192</v>
      </c>
      <c r="C7558" s="57" t="s">
        <v>27833</v>
      </c>
      <c r="D7558" s="57" t="s">
        <v>74799</v>
      </c>
    </row>
    <row r="7559" spans="1:4">
      <c r="A7559" s="57" t="s">
        <v>7658</v>
      </c>
      <c r="B7559" s="57" t="s">
        <v>2192</v>
      </c>
      <c r="C7559" s="57" t="s">
        <v>77243</v>
      </c>
      <c r="D7559" s="57" t="s">
        <v>77244</v>
      </c>
    </row>
    <row r="7560" spans="1:4">
      <c r="A7560" s="57" t="s">
        <v>27834</v>
      </c>
      <c r="B7560" s="57" t="s">
        <v>12940</v>
      </c>
      <c r="C7560" s="57" t="s">
        <v>27835</v>
      </c>
      <c r="D7560" s="57" t="s">
        <v>27836</v>
      </c>
    </row>
    <row r="7561" spans="1:4">
      <c r="A7561" s="57" t="s">
        <v>27834</v>
      </c>
      <c r="B7561" s="57"/>
      <c r="C7561" s="57" t="s">
        <v>27837</v>
      </c>
      <c r="D7561" s="57" t="s">
        <v>27838</v>
      </c>
    </row>
    <row r="7562" spans="1:4">
      <c r="A7562" s="57" t="s">
        <v>27834</v>
      </c>
      <c r="B7562" s="57"/>
      <c r="C7562" s="57" t="s">
        <v>27839</v>
      </c>
      <c r="D7562" s="57" t="s">
        <v>27840</v>
      </c>
    </row>
    <row r="7563" spans="1:4">
      <c r="A7563" s="57" t="s">
        <v>27834</v>
      </c>
      <c r="B7563" s="57"/>
      <c r="C7563" s="57" t="s">
        <v>27841</v>
      </c>
      <c r="D7563" s="57" t="s">
        <v>27842</v>
      </c>
    </row>
    <row r="7564" spans="1:4">
      <c r="A7564" s="57" t="s">
        <v>27834</v>
      </c>
      <c r="B7564" s="57"/>
      <c r="C7564" s="57" t="s">
        <v>27843</v>
      </c>
      <c r="D7564" s="57" t="s">
        <v>27844</v>
      </c>
    </row>
    <row r="7565" spans="1:4">
      <c r="A7565" s="57" t="s">
        <v>27834</v>
      </c>
      <c r="B7565" s="57"/>
      <c r="C7565" s="57" t="s">
        <v>27845</v>
      </c>
      <c r="D7565" s="57" t="s">
        <v>27846</v>
      </c>
    </row>
    <row r="7566" spans="1:4">
      <c r="A7566" s="57" t="s">
        <v>27834</v>
      </c>
      <c r="B7566" s="57"/>
      <c r="C7566" s="57" t="s">
        <v>27847</v>
      </c>
      <c r="D7566" s="57" t="s">
        <v>27848</v>
      </c>
    </row>
    <row r="7567" spans="1:4">
      <c r="A7567" s="57" t="s">
        <v>27834</v>
      </c>
      <c r="B7567" s="57"/>
      <c r="C7567" s="57" t="s">
        <v>74800</v>
      </c>
      <c r="D7567" s="57" t="s">
        <v>74801</v>
      </c>
    </row>
    <row r="7568" spans="1:4">
      <c r="A7568" s="57" t="s">
        <v>27834</v>
      </c>
      <c r="B7568" s="57"/>
      <c r="C7568" s="57" t="s">
        <v>74802</v>
      </c>
      <c r="D7568" s="57" t="s">
        <v>74803</v>
      </c>
    </row>
    <row r="7569" spans="1:4">
      <c r="A7569" s="57" t="s">
        <v>27849</v>
      </c>
      <c r="B7569" s="57" t="s">
        <v>12940</v>
      </c>
      <c r="C7569" s="57" t="s">
        <v>27850</v>
      </c>
      <c r="D7569" s="57" t="s">
        <v>27851</v>
      </c>
    </row>
    <row r="7570" spans="1:4">
      <c r="A7570" s="57" t="s">
        <v>27849</v>
      </c>
      <c r="B7570" s="57"/>
      <c r="C7570" s="57" t="s">
        <v>27852</v>
      </c>
      <c r="D7570" s="57" t="s">
        <v>27853</v>
      </c>
    </row>
    <row r="7571" spans="1:4">
      <c r="A7571" s="57" t="s">
        <v>27849</v>
      </c>
      <c r="B7571" s="57"/>
      <c r="C7571" s="57" t="s">
        <v>27854</v>
      </c>
      <c r="D7571" s="57" t="s">
        <v>27855</v>
      </c>
    </row>
    <row r="7572" spans="1:4">
      <c r="A7572" s="57" t="s">
        <v>27849</v>
      </c>
      <c r="B7572" s="57"/>
      <c r="C7572" s="57" t="s">
        <v>27856</v>
      </c>
      <c r="D7572" s="57" t="s">
        <v>27857</v>
      </c>
    </row>
    <row r="7573" spans="1:4">
      <c r="A7573" s="57" t="s">
        <v>27849</v>
      </c>
      <c r="B7573" s="57"/>
      <c r="C7573" s="57" t="s">
        <v>27858</v>
      </c>
      <c r="D7573" s="57" t="s">
        <v>27859</v>
      </c>
    </row>
    <row r="7574" spans="1:4">
      <c r="A7574" s="57" t="s">
        <v>27849</v>
      </c>
      <c r="B7574" s="57"/>
      <c r="C7574" s="57" t="s">
        <v>27860</v>
      </c>
      <c r="D7574" s="57" t="s">
        <v>27861</v>
      </c>
    </row>
    <row r="7575" spans="1:4">
      <c r="A7575" s="57" t="s">
        <v>27849</v>
      </c>
      <c r="B7575" s="57"/>
      <c r="C7575" s="57" t="s">
        <v>27862</v>
      </c>
      <c r="D7575" s="57" t="s">
        <v>27863</v>
      </c>
    </row>
    <row r="7576" spans="1:4">
      <c r="A7576" s="57" t="s">
        <v>27849</v>
      </c>
      <c r="B7576" s="57"/>
      <c r="C7576" s="57" t="s">
        <v>27864</v>
      </c>
      <c r="D7576" s="57" t="s">
        <v>27865</v>
      </c>
    </row>
    <row r="7577" spans="1:4">
      <c r="A7577" s="57" t="s">
        <v>27849</v>
      </c>
      <c r="B7577" s="57"/>
      <c r="C7577" s="57" t="s">
        <v>27866</v>
      </c>
      <c r="D7577" s="57" t="s">
        <v>27867</v>
      </c>
    </row>
    <row r="7578" spans="1:4">
      <c r="A7578" s="57" t="s">
        <v>27849</v>
      </c>
      <c r="B7578" s="57"/>
      <c r="C7578" s="57" t="s">
        <v>27868</v>
      </c>
      <c r="D7578" s="57" t="s">
        <v>27869</v>
      </c>
    </row>
    <row r="7579" spans="1:4">
      <c r="A7579" s="57" t="s">
        <v>27849</v>
      </c>
      <c r="B7579" s="57"/>
      <c r="C7579" s="57" t="s">
        <v>27870</v>
      </c>
      <c r="D7579" s="57" t="s">
        <v>27851</v>
      </c>
    </row>
    <row r="7580" spans="1:4">
      <c r="A7580" s="57" t="s">
        <v>27849</v>
      </c>
      <c r="B7580" s="57"/>
      <c r="C7580" s="57" t="s">
        <v>27871</v>
      </c>
      <c r="D7580" s="57" t="s">
        <v>27872</v>
      </c>
    </row>
    <row r="7581" spans="1:4">
      <c r="A7581" s="57" t="s">
        <v>27849</v>
      </c>
      <c r="B7581" s="57"/>
      <c r="C7581" s="57" t="s">
        <v>27873</v>
      </c>
      <c r="D7581" s="57" t="s">
        <v>27874</v>
      </c>
    </row>
    <row r="7582" spans="1:4">
      <c r="A7582" s="57" t="s">
        <v>27875</v>
      </c>
      <c r="B7582" s="57" t="s">
        <v>12940</v>
      </c>
      <c r="C7582" s="57" t="s">
        <v>27876</v>
      </c>
      <c r="D7582" s="57" t="s">
        <v>27877</v>
      </c>
    </row>
    <row r="7583" spans="1:4">
      <c r="A7583" s="57" t="s">
        <v>27878</v>
      </c>
      <c r="B7583" s="57" t="s">
        <v>12940</v>
      </c>
      <c r="C7583" s="57" t="s">
        <v>27879</v>
      </c>
      <c r="D7583" s="57" t="s">
        <v>27880</v>
      </c>
    </row>
    <row r="7584" spans="1:4">
      <c r="A7584" s="57" t="s">
        <v>27878</v>
      </c>
      <c r="B7584" s="57"/>
      <c r="C7584" s="57" t="s">
        <v>27881</v>
      </c>
      <c r="D7584" s="57" t="s">
        <v>27882</v>
      </c>
    </row>
    <row r="7585" spans="1:4">
      <c r="A7585" s="57" t="s">
        <v>27883</v>
      </c>
      <c r="B7585" s="57" t="s">
        <v>12940</v>
      </c>
      <c r="C7585" s="57" t="s">
        <v>27884</v>
      </c>
      <c r="D7585" s="57" t="s">
        <v>27885</v>
      </c>
    </row>
    <row r="7586" spans="1:4">
      <c r="A7586" s="57" t="s">
        <v>27883</v>
      </c>
      <c r="B7586" s="57"/>
      <c r="C7586" s="57" t="s">
        <v>27886</v>
      </c>
      <c r="D7586" s="57" t="s">
        <v>27887</v>
      </c>
    </row>
    <row r="7587" spans="1:4">
      <c r="A7587" s="57" t="s">
        <v>27888</v>
      </c>
      <c r="B7587" s="57" t="s">
        <v>12940</v>
      </c>
      <c r="C7587" s="57" t="s">
        <v>27889</v>
      </c>
      <c r="D7587" s="57" t="s">
        <v>27890</v>
      </c>
    </row>
    <row r="7588" spans="1:4">
      <c r="A7588" s="57" t="s">
        <v>7659</v>
      </c>
      <c r="B7588" s="57" t="s">
        <v>1016</v>
      </c>
      <c r="C7588" s="57" t="s">
        <v>6204</v>
      </c>
      <c r="D7588" s="57" t="s">
        <v>6205</v>
      </c>
    </row>
    <row r="7589" spans="1:4">
      <c r="A7589" s="57" t="s">
        <v>7659</v>
      </c>
      <c r="B7589" s="57" t="s">
        <v>1016</v>
      </c>
      <c r="C7589" s="57" t="s">
        <v>9263</v>
      </c>
      <c r="D7589" s="57" t="s">
        <v>9264</v>
      </c>
    </row>
    <row r="7590" spans="1:4">
      <c r="A7590" s="57" t="s">
        <v>7659</v>
      </c>
      <c r="B7590" s="57" t="s">
        <v>1016</v>
      </c>
      <c r="C7590" s="57" t="s">
        <v>12136</v>
      </c>
      <c r="D7590" s="57" t="s">
        <v>12137</v>
      </c>
    </row>
    <row r="7591" spans="1:4">
      <c r="A7591" s="57" t="s">
        <v>7659</v>
      </c>
      <c r="B7591" s="57" t="s">
        <v>1016</v>
      </c>
      <c r="C7591" s="57" t="s">
        <v>12138</v>
      </c>
      <c r="D7591" s="57" t="s">
        <v>12139</v>
      </c>
    </row>
    <row r="7592" spans="1:4">
      <c r="A7592" s="57" t="s">
        <v>7659</v>
      </c>
      <c r="B7592" s="57" t="s">
        <v>1016</v>
      </c>
      <c r="C7592" s="57" t="s">
        <v>12140</v>
      </c>
      <c r="D7592" s="57" t="s">
        <v>12141</v>
      </c>
    </row>
    <row r="7593" spans="1:4">
      <c r="A7593" s="57" t="s">
        <v>7659</v>
      </c>
      <c r="B7593" s="57" t="s">
        <v>1016</v>
      </c>
      <c r="C7593" s="57" t="s">
        <v>12142</v>
      </c>
      <c r="D7593" s="57" t="s">
        <v>12143</v>
      </c>
    </row>
    <row r="7594" spans="1:4">
      <c r="A7594" s="57" t="s">
        <v>7659</v>
      </c>
      <c r="B7594" s="57" t="s">
        <v>1016</v>
      </c>
      <c r="C7594" s="57" t="s">
        <v>12144</v>
      </c>
      <c r="D7594" s="57" t="s">
        <v>12145</v>
      </c>
    </row>
    <row r="7595" spans="1:4">
      <c r="A7595" s="57" t="s">
        <v>7659</v>
      </c>
      <c r="B7595" s="57" t="s">
        <v>1016</v>
      </c>
      <c r="C7595" s="57" t="s">
        <v>12146</v>
      </c>
      <c r="D7595" s="57" t="s">
        <v>12147</v>
      </c>
    </row>
    <row r="7596" spans="1:4">
      <c r="A7596" s="57" t="s">
        <v>7659</v>
      </c>
      <c r="B7596" s="57" t="s">
        <v>1016</v>
      </c>
      <c r="C7596" s="57" t="s">
        <v>12148</v>
      </c>
      <c r="D7596" s="57" t="s">
        <v>12149</v>
      </c>
    </row>
    <row r="7597" spans="1:4">
      <c r="A7597" s="57" t="s">
        <v>7659</v>
      </c>
      <c r="B7597" s="57" t="s">
        <v>1016</v>
      </c>
      <c r="C7597" s="57" t="s">
        <v>12150</v>
      </c>
      <c r="D7597" s="57" t="s">
        <v>12151</v>
      </c>
    </row>
    <row r="7598" spans="1:4">
      <c r="A7598" s="57" t="s">
        <v>7659</v>
      </c>
      <c r="B7598" s="57" t="s">
        <v>1016</v>
      </c>
      <c r="C7598" s="57" t="s">
        <v>12152</v>
      </c>
      <c r="D7598" s="57" t="s">
        <v>12153</v>
      </c>
    </row>
    <row r="7599" spans="1:4">
      <c r="A7599" s="57" t="s">
        <v>7659</v>
      </c>
      <c r="B7599" s="57" t="s">
        <v>1016</v>
      </c>
      <c r="C7599" s="57" t="s">
        <v>12154</v>
      </c>
      <c r="D7599" s="57" t="s">
        <v>12155</v>
      </c>
    </row>
    <row r="7600" spans="1:4">
      <c r="A7600" s="57" t="s">
        <v>7659</v>
      </c>
      <c r="B7600" s="57" t="s">
        <v>1016</v>
      </c>
      <c r="C7600" s="57" t="s">
        <v>12156</v>
      </c>
      <c r="D7600" s="57" t="s">
        <v>12157</v>
      </c>
    </row>
    <row r="7601" spans="1:4">
      <c r="A7601" s="57" t="s">
        <v>7659</v>
      </c>
      <c r="B7601" s="57" t="s">
        <v>1016</v>
      </c>
      <c r="C7601" s="57" t="s">
        <v>12158</v>
      </c>
      <c r="D7601" s="57" t="s">
        <v>12159</v>
      </c>
    </row>
    <row r="7602" spans="1:4">
      <c r="A7602" s="57" t="s">
        <v>7659</v>
      </c>
      <c r="B7602" s="57" t="s">
        <v>1016</v>
      </c>
      <c r="C7602" s="57" t="s">
        <v>12160</v>
      </c>
      <c r="D7602" s="57" t="s">
        <v>12161</v>
      </c>
    </row>
    <row r="7603" spans="1:4">
      <c r="A7603" s="57" t="s">
        <v>7659</v>
      </c>
      <c r="B7603" s="57" t="s">
        <v>1016</v>
      </c>
      <c r="C7603" s="57" t="s">
        <v>12162</v>
      </c>
      <c r="D7603" s="57" t="s">
        <v>12163</v>
      </c>
    </row>
    <row r="7604" spans="1:4">
      <c r="A7604" s="57" t="s">
        <v>7659</v>
      </c>
      <c r="B7604" s="57" t="s">
        <v>1016</v>
      </c>
      <c r="C7604" s="57" t="s">
        <v>12164</v>
      </c>
      <c r="D7604" s="57" t="s">
        <v>12165</v>
      </c>
    </row>
    <row r="7605" spans="1:4">
      <c r="A7605" s="57" t="s">
        <v>7659</v>
      </c>
      <c r="B7605" s="57" t="s">
        <v>1016</v>
      </c>
      <c r="C7605" s="57" t="s">
        <v>15120</v>
      </c>
      <c r="D7605" s="57" t="s">
        <v>15121</v>
      </c>
    </row>
    <row r="7606" spans="1:4">
      <c r="A7606" s="57" t="s">
        <v>7659</v>
      </c>
      <c r="B7606" s="57" t="s">
        <v>1016</v>
      </c>
      <c r="C7606" s="57" t="s">
        <v>15122</v>
      </c>
      <c r="D7606" s="57" t="s">
        <v>17043</v>
      </c>
    </row>
    <row r="7607" spans="1:4">
      <c r="A7607" s="57" t="s">
        <v>7659</v>
      </c>
      <c r="B7607" s="57" t="s">
        <v>1016</v>
      </c>
      <c r="C7607" s="57" t="s">
        <v>15123</v>
      </c>
      <c r="D7607" s="57" t="s">
        <v>17044</v>
      </c>
    </row>
    <row r="7608" spans="1:4">
      <c r="A7608" s="57" t="s">
        <v>7659</v>
      </c>
      <c r="B7608" s="57" t="s">
        <v>1016</v>
      </c>
      <c r="C7608" s="57" t="s">
        <v>15124</v>
      </c>
      <c r="D7608" s="57" t="s">
        <v>17045</v>
      </c>
    </row>
    <row r="7609" spans="1:4">
      <c r="A7609" s="57" t="s">
        <v>7659</v>
      </c>
      <c r="B7609" s="57" t="s">
        <v>1016</v>
      </c>
      <c r="C7609" s="57" t="s">
        <v>17046</v>
      </c>
      <c r="D7609" s="57" t="s">
        <v>17047</v>
      </c>
    </row>
    <row r="7610" spans="1:4">
      <c r="A7610" s="57" t="s">
        <v>7659</v>
      </c>
      <c r="B7610" s="57" t="s">
        <v>1016</v>
      </c>
      <c r="C7610" s="57" t="s">
        <v>17048</v>
      </c>
      <c r="D7610" s="57" t="s">
        <v>17049</v>
      </c>
    </row>
    <row r="7611" spans="1:4">
      <c r="A7611" s="57" t="s">
        <v>7659</v>
      </c>
      <c r="B7611" s="57" t="s">
        <v>1016</v>
      </c>
      <c r="C7611" s="57" t="s">
        <v>17050</v>
      </c>
      <c r="D7611" s="57" t="s">
        <v>17051</v>
      </c>
    </row>
    <row r="7612" spans="1:4">
      <c r="A7612" s="57" t="s">
        <v>7659</v>
      </c>
      <c r="B7612" s="57" t="s">
        <v>1016</v>
      </c>
      <c r="C7612" s="57" t="s">
        <v>17052</v>
      </c>
      <c r="D7612" s="57" t="s">
        <v>17053</v>
      </c>
    </row>
    <row r="7613" spans="1:4">
      <c r="A7613" s="57" t="s">
        <v>7659</v>
      </c>
      <c r="B7613" s="57" t="s">
        <v>1016</v>
      </c>
      <c r="C7613" s="57" t="s">
        <v>17054</v>
      </c>
      <c r="D7613" s="57" t="s">
        <v>17055</v>
      </c>
    </row>
    <row r="7614" spans="1:4">
      <c r="A7614" s="57" t="s">
        <v>7659</v>
      </c>
      <c r="B7614" s="57" t="s">
        <v>1016</v>
      </c>
      <c r="C7614" s="57" t="s">
        <v>17056</v>
      </c>
      <c r="D7614" s="57" t="s">
        <v>17057</v>
      </c>
    </row>
    <row r="7615" spans="1:4">
      <c r="A7615" s="57" t="s">
        <v>7659</v>
      </c>
      <c r="B7615" s="57" t="s">
        <v>1016</v>
      </c>
      <c r="C7615" s="57" t="s">
        <v>17058</v>
      </c>
      <c r="D7615" s="57" t="s">
        <v>17059</v>
      </c>
    </row>
    <row r="7616" spans="1:4">
      <c r="A7616" s="57" t="s">
        <v>7659</v>
      </c>
      <c r="B7616" s="57" t="s">
        <v>1016</v>
      </c>
      <c r="C7616" s="57" t="s">
        <v>17060</v>
      </c>
      <c r="D7616" s="57" t="s">
        <v>17061</v>
      </c>
    </row>
    <row r="7617" spans="1:4">
      <c r="A7617" s="57" t="s">
        <v>7659</v>
      </c>
      <c r="B7617" s="57" t="s">
        <v>1016</v>
      </c>
      <c r="C7617" s="57" t="s">
        <v>74804</v>
      </c>
      <c r="D7617" s="57" t="s">
        <v>74805</v>
      </c>
    </row>
    <row r="7618" spans="1:4">
      <c r="A7618" s="57" t="s">
        <v>7659</v>
      </c>
      <c r="B7618" s="57" t="s">
        <v>1016</v>
      </c>
      <c r="C7618" s="57" t="s">
        <v>74806</v>
      </c>
      <c r="D7618" s="57" t="s">
        <v>74807</v>
      </c>
    </row>
    <row r="7619" spans="1:4">
      <c r="A7619" s="57" t="s">
        <v>7659</v>
      </c>
      <c r="B7619" s="57" t="s">
        <v>1016</v>
      </c>
      <c r="C7619" s="57" t="s">
        <v>74808</v>
      </c>
      <c r="D7619" s="57" t="s">
        <v>74809</v>
      </c>
    </row>
    <row r="7620" spans="1:4">
      <c r="A7620" s="57" t="s">
        <v>7659</v>
      </c>
      <c r="B7620" s="57" t="s">
        <v>1016</v>
      </c>
      <c r="C7620" s="57" t="s">
        <v>74810</v>
      </c>
      <c r="D7620" s="57" t="s">
        <v>74811</v>
      </c>
    </row>
    <row r="7621" spans="1:4">
      <c r="A7621" s="57" t="s">
        <v>7659</v>
      </c>
      <c r="B7621" s="57" t="s">
        <v>1016</v>
      </c>
      <c r="C7621" s="57" t="s">
        <v>74812</v>
      </c>
      <c r="D7621" s="57" t="s">
        <v>74813</v>
      </c>
    </row>
    <row r="7622" spans="1:4">
      <c r="A7622" s="57" t="s">
        <v>27891</v>
      </c>
      <c r="B7622" s="57" t="s">
        <v>12940</v>
      </c>
      <c r="C7622" s="57" t="s">
        <v>27892</v>
      </c>
      <c r="D7622" s="57" t="s">
        <v>27893</v>
      </c>
    </row>
    <row r="7623" spans="1:4">
      <c r="A7623" s="57" t="s">
        <v>27891</v>
      </c>
      <c r="B7623" s="57"/>
      <c r="C7623" s="57" t="s">
        <v>27894</v>
      </c>
      <c r="D7623" s="57" t="s">
        <v>27895</v>
      </c>
    </row>
    <row r="7624" spans="1:4">
      <c r="A7624" s="57" t="s">
        <v>27891</v>
      </c>
      <c r="B7624" s="57"/>
      <c r="C7624" s="57" t="s">
        <v>27896</v>
      </c>
      <c r="D7624" s="57" t="s">
        <v>27897</v>
      </c>
    </row>
    <row r="7625" spans="1:4">
      <c r="A7625" s="57" t="s">
        <v>27891</v>
      </c>
      <c r="B7625" s="57"/>
      <c r="C7625" s="57" t="s">
        <v>27898</v>
      </c>
      <c r="D7625" s="57" t="s">
        <v>27899</v>
      </c>
    </row>
    <row r="7626" spans="1:4">
      <c r="A7626" s="57" t="s">
        <v>27891</v>
      </c>
      <c r="B7626" s="57"/>
      <c r="C7626" s="57" t="s">
        <v>27900</v>
      </c>
      <c r="D7626" s="57" t="s">
        <v>27901</v>
      </c>
    </row>
    <row r="7627" spans="1:4">
      <c r="A7627" s="57" t="s">
        <v>27891</v>
      </c>
      <c r="B7627" s="57"/>
      <c r="C7627" s="57" t="s">
        <v>27902</v>
      </c>
      <c r="D7627" s="57" t="s">
        <v>27903</v>
      </c>
    </row>
    <row r="7628" spans="1:4">
      <c r="A7628" s="57" t="s">
        <v>27891</v>
      </c>
      <c r="B7628" s="57"/>
      <c r="C7628" s="57" t="s">
        <v>27904</v>
      </c>
      <c r="D7628" s="57" t="s">
        <v>27905</v>
      </c>
    </row>
    <row r="7629" spans="1:4">
      <c r="A7629" s="57" t="s">
        <v>27891</v>
      </c>
      <c r="B7629" s="57"/>
      <c r="C7629" s="57" t="s">
        <v>27906</v>
      </c>
      <c r="D7629" s="57" t="s">
        <v>27907</v>
      </c>
    </row>
    <row r="7630" spans="1:4">
      <c r="A7630" s="57" t="s">
        <v>27891</v>
      </c>
      <c r="B7630" s="57"/>
      <c r="C7630" s="57" t="s">
        <v>27908</v>
      </c>
      <c r="D7630" s="57" t="s">
        <v>27909</v>
      </c>
    </row>
    <row r="7631" spans="1:4">
      <c r="A7631" s="57" t="s">
        <v>27891</v>
      </c>
      <c r="B7631" s="57"/>
      <c r="C7631" s="57" t="s">
        <v>27910</v>
      </c>
      <c r="D7631" s="57" t="s">
        <v>27911</v>
      </c>
    </row>
    <row r="7632" spans="1:4">
      <c r="A7632" s="57" t="s">
        <v>27891</v>
      </c>
      <c r="B7632" s="57"/>
      <c r="C7632" s="57" t="s">
        <v>27912</v>
      </c>
      <c r="D7632" s="57" t="s">
        <v>27913</v>
      </c>
    </row>
    <row r="7633" spans="1:4">
      <c r="A7633" s="57" t="s">
        <v>27891</v>
      </c>
      <c r="B7633" s="57"/>
      <c r="C7633" s="57" t="s">
        <v>27914</v>
      </c>
      <c r="D7633" s="57" t="s">
        <v>27915</v>
      </c>
    </row>
    <row r="7634" spans="1:4">
      <c r="A7634" s="57" t="s">
        <v>27891</v>
      </c>
      <c r="B7634" s="57"/>
      <c r="C7634" s="57" t="s">
        <v>27916</v>
      </c>
      <c r="D7634" s="57" t="s">
        <v>27917</v>
      </c>
    </row>
    <row r="7635" spans="1:4">
      <c r="A7635" s="57" t="s">
        <v>27891</v>
      </c>
      <c r="B7635" s="57"/>
      <c r="C7635" s="57" t="s">
        <v>27918</v>
      </c>
      <c r="D7635" s="57" t="s">
        <v>27919</v>
      </c>
    </row>
    <row r="7636" spans="1:4">
      <c r="A7636" s="57" t="s">
        <v>27891</v>
      </c>
      <c r="B7636" s="57"/>
      <c r="C7636" s="57" t="s">
        <v>27920</v>
      </c>
      <c r="D7636" s="57" t="s">
        <v>27921</v>
      </c>
    </row>
    <row r="7637" spans="1:4">
      <c r="A7637" s="57" t="s">
        <v>27891</v>
      </c>
      <c r="B7637" s="57"/>
      <c r="C7637" s="57" t="s">
        <v>27922</v>
      </c>
      <c r="D7637" s="57" t="s">
        <v>27923</v>
      </c>
    </row>
    <row r="7638" spans="1:4">
      <c r="A7638" s="57" t="s">
        <v>27891</v>
      </c>
      <c r="B7638" s="57"/>
      <c r="C7638" s="57" t="s">
        <v>27924</v>
      </c>
      <c r="D7638" s="57" t="s">
        <v>27925</v>
      </c>
    </row>
    <row r="7639" spans="1:4">
      <c r="A7639" s="57" t="s">
        <v>27891</v>
      </c>
      <c r="B7639" s="57"/>
      <c r="C7639" s="57" t="s">
        <v>27926</v>
      </c>
      <c r="D7639" s="57" t="s">
        <v>27927</v>
      </c>
    </row>
    <row r="7640" spans="1:4">
      <c r="A7640" s="57" t="s">
        <v>27891</v>
      </c>
      <c r="B7640" s="57"/>
      <c r="C7640" s="57" t="s">
        <v>27928</v>
      </c>
      <c r="D7640" s="57" t="s">
        <v>27929</v>
      </c>
    </row>
    <row r="7641" spans="1:4">
      <c r="A7641" s="57" t="s">
        <v>27891</v>
      </c>
      <c r="B7641" s="57"/>
      <c r="C7641" s="57" t="s">
        <v>27930</v>
      </c>
      <c r="D7641" s="57" t="s">
        <v>27931</v>
      </c>
    </row>
    <row r="7642" spans="1:4">
      <c r="A7642" s="57" t="s">
        <v>27891</v>
      </c>
      <c r="B7642" s="57"/>
      <c r="C7642" s="57" t="s">
        <v>27932</v>
      </c>
      <c r="D7642" s="57" t="s">
        <v>27933</v>
      </c>
    </row>
    <row r="7643" spans="1:4">
      <c r="A7643" s="57" t="s">
        <v>27891</v>
      </c>
      <c r="B7643" s="57"/>
      <c r="C7643" s="57" t="s">
        <v>27934</v>
      </c>
      <c r="D7643" s="57" t="s">
        <v>27935</v>
      </c>
    </row>
    <row r="7644" spans="1:4">
      <c r="A7644" s="57" t="s">
        <v>27891</v>
      </c>
      <c r="B7644" s="57"/>
      <c r="C7644" s="57" t="s">
        <v>27936</v>
      </c>
      <c r="D7644" s="57" t="s">
        <v>27937</v>
      </c>
    </row>
    <row r="7645" spans="1:4">
      <c r="A7645" s="57" t="s">
        <v>27938</v>
      </c>
      <c r="B7645" s="57" t="s">
        <v>12940</v>
      </c>
      <c r="C7645" s="57" t="s">
        <v>27939</v>
      </c>
      <c r="D7645" s="57" t="s">
        <v>27940</v>
      </c>
    </row>
    <row r="7646" spans="1:4">
      <c r="A7646" s="57" t="s">
        <v>27938</v>
      </c>
      <c r="B7646" s="57"/>
      <c r="C7646" s="57" t="s">
        <v>27941</v>
      </c>
      <c r="D7646" s="57" t="s">
        <v>27942</v>
      </c>
    </row>
    <row r="7647" spans="1:4">
      <c r="A7647" s="57" t="s">
        <v>27938</v>
      </c>
      <c r="B7647" s="57"/>
      <c r="C7647" s="57" t="s">
        <v>27943</v>
      </c>
      <c r="D7647" s="57" t="s">
        <v>27944</v>
      </c>
    </row>
    <row r="7648" spans="1:4">
      <c r="A7648" s="57" t="s">
        <v>27938</v>
      </c>
      <c r="B7648" s="57"/>
      <c r="C7648" s="57" t="s">
        <v>27945</v>
      </c>
      <c r="D7648" s="57" t="s">
        <v>27946</v>
      </c>
    </row>
    <row r="7649" spans="1:4">
      <c r="A7649" s="57" t="s">
        <v>27938</v>
      </c>
      <c r="B7649" s="57"/>
      <c r="C7649" s="57" t="s">
        <v>27947</v>
      </c>
      <c r="D7649" s="57" t="s">
        <v>27948</v>
      </c>
    </row>
    <row r="7650" spans="1:4">
      <c r="A7650" s="57" t="s">
        <v>27938</v>
      </c>
      <c r="B7650" s="57"/>
      <c r="C7650" s="57" t="s">
        <v>27949</v>
      </c>
      <c r="D7650" s="57" t="s">
        <v>27950</v>
      </c>
    </row>
    <row r="7651" spans="1:4">
      <c r="A7651" s="57" t="s">
        <v>27938</v>
      </c>
      <c r="B7651" s="57"/>
      <c r="C7651" s="57" t="s">
        <v>27951</v>
      </c>
      <c r="D7651" s="57" t="s">
        <v>27952</v>
      </c>
    </row>
    <row r="7652" spans="1:4">
      <c r="A7652" s="57" t="s">
        <v>27938</v>
      </c>
      <c r="B7652" s="57"/>
      <c r="C7652" s="57" t="s">
        <v>27953</v>
      </c>
      <c r="D7652" s="57" t="s">
        <v>27954</v>
      </c>
    </row>
    <row r="7653" spans="1:4">
      <c r="A7653" s="57" t="s">
        <v>27938</v>
      </c>
      <c r="B7653" s="57"/>
      <c r="C7653" s="57" t="s">
        <v>27955</v>
      </c>
      <c r="D7653" s="57" t="s">
        <v>27956</v>
      </c>
    </row>
    <row r="7654" spans="1:4">
      <c r="A7654" s="57" t="s">
        <v>27938</v>
      </c>
      <c r="B7654" s="57"/>
      <c r="C7654" s="57" t="s">
        <v>27957</v>
      </c>
      <c r="D7654" s="57" t="s">
        <v>27958</v>
      </c>
    </row>
    <row r="7655" spans="1:4">
      <c r="A7655" s="57" t="s">
        <v>27938</v>
      </c>
      <c r="B7655" s="57"/>
      <c r="C7655" s="57" t="s">
        <v>27959</v>
      </c>
      <c r="D7655" s="57" t="s">
        <v>27960</v>
      </c>
    </row>
    <row r="7656" spans="1:4">
      <c r="A7656" s="57" t="s">
        <v>27938</v>
      </c>
      <c r="B7656" s="57"/>
      <c r="C7656" s="57" t="s">
        <v>27961</v>
      </c>
      <c r="D7656" s="57" t="s">
        <v>27962</v>
      </c>
    </row>
    <row r="7657" spans="1:4">
      <c r="A7657" s="57" t="s">
        <v>27938</v>
      </c>
      <c r="B7657" s="57"/>
      <c r="C7657" s="57" t="s">
        <v>27963</v>
      </c>
      <c r="D7657" s="57" t="s">
        <v>27964</v>
      </c>
    </row>
    <row r="7658" spans="1:4">
      <c r="A7658" s="57" t="s">
        <v>27938</v>
      </c>
      <c r="B7658" s="57"/>
      <c r="C7658" s="57" t="s">
        <v>27965</v>
      </c>
      <c r="D7658" s="57" t="s">
        <v>27966</v>
      </c>
    </row>
    <row r="7659" spans="1:4">
      <c r="A7659" s="57" t="s">
        <v>27938</v>
      </c>
      <c r="B7659" s="57"/>
      <c r="C7659" s="57" t="s">
        <v>27967</v>
      </c>
      <c r="D7659" s="57" t="s">
        <v>27968</v>
      </c>
    </row>
    <row r="7660" spans="1:4">
      <c r="A7660" s="57" t="s">
        <v>27938</v>
      </c>
      <c r="B7660" s="57"/>
      <c r="C7660" s="57" t="s">
        <v>27969</v>
      </c>
      <c r="D7660" s="57" t="s">
        <v>27970</v>
      </c>
    </row>
    <row r="7661" spans="1:4">
      <c r="A7661" s="57" t="s">
        <v>27938</v>
      </c>
      <c r="B7661" s="57"/>
      <c r="C7661" s="57" t="s">
        <v>27971</v>
      </c>
      <c r="D7661" s="57" t="s">
        <v>27972</v>
      </c>
    </row>
    <row r="7662" spans="1:4">
      <c r="A7662" s="57" t="s">
        <v>27938</v>
      </c>
      <c r="B7662" s="57"/>
      <c r="C7662" s="57" t="s">
        <v>27973</v>
      </c>
      <c r="D7662" s="57" t="s">
        <v>27974</v>
      </c>
    </row>
    <row r="7663" spans="1:4">
      <c r="A7663" s="57" t="s">
        <v>27938</v>
      </c>
      <c r="B7663" s="57"/>
      <c r="C7663" s="57" t="s">
        <v>27975</v>
      </c>
      <c r="D7663" s="57" t="s">
        <v>27976</v>
      </c>
    </row>
    <row r="7664" spans="1:4">
      <c r="A7664" s="57" t="s">
        <v>27977</v>
      </c>
      <c r="B7664" s="57" t="s">
        <v>12940</v>
      </c>
      <c r="C7664" s="57" t="s">
        <v>27978</v>
      </c>
      <c r="D7664" s="57" t="s">
        <v>27979</v>
      </c>
    </row>
    <row r="7665" spans="1:4">
      <c r="A7665" s="57" t="s">
        <v>27980</v>
      </c>
      <c r="B7665" s="57" t="s">
        <v>12940</v>
      </c>
      <c r="C7665" s="57" t="s">
        <v>27981</v>
      </c>
      <c r="D7665" s="57" t="s">
        <v>27982</v>
      </c>
    </row>
    <row r="7666" spans="1:4">
      <c r="A7666" s="57" t="s">
        <v>27980</v>
      </c>
      <c r="B7666" s="57"/>
      <c r="C7666" s="57" t="s">
        <v>27983</v>
      </c>
      <c r="D7666" s="57" t="s">
        <v>27984</v>
      </c>
    </row>
    <row r="7667" spans="1:4">
      <c r="A7667" s="57" t="s">
        <v>27980</v>
      </c>
      <c r="B7667" s="57"/>
      <c r="C7667" s="57" t="s">
        <v>27985</v>
      </c>
      <c r="D7667" s="57" t="s">
        <v>27986</v>
      </c>
    </row>
    <row r="7668" spans="1:4">
      <c r="A7668" s="57" t="s">
        <v>27980</v>
      </c>
      <c r="B7668" s="57"/>
      <c r="C7668" s="57" t="s">
        <v>27987</v>
      </c>
      <c r="D7668" s="57" t="s">
        <v>27986</v>
      </c>
    </row>
    <row r="7669" spans="1:4">
      <c r="A7669" s="57" t="s">
        <v>27980</v>
      </c>
      <c r="B7669" s="57"/>
      <c r="C7669" s="57" t="s">
        <v>27988</v>
      </c>
      <c r="D7669" s="57" t="s">
        <v>27986</v>
      </c>
    </row>
    <row r="7670" spans="1:4">
      <c r="A7670" s="57" t="s">
        <v>27980</v>
      </c>
      <c r="B7670" s="57"/>
      <c r="C7670" s="57" t="s">
        <v>27989</v>
      </c>
      <c r="D7670" s="57" t="s">
        <v>27986</v>
      </c>
    </row>
    <row r="7671" spans="1:4">
      <c r="A7671" s="57" t="s">
        <v>27980</v>
      </c>
      <c r="B7671" s="57"/>
      <c r="C7671" s="57" t="s">
        <v>27990</v>
      </c>
      <c r="D7671" s="57" t="s">
        <v>27991</v>
      </c>
    </row>
    <row r="7672" spans="1:4">
      <c r="A7672" s="57" t="s">
        <v>27980</v>
      </c>
      <c r="B7672" s="57"/>
      <c r="C7672" s="57" t="s">
        <v>27992</v>
      </c>
      <c r="D7672" s="57" t="s">
        <v>27993</v>
      </c>
    </row>
    <row r="7673" spans="1:4">
      <c r="A7673" s="57" t="s">
        <v>27994</v>
      </c>
      <c r="B7673" s="57" t="s">
        <v>12940</v>
      </c>
      <c r="C7673" s="57" t="s">
        <v>27995</v>
      </c>
      <c r="D7673" s="57" t="s">
        <v>27996</v>
      </c>
    </row>
    <row r="7674" spans="1:4">
      <c r="A7674" s="57" t="s">
        <v>27994</v>
      </c>
      <c r="B7674" s="57"/>
      <c r="C7674" s="57" t="s">
        <v>27997</v>
      </c>
      <c r="D7674" s="57" t="s">
        <v>27998</v>
      </c>
    </row>
    <row r="7675" spans="1:4">
      <c r="A7675" s="57" t="s">
        <v>27994</v>
      </c>
      <c r="B7675" s="57"/>
      <c r="C7675" s="57" t="s">
        <v>27999</v>
      </c>
      <c r="D7675" s="57" t="s">
        <v>28000</v>
      </c>
    </row>
    <row r="7676" spans="1:4">
      <c r="A7676" s="57" t="s">
        <v>27994</v>
      </c>
      <c r="B7676" s="57"/>
      <c r="C7676" s="57" t="s">
        <v>28001</v>
      </c>
      <c r="D7676" s="57" t="s">
        <v>28002</v>
      </c>
    </row>
    <row r="7677" spans="1:4">
      <c r="A7677" s="57" t="s">
        <v>27994</v>
      </c>
      <c r="B7677" s="57"/>
      <c r="C7677" s="57" t="s">
        <v>28003</v>
      </c>
      <c r="D7677" s="57" t="s">
        <v>28004</v>
      </c>
    </row>
    <row r="7678" spans="1:4">
      <c r="A7678" s="57" t="s">
        <v>27994</v>
      </c>
      <c r="B7678" s="57"/>
      <c r="C7678" s="57" t="s">
        <v>28005</v>
      </c>
      <c r="D7678" s="57" t="s">
        <v>28006</v>
      </c>
    </row>
    <row r="7679" spans="1:4">
      <c r="A7679" s="57" t="s">
        <v>27994</v>
      </c>
      <c r="B7679" s="57"/>
      <c r="C7679" s="57" t="s">
        <v>28007</v>
      </c>
      <c r="D7679" s="57" t="s">
        <v>27996</v>
      </c>
    </row>
    <row r="7680" spans="1:4">
      <c r="A7680" s="57" t="s">
        <v>28008</v>
      </c>
      <c r="B7680" s="57" t="s">
        <v>12940</v>
      </c>
      <c r="C7680" s="57" t="s">
        <v>28009</v>
      </c>
      <c r="D7680" s="57" t="s">
        <v>28010</v>
      </c>
    </row>
    <row r="7681" spans="1:4">
      <c r="A7681" s="57" t="s">
        <v>28008</v>
      </c>
      <c r="B7681" s="57"/>
      <c r="C7681" s="57" t="s">
        <v>28011</v>
      </c>
      <c r="D7681" s="57" t="s">
        <v>28012</v>
      </c>
    </row>
    <row r="7682" spans="1:4">
      <c r="A7682" s="57" t="s">
        <v>28008</v>
      </c>
      <c r="B7682" s="57"/>
      <c r="C7682" s="57" t="s">
        <v>28013</v>
      </c>
      <c r="D7682" s="57" t="s">
        <v>28014</v>
      </c>
    </row>
    <row r="7683" spans="1:4">
      <c r="A7683" s="57" t="s">
        <v>28008</v>
      </c>
      <c r="B7683" s="57"/>
      <c r="C7683" s="57" t="s">
        <v>28015</v>
      </c>
      <c r="D7683" s="57" t="s">
        <v>28016</v>
      </c>
    </row>
    <row r="7684" spans="1:4">
      <c r="A7684" s="57" t="s">
        <v>28008</v>
      </c>
      <c r="B7684" s="57"/>
      <c r="C7684" s="57" t="s">
        <v>28017</v>
      </c>
      <c r="D7684" s="57" t="s">
        <v>28018</v>
      </c>
    </row>
    <row r="7685" spans="1:4">
      <c r="A7685" s="57" t="s">
        <v>28008</v>
      </c>
      <c r="B7685" s="57"/>
      <c r="C7685" s="57" t="s">
        <v>28019</v>
      </c>
      <c r="D7685" s="57" t="s">
        <v>28020</v>
      </c>
    </row>
    <row r="7686" spans="1:4">
      <c r="A7686" s="57" t="s">
        <v>28008</v>
      </c>
      <c r="B7686" s="57"/>
      <c r="C7686" s="57" t="s">
        <v>28021</v>
      </c>
      <c r="D7686" s="57" t="s">
        <v>28022</v>
      </c>
    </row>
    <row r="7687" spans="1:4">
      <c r="A7687" s="57" t="s">
        <v>28008</v>
      </c>
      <c r="B7687" s="57"/>
      <c r="C7687" s="57" t="s">
        <v>28023</v>
      </c>
      <c r="D7687" s="57" t="s">
        <v>28024</v>
      </c>
    </row>
    <row r="7688" spans="1:4">
      <c r="A7688" s="57" t="s">
        <v>28008</v>
      </c>
      <c r="B7688" s="57"/>
      <c r="C7688" s="57" t="s">
        <v>28025</v>
      </c>
      <c r="D7688" s="57" t="s">
        <v>28026</v>
      </c>
    </row>
    <row r="7689" spans="1:4">
      <c r="A7689" s="57" t="s">
        <v>28008</v>
      </c>
      <c r="B7689" s="57"/>
      <c r="C7689" s="57" t="s">
        <v>28027</v>
      </c>
      <c r="D7689" s="57" t="s">
        <v>28028</v>
      </c>
    </row>
    <row r="7690" spans="1:4">
      <c r="A7690" s="57" t="s">
        <v>28008</v>
      </c>
      <c r="B7690" s="57"/>
      <c r="C7690" s="57" t="s">
        <v>28029</v>
      </c>
      <c r="D7690" s="57" t="s">
        <v>28030</v>
      </c>
    </row>
    <row r="7691" spans="1:4">
      <c r="A7691" s="57" t="s">
        <v>28008</v>
      </c>
      <c r="B7691" s="57"/>
      <c r="C7691" s="57" t="s">
        <v>28031</v>
      </c>
      <c r="D7691" s="57" t="s">
        <v>28032</v>
      </c>
    </row>
    <row r="7692" spans="1:4">
      <c r="A7692" s="57" t="s">
        <v>28008</v>
      </c>
      <c r="B7692" s="57"/>
      <c r="C7692" s="57" t="s">
        <v>28033</v>
      </c>
      <c r="D7692" s="57" t="s">
        <v>28034</v>
      </c>
    </row>
    <row r="7693" spans="1:4">
      <c r="A7693" s="57" t="s">
        <v>28008</v>
      </c>
      <c r="B7693" s="57"/>
      <c r="C7693" s="57" t="s">
        <v>28035</v>
      </c>
      <c r="D7693" s="57" t="s">
        <v>28036</v>
      </c>
    </row>
    <row r="7694" spans="1:4">
      <c r="A7694" s="57" t="s">
        <v>28008</v>
      </c>
      <c r="B7694" s="57"/>
      <c r="C7694" s="57" t="s">
        <v>28037</v>
      </c>
      <c r="D7694" s="57" t="s">
        <v>28038</v>
      </c>
    </row>
    <row r="7695" spans="1:4">
      <c r="A7695" s="57" t="s">
        <v>28008</v>
      </c>
      <c r="B7695" s="57"/>
      <c r="C7695" s="57" t="s">
        <v>28039</v>
      </c>
      <c r="D7695" s="57" t="s">
        <v>28040</v>
      </c>
    </row>
    <row r="7696" spans="1:4">
      <c r="A7696" s="57" t="s">
        <v>28008</v>
      </c>
      <c r="B7696" s="57"/>
      <c r="C7696" s="57" t="s">
        <v>74814</v>
      </c>
      <c r="D7696" s="57" t="s">
        <v>2925</v>
      </c>
    </row>
    <row r="7697" spans="1:4">
      <c r="A7697" s="57" t="s">
        <v>28041</v>
      </c>
      <c r="B7697" s="57" t="s">
        <v>12940</v>
      </c>
      <c r="C7697" s="57" t="s">
        <v>28042</v>
      </c>
      <c r="D7697" s="57" t="s">
        <v>28043</v>
      </c>
    </row>
    <row r="7698" spans="1:4">
      <c r="A7698" s="57" t="s">
        <v>28041</v>
      </c>
      <c r="B7698" s="57"/>
      <c r="C7698" s="57" t="s">
        <v>28044</v>
      </c>
      <c r="D7698" s="57" t="s">
        <v>28045</v>
      </c>
    </row>
    <row r="7699" spans="1:4">
      <c r="A7699" s="57" t="s">
        <v>28041</v>
      </c>
      <c r="B7699" s="57"/>
      <c r="C7699" s="57" t="s">
        <v>28046</v>
      </c>
      <c r="D7699" s="57" t="s">
        <v>28047</v>
      </c>
    </row>
    <row r="7700" spans="1:4">
      <c r="A7700" s="57" t="s">
        <v>28048</v>
      </c>
      <c r="B7700" s="57" t="s">
        <v>12940</v>
      </c>
      <c r="C7700" s="57" t="s">
        <v>28049</v>
      </c>
      <c r="D7700" s="57" t="s">
        <v>28050</v>
      </c>
    </row>
    <row r="7701" spans="1:4">
      <c r="A7701" s="57" t="s">
        <v>28051</v>
      </c>
      <c r="B7701" s="57" t="s">
        <v>12940</v>
      </c>
      <c r="C7701" s="57" t="s">
        <v>28052</v>
      </c>
      <c r="D7701" s="57" t="s">
        <v>28053</v>
      </c>
    </row>
    <row r="7702" spans="1:4">
      <c r="A7702" s="57" t="s">
        <v>28051</v>
      </c>
      <c r="B7702" s="57"/>
      <c r="C7702" s="57" t="s">
        <v>28054</v>
      </c>
      <c r="D7702" s="57" t="s">
        <v>28055</v>
      </c>
    </row>
    <row r="7703" spans="1:4">
      <c r="A7703" s="57" t="s">
        <v>28051</v>
      </c>
      <c r="B7703" s="57"/>
      <c r="C7703" s="57" t="s">
        <v>28056</v>
      </c>
      <c r="D7703" s="57" t="s">
        <v>28057</v>
      </c>
    </row>
    <row r="7704" spans="1:4">
      <c r="A7704" s="57" t="s">
        <v>28051</v>
      </c>
      <c r="B7704" s="57"/>
      <c r="C7704" s="57" t="s">
        <v>28058</v>
      </c>
      <c r="D7704" s="57" t="s">
        <v>28059</v>
      </c>
    </row>
    <row r="7705" spans="1:4">
      <c r="A7705" s="57" t="s">
        <v>28051</v>
      </c>
      <c r="B7705" s="57"/>
      <c r="C7705" s="57" t="s">
        <v>28060</v>
      </c>
      <c r="D7705" s="57" t="s">
        <v>28061</v>
      </c>
    </row>
    <row r="7706" spans="1:4">
      <c r="A7706" s="57" t="s">
        <v>28051</v>
      </c>
      <c r="B7706" s="57"/>
      <c r="C7706" s="57" t="s">
        <v>28062</v>
      </c>
      <c r="D7706" s="57" t="s">
        <v>28063</v>
      </c>
    </row>
    <row r="7707" spans="1:4">
      <c r="A7707" s="57" t="s">
        <v>28051</v>
      </c>
      <c r="B7707" s="57"/>
      <c r="C7707" s="57" t="s">
        <v>28064</v>
      </c>
      <c r="D7707" s="57" t="s">
        <v>28065</v>
      </c>
    </row>
    <row r="7708" spans="1:4">
      <c r="A7708" s="57" t="s">
        <v>28051</v>
      </c>
      <c r="B7708" s="57"/>
      <c r="C7708" s="57" t="s">
        <v>28066</v>
      </c>
      <c r="D7708" s="57" t="s">
        <v>28067</v>
      </c>
    </row>
    <row r="7709" spans="1:4">
      <c r="A7709" s="57" t="s">
        <v>28051</v>
      </c>
      <c r="B7709" s="57"/>
      <c r="C7709" s="57" t="s">
        <v>28068</v>
      </c>
      <c r="D7709" s="57" t="s">
        <v>28069</v>
      </c>
    </row>
    <row r="7710" spans="1:4">
      <c r="A7710" s="57" t="s">
        <v>28051</v>
      </c>
      <c r="B7710" s="57"/>
      <c r="C7710" s="57" t="s">
        <v>28070</v>
      </c>
      <c r="D7710" s="57" t="s">
        <v>28071</v>
      </c>
    </row>
    <row r="7711" spans="1:4">
      <c r="A7711" s="57" t="s">
        <v>28051</v>
      </c>
      <c r="B7711" s="57"/>
      <c r="C7711" s="57" t="s">
        <v>28072</v>
      </c>
      <c r="D7711" s="57" t="s">
        <v>28073</v>
      </c>
    </row>
    <row r="7712" spans="1:4">
      <c r="A7712" s="57" t="s">
        <v>28051</v>
      </c>
      <c r="B7712" s="57"/>
      <c r="C7712" s="57" t="s">
        <v>28074</v>
      </c>
      <c r="D7712" s="57" t="s">
        <v>28075</v>
      </c>
    </row>
    <row r="7713" spans="1:4">
      <c r="A7713" s="57" t="s">
        <v>28051</v>
      </c>
      <c r="B7713" s="57"/>
      <c r="C7713" s="57" t="s">
        <v>28076</v>
      </c>
      <c r="D7713" s="57" t="s">
        <v>28077</v>
      </c>
    </row>
    <row r="7714" spans="1:4">
      <c r="A7714" s="57" t="s">
        <v>28051</v>
      </c>
      <c r="B7714" s="57"/>
      <c r="C7714" s="57" t="s">
        <v>28078</v>
      </c>
      <c r="D7714" s="57" t="s">
        <v>28079</v>
      </c>
    </row>
    <row r="7715" spans="1:4">
      <c r="A7715" s="57" t="s">
        <v>28051</v>
      </c>
      <c r="B7715" s="57"/>
      <c r="C7715" s="57" t="s">
        <v>28080</v>
      </c>
      <c r="D7715" s="57" t="s">
        <v>28081</v>
      </c>
    </row>
    <row r="7716" spans="1:4">
      <c r="A7716" s="57" t="s">
        <v>28051</v>
      </c>
      <c r="B7716" s="57"/>
      <c r="C7716" s="57" t="s">
        <v>28082</v>
      </c>
      <c r="D7716" s="57" t="s">
        <v>28083</v>
      </c>
    </row>
    <row r="7717" spans="1:4">
      <c r="A7717" s="57" t="s">
        <v>28051</v>
      </c>
      <c r="B7717" s="57"/>
      <c r="C7717" s="57" t="s">
        <v>28084</v>
      </c>
      <c r="D7717" s="57" t="s">
        <v>28085</v>
      </c>
    </row>
    <row r="7718" spans="1:4">
      <c r="A7718" s="57" t="s">
        <v>7660</v>
      </c>
      <c r="B7718" s="57" t="s">
        <v>74305</v>
      </c>
      <c r="C7718" s="57" t="s">
        <v>3806</v>
      </c>
      <c r="D7718" s="57" t="s">
        <v>3807</v>
      </c>
    </row>
    <row r="7719" spans="1:4">
      <c r="A7719" s="57" t="s">
        <v>7660</v>
      </c>
      <c r="B7719" s="57" t="s">
        <v>74305</v>
      </c>
      <c r="C7719" s="57" t="s">
        <v>3808</v>
      </c>
      <c r="D7719" s="57" t="s">
        <v>3809</v>
      </c>
    </row>
    <row r="7720" spans="1:4">
      <c r="A7720" s="57" t="s">
        <v>7660</v>
      </c>
      <c r="B7720" s="57" t="s">
        <v>74305</v>
      </c>
      <c r="C7720" s="57" t="s">
        <v>4278</v>
      </c>
      <c r="D7720" s="57" t="s">
        <v>4279</v>
      </c>
    </row>
    <row r="7721" spans="1:4">
      <c r="A7721" s="57" t="s">
        <v>7660</v>
      </c>
      <c r="B7721" s="57" t="s">
        <v>74305</v>
      </c>
      <c r="C7721" s="57" t="s">
        <v>5455</v>
      </c>
      <c r="D7721" s="57" t="s">
        <v>5456</v>
      </c>
    </row>
    <row r="7722" spans="1:4">
      <c r="A7722" s="57" t="s">
        <v>7660</v>
      </c>
      <c r="B7722" s="57" t="s">
        <v>74305</v>
      </c>
      <c r="C7722" s="57" t="s">
        <v>5465</v>
      </c>
      <c r="D7722" s="57" t="s">
        <v>5466</v>
      </c>
    </row>
    <row r="7723" spans="1:4">
      <c r="A7723" s="57" t="s">
        <v>7660</v>
      </c>
      <c r="B7723" s="57" t="s">
        <v>74305</v>
      </c>
      <c r="C7723" s="57" t="s">
        <v>5519</v>
      </c>
      <c r="D7723" s="57" t="s">
        <v>5520</v>
      </c>
    </row>
    <row r="7724" spans="1:4">
      <c r="A7724" s="57" t="s">
        <v>7660</v>
      </c>
      <c r="B7724" s="57" t="s">
        <v>74305</v>
      </c>
      <c r="C7724" s="57" t="s">
        <v>6272</v>
      </c>
      <c r="D7724" s="57" t="s">
        <v>15125</v>
      </c>
    </row>
    <row r="7725" spans="1:4">
      <c r="A7725" s="57" t="s">
        <v>7660</v>
      </c>
      <c r="B7725" s="57" t="s">
        <v>74305</v>
      </c>
      <c r="C7725" s="57" t="s">
        <v>6292</v>
      </c>
      <c r="D7725" s="57" t="s">
        <v>6293</v>
      </c>
    </row>
    <row r="7726" spans="1:4">
      <c r="A7726" s="57" t="s">
        <v>7660</v>
      </c>
      <c r="B7726" s="57" t="s">
        <v>74305</v>
      </c>
      <c r="C7726" s="57" t="s">
        <v>6294</v>
      </c>
      <c r="D7726" s="57" t="s">
        <v>6295</v>
      </c>
    </row>
    <row r="7727" spans="1:4">
      <c r="A7727" s="57" t="s">
        <v>7660</v>
      </c>
      <c r="B7727" s="57" t="s">
        <v>74305</v>
      </c>
      <c r="C7727" s="57" t="s">
        <v>8520</v>
      </c>
      <c r="D7727" s="57" t="s">
        <v>8521</v>
      </c>
    </row>
    <row r="7728" spans="1:4">
      <c r="A7728" s="57" t="s">
        <v>7660</v>
      </c>
      <c r="B7728" s="57" t="s">
        <v>74305</v>
      </c>
      <c r="C7728" s="57" t="s">
        <v>12166</v>
      </c>
      <c r="D7728" s="57" t="s">
        <v>12167</v>
      </c>
    </row>
    <row r="7729" spans="1:4">
      <c r="A7729" s="57" t="s">
        <v>7660</v>
      </c>
      <c r="B7729" s="57" t="s">
        <v>74305</v>
      </c>
      <c r="C7729" s="57" t="s">
        <v>12168</v>
      </c>
      <c r="D7729" s="57" t="s">
        <v>12169</v>
      </c>
    </row>
    <row r="7730" spans="1:4">
      <c r="A7730" s="57" t="s">
        <v>7660</v>
      </c>
      <c r="B7730" s="57" t="s">
        <v>74305</v>
      </c>
      <c r="C7730" s="57" t="s">
        <v>12170</v>
      </c>
      <c r="D7730" s="57" t="s">
        <v>12171</v>
      </c>
    </row>
    <row r="7731" spans="1:4">
      <c r="A7731" s="57" t="s">
        <v>7660</v>
      </c>
      <c r="B7731" s="57" t="s">
        <v>74305</v>
      </c>
      <c r="C7731" s="57" t="s">
        <v>15126</v>
      </c>
      <c r="D7731" s="57" t="s">
        <v>15127</v>
      </c>
    </row>
    <row r="7732" spans="1:4">
      <c r="A7732" s="57" t="s">
        <v>7660</v>
      </c>
      <c r="B7732" s="57" t="s">
        <v>74305</v>
      </c>
      <c r="C7732" s="57" t="s">
        <v>15128</v>
      </c>
      <c r="D7732" s="57" t="s">
        <v>15129</v>
      </c>
    </row>
    <row r="7733" spans="1:4">
      <c r="A7733" s="57" t="s">
        <v>7660</v>
      </c>
      <c r="B7733" s="57" t="s">
        <v>74305</v>
      </c>
      <c r="C7733" s="57" t="s">
        <v>15130</v>
      </c>
      <c r="D7733" s="57" t="s">
        <v>15131</v>
      </c>
    </row>
    <row r="7734" spans="1:4">
      <c r="A7734" s="57" t="s">
        <v>7660</v>
      </c>
      <c r="B7734" s="57" t="s">
        <v>74305</v>
      </c>
      <c r="C7734" s="57" t="s">
        <v>15132</v>
      </c>
      <c r="D7734" s="57" t="s">
        <v>15133</v>
      </c>
    </row>
    <row r="7735" spans="1:4">
      <c r="A7735" s="57" t="s">
        <v>7660</v>
      </c>
      <c r="B7735" s="57" t="s">
        <v>74305</v>
      </c>
      <c r="C7735" s="57" t="s">
        <v>17062</v>
      </c>
      <c r="D7735" s="57" t="s">
        <v>17063</v>
      </c>
    </row>
    <row r="7736" spans="1:4">
      <c r="A7736" s="57" t="s">
        <v>7660</v>
      </c>
      <c r="B7736" s="57" t="s">
        <v>74305</v>
      </c>
      <c r="C7736" s="57" t="s">
        <v>77245</v>
      </c>
      <c r="D7736" s="57" t="s">
        <v>77246</v>
      </c>
    </row>
    <row r="7737" spans="1:4">
      <c r="A7737" s="57" t="s">
        <v>7661</v>
      </c>
      <c r="B7737" s="57" t="s">
        <v>74305</v>
      </c>
      <c r="C7737" s="57" t="s">
        <v>6875</v>
      </c>
      <c r="D7737" s="57" t="s">
        <v>6876</v>
      </c>
    </row>
    <row r="7738" spans="1:4">
      <c r="A7738" s="57" t="s">
        <v>28086</v>
      </c>
      <c r="B7738" s="57" t="s">
        <v>12940</v>
      </c>
      <c r="C7738" s="57" t="s">
        <v>28087</v>
      </c>
      <c r="D7738" s="57" t="s">
        <v>28088</v>
      </c>
    </row>
    <row r="7739" spans="1:4">
      <c r="A7739" s="57" t="s">
        <v>28086</v>
      </c>
      <c r="B7739" s="57"/>
      <c r="C7739" s="57" t="s">
        <v>28089</v>
      </c>
      <c r="D7739" s="57" t="s">
        <v>28090</v>
      </c>
    </row>
    <row r="7740" spans="1:4">
      <c r="A7740" s="57" t="s">
        <v>28086</v>
      </c>
      <c r="B7740" s="57"/>
      <c r="C7740" s="57" t="s">
        <v>28091</v>
      </c>
      <c r="D7740" s="57" t="s">
        <v>28092</v>
      </c>
    </row>
    <row r="7741" spans="1:4">
      <c r="A7741" s="57" t="s">
        <v>28086</v>
      </c>
      <c r="B7741" s="57"/>
      <c r="C7741" s="57" t="s">
        <v>74815</v>
      </c>
      <c r="D7741" s="57" t="s">
        <v>74816</v>
      </c>
    </row>
    <row r="7742" spans="1:4">
      <c r="A7742" s="57" t="s">
        <v>28086</v>
      </c>
      <c r="B7742" s="57"/>
      <c r="C7742" s="57" t="s">
        <v>74817</v>
      </c>
      <c r="D7742" s="57" t="s">
        <v>74818</v>
      </c>
    </row>
    <row r="7743" spans="1:4">
      <c r="A7743" s="57" t="s">
        <v>74819</v>
      </c>
      <c r="B7743" s="57" t="s">
        <v>12940</v>
      </c>
      <c r="C7743" s="57" t="s">
        <v>74820</v>
      </c>
      <c r="D7743" s="57" t="s">
        <v>74821</v>
      </c>
    </row>
    <row r="7744" spans="1:4">
      <c r="A7744" s="57" t="s">
        <v>28093</v>
      </c>
      <c r="B7744" s="57" t="s">
        <v>12940</v>
      </c>
      <c r="C7744" s="57" t="s">
        <v>28094</v>
      </c>
      <c r="D7744" s="57" t="s">
        <v>28095</v>
      </c>
    </row>
    <row r="7745" spans="1:4">
      <c r="A7745" s="57" t="s">
        <v>28093</v>
      </c>
      <c r="B7745" s="57"/>
      <c r="C7745" s="57" t="s">
        <v>28096</v>
      </c>
      <c r="D7745" s="57" t="s">
        <v>28097</v>
      </c>
    </row>
    <row r="7746" spans="1:4">
      <c r="A7746" s="57" t="s">
        <v>77247</v>
      </c>
      <c r="B7746" s="57" t="s">
        <v>12940</v>
      </c>
      <c r="C7746" s="57" t="s">
        <v>77248</v>
      </c>
      <c r="D7746" s="57" t="s">
        <v>77249</v>
      </c>
    </row>
    <row r="7747" spans="1:4">
      <c r="A7747" s="57" t="s">
        <v>77247</v>
      </c>
      <c r="B7747" s="57"/>
      <c r="C7747" s="57" t="s">
        <v>77250</v>
      </c>
      <c r="D7747" s="57" t="s">
        <v>77251</v>
      </c>
    </row>
    <row r="7748" spans="1:4">
      <c r="A7748" s="57" t="s">
        <v>7662</v>
      </c>
      <c r="B7748" s="57" t="s">
        <v>834</v>
      </c>
      <c r="C7748" s="57" t="s">
        <v>5202</v>
      </c>
      <c r="D7748" s="57" t="s">
        <v>5203</v>
      </c>
    </row>
    <row r="7749" spans="1:4">
      <c r="A7749" s="57" t="s">
        <v>7662</v>
      </c>
      <c r="B7749" s="57" t="s">
        <v>834</v>
      </c>
      <c r="C7749" s="57" t="s">
        <v>5982</v>
      </c>
      <c r="D7749" s="57" t="s">
        <v>9265</v>
      </c>
    </row>
    <row r="7750" spans="1:4">
      <c r="A7750" s="57" t="s">
        <v>7662</v>
      </c>
      <c r="B7750" s="57" t="s">
        <v>834</v>
      </c>
      <c r="C7750" s="57" t="s">
        <v>8339</v>
      </c>
      <c r="D7750" s="57" t="s">
        <v>8340</v>
      </c>
    </row>
    <row r="7751" spans="1:4">
      <c r="A7751" s="57" t="s">
        <v>7662</v>
      </c>
      <c r="B7751" s="57" t="s">
        <v>834</v>
      </c>
      <c r="C7751" s="57" t="s">
        <v>8522</v>
      </c>
      <c r="D7751" s="57" t="s">
        <v>8523</v>
      </c>
    </row>
    <row r="7752" spans="1:4">
      <c r="A7752" s="57" t="s">
        <v>7662</v>
      </c>
      <c r="B7752" s="57" t="s">
        <v>834</v>
      </c>
      <c r="C7752" s="57" t="s">
        <v>8695</v>
      </c>
      <c r="D7752" s="57" t="s">
        <v>8696</v>
      </c>
    </row>
    <row r="7753" spans="1:4">
      <c r="A7753" s="57" t="s">
        <v>7662</v>
      </c>
      <c r="B7753" s="57" t="s">
        <v>834</v>
      </c>
      <c r="C7753" s="57" t="s">
        <v>12172</v>
      </c>
      <c r="D7753" s="57" t="s">
        <v>12173</v>
      </c>
    </row>
    <row r="7754" spans="1:4">
      <c r="A7754" s="57" t="s">
        <v>7662</v>
      </c>
      <c r="B7754" s="57" t="s">
        <v>834</v>
      </c>
      <c r="C7754" s="57" t="s">
        <v>12174</v>
      </c>
      <c r="D7754" s="57" t="s">
        <v>12175</v>
      </c>
    </row>
    <row r="7755" spans="1:4">
      <c r="A7755" s="57" t="s">
        <v>7662</v>
      </c>
      <c r="B7755" s="57" t="s">
        <v>834</v>
      </c>
      <c r="C7755" s="57" t="s">
        <v>12176</v>
      </c>
      <c r="D7755" s="57" t="s">
        <v>12177</v>
      </c>
    </row>
    <row r="7756" spans="1:4">
      <c r="A7756" s="57" t="s">
        <v>7662</v>
      </c>
      <c r="B7756" s="57" t="s">
        <v>834</v>
      </c>
      <c r="C7756" s="57" t="s">
        <v>12178</v>
      </c>
      <c r="D7756" s="57" t="s">
        <v>15134</v>
      </c>
    </row>
    <row r="7757" spans="1:4">
      <c r="A7757" s="57" t="s">
        <v>7662</v>
      </c>
      <c r="B7757" s="57" t="s">
        <v>834</v>
      </c>
      <c r="C7757" s="57" t="s">
        <v>12179</v>
      </c>
      <c r="D7757" s="57" t="s">
        <v>12180</v>
      </c>
    </row>
    <row r="7758" spans="1:4">
      <c r="A7758" s="57" t="s">
        <v>7662</v>
      </c>
      <c r="B7758" s="57" t="s">
        <v>834</v>
      </c>
      <c r="C7758" s="57" t="s">
        <v>12181</v>
      </c>
      <c r="D7758" s="57" t="s">
        <v>12182</v>
      </c>
    </row>
    <row r="7759" spans="1:4">
      <c r="A7759" s="57" t="s">
        <v>7662</v>
      </c>
      <c r="B7759" s="57" t="s">
        <v>834</v>
      </c>
      <c r="C7759" s="57" t="s">
        <v>12183</v>
      </c>
      <c r="D7759" s="57" t="s">
        <v>12184</v>
      </c>
    </row>
    <row r="7760" spans="1:4">
      <c r="A7760" s="57" t="s">
        <v>7662</v>
      </c>
      <c r="B7760" s="57" t="s">
        <v>834</v>
      </c>
      <c r="C7760" s="57" t="s">
        <v>12185</v>
      </c>
      <c r="D7760" s="57" t="s">
        <v>12186</v>
      </c>
    </row>
    <row r="7761" spans="1:4">
      <c r="A7761" s="57" t="s">
        <v>7662</v>
      </c>
      <c r="B7761" s="57" t="s">
        <v>834</v>
      </c>
      <c r="C7761" s="57" t="s">
        <v>12187</v>
      </c>
      <c r="D7761" s="57" t="s">
        <v>12188</v>
      </c>
    </row>
    <row r="7762" spans="1:4">
      <c r="A7762" s="57" t="s">
        <v>7662</v>
      </c>
      <c r="B7762" s="57" t="s">
        <v>834</v>
      </c>
      <c r="C7762" s="57" t="s">
        <v>15135</v>
      </c>
      <c r="D7762" s="57" t="s">
        <v>15136</v>
      </c>
    </row>
    <row r="7763" spans="1:4">
      <c r="A7763" s="57" t="s">
        <v>7662</v>
      </c>
      <c r="B7763" s="57" t="s">
        <v>834</v>
      </c>
      <c r="C7763" s="57" t="s">
        <v>15137</v>
      </c>
      <c r="D7763" s="57" t="s">
        <v>15138</v>
      </c>
    </row>
    <row r="7764" spans="1:4">
      <c r="A7764" s="57" t="s">
        <v>7662</v>
      </c>
      <c r="B7764" s="57" t="s">
        <v>834</v>
      </c>
      <c r="C7764" s="57" t="s">
        <v>15139</v>
      </c>
      <c r="D7764" s="57" t="s">
        <v>15140</v>
      </c>
    </row>
    <row r="7765" spans="1:4">
      <c r="A7765" s="57" t="s">
        <v>7662</v>
      </c>
      <c r="B7765" s="57" t="s">
        <v>834</v>
      </c>
      <c r="C7765" s="57" t="s">
        <v>15141</v>
      </c>
      <c r="D7765" s="57" t="s">
        <v>15142</v>
      </c>
    </row>
    <row r="7766" spans="1:4">
      <c r="A7766" s="57" t="s">
        <v>7662</v>
      </c>
      <c r="B7766" s="57" t="s">
        <v>834</v>
      </c>
      <c r="C7766" s="57" t="s">
        <v>17064</v>
      </c>
      <c r="D7766" s="57" t="s">
        <v>17065</v>
      </c>
    </row>
    <row r="7767" spans="1:4">
      <c r="A7767" s="57" t="s">
        <v>7662</v>
      </c>
      <c r="B7767" s="57" t="s">
        <v>834</v>
      </c>
      <c r="C7767" s="57" t="s">
        <v>17066</v>
      </c>
      <c r="D7767" s="57" t="s">
        <v>17067</v>
      </c>
    </row>
    <row r="7768" spans="1:4">
      <c r="A7768" s="57" t="s">
        <v>7662</v>
      </c>
      <c r="B7768" s="57" t="s">
        <v>834</v>
      </c>
      <c r="C7768" s="57" t="s">
        <v>28098</v>
      </c>
      <c r="D7768" s="57" t="s">
        <v>28099</v>
      </c>
    </row>
    <row r="7769" spans="1:4">
      <c r="A7769" s="57" t="s">
        <v>7662</v>
      </c>
      <c r="B7769" s="57" t="s">
        <v>834</v>
      </c>
      <c r="C7769" s="57" t="s">
        <v>74822</v>
      </c>
      <c r="D7769" s="57" t="s">
        <v>74823</v>
      </c>
    </row>
    <row r="7770" spans="1:4">
      <c r="A7770" s="57" t="s">
        <v>28100</v>
      </c>
      <c r="B7770" s="57" t="s">
        <v>12940</v>
      </c>
      <c r="C7770" s="57" t="s">
        <v>28101</v>
      </c>
      <c r="D7770" s="57" t="s">
        <v>28102</v>
      </c>
    </row>
    <row r="7771" spans="1:4">
      <c r="A7771" s="57" t="s">
        <v>28100</v>
      </c>
      <c r="B7771" s="57"/>
      <c r="C7771" s="57" t="s">
        <v>28103</v>
      </c>
      <c r="D7771" s="57" t="s">
        <v>28104</v>
      </c>
    </row>
    <row r="7772" spans="1:4">
      <c r="A7772" s="57" t="s">
        <v>28100</v>
      </c>
      <c r="B7772" s="57"/>
      <c r="C7772" s="57" t="s">
        <v>28105</v>
      </c>
      <c r="D7772" s="57" t="s">
        <v>28106</v>
      </c>
    </row>
    <row r="7773" spans="1:4">
      <c r="A7773" s="57" t="s">
        <v>28100</v>
      </c>
      <c r="B7773" s="57"/>
      <c r="C7773" s="57" t="s">
        <v>28107</v>
      </c>
      <c r="D7773" s="57" t="s">
        <v>28108</v>
      </c>
    </row>
    <row r="7774" spans="1:4">
      <c r="A7774" s="57" t="s">
        <v>28100</v>
      </c>
      <c r="B7774" s="57"/>
      <c r="C7774" s="57" t="s">
        <v>28109</v>
      </c>
      <c r="D7774" s="57" t="s">
        <v>28110</v>
      </c>
    </row>
    <row r="7775" spans="1:4">
      <c r="A7775" s="57" t="s">
        <v>28100</v>
      </c>
      <c r="B7775" s="57"/>
      <c r="C7775" s="57" t="s">
        <v>28111</v>
      </c>
      <c r="D7775" s="57" t="s">
        <v>28112</v>
      </c>
    </row>
    <row r="7776" spans="1:4">
      <c r="A7776" s="57" t="s">
        <v>28100</v>
      </c>
      <c r="B7776" s="57"/>
      <c r="C7776" s="57" t="s">
        <v>28113</v>
      </c>
      <c r="D7776" s="57" t="s">
        <v>28114</v>
      </c>
    </row>
    <row r="7777" spans="1:4">
      <c r="A7777" s="57" t="s">
        <v>28100</v>
      </c>
      <c r="B7777" s="57"/>
      <c r="C7777" s="57" t="s">
        <v>28115</v>
      </c>
      <c r="D7777" s="57" t="s">
        <v>28116</v>
      </c>
    </row>
    <row r="7778" spans="1:4">
      <c r="A7778" s="57" t="s">
        <v>28100</v>
      </c>
      <c r="B7778" s="57"/>
      <c r="C7778" s="57" t="s">
        <v>28117</v>
      </c>
      <c r="D7778" s="57" t="s">
        <v>28118</v>
      </c>
    </row>
    <row r="7779" spans="1:4">
      <c r="A7779" s="57" t="s">
        <v>28100</v>
      </c>
      <c r="B7779" s="57"/>
      <c r="C7779" s="57" t="s">
        <v>28119</v>
      </c>
      <c r="D7779" s="57" t="s">
        <v>28120</v>
      </c>
    </row>
    <row r="7780" spans="1:4">
      <c r="A7780" s="57" t="s">
        <v>28100</v>
      </c>
      <c r="B7780" s="57"/>
      <c r="C7780" s="57" t="s">
        <v>28121</v>
      </c>
      <c r="D7780" s="57" t="s">
        <v>28122</v>
      </c>
    </row>
    <row r="7781" spans="1:4">
      <c r="A7781" s="57" t="s">
        <v>28100</v>
      </c>
      <c r="B7781" s="57"/>
      <c r="C7781" s="57" t="s">
        <v>28123</v>
      </c>
      <c r="D7781" s="57" t="s">
        <v>28124</v>
      </c>
    </row>
    <row r="7782" spans="1:4">
      <c r="A7782" s="57" t="s">
        <v>28100</v>
      </c>
      <c r="B7782" s="57"/>
      <c r="C7782" s="57" t="s">
        <v>28125</v>
      </c>
      <c r="D7782" s="57" t="s">
        <v>28126</v>
      </c>
    </row>
    <row r="7783" spans="1:4">
      <c r="A7783" s="57" t="s">
        <v>28100</v>
      </c>
      <c r="B7783" s="57"/>
      <c r="C7783" s="57" t="s">
        <v>28127</v>
      </c>
      <c r="D7783" s="57" t="s">
        <v>28128</v>
      </c>
    </row>
    <row r="7784" spans="1:4">
      <c r="A7784" s="57" t="s">
        <v>28100</v>
      </c>
      <c r="B7784" s="57"/>
      <c r="C7784" s="57" t="s">
        <v>28129</v>
      </c>
      <c r="D7784" s="57" t="s">
        <v>28130</v>
      </c>
    </row>
    <row r="7785" spans="1:4">
      <c r="A7785" s="57" t="s">
        <v>28100</v>
      </c>
      <c r="B7785" s="57"/>
      <c r="C7785" s="57" t="s">
        <v>28131</v>
      </c>
      <c r="D7785" s="57" t="s">
        <v>28132</v>
      </c>
    </row>
    <row r="7786" spans="1:4">
      <c r="A7786" s="57" t="s">
        <v>28100</v>
      </c>
      <c r="B7786" s="57"/>
      <c r="C7786" s="57" t="s">
        <v>28133</v>
      </c>
      <c r="D7786" s="57" t="s">
        <v>28134</v>
      </c>
    </row>
    <row r="7787" spans="1:4">
      <c r="A7787" s="57" t="s">
        <v>28100</v>
      </c>
      <c r="B7787" s="57"/>
      <c r="C7787" s="57" t="s">
        <v>28135</v>
      </c>
      <c r="D7787" s="57" t="s">
        <v>28136</v>
      </c>
    </row>
    <row r="7788" spans="1:4">
      <c r="A7788" s="57" t="s">
        <v>28100</v>
      </c>
      <c r="B7788" s="57"/>
      <c r="C7788" s="57" t="s">
        <v>28137</v>
      </c>
      <c r="D7788" s="57" t="s">
        <v>28138</v>
      </c>
    </row>
    <row r="7789" spans="1:4">
      <c r="A7789" s="57" t="s">
        <v>28100</v>
      </c>
      <c r="B7789" s="57"/>
      <c r="C7789" s="57" t="s">
        <v>28139</v>
      </c>
      <c r="D7789" s="57" t="s">
        <v>28140</v>
      </c>
    </row>
    <row r="7790" spans="1:4">
      <c r="A7790" s="57" t="s">
        <v>28100</v>
      </c>
      <c r="B7790" s="57"/>
      <c r="C7790" s="57" t="s">
        <v>28141</v>
      </c>
      <c r="D7790" s="57" t="s">
        <v>28142</v>
      </c>
    </row>
    <row r="7791" spans="1:4">
      <c r="A7791" s="57" t="s">
        <v>28100</v>
      </c>
      <c r="B7791" s="57"/>
      <c r="C7791" s="57" t="s">
        <v>28143</v>
      </c>
      <c r="D7791" s="57" t="s">
        <v>28144</v>
      </c>
    </row>
    <row r="7792" spans="1:4">
      <c r="A7792" s="57" t="s">
        <v>28100</v>
      </c>
      <c r="B7792" s="57"/>
      <c r="C7792" s="57" t="s">
        <v>28145</v>
      </c>
      <c r="D7792" s="57" t="s">
        <v>28146</v>
      </c>
    </row>
    <row r="7793" spans="1:4">
      <c r="A7793" s="57" t="s">
        <v>28100</v>
      </c>
      <c r="B7793" s="57"/>
      <c r="C7793" s="57" t="s">
        <v>28147</v>
      </c>
      <c r="D7793" s="57" t="s">
        <v>28148</v>
      </c>
    </row>
    <row r="7794" spans="1:4">
      <c r="A7794" s="57" t="s">
        <v>28100</v>
      </c>
      <c r="B7794" s="57"/>
      <c r="C7794" s="57" t="s">
        <v>28149</v>
      </c>
      <c r="D7794" s="57" t="s">
        <v>28150</v>
      </c>
    </row>
    <row r="7795" spans="1:4">
      <c r="A7795" s="57" t="s">
        <v>28100</v>
      </c>
      <c r="B7795" s="57"/>
      <c r="C7795" s="57" t="s">
        <v>28151</v>
      </c>
      <c r="D7795" s="57" t="s">
        <v>28152</v>
      </c>
    </row>
    <row r="7796" spans="1:4">
      <c r="A7796" s="57" t="s">
        <v>28100</v>
      </c>
      <c r="B7796" s="57"/>
      <c r="C7796" s="57" t="s">
        <v>28153</v>
      </c>
      <c r="D7796" s="57" t="s">
        <v>28154</v>
      </c>
    </row>
    <row r="7797" spans="1:4">
      <c r="A7797" s="57" t="s">
        <v>28100</v>
      </c>
      <c r="B7797" s="57"/>
      <c r="C7797" s="57" t="s">
        <v>28155</v>
      </c>
      <c r="D7797" s="57" t="s">
        <v>28156</v>
      </c>
    </row>
    <row r="7798" spans="1:4">
      <c r="A7798" s="57" t="s">
        <v>28100</v>
      </c>
      <c r="B7798" s="57"/>
      <c r="C7798" s="57" t="s">
        <v>28157</v>
      </c>
      <c r="D7798" s="57" t="s">
        <v>28158</v>
      </c>
    </row>
    <row r="7799" spans="1:4">
      <c r="A7799" s="57" t="s">
        <v>28100</v>
      </c>
      <c r="B7799" s="57"/>
      <c r="C7799" s="57" t="s">
        <v>28159</v>
      </c>
      <c r="D7799" s="57" t="s">
        <v>28160</v>
      </c>
    </row>
    <row r="7800" spans="1:4">
      <c r="A7800" s="57" t="s">
        <v>28100</v>
      </c>
      <c r="B7800" s="57"/>
      <c r="C7800" s="57" t="s">
        <v>28161</v>
      </c>
      <c r="D7800" s="57" t="s">
        <v>28162</v>
      </c>
    </row>
    <row r="7801" spans="1:4">
      <c r="A7801" s="57" t="s">
        <v>28100</v>
      </c>
      <c r="B7801" s="57"/>
      <c r="C7801" s="57" t="s">
        <v>28163</v>
      </c>
      <c r="D7801" s="57" t="s">
        <v>28164</v>
      </c>
    </row>
    <row r="7802" spans="1:4">
      <c r="A7802" s="57" t="s">
        <v>28100</v>
      </c>
      <c r="B7802" s="57"/>
      <c r="C7802" s="57" t="s">
        <v>28165</v>
      </c>
      <c r="D7802" s="57" t="s">
        <v>28166</v>
      </c>
    </row>
    <row r="7803" spans="1:4">
      <c r="A7803" s="57" t="s">
        <v>28100</v>
      </c>
      <c r="B7803" s="57"/>
      <c r="C7803" s="57" t="s">
        <v>28167</v>
      </c>
      <c r="D7803" s="57" t="s">
        <v>28168</v>
      </c>
    </row>
    <row r="7804" spans="1:4">
      <c r="A7804" s="57" t="s">
        <v>28100</v>
      </c>
      <c r="B7804" s="57"/>
      <c r="C7804" s="57" t="s">
        <v>28169</v>
      </c>
      <c r="D7804" s="57" t="s">
        <v>28170</v>
      </c>
    </row>
    <row r="7805" spans="1:4">
      <c r="A7805" s="57" t="s">
        <v>28100</v>
      </c>
      <c r="B7805" s="57"/>
      <c r="C7805" s="57" t="s">
        <v>28171</v>
      </c>
      <c r="D7805" s="57" t="s">
        <v>28172</v>
      </c>
    </row>
    <row r="7806" spans="1:4">
      <c r="A7806" s="57" t="s">
        <v>28100</v>
      </c>
      <c r="B7806" s="57"/>
      <c r="C7806" s="57" t="s">
        <v>28173</v>
      </c>
      <c r="D7806" s="57" t="s">
        <v>28174</v>
      </c>
    </row>
    <row r="7807" spans="1:4">
      <c r="A7807" s="57" t="s">
        <v>28100</v>
      </c>
      <c r="B7807" s="57"/>
      <c r="C7807" s="57" t="s">
        <v>28175</v>
      </c>
      <c r="D7807" s="57" t="s">
        <v>28176</v>
      </c>
    </row>
    <row r="7808" spans="1:4">
      <c r="A7808" s="57" t="s">
        <v>28100</v>
      </c>
      <c r="B7808" s="57"/>
      <c r="C7808" s="57" t="s">
        <v>28177</v>
      </c>
      <c r="D7808" s="57" t="s">
        <v>28178</v>
      </c>
    </row>
    <row r="7809" spans="1:4">
      <c r="A7809" s="57" t="s">
        <v>28100</v>
      </c>
      <c r="B7809" s="57"/>
      <c r="C7809" s="57" t="s">
        <v>28179</v>
      </c>
      <c r="D7809" s="57" t="s">
        <v>28180</v>
      </c>
    </row>
    <row r="7810" spans="1:4">
      <c r="A7810" s="57" t="s">
        <v>28100</v>
      </c>
      <c r="B7810" s="57"/>
      <c r="C7810" s="57" t="s">
        <v>74824</v>
      </c>
      <c r="D7810" s="57" t="s">
        <v>74825</v>
      </c>
    </row>
    <row r="7811" spans="1:4">
      <c r="A7811" s="57" t="s">
        <v>28100</v>
      </c>
      <c r="B7811" s="57"/>
      <c r="C7811" s="57" t="s">
        <v>74826</v>
      </c>
      <c r="D7811" s="57" t="s">
        <v>74827</v>
      </c>
    </row>
    <row r="7812" spans="1:4">
      <c r="A7812" s="57" t="s">
        <v>28100</v>
      </c>
      <c r="B7812" s="57"/>
      <c r="C7812" s="57" t="s">
        <v>74828</v>
      </c>
      <c r="D7812" s="57" t="s">
        <v>74829</v>
      </c>
    </row>
    <row r="7813" spans="1:4">
      <c r="A7813" s="57" t="s">
        <v>28181</v>
      </c>
      <c r="B7813" s="57" t="s">
        <v>12940</v>
      </c>
      <c r="C7813" s="57" t="s">
        <v>28182</v>
      </c>
      <c r="D7813" s="57" t="s">
        <v>28183</v>
      </c>
    </row>
    <row r="7814" spans="1:4">
      <c r="A7814" s="57" t="s">
        <v>28181</v>
      </c>
      <c r="B7814" s="57"/>
      <c r="C7814" s="57" t="s">
        <v>28184</v>
      </c>
      <c r="D7814" s="57" t="s">
        <v>28185</v>
      </c>
    </row>
    <row r="7815" spans="1:4">
      <c r="A7815" s="57" t="s">
        <v>28181</v>
      </c>
      <c r="B7815" s="57"/>
      <c r="C7815" s="57" t="s">
        <v>28186</v>
      </c>
      <c r="D7815" s="57" t="s">
        <v>28187</v>
      </c>
    </row>
    <row r="7816" spans="1:4">
      <c r="A7816" s="57" t="s">
        <v>28181</v>
      </c>
      <c r="B7816" s="57"/>
      <c r="C7816" s="57" t="s">
        <v>28188</v>
      </c>
      <c r="D7816" s="57" t="s">
        <v>28189</v>
      </c>
    </row>
    <row r="7817" spans="1:4">
      <c r="A7817" s="57" t="s">
        <v>28190</v>
      </c>
      <c r="B7817" s="57" t="s">
        <v>12940</v>
      </c>
      <c r="C7817" s="57" t="s">
        <v>28191</v>
      </c>
      <c r="D7817" s="57" t="s">
        <v>28192</v>
      </c>
    </row>
    <row r="7818" spans="1:4">
      <c r="A7818" s="57" t="s">
        <v>28190</v>
      </c>
      <c r="B7818" s="57"/>
      <c r="C7818" s="57" t="s">
        <v>28193</v>
      </c>
      <c r="D7818" s="57" t="s">
        <v>28194</v>
      </c>
    </row>
    <row r="7819" spans="1:4">
      <c r="A7819" s="57" t="s">
        <v>28190</v>
      </c>
      <c r="B7819" s="57"/>
      <c r="C7819" s="57" t="s">
        <v>28195</v>
      </c>
      <c r="D7819" s="57" t="s">
        <v>28196</v>
      </c>
    </row>
    <row r="7820" spans="1:4">
      <c r="A7820" s="57" t="s">
        <v>28190</v>
      </c>
      <c r="B7820" s="57"/>
      <c r="C7820" s="57" t="s">
        <v>28197</v>
      </c>
      <c r="D7820" s="57" t="s">
        <v>28198</v>
      </c>
    </row>
    <row r="7821" spans="1:4">
      <c r="A7821" s="57" t="s">
        <v>28190</v>
      </c>
      <c r="B7821" s="57"/>
      <c r="C7821" s="57" t="s">
        <v>28199</v>
      </c>
      <c r="D7821" s="57" t="s">
        <v>28200</v>
      </c>
    </row>
    <row r="7822" spans="1:4">
      <c r="A7822" s="57" t="s">
        <v>28190</v>
      </c>
      <c r="B7822" s="57"/>
      <c r="C7822" s="57" t="s">
        <v>28201</v>
      </c>
      <c r="D7822" s="57" t="s">
        <v>28202</v>
      </c>
    </row>
    <row r="7823" spans="1:4">
      <c r="A7823" s="57" t="s">
        <v>28190</v>
      </c>
      <c r="B7823" s="57"/>
      <c r="C7823" s="57" t="s">
        <v>28203</v>
      </c>
      <c r="D7823" s="57" t="s">
        <v>28204</v>
      </c>
    </row>
    <row r="7824" spans="1:4">
      <c r="A7824" s="57" t="s">
        <v>28190</v>
      </c>
      <c r="B7824" s="57"/>
      <c r="C7824" s="57" t="s">
        <v>28205</v>
      </c>
      <c r="D7824" s="57" t="s">
        <v>28206</v>
      </c>
    </row>
    <row r="7825" spans="1:4">
      <c r="A7825" s="57" t="s">
        <v>28190</v>
      </c>
      <c r="B7825" s="57"/>
      <c r="C7825" s="57" t="s">
        <v>28207</v>
      </c>
      <c r="D7825" s="57" t="s">
        <v>28208</v>
      </c>
    </row>
    <row r="7826" spans="1:4">
      <c r="A7826" s="57" t="s">
        <v>28190</v>
      </c>
      <c r="B7826" s="57"/>
      <c r="C7826" s="57" t="s">
        <v>28209</v>
      </c>
      <c r="D7826" s="57" t="s">
        <v>28210</v>
      </c>
    </row>
    <row r="7827" spans="1:4">
      <c r="A7827" s="57" t="s">
        <v>28211</v>
      </c>
      <c r="B7827" s="57" t="s">
        <v>12940</v>
      </c>
      <c r="C7827" s="57" t="s">
        <v>28212</v>
      </c>
      <c r="D7827" s="57" t="s">
        <v>28213</v>
      </c>
    </row>
    <row r="7828" spans="1:4">
      <c r="A7828" s="57" t="s">
        <v>7623</v>
      </c>
      <c r="B7828" s="57" t="s">
        <v>997</v>
      </c>
      <c r="C7828" s="57" t="s">
        <v>4045</v>
      </c>
      <c r="D7828" s="57" t="s">
        <v>4046</v>
      </c>
    </row>
    <row r="7829" spans="1:4">
      <c r="A7829" s="57" t="s">
        <v>7623</v>
      </c>
      <c r="B7829" s="57" t="s">
        <v>997</v>
      </c>
      <c r="C7829" s="57" t="s">
        <v>5698</v>
      </c>
      <c r="D7829" s="57" t="s">
        <v>15143</v>
      </c>
    </row>
    <row r="7830" spans="1:4">
      <c r="A7830" s="57" t="s">
        <v>7623</v>
      </c>
      <c r="B7830" s="57" t="s">
        <v>997</v>
      </c>
      <c r="C7830" s="57" t="s">
        <v>15144</v>
      </c>
      <c r="D7830" s="57" t="s">
        <v>15145</v>
      </c>
    </row>
    <row r="7831" spans="1:4">
      <c r="A7831" s="57" t="s">
        <v>28214</v>
      </c>
      <c r="B7831" s="57" t="s">
        <v>12940</v>
      </c>
      <c r="C7831" s="57" t="s">
        <v>28215</v>
      </c>
      <c r="D7831" s="57" t="s">
        <v>28216</v>
      </c>
    </row>
    <row r="7832" spans="1:4">
      <c r="A7832" s="57" t="s">
        <v>28214</v>
      </c>
      <c r="B7832" s="57"/>
      <c r="C7832" s="57" t="s">
        <v>28217</v>
      </c>
      <c r="D7832" s="57" t="s">
        <v>28218</v>
      </c>
    </row>
    <row r="7833" spans="1:4">
      <c r="A7833" s="57" t="s">
        <v>28214</v>
      </c>
      <c r="B7833" s="57"/>
      <c r="C7833" s="57" t="s">
        <v>28219</v>
      </c>
      <c r="D7833" s="57" t="s">
        <v>28220</v>
      </c>
    </row>
    <row r="7834" spans="1:4">
      <c r="A7834" s="57" t="s">
        <v>28214</v>
      </c>
      <c r="B7834" s="57"/>
      <c r="C7834" s="57" t="s">
        <v>28221</v>
      </c>
      <c r="D7834" s="57" t="s">
        <v>28222</v>
      </c>
    </row>
    <row r="7835" spans="1:4">
      <c r="A7835" s="57" t="s">
        <v>28223</v>
      </c>
      <c r="B7835" s="57" t="s">
        <v>12940</v>
      </c>
      <c r="C7835" s="57" t="s">
        <v>28224</v>
      </c>
      <c r="D7835" s="57" t="s">
        <v>28225</v>
      </c>
    </row>
    <row r="7836" spans="1:4">
      <c r="A7836" s="57" t="s">
        <v>28223</v>
      </c>
      <c r="B7836" s="57"/>
      <c r="C7836" s="57" t="s">
        <v>28226</v>
      </c>
      <c r="D7836" s="57" t="s">
        <v>28227</v>
      </c>
    </row>
    <row r="7837" spans="1:4">
      <c r="A7837" s="57" t="s">
        <v>28223</v>
      </c>
      <c r="B7837" s="57"/>
      <c r="C7837" s="57" t="s">
        <v>28228</v>
      </c>
      <c r="D7837" s="57" t="s">
        <v>28229</v>
      </c>
    </row>
    <row r="7838" spans="1:4">
      <c r="A7838" s="57" t="s">
        <v>28223</v>
      </c>
      <c r="B7838" s="57"/>
      <c r="C7838" s="57" t="s">
        <v>28230</v>
      </c>
      <c r="D7838" s="57" t="s">
        <v>28231</v>
      </c>
    </row>
    <row r="7839" spans="1:4">
      <c r="A7839" s="57" t="s">
        <v>28223</v>
      </c>
      <c r="B7839" s="57"/>
      <c r="C7839" s="57" t="s">
        <v>28232</v>
      </c>
      <c r="D7839" s="57" t="s">
        <v>28233</v>
      </c>
    </row>
    <row r="7840" spans="1:4">
      <c r="A7840" s="57" t="s">
        <v>28234</v>
      </c>
      <c r="B7840" s="57" t="s">
        <v>12940</v>
      </c>
      <c r="C7840" s="57" t="s">
        <v>28235</v>
      </c>
      <c r="D7840" s="57" t="s">
        <v>28236</v>
      </c>
    </row>
    <row r="7841" spans="1:4">
      <c r="A7841" s="57" t="s">
        <v>28234</v>
      </c>
      <c r="B7841" s="57"/>
      <c r="C7841" s="57" t="s">
        <v>28237</v>
      </c>
      <c r="D7841" s="57" t="s">
        <v>28238</v>
      </c>
    </row>
    <row r="7842" spans="1:4">
      <c r="A7842" s="57" t="s">
        <v>28234</v>
      </c>
      <c r="B7842" s="57"/>
      <c r="C7842" s="57" t="s">
        <v>28239</v>
      </c>
      <c r="D7842" s="57" t="s">
        <v>28240</v>
      </c>
    </row>
    <row r="7843" spans="1:4">
      <c r="A7843" s="57" t="s">
        <v>28234</v>
      </c>
      <c r="B7843" s="57"/>
      <c r="C7843" s="57" t="s">
        <v>28241</v>
      </c>
      <c r="D7843" s="57" t="s">
        <v>28242</v>
      </c>
    </row>
    <row r="7844" spans="1:4">
      <c r="A7844" s="57" t="s">
        <v>28234</v>
      </c>
      <c r="B7844" s="57"/>
      <c r="C7844" s="57" t="s">
        <v>28243</v>
      </c>
      <c r="D7844" s="57" t="s">
        <v>28244</v>
      </c>
    </row>
    <row r="7845" spans="1:4">
      <c r="A7845" s="57" t="s">
        <v>28234</v>
      </c>
      <c r="B7845" s="57"/>
      <c r="C7845" s="57" t="s">
        <v>28245</v>
      </c>
      <c r="D7845" s="57" t="s">
        <v>28246</v>
      </c>
    </row>
    <row r="7846" spans="1:4">
      <c r="A7846" s="57" t="s">
        <v>28247</v>
      </c>
      <c r="B7846" s="57" t="s">
        <v>12940</v>
      </c>
      <c r="C7846" s="57" t="s">
        <v>28248</v>
      </c>
      <c r="D7846" s="57" t="s">
        <v>28249</v>
      </c>
    </row>
    <row r="7847" spans="1:4">
      <c r="A7847" s="57" t="s">
        <v>28250</v>
      </c>
      <c r="B7847" s="57" t="s">
        <v>12940</v>
      </c>
      <c r="C7847" s="57" t="s">
        <v>28251</v>
      </c>
      <c r="D7847" s="57" t="s">
        <v>28252</v>
      </c>
    </row>
    <row r="7848" spans="1:4">
      <c r="A7848" s="57" t="s">
        <v>28253</v>
      </c>
      <c r="B7848" s="57" t="s">
        <v>12940</v>
      </c>
      <c r="C7848" s="57" t="s">
        <v>28254</v>
      </c>
      <c r="D7848" s="57" t="s">
        <v>28255</v>
      </c>
    </row>
    <row r="7849" spans="1:4">
      <c r="A7849" s="57" t="s">
        <v>28253</v>
      </c>
      <c r="B7849" s="57"/>
      <c r="C7849" s="57" t="s">
        <v>28256</v>
      </c>
      <c r="D7849" s="57" t="s">
        <v>28257</v>
      </c>
    </row>
    <row r="7850" spans="1:4">
      <c r="A7850" s="57" t="s">
        <v>28253</v>
      </c>
      <c r="B7850" s="57"/>
      <c r="C7850" s="57" t="s">
        <v>28258</v>
      </c>
      <c r="D7850" s="57" t="s">
        <v>28259</v>
      </c>
    </row>
    <row r="7851" spans="1:4">
      <c r="A7851" s="57" t="s">
        <v>28253</v>
      </c>
      <c r="B7851" s="57"/>
      <c r="C7851" s="57" t="s">
        <v>28260</v>
      </c>
      <c r="D7851" s="57" t="s">
        <v>28261</v>
      </c>
    </row>
    <row r="7852" spans="1:4">
      <c r="A7852" s="57" t="s">
        <v>28262</v>
      </c>
      <c r="B7852" s="57" t="s">
        <v>12940</v>
      </c>
      <c r="C7852" s="57" t="s">
        <v>28263</v>
      </c>
      <c r="D7852" s="57" t="s">
        <v>28264</v>
      </c>
    </row>
    <row r="7853" spans="1:4">
      <c r="A7853" s="57" t="s">
        <v>28265</v>
      </c>
      <c r="B7853" s="57" t="s">
        <v>12940</v>
      </c>
      <c r="C7853" s="57" t="s">
        <v>28266</v>
      </c>
      <c r="D7853" s="57" t="s">
        <v>28267</v>
      </c>
    </row>
    <row r="7854" spans="1:4">
      <c r="A7854" s="57" t="s">
        <v>28265</v>
      </c>
      <c r="B7854" s="57"/>
      <c r="C7854" s="57" t="s">
        <v>28268</v>
      </c>
      <c r="D7854" s="57" t="s">
        <v>28269</v>
      </c>
    </row>
    <row r="7855" spans="1:4">
      <c r="A7855" s="57" t="s">
        <v>28265</v>
      </c>
      <c r="B7855" s="57"/>
      <c r="C7855" s="57" t="s">
        <v>28270</v>
      </c>
      <c r="D7855" s="57" t="s">
        <v>28271</v>
      </c>
    </row>
    <row r="7856" spans="1:4">
      <c r="A7856" s="57" t="s">
        <v>28265</v>
      </c>
      <c r="B7856" s="57"/>
      <c r="C7856" s="57" t="s">
        <v>28272</v>
      </c>
      <c r="D7856" s="57" t="s">
        <v>28273</v>
      </c>
    </row>
    <row r="7857" spans="1:4">
      <c r="A7857" s="57" t="s">
        <v>7663</v>
      </c>
      <c r="B7857" s="57" t="s">
        <v>1063</v>
      </c>
      <c r="C7857" s="57" t="s">
        <v>3151</v>
      </c>
      <c r="D7857" s="57" t="s">
        <v>3152</v>
      </c>
    </row>
    <row r="7858" spans="1:4">
      <c r="A7858" s="57" t="s">
        <v>7663</v>
      </c>
      <c r="B7858" s="57" t="s">
        <v>1063</v>
      </c>
      <c r="C7858" s="57" t="s">
        <v>3153</v>
      </c>
      <c r="D7858" s="57" t="s">
        <v>3154</v>
      </c>
    </row>
    <row r="7859" spans="1:4">
      <c r="A7859" s="57" t="s">
        <v>7663</v>
      </c>
      <c r="B7859" s="57" t="s">
        <v>1063</v>
      </c>
      <c r="C7859" s="57" t="s">
        <v>3215</v>
      </c>
      <c r="D7859" s="57" t="s">
        <v>3216</v>
      </c>
    </row>
    <row r="7860" spans="1:4">
      <c r="A7860" s="57" t="s">
        <v>7663</v>
      </c>
      <c r="B7860" s="57" t="s">
        <v>1063</v>
      </c>
      <c r="C7860" s="57" t="s">
        <v>3523</v>
      </c>
      <c r="D7860" s="57" t="s">
        <v>3524</v>
      </c>
    </row>
    <row r="7861" spans="1:4">
      <c r="A7861" s="57" t="s">
        <v>7663</v>
      </c>
      <c r="B7861" s="57" t="s">
        <v>1063</v>
      </c>
      <c r="C7861" s="57" t="s">
        <v>3634</v>
      </c>
      <c r="D7861" s="57" t="s">
        <v>3635</v>
      </c>
    </row>
    <row r="7862" spans="1:4">
      <c r="A7862" s="57" t="s">
        <v>7663</v>
      </c>
      <c r="B7862" s="57" t="s">
        <v>1063</v>
      </c>
      <c r="C7862" s="57" t="s">
        <v>3745</v>
      </c>
      <c r="D7862" s="57" t="s">
        <v>2781</v>
      </c>
    </row>
    <row r="7863" spans="1:4">
      <c r="A7863" s="57" t="s">
        <v>7663</v>
      </c>
      <c r="B7863" s="57" t="s">
        <v>1063</v>
      </c>
      <c r="C7863" s="57" t="s">
        <v>3760</v>
      </c>
      <c r="D7863" s="57" t="s">
        <v>3761</v>
      </c>
    </row>
    <row r="7864" spans="1:4">
      <c r="A7864" s="57" t="s">
        <v>7663</v>
      </c>
      <c r="B7864" s="57" t="s">
        <v>1063</v>
      </c>
      <c r="C7864" s="57" t="s">
        <v>4245</v>
      </c>
      <c r="D7864" s="57" t="s">
        <v>4246</v>
      </c>
    </row>
    <row r="7865" spans="1:4">
      <c r="A7865" s="57" t="s">
        <v>7663</v>
      </c>
      <c r="B7865" s="57" t="s">
        <v>1063</v>
      </c>
      <c r="C7865" s="57" t="s">
        <v>5319</v>
      </c>
      <c r="D7865" s="57" t="s">
        <v>5320</v>
      </c>
    </row>
    <row r="7866" spans="1:4">
      <c r="A7866" s="57" t="s">
        <v>7663</v>
      </c>
      <c r="B7866" s="57" t="s">
        <v>1063</v>
      </c>
      <c r="C7866" s="57" t="s">
        <v>5371</v>
      </c>
      <c r="D7866" s="57" t="s">
        <v>5372</v>
      </c>
    </row>
    <row r="7867" spans="1:4">
      <c r="A7867" s="57" t="s">
        <v>7663</v>
      </c>
      <c r="B7867" s="57" t="s">
        <v>1063</v>
      </c>
      <c r="C7867" s="57" t="s">
        <v>5419</v>
      </c>
      <c r="D7867" s="57" t="s">
        <v>5420</v>
      </c>
    </row>
    <row r="7868" spans="1:4">
      <c r="A7868" s="57" t="s">
        <v>7663</v>
      </c>
      <c r="B7868" s="57" t="s">
        <v>1063</v>
      </c>
      <c r="C7868" s="57" t="s">
        <v>5670</v>
      </c>
      <c r="D7868" s="57" t="s">
        <v>5671</v>
      </c>
    </row>
    <row r="7869" spans="1:4">
      <c r="A7869" s="57" t="s">
        <v>7663</v>
      </c>
      <c r="B7869" s="57" t="s">
        <v>1063</v>
      </c>
      <c r="C7869" s="57" t="s">
        <v>5672</v>
      </c>
      <c r="D7869" s="57" t="s">
        <v>5673</v>
      </c>
    </row>
    <row r="7870" spans="1:4">
      <c r="A7870" s="57" t="s">
        <v>7663</v>
      </c>
      <c r="B7870" s="57" t="s">
        <v>1063</v>
      </c>
      <c r="C7870" s="57" t="s">
        <v>5674</v>
      </c>
      <c r="D7870" s="57" t="s">
        <v>5675</v>
      </c>
    </row>
    <row r="7871" spans="1:4">
      <c r="A7871" s="57" t="s">
        <v>7663</v>
      </c>
      <c r="B7871" s="57" t="s">
        <v>1063</v>
      </c>
      <c r="C7871" s="57" t="s">
        <v>8697</v>
      </c>
      <c r="D7871" s="57" t="s">
        <v>8698</v>
      </c>
    </row>
    <row r="7872" spans="1:4">
      <c r="A7872" s="57" t="s">
        <v>7663</v>
      </c>
      <c r="B7872" s="57" t="s">
        <v>1063</v>
      </c>
      <c r="C7872" s="57" t="s">
        <v>9266</v>
      </c>
      <c r="D7872" s="57" t="s">
        <v>8959</v>
      </c>
    </row>
    <row r="7873" spans="1:4">
      <c r="A7873" s="57" t="s">
        <v>7663</v>
      </c>
      <c r="B7873" s="57" t="s">
        <v>1063</v>
      </c>
      <c r="C7873" s="57" t="s">
        <v>12189</v>
      </c>
      <c r="D7873" s="57" t="s">
        <v>12190</v>
      </c>
    </row>
    <row r="7874" spans="1:4">
      <c r="A7874" s="57" t="s">
        <v>7663</v>
      </c>
      <c r="B7874" s="57" t="s">
        <v>1063</v>
      </c>
      <c r="C7874" s="57" t="s">
        <v>12191</v>
      </c>
      <c r="D7874" s="57" t="s">
        <v>12192</v>
      </c>
    </row>
    <row r="7875" spans="1:4">
      <c r="A7875" s="57" t="s">
        <v>7663</v>
      </c>
      <c r="B7875" s="57" t="s">
        <v>1063</v>
      </c>
      <c r="C7875" s="57" t="s">
        <v>12193</v>
      </c>
      <c r="D7875" s="57" t="s">
        <v>12194</v>
      </c>
    </row>
    <row r="7876" spans="1:4">
      <c r="A7876" s="57" t="s">
        <v>7663</v>
      </c>
      <c r="B7876" s="57" t="s">
        <v>1063</v>
      </c>
      <c r="C7876" s="57" t="s">
        <v>15146</v>
      </c>
      <c r="D7876" s="57" t="s">
        <v>15147</v>
      </c>
    </row>
    <row r="7877" spans="1:4">
      <c r="A7877" s="57" t="s">
        <v>7663</v>
      </c>
      <c r="B7877" s="57" t="s">
        <v>1063</v>
      </c>
      <c r="C7877" s="57" t="s">
        <v>15148</v>
      </c>
      <c r="D7877" s="57" t="s">
        <v>15149</v>
      </c>
    </row>
    <row r="7878" spans="1:4">
      <c r="A7878" s="57" t="s">
        <v>28274</v>
      </c>
      <c r="B7878" s="57" t="s">
        <v>12940</v>
      </c>
      <c r="C7878" s="57" t="s">
        <v>28275</v>
      </c>
      <c r="D7878" s="57" t="s">
        <v>28276</v>
      </c>
    </row>
    <row r="7879" spans="1:4">
      <c r="A7879" s="57" t="s">
        <v>28274</v>
      </c>
      <c r="B7879" s="57"/>
      <c r="C7879" s="57" t="s">
        <v>28277</v>
      </c>
      <c r="D7879" s="57" t="s">
        <v>28278</v>
      </c>
    </row>
    <row r="7880" spans="1:4">
      <c r="A7880" s="57" t="s">
        <v>28274</v>
      </c>
      <c r="B7880" s="57"/>
      <c r="C7880" s="57" t="s">
        <v>28279</v>
      </c>
      <c r="D7880" s="57" t="s">
        <v>28280</v>
      </c>
    </row>
    <row r="7881" spans="1:4">
      <c r="A7881" s="57" t="s">
        <v>28274</v>
      </c>
      <c r="B7881" s="57"/>
      <c r="C7881" s="57" t="s">
        <v>28281</v>
      </c>
      <c r="D7881" s="57" t="s">
        <v>28282</v>
      </c>
    </row>
    <row r="7882" spans="1:4">
      <c r="A7882" s="57" t="s">
        <v>28274</v>
      </c>
      <c r="B7882" s="57"/>
      <c r="C7882" s="57" t="s">
        <v>28283</v>
      </c>
      <c r="D7882" s="57" t="s">
        <v>28284</v>
      </c>
    </row>
    <row r="7883" spans="1:4">
      <c r="A7883" s="57" t="s">
        <v>28274</v>
      </c>
      <c r="B7883" s="57"/>
      <c r="C7883" s="57" t="s">
        <v>28285</v>
      </c>
      <c r="D7883" s="57" t="s">
        <v>28286</v>
      </c>
    </row>
    <row r="7884" spans="1:4">
      <c r="A7884" s="57" t="s">
        <v>28274</v>
      </c>
      <c r="B7884" s="57"/>
      <c r="C7884" s="57" t="s">
        <v>28287</v>
      </c>
      <c r="D7884" s="57" t="s">
        <v>28288</v>
      </c>
    </row>
    <row r="7885" spans="1:4">
      <c r="A7885" s="57" t="s">
        <v>28274</v>
      </c>
      <c r="B7885" s="57"/>
      <c r="C7885" s="57" t="s">
        <v>74830</v>
      </c>
      <c r="D7885" s="57" t="s">
        <v>74831</v>
      </c>
    </row>
    <row r="7886" spans="1:4">
      <c r="A7886" s="57" t="s">
        <v>28289</v>
      </c>
      <c r="B7886" s="57" t="s">
        <v>12940</v>
      </c>
      <c r="C7886" s="57" t="s">
        <v>28290</v>
      </c>
      <c r="D7886" s="57" t="s">
        <v>28291</v>
      </c>
    </row>
    <row r="7887" spans="1:4">
      <c r="A7887" s="57" t="s">
        <v>28292</v>
      </c>
      <c r="B7887" s="57" t="s">
        <v>12940</v>
      </c>
      <c r="C7887" s="57" t="s">
        <v>28293</v>
      </c>
      <c r="D7887" s="57" t="s">
        <v>28291</v>
      </c>
    </row>
    <row r="7888" spans="1:4">
      <c r="A7888" s="57" t="s">
        <v>28294</v>
      </c>
      <c r="B7888" s="57" t="s">
        <v>12940</v>
      </c>
      <c r="C7888" s="57" t="s">
        <v>28295</v>
      </c>
      <c r="D7888" s="57" t="s">
        <v>28296</v>
      </c>
    </row>
    <row r="7889" spans="1:4">
      <c r="A7889" s="57" t="s">
        <v>28297</v>
      </c>
      <c r="B7889" s="57" t="s">
        <v>12940</v>
      </c>
      <c r="C7889" s="57" t="s">
        <v>28298</v>
      </c>
      <c r="D7889" s="57" t="s">
        <v>28299</v>
      </c>
    </row>
    <row r="7890" spans="1:4">
      <c r="A7890" s="57" t="s">
        <v>28297</v>
      </c>
      <c r="B7890" s="57"/>
      <c r="C7890" s="57" t="s">
        <v>28300</v>
      </c>
      <c r="D7890" s="57" t="s">
        <v>28301</v>
      </c>
    </row>
    <row r="7891" spans="1:4">
      <c r="A7891" s="57" t="s">
        <v>28302</v>
      </c>
      <c r="B7891" s="57" t="s">
        <v>12940</v>
      </c>
      <c r="C7891" s="57" t="s">
        <v>28303</v>
      </c>
      <c r="D7891" s="57" t="s">
        <v>28304</v>
      </c>
    </row>
    <row r="7892" spans="1:4">
      <c r="A7892" s="57" t="s">
        <v>28302</v>
      </c>
      <c r="B7892" s="57"/>
      <c r="C7892" s="57" t="s">
        <v>28305</v>
      </c>
      <c r="D7892" s="57" t="s">
        <v>28306</v>
      </c>
    </row>
    <row r="7893" spans="1:4">
      <c r="A7893" s="57" t="s">
        <v>28302</v>
      </c>
      <c r="B7893" s="57"/>
      <c r="C7893" s="57" t="s">
        <v>28307</v>
      </c>
      <c r="D7893" s="57" t="s">
        <v>28308</v>
      </c>
    </row>
    <row r="7894" spans="1:4">
      <c r="A7894" s="57" t="s">
        <v>28302</v>
      </c>
      <c r="B7894" s="57"/>
      <c r="C7894" s="57" t="s">
        <v>28309</v>
      </c>
      <c r="D7894" s="57" t="s">
        <v>28310</v>
      </c>
    </row>
    <row r="7895" spans="1:4">
      <c r="A7895" s="57" t="s">
        <v>28311</v>
      </c>
      <c r="B7895" s="57" t="s">
        <v>12940</v>
      </c>
      <c r="C7895" s="57" t="s">
        <v>28312</v>
      </c>
      <c r="D7895" s="57" t="s">
        <v>28313</v>
      </c>
    </row>
    <row r="7896" spans="1:4">
      <c r="A7896" s="57" t="s">
        <v>28311</v>
      </c>
      <c r="B7896" s="57"/>
      <c r="C7896" s="57" t="s">
        <v>28314</v>
      </c>
      <c r="D7896" s="57" t="s">
        <v>28315</v>
      </c>
    </row>
    <row r="7897" spans="1:4">
      <c r="A7897" s="57" t="s">
        <v>28316</v>
      </c>
      <c r="B7897" s="57" t="s">
        <v>12940</v>
      </c>
      <c r="C7897" s="57" t="s">
        <v>28317</v>
      </c>
      <c r="D7897" s="57" t="s">
        <v>28318</v>
      </c>
    </row>
    <row r="7898" spans="1:4">
      <c r="A7898" s="57" t="s">
        <v>28319</v>
      </c>
      <c r="B7898" s="57" t="s">
        <v>12940</v>
      </c>
      <c r="C7898" s="57" t="s">
        <v>28320</v>
      </c>
      <c r="D7898" s="57" t="s">
        <v>28321</v>
      </c>
    </row>
    <row r="7899" spans="1:4">
      <c r="A7899" s="57" t="s">
        <v>12195</v>
      </c>
      <c r="B7899" s="57" t="s">
        <v>10477</v>
      </c>
      <c r="C7899" s="57" t="s">
        <v>12196</v>
      </c>
      <c r="D7899" s="57" t="s">
        <v>12197</v>
      </c>
    </row>
    <row r="7900" spans="1:4">
      <c r="A7900" s="57" t="s">
        <v>12195</v>
      </c>
      <c r="B7900" s="57" t="s">
        <v>10477</v>
      </c>
      <c r="C7900" s="57" t="s">
        <v>12198</v>
      </c>
      <c r="D7900" s="57" t="s">
        <v>12199</v>
      </c>
    </row>
    <row r="7901" spans="1:4">
      <c r="A7901" s="57" t="s">
        <v>7664</v>
      </c>
      <c r="B7901" s="57" t="s">
        <v>803</v>
      </c>
      <c r="C7901" s="57" t="s">
        <v>2784</v>
      </c>
      <c r="D7901" s="57" t="s">
        <v>15150</v>
      </c>
    </row>
    <row r="7902" spans="1:4">
      <c r="A7902" s="57" t="s">
        <v>28322</v>
      </c>
      <c r="B7902" s="57" t="s">
        <v>12940</v>
      </c>
      <c r="C7902" s="57" t="s">
        <v>28323</v>
      </c>
      <c r="D7902" s="57" t="s">
        <v>28324</v>
      </c>
    </row>
    <row r="7903" spans="1:4">
      <c r="A7903" s="57" t="s">
        <v>7665</v>
      </c>
      <c r="B7903" s="57" t="s">
        <v>807</v>
      </c>
      <c r="C7903" s="57" t="s">
        <v>4775</v>
      </c>
      <c r="D7903" s="57" t="s">
        <v>4776</v>
      </c>
    </row>
    <row r="7904" spans="1:4">
      <c r="A7904" s="57" t="s">
        <v>7665</v>
      </c>
      <c r="B7904" s="57" t="s">
        <v>807</v>
      </c>
      <c r="C7904" s="57" t="s">
        <v>9823</v>
      </c>
      <c r="D7904" s="57" t="s">
        <v>9824</v>
      </c>
    </row>
    <row r="7905" spans="1:4">
      <c r="A7905" s="57" t="s">
        <v>7666</v>
      </c>
      <c r="B7905" s="57" t="s">
        <v>807</v>
      </c>
      <c r="C7905" s="57" t="s">
        <v>4055</v>
      </c>
      <c r="D7905" s="57" t="s">
        <v>4056</v>
      </c>
    </row>
    <row r="7906" spans="1:4">
      <c r="A7906" s="57" t="s">
        <v>7666</v>
      </c>
      <c r="B7906" s="57" t="s">
        <v>807</v>
      </c>
      <c r="C7906" s="57" t="s">
        <v>5662</v>
      </c>
      <c r="D7906" s="57" t="s">
        <v>5663</v>
      </c>
    </row>
    <row r="7907" spans="1:4">
      <c r="A7907" s="57" t="s">
        <v>7666</v>
      </c>
      <c r="B7907" s="57" t="s">
        <v>807</v>
      </c>
      <c r="C7907" s="57" t="s">
        <v>8331</v>
      </c>
      <c r="D7907" s="57" t="s">
        <v>8332</v>
      </c>
    </row>
    <row r="7908" spans="1:4">
      <c r="A7908" s="57" t="s">
        <v>7666</v>
      </c>
      <c r="B7908" s="57" t="s">
        <v>807</v>
      </c>
      <c r="C7908" s="57" t="s">
        <v>12200</v>
      </c>
      <c r="D7908" s="57" t="s">
        <v>12201</v>
      </c>
    </row>
    <row r="7909" spans="1:4">
      <c r="A7909" s="57" t="s">
        <v>7666</v>
      </c>
      <c r="B7909" s="57" t="s">
        <v>807</v>
      </c>
      <c r="C7909" s="57" t="s">
        <v>12202</v>
      </c>
      <c r="D7909" s="57" t="s">
        <v>12203</v>
      </c>
    </row>
    <row r="7910" spans="1:4">
      <c r="A7910" s="57" t="s">
        <v>7666</v>
      </c>
      <c r="B7910" s="57" t="s">
        <v>807</v>
      </c>
      <c r="C7910" s="57" t="s">
        <v>15151</v>
      </c>
      <c r="D7910" s="57" t="s">
        <v>15152</v>
      </c>
    </row>
    <row r="7911" spans="1:4">
      <c r="A7911" s="57" t="s">
        <v>7666</v>
      </c>
      <c r="B7911" s="57" t="s">
        <v>807</v>
      </c>
      <c r="C7911" s="57" t="s">
        <v>17068</v>
      </c>
      <c r="D7911" s="57" t="s">
        <v>17069</v>
      </c>
    </row>
    <row r="7912" spans="1:4">
      <c r="A7912" s="57" t="s">
        <v>7666</v>
      </c>
      <c r="B7912" s="57" t="s">
        <v>807</v>
      </c>
      <c r="C7912" s="57" t="s">
        <v>17070</v>
      </c>
      <c r="D7912" s="57" t="s">
        <v>17071</v>
      </c>
    </row>
    <row r="7913" spans="1:4">
      <c r="A7913" s="57" t="s">
        <v>7666</v>
      </c>
      <c r="B7913" s="57" t="s">
        <v>807</v>
      </c>
      <c r="C7913" s="57" t="s">
        <v>28325</v>
      </c>
      <c r="D7913" s="57" t="s">
        <v>28326</v>
      </c>
    </row>
    <row r="7914" spans="1:4">
      <c r="A7914" s="57" t="s">
        <v>28327</v>
      </c>
      <c r="B7914" s="57" t="s">
        <v>12940</v>
      </c>
      <c r="C7914" s="57" t="s">
        <v>28328</v>
      </c>
      <c r="D7914" s="57" t="s">
        <v>28329</v>
      </c>
    </row>
    <row r="7915" spans="1:4">
      <c r="A7915" s="57" t="s">
        <v>28327</v>
      </c>
      <c r="B7915" s="57"/>
      <c r="C7915" s="57" t="s">
        <v>28330</v>
      </c>
      <c r="D7915" s="57" t="s">
        <v>28331</v>
      </c>
    </row>
    <row r="7916" spans="1:4">
      <c r="A7916" s="57" t="s">
        <v>28327</v>
      </c>
      <c r="B7916" s="57"/>
      <c r="C7916" s="57" t="s">
        <v>28332</v>
      </c>
      <c r="D7916" s="57" t="s">
        <v>28333</v>
      </c>
    </row>
    <row r="7917" spans="1:4">
      <c r="A7917" s="57" t="s">
        <v>28327</v>
      </c>
      <c r="B7917" s="57"/>
      <c r="C7917" s="57" t="s">
        <v>28334</v>
      </c>
      <c r="D7917" s="57" t="s">
        <v>28335</v>
      </c>
    </row>
    <row r="7918" spans="1:4">
      <c r="A7918" s="57" t="s">
        <v>28327</v>
      </c>
      <c r="B7918" s="57"/>
      <c r="C7918" s="57" t="s">
        <v>28336</v>
      </c>
      <c r="D7918" s="57" t="s">
        <v>28337</v>
      </c>
    </row>
    <row r="7919" spans="1:4">
      <c r="A7919" s="57" t="s">
        <v>28338</v>
      </c>
      <c r="B7919" s="57" t="s">
        <v>12940</v>
      </c>
      <c r="C7919" s="57" t="s">
        <v>28339</v>
      </c>
      <c r="D7919" s="57" t="s">
        <v>28340</v>
      </c>
    </row>
    <row r="7920" spans="1:4">
      <c r="A7920" s="57" t="s">
        <v>28338</v>
      </c>
      <c r="B7920" s="57"/>
      <c r="C7920" s="57" t="s">
        <v>28341</v>
      </c>
      <c r="D7920" s="57" t="s">
        <v>28342</v>
      </c>
    </row>
    <row r="7921" spans="1:4">
      <c r="A7921" s="57" t="s">
        <v>28338</v>
      </c>
      <c r="B7921" s="57"/>
      <c r="C7921" s="57" t="s">
        <v>28343</v>
      </c>
      <c r="D7921" s="57" t="s">
        <v>28344</v>
      </c>
    </row>
    <row r="7922" spans="1:4">
      <c r="A7922" s="57" t="s">
        <v>28338</v>
      </c>
      <c r="B7922" s="57"/>
      <c r="C7922" s="57" t="s">
        <v>28345</v>
      </c>
      <c r="D7922" s="57" t="s">
        <v>28346</v>
      </c>
    </row>
    <row r="7923" spans="1:4">
      <c r="A7923" s="57" t="s">
        <v>28338</v>
      </c>
      <c r="B7923" s="57"/>
      <c r="C7923" s="57" t="s">
        <v>28347</v>
      </c>
      <c r="D7923" s="57" t="s">
        <v>28348</v>
      </c>
    </row>
    <row r="7924" spans="1:4">
      <c r="A7924" s="57" t="s">
        <v>28338</v>
      </c>
      <c r="B7924" s="57"/>
      <c r="C7924" s="57" t="s">
        <v>74832</v>
      </c>
      <c r="D7924" s="57" t="s">
        <v>74833</v>
      </c>
    </row>
    <row r="7925" spans="1:4">
      <c r="A7925" s="57" t="s">
        <v>28349</v>
      </c>
      <c r="B7925" s="57" t="s">
        <v>12940</v>
      </c>
      <c r="C7925" s="57" t="s">
        <v>28350</v>
      </c>
      <c r="D7925" s="57" t="s">
        <v>28351</v>
      </c>
    </row>
    <row r="7926" spans="1:4">
      <c r="A7926" s="57" t="s">
        <v>7667</v>
      </c>
      <c r="B7926" s="57" t="s">
        <v>825</v>
      </c>
      <c r="C7926" s="57" t="s">
        <v>4604</v>
      </c>
      <c r="D7926" s="57" t="s">
        <v>4605</v>
      </c>
    </row>
    <row r="7927" spans="1:4">
      <c r="A7927" s="57" t="s">
        <v>7667</v>
      </c>
      <c r="B7927" s="57" t="s">
        <v>825</v>
      </c>
      <c r="C7927" s="57" t="s">
        <v>4620</v>
      </c>
      <c r="D7927" s="57" t="s">
        <v>4621</v>
      </c>
    </row>
    <row r="7928" spans="1:4">
      <c r="A7928" s="57" t="s">
        <v>7667</v>
      </c>
      <c r="B7928" s="57" t="s">
        <v>825</v>
      </c>
      <c r="C7928" s="57" t="s">
        <v>5804</v>
      </c>
      <c r="D7928" s="57" t="s">
        <v>5805</v>
      </c>
    </row>
    <row r="7929" spans="1:4">
      <c r="A7929" s="57" t="s">
        <v>7667</v>
      </c>
      <c r="B7929" s="57" t="s">
        <v>825</v>
      </c>
      <c r="C7929" s="57" t="s">
        <v>8526</v>
      </c>
      <c r="D7929" s="57" t="s">
        <v>8527</v>
      </c>
    </row>
    <row r="7930" spans="1:4">
      <c r="A7930" s="57" t="s">
        <v>7667</v>
      </c>
      <c r="B7930" s="57" t="s">
        <v>825</v>
      </c>
      <c r="C7930" s="57" t="s">
        <v>8528</v>
      </c>
      <c r="D7930" s="57" t="s">
        <v>8529</v>
      </c>
    </row>
    <row r="7931" spans="1:4">
      <c r="A7931" s="57" t="s">
        <v>7667</v>
      </c>
      <c r="B7931" s="57" t="s">
        <v>825</v>
      </c>
      <c r="C7931" s="57" t="s">
        <v>12204</v>
      </c>
      <c r="D7931" s="57" t="s">
        <v>12205</v>
      </c>
    </row>
    <row r="7932" spans="1:4">
      <c r="A7932" s="57" t="s">
        <v>7667</v>
      </c>
      <c r="B7932" s="57" t="s">
        <v>825</v>
      </c>
      <c r="C7932" s="57" t="s">
        <v>17072</v>
      </c>
      <c r="D7932" s="57" t="s">
        <v>17073</v>
      </c>
    </row>
    <row r="7933" spans="1:4">
      <c r="A7933" s="57" t="s">
        <v>7667</v>
      </c>
      <c r="B7933" s="57" t="s">
        <v>825</v>
      </c>
      <c r="C7933" s="57" t="s">
        <v>17074</v>
      </c>
      <c r="D7933" s="57" t="s">
        <v>17075</v>
      </c>
    </row>
    <row r="7934" spans="1:4">
      <c r="A7934" s="57" t="s">
        <v>28352</v>
      </c>
      <c r="B7934" s="57" t="s">
        <v>12940</v>
      </c>
      <c r="C7934" s="57" t="s">
        <v>28353</v>
      </c>
      <c r="D7934" s="57" t="s">
        <v>28354</v>
      </c>
    </row>
    <row r="7935" spans="1:4">
      <c r="A7935" s="57" t="s">
        <v>28352</v>
      </c>
      <c r="B7935" s="57"/>
      <c r="C7935" s="57" t="s">
        <v>28355</v>
      </c>
      <c r="D7935" s="57" t="s">
        <v>28356</v>
      </c>
    </row>
    <row r="7936" spans="1:4">
      <c r="A7936" s="57" t="s">
        <v>28352</v>
      </c>
      <c r="B7936" s="57"/>
      <c r="C7936" s="57" t="s">
        <v>28357</v>
      </c>
      <c r="D7936" s="57" t="s">
        <v>28358</v>
      </c>
    </row>
    <row r="7937" spans="1:4">
      <c r="A7937" s="57" t="s">
        <v>28352</v>
      </c>
      <c r="B7937" s="57"/>
      <c r="C7937" s="57" t="s">
        <v>28359</v>
      </c>
      <c r="D7937" s="57" t="s">
        <v>28360</v>
      </c>
    </row>
    <row r="7938" spans="1:4">
      <c r="A7938" s="57" t="s">
        <v>28361</v>
      </c>
      <c r="B7938" s="57" t="s">
        <v>12940</v>
      </c>
      <c r="C7938" s="57" t="s">
        <v>28362</v>
      </c>
      <c r="D7938" s="57" t="s">
        <v>28363</v>
      </c>
    </row>
    <row r="7939" spans="1:4">
      <c r="A7939" s="57" t="s">
        <v>28361</v>
      </c>
      <c r="B7939" s="57"/>
      <c r="C7939" s="57" t="s">
        <v>28364</v>
      </c>
      <c r="D7939" s="57" t="s">
        <v>28365</v>
      </c>
    </row>
    <row r="7940" spans="1:4">
      <c r="A7940" s="57" t="s">
        <v>28361</v>
      </c>
      <c r="B7940" s="57"/>
      <c r="C7940" s="57" t="s">
        <v>28366</v>
      </c>
      <c r="D7940" s="57" t="s">
        <v>28367</v>
      </c>
    </row>
    <row r="7941" spans="1:4">
      <c r="A7941" s="57" t="s">
        <v>28361</v>
      </c>
      <c r="B7941" s="57"/>
      <c r="C7941" s="57" t="s">
        <v>28368</v>
      </c>
      <c r="D7941" s="57" t="s">
        <v>28369</v>
      </c>
    </row>
    <row r="7942" spans="1:4">
      <c r="A7942" s="57" t="s">
        <v>28361</v>
      </c>
      <c r="B7942" s="57"/>
      <c r="C7942" s="57" t="s">
        <v>28370</v>
      </c>
      <c r="D7942" s="57" t="s">
        <v>28371</v>
      </c>
    </row>
    <row r="7943" spans="1:4">
      <c r="A7943" s="57" t="s">
        <v>28361</v>
      </c>
      <c r="B7943" s="57"/>
      <c r="C7943" s="57" t="s">
        <v>28372</v>
      </c>
      <c r="D7943" s="57" t="s">
        <v>28373</v>
      </c>
    </row>
    <row r="7944" spans="1:4">
      <c r="A7944" s="57" t="s">
        <v>28361</v>
      </c>
      <c r="B7944" s="57"/>
      <c r="C7944" s="57" t="s">
        <v>28374</v>
      </c>
      <c r="D7944" s="57" t="s">
        <v>28375</v>
      </c>
    </row>
    <row r="7945" spans="1:4">
      <c r="A7945" s="57" t="s">
        <v>28361</v>
      </c>
      <c r="B7945" s="57"/>
      <c r="C7945" s="57" t="s">
        <v>28376</v>
      </c>
      <c r="D7945" s="57" t="s">
        <v>28377</v>
      </c>
    </row>
    <row r="7946" spans="1:4">
      <c r="A7946" s="57" t="s">
        <v>28361</v>
      </c>
      <c r="B7946" s="57"/>
      <c r="C7946" s="57" t="s">
        <v>28378</v>
      </c>
      <c r="D7946" s="57" t="s">
        <v>28379</v>
      </c>
    </row>
    <row r="7947" spans="1:4">
      <c r="A7947" s="57" t="s">
        <v>28361</v>
      </c>
      <c r="B7947" s="57"/>
      <c r="C7947" s="57" t="s">
        <v>28380</v>
      </c>
      <c r="D7947" s="57" t="s">
        <v>28381</v>
      </c>
    </row>
    <row r="7948" spans="1:4">
      <c r="A7948" s="57" t="s">
        <v>28361</v>
      </c>
      <c r="B7948" s="57"/>
      <c r="C7948" s="57" t="s">
        <v>28382</v>
      </c>
      <c r="D7948" s="57" t="s">
        <v>28383</v>
      </c>
    </row>
    <row r="7949" spans="1:4">
      <c r="A7949" s="57" t="s">
        <v>28361</v>
      </c>
      <c r="B7949" s="57"/>
      <c r="C7949" s="57" t="s">
        <v>28384</v>
      </c>
      <c r="D7949" s="57" t="s">
        <v>28385</v>
      </c>
    </row>
    <row r="7950" spans="1:4">
      <c r="A7950" s="57" t="s">
        <v>28361</v>
      </c>
      <c r="B7950" s="57"/>
      <c r="C7950" s="57" t="s">
        <v>28386</v>
      </c>
      <c r="D7950" s="57" t="s">
        <v>28387</v>
      </c>
    </row>
    <row r="7951" spans="1:4">
      <c r="A7951" s="57" t="s">
        <v>28361</v>
      </c>
      <c r="B7951" s="57"/>
      <c r="C7951" s="57" t="s">
        <v>28388</v>
      </c>
      <c r="D7951" s="57" t="s">
        <v>28389</v>
      </c>
    </row>
    <row r="7952" spans="1:4">
      <c r="A7952" s="57" t="s">
        <v>28390</v>
      </c>
      <c r="B7952" s="57" t="s">
        <v>12940</v>
      </c>
      <c r="C7952" s="57" t="s">
        <v>28391</v>
      </c>
      <c r="D7952" s="57" t="s">
        <v>28392</v>
      </c>
    </row>
    <row r="7953" spans="1:4">
      <c r="A7953" s="57" t="s">
        <v>28390</v>
      </c>
      <c r="B7953" s="57"/>
      <c r="C7953" s="57" t="s">
        <v>28393</v>
      </c>
      <c r="D7953" s="57" t="s">
        <v>28394</v>
      </c>
    </row>
    <row r="7954" spans="1:4">
      <c r="A7954" s="57" t="s">
        <v>28390</v>
      </c>
      <c r="B7954" s="57"/>
      <c r="C7954" s="57" t="s">
        <v>28395</v>
      </c>
      <c r="D7954" s="57" t="s">
        <v>28396</v>
      </c>
    </row>
    <row r="7955" spans="1:4">
      <c r="A7955" s="57" t="s">
        <v>28390</v>
      </c>
      <c r="B7955" s="57"/>
      <c r="C7955" s="57" t="s">
        <v>28397</v>
      </c>
      <c r="D7955" s="57" t="s">
        <v>28398</v>
      </c>
    </row>
    <row r="7956" spans="1:4">
      <c r="A7956" s="57" t="s">
        <v>28390</v>
      </c>
      <c r="B7956" s="57"/>
      <c r="C7956" s="57" t="s">
        <v>28399</v>
      </c>
      <c r="D7956" s="57" t="s">
        <v>28400</v>
      </c>
    </row>
    <row r="7957" spans="1:4">
      <c r="A7957" s="57" t="s">
        <v>28390</v>
      </c>
      <c r="B7957" s="57"/>
      <c r="C7957" s="57" t="s">
        <v>28401</v>
      </c>
      <c r="D7957" s="57" t="s">
        <v>28402</v>
      </c>
    </row>
    <row r="7958" spans="1:4">
      <c r="A7958" s="57" t="s">
        <v>28390</v>
      </c>
      <c r="B7958" s="57"/>
      <c r="C7958" s="57" t="s">
        <v>28403</v>
      </c>
      <c r="D7958" s="57" t="s">
        <v>28404</v>
      </c>
    </row>
    <row r="7959" spans="1:4">
      <c r="A7959" s="57" t="s">
        <v>28390</v>
      </c>
      <c r="B7959" s="57"/>
      <c r="C7959" s="57" t="s">
        <v>28405</v>
      </c>
      <c r="D7959" s="57" t="s">
        <v>28406</v>
      </c>
    </row>
    <row r="7960" spans="1:4">
      <c r="A7960" s="57" t="s">
        <v>28390</v>
      </c>
      <c r="B7960" s="57"/>
      <c r="C7960" s="57" t="s">
        <v>28407</v>
      </c>
      <c r="D7960" s="57" t="s">
        <v>28408</v>
      </c>
    </row>
    <row r="7961" spans="1:4">
      <c r="A7961" s="57" t="s">
        <v>7668</v>
      </c>
      <c r="B7961" s="57" t="s">
        <v>836</v>
      </c>
      <c r="C7961" s="57" t="s">
        <v>3109</v>
      </c>
      <c r="D7961" s="57" t="s">
        <v>3110</v>
      </c>
    </row>
    <row r="7962" spans="1:4">
      <c r="A7962" s="57" t="s">
        <v>7668</v>
      </c>
      <c r="B7962" s="57" t="s">
        <v>836</v>
      </c>
      <c r="C7962" s="57" t="s">
        <v>3241</v>
      </c>
      <c r="D7962" s="57" t="s">
        <v>3242</v>
      </c>
    </row>
    <row r="7963" spans="1:4">
      <c r="A7963" s="57" t="s">
        <v>28409</v>
      </c>
      <c r="B7963" s="57" t="s">
        <v>12940</v>
      </c>
      <c r="C7963" s="57" t="s">
        <v>28410</v>
      </c>
      <c r="D7963" s="57" t="s">
        <v>28411</v>
      </c>
    </row>
    <row r="7964" spans="1:4">
      <c r="A7964" s="57" t="s">
        <v>28409</v>
      </c>
      <c r="B7964" s="57"/>
      <c r="C7964" s="57" t="s">
        <v>28412</v>
      </c>
      <c r="D7964" s="57" t="s">
        <v>28413</v>
      </c>
    </row>
    <row r="7965" spans="1:4">
      <c r="A7965" s="57" t="s">
        <v>28409</v>
      </c>
      <c r="B7965" s="57"/>
      <c r="C7965" s="57" t="s">
        <v>28414</v>
      </c>
      <c r="D7965" s="57" t="s">
        <v>28415</v>
      </c>
    </row>
    <row r="7966" spans="1:4">
      <c r="A7966" s="57" t="s">
        <v>28416</v>
      </c>
      <c r="B7966" s="57" t="s">
        <v>12940</v>
      </c>
      <c r="C7966" s="57" t="s">
        <v>28417</v>
      </c>
      <c r="D7966" s="57" t="s">
        <v>28418</v>
      </c>
    </row>
    <row r="7967" spans="1:4">
      <c r="A7967" s="57" t="s">
        <v>28419</v>
      </c>
      <c r="B7967" s="57" t="s">
        <v>12940</v>
      </c>
      <c r="C7967" s="57" t="s">
        <v>28420</v>
      </c>
      <c r="D7967" s="57" t="s">
        <v>28421</v>
      </c>
    </row>
    <row r="7968" spans="1:4">
      <c r="A7968" s="57" t="s">
        <v>28422</v>
      </c>
      <c r="B7968" s="57" t="s">
        <v>12940</v>
      </c>
      <c r="C7968" s="57" t="s">
        <v>28423</v>
      </c>
      <c r="D7968" s="57" t="s">
        <v>28424</v>
      </c>
    </row>
    <row r="7969" spans="1:4">
      <c r="A7969" s="57" t="s">
        <v>28422</v>
      </c>
      <c r="B7969" s="57"/>
      <c r="C7969" s="57" t="s">
        <v>28425</v>
      </c>
      <c r="D7969" s="57" t="s">
        <v>28426</v>
      </c>
    </row>
    <row r="7970" spans="1:4">
      <c r="A7970" s="57" t="s">
        <v>28422</v>
      </c>
      <c r="B7970" s="57"/>
      <c r="C7970" s="57" t="s">
        <v>28427</v>
      </c>
      <c r="D7970" s="57" t="s">
        <v>28428</v>
      </c>
    </row>
    <row r="7971" spans="1:4">
      <c r="A7971" s="57" t="s">
        <v>28422</v>
      </c>
      <c r="B7971" s="57"/>
      <c r="C7971" s="57" t="s">
        <v>28429</v>
      </c>
      <c r="D7971" s="57" t="s">
        <v>28430</v>
      </c>
    </row>
    <row r="7972" spans="1:4">
      <c r="A7972" s="57" t="s">
        <v>28422</v>
      </c>
      <c r="B7972" s="57"/>
      <c r="C7972" s="57" t="s">
        <v>28431</v>
      </c>
      <c r="D7972" s="57" t="s">
        <v>28432</v>
      </c>
    </row>
    <row r="7973" spans="1:4">
      <c r="A7973" s="57" t="s">
        <v>28422</v>
      </c>
      <c r="B7973" s="57"/>
      <c r="C7973" s="57" t="s">
        <v>28433</v>
      </c>
      <c r="D7973" s="57" t="s">
        <v>28434</v>
      </c>
    </row>
    <row r="7974" spans="1:4">
      <c r="A7974" s="57" t="s">
        <v>28422</v>
      </c>
      <c r="B7974" s="57"/>
      <c r="C7974" s="57" t="s">
        <v>28435</v>
      </c>
      <c r="D7974" s="57" t="s">
        <v>28436</v>
      </c>
    </row>
    <row r="7975" spans="1:4">
      <c r="A7975" s="57" t="s">
        <v>28422</v>
      </c>
      <c r="B7975" s="57"/>
      <c r="C7975" s="57" t="s">
        <v>28437</v>
      </c>
      <c r="D7975" s="57" t="s">
        <v>28438</v>
      </c>
    </row>
    <row r="7976" spans="1:4">
      <c r="A7976" s="57" t="s">
        <v>28422</v>
      </c>
      <c r="B7976" s="57"/>
      <c r="C7976" s="57" t="s">
        <v>28439</v>
      </c>
      <c r="D7976" s="57" t="s">
        <v>28440</v>
      </c>
    </row>
    <row r="7977" spans="1:4">
      <c r="A7977" s="57" t="s">
        <v>28422</v>
      </c>
      <c r="B7977" s="57"/>
      <c r="C7977" s="57" t="s">
        <v>28441</v>
      </c>
      <c r="D7977" s="57" t="s">
        <v>28442</v>
      </c>
    </row>
    <row r="7978" spans="1:4">
      <c r="A7978" s="57" t="s">
        <v>28422</v>
      </c>
      <c r="B7978" s="57"/>
      <c r="C7978" s="57" t="s">
        <v>28443</v>
      </c>
      <c r="D7978" s="57" t="s">
        <v>28444</v>
      </c>
    </row>
    <row r="7979" spans="1:4">
      <c r="A7979" s="57" t="s">
        <v>28422</v>
      </c>
      <c r="B7979" s="57"/>
      <c r="C7979" s="57" t="s">
        <v>28445</v>
      </c>
      <c r="D7979" s="57" t="s">
        <v>28446</v>
      </c>
    </row>
    <row r="7980" spans="1:4">
      <c r="A7980" s="57" t="s">
        <v>28422</v>
      </c>
      <c r="B7980" s="57"/>
      <c r="C7980" s="57" t="s">
        <v>28447</v>
      </c>
      <c r="D7980" s="57" t="s">
        <v>28448</v>
      </c>
    </row>
    <row r="7981" spans="1:4">
      <c r="A7981" s="57" t="s">
        <v>28422</v>
      </c>
      <c r="B7981" s="57"/>
      <c r="C7981" s="57" t="s">
        <v>28449</v>
      </c>
      <c r="D7981" s="57" t="s">
        <v>28450</v>
      </c>
    </row>
    <row r="7982" spans="1:4">
      <c r="A7982" s="57" t="s">
        <v>28422</v>
      </c>
      <c r="B7982" s="57"/>
      <c r="C7982" s="57" t="s">
        <v>28451</v>
      </c>
      <c r="D7982" s="57" t="s">
        <v>28452</v>
      </c>
    </row>
    <row r="7983" spans="1:4">
      <c r="A7983" s="57" t="s">
        <v>28422</v>
      </c>
      <c r="B7983" s="57"/>
      <c r="C7983" s="57" t="s">
        <v>28453</v>
      </c>
      <c r="D7983" s="57" t="s">
        <v>28454</v>
      </c>
    </row>
    <row r="7984" spans="1:4">
      <c r="A7984" s="57" t="s">
        <v>28422</v>
      </c>
      <c r="B7984" s="57"/>
      <c r="C7984" s="57" t="s">
        <v>28455</v>
      </c>
      <c r="D7984" s="57" t="s">
        <v>28456</v>
      </c>
    </row>
    <row r="7985" spans="1:4">
      <c r="A7985" s="57" t="s">
        <v>28422</v>
      </c>
      <c r="B7985" s="57"/>
      <c r="C7985" s="57" t="s">
        <v>28457</v>
      </c>
      <c r="D7985" s="57" t="s">
        <v>28458</v>
      </c>
    </row>
    <row r="7986" spans="1:4">
      <c r="A7986" s="57" t="s">
        <v>28422</v>
      </c>
      <c r="B7986" s="57"/>
      <c r="C7986" s="57" t="s">
        <v>28459</v>
      </c>
      <c r="D7986" s="57" t="s">
        <v>28460</v>
      </c>
    </row>
    <row r="7987" spans="1:4">
      <c r="A7987" s="57" t="s">
        <v>28422</v>
      </c>
      <c r="B7987" s="57"/>
      <c r="C7987" s="57" t="s">
        <v>28461</v>
      </c>
      <c r="D7987" s="57" t="s">
        <v>28462</v>
      </c>
    </row>
    <row r="7988" spans="1:4">
      <c r="A7988" s="57" t="s">
        <v>28422</v>
      </c>
      <c r="B7988" s="57"/>
      <c r="C7988" s="57" t="s">
        <v>28463</v>
      </c>
      <c r="D7988" s="57" t="s">
        <v>28448</v>
      </c>
    </row>
    <row r="7989" spans="1:4">
      <c r="A7989" s="57" t="s">
        <v>28422</v>
      </c>
      <c r="B7989" s="57"/>
      <c r="C7989" s="57" t="s">
        <v>28464</v>
      </c>
      <c r="D7989" s="57" t="s">
        <v>28465</v>
      </c>
    </row>
    <row r="7990" spans="1:4">
      <c r="A7990" s="57" t="s">
        <v>28422</v>
      </c>
      <c r="B7990" s="57"/>
      <c r="C7990" s="57" t="s">
        <v>74834</v>
      </c>
      <c r="D7990" s="57" t="s">
        <v>74835</v>
      </c>
    </row>
    <row r="7991" spans="1:4">
      <c r="A7991" s="57" t="s">
        <v>28422</v>
      </c>
      <c r="B7991" s="57"/>
      <c r="C7991" s="57" t="s">
        <v>77252</v>
      </c>
      <c r="D7991" s="57" t="s">
        <v>77253</v>
      </c>
    </row>
    <row r="7992" spans="1:4">
      <c r="A7992" s="57" t="s">
        <v>28466</v>
      </c>
      <c r="B7992" s="57" t="s">
        <v>12940</v>
      </c>
      <c r="C7992" s="57" t="s">
        <v>28467</v>
      </c>
      <c r="D7992" s="57" t="s">
        <v>28468</v>
      </c>
    </row>
    <row r="7993" spans="1:4">
      <c r="A7993" s="57" t="s">
        <v>28466</v>
      </c>
      <c r="B7993" s="57"/>
      <c r="C7993" s="57" t="s">
        <v>28469</v>
      </c>
      <c r="D7993" s="57" t="s">
        <v>28470</v>
      </c>
    </row>
    <row r="7994" spans="1:4">
      <c r="A7994" s="57" t="s">
        <v>28471</v>
      </c>
      <c r="B7994" s="57" t="s">
        <v>12940</v>
      </c>
      <c r="C7994" s="57" t="s">
        <v>28472</v>
      </c>
      <c r="D7994" s="57" t="s">
        <v>28473</v>
      </c>
    </row>
    <row r="7995" spans="1:4">
      <c r="A7995" s="57" t="s">
        <v>28471</v>
      </c>
      <c r="B7995" s="57"/>
      <c r="C7995" s="57" t="s">
        <v>28474</v>
      </c>
      <c r="D7995" s="57" t="s">
        <v>28475</v>
      </c>
    </row>
    <row r="7996" spans="1:4">
      <c r="A7996" s="57" t="s">
        <v>28471</v>
      </c>
      <c r="B7996" s="57"/>
      <c r="C7996" s="57" t="s">
        <v>28476</v>
      </c>
      <c r="D7996" s="57" t="s">
        <v>28477</v>
      </c>
    </row>
    <row r="7997" spans="1:4">
      <c r="A7997" s="57" t="s">
        <v>28471</v>
      </c>
      <c r="B7997" s="57"/>
      <c r="C7997" s="57" t="s">
        <v>28478</v>
      </c>
      <c r="D7997" s="57" t="s">
        <v>28479</v>
      </c>
    </row>
    <row r="7998" spans="1:4">
      <c r="A7998" s="57" t="s">
        <v>28471</v>
      </c>
      <c r="B7998" s="57"/>
      <c r="C7998" s="57" t="s">
        <v>28480</v>
      </c>
      <c r="D7998" s="57" t="s">
        <v>28481</v>
      </c>
    </row>
    <row r="7999" spans="1:4">
      <c r="A7999" s="57" t="s">
        <v>28471</v>
      </c>
      <c r="B7999" s="57"/>
      <c r="C7999" s="57" t="s">
        <v>28482</v>
      </c>
      <c r="D7999" s="57" t="s">
        <v>28483</v>
      </c>
    </row>
    <row r="8000" spans="1:4">
      <c r="A8000" s="57" t="s">
        <v>28484</v>
      </c>
      <c r="B8000" s="57" t="s">
        <v>12940</v>
      </c>
      <c r="C8000" s="57" t="s">
        <v>28485</v>
      </c>
      <c r="D8000" s="57" t="s">
        <v>28486</v>
      </c>
    </row>
    <row r="8001" spans="1:4">
      <c r="A8001" s="57" t="s">
        <v>28484</v>
      </c>
      <c r="B8001" s="57"/>
      <c r="C8001" s="57" t="s">
        <v>28487</v>
      </c>
      <c r="D8001" s="57" t="s">
        <v>28488</v>
      </c>
    </row>
    <row r="8002" spans="1:4">
      <c r="A8002" s="57" t="s">
        <v>28484</v>
      </c>
      <c r="B8002" s="57"/>
      <c r="C8002" s="57" t="s">
        <v>28489</v>
      </c>
      <c r="D8002" s="57" t="s">
        <v>28490</v>
      </c>
    </row>
    <row r="8003" spans="1:4">
      <c r="A8003" s="57" t="s">
        <v>28491</v>
      </c>
      <c r="B8003" s="57" t="s">
        <v>12940</v>
      </c>
      <c r="C8003" s="57" t="s">
        <v>28492</v>
      </c>
      <c r="D8003" s="57" t="s">
        <v>28493</v>
      </c>
    </row>
    <row r="8004" spans="1:4">
      <c r="A8004" s="57" t="s">
        <v>28494</v>
      </c>
      <c r="B8004" s="57" t="s">
        <v>12940</v>
      </c>
      <c r="C8004" s="57" t="s">
        <v>28495</v>
      </c>
      <c r="D8004" s="57" t="s">
        <v>28496</v>
      </c>
    </row>
    <row r="8005" spans="1:4">
      <c r="A8005" s="57" t="s">
        <v>28494</v>
      </c>
      <c r="B8005" s="57"/>
      <c r="C8005" s="57" t="s">
        <v>28497</v>
      </c>
      <c r="D8005" s="57" t="s">
        <v>28498</v>
      </c>
    </row>
    <row r="8006" spans="1:4">
      <c r="A8006" s="57" t="s">
        <v>28494</v>
      </c>
      <c r="B8006" s="57"/>
      <c r="C8006" s="57" t="s">
        <v>28499</v>
      </c>
      <c r="D8006" s="57" t="s">
        <v>28500</v>
      </c>
    </row>
    <row r="8007" spans="1:4">
      <c r="A8007" s="57" t="s">
        <v>28494</v>
      </c>
      <c r="B8007" s="57"/>
      <c r="C8007" s="57" t="s">
        <v>28501</v>
      </c>
      <c r="D8007" s="57" t="s">
        <v>28502</v>
      </c>
    </row>
    <row r="8008" spans="1:4">
      <c r="A8008" s="57" t="s">
        <v>28494</v>
      </c>
      <c r="B8008" s="57"/>
      <c r="C8008" s="57" t="s">
        <v>28503</v>
      </c>
      <c r="D8008" s="57" t="s">
        <v>28504</v>
      </c>
    </row>
    <row r="8009" spans="1:4">
      <c r="A8009" s="57" t="s">
        <v>28494</v>
      </c>
      <c r="B8009" s="57"/>
      <c r="C8009" s="57" t="s">
        <v>28505</v>
      </c>
      <c r="D8009" s="57" t="s">
        <v>28506</v>
      </c>
    </row>
    <row r="8010" spans="1:4">
      <c r="A8010" s="57" t="s">
        <v>28494</v>
      </c>
      <c r="B8010" s="57"/>
      <c r="C8010" s="57" t="s">
        <v>28507</v>
      </c>
      <c r="D8010" s="57" t="s">
        <v>28508</v>
      </c>
    </row>
    <row r="8011" spans="1:4">
      <c r="A8011" s="57" t="s">
        <v>28494</v>
      </c>
      <c r="B8011" s="57"/>
      <c r="C8011" s="57" t="s">
        <v>28509</v>
      </c>
      <c r="D8011" s="57" t="s">
        <v>28510</v>
      </c>
    </row>
    <row r="8012" spans="1:4">
      <c r="A8012" s="57" t="s">
        <v>28494</v>
      </c>
      <c r="B8012" s="57"/>
      <c r="C8012" s="57" t="s">
        <v>28511</v>
      </c>
      <c r="D8012" s="57" t="s">
        <v>28512</v>
      </c>
    </row>
    <row r="8013" spans="1:4">
      <c r="A8013" s="57" t="s">
        <v>28494</v>
      </c>
      <c r="B8013" s="57"/>
      <c r="C8013" s="57" t="s">
        <v>28513</v>
      </c>
      <c r="D8013" s="57" t="s">
        <v>28514</v>
      </c>
    </row>
    <row r="8014" spans="1:4">
      <c r="A8014" s="57" t="s">
        <v>28494</v>
      </c>
      <c r="B8014" s="57"/>
      <c r="C8014" s="57" t="s">
        <v>28515</v>
      </c>
      <c r="D8014" s="57" t="s">
        <v>28516</v>
      </c>
    </row>
    <row r="8015" spans="1:4">
      <c r="A8015" s="57" t="s">
        <v>28494</v>
      </c>
      <c r="B8015" s="57"/>
      <c r="C8015" s="57" t="s">
        <v>28517</v>
      </c>
      <c r="D8015" s="57" t="s">
        <v>28518</v>
      </c>
    </row>
    <row r="8016" spans="1:4">
      <c r="A8016" s="57" t="s">
        <v>28494</v>
      </c>
      <c r="B8016" s="57"/>
      <c r="C8016" s="57" t="s">
        <v>28519</v>
      </c>
      <c r="D8016" s="57" t="s">
        <v>28520</v>
      </c>
    </row>
    <row r="8017" spans="1:4">
      <c r="A8017" s="57" t="s">
        <v>28494</v>
      </c>
      <c r="B8017" s="57"/>
      <c r="C8017" s="57" t="s">
        <v>28521</v>
      </c>
      <c r="D8017" s="57" t="s">
        <v>28522</v>
      </c>
    </row>
    <row r="8018" spans="1:4">
      <c r="A8018" s="57" t="s">
        <v>28494</v>
      </c>
      <c r="B8018" s="57"/>
      <c r="C8018" s="57" t="s">
        <v>28523</v>
      </c>
      <c r="D8018" s="57" t="s">
        <v>28524</v>
      </c>
    </row>
    <row r="8019" spans="1:4">
      <c r="A8019" s="57" t="s">
        <v>28494</v>
      </c>
      <c r="B8019" s="57"/>
      <c r="C8019" s="57" t="s">
        <v>28525</v>
      </c>
      <c r="D8019" s="57" t="s">
        <v>28526</v>
      </c>
    </row>
    <row r="8020" spans="1:4">
      <c r="A8020" s="57" t="s">
        <v>28494</v>
      </c>
      <c r="B8020" s="57"/>
      <c r="C8020" s="57" t="s">
        <v>28527</v>
      </c>
      <c r="D8020" s="57" t="s">
        <v>28528</v>
      </c>
    </row>
    <row r="8021" spans="1:4">
      <c r="A8021" s="57" t="s">
        <v>28494</v>
      </c>
      <c r="B8021" s="57"/>
      <c r="C8021" s="57" t="s">
        <v>28529</v>
      </c>
      <c r="D8021" s="57" t="s">
        <v>28530</v>
      </c>
    </row>
    <row r="8022" spans="1:4">
      <c r="A8022" s="57" t="s">
        <v>28494</v>
      </c>
      <c r="B8022" s="57"/>
      <c r="C8022" s="57" t="s">
        <v>28531</v>
      </c>
      <c r="D8022" s="57" t="s">
        <v>28532</v>
      </c>
    </row>
    <row r="8023" spans="1:4">
      <c r="A8023" s="57" t="s">
        <v>28494</v>
      </c>
      <c r="B8023" s="57"/>
      <c r="C8023" s="57" t="s">
        <v>28533</v>
      </c>
      <c r="D8023" s="57" t="s">
        <v>28534</v>
      </c>
    </row>
    <row r="8024" spans="1:4">
      <c r="A8024" s="57" t="s">
        <v>28494</v>
      </c>
      <c r="B8024" s="57"/>
      <c r="C8024" s="57" t="s">
        <v>28535</v>
      </c>
      <c r="D8024" s="57" t="s">
        <v>28536</v>
      </c>
    </row>
    <row r="8025" spans="1:4">
      <c r="A8025" s="57" t="s">
        <v>28494</v>
      </c>
      <c r="B8025" s="57"/>
      <c r="C8025" s="57" t="s">
        <v>28537</v>
      </c>
      <c r="D8025" s="57" t="s">
        <v>28538</v>
      </c>
    </row>
    <row r="8026" spans="1:4">
      <c r="A8026" s="57" t="s">
        <v>28494</v>
      </c>
      <c r="B8026" s="57"/>
      <c r="C8026" s="57" t="s">
        <v>28539</v>
      </c>
      <c r="D8026" s="57" t="s">
        <v>28540</v>
      </c>
    </row>
    <row r="8027" spans="1:4">
      <c r="A8027" s="57" t="s">
        <v>28494</v>
      </c>
      <c r="B8027" s="57"/>
      <c r="C8027" s="57" t="s">
        <v>28541</v>
      </c>
      <c r="D8027" s="57" t="s">
        <v>28542</v>
      </c>
    </row>
    <row r="8028" spans="1:4">
      <c r="A8028" s="57" t="s">
        <v>28494</v>
      </c>
      <c r="B8028" s="57"/>
      <c r="C8028" s="57" t="s">
        <v>28543</v>
      </c>
      <c r="D8028" s="57" t="s">
        <v>28544</v>
      </c>
    </row>
    <row r="8029" spans="1:4">
      <c r="A8029" s="57" t="s">
        <v>28494</v>
      </c>
      <c r="B8029" s="57"/>
      <c r="C8029" s="57" t="s">
        <v>28545</v>
      </c>
      <c r="D8029" s="57" t="s">
        <v>28546</v>
      </c>
    </row>
    <row r="8030" spans="1:4">
      <c r="A8030" s="57" t="s">
        <v>28494</v>
      </c>
      <c r="B8030" s="57"/>
      <c r="C8030" s="57" t="s">
        <v>28547</v>
      </c>
      <c r="D8030" s="57" t="s">
        <v>28548</v>
      </c>
    </row>
    <row r="8031" spans="1:4">
      <c r="A8031" s="57" t="s">
        <v>28494</v>
      </c>
      <c r="B8031" s="57"/>
      <c r="C8031" s="57" t="s">
        <v>28549</v>
      </c>
      <c r="D8031" s="57" t="s">
        <v>28550</v>
      </c>
    </row>
    <row r="8032" spans="1:4">
      <c r="A8032" s="57" t="s">
        <v>28494</v>
      </c>
      <c r="B8032" s="57"/>
      <c r="C8032" s="57" t="s">
        <v>28551</v>
      </c>
      <c r="D8032" s="57" t="s">
        <v>28552</v>
      </c>
    </row>
    <row r="8033" spans="1:4">
      <c r="A8033" s="57" t="s">
        <v>28494</v>
      </c>
      <c r="B8033" s="57"/>
      <c r="C8033" s="57" t="s">
        <v>28553</v>
      </c>
      <c r="D8033" s="57" t="s">
        <v>28554</v>
      </c>
    </row>
    <row r="8034" spans="1:4">
      <c r="A8034" s="57" t="s">
        <v>28494</v>
      </c>
      <c r="B8034" s="57"/>
      <c r="C8034" s="57" t="s">
        <v>28555</v>
      </c>
      <c r="D8034" s="57" t="s">
        <v>28556</v>
      </c>
    </row>
    <row r="8035" spans="1:4">
      <c r="A8035" s="57" t="s">
        <v>28494</v>
      </c>
      <c r="B8035" s="57"/>
      <c r="C8035" s="57" t="s">
        <v>28557</v>
      </c>
      <c r="D8035" s="57" t="s">
        <v>28558</v>
      </c>
    </row>
    <row r="8036" spans="1:4">
      <c r="A8036" s="57" t="s">
        <v>28494</v>
      </c>
      <c r="B8036" s="57"/>
      <c r="C8036" s="57" t="s">
        <v>28559</v>
      </c>
      <c r="D8036" s="57" t="s">
        <v>28560</v>
      </c>
    </row>
    <row r="8037" spans="1:4">
      <c r="A8037" s="57" t="s">
        <v>28494</v>
      </c>
      <c r="B8037" s="57"/>
      <c r="C8037" s="57" t="s">
        <v>28561</v>
      </c>
      <c r="D8037" s="57" t="s">
        <v>28562</v>
      </c>
    </row>
    <row r="8038" spans="1:4">
      <c r="A8038" s="57" t="s">
        <v>28494</v>
      </c>
      <c r="B8038" s="57"/>
      <c r="C8038" s="57" t="s">
        <v>28563</v>
      </c>
      <c r="D8038" s="57" t="s">
        <v>28564</v>
      </c>
    </row>
    <row r="8039" spans="1:4">
      <c r="A8039" s="57" t="s">
        <v>28494</v>
      </c>
      <c r="B8039" s="57"/>
      <c r="C8039" s="57" t="s">
        <v>28565</v>
      </c>
      <c r="D8039" s="57" t="s">
        <v>28566</v>
      </c>
    </row>
    <row r="8040" spans="1:4">
      <c r="A8040" s="57" t="s">
        <v>28494</v>
      </c>
      <c r="B8040" s="57"/>
      <c r="C8040" s="57" t="s">
        <v>28567</v>
      </c>
      <c r="D8040" s="57" t="s">
        <v>28568</v>
      </c>
    </row>
    <row r="8041" spans="1:4">
      <c r="A8041" s="57" t="s">
        <v>28494</v>
      </c>
      <c r="B8041" s="57"/>
      <c r="C8041" s="57" t="s">
        <v>28569</v>
      </c>
      <c r="D8041" s="57" t="s">
        <v>28570</v>
      </c>
    </row>
    <row r="8042" spans="1:4">
      <c r="A8042" s="57" t="s">
        <v>28494</v>
      </c>
      <c r="B8042" s="57"/>
      <c r="C8042" s="57" t="s">
        <v>28571</v>
      </c>
      <c r="D8042" s="57" t="s">
        <v>28572</v>
      </c>
    </row>
    <row r="8043" spans="1:4">
      <c r="A8043" s="57" t="s">
        <v>28494</v>
      </c>
      <c r="B8043" s="57"/>
      <c r="C8043" s="57" t="s">
        <v>28573</v>
      </c>
      <c r="D8043" s="57" t="s">
        <v>28574</v>
      </c>
    </row>
    <row r="8044" spans="1:4">
      <c r="A8044" s="57" t="s">
        <v>28494</v>
      </c>
      <c r="B8044" s="57"/>
      <c r="C8044" s="57" t="s">
        <v>28575</v>
      </c>
      <c r="D8044" s="57" t="s">
        <v>28576</v>
      </c>
    </row>
    <row r="8045" spans="1:4">
      <c r="A8045" s="57" t="s">
        <v>28494</v>
      </c>
      <c r="B8045" s="57"/>
      <c r="C8045" s="57" t="s">
        <v>28577</v>
      </c>
      <c r="D8045" s="57" t="s">
        <v>28578</v>
      </c>
    </row>
    <row r="8046" spans="1:4">
      <c r="A8046" s="57" t="s">
        <v>28494</v>
      </c>
      <c r="B8046" s="57"/>
      <c r="C8046" s="57" t="s">
        <v>28579</v>
      </c>
      <c r="D8046" s="57" t="s">
        <v>28580</v>
      </c>
    </row>
    <row r="8047" spans="1:4">
      <c r="A8047" s="57" t="s">
        <v>28494</v>
      </c>
      <c r="B8047" s="57"/>
      <c r="C8047" s="57" t="s">
        <v>28581</v>
      </c>
      <c r="D8047" s="57" t="s">
        <v>28582</v>
      </c>
    </row>
    <row r="8048" spans="1:4">
      <c r="A8048" s="57" t="s">
        <v>28494</v>
      </c>
      <c r="B8048" s="57"/>
      <c r="C8048" s="57" t="s">
        <v>28583</v>
      </c>
      <c r="D8048" s="57" t="s">
        <v>28584</v>
      </c>
    </row>
    <row r="8049" spans="1:4">
      <c r="A8049" s="57" t="s">
        <v>28494</v>
      </c>
      <c r="B8049" s="57"/>
      <c r="C8049" s="57" t="s">
        <v>28585</v>
      </c>
      <c r="D8049" s="57" t="s">
        <v>28586</v>
      </c>
    </row>
    <row r="8050" spans="1:4">
      <c r="A8050" s="57" t="s">
        <v>28494</v>
      </c>
      <c r="B8050" s="57"/>
      <c r="C8050" s="57" t="s">
        <v>28587</v>
      </c>
      <c r="D8050" s="57" t="s">
        <v>28588</v>
      </c>
    </row>
    <row r="8051" spans="1:4">
      <c r="A8051" s="57" t="s">
        <v>28494</v>
      </c>
      <c r="B8051" s="57"/>
      <c r="C8051" s="57" t="s">
        <v>28589</v>
      </c>
      <c r="D8051" s="57" t="s">
        <v>28590</v>
      </c>
    </row>
    <row r="8052" spans="1:4">
      <c r="A8052" s="57" t="s">
        <v>28494</v>
      </c>
      <c r="B8052" s="57"/>
      <c r="C8052" s="57" t="s">
        <v>28591</v>
      </c>
      <c r="D8052" s="57" t="s">
        <v>28592</v>
      </c>
    </row>
    <row r="8053" spans="1:4">
      <c r="A8053" s="57" t="s">
        <v>28494</v>
      </c>
      <c r="B8053" s="57"/>
      <c r="C8053" s="57" t="s">
        <v>28593</v>
      </c>
      <c r="D8053" s="57" t="s">
        <v>28594</v>
      </c>
    </row>
    <row r="8054" spans="1:4">
      <c r="A8054" s="57" t="s">
        <v>28494</v>
      </c>
      <c r="B8054" s="57"/>
      <c r="C8054" s="57" t="s">
        <v>28595</v>
      </c>
      <c r="D8054" s="57" t="s">
        <v>28596</v>
      </c>
    </row>
    <row r="8055" spans="1:4">
      <c r="A8055" s="57" t="s">
        <v>28494</v>
      </c>
      <c r="B8055" s="57"/>
      <c r="C8055" s="57" t="s">
        <v>28597</v>
      </c>
      <c r="D8055" s="57" t="s">
        <v>28598</v>
      </c>
    </row>
    <row r="8056" spans="1:4">
      <c r="A8056" s="57" t="s">
        <v>28494</v>
      </c>
      <c r="B8056" s="57"/>
      <c r="C8056" s="57" t="s">
        <v>28599</v>
      </c>
      <c r="D8056" s="57" t="s">
        <v>28600</v>
      </c>
    </row>
    <row r="8057" spans="1:4">
      <c r="A8057" s="57" t="s">
        <v>28494</v>
      </c>
      <c r="B8057" s="57"/>
      <c r="C8057" s="57" t="s">
        <v>28601</v>
      </c>
      <c r="D8057" s="57" t="s">
        <v>28602</v>
      </c>
    </row>
    <row r="8058" spans="1:4">
      <c r="A8058" s="57" t="s">
        <v>28494</v>
      </c>
      <c r="B8058" s="57"/>
      <c r="C8058" s="57" t="s">
        <v>28603</v>
      </c>
      <c r="D8058" s="57" t="s">
        <v>28604</v>
      </c>
    </row>
    <row r="8059" spans="1:4">
      <c r="A8059" s="57" t="s">
        <v>28494</v>
      </c>
      <c r="B8059" s="57"/>
      <c r="C8059" s="57" t="s">
        <v>28605</v>
      </c>
      <c r="D8059" s="57" t="s">
        <v>28606</v>
      </c>
    </row>
    <row r="8060" spans="1:4">
      <c r="A8060" s="57" t="s">
        <v>28494</v>
      </c>
      <c r="B8060" s="57"/>
      <c r="C8060" s="57" t="s">
        <v>28607</v>
      </c>
      <c r="D8060" s="57" t="s">
        <v>28608</v>
      </c>
    </row>
    <row r="8061" spans="1:4">
      <c r="A8061" s="57" t="s">
        <v>28494</v>
      </c>
      <c r="B8061" s="57"/>
      <c r="C8061" s="57" t="s">
        <v>28609</v>
      </c>
      <c r="D8061" s="57" t="s">
        <v>28610</v>
      </c>
    </row>
    <row r="8062" spans="1:4">
      <c r="A8062" s="57" t="s">
        <v>28494</v>
      </c>
      <c r="B8062" s="57"/>
      <c r="C8062" s="57" t="s">
        <v>28611</v>
      </c>
      <c r="D8062" s="57" t="s">
        <v>28612</v>
      </c>
    </row>
    <row r="8063" spans="1:4">
      <c r="A8063" s="57" t="s">
        <v>28494</v>
      </c>
      <c r="B8063" s="57"/>
      <c r="C8063" s="57" t="s">
        <v>28613</v>
      </c>
      <c r="D8063" s="57" t="s">
        <v>28614</v>
      </c>
    </row>
    <row r="8064" spans="1:4">
      <c r="A8064" s="57" t="s">
        <v>28494</v>
      </c>
      <c r="B8064" s="57"/>
      <c r="C8064" s="57" t="s">
        <v>28615</v>
      </c>
      <c r="D8064" s="57" t="s">
        <v>28616</v>
      </c>
    </row>
    <row r="8065" spans="1:4">
      <c r="A8065" s="57" t="s">
        <v>28494</v>
      </c>
      <c r="B8065" s="57"/>
      <c r="C8065" s="57" t="s">
        <v>28617</v>
      </c>
      <c r="D8065" s="57" t="s">
        <v>28618</v>
      </c>
    </row>
    <row r="8066" spans="1:4">
      <c r="A8066" s="57" t="s">
        <v>28494</v>
      </c>
      <c r="B8066" s="57"/>
      <c r="C8066" s="57" t="s">
        <v>28619</v>
      </c>
      <c r="D8066" s="57" t="s">
        <v>28620</v>
      </c>
    </row>
    <row r="8067" spans="1:4">
      <c r="A8067" s="57" t="s">
        <v>28494</v>
      </c>
      <c r="B8067" s="57"/>
      <c r="C8067" s="57" t="s">
        <v>28621</v>
      </c>
      <c r="D8067" s="57" t="s">
        <v>28622</v>
      </c>
    </row>
    <row r="8068" spans="1:4">
      <c r="A8068" s="57" t="s">
        <v>28494</v>
      </c>
      <c r="B8068" s="57"/>
      <c r="C8068" s="57" t="s">
        <v>28623</v>
      </c>
      <c r="D8068" s="57" t="s">
        <v>28624</v>
      </c>
    </row>
    <row r="8069" spans="1:4">
      <c r="A8069" s="57" t="s">
        <v>28494</v>
      </c>
      <c r="B8069" s="57"/>
      <c r="C8069" s="57" t="s">
        <v>28625</v>
      </c>
      <c r="D8069" s="57" t="s">
        <v>28626</v>
      </c>
    </row>
    <row r="8070" spans="1:4">
      <c r="A8070" s="57" t="s">
        <v>28494</v>
      </c>
      <c r="B8070" s="57"/>
      <c r="C8070" s="57" t="s">
        <v>28627</v>
      </c>
      <c r="D8070" s="57" t="s">
        <v>28628</v>
      </c>
    </row>
    <row r="8071" spans="1:4">
      <c r="A8071" s="57" t="s">
        <v>28494</v>
      </c>
      <c r="B8071" s="57"/>
      <c r="C8071" s="57" t="s">
        <v>28629</v>
      </c>
      <c r="D8071" s="57" t="s">
        <v>28630</v>
      </c>
    </row>
    <row r="8072" spans="1:4">
      <c r="A8072" s="57" t="s">
        <v>28494</v>
      </c>
      <c r="B8072" s="57"/>
      <c r="C8072" s="57" t="s">
        <v>28631</v>
      </c>
      <c r="D8072" s="57" t="s">
        <v>28632</v>
      </c>
    </row>
    <row r="8073" spans="1:4">
      <c r="A8073" s="57" t="s">
        <v>28494</v>
      </c>
      <c r="B8073" s="57"/>
      <c r="C8073" s="57" t="s">
        <v>28633</v>
      </c>
      <c r="D8073" s="57" t="s">
        <v>28634</v>
      </c>
    </row>
    <row r="8074" spans="1:4">
      <c r="A8074" s="57" t="s">
        <v>28494</v>
      </c>
      <c r="B8074" s="57"/>
      <c r="C8074" s="57" t="s">
        <v>28635</v>
      </c>
      <c r="D8074" s="57" t="s">
        <v>28636</v>
      </c>
    </row>
    <row r="8075" spans="1:4">
      <c r="A8075" s="57" t="s">
        <v>28494</v>
      </c>
      <c r="B8075" s="57"/>
      <c r="C8075" s="57" t="s">
        <v>28637</v>
      </c>
      <c r="D8075" s="57" t="s">
        <v>28638</v>
      </c>
    </row>
    <row r="8076" spans="1:4">
      <c r="A8076" s="57" t="s">
        <v>28494</v>
      </c>
      <c r="B8076" s="57"/>
      <c r="C8076" s="57" t="s">
        <v>28639</v>
      </c>
      <c r="D8076" s="57" t="s">
        <v>28640</v>
      </c>
    </row>
    <row r="8077" spans="1:4">
      <c r="A8077" s="57" t="s">
        <v>28494</v>
      </c>
      <c r="B8077" s="57"/>
      <c r="C8077" s="57" t="s">
        <v>28641</v>
      </c>
      <c r="D8077" s="57" t="s">
        <v>28642</v>
      </c>
    </row>
    <row r="8078" spans="1:4">
      <c r="A8078" s="57" t="s">
        <v>28494</v>
      </c>
      <c r="B8078" s="57"/>
      <c r="C8078" s="57" t="s">
        <v>28643</v>
      </c>
      <c r="D8078" s="57" t="s">
        <v>28644</v>
      </c>
    </row>
    <row r="8079" spans="1:4">
      <c r="A8079" s="57" t="s">
        <v>28494</v>
      </c>
      <c r="B8079" s="57"/>
      <c r="C8079" s="57" t="s">
        <v>28645</v>
      </c>
      <c r="D8079" s="57" t="s">
        <v>28646</v>
      </c>
    </row>
    <row r="8080" spans="1:4">
      <c r="A8080" s="57" t="s">
        <v>28494</v>
      </c>
      <c r="B8080" s="57"/>
      <c r="C8080" s="57" t="s">
        <v>28647</v>
      </c>
      <c r="D8080" s="57" t="s">
        <v>28648</v>
      </c>
    </row>
    <row r="8081" spans="1:4">
      <c r="A8081" s="57" t="s">
        <v>17076</v>
      </c>
      <c r="B8081" s="57" t="s">
        <v>16284</v>
      </c>
      <c r="C8081" s="57" t="s">
        <v>17077</v>
      </c>
      <c r="D8081" s="57" t="s">
        <v>17078</v>
      </c>
    </row>
    <row r="8082" spans="1:4">
      <c r="A8082" s="57" t="s">
        <v>28649</v>
      </c>
      <c r="B8082" s="57" t="s">
        <v>12940</v>
      </c>
      <c r="C8082" s="57" t="s">
        <v>28650</v>
      </c>
      <c r="D8082" s="57" t="s">
        <v>28651</v>
      </c>
    </row>
    <row r="8083" spans="1:4">
      <c r="A8083" s="57" t="s">
        <v>28649</v>
      </c>
      <c r="B8083" s="57"/>
      <c r="C8083" s="57" t="s">
        <v>28652</v>
      </c>
      <c r="D8083" s="57" t="s">
        <v>28653</v>
      </c>
    </row>
    <row r="8084" spans="1:4">
      <c r="A8084" s="57" t="s">
        <v>28649</v>
      </c>
      <c r="B8084" s="57"/>
      <c r="C8084" s="57" t="s">
        <v>28654</v>
      </c>
      <c r="D8084" s="57" t="s">
        <v>28655</v>
      </c>
    </row>
    <row r="8085" spans="1:4">
      <c r="A8085" s="57" t="s">
        <v>28649</v>
      </c>
      <c r="B8085" s="57"/>
      <c r="C8085" s="57" t="s">
        <v>28656</v>
      </c>
      <c r="D8085" s="57" t="s">
        <v>28657</v>
      </c>
    </row>
    <row r="8086" spans="1:4">
      <c r="A8086" s="57" t="s">
        <v>28649</v>
      </c>
      <c r="B8086" s="57"/>
      <c r="C8086" s="57" t="s">
        <v>28658</v>
      </c>
      <c r="D8086" s="57" t="s">
        <v>28659</v>
      </c>
    </row>
    <row r="8087" spans="1:4">
      <c r="A8087" s="57" t="s">
        <v>28649</v>
      </c>
      <c r="B8087" s="57"/>
      <c r="C8087" s="57" t="s">
        <v>28660</v>
      </c>
      <c r="D8087" s="57" t="s">
        <v>28661</v>
      </c>
    </row>
    <row r="8088" spans="1:4">
      <c r="A8088" s="57" t="s">
        <v>28649</v>
      </c>
      <c r="B8088" s="57"/>
      <c r="C8088" s="57" t="s">
        <v>28662</v>
      </c>
      <c r="D8088" s="57" t="s">
        <v>28663</v>
      </c>
    </row>
    <row r="8089" spans="1:4">
      <c r="A8089" s="57" t="s">
        <v>28649</v>
      </c>
      <c r="B8089" s="57"/>
      <c r="C8089" s="57" t="s">
        <v>28664</v>
      </c>
      <c r="D8089" s="57" t="s">
        <v>28665</v>
      </c>
    </row>
    <row r="8090" spans="1:4">
      <c r="A8090" s="57" t="s">
        <v>28649</v>
      </c>
      <c r="B8090" s="57"/>
      <c r="C8090" s="57" t="s">
        <v>28666</v>
      </c>
      <c r="D8090" s="57" t="s">
        <v>28667</v>
      </c>
    </row>
    <row r="8091" spans="1:4">
      <c r="A8091" s="57" t="s">
        <v>28649</v>
      </c>
      <c r="B8091" s="57"/>
      <c r="C8091" s="57" t="s">
        <v>28668</v>
      </c>
      <c r="D8091" s="57" t="s">
        <v>28669</v>
      </c>
    </row>
    <row r="8092" spans="1:4">
      <c r="A8092" s="57" t="s">
        <v>28649</v>
      </c>
      <c r="B8092" s="57"/>
      <c r="C8092" s="57" t="s">
        <v>28670</v>
      </c>
      <c r="D8092" s="57" t="s">
        <v>28671</v>
      </c>
    </row>
    <row r="8093" spans="1:4">
      <c r="A8093" s="57" t="s">
        <v>28649</v>
      </c>
      <c r="B8093" s="57"/>
      <c r="C8093" s="57" t="s">
        <v>28672</v>
      </c>
      <c r="D8093" s="57" t="s">
        <v>28673</v>
      </c>
    </row>
    <row r="8094" spans="1:4">
      <c r="A8094" s="57" t="s">
        <v>28649</v>
      </c>
      <c r="B8094" s="57"/>
      <c r="C8094" s="57" t="s">
        <v>28674</v>
      </c>
      <c r="D8094" s="57" t="s">
        <v>28675</v>
      </c>
    </row>
    <row r="8095" spans="1:4">
      <c r="A8095" s="57" t="s">
        <v>28649</v>
      </c>
      <c r="B8095" s="57"/>
      <c r="C8095" s="57" t="s">
        <v>28676</v>
      </c>
      <c r="D8095" s="57" t="s">
        <v>28677</v>
      </c>
    </row>
    <row r="8096" spans="1:4">
      <c r="A8096" s="57" t="s">
        <v>28649</v>
      </c>
      <c r="B8096" s="57"/>
      <c r="C8096" s="57" t="s">
        <v>28678</v>
      </c>
      <c r="D8096" s="57" t="s">
        <v>28679</v>
      </c>
    </row>
    <row r="8097" spans="1:4">
      <c r="A8097" s="57" t="s">
        <v>28649</v>
      </c>
      <c r="B8097" s="57"/>
      <c r="C8097" s="57" t="s">
        <v>28680</v>
      </c>
      <c r="D8097" s="57" t="s">
        <v>28681</v>
      </c>
    </row>
    <row r="8098" spans="1:4">
      <c r="A8098" s="57" t="s">
        <v>28649</v>
      </c>
      <c r="B8098" s="57"/>
      <c r="C8098" s="57" t="s">
        <v>28682</v>
      </c>
      <c r="D8098" s="57" t="s">
        <v>28683</v>
      </c>
    </row>
    <row r="8099" spans="1:4">
      <c r="A8099" s="57" t="s">
        <v>28649</v>
      </c>
      <c r="B8099" s="57"/>
      <c r="C8099" s="57" t="s">
        <v>28684</v>
      </c>
      <c r="D8099" s="57" t="s">
        <v>28685</v>
      </c>
    </row>
    <row r="8100" spans="1:4">
      <c r="A8100" s="57" t="s">
        <v>28649</v>
      </c>
      <c r="B8100" s="57"/>
      <c r="C8100" s="57" t="s">
        <v>28686</v>
      </c>
      <c r="D8100" s="57" t="s">
        <v>28687</v>
      </c>
    </row>
    <row r="8101" spans="1:4">
      <c r="A8101" s="57" t="s">
        <v>28649</v>
      </c>
      <c r="B8101" s="57"/>
      <c r="C8101" s="57" t="s">
        <v>28688</v>
      </c>
      <c r="D8101" s="57" t="s">
        <v>28689</v>
      </c>
    </row>
    <row r="8102" spans="1:4">
      <c r="A8102" s="57" t="s">
        <v>28649</v>
      </c>
      <c r="B8102" s="57"/>
      <c r="C8102" s="57" t="s">
        <v>28690</v>
      </c>
      <c r="D8102" s="57" t="s">
        <v>28691</v>
      </c>
    </row>
    <row r="8103" spans="1:4">
      <c r="A8103" s="57" t="s">
        <v>28649</v>
      </c>
      <c r="B8103" s="57"/>
      <c r="C8103" s="57" t="s">
        <v>28692</v>
      </c>
      <c r="D8103" s="57" t="s">
        <v>28693</v>
      </c>
    </row>
    <row r="8104" spans="1:4">
      <c r="A8104" s="57" t="s">
        <v>28649</v>
      </c>
      <c r="B8104" s="57"/>
      <c r="C8104" s="57" t="s">
        <v>28694</v>
      </c>
      <c r="D8104" s="57" t="s">
        <v>28695</v>
      </c>
    </row>
    <row r="8105" spans="1:4">
      <c r="A8105" s="57" t="s">
        <v>28649</v>
      </c>
      <c r="B8105" s="57"/>
      <c r="C8105" s="57" t="s">
        <v>28696</v>
      </c>
      <c r="D8105" s="57" t="s">
        <v>28697</v>
      </c>
    </row>
    <row r="8106" spans="1:4">
      <c r="A8106" s="57" t="s">
        <v>28649</v>
      </c>
      <c r="B8106" s="57"/>
      <c r="C8106" s="57" t="s">
        <v>28698</v>
      </c>
      <c r="D8106" s="57" t="s">
        <v>28699</v>
      </c>
    </row>
    <row r="8107" spans="1:4">
      <c r="A8107" s="57" t="s">
        <v>28649</v>
      </c>
      <c r="B8107" s="57"/>
      <c r="C8107" s="57" t="s">
        <v>28700</v>
      </c>
      <c r="D8107" s="57" t="s">
        <v>28701</v>
      </c>
    </row>
    <row r="8108" spans="1:4">
      <c r="A8108" s="57" t="s">
        <v>28649</v>
      </c>
      <c r="B8108" s="57"/>
      <c r="C8108" s="57" t="s">
        <v>28702</v>
      </c>
      <c r="D8108" s="57" t="s">
        <v>28703</v>
      </c>
    </row>
    <row r="8109" spans="1:4">
      <c r="A8109" s="57" t="s">
        <v>28649</v>
      </c>
      <c r="B8109" s="57"/>
      <c r="C8109" s="57" t="s">
        <v>28704</v>
      </c>
      <c r="D8109" s="57" t="s">
        <v>28705</v>
      </c>
    </row>
    <row r="8110" spans="1:4">
      <c r="A8110" s="57" t="s">
        <v>28649</v>
      </c>
      <c r="B8110" s="57"/>
      <c r="C8110" s="57" t="s">
        <v>28706</v>
      </c>
      <c r="D8110" s="57" t="s">
        <v>28707</v>
      </c>
    </row>
    <row r="8111" spans="1:4">
      <c r="A8111" s="57" t="s">
        <v>28649</v>
      </c>
      <c r="B8111" s="57"/>
      <c r="C8111" s="57" t="s">
        <v>28708</v>
      </c>
      <c r="D8111" s="57" t="s">
        <v>28709</v>
      </c>
    </row>
    <row r="8112" spans="1:4">
      <c r="A8112" s="57" t="s">
        <v>28649</v>
      </c>
      <c r="B8112" s="57"/>
      <c r="C8112" s="57" t="s">
        <v>28710</v>
      </c>
      <c r="D8112" s="57" t="s">
        <v>28711</v>
      </c>
    </row>
    <row r="8113" spans="1:4">
      <c r="A8113" s="57" t="s">
        <v>28649</v>
      </c>
      <c r="B8113" s="57"/>
      <c r="C8113" s="57" t="s">
        <v>28712</v>
      </c>
      <c r="D8113" s="57" t="s">
        <v>28713</v>
      </c>
    </row>
    <row r="8114" spans="1:4">
      <c r="A8114" s="57" t="s">
        <v>28649</v>
      </c>
      <c r="B8114" s="57"/>
      <c r="C8114" s="57" t="s">
        <v>28714</v>
      </c>
      <c r="D8114" s="57" t="s">
        <v>28715</v>
      </c>
    </row>
    <row r="8115" spans="1:4">
      <c r="A8115" s="57" t="s">
        <v>28649</v>
      </c>
      <c r="B8115" s="57"/>
      <c r="C8115" s="57" t="s">
        <v>28716</v>
      </c>
      <c r="D8115" s="57" t="s">
        <v>28717</v>
      </c>
    </row>
    <row r="8116" spans="1:4">
      <c r="A8116" s="57" t="s">
        <v>28649</v>
      </c>
      <c r="B8116" s="57"/>
      <c r="C8116" s="57" t="s">
        <v>28718</v>
      </c>
      <c r="D8116" s="57" t="s">
        <v>28719</v>
      </c>
    </row>
    <row r="8117" spans="1:4">
      <c r="A8117" s="57" t="s">
        <v>28649</v>
      </c>
      <c r="B8117" s="57"/>
      <c r="C8117" s="57" t="s">
        <v>28720</v>
      </c>
      <c r="D8117" s="57" t="s">
        <v>28721</v>
      </c>
    </row>
    <row r="8118" spans="1:4">
      <c r="A8118" s="57" t="s">
        <v>28649</v>
      </c>
      <c r="B8118" s="57"/>
      <c r="C8118" s="57" t="s">
        <v>28722</v>
      </c>
      <c r="D8118" s="57" t="s">
        <v>28723</v>
      </c>
    </row>
    <row r="8119" spans="1:4">
      <c r="A8119" s="57" t="s">
        <v>28724</v>
      </c>
      <c r="B8119" s="57" t="s">
        <v>12940</v>
      </c>
      <c r="C8119" s="57" t="s">
        <v>28725</v>
      </c>
      <c r="D8119" s="57" t="s">
        <v>28726</v>
      </c>
    </row>
    <row r="8120" spans="1:4">
      <c r="A8120" s="57" t="s">
        <v>9825</v>
      </c>
      <c r="B8120" s="57" t="s">
        <v>885</v>
      </c>
      <c r="C8120" s="57" t="s">
        <v>9826</v>
      </c>
      <c r="D8120" s="57" t="s">
        <v>9827</v>
      </c>
    </row>
    <row r="8121" spans="1:4">
      <c r="A8121" s="57" t="s">
        <v>9825</v>
      </c>
      <c r="B8121" s="57" t="s">
        <v>885</v>
      </c>
      <c r="C8121" s="57" t="s">
        <v>9828</v>
      </c>
      <c r="D8121" s="57" t="s">
        <v>9829</v>
      </c>
    </row>
    <row r="8122" spans="1:4">
      <c r="A8122" s="57" t="s">
        <v>9825</v>
      </c>
      <c r="B8122" s="57" t="s">
        <v>885</v>
      </c>
      <c r="C8122" s="57" t="s">
        <v>9830</v>
      </c>
      <c r="D8122" s="57" t="s">
        <v>9831</v>
      </c>
    </row>
    <row r="8123" spans="1:4">
      <c r="A8123" s="57" t="s">
        <v>9825</v>
      </c>
      <c r="B8123" s="57" t="s">
        <v>885</v>
      </c>
      <c r="C8123" s="57" t="s">
        <v>9832</v>
      </c>
      <c r="D8123" s="57" t="s">
        <v>9833</v>
      </c>
    </row>
    <row r="8124" spans="1:4">
      <c r="A8124" s="57" t="s">
        <v>9825</v>
      </c>
      <c r="B8124" s="57" t="s">
        <v>885</v>
      </c>
      <c r="C8124" s="57" t="s">
        <v>9834</v>
      </c>
      <c r="D8124" s="57" t="s">
        <v>9835</v>
      </c>
    </row>
    <row r="8125" spans="1:4">
      <c r="A8125" s="57" t="s">
        <v>9825</v>
      </c>
      <c r="B8125" s="57" t="s">
        <v>885</v>
      </c>
      <c r="C8125" s="57" t="s">
        <v>9836</v>
      </c>
      <c r="D8125" s="57" t="s">
        <v>9837</v>
      </c>
    </row>
    <row r="8126" spans="1:4">
      <c r="A8126" s="57" t="s">
        <v>9825</v>
      </c>
      <c r="B8126" s="57" t="s">
        <v>885</v>
      </c>
      <c r="C8126" s="57" t="s">
        <v>9838</v>
      </c>
      <c r="D8126" s="57" t="s">
        <v>9839</v>
      </c>
    </row>
    <row r="8127" spans="1:4">
      <c r="A8127" s="57" t="s">
        <v>9825</v>
      </c>
      <c r="B8127" s="57" t="s">
        <v>885</v>
      </c>
      <c r="C8127" s="57" t="s">
        <v>9840</v>
      </c>
      <c r="D8127" s="57" t="s">
        <v>9841</v>
      </c>
    </row>
    <row r="8128" spans="1:4">
      <c r="A8128" s="57" t="s">
        <v>9825</v>
      </c>
      <c r="B8128" s="57" t="s">
        <v>885</v>
      </c>
      <c r="C8128" s="57" t="s">
        <v>9842</v>
      </c>
      <c r="D8128" s="57" t="s">
        <v>9843</v>
      </c>
    </row>
    <row r="8129" spans="1:4">
      <c r="A8129" s="57" t="s">
        <v>9825</v>
      </c>
      <c r="B8129" s="57" t="s">
        <v>885</v>
      </c>
      <c r="C8129" s="57" t="s">
        <v>9844</v>
      </c>
      <c r="D8129" s="57" t="s">
        <v>9845</v>
      </c>
    </row>
    <row r="8130" spans="1:4">
      <c r="A8130" s="57" t="s">
        <v>9825</v>
      </c>
      <c r="B8130" s="57" t="s">
        <v>885</v>
      </c>
      <c r="C8130" s="57" t="s">
        <v>9846</v>
      </c>
      <c r="D8130" s="57" t="s">
        <v>9847</v>
      </c>
    </row>
    <row r="8131" spans="1:4">
      <c r="A8131" s="57" t="s">
        <v>9825</v>
      </c>
      <c r="B8131" s="57" t="s">
        <v>885</v>
      </c>
      <c r="C8131" s="57" t="s">
        <v>9848</v>
      </c>
      <c r="D8131" s="57" t="s">
        <v>9849</v>
      </c>
    </row>
    <row r="8132" spans="1:4">
      <c r="A8132" s="57" t="s">
        <v>9825</v>
      </c>
      <c r="B8132" s="57" t="s">
        <v>885</v>
      </c>
      <c r="C8132" s="57" t="s">
        <v>9850</v>
      </c>
      <c r="D8132" s="57" t="s">
        <v>9851</v>
      </c>
    </row>
    <row r="8133" spans="1:4">
      <c r="A8133" s="57" t="s">
        <v>9825</v>
      </c>
      <c r="B8133" s="57" t="s">
        <v>885</v>
      </c>
      <c r="C8133" s="57" t="s">
        <v>9852</v>
      </c>
      <c r="D8133" s="57" t="s">
        <v>9853</v>
      </c>
    </row>
    <row r="8134" spans="1:4">
      <c r="A8134" s="57" t="s">
        <v>9825</v>
      </c>
      <c r="B8134" s="57" t="s">
        <v>885</v>
      </c>
      <c r="C8134" s="57" t="s">
        <v>9854</v>
      </c>
      <c r="D8134" s="57" t="s">
        <v>9855</v>
      </c>
    </row>
    <row r="8135" spans="1:4">
      <c r="A8135" s="57" t="s">
        <v>9825</v>
      </c>
      <c r="B8135" s="57" t="s">
        <v>885</v>
      </c>
      <c r="C8135" s="57" t="s">
        <v>9856</v>
      </c>
      <c r="D8135" s="57" t="s">
        <v>9857</v>
      </c>
    </row>
    <row r="8136" spans="1:4">
      <c r="A8136" s="57" t="s">
        <v>9825</v>
      </c>
      <c r="B8136" s="57" t="s">
        <v>885</v>
      </c>
      <c r="C8136" s="57" t="s">
        <v>9858</v>
      </c>
      <c r="D8136" s="57" t="s">
        <v>9859</v>
      </c>
    </row>
    <row r="8137" spans="1:4">
      <c r="A8137" s="57" t="s">
        <v>9825</v>
      </c>
      <c r="B8137" s="57" t="s">
        <v>885</v>
      </c>
      <c r="C8137" s="57" t="s">
        <v>9860</v>
      </c>
      <c r="D8137" s="57" t="s">
        <v>9861</v>
      </c>
    </row>
    <row r="8138" spans="1:4">
      <c r="A8138" s="57" t="s">
        <v>9825</v>
      </c>
      <c r="B8138" s="57" t="s">
        <v>885</v>
      </c>
      <c r="C8138" s="57" t="s">
        <v>9862</v>
      </c>
      <c r="D8138" s="57" t="s">
        <v>9863</v>
      </c>
    </row>
    <row r="8139" spans="1:4">
      <c r="A8139" s="57" t="s">
        <v>9825</v>
      </c>
      <c r="B8139" s="57" t="s">
        <v>885</v>
      </c>
      <c r="C8139" s="57" t="s">
        <v>9864</v>
      </c>
      <c r="D8139" s="57" t="s">
        <v>9865</v>
      </c>
    </row>
    <row r="8140" spans="1:4">
      <c r="A8140" s="57" t="s">
        <v>9825</v>
      </c>
      <c r="B8140" s="57" t="s">
        <v>885</v>
      </c>
      <c r="C8140" s="57" t="s">
        <v>9866</v>
      </c>
      <c r="D8140" s="57" t="s">
        <v>9867</v>
      </c>
    </row>
    <row r="8141" spans="1:4">
      <c r="A8141" s="57" t="s">
        <v>9825</v>
      </c>
      <c r="B8141" s="57" t="s">
        <v>885</v>
      </c>
      <c r="C8141" s="57" t="s">
        <v>9868</v>
      </c>
      <c r="D8141" s="57" t="s">
        <v>9869</v>
      </c>
    </row>
    <row r="8142" spans="1:4">
      <c r="A8142" s="57" t="s">
        <v>9825</v>
      </c>
      <c r="B8142" s="57" t="s">
        <v>885</v>
      </c>
      <c r="C8142" s="57" t="s">
        <v>9870</v>
      </c>
      <c r="D8142" s="57" t="s">
        <v>9871</v>
      </c>
    </row>
    <row r="8143" spans="1:4">
      <c r="A8143" s="57" t="s">
        <v>9825</v>
      </c>
      <c r="B8143" s="57" t="s">
        <v>885</v>
      </c>
      <c r="C8143" s="57" t="s">
        <v>12206</v>
      </c>
      <c r="D8143" s="57" t="s">
        <v>12207</v>
      </c>
    </row>
    <row r="8144" spans="1:4">
      <c r="A8144" s="57" t="s">
        <v>9825</v>
      </c>
      <c r="B8144" s="57" t="s">
        <v>885</v>
      </c>
      <c r="C8144" s="57" t="s">
        <v>12208</v>
      </c>
      <c r="D8144" s="57" t="s">
        <v>12209</v>
      </c>
    </row>
    <row r="8145" spans="1:4">
      <c r="A8145" s="57" t="s">
        <v>9825</v>
      </c>
      <c r="B8145" s="57" t="s">
        <v>885</v>
      </c>
      <c r="C8145" s="57" t="s">
        <v>12210</v>
      </c>
      <c r="D8145" s="57" t="s">
        <v>12211</v>
      </c>
    </row>
    <row r="8146" spans="1:4">
      <c r="A8146" s="57" t="s">
        <v>9825</v>
      </c>
      <c r="B8146" s="57" t="s">
        <v>885</v>
      </c>
      <c r="C8146" s="57" t="s">
        <v>12212</v>
      </c>
      <c r="D8146" s="57" t="s">
        <v>12213</v>
      </c>
    </row>
    <row r="8147" spans="1:4">
      <c r="A8147" s="57" t="s">
        <v>9825</v>
      </c>
      <c r="B8147" s="57" t="s">
        <v>885</v>
      </c>
      <c r="C8147" s="57" t="s">
        <v>12214</v>
      </c>
      <c r="D8147" s="57" t="s">
        <v>15153</v>
      </c>
    </row>
    <row r="8148" spans="1:4">
      <c r="A8148" s="57" t="s">
        <v>9825</v>
      </c>
      <c r="B8148" s="57" t="s">
        <v>885</v>
      </c>
      <c r="C8148" s="57" t="s">
        <v>12215</v>
      </c>
      <c r="D8148" s="57" t="s">
        <v>12216</v>
      </c>
    </row>
    <row r="8149" spans="1:4">
      <c r="A8149" s="57" t="s">
        <v>9825</v>
      </c>
      <c r="B8149" s="57" t="s">
        <v>885</v>
      </c>
      <c r="C8149" s="57" t="s">
        <v>15154</v>
      </c>
      <c r="D8149" s="57" t="s">
        <v>15155</v>
      </c>
    </row>
    <row r="8150" spans="1:4">
      <c r="A8150" s="57" t="s">
        <v>9825</v>
      </c>
      <c r="B8150" s="57" t="s">
        <v>885</v>
      </c>
      <c r="C8150" s="57" t="s">
        <v>15156</v>
      </c>
      <c r="D8150" s="57" t="s">
        <v>15157</v>
      </c>
    </row>
    <row r="8151" spans="1:4">
      <c r="A8151" s="57" t="s">
        <v>9825</v>
      </c>
      <c r="B8151" s="57" t="s">
        <v>885</v>
      </c>
      <c r="C8151" s="57" t="s">
        <v>15158</v>
      </c>
      <c r="D8151" s="57" t="s">
        <v>15159</v>
      </c>
    </row>
    <row r="8152" spans="1:4">
      <c r="A8152" s="57" t="s">
        <v>9825</v>
      </c>
      <c r="B8152" s="57" t="s">
        <v>885</v>
      </c>
      <c r="C8152" s="57" t="s">
        <v>28727</v>
      </c>
      <c r="D8152" s="57" t="s">
        <v>28728</v>
      </c>
    </row>
    <row r="8153" spans="1:4">
      <c r="A8153" s="57" t="s">
        <v>9825</v>
      </c>
      <c r="B8153" s="57" t="s">
        <v>885</v>
      </c>
      <c r="C8153" s="57" t="s">
        <v>74836</v>
      </c>
      <c r="D8153" s="57" t="s">
        <v>74837</v>
      </c>
    </row>
    <row r="8154" spans="1:4">
      <c r="A8154" s="57" t="s">
        <v>7669</v>
      </c>
      <c r="B8154" s="57" t="s">
        <v>885</v>
      </c>
      <c r="C8154" s="57" t="s">
        <v>3539</v>
      </c>
      <c r="D8154" s="57" t="s">
        <v>3540</v>
      </c>
    </row>
    <row r="8155" spans="1:4">
      <c r="A8155" s="57" t="s">
        <v>7669</v>
      </c>
      <c r="B8155" s="57" t="s">
        <v>885</v>
      </c>
      <c r="C8155" s="57" t="s">
        <v>3545</v>
      </c>
      <c r="D8155" s="57" t="s">
        <v>3546</v>
      </c>
    </row>
    <row r="8156" spans="1:4">
      <c r="A8156" s="57" t="s">
        <v>7669</v>
      </c>
      <c r="B8156" s="57" t="s">
        <v>885</v>
      </c>
      <c r="C8156" s="57" t="s">
        <v>3666</v>
      </c>
      <c r="D8156" s="57" t="s">
        <v>3667</v>
      </c>
    </row>
    <row r="8157" spans="1:4">
      <c r="A8157" s="57" t="s">
        <v>7669</v>
      </c>
      <c r="B8157" s="57" t="s">
        <v>885</v>
      </c>
      <c r="C8157" s="57" t="s">
        <v>3733</v>
      </c>
      <c r="D8157" s="57" t="s">
        <v>3734</v>
      </c>
    </row>
    <row r="8158" spans="1:4">
      <c r="A8158" s="57" t="s">
        <v>7669</v>
      </c>
      <c r="B8158" s="57" t="s">
        <v>885</v>
      </c>
      <c r="C8158" s="57" t="s">
        <v>3737</v>
      </c>
      <c r="D8158" s="57" t="s">
        <v>3738</v>
      </c>
    </row>
    <row r="8159" spans="1:4">
      <c r="A8159" s="57" t="s">
        <v>7669</v>
      </c>
      <c r="B8159" s="57" t="s">
        <v>885</v>
      </c>
      <c r="C8159" s="57" t="s">
        <v>4512</v>
      </c>
      <c r="D8159" s="57" t="s">
        <v>4513</v>
      </c>
    </row>
    <row r="8160" spans="1:4">
      <c r="A8160" s="57" t="s">
        <v>7669</v>
      </c>
      <c r="B8160" s="57" t="s">
        <v>885</v>
      </c>
      <c r="C8160" s="57" t="s">
        <v>5092</v>
      </c>
      <c r="D8160" s="57" t="s">
        <v>5093</v>
      </c>
    </row>
    <row r="8161" spans="1:4">
      <c r="A8161" s="57" t="s">
        <v>7669</v>
      </c>
      <c r="B8161" s="57" t="s">
        <v>885</v>
      </c>
      <c r="C8161" s="57" t="s">
        <v>5145</v>
      </c>
      <c r="D8161" s="57" t="s">
        <v>5146</v>
      </c>
    </row>
    <row r="8162" spans="1:4">
      <c r="A8162" s="57" t="s">
        <v>7669</v>
      </c>
      <c r="B8162" s="57" t="s">
        <v>885</v>
      </c>
      <c r="C8162" s="57" t="s">
        <v>5443</v>
      </c>
      <c r="D8162" s="57" t="s">
        <v>5444</v>
      </c>
    </row>
    <row r="8163" spans="1:4">
      <c r="A8163" s="57" t="s">
        <v>7669</v>
      </c>
      <c r="B8163" s="57" t="s">
        <v>885</v>
      </c>
      <c r="C8163" s="57" t="s">
        <v>5531</v>
      </c>
      <c r="D8163" s="57" t="s">
        <v>5532</v>
      </c>
    </row>
    <row r="8164" spans="1:4">
      <c r="A8164" s="57" t="s">
        <v>7669</v>
      </c>
      <c r="B8164" s="57" t="s">
        <v>885</v>
      </c>
      <c r="C8164" s="57" t="s">
        <v>6076</v>
      </c>
      <c r="D8164" s="57" t="s">
        <v>9267</v>
      </c>
    </row>
    <row r="8165" spans="1:4">
      <c r="A8165" s="57" t="s">
        <v>7669</v>
      </c>
      <c r="B8165" s="57" t="s">
        <v>885</v>
      </c>
      <c r="C8165" s="57" t="s">
        <v>6081</v>
      </c>
      <c r="D8165" s="57" t="s">
        <v>9268</v>
      </c>
    </row>
    <row r="8166" spans="1:4">
      <c r="A8166" s="57" t="s">
        <v>7669</v>
      </c>
      <c r="B8166" s="57" t="s">
        <v>885</v>
      </c>
      <c r="C8166" s="57" t="s">
        <v>6102</v>
      </c>
      <c r="D8166" s="57" t="s">
        <v>6103</v>
      </c>
    </row>
    <row r="8167" spans="1:4">
      <c r="A8167" s="57" t="s">
        <v>7669</v>
      </c>
      <c r="B8167" s="57" t="s">
        <v>885</v>
      </c>
      <c r="C8167" s="57" t="s">
        <v>6104</v>
      </c>
      <c r="D8167" s="57" t="s">
        <v>6105</v>
      </c>
    </row>
    <row r="8168" spans="1:4">
      <c r="A8168" s="57" t="s">
        <v>7669</v>
      </c>
      <c r="B8168" s="57" t="s">
        <v>885</v>
      </c>
      <c r="C8168" s="57" t="s">
        <v>6108</v>
      </c>
      <c r="D8168" s="57" t="s">
        <v>9269</v>
      </c>
    </row>
    <row r="8169" spans="1:4">
      <c r="A8169" s="57" t="s">
        <v>7669</v>
      </c>
      <c r="B8169" s="57" t="s">
        <v>885</v>
      </c>
      <c r="C8169" s="57" t="s">
        <v>6111</v>
      </c>
      <c r="D8169" s="57" t="s">
        <v>9270</v>
      </c>
    </row>
    <row r="8170" spans="1:4">
      <c r="A8170" s="57" t="s">
        <v>7669</v>
      </c>
      <c r="B8170" s="57" t="s">
        <v>885</v>
      </c>
      <c r="C8170" s="57" t="s">
        <v>6247</v>
      </c>
      <c r="D8170" s="57" t="s">
        <v>9271</v>
      </c>
    </row>
    <row r="8171" spans="1:4">
      <c r="A8171" s="57" t="s">
        <v>7669</v>
      </c>
      <c r="B8171" s="57" t="s">
        <v>885</v>
      </c>
      <c r="C8171" s="57" t="s">
        <v>6360</v>
      </c>
      <c r="D8171" s="57" t="s">
        <v>6361</v>
      </c>
    </row>
    <row r="8172" spans="1:4">
      <c r="A8172" s="57" t="s">
        <v>7669</v>
      </c>
      <c r="B8172" s="57" t="s">
        <v>885</v>
      </c>
      <c r="C8172" s="57" t="s">
        <v>8349</v>
      </c>
      <c r="D8172" s="57" t="s">
        <v>8350</v>
      </c>
    </row>
    <row r="8173" spans="1:4">
      <c r="A8173" s="57" t="s">
        <v>7669</v>
      </c>
      <c r="B8173" s="57" t="s">
        <v>885</v>
      </c>
      <c r="C8173" s="57" t="s">
        <v>8499</v>
      </c>
      <c r="D8173" s="57" t="s">
        <v>8500</v>
      </c>
    </row>
    <row r="8174" spans="1:4">
      <c r="A8174" s="57" t="s">
        <v>7669</v>
      </c>
      <c r="B8174" s="57" t="s">
        <v>885</v>
      </c>
      <c r="C8174" s="57" t="s">
        <v>8501</v>
      </c>
      <c r="D8174" s="57" t="s">
        <v>8502</v>
      </c>
    </row>
    <row r="8175" spans="1:4">
      <c r="A8175" s="57" t="s">
        <v>7669</v>
      </c>
      <c r="B8175" s="57" t="s">
        <v>885</v>
      </c>
      <c r="C8175" s="57" t="s">
        <v>8699</v>
      </c>
      <c r="D8175" s="57" t="s">
        <v>8700</v>
      </c>
    </row>
    <row r="8176" spans="1:4">
      <c r="A8176" s="57" t="s">
        <v>7669</v>
      </c>
      <c r="B8176" s="57" t="s">
        <v>885</v>
      </c>
      <c r="C8176" s="57" t="s">
        <v>8701</v>
      </c>
      <c r="D8176" s="57" t="s">
        <v>8702</v>
      </c>
    </row>
    <row r="8177" spans="1:4">
      <c r="A8177" s="57" t="s">
        <v>7669</v>
      </c>
      <c r="B8177" s="57" t="s">
        <v>885</v>
      </c>
      <c r="C8177" s="57" t="s">
        <v>8703</v>
      </c>
      <c r="D8177" s="57" t="s">
        <v>8704</v>
      </c>
    </row>
    <row r="8178" spans="1:4">
      <c r="A8178" s="57" t="s">
        <v>7669</v>
      </c>
      <c r="B8178" s="57" t="s">
        <v>885</v>
      </c>
      <c r="C8178" s="57" t="s">
        <v>9272</v>
      </c>
      <c r="D8178" s="57" t="s">
        <v>9273</v>
      </c>
    </row>
    <row r="8179" spans="1:4">
      <c r="A8179" s="57" t="s">
        <v>7669</v>
      </c>
      <c r="B8179" s="57" t="s">
        <v>885</v>
      </c>
      <c r="C8179" s="57" t="s">
        <v>12217</v>
      </c>
      <c r="D8179" s="57" t="s">
        <v>12218</v>
      </c>
    </row>
    <row r="8180" spans="1:4">
      <c r="A8180" s="57" t="s">
        <v>7669</v>
      </c>
      <c r="B8180" s="57" t="s">
        <v>885</v>
      </c>
      <c r="C8180" s="57" t="s">
        <v>12219</v>
      </c>
      <c r="D8180" s="57" t="s">
        <v>12220</v>
      </c>
    </row>
    <row r="8181" spans="1:4">
      <c r="A8181" s="57" t="s">
        <v>7669</v>
      </c>
      <c r="B8181" s="57" t="s">
        <v>885</v>
      </c>
      <c r="C8181" s="57" t="s">
        <v>12221</v>
      </c>
      <c r="D8181" s="57" t="s">
        <v>12207</v>
      </c>
    </row>
    <row r="8182" spans="1:4">
      <c r="A8182" s="57" t="s">
        <v>7669</v>
      </c>
      <c r="B8182" s="57" t="s">
        <v>885</v>
      </c>
      <c r="C8182" s="57" t="s">
        <v>12222</v>
      </c>
      <c r="D8182" s="57" t="s">
        <v>12223</v>
      </c>
    </row>
    <row r="8183" spans="1:4">
      <c r="A8183" s="57" t="s">
        <v>7669</v>
      </c>
      <c r="B8183" s="57" t="s">
        <v>885</v>
      </c>
      <c r="C8183" s="57" t="s">
        <v>12224</v>
      </c>
      <c r="D8183" s="57" t="s">
        <v>12225</v>
      </c>
    </row>
    <row r="8184" spans="1:4">
      <c r="A8184" s="57" t="s">
        <v>7669</v>
      </c>
      <c r="B8184" s="57" t="s">
        <v>885</v>
      </c>
      <c r="C8184" s="57" t="s">
        <v>12226</v>
      </c>
      <c r="D8184" s="57" t="s">
        <v>12227</v>
      </c>
    </row>
    <row r="8185" spans="1:4">
      <c r="A8185" s="57" t="s">
        <v>7669</v>
      </c>
      <c r="B8185" s="57" t="s">
        <v>885</v>
      </c>
      <c r="C8185" s="57" t="s">
        <v>12228</v>
      </c>
      <c r="D8185" s="57" t="s">
        <v>12229</v>
      </c>
    </row>
    <row r="8186" spans="1:4">
      <c r="A8186" s="57" t="s">
        <v>7669</v>
      </c>
      <c r="B8186" s="57" t="s">
        <v>885</v>
      </c>
      <c r="C8186" s="57" t="s">
        <v>12230</v>
      </c>
      <c r="D8186" s="57" t="s">
        <v>12231</v>
      </c>
    </row>
    <row r="8187" spans="1:4">
      <c r="A8187" s="57" t="s">
        <v>7669</v>
      </c>
      <c r="B8187" s="57" t="s">
        <v>885</v>
      </c>
      <c r="C8187" s="57" t="s">
        <v>12232</v>
      </c>
      <c r="D8187" s="57" t="s">
        <v>12233</v>
      </c>
    </row>
    <row r="8188" spans="1:4">
      <c r="A8188" s="57" t="s">
        <v>7669</v>
      </c>
      <c r="B8188" s="57" t="s">
        <v>885</v>
      </c>
      <c r="C8188" s="57" t="s">
        <v>12234</v>
      </c>
      <c r="D8188" s="57" t="s">
        <v>12216</v>
      </c>
    </row>
    <row r="8189" spans="1:4">
      <c r="A8189" s="57" t="s">
        <v>7669</v>
      </c>
      <c r="B8189" s="57" t="s">
        <v>885</v>
      </c>
      <c r="C8189" s="57" t="s">
        <v>12235</v>
      </c>
      <c r="D8189" s="57" t="s">
        <v>12236</v>
      </c>
    </row>
    <row r="8190" spans="1:4">
      <c r="A8190" s="57" t="s">
        <v>7669</v>
      </c>
      <c r="B8190" s="57" t="s">
        <v>885</v>
      </c>
      <c r="C8190" s="57" t="s">
        <v>12237</v>
      </c>
      <c r="D8190" s="57" t="s">
        <v>12238</v>
      </c>
    </row>
    <row r="8191" spans="1:4">
      <c r="A8191" s="57" t="s">
        <v>7669</v>
      </c>
      <c r="B8191" s="57" t="s">
        <v>885</v>
      </c>
      <c r="C8191" s="57" t="s">
        <v>12239</v>
      </c>
      <c r="D8191" s="57" t="s">
        <v>12240</v>
      </c>
    </row>
    <row r="8192" spans="1:4">
      <c r="A8192" s="57" t="s">
        <v>7669</v>
      </c>
      <c r="B8192" s="57" t="s">
        <v>885</v>
      </c>
      <c r="C8192" s="57" t="s">
        <v>12241</v>
      </c>
      <c r="D8192" s="57" t="s">
        <v>12242</v>
      </c>
    </row>
    <row r="8193" spans="1:4">
      <c r="A8193" s="57" t="s">
        <v>7669</v>
      </c>
      <c r="B8193" s="57" t="s">
        <v>885</v>
      </c>
      <c r="C8193" s="57" t="s">
        <v>12243</v>
      </c>
      <c r="D8193" s="57" t="s">
        <v>12244</v>
      </c>
    </row>
    <row r="8194" spans="1:4">
      <c r="A8194" s="57" t="s">
        <v>7669</v>
      </c>
      <c r="B8194" s="57" t="s">
        <v>885</v>
      </c>
      <c r="C8194" s="57" t="s">
        <v>12245</v>
      </c>
      <c r="D8194" s="57" t="s">
        <v>12246</v>
      </c>
    </row>
    <row r="8195" spans="1:4">
      <c r="A8195" s="57" t="s">
        <v>7669</v>
      </c>
      <c r="B8195" s="57" t="s">
        <v>885</v>
      </c>
      <c r="C8195" s="57" t="s">
        <v>12247</v>
      </c>
      <c r="D8195" s="57" t="s">
        <v>12248</v>
      </c>
    </row>
    <row r="8196" spans="1:4">
      <c r="A8196" s="57" t="s">
        <v>7669</v>
      </c>
      <c r="B8196" s="57" t="s">
        <v>885</v>
      </c>
      <c r="C8196" s="57" t="s">
        <v>12249</v>
      </c>
      <c r="D8196" s="57" t="s">
        <v>12250</v>
      </c>
    </row>
    <row r="8197" spans="1:4">
      <c r="A8197" s="57" t="s">
        <v>7669</v>
      </c>
      <c r="B8197" s="57" t="s">
        <v>885</v>
      </c>
      <c r="C8197" s="57" t="s">
        <v>12251</v>
      </c>
      <c r="D8197" s="57" t="s">
        <v>12252</v>
      </c>
    </row>
    <row r="8198" spans="1:4">
      <c r="A8198" s="57" t="s">
        <v>7669</v>
      </c>
      <c r="B8198" s="57" t="s">
        <v>885</v>
      </c>
      <c r="C8198" s="57" t="s">
        <v>12253</v>
      </c>
      <c r="D8198" s="57" t="s">
        <v>12254</v>
      </c>
    </row>
    <row r="8199" spans="1:4">
      <c r="A8199" s="57" t="s">
        <v>7669</v>
      </c>
      <c r="B8199" s="57" t="s">
        <v>885</v>
      </c>
      <c r="C8199" s="57" t="s">
        <v>12255</v>
      </c>
      <c r="D8199" s="57" t="s">
        <v>12256</v>
      </c>
    </row>
    <row r="8200" spans="1:4">
      <c r="A8200" s="57" t="s">
        <v>7669</v>
      </c>
      <c r="B8200" s="57" t="s">
        <v>885</v>
      </c>
      <c r="C8200" s="57" t="s">
        <v>12257</v>
      </c>
      <c r="D8200" s="57" t="s">
        <v>12258</v>
      </c>
    </row>
    <row r="8201" spans="1:4">
      <c r="A8201" s="57" t="s">
        <v>7669</v>
      </c>
      <c r="B8201" s="57" t="s">
        <v>885</v>
      </c>
      <c r="C8201" s="57" t="s">
        <v>15160</v>
      </c>
      <c r="D8201" s="57" t="s">
        <v>15161</v>
      </c>
    </row>
    <row r="8202" spans="1:4">
      <c r="A8202" s="57" t="s">
        <v>7669</v>
      </c>
      <c r="B8202" s="57" t="s">
        <v>885</v>
      </c>
      <c r="C8202" s="57" t="s">
        <v>15162</v>
      </c>
      <c r="D8202" s="57" t="s">
        <v>15163</v>
      </c>
    </row>
    <row r="8203" spans="1:4">
      <c r="A8203" s="57" t="s">
        <v>7669</v>
      </c>
      <c r="B8203" s="57" t="s">
        <v>885</v>
      </c>
      <c r="C8203" s="57" t="s">
        <v>15164</v>
      </c>
      <c r="D8203" s="57" t="s">
        <v>15165</v>
      </c>
    </row>
    <row r="8204" spans="1:4">
      <c r="A8204" s="57" t="s">
        <v>7669</v>
      </c>
      <c r="B8204" s="57" t="s">
        <v>885</v>
      </c>
      <c r="C8204" s="57" t="s">
        <v>15166</v>
      </c>
      <c r="D8204" s="57" t="s">
        <v>15167</v>
      </c>
    </row>
    <row r="8205" spans="1:4">
      <c r="A8205" s="57" t="s">
        <v>7669</v>
      </c>
      <c r="B8205" s="57" t="s">
        <v>885</v>
      </c>
      <c r="C8205" s="57" t="s">
        <v>15168</v>
      </c>
      <c r="D8205" s="57" t="s">
        <v>15169</v>
      </c>
    </row>
    <row r="8206" spans="1:4">
      <c r="A8206" s="57" t="s">
        <v>7669</v>
      </c>
      <c r="B8206" s="57" t="s">
        <v>885</v>
      </c>
      <c r="C8206" s="57" t="s">
        <v>15170</v>
      </c>
      <c r="D8206" s="57" t="s">
        <v>15171</v>
      </c>
    </row>
    <row r="8207" spans="1:4">
      <c r="A8207" s="57" t="s">
        <v>7669</v>
      </c>
      <c r="B8207" s="57" t="s">
        <v>885</v>
      </c>
      <c r="C8207" s="57" t="s">
        <v>15172</v>
      </c>
      <c r="D8207" s="57" t="s">
        <v>15173</v>
      </c>
    </row>
    <row r="8208" spans="1:4">
      <c r="A8208" s="57" t="s">
        <v>7669</v>
      </c>
      <c r="B8208" s="57" t="s">
        <v>885</v>
      </c>
      <c r="C8208" s="57" t="s">
        <v>15174</v>
      </c>
      <c r="D8208" s="57" t="s">
        <v>15175</v>
      </c>
    </row>
    <row r="8209" spans="1:4">
      <c r="A8209" s="57" t="s">
        <v>7669</v>
      </c>
      <c r="B8209" s="57" t="s">
        <v>885</v>
      </c>
      <c r="C8209" s="57" t="s">
        <v>15176</v>
      </c>
      <c r="D8209" s="57" t="s">
        <v>15177</v>
      </c>
    </row>
    <row r="8210" spans="1:4">
      <c r="A8210" s="57" t="s">
        <v>7669</v>
      </c>
      <c r="B8210" s="57" t="s">
        <v>885</v>
      </c>
      <c r="C8210" s="57" t="s">
        <v>15178</v>
      </c>
      <c r="D8210" s="57" t="s">
        <v>15179</v>
      </c>
    </row>
    <row r="8211" spans="1:4">
      <c r="A8211" s="57" t="s">
        <v>7669</v>
      </c>
      <c r="B8211" s="57" t="s">
        <v>885</v>
      </c>
      <c r="C8211" s="57" t="s">
        <v>15180</v>
      </c>
      <c r="D8211" s="57" t="s">
        <v>15181</v>
      </c>
    </row>
    <row r="8212" spans="1:4">
      <c r="A8212" s="57" t="s">
        <v>7669</v>
      </c>
      <c r="B8212" s="57" t="s">
        <v>885</v>
      </c>
      <c r="C8212" s="57" t="s">
        <v>15182</v>
      </c>
      <c r="D8212" s="57" t="s">
        <v>15183</v>
      </c>
    </row>
    <row r="8213" spans="1:4">
      <c r="A8213" s="57" t="s">
        <v>7669</v>
      </c>
      <c r="B8213" s="57" t="s">
        <v>885</v>
      </c>
      <c r="C8213" s="57" t="s">
        <v>15184</v>
      </c>
      <c r="D8213" s="57" t="s">
        <v>15185</v>
      </c>
    </row>
    <row r="8214" spans="1:4">
      <c r="A8214" s="57" t="s">
        <v>7669</v>
      </c>
      <c r="B8214" s="57" t="s">
        <v>885</v>
      </c>
      <c r="C8214" s="57" t="s">
        <v>17079</v>
      </c>
      <c r="D8214" s="57" t="s">
        <v>17080</v>
      </c>
    </row>
    <row r="8215" spans="1:4">
      <c r="A8215" s="57" t="s">
        <v>7669</v>
      </c>
      <c r="B8215" s="57" t="s">
        <v>885</v>
      </c>
      <c r="C8215" s="57" t="s">
        <v>17081</v>
      </c>
      <c r="D8215" s="57" t="s">
        <v>17082</v>
      </c>
    </row>
    <row r="8216" spans="1:4">
      <c r="A8216" s="57" t="s">
        <v>7669</v>
      </c>
      <c r="B8216" s="57" t="s">
        <v>885</v>
      </c>
      <c r="C8216" s="57" t="s">
        <v>17083</v>
      </c>
      <c r="D8216" s="57" t="s">
        <v>17084</v>
      </c>
    </row>
    <row r="8217" spans="1:4">
      <c r="A8217" s="57" t="s">
        <v>7669</v>
      </c>
      <c r="B8217" s="57" t="s">
        <v>885</v>
      </c>
      <c r="C8217" s="57" t="s">
        <v>17085</v>
      </c>
      <c r="D8217" s="57" t="s">
        <v>17086</v>
      </c>
    </row>
    <row r="8218" spans="1:4">
      <c r="A8218" s="57" t="s">
        <v>7669</v>
      </c>
      <c r="B8218" s="57" t="s">
        <v>885</v>
      </c>
      <c r="C8218" s="57" t="s">
        <v>17087</v>
      </c>
      <c r="D8218" s="57" t="s">
        <v>17088</v>
      </c>
    </row>
    <row r="8219" spans="1:4">
      <c r="A8219" s="57" t="s">
        <v>7669</v>
      </c>
      <c r="B8219" s="57" t="s">
        <v>885</v>
      </c>
      <c r="C8219" s="57" t="s">
        <v>17089</v>
      </c>
      <c r="D8219" s="57" t="s">
        <v>17090</v>
      </c>
    </row>
    <row r="8220" spans="1:4">
      <c r="A8220" s="57" t="s">
        <v>7669</v>
      </c>
      <c r="B8220" s="57" t="s">
        <v>885</v>
      </c>
      <c r="C8220" s="57" t="s">
        <v>17091</v>
      </c>
      <c r="D8220" s="57" t="s">
        <v>17092</v>
      </c>
    </row>
    <row r="8221" spans="1:4">
      <c r="A8221" s="57" t="s">
        <v>7669</v>
      </c>
      <c r="B8221" s="57" t="s">
        <v>885</v>
      </c>
      <c r="C8221" s="57" t="s">
        <v>17093</v>
      </c>
      <c r="D8221" s="57" t="s">
        <v>17094</v>
      </c>
    </row>
    <row r="8222" spans="1:4">
      <c r="A8222" s="57" t="s">
        <v>7669</v>
      </c>
      <c r="B8222" s="57" t="s">
        <v>885</v>
      </c>
      <c r="C8222" s="57" t="s">
        <v>17095</v>
      </c>
      <c r="D8222" s="57" t="s">
        <v>17096</v>
      </c>
    </row>
    <row r="8223" spans="1:4">
      <c r="A8223" s="57" t="s">
        <v>7669</v>
      </c>
      <c r="B8223" s="57" t="s">
        <v>885</v>
      </c>
      <c r="C8223" s="57" t="s">
        <v>17097</v>
      </c>
      <c r="D8223" s="57" t="s">
        <v>17098</v>
      </c>
    </row>
    <row r="8224" spans="1:4">
      <c r="A8224" s="57" t="s">
        <v>7669</v>
      </c>
      <c r="B8224" s="57" t="s">
        <v>885</v>
      </c>
      <c r="C8224" s="57" t="s">
        <v>28729</v>
      </c>
      <c r="D8224" s="57" t="s">
        <v>28730</v>
      </c>
    </row>
    <row r="8225" spans="1:4">
      <c r="A8225" s="57" t="s">
        <v>7669</v>
      </c>
      <c r="B8225" s="57" t="s">
        <v>885</v>
      </c>
      <c r="C8225" s="57" t="s">
        <v>74838</v>
      </c>
      <c r="D8225" s="57" t="s">
        <v>74839</v>
      </c>
    </row>
    <row r="8226" spans="1:4">
      <c r="A8226" s="57" t="s">
        <v>7669</v>
      </c>
      <c r="B8226" s="57" t="s">
        <v>885</v>
      </c>
      <c r="C8226" s="57" t="s">
        <v>74840</v>
      </c>
      <c r="D8226" s="57" t="s">
        <v>74841</v>
      </c>
    </row>
    <row r="8227" spans="1:4">
      <c r="A8227" s="57" t="s">
        <v>7669</v>
      </c>
      <c r="B8227" s="57" t="s">
        <v>885</v>
      </c>
      <c r="C8227" s="57" t="s">
        <v>74842</v>
      </c>
      <c r="D8227" s="57" t="s">
        <v>74843</v>
      </c>
    </row>
    <row r="8228" spans="1:4">
      <c r="A8228" s="57" t="s">
        <v>7669</v>
      </c>
      <c r="B8228" s="57" t="s">
        <v>885</v>
      </c>
      <c r="C8228" s="57" t="s">
        <v>74844</v>
      </c>
      <c r="D8228" s="57" t="s">
        <v>74845</v>
      </c>
    </row>
    <row r="8229" spans="1:4">
      <c r="A8229" s="57" t="s">
        <v>74846</v>
      </c>
      <c r="B8229" s="57" t="s">
        <v>885</v>
      </c>
      <c r="C8229" s="57" t="s">
        <v>74847</v>
      </c>
      <c r="D8229" s="57" t="s">
        <v>74848</v>
      </c>
    </row>
    <row r="8230" spans="1:4">
      <c r="A8230" s="57" t="s">
        <v>74849</v>
      </c>
      <c r="B8230" s="57" t="s">
        <v>885</v>
      </c>
      <c r="C8230" s="57" t="s">
        <v>74850</v>
      </c>
      <c r="D8230" s="57" t="s">
        <v>74851</v>
      </c>
    </row>
    <row r="8231" spans="1:4">
      <c r="A8231" s="57" t="s">
        <v>28731</v>
      </c>
      <c r="B8231" s="57" t="s">
        <v>12940</v>
      </c>
      <c r="C8231" s="57" t="s">
        <v>28732</v>
      </c>
      <c r="D8231" s="57" t="s">
        <v>28733</v>
      </c>
    </row>
    <row r="8232" spans="1:4">
      <c r="A8232" s="57" t="s">
        <v>7670</v>
      </c>
      <c r="B8232" s="57" t="s">
        <v>904</v>
      </c>
      <c r="C8232" s="57" t="s">
        <v>2775</v>
      </c>
      <c r="D8232" s="57" t="s">
        <v>2776</v>
      </c>
    </row>
    <row r="8233" spans="1:4">
      <c r="A8233" s="57" t="s">
        <v>7670</v>
      </c>
      <c r="B8233" s="57" t="s">
        <v>904</v>
      </c>
      <c r="C8233" s="57" t="s">
        <v>3119</v>
      </c>
      <c r="D8233" s="57" t="s">
        <v>3120</v>
      </c>
    </row>
    <row r="8234" spans="1:4">
      <c r="A8234" s="57" t="s">
        <v>7670</v>
      </c>
      <c r="B8234" s="57" t="s">
        <v>904</v>
      </c>
      <c r="C8234" s="57" t="s">
        <v>4298</v>
      </c>
      <c r="D8234" s="57" t="s">
        <v>4299</v>
      </c>
    </row>
    <row r="8235" spans="1:4">
      <c r="A8235" s="57" t="s">
        <v>7670</v>
      </c>
      <c r="B8235" s="57" t="s">
        <v>904</v>
      </c>
      <c r="C8235" s="57" t="s">
        <v>4384</v>
      </c>
      <c r="D8235" s="57" t="s">
        <v>4385</v>
      </c>
    </row>
    <row r="8236" spans="1:4">
      <c r="A8236" s="57" t="s">
        <v>7670</v>
      </c>
      <c r="B8236" s="57" t="s">
        <v>904</v>
      </c>
      <c r="C8236" s="57" t="s">
        <v>4782</v>
      </c>
      <c r="D8236" s="57" t="s">
        <v>4783</v>
      </c>
    </row>
    <row r="8237" spans="1:4">
      <c r="A8237" s="57" t="s">
        <v>7670</v>
      </c>
      <c r="B8237" s="57" t="s">
        <v>904</v>
      </c>
      <c r="C8237" s="57" t="s">
        <v>4784</v>
      </c>
      <c r="D8237" s="57" t="s">
        <v>4785</v>
      </c>
    </row>
    <row r="8238" spans="1:4">
      <c r="A8238" s="57" t="s">
        <v>7670</v>
      </c>
      <c r="B8238" s="57" t="s">
        <v>904</v>
      </c>
      <c r="C8238" s="57" t="s">
        <v>4792</v>
      </c>
      <c r="D8238" s="57" t="s">
        <v>4793</v>
      </c>
    </row>
    <row r="8239" spans="1:4">
      <c r="A8239" s="57" t="s">
        <v>7670</v>
      </c>
      <c r="B8239" s="57" t="s">
        <v>904</v>
      </c>
      <c r="C8239" s="57" t="s">
        <v>4932</v>
      </c>
      <c r="D8239" s="57" t="s">
        <v>4933</v>
      </c>
    </row>
    <row r="8240" spans="1:4">
      <c r="A8240" s="57" t="s">
        <v>7670</v>
      </c>
      <c r="B8240" s="57" t="s">
        <v>904</v>
      </c>
      <c r="C8240" s="57" t="s">
        <v>5435</v>
      </c>
      <c r="D8240" s="57" t="s">
        <v>5436</v>
      </c>
    </row>
    <row r="8241" spans="1:4">
      <c r="A8241" s="57" t="s">
        <v>7670</v>
      </c>
      <c r="B8241" s="57" t="s">
        <v>904</v>
      </c>
      <c r="C8241" s="57" t="s">
        <v>5500</v>
      </c>
      <c r="D8241" s="57" t="s">
        <v>5501</v>
      </c>
    </row>
    <row r="8242" spans="1:4">
      <c r="A8242" s="57" t="s">
        <v>7670</v>
      </c>
      <c r="B8242" s="57" t="s">
        <v>904</v>
      </c>
      <c r="C8242" s="57" t="s">
        <v>5504</v>
      </c>
      <c r="D8242" s="57" t="s">
        <v>7671</v>
      </c>
    </row>
    <row r="8243" spans="1:4">
      <c r="A8243" s="57" t="s">
        <v>7670</v>
      </c>
      <c r="B8243" s="57" t="s">
        <v>904</v>
      </c>
      <c r="C8243" s="57" t="s">
        <v>5990</v>
      </c>
      <c r="D8243" s="57" t="s">
        <v>5991</v>
      </c>
    </row>
    <row r="8244" spans="1:4">
      <c r="A8244" s="57" t="s">
        <v>7670</v>
      </c>
      <c r="B8244" s="57" t="s">
        <v>904</v>
      </c>
      <c r="C8244" s="57" t="s">
        <v>6300</v>
      </c>
      <c r="D8244" s="57" t="s">
        <v>6301</v>
      </c>
    </row>
    <row r="8245" spans="1:4">
      <c r="A8245" s="57" t="s">
        <v>7670</v>
      </c>
      <c r="B8245" s="57" t="s">
        <v>904</v>
      </c>
      <c r="C8245" s="57" t="s">
        <v>8320</v>
      </c>
      <c r="D8245" s="57" t="s">
        <v>8321</v>
      </c>
    </row>
    <row r="8246" spans="1:4">
      <c r="A8246" s="57" t="s">
        <v>7670</v>
      </c>
      <c r="B8246" s="57" t="s">
        <v>904</v>
      </c>
      <c r="C8246" s="57" t="s">
        <v>9274</v>
      </c>
      <c r="D8246" s="57" t="s">
        <v>9275</v>
      </c>
    </row>
    <row r="8247" spans="1:4">
      <c r="A8247" s="57" t="s">
        <v>7670</v>
      </c>
      <c r="B8247" s="57" t="s">
        <v>904</v>
      </c>
      <c r="C8247" s="57" t="s">
        <v>9276</v>
      </c>
      <c r="D8247" s="57" t="s">
        <v>9277</v>
      </c>
    </row>
    <row r="8248" spans="1:4">
      <c r="A8248" s="57" t="s">
        <v>7670</v>
      </c>
      <c r="B8248" s="57" t="s">
        <v>904</v>
      </c>
      <c r="C8248" s="57" t="s">
        <v>12259</v>
      </c>
      <c r="D8248" s="57" t="s">
        <v>12260</v>
      </c>
    </row>
    <row r="8249" spans="1:4">
      <c r="A8249" s="57" t="s">
        <v>7670</v>
      </c>
      <c r="B8249" s="57" t="s">
        <v>904</v>
      </c>
      <c r="C8249" s="57" t="s">
        <v>12261</v>
      </c>
      <c r="D8249" s="57" t="s">
        <v>12262</v>
      </c>
    </row>
    <row r="8250" spans="1:4">
      <c r="A8250" s="57" t="s">
        <v>7670</v>
      </c>
      <c r="B8250" s="57" t="s">
        <v>904</v>
      </c>
      <c r="C8250" s="57" t="s">
        <v>12263</v>
      </c>
      <c r="D8250" s="57" t="s">
        <v>12264</v>
      </c>
    </row>
    <row r="8251" spans="1:4">
      <c r="A8251" s="57" t="s">
        <v>7670</v>
      </c>
      <c r="B8251" s="57" t="s">
        <v>904</v>
      </c>
      <c r="C8251" s="57" t="s">
        <v>12265</v>
      </c>
      <c r="D8251" s="57" t="s">
        <v>12264</v>
      </c>
    </row>
    <row r="8252" spans="1:4">
      <c r="A8252" s="57" t="s">
        <v>7670</v>
      </c>
      <c r="B8252" s="57" t="s">
        <v>904</v>
      </c>
      <c r="C8252" s="57" t="s">
        <v>12266</v>
      </c>
      <c r="D8252" s="57" t="s">
        <v>12267</v>
      </c>
    </row>
    <row r="8253" spans="1:4">
      <c r="A8253" s="57" t="s">
        <v>7670</v>
      </c>
      <c r="B8253" s="57" t="s">
        <v>904</v>
      </c>
      <c r="C8253" s="57" t="s">
        <v>15186</v>
      </c>
      <c r="D8253" s="57" t="s">
        <v>15187</v>
      </c>
    </row>
    <row r="8254" spans="1:4">
      <c r="A8254" s="57" t="s">
        <v>7670</v>
      </c>
      <c r="B8254" s="57" t="s">
        <v>904</v>
      </c>
      <c r="C8254" s="57" t="s">
        <v>15188</v>
      </c>
      <c r="D8254" s="57" t="s">
        <v>15189</v>
      </c>
    </row>
    <row r="8255" spans="1:4">
      <c r="A8255" s="57" t="s">
        <v>7670</v>
      </c>
      <c r="B8255" s="57" t="s">
        <v>904</v>
      </c>
      <c r="C8255" s="57" t="s">
        <v>15190</v>
      </c>
      <c r="D8255" s="57" t="s">
        <v>11096</v>
      </c>
    </row>
    <row r="8256" spans="1:4">
      <c r="A8256" s="57" t="s">
        <v>7670</v>
      </c>
      <c r="B8256" s="57" t="s">
        <v>904</v>
      </c>
      <c r="C8256" s="57" t="s">
        <v>17099</v>
      </c>
      <c r="D8256" s="57" t="s">
        <v>17100</v>
      </c>
    </row>
    <row r="8257" spans="1:4">
      <c r="A8257" s="57" t="s">
        <v>7670</v>
      </c>
      <c r="B8257" s="57" t="s">
        <v>904</v>
      </c>
      <c r="C8257" s="57" t="s">
        <v>17101</v>
      </c>
      <c r="D8257" s="57" t="s">
        <v>17102</v>
      </c>
    </row>
    <row r="8258" spans="1:4">
      <c r="A8258" s="57" t="s">
        <v>7670</v>
      </c>
      <c r="B8258" s="57" t="s">
        <v>904</v>
      </c>
      <c r="C8258" s="57" t="s">
        <v>76635</v>
      </c>
      <c r="D8258" s="57" t="s">
        <v>76636</v>
      </c>
    </row>
    <row r="8259" spans="1:4">
      <c r="A8259" s="57" t="s">
        <v>7670</v>
      </c>
      <c r="B8259" s="57" t="s">
        <v>904</v>
      </c>
      <c r="C8259" s="57" t="s">
        <v>76637</v>
      </c>
      <c r="D8259" s="57" t="s">
        <v>76638</v>
      </c>
    </row>
    <row r="8260" spans="1:4">
      <c r="A8260" s="57" t="s">
        <v>28734</v>
      </c>
      <c r="B8260" s="57" t="s">
        <v>12940</v>
      </c>
      <c r="C8260" s="57" t="s">
        <v>28735</v>
      </c>
      <c r="D8260" s="57" t="s">
        <v>28736</v>
      </c>
    </row>
    <row r="8261" spans="1:4">
      <c r="A8261" s="57" t="s">
        <v>28734</v>
      </c>
      <c r="B8261" s="57"/>
      <c r="C8261" s="57" t="s">
        <v>28737</v>
      </c>
      <c r="D8261" s="57" t="s">
        <v>28738</v>
      </c>
    </row>
    <row r="8262" spans="1:4">
      <c r="A8262" s="57" t="s">
        <v>28734</v>
      </c>
      <c r="B8262" s="57"/>
      <c r="C8262" s="57" t="s">
        <v>28739</v>
      </c>
      <c r="D8262" s="57" t="s">
        <v>28740</v>
      </c>
    </row>
    <row r="8263" spans="1:4">
      <c r="A8263" s="57" t="s">
        <v>7672</v>
      </c>
      <c r="B8263" s="57" t="s">
        <v>906</v>
      </c>
      <c r="C8263" s="57" t="s">
        <v>3846</v>
      </c>
      <c r="D8263" s="57" t="s">
        <v>3847</v>
      </c>
    </row>
    <row r="8264" spans="1:4">
      <c r="A8264" s="57" t="s">
        <v>7672</v>
      </c>
      <c r="B8264" s="57" t="s">
        <v>906</v>
      </c>
      <c r="C8264" s="57" t="s">
        <v>4067</v>
      </c>
      <c r="D8264" s="57" t="s">
        <v>4068</v>
      </c>
    </row>
    <row r="8265" spans="1:4">
      <c r="A8265" s="57" t="s">
        <v>7672</v>
      </c>
      <c r="B8265" s="57" t="s">
        <v>906</v>
      </c>
      <c r="C8265" s="57" t="s">
        <v>8329</v>
      </c>
      <c r="D8265" s="57" t="s">
        <v>8330</v>
      </c>
    </row>
    <row r="8266" spans="1:4">
      <c r="A8266" s="57" t="s">
        <v>7672</v>
      </c>
      <c r="B8266" s="57" t="s">
        <v>906</v>
      </c>
      <c r="C8266" s="57" t="s">
        <v>12268</v>
      </c>
      <c r="D8266" s="57" t="s">
        <v>12269</v>
      </c>
    </row>
    <row r="8267" spans="1:4">
      <c r="A8267" s="57" t="s">
        <v>7672</v>
      </c>
      <c r="B8267" s="57" t="s">
        <v>906</v>
      </c>
      <c r="C8267" s="57" t="s">
        <v>15191</v>
      </c>
      <c r="D8267" s="57" t="s">
        <v>15192</v>
      </c>
    </row>
    <row r="8268" spans="1:4">
      <c r="A8268" s="57" t="s">
        <v>7672</v>
      </c>
      <c r="B8268" s="57" t="s">
        <v>906</v>
      </c>
      <c r="C8268" s="57" t="s">
        <v>15193</v>
      </c>
      <c r="D8268" s="57" t="s">
        <v>15194</v>
      </c>
    </row>
    <row r="8269" spans="1:4">
      <c r="A8269" s="57" t="s">
        <v>7672</v>
      </c>
      <c r="B8269" s="57" t="s">
        <v>906</v>
      </c>
      <c r="C8269" s="57" t="s">
        <v>17103</v>
      </c>
      <c r="D8269" s="57" t="s">
        <v>17104</v>
      </c>
    </row>
    <row r="8270" spans="1:4">
      <c r="A8270" s="57" t="s">
        <v>28741</v>
      </c>
      <c r="B8270" s="57" t="s">
        <v>12940</v>
      </c>
      <c r="C8270" s="57" t="s">
        <v>28742</v>
      </c>
      <c r="D8270" s="57" t="s">
        <v>28743</v>
      </c>
    </row>
    <row r="8271" spans="1:4">
      <c r="A8271" s="57" t="s">
        <v>28741</v>
      </c>
      <c r="B8271" s="57"/>
      <c r="C8271" s="57" t="s">
        <v>28744</v>
      </c>
      <c r="D8271" s="57" t="s">
        <v>28745</v>
      </c>
    </row>
    <row r="8272" spans="1:4">
      <c r="A8272" s="57" t="s">
        <v>28741</v>
      </c>
      <c r="B8272" s="57"/>
      <c r="C8272" s="57" t="s">
        <v>28746</v>
      </c>
      <c r="D8272" s="57" t="s">
        <v>28747</v>
      </c>
    </row>
    <row r="8273" spans="1:4">
      <c r="A8273" s="57" t="s">
        <v>28741</v>
      </c>
      <c r="B8273" s="57"/>
      <c r="C8273" s="57" t="s">
        <v>28748</v>
      </c>
      <c r="D8273" s="57" t="s">
        <v>28749</v>
      </c>
    </row>
    <row r="8274" spans="1:4">
      <c r="A8274" s="57" t="s">
        <v>28741</v>
      </c>
      <c r="B8274" s="57"/>
      <c r="C8274" s="57" t="s">
        <v>28750</v>
      </c>
      <c r="D8274" s="57" t="s">
        <v>28751</v>
      </c>
    </row>
    <row r="8275" spans="1:4">
      <c r="A8275" s="57" t="s">
        <v>28741</v>
      </c>
      <c r="B8275" s="57"/>
      <c r="C8275" s="57" t="s">
        <v>28752</v>
      </c>
      <c r="D8275" s="57" t="s">
        <v>28749</v>
      </c>
    </row>
    <row r="8276" spans="1:4">
      <c r="A8276" s="57" t="s">
        <v>28741</v>
      </c>
      <c r="B8276" s="57"/>
      <c r="C8276" s="57" t="s">
        <v>28753</v>
      </c>
      <c r="D8276" s="57" t="s">
        <v>28754</v>
      </c>
    </row>
    <row r="8277" spans="1:4">
      <c r="A8277" s="57" t="s">
        <v>28741</v>
      </c>
      <c r="B8277" s="57"/>
      <c r="C8277" s="57" t="s">
        <v>28755</v>
      </c>
      <c r="D8277" s="57" t="s">
        <v>28756</v>
      </c>
    </row>
    <row r="8278" spans="1:4">
      <c r="A8278" s="57" t="s">
        <v>28741</v>
      </c>
      <c r="B8278" s="57"/>
      <c r="C8278" s="57" t="s">
        <v>28757</v>
      </c>
      <c r="D8278" s="57" t="s">
        <v>28758</v>
      </c>
    </row>
    <row r="8279" spans="1:4">
      <c r="A8279" s="57" t="s">
        <v>28741</v>
      </c>
      <c r="B8279" s="57"/>
      <c r="C8279" s="57" t="s">
        <v>28759</v>
      </c>
      <c r="D8279" s="57" t="s">
        <v>28760</v>
      </c>
    </row>
    <row r="8280" spans="1:4">
      <c r="A8280" s="57" t="s">
        <v>28741</v>
      </c>
      <c r="B8280" s="57"/>
      <c r="C8280" s="57" t="s">
        <v>28761</v>
      </c>
      <c r="D8280" s="57" t="s">
        <v>28762</v>
      </c>
    </row>
    <row r="8281" spans="1:4">
      <c r="A8281" s="57" t="s">
        <v>28741</v>
      </c>
      <c r="B8281" s="57"/>
      <c r="C8281" s="57" t="s">
        <v>28763</v>
      </c>
      <c r="D8281" s="57" t="s">
        <v>28764</v>
      </c>
    </row>
    <row r="8282" spans="1:4">
      <c r="A8282" s="57" t="s">
        <v>28741</v>
      </c>
      <c r="B8282" s="57"/>
      <c r="C8282" s="57" t="s">
        <v>28765</v>
      </c>
      <c r="D8282" s="57" t="s">
        <v>28766</v>
      </c>
    </row>
    <row r="8283" spans="1:4">
      <c r="A8283" s="57" t="s">
        <v>28741</v>
      </c>
      <c r="B8283" s="57"/>
      <c r="C8283" s="57" t="s">
        <v>28767</v>
      </c>
      <c r="D8283" s="57" t="s">
        <v>28768</v>
      </c>
    </row>
    <row r="8284" spans="1:4">
      <c r="A8284" s="57" t="s">
        <v>28741</v>
      </c>
      <c r="B8284" s="57"/>
      <c r="C8284" s="57" t="s">
        <v>28769</v>
      </c>
      <c r="D8284" s="57" t="s">
        <v>28770</v>
      </c>
    </row>
    <row r="8285" spans="1:4">
      <c r="A8285" s="57" t="s">
        <v>28741</v>
      </c>
      <c r="B8285" s="57"/>
      <c r="C8285" s="57" t="s">
        <v>28771</v>
      </c>
      <c r="D8285" s="57" t="s">
        <v>28772</v>
      </c>
    </row>
    <row r="8286" spans="1:4">
      <c r="A8286" s="57" t="s">
        <v>28741</v>
      </c>
      <c r="B8286" s="57"/>
      <c r="C8286" s="57" t="s">
        <v>28773</v>
      </c>
      <c r="D8286" s="57" t="s">
        <v>28774</v>
      </c>
    </row>
    <row r="8287" spans="1:4">
      <c r="A8287" s="57" t="s">
        <v>28741</v>
      </c>
      <c r="B8287" s="57"/>
      <c r="C8287" s="57" t="s">
        <v>28775</v>
      </c>
      <c r="D8287" s="57" t="s">
        <v>28776</v>
      </c>
    </row>
    <row r="8288" spans="1:4">
      <c r="A8288" s="57" t="s">
        <v>28777</v>
      </c>
      <c r="B8288" s="57" t="s">
        <v>12940</v>
      </c>
      <c r="C8288" s="57" t="s">
        <v>28778</v>
      </c>
      <c r="D8288" s="57" t="s">
        <v>28779</v>
      </c>
    </row>
    <row r="8289" spans="1:4">
      <c r="A8289" s="57" t="s">
        <v>28777</v>
      </c>
      <c r="B8289" s="57"/>
      <c r="C8289" s="57" t="s">
        <v>28780</v>
      </c>
      <c r="D8289" s="57" t="s">
        <v>28781</v>
      </c>
    </row>
    <row r="8290" spans="1:4">
      <c r="A8290" s="57" t="s">
        <v>28777</v>
      </c>
      <c r="B8290" s="57"/>
      <c r="C8290" s="57" t="s">
        <v>28782</v>
      </c>
      <c r="D8290" s="57" t="s">
        <v>28783</v>
      </c>
    </row>
    <row r="8291" spans="1:4">
      <c r="A8291" s="57" t="s">
        <v>28777</v>
      </c>
      <c r="B8291" s="57"/>
      <c r="C8291" s="57" t="s">
        <v>28784</v>
      </c>
      <c r="D8291" s="57" t="s">
        <v>28785</v>
      </c>
    </row>
    <row r="8292" spans="1:4">
      <c r="A8292" s="57" t="s">
        <v>28777</v>
      </c>
      <c r="B8292" s="57"/>
      <c r="C8292" s="57" t="s">
        <v>28786</v>
      </c>
      <c r="D8292" s="57" t="s">
        <v>28787</v>
      </c>
    </row>
    <row r="8293" spans="1:4">
      <c r="A8293" s="57" t="s">
        <v>28777</v>
      </c>
      <c r="B8293" s="57"/>
      <c r="C8293" s="57" t="s">
        <v>28788</v>
      </c>
      <c r="D8293" s="57" t="s">
        <v>28789</v>
      </c>
    </row>
    <row r="8294" spans="1:4">
      <c r="A8294" s="57" t="s">
        <v>28777</v>
      </c>
      <c r="B8294" s="57"/>
      <c r="C8294" s="57" t="s">
        <v>28790</v>
      </c>
      <c r="D8294" s="57" t="s">
        <v>28791</v>
      </c>
    </row>
    <row r="8295" spans="1:4">
      <c r="A8295" s="57" t="s">
        <v>28777</v>
      </c>
      <c r="B8295" s="57"/>
      <c r="C8295" s="57" t="s">
        <v>28792</v>
      </c>
      <c r="D8295" s="57" t="s">
        <v>28793</v>
      </c>
    </row>
    <row r="8296" spans="1:4">
      <c r="A8296" s="57" t="s">
        <v>28777</v>
      </c>
      <c r="B8296" s="57"/>
      <c r="C8296" s="57" t="s">
        <v>28794</v>
      </c>
      <c r="D8296" s="57" t="s">
        <v>28795</v>
      </c>
    </row>
    <row r="8297" spans="1:4">
      <c r="A8297" s="57" t="s">
        <v>28777</v>
      </c>
      <c r="B8297" s="57"/>
      <c r="C8297" s="57" t="s">
        <v>28796</v>
      </c>
      <c r="D8297" s="57" t="s">
        <v>28797</v>
      </c>
    </row>
    <row r="8298" spans="1:4">
      <c r="A8298" s="57" t="s">
        <v>28777</v>
      </c>
      <c r="B8298" s="57"/>
      <c r="C8298" s="57" t="s">
        <v>28798</v>
      </c>
      <c r="D8298" s="57" t="s">
        <v>28799</v>
      </c>
    </row>
    <row r="8299" spans="1:4">
      <c r="A8299" s="57" t="s">
        <v>28777</v>
      </c>
      <c r="B8299" s="57"/>
      <c r="C8299" s="57" t="s">
        <v>28800</v>
      </c>
      <c r="D8299" s="57" t="s">
        <v>28801</v>
      </c>
    </row>
    <row r="8300" spans="1:4">
      <c r="A8300" s="57" t="s">
        <v>28777</v>
      </c>
      <c r="B8300" s="57"/>
      <c r="C8300" s="57" t="s">
        <v>28802</v>
      </c>
      <c r="D8300" s="57" t="s">
        <v>28803</v>
      </c>
    </row>
    <row r="8301" spans="1:4">
      <c r="A8301" s="57" t="s">
        <v>28777</v>
      </c>
      <c r="B8301" s="57"/>
      <c r="C8301" s="57" t="s">
        <v>28804</v>
      </c>
      <c r="D8301" s="57" t="s">
        <v>28805</v>
      </c>
    </row>
    <row r="8302" spans="1:4">
      <c r="A8302" s="57" t="s">
        <v>28777</v>
      </c>
      <c r="B8302" s="57"/>
      <c r="C8302" s="57" t="s">
        <v>28806</v>
      </c>
      <c r="D8302" s="57" t="s">
        <v>28807</v>
      </c>
    </row>
    <row r="8303" spans="1:4">
      <c r="A8303" s="57" t="s">
        <v>28777</v>
      </c>
      <c r="B8303" s="57"/>
      <c r="C8303" s="57" t="s">
        <v>28808</v>
      </c>
      <c r="D8303" s="57" t="s">
        <v>28809</v>
      </c>
    </row>
    <row r="8304" spans="1:4">
      <c r="A8304" s="57" t="s">
        <v>28777</v>
      </c>
      <c r="B8304" s="57"/>
      <c r="C8304" s="57" t="s">
        <v>28810</v>
      </c>
      <c r="D8304" s="57" t="s">
        <v>28811</v>
      </c>
    </row>
    <row r="8305" spans="1:4">
      <c r="A8305" s="57" t="s">
        <v>28777</v>
      </c>
      <c r="B8305" s="57"/>
      <c r="C8305" s="57" t="s">
        <v>28812</v>
      </c>
      <c r="D8305" s="57" t="s">
        <v>28813</v>
      </c>
    </row>
    <row r="8306" spans="1:4">
      <c r="A8306" s="57" t="s">
        <v>28777</v>
      </c>
      <c r="B8306" s="57"/>
      <c r="C8306" s="57" t="s">
        <v>28814</v>
      </c>
      <c r="D8306" s="57" t="s">
        <v>28815</v>
      </c>
    </row>
    <row r="8307" spans="1:4">
      <c r="A8307" s="57" t="s">
        <v>28777</v>
      </c>
      <c r="B8307" s="57"/>
      <c r="C8307" s="57" t="s">
        <v>28816</v>
      </c>
      <c r="D8307" s="57" t="s">
        <v>28817</v>
      </c>
    </row>
    <row r="8308" spans="1:4">
      <c r="A8308" s="57" t="s">
        <v>28777</v>
      </c>
      <c r="B8308" s="57"/>
      <c r="C8308" s="57" t="s">
        <v>28818</v>
      </c>
      <c r="D8308" s="57" t="s">
        <v>28819</v>
      </c>
    </row>
    <row r="8309" spans="1:4">
      <c r="A8309" s="57" t="s">
        <v>28777</v>
      </c>
      <c r="B8309" s="57"/>
      <c r="C8309" s="57" t="s">
        <v>28820</v>
      </c>
      <c r="D8309" s="57" t="s">
        <v>28821</v>
      </c>
    </row>
    <row r="8310" spans="1:4">
      <c r="A8310" s="57" t="s">
        <v>28777</v>
      </c>
      <c r="B8310" s="57"/>
      <c r="C8310" s="57" t="s">
        <v>28822</v>
      </c>
      <c r="D8310" s="57" t="s">
        <v>28783</v>
      </c>
    </row>
    <row r="8311" spans="1:4">
      <c r="A8311" s="57" t="s">
        <v>28823</v>
      </c>
      <c r="B8311" s="57" t="s">
        <v>12940</v>
      </c>
      <c r="C8311" s="57" t="s">
        <v>28824</v>
      </c>
      <c r="D8311" s="57" t="s">
        <v>28825</v>
      </c>
    </row>
    <row r="8312" spans="1:4">
      <c r="A8312" s="57" t="s">
        <v>28823</v>
      </c>
      <c r="B8312" s="57"/>
      <c r="C8312" s="57" t="s">
        <v>28826</v>
      </c>
      <c r="D8312" s="57" t="s">
        <v>28827</v>
      </c>
    </row>
    <row r="8313" spans="1:4">
      <c r="A8313" s="57" t="s">
        <v>28828</v>
      </c>
      <c r="B8313" s="57" t="s">
        <v>12940</v>
      </c>
      <c r="C8313" s="57" t="s">
        <v>28829</v>
      </c>
      <c r="D8313" s="57" t="s">
        <v>28830</v>
      </c>
    </row>
    <row r="8314" spans="1:4">
      <c r="A8314" s="57" t="s">
        <v>28828</v>
      </c>
      <c r="B8314" s="57"/>
      <c r="C8314" s="57" t="s">
        <v>28831</v>
      </c>
      <c r="D8314" s="57" t="s">
        <v>28832</v>
      </c>
    </row>
    <row r="8315" spans="1:4">
      <c r="A8315" s="57" t="s">
        <v>28828</v>
      </c>
      <c r="B8315" s="57"/>
      <c r="C8315" s="57" t="s">
        <v>28833</v>
      </c>
      <c r="D8315" s="57" t="s">
        <v>28834</v>
      </c>
    </row>
    <row r="8316" spans="1:4">
      <c r="A8316" s="57" t="s">
        <v>28828</v>
      </c>
      <c r="B8316" s="57"/>
      <c r="C8316" s="57" t="s">
        <v>28835</v>
      </c>
      <c r="D8316" s="57" t="s">
        <v>28836</v>
      </c>
    </row>
    <row r="8317" spans="1:4">
      <c r="A8317" s="57" t="s">
        <v>28828</v>
      </c>
      <c r="B8317" s="57"/>
      <c r="C8317" s="57" t="s">
        <v>28837</v>
      </c>
      <c r="D8317" s="57" t="s">
        <v>28838</v>
      </c>
    </row>
    <row r="8318" spans="1:4">
      <c r="A8318" s="57" t="s">
        <v>28828</v>
      </c>
      <c r="B8318" s="57"/>
      <c r="C8318" s="57" t="s">
        <v>28839</v>
      </c>
      <c r="D8318" s="57" t="s">
        <v>28840</v>
      </c>
    </row>
    <row r="8319" spans="1:4">
      <c r="A8319" s="57" t="s">
        <v>28828</v>
      </c>
      <c r="B8319" s="57"/>
      <c r="C8319" s="57" t="s">
        <v>28841</v>
      </c>
      <c r="D8319" s="57" t="s">
        <v>28842</v>
      </c>
    </row>
    <row r="8320" spans="1:4">
      <c r="A8320" s="57" t="s">
        <v>28828</v>
      </c>
      <c r="B8320" s="57"/>
      <c r="C8320" s="57" t="s">
        <v>28843</v>
      </c>
      <c r="D8320" s="57" t="s">
        <v>28844</v>
      </c>
    </row>
    <row r="8321" spans="1:4">
      <c r="A8321" s="57" t="s">
        <v>28828</v>
      </c>
      <c r="B8321" s="57"/>
      <c r="C8321" s="57" t="s">
        <v>28845</v>
      </c>
      <c r="D8321" s="57" t="s">
        <v>28846</v>
      </c>
    </row>
    <row r="8322" spans="1:4">
      <c r="A8322" s="57" t="s">
        <v>28828</v>
      </c>
      <c r="B8322" s="57"/>
      <c r="C8322" s="57" t="s">
        <v>28847</v>
      </c>
      <c r="D8322" s="57" t="s">
        <v>28848</v>
      </c>
    </row>
    <row r="8323" spans="1:4">
      <c r="A8323" s="57" t="s">
        <v>28828</v>
      </c>
      <c r="B8323" s="57"/>
      <c r="C8323" s="57" t="s">
        <v>28849</v>
      </c>
      <c r="D8323" s="57" t="s">
        <v>28850</v>
      </c>
    </row>
    <row r="8324" spans="1:4">
      <c r="A8324" s="57" t="s">
        <v>28828</v>
      </c>
      <c r="B8324" s="57"/>
      <c r="C8324" s="57" t="s">
        <v>28851</v>
      </c>
      <c r="D8324" s="57" t="s">
        <v>28852</v>
      </c>
    </row>
    <row r="8325" spans="1:4">
      <c r="A8325" s="57" t="s">
        <v>28828</v>
      </c>
      <c r="B8325" s="57"/>
      <c r="C8325" s="57" t="s">
        <v>28853</v>
      </c>
      <c r="D8325" s="57" t="s">
        <v>28854</v>
      </c>
    </row>
    <row r="8326" spans="1:4">
      <c r="A8326" s="57" t="s">
        <v>28828</v>
      </c>
      <c r="B8326" s="57"/>
      <c r="C8326" s="57" t="s">
        <v>28855</v>
      </c>
      <c r="D8326" s="57" t="s">
        <v>28856</v>
      </c>
    </row>
    <row r="8327" spans="1:4">
      <c r="A8327" s="57" t="s">
        <v>28828</v>
      </c>
      <c r="B8327" s="57"/>
      <c r="C8327" s="57" t="s">
        <v>28857</v>
      </c>
      <c r="D8327" s="57" t="s">
        <v>28858</v>
      </c>
    </row>
    <row r="8328" spans="1:4">
      <c r="A8328" s="57" t="s">
        <v>28828</v>
      </c>
      <c r="B8328" s="57"/>
      <c r="C8328" s="57" t="s">
        <v>28859</v>
      </c>
      <c r="D8328" s="57" t="s">
        <v>28860</v>
      </c>
    </row>
    <row r="8329" spans="1:4">
      <c r="A8329" s="57" t="s">
        <v>28828</v>
      </c>
      <c r="B8329" s="57"/>
      <c r="C8329" s="57" t="s">
        <v>28861</v>
      </c>
      <c r="D8329" s="57" t="s">
        <v>28862</v>
      </c>
    </row>
    <row r="8330" spans="1:4">
      <c r="A8330" s="57" t="s">
        <v>28828</v>
      </c>
      <c r="B8330" s="57"/>
      <c r="C8330" s="57" t="s">
        <v>28863</v>
      </c>
      <c r="D8330" s="57" t="s">
        <v>28864</v>
      </c>
    </row>
    <row r="8331" spans="1:4">
      <c r="A8331" s="57" t="s">
        <v>28828</v>
      </c>
      <c r="B8331" s="57"/>
      <c r="C8331" s="57" t="s">
        <v>28865</v>
      </c>
      <c r="D8331" s="57" t="s">
        <v>28866</v>
      </c>
    </row>
    <row r="8332" spans="1:4">
      <c r="A8332" s="57" t="s">
        <v>28828</v>
      </c>
      <c r="B8332" s="57"/>
      <c r="C8332" s="57" t="s">
        <v>28867</v>
      </c>
      <c r="D8332" s="57" t="s">
        <v>28868</v>
      </c>
    </row>
    <row r="8333" spans="1:4">
      <c r="A8333" s="57" t="s">
        <v>28869</v>
      </c>
      <c r="B8333" s="57" t="s">
        <v>12940</v>
      </c>
      <c r="C8333" s="57" t="s">
        <v>28870</v>
      </c>
      <c r="D8333" s="57" t="s">
        <v>28871</v>
      </c>
    </row>
    <row r="8334" spans="1:4">
      <c r="A8334" s="57" t="s">
        <v>28869</v>
      </c>
      <c r="B8334" s="57"/>
      <c r="C8334" s="57" t="s">
        <v>28872</v>
      </c>
      <c r="D8334" s="57" t="s">
        <v>28873</v>
      </c>
    </row>
    <row r="8335" spans="1:4">
      <c r="A8335" s="57" t="s">
        <v>28869</v>
      </c>
      <c r="B8335" s="57"/>
      <c r="C8335" s="57" t="s">
        <v>28874</v>
      </c>
      <c r="D8335" s="57" t="s">
        <v>28875</v>
      </c>
    </row>
    <row r="8336" spans="1:4">
      <c r="A8336" s="57" t="s">
        <v>28869</v>
      </c>
      <c r="B8336" s="57"/>
      <c r="C8336" s="57" t="s">
        <v>28876</v>
      </c>
      <c r="D8336" s="57" t="s">
        <v>28877</v>
      </c>
    </row>
    <row r="8337" spans="1:4">
      <c r="A8337" s="57" t="s">
        <v>28878</v>
      </c>
      <c r="B8337" s="57" t="s">
        <v>12940</v>
      </c>
      <c r="C8337" s="57" t="s">
        <v>28879</v>
      </c>
      <c r="D8337" s="57" t="s">
        <v>28880</v>
      </c>
    </row>
    <row r="8338" spans="1:4">
      <c r="A8338" s="57" t="s">
        <v>28881</v>
      </c>
      <c r="B8338" s="57" t="s">
        <v>12940</v>
      </c>
      <c r="C8338" s="57" t="s">
        <v>28882</v>
      </c>
      <c r="D8338" s="57" t="s">
        <v>28883</v>
      </c>
    </row>
    <row r="8339" spans="1:4">
      <c r="A8339" s="57" t="s">
        <v>28884</v>
      </c>
      <c r="B8339" s="57" t="s">
        <v>12940</v>
      </c>
      <c r="C8339" s="57" t="s">
        <v>28885</v>
      </c>
      <c r="D8339" s="57" t="s">
        <v>28886</v>
      </c>
    </row>
    <row r="8340" spans="1:4">
      <c r="A8340" s="57" t="s">
        <v>28884</v>
      </c>
      <c r="B8340" s="57"/>
      <c r="C8340" s="57" t="s">
        <v>28887</v>
      </c>
      <c r="D8340" s="57" t="s">
        <v>28888</v>
      </c>
    </row>
    <row r="8341" spans="1:4">
      <c r="A8341" s="57" t="s">
        <v>28889</v>
      </c>
      <c r="B8341" s="57" t="s">
        <v>12940</v>
      </c>
      <c r="C8341" s="57" t="s">
        <v>28890</v>
      </c>
      <c r="D8341" s="57" t="s">
        <v>28891</v>
      </c>
    </row>
    <row r="8342" spans="1:4">
      <c r="A8342" s="57" t="s">
        <v>28889</v>
      </c>
      <c r="B8342" s="57"/>
      <c r="C8342" s="57" t="s">
        <v>28892</v>
      </c>
      <c r="D8342" s="57" t="s">
        <v>28893</v>
      </c>
    </row>
    <row r="8343" spans="1:4">
      <c r="A8343" s="57" t="s">
        <v>28889</v>
      </c>
      <c r="B8343" s="57"/>
      <c r="C8343" s="57" t="s">
        <v>28894</v>
      </c>
      <c r="D8343" s="57" t="s">
        <v>28895</v>
      </c>
    </row>
    <row r="8344" spans="1:4">
      <c r="A8344" s="57" t="s">
        <v>28889</v>
      </c>
      <c r="B8344" s="57"/>
      <c r="C8344" s="57" t="s">
        <v>28896</v>
      </c>
      <c r="D8344" s="57" t="s">
        <v>28897</v>
      </c>
    </row>
    <row r="8345" spans="1:4">
      <c r="A8345" s="57" t="s">
        <v>28889</v>
      </c>
      <c r="B8345" s="57"/>
      <c r="C8345" s="57" t="s">
        <v>28898</v>
      </c>
      <c r="D8345" s="57" t="s">
        <v>28899</v>
      </c>
    </row>
    <row r="8346" spans="1:4">
      <c r="A8346" s="57" t="s">
        <v>28889</v>
      </c>
      <c r="B8346" s="57"/>
      <c r="C8346" s="57" t="s">
        <v>28900</v>
      </c>
      <c r="D8346" s="57" t="s">
        <v>28901</v>
      </c>
    </row>
    <row r="8347" spans="1:4">
      <c r="A8347" s="57" t="s">
        <v>28889</v>
      </c>
      <c r="B8347" s="57"/>
      <c r="C8347" s="57" t="s">
        <v>28902</v>
      </c>
      <c r="D8347" s="57" t="s">
        <v>28903</v>
      </c>
    </row>
    <row r="8348" spans="1:4">
      <c r="A8348" s="57" t="s">
        <v>28889</v>
      </c>
      <c r="B8348" s="57"/>
      <c r="C8348" s="57" t="s">
        <v>28904</v>
      </c>
      <c r="D8348" s="57" t="s">
        <v>28905</v>
      </c>
    </row>
    <row r="8349" spans="1:4">
      <c r="A8349" s="57" t="s">
        <v>28889</v>
      </c>
      <c r="B8349" s="57"/>
      <c r="C8349" s="57" t="s">
        <v>28906</v>
      </c>
      <c r="D8349" s="57" t="s">
        <v>28907</v>
      </c>
    </row>
    <row r="8350" spans="1:4">
      <c r="A8350" s="57" t="s">
        <v>28889</v>
      </c>
      <c r="B8350" s="57"/>
      <c r="C8350" s="57" t="s">
        <v>28908</v>
      </c>
      <c r="D8350" s="57" t="s">
        <v>28909</v>
      </c>
    </row>
    <row r="8351" spans="1:4">
      <c r="A8351" s="57" t="s">
        <v>28889</v>
      </c>
      <c r="B8351" s="57"/>
      <c r="C8351" s="57" t="s">
        <v>77254</v>
      </c>
      <c r="D8351" s="57" t="s">
        <v>77255</v>
      </c>
    </row>
    <row r="8352" spans="1:4">
      <c r="A8352" s="57" t="s">
        <v>28910</v>
      </c>
      <c r="B8352" s="57" t="s">
        <v>12940</v>
      </c>
      <c r="C8352" s="57" t="s">
        <v>28911</v>
      </c>
      <c r="D8352" s="57" t="s">
        <v>28912</v>
      </c>
    </row>
    <row r="8353" spans="1:4">
      <c r="A8353" s="57" t="s">
        <v>28910</v>
      </c>
      <c r="B8353" s="57"/>
      <c r="C8353" s="57" t="s">
        <v>28913</v>
      </c>
      <c r="D8353" s="57" t="s">
        <v>28914</v>
      </c>
    </row>
    <row r="8354" spans="1:4">
      <c r="A8354" s="57" t="s">
        <v>28910</v>
      </c>
      <c r="B8354" s="57"/>
      <c r="C8354" s="57" t="s">
        <v>28915</v>
      </c>
      <c r="D8354" s="57" t="s">
        <v>28916</v>
      </c>
    </row>
    <row r="8355" spans="1:4">
      <c r="A8355" s="57" t="s">
        <v>28910</v>
      </c>
      <c r="B8355" s="57"/>
      <c r="C8355" s="57" t="s">
        <v>28917</v>
      </c>
      <c r="D8355" s="57" t="s">
        <v>28918</v>
      </c>
    </row>
    <row r="8356" spans="1:4">
      <c r="A8356" s="57" t="s">
        <v>28919</v>
      </c>
      <c r="B8356" s="57" t="s">
        <v>12940</v>
      </c>
      <c r="C8356" s="57" t="s">
        <v>28920</v>
      </c>
      <c r="D8356" s="57" t="s">
        <v>28921</v>
      </c>
    </row>
    <row r="8357" spans="1:4">
      <c r="A8357" s="57" t="s">
        <v>28919</v>
      </c>
      <c r="B8357" s="57"/>
      <c r="C8357" s="57" t="s">
        <v>28922</v>
      </c>
      <c r="D8357" s="57" t="s">
        <v>28923</v>
      </c>
    </row>
    <row r="8358" spans="1:4">
      <c r="A8358" s="57" t="s">
        <v>28919</v>
      </c>
      <c r="B8358" s="57"/>
      <c r="C8358" s="57" t="s">
        <v>28924</v>
      </c>
      <c r="D8358" s="57" t="s">
        <v>28925</v>
      </c>
    </row>
    <row r="8359" spans="1:4">
      <c r="A8359" s="57" t="s">
        <v>28919</v>
      </c>
      <c r="B8359" s="57"/>
      <c r="C8359" s="57" t="s">
        <v>28926</v>
      </c>
      <c r="D8359" s="57" t="s">
        <v>28927</v>
      </c>
    </row>
    <row r="8360" spans="1:4">
      <c r="A8360" s="57" t="s">
        <v>28919</v>
      </c>
      <c r="B8360" s="57"/>
      <c r="C8360" s="57" t="s">
        <v>28928</v>
      </c>
      <c r="D8360" s="57" t="s">
        <v>28929</v>
      </c>
    </row>
    <row r="8361" spans="1:4">
      <c r="A8361" s="57" t="s">
        <v>28919</v>
      </c>
      <c r="B8361" s="57"/>
      <c r="C8361" s="57" t="s">
        <v>28930</v>
      </c>
      <c r="D8361" s="57" t="s">
        <v>28931</v>
      </c>
    </row>
    <row r="8362" spans="1:4">
      <c r="A8362" s="57" t="s">
        <v>28919</v>
      </c>
      <c r="B8362" s="57"/>
      <c r="C8362" s="57" t="s">
        <v>28932</v>
      </c>
      <c r="D8362" s="57" t="s">
        <v>28933</v>
      </c>
    </row>
    <row r="8363" spans="1:4">
      <c r="A8363" s="57" t="s">
        <v>28919</v>
      </c>
      <c r="B8363" s="57"/>
      <c r="C8363" s="57" t="s">
        <v>28934</v>
      </c>
      <c r="D8363" s="57" t="s">
        <v>28935</v>
      </c>
    </row>
    <row r="8364" spans="1:4">
      <c r="A8364" s="57" t="s">
        <v>28919</v>
      </c>
      <c r="B8364" s="57"/>
      <c r="C8364" s="57" t="s">
        <v>28936</v>
      </c>
      <c r="D8364" s="57" t="s">
        <v>28937</v>
      </c>
    </row>
    <row r="8365" spans="1:4">
      <c r="A8365" s="57" t="s">
        <v>28919</v>
      </c>
      <c r="B8365" s="57"/>
      <c r="C8365" s="57" t="s">
        <v>74852</v>
      </c>
      <c r="D8365" s="57" t="s">
        <v>74853</v>
      </c>
    </row>
    <row r="8366" spans="1:4">
      <c r="A8366" s="57" t="s">
        <v>28919</v>
      </c>
      <c r="B8366" s="57"/>
      <c r="C8366" s="57" t="s">
        <v>74854</v>
      </c>
      <c r="D8366" s="57" t="s">
        <v>74855</v>
      </c>
    </row>
    <row r="8367" spans="1:4">
      <c r="A8367" s="57" t="s">
        <v>28938</v>
      </c>
      <c r="B8367" s="57" t="s">
        <v>12940</v>
      </c>
      <c r="C8367" s="57" t="s">
        <v>28939</v>
      </c>
      <c r="D8367" s="57" t="s">
        <v>28940</v>
      </c>
    </row>
    <row r="8368" spans="1:4">
      <c r="A8368" s="57" t="s">
        <v>28938</v>
      </c>
      <c r="B8368" s="57"/>
      <c r="C8368" s="57" t="s">
        <v>28941</v>
      </c>
      <c r="D8368" s="57" t="s">
        <v>28942</v>
      </c>
    </row>
    <row r="8369" spans="1:4">
      <c r="A8369" s="57" t="s">
        <v>28943</v>
      </c>
      <c r="B8369" s="57" t="s">
        <v>12940</v>
      </c>
      <c r="C8369" s="57" t="s">
        <v>28944</v>
      </c>
      <c r="D8369" s="57" t="s">
        <v>28945</v>
      </c>
    </row>
    <row r="8370" spans="1:4">
      <c r="A8370" s="57" t="s">
        <v>28946</v>
      </c>
      <c r="B8370" s="57" t="s">
        <v>12940</v>
      </c>
      <c r="C8370" s="57" t="s">
        <v>28947</v>
      </c>
      <c r="D8370" s="57" t="s">
        <v>28948</v>
      </c>
    </row>
    <row r="8371" spans="1:4">
      <c r="A8371" s="57" t="s">
        <v>28949</v>
      </c>
      <c r="B8371" s="57" t="s">
        <v>12940</v>
      </c>
      <c r="C8371" s="57" t="s">
        <v>28950</v>
      </c>
      <c r="D8371" s="57" t="s">
        <v>28951</v>
      </c>
    </row>
    <row r="8372" spans="1:4">
      <c r="A8372" s="57" t="s">
        <v>28949</v>
      </c>
      <c r="B8372" s="57"/>
      <c r="C8372" s="57" t="s">
        <v>28952</v>
      </c>
      <c r="D8372" s="57" t="s">
        <v>28953</v>
      </c>
    </row>
    <row r="8373" spans="1:4">
      <c r="A8373" s="57" t="s">
        <v>28949</v>
      </c>
      <c r="B8373" s="57"/>
      <c r="C8373" s="57" t="s">
        <v>28954</v>
      </c>
      <c r="D8373" s="57" t="s">
        <v>28955</v>
      </c>
    </row>
    <row r="8374" spans="1:4">
      <c r="A8374" s="57" t="s">
        <v>28949</v>
      </c>
      <c r="B8374" s="57"/>
      <c r="C8374" s="57" t="s">
        <v>28956</v>
      </c>
      <c r="D8374" s="57" t="s">
        <v>28957</v>
      </c>
    </row>
    <row r="8375" spans="1:4">
      <c r="A8375" s="57" t="s">
        <v>28949</v>
      </c>
      <c r="B8375" s="57"/>
      <c r="C8375" s="57" t="s">
        <v>28958</v>
      </c>
      <c r="D8375" s="57" t="s">
        <v>28959</v>
      </c>
    </row>
    <row r="8376" spans="1:4">
      <c r="A8376" s="57" t="s">
        <v>28949</v>
      </c>
      <c r="B8376" s="57"/>
      <c r="C8376" s="57" t="s">
        <v>28960</v>
      </c>
      <c r="D8376" s="57" t="s">
        <v>28961</v>
      </c>
    </row>
    <row r="8377" spans="1:4">
      <c r="A8377" s="57" t="s">
        <v>28949</v>
      </c>
      <c r="B8377" s="57"/>
      <c r="C8377" s="57" t="s">
        <v>28962</v>
      </c>
      <c r="D8377" s="57" t="s">
        <v>28963</v>
      </c>
    </row>
    <row r="8378" spans="1:4">
      <c r="A8378" s="57" t="s">
        <v>28949</v>
      </c>
      <c r="B8378" s="57"/>
      <c r="C8378" s="57" t="s">
        <v>28964</v>
      </c>
      <c r="D8378" s="57" t="s">
        <v>28965</v>
      </c>
    </row>
    <row r="8379" spans="1:4">
      <c r="A8379" s="57" t="s">
        <v>28949</v>
      </c>
      <c r="B8379" s="57"/>
      <c r="C8379" s="57" t="s">
        <v>28966</v>
      </c>
      <c r="D8379" s="57" t="s">
        <v>28967</v>
      </c>
    </row>
    <row r="8380" spans="1:4">
      <c r="A8380" s="57" t="s">
        <v>28949</v>
      </c>
      <c r="B8380" s="57"/>
      <c r="C8380" s="57" t="s">
        <v>28968</v>
      </c>
      <c r="D8380" s="57" t="s">
        <v>28969</v>
      </c>
    </row>
    <row r="8381" spans="1:4">
      <c r="A8381" s="57" t="s">
        <v>28949</v>
      </c>
      <c r="B8381" s="57"/>
      <c r="C8381" s="57" t="s">
        <v>28970</v>
      </c>
      <c r="D8381" s="57" t="s">
        <v>28971</v>
      </c>
    </row>
    <row r="8382" spans="1:4">
      <c r="A8382" s="57" t="s">
        <v>28949</v>
      </c>
      <c r="B8382" s="57"/>
      <c r="C8382" s="57" t="s">
        <v>28972</v>
      </c>
      <c r="D8382" s="57" t="s">
        <v>28973</v>
      </c>
    </row>
    <row r="8383" spans="1:4">
      <c r="A8383" s="57" t="s">
        <v>28949</v>
      </c>
      <c r="B8383" s="57"/>
      <c r="C8383" s="57" t="s">
        <v>28974</v>
      </c>
      <c r="D8383" s="57" t="s">
        <v>28975</v>
      </c>
    </row>
    <row r="8384" spans="1:4">
      <c r="A8384" s="57" t="s">
        <v>28949</v>
      </c>
      <c r="B8384" s="57"/>
      <c r="C8384" s="57" t="s">
        <v>28976</v>
      </c>
      <c r="D8384" s="57" t="s">
        <v>28977</v>
      </c>
    </row>
    <row r="8385" spans="1:4">
      <c r="A8385" s="57" t="s">
        <v>28949</v>
      </c>
      <c r="B8385" s="57"/>
      <c r="C8385" s="57" t="s">
        <v>28978</v>
      </c>
      <c r="D8385" s="57" t="s">
        <v>28979</v>
      </c>
    </row>
    <row r="8386" spans="1:4">
      <c r="A8386" s="57" t="s">
        <v>28949</v>
      </c>
      <c r="B8386" s="57"/>
      <c r="C8386" s="57" t="s">
        <v>28980</v>
      </c>
      <c r="D8386" s="57" t="s">
        <v>28981</v>
      </c>
    </row>
    <row r="8387" spans="1:4">
      <c r="A8387" s="57" t="s">
        <v>28949</v>
      </c>
      <c r="B8387" s="57"/>
      <c r="C8387" s="57" t="s">
        <v>28982</v>
      </c>
      <c r="D8387" s="57" t="s">
        <v>28983</v>
      </c>
    </row>
    <row r="8388" spans="1:4">
      <c r="A8388" s="57" t="s">
        <v>28949</v>
      </c>
      <c r="B8388" s="57"/>
      <c r="C8388" s="57" t="s">
        <v>28984</v>
      </c>
      <c r="D8388" s="57" t="s">
        <v>28985</v>
      </c>
    </row>
    <row r="8389" spans="1:4">
      <c r="A8389" s="57" t="s">
        <v>28949</v>
      </c>
      <c r="B8389" s="57"/>
      <c r="C8389" s="57" t="s">
        <v>28986</v>
      </c>
      <c r="D8389" s="57" t="s">
        <v>28987</v>
      </c>
    </row>
    <row r="8390" spans="1:4">
      <c r="A8390" s="57" t="s">
        <v>28949</v>
      </c>
      <c r="B8390" s="57"/>
      <c r="C8390" s="57" t="s">
        <v>28988</v>
      </c>
      <c r="D8390" s="57" t="s">
        <v>28989</v>
      </c>
    </row>
    <row r="8391" spans="1:4">
      <c r="A8391" s="57" t="s">
        <v>28949</v>
      </c>
      <c r="B8391" s="57"/>
      <c r="C8391" s="57" t="s">
        <v>28990</v>
      </c>
      <c r="D8391" s="57" t="s">
        <v>28991</v>
      </c>
    </row>
    <row r="8392" spans="1:4">
      <c r="A8392" s="57" t="s">
        <v>28949</v>
      </c>
      <c r="B8392" s="57"/>
      <c r="C8392" s="57" t="s">
        <v>28992</v>
      </c>
      <c r="D8392" s="57" t="s">
        <v>28993</v>
      </c>
    </row>
    <row r="8393" spans="1:4">
      <c r="A8393" s="57" t="s">
        <v>28949</v>
      </c>
      <c r="B8393" s="57"/>
      <c r="C8393" s="57" t="s">
        <v>28994</v>
      </c>
      <c r="D8393" s="57" t="s">
        <v>28995</v>
      </c>
    </row>
    <row r="8394" spans="1:4">
      <c r="A8394" s="57" t="s">
        <v>28949</v>
      </c>
      <c r="B8394" s="57"/>
      <c r="C8394" s="57" t="s">
        <v>28996</v>
      </c>
      <c r="D8394" s="57" t="s">
        <v>28997</v>
      </c>
    </row>
    <row r="8395" spans="1:4">
      <c r="A8395" s="57" t="s">
        <v>28949</v>
      </c>
      <c r="B8395" s="57"/>
      <c r="C8395" s="57" t="s">
        <v>28998</v>
      </c>
      <c r="D8395" s="57" t="s">
        <v>28999</v>
      </c>
    </row>
    <row r="8396" spans="1:4">
      <c r="A8396" s="57" t="s">
        <v>28949</v>
      </c>
      <c r="B8396" s="57"/>
      <c r="C8396" s="57" t="s">
        <v>29000</v>
      </c>
      <c r="D8396" s="57" t="s">
        <v>29001</v>
      </c>
    </row>
    <row r="8397" spans="1:4">
      <c r="A8397" s="57" t="s">
        <v>28949</v>
      </c>
      <c r="B8397" s="57"/>
      <c r="C8397" s="57" t="s">
        <v>29002</v>
      </c>
      <c r="D8397" s="57" t="s">
        <v>29003</v>
      </c>
    </row>
    <row r="8398" spans="1:4">
      <c r="A8398" s="57" t="s">
        <v>28949</v>
      </c>
      <c r="B8398" s="57"/>
      <c r="C8398" s="57" t="s">
        <v>29004</v>
      </c>
      <c r="D8398" s="57" t="s">
        <v>29005</v>
      </c>
    </row>
    <row r="8399" spans="1:4">
      <c r="A8399" s="57" t="s">
        <v>28949</v>
      </c>
      <c r="B8399" s="57"/>
      <c r="C8399" s="57" t="s">
        <v>29006</v>
      </c>
      <c r="D8399" s="57" t="s">
        <v>29007</v>
      </c>
    </row>
    <row r="8400" spans="1:4">
      <c r="A8400" s="57" t="s">
        <v>28949</v>
      </c>
      <c r="B8400" s="57"/>
      <c r="C8400" s="57" t="s">
        <v>29008</v>
      </c>
      <c r="D8400" s="57" t="s">
        <v>29007</v>
      </c>
    </row>
    <row r="8401" spans="1:4">
      <c r="A8401" s="57" t="s">
        <v>28949</v>
      </c>
      <c r="B8401" s="57"/>
      <c r="C8401" s="57" t="s">
        <v>29009</v>
      </c>
      <c r="D8401" s="57" t="s">
        <v>29010</v>
      </c>
    </row>
    <row r="8402" spans="1:4">
      <c r="A8402" s="57" t="s">
        <v>28949</v>
      </c>
      <c r="B8402" s="57"/>
      <c r="C8402" s="57" t="s">
        <v>29011</v>
      </c>
      <c r="D8402" s="57" t="s">
        <v>29012</v>
      </c>
    </row>
    <row r="8403" spans="1:4">
      <c r="A8403" s="57" t="s">
        <v>28949</v>
      </c>
      <c r="B8403" s="57"/>
      <c r="C8403" s="57" t="s">
        <v>29013</v>
      </c>
      <c r="D8403" s="57" t="s">
        <v>29014</v>
      </c>
    </row>
    <row r="8404" spans="1:4">
      <c r="A8404" s="57" t="s">
        <v>28949</v>
      </c>
      <c r="B8404" s="57"/>
      <c r="C8404" s="57" t="s">
        <v>17318</v>
      </c>
      <c r="D8404" s="57" t="s">
        <v>28955</v>
      </c>
    </row>
    <row r="8405" spans="1:4">
      <c r="A8405" s="57" t="s">
        <v>28949</v>
      </c>
      <c r="B8405" s="57"/>
      <c r="C8405" s="57" t="s">
        <v>29015</v>
      </c>
      <c r="D8405" s="57" t="s">
        <v>29016</v>
      </c>
    </row>
    <row r="8406" spans="1:4">
      <c r="A8406" s="57" t="s">
        <v>28949</v>
      </c>
      <c r="B8406" s="57"/>
      <c r="C8406" s="57" t="s">
        <v>29017</v>
      </c>
      <c r="D8406" s="57" t="s">
        <v>29018</v>
      </c>
    </row>
    <row r="8407" spans="1:4">
      <c r="A8407" s="57" t="s">
        <v>28949</v>
      </c>
      <c r="B8407" s="57"/>
      <c r="C8407" s="57" t="s">
        <v>29019</v>
      </c>
      <c r="D8407" s="57" t="s">
        <v>29020</v>
      </c>
    </row>
    <row r="8408" spans="1:4">
      <c r="A8408" s="57" t="s">
        <v>28949</v>
      </c>
      <c r="B8408" s="57"/>
      <c r="C8408" s="57" t="s">
        <v>29021</v>
      </c>
      <c r="D8408" s="57" t="s">
        <v>29022</v>
      </c>
    </row>
    <row r="8409" spans="1:4">
      <c r="A8409" s="57" t="s">
        <v>28949</v>
      </c>
      <c r="B8409" s="57"/>
      <c r="C8409" s="57" t="s">
        <v>29023</v>
      </c>
      <c r="D8409" s="57" t="s">
        <v>29024</v>
      </c>
    </row>
    <row r="8410" spans="1:4">
      <c r="A8410" s="57" t="s">
        <v>28949</v>
      </c>
      <c r="B8410" s="57"/>
      <c r="C8410" s="57" t="s">
        <v>29025</v>
      </c>
      <c r="D8410" s="57" t="s">
        <v>29026</v>
      </c>
    </row>
    <row r="8411" spans="1:4">
      <c r="A8411" s="57" t="s">
        <v>28949</v>
      </c>
      <c r="B8411" s="57"/>
      <c r="C8411" s="57" t="s">
        <v>29027</v>
      </c>
      <c r="D8411" s="57" t="s">
        <v>29028</v>
      </c>
    </row>
    <row r="8412" spans="1:4">
      <c r="A8412" s="57" t="s">
        <v>28949</v>
      </c>
      <c r="B8412" s="57"/>
      <c r="C8412" s="57" t="s">
        <v>74856</v>
      </c>
      <c r="D8412" s="57" t="s">
        <v>74857</v>
      </c>
    </row>
    <row r="8413" spans="1:4">
      <c r="A8413" s="57" t="s">
        <v>28949</v>
      </c>
      <c r="B8413" s="57"/>
      <c r="C8413" s="57" t="s">
        <v>76639</v>
      </c>
      <c r="D8413" s="57" t="s">
        <v>76640</v>
      </c>
    </row>
    <row r="8414" spans="1:4">
      <c r="A8414" s="57" t="s">
        <v>29029</v>
      </c>
      <c r="B8414" s="57" t="s">
        <v>12940</v>
      </c>
      <c r="C8414" s="57" t="s">
        <v>29030</v>
      </c>
      <c r="D8414" s="57" t="s">
        <v>29031</v>
      </c>
    </row>
    <row r="8415" spans="1:4">
      <c r="A8415" s="57" t="s">
        <v>29029</v>
      </c>
      <c r="B8415" s="57"/>
      <c r="C8415" s="57" t="s">
        <v>29032</v>
      </c>
      <c r="D8415" s="57" t="s">
        <v>29033</v>
      </c>
    </row>
    <row r="8416" spans="1:4">
      <c r="A8416" s="57" t="s">
        <v>29029</v>
      </c>
      <c r="B8416" s="57"/>
      <c r="C8416" s="57" t="s">
        <v>29034</v>
      </c>
      <c r="D8416" s="57" t="s">
        <v>29035</v>
      </c>
    </row>
    <row r="8417" spans="1:4">
      <c r="A8417" s="57" t="s">
        <v>29036</v>
      </c>
      <c r="B8417" s="57" t="s">
        <v>12940</v>
      </c>
      <c r="C8417" s="57" t="s">
        <v>29037</v>
      </c>
      <c r="D8417" s="57" t="s">
        <v>29038</v>
      </c>
    </row>
    <row r="8418" spans="1:4">
      <c r="A8418" s="57" t="s">
        <v>29036</v>
      </c>
      <c r="B8418" s="57"/>
      <c r="C8418" s="57" t="s">
        <v>29039</v>
      </c>
      <c r="D8418" s="57" t="s">
        <v>29040</v>
      </c>
    </row>
    <row r="8419" spans="1:4">
      <c r="A8419" s="57" t="s">
        <v>29041</v>
      </c>
      <c r="B8419" s="57" t="s">
        <v>12940</v>
      </c>
      <c r="C8419" s="57" t="s">
        <v>29042</v>
      </c>
      <c r="D8419" s="57" t="s">
        <v>29043</v>
      </c>
    </row>
    <row r="8420" spans="1:4">
      <c r="A8420" s="57" t="s">
        <v>29041</v>
      </c>
      <c r="B8420" s="57"/>
      <c r="C8420" s="57" t="s">
        <v>29044</v>
      </c>
      <c r="D8420" s="57" t="s">
        <v>29045</v>
      </c>
    </row>
    <row r="8421" spans="1:4">
      <c r="A8421" s="57" t="s">
        <v>29041</v>
      </c>
      <c r="B8421" s="57"/>
      <c r="C8421" s="57" t="s">
        <v>29046</v>
      </c>
      <c r="D8421" s="57" t="s">
        <v>29047</v>
      </c>
    </row>
    <row r="8422" spans="1:4">
      <c r="A8422" s="57" t="s">
        <v>29048</v>
      </c>
      <c r="B8422" s="57" t="s">
        <v>12940</v>
      </c>
      <c r="C8422" s="57" t="s">
        <v>29049</v>
      </c>
      <c r="D8422" s="57" t="s">
        <v>29050</v>
      </c>
    </row>
    <row r="8423" spans="1:4">
      <c r="A8423" s="57" t="s">
        <v>29048</v>
      </c>
      <c r="B8423" s="57"/>
      <c r="C8423" s="57" t="s">
        <v>29051</v>
      </c>
      <c r="D8423" s="57" t="s">
        <v>29052</v>
      </c>
    </row>
    <row r="8424" spans="1:4">
      <c r="A8424" s="57" t="s">
        <v>29048</v>
      </c>
      <c r="B8424" s="57"/>
      <c r="C8424" s="57" t="s">
        <v>29053</v>
      </c>
      <c r="D8424" s="57" t="s">
        <v>29054</v>
      </c>
    </row>
    <row r="8425" spans="1:4">
      <c r="A8425" s="57" t="s">
        <v>29048</v>
      </c>
      <c r="B8425" s="57"/>
      <c r="C8425" s="57" t="s">
        <v>77256</v>
      </c>
      <c r="D8425" s="57" t="s">
        <v>77257</v>
      </c>
    </row>
    <row r="8426" spans="1:4">
      <c r="A8426" s="57" t="s">
        <v>7673</v>
      </c>
      <c r="B8426" s="57" t="s">
        <v>954</v>
      </c>
      <c r="C8426" s="57" t="s">
        <v>5692</v>
      </c>
      <c r="D8426" s="57" t="s">
        <v>5693</v>
      </c>
    </row>
    <row r="8427" spans="1:4">
      <c r="A8427" s="57" t="s">
        <v>7673</v>
      </c>
      <c r="B8427" s="57" t="s">
        <v>954</v>
      </c>
      <c r="C8427" s="57" t="s">
        <v>12270</v>
      </c>
      <c r="D8427" s="57" t="s">
        <v>12271</v>
      </c>
    </row>
    <row r="8428" spans="1:4">
      <c r="A8428" s="57" t="s">
        <v>7673</v>
      </c>
      <c r="B8428" s="57" t="s">
        <v>954</v>
      </c>
      <c r="C8428" s="57" t="s">
        <v>12272</v>
      </c>
      <c r="D8428" s="57" t="s">
        <v>12273</v>
      </c>
    </row>
    <row r="8429" spans="1:4">
      <c r="A8429" s="57" t="s">
        <v>29055</v>
      </c>
      <c r="B8429" s="57" t="s">
        <v>12940</v>
      </c>
      <c r="C8429" s="57" t="s">
        <v>29056</v>
      </c>
      <c r="D8429" s="57" t="s">
        <v>29057</v>
      </c>
    </row>
    <row r="8430" spans="1:4">
      <c r="A8430" s="57" t="s">
        <v>29055</v>
      </c>
      <c r="B8430" s="57"/>
      <c r="C8430" s="57" t="s">
        <v>29058</v>
      </c>
      <c r="D8430" s="57" t="s">
        <v>29059</v>
      </c>
    </row>
    <row r="8431" spans="1:4">
      <c r="A8431" s="57" t="s">
        <v>29055</v>
      </c>
      <c r="B8431" s="57"/>
      <c r="C8431" s="57" t="s">
        <v>29060</v>
      </c>
      <c r="D8431" s="57" t="s">
        <v>29061</v>
      </c>
    </row>
    <row r="8432" spans="1:4">
      <c r="A8432" s="57" t="s">
        <v>29055</v>
      </c>
      <c r="B8432" s="57"/>
      <c r="C8432" s="57" t="s">
        <v>29062</v>
      </c>
      <c r="D8432" s="57" t="s">
        <v>29063</v>
      </c>
    </row>
    <row r="8433" spans="1:4">
      <c r="A8433" s="57" t="s">
        <v>29055</v>
      </c>
      <c r="B8433" s="57"/>
      <c r="C8433" s="57" t="s">
        <v>29064</v>
      </c>
      <c r="D8433" s="57" t="s">
        <v>29065</v>
      </c>
    </row>
    <row r="8434" spans="1:4">
      <c r="A8434" s="57" t="s">
        <v>29055</v>
      </c>
      <c r="B8434" s="57"/>
      <c r="C8434" s="57" t="s">
        <v>29066</v>
      </c>
      <c r="D8434" s="57" t="s">
        <v>29067</v>
      </c>
    </row>
    <row r="8435" spans="1:4">
      <c r="A8435" s="57" t="s">
        <v>29055</v>
      </c>
      <c r="B8435" s="57"/>
      <c r="C8435" s="57" t="s">
        <v>29068</v>
      </c>
      <c r="D8435" s="57" t="s">
        <v>29069</v>
      </c>
    </row>
    <row r="8436" spans="1:4">
      <c r="A8436" s="57" t="s">
        <v>29055</v>
      </c>
      <c r="B8436" s="57"/>
      <c r="C8436" s="57" t="s">
        <v>29070</v>
      </c>
      <c r="D8436" s="57" t="s">
        <v>29071</v>
      </c>
    </row>
    <row r="8437" spans="1:4">
      <c r="A8437" s="57" t="s">
        <v>29055</v>
      </c>
      <c r="B8437" s="57"/>
      <c r="C8437" s="57" t="s">
        <v>29072</v>
      </c>
      <c r="D8437" s="57" t="s">
        <v>29073</v>
      </c>
    </row>
    <row r="8438" spans="1:4">
      <c r="A8438" s="57" t="s">
        <v>29055</v>
      </c>
      <c r="B8438" s="57"/>
      <c r="C8438" s="57" t="s">
        <v>29074</v>
      </c>
      <c r="D8438" s="57" t="s">
        <v>29075</v>
      </c>
    </row>
    <row r="8439" spans="1:4">
      <c r="A8439" s="57" t="s">
        <v>29055</v>
      </c>
      <c r="B8439" s="57"/>
      <c r="C8439" s="57" t="s">
        <v>29076</v>
      </c>
      <c r="D8439" s="57" t="s">
        <v>29077</v>
      </c>
    </row>
    <row r="8440" spans="1:4">
      <c r="A8440" s="57" t="s">
        <v>29055</v>
      </c>
      <c r="B8440" s="57"/>
      <c r="C8440" s="57" t="s">
        <v>29078</v>
      </c>
      <c r="D8440" s="57" t="s">
        <v>29079</v>
      </c>
    </row>
    <row r="8441" spans="1:4">
      <c r="A8441" s="57" t="s">
        <v>29055</v>
      </c>
      <c r="B8441" s="57"/>
      <c r="C8441" s="57" t="s">
        <v>29080</v>
      </c>
      <c r="D8441" s="57" t="s">
        <v>29081</v>
      </c>
    </row>
    <row r="8442" spans="1:4">
      <c r="A8442" s="57" t="s">
        <v>29055</v>
      </c>
      <c r="B8442" s="57"/>
      <c r="C8442" s="57" t="s">
        <v>29082</v>
      </c>
      <c r="D8442" s="57" t="s">
        <v>29083</v>
      </c>
    </row>
    <row r="8443" spans="1:4">
      <c r="A8443" s="57" t="s">
        <v>29055</v>
      </c>
      <c r="B8443" s="57"/>
      <c r="C8443" s="57" t="s">
        <v>29084</v>
      </c>
      <c r="D8443" s="57" t="s">
        <v>29085</v>
      </c>
    </row>
    <row r="8444" spans="1:4">
      <c r="A8444" s="57" t="s">
        <v>29055</v>
      </c>
      <c r="B8444" s="57"/>
      <c r="C8444" s="57" t="s">
        <v>74858</v>
      </c>
      <c r="D8444" s="57" t="s">
        <v>74859</v>
      </c>
    </row>
    <row r="8445" spans="1:4">
      <c r="A8445" s="57" t="s">
        <v>29055</v>
      </c>
      <c r="B8445" s="57"/>
      <c r="C8445" s="57" t="s">
        <v>74860</v>
      </c>
      <c r="D8445" s="57" t="s">
        <v>74861</v>
      </c>
    </row>
    <row r="8446" spans="1:4">
      <c r="A8446" s="57" t="s">
        <v>29086</v>
      </c>
      <c r="B8446" s="57" t="s">
        <v>12940</v>
      </c>
      <c r="C8446" s="57" t="s">
        <v>29087</v>
      </c>
      <c r="D8446" s="57" t="s">
        <v>29088</v>
      </c>
    </row>
    <row r="8447" spans="1:4">
      <c r="A8447" s="57" t="s">
        <v>29089</v>
      </c>
      <c r="B8447" s="57" t="s">
        <v>12940</v>
      </c>
      <c r="C8447" s="57" t="s">
        <v>29090</v>
      </c>
      <c r="D8447" s="57" t="s">
        <v>29091</v>
      </c>
    </row>
    <row r="8448" spans="1:4">
      <c r="A8448" s="57" t="s">
        <v>7674</v>
      </c>
      <c r="B8448" s="57" t="s">
        <v>958</v>
      </c>
      <c r="C8448" s="57" t="s">
        <v>2801</v>
      </c>
      <c r="D8448" s="57" t="s">
        <v>2802</v>
      </c>
    </row>
    <row r="8449" spans="1:4">
      <c r="A8449" s="57" t="s">
        <v>7674</v>
      </c>
      <c r="B8449" s="57" t="s">
        <v>958</v>
      </c>
      <c r="C8449" s="57" t="s">
        <v>2803</v>
      </c>
      <c r="D8449" s="57" t="s">
        <v>2804</v>
      </c>
    </row>
    <row r="8450" spans="1:4">
      <c r="A8450" s="57" t="s">
        <v>7674</v>
      </c>
      <c r="B8450" s="57" t="s">
        <v>958</v>
      </c>
      <c r="C8450" s="57" t="s">
        <v>2805</v>
      </c>
      <c r="D8450" s="57" t="s">
        <v>2806</v>
      </c>
    </row>
    <row r="8451" spans="1:4">
      <c r="A8451" s="57" t="s">
        <v>7674</v>
      </c>
      <c r="B8451" s="57" t="s">
        <v>958</v>
      </c>
      <c r="C8451" s="57" t="s">
        <v>9872</v>
      </c>
      <c r="D8451" s="57" t="s">
        <v>12274</v>
      </c>
    </row>
    <row r="8452" spans="1:4">
      <c r="A8452" s="57" t="s">
        <v>7674</v>
      </c>
      <c r="B8452" s="57" t="s">
        <v>958</v>
      </c>
      <c r="C8452" s="57" t="s">
        <v>9873</v>
      </c>
      <c r="D8452" s="57" t="s">
        <v>12275</v>
      </c>
    </row>
    <row r="8453" spans="1:4">
      <c r="A8453" s="57" t="s">
        <v>7674</v>
      </c>
      <c r="B8453" s="57" t="s">
        <v>958</v>
      </c>
      <c r="C8453" s="57" t="s">
        <v>9874</v>
      </c>
      <c r="D8453" s="57" t="s">
        <v>9875</v>
      </c>
    </row>
    <row r="8454" spans="1:4">
      <c r="A8454" s="57" t="s">
        <v>7674</v>
      </c>
      <c r="B8454" s="57" t="s">
        <v>958</v>
      </c>
      <c r="C8454" s="57" t="s">
        <v>9876</v>
      </c>
      <c r="D8454" s="57" t="s">
        <v>12276</v>
      </c>
    </row>
    <row r="8455" spans="1:4">
      <c r="A8455" s="57" t="s">
        <v>7674</v>
      </c>
      <c r="B8455" s="57" t="s">
        <v>958</v>
      </c>
      <c r="C8455" s="57" t="s">
        <v>9877</v>
      </c>
      <c r="D8455" s="57" t="s">
        <v>9878</v>
      </c>
    </row>
    <row r="8456" spans="1:4">
      <c r="A8456" s="57" t="s">
        <v>7674</v>
      </c>
      <c r="B8456" s="57" t="s">
        <v>958</v>
      </c>
      <c r="C8456" s="57" t="s">
        <v>9879</v>
      </c>
      <c r="D8456" s="57" t="s">
        <v>9880</v>
      </c>
    </row>
    <row r="8457" spans="1:4">
      <c r="A8457" s="57" t="s">
        <v>7674</v>
      </c>
      <c r="B8457" s="57" t="s">
        <v>958</v>
      </c>
      <c r="C8457" s="57" t="s">
        <v>12277</v>
      </c>
      <c r="D8457" s="57" t="s">
        <v>12278</v>
      </c>
    </row>
    <row r="8458" spans="1:4">
      <c r="A8458" s="57" t="s">
        <v>7674</v>
      </c>
      <c r="B8458" s="57" t="s">
        <v>958</v>
      </c>
      <c r="C8458" s="57" t="s">
        <v>12279</v>
      </c>
      <c r="D8458" s="57" t="s">
        <v>12280</v>
      </c>
    </row>
    <row r="8459" spans="1:4">
      <c r="A8459" s="57" t="s">
        <v>7674</v>
      </c>
      <c r="B8459" s="57" t="s">
        <v>958</v>
      </c>
      <c r="C8459" s="57" t="s">
        <v>17105</v>
      </c>
      <c r="D8459" s="57" t="s">
        <v>17106</v>
      </c>
    </row>
    <row r="8460" spans="1:4">
      <c r="A8460" s="57" t="s">
        <v>7675</v>
      </c>
      <c r="B8460" s="57" t="s">
        <v>958</v>
      </c>
      <c r="C8460" s="57" t="s">
        <v>5127</v>
      </c>
      <c r="D8460" s="57" t="s">
        <v>5128</v>
      </c>
    </row>
    <row r="8461" spans="1:4">
      <c r="A8461" s="57" t="s">
        <v>7676</v>
      </c>
      <c r="B8461" s="57" t="s">
        <v>958</v>
      </c>
      <c r="C8461" s="57" t="s">
        <v>7102</v>
      </c>
      <c r="D8461" s="57" t="s">
        <v>7103</v>
      </c>
    </row>
    <row r="8462" spans="1:4">
      <c r="A8462" s="57" t="s">
        <v>7676</v>
      </c>
      <c r="B8462" s="57" t="s">
        <v>958</v>
      </c>
      <c r="C8462" s="57" t="s">
        <v>7104</v>
      </c>
      <c r="D8462" s="57" t="s">
        <v>7105</v>
      </c>
    </row>
    <row r="8463" spans="1:4">
      <c r="A8463" s="57" t="s">
        <v>7676</v>
      </c>
      <c r="B8463" s="57" t="s">
        <v>958</v>
      </c>
      <c r="C8463" s="57" t="s">
        <v>8705</v>
      </c>
      <c r="D8463" s="57" t="s">
        <v>8706</v>
      </c>
    </row>
    <row r="8464" spans="1:4">
      <c r="A8464" s="57" t="s">
        <v>7676</v>
      </c>
      <c r="B8464" s="57" t="s">
        <v>958</v>
      </c>
      <c r="C8464" s="57" t="s">
        <v>12281</v>
      </c>
      <c r="D8464" s="57" t="s">
        <v>12282</v>
      </c>
    </row>
    <row r="8465" spans="1:4">
      <c r="A8465" s="57" t="s">
        <v>7676</v>
      </c>
      <c r="B8465" s="57" t="s">
        <v>958</v>
      </c>
      <c r="C8465" s="57" t="s">
        <v>12283</v>
      </c>
      <c r="D8465" s="57" t="s">
        <v>12284</v>
      </c>
    </row>
    <row r="8466" spans="1:4">
      <c r="A8466" s="57" t="s">
        <v>7676</v>
      </c>
      <c r="B8466" s="57" t="s">
        <v>958</v>
      </c>
      <c r="C8466" s="57" t="s">
        <v>12285</v>
      </c>
      <c r="D8466" s="57" t="s">
        <v>12286</v>
      </c>
    </row>
    <row r="8467" spans="1:4">
      <c r="A8467" s="57" t="s">
        <v>7676</v>
      </c>
      <c r="B8467" s="57" t="s">
        <v>958</v>
      </c>
      <c r="C8467" s="57" t="s">
        <v>15195</v>
      </c>
      <c r="D8467" s="57" t="s">
        <v>15196</v>
      </c>
    </row>
    <row r="8468" spans="1:4">
      <c r="A8468" s="57" t="s">
        <v>15197</v>
      </c>
      <c r="B8468" s="57" t="s">
        <v>958</v>
      </c>
      <c r="C8468" s="57" t="s">
        <v>15198</v>
      </c>
      <c r="D8468" s="57" t="s">
        <v>17107</v>
      </c>
    </row>
    <row r="8469" spans="1:4">
      <c r="A8469" s="57" t="s">
        <v>29092</v>
      </c>
      <c r="B8469" s="57" t="s">
        <v>12940</v>
      </c>
      <c r="C8469" s="57" t="s">
        <v>29093</v>
      </c>
      <c r="D8469" s="57" t="s">
        <v>29094</v>
      </c>
    </row>
    <row r="8470" spans="1:4">
      <c r="A8470" s="57" t="s">
        <v>29092</v>
      </c>
      <c r="B8470" s="57"/>
      <c r="C8470" s="57" t="s">
        <v>29095</v>
      </c>
      <c r="D8470" s="57" t="s">
        <v>29096</v>
      </c>
    </row>
    <row r="8471" spans="1:4">
      <c r="A8471" s="57" t="s">
        <v>29097</v>
      </c>
      <c r="B8471" s="57" t="s">
        <v>12940</v>
      </c>
      <c r="C8471" s="57" t="s">
        <v>29098</v>
      </c>
      <c r="D8471" s="57" t="s">
        <v>29099</v>
      </c>
    </row>
    <row r="8472" spans="1:4">
      <c r="A8472" s="57" t="s">
        <v>29097</v>
      </c>
      <c r="B8472" s="57"/>
      <c r="C8472" s="57" t="s">
        <v>29100</v>
      </c>
      <c r="D8472" s="57" t="s">
        <v>29101</v>
      </c>
    </row>
    <row r="8473" spans="1:4">
      <c r="A8473" s="57" t="s">
        <v>29097</v>
      </c>
      <c r="B8473" s="57"/>
      <c r="C8473" s="57" t="s">
        <v>29102</v>
      </c>
      <c r="D8473" s="57" t="s">
        <v>29103</v>
      </c>
    </row>
    <row r="8474" spans="1:4">
      <c r="A8474" s="57" t="s">
        <v>29097</v>
      </c>
      <c r="B8474" s="57"/>
      <c r="C8474" s="57" t="s">
        <v>29104</v>
      </c>
      <c r="D8474" s="57" t="s">
        <v>29105</v>
      </c>
    </row>
    <row r="8475" spans="1:4">
      <c r="A8475" s="57" t="s">
        <v>29097</v>
      </c>
      <c r="B8475" s="57"/>
      <c r="C8475" s="57" t="s">
        <v>29106</v>
      </c>
      <c r="D8475" s="57" t="s">
        <v>29107</v>
      </c>
    </row>
    <row r="8476" spans="1:4">
      <c r="A8476" s="57" t="s">
        <v>29097</v>
      </c>
      <c r="B8476" s="57"/>
      <c r="C8476" s="57" t="s">
        <v>29108</v>
      </c>
      <c r="D8476" s="57" t="s">
        <v>29109</v>
      </c>
    </row>
    <row r="8477" spans="1:4">
      <c r="A8477" s="57" t="s">
        <v>29097</v>
      </c>
      <c r="B8477" s="57"/>
      <c r="C8477" s="57" t="s">
        <v>29110</v>
      </c>
      <c r="D8477" s="57" t="s">
        <v>29111</v>
      </c>
    </row>
    <row r="8478" spans="1:4">
      <c r="A8478" s="57" t="s">
        <v>29097</v>
      </c>
      <c r="B8478" s="57"/>
      <c r="C8478" s="57" t="s">
        <v>29112</v>
      </c>
      <c r="D8478" s="57" t="s">
        <v>29113</v>
      </c>
    </row>
    <row r="8479" spans="1:4">
      <c r="A8479" s="57" t="s">
        <v>29097</v>
      </c>
      <c r="B8479" s="57"/>
      <c r="C8479" s="57" t="s">
        <v>29114</v>
      </c>
      <c r="D8479" s="57" t="s">
        <v>29115</v>
      </c>
    </row>
    <row r="8480" spans="1:4">
      <c r="A8480" s="57" t="s">
        <v>29116</v>
      </c>
      <c r="B8480" s="57" t="s">
        <v>12940</v>
      </c>
      <c r="C8480" s="57" t="s">
        <v>29117</v>
      </c>
      <c r="D8480" s="57" t="s">
        <v>29118</v>
      </c>
    </row>
    <row r="8481" spans="1:4">
      <c r="A8481" s="57" t="s">
        <v>29116</v>
      </c>
      <c r="B8481" s="57"/>
      <c r="C8481" s="57" t="s">
        <v>29119</v>
      </c>
      <c r="D8481" s="57" t="s">
        <v>29120</v>
      </c>
    </row>
    <row r="8482" spans="1:4">
      <c r="A8482" s="57" t="s">
        <v>29116</v>
      </c>
      <c r="B8482" s="57"/>
      <c r="C8482" s="57" t="s">
        <v>29121</v>
      </c>
      <c r="D8482" s="57" t="s">
        <v>29122</v>
      </c>
    </row>
    <row r="8483" spans="1:4">
      <c r="A8483" s="57" t="s">
        <v>29116</v>
      </c>
      <c r="B8483" s="57"/>
      <c r="C8483" s="57" t="s">
        <v>29123</v>
      </c>
      <c r="D8483" s="57" t="s">
        <v>29124</v>
      </c>
    </row>
    <row r="8484" spans="1:4">
      <c r="A8484" s="57" t="s">
        <v>29116</v>
      </c>
      <c r="B8484" s="57"/>
      <c r="C8484" s="57" t="s">
        <v>29125</v>
      </c>
      <c r="D8484" s="57" t="s">
        <v>29126</v>
      </c>
    </row>
    <row r="8485" spans="1:4">
      <c r="A8485" s="57" t="s">
        <v>29116</v>
      </c>
      <c r="B8485" s="57"/>
      <c r="C8485" s="57" t="s">
        <v>29127</v>
      </c>
      <c r="D8485" s="57" t="s">
        <v>29128</v>
      </c>
    </row>
    <row r="8486" spans="1:4">
      <c r="A8486" s="57" t="s">
        <v>29116</v>
      </c>
      <c r="B8486" s="57"/>
      <c r="C8486" s="57" t="s">
        <v>29129</v>
      </c>
      <c r="D8486" s="57" t="s">
        <v>29130</v>
      </c>
    </row>
    <row r="8487" spans="1:4">
      <c r="A8487" s="57" t="s">
        <v>29131</v>
      </c>
      <c r="B8487" s="57" t="s">
        <v>12940</v>
      </c>
      <c r="C8487" s="57" t="s">
        <v>29132</v>
      </c>
      <c r="D8487" s="57" t="s">
        <v>29133</v>
      </c>
    </row>
    <row r="8488" spans="1:4">
      <c r="A8488" s="57" t="s">
        <v>29131</v>
      </c>
      <c r="B8488" s="57"/>
      <c r="C8488" s="57" t="s">
        <v>29134</v>
      </c>
      <c r="D8488" s="57" t="s">
        <v>29135</v>
      </c>
    </row>
    <row r="8489" spans="1:4">
      <c r="A8489" s="57" t="s">
        <v>29131</v>
      </c>
      <c r="B8489" s="57"/>
      <c r="C8489" s="57" t="s">
        <v>29136</v>
      </c>
      <c r="D8489" s="57" t="s">
        <v>29137</v>
      </c>
    </row>
    <row r="8490" spans="1:4">
      <c r="A8490" s="57" t="s">
        <v>29131</v>
      </c>
      <c r="B8490" s="57"/>
      <c r="C8490" s="57" t="s">
        <v>29138</v>
      </c>
      <c r="D8490" s="57" t="s">
        <v>29139</v>
      </c>
    </row>
    <row r="8491" spans="1:4">
      <c r="A8491" s="57" t="s">
        <v>29131</v>
      </c>
      <c r="B8491" s="57"/>
      <c r="C8491" s="57" t="s">
        <v>29140</v>
      </c>
      <c r="D8491" s="57" t="s">
        <v>29141</v>
      </c>
    </row>
    <row r="8492" spans="1:4">
      <c r="A8492" s="57" t="s">
        <v>29142</v>
      </c>
      <c r="B8492" s="57" t="s">
        <v>12940</v>
      </c>
      <c r="C8492" s="57" t="s">
        <v>29143</v>
      </c>
      <c r="D8492" s="57" t="s">
        <v>29144</v>
      </c>
    </row>
    <row r="8493" spans="1:4">
      <c r="A8493" s="57" t="s">
        <v>29145</v>
      </c>
      <c r="B8493" s="57" t="s">
        <v>12940</v>
      </c>
      <c r="C8493" s="57" t="s">
        <v>29146</v>
      </c>
      <c r="D8493" s="57" t="s">
        <v>29147</v>
      </c>
    </row>
    <row r="8494" spans="1:4">
      <c r="A8494" s="57" t="s">
        <v>29145</v>
      </c>
      <c r="B8494" s="57"/>
      <c r="C8494" s="57" t="s">
        <v>29148</v>
      </c>
      <c r="D8494" s="57" t="s">
        <v>29149</v>
      </c>
    </row>
    <row r="8495" spans="1:4">
      <c r="A8495" s="57" t="s">
        <v>29145</v>
      </c>
      <c r="B8495" s="57"/>
      <c r="C8495" s="57" t="s">
        <v>29150</v>
      </c>
      <c r="D8495" s="57" t="s">
        <v>29151</v>
      </c>
    </row>
    <row r="8496" spans="1:4">
      <c r="A8496" s="57" t="s">
        <v>29145</v>
      </c>
      <c r="B8496" s="57"/>
      <c r="C8496" s="57" t="s">
        <v>29152</v>
      </c>
      <c r="D8496" s="57" t="s">
        <v>29153</v>
      </c>
    </row>
    <row r="8497" spans="1:4">
      <c r="A8497" s="57" t="s">
        <v>29145</v>
      </c>
      <c r="B8497" s="57"/>
      <c r="C8497" s="57" t="s">
        <v>29154</v>
      </c>
      <c r="D8497" s="57" t="s">
        <v>29155</v>
      </c>
    </row>
    <row r="8498" spans="1:4">
      <c r="A8498" s="57" t="s">
        <v>29156</v>
      </c>
      <c r="B8498" s="57" t="s">
        <v>12940</v>
      </c>
      <c r="C8498" s="57" t="s">
        <v>29157</v>
      </c>
      <c r="D8498" s="57" t="s">
        <v>29158</v>
      </c>
    </row>
    <row r="8499" spans="1:4">
      <c r="A8499" s="57" t="s">
        <v>29156</v>
      </c>
      <c r="B8499" s="57"/>
      <c r="C8499" s="57" t="s">
        <v>29159</v>
      </c>
      <c r="D8499" s="57" t="s">
        <v>29160</v>
      </c>
    </row>
    <row r="8500" spans="1:4">
      <c r="A8500" s="57" t="s">
        <v>29156</v>
      </c>
      <c r="B8500" s="57"/>
      <c r="C8500" s="57" t="s">
        <v>29161</v>
      </c>
      <c r="D8500" s="57" t="s">
        <v>29162</v>
      </c>
    </row>
    <row r="8501" spans="1:4">
      <c r="A8501" s="57" t="s">
        <v>29156</v>
      </c>
      <c r="B8501" s="57"/>
      <c r="C8501" s="57" t="s">
        <v>29163</v>
      </c>
      <c r="D8501" s="57" t="s">
        <v>29164</v>
      </c>
    </row>
    <row r="8502" spans="1:4">
      <c r="A8502" s="57" t="s">
        <v>29165</v>
      </c>
      <c r="B8502" s="57" t="s">
        <v>12940</v>
      </c>
      <c r="C8502" s="57" t="s">
        <v>29166</v>
      </c>
      <c r="D8502" s="57" t="s">
        <v>29167</v>
      </c>
    </row>
    <row r="8503" spans="1:4">
      <c r="A8503" s="57" t="s">
        <v>29165</v>
      </c>
      <c r="B8503" s="57"/>
      <c r="C8503" s="57" t="s">
        <v>29168</v>
      </c>
      <c r="D8503" s="57" t="s">
        <v>29169</v>
      </c>
    </row>
    <row r="8504" spans="1:4">
      <c r="A8504" s="57" t="s">
        <v>29165</v>
      </c>
      <c r="B8504" s="57"/>
      <c r="C8504" s="57" t="s">
        <v>29170</v>
      </c>
      <c r="D8504" s="57" t="s">
        <v>19034</v>
      </c>
    </row>
    <row r="8505" spans="1:4">
      <c r="A8505" s="57" t="s">
        <v>29165</v>
      </c>
      <c r="B8505" s="57"/>
      <c r="C8505" s="57" t="s">
        <v>29171</v>
      </c>
      <c r="D8505" s="57" t="s">
        <v>29172</v>
      </c>
    </row>
    <row r="8506" spans="1:4">
      <c r="A8506" s="57" t="s">
        <v>29165</v>
      </c>
      <c r="B8506" s="57"/>
      <c r="C8506" s="57" t="s">
        <v>29173</v>
      </c>
      <c r="D8506" s="57" t="s">
        <v>29174</v>
      </c>
    </row>
    <row r="8507" spans="1:4">
      <c r="A8507" s="57" t="s">
        <v>29165</v>
      </c>
      <c r="B8507" s="57"/>
      <c r="C8507" s="57" t="s">
        <v>29175</v>
      </c>
      <c r="D8507" s="57" t="s">
        <v>29176</v>
      </c>
    </row>
    <row r="8508" spans="1:4">
      <c r="A8508" s="57" t="s">
        <v>29165</v>
      </c>
      <c r="B8508" s="57"/>
      <c r="C8508" s="57" t="s">
        <v>29177</v>
      </c>
      <c r="D8508" s="57" t="s">
        <v>29178</v>
      </c>
    </row>
    <row r="8509" spans="1:4">
      <c r="A8509" s="57" t="s">
        <v>29179</v>
      </c>
      <c r="B8509" s="57" t="s">
        <v>12940</v>
      </c>
      <c r="C8509" s="57" t="s">
        <v>29180</v>
      </c>
      <c r="D8509" s="57" t="s">
        <v>29181</v>
      </c>
    </row>
    <row r="8510" spans="1:4">
      <c r="A8510" s="57" t="s">
        <v>29179</v>
      </c>
      <c r="B8510" s="57"/>
      <c r="C8510" s="57" t="s">
        <v>29182</v>
      </c>
      <c r="D8510" s="57" t="s">
        <v>29183</v>
      </c>
    </row>
    <row r="8511" spans="1:4">
      <c r="A8511" s="57" t="s">
        <v>29179</v>
      </c>
      <c r="B8511" s="57"/>
      <c r="C8511" s="57" t="s">
        <v>29184</v>
      </c>
      <c r="D8511" s="57" t="s">
        <v>29185</v>
      </c>
    </row>
    <row r="8512" spans="1:4">
      <c r="A8512" s="57" t="s">
        <v>29179</v>
      </c>
      <c r="B8512" s="57"/>
      <c r="C8512" s="57" t="s">
        <v>29186</v>
      </c>
      <c r="D8512" s="57" t="s">
        <v>29187</v>
      </c>
    </row>
    <row r="8513" spans="1:4">
      <c r="A8513" s="57" t="s">
        <v>29188</v>
      </c>
      <c r="B8513" s="57" t="s">
        <v>12940</v>
      </c>
      <c r="C8513" s="57" t="s">
        <v>29189</v>
      </c>
      <c r="D8513" s="57" t="s">
        <v>29190</v>
      </c>
    </row>
    <row r="8514" spans="1:4">
      <c r="A8514" s="57" t="s">
        <v>29188</v>
      </c>
      <c r="B8514" s="57"/>
      <c r="C8514" s="57" t="s">
        <v>29191</v>
      </c>
      <c r="D8514" s="57" t="s">
        <v>29192</v>
      </c>
    </row>
    <row r="8515" spans="1:4">
      <c r="A8515" s="57" t="s">
        <v>29188</v>
      </c>
      <c r="B8515" s="57"/>
      <c r="C8515" s="57" t="s">
        <v>29193</v>
      </c>
      <c r="D8515" s="57" t="s">
        <v>29194</v>
      </c>
    </row>
    <row r="8516" spans="1:4">
      <c r="A8516" s="57" t="s">
        <v>29188</v>
      </c>
      <c r="B8516" s="57"/>
      <c r="C8516" s="57" t="s">
        <v>29195</v>
      </c>
      <c r="D8516" s="57" t="s">
        <v>29196</v>
      </c>
    </row>
    <row r="8517" spans="1:4">
      <c r="A8517" s="57" t="s">
        <v>29197</v>
      </c>
      <c r="B8517" s="57" t="s">
        <v>12940</v>
      </c>
      <c r="C8517" s="57" t="s">
        <v>29198</v>
      </c>
      <c r="D8517" s="57" t="s">
        <v>29199</v>
      </c>
    </row>
    <row r="8518" spans="1:4">
      <c r="A8518" s="57" t="s">
        <v>29200</v>
      </c>
      <c r="B8518" s="57" t="s">
        <v>12940</v>
      </c>
      <c r="C8518" s="57" t="s">
        <v>29201</v>
      </c>
      <c r="D8518" s="57" t="s">
        <v>29202</v>
      </c>
    </row>
    <row r="8519" spans="1:4">
      <c r="A8519" s="57" t="s">
        <v>29203</v>
      </c>
      <c r="B8519" s="57" t="s">
        <v>12940</v>
      </c>
      <c r="C8519" s="57" t="s">
        <v>29204</v>
      </c>
      <c r="D8519" s="57" t="s">
        <v>29205</v>
      </c>
    </row>
    <row r="8520" spans="1:4">
      <c r="A8520" s="57" t="s">
        <v>29203</v>
      </c>
      <c r="B8520" s="57"/>
      <c r="C8520" s="57" t="s">
        <v>29206</v>
      </c>
      <c r="D8520" s="57" t="s">
        <v>29207</v>
      </c>
    </row>
    <row r="8521" spans="1:4">
      <c r="A8521" s="57" t="s">
        <v>29203</v>
      </c>
      <c r="B8521" s="57"/>
      <c r="C8521" s="57" t="s">
        <v>29208</v>
      </c>
      <c r="D8521" s="57" t="s">
        <v>29209</v>
      </c>
    </row>
    <row r="8522" spans="1:4">
      <c r="A8522" s="57" t="s">
        <v>29203</v>
      </c>
      <c r="B8522" s="57"/>
      <c r="C8522" s="57" t="s">
        <v>29210</v>
      </c>
      <c r="D8522" s="57" t="s">
        <v>29211</v>
      </c>
    </row>
    <row r="8523" spans="1:4">
      <c r="A8523" s="57" t="s">
        <v>29203</v>
      </c>
      <c r="B8523" s="57"/>
      <c r="C8523" s="57" t="s">
        <v>29212</v>
      </c>
      <c r="D8523" s="57" t="s">
        <v>29213</v>
      </c>
    </row>
    <row r="8524" spans="1:4">
      <c r="A8524" s="57" t="s">
        <v>29203</v>
      </c>
      <c r="B8524" s="57"/>
      <c r="C8524" s="57" t="s">
        <v>29214</v>
      </c>
      <c r="D8524" s="57" t="s">
        <v>29215</v>
      </c>
    </row>
    <row r="8525" spans="1:4">
      <c r="A8525" s="57" t="s">
        <v>29203</v>
      </c>
      <c r="B8525" s="57"/>
      <c r="C8525" s="57" t="s">
        <v>29216</v>
      </c>
      <c r="D8525" s="57" t="s">
        <v>29217</v>
      </c>
    </row>
    <row r="8526" spans="1:4">
      <c r="A8526" s="57" t="s">
        <v>29203</v>
      </c>
      <c r="B8526" s="57"/>
      <c r="C8526" s="57" t="s">
        <v>29218</v>
      </c>
      <c r="D8526" s="57" t="s">
        <v>29219</v>
      </c>
    </row>
    <row r="8527" spans="1:4">
      <c r="A8527" s="57" t="s">
        <v>29203</v>
      </c>
      <c r="B8527" s="57"/>
      <c r="C8527" s="57" t="s">
        <v>29220</v>
      </c>
      <c r="D8527" s="57" t="s">
        <v>29221</v>
      </c>
    </row>
    <row r="8528" spans="1:4">
      <c r="A8528" s="57" t="s">
        <v>29203</v>
      </c>
      <c r="B8528" s="57"/>
      <c r="C8528" s="57" t="s">
        <v>29222</v>
      </c>
      <c r="D8528" s="57" t="s">
        <v>29223</v>
      </c>
    </row>
    <row r="8529" spans="1:4">
      <c r="A8529" s="57" t="s">
        <v>29203</v>
      </c>
      <c r="B8529" s="57"/>
      <c r="C8529" s="57" t="s">
        <v>29224</v>
      </c>
      <c r="D8529" s="57" t="s">
        <v>29225</v>
      </c>
    </row>
    <row r="8530" spans="1:4">
      <c r="A8530" s="57" t="s">
        <v>29203</v>
      </c>
      <c r="B8530" s="57"/>
      <c r="C8530" s="57" t="s">
        <v>29226</v>
      </c>
      <c r="D8530" s="57" t="s">
        <v>29227</v>
      </c>
    </row>
    <row r="8531" spans="1:4">
      <c r="A8531" s="57" t="s">
        <v>29203</v>
      </c>
      <c r="B8531" s="57"/>
      <c r="C8531" s="57" t="s">
        <v>29228</v>
      </c>
      <c r="D8531" s="57" t="s">
        <v>29229</v>
      </c>
    </row>
    <row r="8532" spans="1:4">
      <c r="A8532" s="57" t="s">
        <v>29203</v>
      </c>
      <c r="B8532" s="57"/>
      <c r="C8532" s="57" t="s">
        <v>29230</v>
      </c>
      <c r="D8532" s="57" t="s">
        <v>29231</v>
      </c>
    </row>
    <row r="8533" spans="1:4">
      <c r="A8533" s="57" t="s">
        <v>29203</v>
      </c>
      <c r="B8533" s="57"/>
      <c r="C8533" s="57" t="s">
        <v>76641</v>
      </c>
      <c r="D8533" s="57" t="s">
        <v>76642</v>
      </c>
    </row>
    <row r="8534" spans="1:4">
      <c r="A8534" s="57" t="s">
        <v>29203</v>
      </c>
      <c r="B8534" s="57"/>
      <c r="C8534" s="57" t="s">
        <v>76643</v>
      </c>
      <c r="D8534" s="57" t="s">
        <v>76644</v>
      </c>
    </row>
    <row r="8535" spans="1:4">
      <c r="A8535" s="57" t="s">
        <v>29232</v>
      </c>
      <c r="B8535" s="57" t="s">
        <v>12940</v>
      </c>
      <c r="C8535" s="57" t="s">
        <v>29233</v>
      </c>
      <c r="D8535" s="57" t="s">
        <v>29234</v>
      </c>
    </row>
    <row r="8536" spans="1:4">
      <c r="A8536" s="57" t="s">
        <v>29232</v>
      </c>
      <c r="B8536" s="57"/>
      <c r="C8536" s="57" t="s">
        <v>29235</v>
      </c>
      <c r="D8536" s="57" t="s">
        <v>29236</v>
      </c>
    </row>
    <row r="8537" spans="1:4">
      <c r="A8537" s="57" t="s">
        <v>29232</v>
      </c>
      <c r="B8537" s="57"/>
      <c r="C8537" s="57" t="s">
        <v>29237</v>
      </c>
      <c r="D8537" s="57" t="s">
        <v>29238</v>
      </c>
    </row>
    <row r="8538" spans="1:4">
      <c r="A8538" s="57" t="s">
        <v>29239</v>
      </c>
      <c r="B8538" s="57" t="s">
        <v>12940</v>
      </c>
      <c r="C8538" s="57" t="s">
        <v>29240</v>
      </c>
      <c r="D8538" s="57" t="s">
        <v>29241</v>
      </c>
    </row>
    <row r="8539" spans="1:4">
      <c r="A8539" s="57" t="s">
        <v>29239</v>
      </c>
      <c r="B8539" s="57"/>
      <c r="C8539" s="57" t="s">
        <v>29242</v>
      </c>
      <c r="D8539" s="57" t="s">
        <v>29243</v>
      </c>
    </row>
    <row r="8540" spans="1:4">
      <c r="A8540" s="57" t="s">
        <v>29239</v>
      </c>
      <c r="B8540" s="57"/>
      <c r="C8540" s="57" t="s">
        <v>29244</v>
      </c>
      <c r="D8540" s="57" t="s">
        <v>29245</v>
      </c>
    </row>
    <row r="8541" spans="1:4">
      <c r="A8541" s="57" t="s">
        <v>29246</v>
      </c>
      <c r="B8541" s="57" t="s">
        <v>12940</v>
      </c>
      <c r="C8541" s="57" t="s">
        <v>29247</v>
      </c>
      <c r="D8541" s="57" t="s">
        <v>29248</v>
      </c>
    </row>
    <row r="8542" spans="1:4">
      <c r="A8542" s="57" t="s">
        <v>7677</v>
      </c>
      <c r="B8542" s="57" t="s">
        <v>973</v>
      </c>
      <c r="C8542" s="57" t="s">
        <v>2811</v>
      </c>
      <c r="D8542" s="57" t="s">
        <v>2812</v>
      </c>
    </row>
    <row r="8543" spans="1:4">
      <c r="A8543" s="57" t="s">
        <v>7677</v>
      </c>
      <c r="B8543" s="57" t="s">
        <v>973</v>
      </c>
      <c r="C8543" s="57" t="s">
        <v>3102</v>
      </c>
      <c r="D8543" s="57" t="s">
        <v>3103</v>
      </c>
    </row>
    <row r="8544" spans="1:4">
      <c r="A8544" s="57" t="s">
        <v>29249</v>
      </c>
      <c r="B8544" s="57" t="s">
        <v>12940</v>
      </c>
      <c r="C8544" s="57" t="s">
        <v>29250</v>
      </c>
      <c r="D8544" s="57" t="s">
        <v>29251</v>
      </c>
    </row>
    <row r="8545" spans="1:4">
      <c r="A8545" s="57" t="s">
        <v>29252</v>
      </c>
      <c r="B8545" s="57" t="s">
        <v>12940</v>
      </c>
      <c r="C8545" s="57" t="s">
        <v>29253</v>
      </c>
      <c r="D8545" s="57" t="s">
        <v>29254</v>
      </c>
    </row>
    <row r="8546" spans="1:4">
      <c r="A8546" s="57" t="s">
        <v>29252</v>
      </c>
      <c r="B8546" s="57"/>
      <c r="C8546" s="57" t="s">
        <v>29255</v>
      </c>
      <c r="D8546" s="57" t="s">
        <v>29256</v>
      </c>
    </row>
    <row r="8547" spans="1:4">
      <c r="A8547" s="57" t="s">
        <v>29257</v>
      </c>
      <c r="B8547" s="57" t="s">
        <v>12940</v>
      </c>
      <c r="C8547" s="57" t="s">
        <v>29258</v>
      </c>
      <c r="D8547" s="57" t="s">
        <v>29259</v>
      </c>
    </row>
    <row r="8548" spans="1:4">
      <c r="A8548" s="57" t="s">
        <v>29260</v>
      </c>
      <c r="B8548" s="57" t="s">
        <v>12940</v>
      </c>
      <c r="C8548" s="57" t="s">
        <v>29261</v>
      </c>
      <c r="D8548" s="57" t="s">
        <v>29262</v>
      </c>
    </row>
    <row r="8549" spans="1:4">
      <c r="A8549" s="57" t="s">
        <v>29260</v>
      </c>
      <c r="B8549" s="57"/>
      <c r="C8549" s="57" t="s">
        <v>29263</v>
      </c>
      <c r="D8549" s="57" t="s">
        <v>29264</v>
      </c>
    </row>
    <row r="8550" spans="1:4">
      <c r="A8550" s="57" t="s">
        <v>29260</v>
      </c>
      <c r="B8550" s="57"/>
      <c r="C8550" s="57" t="s">
        <v>29265</v>
      </c>
      <c r="D8550" s="57" t="s">
        <v>29266</v>
      </c>
    </row>
    <row r="8551" spans="1:4">
      <c r="A8551" s="57" t="s">
        <v>29260</v>
      </c>
      <c r="B8551" s="57"/>
      <c r="C8551" s="57" t="s">
        <v>29267</v>
      </c>
      <c r="D8551" s="57" t="s">
        <v>29268</v>
      </c>
    </row>
    <row r="8552" spans="1:4">
      <c r="A8552" s="57" t="s">
        <v>29260</v>
      </c>
      <c r="B8552" s="57"/>
      <c r="C8552" s="57" t="s">
        <v>29269</v>
      </c>
      <c r="D8552" s="57" t="s">
        <v>29270</v>
      </c>
    </row>
    <row r="8553" spans="1:4">
      <c r="A8553" s="57" t="s">
        <v>29260</v>
      </c>
      <c r="B8553" s="57"/>
      <c r="C8553" s="57" t="s">
        <v>29271</v>
      </c>
      <c r="D8553" s="57" t="s">
        <v>29272</v>
      </c>
    </row>
    <row r="8554" spans="1:4">
      <c r="A8554" s="57" t="s">
        <v>29260</v>
      </c>
      <c r="B8554" s="57"/>
      <c r="C8554" s="57" t="s">
        <v>29273</v>
      </c>
      <c r="D8554" s="57" t="s">
        <v>29274</v>
      </c>
    </row>
    <row r="8555" spans="1:4">
      <c r="A8555" s="57" t="s">
        <v>29260</v>
      </c>
      <c r="B8555" s="57"/>
      <c r="C8555" s="57" t="s">
        <v>29275</v>
      </c>
      <c r="D8555" s="57" t="s">
        <v>29276</v>
      </c>
    </row>
    <row r="8556" spans="1:4">
      <c r="A8556" s="57" t="s">
        <v>29260</v>
      </c>
      <c r="B8556" s="57"/>
      <c r="C8556" s="57" t="s">
        <v>29277</v>
      </c>
      <c r="D8556" s="57" t="s">
        <v>29278</v>
      </c>
    </row>
    <row r="8557" spans="1:4">
      <c r="A8557" s="57" t="s">
        <v>29260</v>
      </c>
      <c r="B8557" s="57"/>
      <c r="C8557" s="57" t="s">
        <v>29279</v>
      </c>
      <c r="D8557" s="57" t="s">
        <v>29280</v>
      </c>
    </row>
    <row r="8558" spans="1:4">
      <c r="A8558" s="57" t="s">
        <v>29260</v>
      </c>
      <c r="B8558" s="57"/>
      <c r="C8558" s="57" t="s">
        <v>29281</v>
      </c>
      <c r="D8558" s="57" t="s">
        <v>29282</v>
      </c>
    </row>
    <row r="8559" spans="1:4">
      <c r="A8559" s="57" t="s">
        <v>29260</v>
      </c>
      <c r="B8559" s="57"/>
      <c r="C8559" s="57" t="s">
        <v>29283</v>
      </c>
      <c r="D8559" s="57" t="s">
        <v>29284</v>
      </c>
    </row>
    <row r="8560" spans="1:4">
      <c r="A8560" s="57" t="s">
        <v>29260</v>
      </c>
      <c r="B8560" s="57"/>
      <c r="C8560" s="57" t="s">
        <v>29285</v>
      </c>
      <c r="D8560" s="57" t="s">
        <v>29286</v>
      </c>
    </row>
    <row r="8561" spans="1:4">
      <c r="A8561" s="57" t="s">
        <v>29287</v>
      </c>
      <c r="B8561" s="57" t="s">
        <v>12940</v>
      </c>
      <c r="C8561" s="57" t="s">
        <v>29288</v>
      </c>
      <c r="D8561" s="57" t="s">
        <v>29289</v>
      </c>
    </row>
    <row r="8562" spans="1:4">
      <c r="A8562" s="57" t="s">
        <v>29290</v>
      </c>
      <c r="B8562" s="57" t="s">
        <v>12940</v>
      </c>
      <c r="C8562" s="57" t="s">
        <v>29291</v>
      </c>
      <c r="D8562" s="57" t="s">
        <v>29292</v>
      </c>
    </row>
    <row r="8563" spans="1:4">
      <c r="A8563" s="57" t="s">
        <v>29290</v>
      </c>
      <c r="B8563" s="57"/>
      <c r="C8563" s="57" t="s">
        <v>29293</v>
      </c>
      <c r="D8563" s="57" t="s">
        <v>29294</v>
      </c>
    </row>
    <row r="8564" spans="1:4">
      <c r="A8564" s="57" t="s">
        <v>29290</v>
      </c>
      <c r="B8564" s="57"/>
      <c r="C8564" s="57" t="s">
        <v>29295</v>
      </c>
      <c r="D8564" s="57" t="s">
        <v>29296</v>
      </c>
    </row>
    <row r="8565" spans="1:4">
      <c r="A8565" s="57" t="s">
        <v>29290</v>
      </c>
      <c r="B8565" s="57"/>
      <c r="C8565" s="57" t="s">
        <v>29297</v>
      </c>
      <c r="D8565" s="57" t="s">
        <v>29298</v>
      </c>
    </row>
    <row r="8566" spans="1:4">
      <c r="A8566" s="57" t="s">
        <v>29290</v>
      </c>
      <c r="B8566" s="57"/>
      <c r="C8566" s="57" t="s">
        <v>29299</v>
      </c>
      <c r="D8566" s="57" t="s">
        <v>29300</v>
      </c>
    </row>
    <row r="8567" spans="1:4">
      <c r="A8567" s="57" t="s">
        <v>29301</v>
      </c>
      <c r="B8567" s="57" t="s">
        <v>12940</v>
      </c>
      <c r="C8567" s="57" t="s">
        <v>29302</v>
      </c>
      <c r="D8567" s="57" t="s">
        <v>29303</v>
      </c>
    </row>
    <row r="8568" spans="1:4">
      <c r="A8568" s="57" t="s">
        <v>29304</v>
      </c>
      <c r="B8568" s="57" t="s">
        <v>12940</v>
      </c>
      <c r="C8568" s="57" t="s">
        <v>29305</v>
      </c>
      <c r="D8568" s="57" t="s">
        <v>29306</v>
      </c>
    </row>
    <row r="8569" spans="1:4">
      <c r="A8569" s="57" t="s">
        <v>29307</v>
      </c>
      <c r="B8569" s="57" t="s">
        <v>12940</v>
      </c>
      <c r="C8569" s="57" t="s">
        <v>29308</v>
      </c>
      <c r="D8569" s="57" t="s">
        <v>29309</v>
      </c>
    </row>
    <row r="8570" spans="1:4">
      <c r="A8570" s="57" t="s">
        <v>29307</v>
      </c>
      <c r="B8570" s="57"/>
      <c r="C8570" s="57" t="s">
        <v>29310</v>
      </c>
      <c r="D8570" s="57" t="s">
        <v>29309</v>
      </c>
    </row>
    <row r="8571" spans="1:4">
      <c r="A8571" s="57" t="s">
        <v>29307</v>
      </c>
      <c r="B8571" s="57"/>
      <c r="C8571" s="57" t="s">
        <v>29311</v>
      </c>
      <c r="D8571" s="57" t="s">
        <v>29312</v>
      </c>
    </row>
    <row r="8572" spans="1:4">
      <c r="A8572" s="57" t="s">
        <v>29307</v>
      </c>
      <c r="B8572" s="57"/>
      <c r="C8572" s="57" t="s">
        <v>29313</v>
      </c>
      <c r="D8572" s="57" t="s">
        <v>29314</v>
      </c>
    </row>
    <row r="8573" spans="1:4">
      <c r="A8573" s="57" t="s">
        <v>29307</v>
      </c>
      <c r="B8573" s="57"/>
      <c r="C8573" s="57" t="s">
        <v>29315</v>
      </c>
      <c r="D8573" s="57" t="s">
        <v>29316</v>
      </c>
    </row>
    <row r="8574" spans="1:4">
      <c r="A8574" s="57" t="s">
        <v>29307</v>
      </c>
      <c r="B8574" s="57"/>
      <c r="C8574" s="57" t="s">
        <v>29317</v>
      </c>
      <c r="D8574" s="57" t="s">
        <v>29318</v>
      </c>
    </row>
    <row r="8575" spans="1:4">
      <c r="A8575" s="57" t="s">
        <v>29307</v>
      </c>
      <c r="B8575" s="57"/>
      <c r="C8575" s="57" t="s">
        <v>29319</v>
      </c>
      <c r="D8575" s="57" t="s">
        <v>29320</v>
      </c>
    </row>
    <row r="8576" spans="1:4">
      <c r="A8576" s="57" t="s">
        <v>29307</v>
      </c>
      <c r="B8576" s="57"/>
      <c r="C8576" s="57" t="s">
        <v>29321</v>
      </c>
      <c r="D8576" s="57" t="s">
        <v>29322</v>
      </c>
    </row>
    <row r="8577" spans="1:4">
      <c r="A8577" s="57" t="s">
        <v>29307</v>
      </c>
      <c r="B8577" s="57"/>
      <c r="C8577" s="57" t="s">
        <v>29323</v>
      </c>
      <c r="D8577" s="57" t="s">
        <v>29320</v>
      </c>
    </row>
    <row r="8578" spans="1:4">
      <c r="A8578" s="57" t="s">
        <v>29307</v>
      </c>
      <c r="B8578" s="57"/>
      <c r="C8578" s="57" t="s">
        <v>29324</v>
      </c>
      <c r="D8578" s="57" t="s">
        <v>29325</v>
      </c>
    </row>
    <row r="8579" spans="1:4">
      <c r="A8579" s="57" t="s">
        <v>29307</v>
      </c>
      <c r="B8579" s="57"/>
      <c r="C8579" s="57" t="s">
        <v>29326</v>
      </c>
      <c r="D8579" s="57" t="s">
        <v>29327</v>
      </c>
    </row>
    <row r="8580" spans="1:4">
      <c r="A8580" s="57" t="s">
        <v>29307</v>
      </c>
      <c r="B8580" s="57"/>
      <c r="C8580" s="57" t="s">
        <v>29328</v>
      </c>
      <c r="D8580" s="57" t="s">
        <v>29329</v>
      </c>
    </row>
    <row r="8581" spans="1:4">
      <c r="A8581" s="57" t="s">
        <v>29307</v>
      </c>
      <c r="B8581" s="57"/>
      <c r="C8581" s="57" t="s">
        <v>29330</v>
      </c>
      <c r="D8581" s="57" t="s">
        <v>29331</v>
      </c>
    </row>
    <row r="8582" spans="1:4">
      <c r="A8582" s="57" t="s">
        <v>29307</v>
      </c>
      <c r="B8582" s="57"/>
      <c r="C8582" s="57" t="s">
        <v>29332</v>
      </c>
      <c r="D8582" s="57" t="s">
        <v>29333</v>
      </c>
    </row>
    <row r="8583" spans="1:4">
      <c r="A8583" s="57" t="s">
        <v>29307</v>
      </c>
      <c r="B8583" s="57"/>
      <c r="C8583" s="57" t="s">
        <v>29334</v>
      </c>
      <c r="D8583" s="57" t="s">
        <v>29335</v>
      </c>
    </row>
    <row r="8584" spans="1:4">
      <c r="A8584" s="57" t="s">
        <v>29307</v>
      </c>
      <c r="B8584" s="57"/>
      <c r="C8584" s="57" t="s">
        <v>29336</v>
      </c>
      <c r="D8584" s="57" t="s">
        <v>29331</v>
      </c>
    </row>
    <row r="8585" spans="1:4">
      <c r="A8585" s="57" t="s">
        <v>29307</v>
      </c>
      <c r="B8585" s="57"/>
      <c r="C8585" s="57" t="s">
        <v>29337</v>
      </c>
      <c r="D8585" s="57" t="s">
        <v>29338</v>
      </c>
    </row>
    <row r="8586" spans="1:4">
      <c r="A8586" s="57" t="s">
        <v>29307</v>
      </c>
      <c r="B8586" s="57"/>
      <c r="C8586" s="57" t="s">
        <v>29339</v>
      </c>
      <c r="D8586" s="57" t="s">
        <v>29333</v>
      </c>
    </row>
    <row r="8587" spans="1:4">
      <c r="A8587" s="57" t="s">
        <v>15199</v>
      </c>
      <c r="B8587" s="57" t="s">
        <v>994</v>
      </c>
      <c r="C8587" s="57" t="s">
        <v>15200</v>
      </c>
      <c r="D8587" s="57" t="s">
        <v>15201</v>
      </c>
    </row>
    <row r="8588" spans="1:4">
      <c r="A8588" s="57" t="s">
        <v>7678</v>
      </c>
      <c r="B8588" s="57" t="s">
        <v>994</v>
      </c>
      <c r="C8588" s="57" t="s">
        <v>2779</v>
      </c>
      <c r="D8588" s="57" t="s">
        <v>2780</v>
      </c>
    </row>
    <row r="8589" spans="1:4">
      <c r="A8589" s="57" t="s">
        <v>7678</v>
      </c>
      <c r="B8589" s="57" t="s">
        <v>994</v>
      </c>
      <c r="C8589" s="57" t="s">
        <v>2824</v>
      </c>
      <c r="D8589" s="57" t="s">
        <v>2825</v>
      </c>
    </row>
    <row r="8590" spans="1:4">
      <c r="A8590" s="57" t="s">
        <v>7678</v>
      </c>
      <c r="B8590" s="57" t="s">
        <v>994</v>
      </c>
      <c r="C8590" s="57" t="s">
        <v>3026</v>
      </c>
      <c r="D8590" s="57" t="s">
        <v>3027</v>
      </c>
    </row>
    <row r="8591" spans="1:4">
      <c r="A8591" s="57" t="s">
        <v>7678</v>
      </c>
      <c r="B8591" s="57" t="s">
        <v>994</v>
      </c>
      <c r="C8591" s="57" t="s">
        <v>3127</v>
      </c>
      <c r="D8591" s="57" t="s">
        <v>3128</v>
      </c>
    </row>
    <row r="8592" spans="1:4">
      <c r="A8592" s="57" t="s">
        <v>7678</v>
      </c>
      <c r="B8592" s="57" t="s">
        <v>994</v>
      </c>
      <c r="C8592" s="57" t="s">
        <v>3167</v>
      </c>
      <c r="D8592" s="57" t="s">
        <v>3168</v>
      </c>
    </row>
    <row r="8593" spans="1:4">
      <c r="A8593" s="57" t="s">
        <v>7678</v>
      </c>
      <c r="B8593" s="57" t="s">
        <v>994</v>
      </c>
      <c r="C8593" s="57" t="s">
        <v>3363</v>
      </c>
      <c r="D8593" s="57" t="s">
        <v>3364</v>
      </c>
    </row>
    <row r="8594" spans="1:4">
      <c r="A8594" s="57" t="s">
        <v>7678</v>
      </c>
      <c r="B8594" s="57" t="s">
        <v>994</v>
      </c>
      <c r="C8594" s="57" t="s">
        <v>3682</v>
      </c>
      <c r="D8594" s="57" t="s">
        <v>3683</v>
      </c>
    </row>
    <row r="8595" spans="1:4">
      <c r="A8595" s="57" t="s">
        <v>7678</v>
      </c>
      <c r="B8595" s="57" t="s">
        <v>994</v>
      </c>
      <c r="C8595" s="57" t="s">
        <v>3820</v>
      </c>
      <c r="D8595" s="57" t="s">
        <v>3821</v>
      </c>
    </row>
    <row r="8596" spans="1:4">
      <c r="A8596" s="57" t="s">
        <v>7678</v>
      </c>
      <c r="B8596" s="57" t="s">
        <v>994</v>
      </c>
      <c r="C8596" s="57" t="s">
        <v>3845</v>
      </c>
      <c r="D8596" s="57" t="s">
        <v>12287</v>
      </c>
    </row>
    <row r="8597" spans="1:4">
      <c r="A8597" s="57" t="s">
        <v>7678</v>
      </c>
      <c r="B8597" s="57" t="s">
        <v>994</v>
      </c>
      <c r="C8597" s="57" t="s">
        <v>3874</v>
      </c>
      <c r="D8597" s="57" t="s">
        <v>3875</v>
      </c>
    </row>
    <row r="8598" spans="1:4">
      <c r="A8598" s="57" t="s">
        <v>7678</v>
      </c>
      <c r="B8598" s="57" t="s">
        <v>994</v>
      </c>
      <c r="C8598" s="57" t="s">
        <v>4031</v>
      </c>
      <c r="D8598" s="57" t="s">
        <v>4032</v>
      </c>
    </row>
    <row r="8599" spans="1:4">
      <c r="A8599" s="57" t="s">
        <v>7678</v>
      </c>
      <c r="B8599" s="57" t="s">
        <v>994</v>
      </c>
      <c r="C8599" s="57" t="s">
        <v>4073</v>
      </c>
      <c r="D8599" s="57" t="s">
        <v>4074</v>
      </c>
    </row>
    <row r="8600" spans="1:4">
      <c r="A8600" s="57" t="s">
        <v>7678</v>
      </c>
      <c r="B8600" s="57" t="s">
        <v>994</v>
      </c>
      <c r="C8600" s="57" t="s">
        <v>4181</v>
      </c>
      <c r="D8600" s="57" t="s">
        <v>4182</v>
      </c>
    </row>
    <row r="8601" spans="1:4">
      <c r="A8601" s="57" t="s">
        <v>7678</v>
      </c>
      <c r="B8601" s="57" t="s">
        <v>994</v>
      </c>
      <c r="C8601" s="57" t="s">
        <v>4317</v>
      </c>
      <c r="D8601" s="57" t="s">
        <v>4318</v>
      </c>
    </row>
    <row r="8602" spans="1:4">
      <c r="A8602" s="57" t="s">
        <v>7678</v>
      </c>
      <c r="B8602" s="57" t="s">
        <v>994</v>
      </c>
      <c r="C8602" s="57" t="s">
        <v>4483</v>
      </c>
      <c r="D8602" s="57" t="s">
        <v>4484</v>
      </c>
    </row>
    <row r="8603" spans="1:4">
      <c r="A8603" s="57" t="s">
        <v>7678</v>
      </c>
      <c r="B8603" s="57" t="s">
        <v>994</v>
      </c>
      <c r="C8603" s="57" t="s">
        <v>4555</v>
      </c>
      <c r="D8603" s="57" t="s">
        <v>4556</v>
      </c>
    </row>
    <row r="8604" spans="1:4">
      <c r="A8604" s="57" t="s">
        <v>7678</v>
      </c>
      <c r="B8604" s="57" t="s">
        <v>994</v>
      </c>
      <c r="C8604" s="57" t="s">
        <v>4809</v>
      </c>
      <c r="D8604" s="57" t="s">
        <v>4810</v>
      </c>
    </row>
    <row r="8605" spans="1:4">
      <c r="A8605" s="57" t="s">
        <v>7678</v>
      </c>
      <c r="B8605" s="57" t="s">
        <v>994</v>
      </c>
      <c r="C8605" s="57" t="s">
        <v>4952</v>
      </c>
      <c r="D8605" s="57" t="s">
        <v>4953</v>
      </c>
    </row>
    <row r="8606" spans="1:4">
      <c r="A8606" s="57" t="s">
        <v>7678</v>
      </c>
      <c r="B8606" s="57" t="s">
        <v>994</v>
      </c>
      <c r="C8606" s="57" t="s">
        <v>5191</v>
      </c>
      <c r="D8606" s="57" t="s">
        <v>5192</v>
      </c>
    </row>
    <row r="8607" spans="1:4">
      <c r="A8607" s="57" t="s">
        <v>7678</v>
      </c>
      <c r="B8607" s="57" t="s">
        <v>994</v>
      </c>
      <c r="C8607" s="57" t="s">
        <v>5193</v>
      </c>
      <c r="D8607" s="57" t="s">
        <v>5194</v>
      </c>
    </row>
    <row r="8608" spans="1:4">
      <c r="A8608" s="57" t="s">
        <v>7678</v>
      </c>
      <c r="B8608" s="57" t="s">
        <v>994</v>
      </c>
      <c r="C8608" s="57" t="s">
        <v>5284</v>
      </c>
      <c r="D8608" s="57" t="s">
        <v>5285</v>
      </c>
    </row>
    <row r="8609" spans="1:4">
      <c r="A8609" s="57" t="s">
        <v>7678</v>
      </c>
      <c r="B8609" s="57" t="s">
        <v>994</v>
      </c>
      <c r="C8609" s="57" t="s">
        <v>5605</v>
      </c>
      <c r="D8609" s="57" t="s">
        <v>5606</v>
      </c>
    </row>
    <row r="8610" spans="1:4">
      <c r="A8610" s="57" t="s">
        <v>7678</v>
      </c>
      <c r="B8610" s="57" t="s">
        <v>994</v>
      </c>
      <c r="C8610" s="57" t="s">
        <v>5736</v>
      </c>
      <c r="D8610" s="57" t="s">
        <v>5737</v>
      </c>
    </row>
    <row r="8611" spans="1:4">
      <c r="A8611" s="57" t="s">
        <v>7678</v>
      </c>
      <c r="B8611" s="57" t="s">
        <v>994</v>
      </c>
      <c r="C8611" s="57" t="s">
        <v>5978</v>
      </c>
      <c r="D8611" s="57" t="s">
        <v>5979</v>
      </c>
    </row>
    <row r="8612" spans="1:4">
      <c r="A8612" s="57" t="s">
        <v>7678</v>
      </c>
      <c r="B8612" s="57" t="s">
        <v>994</v>
      </c>
      <c r="C8612" s="57" t="s">
        <v>6038</v>
      </c>
      <c r="D8612" s="57" t="s">
        <v>6039</v>
      </c>
    </row>
    <row r="8613" spans="1:4">
      <c r="A8613" s="57" t="s">
        <v>7678</v>
      </c>
      <c r="B8613" s="57" t="s">
        <v>994</v>
      </c>
      <c r="C8613" s="57" t="s">
        <v>6056</v>
      </c>
      <c r="D8613" s="57" t="s">
        <v>6057</v>
      </c>
    </row>
    <row r="8614" spans="1:4">
      <c r="A8614" s="57" t="s">
        <v>7678</v>
      </c>
      <c r="B8614" s="57" t="s">
        <v>994</v>
      </c>
      <c r="C8614" s="57" t="s">
        <v>6058</v>
      </c>
      <c r="D8614" s="57" t="s">
        <v>6059</v>
      </c>
    </row>
    <row r="8615" spans="1:4">
      <c r="A8615" s="57" t="s">
        <v>7678</v>
      </c>
      <c r="B8615" s="57" t="s">
        <v>994</v>
      </c>
      <c r="C8615" s="57" t="s">
        <v>6064</v>
      </c>
      <c r="D8615" s="57" t="s">
        <v>6065</v>
      </c>
    </row>
    <row r="8616" spans="1:4">
      <c r="A8616" s="57" t="s">
        <v>7678</v>
      </c>
      <c r="B8616" s="57" t="s">
        <v>994</v>
      </c>
      <c r="C8616" s="57" t="s">
        <v>6112</v>
      </c>
      <c r="D8616" s="57" t="s">
        <v>9278</v>
      </c>
    </row>
    <row r="8617" spans="1:4">
      <c r="A8617" s="57" t="s">
        <v>7678</v>
      </c>
      <c r="B8617" s="57" t="s">
        <v>994</v>
      </c>
      <c r="C8617" s="57" t="s">
        <v>6192</v>
      </c>
      <c r="D8617" s="57" t="s">
        <v>6193</v>
      </c>
    </row>
    <row r="8618" spans="1:4">
      <c r="A8618" s="57" t="s">
        <v>7678</v>
      </c>
      <c r="B8618" s="57" t="s">
        <v>994</v>
      </c>
      <c r="C8618" s="57" t="s">
        <v>6289</v>
      </c>
      <c r="D8618" s="57" t="s">
        <v>6290</v>
      </c>
    </row>
    <row r="8619" spans="1:4">
      <c r="A8619" s="57" t="s">
        <v>7678</v>
      </c>
      <c r="B8619" s="57" t="s">
        <v>994</v>
      </c>
      <c r="C8619" s="57" t="s">
        <v>6325</v>
      </c>
      <c r="D8619" s="57" t="s">
        <v>6326</v>
      </c>
    </row>
    <row r="8620" spans="1:4">
      <c r="A8620" s="57" t="s">
        <v>7678</v>
      </c>
      <c r="B8620" s="57" t="s">
        <v>994</v>
      </c>
      <c r="C8620" s="57" t="s">
        <v>8466</v>
      </c>
      <c r="D8620" s="57" t="s">
        <v>12288</v>
      </c>
    </row>
    <row r="8621" spans="1:4">
      <c r="A8621" s="57" t="s">
        <v>7678</v>
      </c>
      <c r="B8621" s="57" t="s">
        <v>994</v>
      </c>
      <c r="C8621" s="57" t="s">
        <v>8707</v>
      </c>
      <c r="D8621" s="57" t="s">
        <v>8708</v>
      </c>
    </row>
    <row r="8622" spans="1:4">
      <c r="A8622" s="57" t="s">
        <v>7678</v>
      </c>
      <c r="B8622" s="57" t="s">
        <v>994</v>
      </c>
      <c r="C8622" s="57" t="s">
        <v>8933</v>
      </c>
      <c r="D8622" s="57" t="s">
        <v>8934</v>
      </c>
    </row>
    <row r="8623" spans="1:4">
      <c r="A8623" s="57" t="s">
        <v>7678</v>
      </c>
      <c r="B8623" s="57" t="s">
        <v>994</v>
      </c>
      <c r="C8623" s="57" t="s">
        <v>9279</v>
      </c>
      <c r="D8623" s="57" t="s">
        <v>9280</v>
      </c>
    </row>
    <row r="8624" spans="1:4">
      <c r="A8624" s="57" t="s">
        <v>7678</v>
      </c>
      <c r="B8624" s="57" t="s">
        <v>994</v>
      </c>
      <c r="C8624" s="57" t="s">
        <v>9281</v>
      </c>
      <c r="D8624" s="57" t="s">
        <v>9282</v>
      </c>
    </row>
    <row r="8625" spans="1:4">
      <c r="A8625" s="57" t="s">
        <v>7678</v>
      </c>
      <c r="B8625" s="57" t="s">
        <v>994</v>
      </c>
      <c r="C8625" s="57" t="s">
        <v>12289</v>
      </c>
      <c r="D8625" s="57" t="s">
        <v>12290</v>
      </c>
    </row>
    <row r="8626" spans="1:4">
      <c r="A8626" s="57" t="s">
        <v>7678</v>
      </c>
      <c r="B8626" s="57" t="s">
        <v>994</v>
      </c>
      <c r="C8626" s="57" t="s">
        <v>12291</v>
      </c>
      <c r="D8626" s="57" t="s">
        <v>12292</v>
      </c>
    </row>
    <row r="8627" spans="1:4">
      <c r="A8627" s="57" t="s">
        <v>7678</v>
      </c>
      <c r="B8627" s="57" t="s">
        <v>994</v>
      </c>
      <c r="C8627" s="57" t="s">
        <v>12293</v>
      </c>
      <c r="D8627" s="57" t="s">
        <v>12260</v>
      </c>
    </row>
    <row r="8628" spans="1:4">
      <c r="A8628" s="57" t="s">
        <v>7678</v>
      </c>
      <c r="B8628" s="57" t="s">
        <v>994</v>
      </c>
      <c r="C8628" s="57" t="s">
        <v>12294</v>
      </c>
      <c r="D8628" s="57" t="s">
        <v>12295</v>
      </c>
    </row>
    <row r="8629" spans="1:4">
      <c r="A8629" s="57" t="s">
        <v>7678</v>
      </c>
      <c r="B8629" s="57" t="s">
        <v>994</v>
      </c>
      <c r="C8629" s="57" t="s">
        <v>12296</v>
      </c>
      <c r="D8629" s="57" t="s">
        <v>12297</v>
      </c>
    </row>
    <row r="8630" spans="1:4">
      <c r="A8630" s="57" t="s">
        <v>12298</v>
      </c>
      <c r="B8630" s="57" t="s">
        <v>994</v>
      </c>
      <c r="C8630" s="57" t="s">
        <v>12299</v>
      </c>
      <c r="D8630" s="57" t="s">
        <v>17108</v>
      </c>
    </row>
    <row r="8631" spans="1:4">
      <c r="A8631" s="57" t="s">
        <v>29340</v>
      </c>
      <c r="B8631" s="57" t="s">
        <v>12940</v>
      </c>
      <c r="C8631" s="57" t="s">
        <v>29341</v>
      </c>
      <c r="D8631" s="57" t="s">
        <v>29342</v>
      </c>
    </row>
    <row r="8632" spans="1:4">
      <c r="A8632" s="57" t="s">
        <v>29340</v>
      </c>
      <c r="B8632" s="57"/>
      <c r="C8632" s="57" t="s">
        <v>29343</v>
      </c>
      <c r="D8632" s="57" t="s">
        <v>29344</v>
      </c>
    </row>
    <row r="8633" spans="1:4">
      <c r="A8633" s="57" t="s">
        <v>29340</v>
      </c>
      <c r="B8633" s="57"/>
      <c r="C8633" s="57" t="s">
        <v>29345</v>
      </c>
      <c r="D8633" s="57" t="s">
        <v>29346</v>
      </c>
    </row>
    <row r="8634" spans="1:4">
      <c r="A8634" s="57" t="s">
        <v>29340</v>
      </c>
      <c r="B8634" s="57"/>
      <c r="C8634" s="57" t="s">
        <v>29347</v>
      </c>
      <c r="D8634" s="57" t="s">
        <v>29348</v>
      </c>
    </row>
    <row r="8635" spans="1:4">
      <c r="A8635" s="57" t="s">
        <v>29340</v>
      </c>
      <c r="B8635" s="57"/>
      <c r="C8635" s="57" t="s">
        <v>29349</v>
      </c>
      <c r="D8635" s="57" t="s">
        <v>29350</v>
      </c>
    </row>
    <row r="8636" spans="1:4">
      <c r="A8636" s="57" t="s">
        <v>29340</v>
      </c>
      <c r="B8636" s="57"/>
      <c r="C8636" s="57" t="s">
        <v>29351</v>
      </c>
      <c r="D8636" s="57" t="s">
        <v>29352</v>
      </c>
    </row>
    <row r="8637" spans="1:4">
      <c r="A8637" s="57" t="s">
        <v>29340</v>
      </c>
      <c r="B8637" s="57"/>
      <c r="C8637" s="57" t="s">
        <v>74862</v>
      </c>
      <c r="D8637" s="57" t="s">
        <v>74863</v>
      </c>
    </row>
    <row r="8638" spans="1:4">
      <c r="A8638" s="57" t="s">
        <v>29353</v>
      </c>
      <c r="B8638" s="57" t="s">
        <v>12940</v>
      </c>
      <c r="C8638" s="57" t="s">
        <v>29354</v>
      </c>
      <c r="D8638" s="57" t="s">
        <v>29355</v>
      </c>
    </row>
    <row r="8639" spans="1:4">
      <c r="A8639" s="57" t="s">
        <v>29353</v>
      </c>
      <c r="B8639" s="57"/>
      <c r="C8639" s="57" t="s">
        <v>29356</v>
      </c>
      <c r="D8639" s="57" t="s">
        <v>29357</v>
      </c>
    </row>
    <row r="8640" spans="1:4">
      <c r="A8640" s="57" t="s">
        <v>29353</v>
      </c>
      <c r="B8640" s="57"/>
      <c r="C8640" s="57" t="s">
        <v>29358</v>
      </c>
      <c r="D8640" s="57" t="s">
        <v>29359</v>
      </c>
    </row>
    <row r="8641" spans="1:4">
      <c r="A8641" s="57" t="s">
        <v>29353</v>
      </c>
      <c r="B8641" s="57"/>
      <c r="C8641" s="57" t="s">
        <v>29360</v>
      </c>
      <c r="D8641" s="57" t="s">
        <v>29361</v>
      </c>
    </row>
    <row r="8642" spans="1:4">
      <c r="A8642" s="57" t="s">
        <v>29353</v>
      </c>
      <c r="B8642" s="57"/>
      <c r="C8642" s="57" t="s">
        <v>29362</v>
      </c>
      <c r="D8642" s="57" t="s">
        <v>29363</v>
      </c>
    </row>
    <row r="8643" spans="1:4">
      <c r="A8643" s="57" t="s">
        <v>29364</v>
      </c>
      <c r="B8643" s="57" t="s">
        <v>12940</v>
      </c>
      <c r="C8643" s="57" t="s">
        <v>29365</v>
      </c>
      <c r="D8643" s="57" t="s">
        <v>29366</v>
      </c>
    </row>
    <row r="8644" spans="1:4">
      <c r="A8644" s="57" t="s">
        <v>29364</v>
      </c>
      <c r="B8644" s="57"/>
      <c r="C8644" s="57" t="s">
        <v>29367</v>
      </c>
      <c r="D8644" s="57" t="s">
        <v>29368</v>
      </c>
    </row>
    <row r="8645" spans="1:4">
      <c r="A8645" s="57" t="s">
        <v>29364</v>
      </c>
      <c r="B8645" s="57"/>
      <c r="C8645" s="57" t="s">
        <v>29369</v>
      </c>
      <c r="D8645" s="57" t="s">
        <v>29370</v>
      </c>
    </row>
    <row r="8646" spans="1:4">
      <c r="A8646" s="57" t="s">
        <v>29364</v>
      </c>
      <c r="B8646" s="57"/>
      <c r="C8646" s="57" t="s">
        <v>29371</v>
      </c>
      <c r="D8646" s="57" t="s">
        <v>29372</v>
      </c>
    </row>
    <row r="8647" spans="1:4">
      <c r="A8647" s="57" t="s">
        <v>29364</v>
      </c>
      <c r="B8647" s="57"/>
      <c r="C8647" s="57" t="s">
        <v>74864</v>
      </c>
      <c r="D8647" s="57" t="s">
        <v>74865</v>
      </c>
    </row>
    <row r="8648" spans="1:4">
      <c r="A8648" s="57" t="s">
        <v>7679</v>
      </c>
      <c r="B8648" s="57" t="s">
        <v>1018</v>
      </c>
      <c r="C8648" s="57" t="s">
        <v>6055</v>
      </c>
      <c r="D8648" s="57" t="s">
        <v>15202</v>
      </c>
    </row>
    <row r="8649" spans="1:4">
      <c r="A8649" s="57" t="s">
        <v>7679</v>
      </c>
      <c r="B8649" s="57" t="s">
        <v>1018</v>
      </c>
      <c r="C8649" s="57" t="s">
        <v>12300</v>
      </c>
      <c r="D8649" s="57" t="s">
        <v>12301</v>
      </c>
    </row>
    <row r="8650" spans="1:4">
      <c r="A8650" s="57" t="s">
        <v>29373</v>
      </c>
      <c r="B8650" s="57" t="s">
        <v>12940</v>
      </c>
      <c r="C8650" s="57" t="s">
        <v>29374</v>
      </c>
      <c r="D8650" s="57" t="s">
        <v>29375</v>
      </c>
    </row>
    <row r="8651" spans="1:4">
      <c r="A8651" s="57" t="s">
        <v>29373</v>
      </c>
      <c r="B8651" s="57"/>
      <c r="C8651" s="57" t="s">
        <v>29376</v>
      </c>
      <c r="D8651" s="57" t="s">
        <v>29377</v>
      </c>
    </row>
    <row r="8652" spans="1:4">
      <c r="A8652" s="57" t="s">
        <v>29373</v>
      </c>
      <c r="B8652" s="57"/>
      <c r="C8652" s="57" t="s">
        <v>29378</v>
      </c>
      <c r="D8652" s="57" t="s">
        <v>29379</v>
      </c>
    </row>
    <row r="8653" spans="1:4">
      <c r="A8653" s="57" t="s">
        <v>29373</v>
      </c>
      <c r="B8653" s="57"/>
      <c r="C8653" s="57" t="s">
        <v>29380</v>
      </c>
      <c r="D8653" s="57" t="s">
        <v>29381</v>
      </c>
    </row>
    <row r="8654" spans="1:4">
      <c r="A8654" s="57" t="s">
        <v>29373</v>
      </c>
      <c r="B8654" s="57"/>
      <c r="C8654" s="57" t="s">
        <v>29382</v>
      </c>
      <c r="D8654" s="57" t="s">
        <v>29383</v>
      </c>
    </row>
    <row r="8655" spans="1:4">
      <c r="A8655" s="57" t="s">
        <v>9881</v>
      </c>
      <c r="B8655" s="57" t="s">
        <v>1013</v>
      </c>
      <c r="C8655" s="57" t="s">
        <v>9882</v>
      </c>
      <c r="D8655" s="57" t="s">
        <v>12302</v>
      </c>
    </row>
    <row r="8656" spans="1:4">
      <c r="A8656" s="57" t="s">
        <v>9881</v>
      </c>
      <c r="B8656" s="57" t="s">
        <v>1013</v>
      </c>
      <c r="C8656" s="57" t="s">
        <v>9883</v>
      </c>
      <c r="D8656" s="57" t="s">
        <v>9884</v>
      </c>
    </row>
    <row r="8657" spans="1:4">
      <c r="A8657" s="57" t="s">
        <v>9881</v>
      </c>
      <c r="B8657" s="57" t="s">
        <v>1013</v>
      </c>
      <c r="C8657" s="57" t="s">
        <v>12303</v>
      </c>
      <c r="D8657" s="57" t="s">
        <v>12304</v>
      </c>
    </row>
    <row r="8658" spans="1:4">
      <c r="A8658" s="57" t="s">
        <v>9881</v>
      </c>
      <c r="B8658" s="57" t="s">
        <v>1013</v>
      </c>
      <c r="C8658" s="57" t="s">
        <v>17109</v>
      </c>
      <c r="D8658" s="57" t="s">
        <v>17110</v>
      </c>
    </row>
    <row r="8659" spans="1:4">
      <c r="A8659" s="57" t="s">
        <v>7680</v>
      </c>
      <c r="B8659" s="57" t="s">
        <v>1013</v>
      </c>
      <c r="C8659" s="57" t="s">
        <v>2771</v>
      </c>
      <c r="D8659" s="57" t="s">
        <v>2772</v>
      </c>
    </row>
    <row r="8660" spans="1:4">
      <c r="A8660" s="57" t="s">
        <v>7680</v>
      </c>
      <c r="B8660" s="57" t="s">
        <v>1013</v>
      </c>
      <c r="C8660" s="57" t="s">
        <v>2773</v>
      </c>
      <c r="D8660" s="57" t="s">
        <v>2774</v>
      </c>
    </row>
    <row r="8661" spans="1:4">
      <c r="A8661" s="57" t="s">
        <v>7680</v>
      </c>
      <c r="B8661" s="57" t="s">
        <v>1013</v>
      </c>
      <c r="C8661" s="57" t="s">
        <v>3038</v>
      </c>
      <c r="D8661" s="57" t="s">
        <v>3039</v>
      </c>
    </row>
    <row r="8662" spans="1:4">
      <c r="A8662" s="57" t="s">
        <v>7680</v>
      </c>
      <c r="B8662" s="57" t="s">
        <v>1013</v>
      </c>
      <c r="C8662" s="57" t="s">
        <v>3040</v>
      </c>
      <c r="D8662" s="57" t="s">
        <v>3041</v>
      </c>
    </row>
    <row r="8663" spans="1:4">
      <c r="A8663" s="57" t="s">
        <v>7680</v>
      </c>
      <c r="B8663" s="57" t="s">
        <v>1013</v>
      </c>
      <c r="C8663" s="57" t="s">
        <v>3042</v>
      </c>
      <c r="D8663" s="57" t="s">
        <v>3043</v>
      </c>
    </row>
    <row r="8664" spans="1:4">
      <c r="A8664" s="57" t="s">
        <v>7680</v>
      </c>
      <c r="B8664" s="57" t="s">
        <v>1013</v>
      </c>
      <c r="C8664" s="57" t="s">
        <v>3080</v>
      </c>
      <c r="D8664" s="57" t="s">
        <v>3081</v>
      </c>
    </row>
    <row r="8665" spans="1:4">
      <c r="A8665" s="57" t="s">
        <v>7680</v>
      </c>
      <c r="B8665" s="57" t="s">
        <v>1013</v>
      </c>
      <c r="C8665" s="57" t="s">
        <v>3082</v>
      </c>
      <c r="D8665" s="57" t="s">
        <v>3083</v>
      </c>
    </row>
    <row r="8666" spans="1:4">
      <c r="A8666" s="57" t="s">
        <v>7680</v>
      </c>
      <c r="B8666" s="57" t="s">
        <v>1013</v>
      </c>
      <c r="C8666" s="57" t="s">
        <v>3084</v>
      </c>
      <c r="D8666" s="57" t="s">
        <v>3085</v>
      </c>
    </row>
    <row r="8667" spans="1:4">
      <c r="A8667" s="57" t="s">
        <v>7680</v>
      </c>
      <c r="B8667" s="57" t="s">
        <v>1013</v>
      </c>
      <c r="C8667" s="57" t="s">
        <v>3086</v>
      </c>
      <c r="D8667" s="57" t="s">
        <v>3087</v>
      </c>
    </row>
    <row r="8668" spans="1:4">
      <c r="A8668" s="57" t="s">
        <v>7680</v>
      </c>
      <c r="B8668" s="57" t="s">
        <v>1013</v>
      </c>
      <c r="C8668" s="57" t="s">
        <v>3105</v>
      </c>
      <c r="D8668" s="57" t="s">
        <v>3106</v>
      </c>
    </row>
    <row r="8669" spans="1:4">
      <c r="A8669" s="57" t="s">
        <v>7680</v>
      </c>
      <c r="B8669" s="57" t="s">
        <v>1013</v>
      </c>
      <c r="C8669" s="57" t="s">
        <v>3107</v>
      </c>
      <c r="D8669" s="57" t="s">
        <v>3108</v>
      </c>
    </row>
    <row r="8670" spans="1:4">
      <c r="A8670" s="57" t="s">
        <v>7680</v>
      </c>
      <c r="B8670" s="57" t="s">
        <v>1013</v>
      </c>
      <c r="C8670" s="57" t="s">
        <v>3139</v>
      </c>
      <c r="D8670" s="57" t="s">
        <v>3140</v>
      </c>
    </row>
    <row r="8671" spans="1:4">
      <c r="A8671" s="57" t="s">
        <v>7680</v>
      </c>
      <c r="B8671" s="57" t="s">
        <v>1013</v>
      </c>
      <c r="C8671" s="57" t="s">
        <v>3227</v>
      </c>
      <c r="D8671" s="57" t="s">
        <v>3228</v>
      </c>
    </row>
    <row r="8672" spans="1:4">
      <c r="A8672" s="57" t="s">
        <v>7680</v>
      </c>
      <c r="B8672" s="57" t="s">
        <v>1013</v>
      </c>
      <c r="C8672" s="57" t="s">
        <v>3229</v>
      </c>
      <c r="D8672" s="57" t="s">
        <v>3230</v>
      </c>
    </row>
    <row r="8673" spans="1:4">
      <c r="A8673" s="57" t="s">
        <v>7680</v>
      </c>
      <c r="B8673" s="57" t="s">
        <v>1013</v>
      </c>
      <c r="C8673" s="57" t="s">
        <v>3231</v>
      </c>
      <c r="D8673" s="57" t="s">
        <v>3232</v>
      </c>
    </row>
    <row r="8674" spans="1:4">
      <c r="A8674" s="57" t="s">
        <v>7680</v>
      </c>
      <c r="B8674" s="57" t="s">
        <v>1013</v>
      </c>
      <c r="C8674" s="57" t="s">
        <v>3343</v>
      </c>
      <c r="D8674" s="57" t="s">
        <v>3344</v>
      </c>
    </row>
    <row r="8675" spans="1:4">
      <c r="A8675" s="57" t="s">
        <v>7680</v>
      </c>
      <c r="B8675" s="57" t="s">
        <v>1013</v>
      </c>
      <c r="C8675" s="57" t="s">
        <v>3345</v>
      </c>
      <c r="D8675" s="57" t="s">
        <v>3346</v>
      </c>
    </row>
    <row r="8676" spans="1:4">
      <c r="A8676" s="57" t="s">
        <v>7680</v>
      </c>
      <c r="B8676" s="57" t="s">
        <v>1013</v>
      </c>
      <c r="C8676" s="57" t="s">
        <v>3347</v>
      </c>
      <c r="D8676" s="57" t="s">
        <v>3348</v>
      </c>
    </row>
    <row r="8677" spans="1:4">
      <c r="A8677" s="57" t="s">
        <v>7680</v>
      </c>
      <c r="B8677" s="57" t="s">
        <v>1013</v>
      </c>
      <c r="C8677" s="57" t="s">
        <v>3377</v>
      </c>
      <c r="D8677" s="57" t="s">
        <v>3378</v>
      </c>
    </row>
    <row r="8678" spans="1:4">
      <c r="A8678" s="57" t="s">
        <v>7680</v>
      </c>
      <c r="B8678" s="57" t="s">
        <v>1013</v>
      </c>
      <c r="C8678" s="57" t="s">
        <v>3379</v>
      </c>
      <c r="D8678" s="57" t="s">
        <v>3380</v>
      </c>
    </row>
    <row r="8679" spans="1:4">
      <c r="A8679" s="57" t="s">
        <v>7680</v>
      </c>
      <c r="B8679" s="57" t="s">
        <v>1013</v>
      </c>
      <c r="C8679" s="57" t="s">
        <v>3393</v>
      </c>
      <c r="D8679" s="57" t="s">
        <v>3394</v>
      </c>
    </row>
    <row r="8680" spans="1:4">
      <c r="A8680" s="57" t="s">
        <v>7680</v>
      </c>
      <c r="B8680" s="57" t="s">
        <v>1013</v>
      </c>
      <c r="C8680" s="57" t="s">
        <v>3433</v>
      </c>
      <c r="D8680" s="57" t="s">
        <v>3434</v>
      </c>
    </row>
    <row r="8681" spans="1:4">
      <c r="A8681" s="57" t="s">
        <v>7680</v>
      </c>
      <c r="B8681" s="57" t="s">
        <v>1013</v>
      </c>
      <c r="C8681" s="57" t="s">
        <v>3435</v>
      </c>
      <c r="D8681" s="57" t="s">
        <v>3436</v>
      </c>
    </row>
    <row r="8682" spans="1:4">
      <c r="A8682" s="57" t="s">
        <v>7680</v>
      </c>
      <c r="B8682" s="57" t="s">
        <v>1013</v>
      </c>
      <c r="C8682" s="57" t="s">
        <v>3437</v>
      </c>
      <c r="D8682" s="57" t="s">
        <v>3438</v>
      </c>
    </row>
    <row r="8683" spans="1:4">
      <c r="A8683" s="57" t="s">
        <v>7680</v>
      </c>
      <c r="B8683" s="57" t="s">
        <v>1013</v>
      </c>
      <c r="C8683" s="57" t="s">
        <v>3439</v>
      </c>
      <c r="D8683" s="57" t="s">
        <v>3440</v>
      </c>
    </row>
    <row r="8684" spans="1:4">
      <c r="A8684" s="57" t="s">
        <v>7680</v>
      </c>
      <c r="B8684" s="57" t="s">
        <v>1013</v>
      </c>
      <c r="C8684" s="57" t="s">
        <v>3455</v>
      </c>
      <c r="D8684" s="57" t="s">
        <v>2925</v>
      </c>
    </row>
    <row r="8685" spans="1:4">
      <c r="A8685" s="57" t="s">
        <v>7680</v>
      </c>
      <c r="B8685" s="57" t="s">
        <v>1013</v>
      </c>
      <c r="C8685" s="57" t="s">
        <v>3456</v>
      </c>
      <c r="D8685" s="57" t="s">
        <v>3457</v>
      </c>
    </row>
    <row r="8686" spans="1:4">
      <c r="A8686" s="57" t="s">
        <v>7680</v>
      </c>
      <c r="B8686" s="57" t="s">
        <v>1013</v>
      </c>
      <c r="C8686" s="57" t="s">
        <v>3472</v>
      </c>
      <c r="D8686" s="57" t="s">
        <v>3473</v>
      </c>
    </row>
    <row r="8687" spans="1:4">
      <c r="A8687" s="57" t="s">
        <v>7680</v>
      </c>
      <c r="B8687" s="57" t="s">
        <v>1013</v>
      </c>
      <c r="C8687" s="57" t="s">
        <v>3474</v>
      </c>
      <c r="D8687" s="57" t="s">
        <v>3475</v>
      </c>
    </row>
    <row r="8688" spans="1:4">
      <c r="A8688" s="57" t="s">
        <v>7680</v>
      </c>
      <c r="B8688" s="57" t="s">
        <v>1013</v>
      </c>
      <c r="C8688" s="57" t="s">
        <v>3525</v>
      </c>
      <c r="D8688" s="57" t="s">
        <v>3526</v>
      </c>
    </row>
    <row r="8689" spans="1:4">
      <c r="A8689" s="57" t="s">
        <v>7680</v>
      </c>
      <c r="B8689" s="57" t="s">
        <v>1013</v>
      </c>
      <c r="C8689" s="57" t="s">
        <v>3527</v>
      </c>
      <c r="D8689" s="57" t="s">
        <v>3528</v>
      </c>
    </row>
    <row r="8690" spans="1:4">
      <c r="A8690" s="57" t="s">
        <v>7680</v>
      </c>
      <c r="B8690" s="57" t="s">
        <v>1013</v>
      </c>
      <c r="C8690" s="57" t="s">
        <v>3529</v>
      </c>
      <c r="D8690" s="57" t="s">
        <v>3530</v>
      </c>
    </row>
    <row r="8691" spans="1:4">
      <c r="A8691" s="57" t="s">
        <v>7680</v>
      </c>
      <c r="B8691" s="57" t="s">
        <v>1013</v>
      </c>
      <c r="C8691" s="57" t="s">
        <v>3531</v>
      </c>
      <c r="D8691" s="57" t="s">
        <v>3532</v>
      </c>
    </row>
    <row r="8692" spans="1:4">
      <c r="A8692" s="57" t="s">
        <v>7680</v>
      </c>
      <c r="B8692" s="57" t="s">
        <v>1013</v>
      </c>
      <c r="C8692" s="57" t="s">
        <v>3606</v>
      </c>
      <c r="D8692" s="57" t="s">
        <v>3607</v>
      </c>
    </row>
    <row r="8693" spans="1:4">
      <c r="A8693" s="57" t="s">
        <v>7680</v>
      </c>
      <c r="B8693" s="57" t="s">
        <v>1013</v>
      </c>
      <c r="C8693" s="57" t="s">
        <v>3608</v>
      </c>
      <c r="D8693" s="57" t="s">
        <v>3609</v>
      </c>
    </row>
    <row r="8694" spans="1:4">
      <c r="A8694" s="57" t="s">
        <v>7680</v>
      </c>
      <c r="B8694" s="57" t="s">
        <v>1013</v>
      </c>
      <c r="C8694" s="57" t="s">
        <v>3826</v>
      </c>
      <c r="D8694" s="57" t="s">
        <v>3827</v>
      </c>
    </row>
    <row r="8695" spans="1:4">
      <c r="A8695" s="57" t="s">
        <v>7680</v>
      </c>
      <c r="B8695" s="57" t="s">
        <v>1013</v>
      </c>
      <c r="C8695" s="57" t="s">
        <v>3828</v>
      </c>
      <c r="D8695" s="57" t="s">
        <v>3829</v>
      </c>
    </row>
    <row r="8696" spans="1:4">
      <c r="A8696" s="57" t="s">
        <v>7680</v>
      </c>
      <c r="B8696" s="57" t="s">
        <v>1013</v>
      </c>
      <c r="C8696" s="57" t="s">
        <v>3830</v>
      </c>
      <c r="D8696" s="57" t="s">
        <v>3831</v>
      </c>
    </row>
    <row r="8697" spans="1:4">
      <c r="A8697" s="57" t="s">
        <v>7680</v>
      </c>
      <c r="B8697" s="57" t="s">
        <v>1013</v>
      </c>
      <c r="C8697" s="57" t="s">
        <v>3858</v>
      </c>
      <c r="D8697" s="57" t="s">
        <v>3859</v>
      </c>
    </row>
    <row r="8698" spans="1:4">
      <c r="A8698" s="57" t="s">
        <v>7680</v>
      </c>
      <c r="B8698" s="57" t="s">
        <v>1013</v>
      </c>
      <c r="C8698" s="57" t="s">
        <v>3860</v>
      </c>
      <c r="D8698" s="57" t="s">
        <v>3861</v>
      </c>
    </row>
    <row r="8699" spans="1:4">
      <c r="A8699" s="57" t="s">
        <v>7680</v>
      </c>
      <c r="B8699" s="57" t="s">
        <v>1013</v>
      </c>
      <c r="C8699" s="57" t="s">
        <v>3862</v>
      </c>
      <c r="D8699" s="57" t="s">
        <v>3863</v>
      </c>
    </row>
    <row r="8700" spans="1:4">
      <c r="A8700" s="57" t="s">
        <v>7680</v>
      </c>
      <c r="B8700" s="57" t="s">
        <v>1013</v>
      </c>
      <c r="C8700" s="57" t="s">
        <v>3864</v>
      </c>
      <c r="D8700" s="57" t="s">
        <v>3865</v>
      </c>
    </row>
    <row r="8701" spans="1:4">
      <c r="A8701" s="57" t="s">
        <v>7680</v>
      </c>
      <c r="B8701" s="57" t="s">
        <v>1013</v>
      </c>
      <c r="C8701" s="57" t="s">
        <v>3866</v>
      </c>
      <c r="D8701" s="57" t="s">
        <v>3867</v>
      </c>
    </row>
    <row r="8702" spans="1:4">
      <c r="A8702" s="57" t="s">
        <v>7680</v>
      </c>
      <c r="B8702" s="57" t="s">
        <v>1013</v>
      </c>
      <c r="C8702" s="57" t="s">
        <v>3868</v>
      </c>
      <c r="D8702" s="57" t="s">
        <v>3869</v>
      </c>
    </row>
    <row r="8703" spans="1:4">
      <c r="A8703" s="57" t="s">
        <v>7680</v>
      </c>
      <c r="B8703" s="57" t="s">
        <v>1013</v>
      </c>
      <c r="C8703" s="57" t="s">
        <v>4107</v>
      </c>
      <c r="D8703" s="57" t="s">
        <v>4108</v>
      </c>
    </row>
    <row r="8704" spans="1:4">
      <c r="A8704" s="57" t="s">
        <v>7680</v>
      </c>
      <c r="B8704" s="57" t="s">
        <v>1013</v>
      </c>
      <c r="C8704" s="57" t="s">
        <v>4109</v>
      </c>
      <c r="D8704" s="57" t="s">
        <v>4110</v>
      </c>
    </row>
    <row r="8705" spans="1:4">
      <c r="A8705" s="57" t="s">
        <v>7680</v>
      </c>
      <c r="B8705" s="57" t="s">
        <v>1013</v>
      </c>
      <c r="C8705" s="57" t="s">
        <v>4221</v>
      </c>
      <c r="D8705" s="57" t="s">
        <v>4222</v>
      </c>
    </row>
    <row r="8706" spans="1:4">
      <c r="A8706" s="57" t="s">
        <v>7680</v>
      </c>
      <c r="B8706" s="57" t="s">
        <v>1013</v>
      </c>
      <c r="C8706" s="57" t="s">
        <v>4257</v>
      </c>
      <c r="D8706" s="57" t="s">
        <v>4258</v>
      </c>
    </row>
    <row r="8707" spans="1:4">
      <c r="A8707" s="57" t="s">
        <v>7680</v>
      </c>
      <c r="B8707" s="57" t="s">
        <v>1013</v>
      </c>
      <c r="C8707" s="57" t="s">
        <v>4411</v>
      </c>
      <c r="D8707" s="57" t="s">
        <v>4412</v>
      </c>
    </row>
    <row r="8708" spans="1:4">
      <c r="A8708" s="57" t="s">
        <v>7680</v>
      </c>
      <c r="B8708" s="57" t="s">
        <v>1013</v>
      </c>
      <c r="C8708" s="57" t="s">
        <v>4413</v>
      </c>
      <c r="D8708" s="57" t="s">
        <v>4414</v>
      </c>
    </row>
    <row r="8709" spans="1:4">
      <c r="A8709" s="57" t="s">
        <v>7680</v>
      </c>
      <c r="B8709" s="57" t="s">
        <v>1013</v>
      </c>
      <c r="C8709" s="57" t="s">
        <v>4415</v>
      </c>
      <c r="D8709" s="57" t="s">
        <v>4416</v>
      </c>
    </row>
    <row r="8710" spans="1:4">
      <c r="A8710" s="57" t="s">
        <v>7680</v>
      </c>
      <c r="B8710" s="57" t="s">
        <v>1013</v>
      </c>
      <c r="C8710" s="57" t="s">
        <v>4417</v>
      </c>
      <c r="D8710" s="57" t="s">
        <v>4418</v>
      </c>
    </row>
    <row r="8711" spans="1:4">
      <c r="A8711" s="57" t="s">
        <v>7680</v>
      </c>
      <c r="B8711" s="57" t="s">
        <v>1013</v>
      </c>
      <c r="C8711" s="57" t="s">
        <v>4419</v>
      </c>
      <c r="D8711" s="57" t="s">
        <v>4420</v>
      </c>
    </row>
    <row r="8712" spans="1:4">
      <c r="A8712" s="57" t="s">
        <v>7680</v>
      </c>
      <c r="B8712" s="57" t="s">
        <v>1013</v>
      </c>
      <c r="C8712" s="57" t="s">
        <v>4487</v>
      </c>
      <c r="D8712" s="57" t="s">
        <v>4488</v>
      </c>
    </row>
    <row r="8713" spans="1:4">
      <c r="A8713" s="57" t="s">
        <v>7680</v>
      </c>
      <c r="B8713" s="57" t="s">
        <v>1013</v>
      </c>
      <c r="C8713" s="57" t="s">
        <v>4489</v>
      </c>
      <c r="D8713" s="57" t="s">
        <v>4490</v>
      </c>
    </row>
    <row r="8714" spans="1:4">
      <c r="A8714" s="57" t="s">
        <v>7680</v>
      </c>
      <c r="B8714" s="57" t="s">
        <v>1013</v>
      </c>
      <c r="C8714" s="57" t="s">
        <v>4499</v>
      </c>
      <c r="D8714" s="57" t="s">
        <v>4500</v>
      </c>
    </row>
    <row r="8715" spans="1:4">
      <c r="A8715" s="57" t="s">
        <v>7680</v>
      </c>
      <c r="B8715" s="57" t="s">
        <v>1013</v>
      </c>
      <c r="C8715" s="57" t="s">
        <v>4501</v>
      </c>
      <c r="D8715" s="57" t="s">
        <v>4502</v>
      </c>
    </row>
    <row r="8716" spans="1:4">
      <c r="A8716" s="57" t="s">
        <v>7680</v>
      </c>
      <c r="B8716" s="57" t="s">
        <v>1013</v>
      </c>
      <c r="C8716" s="57" t="s">
        <v>4503</v>
      </c>
      <c r="D8716" s="57" t="s">
        <v>9283</v>
      </c>
    </row>
    <row r="8717" spans="1:4">
      <c r="A8717" s="57" t="s">
        <v>7680</v>
      </c>
      <c r="B8717" s="57" t="s">
        <v>1013</v>
      </c>
      <c r="C8717" s="57" t="s">
        <v>4504</v>
      </c>
      <c r="D8717" s="57" t="s">
        <v>4505</v>
      </c>
    </row>
    <row r="8718" spans="1:4">
      <c r="A8718" s="57" t="s">
        <v>7680</v>
      </c>
      <c r="B8718" s="57" t="s">
        <v>1013</v>
      </c>
      <c r="C8718" s="57" t="s">
        <v>4506</v>
      </c>
      <c r="D8718" s="57" t="s">
        <v>4507</v>
      </c>
    </row>
    <row r="8719" spans="1:4">
      <c r="A8719" s="57" t="s">
        <v>7680</v>
      </c>
      <c r="B8719" s="57" t="s">
        <v>1013</v>
      </c>
      <c r="C8719" s="57" t="s">
        <v>4541</v>
      </c>
      <c r="D8719" s="57" t="s">
        <v>12305</v>
      </c>
    </row>
    <row r="8720" spans="1:4">
      <c r="A8720" s="57" t="s">
        <v>7680</v>
      </c>
      <c r="B8720" s="57" t="s">
        <v>1013</v>
      </c>
      <c r="C8720" s="57" t="s">
        <v>4654</v>
      </c>
      <c r="D8720" s="57" t="s">
        <v>4655</v>
      </c>
    </row>
    <row r="8721" spans="1:4">
      <c r="A8721" s="57" t="s">
        <v>7680</v>
      </c>
      <c r="B8721" s="57" t="s">
        <v>1013</v>
      </c>
      <c r="C8721" s="57" t="s">
        <v>4656</v>
      </c>
      <c r="D8721" s="57" t="s">
        <v>4657</v>
      </c>
    </row>
    <row r="8722" spans="1:4">
      <c r="A8722" s="57" t="s">
        <v>7680</v>
      </c>
      <c r="B8722" s="57" t="s">
        <v>1013</v>
      </c>
      <c r="C8722" s="57" t="s">
        <v>4723</v>
      </c>
      <c r="D8722" s="57" t="s">
        <v>4724</v>
      </c>
    </row>
    <row r="8723" spans="1:4">
      <c r="A8723" s="57" t="s">
        <v>7680</v>
      </c>
      <c r="B8723" s="57" t="s">
        <v>1013</v>
      </c>
      <c r="C8723" s="57" t="s">
        <v>4725</v>
      </c>
      <c r="D8723" s="57" t="s">
        <v>4726</v>
      </c>
    </row>
    <row r="8724" spans="1:4">
      <c r="A8724" s="57" t="s">
        <v>7680</v>
      </c>
      <c r="B8724" s="57" t="s">
        <v>1013</v>
      </c>
      <c r="C8724" s="57" t="s">
        <v>4727</v>
      </c>
      <c r="D8724" s="57" t="s">
        <v>4728</v>
      </c>
    </row>
    <row r="8725" spans="1:4">
      <c r="A8725" s="57" t="s">
        <v>7680</v>
      </c>
      <c r="B8725" s="57" t="s">
        <v>1013</v>
      </c>
      <c r="C8725" s="57" t="s">
        <v>4729</v>
      </c>
      <c r="D8725" s="57" t="s">
        <v>4730</v>
      </c>
    </row>
    <row r="8726" spans="1:4">
      <c r="A8726" s="57" t="s">
        <v>7680</v>
      </c>
      <c r="B8726" s="57" t="s">
        <v>1013</v>
      </c>
      <c r="C8726" s="57" t="s">
        <v>4731</v>
      </c>
      <c r="D8726" s="57" t="s">
        <v>4732</v>
      </c>
    </row>
    <row r="8727" spans="1:4">
      <c r="A8727" s="57" t="s">
        <v>7680</v>
      </c>
      <c r="B8727" s="57" t="s">
        <v>1013</v>
      </c>
      <c r="C8727" s="57" t="s">
        <v>4831</v>
      </c>
      <c r="D8727" s="57" t="s">
        <v>4832</v>
      </c>
    </row>
    <row r="8728" spans="1:4">
      <c r="A8728" s="57" t="s">
        <v>7680</v>
      </c>
      <c r="B8728" s="57" t="s">
        <v>1013</v>
      </c>
      <c r="C8728" s="57" t="s">
        <v>4833</v>
      </c>
      <c r="D8728" s="57" t="s">
        <v>4834</v>
      </c>
    </row>
    <row r="8729" spans="1:4">
      <c r="A8729" s="57" t="s">
        <v>7680</v>
      </c>
      <c r="B8729" s="57" t="s">
        <v>1013</v>
      </c>
      <c r="C8729" s="57" t="s">
        <v>4835</v>
      </c>
      <c r="D8729" s="57" t="s">
        <v>4836</v>
      </c>
    </row>
    <row r="8730" spans="1:4">
      <c r="A8730" s="57" t="s">
        <v>7680</v>
      </c>
      <c r="B8730" s="57" t="s">
        <v>1013</v>
      </c>
      <c r="C8730" s="57" t="s">
        <v>4837</v>
      </c>
      <c r="D8730" s="57" t="s">
        <v>4838</v>
      </c>
    </row>
    <row r="8731" spans="1:4">
      <c r="A8731" s="57" t="s">
        <v>7680</v>
      </c>
      <c r="B8731" s="57" t="s">
        <v>1013</v>
      </c>
      <c r="C8731" s="57" t="s">
        <v>4839</v>
      </c>
      <c r="D8731" s="57" t="s">
        <v>4840</v>
      </c>
    </row>
    <row r="8732" spans="1:4">
      <c r="A8732" s="57" t="s">
        <v>7680</v>
      </c>
      <c r="B8732" s="57" t="s">
        <v>1013</v>
      </c>
      <c r="C8732" s="57" t="s">
        <v>4841</v>
      </c>
      <c r="D8732" s="57" t="s">
        <v>4842</v>
      </c>
    </row>
    <row r="8733" spans="1:4">
      <c r="A8733" s="57" t="s">
        <v>7680</v>
      </c>
      <c r="B8733" s="57" t="s">
        <v>1013</v>
      </c>
      <c r="C8733" s="57" t="s">
        <v>4843</v>
      </c>
      <c r="D8733" s="57" t="s">
        <v>4844</v>
      </c>
    </row>
    <row r="8734" spans="1:4">
      <c r="A8734" s="57" t="s">
        <v>7680</v>
      </c>
      <c r="B8734" s="57" t="s">
        <v>1013</v>
      </c>
      <c r="C8734" s="57" t="s">
        <v>4971</v>
      </c>
      <c r="D8734" s="57" t="s">
        <v>4972</v>
      </c>
    </row>
    <row r="8735" spans="1:4">
      <c r="A8735" s="57" t="s">
        <v>7680</v>
      </c>
      <c r="B8735" s="57" t="s">
        <v>1013</v>
      </c>
      <c r="C8735" s="57" t="s">
        <v>4973</v>
      </c>
      <c r="D8735" s="57" t="s">
        <v>4974</v>
      </c>
    </row>
    <row r="8736" spans="1:4">
      <c r="A8736" s="57" t="s">
        <v>7680</v>
      </c>
      <c r="B8736" s="57" t="s">
        <v>1013</v>
      </c>
      <c r="C8736" s="57" t="s">
        <v>4975</v>
      </c>
      <c r="D8736" s="57" t="s">
        <v>4976</v>
      </c>
    </row>
    <row r="8737" spans="1:4">
      <c r="A8737" s="57" t="s">
        <v>7680</v>
      </c>
      <c r="B8737" s="57" t="s">
        <v>1013</v>
      </c>
      <c r="C8737" s="57" t="s">
        <v>4977</v>
      </c>
      <c r="D8737" s="57" t="s">
        <v>4978</v>
      </c>
    </row>
    <row r="8738" spans="1:4">
      <c r="A8738" s="57" t="s">
        <v>7680</v>
      </c>
      <c r="B8738" s="57" t="s">
        <v>1013</v>
      </c>
      <c r="C8738" s="57" t="s">
        <v>4979</v>
      </c>
      <c r="D8738" s="57" t="s">
        <v>4980</v>
      </c>
    </row>
    <row r="8739" spans="1:4">
      <c r="A8739" s="57" t="s">
        <v>7680</v>
      </c>
      <c r="B8739" s="57" t="s">
        <v>1013</v>
      </c>
      <c r="C8739" s="57" t="s">
        <v>5131</v>
      </c>
      <c r="D8739" s="57" t="s">
        <v>5132</v>
      </c>
    </row>
    <row r="8740" spans="1:4">
      <c r="A8740" s="57" t="s">
        <v>7680</v>
      </c>
      <c r="B8740" s="57" t="s">
        <v>1013</v>
      </c>
      <c r="C8740" s="57" t="s">
        <v>5133</v>
      </c>
      <c r="D8740" s="57" t="s">
        <v>5134</v>
      </c>
    </row>
    <row r="8741" spans="1:4">
      <c r="A8741" s="57" t="s">
        <v>7680</v>
      </c>
      <c r="B8741" s="57" t="s">
        <v>1013</v>
      </c>
      <c r="C8741" s="57" t="s">
        <v>5135</v>
      </c>
      <c r="D8741" s="57" t="s">
        <v>5136</v>
      </c>
    </row>
    <row r="8742" spans="1:4">
      <c r="A8742" s="57" t="s">
        <v>7680</v>
      </c>
      <c r="B8742" s="57" t="s">
        <v>1013</v>
      </c>
      <c r="C8742" s="57" t="s">
        <v>5238</v>
      </c>
      <c r="D8742" s="57" t="s">
        <v>5239</v>
      </c>
    </row>
    <row r="8743" spans="1:4">
      <c r="A8743" s="57" t="s">
        <v>7680</v>
      </c>
      <c r="B8743" s="57" t="s">
        <v>1013</v>
      </c>
      <c r="C8743" s="57" t="s">
        <v>5240</v>
      </c>
      <c r="D8743" s="57" t="s">
        <v>5241</v>
      </c>
    </row>
    <row r="8744" spans="1:4">
      <c r="A8744" s="57" t="s">
        <v>7680</v>
      </c>
      <c r="B8744" s="57" t="s">
        <v>1013</v>
      </c>
      <c r="C8744" s="57" t="s">
        <v>5407</v>
      </c>
      <c r="D8744" s="57" t="s">
        <v>5408</v>
      </c>
    </row>
    <row r="8745" spans="1:4">
      <c r="A8745" s="57" t="s">
        <v>7680</v>
      </c>
      <c r="B8745" s="57" t="s">
        <v>1013</v>
      </c>
      <c r="C8745" s="57" t="s">
        <v>5409</v>
      </c>
      <c r="D8745" s="57" t="s">
        <v>5410</v>
      </c>
    </row>
    <row r="8746" spans="1:4">
      <c r="A8746" s="57" t="s">
        <v>7680</v>
      </c>
      <c r="B8746" s="57" t="s">
        <v>1013</v>
      </c>
      <c r="C8746" s="57" t="s">
        <v>5411</v>
      </c>
      <c r="D8746" s="57" t="s">
        <v>5412</v>
      </c>
    </row>
    <row r="8747" spans="1:4">
      <c r="A8747" s="57" t="s">
        <v>7680</v>
      </c>
      <c r="B8747" s="57" t="s">
        <v>1013</v>
      </c>
      <c r="C8747" s="57" t="s">
        <v>5583</v>
      </c>
      <c r="D8747" s="57" t="s">
        <v>5584</v>
      </c>
    </row>
    <row r="8748" spans="1:4">
      <c r="A8748" s="57" t="s">
        <v>7680</v>
      </c>
      <c r="B8748" s="57" t="s">
        <v>1013</v>
      </c>
      <c r="C8748" s="57" t="s">
        <v>5676</v>
      </c>
      <c r="D8748" s="57" t="s">
        <v>5677</v>
      </c>
    </row>
    <row r="8749" spans="1:4">
      <c r="A8749" s="57" t="s">
        <v>7680</v>
      </c>
      <c r="B8749" s="57" t="s">
        <v>1013</v>
      </c>
      <c r="C8749" s="57" t="s">
        <v>5678</v>
      </c>
      <c r="D8749" s="57" t="s">
        <v>5679</v>
      </c>
    </row>
    <row r="8750" spans="1:4">
      <c r="A8750" s="57" t="s">
        <v>7680</v>
      </c>
      <c r="B8750" s="57" t="s">
        <v>1013</v>
      </c>
      <c r="C8750" s="57" t="s">
        <v>5680</v>
      </c>
      <c r="D8750" s="57" t="s">
        <v>5681</v>
      </c>
    </row>
    <row r="8751" spans="1:4">
      <c r="A8751" s="57" t="s">
        <v>7680</v>
      </c>
      <c r="B8751" s="57" t="s">
        <v>1013</v>
      </c>
      <c r="C8751" s="57" t="s">
        <v>5836</v>
      </c>
      <c r="D8751" s="57" t="s">
        <v>5837</v>
      </c>
    </row>
    <row r="8752" spans="1:4">
      <c r="A8752" s="57" t="s">
        <v>7680</v>
      </c>
      <c r="B8752" s="57" t="s">
        <v>1013</v>
      </c>
      <c r="C8752" s="57" t="s">
        <v>6146</v>
      </c>
      <c r="D8752" s="57" t="s">
        <v>6147</v>
      </c>
    </row>
    <row r="8753" spans="1:4">
      <c r="A8753" s="57" t="s">
        <v>7680</v>
      </c>
      <c r="B8753" s="57" t="s">
        <v>1013</v>
      </c>
      <c r="C8753" s="57" t="s">
        <v>8385</v>
      </c>
      <c r="D8753" s="57" t="s">
        <v>12306</v>
      </c>
    </row>
    <row r="8754" spans="1:4">
      <c r="A8754" s="57" t="s">
        <v>7680</v>
      </c>
      <c r="B8754" s="57" t="s">
        <v>1013</v>
      </c>
      <c r="C8754" s="57" t="s">
        <v>8386</v>
      </c>
      <c r="D8754" s="57" t="s">
        <v>8387</v>
      </c>
    </row>
    <row r="8755" spans="1:4">
      <c r="A8755" s="57" t="s">
        <v>7680</v>
      </c>
      <c r="B8755" s="57" t="s">
        <v>1013</v>
      </c>
      <c r="C8755" s="57" t="s">
        <v>8935</v>
      </c>
      <c r="D8755" s="57" t="s">
        <v>8936</v>
      </c>
    </row>
    <row r="8756" spans="1:4">
      <c r="A8756" s="57" t="s">
        <v>7680</v>
      </c>
      <c r="B8756" s="57" t="s">
        <v>1013</v>
      </c>
      <c r="C8756" s="57" t="s">
        <v>9284</v>
      </c>
      <c r="D8756" s="57" t="s">
        <v>9285</v>
      </c>
    </row>
    <row r="8757" spans="1:4">
      <c r="A8757" s="57" t="s">
        <v>7680</v>
      </c>
      <c r="B8757" s="57" t="s">
        <v>1013</v>
      </c>
      <c r="C8757" s="57" t="s">
        <v>12307</v>
      </c>
      <c r="D8757" s="57" t="s">
        <v>12308</v>
      </c>
    </row>
    <row r="8758" spans="1:4">
      <c r="A8758" s="57" t="s">
        <v>7680</v>
      </c>
      <c r="B8758" s="57" t="s">
        <v>1013</v>
      </c>
      <c r="C8758" s="57" t="s">
        <v>12309</v>
      </c>
      <c r="D8758" s="57" t="s">
        <v>12305</v>
      </c>
    </row>
    <row r="8759" spans="1:4">
      <c r="A8759" s="57" t="s">
        <v>7680</v>
      </c>
      <c r="B8759" s="57" t="s">
        <v>1013</v>
      </c>
      <c r="C8759" s="57" t="s">
        <v>12310</v>
      </c>
      <c r="D8759" s="57" t="s">
        <v>12306</v>
      </c>
    </row>
    <row r="8760" spans="1:4">
      <c r="A8760" s="57" t="s">
        <v>7680</v>
      </c>
      <c r="B8760" s="57" t="s">
        <v>1013</v>
      </c>
      <c r="C8760" s="57" t="s">
        <v>12311</v>
      </c>
      <c r="D8760" s="57" t="s">
        <v>9285</v>
      </c>
    </row>
    <row r="8761" spans="1:4">
      <c r="A8761" s="57" t="s">
        <v>7680</v>
      </c>
      <c r="B8761" s="57" t="s">
        <v>1013</v>
      </c>
      <c r="C8761" s="57" t="s">
        <v>12312</v>
      </c>
      <c r="D8761" s="57" t="s">
        <v>8936</v>
      </c>
    </row>
    <row r="8762" spans="1:4">
      <c r="A8762" s="57" t="s">
        <v>7680</v>
      </c>
      <c r="B8762" s="57" t="s">
        <v>1013</v>
      </c>
      <c r="C8762" s="57" t="s">
        <v>12313</v>
      </c>
      <c r="D8762" s="57" t="s">
        <v>12308</v>
      </c>
    </row>
    <row r="8763" spans="1:4">
      <c r="A8763" s="57" t="s">
        <v>7680</v>
      </c>
      <c r="B8763" s="57" t="s">
        <v>1013</v>
      </c>
      <c r="C8763" s="57" t="s">
        <v>12314</v>
      </c>
      <c r="D8763" s="57" t="s">
        <v>12315</v>
      </c>
    </row>
    <row r="8764" spans="1:4">
      <c r="A8764" s="57" t="s">
        <v>7680</v>
      </c>
      <c r="B8764" s="57" t="s">
        <v>1013</v>
      </c>
      <c r="C8764" s="57" t="s">
        <v>12316</v>
      </c>
      <c r="D8764" s="57" t="s">
        <v>15203</v>
      </c>
    </row>
    <row r="8765" spans="1:4">
      <c r="A8765" s="57" t="s">
        <v>7680</v>
      </c>
      <c r="B8765" s="57" t="s">
        <v>1013</v>
      </c>
      <c r="C8765" s="57" t="s">
        <v>12317</v>
      </c>
      <c r="D8765" s="57" t="s">
        <v>12318</v>
      </c>
    </row>
    <row r="8766" spans="1:4">
      <c r="A8766" s="57" t="s">
        <v>7680</v>
      </c>
      <c r="B8766" s="57" t="s">
        <v>1013</v>
      </c>
      <c r="C8766" s="57" t="s">
        <v>12319</v>
      </c>
      <c r="D8766" s="57" t="s">
        <v>12320</v>
      </c>
    </row>
    <row r="8767" spans="1:4">
      <c r="A8767" s="57" t="s">
        <v>7680</v>
      </c>
      <c r="B8767" s="57" t="s">
        <v>1013</v>
      </c>
      <c r="C8767" s="57" t="s">
        <v>12321</v>
      </c>
      <c r="D8767" s="57" t="s">
        <v>12322</v>
      </c>
    </row>
    <row r="8768" spans="1:4">
      <c r="A8768" s="57" t="s">
        <v>7680</v>
      </c>
      <c r="B8768" s="57" t="s">
        <v>1013</v>
      </c>
      <c r="C8768" s="57" t="s">
        <v>12323</v>
      </c>
      <c r="D8768" s="57" t="s">
        <v>12324</v>
      </c>
    </row>
    <row r="8769" spans="1:4">
      <c r="A8769" s="57" t="s">
        <v>7680</v>
      </c>
      <c r="B8769" s="57" t="s">
        <v>1013</v>
      </c>
      <c r="C8769" s="57" t="s">
        <v>12325</v>
      </c>
      <c r="D8769" s="57" t="s">
        <v>12326</v>
      </c>
    </row>
    <row r="8770" spans="1:4">
      <c r="A8770" s="57" t="s">
        <v>7680</v>
      </c>
      <c r="B8770" s="57" t="s">
        <v>1013</v>
      </c>
      <c r="C8770" s="57" t="s">
        <v>12327</v>
      </c>
      <c r="D8770" s="57" t="s">
        <v>12328</v>
      </c>
    </row>
    <row r="8771" spans="1:4">
      <c r="A8771" s="57" t="s">
        <v>7680</v>
      </c>
      <c r="B8771" s="57" t="s">
        <v>1013</v>
      </c>
      <c r="C8771" s="57" t="s">
        <v>12329</v>
      </c>
      <c r="D8771" s="57" t="s">
        <v>12330</v>
      </c>
    </row>
    <row r="8772" spans="1:4">
      <c r="A8772" s="57" t="s">
        <v>7680</v>
      </c>
      <c r="B8772" s="57" t="s">
        <v>1013</v>
      </c>
      <c r="C8772" s="57" t="s">
        <v>12331</v>
      </c>
      <c r="D8772" s="57" t="s">
        <v>12332</v>
      </c>
    </row>
    <row r="8773" spans="1:4">
      <c r="A8773" s="57" t="s">
        <v>7680</v>
      </c>
      <c r="B8773" s="57" t="s">
        <v>1013</v>
      </c>
      <c r="C8773" s="57" t="s">
        <v>12333</v>
      </c>
      <c r="D8773" s="57" t="s">
        <v>12334</v>
      </c>
    </row>
    <row r="8774" spans="1:4">
      <c r="A8774" s="57" t="s">
        <v>7680</v>
      </c>
      <c r="B8774" s="57" t="s">
        <v>1013</v>
      </c>
      <c r="C8774" s="57" t="s">
        <v>12335</v>
      </c>
      <c r="D8774" s="57" t="s">
        <v>12336</v>
      </c>
    </row>
    <row r="8775" spans="1:4">
      <c r="A8775" s="57" t="s">
        <v>7680</v>
      </c>
      <c r="B8775" s="57" t="s">
        <v>1013</v>
      </c>
      <c r="C8775" s="57" t="s">
        <v>12337</v>
      </c>
      <c r="D8775" s="57" t="s">
        <v>12338</v>
      </c>
    </row>
    <row r="8776" spans="1:4">
      <c r="A8776" s="57" t="s">
        <v>7680</v>
      </c>
      <c r="B8776" s="57" t="s">
        <v>1013</v>
      </c>
      <c r="C8776" s="57" t="s">
        <v>12339</v>
      </c>
      <c r="D8776" s="57" t="s">
        <v>12340</v>
      </c>
    </row>
    <row r="8777" spans="1:4">
      <c r="A8777" s="57" t="s">
        <v>7680</v>
      </c>
      <c r="B8777" s="57" t="s">
        <v>1013</v>
      </c>
      <c r="C8777" s="57" t="s">
        <v>12341</v>
      </c>
      <c r="D8777" s="57" t="s">
        <v>12342</v>
      </c>
    </row>
    <row r="8778" spans="1:4">
      <c r="A8778" s="57" t="s">
        <v>7680</v>
      </c>
      <c r="B8778" s="57" t="s">
        <v>1013</v>
      </c>
      <c r="C8778" s="57" t="s">
        <v>12343</v>
      </c>
      <c r="D8778" s="57" t="s">
        <v>12344</v>
      </c>
    </row>
    <row r="8779" spans="1:4">
      <c r="A8779" s="57" t="s">
        <v>7680</v>
      </c>
      <c r="B8779" s="57" t="s">
        <v>1013</v>
      </c>
      <c r="C8779" s="57" t="s">
        <v>12345</v>
      </c>
      <c r="D8779" s="57" t="s">
        <v>12346</v>
      </c>
    </row>
    <row r="8780" spans="1:4">
      <c r="A8780" s="57" t="s">
        <v>7680</v>
      </c>
      <c r="B8780" s="57" t="s">
        <v>1013</v>
      </c>
      <c r="C8780" s="57" t="s">
        <v>12347</v>
      </c>
      <c r="D8780" s="57" t="s">
        <v>12348</v>
      </c>
    </row>
    <row r="8781" spans="1:4">
      <c r="A8781" s="57" t="s">
        <v>7680</v>
      </c>
      <c r="B8781" s="57" t="s">
        <v>1013</v>
      </c>
      <c r="C8781" s="57" t="s">
        <v>12349</v>
      </c>
      <c r="D8781" s="57" t="s">
        <v>12350</v>
      </c>
    </row>
    <row r="8782" spans="1:4">
      <c r="A8782" s="57" t="s">
        <v>7680</v>
      </c>
      <c r="B8782" s="57" t="s">
        <v>1013</v>
      </c>
      <c r="C8782" s="57" t="s">
        <v>12351</v>
      </c>
      <c r="D8782" s="57" t="s">
        <v>12352</v>
      </c>
    </row>
    <row r="8783" spans="1:4">
      <c r="A8783" s="57" t="s">
        <v>7680</v>
      </c>
      <c r="B8783" s="57" t="s">
        <v>1013</v>
      </c>
      <c r="C8783" s="57" t="s">
        <v>12353</v>
      </c>
      <c r="D8783" s="57" t="s">
        <v>12354</v>
      </c>
    </row>
    <row r="8784" spans="1:4">
      <c r="A8784" s="57" t="s">
        <v>7680</v>
      </c>
      <c r="B8784" s="57" t="s">
        <v>1013</v>
      </c>
      <c r="C8784" s="57" t="s">
        <v>12355</v>
      </c>
      <c r="D8784" s="57" t="s">
        <v>12356</v>
      </c>
    </row>
    <row r="8785" spans="1:4">
      <c r="A8785" s="57" t="s">
        <v>7680</v>
      </c>
      <c r="B8785" s="57" t="s">
        <v>1013</v>
      </c>
      <c r="C8785" s="57" t="s">
        <v>12357</v>
      </c>
      <c r="D8785" s="57" t="s">
        <v>12358</v>
      </c>
    </row>
    <row r="8786" spans="1:4">
      <c r="A8786" s="57" t="s">
        <v>7680</v>
      </c>
      <c r="B8786" s="57" t="s">
        <v>1013</v>
      </c>
      <c r="C8786" s="57" t="s">
        <v>12359</v>
      </c>
      <c r="D8786" s="57" t="s">
        <v>12360</v>
      </c>
    </row>
    <row r="8787" spans="1:4">
      <c r="A8787" s="57" t="s">
        <v>7680</v>
      </c>
      <c r="B8787" s="57" t="s">
        <v>1013</v>
      </c>
      <c r="C8787" s="57" t="s">
        <v>12361</v>
      </c>
      <c r="D8787" s="57" t="s">
        <v>12362</v>
      </c>
    </row>
    <row r="8788" spans="1:4">
      <c r="A8788" s="57" t="s">
        <v>7680</v>
      </c>
      <c r="B8788" s="57" t="s">
        <v>1013</v>
      </c>
      <c r="C8788" s="57" t="s">
        <v>12363</v>
      </c>
      <c r="D8788" s="57" t="s">
        <v>12364</v>
      </c>
    </row>
    <row r="8789" spans="1:4">
      <c r="A8789" s="57" t="s">
        <v>7680</v>
      </c>
      <c r="B8789" s="57" t="s">
        <v>1013</v>
      </c>
      <c r="C8789" s="57" t="s">
        <v>12365</v>
      </c>
      <c r="D8789" s="57" t="s">
        <v>12366</v>
      </c>
    </row>
    <row r="8790" spans="1:4">
      <c r="A8790" s="57" t="s">
        <v>7680</v>
      </c>
      <c r="B8790" s="57" t="s">
        <v>1013</v>
      </c>
      <c r="C8790" s="57" t="s">
        <v>12367</v>
      </c>
      <c r="D8790" s="57" t="s">
        <v>12368</v>
      </c>
    </row>
    <row r="8791" spans="1:4">
      <c r="A8791" s="57" t="s">
        <v>7680</v>
      </c>
      <c r="B8791" s="57" t="s">
        <v>1013</v>
      </c>
      <c r="C8791" s="57" t="s">
        <v>12369</v>
      </c>
      <c r="D8791" s="57" t="s">
        <v>12370</v>
      </c>
    </row>
    <row r="8792" spans="1:4">
      <c r="A8792" s="57" t="s">
        <v>7680</v>
      </c>
      <c r="B8792" s="57" t="s">
        <v>1013</v>
      </c>
      <c r="C8792" s="57" t="s">
        <v>12371</v>
      </c>
      <c r="D8792" s="57" t="s">
        <v>12372</v>
      </c>
    </row>
    <row r="8793" spans="1:4">
      <c r="A8793" s="57" t="s">
        <v>7680</v>
      </c>
      <c r="B8793" s="57" t="s">
        <v>1013</v>
      </c>
      <c r="C8793" s="57" t="s">
        <v>12373</v>
      </c>
      <c r="D8793" s="57" t="s">
        <v>12374</v>
      </c>
    </row>
    <row r="8794" spans="1:4">
      <c r="A8794" s="57" t="s">
        <v>7680</v>
      </c>
      <c r="B8794" s="57" t="s">
        <v>1013</v>
      </c>
      <c r="C8794" s="57" t="s">
        <v>12375</v>
      </c>
      <c r="D8794" s="57" t="s">
        <v>12376</v>
      </c>
    </row>
    <row r="8795" spans="1:4">
      <c r="A8795" s="57" t="s">
        <v>7680</v>
      </c>
      <c r="B8795" s="57" t="s">
        <v>1013</v>
      </c>
      <c r="C8795" s="57" t="s">
        <v>12377</v>
      </c>
      <c r="D8795" s="57" t="s">
        <v>12378</v>
      </c>
    </row>
    <row r="8796" spans="1:4">
      <c r="A8796" s="57" t="s">
        <v>7680</v>
      </c>
      <c r="B8796" s="57" t="s">
        <v>1013</v>
      </c>
      <c r="C8796" s="57" t="s">
        <v>12379</v>
      </c>
      <c r="D8796" s="57" t="s">
        <v>12380</v>
      </c>
    </row>
    <row r="8797" spans="1:4">
      <c r="A8797" s="57" t="s">
        <v>7680</v>
      </c>
      <c r="B8797" s="57" t="s">
        <v>1013</v>
      </c>
      <c r="C8797" s="57" t="s">
        <v>12381</v>
      </c>
      <c r="D8797" s="57" t="s">
        <v>12382</v>
      </c>
    </row>
    <row r="8798" spans="1:4">
      <c r="A8798" s="57" t="s">
        <v>7680</v>
      </c>
      <c r="B8798" s="57" t="s">
        <v>1013</v>
      </c>
      <c r="C8798" s="57" t="s">
        <v>12383</v>
      </c>
      <c r="D8798" s="57" t="s">
        <v>12384</v>
      </c>
    </row>
    <row r="8799" spans="1:4">
      <c r="A8799" s="57" t="s">
        <v>7680</v>
      </c>
      <c r="B8799" s="57" t="s">
        <v>1013</v>
      </c>
      <c r="C8799" s="57" t="s">
        <v>12385</v>
      </c>
      <c r="D8799" s="57" t="s">
        <v>12386</v>
      </c>
    </row>
    <row r="8800" spans="1:4">
      <c r="A8800" s="57" t="s">
        <v>7680</v>
      </c>
      <c r="B8800" s="57" t="s">
        <v>1013</v>
      </c>
      <c r="C8800" s="57" t="s">
        <v>12387</v>
      </c>
      <c r="D8800" s="57" t="s">
        <v>12388</v>
      </c>
    </row>
    <row r="8801" spans="1:4">
      <c r="A8801" s="57" t="s">
        <v>7680</v>
      </c>
      <c r="B8801" s="57" t="s">
        <v>1013</v>
      </c>
      <c r="C8801" s="57" t="s">
        <v>12389</v>
      </c>
      <c r="D8801" s="57" t="s">
        <v>12390</v>
      </c>
    </row>
    <row r="8802" spans="1:4">
      <c r="A8802" s="57" t="s">
        <v>7680</v>
      </c>
      <c r="B8802" s="57" t="s">
        <v>1013</v>
      </c>
      <c r="C8802" s="57" t="s">
        <v>12391</v>
      </c>
      <c r="D8802" s="57" t="s">
        <v>12392</v>
      </c>
    </row>
    <row r="8803" spans="1:4">
      <c r="A8803" s="57" t="s">
        <v>7680</v>
      </c>
      <c r="B8803" s="57" t="s">
        <v>1013</v>
      </c>
      <c r="C8803" s="57" t="s">
        <v>15204</v>
      </c>
      <c r="D8803" s="57" t="s">
        <v>15205</v>
      </c>
    </row>
    <row r="8804" spans="1:4">
      <c r="A8804" s="57" t="s">
        <v>7680</v>
      </c>
      <c r="B8804" s="57" t="s">
        <v>1013</v>
      </c>
      <c r="C8804" s="57" t="s">
        <v>15206</v>
      </c>
      <c r="D8804" s="57" t="s">
        <v>15207</v>
      </c>
    </row>
    <row r="8805" spans="1:4">
      <c r="A8805" s="57" t="s">
        <v>7680</v>
      </c>
      <c r="B8805" s="57" t="s">
        <v>1013</v>
      </c>
      <c r="C8805" s="57" t="s">
        <v>15208</v>
      </c>
      <c r="D8805" s="57" t="s">
        <v>15209</v>
      </c>
    </row>
    <row r="8806" spans="1:4">
      <c r="A8806" s="57" t="s">
        <v>7680</v>
      </c>
      <c r="B8806" s="57" t="s">
        <v>1013</v>
      </c>
      <c r="C8806" s="57" t="s">
        <v>15210</v>
      </c>
      <c r="D8806" s="57" t="s">
        <v>15211</v>
      </c>
    </row>
    <row r="8807" spans="1:4">
      <c r="A8807" s="57" t="s">
        <v>7680</v>
      </c>
      <c r="B8807" s="57" t="s">
        <v>1013</v>
      </c>
      <c r="C8807" s="57" t="s">
        <v>15212</v>
      </c>
      <c r="D8807" s="57" t="s">
        <v>15213</v>
      </c>
    </row>
    <row r="8808" spans="1:4">
      <c r="A8808" s="57" t="s">
        <v>7680</v>
      </c>
      <c r="B8808" s="57" t="s">
        <v>1013</v>
      </c>
      <c r="C8808" s="57" t="s">
        <v>15214</v>
      </c>
      <c r="D8808" s="57" t="s">
        <v>15215</v>
      </c>
    </row>
    <row r="8809" spans="1:4">
      <c r="A8809" s="57" t="s">
        <v>7680</v>
      </c>
      <c r="B8809" s="57" t="s">
        <v>1013</v>
      </c>
      <c r="C8809" s="57" t="s">
        <v>15216</v>
      </c>
      <c r="D8809" s="57" t="s">
        <v>15217</v>
      </c>
    </row>
    <row r="8810" spans="1:4">
      <c r="A8810" s="57" t="s">
        <v>7680</v>
      </c>
      <c r="B8810" s="57" t="s">
        <v>1013</v>
      </c>
      <c r="C8810" s="57" t="s">
        <v>15218</v>
      </c>
      <c r="D8810" s="57" t="s">
        <v>15219</v>
      </c>
    </row>
    <row r="8811" spans="1:4">
      <c r="A8811" s="57" t="s">
        <v>7680</v>
      </c>
      <c r="B8811" s="57" t="s">
        <v>1013</v>
      </c>
      <c r="C8811" s="57" t="s">
        <v>15220</v>
      </c>
      <c r="D8811" s="57" t="s">
        <v>15221</v>
      </c>
    </row>
    <row r="8812" spans="1:4">
      <c r="A8812" s="57" t="s">
        <v>7680</v>
      </c>
      <c r="B8812" s="57" t="s">
        <v>1013</v>
      </c>
      <c r="C8812" s="57" t="s">
        <v>15222</v>
      </c>
      <c r="D8812" s="57" t="s">
        <v>15223</v>
      </c>
    </row>
    <row r="8813" spans="1:4">
      <c r="A8813" s="57" t="s">
        <v>7680</v>
      </c>
      <c r="B8813" s="57" t="s">
        <v>1013</v>
      </c>
      <c r="C8813" s="57" t="s">
        <v>15224</v>
      </c>
      <c r="D8813" s="57" t="s">
        <v>15225</v>
      </c>
    </row>
    <row r="8814" spans="1:4">
      <c r="A8814" s="57" t="s">
        <v>7680</v>
      </c>
      <c r="B8814" s="57" t="s">
        <v>1013</v>
      </c>
      <c r="C8814" s="57" t="s">
        <v>15226</v>
      </c>
      <c r="D8814" s="57" t="s">
        <v>15227</v>
      </c>
    </row>
    <row r="8815" spans="1:4">
      <c r="A8815" s="57" t="s">
        <v>7680</v>
      </c>
      <c r="B8815" s="57" t="s">
        <v>1013</v>
      </c>
      <c r="C8815" s="57" t="s">
        <v>15228</v>
      </c>
      <c r="D8815" s="57" t="s">
        <v>15229</v>
      </c>
    </row>
    <row r="8816" spans="1:4">
      <c r="A8816" s="57" t="s">
        <v>7680</v>
      </c>
      <c r="B8816" s="57" t="s">
        <v>1013</v>
      </c>
      <c r="C8816" s="57" t="s">
        <v>15230</v>
      </c>
      <c r="D8816" s="57" t="s">
        <v>15231</v>
      </c>
    </row>
    <row r="8817" spans="1:4">
      <c r="A8817" s="57" t="s">
        <v>7680</v>
      </c>
      <c r="B8817" s="57" t="s">
        <v>1013</v>
      </c>
      <c r="C8817" s="57" t="s">
        <v>15232</v>
      </c>
      <c r="D8817" s="57" t="s">
        <v>15233</v>
      </c>
    </row>
    <row r="8818" spans="1:4">
      <c r="A8818" s="57" t="s">
        <v>7680</v>
      </c>
      <c r="B8818" s="57" t="s">
        <v>1013</v>
      </c>
      <c r="C8818" s="57" t="s">
        <v>17111</v>
      </c>
      <c r="D8818" s="57" t="s">
        <v>17112</v>
      </c>
    </row>
    <row r="8819" spans="1:4">
      <c r="A8819" s="57" t="s">
        <v>7680</v>
      </c>
      <c r="B8819" s="57" t="s">
        <v>1013</v>
      </c>
      <c r="C8819" s="57" t="s">
        <v>17113</v>
      </c>
      <c r="D8819" s="57" t="s">
        <v>17114</v>
      </c>
    </row>
    <row r="8820" spans="1:4">
      <c r="A8820" s="57" t="s">
        <v>7680</v>
      </c>
      <c r="B8820" s="57" t="s">
        <v>1013</v>
      </c>
      <c r="C8820" s="57" t="s">
        <v>17115</v>
      </c>
      <c r="D8820" s="57" t="s">
        <v>17116</v>
      </c>
    </row>
    <row r="8821" spans="1:4">
      <c r="A8821" s="57" t="s">
        <v>7680</v>
      </c>
      <c r="B8821" s="57" t="s">
        <v>1013</v>
      </c>
      <c r="C8821" s="57" t="s">
        <v>17117</v>
      </c>
      <c r="D8821" s="57" t="s">
        <v>17118</v>
      </c>
    </row>
    <row r="8822" spans="1:4">
      <c r="A8822" s="57" t="s">
        <v>7680</v>
      </c>
      <c r="B8822" s="57" t="s">
        <v>1013</v>
      </c>
      <c r="C8822" s="57" t="s">
        <v>29384</v>
      </c>
      <c r="D8822" s="57" t="s">
        <v>29385</v>
      </c>
    </row>
    <row r="8823" spans="1:4">
      <c r="A8823" s="57" t="s">
        <v>7680</v>
      </c>
      <c r="B8823" s="57" t="s">
        <v>1013</v>
      </c>
      <c r="C8823" s="57" t="s">
        <v>74866</v>
      </c>
      <c r="D8823" s="57" t="s">
        <v>74867</v>
      </c>
    </row>
    <row r="8824" spans="1:4">
      <c r="A8824" s="57" t="s">
        <v>7680</v>
      </c>
      <c r="B8824" s="57" t="s">
        <v>1013</v>
      </c>
      <c r="C8824" s="57" t="s">
        <v>74868</v>
      </c>
      <c r="D8824" s="57" t="s">
        <v>74869</v>
      </c>
    </row>
    <row r="8825" spans="1:4">
      <c r="A8825" s="57" t="s">
        <v>7680</v>
      </c>
      <c r="B8825" s="57" t="s">
        <v>1013</v>
      </c>
      <c r="C8825" s="57" t="s">
        <v>74870</v>
      </c>
      <c r="D8825" s="57" t="s">
        <v>74871</v>
      </c>
    </row>
    <row r="8826" spans="1:4">
      <c r="A8826" s="57" t="s">
        <v>7680</v>
      </c>
      <c r="B8826" s="57" t="s">
        <v>1013</v>
      </c>
      <c r="C8826" s="57" t="s">
        <v>74872</v>
      </c>
      <c r="D8826" s="57" t="s">
        <v>74873</v>
      </c>
    </row>
    <row r="8827" spans="1:4">
      <c r="A8827" s="57" t="s">
        <v>7680</v>
      </c>
      <c r="B8827" s="57" t="s">
        <v>1013</v>
      </c>
      <c r="C8827" s="57" t="s">
        <v>74874</v>
      </c>
      <c r="D8827" s="57" t="s">
        <v>74869</v>
      </c>
    </row>
    <row r="8828" spans="1:4">
      <c r="A8828" s="57" t="s">
        <v>7680</v>
      </c>
      <c r="B8828" s="57" t="s">
        <v>1013</v>
      </c>
      <c r="C8828" s="57" t="s">
        <v>74875</v>
      </c>
      <c r="D8828" s="57" t="s">
        <v>74876</v>
      </c>
    </row>
    <row r="8829" spans="1:4">
      <c r="A8829" s="57" t="s">
        <v>7680</v>
      </c>
      <c r="B8829" s="57" t="s">
        <v>1013</v>
      </c>
      <c r="C8829" s="57" t="s">
        <v>74877</v>
      </c>
      <c r="D8829" s="57" t="s">
        <v>74878</v>
      </c>
    </row>
    <row r="8830" spans="1:4">
      <c r="A8830" s="57" t="s">
        <v>7680</v>
      </c>
      <c r="B8830" s="57" t="s">
        <v>1013</v>
      </c>
      <c r="C8830" s="57" t="s">
        <v>74879</v>
      </c>
      <c r="D8830" s="57" t="s">
        <v>74880</v>
      </c>
    </row>
    <row r="8831" spans="1:4">
      <c r="A8831" s="57" t="s">
        <v>7680</v>
      </c>
      <c r="B8831" s="57" t="s">
        <v>1013</v>
      </c>
      <c r="C8831" s="57" t="s">
        <v>74881</v>
      </c>
      <c r="D8831" s="57" t="s">
        <v>74882</v>
      </c>
    </row>
    <row r="8832" spans="1:4">
      <c r="A8832" s="57" t="s">
        <v>7680</v>
      </c>
      <c r="B8832" s="57" t="s">
        <v>1013</v>
      </c>
      <c r="C8832" s="57" t="s">
        <v>74883</v>
      </c>
      <c r="D8832" s="57" t="s">
        <v>74884</v>
      </c>
    </row>
    <row r="8833" spans="1:4">
      <c r="A8833" s="57" t="s">
        <v>7680</v>
      </c>
      <c r="B8833" s="57" t="s">
        <v>1013</v>
      </c>
      <c r="C8833" s="57" t="s">
        <v>74885</v>
      </c>
      <c r="D8833" s="57" t="s">
        <v>74886</v>
      </c>
    </row>
    <row r="8834" spans="1:4">
      <c r="A8834" s="57" t="s">
        <v>7680</v>
      </c>
      <c r="B8834" s="57" t="s">
        <v>1013</v>
      </c>
      <c r="C8834" s="57" t="s">
        <v>77258</v>
      </c>
      <c r="D8834" s="57" t="s">
        <v>77259</v>
      </c>
    </row>
    <row r="8835" spans="1:4">
      <c r="A8835" s="57" t="s">
        <v>7680</v>
      </c>
      <c r="B8835" s="57" t="s">
        <v>1013</v>
      </c>
      <c r="C8835" s="57" t="s">
        <v>77260</v>
      </c>
      <c r="D8835" s="57" t="s">
        <v>77261</v>
      </c>
    </row>
    <row r="8836" spans="1:4">
      <c r="A8836" s="57" t="s">
        <v>7681</v>
      </c>
      <c r="B8836" s="57" t="s">
        <v>1013</v>
      </c>
      <c r="C8836" s="57" t="s">
        <v>6659</v>
      </c>
      <c r="D8836" s="57" t="s">
        <v>6660</v>
      </c>
    </row>
    <row r="8837" spans="1:4">
      <c r="A8837" s="57" t="s">
        <v>7681</v>
      </c>
      <c r="B8837" s="57" t="s">
        <v>1013</v>
      </c>
      <c r="C8837" s="57" t="s">
        <v>7090</v>
      </c>
      <c r="D8837" s="57" t="s">
        <v>7091</v>
      </c>
    </row>
    <row r="8838" spans="1:4">
      <c r="A8838" s="57" t="s">
        <v>7681</v>
      </c>
      <c r="B8838" s="57" t="s">
        <v>1013</v>
      </c>
      <c r="C8838" s="57" t="s">
        <v>8709</v>
      </c>
      <c r="D8838" s="57" t="s">
        <v>8710</v>
      </c>
    </row>
    <row r="8839" spans="1:4">
      <c r="A8839" s="57" t="s">
        <v>7681</v>
      </c>
      <c r="B8839" s="57" t="s">
        <v>1013</v>
      </c>
      <c r="C8839" s="57" t="s">
        <v>12393</v>
      </c>
      <c r="D8839" s="57" t="s">
        <v>12394</v>
      </c>
    </row>
    <row r="8840" spans="1:4">
      <c r="A8840" s="57" t="s">
        <v>17119</v>
      </c>
      <c r="B8840" s="57" t="s">
        <v>1013</v>
      </c>
      <c r="C8840" s="57" t="s">
        <v>17120</v>
      </c>
      <c r="D8840" s="57" t="s">
        <v>17121</v>
      </c>
    </row>
    <row r="8841" spans="1:4">
      <c r="A8841" s="57" t="s">
        <v>17119</v>
      </c>
      <c r="B8841" s="57" t="s">
        <v>1013</v>
      </c>
      <c r="C8841" s="57" t="s">
        <v>17122</v>
      </c>
      <c r="D8841" s="57" t="s">
        <v>29386</v>
      </c>
    </row>
    <row r="8842" spans="1:4">
      <c r="A8842" s="57" t="s">
        <v>29387</v>
      </c>
      <c r="B8842" s="57" t="s">
        <v>12940</v>
      </c>
      <c r="C8842" s="57" t="s">
        <v>29388</v>
      </c>
      <c r="D8842" s="57" t="s">
        <v>29389</v>
      </c>
    </row>
    <row r="8843" spans="1:4">
      <c r="A8843" s="57" t="s">
        <v>29387</v>
      </c>
      <c r="B8843" s="57"/>
      <c r="C8843" s="57" t="s">
        <v>29390</v>
      </c>
      <c r="D8843" s="57" t="s">
        <v>29389</v>
      </c>
    </row>
    <row r="8844" spans="1:4">
      <c r="A8844" s="57" t="s">
        <v>29391</v>
      </c>
      <c r="B8844" s="57" t="s">
        <v>12940</v>
      </c>
      <c r="C8844" s="57" t="s">
        <v>29392</v>
      </c>
      <c r="D8844" s="57" t="s">
        <v>29393</v>
      </c>
    </row>
    <row r="8845" spans="1:4">
      <c r="A8845" s="57" t="s">
        <v>7682</v>
      </c>
      <c r="B8845" s="57" t="s">
        <v>1029</v>
      </c>
      <c r="C8845" s="57" t="s">
        <v>3060</v>
      </c>
      <c r="D8845" s="57" t="s">
        <v>3061</v>
      </c>
    </row>
    <row r="8846" spans="1:4">
      <c r="A8846" s="57" t="s">
        <v>29394</v>
      </c>
      <c r="B8846" s="57" t="s">
        <v>12940</v>
      </c>
      <c r="C8846" s="57" t="s">
        <v>29395</v>
      </c>
      <c r="D8846" s="57" t="s">
        <v>29396</v>
      </c>
    </row>
    <row r="8847" spans="1:4">
      <c r="A8847" s="57" t="s">
        <v>29397</v>
      </c>
      <c r="B8847" s="57" t="s">
        <v>12940</v>
      </c>
      <c r="C8847" s="57" t="s">
        <v>29398</v>
      </c>
      <c r="D8847" s="57" t="s">
        <v>29399</v>
      </c>
    </row>
    <row r="8848" spans="1:4">
      <c r="A8848" s="57" t="s">
        <v>7683</v>
      </c>
      <c r="B8848" s="57" t="s">
        <v>2193</v>
      </c>
      <c r="C8848" s="57" t="s">
        <v>2837</v>
      </c>
      <c r="D8848" s="57" t="s">
        <v>2838</v>
      </c>
    </row>
    <row r="8849" spans="1:4">
      <c r="A8849" s="57" t="s">
        <v>7683</v>
      </c>
      <c r="B8849" s="57" t="s">
        <v>2193</v>
      </c>
      <c r="C8849" s="57" t="s">
        <v>9885</v>
      </c>
      <c r="D8849" s="57" t="s">
        <v>9886</v>
      </c>
    </row>
    <row r="8850" spans="1:4">
      <c r="A8850" s="57" t="s">
        <v>7683</v>
      </c>
      <c r="B8850" s="57" t="s">
        <v>2193</v>
      </c>
      <c r="C8850" s="57" t="s">
        <v>9887</v>
      </c>
      <c r="D8850" s="57" t="s">
        <v>9888</v>
      </c>
    </row>
    <row r="8851" spans="1:4">
      <c r="A8851" s="57" t="s">
        <v>7683</v>
      </c>
      <c r="B8851" s="57" t="s">
        <v>2193</v>
      </c>
      <c r="C8851" s="57" t="s">
        <v>9889</v>
      </c>
      <c r="D8851" s="57" t="s">
        <v>9890</v>
      </c>
    </row>
    <row r="8852" spans="1:4">
      <c r="A8852" s="57" t="s">
        <v>7683</v>
      </c>
      <c r="B8852" s="57" t="s">
        <v>2193</v>
      </c>
      <c r="C8852" s="57" t="s">
        <v>9891</v>
      </c>
      <c r="D8852" s="57" t="s">
        <v>9892</v>
      </c>
    </row>
    <row r="8853" spans="1:4">
      <c r="A8853" s="57" t="s">
        <v>7683</v>
      </c>
      <c r="B8853" s="57" t="s">
        <v>2193</v>
      </c>
      <c r="C8853" s="57" t="s">
        <v>9893</v>
      </c>
      <c r="D8853" s="57" t="s">
        <v>9894</v>
      </c>
    </row>
    <row r="8854" spans="1:4">
      <c r="A8854" s="57" t="s">
        <v>7683</v>
      </c>
      <c r="B8854" s="57" t="s">
        <v>2193</v>
      </c>
      <c r="C8854" s="57" t="s">
        <v>12395</v>
      </c>
      <c r="D8854" s="57" t="s">
        <v>12396</v>
      </c>
    </row>
    <row r="8855" spans="1:4">
      <c r="A8855" s="57" t="s">
        <v>7683</v>
      </c>
      <c r="B8855" s="57" t="s">
        <v>2193</v>
      </c>
      <c r="C8855" s="57" t="s">
        <v>12397</v>
      </c>
      <c r="D8855" s="57" t="s">
        <v>12398</v>
      </c>
    </row>
    <row r="8856" spans="1:4">
      <c r="A8856" s="57" t="s">
        <v>7683</v>
      </c>
      <c r="B8856" s="57" t="s">
        <v>2193</v>
      </c>
      <c r="C8856" s="57" t="s">
        <v>12399</v>
      </c>
      <c r="D8856" s="57" t="s">
        <v>12400</v>
      </c>
    </row>
    <row r="8857" spans="1:4">
      <c r="A8857" s="57" t="s">
        <v>29400</v>
      </c>
      <c r="B8857" s="57" t="s">
        <v>12940</v>
      </c>
      <c r="C8857" s="57" t="s">
        <v>29401</v>
      </c>
      <c r="D8857" s="57" t="s">
        <v>29402</v>
      </c>
    </row>
    <row r="8858" spans="1:4">
      <c r="A8858" s="57" t="s">
        <v>29400</v>
      </c>
      <c r="B8858" s="57"/>
      <c r="C8858" s="57" t="s">
        <v>29403</v>
      </c>
      <c r="D8858" s="57" t="s">
        <v>29404</v>
      </c>
    </row>
    <row r="8859" spans="1:4">
      <c r="A8859" s="57" t="s">
        <v>7684</v>
      </c>
      <c r="B8859" s="57" t="s">
        <v>2193</v>
      </c>
      <c r="C8859" s="57" t="s">
        <v>4373</v>
      </c>
      <c r="D8859" s="57" t="s">
        <v>4374</v>
      </c>
    </row>
    <row r="8860" spans="1:4">
      <c r="A8860" s="57" t="s">
        <v>7684</v>
      </c>
      <c r="B8860" s="57" t="s">
        <v>2193</v>
      </c>
      <c r="C8860" s="57" t="s">
        <v>5569</v>
      </c>
      <c r="D8860" s="57" t="s">
        <v>5570</v>
      </c>
    </row>
    <row r="8861" spans="1:4">
      <c r="A8861" s="57" t="s">
        <v>7684</v>
      </c>
      <c r="B8861" s="57" t="s">
        <v>2193</v>
      </c>
      <c r="C8861" s="57" t="s">
        <v>12401</v>
      </c>
      <c r="D8861" s="57" t="s">
        <v>15234</v>
      </c>
    </row>
    <row r="8862" spans="1:4">
      <c r="A8862" s="57" t="s">
        <v>7684</v>
      </c>
      <c r="B8862" s="57" t="s">
        <v>2193</v>
      </c>
      <c r="C8862" s="57" t="s">
        <v>12402</v>
      </c>
      <c r="D8862" s="57" t="s">
        <v>17123</v>
      </c>
    </row>
    <row r="8863" spans="1:4">
      <c r="A8863" s="57" t="s">
        <v>7684</v>
      </c>
      <c r="B8863" s="57" t="s">
        <v>2193</v>
      </c>
      <c r="C8863" s="57" t="s">
        <v>12403</v>
      </c>
      <c r="D8863" s="57" t="s">
        <v>17124</v>
      </c>
    </row>
    <row r="8864" spans="1:4">
      <c r="A8864" s="57" t="s">
        <v>7684</v>
      </c>
      <c r="B8864" s="57" t="s">
        <v>2193</v>
      </c>
      <c r="C8864" s="57" t="s">
        <v>12404</v>
      </c>
      <c r="D8864" s="57" t="s">
        <v>12405</v>
      </c>
    </row>
    <row r="8865" spans="1:4">
      <c r="A8865" s="57" t="s">
        <v>7684</v>
      </c>
      <c r="B8865" s="57" t="s">
        <v>2193</v>
      </c>
      <c r="C8865" s="57" t="s">
        <v>77262</v>
      </c>
      <c r="D8865" s="57" t="s">
        <v>77263</v>
      </c>
    </row>
    <row r="8866" spans="1:4">
      <c r="A8866" s="57" t="s">
        <v>7684</v>
      </c>
      <c r="B8866" s="57" t="s">
        <v>2193</v>
      </c>
      <c r="C8866" s="57" t="s">
        <v>77264</v>
      </c>
      <c r="D8866" s="57" t="s">
        <v>77265</v>
      </c>
    </row>
    <row r="8867" spans="1:4">
      <c r="A8867" s="57" t="s">
        <v>7685</v>
      </c>
      <c r="B8867" s="57" t="s">
        <v>2193</v>
      </c>
      <c r="C8867" s="57" t="s">
        <v>6724</v>
      </c>
      <c r="D8867" s="57" t="s">
        <v>6725</v>
      </c>
    </row>
    <row r="8868" spans="1:4">
      <c r="A8868" s="57" t="s">
        <v>7685</v>
      </c>
      <c r="B8868" s="57" t="s">
        <v>2193</v>
      </c>
      <c r="C8868" s="57" t="s">
        <v>6726</v>
      </c>
      <c r="D8868" s="57" t="s">
        <v>6727</v>
      </c>
    </row>
    <row r="8869" spans="1:4">
      <c r="A8869" s="57" t="s">
        <v>7685</v>
      </c>
      <c r="B8869" s="57" t="s">
        <v>2193</v>
      </c>
      <c r="C8869" s="57" t="s">
        <v>6733</v>
      </c>
      <c r="D8869" s="57" t="s">
        <v>6734</v>
      </c>
    </row>
    <row r="8870" spans="1:4">
      <c r="A8870" s="57" t="s">
        <v>7685</v>
      </c>
      <c r="B8870" s="57" t="s">
        <v>2193</v>
      </c>
      <c r="C8870" s="57" t="s">
        <v>6793</v>
      </c>
      <c r="D8870" s="57" t="s">
        <v>6794</v>
      </c>
    </row>
    <row r="8871" spans="1:4">
      <c r="A8871" s="57" t="s">
        <v>7685</v>
      </c>
      <c r="B8871" s="57" t="s">
        <v>2193</v>
      </c>
      <c r="C8871" s="57" t="s">
        <v>6845</v>
      </c>
      <c r="D8871" s="57" t="s">
        <v>6846</v>
      </c>
    </row>
    <row r="8872" spans="1:4">
      <c r="A8872" s="57" t="s">
        <v>7685</v>
      </c>
      <c r="B8872" s="57" t="s">
        <v>2193</v>
      </c>
      <c r="C8872" s="57" t="s">
        <v>6867</v>
      </c>
      <c r="D8872" s="57" t="s">
        <v>6868</v>
      </c>
    </row>
    <row r="8873" spans="1:4">
      <c r="A8873" s="57" t="s">
        <v>7685</v>
      </c>
      <c r="B8873" s="57" t="s">
        <v>2193</v>
      </c>
      <c r="C8873" s="57" t="s">
        <v>6871</v>
      </c>
      <c r="D8873" s="57" t="s">
        <v>6872</v>
      </c>
    </row>
    <row r="8874" spans="1:4">
      <c r="A8874" s="57" t="s">
        <v>7685</v>
      </c>
      <c r="B8874" s="57" t="s">
        <v>2193</v>
      </c>
      <c r="C8874" s="57" t="s">
        <v>6957</v>
      </c>
      <c r="D8874" s="57" t="s">
        <v>6958</v>
      </c>
    </row>
    <row r="8875" spans="1:4">
      <c r="A8875" s="57" t="s">
        <v>7685</v>
      </c>
      <c r="B8875" s="57" t="s">
        <v>2193</v>
      </c>
      <c r="C8875" s="57" t="s">
        <v>7003</v>
      </c>
      <c r="D8875" s="57" t="s">
        <v>7004</v>
      </c>
    </row>
    <row r="8876" spans="1:4">
      <c r="A8876" s="57" t="s">
        <v>7685</v>
      </c>
      <c r="B8876" s="57" t="s">
        <v>2193</v>
      </c>
      <c r="C8876" s="57" t="s">
        <v>7139</v>
      </c>
      <c r="D8876" s="57" t="s">
        <v>9286</v>
      </c>
    </row>
    <row r="8877" spans="1:4">
      <c r="A8877" s="57" t="s">
        <v>7685</v>
      </c>
      <c r="B8877" s="57" t="s">
        <v>2193</v>
      </c>
      <c r="C8877" s="57" t="s">
        <v>7166</v>
      </c>
      <c r="D8877" s="57" t="s">
        <v>7167</v>
      </c>
    </row>
    <row r="8878" spans="1:4">
      <c r="A8878" s="57" t="s">
        <v>7685</v>
      </c>
      <c r="B8878" s="57" t="s">
        <v>2193</v>
      </c>
      <c r="C8878" s="57" t="s">
        <v>7175</v>
      </c>
      <c r="D8878" s="57" t="s">
        <v>7176</v>
      </c>
    </row>
    <row r="8879" spans="1:4">
      <c r="A8879" s="57" t="s">
        <v>7685</v>
      </c>
      <c r="B8879" s="57" t="s">
        <v>2193</v>
      </c>
      <c r="C8879" s="57" t="s">
        <v>7342</v>
      </c>
      <c r="D8879" s="57" t="s">
        <v>7343</v>
      </c>
    </row>
    <row r="8880" spans="1:4">
      <c r="A8880" s="57" t="s">
        <v>7685</v>
      </c>
      <c r="B8880" s="57" t="s">
        <v>2193</v>
      </c>
      <c r="C8880" s="57" t="s">
        <v>8566</v>
      </c>
      <c r="D8880" s="57" t="s">
        <v>9287</v>
      </c>
    </row>
    <row r="8881" spans="1:4">
      <c r="A8881" s="57" t="s">
        <v>7685</v>
      </c>
      <c r="B8881" s="57" t="s">
        <v>2193</v>
      </c>
      <c r="C8881" s="57" t="s">
        <v>8591</v>
      </c>
      <c r="D8881" s="57" t="s">
        <v>8592</v>
      </c>
    </row>
    <row r="8882" spans="1:4">
      <c r="A8882" s="57" t="s">
        <v>7685</v>
      </c>
      <c r="B8882" s="57" t="s">
        <v>2193</v>
      </c>
      <c r="C8882" s="57" t="s">
        <v>12406</v>
      </c>
      <c r="D8882" s="57" t="s">
        <v>12407</v>
      </c>
    </row>
    <row r="8883" spans="1:4">
      <c r="A8883" s="57" t="s">
        <v>7685</v>
      </c>
      <c r="B8883" s="57" t="s">
        <v>2193</v>
      </c>
      <c r="C8883" s="57" t="s">
        <v>17125</v>
      </c>
      <c r="D8883" s="57" t="s">
        <v>17126</v>
      </c>
    </row>
    <row r="8884" spans="1:4">
      <c r="A8884" s="57" t="s">
        <v>7685</v>
      </c>
      <c r="B8884" s="57" t="s">
        <v>2193</v>
      </c>
      <c r="C8884" s="57" t="s">
        <v>12408</v>
      </c>
      <c r="D8884" s="57" t="s">
        <v>12409</v>
      </c>
    </row>
    <row r="8885" spans="1:4">
      <c r="A8885" s="57" t="s">
        <v>7685</v>
      </c>
      <c r="B8885" s="57" t="s">
        <v>2193</v>
      </c>
      <c r="C8885" s="57" t="s">
        <v>12410</v>
      </c>
      <c r="D8885" s="57" t="s">
        <v>12411</v>
      </c>
    </row>
    <row r="8886" spans="1:4">
      <c r="A8886" s="57" t="s">
        <v>7685</v>
      </c>
      <c r="B8886" s="57" t="s">
        <v>2193</v>
      </c>
      <c r="C8886" s="57" t="s">
        <v>12412</v>
      </c>
      <c r="D8886" s="57" t="s">
        <v>12413</v>
      </c>
    </row>
    <row r="8887" spans="1:4">
      <c r="A8887" s="57" t="s">
        <v>7685</v>
      </c>
      <c r="B8887" s="57" t="s">
        <v>2193</v>
      </c>
      <c r="C8887" s="57" t="s">
        <v>12414</v>
      </c>
      <c r="D8887" s="57" t="s">
        <v>12415</v>
      </c>
    </row>
    <row r="8888" spans="1:4">
      <c r="A8888" s="57" t="s">
        <v>7685</v>
      </c>
      <c r="B8888" s="57" t="s">
        <v>2193</v>
      </c>
      <c r="C8888" s="57" t="s">
        <v>12416</v>
      </c>
      <c r="D8888" s="57" t="s">
        <v>12417</v>
      </c>
    </row>
    <row r="8889" spans="1:4">
      <c r="A8889" s="57" t="s">
        <v>7685</v>
      </c>
      <c r="B8889" s="57" t="s">
        <v>2193</v>
      </c>
      <c r="C8889" s="57" t="s">
        <v>12418</v>
      </c>
      <c r="D8889" s="57" t="s">
        <v>12419</v>
      </c>
    </row>
    <row r="8890" spans="1:4">
      <c r="A8890" s="57" t="s">
        <v>7685</v>
      </c>
      <c r="B8890" s="57" t="s">
        <v>2193</v>
      </c>
      <c r="C8890" s="57" t="s">
        <v>12420</v>
      </c>
      <c r="D8890" s="57" t="s">
        <v>12421</v>
      </c>
    </row>
    <row r="8891" spans="1:4">
      <c r="A8891" s="57" t="s">
        <v>7685</v>
      </c>
      <c r="B8891" s="57" t="s">
        <v>2193</v>
      </c>
      <c r="C8891" s="57" t="s">
        <v>12422</v>
      </c>
      <c r="D8891" s="57" t="s">
        <v>12423</v>
      </c>
    </row>
    <row r="8892" spans="1:4">
      <c r="A8892" s="57" t="s">
        <v>7685</v>
      </c>
      <c r="B8892" s="57" t="s">
        <v>2193</v>
      </c>
      <c r="C8892" s="57" t="s">
        <v>12424</v>
      </c>
      <c r="D8892" s="57" t="s">
        <v>15235</v>
      </c>
    </row>
    <row r="8893" spans="1:4">
      <c r="A8893" s="57" t="s">
        <v>7685</v>
      </c>
      <c r="B8893" s="57" t="s">
        <v>2193</v>
      </c>
      <c r="C8893" s="57" t="s">
        <v>12425</v>
      </c>
      <c r="D8893" s="57" t="s">
        <v>12426</v>
      </c>
    </row>
    <row r="8894" spans="1:4">
      <c r="A8894" s="57" t="s">
        <v>7685</v>
      </c>
      <c r="B8894" s="57" t="s">
        <v>2193</v>
      </c>
      <c r="C8894" s="57" t="s">
        <v>12427</v>
      </c>
      <c r="D8894" s="57" t="s">
        <v>12428</v>
      </c>
    </row>
    <row r="8895" spans="1:4">
      <c r="A8895" s="57" t="s">
        <v>7685</v>
      </c>
      <c r="B8895" s="57" t="s">
        <v>2193</v>
      </c>
      <c r="C8895" s="57" t="s">
        <v>12429</v>
      </c>
      <c r="D8895" s="57" t="s">
        <v>12430</v>
      </c>
    </row>
    <row r="8896" spans="1:4">
      <c r="A8896" s="57" t="s">
        <v>7685</v>
      </c>
      <c r="B8896" s="57" t="s">
        <v>2193</v>
      </c>
      <c r="C8896" s="57" t="s">
        <v>15236</v>
      </c>
      <c r="D8896" s="57" t="s">
        <v>15237</v>
      </c>
    </row>
    <row r="8897" spans="1:4">
      <c r="A8897" s="57" t="s">
        <v>7685</v>
      </c>
      <c r="B8897" s="57" t="s">
        <v>2193</v>
      </c>
      <c r="C8897" s="57" t="s">
        <v>15238</v>
      </c>
      <c r="D8897" s="57" t="s">
        <v>15239</v>
      </c>
    </row>
    <row r="8898" spans="1:4">
      <c r="A8898" s="57" t="s">
        <v>7685</v>
      </c>
      <c r="B8898" s="57" t="s">
        <v>2193</v>
      </c>
      <c r="C8898" s="57" t="s">
        <v>17127</v>
      </c>
      <c r="D8898" s="57" t="s">
        <v>17128</v>
      </c>
    </row>
    <row r="8899" spans="1:4">
      <c r="A8899" s="57" t="s">
        <v>7685</v>
      </c>
      <c r="B8899" s="57" t="s">
        <v>2193</v>
      </c>
      <c r="C8899" s="57" t="s">
        <v>17129</v>
      </c>
      <c r="D8899" s="57" t="s">
        <v>17130</v>
      </c>
    </row>
    <row r="8900" spans="1:4">
      <c r="A8900" s="57" t="s">
        <v>7685</v>
      </c>
      <c r="B8900" s="57" t="s">
        <v>2193</v>
      </c>
      <c r="C8900" s="57" t="s">
        <v>17131</v>
      </c>
      <c r="D8900" s="57" t="s">
        <v>17132</v>
      </c>
    </row>
    <row r="8901" spans="1:4">
      <c r="A8901" s="57" t="s">
        <v>7686</v>
      </c>
      <c r="B8901" s="57" t="s">
        <v>2193</v>
      </c>
      <c r="C8901" s="57" t="s">
        <v>7579</v>
      </c>
      <c r="D8901" s="57" t="s">
        <v>7580</v>
      </c>
    </row>
    <row r="8902" spans="1:4">
      <c r="A8902" s="57" t="s">
        <v>74887</v>
      </c>
      <c r="B8902" s="57" t="s">
        <v>2193</v>
      </c>
      <c r="C8902" s="57" t="s">
        <v>74888</v>
      </c>
      <c r="D8902" s="57" t="s">
        <v>74889</v>
      </c>
    </row>
    <row r="8903" spans="1:4">
      <c r="A8903" s="57" t="s">
        <v>29405</v>
      </c>
      <c r="B8903" s="57" t="s">
        <v>12940</v>
      </c>
      <c r="C8903" s="57" t="s">
        <v>29406</v>
      </c>
      <c r="D8903" s="57" t="s">
        <v>29407</v>
      </c>
    </row>
    <row r="8904" spans="1:4">
      <c r="A8904" s="57" t="s">
        <v>29405</v>
      </c>
      <c r="B8904" s="57"/>
      <c r="C8904" s="57" t="s">
        <v>29408</v>
      </c>
      <c r="D8904" s="57" t="s">
        <v>29409</v>
      </c>
    </row>
    <row r="8905" spans="1:4">
      <c r="A8905" s="57" t="s">
        <v>29405</v>
      </c>
      <c r="B8905" s="57"/>
      <c r="C8905" s="57" t="s">
        <v>29410</v>
      </c>
      <c r="D8905" s="57" t="s">
        <v>29411</v>
      </c>
    </row>
    <row r="8906" spans="1:4">
      <c r="A8906" s="57" t="s">
        <v>29405</v>
      </c>
      <c r="B8906" s="57"/>
      <c r="C8906" s="57" t="s">
        <v>29412</v>
      </c>
      <c r="D8906" s="57" t="s">
        <v>29413</v>
      </c>
    </row>
    <row r="8907" spans="1:4">
      <c r="A8907" s="57" t="s">
        <v>29405</v>
      </c>
      <c r="B8907" s="57"/>
      <c r="C8907" s="57" t="s">
        <v>29414</v>
      </c>
      <c r="D8907" s="57" t="s">
        <v>29415</v>
      </c>
    </row>
    <row r="8908" spans="1:4">
      <c r="A8908" s="57" t="s">
        <v>29405</v>
      </c>
      <c r="B8908" s="57"/>
      <c r="C8908" s="57" t="s">
        <v>29416</v>
      </c>
      <c r="D8908" s="57" t="s">
        <v>29417</v>
      </c>
    </row>
    <row r="8909" spans="1:4">
      <c r="A8909" s="57" t="s">
        <v>29405</v>
      </c>
      <c r="B8909" s="57"/>
      <c r="C8909" s="57" t="s">
        <v>29418</v>
      </c>
      <c r="D8909" s="57" t="s">
        <v>29419</v>
      </c>
    </row>
    <row r="8910" spans="1:4">
      <c r="A8910" s="57" t="s">
        <v>29405</v>
      </c>
      <c r="B8910" s="57"/>
      <c r="C8910" s="57" t="s">
        <v>29420</v>
      </c>
      <c r="D8910" s="57" t="s">
        <v>29421</v>
      </c>
    </row>
    <row r="8911" spans="1:4">
      <c r="A8911" s="57" t="s">
        <v>29405</v>
      </c>
      <c r="B8911" s="57"/>
      <c r="C8911" s="57" t="s">
        <v>29422</v>
      </c>
      <c r="D8911" s="57" t="s">
        <v>29423</v>
      </c>
    </row>
    <row r="8912" spans="1:4">
      <c r="A8912" s="57" t="s">
        <v>29405</v>
      </c>
      <c r="B8912" s="57"/>
      <c r="C8912" s="57" t="s">
        <v>29424</v>
      </c>
      <c r="D8912" s="57" t="s">
        <v>29425</v>
      </c>
    </row>
    <row r="8913" spans="1:4">
      <c r="A8913" s="57" t="s">
        <v>29405</v>
      </c>
      <c r="B8913" s="57"/>
      <c r="C8913" s="57" t="s">
        <v>29426</v>
      </c>
      <c r="D8913" s="57" t="s">
        <v>29427</v>
      </c>
    </row>
    <row r="8914" spans="1:4">
      <c r="A8914" s="57" t="s">
        <v>29405</v>
      </c>
      <c r="B8914" s="57"/>
      <c r="C8914" s="57" t="s">
        <v>29428</v>
      </c>
      <c r="D8914" s="57" t="s">
        <v>29429</v>
      </c>
    </row>
    <row r="8915" spans="1:4">
      <c r="A8915" s="57" t="s">
        <v>29405</v>
      </c>
      <c r="B8915" s="57"/>
      <c r="C8915" s="57" t="s">
        <v>29430</v>
      </c>
      <c r="D8915" s="57" t="s">
        <v>29431</v>
      </c>
    </row>
    <row r="8916" spans="1:4">
      <c r="A8916" s="57" t="s">
        <v>29405</v>
      </c>
      <c r="B8916" s="57"/>
      <c r="C8916" s="57" t="s">
        <v>29432</v>
      </c>
      <c r="D8916" s="57" t="s">
        <v>29433</v>
      </c>
    </row>
    <row r="8917" spans="1:4">
      <c r="A8917" s="57" t="s">
        <v>29405</v>
      </c>
      <c r="B8917" s="57"/>
      <c r="C8917" s="57" t="s">
        <v>29434</v>
      </c>
      <c r="D8917" s="57" t="s">
        <v>29435</v>
      </c>
    </row>
    <row r="8918" spans="1:4">
      <c r="A8918" s="57" t="s">
        <v>29436</v>
      </c>
      <c r="B8918" s="57" t="s">
        <v>12940</v>
      </c>
      <c r="C8918" s="57" t="s">
        <v>29437</v>
      </c>
      <c r="D8918" s="57" t="s">
        <v>29438</v>
      </c>
    </row>
    <row r="8919" spans="1:4">
      <c r="A8919" s="57" t="s">
        <v>29439</v>
      </c>
      <c r="B8919" s="57" t="s">
        <v>12940</v>
      </c>
      <c r="C8919" s="57" t="s">
        <v>29440</v>
      </c>
      <c r="D8919" s="57" t="s">
        <v>29441</v>
      </c>
    </row>
    <row r="8920" spans="1:4">
      <c r="A8920" s="57" t="s">
        <v>29439</v>
      </c>
      <c r="B8920" s="57"/>
      <c r="C8920" s="57" t="s">
        <v>29442</v>
      </c>
      <c r="D8920" s="57" t="s">
        <v>29443</v>
      </c>
    </row>
    <row r="8921" spans="1:4">
      <c r="A8921" s="57" t="s">
        <v>29444</v>
      </c>
      <c r="B8921" s="57" t="s">
        <v>12940</v>
      </c>
      <c r="C8921" s="57" t="s">
        <v>29445</v>
      </c>
      <c r="D8921" s="57" t="s">
        <v>29446</v>
      </c>
    </row>
    <row r="8922" spans="1:4">
      <c r="A8922" s="57" t="s">
        <v>29444</v>
      </c>
      <c r="B8922" s="57"/>
      <c r="C8922" s="57" t="s">
        <v>29447</v>
      </c>
      <c r="D8922" s="57" t="s">
        <v>29448</v>
      </c>
    </row>
    <row r="8923" spans="1:4">
      <c r="A8923" s="57" t="s">
        <v>29444</v>
      </c>
      <c r="B8923" s="57"/>
      <c r="C8923" s="57" t="s">
        <v>29449</v>
      </c>
      <c r="D8923" s="57" t="s">
        <v>29450</v>
      </c>
    </row>
    <row r="8924" spans="1:4">
      <c r="A8924" s="57" t="s">
        <v>29444</v>
      </c>
      <c r="B8924" s="57"/>
      <c r="C8924" s="57" t="s">
        <v>29451</v>
      </c>
      <c r="D8924" s="57" t="s">
        <v>29452</v>
      </c>
    </row>
    <row r="8925" spans="1:4">
      <c r="A8925" s="57" t="s">
        <v>29444</v>
      </c>
      <c r="B8925" s="57"/>
      <c r="C8925" s="57" t="s">
        <v>29453</v>
      </c>
      <c r="D8925" s="57" t="s">
        <v>29454</v>
      </c>
    </row>
    <row r="8926" spans="1:4">
      <c r="A8926" s="57" t="s">
        <v>29444</v>
      </c>
      <c r="B8926" s="57"/>
      <c r="C8926" s="57" t="s">
        <v>29455</v>
      </c>
      <c r="D8926" s="57" t="s">
        <v>29456</v>
      </c>
    </row>
    <row r="8927" spans="1:4">
      <c r="A8927" s="57" t="s">
        <v>29444</v>
      </c>
      <c r="B8927" s="57"/>
      <c r="C8927" s="57" t="s">
        <v>29457</v>
      </c>
      <c r="D8927" s="57" t="s">
        <v>29458</v>
      </c>
    </row>
    <row r="8928" spans="1:4">
      <c r="A8928" s="57" t="s">
        <v>29444</v>
      </c>
      <c r="B8928" s="57"/>
      <c r="C8928" s="57" t="s">
        <v>29459</v>
      </c>
      <c r="D8928" s="57" t="s">
        <v>29460</v>
      </c>
    </row>
    <row r="8929" spans="1:4">
      <c r="A8929" s="57" t="s">
        <v>29444</v>
      </c>
      <c r="B8929" s="57"/>
      <c r="C8929" s="57" t="s">
        <v>29461</v>
      </c>
      <c r="D8929" s="57" t="s">
        <v>29462</v>
      </c>
    </row>
    <row r="8930" spans="1:4">
      <c r="A8930" s="57" t="s">
        <v>29444</v>
      </c>
      <c r="B8930" s="57"/>
      <c r="C8930" s="57" t="s">
        <v>29463</v>
      </c>
      <c r="D8930" s="57" t="s">
        <v>29464</v>
      </c>
    </row>
    <row r="8931" spans="1:4">
      <c r="A8931" s="57" t="s">
        <v>29444</v>
      </c>
      <c r="B8931" s="57"/>
      <c r="C8931" s="57" t="s">
        <v>29465</v>
      </c>
      <c r="D8931" s="57" t="s">
        <v>29466</v>
      </c>
    </row>
    <row r="8932" spans="1:4">
      <c r="A8932" s="57" t="s">
        <v>29444</v>
      </c>
      <c r="B8932" s="57"/>
      <c r="C8932" s="57" t="s">
        <v>29467</v>
      </c>
      <c r="D8932" s="57" t="s">
        <v>29468</v>
      </c>
    </row>
    <row r="8933" spans="1:4">
      <c r="A8933" s="57" t="s">
        <v>29469</v>
      </c>
      <c r="B8933" s="57" t="s">
        <v>12940</v>
      </c>
      <c r="C8933" s="57" t="s">
        <v>29470</v>
      </c>
      <c r="D8933" s="57" t="s">
        <v>29471</v>
      </c>
    </row>
    <row r="8934" spans="1:4">
      <c r="A8934" s="57" t="s">
        <v>29469</v>
      </c>
      <c r="B8934" s="57"/>
      <c r="C8934" s="57" t="s">
        <v>29472</v>
      </c>
      <c r="D8934" s="57" t="s">
        <v>29473</v>
      </c>
    </row>
    <row r="8935" spans="1:4">
      <c r="A8935" s="57" t="s">
        <v>29469</v>
      </c>
      <c r="B8935" s="57"/>
      <c r="C8935" s="57" t="s">
        <v>29474</v>
      </c>
      <c r="D8935" s="57" t="s">
        <v>29475</v>
      </c>
    </row>
    <row r="8936" spans="1:4">
      <c r="A8936" s="57" t="s">
        <v>29469</v>
      </c>
      <c r="B8936" s="57"/>
      <c r="C8936" s="57" t="s">
        <v>29476</v>
      </c>
      <c r="D8936" s="57" t="s">
        <v>29477</v>
      </c>
    </row>
    <row r="8937" spans="1:4">
      <c r="A8937" s="57" t="s">
        <v>29469</v>
      </c>
      <c r="B8937" s="57"/>
      <c r="C8937" s="57" t="s">
        <v>29478</v>
      </c>
      <c r="D8937" s="57" t="s">
        <v>29479</v>
      </c>
    </row>
    <row r="8938" spans="1:4">
      <c r="A8938" s="57" t="s">
        <v>29469</v>
      </c>
      <c r="B8938" s="57"/>
      <c r="C8938" s="57" t="s">
        <v>29480</v>
      </c>
      <c r="D8938" s="57" t="s">
        <v>29481</v>
      </c>
    </row>
    <row r="8939" spans="1:4">
      <c r="A8939" s="57" t="s">
        <v>29482</v>
      </c>
      <c r="B8939" s="57" t="s">
        <v>12940</v>
      </c>
      <c r="C8939" s="57" t="s">
        <v>29483</v>
      </c>
      <c r="D8939" s="57" t="s">
        <v>29484</v>
      </c>
    </row>
    <row r="8940" spans="1:4">
      <c r="A8940" s="57" t="s">
        <v>29482</v>
      </c>
      <c r="B8940" s="57"/>
      <c r="C8940" s="57" t="s">
        <v>29485</v>
      </c>
      <c r="D8940" s="57" t="s">
        <v>29486</v>
      </c>
    </row>
    <row r="8941" spans="1:4">
      <c r="A8941" s="57" t="s">
        <v>29482</v>
      </c>
      <c r="B8941" s="57"/>
      <c r="C8941" s="57" t="s">
        <v>29487</v>
      </c>
      <c r="D8941" s="57" t="s">
        <v>29488</v>
      </c>
    </row>
    <row r="8942" spans="1:4">
      <c r="A8942" s="57" t="s">
        <v>29482</v>
      </c>
      <c r="B8942" s="57"/>
      <c r="C8942" s="57" t="s">
        <v>29489</v>
      </c>
      <c r="D8942" s="57" t="s">
        <v>29490</v>
      </c>
    </row>
    <row r="8943" spans="1:4">
      <c r="A8943" s="57" t="s">
        <v>29482</v>
      </c>
      <c r="B8943" s="57"/>
      <c r="C8943" s="57" t="s">
        <v>29491</v>
      </c>
      <c r="D8943" s="57" t="s">
        <v>29492</v>
      </c>
    </row>
    <row r="8944" spans="1:4">
      <c r="A8944" s="57" t="s">
        <v>29482</v>
      </c>
      <c r="B8944" s="57"/>
      <c r="C8944" s="57" t="s">
        <v>29493</v>
      </c>
      <c r="D8944" s="57" t="s">
        <v>29494</v>
      </c>
    </row>
    <row r="8945" spans="1:4">
      <c r="A8945" s="57" t="s">
        <v>29482</v>
      </c>
      <c r="B8945" s="57"/>
      <c r="C8945" s="57" t="s">
        <v>29495</v>
      </c>
      <c r="D8945" s="57" t="s">
        <v>29496</v>
      </c>
    </row>
    <row r="8946" spans="1:4">
      <c r="A8946" s="57" t="s">
        <v>29482</v>
      </c>
      <c r="B8946" s="57"/>
      <c r="C8946" s="57" t="s">
        <v>29497</v>
      </c>
      <c r="D8946" s="57" t="s">
        <v>29498</v>
      </c>
    </row>
    <row r="8947" spans="1:4">
      <c r="A8947" s="57" t="s">
        <v>29482</v>
      </c>
      <c r="B8947" s="57"/>
      <c r="C8947" s="57" t="s">
        <v>74890</v>
      </c>
      <c r="D8947" s="57" t="s">
        <v>74891</v>
      </c>
    </row>
    <row r="8948" spans="1:4">
      <c r="A8948" s="57" t="s">
        <v>29499</v>
      </c>
      <c r="B8948" s="57" t="s">
        <v>12940</v>
      </c>
      <c r="C8948" s="57" t="s">
        <v>29500</v>
      </c>
      <c r="D8948" s="57" t="s">
        <v>29501</v>
      </c>
    </row>
    <row r="8949" spans="1:4">
      <c r="A8949" s="57" t="s">
        <v>29502</v>
      </c>
      <c r="B8949" s="57" t="s">
        <v>12940</v>
      </c>
      <c r="C8949" s="57" t="s">
        <v>29503</v>
      </c>
      <c r="D8949" s="57" t="s">
        <v>29504</v>
      </c>
    </row>
    <row r="8950" spans="1:4">
      <c r="A8950" s="57" t="s">
        <v>29502</v>
      </c>
      <c r="B8950" s="57"/>
      <c r="C8950" s="57" t="s">
        <v>29505</v>
      </c>
      <c r="D8950" s="57" t="s">
        <v>29506</v>
      </c>
    </row>
    <row r="8951" spans="1:4">
      <c r="A8951" s="57" t="s">
        <v>29502</v>
      </c>
      <c r="B8951" s="57"/>
      <c r="C8951" s="57" t="s">
        <v>29507</v>
      </c>
      <c r="D8951" s="57" t="s">
        <v>29508</v>
      </c>
    </row>
    <row r="8952" spans="1:4">
      <c r="A8952" s="57" t="s">
        <v>29509</v>
      </c>
      <c r="B8952" s="57" t="s">
        <v>12940</v>
      </c>
      <c r="C8952" s="57" t="s">
        <v>29510</v>
      </c>
      <c r="D8952" s="57" t="s">
        <v>29511</v>
      </c>
    </row>
    <row r="8953" spans="1:4">
      <c r="A8953" s="57" t="s">
        <v>29512</v>
      </c>
      <c r="B8953" s="57" t="s">
        <v>12940</v>
      </c>
      <c r="C8953" s="57" t="s">
        <v>29513</v>
      </c>
      <c r="D8953" s="57" t="s">
        <v>29514</v>
      </c>
    </row>
    <row r="8954" spans="1:4">
      <c r="A8954" s="57" t="s">
        <v>29512</v>
      </c>
      <c r="B8954" s="57"/>
      <c r="C8954" s="57" t="s">
        <v>29515</v>
      </c>
      <c r="D8954" s="57" t="s">
        <v>29516</v>
      </c>
    </row>
    <row r="8955" spans="1:4">
      <c r="A8955" s="57" t="s">
        <v>29512</v>
      </c>
      <c r="B8955" s="57"/>
      <c r="C8955" s="57" t="s">
        <v>29517</v>
      </c>
      <c r="D8955" s="57" t="s">
        <v>29518</v>
      </c>
    </row>
    <row r="8956" spans="1:4">
      <c r="A8956" s="57" t="s">
        <v>29512</v>
      </c>
      <c r="B8956" s="57"/>
      <c r="C8956" s="57" t="s">
        <v>29519</v>
      </c>
      <c r="D8956" s="57" t="s">
        <v>29520</v>
      </c>
    </row>
    <row r="8957" spans="1:4">
      <c r="A8957" s="57" t="s">
        <v>29512</v>
      </c>
      <c r="B8957" s="57"/>
      <c r="C8957" s="57" t="s">
        <v>29521</v>
      </c>
      <c r="D8957" s="57" t="s">
        <v>29522</v>
      </c>
    </row>
    <row r="8958" spans="1:4">
      <c r="A8958" s="57" t="s">
        <v>29512</v>
      </c>
      <c r="B8958" s="57"/>
      <c r="C8958" s="57" t="s">
        <v>29523</v>
      </c>
      <c r="D8958" s="57" t="s">
        <v>29524</v>
      </c>
    </row>
    <row r="8959" spans="1:4">
      <c r="A8959" s="57" t="s">
        <v>29525</v>
      </c>
      <c r="B8959" s="57" t="s">
        <v>12940</v>
      </c>
      <c r="C8959" s="57" t="s">
        <v>29526</v>
      </c>
      <c r="D8959" s="57" t="s">
        <v>29527</v>
      </c>
    </row>
    <row r="8960" spans="1:4">
      <c r="A8960" s="57" t="s">
        <v>29528</v>
      </c>
      <c r="B8960" s="57" t="s">
        <v>12940</v>
      </c>
      <c r="C8960" s="57" t="s">
        <v>29529</v>
      </c>
      <c r="D8960" s="57" t="s">
        <v>29530</v>
      </c>
    </row>
    <row r="8961" spans="1:4">
      <c r="A8961" s="57" t="s">
        <v>29528</v>
      </c>
      <c r="B8961" s="57"/>
      <c r="C8961" s="57" t="s">
        <v>29531</v>
      </c>
      <c r="D8961" s="57" t="s">
        <v>29532</v>
      </c>
    </row>
    <row r="8962" spans="1:4">
      <c r="A8962" s="57" t="s">
        <v>29528</v>
      </c>
      <c r="B8962" s="57"/>
      <c r="C8962" s="57" t="s">
        <v>29533</v>
      </c>
      <c r="D8962" s="57" t="s">
        <v>29534</v>
      </c>
    </row>
    <row r="8963" spans="1:4">
      <c r="A8963" s="57" t="s">
        <v>29528</v>
      </c>
      <c r="B8963" s="57"/>
      <c r="C8963" s="57" t="s">
        <v>29535</v>
      </c>
      <c r="D8963" s="57" t="s">
        <v>29536</v>
      </c>
    </row>
    <row r="8964" spans="1:4">
      <c r="A8964" s="57" t="s">
        <v>29528</v>
      </c>
      <c r="B8964" s="57"/>
      <c r="C8964" s="57" t="s">
        <v>29537</v>
      </c>
      <c r="D8964" s="57" t="s">
        <v>29538</v>
      </c>
    </row>
    <row r="8965" spans="1:4">
      <c r="A8965" s="57" t="s">
        <v>29528</v>
      </c>
      <c r="B8965" s="57"/>
      <c r="C8965" s="57" t="s">
        <v>29539</v>
      </c>
      <c r="D8965" s="57" t="s">
        <v>29540</v>
      </c>
    </row>
    <row r="8966" spans="1:4">
      <c r="A8966" s="57" t="s">
        <v>29528</v>
      </c>
      <c r="B8966" s="57"/>
      <c r="C8966" s="57" t="s">
        <v>29541</v>
      </c>
      <c r="D8966" s="57" t="s">
        <v>29542</v>
      </c>
    </row>
    <row r="8967" spans="1:4">
      <c r="A8967" s="57" t="s">
        <v>29528</v>
      </c>
      <c r="B8967" s="57"/>
      <c r="C8967" s="57" t="s">
        <v>29543</v>
      </c>
      <c r="D8967" s="57" t="s">
        <v>29544</v>
      </c>
    </row>
    <row r="8968" spans="1:4">
      <c r="A8968" s="57" t="s">
        <v>29528</v>
      </c>
      <c r="B8968" s="57"/>
      <c r="C8968" s="57" t="s">
        <v>29545</v>
      </c>
      <c r="D8968" s="57" t="s">
        <v>29546</v>
      </c>
    </row>
    <row r="8969" spans="1:4">
      <c r="A8969" s="57" t="s">
        <v>29528</v>
      </c>
      <c r="B8969" s="57"/>
      <c r="C8969" s="57" t="s">
        <v>29547</v>
      </c>
      <c r="D8969" s="57" t="s">
        <v>29548</v>
      </c>
    </row>
    <row r="8970" spans="1:4">
      <c r="A8970" s="57" t="s">
        <v>29528</v>
      </c>
      <c r="B8970" s="57"/>
      <c r="C8970" s="57" t="s">
        <v>29549</v>
      </c>
      <c r="D8970" s="57" t="s">
        <v>29550</v>
      </c>
    </row>
    <row r="8971" spans="1:4">
      <c r="A8971" s="57" t="s">
        <v>29528</v>
      </c>
      <c r="B8971" s="57"/>
      <c r="C8971" s="57" t="s">
        <v>29551</v>
      </c>
      <c r="D8971" s="57" t="s">
        <v>29552</v>
      </c>
    </row>
    <row r="8972" spans="1:4">
      <c r="A8972" s="57" t="s">
        <v>29528</v>
      </c>
      <c r="B8972" s="57"/>
      <c r="C8972" s="57" t="s">
        <v>29553</v>
      </c>
      <c r="D8972" s="57" t="s">
        <v>29554</v>
      </c>
    </row>
    <row r="8973" spans="1:4">
      <c r="A8973" s="57" t="s">
        <v>29528</v>
      </c>
      <c r="B8973" s="57"/>
      <c r="C8973" s="57" t="s">
        <v>29555</v>
      </c>
      <c r="D8973" s="57" t="s">
        <v>29556</v>
      </c>
    </row>
    <row r="8974" spans="1:4">
      <c r="A8974" s="57" t="s">
        <v>29528</v>
      </c>
      <c r="B8974" s="57"/>
      <c r="C8974" s="57" t="s">
        <v>29557</v>
      </c>
      <c r="D8974" s="57" t="s">
        <v>29558</v>
      </c>
    </row>
    <row r="8975" spans="1:4">
      <c r="A8975" s="57" t="s">
        <v>29528</v>
      </c>
      <c r="B8975" s="57"/>
      <c r="C8975" s="57" t="s">
        <v>29559</v>
      </c>
      <c r="D8975" s="57" t="s">
        <v>29560</v>
      </c>
    </row>
    <row r="8976" spans="1:4">
      <c r="A8976" s="57" t="s">
        <v>29528</v>
      </c>
      <c r="B8976" s="57"/>
      <c r="C8976" s="57" t="s">
        <v>29561</v>
      </c>
      <c r="D8976" s="57" t="s">
        <v>29562</v>
      </c>
    </row>
    <row r="8977" spans="1:4">
      <c r="A8977" s="57" t="s">
        <v>29528</v>
      </c>
      <c r="B8977" s="57"/>
      <c r="C8977" s="57" t="s">
        <v>29563</v>
      </c>
      <c r="D8977" s="57" t="s">
        <v>29564</v>
      </c>
    </row>
    <row r="8978" spans="1:4">
      <c r="A8978" s="57" t="s">
        <v>29528</v>
      </c>
      <c r="B8978" s="57"/>
      <c r="C8978" s="57" t="s">
        <v>29565</v>
      </c>
      <c r="D8978" s="57" t="s">
        <v>29566</v>
      </c>
    </row>
    <row r="8979" spans="1:4">
      <c r="A8979" s="57" t="s">
        <v>29528</v>
      </c>
      <c r="B8979" s="57"/>
      <c r="C8979" s="57" t="s">
        <v>29567</v>
      </c>
      <c r="D8979" s="57" t="s">
        <v>29568</v>
      </c>
    </row>
    <row r="8980" spans="1:4">
      <c r="A8980" s="57" t="s">
        <v>29528</v>
      </c>
      <c r="B8980" s="57"/>
      <c r="C8980" s="57" t="s">
        <v>29569</v>
      </c>
      <c r="D8980" s="57" t="s">
        <v>29570</v>
      </c>
    </row>
    <row r="8981" spans="1:4">
      <c r="A8981" s="57" t="s">
        <v>29528</v>
      </c>
      <c r="B8981" s="57"/>
      <c r="C8981" s="57" t="s">
        <v>29571</v>
      </c>
      <c r="D8981" s="57" t="s">
        <v>29572</v>
      </c>
    </row>
    <row r="8982" spans="1:4">
      <c r="A8982" s="57" t="s">
        <v>29528</v>
      </c>
      <c r="B8982" s="57"/>
      <c r="C8982" s="57" t="s">
        <v>29573</v>
      </c>
      <c r="D8982" s="57" t="s">
        <v>29574</v>
      </c>
    </row>
    <row r="8983" spans="1:4">
      <c r="A8983" s="57" t="s">
        <v>29528</v>
      </c>
      <c r="B8983" s="57"/>
      <c r="C8983" s="57" t="s">
        <v>29575</v>
      </c>
      <c r="D8983" s="57" t="s">
        <v>29576</v>
      </c>
    </row>
    <row r="8984" spans="1:4">
      <c r="A8984" s="57" t="s">
        <v>29577</v>
      </c>
      <c r="B8984" s="57" t="s">
        <v>12940</v>
      </c>
      <c r="C8984" s="57" t="s">
        <v>29578</v>
      </c>
      <c r="D8984" s="57" t="s">
        <v>29579</v>
      </c>
    </row>
    <row r="8985" spans="1:4">
      <c r="A8985" s="57" t="s">
        <v>29577</v>
      </c>
      <c r="B8985" s="57"/>
      <c r="C8985" s="57" t="s">
        <v>29580</v>
      </c>
      <c r="D8985" s="57" t="s">
        <v>29581</v>
      </c>
    </row>
    <row r="8986" spans="1:4">
      <c r="A8986" s="57" t="s">
        <v>29577</v>
      </c>
      <c r="B8986" s="57"/>
      <c r="C8986" s="57" t="s">
        <v>29582</v>
      </c>
      <c r="D8986" s="57" t="s">
        <v>29583</v>
      </c>
    </row>
    <row r="8987" spans="1:4">
      <c r="A8987" s="57" t="s">
        <v>29577</v>
      </c>
      <c r="B8987" s="57"/>
      <c r="C8987" s="57" t="s">
        <v>29584</v>
      </c>
      <c r="D8987" s="57" t="s">
        <v>29585</v>
      </c>
    </row>
    <row r="8988" spans="1:4">
      <c r="A8988" s="57" t="s">
        <v>29586</v>
      </c>
      <c r="B8988" s="57" t="s">
        <v>12940</v>
      </c>
      <c r="C8988" s="57" t="s">
        <v>29587</v>
      </c>
      <c r="D8988" s="57" t="s">
        <v>29588</v>
      </c>
    </row>
    <row r="8989" spans="1:4">
      <c r="A8989" s="57" t="s">
        <v>29586</v>
      </c>
      <c r="B8989" s="57"/>
      <c r="C8989" s="57" t="s">
        <v>29589</v>
      </c>
      <c r="D8989" s="57" t="s">
        <v>29590</v>
      </c>
    </row>
    <row r="8990" spans="1:4">
      <c r="A8990" s="57" t="s">
        <v>29591</v>
      </c>
      <c r="B8990" s="57" t="s">
        <v>12940</v>
      </c>
      <c r="C8990" s="57" t="s">
        <v>29592</v>
      </c>
      <c r="D8990" s="57" t="s">
        <v>29593</v>
      </c>
    </row>
    <row r="8991" spans="1:4">
      <c r="A8991" s="57" t="s">
        <v>29594</v>
      </c>
      <c r="B8991" s="57" t="s">
        <v>12940</v>
      </c>
      <c r="C8991" s="57" t="s">
        <v>29595</v>
      </c>
      <c r="D8991" s="57" t="s">
        <v>29596</v>
      </c>
    </row>
    <row r="8992" spans="1:4">
      <c r="A8992" s="57" t="s">
        <v>29594</v>
      </c>
      <c r="B8992" s="57"/>
      <c r="C8992" s="57" t="s">
        <v>29597</v>
      </c>
      <c r="D8992" s="57" t="s">
        <v>29598</v>
      </c>
    </row>
    <row r="8993" spans="1:4">
      <c r="A8993" s="57" t="s">
        <v>29594</v>
      </c>
      <c r="B8993" s="57"/>
      <c r="C8993" s="57" t="s">
        <v>29599</v>
      </c>
      <c r="D8993" s="57" t="s">
        <v>29600</v>
      </c>
    </row>
    <row r="8994" spans="1:4">
      <c r="A8994" s="57" t="s">
        <v>29594</v>
      </c>
      <c r="B8994" s="57"/>
      <c r="C8994" s="57" t="s">
        <v>29601</v>
      </c>
      <c r="D8994" s="57" t="s">
        <v>29602</v>
      </c>
    </row>
    <row r="8995" spans="1:4">
      <c r="A8995" s="57" t="s">
        <v>29594</v>
      </c>
      <c r="B8995" s="57"/>
      <c r="C8995" s="57" t="s">
        <v>29603</v>
      </c>
      <c r="D8995" s="57" t="s">
        <v>29604</v>
      </c>
    </row>
    <row r="8996" spans="1:4">
      <c r="A8996" s="57" t="s">
        <v>29594</v>
      </c>
      <c r="B8996" s="57"/>
      <c r="C8996" s="57" t="s">
        <v>29605</v>
      </c>
      <c r="D8996" s="57" t="s">
        <v>29606</v>
      </c>
    </row>
    <row r="8997" spans="1:4">
      <c r="A8997" s="57" t="s">
        <v>29594</v>
      </c>
      <c r="B8997" s="57"/>
      <c r="C8997" s="57" t="s">
        <v>29607</v>
      </c>
      <c r="D8997" s="57" t="s">
        <v>29608</v>
      </c>
    </row>
    <row r="8998" spans="1:4">
      <c r="A8998" s="57" t="s">
        <v>29594</v>
      </c>
      <c r="B8998" s="57"/>
      <c r="C8998" s="57" t="s">
        <v>29609</v>
      </c>
      <c r="D8998" s="57" t="s">
        <v>29610</v>
      </c>
    </row>
    <row r="8999" spans="1:4">
      <c r="A8999" s="57" t="s">
        <v>29594</v>
      </c>
      <c r="B8999" s="57"/>
      <c r="C8999" s="57" t="s">
        <v>29611</v>
      </c>
      <c r="D8999" s="57" t="s">
        <v>29612</v>
      </c>
    </row>
    <row r="9000" spans="1:4">
      <c r="A9000" s="57" t="s">
        <v>29594</v>
      </c>
      <c r="B9000" s="57"/>
      <c r="C9000" s="57" t="s">
        <v>29613</v>
      </c>
      <c r="D9000" s="57" t="s">
        <v>29614</v>
      </c>
    </row>
    <row r="9001" spans="1:4">
      <c r="A9001" s="57" t="s">
        <v>29594</v>
      </c>
      <c r="B9001" s="57"/>
      <c r="C9001" s="57" t="s">
        <v>29615</v>
      </c>
      <c r="D9001" s="57" t="s">
        <v>29616</v>
      </c>
    </row>
    <row r="9002" spans="1:4">
      <c r="A9002" s="57" t="s">
        <v>29594</v>
      </c>
      <c r="B9002" s="57"/>
      <c r="C9002" s="57" t="s">
        <v>29617</v>
      </c>
      <c r="D9002" s="57" t="s">
        <v>29618</v>
      </c>
    </row>
    <row r="9003" spans="1:4">
      <c r="A9003" s="57" t="s">
        <v>29594</v>
      </c>
      <c r="B9003" s="57"/>
      <c r="C9003" s="57" t="s">
        <v>29619</v>
      </c>
      <c r="D9003" s="57" t="s">
        <v>29620</v>
      </c>
    </row>
    <row r="9004" spans="1:4">
      <c r="A9004" s="57" t="s">
        <v>29594</v>
      </c>
      <c r="B9004" s="57"/>
      <c r="C9004" s="57" t="s">
        <v>29621</v>
      </c>
      <c r="D9004" s="57" t="s">
        <v>29622</v>
      </c>
    </row>
    <row r="9005" spans="1:4">
      <c r="A9005" s="57" t="s">
        <v>29594</v>
      </c>
      <c r="B9005" s="57"/>
      <c r="C9005" s="57" t="s">
        <v>29623</v>
      </c>
      <c r="D9005" s="57" t="s">
        <v>29624</v>
      </c>
    </row>
    <row r="9006" spans="1:4">
      <c r="A9006" s="57" t="s">
        <v>29625</v>
      </c>
      <c r="B9006" s="57" t="s">
        <v>12940</v>
      </c>
      <c r="C9006" s="57" t="s">
        <v>29626</v>
      </c>
      <c r="D9006" s="57" t="s">
        <v>29627</v>
      </c>
    </row>
    <row r="9007" spans="1:4">
      <c r="A9007" s="57" t="s">
        <v>29628</v>
      </c>
      <c r="B9007" s="57" t="s">
        <v>12940</v>
      </c>
      <c r="C9007" s="57" t="s">
        <v>29629</v>
      </c>
      <c r="D9007" s="57" t="s">
        <v>29630</v>
      </c>
    </row>
    <row r="9008" spans="1:4">
      <c r="A9008" s="57" t="s">
        <v>29628</v>
      </c>
      <c r="B9008" s="57"/>
      <c r="C9008" s="57" t="s">
        <v>29631</v>
      </c>
      <c r="D9008" s="57" t="s">
        <v>29632</v>
      </c>
    </row>
    <row r="9009" spans="1:4">
      <c r="A9009" s="57" t="s">
        <v>29628</v>
      </c>
      <c r="B9009" s="57"/>
      <c r="C9009" s="57" t="s">
        <v>29633</v>
      </c>
      <c r="D9009" s="57" t="s">
        <v>29634</v>
      </c>
    </row>
    <row r="9010" spans="1:4">
      <c r="A9010" s="57" t="s">
        <v>29628</v>
      </c>
      <c r="B9010" s="57"/>
      <c r="C9010" s="57" t="s">
        <v>29635</v>
      </c>
      <c r="D9010" s="57" t="s">
        <v>29636</v>
      </c>
    </row>
    <row r="9011" spans="1:4">
      <c r="A9011" s="57" t="s">
        <v>29637</v>
      </c>
      <c r="B9011" s="57" t="s">
        <v>12940</v>
      </c>
      <c r="C9011" s="57" t="s">
        <v>29638</v>
      </c>
      <c r="D9011" s="57" t="s">
        <v>29639</v>
      </c>
    </row>
    <row r="9012" spans="1:4">
      <c r="A9012" s="57" t="s">
        <v>29640</v>
      </c>
      <c r="B9012" s="57" t="s">
        <v>12940</v>
      </c>
      <c r="C9012" s="57" t="s">
        <v>29641</v>
      </c>
      <c r="D9012" s="57" t="s">
        <v>29642</v>
      </c>
    </row>
    <row r="9013" spans="1:4">
      <c r="A9013" s="57" t="s">
        <v>7687</v>
      </c>
      <c r="B9013" s="57" t="s">
        <v>2194</v>
      </c>
      <c r="C9013" s="57" t="s">
        <v>2794</v>
      </c>
      <c r="D9013" s="57" t="s">
        <v>12431</v>
      </c>
    </row>
    <row r="9014" spans="1:4">
      <c r="A9014" s="57" t="s">
        <v>7687</v>
      </c>
      <c r="B9014" s="57" t="s">
        <v>2194</v>
      </c>
      <c r="C9014" s="57" t="s">
        <v>9895</v>
      </c>
      <c r="D9014" s="57" t="s">
        <v>12432</v>
      </c>
    </row>
    <row r="9015" spans="1:4">
      <c r="A9015" s="57" t="s">
        <v>7687</v>
      </c>
      <c r="B9015" s="57" t="s">
        <v>2194</v>
      </c>
      <c r="C9015" s="57" t="s">
        <v>9896</v>
      </c>
      <c r="D9015" s="57" t="s">
        <v>9897</v>
      </c>
    </row>
    <row r="9016" spans="1:4">
      <c r="A9016" s="57" t="s">
        <v>7687</v>
      </c>
      <c r="B9016" s="57" t="s">
        <v>2194</v>
      </c>
      <c r="C9016" s="57" t="s">
        <v>9898</v>
      </c>
      <c r="D9016" s="57" t="s">
        <v>9899</v>
      </c>
    </row>
    <row r="9017" spans="1:4">
      <c r="A9017" s="57" t="s">
        <v>7687</v>
      </c>
      <c r="B9017" s="57" t="s">
        <v>2194</v>
      </c>
      <c r="C9017" s="57" t="s">
        <v>9900</v>
      </c>
      <c r="D9017" s="57" t="s">
        <v>9901</v>
      </c>
    </row>
    <row r="9018" spans="1:4">
      <c r="A9018" s="57" t="s">
        <v>7687</v>
      </c>
      <c r="B9018" s="57" t="s">
        <v>2194</v>
      </c>
      <c r="C9018" s="57" t="s">
        <v>9902</v>
      </c>
      <c r="D9018" s="57" t="s">
        <v>12433</v>
      </c>
    </row>
    <row r="9019" spans="1:4">
      <c r="A9019" s="57" t="s">
        <v>7687</v>
      </c>
      <c r="B9019" s="57" t="s">
        <v>2194</v>
      </c>
      <c r="C9019" s="57" t="s">
        <v>9903</v>
      </c>
      <c r="D9019" s="57" t="s">
        <v>12434</v>
      </c>
    </row>
    <row r="9020" spans="1:4">
      <c r="A9020" s="57" t="s">
        <v>7687</v>
      </c>
      <c r="B9020" s="57" t="s">
        <v>2194</v>
      </c>
      <c r="C9020" s="57" t="s">
        <v>9904</v>
      </c>
      <c r="D9020" s="57" t="s">
        <v>12435</v>
      </c>
    </row>
    <row r="9021" spans="1:4">
      <c r="A9021" s="57" t="s">
        <v>7687</v>
      </c>
      <c r="B9021" s="57" t="s">
        <v>2194</v>
      </c>
      <c r="C9021" s="57" t="s">
        <v>9905</v>
      </c>
      <c r="D9021" s="57" t="s">
        <v>9906</v>
      </c>
    </row>
    <row r="9022" spans="1:4">
      <c r="A9022" s="57" t="s">
        <v>7688</v>
      </c>
      <c r="B9022" s="57" t="s">
        <v>2194</v>
      </c>
      <c r="C9022" s="57" t="s">
        <v>4861</v>
      </c>
      <c r="D9022" s="57" t="s">
        <v>4862</v>
      </c>
    </row>
    <row r="9023" spans="1:4">
      <c r="A9023" s="57" t="s">
        <v>7688</v>
      </c>
      <c r="B9023" s="57" t="s">
        <v>2194</v>
      </c>
      <c r="C9023" s="57" t="s">
        <v>5467</v>
      </c>
      <c r="D9023" s="57" t="s">
        <v>5468</v>
      </c>
    </row>
    <row r="9024" spans="1:4">
      <c r="A9024" s="57" t="s">
        <v>7688</v>
      </c>
      <c r="B9024" s="57" t="s">
        <v>2194</v>
      </c>
      <c r="C9024" s="57" t="s">
        <v>6174</v>
      </c>
      <c r="D9024" s="57" t="s">
        <v>6175</v>
      </c>
    </row>
    <row r="9025" spans="1:4">
      <c r="A9025" s="57" t="s">
        <v>7688</v>
      </c>
      <c r="B9025" s="57" t="s">
        <v>2194</v>
      </c>
      <c r="C9025" s="57" t="s">
        <v>9288</v>
      </c>
      <c r="D9025" s="57" t="s">
        <v>9289</v>
      </c>
    </row>
    <row r="9026" spans="1:4">
      <c r="A9026" s="57" t="s">
        <v>7688</v>
      </c>
      <c r="B9026" s="57" t="s">
        <v>2194</v>
      </c>
      <c r="C9026" s="57" t="s">
        <v>9290</v>
      </c>
      <c r="D9026" s="57" t="s">
        <v>9291</v>
      </c>
    </row>
    <row r="9027" spans="1:4">
      <c r="A9027" s="57" t="s">
        <v>7688</v>
      </c>
      <c r="B9027" s="57" t="s">
        <v>2194</v>
      </c>
      <c r="C9027" s="57" t="s">
        <v>12436</v>
      </c>
      <c r="D9027" s="57" t="s">
        <v>12437</v>
      </c>
    </row>
    <row r="9028" spans="1:4">
      <c r="A9028" s="57" t="s">
        <v>7688</v>
      </c>
      <c r="B9028" s="57" t="s">
        <v>2194</v>
      </c>
      <c r="C9028" s="57" t="s">
        <v>12438</v>
      </c>
      <c r="D9028" s="57" t="s">
        <v>12439</v>
      </c>
    </row>
    <row r="9029" spans="1:4">
      <c r="A9029" s="57" t="s">
        <v>7688</v>
      </c>
      <c r="B9029" s="57" t="s">
        <v>2194</v>
      </c>
      <c r="C9029" s="57" t="s">
        <v>15240</v>
      </c>
      <c r="D9029" s="57" t="s">
        <v>15241</v>
      </c>
    </row>
    <row r="9030" spans="1:4">
      <c r="A9030" s="57" t="s">
        <v>7688</v>
      </c>
      <c r="B9030" s="57" t="s">
        <v>2194</v>
      </c>
      <c r="C9030" s="57" t="s">
        <v>17133</v>
      </c>
      <c r="D9030" s="57" t="s">
        <v>17134</v>
      </c>
    </row>
    <row r="9031" spans="1:4">
      <c r="A9031" s="57" t="s">
        <v>7688</v>
      </c>
      <c r="B9031" s="57" t="s">
        <v>2194</v>
      </c>
      <c r="C9031" s="57" t="s">
        <v>29643</v>
      </c>
      <c r="D9031" s="57" t="s">
        <v>29644</v>
      </c>
    </row>
    <row r="9032" spans="1:4">
      <c r="A9032" s="57" t="s">
        <v>7688</v>
      </c>
      <c r="B9032" s="57" t="s">
        <v>2194</v>
      </c>
      <c r="C9032" s="57" t="s">
        <v>74892</v>
      </c>
      <c r="D9032" s="57" t="s">
        <v>74893</v>
      </c>
    </row>
    <row r="9033" spans="1:4">
      <c r="A9033" s="57" t="s">
        <v>7688</v>
      </c>
      <c r="B9033" s="57" t="s">
        <v>2194</v>
      </c>
      <c r="C9033" s="57" t="s">
        <v>74894</v>
      </c>
      <c r="D9033" s="57" t="s">
        <v>74895</v>
      </c>
    </row>
    <row r="9034" spans="1:4">
      <c r="A9034" s="57" t="s">
        <v>7688</v>
      </c>
      <c r="B9034" s="57" t="s">
        <v>2194</v>
      </c>
      <c r="C9034" s="57" t="s">
        <v>77266</v>
      </c>
      <c r="D9034" s="57" t="s">
        <v>77267</v>
      </c>
    </row>
    <row r="9035" spans="1:4">
      <c r="A9035" s="57" t="s">
        <v>7689</v>
      </c>
      <c r="B9035" s="57" t="s">
        <v>2194</v>
      </c>
      <c r="C9035" s="57" t="s">
        <v>2832</v>
      </c>
      <c r="D9035" s="57" t="s">
        <v>2833</v>
      </c>
    </row>
    <row r="9036" spans="1:4">
      <c r="A9036" s="57" t="s">
        <v>7689</v>
      </c>
      <c r="B9036" s="57" t="s">
        <v>2194</v>
      </c>
      <c r="C9036" s="57" t="s">
        <v>7172</v>
      </c>
      <c r="D9036" s="57" t="s">
        <v>7173</v>
      </c>
    </row>
    <row r="9037" spans="1:4">
      <c r="A9037" s="57" t="s">
        <v>7689</v>
      </c>
      <c r="B9037" s="57" t="s">
        <v>2194</v>
      </c>
      <c r="C9037" s="57" t="s">
        <v>9292</v>
      </c>
      <c r="D9037" s="57" t="s">
        <v>9293</v>
      </c>
    </row>
    <row r="9038" spans="1:4">
      <c r="A9038" s="57" t="s">
        <v>7689</v>
      </c>
      <c r="B9038" s="57" t="s">
        <v>2194</v>
      </c>
      <c r="C9038" s="57" t="s">
        <v>12440</v>
      </c>
      <c r="D9038" s="57" t="s">
        <v>12441</v>
      </c>
    </row>
    <row r="9039" spans="1:4">
      <c r="A9039" s="57" t="s">
        <v>7689</v>
      </c>
      <c r="B9039" s="57" t="s">
        <v>2194</v>
      </c>
      <c r="C9039" s="57" t="s">
        <v>12442</v>
      </c>
      <c r="D9039" s="57" t="s">
        <v>12443</v>
      </c>
    </row>
    <row r="9040" spans="1:4">
      <c r="A9040" s="57" t="s">
        <v>7689</v>
      </c>
      <c r="B9040" s="57" t="s">
        <v>2194</v>
      </c>
      <c r="C9040" s="57" t="s">
        <v>12444</v>
      </c>
      <c r="D9040" s="57" t="s">
        <v>12445</v>
      </c>
    </row>
    <row r="9041" spans="1:4">
      <c r="A9041" s="57" t="s">
        <v>7689</v>
      </c>
      <c r="B9041" s="57" t="s">
        <v>2194</v>
      </c>
      <c r="C9041" s="57" t="s">
        <v>12446</v>
      </c>
      <c r="D9041" s="57" t="s">
        <v>12447</v>
      </c>
    </row>
    <row r="9042" spans="1:4">
      <c r="A9042" s="57" t="s">
        <v>15242</v>
      </c>
      <c r="B9042" s="57" t="s">
        <v>2194</v>
      </c>
      <c r="C9042" s="57" t="s">
        <v>15243</v>
      </c>
      <c r="D9042" s="57" t="s">
        <v>15244</v>
      </c>
    </row>
    <row r="9043" spans="1:4">
      <c r="A9043" s="57" t="s">
        <v>15242</v>
      </c>
      <c r="B9043" s="57" t="s">
        <v>2194</v>
      </c>
      <c r="C9043" s="57" t="s">
        <v>15245</v>
      </c>
      <c r="D9043" s="57" t="s">
        <v>15246</v>
      </c>
    </row>
    <row r="9044" spans="1:4">
      <c r="A9044" s="57" t="s">
        <v>17135</v>
      </c>
      <c r="B9044" s="57" t="s">
        <v>2194</v>
      </c>
      <c r="C9044" s="57" t="s">
        <v>17136</v>
      </c>
      <c r="D9044" s="57" t="s">
        <v>17137</v>
      </c>
    </row>
    <row r="9045" spans="1:4">
      <c r="A9045" s="57" t="s">
        <v>17135</v>
      </c>
      <c r="B9045" s="57" t="s">
        <v>2194</v>
      </c>
      <c r="C9045" s="57" t="s">
        <v>29645</v>
      </c>
      <c r="D9045" s="57" t="s">
        <v>29646</v>
      </c>
    </row>
    <row r="9046" spans="1:4">
      <c r="A9046" s="57" t="s">
        <v>29647</v>
      </c>
      <c r="B9046" s="57" t="s">
        <v>12940</v>
      </c>
      <c r="C9046" s="57" t="s">
        <v>29648</v>
      </c>
      <c r="D9046" s="57" t="s">
        <v>29649</v>
      </c>
    </row>
    <row r="9047" spans="1:4">
      <c r="A9047" s="57" t="s">
        <v>29647</v>
      </c>
      <c r="B9047" s="57"/>
      <c r="C9047" s="57" t="s">
        <v>29650</v>
      </c>
      <c r="D9047" s="57" t="s">
        <v>29651</v>
      </c>
    </row>
    <row r="9048" spans="1:4">
      <c r="A9048" s="57" t="s">
        <v>29647</v>
      </c>
      <c r="B9048" s="57"/>
      <c r="C9048" s="57" t="s">
        <v>74896</v>
      </c>
      <c r="D9048" s="57" t="s">
        <v>74897</v>
      </c>
    </row>
    <row r="9049" spans="1:4">
      <c r="A9049" s="57" t="s">
        <v>7690</v>
      </c>
      <c r="B9049" s="57" t="s">
        <v>1181</v>
      </c>
      <c r="C9049" s="57" t="s">
        <v>2768</v>
      </c>
      <c r="D9049" s="57" t="s">
        <v>2769</v>
      </c>
    </row>
    <row r="9050" spans="1:4">
      <c r="A9050" s="57" t="s">
        <v>7690</v>
      </c>
      <c r="B9050" s="57" t="s">
        <v>1181</v>
      </c>
      <c r="C9050" s="57" t="s">
        <v>3121</v>
      </c>
      <c r="D9050" s="57" t="s">
        <v>3122</v>
      </c>
    </row>
    <row r="9051" spans="1:4">
      <c r="A9051" s="57" t="s">
        <v>7690</v>
      </c>
      <c r="B9051" s="57" t="s">
        <v>1181</v>
      </c>
      <c r="C9051" s="57" t="s">
        <v>3123</v>
      </c>
      <c r="D9051" s="57" t="s">
        <v>3124</v>
      </c>
    </row>
    <row r="9052" spans="1:4">
      <c r="A9052" s="57" t="s">
        <v>7690</v>
      </c>
      <c r="B9052" s="57" t="s">
        <v>1181</v>
      </c>
      <c r="C9052" s="57" t="s">
        <v>4626</v>
      </c>
      <c r="D9052" s="57" t="s">
        <v>4627</v>
      </c>
    </row>
    <row r="9053" spans="1:4">
      <c r="A9053" s="57" t="s">
        <v>7690</v>
      </c>
      <c r="B9053" s="57" t="s">
        <v>1181</v>
      </c>
      <c r="C9053" s="57" t="s">
        <v>5221</v>
      </c>
      <c r="D9053" s="57" t="s">
        <v>5222</v>
      </c>
    </row>
    <row r="9054" spans="1:4">
      <c r="A9054" s="57" t="s">
        <v>7690</v>
      </c>
      <c r="B9054" s="57" t="s">
        <v>1181</v>
      </c>
      <c r="C9054" s="57" t="s">
        <v>5223</v>
      </c>
      <c r="D9054" s="57" t="s">
        <v>5224</v>
      </c>
    </row>
    <row r="9055" spans="1:4">
      <c r="A9055" s="57" t="s">
        <v>7690</v>
      </c>
      <c r="B9055" s="57" t="s">
        <v>1181</v>
      </c>
      <c r="C9055" s="57" t="s">
        <v>5393</v>
      </c>
      <c r="D9055" s="57" t="s">
        <v>5394</v>
      </c>
    </row>
    <row r="9056" spans="1:4">
      <c r="A9056" s="57" t="s">
        <v>7690</v>
      </c>
      <c r="B9056" s="57" t="s">
        <v>1181</v>
      </c>
      <c r="C9056" s="57" t="s">
        <v>5427</v>
      </c>
      <c r="D9056" s="57" t="s">
        <v>5428</v>
      </c>
    </row>
    <row r="9057" spans="1:4">
      <c r="A9057" s="57" t="s">
        <v>7690</v>
      </c>
      <c r="B9057" s="57" t="s">
        <v>1181</v>
      </c>
      <c r="C9057" s="57" t="s">
        <v>5496</v>
      </c>
      <c r="D9057" s="57" t="s">
        <v>5497</v>
      </c>
    </row>
    <row r="9058" spans="1:4">
      <c r="A9058" s="57" t="s">
        <v>7690</v>
      </c>
      <c r="B9058" s="57" t="s">
        <v>1181</v>
      </c>
      <c r="C9058" s="57" t="s">
        <v>5861</v>
      </c>
      <c r="D9058" s="57" t="s">
        <v>5862</v>
      </c>
    </row>
    <row r="9059" spans="1:4">
      <c r="A9059" s="57" t="s">
        <v>7690</v>
      </c>
      <c r="B9059" s="57" t="s">
        <v>1181</v>
      </c>
      <c r="C9059" s="57" t="s">
        <v>8711</v>
      </c>
      <c r="D9059" s="57" t="s">
        <v>8712</v>
      </c>
    </row>
    <row r="9060" spans="1:4">
      <c r="A9060" s="57" t="s">
        <v>7690</v>
      </c>
      <c r="B9060" s="57" t="s">
        <v>1181</v>
      </c>
      <c r="C9060" s="57" t="s">
        <v>8713</v>
      </c>
      <c r="D9060" s="57" t="s">
        <v>8714</v>
      </c>
    </row>
    <row r="9061" spans="1:4">
      <c r="A9061" s="57" t="s">
        <v>7690</v>
      </c>
      <c r="B9061" s="57" t="s">
        <v>1181</v>
      </c>
      <c r="C9061" s="57" t="s">
        <v>8715</v>
      </c>
      <c r="D9061" s="57" t="s">
        <v>8716</v>
      </c>
    </row>
    <row r="9062" spans="1:4">
      <c r="A9062" s="57" t="s">
        <v>7690</v>
      </c>
      <c r="B9062" s="57" t="s">
        <v>1181</v>
      </c>
      <c r="C9062" s="57" t="s">
        <v>8717</v>
      </c>
      <c r="D9062" s="57" t="s">
        <v>8714</v>
      </c>
    </row>
    <row r="9063" spans="1:4">
      <c r="A9063" s="57" t="s">
        <v>7690</v>
      </c>
      <c r="B9063" s="57" t="s">
        <v>1181</v>
      </c>
      <c r="C9063" s="57" t="s">
        <v>12448</v>
      </c>
      <c r="D9063" s="57" t="s">
        <v>15247</v>
      </c>
    </row>
    <row r="9064" spans="1:4">
      <c r="A9064" s="57" t="s">
        <v>7691</v>
      </c>
      <c r="B9064" s="57" t="s">
        <v>1187</v>
      </c>
      <c r="C9064" s="57" t="s">
        <v>3211</v>
      </c>
      <c r="D9064" s="57" t="s">
        <v>3212</v>
      </c>
    </row>
    <row r="9065" spans="1:4">
      <c r="A9065" s="57" t="s">
        <v>7692</v>
      </c>
      <c r="B9065" s="57" t="s">
        <v>1193</v>
      </c>
      <c r="C9065" s="57" t="s">
        <v>2791</v>
      </c>
      <c r="D9065" s="57" t="s">
        <v>2792</v>
      </c>
    </row>
    <row r="9066" spans="1:4">
      <c r="A9066" s="57" t="s">
        <v>12449</v>
      </c>
      <c r="B9066" s="57" t="s">
        <v>10942</v>
      </c>
      <c r="C9066" s="57" t="s">
        <v>12450</v>
      </c>
      <c r="D9066" s="57" t="s">
        <v>12451</v>
      </c>
    </row>
    <row r="9067" spans="1:4">
      <c r="A9067" s="57" t="s">
        <v>12449</v>
      </c>
      <c r="B9067" s="57" t="s">
        <v>10942</v>
      </c>
      <c r="C9067" s="57" t="s">
        <v>12452</v>
      </c>
      <c r="D9067" s="57" t="s">
        <v>12453</v>
      </c>
    </row>
    <row r="9068" spans="1:4">
      <c r="A9068" s="57" t="s">
        <v>12449</v>
      </c>
      <c r="B9068" s="57" t="s">
        <v>10942</v>
      </c>
      <c r="C9068" s="57" t="s">
        <v>12454</v>
      </c>
      <c r="D9068" s="57" t="s">
        <v>12455</v>
      </c>
    </row>
    <row r="9069" spans="1:4">
      <c r="A9069" s="57" t="s">
        <v>29652</v>
      </c>
      <c r="B9069" s="57" t="s">
        <v>12940</v>
      </c>
      <c r="C9069" s="57" t="s">
        <v>29653</v>
      </c>
      <c r="D9069" s="57" t="s">
        <v>29654</v>
      </c>
    </row>
    <row r="9070" spans="1:4">
      <c r="A9070" s="57" t="s">
        <v>29652</v>
      </c>
      <c r="B9070" s="57"/>
      <c r="C9070" s="57" t="s">
        <v>29655</v>
      </c>
      <c r="D9070" s="57" t="s">
        <v>29656</v>
      </c>
    </row>
    <row r="9071" spans="1:4">
      <c r="A9071" s="57" t="s">
        <v>29652</v>
      </c>
      <c r="B9071" s="57"/>
      <c r="C9071" s="57" t="s">
        <v>29657</v>
      </c>
      <c r="D9071" s="57" t="s">
        <v>29658</v>
      </c>
    </row>
    <row r="9072" spans="1:4">
      <c r="A9072" s="57" t="s">
        <v>29652</v>
      </c>
      <c r="B9072" s="57"/>
      <c r="C9072" s="57" t="s">
        <v>29659</v>
      </c>
      <c r="D9072" s="57" t="s">
        <v>29660</v>
      </c>
    </row>
    <row r="9073" spans="1:4">
      <c r="A9073" s="57" t="s">
        <v>29652</v>
      </c>
      <c r="B9073" s="57"/>
      <c r="C9073" s="57" t="s">
        <v>29661</v>
      </c>
      <c r="D9073" s="57" t="s">
        <v>29662</v>
      </c>
    </row>
    <row r="9074" spans="1:4">
      <c r="A9074" s="57" t="s">
        <v>29652</v>
      </c>
      <c r="B9074" s="57"/>
      <c r="C9074" s="57" t="s">
        <v>29663</v>
      </c>
      <c r="D9074" s="57" t="s">
        <v>29664</v>
      </c>
    </row>
    <row r="9075" spans="1:4">
      <c r="A9075" s="57" t="s">
        <v>29665</v>
      </c>
      <c r="B9075" s="57" t="s">
        <v>12940</v>
      </c>
      <c r="C9075" s="57" t="s">
        <v>29666</v>
      </c>
      <c r="D9075" s="57" t="s">
        <v>29667</v>
      </c>
    </row>
    <row r="9076" spans="1:4">
      <c r="A9076" s="57" t="s">
        <v>29668</v>
      </c>
      <c r="B9076" s="57" t="s">
        <v>12940</v>
      </c>
      <c r="C9076" s="57" t="s">
        <v>29669</v>
      </c>
      <c r="D9076" s="57" t="s">
        <v>29670</v>
      </c>
    </row>
    <row r="9077" spans="1:4">
      <c r="A9077" s="57" t="s">
        <v>29668</v>
      </c>
      <c r="B9077" s="57"/>
      <c r="C9077" s="57" t="s">
        <v>29671</v>
      </c>
      <c r="D9077" s="57" t="s">
        <v>29672</v>
      </c>
    </row>
    <row r="9078" spans="1:4">
      <c r="A9078" s="57" t="s">
        <v>29668</v>
      </c>
      <c r="B9078" s="57"/>
      <c r="C9078" s="57" t="s">
        <v>29673</v>
      </c>
      <c r="D9078" s="57" t="s">
        <v>29674</v>
      </c>
    </row>
    <row r="9079" spans="1:4">
      <c r="A9079" s="57" t="s">
        <v>29668</v>
      </c>
      <c r="B9079" s="57"/>
      <c r="C9079" s="57" t="s">
        <v>29675</v>
      </c>
      <c r="D9079" s="57" t="s">
        <v>29676</v>
      </c>
    </row>
    <row r="9080" spans="1:4">
      <c r="A9080" s="57" t="s">
        <v>29677</v>
      </c>
      <c r="B9080" s="57" t="s">
        <v>12940</v>
      </c>
      <c r="C9080" s="57" t="s">
        <v>29678</v>
      </c>
      <c r="D9080" s="57" t="s">
        <v>29679</v>
      </c>
    </row>
    <row r="9081" spans="1:4">
      <c r="A9081" s="57" t="s">
        <v>29677</v>
      </c>
      <c r="B9081" s="57"/>
      <c r="C9081" s="57" t="s">
        <v>29680</v>
      </c>
      <c r="D9081" s="57" t="s">
        <v>29681</v>
      </c>
    </row>
    <row r="9082" spans="1:4">
      <c r="A9082" s="57" t="s">
        <v>29682</v>
      </c>
      <c r="B9082" s="57" t="s">
        <v>12940</v>
      </c>
      <c r="C9082" s="57" t="s">
        <v>29683</v>
      </c>
      <c r="D9082" s="57" t="s">
        <v>29684</v>
      </c>
    </row>
    <row r="9083" spans="1:4">
      <c r="A9083" s="57" t="s">
        <v>29682</v>
      </c>
      <c r="B9083" s="57"/>
      <c r="C9083" s="57" t="s">
        <v>29685</v>
      </c>
      <c r="D9083" s="57" t="s">
        <v>29686</v>
      </c>
    </row>
    <row r="9084" spans="1:4">
      <c r="A9084" s="57" t="s">
        <v>29687</v>
      </c>
      <c r="B9084" s="57" t="s">
        <v>12940</v>
      </c>
      <c r="C9084" s="57" t="s">
        <v>29688</v>
      </c>
      <c r="D9084" s="57" t="s">
        <v>29689</v>
      </c>
    </row>
    <row r="9085" spans="1:4">
      <c r="A9085" s="57" t="s">
        <v>29687</v>
      </c>
      <c r="B9085" s="57"/>
      <c r="C9085" s="57" t="s">
        <v>29690</v>
      </c>
      <c r="D9085" s="57" t="s">
        <v>29691</v>
      </c>
    </row>
    <row r="9086" spans="1:4">
      <c r="A9086" s="57" t="s">
        <v>29687</v>
      </c>
      <c r="B9086" s="57"/>
      <c r="C9086" s="57" t="s">
        <v>29692</v>
      </c>
      <c r="D9086" s="57" t="s">
        <v>29693</v>
      </c>
    </row>
    <row r="9087" spans="1:4">
      <c r="A9087" s="57" t="s">
        <v>29694</v>
      </c>
      <c r="B9087" s="57" t="s">
        <v>12940</v>
      </c>
      <c r="C9087" s="57" t="s">
        <v>29695</v>
      </c>
      <c r="D9087" s="57" t="s">
        <v>29696</v>
      </c>
    </row>
    <row r="9088" spans="1:4">
      <c r="A9088" s="57" t="s">
        <v>29694</v>
      </c>
      <c r="B9088" s="57"/>
      <c r="C9088" s="57" t="s">
        <v>29697</v>
      </c>
      <c r="D9088" s="57" t="s">
        <v>29698</v>
      </c>
    </row>
    <row r="9089" spans="1:4">
      <c r="A9089" s="57" t="s">
        <v>29699</v>
      </c>
      <c r="B9089" s="57" t="s">
        <v>12940</v>
      </c>
      <c r="C9089" s="57" t="s">
        <v>29700</v>
      </c>
      <c r="D9089" s="57" t="s">
        <v>29701</v>
      </c>
    </row>
    <row r="9090" spans="1:4">
      <c r="A9090" s="57" t="s">
        <v>29699</v>
      </c>
      <c r="B9090" s="57"/>
      <c r="C9090" s="57" t="s">
        <v>29702</v>
      </c>
      <c r="D9090" s="57" t="s">
        <v>29703</v>
      </c>
    </row>
    <row r="9091" spans="1:4">
      <c r="A9091" s="57" t="s">
        <v>29699</v>
      </c>
      <c r="B9091" s="57"/>
      <c r="C9091" s="57" t="s">
        <v>29704</v>
      </c>
      <c r="D9091" s="57" t="s">
        <v>29705</v>
      </c>
    </row>
    <row r="9092" spans="1:4">
      <c r="A9092" s="57" t="s">
        <v>29699</v>
      </c>
      <c r="B9092" s="57"/>
      <c r="C9092" s="57" t="s">
        <v>29706</v>
      </c>
      <c r="D9092" s="57" t="s">
        <v>29707</v>
      </c>
    </row>
    <row r="9093" spans="1:4">
      <c r="A9093" s="57" t="s">
        <v>29708</v>
      </c>
      <c r="B9093" s="57" t="s">
        <v>12940</v>
      </c>
      <c r="C9093" s="57" t="s">
        <v>29709</v>
      </c>
      <c r="D9093" s="57" t="s">
        <v>29710</v>
      </c>
    </row>
    <row r="9094" spans="1:4">
      <c r="A9094" s="57" t="s">
        <v>29708</v>
      </c>
      <c r="B9094" s="57"/>
      <c r="C9094" s="57" t="s">
        <v>29711</v>
      </c>
      <c r="D9094" s="57" t="s">
        <v>29712</v>
      </c>
    </row>
    <row r="9095" spans="1:4">
      <c r="A9095" s="57" t="s">
        <v>29713</v>
      </c>
      <c r="B9095" s="57" t="s">
        <v>12940</v>
      </c>
      <c r="C9095" s="57" t="s">
        <v>29714</v>
      </c>
      <c r="D9095" s="57" t="s">
        <v>29715</v>
      </c>
    </row>
    <row r="9096" spans="1:4">
      <c r="A9096" s="57" t="s">
        <v>29716</v>
      </c>
      <c r="B9096" s="57" t="s">
        <v>12940</v>
      </c>
      <c r="C9096" s="57" t="s">
        <v>29717</v>
      </c>
      <c r="D9096" s="57" t="s">
        <v>29718</v>
      </c>
    </row>
    <row r="9097" spans="1:4">
      <c r="A9097" s="57" t="s">
        <v>29719</v>
      </c>
      <c r="B9097" s="57" t="s">
        <v>12940</v>
      </c>
      <c r="C9097" s="57" t="s">
        <v>29720</v>
      </c>
      <c r="D9097" s="57" t="s">
        <v>29721</v>
      </c>
    </row>
    <row r="9098" spans="1:4">
      <c r="A9098" s="57" t="s">
        <v>29719</v>
      </c>
      <c r="B9098" s="57"/>
      <c r="C9098" s="57" t="s">
        <v>29722</v>
      </c>
      <c r="D9098" s="57" t="s">
        <v>29723</v>
      </c>
    </row>
    <row r="9099" spans="1:4">
      <c r="A9099" s="57" t="s">
        <v>29724</v>
      </c>
      <c r="B9099" s="57" t="s">
        <v>12940</v>
      </c>
      <c r="C9099" s="57" t="s">
        <v>29725</v>
      </c>
      <c r="D9099" s="57" t="s">
        <v>29726</v>
      </c>
    </row>
    <row r="9100" spans="1:4">
      <c r="A9100" s="57" t="s">
        <v>12456</v>
      </c>
      <c r="B9100" s="57" t="s">
        <v>1006</v>
      </c>
      <c r="C9100" s="57" t="s">
        <v>12457</v>
      </c>
      <c r="D9100" s="57" t="s">
        <v>12458</v>
      </c>
    </row>
    <row r="9101" spans="1:4">
      <c r="A9101" s="57" t="s">
        <v>29727</v>
      </c>
      <c r="B9101" s="57" t="s">
        <v>12940</v>
      </c>
      <c r="C9101" s="57" t="s">
        <v>29728</v>
      </c>
      <c r="D9101" s="57" t="s">
        <v>29729</v>
      </c>
    </row>
    <row r="9102" spans="1:4">
      <c r="A9102" s="57" t="s">
        <v>29730</v>
      </c>
      <c r="B9102" s="57" t="s">
        <v>12940</v>
      </c>
      <c r="C9102" s="57" t="s">
        <v>29731</v>
      </c>
      <c r="D9102" s="57" t="s">
        <v>2836</v>
      </c>
    </row>
    <row r="9103" spans="1:4">
      <c r="A9103" s="57" t="s">
        <v>29732</v>
      </c>
      <c r="B9103" s="57" t="s">
        <v>12940</v>
      </c>
      <c r="C9103" s="57" t="s">
        <v>29733</v>
      </c>
      <c r="D9103" s="57" t="s">
        <v>29734</v>
      </c>
    </row>
    <row r="9104" spans="1:4">
      <c r="A9104" s="57" t="s">
        <v>29732</v>
      </c>
      <c r="B9104" s="57"/>
      <c r="C9104" s="57" t="s">
        <v>29735</v>
      </c>
      <c r="D9104" s="57" t="s">
        <v>29736</v>
      </c>
    </row>
    <row r="9105" spans="1:4">
      <c r="A9105" s="57" t="s">
        <v>29737</v>
      </c>
      <c r="B9105" s="57" t="s">
        <v>12940</v>
      </c>
      <c r="C9105" s="57" t="s">
        <v>29738</v>
      </c>
      <c r="D9105" s="57" t="s">
        <v>29739</v>
      </c>
    </row>
    <row r="9106" spans="1:4">
      <c r="A9106" s="57" t="s">
        <v>29737</v>
      </c>
      <c r="B9106" s="57"/>
      <c r="C9106" s="57" t="s">
        <v>29740</v>
      </c>
      <c r="D9106" s="57" t="s">
        <v>29741</v>
      </c>
    </row>
    <row r="9107" spans="1:4">
      <c r="A9107" s="57" t="s">
        <v>29742</v>
      </c>
      <c r="B9107" s="57" t="s">
        <v>12940</v>
      </c>
      <c r="C9107" s="57" t="s">
        <v>29743</v>
      </c>
      <c r="D9107" s="57" t="s">
        <v>29744</v>
      </c>
    </row>
    <row r="9108" spans="1:4">
      <c r="A9108" s="57" t="s">
        <v>29742</v>
      </c>
      <c r="B9108" s="57"/>
      <c r="C9108" s="57" t="s">
        <v>29745</v>
      </c>
      <c r="D9108" s="57" t="s">
        <v>29746</v>
      </c>
    </row>
    <row r="9109" spans="1:4">
      <c r="A9109" s="57" t="s">
        <v>29742</v>
      </c>
      <c r="B9109" s="57"/>
      <c r="C9109" s="57" t="s">
        <v>29747</v>
      </c>
      <c r="D9109" s="57" t="s">
        <v>29748</v>
      </c>
    </row>
    <row r="9110" spans="1:4">
      <c r="A9110" s="57" t="s">
        <v>29742</v>
      </c>
      <c r="B9110" s="57"/>
      <c r="C9110" s="57" t="s">
        <v>29749</v>
      </c>
      <c r="D9110" s="57" t="s">
        <v>29750</v>
      </c>
    </row>
    <row r="9111" spans="1:4">
      <c r="A9111" s="57" t="s">
        <v>29742</v>
      </c>
      <c r="B9111" s="57"/>
      <c r="C9111" s="57" t="s">
        <v>29751</v>
      </c>
      <c r="D9111" s="57" t="s">
        <v>29752</v>
      </c>
    </row>
    <row r="9112" spans="1:4">
      <c r="A9112" s="57" t="s">
        <v>29742</v>
      </c>
      <c r="B9112" s="57"/>
      <c r="C9112" s="57" t="s">
        <v>29753</v>
      </c>
      <c r="D9112" s="57" t="s">
        <v>29754</v>
      </c>
    </row>
    <row r="9113" spans="1:4">
      <c r="A9113" s="57" t="s">
        <v>29742</v>
      </c>
      <c r="B9113" s="57"/>
      <c r="C9113" s="57" t="s">
        <v>29755</v>
      </c>
      <c r="D9113" s="57" t="s">
        <v>29756</v>
      </c>
    </row>
    <row r="9114" spans="1:4">
      <c r="A9114" s="57" t="s">
        <v>29742</v>
      </c>
      <c r="B9114" s="57"/>
      <c r="C9114" s="57" t="s">
        <v>29757</v>
      </c>
      <c r="D9114" s="57" t="s">
        <v>29758</v>
      </c>
    </row>
    <row r="9115" spans="1:4">
      <c r="A9115" s="57" t="s">
        <v>29742</v>
      </c>
      <c r="B9115" s="57"/>
      <c r="C9115" s="57" t="s">
        <v>29759</v>
      </c>
      <c r="D9115" s="57" t="s">
        <v>29760</v>
      </c>
    </row>
    <row r="9116" spans="1:4">
      <c r="A9116" s="57" t="s">
        <v>29742</v>
      </c>
      <c r="B9116" s="57"/>
      <c r="C9116" s="57" t="s">
        <v>29761</v>
      </c>
      <c r="D9116" s="57" t="s">
        <v>29762</v>
      </c>
    </row>
    <row r="9117" spans="1:4">
      <c r="A9117" s="57" t="s">
        <v>29742</v>
      </c>
      <c r="B9117" s="57"/>
      <c r="C9117" s="57" t="s">
        <v>29763</v>
      </c>
      <c r="D9117" s="57" t="s">
        <v>29764</v>
      </c>
    </row>
    <row r="9118" spans="1:4">
      <c r="A9118" s="57" t="s">
        <v>29742</v>
      </c>
      <c r="B9118" s="57"/>
      <c r="C9118" s="57" t="s">
        <v>29765</v>
      </c>
      <c r="D9118" s="57" t="s">
        <v>29766</v>
      </c>
    </row>
    <row r="9119" spans="1:4">
      <c r="A9119" s="57" t="s">
        <v>29742</v>
      </c>
      <c r="B9119" s="57"/>
      <c r="C9119" s="57" t="s">
        <v>29767</v>
      </c>
      <c r="D9119" s="57" t="s">
        <v>29768</v>
      </c>
    </row>
    <row r="9120" spans="1:4">
      <c r="A9120" s="57" t="s">
        <v>29742</v>
      </c>
      <c r="B9120" s="57"/>
      <c r="C9120" s="57" t="s">
        <v>29769</v>
      </c>
      <c r="D9120" s="57" t="s">
        <v>29770</v>
      </c>
    </row>
    <row r="9121" spans="1:4">
      <c r="A9121" s="57" t="s">
        <v>29742</v>
      </c>
      <c r="B9121" s="57"/>
      <c r="C9121" s="57" t="s">
        <v>29771</v>
      </c>
      <c r="D9121" s="57" t="s">
        <v>29772</v>
      </c>
    </row>
    <row r="9122" spans="1:4">
      <c r="A9122" s="57" t="s">
        <v>29742</v>
      </c>
      <c r="B9122" s="57"/>
      <c r="C9122" s="57" t="s">
        <v>29773</v>
      </c>
      <c r="D9122" s="57" t="s">
        <v>29774</v>
      </c>
    </row>
    <row r="9123" spans="1:4">
      <c r="A9123" s="57" t="s">
        <v>29742</v>
      </c>
      <c r="B9123" s="57"/>
      <c r="C9123" s="57" t="s">
        <v>29775</v>
      </c>
      <c r="D9123" s="57" t="s">
        <v>29770</v>
      </c>
    </row>
    <row r="9124" spans="1:4">
      <c r="A9124" s="57" t="s">
        <v>7693</v>
      </c>
      <c r="B9124" s="57" t="s">
        <v>935</v>
      </c>
      <c r="C9124" s="57" t="s">
        <v>6625</v>
      </c>
      <c r="D9124" s="57" t="s">
        <v>6626</v>
      </c>
    </row>
    <row r="9125" spans="1:4">
      <c r="A9125" s="57" t="s">
        <v>7693</v>
      </c>
      <c r="B9125" s="57" t="s">
        <v>935</v>
      </c>
      <c r="C9125" s="57" t="s">
        <v>6983</v>
      </c>
      <c r="D9125" s="57" t="s">
        <v>6984</v>
      </c>
    </row>
    <row r="9126" spans="1:4">
      <c r="A9126" s="57" t="s">
        <v>7693</v>
      </c>
      <c r="B9126" s="57" t="s">
        <v>935</v>
      </c>
      <c r="C9126" s="57" t="s">
        <v>7044</v>
      </c>
      <c r="D9126" s="57" t="s">
        <v>7045</v>
      </c>
    </row>
    <row r="9127" spans="1:4">
      <c r="A9127" s="57" t="s">
        <v>7693</v>
      </c>
      <c r="B9127" s="57" t="s">
        <v>935</v>
      </c>
      <c r="C9127" s="57" t="s">
        <v>7142</v>
      </c>
      <c r="D9127" s="57" t="s">
        <v>7143</v>
      </c>
    </row>
    <row r="9128" spans="1:4">
      <c r="A9128" s="57" t="s">
        <v>7693</v>
      </c>
      <c r="B9128" s="57" t="s">
        <v>935</v>
      </c>
      <c r="C9128" s="57" t="s">
        <v>12459</v>
      </c>
      <c r="D9128" s="57" t="s">
        <v>12460</v>
      </c>
    </row>
    <row r="9129" spans="1:4">
      <c r="A9129" s="57" t="s">
        <v>7693</v>
      </c>
      <c r="B9129" s="57" t="s">
        <v>935</v>
      </c>
      <c r="C9129" s="57" t="s">
        <v>15248</v>
      </c>
      <c r="D9129" s="57" t="s">
        <v>15249</v>
      </c>
    </row>
    <row r="9130" spans="1:4">
      <c r="A9130" s="57" t="s">
        <v>17138</v>
      </c>
      <c r="B9130" s="57" t="s">
        <v>935</v>
      </c>
      <c r="C9130" s="57" t="s">
        <v>17139</v>
      </c>
      <c r="D9130" s="57" t="s">
        <v>17140</v>
      </c>
    </row>
    <row r="9131" spans="1:4">
      <c r="A9131" s="57" t="s">
        <v>17138</v>
      </c>
      <c r="B9131" s="57" t="s">
        <v>935</v>
      </c>
      <c r="C9131" s="57" t="s">
        <v>74898</v>
      </c>
      <c r="D9131" s="57" t="s">
        <v>74899</v>
      </c>
    </row>
    <row r="9132" spans="1:4">
      <c r="A9132" s="57" t="s">
        <v>7694</v>
      </c>
      <c r="B9132" s="57" t="s">
        <v>2195</v>
      </c>
      <c r="C9132" s="57" t="s">
        <v>4968</v>
      </c>
      <c r="D9132" s="57" t="s">
        <v>4957</v>
      </c>
    </row>
    <row r="9133" spans="1:4">
      <c r="A9133" s="57" t="s">
        <v>7695</v>
      </c>
      <c r="B9133" s="57" t="s">
        <v>2196</v>
      </c>
      <c r="C9133" s="57" t="s">
        <v>5907</v>
      </c>
      <c r="D9133" s="57" t="s">
        <v>5908</v>
      </c>
    </row>
    <row r="9134" spans="1:4">
      <c r="A9134" s="57" t="s">
        <v>7695</v>
      </c>
      <c r="B9134" s="57" t="s">
        <v>2196</v>
      </c>
      <c r="C9134" s="57" t="s">
        <v>8718</v>
      </c>
      <c r="D9134" s="57" t="s">
        <v>8719</v>
      </c>
    </row>
    <row r="9135" spans="1:4">
      <c r="A9135" s="57" t="s">
        <v>29776</v>
      </c>
      <c r="B9135" s="57" t="s">
        <v>12940</v>
      </c>
      <c r="C9135" s="57" t="s">
        <v>29777</v>
      </c>
      <c r="D9135" s="57" t="s">
        <v>29778</v>
      </c>
    </row>
    <row r="9136" spans="1:4">
      <c r="A9136" s="57" t="s">
        <v>29776</v>
      </c>
      <c r="B9136" s="57"/>
      <c r="C9136" s="57" t="s">
        <v>29779</v>
      </c>
      <c r="D9136" s="57" t="s">
        <v>29780</v>
      </c>
    </row>
    <row r="9137" spans="1:4">
      <c r="A9137" s="57" t="s">
        <v>29776</v>
      </c>
      <c r="B9137" s="57"/>
      <c r="C9137" s="57" t="s">
        <v>29781</v>
      </c>
      <c r="D9137" s="57" t="s">
        <v>29782</v>
      </c>
    </row>
    <row r="9138" spans="1:4">
      <c r="A9138" s="57" t="s">
        <v>29776</v>
      </c>
      <c r="B9138" s="57"/>
      <c r="C9138" s="57" t="s">
        <v>29783</v>
      </c>
      <c r="D9138" s="57" t="s">
        <v>29784</v>
      </c>
    </row>
    <row r="9139" spans="1:4">
      <c r="A9139" s="57" t="s">
        <v>29785</v>
      </c>
      <c r="B9139" s="57" t="s">
        <v>12940</v>
      </c>
      <c r="C9139" s="57" t="s">
        <v>29786</v>
      </c>
      <c r="D9139" s="57" t="s">
        <v>29787</v>
      </c>
    </row>
    <row r="9140" spans="1:4">
      <c r="A9140" s="57" t="s">
        <v>29785</v>
      </c>
      <c r="B9140" s="57"/>
      <c r="C9140" s="57" t="s">
        <v>29788</v>
      </c>
      <c r="D9140" s="57" t="s">
        <v>29789</v>
      </c>
    </row>
    <row r="9141" spans="1:4">
      <c r="A9141" s="57" t="s">
        <v>29785</v>
      </c>
      <c r="B9141" s="57"/>
      <c r="C9141" s="57" t="s">
        <v>29790</v>
      </c>
      <c r="D9141" s="57" t="s">
        <v>29791</v>
      </c>
    </row>
    <row r="9142" spans="1:4">
      <c r="A9142" s="57" t="s">
        <v>29785</v>
      </c>
      <c r="B9142" s="57"/>
      <c r="C9142" s="57" t="s">
        <v>29792</v>
      </c>
      <c r="D9142" s="57" t="s">
        <v>29793</v>
      </c>
    </row>
    <row r="9143" spans="1:4">
      <c r="A9143" s="57" t="s">
        <v>29785</v>
      </c>
      <c r="B9143" s="57"/>
      <c r="C9143" s="57" t="s">
        <v>29794</v>
      </c>
      <c r="D9143" s="57" t="s">
        <v>29795</v>
      </c>
    </row>
    <row r="9144" spans="1:4">
      <c r="A9144" s="57" t="s">
        <v>29785</v>
      </c>
      <c r="B9144" s="57"/>
      <c r="C9144" s="57" t="s">
        <v>29796</v>
      </c>
      <c r="D9144" s="57" t="s">
        <v>29797</v>
      </c>
    </row>
    <row r="9145" spans="1:4">
      <c r="A9145" s="57" t="s">
        <v>29785</v>
      </c>
      <c r="B9145" s="57"/>
      <c r="C9145" s="57" t="s">
        <v>29798</v>
      </c>
      <c r="D9145" s="57" t="s">
        <v>29799</v>
      </c>
    </row>
    <row r="9146" spans="1:4">
      <c r="A9146" s="57" t="s">
        <v>29785</v>
      </c>
      <c r="B9146" s="57"/>
      <c r="C9146" s="57" t="s">
        <v>29800</v>
      </c>
      <c r="D9146" s="57" t="s">
        <v>29801</v>
      </c>
    </row>
    <row r="9147" spans="1:4">
      <c r="A9147" s="57" t="s">
        <v>29785</v>
      </c>
      <c r="B9147" s="57"/>
      <c r="C9147" s="57" t="s">
        <v>29802</v>
      </c>
      <c r="D9147" s="57" t="s">
        <v>29803</v>
      </c>
    </row>
    <row r="9148" spans="1:4">
      <c r="A9148" s="57" t="s">
        <v>29785</v>
      </c>
      <c r="B9148" s="57"/>
      <c r="C9148" s="57" t="s">
        <v>29804</v>
      </c>
      <c r="D9148" s="57" t="s">
        <v>29805</v>
      </c>
    </row>
    <row r="9149" spans="1:4">
      <c r="A9149" s="57" t="s">
        <v>29785</v>
      </c>
      <c r="B9149" s="57"/>
      <c r="C9149" s="57" t="s">
        <v>29806</v>
      </c>
      <c r="D9149" s="57" t="s">
        <v>29807</v>
      </c>
    </row>
    <row r="9150" spans="1:4">
      <c r="A9150" s="57" t="s">
        <v>29785</v>
      </c>
      <c r="B9150" s="57"/>
      <c r="C9150" s="57" t="s">
        <v>29808</v>
      </c>
      <c r="D9150" s="57" t="s">
        <v>29809</v>
      </c>
    </row>
    <row r="9151" spans="1:4">
      <c r="A9151" s="57" t="s">
        <v>29785</v>
      </c>
      <c r="B9151" s="57"/>
      <c r="C9151" s="57" t="s">
        <v>29810</v>
      </c>
      <c r="D9151" s="57" t="s">
        <v>29811</v>
      </c>
    </row>
    <row r="9152" spans="1:4">
      <c r="A9152" s="57" t="s">
        <v>29785</v>
      </c>
      <c r="B9152" s="57"/>
      <c r="C9152" s="57" t="s">
        <v>29812</v>
      </c>
      <c r="D9152" s="57" t="s">
        <v>29813</v>
      </c>
    </row>
    <row r="9153" spans="1:4">
      <c r="A9153" s="57" t="s">
        <v>29785</v>
      </c>
      <c r="B9153" s="57"/>
      <c r="C9153" s="57" t="s">
        <v>29814</v>
      </c>
      <c r="D9153" s="57" t="s">
        <v>29815</v>
      </c>
    </row>
    <row r="9154" spans="1:4">
      <c r="A9154" s="57" t="s">
        <v>29785</v>
      </c>
      <c r="B9154" s="57"/>
      <c r="C9154" s="57" t="s">
        <v>29816</v>
      </c>
      <c r="D9154" s="57" t="s">
        <v>29817</v>
      </c>
    </row>
    <row r="9155" spans="1:4">
      <c r="A9155" s="57" t="s">
        <v>29785</v>
      </c>
      <c r="B9155" s="57"/>
      <c r="C9155" s="57" t="s">
        <v>29818</v>
      </c>
      <c r="D9155" s="57" t="s">
        <v>29819</v>
      </c>
    </row>
    <row r="9156" spans="1:4">
      <c r="A9156" s="57" t="s">
        <v>29785</v>
      </c>
      <c r="B9156" s="57"/>
      <c r="C9156" s="57" t="s">
        <v>29820</v>
      </c>
      <c r="D9156" s="57" t="s">
        <v>29821</v>
      </c>
    </row>
    <row r="9157" spans="1:4">
      <c r="A9157" s="57" t="s">
        <v>29785</v>
      </c>
      <c r="B9157" s="57"/>
      <c r="C9157" s="57" t="s">
        <v>29822</v>
      </c>
      <c r="D9157" s="57" t="s">
        <v>29823</v>
      </c>
    </row>
    <row r="9158" spans="1:4">
      <c r="A9158" s="57" t="s">
        <v>29785</v>
      </c>
      <c r="B9158" s="57"/>
      <c r="C9158" s="57" t="s">
        <v>29824</v>
      </c>
      <c r="D9158" s="57" t="s">
        <v>29825</v>
      </c>
    </row>
    <row r="9159" spans="1:4">
      <c r="A9159" s="57" t="s">
        <v>29826</v>
      </c>
      <c r="B9159" s="57" t="s">
        <v>12940</v>
      </c>
      <c r="C9159" s="57" t="s">
        <v>29827</v>
      </c>
      <c r="D9159" s="57" t="s">
        <v>29828</v>
      </c>
    </row>
    <row r="9160" spans="1:4">
      <c r="A9160" s="57" t="s">
        <v>29826</v>
      </c>
      <c r="B9160" s="57"/>
      <c r="C9160" s="57" t="s">
        <v>29829</v>
      </c>
      <c r="D9160" s="57" t="s">
        <v>29830</v>
      </c>
    </row>
    <row r="9161" spans="1:4">
      <c r="A9161" s="57" t="s">
        <v>29831</v>
      </c>
      <c r="B9161" s="57" t="s">
        <v>12940</v>
      </c>
      <c r="C9161" s="57" t="s">
        <v>29832</v>
      </c>
      <c r="D9161" s="57" t="s">
        <v>2836</v>
      </c>
    </row>
    <row r="9162" spans="1:4">
      <c r="A9162" s="57" t="s">
        <v>9907</v>
      </c>
      <c r="B9162" s="57" t="s">
        <v>2197</v>
      </c>
      <c r="C9162" s="57" t="s">
        <v>9908</v>
      </c>
      <c r="D9162" s="57" t="s">
        <v>9909</v>
      </c>
    </row>
    <row r="9163" spans="1:4">
      <c r="A9163" s="57" t="s">
        <v>9907</v>
      </c>
      <c r="B9163" s="57" t="s">
        <v>2197</v>
      </c>
      <c r="C9163" s="57" t="s">
        <v>9910</v>
      </c>
      <c r="D9163" s="57" t="s">
        <v>9911</v>
      </c>
    </row>
    <row r="9164" spans="1:4">
      <c r="A9164" s="57" t="s">
        <v>9907</v>
      </c>
      <c r="B9164" s="57" t="s">
        <v>2197</v>
      </c>
      <c r="C9164" s="57" t="s">
        <v>12461</v>
      </c>
      <c r="D9164" s="57" t="s">
        <v>12462</v>
      </c>
    </row>
    <row r="9165" spans="1:4">
      <c r="A9165" s="57" t="s">
        <v>9907</v>
      </c>
      <c r="B9165" s="57" t="s">
        <v>2197</v>
      </c>
      <c r="C9165" s="57" t="s">
        <v>15250</v>
      </c>
      <c r="D9165" s="57" t="s">
        <v>17141</v>
      </c>
    </row>
    <row r="9166" spans="1:4">
      <c r="A9166" s="57" t="s">
        <v>9907</v>
      </c>
      <c r="B9166" s="57" t="s">
        <v>2197</v>
      </c>
      <c r="C9166" s="57" t="s">
        <v>29833</v>
      </c>
      <c r="D9166" s="57" t="s">
        <v>29834</v>
      </c>
    </row>
    <row r="9167" spans="1:4">
      <c r="A9167" s="57" t="s">
        <v>7696</v>
      </c>
      <c r="B9167" s="57" t="s">
        <v>2197</v>
      </c>
      <c r="C9167" s="57" t="s">
        <v>2871</v>
      </c>
      <c r="D9167" s="57" t="s">
        <v>2872</v>
      </c>
    </row>
    <row r="9168" spans="1:4">
      <c r="A9168" s="57" t="s">
        <v>7696</v>
      </c>
      <c r="B9168" s="57" t="s">
        <v>2197</v>
      </c>
      <c r="C9168" s="57" t="s">
        <v>8937</v>
      </c>
      <c r="D9168" s="57" t="s">
        <v>8938</v>
      </c>
    </row>
    <row r="9169" spans="1:4">
      <c r="A9169" s="57" t="s">
        <v>7696</v>
      </c>
      <c r="B9169" s="57" t="s">
        <v>2197</v>
      </c>
      <c r="C9169" s="57" t="s">
        <v>12463</v>
      </c>
      <c r="D9169" s="57" t="s">
        <v>12464</v>
      </c>
    </row>
    <row r="9170" spans="1:4">
      <c r="A9170" s="57" t="s">
        <v>7696</v>
      </c>
      <c r="B9170" s="57" t="s">
        <v>2197</v>
      </c>
      <c r="C9170" s="57" t="s">
        <v>15251</v>
      </c>
      <c r="D9170" s="57" t="s">
        <v>15252</v>
      </c>
    </row>
    <row r="9171" spans="1:4">
      <c r="A9171" s="57" t="s">
        <v>7696</v>
      </c>
      <c r="B9171" s="57" t="s">
        <v>2197</v>
      </c>
      <c r="C9171" s="57" t="s">
        <v>29835</v>
      </c>
      <c r="D9171" s="57" t="s">
        <v>29836</v>
      </c>
    </row>
    <row r="9172" spans="1:4">
      <c r="A9172" s="57" t="s">
        <v>29837</v>
      </c>
      <c r="B9172" s="57" t="s">
        <v>12940</v>
      </c>
      <c r="C9172" s="57" t="s">
        <v>29838</v>
      </c>
      <c r="D9172" s="57" t="s">
        <v>19034</v>
      </c>
    </row>
    <row r="9173" spans="1:4">
      <c r="A9173" s="57" t="s">
        <v>29839</v>
      </c>
      <c r="B9173" s="57" t="s">
        <v>12940</v>
      </c>
      <c r="C9173" s="57" t="s">
        <v>29840</v>
      </c>
      <c r="D9173" s="57" t="s">
        <v>29841</v>
      </c>
    </row>
    <row r="9174" spans="1:4">
      <c r="A9174" s="57" t="s">
        <v>29842</v>
      </c>
      <c r="B9174" s="57" t="s">
        <v>12940</v>
      </c>
      <c r="C9174" s="57" t="s">
        <v>29843</v>
      </c>
      <c r="D9174" s="57" t="s">
        <v>29844</v>
      </c>
    </row>
    <row r="9175" spans="1:4">
      <c r="A9175" s="57" t="s">
        <v>29842</v>
      </c>
      <c r="B9175" s="57"/>
      <c r="C9175" s="57" t="s">
        <v>29845</v>
      </c>
      <c r="D9175" s="57" t="s">
        <v>29846</v>
      </c>
    </row>
    <row r="9176" spans="1:4">
      <c r="A9176" s="57" t="s">
        <v>29842</v>
      </c>
      <c r="B9176" s="57"/>
      <c r="C9176" s="57" t="s">
        <v>29847</v>
      </c>
      <c r="D9176" s="57" t="s">
        <v>29848</v>
      </c>
    </row>
    <row r="9177" spans="1:4">
      <c r="A9177" s="57" t="s">
        <v>29842</v>
      </c>
      <c r="B9177" s="57"/>
      <c r="C9177" s="57" t="s">
        <v>29849</v>
      </c>
      <c r="D9177" s="57" t="s">
        <v>29850</v>
      </c>
    </row>
    <row r="9178" spans="1:4">
      <c r="A9178" s="57" t="s">
        <v>29851</v>
      </c>
      <c r="B9178" s="57" t="s">
        <v>12940</v>
      </c>
      <c r="C9178" s="57" t="s">
        <v>29852</v>
      </c>
      <c r="D9178" s="57" t="s">
        <v>2847</v>
      </c>
    </row>
    <row r="9179" spans="1:4">
      <c r="A9179" s="57" t="s">
        <v>7697</v>
      </c>
      <c r="B9179" s="57" t="s">
        <v>2197</v>
      </c>
      <c r="C9179" s="57" t="s">
        <v>3852</v>
      </c>
      <c r="D9179" s="57" t="s">
        <v>3853</v>
      </c>
    </row>
    <row r="9180" spans="1:4">
      <c r="A9180" s="57" t="s">
        <v>7697</v>
      </c>
      <c r="B9180" s="57" t="s">
        <v>2197</v>
      </c>
      <c r="C9180" s="57" t="s">
        <v>5492</v>
      </c>
      <c r="D9180" s="57" t="s">
        <v>5493</v>
      </c>
    </row>
    <row r="9181" spans="1:4">
      <c r="A9181" s="57" t="s">
        <v>7697</v>
      </c>
      <c r="B9181" s="57" t="s">
        <v>2197</v>
      </c>
      <c r="C9181" s="57" t="s">
        <v>5941</v>
      </c>
      <c r="D9181" s="57" t="s">
        <v>5942</v>
      </c>
    </row>
    <row r="9182" spans="1:4">
      <c r="A9182" s="57" t="s">
        <v>7697</v>
      </c>
      <c r="B9182" s="57" t="s">
        <v>2197</v>
      </c>
      <c r="C9182" s="57" t="s">
        <v>8939</v>
      </c>
      <c r="D9182" s="57" t="s">
        <v>8940</v>
      </c>
    </row>
    <row r="9183" spans="1:4">
      <c r="A9183" s="57" t="s">
        <v>7697</v>
      </c>
      <c r="B9183" s="57" t="s">
        <v>2197</v>
      </c>
      <c r="C9183" s="57" t="s">
        <v>9294</v>
      </c>
      <c r="D9183" s="57" t="s">
        <v>9295</v>
      </c>
    </row>
    <row r="9184" spans="1:4">
      <c r="A9184" s="57" t="s">
        <v>7697</v>
      </c>
      <c r="B9184" s="57" t="s">
        <v>2197</v>
      </c>
      <c r="C9184" s="57" t="s">
        <v>12465</v>
      </c>
      <c r="D9184" s="57" t="s">
        <v>12466</v>
      </c>
    </row>
    <row r="9185" spans="1:4">
      <c r="A9185" s="57" t="s">
        <v>7697</v>
      </c>
      <c r="B9185" s="57" t="s">
        <v>2197</v>
      </c>
      <c r="C9185" s="57" t="s">
        <v>15253</v>
      </c>
      <c r="D9185" s="57" t="s">
        <v>15254</v>
      </c>
    </row>
    <row r="9186" spans="1:4">
      <c r="A9186" s="57" t="s">
        <v>7697</v>
      </c>
      <c r="B9186" s="57" t="s">
        <v>2197</v>
      </c>
      <c r="C9186" s="57" t="s">
        <v>15255</v>
      </c>
      <c r="D9186" s="57" t="s">
        <v>15256</v>
      </c>
    </row>
    <row r="9187" spans="1:4">
      <c r="A9187" s="57" t="s">
        <v>7697</v>
      </c>
      <c r="B9187" s="57" t="s">
        <v>2197</v>
      </c>
      <c r="C9187" s="57" t="s">
        <v>29853</v>
      </c>
      <c r="D9187" s="57" t="s">
        <v>29854</v>
      </c>
    </row>
    <row r="9188" spans="1:4">
      <c r="A9188" s="57" t="s">
        <v>8722</v>
      </c>
      <c r="B9188" s="57" t="s">
        <v>2197</v>
      </c>
      <c r="C9188" s="57" t="s">
        <v>8720</v>
      </c>
      <c r="D9188" s="57" t="s">
        <v>8721</v>
      </c>
    </row>
    <row r="9189" spans="1:4">
      <c r="A9189" s="57" t="s">
        <v>8722</v>
      </c>
      <c r="B9189" s="57" t="s">
        <v>2197</v>
      </c>
      <c r="C9189" s="57" t="s">
        <v>29855</v>
      </c>
      <c r="D9189" s="57" t="s">
        <v>29856</v>
      </c>
    </row>
    <row r="9190" spans="1:4">
      <c r="A9190" s="57" t="s">
        <v>17142</v>
      </c>
      <c r="B9190" s="57" t="s">
        <v>2197</v>
      </c>
      <c r="C9190" s="57" t="s">
        <v>17143</v>
      </c>
      <c r="D9190" s="57" t="s">
        <v>17144</v>
      </c>
    </row>
    <row r="9191" spans="1:4">
      <c r="A9191" s="57" t="s">
        <v>17142</v>
      </c>
      <c r="B9191" s="57" t="s">
        <v>2197</v>
      </c>
      <c r="C9191" s="57" t="s">
        <v>29857</v>
      </c>
      <c r="D9191" s="57" t="s">
        <v>29858</v>
      </c>
    </row>
    <row r="9192" spans="1:4">
      <c r="A9192" s="57" t="s">
        <v>29859</v>
      </c>
      <c r="B9192" s="57" t="s">
        <v>12940</v>
      </c>
      <c r="C9192" s="57" t="s">
        <v>29860</v>
      </c>
      <c r="D9192" s="57" t="s">
        <v>29861</v>
      </c>
    </row>
    <row r="9193" spans="1:4">
      <c r="A9193" s="57" t="s">
        <v>29859</v>
      </c>
      <c r="B9193" s="57"/>
      <c r="C9193" s="57" t="s">
        <v>29862</v>
      </c>
      <c r="D9193" s="57" t="s">
        <v>19034</v>
      </c>
    </row>
    <row r="9194" spans="1:4">
      <c r="A9194" s="57" t="s">
        <v>29859</v>
      </c>
      <c r="B9194" s="57"/>
      <c r="C9194" s="57" t="s">
        <v>29863</v>
      </c>
      <c r="D9194" s="57" t="s">
        <v>29864</v>
      </c>
    </row>
    <row r="9195" spans="1:4">
      <c r="A9195" s="57" t="s">
        <v>29859</v>
      </c>
      <c r="B9195" s="57"/>
      <c r="C9195" s="57" t="s">
        <v>29865</v>
      </c>
      <c r="D9195" s="57" t="s">
        <v>29866</v>
      </c>
    </row>
    <row r="9196" spans="1:4">
      <c r="A9196" s="57" t="s">
        <v>29867</v>
      </c>
      <c r="B9196" s="57" t="s">
        <v>12940</v>
      </c>
      <c r="C9196" s="57" t="s">
        <v>29868</v>
      </c>
      <c r="D9196" s="57" t="s">
        <v>29869</v>
      </c>
    </row>
    <row r="9197" spans="1:4">
      <c r="A9197" s="57" t="s">
        <v>29867</v>
      </c>
      <c r="B9197" s="57"/>
      <c r="C9197" s="57" t="s">
        <v>29870</v>
      </c>
      <c r="D9197" s="57" t="s">
        <v>29871</v>
      </c>
    </row>
    <row r="9198" spans="1:4">
      <c r="A9198" s="57" t="s">
        <v>29867</v>
      </c>
      <c r="B9198" s="57"/>
      <c r="C9198" s="57" t="s">
        <v>29872</v>
      </c>
      <c r="D9198" s="57" t="s">
        <v>29873</v>
      </c>
    </row>
    <row r="9199" spans="1:4">
      <c r="A9199" s="57" t="s">
        <v>29867</v>
      </c>
      <c r="B9199" s="57"/>
      <c r="C9199" s="57" t="s">
        <v>29874</v>
      </c>
      <c r="D9199" s="57" t="s">
        <v>29875</v>
      </c>
    </row>
    <row r="9200" spans="1:4">
      <c r="A9200" s="57" t="s">
        <v>29867</v>
      </c>
      <c r="B9200" s="57"/>
      <c r="C9200" s="57" t="s">
        <v>29876</v>
      </c>
      <c r="D9200" s="57" t="s">
        <v>29877</v>
      </c>
    </row>
    <row r="9201" spans="1:4">
      <c r="A9201" s="57" t="s">
        <v>29867</v>
      </c>
      <c r="B9201" s="57"/>
      <c r="C9201" s="57" t="s">
        <v>29878</v>
      </c>
      <c r="D9201" s="57" t="s">
        <v>29879</v>
      </c>
    </row>
    <row r="9202" spans="1:4">
      <c r="A9202" s="57" t="s">
        <v>29867</v>
      </c>
      <c r="B9202" s="57"/>
      <c r="C9202" s="57" t="s">
        <v>29880</v>
      </c>
      <c r="D9202" s="57" t="s">
        <v>29881</v>
      </c>
    </row>
    <row r="9203" spans="1:4">
      <c r="A9203" s="57" t="s">
        <v>29882</v>
      </c>
      <c r="B9203" s="57" t="s">
        <v>12940</v>
      </c>
      <c r="C9203" s="57" t="s">
        <v>29883</v>
      </c>
      <c r="D9203" s="57" t="s">
        <v>19034</v>
      </c>
    </row>
    <row r="9204" spans="1:4">
      <c r="A9204" s="57" t="s">
        <v>29884</v>
      </c>
      <c r="B9204" s="57" t="s">
        <v>12940</v>
      </c>
      <c r="C9204" s="57" t="s">
        <v>29885</v>
      </c>
      <c r="D9204" s="57" t="s">
        <v>29886</v>
      </c>
    </row>
    <row r="9205" spans="1:4">
      <c r="A9205" s="57" t="s">
        <v>29884</v>
      </c>
      <c r="B9205" s="57"/>
      <c r="C9205" s="57" t="s">
        <v>29887</v>
      </c>
      <c r="D9205" s="57" t="s">
        <v>29888</v>
      </c>
    </row>
    <row r="9206" spans="1:4">
      <c r="A9206" s="57" t="s">
        <v>29884</v>
      </c>
      <c r="B9206" s="57"/>
      <c r="C9206" s="57" t="s">
        <v>29889</v>
      </c>
      <c r="D9206" s="57" t="s">
        <v>29890</v>
      </c>
    </row>
    <row r="9207" spans="1:4">
      <c r="A9207" s="57" t="s">
        <v>29884</v>
      </c>
      <c r="B9207" s="57"/>
      <c r="C9207" s="57" t="s">
        <v>29891</v>
      </c>
      <c r="D9207" s="57" t="s">
        <v>29892</v>
      </c>
    </row>
    <row r="9208" spans="1:4">
      <c r="A9208" s="57" t="s">
        <v>29884</v>
      </c>
      <c r="B9208" s="57"/>
      <c r="C9208" s="57" t="s">
        <v>29893</v>
      </c>
      <c r="D9208" s="57" t="s">
        <v>29894</v>
      </c>
    </row>
    <row r="9209" spans="1:4">
      <c r="A9209" s="57" t="s">
        <v>29884</v>
      </c>
      <c r="B9209" s="57"/>
      <c r="C9209" s="57" t="s">
        <v>29895</v>
      </c>
      <c r="D9209" s="57" t="s">
        <v>29896</v>
      </c>
    </row>
    <row r="9210" spans="1:4">
      <c r="A9210" s="57" t="s">
        <v>29884</v>
      </c>
      <c r="B9210" s="57"/>
      <c r="C9210" s="57" t="s">
        <v>29897</v>
      </c>
      <c r="D9210" s="57" t="s">
        <v>29898</v>
      </c>
    </row>
    <row r="9211" spans="1:4">
      <c r="A9211" s="57" t="s">
        <v>29884</v>
      </c>
      <c r="B9211" s="57"/>
      <c r="C9211" s="57" t="s">
        <v>29899</v>
      </c>
      <c r="D9211" s="57" t="s">
        <v>29900</v>
      </c>
    </row>
    <row r="9212" spans="1:4">
      <c r="A9212" s="57" t="s">
        <v>29884</v>
      </c>
      <c r="B9212" s="57"/>
      <c r="C9212" s="57" t="s">
        <v>29901</v>
      </c>
      <c r="D9212" s="57" t="s">
        <v>29902</v>
      </c>
    </row>
    <row r="9213" spans="1:4">
      <c r="A9213" s="57" t="s">
        <v>29884</v>
      </c>
      <c r="B9213" s="57"/>
      <c r="C9213" s="57" t="s">
        <v>74900</v>
      </c>
      <c r="D9213" s="57" t="s">
        <v>74901</v>
      </c>
    </row>
    <row r="9214" spans="1:4">
      <c r="A9214" s="57" t="s">
        <v>29903</v>
      </c>
      <c r="B9214" s="57" t="s">
        <v>12940</v>
      </c>
      <c r="C9214" s="57" t="s">
        <v>29904</v>
      </c>
      <c r="D9214" s="57" t="s">
        <v>29905</v>
      </c>
    </row>
    <row r="9215" spans="1:4">
      <c r="A9215" s="57" t="s">
        <v>29903</v>
      </c>
      <c r="B9215" s="57"/>
      <c r="C9215" s="57" t="s">
        <v>29906</v>
      </c>
      <c r="D9215" s="57" t="s">
        <v>29907</v>
      </c>
    </row>
    <row r="9216" spans="1:4">
      <c r="A9216" s="57" t="s">
        <v>29903</v>
      </c>
      <c r="B9216" s="57"/>
      <c r="C9216" s="57" t="s">
        <v>29908</v>
      </c>
      <c r="D9216" s="57" t="s">
        <v>29909</v>
      </c>
    </row>
    <row r="9217" spans="1:4">
      <c r="A9217" s="57" t="s">
        <v>29903</v>
      </c>
      <c r="B9217" s="57"/>
      <c r="C9217" s="57" t="s">
        <v>29910</v>
      </c>
      <c r="D9217" s="57" t="s">
        <v>29911</v>
      </c>
    </row>
    <row r="9218" spans="1:4">
      <c r="A9218" s="57" t="s">
        <v>29903</v>
      </c>
      <c r="B9218" s="57"/>
      <c r="C9218" s="57" t="s">
        <v>29912</v>
      </c>
      <c r="D9218" s="57" t="s">
        <v>29913</v>
      </c>
    </row>
    <row r="9219" spans="1:4">
      <c r="A9219" s="57" t="s">
        <v>29903</v>
      </c>
      <c r="B9219" s="57"/>
      <c r="C9219" s="57" t="s">
        <v>29914</v>
      </c>
      <c r="D9219" s="57" t="s">
        <v>29915</v>
      </c>
    </row>
    <row r="9220" spans="1:4">
      <c r="A9220" s="57" t="s">
        <v>29903</v>
      </c>
      <c r="B9220" s="57"/>
      <c r="C9220" s="57" t="s">
        <v>74902</v>
      </c>
      <c r="D9220" s="57" t="s">
        <v>74903</v>
      </c>
    </row>
    <row r="9221" spans="1:4">
      <c r="A9221" s="57" t="s">
        <v>29916</v>
      </c>
      <c r="B9221" s="57" t="s">
        <v>12940</v>
      </c>
      <c r="C9221" s="57" t="s">
        <v>29917</v>
      </c>
      <c r="D9221" s="57" t="s">
        <v>29918</v>
      </c>
    </row>
    <row r="9222" spans="1:4">
      <c r="A9222" s="57" t="s">
        <v>29916</v>
      </c>
      <c r="B9222" s="57"/>
      <c r="C9222" s="57" t="s">
        <v>29919</v>
      </c>
      <c r="D9222" s="57" t="s">
        <v>29920</v>
      </c>
    </row>
    <row r="9223" spans="1:4">
      <c r="A9223" s="57" t="s">
        <v>29916</v>
      </c>
      <c r="B9223" s="57"/>
      <c r="C9223" s="57" t="s">
        <v>29921</v>
      </c>
      <c r="D9223" s="57" t="s">
        <v>29922</v>
      </c>
    </row>
    <row r="9224" spans="1:4">
      <c r="A9224" s="57" t="s">
        <v>29916</v>
      </c>
      <c r="B9224" s="57"/>
      <c r="C9224" s="57" t="s">
        <v>29923</v>
      </c>
      <c r="D9224" s="57" t="s">
        <v>29924</v>
      </c>
    </row>
    <row r="9225" spans="1:4">
      <c r="A9225" s="57" t="s">
        <v>29916</v>
      </c>
      <c r="B9225" s="57"/>
      <c r="C9225" s="57" t="s">
        <v>29925</v>
      </c>
      <c r="D9225" s="57" t="s">
        <v>2836</v>
      </c>
    </row>
    <row r="9226" spans="1:4">
      <c r="A9226" s="57" t="s">
        <v>29916</v>
      </c>
      <c r="B9226" s="57"/>
      <c r="C9226" s="57" t="s">
        <v>29926</v>
      </c>
      <c r="D9226" s="57" t="s">
        <v>29927</v>
      </c>
    </row>
    <row r="9227" spans="1:4">
      <c r="A9227" s="57" t="s">
        <v>29916</v>
      </c>
      <c r="B9227" s="57"/>
      <c r="C9227" s="57" t="s">
        <v>29928</v>
      </c>
      <c r="D9227" s="57" t="s">
        <v>29929</v>
      </c>
    </row>
    <row r="9228" spans="1:4">
      <c r="A9228" s="57" t="s">
        <v>29916</v>
      </c>
      <c r="B9228" s="57"/>
      <c r="C9228" s="57" t="s">
        <v>29930</v>
      </c>
      <c r="D9228" s="57" t="s">
        <v>29931</v>
      </c>
    </row>
    <row r="9229" spans="1:4">
      <c r="A9229" s="57" t="s">
        <v>29916</v>
      </c>
      <c r="B9229" s="57"/>
      <c r="C9229" s="57" t="s">
        <v>74904</v>
      </c>
      <c r="D9229" s="57" t="s">
        <v>74905</v>
      </c>
    </row>
    <row r="9230" spans="1:4">
      <c r="A9230" s="57" t="s">
        <v>29916</v>
      </c>
      <c r="B9230" s="57"/>
      <c r="C9230" s="57" t="s">
        <v>74906</v>
      </c>
      <c r="D9230" s="57" t="s">
        <v>74907</v>
      </c>
    </row>
    <row r="9231" spans="1:4">
      <c r="A9231" s="57" t="s">
        <v>29932</v>
      </c>
      <c r="B9231" s="57" t="s">
        <v>12940</v>
      </c>
      <c r="C9231" s="57" t="s">
        <v>29933</v>
      </c>
      <c r="D9231" s="57" t="s">
        <v>29934</v>
      </c>
    </row>
    <row r="9232" spans="1:4">
      <c r="A9232" s="57" t="s">
        <v>29935</v>
      </c>
      <c r="B9232" s="57" t="s">
        <v>12940</v>
      </c>
      <c r="C9232" s="57" t="s">
        <v>29936</v>
      </c>
      <c r="D9232" s="57" t="s">
        <v>29937</v>
      </c>
    </row>
    <row r="9233" spans="1:4">
      <c r="A9233" s="57" t="s">
        <v>29938</v>
      </c>
      <c r="B9233" s="57" t="s">
        <v>12940</v>
      </c>
      <c r="C9233" s="57" t="s">
        <v>29939</v>
      </c>
      <c r="D9233" s="57" t="s">
        <v>29940</v>
      </c>
    </row>
    <row r="9234" spans="1:4">
      <c r="A9234" s="57" t="s">
        <v>29938</v>
      </c>
      <c r="B9234" s="57"/>
      <c r="C9234" s="57" t="s">
        <v>29941</v>
      </c>
      <c r="D9234" s="57" t="s">
        <v>29942</v>
      </c>
    </row>
    <row r="9235" spans="1:4">
      <c r="A9235" s="57" t="s">
        <v>29938</v>
      </c>
      <c r="B9235" s="57"/>
      <c r="C9235" s="57" t="s">
        <v>29943</v>
      </c>
      <c r="D9235" s="57" t="s">
        <v>29944</v>
      </c>
    </row>
    <row r="9236" spans="1:4">
      <c r="A9236" s="57" t="s">
        <v>29938</v>
      </c>
      <c r="B9236" s="57"/>
      <c r="C9236" s="57" t="s">
        <v>29945</v>
      </c>
      <c r="D9236" s="57" t="s">
        <v>29946</v>
      </c>
    </row>
    <row r="9237" spans="1:4">
      <c r="A9237" s="57" t="s">
        <v>29938</v>
      </c>
      <c r="B9237" s="57"/>
      <c r="C9237" s="57" t="s">
        <v>29947</v>
      </c>
      <c r="D9237" s="57" t="s">
        <v>29948</v>
      </c>
    </row>
    <row r="9238" spans="1:4">
      <c r="A9238" s="57" t="s">
        <v>29938</v>
      </c>
      <c r="B9238" s="57"/>
      <c r="C9238" s="57" t="s">
        <v>29949</v>
      </c>
      <c r="D9238" s="57" t="s">
        <v>29950</v>
      </c>
    </row>
    <row r="9239" spans="1:4">
      <c r="A9239" s="57" t="s">
        <v>29951</v>
      </c>
      <c r="B9239" s="57" t="s">
        <v>12940</v>
      </c>
      <c r="C9239" s="57" t="s">
        <v>29952</v>
      </c>
      <c r="D9239" s="57" t="s">
        <v>29953</v>
      </c>
    </row>
    <row r="9240" spans="1:4">
      <c r="A9240" s="57" t="s">
        <v>29951</v>
      </c>
      <c r="B9240" s="57"/>
      <c r="C9240" s="57" t="s">
        <v>29954</v>
      </c>
      <c r="D9240" s="57" t="s">
        <v>29955</v>
      </c>
    </row>
    <row r="9241" spans="1:4">
      <c r="A9241" s="57" t="s">
        <v>29951</v>
      </c>
      <c r="B9241" s="57"/>
      <c r="C9241" s="57" t="s">
        <v>74908</v>
      </c>
      <c r="D9241" s="57" t="s">
        <v>74909</v>
      </c>
    </row>
    <row r="9242" spans="1:4">
      <c r="A9242" s="57" t="s">
        <v>29956</v>
      </c>
      <c r="B9242" s="57" t="s">
        <v>12940</v>
      </c>
      <c r="C9242" s="57" t="s">
        <v>29957</v>
      </c>
      <c r="D9242" s="57" t="s">
        <v>29958</v>
      </c>
    </row>
    <row r="9243" spans="1:4">
      <c r="A9243" s="57" t="s">
        <v>29956</v>
      </c>
      <c r="B9243" s="57"/>
      <c r="C9243" s="57" t="s">
        <v>29959</v>
      </c>
      <c r="D9243" s="57" t="s">
        <v>29960</v>
      </c>
    </row>
    <row r="9244" spans="1:4">
      <c r="A9244" s="57" t="s">
        <v>29956</v>
      </c>
      <c r="B9244" s="57"/>
      <c r="C9244" s="57" t="s">
        <v>74910</v>
      </c>
      <c r="D9244" s="57" t="s">
        <v>74911</v>
      </c>
    </row>
    <row r="9245" spans="1:4">
      <c r="A9245" s="57" t="s">
        <v>29961</v>
      </c>
      <c r="B9245" s="57" t="s">
        <v>12940</v>
      </c>
      <c r="C9245" s="57" t="s">
        <v>29962</v>
      </c>
      <c r="D9245" s="57" t="s">
        <v>29963</v>
      </c>
    </row>
    <row r="9246" spans="1:4">
      <c r="A9246" s="57" t="s">
        <v>29961</v>
      </c>
      <c r="B9246" s="57"/>
      <c r="C9246" s="57" t="s">
        <v>29964</v>
      </c>
      <c r="D9246" s="57" t="s">
        <v>29965</v>
      </c>
    </row>
    <row r="9247" spans="1:4">
      <c r="A9247" s="57" t="s">
        <v>29966</v>
      </c>
      <c r="B9247" s="57" t="s">
        <v>12940</v>
      </c>
      <c r="C9247" s="57" t="s">
        <v>29967</v>
      </c>
      <c r="D9247" s="57" t="s">
        <v>29968</v>
      </c>
    </row>
    <row r="9248" spans="1:4">
      <c r="A9248" s="57" t="s">
        <v>29966</v>
      </c>
      <c r="B9248" s="57"/>
      <c r="C9248" s="57" t="s">
        <v>29969</v>
      </c>
      <c r="D9248" s="57" t="s">
        <v>29970</v>
      </c>
    </row>
    <row r="9249" spans="1:4">
      <c r="A9249" s="57" t="s">
        <v>74912</v>
      </c>
      <c r="B9249" s="57" t="s">
        <v>12940</v>
      </c>
      <c r="C9249" s="57" t="s">
        <v>74913</v>
      </c>
      <c r="D9249" s="57" t="s">
        <v>46519</v>
      </c>
    </row>
    <row r="9250" spans="1:4">
      <c r="A9250" s="57" t="s">
        <v>29971</v>
      </c>
      <c r="B9250" s="57" t="s">
        <v>12940</v>
      </c>
      <c r="C9250" s="57" t="s">
        <v>29972</v>
      </c>
      <c r="D9250" s="57" t="s">
        <v>29973</v>
      </c>
    </row>
    <row r="9251" spans="1:4">
      <c r="A9251" s="57" t="s">
        <v>9912</v>
      </c>
      <c r="B9251" s="57" t="s">
        <v>2198</v>
      </c>
      <c r="C9251" s="57" t="s">
        <v>9913</v>
      </c>
      <c r="D9251" s="57" t="s">
        <v>9914</v>
      </c>
    </row>
    <row r="9252" spans="1:4">
      <c r="A9252" s="57" t="s">
        <v>7698</v>
      </c>
      <c r="B9252" s="57" t="s">
        <v>2198</v>
      </c>
      <c r="C9252" s="57" t="s">
        <v>2848</v>
      </c>
      <c r="D9252" s="57" t="s">
        <v>2849</v>
      </c>
    </row>
    <row r="9253" spans="1:4">
      <c r="A9253" s="57" t="s">
        <v>29974</v>
      </c>
      <c r="B9253" s="57" t="s">
        <v>12940</v>
      </c>
      <c r="C9253" s="57" t="s">
        <v>29975</v>
      </c>
      <c r="D9253" s="57" t="s">
        <v>29976</v>
      </c>
    </row>
    <row r="9254" spans="1:4">
      <c r="A9254" s="57" t="s">
        <v>29974</v>
      </c>
      <c r="B9254" s="57"/>
      <c r="C9254" s="57" t="s">
        <v>29977</v>
      </c>
      <c r="D9254" s="57" t="s">
        <v>29978</v>
      </c>
    </row>
    <row r="9255" spans="1:4">
      <c r="A9255" s="57" t="s">
        <v>29979</v>
      </c>
      <c r="B9255" s="57" t="s">
        <v>12940</v>
      </c>
      <c r="C9255" s="57" t="s">
        <v>29980</v>
      </c>
      <c r="D9255" s="57" t="s">
        <v>29981</v>
      </c>
    </row>
    <row r="9256" spans="1:4">
      <c r="A9256" s="57" t="s">
        <v>29982</v>
      </c>
      <c r="B9256" s="57" t="s">
        <v>12940</v>
      </c>
      <c r="C9256" s="57" t="s">
        <v>29983</v>
      </c>
      <c r="D9256" s="57" t="s">
        <v>29984</v>
      </c>
    </row>
    <row r="9257" spans="1:4">
      <c r="A9257" s="57" t="s">
        <v>29985</v>
      </c>
      <c r="B9257" s="57" t="s">
        <v>12940</v>
      </c>
      <c r="C9257" s="57" t="s">
        <v>29986</v>
      </c>
      <c r="D9257" s="57" t="s">
        <v>29987</v>
      </c>
    </row>
    <row r="9258" spans="1:4">
      <c r="A9258" s="57" t="s">
        <v>7699</v>
      </c>
      <c r="B9258" s="57" t="s">
        <v>2198</v>
      </c>
      <c r="C9258" s="57" t="s">
        <v>4510</v>
      </c>
      <c r="D9258" s="57" t="s">
        <v>4511</v>
      </c>
    </row>
    <row r="9259" spans="1:4">
      <c r="A9259" s="57" t="s">
        <v>7700</v>
      </c>
      <c r="B9259" s="57" t="s">
        <v>2198</v>
      </c>
      <c r="C9259" s="57" t="s">
        <v>6877</v>
      </c>
      <c r="D9259" s="57" t="s">
        <v>6878</v>
      </c>
    </row>
    <row r="9260" spans="1:4">
      <c r="A9260" s="57" t="s">
        <v>29988</v>
      </c>
      <c r="B9260" s="57" t="s">
        <v>12940</v>
      </c>
      <c r="C9260" s="57" t="s">
        <v>29989</v>
      </c>
      <c r="D9260" s="57" t="s">
        <v>29990</v>
      </c>
    </row>
    <row r="9261" spans="1:4">
      <c r="A9261" s="57" t="s">
        <v>29988</v>
      </c>
      <c r="B9261" s="57"/>
      <c r="C9261" s="57" t="s">
        <v>29991</v>
      </c>
      <c r="D9261" s="57" t="s">
        <v>29992</v>
      </c>
    </row>
    <row r="9262" spans="1:4">
      <c r="A9262" s="57" t="s">
        <v>29993</v>
      </c>
      <c r="B9262" s="57" t="s">
        <v>12940</v>
      </c>
      <c r="C9262" s="57" t="s">
        <v>29994</v>
      </c>
      <c r="D9262" s="57" t="s">
        <v>29995</v>
      </c>
    </row>
    <row r="9263" spans="1:4">
      <c r="A9263" s="57" t="s">
        <v>29993</v>
      </c>
      <c r="B9263" s="57"/>
      <c r="C9263" s="57" t="s">
        <v>29996</v>
      </c>
      <c r="D9263" s="57" t="s">
        <v>29997</v>
      </c>
    </row>
    <row r="9264" spans="1:4">
      <c r="A9264" s="57" t="s">
        <v>29993</v>
      </c>
      <c r="B9264" s="57"/>
      <c r="C9264" s="57" t="s">
        <v>29998</v>
      </c>
      <c r="D9264" s="57" t="s">
        <v>29999</v>
      </c>
    </row>
    <row r="9265" spans="1:4">
      <c r="A9265" s="57" t="s">
        <v>29993</v>
      </c>
      <c r="B9265" s="57"/>
      <c r="C9265" s="57" t="s">
        <v>30000</v>
      </c>
      <c r="D9265" s="57" t="s">
        <v>29997</v>
      </c>
    </row>
    <row r="9266" spans="1:4">
      <c r="A9266" s="57" t="s">
        <v>29993</v>
      </c>
      <c r="B9266" s="57"/>
      <c r="C9266" s="57" t="s">
        <v>30001</v>
      </c>
      <c r="D9266" s="57" t="s">
        <v>30002</v>
      </c>
    </row>
    <row r="9267" spans="1:4">
      <c r="A9267" s="57" t="s">
        <v>30003</v>
      </c>
      <c r="B9267" s="57" t="s">
        <v>12940</v>
      </c>
      <c r="C9267" s="57" t="s">
        <v>30004</v>
      </c>
      <c r="D9267" s="57" t="s">
        <v>30005</v>
      </c>
    </row>
    <row r="9268" spans="1:4">
      <c r="A9268" s="57" t="s">
        <v>30006</v>
      </c>
      <c r="B9268" s="57" t="s">
        <v>12940</v>
      </c>
      <c r="C9268" s="57" t="s">
        <v>30007</v>
      </c>
      <c r="D9268" s="57" t="s">
        <v>30008</v>
      </c>
    </row>
    <row r="9269" spans="1:4">
      <c r="A9269" s="57" t="s">
        <v>30006</v>
      </c>
      <c r="B9269" s="57"/>
      <c r="C9269" s="57" t="s">
        <v>30009</v>
      </c>
      <c r="D9269" s="57" t="s">
        <v>30010</v>
      </c>
    </row>
    <row r="9270" spans="1:4">
      <c r="A9270" s="57" t="s">
        <v>30006</v>
      </c>
      <c r="B9270" s="57"/>
      <c r="C9270" s="57" t="s">
        <v>30011</v>
      </c>
      <c r="D9270" s="57" t="s">
        <v>30012</v>
      </c>
    </row>
    <row r="9271" spans="1:4">
      <c r="A9271" s="57" t="s">
        <v>30006</v>
      </c>
      <c r="B9271" s="57"/>
      <c r="C9271" s="57" t="s">
        <v>30013</v>
      </c>
      <c r="D9271" s="57" t="s">
        <v>30014</v>
      </c>
    </row>
    <row r="9272" spans="1:4">
      <c r="A9272" s="57" t="s">
        <v>30006</v>
      </c>
      <c r="B9272" s="57"/>
      <c r="C9272" s="57" t="s">
        <v>30015</v>
      </c>
      <c r="D9272" s="57" t="s">
        <v>30016</v>
      </c>
    </row>
    <row r="9273" spans="1:4">
      <c r="A9273" s="57" t="s">
        <v>30006</v>
      </c>
      <c r="B9273" s="57"/>
      <c r="C9273" s="57" t="s">
        <v>30017</v>
      </c>
      <c r="D9273" s="57" t="s">
        <v>30018</v>
      </c>
    </row>
    <row r="9274" spans="1:4">
      <c r="A9274" s="57" t="s">
        <v>30006</v>
      </c>
      <c r="B9274" s="57"/>
      <c r="C9274" s="57" t="s">
        <v>30019</v>
      </c>
      <c r="D9274" s="57" t="s">
        <v>30020</v>
      </c>
    </row>
    <row r="9275" spans="1:4">
      <c r="A9275" s="57" t="s">
        <v>30006</v>
      </c>
      <c r="B9275" s="57"/>
      <c r="C9275" s="57" t="s">
        <v>30021</v>
      </c>
      <c r="D9275" s="57" t="s">
        <v>30022</v>
      </c>
    </row>
    <row r="9276" spans="1:4">
      <c r="A9276" s="57" t="s">
        <v>30006</v>
      </c>
      <c r="B9276" s="57"/>
      <c r="C9276" s="57" t="s">
        <v>30023</v>
      </c>
      <c r="D9276" s="57" t="s">
        <v>30024</v>
      </c>
    </row>
    <row r="9277" spans="1:4">
      <c r="A9277" s="57" t="s">
        <v>30006</v>
      </c>
      <c r="B9277" s="57"/>
      <c r="C9277" s="57" t="s">
        <v>30025</v>
      </c>
      <c r="D9277" s="57" t="s">
        <v>30026</v>
      </c>
    </row>
    <row r="9278" spans="1:4">
      <c r="A9278" s="57" t="s">
        <v>30006</v>
      </c>
      <c r="B9278" s="57"/>
      <c r="C9278" s="57" t="s">
        <v>30027</v>
      </c>
      <c r="D9278" s="57" t="s">
        <v>30028</v>
      </c>
    </row>
    <row r="9279" spans="1:4">
      <c r="A9279" s="57" t="s">
        <v>30006</v>
      </c>
      <c r="B9279" s="57"/>
      <c r="C9279" s="57" t="s">
        <v>30029</v>
      </c>
      <c r="D9279" s="57" t="s">
        <v>30030</v>
      </c>
    </row>
    <row r="9280" spans="1:4">
      <c r="A9280" s="57" t="s">
        <v>30006</v>
      </c>
      <c r="B9280" s="57"/>
      <c r="C9280" s="57" t="s">
        <v>30031</v>
      </c>
      <c r="D9280" s="57" t="s">
        <v>30032</v>
      </c>
    </row>
    <row r="9281" spans="1:4">
      <c r="A9281" s="57" t="s">
        <v>30006</v>
      </c>
      <c r="B9281" s="57"/>
      <c r="C9281" s="57" t="s">
        <v>30033</v>
      </c>
      <c r="D9281" s="57" t="s">
        <v>30034</v>
      </c>
    </row>
    <row r="9282" spans="1:4">
      <c r="A9282" s="57" t="s">
        <v>30006</v>
      </c>
      <c r="B9282" s="57"/>
      <c r="C9282" s="57" t="s">
        <v>30035</v>
      </c>
      <c r="D9282" s="57" t="s">
        <v>30036</v>
      </c>
    </row>
    <row r="9283" spans="1:4">
      <c r="A9283" s="57" t="s">
        <v>30006</v>
      </c>
      <c r="B9283" s="57"/>
      <c r="C9283" s="57" t="s">
        <v>30037</v>
      </c>
      <c r="D9283" s="57" t="s">
        <v>30038</v>
      </c>
    </row>
    <row r="9284" spans="1:4">
      <c r="A9284" s="57" t="s">
        <v>30006</v>
      </c>
      <c r="B9284" s="57"/>
      <c r="C9284" s="57" t="s">
        <v>30039</v>
      </c>
      <c r="D9284" s="57" t="s">
        <v>30040</v>
      </c>
    </row>
    <row r="9285" spans="1:4">
      <c r="A9285" s="57" t="s">
        <v>30006</v>
      </c>
      <c r="B9285" s="57"/>
      <c r="C9285" s="57" t="s">
        <v>30041</v>
      </c>
      <c r="D9285" s="57" t="s">
        <v>30042</v>
      </c>
    </row>
    <row r="9286" spans="1:4">
      <c r="A9286" s="57" t="s">
        <v>30006</v>
      </c>
      <c r="B9286" s="57"/>
      <c r="C9286" s="57" t="s">
        <v>30043</v>
      </c>
      <c r="D9286" s="57" t="s">
        <v>30044</v>
      </c>
    </row>
    <row r="9287" spans="1:4">
      <c r="A9287" s="57" t="s">
        <v>30006</v>
      </c>
      <c r="B9287" s="57"/>
      <c r="C9287" s="57" t="s">
        <v>30045</v>
      </c>
      <c r="D9287" s="57" t="s">
        <v>30046</v>
      </c>
    </row>
    <row r="9288" spans="1:4">
      <c r="A9288" s="57" t="s">
        <v>30006</v>
      </c>
      <c r="B9288" s="57"/>
      <c r="C9288" s="57" t="s">
        <v>30047</v>
      </c>
      <c r="D9288" s="57" t="s">
        <v>30048</v>
      </c>
    </row>
    <row r="9289" spans="1:4">
      <c r="A9289" s="57" t="s">
        <v>30006</v>
      </c>
      <c r="B9289" s="57"/>
      <c r="C9289" s="57" t="s">
        <v>30049</v>
      </c>
      <c r="D9289" s="57" t="s">
        <v>30050</v>
      </c>
    </row>
    <row r="9290" spans="1:4">
      <c r="A9290" s="57" t="s">
        <v>30006</v>
      </c>
      <c r="B9290" s="57"/>
      <c r="C9290" s="57" t="s">
        <v>30051</v>
      </c>
      <c r="D9290" s="57" t="s">
        <v>30052</v>
      </c>
    </row>
    <row r="9291" spans="1:4">
      <c r="A9291" s="57" t="s">
        <v>30006</v>
      </c>
      <c r="B9291" s="57"/>
      <c r="C9291" s="57" t="s">
        <v>30053</v>
      </c>
      <c r="D9291" s="57" t="s">
        <v>30054</v>
      </c>
    </row>
    <row r="9292" spans="1:4">
      <c r="A9292" s="57" t="s">
        <v>30006</v>
      </c>
      <c r="B9292" s="57"/>
      <c r="C9292" s="57" t="s">
        <v>30055</v>
      </c>
      <c r="D9292" s="57" t="s">
        <v>30056</v>
      </c>
    </row>
    <row r="9293" spans="1:4">
      <c r="A9293" s="57" t="s">
        <v>30006</v>
      </c>
      <c r="B9293" s="57"/>
      <c r="C9293" s="57" t="s">
        <v>30057</v>
      </c>
      <c r="D9293" s="57" t="s">
        <v>30058</v>
      </c>
    </row>
    <row r="9294" spans="1:4">
      <c r="A9294" s="57" t="s">
        <v>30006</v>
      </c>
      <c r="B9294" s="57"/>
      <c r="C9294" s="57" t="s">
        <v>30059</v>
      </c>
      <c r="D9294" s="57" t="s">
        <v>30060</v>
      </c>
    </row>
    <row r="9295" spans="1:4">
      <c r="A9295" s="57" t="s">
        <v>30006</v>
      </c>
      <c r="B9295" s="57"/>
      <c r="C9295" s="57" t="s">
        <v>30061</v>
      </c>
      <c r="D9295" s="57" t="s">
        <v>30062</v>
      </c>
    </row>
    <row r="9296" spans="1:4">
      <c r="A9296" s="57" t="s">
        <v>30006</v>
      </c>
      <c r="B9296" s="57"/>
      <c r="C9296" s="57" t="s">
        <v>30063</v>
      </c>
      <c r="D9296" s="57" t="s">
        <v>30064</v>
      </c>
    </row>
    <row r="9297" spans="1:4">
      <c r="A9297" s="57" t="s">
        <v>30006</v>
      </c>
      <c r="B9297" s="57"/>
      <c r="C9297" s="57" t="s">
        <v>30065</v>
      </c>
      <c r="D9297" s="57" t="s">
        <v>30066</v>
      </c>
    </row>
    <row r="9298" spans="1:4">
      <c r="A9298" s="57" t="s">
        <v>30006</v>
      </c>
      <c r="B9298" s="57"/>
      <c r="C9298" s="57" t="s">
        <v>30067</v>
      </c>
      <c r="D9298" s="57" t="s">
        <v>30068</v>
      </c>
    </row>
    <row r="9299" spans="1:4">
      <c r="A9299" s="57" t="s">
        <v>30006</v>
      </c>
      <c r="B9299" s="57"/>
      <c r="C9299" s="57" t="s">
        <v>30069</v>
      </c>
      <c r="D9299" s="57" t="s">
        <v>30070</v>
      </c>
    </row>
    <row r="9300" spans="1:4">
      <c r="A9300" s="57" t="s">
        <v>30006</v>
      </c>
      <c r="B9300" s="57"/>
      <c r="C9300" s="57" t="s">
        <v>30071</v>
      </c>
      <c r="D9300" s="57" t="s">
        <v>30072</v>
      </c>
    </row>
    <row r="9301" spans="1:4">
      <c r="A9301" s="57" t="s">
        <v>30006</v>
      </c>
      <c r="B9301" s="57"/>
      <c r="C9301" s="57" t="s">
        <v>30073</v>
      </c>
      <c r="D9301" s="57" t="s">
        <v>30074</v>
      </c>
    </row>
    <row r="9302" spans="1:4">
      <c r="A9302" s="57" t="s">
        <v>30006</v>
      </c>
      <c r="B9302" s="57"/>
      <c r="C9302" s="57" t="s">
        <v>30075</v>
      </c>
      <c r="D9302" s="57" t="s">
        <v>30076</v>
      </c>
    </row>
    <row r="9303" spans="1:4">
      <c r="A9303" s="57" t="s">
        <v>30006</v>
      </c>
      <c r="B9303" s="57"/>
      <c r="C9303" s="57" t="s">
        <v>30077</v>
      </c>
      <c r="D9303" s="57" t="s">
        <v>30078</v>
      </c>
    </row>
    <row r="9304" spans="1:4">
      <c r="A9304" s="57" t="s">
        <v>30006</v>
      </c>
      <c r="B9304" s="57"/>
      <c r="C9304" s="57" t="s">
        <v>30079</v>
      </c>
      <c r="D9304" s="57" t="s">
        <v>30080</v>
      </c>
    </row>
    <row r="9305" spans="1:4">
      <c r="A9305" s="57" t="s">
        <v>30006</v>
      </c>
      <c r="B9305" s="57"/>
      <c r="C9305" s="57" t="s">
        <v>30081</v>
      </c>
      <c r="D9305" s="57" t="s">
        <v>30082</v>
      </c>
    </row>
    <row r="9306" spans="1:4">
      <c r="A9306" s="57" t="s">
        <v>30006</v>
      </c>
      <c r="B9306" s="57"/>
      <c r="C9306" s="57" t="s">
        <v>30083</v>
      </c>
      <c r="D9306" s="57" t="s">
        <v>30084</v>
      </c>
    </row>
    <row r="9307" spans="1:4">
      <c r="A9307" s="57" t="s">
        <v>30006</v>
      </c>
      <c r="B9307" s="57"/>
      <c r="C9307" s="57" t="s">
        <v>30085</v>
      </c>
      <c r="D9307" s="57" t="s">
        <v>30086</v>
      </c>
    </row>
    <row r="9308" spans="1:4">
      <c r="A9308" s="57" t="s">
        <v>30006</v>
      </c>
      <c r="B9308" s="57"/>
      <c r="C9308" s="57" t="s">
        <v>30087</v>
      </c>
      <c r="D9308" s="57" t="s">
        <v>30088</v>
      </c>
    </row>
    <row r="9309" spans="1:4">
      <c r="A9309" s="57" t="s">
        <v>30006</v>
      </c>
      <c r="B9309" s="57"/>
      <c r="C9309" s="57" t="s">
        <v>30089</v>
      </c>
      <c r="D9309" s="57" t="s">
        <v>30090</v>
      </c>
    </row>
    <row r="9310" spans="1:4">
      <c r="A9310" s="57" t="s">
        <v>30006</v>
      </c>
      <c r="B9310" s="57"/>
      <c r="C9310" s="57" t="s">
        <v>30091</v>
      </c>
      <c r="D9310" s="57" t="s">
        <v>30092</v>
      </c>
    </row>
    <row r="9311" spans="1:4">
      <c r="A9311" s="57" t="s">
        <v>30006</v>
      </c>
      <c r="B9311" s="57"/>
      <c r="C9311" s="57" t="s">
        <v>30093</v>
      </c>
      <c r="D9311" s="57" t="s">
        <v>30094</v>
      </c>
    </row>
    <row r="9312" spans="1:4">
      <c r="A9312" s="57" t="s">
        <v>30006</v>
      </c>
      <c r="B9312" s="57"/>
      <c r="C9312" s="57" t="s">
        <v>30095</v>
      </c>
      <c r="D9312" s="57" t="s">
        <v>30096</v>
      </c>
    </row>
    <row r="9313" spans="1:4">
      <c r="A9313" s="57" t="s">
        <v>30006</v>
      </c>
      <c r="B9313" s="57"/>
      <c r="C9313" s="57" t="s">
        <v>30097</v>
      </c>
      <c r="D9313" s="57" t="s">
        <v>30098</v>
      </c>
    </row>
    <row r="9314" spans="1:4">
      <c r="A9314" s="57" t="s">
        <v>30006</v>
      </c>
      <c r="B9314" s="57"/>
      <c r="C9314" s="57" t="s">
        <v>30099</v>
      </c>
      <c r="D9314" s="57" t="s">
        <v>30100</v>
      </c>
    </row>
    <row r="9315" spans="1:4">
      <c r="A9315" s="57" t="s">
        <v>30006</v>
      </c>
      <c r="B9315" s="57"/>
      <c r="C9315" s="57" t="s">
        <v>30101</v>
      </c>
      <c r="D9315" s="57" t="s">
        <v>30102</v>
      </c>
    </row>
    <row r="9316" spans="1:4">
      <c r="A9316" s="57" t="s">
        <v>30006</v>
      </c>
      <c r="B9316" s="57"/>
      <c r="C9316" s="57" t="s">
        <v>30103</v>
      </c>
      <c r="D9316" s="57" t="s">
        <v>30104</v>
      </c>
    </row>
    <row r="9317" spans="1:4">
      <c r="A9317" s="57" t="s">
        <v>30006</v>
      </c>
      <c r="B9317" s="57"/>
      <c r="C9317" s="57" t="s">
        <v>30105</v>
      </c>
      <c r="D9317" s="57" t="s">
        <v>30106</v>
      </c>
    </row>
    <row r="9318" spans="1:4">
      <c r="A9318" s="57" t="s">
        <v>30006</v>
      </c>
      <c r="B9318" s="57"/>
      <c r="C9318" s="57" t="s">
        <v>30107</v>
      </c>
      <c r="D9318" s="57" t="s">
        <v>30108</v>
      </c>
    </row>
    <row r="9319" spans="1:4">
      <c r="A9319" s="57" t="s">
        <v>30006</v>
      </c>
      <c r="B9319" s="57"/>
      <c r="C9319" s="57" t="s">
        <v>30109</v>
      </c>
      <c r="D9319" s="57" t="s">
        <v>30110</v>
      </c>
    </row>
    <row r="9320" spans="1:4">
      <c r="A9320" s="57" t="s">
        <v>30006</v>
      </c>
      <c r="B9320" s="57"/>
      <c r="C9320" s="57" t="s">
        <v>30111</v>
      </c>
      <c r="D9320" s="57" t="s">
        <v>30112</v>
      </c>
    </row>
    <row r="9321" spans="1:4">
      <c r="A9321" s="57" t="s">
        <v>30006</v>
      </c>
      <c r="B9321" s="57"/>
      <c r="C9321" s="57" t="s">
        <v>30113</v>
      </c>
      <c r="D9321" s="57" t="s">
        <v>30114</v>
      </c>
    </row>
    <row r="9322" spans="1:4">
      <c r="A9322" s="57" t="s">
        <v>30006</v>
      </c>
      <c r="B9322" s="57"/>
      <c r="C9322" s="57" t="s">
        <v>30115</v>
      </c>
      <c r="D9322" s="57" t="s">
        <v>30116</v>
      </c>
    </row>
    <row r="9323" spans="1:4">
      <c r="A9323" s="57" t="s">
        <v>30006</v>
      </c>
      <c r="B9323" s="57"/>
      <c r="C9323" s="57" t="s">
        <v>30117</v>
      </c>
      <c r="D9323" s="57" t="s">
        <v>30118</v>
      </c>
    </row>
    <row r="9324" spans="1:4">
      <c r="A9324" s="57" t="s">
        <v>30006</v>
      </c>
      <c r="B9324" s="57"/>
      <c r="C9324" s="57" t="s">
        <v>30119</v>
      </c>
      <c r="D9324" s="57" t="s">
        <v>30120</v>
      </c>
    </row>
    <row r="9325" spans="1:4">
      <c r="A9325" s="57" t="s">
        <v>30006</v>
      </c>
      <c r="B9325" s="57"/>
      <c r="C9325" s="57" t="s">
        <v>30121</v>
      </c>
      <c r="D9325" s="57" t="s">
        <v>30122</v>
      </c>
    </row>
    <row r="9326" spans="1:4">
      <c r="A9326" s="57" t="s">
        <v>30006</v>
      </c>
      <c r="B9326" s="57"/>
      <c r="C9326" s="57" t="s">
        <v>30123</v>
      </c>
      <c r="D9326" s="57" t="s">
        <v>30124</v>
      </c>
    </row>
    <row r="9327" spans="1:4">
      <c r="A9327" s="57" t="s">
        <v>30006</v>
      </c>
      <c r="B9327" s="57"/>
      <c r="C9327" s="57" t="s">
        <v>30125</v>
      </c>
      <c r="D9327" s="57" t="s">
        <v>30126</v>
      </c>
    </row>
    <row r="9328" spans="1:4">
      <c r="A9328" s="57" t="s">
        <v>30006</v>
      </c>
      <c r="B9328" s="57"/>
      <c r="C9328" s="57" t="s">
        <v>30127</v>
      </c>
      <c r="D9328" s="57" t="s">
        <v>30128</v>
      </c>
    </row>
    <row r="9329" spans="1:4">
      <c r="A9329" s="57" t="s">
        <v>30006</v>
      </c>
      <c r="B9329" s="57"/>
      <c r="C9329" s="57" t="s">
        <v>30129</v>
      </c>
      <c r="D9329" s="57" t="s">
        <v>30130</v>
      </c>
    </row>
    <row r="9330" spans="1:4">
      <c r="A9330" s="57" t="s">
        <v>30006</v>
      </c>
      <c r="B9330" s="57"/>
      <c r="C9330" s="57" t="s">
        <v>30131</v>
      </c>
      <c r="D9330" s="57" t="s">
        <v>30132</v>
      </c>
    </row>
    <row r="9331" spans="1:4">
      <c r="A9331" s="57" t="s">
        <v>30006</v>
      </c>
      <c r="B9331" s="57"/>
      <c r="C9331" s="57" t="s">
        <v>30133</v>
      </c>
      <c r="D9331" s="57" t="s">
        <v>30134</v>
      </c>
    </row>
    <row r="9332" spans="1:4">
      <c r="A9332" s="57" t="s">
        <v>30006</v>
      </c>
      <c r="B9332" s="57"/>
      <c r="C9332" s="57" t="s">
        <v>30135</v>
      </c>
      <c r="D9332" s="57" t="s">
        <v>30136</v>
      </c>
    </row>
    <row r="9333" spans="1:4">
      <c r="A9333" s="57" t="s">
        <v>30006</v>
      </c>
      <c r="B9333" s="57"/>
      <c r="C9333" s="57" t="s">
        <v>30137</v>
      </c>
      <c r="D9333" s="57" t="s">
        <v>30136</v>
      </c>
    </row>
    <row r="9334" spans="1:4">
      <c r="A9334" s="57" t="s">
        <v>30006</v>
      </c>
      <c r="B9334" s="57"/>
      <c r="C9334" s="57" t="s">
        <v>30138</v>
      </c>
      <c r="D9334" s="57" t="s">
        <v>30139</v>
      </c>
    </row>
    <row r="9335" spans="1:4">
      <c r="A9335" s="57" t="s">
        <v>30006</v>
      </c>
      <c r="B9335" s="57"/>
      <c r="C9335" s="57" t="s">
        <v>30140</v>
      </c>
      <c r="D9335" s="57" t="s">
        <v>30141</v>
      </c>
    </row>
    <row r="9336" spans="1:4">
      <c r="A9336" s="57" t="s">
        <v>30006</v>
      </c>
      <c r="B9336" s="57"/>
      <c r="C9336" s="57" t="s">
        <v>30142</v>
      </c>
      <c r="D9336" s="57" t="s">
        <v>30143</v>
      </c>
    </row>
    <row r="9337" spans="1:4">
      <c r="A9337" s="57" t="s">
        <v>30006</v>
      </c>
      <c r="B9337" s="57"/>
      <c r="C9337" s="57" t="s">
        <v>30144</v>
      </c>
      <c r="D9337" s="57" t="s">
        <v>30145</v>
      </c>
    </row>
    <row r="9338" spans="1:4">
      <c r="A9338" s="57" t="s">
        <v>30006</v>
      </c>
      <c r="B9338" s="57"/>
      <c r="C9338" s="57" t="s">
        <v>20548</v>
      </c>
      <c r="D9338" s="57" t="s">
        <v>74914</v>
      </c>
    </row>
    <row r="9339" spans="1:4">
      <c r="A9339" s="57" t="s">
        <v>30006</v>
      </c>
      <c r="B9339" s="57"/>
      <c r="C9339" s="57" t="s">
        <v>57011</v>
      </c>
      <c r="D9339" s="57" t="s">
        <v>74915</v>
      </c>
    </row>
    <row r="9340" spans="1:4">
      <c r="A9340" s="57" t="s">
        <v>30006</v>
      </c>
      <c r="B9340" s="57"/>
      <c r="C9340" s="57" t="s">
        <v>75877</v>
      </c>
      <c r="D9340" s="57" t="s">
        <v>76645</v>
      </c>
    </row>
    <row r="9341" spans="1:4">
      <c r="A9341" s="57" t="s">
        <v>30006</v>
      </c>
      <c r="B9341" s="57"/>
      <c r="C9341" s="57" t="s">
        <v>75994</v>
      </c>
      <c r="D9341" s="57" t="s">
        <v>76646</v>
      </c>
    </row>
    <row r="9342" spans="1:4">
      <c r="A9342" s="57" t="s">
        <v>30006</v>
      </c>
      <c r="B9342" s="57"/>
      <c r="C9342" s="57" t="s">
        <v>76647</v>
      </c>
      <c r="D9342" s="57" t="s">
        <v>76648</v>
      </c>
    </row>
    <row r="9343" spans="1:4">
      <c r="A9343" s="57" t="s">
        <v>30146</v>
      </c>
      <c r="B9343" s="57" t="s">
        <v>12940</v>
      </c>
      <c r="C9343" s="57" t="s">
        <v>30147</v>
      </c>
      <c r="D9343" s="57" t="s">
        <v>30148</v>
      </c>
    </row>
    <row r="9344" spans="1:4">
      <c r="A9344" s="57" t="s">
        <v>30146</v>
      </c>
      <c r="B9344" s="57"/>
      <c r="C9344" s="57" t="s">
        <v>30149</v>
      </c>
      <c r="D9344" s="57" t="s">
        <v>30150</v>
      </c>
    </row>
    <row r="9345" spans="1:4">
      <c r="A9345" s="57" t="s">
        <v>30146</v>
      </c>
      <c r="B9345" s="57"/>
      <c r="C9345" s="57" t="s">
        <v>30151</v>
      </c>
      <c r="D9345" s="57" t="s">
        <v>30152</v>
      </c>
    </row>
    <row r="9346" spans="1:4">
      <c r="A9346" s="57" t="s">
        <v>30146</v>
      </c>
      <c r="B9346" s="57"/>
      <c r="C9346" s="57" t="s">
        <v>30153</v>
      </c>
      <c r="D9346" s="57" t="s">
        <v>30154</v>
      </c>
    </row>
    <row r="9347" spans="1:4">
      <c r="A9347" s="57" t="s">
        <v>30146</v>
      </c>
      <c r="B9347" s="57"/>
      <c r="C9347" s="57" t="s">
        <v>30155</v>
      </c>
      <c r="D9347" s="57" t="s">
        <v>30156</v>
      </c>
    </row>
    <row r="9348" spans="1:4">
      <c r="A9348" s="57" t="s">
        <v>30146</v>
      </c>
      <c r="B9348" s="57"/>
      <c r="C9348" s="57" t="s">
        <v>30157</v>
      </c>
      <c r="D9348" s="57" t="s">
        <v>30158</v>
      </c>
    </row>
    <row r="9349" spans="1:4">
      <c r="A9349" s="57" t="s">
        <v>30146</v>
      </c>
      <c r="B9349" s="57"/>
      <c r="C9349" s="57" t="s">
        <v>30159</v>
      </c>
      <c r="D9349" s="57" t="s">
        <v>30160</v>
      </c>
    </row>
    <row r="9350" spans="1:4">
      <c r="A9350" s="57" t="s">
        <v>30146</v>
      </c>
      <c r="B9350" s="57"/>
      <c r="C9350" s="57" t="s">
        <v>30161</v>
      </c>
      <c r="D9350" s="57" t="s">
        <v>30162</v>
      </c>
    </row>
    <row r="9351" spans="1:4">
      <c r="A9351" s="57" t="s">
        <v>30146</v>
      </c>
      <c r="B9351" s="57"/>
      <c r="C9351" s="57" t="s">
        <v>30163</v>
      </c>
      <c r="D9351" s="57" t="s">
        <v>30164</v>
      </c>
    </row>
    <row r="9352" spans="1:4">
      <c r="A9352" s="57" t="s">
        <v>30146</v>
      </c>
      <c r="B9352" s="57"/>
      <c r="C9352" s="57" t="s">
        <v>30165</v>
      </c>
      <c r="D9352" s="57" t="s">
        <v>30166</v>
      </c>
    </row>
    <row r="9353" spans="1:4">
      <c r="A9353" s="57" t="s">
        <v>30146</v>
      </c>
      <c r="B9353" s="57"/>
      <c r="C9353" s="57" t="s">
        <v>30167</v>
      </c>
      <c r="D9353" s="57" t="s">
        <v>30168</v>
      </c>
    </row>
    <row r="9354" spans="1:4">
      <c r="A9354" s="57" t="s">
        <v>30146</v>
      </c>
      <c r="B9354" s="57"/>
      <c r="C9354" s="57" t="s">
        <v>30169</v>
      </c>
      <c r="D9354" s="57" t="s">
        <v>30170</v>
      </c>
    </row>
    <row r="9355" spans="1:4">
      <c r="A9355" s="57" t="s">
        <v>30146</v>
      </c>
      <c r="B9355" s="57"/>
      <c r="C9355" s="57" t="s">
        <v>30171</v>
      </c>
      <c r="D9355" s="57" t="s">
        <v>30172</v>
      </c>
    </row>
    <row r="9356" spans="1:4">
      <c r="A9356" s="57" t="s">
        <v>30146</v>
      </c>
      <c r="B9356" s="57"/>
      <c r="C9356" s="57" t="s">
        <v>30173</v>
      </c>
      <c r="D9356" s="57" t="s">
        <v>30174</v>
      </c>
    </row>
    <row r="9357" spans="1:4">
      <c r="A9357" s="57" t="s">
        <v>30146</v>
      </c>
      <c r="B9357" s="57"/>
      <c r="C9357" s="57" t="s">
        <v>30175</v>
      </c>
      <c r="D9357" s="57" t="s">
        <v>30176</v>
      </c>
    </row>
    <row r="9358" spans="1:4">
      <c r="A9358" s="57" t="s">
        <v>30146</v>
      </c>
      <c r="B9358" s="57"/>
      <c r="C9358" s="57" t="s">
        <v>30177</v>
      </c>
      <c r="D9358" s="57" t="s">
        <v>30178</v>
      </c>
    </row>
    <row r="9359" spans="1:4">
      <c r="A9359" s="57" t="s">
        <v>30146</v>
      </c>
      <c r="B9359" s="57"/>
      <c r="C9359" s="57" t="s">
        <v>30179</v>
      </c>
      <c r="D9359" s="57" t="s">
        <v>30180</v>
      </c>
    </row>
    <row r="9360" spans="1:4">
      <c r="A9360" s="57" t="s">
        <v>30146</v>
      </c>
      <c r="B9360" s="57"/>
      <c r="C9360" s="57" t="s">
        <v>30181</v>
      </c>
      <c r="D9360" s="57" t="s">
        <v>30182</v>
      </c>
    </row>
    <row r="9361" spans="1:4">
      <c r="A9361" s="57" t="s">
        <v>30146</v>
      </c>
      <c r="B9361" s="57"/>
      <c r="C9361" s="57" t="s">
        <v>30183</v>
      </c>
      <c r="D9361" s="57" t="s">
        <v>30184</v>
      </c>
    </row>
    <row r="9362" spans="1:4">
      <c r="A9362" s="57" t="s">
        <v>30146</v>
      </c>
      <c r="B9362" s="57"/>
      <c r="C9362" s="57" t="s">
        <v>30185</v>
      </c>
      <c r="D9362" s="57" t="s">
        <v>30186</v>
      </c>
    </row>
    <row r="9363" spans="1:4">
      <c r="A9363" s="57" t="s">
        <v>30146</v>
      </c>
      <c r="B9363" s="57"/>
      <c r="C9363" s="57" t="s">
        <v>30187</v>
      </c>
      <c r="D9363" s="57" t="s">
        <v>30188</v>
      </c>
    </row>
    <row r="9364" spans="1:4">
      <c r="A9364" s="57" t="s">
        <v>30146</v>
      </c>
      <c r="B9364" s="57"/>
      <c r="C9364" s="57" t="s">
        <v>30189</v>
      </c>
      <c r="D9364" s="57" t="s">
        <v>30190</v>
      </c>
    </row>
    <row r="9365" spans="1:4">
      <c r="A9365" s="57" t="s">
        <v>30146</v>
      </c>
      <c r="B9365" s="57"/>
      <c r="C9365" s="57" t="s">
        <v>30191</v>
      </c>
      <c r="D9365" s="57" t="s">
        <v>30192</v>
      </c>
    </row>
    <row r="9366" spans="1:4">
      <c r="A9366" s="57" t="s">
        <v>30146</v>
      </c>
      <c r="B9366" s="57"/>
      <c r="C9366" s="57" t="s">
        <v>30193</v>
      </c>
      <c r="D9366" s="57" t="s">
        <v>30194</v>
      </c>
    </row>
    <row r="9367" spans="1:4">
      <c r="A9367" s="57" t="s">
        <v>30146</v>
      </c>
      <c r="B9367" s="57"/>
      <c r="C9367" s="57" t="s">
        <v>30195</v>
      </c>
      <c r="D9367" s="57" t="s">
        <v>30196</v>
      </c>
    </row>
    <row r="9368" spans="1:4">
      <c r="A9368" s="57" t="s">
        <v>30146</v>
      </c>
      <c r="B9368" s="57"/>
      <c r="C9368" s="57" t="s">
        <v>30197</v>
      </c>
      <c r="D9368" s="57" t="s">
        <v>30198</v>
      </c>
    </row>
    <row r="9369" spans="1:4">
      <c r="A9369" s="57" t="s">
        <v>30146</v>
      </c>
      <c r="B9369" s="57"/>
      <c r="C9369" s="57" t="s">
        <v>30199</v>
      </c>
      <c r="D9369" s="57" t="s">
        <v>30200</v>
      </c>
    </row>
    <row r="9370" spans="1:4">
      <c r="A9370" s="57" t="s">
        <v>30146</v>
      </c>
      <c r="B9370" s="57"/>
      <c r="C9370" s="57" t="s">
        <v>76649</v>
      </c>
      <c r="D9370" s="57" t="s">
        <v>76650</v>
      </c>
    </row>
    <row r="9371" spans="1:4">
      <c r="A9371" s="57" t="s">
        <v>30201</v>
      </c>
      <c r="B9371" s="57" t="s">
        <v>12940</v>
      </c>
      <c r="C9371" s="57" t="s">
        <v>30202</v>
      </c>
      <c r="D9371" s="57" t="s">
        <v>30203</v>
      </c>
    </row>
    <row r="9372" spans="1:4">
      <c r="A9372" s="57" t="s">
        <v>30201</v>
      </c>
      <c r="B9372" s="57"/>
      <c r="C9372" s="57" t="s">
        <v>30204</v>
      </c>
      <c r="D9372" s="57" t="s">
        <v>30205</v>
      </c>
    </row>
    <row r="9373" spans="1:4">
      <c r="A9373" s="57" t="s">
        <v>30201</v>
      </c>
      <c r="B9373" s="57"/>
      <c r="C9373" s="57" t="s">
        <v>30206</v>
      </c>
      <c r="D9373" s="57" t="s">
        <v>30207</v>
      </c>
    </row>
    <row r="9374" spans="1:4">
      <c r="A9374" s="57" t="s">
        <v>30201</v>
      </c>
      <c r="B9374" s="57"/>
      <c r="C9374" s="57" t="s">
        <v>30208</v>
      </c>
      <c r="D9374" s="57" t="s">
        <v>30209</v>
      </c>
    </row>
    <row r="9375" spans="1:4">
      <c r="A9375" s="57" t="s">
        <v>30201</v>
      </c>
      <c r="B9375" s="57"/>
      <c r="C9375" s="57" t="s">
        <v>30210</v>
      </c>
      <c r="D9375" s="57" t="s">
        <v>30211</v>
      </c>
    </row>
    <row r="9376" spans="1:4">
      <c r="A9376" s="57" t="s">
        <v>30201</v>
      </c>
      <c r="B9376" s="57"/>
      <c r="C9376" s="57" t="s">
        <v>30212</v>
      </c>
      <c r="D9376" s="57" t="s">
        <v>30213</v>
      </c>
    </row>
    <row r="9377" spans="1:4">
      <c r="A9377" s="57" t="s">
        <v>30201</v>
      </c>
      <c r="B9377" s="57"/>
      <c r="C9377" s="57" t="s">
        <v>30214</v>
      </c>
      <c r="D9377" s="57" t="s">
        <v>30215</v>
      </c>
    </row>
    <row r="9378" spans="1:4">
      <c r="A9378" s="57" t="s">
        <v>30201</v>
      </c>
      <c r="B9378" s="57"/>
      <c r="C9378" s="57" t="s">
        <v>30216</v>
      </c>
      <c r="D9378" s="57" t="s">
        <v>30217</v>
      </c>
    </row>
    <row r="9379" spans="1:4">
      <c r="A9379" s="57" t="s">
        <v>30201</v>
      </c>
      <c r="B9379" s="57"/>
      <c r="C9379" s="57" t="s">
        <v>30218</v>
      </c>
      <c r="D9379" s="57" t="s">
        <v>30219</v>
      </c>
    </row>
    <row r="9380" spans="1:4">
      <c r="A9380" s="57" t="s">
        <v>30201</v>
      </c>
      <c r="B9380" s="57"/>
      <c r="C9380" s="57" t="s">
        <v>30220</v>
      </c>
      <c r="D9380" s="57" t="s">
        <v>30221</v>
      </c>
    </row>
    <row r="9381" spans="1:4">
      <c r="A9381" s="57" t="s">
        <v>30201</v>
      </c>
      <c r="B9381" s="57"/>
      <c r="C9381" s="57" t="s">
        <v>30222</v>
      </c>
      <c r="D9381" s="57" t="s">
        <v>30223</v>
      </c>
    </row>
    <row r="9382" spans="1:4">
      <c r="A9382" s="57" t="s">
        <v>30201</v>
      </c>
      <c r="B9382" s="57"/>
      <c r="C9382" s="57" t="s">
        <v>30224</v>
      </c>
      <c r="D9382" s="57" t="s">
        <v>30225</v>
      </c>
    </row>
    <row r="9383" spans="1:4">
      <c r="A9383" s="57" t="s">
        <v>30201</v>
      </c>
      <c r="B9383" s="57"/>
      <c r="C9383" s="57" t="s">
        <v>30226</v>
      </c>
      <c r="D9383" s="57" t="s">
        <v>30227</v>
      </c>
    </row>
    <row r="9384" spans="1:4">
      <c r="A9384" s="57" t="s">
        <v>30201</v>
      </c>
      <c r="B9384" s="57"/>
      <c r="C9384" s="57" t="s">
        <v>30228</v>
      </c>
      <c r="D9384" s="57" t="s">
        <v>30229</v>
      </c>
    </row>
    <row r="9385" spans="1:4">
      <c r="A9385" s="57" t="s">
        <v>30201</v>
      </c>
      <c r="B9385" s="57"/>
      <c r="C9385" s="57" t="s">
        <v>30230</v>
      </c>
      <c r="D9385" s="57" t="s">
        <v>30231</v>
      </c>
    </row>
    <row r="9386" spans="1:4">
      <c r="A9386" s="57" t="s">
        <v>30232</v>
      </c>
      <c r="B9386" s="57" t="s">
        <v>12940</v>
      </c>
      <c r="C9386" s="57" t="s">
        <v>30233</v>
      </c>
      <c r="D9386" s="57" t="s">
        <v>30234</v>
      </c>
    </row>
    <row r="9387" spans="1:4">
      <c r="A9387" s="57" t="s">
        <v>30232</v>
      </c>
      <c r="B9387" s="57"/>
      <c r="C9387" s="57" t="s">
        <v>30235</v>
      </c>
      <c r="D9387" s="57" t="s">
        <v>30236</v>
      </c>
    </row>
    <row r="9388" spans="1:4">
      <c r="A9388" s="57" t="s">
        <v>30232</v>
      </c>
      <c r="B9388" s="57"/>
      <c r="C9388" s="57" t="s">
        <v>30237</v>
      </c>
      <c r="D9388" s="57" t="s">
        <v>30238</v>
      </c>
    </row>
    <row r="9389" spans="1:4">
      <c r="A9389" s="57" t="s">
        <v>30232</v>
      </c>
      <c r="B9389" s="57"/>
      <c r="C9389" s="57" t="s">
        <v>30239</v>
      </c>
      <c r="D9389" s="57" t="s">
        <v>30240</v>
      </c>
    </row>
    <row r="9390" spans="1:4">
      <c r="A9390" s="57" t="s">
        <v>30232</v>
      </c>
      <c r="B9390" s="57"/>
      <c r="C9390" s="57" t="s">
        <v>30241</v>
      </c>
      <c r="D9390" s="57" t="s">
        <v>30242</v>
      </c>
    </row>
    <row r="9391" spans="1:4">
      <c r="A9391" s="57" t="s">
        <v>30232</v>
      </c>
      <c r="B9391" s="57"/>
      <c r="C9391" s="57" t="s">
        <v>30243</v>
      </c>
      <c r="D9391" s="57" t="s">
        <v>30244</v>
      </c>
    </row>
    <row r="9392" spans="1:4">
      <c r="A9392" s="57" t="s">
        <v>30232</v>
      </c>
      <c r="B9392" s="57"/>
      <c r="C9392" s="57" t="s">
        <v>30245</v>
      </c>
      <c r="D9392" s="57" t="s">
        <v>30246</v>
      </c>
    </row>
    <row r="9393" spans="1:4">
      <c r="A9393" s="57" t="s">
        <v>30232</v>
      </c>
      <c r="B9393" s="57"/>
      <c r="C9393" s="57" t="s">
        <v>30247</v>
      </c>
      <c r="D9393" s="57" t="s">
        <v>30248</v>
      </c>
    </row>
    <row r="9394" spans="1:4">
      <c r="A9394" s="57" t="s">
        <v>30232</v>
      </c>
      <c r="B9394" s="57"/>
      <c r="C9394" s="57" t="s">
        <v>30249</v>
      </c>
      <c r="D9394" s="57" t="s">
        <v>30250</v>
      </c>
    </row>
    <row r="9395" spans="1:4">
      <c r="A9395" s="57" t="s">
        <v>30232</v>
      </c>
      <c r="B9395" s="57"/>
      <c r="C9395" s="57" t="s">
        <v>30251</v>
      </c>
      <c r="D9395" s="57" t="s">
        <v>30252</v>
      </c>
    </row>
    <row r="9396" spans="1:4">
      <c r="A9396" s="57" t="s">
        <v>30232</v>
      </c>
      <c r="B9396" s="57"/>
      <c r="C9396" s="57" t="s">
        <v>30253</v>
      </c>
      <c r="D9396" s="57" t="s">
        <v>30254</v>
      </c>
    </row>
    <row r="9397" spans="1:4">
      <c r="A9397" s="57" t="s">
        <v>30232</v>
      </c>
      <c r="B9397" s="57"/>
      <c r="C9397" s="57" t="s">
        <v>30255</v>
      </c>
      <c r="D9397" s="57" t="s">
        <v>30256</v>
      </c>
    </row>
    <row r="9398" spans="1:4">
      <c r="A9398" s="57" t="s">
        <v>30232</v>
      </c>
      <c r="B9398" s="57"/>
      <c r="C9398" s="57" t="s">
        <v>30257</v>
      </c>
      <c r="D9398" s="57" t="s">
        <v>30258</v>
      </c>
    </row>
    <row r="9399" spans="1:4">
      <c r="A9399" s="57" t="s">
        <v>30232</v>
      </c>
      <c r="B9399" s="57"/>
      <c r="C9399" s="57" t="s">
        <v>30259</v>
      </c>
      <c r="D9399" s="57" t="s">
        <v>30260</v>
      </c>
    </row>
    <row r="9400" spans="1:4">
      <c r="A9400" s="57" t="s">
        <v>30232</v>
      </c>
      <c r="B9400" s="57"/>
      <c r="C9400" s="57" t="s">
        <v>30261</v>
      </c>
      <c r="D9400" s="57" t="s">
        <v>30262</v>
      </c>
    </row>
    <row r="9401" spans="1:4">
      <c r="A9401" s="57" t="s">
        <v>30232</v>
      </c>
      <c r="B9401" s="57"/>
      <c r="C9401" s="57" t="s">
        <v>30263</v>
      </c>
      <c r="D9401" s="57" t="s">
        <v>30264</v>
      </c>
    </row>
    <row r="9402" spans="1:4">
      <c r="A9402" s="57" t="s">
        <v>30232</v>
      </c>
      <c r="B9402" s="57"/>
      <c r="C9402" s="57" t="s">
        <v>30265</v>
      </c>
      <c r="D9402" s="57" t="s">
        <v>30266</v>
      </c>
    </row>
    <row r="9403" spans="1:4">
      <c r="A9403" s="57" t="s">
        <v>30267</v>
      </c>
      <c r="B9403" s="57" t="s">
        <v>12940</v>
      </c>
      <c r="C9403" s="57" t="s">
        <v>30268</v>
      </c>
      <c r="D9403" s="57" t="s">
        <v>30269</v>
      </c>
    </row>
    <row r="9404" spans="1:4">
      <c r="A9404" s="57" t="s">
        <v>30267</v>
      </c>
      <c r="B9404" s="57"/>
      <c r="C9404" s="57" t="s">
        <v>30270</v>
      </c>
      <c r="D9404" s="57" t="s">
        <v>30271</v>
      </c>
    </row>
    <row r="9405" spans="1:4">
      <c r="A9405" s="57" t="s">
        <v>30267</v>
      </c>
      <c r="B9405" s="57"/>
      <c r="C9405" s="57" t="s">
        <v>30272</v>
      </c>
      <c r="D9405" s="57" t="s">
        <v>30273</v>
      </c>
    </row>
    <row r="9406" spans="1:4">
      <c r="A9406" s="57" t="s">
        <v>30267</v>
      </c>
      <c r="B9406" s="57"/>
      <c r="C9406" s="57" t="s">
        <v>30274</v>
      </c>
      <c r="D9406" s="57" t="s">
        <v>30275</v>
      </c>
    </row>
    <row r="9407" spans="1:4">
      <c r="A9407" s="57" t="s">
        <v>30267</v>
      </c>
      <c r="B9407" s="57"/>
      <c r="C9407" s="57" t="s">
        <v>30276</v>
      </c>
      <c r="D9407" s="57" t="s">
        <v>30277</v>
      </c>
    </row>
    <row r="9408" spans="1:4">
      <c r="A9408" s="57" t="s">
        <v>30267</v>
      </c>
      <c r="B9408" s="57"/>
      <c r="C9408" s="57" t="s">
        <v>30278</v>
      </c>
      <c r="D9408" s="57" t="s">
        <v>30279</v>
      </c>
    </row>
    <row r="9409" spans="1:4">
      <c r="A9409" s="57" t="s">
        <v>30267</v>
      </c>
      <c r="B9409" s="57"/>
      <c r="C9409" s="57" t="s">
        <v>30280</v>
      </c>
      <c r="D9409" s="57" t="s">
        <v>30281</v>
      </c>
    </row>
    <row r="9410" spans="1:4">
      <c r="A9410" s="57" t="s">
        <v>30267</v>
      </c>
      <c r="B9410" s="57"/>
      <c r="C9410" s="57" t="s">
        <v>30282</v>
      </c>
      <c r="D9410" s="57" t="s">
        <v>30283</v>
      </c>
    </row>
    <row r="9411" spans="1:4">
      <c r="A9411" s="57" t="s">
        <v>30267</v>
      </c>
      <c r="B9411" s="57"/>
      <c r="C9411" s="57" t="s">
        <v>30284</v>
      </c>
      <c r="D9411" s="57" t="s">
        <v>30285</v>
      </c>
    </row>
    <row r="9412" spans="1:4">
      <c r="A9412" s="57" t="s">
        <v>30267</v>
      </c>
      <c r="B9412" s="57"/>
      <c r="C9412" s="57" t="s">
        <v>30286</v>
      </c>
      <c r="D9412" s="57" t="s">
        <v>30287</v>
      </c>
    </row>
    <row r="9413" spans="1:4">
      <c r="A9413" s="57" t="s">
        <v>30267</v>
      </c>
      <c r="B9413" s="57"/>
      <c r="C9413" s="57" t="s">
        <v>30288</v>
      </c>
      <c r="D9413" s="57" t="s">
        <v>30289</v>
      </c>
    </row>
    <row r="9414" spans="1:4">
      <c r="A9414" s="57" t="s">
        <v>30267</v>
      </c>
      <c r="B9414" s="57"/>
      <c r="C9414" s="57" t="s">
        <v>30290</v>
      </c>
      <c r="D9414" s="57" t="s">
        <v>30291</v>
      </c>
    </row>
    <row r="9415" spans="1:4">
      <c r="A9415" s="57" t="s">
        <v>30267</v>
      </c>
      <c r="B9415" s="57"/>
      <c r="C9415" s="57" t="s">
        <v>30292</v>
      </c>
      <c r="D9415" s="57" t="s">
        <v>30293</v>
      </c>
    </row>
    <row r="9416" spans="1:4">
      <c r="A9416" s="57" t="s">
        <v>30267</v>
      </c>
      <c r="B9416" s="57"/>
      <c r="C9416" s="57" t="s">
        <v>30294</v>
      </c>
      <c r="D9416" s="57" t="s">
        <v>30295</v>
      </c>
    </row>
    <row r="9417" spans="1:4">
      <c r="A9417" s="57" t="s">
        <v>30267</v>
      </c>
      <c r="B9417" s="57"/>
      <c r="C9417" s="57" t="s">
        <v>30296</v>
      </c>
      <c r="D9417" s="57" t="s">
        <v>30297</v>
      </c>
    </row>
    <row r="9418" spans="1:4">
      <c r="A9418" s="57" t="s">
        <v>7701</v>
      </c>
      <c r="B9418" s="57" t="s">
        <v>2199</v>
      </c>
      <c r="C9418" s="57" t="s">
        <v>5236</v>
      </c>
      <c r="D9418" s="57" t="s">
        <v>15257</v>
      </c>
    </row>
    <row r="9419" spans="1:4">
      <c r="A9419" s="57" t="s">
        <v>7701</v>
      </c>
      <c r="B9419" s="57" t="s">
        <v>2199</v>
      </c>
      <c r="C9419" s="57" t="s">
        <v>5903</v>
      </c>
      <c r="D9419" s="57" t="s">
        <v>5904</v>
      </c>
    </row>
    <row r="9420" spans="1:4">
      <c r="A9420" s="57" t="s">
        <v>9915</v>
      </c>
      <c r="B9420" s="57" t="s">
        <v>2372</v>
      </c>
      <c r="C9420" s="57" t="s">
        <v>9916</v>
      </c>
      <c r="D9420" s="57" t="s">
        <v>9917</v>
      </c>
    </row>
    <row r="9421" spans="1:4">
      <c r="A9421" s="57" t="s">
        <v>9915</v>
      </c>
      <c r="B9421" s="57" t="s">
        <v>2372</v>
      </c>
      <c r="C9421" s="57" t="s">
        <v>9918</v>
      </c>
      <c r="D9421" s="57" t="s">
        <v>9919</v>
      </c>
    </row>
    <row r="9422" spans="1:4">
      <c r="A9422" s="57" t="s">
        <v>9915</v>
      </c>
      <c r="B9422" s="57" t="s">
        <v>2372</v>
      </c>
      <c r="C9422" s="57" t="s">
        <v>9920</v>
      </c>
      <c r="D9422" s="57" t="s">
        <v>9921</v>
      </c>
    </row>
    <row r="9423" spans="1:4">
      <c r="A9423" s="57" t="s">
        <v>9915</v>
      </c>
      <c r="B9423" s="57" t="s">
        <v>2372</v>
      </c>
      <c r="C9423" s="57" t="s">
        <v>9922</v>
      </c>
      <c r="D9423" s="57" t="s">
        <v>9923</v>
      </c>
    </row>
    <row r="9424" spans="1:4">
      <c r="A9424" s="57" t="s">
        <v>9915</v>
      </c>
      <c r="B9424" s="57" t="s">
        <v>2372</v>
      </c>
      <c r="C9424" s="57" t="s">
        <v>9924</v>
      </c>
      <c r="D9424" s="57" t="s">
        <v>9925</v>
      </c>
    </row>
    <row r="9425" spans="1:4">
      <c r="A9425" s="57" t="s">
        <v>9915</v>
      </c>
      <c r="B9425" s="57" t="s">
        <v>2372</v>
      </c>
      <c r="C9425" s="57" t="s">
        <v>9926</v>
      </c>
      <c r="D9425" s="57" t="s">
        <v>9927</v>
      </c>
    </row>
    <row r="9426" spans="1:4">
      <c r="A9426" s="57" t="s">
        <v>9915</v>
      </c>
      <c r="B9426" s="57" t="s">
        <v>2372</v>
      </c>
      <c r="C9426" s="57" t="s">
        <v>9928</v>
      </c>
      <c r="D9426" s="57" t="s">
        <v>9929</v>
      </c>
    </row>
    <row r="9427" spans="1:4">
      <c r="A9427" s="57" t="s">
        <v>7702</v>
      </c>
      <c r="B9427" s="57" t="s">
        <v>2372</v>
      </c>
      <c r="C9427" s="57" t="s">
        <v>6461</v>
      </c>
      <c r="D9427" s="57" t="s">
        <v>6462</v>
      </c>
    </row>
    <row r="9428" spans="1:4">
      <c r="A9428" s="57" t="s">
        <v>7702</v>
      </c>
      <c r="B9428" s="57" t="s">
        <v>2372</v>
      </c>
      <c r="C9428" s="57" t="s">
        <v>15258</v>
      </c>
      <c r="D9428" s="57" t="s">
        <v>15259</v>
      </c>
    </row>
    <row r="9429" spans="1:4">
      <c r="A9429" s="57" t="s">
        <v>30298</v>
      </c>
      <c r="B9429" s="57" t="s">
        <v>12940</v>
      </c>
      <c r="C9429" s="57" t="s">
        <v>30299</v>
      </c>
      <c r="D9429" s="57" t="s">
        <v>30300</v>
      </c>
    </row>
    <row r="9430" spans="1:4">
      <c r="A9430" s="57" t="s">
        <v>30301</v>
      </c>
      <c r="B9430" s="57" t="s">
        <v>12940</v>
      </c>
      <c r="C9430" s="57" t="s">
        <v>30302</v>
      </c>
      <c r="D9430" s="57" t="s">
        <v>30303</v>
      </c>
    </row>
    <row r="9431" spans="1:4">
      <c r="A9431" s="57" t="s">
        <v>30304</v>
      </c>
      <c r="B9431" s="57" t="s">
        <v>12940</v>
      </c>
      <c r="C9431" s="57" t="s">
        <v>30305</v>
      </c>
      <c r="D9431" s="57" t="s">
        <v>30306</v>
      </c>
    </row>
    <row r="9432" spans="1:4">
      <c r="A9432" s="57" t="s">
        <v>30304</v>
      </c>
      <c r="B9432" s="57"/>
      <c r="C9432" s="57" t="s">
        <v>30307</v>
      </c>
      <c r="D9432" s="57" t="s">
        <v>30308</v>
      </c>
    </row>
    <row r="9433" spans="1:4">
      <c r="A9433" s="57" t="s">
        <v>30309</v>
      </c>
      <c r="B9433" s="57" t="s">
        <v>12940</v>
      </c>
      <c r="C9433" s="57" t="s">
        <v>30310</v>
      </c>
      <c r="D9433" s="57" t="s">
        <v>7537</v>
      </c>
    </row>
    <row r="9434" spans="1:4">
      <c r="A9434" s="57" t="s">
        <v>30311</v>
      </c>
      <c r="B9434" s="57" t="s">
        <v>12940</v>
      </c>
      <c r="C9434" s="57" t="s">
        <v>30312</v>
      </c>
      <c r="D9434" s="57" t="s">
        <v>30313</v>
      </c>
    </row>
    <row r="9435" spans="1:4">
      <c r="A9435" s="57" t="s">
        <v>30314</v>
      </c>
      <c r="B9435" s="57" t="s">
        <v>12940</v>
      </c>
      <c r="C9435" s="57" t="s">
        <v>30315</v>
      </c>
      <c r="D9435" s="57" t="s">
        <v>30316</v>
      </c>
    </row>
    <row r="9436" spans="1:4">
      <c r="A9436" s="57" t="s">
        <v>30317</v>
      </c>
      <c r="B9436" s="57" t="s">
        <v>12940</v>
      </c>
      <c r="C9436" s="57" t="s">
        <v>30318</v>
      </c>
      <c r="D9436" s="57" t="s">
        <v>30319</v>
      </c>
    </row>
    <row r="9437" spans="1:4">
      <c r="A9437" s="57" t="s">
        <v>30317</v>
      </c>
      <c r="B9437" s="57"/>
      <c r="C9437" s="57" t="s">
        <v>30320</v>
      </c>
      <c r="D9437" s="57" t="s">
        <v>30321</v>
      </c>
    </row>
    <row r="9438" spans="1:4">
      <c r="A9438" s="57" t="s">
        <v>30317</v>
      </c>
      <c r="B9438" s="57"/>
      <c r="C9438" s="57" t="s">
        <v>30322</v>
      </c>
      <c r="D9438" s="57" t="s">
        <v>30323</v>
      </c>
    </row>
    <row r="9439" spans="1:4">
      <c r="A9439" s="57" t="s">
        <v>30324</v>
      </c>
      <c r="B9439" s="57" t="s">
        <v>12940</v>
      </c>
      <c r="C9439" s="57" t="s">
        <v>30325</v>
      </c>
      <c r="D9439" s="57" t="s">
        <v>30326</v>
      </c>
    </row>
    <row r="9440" spans="1:4">
      <c r="A9440" s="57" t="s">
        <v>30324</v>
      </c>
      <c r="B9440" s="57"/>
      <c r="C9440" s="57" t="s">
        <v>30327</v>
      </c>
      <c r="D9440" s="57" t="s">
        <v>30328</v>
      </c>
    </row>
    <row r="9441" spans="1:4">
      <c r="A9441" s="57" t="s">
        <v>30324</v>
      </c>
      <c r="B9441" s="57"/>
      <c r="C9441" s="57" t="s">
        <v>30329</v>
      </c>
      <c r="D9441" s="57" t="s">
        <v>30330</v>
      </c>
    </row>
    <row r="9442" spans="1:4">
      <c r="A9442" s="57" t="s">
        <v>30324</v>
      </c>
      <c r="B9442" s="57"/>
      <c r="C9442" s="57" t="s">
        <v>30331</v>
      </c>
      <c r="D9442" s="57" t="s">
        <v>30332</v>
      </c>
    </row>
    <row r="9443" spans="1:4">
      <c r="A9443" s="57" t="s">
        <v>30333</v>
      </c>
      <c r="B9443" s="57" t="s">
        <v>12940</v>
      </c>
      <c r="C9443" s="57" t="s">
        <v>30334</v>
      </c>
      <c r="D9443" s="57" t="s">
        <v>30335</v>
      </c>
    </row>
    <row r="9444" spans="1:4">
      <c r="A9444" s="57" t="s">
        <v>30333</v>
      </c>
      <c r="B9444" s="57"/>
      <c r="C9444" s="57" t="s">
        <v>30336</v>
      </c>
      <c r="D9444" s="57" t="s">
        <v>30337</v>
      </c>
    </row>
    <row r="9445" spans="1:4">
      <c r="A9445" s="57" t="s">
        <v>30333</v>
      </c>
      <c r="B9445" s="57"/>
      <c r="C9445" s="57" t="s">
        <v>30338</v>
      </c>
      <c r="D9445" s="57" t="s">
        <v>30339</v>
      </c>
    </row>
    <row r="9446" spans="1:4">
      <c r="A9446" s="57" t="s">
        <v>30333</v>
      </c>
      <c r="B9446" s="57"/>
      <c r="C9446" s="57" t="s">
        <v>30340</v>
      </c>
      <c r="D9446" s="57" t="s">
        <v>30341</v>
      </c>
    </row>
    <row r="9447" spans="1:4">
      <c r="A9447" s="57" t="s">
        <v>30333</v>
      </c>
      <c r="B9447" s="57"/>
      <c r="C9447" s="57" t="s">
        <v>30342</v>
      </c>
      <c r="D9447" s="57" t="s">
        <v>30343</v>
      </c>
    </row>
    <row r="9448" spans="1:4">
      <c r="A9448" s="57" t="s">
        <v>9930</v>
      </c>
      <c r="B9448" s="57" t="s">
        <v>10943</v>
      </c>
      <c r="C9448" s="57" t="s">
        <v>9931</v>
      </c>
      <c r="D9448" s="57" t="s">
        <v>9932</v>
      </c>
    </row>
    <row r="9449" spans="1:4">
      <c r="A9449" s="57" t="s">
        <v>9930</v>
      </c>
      <c r="B9449" s="57" t="s">
        <v>10943</v>
      </c>
      <c r="C9449" s="57" t="s">
        <v>9933</v>
      </c>
      <c r="D9449" s="57" t="s">
        <v>9934</v>
      </c>
    </row>
    <row r="9450" spans="1:4">
      <c r="A9450" s="57" t="s">
        <v>9930</v>
      </c>
      <c r="B9450" s="57" t="s">
        <v>10943</v>
      </c>
      <c r="C9450" s="57" t="s">
        <v>9935</v>
      </c>
      <c r="D9450" s="57" t="s">
        <v>9936</v>
      </c>
    </row>
    <row r="9451" spans="1:4">
      <c r="A9451" s="57" t="s">
        <v>9930</v>
      </c>
      <c r="B9451" s="57" t="s">
        <v>10943</v>
      </c>
      <c r="C9451" s="57" t="s">
        <v>12467</v>
      </c>
      <c r="D9451" s="57" t="s">
        <v>12468</v>
      </c>
    </row>
    <row r="9452" spans="1:4">
      <c r="A9452" s="57" t="s">
        <v>9930</v>
      </c>
      <c r="B9452" s="57" t="s">
        <v>10943</v>
      </c>
      <c r="C9452" s="57" t="s">
        <v>12469</v>
      </c>
      <c r="D9452" s="57" t="s">
        <v>12470</v>
      </c>
    </row>
    <row r="9453" spans="1:4">
      <c r="A9453" s="57" t="s">
        <v>9930</v>
      </c>
      <c r="B9453" s="57" t="s">
        <v>10943</v>
      </c>
      <c r="C9453" s="57" t="s">
        <v>17145</v>
      </c>
      <c r="D9453" s="57" t="s">
        <v>17146</v>
      </c>
    </row>
    <row r="9454" spans="1:4">
      <c r="A9454" s="57" t="s">
        <v>7703</v>
      </c>
      <c r="B9454" s="57" t="s">
        <v>10943</v>
      </c>
      <c r="C9454" s="57" t="s">
        <v>2852</v>
      </c>
      <c r="D9454" s="57" t="s">
        <v>2853</v>
      </c>
    </row>
    <row r="9455" spans="1:4">
      <c r="A9455" s="57" t="s">
        <v>7703</v>
      </c>
      <c r="B9455" s="57" t="s">
        <v>10943</v>
      </c>
      <c r="C9455" s="57" t="s">
        <v>2913</v>
      </c>
      <c r="D9455" s="57" t="s">
        <v>2914</v>
      </c>
    </row>
    <row r="9456" spans="1:4">
      <c r="A9456" s="57" t="s">
        <v>7703</v>
      </c>
      <c r="B9456" s="57" t="s">
        <v>10943</v>
      </c>
      <c r="C9456" s="57" t="s">
        <v>12471</v>
      </c>
      <c r="D9456" s="57" t="s">
        <v>12472</v>
      </c>
    </row>
    <row r="9457" spans="1:4">
      <c r="A9457" s="57" t="s">
        <v>7703</v>
      </c>
      <c r="B9457" s="57" t="s">
        <v>10943</v>
      </c>
      <c r="C9457" s="57" t="s">
        <v>12473</v>
      </c>
      <c r="D9457" s="57" t="s">
        <v>12474</v>
      </c>
    </row>
    <row r="9458" spans="1:4">
      <c r="A9458" s="57" t="s">
        <v>7703</v>
      </c>
      <c r="B9458" s="57" t="s">
        <v>10943</v>
      </c>
      <c r="C9458" s="57" t="s">
        <v>12475</v>
      </c>
      <c r="D9458" s="57" t="s">
        <v>12476</v>
      </c>
    </row>
    <row r="9459" spans="1:4">
      <c r="A9459" s="57" t="s">
        <v>7703</v>
      </c>
      <c r="B9459" s="57" t="s">
        <v>10943</v>
      </c>
      <c r="C9459" s="57" t="s">
        <v>17147</v>
      </c>
      <c r="D9459" s="57" t="s">
        <v>17148</v>
      </c>
    </row>
    <row r="9460" spans="1:4">
      <c r="A9460" s="57" t="s">
        <v>30344</v>
      </c>
      <c r="B9460" s="57" t="s">
        <v>12940</v>
      </c>
      <c r="C9460" s="57" t="s">
        <v>30345</v>
      </c>
      <c r="D9460" s="57" t="s">
        <v>30346</v>
      </c>
    </row>
    <row r="9461" spans="1:4">
      <c r="A9461" s="57" t="s">
        <v>30344</v>
      </c>
      <c r="B9461" s="57"/>
      <c r="C9461" s="57" t="s">
        <v>30347</v>
      </c>
      <c r="D9461" s="57" t="s">
        <v>30348</v>
      </c>
    </row>
    <row r="9462" spans="1:4">
      <c r="A9462" s="57" t="s">
        <v>30344</v>
      </c>
      <c r="B9462" s="57"/>
      <c r="C9462" s="57" t="s">
        <v>30349</v>
      </c>
      <c r="D9462" s="57" t="s">
        <v>30350</v>
      </c>
    </row>
    <row r="9463" spans="1:4">
      <c r="A9463" s="57" t="s">
        <v>30344</v>
      </c>
      <c r="B9463" s="57"/>
      <c r="C9463" s="57" t="s">
        <v>30351</v>
      </c>
      <c r="D9463" s="57" t="s">
        <v>30352</v>
      </c>
    </row>
    <row r="9464" spans="1:4">
      <c r="A9464" s="57" t="s">
        <v>30344</v>
      </c>
      <c r="B9464" s="57"/>
      <c r="C9464" s="57" t="s">
        <v>30353</v>
      </c>
      <c r="D9464" s="57" t="s">
        <v>30354</v>
      </c>
    </row>
    <row r="9465" spans="1:4">
      <c r="A9465" s="57" t="s">
        <v>30344</v>
      </c>
      <c r="B9465" s="57"/>
      <c r="C9465" s="57" t="s">
        <v>30355</v>
      </c>
      <c r="D9465" s="57" t="s">
        <v>74916</v>
      </c>
    </row>
    <row r="9466" spans="1:4">
      <c r="A9466" s="57" t="s">
        <v>30356</v>
      </c>
      <c r="B9466" s="57" t="s">
        <v>12940</v>
      </c>
      <c r="C9466" s="57" t="s">
        <v>30357</v>
      </c>
      <c r="D9466" s="57" t="s">
        <v>30358</v>
      </c>
    </row>
    <row r="9467" spans="1:4">
      <c r="A9467" s="57" t="s">
        <v>30356</v>
      </c>
      <c r="B9467" s="57"/>
      <c r="C9467" s="57" t="s">
        <v>30359</v>
      </c>
      <c r="D9467" s="57" t="s">
        <v>30360</v>
      </c>
    </row>
    <row r="9468" spans="1:4">
      <c r="A9468" s="57" t="s">
        <v>30356</v>
      </c>
      <c r="B9468" s="57"/>
      <c r="C9468" s="57" t="s">
        <v>30361</v>
      </c>
      <c r="D9468" s="57" t="s">
        <v>30362</v>
      </c>
    </row>
    <row r="9469" spans="1:4">
      <c r="A9469" s="57" t="s">
        <v>30356</v>
      </c>
      <c r="B9469" s="57"/>
      <c r="C9469" s="57" t="s">
        <v>30363</v>
      </c>
      <c r="D9469" s="57" t="s">
        <v>30364</v>
      </c>
    </row>
    <row r="9470" spans="1:4">
      <c r="A9470" s="57" t="s">
        <v>30356</v>
      </c>
      <c r="B9470" s="57"/>
      <c r="C9470" s="57" t="s">
        <v>30365</v>
      </c>
      <c r="D9470" s="57" t="s">
        <v>30366</v>
      </c>
    </row>
    <row r="9471" spans="1:4">
      <c r="A9471" s="57" t="s">
        <v>30367</v>
      </c>
      <c r="B9471" s="57" t="s">
        <v>12940</v>
      </c>
      <c r="C9471" s="57" t="s">
        <v>30368</v>
      </c>
      <c r="D9471" s="57" t="s">
        <v>30369</v>
      </c>
    </row>
    <row r="9472" spans="1:4">
      <c r="A9472" s="57" t="s">
        <v>30367</v>
      </c>
      <c r="B9472" s="57"/>
      <c r="C9472" s="57" t="s">
        <v>30370</v>
      </c>
      <c r="D9472" s="57" t="s">
        <v>30371</v>
      </c>
    </row>
    <row r="9473" spans="1:4">
      <c r="A9473" s="57" t="s">
        <v>30367</v>
      </c>
      <c r="B9473" s="57"/>
      <c r="C9473" s="57" t="s">
        <v>30372</v>
      </c>
      <c r="D9473" s="57" t="s">
        <v>30373</v>
      </c>
    </row>
    <row r="9474" spans="1:4">
      <c r="A9474" s="57" t="s">
        <v>30367</v>
      </c>
      <c r="B9474" s="57"/>
      <c r="C9474" s="57" t="s">
        <v>30374</v>
      </c>
      <c r="D9474" s="57" t="s">
        <v>30375</v>
      </c>
    </row>
    <row r="9475" spans="1:4">
      <c r="A9475" s="57" t="s">
        <v>30367</v>
      </c>
      <c r="B9475" s="57"/>
      <c r="C9475" s="57" t="s">
        <v>30376</v>
      </c>
      <c r="D9475" s="57" t="s">
        <v>30377</v>
      </c>
    </row>
    <row r="9476" spans="1:4">
      <c r="A9476" s="57" t="s">
        <v>30367</v>
      </c>
      <c r="B9476" s="57"/>
      <c r="C9476" s="57" t="s">
        <v>30378</v>
      </c>
      <c r="D9476" s="57" t="s">
        <v>30379</v>
      </c>
    </row>
    <row r="9477" spans="1:4">
      <c r="A9477" s="57" t="s">
        <v>30367</v>
      </c>
      <c r="B9477" s="57"/>
      <c r="C9477" s="57" t="s">
        <v>30380</v>
      </c>
      <c r="D9477" s="57" t="s">
        <v>30381</v>
      </c>
    </row>
    <row r="9478" spans="1:4">
      <c r="A9478" s="57" t="s">
        <v>30382</v>
      </c>
      <c r="B9478" s="57" t="s">
        <v>12940</v>
      </c>
      <c r="C9478" s="57" t="s">
        <v>30383</v>
      </c>
      <c r="D9478" s="57" t="s">
        <v>30384</v>
      </c>
    </row>
    <row r="9479" spans="1:4">
      <c r="A9479" s="57" t="s">
        <v>30382</v>
      </c>
      <c r="B9479" s="57"/>
      <c r="C9479" s="57" t="s">
        <v>30385</v>
      </c>
      <c r="D9479" s="57" t="s">
        <v>30386</v>
      </c>
    </row>
    <row r="9480" spans="1:4">
      <c r="A9480" s="57" t="s">
        <v>30382</v>
      </c>
      <c r="B9480" s="57"/>
      <c r="C9480" s="57" t="s">
        <v>30387</v>
      </c>
      <c r="D9480" s="57" t="s">
        <v>30388</v>
      </c>
    </row>
    <row r="9481" spans="1:4">
      <c r="A9481" s="57" t="s">
        <v>30382</v>
      </c>
      <c r="B9481" s="57"/>
      <c r="C9481" s="57" t="s">
        <v>30389</v>
      </c>
      <c r="D9481" s="57" t="s">
        <v>30390</v>
      </c>
    </row>
    <row r="9482" spans="1:4">
      <c r="A9482" s="57" t="s">
        <v>30382</v>
      </c>
      <c r="B9482" s="57"/>
      <c r="C9482" s="57" t="s">
        <v>30391</v>
      </c>
      <c r="D9482" s="57" t="s">
        <v>30392</v>
      </c>
    </row>
    <row r="9483" spans="1:4">
      <c r="A9483" s="57" t="s">
        <v>30382</v>
      </c>
      <c r="B9483" s="57"/>
      <c r="C9483" s="57" t="s">
        <v>30393</v>
      </c>
      <c r="D9483" s="57" t="s">
        <v>30392</v>
      </c>
    </row>
    <row r="9484" spans="1:4">
      <c r="A9484" s="57" t="s">
        <v>30382</v>
      </c>
      <c r="B9484" s="57"/>
      <c r="C9484" s="57" t="s">
        <v>30394</v>
      </c>
      <c r="D9484" s="57" t="s">
        <v>30395</v>
      </c>
    </row>
    <row r="9485" spans="1:4">
      <c r="A9485" s="57" t="s">
        <v>7704</v>
      </c>
      <c r="B9485" s="57" t="s">
        <v>10943</v>
      </c>
      <c r="C9485" s="57" t="s">
        <v>3092</v>
      </c>
      <c r="D9485" s="57" t="s">
        <v>3093</v>
      </c>
    </row>
    <row r="9486" spans="1:4">
      <c r="A9486" s="57" t="s">
        <v>7704</v>
      </c>
      <c r="B9486" s="57" t="s">
        <v>10943</v>
      </c>
      <c r="C9486" s="57" t="s">
        <v>4519</v>
      </c>
      <c r="D9486" s="57" t="s">
        <v>4520</v>
      </c>
    </row>
    <row r="9487" spans="1:4">
      <c r="A9487" s="57" t="s">
        <v>7704</v>
      </c>
      <c r="B9487" s="57" t="s">
        <v>10943</v>
      </c>
      <c r="C9487" s="57" t="s">
        <v>6168</v>
      </c>
      <c r="D9487" s="57" t="s">
        <v>6169</v>
      </c>
    </row>
    <row r="9488" spans="1:4">
      <c r="A9488" s="57" t="s">
        <v>7704</v>
      </c>
      <c r="B9488" s="57" t="s">
        <v>10943</v>
      </c>
      <c r="C9488" s="57" t="s">
        <v>6380</v>
      </c>
      <c r="D9488" s="57" t="s">
        <v>6381</v>
      </c>
    </row>
    <row r="9489" spans="1:4">
      <c r="A9489" s="57" t="s">
        <v>7704</v>
      </c>
      <c r="B9489" s="57" t="s">
        <v>10943</v>
      </c>
      <c r="C9489" s="57" t="s">
        <v>6382</v>
      </c>
      <c r="D9489" s="57" t="s">
        <v>6383</v>
      </c>
    </row>
    <row r="9490" spans="1:4">
      <c r="A9490" s="57" t="s">
        <v>7704</v>
      </c>
      <c r="B9490" s="57" t="s">
        <v>10943</v>
      </c>
      <c r="C9490" s="57" t="s">
        <v>12477</v>
      </c>
      <c r="D9490" s="57" t="s">
        <v>12478</v>
      </c>
    </row>
    <row r="9491" spans="1:4">
      <c r="A9491" s="57" t="s">
        <v>7704</v>
      </c>
      <c r="B9491" s="57" t="s">
        <v>10943</v>
      </c>
      <c r="C9491" s="57" t="s">
        <v>12479</v>
      </c>
      <c r="D9491" s="57" t="s">
        <v>12480</v>
      </c>
    </row>
    <row r="9492" spans="1:4">
      <c r="A9492" s="57" t="s">
        <v>7704</v>
      </c>
      <c r="B9492" s="57" t="s">
        <v>10943</v>
      </c>
      <c r="C9492" s="57" t="s">
        <v>17149</v>
      </c>
      <c r="D9492" s="57" t="s">
        <v>17150</v>
      </c>
    </row>
    <row r="9493" spans="1:4">
      <c r="A9493" s="57" t="s">
        <v>7705</v>
      </c>
      <c r="B9493" s="57" t="s">
        <v>10943</v>
      </c>
      <c r="C9493" s="57" t="s">
        <v>6495</v>
      </c>
      <c r="D9493" s="57" t="s">
        <v>6496</v>
      </c>
    </row>
    <row r="9494" spans="1:4">
      <c r="A9494" s="57" t="s">
        <v>7705</v>
      </c>
      <c r="B9494" s="57" t="s">
        <v>10943</v>
      </c>
      <c r="C9494" s="57" t="s">
        <v>6533</v>
      </c>
      <c r="D9494" s="57" t="s">
        <v>6534</v>
      </c>
    </row>
    <row r="9495" spans="1:4">
      <c r="A9495" s="57" t="s">
        <v>7705</v>
      </c>
      <c r="B9495" s="57" t="s">
        <v>10943</v>
      </c>
      <c r="C9495" s="57" t="s">
        <v>6880</v>
      </c>
      <c r="D9495" s="57" t="s">
        <v>6881</v>
      </c>
    </row>
    <row r="9496" spans="1:4">
      <c r="A9496" s="57" t="s">
        <v>7705</v>
      </c>
      <c r="B9496" s="57" t="s">
        <v>10943</v>
      </c>
      <c r="C9496" s="57" t="s">
        <v>7016</v>
      </c>
      <c r="D9496" s="57" t="s">
        <v>7017</v>
      </c>
    </row>
    <row r="9497" spans="1:4">
      <c r="A9497" s="57" t="s">
        <v>7705</v>
      </c>
      <c r="B9497" s="57" t="s">
        <v>10943</v>
      </c>
      <c r="C9497" s="57" t="s">
        <v>7435</v>
      </c>
      <c r="D9497" s="57" t="s">
        <v>7436</v>
      </c>
    </row>
    <row r="9498" spans="1:4">
      <c r="A9498" s="57" t="s">
        <v>7705</v>
      </c>
      <c r="B9498" s="57" t="s">
        <v>10943</v>
      </c>
      <c r="C9498" s="57" t="s">
        <v>7536</v>
      </c>
      <c r="D9498" s="57" t="s">
        <v>7537</v>
      </c>
    </row>
    <row r="9499" spans="1:4">
      <c r="A9499" s="57" t="s">
        <v>7705</v>
      </c>
      <c r="B9499" s="57" t="s">
        <v>10943</v>
      </c>
      <c r="C9499" s="57" t="s">
        <v>7538</v>
      </c>
      <c r="D9499" s="57" t="s">
        <v>7539</v>
      </c>
    </row>
    <row r="9500" spans="1:4">
      <c r="A9500" s="57" t="s">
        <v>7705</v>
      </c>
      <c r="B9500" s="57" t="s">
        <v>10943</v>
      </c>
      <c r="C9500" s="57" t="s">
        <v>7540</v>
      </c>
      <c r="D9500" s="57" t="s">
        <v>7541</v>
      </c>
    </row>
    <row r="9501" spans="1:4">
      <c r="A9501" s="57" t="s">
        <v>7705</v>
      </c>
      <c r="B9501" s="57" t="s">
        <v>10943</v>
      </c>
      <c r="C9501" s="57" t="s">
        <v>7542</v>
      </c>
      <c r="D9501" s="57" t="s">
        <v>7543</v>
      </c>
    </row>
    <row r="9502" spans="1:4">
      <c r="A9502" s="57" t="s">
        <v>7705</v>
      </c>
      <c r="B9502" s="57" t="s">
        <v>10943</v>
      </c>
      <c r="C9502" s="57" t="s">
        <v>12481</v>
      </c>
      <c r="D9502" s="57" t="s">
        <v>12482</v>
      </c>
    </row>
    <row r="9503" spans="1:4">
      <c r="A9503" s="57" t="s">
        <v>7705</v>
      </c>
      <c r="B9503" s="57" t="s">
        <v>10943</v>
      </c>
      <c r="C9503" s="57" t="s">
        <v>12483</v>
      </c>
      <c r="D9503" s="57" t="s">
        <v>12484</v>
      </c>
    </row>
    <row r="9504" spans="1:4">
      <c r="A9504" s="57" t="s">
        <v>7705</v>
      </c>
      <c r="B9504" s="57" t="s">
        <v>10943</v>
      </c>
      <c r="C9504" s="57" t="s">
        <v>12485</v>
      </c>
      <c r="D9504" s="57" t="s">
        <v>12486</v>
      </c>
    </row>
    <row r="9505" spans="1:4">
      <c r="A9505" s="57" t="s">
        <v>7705</v>
      </c>
      <c r="B9505" s="57" t="s">
        <v>10943</v>
      </c>
      <c r="C9505" s="57" t="s">
        <v>12487</v>
      </c>
      <c r="D9505" s="57" t="s">
        <v>12488</v>
      </c>
    </row>
    <row r="9506" spans="1:4">
      <c r="A9506" s="57" t="s">
        <v>7705</v>
      </c>
      <c r="B9506" s="57" t="s">
        <v>10943</v>
      </c>
      <c r="C9506" s="57" t="s">
        <v>17151</v>
      </c>
      <c r="D9506" s="57" t="s">
        <v>17152</v>
      </c>
    </row>
    <row r="9507" spans="1:4">
      <c r="A9507" s="57" t="s">
        <v>7705</v>
      </c>
      <c r="B9507" s="57" t="s">
        <v>10943</v>
      </c>
      <c r="C9507" s="57" t="s">
        <v>17153</v>
      </c>
      <c r="D9507" s="57" t="s">
        <v>17154</v>
      </c>
    </row>
    <row r="9508" spans="1:4">
      <c r="A9508" s="57" t="s">
        <v>8600</v>
      </c>
      <c r="B9508" s="57" t="s">
        <v>10943</v>
      </c>
      <c r="C9508" s="57" t="s">
        <v>8598</v>
      </c>
      <c r="D9508" s="57" t="s">
        <v>8599</v>
      </c>
    </row>
    <row r="9509" spans="1:4">
      <c r="A9509" s="57" t="s">
        <v>8600</v>
      </c>
      <c r="B9509" s="57" t="s">
        <v>10943</v>
      </c>
      <c r="C9509" s="57" t="s">
        <v>17155</v>
      </c>
      <c r="D9509" s="57" t="s">
        <v>17156</v>
      </c>
    </row>
    <row r="9510" spans="1:4">
      <c r="A9510" s="57" t="s">
        <v>17157</v>
      </c>
      <c r="B9510" s="57" t="s">
        <v>10943</v>
      </c>
      <c r="C9510" s="57" t="s">
        <v>17158</v>
      </c>
      <c r="D9510" s="57" t="s">
        <v>17159</v>
      </c>
    </row>
    <row r="9511" spans="1:4">
      <c r="A9511" s="57" t="s">
        <v>30396</v>
      </c>
      <c r="B9511" s="57" t="s">
        <v>12940</v>
      </c>
      <c r="C9511" s="57" t="s">
        <v>30397</v>
      </c>
      <c r="D9511" s="57" t="s">
        <v>30398</v>
      </c>
    </row>
    <row r="9512" spans="1:4">
      <c r="A9512" s="57" t="s">
        <v>30396</v>
      </c>
      <c r="B9512" s="57"/>
      <c r="C9512" s="57" t="s">
        <v>30399</v>
      </c>
      <c r="D9512" s="57" t="s">
        <v>30400</v>
      </c>
    </row>
    <row r="9513" spans="1:4">
      <c r="A9513" s="57" t="s">
        <v>30396</v>
      </c>
      <c r="B9513" s="57"/>
      <c r="C9513" s="57" t="s">
        <v>30401</v>
      </c>
      <c r="D9513" s="57" t="s">
        <v>30402</v>
      </c>
    </row>
    <row r="9514" spans="1:4">
      <c r="A9514" s="57" t="s">
        <v>30396</v>
      </c>
      <c r="B9514" s="57"/>
      <c r="C9514" s="57" t="s">
        <v>30403</v>
      </c>
      <c r="D9514" s="57" t="s">
        <v>30404</v>
      </c>
    </row>
    <row r="9515" spans="1:4">
      <c r="A9515" s="57" t="s">
        <v>30396</v>
      </c>
      <c r="B9515" s="57"/>
      <c r="C9515" s="57" t="s">
        <v>30405</v>
      </c>
      <c r="D9515" s="57" t="s">
        <v>30406</v>
      </c>
    </row>
    <row r="9516" spans="1:4">
      <c r="A9516" s="57" t="s">
        <v>30396</v>
      </c>
      <c r="B9516" s="57"/>
      <c r="C9516" s="57" t="s">
        <v>30407</v>
      </c>
      <c r="D9516" s="57" t="s">
        <v>30408</v>
      </c>
    </row>
    <row r="9517" spans="1:4">
      <c r="A9517" s="57" t="s">
        <v>30409</v>
      </c>
      <c r="B9517" s="57" t="s">
        <v>12940</v>
      </c>
      <c r="C9517" s="57" t="s">
        <v>30410</v>
      </c>
      <c r="D9517" s="57" t="s">
        <v>30411</v>
      </c>
    </row>
    <row r="9518" spans="1:4">
      <c r="A9518" s="57" t="s">
        <v>30409</v>
      </c>
      <c r="B9518" s="57"/>
      <c r="C9518" s="57" t="s">
        <v>30412</v>
      </c>
      <c r="D9518" s="57" t="s">
        <v>30413</v>
      </c>
    </row>
    <row r="9519" spans="1:4">
      <c r="A9519" s="57" t="s">
        <v>30409</v>
      </c>
      <c r="B9519" s="57"/>
      <c r="C9519" s="57" t="s">
        <v>30414</v>
      </c>
      <c r="D9519" s="57" t="s">
        <v>30415</v>
      </c>
    </row>
    <row r="9520" spans="1:4">
      <c r="A9520" s="57" t="s">
        <v>30409</v>
      </c>
      <c r="B9520" s="57"/>
      <c r="C9520" s="57" t="s">
        <v>30416</v>
      </c>
      <c r="D9520" s="57" t="s">
        <v>30417</v>
      </c>
    </row>
    <row r="9521" spans="1:4">
      <c r="A9521" s="57" t="s">
        <v>30409</v>
      </c>
      <c r="B9521" s="57"/>
      <c r="C9521" s="57" t="s">
        <v>30418</v>
      </c>
      <c r="D9521" s="57" t="s">
        <v>30419</v>
      </c>
    </row>
    <row r="9522" spans="1:4">
      <c r="A9522" s="57" t="s">
        <v>30409</v>
      </c>
      <c r="B9522" s="57"/>
      <c r="C9522" s="57" t="s">
        <v>30420</v>
      </c>
      <c r="D9522" s="57" t="s">
        <v>30421</v>
      </c>
    </row>
    <row r="9523" spans="1:4">
      <c r="A9523" s="57" t="s">
        <v>30422</v>
      </c>
      <c r="B9523" s="57" t="s">
        <v>12940</v>
      </c>
      <c r="C9523" s="57" t="s">
        <v>30423</v>
      </c>
      <c r="D9523" s="57" t="s">
        <v>30424</v>
      </c>
    </row>
    <row r="9524" spans="1:4">
      <c r="A9524" s="57" t="s">
        <v>30422</v>
      </c>
      <c r="B9524" s="57"/>
      <c r="C9524" s="57" t="s">
        <v>30425</v>
      </c>
      <c r="D9524" s="57" t="s">
        <v>30426</v>
      </c>
    </row>
    <row r="9525" spans="1:4">
      <c r="A9525" s="57" t="s">
        <v>30422</v>
      </c>
      <c r="B9525" s="57"/>
      <c r="C9525" s="57" t="s">
        <v>30427</v>
      </c>
      <c r="D9525" s="57" t="s">
        <v>30428</v>
      </c>
    </row>
    <row r="9526" spans="1:4">
      <c r="A9526" s="57" t="s">
        <v>30422</v>
      </c>
      <c r="B9526" s="57"/>
      <c r="C9526" s="57" t="s">
        <v>30429</v>
      </c>
      <c r="D9526" s="57" t="s">
        <v>30430</v>
      </c>
    </row>
    <row r="9527" spans="1:4">
      <c r="A9527" s="57" t="s">
        <v>30431</v>
      </c>
      <c r="B9527" s="57" t="s">
        <v>12940</v>
      </c>
      <c r="C9527" s="57" t="s">
        <v>30432</v>
      </c>
      <c r="D9527" s="57" t="s">
        <v>30433</v>
      </c>
    </row>
    <row r="9528" spans="1:4">
      <c r="A9528" s="57" t="s">
        <v>30431</v>
      </c>
      <c r="B9528" s="57"/>
      <c r="C9528" s="57" t="s">
        <v>30434</v>
      </c>
      <c r="D9528" s="57" t="s">
        <v>30435</v>
      </c>
    </row>
    <row r="9529" spans="1:4">
      <c r="A9529" s="57" t="s">
        <v>30431</v>
      </c>
      <c r="B9529" s="57"/>
      <c r="C9529" s="57" t="s">
        <v>30436</v>
      </c>
      <c r="D9529" s="57" t="s">
        <v>30437</v>
      </c>
    </row>
    <row r="9530" spans="1:4">
      <c r="A9530" s="57" t="s">
        <v>30438</v>
      </c>
      <c r="B9530" s="57" t="s">
        <v>12940</v>
      </c>
      <c r="C9530" s="57" t="s">
        <v>30439</v>
      </c>
      <c r="D9530" s="57" t="s">
        <v>30440</v>
      </c>
    </row>
    <row r="9531" spans="1:4">
      <c r="A9531" s="57" t="s">
        <v>30438</v>
      </c>
      <c r="B9531" s="57"/>
      <c r="C9531" s="57" t="s">
        <v>30441</v>
      </c>
      <c r="D9531" s="57" t="s">
        <v>30442</v>
      </c>
    </row>
    <row r="9532" spans="1:4">
      <c r="A9532" s="57" t="s">
        <v>30438</v>
      </c>
      <c r="B9532" s="57"/>
      <c r="C9532" s="57" t="s">
        <v>30443</v>
      </c>
      <c r="D9532" s="57" t="s">
        <v>30444</v>
      </c>
    </row>
    <row r="9533" spans="1:4">
      <c r="A9533" s="57" t="s">
        <v>30445</v>
      </c>
      <c r="B9533" s="57" t="s">
        <v>12940</v>
      </c>
      <c r="C9533" s="57" t="s">
        <v>30446</v>
      </c>
      <c r="D9533" s="57" t="s">
        <v>30447</v>
      </c>
    </row>
    <row r="9534" spans="1:4">
      <c r="A9534" s="57" t="s">
        <v>30445</v>
      </c>
      <c r="B9534" s="57"/>
      <c r="C9534" s="57" t="s">
        <v>30448</v>
      </c>
      <c r="D9534" s="57" t="s">
        <v>30449</v>
      </c>
    </row>
    <row r="9535" spans="1:4">
      <c r="A9535" s="57" t="s">
        <v>30445</v>
      </c>
      <c r="B9535" s="57"/>
      <c r="C9535" s="57" t="s">
        <v>30450</v>
      </c>
      <c r="D9535" s="57" t="s">
        <v>30451</v>
      </c>
    </row>
    <row r="9536" spans="1:4">
      <c r="A9536" s="57" t="s">
        <v>30452</v>
      </c>
      <c r="B9536" s="57" t="s">
        <v>12940</v>
      </c>
      <c r="C9536" s="57" t="s">
        <v>30453</v>
      </c>
      <c r="D9536" s="57" t="s">
        <v>30454</v>
      </c>
    </row>
    <row r="9537" spans="1:4">
      <c r="A9537" s="57" t="s">
        <v>30455</v>
      </c>
      <c r="B9537" s="57" t="s">
        <v>12940</v>
      </c>
      <c r="C9537" s="57" t="s">
        <v>30456</v>
      </c>
      <c r="D9537" s="57" t="s">
        <v>30457</v>
      </c>
    </row>
    <row r="9538" spans="1:4">
      <c r="A9538" s="57" t="s">
        <v>30458</v>
      </c>
      <c r="B9538" s="57" t="s">
        <v>12940</v>
      </c>
      <c r="C9538" s="57" t="s">
        <v>30459</v>
      </c>
      <c r="D9538" s="57" t="s">
        <v>30460</v>
      </c>
    </row>
    <row r="9539" spans="1:4">
      <c r="A9539" s="57" t="s">
        <v>30458</v>
      </c>
      <c r="B9539" s="57"/>
      <c r="C9539" s="57" t="s">
        <v>30461</v>
      </c>
      <c r="D9539" s="57" t="s">
        <v>30462</v>
      </c>
    </row>
    <row r="9540" spans="1:4">
      <c r="A9540" s="57" t="s">
        <v>30463</v>
      </c>
      <c r="B9540" s="57" t="s">
        <v>12940</v>
      </c>
      <c r="C9540" s="57" t="s">
        <v>30464</v>
      </c>
      <c r="D9540" s="57" t="s">
        <v>30465</v>
      </c>
    </row>
    <row r="9541" spans="1:4">
      <c r="A9541" s="57" t="s">
        <v>30463</v>
      </c>
      <c r="B9541" s="57"/>
      <c r="C9541" s="57" t="s">
        <v>30466</v>
      </c>
      <c r="D9541" s="57" t="s">
        <v>30467</v>
      </c>
    </row>
    <row r="9542" spans="1:4">
      <c r="A9542" s="57" t="s">
        <v>30468</v>
      </c>
      <c r="B9542" s="57" t="s">
        <v>12940</v>
      </c>
      <c r="C9542" s="57" t="s">
        <v>30469</v>
      </c>
      <c r="D9542" s="57" t="s">
        <v>30470</v>
      </c>
    </row>
    <row r="9543" spans="1:4">
      <c r="A9543" s="57" t="s">
        <v>30471</v>
      </c>
      <c r="B9543" s="57" t="s">
        <v>12940</v>
      </c>
      <c r="C9543" s="57" t="s">
        <v>30472</v>
      </c>
      <c r="D9543" s="57" t="s">
        <v>30473</v>
      </c>
    </row>
    <row r="9544" spans="1:4">
      <c r="A9544" s="57" t="s">
        <v>30474</v>
      </c>
      <c r="B9544" s="57" t="s">
        <v>12940</v>
      </c>
      <c r="C9544" s="57" t="s">
        <v>30475</v>
      </c>
      <c r="D9544" s="57" t="s">
        <v>30476</v>
      </c>
    </row>
    <row r="9545" spans="1:4">
      <c r="A9545" s="57" t="s">
        <v>30474</v>
      </c>
      <c r="B9545" s="57"/>
      <c r="C9545" s="57" t="s">
        <v>30477</v>
      </c>
      <c r="D9545" s="57" t="s">
        <v>30478</v>
      </c>
    </row>
    <row r="9546" spans="1:4">
      <c r="A9546" s="57" t="s">
        <v>30474</v>
      </c>
      <c r="B9546" s="57"/>
      <c r="C9546" s="57" t="s">
        <v>30479</v>
      </c>
      <c r="D9546" s="57" t="s">
        <v>30480</v>
      </c>
    </row>
    <row r="9547" spans="1:4">
      <c r="A9547" s="57" t="s">
        <v>30474</v>
      </c>
      <c r="B9547" s="57"/>
      <c r="C9547" s="57" t="s">
        <v>30481</v>
      </c>
      <c r="D9547" s="57" t="s">
        <v>30482</v>
      </c>
    </row>
    <row r="9548" spans="1:4">
      <c r="A9548" s="57" t="s">
        <v>30474</v>
      </c>
      <c r="B9548" s="57"/>
      <c r="C9548" s="57" t="s">
        <v>30483</v>
      </c>
      <c r="D9548" s="57" t="s">
        <v>30484</v>
      </c>
    </row>
    <row r="9549" spans="1:4">
      <c r="A9549" s="57" t="s">
        <v>30485</v>
      </c>
      <c r="B9549" s="57" t="s">
        <v>12940</v>
      </c>
      <c r="C9549" s="57" t="s">
        <v>30486</v>
      </c>
      <c r="D9549" s="57" t="s">
        <v>30487</v>
      </c>
    </row>
    <row r="9550" spans="1:4">
      <c r="A9550" s="57" t="s">
        <v>30488</v>
      </c>
      <c r="B9550" s="57" t="s">
        <v>12940</v>
      </c>
      <c r="C9550" s="57" t="s">
        <v>30489</v>
      </c>
      <c r="D9550" s="57" t="s">
        <v>30490</v>
      </c>
    </row>
    <row r="9551" spans="1:4">
      <c r="A9551" s="57" t="s">
        <v>30488</v>
      </c>
      <c r="B9551" s="57"/>
      <c r="C9551" s="57" t="s">
        <v>30491</v>
      </c>
      <c r="D9551" s="57" t="s">
        <v>30492</v>
      </c>
    </row>
    <row r="9552" spans="1:4">
      <c r="A9552" s="57" t="s">
        <v>30488</v>
      </c>
      <c r="B9552" s="57"/>
      <c r="C9552" s="57" t="s">
        <v>30493</v>
      </c>
      <c r="D9552" s="57" t="s">
        <v>30494</v>
      </c>
    </row>
    <row r="9553" spans="1:4">
      <c r="A9553" s="57" t="s">
        <v>30488</v>
      </c>
      <c r="B9553" s="57"/>
      <c r="C9553" s="57" t="s">
        <v>30495</v>
      </c>
      <c r="D9553" s="57" t="s">
        <v>30496</v>
      </c>
    </row>
    <row r="9554" spans="1:4">
      <c r="A9554" s="57" t="s">
        <v>30497</v>
      </c>
      <c r="B9554" s="57" t="s">
        <v>12940</v>
      </c>
      <c r="C9554" s="57" t="s">
        <v>30498</v>
      </c>
      <c r="D9554" s="57" t="s">
        <v>30499</v>
      </c>
    </row>
    <row r="9555" spans="1:4">
      <c r="A9555" s="57" t="s">
        <v>30497</v>
      </c>
      <c r="B9555" s="57"/>
      <c r="C9555" s="57" t="s">
        <v>30500</v>
      </c>
      <c r="D9555" s="57" t="s">
        <v>30501</v>
      </c>
    </row>
    <row r="9556" spans="1:4">
      <c r="A9556" s="57" t="s">
        <v>30497</v>
      </c>
      <c r="B9556" s="57"/>
      <c r="C9556" s="57" t="s">
        <v>30502</v>
      </c>
      <c r="D9556" s="57" t="s">
        <v>30503</v>
      </c>
    </row>
    <row r="9557" spans="1:4">
      <c r="A9557" s="57" t="s">
        <v>30497</v>
      </c>
      <c r="B9557" s="57"/>
      <c r="C9557" s="57" t="s">
        <v>30504</v>
      </c>
      <c r="D9557" s="57" t="s">
        <v>30505</v>
      </c>
    </row>
    <row r="9558" spans="1:4">
      <c r="A9558" s="57" t="s">
        <v>30497</v>
      </c>
      <c r="B9558" s="57"/>
      <c r="C9558" s="57" t="s">
        <v>30506</v>
      </c>
      <c r="D9558" s="57" t="s">
        <v>30507</v>
      </c>
    </row>
    <row r="9559" spans="1:4">
      <c r="A9559" s="57" t="s">
        <v>30497</v>
      </c>
      <c r="B9559" s="57"/>
      <c r="C9559" s="57" t="s">
        <v>30508</v>
      </c>
      <c r="D9559" s="57" t="s">
        <v>30509</v>
      </c>
    </row>
    <row r="9560" spans="1:4">
      <c r="A9560" s="57" t="s">
        <v>30497</v>
      </c>
      <c r="B9560" s="57"/>
      <c r="C9560" s="57" t="s">
        <v>30510</v>
      </c>
      <c r="D9560" s="57" t="s">
        <v>30511</v>
      </c>
    </row>
    <row r="9561" spans="1:4">
      <c r="A9561" s="57" t="s">
        <v>30497</v>
      </c>
      <c r="B9561" s="57"/>
      <c r="C9561" s="57" t="s">
        <v>30512</v>
      </c>
      <c r="D9561" s="57" t="s">
        <v>30513</v>
      </c>
    </row>
    <row r="9562" spans="1:4">
      <c r="A9562" s="57" t="s">
        <v>30497</v>
      </c>
      <c r="B9562" s="57"/>
      <c r="C9562" s="57" t="s">
        <v>30514</v>
      </c>
      <c r="D9562" s="57" t="s">
        <v>30515</v>
      </c>
    </row>
    <row r="9563" spans="1:4">
      <c r="A9563" s="57" t="s">
        <v>30497</v>
      </c>
      <c r="B9563" s="57"/>
      <c r="C9563" s="57" t="s">
        <v>30516</v>
      </c>
      <c r="D9563" s="57" t="s">
        <v>30517</v>
      </c>
    </row>
    <row r="9564" spans="1:4">
      <c r="A9564" s="57" t="s">
        <v>30497</v>
      </c>
      <c r="B9564" s="57"/>
      <c r="C9564" s="57" t="s">
        <v>30518</v>
      </c>
      <c r="D9564" s="57" t="s">
        <v>30519</v>
      </c>
    </row>
    <row r="9565" spans="1:4">
      <c r="A9565" s="57" t="s">
        <v>30520</v>
      </c>
      <c r="B9565" s="57" t="s">
        <v>12940</v>
      </c>
      <c r="C9565" s="57" t="s">
        <v>30521</v>
      </c>
      <c r="D9565" s="57" t="s">
        <v>30522</v>
      </c>
    </row>
    <row r="9566" spans="1:4">
      <c r="A9566" s="57" t="s">
        <v>30520</v>
      </c>
      <c r="B9566" s="57"/>
      <c r="C9566" s="57" t="s">
        <v>30523</v>
      </c>
      <c r="D9566" s="57" t="s">
        <v>30524</v>
      </c>
    </row>
    <row r="9567" spans="1:4">
      <c r="A9567" s="57" t="s">
        <v>30525</v>
      </c>
      <c r="B9567" s="57" t="s">
        <v>12940</v>
      </c>
      <c r="C9567" s="57" t="s">
        <v>30526</v>
      </c>
      <c r="D9567" s="57" t="s">
        <v>30527</v>
      </c>
    </row>
    <row r="9568" spans="1:4">
      <c r="A9568" s="57" t="s">
        <v>30525</v>
      </c>
      <c r="B9568" s="57"/>
      <c r="C9568" s="57" t="s">
        <v>30528</v>
      </c>
      <c r="D9568" s="57" t="s">
        <v>30529</v>
      </c>
    </row>
    <row r="9569" spans="1:4">
      <c r="A9569" s="57" t="s">
        <v>30525</v>
      </c>
      <c r="B9569" s="57"/>
      <c r="C9569" s="57" t="s">
        <v>30530</v>
      </c>
      <c r="D9569" s="57" t="s">
        <v>30531</v>
      </c>
    </row>
    <row r="9570" spans="1:4">
      <c r="A9570" s="57" t="s">
        <v>30525</v>
      </c>
      <c r="B9570" s="57"/>
      <c r="C9570" s="57" t="s">
        <v>30532</v>
      </c>
      <c r="D9570" s="57" t="s">
        <v>30533</v>
      </c>
    </row>
    <row r="9571" spans="1:4">
      <c r="A9571" s="57" t="s">
        <v>30525</v>
      </c>
      <c r="B9571" s="57"/>
      <c r="C9571" s="57" t="s">
        <v>30534</v>
      </c>
      <c r="D9571" s="57" t="s">
        <v>30535</v>
      </c>
    </row>
    <row r="9572" spans="1:4">
      <c r="A9572" s="57" t="s">
        <v>74917</v>
      </c>
      <c r="B9572" s="57" t="s">
        <v>12940</v>
      </c>
      <c r="C9572" s="57" t="s">
        <v>74918</v>
      </c>
      <c r="D9572" s="57" t="s">
        <v>74919</v>
      </c>
    </row>
    <row r="9573" spans="1:4">
      <c r="A9573" s="57" t="s">
        <v>30536</v>
      </c>
      <c r="B9573" s="57" t="s">
        <v>12940</v>
      </c>
      <c r="C9573" s="57" t="s">
        <v>30537</v>
      </c>
      <c r="D9573" s="57" t="s">
        <v>30538</v>
      </c>
    </row>
    <row r="9574" spans="1:4">
      <c r="A9574" s="57" t="s">
        <v>30536</v>
      </c>
      <c r="B9574" s="57"/>
      <c r="C9574" s="57" t="s">
        <v>30539</v>
      </c>
      <c r="D9574" s="57" t="s">
        <v>30540</v>
      </c>
    </row>
    <row r="9575" spans="1:4">
      <c r="A9575" s="57" t="s">
        <v>30536</v>
      </c>
      <c r="B9575" s="57"/>
      <c r="C9575" s="57" t="s">
        <v>30541</v>
      </c>
      <c r="D9575" s="57" t="s">
        <v>30542</v>
      </c>
    </row>
    <row r="9576" spans="1:4">
      <c r="A9576" s="57" t="s">
        <v>30536</v>
      </c>
      <c r="B9576" s="57"/>
      <c r="C9576" s="57" t="s">
        <v>30543</v>
      </c>
      <c r="D9576" s="57" t="s">
        <v>30544</v>
      </c>
    </row>
    <row r="9577" spans="1:4">
      <c r="A9577" s="57" t="s">
        <v>30536</v>
      </c>
      <c r="B9577" s="57"/>
      <c r="C9577" s="57" t="s">
        <v>30545</v>
      </c>
      <c r="D9577" s="57" t="s">
        <v>30546</v>
      </c>
    </row>
    <row r="9578" spans="1:4">
      <c r="A9578" s="57" t="s">
        <v>30536</v>
      </c>
      <c r="B9578" s="57"/>
      <c r="C9578" s="57" t="s">
        <v>77268</v>
      </c>
      <c r="D9578" s="57" t="s">
        <v>77269</v>
      </c>
    </row>
    <row r="9579" spans="1:4">
      <c r="A9579" s="57" t="s">
        <v>30547</v>
      </c>
      <c r="B9579" s="57" t="s">
        <v>12940</v>
      </c>
      <c r="C9579" s="57" t="s">
        <v>30548</v>
      </c>
      <c r="D9579" s="57" t="s">
        <v>30549</v>
      </c>
    </row>
    <row r="9580" spans="1:4">
      <c r="A9580" s="57" t="s">
        <v>30547</v>
      </c>
      <c r="B9580" s="57"/>
      <c r="C9580" s="57" t="s">
        <v>30550</v>
      </c>
      <c r="D9580" s="57" t="s">
        <v>30551</v>
      </c>
    </row>
    <row r="9581" spans="1:4">
      <c r="A9581" s="57" t="s">
        <v>30547</v>
      </c>
      <c r="B9581" s="57"/>
      <c r="C9581" s="57" t="s">
        <v>30552</v>
      </c>
      <c r="D9581" s="57" t="s">
        <v>30551</v>
      </c>
    </row>
    <row r="9582" spans="1:4">
      <c r="A9582" s="57" t="s">
        <v>30547</v>
      </c>
      <c r="B9582" s="57"/>
      <c r="C9582" s="57" t="s">
        <v>30553</v>
      </c>
      <c r="D9582" s="57" t="s">
        <v>30554</v>
      </c>
    </row>
    <row r="9583" spans="1:4">
      <c r="A9583" s="57" t="s">
        <v>30547</v>
      </c>
      <c r="B9583" s="57"/>
      <c r="C9583" s="57" t="s">
        <v>30555</v>
      </c>
      <c r="D9583" s="57" t="s">
        <v>30554</v>
      </c>
    </row>
    <row r="9584" spans="1:4">
      <c r="A9584" s="57" t="s">
        <v>30547</v>
      </c>
      <c r="B9584" s="57"/>
      <c r="C9584" s="57" t="s">
        <v>30556</v>
      </c>
      <c r="D9584" s="57" t="s">
        <v>30557</v>
      </c>
    </row>
    <row r="9585" spans="1:4">
      <c r="A9585" s="57" t="s">
        <v>30547</v>
      </c>
      <c r="B9585" s="57"/>
      <c r="C9585" s="57" t="s">
        <v>30558</v>
      </c>
      <c r="D9585" s="57" t="s">
        <v>30559</v>
      </c>
    </row>
    <row r="9586" spans="1:4">
      <c r="A9586" s="57" t="s">
        <v>30547</v>
      </c>
      <c r="B9586" s="57"/>
      <c r="C9586" s="57" t="s">
        <v>30560</v>
      </c>
      <c r="D9586" s="57" t="s">
        <v>319</v>
      </c>
    </row>
    <row r="9587" spans="1:4">
      <c r="A9587" s="57" t="s">
        <v>30561</v>
      </c>
      <c r="B9587" s="57" t="s">
        <v>12940</v>
      </c>
      <c r="C9587" s="57" t="s">
        <v>30562</v>
      </c>
      <c r="D9587" s="57" t="s">
        <v>30563</v>
      </c>
    </row>
    <row r="9588" spans="1:4">
      <c r="A9588" s="57" t="s">
        <v>30564</v>
      </c>
      <c r="B9588" s="57" t="s">
        <v>12940</v>
      </c>
      <c r="C9588" s="57" t="s">
        <v>30565</v>
      </c>
      <c r="D9588" s="57" t="s">
        <v>30566</v>
      </c>
    </row>
    <row r="9589" spans="1:4">
      <c r="A9589" s="57" t="s">
        <v>30567</v>
      </c>
      <c r="B9589" s="57" t="s">
        <v>12940</v>
      </c>
      <c r="C9589" s="57" t="s">
        <v>30568</v>
      </c>
      <c r="D9589" s="57" t="s">
        <v>30569</v>
      </c>
    </row>
    <row r="9590" spans="1:4">
      <c r="A9590" s="57" t="s">
        <v>30570</v>
      </c>
      <c r="B9590" s="57" t="s">
        <v>12940</v>
      </c>
      <c r="C9590" s="57" t="s">
        <v>30571</v>
      </c>
      <c r="D9590" s="57" t="s">
        <v>30572</v>
      </c>
    </row>
    <row r="9591" spans="1:4">
      <c r="A9591" s="57" t="s">
        <v>30573</v>
      </c>
      <c r="B9591" s="57" t="s">
        <v>12940</v>
      </c>
      <c r="C9591" s="57" t="s">
        <v>30574</v>
      </c>
      <c r="D9591" s="57" t="s">
        <v>30575</v>
      </c>
    </row>
    <row r="9592" spans="1:4">
      <c r="A9592" s="57" t="s">
        <v>30576</v>
      </c>
      <c r="B9592" s="57" t="s">
        <v>12940</v>
      </c>
      <c r="C9592" s="57" t="s">
        <v>30577</v>
      </c>
      <c r="D9592" s="57" t="s">
        <v>30578</v>
      </c>
    </row>
    <row r="9593" spans="1:4">
      <c r="A9593" s="57" t="s">
        <v>30576</v>
      </c>
      <c r="B9593" s="57"/>
      <c r="C9593" s="57" t="s">
        <v>30579</v>
      </c>
      <c r="D9593" s="57" t="s">
        <v>30580</v>
      </c>
    </row>
    <row r="9594" spans="1:4">
      <c r="A9594" s="57" t="s">
        <v>30576</v>
      </c>
      <c r="B9594" s="57"/>
      <c r="C9594" s="57" t="s">
        <v>30581</v>
      </c>
      <c r="D9594" s="57" t="s">
        <v>30582</v>
      </c>
    </row>
    <row r="9595" spans="1:4">
      <c r="A9595" s="57" t="s">
        <v>30576</v>
      </c>
      <c r="B9595" s="57"/>
      <c r="C9595" s="57" t="s">
        <v>30583</v>
      </c>
      <c r="D9595" s="57" t="s">
        <v>30584</v>
      </c>
    </row>
    <row r="9596" spans="1:4">
      <c r="A9596" s="57" t="s">
        <v>30585</v>
      </c>
      <c r="B9596" s="57" t="s">
        <v>12940</v>
      </c>
      <c r="C9596" s="57" t="s">
        <v>30586</v>
      </c>
      <c r="D9596" s="57" t="s">
        <v>30587</v>
      </c>
    </row>
    <row r="9597" spans="1:4">
      <c r="A9597" s="57" t="s">
        <v>30585</v>
      </c>
      <c r="B9597" s="57"/>
      <c r="C9597" s="57" t="s">
        <v>30588</v>
      </c>
      <c r="D9597" s="57" t="s">
        <v>30589</v>
      </c>
    </row>
    <row r="9598" spans="1:4">
      <c r="A9598" s="57" t="s">
        <v>12489</v>
      </c>
      <c r="B9598" s="57" t="s">
        <v>10920</v>
      </c>
      <c r="C9598" s="57" t="s">
        <v>12490</v>
      </c>
      <c r="D9598" s="57" t="s">
        <v>12491</v>
      </c>
    </row>
    <row r="9599" spans="1:4">
      <c r="A9599" s="57" t="s">
        <v>12489</v>
      </c>
      <c r="B9599" s="57" t="s">
        <v>10920</v>
      </c>
      <c r="C9599" s="57" t="s">
        <v>12492</v>
      </c>
      <c r="D9599" s="57" t="s">
        <v>12493</v>
      </c>
    </row>
    <row r="9600" spans="1:4">
      <c r="A9600" s="57" t="s">
        <v>12489</v>
      </c>
      <c r="B9600" s="57" t="s">
        <v>10920</v>
      </c>
      <c r="C9600" s="57" t="s">
        <v>15260</v>
      </c>
      <c r="D9600" s="57" t="s">
        <v>15261</v>
      </c>
    </row>
    <row r="9601" spans="1:4">
      <c r="A9601" s="57" t="s">
        <v>12489</v>
      </c>
      <c r="B9601" s="57" t="s">
        <v>10920</v>
      </c>
      <c r="C9601" s="57" t="s">
        <v>17160</v>
      </c>
      <c r="D9601" s="57" t="s">
        <v>17161</v>
      </c>
    </row>
    <row r="9602" spans="1:4">
      <c r="A9602" s="57" t="s">
        <v>12489</v>
      </c>
      <c r="B9602" s="57" t="s">
        <v>10920</v>
      </c>
      <c r="C9602" s="57" t="s">
        <v>17162</v>
      </c>
      <c r="D9602" s="57" t="s">
        <v>17163</v>
      </c>
    </row>
    <row r="9603" spans="1:4">
      <c r="A9603" s="57" t="s">
        <v>12489</v>
      </c>
      <c r="B9603" s="57" t="s">
        <v>10920</v>
      </c>
      <c r="C9603" s="57" t="s">
        <v>17164</v>
      </c>
      <c r="D9603" s="57" t="s">
        <v>17165</v>
      </c>
    </row>
    <row r="9604" spans="1:4">
      <c r="A9604" s="57" t="s">
        <v>12489</v>
      </c>
      <c r="B9604" s="57" t="s">
        <v>10920</v>
      </c>
      <c r="C9604" s="57" t="s">
        <v>17166</v>
      </c>
      <c r="D9604" s="57" t="s">
        <v>17167</v>
      </c>
    </row>
    <row r="9605" spans="1:4">
      <c r="A9605" s="57" t="s">
        <v>12489</v>
      </c>
      <c r="B9605" s="57" t="s">
        <v>10920</v>
      </c>
      <c r="C9605" s="57" t="s">
        <v>74920</v>
      </c>
      <c r="D9605" s="57" t="s">
        <v>74921</v>
      </c>
    </row>
    <row r="9606" spans="1:4">
      <c r="A9606" s="57" t="s">
        <v>30590</v>
      </c>
      <c r="B9606" s="57" t="s">
        <v>12940</v>
      </c>
      <c r="C9606" s="57" t="s">
        <v>30591</v>
      </c>
      <c r="D9606" s="57" t="s">
        <v>30592</v>
      </c>
    </row>
    <row r="9607" spans="1:4">
      <c r="A9607" s="57" t="s">
        <v>30593</v>
      </c>
      <c r="B9607" s="57" t="s">
        <v>12940</v>
      </c>
      <c r="C9607" s="57" t="s">
        <v>30594</v>
      </c>
      <c r="D9607" s="57" t="s">
        <v>30595</v>
      </c>
    </row>
    <row r="9608" spans="1:4">
      <c r="A9608" s="57" t="s">
        <v>30596</v>
      </c>
      <c r="B9608" s="57" t="s">
        <v>12940</v>
      </c>
      <c r="C9608" s="57" t="s">
        <v>30597</v>
      </c>
      <c r="D9608" s="57" t="s">
        <v>30598</v>
      </c>
    </row>
    <row r="9609" spans="1:4">
      <c r="A9609" s="57" t="s">
        <v>30596</v>
      </c>
      <c r="B9609" s="57"/>
      <c r="C9609" s="57" t="s">
        <v>30599</v>
      </c>
      <c r="D9609" s="57" t="s">
        <v>30600</v>
      </c>
    </row>
    <row r="9610" spans="1:4">
      <c r="A9610" s="57" t="s">
        <v>30596</v>
      </c>
      <c r="B9610" s="57"/>
      <c r="C9610" s="57" t="s">
        <v>30601</v>
      </c>
      <c r="D9610" s="57" t="s">
        <v>30602</v>
      </c>
    </row>
    <row r="9611" spans="1:4">
      <c r="A9611" s="57" t="s">
        <v>30596</v>
      </c>
      <c r="B9611" s="57"/>
      <c r="C9611" s="57" t="s">
        <v>74922</v>
      </c>
      <c r="D9611" s="57" t="s">
        <v>30600</v>
      </c>
    </row>
    <row r="9612" spans="1:4">
      <c r="A9612" s="57" t="s">
        <v>30596</v>
      </c>
      <c r="B9612" s="57"/>
      <c r="C9612" s="57" t="s">
        <v>74923</v>
      </c>
      <c r="D9612" s="57" t="s">
        <v>30602</v>
      </c>
    </row>
    <row r="9613" spans="1:4">
      <c r="A9613" s="57" t="s">
        <v>30603</v>
      </c>
      <c r="B9613" s="57" t="s">
        <v>12940</v>
      </c>
      <c r="C9613" s="57" t="s">
        <v>30604</v>
      </c>
      <c r="D9613" s="57" t="s">
        <v>30605</v>
      </c>
    </row>
    <row r="9614" spans="1:4">
      <c r="A9614" s="57" t="s">
        <v>30603</v>
      </c>
      <c r="B9614" s="57"/>
      <c r="C9614" s="57" t="s">
        <v>30606</v>
      </c>
      <c r="D9614" s="57" t="s">
        <v>30607</v>
      </c>
    </row>
    <row r="9615" spans="1:4">
      <c r="A9615" s="57" t="s">
        <v>30603</v>
      </c>
      <c r="B9615" s="57"/>
      <c r="C9615" s="57" t="s">
        <v>30608</v>
      </c>
      <c r="D9615" s="57" t="s">
        <v>30609</v>
      </c>
    </row>
    <row r="9616" spans="1:4">
      <c r="A9616" s="57" t="s">
        <v>30610</v>
      </c>
      <c r="B9616" s="57" t="s">
        <v>12940</v>
      </c>
      <c r="C9616" s="57" t="s">
        <v>30611</v>
      </c>
      <c r="D9616" s="57" t="s">
        <v>30612</v>
      </c>
    </row>
    <row r="9617" spans="1:4">
      <c r="A9617" s="57" t="s">
        <v>30610</v>
      </c>
      <c r="B9617" s="57"/>
      <c r="C9617" s="57" t="s">
        <v>30613</v>
      </c>
      <c r="D9617" s="57" t="s">
        <v>30614</v>
      </c>
    </row>
    <row r="9618" spans="1:4">
      <c r="A9618" s="57" t="s">
        <v>30615</v>
      </c>
      <c r="B9618" s="57" t="s">
        <v>12940</v>
      </c>
      <c r="C9618" s="57" t="s">
        <v>30616</v>
      </c>
      <c r="D9618" s="57" t="s">
        <v>30617</v>
      </c>
    </row>
    <row r="9619" spans="1:4">
      <c r="A9619" s="57" t="s">
        <v>30618</v>
      </c>
      <c r="B9619" s="57" t="s">
        <v>12940</v>
      </c>
      <c r="C9619" s="57" t="s">
        <v>30619</v>
      </c>
      <c r="D9619" s="57" t="s">
        <v>30620</v>
      </c>
    </row>
    <row r="9620" spans="1:4">
      <c r="A9620" s="57" t="s">
        <v>30618</v>
      </c>
      <c r="B9620" s="57"/>
      <c r="C9620" s="57" t="s">
        <v>30621</v>
      </c>
      <c r="D9620" s="57" t="s">
        <v>30622</v>
      </c>
    </row>
    <row r="9621" spans="1:4">
      <c r="A9621" s="57" t="s">
        <v>30618</v>
      </c>
      <c r="B9621" s="57"/>
      <c r="C9621" s="57" t="s">
        <v>30623</v>
      </c>
      <c r="D9621" s="57" t="s">
        <v>30624</v>
      </c>
    </row>
    <row r="9622" spans="1:4">
      <c r="A9622" s="57" t="s">
        <v>30618</v>
      </c>
      <c r="B9622" s="57"/>
      <c r="C9622" s="57" t="s">
        <v>30625</v>
      </c>
      <c r="D9622" s="57" t="s">
        <v>30626</v>
      </c>
    </row>
    <row r="9623" spans="1:4">
      <c r="A9623" s="57" t="s">
        <v>30618</v>
      </c>
      <c r="B9623" s="57"/>
      <c r="C9623" s="57" t="s">
        <v>30627</v>
      </c>
      <c r="D9623" s="57" t="s">
        <v>30628</v>
      </c>
    </row>
    <row r="9624" spans="1:4">
      <c r="A9624" s="57" t="s">
        <v>30618</v>
      </c>
      <c r="B9624" s="57"/>
      <c r="C9624" s="57" t="s">
        <v>30629</v>
      </c>
      <c r="D9624" s="57" t="s">
        <v>30630</v>
      </c>
    </row>
    <row r="9625" spans="1:4">
      <c r="A9625" s="57" t="s">
        <v>30631</v>
      </c>
      <c r="B9625" s="57" t="s">
        <v>12940</v>
      </c>
      <c r="C9625" s="57" t="s">
        <v>30632</v>
      </c>
      <c r="D9625" s="57" t="s">
        <v>30633</v>
      </c>
    </row>
    <row r="9626" spans="1:4">
      <c r="A9626" s="57" t="s">
        <v>30634</v>
      </c>
      <c r="B9626" s="57" t="s">
        <v>12940</v>
      </c>
      <c r="C9626" s="57" t="s">
        <v>30635</v>
      </c>
      <c r="D9626" s="57" t="s">
        <v>30636</v>
      </c>
    </row>
    <row r="9627" spans="1:4">
      <c r="A9627" s="57" t="s">
        <v>30637</v>
      </c>
      <c r="B9627" s="57" t="s">
        <v>12940</v>
      </c>
      <c r="C9627" s="57" t="s">
        <v>30638</v>
      </c>
      <c r="D9627" s="57" t="s">
        <v>30639</v>
      </c>
    </row>
    <row r="9628" spans="1:4">
      <c r="A9628" s="57" t="s">
        <v>30640</v>
      </c>
      <c r="B9628" s="57" t="s">
        <v>12940</v>
      </c>
      <c r="C9628" s="57" t="s">
        <v>30641</v>
      </c>
      <c r="D9628" s="57" t="s">
        <v>30642</v>
      </c>
    </row>
    <row r="9629" spans="1:4">
      <c r="A9629" s="57" t="s">
        <v>30640</v>
      </c>
      <c r="B9629" s="57"/>
      <c r="C9629" s="57" t="s">
        <v>30643</v>
      </c>
      <c r="D9629" s="57" t="s">
        <v>30644</v>
      </c>
    </row>
    <row r="9630" spans="1:4">
      <c r="A9630" s="57" t="s">
        <v>30640</v>
      </c>
      <c r="B9630" s="57"/>
      <c r="C9630" s="57" t="s">
        <v>30645</v>
      </c>
      <c r="D9630" s="57" t="s">
        <v>30646</v>
      </c>
    </row>
    <row r="9631" spans="1:4">
      <c r="A9631" s="57" t="s">
        <v>30640</v>
      </c>
      <c r="B9631" s="57"/>
      <c r="C9631" s="57" t="s">
        <v>30647</v>
      </c>
      <c r="D9631" s="57" t="s">
        <v>30648</v>
      </c>
    </row>
    <row r="9632" spans="1:4">
      <c r="A9632" s="57" t="s">
        <v>30640</v>
      </c>
      <c r="B9632" s="57"/>
      <c r="C9632" s="57" t="s">
        <v>30649</v>
      </c>
      <c r="D9632" s="57" t="s">
        <v>30650</v>
      </c>
    </row>
    <row r="9633" spans="1:4">
      <c r="A9633" s="57" t="s">
        <v>30640</v>
      </c>
      <c r="B9633" s="57"/>
      <c r="C9633" s="57" t="s">
        <v>30651</v>
      </c>
      <c r="D9633" s="57" t="s">
        <v>30652</v>
      </c>
    </row>
    <row r="9634" spans="1:4">
      <c r="A9634" s="57" t="s">
        <v>30640</v>
      </c>
      <c r="B9634" s="57"/>
      <c r="C9634" s="57" t="s">
        <v>30653</v>
      </c>
      <c r="D9634" s="57" t="s">
        <v>30654</v>
      </c>
    </row>
    <row r="9635" spans="1:4">
      <c r="A9635" s="57" t="s">
        <v>30640</v>
      </c>
      <c r="B9635" s="57"/>
      <c r="C9635" s="57" t="s">
        <v>30655</v>
      </c>
      <c r="D9635" s="57" t="s">
        <v>30656</v>
      </c>
    </row>
    <row r="9636" spans="1:4">
      <c r="A9636" s="57" t="s">
        <v>30640</v>
      </c>
      <c r="B9636" s="57"/>
      <c r="C9636" s="57" t="s">
        <v>30657</v>
      </c>
      <c r="D9636" s="57" t="s">
        <v>30658</v>
      </c>
    </row>
    <row r="9637" spans="1:4">
      <c r="A9637" s="57" t="s">
        <v>30640</v>
      </c>
      <c r="B9637" s="57"/>
      <c r="C9637" s="57" t="s">
        <v>30659</v>
      </c>
      <c r="D9637" s="57" t="s">
        <v>30660</v>
      </c>
    </row>
    <row r="9638" spans="1:4">
      <c r="A9638" s="57" t="s">
        <v>30640</v>
      </c>
      <c r="B9638" s="57"/>
      <c r="C9638" s="57" t="s">
        <v>30661</v>
      </c>
      <c r="D9638" s="57" t="s">
        <v>30662</v>
      </c>
    </row>
    <row r="9639" spans="1:4">
      <c r="A9639" s="57" t="s">
        <v>30640</v>
      </c>
      <c r="B9639" s="57"/>
      <c r="C9639" s="57" t="s">
        <v>30663</v>
      </c>
      <c r="D9639" s="57" t="s">
        <v>30664</v>
      </c>
    </row>
    <row r="9640" spans="1:4">
      <c r="A9640" s="57" t="s">
        <v>30640</v>
      </c>
      <c r="B9640" s="57"/>
      <c r="C9640" s="57" t="s">
        <v>30665</v>
      </c>
      <c r="D9640" s="57" t="s">
        <v>30666</v>
      </c>
    </row>
    <row r="9641" spans="1:4">
      <c r="A9641" s="57" t="s">
        <v>30640</v>
      </c>
      <c r="B9641" s="57"/>
      <c r="C9641" s="57" t="s">
        <v>30667</v>
      </c>
      <c r="D9641" s="57" t="s">
        <v>30668</v>
      </c>
    </row>
    <row r="9642" spans="1:4">
      <c r="A9642" s="57" t="s">
        <v>30640</v>
      </c>
      <c r="B9642" s="57"/>
      <c r="C9642" s="57" t="s">
        <v>30669</v>
      </c>
      <c r="D9642" s="57" t="s">
        <v>30670</v>
      </c>
    </row>
    <row r="9643" spans="1:4">
      <c r="A9643" s="57" t="s">
        <v>30640</v>
      </c>
      <c r="B9643" s="57"/>
      <c r="C9643" s="57" t="s">
        <v>30671</v>
      </c>
      <c r="D9643" s="57" t="s">
        <v>30672</v>
      </c>
    </row>
    <row r="9644" spans="1:4">
      <c r="A9644" s="57" t="s">
        <v>30640</v>
      </c>
      <c r="B9644" s="57"/>
      <c r="C9644" s="57" t="s">
        <v>30673</v>
      </c>
      <c r="D9644" s="57" t="s">
        <v>30674</v>
      </c>
    </row>
    <row r="9645" spans="1:4">
      <c r="A9645" s="57" t="s">
        <v>12494</v>
      </c>
      <c r="B9645" s="57" t="s">
        <v>10485</v>
      </c>
      <c r="C9645" s="57" t="s">
        <v>12495</v>
      </c>
      <c r="D9645" s="57" t="s">
        <v>12496</v>
      </c>
    </row>
    <row r="9646" spans="1:4">
      <c r="A9646" s="57" t="s">
        <v>12494</v>
      </c>
      <c r="B9646" s="57" t="s">
        <v>10485</v>
      </c>
      <c r="C9646" s="57" t="s">
        <v>15262</v>
      </c>
      <c r="D9646" s="57" t="s">
        <v>15263</v>
      </c>
    </row>
    <row r="9647" spans="1:4">
      <c r="A9647" s="57" t="s">
        <v>12494</v>
      </c>
      <c r="B9647" s="57" t="s">
        <v>10485</v>
      </c>
      <c r="C9647" s="57" t="s">
        <v>17168</v>
      </c>
      <c r="D9647" s="57" t="s">
        <v>17169</v>
      </c>
    </row>
    <row r="9648" spans="1:4">
      <c r="A9648" s="57" t="s">
        <v>12494</v>
      </c>
      <c r="B9648" s="57" t="s">
        <v>10485</v>
      </c>
      <c r="C9648" s="57" t="s">
        <v>17170</v>
      </c>
      <c r="D9648" s="57" t="s">
        <v>17171</v>
      </c>
    </row>
    <row r="9649" spans="1:4">
      <c r="A9649" s="57" t="s">
        <v>30675</v>
      </c>
      <c r="B9649" s="57" t="s">
        <v>12940</v>
      </c>
      <c r="C9649" s="57" t="s">
        <v>30676</v>
      </c>
      <c r="D9649" s="57" t="s">
        <v>30677</v>
      </c>
    </row>
    <row r="9650" spans="1:4">
      <c r="A9650" s="57" t="s">
        <v>30678</v>
      </c>
      <c r="B9650" s="57" t="s">
        <v>12940</v>
      </c>
      <c r="C9650" s="57" t="s">
        <v>30679</v>
      </c>
      <c r="D9650" s="57" t="s">
        <v>30680</v>
      </c>
    </row>
    <row r="9651" spans="1:4">
      <c r="A9651" s="57" t="s">
        <v>12497</v>
      </c>
      <c r="B9651" s="57" t="s">
        <v>10485</v>
      </c>
      <c r="C9651" s="57" t="s">
        <v>12498</v>
      </c>
      <c r="D9651" s="57" t="s">
        <v>12499</v>
      </c>
    </row>
    <row r="9652" spans="1:4">
      <c r="A9652" s="57" t="s">
        <v>30681</v>
      </c>
      <c r="B9652" s="57" t="s">
        <v>12940</v>
      </c>
      <c r="C9652" s="57" t="s">
        <v>30682</v>
      </c>
      <c r="D9652" s="57" t="s">
        <v>30683</v>
      </c>
    </row>
    <row r="9653" spans="1:4">
      <c r="A9653" s="57" t="s">
        <v>30681</v>
      </c>
      <c r="B9653" s="57"/>
      <c r="C9653" s="57" t="s">
        <v>30684</v>
      </c>
      <c r="D9653" s="57" t="s">
        <v>30685</v>
      </c>
    </row>
    <row r="9654" spans="1:4">
      <c r="A9654" s="57" t="s">
        <v>30681</v>
      </c>
      <c r="B9654" s="57"/>
      <c r="C9654" s="57" t="s">
        <v>30686</v>
      </c>
      <c r="D9654" s="57" t="s">
        <v>30687</v>
      </c>
    </row>
    <row r="9655" spans="1:4">
      <c r="A9655" s="57" t="s">
        <v>30688</v>
      </c>
      <c r="B9655" s="57" t="s">
        <v>12940</v>
      </c>
      <c r="C9655" s="57" t="s">
        <v>30689</v>
      </c>
      <c r="D9655" s="57" t="s">
        <v>30690</v>
      </c>
    </row>
    <row r="9656" spans="1:4">
      <c r="A9656" s="57" t="s">
        <v>30691</v>
      </c>
      <c r="B9656" s="57" t="s">
        <v>12940</v>
      </c>
      <c r="C9656" s="57" t="s">
        <v>30692</v>
      </c>
      <c r="D9656" s="57" t="s">
        <v>30693</v>
      </c>
    </row>
    <row r="9657" spans="1:4">
      <c r="A9657" s="57" t="s">
        <v>30691</v>
      </c>
      <c r="B9657" s="57"/>
      <c r="C9657" s="57" t="s">
        <v>30694</v>
      </c>
      <c r="D9657" s="57" t="s">
        <v>30695</v>
      </c>
    </row>
    <row r="9658" spans="1:4">
      <c r="A9658" s="57" t="s">
        <v>30691</v>
      </c>
      <c r="B9658" s="57"/>
      <c r="C9658" s="57" t="s">
        <v>30696</v>
      </c>
      <c r="D9658" s="57" t="s">
        <v>30697</v>
      </c>
    </row>
    <row r="9659" spans="1:4">
      <c r="A9659" s="57" t="s">
        <v>30691</v>
      </c>
      <c r="B9659" s="57"/>
      <c r="C9659" s="57" t="s">
        <v>30698</v>
      </c>
      <c r="D9659" s="57" t="s">
        <v>30699</v>
      </c>
    </row>
    <row r="9660" spans="1:4">
      <c r="A9660" s="57" t="s">
        <v>30691</v>
      </c>
      <c r="B9660" s="57"/>
      <c r="C9660" s="57" t="s">
        <v>30700</v>
      </c>
      <c r="D9660" s="57" t="s">
        <v>30701</v>
      </c>
    </row>
    <row r="9661" spans="1:4">
      <c r="A9661" s="57" t="s">
        <v>30691</v>
      </c>
      <c r="B9661" s="57"/>
      <c r="C9661" s="57" t="s">
        <v>30702</v>
      </c>
      <c r="D9661" s="57" t="s">
        <v>30703</v>
      </c>
    </row>
    <row r="9662" spans="1:4">
      <c r="A9662" s="57" t="s">
        <v>30691</v>
      </c>
      <c r="B9662" s="57"/>
      <c r="C9662" s="57" t="s">
        <v>30704</v>
      </c>
      <c r="D9662" s="57" t="s">
        <v>30705</v>
      </c>
    </row>
    <row r="9663" spans="1:4">
      <c r="A9663" s="57" t="s">
        <v>30691</v>
      </c>
      <c r="B9663" s="57"/>
      <c r="C9663" s="57" t="s">
        <v>30706</v>
      </c>
      <c r="D9663" s="57" t="s">
        <v>30707</v>
      </c>
    </row>
    <row r="9664" spans="1:4">
      <c r="A9664" s="57" t="s">
        <v>30691</v>
      </c>
      <c r="B9664" s="57"/>
      <c r="C9664" s="57" t="s">
        <v>30708</v>
      </c>
      <c r="D9664" s="57" t="s">
        <v>30709</v>
      </c>
    </row>
    <row r="9665" spans="1:4">
      <c r="A9665" s="57" t="s">
        <v>30691</v>
      </c>
      <c r="B9665" s="57"/>
      <c r="C9665" s="57" t="s">
        <v>30710</v>
      </c>
      <c r="D9665" s="57" t="s">
        <v>30711</v>
      </c>
    </row>
    <row r="9666" spans="1:4">
      <c r="A9666" s="57" t="s">
        <v>30691</v>
      </c>
      <c r="B9666" s="57"/>
      <c r="C9666" s="57" t="s">
        <v>30712</v>
      </c>
      <c r="D9666" s="57" t="s">
        <v>30713</v>
      </c>
    </row>
    <row r="9667" spans="1:4">
      <c r="A9667" s="57" t="s">
        <v>30691</v>
      </c>
      <c r="B9667" s="57"/>
      <c r="C9667" s="57" t="s">
        <v>30714</v>
      </c>
      <c r="D9667" s="57" t="s">
        <v>30715</v>
      </c>
    </row>
    <row r="9668" spans="1:4">
      <c r="A9668" s="57" t="s">
        <v>30691</v>
      </c>
      <c r="B9668" s="57"/>
      <c r="C9668" s="57" t="s">
        <v>30716</v>
      </c>
      <c r="D9668" s="57" t="s">
        <v>30717</v>
      </c>
    </row>
    <row r="9669" spans="1:4">
      <c r="A9669" s="57" t="s">
        <v>30691</v>
      </c>
      <c r="B9669" s="57"/>
      <c r="C9669" s="57" t="s">
        <v>30718</v>
      </c>
      <c r="D9669" s="57" t="s">
        <v>30719</v>
      </c>
    </row>
    <row r="9670" spans="1:4">
      <c r="A9670" s="57" t="s">
        <v>30691</v>
      </c>
      <c r="B9670" s="57"/>
      <c r="C9670" s="57" t="s">
        <v>30720</v>
      </c>
      <c r="D9670" s="57" t="s">
        <v>30721</v>
      </c>
    </row>
    <row r="9671" spans="1:4">
      <c r="A9671" s="57" t="s">
        <v>30691</v>
      </c>
      <c r="B9671" s="57"/>
      <c r="C9671" s="57" t="s">
        <v>30722</v>
      </c>
      <c r="D9671" s="57" t="s">
        <v>30723</v>
      </c>
    </row>
    <row r="9672" spans="1:4">
      <c r="A9672" s="57" t="s">
        <v>30691</v>
      </c>
      <c r="B9672" s="57"/>
      <c r="C9672" s="57" t="s">
        <v>30724</v>
      </c>
      <c r="D9672" s="57" t="s">
        <v>30725</v>
      </c>
    </row>
    <row r="9673" spans="1:4">
      <c r="A9673" s="57" t="s">
        <v>30726</v>
      </c>
      <c r="B9673" s="57" t="s">
        <v>12940</v>
      </c>
      <c r="C9673" s="57" t="s">
        <v>30727</v>
      </c>
      <c r="D9673" s="57" t="s">
        <v>30728</v>
      </c>
    </row>
    <row r="9674" spans="1:4">
      <c r="A9674" s="57" t="s">
        <v>30726</v>
      </c>
      <c r="B9674" s="57"/>
      <c r="C9674" s="57" t="s">
        <v>30729</v>
      </c>
      <c r="D9674" s="57" t="s">
        <v>30730</v>
      </c>
    </row>
    <row r="9675" spans="1:4">
      <c r="A9675" s="57" t="s">
        <v>30726</v>
      </c>
      <c r="B9675" s="57"/>
      <c r="C9675" s="57" t="s">
        <v>30731</v>
      </c>
      <c r="D9675" s="57" t="s">
        <v>30732</v>
      </c>
    </row>
    <row r="9676" spans="1:4">
      <c r="A9676" s="57" t="s">
        <v>30726</v>
      </c>
      <c r="B9676" s="57"/>
      <c r="C9676" s="57" t="s">
        <v>30733</v>
      </c>
      <c r="D9676" s="57" t="s">
        <v>30734</v>
      </c>
    </row>
    <row r="9677" spans="1:4">
      <c r="A9677" s="57" t="s">
        <v>7706</v>
      </c>
      <c r="B9677" s="57" t="s">
        <v>2599</v>
      </c>
      <c r="C9677" s="57" t="s">
        <v>4658</v>
      </c>
      <c r="D9677" s="57" t="s">
        <v>4659</v>
      </c>
    </row>
    <row r="9678" spans="1:4">
      <c r="A9678" s="57" t="s">
        <v>7706</v>
      </c>
      <c r="B9678" s="57" t="s">
        <v>2599</v>
      </c>
      <c r="C9678" s="57" t="s">
        <v>4895</v>
      </c>
      <c r="D9678" s="57" t="s">
        <v>4896</v>
      </c>
    </row>
    <row r="9679" spans="1:4">
      <c r="A9679" s="57" t="s">
        <v>7706</v>
      </c>
      <c r="B9679" s="57" t="s">
        <v>2599</v>
      </c>
      <c r="C9679" s="57" t="s">
        <v>6188</v>
      </c>
      <c r="D9679" s="57" t="s">
        <v>6189</v>
      </c>
    </row>
    <row r="9680" spans="1:4">
      <c r="A9680" s="57" t="s">
        <v>7706</v>
      </c>
      <c r="B9680" s="57" t="s">
        <v>2599</v>
      </c>
      <c r="C9680" s="57" t="s">
        <v>6386</v>
      </c>
      <c r="D9680" s="57" t="s">
        <v>6387</v>
      </c>
    </row>
    <row r="9681" spans="1:4">
      <c r="A9681" s="57" t="s">
        <v>30735</v>
      </c>
      <c r="B9681" s="57" t="s">
        <v>12940</v>
      </c>
      <c r="C9681" s="57" t="s">
        <v>30736</v>
      </c>
      <c r="D9681" s="57" t="s">
        <v>19034</v>
      </c>
    </row>
    <row r="9682" spans="1:4">
      <c r="A9682" s="57" t="s">
        <v>30735</v>
      </c>
      <c r="B9682" s="57"/>
      <c r="C9682" s="57" t="s">
        <v>30737</v>
      </c>
      <c r="D9682" s="57" t="s">
        <v>30738</v>
      </c>
    </row>
    <row r="9683" spans="1:4">
      <c r="A9683" s="57" t="s">
        <v>30739</v>
      </c>
      <c r="B9683" s="57" t="s">
        <v>12940</v>
      </c>
      <c r="C9683" s="57" t="s">
        <v>30740</v>
      </c>
      <c r="D9683" s="57" t="s">
        <v>30741</v>
      </c>
    </row>
    <row r="9684" spans="1:4">
      <c r="A9684" s="57" t="s">
        <v>30739</v>
      </c>
      <c r="B9684" s="57"/>
      <c r="C9684" s="57" t="s">
        <v>30742</v>
      </c>
      <c r="D9684" s="57" t="s">
        <v>30743</v>
      </c>
    </row>
    <row r="9685" spans="1:4">
      <c r="A9685" s="57" t="s">
        <v>30739</v>
      </c>
      <c r="B9685" s="57"/>
      <c r="C9685" s="57" t="s">
        <v>30744</v>
      </c>
      <c r="D9685" s="57" t="s">
        <v>30745</v>
      </c>
    </row>
    <row r="9686" spans="1:4">
      <c r="A9686" s="57" t="s">
        <v>30739</v>
      </c>
      <c r="B9686" s="57"/>
      <c r="C9686" s="57" t="s">
        <v>30746</v>
      </c>
      <c r="D9686" s="57" t="s">
        <v>30747</v>
      </c>
    </row>
    <row r="9687" spans="1:4">
      <c r="A9687" s="57" t="s">
        <v>30739</v>
      </c>
      <c r="B9687" s="57"/>
      <c r="C9687" s="57" t="s">
        <v>30748</v>
      </c>
      <c r="D9687" s="57" t="s">
        <v>30749</v>
      </c>
    </row>
    <row r="9688" spans="1:4">
      <c r="A9688" s="57" t="s">
        <v>30739</v>
      </c>
      <c r="B9688" s="57"/>
      <c r="C9688" s="57" t="s">
        <v>30750</v>
      </c>
      <c r="D9688" s="57" t="s">
        <v>30751</v>
      </c>
    </row>
    <row r="9689" spans="1:4">
      <c r="A9689" s="57" t="s">
        <v>30739</v>
      </c>
      <c r="B9689" s="57"/>
      <c r="C9689" s="57" t="s">
        <v>30752</v>
      </c>
      <c r="D9689" s="57" t="s">
        <v>30753</v>
      </c>
    </row>
    <row r="9690" spans="1:4">
      <c r="A9690" s="57" t="s">
        <v>30754</v>
      </c>
      <c r="B9690" s="57" t="s">
        <v>12940</v>
      </c>
      <c r="C9690" s="57" t="s">
        <v>30755</v>
      </c>
      <c r="D9690" s="57" t="s">
        <v>19034</v>
      </c>
    </row>
    <row r="9691" spans="1:4">
      <c r="A9691" s="57" t="s">
        <v>30754</v>
      </c>
      <c r="B9691" s="57"/>
      <c r="C9691" s="57" t="s">
        <v>30756</v>
      </c>
      <c r="D9691" s="57" t="s">
        <v>30757</v>
      </c>
    </row>
    <row r="9692" spans="1:4">
      <c r="A9692" s="57" t="s">
        <v>30754</v>
      </c>
      <c r="B9692" s="57"/>
      <c r="C9692" s="57" t="s">
        <v>30758</v>
      </c>
      <c r="D9692" s="57" t="s">
        <v>30759</v>
      </c>
    </row>
    <row r="9693" spans="1:4">
      <c r="A9693" s="57" t="s">
        <v>30754</v>
      </c>
      <c r="B9693" s="57"/>
      <c r="C9693" s="57" t="s">
        <v>30760</v>
      </c>
      <c r="D9693" s="57" t="s">
        <v>30761</v>
      </c>
    </row>
    <row r="9694" spans="1:4">
      <c r="A9694" s="57" t="s">
        <v>7707</v>
      </c>
      <c r="B9694" s="57" t="s">
        <v>843</v>
      </c>
      <c r="C9694" s="57" t="s">
        <v>5892</v>
      </c>
      <c r="D9694" s="57" t="s">
        <v>5893</v>
      </c>
    </row>
    <row r="9695" spans="1:4">
      <c r="A9695" s="57" t="s">
        <v>30762</v>
      </c>
      <c r="B9695" s="57" t="s">
        <v>12940</v>
      </c>
      <c r="C9695" s="57" t="s">
        <v>30763</v>
      </c>
      <c r="D9695" s="57" t="s">
        <v>30764</v>
      </c>
    </row>
    <row r="9696" spans="1:4">
      <c r="A9696" s="57" t="s">
        <v>30765</v>
      </c>
      <c r="B9696" s="57" t="s">
        <v>12940</v>
      </c>
      <c r="C9696" s="57" t="s">
        <v>30766</v>
      </c>
      <c r="D9696" s="57" t="s">
        <v>19034</v>
      </c>
    </row>
    <row r="9697" spans="1:4">
      <c r="A9697" s="57" t="s">
        <v>30767</v>
      </c>
      <c r="B9697" s="57" t="s">
        <v>12940</v>
      </c>
      <c r="C9697" s="57" t="s">
        <v>30768</v>
      </c>
      <c r="D9697" s="57" t="s">
        <v>30769</v>
      </c>
    </row>
    <row r="9698" spans="1:4">
      <c r="A9698" s="57" t="s">
        <v>30767</v>
      </c>
      <c r="B9698" s="57"/>
      <c r="C9698" s="57" t="s">
        <v>74924</v>
      </c>
      <c r="D9698" s="57" t="s">
        <v>74925</v>
      </c>
    </row>
    <row r="9699" spans="1:4">
      <c r="A9699" s="57" t="s">
        <v>30770</v>
      </c>
      <c r="B9699" s="57" t="s">
        <v>12940</v>
      </c>
      <c r="C9699" s="57" t="s">
        <v>30771</v>
      </c>
      <c r="D9699" s="57" t="s">
        <v>30772</v>
      </c>
    </row>
    <row r="9700" spans="1:4">
      <c r="A9700" s="57" t="s">
        <v>30770</v>
      </c>
      <c r="B9700" s="57"/>
      <c r="C9700" s="57" t="s">
        <v>30773</v>
      </c>
      <c r="D9700" s="57" t="s">
        <v>30774</v>
      </c>
    </row>
    <row r="9701" spans="1:4">
      <c r="A9701" s="57" t="s">
        <v>30770</v>
      </c>
      <c r="B9701" s="57"/>
      <c r="C9701" s="57" t="s">
        <v>30775</v>
      </c>
      <c r="D9701" s="57" t="s">
        <v>30776</v>
      </c>
    </row>
    <row r="9702" spans="1:4">
      <c r="A9702" s="57" t="s">
        <v>30770</v>
      </c>
      <c r="B9702" s="57"/>
      <c r="C9702" s="57" t="s">
        <v>30777</v>
      </c>
      <c r="D9702" s="57" t="s">
        <v>30778</v>
      </c>
    </row>
    <row r="9703" spans="1:4">
      <c r="A9703" s="57" t="s">
        <v>30770</v>
      </c>
      <c r="B9703" s="57"/>
      <c r="C9703" s="57" t="s">
        <v>30779</v>
      </c>
      <c r="D9703" s="57" t="s">
        <v>30780</v>
      </c>
    </row>
    <row r="9704" spans="1:4">
      <c r="A9704" s="57" t="s">
        <v>30770</v>
      </c>
      <c r="B9704" s="57"/>
      <c r="C9704" s="57" t="s">
        <v>30781</v>
      </c>
      <c r="D9704" s="57" t="s">
        <v>30782</v>
      </c>
    </row>
    <row r="9705" spans="1:4">
      <c r="A9705" s="57" t="s">
        <v>30770</v>
      </c>
      <c r="B9705" s="57"/>
      <c r="C9705" s="57" t="s">
        <v>30783</v>
      </c>
      <c r="D9705" s="57" t="s">
        <v>30784</v>
      </c>
    </row>
    <row r="9706" spans="1:4">
      <c r="A9706" s="57" t="s">
        <v>30770</v>
      </c>
      <c r="B9706" s="57"/>
      <c r="C9706" s="57" t="s">
        <v>30785</v>
      </c>
      <c r="D9706" s="57" t="s">
        <v>30786</v>
      </c>
    </row>
    <row r="9707" spans="1:4">
      <c r="A9707" s="57" t="s">
        <v>30770</v>
      </c>
      <c r="B9707" s="57"/>
      <c r="C9707" s="57" t="s">
        <v>30787</v>
      </c>
      <c r="D9707" s="57" t="s">
        <v>30788</v>
      </c>
    </row>
    <row r="9708" spans="1:4">
      <c r="A9708" s="57" t="s">
        <v>30770</v>
      </c>
      <c r="B9708" s="57"/>
      <c r="C9708" s="57" t="s">
        <v>30789</v>
      </c>
      <c r="D9708" s="57" t="s">
        <v>30790</v>
      </c>
    </row>
    <row r="9709" spans="1:4">
      <c r="A9709" s="57" t="s">
        <v>30770</v>
      </c>
      <c r="B9709" s="57"/>
      <c r="C9709" s="57" t="s">
        <v>30791</v>
      </c>
      <c r="D9709" s="57" t="s">
        <v>30792</v>
      </c>
    </row>
    <row r="9710" spans="1:4">
      <c r="A9710" s="57" t="s">
        <v>30793</v>
      </c>
      <c r="B9710" s="57" t="s">
        <v>12940</v>
      </c>
      <c r="C9710" s="57" t="s">
        <v>30794</v>
      </c>
      <c r="D9710" s="57" t="s">
        <v>30795</v>
      </c>
    </row>
    <row r="9711" spans="1:4">
      <c r="A9711" s="57" t="s">
        <v>30793</v>
      </c>
      <c r="B9711" s="57"/>
      <c r="C9711" s="57" t="s">
        <v>30796</v>
      </c>
      <c r="D9711" s="57" t="s">
        <v>30797</v>
      </c>
    </row>
    <row r="9712" spans="1:4">
      <c r="A9712" s="57" t="s">
        <v>30793</v>
      </c>
      <c r="B9712" s="57"/>
      <c r="C9712" s="57" t="s">
        <v>30798</v>
      </c>
      <c r="D9712" s="57" t="s">
        <v>30797</v>
      </c>
    </row>
    <row r="9713" spans="1:4">
      <c r="A9713" s="57" t="s">
        <v>30799</v>
      </c>
      <c r="B9713" s="57" t="s">
        <v>12940</v>
      </c>
      <c r="C9713" s="57" t="s">
        <v>30800</v>
      </c>
      <c r="D9713" s="57" t="s">
        <v>30801</v>
      </c>
    </row>
    <row r="9714" spans="1:4">
      <c r="A9714" s="57" t="s">
        <v>30802</v>
      </c>
      <c r="B9714" s="57" t="s">
        <v>12940</v>
      </c>
      <c r="C9714" s="57" t="s">
        <v>30803</v>
      </c>
      <c r="D9714" s="57" t="s">
        <v>30804</v>
      </c>
    </row>
    <row r="9715" spans="1:4">
      <c r="A9715" s="57" t="s">
        <v>30802</v>
      </c>
      <c r="B9715" s="57"/>
      <c r="C9715" s="57" t="s">
        <v>30805</v>
      </c>
      <c r="D9715" s="57" t="s">
        <v>30806</v>
      </c>
    </row>
    <row r="9716" spans="1:4">
      <c r="A9716" s="57" t="s">
        <v>30802</v>
      </c>
      <c r="B9716" s="57"/>
      <c r="C9716" s="57" t="s">
        <v>30807</v>
      </c>
      <c r="D9716" s="57" t="s">
        <v>30808</v>
      </c>
    </row>
    <row r="9717" spans="1:4">
      <c r="A9717" s="57" t="s">
        <v>30802</v>
      </c>
      <c r="B9717" s="57"/>
      <c r="C9717" s="57" t="s">
        <v>30809</v>
      </c>
      <c r="D9717" s="57" t="s">
        <v>30810</v>
      </c>
    </row>
    <row r="9718" spans="1:4">
      <c r="A9718" s="57" t="s">
        <v>9937</v>
      </c>
      <c r="B9718" s="57" t="s">
        <v>2373</v>
      </c>
      <c r="C9718" s="57" t="s">
        <v>9938</v>
      </c>
      <c r="D9718" s="57" t="s">
        <v>12500</v>
      </c>
    </row>
    <row r="9719" spans="1:4">
      <c r="A9719" s="57" t="s">
        <v>9937</v>
      </c>
      <c r="B9719" s="57" t="s">
        <v>2373</v>
      </c>
      <c r="C9719" s="57" t="s">
        <v>12501</v>
      </c>
      <c r="D9719" s="57" t="s">
        <v>12502</v>
      </c>
    </row>
    <row r="9720" spans="1:4">
      <c r="A9720" s="57" t="s">
        <v>9937</v>
      </c>
      <c r="B9720" s="57" t="s">
        <v>2373</v>
      </c>
      <c r="C9720" s="57" t="s">
        <v>30811</v>
      </c>
      <c r="D9720" s="57" t="s">
        <v>30812</v>
      </c>
    </row>
    <row r="9721" spans="1:4">
      <c r="A9721" s="57" t="s">
        <v>9937</v>
      </c>
      <c r="B9721" s="57" t="s">
        <v>2373</v>
      </c>
      <c r="C9721" s="57" t="s">
        <v>30813</v>
      </c>
      <c r="D9721" s="57" t="s">
        <v>30814</v>
      </c>
    </row>
    <row r="9722" spans="1:4">
      <c r="A9722" s="57" t="s">
        <v>7708</v>
      </c>
      <c r="B9722" s="57" t="s">
        <v>2373</v>
      </c>
      <c r="C9722" s="57" t="s">
        <v>3656</v>
      </c>
      <c r="D9722" s="57" t="s">
        <v>3657</v>
      </c>
    </row>
    <row r="9723" spans="1:4">
      <c r="A9723" s="57" t="s">
        <v>7708</v>
      </c>
      <c r="B9723" s="57" t="s">
        <v>2373</v>
      </c>
      <c r="C9723" s="57" t="s">
        <v>3658</v>
      </c>
      <c r="D9723" s="57" t="s">
        <v>3659</v>
      </c>
    </row>
    <row r="9724" spans="1:4">
      <c r="A9724" s="57" t="s">
        <v>7708</v>
      </c>
      <c r="B9724" s="57" t="s">
        <v>2373</v>
      </c>
      <c r="C9724" s="57" t="s">
        <v>12503</v>
      </c>
      <c r="D9724" s="57" t="s">
        <v>12504</v>
      </c>
    </row>
    <row r="9725" spans="1:4">
      <c r="A9725" s="57" t="s">
        <v>7708</v>
      </c>
      <c r="B9725" s="57" t="s">
        <v>2373</v>
      </c>
      <c r="C9725" s="57" t="s">
        <v>12505</v>
      </c>
      <c r="D9725" s="57" t="s">
        <v>12506</v>
      </c>
    </row>
    <row r="9726" spans="1:4">
      <c r="A9726" s="57" t="s">
        <v>7708</v>
      </c>
      <c r="B9726" s="57" t="s">
        <v>2373</v>
      </c>
      <c r="C9726" s="57" t="s">
        <v>15264</v>
      </c>
      <c r="D9726" s="57" t="s">
        <v>15265</v>
      </c>
    </row>
    <row r="9727" spans="1:4">
      <c r="A9727" s="57" t="s">
        <v>30815</v>
      </c>
      <c r="B9727" s="57" t="s">
        <v>12940</v>
      </c>
      <c r="C9727" s="57" t="s">
        <v>30816</v>
      </c>
      <c r="D9727" s="57" t="s">
        <v>30817</v>
      </c>
    </row>
    <row r="9728" spans="1:4">
      <c r="A9728" s="57" t="s">
        <v>30818</v>
      </c>
      <c r="B9728" s="57" t="s">
        <v>12940</v>
      </c>
      <c r="C9728" s="57" t="s">
        <v>30819</v>
      </c>
      <c r="D9728" s="57" t="s">
        <v>30820</v>
      </c>
    </row>
    <row r="9729" spans="1:4">
      <c r="A9729" s="57" t="s">
        <v>30821</v>
      </c>
      <c r="B9729" s="57" t="s">
        <v>12940</v>
      </c>
      <c r="C9729" s="57" t="s">
        <v>30822</v>
      </c>
      <c r="D9729" s="57" t="s">
        <v>30823</v>
      </c>
    </row>
    <row r="9730" spans="1:4">
      <c r="A9730" s="57" t="s">
        <v>30824</v>
      </c>
      <c r="B9730" s="57" t="s">
        <v>12940</v>
      </c>
      <c r="C9730" s="57" t="s">
        <v>30825</v>
      </c>
      <c r="D9730" s="57" t="s">
        <v>30826</v>
      </c>
    </row>
    <row r="9731" spans="1:4">
      <c r="A9731" s="57" t="s">
        <v>30824</v>
      </c>
      <c r="B9731" s="57"/>
      <c r="C9731" s="57" t="s">
        <v>30827</v>
      </c>
      <c r="D9731" s="57" t="s">
        <v>30828</v>
      </c>
    </row>
    <row r="9732" spans="1:4">
      <c r="A9732" s="57" t="s">
        <v>30824</v>
      </c>
      <c r="B9732" s="57"/>
      <c r="C9732" s="57" t="s">
        <v>30829</v>
      </c>
      <c r="D9732" s="57" t="s">
        <v>30830</v>
      </c>
    </row>
    <row r="9733" spans="1:4">
      <c r="A9733" s="57" t="s">
        <v>30824</v>
      </c>
      <c r="B9733" s="57"/>
      <c r="C9733" s="57" t="s">
        <v>30831</v>
      </c>
      <c r="D9733" s="57" t="s">
        <v>30832</v>
      </c>
    </row>
    <row r="9734" spans="1:4">
      <c r="A9734" s="57" t="s">
        <v>30833</v>
      </c>
      <c r="B9734" s="57" t="s">
        <v>12940</v>
      </c>
      <c r="C9734" s="57" t="s">
        <v>30834</v>
      </c>
      <c r="D9734" s="57" t="s">
        <v>74926</v>
      </c>
    </row>
    <row r="9735" spans="1:4">
      <c r="A9735" s="57" t="s">
        <v>30833</v>
      </c>
      <c r="B9735" s="57"/>
      <c r="C9735" s="57" t="s">
        <v>30835</v>
      </c>
      <c r="D9735" s="57" t="s">
        <v>30836</v>
      </c>
    </row>
    <row r="9736" spans="1:4">
      <c r="A9736" s="57" t="s">
        <v>30833</v>
      </c>
      <c r="B9736" s="57"/>
      <c r="C9736" s="57" t="s">
        <v>30837</v>
      </c>
      <c r="D9736" s="57" t="s">
        <v>30838</v>
      </c>
    </row>
    <row r="9737" spans="1:4">
      <c r="A9737" s="57" t="s">
        <v>30833</v>
      </c>
      <c r="B9737" s="57"/>
      <c r="C9737" s="57" t="s">
        <v>30839</v>
      </c>
      <c r="D9737" s="57" t="s">
        <v>30840</v>
      </c>
    </row>
    <row r="9738" spans="1:4">
      <c r="A9738" s="57" t="s">
        <v>30833</v>
      </c>
      <c r="B9738" s="57"/>
      <c r="C9738" s="57" t="s">
        <v>30841</v>
      </c>
      <c r="D9738" s="57" t="s">
        <v>30842</v>
      </c>
    </row>
    <row r="9739" spans="1:4">
      <c r="A9739" s="57" t="s">
        <v>30843</v>
      </c>
      <c r="B9739" s="57" t="s">
        <v>12940</v>
      </c>
      <c r="C9739" s="57" t="s">
        <v>30844</v>
      </c>
      <c r="D9739" s="57" t="s">
        <v>30845</v>
      </c>
    </row>
    <row r="9740" spans="1:4">
      <c r="A9740" s="57" t="s">
        <v>76651</v>
      </c>
      <c r="B9740" s="57" t="s">
        <v>12940</v>
      </c>
      <c r="C9740" s="57" t="s">
        <v>76652</v>
      </c>
      <c r="D9740" s="57" t="s">
        <v>76653</v>
      </c>
    </row>
    <row r="9741" spans="1:4">
      <c r="A9741" s="57" t="s">
        <v>30846</v>
      </c>
      <c r="B9741" s="57" t="s">
        <v>12940</v>
      </c>
      <c r="C9741" s="57" t="s">
        <v>30847</v>
      </c>
      <c r="D9741" s="57" t="s">
        <v>30848</v>
      </c>
    </row>
    <row r="9742" spans="1:4">
      <c r="A9742" s="57" t="s">
        <v>30849</v>
      </c>
      <c r="B9742" s="57" t="s">
        <v>12940</v>
      </c>
      <c r="C9742" s="57" t="s">
        <v>30850</v>
      </c>
      <c r="D9742" s="57" t="s">
        <v>30851</v>
      </c>
    </row>
    <row r="9743" spans="1:4">
      <c r="A9743" s="57" t="s">
        <v>30852</v>
      </c>
      <c r="B9743" s="57" t="s">
        <v>12940</v>
      </c>
      <c r="C9743" s="57" t="s">
        <v>30853</v>
      </c>
      <c r="D9743" s="57" t="s">
        <v>30854</v>
      </c>
    </row>
    <row r="9744" spans="1:4">
      <c r="A9744" s="57" t="s">
        <v>30852</v>
      </c>
      <c r="B9744" s="57"/>
      <c r="C9744" s="57" t="s">
        <v>30855</v>
      </c>
      <c r="D9744" s="57" t="s">
        <v>30856</v>
      </c>
    </row>
    <row r="9745" spans="1:4">
      <c r="A9745" s="57" t="s">
        <v>30857</v>
      </c>
      <c r="B9745" s="57" t="s">
        <v>12940</v>
      </c>
      <c r="C9745" s="57" t="s">
        <v>30858</v>
      </c>
      <c r="D9745" s="57" t="s">
        <v>30859</v>
      </c>
    </row>
    <row r="9746" spans="1:4">
      <c r="A9746" s="57" t="s">
        <v>30860</v>
      </c>
      <c r="B9746" s="57" t="s">
        <v>12940</v>
      </c>
      <c r="C9746" s="57" t="s">
        <v>30861</v>
      </c>
      <c r="D9746" s="57" t="s">
        <v>30862</v>
      </c>
    </row>
    <row r="9747" spans="1:4">
      <c r="A9747" s="57" t="s">
        <v>30860</v>
      </c>
      <c r="B9747" s="57"/>
      <c r="C9747" s="57" t="s">
        <v>30863</v>
      </c>
      <c r="D9747" s="57" t="s">
        <v>30864</v>
      </c>
    </row>
    <row r="9748" spans="1:4">
      <c r="A9748" s="57" t="s">
        <v>30865</v>
      </c>
      <c r="B9748" s="57" t="s">
        <v>12940</v>
      </c>
      <c r="C9748" s="57" t="s">
        <v>30866</v>
      </c>
      <c r="D9748" s="57" t="s">
        <v>30867</v>
      </c>
    </row>
    <row r="9749" spans="1:4">
      <c r="A9749" s="57" t="s">
        <v>30868</v>
      </c>
      <c r="B9749" s="57" t="s">
        <v>12940</v>
      </c>
      <c r="C9749" s="57" t="s">
        <v>30869</v>
      </c>
      <c r="D9749" s="57" t="s">
        <v>30870</v>
      </c>
    </row>
    <row r="9750" spans="1:4">
      <c r="A9750" s="57" t="s">
        <v>30868</v>
      </c>
      <c r="B9750" s="57"/>
      <c r="C9750" s="57" t="s">
        <v>30871</v>
      </c>
      <c r="D9750" s="57" t="s">
        <v>30872</v>
      </c>
    </row>
    <row r="9751" spans="1:4">
      <c r="A9751" s="57" t="s">
        <v>30868</v>
      </c>
      <c r="B9751" s="57"/>
      <c r="C9751" s="57" t="s">
        <v>30873</v>
      </c>
      <c r="D9751" s="57" t="s">
        <v>30874</v>
      </c>
    </row>
    <row r="9752" spans="1:4">
      <c r="A9752" s="57" t="s">
        <v>30868</v>
      </c>
      <c r="B9752" s="57"/>
      <c r="C9752" s="57" t="s">
        <v>30875</v>
      </c>
      <c r="D9752" s="57" t="s">
        <v>30876</v>
      </c>
    </row>
    <row r="9753" spans="1:4">
      <c r="A9753" s="57" t="s">
        <v>30868</v>
      </c>
      <c r="B9753" s="57"/>
      <c r="C9753" s="57" t="s">
        <v>30877</v>
      </c>
      <c r="D9753" s="57" t="s">
        <v>30878</v>
      </c>
    </row>
    <row r="9754" spans="1:4">
      <c r="A9754" s="57" t="s">
        <v>30868</v>
      </c>
      <c r="B9754" s="57"/>
      <c r="C9754" s="57" t="s">
        <v>30879</v>
      </c>
      <c r="D9754" s="57" t="s">
        <v>30880</v>
      </c>
    </row>
    <row r="9755" spans="1:4">
      <c r="A9755" s="57" t="s">
        <v>30868</v>
      </c>
      <c r="B9755" s="57"/>
      <c r="C9755" s="57" t="s">
        <v>30881</v>
      </c>
      <c r="D9755" s="57" t="s">
        <v>30882</v>
      </c>
    </row>
    <row r="9756" spans="1:4">
      <c r="A9756" s="57" t="s">
        <v>30868</v>
      </c>
      <c r="B9756" s="57"/>
      <c r="C9756" s="57" t="s">
        <v>30883</v>
      </c>
      <c r="D9756" s="57" t="s">
        <v>30884</v>
      </c>
    </row>
    <row r="9757" spans="1:4">
      <c r="A9757" s="57" t="s">
        <v>30868</v>
      </c>
      <c r="B9757" s="57"/>
      <c r="C9757" s="57" t="s">
        <v>30885</v>
      </c>
      <c r="D9757" s="57" t="s">
        <v>30886</v>
      </c>
    </row>
    <row r="9758" spans="1:4">
      <c r="A9758" s="57" t="s">
        <v>30887</v>
      </c>
      <c r="B9758" s="57" t="s">
        <v>12940</v>
      </c>
      <c r="C9758" s="57" t="s">
        <v>30888</v>
      </c>
      <c r="D9758" s="57" t="s">
        <v>30889</v>
      </c>
    </row>
    <row r="9759" spans="1:4">
      <c r="A9759" s="57" t="s">
        <v>30887</v>
      </c>
      <c r="B9759" s="57"/>
      <c r="C9759" s="57" t="s">
        <v>30890</v>
      </c>
      <c r="D9759" s="57" t="s">
        <v>30891</v>
      </c>
    </row>
    <row r="9760" spans="1:4">
      <c r="A9760" s="57" t="s">
        <v>30887</v>
      </c>
      <c r="B9760" s="57"/>
      <c r="C9760" s="57" t="s">
        <v>30892</v>
      </c>
      <c r="D9760" s="57" t="s">
        <v>30893</v>
      </c>
    </row>
    <row r="9761" spans="1:4">
      <c r="A9761" s="57" t="s">
        <v>30887</v>
      </c>
      <c r="B9761" s="57"/>
      <c r="C9761" s="57" t="s">
        <v>30894</v>
      </c>
      <c r="D9761" s="57" t="s">
        <v>30895</v>
      </c>
    </row>
    <row r="9762" spans="1:4">
      <c r="A9762" s="57" t="s">
        <v>30887</v>
      </c>
      <c r="B9762" s="57"/>
      <c r="C9762" s="57" t="s">
        <v>30896</v>
      </c>
      <c r="D9762" s="57" t="s">
        <v>30897</v>
      </c>
    </row>
    <row r="9763" spans="1:4">
      <c r="A9763" s="57" t="s">
        <v>30887</v>
      </c>
      <c r="B9763" s="57"/>
      <c r="C9763" s="57" t="s">
        <v>30898</v>
      </c>
      <c r="D9763" s="57" t="s">
        <v>30899</v>
      </c>
    </row>
    <row r="9764" spans="1:4">
      <c r="A9764" s="57" t="s">
        <v>30887</v>
      </c>
      <c r="B9764" s="57"/>
      <c r="C9764" s="57" t="s">
        <v>30900</v>
      </c>
      <c r="D9764" s="57" t="s">
        <v>30901</v>
      </c>
    </row>
    <row r="9765" spans="1:4">
      <c r="A9765" s="57" t="s">
        <v>30887</v>
      </c>
      <c r="B9765" s="57"/>
      <c r="C9765" s="57" t="s">
        <v>30902</v>
      </c>
      <c r="D9765" s="57" t="s">
        <v>30903</v>
      </c>
    </row>
    <row r="9766" spans="1:4">
      <c r="A9766" s="57" t="s">
        <v>30887</v>
      </c>
      <c r="B9766" s="57"/>
      <c r="C9766" s="57" t="s">
        <v>30904</v>
      </c>
      <c r="D9766" s="57" t="s">
        <v>30905</v>
      </c>
    </row>
    <row r="9767" spans="1:4">
      <c r="A9767" s="57" t="s">
        <v>30887</v>
      </c>
      <c r="B9767" s="57"/>
      <c r="C9767" s="57" t="s">
        <v>30906</v>
      </c>
      <c r="D9767" s="57" t="s">
        <v>30907</v>
      </c>
    </row>
    <row r="9768" spans="1:4">
      <c r="A9768" s="57" t="s">
        <v>30887</v>
      </c>
      <c r="B9768" s="57"/>
      <c r="C9768" s="57" t="s">
        <v>30908</v>
      </c>
      <c r="D9768" s="57" t="s">
        <v>30909</v>
      </c>
    </row>
    <row r="9769" spans="1:4">
      <c r="A9769" s="57" t="s">
        <v>30887</v>
      </c>
      <c r="B9769" s="57"/>
      <c r="C9769" s="57" t="s">
        <v>30910</v>
      </c>
      <c r="D9769" s="57" t="s">
        <v>30911</v>
      </c>
    </row>
    <row r="9770" spans="1:4">
      <c r="A9770" s="57" t="s">
        <v>30887</v>
      </c>
      <c r="B9770" s="57"/>
      <c r="C9770" s="57" t="s">
        <v>30912</v>
      </c>
      <c r="D9770" s="57" t="s">
        <v>30913</v>
      </c>
    </row>
    <row r="9771" spans="1:4">
      <c r="A9771" s="57" t="s">
        <v>30887</v>
      </c>
      <c r="B9771" s="57"/>
      <c r="C9771" s="57" t="s">
        <v>30914</v>
      </c>
      <c r="D9771" s="57" t="s">
        <v>30915</v>
      </c>
    </row>
    <row r="9772" spans="1:4">
      <c r="A9772" s="57" t="s">
        <v>30887</v>
      </c>
      <c r="B9772" s="57"/>
      <c r="C9772" s="57" t="s">
        <v>30916</v>
      </c>
      <c r="D9772" s="57" t="s">
        <v>30917</v>
      </c>
    </row>
    <row r="9773" spans="1:4">
      <c r="A9773" s="57" t="s">
        <v>30887</v>
      </c>
      <c r="B9773" s="57"/>
      <c r="C9773" s="57" t="s">
        <v>30918</v>
      </c>
      <c r="D9773" s="57" t="s">
        <v>30919</v>
      </c>
    </row>
    <row r="9774" spans="1:4">
      <c r="A9774" s="57" t="s">
        <v>30887</v>
      </c>
      <c r="B9774" s="57"/>
      <c r="C9774" s="57" t="s">
        <v>30920</v>
      </c>
      <c r="D9774" s="57" t="s">
        <v>30921</v>
      </c>
    </row>
    <row r="9775" spans="1:4">
      <c r="A9775" s="57" t="s">
        <v>30887</v>
      </c>
      <c r="B9775" s="57"/>
      <c r="C9775" s="57" t="s">
        <v>30922</v>
      </c>
      <c r="D9775" s="57" t="s">
        <v>30923</v>
      </c>
    </row>
    <row r="9776" spans="1:4">
      <c r="A9776" s="57" t="s">
        <v>30887</v>
      </c>
      <c r="B9776" s="57"/>
      <c r="C9776" s="57" t="s">
        <v>30924</v>
      </c>
      <c r="D9776" s="57" t="s">
        <v>30913</v>
      </c>
    </row>
    <row r="9777" spans="1:4">
      <c r="A9777" s="57" t="s">
        <v>30925</v>
      </c>
      <c r="B9777" s="57" t="s">
        <v>12940</v>
      </c>
      <c r="C9777" s="57" t="s">
        <v>30926</v>
      </c>
      <c r="D9777" s="57" t="s">
        <v>30927</v>
      </c>
    </row>
    <row r="9778" spans="1:4">
      <c r="A9778" s="57" t="s">
        <v>30928</v>
      </c>
      <c r="B9778" s="57" t="s">
        <v>12940</v>
      </c>
      <c r="C9778" s="57" t="s">
        <v>30929</v>
      </c>
      <c r="D9778" s="57" t="s">
        <v>30930</v>
      </c>
    </row>
    <row r="9779" spans="1:4">
      <c r="A9779" s="57" t="s">
        <v>30931</v>
      </c>
      <c r="B9779" s="57" t="s">
        <v>12940</v>
      </c>
      <c r="C9779" s="57" t="s">
        <v>30932</v>
      </c>
      <c r="D9779" s="57" t="s">
        <v>30933</v>
      </c>
    </row>
    <row r="9780" spans="1:4">
      <c r="A9780" s="57" t="s">
        <v>30931</v>
      </c>
      <c r="B9780" s="57"/>
      <c r="C9780" s="57" t="s">
        <v>30934</v>
      </c>
      <c r="D9780" s="57" t="s">
        <v>30935</v>
      </c>
    </row>
    <row r="9781" spans="1:4">
      <c r="A9781" s="57" t="s">
        <v>30936</v>
      </c>
      <c r="B9781" s="57" t="s">
        <v>12940</v>
      </c>
      <c r="C9781" s="57" t="s">
        <v>30937</v>
      </c>
      <c r="D9781" s="57" t="s">
        <v>30938</v>
      </c>
    </row>
    <row r="9782" spans="1:4">
      <c r="A9782" s="57" t="s">
        <v>30936</v>
      </c>
      <c r="B9782" s="57"/>
      <c r="C9782" s="57" t="s">
        <v>30939</v>
      </c>
      <c r="D9782" s="57" t="s">
        <v>30938</v>
      </c>
    </row>
    <row r="9783" spans="1:4">
      <c r="A9783" s="57" t="s">
        <v>30936</v>
      </c>
      <c r="B9783" s="57"/>
      <c r="C9783" s="57" t="s">
        <v>30940</v>
      </c>
      <c r="D9783" s="57" t="s">
        <v>30941</v>
      </c>
    </row>
    <row r="9784" spans="1:4">
      <c r="A9784" s="57" t="s">
        <v>30936</v>
      </c>
      <c r="B9784" s="57"/>
      <c r="C9784" s="57" t="s">
        <v>30942</v>
      </c>
      <c r="D9784" s="57" t="s">
        <v>30943</v>
      </c>
    </row>
    <row r="9785" spans="1:4">
      <c r="A9785" s="57" t="s">
        <v>30936</v>
      </c>
      <c r="B9785" s="57"/>
      <c r="C9785" s="57" t="s">
        <v>30944</v>
      </c>
      <c r="D9785" s="57" t="s">
        <v>30945</v>
      </c>
    </row>
    <row r="9786" spans="1:4">
      <c r="A9786" s="57" t="s">
        <v>30936</v>
      </c>
      <c r="B9786" s="57"/>
      <c r="C9786" s="57" t="s">
        <v>30946</v>
      </c>
      <c r="D9786" s="57" t="s">
        <v>30947</v>
      </c>
    </row>
    <row r="9787" spans="1:4">
      <c r="A9787" s="57" t="s">
        <v>30936</v>
      </c>
      <c r="B9787" s="57"/>
      <c r="C9787" s="57" t="s">
        <v>30948</v>
      </c>
      <c r="D9787" s="57" t="s">
        <v>30949</v>
      </c>
    </row>
    <row r="9788" spans="1:4">
      <c r="A9788" s="57" t="s">
        <v>30936</v>
      </c>
      <c r="B9788" s="57"/>
      <c r="C9788" s="57" t="s">
        <v>30950</v>
      </c>
      <c r="D9788" s="57" t="s">
        <v>30951</v>
      </c>
    </row>
    <row r="9789" spans="1:4">
      <c r="A9789" s="57" t="s">
        <v>30936</v>
      </c>
      <c r="B9789" s="57"/>
      <c r="C9789" s="57" t="s">
        <v>30952</v>
      </c>
      <c r="D9789" s="57" t="s">
        <v>30953</v>
      </c>
    </row>
    <row r="9790" spans="1:4">
      <c r="A9790" s="57" t="s">
        <v>30954</v>
      </c>
      <c r="B9790" s="57" t="s">
        <v>12940</v>
      </c>
      <c r="C9790" s="57" t="s">
        <v>30955</v>
      </c>
      <c r="D9790" s="57" t="s">
        <v>30956</v>
      </c>
    </row>
    <row r="9791" spans="1:4">
      <c r="A9791" s="57" t="s">
        <v>30954</v>
      </c>
      <c r="B9791" s="57"/>
      <c r="C9791" s="57" t="s">
        <v>30957</v>
      </c>
      <c r="D9791" s="57" t="s">
        <v>30958</v>
      </c>
    </row>
    <row r="9792" spans="1:4">
      <c r="A9792" s="57" t="s">
        <v>7709</v>
      </c>
      <c r="B9792" s="57" t="s">
        <v>2437</v>
      </c>
      <c r="C9792" s="57" t="s">
        <v>4402</v>
      </c>
      <c r="D9792" s="57" t="s">
        <v>4403</v>
      </c>
    </row>
    <row r="9793" spans="1:4">
      <c r="A9793" s="57" t="s">
        <v>7709</v>
      </c>
      <c r="B9793" s="57" t="s">
        <v>2437</v>
      </c>
      <c r="C9793" s="57" t="s">
        <v>4755</v>
      </c>
      <c r="D9793" s="57" t="s">
        <v>4756</v>
      </c>
    </row>
    <row r="9794" spans="1:4">
      <c r="A9794" s="57" t="s">
        <v>7709</v>
      </c>
      <c r="B9794" s="57" t="s">
        <v>2437</v>
      </c>
      <c r="C9794" s="57" t="s">
        <v>15266</v>
      </c>
      <c r="D9794" s="57" t="s">
        <v>15267</v>
      </c>
    </row>
    <row r="9795" spans="1:4">
      <c r="A9795" s="57" t="s">
        <v>30959</v>
      </c>
      <c r="B9795" s="57" t="s">
        <v>12940</v>
      </c>
      <c r="C9795" s="57" t="s">
        <v>30960</v>
      </c>
      <c r="D9795" s="57" t="s">
        <v>19034</v>
      </c>
    </row>
    <row r="9796" spans="1:4">
      <c r="A9796" s="57" t="s">
        <v>30961</v>
      </c>
      <c r="B9796" s="57" t="s">
        <v>12940</v>
      </c>
      <c r="C9796" s="57" t="s">
        <v>30962</v>
      </c>
      <c r="D9796" s="57" t="s">
        <v>30963</v>
      </c>
    </row>
    <row r="9797" spans="1:4">
      <c r="A9797" s="57" t="s">
        <v>30961</v>
      </c>
      <c r="B9797" s="57"/>
      <c r="C9797" s="57" t="s">
        <v>30964</v>
      </c>
      <c r="D9797" s="57" t="s">
        <v>30965</v>
      </c>
    </row>
    <row r="9798" spans="1:4">
      <c r="A9798" s="57" t="s">
        <v>30966</v>
      </c>
      <c r="B9798" s="57" t="s">
        <v>12940</v>
      </c>
      <c r="C9798" s="57" t="s">
        <v>30967</v>
      </c>
      <c r="D9798" s="57" t="s">
        <v>30968</v>
      </c>
    </row>
    <row r="9799" spans="1:4">
      <c r="A9799" s="57" t="s">
        <v>30969</v>
      </c>
      <c r="B9799" s="57" t="s">
        <v>12940</v>
      </c>
      <c r="C9799" s="57" t="s">
        <v>30970</v>
      </c>
      <c r="D9799" s="57" t="s">
        <v>30971</v>
      </c>
    </row>
    <row r="9800" spans="1:4">
      <c r="A9800" s="57" t="s">
        <v>30969</v>
      </c>
      <c r="B9800" s="57"/>
      <c r="C9800" s="57" t="s">
        <v>30972</v>
      </c>
      <c r="D9800" s="57" t="s">
        <v>30973</v>
      </c>
    </row>
    <row r="9801" spans="1:4">
      <c r="A9801" s="57" t="s">
        <v>30969</v>
      </c>
      <c r="B9801" s="57"/>
      <c r="C9801" s="57" t="s">
        <v>30974</v>
      </c>
      <c r="D9801" s="57" t="s">
        <v>30975</v>
      </c>
    </row>
    <row r="9802" spans="1:4">
      <c r="A9802" s="57" t="s">
        <v>30976</v>
      </c>
      <c r="B9802" s="57" t="s">
        <v>12940</v>
      </c>
      <c r="C9802" s="57" t="s">
        <v>30977</v>
      </c>
      <c r="D9802" s="57" t="s">
        <v>19034</v>
      </c>
    </row>
    <row r="9803" spans="1:4">
      <c r="A9803" s="57" t="s">
        <v>30978</v>
      </c>
      <c r="B9803" s="57" t="s">
        <v>12940</v>
      </c>
      <c r="C9803" s="57" t="s">
        <v>30979</v>
      </c>
      <c r="D9803" s="57" t="s">
        <v>30980</v>
      </c>
    </row>
    <row r="9804" spans="1:4">
      <c r="A9804" s="57" t="s">
        <v>30978</v>
      </c>
      <c r="B9804" s="57"/>
      <c r="C9804" s="57" t="s">
        <v>30981</v>
      </c>
      <c r="D9804" s="57" t="s">
        <v>30982</v>
      </c>
    </row>
    <row r="9805" spans="1:4">
      <c r="A9805" s="57" t="s">
        <v>30978</v>
      </c>
      <c r="B9805" s="57"/>
      <c r="C9805" s="57" t="s">
        <v>30983</v>
      </c>
      <c r="D9805" s="57" t="s">
        <v>30980</v>
      </c>
    </row>
    <row r="9806" spans="1:4">
      <c r="A9806" s="57" t="s">
        <v>30984</v>
      </c>
      <c r="B9806" s="57" t="s">
        <v>12940</v>
      </c>
      <c r="C9806" s="57" t="s">
        <v>30985</v>
      </c>
      <c r="D9806" s="57" t="s">
        <v>30986</v>
      </c>
    </row>
    <row r="9807" spans="1:4">
      <c r="A9807" s="57" t="s">
        <v>30984</v>
      </c>
      <c r="B9807" s="57"/>
      <c r="C9807" s="57" t="s">
        <v>30987</v>
      </c>
      <c r="D9807" s="57" t="s">
        <v>30988</v>
      </c>
    </row>
    <row r="9808" spans="1:4">
      <c r="A9808" s="57" t="s">
        <v>30984</v>
      </c>
      <c r="B9808" s="57"/>
      <c r="C9808" s="57" t="s">
        <v>30989</v>
      </c>
      <c r="D9808" s="57" t="s">
        <v>2836</v>
      </c>
    </row>
    <row r="9809" spans="1:4">
      <c r="A9809" s="57" t="s">
        <v>30984</v>
      </c>
      <c r="B9809" s="57"/>
      <c r="C9809" s="57" t="s">
        <v>30990</v>
      </c>
      <c r="D9809" s="57" t="s">
        <v>30991</v>
      </c>
    </row>
    <row r="9810" spans="1:4">
      <c r="A9810" s="57" t="s">
        <v>30992</v>
      </c>
      <c r="B9810" s="57" t="s">
        <v>12940</v>
      </c>
      <c r="C9810" s="57" t="s">
        <v>30993</v>
      </c>
      <c r="D9810" s="57" t="s">
        <v>30994</v>
      </c>
    </row>
    <row r="9811" spans="1:4">
      <c r="A9811" s="57" t="s">
        <v>30992</v>
      </c>
      <c r="B9811" s="57"/>
      <c r="C9811" s="57" t="s">
        <v>30995</v>
      </c>
      <c r="D9811" s="57" t="s">
        <v>30996</v>
      </c>
    </row>
    <row r="9812" spans="1:4">
      <c r="A9812" s="57" t="s">
        <v>30992</v>
      </c>
      <c r="B9812" s="57"/>
      <c r="C9812" s="57" t="s">
        <v>30997</v>
      </c>
      <c r="D9812" s="57" t="s">
        <v>30998</v>
      </c>
    </row>
    <row r="9813" spans="1:4">
      <c r="A9813" s="57" t="s">
        <v>30992</v>
      </c>
      <c r="B9813" s="57"/>
      <c r="C9813" s="57" t="s">
        <v>30999</v>
      </c>
      <c r="D9813" s="57" t="s">
        <v>31000</v>
      </c>
    </row>
    <row r="9814" spans="1:4">
      <c r="A9814" s="57" t="s">
        <v>30992</v>
      </c>
      <c r="B9814" s="57"/>
      <c r="C9814" s="57" t="s">
        <v>31001</v>
      </c>
      <c r="D9814" s="57" t="s">
        <v>31002</v>
      </c>
    </row>
    <row r="9815" spans="1:4">
      <c r="A9815" s="57" t="s">
        <v>31003</v>
      </c>
      <c r="B9815" s="57" t="s">
        <v>12940</v>
      </c>
      <c r="C9815" s="57" t="s">
        <v>31004</v>
      </c>
      <c r="D9815" s="57" t="s">
        <v>31005</v>
      </c>
    </row>
    <row r="9816" spans="1:4">
      <c r="A9816" s="57" t="s">
        <v>31006</v>
      </c>
      <c r="B9816" s="57" t="s">
        <v>12940</v>
      </c>
      <c r="C9816" s="57" t="s">
        <v>31007</v>
      </c>
      <c r="D9816" s="57" t="s">
        <v>31008</v>
      </c>
    </row>
    <row r="9817" spans="1:4">
      <c r="A9817" s="57" t="s">
        <v>31009</v>
      </c>
      <c r="B9817" s="57" t="s">
        <v>12940</v>
      </c>
      <c r="C9817" s="57" t="s">
        <v>31010</v>
      </c>
      <c r="D9817" s="57" t="s">
        <v>31011</v>
      </c>
    </row>
    <row r="9818" spans="1:4">
      <c r="A9818" s="57" t="s">
        <v>7710</v>
      </c>
      <c r="B9818" s="57" t="s">
        <v>15268</v>
      </c>
      <c r="C9818" s="57" t="s">
        <v>5838</v>
      </c>
      <c r="D9818" s="57" t="s">
        <v>5839</v>
      </c>
    </row>
    <row r="9819" spans="1:4">
      <c r="A9819" s="57" t="s">
        <v>31012</v>
      </c>
      <c r="B9819" s="57" t="s">
        <v>12940</v>
      </c>
      <c r="C9819" s="57" t="s">
        <v>31013</v>
      </c>
      <c r="D9819" s="57" t="s">
        <v>31014</v>
      </c>
    </row>
    <row r="9820" spans="1:4">
      <c r="A9820" s="57" t="s">
        <v>31015</v>
      </c>
      <c r="B9820" s="57" t="s">
        <v>12940</v>
      </c>
      <c r="C9820" s="57" t="s">
        <v>31016</v>
      </c>
      <c r="D9820" s="57" t="s">
        <v>31017</v>
      </c>
    </row>
    <row r="9821" spans="1:4">
      <c r="A9821" s="57" t="s">
        <v>31015</v>
      </c>
      <c r="B9821" s="57"/>
      <c r="C9821" s="57" t="s">
        <v>31018</v>
      </c>
      <c r="D9821" s="57" t="s">
        <v>31019</v>
      </c>
    </row>
    <row r="9822" spans="1:4">
      <c r="A9822" s="57" t="s">
        <v>31020</v>
      </c>
      <c r="B9822" s="57" t="s">
        <v>12940</v>
      </c>
      <c r="C9822" s="57" t="s">
        <v>31021</v>
      </c>
      <c r="D9822" s="57" t="s">
        <v>31022</v>
      </c>
    </row>
    <row r="9823" spans="1:4">
      <c r="A9823" s="57" t="s">
        <v>31020</v>
      </c>
      <c r="B9823" s="57"/>
      <c r="C9823" s="57" t="s">
        <v>31023</v>
      </c>
      <c r="D9823" s="57" t="s">
        <v>31024</v>
      </c>
    </row>
    <row r="9824" spans="1:4">
      <c r="A9824" s="57" t="s">
        <v>31020</v>
      </c>
      <c r="B9824" s="57"/>
      <c r="C9824" s="57" t="s">
        <v>31025</v>
      </c>
      <c r="D9824" s="57" t="s">
        <v>31026</v>
      </c>
    </row>
    <row r="9825" spans="1:4">
      <c r="A9825" s="57" t="s">
        <v>31020</v>
      </c>
      <c r="B9825" s="57"/>
      <c r="C9825" s="57" t="s">
        <v>31027</v>
      </c>
      <c r="D9825" s="57" t="s">
        <v>31028</v>
      </c>
    </row>
    <row r="9826" spans="1:4">
      <c r="A9826" s="57" t="s">
        <v>31020</v>
      </c>
      <c r="B9826" s="57"/>
      <c r="C9826" s="57" t="s">
        <v>31029</v>
      </c>
      <c r="D9826" s="57" t="s">
        <v>31030</v>
      </c>
    </row>
    <row r="9827" spans="1:4">
      <c r="A9827" s="57" t="s">
        <v>31020</v>
      </c>
      <c r="B9827" s="57"/>
      <c r="C9827" s="57" t="s">
        <v>31031</v>
      </c>
      <c r="D9827" s="57" t="s">
        <v>31032</v>
      </c>
    </row>
    <row r="9828" spans="1:4">
      <c r="A9828" s="57" t="s">
        <v>31033</v>
      </c>
      <c r="B9828" s="57" t="s">
        <v>12940</v>
      </c>
      <c r="C9828" s="57" t="s">
        <v>31034</v>
      </c>
      <c r="D9828" s="57" t="s">
        <v>31035</v>
      </c>
    </row>
    <row r="9829" spans="1:4">
      <c r="A9829" s="57" t="s">
        <v>31033</v>
      </c>
      <c r="B9829" s="57"/>
      <c r="C9829" s="57" t="s">
        <v>31036</v>
      </c>
      <c r="D9829" s="57" t="s">
        <v>31037</v>
      </c>
    </row>
    <row r="9830" spans="1:4">
      <c r="A9830" s="57" t="s">
        <v>31038</v>
      </c>
      <c r="B9830" s="57" t="s">
        <v>12940</v>
      </c>
      <c r="C9830" s="57" t="s">
        <v>31039</v>
      </c>
      <c r="D9830" s="57" t="s">
        <v>31040</v>
      </c>
    </row>
    <row r="9831" spans="1:4">
      <c r="A9831" s="57" t="s">
        <v>31038</v>
      </c>
      <c r="B9831" s="57"/>
      <c r="C9831" s="57" t="s">
        <v>31041</v>
      </c>
      <c r="D9831" s="57" t="s">
        <v>31042</v>
      </c>
    </row>
    <row r="9832" spans="1:4">
      <c r="A9832" s="57" t="s">
        <v>31038</v>
      </c>
      <c r="B9832" s="57"/>
      <c r="C9832" s="57" t="s">
        <v>31043</v>
      </c>
      <c r="D9832" s="57" t="s">
        <v>31044</v>
      </c>
    </row>
    <row r="9833" spans="1:4">
      <c r="A9833" s="57" t="s">
        <v>31038</v>
      </c>
      <c r="B9833" s="57"/>
      <c r="C9833" s="57" t="s">
        <v>31045</v>
      </c>
      <c r="D9833" s="57" t="s">
        <v>31046</v>
      </c>
    </row>
    <row r="9834" spans="1:4">
      <c r="A9834" s="57" t="s">
        <v>31047</v>
      </c>
      <c r="B9834" s="57" t="s">
        <v>12940</v>
      </c>
      <c r="C9834" s="57" t="s">
        <v>31048</v>
      </c>
      <c r="D9834" s="57" t="s">
        <v>31049</v>
      </c>
    </row>
    <row r="9835" spans="1:4">
      <c r="A9835" s="57" t="s">
        <v>31050</v>
      </c>
      <c r="B9835" s="57" t="s">
        <v>12940</v>
      </c>
      <c r="C9835" s="57" t="s">
        <v>31051</v>
      </c>
      <c r="D9835" s="57" t="s">
        <v>2922</v>
      </c>
    </row>
    <row r="9836" spans="1:4">
      <c r="A9836" s="57" t="s">
        <v>31052</v>
      </c>
      <c r="B9836" s="57" t="s">
        <v>12940</v>
      </c>
      <c r="C9836" s="57" t="s">
        <v>31053</v>
      </c>
      <c r="D9836" s="57" t="s">
        <v>2922</v>
      </c>
    </row>
    <row r="9837" spans="1:4">
      <c r="A9837" s="57" t="s">
        <v>31054</v>
      </c>
      <c r="B9837" s="57" t="s">
        <v>12940</v>
      </c>
      <c r="C9837" s="57" t="s">
        <v>31055</v>
      </c>
      <c r="D9837" s="57" t="s">
        <v>2922</v>
      </c>
    </row>
    <row r="9838" spans="1:4">
      <c r="A9838" s="57" t="s">
        <v>31056</v>
      </c>
      <c r="B9838" s="57" t="s">
        <v>12940</v>
      </c>
      <c r="C9838" s="57" t="s">
        <v>31057</v>
      </c>
      <c r="D9838" s="57" t="s">
        <v>31058</v>
      </c>
    </row>
    <row r="9839" spans="1:4">
      <c r="A9839" s="57" t="s">
        <v>31056</v>
      </c>
      <c r="B9839" s="57"/>
      <c r="C9839" s="57" t="s">
        <v>31059</v>
      </c>
      <c r="D9839" s="57" t="s">
        <v>31060</v>
      </c>
    </row>
    <row r="9840" spans="1:4">
      <c r="A9840" s="57" t="s">
        <v>31056</v>
      </c>
      <c r="B9840" s="57"/>
      <c r="C9840" s="57" t="s">
        <v>31061</v>
      </c>
      <c r="D9840" s="57" t="s">
        <v>31062</v>
      </c>
    </row>
    <row r="9841" spans="1:4">
      <c r="A9841" s="57" t="s">
        <v>31056</v>
      </c>
      <c r="B9841" s="57"/>
      <c r="C9841" s="57" t="s">
        <v>31063</v>
      </c>
      <c r="D9841" s="57" t="s">
        <v>31064</v>
      </c>
    </row>
    <row r="9842" spans="1:4">
      <c r="A9842" s="57" t="s">
        <v>31056</v>
      </c>
      <c r="B9842" s="57"/>
      <c r="C9842" s="57" t="s">
        <v>31065</v>
      </c>
      <c r="D9842" s="57" t="s">
        <v>31066</v>
      </c>
    </row>
    <row r="9843" spans="1:4">
      <c r="A9843" s="57" t="s">
        <v>31056</v>
      </c>
      <c r="B9843" s="57"/>
      <c r="C9843" s="57" t="s">
        <v>31067</v>
      </c>
      <c r="D9843" s="57" t="s">
        <v>31068</v>
      </c>
    </row>
    <row r="9844" spans="1:4">
      <c r="A9844" s="57" t="s">
        <v>31056</v>
      </c>
      <c r="B9844" s="57"/>
      <c r="C9844" s="57" t="s">
        <v>31069</v>
      </c>
      <c r="D9844" s="57" t="s">
        <v>31070</v>
      </c>
    </row>
    <row r="9845" spans="1:4">
      <c r="A9845" s="57" t="s">
        <v>31056</v>
      </c>
      <c r="B9845" s="57"/>
      <c r="C9845" s="57" t="s">
        <v>31071</v>
      </c>
      <c r="D9845" s="57" t="s">
        <v>31072</v>
      </c>
    </row>
    <row r="9846" spans="1:4">
      <c r="A9846" s="57" t="s">
        <v>31073</v>
      </c>
      <c r="B9846" s="57" t="s">
        <v>12940</v>
      </c>
      <c r="C9846" s="57" t="s">
        <v>31074</v>
      </c>
      <c r="D9846" s="57" t="s">
        <v>31075</v>
      </c>
    </row>
    <row r="9847" spans="1:4">
      <c r="A9847" s="57" t="s">
        <v>31073</v>
      </c>
      <c r="B9847" s="57"/>
      <c r="C9847" s="57" t="s">
        <v>31076</v>
      </c>
      <c r="D9847" s="57" t="s">
        <v>31077</v>
      </c>
    </row>
    <row r="9848" spans="1:4">
      <c r="A9848" s="57" t="s">
        <v>31078</v>
      </c>
      <c r="B9848" s="57" t="s">
        <v>12940</v>
      </c>
      <c r="C9848" s="57" t="s">
        <v>31079</v>
      </c>
      <c r="D9848" s="57" t="s">
        <v>31080</v>
      </c>
    </row>
    <row r="9849" spans="1:4">
      <c r="A9849" s="57" t="s">
        <v>31078</v>
      </c>
      <c r="B9849" s="57"/>
      <c r="C9849" s="57" t="s">
        <v>31081</v>
      </c>
      <c r="D9849" s="57" t="s">
        <v>31082</v>
      </c>
    </row>
    <row r="9850" spans="1:4">
      <c r="A9850" s="57" t="s">
        <v>31078</v>
      </c>
      <c r="B9850" s="57"/>
      <c r="C9850" s="57" t="s">
        <v>31083</v>
      </c>
      <c r="D9850" s="57" t="s">
        <v>31084</v>
      </c>
    </row>
    <row r="9851" spans="1:4">
      <c r="A9851" s="57" t="s">
        <v>31085</v>
      </c>
      <c r="B9851" s="57" t="s">
        <v>12940</v>
      </c>
      <c r="C9851" s="57" t="s">
        <v>31086</v>
      </c>
      <c r="D9851" s="57" t="s">
        <v>31087</v>
      </c>
    </row>
    <row r="9852" spans="1:4">
      <c r="A9852" s="57" t="s">
        <v>31085</v>
      </c>
      <c r="B9852" s="57"/>
      <c r="C9852" s="57" t="s">
        <v>31088</v>
      </c>
      <c r="D9852" s="57" t="s">
        <v>31089</v>
      </c>
    </row>
    <row r="9853" spans="1:4">
      <c r="A9853" s="57" t="s">
        <v>31085</v>
      </c>
      <c r="B9853" s="57"/>
      <c r="C9853" s="57" t="s">
        <v>31090</v>
      </c>
      <c r="D9853" s="57" t="s">
        <v>31091</v>
      </c>
    </row>
    <row r="9854" spans="1:4">
      <c r="A9854" s="57" t="s">
        <v>31085</v>
      </c>
      <c r="B9854" s="57"/>
      <c r="C9854" s="57" t="s">
        <v>31092</v>
      </c>
      <c r="D9854" s="57" t="s">
        <v>31093</v>
      </c>
    </row>
    <row r="9855" spans="1:4">
      <c r="A9855" s="57" t="s">
        <v>31094</v>
      </c>
      <c r="B9855" s="57" t="s">
        <v>12940</v>
      </c>
      <c r="C9855" s="57" t="s">
        <v>31095</v>
      </c>
      <c r="D9855" s="57" t="s">
        <v>31096</v>
      </c>
    </row>
    <row r="9856" spans="1:4">
      <c r="A9856" s="57" t="s">
        <v>31094</v>
      </c>
      <c r="B9856" s="57"/>
      <c r="C9856" s="57" t="s">
        <v>31097</v>
      </c>
      <c r="D9856" s="57" t="s">
        <v>30820</v>
      </c>
    </row>
    <row r="9857" spans="1:4">
      <c r="A9857" s="57" t="s">
        <v>31094</v>
      </c>
      <c r="B9857" s="57"/>
      <c r="C9857" s="57" t="s">
        <v>31098</v>
      </c>
      <c r="D9857" s="57" t="s">
        <v>31099</v>
      </c>
    </row>
    <row r="9858" spans="1:4">
      <c r="A9858" s="57" t="s">
        <v>31094</v>
      </c>
      <c r="B9858" s="57"/>
      <c r="C9858" s="57" t="s">
        <v>31100</v>
      </c>
      <c r="D9858" s="57" t="s">
        <v>31099</v>
      </c>
    </row>
    <row r="9859" spans="1:4">
      <c r="A9859" s="57" t="s">
        <v>31101</v>
      </c>
      <c r="B9859" s="57" t="s">
        <v>12940</v>
      </c>
      <c r="C9859" s="57" t="s">
        <v>31102</v>
      </c>
      <c r="D9859" s="57" t="s">
        <v>31103</v>
      </c>
    </row>
    <row r="9860" spans="1:4">
      <c r="A9860" s="57" t="s">
        <v>31101</v>
      </c>
      <c r="B9860" s="57"/>
      <c r="C9860" s="57" t="s">
        <v>31104</v>
      </c>
      <c r="D9860" s="57" t="s">
        <v>31105</v>
      </c>
    </row>
    <row r="9861" spans="1:4">
      <c r="A9861" s="57" t="s">
        <v>31101</v>
      </c>
      <c r="B9861" s="57"/>
      <c r="C9861" s="57" t="s">
        <v>31106</v>
      </c>
      <c r="D9861" s="57" t="s">
        <v>31107</v>
      </c>
    </row>
    <row r="9862" spans="1:4">
      <c r="A9862" s="57" t="s">
        <v>31101</v>
      </c>
      <c r="B9862" s="57"/>
      <c r="C9862" s="57" t="s">
        <v>31108</v>
      </c>
      <c r="D9862" s="57" t="s">
        <v>31109</v>
      </c>
    </row>
    <row r="9863" spans="1:4">
      <c r="A9863" s="57" t="s">
        <v>31101</v>
      </c>
      <c r="B9863" s="57"/>
      <c r="C9863" s="57" t="s">
        <v>31110</v>
      </c>
      <c r="D9863" s="57" t="s">
        <v>31111</v>
      </c>
    </row>
    <row r="9864" spans="1:4">
      <c r="A9864" s="57" t="s">
        <v>31101</v>
      </c>
      <c r="B9864" s="57"/>
      <c r="C9864" s="57" t="s">
        <v>31112</v>
      </c>
      <c r="D9864" s="57" t="s">
        <v>31113</v>
      </c>
    </row>
    <row r="9865" spans="1:4">
      <c r="A9865" s="57" t="s">
        <v>31114</v>
      </c>
      <c r="B9865" s="57" t="s">
        <v>12940</v>
      </c>
      <c r="C9865" s="57" t="s">
        <v>31115</v>
      </c>
      <c r="D9865" s="57" t="s">
        <v>31116</v>
      </c>
    </row>
    <row r="9866" spans="1:4">
      <c r="A9866" s="57" t="s">
        <v>31117</v>
      </c>
      <c r="B9866" s="57" t="s">
        <v>12940</v>
      </c>
      <c r="C9866" s="57" t="s">
        <v>31118</v>
      </c>
      <c r="D9866" s="57" t="s">
        <v>31119</v>
      </c>
    </row>
    <row r="9867" spans="1:4">
      <c r="A9867" s="57" t="s">
        <v>31120</v>
      </c>
      <c r="B9867" s="57" t="s">
        <v>12940</v>
      </c>
      <c r="C9867" s="57" t="s">
        <v>31121</v>
      </c>
      <c r="D9867" s="57" t="s">
        <v>31122</v>
      </c>
    </row>
    <row r="9868" spans="1:4">
      <c r="A9868" s="57" t="s">
        <v>31123</v>
      </c>
      <c r="B9868" s="57" t="s">
        <v>12940</v>
      </c>
      <c r="C9868" s="57" t="s">
        <v>31124</v>
      </c>
      <c r="D9868" s="57" t="s">
        <v>31125</v>
      </c>
    </row>
    <row r="9869" spans="1:4">
      <c r="A9869" s="57" t="s">
        <v>31126</v>
      </c>
      <c r="B9869" s="57" t="s">
        <v>12940</v>
      </c>
      <c r="C9869" s="57" t="s">
        <v>31127</v>
      </c>
      <c r="D9869" s="57" t="s">
        <v>31128</v>
      </c>
    </row>
    <row r="9870" spans="1:4">
      <c r="A9870" s="57" t="s">
        <v>31126</v>
      </c>
      <c r="B9870" s="57"/>
      <c r="C9870" s="57" t="s">
        <v>31129</v>
      </c>
      <c r="D9870" s="57" t="s">
        <v>31130</v>
      </c>
    </row>
    <row r="9871" spans="1:4">
      <c r="A9871" s="57" t="s">
        <v>31126</v>
      </c>
      <c r="B9871" s="57"/>
      <c r="C9871" s="57" t="s">
        <v>31131</v>
      </c>
      <c r="D9871" s="57" t="s">
        <v>31132</v>
      </c>
    </row>
    <row r="9872" spans="1:4">
      <c r="A9872" s="57" t="s">
        <v>31126</v>
      </c>
      <c r="B9872" s="57"/>
      <c r="C9872" s="57" t="s">
        <v>31133</v>
      </c>
      <c r="D9872" s="57" t="s">
        <v>31134</v>
      </c>
    </row>
    <row r="9873" spans="1:4">
      <c r="A9873" s="57" t="s">
        <v>31135</v>
      </c>
      <c r="B9873" s="57" t="s">
        <v>12940</v>
      </c>
      <c r="C9873" s="57" t="s">
        <v>31136</v>
      </c>
      <c r="D9873" s="57" t="s">
        <v>31137</v>
      </c>
    </row>
    <row r="9874" spans="1:4">
      <c r="A9874" s="57" t="s">
        <v>31135</v>
      </c>
      <c r="B9874" s="57"/>
      <c r="C9874" s="57" t="s">
        <v>76654</v>
      </c>
      <c r="D9874" s="57" t="s">
        <v>76655</v>
      </c>
    </row>
    <row r="9875" spans="1:4">
      <c r="A9875" s="57" t="s">
        <v>31138</v>
      </c>
      <c r="B9875" s="57" t="s">
        <v>12940</v>
      </c>
      <c r="C9875" s="57" t="s">
        <v>31139</v>
      </c>
      <c r="D9875" s="57" t="s">
        <v>31140</v>
      </c>
    </row>
    <row r="9876" spans="1:4">
      <c r="A9876" s="57" t="s">
        <v>31138</v>
      </c>
      <c r="B9876" s="57"/>
      <c r="C9876" s="57" t="s">
        <v>31141</v>
      </c>
      <c r="D9876" s="57" t="s">
        <v>31142</v>
      </c>
    </row>
    <row r="9877" spans="1:4">
      <c r="A9877" s="57" t="s">
        <v>31138</v>
      </c>
      <c r="B9877" s="57"/>
      <c r="C9877" s="57" t="s">
        <v>31143</v>
      </c>
      <c r="D9877" s="57" t="s">
        <v>31144</v>
      </c>
    </row>
    <row r="9878" spans="1:4">
      <c r="A9878" s="57" t="s">
        <v>31138</v>
      </c>
      <c r="B9878" s="57"/>
      <c r="C9878" s="57" t="s">
        <v>31145</v>
      </c>
      <c r="D9878" s="57" t="s">
        <v>31146</v>
      </c>
    </row>
    <row r="9879" spans="1:4">
      <c r="A9879" s="57" t="s">
        <v>9939</v>
      </c>
      <c r="B9879" s="57" t="s">
        <v>2374</v>
      </c>
      <c r="C9879" s="57" t="s">
        <v>9940</v>
      </c>
      <c r="D9879" s="57" t="s">
        <v>9941</v>
      </c>
    </row>
    <row r="9880" spans="1:4">
      <c r="A9880" s="57" t="s">
        <v>9939</v>
      </c>
      <c r="B9880" s="57" t="s">
        <v>2374</v>
      </c>
      <c r="C9880" s="57" t="s">
        <v>17172</v>
      </c>
      <c r="D9880" s="57" t="s">
        <v>17173</v>
      </c>
    </row>
    <row r="9881" spans="1:4">
      <c r="A9881" s="57" t="s">
        <v>12507</v>
      </c>
      <c r="B9881" s="57" t="s">
        <v>2374</v>
      </c>
      <c r="C9881" s="57" t="s">
        <v>12508</v>
      </c>
      <c r="D9881" s="57" t="s">
        <v>12509</v>
      </c>
    </row>
    <row r="9882" spans="1:4">
      <c r="A9882" s="57" t="s">
        <v>12507</v>
      </c>
      <c r="B9882" s="57" t="s">
        <v>2374</v>
      </c>
      <c r="C9882" s="57" t="s">
        <v>15269</v>
      </c>
      <c r="D9882" s="57" t="s">
        <v>15270</v>
      </c>
    </row>
    <row r="9883" spans="1:4">
      <c r="A9883" s="57" t="s">
        <v>31147</v>
      </c>
      <c r="B9883" s="57" t="s">
        <v>12940</v>
      </c>
      <c r="C9883" s="57" t="s">
        <v>31148</v>
      </c>
      <c r="D9883" s="57" t="s">
        <v>19034</v>
      </c>
    </row>
    <row r="9884" spans="1:4">
      <c r="A9884" s="57" t="s">
        <v>31149</v>
      </c>
      <c r="B9884" s="57" t="s">
        <v>12940</v>
      </c>
      <c r="C9884" s="57" t="s">
        <v>31150</v>
      </c>
      <c r="D9884" s="57" t="s">
        <v>31151</v>
      </c>
    </row>
    <row r="9885" spans="1:4">
      <c r="A9885" s="57" t="s">
        <v>31152</v>
      </c>
      <c r="B9885" s="57" t="s">
        <v>12940</v>
      </c>
      <c r="C9885" s="57" t="s">
        <v>31153</v>
      </c>
      <c r="D9885" s="57" t="s">
        <v>31154</v>
      </c>
    </row>
    <row r="9886" spans="1:4">
      <c r="A9886" s="57" t="s">
        <v>31155</v>
      </c>
      <c r="B9886" s="57" t="s">
        <v>12940</v>
      </c>
      <c r="C9886" s="57" t="s">
        <v>31156</v>
      </c>
      <c r="D9886" s="57" t="s">
        <v>19034</v>
      </c>
    </row>
    <row r="9887" spans="1:4">
      <c r="A9887" s="57" t="s">
        <v>7711</v>
      </c>
      <c r="B9887" s="57" t="s">
        <v>2374</v>
      </c>
      <c r="C9887" s="57" t="s">
        <v>6265</v>
      </c>
      <c r="D9887" s="57" t="s">
        <v>6266</v>
      </c>
    </row>
    <row r="9888" spans="1:4">
      <c r="A9888" s="57" t="s">
        <v>7711</v>
      </c>
      <c r="B9888" s="57" t="s">
        <v>2374</v>
      </c>
      <c r="C9888" s="57" t="s">
        <v>12510</v>
      </c>
      <c r="D9888" s="57" t="s">
        <v>12511</v>
      </c>
    </row>
    <row r="9889" spans="1:4">
      <c r="A9889" s="57" t="s">
        <v>7711</v>
      </c>
      <c r="B9889" s="57" t="s">
        <v>2374</v>
      </c>
      <c r="C9889" s="57" t="s">
        <v>17174</v>
      </c>
      <c r="D9889" s="57" t="s">
        <v>17175</v>
      </c>
    </row>
    <row r="9890" spans="1:4">
      <c r="A9890" s="57" t="s">
        <v>7711</v>
      </c>
      <c r="B9890" s="57" t="s">
        <v>2374</v>
      </c>
      <c r="C9890" s="57" t="s">
        <v>31157</v>
      </c>
      <c r="D9890" s="57" t="s">
        <v>31158</v>
      </c>
    </row>
    <row r="9891" spans="1:4">
      <c r="A9891" s="57" t="s">
        <v>7712</v>
      </c>
      <c r="B9891" s="57" t="s">
        <v>2374</v>
      </c>
      <c r="C9891" s="57" t="s">
        <v>7157</v>
      </c>
      <c r="D9891" s="57" t="s">
        <v>7158</v>
      </c>
    </row>
    <row r="9892" spans="1:4">
      <c r="A9892" s="57" t="s">
        <v>7712</v>
      </c>
      <c r="B9892" s="57" t="s">
        <v>2374</v>
      </c>
      <c r="C9892" s="57" t="s">
        <v>12512</v>
      </c>
      <c r="D9892" s="57" t="s">
        <v>12513</v>
      </c>
    </row>
    <row r="9893" spans="1:4">
      <c r="A9893" s="57" t="s">
        <v>7713</v>
      </c>
      <c r="B9893" s="57" t="s">
        <v>2374</v>
      </c>
      <c r="C9893" s="57" t="s">
        <v>7591</v>
      </c>
      <c r="D9893" s="57" t="s">
        <v>7592</v>
      </c>
    </row>
    <row r="9894" spans="1:4">
      <c r="A9894" s="57" t="s">
        <v>17176</v>
      </c>
      <c r="B9894" s="57" t="s">
        <v>2374</v>
      </c>
      <c r="C9894" s="57" t="s">
        <v>17177</v>
      </c>
      <c r="D9894" s="57" t="s">
        <v>17178</v>
      </c>
    </row>
    <row r="9895" spans="1:4">
      <c r="A9895" s="57" t="s">
        <v>17176</v>
      </c>
      <c r="B9895" s="57" t="s">
        <v>2374</v>
      </c>
      <c r="C9895" s="57" t="s">
        <v>17179</v>
      </c>
      <c r="D9895" s="57" t="s">
        <v>17180</v>
      </c>
    </row>
    <row r="9896" spans="1:4">
      <c r="A9896" s="57" t="s">
        <v>31159</v>
      </c>
      <c r="B9896" s="57" t="s">
        <v>12940</v>
      </c>
      <c r="C9896" s="57" t="s">
        <v>31160</v>
      </c>
      <c r="D9896" s="57" t="s">
        <v>19034</v>
      </c>
    </row>
    <row r="9897" spans="1:4">
      <c r="A9897" s="57" t="s">
        <v>31161</v>
      </c>
      <c r="B9897" s="57" t="s">
        <v>12940</v>
      </c>
      <c r="C9897" s="57" t="s">
        <v>31162</v>
      </c>
      <c r="D9897" s="57" t="s">
        <v>19034</v>
      </c>
    </row>
    <row r="9898" spans="1:4">
      <c r="A9898" s="57" t="s">
        <v>31163</v>
      </c>
      <c r="B9898" s="57" t="s">
        <v>12940</v>
      </c>
      <c r="C9898" s="57" t="s">
        <v>31164</v>
      </c>
      <c r="D9898" s="57" t="s">
        <v>31151</v>
      </c>
    </row>
    <row r="9899" spans="1:4">
      <c r="A9899" s="57" t="s">
        <v>31165</v>
      </c>
      <c r="B9899" s="57" t="s">
        <v>12940</v>
      </c>
      <c r="C9899" s="57" t="s">
        <v>31166</v>
      </c>
      <c r="D9899" s="57" t="s">
        <v>31151</v>
      </c>
    </row>
    <row r="9900" spans="1:4">
      <c r="A9900" s="57" t="s">
        <v>31167</v>
      </c>
      <c r="B9900" s="57" t="s">
        <v>12940</v>
      </c>
      <c r="C9900" s="57" t="s">
        <v>31168</v>
      </c>
      <c r="D9900" s="57" t="s">
        <v>2922</v>
      </c>
    </row>
    <row r="9901" spans="1:4">
      <c r="A9901" s="57" t="s">
        <v>31169</v>
      </c>
      <c r="B9901" s="57" t="s">
        <v>12940</v>
      </c>
      <c r="C9901" s="57" t="s">
        <v>31170</v>
      </c>
      <c r="D9901" s="57" t="s">
        <v>19034</v>
      </c>
    </row>
    <row r="9902" spans="1:4">
      <c r="A9902" s="57" t="s">
        <v>31171</v>
      </c>
      <c r="B9902" s="57" t="s">
        <v>12940</v>
      </c>
      <c r="C9902" s="57" t="s">
        <v>31172</v>
      </c>
      <c r="D9902" s="57" t="s">
        <v>31173</v>
      </c>
    </row>
    <row r="9903" spans="1:4">
      <c r="A9903" s="57" t="s">
        <v>31171</v>
      </c>
      <c r="B9903" s="57"/>
      <c r="C9903" s="57" t="s">
        <v>31174</v>
      </c>
      <c r="D9903" s="57" t="s">
        <v>31175</v>
      </c>
    </row>
    <row r="9904" spans="1:4">
      <c r="A9904" s="57" t="s">
        <v>31171</v>
      </c>
      <c r="B9904" s="57"/>
      <c r="C9904" s="57" t="s">
        <v>31176</v>
      </c>
      <c r="D9904" s="57" t="s">
        <v>31177</v>
      </c>
    </row>
    <row r="9905" spans="1:4">
      <c r="A9905" s="57" t="s">
        <v>31171</v>
      </c>
      <c r="B9905" s="57"/>
      <c r="C9905" s="57" t="s">
        <v>31178</v>
      </c>
      <c r="D9905" s="57" t="s">
        <v>31179</v>
      </c>
    </row>
    <row r="9906" spans="1:4">
      <c r="A9906" s="57" t="s">
        <v>31171</v>
      </c>
      <c r="B9906" s="57"/>
      <c r="C9906" s="57" t="s">
        <v>31180</v>
      </c>
      <c r="D9906" s="57" t="s">
        <v>31181</v>
      </c>
    </row>
    <row r="9907" spans="1:4">
      <c r="A9907" s="57" t="s">
        <v>31171</v>
      </c>
      <c r="B9907" s="57"/>
      <c r="C9907" s="57" t="s">
        <v>31182</v>
      </c>
      <c r="D9907" s="57" t="s">
        <v>31183</v>
      </c>
    </row>
    <row r="9908" spans="1:4">
      <c r="A9908" s="57" t="s">
        <v>31171</v>
      </c>
      <c r="B9908" s="57"/>
      <c r="C9908" s="57" t="s">
        <v>31184</v>
      </c>
      <c r="D9908" s="57" t="s">
        <v>31185</v>
      </c>
    </row>
    <row r="9909" spans="1:4">
      <c r="A9909" s="57" t="s">
        <v>31171</v>
      </c>
      <c r="B9909" s="57"/>
      <c r="C9909" s="57" t="s">
        <v>31186</v>
      </c>
      <c r="D9909" s="57" t="s">
        <v>31187</v>
      </c>
    </row>
    <row r="9910" spans="1:4">
      <c r="A9910" s="57" t="s">
        <v>31188</v>
      </c>
      <c r="B9910" s="57" t="s">
        <v>12940</v>
      </c>
      <c r="C9910" s="57" t="s">
        <v>31189</v>
      </c>
      <c r="D9910" s="57" t="s">
        <v>2922</v>
      </c>
    </row>
    <row r="9911" spans="1:4">
      <c r="A9911" s="57" t="s">
        <v>31188</v>
      </c>
      <c r="B9911" s="57"/>
      <c r="C9911" s="57" t="s">
        <v>31190</v>
      </c>
      <c r="D9911" s="57" t="s">
        <v>31191</v>
      </c>
    </row>
    <row r="9912" spans="1:4">
      <c r="A9912" s="57" t="s">
        <v>31188</v>
      </c>
      <c r="B9912" s="57"/>
      <c r="C9912" s="57" t="s">
        <v>31192</v>
      </c>
      <c r="D9912" s="57" t="s">
        <v>31193</v>
      </c>
    </row>
    <row r="9913" spans="1:4">
      <c r="A9913" s="57" t="s">
        <v>31188</v>
      </c>
      <c r="B9913" s="57"/>
      <c r="C9913" s="57" t="s">
        <v>31194</v>
      </c>
      <c r="D9913" s="57" t="s">
        <v>31195</v>
      </c>
    </row>
    <row r="9914" spans="1:4">
      <c r="A9914" s="57" t="s">
        <v>31188</v>
      </c>
      <c r="B9914" s="57"/>
      <c r="C9914" s="57" t="s">
        <v>77270</v>
      </c>
      <c r="D9914" s="57" t="s">
        <v>77271</v>
      </c>
    </row>
    <row r="9915" spans="1:4">
      <c r="A9915" s="57" t="s">
        <v>31196</v>
      </c>
      <c r="B9915" s="57" t="s">
        <v>12940</v>
      </c>
      <c r="C9915" s="57" t="s">
        <v>31197</v>
      </c>
      <c r="D9915" s="57" t="s">
        <v>31198</v>
      </c>
    </row>
    <row r="9916" spans="1:4">
      <c r="A9916" s="57" t="s">
        <v>31196</v>
      </c>
      <c r="B9916" s="57"/>
      <c r="C9916" s="57" t="s">
        <v>31199</v>
      </c>
      <c r="D9916" s="57" t="s">
        <v>31200</v>
      </c>
    </row>
    <row r="9917" spans="1:4">
      <c r="A9917" s="57" t="s">
        <v>31196</v>
      </c>
      <c r="B9917" s="57"/>
      <c r="C9917" s="57" t="s">
        <v>31201</v>
      </c>
      <c r="D9917" s="57" t="s">
        <v>31202</v>
      </c>
    </row>
    <row r="9918" spans="1:4">
      <c r="A9918" s="57" t="s">
        <v>31196</v>
      </c>
      <c r="B9918" s="57"/>
      <c r="C9918" s="57" t="s">
        <v>31203</v>
      </c>
      <c r="D9918" s="57" t="s">
        <v>31204</v>
      </c>
    </row>
    <row r="9919" spans="1:4">
      <c r="A9919" s="57" t="s">
        <v>31196</v>
      </c>
      <c r="B9919" s="57"/>
      <c r="C9919" s="57" t="s">
        <v>31205</v>
      </c>
      <c r="D9919" s="57" t="s">
        <v>31206</v>
      </c>
    </row>
    <row r="9920" spans="1:4">
      <c r="A9920" s="57" t="s">
        <v>31196</v>
      </c>
      <c r="B9920" s="57"/>
      <c r="C9920" s="57" t="s">
        <v>31207</v>
      </c>
      <c r="D9920" s="57" t="s">
        <v>31208</v>
      </c>
    </row>
    <row r="9921" spans="1:4">
      <c r="A9921" s="57" t="s">
        <v>31196</v>
      </c>
      <c r="B9921" s="57"/>
      <c r="C9921" s="57" t="s">
        <v>31209</v>
      </c>
      <c r="D9921" s="57" t="s">
        <v>31210</v>
      </c>
    </row>
    <row r="9922" spans="1:4">
      <c r="A9922" s="57" t="s">
        <v>31196</v>
      </c>
      <c r="B9922" s="57"/>
      <c r="C9922" s="57" t="s">
        <v>31211</v>
      </c>
      <c r="D9922" s="57" t="s">
        <v>31212</v>
      </c>
    </row>
    <row r="9923" spans="1:4">
      <c r="A9923" s="57" t="s">
        <v>31213</v>
      </c>
      <c r="B9923" s="57" t="s">
        <v>12940</v>
      </c>
      <c r="C9923" s="57" t="s">
        <v>31214</v>
      </c>
      <c r="D9923" s="57" t="s">
        <v>31215</v>
      </c>
    </row>
    <row r="9924" spans="1:4">
      <c r="A9924" s="57" t="s">
        <v>31213</v>
      </c>
      <c r="B9924" s="57"/>
      <c r="C9924" s="57" t="s">
        <v>31216</v>
      </c>
      <c r="D9924" s="57" t="s">
        <v>31217</v>
      </c>
    </row>
    <row r="9925" spans="1:4">
      <c r="A9925" s="57" t="s">
        <v>31213</v>
      </c>
      <c r="B9925" s="57"/>
      <c r="C9925" s="57" t="s">
        <v>31218</v>
      </c>
      <c r="D9925" s="57" t="s">
        <v>31219</v>
      </c>
    </row>
    <row r="9926" spans="1:4">
      <c r="A9926" s="57" t="s">
        <v>31213</v>
      </c>
      <c r="B9926" s="57"/>
      <c r="C9926" s="57" t="s">
        <v>31220</v>
      </c>
      <c r="D9926" s="57" t="s">
        <v>31221</v>
      </c>
    </row>
    <row r="9927" spans="1:4">
      <c r="A9927" s="57" t="s">
        <v>31213</v>
      </c>
      <c r="B9927" s="57"/>
      <c r="C9927" s="57" t="s">
        <v>31222</v>
      </c>
      <c r="D9927" s="57" t="s">
        <v>31223</v>
      </c>
    </row>
    <row r="9928" spans="1:4">
      <c r="A9928" s="57" t="s">
        <v>31213</v>
      </c>
      <c r="B9928" s="57"/>
      <c r="C9928" s="57" t="s">
        <v>76656</v>
      </c>
      <c r="D9928" s="57" t="s">
        <v>76657</v>
      </c>
    </row>
    <row r="9929" spans="1:4">
      <c r="A9929" s="57" t="s">
        <v>31213</v>
      </c>
      <c r="B9929" s="57"/>
      <c r="C9929" s="57" t="s">
        <v>76658</v>
      </c>
      <c r="D9929" s="57" t="s">
        <v>76659</v>
      </c>
    </row>
    <row r="9930" spans="1:4">
      <c r="A9930" s="57" t="s">
        <v>31224</v>
      </c>
      <c r="B9930" s="57" t="s">
        <v>12940</v>
      </c>
      <c r="C9930" s="57" t="s">
        <v>31225</v>
      </c>
      <c r="D9930" s="57" t="s">
        <v>31226</v>
      </c>
    </row>
    <row r="9931" spans="1:4">
      <c r="A9931" s="57" t="s">
        <v>31227</v>
      </c>
      <c r="B9931" s="57" t="s">
        <v>12940</v>
      </c>
      <c r="C9931" s="57" t="s">
        <v>31228</v>
      </c>
      <c r="D9931" s="57" t="s">
        <v>31229</v>
      </c>
    </row>
    <row r="9932" spans="1:4">
      <c r="A9932" s="57" t="s">
        <v>31227</v>
      </c>
      <c r="B9932" s="57"/>
      <c r="C9932" s="57" t="s">
        <v>31230</v>
      </c>
      <c r="D9932" s="57" t="s">
        <v>31231</v>
      </c>
    </row>
    <row r="9933" spans="1:4">
      <c r="A9933" s="57" t="s">
        <v>31227</v>
      </c>
      <c r="B9933" s="57"/>
      <c r="C9933" s="57" t="s">
        <v>31232</v>
      </c>
      <c r="D9933" s="57" t="s">
        <v>31233</v>
      </c>
    </row>
    <row r="9934" spans="1:4">
      <c r="A9934" s="57" t="s">
        <v>31227</v>
      </c>
      <c r="B9934" s="57"/>
      <c r="C9934" s="57" t="s">
        <v>31234</v>
      </c>
      <c r="D9934" s="57" t="s">
        <v>31235</v>
      </c>
    </row>
    <row r="9935" spans="1:4">
      <c r="A9935" s="57" t="s">
        <v>31227</v>
      </c>
      <c r="B9935" s="57"/>
      <c r="C9935" s="57" t="s">
        <v>31236</v>
      </c>
      <c r="D9935" s="57" t="s">
        <v>31237</v>
      </c>
    </row>
    <row r="9936" spans="1:4">
      <c r="A9936" s="57" t="s">
        <v>31238</v>
      </c>
      <c r="B9936" s="57" t="s">
        <v>12940</v>
      </c>
      <c r="C9936" s="57" t="s">
        <v>31239</v>
      </c>
      <c r="D9936" s="57" t="s">
        <v>31240</v>
      </c>
    </row>
    <row r="9937" spans="1:4">
      <c r="A9937" s="57" t="s">
        <v>31241</v>
      </c>
      <c r="B9937" s="57" t="s">
        <v>12940</v>
      </c>
      <c r="C9937" s="57" t="s">
        <v>31242</v>
      </c>
      <c r="D9937" s="57" t="s">
        <v>31243</v>
      </c>
    </row>
    <row r="9938" spans="1:4">
      <c r="A9938" s="57" t="s">
        <v>31244</v>
      </c>
      <c r="B9938" s="57" t="s">
        <v>12940</v>
      </c>
      <c r="C9938" s="57" t="s">
        <v>31245</v>
      </c>
      <c r="D9938" s="57" t="s">
        <v>31246</v>
      </c>
    </row>
    <row r="9939" spans="1:4">
      <c r="A9939" s="57" t="s">
        <v>31244</v>
      </c>
      <c r="B9939" s="57"/>
      <c r="C9939" s="57" t="s">
        <v>31247</v>
      </c>
      <c r="D9939" s="57" t="s">
        <v>31248</v>
      </c>
    </row>
    <row r="9940" spans="1:4">
      <c r="A9940" s="57" t="s">
        <v>31244</v>
      </c>
      <c r="B9940" s="57"/>
      <c r="C9940" s="57" t="s">
        <v>31249</v>
      </c>
      <c r="D9940" s="57" t="s">
        <v>31250</v>
      </c>
    </row>
    <row r="9941" spans="1:4">
      <c r="A9941" s="57" t="s">
        <v>31244</v>
      </c>
      <c r="B9941" s="57"/>
      <c r="C9941" s="57" t="s">
        <v>31251</v>
      </c>
      <c r="D9941" s="57" t="s">
        <v>31250</v>
      </c>
    </row>
    <row r="9942" spans="1:4">
      <c r="A9942" s="57" t="s">
        <v>31244</v>
      </c>
      <c r="B9942" s="57"/>
      <c r="C9942" s="57" t="s">
        <v>31252</v>
      </c>
      <c r="D9942" s="57" t="s">
        <v>31246</v>
      </c>
    </row>
    <row r="9943" spans="1:4">
      <c r="A9943" s="57" t="s">
        <v>31244</v>
      </c>
      <c r="B9943" s="57"/>
      <c r="C9943" s="57" t="s">
        <v>31253</v>
      </c>
      <c r="D9943" s="57" t="s">
        <v>31254</v>
      </c>
    </row>
    <row r="9944" spans="1:4">
      <c r="A9944" s="57" t="s">
        <v>31244</v>
      </c>
      <c r="B9944" s="57"/>
      <c r="C9944" s="57" t="s">
        <v>31255</v>
      </c>
      <c r="D9944" s="57" t="s">
        <v>31256</v>
      </c>
    </row>
    <row r="9945" spans="1:4">
      <c r="A9945" s="57" t="s">
        <v>31244</v>
      </c>
      <c r="B9945" s="57"/>
      <c r="C9945" s="57" t="s">
        <v>31257</v>
      </c>
      <c r="D9945" s="57" t="s">
        <v>31258</v>
      </c>
    </row>
    <row r="9946" spans="1:4">
      <c r="A9946" s="57" t="s">
        <v>31244</v>
      </c>
      <c r="B9946" s="57"/>
      <c r="C9946" s="57" t="s">
        <v>31259</v>
      </c>
      <c r="D9946" s="57" t="s">
        <v>31260</v>
      </c>
    </row>
    <row r="9947" spans="1:4">
      <c r="A9947" s="57" t="s">
        <v>31261</v>
      </c>
      <c r="B9947" s="57" t="s">
        <v>12940</v>
      </c>
      <c r="C9947" s="57" t="s">
        <v>31262</v>
      </c>
      <c r="D9947" s="57" t="s">
        <v>31263</v>
      </c>
    </row>
    <row r="9948" spans="1:4">
      <c r="A9948" s="57" t="s">
        <v>31261</v>
      </c>
      <c r="B9948" s="57"/>
      <c r="C9948" s="57" t="s">
        <v>31264</v>
      </c>
      <c r="D9948" s="57" t="s">
        <v>31265</v>
      </c>
    </row>
    <row r="9949" spans="1:4">
      <c r="A9949" s="57" t="s">
        <v>31266</v>
      </c>
      <c r="B9949" s="57" t="s">
        <v>12940</v>
      </c>
      <c r="C9949" s="57" t="s">
        <v>31267</v>
      </c>
      <c r="D9949" s="57" t="s">
        <v>2836</v>
      </c>
    </row>
    <row r="9950" spans="1:4">
      <c r="A9950" s="57" t="s">
        <v>31268</v>
      </c>
      <c r="B9950" s="57" t="s">
        <v>12940</v>
      </c>
      <c r="C9950" s="57" t="s">
        <v>31269</v>
      </c>
      <c r="D9950" s="57" t="s">
        <v>31270</v>
      </c>
    </row>
    <row r="9951" spans="1:4">
      <c r="A9951" s="57" t="s">
        <v>31268</v>
      </c>
      <c r="B9951" s="57"/>
      <c r="C9951" s="57" t="s">
        <v>31271</v>
      </c>
      <c r="D9951" s="57" t="s">
        <v>31272</v>
      </c>
    </row>
    <row r="9952" spans="1:4">
      <c r="A9952" s="57" t="s">
        <v>31268</v>
      </c>
      <c r="B9952" s="57"/>
      <c r="C9952" s="57" t="s">
        <v>31273</v>
      </c>
      <c r="D9952" s="57" t="s">
        <v>31274</v>
      </c>
    </row>
    <row r="9953" spans="1:4">
      <c r="A9953" s="57" t="s">
        <v>31268</v>
      </c>
      <c r="B9953" s="57"/>
      <c r="C9953" s="57" t="s">
        <v>31275</v>
      </c>
      <c r="D9953" s="57" t="s">
        <v>31276</v>
      </c>
    </row>
    <row r="9954" spans="1:4">
      <c r="A9954" s="57" t="s">
        <v>31268</v>
      </c>
      <c r="B9954" s="57"/>
      <c r="C9954" s="57" t="s">
        <v>31277</v>
      </c>
      <c r="D9954" s="57" t="s">
        <v>31278</v>
      </c>
    </row>
    <row r="9955" spans="1:4">
      <c r="A9955" s="57" t="s">
        <v>31268</v>
      </c>
      <c r="B9955" s="57"/>
      <c r="C9955" s="57" t="s">
        <v>31279</v>
      </c>
      <c r="D9955" s="57" t="s">
        <v>31280</v>
      </c>
    </row>
    <row r="9956" spans="1:4">
      <c r="A9956" s="57" t="s">
        <v>31281</v>
      </c>
      <c r="B9956" s="57" t="s">
        <v>12940</v>
      </c>
      <c r="C9956" s="57" t="s">
        <v>31282</v>
      </c>
      <c r="D9956" s="57" t="s">
        <v>31283</v>
      </c>
    </row>
    <row r="9957" spans="1:4">
      <c r="A9957" s="57" t="s">
        <v>17181</v>
      </c>
      <c r="B9957" s="57" t="s">
        <v>16455</v>
      </c>
      <c r="C9957" s="57" t="s">
        <v>17182</v>
      </c>
      <c r="D9957" s="57" t="s">
        <v>17183</v>
      </c>
    </row>
    <row r="9958" spans="1:4">
      <c r="A9958" s="57" t="s">
        <v>31284</v>
      </c>
      <c r="B9958" s="57" t="s">
        <v>12940</v>
      </c>
      <c r="C9958" s="57" t="s">
        <v>31285</v>
      </c>
      <c r="D9958" s="57" t="s">
        <v>31286</v>
      </c>
    </row>
    <row r="9959" spans="1:4">
      <c r="A9959" s="57" t="s">
        <v>31284</v>
      </c>
      <c r="B9959" s="57"/>
      <c r="C9959" s="57" t="s">
        <v>31287</v>
      </c>
      <c r="D9959" s="57" t="s">
        <v>31288</v>
      </c>
    </row>
    <row r="9960" spans="1:4">
      <c r="A9960" s="57" t="s">
        <v>31284</v>
      </c>
      <c r="B9960" s="57"/>
      <c r="C9960" s="57" t="s">
        <v>31289</v>
      </c>
      <c r="D9960" s="57" t="s">
        <v>31290</v>
      </c>
    </row>
    <row r="9961" spans="1:4">
      <c r="A9961" s="57" t="s">
        <v>31284</v>
      </c>
      <c r="B9961" s="57"/>
      <c r="C9961" s="57" t="s">
        <v>31291</v>
      </c>
      <c r="D9961" s="57" t="s">
        <v>31292</v>
      </c>
    </row>
    <row r="9962" spans="1:4">
      <c r="A9962" s="57" t="s">
        <v>31284</v>
      </c>
      <c r="B9962" s="57"/>
      <c r="C9962" s="57" t="s">
        <v>31293</v>
      </c>
      <c r="D9962" s="57" t="s">
        <v>31294</v>
      </c>
    </row>
    <row r="9963" spans="1:4">
      <c r="A9963" s="57" t="s">
        <v>31295</v>
      </c>
      <c r="B9963" s="57" t="s">
        <v>12940</v>
      </c>
      <c r="C9963" s="57" t="s">
        <v>31296</v>
      </c>
      <c r="D9963" s="57" t="s">
        <v>31297</v>
      </c>
    </row>
    <row r="9964" spans="1:4">
      <c r="A9964" s="57" t="s">
        <v>31298</v>
      </c>
      <c r="B9964" s="57" t="s">
        <v>12940</v>
      </c>
      <c r="C9964" s="57" t="s">
        <v>31299</v>
      </c>
      <c r="D9964" s="57" t="s">
        <v>31300</v>
      </c>
    </row>
    <row r="9965" spans="1:4">
      <c r="A9965" s="57" t="s">
        <v>31298</v>
      </c>
      <c r="B9965" s="57"/>
      <c r="C9965" s="57" t="s">
        <v>31301</v>
      </c>
      <c r="D9965" s="57" t="s">
        <v>31302</v>
      </c>
    </row>
    <row r="9966" spans="1:4">
      <c r="A9966" s="57" t="s">
        <v>31303</v>
      </c>
      <c r="B9966" s="57" t="s">
        <v>12940</v>
      </c>
      <c r="C9966" s="57" t="s">
        <v>31304</v>
      </c>
      <c r="D9966" s="57" t="s">
        <v>31305</v>
      </c>
    </row>
    <row r="9967" spans="1:4">
      <c r="A9967" s="57" t="s">
        <v>31303</v>
      </c>
      <c r="B9967" s="57"/>
      <c r="C9967" s="57" t="s">
        <v>31306</v>
      </c>
      <c r="D9967" s="57" t="s">
        <v>31307</v>
      </c>
    </row>
    <row r="9968" spans="1:4">
      <c r="A9968" s="57" t="s">
        <v>31308</v>
      </c>
      <c r="B9968" s="57" t="s">
        <v>12940</v>
      </c>
      <c r="C9968" s="57" t="s">
        <v>31309</v>
      </c>
      <c r="D9968" s="57" t="s">
        <v>31310</v>
      </c>
    </row>
    <row r="9969" spans="1:4">
      <c r="A9969" s="57" t="s">
        <v>31311</v>
      </c>
      <c r="B9969" s="57" t="s">
        <v>12940</v>
      </c>
      <c r="C9969" s="57" t="s">
        <v>31312</v>
      </c>
      <c r="D9969" s="57" t="s">
        <v>31313</v>
      </c>
    </row>
    <row r="9970" spans="1:4">
      <c r="A9970" s="57" t="s">
        <v>31311</v>
      </c>
      <c r="B9970" s="57"/>
      <c r="C9970" s="57" t="s">
        <v>31314</v>
      </c>
      <c r="D9970" s="57" t="s">
        <v>31315</v>
      </c>
    </row>
    <row r="9971" spans="1:4">
      <c r="A9971" s="57" t="s">
        <v>31311</v>
      </c>
      <c r="B9971" s="57"/>
      <c r="C9971" s="57" t="s">
        <v>31316</v>
      </c>
      <c r="D9971" s="57" t="s">
        <v>31317</v>
      </c>
    </row>
    <row r="9972" spans="1:4">
      <c r="A9972" s="57" t="s">
        <v>31318</v>
      </c>
      <c r="B9972" s="57" t="s">
        <v>12940</v>
      </c>
      <c r="C9972" s="57" t="s">
        <v>31319</v>
      </c>
      <c r="D9972" s="57" t="s">
        <v>2836</v>
      </c>
    </row>
    <row r="9973" spans="1:4">
      <c r="A9973" s="57" t="s">
        <v>31320</v>
      </c>
      <c r="B9973" s="57" t="s">
        <v>12940</v>
      </c>
      <c r="C9973" s="57" t="s">
        <v>31321</v>
      </c>
      <c r="D9973" s="57" t="s">
        <v>31322</v>
      </c>
    </row>
    <row r="9974" spans="1:4">
      <c r="A9974" s="57" t="s">
        <v>7714</v>
      </c>
      <c r="B9974" s="57" t="s">
        <v>800</v>
      </c>
      <c r="C9974" s="57" t="s">
        <v>2828</v>
      </c>
      <c r="D9974" s="57" t="s">
        <v>2829</v>
      </c>
    </row>
    <row r="9975" spans="1:4">
      <c r="A9975" s="57" t="s">
        <v>74927</v>
      </c>
      <c r="B9975" s="57" t="s">
        <v>12940</v>
      </c>
      <c r="C9975" s="57" t="s">
        <v>74928</v>
      </c>
      <c r="D9975" s="57" t="s">
        <v>74929</v>
      </c>
    </row>
    <row r="9976" spans="1:4">
      <c r="A9976" s="57" t="s">
        <v>31323</v>
      </c>
      <c r="B9976" s="57" t="s">
        <v>12940</v>
      </c>
      <c r="C9976" s="57" t="s">
        <v>31324</v>
      </c>
      <c r="D9976" s="57" t="s">
        <v>31325</v>
      </c>
    </row>
    <row r="9977" spans="1:4">
      <c r="A9977" s="57" t="s">
        <v>31323</v>
      </c>
      <c r="B9977" s="57"/>
      <c r="C9977" s="57" t="s">
        <v>31326</v>
      </c>
      <c r="D9977" s="57" t="s">
        <v>31327</v>
      </c>
    </row>
    <row r="9978" spans="1:4">
      <c r="A9978" s="57" t="s">
        <v>31323</v>
      </c>
      <c r="B9978" s="57"/>
      <c r="C9978" s="57" t="s">
        <v>31328</v>
      </c>
      <c r="D9978" s="57" t="s">
        <v>31329</v>
      </c>
    </row>
    <row r="9979" spans="1:4">
      <c r="A9979" s="57" t="s">
        <v>31323</v>
      </c>
      <c r="B9979" s="57"/>
      <c r="C9979" s="57" t="s">
        <v>31330</v>
      </c>
      <c r="D9979" s="57" t="s">
        <v>31331</v>
      </c>
    </row>
    <row r="9980" spans="1:4">
      <c r="A9980" s="57" t="s">
        <v>31323</v>
      </c>
      <c r="B9980" s="57"/>
      <c r="C9980" s="57" t="s">
        <v>31332</v>
      </c>
      <c r="D9980" s="57" t="s">
        <v>31333</v>
      </c>
    </row>
    <row r="9981" spans="1:4">
      <c r="A9981" s="57" t="s">
        <v>31334</v>
      </c>
      <c r="B9981" s="57" t="s">
        <v>12940</v>
      </c>
      <c r="C9981" s="57" t="s">
        <v>31335</v>
      </c>
      <c r="D9981" s="57" t="s">
        <v>31336</v>
      </c>
    </row>
    <row r="9982" spans="1:4">
      <c r="A9982" s="57" t="s">
        <v>31337</v>
      </c>
      <c r="B9982" s="57" t="s">
        <v>12940</v>
      </c>
      <c r="C9982" s="57" t="s">
        <v>31338</v>
      </c>
      <c r="D9982" s="57" t="s">
        <v>31339</v>
      </c>
    </row>
    <row r="9983" spans="1:4">
      <c r="A9983" s="57" t="s">
        <v>31337</v>
      </c>
      <c r="B9983" s="57"/>
      <c r="C9983" s="57" t="s">
        <v>31340</v>
      </c>
      <c r="D9983" s="57" t="s">
        <v>31341</v>
      </c>
    </row>
    <row r="9984" spans="1:4">
      <c r="A9984" s="57" t="s">
        <v>31342</v>
      </c>
      <c r="B9984" s="57" t="s">
        <v>12940</v>
      </c>
      <c r="C9984" s="57" t="s">
        <v>31343</v>
      </c>
      <c r="D9984" s="57" t="s">
        <v>31344</v>
      </c>
    </row>
    <row r="9985" spans="1:4">
      <c r="A9985" s="57" t="s">
        <v>31342</v>
      </c>
      <c r="B9985" s="57"/>
      <c r="C9985" s="57" t="s">
        <v>31345</v>
      </c>
      <c r="D9985" s="57" t="s">
        <v>31346</v>
      </c>
    </row>
    <row r="9986" spans="1:4">
      <c r="A9986" s="57" t="s">
        <v>31342</v>
      </c>
      <c r="B9986" s="57"/>
      <c r="C9986" s="57" t="s">
        <v>31347</v>
      </c>
      <c r="D9986" s="57" t="s">
        <v>31348</v>
      </c>
    </row>
    <row r="9987" spans="1:4">
      <c r="A9987" s="57" t="s">
        <v>31342</v>
      </c>
      <c r="B9987" s="57"/>
      <c r="C9987" s="57" t="s">
        <v>31349</v>
      </c>
      <c r="D9987" s="57" t="s">
        <v>31350</v>
      </c>
    </row>
    <row r="9988" spans="1:4">
      <c r="A9988" s="57" t="s">
        <v>7715</v>
      </c>
      <c r="B9988" s="57" t="s">
        <v>2200</v>
      </c>
      <c r="C9988" s="57" t="s">
        <v>3028</v>
      </c>
      <c r="D9988" s="57" t="s">
        <v>3029</v>
      </c>
    </row>
    <row r="9989" spans="1:4">
      <c r="A9989" s="57" t="s">
        <v>7715</v>
      </c>
      <c r="B9989" s="57" t="s">
        <v>2200</v>
      </c>
      <c r="C9989" s="57" t="s">
        <v>3076</v>
      </c>
      <c r="D9989" s="57" t="s">
        <v>3077</v>
      </c>
    </row>
    <row r="9990" spans="1:4">
      <c r="A9990" s="57" t="s">
        <v>7715</v>
      </c>
      <c r="B9990" s="57" t="s">
        <v>2200</v>
      </c>
      <c r="C9990" s="57" t="s">
        <v>4600</v>
      </c>
      <c r="D9990" s="57" t="s">
        <v>4601</v>
      </c>
    </row>
    <row r="9991" spans="1:4">
      <c r="A9991" s="57" t="s">
        <v>7715</v>
      </c>
      <c r="B9991" s="57" t="s">
        <v>2200</v>
      </c>
      <c r="C9991" s="57" t="s">
        <v>6190</v>
      </c>
      <c r="D9991" s="57" t="s">
        <v>6191</v>
      </c>
    </row>
    <row r="9992" spans="1:4">
      <c r="A9992" s="57" t="s">
        <v>7715</v>
      </c>
      <c r="B9992" s="57" t="s">
        <v>2200</v>
      </c>
      <c r="C9992" s="57" t="s">
        <v>8301</v>
      </c>
      <c r="D9992" s="57" t="s">
        <v>8302</v>
      </c>
    </row>
    <row r="9993" spans="1:4">
      <c r="A9993" s="57" t="s">
        <v>7715</v>
      </c>
      <c r="B9993" s="57" t="s">
        <v>2200</v>
      </c>
      <c r="C9993" s="57" t="s">
        <v>8507</v>
      </c>
      <c r="D9993" s="57" t="s">
        <v>8302</v>
      </c>
    </row>
    <row r="9994" spans="1:4">
      <c r="A9994" s="57" t="s">
        <v>7715</v>
      </c>
      <c r="B9994" s="57" t="s">
        <v>2200</v>
      </c>
      <c r="C9994" s="57" t="s">
        <v>8508</v>
      </c>
      <c r="D9994" s="57" t="s">
        <v>8509</v>
      </c>
    </row>
    <row r="9995" spans="1:4">
      <c r="A9995" s="57" t="s">
        <v>7715</v>
      </c>
      <c r="B9995" s="57" t="s">
        <v>2200</v>
      </c>
      <c r="C9995" s="57" t="s">
        <v>8941</v>
      </c>
      <c r="D9995" s="57" t="s">
        <v>8942</v>
      </c>
    </row>
    <row r="9996" spans="1:4">
      <c r="A9996" s="57" t="s">
        <v>7715</v>
      </c>
      <c r="B9996" s="57" t="s">
        <v>2200</v>
      </c>
      <c r="C9996" s="57" t="s">
        <v>12514</v>
      </c>
      <c r="D9996" s="57" t="s">
        <v>12515</v>
      </c>
    </row>
    <row r="9997" spans="1:4">
      <c r="A9997" s="57" t="s">
        <v>7715</v>
      </c>
      <c r="B9997" s="57" t="s">
        <v>2200</v>
      </c>
      <c r="C9997" s="57" t="s">
        <v>15271</v>
      </c>
      <c r="D9997" s="57" t="s">
        <v>15272</v>
      </c>
    </row>
    <row r="9998" spans="1:4">
      <c r="A9998" s="57" t="s">
        <v>7715</v>
      </c>
      <c r="B9998" s="57" t="s">
        <v>2200</v>
      </c>
      <c r="C9998" s="57" t="s">
        <v>17184</v>
      </c>
      <c r="D9998" s="57" t="s">
        <v>17185</v>
      </c>
    </row>
    <row r="9999" spans="1:4">
      <c r="A9999" s="57" t="s">
        <v>7715</v>
      </c>
      <c r="B9999" s="57" t="s">
        <v>2200</v>
      </c>
      <c r="C9999" s="57" t="s">
        <v>74930</v>
      </c>
      <c r="D9999" s="57" t="s">
        <v>74931</v>
      </c>
    </row>
    <row r="10000" spans="1:4">
      <c r="A10000" s="57" t="s">
        <v>31351</v>
      </c>
      <c r="B10000" s="57" t="s">
        <v>12940</v>
      </c>
      <c r="C10000" s="57" t="s">
        <v>31352</v>
      </c>
      <c r="D10000" s="57" t="s">
        <v>31353</v>
      </c>
    </row>
    <row r="10001" spans="1:4">
      <c r="A10001" s="57" t="s">
        <v>31351</v>
      </c>
      <c r="B10001" s="57"/>
      <c r="C10001" s="57" t="s">
        <v>31354</v>
      </c>
      <c r="D10001" s="57" t="s">
        <v>31355</v>
      </c>
    </row>
    <row r="10002" spans="1:4">
      <c r="A10002" s="57" t="s">
        <v>31351</v>
      </c>
      <c r="B10002" s="57"/>
      <c r="C10002" s="57" t="s">
        <v>31356</v>
      </c>
      <c r="D10002" s="57" t="s">
        <v>31357</v>
      </c>
    </row>
    <row r="10003" spans="1:4">
      <c r="A10003" s="57" t="s">
        <v>31351</v>
      </c>
      <c r="B10003" s="57"/>
      <c r="C10003" s="57" t="s">
        <v>31358</v>
      </c>
      <c r="D10003" s="57" t="s">
        <v>31359</v>
      </c>
    </row>
    <row r="10004" spans="1:4">
      <c r="A10004" s="57" t="s">
        <v>31360</v>
      </c>
      <c r="B10004" s="57" t="s">
        <v>12940</v>
      </c>
      <c r="C10004" s="57" t="s">
        <v>31361</v>
      </c>
      <c r="D10004" s="57" t="s">
        <v>31362</v>
      </c>
    </row>
    <row r="10005" spans="1:4">
      <c r="A10005" s="57" t="s">
        <v>31360</v>
      </c>
      <c r="B10005" s="57"/>
      <c r="C10005" s="57" t="s">
        <v>31363</v>
      </c>
      <c r="D10005" s="57" t="s">
        <v>31364</v>
      </c>
    </row>
    <row r="10006" spans="1:4">
      <c r="A10006" s="57" t="s">
        <v>31365</v>
      </c>
      <c r="B10006" s="57" t="s">
        <v>12940</v>
      </c>
      <c r="C10006" s="57" t="s">
        <v>31366</v>
      </c>
      <c r="D10006" s="57" t="s">
        <v>31367</v>
      </c>
    </row>
    <row r="10007" spans="1:4">
      <c r="A10007" s="57" t="s">
        <v>31365</v>
      </c>
      <c r="B10007" s="57"/>
      <c r="C10007" s="57" t="s">
        <v>31368</v>
      </c>
      <c r="D10007" s="57" t="s">
        <v>31369</v>
      </c>
    </row>
    <row r="10008" spans="1:4">
      <c r="A10008" s="57" t="s">
        <v>31365</v>
      </c>
      <c r="B10008" s="57"/>
      <c r="C10008" s="57" t="s">
        <v>31370</v>
      </c>
      <c r="D10008" s="57" t="s">
        <v>31371</v>
      </c>
    </row>
    <row r="10009" spans="1:4">
      <c r="A10009" s="57" t="s">
        <v>31365</v>
      </c>
      <c r="B10009" s="57"/>
      <c r="C10009" s="57" t="s">
        <v>31372</v>
      </c>
      <c r="D10009" s="57" t="s">
        <v>31373</v>
      </c>
    </row>
    <row r="10010" spans="1:4">
      <c r="A10010" s="57" t="s">
        <v>31374</v>
      </c>
      <c r="B10010" s="57" t="s">
        <v>12940</v>
      </c>
      <c r="C10010" s="57" t="s">
        <v>31375</v>
      </c>
      <c r="D10010" s="57" t="s">
        <v>31376</v>
      </c>
    </row>
    <row r="10011" spans="1:4">
      <c r="A10011" s="57" t="s">
        <v>31374</v>
      </c>
      <c r="B10011" s="57"/>
      <c r="C10011" s="57" t="s">
        <v>31377</v>
      </c>
      <c r="D10011" s="57" t="s">
        <v>31378</v>
      </c>
    </row>
    <row r="10012" spans="1:4">
      <c r="A10012" s="57" t="s">
        <v>31374</v>
      </c>
      <c r="B10012" s="57"/>
      <c r="C10012" s="57" t="s">
        <v>31379</v>
      </c>
      <c r="D10012" s="57" t="s">
        <v>31380</v>
      </c>
    </row>
    <row r="10013" spans="1:4">
      <c r="A10013" s="57" t="s">
        <v>31374</v>
      </c>
      <c r="B10013" s="57"/>
      <c r="C10013" s="57" t="s">
        <v>31381</v>
      </c>
      <c r="D10013" s="57" t="s">
        <v>31382</v>
      </c>
    </row>
    <row r="10014" spans="1:4">
      <c r="A10014" s="57" t="s">
        <v>31374</v>
      </c>
      <c r="B10014" s="57"/>
      <c r="C10014" s="57" t="s">
        <v>31383</v>
      </c>
      <c r="D10014" s="57" t="s">
        <v>31384</v>
      </c>
    </row>
    <row r="10015" spans="1:4">
      <c r="A10015" s="57" t="s">
        <v>31374</v>
      </c>
      <c r="B10015" s="57"/>
      <c r="C10015" s="57" t="s">
        <v>31385</v>
      </c>
      <c r="D10015" s="57" t="s">
        <v>31386</v>
      </c>
    </row>
    <row r="10016" spans="1:4">
      <c r="A10016" s="57" t="s">
        <v>31387</v>
      </c>
      <c r="B10016" s="57" t="s">
        <v>12940</v>
      </c>
      <c r="C10016" s="57" t="s">
        <v>31388</v>
      </c>
      <c r="D10016" s="57" t="s">
        <v>31389</v>
      </c>
    </row>
    <row r="10017" spans="1:4">
      <c r="A10017" s="57" t="s">
        <v>31387</v>
      </c>
      <c r="B10017" s="57"/>
      <c r="C10017" s="57" t="s">
        <v>31390</v>
      </c>
      <c r="D10017" s="57" t="s">
        <v>31391</v>
      </c>
    </row>
    <row r="10018" spans="1:4">
      <c r="A10018" s="57" t="s">
        <v>31392</v>
      </c>
      <c r="B10018" s="57" t="s">
        <v>12940</v>
      </c>
      <c r="C10018" s="57" t="s">
        <v>31393</v>
      </c>
      <c r="D10018" s="57" t="s">
        <v>31394</v>
      </c>
    </row>
    <row r="10019" spans="1:4">
      <c r="A10019" s="57" t="s">
        <v>31392</v>
      </c>
      <c r="B10019" s="57"/>
      <c r="C10019" s="57" t="s">
        <v>31395</v>
      </c>
      <c r="D10019" s="57" t="s">
        <v>31396</v>
      </c>
    </row>
    <row r="10020" spans="1:4">
      <c r="A10020" s="57" t="s">
        <v>31397</v>
      </c>
      <c r="B10020" s="57" t="s">
        <v>12940</v>
      </c>
      <c r="C10020" s="57" t="s">
        <v>31398</v>
      </c>
      <c r="D10020" s="57" t="s">
        <v>31399</v>
      </c>
    </row>
    <row r="10021" spans="1:4">
      <c r="A10021" s="57" t="s">
        <v>31400</v>
      </c>
      <c r="B10021" s="57" t="s">
        <v>12940</v>
      </c>
      <c r="C10021" s="57" t="s">
        <v>31401</v>
      </c>
      <c r="D10021" s="57" t="s">
        <v>31402</v>
      </c>
    </row>
    <row r="10022" spans="1:4">
      <c r="A10022" s="57" t="s">
        <v>31403</v>
      </c>
      <c r="B10022" s="57" t="s">
        <v>12940</v>
      </c>
      <c r="C10022" s="57" t="s">
        <v>31404</v>
      </c>
      <c r="D10022" s="57" t="s">
        <v>31405</v>
      </c>
    </row>
    <row r="10023" spans="1:4">
      <c r="A10023" s="57" t="s">
        <v>31403</v>
      </c>
      <c r="B10023" s="57"/>
      <c r="C10023" s="57" t="s">
        <v>31406</v>
      </c>
      <c r="D10023" s="57" t="s">
        <v>31407</v>
      </c>
    </row>
    <row r="10024" spans="1:4">
      <c r="A10024" s="57" t="s">
        <v>31403</v>
      </c>
      <c r="B10024" s="57"/>
      <c r="C10024" s="57" t="s">
        <v>31408</v>
      </c>
      <c r="D10024" s="57" t="s">
        <v>28733</v>
      </c>
    </row>
    <row r="10025" spans="1:4">
      <c r="A10025" s="57" t="s">
        <v>31403</v>
      </c>
      <c r="B10025" s="57"/>
      <c r="C10025" s="57" t="s">
        <v>31409</v>
      </c>
      <c r="D10025" s="57" t="s">
        <v>31410</v>
      </c>
    </row>
    <row r="10026" spans="1:4">
      <c r="A10026" s="57" t="s">
        <v>31403</v>
      </c>
      <c r="B10026" s="57"/>
      <c r="C10026" s="57" t="s">
        <v>31411</v>
      </c>
      <c r="D10026" s="57" t="s">
        <v>31412</v>
      </c>
    </row>
    <row r="10027" spans="1:4">
      <c r="A10027" s="57" t="s">
        <v>31403</v>
      </c>
      <c r="B10027" s="57"/>
      <c r="C10027" s="57" t="s">
        <v>74205</v>
      </c>
      <c r="D10027" s="57" t="s">
        <v>74206</v>
      </c>
    </row>
    <row r="10028" spans="1:4">
      <c r="A10028" s="57" t="s">
        <v>31413</v>
      </c>
      <c r="B10028" s="57" t="s">
        <v>12940</v>
      </c>
      <c r="C10028" s="57" t="s">
        <v>31414</v>
      </c>
      <c r="D10028" s="57" t="s">
        <v>31415</v>
      </c>
    </row>
    <row r="10029" spans="1:4">
      <c r="A10029" s="57" t="s">
        <v>31413</v>
      </c>
      <c r="B10029" s="57"/>
      <c r="C10029" s="57" t="s">
        <v>31416</v>
      </c>
      <c r="D10029" s="57" t="s">
        <v>31417</v>
      </c>
    </row>
    <row r="10030" spans="1:4">
      <c r="A10030" s="57" t="s">
        <v>31418</v>
      </c>
      <c r="B10030" s="57" t="s">
        <v>12940</v>
      </c>
      <c r="C10030" s="57" t="s">
        <v>31419</v>
      </c>
      <c r="D10030" s="57" t="s">
        <v>31420</v>
      </c>
    </row>
    <row r="10031" spans="1:4">
      <c r="A10031" s="57" t="s">
        <v>31421</v>
      </c>
      <c r="B10031" s="57" t="s">
        <v>12940</v>
      </c>
      <c r="C10031" s="57" t="s">
        <v>31422</v>
      </c>
      <c r="D10031" s="57" t="s">
        <v>31423</v>
      </c>
    </row>
    <row r="10032" spans="1:4">
      <c r="A10032" s="57" t="s">
        <v>31424</v>
      </c>
      <c r="B10032" s="57" t="s">
        <v>12940</v>
      </c>
      <c r="C10032" s="57" t="s">
        <v>31425</v>
      </c>
      <c r="D10032" s="57" t="s">
        <v>31426</v>
      </c>
    </row>
    <row r="10033" spans="1:4">
      <c r="A10033" s="57" t="s">
        <v>31424</v>
      </c>
      <c r="B10033" s="57"/>
      <c r="C10033" s="57" t="s">
        <v>31427</v>
      </c>
      <c r="D10033" s="57" t="s">
        <v>31428</v>
      </c>
    </row>
    <row r="10034" spans="1:4">
      <c r="A10034" s="57" t="s">
        <v>31429</v>
      </c>
      <c r="B10034" s="57" t="s">
        <v>12940</v>
      </c>
      <c r="C10034" s="57" t="s">
        <v>31430</v>
      </c>
      <c r="D10034" s="57" t="s">
        <v>31431</v>
      </c>
    </row>
    <row r="10035" spans="1:4">
      <c r="A10035" s="57" t="s">
        <v>31429</v>
      </c>
      <c r="B10035" s="57"/>
      <c r="C10035" s="57" t="s">
        <v>31432</v>
      </c>
      <c r="D10035" s="57" t="s">
        <v>31433</v>
      </c>
    </row>
    <row r="10036" spans="1:4">
      <c r="A10036" s="57" t="s">
        <v>31434</v>
      </c>
      <c r="B10036" s="57" t="s">
        <v>12940</v>
      </c>
      <c r="C10036" s="57" t="s">
        <v>31435</v>
      </c>
      <c r="D10036" s="57" t="s">
        <v>31436</v>
      </c>
    </row>
    <row r="10037" spans="1:4">
      <c r="A10037" s="57" t="s">
        <v>31437</v>
      </c>
      <c r="B10037" s="57" t="s">
        <v>12940</v>
      </c>
      <c r="C10037" s="57" t="s">
        <v>31438</v>
      </c>
      <c r="D10037" s="57" t="s">
        <v>31439</v>
      </c>
    </row>
    <row r="10038" spans="1:4">
      <c r="A10038" s="57" t="s">
        <v>31437</v>
      </c>
      <c r="B10038" s="57"/>
      <c r="C10038" s="57" t="s">
        <v>31440</v>
      </c>
      <c r="D10038" s="57" t="s">
        <v>31441</v>
      </c>
    </row>
    <row r="10039" spans="1:4">
      <c r="A10039" s="57" t="s">
        <v>31437</v>
      </c>
      <c r="B10039" s="57"/>
      <c r="C10039" s="57" t="s">
        <v>31442</v>
      </c>
      <c r="D10039" s="57" t="s">
        <v>31443</v>
      </c>
    </row>
    <row r="10040" spans="1:4">
      <c r="A10040" s="57" t="s">
        <v>31437</v>
      </c>
      <c r="B10040" s="57"/>
      <c r="C10040" s="57" t="s">
        <v>31444</v>
      </c>
      <c r="D10040" s="57" t="s">
        <v>31445</v>
      </c>
    </row>
    <row r="10041" spans="1:4">
      <c r="A10041" s="57" t="s">
        <v>31437</v>
      </c>
      <c r="B10041" s="57"/>
      <c r="C10041" s="57" t="s">
        <v>31446</v>
      </c>
      <c r="D10041" s="57" t="s">
        <v>31447</v>
      </c>
    </row>
    <row r="10042" spans="1:4">
      <c r="A10042" s="57" t="s">
        <v>31437</v>
      </c>
      <c r="B10042" s="57"/>
      <c r="C10042" s="57" t="s">
        <v>31448</v>
      </c>
      <c r="D10042" s="57" t="s">
        <v>31449</v>
      </c>
    </row>
    <row r="10043" spans="1:4">
      <c r="A10043" s="57" t="s">
        <v>31437</v>
      </c>
      <c r="B10043" s="57"/>
      <c r="C10043" s="57" t="s">
        <v>74932</v>
      </c>
      <c r="D10043" s="57" t="s">
        <v>74933</v>
      </c>
    </row>
    <row r="10044" spans="1:4">
      <c r="A10044" s="57" t="s">
        <v>31450</v>
      </c>
      <c r="B10044" s="57" t="s">
        <v>12940</v>
      </c>
      <c r="C10044" s="57" t="s">
        <v>31451</v>
      </c>
      <c r="D10044" s="57" t="s">
        <v>31452</v>
      </c>
    </row>
    <row r="10045" spans="1:4">
      <c r="A10045" s="57" t="s">
        <v>31450</v>
      </c>
      <c r="B10045" s="57"/>
      <c r="C10045" s="57" t="s">
        <v>31453</v>
      </c>
      <c r="D10045" s="57" t="s">
        <v>31454</v>
      </c>
    </row>
    <row r="10046" spans="1:4">
      <c r="A10046" s="57" t="s">
        <v>31450</v>
      </c>
      <c r="B10046" s="57"/>
      <c r="C10046" s="57" t="s">
        <v>31455</v>
      </c>
      <c r="D10046" s="57" t="s">
        <v>31456</v>
      </c>
    </row>
    <row r="10047" spans="1:4">
      <c r="A10047" s="57" t="s">
        <v>31450</v>
      </c>
      <c r="B10047" s="57"/>
      <c r="C10047" s="57" t="s">
        <v>31457</v>
      </c>
      <c r="D10047" s="57" t="s">
        <v>31458</v>
      </c>
    </row>
    <row r="10048" spans="1:4">
      <c r="A10048" s="57" t="s">
        <v>31450</v>
      </c>
      <c r="B10048" s="57"/>
      <c r="C10048" s="57" t="s">
        <v>31459</v>
      </c>
      <c r="D10048" s="57" t="s">
        <v>31460</v>
      </c>
    </row>
    <row r="10049" spans="1:4">
      <c r="A10049" s="57" t="s">
        <v>31450</v>
      </c>
      <c r="B10049" s="57"/>
      <c r="C10049" s="57" t="s">
        <v>31461</v>
      </c>
      <c r="D10049" s="57" t="s">
        <v>31462</v>
      </c>
    </row>
    <row r="10050" spans="1:4">
      <c r="A10050" s="57" t="s">
        <v>31450</v>
      </c>
      <c r="B10050" s="57"/>
      <c r="C10050" s="57" t="s">
        <v>31463</v>
      </c>
      <c r="D10050" s="57" t="s">
        <v>31464</v>
      </c>
    </row>
    <row r="10051" spans="1:4">
      <c r="A10051" s="57" t="s">
        <v>31450</v>
      </c>
      <c r="B10051" s="57"/>
      <c r="C10051" s="57" t="s">
        <v>31465</v>
      </c>
      <c r="D10051" s="57" t="s">
        <v>31466</v>
      </c>
    </row>
    <row r="10052" spans="1:4">
      <c r="A10052" s="57" t="s">
        <v>31450</v>
      </c>
      <c r="B10052" s="57"/>
      <c r="C10052" s="57" t="s">
        <v>31467</v>
      </c>
      <c r="D10052" s="57" t="s">
        <v>31468</v>
      </c>
    </row>
    <row r="10053" spans="1:4">
      <c r="A10053" s="57" t="s">
        <v>31450</v>
      </c>
      <c r="B10053" s="57"/>
      <c r="C10053" s="57" t="s">
        <v>31469</v>
      </c>
      <c r="D10053" s="57" t="s">
        <v>31470</v>
      </c>
    </row>
    <row r="10054" spans="1:4">
      <c r="A10054" s="57" t="s">
        <v>31450</v>
      </c>
      <c r="B10054" s="57"/>
      <c r="C10054" s="57" t="s">
        <v>31471</v>
      </c>
      <c r="D10054" s="57" t="s">
        <v>31472</v>
      </c>
    </row>
    <row r="10055" spans="1:4">
      <c r="A10055" s="57" t="s">
        <v>31450</v>
      </c>
      <c r="B10055" s="57"/>
      <c r="C10055" s="57" t="s">
        <v>31473</v>
      </c>
      <c r="D10055" s="57" t="s">
        <v>31474</v>
      </c>
    </row>
    <row r="10056" spans="1:4">
      <c r="A10056" s="57" t="s">
        <v>31450</v>
      </c>
      <c r="B10056" s="57"/>
      <c r="C10056" s="57" t="s">
        <v>31475</v>
      </c>
      <c r="D10056" s="57" t="s">
        <v>31476</v>
      </c>
    </row>
    <row r="10057" spans="1:4">
      <c r="A10057" s="57" t="s">
        <v>31477</v>
      </c>
      <c r="B10057" s="57" t="s">
        <v>12940</v>
      </c>
      <c r="C10057" s="57" t="s">
        <v>31478</v>
      </c>
      <c r="D10057" s="57" t="s">
        <v>31479</v>
      </c>
    </row>
    <row r="10058" spans="1:4">
      <c r="A10058" s="57" t="s">
        <v>31477</v>
      </c>
      <c r="B10058" s="57"/>
      <c r="C10058" s="57" t="s">
        <v>31480</v>
      </c>
      <c r="D10058" s="57" t="s">
        <v>31481</v>
      </c>
    </row>
    <row r="10059" spans="1:4">
      <c r="A10059" s="57" t="s">
        <v>31477</v>
      </c>
      <c r="B10059" s="57"/>
      <c r="C10059" s="57" t="s">
        <v>31482</v>
      </c>
      <c r="D10059" s="57" t="s">
        <v>31483</v>
      </c>
    </row>
    <row r="10060" spans="1:4">
      <c r="A10060" s="57" t="s">
        <v>31477</v>
      </c>
      <c r="B10060" s="57"/>
      <c r="C10060" s="57" t="s">
        <v>31484</v>
      </c>
      <c r="D10060" s="57" t="s">
        <v>31485</v>
      </c>
    </row>
    <row r="10061" spans="1:4">
      <c r="A10061" s="57" t="s">
        <v>31477</v>
      </c>
      <c r="B10061" s="57"/>
      <c r="C10061" s="57" t="s">
        <v>31486</v>
      </c>
      <c r="D10061" s="57" t="s">
        <v>31487</v>
      </c>
    </row>
    <row r="10062" spans="1:4">
      <c r="A10062" s="57" t="s">
        <v>31477</v>
      </c>
      <c r="B10062" s="57"/>
      <c r="C10062" s="57" t="s">
        <v>31488</v>
      </c>
      <c r="D10062" s="57" t="s">
        <v>31489</v>
      </c>
    </row>
    <row r="10063" spans="1:4">
      <c r="A10063" s="57" t="s">
        <v>31477</v>
      </c>
      <c r="B10063" s="57"/>
      <c r="C10063" s="57" t="s">
        <v>31490</v>
      </c>
      <c r="D10063" s="57" t="s">
        <v>31491</v>
      </c>
    </row>
    <row r="10064" spans="1:4">
      <c r="A10064" s="57" t="s">
        <v>31477</v>
      </c>
      <c r="B10064" s="57"/>
      <c r="C10064" s="57" t="s">
        <v>31492</v>
      </c>
      <c r="D10064" s="57" t="s">
        <v>31493</v>
      </c>
    </row>
    <row r="10065" spans="1:4">
      <c r="A10065" s="57" t="s">
        <v>31477</v>
      </c>
      <c r="B10065" s="57"/>
      <c r="C10065" s="57" t="s">
        <v>31494</v>
      </c>
      <c r="D10065" s="57" t="s">
        <v>31495</v>
      </c>
    </row>
    <row r="10066" spans="1:4">
      <c r="A10066" s="57" t="s">
        <v>31477</v>
      </c>
      <c r="B10066" s="57"/>
      <c r="C10066" s="57" t="s">
        <v>31496</v>
      </c>
      <c r="D10066" s="57" t="s">
        <v>31497</v>
      </c>
    </row>
    <row r="10067" spans="1:4">
      <c r="A10067" s="57" t="s">
        <v>31477</v>
      </c>
      <c r="B10067" s="57"/>
      <c r="C10067" s="57" t="s">
        <v>31498</v>
      </c>
      <c r="D10067" s="57" t="s">
        <v>31499</v>
      </c>
    </row>
    <row r="10068" spans="1:4">
      <c r="A10068" s="57" t="s">
        <v>31477</v>
      </c>
      <c r="B10068" s="57"/>
      <c r="C10068" s="57" t="s">
        <v>31500</v>
      </c>
      <c r="D10068" s="57" t="s">
        <v>31501</v>
      </c>
    </row>
    <row r="10069" spans="1:4">
      <c r="A10069" s="57" t="s">
        <v>31477</v>
      </c>
      <c r="B10069" s="57"/>
      <c r="C10069" s="57" t="s">
        <v>31502</v>
      </c>
      <c r="D10069" s="57" t="s">
        <v>31503</v>
      </c>
    </row>
    <row r="10070" spans="1:4">
      <c r="A10070" s="57" t="s">
        <v>31504</v>
      </c>
      <c r="B10070" s="57" t="s">
        <v>12940</v>
      </c>
      <c r="C10070" s="57" t="s">
        <v>31505</v>
      </c>
      <c r="D10070" s="57" t="s">
        <v>31506</v>
      </c>
    </row>
    <row r="10071" spans="1:4">
      <c r="A10071" s="57" t="s">
        <v>31504</v>
      </c>
      <c r="B10071" s="57"/>
      <c r="C10071" s="57" t="s">
        <v>31507</v>
      </c>
      <c r="D10071" s="57" t="s">
        <v>31508</v>
      </c>
    </row>
    <row r="10072" spans="1:4">
      <c r="A10072" s="57" t="s">
        <v>31504</v>
      </c>
      <c r="B10072" s="57"/>
      <c r="C10072" s="57" t="s">
        <v>31509</v>
      </c>
      <c r="D10072" s="57" t="s">
        <v>31510</v>
      </c>
    </row>
    <row r="10073" spans="1:4">
      <c r="A10073" s="57" t="s">
        <v>31504</v>
      </c>
      <c r="B10073" s="57"/>
      <c r="C10073" s="57" t="s">
        <v>31511</v>
      </c>
      <c r="D10073" s="57" t="s">
        <v>31512</v>
      </c>
    </row>
    <row r="10074" spans="1:4">
      <c r="A10074" s="57" t="s">
        <v>31504</v>
      </c>
      <c r="B10074" s="57"/>
      <c r="C10074" s="57" t="s">
        <v>31513</v>
      </c>
      <c r="D10074" s="57" t="s">
        <v>31514</v>
      </c>
    </row>
    <row r="10075" spans="1:4">
      <c r="A10075" s="57" t="s">
        <v>31504</v>
      </c>
      <c r="B10075" s="57"/>
      <c r="C10075" s="57" t="s">
        <v>31515</v>
      </c>
      <c r="D10075" s="57" t="s">
        <v>31516</v>
      </c>
    </row>
    <row r="10076" spans="1:4">
      <c r="A10076" s="57" t="s">
        <v>31504</v>
      </c>
      <c r="B10076" s="57"/>
      <c r="C10076" s="57" t="s">
        <v>31517</v>
      </c>
      <c r="D10076" s="57" t="s">
        <v>31510</v>
      </c>
    </row>
    <row r="10077" spans="1:4">
      <c r="A10077" s="57" t="s">
        <v>31518</v>
      </c>
      <c r="B10077" s="57" t="s">
        <v>12940</v>
      </c>
      <c r="C10077" s="57" t="s">
        <v>31519</v>
      </c>
      <c r="D10077" s="57" t="s">
        <v>31520</v>
      </c>
    </row>
    <row r="10078" spans="1:4">
      <c r="A10078" s="57" t="s">
        <v>31518</v>
      </c>
      <c r="B10078" s="57"/>
      <c r="C10078" s="57" t="s">
        <v>31521</v>
      </c>
      <c r="D10078" s="57" t="s">
        <v>31522</v>
      </c>
    </row>
    <row r="10079" spans="1:4">
      <c r="A10079" s="57" t="s">
        <v>31518</v>
      </c>
      <c r="B10079" s="57"/>
      <c r="C10079" s="57" t="s">
        <v>31523</v>
      </c>
      <c r="D10079" s="57" t="s">
        <v>31524</v>
      </c>
    </row>
    <row r="10080" spans="1:4">
      <c r="A10080" s="57" t="s">
        <v>31518</v>
      </c>
      <c r="B10080" s="57"/>
      <c r="C10080" s="57" t="s">
        <v>31525</v>
      </c>
      <c r="D10080" s="57" t="s">
        <v>31526</v>
      </c>
    </row>
    <row r="10081" spans="1:4">
      <c r="A10081" s="57" t="s">
        <v>31518</v>
      </c>
      <c r="B10081" s="57"/>
      <c r="C10081" s="57" t="s">
        <v>31527</v>
      </c>
      <c r="D10081" s="57" t="s">
        <v>31528</v>
      </c>
    </row>
    <row r="10082" spans="1:4">
      <c r="A10082" s="57" t="s">
        <v>31518</v>
      </c>
      <c r="B10082" s="57"/>
      <c r="C10082" s="57" t="s">
        <v>31529</v>
      </c>
      <c r="D10082" s="57" t="s">
        <v>31530</v>
      </c>
    </row>
    <row r="10083" spans="1:4">
      <c r="A10083" s="57" t="s">
        <v>31518</v>
      </c>
      <c r="B10083" s="57"/>
      <c r="C10083" s="57" t="s">
        <v>31531</v>
      </c>
      <c r="D10083" s="57" t="s">
        <v>31532</v>
      </c>
    </row>
    <row r="10084" spans="1:4">
      <c r="A10084" s="57" t="s">
        <v>31518</v>
      </c>
      <c r="B10084" s="57"/>
      <c r="C10084" s="57" t="s">
        <v>31533</v>
      </c>
      <c r="D10084" s="57" t="s">
        <v>31534</v>
      </c>
    </row>
    <row r="10085" spans="1:4">
      <c r="A10085" s="57" t="s">
        <v>31518</v>
      </c>
      <c r="B10085" s="57"/>
      <c r="C10085" s="57" t="s">
        <v>31535</v>
      </c>
      <c r="D10085" s="57" t="s">
        <v>31536</v>
      </c>
    </row>
    <row r="10086" spans="1:4">
      <c r="A10086" s="57" t="s">
        <v>31518</v>
      </c>
      <c r="B10086" s="57"/>
      <c r="C10086" s="57" t="s">
        <v>31537</v>
      </c>
      <c r="D10086" s="57" t="s">
        <v>31538</v>
      </c>
    </row>
    <row r="10087" spans="1:4">
      <c r="A10087" s="57" t="s">
        <v>31518</v>
      </c>
      <c r="B10087" s="57"/>
      <c r="C10087" s="57" t="s">
        <v>31539</v>
      </c>
      <c r="D10087" s="57" t="s">
        <v>31540</v>
      </c>
    </row>
    <row r="10088" spans="1:4">
      <c r="A10088" s="57" t="s">
        <v>31518</v>
      </c>
      <c r="B10088" s="57"/>
      <c r="C10088" s="57" t="s">
        <v>31541</v>
      </c>
      <c r="D10088" s="57" t="s">
        <v>31542</v>
      </c>
    </row>
    <row r="10089" spans="1:4">
      <c r="A10089" s="57" t="s">
        <v>31518</v>
      </c>
      <c r="B10089" s="57"/>
      <c r="C10089" s="57" t="s">
        <v>31543</v>
      </c>
      <c r="D10089" s="57" t="s">
        <v>31544</v>
      </c>
    </row>
    <row r="10090" spans="1:4">
      <c r="A10090" s="57" t="s">
        <v>31518</v>
      </c>
      <c r="B10090" s="57"/>
      <c r="C10090" s="57" t="s">
        <v>31545</v>
      </c>
      <c r="D10090" s="57" t="s">
        <v>31546</v>
      </c>
    </row>
    <row r="10091" spans="1:4">
      <c r="A10091" s="57" t="s">
        <v>31518</v>
      </c>
      <c r="B10091" s="57"/>
      <c r="C10091" s="57" t="s">
        <v>31547</v>
      </c>
      <c r="D10091" s="57" t="s">
        <v>31548</v>
      </c>
    </row>
    <row r="10092" spans="1:4">
      <c r="A10092" s="57" t="s">
        <v>31518</v>
      </c>
      <c r="B10092" s="57"/>
      <c r="C10092" s="57" t="s">
        <v>31549</v>
      </c>
      <c r="D10092" s="57" t="s">
        <v>31550</v>
      </c>
    </row>
    <row r="10093" spans="1:4">
      <c r="A10093" s="57" t="s">
        <v>31518</v>
      </c>
      <c r="B10093" s="57"/>
      <c r="C10093" s="57" t="s">
        <v>31551</v>
      </c>
      <c r="D10093" s="57" t="s">
        <v>31552</v>
      </c>
    </row>
    <row r="10094" spans="1:4">
      <c r="A10094" s="57" t="s">
        <v>31518</v>
      </c>
      <c r="B10094" s="57"/>
      <c r="C10094" s="57" t="s">
        <v>31553</v>
      </c>
      <c r="D10094" s="57" t="s">
        <v>31554</v>
      </c>
    </row>
    <row r="10095" spans="1:4">
      <c r="A10095" s="57" t="s">
        <v>31518</v>
      </c>
      <c r="B10095" s="57"/>
      <c r="C10095" s="57" t="s">
        <v>31555</v>
      </c>
      <c r="D10095" s="57" t="s">
        <v>31556</v>
      </c>
    </row>
    <row r="10096" spans="1:4">
      <c r="A10096" s="57" t="s">
        <v>31518</v>
      </c>
      <c r="B10096" s="57"/>
      <c r="C10096" s="57" t="s">
        <v>31557</v>
      </c>
      <c r="D10096" s="57" t="s">
        <v>31558</v>
      </c>
    </row>
    <row r="10097" spans="1:4">
      <c r="A10097" s="57" t="s">
        <v>31518</v>
      </c>
      <c r="B10097" s="57"/>
      <c r="C10097" s="57" t="s">
        <v>31559</v>
      </c>
      <c r="D10097" s="57" t="s">
        <v>31560</v>
      </c>
    </row>
    <row r="10098" spans="1:4">
      <c r="A10098" s="57" t="s">
        <v>31518</v>
      </c>
      <c r="B10098" s="57"/>
      <c r="C10098" s="57" t="s">
        <v>31561</v>
      </c>
      <c r="D10098" s="57" t="s">
        <v>31562</v>
      </c>
    </row>
    <row r="10099" spans="1:4">
      <c r="A10099" s="57" t="s">
        <v>31518</v>
      </c>
      <c r="B10099" s="57"/>
      <c r="C10099" s="57" t="s">
        <v>31563</v>
      </c>
      <c r="D10099" s="57" t="s">
        <v>31564</v>
      </c>
    </row>
    <row r="10100" spans="1:4">
      <c r="A10100" s="57" t="s">
        <v>31518</v>
      </c>
      <c r="B10100" s="57"/>
      <c r="C10100" s="57" t="s">
        <v>31565</v>
      </c>
      <c r="D10100" s="57" t="s">
        <v>31566</v>
      </c>
    </row>
    <row r="10101" spans="1:4">
      <c r="A10101" s="57" t="s">
        <v>31518</v>
      </c>
      <c r="B10101" s="57"/>
      <c r="C10101" s="57" t="s">
        <v>31567</v>
      </c>
      <c r="D10101" s="57" t="s">
        <v>31568</v>
      </c>
    </row>
    <row r="10102" spans="1:4">
      <c r="A10102" s="57" t="s">
        <v>31518</v>
      </c>
      <c r="B10102" s="57"/>
      <c r="C10102" s="57" t="s">
        <v>31569</v>
      </c>
      <c r="D10102" s="57" t="s">
        <v>31570</v>
      </c>
    </row>
    <row r="10103" spans="1:4">
      <c r="A10103" s="57" t="s">
        <v>31518</v>
      </c>
      <c r="B10103" s="57"/>
      <c r="C10103" s="57" t="s">
        <v>31571</v>
      </c>
      <c r="D10103" s="57" t="s">
        <v>31572</v>
      </c>
    </row>
    <row r="10104" spans="1:4">
      <c r="A10104" s="57" t="s">
        <v>31518</v>
      </c>
      <c r="B10104" s="57"/>
      <c r="C10104" s="57" t="s">
        <v>31573</v>
      </c>
      <c r="D10104" s="57" t="s">
        <v>31574</v>
      </c>
    </row>
    <row r="10105" spans="1:4">
      <c r="A10105" s="57" t="s">
        <v>31518</v>
      </c>
      <c r="B10105" s="57"/>
      <c r="C10105" s="57" t="s">
        <v>31575</v>
      </c>
      <c r="D10105" s="57" t="s">
        <v>31576</v>
      </c>
    </row>
    <row r="10106" spans="1:4">
      <c r="A10106" s="57" t="s">
        <v>31518</v>
      </c>
      <c r="B10106" s="57"/>
      <c r="C10106" s="57" t="s">
        <v>31577</v>
      </c>
      <c r="D10106" s="57" t="s">
        <v>31578</v>
      </c>
    </row>
    <row r="10107" spans="1:4">
      <c r="A10107" s="57" t="s">
        <v>31518</v>
      </c>
      <c r="B10107" s="57"/>
      <c r="C10107" s="57" t="s">
        <v>31579</v>
      </c>
      <c r="D10107" s="57" t="s">
        <v>31580</v>
      </c>
    </row>
    <row r="10108" spans="1:4">
      <c r="A10108" s="57" t="s">
        <v>31518</v>
      </c>
      <c r="B10108" s="57"/>
      <c r="C10108" s="57" t="s">
        <v>31581</v>
      </c>
      <c r="D10108" s="57" t="s">
        <v>31582</v>
      </c>
    </row>
    <row r="10109" spans="1:4">
      <c r="A10109" s="57" t="s">
        <v>31518</v>
      </c>
      <c r="B10109" s="57"/>
      <c r="C10109" s="57" t="s">
        <v>31583</v>
      </c>
      <c r="D10109" s="57" t="s">
        <v>31584</v>
      </c>
    </row>
    <row r="10110" spans="1:4">
      <c r="A10110" s="57" t="s">
        <v>31518</v>
      </c>
      <c r="B10110" s="57"/>
      <c r="C10110" s="57" t="s">
        <v>31585</v>
      </c>
      <c r="D10110" s="57" t="s">
        <v>31586</v>
      </c>
    </row>
    <row r="10111" spans="1:4">
      <c r="A10111" s="57" t="s">
        <v>31518</v>
      </c>
      <c r="B10111" s="57"/>
      <c r="C10111" s="57" t="s">
        <v>31587</v>
      </c>
      <c r="D10111" s="57" t="s">
        <v>31588</v>
      </c>
    </row>
    <row r="10112" spans="1:4">
      <c r="A10112" s="57" t="s">
        <v>31589</v>
      </c>
      <c r="B10112" s="57" t="s">
        <v>12940</v>
      </c>
      <c r="C10112" s="57" t="s">
        <v>31590</v>
      </c>
      <c r="D10112" s="57" t="s">
        <v>31591</v>
      </c>
    </row>
    <row r="10113" spans="1:4">
      <c r="A10113" s="57" t="s">
        <v>31589</v>
      </c>
      <c r="B10113" s="57"/>
      <c r="C10113" s="57" t="s">
        <v>31592</v>
      </c>
      <c r="D10113" s="57" t="s">
        <v>31593</v>
      </c>
    </row>
    <row r="10114" spans="1:4">
      <c r="A10114" s="57" t="s">
        <v>31589</v>
      </c>
      <c r="B10114" s="57"/>
      <c r="C10114" s="57" t="s">
        <v>31594</v>
      </c>
      <c r="D10114" s="57" t="s">
        <v>31595</v>
      </c>
    </row>
    <row r="10115" spans="1:4">
      <c r="A10115" s="57" t="s">
        <v>31589</v>
      </c>
      <c r="B10115" s="57"/>
      <c r="C10115" s="57" t="s">
        <v>31596</v>
      </c>
      <c r="D10115" s="57" t="s">
        <v>31597</v>
      </c>
    </row>
    <row r="10116" spans="1:4">
      <c r="A10116" s="57" t="s">
        <v>31589</v>
      </c>
      <c r="B10116" s="57"/>
      <c r="C10116" s="57" t="s">
        <v>31598</v>
      </c>
      <c r="D10116" s="57" t="s">
        <v>31599</v>
      </c>
    </row>
    <row r="10117" spans="1:4">
      <c r="A10117" s="57" t="s">
        <v>31589</v>
      </c>
      <c r="B10117" s="57"/>
      <c r="C10117" s="57" t="s">
        <v>31600</v>
      </c>
      <c r="D10117" s="57" t="s">
        <v>31601</v>
      </c>
    </row>
    <row r="10118" spans="1:4">
      <c r="A10118" s="57" t="s">
        <v>31589</v>
      </c>
      <c r="B10118" s="57"/>
      <c r="C10118" s="57" t="s">
        <v>31602</v>
      </c>
      <c r="D10118" s="57" t="s">
        <v>31603</v>
      </c>
    </row>
    <row r="10119" spans="1:4">
      <c r="A10119" s="57" t="s">
        <v>31589</v>
      </c>
      <c r="B10119" s="57"/>
      <c r="C10119" s="57" t="s">
        <v>31604</v>
      </c>
      <c r="D10119" s="57" t="s">
        <v>31605</v>
      </c>
    </row>
    <row r="10120" spans="1:4">
      <c r="A10120" s="57" t="s">
        <v>31589</v>
      </c>
      <c r="B10120" s="57"/>
      <c r="C10120" s="57" t="s">
        <v>31606</v>
      </c>
      <c r="D10120" s="57" t="s">
        <v>31607</v>
      </c>
    </row>
    <row r="10121" spans="1:4">
      <c r="A10121" s="57" t="s">
        <v>31589</v>
      </c>
      <c r="B10121" s="57"/>
      <c r="C10121" s="57" t="s">
        <v>31608</v>
      </c>
      <c r="D10121" s="57" t="s">
        <v>31609</v>
      </c>
    </row>
    <row r="10122" spans="1:4">
      <c r="A10122" s="57" t="s">
        <v>31610</v>
      </c>
      <c r="B10122" s="57" t="s">
        <v>12940</v>
      </c>
      <c r="C10122" s="57" t="s">
        <v>31611</v>
      </c>
      <c r="D10122" s="57" t="s">
        <v>31612</v>
      </c>
    </row>
    <row r="10123" spans="1:4">
      <c r="A10123" s="57" t="s">
        <v>31613</v>
      </c>
      <c r="B10123" s="57" t="s">
        <v>12940</v>
      </c>
      <c r="C10123" s="57" t="s">
        <v>31614</v>
      </c>
      <c r="D10123" s="57" t="s">
        <v>31615</v>
      </c>
    </row>
    <row r="10124" spans="1:4">
      <c r="A10124" s="57" t="s">
        <v>31616</v>
      </c>
      <c r="B10124" s="57" t="s">
        <v>12940</v>
      </c>
      <c r="C10124" s="57" t="s">
        <v>31617</v>
      </c>
      <c r="D10124" s="57" t="s">
        <v>31618</v>
      </c>
    </row>
    <row r="10125" spans="1:4">
      <c r="A10125" s="57" t="s">
        <v>31616</v>
      </c>
      <c r="B10125" s="57"/>
      <c r="C10125" s="57" t="s">
        <v>31619</v>
      </c>
      <c r="D10125" s="57" t="s">
        <v>31620</v>
      </c>
    </row>
    <row r="10126" spans="1:4">
      <c r="A10126" s="57" t="s">
        <v>31616</v>
      </c>
      <c r="B10126" s="57"/>
      <c r="C10126" s="57" t="s">
        <v>31621</v>
      </c>
      <c r="D10126" s="57" t="s">
        <v>31622</v>
      </c>
    </row>
    <row r="10127" spans="1:4">
      <c r="A10127" s="57" t="s">
        <v>31616</v>
      </c>
      <c r="B10127" s="57"/>
      <c r="C10127" s="57" t="s">
        <v>31623</v>
      </c>
      <c r="D10127" s="57" t="s">
        <v>31624</v>
      </c>
    </row>
    <row r="10128" spans="1:4">
      <c r="A10128" s="57" t="s">
        <v>31616</v>
      </c>
      <c r="B10128" s="57"/>
      <c r="C10128" s="57" t="s">
        <v>31625</v>
      </c>
      <c r="D10128" s="57" t="s">
        <v>31626</v>
      </c>
    </row>
    <row r="10129" spans="1:4">
      <c r="A10129" s="57" t="s">
        <v>31616</v>
      </c>
      <c r="B10129" s="57"/>
      <c r="C10129" s="57" t="s">
        <v>31627</v>
      </c>
      <c r="D10129" s="57" t="s">
        <v>31628</v>
      </c>
    </row>
    <row r="10130" spans="1:4">
      <c r="A10130" s="57" t="s">
        <v>31616</v>
      </c>
      <c r="B10130" s="57"/>
      <c r="C10130" s="57" t="s">
        <v>31629</v>
      </c>
      <c r="D10130" s="57" t="s">
        <v>31630</v>
      </c>
    </row>
    <row r="10131" spans="1:4">
      <c r="A10131" s="57" t="s">
        <v>31616</v>
      </c>
      <c r="B10131" s="57"/>
      <c r="C10131" s="57" t="s">
        <v>31631</v>
      </c>
      <c r="D10131" s="57" t="s">
        <v>31632</v>
      </c>
    </row>
    <row r="10132" spans="1:4">
      <c r="A10132" s="57" t="s">
        <v>31616</v>
      </c>
      <c r="B10132" s="57"/>
      <c r="C10132" s="57" t="s">
        <v>31633</v>
      </c>
      <c r="D10132" s="57" t="s">
        <v>31634</v>
      </c>
    </row>
    <row r="10133" spans="1:4">
      <c r="A10133" s="57" t="s">
        <v>31616</v>
      </c>
      <c r="B10133" s="57"/>
      <c r="C10133" s="57" t="s">
        <v>31635</v>
      </c>
      <c r="D10133" s="57" t="s">
        <v>31636</v>
      </c>
    </row>
    <row r="10134" spans="1:4">
      <c r="A10134" s="57" t="s">
        <v>31616</v>
      </c>
      <c r="B10134" s="57"/>
      <c r="C10134" s="57" t="s">
        <v>31637</v>
      </c>
      <c r="D10134" s="57" t="s">
        <v>31638</v>
      </c>
    </row>
    <row r="10135" spans="1:4">
      <c r="A10135" s="57" t="s">
        <v>31616</v>
      </c>
      <c r="B10135" s="57"/>
      <c r="C10135" s="57" t="s">
        <v>31639</v>
      </c>
      <c r="D10135" s="57" t="s">
        <v>31640</v>
      </c>
    </row>
    <row r="10136" spans="1:4">
      <c r="A10136" s="57" t="s">
        <v>31616</v>
      </c>
      <c r="B10136" s="57"/>
      <c r="C10136" s="57" t="s">
        <v>31641</v>
      </c>
      <c r="D10136" s="57" t="s">
        <v>31642</v>
      </c>
    </row>
    <row r="10137" spans="1:4">
      <c r="A10137" s="57" t="s">
        <v>31616</v>
      </c>
      <c r="B10137" s="57"/>
      <c r="C10137" s="57" t="s">
        <v>31643</v>
      </c>
      <c r="D10137" s="57" t="s">
        <v>31644</v>
      </c>
    </row>
    <row r="10138" spans="1:4">
      <c r="A10138" s="57" t="s">
        <v>31616</v>
      </c>
      <c r="B10138" s="57"/>
      <c r="C10138" s="57" t="s">
        <v>31645</v>
      </c>
      <c r="D10138" s="57" t="s">
        <v>31646</v>
      </c>
    </row>
    <row r="10139" spans="1:4">
      <c r="A10139" s="57" t="s">
        <v>31616</v>
      </c>
      <c r="B10139" s="57"/>
      <c r="C10139" s="57" t="s">
        <v>31647</v>
      </c>
      <c r="D10139" s="57" t="s">
        <v>31648</v>
      </c>
    </row>
    <row r="10140" spans="1:4">
      <c r="A10140" s="57" t="s">
        <v>31616</v>
      </c>
      <c r="B10140" s="57"/>
      <c r="C10140" s="57" t="s">
        <v>31649</v>
      </c>
      <c r="D10140" s="57" t="s">
        <v>31650</v>
      </c>
    </row>
    <row r="10141" spans="1:4">
      <c r="A10141" s="57" t="s">
        <v>31616</v>
      </c>
      <c r="B10141" s="57"/>
      <c r="C10141" s="57" t="s">
        <v>31651</v>
      </c>
      <c r="D10141" s="57" t="s">
        <v>31652</v>
      </c>
    </row>
    <row r="10142" spans="1:4">
      <c r="A10142" s="57" t="s">
        <v>31616</v>
      </c>
      <c r="B10142" s="57"/>
      <c r="C10142" s="57" t="s">
        <v>31653</v>
      </c>
      <c r="D10142" s="57" t="s">
        <v>31654</v>
      </c>
    </row>
    <row r="10143" spans="1:4">
      <c r="A10143" s="57" t="s">
        <v>31616</v>
      </c>
      <c r="B10143" s="57"/>
      <c r="C10143" s="57" t="s">
        <v>31655</v>
      </c>
      <c r="D10143" s="57" t="s">
        <v>31656</v>
      </c>
    </row>
    <row r="10144" spans="1:4">
      <c r="A10144" s="57" t="s">
        <v>31616</v>
      </c>
      <c r="B10144" s="57"/>
      <c r="C10144" s="57" t="s">
        <v>31657</v>
      </c>
      <c r="D10144" s="57" t="s">
        <v>31658</v>
      </c>
    </row>
    <row r="10145" spans="1:4">
      <c r="A10145" s="57" t="s">
        <v>31616</v>
      </c>
      <c r="B10145" s="57"/>
      <c r="C10145" s="57" t="s">
        <v>31659</v>
      </c>
      <c r="D10145" s="57" t="s">
        <v>31660</v>
      </c>
    </row>
    <row r="10146" spans="1:4">
      <c r="A10146" s="57" t="s">
        <v>31616</v>
      </c>
      <c r="B10146" s="57"/>
      <c r="C10146" s="57" t="s">
        <v>31661</v>
      </c>
      <c r="D10146" s="57" t="s">
        <v>31662</v>
      </c>
    </row>
    <row r="10147" spans="1:4">
      <c r="A10147" s="57" t="s">
        <v>31616</v>
      </c>
      <c r="B10147" s="57"/>
      <c r="C10147" s="57" t="s">
        <v>31663</v>
      </c>
      <c r="D10147" s="57" t="s">
        <v>31664</v>
      </c>
    </row>
    <row r="10148" spans="1:4">
      <c r="A10148" s="57" t="s">
        <v>31616</v>
      </c>
      <c r="B10148" s="57"/>
      <c r="C10148" s="57" t="s">
        <v>31665</v>
      </c>
      <c r="D10148" s="57" t="s">
        <v>31666</v>
      </c>
    </row>
    <row r="10149" spans="1:4">
      <c r="A10149" s="57" t="s">
        <v>31616</v>
      </c>
      <c r="B10149" s="57"/>
      <c r="C10149" s="57" t="s">
        <v>31667</v>
      </c>
      <c r="D10149" s="57" t="s">
        <v>31668</v>
      </c>
    </row>
    <row r="10150" spans="1:4">
      <c r="A10150" s="57" t="s">
        <v>31616</v>
      </c>
      <c r="B10150" s="57"/>
      <c r="C10150" s="57" t="s">
        <v>31669</v>
      </c>
      <c r="D10150" s="57" t="s">
        <v>31670</v>
      </c>
    </row>
    <row r="10151" spans="1:4">
      <c r="A10151" s="57" t="s">
        <v>31616</v>
      </c>
      <c r="B10151" s="57"/>
      <c r="C10151" s="57" t="s">
        <v>31671</v>
      </c>
      <c r="D10151" s="57" t="s">
        <v>31672</v>
      </c>
    </row>
    <row r="10152" spans="1:4">
      <c r="A10152" s="57" t="s">
        <v>31616</v>
      </c>
      <c r="B10152" s="57"/>
      <c r="C10152" s="57" t="s">
        <v>31673</v>
      </c>
      <c r="D10152" s="57" t="s">
        <v>31674</v>
      </c>
    </row>
    <row r="10153" spans="1:4">
      <c r="A10153" s="57" t="s">
        <v>31616</v>
      </c>
      <c r="B10153" s="57"/>
      <c r="C10153" s="57" t="s">
        <v>31675</v>
      </c>
      <c r="D10153" s="57" t="s">
        <v>31676</v>
      </c>
    </row>
    <row r="10154" spans="1:4">
      <c r="A10154" s="57" t="s">
        <v>31616</v>
      </c>
      <c r="B10154" s="57"/>
      <c r="C10154" s="57" t="s">
        <v>31677</v>
      </c>
      <c r="D10154" s="57" t="s">
        <v>31678</v>
      </c>
    </row>
    <row r="10155" spans="1:4">
      <c r="A10155" s="57" t="s">
        <v>31616</v>
      </c>
      <c r="B10155" s="57"/>
      <c r="C10155" s="57" t="s">
        <v>31679</v>
      </c>
      <c r="D10155" s="57" t="s">
        <v>31680</v>
      </c>
    </row>
    <row r="10156" spans="1:4">
      <c r="A10156" s="57" t="s">
        <v>31616</v>
      </c>
      <c r="B10156" s="57"/>
      <c r="C10156" s="57" t="s">
        <v>31681</v>
      </c>
      <c r="D10156" s="57" t="s">
        <v>31682</v>
      </c>
    </row>
    <row r="10157" spans="1:4">
      <c r="A10157" s="57" t="s">
        <v>31616</v>
      </c>
      <c r="B10157" s="57"/>
      <c r="C10157" s="57" t="s">
        <v>31683</v>
      </c>
      <c r="D10157" s="57" t="s">
        <v>31684</v>
      </c>
    </row>
    <row r="10158" spans="1:4">
      <c r="A10158" s="57" t="s">
        <v>31616</v>
      </c>
      <c r="B10158" s="57"/>
      <c r="C10158" s="57" t="s">
        <v>31685</v>
      </c>
      <c r="D10158" s="57" t="s">
        <v>31686</v>
      </c>
    </row>
    <row r="10159" spans="1:4">
      <c r="A10159" s="57" t="s">
        <v>31616</v>
      </c>
      <c r="B10159" s="57"/>
      <c r="C10159" s="57" t="s">
        <v>31687</v>
      </c>
      <c r="D10159" s="57" t="s">
        <v>31688</v>
      </c>
    </row>
    <row r="10160" spans="1:4">
      <c r="A10160" s="57" t="s">
        <v>31616</v>
      </c>
      <c r="B10160" s="57"/>
      <c r="C10160" s="57" t="s">
        <v>31689</v>
      </c>
      <c r="D10160" s="57" t="s">
        <v>31690</v>
      </c>
    </row>
    <row r="10161" spans="1:4">
      <c r="A10161" s="57" t="s">
        <v>31616</v>
      </c>
      <c r="B10161" s="57"/>
      <c r="C10161" s="57" t="s">
        <v>31691</v>
      </c>
      <c r="D10161" s="57" t="s">
        <v>31692</v>
      </c>
    </row>
    <row r="10162" spans="1:4">
      <c r="A10162" s="57" t="s">
        <v>31616</v>
      </c>
      <c r="B10162" s="57"/>
      <c r="C10162" s="57" t="s">
        <v>31693</v>
      </c>
      <c r="D10162" s="57" t="s">
        <v>31694</v>
      </c>
    </row>
    <row r="10163" spans="1:4">
      <c r="A10163" s="57" t="s">
        <v>31616</v>
      </c>
      <c r="B10163" s="57"/>
      <c r="C10163" s="57" t="s">
        <v>31695</v>
      </c>
      <c r="D10163" s="57" t="s">
        <v>31696</v>
      </c>
    </row>
    <row r="10164" spans="1:4">
      <c r="A10164" s="57" t="s">
        <v>31616</v>
      </c>
      <c r="B10164" s="57"/>
      <c r="C10164" s="57" t="s">
        <v>31697</v>
      </c>
      <c r="D10164" s="57" t="s">
        <v>31698</v>
      </c>
    </row>
    <row r="10165" spans="1:4">
      <c r="A10165" s="57" t="s">
        <v>31616</v>
      </c>
      <c r="B10165" s="57"/>
      <c r="C10165" s="57" t="s">
        <v>31699</v>
      </c>
      <c r="D10165" s="57" t="s">
        <v>31700</v>
      </c>
    </row>
    <row r="10166" spans="1:4">
      <c r="A10166" s="57" t="s">
        <v>31616</v>
      </c>
      <c r="B10166" s="57"/>
      <c r="C10166" s="57" t="s">
        <v>31701</v>
      </c>
      <c r="D10166" s="57" t="s">
        <v>31702</v>
      </c>
    </row>
    <row r="10167" spans="1:4">
      <c r="A10167" s="57" t="s">
        <v>31616</v>
      </c>
      <c r="B10167" s="57"/>
      <c r="C10167" s="57" t="s">
        <v>31703</v>
      </c>
      <c r="D10167" s="57" t="s">
        <v>31704</v>
      </c>
    </row>
    <row r="10168" spans="1:4">
      <c r="A10168" s="57" t="s">
        <v>31616</v>
      </c>
      <c r="B10168" s="57"/>
      <c r="C10168" s="57" t="s">
        <v>31705</v>
      </c>
      <c r="D10168" s="57" t="s">
        <v>31706</v>
      </c>
    </row>
    <row r="10169" spans="1:4">
      <c r="A10169" s="57" t="s">
        <v>31616</v>
      </c>
      <c r="B10169" s="57"/>
      <c r="C10169" s="57" t="s">
        <v>31707</v>
      </c>
      <c r="D10169" s="57" t="s">
        <v>31708</v>
      </c>
    </row>
    <row r="10170" spans="1:4">
      <c r="A10170" s="57" t="s">
        <v>31616</v>
      </c>
      <c r="B10170" s="57"/>
      <c r="C10170" s="57" t="s">
        <v>31709</v>
      </c>
      <c r="D10170" s="57" t="s">
        <v>31710</v>
      </c>
    </row>
    <row r="10171" spans="1:4">
      <c r="A10171" s="57" t="s">
        <v>31616</v>
      </c>
      <c r="B10171" s="57"/>
      <c r="C10171" s="57" t="s">
        <v>31711</v>
      </c>
      <c r="D10171" s="57" t="s">
        <v>31710</v>
      </c>
    </row>
    <row r="10172" spans="1:4">
      <c r="A10172" s="57" t="s">
        <v>31616</v>
      </c>
      <c r="B10172" s="57"/>
      <c r="C10172" s="57" t="s">
        <v>31712</v>
      </c>
      <c r="D10172" s="57" t="s">
        <v>31713</v>
      </c>
    </row>
    <row r="10173" spans="1:4">
      <c r="A10173" s="57" t="s">
        <v>31616</v>
      </c>
      <c r="B10173" s="57"/>
      <c r="C10173" s="57" t="s">
        <v>31714</v>
      </c>
      <c r="D10173" s="57" t="s">
        <v>31715</v>
      </c>
    </row>
    <row r="10174" spans="1:4">
      <c r="A10174" s="57" t="s">
        <v>31616</v>
      </c>
      <c r="B10174" s="57"/>
      <c r="C10174" s="57" t="s">
        <v>31716</v>
      </c>
      <c r="D10174" s="57" t="s">
        <v>31717</v>
      </c>
    </row>
    <row r="10175" spans="1:4">
      <c r="A10175" s="57" t="s">
        <v>31616</v>
      </c>
      <c r="B10175" s="57"/>
      <c r="C10175" s="57" t="s">
        <v>31718</v>
      </c>
      <c r="D10175" s="57" t="s">
        <v>31719</v>
      </c>
    </row>
    <row r="10176" spans="1:4">
      <c r="A10176" s="57" t="s">
        <v>31616</v>
      </c>
      <c r="B10176" s="57"/>
      <c r="C10176" s="57" t="s">
        <v>31720</v>
      </c>
      <c r="D10176" s="57" t="s">
        <v>31721</v>
      </c>
    </row>
    <row r="10177" spans="1:4">
      <c r="A10177" s="57" t="s">
        <v>31616</v>
      </c>
      <c r="B10177" s="57"/>
      <c r="C10177" s="57" t="s">
        <v>31722</v>
      </c>
      <c r="D10177" s="57" t="s">
        <v>31723</v>
      </c>
    </row>
    <row r="10178" spans="1:4">
      <c r="A10178" s="57" t="s">
        <v>31616</v>
      </c>
      <c r="B10178" s="57"/>
      <c r="C10178" s="57" t="s">
        <v>31724</v>
      </c>
      <c r="D10178" s="57" t="s">
        <v>31725</v>
      </c>
    </row>
    <row r="10179" spans="1:4">
      <c r="A10179" s="57" t="s">
        <v>31616</v>
      </c>
      <c r="B10179" s="57"/>
      <c r="C10179" s="57" t="s">
        <v>31726</v>
      </c>
      <c r="D10179" s="57" t="s">
        <v>31727</v>
      </c>
    </row>
    <row r="10180" spans="1:4">
      <c r="A10180" s="57" t="s">
        <v>31616</v>
      </c>
      <c r="B10180" s="57"/>
      <c r="C10180" s="57" t="s">
        <v>31728</v>
      </c>
      <c r="D10180" s="57" t="s">
        <v>31729</v>
      </c>
    </row>
    <row r="10181" spans="1:4">
      <c r="A10181" s="57" t="s">
        <v>31616</v>
      </c>
      <c r="B10181" s="57"/>
      <c r="C10181" s="57" t="s">
        <v>31730</v>
      </c>
      <c r="D10181" s="57" t="s">
        <v>31731</v>
      </c>
    </row>
    <row r="10182" spans="1:4">
      <c r="A10182" s="57" t="s">
        <v>31616</v>
      </c>
      <c r="B10182" s="57"/>
      <c r="C10182" s="57" t="s">
        <v>31732</v>
      </c>
      <c r="D10182" s="57" t="s">
        <v>31733</v>
      </c>
    </row>
    <row r="10183" spans="1:4">
      <c r="A10183" s="57" t="s">
        <v>31616</v>
      </c>
      <c r="B10183" s="57"/>
      <c r="C10183" s="57" t="s">
        <v>31734</v>
      </c>
      <c r="D10183" s="57" t="s">
        <v>31735</v>
      </c>
    </row>
    <row r="10184" spans="1:4">
      <c r="A10184" s="57" t="s">
        <v>31616</v>
      </c>
      <c r="B10184" s="57"/>
      <c r="C10184" s="57" t="s">
        <v>31736</v>
      </c>
      <c r="D10184" s="57" t="s">
        <v>31737</v>
      </c>
    </row>
    <row r="10185" spans="1:4">
      <c r="A10185" s="57" t="s">
        <v>31616</v>
      </c>
      <c r="B10185" s="57"/>
      <c r="C10185" s="57" t="s">
        <v>31738</v>
      </c>
      <c r="D10185" s="57" t="s">
        <v>31739</v>
      </c>
    </row>
    <row r="10186" spans="1:4">
      <c r="A10186" s="57" t="s">
        <v>31616</v>
      </c>
      <c r="B10186" s="57"/>
      <c r="C10186" s="57" t="s">
        <v>31740</v>
      </c>
      <c r="D10186" s="57" t="s">
        <v>31741</v>
      </c>
    </row>
    <row r="10187" spans="1:4">
      <c r="A10187" s="57" t="s">
        <v>31616</v>
      </c>
      <c r="B10187" s="57"/>
      <c r="C10187" s="57" t="s">
        <v>31742</v>
      </c>
      <c r="D10187" s="57" t="s">
        <v>31743</v>
      </c>
    </row>
    <row r="10188" spans="1:4">
      <c r="A10188" s="57" t="s">
        <v>31616</v>
      </c>
      <c r="B10188" s="57"/>
      <c r="C10188" s="57" t="s">
        <v>31744</v>
      </c>
      <c r="D10188" s="57" t="s">
        <v>31745</v>
      </c>
    </row>
    <row r="10189" spans="1:4">
      <c r="A10189" s="57" t="s">
        <v>31616</v>
      </c>
      <c r="B10189" s="57"/>
      <c r="C10189" s="57" t="s">
        <v>31746</v>
      </c>
      <c r="D10189" s="57" t="s">
        <v>31747</v>
      </c>
    </row>
    <row r="10190" spans="1:4">
      <c r="A10190" s="57" t="s">
        <v>31616</v>
      </c>
      <c r="B10190" s="57"/>
      <c r="C10190" s="57" t="s">
        <v>31748</v>
      </c>
      <c r="D10190" s="57" t="s">
        <v>31749</v>
      </c>
    </row>
    <row r="10191" spans="1:4">
      <c r="A10191" s="57" t="s">
        <v>31616</v>
      </c>
      <c r="B10191" s="57"/>
      <c r="C10191" s="57" t="s">
        <v>31750</v>
      </c>
      <c r="D10191" s="57" t="s">
        <v>31751</v>
      </c>
    </row>
    <row r="10192" spans="1:4">
      <c r="A10192" s="57" t="s">
        <v>31616</v>
      </c>
      <c r="B10192" s="57"/>
      <c r="C10192" s="57" t="s">
        <v>31752</v>
      </c>
      <c r="D10192" s="57" t="s">
        <v>31753</v>
      </c>
    </row>
    <row r="10193" spans="1:4">
      <c r="A10193" s="57" t="s">
        <v>31616</v>
      </c>
      <c r="B10193" s="57"/>
      <c r="C10193" s="57" t="s">
        <v>31754</v>
      </c>
      <c r="D10193" s="57" t="s">
        <v>31755</v>
      </c>
    </row>
    <row r="10194" spans="1:4">
      <c r="A10194" s="57" t="s">
        <v>31616</v>
      </c>
      <c r="B10194" s="57"/>
      <c r="C10194" s="57" t="s">
        <v>31756</v>
      </c>
      <c r="D10194" s="57" t="s">
        <v>31757</v>
      </c>
    </row>
    <row r="10195" spans="1:4">
      <c r="A10195" s="57" t="s">
        <v>31616</v>
      </c>
      <c r="B10195" s="57"/>
      <c r="C10195" s="57" t="s">
        <v>31758</v>
      </c>
      <c r="D10195" s="57" t="s">
        <v>31759</v>
      </c>
    </row>
    <row r="10196" spans="1:4">
      <c r="A10196" s="57" t="s">
        <v>31616</v>
      </c>
      <c r="B10196" s="57"/>
      <c r="C10196" s="57" t="s">
        <v>31760</v>
      </c>
      <c r="D10196" s="57" t="s">
        <v>31761</v>
      </c>
    </row>
    <row r="10197" spans="1:4">
      <c r="A10197" s="57" t="s">
        <v>31616</v>
      </c>
      <c r="B10197" s="57"/>
      <c r="C10197" s="57" t="s">
        <v>31762</v>
      </c>
      <c r="D10197" s="57" t="s">
        <v>31763</v>
      </c>
    </row>
    <row r="10198" spans="1:4">
      <c r="A10198" s="57" t="s">
        <v>31616</v>
      </c>
      <c r="B10198" s="57"/>
      <c r="C10198" s="57" t="s">
        <v>31764</v>
      </c>
      <c r="D10198" s="57" t="s">
        <v>31765</v>
      </c>
    </row>
    <row r="10199" spans="1:4">
      <c r="A10199" s="57" t="s">
        <v>31616</v>
      </c>
      <c r="B10199" s="57"/>
      <c r="C10199" s="57" t="s">
        <v>31766</v>
      </c>
      <c r="D10199" s="57" t="s">
        <v>31767</v>
      </c>
    </row>
    <row r="10200" spans="1:4">
      <c r="A10200" s="57" t="s">
        <v>31616</v>
      </c>
      <c r="B10200" s="57"/>
      <c r="C10200" s="57" t="s">
        <v>31768</v>
      </c>
      <c r="D10200" s="57" t="s">
        <v>31769</v>
      </c>
    </row>
    <row r="10201" spans="1:4">
      <c r="A10201" s="57" t="s">
        <v>31616</v>
      </c>
      <c r="B10201" s="57"/>
      <c r="C10201" s="57" t="s">
        <v>31770</v>
      </c>
      <c r="D10201" s="57" t="s">
        <v>31771</v>
      </c>
    </row>
    <row r="10202" spans="1:4">
      <c r="A10202" s="57" t="s">
        <v>31616</v>
      </c>
      <c r="B10202" s="57"/>
      <c r="C10202" s="57" t="s">
        <v>31772</v>
      </c>
      <c r="D10202" s="57" t="s">
        <v>31773</v>
      </c>
    </row>
    <row r="10203" spans="1:4">
      <c r="A10203" s="57" t="s">
        <v>31616</v>
      </c>
      <c r="B10203" s="57"/>
      <c r="C10203" s="57" t="s">
        <v>31774</v>
      </c>
      <c r="D10203" s="57" t="s">
        <v>31775</v>
      </c>
    </row>
    <row r="10204" spans="1:4">
      <c r="A10204" s="57" t="s">
        <v>31616</v>
      </c>
      <c r="B10204" s="57"/>
      <c r="C10204" s="57" t="s">
        <v>31776</v>
      </c>
      <c r="D10204" s="57" t="s">
        <v>31777</v>
      </c>
    </row>
    <row r="10205" spans="1:4">
      <c r="A10205" s="57" t="s">
        <v>31616</v>
      </c>
      <c r="B10205" s="57"/>
      <c r="C10205" s="57" t="s">
        <v>31778</v>
      </c>
      <c r="D10205" s="57" t="s">
        <v>31779</v>
      </c>
    </row>
    <row r="10206" spans="1:4">
      <c r="A10206" s="57" t="s">
        <v>31616</v>
      </c>
      <c r="B10206" s="57"/>
      <c r="C10206" s="57" t="s">
        <v>31780</v>
      </c>
      <c r="D10206" s="57" t="s">
        <v>31781</v>
      </c>
    </row>
    <row r="10207" spans="1:4">
      <c r="A10207" s="57" t="s">
        <v>31616</v>
      </c>
      <c r="B10207" s="57"/>
      <c r="C10207" s="57" t="s">
        <v>31782</v>
      </c>
      <c r="D10207" s="57" t="s">
        <v>31783</v>
      </c>
    </row>
    <row r="10208" spans="1:4">
      <c r="A10208" s="57" t="s">
        <v>31616</v>
      </c>
      <c r="B10208" s="57"/>
      <c r="C10208" s="57" t="s">
        <v>31784</v>
      </c>
      <c r="D10208" s="57" t="s">
        <v>31785</v>
      </c>
    </row>
    <row r="10209" spans="1:4">
      <c r="A10209" s="57" t="s">
        <v>31616</v>
      </c>
      <c r="B10209" s="57"/>
      <c r="C10209" s="57" t="s">
        <v>31786</v>
      </c>
      <c r="D10209" s="57" t="s">
        <v>31787</v>
      </c>
    </row>
    <row r="10210" spans="1:4">
      <c r="A10210" s="57" t="s">
        <v>31616</v>
      </c>
      <c r="B10210" s="57"/>
      <c r="C10210" s="57" t="s">
        <v>31788</v>
      </c>
      <c r="D10210" s="57" t="s">
        <v>31789</v>
      </c>
    </row>
    <row r="10211" spans="1:4">
      <c r="A10211" s="57" t="s">
        <v>31616</v>
      </c>
      <c r="B10211" s="57"/>
      <c r="C10211" s="57" t="s">
        <v>31790</v>
      </c>
      <c r="D10211" s="57" t="s">
        <v>31791</v>
      </c>
    </row>
    <row r="10212" spans="1:4">
      <c r="A10212" s="57" t="s">
        <v>31616</v>
      </c>
      <c r="B10212" s="57"/>
      <c r="C10212" s="57" t="s">
        <v>31792</v>
      </c>
      <c r="D10212" s="57" t="s">
        <v>31793</v>
      </c>
    </row>
    <row r="10213" spans="1:4">
      <c r="A10213" s="57" t="s">
        <v>31616</v>
      </c>
      <c r="B10213" s="57"/>
      <c r="C10213" s="57" t="s">
        <v>31794</v>
      </c>
      <c r="D10213" s="57" t="s">
        <v>31795</v>
      </c>
    </row>
    <row r="10214" spans="1:4">
      <c r="A10214" s="57" t="s">
        <v>31616</v>
      </c>
      <c r="B10214" s="57"/>
      <c r="C10214" s="57" t="s">
        <v>31796</v>
      </c>
      <c r="D10214" s="57" t="s">
        <v>31797</v>
      </c>
    </row>
    <row r="10215" spans="1:4">
      <c r="A10215" s="57" t="s">
        <v>31616</v>
      </c>
      <c r="B10215" s="57"/>
      <c r="C10215" s="57" t="s">
        <v>31798</v>
      </c>
      <c r="D10215" s="57" t="s">
        <v>31799</v>
      </c>
    </row>
    <row r="10216" spans="1:4">
      <c r="A10216" s="57" t="s">
        <v>31800</v>
      </c>
      <c r="B10216" s="57" t="s">
        <v>12940</v>
      </c>
      <c r="C10216" s="57" t="s">
        <v>31801</v>
      </c>
      <c r="D10216" s="57" t="s">
        <v>31802</v>
      </c>
    </row>
    <row r="10217" spans="1:4">
      <c r="A10217" s="57" t="s">
        <v>31800</v>
      </c>
      <c r="B10217" s="57"/>
      <c r="C10217" s="57" t="s">
        <v>31803</v>
      </c>
      <c r="D10217" s="57" t="s">
        <v>31804</v>
      </c>
    </row>
    <row r="10218" spans="1:4">
      <c r="A10218" s="57" t="s">
        <v>31800</v>
      </c>
      <c r="B10218" s="57"/>
      <c r="C10218" s="57" t="s">
        <v>31805</v>
      </c>
      <c r="D10218" s="57" t="s">
        <v>31806</v>
      </c>
    </row>
    <row r="10219" spans="1:4">
      <c r="A10219" s="57" t="s">
        <v>31800</v>
      </c>
      <c r="B10219" s="57"/>
      <c r="C10219" s="57" t="s">
        <v>31807</v>
      </c>
      <c r="D10219" s="57" t="s">
        <v>31808</v>
      </c>
    </row>
    <row r="10220" spans="1:4">
      <c r="A10220" s="57" t="s">
        <v>31809</v>
      </c>
      <c r="B10220" s="57" t="s">
        <v>12940</v>
      </c>
      <c r="C10220" s="57" t="s">
        <v>31810</v>
      </c>
      <c r="D10220" s="57" t="s">
        <v>31811</v>
      </c>
    </row>
    <row r="10221" spans="1:4">
      <c r="A10221" s="57" t="s">
        <v>31812</v>
      </c>
      <c r="B10221" s="57" t="s">
        <v>12940</v>
      </c>
      <c r="C10221" s="57" t="s">
        <v>31813</v>
      </c>
      <c r="D10221" s="57" t="s">
        <v>31814</v>
      </c>
    </row>
    <row r="10222" spans="1:4">
      <c r="A10222" s="57" t="s">
        <v>31815</v>
      </c>
      <c r="B10222" s="57" t="s">
        <v>12940</v>
      </c>
      <c r="C10222" s="57" t="s">
        <v>31816</v>
      </c>
      <c r="D10222" s="57" t="s">
        <v>19034</v>
      </c>
    </row>
    <row r="10223" spans="1:4">
      <c r="A10223" s="57" t="s">
        <v>31815</v>
      </c>
      <c r="B10223" s="57"/>
      <c r="C10223" s="57" t="s">
        <v>31817</v>
      </c>
      <c r="D10223" s="57" t="s">
        <v>31818</v>
      </c>
    </row>
    <row r="10224" spans="1:4">
      <c r="A10224" s="57" t="s">
        <v>31815</v>
      </c>
      <c r="B10224" s="57"/>
      <c r="C10224" s="57" t="s">
        <v>31819</v>
      </c>
      <c r="D10224" s="57" t="s">
        <v>31820</v>
      </c>
    </row>
    <row r="10225" spans="1:4">
      <c r="A10225" s="57" t="s">
        <v>31815</v>
      </c>
      <c r="B10225" s="57"/>
      <c r="C10225" s="57" t="s">
        <v>31821</v>
      </c>
      <c r="D10225" s="57" t="s">
        <v>31822</v>
      </c>
    </row>
    <row r="10226" spans="1:4">
      <c r="A10226" s="57" t="s">
        <v>31815</v>
      </c>
      <c r="B10226" s="57"/>
      <c r="C10226" s="57" t="s">
        <v>31823</v>
      </c>
      <c r="D10226" s="57" t="s">
        <v>31824</v>
      </c>
    </row>
    <row r="10227" spans="1:4">
      <c r="A10227" s="57" t="s">
        <v>31815</v>
      </c>
      <c r="B10227" s="57"/>
      <c r="C10227" s="57" t="s">
        <v>31825</v>
      </c>
      <c r="D10227" s="57" t="s">
        <v>31826</v>
      </c>
    </row>
    <row r="10228" spans="1:4">
      <c r="A10228" s="57" t="s">
        <v>31815</v>
      </c>
      <c r="B10228" s="57"/>
      <c r="C10228" s="57" t="s">
        <v>31827</v>
      </c>
      <c r="D10228" s="57" t="s">
        <v>31828</v>
      </c>
    </row>
    <row r="10229" spans="1:4">
      <c r="A10229" s="57" t="s">
        <v>31815</v>
      </c>
      <c r="B10229" s="57"/>
      <c r="C10229" s="57" t="s">
        <v>31829</v>
      </c>
      <c r="D10229" s="57" t="s">
        <v>31830</v>
      </c>
    </row>
    <row r="10230" spans="1:4">
      <c r="A10230" s="57" t="s">
        <v>31815</v>
      </c>
      <c r="B10230" s="57"/>
      <c r="C10230" s="57" t="s">
        <v>31831</v>
      </c>
      <c r="D10230" s="57" t="s">
        <v>31832</v>
      </c>
    </row>
    <row r="10231" spans="1:4">
      <c r="A10231" s="57" t="s">
        <v>31815</v>
      </c>
      <c r="B10231" s="57"/>
      <c r="C10231" s="57" t="s">
        <v>31833</v>
      </c>
      <c r="D10231" s="57" t="s">
        <v>31834</v>
      </c>
    </row>
    <row r="10232" spans="1:4">
      <c r="A10232" s="57" t="s">
        <v>31835</v>
      </c>
      <c r="B10232" s="57" t="s">
        <v>12940</v>
      </c>
      <c r="C10232" s="57" t="s">
        <v>31836</v>
      </c>
      <c r="D10232" s="57" t="s">
        <v>31837</v>
      </c>
    </row>
    <row r="10233" spans="1:4">
      <c r="A10233" s="57" t="s">
        <v>31835</v>
      </c>
      <c r="B10233" s="57"/>
      <c r="C10233" s="57" t="s">
        <v>31838</v>
      </c>
      <c r="D10233" s="57" t="s">
        <v>31839</v>
      </c>
    </row>
    <row r="10234" spans="1:4">
      <c r="A10234" s="57" t="s">
        <v>31840</v>
      </c>
      <c r="B10234" s="57" t="s">
        <v>12940</v>
      </c>
      <c r="C10234" s="57" t="s">
        <v>31841</v>
      </c>
      <c r="D10234" s="57" t="s">
        <v>31842</v>
      </c>
    </row>
    <row r="10235" spans="1:4">
      <c r="A10235" s="57" t="s">
        <v>31840</v>
      </c>
      <c r="B10235" s="57"/>
      <c r="C10235" s="57" t="s">
        <v>31843</v>
      </c>
      <c r="D10235" s="57" t="s">
        <v>31844</v>
      </c>
    </row>
    <row r="10236" spans="1:4">
      <c r="A10236" s="57" t="s">
        <v>31840</v>
      </c>
      <c r="B10236" s="57"/>
      <c r="C10236" s="57" t="s">
        <v>31845</v>
      </c>
      <c r="D10236" s="57" t="s">
        <v>31846</v>
      </c>
    </row>
    <row r="10237" spans="1:4">
      <c r="A10237" s="57" t="s">
        <v>31840</v>
      </c>
      <c r="B10237" s="57"/>
      <c r="C10237" s="57" t="s">
        <v>31847</v>
      </c>
      <c r="D10237" s="57" t="s">
        <v>31848</v>
      </c>
    </row>
    <row r="10238" spans="1:4">
      <c r="A10238" s="57" t="s">
        <v>31849</v>
      </c>
      <c r="B10238" s="57" t="s">
        <v>12940</v>
      </c>
      <c r="C10238" s="57" t="s">
        <v>31850</v>
      </c>
      <c r="D10238" s="57" t="s">
        <v>31851</v>
      </c>
    </row>
    <row r="10239" spans="1:4">
      <c r="A10239" s="57" t="s">
        <v>31849</v>
      </c>
      <c r="B10239" s="57"/>
      <c r="C10239" s="57" t="s">
        <v>31852</v>
      </c>
      <c r="D10239" s="57" t="s">
        <v>31853</v>
      </c>
    </row>
    <row r="10240" spans="1:4">
      <c r="A10240" s="57" t="s">
        <v>31849</v>
      </c>
      <c r="B10240" s="57"/>
      <c r="C10240" s="57" t="s">
        <v>31854</v>
      </c>
      <c r="D10240" s="57" t="s">
        <v>31855</v>
      </c>
    </row>
    <row r="10241" spans="1:4">
      <c r="A10241" s="57" t="s">
        <v>31849</v>
      </c>
      <c r="B10241" s="57"/>
      <c r="C10241" s="57" t="s">
        <v>31856</v>
      </c>
      <c r="D10241" s="57" t="s">
        <v>31857</v>
      </c>
    </row>
    <row r="10242" spans="1:4">
      <c r="A10242" s="57" t="s">
        <v>31849</v>
      </c>
      <c r="B10242" s="57"/>
      <c r="C10242" s="57" t="s">
        <v>31858</v>
      </c>
      <c r="D10242" s="57" t="s">
        <v>31859</v>
      </c>
    </row>
    <row r="10243" spans="1:4">
      <c r="A10243" s="57" t="s">
        <v>31849</v>
      </c>
      <c r="B10243" s="57"/>
      <c r="C10243" s="57" t="s">
        <v>31860</v>
      </c>
      <c r="D10243" s="57" t="s">
        <v>31861</v>
      </c>
    </row>
    <row r="10244" spans="1:4">
      <c r="A10244" s="57" t="s">
        <v>31849</v>
      </c>
      <c r="B10244" s="57"/>
      <c r="C10244" s="57" t="s">
        <v>31862</v>
      </c>
      <c r="D10244" s="57" t="s">
        <v>31863</v>
      </c>
    </row>
    <row r="10245" spans="1:4">
      <c r="A10245" s="57" t="s">
        <v>31849</v>
      </c>
      <c r="B10245" s="57"/>
      <c r="C10245" s="57" t="s">
        <v>31864</v>
      </c>
      <c r="D10245" s="57" t="s">
        <v>31865</v>
      </c>
    </row>
    <row r="10246" spans="1:4">
      <c r="A10246" s="57" t="s">
        <v>31849</v>
      </c>
      <c r="B10246" s="57"/>
      <c r="C10246" s="57" t="s">
        <v>31866</v>
      </c>
      <c r="D10246" s="57" t="s">
        <v>31867</v>
      </c>
    </row>
    <row r="10247" spans="1:4">
      <c r="A10247" s="57" t="s">
        <v>31849</v>
      </c>
      <c r="B10247" s="57"/>
      <c r="C10247" s="57" t="s">
        <v>31868</v>
      </c>
      <c r="D10247" s="57" t="s">
        <v>31869</v>
      </c>
    </row>
    <row r="10248" spans="1:4">
      <c r="A10248" s="57" t="s">
        <v>31849</v>
      </c>
      <c r="B10248" s="57"/>
      <c r="C10248" s="57" t="s">
        <v>31870</v>
      </c>
      <c r="D10248" s="57" t="s">
        <v>31871</v>
      </c>
    </row>
    <row r="10249" spans="1:4">
      <c r="A10249" s="57" t="s">
        <v>31849</v>
      </c>
      <c r="B10249" s="57"/>
      <c r="C10249" s="57" t="s">
        <v>31872</v>
      </c>
      <c r="D10249" s="57" t="s">
        <v>31873</v>
      </c>
    </row>
    <row r="10250" spans="1:4">
      <c r="A10250" s="57" t="s">
        <v>31874</v>
      </c>
      <c r="B10250" s="57" t="s">
        <v>12940</v>
      </c>
      <c r="C10250" s="57" t="s">
        <v>31875</v>
      </c>
      <c r="D10250" s="57" t="s">
        <v>31876</v>
      </c>
    </row>
    <row r="10251" spans="1:4">
      <c r="A10251" s="57" t="s">
        <v>31874</v>
      </c>
      <c r="B10251" s="57"/>
      <c r="C10251" s="57" t="s">
        <v>31877</v>
      </c>
      <c r="D10251" s="57" t="s">
        <v>31878</v>
      </c>
    </row>
    <row r="10252" spans="1:4">
      <c r="A10252" s="57" t="s">
        <v>31874</v>
      </c>
      <c r="B10252" s="57"/>
      <c r="C10252" s="57" t="s">
        <v>31879</v>
      </c>
      <c r="D10252" s="57" t="s">
        <v>31880</v>
      </c>
    </row>
    <row r="10253" spans="1:4">
      <c r="A10253" s="57" t="s">
        <v>31874</v>
      </c>
      <c r="B10253" s="57"/>
      <c r="C10253" s="57" t="s">
        <v>31881</v>
      </c>
      <c r="D10253" s="57" t="s">
        <v>31882</v>
      </c>
    </row>
    <row r="10254" spans="1:4">
      <c r="A10254" s="57" t="s">
        <v>31874</v>
      </c>
      <c r="B10254" s="57"/>
      <c r="C10254" s="57" t="s">
        <v>31883</v>
      </c>
      <c r="D10254" s="57" t="s">
        <v>31884</v>
      </c>
    </row>
    <row r="10255" spans="1:4">
      <c r="A10255" s="57" t="s">
        <v>31874</v>
      </c>
      <c r="B10255" s="57"/>
      <c r="C10255" s="57" t="s">
        <v>31885</v>
      </c>
      <c r="D10255" s="57" t="s">
        <v>31886</v>
      </c>
    </row>
    <row r="10256" spans="1:4">
      <c r="A10256" s="57" t="s">
        <v>31887</v>
      </c>
      <c r="B10256" s="57" t="s">
        <v>12940</v>
      </c>
      <c r="C10256" s="57" t="s">
        <v>31888</v>
      </c>
      <c r="D10256" s="57" t="s">
        <v>74934</v>
      </c>
    </row>
    <row r="10257" spans="1:4">
      <c r="A10257" s="57" t="s">
        <v>31887</v>
      </c>
      <c r="B10257" s="57"/>
      <c r="C10257" s="57" t="s">
        <v>31889</v>
      </c>
      <c r="D10257" s="57" t="s">
        <v>31890</v>
      </c>
    </row>
    <row r="10258" spans="1:4">
      <c r="A10258" s="57" t="s">
        <v>31887</v>
      </c>
      <c r="B10258" s="57"/>
      <c r="C10258" s="57" t="s">
        <v>31891</v>
      </c>
      <c r="D10258" s="57" t="s">
        <v>31892</v>
      </c>
    </row>
    <row r="10259" spans="1:4">
      <c r="A10259" s="57" t="s">
        <v>31893</v>
      </c>
      <c r="B10259" s="57" t="s">
        <v>12940</v>
      </c>
      <c r="C10259" s="57" t="s">
        <v>31894</v>
      </c>
      <c r="D10259" s="57" t="s">
        <v>31895</v>
      </c>
    </row>
    <row r="10260" spans="1:4">
      <c r="A10260" s="57" t="s">
        <v>31896</v>
      </c>
      <c r="B10260" s="57" t="s">
        <v>12940</v>
      </c>
      <c r="C10260" s="57" t="s">
        <v>31897</v>
      </c>
      <c r="D10260" s="57" t="s">
        <v>31898</v>
      </c>
    </row>
    <row r="10261" spans="1:4">
      <c r="A10261" s="57" t="s">
        <v>31896</v>
      </c>
      <c r="B10261" s="57"/>
      <c r="C10261" s="57" t="s">
        <v>31899</v>
      </c>
      <c r="D10261" s="57" t="s">
        <v>31900</v>
      </c>
    </row>
    <row r="10262" spans="1:4">
      <c r="A10262" s="57" t="s">
        <v>31896</v>
      </c>
      <c r="B10262" s="57"/>
      <c r="C10262" s="57" t="s">
        <v>31901</v>
      </c>
      <c r="D10262" s="57" t="s">
        <v>31902</v>
      </c>
    </row>
    <row r="10263" spans="1:4">
      <c r="A10263" s="57" t="s">
        <v>31903</v>
      </c>
      <c r="B10263" s="57" t="s">
        <v>12940</v>
      </c>
      <c r="C10263" s="57" t="s">
        <v>31904</v>
      </c>
      <c r="D10263" s="57" t="s">
        <v>31905</v>
      </c>
    </row>
    <row r="10264" spans="1:4">
      <c r="A10264" s="57" t="s">
        <v>31903</v>
      </c>
      <c r="B10264" s="57"/>
      <c r="C10264" s="57" t="s">
        <v>31906</v>
      </c>
      <c r="D10264" s="57" t="s">
        <v>31907</v>
      </c>
    </row>
    <row r="10265" spans="1:4">
      <c r="A10265" s="57" t="s">
        <v>31903</v>
      </c>
      <c r="B10265" s="57"/>
      <c r="C10265" s="57" t="s">
        <v>31908</v>
      </c>
      <c r="D10265" s="57" t="s">
        <v>31909</v>
      </c>
    </row>
    <row r="10266" spans="1:4">
      <c r="A10266" s="57" t="s">
        <v>31903</v>
      </c>
      <c r="B10266" s="57"/>
      <c r="C10266" s="57" t="s">
        <v>31910</v>
      </c>
      <c r="D10266" s="57" t="s">
        <v>31911</v>
      </c>
    </row>
    <row r="10267" spans="1:4">
      <c r="A10267" s="57" t="s">
        <v>31903</v>
      </c>
      <c r="B10267" s="57"/>
      <c r="C10267" s="57" t="s">
        <v>31912</v>
      </c>
      <c r="D10267" s="57" t="s">
        <v>31913</v>
      </c>
    </row>
    <row r="10268" spans="1:4">
      <c r="A10268" s="57" t="s">
        <v>31903</v>
      </c>
      <c r="B10268" s="57"/>
      <c r="C10268" s="57" t="s">
        <v>31914</v>
      </c>
      <c r="D10268" s="57" t="s">
        <v>31915</v>
      </c>
    </row>
    <row r="10269" spans="1:4">
      <c r="A10269" s="57" t="s">
        <v>31903</v>
      </c>
      <c r="B10269" s="57"/>
      <c r="C10269" s="57" t="s">
        <v>31916</v>
      </c>
      <c r="D10269" s="57" t="s">
        <v>31917</v>
      </c>
    </row>
    <row r="10270" spans="1:4">
      <c r="A10270" s="57" t="s">
        <v>31918</v>
      </c>
      <c r="B10270" s="57" t="s">
        <v>12940</v>
      </c>
      <c r="C10270" s="57" t="s">
        <v>31919</v>
      </c>
      <c r="D10270" s="57" t="s">
        <v>31920</v>
      </c>
    </row>
    <row r="10271" spans="1:4">
      <c r="A10271" s="57" t="s">
        <v>31918</v>
      </c>
      <c r="B10271" s="57"/>
      <c r="C10271" s="57" t="s">
        <v>31921</v>
      </c>
      <c r="D10271" s="57" t="s">
        <v>31922</v>
      </c>
    </row>
    <row r="10272" spans="1:4">
      <c r="A10272" s="57" t="s">
        <v>31918</v>
      </c>
      <c r="B10272" s="57"/>
      <c r="C10272" s="57" t="s">
        <v>31923</v>
      </c>
      <c r="D10272" s="57" t="s">
        <v>31924</v>
      </c>
    </row>
    <row r="10273" spans="1:4">
      <c r="A10273" s="57" t="s">
        <v>31918</v>
      </c>
      <c r="B10273" s="57"/>
      <c r="C10273" s="57" t="s">
        <v>31925</v>
      </c>
      <c r="D10273" s="57" t="s">
        <v>31926</v>
      </c>
    </row>
    <row r="10274" spans="1:4">
      <c r="A10274" s="57" t="s">
        <v>31927</v>
      </c>
      <c r="B10274" s="57" t="s">
        <v>12940</v>
      </c>
      <c r="C10274" s="57" t="s">
        <v>31928</v>
      </c>
      <c r="D10274" s="57" t="s">
        <v>31929</v>
      </c>
    </row>
    <row r="10275" spans="1:4">
      <c r="A10275" s="57" t="s">
        <v>31927</v>
      </c>
      <c r="B10275" s="57"/>
      <c r="C10275" s="57" t="s">
        <v>31930</v>
      </c>
      <c r="D10275" s="57" t="s">
        <v>31931</v>
      </c>
    </row>
    <row r="10276" spans="1:4">
      <c r="A10276" s="57" t="s">
        <v>31927</v>
      </c>
      <c r="B10276" s="57"/>
      <c r="C10276" s="57" t="s">
        <v>31932</v>
      </c>
      <c r="D10276" s="57" t="s">
        <v>31933</v>
      </c>
    </row>
    <row r="10277" spans="1:4">
      <c r="A10277" s="57" t="s">
        <v>31927</v>
      </c>
      <c r="B10277" s="57"/>
      <c r="C10277" s="57" t="s">
        <v>31934</v>
      </c>
      <c r="D10277" s="57" t="s">
        <v>31842</v>
      </c>
    </row>
    <row r="10278" spans="1:4">
      <c r="A10278" s="57" t="s">
        <v>31927</v>
      </c>
      <c r="B10278" s="57"/>
      <c r="C10278" s="57" t="s">
        <v>31935</v>
      </c>
      <c r="D10278" s="57" t="s">
        <v>31844</v>
      </c>
    </row>
    <row r="10279" spans="1:4">
      <c r="A10279" s="57" t="s">
        <v>31927</v>
      </c>
      <c r="B10279" s="57"/>
      <c r="C10279" s="57" t="s">
        <v>31936</v>
      </c>
      <c r="D10279" s="57" t="s">
        <v>31937</v>
      </c>
    </row>
    <row r="10280" spans="1:4">
      <c r="A10280" s="57" t="s">
        <v>31927</v>
      </c>
      <c r="B10280" s="57"/>
      <c r="C10280" s="57" t="s">
        <v>31938</v>
      </c>
      <c r="D10280" s="57" t="s">
        <v>31939</v>
      </c>
    </row>
    <row r="10281" spans="1:4">
      <c r="A10281" s="57" t="s">
        <v>31927</v>
      </c>
      <c r="B10281" s="57"/>
      <c r="C10281" s="57" t="s">
        <v>31940</v>
      </c>
      <c r="D10281" s="57" t="s">
        <v>31941</v>
      </c>
    </row>
    <row r="10282" spans="1:4">
      <c r="A10282" s="57" t="s">
        <v>31927</v>
      </c>
      <c r="B10282" s="57"/>
      <c r="C10282" s="57" t="s">
        <v>31942</v>
      </c>
      <c r="D10282" s="57" t="s">
        <v>31943</v>
      </c>
    </row>
    <row r="10283" spans="1:4">
      <c r="A10283" s="57" t="s">
        <v>31927</v>
      </c>
      <c r="B10283" s="57"/>
      <c r="C10283" s="57" t="s">
        <v>31944</v>
      </c>
      <c r="D10283" s="57" t="s">
        <v>31945</v>
      </c>
    </row>
    <row r="10284" spans="1:4">
      <c r="A10284" s="57" t="s">
        <v>31927</v>
      </c>
      <c r="B10284" s="57"/>
      <c r="C10284" s="57" t="s">
        <v>31946</v>
      </c>
      <c r="D10284" s="57" t="s">
        <v>31947</v>
      </c>
    </row>
    <row r="10285" spans="1:4">
      <c r="A10285" s="57" t="s">
        <v>31927</v>
      </c>
      <c r="B10285" s="57"/>
      <c r="C10285" s="57" t="s">
        <v>31948</v>
      </c>
      <c r="D10285" s="57" t="s">
        <v>31949</v>
      </c>
    </row>
    <row r="10286" spans="1:4">
      <c r="A10286" s="57" t="s">
        <v>31927</v>
      </c>
      <c r="B10286" s="57"/>
      <c r="C10286" s="57" t="s">
        <v>31950</v>
      </c>
      <c r="D10286" s="57" t="s">
        <v>31951</v>
      </c>
    </row>
    <row r="10287" spans="1:4">
      <c r="A10287" s="57" t="s">
        <v>31927</v>
      </c>
      <c r="B10287" s="57"/>
      <c r="C10287" s="57" t="s">
        <v>31952</v>
      </c>
      <c r="D10287" s="57" t="s">
        <v>31953</v>
      </c>
    </row>
    <row r="10288" spans="1:4">
      <c r="A10288" s="57" t="s">
        <v>31954</v>
      </c>
      <c r="B10288" s="57" t="s">
        <v>12940</v>
      </c>
      <c r="C10288" s="57" t="s">
        <v>31955</v>
      </c>
      <c r="D10288" s="57" t="s">
        <v>31956</v>
      </c>
    </row>
    <row r="10289" spans="1:4">
      <c r="A10289" s="57" t="s">
        <v>31954</v>
      </c>
      <c r="B10289" s="57"/>
      <c r="C10289" s="57" t="s">
        <v>31957</v>
      </c>
      <c r="D10289" s="57" t="s">
        <v>31958</v>
      </c>
    </row>
    <row r="10290" spans="1:4">
      <c r="A10290" s="57" t="s">
        <v>31959</v>
      </c>
      <c r="B10290" s="57" t="s">
        <v>12940</v>
      </c>
      <c r="C10290" s="57" t="s">
        <v>31960</v>
      </c>
      <c r="D10290" s="57" t="s">
        <v>31961</v>
      </c>
    </row>
    <row r="10291" spans="1:4">
      <c r="A10291" s="57" t="s">
        <v>31959</v>
      </c>
      <c r="B10291" s="57"/>
      <c r="C10291" s="57" t="s">
        <v>31962</v>
      </c>
      <c r="D10291" s="57" t="s">
        <v>31963</v>
      </c>
    </row>
    <row r="10292" spans="1:4">
      <c r="A10292" s="57" t="s">
        <v>31964</v>
      </c>
      <c r="B10292" s="57" t="s">
        <v>12940</v>
      </c>
      <c r="C10292" s="57" t="s">
        <v>31965</v>
      </c>
      <c r="D10292" s="57" t="s">
        <v>31966</v>
      </c>
    </row>
    <row r="10293" spans="1:4">
      <c r="A10293" s="57" t="s">
        <v>31964</v>
      </c>
      <c r="B10293" s="57"/>
      <c r="C10293" s="57" t="s">
        <v>31967</v>
      </c>
      <c r="D10293" s="57" t="s">
        <v>31968</v>
      </c>
    </row>
    <row r="10294" spans="1:4">
      <c r="A10294" s="57" t="s">
        <v>31969</v>
      </c>
      <c r="B10294" s="57" t="s">
        <v>12940</v>
      </c>
      <c r="C10294" s="57" t="s">
        <v>31970</v>
      </c>
      <c r="D10294" s="57" t="s">
        <v>31971</v>
      </c>
    </row>
    <row r="10295" spans="1:4">
      <c r="A10295" s="57" t="s">
        <v>31972</v>
      </c>
      <c r="B10295" s="57" t="s">
        <v>12940</v>
      </c>
      <c r="C10295" s="57" t="s">
        <v>31973</v>
      </c>
      <c r="D10295" s="57" t="s">
        <v>31974</v>
      </c>
    </row>
    <row r="10296" spans="1:4">
      <c r="A10296" s="57" t="s">
        <v>31975</v>
      </c>
      <c r="B10296" s="57" t="s">
        <v>12940</v>
      </c>
      <c r="C10296" s="57" t="s">
        <v>31976</v>
      </c>
      <c r="D10296" s="57" t="s">
        <v>31977</v>
      </c>
    </row>
    <row r="10297" spans="1:4">
      <c r="A10297" s="57" t="s">
        <v>31978</v>
      </c>
      <c r="B10297" s="57" t="s">
        <v>12940</v>
      </c>
      <c r="C10297" s="57" t="s">
        <v>31979</v>
      </c>
      <c r="D10297" s="57" t="s">
        <v>31980</v>
      </c>
    </row>
    <row r="10298" spans="1:4">
      <c r="A10298" s="57" t="s">
        <v>31978</v>
      </c>
      <c r="B10298" s="57"/>
      <c r="C10298" s="57" t="s">
        <v>31981</v>
      </c>
      <c r="D10298" s="57" t="s">
        <v>31982</v>
      </c>
    </row>
    <row r="10299" spans="1:4">
      <c r="A10299" s="57" t="s">
        <v>31978</v>
      </c>
      <c r="B10299" s="57"/>
      <c r="C10299" s="57" t="s">
        <v>31983</v>
      </c>
      <c r="D10299" s="57" t="s">
        <v>31984</v>
      </c>
    </row>
    <row r="10300" spans="1:4">
      <c r="A10300" s="57" t="s">
        <v>31978</v>
      </c>
      <c r="B10300" s="57"/>
      <c r="C10300" s="57" t="s">
        <v>31985</v>
      </c>
      <c r="D10300" s="57" t="s">
        <v>31986</v>
      </c>
    </row>
    <row r="10301" spans="1:4">
      <c r="A10301" s="57" t="s">
        <v>31978</v>
      </c>
      <c r="B10301" s="57"/>
      <c r="C10301" s="57" t="s">
        <v>31987</v>
      </c>
      <c r="D10301" s="57" t="s">
        <v>31988</v>
      </c>
    </row>
    <row r="10302" spans="1:4">
      <c r="A10302" s="57" t="s">
        <v>31978</v>
      </c>
      <c r="B10302" s="57"/>
      <c r="C10302" s="57" t="s">
        <v>31989</v>
      </c>
      <c r="D10302" s="57" t="s">
        <v>31990</v>
      </c>
    </row>
    <row r="10303" spans="1:4">
      <c r="A10303" s="57" t="s">
        <v>31978</v>
      </c>
      <c r="B10303" s="57"/>
      <c r="C10303" s="57" t="s">
        <v>31991</v>
      </c>
      <c r="D10303" s="57" t="s">
        <v>31990</v>
      </c>
    </row>
    <row r="10304" spans="1:4">
      <c r="A10304" s="57" t="s">
        <v>31978</v>
      </c>
      <c r="B10304" s="57"/>
      <c r="C10304" s="57" t="s">
        <v>31992</v>
      </c>
      <c r="D10304" s="57" t="s">
        <v>31993</v>
      </c>
    </row>
    <row r="10305" spans="1:4">
      <c r="A10305" s="57" t="s">
        <v>31978</v>
      </c>
      <c r="B10305" s="57"/>
      <c r="C10305" s="57" t="s">
        <v>31994</v>
      </c>
      <c r="D10305" s="57" t="s">
        <v>31995</v>
      </c>
    </row>
    <row r="10306" spans="1:4">
      <c r="A10306" s="57" t="s">
        <v>31978</v>
      </c>
      <c r="B10306" s="57"/>
      <c r="C10306" s="57" t="s">
        <v>31996</v>
      </c>
      <c r="D10306" s="57" t="s">
        <v>31997</v>
      </c>
    </row>
    <row r="10307" spans="1:4">
      <c r="A10307" s="57" t="s">
        <v>31978</v>
      </c>
      <c r="B10307" s="57"/>
      <c r="C10307" s="57" t="s">
        <v>31998</v>
      </c>
      <c r="D10307" s="57" t="s">
        <v>31999</v>
      </c>
    </row>
    <row r="10308" spans="1:4">
      <c r="A10308" s="57" t="s">
        <v>31978</v>
      </c>
      <c r="B10308" s="57"/>
      <c r="C10308" s="57" t="s">
        <v>32000</v>
      </c>
      <c r="D10308" s="57" t="s">
        <v>32001</v>
      </c>
    </row>
    <row r="10309" spans="1:4">
      <c r="A10309" s="57" t="s">
        <v>31978</v>
      </c>
      <c r="B10309" s="57"/>
      <c r="C10309" s="57" t="s">
        <v>32002</v>
      </c>
      <c r="D10309" s="57" t="s">
        <v>32003</v>
      </c>
    </row>
    <row r="10310" spans="1:4">
      <c r="A10310" s="57" t="s">
        <v>31978</v>
      </c>
      <c r="B10310" s="57"/>
      <c r="C10310" s="57" t="s">
        <v>32004</v>
      </c>
      <c r="D10310" s="57" t="s">
        <v>32005</v>
      </c>
    </row>
    <row r="10311" spans="1:4">
      <c r="A10311" s="57" t="s">
        <v>31978</v>
      </c>
      <c r="B10311" s="57"/>
      <c r="C10311" s="57" t="s">
        <v>32006</v>
      </c>
      <c r="D10311" s="57" t="s">
        <v>32007</v>
      </c>
    </row>
    <row r="10312" spans="1:4">
      <c r="A10312" s="57" t="s">
        <v>31978</v>
      </c>
      <c r="B10312" s="57"/>
      <c r="C10312" s="57" t="s">
        <v>77272</v>
      </c>
      <c r="D10312" s="57" t="s">
        <v>77273</v>
      </c>
    </row>
    <row r="10313" spans="1:4">
      <c r="A10313" s="57" t="s">
        <v>31978</v>
      </c>
      <c r="B10313" s="57"/>
      <c r="C10313" s="57" t="s">
        <v>77274</v>
      </c>
      <c r="D10313" s="57" t="s">
        <v>77275</v>
      </c>
    </row>
    <row r="10314" spans="1:4">
      <c r="A10314" s="57" t="s">
        <v>31978</v>
      </c>
      <c r="B10314" s="57"/>
      <c r="C10314" s="57" t="s">
        <v>77276</v>
      </c>
      <c r="D10314" s="57" t="s">
        <v>77277</v>
      </c>
    </row>
    <row r="10315" spans="1:4">
      <c r="A10315" s="57" t="s">
        <v>32008</v>
      </c>
      <c r="B10315" s="57" t="s">
        <v>12940</v>
      </c>
      <c r="C10315" s="57" t="s">
        <v>32009</v>
      </c>
      <c r="D10315" s="57" t="s">
        <v>32010</v>
      </c>
    </row>
    <row r="10316" spans="1:4">
      <c r="A10316" s="57" t="s">
        <v>74935</v>
      </c>
      <c r="B10316" s="57" t="s">
        <v>12940</v>
      </c>
      <c r="C10316" s="57" t="s">
        <v>74936</v>
      </c>
      <c r="D10316" s="57" t="s">
        <v>74937</v>
      </c>
    </row>
    <row r="10317" spans="1:4">
      <c r="A10317" s="57" t="s">
        <v>32011</v>
      </c>
      <c r="B10317" s="57" t="s">
        <v>12940</v>
      </c>
      <c r="C10317" s="57" t="s">
        <v>32012</v>
      </c>
      <c r="D10317" s="57" t="s">
        <v>32013</v>
      </c>
    </row>
    <row r="10318" spans="1:4">
      <c r="A10318" s="57" t="s">
        <v>32014</v>
      </c>
      <c r="B10318" s="57" t="s">
        <v>12940</v>
      </c>
      <c r="C10318" s="57" t="s">
        <v>32015</v>
      </c>
      <c r="D10318" s="57" t="s">
        <v>32016</v>
      </c>
    </row>
    <row r="10319" spans="1:4">
      <c r="A10319" s="57" t="s">
        <v>32017</v>
      </c>
      <c r="B10319" s="57" t="s">
        <v>12940</v>
      </c>
      <c r="C10319" s="57" t="s">
        <v>32018</v>
      </c>
      <c r="D10319" s="57" t="s">
        <v>32019</v>
      </c>
    </row>
    <row r="10320" spans="1:4">
      <c r="A10320" s="57" t="s">
        <v>32017</v>
      </c>
      <c r="B10320" s="57"/>
      <c r="C10320" s="57" t="s">
        <v>32020</v>
      </c>
      <c r="D10320" s="57" t="s">
        <v>32021</v>
      </c>
    </row>
    <row r="10321" spans="1:4">
      <c r="A10321" s="57" t="s">
        <v>32017</v>
      </c>
      <c r="B10321" s="57"/>
      <c r="C10321" s="57" t="s">
        <v>32022</v>
      </c>
      <c r="D10321" s="57" t="s">
        <v>32023</v>
      </c>
    </row>
    <row r="10322" spans="1:4">
      <c r="A10322" s="57" t="s">
        <v>32024</v>
      </c>
      <c r="B10322" s="57" t="s">
        <v>12940</v>
      </c>
      <c r="C10322" s="57" t="s">
        <v>32025</v>
      </c>
      <c r="D10322" s="57" t="s">
        <v>32026</v>
      </c>
    </row>
    <row r="10323" spans="1:4">
      <c r="A10323" s="57" t="s">
        <v>32024</v>
      </c>
      <c r="B10323" s="57"/>
      <c r="C10323" s="57" t="s">
        <v>32027</v>
      </c>
      <c r="D10323" s="57" t="s">
        <v>32028</v>
      </c>
    </row>
    <row r="10324" spans="1:4">
      <c r="A10324" s="57" t="s">
        <v>32024</v>
      </c>
      <c r="B10324" s="57"/>
      <c r="C10324" s="57" t="s">
        <v>32029</v>
      </c>
      <c r="D10324" s="57" t="s">
        <v>32030</v>
      </c>
    </row>
    <row r="10325" spans="1:4">
      <c r="A10325" s="57" t="s">
        <v>32024</v>
      </c>
      <c r="B10325" s="57"/>
      <c r="C10325" s="57" t="s">
        <v>32031</v>
      </c>
      <c r="D10325" s="57" t="s">
        <v>32032</v>
      </c>
    </row>
    <row r="10326" spans="1:4">
      <c r="A10326" s="57" t="s">
        <v>32024</v>
      </c>
      <c r="B10326" s="57"/>
      <c r="C10326" s="57" t="s">
        <v>32033</v>
      </c>
      <c r="D10326" s="57" t="s">
        <v>32034</v>
      </c>
    </row>
    <row r="10327" spans="1:4">
      <c r="A10327" s="57" t="s">
        <v>32024</v>
      </c>
      <c r="B10327" s="57"/>
      <c r="C10327" s="57" t="s">
        <v>32035</v>
      </c>
      <c r="D10327" s="57" t="s">
        <v>32036</v>
      </c>
    </row>
    <row r="10328" spans="1:4">
      <c r="A10328" s="57" t="s">
        <v>32024</v>
      </c>
      <c r="B10328" s="57"/>
      <c r="C10328" s="57" t="s">
        <v>32037</v>
      </c>
      <c r="D10328" s="57" t="s">
        <v>32038</v>
      </c>
    </row>
    <row r="10329" spans="1:4">
      <c r="A10329" s="57" t="s">
        <v>32024</v>
      </c>
      <c r="B10329" s="57"/>
      <c r="C10329" s="57" t="s">
        <v>32039</v>
      </c>
      <c r="D10329" s="57" t="s">
        <v>32040</v>
      </c>
    </row>
    <row r="10330" spans="1:4">
      <c r="A10330" s="57" t="s">
        <v>7716</v>
      </c>
      <c r="B10330" s="57" t="s">
        <v>920</v>
      </c>
      <c r="C10330" s="57" t="s">
        <v>5761</v>
      </c>
      <c r="D10330" s="57" t="s">
        <v>5762</v>
      </c>
    </row>
    <row r="10331" spans="1:4">
      <c r="A10331" s="57" t="s">
        <v>32041</v>
      </c>
      <c r="B10331" s="57" t="s">
        <v>12940</v>
      </c>
      <c r="C10331" s="57" t="s">
        <v>32042</v>
      </c>
      <c r="D10331" s="57" t="s">
        <v>32043</v>
      </c>
    </row>
    <row r="10332" spans="1:4">
      <c r="A10332" s="57" t="s">
        <v>32044</v>
      </c>
      <c r="B10332" s="57" t="s">
        <v>12940</v>
      </c>
      <c r="C10332" s="57" t="s">
        <v>32045</v>
      </c>
      <c r="D10332" s="57" t="s">
        <v>32046</v>
      </c>
    </row>
    <row r="10333" spans="1:4">
      <c r="A10333" s="57" t="s">
        <v>32044</v>
      </c>
      <c r="B10333" s="57"/>
      <c r="C10333" s="57" t="s">
        <v>32047</v>
      </c>
      <c r="D10333" s="57" t="s">
        <v>32048</v>
      </c>
    </row>
    <row r="10334" spans="1:4">
      <c r="A10334" s="57" t="s">
        <v>32044</v>
      </c>
      <c r="B10334" s="57"/>
      <c r="C10334" s="57" t="s">
        <v>32049</v>
      </c>
      <c r="D10334" s="57" t="s">
        <v>32050</v>
      </c>
    </row>
    <row r="10335" spans="1:4">
      <c r="A10335" s="57" t="s">
        <v>32044</v>
      </c>
      <c r="B10335" s="57"/>
      <c r="C10335" s="57" t="s">
        <v>32051</v>
      </c>
      <c r="D10335" s="57" t="s">
        <v>32052</v>
      </c>
    </row>
    <row r="10336" spans="1:4">
      <c r="A10336" s="57" t="s">
        <v>32053</v>
      </c>
      <c r="B10336" s="57" t="s">
        <v>12940</v>
      </c>
      <c r="C10336" s="57" t="s">
        <v>32054</v>
      </c>
      <c r="D10336" s="57" t="s">
        <v>32055</v>
      </c>
    </row>
    <row r="10337" spans="1:4">
      <c r="A10337" s="57" t="s">
        <v>32053</v>
      </c>
      <c r="B10337" s="57"/>
      <c r="C10337" s="57" t="s">
        <v>32056</v>
      </c>
      <c r="D10337" s="57" t="s">
        <v>32057</v>
      </c>
    </row>
    <row r="10338" spans="1:4">
      <c r="A10338" s="57" t="s">
        <v>32053</v>
      </c>
      <c r="B10338" s="57"/>
      <c r="C10338" s="57" t="s">
        <v>32058</v>
      </c>
      <c r="D10338" s="57" t="s">
        <v>32059</v>
      </c>
    </row>
    <row r="10339" spans="1:4">
      <c r="A10339" s="57" t="s">
        <v>32053</v>
      </c>
      <c r="B10339" s="57"/>
      <c r="C10339" s="57" t="s">
        <v>32060</v>
      </c>
      <c r="D10339" s="57" t="s">
        <v>32061</v>
      </c>
    </row>
    <row r="10340" spans="1:4">
      <c r="A10340" s="57" t="s">
        <v>32053</v>
      </c>
      <c r="B10340" s="57"/>
      <c r="C10340" s="57" t="s">
        <v>32062</v>
      </c>
      <c r="D10340" s="57" t="s">
        <v>32063</v>
      </c>
    </row>
    <row r="10341" spans="1:4">
      <c r="A10341" s="57" t="s">
        <v>32053</v>
      </c>
      <c r="B10341" s="57"/>
      <c r="C10341" s="57" t="s">
        <v>32064</v>
      </c>
      <c r="D10341" s="57" t="s">
        <v>32063</v>
      </c>
    </row>
    <row r="10342" spans="1:4">
      <c r="A10342" s="57" t="s">
        <v>32053</v>
      </c>
      <c r="B10342" s="57"/>
      <c r="C10342" s="57" t="s">
        <v>32065</v>
      </c>
      <c r="D10342" s="57" t="s">
        <v>32066</v>
      </c>
    </row>
    <row r="10343" spans="1:4">
      <c r="A10343" s="57" t="s">
        <v>32053</v>
      </c>
      <c r="B10343" s="57"/>
      <c r="C10343" s="57" t="s">
        <v>32067</v>
      </c>
      <c r="D10343" s="57" t="s">
        <v>32068</v>
      </c>
    </row>
    <row r="10344" spans="1:4">
      <c r="A10344" s="57" t="s">
        <v>32053</v>
      </c>
      <c r="B10344" s="57"/>
      <c r="C10344" s="57" t="s">
        <v>32069</v>
      </c>
      <c r="D10344" s="57" t="s">
        <v>32070</v>
      </c>
    </row>
    <row r="10345" spans="1:4">
      <c r="A10345" s="57" t="s">
        <v>32053</v>
      </c>
      <c r="B10345" s="57"/>
      <c r="C10345" s="57" t="s">
        <v>32071</v>
      </c>
      <c r="D10345" s="57" t="s">
        <v>32072</v>
      </c>
    </row>
    <row r="10346" spans="1:4">
      <c r="A10346" s="57" t="s">
        <v>32053</v>
      </c>
      <c r="B10346" s="57"/>
      <c r="C10346" s="57" t="s">
        <v>32073</v>
      </c>
      <c r="D10346" s="57" t="s">
        <v>32074</v>
      </c>
    </row>
    <row r="10347" spans="1:4">
      <c r="A10347" s="57" t="s">
        <v>32053</v>
      </c>
      <c r="B10347" s="57"/>
      <c r="C10347" s="57" t="s">
        <v>32075</v>
      </c>
      <c r="D10347" s="57" t="s">
        <v>32076</v>
      </c>
    </row>
    <row r="10348" spans="1:4">
      <c r="A10348" s="57" t="s">
        <v>32053</v>
      </c>
      <c r="B10348" s="57"/>
      <c r="C10348" s="57" t="s">
        <v>32077</v>
      </c>
      <c r="D10348" s="57" t="s">
        <v>32078</v>
      </c>
    </row>
    <row r="10349" spans="1:4">
      <c r="A10349" s="57" t="s">
        <v>32079</v>
      </c>
      <c r="B10349" s="57" t="s">
        <v>12940</v>
      </c>
      <c r="C10349" s="57" t="s">
        <v>32080</v>
      </c>
      <c r="D10349" s="57" t="s">
        <v>32081</v>
      </c>
    </row>
    <row r="10350" spans="1:4">
      <c r="A10350" s="57" t="s">
        <v>32079</v>
      </c>
      <c r="B10350" s="57"/>
      <c r="C10350" s="57" t="s">
        <v>32082</v>
      </c>
      <c r="D10350" s="57" t="s">
        <v>32083</v>
      </c>
    </row>
    <row r="10351" spans="1:4">
      <c r="A10351" s="57" t="s">
        <v>32079</v>
      </c>
      <c r="B10351" s="57"/>
      <c r="C10351" s="57" t="s">
        <v>74938</v>
      </c>
      <c r="D10351" s="57" t="s">
        <v>74939</v>
      </c>
    </row>
    <row r="10352" spans="1:4">
      <c r="A10352" s="57" t="s">
        <v>32084</v>
      </c>
      <c r="B10352" s="57" t="s">
        <v>12940</v>
      </c>
      <c r="C10352" s="57" t="s">
        <v>32085</v>
      </c>
      <c r="D10352" s="57" t="s">
        <v>32086</v>
      </c>
    </row>
    <row r="10353" spans="1:4">
      <c r="A10353" s="57" t="s">
        <v>32084</v>
      </c>
      <c r="B10353" s="57"/>
      <c r="C10353" s="57" t="s">
        <v>32087</v>
      </c>
      <c r="D10353" s="57" t="s">
        <v>32088</v>
      </c>
    </row>
    <row r="10354" spans="1:4">
      <c r="A10354" s="57" t="s">
        <v>32084</v>
      </c>
      <c r="B10354" s="57"/>
      <c r="C10354" s="57" t="s">
        <v>32089</v>
      </c>
      <c r="D10354" s="57" t="s">
        <v>32090</v>
      </c>
    </row>
    <row r="10355" spans="1:4">
      <c r="A10355" s="57" t="s">
        <v>32091</v>
      </c>
      <c r="B10355" s="57" t="s">
        <v>12940</v>
      </c>
      <c r="C10355" s="57" t="s">
        <v>32092</v>
      </c>
      <c r="D10355" s="57" t="s">
        <v>32093</v>
      </c>
    </row>
    <row r="10356" spans="1:4">
      <c r="A10356" s="57" t="s">
        <v>32091</v>
      </c>
      <c r="B10356" s="57"/>
      <c r="C10356" s="57" t="s">
        <v>32094</v>
      </c>
      <c r="D10356" s="57" t="s">
        <v>32095</v>
      </c>
    </row>
    <row r="10357" spans="1:4">
      <c r="A10357" s="57" t="s">
        <v>32091</v>
      </c>
      <c r="B10357" s="57"/>
      <c r="C10357" s="57" t="s">
        <v>32096</v>
      </c>
      <c r="D10357" s="57" t="s">
        <v>32097</v>
      </c>
    </row>
    <row r="10358" spans="1:4">
      <c r="A10358" s="57" t="s">
        <v>32091</v>
      </c>
      <c r="B10358" s="57"/>
      <c r="C10358" s="57" t="s">
        <v>32098</v>
      </c>
      <c r="D10358" s="57" t="s">
        <v>32099</v>
      </c>
    </row>
    <row r="10359" spans="1:4">
      <c r="A10359" s="57" t="s">
        <v>32100</v>
      </c>
      <c r="B10359" s="57" t="s">
        <v>12940</v>
      </c>
      <c r="C10359" s="57" t="s">
        <v>32101</v>
      </c>
      <c r="D10359" s="57" t="s">
        <v>32102</v>
      </c>
    </row>
    <row r="10360" spans="1:4">
      <c r="A10360" s="57" t="s">
        <v>32103</v>
      </c>
      <c r="B10360" s="57" t="s">
        <v>12940</v>
      </c>
      <c r="C10360" s="57" t="s">
        <v>32104</v>
      </c>
      <c r="D10360" s="57" t="s">
        <v>32105</v>
      </c>
    </row>
    <row r="10361" spans="1:4">
      <c r="A10361" s="57" t="s">
        <v>32103</v>
      </c>
      <c r="B10361" s="57"/>
      <c r="C10361" s="57" t="s">
        <v>32106</v>
      </c>
      <c r="D10361" s="57" t="s">
        <v>32107</v>
      </c>
    </row>
    <row r="10362" spans="1:4">
      <c r="A10362" s="57" t="s">
        <v>32103</v>
      </c>
      <c r="B10362" s="57"/>
      <c r="C10362" s="57" t="s">
        <v>32108</v>
      </c>
      <c r="D10362" s="57" t="s">
        <v>32109</v>
      </c>
    </row>
    <row r="10363" spans="1:4">
      <c r="A10363" s="57" t="s">
        <v>32103</v>
      </c>
      <c r="B10363" s="57"/>
      <c r="C10363" s="57" t="s">
        <v>32110</v>
      </c>
      <c r="D10363" s="57" t="s">
        <v>32111</v>
      </c>
    </row>
    <row r="10364" spans="1:4">
      <c r="A10364" s="57" t="s">
        <v>32103</v>
      </c>
      <c r="B10364" s="57"/>
      <c r="C10364" s="57" t="s">
        <v>32112</v>
      </c>
      <c r="D10364" s="57" t="s">
        <v>32113</v>
      </c>
    </row>
    <row r="10365" spans="1:4">
      <c r="A10365" s="57" t="s">
        <v>32103</v>
      </c>
      <c r="B10365" s="57"/>
      <c r="C10365" s="57" t="s">
        <v>32114</v>
      </c>
      <c r="D10365" s="57" t="s">
        <v>32115</v>
      </c>
    </row>
    <row r="10366" spans="1:4">
      <c r="A10366" s="57" t="s">
        <v>32103</v>
      </c>
      <c r="B10366" s="57"/>
      <c r="C10366" s="57" t="s">
        <v>32116</v>
      </c>
      <c r="D10366" s="57" t="s">
        <v>32117</v>
      </c>
    </row>
    <row r="10367" spans="1:4">
      <c r="A10367" s="57" t="s">
        <v>32103</v>
      </c>
      <c r="B10367" s="57"/>
      <c r="C10367" s="57" t="s">
        <v>32118</v>
      </c>
      <c r="D10367" s="57" t="s">
        <v>32119</v>
      </c>
    </row>
    <row r="10368" spans="1:4">
      <c r="A10368" s="57" t="s">
        <v>32103</v>
      </c>
      <c r="B10368" s="57"/>
      <c r="C10368" s="57" t="s">
        <v>32120</v>
      </c>
      <c r="D10368" s="57" t="s">
        <v>32121</v>
      </c>
    </row>
    <row r="10369" spans="1:4">
      <c r="A10369" s="57" t="s">
        <v>32103</v>
      </c>
      <c r="B10369" s="57"/>
      <c r="C10369" s="57" t="s">
        <v>32122</v>
      </c>
      <c r="D10369" s="57" t="s">
        <v>32123</v>
      </c>
    </row>
    <row r="10370" spans="1:4">
      <c r="A10370" s="57" t="s">
        <v>32103</v>
      </c>
      <c r="B10370" s="57"/>
      <c r="C10370" s="57" t="s">
        <v>32124</v>
      </c>
      <c r="D10370" s="57" t="s">
        <v>32125</v>
      </c>
    </row>
    <row r="10371" spans="1:4">
      <c r="A10371" s="57" t="s">
        <v>32103</v>
      </c>
      <c r="B10371" s="57"/>
      <c r="C10371" s="57" t="s">
        <v>32126</v>
      </c>
      <c r="D10371" s="57" t="s">
        <v>32127</v>
      </c>
    </row>
    <row r="10372" spans="1:4">
      <c r="A10372" s="57" t="s">
        <v>32103</v>
      </c>
      <c r="B10372" s="57"/>
      <c r="C10372" s="57" t="s">
        <v>32128</v>
      </c>
      <c r="D10372" s="57" t="s">
        <v>32129</v>
      </c>
    </row>
    <row r="10373" spans="1:4">
      <c r="A10373" s="57" t="s">
        <v>32103</v>
      </c>
      <c r="B10373" s="57"/>
      <c r="C10373" s="57" t="s">
        <v>32130</v>
      </c>
      <c r="D10373" s="57" t="s">
        <v>32131</v>
      </c>
    </row>
    <row r="10374" spans="1:4">
      <c r="A10374" s="57" t="s">
        <v>32103</v>
      </c>
      <c r="B10374" s="57"/>
      <c r="C10374" s="57" t="s">
        <v>32132</v>
      </c>
      <c r="D10374" s="57" t="s">
        <v>32133</v>
      </c>
    </row>
    <row r="10375" spans="1:4">
      <c r="A10375" s="57" t="s">
        <v>32103</v>
      </c>
      <c r="B10375" s="57"/>
      <c r="C10375" s="57" t="s">
        <v>32134</v>
      </c>
      <c r="D10375" s="57" t="s">
        <v>32135</v>
      </c>
    </row>
    <row r="10376" spans="1:4">
      <c r="A10376" s="57" t="s">
        <v>32103</v>
      </c>
      <c r="B10376" s="57"/>
      <c r="C10376" s="57" t="s">
        <v>32136</v>
      </c>
      <c r="D10376" s="57" t="s">
        <v>32137</v>
      </c>
    </row>
    <row r="10377" spans="1:4">
      <c r="A10377" s="57" t="s">
        <v>32138</v>
      </c>
      <c r="B10377" s="57" t="s">
        <v>12940</v>
      </c>
      <c r="C10377" s="57" t="s">
        <v>32139</v>
      </c>
      <c r="D10377" s="57" t="s">
        <v>32140</v>
      </c>
    </row>
    <row r="10378" spans="1:4">
      <c r="A10378" s="57" t="s">
        <v>32141</v>
      </c>
      <c r="B10378" s="57" t="s">
        <v>12940</v>
      </c>
      <c r="C10378" s="57" t="s">
        <v>32142</v>
      </c>
      <c r="D10378" s="57" t="s">
        <v>32143</v>
      </c>
    </row>
    <row r="10379" spans="1:4">
      <c r="A10379" s="57" t="s">
        <v>32144</v>
      </c>
      <c r="B10379" s="57" t="s">
        <v>12940</v>
      </c>
      <c r="C10379" s="57" t="s">
        <v>32145</v>
      </c>
      <c r="D10379" s="57" t="s">
        <v>32146</v>
      </c>
    </row>
    <row r="10380" spans="1:4">
      <c r="A10380" s="57" t="s">
        <v>32144</v>
      </c>
      <c r="B10380" s="57"/>
      <c r="C10380" s="57" t="s">
        <v>32147</v>
      </c>
      <c r="D10380" s="57" t="s">
        <v>32148</v>
      </c>
    </row>
    <row r="10381" spans="1:4">
      <c r="A10381" s="57" t="s">
        <v>32144</v>
      </c>
      <c r="B10381" s="57"/>
      <c r="C10381" s="57" t="s">
        <v>32149</v>
      </c>
      <c r="D10381" s="57" t="s">
        <v>32150</v>
      </c>
    </row>
    <row r="10382" spans="1:4">
      <c r="A10382" s="57" t="s">
        <v>32144</v>
      </c>
      <c r="B10382" s="57"/>
      <c r="C10382" s="57" t="s">
        <v>32151</v>
      </c>
      <c r="D10382" s="57" t="s">
        <v>32152</v>
      </c>
    </row>
    <row r="10383" spans="1:4">
      <c r="A10383" s="57" t="s">
        <v>32144</v>
      </c>
      <c r="B10383" s="57"/>
      <c r="C10383" s="57" t="s">
        <v>32153</v>
      </c>
      <c r="D10383" s="57" t="s">
        <v>32154</v>
      </c>
    </row>
    <row r="10384" spans="1:4">
      <c r="A10384" s="57" t="s">
        <v>32144</v>
      </c>
      <c r="B10384" s="57"/>
      <c r="C10384" s="57" t="s">
        <v>32155</v>
      </c>
      <c r="D10384" s="57" t="s">
        <v>32156</v>
      </c>
    </row>
    <row r="10385" spans="1:4">
      <c r="A10385" s="57" t="s">
        <v>32144</v>
      </c>
      <c r="B10385" s="57"/>
      <c r="C10385" s="57" t="s">
        <v>32157</v>
      </c>
      <c r="D10385" s="57" t="s">
        <v>32158</v>
      </c>
    </row>
    <row r="10386" spans="1:4">
      <c r="A10386" s="57" t="s">
        <v>32144</v>
      </c>
      <c r="B10386" s="57"/>
      <c r="C10386" s="57" t="s">
        <v>32159</v>
      </c>
      <c r="D10386" s="57" t="s">
        <v>32160</v>
      </c>
    </row>
    <row r="10387" spans="1:4">
      <c r="A10387" s="57" t="s">
        <v>32144</v>
      </c>
      <c r="B10387" s="57"/>
      <c r="C10387" s="57" t="s">
        <v>32161</v>
      </c>
      <c r="D10387" s="57" t="s">
        <v>32162</v>
      </c>
    </row>
    <row r="10388" spans="1:4">
      <c r="A10388" s="57" t="s">
        <v>32144</v>
      </c>
      <c r="B10388" s="57"/>
      <c r="C10388" s="57" t="s">
        <v>32163</v>
      </c>
      <c r="D10388" s="57" t="s">
        <v>32164</v>
      </c>
    </row>
    <row r="10389" spans="1:4">
      <c r="A10389" s="57" t="s">
        <v>32144</v>
      </c>
      <c r="B10389" s="57"/>
      <c r="C10389" s="57" t="s">
        <v>32165</v>
      </c>
      <c r="D10389" s="57" t="s">
        <v>32166</v>
      </c>
    </row>
    <row r="10390" spans="1:4">
      <c r="A10390" s="57" t="s">
        <v>32144</v>
      </c>
      <c r="B10390" s="57"/>
      <c r="C10390" s="57" t="s">
        <v>32167</v>
      </c>
      <c r="D10390" s="57" t="s">
        <v>32168</v>
      </c>
    </row>
    <row r="10391" spans="1:4">
      <c r="A10391" s="57" t="s">
        <v>32144</v>
      </c>
      <c r="B10391" s="57"/>
      <c r="C10391" s="57" t="s">
        <v>32169</v>
      </c>
      <c r="D10391" s="57" t="s">
        <v>32170</v>
      </c>
    </row>
    <row r="10392" spans="1:4">
      <c r="A10392" s="57" t="s">
        <v>32144</v>
      </c>
      <c r="B10392" s="57"/>
      <c r="C10392" s="57" t="s">
        <v>32171</v>
      </c>
      <c r="D10392" s="57" t="s">
        <v>32172</v>
      </c>
    </row>
    <row r="10393" spans="1:4">
      <c r="A10393" s="57" t="s">
        <v>32144</v>
      </c>
      <c r="B10393" s="57"/>
      <c r="C10393" s="57" t="s">
        <v>32173</v>
      </c>
      <c r="D10393" s="57" t="s">
        <v>32174</v>
      </c>
    </row>
    <row r="10394" spans="1:4">
      <c r="A10394" s="57" t="s">
        <v>32144</v>
      </c>
      <c r="B10394" s="57"/>
      <c r="C10394" s="57" t="s">
        <v>32175</v>
      </c>
      <c r="D10394" s="57" t="s">
        <v>32176</v>
      </c>
    </row>
    <row r="10395" spans="1:4">
      <c r="A10395" s="57" t="s">
        <v>32144</v>
      </c>
      <c r="B10395" s="57"/>
      <c r="C10395" s="57" t="s">
        <v>32177</v>
      </c>
      <c r="D10395" s="57" t="s">
        <v>32178</v>
      </c>
    </row>
    <row r="10396" spans="1:4">
      <c r="A10396" s="57" t="s">
        <v>32144</v>
      </c>
      <c r="B10396" s="57"/>
      <c r="C10396" s="57" t="s">
        <v>32179</v>
      </c>
      <c r="D10396" s="57" t="s">
        <v>32180</v>
      </c>
    </row>
    <row r="10397" spans="1:4">
      <c r="A10397" s="57" t="s">
        <v>32144</v>
      </c>
      <c r="B10397" s="57"/>
      <c r="C10397" s="57" t="s">
        <v>32181</v>
      </c>
      <c r="D10397" s="57" t="s">
        <v>32182</v>
      </c>
    </row>
    <row r="10398" spans="1:4">
      <c r="A10398" s="57" t="s">
        <v>32144</v>
      </c>
      <c r="B10398" s="57"/>
      <c r="C10398" s="57" t="s">
        <v>32183</v>
      </c>
      <c r="D10398" s="57" t="s">
        <v>32184</v>
      </c>
    </row>
    <row r="10399" spans="1:4">
      <c r="A10399" s="57" t="s">
        <v>32144</v>
      </c>
      <c r="B10399" s="57"/>
      <c r="C10399" s="57" t="s">
        <v>32185</v>
      </c>
      <c r="D10399" s="57" t="s">
        <v>32186</v>
      </c>
    </row>
    <row r="10400" spans="1:4">
      <c r="A10400" s="57" t="s">
        <v>32144</v>
      </c>
      <c r="B10400" s="57"/>
      <c r="C10400" s="57" t="s">
        <v>32187</v>
      </c>
      <c r="D10400" s="57" t="s">
        <v>32188</v>
      </c>
    </row>
    <row r="10401" spans="1:4">
      <c r="A10401" s="57" t="s">
        <v>32144</v>
      </c>
      <c r="B10401" s="57"/>
      <c r="C10401" s="57" t="s">
        <v>32189</v>
      </c>
      <c r="D10401" s="57" t="s">
        <v>32190</v>
      </c>
    </row>
    <row r="10402" spans="1:4">
      <c r="A10402" s="57" t="s">
        <v>32144</v>
      </c>
      <c r="B10402" s="57"/>
      <c r="C10402" s="57" t="s">
        <v>74940</v>
      </c>
      <c r="D10402" s="57" t="s">
        <v>74941</v>
      </c>
    </row>
    <row r="10403" spans="1:4">
      <c r="A10403" s="57" t="s">
        <v>32144</v>
      </c>
      <c r="B10403" s="57"/>
      <c r="C10403" s="57" t="s">
        <v>77278</v>
      </c>
      <c r="D10403" s="57" t="s">
        <v>77279</v>
      </c>
    </row>
    <row r="10404" spans="1:4">
      <c r="A10404" s="57" t="s">
        <v>32191</v>
      </c>
      <c r="B10404" s="57" t="s">
        <v>12940</v>
      </c>
      <c r="C10404" s="57" t="s">
        <v>32192</v>
      </c>
      <c r="D10404" s="57" t="s">
        <v>32193</v>
      </c>
    </row>
    <row r="10405" spans="1:4">
      <c r="A10405" s="57" t="s">
        <v>32191</v>
      </c>
      <c r="B10405" s="57"/>
      <c r="C10405" s="57" t="s">
        <v>32194</v>
      </c>
      <c r="D10405" s="57" t="s">
        <v>32195</v>
      </c>
    </row>
    <row r="10406" spans="1:4">
      <c r="A10406" s="57" t="s">
        <v>32191</v>
      </c>
      <c r="B10406" s="57"/>
      <c r="C10406" s="57" t="s">
        <v>32196</v>
      </c>
      <c r="D10406" s="57" t="s">
        <v>32197</v>
      </c>
    </row>
    <row r="10407" spans="1:4">
      <c r="A10407" s="57" t="s">
        <v>32191</v>
      </c>
      <c r="B10407" s="57"/>
      <c r="C10407" s="57" t="s">
        <v>32198</v>
      </c>
      <c r="D10407" s="57" t="s">
        <v>32199</v>
      </c>
    </row>
    <row r="10408" spans="1:4">
      <c r="A10408" s="57" t="s">
        <v>32191</v>
      </c>
      <c r="B10408" s="57"/>
      <c r="C10408" s="57" t="s">
        <v>32200</v>
      </c>
      <c r="D10408" s="57" t="s">
        <v>32201</v>
      </c>
    </row>
    <row r="10409" spans="1:4">
      <c r="A10409" s="57" t="s">
        <v>32191</v>
      </c>
      <c r="B10409" s="57"/>
      <c r="C10409" s="57" t="s">
        <v>32202</v>
      </c>
      <c r="D10409" s="57" t="s">
        <v>32203</v>
      </c>
    </row>
    <row r="10410" spans="1:4">
      <c r="A10410" s="57" t="s">
        <v>32191</v>
      </c>
      <c r="B10410" s="57"/>
      <c r="C10410" s="57" t="s">
        <v>32204</v>
      </c>
      <c r="D10410" s="57" t="s">
        <v>32205</v>
      </c>
    </row>
    <row r="10411" spans="1:4">
      <c r="A10411" s="57" t="s">
        <v>32191</v>
      </c>
      <c r="B10411" s="57"/>
      <c r="C10411" s="57" t="s">
        <v>32206</v>
      </c>
      <c r="D10411" s="57" t="s">
        <v>32207</v>
      </c>
    </row>
    <row r="10412" spans="1:4">
      <c r="A10412" s="57" t="s">
        <v>32191</v>
      </c>
      <c r="B10412" s="57"/>
      <c r="C10412" s="57" t="s">
        <v>32208</v>
      </c>
      <c r="D10412" s="57" t="s">
        <v>32209</v>
      </c>
    </row>
    <row r="10413" spans="1:4">
      <c r="A10413" s="57" t="s">
        <v>32191</v>
      </c>
      <c r="B10413" s="57"/>
      <c r="C10413" s="57" t="s">
        <v>32210</v>
      </c>
      <c r="D10413" s="57" t="s">
        <v>32211</v>
      </c>
    </row>
    <row r="10414" spans="1:4">
      <c r="A10414" s="57" t="s">
        <v>32191</v>
      </c>
      <c r="B10414" s="57"/>
      <c r="C10414" s="57" t="s">
        <v>32212</v>
      </c>
      <c r="D10414" s="57" t="s">
        <v>32213</v>
      </c>
    </row>
    <row r="10415" spans="1:4">
      <c r="A10415" s="57" t="s">
        <v>32191</v>
      </c>
      <c r="B10415" s="57"/>
      <c r="C10415" s="57" t="s">
        <v>32214</v>
      </c>
      <c r="D10415" s="57" t="s">
        <v>32215</v>
      </c>
    </row>
    <row r="10416" spans="1:4">
      <c r="A10416" s="57" t="s">
        <v>32191</v>
      </c>
      <c r="B10416" s="57"/>
      <c r="C10416" s="57" t="s">
        <v>32216</v>
      </c>
      <c r="D10416" s="57" t="s">
        <v>32217</v>
      </c>
    </row>
    <row r="10417" spans="1:4">
      <c r="A10417" s="57" t="s">
        <v>32191</v>
      </c>
      <c r="B10417" s="57"/>
      <c r="C10417" s="57" t="s">
        <v>32218</v>
      </c>
      <c r="D10417" s="57" t="s">
        <v>32219</v>
      </c>
    </row>
    <row r="10418" spans="1:4">
      <c r="A10418" s="57" t="s">
        <v>32191</v>
      </c>
      <c r="B10418" s="57"/>
      <c r="C10418" s="57" t="s">
        <v>74942</v>
      </c>
      <c r="D10418" s="57" t="s">
        <v>74943</v>
      </c>
    </row>
    <row r="10419" spans="1:4">
      <c r="A10419" s="57" t="s">
        <v>32220</v>
      </c>
      <c r="B10419" s="57" t="s">
        <v>12940</v>
      </c>
      <c r="C10419" s="57" t="s">
        <v>32221</v>
      </c>
      <c r="D10419" s="57" t="s">
        <v>32222</v>
      </c>
    </row>
    <row r="10420" spans="1:4">
      <c r="A10420" s="57" t="s">
        <v>32223</v>
      </c>
      <c r="B10420" s="57" t="s">
        <v>12940</v>
      </c>
      <c r="C10420" s="57" t="s">
        <v>32224</v>
      </c>
      <c r="D10420" s="57" t="s">
        <v>32225</v>
      </c>
    </row>
    <row r="10421" spans="1:4">
      <c r="A10421" s="57" t="s">
        <v>32223</v>
      </c>
      <c r="B10421" s="57"/>
      <c r="C10421" s="57" t="s">
        <v>32226</v>
      </c>
      <c r="D10421" s="57" t="s">
        <v>32227</v>
      </c>
    </row>
    <row r="10422" spans="1:4">
      <c r="A10422" s="57" t="s">
        <v>32223</v>
      </c>
      <c r="B10422" s="57"/>
      <c r="C10422" s="57" t="s">
        <v>32228</v>
      </c>
      <c r="D10422" s="57" t="s">
        <v>32229</v>
      </c>
    </row>
    <row r="10423" spans="1:4">
      <c r="A10423" s="57" t="s">
        <v>32223</v>
      </c>
      <c r="B10423" s="57"/>
      <c r="C10423" s="57" t="s">
        <v>32230</v>
      </c>
      <c r="D10423" s="57" t="s">
        <v>32231</v>
      </c>
    </row>
    <row r="10424" spans="1:4">
      <c r="A10424" s="57" t="s">
        <v>32232</v>
      </c>
      <c r="B10424" s="57" t="s">
        <v>12940</v>
      </c>
      <c r="C10424" s="57" t="s">
        <v>32233</v>
      </c>
      <c r="D10424" s="57" t="s">
        <v>32234</v>
      </c>
    </row>
    <row r="10425" spans="1:4">
      <c r="A10425" s="57" t="s">
        <v>32232</v>
      </c>
      <c r="B10425" s="57"/>
      <c r="C10425" s="57" t="s">
        <v>32235</v>
      </c>
      <c r="D10425" s="57" t="s">
        <v>32236</v>
      </c>
    </row>
    <row r="10426" spans="1:4">
      <c r="A10426" s="57" t="s">
        <v>32232</v>
      </c>
      <c r="B10426" s="57"/>
      <c r="C10426" s="57" t="s">
        <v>32237</v>
      </c>
      <c r="D10426" s="57" t="s">
        <v>32238</v>
      </c>
    </row>
    <row r="10427" spans="1:4">
      <c r="A10427" s="57" t="s">
        <v>32232</v>
      </c>
      <c r="B10427" s="57"/>
      <c r="C10427" s="57" t="s">
        <v>32239</v>
      </c>
      <c r="D10427" s="57" t="s">
        <v>32240</v>
      </c>
    </row>
    <row r="10428" spans="1:4">
      <c r="A10428" s="57" t="s">
        <v>32232</v>
      </c>
      <c r="B10428" s="57"/>
      <c r="C10428" s="57" t="s">
        <v>32241</v>
      </c>
      <c r="D10428" s="57" t="s">
        <v>32242</v>
      </c>
    </row>
    <row r="10429" spans="1:4">
      <c r="A10429" s="57" t="s">
        <v>32232</v>
      </c>
      <c r="B10429" s="57"/>
      <c r="C10429" s="57" t="s">
        <v>32243</v>
      </c>
      <c r="D10429" s="57" t="s">
        <v>32244</v>
      </c>
    </row>
    <row r="10430" spans="1:4">
      <c r="A10430" s="57" t="s">
        <v>32245</v>
      </c>
      <c r="B10430" s="57" t="s">
        <v>12940</v>
      </c>
      <c r="C10430" s="57" t="s">
        <v>32246</v>
      </c>
      <c r="D10430" s="57" t="s">
        <v>32247</v>
      </c>
    </row>
    <row r="10431" spans="1:4">
      <c r="A10431" s="57" t="s">
        <v>32245</v>
      </c>
      <c r="B10431" s="57"/>
      <c r="C10431" s="57" t="s">
        <v>32248</v>
      </c>
      <c r="D10431" s="57" t="s">
        <v>32249</v>
      </c>
    </row>
    <row r="10432" spans="1:4">
      <c r="A10432" s="57" t="s">
        <v>32245</v>
      </c>
      <c r="B10432" s="57"/>
      <c r="C10432" s="57" t="s">
        <v>32250</v>
      </c>
      <c r="D10432" s="57" t="s">
        <v>32251</v>
      </c>
    </row>
    <row r="10433" spans="1:4">
      <c r="A10433" s="57" t="s">
        <v>32245</v>
      </c>
      <c r="B10433" s="57"/>
      <c r="C10433" s="57" t="s">
        <v>32252</v>
      </c>
      <c r="D10433" s="57" t="s">
        <v>32253</v>
      </c>
    </row>
    <row r="10434" spans="1:4">
      <c r="A10434" s="57" t="s">
        <v>32254</v>
      </c>
      <c r="B10434" s="57" t="s">
        <v>12940</v>
      </c>
      <c r="C10434" s="57" t="s">
        <v>32255</v>
      </c>
      <c r="D10434" s="57" t="s">
        <v>32256</v>
      </c>
    </row>
    <row r="10435" spans="1:4">
      <c r="A10435" s="57" t="s">
        <v>32257</v>
      </c>
      <c r="B10435" s="57" t="s">
        <v>12940</v>
      </c>
      <c r="C10435" s="57" t="s">
        <v>32258</v>
      </c>
      <c r="D10435" s="57" t="s">
        <v>32259</v>
      </c>
    </row>
    <row r="10436" spans="1:4">
      <c r="A10436" s="57" t="s">
        <v>32260</v>
      </c>
      <c r="B10436" s="57" t="s">
        <v>12940</v>
      </c>
      <c r="C10436" s="57" t="s">
        <v>32261</v>
      </c>
      <c r="D10436" s="57" t="s">
        <v>32262</v>
      </c>
    </row>
    <row r="10437" spans="1:4">
      <c r="A10437" s="57" t="s">
        <v>32263</v>
      </c>
      <c r="B10437" s="57" t="s">
        <v>12940</v>
      </c>
      <c r="C10437" s="57" t="s">
        <v>32264</v>
      </c>
      <c r="D10437" s="57" t="s">
        <v>32265</v>
      </c>
    </row>
    <row r="10438" spans="1:4">
      <c r="A10438" s="57" t="s">
        <v>32263</v>
      </c>
      <c r="B10438" s="57"/>
      <c r="C10438" s="57" t="s">
        <v>32266</v>
      </c>
      <c r="D10438" s="57" t="s">
        <v>32267</v>
      </c>
    </row>
    <row r="10439" spans="1:4">
      <c r="A10439" s="57" t="s">
        <v>32268</v>
      </c>
      <c r="B10439" s="57" t="s">
        <v>12940</v>
      </c>
      <c r="C10439" s="57" t="s">
        <v>32269</v>
      </c>
      <c r="D10439" s="57" t="s">
        <v>32270</v>
      </c>
    </row>
    <row r="10440" spans="1:4">
      <c r="A10440" s="57" t="s">
        <v>32268</v>
      </c>
      <c r="B10440" s="57"/>
      <c r="C10440" s="57" t="s">
        <v>32271</v>
      </c>
      <c r="D10440" s="57" t="s">
        <v>32272</v>
      </c>
    </row>
    <row r="10441" spans="1:4">
      <c r="A10441" s="57" t="s">
        <v>32273</v>
      </c>
      <c r="B10441" s="57" t="s">
        <v>12940</v>
      </c>
      <c r="C10441" s="57" t="s">
        <v>32274</v>
      </c>
      <c r="D10441" s="57" t="s">
        <v>32275</v>
      </c>
    </row>
    <row r="10442" spans="1:4">
      <c r="A10442" s="57" t="s">
        <v>32273</v>
      </c>
      <c r="B10442" s="57"/>
      <c r="C10442" s="57" t="s">
        <v>32276</v>
      </c>
      <c r="D10442" s="57" t="s">
        <v>32277</v>
      </c>
    </row>
    <row r="10443" spans="1:4">
      <c r="A10443" s="57" t="s">
        <v>32273</v>
      </c>
      <c r="B10443" s="57"/>
      <c r="C10443" s="57" t="s">
        <v>32278</v>
      </c>
      <c r="D10443" s="57" t="s">
        <v>32279</v>
      </c>
    </row>
    <row r="10444" spans="1:4">
      <c r="A10444" s="57" t="s">
        <v>32280</v>
      </c>
      <c r="B10444" s="57" t="s">
        <v>12940</v>
      </c>
      <c r="C10444" s="57" t="s">
        <v>32281</v>
      </c>
      <c r="D10444" s="57" t="s">
        <v>32282</v>
      </c>
    </row>
    <row r="10445" spans="1:4">
      <c r="A10445" s="57" t="s">
        <v>32280</v>
      </c>
      <c r="B10445" s="57"/>
      <c r="C10445" s="57" t="s">
        <v>32283</v>
      </c>
      <c r="D10445" s="57" t="s">
        <v>32284</v>
      </c>
    </row>
    <row r="10446" spans="1:4">
      <c r="A10446" s="57" t="s">
        <v>32280</v>
      </c>
      <c r="B10446" s="57"/>
      <c r="C10446" s="57" t="s">
        <v>32285</v>
      </c>
      <c r="D10446" s="57" t="s">
        <v>32286</v>
      </c>
    </row>
    <row r="10447" spans="1:4">
      <c r="A10447" s="57" t="s">
        <v>32287</v>
      </c>
      <c r="B10447" s="57" t="s">
        <v>12940</v>
      </c>
      <c r="C10447" s="57" t="s">
        <v>32288</v>
      </c>
      <c r="D10447" s="57" t="s">
        <v>32289</v>
      </c>
    </row>
    <row r="10448" spans="1:4">
      <c r="A10448" s="57" t="s">
        <v>32290</v>
      </c>
      <c r="B10448" s="57" t="s">
        <v>12940</v>
      </c>
      <c r="C10448" s="57" t="s">
        <v>32291</v>
      </c>
      <c r="D10448" s="57" t="s">
        <v>32292</v>
      </c>
    </row>
    <row r="10449" spans="1:4">
      <c r="A10449" s="57" t="s">
        <v>32293</v>
      </c>
      <c r="B10449" s="57" t="s">
        <v>12940</v>
      </c>
      <c r="C10449" s="57" t="s">
        <v>32294</v>
      </c>
      <c r="D10449" s="57" t="s">
        <v>32295</v>
      </c>
    </row>
    <row r="10450" spans="1:4">
      <c r="A10450" s="57" t="s">
        <v>32293</v>
      </c>
      <c r="B10450" s="57"/>
      <c r="C10450" s="57" t="s">
        <v>32296</v>
      </c>
      <c r="D10450" s="57" t="s">
        <v>32297</v>
      </c>
    </row>
    <row r="10451" spans="1:4">
      <c r="A10451" s="57" t="s">
        <v>32293</v>
      </c>
      <c r="B10451" s="57"/>
      <c r="C10451" s="57" t="s">
        <v>32298</v>
      </c>
      <c r="D10451" s="57" t="s">
        <v>32299</v>
      </c>
    </row>
    <row r="10452" spans="1:4">
      <c r="A10452" s="57" t="s">
        <v>32293</v>
      </c>
      <c r="B10452" s="57"/>
      <c r="C10452" s="57" t="s">
        <v>32300</v>
      </c>
      <c r="D10452" s="57" t="s">
        <v>32301</v>
      </c>
    </row>
    <row r="10453" spans="1:4">
      <c r="A10453" s="57" t="s">
        <v>32293</v>
      </c>
      <c r="B10453" s="57"/>
      <c r="C10453" s="57" t="s">
        <v>32302</v>
      </c>
      <c r="D10453" s="57" t="s">
        <v>32303</v>
      </c>
    </row>
    <row r="10454" spans="1:4">
      <c r="A10454" s="57" t="s">
        <v>32293</v>
      </c>
      <c r="B10454" s="57"/>
      <c r="C10454" s="57" t="s">
        <v>32304</v>
      </c>
      <c r="D10454" s="57" t="s">
        <v>32305</v>
      </c>
    </row>
    <row r="10455" spans="1:4">
      <c r="A10455" s="57" t="s">
        <v>32293</v>
      </c>
      <c r="B10455" s="57"/>
      <c r="C10455" s="57" t="s">
        <v>32306</v>
      </c>
      <c r="D10455" s="57" t="s">
        <v>32307</v>
      </c>
    </row>
    <row r="10456" spans="1:4">
      <c r="A10456" s="57" t="s">
        <v>32293</v>
      </c>
      <c r="B10456" s="57"/>
      <c r="C10456" s="57" t="s">
        <v>32308</v>
      </c>
      <c r="D10456" s="57" t="s">
        <v>32309</v>
      </c>
    </row>
    <row r="10457" spans="1:4">
      <c r="A10457" s="57" t="s">
        <v>32293</v>
      </c>
      <c r="B10457" s="57"/>
      <c r="C10457" s="57" t="s">
        <v>32310</v>
      </c>
      <c r="D10457" s="57" t="s">
        <v>32311</v>
      </c>
    </row>
    <row r="10458" spans="1:4">
      <c r="A10458" s="57" t="s">
        <v>32293</v>
      </c>
      <c r="B10458" s="57"/>
      <c r="C10458" s="57" t="s">
        <v>32312</v>
      </c>
      <c r="D10458" s="57" t="s">
        <v>32313</v>
      </c>
    </row>
    <row r="10459" spans="1:4">
      <c r="A10459" s="57" t="s">
        <v>32293</v>
      </c>
      <c r="B10459" s="57"/>
      <c r="C10459" s="57" t="s">
        <v>32314</v>
      </c>
      <c r="D10459" s="57" t="s">
        <v>32315</v>
      </c>
    </row>
    <row r="10460" spans="1:4">
      <c r="A10460" s="57" t="s">
        <v>32293</v>
      </c>
      <c r="B10460" s="57"/>
      <c r="C10460" s="57" t="s">
        <v>32316</v>
      </c>
      <c r="D10460" s="57" t="s">
        <v>32317</v>
      </c>
    </row>
    <row r="10461" spans="1:4">
      <c r="A10461" s="57" t="s">
        <v>32293</v>
      </c>
      <c r="B10461" s="57"/>
      <c r="C10461" s="57" t="s">
        <v>32318</v>
      </c>
      <c r="D10461" s="57" t="s">
        <v>32319</v>
      </c>
    </row>
    <row r="10462" spans="1:4">
      <c r="A10462" s="57" t="s">
        <v>32293</v>
      </c>
      <c r="B10462" s="57"/>
      <c r="C10462" s="57" t="s">
        <v>32320</v>
      </c>
      <c r="D10462" s="57" t="s">
        <v>32321</v>
      </c>
    </row>
    <row r="10463" spans="1:4">
      <c r="A10463" s="57" t="s">
        <v>32293</v>
      </c>
      <c r="B10463" s="57"/>
      <c r="C10463" s="57" t="s">
        <v>32322</v>
      </c>
      <c r="D10463" s="57" t="s">
        <v>32323</v>
      </c>
    </row>
    <row r="10464" spans="1:4">
      <c r="A10464" s="57" t="s">
        <v>32293</v>
      </c>
      <c r="B10464" s="57"/>
      <c r="C10464" s="57" t="s">
        <v>32324</v>
      </c>
      <c r="D10464" s="57" t="s">
        <v>32325</v>
      </c>
    </row>
    <row r="10465" spans="1:4">
      <c r="A10465" s="57" t="s">
        <v>32293</v>
      </c>
      <c r="B10465" s="57"/>
      <c r="C10465" s="57" t="s">
        <v>32326</v>
      </c>
      <c r="D10465" s="57" t="s">
        <v>32327</v>
      </c>
    </row>
    <row r="10466" spans="1:4">
      <c r="A10466" s="57" t="s">
        <v>32293</v>
      </c>
      <c r="B10466" s="57"/>
      <c r="C10466" s="57" t="s">
        <v>32328</v>
      </c>
      <c r="D10466" s="57" t="s">
        <v>32329</v>
      </c>
    </row>
    <row r="10467" spans="1:4">
      <c r="A10467" s="57" t="s">
        <v>32293</v>
      </c>
      <c r="B10467" s="57"/>
      <c r="C10467" s="57" t="s">
        <v>32330</v>
      </c>
      <c r="D10467" s="57" t="s">
        <v>32331</v>
      </c>
    </row>
    <row r="10468" spans="1:4">
      <c r="A10468" s="57" t="s">
        <v>32293</v>
      </c>
      <c r="B10468" s="57"/>
      <c r="C10468" s="57" t="s">
        <v>32332</v>
      </c>
      <c r="D10468" s="57" t="s">
        <v>32333</v>
      </c>
    </row>
    <row r="10469" spans="1:4">
      <c r="A10469" s="57" t="s">
        <v>32293</v>
      </c>
      <c r="B10469" s="57"/>
      <c r="C10469" s="57" t="s">
        <v>32334</v>
      </c>
      <c r="D10469" s="57" t="s">
        <v>32335</v>
      </c>
    </row>
    <row r="10470" spans="1:4">
      <c r="A10470" s="57" t="s">
        <v>32293</v>
      </c>
      <c r="B10470" s="57"/>
      <c r="C10470" s="57" t="s">
        <v>32336</v>
      </c>
      <c r="D10470" s="57" t="s">
        <v>32337</v>
      </c>
    </row>
    <row r="10471" spans="1:4">
      <c r="A10471" s="57" t="s">
        <v>32293</v>
      </c>
      <c r="B10471" s="57"/>
      <c r="C10471" s="57" t="s">
        <v>32338</v>
      </c>
      <c r="D10471" s="57" t="s">
        <v>32339</v>
      </c>
    </row>
    <row r="10472" spans="1:4">
      <c r="A10472" s="57" t="s">
        <v>32293</v>
      </c>
      <c r="B10472" s="57"/>
      <c r="C10472" s="57" t="s">
        <v>32340</v>
      </c>
      <c r="D10472" s="57" t="s">
        <v>32341</v>
      </c>
    </row>
    <row r="10473" spans="1:4">
      <c r="A10473" s="57" t="s">
        <v>32293</v>
      </c>
      <c r="B10473" s="57"/>
      <c r="C10473" s="57" t="s">
        <v>32342</v>
      </c>
      <c r="D10473" s="57" t="s">
        <v>32343</v>
      </c>
    </row>
    <row r="10474" spans="1:4">
      <c r="A10474" s="57" t="s">
        <v>32293</v>
      </c>
      <c r="B10474" s="57"/>
      <c r="C10474" s="57" t="s">
        <v>32344</v>
      </c>
      <c r="D10474" s="57" t="s">
        <v>32345</v>
      </c>
    </row>
    <row r="10475" spans="1:4">
      <c r="A10475" s="57" t="s">
        <v>32293</v>
      </c>
      <c r="B10475" s="57"/>
      <c r="C10475" s="57" t="s">
        <v>32346</v>
      </c>
      <c r="D10475" s="57" t="s">
        <v>32347</v>
      </c>
    </row>
    <row r="10476" spans="1:4">
      <c r="A10476" s="57" t="s">
        <v>32293</v>
      </c>
      <c r="B10476" s="57"/>
      <c r="C10476" s="57" t="s">
        <v>32348</v>
      </c>
      <c r="D10476" s="57" t="s">
        <v>32349</v>
      </c>
    </row>
    <row r="10477" spans="1:4">
      <c r="A10477" s="57" t="s">
        <v>32293</v>
      </c>
      <c r="B10477" s="57"/>
      <c r="C10477" s="57" t="s">
        <v>32350</v>
      </c>
      <c r="D10477" s="57" t="s">
        <v>32351</v>
      </c>
    </row>
    <row r="10478" spans="1:4">
      <c r="A10478" s="57" t="s">
        <v>32293</v>
      </c>
      <c r="B10478" s="57"/>
      <c r="C10478" s="57" t="s">
        <v>32352</v>
      </c>
      <c r="D10478" s="57" t="s">
        <v>32353</v>
      </c>
    </row>
    <row r="10479" spans="1:4">
      <c r="A10479" s="57" t="s">
        <v>32293</v>
      </c>
      <c r="B10479" s="57"/>
      <c r="C10479" s="57" t="s">
        <v>32354</v>
      </c>
      <c r="D10479" s="57" t="s">
        <v>32355</v>
      </c>
    </row>
    <row r="10480" spans="1:4">
      <c r="A10480" s="57" t="s">
        <v>32293</v>
      </c>
      <c r="B10480" s="57"/>
      <c r="C10480" s="57" t="s">
        <v>32356</v>
      </c>
      <c r="D10480" s="57" t="s">
        <v>32357</v>
      </c>
    </row>
    <row r="10481" spans="1:4">
      <c r="A10481" s="57" t="s">
        <v>32293</v>
      </c>
      <c r="B10481" s="57"/>
      <c r="C10481" s="57" t="s">
        <v>32358</v>
      </c>
      <c r="D10481" s="57" t="s">
        <v>32359</v>
      </c>
    </row>
    <row r="10482" spans="1:4">
      <c r="A10482" s="57" t="s">
        <v>32293</v>
      </c>
      <c r="B10482" s="57"/>
      <c r="C10482" s="57" t="s">
        <v>32360</v>
      </c>
      <c r="D10482" s="57" t="s">
        <v>32361</v>
      </c>
    </row>
    <row r="10483" spans="1:4">
      <c r="A10483" s="57" t="s">
        <v>32293</v>
      </c>
      <c r="B10483" s="57"/>
      <c r="C10483" s="57" t="s">
        <v>32362</v>
      </c>
      <c r="D10483" s="57" t="s">
        <v>32363</v>
      </c>
    </row>
    <row r="10484" spans="1:4">
      <c r="A10484" s="57" t="s">
        <v>32293</v>
      </c>
      <c r="B10484" s="57"/>
      <c r="C10484" s="57" t="s">
        <v>32364</v>
      </c>
      <c r="D10484" s="57" t="s">
        <v>32365</v>
      </c>
    </row>
    <row r="10485" spans="1:4">
      <c r="A10485" s="57" t="s">
        <v>32293</v>
      </c>
      <c r="B10485" s="57"/>
      <c r="C10485" s="57" t="s">
        <v>32366</v>
      </c>
      <c r="D10485" s="57" t="s">
        <v>32367</v>
      </c>
    </row>
    <row r="10486" spans="1:4">
      <c r="A10486" s="57" t="s">
        <v>32293</v>
      </c>
      <c r="B10486" s="57"/>
      <c r="C10486" s="57" t="s">
        <v>32368</v>
      </c>
      <c r="D10486" s="57" t="s">
        <v>32367</v>
      </c>
    </row>
    <row r="10487" spans="1:4">
      <c r="A10487" s="57" t="s">
        <v>32293</v>
      </c>
      <c r="B10487" s="57"/>
      <c r="C10487" s="57" t="s">
        <v>32369</v>
      </c>
      <c r="D10487" s="57" t="s">
        <v>32370</v>
      </c>
    </row>
    <row r="10488" spans="1:4">
      <c r="A10488" s="57" t="s">
        <v>32293</v>
      </c>
      <c r="B10488" s="57"/>
      <c r="C10488" s="57" t="s">
        <v>32371</v>
      </c>
      <c r="D10488" s="57" t="s">
        <v>32372</v>
      </c>
    </row>
    <row r="10489" spans="1:4">
      <c r="A10489" s="57" t="s">
        <v>32293</v>
      </c>
      <c r="B10489" s="57"/>
      <c r="C10489" s="57" t="s">
        <v>32373</v>
      </c>
      <c r="D10489" s="57" t="s">
        <v>32374</v>
      </c>
    </row>
    <row r="10490" spans="1:4">
      <c r="A10490" s="57" t="s">
        <v>32293</v>
      </c>
      <c r="B10490" s="57"/>
      <c r="C10490" s="57" t="s">
        <v>32375</v>
      </c>
      <c r="D10490" s="57" t="s">
        <v>32376</v>
      </c>
    </row>
    <row r="10491" spans="1:4">
      <c r="A10491" s="57" t="s">
        <v>32293</v>
      </c>
      <c r="B10491" s="57"/>
      <c r="C10491" s="57" t="s">
        <v>32377</v>
      </c>
      <c r="D10491" s="57" t="s">
        <v>32378</v>
      </c>
    </row>
    <row r="10492" spans="1:4">
      <c r="A10492" s="57" t="s">
        <v>32293</v>
      </c>
      <c r="B10492" s="57"/>
      <c r="C10492" s="57" t="s">
        <v>32379</v>
      </c>
      <c r="D10492" s="57" t="s">
        <v>32380</v>
      </c>
    </row>
    <row r="10493" spans="1:4">
      <c r="A10493" s="57" t="s">
        <v>32293</v>
      </c>
      <c r="B10493" s="57"/>
      <c r="C10493" s="57" t="s">
        <v>77280</v>
      </c>
      <c r="D10493" s="57" t="s">
        <v>77281</v>
      </c>
    </row>
    <row r="10494" spans="1:4">
      <c r="A10494" s="57" t="s">
        <v>32381</v>
      </c>
      <c r="B10494" s="57" t="s">
        <v>12940</v>
      </c>
      <c r="C10494" s="57" t="s">
        <v>32382</v>
      </c>
      <c r="D10494" s="57" t="s">
        <v>32383</v>
      </c>
    </row>
    <row r="10495" spans="1:4">
      <c r="A10495" s="57" t="s">
        <v>32384</v>
      </c>
      <c r="B10495" s="57" t="s">
        <v>12940</v>
      </c>
      <c r="C10495" s="57" t="s">
        <v>32385</v>
      </c>
      <c r="D10495" s="57" t="s">
        <v>32386</v>
      </c>
    </row>
    <row r="10496" spans="1:4">
      <c r="A10496" s="57" t="s">
        <v>32387</v>
      </c>
      <c r="B10496" s="57" t="s">
        <v>12940</v>
      </c>
      <c r="C10496" s="57" t="s">
        <v>32388</v>
      </c>
      <c r="D10496" s="57" t="s">
        <v>32389</v>
      </c>
    </row>
    <row r="10497" spans="1:4">
      <c r="A10497" s="57" t="s">
        <v>32387</v>
      </c>
      <c r="B10497" s="57"/>
      <c r="C10497" s="57" t="s">
        <v>32390</v>
      </c>
      <c r="D10497" s="57" t="s">
        <v>32391</v>
      </c>
    </row>
    <row r="10498" spans="1:4">
      <c r="A10498" s="57" t="s">
        <v>32392</v>
      </c>
      <c r="B10498" s="57" t="s">
        <v>12940</v>
      </c>
      <c r="C10498" s="57" t="s">
        <v>32393</v>
      </c>
      <c r="D10498" s="57" t="s">
        <v>32394</v>
      </c>
    </row>
    <row r="10499" spans="1:4">
      <c r="A10499" s="57" t="s">
        <v>32395</v>
      </c>
      <c r="B10499" s="57" t="s">
        <v>12940</v>
      </c>
      <c r="C10499" s="57" t="s">
        <v>32396</v>
      </c>
      <c r="D10499" s="57" t="s">
        <v>32397</v>
      </c>
    </row>
    <row r="10500" spans="1:4">
      <c r="A10500" s="57" t="s">
        <v>32395</v>
      </c>
      <c r="B10500" s="57"/>
      <c r="C10500" s="57" t="s">
        <v>32398</v>
      </c>
      <c r="D10500" s="57" t="s">
        <v>32399</v>
      </c>
    </row>
    <row r="10501" spans="1:4">
      <c r="A10501" s="57" t="s">
        <v>32395</v>
      </c>
      <c r="B10501" s="57"/>
      <c r="C10501" s="57" t="s">
        <v>32400</v>
      </c>
      <c r="D10501" s="57" t="s">
        <v>32401</v>
      </c>
    </row>
    <row r="10502" spans="1:4">
      <c r="A10502" s="57" t="s">
        <v>32402</v>
      </c>
      <c r="B10502" s="57" t="s">
        <v>12940</v>
      </c>
      <c r="C10502" s="57" t="s">
        <v>32403</v>
      </c>
      <c r="D10502" s="57" t="s">
        <v>32404</v>
      </c>
    </row>
    <row r="10503" spans="1:4">
      <c r="A10503" s="57" t="s">
        <v>32405</v>
      </c>
      <c r="B10503" s="57" t="s">
        <v>12940</v>
      </c>
      <c r="C10503" s="57" t="s">
        <v>32406</v>
      </c>
      <c r="D10503" s="57" t="s">
        <v>32407</v>
      </c>
    </row>
    <row r="10504" spans="1:4">
      <c r="A10504" s="57" t="s">
        <v>32405</v>
      </c>
      <c r="B10504" s="57"/>
      <c r="C10504" s="57" t="s">
        <v>32408</v>
      </c>
      <c r="D10504" s="57" t="s">
        <v>32409</v>
      </c>
    </row>
    <row r="10505" spans="1:4">
      <c r="A10505" s="57" t="s">
        <v>32405</v>
      </c>
      <c r="B10505" s="57"/>
      <c r="C10505" s="57" t="s">
        <v>32410</v>
      </c>
      <c r="D10505" s="57" t="s">
        <v>32411</v>
      </c>
    </row>
    <row r="10506" spans="1:4">
      <c r="A10506" s="57" t="s">
        <v>32405</v>
      </c>
      <c r="B10506" s="57"/>
      <c r="C10506" s="57" t="s">
        <v>32412</v>
      </c>
      <c r="D10506" s="57" t="s">
        <v>32413</v>
      </c>
    </row>
    <row r="10507" spans="1:4">
      <c r="A10507" s="57" t="s">
        <v>32405</v>
      </c>
      <c r="B10507" s="57"/>
      <c r="C10507" s="57" t="s">
        <v>32414</v>
      </c>
      <c r="D10507" s="57" t="s">
        <v>32415</v>
      </c>
    </row>
    <row r="10508" spans="1:4">
      <c r="A10508" s="57" t="s">
        <v>32405</v>
      </c>
      <c r="B10508" s="57"/>
      <c r="C10508" s="57" t="s">
        <v>32416</v>
      </c>
      <c r="D10508" s="57" t="s">
        <v>32417</v>
      </c>
    </row>
    <row r="10509" spans="1:4">
      <c r="A10509" s="57" t="s">
        <v>32405</v>
      </c>
      <c r="B10509" s="57"/>
      <c r="C10509" s="57" t="s">
        <v>32418</v>
      </c>
      <c r="D10509" s="57" t="s">
        <v>32419</v>
      </c>
    </row>
    <row r="10510" spans="1:4">
      <c r="A10510" s="57" t="s">
        <v>32405</v>
      </c>
      <c r="B10510" s="57"/>
      <c r="C10510" s="57" t="s">
        <v>32420</v>
      </c>
      <c r="D10510" s="57" t="s">
        <v>32421</v>
      </c>
    </row>
    <row r="10511" spans="1:4">
      <c r="A10511" s="57" t="s">
        <v>32405</v>
      </c>
      <c r="B10511" s="57"/>
      <c r="C10511" s="57" t="s">
        <v>74944</v>
      </c>
      <c r="D10511" s="57" t="s">
        <v>74945</v>
      </c>
    </row>
    <row r="10512" spans="1:4">
      <c r="A10512" s="57" t="s">
        <v>32422</v>
      </c>
      <c r="B10512" s="57" t="s">
        <v>12940</v>
      </c>
      <c r="C10512" s="57" t="s">
        <v>32423</v>
      </c>
      <c r="D10512" s="57" t="s">
        <v>32424</v>
      </c>
    </row>
    <row r="10513" spans="1:4">
      <c r="A10513" s="57" t="s">
        <v>32422</v>
      </c>
      <c r="B10513" s="57"/>
      <c r="C10513" s="57" t="s">
        <v>32425</v>
      </c>
      <c r="D10513" s="57" t="s">
        <v>32426</v>
      </c>
    </row>
    <row r="10514" spans="1:4">
      <c r="A10514" s="57" t="s">
        <v>32422</v>
      </c>
      <c r="B10514" s="57"/>
      <c r="C10514" s="57" t="s">
        <v>32427</v>
      </c>
      <c r="D10514" s="57" t="s">
        <v>32428</v>
      </c>
    </row>
    <row r="10515" spans="1:4">
      <c r="A10515" s="57" t="s">
        <v>32422</v>
      </c>
      <c r="B10515" s="57"/>
      <c r="C10515" s="57" t="s">
        <v>32429</v>
      </c>
      <c r="D10515" s="57" t="s">
        <v>32430</v>
      </c>
    </row>
    <row r="10516" spans="1:4">
      <c r="A10516" s="57" t="s">
        <v>32422</v>
      </c>
      <c r="B10516" s="57"/>
      <c r="C10516" s="57" t="s">
        <v>32431</v>
      </c>
      <c r="D10516" s="57" t="s">
        <v>32432</v>
      </c>
    </row>
    <row r="10517" spans="1:4">
      <c r="A10517" s="57" t="s">
        <v>32422</v>
      </c>
      <c r="B10517" s="57"/>
      <c r="C10517" s="57" t="s">
        <v>32433</v>
      </c>
      <c r="D10517" s="57" t="s">
        <v>32434</v>
      </c>
    </row>
    <row r="10518" spans="1:4">
      <c r="A10518" s="57" t="s">
        <v>32422</v>
      </c>
      <c r="B10518" s="57"/>
      <c r="C10518" s="57" t="s">
        <v>32435</v>
      </c>
      <c r="D10518" s="57" t="s">
        <v>32436</v>
      </c>
    </row>
    <row r="10519" spans="1:4">
      <c r="A10519" s="57" t="s">
        <v>32422</v>
      </c>
      <c r="B10519" s="57"/>
      <c r="C10519" s="57" t="s">
        <v>32437</v>
      </c>
      <c r="D10519" s="57" t="s">
        <v>32438</v>
      </c>
    </row>
    <row r="10520" spans="1:4">
      <c r="A10520" s="57" t="s">
        <v>32422</v>
      </c>
      <c r="B10520" s="57"/>
      <c r="C10520" s="57" t="s">
        <v>76660</v>
      </c>
      <c r="D10520" s="57" t="s">
        <v>76661</v>
      </c>
    </row>
    <row r="10521" spans="1:4">
      <c r="A10521" s="57" t="s">
        <v>32439</v>
      </c>
      <c r="B10521" s="57" t="s">
        <v>12940</v>
      </c>
      <c r="C10521" s="57" t="s">
        <v>32440</v>
      </c>
      <c r="D10521" s="57" t="s">
        <v>32441</v>
      </c>
    </row>
    <row r="10522" spans="1:4">
      <c r="A10522" s="57" t="s">
        <v>32439</v>
      </c>
      <c r="B10522" s="57"/>
      <c r="C10522" s="57" t="s">
        <v>32442</v>
      </c>
      <c r="D10522" s="57" t="s">
        <v>32443</v>
      </c>
    </row>
    <row r="10523" spans="1:4">
      <c r="A10523" s="57" t="s">
        <v>32444</v>
      </c>
      <c r="B10523" s="57" t="s">
        <v>12940</v>
      </c>
      <c r="C10523" s="57" t="s">
        <v>32445</v>
      </c>
      <c r="D10523" s="57" t="s">
        <v>32446</v>
      </c>
    </row>
    <row r="10524" spans="1:4">
      <c r="A10524" s="57" t="s">
        <v>32444</v>
      </c>
      <c r="B10524" s="57"/>
      <c r="C10524" s="57" t="s">
        <v>32447</v>
      </c>
      <c r="D10524" s="57" t="s">
        <v>32448</v>
      </c>
    </row>
    <row r="10525" spans="1:4">
      <c r="A10525" s="57" t="s">
        <v>32444</v>
      </c>
      <c r="B10525" s="57"/>
      <c r="C10525" s="57" t="s">
        <v>32449</v>
      </c>
      <c r="D10525" s="57" t="s">
        <v>32450</v>
      </c>
    </row>
    <row r="10526" spans="1:4">
      <c r="A10526" s="57" t="s">
        <v>32444</v>
      </c>
      <c r="B10526" s="57"/>
      <c r="C10526" s="57" t="s">
        <v>32451</v>
      </c>
      <c r="D10526" s="57" t="s">
        <v>32452</v>
      </c>
    </row>
    <row r="10527" spans="1:4">
      <c r="A10527" s="57" t="s">
        <v>32444</v>
      </c>
      <c r="B10527" s="57"/>
      <c r="C10527" s="57" t="s">
        <v>32453</v>
      </c>
      <c r="D10527" s="57" t="s">
        <v>32454</v>
      </c>
    </row>
    <row r="10528" spans="1:4">
      <c r="A10528" s="57" t="s">
        <v>32444</v>
      </c>
      <c r="B10528" s="57"/>
      <c r="C10528" s="57" t="s">
        <v>32455</v>
      </c>
      <c r="D10528" s="57" t="s">
        <v>32456</v>
      </c>
    </row>
    <row r="10529" spans="1:4">
      <c r="A10529" s="57" t="s">
        <v>32444</v>
      </c>
      <c r="B10529" s="57"/>
      <c r="C10529" s="57" t="s">
        <v>32457</v>
      </c>
      <c r="D10529" s="57" t="s">
        <v>32458</v>
      </c>
    </row>
    <row r="10530" spans="1:4">
      <c r="A10530" s="57" t="s">
        <v>32444</v>
      </c>
      <c r="B10530" s="57"/>
      <c r="C10530" s="57" t="s">
        <v>32459</v>
      </c>
      <c r="D10530" s="57" t="s">
        <v>32460</v>
      </c>
    </row>
    <row r="10531" spans="1:4">
      <c r="A10531" s="57" t="s">
        <v>32444</v>
      </c>
      <c r="B10531" s="57"/>
      <c r="C10531" s="57" t="s">
        <v>32461</v>
      </c>
      <c r="D10531" s="57" t="s">
        <v>32462</v>
      </c>
    </row>
    <row r="10532" spans="1:4">
      <c r="A10532" s="57" t="s">
        <v>32444</v>
      </c>
      <c r="B10532" s="57"/>
      <c r="C10532" s="57" t="s">
        <v>32463</v>
      </c>
      <c r="D10532" s="57" t="s">
        <v>32464</v>
      </c>
    </row>
    <row r="10533" spans="1:4">
      <c r="A10533" s="57" t="s">
        <v>32444</v>
      </c>
      <c r="B10533" s="57"/>
      <c r="C10533" s="57" t="s">
        <v>32465</v>
      </c>
      <c r="D10533" s="57" t="s">
        <v>32466</v>
      </c>
    </row>
    <row r="10534" spans="1:4">
      <c r="A10534" s="57" t="s">
        <v>32444</v>
      </c>
      <c r="B10534" s="57"/>
      <c r="C10534" s="57" t="s">
        <v>32467</v>
      </c>
      <c r="D10534" s="57" t="s">
        <v>32468</v>
      </c>
    </row>
    <row r="10535" spans="1:4">
      <c r="A10535" s="57" t="s">
        <v>32469</v>
      </c>
      <c r="B10535" s="57" t="s">
        <v>12940</v>
      </c>
      <c r="C10535" s="57" t="s">
        <v>32470</v>
      </c>
      <c r="D10535" s="57" t="s">
        <v>32471</v>
      </c>
    </row>
    <row r="10536" spans="1:4">
      <c r="A10536" s="57" t="s">
        <v>32472</v>
      </c>
      <c r="B10536" s="57" t="s">
        <v>12940</v>
      </c>
      <c r="C10536" s="57" t="s">
        <v>32473</v>
      </c>
      <c r="D10536" s="57" t="s">
        <v>32474</v>
      </c>
    </row>
    <row r="10537" spans="1:4">
      <c r="A10537" s="57" t="s">
        <v>32472</v>
      </c>
      <c r="B10537" s="57"/>
      <c r="C10537" s="57" t="s">
        <v>32475</v>
      </c>
      <c r="D10537" s="57" t="s">
        <v>32476</v>
      </c>
    </row>
    <row r="10538" spans="1:4">
      <c r="A10538" s="57" t="s">
        <v>32477</v>
      </c>
      <c r="B10538" s="57" t="s">
        <v>12940</v>
      </c>
      <c r="C10538" s="57" t="s">
        <v>32478</v>
      </c>
      <c r="D10538" s="57" t="s">
        <v>32479</v>
      </c>
    </row>
    <row r="10539" spans="1:4">
      <c r="A10539" s="57" t="s">
        <v>32480</v>
      </c>
      <c r="B10539" s="57" t="s">
        <v>12940</v>
      </c>
      <c r="C10539" s="57" t="s">
        <v>32481</v>
      </c>
      <c r="D10539" s="57" t="s">
        <v>32482</v>
      </c>
    </row>
    <row r="10540" spans="1:4">
      <c r="A10540" s="57" t="s">
        <v>32480</v>
      </c>
      <c r="B10540" s="57"/>
      <c r="C10540" s="57" t="s">
        <v>32483</v>
      </c>
      <c r="D10540" s="57" t="s">
        <v>32484</v>
      </c>
    </row>
    <row r="10541" spans="1:4">
      <c r="A10541" s="57" t="s">
        <v>32480</v>
      </c>
      <c r="B10541" s="57"/>
      <c r="C10541" s="57" t="s">
        <v>32485</v>
      </c>
      <c r="D10541" s="57" t="s">
        <v>32486</v>
      </c>
    </row>
    <row r="10542" spans="1:4">
      <c r="A10542" s="57" t="s">
        <v>32480</v>
      </c>
      <c r="B10542" s="57"/>
      <c r="C10542" s="57" t="s">
        <v>32487</v>
      </c>
      <c r="D10542" s="57" t="s">
        <v>32488</v>
      </c>
    </row>
    <row r="10543" spans="1:4">
      <c r="A10543" s="57" t="s">
        <v>32489</v>
      </c>
      <c r="B10543" s="57" t="s">
        <v>12940</v>
      </c>
      <c r="C10543" s="57" t="s">
        <v>32490</v>
      </c>
      <c r="D10543" s="57" t="s">
        <v>32491</v>
      </c>
    </row>
    <row r="10544" spans="1:4">
      <c r="A10544" s="57" t="s">
        <v>32492</v>
      </c>
      <c r="B10544" s="57" t="s">
        <v>12940</v>
      </c>
      <c r="C10544" s="57" t="s">
        <v>32493</v>
      </c>
      <c r="D10544" s="57" t="s">
        <v>32494</v>
      </c>
    </row>
    <row r="10545" spans="1:4">
      <c r="A10545" s="57" t="s">
        <v>32492</v>
      </c>
      <c r="B10545" s="57"/>
      <c r="C10545" s="57" t="s">
        <v>32495</v>
      </c>
      <c r="D10545" s="57" t="s">
        <v>32496</v>
      </c>
    </row>
    <row r="10546" spans="1:4">
      <c r="A10546" s="57" t="s">
        <v>32492</v>
      </c>
      <c r="B10546" s="57"/>
      <c r="C10546" s="57" t="s">
        <v>32497</v>
      </c>
      <c r="D10546" s="57" t="s">
        <v>32498</v>
      </c>
    </row>
    <row r="10547" spans="1:4">
      <c r="A10547" s="57" t="s">
        <v>32492</v>
      </c>
      <c r="B10547" s="57"/>
      <c r="C10547" s="57" t="s">
        <v>32499</v>
      </c>
      <c r="D10547" s="57" t="s">
        <v>32500</v>
      </c>
    </row>
    <row r="10548" spans="1:4">
      <c r="A10548" s="57" t="s">
        <v>32492</v>
      </c>
      <c r="B10548" s="57"/>
      <c r="C10548" s="57" t="s">
        <v>32501</v>
      </c>
      <c r="D10548" s="57" t="s">
        <v>32502</v>
      </c>
    </row>
    <row r="10549" spans="1:4">
      <c r="A10549" s="57" t="s">
        <v>32503</v>
      </c>
      <c r="B10549" s="57" t="s">
        <v>12940</v>
      </c>
      <c r="C10549" s="57" t="s">
        <v>32504</v>
      </c>
      <c r="D10549" s="57" t="s">
        <v>32505</v>
      </c>
    </row>
    <row r="10550" spans="1:4">
      <c r="A10550" s="57" t="s">
        <v>32503</v>
      </c>
      <c r="B10550" s="57"/>
      <c r="C10550" s="57" t="s">
        <v>74946</v>
      </c>
      <c r="D10550" s="57" t="s">
        <v>74947</v>
      </c>
    </row>
    <row r="10551" spans="1:4">
      <c r="A10551" s="57" t="s">
        <v>32506</v>
      </c>
      <c r="B10551" s="57" t="s">
        <v>12940</v>
      </c>
      <c r="C10551" s="57" t="s">
        <v>32507</v>
      </c>
      <c r="D10551" s="57" t="s">
        <v>32508</v>
      </c>
    </row>
    <row r="10552" spans="1:4">
      <c r="A10552" s="57" t="s">
        <v>32506</v>
      </c>
      <c r="B10552" s="57"/>
      <c r="C10552" s="57" t="s">
        <v>32509</v>
      </c>
      <c r="D10552" s="57" t="s">
        <v>32510</v>
      </c>
    </row>
    <row r="10553" spans="1:4">
      <c r="A10553" s="57" t="s">
        <v>32506</v>
      </c>
      <c r="B10553" s="57"/>
      <c r="C10553" s="57" t="s">
        <v>32511</v>
      </c>
      <c r="D10553" s="57" t="s">
        <v>32512</v>
      </c>
    </row>
    <row r="10554" spans="1:4">
      <c r="A10554" s="57" t="s">
        <v>32506</v>
      </c>
      <c r="B10554" s="57"/>
      <c r="C10554" s="57" t="s">
        <v>32513</v>
      </c>
      <c r="D10554" s="57" t="s">
        <v>32514</v>
      </c>
    </row>
    <row r="10555" spans="1:4">
      <c r="A10555" s="57" t="s">
        <v>32506</v>
      </c>
      <c r="B10555" s="57"/>
      <c r="C10555" s="57" t="s">
        <v>32515</v>
      </c>
      <c r="D10555" s="57" t="s">
        <v>32516</v>
      </c>
    </row>
    <row r="10556" spans="1:4">
      <c r="A10556" s="57" t="s">
        <v>32506</v>
      </c>
      <c r="B10556" s="57"/>
      <c r="C10556" s="57" t="s">
        <v>32517</v>
      </c>
      <c r="D10556" s="57" t="s">
        <v>32518</v>
      </c>
    </row>
    <row r="10557" spans="1:4">
      <c r="A10557" s="57" t="s">
        <v>32506</v>
      </c>
      <c r="B10557" s="57"/>
      <c r="C10557" s="57" t="s">
        <v>32519</v>
      </c>
      <c r="D10557" s="57" t="s">
        <v>32520</v>
      </c>
    </row>
    <row r="10558" spans="1:4">
      <c r="A10558" s="57" t="s">
        <v>32506</v>
      </c>
      <c r="B10558" s="57"/>
      <c r="C10558" s="57" t="s">
        <v>32521</v>
      </c>
      <c r="D10558" s="57" t="s">
        <v>32522</v>
      </c>
    </row>
    <row r="10559" spans="1:4">
      <c r="A10559" s="57" t="s">
        <v>32506</v>
      </c>
      <c r="B10559" s="57"/>
      <c r="C10559" s="57" t="s">
        <v>32523</v>
      </c>
      <c r="D10559" s="57" t="s">
        <v>32524</v>
      </c>
    </row>
    <row r="10560" spans="1:4">
      <c r="A10560" s="57" t="s">
        <v>32525</v>
      </c>
      <c r="B10560" s="57" t="s">
        <v>12940</v>
      </c>
      <c r="C10560" s="57" t="s">
        <v>32526</v>
      </c>
      <c r="D10560" s="57" t="s">
        <v>32527</v>
      </c>
    </row>
    <row r="10561" spans="1:4">
      <c r="A10561" s="57" t="s">
        <v>32528</v>
      </c>
      <c r="B10561" s="57" t="s">
        <v>12940</v>
      </c>
      <c r="C10561" s="57" t="s">
        <v>32529</v>
      </c>
      <c r="D10561" s="57" t="s">
        <v>32530</v>
      </c>
    </row>
    <row r="10562" spans="1:4">
      <c r="A10562" s="57" t="s">
        <v>32531</v>
      </c>
      <c r="B10562" s="57" t="s">
        <v>12940</v>
      </c>
      <c r="C10562" s="57" t="s">
        <v>32532</v>
      </c>
      <c r="D10562" s="57" t="s">
        <v>32533</v>
      </c>
    </row>
    <row r="10563" spans="1:4">
      <c r="A10563" s="57" t="s">
        <v>32531</v>
      </c>
      <c r="B10563" s="57"/>
      <c r="C10563" s="57" t="s">
        <v>32534</v>
      </c>
      <c r="D10563" s="57" t="s">
        <v>32535</v>
      </c>
    </row>
    <row r="10564" spans="1:4">
      <c r="A10564" s="57" t="s">
        <v>32531</v>
      </c>
      <c r="B10564" s="57"/>
      <c r="C10564" s="57" t="s">
        <v>32536</v>
      </c>
      <c r="D10564" s="57" t="s">
        <v>32537</v>
      </c>
    </row>
    <row r="10565" spans="1:4">
      <c r="A10565" s="57" t="s">
        <v>32531</v>
      </c>
      <c r="B10565" s="57"/>
      <c r="C10565" s="57" t="s">
        <v>32538</v>
      </c>
      <c r="D10565" s="57" t="s">
        <v>32539</v>
      </c>
    </row>
    <row r="10566" spans="1:4">
      <c r="A10566" s="57" t="s">
        <v>7717</v>
      </c>
      <c r="B10566" s="57" t="s">
        <v>923</v>
      </c>
      <c r="C10566" s="57" t="s">
        <v>3165</v>
      </c>
      <c r="D10566" s="57" t="s">
        <v>3166</v>
      </c>
    </row>
    <row r="10567" spans="1:4">
      <c r="A10567" s="57" t="s">
        <v>7717</v>
      </c>
      <c r="B10567" s="57" t="s">
        <v>923</v>
      </c>
      <c r="C10567" s="57" t="s">
        <v>3341</v>
      </c>
      <c r="D10567" s="57" t="s">
        <v>3342</v>
      </c>
    </row>
    <row r="10568" spans="1:4">
      <c r="A10568" s="57" t="s">
        <v>32540</v>
      </c>
      <c r="B10568" s="57" t="s">
        <v>12940</v>
      </c>
      <c r="C10568" s="57" t="s">
        <v>32541</v>
      </c>
      <c r="D10568" s="57" t="s">
        <v>32542</v>
      </c>
    </row>
    <row r="10569" spans="1:4">
      <c r="A10569" s="57" t="s">
        <v>32540</v>
      </c>
      <c r="B10569" s="57"/>
      <c r="C10569" s="57" t="s">
        <v>32543</v>
      </c>
      <c r="D10569" s="57" t="s">
        <v>32544</v>
      </c>
    </row>
    <row r="10570" spans="1:4">
      <c r="A10570" s="57" t="s">
        <v>32540</v>
      </c>
      <c r="B10570" s="57"/>
      <c r="C10570" s="57" t="s">
        <v>32545</v>
      </c>
      <c r="D10570" s="57" t="s">
        <v>32546</v>
      </c>
    </row>
    <row r="10571" spans="1:4">
      <c r="A10571" s="57" t="s">
        <v>32540</v>
      </c>
      <c r="B10571" s="57"/>
      <c r="C10571" s="57" t="s">
        <v>32547</v>
      </c>
      <c r="D10571" s="57" t="s">
        <v>32548</v>
      </c>
    </row>
    <row r="10572" spans="1:4">
      <c r="A10572" s="57" t="s">
        <v>32540</v>
      </c>
      <c r="B10572" s="57"/>
      <c r="C10572" s="57" t="s">
        <v>32549</v>
      </c>
      <c r="D10572" s="57" t="s">
        <v>32550</v>
      </c>
    </row>
    <row r="10573" spans="1:4">
      <c r="A10573" s="57" t="s">
        <v>32551</v>
      </c>
      <c r="B10573" s="57" t="s">
        <v>12940</v>
      </c>
      <c r="C10573" s="57" t="s">
        <v>32552</v>
      </c>
      <c r="D10573" s="57" t="s">
        <v>32553</v>
      </c>
    </row>
    <row r="10574" spans="1:4">
      <c r="A10574" s="57" t="s">
        <v>32551</v>
      </c>
      <c r="B10574" s="57"/>
      <c r="C10574" s="57" t="s">
        <v>32554</v>
      </c>
      <c r="D10574" s="57" t="s">
        <v>32555</v>
      </c>
    </row>
    <row r="10575" spans="1:4">
      <c r="A10575" s="57" t="s">
        <v>7718</v>
      </c>
      <c r="B10575" s="57" t="s">
        <v>925</v>
      </c>
      <c r="C10575" s="57" t="s">
        <v>5399</v>
      </c>
      <c r="D10575" s="57" t="s">
        <v>5400</v>
      </c>
    </row>
    <row r="10576" spans="1:4">
      <c r="A10576" s="57" t="s">
        <v>7718</v>
      </c>
      <c r="B10576" s="57" t="s">
        <v>925</v>
      </c>
      <c r="C10576" s="57" t="s">
        <v>5869</v>
      </c>
      <c r="D10576" s="57" t="s">
        <v>5870</v>
      </c>
    </row>
    <row r="10577" spans="1:4">
      <c r="A10577" s="57" t="s">
        <v>32556</v>
      </c>
      <c r="B10577" s="57" t="s">
        <v>12940</v>
      </c>
      <c r="C10577" s="57" t="s">
        <v>32557</v>
      </c>
      <c r="D10577" s="57" t="s">
        <v>32558</v>
      </c>
    </row>
    <row r="10578" spans="1:4">
      <c r="A10578" s="57" t="s">
        <v>32559</v>
      </c>
      <c r="B10578" s="57" t="s">
        <v>12940</v>
      </c>
      <c r="C10578" s="57" t="s">
        <v>32560</v>
      </c>
      <c r="D10578" s="57" t="s">
        <v>32561</v>
      </c>
    </row>
    <row r="10579" spans="1:4">
      <c r="A10579" s="57" t="s">
        <v>32559</v>
      </c>
      <c r="B10579" s="57"/>
      <c r="C10579" s="57" t="s">
        <v>32562</v>
      </c>
      <c r="D10579" s="57" t="s">
        <v>32563</v>
      </c>
    </row>
    <row r="10580" spans="1:4">
      <c r="A10580" s="57" t="s">
        <v>32559</v>
      </c>
      <c r="B10580" s="57"/>
      <c r="C10580" s="57" t="s">
        <v>32564</v>
      </c>
      <c r="D10580" s="57" t="s">
        <v>32565</v>
      </c>
    </row>
    <row r="10581" spans="1:4">
      <c r="A10581" s="57" t="s">
        <v>32559</v>
      </c>
      <c r="B10581" s="57"/>
      <c r="C10581" s="57" t="s">
        <v>32566</v>
      </c>
      <c r="D10581" s="57" t="s">
        <v>32567</v>
      </c>
    </row>
    <row r="10582" spans="1:4">
      <c r="A10582" s="57" t="s">
        <v>32568</v>
      </c>
      <c r="B10582" s="57" t="s">
        <v>12940</v>
      </c>
      <c r="C10582" s="57" t="s">
        <v>32569</v>
      </c>
      <c r="D10582" s="57" t="s">
        <v>32570</v>
      </c>
    </row>
    <row r="10583" spans="1:4">
      <c r="A10583" s="57" t="s">
        <v>32571</v>
      </c>
      <c r="B10583" s="57" t="s">
        <v>12940</v>
      </c>
      <c r="C10583" s="57" t="s">
        <v>32572</v>
      </c>
      <c r="D10583" s="57" t="s">
        <v>32573</v>
      </c>
    </row>
    <row r="10584" spans="1:4">
      <c r="A10584" s="57" t="s">
        <v>32571</v>
      </c>
      <c r="B10584" s="57"/>
      <c r="C10584" s="57" t="s">
        <v>32574</v>
      </c>
      <c r="D10584" s="57" t="s">
        <v>32575</v>
      </c>
    </row>
    <row r="10585" spans="1:4">
      <c r="A10585" s="57" t="s">
        <v>32571</v>
      </c>
      <c r="B10585" s="57"/>
      <c r="C10585" s="57" t="s">
        <v>32576</v>
      </c>
      <c r="D10585" s="57" t="s">
        <v>32577</v>
      </c>
    </row>
    <row r="10586" spans="1:4">
      <c r="A10586" s="57" t="s">
        <v>32571</v>
      </c>
      <c r="B10586" s="57"/>
      <c r="C10586" s="57" t="s">
        <v>32578</v>
      </c>
      <c r="D10586" s="57" t="s">
        <v>32579</v>
      </c>
    </row>
    <row r="10587" spans="1:4">
      <c r="A10587" s="57" t="s">
        <v>32571</v>
      </c>
      <c r="B10587" s="57"/>
      <c r="C10587" s="57" t="s">
        <v>32580</v>
      </c>
      <c r="D10587" s="57" t="s">
        <v>32581</v>
      </c>
    </row>
    <row r="10588" spans="1:4">
      <c r="A10588" s="57" t="s">
        <v>32571</v>
      </c>
      <c r="B10588" s="57"/>
      <c r="C10588" s="57" t="s">
        <v>32582</v>
      </c>
      <c r="D10588" s="57" t="s">
        <v>32583</v>
      </c>
    </row>
    <row r="10589" spans="1:4">
      <c r="A10589" s="57" t="s">
        <v>32571</v>
      </c>
      <c r="B10589" s="57"/>
      <c r="C10589" s="57" t="s">
        <v>32584</v>
      </c>
      <c r="D10589" s="57" t="s">
        <v>32585</v>
      </c>
    </row>
    <row r="10590" spans="1:4">
      <c r="A10590" s="57" t="s">
        <v>32571</v>
      </c>
      <c r="B10590" s="57"/>
      <c r="C10590" s="57" t="s">
        <v>32586</v>
      </c>
      <c r="D10590" s="57" t="s">
        <v>32587</v>
      </c>
    </row>
    <row r="10591" spans="1:4">
      <c r="A10591" s="57" t="s">
        <v>32571</v>
      </c>
      <c r="B10591" s="57"/>
      <c r="C10591" s="57" t="s">
        <v>32588</v>
      </c>
      <c r="D10591" s="57" t="s">
        <v>32589</v>
      </c>
    </row>
    <row r="10592" spans="1:4">
      <c r="A10592" s="57" t="s">
        <v>32571</v>
      </c>
      <c r="B10592" s="57"/>
      <c r="C10592" s="57" t="s">
        <v>32590</v>
      </c>
      <c r="D10592" s="57" t="s">
        <v>32591</v>
      </c>
    </row>
    <row r="10593" spans="1:4">
      <c r="A10593" s="57" t="s">
        <v>32571</v>
      </c>
      <c r="B10593" s="57"/>
      <c r="C10593" s="57" t="s">
        <v>32592</v>
      </c>
      <c r="D10593" s="57" t="s">
        <v>32593</v>
      </c>
    </row>
    <row r="10594" spans="1:4">
      <c r="A10594" s="57" t="s">
        <v>32571</v>
      </c>
      <c r="B10594" s="57"/>
      <c r="C10594" s="57" t="s">
        <v>32594</v>
      </c>
      <c r="D10594" s="57" t="s">
        <v>32595</v>
      </c>
    </row>
    <row r="10595" spans="1:4">
      <c r="A10595" s="57" t="s">
        <v>32571</v>
      </c>
      <c r="B10595" s="57"/>
      <c r="C10595" s="57" t="s">
        <v>32596</v>
      </c>
      <c r="D10595" s="57" t="s">
        <v>32597</v>
      </c>
    </row>
    <row r="10596" spans="1:4">
      <c r="A10596" s="57" t="s">
        <v>32571</v>
      </c>
      <c r="B10596" s="57"/>
      <c r="C10596" s="57" t="s">
        <v>32598</v>
      </c>
      <c r="D10596" s="57" t="s">
        <v>32599</v>
      </c>
    </row>
    <row r="10597" spans="1:4">
      <c r="A10597" s="57" t="s">
        <v>32571</v>
      </c>
      <c r="B10597" s="57"/>
      <c r="C10597" s="57" t="s">
        <v>32600</v>
      </c>
      <c r="D10597" s="57" t="s">
        <v>32601</v>
      </c>
    </row>
    <row r="10598" spans="1:4">
      <c r="A10598" s="57" t="s">
        <v>32571</v>
      </c>
      <c r="B10598" s="57"/>
      <c r="C10598" s="57" t="s">
        <v>32602</v>
      </c>
      <c r="D10598" s="57" t="s">
        <v>32603</v>
      </c>
    </row>
    <row r="10599" spans="1:4">
      <c r="A10599" s="57" t="s">
        <v>7719</v>
      </c>
      <c r="B10599" s="57" t="s">
        <v>2600</v>
      </c>
      <c r="C10599" s="57" t="s">
        <v>6062</v>
      </c>
      <c r="D10599" s="57" t="s">
        <v>15273</v>
      </c>
    </row>
    <row r="10600" spans="1:4">
      <c r="A10600" s="57" t="s">
        <v>7719</v>
      </c>
      <c r="B10600" s="57" t="s">
        <v>2600</v>
      </c>
      <c r="C10600" s="57" t="s">
        <v>6291</v>
      </c>
      <c r="D10600" s="57" t="s">
        <v>6063</v>
      </c>
    </row>
    <row r="10601" spans="1:4">
      <c r="A10601" s="57" t="s">
        <v>7719</v>
      </c>
      <c r="B10601" s="57" t="s">
        <v>2600</v>
      </c>
      <c r="C10601" s="57" t="s">
        <v>12516</v>
      </c>
      <c r="D10601" s="57" t="s">
        <v>12517</v>
      </c>
    </row>
    <row r="10602" spans="1:4">
      <c r="A10602" s="57" t="s">
        <v>7719</v>
      </c>
      <c r="B10602" s="57" t="s">
        <v>2600</v>
      </c>
      <c r="C10602" s="57" t="s">
        <v>12518</v>
      </c>
      <c r="D10602" s="57" t="s">
        <v>12169</v>
      </c>
    </row>
    <row r="10603" spans="1:4">
      <c r="A10603" s="57" t="s">
        <v>7719</v>
      </c>
      <c r="B10603" s="57" t="s">
        <v>2600</v>
      </c>
      <c r="C10603" s="57" t="s">
        <v>12519</v>
      </c>
      <c r="D10603" s="57" t="s">
        <v>12520</v>
      </c>
    </row>
    <row r="10604" spans="1:4">
      <c r="A10604" s="57" t="s">
        <v>7719</v>
      </c>
      <c r="B10604" s="57" t="s">
        <v>2600</v>
      </c>
      <c r="C10604" s="57" t="s">
        <v>12521</v>
      </c>
      <c r="D10604" s="57" t="s">
        <v>15274</v>
      </c>
    </row>
    <row r="10605" spans="1:4">
      <c r="A10605" s="57" t="s">
        <v>7719</v>
      </c>
      <c r="B10605" s="57" t="s">
        <v>2600</v>
      </c>
      <c r="C10605" s="57" t="s">
        <v>15275</v>
      </c>
      <c r="D10605" s="57" t="s">
        <v>15276</v>
      </c>
    </row>
    <row r="10606" spans="1:4">
      <c r="A10606" s="57" t="s">
        <v>32604</v>
      </c>
      <c r="B10606" s="57" t="s">
        <v>12940</v>
      </c>
      <c r="C10606" s="57" t="s">
        <v>32605</v>
      </c>
      <c r="D10606" s="57" t="s">
        <v>32606</v>
      </c>
    </row>
    <row r="10607" spans="1:4">
      <c r="A10607" s="57" t="s">
        <v>32604</v>
      </c>
      <c r="B10607" s="57"/>
      <c r="C10607" s="57" t="s">
        <v>32607</v>
      </c>
      <c r="D10607" s="57" t="s">
        <v>32608</v>
      </c>
    </row>
    <row r="10608" spans="1:4">
      <c r="A10608" s="57" t="s">
        <v>32604</v>
      </c>
      <c r="B10608" s="57"/>
      <c r="C10608" s="57" t="s">
        <v>32609</v>
      </c>
      <c r="D10608" s="57" t="s">
        <v>32610</v>
      </c>
    </row>
    <row r="10609" spans="1:4">
      <c r="A10609" s="57" t="s">
        <v>7720</v>
      </c>
      <c r="B10609" s="57" t="s">
        <v>1052</v>
      </c>
      <c r="C10609" s="57" t="s">
        <v>4821</v>
      </c>
      <c r="D10609" s="57" t="s">
        <v>4822</v>
      </c>
    </row>
    <row r="10610" spans="1:4">
      <c r="A10610" s="57" t="s">
        <v>7721</v>
      </c>
      <c r="B10610" s="57" t="s">
        <v>1052</v>
      </c>
      <c r="C10610" s="57" t="s">
        <v>6483</v>
      </c>
      <c r="D10610" s="57" t="s">
        <v>6484</v>
      </c>
    </row>
    <row r="10611" spans="1:4">
      <c r="A10611" s="57" t="s">
        <v>7721</v>
      </c>
      <c r="B10611" s="57" t="s">
        <v>1052</v>
      </c>
      <c r="C10611" s="57" t="s">
        <v>6487</v>
      </c>
      <c r="D10611" s="57" t="s">
        <v>6488</v>
      </c>
    </row>
    <row r="10612" spans="1:4">
      <c r="A10612" s="57" t="s">
        <v>7721</v>
      </c>
      <c r="B10612" s="57" t="s">
        <v>1052</v>
      </c>
      <c r="C10612" s="57" t="s">
        <v>6548</v>
      </c>
      <c r="D10612" s="57" t="s">
        <v>6549</v>
      </c>
    </row>
    <row r="10613" spans="1:4">
      <c r="A10613" s="57" t="s">
        <v>7721</v>
      </c>
      <c r="B10613" s="57" t="s">
        <v>1052</v>
      </c>
      <c r="C10613" s="57" t="s">
        <v>6621</v>
      </c>
      <c r="D10613" s="57" t="s">
        <v>6622</v>
      </c>
    </row>
    <row r="10614" spans="1:4">
      <c r="A10614" s="57" t="s">
        <v>7721</v>
      </c>
      <c r="B10614" s="57" t="s">
        <v>1052</v>
      </c>
      <c r="C10614" s="57" t="s">
        <v>6623</v>
      </c>
      <c r="D10614" s="57" t="s">
        <v>6624</v>
      </c>
    </row>
    <row r="10615" spans="1:4">
      <c r="A10615" s="57" t="s">
        <v>7722</v>
      </c>
      <c r="B10615" s="57" t="s">
        <v>2201</v>
      </c>
      <c r="C10615" s="57" t="s">
        <v>7184</v>
      </c>
      <c r="D10615" s="57" t="s">
        <v>7185</v>
      </c>
    </row>
    <row r="10616" spans="1:4">
      <c r="A10616" s="57" t="s">
        <v>7723</v>
      </c>
      <c r="B10616" s="57" t="s">
        <v>2202</v>
      </c>
      <c r="C10616" s="57" t="s">
        <v>6012</v>
      </c>
      <c r="D10616" s="57" t="s">
        <v>6013</v>
      </c>
    </row>
    <row r="10617" spans="1:4">
      <c r="A10617" s="57" t="s">
        <v>7723</v>
      </c>
      <c r="B10617" s="57" t="s">
        <v>2202</v>
      </c>
      <c r="C10617" s="57" t="s">
        <v>9296</v>
      </c>
      <c r="D10617" s="57" t="s">
        <v>9297</v>
      </c>
    </row>
    <row r="10618" spans="1:4">
      <c r="A10618" s="57" t="s">
        <v>32611</v>
      </c>
      <c r="B10618" s="57" t="s">
        <v>12940</v>
      </c>
      <c r="C10618" s="57" t="s">
        <v>32612</v>
      </c>
      <c r="D10618" s="57" t="s">
        <v>32613</v>
      </c>
    </row>
    <row r="10619" spans="1:4">
      <c r="A10619" s="57" t="s">
        <v>32614</v>
      </c>
      <c r="B10619" s="57" t="s">
        <v>12940</v>
      </c>
      <c r="C10619" s="57" t="s">
        <v>32615</v>
      </c>
      <c r="D10619" s="57" t="s">
        <v>32616</v>
      </c>
    </row>
    <row r="10620" spans="1:4">
      <c r="A10620" s="57" t="s">
        <v>32614</v>
      </c>
      <c r="B10620" s="57"/>
      <c r="C10620" s="57" t="s">
        <v>32617</v>
      </c>
      <c r="D10620" s="57" t="s">
        <v>32618</v>
      </c>
    </row>
    <row r="10621" spans="1:4">
      <c r="A10621" s="57" t="s">
        <v>32619</v>
      </c>
      <c r="B10621" s="57" t="s">
        <v>12940</v>
      </c>
      <c r="C10621" s="57" t="s">
        <v>32620</v>
      </c>
      <c r="D10621" s="57" t="s">
        <v>32621</v>
      </c>
    </row>
    <row r="10622" spans="1:4">
      <c r="A10622" s="57" t="s">
        <v>32619</v>
      </c>
      <c r="B10622" s="57"/>
      <c r="C10622" s="57" t="s">
        <v>32622</v>
      </c>
      <c r="D10622" s="57" t="s">
        <v>32623</v>
      </c>
    </row>
    <row r="10623" spans="1:4">
      <c r="A10623" s="57" t="s">
        <v>32624</v>
      </c>
      <c r="B10623" s="57" t="s">
        <v>12940</v>
      </c>
      <c r="C10623" s="57" t="s">
        <v>32625</v>
      </c>
      <c r="D10623" s="57" t="s">
        <v>32626</v>
      </c>
    </row>
    <row r="10624" spans="1:4">
      <c r="A10624" s="57" t="s">
        <v>32627</v>
      </c>
      <c r="B10624" s="57" t="s">
        <v>12940</v>
      </c>
      <c r="C10624" s="57" t="s">
        <v>32628</v>
      </c>
      <c r="D10624" s="57" t="s">
        <v>32629</v>
      </c>
    </row>
    <row r="10625" spans="1:4">
      <c r="A10625" s="57" t="s">
        <v>32627</v>
      </c>
      <c r="B10625" s="57"/>
      <c r="C10625" s="57" t="s">
        <v>32630</v>
      </c>
      <c r="D10625" s="57" t="s">
        <v>32631</v>
      </c>
    </row>
    <row r="10626" spans="1:4">
      <c r="A10626" s="57" t="s">
        <v>32627</v>
      </c>
      <c r="B10626" s="57"/>
      <c r="C10626" s="57" t="s">
        <v>32632</v>
      </c>
      <c r="D10626" s="57" t="s">
        <v>32633</v>
      </c>
    </row>
    <row r="10627" spans="1:4">
      <c r="A10627" s="57" t="s">
        <v>32627</v>
      </c>
      <c r="B10627" s="57"/>
      <c r="C10627" s="57" t="s">
        <v>32634</v>
      </c>
      <c r="D10627" s="57" t="s">
        <v>32635</v>
      </c>
    </row>
    <row r="10628" spans="1:4">
      <c r="A10628" s="57" t="s">
        <v>32627</v>
      </c>
      <c r="B10628" s="57"/>
      <c r="C10628" s="57" t="s">
        <v>32636</v>
      </c>
      <c r="D10628" s="57" t="s">
        <v>32637</v>
      </c>
    </row>
    <row r="10629" spans="1:4">
      <c r="A10629" s="57" t="s">
        <v>32627</v>
      </c>
      <c r="B10629" s="57"/>
      <c r="C10629" s="57" t="s">
        <v>32638</v>
      </c>
      <c r="D10629" s="57" t="s">
        <v>32639</v>
      </c>
    </row>
    <row r="10630" spans="1:4">
      <c r="A10630" s="57" t="s">
        <v>32627</v>
      </c>
      <c r="B10630" s="57"/>
      <c r="C10630" s="57" t="s">
        <v>32640</v>
      </c>
      <c r="D10630" s="57" t="s">
        <v>32641</v>
      </c>
    </row>
    <row r="10631" spans="1:4">
      <c r="A10631" s="57" t="s">
        <v>32627</v>
      </c>
      <c r="B10631" s="57"/>
      <c r="C10631" s="57" t="s">
        <v>32642</v>
      </c>
      <c r="D10631" s="57" t="s">
        <v>32643</v>
      </c>
    </row>
    <row r="10632" spans="1:4">
      <c r="A10632" s="57" t="s">
        <v>32627</v>
      </c>
      <c r="B10632" s="57"/>
      <c r="C10632" s="57" t="s">
        <v>32644</v>
      </c>
      <c r="D10632" s="57" t="s">
        <v>32645</v>
      </c>
    </row>
    <row r="10633" spans="1:4">
      <c r="A10633" s="57" t="s">
        <v>32627</v>
      </c>
      <c r="B10633" s="57"/>
      <c r="C10633" s="57" t="s">
        <v>32646</v>
      </c>
      <c r="D10633" s="57" t="s">
        <v>32647</v>
      </c>
    </row>
    <row r="10634" spans="1:4">
      <c r="A10634" s="57" t="s">
        <v>32627</v>
      </c>
      <c r="B10634" s="57"/>
      <c r="C10634" s="57" t="s">
        <v>32648</v>
      </c>
      <c r="D10634" s="57" t="s">
        <v>32649</v>
      </c>
    </row>
    <row r="10635" spans="1:4">
      <c r="A10635" s="57" t="s">
        <v>32627</v>
      </c>
      <c r="B10635" s="57"/>
      <c r="C10635" s="57" t="s">
        <v>32650</v>
      </c>
      <c r="D10635" s="57" t="s">
        <v>32651</v>
      </c>
    </row>
    <row r="10636" spans="1:4">
      <c r="A10636" s="57" t="s">
        <v>32627</v>
      </c>
      <c r="B10636" s="57"/>
      <c r="C10636" s="57" t="s">
        <v>32652</v>
      </c>
      <c r="D10636" s="57" t="s">
        <v>32653</v>
      </c>
    </row>
    <row r="10637" spans="1:4">
      <c r="A10637" s="57" t="s">
        <v>32627</v>
      </c>
      <c r="B10637" s="57"/>
      <c r="C10637" s="57" t="s">
        <v>32654</v>
      </c>
      <c r="D10637" s="57" t="s">
        <v>32655</v>
      </c>
    </row>
    <row r="10638" spans="1:4">
      <c r="A10638" s="57" t="s">
        <v>32627</v>
      </c>
      <c r="B10638" s="57"/>
      <c r="C10638" s="57" t="s">
        <v>32656</v>
      </c>
      <c r="D10638" s="57" t="s">
        <v>32657</v>
      </c>
    </row>
    <row r="10639" spans="1:4">
      <c r="A10639" s="57" t="s">
        <v>32627</v>
      </c>
      <c r="B10639" s="57"/>
      <c r="C10639" s="57" t="s">
        <v>32658</v>
      </c>
      <c r="D10639" s="57" t="s">
        <v>32659</v>
      </c>
    </row>
    <row r="10640" spans="1:4">
      <c r="A10640" s="57" t="s">
        <v>32627</v>
      </c>
      <c r="B10640" s="57"/>
      <c r="C10640" s="57" t="s">
        <v>32660</v>
      </c>
      <c r="D10640" s="57" t="s">
        <v>32661</v>
      </c>
    </row>
    <row r="10641" spans="1:4">
      <c r="A10641" s="57" t="s">
        <v>32627</v>
      </c>
      <c r="B10641" s="57"/>
      <c r="C10641" s="57" t="s">
        <v>32662</v>
      </c>
      <c r="D10641" s="57" t="s">
        <v>32663</v>
      </c>
    </row>
    <row r="10642" spans="1:4">
      <c r="A10642" s="57" t="s">
        <v>32627</v>
      </c>
      <c r="B10642" s="57"/>
      <c r="C10642" s="57" t="s">
        <v>74948</v>
      </c>
      <c r="D10642" s="57" t="s">
        <v>74949</v>
      </c>
    </row>
    <row r="10643" spans="1:4">
      <c r="A10643" s="57" t="s">
        <v>32664</v>
      </c>
      <c r="B10643" s="57" t="s">
        <v>12940</v>
      </c>
      <c r="C10643" s="57" t="s">
        <v>32665</v>
      </c>
      <c r="D10643" s="57" t="s">
        <v>32666</v>
      </c>
    </row>
    <row r="10644" spans="1:4">
      <c r="A10644" s="57" t="s">
        <v>32667</v>
      </c>
      <c r="B10644" s="57" t="s">
        <v>12940</v>
      </c>
      <c r="C10644" s="57" t="s">
        <v>32668</v>
      </c>
      <c r="D10644" s="57" t="s">
        <v>32669</v>
      </c>
    </row>
    <row r="10645" spans="1:4">
      <c r="A10645" s="57" t="s">
        <v>32670</v>
      </c>
      <c r="B10645" s="57" t="s">
        <v>12940</v>
      </c>
      <c r="C10645" s="57" t="s">
        <v>32671</v>
      </c>
      <c r="D10645" s="57" t="s">
        <v>32672</v>
      </c>
    </row>
    <row r="10646" spans="1:4">
      <c r="A10646" s="57" t="s">
        <v>32670</v>
      </c>
      <c r="B10646" s="57"/>
      <c r="C10646" s="57" t="s">
        <v>32673</v>
      </c>
      <c r="D10646" s="57" t="s">
        <v>32674</v>
      </c>
    </row>
    <row r="10647" spans="1:4">
      <c r="A10647" s="57" t="s">
        <v>32670</v>
      </c>
      <c r="B10647" s="57"/>
      <c r="C10647" s="57" t="s">
        <v>32675</v>
      </c>
      <c r="D10647" s="57" t="s">
        <v>32676</v>
      </c>
    </row>
    <row r="10648" spans="1:4">
      <c r="A10648" s="57" t="s">
        <v>32670</v>
      </c>
      <c r="B10648" s="57"/>
      <c r="C10648" s="57" t="s">
        <v>32677</v>
      </c>
      <c r="D10648" s="57" t="s">
        <v>32678</v>
      </c>
    </row>
    <row r="10649" spans="1:4">
      <c r="A10649" s="57" t="s">
        <v>32679</v>
      </c>
      <c r="B10649" s="57" t="s">
        <v>12940</v>
      </c>
      <c r="C10649" s="57" t="s">
        <v>32680</v>
      </c>
      <c r="D10649" s="57" t="s">
        <v>32681</v>
      </c>
    </row>
    <row r="10650" spans="1:4">
      <c r="A10650" s="57" t="s">
        <v>32682</v>
      </c>
      <c r="B10650" s="57" t="s">
        <v>12940</v>
      </c>
      <c r="C10650" s="57" t="s">
        <v>32683</v>
      </c>
      <c r="D10650" s="57" t="s">
        <v>32684</v>
      </c>
    </row>
    <row r="10651" spans="1:4">
      <c r="A10651" s="57" t="s">
        <v>32682</v>
      </c>
      <c r="B10651" s="57"/>
      <c r="C10651" s="57" t="s">
        <v>32685</v>
      </c>
      <c r="D10651" s="57" t="s">
        <v>32686</v>
      </c>
    </row>
    <row r="10652" spans="1:4">
      <c r="A10652" s="57" t="s">
        <v>32682</v>
      </c>
      <c r="B10652" s="57"/>
      <c r="C10652" s="57" t="s">
        <v>32687</v>
      </c>
      <c r="D10652" s="57" t="s">
        <v>32688</v>
      </c>
    </row>
    <row r="10653" spans="1:4">
      <c r="A10653" s="57" t="s">
        <v>32682</v>
      </c>
      <c r="B10653" s="57"/>
      <c r="C10653" s="57" t="s">
        <v>32689</v>
      </c>
      <c r="D10653" s="57" t="s">
        <v>32690</v>
      </c>
    </row>
    <row r="10654" spans="1:4">
      <c r="A10654" s="57" t="s">
        <v>32682</v>
      </c>
      <c r="B10654" s="57"/>
      <c r="C10654" s="57" t="s">
        <v>32691</v>
      </c>
      <c r="D10654" s="57" t="s">
        <v>32692</v>
      </c>
    </row>
    <row r="10655" spans="1:4">
      <c r="A10655" s="57" t="s">
        <v>32682</v>
      </c>
      <c r="B10655" s="57"/>
      <c r="C10655" s="57" t="s">
        <v>32693</v>
      </c>
      <c r="D10655" s="57" t="s">
        <v>19034</v>
      </c>
    </row>
    <row r="10656" spans="1:4">
      <c r="A10656" s="57" t="s">
        <v>32682</v>
      </c>
      <c r="B10656" s="57"/>
      <c r="C10656" s="57" t="s">
        <v>32694</v>
      </c>
      <c r="D10656" s="57" t="s">
        <v>19034</v>
      </c>
    </row>
    <row r="10657" spans="1:4">
      <c r="A10657" s="57" t="s">
        <v>32682</v>
      </c>
      <c r="B10657" s="57"/>
      <c r="C10657" s="57" t="s">
        <v>32695</v>
      </c>
      <c r="D10657" s="57" t="s">
        <v>32696</v>
      </c>
    </row>
    <row r="10658" spans="1:4">
      <c r="A10658" s="57" t="s">
        <v>32682</v>
      </c>
      <c r="B10658" s="57"/>
      <c r="C10658" s="57" t="s">
        <v>32697</v>
      </c>
      <c r="D10658" s="57" t="s">
        <v>32698</v>
      </c>
    </row>
    <row r="10659" spans="1:4">
      <c r="A10659" s="57" t="s">
        <v>32682</v>
      </c>
      <c r="B10659" s="57"/>
      <c r="C10659" s="57" t="s">
        <v>32699</v>
      </c>
      <c r="D10659" s="57" t="s">
        <v>32700</v>
      </c>
    </row>
    <row r="10660" spans="1:4">
      <c r="A10660" s="57" t="s">
        <v>32682</v>
      </c>
      <c r="B10660" s="57"/>
      <c r="C10660" s="57" t="s">
        <v>32701</v>
      </c>
      <c r="D10660" s="57" t="s">
        <v>32702</v>
      </c>
    </row>
    <row r="10661" spans="1:4">
      <c r="A10661" s="57" t="s">
        <v>32682</v>
      </c>
      <c r="B10661" s="57"/>
      <c r="C10661" s="57" t="s">
        <v>32703</v>
      </c>
      <c r="D10661" s="57" t="s">
        <v>32704</v>
      </c>
    </row>
    <row r="10662" spans="1:4">
      <c r="A10662" s="57" t="s">
        <v>32682</v>
      </c>
      <c r="B10662" s="57"/>
      <c r="C10662" s="57" t="s">
        <v>32705</v>
      </c>
      <c r="D10662" s="57" t="s">
        <v>32706</v>
      </c>
    </row>
    <row r="10663" spans="1:4">
      <c r="A10663" s="57" t="s">
        <v>32707</v>
      </c>
      <c r="B10663" s="57" t="s">
        <v>12940</v>
      </c>
      <c r="C10663" s="57" t="s">
        <v>32708</v>
      </c>
      <c r="D10663" s="57" t="s">
        <v>19034</v>
      </c>
    </row>
    <row r="10664" spans="1:4">
      <c r="A10664" s="57" t="s">
        <v>32709</v>
      </c>
      <c r="B10664" s="57" t="s">
        <v>12940</v>
      </c>
      <c r="C10664" s="57" t="s">
        <v>32710</v>
      </c>
      <c r="D10664" s="57" t="s">
        <v>32711</v>
      </c>
    </row>
    <row r="10665" spans="1:4">
      <c r="A10665" s="57" t="s">
        <v>32709</v>
      </c>
      <c r="B10665" s="57"/>
      <c r="C10665" s="57" t="s">
        <v>32712</v>
      </c>
      <c r="D10665" s="57" t="s">
        <v>32713</v>
      </c>
    </row>
    <row r="10666" spans="1:4">
      <c r="A10666" s="57" t="s">
        <v>32709</v>
      </c>
      <c r="B10666" s="57"/>
      <c r="C10666" s="57" t="s">
        <v>32714</v>
      </c>
      <c r="D10666" s="57" t="s">
        <v>32715</v>
      </c>
    </row>
    <row r="10667" spans="1:4">
      <c r="A10667" s="57" t="s">
        <v>32709</v>
      </c>
      <c r="B10667" s="57"/>
      <c r="C10667" s="57" t="s">
        <v>32716</v>
      </c>
      <c r="D10667" s="57" t="s">
        <v>32717</v>
      </c>
    </row>
    <row r="10668" spans="1:4">
      <c r="A10668" s="57" t="s">
        <v>32709</v>
      </c>
      <c r="B10668" s="57"/>
      <c r="C10668" s="57" t="s">
        <v>32718</v>
      </c>
      <c r="D10668" s="57" t="s">
        <v>32719</v>
      </c>
    </row>
    <row r="10669" spans="1:4">
      <c r="A10669" s="57" t="s">
        <v>32709</v>
      </c>
      <c r="B10669" s="57"/>
      <c r="C10669" s="57" t="s">
        <v>32720</v>
      </c>
      <c r="D10669" s="57" t="s">
        <v>32721</v>
      </c>
    </row>
    <row r="10670" spans="1:4">
      <c r="A10670" s="57" t="s">
        <v>32722</v>
      </c>
      <c r="B10670" s="57" t="s">
        <v>12940</v>
      </c>
      <c r="C10670" s="57" t="s">
        <v>32723</v>
      </c>
      <c r="D10670" s="57" t="s">
        <v>32724</v>
      </c>
    </row>
    <row r="10671" spans="1:4">
      <c r="A10671" s="57" t="s">
        <v>32722</v>
      </c>
      <c r="B10671" s="57"/>
      <c r="C10671" s="57" t="s">
        <v>32725</v>
      </c>
      <c r="D10671" s="57" t="s">
        <v>32726</v>
      </c>
    </row>
    <row r="10672" spans="1:4">
      <c r="A10672" s="57" t="s">
        <v>32727</v>
      </c>
      <c r="B10672" s="57" t="s">
        <v>12940</v>
      </c>
      <c r="C10672" s="57" t="s">
        <v>32728</v>
      </c>
      <c r="D10672" s="57" t="s">
        <v>32729</v>
      </c>
    </row>
    <row r="10673" spans="1:4">
      <c r="A10673" s="57" t="s">
        <v>32730</v>
      </c>
      <c r="B10673" s="57" t="s">
        <v>12940</v>
      </c>
      <c r="C10673" s="57" t="s">
        <v>32731</v>
      </c>
      <c r="D10673" s="57" t="s">
        <v>32732</v>
      </c>
    </row>
    <row r="10674" spans="1:4">
      <c r="A10674" s="57" t="s">
        <v>32730</v>
      </c>
      <c r="B10674" s="57"/>
      <c r="C10674" s="57" t="s">
        <v>32733</v>
      </c>
      <c r="D10674" s="57" t="s">
        <v>32734</v>
      </c>
    </row>
    <row r="10675" spans="1:4">
      <c r="A10675" s="57" t="s">
        <v>32730</v>
      </c>
      <c r="B10675" s="57"/>
      <c r="C10675" s="57" t="s">
        <v>32735</v>
      </c>
      <c r="D10675" s="57" t="s">
        <v>32736</v>
      </c>
    </row>
    <row r="10676" spans="1:4">
      <c r="A10676" s="57" t="s">
        <v>32730</v>
      </c>
      <c r="B10676" s="57"/>
      <c r="C10676" s="57" t="s">
        <v>32737</v>
      </c>
      <c r="D10676" s="57" t="s">
        <v>32738</v>
      </c>
    </row>
    <row r="10677" spans="1:4">
      <c r="A10677" s="57" t="s">
        <v>32739</v>
      </c>
      <c r="B10677" s="57" t="s">
        <v>12940</v>
      </c>
      <c r="C10677" s="57" t="s">
        <v>32740</v>
      </c>
      <c r="D10677" s="57" t="s">
        <v>32741</v>
      </c>
    </row>
    <row r="10678" spans="1:4">
      <c r="A10678" s="57" t="s">
        <v>7724</v>
      </c>
      <c r="B10678" s="57" t="s">
        <v>10937</v>
      </c>
      <c r="C10678" s="57" t="s">
        <v>3676</v>
      </c>
      <c r="D10678" s="57" t="s">
        <v>3677</v>
      </c>
    </row>
    <row r="10679" spans="1:4">
      <c r="A10679" s="57" t="s">
        <v>7724</v>
      </c>
      <c r="B10679" s="57" t="s">
        <v>10937</v>
      </c>
      <c r="C10679" s="57" t="s">
        <v>5361</v>
      </c>
      <c r="D10679" s="57" t="s">
        <v>5362</v>
      </c>
    </row>
    <row r="10680" spans="1:4">
      <c r="A10680" s="57" t="s">
        <v>7724</v>
      </c>
      <c r="B10680" s="57" t="s">
        <v>10937</v>
      </c>
      <c r="C10680" s="57" t="s">
        <v>8723</v>
      </c>
      <c r="D10680" s="57" t="s">
        <v>8724</v>
      </c>
    </row>
    <row r="10681" spans="1:4">
      <c r="A10681" s="57" t="s">
        <v>7724</v>
      </c>
      <c r="B10681" s="57" t="s">
        <v>10937</v>
      </c>
      <c r="C10681" s="57" t="s">
        <v>12522</v>
      </c>
      <c r="D10681" s="57" t="s">
        <v>15277</v>
      </c>
    </row>
    <row r="10682" spans="1:4">
      <c r="A10682" s="57" t="s">
        <v>7724</v>
      </c>
      <c r="B10682" s="57" t="s">
        <v>10937</v>
      </c>
      <c r="C10682" s="57" t="s">
        <v>12523</v>
      </c>
      <c r="D10682" s="57" t="s">
        <v>12524</v>
      </c>
    </row>
    <row r="10683" spans="1:4">
      <c r="A10683" s="57" t="s">
        <v>7724</v>
      </c>
      <c r="B10683" s="57" t="s">
        <v>10937</v>
      </c>
      <c r="C10683" s="57" t="s">
        <v>17186</v>
      </c>
      <c r="D10683" s="57" t="s">
        <v>17187</v>
      </c>
    </row>
    <row r="10684" spans="1:4">
      <c r="A10684" s="57" t="s">
        <v>32742</v>
      </c>
      <c r="B10684" s="57" t="s">
        <v>12940</v>
      </c>
      <c r="C10684" s="57" t="s">
        <v>32743</v>
      </c>
      <c r="D10684" s="57" t="s">
        <v>32744</v>
      </c>
    </row>
    <row r="10685" spans="1:4">
      <c r="A10685" s="57" t="s">
        <v>32742</v>
      </c>
      <c r="B10685" s="57"/>
      <c r="C10685" s="57" t="s">
        <v>32745</v>
      </c>
      <c r="D10685" s="57" t="s">
        <v>32746</v>
      </c>
    </row>
    <row r="10686" spans="1:4">
      <c r="A10686" s="57" t="s">
        <v>32747</v>
      </c>
      <c r="B10686" s="57" t="s">
        <v>12940</v>
      </c>
      <c r="C10686" s="57" t="s">
        <v>32748</v>
      </c>
      <c r="D10686" s="57" t="s">
        <v>32749</v>
      </c>
    </row>
    <row r="10687" spans="1:4">
      <c r="A10687" s="57" t="s">
        <v>32750</v>
      </c>
      <c r="B10687" s="57" t="s">
        <v>12940</v>
      </c>
      <c r="C10687" s="57" t="s">
        <v>32751</v>
      </c>
      <c r="D10687" s="57" t="s">
        <v>32752</v>
      </c>
    </row>
    <row r="10688" spans="1:4">
      <c r="A10688" s="57" t="s">
        <v>32750</v>
      </c>
      <c r="B10688" s="57"/>
      <c r="C10688" s="57" t="s">
        <v>32753</v>
      </c>
      <c r="D10688" s="57" t="s">
        <v>32754</v>
      </c>
    </row>
    <row r="10689" spans="1:4">
      <c r="A10689" s="57" t="s">
        <v>32750</v>
      </c>
      <c r="B10689" s="57"/>
      <c r="C10689" s="57" t="s">
        <v>32755</v>
      </c>
      <c r="D10689" s="57" t="s">
        <v>32756</v>
      </c>
    </row>
    <row r="10690" spans="1:4">
      <c r="A10690" s="57" t="s">
        <v>32750</v>
      </c>
      <c r="B10690" s="57"/>
      <c r="C10690" s="57" t="s">
        <v>32757</v>
      </c>
      <c r="D10690" s="57" t="s">
        <v>32758</v>
      </c>
    </row>
    <row r="10691" spans="1:4">
      <c r="A10691" s="57" t="s">
        <v>32750</v>
      </c>
      <c r="B10691" s="57"/>
      <c r="C10691" s="57" t="s">
        <v>32759</v>
      </c>
      <c r="D10691" s="57" t="s">
        <v>32760</v>
      </c>
    </row>
    <row r="10692" spans="1:4">
      <c r="A10692" s="57" t="s">
        <v>32750</v>
      </c>
      <c r="B10692" s="57"/>
      <c r="C10692" s="57" t="s">
        <v>32761</v>
      </c>
      <c r="D10692" s="57" t="s">
        <v>32762</v>
      </c>
    </row>
    <row r="10693" spans="1:4">
      <c r="A10693" s="57" t="s">
        <v>32750</v>
      </c>
      <c r="B10693" s="57"/>
      <c r="C10693" s="57" t="s">
        <v>32763</v>
      </c>
      <c r="D10693" s="57" t="s">
        <v>32764</v>
      </c>
    </row>
    <row r="10694" spans="1:4">
      <c r="A10694" s="57" t="s">
        <v>32750</v>
      </c>
      <c r="B10694" s="57"/>
      <c r="C10694" s="57" t="s">
        <v>32765</v>
      </c>
      <c r="D10694" s="57" t="s">
        <v>32766</v>
      </c>
    </row>
    <row r="10695" spans="1:4">
      <c r="A10695" s="57" t="s">
        <v>32750</v>
      </c>
      <c r="B10695" s="57"/>
      <c r="C10695" s="57" t="s">
        <v>32767</v>
      </c>
      <c r="D10695" s="57" t="s">
        <v>32768</v>
      </c>
    </row>
    <row r="10696" spans="1:4">
      <c r="A10696" s="57" t="s">
        <v>32769</v>
      </c>
      <c r="B10696" s="57" t="s">
        <v>12940</v>
      </c>
      <c r="C10696" s="57" t="s">
        <v>32770</v>
      </c>
      <c r="D10696" s="57" t="s">
        <v>32771</v>
      </c>
    </row>
    <row r="10697" spans="1:4">
      <c r="A10697" s="57" t="s">
        <v>32769</v>
      </c>
      <c r="B10697" s="57"/>
      <c r="C10697" s="57" t="s">
        <v>32772</v>
      </c>
      <c r="D10697" s="57" t="s">
        <v>32773</v>
      </c>
    </row>
    <row r="10698" spans="1:4">
      <c r="A10698" s="57" t="s">
        <v>32774</v>
      </c>
      <c r="B10698" s="57" t="s">
        <v>12940</v>
      </c>
      <c r="C10698" s="57" t="s">
        <v>32775</v>
      </c>
      <c r="D10698" s="57" t="s">
        <v>32776</v>
      </c>
    </row>
    <row r="10699" spans="1:4">
      <c r="A10699" s="57" t="s">
        <v>32774</v>
      </c>
      <c r="B10699" s="57"/>
      <c r="C10699" s="57" t="s">
        <v>32777</v>
      </c>
      <c r="D10699" s="57" t="s">
        <v>32778</v>
      </c>
    </row>
    <row r="10700" spans="1:4">
      <c r="A10700" s="57" t="s">
        <v>32774</v>
      </c>
      <c r="B10700" s="57"/>
      <c r="C10700" s="57" t="s">
        <v>32779</v>
      </c>
      <c r="D10700" s="57" t="s">
        <v>32780</v>
      </c>
    </row>
    <row r="10701" spans="1:4">
      <c r="A10701" s="57" t="s">
        <v>32774</v>
      </c>
      <c r="B10701" s="57"/>
      <c r="C10701" s="57" t="s">
        <v>32781</v>
      </c>
      <c r="D10701" s="57" t="s">
        <v>32782</v>
      </c>
    </row>
    <row r="10702" spans="1:4">
      <c r="A10702" s="57" t="s">
        <v>32783</v>
      </c>
      <c r="B10702" s="57" t="s">
        <v>12940</v>
      </c>
      <c r="C10702" s="57" t="s">
        <v>32784</v>
      </c>
      <c r="D10702" s="57" t="s">
        <v>32782</v>
      </c>
    </row>
    <row r="10703" spans="1:4">
      <c r="A10703" s="57" t="s">
        <v>32783</v>
      </c>
      <c r="B10703" s="57"/>
      <c r="C10703" s="57" t="s">
        <v>32785</v>
      </c>
      <c r="D10703" s="57" t="s">
        <v>32786</v>
      </c>
    </row>
    <row r="10704" spans="1:4">
      <c r="A10704" s="57" t="s">
        <v>32783</v>
      </c>
      <c r="B10704" s="57"/>
      <c r="C10704" s="57" t="s">
        <v>32787</v>
      </c>
      <c r="D10704" s="57" t="s">
        <v>32776</v>
      </c>
    </row>
    <row r="10705" spans="1:4">
      <c r="A10705" s="57" t="s">
        <v>32783</v>
      </c>
      <c r="B10705" s="57"/>
      <c r="C10705" s="57" t="s">
        <v>32788</v>
      </c>
      <c r="D10705" s="57" t="s">
        <v>32789</v>
      </c>
    </row>
    <row r="10706" spans="1:4">
      <c r="A10706" s="57" t="s">
        <v>7725</v>
      </c>
      <c r="B10706" s="57" t="s">
        <v>1068</v>
      </c>
      <c r="C10706" s="57" t="s">
        <v>2956</v>
      </c>
      <c r="D10706" s="57" t="s">
        <v>2957</v>
      </c>
    </row>
    <row r="10707" spans="1:4">
      <c r="A10707" s="57" t="s">
        <v>7725</v>
      </c>
      <c r="B10707" s="57" t="s">
        <v>1068</v>
      </c>
      <c r="C10707" s="57" t="s">
        <v>3282</v>
      </c>
      <c r="D10707" s="57" t="s">
        <v>3283</v>
      </c>
    </row>
    <row r="10708" spans="1:4">
      <c r="A10708" s="57" t="s">
        <v>7725</v>
      </c>
      <c r="B10708" s="57" t="s">
        <v>1068</v>
      </c>
      <c r="C10708" s="57" t="s">
        <v>3563</v>
      </c>
      <c r="D10708" s="57" t="s">
        <v>3564</v>
      </c>
    </row>
    <row r="10709" spans="1:4">
      <c r="A10709" s="57" t="s">
        <v>7725</v>
      </c>
      <c r="B10709" s="57" t="s">
        <v>1068</v>
      </c>
      <c r="C10709" s="57" t="s">
        <v>4101</v>
      </c>
      <c r="D10709" s="57" t="s">
        <v>4102</v>
      </c>
    </row>
    <row r="10710" spans="1:4">
      <c r="A10710" s="57" t="s">
        <v>7725</v>
      </c>
      <c r="B10710" s="57" t="s">
        <v>1068</v>
      </c>
      <c r="C10710" s="57" t="s">
        <v>4525</v>
      </c>
      <c r="D10710" s="57" t="s">
        <v>4526</v>
      </c>
    </row>
    <row r="10711" spans="1:4">
      <c r="A10711" s="57" t="s">
        <v>7725</v>
      </c>
      <c r="B10711" s="57" t="s">
        <v>1068</v>
      </c>
      <c r="C10711" s="57" t="s">
        <v>4857</v>
      </c>
      <c r="D10711" s="57" t="s">
        <v>4858</v>
      </c>
    </row>
    <row r="10712" spans="1:4">
      <c r="A10712" s="57" t="s">
        <v>7725</v>
      </c>
      <c r="B10712" s="57" t="s">
        <v>1068</v>
      </c>
      <c r="C10712" s="57" t="s">
        <v>5250</v>
      </c>
      <c r="D10712" s="57" t="s">
        <v>5251</v>
      </c>
    </row>
    <row r="10713" spans="1:4">
      <c r="A10713" s="57" t="s">
        <v>7725</v>
      </c>
      <c r="B10713" s="57" t="s">
        <v>1068</v>
      </c>
      <c r="C10713" s="57" t="s">
        <v>5711</v>
      </c>
      <c r="D10713" s="57" t="s">
        <v>5712</v>
      </c>
    </row>
    <row r="10714" spans="1:4">
      <c r="A10714" s="57" t="s">
        <v>7725</v>
      </c>
      <c r="B10714" s="57" t="s">
        <v>1068</v>
      </c>
      <c r="C10714" s="57" t="s">
        <v>6096</v>
      </c>
      <c r="D10714" s="57" t="s">
        <v>6097</v>
      </c>
    </row>
    <row r="10715" spans="1:4">
      <c r="A10715" s="57" t="s">
        <v>7725</v>
      </c>
      <c r="B10715" s="57" t="s">
        <v>1068</v>
      </c>
      <c r="C10715" s="57" t="s">
        <v>6221</v>
      </c>
      <c r="D10715" s="57" t="s">
        <v>6222</v>
      </c>
    </row>
    <row r="10716" spans="1:4">
      <c r="A10716" s="57" t="s">
        <v>7725</v>
      </c>
      <c r="B10716" s="57" t="s">
        <v>1068</v>
      </c>
      <c r="C10716" s="57" t="s">
        <v>8446</v>
      </c>
      <c r="D10716" s="57" t="s">
        <v>8447</v>
      </c>
    </row>
    <row r="10717" spans="1:4">
      <c r="A10717" s="57" t="s">
        <v>7725</v>
      </c>
      <c r="B10717" s="57" t="s">
        <v>1068</v>
      </c>
      <c r="C10717" s="57" t="s">
        <v>9298</v>
      </c>
      <c r="D10717" s="57" t="s">
        <v>9299</v>
      </c>
    </row>
    <row r="10718" spans="1:4">
      <c r="A10718" s="57" t="s">
        <v>7725</v>
      </c>
      <c r="B10718" s="57" t="s">
        <v>1068</v>
      </c>
      <c r="C10718" s="57" t="s">
        <v>12525</v>
      </c>
      <c r="D10718" s="57" t="s">
        <v>12526</v>
      </c>
    </row>
    <row r="10719" spans="1:4">
      <c r="A10719" s="57" t="s">
        <v>7725</v>
      </c>
      <c r="B10719" s="57" t="s">
        <v>1068</v>
      </c>
      <c r="C10719" s="57" t="s">
        <v>12527</v>
      </c>
      <c r="D10719" s="57" t="s">
        <v>12528</v>
      </c>
    </row>
    <row r="10720" spans="1:4">
      <c r="A10720" s="57" t="s">
        <v>7725</v>
      </c>
      <c r="B10720" s="57" t="s">
        <v>1068</v>
      </c>
      <c r="C10720" s="57" t="s">
        <v>12529</v>
      </c>
      <c r="D10720" s="57" t="s">
        <v>12530</v>
      </c>
    </row>
    <row r="10721" spans="1:4">
      <c r="A10721" s="57" t="s">
        <v>7725</v>
      </c>
      <c r="B10721" s="57" t="s">
        <v>1068</v>
      </c>
      <c r="C10721" s="57" t="s">
        <v>12531</v>
      </c>
      <c r="D10721" s="57" t="s">
        <v>12532</v>
      </c>
    </row>
    <row r="10722" spans="1:4">
      <c r="A10722" s="57" t="s">
        <v>7725</v>
      </c>
      <c r="B10722" s="57" t="s">
        <v>1068</v>
      </c>
      <c r="C10722" s="57" t="s">
        <v>12533</v>
      </c>
      <c r="D10722" s="57" t="s">
        <v>12534</v>
      </c>
    </row>
    <row r="10723" spans="1:4">
      <c r="A10723" s="57" t="s">
        <v>7725</v>
      </c>
      <c r="B10723" s="57" t="s">
        <v>1068</v>
      </c>
      <c r="C10723" s="57" t="s">
        <v>12535</v>
      </c>
      <c r="D10723" s="57" t="s">
        <v>12536</v>
      </c>
    </row>
    <row r="10724" spans="1:4">
      <c r="A10724" s="57" t="s">
        <v>7725</v>
      </c>
      <c r="B10724" s="57" t="s">
        <v>1068</v>
      </c>
      <c r="C10724" s="57" t="s">
        <v>15278</v>
      </c>
      <c r="D10724" s="57" t="s">
        <v>15279</v>
      </c>
    </row>
    <row r="10725" spans="1:4">
      <c r="A10725" s="57" t="s">
        <v>7725</v>
      </c>
      <c r="B10725" s="57" t="s">
        <v>1068</v>
      </c>
      <c r="C10725" s="57" t="s">
        <v>15280</v>
      </c>
      <c r="D10725" s="57" t="s">
        <v>15281</v>
      </c>
    </row>
    <row r="10726" spans="1:4">
      <c r="A10726" s="57" t="s">
        <v>7725</v>
      </c>
      <c r="B10726" s="57" t="s">
        <v>1068</v>
      </c>
      <c r="C10726" s="57" t="s">
        <v>17188</v>
      </c>
      <c r="D10726" s="57" t="s">
        <v>17189</v>
      </c>
    </row>
    <row r="10727" spans="1:4">
      <c r="A10727" s="57" t="s">
        <v>7725</v>
      </c>
      <c r="B10727" s="57" t="s">
        <v>1068</v>
      </c>
      <c r="C10727" s="57" t="s">
        <v>17190</v>
      </c>
      <c r="D10727" s="57" t="s">
        <v>17191</v>
      </c>
    </row>
    <row r="10728" spans="1:4">
      <c r="A10728" s="57" t="s">
        <v>7725</v>
      </c>
      <c r="B10728" s="57" t="s">
        <v>1068</v>
      </c>
      <c r="C10728" s="57" t="s">
        <v>17192</v>
      </c>
      <c r="D10728" s="57" t="s">
        <v>17193</v>
      </c>
    </row>
    <row r="10729" spans="1:4">
      <c r="A10729" s="57" t="s">
        <v>7725</v>
      </c>
      <c r="B10729" s="57" t="s">
        <v>1068</v>
      </c>
      <c r="C10729" s="57" t="s">
        <v>74950</v>
      </c>
      <c r="D10729" s="57" t="s">
        <v>74951</v>
      </c>
    </row>
    <row r="10730" spans="1:4">
      <c r="A10730" s="57" t="s">
        <v>7726</v>
      </c>
      <c r="B10730" s="57" t="s">
        <v>749</v>
      </c>
      <c r="C10730" s="57" t="s">
        <v>3662</v>
      </c>
      <c r="D10730" s="57" t="s">
        <v>3663</v>
      </c>
    </row>
    <row r="10731" spans="1:4">
      <c r="A10731" s="57" t="s">
        <v>7726</v>
      </c>
      <c r="B10731" s="57" t="s">
        <v>749</v>
      </c>
      <c r="C10731" s="57" t="s">
        <v>3743</v>
      </c>
      <c r="D10731" s="57" t="s">
        <v>3744</v>
      </c>
    </row>
    <row r="10732" spans="1:4">
      <c r="A10732" s="57" t="s">
        <v>7726</v>
      </c>
      <c r="B10732" s="57" t="s">
        <v>749</v>
      </c>
      <c r="C10732" s="57" t="s">
        <v>3916</v>
      </c>
      <c r="D10732" s="57" t="s">
        <v>3917</v>
      </c>
    </row>
    <row r="10733" spans="1:4">
      <c r="A10733" s="57" t="s">
        <v>7726</v>
      </c>
      <c r="B10733" s="57" t="s">
        <v>749</v>
      </c>
      <c r="C10733" s="57" t="s">
        <v>3922</v>
      </c>
      <c r="D10733" s="57" t="s">
        <v>3923</v>
      </c>
    </row>
    <row r="10734" spans="1:4">
      <c r="A10734" s="57" t="s">
        <v>7726</v>
      </c>
      <c r="B10734" s="57" t="s">
        <v>749</v>
      </c>
      <c r="C10734" s="57" t="s">
        <v>4455</v>
      </c>
      <c r="D10734" s="57" t="s">
        <v>4456</v>
      </c>
    </row>
    <row r="10735" spans="1:4">
      <c r="A10735" s="57" t="s">
        <v>7726</v>
      </c>
      <c r="B10735" s="57" t="s">
        <v>749</v>
      </c>
      <c r="C10735" s="57" t="s">
        <v>4924</v>
      </c>
      <c r="D10735" s="57" t="s">
        <v>4925</v>
      </c>
    </row>
    <row r="10736" spans="1:4">
      <c r="A10736" s="57" t="s">
        <v>7726</v>
      </c>
      <c r="B10736" s="57" t="s">
        <v>749</v>
      </c>
      <c r="C10736" s="57" t="s">
        <v>5445</v>
      </c>
      <c r="D10736" s="57" t="s">
        <v>5446</v>
      </c>
    </row>
    <row r="10737" spans="1:4">
      <c r="A10737" s="57" t="s">
        <v>7726</v>
      </c>
      <c r="B10737" s="57" t="s">
        <v>749</v>
      </c>
      <c r="C10737" s="57" t="s">
        <v>5523</v>
      </c>
      <c r="D10737" s="57" t="s">
        <v>5524</v>
      </c>
    </row>
    <row r="10738" spans="1:4">
      <c r="A10738" s="57" t="s">
        <v>7726</v>
      </c>
      <c r="B10738" s="57" t="s">
        <v>749</v>
      </c>
      <c r="C10738" s="57" t="s">
        <v>5525</v>
      </c>
      <c r="D10738" s="57" t="s">
        <v>5526</v>
      </c>
    </row>
    <row r="10739" spans="1:4">
      <c r="A10739" s="57" t="s">
        <v>7726</v>
      </c>
      <c r="B10739" s="57" t="s">
        <v>749</v>
      </c>
      <c r="C10739" s="57" t="s">
        <v>5527</v>
      </c>
      <c r="D10739" s="57" t="s">
        <v>5528</v>
      </c>
    </row>
    <row r="10740" spans="1:4">
      <c r="A10740" s="57" t="s">
        <v>7726</v>
      </c>
      <c r="B10740" s="57" t="s">
        <v>749</v>
      </c>
      <c r="C10740" s="57" t="s">
        <v>5654</v>
      </c>
      <c r="D10740" s="57" t="s">
        <v>5655</v>
      </c>
    </row>
    <row r="10741" spans="1:4">
      <c r="A10741" s="57" t="s">
        <v>7726</v>
      </c>
      <c r="B10741" s="57" t="s">
        <v>749</v>
      </c>
      <c r="C10741" s="57" t="s">
        <v>5656</v>
      </c>
      <c r="D10741" s="57" t="s">
        <v>5657</v>
      </c>
    </row>
    <row r="10742" spans="1:4">
      <c r="A10742" s="57" t="s">
        <v>7726</v>
      </c>
      <c r="B10742" s="57" t="s">
        <v>749</v>
      </c>
      <c r="C10742" s="57" t="s">
        <v>6008</v>
      </c>
      <c r="D10742" s="57" t="s">
        <v>6009</v>
      </c>
    </row>
    <row r="10743" spans="1:4">
      <c r="A10743" s="57" t="s">
        <v>7726</v>
      </c>
      <c r="B10743" s="57" t="s">
        <v>749</v>
      </c>
      <c r="C10743" s="57" t="s">
        <v>8347</v>
      </c>
      <c r="D10743" s="57" t="s">
        <v>8348</v>
      </c>
    </row>
    <row r="10744" spans="1:4">
      <c r="A10744" s="57" t="s">
        <v>7726</v>
      </c>
      <c r="B10744" s="57" t="s">
        <v>749</v>
      </c>
      <c r="C10744" s="57" t="s">
        <v>8725</v>
      </c>
      <c r="D10744" s="57" t="s">
        <v>8726</v>
      </c>
    </row>
    <row r="10745" spans="1:4">
      <c r="A10745" s="57" t="s">
        <v>7726</v>
      </c>
      <c r="B10745" s="57" t="s">
        <v>749</v>
      </c>
      <c r="C10745" s="57" t="s">
        <v>8727</v>
      </c>
      <c r="D10745" s="57" t="s">
        <v>8728</v>
      </c>
    </row>
    <row r="10746" spans="1:4">
      <c r="A10746" s="57" t="s">
        <v>7726</v>
      </c>
      <c r="B10746" s="57" t="s">
        <v>749</v>
      </c>
      <c r="C10746" s="57" t="s">
        <v>8729</v>
      </c>
      <c r="D10746" s="57" t="s">
        <v>8730</v>
      </c>
    </row>
    <row r="10747" spans="1:4">
      <c r="A10747" s="57" t="s">
        <v>7726</v>
      </c>
      <c r="B10747" s="57" t="s">
        <v>749</v>
      </c>
      <c r="C10747" s="57" t="s">
        <v>8731</v>
      </c>
      <c r="D10747" s="57" t="s">
        <v>8732</v>
      </c>
    </row>
    <row r="10748" spans="1:4">
      <c r="A10748" s="57" t="s">
        <v>7726</v>
      </c>
      <c r="B10748" s="57" t="s">
        <v>749</v>
      </c>
      <c r="C10748" s="57" t="s">
        <v>8733</v>
      </c>
      <c r="D10748" s="57" t="s">
        <v>8734</v>
      </c>
    </row>
    <row r="10749" spans="1:4">
      <c r="A10749" s="57" t="s">
        <v>7726</v>
      </c>
      <c r="B10749" s="57" t="s">
        <v>749</v>
      </c>
      <c r="C10749" s="57" t="s">
        <v>8735</v>
      </c>
      <c r="D10749" s="57" t="s">
        <v>8736</v>
      </c>
    </row>
    <row r="10750" spans="1:4">
      <c r="A10750" s="57" t="s">
        <v>7726</v>
      </c>
      <c r="B10750" s="57" t="s">
        <v>749</v>
      </c>
      <c r="C10750" s="57" t="s">
        <v>8737</v>
      </c>
      <c r="D10750" s="57" t="s">
        <v>8738</v>
      </c>
    </row>
    <row r="10751" spans="1:4">
      <c r="A10751" s="57" t="s">
        <v>7726</v>
      </c>
      <c r="B10751" s="57" t="s">
        <v>749</v>
      </c>
      <c r="C10751" s="57" t="s">
        <v>12537</v>
      </c>
      <c r="D10751" s="57" t="s">
        <v>12538</v>
      </c>
    </row>
    <row r="10752" spans="1:4">
      <c r="A10752" s="57" t="s">
        <v>7726</v>
      </c>
      <c r="B10752" s="57" t="s">
        <v>749</v>
      </c>
      <c r="C10752" s="57" t="s">
        <v>17194</v>
      </c>
      <c r="D10752" s="57" t="s">
        <v>17195</v>
      </c>
    </row>
    <row r="10753" spans="1:4">
      <c r="A10753" s="57" t="s">
        <v>7726</v>
      </c>
      <c r="B10753" s="57" t="s">
        <v>749</v>
      </c>
      <c r="C10753" s="57" t="s">
        <v>12539</v>
      </c>
      <c r="D10753" s="57" t="s">
        <v>12540</v>
      </c>
    </row>
    <row r="10754" spans="1:4">
      <c r="A10754" s="57" t="s">
        <v>7726</v>
      </c>
      <c r="B10754" s="57" t="s">
        <v>749</v>
      </c>
      <c r="C10754" s="57" t="s">
        <v>12541</v>
      </c>
      <c r="D10754" s="57" t="s">
        <v>12542</v>
      </c>
    </row>
    <row r="10755" spans="1:4">
      <c r="A10755" s="57" t="s">
        <v>7726</v>
      </c>
      <c r="B10755" s="57" t="s">
        <v>749</v>
      </c>
      <c r="C10755" s="57" t="s">
        <v>12543</v>
      </c>
      <c r="D10755" s="57" t="s">
        <v>12544</v>
      </c>
    </row>
    <row r="10756" spans="1:4">
      <c r="A10756" s="57" t="s">
        <v>7726</v>
      </c>
      <c r="B10756" s="57" t="s">
        <v>749</v>
      </c>
      <c r="C10756" s="57" t="s">
        <v>12545</v>
      </c>
      <c r="D10756" s="57" t="s">
        <v>12546</v>
      </c>
    </row>
    <row r="10757" spans="1:4">
      <c r="A10757" s="57" t="s">
        <v>7726</v>
      </c>
      <c r="B10757" s="57" t="s">
        <v>749</v>
      </c>
      <c r="C10757" s="57" t="s">
        <v>12547</v>
      </c>
      <c r="D10757" s="57" t="s">
        <v>12548</v>
      </c>
    </row>
    <row r="10758" spans="1:4">
      <c r="A10758" s="57" t="s">
        <v>7726</v>
      </c>
      <c r="B10758" s="57" t="s">
        <v>749</v>
      </c>
      <c r="C10758" s="57" t="s">
        <v>12549</v>
      </c>
      <c r="D10758" s="57" t="s">
        <v>12550</v>
      </c>
    </row>
    <row r="10759" spans="1:4">
      <c r="A10759" s="57" t="s">
        <v>7726</v>
      </c>
      <c r="B10759" s="57" t="s">
        <v>749</v>
      </c>
      <c r="C10759" s="57" t="s">
        <v>12551</v>
      </c>
      <c r="D10759" s="57" t="s">
        <v>12552</v>
      </c>
    </row>
    <row r="10760" spans="1:4">
      <c r="A10760" s="57" t="s">
        <v>7726</v>
      </c>
      <c r="B10760" s="57" t="s">
        <v>749</v>
      </c>
      <c r="C10760" s="57" t="s">
        <v>12553</v>
      </c>
      <c r="D10760" s="57" t="s">
        <v>12554</v>
      </c>
    </row>
    <row r="10761" spans="1:4">
      <c r="A10761" s="57" t="s">
        <v>7726</v>
      </c>
      <c r="B10761" s="57" t="s">
        <v>749</v>
      </c>
      <c r="C10761" s="57" t="s">
        <v>12555</v>
      </c>
      <c r="D10761" s="57" t="s">
        <v>12556</v>
      </c>
    </row>
    <row r="10762" spans="1:4">
      <c r="A10762" s="57" t="s">
        <v>7726</v>
      </c>
      <c r="B10762" s="57" t="s">
        <v>749</v>
      </c>
      <c r="C10762" s="57" t="s">
        <v>12557</v>
      </c>
      <c r="D10762" s="57" t="s">
        <v>12558</v>
      </c>
    </row>
    <row r="10763" spans="1:4">
      <c r="A10763" s="57" t="s">
        <v>7726</v>
      </c>
      <c r="B10763" s="57" t="s">
        <v>749</v>
      </c>
      <c r="C10763" s="57" t="s">
        <v>12559</v>
      </c>
      <c r="D10763" s="57" t="s">
        <v>12560</v>
      </c>
    </row>
    <row r="10764" spans="1:4">
      <c r="A10764" s="57" t="s">
        <v>7726</v>
      </c>
      <c r="B10764" s="57" t="s">
        <v>749</v>
      </c>
      <c r="C10764" s="57" t="s">
        <v>15282</v>
      </c>
      <c r="D10764" s="57" t="s">
        <v>15283</v>
      </c>
    </row>
    <row r="10765" spans="1:4">
      <c r="A10765" s="57" t="s">
        <v>7726</v>
      </c>
      <c r="B10765" s="57" t="s">
        <v>749</v>
      </c>
      <c r="C10765" s="57" t="s">
        <v>15284</v>
      </c>
      <c r="D10765" s="57" t="s">
        <v>15285</v>
      </c>
    </row>
    <row r="10766" spans="1:4">
      <c r="A10766" s="57" t="s">
        <v>7726</v>
      </c>
      <c r="B10766" s="57" t="s">
        <v>749</v>
      </c>
      <c r="C10766" s="57" t="s">
        <v>15286</v>
      </c>
      <c r="D10766" s="57" t="s">
        <v>15287</v>
      </c>
    </row>
    <row r="10767" spans="1:4">
      <c r="A10767" s="57" t="s">
        <v>7726</v>
      </c>
      <c r="B10767" s="57" t="s">
        <v>749</v>
      </c>
      <c r="C10767" s="57" t="s">
        <v>15288</v>
      </c>
      <c r="D10767" s="57" t="s">
        <v>15289</v>
      </c>
    </row>
    <row r="10768" spans="1:4">
      <c r="A10768" s="57" t="s">
        <v>7726</v>
      </c>
      <c r="B10768" s="57" t="s">
        <v>749</v>
      </c>
      <c r="C10768" s="57" t="s">
        <v>17196</v>
      </c>
      <c r="D10768" s="57" t="s">
        <v>17197</v>
      </c>
    </row>
    <row r="10769" spans="1:4">
      <c r="A10769" s="57" t="s">
        <v>7726</v>
      </c>
      <c r="B10769" s="57" t="s">
        <v>749</v>
      </c>
      <c r="C10769" s="57" t="s">
        <v>17198</v>
      </c>
      <c r="D10769" s="57" t="s">
        <v>17199</v>
      </c>
    </row>
    <row r="10770" spans="1:4">
      <c r="A10770" s="57" t="s">
        <v>7726</v>
      </c>
      <c r="B10770" s="57" t="s">
        <v>749</v>
      </c>
      <c r="C10770" s="57" t="s">
        <v>32790</v>
      </c>
      <c r="D10770" s="57" t="s">
        <v>32791</v>
      </c>
    </row>
    <row r="10771" spans="1:4">
      <c r="A10771" s="57" t="s">
        <v>7726</v>
      </c>
      <c r="B10771" s="57" t="s">
        <v>749</v>
      </c>
      <c r="C10771" s="57" t="s">
        <v>32792</v>
      </c>
      <c r="D10771" s="57" t="s">
        <v>32793</v>
      </c>
    </row>
    <row r="10772" spans="1:4">
      <c r="A10772" s="57" t="s">
        <v>32794</v>
      </c>
      <c r="B10772" s="57" t="s">
        <v>12940</v>
      </c>
      <c r="C10772" s="57" t="s">
        <v>32795</v>
      </c>
      <c r="D10772" s="57" t="s">
        <v>32796</v>
      </c>
    </row>
    <row r="10773" spans="1:4">
      <c r="A10773" s="57" t="s">
        <v>32794</v>
      </c>
      <c r="B10773" s="57"/>
      <c r="C10773" s="57" t="s">
        <v>32797</v>
      </c>
      <c r="D10773" s="57" t="s">
        <v>32798</v>
      </c>
    </row>
    <row r="10774" spans="1:4">
      <c r="A10774" s="57" t="s">
        <v>32794</v>
      </c>
      <c r="B10774" s="57"/>
      <c r="C10774" s="57" t="s">
        <v>32799</v>
      </c>
      <c r="D10774" s="57" t="s">
        <v>32800</v>
      </c>
    </row>
    <row r="10775" spans="1:4">
      <c r="A10775" s="57" t="s">
        <v>32794</v>
      </c>
      <c r="B10775" s="57"/>
      <c r="C10775" s="57" t="s">
        <v>32801</v>
      </c>
      <c r="D10775" s="57" t="s">
        <v>32802</v>
      </c>
    </row>
    <row r="10776" spans="1:4">
      <c r="A10776" s="57" t="s">
        <v>32794</v>
      </c>
      <c r="B10776" s="57"/>
      <c r="C10776" s="57" t="s">
        <v>32803</v>
      </c>
      <c r="D10776" s="57" t="s">
        <v>32804</v>
      </c>
    </row>
    <row r="10777" spans="1:4">
      <c r="A10777" s="57" t="s">
        <v>32794</v>
      </c>
      <c r="B10777" s="57"/>
      <c r="C10777" s="57" t="s">
        <v>32805</v>
      </c>
      <c r="D10777" s="57" t="s">
        <v>32806</v>
      </c>
    </row>
    <row r="10778" spans="1:4">
      <c r="A10778" s="57" t="s">
        <v>32794</v>
      </c>
      <c r="B10778" s="57"/>
      <c r="C10778" s="57" t="s">
        <v>32807</v>
      </c>
      <c r="D10778" s="57" t="s">
        <v>32808</v>
      </c>
    </row>
    <row r="10779" spans="1:4">
      <c r="A10779" s="57" t="s">
        <v>32794</v>
      </c>
      <c r="B10779" s="57"/>
      <c r="C10779" s="57" t="s">
        <v>32809</v>
      </c>
      <c r="D10779" s="57" t="s">
        <v>32810</v>
      </c>
    </row>
    <row r="10780" spans="1:4">
      <c r="A10780" s="57" t="s">
        <v>7727</v>
      </c>
      <c r="B10780" s="57" t="s">
        <v>830</v>
      </c>
      <c r="C10780" s="57" t="s">
        <v>3253</v>
      </c>
      <c r="D10780" s="57" t="s">
        <v>3254</v>
      </c>
    </row>
    <row r="10781" spans="1:4">
      <c r="A10781" s="57" t="s">
        <v>7727</v>
      </c>
      <c r="B10781" s="57" t="s">
        <v>830</v>
      </c>
      <c r="C10781" s="57" t="s">
        <v>3321</v>
      </c>
      <c r="D10781" s="57" t="s">
        <v>3322</v>
      </c>
    </row>
    <row r="10782" spans="1:4">
      <c r="A10782" s="57" t="s">
        <v>7727</v>
      </c>
      <c r="B10782" s="57" t="s">
        <v>830</v>
      </c>
      <c r="C10782" s="57" t="s">
        <v>3339</v>
      </c>
      <c r="D10782" s="57" t="s">
        <v>3340</v>
      </c>
    </row>
    <row r="10783" spans="1:4">
      <c r="A10783" s="57" t="s">
        <v>7727</v>
      </c>
      <c r="B10783" s="57" t="s">
        <v>830</v>
      </c>
      <c r="C10783" s="57" t="s">
        <v>4053</v>
      </c>
      <c r="D10783" s="57" t="s">
        <v>4054</v>
      </c>
    </row>
    <row r="10784" spans="1:4">
      <c r="A10784" s="57" t="s">
        <v>7727</v>
      </c>
      <c r="B10784" s="57" t="s">
        <v>830</v>
      </c>
      <c r="C10784" s="57" t="s">
        <v>4133</v>
      </c>
      <c r="D10784" s="57" t="s">
        <v>4134</v>
      </c>
    </row>
    <row r="10785" spans="1:4">
      <c r="A10785" s="57" t="s">
        <v>7727</v>
      </c>
      <c r="B10785" s="57" t="s">
        <v>830</v>
      </c>
      <c r="C10785" s="57" t="s">
        <v>4135</v>
      </c>
      <c r="D10785" s="57" t="s">
        <v>4136</v>
      </c>
    </row>
    <row r="10786" spans="1:4">
      <c r="A10786" s="57" t="s">
        <v>7727</v>
      </c>
      <c r="B10786" s="57" t="s">
        <v>830</v>
      </c>
      <c r="C10786" s="57" t="s">
        <v>4461</v>
      </c>
      <c r="D10786" s="57" t="s">
        <v>4462</v>
      </c>
    </row>
    <row r="10787" spans="1:4">
      <c r="A10787" s="57" t="s">
        <v>7727</v>
      </c>
      <c r="B10787" s="57" t="s">
        <v>830</v>
      </c>
      <c r="C10787" s="57" t="s">
        <v>4995</v>
      </c>
      <c r="D10787" s="57" t="s">
        <v>4996</v>
      </c>
    </row>
    <row r="10788" spans="1:4">
      <c r="A10788" s="57" t="s">
        <v>7727</v>
      </c>
      <c r="B10788" s="57" t="s">
        <v>830</v>
      </c>
      <c r="C10788" s="57" t="s">
        <v>5099</v>
      </c>
      <c r="D10788" s="57" t="s">
        <v>5100</v>
      </c>
    </row>
    <row r="10789" spans="1:4">
      <c r="A10789" s="57" t="s">
        <v>7727</v>
      </c>
      <c r="B10789" s="57" t="s">
        <v>830</v>
      </c>
      <c r="C10789" s="57" t="s">
        <v>6239</v>
      </c>
      <c r="D10789" s="57" t="s">
        <v>6240</v>
      </c>
    </row>
    <row r="10790" spans="1:4">
      <c r="A10790" s="57" t="s">
        <v>7727</v>
      </c>
      <c r="B10790" s="57" t="s">
        <v>830</v>
      </c>
      <c r="C10790" s="57" t="s">
        <v>6420</v>
      </c>
      <c r="D10790" s="57" t="s">
        <v>6421</v>
      </c>
    </row>
    <row r="10791" spans="1:4">
      <c r="A10791" s="57" t="s">
        <v>7727</v>
      </c>
      <c r="B10791" s="57" t="s">
        <v>830</v>
      </c>
      <c r="C10791" s="57" t="s">
        <v>12561</v>
      </c>
      <c r="D10791" s="57" t="s">
        <v>12562</v>
      </c>
    </row>
    <row r="10792" spans="1:4">
      <c r="A10792" s="57" t="s">
        <v>7727</v>
      </c>
      <c r="B10792" s="57" t="s">
        <v>830</v>
      </c>
      <c r="C10792" s="57" t="s">
        <v>12563</v>
      </c>
      <c r="D10792" s="57" t="s">
        <v>12564</v>
      </c>
    </row>
    <row r="10793" spans="1:4">
      <c r="A10793" s="57" t="s">
        <v>7727</v>
      </c>
      <c r="B10793" s="57" t="s">
        <v>830</v>
      </c>
      <c r="C10793" s="57" t="s">
        <v>12565</v>
      </c>
      <c r="D10793" s="57" t="s">
        <v>12566</v>
      </c>
    </row>
    <row r="10794" spans="1:4">
      <c r="A10794" s="57" t="s">
        <v>7727</v>
      </c>
      <c r="B10794" s="57" t="s">
        <v>830</v>
      </c>
      <c r="C10794" s="57" t="s">
        <v>12567</v>
      </c>
      <c r="D10794" s="57" t="s">
        <v>12568</v>
      </c>
    </row>
    <row r="10795" spans="1:4">
      <c r="A10795" s="57" t="s">
        <v>7727</v>
      </c>
      <c r="B10795" s="57" t="s">
        <v>830</v>
      </c>
      <c r="C10795" s="57" t="s">
        <v>12569</v>
      </c>
      <c r="D10795" s="57" t="s">
        <v>12570</v>
      </c>
    </row>
    <row r="10796" spans="1:4">
      <c r="A10796" s="57" t="s">
        <v>7727</v>
      </c>
      <c r="B10796" s="57" t="s">
        <v>830</v>
      </c>
      <c r="C10796" s="57" t="s">
        <v>12571</v>
      </c>
      <c r="D10796" s="57" t="s">
        <v>12572</v>
      </c>
    </row>
    <row r="10797" spans="1:4">
      <c r="A10797" s="57" t="s">
        <v>7727</v>
      </c>
      <c r="B10797" s="57" t="s">
        <v>830</v>
      </c>
      <c r="C10797" s="57" t="s">
        <v>12573</v>
      </c>
      <c r="D10797" s="57" t="s">
        <v>15290</v>
      </c>
    </row>
    <row r="10798" spans="1:4">
      <c r="A10798" s="57" t="s">
        <v>7727</v>
      </c>
      <c r="B10798" s="57" t="s">
        <v>830</v>
      </c>
      <c r="C10798" s="57" t="s">
        <v>15291</v>
      </c>
      <c r="D10798" s="57" t="s">
        <v>17200</v>
      </c>
    </row>
    <row r="10799" spans="1:4">
      <c r="A10799" s="57" t="s">
        <v>7727</v>
      </c>
      <c r="B10799" s="57" t="s">
        <v>830</v>
      </c>
      <c r="C10799" s="57" t="s">
        <v>17201</v>
      </c>
      <c r="D10799" s="57" t="s">
        <v>17202</v>
      </c>
    </row>
    <row r="10800" spans="1:4">
      <c r="A10800" s="57" t="s">
        <v>7727</v>
      </c>
      <c r="B10800" s="57" t="s">
        <v>830</v>
      </c>
      <c r="C10800" s="57" t="s">
        <v>17203</v>
      </c>
      <c r="D10800" s="57" t="s">
        <v>17204</v>
      </c>
    </row>
    <row r="10801" spans="1:4">
      <c r="A10801" s="57" t="s">
        <v>7727</v>
      </c>
      <c r="B10801" s="57" t="s">
        <v>830</v>
      </c>
      <c r="C10801" s="57" t="s">
        <v>17205</v>
      </c>
      <c r="D10801" s="57" t="s">
        <v>17206</v>
      </c>
    </row>
    <row r="10802" spans="1:4">
      <c r="A10802" s="57" t="s">
        <v>7727</v>
      </c>
      <c r="B10802" s="57" t="s">
        <v>830</v>
      </c>
      <c r="C10802" s="57" t="s">
        <v>17207</v>
      </c>
      <c r="D10802" s="57" t="s">
        <v>17208</v>
      </c>
    </row>
    <row r="10803" spans="1:4">
      <c r="A10803" s="57" t="s">
        <v>7727</v>
      </c>
      <c r="B10803" s="57" t="s">
        <v>830</v>
      </c>
      <c r="C10803" s="57" t="s">
        <v>17209</v>
      </c>
      <c r="D10803" s="57" t="s">
        <v>17210</v>
      </c>
    </row>
    <row r="10804" spans="1:4">
      <c r="A10804" s="57" t="s">
        <v>7727</v>
      </c>
      <c r="B10804" s="57" t="s">
        <v>830</v>
      </c>
      <c r="C10804" s="57" t="s">
        <v>17211</v>
      </c>
      <c r="D10804" s="57" t="s">
        <v>17212</v>
      </c>
    </row>
    <row r="10805" spans="1:4">
      <c r="A10805" s="57" t="s">
        <v>7727</v>
      </c>
      <c r="B10805" s="57" t="s">
        <v>830</v>
      </c>
      <c r="C10805" s="57" t="s">
        <v>17213</v>
      </c>
      <c r="D10805" s="57" t="s">
        <v>17214</v>
      </c>
    </row>
    <row r="10806" spans="1:4">
      <c r="A10806" s="57" t="s">
        <v>7727</v>
      </c>
      <c r="B10806" s="57" t="s">
        <v>830</v>
      </c>
      <c r="C10806" s="57" t="s">
        <v>17215</v>
      </c>
      <c r="D10806" s="57" t="s">
        <v>17216</v>
      </c>
    </row>
    <row r="10807" spans="1:4">
      <c r="A10807" s="57" t="s">
        <v>7727</v>
      </c>
      <c r="B10807" s="57" t="s">
        <v>830</v>
      </c>
      <c r="C10807" s="57" t="s">
        <v>74952</v>
      </c>
      <c r="D10807" s="57" t="s">
        <v>74953</v>
      </c>
    </row>
    <row r="10808" spans="1:4">
      <c r="A10808" s="57" t="s">
        <v>7727</v>
      </c>
      <c r="B10808" s="57" t="s">
        <v>830</v>
      </c>
      <c r="C10808" s="57" t="s">
        <v>74954</v>
      </c>
      <c r="D10808" s="57" t="s">
        <v>74955</v>
      </c>
    </row>
    <row r="10809" spans="1:4">
      <c r="A10809" s="57" t="s">
        <v>7727</v>
      </c>
      <c r="B10809" s="57" t="s">
        <v>830</v>
      </c>
      <c r="C10809" s="57" t="s">
        <v>76662</v>
      </c>
      <c r="D10809" s="57" t="s">
        <v>76663</v>
      </c>
    </row>
    <row r="10810" spans="1:4">
      <c r="A10810" s="57" t="s">
        <v>32811</v>
      </c>
      <c r="B10810" s="57" t="s">
        <v>12940</v>
      </c>
      <c r="C10810" s="57" t="s">
        <v>32812</v>
      </c>
      <c r="D10810" s="57" t="s">
        <v>32813</v>
      </c>
    </row>
    <row r="10811" spans="1:4">
      <c r="A10811" s="57" t="s">
        <v>32811</v>
      </c>
      <c r="B10811" s="57"/>
      <c r="C10811" s="57" t="s">
        <v>32814</v>
      </c>
      <c r="D10811" s="57" t="s">
        <v>32815</v>
      </c>
    </row>
    <row r="10812" spans="1:4">
      <c r="A10812" s="57" t="s">
        <v>32811</v>
      </c>
      <c r="B10812" s="57"/>
      <c r="C10812" s="57" t="s">
        <v>32816</v>
      </c>
      <c r="D10812" s="57" t="s">
        <v>32817</v>
      </c>
    </row>
    <row r="10813" spans="1:4">
      <c r="A10813" s="57" t="s">
        <v>32811</v>
      </c>
      <c r="B10813" s="57"/>
      <c r="C10813" s="57" t="s">
        <v>32818</v>
      </c>
      <c r="D10813" s="57" t="s">
        <v>32819</v>
      </c>
    </row>
    <row r="10814" spans="1:4">
      <c r="A10814" s="57" t="s">
        <v>32811</v>
      </c>
      <c r="B10814" s="57"/>
      <c r="C10814" s="57" t="s">
        <v>32820</v>
      </c>
      <c r="D10814" s="57" t="s">
        <v>32821</v>
      </c>
    </row>
    <row r="10815" spans="1:4">
      <c r="A10815" s="57" t="s">
        <v>32811</v>
      </c>
      <c r="B10815" s="57"/>
      <c r="C10815" s="57" t="s">
        <v>32822</v>
      </c>
      <c r="D10815" s="57" t="s">
        <v>32823</v>
      </c>
    </row>
    <row r="10816" spans="1:4">
      <c r="A10816" s="57" t="s">
        <v>32811</v>
      </c>
      <c r="B10816" s="57"/>
      <c r="C10816" s="57" t="s">
        <v>74956</v>
      </c>
      <c r="D10816" s="57" t="s">
        <v>74957</v>
      </c>
    </row>
    <row r="10817" spans="1:4">
      <c r="A10817" s="57" t="s">
        <v>7728</v>
      </c>
      <c r="B10817" s="57" t="s">
        <v>838</v>
      </c>
      <c r="C10817" s="57" t="s">
        <v>3741</v>
      </c>
      <c r="D10817" s="57" t="s">
        <v>3742</v>
      </c>
    </row>
    <row r="10818" spans="1:4">
      <c r="A10818" s="57" t="s">
        <v>7728</v>
      </c>
      <c r="B10818" s="57" t="s">
        <v>838</v>
      </c>
      <c r="C10818" s="57" t="s">
        <v>4926</v>
      </c>
      <c r="D10818" s="57" t="s">
        <v>4927</v>
      </c>
    </row>
    <row r="10819" spans="1:4">
      <c r="A10819" s="57" t="s">
        <v>7728</v>
      </c>
      <c r="B10819" s="57" t="s">
        <v>838</v>
      </c>
      <c r="C10819" s="57" t="s">
        <v>4928</v>
      </c>
      <c r="D10819" s="57" t="s">
        <v>4929</v>
      </c>
    </row>
    <row r="10820" spans="1:4">
      <c r="A10820" s="57" t="s">
        <v>7728</v>
      </c>
      <c r="B10820" s="57" t="s">
        <v>838</v>
      </c>
      <c r="C10820" s="57" t="s">
        <v>5441</v>
      </c>
      <c r="D10820" s="57" t="s">
        <v>5442</v>
      </c>
    </row>
    <row r="10821" spans="1:4">
      <c r="A10821" s="57" t="s">
        <v>7728</v>
      </c>
      <c r="B10821" s="57" t="s">
        <v>838</v>
      </c>
      <c r="C10821" s="57" t="s">
        <v>8739</v>
      </c>
      <c r="D10821" s="57" t="s">
        <v>8740</v>
      </c>
    </row>
    <row r="10822" spans="1:4">
      <c r="A10822" s="57" t="s">
        <v>7728</v>
      </c>
      <c r="B10822" s="57" t="s">
        <v>838</v>
      </c>
      <c r="C10822" s="57" t="s">
        <v>12574</v>
      </c>
      <c r="D10822" s="57" t="s">
        <v>12575</v>
      </c>
    </row>
    <row r="10823" spans="1:4">
      <c r="A10823" s="57" t="s">
        <v>7728</v>
      </c>
      <c r="B10823" s="57" t="s">
        <v>838</v>
      </c>
      <c r="C10823" s="57" t="s">
        <v>12576</v>
      </c>
      <c r="D10823" s="57" t="s">
        <v>12577</v>
      </c>
    </row>
    <row r="10824" spans="1:4">
      <c r="A10824" s="57" t="s">
        <v>7728</v>
      </c>
      <c r="B10824" s="57" t="s">
        <v>838</v>
      </c>
      <c r="C10824" s="57" t="s">
        <v>12578</v>
      </c>
      <c r="D10824" s="57" t="s">
        <v>12579</v>
      </c>
    </row>
    <row r="10825" spans="1:4">
      <c r="A10825" s="57" t="s">
        <v>7728</v>
      </c>
      <c r="B10825" s="57" t="s">
        <v>838</v>
      </c>
      <c r="C10825" s="57" t="s">
        <v>12580</v>
      </c>
      <c r="D10825" s="57" t="s">
        <v>12581</v>
      </c>
    </row>
    <row r="10826" spans="1:4">
      <c r="A10826" s="57" t="s">
        <v>7728</v>
      </c>
      <c r="B10826" s="57" t="s">
        <v>838</v>
      </c>
      <c r="C10826" s="57" t="s">
        <v>15292</v>
      </c>
      <c r="D10826" s="57" t="s">
        <v>15293</v>
      </c>
    </row>
    <row r="10827" spans="1:4">
      <c r="A10827" s="57" t="s">
        <v>7728</v>
      </c>
      <c r="B10827" s="57" t="s">
        <v>838</v>
      </c>
      <c r="C10827" s="57" t="s">
        <v>15294</v>
      </c>
      <c r="D10827" s="57" t="s">
        <v>15295</v>
      </c>
    </row>
    <row r="10828" spans="1:4">
      <c r="A10828" s="57" t="s">
        <v>7728</v>
      </c>
      <c r="B10828" s="57" t="s">
        <v>838</v>
      </c>
      <c r="C10828" s="57" t="s">
        <v>17217</v>
      </c>
      <c r="D10828" s="57" t="s">
        <v>17218</v>
      </c>
    </row>
    <row r="10829" spans="1:4">
      <c r="A10829" s="57" t="s">
        <v>7728</v>
      </c>
      <c r="B10829" s="57" t="s">
        <v>838</v>
      </c>
      <c r="C10829" s="57" t="s">
        <v>17219</v>
      </c>
      <c r="D10829" s="57" t="s">
        <v>17220</v>
      </c>
    </row>
    <row r="10830" spans="1:4">
      <c r="A10830" s="57" t="s">
        <v>7728</v>
      </c>
      <c r="B10830" s="57" t="s">
        <v>838</v>
      </c>
      <c r="C10830" s="57" t="s">
        <v>17221</v>
      </c>
      <c r="D10830" s="57" t="s">
        <v>17222</v>
      </c>
    </row>
    <row r="10831" spans="1:4">
      <c r="A10831" s="57" t="s">
        <v>7728</v>
      </c>
      <c r="B10831" s="57" t="s">
        <v>838</v>
      </c>
      <c r="C10831" s="57" t="s">
        <v>17223</v>
      </c>
      <c r="D10831" s="57" t="s">
        <v>17224</v>
      </c>
    </row>
    <row r="10832" spans="1:4">
      <c r="A10832" s="57" t="s">
        <v>7728</v>
      </c>
      <c r="B10832" s="57" t="s">
        <v>838</v>
      </c>
      <c r="C10832" s="57" t="s">
        <v>17225</v>
      </c>
      <c r="D10832" s="57" t="s">
        <v>17226</v>
      </c>
    </row>
    <row r="10833" spans="1:4">
      <c r="A10833" s="57" t="s">
        <v>32824</v>
      </c>
      <c r="B10833" s="57" t="s">
        <v>12940</v>
      </c>
      <c r="C10833" s="57" t="s">
        <v>32825</v>
      </c>
      <c r="D10833" s="57" t="s">
        <v>32826</v>
      </c>
    </row>
    <row r="10834" spans="1:4">
      <c r="A10834" s="57" t="s">
        <v>32824</v>
      </c>
      <c r="B10834" s="57"/>
      <c r="C10834" s="57" t="s">
        <v>32827</v>
      </c>
      <c r="D10834" s="57" t="s">
        <v>32828</v>
      </c>
    </row>
    <row r="10835" spans="1:4">
      <c r="A10835" s="57" t="s">
        <v>9942</v>
      </c>
      <c r="B10835" s="57" t="s">
        <v>933</v>
      </c>
      <c r="C10835" s="57" t="s">
        <v>9943</v>
      </c>
      <c r="D10835" s="57" t="s">
        <v>9944</v>
      </c>
    </row>
    <row r="10836" spans="1:4">
      <c r="A10836" s="57" t="s">
        <v>9942</v>
      </c>
      <c r="B10836" s="57" t="s">
        <v>933</v>
      </c>
      <c r="C10836" s="57" t="s">
        <v>15296</v>
      </c>
      <c r="D10836" s="57" t="s">
        <v>15297</v>
      </c>
    </row>
    <row r="10837" spans="1:4">
      <c r="A10837" s="57" t="s">
        <v>7729</v>
      </c>
      <c r="B10837" s="57" t="s">
        <v>933</v>
      </c>
      <c r="C10837" s="57" t="s">
        <v>3870</v>
      </c>
      <c r="D10837" s="57" t="s">
        <v>3871</v>
      </c>
    </row>
    <row r="10838" spans="1:4">
      <c r="A10838" s="57" t="s">
        <v>7729</v>
      </c>
      <c r="B10838" s="57" t="s">
        <v>933</v>
      </c>
      <c r="C10838" s="57" t="s">
        <v>15298</v>
      </c>
      <c r="D10838" s="57" t="s">
        <v>15299</v>
      </c>
    </row>
    <row r="10839" spans="1:4">
      <c r="A10839" s="57" t="s">
        <v>7730</v>
      </c>
      <c r="B10839" s="57" t="s">
        <v>933</v>
      </c>
      <c r="C10839" s="57" t="s">
        <v>7546</v>
      </c>
      <c r="D10839" s="57" t="s">
        <v>7547</v>
      </c>
    </row>
    <row r="10840" spans="1:4">
      <c r="A10840" s="57" t="s">
        <v>7730</v>
      </c>
      <c r="B10840" s="57" t="s">
        <v>933</v>
      </c>
      <c r="C10840" s="57" t="s">
        <v>15300</v>
      </c>
      <c r="D10840" s="57" t="s">
        <v>15301</v>
      </c>
    </row>
    <row r="10841" spans="1:4">
      <c r="A10841" s="57" t="s">
        <v>17227</v>
      </c>
      <c r="B10841" s="57" t="s">
        <v>933</v>
      </c>
      <c r="C10841" s="57" t="s">
        <v>17228</v>
      </c>
      <c r="D10841" s="57" t="s">
        <v>17229</v>
      </c>
    </row>
    <row r="10842" spans="1:4">
      <c r="A10842" s="57" t="s">
        <v>17230</v>
      </c>
      <c r="B10842" s="57" t="s">
        <v>933</v>
      </c>
      <c r="C10842" s="57" t="s">
        <v>17231</v>
      </c>
      <c r="D10842" s="57" t="s">
        <v>17232</v>
      </c>
    </row>
    <row r="10843" spans="1:4">
      <c r="A10843" s="57" t="s">
        <v>32829</v>
      </c>
      <c r="B10843" s="57" t="s">
        <v>12940</v>
      </c>
      <c r="C10843" s="57" t="s">
        <v>32830</v>
      </c>
      <c r="D10843" s="57" t="s">
        <v>32831</v>
      </c>
    </row>
    <row r="10844" spans="1:4">
      <c r="A10844" s="57" t="s">
        <v>32829</v>
      </c>
      <c r="B10844" s="57"/>
      <c r="C10844" s="57" t="s">
        <v>32832</v>
      </c>
      <c r="D10844" s="57" t="s">
        <v>32833</v>
      </c>
    </row>
    <row r="10845" spans="1:4">
      <c r="A10845" s="57" t="s">
        <v>32834</v>
      </c>
      <c r="B10845" s="57" t="s">
        <v>12940</v>
      </c>
      <c r="C10845" s="57" t="s">
        <v>32835</v>
      </c>
      <c r="D10845" s="57" t="s">
        <v>32836</v>
      </c>
    </row>
    <row r="10846" spans="1:4">
      <c r="A10846" s="57" t="s">
        <v>7731</v>
      </c>
      <c r="B10846" s="57" t="s">
        <v>971</v>
      </c>
      <c r="C10846" s="57" t="s">
        <v>3573</v>
      </c>
      <c r="D10846" s="57" t="s">
        <v>3574</v>
      </c>
    </row>
    <row r="10847" spans="1:4">
      <c r="A10847" s="57" t="s">
        <v>7731</v>
      </c>
      <c r="B10847" s="57" t="s">
        <v>971</v>
      </c>
      <c r="C10847" s="57" t="s">
        <v>3719</v>
      </c>
      <c r="D10847" s="57" t="s">
        <v>3574</v>
      </c>
    </row>
    <row r="10848" spans="1:4">
      <c r="A10848" s="57" t="s">
        <v>7731</v>
      </c>
      <c r="B10848" s="57" t="s">
        <v>971</v>
      </c>
      <c r="C10848" s="57" t="s">
        <v>3722</v>
      </c>
      <c r="D10848" s="57" t="s">
        <v>3574</v>
      </c>
    </row>
    <row r="10849" spans="1:4">
      <c r="A10849" s="57" t="s">
        <v>7731</v>
      </c>
      <c r="B10849" s="57" t="s">
        <v>971</v>
      </c>
      <c r="C10849" s="57" t="s">
        <v>5447</v>
      </c>
      <c r="D10849" s="57" t="s">
        <v>5448</v>
      </c>
    </row>
    <row r="10850" spans="1:4">
      <c r="A10850" s="57" t="s">
        <v>7731</v>
      </c>
      <c r="B10850" s="57" t="s">
        <v>971</v>
      </c>
      <c r="C10850" s="57" t="s">
        <v>5449</v>
      </c>
      <c r="D10850" s="57" t="s">
        <v>5450</v>
      </c>
    </row>
    <row r="10851" spans="1:4">
      <c r="A10851" s="57" t="s">
        <v>7731</v>
      </c>
      <c r="B10851" s="57" t="s">
        <v>971</v>
      </c>
      <c r="C10851" s="57" t="s">
        <v>5927</v>
      </c>
      <c r="D10851" s="57" t="s">
        <v>5928</v>
      </c>
    </row>
    <row r="10852" spans="1:4">
      <c r="A10852" s="57" t="s">
        <v>7731</v>
      </c>
      <c r="B10852" s="57" t="s">
        <v>971</v>
      </c>
      <c r="C10852" s="57" t="s">
        <v>8448</v>
      </c>
      <c r="D10852" s="57" t="s">
        <v>8449</v>
      </c>
    </row>
    <row r="10853" spans="1:4">
      <c r="A10853" s="57" t="s">
        <v>7731</v>
      </c>
      <c r="B10853" s="57" t="s">
        <v>971</v>
      </c>
      <c r="C10853" s="57" t="s">
        <v>8450</v>
      </c>
      <c r="D10853" s="57" t="s">
        <v>8451</v>
      </c>
    </row>
    <row r="10854" spans="1:4">
      <c r="A10854" s="57" t="s">
        <v>7731</v>
      </c>
      <c r="B10854" s="57" t="s">
        <v>971</v>
      </c>
      <c r="C10854" s="57" t="s">
        <v>12582</v>
      </c>
      <c r="D10854" s="57" t="s">
        <v>12583</v>
      </c>
    </row>
    <row r="10855" spans="1:4">
      <c r="A10855" s="57" t="s">
        <v>7731</v>
      </c>
      <c r="B10855" s="57" t="s">
        <v>971</v>
      </c>
      <c r="C10855" s="57" t="s">
        <v>12584</v>
      </c>
      <c r="D10855" s="57" t="s">
        <v>12585</v>
      </c>
    </row>
    <row r="10856" spans="1:4">
      <c r="A10856" s="57" t="s">
        <v>7731</v>
      </c>
      <c r="B10856" s="57" t="s">
        <v>971</v>
      </c>
      <c r="C10856" s="57" t="s">
        <v>12586</v>
      </c>
      <c r="D10856" s="57" t="s">
        <v>12587</v>
      </c>
    </row>
    <row r="10857" spans="1:4">
      <c r="A10857" s="57" t="s">
        <v>7731</v>
      </c>
      <c r="B10857" s="57" t="s">
        <v>971</v>
      </c>
      <c r="C10857" s="57" t="s">
        <v>12588</v>
      </c>
      <c r="D10857" s="57" t="s">
        <v>15302</v>
      </c>
    </row>
    <row r="10858" spans="1:4">
      <c r="A10858" s="57" t="s">
        <v>7731</v>
      </c>
      <c r="B10858" s="57" t="s">
        <v>971</v>
      </c>
      <c r="C10858" s="57" t="s">
        <v>15303</v>
      </c>
      <c r="D10858" s="57" t="s">
        <v>15304</v>
      </c>
    </row>
    <row r="10859" spans="1:4">
      <c r="A10859" s="57" t="s">
        <v>7731</v>
      </c>
      <c r="B10859" s="57" t="s">
        <v>971</v>
      </c>
      <c r="C10859" s="57" t="s">
        <v>15305</v>
      </c>
      <c r="D10859" s="57" t="s">
        <v>15306</v>
      </c>
    </row>
    <row r="10860" spans="1:4">
      <c r="A10860" s="57" t="s">
        <v>7731</v>
      </c>
      <c r="B10860" s="57" t="s">
        <v>971</v>
      </c>
      <c r="C10860" s="57" t="s">
        <v>17233</v>
      </c>
      <c r="D10860" s="57" t="s">
        <v>17234</v>
      </c>
    </row>
    <row r="10861" spans="1:4">
      <c r="A10861" s="57" t="s">
        <v>7731</v>
      </c>
      <c r="B10861" s="57" t="s">
        <v>971</v>
      </c>
      <c r="C10861" s="57" t="s">
        <v>32837</v>
      </c>
      <c r="D10861" s="57" t="s">
        <v>32838</v>
      </c>
    </row>
    <row r="10862" spans="1:4">
      <c r="A10862" s="57" t="s">
        <v>32839</v>
      </c>
      <c r="B10862" s="57" t="s">
        <v>12940</v>
      </c>
      <c r="C10862" s="57" t="s">
        <v>32840</v>
      </c>
      <c r="D10862" s="57" t="s">
        <v>32841</v>
      </c>
    </row>
    <row r="10863" spans="1:4">
      <c r="A10863" s="57" t="s">
        <v>32842</v>
      </c>
      <c r="B10863" s="57" t="s">
        <v>12940</v>
      </c>
      <c r="C10863" s="57" t="s">
        <v>32843</v>
      </c>
      <c r="D10863" s="57" t="s">
        <v>32844</v>
      </c>
    </row>
    <row r="10864" spans="1:4">
      <c r="A10864" s="57" t="s">
        <v>32842</v>
      </c>
      <c r="B10864" s="57"/>
      <c r="C10864" s="57" t="s">
        <v>32845</v>
      </c>
      <c r="D10864" s="57" t="s">
        <v>32846</v>
      </c>
    </row>
    <row r="10865" spans="1:4">
      <c r="A10865" s="57" t="s">
        <v>7732</v>
      </c>
      <c r="B10865" s="57" t="s">
        <v>76547</v>
      </c>
      <c r="C10865" s="57" t="s">
        <v>2968</v>
      </c>
      <c r="D10865" s="57" t="s">
        <v>2969</v>
      </c>
    </row>
    <row r="10866" spans="1:4">
      <c r="A10866" s="57" t="s">
        <v>7732</v>
      </c>
      <c r="B10866" s="57" t="s">
        <v>76547</v>
      </c>
      <c r="C10866" s="57" t="s">
        <v>4131</v>
      </c>
      <c r="D10866" s="57" t="s">
        <v>4132</v>
      </c>
    </row>
    <row r="10867" spans="1:4">
      <c r="A10867" s="57" t="s">
        <v>7732</v>
      </c>
      <c r="B10867" s="57" t="s">
        <v>76547</v>
      </c>
      <c r="C10867" s="57" t="s">
        <v>5471</v>
      </c>
      <c r="D10867" s="57" t="s">
        <v>5472</v>
      </c>
    </row>
    <row r="10868" spans="1:4">
      <c r="A10868" s="57" t="s">
        <v>7732</v>
      </c>
      <c r="B10868" s="57" t="s">
        <v>76547</v>
      </c>
      <c r="C10868" s="57" t="s">
        <v>6100</v>
      </c>
      <c r="D10868" s="57" t="s">
        <v>6101</v>
      </c>
    </row>
    <row r="10869" spans="1:4">
      <c r="A10869" s="57" t="s">
        <v>7732</v>
      </c>
      <c r="B10869" s="57" t="s">
        <v>76547</v>
      </c>
      <c r="C10869" s="57" t="s">
        <v>12589</v>
      </c>
      <c r="D10869" s="57" t="s">
        <v>12590</v>
      </c>
    </row>
    <row r="10870" spans="1:4">
      <c r="A10870" s="57" t="s">
        <v>7732</v>
      </c>
      <c r="B10870" s="57" t="s">
        <v>76547</v>
      </c>
      <c r="C10870" s="57" t="s">
        <v>12591</v>
      </c>
      <c r="D10870" s="57" t="s">
        <v>12592</v>
      </c>
    </row>
    <row r="10871" spans="1:4">
      <c r="A10871" s="57" t="s">
        <v>7732</v>
      </c>
      <c r="B10871" s="57" t="s">
        <v>76547</v>
      </c>
      <c r="C10871" s="57" t="s">
        <v>76664</v>
      </c>
      <c r="D10871" s="57" t="s">
        <v>76665</v>
      </c>
    </row>
    <row r="10872" spans="1:4">
      <c r="A10872" s="57" t="s">
        <v>32847</v>
      </c>
      <c r="B10872" s="57" t="s">
        <v>12940</v>
      </c>
      <c r="C10872" s="57" t="s">
        <v>32848</v>
      </c>
      <c r="D10872" s="57" t="s">
        <v>32849</v>
      </c>
    </row>
    <row r="10873" spans="1:4">
      <c r="A10873" s="57" t="s">
        <v>32850</v>
      </c>
      <c r="B10873" s="57" t="s">
        <v>12940</v>
      </c>
      <c r="C10873" s="57" t="s">
        <v>32851</v>
      </c>
      <c r="D10873" s="57" t="s">
        <v>32852</v>
      </c>
    </row>
    <row r="10874" spans="1:4">
      <c r="A10874" s="57" t="s">
        <v>32850</v>
      </c>
      <c r="B10874" s="57"/>
      <c r="C10874" s="57" t="s">
        <v>32853</v>
      </c>
      <c r="D10874" s="57" t="s">
        <v>32854</v>
      </c>
    </row>
    <row r="10875" spans="1:4">
      <c r="A10875" s="57" t="s">
        <v>32850</v>
      </c>
      <c r="B10875" s="57"/>
      <c r="C10875" s="57" t="s">
        <v>32855</v>
      </c>
      <c r="D10875" s="57" t="s">
        <v>32856</v>
      </c>
    </row>
    <row r="10876" spans="1:4">
      <c r="A10876" s="57" t="s">
        <v>32850</v>
      </c>
      <c r="B10876" s="57"/>
      <c r="C10876" s="57" t="s">
        <v>32857</v>
      </c>
      <c r="D10876" s="57" t="s">
        <v>32858</v>
      </c>
    </row>
    <row r="10877" spans="1:4">
      <c r="A10877" s="57" t="s">
        <v>32850</v>
      </c>
      <c r="B10877" s="57"/>
      <c r="C10877" s="57" t="s">
        <v>32859</v>
      </c>
      <c r="D10877" s="57" t="s">
        <v>32860</v>
      </c>
    </row>
    <row r="10878" spans="1:4">
      <c r="A10878" s="57" t="s">
        <v>32850</v>
      </c>
      <c r="B10878" s="57"/>
      <c r="C10878" s="57" t="s">
        <v>32861</v>
      </c>
      <c r="D10878" s="57" t="s">
        <v>32862</v>
      </c>
    </row>
    <row r="10879" spans="1:4">
      <c r="A10879" s="57" t="s">
        <v>32850</v>
      </c>
      <c r="B10879" s="57"/>
      <c r="C10879" s="57" t="s">
        <v>32863</v>
      </c>
      <c r="D10879" s="57" t="s">
        <v>32864</v>
      </c>
    </row>
    <row r="10880" spans="1:4">
      <c r="A10880" s="57" t="s">
        <v>32850</v>
      </c>
      <c r="B10880" s="57"/>
      <c r="C10880" s="57" t="s">
        <v>32865</v>
      </c>
      <c r="D10880" s="57" t="s">
        <v>32866</v>
      </c>
    </row>
    <row r="10881" spans="1:4">
      <c r="A10881" s="57" t="s">
        <v>32867</v>
      </c>
      <c r="B10881" s="57" t="s">
        <v>12940</v>
      </c>
      <c r="C10881" s="57" t="s">
        <v>32868</v>
      </c>
      <c r="D10881" s="57" t="s">
        <v>32869</v>
      </c>
    </row>
    <row r="10882" spans="1:4">
      <c r="A10882" s="57" t="s">
        <v>7733</v>
      </c>
      <c r="B10882" s="57" t="s">
        <v>1134</v>
      </c>
      <c r="C10882" s="57" t="s">
        <v>4065</v>
      </c>
      <c r="D10882" s="57" t="s">
        <v>4066</v>
      </c>
    </row>
    <row r="10883" spans="1:4">
      <c r="A10883" s="57" t="s">
        <v>7733</v>
      </c>
      <c r="B10883" s="57" t="s">
        <v>1134</v>
      </c>
      <c r="C10883" s="57" t="s">
        <v>5011</v>
      </c>
      <c r="D10883" s="57" t="s">
        <v>9300</v>
      </c>
    </row>
    <row r="10884" spans="1:4">
      <c r="A10884" s="57" t="s">
        <v>7733</v>
      </c>
      <c r="B10884" s="57" t="s">
        <v>1134</v>
      </c>
      <c r="C10884" s="57" t="s">
        <v>5557</v>
      </c>
      <c r="D10884" s="57" t="s">
        <v>5558</v>
      </c>
    </row>
    <row r="10885" spans="1:4">
      <c r="A10885" s="57" t="s">
        <v>7733</v>
      </c>
      <c r="B10885" s="57" t="s">
        <v>1134</v>
      </c>
      <c r="C10885" s="57" t="s">
        <v>8741</v>
      </c>
      <c r="D10885" s="57" t="s">
        <v>8742</v>
      </c>
    </row>
    <row r="10886" spans="1:4">
      <c r="A10886" s="57" t="s">
        <v>7733</v>
      </c>
      <c r="B10886" s="57" t="s">
        <v>1134</v>
      </c>
      <c r="C10886" s="57" t="s">
        <v>9301</v>
      </c>
      <c r="D10886" s="57" t="s">
        <v>9126</v>
      </c>
    </row>
    <row r="10887" spans="1:4">
      <c r="A10887" s="57" t="s">
        <v>7733</v>
      </c>
      <c r="B10887" s="57" t="s">
        <v>1134</v>
      </c>
      <c r="C10887" s="57" t="s">
        <v>12593</v>
      </c>
      <c r="D10887" s="57" t="s">
        <v>12594</v>
      </c>
    </row>
    <row r="10888" spans="1:4">
      <c r="A10888" s="57" t="s">
        <v>7733</v>
      </c>
      <c r="B10888" s="57" t="s">
        <v>1134</v>
      </c>
      <c r="C10888" s="57" t="s">
        <v>15307</v>
      </c>
      <c r="D10888" s="57" t="s">
        <v>15308</v>
      </c>
    </row>
    <row r="10889" spans="1:4">
      <c r="A10889" s="57" t="s">
        <v>7733</v>
      </c>
      <c r="B10889" s="57" t="s">
        <v>1134</v>
      </c>
      <c r="C10889" s="57" t="s">
        <v>74958</v>
      </c>
      <c r="D10889" s="57" t="s">
        <v>74959</v>
      </c>
    </row>
    <row r="10890" spans="1:4">
      <c r="A10890" s="57" t="s">
        <v>32870</v>
      </c>
      <c r="B10890" s="57" t="s">
        <v>12940</v>
      </c>
      <c r="C10890" s="57" t="s">
        <v>32871</v>
      </c>
      <c r="D10890" s="57" t="s">
        <v>32872</v>
      </c>
    </row>
    <row r="10891" spans="1:4">
      <c r="A10891" s="57" t="s">
        <v>32870</v>
      </c>
      <c r="B10891" s="57"/>
      <c r="C10891" s="57" t="s">
        <v>32873</v>
      </c>
      <c r="D10891" s="57" t="s">
        <v>32874</v>
      </c>
    </row>
    <row r="10892" spans="1:4">
      <c r="A10892" s="57" t="s">
        <v>32870</v>
      </c>
      <c r="B10892" s="57"/>
      <c r="C10892" s="57" t="s">
        <v>32875</v>
      </c>
      <c r="D10892" s="57" t="s">
        <v>32876</v>
      </c>
    </row>
    <row r="10893" spans="1:4">
      <c r="A10893" s="57" t="s">
        <v>32870</v>
      </c>
      <c r="B10893" s="57"/>
      <c r="C10893" s="57" t="s">
        <v>32877</v>
      </c>
      <c r="D10893" s="57" t="s">
        <v>32878</v>
      </c>
    </row>
    <row r="10894" spans="1:4">
      <c r="A10894" s="57" t="s">
        <v>32870</v>
      </c>
      <c r="B10894" s="57"/>
      <c r="C10894" s="57" t="s">
        <v>32879</v>
      </c>
      <c r="D10894" s="57" t="s">
        <v>32880</v>
      </c>
    </row>
    <row r="10895" spans="1:4">
      <c r="A10895" s="57" t="s">
        <v>32870</v>
      </c>
      <c r="B10895" s="57"/>
      <c r="C10895" s="57" t="s">
        <v>32881</v>
      </c>
      <c r="D10895" s="57" t="s">
        <v>32882</v>
      </c>
    </row>
    <row r="10896" spans="1:4">
      <c r="A10896" s="57" t="s">
        <v>32870</v>
      </c>
      <c r="B10896" s="57"/>
      <c r="C10896" s="57" t="s">
        <v>32883</v>
      </c>
      <c r="D10896" s="57" t="s">
        <v>32884</v>
      </c>
    </row>
    <row r="10897" spans="1:4">
      <c r="A10897" s="57" t="s">
        <v>32870</v>
      </c>
      <c r="B10897" s="57"/>
      <c r="C10897" s="57" t="s">
        <v>32885</v>
      </c>
      <c r="D10897" s="57" t="s">
        <v>32886</v>
      </c>
    </row>
    <row r="10898" spans="1:4">
      <c r="A10898" s="57" t="s">
        <v>32870</v>
      </c>
      <c r="B10898" s="57"/>
      <c r="C10898" s="57" t="s">
        <v>32887</v>
      </c>
      <c r="D10898" s="57" t="s">
        <v>32888</v>
      </c>
    </row>
    <row r="10899" spans="1:4">
      <c r="A10899" s="57" t="s">
        <v>32870</v>
      </c>
      <c r="B10899" s="57"/>
      <c r="C10899" s="57" t="s">
        <v>32889</v>
      </c>
      <c r="D10899" s="57" t="s">
        <v>32890</v>
      </c>
    </row>
    <row r="10900" spans="1:4">
      <c r="A10900" s="57" t="s">
        <v>32870</v>
      </c>
      <c r="B10900" s="57"/>
      <c r="C10900" s="57" t="s">
        <v>32891</v>
      </c>
      <c r="D10900" s="57" t="s">
        <v>32892</v>
      </c>
    </row>
    <row r="10901" spans="1:4">
      <c r="A10901" s="57" t="s">
        <v>32870</v>
      </c>
      <c r="B10901" s="57"/>
      <c r="C10901" s="57" t="s">
        <v>32893</v>
      </c>
      <c r="D10901" s="57" t="s">
        <v>32894</v>
      </c>
    </row>
    <row r="10902" spans="1:4">
      <c r="A10902" s="57" t="s">
        <v>32870</v>
      </c>
      <c r="B10902" s="57"/>
      <c r="C10902" s="57" t="s">
        <v>32895</v>
      </c>
      <c r="D10902" s="57" t="s">
        <v>32896</v>
      </c>
    </row>
    <row r="10903" spans="1:4">
      <c r="A10903" s="57" t="s">
        <v>32870</v>
      </c>
      <c r="B10903" s="57"/>
      <c r="C10903" s="57" t="s">
        <v>32897</v>
      </c>
      <c r="D10903" s="57" t="s">
        <v>32898</v>
      </c>
    </row>
    <row r="10904" spans="1:4">
      <c r="A10904" s="57" t="s">
        <v>32870</v>
      </c>
      <c r="B10904" s="57"/>
      <c r="C10904" s="57" t="s">
        <v>32899</v>
      </c>
      <c r="D10904" s="57" t="s">
        <v>32900</v>
      </c>
    </row>
    <row r="10905" spans="1:4">
      <c r="A10905" s="57" t="s">
        <v>32870</v>
      </c>
      <c r="B10905" s="57"/>
      <c r="C10905" s="57" t="s">
        <v>32901</v>
      </c>
      <c r="D10905" s="57" t="s">
        <v>32902</v>
      </c>
    </row>
    <row r="10906" spans="1:4">
      <c r="A10906" s="57" t="s">
        <v>32903</v>
      </c>
      <c r="B10906" s="57" t="s">
        <v>12940</v>
      </c>
      <c r="C10906" s="57" t="s">
        <v>32904</v>
      </c>
      <c r="D10906" s="57" t="s">
        <v>32905</v>
      </c>
    </row>
    <row r="10907" spans="1:4">
      <c r="A10907" s="57" t="s">
        <v>76666</v>
      </c>
      <c r="B10907" s="57" t="s">
        <v>12940</v>
      </c>
      <c r="C10907" s="57" t="s">
        <v>76667</v>
      </c>
      <c r="D10907" s="57" t="s">
        <v>76668</v>
      </c>
    </row>
    <row r="10908" spans="1:4">
      <c r="A10908" s="57" t="s">
        <v>32906</v>
      </c>
      <c r="B10908" s="57" t="s">
        <v>12940</v>
      </c>
      <c r="C10908" s="57" t="s">
        <v>32907</v>
      </c>
      <c r="D10908" s="57" t="s">
        <v>32908</v>
      </c>
    </row>
    <row r="10909" spans="1:4">
      <c r="A10909" s="57" t="s">
        <v>32906</v>
      </c>
      <c r="B10909" s="57"/>
      <c r="C10909" s="57" t="s">
        <v>32909</v>
      </c>
      <c r="D10909" s="57" t="s">
        <v>32910</v>
      </c>
    </row>
    <row r="10910" spans="1:4">
      <c r="A10910" s="57" t="s">
        <v>32906</v>
      </c>
      <c r="B10910" s="57"/>
      <c r="C10910" s="57" t="s">
        <v>32911</v>
      </c>
      <c r="D10910" s="57" t="s">
        <v>32912</v>
      </c>
    </row>
    <row r="10911" spans="1:4">
      <c r="A10911" s="57" t="s">
        <v>32913</v>
      </c>
      <c r="B10911" s="57" t="s">
        <v>12940</v>
      </c>
      <c r="C10911" s="57" t="s">
        <v>32914</v>
      </c>
      <c r="D10911" s="57" t="s">
        <v>32915</v>
      </c>
    </row>
    <row r="10912" spans="1:4">
      <c r="A10912" s="57" t="s">
        <v>32913</v>
      </c>
      <c r="B10912" s="57"/>
      <c r="C10912" s="57" t="s">
        <v>32916</v>
      </c>
      <c r="D10912" s="57" t="s">
        <v>32917</v>
      </c>
    </row>
    <row r="10913" spans="1:4">
      <c r="A10913" s="57" t="s">
        <v>32913</v>
      </c>
      <c r="B10913" s="57"/>
      <c r="C10913" s="57" t="s">
        <v>32918</v>
      </c>
      <c r="D10913" s="57" t="s">
        <v>32919</v>
      </c>
    </row>
    <row r="10914" spans="1:4">
      <c r="A10914" s="57" t="s">
        <v>32920</v>
      </c>
      <c r="B10914" s="57" t="s">
        <v>12940</v>
      </c>
      <c r="C10914" s="57" t="s">
        <v>32921</v>
      </c>
      <c r="D10914" s="57" t="s">
        <v>32922</v>
      </c>
    </row>
    <row r="10915" spans="1:4">
      <c r="A10915" s="57" t="s">
        <v>32920</v>
      </c>
      <c r="B10915" s="57"/>
      <c r="C10915" s="57" t="s">
        <v>32923</v>
      </c>
      <c r="D10915" s="57" t="s">
        <v>32924</v>
      </c>
    </row>
    <row r="10916" spans="1:4">
      <c r="A10916" s="57" t="s">
        <v>32925</v>
      </c>
      <c r="B10916" s="57" t="s">
        <v>12940</v>
      </c>
      <c r="C10916" s="57" t="s">
        <v>32926</v>
      </c>
      <c r="D10916" s="57" t="s">
        <v>32927</v>
      </c>
    </row>
    <row r="10917" spans="1:4">
      <c r="A10917" s="57" t="s">
        <v>32925</v>
      </c>
      <c r="B10917" s="57"/>
      <c r="C10917" s="57" t="s">
        <v>32928</v>
      </c>
      <c r="D10917" s="57" t="s">
        <v>32929</v>
      </c>
    </row>
    <row r="10918" spans="1:4">
      <c r="A10918" s="57" t="s">
        <v>32925</v>
      </c>
      <c r="B10918" s="57"/>
      <c r="C10918" s="57" t="s">
        <v>32930</v>
      </c>
      <c r="D10918" s="57" t="s">
        <v>32931</v>
      </c>
    </row>
    <row r="10919" spans="1:4">
      <c r="A10919" s="57" t="s">
        <v>32925</v>
      </c>
      <c r="B10919" s="57"/>
      <c r="C10919" s="57" t="s">
        <v>32932</v>
      </c>
      <c r="D10919" s="57" t="s">
        <v>32933</v>
      </c>
    </row>
    <row r="10920" spans="1:4">
      <c r="A10920" s="57" t="s">
        <v>32925</v>
      </c>
      <c r="B10920" s="57"/>
      <c r="C10920" s="57" t="s">
        <v>32934</v>
      </c>
      <c r="D10920" s="57" t="s">
        <v>32935</v>
      </c>
    </row>
    <row r="10921" spans="1:4">
      <c r="A10921" s="57" t="s">
        <v>32925</v>
      </c>
      <c r="B10921" s="57"/>
      <c r="C10921" s="57" t="s">
        <v>32936</v>
      </c>
      <c r="D10921" s="57" t="s">
        <v>32937</v>
      </c>
    </row>
    <row r="10922" spans="1:4">
      <c r="A10922" s="57" t="s">
        <v>32938</v>
      </c>
      <c r="B10922" s="57" t="s">
        <v>12940</v>
      </c>
      <c r="C10922" s="57" t="s">
        <v>32939</v>
      </c>
      <c r="D10922" s="57" t="s">
        <v>32940</v>
      </c>
    </row>
    <row r="10923" spans="1:4">
      <c r="A10923" s="57" t="s">
        <v>32941</v>
      </c>
      <c r="B10923" s="57" t="s">
        <v>12940</v>
      </c>
      <c r="C10923" s="57" t="s">
        <v>32942</v>
      </c>
      <c r="D10923" s="57" t="s">
        <v>32943</v>
      </c>
    </row>
    <row r="10924" spans="1:4">
      <c r="A10924" s="57" t="s">
        <v>32941</v>
      </c>
      <c r="B10924" s="57"/>
      <c r="C10924" s="57" t="s">
        <v>32944</v>
      </c>
      <c r="D10924" s="57" t="s">
        <v>32945</v>
      </c>
    </row>
    <row r="10925" spans="1:4">
      <c r="A10925" s="57" t="s">
        <v>32946</v>
      </c>
      <c r="B10925" s="57" t="s">
        <v>12940</v>
      </c>
      <c r="C10925" s="57" t="s">
        <v>32947</v>
      </c>
      <c r="D10925" s="57" t="s">
        <v>32948</v>
      </c>
    </row>
    <row r="10926" spans="1:4">
      <c r="A10926" s="57" t="s">
        <v>32946</v>
      </c>
      <c r="B10926" s="57"/>
      <c r="C10926" s="57" t="s">
        <v>32949</v>
      </c>
      <c r="D10926" s="57" t="s">
        <v>32950</v>
      </c>
    </row>
    <row r="10927" spans="1:4">
      <c r="A10927" s="57" t="s">
        <v>32951</v>
      </c>
      <c r="B10927" s="57" t="s">
        <v>12940</v>
      </c>
      <c r="C10927" s="57" t="s">
        <v>32952</v>
      </c>
      <c r="D10927" s="57" t="s">
        <v>32953</v>
      </c>
    </row>
    <row r="10928" spans="1:4">
      <c r="A10928" s="57" t="s">
        <v>32954</v>
      </c>
      <c r="B10928" s="57" t="s">
        <v>12940</v>
      </c>
      <c r="C10928" s="57" t="s">
        <v>32955</v>
      </c>
      <c r="D10928" s="57" t="s">
        <v>32956</v>
      </c>
    </row>
    <row r="10929" spans="1:4">
      <c r="A10929" s="57" t="s">
        <v>32954</v>
      </c>
      <c r="B10929" s="57"/>
      <c r="C10929" s="57" t="s">
        <v>32957</v>
      </c>
      <c r="D10929" s="57" t="s">
        <v>32956</v>
      </c>
    </row>
    <row r="10930" spans="1:4">
      <c r="A10930" s="57" t="s">
        <v>32954</v>
      </c>
      <c r="B10930" s="57"/>
      <c r="C10930" s="57" t="s">
        <v>32958</v>
      </c>
      <c r="D10930" s="57" t="s">
        <v>32959</v>
      </c>
    </row>
    <row r="10931" spans="1:4">
      <c r="A10931" s="57" t="s">
        <v>32954</v>
      </c>
      <c r="B10931" s="57"/>
      <c r="C10931" s="57" t="s">
        <v>32960</v>
      </c>
      <c r="D10931" s="57" t="s">
        <v>32961</v>
      </c>
    </row>
    <row r="10932" spans="1:4">
      <c r="A10932" s="57" t="s">
        <v>32954</v>
      </c>
      <c r="B10932" s="57"/>
      <c r="C10932" s="57" t="s">
        <v>32962</v>
      </c>
      <c r="D10932" s="57" t="s">
        <v>32963</v>
      </c>
    </row>
    <row r="10933" spans="1:4">
      <c r="A10933" s="57" t="s">
        <v>32954</v>
      </c>
      <c r="B10933" s="57"/>
      <c r="C10933" s="57" t="s">
        <v>32964</v>
      </c>
      <c r="D10933" s="57" t="s">
        <v>32965</v>
      </c>
    </row>
    <row r="10934" spans="1:4">
      <c r="A10934" s="57" t="s">
        <v>32954</v>
      </c>
      <c r="B10934" s="57"/>
      <c r="C10934" s="57" t="s">
        <v>32966</v>
      </c>
      <c r="D10934" s="57" t="s">
        <v>32967</v>
      </c>
    </row>
    <row r="10935" spans="1:4">
      <c r="A10935" s="57" t="s">
        <v>32968</v>
      </c>
      <c r="B10935" s="57" t="s">
        <v>12940</v>
      </c>
      <c r="C10935" s="57" t="s">
        <v>32969</v>
      </c>
      <c r="D10935" s="57" t="s">
        <v>32970</v>
      </c>
    </row>
    <row r="10936" spans="1:4">
      <c r="A10936" s="57" t="s">
        <v>32971</v>
      </c>
      <c r="B10936" s="57" t="s">
        <v>12940</v>
      </c>
      <c r="C10936" s="57" t="s">
        <v>32972</v>
      </c>
      <c r="D10936" s="57" t="s">
        <v>32973</v>
      </c>
    </row>
    <row r="10937" spans="1:4">
      <c r="A10937" s="57" t="s">
        <v>32971</v>
      </c>
      <c r="B10937" s="57"/>
      <c r="C10937" s="57" t="s">
        <v>32974</v>
      </c>
      <c r="D10937" s="57" t="s">
        <v>32975</v>
      </c>
    </row>
    <row r="10938" spans="1:4">
      <c r="A10938" s="57" t="s">
        <v>32971</v>
      </c>
      <c r="B10938" s="57"/>
      <c r="C10938" s="57" t="s">
        <v>32976</v>
      </c>
      <c r="D10938" s="57" t="s">
        <v>32977</v>
      </c>
    </row>
    <row r="10939" spans="1:4">
      <c r="A10939" s="57" t="s">
        <v>32971</v>
      </c>
      <c r="B10939" s="57"/>
      <c r="C10939" s="57" t="s">
        <v>32978</v>
      </c>
      <c r="D10939" s="57" t="s">
        <v>31154</v>
      </c>
    </row>
    <row r="10940" spans="1:4">
      <c r="A10940" s="57" t="s">
        <v>32971</v>
      </c>
      <c r="B10940" s="57"/>
      <c r="C10940" s="57" t="s">
        <v>32979</v>
      </c>
      <c r="D10940" s="57" t="s">
        <v>32980</v>
      </c>
    </row>
    <row r="10941" spans="1:4">
      <c r="A10941" s="57" t="s">
        <v>32971</v>
      </c>
      <c r="B10941" s="57"/>
      <c r="C10941" s="57" t="s">
        <v>32981</v>
      </c>
      <c r="D10941" s="57" t="s">
        <v>32982</v>
      </c>
    </row>
    <row r="10942" spans="1:4">
      <c r="A10942" s="57" t="s">
        <v>32971</v>
      </c>
      <c r="B10942" s="57"/>
      <c r="C10942" s="57" t="s">
        <v>32983</v>
      </c>
      <c r="D10942" s="57" t="s">
        <v>32984</v>
      </c>
    </row>
    <row r="10943" spans="1:4">
      <c r="A10943" s="57" t="s">
        <v>32971</v>
      </c>
      <c r="B10943" s="57"/>
      <c r="C10943" s="57" t="s">
        <v>32985</v>
      </c>
      <c r="D10943" s="57" t="s">
        <v>32986</v>
      </c>
    </row>
    <row r="10944" spans="1:4">
      <c r="A10944" s="57" t="s">
        <v>32971</v>
      </c>
      <c r="B10944" s="57"/>
      <c r="C10944" s="57" t="s">
        <v>32987</v>
      </c>
      <c r="D10944" s="57" t="s">
        <v>32988</v>
      </c>
    </row>
    <row r="10945" spans="1:4">
      <c r="A10945" s="57" t="s">
        <v>32971</v>
      </c>
      <c r="B10945" s="57"/>
      <c r="C10945" s="57" t="s">
        <v>32989</v>
      </c>
      <c r="D10945" s="57" t="s">
        <v>32990</v>
      </c>
    </row>
    <row r="10946" spans="1:4">
      <c r="A10946" s="57" t="s">
        <v>32971</v>
      </c>
      <c r="B10946" s="57"/>
      <c r="C10946" s="57" t="s">
        <v>32991</v>
      </c>
      <c r="D10946" s="57" t="s">
        <v>32992</v>
      </c>
    </row>
    <row r="10947" spans="1:4">
      <c r="A10947" s="57" t="s">
        <v>32993</v>
      </c>
      <c r="B10947" s="57" t="s">
        <v>12940</v>
      </c>
      <c r="C10947" s="57" t="s">
        <v>32994</v>
      </c>
      <c r="D10947" s="57" t="s">
        <v>32995</v>
      </c>
    </row>
    <row r="10948" spans="1:4">
      <c r="A10948" s="57" t="s">
        <v>32996</v>
      </c>
      <c r="B10948" s="57" t="s">
        <v>12940</v>
      </c>
      <c r="C10948" s="57" t="s">
        <v>32997</v>
      </c>
      <c r="D10948" s="57" t="s">
        <v>32998</v>
      </c>
    </row>
    <row r="10949" spans="1:4">
      <c r="A10949" s="57" t="s">
        <v>32996</v>
      </c>
      <c r="B10949" s="57"/>
      <c r="C10949" s="57" t="s">
        <v>32999</v>
      </c>
      <c r="D10949" s="57" t="s">
        <v>33000</v>
      </c>
    </row>
    <row r="10950" spans="1:4">
      <c r="A10950" s="57" t="s">
        <v>32996</v>
      </c>
      <c r="B10950" s="57"/>
      <c r="C10950" s="57" t="s">
        <v>33001</v>
      </c>
      <c r="D10950" s="57" t="s">
        <v>33002</v>
      </c>
    </row>
    <row r="10951" spans="1:4">
      <c r="A10951" s="57" t="s">
        <v>32996</v>
      </c>
      <c r="B10951" s="57"/>
      <c r="C10951" s="57" t="s">
        <v>33003</v>
      </c>
      <c r="D10951" s="57" t="s">
        <v>33004</v>
      </c>
    </row>
    <row r="10952" spans="1:4">
      <c r="A10952" s="57" t="s">
        <v>32996</v>
      </c>
      <c r="B10952" s="57"/>
      <c r="C10952" s="57" t="s">
        <v>33005</v>
      </c>
      <c r="D10952" s="57" t="s">
        <v>33006</v>
      </c>
    </row>
    <row r="10953" spans="1:4">
      <c r="A10953" s="57" t="s">
        <v>32996</v>
      </c>
      <c r="B10953" s="57"/>
      <c r="C10953" s="57" t="s">
        <v>74960</v>
      </c>
      <c r="D10953" s="57" t="s">
        <v>74961</v>
      </c>
    </row>
    <row r="10954" spans="1:4">
      <c r="A10954" s="57" t="s">
        <v>33007</v>
      </c>
      <c r="B10954" s="57" t="s">
        <v>12940</v>
      </c>
      <c r="C10954" s="57" t="s">
        <v>33008</v>
      </c>
      <c r="D10954" s="57" t="s">
        <v>33009</v>
      </c>
    </row>
    <row r="10955" spans="1:4">
      <c r="A10955" s="57" t="s">
        <v>33010</v>
      </c>
      <c r="B10955" s="57" t="s">
        <v>12940</v>
      </c>
      <c r="C10955" s="57" t="s">
        <v>33011</v>
      </c>
      <c r="D10955" s="57" t="s">
        <v>33012</v>
      </c>
    </row>
    <row r="10956" spans="1:4">
      <c r="A10956" s="57" t="s">
        <v>33010</v>
      </c>
      <c r="B10956" s="57"/>
      <c r="C10956" s="57" t="s">
        <v>33013</v>
      </c>
      <c r="D10956" s="57" t="s">
        <v>33014</v>
      </c>
    </row>
    <row r="10957" spans="1:4">
      <c r="A10957" s="57" t="s">
        <v>33010</v>
      </c>
      <c r="B10957" s="57"/>
      <c r="C10957" s="57" t="s">
        <v>33015</v>
      </c>
      <c r="D10957" s="57" t="s">
        <v>33016</v>
      </c>
    </row>
    <row r="10958" spans="1:4">
      <c r="A10958" s="57" t="s">
        <v>33017</v>
      </c>
      <c r="B10958" s="57" t="s">
        <v>12940</v>
      </c>
      <c r="C10958" s="57" t="s">
        <v>33018</v>
      </c>
      <c r="D10958" s="57" t="s">
        <v>33019</v>
      </c>
    </row>
    <row r="10959" spans="1:4">
      <c r="A10959" s="57" t="s">
        <v>33020</v>
      </c>
      <c r="B10959" s="57" t="s">
        <v>12940</v>
      </c>
      <c r="C10959" s="57" t="s">
        <v>33021</v>
      </c>
      <c r="D10959" s="57" t="s">
        <v>33022</v>
      </c>
    </row>
    <row r="10960" spans="1:4">
      <c r="A10960" s="57" t="s">
        <v>33023</v>
      </c>
      <c r="B10960" s="57" t="s">
        <v>12940</v>
      </c>
      <c r="C10960" s="57" t="s">
        <v>33024</v>
      </c>
      <c r="D10960" s="57" t="s">
        <v>33025</v>
      </c>
    </row>
    <row r="10961" spans="1:4">
      <c r="A10961" s="57" t="s">
        <v>33023</v>
      </c>
      <c r="B10961" s="57"/>
      <c r="C10961" s="57" t="s">
        <v>74962</v>
      </c>
      <c r="D10961" s="57" t="s">
        <v>74963</v>
      </c>
    </row>
    <row r="10962" spans="1:4">
      <c r="A10962" s="57" t="s">
        <v>33026</v>
      </c>
      <c r="B10962" s="57" t="s">
        <v>12940</v>
      </c>
      <c r="C10962" s="57" t="s">
        <v>33027</v>
      </c>
      <c r="D10962" s="57" t="s">
        <v>33028</v>
      </c>
    </row>
    <row r="10963" spans="1:4">
      <c r="A10963" s="57" t="s">
        <v>33026</v>
      </c>
      <c r="B10963" s="57"/>
      <c r="C10963" s="57" t="s">
        <v>33029</v>
      </c>
      <c r="D10963" s="57" t="s">
        <v>33030</v>
      </c>
    </row>
    <row r="10964" spans="1:4">
      <c r="A10964" s="57" t="s">
        <v>33026</v>
      </c>
      <c r="B10964" s="57"/>
      <c r="C10964" s="57" t="s">
        <v>33031</v>
      </c>
      <c r="D10964" s="57" t="s">
        <v>33032</v>
      </c>
    </row>
    <row r="10965" spans="1:4">
      <c r="A10965" s="57" t="s">
        <v>33026</v>
      </c>
      <c r="B10965" s="57"/>
      <c r="C10965" s="57" t="s">
        <v>33033</v>
      </c>
      <c r="D10965" s="57" t="s">
        <v>33034</v>
      </c>
    </row>
    <row r="10966" spans="1:4">
      <c r="A10966" s="57" t="s">
        <v>33026</v>
      </c>
      <c r="B10966" s="57"/>
      <c r="C10966" s="57" t="s">
        <v>33035</v>
      </c>
      <c r="D10966" s="57" t="s">
        <v>33036</v>
      </c>
    </row>
    <row r="10967" spans="1:4">
      <c r="A10967" s="57" t="s">
        <v>33026</v>
      </c>
      <c r="B10967" s="57"/>
      <c r="C10967" s="57" t="s">
        <v>33037</v>
      </c>
      <c r="D10967" s="57" t="s">
        <v>33038</v>
      </c>
    </row>
    <row r="10968" spans="1:4">
      <c r="A10968" s="57" t="s">
        <v>33026</v>
      </c>
      <c r="B10968" s="57"/>
      <c r="C10968" s="57" t="s">
        <v>33039</v>
      </c>
      <c r="D10968" s="57" t="s">
        <v>33040</v>
      </c>
    </row>
    <row r="10969" spans="1:4">
      <c r="A10969" s="57" t="s">
        <v>33026</v>
      </c>
      <c r="B10969" s="57"/>
      <c r="C10969" s="57" t="s">
        <v>77282</v>
      </c>
      <c r="D10969" s="57" t="s">
        <v>77283</v>
      </c>
    </row>
    <row r="10970" spans="1:4">
      <c r="A10970" s="57" t="s">
        <v>33041</v>
      </c>
      <c r="B10970" s="57" t="s">
        <v>12940</v>
      </c>
      <c r="C10970" s="57" t="s">
        <v>33042</v>
      </c>
      <c r="D10970" s="57" t="s">
        <v>33043</v>
      </c>
    </row>
    <row r="10971" spans="1:4">
      <c r="A10971" s="57" t="s">
        <v>33041</v>
      </c>
      <c r="B10971" s="57"/>
      <c r="C10971" s="57" t="s">
        <v>33044</v>
      </c>
      <c r="D10971" s="57" t="s">
        <v>33045</v>
      </c>
    </row>
    <row r="10972" spans="1:4">
      <c r="A10972" s="57" t="s">
        <v>33041</v>
      </c>
      <c r="B10972" s="57"/>
      <c r="C10972" s="57" t="s">
        <v>33046</v>
      </c>
      <c r="D10972" s="57" t="s">
        <v>33047</v>
      </c>
    </row>
    <row r="10973" spans="1:4">
      <c r="A10973" s="57" t="s">
        <v>33041</v>
      </c>
      <c r="B10973" s="57"/>
      <c r="C10973" s="57" t="s">
        <v>33048</v>
      </c>
      <c r="D10973" s="57" t="s">
        <v>33049</v>
      </c>
    </row>
    <row r="10974" spans="1:4">
      <c r="A10974" s="57" t="s">
        <v>33050</v>
      </c>
      <c r="B10974" s="57" t="s">
        <v>12940</v>
      </c>
      <c r="C10974" s="57" t="s">
        <v>33051</v>
      </c>
      <c r="D10974" s="57" t="s">
        <v>33052</v>
      </c>
    </row>
    <row r="10975" spans="1:4">
      <c r="A10975" s="57" t="s">
        <v>33053</v>
      </c>
      <c r="B10975" s="57" t="s">
        <v>12940</v>
      </c>
      <c r="C10975" s="57" t="s">
        <v>33054</v>
      </c>
      <c r="D10975" s="57" t="s">
        <v>33055</v>
      </c>
    </row>
    <row r="10976" spans="1:4">
      <c r="A10976" s="57" t="s">
        <v>33053</v>
      </c>
      <c r="B10976" s="57"/>
      <c r="C10976" s="57" t="s">
        <v>33056</v>
      </c>
      <c r="D10976" s="57" t="s">
        <v>33057</v>
      </c>
    </row>
    <row r="10977" spans="1:4">
      <c r="A10977" s="57" t="s">
        <v>33053</v>
      </c>
      <c r="B10977" s="57"/>
      <c r="C10977" s="57" t="s">
        <v>33058</v>
      </c>
      <c r="D10977" s="57" t="s">
        <v>33059</v>
      </c>
    </row>
    <row r="10978" spans="1:4">
      <c r="A10978" s="57" t="s">
        <v>33053</v>
      </c>
      <c r="B10978" s="57"/>
      <c r="C10978" s="57" t="s">
        <v>33060</v>
      </c>
      <c r="D10978" s="57" t="s">
        <v>33061</v>
      </c>
    </row>
    <row r="10979" spans="1:4">
      <c r="A10979" s="57" t="s">
        <v>33053</v>
      </c>
      <c r="B10979" s="57"/>
      <c r="C10979" s="57" t="s">
        <v>33062</v>
      </c>
      <c r="D10979" s="57" t="s">
        <v>33063</v>
      </c>
    </row>
    <row r="10980" spans="1:4">
      <c r="A10980" s="57" t="s">
        <v>33053</v>
      </c>
      <c r="B10980" s="57"/>
      <c r="C10980" s="57" t="s">
        <v>33064</v>
      </c>
      <c r="D10980" s="57" t="s">
        <v>33065</v>
      </c>
    </row>
    <row r="10981" spans="1:4">
      <c r="A10981" s="57" t="s">
        <v>33053</v>
      </c>
      <c r="B10981" s="57"/>
      <c r="C10981" s="57" t="s">
        <v>74964</v>
      </c>
      <c r="D10981" s="57" t="s">
        <v>74965</v>
      </c>
    </row>
    <row r="10982" spans="1:4">
      <c r="A10982" s="57" t="s">
        <v>33066</v>
      </c>
      <c r="B10982" s="57" t="s">
        <v>12940</v>
      </c>
      <c r="C10982" s="57" t="s">
        <v>33067</v>
      </c>
      <c r="D10982" s="57" t="s">
        <v>33068</v>
      </c>
    </row>
    <row r="10983" spans="1:4">
      <c r="A10983" s="57" t="s">
        <v>33066</v>
      </c>
      <c r="B10983" s="57"/>
      <c r="C10983" s="57" t="s">
        <v>33069</v>
      </c>
      <c r="D10983" s="57" t="s">
        <v>33070</v>
      </c>
    </row>
    <row r="10984" spans="1:4">
      <c r="A10984" s="57" t="s">
        <v>33071</v>
      </c>
      <c r="B10984" s="57" t="s">
        <v>12940</v>
      </c>
      <c r="C10984" s="57" t="s">
        <v>33072</v>
      </c>
      <c r="D10984" s="57" t="s">
        <v>33073</v>
      </c>
    </row>
    <row r="10985" spans="1:4">
      <c r="A10985" s="57" t="s">
        <v>33074</v>
      </c>
      <c r="B10985" s="57" t="s">
        <v>12940</v>
      </c>
      <c r="C10985" s="57" t="s">
        <v>33075</v>
      </c>
      <c r="D10985" s="57" t="s">
        <v>33076</v>
      </c>
    </row>
    <row r="10986" spans="1:4">
      <c r="A10986" s="57" t="s">
        <v>33074</v>
      </c>
      <c r="B10986" s="57"/>
      <c r="C10986" s="57" t="s">
        <v>33077</v>
      </c>
      <c r="D10986" s="57" t="s">
        <v>33078</v>
      </c>
    </row>
    <row r="10987" spans="1:4">
      <c r="A10987" s="57" t="s">
        <v>33074</v>
      </c>
      <c r="B10987" s="57"/>
      <c r="C10987" s="57" t="s">
        <v>33079</v>
      </c>
      <c r="D10987" s="57" t="s">
        <v>33080</v>
      </c>
    </row>
    <row r="10988" spans="1:4">
      <c r="A10988" s="57" t="s">
        <v>33074</v>
      </c>
      <c r="B10988" s="57"/>
      <c r="C10988" s="57" t="s">
        <v>33081</v>
      </c>
      <c r="D10988" s="57" t="s">
        <v>33082</v>
      </c>
    </row>
    <row r="10989" spans="1:4">
      <c r="A10989" s="57" t="s">
        <v>33074</v>
      </c>
      <c r="B10989" s="57"/>
      <c r="C10989" s="57" t="s">
        <v>33083</v>
      </c>
      <c r="D10989" s="57" t="s">
        <v>33084</v>
      </c>
    </row>
    <row r="10990" spans="1:4">
      <c r="A10990" s="57" t="s">
        <v>33074</v>
      </c>
      <c r="B10990" s="57"/>
      <c r="C10990" s="57" t="s">
        <v>33085</v>
      </c>
      <c r="D10990" s="57" t="s">
        <v>33086</v>
      </c>
    </row>
    <row r="10991" spans="1:4">
      <c r="A10991" s="57" t="s">
        <v>33087</v>
      </c>
      <c r="B10991" s="57" t="s">
        <v>12940</v>
      </c>
      <c r="C10991" s="57" t="s">
        <v>33088</v>
      </c>
      <c r="D10991" s="57" t="s">
        <v>33089</v>
      </c>
    </row>
    <row r="10992" spans="1:4">
      <c r="A10992" s="57" t="s">
        <v>33087</v>
      </c>
      <c r="B10992" s="57"/>
      <c r="C10992" s="57" t="s">
        <v>33090</v>
      </c>
      <c r="D10992" s="57" t="s">
        <v>33091</v>
      </c>
    </row>
    <row r="10993" spans="1:4">
      <c r="A10993" s="57" t="s">
        <v>33087</v>
      </c>
      <c r="B10993" s="57"/>
      <c r="C10993" s="57" t="s">
        <v>33092</v>
      </c>
      <c r="D10993" s="57" t="s">
        <v>33093</v>
      </c>
    </row>
    <row r="10994" spans="1:4">
      <c r="A10994" s="57" t="s">
        <v>33087</v>
      </c>
      <c r="B10994" s="57"/>
      <c r="C10994" s="57" t="s">
        <v>33094</v>
      </c>
      <c r="D10994" s="57" t="s">
        <v>33095</v>
      </c>
    </row>
    <row r="10995" spans="1:4">
      <c r="A10995" s="57" t="s">
        <v>33087</v>
      </c>
      <c r="B10995" s="57"/>
      <c r="C10995" s="57" t="s">
        <v>33096</v>
      </c>
      <c r="D10995" s="57" t="s">
        <v>33097</v>
      </c>
    </row>
    <row r="10996" spans="1:4">
      <c r="A10996" s="57" t="s">
        <v>33087</v>
      </c>
      <c r="B10996" s="57"/>
      <c r="C10996" s="57" t="s">
        <v>33098</v>
      </c>
      <c r="D10996" s="57" t="s">
        <v>33099</v>
      </c>
    </row>
    <row r="10997" spans="1:4">
      <c r="A10997" s="57" t="s">
        <v>33087</v>
      </c>
      <c r="B10997" s="57"/>
      <c r="C10997" s="57" t="s">
        <v>74966</v>
      </c>
      <c r="D10997" s="57" t="s">
        <v>74967</v>
      </c>
    </row>
    <row r="10998" spans="1:4">
      <c r="A10998" s="57" t="s">
        <v>33100</v>
      </c>
      <c r="B10998" s="57" t="s">
        <v>12940</v>
      </c>
      <c r="C10998" s="57" t="s">
        <v>33101</v>
      </c>
      <c r="D10998" s="57" t="s">
        <v>33102</v>
      </c>
    </row>
    <row r="10999" spans="1:4">
      <c r="A10999" s="57" t="s">
        <v>33103</v>
      </c>
      <c r="B10999" s="57" t="s">
        <v>12940</v>
      </c>
      <c r="C10999" s="57" t="s">
        <v>33104</v>
      </c>
      <c r="D10999" s="57" t="s">
        <v>33105</v>
      </c>
    </row>
    <row r="11000" spans="1:4">
      <c r="A11000" s="57" t="s">
        <v>33103</v>
      </c>
      <c r="B11000" s="57"/>
      <c r="C11000" s="57" t="s">
        <v>33106</v>
      </c>
      <c r="D11000" s="57" t="s">
        <v>33107</v>
      </c>
    </row>
    <row r="11001" spans="1:4">
      <c r="A11001" s="57" t="s">
        <v>33103</v>
      </c>
      <c r="B11001" s="57"/>
      <c r="C11001" s="57" t="s">
        <v>33108</v>
      </c>
      <c r="D11001" s="57" t="s">
        <v>33109</v>
      </c>
    </row>
    <row r="11002" spans="1:4">
      <c r="A11002" s="57" t="s">
        <v>33103</v>
      </c>
      <c r="B11002" s="57"/>
      <c r="C11002" s="57" t="s">
        <v>33110</v>
      </c>
      <c r="D11002" s="57" t="s">
        <v>33111</v>
      </c>
    </row>
    <row r="11003" spans="1:4">
      <c r="A11003" s="57" t="s">
        <v>33103</v>
      </c>
      <c r="B11003" s="57"/>
      <c r="C11003" s="57" t="s">
        <v>33112</v>
      </c>
      <c r="D11003" s="57" t="s">
        <v>33113</v>
      </c>
    </row>
    <row r="11004" spans="1:4">
      <c r="A11004" s="57" t="s">
        <v>33103</v>
      </c>
      <c r="B11004" s="57"/>
      <c r="C11004" s="57" t="s">
        <v>33114</v>
      </c>
      <c r="D11004" s="57" t="s">
        <v>33115</v>
      </c>
    </row>
    <row r="11005" spans="1:4">
      <c r="A11005" s="57" t="s">
        <v>33103</v>
      </c>
      <c r="B11005" s="57"/>
      <c r="C11005" s="57" t="s">
        <v>33116</v>
      </c>
      <c r="D11005" s="57" t="s">
        <v>33117</v>
      </c>
    </row>
    <row r="11006" spans="1:4">
      <c r="A11006" s="57" t="s">
        <v>33103</v>
      </c>
      <c r="B11006" s="57"/>
      <c r="C11006" s="57" t="s">
        <v>33118</v>
      </c>
      <c r="D11006" s="57" t="s">
        <v>33119</v>
      </c>
    </row>
    <row r="11007" spans="1:4">
      <c r="A11007" s="57" t="s">
        <v>33103</v>
      </c>
      <c r="B11007" s="57"/>
      <c r="C11007" s="57" t="s">
        <v>33120</v>
      </c>
      <c r="D11007" s="57" t="s">
        <v>33121</v>
      </c>
    </row>
    <row r="11008" spans="1:4">
      <c r="A11008" s="57" t="s">
        <v>33103</v>
      </c>
      <c r="B11008" s="57"/>
      <c r="C11008" s="57" t="s">
        <v>74968</v>
      </c>
      <c r="D11008" s="57" t="s">
        <v>74969</v>
      </c>
    </row>
    <row r="11009" spans="1:4">
      <c r="A11009" s="57" t="s">
        <v>33122</v>
      </c>
      <c r="B11009" s="57" t="s">
        <v>12940</v>
      </c>
      <c r="C11009" s="57" t="s">
        <v>33123</v>
      </c>
      <c r="D11009" s="57" t="s">
        <v>33124</v>
      </c>
    </row>
    <row r="11010" spans="1:4">
      <c r="A11010" s="57" t="s">
        <v>33122</v>
      </c>
      <c r="B11010" s="57"/>
      <c r="C11010" s="57" t="s">
        <v>33125</v>
      </c>
      <c r="D11010" s="57" t="s">
        <v>33126</v>
      </c>
    </row>
    <row r="11011" spans="1:4">
      <c r="A11011" s="57" t="s">
        <v>33127</v>
      </c>
      <c r="B11011" s="57" t="s">
        <v>12940</v>
      </c>
      <c r="C11011" s="57" t="s">
        <v>33128</v>
      </c>
      <c r="D11011" s="57" t="s">
        <v>33129</v>
      </c>
    </row>
    <row r="11012" spans="1:4">
      <c r="A11012" s="57" t="s">
        <v>33127</v>
      </c>
      <c r="B11012" s="57"/>
      <c r="C11012" s="57" t="s">
        <v>33130</v>
      </c>
      <c r="D11012" s="57" t="s">
        <v>33131</v>
      </c>
    </row>
    <row r="11013" spans="1:4">
      <c r="A11013" s="57" t="s">
        <v>33127</v>
      </c>
      <c r="B11013" s="57"/>
      <c r="C11013" s="57" t="s">
        <v>33132</v>
      </c>
      <c r="D11013" s="57" t="s">
        <v>33133</v>
      </c>
    </row>
    <row r="11014" spans="1:4">
      <c r="A11014" s="57" t="s">
        <v>33127</v>
      </c>
      <c r="B11014" s="57"/>
      <c r="C11014" s="57" t="s">
        <v>33134</v>
      </c>
      <c r="D11014" s="57" t="s">
        <v>33135</v>
      </c>
    </row>
    <row r="11015" spans="1:4">
      <c r="A11015" s="57" t="s">
        <v>7734</v>
      </c>
      <c r="B11015" s="57" t="s">
        <v>865</v>
      </c>
      <c r="C11015" s="57" t="s">
        <v>3255</v>
      </c>
      <c r="D11015" s="57" t="s">
        <v>3256</v>
      </c>
    </row>
    <row r="11016" spans="1:4">
      <c r="A11016" s="57" t="s">
        <v>7735</v>
      </c>
      <c r="B11016" s="57" t="s">
        <v>1189</v>
      </c>
      <c r="C11016" s="57" t="s">
        <v>5640</v>
      </c>
      <c r="D11016" s="57" t="s">
        <v>5641</v>
      </c>
    </row>
    <row r="11017" spans="1:4">
      <c r="A11017" s="57" t="s">
        <v>7736</v>
      </c>
      <c r="B11017" s="57" t="s">
        <v>984</v>
      </c>
      <c r="C11017" s="57" t="s">
        <v>3470</v>
      </c>
      <c r="D11017" s="57" t="s">
        <v>3471</v>
      </c>
    </row>
    <row r="11018" spans="1:4">
      <c r="A11018" s="57" t="s">
        <v>9945</v>
      </c>
      <c r="B11018" s="57" t="s">
        <v>9584</v>
      </c>
      <c r="C11018" s="57" t="s">
        <v>9946</v>
      </c>
      <c r="D11018" s="57" t="s">
        <v>12595</v>
      </c>
    </row>
    <row r="11019" spans="1:4">
      <c r="A11019" s="57" t="s">
        <v>9945</v>
      </c>
      <c r="B11019" s="57" t="s">
        <v>9584</v>
      </c>
      <c r="C11019" s="57" t="s">
        <v>12596</v>
      </c>
      <c r="D11019" s="57" t="s">
        <v>12597</v>
      </c>
    </row>
    <row r="11020" spans="1:4">
      <c r="A11020" s="57" t="s">
        <v>33136</v>
      </c>
      <c r="B11020" s="57" t="s">
        <v>12940</v>
      </c>
      <c r="C11020" s="57" t="s">
        <v>33137</v>
      </c>
      <c r="D11020" s="57" t="s">
        <v>33138</v>
      </c>
    </row>
    <row r="11021" spans="1:4">
      <c r="A11021" s="57" t="s">
        <v>33136</v>
      </c>
      <c r="B11021" s="57"/>
      <c r="C11021" s="57" t="s">
        <v>33139</v>
      </c>
      <c r="D11021" s="57" t="s">
        <v>33140</v>
      </c>
    </row>
    <row r="11022" spans="1:4">
      <c r="A11022" s="57" t="s">
        <v>33141</v>
      </c>
      <c r="B11022" s="57" t="s">
        <v>12940</v>
      </c>
      <c r="C11022" s="57" t="s">
        <v>33142</v>
      </c>
      <c r="D11022" s="57" t="s">
        <v>33143</v>
      </c>
    </row>
    <row r="11023" spans="1:4">
      <c r="A11023" s="57" t="s">
        <v>33141</v>
      </c>
      <c r="B11023" s="57"/>
      <c r="C11023" s="57" t="s">
        <v>33144</v>
      </c>
      <c r="D11023" s="57" t="s">
        <v>33145</v>
      </c>
    </row>
    <row r="11024" spans="1:4">
      <c r="A11024" s="57" t="s">
        <v>33141</v>
      </c>
      <c r="B11024" s="57"/>
      <c r="C11024" s="57" t="s">
        <v>33146</v>
      </c>
      <c r="D11024" s="57" t="s">
        <v>33147</v>
      </c>
    </row>
    <row r="11025" spans="1:4">
      <c r="A11025" s="57" t="s">
        <v>33141</v>
      </c>
      <c r="B11025" s="57"/>
      <c r="C11025" s="57" t="s">
        <v>33148</v>
      </c>
      <c r="D11025" s="57" t="s">
        <v>33149</v>
      </c>
    </row>
    <row r="11026" spans="1:4">
      <c r="A11026" s="57" t="s">
        <v>33141</v>
      </c>
      <c r="B11026" s="57"/>
      <c r="C11026" s="57" t="s">
        <v>33150</v>
      </c>
      <c r="D11026" s="57" t="s">
        <v>33151</v>
      </c>
    </row>
    <row r="11027" spans="1:4">
      <c r="A11027" s="57" t="s">
        <v>33141</v>
      </c>
      <c r="B11027" s="57"/>
      <c r="C11027" s="57" t="s">
        <v>33152</v>
      </c>
      <c r="D11027" s="57" t="s">
        <v>33153</v>
      </c>
    </row>
    <row r="11028" spans="1:4">
      <c r="A11028" s="57" t="s">
        <v>33154</v>
      </c>
      <c r="B11028" s="57" t="s">
        <v>12940</v>
      </c>
      <c r="C11028" s="57" t="s">
        <v>33155</v>
      </c>
      <c r="D11028" s="57" t="s">
        <v>33156</v>
      </c>
    </row>
    <row r="11029" spans="1:4">
      <c r="A11029" s="57" t="s">
        <v>33154</v>
      </c>
      <c r="B11029" s="57"/>
      <c r="C11029" s="57" t="s">
        <v>33157</v>
      </c>
      <c r="D11029" s="57" t="s">
        <v>33158</v>
      </c>
    </row>
    <row r="11030" spans="1:4">
      <c r="A11030" s="57" t="s">
        <v>33154</v>
      </c>
      <c r="B11030" s="57"/>
      <c r="C11030" s="57" t="s">
        <v>33159</v>
      </c>
      <c r="D11030" s="57" t="s">
        <v>33160</v>
      </c>
    </row>
    <row r="11031" spans="1:4">
      <c r="A11031" s="57" t="s">
        <v>33154</v>
      </c>
      <c r="B11031" s="57"/>
      <c r="C11031" s="57" t="s">
        <v>33161</v>
      </c>
      <c r="D11031" s="57" t="s">
        <v>33162</v>
      </c>
    </row>
    <row r="11032" spans="1:4">
      <c r="A11032" s="57" t="s">
        <v>33163</v>
      </c>
      <c r="B11032" s="57" t="s">
        <v>12940</v>
      </c>
      <c r="C11032" s="57" t="s">
        <v>33164</v>
      </c>
      <c r="D11032" s="57" t="s">
        <v>33165</v>
      </c>
    </row>
    <row r="11033" spans="1:4">
      <c r="A11033" s="57" t="s">
        <v>33163</v>
      </c>
      <c r="B11033" s="57"/>
      <c r="C11033" s="57" t="s">
        <v>33166</v>
      </c>
      <c r="D11033" s="57" t="s">
        <v>33167</v>
      </c>
    </row>
    <row r="11034" spans="1:4">
      <c r="A11034" s="57" t="s">
        <v>33163</v>
      </c>
      <c r="B11034" s="57"/>
      <c r="C11034" s="57" t="s">
        <v>33168</v>
      </c>
      <c r="D11034" s="57" t="s">
        <v>33169</v>
      </c>
    </row>
    <row r="11035" spans="1:4">
      <c r="A11035" s="57" t="s">
        <v>33163</v>
      </c>
      <c r="B11035" s="57"/>
      <c r="C11035" s="57" t="s">
        <v>33170</v>
      </c>
      <c r="D11035" s="57" t="s">
        <v>33171</v>
      </c>
    </row>
    <row r="11036" spans="1:4">
      <c r="A11036" s="57" t="s">
        <v>33172</v>
      </c>
      <c r="B11036" s="57" t="s">
        <v>12940</v>
      </c>
      <c r="C11036" s="57" t="s">
        <v>33173</v>
      </c>
      <c r="D11036" s="57" t="s">
        <v>33174</v>
      </c>
    </row>
    <row r="11037" spans="1:4">
      <c r="A11037" s="57" t="s">
        <v>33172</v>
      </c>
      <c r="B11037" s="57"/>
      <c r="C11037" s="57" t="s">
        <v>33175</v>
      </c>
      <c r="D11037" s="57" t="s">
        <v>33176</v>
      </c>
    </row>
    <row r="11038" spans="1:4">
      <c r="A11038" s="57" t="s">
        <v>33172</v>
      </c>
      <c r="B11038" s="57"/>
      <c r="C11038" s="57" t="s">
        <v>33177</v>
      </c>
      <c r="D11038" s="57" t="s">
        <v>33178</v>
      </c>
    </row>
    <row r="11039" spans="1:4">
      <c r="A11039" s="57" t="s">
        <v>33172</v>
      </c>
      <c r="B11039" s="57"/>
      <c r="C11039" s="57" t="s">
        <v>33179</v>
      </c>
      <c r="D11039" s="57" t="s">
        <v>33180</v>
      </c>
    </row>
    <row r="11040" spans="1:4">
      <c r="A11040" s="57" t="s">
        <v>33172</v>
      </c>
      <c r="B11040" s="57"/>
      <c r="C11040" s="57" t="s">
        <v>33181</v>
      </c>
      <c r="D11040" s="57" t="s">
        <v>33180</v>
      </c>
    </row>
    <row r="11041" spans="1:4">
      <c r="A11041" s="57" t="s">
        <v>33172</v>
      </c>
      <c r="B11041" s="57"/>
      <c r="C11041" s="57" t="s">
        <v>33182</v>
      </c>
      <c r="D11041" s="57" t="s">
        <v>33183</v>
      </c>
    </row>
    <row r="11042" spans="1:4">
      <c r="A11042" s="57" t="s">
        <v>33172</v>
      </c>
      <c r="B11042" s="57"/>
      <c r="C11042" s="57" t="s">
        <v>33184</v>
      </c>
      <c r="D11042" s="57" t="s">
        <v>33185</v>
      </c>
    </row>
    <row r="11043" spans="1:4">
      <c r="A11043" s="57" t="s">
        <v>33186</v>
      </c>
      <c r="B11043" s="57" t="s">
        <v>12940</v>
      </c>
      <c r="C11043" s="57" t="s">
        <v>33187</v>
      </c>
      <c r="D11043" s="57" t="s">
        <v>33188</v>
      </c>
    </row>
    <row r="11044" spans="1:4">
      <c r="A11044" s="57" t="s">
        <v>33186</v>
      </c>
      <c r="B11044" s="57"/>
      <c r="C11044" s="57" t="s">
        <v>33189</v>
      </c>
      <c r="D11044" s="57" t="s">
        <v>33190</v>
      </c>
    </row>
    <row r="11045" spans="1:4">
      <c r="A11045" s="57" t="s">
        <v>33191</v>
      </c>
      <c r="B11045" s="57" t="s">
        <v>12940</v>
      </c>
      <c r="C11045" s="57" t="s">
        <v>33192</v>
      </c>
      <c r="D11045" s="57" t="s">
        <v>33193</v>
      </c>
    </row>
    <row r="11046" spans="1:4">
      <c r="A11046" s="57" t="s">
        <v>33194</v>
      </c>
      <c r="B11046" s="57" t="s">
        <v>12940</v>
      </c>
      <c r="C11046" s="57" t="s">
        <v>33195</v>
      </c>
      <c r="D11046" s="57" t="s">
        <v>33196</v>
      </c>
    </row>
    <row r="11047" spans="1:4">
      <c r="A11047" s="57" t="s">
        <v>33194</v>
      </c>
      <c r="B11047" s="57"/>
      <c r="C11047" s="57" t="s">
        <v>33197</v>
      </c>
      <c r="D11047" s="57" t="s">
        <v>33198</v>
      </c>
    </row>
    <row r="11048" spans="1:4">
      <c r="A11048" s="57" t="s">
        <v>33194</v>
      </c>
      <c r="B11048" s="57"/>
      <c r="C11048" s="57" t="s">
        <v>33199</v>
      </c>
      <c r="D11048" s="57" t="s">
        <v>33200</v>
      </c>
    </row>
    <row r="11049" spans="1:4">
      <c r="A11049" s="57" t="s">
        <v>33194</v>
      </c>
      <c r="B11049" s="57"/>
      <c r="C11049" s="57" t="s">
        <v>33201</v>
      </c>
      <c r="D11049" s="57" t="s">
        <v>33202</v>
      </c>
    </row>
    <row r="11050" spans="1:4">
      <c r="A11050" s="57" t="s">
        <v>33194</v>
      </c>
      <c r="B11050" s="57"/>
      <c r="C11050" s="57" t="s">
        <v>33203</v>
      </c>
      <c r="D11050" s="57" t="s">
        <v>33204</v>
      </c>
    </row>
    <row r="11051" spans="1:4">
      <c r="A11051" s="57" t="s">
        <v>33194</v>
      </c>
      <c r="B11051" s="57"/>
      <c r="C11051" s="57" t="s">
        <v>33205</v>
      </c>
      <c r="D11051" s="57" t="s">
        <v>33206</v>
      </c>
    </row>
    <row r="11052" spans="1:4">
      <c r="A11052" s="57" t="s">
        <v>33194</v>
      </c>
      <c r="B11052" s="57"/>
      <c r="C11052" s="57" t="s">
        <v>33207</v>
      </c>
      <c r="D11052" s="57" t="s">
        <v>33208</v>
      </c>
    </row>
    <row r="11053" spans="1:4">
      <c r="A11053" s="57" t="s">
        <v>33194</v>
      </c>
      <c r="B11053" s="57"/>
      <c r="C11053" s="57" t="s">
        <v>33209</v>
      </c>
      <c r="D11053" s="57" t="s">
        <v>33210</v>
      </c>
    </row>
    <row r="11054" spans="1:4">
      <c r="A11054" s="57" t="s">
        <v>33194</v>
      </c>
      <c r="B11054" s="57"/>
      <c r="C11054" s="57" t="s">
        <v>33211</v>
      </c>
      <c r="D11054" s="57" t="s">
        <v>33212</v>
      </c>
    </row>
    <row r="11055" spans="1:4">
      <c r="A11055" s="57" t="s">
        <v>33194</v>
      </c>
      <c r="B11055" s="57"/>
      <c r="C11055" s="57" t="s">
        <v>33213</v>
      </c>
      <c r="D11055" s="57" t="s">
        <v>33214</v>
      </c>
    </row>
    <row r="11056" spans="1:4">
      <c r="A11056" s="57" t="s">
        <v>76669</v>
      </c>
      <c r="B11056" s="57" t="s">
        <v>12940</v>
      </c>
      <c r="C11056" s="57" t="s">
        <v>33215</v>
      </c>
      <c r="D11056" s="57" t="s">
        <v>33216</v>
      </c>
    </row>
    <row r="11057" spans="1:4">
      <c r="A11057" s="57" t="s">
        <v>33217</v>
      </c>
      <c r="B11057" s="57" t="s">
        <v>12940</v>
      </c>
      <c r="C11057" s="57" t="s">
        <v>33218</v>
      </c>
      <c r="D11057" s="57" t="s">
        <v>33219</v>
      </c>
    </row>
    <row r="11058" spans="1:4">
      <c r="A11058" s="57" t="s">
        <v>33217</v>
      </c>
      <c r="B11058" s="57"/>
      <c r="C11058" s="57" t="s">
        <v>33220</v>
      </c>
      <c r="D11058" s="57" t="s">
        <v>33221</v>
      </c>
    </row>
    <row r="11059" spans="1:4">
      <c r="A11059" s="57" t="s">
        <v>33222</v>
      </c>
      <c r="B11059" s="57" t="s">
        <v>12940</v>
      </c>
      <c r="C11059" s="57" t="s">
        <v>33223</v>
      </c>
      <c r="D11059" s="57" t="s">
        <v>33224</v>
      </c>
    </row>
    <row r="11060" spans="1:4">
      <c r="A11060" s="57" t="s">
        <v>33225</v>
      </c>
      <c r="B11060" s="57" t="s">
        <v>12940</v>
      </c>
      <c r="C11060" s="57" t="s">
        <v>33226</v>
      </c>
      <c r="D11060" s="57" t="s">
        <v>33227</v>
      </c>
    </row>
    <row r="11061" spans="1:4">
      <c r="A11061" s="57" t="s">
        <v>33225</v>
      </c>
      <c r="B11061" s="57"/>
      <c r="C11061" s="57" t="s">
        <v>33228</v>
      </c>
      <c r="D11061" s="57" t="s">
        <v>33229</v>
      </c>
    </row>
    <row r="11062" spans="1:4">
      <c r="A11062" s="57" t="s">
        <v>33225</v>
      </c>
      <c r="B11062" s="57"/>
      <c r="C11062" s="57" t="s">
        <v>33230</v>
      </c>
      <c r="D11062" s="57" t="s">
        <v>33231</v>
      </c>
    </row>
    <row r="11063" spans="1:4">
      <c r="A11063" s="57" t="s">
        <v>33225</v>
      </c>
      <c r="B11063" s="57"/>
      <c r="C11063" s="57" t="s">
        <v>33232</v>
      </c>
      <c r="D11063" s="57" t="s">
        <v>33233</v>
      </c>
    </row>
    <row r="11064" spans="1:4">
      <c r="A11064" s="57" t="s">
        <v>33225</v>
      </c>
      <c r="B11064" s="57"/>
      <c r="C11064" s="57" t="s">
        <v>33234</v>
      </c>
      <c r="D11064" s="57" t="s">
        <v>33235</v>
      </c>
    </row>
    <row r="11065" spans="1:4">
      <c r="A11065" s="57" t="s">
        <v>33236</v>
      </c>
      <c r="B11065" s="57" t="s">
        <v>12940</v>
      </c>
      <c r="C11065" s="57" t="s">
        <v>33237</v>
      </c>
      <c r="D11065" s="57" t="s">
        <v>33238</v>
      </c>
    </row>
    <row r="11066" spans="1:4">
      <c r="A11066" s="57" t="s">
        <v>33236</v>
      </c>
      <c r="B11066" s="57"/>
      <c r="C11066" s="57" t="s">
        <v>33239</v>
      </c>
      <c r="D11066" s="57" t="s">
        <v>33240</v>
      </c>
    </row>
    <row r="11067" spans="1:4">
      <c r="A11067" s="57" t="s">
        <v>33236</v>
      </c>
      <c r="B11067" s="57"/>
      <c r="C11067" s="57" t="s">
        <v>33241</v>
      </c>
      <c r="D11067" s="57" t="s">
        <v>33242</v>
      </c>
    </row>
    <row r="11068" spans="1:4">
      <c r="A11068" s="57" t="s">
        <v>33236</v>
      </c>
      <c r="B11068" s="57"/>
      <c r="C11068" s="57" t="s">
        <v>33243</v>
      </c>
      <c r="D11068" s="57" t="s">
        <v>33244</v>
      </c>
    </row>
    <row r="11069" spans="1:4">
      <c r="A11069" s="57" t="s">
        <v>33236</v>
      </c>
      <c r="B11069" s="57"/>
      <c r="C11069" s="57" t="s">
        <v>33245</v>
      </c>
      <c r="D11069" s="57" t="s">
        <v>33246</v>
      </c>
    </row>
    <row r="11070" spans="1:4">
      <c r="A11070" s="57" t="s">
        <v>33247</v>
      </c>
      <c r="B11070" s="57" t="s">
        <v>12940</v>
      </c>
      <c r="C11070" s="57" t="s">
        <v>33248</v>
      </c>
      <c r="D11070" s="57" t="s">
        <v>33249</v>
      </c>
    </row>
    <row r="11071" spans="1:4">
      <c r="A11071" s="57" t="s">
        <v>33247</v>
      </c>
      <c r="B11071" s="57"/>
      <c r="C11071" s="57" t="s">
        <v>33250</v>
      </c>
      <c r="D11071" s="57" t="s">
        <v>33251</v>
      </c>
    </row>
    <row r="11072" spans="1:4">
      <c r="A11072" s="57" t="s">
        <v>33252</v>
      </c>
      <c r="B11072" s="57" t="s">
        <v>12940</v>
      </c>
      <c r="C11072" s="57" t="s">
        <v>33253</v>
      </c>
      <c r="D11072" s="57" t="s">
        <v>33254</v>
      </c>
    </row>
    <row r="11073" spans="1:4">
      <c r="A11073" s="57" t="s">
        <v>33255</v>
      </c>
      <c r="B11073" s="57" t="s">
        <v>12940</v>
      </c>
      <c r="C11073" s="57" t="s">
        <v>33256</v>
      </c>
      <c r="D11073" s="57" t="s">
        <v>33257</v>
      </c>
    </row>
    <row r="11074" spans="1:4">
      <c r="A11074" s="57" t="s">
        <v>33258</v>
      </c>
      <c r="B11074" s="57" t="s">
        <v>12940</v>
      </c>
      <c r="C11074" s="57" t="s">
        <v>33259</v>
      </c>
      <c r="D11074" s="57" t="s">
        <v>33260</v>
      </c>
    </row>
    <row r="11075" spans="1:4">
      <c r="A11075" s="57" t="s">
        <v>33258</v>
      </c>
      <c r="B11075" s="57"/>
      <c r="C11075" s="57" t="s">
        <v>33261</v>
      </c>
      <c r="D11075" s="57" t="s">
        <v>33262</v>
      </c>
    </row>
    <row r="11076" spans="1:4">
      <c r="A11076" s="57" t="s">
        <v>33258</v>
      </c>
      <c r="B11076" s="57"/>
      <c r="C11076" s="57" t="s">
        <v>33263</v>
      </c>
      <c r="D11076" s="57" t="s">
        <v>33262</v>
      </c>
    </row>
    <row r="11077" spans="1:4">
      <c r="A11077" s="57" t="s">
        <v>33258</v>
      </c>
      <c r="B11077" s="57"/>
      <c r="C11077" s="57" t="s">
        <v>33264</v>
      </c>
      <c r="D11077" s="57" t="s">
        <v>33260</v>
      </c>
    </row>
    <row r="11078" spans="1:4">
      <c r="A11078" s="57" t="s">
        <v>33258</v>
      </c>
      <c r="B11078" s="57"/>
      <c r="C11078" s="57" t="s">
        <v>33265</v>
      </c>
      <c r="D11078" s="57" t="s">
        <v>33266</v>
      </c>
    </row>
    <row r="11079" spans="1:4">
      <c r="A11079" s="57" t="s">
        <v>33258</v>
      </c>
      <c r="B11079" s="57"/>
      <c r="C11079" s="57" t="s">
        <v>33267</v>
      </c>
      <c r="D11079" s="57" t="s">
        <v>33260</v>
      </c>
    </row>
    <row r="11080" spans="1:4">
      <c r="A11080" s="57" t="s">
        <v>33258</v>
      </c>
      <c r="B11080" s="57"/>
      <c r="C11080" s="57" t="s">
        <v>33268</v>
      </c>
      <c r="D11080" s="57" t="s">
        <v>33269</v>
      </c>
    </row>
    <row r="11081" spans="1:4">
      <c r="A11081" s="57" t="s">
        <v>33258</v>
      </c>
      <c r="B11081" s="57"/>
      <c r="C11081" s="57" t="s">
        <v>33270</v>
      </c>
      <c r="D11081" s="57" t="s">
        <v>33260</v>
      </c>
    </row>
    <row r="11082" spans="1:4">
      <c r="A11082" s="57" t="s">
        <v>9302</v>
      </c>
      <c r="B11082" s="57" t="s">
        <v>9045</v>
      </c>
      <c r="C11082" s="57" t="s">
        <v>9303</v>
      </c>
      <c r="D11082" s="57" t="s">
        <v>9304</v>
      </c>
    </row>
    <row r="11083" spans="1:4">
      <c r="A11083" s="57" t="s">
        <v>33271</v>
      </c>
      <c r="B11083" s="57" t="s">
        <v>12940</v>
      </c>
      <c r="C11083" s="57" t="s">
        <v>33272</v>
      </c>
      <c r="D11083" s="57" t="s">
        <v>33273</v>
      </c>
    </row>
    <row r="11084" spans="1:4">
      <c r="A11084" s="57" t="s">
        <v>33271</v>
      </c>
      <c r="B11084" s="57"/>
      <c r="C11084" s="57" t="s">
        <v>33274</v>
      </c>
      <c r="D11084" s="57" t="s">
        <v>33275</v>
      </c>
    </row>
    <row r="11085" spans="1:4">
      <c r="A11085" s="57" t="s">
        <v>33276</v>
      </c>
      <c r="B11085" s="57" t="s">
        <v>12940</v>
      </c>
      <c r="C11085" s="57" t="s">
        <v>33277</v>
      </c>
      <c r="D11085" s="57" t="s">
        <v>33262</v>
      </c>
    </row>
    <row r="11086" spans="1:4">
      <c r="A11086" s="57" t="s">
        <v>9305</v>
      </c>
      <c r="B11086" s="57" t="s">
        <v>9045</v>
      </c>
      <c r="C11086" s="57" t="s">
        <v>9306</v>
      </c>
      <c r="D11086" s="57" t="s">
        <v>9304</v>
      </c>
    </row>
    <row r="11087" spans="1:4">
      <c r="A11087" s="57" t="s">
        <v>33278</v>
      </c>
      <c r="B11087" s="57" t="s">
        <v>12940</v>
      </c>
      <c r="C11087" s="57" t="s">
        <v>33279</v>
      </c>
      <c r="D11087" s="57" t="s">
        <v>33280</v>
      </c>
    </row>
    <row r="11088" spans="1:4">
      <c r="A11088" s="57" t="s">
        <v>33281</v>
      </c>
      <c r="B11088" s="57" t="s">
        <v>12940</v>
      </c>
      <c r="C11088" s="57" t="s">
        <v>33282</v>
      </c>
      <c r="D11088" s="57" t="s">
        <v>33283</v>
      </c>
    </row>
    <row r="11089" spans="1:4">
      <c r="A11089" s="57" t="s">
        <v>33281</v>
      </c>
      <c r="B11089" s="57"/>
      <c r="C11089" s="57" t="s">
        <v>33284</v>
      </c>
      <c r="D11089" s="57" t="s">
        <v>33285</v>
      </c>
    </row>
    <row r="11090" spans="1:4">
      <c r="A11090" s="57" t="s">
        <v>33281</v>
      </c>
      <c r="B11090" s="57"/>
      <c r="C11090" s="57" t="s">
        <v>33286</v>
      </c>
      <c r="D11090" s="57" t="s">
        <v>33287</v>
      </c>
    </row>
    <row r="11091" spans="1:4">
      <c r="A11091" s="57" t="s">
        <v>33281</v>
      </c>
      <c r="B11091" s="57"/>
      <c r="C11091" s="57" t="s">
        <v>33288</v>
      </c>
      <c r="D11091" s="57" t="s">
        <v>33289</v>
      </c>
    </row>
    <row r="11092" spans="1:4">
      <c r="A11092" s="57" t="s">
        <v>33281</v>
      </c>
      <c r="B11092" s="57"/>
      <c r="C11092" s="57" t="s">
        <v>33290</v>
      </c>
      <c r="D11092" s="57" t="s">
        <v>33291</v>
      </c>
    </row>
    <row r="11093" spans="1:4">
      <c r="A11093" s="57" t="s">
        <v>33281</v>
      </c>
      <c r="B11093" s="57"/>
      <c r="C11093" s="57" t="s">
        <v>33292</v>
      </c>
      <c r="D11093" s="57" t="s">
        <v>33293</v>
      </c>
    </row>
    <row r="11094" spans="1:4">
      <c r="A11094" s="57" t="s">
        <v>33281</v>
      </c>
      <c r="B11094" s="57"/>
      <c r="C11094" s="57" t="s">
        <v>33294</v>
      </c>
      <c r="D11094" s="57" t="s">
        <v>33295</v>
      </c>
    </row>
    <row r="11095" spans="1:4">
      <c r="A11095" s="57" t="s">
        <v>33281</v>
      </c>
      <c r="B11095" s="57"/>
      <c r="C11095" s="57" t="s">
        <v>33296</v>
      </c>
      <c r="D11095" s="57" t="s">
        <v>33297</v>
      </c>
    </row>
    <row r="11096" spans="1:4">
      <c r="A11096" s="57" t="s">
        <v>33281</v>
      </c>
      <c r="B11096" s="57"/>
      <c r="C11096" s="57" t="s">
        <v>33298</v>
      </c>
      <c r="D11096" s="57" t="s">
        <v>33299</v>
      </c>
    </row>
    <row r="11097" spans="1:4">
      <c r="A11097" s="57" t="s">
        <v>33281</v>
      </c>
      <c r="B11097" s="57"/>
      <c r="C11097" s="57" t="s">
        <v>33300</v>
      </c>
      <c r="D11097" s="57" t="s">
        <v>33301</v>
      </c>
    </row>
    <row r="11098" spans="1:4">
      <c r="A11098" s="57" t="s">
        <v>33281</v>
      </c>
      <c r="B11098" s="57"/>
      <c r="C11098" s="57" t="s">
        <v>33302</v>
      </c>
      <c r="D11098" s="57" t="s">
        <v>33303</v>
      </c>
    </row>
    <row r="11099" spans="1:4">
      <c r="A11099" s="57" t="s">
        <v>33281</v>
      </c>
      <c r="B11099" s="57"/>
      <c r="C11099" s="57" t="s">
        <v>33304</v>
      </c>
      <c r="D11099" s="57" t="s">
        <v>33305</v>
      </c>
    </row>
    <row r="11100" spans="1:4">
      <c r="A11100" s="57" t="s">
        <v>33281</v>
      </c>
      <c r="B11100" s="57"/>
      <c r="C11100" s="57" t="s">
        <v>33306</v>
      </c>
      <c r="D11100" s="57" t="s">
        <v>33307</v>
      </c>
    </row>
    <row r="11101" spans="1:4">
      <c r="A11101" s="57" t="s">
        <v>33281</v>
      </c>
      <c r="B11101" s="57"/>
      <c r="C11101" s="57" t="s">
        <v>33308</v>
      </c>
      <c r="D11101" s="57" t="s">
        <v>33309</v>
      </c>
    </row>
    <row r="11102" spans="1:4">
      <c r="A11102" s="57" t="s">
        <v>33281</v>
      </c>
      <c r="B11102" s="57"/>
      <c r="C11102" s="57" t="s">
        <v>33310</v>
      </c>
      <c r="D11102" s="57" t="s">
        <v>33311</v>
      </c>
    </row>
    <row r="11103" spans="1:4">
      <c r="A11103" s="57" t="s">
        <v>33281</v>
      </c>
      <c r="B11103" s="57"/>
      <c r="C11103" s="57" t="s">
        <v>33312</v>
      </c>
      <c r="D11103" s="57" t="s">
        <v>33313</v>
      </c>
    </row>
    <row r="11104" spans="1:4">
      <c r="A11104" s="57" t="s">
        <v>33281</v>
      </c>
      <c r="B11104" s="57"/>
      <c r="C11104" s="57" t="s">
        <v>33314</v>
      </c>
      <c r="D11104" s="57" t="s">
        <v>33260</v>
      </c>
    </row>
    <row r="11105" spans="1:4">
      <c r="A11105" s="57" t="s">
        <v>33281</v>
      </c>
      <c r="B11105" s="57"/>
      <c r="C11105" s="57" t="s">
        <v>33315</v>
      </c>
      <c r="D11105" s="57" t="s">
        <v>33316</v>
      </c>
    </row>
    <row r="11106" spans="1:4">
      <c r="A11106" s="57" t="s">
        <v>33281</v>
      </c>
      <c r="B11106" s="57"/>
      <c r="C11106" s="57" t="s">
        <v>33317</v>
      </c>
      <c r="D11106" s="57" t="s">
        <v>33318</v>
      </c>
    </row>
    <row r="11107" spans="1:4">
      <c r="A11107" s="57" t="s">
        <v>33281</v>
      </c>
      <c r="B11107" s="57"/>
      <c r="C11107" s="57" t="s">
        <v>33319</v>
      </c>
      <c r="D11107" s="57" t="s">
        <v>33320</v>
      </c>
    </row>
    <row r="11108" spans="1:4">
      <c r="A11108" s="57" t="s">
        <v>33281</v>
      </c>
      <c r="B11108" s="57"/>
      <c r="C11108" s="57" t="s">
        <v>33321</v>
      </c>
      <c r="D11108" s="57" t="s">
        <v>33322</v>
      </c>
    </row>
    <row r="11109" spans="1:4">
      <c r="A11109" s="57" t="s">
        <v>33281</v>
      </c>
      <c r="B11109" s="57"/>
      <c r="C11109" s="57" t="s">
        <v>33323</v>
      </c>
      <c r="D11109" s="57" t="s">
        <v>33324</v>
      </c>
    </row>
    <row r="11110" spans="1:4">
      <c r="A11110" s="57" t="s">
        <v>33281</v>
      </c>
      <c r="B11110" s="57"/>
      <c r="C11110" s="57" t="s">
        <v>33325</v>
      </c>
      <c r="D11110" s="57" t="s">
        <v>33326</v>
      </c>
    </row>
    <row r="11111" spans="1:4">
      <c r="A11111" s="57" t="s">
        <v>33281</v>
      </c>
      <c r="B11111" s="57"/>
      <c r="C11111" s="57" t="s">
        <v>33327</v>
      </c>
      <c r="D11111" s="57" t="s">
        <v>33328</v>
      </c>
    </row>
    <row r="11112" spans="1:4">
      <c r="A11112" s="57" t="s">
        <v>33281</v>
      </c>
      <c r="B11112" s="57"/>
      <c r="C11112" s="57" t="s">
        <v>33329</v>
      </c>
      <c r="D11112" s="57" t="s">
        <v>33330</v>
      </c>
    </row>
    <row r="11113" spans="1:4">
      <c r="A11113" s="57" t="s">
        <v>33281</v>
      </c>
      <c r="B11113" s="57"/>
      <c r="C11113" s="57" t="s">
        <v>33331</v>
      </c>
      <c r="D11113" s="57" t="s">
        <v>33332</v>
      </c>
    </row>
    <row r="11114" spans="1:4">
      <c r="A11114" s="57" t="s">
        <v>33281</v>
      </c>
      <c r="B11114" s="57"/>
      <c r="C11114" s="57" t="s">
        <v>33333</v>
      </c>
      <c r="D11114" s="57" t="s">
        <v>33334</v>
      </c>
    </row>
    <row r="11115" spans="1:4">
      <c r="A11115" s="57" t="s">
        <v>33281</v>
      </c>
      <c r="B11115" s="57"/>
      <c r="C11115" s="57" t="s">
        <v>33335</v>
      </c>
      <c r="D11115" s="57" t="s">
        <v>33336</v>
      </c>
    </row>
    <row r="11116" spans="1:4">
      <c r="A11116" s="57" t="s">
        <v>33281</v>
      </c>
      <c r="B11116" s="57"/>
      <c r="C11116" s="57" t="s">
        <v>33337</v>
      </c>
      <c r="D11116" s="57" t="s">
        <v>33338</v>
      </c>
    </row>
    <row r="11117" spans="1:4">
      <c r="A11117" s="57" t="s">
        <v>33281</v>
      </c>
      <c r="B11117" s="57"/>
      <c r="C11117" s="57" t="s">
        <v>33339</v>
      </c>
      <c r="D11117" s="57" t="s">
        <v>33340</v>
      </c>
    </row>
    <row r="11118" spans="1:4">
      <c r="A11118" s="57" t="s">
        <v>33281</v>
      </c>
      <c r="B11118" s="57"/>
      <c r="C11118" s="57" t="s">
        <v>33341</v>
      </c>
      <c r="D11118" s="57" t="s">
        <v>33342</v>
      </c>
    </row>
    <row r="11119" spans="1:4">
      <c r="A11119" s="57" t="s">
        <v>33281</v>
      </c>
      <c r="B11119" s="57"/>
      <c r="C11119" s="57" t="s">
        <v>33343</v>
      </c>
      <c r="D11119" s="57" t="s">
        <v>33344</v>
      </c>
    </row>
    <row r="11120" spans="1:4">
      <c r="A11120" s="57" t="s">
        <v>33281</v>
      </c>
      <c r="B11120" s="57"/>
      <c r="C11120" s="57" t="s">
        <v>33345</v>
      </c>
      <c r="D11120" s="57" t="s">
        <v>33346</v>
      </c>
    </row>
    <row r="11121" spans="1:4">
      <c r="A11121" s="57" t="s">
        <v>33281</v>
      </c>
      <c r="B11121" s="57"/>
      <c r="C11121" s="57" t="s">
        <v>33347</v>
      </c>
      <c r="D11121" s="57" t="s">
        <v>33348</v>
      </c>
    </row>
    <row r="11122" spans="1:4">
      <c r="A11122" s="57" t="s">
        <v>33281</v>
      </c>
      <c r="B11122" s="57"/>
      <c r="C11122" s="57" t="s">
        <v>33349</v>
      </c>
      <c r="D11122" s="57" t="s">
        <v>33350</v>
      </c>
    </row>
    <row r="11123" spans="1:4">
      <c r="A11123" s="57" t="s">
        <v>33281</v>
      </c>
      <c r="B11123" s="57"/>
      <c r="C11123" s="57" t="s">
        <v>33351</v>
      </c>
      <c r="D11123" s="57" t="s">
        <v>33352</v>
      </c>
    </row>
    <row r="11124" spans="1:4">
      <c r="A11124" s="57" t="s">
        <v>33281</v>
      </c>
      <c r="B11124" s="57"/>
      <c r="C11124" s="57" t="s">
        <v>33353</v>
      </c>
      <c r="D11124" s="57" t="s">
        <v>33354</v>
      </c>
    </row>
    <row r="11125" spans="1:4">
      <c r="A11125" s="57" t="s">
        <v>33281</v>
      </c>
      <c r="B11125" s="57"/>
      <c r="C11125" s="57" t="s">
        <v>33355</v>
      </c>
      <c r="D11125" s="57" t="s">
        <v>33356</v>
      </c>
    </row>
    <row r="11126" spans="1:4">
      <c r="A11126" s="57" t="s">
        <v>33281</v>
      </c>
      <c r="B11126" s="57"/>
      <c r="C11126" s="57" t="s">
        <v>33357</v>
      </c>
      <c r="D11126" s="57" t="s">
        <v>33358</v>
      </c>
    </row>
    <row r="11127" spans="1:4">
      <c r="A11127" s="57" t="s">
        <v>33281</v>
      </c>
      <c r="B11127" s="57"/>
      <c r="C11127" s="57" t="s">
        <v>33359</v>
      </c>
      <c r="D11127" s="57" t="s">
        <v>33360</v>
      </c>
    </row>
    <row r="11128" spans="1:4">
      <c r="A11128" s="57" t="s">
        <v>33281</v>
      </c>
      <c r="B11128" s="57"/>
      <c r="C11128" s="57" t="s">
        <v>33361</v>
      </c>
      <c r="D11128" s="57" t="s">
        <v>33362</v>
      </c>
    </row>
    <row r="11129" spans="1:4">
      <c r="A11129" s="57" t="s">
        <v>33281</v>
      </c>
      <c r="B11129" s="57"/>
      <c r="C11129" s="57" t="s">
        <v>33363</v>
      </c>
      <c r="D11129" s="57" t="s">
        <v>33364</v>
      </c>
    </row>
    <row r="11130" spans="1:4">
      <c r="A11130" s="57" t="s">
        <v>33281</v>
      </c>
      <c r="B11130" s="57"/>
      <c r="C11130" s="57" t="s">
        <v>33365</v>
      </c>
      <c r="D11130" s="57" t="s">
        <v>33260</v>
      </c>
    </row>
    <row r="11131" spans="1:4">
      <c r="A11131" s="57" t="s">
        <v>33281</v>
      </c>
      <c r="B11131" s="57"/>
      <c r="C11131" s="57" t="s">
        <v>33366</v>
      </c>
      <c r="D11131" s="57" t="s">
        <v>33260</v>
      </c>
    </row>
    <row r="11132" spans="1:4">
      <c r="A11132" s="57" t="s">
        <v>33367</v>
      </c>
      <c r="B11132" s="57" t="s">
        <v>12940</v>
      </c>
      <c r="C11132" s="57" t="s">
        <v>33368</v>
      </c>
      <c r="D11132" s="57" t="s">
        <v>33369</v>
      </c>
    </row>
    <row r="11133" spans="1:4">
      <c r="A11133" s="57" t="s">
        <v>33367</v>
      </c>
      <c r="B11133" s="57"/>
      <c r="C11133" s="57" t="s">
        <v>33370</v>
      </c>
      <c r="D11133" s="57" t="s">
        <v>33371</v>
      </c>
    </row>
    <row r="11134" spans="1:4">
      <c r="A11134" s="57" t="s">
        <v>33372</v>
      </c>
      <c r="B11134" s="57" t="s">
        <v>12940</v>
      </c>
      <c r="C11134" s="57" t="s">
        <v>33373</v>
      </c>
      <c r="D11134" s="57" t="s">
        <v>33374</v>
      </c>
    </row>
    <row r="11135" spans="1:4">
      <c r="A11135" s="57" t="s">
        <v>33375</v>
      </c>
      <c r="B11135" s="57" t="s">
        <v>12940</v>
      </c>
      <c r="C11135" s="57" t="s">
        <v>33376</v>
      </c>
      <c r="D11135" s="57" t="s">
        <v>33377</v>
      </c>
    </row>
    <row r="11136" spans="1:4">
      <c r="A11136" s="57" t="s">
        <v>33378</v>
      </c>
      <c r="B11136" s="57" t="s">
        <v>12940</v>
      </c>
      <c r="C11136" s="57" t="s">
        <v>33379</v>
      </c>
      <c r="D11136" s="57" t="s">
        <v>19034</v>
      </c>
    </row>
    <row r="11137" spans="1:4">
      <c r="A11137" s="57" t="s">
        <v>33380</v>
      </c>
      <c r="B11137" s="57" t="s">
        <v>12940</v>
      </c>
      <c r="C11137" s="57" t="s">
        <v>33381</v>
      </c>
      <c r="D11137" s="57" t="s">
        <v>33382</v>
      </c>
    </row>
    <row r="11138" spans="1:4">
      <c r="A11138" s="57" t="s">
        <v>12598</v>
      </c>
      <c r="B11138" s="57" t="s">
        <v>10510</v>
      </c>
      <c r="C11138" s="57" t="s">
        <v>12599</v>
      </c>
      <c r="D11138" s="57" t="s">
        <v>12600</v>
      </c>
    </row>
    <row r="11139" spans="1:4">
      <c r="A11139" s="57" t="s">
        <v>12598</v>
      </c>
      <c r="B11139" s="57" t="s">
        <v>10510</v>
      </c>
      <c r="C11139" s="57" t="s">
        <v>12601</v>
      </c>
      <c r="D11139" s="57" t="s">
        <v>12602</v>
      </c>
    </row>
    <row r="11140" spans="1:4">
      <c r="A11140" s="57" t="s">
        <v>12598</v>
      </c>
      <c r="B11140" s="57" t="s">
        <v>10510</v>
      </c>
      <c r="C11140" s="57" t="s">
        <v>12603</v>
      </c>
      <c r="D11140" s="57" t="s">
        <v>12604</v>
      </c>
    </row>
    <row r="11141" spans="1:4">
      <c r="A11141" s="57" t="s">
        <v>12598</v>
      </c>
      <c r="B11141" s="57" t="s">
        <v>10510</v>
      </c>
      <c r="C11141" s="57" t="s">
        <v>17235</v>
      </c>
      <c r="D11141" s="57" t="s">
        <v>17236</v>
      </c>
    </row>
    <row r="11142" spans="1:4">
      <c r="A11142" s="57" t="s">
        <v>12598</v>
      </c>
      <c r="B11142" s="57" t="s">
        <v>10510</v>
      </c>
      <c r="C11142" s="57" t="s">
        <v>17237</v>
      </c>
      <c r="D11142" s="57" t="s">
        <v>17238</v>
      </c>
    </row>
    <row r="11143" spans="1:4">
      <c r="A11143" s="57" t="s">
        <v>33383</v>
      </c>
      <c r="B11143" s="57" t="s">
        <v>12940</v>
      </c>
      <c r="C11143" s="57" t="s">
        <v>33384</v>
      </c>
      <c r="D11143" s="57" t="s">
        <v>33385</v>
      </c>
    </row>
    <row r="11144" spans="1:4">
      <c r="A11144" s="57" t="s">
        <v>33383</v>
      </c>
      <c r="B11144" s="57"/>
      <c r="C11144" s="57" t="s">
        <v>33386</v>
      </c>
      <c r="D11144" s="57" t="s">
        <v>33387</v>
      </c>
    </row>
    <row r="11145" spans="1:4">
      <c r="A11145" s="57" t="s">
        <v>33383</v>
      </c>
      <c r="B11145" s="57"/>
      <c r="C11145" s="57" t="s">
        <v>33388</v>
      </c>
      <c r="D11145" s="57" t="s">
        <v>33389</v>
      </c>
    </row>
    <row r="11146" spans="1:4">
      <c r="A11146" s="57" t="s">
        <v>33383</v>
      </c>
      <c r="B11146" s="57"/>
      <c r="C11146" s="57" t="s">
        <v>33390</v>
      </c>
      <c r="D11146" s="57" t="s">
        <v>33391</v>
      </c>
    </row>
    <row r="11147" spans="1:4">
      <c r="A11147" s="57" t="s">
        <v>33383</v>
      </c>
      <c r="B11147" s="57"/>
      <c r="C11147" s="57" t="s">
        <v>33392</v>
      </c>
      <c r="D11147" s="57" t="s">
        <v>33393</v>
      </c>
    </row>
    <row r="11148" spans="1:4">
      <c r="A11148" s="57" t="s">
        <v>76670</v>
      </c>
      <c r="B11148" s="57" t="s">
        <v>12940</v>
      </c>
      <c r="C11148" s="57" t="s">
        <v>76671</v>
      </c>
      <c r="D11148" s="57" t="s">
        <v>76672</v>
      </c>
    </row>
    <row r="11149" spans="1:4">
      <c r="A11149" s="57" t="s">
        <v>76670</v>
      </c>
      <c r="B11149" s="57"/>
      <c r="C11149" s="57" t="s">
        <v>76673</v>
      </c>
      <c r="D11149" s="57" t="s">
        <v>76674</v>
      </c>
    </row>
    <row r="11150" spans="1:4">
      <c r="A11150" s="57" t="s">
        <v>33394</v>
      </c>
      <c r="B11150" s="57" t="s">
        <v>12940</v>
      </c>
      <c r="C11150" s="57" t="s">
        <v>33395</v>
      </c>
      <c r="D11150" s="57" t="s">
        <v>33396</v>
      </c>
    </row>
    <row r="11151" spans="1:4">
      <c r="A11151" s="57" t="s">
        <v>33394</v>
      </c>
      <c r="B11151" s="57"/>
      <c r="C11151" s="57" t="s">
        <v>33397</v>
      </c>
      <c r="D11151" s="57" t="s">
        <v>33398</v>
      </c>
    </row>
    <row r="11152" spans="1:4">
      <c r="A11152" s="57" t="s">
        <v>33394</v>
      </c>
      <c r="B11152" s="57"/>
      <c r="C11152" s="57" t="s">
        <v>33399</v>
      </c>
      <c r="D11152" s="57" t="s">
        <v>33400</v>
      </c>
    </row>
    <row r="11153" spans="1:4">
      <c r="A11153" s="57" t="s">
        <v>33394</v>
      </c>
      <c r="B11153" s="57"/>
      <c r="C11153" s="57" t="s">
        <v>33401</v>
      </c>
      <c r="D11153" s="57" t="s">
        <v>33402</v>
      </c>
    </row>
    <row r="11154" spans="1:4">
      <c r="A11154" s="57" t="s">
        <v>33394</v>
      </c>
      <c r="B11154" s="57"/>
      <c r="C11154" s="57" t="s">
        <v>33403</v>
      </c>
      <c r="D11154" s="57" t="s">
        <v>33404</v>
      </c>
    </row>
    <row r="11155" spans="1:4">
      <c r="A11155" s="57" t="s">
        <v>33394</v>
      </c>
      <c r="B11155" s="57"/>
      <c r="C11155" s="57" t="s">
        <v>74970</v>
      </c>
      <c r="D11155" s="57" t="s">
        <v>74971</v>
      </c>
    </row>
    <row r="11156" spans="1:4">
      <c r="A11156" s="57" t="s">
        <v>9947</v>
      </c>
      <c r="B11156" s="57" t="s">
        <v>16388</v>
      </c>
      <c r="C11156" s="57" t="s">
        <v>9948</v>
      </c>
      <c r="D11156" s="57" t="s">
        <v>9949</v>
      </c>
    </row>
    <row r="11157" spans="1:4">
      <c r="A11157" s="57" t="s">
        <v>9947</v>
      </c>
      <c r="B11157" s="57" t="s">
        <v>16388</v>
      </c>
      <c r="C11157" s="57" t="s">
        <v>9950</v>
      </c>
      <c r="D11157" s="57" t="s">
        <v>9951</v>
      </c>
    </row>
    <row r="11158" spans="1:4">
      <c r="A11158" s="57" t="s">
        <v>15309</v>
      </c>
      <c r="B11158" s="57" t="s">
        <v>16388</v>
      </c>
      <c r="C11158" s="57" t="s">
        <v>15310</v>
      </c>
      <c r="D11158" s="57" t="s">
        <v>15311</v>
      </c>
    </row>
    <row r="11159" spans="1:4">
      <c r="A11159" s="57" t="s">
        <v>15309</v>
      </c>
      <c r="B11159" s="57" t="s">
        <v>16388</v>
      </c>
      <c r="C11159" s="57" t="s">
        <v>15312</v>
      </c>
      <c r="D11159" s="57" t="s">
        <v>15313</v>
      </c>
    </row>
    <row r="11160" spans="1:4">
      <c r="A11160" s="57" t="s">
        <v>15309</v>
      </c>
      <c r="B11160" s="57" t="s">
        <v>16388</v>
      </c>
      <c r="C11160" s="57" t="s">
        <v>15314</v>
      </c>
      <c r="D11160" s="57" t="s">
        <v>15315</v>
      </c>
    </row>
    <row r="11161" spans="1:4">
      <c r="A11161" s="57" t="s">
        <v>15309</v>
      </c>
      <c r="B11161" s="57" t="s">
        <v>16388</v>
      </c>
      <c r="C11161" s="57" t="s">
        <v>74972</v>
      </c>
      <c r="D11161" s="57" t="s">
        <v>74973</v>
      </c>
    </row>
    <row r="11162" spans="1:4">
      <c r="A11162" s="57" t="s">
        <v>15309</v>
      </c>
      <c r="B11162" s="57" t="s">
        <v>16388</v>
      </c>
      <c r="C11162" s="57" t="s">
        <v>74974</v>
      </c>
      <c r="D11162" s="57" t="s">
        <v>74975</v>
      </c>
    </row>
    <row r="11163" spans="1:4">
      <c r="A11163" s="57" t="s">
        <v>33405</v>
      </c>
      <c r="B11163" s="57" t="s">
        <v>12940</v>
      </c>
      <c r="C11163" s="57" t="s">
        <v>33406</v>
      </c>
      <c r="D11163" s="57" t="s">
        <v>33407</v>
      </c>
    </row>
    <row r="11164" spans="1:4">
      <c r="A11164" s="57" t="s">
        <v>33405</v>
      </c>
      <c r="B11164" s="57"/>
      <c r="C11164" s="57" t="s">
        <v>33408</v>
      </c>
      <c r="D11164" s="57" t="s">
        <v>33409</v>
      </c>
    </row>
    <row r="11165" spans="1:4">
      <c r="A11165" s="57" t="s">
        <v>74976</v>
      </c>
      <c r="B11165" s="57" t="s">
        <v>12940</v>
      </c>
      <c r="C11165" s="57" t="s">
        <v>74977</v>
      </c>
      <c r="D11165" s="57" t="s">
        <v>74978</v>
      </c>
    </row>
    <row r="11166" spans="1:4">
      <c r="A11166" s="57" t="s">
        <v>33410</v>
      </c>
      <c r="B11166" s="57" t="s">
        <v>12940</v>
      </c>
      <c r="C11166" s="57" t="s">
        <v>33411</v>
      </c>
      <c r="D11166" s="57" t="s">
        <v>33412</v>
      </c>
    </row>
    <row r="11167" spans="1:4">
      <c r="A11167" s="57" t="s">
        <v>33413</v>
      </c>
      <c r="B11167" s="57" t="s">
        <v>12940</v>
      </c>
      <c r="C11167" s="57" t="s">
        <v>33414</v>
      </c>
      <c r="D11167" s="57" t="s">
        <v>33415</v>
      </c>
    </row>
    <row r="11168" spans="1:4">
      <c r="A11168" s="57" t="s">
        <v>7737</v>
      </c>
      <c r="B11168" s="57" t="s">
        <v>8191</v>
      </c>
      <c r="C11168" s="57" t="s">
        <v>3203</v>
      </c>
      <c r="D11168" s="57" t="s">
        <v>3204</v>
      </c>
    </row>
    <row r="11169" spans="1:4">
      <c r="A11169" s="57" t="s">
        <v>7737</v>
      </c>
      <c r="B11169" s="57" t="s">
        <v>8191</v>
      </c>
      <c r="C11169" s="57" t="s">
        <v>3357</v>
      </c>
      <c r="D11169" s="57" t="s">
        <v>3358</v>
      </c>
    </row>
    <row r="11170" spans="1:4">
      <c r="A11170" s="57" t="s">
        <v>7737</v>
      </c>
      <c r="B11170" s="57" t="s">
        <v>8191</v>
      </c>
      <c r="C11170" s="57" t="s">
        <v>4021</v>
      </c>
      <c r="D11170" s="57" t="s">
        <v>4022</v>
      </c>
    </row>
    <row r="11171" spans="1:4">
      <c r="A11171" s="57" t="s">
        <v>7737</v>
      </c>
      <c r="B11171" s="57" t="s">
        <v>8191</v>
      </c>
      <c r="C11171" s="57" t="s">
        <v>4099</v>
      </c>
      <c r="D11171" s="57" t="s">
        <v>4100</v>
      </c>
    </row>
    <row r="11172" spans="1:4">
      <c r="A11172" s="57" t="s">
        <v>7737</v>
      </c>
      <c r="B11172" s="57" t="s">
        <v>8191</v>
      </c>
      <c r="C11172" s="57" t="s">
        <v>6321</v>
      </c>
      <c r="D11172" s="57" t="s">
        <v>9307</v>
      </c>
    </row>
    <row r="11173" spans="1:4">
      <c r="A11173" s="57" t="s">
        <v>7737</v>
      </c>
      <c r="B11173" s="57" t="s">
        <v>8191</v>
      </c>
      <c r="C11173" s="57" t="s">
        <v>12605</v>
      </c>
      <c r="D11173" s="57" t="s">
        <v>12606</v>
      </c>
    </row>
    <row r="11174" spans="1:4">
      <c r="A11174" s="57" t="s">
        <v>7737</v>
      </c>
      <c r="B11174" s="57" t="s">
        <v>8191</v>
      </c>
      <c r="C11174" s="57" t="s">
        <v>12607</v>
      </c>
      <c r="D11174" s="57" t="s">
        <v>12608</v>
      </c>
    </row>
    <row r="11175" spans="1:4">
      <c r="A11175" s="57" t="s">
        <v>7737</v>
      </c>
      <c r="B11175" s="57" t="s">
        <v>8191</v>
      </c>
      <c r="C11175" s="57" t="s">
        <v>17239</v>
      </c>
      <c r="D11175" s="57" t="s">
        <v>17240</v>
      </c>
    </row>
    <row r="11176" spans="1:4">
      <c r="A11176" s="57" t="s">
        <v>33416</v>
      </c>
      <c r="B11176" s="57" t="s">
        <v>12940</v>
      </c>
      <c r="C11176" s="57" t="s">
        <v>33417</v>
      </c>
      <c r="D11176" s="57" t="s">
        <v>33418</v>
      </c>
    </row>
    <row r="11177" spans="1:4">
      <c r="A11177" s="57" t="s">
        <v>33416</v>
      </c>
      <c r="B11177" s="57"/>
      <c r="C11177" s="57" t="s">
        <v>33419</v>
      </c>
      <c r="D11177" s="57" t="s">
        <v>33420</v>
      </c>
    </row>
    <row r="11178" spans="1:4">
      <c r="A11178" s="57" t="s">
        <v>33421</v>
      </c>
      <c r="B11178" s="57" t="s">
        <v>12940</v>
      </c>
      <c r="C11178" s="57" t="s">
        <v>33422</v>
      </c>
      <c r="D11178" s="57" t="s">
        <v>33423</v>
      </c>
    </row>
    <row r="11179" spans="1:4">
      <c r="A11179" s="57" t="s">
        <v>33421</v>
      </c>
      <c r="B11179" s="57"/>
      <c r="C11179" s="57" t="s">
        <v>33424</v>
      </c>
      <c r="D11179" s="57" t="s">
        <v>33425</v>
      </c>
    </row>
    <row r="11180" spans="1:4">
      <c r="A11180" s="57" t="s">
        <v>33421</v>
      </c>
      <c r="B11180" s="57"/>
      <c r="C11180" s="57" t="s">
        <v>33426</v>
      </c>
      <c r="D11180" s="57" t="s">
        <v>33427</v>
      </c>
    </row>
    <row r="11181" spans="1:4">
      <c r="A11181" s="57" t="s">
        <v>33428</v>
      </c>
      <c r="B11181" s="57" t="s">
        <v>12940</v>
      </c>
      <c r="C11181" s="57" t="s">
        <v>33429</v>
      </c>
      <c r="D11181" s="57" t="s">
        <v>33430</v>
      </c>
    </row>
    <row r="11182" spans="1:4">
      <c r="A11182" s="57" t="s">
        <v>33428</v>
      </c>
      <c r="B11182" s="57"/>
      <c r="C11182" s="57" t="s">
        <v>33431</v>
      </c>
      <c r="D11182" s="57" t="s">
        <v>33430</v>
      </c>
    </row>
    <row r="11183" spans="1:4">
      <c r="A11183" s="57" t="s">
        <v>33432</v>
      </c>
      <c r="B11183" s="57" t="s">
        <v>12940</v>
      </c>
      <c r="C11183" s="57" t="s">
        <v>33433</v>
      </c>
      <c r="D11183" s="57" t="s">
        <v>33434</v>
      </c>
    </row>
    <row r="11184" spans="1:4">
      <c r="A11184" s="57" t="s">
        <v>33432</v>
      </c>
      <c r="B11184" s="57"/>
      <c r="C11184" s="57" t="s">
        <v>33435</v>
      </c>
      <c r="D11184" s="57" t="s">
        <v>33436</v>
      </c>
    </row>
    <row r="11185" spans="1:4">
      <c r="A11185" s="57" t="s">
        <v>33432</v>
      </c>
      <c r="B11185" s="57"/>
      <c r="C11185" s="57" t="s">
        <v>33437</v>
      </c>
      <c r="D11185" s="57" t="s">
        <v>33438</v>
      </c>
    </row>
    <row r="11186" spans="1:4">
      <c r="A11186" s="57" t="s">
        <v>33432</v>
      </c>
      <c r="B11186" s="57"/>
      <c r="C11186" s="57" t="s">
        <v>33439</v>
      </c>
      <c r="D11186" s="57" t="s">
        <v>33440</v>
      </c>
    </row>
    <row r="11187" spans="1:4">
      <c r="A11187" s="57" t="s">
        <v>33432</v>
      </c>
      <c r="B11187" s="57"/>
      <c r="C11187" s="57" t="s">
        <v>33441</v>
      </c>
      <c r="D11187" s="57" t="s">
        <v>33442</v>
      </c>
    </row>
    <row r="11188" spans="1:4">
      <c r="A11188" s="57" t="s">
        <v>33432</v>
      </c>
      <c r="B11188" s="57"/>
      <c r="C11188" s="57" t="s">
        <v>33443</v>
      </c>
      <c r="D11188" s="57" t="s">
        <v>33444</v>
      </c>
    </row>
    <row r="11189" spans="1:4">
      <c r="A11189" s="57" t="s">
        <v>12609</v>
      </c>
      <c r="B11189" s="57" t="s">
        <v>10611</v>
      </c>
      <c r="C11189" s="57" t="s">
        <v>12610</v>
      </c>
      <c r="D11189" s="57" t="s">
        <v>15316</v>
      </c>
    </row>
    <row r="11190" spans="1:4">
      <c r="A11190" s="57" t="s">
        <v>33445</v>
      </c>
      <c r="B11190" s="57" t="s">
        <v>12940</v>
      </c>
      <c r="C11190" s="57" t="s">
        <v>33446</v>
      </c>
      <c r="D11190" s="57" t="s">
        <v>33447</v>
      </c>
    </row>
    <row r="11191" spans="1:4">
      <c r="A11191" s="57" t="s">
        <v>33448</v>
      </c>
      <c r="B11191" s="57" t="s">
        <v>12940</v>
      </c>
      <c r="C11191" s="57" t="s">
        <v>33449</v>
      </c>
      <c r="D11191" s="57" t="s">
        <v>33450</v>
      </c>
    </row>
    <row r="11192" spans="1:4">
      <c r="A11192" s="57" t="s">
        <v>33448</v>
      </c>
      <c r="B11192" s="57"/>
      <c r="C11192" s="57" t="s">
        <v>33451</v>
      </c>
      <c r="D11192" s="57" t="s">
        <v>33452</v>
      </c>
    </row>
    <row r="11193" spans="1:4">
      <c r="A11193" s="57" t="s">
        <v>33448</v>
      </c>
      <c r="B11193" s="57"/>
      <c r="C11193" s="57" t="s">
        <v>33453</v>
      </c>
      <c r="D11193" s="57" t="s">
        <v>33454</v>
      </c>
    </row>
    <row r="11194" spans="1:4">
      <c r="A11194" s="57" t="s">
        <v>33448</v>
      </c>
      <c r="B11194" s="57"/>
      <c r="C11194" s="57" t="s">
        <v>33455</v>
      </c>
      <c r="D11194" s="57" t="s">
        <v>74979</v>
      </c>
    </row>
    <row r="11195" spans="1:4">
      <c r="A11195" s="57" t="s">
        <v>7738</v>
      </c>
      <c r="B11195" s="57" t="s">
        <v>2203</v>
      </c>
      <c r="C11195" s="57" t="s">
        <v>4003</v>
      </c>
      <c r="D11195" s="57" t="s">
        <v>4004</v>
      </c>
    </row>
    <row r="11196" spans="1:4">
      <c r="A11196" s="57" t="s">
        <v>33456</v>
      </c>
      <c r="B11196" s="57" t="s">
        <v>12940</v>
      </c>
      <c r="C11196" s="57" t="s">
        <v>33457</v>
      </c>
      <c r="D11196" s="57" t="s">
        <v>33458</v>
      </c>
    </row>
    <row r="11197" spans="1:4">
      <c r="A11197" s="57" t="s">
        <v>33456</v>
      </c>
      <c r="B11197" s="57"/>
      <c r="C11197" s="57" t="s">
        <v>33459</v>
      </c>
      <c r="D11197" s="57" t="s">
        <v>33460</v>
      </c>
    </row>
    <row r="11198" spans="1:4">
      <c r="A11198" s="57" t="s">
        <v>33456</v>
      </c>
      <c r="B11198" s="57"/>
      <c r="C11198" s="57" t="s">
        <v>33461</v>
      </c>
      <c r="D11198" s="57" t="s">
        <v>19034</v>
      </c>
    </row>
    <row r="11199" spans="1:4">
      <c r="A11199" s="57" t="s">
        <v>33456</v>
      </c>
      <c r="B11199" s="57"/>
      <c r="C11199" s="57" t="s">
        <v>33462</v>
      </c>
      <c r="D11199" s="57" t="s">
        <v>19034</v>
      </c>
    </row>
    <row r="11200" spans="1:4">
      <c r="A11200" s="57" t="s">
        <v>33456</v>
      </c>
      <c r="B11200" s="57"/>
      <c r="C11200" s="57" t="s">
        <v>33463</v>
      </c>
      <c r="D11200" s="57" t="s">
        <v>33464</v>
      </c>
    </row>
    <row r="11201" spans="1:4">
      <c r="A11201" s="57" t="s">
        <v>33465</v>
      </c>
      <c r="B11201" s="57" t="s">
        <v>12940</v>
      </c>
      <c r="C11201" s="57" t="s">
        <v>33466</v>
      </c>
      <c r="D11201" s="57" t="s">
        <v>33467</v>
      </c>
    </row>
    <row r="11202" spans="1:4">
      <c r="A11202" s="57" t="s">
        <v>33468</v>
      </c>
      <c r="B11202" s="57" t="s">
        <v>12940</v>
      </c>
      <c r="C11202" s="57" t="s">
        <v>33469</v>
      </c>
      <c r="D11202" s="57" t="s">
        <v>2836</v>
      </c>
    </row>
    <row r="11203" spans="1:4">
      <c r="A11203" s="57" t="s">
        <v>33468</v>
      </c>
      <c r="B11203" s="57"/>
      <c r="C11203" s="57" t="s">
        <v>33470</v>
      </c>
      <c r="D11203" s="57" t="s">
        <v>33471</v>
      </c>
    </row>
    <row r="11204" spans="1:4">
      <c r="A11204" s="57" t="s">
        <v>8394</v>
      </c>
      <c r="B11204" s="57" t="s">
        <v>2455</v>
      </c>
      <c r="C11204" s="57" t="s">
        <v>8392</v>
      </c>
      <c r="D11204" s="57" t="s">
        <v>8393</v>
      </c>
    </row>
    <row r="11205" spans="1:4">
      <c r="A11205" s="57" t="s">
        <v>33472</v>
      </c>
      <c r="B11205" s="57" t="s">
        <v>12940</v>
      </c>
      <c r="C11205" s="57" t="s">
        <v>33473</v>
      </c>
      <c r="D11205" s="57" t="s">
        <v>33474</v>
      </c>
    </row>
    <row r="11206" spans="1:4">
      <c r="A11206" s="57" t="s">
        <v>33475</v>
      </c>
      <c r="B11206" s="57" t="s">
        <v>12940</v>
      </c>
      <c r="C11206" s="57" t="s">
        <v>33476</v>
      </c>
      <c r="D11206" s="57" t="s">
        <v>33477</v>
      </c>
    </row>
    <row r="11207" spans="1:4">
      <c r="A11207" s="57" t="s">
        <v>33475</v>
      </c>
      <c r="B11207" s="57"/>
      <c r="C11207" s="57" t="s">
        <v>33478</v>
      </c>
      <c r="D11207" s="57" t="s">
        <v>33479</v>
      </c>
    </row>
    <row r="11208" spans="1:4">
      <c r="A11208" s="57" t="s">
        <v>33480</v>
      </c>
      <c r="B11208" s="57" t="s">
        <v>12940</v>
      </c>
      <c r="C11208" s="57" t="s">
        <v>33481</v>
      </c>
      <c r="D11208" s="57" t="s">
        <v>33482</v>
      </c>
    </row>
    <row r="11209" spans="1:4">
      <c r="A11209" s="57" t="s">
        <v>33483</v>
      </c>
      <c r="B11209" s="57" t="s">
        <v>12940</v>
      </c>
      <c r="C11209" s="57" t="s">
        <v>33484</v>
      </c>
      <c r="D11209" s="57" t="s">
        <v>33485</v>
      </c>
    </row>
    <row r="11210" spans="1:4">
      <c r="A11210" s="57" t="s">
        <v>33483</v>
      </c>
      <c r="B11210" s="57"/>
      <c r="C11210" s="57" t="s">
        <v>74980</v>
      </c>
      <c r="D11210" s="57" t="s">
        <v>74981</v>
      </c>
    </row>
    <row r="11211" spans="1:4">
      <c r="A11211" s="57" t="s">
        <v>33486</v>
      </c>
      <c r="B11211" s="57" t="s">
        <v>12940</v>
      </c>
      <c r="C11211" s="57" t="s">
        <v>33487</v>
      </c>
      <c r="D11211" s="57" t="s">
        <v>33488</v>
      </c>
    </row>
    <row r="11212" spans="1:4">
      <c r="A11212" s="57" t="s">
        <v>33489</v>
      </c>
      <c r="B11212" s="57" t="s">
        <v>12940</v>
      </c>
      <c r="C11212" s="57" t="s">
        <v>33490</v>
      </c>
      <c r="D11212" s="57" t="s">
        <v>33491</v>
      </c>
    </row>
    <row r="11213" spans="1:4">
      <c r="A11213" s="57" t="s">
        <v>33492</v>
      </c>
      <c r="B11213" s="57" t="s">
        <v>12940</v>
      </c>
      <c r="C11213" s="57" t="s">
        <v>33493</v>
      </c>
      <c r="D11213" s="57" t="s">
        <v>33494</v>
      </c>
    </row>
    <row r="11214" spans="1:4">
      <c r="A11214" s="57" t="s">
        <v>8458</v>
      </c>
      <c r="B11214" s="57" t="s">
        <v>1156</v>
      </c>
      <c r="C11214" s="57" t="s">
        <v>8456</v>
      </c>
      <c r="D11214" s="57" t="s">
        <v>8457</v>
      </c>
    </row>
    <row r="11215" spans="1:4">
      <c r="A11215" s="57" t="s">
        <v>8458</v>
      </c>
      <c r="B11215" s="57" t="s">
        <v>1156</v>
      </c>
      <c r="C11215" s="57" t="s">
        <v>8459</v>
      </c>
      <c r="D11215" s="57" t="s">
        <v>8457</v>
      </c>
    </row>
    <row r="11216" spans="1:4">
      <c r="A11216" s="57" t="s">
        <v>33495</v>
      </c>
      <c r="B11216" s="57" t="s">
        <v>12940</v>
      </c>
      <c r="C11216" s="57" t="s">
        <v>33496</v>
      </c>
      <c r="D11216" s="57" t="s">
        <v>33497</v>
      </c>
    </row>
    <row r="11217" spans="1:4">
      <c r="A11217" s="57" t="s">
        <v>33495</v>
      </c>
      <c r="B11217" s="57"/>
      <c r="C11217" s="57" t="s">
        <v>33498</v>
      </c>
      <c r="D11217" s="57" t="s">
        <v>33499</v>
      </c>
    </row>
    <row r="11218" spans="1:4">
      <c r="A11218" s="57" t="s">
        <v>33495</v>
      </c>
      <c r="B11218" s="57"/>
      <c r="C11218" s="57" t="s">
        <v>33500</v>
      </c>
      <c r="D11218" s="57" t="s">
        <v>33501</v>
      </c>
    </row>
    <row r="11219" spans="1:4">
      <c r="A11219" s="57" t="s">
        <v>33495</v>
      </c>
      <c r="B11219" s="57"/>
      <c r="C11219" s="57" t="s">
        <v>33502</v>
      </c>
      <c r="D11219" s="57" t="s">
        <v>33503</v>
      </c>
    </row>
    <row r="11220" spans="1:4">
      <c r="A11220" s="57" t="s">
        <v>33504</v>
      </c>
      <c r="B11220" s="57" t="s">
        <v>12940</v>
      </c>
      <c r="C11220" s="57" t="s">
        <v>33505</v>
      </c>
      <c r="D11220" s="57" t="s">
        <v>33506</v>
      </c>
    </row>
    <row r="11221" spans="1:4">
      <c r="A11221" s="57" t="s">
        <v>33507</v>
      </c>
      <c r="B11221" s="57" t="s">
        <v>12940</v>
      </c>
      <c r="C11221" s="57" t="s">
        <v>33508</v>
      </c>
      <c r="D11221" s="57" t="s">
        <v>33509</v>
      </c>
    </row>
    <row r="11222" spans="1:4">
      <c r="A11222" s="57" t="s">
        <v>33510</v>
      </c>
      <c r="B11222" s="57" t="s">
        <v>12940</v>
      </c>
      <c r="C11222" s="57" t="s">
        <v>33511</v>
      </c>
      <c r="D11222" s="57" t="s">
        <v>33512</v>
      </c>
    </row>
    <row r="11223" spans="1:4">
      <c r="A11223" s="57" t="s">
        <v>33513</v>
      </c>
      <c r="B11223" s="57" t="s">
        <v>12940</v>
      </c>
      <c r="C11223" s="57" t="s">
        <v>33514</v>
      </c>
      <c r="D11223" s="57" t="s">
        <v>33515</v>
      </c>
    </row>
    <row r="11224" spans="1:4">
      <c r="A11224" s="57" t="s">
        <v>33513</v>
      </c>
      <c r="B11224" s="57"/>
      <c r="C11224" s="57" t="s">
        <v>33516</v>
      </c>
      <c r="D11224" s="57" t="s">
        <v>33517</v>
      </c>
    </row>
    <row r="11225" spans="1:4">
      <c r="A11225" s="57" t="s">
        <v>33518</v>
      </c>
      <c r="B11225" s="57" t="s">
        <v>12940</v>
      </c>
      <c r="C11225" s="57" t="s">
        <v>33519</v>
      </c>
      <c r="D11225" s="57" t="s">
        <v>33520</v>
      </c>
    </row>
    <row r="11226" spans="1:4">
      <c r="A11226" s="57" t="s">
        <v>33518</v>
      </c>
      <c r="B11226" s="57"/>
      <c r="C11226" s="57" t="s">
        <v>33521</v>
      </c>
      <c r="D11226" s="57" t="s">
        <v>33522</v>
      </c>
    </row>
    <row r="11227" spans="1:4">
      <c r="A11227" s="57" t="s">
        <v>33518</v>
      </c>
      <c r="B11227" s="57"/>
      <c r="C11227" s="57" t="s">
        <v>33523</v>
      </c>
      <c r="D11227" s="57" t="s">
        <v>33524</v>
      </c>
    </row>
    <row r="11228" spans="1:4">
      <c r="A11228" s="57" t="s">
        <v>33518</v>
      </c>
      <c r="B11228" s="57"/>
      <c r="C11228" s="57" t="s">
        <v>33525</v>
      </c>
      <c r="D11228" s="57" t="s">
        <v>33526</v>
      </c>
    </row>
    <row r="11229" spans="1:4">
      <c r="A11229" s="57" t="s">
        <v>33518</v>
      </c>
      <c r="B11229" s="57"/>
      <c r="C11229" s="57" t="s">
        <v>33527</v>
      </c>
      <c r="D11229" s="57" t="s">
        <v>33528</v>
      </c>
    </row>
    <row r="11230" spans="1:4">
      <c r="A11230" s="57" t="s">
        <v>33518</v>
      </c>
      <c r="B11230" s="57"/>
      <c r="C11230" s="57" t="s">
        <v>33529</v>
      </c>
      <c r="D11230" s="57" t="s">
        <v>33530</v>
      </c>
    </row>
    <row r="11231" spans="1:4">
      <c r="A11231" s="57" t="s">
        <v>33518</v>
      </c>
      <c r="B11231" s="57"/>
      <c r="C11231" s="57" t="s">
        <v>33531</v>
      </c>
      <c r="D11231" s="57" t="s">
        <v>33532</v>
      </c>
    </row>
    <row r="11232" spans="1:4">
      <c r="A11232" s="57" t="s">
        <v>33518</v>
      </c>
      <c r="B11232" s="57"/>
      <c r="C11232" s="57" t="s">
        <v>33533</v>
      </c>
      <c r="D11232" s="57" t="s">
        <v>33534</v>
      </c>
    </row>
    <row r="11233" spans="1:4">
      <c r="A11233" s="57" t="s">
        <v>33518</v>
      </c>
      <c r="B11233" s="57"/>
      <c r="C11233" s="57" t="s">
        <v>33535</v>
      </c>
      <c r="D11233" s="57" t="s">
        <v>33536</v>
      </c>
    </row>
    <row r="11234" spans="1:4">
      <c r="A11234" s="57" t="s">
        <v>33518</v>
      </c>
      <c r="B11234" s="57"/>
      <c r="C11234" s="57" t="s">
        <v>33537</v>
      </c>
      <c r="D11234" s="57" t="s">
        <v>33538</v>
      </c>
    </row>
    <row r="11235" spans="1:4">
      <c r="A11235" s="57" t="s">
        <v>33518</v>
      </c>
      <c r="B11235" s="57"/>
      <c r="C11235" s="57" t="s">
        <v>33539</v>
      </c>
      <c r="D11235" s="57" t="s">
        <v>33540</v>
      </c>
    </row>
    <row r="11236" spans="1:4">
      <c r="A11236" s="57" t="s">
        <v>33518</v>
      </c>
      <c r="B11236" s="57"/>
      <c r="C11236" s="57" t="s">
        <v>33541</v>
      </c>
      <c r="D11236" s="57" t="s">
        <v>33540</v>
      </c>
    </row>
    <row r="11237" spans="1:4">
      <c r="A11237" s="57" t="s">
        <v>33518</v>
      </c>
      <c r="B11237" s="57"/>
      <c r="C11237" s="57" t="s">
        <v>33542</v>
      </c>
      <c r="D11237" s="57" t="s">
        <v>33543</v>
      </c>
    </row>
    <row r="11238" spans="1:4">
      <c r="A11238" s="57" t="s">
        <v>33518</v>
      </c>
      <c r="B11238" s="57"/>
      <c r="C11238" s="57" t="s">
        <v>33544</v>
      </c>
      <c r="D11238" s="57" t="s">
        <v>33545</v>
      </c>
    </row>
    <row r="11239" spans="1:4">
      <c r="A11239" s="57" t="s">
        <v>33518</v>
      </c>
      <c r="B11239" s="57"/>
      <c r="C11239" s="57" t="s">
        <v>33546</v>
      </c>
      <c r="D11239" s="57" t="s">
        <v>33547</v>
      </c>
    </row>
    <row r="11240" spans="1:4">
      <c r="A11240" s="57" t="s">
        <v>33518</v>
      </c>
      <c r="B11240" s="57"/>
      <c r="C11240" s="57" t="s">
        <v>33548</v>
      </c>
      <c r="D11240" s="57" t="s">
        <v>33549</v>
      </c>
    </row>
    <row r="11241" spans="1:4">
      <c r="A11241" s="57" t="s">
        <v>33518</v>
      </c>
      <c r="B11241" s="57"/>
      <c r="C11241" s="57" t="s">
        <v>74982</v>
      </c>
      <c r="D11241" s="57" t="s">
        <v>74983</v>
      </c>
    </row>
    <row r="11242" spans="1:4">
      <c r="A11242" s="57" t="s">
        <v>33518</v>
      </c>
      <c r="B11242" s="57"/>
      <c r="C11242" s="57" t="s">
        <v>77284</v>
      </c>
      <c r="D11242" s="57" t="s">
        <v>77285</v>
      </c>
    </row>
    <row r="11243" spans="1:4">
      <c r="A11243" s="57" t="s">
        <v>33550</v>
      </c>
      <c r="B11243" s="57" t="s">
        <v>12940</v>
      </c>
      <c r="C11243" s="57" t="s">
        <v>33551</v>
      </c>
      <c r="D11243" s="57" t="s">
        <v>33552</v>
      </c>
    </row>
    <row r="11244" spans="1:4">
      <c r="A11244" s="57" t="s">
        <v>33550</v>
      </c>
      <c r="B11244" s="57"/>
      <c r="C11244" s="57" t="s">
        <v>33553</v>
      </c>
      <c r="D11244" s="57" t="s">
        <v>33554</v>
      </c>
    </row>
    <row r="11245" spans="1:4">
      <c r="A11245" s="57" t="s">
        <v>33555</v>
      </c>
      <c r="B11245" s="57" t="s">
        <v>12940</v>
      </c>
      <c r="C11245" s="57" t="s">
        <v>33556</v>
      </c>
      <c r="D11245" s="57" t="s">
        <v>33557</v>
      </c>
    </row>
    <row r="11246" spans="1:4">
      <c r="A11246" s="57" t="s">
        <v>33558</v>
      </c>
      <c r="B11246" s="57" t="s">
        <v>12940</v>
      </c>
      <c r="C11246" s="57" t="s">
        <v>33559</v>
      </c>
      <c r="D11246" s="57" t="s">
        <v>33560</v>
      </c>
    </row>
    <row r="11247" spans="1:4">
      <c r="A11247" s="57" t="s">
        <v>33558</v>
      </c>
      <c r="B11247" s="57"/>
      <c r="C11247" s="57" t="s">
        <v>33561</v>
      </c>
      <c r="D11247" s="57" t="s">
        <v>33562</v>
      </c>
    </row>
    <row r="11248" spans="1:4">
      <c r="A11248" s="57" t="s">
        <v>33558</v>
      </c>
      <c r="B11248" s="57"/>
      <c r="C11248" s="57" t="s">
        <v>33563</v>
      </c>
      <c r="D11248" s="57" t="s">
        <v>33564</v>
      </c>
    </row>
    <row r="11249" spans="1:4">
      <c r="A11249" s="57" t="s">
        <v>33558</v>
      </c>
      <c r="B11249" s="57"/>
      <c r="C11249" s="57" t="s">
        <v>33565</v>
      </c>
      <c r="D11249" s="57" t="s">
        <v>33566</v>
      </c>
    </row>
    <row r="11250" spans="1:4">
      <c r="A11250" s="57" t="s">
        <v>33558</v>
      </c>
      <c r="B11250" s="57"/>
      <c r="C11250" s="57" t="s">
        <v>33567</v>
      </c>
      <c r="D11250" s="57" t="s">
        <v>33568</v>
      </c>
    </row>
    <row r="11251" spans="1:4">
      <c r="A11251" s="57" t="s">
        <v>33558</v>
      </c>
      <c r="B11251" s="57"/>
      <c r="C11251" s="57" t="s">
        <v>33569</v>
      </c>
      <c r="D11251" s="57" t="s">
        <v>33570</v>
      </c>
    </row>
    <row r="11252" spans="1:4">
      <c r="A11252" s="57" t="s">
        <v>33558</v>
      </c>
      <c r="B11252" s="57"/>
      <c r="C11252" s="57" t="s">
        <v>33571</v>
      </c>
      <c r="D11252" s="57" t="s">
        <v>33572</v>
      </c>
    </row>
    <row r="11253" spans="1:4">
      <c r="A11253" s="57" t="s">
        <v>33558</v>
      </c>
      <c r="B11253" s="57"/>
      <c r="C11253" s="57" t="s">
        <v>33573</v>
      </c>
      <c r="D11253" s="57" t="s">
        <v>33572</v>
      </c>
    </row>
    <row r="11254" spans="1:4">
      <c r="A11254" s="57" t="s">
        <v>33558</v>
      </c>
      <c r="B11254" s="57"/>
      <c r="C11254" s="57" t="s">
        <v>33574</v>
      </c>
      <c r="D11254" s="57" t="s">
        <v>33575</v>
      </c>
    </row>
    <row r="11255" spans="1:4">
      <c r="A11255" s="57" t="s">
        <v>33558</v>
      </c>
      <c r="B11255" s="57"/>
      <c r="C11255" s="57" t="s">
        <v>33576</v>
      </c>
      <c r="D11255" s="57" t="s">
        <v>33577</v>
      </c>
    </row>
    <row r="11256" spans="1:4">
      <c r="A11256" s="57" t="s">
        <v>33558</v>
      </c>
      <c r="B11256" s="57"/>
      <c r="C11256" s="57" t="s">
        <v>33578</v>
      </c>
      <c r="D11256" s="57" t="s">
        <v>33579</v>
      </c>
    </row>
    <row r="11257" spans="1:4">
      <c r="A11257" s="57" t="s">
        <v>33558</v>
      </c>
      <c r="B11257" s="57"/>
      <c r="C11257" s="57" t="s">
        <v>33580</v>
      </c>
      <c r="D11257" s="57" t="s">
        <v>33581</v>
      </c>
    </row>
    <row r="11258" spans="1:4">
      <c r="A11258" s="57" t="s">
        <v>33582</v>
      </c>
      <c r="B11258" s="57" t="s">
        <v>12940</v>
      </c>
      <c r="C11258" s="57" t="s">
        <v>33583</v>
      </c>
      <c r="D11258" s="57" t="s">
        <v>33584</v>
      </c>
    </row>
    <row r="11259" spans="1:4">
      <c r="A11259" s="57" t="s">
        <v>33582</v>
      </c>
      <c r="B11259" s="57"/>
      <c r="C11259" s="57" t="s">
        <v>33585</v>
      </c>
      <c r="D11259" s="57" t="s">
        <v>33586</v>
      </c>
    </row>
    <row r="11260" spans="1:4">
      <c r="A11260" s="57" t="s">
        <v>33582</v>
      </c>
      <c r="B11260" s="57"/>
      <c r="C11260" s="57" t="s">
        <v>33587</v>
      </c>
      <c r="D11260" s="57" t="s">
        <v>33588</v>
      </c>
    </row>
    <row r="11261" spans="1:4">
      <c r="A11261" s="57" t="s">
        <v>33589</v>
      </c>
      <c r="B11261" s="57" t="s">
        <v>12940</v>
      </c>
      <c r="C11261" s="57" t="s">
        <v>33590</v>
      </c>
      <c r="D11261" s="57" t="s">
        <v>33591</v>
      </c>
    </row>
    <row r="11262" spans="1:4">
      <c r="A11262" s="57" t="s">
        <v>33592</v>
      </c>
      <c r="B11262" s="57" t="s">
        <v>12940</v>
      </c>
      <c r="C11262" s="57" t="s">
        <v>33593</v>
      </c>
      <c r="D11262" s="57" t="s">
        <v>33594</v>
      </c>
    </row>
    <row r="11263" spans="1:4">
      <c r="A11263" s="57" t="s">
        <v>33592</v>
      </c>
      <c r="B11263" s="57"/>
      <c r="C11263" s="57" t="s">
        <v>33595</v>
      </c>
      <c r="D11263" s="57" t="s">
        <v>33596</v>
      </c>
    </row>
    <row r="11264" spans="1:4">
      <c r="A11264" s="57" t="s">
        <v>33597</v>
      </c>
      <c r="B11264" s="57" t="s">
        <v>12940</v>
      </c>
      <c r="C11264" s="57" t="s">
        <v>33598</v>
      </c>
      <c r="D11264" s="57" t="s">
        <v>33599</v>
      </c>
    </row>
    <row r="11265" spans="1:4">
      <c r="A11265" s="57" t="s">
        <v>33600</v>
      </c>
      <c r="B11265" s="57" t="s">
        <v>12940</v>
      </c>
      <c r="C11265" s="57" t="s">
        <v>33601</v>
      </c>
      <c r="D11265" s="57" t="s">
        <v>33602</v>
      </c>
    </row>
    <row r="11266" spans="1:4">
      <c r="A11266" s="57" t="s">
        <v>33600</v>
      </c>
      <c r="B11266" s="57"/>
      <c r="C11266" s="57" t="s">
        <v>33603</v>
      </c>
      <c r="D11266" s="57" t="s">
        <v>33604</v>
      </c>
    </row>
    <row r="11267" spans="1:4">
      <c r="A11267" s="57" t="s">
        <v>33605</v>
      </c>
      <c r="B11267" s="57" t="s">
        <v>12940</v>
      </c>
      <c r="C11267" s="57" t="s">
        <v>33606</v>
      </c>
      <c r="D11267" s="57" t="s">
        <v>33607</v>
      </c>
    </row>
    <row r="11268" spans="1:4">
      <c r="A11268" s="57" t="s">
        <v>33608</v>
      </c>
      <c r="B11268" s="57" t="s">
        <v>12940</v>
      </c>
      <c r="C11268" s="57" t="s">
        <v>33609</v>
      </c>
      <c r="D11268" s="57" t="s">
        <v>33610</v>
      </c>
    </row>
    <row r="11269" spans="1:4">
      <c r="A11269" s="57" t="s">
        <v>33611</v>
      </c>
      <c r="B11269" s="57" t="s">
        <v>12940</v>
      </c>
      <c r="C11269" s="57" t="s">
        <v>33612</v>
      </c>
      <c r="D11269" s="57" t="s">
        <v>33613</v>
      </c>
    </row>
    <row r="11270" spans="1:4">
      <c r="A11270" s="57" t="s">
        <v>33611</v>
      </c>
      <c r="B11270" s="57"/>
      <c r="C11270" s="57" t="s">
        <v>33614</v>
      </c>
      <c r="D11270" s="57" t="s">
        <v>33615</v>
      </c>
    </row>
    <row r="11271" spans="1:4">
      <c r="A11271" s="57" t="s">
        <v>33611</v>
      </c>
      <c r="B11271" s="57"/>
      <c r="C11271" s="57" t="s">
        <v>33616</v>
      </c>
      <c r="D11271" s="57" t="s">
        <v>33617</v>
      </c>
    </row>
    <row r="11272" spans="1:4">
      <c r="A11272" s="57" t="s">
        <v>33611</v>
      </c>
      <c r="B11272" s="57"/>
      <c r="C11272" s="57" t="s">
        <v>33618</v>
      </c>
      <c r="D11272" s="57" t="s">
        <v>33619</v>
      </c>
    </row>
    <row r="11273" spans="1:4">
      <c r="A11273" s="57" t="s">
        <v>33611</v>
      </c>
      <c r="B11273" s="57"/>
      <c r="C11273" s="57" t="s">
        <v>33620</v>
      </c>
      <c r="D11273" s="57" t="s">
        <v>33621</v>
      </c>
    </row>
    <row r="11274" spans="1:4">
      <c r="A11274" s="57" t="s">
        <v>33622</v>
      </c>
      <c r="B11274" s="57" t="s">
        <v>12940</v>
      </c>
      <c r="C11274" s="57" t="s">
        <v>33623</v>
      </c>
      <c r="D11274" s="57" t="s">
        <v>33624</v>
      </c>
    </row>
    <row r="11275" spans="1:4">
      <c r="A11275" s="57" t="s">
        <v>33625</v>
      </c>
      <c r="B11275" s="57" t="s">
        <v>12940</v>
      </c>
      <c r="C11275" s="57" t="s">
        <v>33626</v>
      </c>
      <c r="D11275" s="57" t="s">
        <v>33627</v>
      </c>
    </row>
    <row r="11276" spans="1:4">
      <c r="A11276" s="57" t="s">
        <v>33628</v>
      </c>
      <c r="B11276" s="57" t="s">
        <v>12940</v>
      </c>
      <c r="C11276" s="57" t="s">
        <v>33629</v>
      </c>
      <c r="D11276" s="57" t="s">
        <v>33630</v>
      </c>
    </row>
    <row r="11277" spans="1:4">
      <c r="A11277" s="57" t="s">
        <v>33631</v>
      </c>
      <c r="B11277" s="57" t="s">
        <v>12940</v>
      </c>
      <c r="C11277" s="57" t="s">
        <v>33632</v>
      </c>
      <c r="D11277" s="57" t="s">
        <v>2847</v>
      </c>
    </row>
    <row r="11278" spans="1:4">
      <c r="A11278" s="57" t="s">
        <v>33633</v>
      </c>
      <c r="B11278" s="57" t="s">
        <v>12940</v>
      </c>
      <c r="C11278" s="57" t="s">
        <v>33634</v>
      </c>
      <c r="D11278" s="57" t="s">
        <v>33635</v>
      </c>
    </row>
    <row r="11279" spans="1:4">
      <c r="A11279" s="57" t="s">
        <v>33636</v>
      </c>
      <c r="B11279" s="57" t="s">
        <v>12940</v>
      </c>
      <c r="C11279" s="57" t="s">
        <v>33637</v>
      </c>
      <c r="D11279" s="57" t="s">
        <v>33638</v>
      </c>
    </row>
    <row r="11280" spans="1:4">
      <c r="A11280" s="57" t="s">
        <v>33636</v>
      </c>
      <c r="B11280" s="57"/>
      <c r="C11280" s="57" t="s">
        <v>33639</v>
      </c>
      <c r="D11280" s="57" t="s">
        <v>33640</v>
      </c>
    </row>
    <row r="11281" spans="1:4">
      <c r="A11281" s="57" t="s">
        <v>33636</v>
      </c>
      <c r="B11281" s="57"/>
      <c r="C11281" s="57" t="s">
        <v>33641</v>
      </c>
      <c r="D11281" s="57" t="s">
        <v>33642</v>
      </c>
    </row>
    <row r="11282" spans="1:4">
      <c r="A11282" s="57" t="s">
        <v>33636</v>
      </c>
      <c r="B11282" s="57"/>
      <c r="C11282" s="57" t="s">
        <v>33643</v>
      </c>
      <c r="D11282" s="57" t="s">
        <v>33644</v>
      </c>
    </row>
    <row r="11283" spans="1:4">
      <c r="A11283" s="57" t="s">
        <v>33645</v>
      </c>
      <c r="B11283" s="57" t="s">
        <v>12940</v>
      </c>
      <c r="C11283" s="57" t="s">
        <v>33646</v>
      </c>
      <c r="D11283" s="57" t="s">
        <v>33647</v>
      </c>
    </row>
    <row r="11284" spans="1:4">
      <c r="A11284" s="57" t="s">
        <v>33645</v>
      </c>
      <c r="B11284" s="57"/>
      <c r="C11284" s="57" t="s">
        <v>33648</v>
      </c>
      <c r="D11284" s="57" t="s">
        <v>33649</v>
      </c>
    </row>
    <row r="11285" spans="1:4">
      <c r="A11285" s="57" t="s">
        <v>33645</v>
      </c>
      <c r="B11285" s="57"/>
      <c r="C11285" s="57" t="s">
        <v>33650</v>
      </c>
      <c r="D11285" s="57" t="s">
        <v>33651</v>
      </c>
    </row>
    <row r="11286" spans="1:4">
      <c r="A11286" s="57" t="s">
        <v>33645</v>
      </c>
      <c r="B11286" s="57"/>
      <c r="C11286" s="57" t="s">
        <v>33652</v>
      </c>
      <c r="D11286" s="57" t="s">
        <v>33653</v>
      </c>
    </row>
    <row r="11287" spans="1:4">
      <c r="A11287" s="57" t="s">
        <v>33654</v>
      </c>
      <c r="B11287" s="57" t="s">
        <v>12940</v>
      </c>
      <c r="C11287" s="57" t="s">
        <v>33655</v>
      </c>
      <c r="D11287" s="57" t="s">
        <v>33656</v>
      </c>
    </row>
    <row r="11288" spans="1:4">
      <c r="A11288" s="57" t="s">
        <v>33657</v>
      </c>
      <c r="B11288" s="57" t="s">
        <v>12940</v>
      </c>
      <c r="C11288" s="57" t="s">
        <v>33658</v>
      </c>
      <c r="D11288" s="57" t="s">
        <v>33659</v>
      </c>
    </row>
    <row r="11289" spans="1:4">
      <c r="A11289" s="57" t="s">
        <v>33660</v>
      </c>
      <c r="B11289" s="57" t="s">
        <v>12940</v>
      </c>
      <c r="C11289" s="57" t="s">
        <v>33661</v>
      </c>
      <c r="D11289" s="57" t="s">
        <v>33662</v>
      </c>
    </row>
    <row r="11290" spans="1:4">
      <c r="A11290" s="57" t="s">
        <v>33663</v>
      </c>
      <c r="B11290" s="57" t="s">
        <v>12940</v>
      </c>
      <c r="C11290" s="57" t="s">
        <v>33664</v>
      </c>
      <c r="D11290" s="57" t="s">
        <v>33665</v>
      </c>
    </row>
    <row r="11291" spans="1:4">
      <c r="A11291" s="57" t="s">
        <v>33666</v>
      </c>
      <c r="B11291" s="57" t="s">
        <v>12940</v>
      </c>
      <c r="C11291" s="57" t="s">
        <v>33667</v>
      </c>
      <c r="D11291" s="57" t="s">
        <v>33668</v>
      </c>
    </row>
    <row r="11292" spans="1:4">
      <c r="A11292" s="57" t="s">
        <v>33669</v>
      </c>
      <c r="B11292" s="57" t="s">
        <v>12940</v>
      </c>
      <c r="C11292" s="57" t="s">
        <v>33670</v>
      </c>
      <c r="D11292" s="57" t="s">
        <v>33671</v>
      </c>
    </row>
    <row r="11293" spans="1:4">
      <c r="A11293" s="57" t="s">
        <v>33672</v>
      </c>
      <c r="B11293" s="57" t="s">
        <v>12940</v>
      </c>
      <c r="C11293" s="57" t="s">
        <v>33673</v>
      </c>
      <c r="D11293" s="57" t="s">
        <v>33674</v>
      </c>
    </row>
    <row r="11294" spans="1:4">
      <c r="A11294" s="57" t="s">
        <v>33672</v>
      </c>
      <c r="B11294" s="57"/>
      <c r="C11294" s="57" t="s">
        <v>33675</v>
      </c>
      <c r="D11294" s="57" t="s">
        <v>33676</v>
      </c>
    </row>
    <row r="11295" spans="1:4">
      <c r="A11295" s="57" t="s">
        <v>33672</v>
      </c>
      <c r="B11295" s="57"/>
      <c r="C11295" s="57" t="s">
        <v>33677</v>
      </c>
      <c r="D11295" s="57" t="s">
        <v>33678</v>
      </c>
    </row>
    <row r="11296" spans="1:4">
      <c r="A11296" s="57" t="s">
        <v>33672</v>
      </c>
      <c r="B11296" s="57"/>
      <c r="C11296" s="57" t="s">
        <v>33679</v>
      </c>
      <c r="D11296" s="57" t="s">
        <v>33680</v>
      </c>
    </row>
    <row r="11297" spans="1:4">
      <c r="A11297" s="57" t="s">
        <v>33672</v>
      </c>
      <c r="B11297" s="57"/>
      <c r="C11297" s="57" t="s">
        <v>33681</v>
      </c>
      <c r="D11297" s="57" t="s">
        <v>33682</v>
      </c>
    </row>
    <row r="11298" spans="1:4">
      <c r="A11298" s="57" t="s">
        <v>33683</v>
      </c>
      <c r="B11298" s="57" t="s">
        <v>12940</v>
      </c>
      <c r="C11298" s="57" t="s">
        <v>33684</v>
      </c>
      <c r="D11298" s="57" t="s">
        <v>33685</v>
      </c>
    </row>
    <row r="11299" spans="1:4">
      <c r="A11299" s="57" t="s">
        <v>33686</v>
      </c>
      <c r="B11299" s="57" t="s">
        <v>12940</v>
      </c>
      <c r="C11299" s="57" t="s">
        <v>33687</v>
      </c>
      <c r="D11299" s="57" t="s">
        <v>33688</v>
      </c>
    </row>
    <row r="11300" spans="1:4">
      <c r="A11300" s="57" t="s">
        <v>33689</v>
      </c>
      <c r="B11300" s="57" t="s">
        <v>12940</v>
      </c>
      <c r="C11300" s="57" t="s">
        <v>33690</v>
      </c>
      <c r="D11300" s="57" t="s">
        <v>33691</v>
      </c>
    </row>
    <row r="11301" spans="1:4">
      <c r="A11301" s="57" t="s">
        <v>33692</v>
      </c>
      <c r="B11301" s="57" t="s">
        <v>12940</v>
      </c>
      <c r="C11301" s="57" t="s">
        <v>33693</v>
      </c>
      <c r="D11301" s="57" t="s">
        <v>33694</v>
      </c>
    </row>
    <row r="11302" spans="1:4">
      <c r="A11302" s="57" t="s">
        <v>33692</v>
      </c>
      <c r="B11302" s="57"/>
      <c r="C11302" s="57" t="s">
        <v>33695</v>
      </c>
      <c r="D11302" s="57" t="s">
        <v>33696</v>
      </c>
    </row>
    <row r="11303" spans="1:4">
      <c r="A11303" s="57" t="s">
        <v>33692</v>
      </c>
      <c r="B11303" s="57"/>
      <c r="C11303" s="57" t="s">
        <v>33697</v>
      </c>
      <c r="D11303" s="57" t="s">
        <v>33698</v>
      </c>
    </row>
    <row r="11304" spans="1:4">
      <c r="A11304" s="57" t="s">
        <v>33692</v>
      </c>
      <c r="B11304" s="57"/>
      <c r="C11304" s="57" t="s">
        <v>33699</v>
      </c>
      <c r="D11304" s="57" t="s">
        <v>33700</v>
      </c>
    </row>
    <row r="11305" spans="1:4">
      <c r="A11305" s="57" t="s">
        <v>33701</v>
      </c>
      <c r="B11305" s="57" t="s">
        <v>12940</v>
      </c>
      <c r="C11305" s="57" t="s">
        <v>33702</v>
      </c>
      <c r="D11305" s="57" t="s">
        <v>33703</v>
      </c>
    </row>
    <row r="11306" spans="1:4">
      <c r="A11306" s="57" t="s">
        <v>33701</v>
      </c>
      <c r="B11306" s="57"/>
      <c r="C11306" s="57" t="s">
        <v>33704</v>
      </c>
      <c r="D11306" s="57" t="s">
        <v>33703</v>
      </c>
    </row>
    <row r="11307" spans="1:4">
      <c r="A11307" s="57" t="s">
        <v>7739</v>
      </c>
      <c r="B11307" s="57" t="s">
        <v>1113</v>
      </c>
      <c r="C11307" s="57" t="s">
        <v>3888</v>
      </c>
      <c r="D11307" s="57" t="s">
        <v>3889</v>
      </c>
    </row>
    <row r="11308" spans="1:4">
      <c r="A11308" s="57" t="s">
        <v>7739</v>
      </c>
      <c r="B11308" s="57" t="s">
        <v>1113</v>
      </c>
      <c r="C11308" s="57" t="s">
        <v>5505</v>
      </c>
      <c r="D11308" s="57" t="s">
        <v>5506</v>
      </c>
    </row>
    <row r="11309" spans="1:4">
      <c r="A11309" s="57" t="s">
        <v>7739</v>
      </c>
      <c r="B11309" s="57" t="s">
        <v>1113</v>
      </c>
      <c r="C11309" s="57" t="s">
        <v>12611</v>
      </c>
      <c r="D11309" s="57" t="s">
        <v>12612</v>
      </c>
    </row>
    <row r="11310" spans="1:4">
      <c r="A11310" s="57" t="s">
        <v>7739</v>
      </c>
      <c r="B11310" s="57" t="s">
        <v>1113</v>
      </c>
      <c r="C11310" s="57" t="s">
        <v>12613</v>
      </c>
      <c r="D11310" s="57" t="s">
        <v>12614</v>
      </c>
    </row>
    <row r="11311" spans="1:4">
      <c r="A11311" s="57" t="s">
        <v>33705</v>
      </c>
      <c r="B11311" s="57" t="s">
        <v>12940</v>
      </c>
      <c r="C11311" s="57" t="s">
        <v>33706</v>
      </c>
      <c r="D11311" s="57" t="s">
        <v>33707</v>
      </c>
    </row>
    <row r="11312" spans="1:4">
      <c r="A11312" s="57" t="s">
        <v>33705</v>
      </c>
      <c r="B11312" s="57"/>
      <c r="C11312" s="57" t="s">
        <v>33708</v>
      </c>
      <c r="D11312" s="57" t="s">
        <v>33709</v>
      </c>
    </row>
    <row r="11313" spans="1:4">
      <c r="A11313" s="57" t="s">
        <v>33705</v>
      </c>
      <c r="B11313" s="57"/>
      <c r="C11313" s="57" t="s">
        <v>33710</v>
      </c>
      <c r="D11313" s="57" t="s">
        <v>33711</v>
      </c>
    </row>
    <row r="11314" spans="1:4">
      <c r="A11314" s="57" t="s">
        <v>33705</v>
      </c>
      <c r="B11314" s="57"/>
      <c r="C11314" s="57" t="s">
        <v>33712</v>
      </c>
      <c r="D11314" s="57" t="s">
        <v>33713</v>
      </c>
    </row>
    <row r="11315" spans="1:4">
      <c r="A11315" s="57" t="s">
        <v>33705</v>
      </c>
      <c r="B11315" s="57"/>
      <c r="C11315" s="57" t="s">
        <v>33714</v>
      </c>
      <c r="D11315" s="57" t="s">
        <v>33715</v>
      </c>
    </row>
    <row r="11316" spans="1:4">
      <c r="A11316" s="57" t="s">
        <v>33705</v>
      </c>
      <c r="B11316" s="57"/>
      <c r="C11316" s="57" t="s">
        <v>33716</v>
      </c>
      <c r="D11316" s="57" t="s">
        <v>33717</v>
      </c>
    </row>
    <row r="11317" spans="1:4">
      <c r="A11317" s="57" t="s">
        <v>33705</v>
      </c>
      <c r="B11317" s="57"/>
      <c r="C11317" s="57" t="s">
        <v>33718</v>
      </c>
      <c r="D11317" s="57" t="s">
        <v>33719</v>
      </c>
    </row>
    <row r="11318" spans="1:4">
      <c r="A11318" s="57" t="s">
        <v>33705</v>
      </c>
      <c r="B11318" s="57"/>
      <c r="C11318" s="57" t="s">
        <v>33720</v>
      </c>
      <c r="D11318" s="57" t="s">
        <v>33721</v>
      </c>
    </row>
    <row r="11319" spans="1:4">
      <c r="A11319" s="57" t="s">
        <v>33705</v>
      </c>
      <c r="B11319" s="57"/>
      <c r="C11319" s="57" t="s">
        <v>33722</v>
      </c>
      <c r="D11319" s="57" t="s">
        <v>33723</v>
      </c>
    </row>
    <row r="11320" spans="1:4">
      <c r="A11320" s="57" t="s">
        <v>33705</v>
      </c>
      <c r="B11320" s="57"/>
      <c r="C11320" s="57" t="s">
        <v>33724</v>
      </c>
      <c r="D11320" s="57" t="s">
        <v>33725</v>
      </c>
    </row>
    <row r="11321" spans="1:4">
      <c r="A11321" s="57" t="s">
        <v>33705</v>
      </c>
      <c r="B11321" s="57"/>
      <c r="C11321" s="57" t="s">
        <v>33726</v>
      </c>
      <c r="D11321" s="57" t="s">
        <v>33727</v>
      </c>
    </row>
    <row r="11322" spans="1:4">
      <c r="A11322" s="57" t="s">
        <v>33705</v>
      </c>
      <c r="B11322" s="57"/>
      <c r="C11322" s="57" t="s">
        <v>33728</v>
      </c>
      <c r="D11322" s="57" t="s">
        <v>33729</v>
      </c>
    </row>
    <row r="11323" spans="1:4">
      <c r="A11323" s="57" t="s">
        <v>33705</v>
      </c>
      <c r="B11323" s="57"/>
      <c r="C11323" s="57" t="s">
        <v>33730</v>
      </c>
      <c r="D11323" s="57" t="s">
        <v>33731</v>
      </c>
    </row>
    <row r="11324" spans="1:4">
      <c r="A11324" s="57" t="s">
        <v>33705</v>
      </c>
      <c r="B11324" s="57"/>
      <c r="C11324" s="57" t="s">
        <v>33732</v>
      </c>
      <c r="D11324" s="57" t="s">
        <v>33733</v>
      </c>
    </row>
    <row r="11325" spans="1:4">
      <c r="A11325" s="57" t="s">
        <v>33705</v>
      </c>
      <c r="B11325" s="57"/>
      <c r="C11325" s="57" t="s">
        <v>33734</v>
      </c>
      <c r="D11325" s="57" t="s">
        <v>33735</v>
      </c>
    </row>
    <row r="11326" spans="1:4">
      <c r="A11326" s="57" t="s">
        <v>33705</v>
      </c>
      <c r="B11326" s="57"/>
      <c r="C11326" s="57" t="s">
        <v>33736</v>
      </c>
      <c r="D11326" s="57" t="s">
        <v>33737</v>
      </c>
    </row>
    <row r="11327" spans="1:4">
      <c r="A11327" s="57" t="s">
        <v>33705</v>
      </c>
      <c r="B11327" s="57"/>
      <c r="C11327" s="57" t="s">
        <v>33738</v>
      </c>
      <c r="D11327" s="57" t="s">
        <v>33739</v>
      </c>
    </row>
    <row r="11328" spans="1:4">
      <c r="A11328" s="57" t="s">
        <v>33705</v>
      </c>
      <c r="B11328" s="57"/>
      <c r="C11328" s="57" t="s">
        <v>33740</v>
      </c>
      <c r="D11328" s="57" t="s">
        <v>33741</v>
      </c>
    </row>
    <row r="11329" spans="1:4">
      <c r="A11329" s="57" t="s">
        <v>33705</v>
      </c>
      <c r="B11329" s="57"/>
      <c r="C11329" s="57" t="s">
        <v>33742</v>
      </c>
      <c r="D11329" s="57" t="s">
        <v>33743</v>
      </c>
    </row>
    <row r="11330" spans="1:4">
      <c r="A11330" s="57" t="s">
        <v>33744</v>
      </c>
      <c r="B11330" s="57" t="s">
        <v>12940</v>
      </c>
      <c r="C11330" s="57" t="s">
        <v>33745</v>
      </c>
      <c r="D11330" s="57" t="s">
        <v>19034</v>
      </c>
    </row>
    <row r="11331" spans="1:4">
      <c r="A11331" s="57" t="s">
        <v>33746</v>
      </c>
      <c r="B11331" s="57" t="s">
        <v>12940</v>
      </c>
      <c r="C11331" s="57" t="s">
        <v>33747</v>
      </c>
      <c r="D11331" s="57" t="s">
        <v>19034</v>
      </c>
    </row>
    <row r="11332" spans="1:4">
      <c r="A11332" s="57" t="s">
        <v>7740</v>
      </c>
      <c r="B11332" s="57" t="s">
        <v>940</v>
      </c>
      <c r="C11332" s="57" t="s">
        <v>5423</v>
      </c>
      <c r="D11332" s="57" t="s">
        <v>5424</v>
      </c>
    </row>
    <row r="11333" spans="1:4">
      <c r="A11333" s="57" t="s">
        <v>7740</v>
      </c>
      <c r="B11333" s="57" t="s">
        <v>940</v>
      </c>
      <c r="C11333" s="57" t="s">
        <v>5851</v>
      </c>
      <c r="D11333" s="57" t="s">
        <v>5852</v>
      </c>
    </row>
    <row r="11334" spans="1:4">
      <c r="A11334" s="57" t="s">
        <v>7740</v>
      </c>
      <c r="B11334" s="57" t="s">
        <v>940</v>
      </c>
      <c r="C11334" s="57" t="s">
        <v>15317</v>
      </c>
      <c r="D11334" s="57" t="s">
        <v>15318</v>
      </c>
    </row>
    <row r="11335" spans="1:4">
      <c r="A11335" s="57" t="s">
        <v>33748</v>
      </c>
      <c r="B11335" s="57" t="s">
        <v>12940</v>
      </c>
      <c r="C11335" s="57" t="s">
        <v>33749</v>
      </c>
      <c r="D11335" s="57" t="s">
        <v>33750</v>
      </c>
    </row>
    <row r="11336" spans="1:4">
      <c r="A11336" s="57" t="s">
        <v>33748</v>
      </c>
      <c r="B11336" s="57"/>
      <c r="C11336" s="57" t="s">
        <v>33751</v>
      </c>
      <c r="D11336" s="57" t="s">
        <v>33752</v>
      </c>
    </row>
    <row r="11337" spans="1:4">
      <c r="A11337" s="57" t="s">
        <v>33748</v>
      </c>
      <c r="B11337" s="57"/>
      <c r="C11337" s="57" t="s">
        <v>33753</v>
      </c>
      <c r="D11337" s="57" t="s">
        <v>33754</v>
      </c>
    </row>
    <row r="11338" spans="1:4">
      <c r="A11338" s="57" t="s">
        <v>33748</v>
      </c>
      <c r="B11338" s="57"/>
      <c r="C11338" s="57" t="s">
        <v>33755</v>
      </c>
      <c r="D11338" s="57" t="s">
        <v>33756</v>
      </c>
    </row>
    <row r="11339" spans="1:4">
      <c r="A11339" s="57" t="s">
        <v>33748</v>
      </c>
      <c r="B11339" s="57"/>
      <c r="C11339" s="57" t="s">
        <v>33757</v>
      </c>
      <c r="D11339" s="57" t="s">
        <v>33758</v>
      </c>
    </row>
    <row r="11340" spans="1:4">
      <c r="A11340" s="57" t="s">
        <v>33748</v>
      </c>
      <c r="B11340" s="57"/>
      <c r="C11340" s="57" t="s">
        <v>33759</v>
      </c>
      <c r="D11340" s="57" t="s">
        <v>33760</v>
      </c>
    </row>
    <row r="11341" spans="1:4">
      <c r="A11341" s="57" t="s">
        <v>33761</v>
      </c>
      <c r="B11341" s="57" t="s">
        <v>12940</v>
      </c>
      <c r="C11341" s="57" t="s">
        <v>33762</v>
      </c>
      <c r="D11341" s="57" t="s">
        <v>33763</v>
      </c>
    </row>
    <row r="11342" spans="1:4">
      <c r="A11342" s="57" t="s">
        <v>33761</v>
      </c>
      <c r="B11342" s="57"/>
      <c r="C11342" s="57" t="s">
        <v>74984</v>
      </c>
      <c r="D11342" s="57" t="s">
        <v>74985</v>
      </c>
    </row>
    <row r="11343" spans="1:4">
      <c r="A11343" s="57" t="s">
        <v>7741</v>
      </c>
      <c r="B11343" s="57" t="s">
        <v>2204</v>
      </c>
      <c r="C11343" s="57" t="s">
        <v>5397</v>
      </c>
      <c r="D11343" s="57" t="s">
        <v>5398</v>
      </c>
    </row>
    <row r="11344" spans="1:4">
      <c r="A11344" s="57" t="s">
        <v>7741</v>
      </c>
      <c r="B11344" s="57" t="s">
        <v>2204</v>
      </c>
      <c r="C11344" s="57" t="s">
        <v>5871</v>
      </c>
      <c r="D11344" s="57" t="s">
        <v>5872</v>
      </c>
    </row>
    <row r="11345" spans="1:4">
      <c r="A11345" s="57" t="s">
        <v>33764</v>
      </c>
      <c r="B11345" s="57" t="s">
        <v>12940</v>
      </c>
      <c r="C11345" s="57" t="s">
        <v>33765</v>
      </c>
      <c r="D11345" s="57" t="s">
        <v>33766</v>
      </c>
    </row>
    <row r="11346" spans="1:4">
      <c r="A11346" s="57" t="s">
        <v>33764</v>
      </c>
      <c r="B11346" s="57"/>
      <c r="C11346" s="57" t="s">
        <v>33767</v>
      </c>
      <c r="D11346" s="57" t="s">
        <v>33768</v>
      </c>
    </row>
    <row r="11347" spans="1:4">
      <c r="A11347" s="57" t="s">
        <v>33764</v>
      </c>
      <c r="B11347" s="57"/>
      <c r="C11347" s="57" t="s">
        <v>33769</v>
      </c>
      <c r="D11347" s="57" t="s">
        <v>33770</v>
      </c>
    </row>
    <row r="11348" spans="1:4">
      <c r="A11348" s="57" t="s">
        <v>33764</v>
      </c>
      <c r="B11348" s="57"/>
      <c r="C11348" s="57" t="s">
        <v>33771</v>
      </c>
      <c r="D11348" s="57" t="s">
        <v>33772</v>
      </c>
    </row>
    <row r="11349" spans="1:4">
      <c r="A11349" s="57" t="s">
        <v>33764</v>
      </c>
      <c r="B11349" s="57"/>
      <c r="C11349" s="57" t="s">
        <v>33773</v>
      </c>
      <c r="D11349" s="57" t="s">
        <v>33774</v>
      </c>
    </row>
    <row r="11350" spans="1:4">
      <c r="A11350" s="57" t="s">
        <v>33775</v>
      </c>
      <c r="B11350" s="57" t="s">
        <v>12940</v>
      </c>
      <c r="C11350" s="57" t="s">
        <v>33776</v>
      </c>
      <c r="D11350" s="57" t="s">
        <v>33777</v>
      </c>
    </row>
    <row r="11351" spans="1:4">
      <c r="A11351" s="57" t="s">
        <v>33778</v>
      </c>
      <c r="B11351" s="57" t="s">
        <v>12940</v>
      </c>
      <c r="C11351" s="57" t="s">
        <v>33779</v>
      </c>
      <c r="D11351" s="57" t="s">
        <v>33780</v>
      </c>
    </row>
    <row r="11352" spans="1:4">
      <c r="A11352" s="57" t="s">
        <v>33781</v>
      </c>
      <c r="B11352" s="57" t="s">
        <v>12940</v>
      </c>
      <c r="C11352" s="57" t="s">
        <v>33782</v>
      </c>
      <c r="D11352" s="57" t="s">
        <v>33783</v>
      </c>
    </row>
    <row r="11353" spans="1:4">
      <c r="A11353" s="57" t="s">
        <v>33781</v>
      </c>
      <c r="B11353" s="57"/>
      <c r="C11353" s="57" t="s">
        <v>33784</v>
      </c>
      <c r="D11353" s="57" t="s">
        <v>33785</v>
      </c>
    </row>
    <row r="11354" spans="1:4">
      <c r="A11354" s="57" t="s">
        <v>33781</v>
      </c>
      <c r="B11354" s="57"/>
      <c r="C11354" s="57" t="s">
        <v>33786</v>
      </c>
      <c r="D11354" s="57" t="s">
        <v>33787</v>
      </c>
    </row>
    <row r="11355" spans="1:4">
      <c r="A11355" s="57" t="s">
        <v>33781</v>
      </c>
      <c r="B11355" s="57"/>
      <c r="C11355" s="57" t="s">
        <v>33788</v>
      </c>
      <c r="D11355" s="57" t="s">
        <v>33789</v>
      </c>
    </row>
    <row r="11356" spans="1:4">
      <c r="A11356" s="57" t="s">
        <v>33790</v>
      </c>
      <c r="B11356" s="57" t="s">
        <v>12940</v>
      </c>
      <c r="C11356" s="57" t="s">
        <v>33791</v>
      </c>
      <c r="D11356" s="57" t="s">
        <v>33792</v>
      </c>
    </row>
    <row r="11357" spans="1:4">
      <c r="A11357" s="57" t="s">
        <v>33793</v>
      </c>
      <c r="B11357" s="57" t="s">
        <v>12940</v>
      </c>
      <c r="C11357" s="57" t="s">
        <v>33794</v>
      </c>
      <c r="D11357" s="57" t="s">
        <v>33795</v>
      </c>
    </row>
    <row r="11358" spans="1:4">
      <c r="A11358" s="57" t="s">
        <v>33793</v>
      </c>
      <c r="B11358" s="57"/>
      <c r="C11358" s="57" t="s">
        <v>33796</v>
      </c>
      <c r="D11358" s="57" t="s">
        <v>33797</v>
      </c>
    </row>
    <row r="11359" spans="1:4">
      <c r="A11359" s="57" t="s">
        <v>33798</v>
      </c>
      <c r="B11359" s="57" t="s">
        <v>12940</v>
      </c>
      <c r="C11359" s="57" t="s">
        <v>33799</v>
      </c>
      <c r="D11359" s="57" t="s">
        <v>33800</v>
      </c>
    </row>
    <row r="11360" spans="1:4">
      <c r="A11360" s="57" t="s">
        <v>33801</v>
      </c>
      <c r="B11360" s="57" t="s">
        <v>12940</v>
      </c>
      <c r="C11360" s="57" t="s">
        <v>33802</v>
      </c>
      <c r="D11360" s="57" t="s">
        <v>33803</v>
      </c>
    </row>
    <row r="11361" spans="1:4">
      <c r="A11361" s="57" t="s">
        <v>33801</v>
      </c>
      <c r="B11361" s="57"/>
      <c r="C11361" s="57" t="s">
        <v>33804</v>
      </c>
      <c r="D11361" s="57" t="s">
        <v>19034</v>
      </c>
    </row>
    <row r="11362" spans="1:4">
      <c r="A11362" s="57" t="s">
        <v>33801</v>
      </c>
      <c r="B11362" s="57"/>
      <c r="C11362" s="57" t="s">
        <v>33805</v>
      </c>
      <c r="D11362" s="57" t="s">
        <v>33806</v>
      </c>
    </row>
    <row r="11363" spans="1:4">
      <c r="A11363" s="57" t="s">
        <v>33801</v>
      </c>
      <c r="B11363" s="57"/>
      <c r="C11363" s="57" t="s">
        <v>33807</v>
      </c>
      <c r="D11363" s="57" t="s">
        <v>33808</v>
      </c>
    </row>
    <row r="11364" spans="1:4">
      <c r="A11364" s="57" t="s">
        <v>33809</v>
      </c>
      <c r="B11364" s="57" t="s">
        <v>12940</v>
      </c>
      <c r="C11364" s="57" t="s">
        <v>33810</v>
      </c>
      <c r="D11364" s="57" t="s">
        <v>33811</v>
      </c>
    </row>
    <row r="11365" spans="1:4">
      <c r="A11365" s="57" t="s">
        <v>33812</v>
      </c>
      <c r="B11365" s="57" t="s">
        <v>12940</v>
      </c>
      <c r="C11365" s="57" t="s">
        <v>33813</v>
      </c>
      <c r="D11365" s="57" t="s">
        <v>33814</v>
      </c>
    </row>
    <row r="11366" spans="1:4">
      <c r="A11366" s="57" t="s">
        <v>7742</v>
      </c>
      <c r="B11366" s="57" t="s">
        <v>2205</v>
      </c>
      <c r="C11366" s="57" t="s">
        <v>6243</v>
      </c>
      <c r="D11366" s="57" t="s">
        <v>6244</v>
      </c>
    </row>
    <row r="11367" spans="1:4">
      <c r="A11367" s="57" t="s">
        <v>33815</v>
      </c>
      <c r="B11367" s="57" t="s">
        <v>12940</v>
      </c>
      <c r="C11367" s="57" t="s">
        <v>33816</v>
      </c>
      <c r="D11367" s="57" t="s">
        <v>33817</v>
      </c>
    </row>
    <row r="11368" spans="1:4">
      <c r="A11368" s="57" t="s">
        <v>33815</v>
      </c>
      <c r="B11368" s="57"/>
      <c r="C11368" s="57" t="s">
        <v>33818</v>
      </c>
      <c r="D11368" s="57" t="s">
        <v>33819</v>
      </c>
    </row>
    <row r="11369" spans="1:4">
      <c r="A11369" s="57" t="s">
        <v>33815</v>
      </c>
      <c r="B11369" s="57"/>
      <c r="C11369" s="57" t="s">
        <v>33820</v>
      </c>
      <c r="D11369" s="57" t="s">
        <v>33821</v>
      </c>
    </row>
    <row r="11370" spans="1:4">
      <c r="A11370" s="57" t="s">
        <v>33822</v>
      </c>
      <c r="B11370" s="57" t="s">
        <v>12940</v>
      </c>
      <c r="C11370" s="57" t="s">
        <v>33823</v>
      </c>
      <c r="D11370" s="57" t="s">
        <v>33824</v>
      </c>
    </row>
    <row r="11371" spans="1:4">
      <c r="A11371" s="57" t="s">
        <v>33822</v>
      </c>
      <c r="B11371" s="57"/>
      <c r="C11371" s="57" t="s">
        <v>33825</v>
      </c>
      <c r="D11371" s="57" t="s">
        <v>33826</v>
      </c>
    </row>
    <row r="11372" spans="1:4">
      <c r="A11372" s="57" t="s">
        <v>33822</v>
      </c>
      <c r="B11372" s="57"/>
      <c r="C11372" s="57" t="s">
        <v>33827</v>
      </c>
      <c r="D11372" s="57" t="s">
        <v>33828</v>
      </c>
    </row>
    <row r="11373" spans="1:4">
      <c r="A11373" s="57" t="s">
        <v>33822</v>
      </c>
      <c r="B11373" s="57"/>
      <c r="C11373" s="57" t="s">
        <v>33829</v>
      </c>
      <c r="D11373" s="57" t="s">
        <v>33830</v>
      </c>
    </row>
    <row r="11374" spans="1:4">
      <c r="A11374" s="57" t="s">
        <v>33822</v>
      </c>
      <c r="B11374" s="57"/>
      <c r="C11374" s="57" t="s">
        <v>33831</v>
      </c>
      <c r="D11374" s="57" t="s">
        <v>33832</v>
      </c>
    </row>
    <row r="11375" spans="1:4">
      <c r="A11375" s="57" t="s">
        <v>33833</v>
      </c>
      <c r="B11375" s="57" t="s">
        <v>12940</v>
      </c>
      <c r="C11375" s="57" t="s">
        <v>33834</v>
      </c>
      <c r="D11375" s="57" t="s">
        <v>33835</v>
      </c>
    </row>
    <row r="11376" spans="1:4">
      <c r="A11376" s="57" t="s">
        <v>33836</v>
      </c>
      <c r="B11376" s="57" t="s">
        <v>12940</v>
      </c>
      <c r="C11376" s="57" t="s">
        <v>33837</v>
      </c>
      <c r="D11376" s="57" t="s">
        <v>33838</v>
      </c>
    </row>
    <row r="11377" spans="1:4">
      <c r="A11377" s="57" t="s">
        <v>7743</v>
      </c>
      <c r="B11377" s="57" t="s">
        <v>2601</v>
      </c>
      <c r="C11377" s="57" t="s">
        <v>3359</v>
      </c>
      <c r="D11377" s="57" t="s">
        <v>3360</v>
      </c>
    </row>
    <row r="11378" spans="1:4">
      <c r="A11378" s="57" t="s">
        <v>7743</v>
      </c>
      <c r="B11378" s="57" t="s">
        <v>2601</v>
      </c>
      <c r="C11378" s="57" t="s">
        <v>15319</v>
      </c>
      <c r="D11378" s="57" t="s">
        <v>15320</v>
      </c>
    </row>
    <row r="11379" spans="1:4">
      <c r="A11379" s="57" t="s">
        <v>33839</v>
      </c>
      <c r="B11379" s="57" t="s">
        <v>12940</v>
      </c>
      <c r="C11379" s="57" t="s">
        <v>33840</v>
      </c>
      <c r="D11379" s="57" t="s">
        <v>33841</v>
      </c>
    </row>
    <row r="11380" spans="1:4">
      <c r="A11380" s="57" t="s">
        <v>33842</v>
      </c>
      <c r="B11380" s="57" t="s">
        <v>12940</v>
      </c>
      <c r="C11380" s="57" t="s">
        <v>33843</v>
      </c>
      <c r="D11380" s="57" t="s">
        <v>33844</v>
      </c>
    </row>
    <row r="11381" spans="1:4">
      <c r="A11381" s="57" t="s">
        <v>33845</v>
      </c>
      <c r="B11381" s="57" t="s">
        <v>12940</v>
      </c>
      <c r="C11381" s="57" t="s">
        <v>33846</v>
      </c>
      <c r="D11381" s="57" t="s">
        <v>33847</v>
      </c>
    </row>
    <row r="11382" spans="1:4">
      <c r="A11382" s="57" t="s">
        <v>33845</v>
      </c>
      <c r="B11382" s="57"/>
      <c r="C11382" s="57" t="s">
        <v>33848</v>
      </c>
      <c r="D11382" s="57" t="s">
        <v>33849</v>
      </c>
    </row>
    <row r="11383" spans="1:4">
      <c r="A11383" s="57" t="s">
        <v>33850</v>
      </c>
      <c r="B11383" s="57" t="s">
        <v>12940</v>
      </c>
      <c r="C11383" s="57" t="s">
        <v>33851</v>
      </c>
      <c r="D11383" s="57" t="s">
        <v>33852</v>
      </c>
    </row>
    <row r="11384" spans="1:4">
      <c r="A11384" s="57" t="s">
        <v>33850</v>
      </c>
      <c r="B11384" s="57"/>
      <c r="C11384" s="57" t="s">
        <v>33853</v>
      </c>
      <c r="D11384" s="57" t="s">
        <v>33854</v>
      </c>
    </row>
    <row r="11385" spans="1:4">
      <c r="A11385" s="57" t="s">
        <v>33855</v>
      </c>
      <c r="B11385" s="57" t="s">
        <v>12940</v>
      </c>
      <c r="C11385" s="57" t="s">
        <v>33856</v>
      </c>
      <c r="D11385" s="57" t="s">
        <v>33857</v>
      </c>
    </row>
    <row r="11386" spans="1:4">
      <c r="A11386" s="57" t="s">
        <v>33855</v>
      </c>
      <c r="B11386" s="57"/>
      <c r="C11386" s="57" t="s">
        <v>33858</v>
      </c>
      <c r="D11386" s="57" t="s">
        <v>33859</v>
      </c>
    </row>
    <row r="11387" spans="1:4">
      <c r="A11387" s="57" t="s">
        <v>33855</v>
      </c>
      <c r="B11387" s="57"/>
      <c r="C11387" s="57" t="s">
        <v>33860</v>
      </c>
      <c r="D11387" s="57" t="s">
        <v>33861</v>
      </c>
    </row>
    <row r="11388" spans="1:4">
      <c r="A11388" s="57" t="s">
        <v>33862</v>
      </c>
      <c r="B11388" s="57" t="s">
        <v>12940</v>
      </c>
      <c r="C11388" s="57" t="s">
        <v>33863</v>
      </c>
      <c r="D11388" s="57" t="s">
        <v>33864</v>
      </c>
    </row>
    <row r="11389" spans="1:4">
      <c r="A11389" s="57" t="s">
        <v>33865</v>
      </c>
      <c r="B11389" s="57" t="s">
        <v>12940</v>
      </c>
      <c r="C11389" s="57" t="s">
        <v>33866</v>
      </c>
      <c r="D11389" s="57" t="s">
        <v>33867</v>
      </c>
    </row>
    <row r="11390" spans="1:4">
      <c r="A11390" s="57" t="s">
        <v>33868</v>
      </c>
      <c r="B11390" s="57" t="s">
        <v>12940</v>
      </c>
      <c r="C11390" s="57" t="s">
        <v>33869</v>
      </c>
      <c r="D11390" s="57" t="s">
        <v>33870</v>
      </c>
    </row>
    <row r="11391" spans="1:4">
      <c r="A11391" s="57" t="s">
        <v>7744</v>
      </c>
      <c r="B11391" s="57" t="s">
        <v>1031</v>
      </c>
      <c r="C11391" s="57" t="s">
        <v>6644</v>
      </c>
      <c r="D11391" s="57" t="s">
        <v>6645</v>
      </c>
    </row>
    <row r="11392" spans="1:4">
      <c r="A11392" s="57" t="s">
        <v>7744</v>
      </c>
      <c r="B11392" s="57" t="s">
        <v>1031</v>
      </c>
      <c r="C11392" s="57" t="s">
        <v>12615</v>
      </c>
      <c r="D11392" s="57" t="s">
        <v>15321</v>
      </c>
    </row>
    <row r="11393" spans="1:4">
      <c r="A11393" s="57" t="s">
        <v>7744</v>
      </c>
      <c r="B11393" s="57" t="s">
        <v>1031</v>
      </c>
      <c r="C11393" s="57" t="s">
        <v>12616</v>
      </c>
      <c r="D11393" s="57" t="s">
        <v>15322</v>
      </c>
    </row>
    <row r="11394" spans="1:4">
      <c r="A11394" s="57" t="s">
        <v>7744</v>
      </c>
      <c r="B11394" s="57" t="s">
        <v>1031</v>
      </c>
      <c r="C11394" s="57" t="s">
        <v>15323</v>
      </c>
      <c r="D11394" s="57" t="s">
        <v>15324</v>
      </c>
    </row>
    <row r="11395" spans="1:4">
      <c r="A11395" s="57" t="s">
        <v>17241</v>
      </c>
      <c r="B11395" s="57" t="s">
        <v>1031</v>
      </c>
      <c r="C11395" s="57" t="s">
        <v>17242</v>
      </c>
      <c r="D11395" s="57" t="s">
        <v>17243</v>
      </c>
    </row>
    <row r="11396" spans="1:4">
      <c r="A11396" s="57" t="s">
        <v>17241</v>
      </c>
      <c r="B11396" s="57" t="s">
        <v>1031</v>
      </c>
      <c r="C11396" s="57" t="s">
        <v>17244</v>
      </c>
      <c r="D11396" s="57" t="s">
        <v>17245</v>
      </c>
    </row>
    <row r="11397" spans="1:4">
      <c r="A11397" s="57" t="s">
        <v>17241</v>
      </c>
      <c r="B11397" s="57" t="s">
        <v>1031</v>
      </c>
      <c r="C11397" s="57" t="s">
        <v>74986</v>
      </c>
      <c r="D11397" s="57" t="s">
        <v>74987</v>
      </c>
    </row>
    <row r="11398" spans="1:4">
      <c r="A11398" s="57" t="s">
        <v>17241</v>
      </c>
      <c r="B11398" s="57" t="s">
        <v>1031</v>
      </c>
      <c r="C11398" s="57" t="s">
        <v>74988</v>
      </c>
      <c r="D11398" s="57" t="s">
        <v>74989</v>
      </c>
    </row>
    <row r="11399" spans="1:4">
      <c r="A11399" s="57" t="s">
        <v>33871</v>
      </c>
      <c r="B11399" s="57" t="s">
        <v>12940</v>
      </c>
      <c r="C11399" s="57" t="s">
        <v>33872</v>
      </c>
      <c r="D11399" s="57" t="s">
        <v>33873</v>
      </c>
    </row>
    <row r="11400" spans="1:4">
      <c r="A11400" s="57" t="s">
        <v>33871</v>
      </c>
      <c r="B11400" s="57"/>
      <c r="C11400" s="57" t="s">
        <v>33874</v>
      </c>
      <c r="D11400" s="57" t="s">
        <v>33875</v>
      </c>
    </row>
    <row r="11401" spans="1:4">
      <c r="A11401" s="57" t="s">
        <v>33871</v>
      </c>
      <c r="B11401" s="57"/>
      <c r="C11401" s="57" t="s">
        <v>33876</v>
      </c>
      <c r="D11401" s="57" t="s">
        <v>33877</v>
      </c>
    </row>
    <row r="11402" spans="1:4">
      <c r="A11402" s="57" t="s">
        <v>33878</v>
      </c>
      <c r="B11402" s="57" t="s">
        <v>12940</v>
      </c>
      <c r="C11402" s="57" t="s">
        <v>33879</v>
      </c>
      <c r="D11402" s="57" t="s">
        <v>33880</v>
      </c>
    </row>
    <row r="11403" spans="1:4">
      <c r="A11403" s="57" t="s">
        <v>33878</v>
      </c>
      <c r="B11403" s="57"/>
      <c r="C11403" s="57" t="s">
        <v>33881</v>
      </c>
      <c r="D11403" s="57" t="s">
        <v>33882</v>
      </c>
    </row>
    <row r="11404" spans="1:4">
      <c r="A11404" s="57" t="s">
        <v>33878</v>
      </c>
      <c r="B11404" s="57"/>
      <c r="C11404" s="57" t="s">
        <v>33883</v>
      </c>
      <c r="D11404" s="57" t="s">
        <v>33884</v>
      </c>
    </row>
    <row r="11405" spans="1:4">
      <c r="A11405" s="57" t="s">
        <v>33885</v>
      </c>
      <c r="B11405" s="57" t="s">
        <v>12940</v>
      </c>
      <c r="C11405" s="57" t="s">
        <v>33886</v>
      </c>
      <c r="D11405" s="57" t="s">
        <v>33887</v>
      </c>
    </row>
    <row r="11406" spans="1:4">
      <c r="A11406" s="57" t="s">
        <v>33885</v>
      </c>
      <c r="B11406" s="57"/>
      <c r="C11406" s="57" t="s">
        <v>33888</v>
      </c>
      <c r="D11406" s="57" t="s">
        <v>33889</v>
      </c>
    </row>
    <row r="11407" spans="1:4">
      <c r="A11407" s="57" t="s">
        <v>33885</v>
      </c>
      <c r="B11407" s="57"/>
      <c r="C11407" s="57" t="s">
        <v>33890</v>
      </c>
      <c r="D11407" s="57" t="s">
        <v>33891</v>
      </c>
    </row>
    <row r="11408" spans="1:4">
      <c r="A11408" s="57" t="s">
        <v>33885</v>
      </c>
      <c r="B11408" s="57"/>
      <c r="C11408" s="57" t="s">
        <v>33892</v>
      </c>
      <c r="D11408" s="57" t="s">
        <v>33893</v>
      </c>
    </row>
    <row r="11409" spans="1:4">
      <c r="A11409" s="57" t="s">
        <v>33885</v>
      </c>
      <c r="B11409" s="57"/>
      <c r="C11409" s="57" t="s">
        <v>33894</v>
      </c>
      <c r="D11409" s="57" t="s">
        <v>33895</v>
      </c>
    </row>
    <row r="11410" spans="1:4">
      <c r="A11410" s="57" t="s">
        <v>33896</v>
      </c>
      <c r="B11410" s="57" t="s">
        <v>12940</v>
      </c>
      <c r="C11410" s="57" t="s">
        <v>33897</v>
      </c>
      <c r="D11410" s="57" t="s">
        <v>33898</v>
      </c>
    </row>
    <row r="11411" spans="1:4">
      <c r="A11411" s="57" t="s">
        <v>33899</v>
      </c>
      <c r="B11411" s="57" t="s">
        <v>12940</v>
      </c>
      <c r="C11411" s="57" t="s">
        <v>33900</v>
      </c>
      <c r="D11411" s="57" t="s">
        <v>33901</v>
      </c>
    </row>
    <row r="11412" spans="1:4">
      <c r="A11412" s="57" t="s">
        <v>33902</v>
      </c>
      <c r="B11412" s="57" t="s">
        <v>12940</v>
      </c>
      <c r="C11412" s="57" t="s">
        <v>33903</v>
      </c>
      <c r="D11412" s="57" t="s">
        <v>33904</v>
      </c>
    </row>
    <row r="11413" spans="1:4">
      <c r="A11413" s="57" t="s">
        <v>33902</v>
      </c>
      <c r="B11413" s="57"/>
      <c r="C11413" s="57" t="s">
        <v>33905</v>
      </c>
      <c r="D11413" s="57" t="s">
        <v>33906</v>
      </c>
    </row>
    <row r="11414" spans="1:4">
      <c r="A11414" s="57" t="s">
        <v>33902</v>
      </c>
      <c r="B11414" s="57"/>
      <c r="C11414" s="57" t="s">
        <v>33907</v>
      </c>
      <c r="D11414" s="57" t="s">
        <v>33908</v>
      </c>
    </row>
    <row r="11415" spans="1:4">
      <c r="A11415" s="57" t="s">
        <v>33902</v>
      </c>
      <c r="B11415" s="57"/>
      <c r="C11415" s="57" t="s">
        <v>33909</v>
      </c>
      <c r="D11415" s="57" t="s">
        <v>33910</v>
      </c>
    </row>
    <row r="11416" spans="1:4">
      <c r="A11416" s="57" t="s">
        <v>33902</v>
      </c>
      <c r="B11416" s="57"/>
      <c r="C11416" s="57" t="s">
        <v>33911</v>
      </c>
      <c r="D11416" s="57" t="s">
        <v>33912</v>
      </c>
    </row>
    <row r="11417" spans="1:4">
      <c r="A11417" s="57" t="s">
        <v>33902</v>
      </c>
      <c r="B11417" s="57"/>
      <c r="C11417" s="57" t="s">
        <v>33913</v>
      </c>
      <c r="D11417" s="57" t="s">
        <v>33914</v>
      </c>
    </row>
    <row r="11418" spans="1:4">
      <c r="A11418" s="57" t="s">
        <v>33902</v>
      </c>
      <c r="B11418" s="57"/>
      <c r="C11418" s="57" t="s">
        <v>33915</v>
      </c>
      <c r="D11418" s="57" t="s">
        <v>33916</v>
      </c>
    </row>
    <row r="11419" spans="1:4">
      <c r="A11419" s="57" t="s">
        <v>33917</v>
      </c>
      <c r="B11419" s="57" t="s">
        <v>12940</v>
      </c>
      <c r="C11419" s="57" t="s">
        <v>33918</v>
      </c>
      <c r="D11419" s="57" t="s">
        <v>33919</v>
      </c>
    </row>
    <row r="11420" spans="1:4">
      <c r="A11420" s="57" t="s">
        <v>33920</v>
      </c>
      <c r="B11420" s="57" t="s">
        <v>12940</v>
      </c>
      <c r="C11420" s="57" t="s">
        <v>33921</v>
      </c>
      <c r="D11420" s="57" t="s">
        <v>33922</v>
      </c>
    </row>
    <row r="11421" spans="1:4">
      <c r="A11421" s="57" t="s">
        <v>33923</v>
      </c>
      <c r="B11421" s="57" t="s">
        <v>12940</v>
      </c>
      <c r="C11421" s="57" t="s">
        <v>33924</v>
      </c>
      <c r="D11421" s="57" t="s">
        <v>33925</v>
      </c>
    </row>
    <row r="11422" spans="1:4">
      <c r="A11422" s="57" t="s">
        <v>33926</v>
      </c>
      <c r="B11422" s="57" t="s">
        <v>12940</v>
      </c>
      <c r="C11422" s="57" t="s">
        <v>33927</v>
      </c>
      <c r="D11422" s="57" t="s">
        <v>33928</v>
      </c>
    </row>
    <row r="11423" spans="1:4">
      <c r="A11423" s="57" t="s">
        <v>33926</v>
      </c>
      <c r="B11423" s="57"/>
      <c r="C11423" s="57" t="s">
        <v>33929</v>
      </c>
      <c r="D11423" s="57" t="s">
        <v>33930</v>
      </c>
    </row>
    <row r="11424" spans="1:4">
      <c r="A11424" s="57" t="s">
        <v>33926</v>
      </c>
      <c r="B11424" s="57"/>
      <c r="C11424" s="57" t="s">
        <v>33931</v>
      </c>
      <c r="D11424" s="57" t="s">
        <v>33932</v>
      </c>
    </row>
    <row r="11425" spans="1:4">
      <c r="A11425" s="57" t="s">
        <v>33926</v>
      </c>
      <c r="B11425" s="57"/>
      <c r="C11425" s="57" t="s">
        <v>33933</v>
      </c>
      <c r="D11425" s="57" t="s">
        <v>33934</v>
      </c>
    </row>
    <row r="11426" spans="1:4">
      <c r="A11426" s="57" t="s">
        <v>33926</v>
      </c>
      <c r="B11426" s="57"/>
      <c r="C11426" s="57" t="s">
        <v>33935</v>
      </c>
      <c r="D11426" s="57" t="s">
        <v>33936</v>
      </c>
    </row>
    <row r="11427" spans="1:4">
      <c r="A11427" s="57" t="s">
        <v>33937</v>
      </c>
      <c r="B11427" s="57" t="s">
        <v>12940</v>
      </c>
      <c r="C11427" s="57" t="s">
        <v>33938</v>
      </c>
      <c r="D11427" s="57" t="s">
        <v>33939</v>
      </c>
    </row>
    <row r="11428" spans="1:4">
      <c r="A11428" s="57" t="s">
        <v>74990</v>
      </c>
      <c r="B11428" s="57" t="s">
        <v>12940</v>
      </c>
      <c r="C11428" s="57" t="s">
        <v>74991</v>
      </c>
      <c r="D11428" s="57" t="s">
        <v>74992</v>
      </c>
    </row>
    <row r="11429" spans="1:4">
      <c r="A11429" s="57" t="s">
        <v>33940</v>
      </c>
      <c r="B11429" s="57" t="s">
        <v>18368</v>
      </c>
      <c r="C11429" s="57" t="s">
        <v>33941</v>
      </c>
      <c r="D11429" s="57" t="s">
        <v>33942</v>
      </c>
    </row>
    <row r="11430" spans="1:4">
      <c r="A11430" s="57" t="s">
        <v>33943</v>
      </c>
      <c r="B11430" s="57" t="s">
        <v>12940</v>
      </c>
      <c r="C11430" s="57" t="s">
        <v>33944</v>
      </c>
      <c r="D11430" s="57" t="s">
        <v>33945</v>
      </c>
    </row>
    <row r="11431" spans="1:4">
      <c r="A11431" s="57" t="s">
        <v>33943</v>
      </c>
      <c r="B11431" s="57"/>
      <c r="C11431" s="57" t="s">
        <v>33946</v>
      </c>
      <c r="D11431" s="57" t="s">
        <v>19034</v>
      </c>
    </row>
    <row r="11432" spans="1:4">
      <c r="A11432" s="57" t="s">
        <v>33943</v>
      </c>
      <c r="B11432" s="57"/>
      <c r="C11432" s="57" t="s">
        <v>33947</v>
      </c>
      <c r="D11432" s="57" t="s">
        <v>33948</v>
      </c>
    </row>
    <row r="11433" spans="1:4">
      <c r="A11433" s="57" t="s">
        <v>33949</v>
      </c>
      <c r="B11433" s="57" t="s">
        <v>12940</v>
      </c>
      <c r="C11433" s="57" t="s">
        <v>33950</v>
      </c>
      <c r="D11433" s="57" t="s">
        <v>33951</v>
      </c>
    </row>
    <row r="11434" spans="1:4">
      <c r="A11434" s="57" t="s">
        <v>33949</v>
      </c>
      <c r="B11434" s="57"/>
      <c r="C11434" s="57" t="s">
        <v>33952</v>
      </c>
      <c r="D11434" s="57" t="s">
        <v>33953</v>
      </c>
    </row>
    <row r="11435" spans="1:4">
      <c r="A11435" s="57" t="s">
        <v>33949</v>
      </c>
      <c r="B11435" s="57"/>
      <c r="C11435" s="57" t="s">
        <v>33954</v>
      </c>
      <c r="D11435" s="57" t="s">
        <v>33955</v>
      </c>
    </row>
    <row r="11436" spans="1:4">
      <c r="A11436" s="57" t="s">
        <v>33956</v>
      </c>
      <c r="B11436" s="57" t="s">
        <v>12940</v>
      </c>
      <c r="C11436" s="57" t="s">
        <v>33957</v>
      </c>
      <c r="D11436" s="57" t="s">
        <v>33958</v>
      </c>
    </row>
    <row r="11437" spans="1:4">
      <c r="A11437" s="57" t="s">
        <v>17246</v>
      </c>
      <c r="B11437" s="57" t="s">
        <v>16291</v>
      </c>
      <c r="C11437" s="57" t="s">
        <v>17247</v>
      </c>
      <c r="D11437" s="57" t="s">
        <v>17248</v>
      </c>
    </row>
    <row r="11438" spans="1:4">
      <c r="A11438" s="57" t="s">
        <v>33959</v>
      </c>
      <c r="B11438" s="57" t="s">
        <v>12940</v>
      </c>
      <c r="C11438" s="57" t="s">
        <v>33960</v>
      </c>
      <c r="D11438" s="57" t="s">
        <v>33961</v>
      </c>
    </row>
    <row r="11439" spans="1:4">
      <c r="A11439" s="57" t="s">
        <v>33959</v>
      </c>
      <c r="B11439" s="57"/>
      <c r="C11439" s="57" t="s">
        <v>33962</v>
      </c>
      <c r="D11439" s="57" t="s">
        <v>33963</v>
      </c>
    </row>
    <row r="11440" spans="1:4">
      <c r="A11440" s="57" t="s">
        <v>33959</v>
      </c>
      <c r="B11440" s="57"/>
      <c r="C11440" s="57" t="s">
        <v>33964</v>
      </c>
      <c r="D11440" s="57" t="s">
        <v>33965</v>
      </c>
    </row>
    <row r="11441" spans="1:4">
      <c r="A11441" s="57" t="s">
        <v>33959</v>
      </c>
      <c r="B11441" s="57"/>
      <c r="C11441" s="57" t="s">
        <v>33966</v>
      </c>
      <c r="D11441" s="57" t="s">
        <v>33967</v>
      </c>
    </row>
    <row r="11442" spans="1:4">
      <c r="A11442" s="57" t="s">
        <v>33959</v>
      </c>
      <c r="B11442" s="57"/>
      <c r="C11442" s="57" t="s">
        <v>33968</v>
      </c>
      <c r="D11442" s="57" t="s">
        <v>33969</v>
      </c>
    </row>
    <row r="11443" spans="1:4">
      <c r="A11443" s="57" t="s">
        <v>33959</v>
      </c>
      <c r="B11443" s="57"/>
      <c r="C11443" s="57" t="s">
        <v>33970</v>
      </c>
      <c r="D11443" s="57" t="s">
        <v>33971</v>
      </c>
    </row>
    <row r="11444" spans="1:4">
      <c r="A11444" s="57" t="s">
        <v>33959</v>
      </c>
      <c r="B11444" s="57"/>
      <c r="C11444" s="57" t="s">
        <v>21602</v>
      </c>
      <c r="D11444" s="57" t="s">
        <v>74993</v>
      </c>
    </row>
    <row r="11445" spans="1:4">
      <c r="A11445" s="57" t="s">
        <v>33959</v>
      </c>
      <c r="B11445" s="57"/>
      <c r="C11445" s="57" t="s">
        <v>74994</v>
      </c>
      <c r="D11445" s="57" t="s">
        <v>74995</v>
      </c>
    </row>
    <row r="11446" spans="1:4">
      <c r="A11446" s="57" t="s">
        <v>33972</v>
      </c>
      <c r="B11446" s="57" t="s">
        <v>12940</v>
      </c>
      <c r="C11446" s="57" t="s">
        <v>33973</v>
      </c>
      <c r="D11446" s="57" t="s">
        <v>33974</v>
      </c>
    </row>
    <row r="11447" spans="1:4">
      <c r="A11447" s="57" t="s">
        <v>7745</v>
      </c>
      <c r="B11447" s="57" t="s">
        <v>74303</v>
      </c>
      <c r="C11447" s="57" t="s">
        <v>4942</v>
      </c>
      <c r="D11447" s="57" t="s">
        <v>4943</v>
      </c>
    </row>
    <row r="11448" spans="1:4">
      <c r="A11448" s="57" t="s">
        <v>7745</v>
      </c>
      <c r="B11448" s="57" t="s">
        <v>74303</v>
      </c>
      <c r="C11448" s="57" t="s">
        <v>12617</v>
      </c>
      <c r="D11448" s="57" t="s">
        <v>12618</v>
      </c>
    </row>
    <row r="11449" spans="1:4">
      <c r="A11449" s="57" t="s">
        <v>33975</v>
      </c>
      <c r="B11449" s="57" t="s">
        <v>12940</v>
      </c>
      <c r="C11449" s="57" t="s">
        <v>33976</v>
      </c>
      <c r="D11449" s="57" t="s">
        <v>33977</v>
      </c>
    </row>
    <row r="11450" spans="1:4">
      <c r="A11450" s="57" t="s">
        <v>33978</v>
      </c>
      <c r="B11450" s="57" t="s">
        <v>12940</v>
      </c>
      <c r="C11450" s="57" t="s">
        <v>33979</v>
      </c>
      <c r="D11450" s="57" t="s">
        <v>33980</v>
      </c>
    </row>
    <row r="11451" spans="1:4">
      <c r="A11451" s="57" t="s">
        <v>33978</v>
      </c>
      <c r="B11451" s="57"/>
      <c r="C11451" s="57" t="s">
        <v>33981</v>
      </c>
      <c r="D11451" s="57" t="s">
        <v>33982</v>
      </c>
    </row>
    <row r="11452" spans="1:4">
      <c r="A11452" s="57" t="s">
        <v>33978</v>
      </c>
      <c r="B11452" s="57"/>
      <c r="C11452" s="57" t="s">
        <v>33983</v>
      </c>
      <c r="D11452" s="57" t="s">
        <v>33984</v>
      </c>
    </row>
    <row r="11453" spans="1:4">
      <c r="A11453" s="57" t="s">
        <v>7746</v>
      </c>
      <c r="B11453" s="57" t="s">
        <v>10488</v>
      </c>
      <c r="C11453" s="57" t="s">
        <v>5490</v>
      </c>
      <c r="D11453" s="57" t="s">
        <v>5491</v>
      </c>
    </row>
    <row r="11454" spans="1:4">
      <c r="A11454" s="57" t="s">
        <v>7746</v>
      </c>
      <c r="B11454" s="57" t="s">
        <v>10488</v>
      </c>
      <c r="C11454" s="57" t="s">
        <v>17249</v>
      </c>
      <c r="D11454" s="57" t="s">
        <v>17250</v>
      </c>
    </row>
    <row r="11455" spans="1:4">
      <c r="A11455" s="57" t="s">
        <v>33985</v>
      </c>
      <c r="B11455" s="57" t="s">
        <v>12940</v>
      </c>
      <c r="C11455" s="57" t="s">
        <v>33986</v>
      </c>
      <c r="D11455" s="57" t="s">
        <v>33987</v>
      </c>
    </row>
    <row r="11456" spans="1:4">
      <c r="A11456" s="57" t="s">
        <v>7747</v>
      </c>
      <c r="B11456" s="57" t="s">
        <v>855</v>
      </c>
      <c r="C11456" s="57" t="s">
        <v>3243</v>
      </c>
      <c r="D11456" s="57" t="s">
        <v>3244</v>
      </c>
    </row>
    <row r="11457" spans="1:4">
      <c r="A11457" s="57" t="s">
        <v>7747</v>
      </c>
      <c r="B11457" s="57" t="s">
        <v>855</v>
      </c>
      <c r="C11457" s="57" t="s">
        <v>3245</v>
      </c>
      <c r="D11457" s="57" t="s">
        <v>3246</v>
      </c>
    </row>
    <row r="11458" spans="1:4">
      <c r="A11458" s="57" t="s">
        <v>7747</v>
      </c>
      <c r="B11458" s="57" t="s">
        <v>855</v>
      </c>
      <c r="C11458" s="57" t="s">
        <v>4428</v>
      </c>
      <c r="D11458" s="57" t="s">
        <v>4429</v>
      </c>
    </row>
    <row r="11459" spans="1:4">
      <c r="A11459" s="57" t="s">
        <v>7747</v>
      </c>
      <c r="B11459" s="57" t="s">
        <v>855</v>
      </c>
      <c r="C11459" s="57" t="s">
        <v>5096</v>
      </c>
      <c r="D11459" s="57" t="s">
        <v>5097</v>
      </c>
    </row>
    <row r="11460" spans="1:4">
      <c r="A11460" s="57" t="s">
        <v>33988</v>
      </c>
      <c r="B11460" s="57" t="s">
        <v>12940</v>
      </c>
      <c r="C11460" s="57" t="s">
        <v>33989</v>
      </c>
      <c r="D11460" s="57" t="s">
        <v>33488</v>
      </c>
    </row>
    <row r="11461" spans="1:4">
      <c r="A11461" s="57" t="s">
        <v>33990</v>
      </c>
      <c r="B11461" s="57" t="s">
        <v>12940</v>
      </c>
      <c r="C11461" s="57" t="s">
        <v>33991</v>
      </c>
      <c r="D11461" s="57" t="s">
        <v>33992</v>
      </c>
    </row>
    <row r="11462" spans="1:4">
      <c r="A11462" s="57" t="s">
        <v>33993</v>
      </c>
      <c r="B11462" s="57" t="s">
        <v>12940</v>
      </c>
      <c r="C11462" s="57" t="s">
        <v>33994</v>
      </c>
      <c r="D11462" s="57" t="s">
        <v>29484</v>
      </c>
    </row>
    <row r="11463" spans="1:4">
      <c r="A11463" s="57" t="s">
        <v>33995</v>
      </c>
      <c r="B11463" s="57" t="s">
        <v>12940</v>
      </c>
      <c r="C11463" s="57" t="s">
        <v>33996</v>
      </c>
      <c r="D11463" s="57" t="s">
        <v>33997</v>
      </c>
    </row>
    <row r="11464" spans="1:4">
      <c r="A11464" s="57" t="s">
        <v>33995</v>
      </c>
      <c r="B11464" s="57"/>
      <c r="C11464" s="57" t="s">
        <v>33998</v>
      </c>
      <c r="D11464" s="57" t="s">
        <v>33999</v>
      </c>
    </row>
    <row r="11465" spans="1:4">
      <c r="A11465" s="57" t="s">
        <v>34000</v>
      </c>
      <c r="B11465" s="57" t="s">
        <v>12940</v>
      </c>
      <c r="C11465" s="57" t="s">
        <v>34001</v>
      </c>
      <c r="D11465" s="57" t="s">
        <v>34002</v>
      </c>
    </row>
    <row r="11466" spans="1:4">
      <c r="A11466" s="57" t="s">
        <v>34000</v>
      </c>
      <c r="B11466" s="57"/>
      <c r="C11466" s="57" t="s">
        <v>34003</v>
      </c>
      <c r="D11466" s="57" t="s">
        <v>34004</v>
      </c>
    </row>
    <row r="11467" spans="1:4">
      <c r="A11467" s="57" t="s">
        <v>34000</v>
      </c>
      <c r="B11467" s="57"/>
      <c r="C11467" s="57" t="s">
        <v>34005</v>
      </c>
      <c r="D11467" s="57" t="s">
        <v>34006</v>
      </c>
    </row>
    <row r="11468" spans="1:4">
      <c r="A11468" s="57" t="s">
        <v>34000</v>
      </c>
      <c r="B11468" s="57"/>
      <c r="C11468" s="57" t="s">
        <v>34007</v>
      </c>
      <c r="D11468" s="57" t="s">
        <v>34008</v>
      </c>
    </row>
    <row r="11469" spans="1:4">
      <c r="A11469" s="57" t="s">
        <v>34009</v>
      </c>
      <c r="B11469" s="57" t="s">
        <v>12940</v>
      </c>
      <c r="C11469" s="57" t="s">
        <v>34010</v>
      </c>
      <c r="D11469" s="57" t="s">
        <v>34011</v>
      </c>
    </row>
    <row r="11470" spans="1:4">
      <c r="A11470" s="57" t="s">
        <v>34009</v>
      </c>
      <c r="B11470" s="57"/>
      <c r="C11470" s="57" t="s">
        <v>34012</v>
      </c>
      <c r="D11470" s="57" t="s">
        <v>34013</v>
      </c>
    </row>
    <row r="11471" spans="1:4">
      <c r="A11471" s="57" t="s">
        <v>34009</v>
      </c>
      <c r="B11471" s="57"/>
      <c r="C11471" s="57" t="s">
        <v>34014</v>
      </c>
      <c r="D11471" s="57" t="s">
        <v>34015</v>
      </c>
    </row>
    <row r="11472" spans="1:4">
      <c r="A11472" s="57" t="s">
        <v>34009</v>
      </c>
      <c r="B11472" s="57"/>
      <c r="C11472" s="57" t="s">
        <v>34016</v>
      </c>
      <c r="D11472" s="57" t="s">
        <v>34017</v>
      </c>
    </row>
    <row r="11473" spans="1:4">
      <c r="A11473" s="57" t="s">
        <v>34009</v>
      </c>
      <c r="B11473" s="57"/>
      <c r="C11473" s="57" t="s">
        <v>34018</v>
      </c>
      <c r="D11473" s="57" t="s">
        <v>34019</v>
      </c>
    </row>
    <row r="11474" spans="1:4">
      <c r="A11474" s="57" t="s">
        <v>34009</v>
      </c>
      <c r="B11474" s="57"/>
      <c r="C11474" s="57" t="s">
        <v>34020</v>
      </c>
      <c r="D11474" s="57" t="s">
        <v>34021</v>
      </c>
    </row>
    <row r="11475" spans="1:4">
      <c r="A11475" s="57" t="s">
        <v>34022</v>
      </c>
      <c r="B11475" s="57" t="s">
        <v>12940</v>
      </c>
      <c r="C11475" s="57" t="s">
        <v>34023</v>
      </c>
      <c r="D11475" s="57" t="s">
        <v>34024</v>
      </c>
    </row>
    <row r="11476" spans="1:4">
      <c r="A11476" s="57" t="s">
        <v>34022</v>
      </c>
      <c r="B11476" s="57"/>
      <c r="C11476" s="57" t="s">
        <v>34025</v>
      </c>
      <c r="D11476" s="57" t="s">
        <v>34026</v>
      </c>
    </row>
    <row r="11477" spans="1:4">
      <c r="A11477" s="57" t="s">
        <v>34022</v>
      </c>
      <c r="B11477" s="57"/>
      <c r="C11477" s="57" t="s">
        <v>34027</v>
      </c>
      <c r="D11477" s="57" t="s">
        <v>34028</v>
      </c>
    </row>
    <row r="11478" spans="1:4">
      <c r="A11478" s="57" t="s">
        <v>34022</v>
      </c>
      <c r="B11478" s="57"/>
      <c r="C11478" s="57" t="s">
        <v>77286</v>
      </c>
      <c r="D11478" s="57" t="s">
        <v>77287</v>
      </c>
    </row>
    <row r="11479" spans="1:4">
      <c r="A11479" s="57" t="s">
        <v>34029</v>
      </c>
      <c r="B11479" s="57" t="s">
        <v>12940</v>
      </c>
      <c r="C11479" s="57" t="s">
        <v>34030</v>
      </c>
      <c r="D11479" s="57" t="s">
        <v>34031</v>
      </c>
    </row>
    <row r="11480" spans="1:4">
      <c r="A11480" s="57" t="s">
        <v>34032</v>
      </c>
      <c r="B11480" s="57" t="s">
        <v>12940</v>
      </c>
      <c r="C11480" s="57" t="s">
        <v>34033</v>
      </c>
      <c r="D11480" s="57" t="s">
        <v>34034</v>
      </c>
    </row>
    <row r="11481" spans="1:4">
      <c r="A11481" s="57" t="s">
        <v>7748</v>
      </c>
      <c r="B11481" s="57" t="s">
        <v>877</v>
      </c>
      <c r="C11481" s="57" t="s">
        <v>4095</v>
      </c>
      <c r="D11481" s="57" t="s">
        <v>4096</v>
      </c>
    </row>
    <row r="11482" spans="1:4">
      <c r="A11482" s="57" t="s">
        <v>7748</v>
      </c>
      <c r="B11482" s="57" t="s">
        <v>877</v>
      </c>
      <c r="C11482" s="57" t="s">
        <v>4721</v>
      </c>
      <c r="D11482" s="57" t="s">
        <v>4722</v>
      </c>
    </row>
    <row r="11483" spans="1:4">
      <c r="A11483" s="57" t="s">
        <v>7748</v>
      </c>
      <c r="B11483" s="57" t="s">
        <v>877</v>
      </c>
      <c r="C11483" s="57" t="s">
        <v>12619</v>
      </c>
      <c r="D11483" s="57" t="s">
        <v>12620</v>
      </c>
    </row>
    <row r="11484" spans="1:4">
      <c r="A11484" s="57" t="s">
        <v>34035</v>
      </c>
      <c r="B11484" s="57" t="s">
        <v>12940</v>
      </c>
      <c r="C11484" s="57" t="s">
        <v>34036</v>
      </c>
      <c r="D11484" s="57" t="s">
        <v>34037</v>
      </c>
    </row>
    <row r="11485" spans="1:4">
      <c r="A11485" s="57" t="s">
        <v>34038</v>
      </c>
      <c r="B11485" s="57" t="s">
        <v>12940</v>
      </c>
      <c r="C11485" s="57" t="s">
        <v>34039</v>
      </c>
      <c r="D11485" s="57" t="s">
        <v>34040</v>
      </c>
    </row>
    <row r="11486" spans="1:4">
      <c r="A11486" s="57" t="s">
        <v>34038</v>
      </c>
      <c r="B11486" s="57"/>
      <c r="C11486" s="57" t="s">
        <v>34041</v>
      </c>
      <c r="D11486" s="57" t="s">
        <v>34042</v>
      </c>
    </row>
    <row r="11487" spans="1:4">
      <c r="A11487" s="57" t="s">
        <v>34038</v>
      </c>
      <c r="B11487" s="57"/>
      <c r="C11487" s="57" t="s">
        <v>34043</v>
      </c>
      <c r="D11487" s="57" t="s">
        <v>34044</v>
      </c>
    </row>
    <row r="11488" spans="1:4">
      <c r="A11488" s="57" t="s">
        <v>34038</v>
      </c>
      <c r="B11488" s="57"/>
      <c r="C11488" s="57" t="s">
        <v>34045</v>
      </c>
      <c r="D11488" s="57" t="s">
        <v>34046</v>
      </c>
    </row>
    <row r="11489" spans="1:4">
      <c r="A11489" s="57" t="s">
        <v>34038</v>
      </c>
      <c r="B11489" s="57"/>
      <c r="C11489" s="57" t="s">
        <v>34047</v>
      </c>
      <c r="D11489" s="57" t="s">
        <v>34048</v>
      </c>
    </row>
    <row r="11490" spans="1:4">
      <c r="A11490" s="57" t="s">
        <v>34049</v>
      </c>
      <c r="B11490" s="57" t="s">
        <v>12940</v>
      </c>
      <c r="C11490" s="57" t="s">
        <v>34050</v>
      </c>
      <c r="D11490" s="57" t="s">
        <v>34051</v>
      </c>
    </row>
    <row r="11491" spans="1:4">
      <c r="A11491" s="57" t="s">
        <v>34049</v>
      </c>
      <c r="B11491" s="57"/>
      <c r="C11491" s="57" t="s">
        <v>34052</v>
      </c>
      <c r="D11491" s="57" t="s">
        <v>34053</v>
      </c>
    </row>
    <row r="11492" spans="1:4">
      <c r="A11492" s="57" t="s">
        <v>34054</v>
      </c>
      <c r="B11492" s="57" t="s">
        <v>12940</v>
      </c>
      <c r="C11492" s="57" t="s">
        <v>34055</v>
      </c>
      <c r="D11492" s="57" t="s">
        <v>34056</v>
      </c>
    </row>
    <row r="11493" spans="1:4">
      <c r="A11493" s="57" t="s">
        <v>34057</v>
      </c>
      <c r="B11493" s="57" t="s">
        <v>12940</v>
      </c>
      <c r="C11493" s="57" t="s">
        <v>34058</v>
      </c>
      <c r="D11493" s="57" t="s">
        <v>34059</v>
      </c>
    </row>
    <row r="11494" spans="1:4">
      <c r="A11494" s="57" t="s">
        <v>34060</v>
      </c>
      <c r="B11494" s="57" t="s">
        <v>12940</v>
      </c>
      <c r="C11494" s="57" t="s">
        <v>34061</v>
      </c>
      <c r="D11494" s="57" t="s">
        <v>34062</v>
      </c>
    </row>
    <row r="11495" spans="1:4">
      <c r="A11495" s="57" t="s">
        <v>34060</v>
      </c>
      <c r="B11495" s="57"/>
      <c r="C11495" s="57" t="s">
        <v>34063</v>
      </c>
      <c r="D11495" s="57" t="s">
        <v>34064</v>
      </c>
    </row>
    <row r="11496" spans="1:4">
      <c r="A11496" s="57" t="s">
        <v>34065</v>
      </c>
      <c r="B11496" s="57" t="s">
        <v>12940</v>
      </c>
      <c r="C11496" s="57" t="s">
        <v>34066</v>
      </c>
      <c r="D11496" s="57" t="s">
        <v>34067</v>
      </c>
    </row>
    <row r="11497" spans="1:4">
      <c r="A11497" s="57" t="s">
        <v>7749</v>
      </c>
      <c r="B11497" s="57" t="s">
        <v>913</v>
      </c>
      <c r="C11497" s="57" t="s">
        <v>3319</v>
      </c>
      <c r="D11497" s="57" t="s">
        <v>3320</v>
      </c>
    </row>
    <row r="11498" spans="1:4">
      <c r="A11498" s="57" t="s">
        <v>34068</v>
      </c>
      <c r="B11498" s="57" t="s">
        <v>12940</v>
      </c>
      <c r="C11498" s="57" t="s">
        <v>34069</v>
      </c>
      <c r="D11498" s="57" t="s">
        <v>34070</v>
      </c>
    </row>
    <row r="11499" spans="1:4">
      <c r="A11499" s="57" t="s">
        <v>34068</v>
      </c>
      <c r="B11499" s="57"/>
      <c r="C11499" s="57" t="s">
        <v>34071</v>
      </c>
      <c r="D11499" s="57" t="s">
        <v>34072</v>
      </c>
    </row>
    <row r="11500" spans="1:4">
      <c r="A11500" s="57" t="s">
        <v>34068</v>
      </c>
      <c r="B11500" s="57"/>
      <c r="C11500" s="57" t="s">
        <v>34073</v>
      </c>
      <c r="D11500" s="57" t="s">
        <v>34074</v>
      </c>
    </row>
    <row r="11501" spans="1:4">
      <c r="A11501" s="57" t="s">
        <v>34068</v>
      </c>
      <c r="B11501" s="57"/>
      <c r="C11501" s="57" t="s">
        <v>34075</v>
      </c>
      <c r="D11501" s="57" t="s">
        <v>34076</v>
      </c>
    </row>
    <row r="11502" spans="1:4">
      <c r="A11502" s="57" t="s">
        <v>34077</v>
      </c>
      <c r="B11502" s="57" t="s">
        <v>12940</v>
      </c>
      <c r="C11502" s="57" t="s">
        <v>34078</v>
      </c>
      <c r="D11502" s="57" t="s">
        <v>34079</v>
      </c>
    </row>
    <row r="11503" spans="1:4">
      <c r="A11503" s="57" t="s">
        <v>34077</v>
      </c>
      <c r="B11503" s="57"/>
      <c r="C11503" s="57" t="s">
        <v>34080</v>
      </c>
      <c r="D11503" s="57" t="s">
        <v>34081</v>
      </c>
    </row>
    <row r="11504" spans="1:4">
      <c r="A11504" s="57" t="s">
        <v>34082</v>
      </c>
      <c r="B11504" s="57" t="s">
        <v>12940</v>
      </c>
      <c r="C11504" s="57" t="s">
        <v>34083</v>
      </c>
      <c r="D11504" s="57" t="s">
        <v>34084</v>
      </c>
    </row>
    <row r="11505" spans="1:4">
      <c r="A11505" s="57" t="s">
        <v>34085</v>
      </c>
      <c r="B11505" s="57" t="s">
        <v>12940</v>
      </c>
      <c r="C11505" s="57" t="s">
        <v>34086</v>
      </c>
      <c r="D11505" s="57" t="s">
        <v>34087</v>
      </c>
    </row>
    <row r="11506" spans="1:4">
      <c r="A11506" s="57" t="s">
        <v>34088</v>
      </c>
      <c r="B11506" s="57" t="s">
        <v>12940</v>
      </c>
      <c r="C11506" s="57" t="s">
        <v>34089</v>
      </c>
      <c r="D11506" s="57" t="s">
        <v>34090</v>
      </c>
    </row>
    <row r="11507" spans="1:4">
      <c r="A11507" s="57" t="s">
        <v>34088</v>
      </c>
      <c r="B11507" s="57"/>
      <c r="C11507" s="57" t="s">
        <v>34091</v>
      </c>
      <c r="D11507" s="57" t="s">
        <v>34092</v>
      </c>
    </row>
    <row r="11508" spans="1:4">
      <c r="A11508" s="57" t="s">
        <v>34088</v>
      </c>
      <c r="B11508" s="57"/>
      <c r="C11508" s="57" t="s">
        <v>34093</v>
      </c>
      <c r="D11508" s="57" t="s">
        <v>34094</v>
      </c>
    </row>
    <row r="11509" spans="1:4">
      <c r="A11509" s="57" t="s">
        <v>34088</v>
      </c>
      <c r="B11509" s="57"/>
      <c r="C11509" s="57" t="s">
        <v>34095</v>
      </c>
      <c r="D11509" s="57" t="s">
        <v>34094</v>
      </c>
    </row>
    <row r="11510" spans="1:4">
      <c r="A11510" s="57" t="s">
        <v>34096</v>
      </c>
      <c r="B11510" s="57" t="s">
        <v>12940</v>
      </c>
      <c r="C11510" s="57" t="s">
        <v>34097</v>
      </c>
      <c r="D11510" s="57" t="s">
        <v>34098</v>
      </c>
    </row>
    <row r="11511" spans="1:4">
      <c r="A11511" s="57" t="s">
        <v>34096</v>
      </c>
      <c r="B11511" s="57"/>
      <c r="C11511" s="57" t="s">
        <v>34099</v>
      </c>
      <c r="D11511" s="57" t="s">
        <v>34100</v>
      </c>
    </row>
    <row r="11512" spans="1:4">
      <c r="A11512" s="57" t="s">
        <v>34101</v>
      </c>
      <c r="B11512" s="57" t="s">
        <v>12940</v>
      </c>
      <c r="C11512" s="57" t="s">
        <v>34102</v>
      </c>
      <c r="D11512" s="57" t="s">
        <v>34103</v>
      </c>
    </row>
    <row r="11513" spans="1:4">
      <c r="A11513" s="57" t="s">
        <v>17251</v>
      </c>
      <c r="B11513" s="57" t="s">
        <v>16247</v>
      </c>
      <c r="C11513" s="57" t="s">
        <v>17252</v>
      </c>
      <c r="D11513" s="57" t="s">
        <v>17253</v>
      </c>
    </row>
    <row r="11514" spans="1:4">
      <c r="A11514" s="57" t="s">
        <v>34104</v>
      </c>
      <c r="B11514" s="57" t="s">
        <v>12940</v>
      </c>
      <c r="C11514" s="57" t="s">
        <v>34105</v>
      </c>
      <c r="D11514" s="57" t="s">
        <v>34106</v>
      </c>
    </row>
    <row r="11515" spans="1:4">
      <c r="A11515" s="57" t="s">
        <v>34104</v>
      </c>
      <c r="B11515" s="57"/>
      <c r="C11515" s="57" t="s">
        <v>34107</v>
      </c>
      <c r="D11515" s="57" t="s">
        <v>34108</v>
      </c>
    </row>
    <row r="11516" spans="1:4">
      <c r="A11516" s="57" t="s">
        <v>34104</v>
      </c>
      <c r="B11516" s="57"/>
      <c r="C11516" s="57" t="s">
        <v>34109</v>
      </c>
      <c r="D11516" s="57" t="s">
        <v>34110</v>
      </c>
    </row>
    <row r="11517" spans="1:4">
      <c r="A11517" s="57" t="s">
        <v>34104</v>
      </c>
      <c r="B11517" s="57"/>
      <c r="C11517" s="57" t="s">
        <v>34111</v>
      </c>
      <c r="D11517" s="57" t="s">
        <v>34112</v>
      </c>
    </row>
    <row r="11518" spans="1:4">
      <c r="A11518" s="57" t="s">
        <v>34104</v>
      </c>
      <c r="B11518" s="57"/>
      <c r="C11518" s="57" t="s">
        <v>34113</v>
      </c>
      <c r="D11518" s="57" t="s">
        <v>34114</v>
      </c>
    </row>
    <row r="11519" spans="1:4">
      <c r="A11519" s="57" t="s">
        <v>34104</v>
      </c>
      <c r="B11519" s="57"/>
      <c r="C11519" s="57" t="s">
        <v>34115</v>
      </c>
      <c r="D11519" s="57" t="s">
        <v>34116</v>
      </c>
    </row>
    <row r="11520" spans="1:4">
      <c r="A11520" s="57" t="s">
        <v>34104</v>
      </c>
      <c r="B11520" s="57"/>
      <c r="C11520" s="57" t="s">
        <v>34117</v>
      </c>
      <c r="D11520" s="57" t="s">
        <v>34118</v>
      </c>
    </row>
    <row r="11521" spans="1:4">
      <c r="A11521" s="57" t="s">
        <v>34104</v>
      </c>
      <c r="B11521" s="57"/>
      <c r="C11521" s="57" t="s">
        <v>34119</v>
      </c>
      <c r="D11521" s="57" t="s">
        <v>34120</v>
      </c>
    </row>
    <row r="11522" spans="1:4">
      <c r="A11522" s="57" t="s">
        <v>34104</v>
      </c>
      <c r="B11522" s="57"/>
      <c r="C11522" s="57" t="s">
        <v>34121</v>
      </c>
      <c r="D11522" s="57" t="s">
        <v>34122</v>
      </c>
    </row>
    <row r="11523" spans="1:4">
      <c r="A11523" s="57" t="s">
        <v>34104</v>
      </c>
      <c r="B11523" s="57"/>
      <c r="C11523" s="57" t="s">
        <v>34123</v>
      </c>
      <c r="D11523" s="57" t="s">
        <v>34124</v>
      </c>
    </row>
    <row r="11524" spans="1:4">
      <c r="A11524" s="57" t="s">
        <v>34104</v>
      </c>
      <c r="B11524" s="57"/>
      <c r="C11524" s="57" t="s">
        <v>34125</v>
      </c>
      <c r="D11524" s="57" t="s">
        <v>34126</v>
      </c>
    </row>
    <row r="11525" spans="1:4">
      <c r="A11525" s="57" t="s">
        <v>34104</v>
      </c>
      <c r="B11525" s="57"/>
      <c r="C11525" s="57" t="s">
        <v>34127</v>
      </c>
      <c r="D11525" s="57" t="s">
        <v>34128</v>
      </c>
    </row>
    <row r="11526" spans="1:4">
      <c r="A11526" s="57" t="s">
        <v>34104</v>
      </c>
      <c r="B11526" s="57"/>
      <c r="C11526" s="57" t="s">
        <v>34129</v>
      </c>
      <c r="D11526" s="57" t="s">
        <v>34130</v>
      </c>
    </row>
    <row r="11527" spans="1:4">
      <c r="A11527" s="57" t="s">
        <v>34104</v>
      </c>
      <c r="B11527" s="57"/>
      <c r="C11527" s="57" t="s">
        <v>34131</v>
      </c>
      <c r="D11527" s="57" t="s">
        <v>34132</v>
      </c>
    </row>
    <row r="11528" spans="1:4">
      <c r="A11528" s="57" t="s">
        <v>34104</v>
      </c>
      <c r="B11528" s="57"/>
      <c r="C11528" s="57" t="s">
        <v>34133</v>
      </c>
      <c r="D11528" s="57" t="s">
        <v>34134</v>
      </c>
    </row>
    <row r="11529" spans="1:4">
      <c r="A11529" s="57" t="s">
        <v>34104</v>
      </c>
      <c r="B11529" s="57"/>
      <c r="C11529" s="57" t="s">
        <v>34135</v>
      </c>
      <c r="D11529" s="57" t="s">
        <v>34136</v>
      </c>
    </row>
    <row r="11530" spans="1:4">
      <c r="A11530" s="57" t="s">
        <v>34104</v>
      </c>
      <c r="B11530" s="57"/>
      <c r="C11530" s="57" t="s">
        <v>34137</v>
      </c>
      <c r="D11530" s="57" t="s">
        <v>34138</v>
      </c>
    </row>
    <row r="11531" spans="1:4">
      <c r="A11531" s="57" t="s">
        <v>34104</v>
      </c>
      <c r="B11531" s="57"/>
      <c r="C11531" s="57" t="s">
        <v>34139</v>
      </c>
      <c r="D11531" s="57" t="s">
        <v>34140</v>
      </c>
    </row>
    <row r="11532" spans="1:4">
      <c r="A11532" s="57" t="s">
        <v>34104</v>
      </c>
      <c r="B11532" s="57"/>
      <c r="C11532" s="57" t="s">
        <v>34141</v>
      </c>
      <c r="D11532" s="57" t="s">
        <v>34142</v>
      </c>
    </row>
    <row r="11533" spans="1:4">
      <c r="A11533" s="57" t="s">
        <v>34104</v>
      </c>
      <c r="B11533" s="57"/>
      <c r="C11533" s="57" t="s">
        <v>34143</v>
      </c>
      <c r="D11533" s="57" t="s">
        <v>34144</v>
      </c>
    </row>
    <row r="11534" spans="1:4">
      <c r="A11534" s="57" t="s">
        <v>34104</v>
      </c>
      <c r="B11534" s="57"/>
      <c r="C11534" s="57" t="s">
        <v>34145</v>
      </c>
      <c r="D11534" s="57" t="s">
        <v>34146</v>
      </c>
    </row>
    <row r="11535" spans="1:4">
      <c r="A11535" s="57" t="s">
        <v>34104</v>
      </c>
      <c r="B11535" s="57"/>
      <c r="C11535" s="57" t="s">
        <v>34147</v>
      </c>
      <c r="D11535" s="57" t="s">
        <v>34148</v>
      </c>
    </row>
    <row r="11536" spans="1:4">
      <c r="A11536" s="57" t="s">
        <v>34104</v>
      </c>
      <c r="B11536" s="57"/>
      <c r="C11536" s="57" t="s">
        <v>34149</v>
      </c>
      <c r="D11536" s="57" t="s">
        <v>34150</v>
      </c>
    </row>
    <row r="11537" spans="1:4">
      <c r="A11537" s="57" t="s">
        <v>34104</v>
      </c>
      <c r="B11537" s="57"/>
      <c r="C11537" s="57" t="s">
        <v>34151</v>
      </c>
      <c r="D11537" s="57" t="s">
        <v>34152</v>
      </c>
    </row>
    <row r="11538" spans="1:4">
      <c r="A11538" s="57" t="s">
        <v>34104</v>
      </c>
      <c r="B11538" s="57"/>
      <c r="C11538" s="57" t="s">
        <v>34153</v>
      </c>
      <c r="D11538" s="57" t="s">
        <v>34154</v>
      </c>
    </row>
    <row r="11539" spans="1:4">
      <c r="A11539" s="57" t="s">
        <v>34104</v>
      </c>
      <c r="B11539" s="57"/>
      <c r="C11539" s="57" t="s">
        <v>34155</v>
      </c>
      <c r="D11539" s="57" t="s">
        <v>34156</v>
      </c>
    </row>
    <row r="11540" spans="1:4">
      <c r="A11540" s="57" t="s">
        <v>34104</v>
      </c>
      <c r="B11540" s="57"/>
      <c r="C11540" s="57" t="s">
        <v>34157</v>
      </c>
      <c r="D11540" s="57" t="s">
        <v>34158</v>
      </c>
    </row>
    <row r="11541" spans="1:4">
      <c r="A11541" s="57" t="s">
        <v>34104</v>
      </c>
      <c r="B11541" s="57"/>
      <c r="C11541" s="57" t="s">
        <v>34159</v>
      </c>
      <c r="D11541" s="57" t="s">
        <v>34160</v>
      </c>
    </row>
    <row r="11542" spans="1:4">
      <c r="A11542" s="57" t="s">
        <v>34104</v>
      </c>
      <c r="B11542" s="57"/>
      <c r="C11542" s="57" t="s">
        <v>34161</v>
      </c>
      <c r="D11542" s="57" t="s">
        <v>34162</v>
      </c>
    </row>
    <row r="11543" spans="1:4">
      <c r="A11543" s="57" t="s">
        <v>34104</v>
      </c>
      <c r="B11543" s="57"/>
      <c r="C11543" s="57" t="s">
        <v>34163</v>
      </c>
      <c r="D11543" s="57" t="s">
        <v>34164</v>
      </c>
    </row>
    <row r="11544" spans="1:4">
      <c r="A11544" s="57" t="s">
        <v>34104</v>
      </c>
      <c r="B11544" s="57"/>
      <c r="C11544" s="57" t="s">
        <v>34165</v>
      </c>
      <c r="D11544" s="57" t="s">
        <v>34166</v>
      </c>
    </row>
    <row r="11545" spans="1:4">
      <c r="A11545" s="57" t="s">
        <v>34104</v>
      </c>
      <c r="B11545" s="57"/>
      <c r="C11545" s="57" t="s">
        <v>34167</v>
      </c>
      <c r="D11545" s="57" t="s">
        <v>34168</v>
      </c>
    </row>
    <row r="11546" spans="1:4">
      <c r="A11546" s="57" t="s">
        <v>34104</v>
      </c>
      <c r="B11546" s="57"/>
      <c r="C11546" s="57" t="s">
        <v>34169</v>
      </c>
      <c r="D11546" s="57" t="s">
        <v>34170</v>
      </c>
    </row>
    <row r="11547" spans="1:4">
      <c r="A11547" s="57" t="s">
        <v>34104</v>
      </c>
      <c r="B11547" s="57"/>
      <c r="C11547" s="57" t="s">
        <v>34171</v>
      </c>
      <c r="D11547" s="57" t="s">
        <v>34172</v>
      </c>
    </row>
    <row r="11548" spans="1:4">
      <c r="A11548" s="57" t="s">
        <v>34104</v>
      </c>
      <c r="B11548" s="57"/>
      <c r="C11548" s="57" t="s">
        <v>34173</v>
      </c>
      <c r="D11548" s="57" t="s">
        <v>34174</v>
      </c>
    </row>
    <row r="11549" spans="1:4">
      <c r="A11549" s="57" t="s">
        <v>34104</v>
      </c>
      <c r="B11549" s="57"/>
      <c r="C11549" s="57" t="s">
        <v>77288</v>
      </c>
      <c r="D11549" s="57" t="s">
        <v>77289</v>
      </c>
    </row>
    <row r="11550" spans="1:4">
      <c r="A11550" s="57" t="s">
        <v>34175</v>
      </c>
      <c r="B11550" s="57" t="s">
        <v>12940</v>
      </c>
      <c r="C11550" s="57" t="s">
        <v>34176</v>
      </c>
      <c r="D11550" s="57" t="s">
        <v>3710</v>
      </c>
    </row>
    <row r="11551" spans="1:4">
      <c r="A11551" s="57" t="s">
        <v>34175</v>
      </c>
      <c r="B11551" s="57"/>
      <c r="C11551" s="57" t="s">
        <v>34177</v>
      </c>
      <c r="D11551" s="57" t="s">
        <v>34178</v>
      </c>
    </row>
    <row r="11552" spans="1:4">
      <c r="A11552" s="57" t="s">
        <v>34175</v>
      </c>
      <c r="B11552" s="57"/>
      <c r="C11552" s="57" t="s">
        <v>34179</v>
      </c>
      <c r="D11552" s="57" t="s">
        <v>34180</v>
      </c>
    </row>
    <row r="11553" spans="1:4">
      <c r="A11553" s="57" t="s">
        <v>34175</v>
      </c>
      <c r="B11553" s="57"/>
      <c r="C11553" s="57" t="s">
        <v>34181</v>
      </c>
      <c r="D11553" s="57" t="s">
        <v>34182</v>
      </c>
    </row>
    <row r="11554" spans="1:4">
      <c r="A11554" s="57" t="s">
        <v>34175</v>
      </c>
      <c r="B11554" s="57"/>
      <c r="C11554" s="57" t="s">
        <v>34183</v>
      </c>
      <c r="D11554" s="57" t="s">
        <v>34184</v>
      </c>
    </row>
    <row r="11555" spans="1:4">
      <c r="A11555" s="57" t="s">
        <v>34175</v>
      </c>
      <c r="B11555" s="57"/>
      <c r="C11555" s="57" t="s">
        <v>34185</v>
      </c>
      <c r="D11555" s="57" t="s">
        <v>34186</v>
      </c>
    </row>
    <row r="11556" spans="1:4">
      <c r="A11556" s="57" t="s">
        <v>34187</v>
      </c>
      <c r="B11556" s="57" t="s">
        <v>12940</v>
      </c>
      <c r="C11556" s="57" t="s">
        <v>34188</v>
      </c>
      <c r="D11556" s="57" t="s">
        <v>34189</v>
      </c>
    </row>
    <row r="11557" spans="1:4">
      <c r="A11557" s="57" t="s">
        <v>9952</v>
      </c>
      <c r="B11557" s="57" t="s">
        <v>9582</v>
      </c>
      <c r="C11557" s="57" t="s">
        <v>9953</v>
      </c>
      <c r="D11557" s="57" t="s">
        <v>9954</v>
      </c>
    </row>
    <row r="11558" spans="1:4">
      <c r="A11558" s="57" t="s">
        <v>34190</v>
      </c>
      <c r="B11558" s="57" t="s">
        <v>12940</v>
      </c>
      <c r="C11558" s="57" t="s">
        <v>34191</v>
      </c>
      <c r="D11558" s="57" t="s">
        <v>34192</v>
      </c>
    </row>
    <row r="11559" spans="1:4">
      <c r="A11559" s="57" t="s">
        <v>7750</v>
      </c>
      <c r="B11559" s="57" t="s">
        <v>1065</v>
      </c>
      <c r="C11559" s="57" t="s">
        <v>4467</v>
      </c>
      <c r="D11559" s="57" t="s">
        <v>4468</v>
      </c>
    </row>
    <row r="11560" spans="1:4">
      <c r="A11560" s="57" t="s">
        <v>77290</v>
      </c>
      <c r="B11560" s="57" t="s">
        <v>12940</v>
      </c>
      <c r="C11560" s="57" t="s">
        <v>77291</v>
      </c>
      <c r="D11560" s="57" t="s">
        <v>77292</v>
      </c>
    </row>
    <row r="11561" spans="1:4">
      <c r="A11561" s="57" t="s">
        <v>34193</v>
      </c>
      <c r="B11561" s="57" t="s">
        <v>12940</v>
      </c>
      <c r="C11561" s="57" t="s">
        <v>34194</v>
      </c>
      <c r="D11561" s="57" t="s">
        <v>34195</v>
      </c>
    </row>
    <row r="11562" spans="1:4">
      <c r="A11562" s="57" t="s">
        <v>34193</v>
      </c>
      <c r="B11562" s="57"/>
      <c r="C11562" s="57" t="s">
        <v>34196</v>
      </c>
      <c r="D11562" s="57" t="s">
        <v>34197</v>
      </c>
    </row>
    <row r="11563" spans="1:4">
      <c r="A11563" s="57" t="s">
        <v>34193</v>
      </c>
      <c r="B11563" s="57"/>
      <c r="C11563" s="57" t="s">
        <v>34198</v>
      </c>
      <c r="D11563" s="57" t="s">
        <v>34199</v>
      </c>
    </row>
    <row r="11564" spans="1:4">
      <c r="A11564" s="57" t="s">
        <v>34193</v>
      </c>
      <c r="B11564" s="57"/>
      <c r="C11564" s="57" t="s">
        <v>34200</v>
      </c>
      <c r="D11564" s="57" t="s">
        <v>34201</v>
      </c>
    </row>
    <row r="11565" spans="1:4">
      <c r="A11565" s="57" t="s">
        <v>34193</v>
      </c>
      <c r="B11565" s="57"/>
      <c r="C11565" s="57" t="s">
        <v>34202</v>
      </c>
      <c r="D11565" s="57" t="s">
        <v>34203</v>
      </c>
    </row>
    <row r="11566" spans="1:4">
      <c r="A11566" s="57" t="s">
        <v>34193</v>
      </c>
      <c r="B11566" s="57"/>
      <c r="C11566" s="57" t="s">
        <v>34204</v>
      </c>
      <c r="D11566" s="57" t="s">
        <v>34205</v>
      </c>
    </row>
    <row r="11567" spans="1:4">
      <c r="A11567" s="57" t="s">
        <v>34193</v>
      </c>
      <c r="B11567" s="57"/>
      <c r="C11567" s="57" t="s">
        <v>34206</v>
      </c>
      <c r="D11567" s="57" t="s">
        <v>34205</v>
      </c>
    </row>
    <row r="11568" spans="1:4">
      <c r="A11568" s="57" t="s">
        <v>34193</v>
      </c>
      <c r="B11568" s="57"/>
      <c r="C11568" s="57" t="s">
        <v>34207</v>
      </c>
      <c r="D11568" s="57" t="s">
        <v>34205</v>
      </c>
    </row>
    <row r="11569" spans="1:4">
      <c r="A11569" s="57" t="s">
        <v>34193</v>
      </c>
      <c r="B11569" s="57"/>
      <c r="C11569" s="57" t="s">
        <v>34208</v>
      </c>
      <c r="D11569" s="57" t="s">
        <v>34209</v>
      </c>
    </row>
    <row r="11570" spans="1:4">
      <c r="A11570" s="57" t="s">
        <v>34193</v>
      </c>
      <c r="B11570" s="57"/>
      <c r="C11570" s="57" t="s">
        <v>34210</v>
      </c>
      <c r="D11570" s="57" t="s">
        <v>34211</v>
      </c>
    </row>
    <row r="11571" spans="1:4">
      <c r="A11571" s="57" t="s">
        <v>34193</v>
      </c>
      <c r="B11571" s="57"/>
      <c r="C11571" s="57" t="s">
        <v>34212</v>
      </c>
      <c r="D11571" s="57" t="s">
        <v>34213</v>
      </c>
    </row>
    <row r="11572" spans="1:4">
      <c r="A11572" s="57" t="s">
        <v>34214</v>
      </c>
      <c r="B11572" s="57" t="s">
        <v>12940</v>
      </c>
      <c r="C11572" s="57" t="s">
        <v>34215</v>
      </c>
      <c r="D11572" s="57" t="s">
        <v>34216</v>
      </c>
    </row>
    <row r="11573" spans="1:4">
      <c r="A11573" s="57" t="s">
        <v>7751</v>
      </c>
      <c r="B11573" s="57" t="s">
        <v>2602</v>
      </c>
      <c r="C11573" s="57" t="s">
        <v>5003</v>
      </c>
      <c r="D11573" s="57" t="s">
        <v>5004</v>
      </c>
    </row>
    <row r="11574" spans="1:4">
      <c r="A11574" s="57" t="s">
        <v>7751</v>
      </c>
      <c r="B11574" s="57" t="s">
        <v>2602</v>
      </c>
      <c r="C11574" s="57" t="s">
        <v>12621</v>
      </c>
      <c r="D11574" s="57" t="s">
        <v>12622</v>
      </c>
    </row>
    <row r="11575" spans="1:4">
      <c r="A11575" s="57" t="s">
        <v>7751</v>
      </c>
      <c r="B11575" s="57" t="s">
        <v>2602</v>
      </c>
      <c r="C11575" s="57" t="s">
        <v>12623</v>
      </c>
      <c r="D11575" s="57" t="s">
        <v>12624</v>
      </c>
    </row>
    <row r="11576" spans="1:4">
      <c r="A11576" s="57" t="s">
        <v>34217</v>
      </c>
      <c r="B11576" s="57" t="s">
        <v>12940</v>
      </c>
      <c r="C11576" s="57" t="s">
        <v>34218</v>
      </c>
      <c r="D11576" s="57" t="s">
        <v>34219</v>
      </c>
    </row>
    <row r="11577" spans="1:4">
      <c r="A11577" s="57" t="s">
        <v>34220</v>
      </c>
      <c r="B11577" s="57" t="s">
        <v>12940</v>
      </c>
      <c r="C11577" s="57" t="s">
        <v>34221</v>
      </c>
      <c r="D11577" s="57" t="s">
        <v>34222</v>
      </c>
    </row>
    <row r="11578" spans="1:4">
      <c r="A11578" s="57" t="s">
        <v>34223</v>
      </c>
      <c r="B11578" s="57" t="s">
        <v>12940</v>
      </c>
      <c r="C11578" s="57" t="s">
        <v>34224</v>
      </c>
      <c r="D11578" s="57" t="s">
        <v>34225</v>
      </c>
    </row>
    <row r="11579" spans="1:4">
      <c r="A11579" s="57" t="s">
        <v>34226</v>
      </c>
      <c r="B11579" s="57" t="s">
        <v>12940</v>
      </c>
      <c r="C11579" s="57" t="s">
        <v>34227</v>
      </c>
      <c r="D11579" s="57" t="s">
        <v>34228</v>
      </c>
    </row>
    <row r="11580" spans="1:4">
      <c r="A11580" s="57" t="s">
        <v>34226</v>
      </c>
      <c r="B11580" s="57"/>
      <c r="C11580" s="57" t="s">
        <v>34229</v>
      </c>
      <c r="D11580" s="57" t="s">
        <v>34230</v>
      </c>
    </row>
    <row r="11581" spans="1:4">
      <c r="A11581" s="57" t="s">
        <v>34226</v>
      </c>
      <c r="B11581" s="57"/>
      <c r="C11581" s="57" t="s">
        <v>34231</v>
      </c>
      <c r="D11581" s="57" t="s">
        <v>34232</v>
      </c>
    </row>
    <row r="11582" spans="1:4">
      <c r="A11582" s="57" t="s">
        <v>34226</v>
      </c>
      <c r="B11582" s="57"/>
      <c r="C11582" s="57" t="s">
        <v>34233</v>
      </c>
      <c r="D11582" s="57" t="s">
        <v>34234</v>
      </c>
    </row>
    <row r="11583" spans="1:4">
      <c r="A11583" s="57" t="s">
        <v>34235</v>
      </c>
      <c r="B11583" s="57" t="s">
        <v>12940</v>
      </c>
      <c r="C11583" s="57" t="s">
        <v>34236</v>
      </c>
      <c r="D11583" s="57" t="s">
        <v>34237</v>
      </c>
    </row>
    <row r="11584" spans="1:4">
      <c r="A11584" s="57" t="s">
        <v>34238</v>
      </c>
      <c r="B11584" s="57" t="s">
        <v>12940</v>
      </c>
      <c r="C11584" s="57" t="s">
        <v>34239</v>
      </c>
      <c r="D11584" s="57" t="s">
        <v>34240</v>
      </c>
    </row>
    <row r="11585" spans="1:4">
      <c r="A11585" s="57" t="s">
        <v>12625</v>
      </c>
      <c r="B11585" s="57" t="s">
        <v>10809</v>
      </c>
      <c r="C11585" s="57" t="s">
        <v>12626</v>
      </c>
      <c r="D11585" s="57" t="s">
        <v>12627</v>
      </c>
    </row>
    <row r="11586" spans="1:4">
      <c r="A11586" s="57" t="s">
        <v>34241</v>
      </c>
      <c r="B11586" s="57" t="s">
        <v>12940</v>
      </c>
      <c r="C11586" s="57" t="s">
        <v>34242</v>
      </c>
      <c r="D11586" s="57" t="s">
        <v>34243</v>
      </c>
    </row>
    <row r="11587" spans="1:4">
      <c r="A11587" s="57" t="s">
        <v>7752</v>
      </c>
      <c r="B11587" s="57" t="s">
        <v>961</v>
      </c>
      <c r="C11587" s="57" t="s">
        <v>2820</v>
      </c>
      <c r="D11587" s="57" t="s">
        <v>2821</v>
      </c>
    </row>
    <row r="11588" spans="1:4">
      <c r="A11588" s="57" t="s">
        <v>7752</v>
      </c>
      <c r="B11588" s="57" t="s">
        <v>961</v>
      </c>
      <c r="C11588" s="57" t="s">
        <v>8420</v>
      </c>
      <c r="D11588" s="57" t="s">
        <v>9308</v>
      </c>
    </row>
    <row r="11589" spans="1:4">
      <c r="A11589" s="57" t="s">
        <v>7752</v>
      </c>
      <c r="B11589" s="57" t="s">
        <v>961</v>
      </c>
      <c r="C11589" s="57" t="s">
        <v>15325</v>
      </c>
      <c r="D11589" s="57" t="s">
        <v>15326</v>
      </c>
    </row>
    <row r="11590" spans="1:4">
      <c r="A11590" s="57" t="s">
        <v>34244</v>
      </c>
      <c r="B11590" s="57" t="s">
        <v>12940</v>
      </c>
      <c r="C11590" s="57" t="s">
        <v>34245</v>
      </c>
      <c r="D11590" s="57" t="s">
        <v>34246</v>
      </c>
    </row>
    <row r="11591" spans="1:4">
      <c r="A11591" s="57" t="s">
        <v>34244</v>
      </c>
      <c r="B11591" s="57"/>
      <c r="C11591" s="57" t="s">
        <v>34247</v>
      </c>
      <c r="D11591" s="57" t="s">
        <v>34248</v>
      </c>
    </row>
    <row r="11592" spans="1:4">
      <c r="A11592" s="57" t="s">
        <v>34244</v>
      </c>
      <c r="B11592" s="57"/>
      <c r="C11592" s="57" t="s">
        <v>34249</v>
      </c>
      <c r="D11592" s="57" t="s">
        <v>34250</v>
      </c>
    </row>
    <row r="11593" spans="1:4">
      <c r="A11593" s="57" t="s">
        <v>34251</v>
      </c>
      <c r="B11593" s="57" t="s">
        <v>12940</v>
      </c>
      <c r="C11593" s="57" t="s">
        <v>34252</v>
      </c>
      <c r="D11593" s="57" t="s">
        <v>34253</v>
      </c>
    </row>
    <row r="11594" spans="1:4">
      <c r="A11594" s="57" t="s">
        <v>34254</v>
      </c>
      <c r="B11594" s="57" t="s">
        <v>12940</v>
      </c>
      <c r="C11594" s="57" t="s">
        <v>34255</v>
      </c>
      <c r="D11594" s="57" t="s">
        <v>34256</v>
      </c>
    </row>
    <row r="11595" spans="1:4">
      <c r="A11595" s="57" t="s">
        <v>34254</v>
      </c>
      <c r="B11595" s="57"/>
      <c r="C11595" s="57" t="s">
        <v>34257</v>
      </c>
      <c r="D11595" s="57" t="s">
        <v>34258</v>
      </c>
    </row>
    <row r="11596" spans="1:4">
      <c r="A11596" s="57" t="s">
        <v>34254</v>
      </c>
      <c r="B11596" s="57"/>
      <c r="C11596" s="57" t="s">
        <v>34259</v>
      </c>
      <c r="D11596" s="57" t="s">
        <v>34260</v>
      </c>
    </row>
    <row r="11597" spans="1:4">
      <c r="A11597" s="57" t="s">
        <v>34254</v>
      </c>
      <c r="B11597" s="57"/>
      <c r="C11597" s="57" t="s">
        <v>34261</v>
      </c>
      <c r="D11597" s="57" t="s">
        <v>34262</v>
      </c>
    </row>
    <row r="11598" spans="1:4">
      <c r="A11598" s="57" t="s">
        <v>12628</v>
      </c>
      <c r="B11598" s="57" t="s">
        <v>10727</v>
      </c>
      <c r="C11598" s="57" t="s">
        <v>12629</v>
      </c>
      <c r="D11598" s="57" t="s">
        <v>12630</v>
      </c>
    </row>
    <row r="11599" spans="1:4">
      <c r="A11599" s="57" t="s">
        <v>34263</v>
      </c>
      <c r="B11599" s="57" t="s">
        <v>12940</v>
      </c>
      <c r="C11599" s="57" t="s">
        <v>34264</v>
      </c>
      <c r="D11599" s="57" t="s">
        <v>34265</v>
      </c>
    </row>
    <row r="11600" spans="1:4">
      <c r="A11600" s="57" t="s">
        <v>34263</v>
      </c>
      <c r="B11600" s="57"/>
      <c r="C11600" s="57" t="s">
        <v>34266</v>
      </c>
      <c r="D11600" s="57" t="s">
        <v>34267</v>
      </c>
    </row>
    <row r="11601" spans="1:4">
      <c r="A11601" s="57" t="s">
        <v>34263</v>
      </c>
      <c r="B11601" s="57"/>
      <c r="C11601" s="57" t="s">
        <v>34268</v>
      </c>
      <c r="D11601" s="57" t="s">
        <v>34269</v>
      </c>
    </row>
    <row r="11602" spans="1:4">
      <c r="A11602" s="57" t="s">
        <v>34263</v>
      </c>
      <c r="B11602" s="57"/>
      <c r="C11602" s="57" t="s">
        <v>34270</v>
      </c>
      <c r="D11602" s="57" t="s">
        <v>34271</v>
      </c>
    </row>
    <row r="11603" spans="1:4">
      <c r="A11603" s="57" t="s">
        <v>34263</v>
      </c>
      <c r="B11603" s="57"/>
      <c r="C11603" s="57" t="s">
        <v>34272</v>
      </c>
      <c r="D11603" s="57" t="s">
        <v>34273</v>
      </c>
    </row>
    <row r="11604" spans="1:4">
      <c r="A11604" s="57" t="s">
        <v>34263</v>
      </c>
      <c r="B11604" s="57"/>
      <c r="C11604" s="57" t="s">
        <v>34274</v>
      </c>
      <c r="D11604" s="57" t="s">
        <v>34275</v>
      </c>
    </row>
    <row r="11605" spans="1:4">
      <c r="A11605" s="57" t="s">
        <v>34263</v>
      </c>
      <c r="B11605" s="57"/>
      <c r="C11605" s="57" t="s">
        <v>34276</v>
      </c>
      <c r="D11605" s="57" t="s">
        <v>34277</v>
      </c>
    </row>
    <row r="11606" spans="1:4">
      <c r="A11606" s="57" t="s">
        <v>34278</v>
      </c>
      <c r="B11606" s="57" t="s">
        <v>12940</v>
      </c>
      <c r="C11606" s="57" t="s">
        <v>34279</v>
      </c>
      <c r="D11606" s="57" t="s">
        <v>34280</v>
      </c>
    </row>
    <row r="11607" spans="1:4">
      <c r="A11607" s="57" t="s">
        <v>34278</v>
      </c>
      <c r="B11607" s="57"/>
      <c r="C11607" s="57" t="s">
        <v>34281</v>
      </c>
      <c r="D11607" s="57" t="s">
        <v>34282</v>
      </c>
    </row>
    <row r="11608" spans="1:4">
      <c r="A11608" s="57" t="s">
        <v>34283</v>
      </c>
      <c r="B11608" s="57" t="s">
        <v>12940</v>
      </c>
      <c r="C11608" s="57" t="s">
        <v>34284</v>
      </c>
      <c r="D11608" s="57" t="s">
        <v>34285</v>
      </c>
    </row>
    <row r="11609" spans="1:4">
      <c r="A11609" s="57" t="s">
        <v>7753</v>
      </c>
      <c r="B11609" s="57" t="s">
        <v>882</v>
      </c>
      <c r="C11609" s="57" t="s">
        <v>5717</v>
      </c>
      <c r="D11609" s="57" t="s">
        <v>5718</v>
      </c>
    </row>
    <row r="11610" spans="1:4">
      <c r="A11610" s="57" t="s">
        <v>7753</v>
      </c>
      <c r="B11610" s="57" t="s">
        <v>882</v>
      </c>
      <c r="C11610" s="57" t="s">
        <v>6010</v>
      </c>
      <c r="D11610" s="57" t="s">
        <v>6011</v>
      </c>
    </row>
    <row r="11611" spans="1:4">
      <c r="A11611" s="57" t="s">
        <v>7753</v>
      </c>
      <c r="B11611" s="57" t="s">
        <v>882</v>
      </c>
      <c r="C11611" s="57" t="s">
        <v>6414</v>
      </c>
      <c r="D11611" s="57" t="s">
        <v>6415</v>
      </c>
    </row>
    <row r="11612" spans="1:4">
      <c r="A11612" s="57" t="s">
        <v>7753</v>
      </c>
      <c r="B11612" s="57" t="s">
        <v>882</v>
      </c>
      <c r="C11612" s="57" t="s">
        <v>12631</v>
      </c>
      <c r="D11612" s="57" t="s">
        <v>12632</v>
      </c>
    </row>
    <row r="11613" spans="1:4">
      <c r="A11613" s="57" t="s">
        <v>7753</v>
      </c>
      <c r="B11613" s="57" t="s">
        <v>882</v>
      </c>
      <c r="C11613" s="57" t="s">
        <v>12633</v>
      </c>
      <c r="D11613" s="57" t="s">
        <v>12634</v>
      </c>
    </row>
    <row r="11614" spans="1:4">
      <c r="A11614" s="57" t="s">
        <v>34286</v>
      </c>
      <c r="B11614" s="57" t="s">
        <v>12940</v>
      </c>
      <c r="C11614" s="57" t="s">
        <v>34287</v>
      </c>
      <c r="D11614" s="57" t="s">
        <v>34288</v>
      </c>
    </row>
    <row r="11615" spans="1:4">
      <c r="A11615" s="57" t="s">
        <v>34289</v>
      </c>
      <c r="B11615" s="57" t="s">
        <v>12940</v>
      </c>
      <c r="C11615" s="57" t="s">
        <v>34290</v>
      </c>
      <c r="D11615" s="57" t="s">
        <v>34291</v>
      </c>
    </row>
    <row r="11616" spans="1:4">
      <c r="A11616" s="57" t="s">
        <v>34289</v>
      </c>
      <c r="B11616" s="57"/>
      <c r="C11616" s="57" t="s">
        <v>34292</v>
      </c>
      <c r="D11616" s="57" t="s">
        <v>34293</v>
      </c>
    </row>
    <row r="11617" spans="1:4">
      <c r="A11617" s="57" t="s">
        <v>17254</v>
      </c>
      <c r="B11617" s="57" t="s">
        <v>16330</v>
      </c>
      <c r="C11617" s="57" t="s">
        <v>17255</v>
      </c>
      <c r="D11617" s="57" t="s">
        <v>17256</v>
      </c>
    </row>
    <row r="11618" spans="1:4">
      <c r="A11618" s="57" t="s">
        <v>17254</v>
      </c>
      <c r="B11618" s="57" t="s">
        <v>16330</v>
      </c>
      <c r="C11618" s="57" t="s">
        <v>17257</v>
      </c>
      <c r="D11618" s="57" t="s">
        <v>17258</v>
      </c>
    </row>
    <row r="11619" spans="1:4">
      <c r="A11619" s="57" t="s">
        <v>34294</v>
      </c>
      <c r="B11619" s="57" t="s">
        <v>12940</v>
      </c>
      <c r="C11619" s="57" t="s">
        <v>34295</v>
      </c>
      <c r="D11619" s="57" t="s">
        <v>34296</v>
      </c>
    </row>
    <row r="11620" spans="1:4">
      <c r="A11620" s="57" t="s">
        <v>34294</v>
      </c>
      <c r="B11620" s="57"/>
      <c r="C11620" s="57" t="s">
        <v>34297</v>
      </c>
      <c r="D11620" s="57" t="s">
        <v>34298</v>
      </c>
    </row>
    <row r="11621" spans="1:4">
      <c r="A11621" s="57" t="s">
        <v>34294</v>
      </c>
      <c r="B11621" s="57"/>
      <c r="C11621" s="57" t="s">
        <v>34299</v>
      </c>
      <c r="D11621" s="57" t="s">
        <v>34300</v>
      </c>
    </row>
    <row r="11622" spans="1:4">
      <c r="A11622" s="57" t="s">
        <v>34294</v>
      </c>
      <c r="B11622" s="57"/>
      <c r="C11622" s="57" t="s">
        <v>34301</v>
      </c>
      <c r="D11622" s="57" t="s">
        <v>34302</v>
      </c>
    </row>
    <row r="11623" spans="1:4">
      <c r="A11623" s="57" t="s">
        <v>34294</v>
      </c>
      <c r="B11623" s="57"/>
      <c r="C11623" s="57" t="s">
        <v>34303</v>
      </c>
      <c r="D11623" s="57" t="s">
        <v>34304</v>
      </c>
    </row>
    <row r="11624" spans="1:4">
      <c r="A11624" s="57" t="s">
        <v>34294</v>
      </c>
      <c r="B11624" s="57"/>
      <c r="C11624" s="57" t="s">
        <v>34305</v>
      </c>
      <c r="D11624" s="57" t="s">
        <v>34306</v>
      </c>
    </row>
    <row r="11625" spans="1:4">
      <c r="A11625" s="57" t="s">
        <v>34294</v>
      </c>
      <c r="B11625" s="57"/>
      <c r="C11625" s="57" t="s">
        <v>34307</v>
      </c>
      <c r="D11625" s="57" t="s">
        <v>34308</v>
      </c>
    </row>
    <row r="11626" spans="1:4">
      <c r="A11626" s="57" t="s">
        <v>34294</v>
      </c>
      <c r="B11626" s="57"/>
      <c r="C11626" s="57" t="s">
        <v>34309</v>
      </c>
      <c r="D11626" s="57" t="s">
        <v>34310</v>
      </c>
    </row>
    <row r="11627" spans="1:4">
      <c r="A11627" s="57" t="s">
        <v>34294</v>
      </c>
      <c r="B11627" s="57"/>
      <c r="C11627" s="57" t="s">
        <v>34311</v>
      </c>
      <c r="D11627" s="57" t="s">
        <v>34312</v>
      </c>
    </row>
    <row r="11628" spans="1:4">
      <c r="A11628" s="57" t="s">
        <v>34294</v>
      </c>
      <c r="B11628" s="57"/>
      <c r="C11628" s="57" t="s">
        <v>34313</v>
      </c>
      <c r="D11628" s="57" t="s">
        <v>34314</v>
      </c>
    </row>
    <row r="11629" spans="1:4">
      <c r="A11629" s="57" t="s">
        <v>34294</v>
      </c>
      <c r="B11629" s="57"/>
      <c r="C11629" s="57" t="s">
        <v>34315</v>
      </c>
      <c r="D11629" s="57" t="s">
        <v>34316</v>
      </c>
    </row>
    <row r="11630" spans="1:4">
      <c r="A11630" s="57" t="s">
        <v>34294</v>
      </c>
      <c r="B11630" s="57"/>
      <c r="C11630" s="57" t="s">
        <v>74996</v>
      </c>
      <c r="D11630" s="57" t="s">
        <v>74997</v>
      </c>
    </row>
    <row r="11631" spans="1:4">
      <c r="A11631" s="57" t="s">
        <v>7754</v>
      </c>
      <c r="B11631" s="57" t="s">
        <v>921</v>
      </c>
      <c r="C11631" s="57" t="s">
        <v>4367</v>
      </c>
      <c r="D11631" s="57" t="s">
        <v>4368</v>
      </c>
    </row>
    <row r="11632" spans="1:4">
      <c r="A11632" s="57" t="s">
        <v>34317</v>
      </c>
      <c r="B11632" s="57" t="s">
        <v>12940</v>
      </c>
      <c r="C11632" s="57" t="s">
        <v>34318</v>
      </c>
      <c r="D11632" s="57" t="s">
        <v>34319</v>
      </c>
    </row>
    <row r="11633" spans="1:4">
      <c r="A11633" s="57" t="s">
        <v>34317</v>
      </c>
      <c r="B11633" s="57"/>
      <c r="C11633" s="57" t="s">
        <v>34320</v>
      </c>
      <c r="D11633" s="57" t="s">
        <v>34321</v>
      </c>
    </row>
    <row r="11634" spans="1:4">
      <c r="A11634" s="57" t="s">
        <v>34317</v>
      </c>
      <c r="B11634" s="57"/>
      <c r="C11634" s="57" t="s">
        <v>34322</v>
      </c>
      <c r="D11634" s="57" t="s">
        <v>34323</v>
      </c>
    </row>
    <row r="11635" spans="1:4">
      <c r="A11635" s="57" t="s">
        <v>34317</v>
      </c>
      <c r="B11635" s="57"/>
      <c r="C11635" s="57" t="s">
        <v>34324</v>
      </c>
      <c r="D11635" s="57" t="s">
        <v>34325</v>
      </c>
    </row>
    <row r="11636" spans="1:4">
      <c r="A11636" s="57" t="s">
        <v>34326</v>
      </c>
      <c r="B11636" s="57" t="s">
        <v>12940</v>
      </c>
      <c r="C11636" s="57" t="s">
        <v>34327</v>
      </c>
      <c r="D11636" s="57" t="s">
        <v>34328</v>
      </c>
    </row>
    <row r="11637" spans="1:4">
      <c r="A11637" s="57" t="s">
        <v>34326</v>
      </c>
      <c r="B11637" s="57"/>
      <c r="C11637" s="57" t="s">
        <v>34329</v>
      </c>
      <c r="D11637" s="57" t="s">
        <v>34330</v>
      </c>
    </row>
    <row r="11638" spans="1:4">
      <c r="A11638" s="57" t="s">
        <v>34326</v>
      </c>
      <c r="B11638" s="57"/>
      <c r="C11638" s="57" t="s">
        <v>34331</v>
      </c>
      <c r="D11638" s="57" t="s">
        <v>34332</v>
      </c>
    </row>
    <row r="11639" spans="1:4">
      <c r="A11639" s="57" t="s">
        <v>34326</v>
      </c>
      <c r="B11639" s="57"/>
      <c r="C11639" s="57" t="s">
        <v>34333</v>
      </c>
      <c r="D11639" s="57" t="s">
        <v>34334</v>
      </c>
    </row>
    <row r="11640" spans="1:4">
      <c r="A11640" s="57" t="s">
        <v>34326</v>
      </c>
      <c r="B11640" s="57"/>
      <c r="C11640" s="57" t="s">
        <v>34335</v>
      </c>
      <c r="D11640" s="57" t="s">
        <v>34336</v>
      </c>
    </row>
    <row r="11641" spans="1:4">
      <c r="A11641" s="57" t="s">
        <v>34337</v>
      </c>
      <c r="B11641" s="57" t="s">
        <v>12940</v>
      </c>
      <c r="C11641" s="57" t="s">
        <v>34338</v>
      </c>
      <c r="D11641" s="57" t="s">
        <v>34339</v>
      </c>
    </row>
    <row r="11642" spans="1:4">
      <c r="A11642" s="57" t="s">
        <v>34340</v>
      </c>
      <c r="B11642" s="57" t="s">
        <v>12940</v>
      </c>
      <c r="C11642" s="57" t="s">
        <v>34341</v>
      </c>
      <c r="D11642" s="57" t="s">
        <v>34342</v>
      </c>
    </row>
    <row r="11643" spans="1:4">
      <c r="A11643" s="57" t="s">
        <v>34340</v>
      </c>
      <c r="B11643" s="57"/>
      <c r="C11643" s="57" t="s">
        <v>34343</v>
      </c>
      <c r="D11643" s="57" t="s">
        <v>34344</v>
      </c>
    </row>
    <row r="11644" spans="1:4">
      <c r="A11644" s="57" t="s">
        <v>34340</v>
      </c>
      <c r="B11644" s="57"/>
      <c r="C11644" s="57" t="s">
        <v>34345</v>
      </c>
      <c r="D11644" s="57" t="s">
        <v>34346</v>
      </c>
    </row>
    <row r="11645" spans="1:4">
      <c r="A11645" s="57" t="s">
        <v>34340</v>
      </c>
      <c r="B11645" s="57"/>
      <c r="C11645" s="57" t="s">
        <v>34347</v>
      </c>
      <c r="D11645" s="57" t="s">
        <v>19034</v>
      </c>
    </row>
    <row r="11646" spans="1:4">
      <c r="A11646" s="57" t="s">
        <v>34340</v>
      </c>
      <c r="B11646" s="57"/>
      <c r="C11646" s="57" t="s">
        <v>34348</v>
      </c>
      <c r="D11646" s="57" t="s">
        <v>34349</v>
      </c>
    </row>
    <row r="11647" spans="1:4">
      <c r="A11647" s="57" t="s">
        <v>34340</v>
      </c>
      <c r="B11647" s="57"/>
      <c r="C11647" s="57" t="s">
        <v>34350</v>
      </c>
      <c r="D11647" s="57" t="s">
        <v>34351</v>
      </c>
    </row>
    <row r="11648" spans="1:4">
      <c r="A11648" s="57" t="s">
        <v>34340</v>
      </c>
      <c r="B11648" s="57"/>
      <c r="C11648" s="57" t="s">
        <v>34352</v>
      </c>
      <c r="D11648" s="57" t="s">
        <v>34353</v>
      </c>
    </row>
    <row r="11649" spans="1:4">
      <c r="A11649" s="57" t="s">
        <v>34354</v>
      </c>
      <c r="B11649" s="57" t="s">
        <v>12940</v>
      </c>
      <c r="C11649" s="57" t="s">
        <v>34355</v>
      </c>
      <c r="D11649" s="57" t="s">
        <v>34356</v>
      </c>
    </row>
    <row r="11650" spans="1:4">
      <c r="A11650" s="57" t="s">
        <v>34354</v>
      </c>
      <c r="B11650" s="57"/>
      <c r="C11650" s="57" t="s">
        <v>34357</v>
      </c>
      <c r="D11650" s="57" t="s">
        <v>34358</v>
      </c>
    </row>
    <row r="11651" spans="1:4">
      <c r="A11651" s="57" t="s">
        <v>34354</v>
      </c>
      <c r="B11651" s="57"/>
      <c r="C11651" s="57" t="s">
        <v>34359</v>
      </c>
      <c r="D11651" s="57" t="s">
        <v>34360</v>
      </c>
    </row>
    <row r="11652" spans="1:4">
      <c r="A11652" s="57" t="s">
        <v>34354</v>
      </c>
      <c r="B11652" s="57"/>
      <c r="C11652" s="57" t="s">
        <v>34361</v>
      </c>
      <c r="D11652" s="57" t="s">
        <v>34362</v>
      </c>
    </row>
    <row r="11653" spans="1:4">
      <c r="A11653" s="57" t="s">
        <v>34363</v>
      </c>
      <c r="B11653" s="57" t="s">
        <v>12940</v>
      </c>
      <c r="C11653" s="57" t="s">
        <v>34364</v>
      </c>
      <c r="D11653" s="57" t="s">
        <v>34365</v>
      </c>
    </row>
    <row r="11654" spans="1:4">
      <c r="A11654" s="57" t="s">
        <v>34363</v>
      </c>
      <c r="B11654" s="57"/>
      <c r="C11654" s="57" t="s">
        <v>34366</v>
      </c>
      <c r="D11654" s="57" t="s">
        <v>34367</v>
      </c>
    </row>
    <row r="11655" spans="1:4">
      <c r="A11655" s="57" t="s">
        <v>34368</v>
      </c>
      <c r="B11655" s="57" t="s">
        <v>12940</v>
      </c>
      <c r="C11655" s="57" t="s">
        <v>34369</v>
      </c>
      <c r="D11655" s="57" t="s">
        <v>34370</v>
      </c>
    </row>
    <row r="11656" spans="1:4">
      <c r="A11656" s="57" t="s">
        <v>34368</v>
      </c>
      <c r="B11656" s="57"/>
      <c r="C11656" s="57" t="s">
        <v>34371</v>
      </c>
      <c r="D11656" s="57" t="s">
        <v>34370</v>
      </c>
    </row>
    <row r="11657" spans="1:4">
      <c r="A11657" s="57" t="s">
        <v>34368</v>
      </c>
      <c r="B11657" s="57"/>
      <c r="C11657" s="57" t="s">
        <v>34372</v>
      </c>
      <c r="D11657" s="57" t="s">
        <v>34373</v>
      </c>
    </row>
    <row r="11658" spans="1:4">
      <c r="A11658" s="57" t="s">
        <v>34368</v>
      </c>
      <c r="B11658" s="57"/>
      <c r="C11658" s="57" t="s">
        <v>34374</v>
      </c>
      <c r="D11658" s="57" t="s">
        <v>34375</v>
      </c>
    </row>
    <row r="11659" spans="1:4">
      <c r="A11659" s="57" t="s">
        <v>34368</v>
      </c>
      <c r="B11659" s="57"/>
      <c r="C11659" s="57" t="s">
        <v>34376</v>
      </c>
      <c r="D11659" s="57" t="s">
        <v>19034</v>
      </c>
    </row>
    <row r="11660" spans="1:4">
      <c r="A11660" s="57" t="s">
        <v>34368</v>
      </c>
      <c r="B11660" s="57"/>
      <c r="C11660" s="57" t="s">
        <v>34377</v>
      </c>
      <c r="D11660" s="57" t="s">
        <v>34378</v>
      </c>
    </row>
    <row r="11661" spans="1:4">
      <c r="A11661" s="57" t="s">
        <v>34368</v>
      </c>
      <c r="B11661" s="57"/>
      <c r="C11661" s="57" t="s">
        <v>34379</v>
      </c>
      <c r="D11661" s="57" t="s">
        <v>34380</v>
      </c>
    </row>
    <row r="11662" spans="1:4">
      <c r="A11662" s="57" t="s">
        <v>34368</v>
      </c>
      <c r="B11662" s="57"/>
      <c r="C11662" s="57" t="s">
        <v>34381</v>
      </c>
      <c r="D11662" s="57" t="s">
        <v>34382</v>
      </c>
    </row>
    <row r="11663" spans="1:4">
      <c r="A11663" s="57" t="s">
        <v>34368</v>
      </c>
      <c r="B11663" s="57"/>
      <c r="C11663" s="57" t="s">
        <v>34383</v>
      </c>
      <c r="D11663" s="57" t="s">
        <v>34384</v>
      </c>
    </row>
    <row r="11664" spans="1:4">
      <c r="A11664" s="57" t="s">
        <v>34368</v>
      </c>
      <c r="B11664" s="57"/>
      <c r="C11664" s="57" t="s">
        <v>76675</v>
      </c>
      <c r="D11664" s="57" t="s">
        <v>76676</v>
      </c>
    </row>
    <row r="11665" spans="1:4">
      <c r="A11665" s="57" t="s">
        <v>34385</v>
      </c>
      <c r="B11665" s="57" t="s">
        <v>12940</v>
      </c>
      <c r="C11665" s="57" t="s">
        <v>34386</v>
      </c>
      <c r="D11665" s="57" t="s">
        <v>34387</v>
      </c>
    </row>
    <row r="11666" spans="1:4">
      <c r="A11666" s="57" t="s">
        <v>34385</v>
      </c>
      <c r="B11666" s="57"/>
      <c r="C11666" s="57" t="s">
        <v>34388</v>
      </c>
      <c r="D11666" s="57" t="s">
        <v>34389</v>
      </c>
    </row>
    <row r="11667" spans="1:4">
      <c r="A11667" s="57" t="s">
        <v>34385</v>
      </c>
      <c r="B11667" s="57"/>
      <c r="C11667" s="57" t="s">
        <v>34390</v>
      </c>
      <c r="D11667" s="57" t="s">
        <v>34391</v>
      </c>
    </row>
    <row r="11668" spans="1:4">
      <c r="A11668" s="57" t="s">
        <v>34385</v>
      </c>
      <c r="B11668" s="57"/>
      <c r="C11668" s="57" t="s">
        <v>34392</v>
      </c>
      <c r="D11668" s="57" t="s">
        <v>34393</v>
      </c>
    </row>
    <row r="11669" spans="1:4">
      <c r="A11669" s="57" t="s">
        <v>34385</v>
      </c>
      <c r="B11669" s="57"/>
      <c r="C11669" s="57" t="s">
        <v>34394</v>
      </c>
      <c r="D11669" s="57" t="s">
        <v>34395</v>
      </c>
    </row>
    <row r="11670" spans="1:4">
      <c r="A11670" s="57" t="s">
        <v>34396</v>
      </c>
      <c r="B11670" s="57" t="s">
        <v>12940</v>
      </c>
      <c r="C11670" s="57" t="s">
        <v>34397</v>
      </c>
      <c r="D11670" s="57" t="s">
        <v>34398</v>
      </c>
    </row>
    <row r="11671" spans="1:4">
      <c r="A11671" s="57" t="s">
        <v>34399</v>
      </c>
      <c r="B11671" s="57" t="s">
        <v>12940</v>
      </c>
      <c r="C11671" s="57" t="s">
        <v>34400</v>
      </c>
      <c r="D11671" s="57" t="s">
        <v>34401</v>
      </c>
    </row>
    <row r="11672" spans="1:4">
      <c r="A11672" s="57" t="s">
        <v>34402</v>
      </c>
      <c r="B11672" s="57" t="s">
        <v>12940</v>
      </c>
      <c r="C11672" s="57" t="s">
        <v>34403</v>
      </c>
      <c r="D11672" s="57" t="s">
        <v>34404</v>
      </c>
    </row>
    <row r="11673" spans="1:4">
      <c r="A11673" s="57" t="s">
        <v>34405</v>
      </c>
      <c r="B11673" s="57" t="s">
        <v>12940</v>
      </c>
      <c r="C11673" s="57" t="s">
        <v>34406</v>
      </c>
      <c r="D11673" s="57" t="s">
        <v>34407</v>
      </c>
    </row>
    <row r="11674" spans="1:4">
      <c r="A11674" s="57" t="s">
        <v>34408</v>
      </c>
      <c r="B11674" s="57" t="s">
        <v>12940</v>
      </c>
      <c r="C11674" s="57" t="s">
        <v>34409</v>
      </c>
      <c r="D11674" s="57" t="s">
        <v>34410</v>
      </c>
    </row>
    <row r="11675" spans="1:4">
      <c r="A11675" s="57" t="s">
        <v>12635</v>
      </c>
      <c r="B11675" s="57" t="s">
        <v>853</v>
      </c>
      <c r="C11675" s="57" t="s">
        <v>12636</v>
      </c>
      <c r="D11675" s="57" t="s">
        <v>12637</v>
      </c>
    </row>
    <row r="11676" spans="1:4">
      <c r="A11676" s="57" t="s">
        <v>12635</v>
      </c>
      <c r="B11676" s="57" t="s">
        <v>853</v>
      </c>
      <c r="C11676" s="57" t="s">
        <v>15327</v>
      </c>
      <c r="D11676" s="57" t="s">
        <v>15328</v>
      </c>
    </row>
    <row r="11677" spans="1:4">
      <c r="A11677" s="57" t="s">
        <v>7755</v>
      </c>
      <c r="B11677" s="57" t="s">
        <v>853</v>
      </c>
      <c r="C11677" s="57" t="s">
        <v>2777</v>
      </c>
      <c r="D11677" s="57" t="s">
        <v>2778</v>
      </c>
    </row>
    <row r="11678" spans="1:4">
      <c r="A11678" s="57" t="s">
        <v>7755</v>
      </c>
      <c r="B11678" s="57" t="s">
        <v>853</v>
      </c>
      <c r="C11678" s="57" t="s">
        <v>5107</v>
      </c>
      <c r="D11678" s="57" t="s">
        <v>5108</v>
      </c>
    </row>
    <row r="11679" spans="1:4">
      <c r="A11679" s="57" t="s">
        <v>7755</v>
      </c>
      <c r="B11679" s="57" t="s">
        <v>853</v>
      </c>
      <c r="C11679" s="57" t="s">
        <v>12638</v>
      </c>
      <c r="D11679" s="57" t="s">
        <v>12639</v>
      </c>
    </row>
    <row r="11680" spans="1:4">
      <c r="A11680" s="57" t="s">
        <v>7755</v>
      </c>
      <c r="B11680" s="57" t="s">
        <v>853</v>
      </c>
      <c r="C11680" s="57" t="s">
        <v>12640</v>
      </c>
      <c r="D11680" s="57" t="s">
        <v>12641</v>
      </c>
    </row>
    <row r="11681" spans="1:4">
      <c r="A11681" s="57" t="s">
        <v>7755</v>
      </c>
      <c r="B11681" s="57" t="s">
        <v>853</v>
      </c>
      <c r="C11681" s="57" t="s">
        <v>15329</v>
      </c>
      <c r="D11681" s="57" t="s">
        <v>15330</v>
      </c>
    </row>
    <row r="11682" spans="1:4">
      <c r="A11682" s="57" t="s">
        <v>12642</v>
      </c>
      <c r="B11682" s="57" t="s">
        <v>853</v>
      </c>
      <c r="C11682" s="57" t="s">
        <v>12643</v>
      </c>
      <c r="D11682" s="57" t="s">
        <v>12644</v>
      </c>
    </row>
    <row r="11683" spans="1:4">
      <c r="A11683" s="57" t="s">
        <v>17259</v>
      </c>
      <c r="B11683" s="57" t="s">
        <v>853</v>
      </c>
      <c r="C11683" s="57" t="s">
        <v>17260</v>
      </c>
      <c r="D11683" s="57" t="s">
        <v>17261</v>
      </c>
    </row>
    <row r="11684" spans="1:4">
      <c r="A11684" s="57" t="s">
        <v>34411</v>
      </c>
      <c r="B11684" s="57" t="s">
        <v>12940</v>
      </c>
      <c r="C11684" s="57" t="s">
        <v>34412</v>
      </c>
      <c r="D11684" s="57" t="s">
        <v>34413</v>
      </c>
    </row>
    <row r="11685" spans="1:4">
      <c r="A11685" s="57" t="s">
        <v>34411</v>
      </c>
      <c r="B11685" s="57"/>
      <c r="C11685" s="57" t="s">
        <v>34414</v>
      </c>
      <c r="D11685" s="57" t="s">
        <v>34415</v>
      </c>
    </row>
    <row r="11686" spans="1:4">
      <c r="A11686" s="57" t="s">
        <v>34416</v>
      </c>
      <c r="B11686" s="57" t="s">
        <v>12940</v>
      </c>
      <c r="C11686" s="57" t="s">
        <v>34417</v>
      </c>
      <c r="D11686" s="57" t="s">
        <v>34418</v>
      </c>
    </row>
    <row r="11687" spans="1:4">
      <c r="A11687" s="57" t="s">
        <v>34416</v>
      </c>
      <c r="B11687" s="57"/>
      <c r="C11687" s="57" t="s">
        <v>34419</v>
      </c>
      <c r="D11687" s="57" t="s">
        <v>34420</v>
      </c>
    </row>
    <row r="11688" spans="1:4">
      <c r="A11688" s="57" t="s">
        <v>34416</v>
      </c>
      <c r="B11688" s="57"/>
      <c r="C11688" s="57" t="s">
        <v>34421</v>
      </c>
      <c r="D11688" s="57" t="s">
        <v>34422</v>
      </c>
    </row>
    <row r="11689" spans="1:4">
      <c r="A11689" s="57" t="s">
        <v>34416</v>
      </c>
      <c r="B11689" s="57"/>
      <c r="C11689" s="57" t="s">
        <v>34423</v>
      </c>
      <c r="D11689" s="57" t="s">
        <v>34424</v>
      </c>
    </row>
    <row r="11690" spans="1:4">
      <c r="A11690" s="57" t="s">
        <v>17262</v>
      </c>
      <c r="B11690" s="57" t="s">
        <v>16261</v>
      </c>
      <c r="C11690" s="57" t="s">
        <v>17263</v>
      </c>
      <c r="D11690" s="57" t="s">
        <v>17264</v>
      </c>
    </row>
    <row r="11691" spans="1:4">
      <c r="A11691" s="57" t="s">
        <v>34425</v>
      </c>
      <c r="B11691" s="57" t="s">
        <v>12940</v>
      </c>
      <c r="C11691" s="57" t="s">
        <v>34426</v>
      </c>
      <c r="D11691" s="57" t="s">
        <v>34427</v>
      </c>
    </row>
    <row r="11692" spans="1:4">
      <c r="A11692" s="57" t="s">
        <v>34425</v>
      </c>
      <c r="B11692" s="57"/>
      <c r="C11692" s="57" t="s">
        <v>34428</v>
      </c>
      <c r="D11692" s="57" t="s">
        <v>34429</v>
      </c>
    </row>
    <row r="11693" spans="1:4">
      <c r="A11693" s="57" t="s">
        <v>7756</v>
      </c>
      <c r="B11693" s="57" t="s">
        <v>1108</v>
      </c>
      <c r="C11693" s="57" t="s">
        <v>3670</v>
      </c>
      <c r="D11693" s="57" t="s">
        <v>3671</v>
      </c>
    </row>
    <row r="11694" spans="1:4">
      <c r="A11694" s="57" t="s">
        <v>7756</v>
      </c>
      <c r="B11694" s="57" t="s">
        <v>1108</v>
      </c>
      <c r="C11694" s="57" t="s">
        <v>3812</v>
      </c>
      <c r="D11694" s="57" t="s">
        <v>3813</v>
      </c>
    </row>
    <row r="11695" spans="1:4">
      <c r="A11695" s="57" t="s">
        <v>7756</v>
      </c>
      <c r="B11695" s="57" t="s">
        <v>1108</v>
      </c>
      <c r="C11695" s="57" t="s">
        <v>3814</v>
      </c>
      <c r="D11695" s="57" t="s">
        <v>3815</v>
      </c>
    </row>
    <row r="11696" spans="1:4">
      <c r="A11696" s="57" t="s">
        <v>7756</v>
      </c>
      <c r="B11696" s="57" t="s">
        <v>1108</v>
      </c>
      <c r="C11696" s="57" t="s">
        <v>4989</v>
      </c>
      <c r="D11696" s="57" t="s">
        <v>4990</v>
      </c>
    </row>
    <row r="11697" spans="1:4">
      <c r="A11697" s="57" t="s">
        <v>7756</v>
      </c>
      <c r="B11697" s="57" t="s">
        <v>1108</v>
      </c>
      <c r="C11697" s="57" t="s">
        <v>5379</v>
      </c>
      <c r="D11697" s="57" t="s">
        <v>5380</v>
      </c>
    </row>
    <row r="11698" spans="1:4">
      <c r="A11698" s="57" t="s">
        <v>7756</v>
      </c>
      <c r="B11698" s="57" t="s">
        <v>1108</v>
      </c>
      <c r="C11698" s="57" t="s">
        <v>5381</v>
      </c>
      <c r="D11698" s="57" t="s">
        <v>5382</v>
      </c>
    </row>
    <row r="11699" spans="1:4">
      <c r="A11699" s="57" t="s">
        <v>7756</v>
      </c>
      <c r="B11699" s="57" t="s">
        <v>1108</v>
      </c>
      <c r="C11699" s="57" t="s">
        <v>8305</v>
      </c>
      <c r="D11699" s="57" t="s">
        <v>8306</v>
      </c>
    </row>
    <row r="11700" spans="1:4">
      <c r="A11700" s="57" t="s">
        <v>7756</v>
      </c>
      <c r="B11700" s="57" t="s">
        <v>1108</v>
      </c>
      <c r="C11700" s="57" t="s">
        <v>8514</v>
      </c>
      <c r="D11700" s="57" t="s">
        <v>8515</v>
      </c>
    </row>
    <row r="11701" spans="1:4">
      <c r="A11701" s="57" t="s">
        <v>7756</v>
      </c>
      <c r="B11701" s="57" t="s">
        <v>1108</v>
      </c>
      <c r="C11701" s="57" t="s">
        <v>8516</v>
      </c>
      <c r="D11701" s="57" t="s">
        <v>8517</v>
      </c>
    </row>
    <row r="11702" spans="1:4">
      <c r="A11702" s="57" t="s">
        <v>7756</v>
      </c>
      <c r="B11702" s="57" t="s">
        <v>1108</v>
      </c>
      <c r="C11702" s="57" t="s">
        <v>8743</v>
      </c>
      <c r="D11702" s="57" t="s">
        <v>8744</v>
      </c>
    </row>
    <row r="11703" spans="1:4">
      <c r="A11703" s="57" t="s">
        <v>7756</v>
      </c>
      <c r="B11703" s="57" t="s">
        <v>1108</v>
      </c>
      <c r="C11703" s="57" t="s">
        <v>12645</v>
      </c>
      <c r="D11703" s="57" t="s">
        <v>12646</v>
      </c>
    </row>
    <row r="11704" spans="1:4">
      <c r="A11704" s="57" t="s">
        <v>7756</v>
      </c>
      <c r="B11704" s="57" t="s">
        <v>1108</v>
      </c>
      <c r="C11704" s="57" t="s">
        <v>12647</v>
      </c>
      <c r="D11704" s="57" t="s">
        <v>12648</v>
      </c>
    </row>
    <row r="11705" spans="1:4">
      <c r="A11705" s="57" t="s">
        <v>7756</v>
      </c>
      <c r="B11705" s="57" t="s">
        <v>1108</v>
      </c>
      <c r="C11705" s="57" t="s">
        <v>15331</v>
      </c>
      <c r="D11705" s="57" t="s">
        <v>15332</v>
      </c>
    </row>
    <row r="11706" spans="1:4">
      <c r="A11706" s="57" t="s">
        <v>7756</v>
      </c>
      <c r="B11706" s="57" t="s">
        <v>1108</v>
      </c>
      <c r="C11706" s="57" t="s">
        <v>17265</v>
      </c>
      <c r="D11706" s="57" t="s">
        <v>17266</v>
      </c>
    </row>
    <row r="11707" spans="1:4">
      <c r="A11707" s="57" t="s">
        <v>7756</v>
      </c>
      <c r="B11707" s="57" t="s">
        <v>1108</v>
      </c>
      <c r="C11707" s="57" t="s">
        <v>17267</v>
      </c>
      <c r="D11707" s="57" t="s">
        <v>17268</v>
      </c>
    </row>
    <row r="11708" spans="1:4">
      <c r="A11708" s="57" t="s">
        <v>7756</v>
      </c>
      <c r="B11708" s="57" t="s">
        <v>1108</v>
      </c>
      <c r="C11708" s="57" t="s">
        <v>17269</v>
      </c>
      <c r="D11708" s="57" t="s">
        <v>17270</v>
      </c>
    </row>
    <row r="11709" spans="1:4">
      <c r="A11709" s="57" t="s">
        <v>34430</v>
      </c>
      <c r="B11709" s="57" t="s">
        <v>12940</v>
      </c>
      <c r="C11709" s="57" t="s">
        <v>34431</v>
      </c>
      <c r="D11709" s="57" t="s">
        <v>34432</v>
      </c>
    </row>
    <row r="11710" spans="1:4">
      <c r="A11710" s="57" t="s">
        <v>17271</v>
      </c>
      <c r="B11710" s="57" t="s">
        <v>16399</v>
      </c>
      <c r="C11710" s="57" t="s">
        <v>17272</v>
      </c>
      <c r="D11710" s="57" t="s">
        <v>17273</v>
      </c>
    </row>
    <row r="11711" spans="1:4">
      <c r="A11711" s="57" t="s">
        <v>34433</v>
      </c>
      <c r="B11711" s="57" t="s">
        <v>12940</v>
      </c>
      <c r="C11711" s="57" t="s">
        <v>34434</v>
      </c>
      <c r="D11711" s="57" t="s">
        <v>34435</v>
      </c>
    </row>
    <row r="11712" spans="1:4">
      <c r="A11712" s="57" t="s">
        <v>34436</v>
      </c>
      <c r="B11712" s="57" t="s">
        <v>12940</v>
      </c>
      <c r="C11712" s="57" t="s">
        <v>34437</v>
      </c>
      <c r="D11712" s="57" t="s">
        <v>34438</v>
      </c>
    </row>
    <row r="11713" spans="1:4">
      <c r="A11713" s="57" t="s">
        <v>34436</v>
      </c>
      <c r="B11713" s="57"/>
      <c r="C11713" s="57" t="s">
        <v>34439</v>
      </c>
      <c r="D11713" s="57" t="s">
        <v>34440</v>
      </c>
    </row>
    <row r="11714" spans="1:4">
      <c r="A11714" s="57" t="s">
        <v>34441</v>
      </c>
      <c r="B11714" s="57" t="s">
        <v>12940</v>
      </c>
      <c r="C11714" s="57" t="s">
        <v>34442</v>
      </c>
      <c r="D11714" s="57" t="s">
        <v>34443</v>
      </c>
    </row>
    <row r="11715" spans="1:4">
      <c r="A11715" s="57" t="s">
        <v>34441</v>
      </c>
      <c r="B11715" s="57"/>
      <c r="C11715" s="57" t="s">
        <v>34444</v>
      </c>
      <c r="D11715" s="57" t="s">
        <v>34445</v>
      </c>
    </row>
    <row r="11716" spans="1:4">
      <c r="A11716" s="57" t="s">
        <v>34446</v>
      </c>
      <c r="B11716" s="57" t="s">
        <v>12940</v>
      </c>
      <c r="C11716" s="57" t="s">
        <v>34447</v>
      </c>
      <c r="D11716" s="57" t="s">
        <v>34448</v>
      </c>
    </row>
    <row r="11717" spans="1:4">
      <c r="A11717" s="57" t="s">
        <v>34446</v>
      </c>
      <c r="B11717" s="57"/>
      <c r="C11717" s="57" t="s">
        <v>34449</v>
      </c>
      <c r="D11717" s="57" t="s">
        <v>34450</v>
      </c>
    </row>
    <row r="11718" spans="1:4">
      <c r="A11718" s="57" t="s">
        <v>34446</v>
      </c>
      <c r="B11718" s="57"/>
      <c r="C11718" s="57" t="s">
        <v>34451</v>
      </c>
      <c r="D11718" s="57" t="s">
        <v>34452</v>
      </c>
    </row>
    <row r="11719" spans="1:4">
      <c r="A11719" s="57" t="s">
        <v>34446</v>
      </c>
      <c r="B11719" s="57"/>
      <c r="C11719" s="57" t="s">
        <v>34453</v>
      </c>
      <c r="D11719" s="57" t="s">
        <v>34454</v>
      </c>
    </row>
    <row r="11720" spans="1:4">
      <c r="A11720" s="57" t="s">
        <v>34446</v>
      </c>
      <c r="B11720" s="57"/>
      <c r="C11720" s="57" t="s">
        <v>34455</v>
      </c>
      <c r="D11720" s="57" t="s">
        <v>34456</v>
      </c>
    </row>
    <row r="11721" spans="1:4">
      <c r="A11721" s="57" t="s">
        <v>34446</v>
      </c>
      <c r="B11721" s="57"/>
      <c r="C11721" s="57" t="s">
        <v>34457</v>
      </c>
      <c r="D11721" s="57" t="s">
        <v>34458</v>
      </c>
    </row>
    <row r="11722" spans="1:4">
      <c r="A11722" s="57" t="s">
        <v>34446</v>
      </c>
      <c r="B11722" s="57"/>
      <c r="C11722" s="57" t="s">
        <v>34459</v>
      </c>
      <c r="D11722" s="57" t="s">
        <v>34460</v>
      </c>
    </row>
    <row r="11723" spans="1:4">
      <c r="A11723" s="57" t="s">
        <v>34446</v>
      </c>
      <c r="B11723" s="57"/>
      <c r="C11723" s="57" t="s">
        <v>34461</v>
      </c>
      <c r="D11723" s="57" t="s">
        <v>34462</v>
      </c>
    </row>
    <row r="11724" spans="1:4">
      <c r="A11724" s="57" t="s">
        <v>34446</v>
      </c>
      <c r="B11724" s="57"/>
      <c r="C11724" s="57" t="s">
        <v>34463</v>
      </c>
      <c r="D11724" s="57" t="s">
        <v>34464</v>
      </c>
    </row>
    <row r="11725" spans="1:4">
      <c r="A11725" s="57" t="s">
        <v>34446</v>
      </c>
      <c r="B11725" s="57"/>
      <c r="C11725" s="57" t="s">
        <v>34465</v>
      </c>
      <c r="D11725" s="57" t="s">
        <v>34466</v>
      </c>
    </row>
    <row r="11726" spans="1:4">
      <c r="A11726" s="57" t="s">
        <v>34446</v>
      </c>
      <c r="B11726" s="57"/>
      <c r="C11726" s="57" t="s">
        <v>34467</v>
      </c>
      <c r="D11726" s="57" t="s">
        <v>34468</v>
      </c>
    </row>
    <row r="11727" spans="1:4">
      <c r="A11727" s="57" t="s">
        <v>34446</v>
      </c>
      <c r="B11727" s="57"/>
      <c r="C11727" s="57" t="s">
        <v>34469</v>
      </c>
      <c r="D11727" s="57" t="s">
        <v>34470</v>
      </c>
    </row>
    <row r="11728" spans="1:4">
      <c r="A11728" s="57" t="s">
        <v>34446</v>
      </c>
      <c r="B11728" s="57"/>
      <c r="C11728" s="57" t="s">
        <v>34471</v>
      </c>
      <c r="D11728" s="57" t="s">
        <v>34472</v>
      </c>
    </row>
    <row r="11729" spans="1:4">
      <c r="A11729" s="57" t="s">
        <v>34473</v>
      </c>
      <c r="B11729" s="57" t="s">
        <v>12940</v>
      </c>
      <c r="C11729" s="57" t="s">
        <v>34474</v>
      </c>
      <c r="D11729" s="57" t="s">
        <v>34475</v>
      </c>
    </row>
    <row r="11730" spans="1:4">
      <c r="A11730" s="57" t="s">
        <v>34473</v>
      </c>
      <c r="B11730" s="57"/>
      <c r="C11730" s="57" t="s">
        <v>34476</v>
      </c>
      <c r="D11730" s="57" t="s">
        <v>34477</v>
      </c>
    </row>
    <row r="11731" spans="1:4">
      <c r="A11731" s="57" t="s">
        <v>34478</v>
      </c>
      <c r="B11731" s="57" t="s">
        <v>12940</v>
      </c>
      <c r="C11731" s="57" t="s">
        <v>34479</v>
      </c>
      <c r="D11731" s="57" t="s">
        <v>34480</v>
      </c>
    </row>
    <row r="11732" spans="1:4">
      <c r="A11732" s="57" t="s">
        <v>34481</v>
      </c>
      <c r="B11732" s="57" t="s">
        <v>12940</v>
      </c>
      <c r="C11732" s="57" t="s">
        <v>34482</v>
      </c>
      <c r="D11732" s="57" t="s">
        <v>34483</v>
      </c>
    </row>
    <row r="11733" spans="1:4">
      <c r="A11733" s="57" t="s">
        <v>15333</v>
      </c>
      <c r="B11733" s="57" t="s">
        <v>15334</v>
      </c>
      <c r="C11733" s="57" t="s">
        <v>13718</v>
      </c>
      <c r="D11733" s="57" t="s">
        <v>13719</v>
      </c>
    </row>
    <row r="11734" spans="1:4">
      <c r="A11734" s="57" t="s">
        <v>15333</v>
      </c>
      <c r="B11734" s="57" t="s">
        <v>15334</v>
      </c>
      <c r="C11734" s="57" t="s">
        <v>15335</v>
      </c>
      <c r="D11734" s="57" t="s">
        <v>15336</v>
      </c>
    </row>
    <row r="11735" spans="1:4">
      <c r="A11735" s="57" t="s">
        <v>34484</v>
      </c>
      <c r="B11735" s="57" t="s">
        <v>12940</v>
      </c>
      <c r="C11735" s="57" t="s">
        <v>34485</v>
      </c>
      <c r="D11735" s="57" t="s">
        <v>34486</v>
      </c>
    </row>
    <row r="11736" spans="1:4">
      <c r="A11736" s="57" t="s">
        <v>34487</v>
      </c>
      <c r="B11736" s="57" t="s">
        <v>12940</v>
      </c>
      <c r="C11736" s="57" t="s">
        <v>34488</v>
      </c>
      <c r="D11736" s="57" t="s">
        <v>34489</v>
      </c>
    </row>
    <row r="11737" spans="1:4">
      <c r="A11737" s="57" t="s">
        <v>34490</v>
      </c>
      <c r="B11737" s="57" t="s">
        <v>12940</v>
      </c>
      <c r="C11737" s="57" t="s">
        <v>34491</v>
      </c>
      <c r="D11737" s="57" t="s">
        <v>34492</v>
      </c>
    </row>
    <row r="11738" spans="1:4">
      <c r="A11738" s="57" t="s">
        <v>34490</v>
      </c>
      <c r="B11738" s="57"/>
      <c r="C11738" s="57" t="s">
        <v>34493</v>
      </c>
      <c r="D11738" s="57" t="s">
        <v>34494</v>
      </c>
    </row>
    <row r="11739" spans="1:4">
      <c r="A11739" s="57" t="s">
        <v>34490</v>
      </c>
      <c r="B11739" s="57"/>
      <c r="C11739" s="57" t="s">
        <v>34495</v>
      </c>
      <c r="D11739" s="57" t="s">
        <v>34496</v>
      </c>
    </row>
    <row r="11740" spans="1:4">
      <c r="A11740" s="57" t="s">
        <v>34490</v>
      </c>
      <c r="B11740" s="57"/>
      <c r="C11740" s="57" t="s">
        <v>34497</v>
      </c>
      <c r="D11740" s="57" t="s">
        <v>34498</v>
      </c>
    </row>
    <row r="11741" spans="1:4">
      <c r="A11741" s="57" t="s">
        <v>34490</v>
      </c>
      <c r="B11741" s="57"/>
      <c r="C11741" s="57" t="s">
        <v>34499</v>
      </c>
      <c r="D11741" s="57" t="s">
        <v>34500</v>
      </c>
    </row>
    <row r="11742" spans="1:4">
      <c r="A11742" s="57" t="s">
        <v>7757</v>
      </c>
      <c r="B11742" s="57" t="s">
        <v>2438</v>
      </c>
      <c r="C11742" s="57" t="s">
        <v>3274</v>
      </c>
      <c r="D11742" s="57" t="s">
        <v>3275</v>
      </c>
    </row>
    <row r="11743" spans="1:4">
      <c r="A11743" s="57" t="s">
        <v>7757</v>
      </c>
      <c r="B11743" s="57" t="s">
        <v>2438</v>
      </c>
      <c r="C11743" s="57" t="s">
        <v>4296</v>
      </c>
      <c r="D11743" s="57" t="s">
        <v>4297</v>
      </c>
    </row>
    <row r="11744" spans="1:4">
      <c r="A11744" s="57" t="s">
        <v>7757</v>
      </c>
      <c r="B11744" s="57" t="s">
        <v>2438</v>
      </c>
      <c r="C11744" s="57" t="s">
        <v>9309</v>
      </c>
      <c r="D11744" s="57" t="s">
        <v>9310</v>
      </c>
    </row>
    <row r="11745" spans="1:4">
      <c r="A11745" s="57" t="s">
        <v>7757</v>
      </c>
      <c r="B11745" s="57" t="s">
        <v>2438</v>
      </c>
      <c r="C11745" s="57" t="s">
        <v>12649</v>
      </c>
      <c r="D11745" s="57" t="s">
        <v>12650</v>
      </c>
    </row>
    <row r="11746" spans="1:4">
      <c r="A11746" s="57" t="s">
        <v>7757</v>
      </c>
      <c r="B11746" s="57" t="s">
        <v>2438</v>
      </c>
      <c r="C11746" s="57" t="s">
        <v>15337</v>
      </c>
      <c r="D11746" s="57" t="s">
        <v>15338</v>
      </c>
    </row>
    <row r="11747" spans="1:4">
      <c r="A11747" s="57" t="s">
        <v>7757</v>
      </c>
      <c r="B11747" s="57" t="s">
        <v>2438</v>
      </c>
      <c r="C11747" s="57" t="s">
        <v>74998</v>
      </c>
      <c r="D11747" s="57" t="s">
        <v>74999</v>
      </c>
    </row>
    <row r="11748" spans="1:4">
      <c r="A11748" s="57" t="s">
        <v>34501</v>
      </c>
      <c r="B11748" s="57" t="s">
        <v>12940</v>
      </c>
      <c r="C11748" s="57" t="s">
        <v>34502</v>
      </c>
      <c r="D11748" s="57" t="s">
        <v>34503</v>
      </c>
    </row>
    <row r="11749" spans="1:4">
      <c r="A11749" s="57" t="s">
        <v>34501</v>
      </c>
      <c r="B11749" s="57"/>
      <c r="C11749" s="57" t="s">
        <v>34504</v>
      </c>
      <c r="D11749" s="57" t="s">
        <v>34505</v>
      </c>
    </row>
    <row r="11750" spans="1:4">
      <c r="A11750" s="57" t="s">
        <v>34501</v>
      </c>
      <c r="B11750" s="57"/>
      <c r="C11750" s="57" t="s">
        <v>34506</v>
      </c>
      <c r="D11750" s="57" t="s">
        <v>34507</v>
      </c>
    </row>
    <row r="11751" spans="1:4">
      <c r="A11751" s="57" t="s">
        <v>34508</v>
      </c>
      <c r="B11751" s="57" t="s">
        <v>12940</v>
      </c>
      <c r="C11751" s="57" t="s">
        <v>34509</v>
      </c>
      <c r="D11751" s="57" t="s">
        <v>34510</v>
      </c>
    </row>
    <row r="11752" spans="1:4">
      <c r="A11752" s="57" t="s">
        <v>34511</v>
      </c>
      <c r="B11752" s="57" t="s">
        <v>12940</v>
      </c>
      <c r="C11752" s="57" t="s">
        <v>34512</v>
      </c>
      <c r="D11752" s="57" t="s">
        <v>34513</v>
      </c>
    </row>
    <row r="11753" spans="1:4">
      <c r="A11753" s="57" t="s">
        <v>34511</v>
      </c>
      <c r="B11753" s="57"/>
      <c r="C11753" s="57" t="s">
        <v>34514</v>
      </c>
      <c r="D11753" s="57" t="s">
        <v>34515</v>
      </c>
    </row>
    <row r="11754" spans="1:4">
      <c r="A11754" s="57" t="s">
        <v>34511</v>
      </c>
      <c r="B11754" s="57"/>
      <c r="C11754" s="57" t="s">
        <v>34516</v>
      </c>
      <c r="D11754" s="57" t="s">
        <v>34517</v>
      </c>
    </row>
    <row r="11755" spans="1:4">
      <c r="A11755" s="57" t="s">
        <v>34511</v>
      </c>
      <c r="B11755" s="57"/>
      <c r="C11755" s="57" t="s">
        <v>34518</v>
      </c>
      <c r="D11755" s="57" t="s">
        <v>34519</v>
      </c>
    </row>
    <row r="11756" spans="1:4">
      <c r="A11756" s="57" t="s">
        <v>34511</v>
      </c>
      <c r="B11756" s="57"/>
      <c r="C11756" s="57" t="s">
        <v>34520</v>
      </c>
      <c r="D11756" s="57" t="s">
        <v>34521</v>
      </c>
    </row>
    <row r="11757" spans="1:4">
      <c r="A11757" s="57" t="s">
        <v>34511</v>
      </c>
      <c r="B11757" s="57"/>
      <c r="C11757" s="57" t="s">
        <v>34522</v>
      </c>
      <c r="D11757" s="57" t="s">
        <v>34523</v>
      </c>
    </row>
    <row r="11758" spans="1:4">
      <c r="A11758" s="57" t="s">
        <v>34511</v>
      </c>
      <c r="B11758" s="57"/>
      <c r="C11758" s="57" t="s">
        <v>34524</v>
      </c>
      <c r="D11758" s="57" t="s">
        <v>34525</v>
      </c>
    </row>
    <row r="11759" spans="1:4">
      <c r="A11759" s="57" t="s">
        <v>34511</v>
      </c>
      <c r="B11759" s="57"/>
      <c r="C11759" s="57" t="s">
        <v>34526</v>
      </c>
      <c r="D11759" s="57" t="s">
        <v>34527</v>
      </c>
    </row>
    <row r="11760" spans="1:4">
      <c r="A11760" s="57" t="s">
        <v>34511</v>
      </c>
      <c r="B11760" s="57"/>
      <c r="C11760" s="57" t="s">
        <v>34528</v>
      </c>
      <c r="D11760" s="57" t="s">
        <v>34529</v>
      </c>
    </row>
    <row r="11761" spans="1:4">
      <c r="A11761" s="57" t="s">
        <v>34511</v>
      </c>
      <c r="B11761" s="57"/>
      <c r="C11761" s="57" t="s">
        <v>34530</v>
      </c>
      <c r="D11761" s="57" t="s">
        <v>34531</v>
      </c>
    </row>
    <row r="11762" spans="1:4">
      <c r="A11762" s="57" t="s">
        <v>34511</v>
      </c>
      <c r="B11762" s="57"/>
      <c r="C11762" s="57" t="s">
        <v>34532</v>
      </c>
      <c r="D11762" s="57" t="s">
        <v>34533</v>
      </c>
    </row>
    <row r="11763" spans="1:4">
      <c r="A11763" s="57" t="s">
        <v>34511</v>
      </c>
      <c r="B11763" s="57"/>
      <c r="C11763" s="57" t="s">
        <v>34534</v>
      </c>
      <c r="D11763" s="57" t="s">
        <v>34535</v>
      </c>
    </row>
    <row r="11764" spans="1:4">
      <c r="A11764" s="57" t="s">
        <v>34511</v>
      </c>
      <c r="B11764" s="57"/>
      <c r="C11764" s="57" t="s">
        <v>34536</v>
      </c>
      <c r="D11764" s="57" t="s">
        <v>34537</v>
      </c>
    </row>
    <row r="11765" spans="1:4">
      <c r="A11765" s="57" t="s">
        <v>34511</v>
      </c>
      <c r="B11765" s="57"/>
      <c r="C11765" s="57" t="s">
        <v>34538</v>
      </c>
      <c r="D11765" s="57" t="s">
        <v>34539</v>
      </c>
    </row>
    <row r="11766" spans="1:4">
      <c r="A11766" s="57" t="s">
        <v>34511</v>
      </c>
      <c r="B11766" s="57"/>
      <c r="C11766" s="57" t="s">
        <v>34540</v>
      </c>
      <c r="D11766" s="57" t="s">
        <v>34541</v>
      </c>
    </row>
    <row r="11767" spans="1:4">
      <c r="A11767" s="57" t="s">
        <v>34511</v>
      </c>
      <c r="B11767" s="57"/>
      <c r="C11767" s="57" t="s">
        <v>76677</v>
      </c>
      <c r="D11767" s="57" t="s">
        <v>76678</v>
      </c>
    </row>
    <row r="11768" spans="1:4">
      <c r="A11768" s="57" t="s">
        <v>34542</v>
      </c>
      <c r="B11768" s="57" t="s">
        <v>12940</v>
      </c>
      <c r="C11768" s="57" t="s">
        <v>34543</v>
      </c>
      <c r="D11768" s="57" t="s">
        <v>34544</v>
      </c>
    </row>
    <row r="11769" spans="1:4">
      <c r="A11769" s="57" t="s">
        <v>34542</v>
      </c>
      <c r="B11769" s="57"/>
      <c r="C11769" s="57" t="s">
        <v>34545</v>
      </c>
      <c r="D11769" s="57" t="s">
        <v>34546</v>
      </c>
    </row>
    <row r="11770" spans="1:4">
      <c r="A11770" s="57" t="s">
        <v>34542</v>
      </c>
      <c r="B11770" s="57"/>
      <c r="C11770" s="57" t="s">
        <v>34547</v>
      </c>
      <c r="D11770" s="57" t="s">
        <v>34548</v>
      </c>
    </row>
    <row r="11771" spans="1:4">
      <c r="A11771" s="57" t="s">
        <v>34542</v>
      </c>
      <c r="B11771" s="57"/>
      <c r="C11771" s="57" t="s">
        <v>34549</v>
      </c>
      <c r="D11771" s="57" t="s">
        <v>34550</v>
      </c>
    </row>
    <row r="11772" spans="1:4">
      <c r="A11772" s="57" t="s">
        <v>34551</v>
      </c>
      <c r="B11772" s="57" t="s">
        <v>12940</v>
      </c>
      <c r="C11772" s="57" t="s">
        <v>34552</v>
      </c>
      <c r="D11772" s="57" t="s">
        <v>34553</v>
      </c>
    </row>
    <row r="11773" spans="1:4">
      <c r="A11773" s="57" t="s">
        <v>34551</v>
      </c>
      <c r="B11773" s="57"/>
      <c r="C11773" s="57" t="s">
        <v>34554</v>
      </c>
      <c r="D11773" s="57" t="s">
        <v>34555</v>
      </c>
    </row>
    <row r="11774" spans="1:4">
      <c r="A11774" s="57" t="s">
        <v>34551</v>
      </c>
      <c r="B11774" s="57"/>
      <c r="C11774" s="57" t="s">
        <v>34556</v>
      </c>
      <c r="D11774" s="57" t="s">
        <v>34557</v>
      </c>
    </row>
    <row r="11775" spans="1:4">
      <c r="A11775" s="57" t="s">
        <v>34558</v>
      </c>
      <c r="B11775" s="57" t="s">
        <v>12940</v>
      </c>
      <c r="C11775" s="57" t="s">
        <v>34559</v>
      </c>
      <c r="D11775" s="57" t="s">
        <v>34560</v>
      </c>
    </row>
    <row r="11776" spans="1:4">
      <c r="A11776" s="57" t="s">
        <v>34558</v>
      </c>
      <c r="B11776" s="57"/>
      <c r="C11776" s="57" t="s">
        <v>34561</v>
      </c>
      <c r="D11776" s="57" t="s">
        <v>34562</v>
      </c>
    </row>
    <row r="11777" spans="1:4">
      <c r="A11777" s="57" t="s">
        <v>34558</v>
      </c>
      <c r="B11777" s="57"/>
      <c r="C11777" s="57" t="s">
        <v>34563</v>
      </c>
      <c r="D11777" s="57" t="s">
        <v>34564</v>
      </c>
    </row>
    <row r="11778" spans="1:4">
      <c r="A11778" s="57" t="s">
        <v>34558</v>
      </c>
      <c r="B11778" s="57"/>
      <c r="C11778" s="57" t="s">
        <v>34565</v>
      </c>
      <c r="D11778" s="57" t="s">
        <v>34566</v>
      </c>
    </row>
    <row r="11779" spans="1:4">
      <c r="A11779" s="57" t="s">
        <v>34558</v>
      </c>
      <c r="B11779" s="57"/>
      <c r="C11779" s="57" t="s">
        <v>76679</v>
      </c>
      <c r="D11779" s="57" t="s">
        <v>76680</v>
      </c>
    </row>
    <row r="11780" spans="1:4">
      <c r="A11780" s="57" t="s">
        <v>34567</v>
      </c>
      <c r="B11780" s="57" t="s">
        <v>12940</v>
      </c>
      <c r="C11780" s="57" t="s">
        <v>34568</v>
      </c>
      <c r="D11780" s="57" t="s">
        <v>34569</v>
      </c>
    </row>
    <row r="11781" spans="1:4">
      <c r="A11781" s="57" t="s">
        <v>34567</v>
      </c>
      <c r="B11781" s="57"/>
      <c r="C11781" s="57" t="s">
        <v>34570</v>
      </c>
      <c r="D11781" s="57" t="s">
        <v>34571</v>
      </c>
    </row>
    <row r="11782" spans="1:4">
      <c r="A11782" s="57" t="s">
        <v>34567</v>
      </c>
      <c r="B11782" s="57"/>
      <c r="C11782" s="57" t="s">
        <v>34572</v>
      </c>
      <c r="D11782" s="57" t="s">
        <v>34573</v>
      </c>
    </row>
    <row r="11783" spans="1:4">
      <c r="A11783" s="57" t="s">
        <v>34567</v>
      </c>
      <c r="B11783" s="57"/>
      <c r="C11783" s="57" t="s">
        <v>34574</v>
      </c>
      <c r="D11783" s="57" t="s">
        <v>34575</v>
      </c>
    </row>
    <row r="11784" spans="1:4">
      <c r="A11784" s="57" t="s">
        <v>34567</v>
      </c>
      <c r="B11784" s="57"/>
      <c r="C11784" s="57" t="s">
        <v>34576</v>
      </c>
      <c r="D11784" s="57" t="s">
        <v>34577</v>
      </c>
    </row>
    <row r="11785" spans="1:4">
      <c r="A11785" s="57" t="s">
        <v>34578</v>
      </c>
      <c r="B11785" s="57" t="s">
        <v>12940</v>
      </c>
      <c r="C11785" s="57" t="s">
        <v>34579</v>
      </c>
      <c r="D11785" s="57" t="s">
        <v>34580</v>
      </c>
    </row>
    <row r="11786" spans="1:4">
      <c r="A11786" s="57" t="s">
        <v>34578</v>
      </c>
      <c r="B11786" s="57"/>
      <c r="C11786" s="57" t="s">
        <v>34581</v>
      </c>
      <c r="D11786" s="57" t="s">
        <v>34582</v>
      </c>
    </row>
    <row r="11787" spans="1:4">
      <c r="A11787" s="57" t="s">
        <v>34578</v>
      </c>
      <c r="B11787" s="57"/>
      <c r="C11787" s="57" t="s">
        <v>34583</v>
      </c>
      <c r="D11787" s="57" t="s">
        <v>34584</v>
      </c>
    </row>
    <row r="11788" spans="1:4">
      <c r="A11788" s="57" t="s">
        <v>34578</v>
      </c>
      <c r="B11788" s="57"/>
      <c r="C11788" s="57" t="s">
        <v>34585</v>
      </c>
      <c r="D11788" s="57" t="s">
        <v>34586</v>
      </c>
    </row>
    <row r="11789" spans="1:4">
      <c r="A11789" s="57" t="s">
        <v>34578</v>
      </c>
      <c r="B11789" s="57"/>
      <c r="C11789" s="57" t="s">
        <v>34587</v>
      </c>
      <c r="D11789" s="57" t="s">
        <v>34588</v>
      </c>
    </row>
    <row r="11790" spans="1:4">
      <c r="A11790" s="57" t="s">
        <v>34589</v>
      </c>
      <c r="B11790" s="57" t="s">
        <v>12940</v>
      </c>
      <c r="C11790" s="57" t="s">
        <v>34590</v>
      </c>
      <c r="D11790" s="57" t="s">
        <v>34591</v>
      </c>
    </row>
    <row r="11791" spans="1:4">
      <c r="A11791" s="57" t="s">
        <v>34589</v>
      </c>
      <c r="B11791" s="57"/>
      <c r="C11791" s="57" t="s">
        <v>34592</v>
      </c>
      <c r="D11791" s="57" t="s">
        <v>34593</v>
      </c>
    </row>
    <row r="11792" spans="1:4">
      <c r="A11792" s="57" t="s">
        <v>34589</v>
      </c>
      <c r="B11792" s="57"/>
      <c r="C11792" s="57" t="s">
        <v>34594</v>
      </c>
      <c r="D11792" s="57" t="s">
        <v>34595</v>
      </c>
    </row>
    <row r="11793" spans="1:4">
      <c r="A11793" s="57" t="s">
        <v>34589</v>
      </c>
      <c r="B11793" s="57"/>
      <c r="C11793" s="57" t="s">
        <v>34596</v>
      </c>
      <c r="D11793" s="57" t="s">
        <v>34597</v>
      </c>
    </row>
    <row r="11794" spans="1:4">
      <c r="A11794" s="57" t="s">
        <v>34589</v>
      </c>
      <c r="B11794" s="57"/>
      <c r="C11794" s="57" t="s">
        <v>34598</v>
      </c>
      <c r="D11794" s="57" t="s">
        <v>34599</v>
      </c>
    </row>
    <row r="11795" spans="1:4">
      <c r="A11795" s="57" t="s">
        <v>34589</v>
      </c>
      <c r="B11795" s="57"/>
      <c r="C11795" s="57" t="s">
        <v>34600</v>
      </c>
      <c r="D11795" s="57" t="s">
        <v>19034</v>
      </c>
    </row>
    <row r="11796" spans="1:4">
      <c r="A11796" s="57" t="s">
        <v>34601</v>
      </c>
      <c r="B11796" s="57" t="s">
        <v>12940</v>
      </c>
      <c r="C11796" s="57" t="s">
        <v>34602</v>
      </c>
      <c r="D11796" s="57" t="s">
        <v>34603</v>
      </c>
    </row>
    <row r="11797" spans="1:4">
      <c r="A11797" s="57" t="s">
        <v>34601</v>
      </c>
      <c r="B11797" s="57"/>
      <c r="C11797" s="57" t="s">
        <v>34604</v>
      </c>
      <c r="D11797" s="57" t="s">
        <v>34605</v>
      </c>
    </row>
    <row r="11798" spans="1:4">
      <c r="A11798" s="57" t="s">
        <v>34601</v>
      </c>
      <c r="B11798" s="57"/>
      <c r="C11798" s="57" t="s">
        <v>34606</v>
      </c>
      <c r="D11798" s="57" t="s">
        <v>34607</v>
      </c>
    </row>
    <row r="11799" spans="1:4">
      <c r="A11799" s="57" t="s">
        <v>34601</v>
      </c>
      <c r="B11799" s="57"/>
      <c r="C11799" s="57" t="s">
        <v>34608</v>
      </c>
      <c r="D11799" s="57" t="s">
        <v>34609</v>
      </c>
    </row>
    <row r="11800" spans="1:4">
      <c r="A11800" s="57" t="s">
        <v>34601</v>
      </c>
      <c r="B11800" s="57"/>
      <c r="C11800" s="57" t="s">
        <v>34610</v>
      </c>
      <c r="D11800" s="57" t="s">
        <v>34611</v>
      </c>
    </row>
    <row r="11801" spans="1:4">
      <c r="A11801" s="57" t="s">
        <v>34612</v>
      </c>
      <c r="B11801" s="57" t="s">
        <v>12940</v>
      </c>
      <c r="C11801" s="57" t="s">
        <v>34613</v>
      </c>
      <c r="D11801" s="57" t="s">
        <v>34614</v>
      </c>
    </row>
    <row r="11802" spans="1:4">
      <c r="A11802" s="57" t="s">
        <v>7758</v>
      </c>
      <c r="B11802" s="57" t="s">
        <v>2603</v>
      </c>
      <c r="C11802" s="57" t="s">
        <v>4778</v>
      </c>
      <c r="D11802" s="57" t="s">
        <v>4779</v>
      </c>
    </row>
    <row r="11803" spans="1:4">
      <c r="A11803" s="57" t="s">
        <v>7758</v>
      </c>
      <c r="B11803" s="57" t="s">
        <v>2603</v>
      </c>
      <c r="C11803" s="57" t="s">
        <v>12651</v>
      </c>
      <c r="D11803" s="57" t="s">
        <v>15339</v>
      </c>
    </row>
    <row r="11804" spans="1:4">
      <c r="A11804" s="57" t="s">
        <v>34615</v>
      </c>
      <c r="B11804" s="57" t="s">
        <v>12940</v>
      </c>
      <c r="C11804" s="57" t="s">
        <v>34616</v>
      </c>
      <c r="D11804" s="57" t="s">
        <v>34617</v>
      </c>
    </row>
    <row r="11805" spans="1:4">
      <c r="A11805" s="57" t="s">
        <v>34615</v>
      </c>
      <c r="B11805" s="57"/>
      <c r="C11805" s="57" t="s">
        <v>34618</v>
      </c>
      <c r="D11805" s="57" t="s">
        <v>34619</v>
      </c>
    </row>
    <row r="11806" spans="1:4">
      <c r="A11806" s="57" t="s">
        <v>34615</v>
      </c>
      <c r="B11806" s="57"/>
      <c r="C11806" s="57" t="s">
        <v>34620</v>
      </c>
      <c r="D11806" s="57" t="s">
        <v>34621</v>
      </c>
    </row>
    <row r="11807" spans="1:4">
      <c r="A11807" s="57" t="s">
        <v>34622</v>
      </c>
      <c r="B11807" s="57" t="s">
        <v>12940</v>
      </c>
      <c r="C11807" s="57" t="s">
        <v>34623</v>
      </c>
      <c r="D11807" s="57" t="s">
        <v>34624</v>
      </c>
    </row>
    <row r="11808" spans="1:4">
      <c r="A11808" s="57" t="s">
        <v>34622</v>
      </c>
      <c r="B11808" s="57"/>
      <c r="C11808" s="57" t="s">
        <v>34625</v>
      </c>
      <c r="D11808" s="57" t="s">
        <v>34626</v>
      </c>
    </row>
    <row r="11809" spans="1:4">
      <c r="A11809" s="57" t="s">
        <v>34622</v>
      </c>
      <c r="B11809" s="57"/>
      <c r="C11809" s="57" t="s">
        <v>34627</v>
      </c>
      <c r="D11809" s="57" t="s">
        <v>34628</v>
      </c>
    </row>
    <row r="11810" spans="1:4">
      <c r="A11810" s="57" t="s">
        <v>34629</v>
      </c>
      <c r="B11810" s="57" t="s">
        <v>12940</v>
      </c>
      <c r="C11810" s="57" t="s">
        <v>34630</v>
      </c>
      <c r="D11810" s="57" t="s">
        <v>34631</v>
      </c>
    </row>
    <row r="11811" spans="1:4">
      <c r="A11811" s="57" t="s">
        <v>34632</v>
      </c>
      <c r="B11811" s="57" t="s">
        <v>12940</v>
      </c>
      <c r="C11811" s="57" t="s">
        <v>34633</v>
      </c>
      <c r="D11811" s="57" t="s">
        <v>34634</v>
      </c>
    </row>
    <row r="11812" spans="1:4">
      <c r="A11812" s="57" t="s">
        <v>7759</v>
      </c>
      <c r="B11812" s="57" t="s">
        <v>2206</v>
      </c>
      <c r="C11812" s="57" t="s">
        <v>2988</v>
      </c>
      <c r="D11812" s="57" t="s">
        <v>2989</v>
      </c>
    </row>
    <row r="11813" spans="1:4">
      <c r="A11813" s="57" t="s">
        <v>7759</v>
      </c>
      <c r="B11813" s="57" t="s">
        <v>2206</v>
      </c>
      <c r="C11813" s="57" t="s">
        <v>3008</v>
      </c>
      <c r="D11813" s="57" t="s">
        <v>3009</v>
      </c>
    </row>
    <row r="11814" spans="1:4">
      <c r="A11814" s="57" t="s">
        <v>7759</v>
      </c>
      <c r="B11814" s="57" t="s">
        <v>2206</v>
      </c>
      <c r="C11814" s="57" t="s">
        <v>3327</v>
      </c>
      <c r="D11814" s="57" t="s">
        <v>3328</v>
      </c>
    </row>
    <row r="11815" spans="1:4">
      <c r="A11815" s="57" t="s">
        <v>7759</v>
      </c>
      <c r="B11815" s="57" t="s">
        <v>2206</v>
      </c>
      <c r="C11815" s="57" t="s">
        <v>3337</v>
      </c>
      <c r="D11815" s="57" t="s">
        <v>3338</v>
      </c>
    </row>
    <row r="11816" spans="1:4">
      <c r="A11816" s="57" t="s">
        <v>12652</v>
      </c>
      <c r="B11816" s="57" t="s">
        <v>10561</v>
      </c>
      <c r="C11816" s="57" t="s">
        <v>12653</v>
      </c>
      <c r="D11816" s="57" t="s">
        <v>12654</v>
      </c>
    </row>
    <row r="11817" spans="1:4">
      <c r="A11817" s="57" t="s">
        <v>12652</v>
      </c>
      <c r="B11817" s="57" t="s">
        <v>10561</v>
      </c>
      <c r="C11817" s="57" t="s">
        <v>12655</v>
      </c>
      <c r="D11817" s="57" t="s">
        <v>12656</v>
      </c>
    </row>
    <row r="11818" spans="1:4">
      <c r="A11818" s="57" t="s">
        <v>12652</v>
      </c>
      <c r="B11818" s="57" t="s">
        <v>10561</v>
      </c>
      <c r="C11818" s="57" t="s">
        <v>12657</v>
      </c>
      <c r="D11818" s="57" t="s">
        <v>12658</v>
      </c>
    </row>
    <row r="11819" spans="1:4">
      <c r="A11819" s="57" t="s">
        <v>12652</v>
      </c>
      <c r="B11819" s="57" t="s">
        <v>10561</v>
      </c>
      <c r="C11819" s="57" t="s">
        <v>15340</v>
      </c>
      <c r="D11819" s="57" t="s">
        <v>15341</v>
      </c>
    </row>
    <row r="11820" spans="1:4">
      <c r="A11820" s="57" t="s">
        <v>12652</v>
      </c>
      <c r="B11820" s="57" t="s">
        <v>10561</v>
      </c>
      <c r="C11820" s="57" t="s">
        <v>17274</v>
      </c>
      <c r="D11820" s="57" t="s">
        <v>17275</v>
      </c>
    </row>
    <row r="11821" spans="1:4">
      <c r="A11821" s="57" t="s">
        <v>34635</v>
      </c>
      <c r="B11821" s="57" t="s">
        <v>12940</v>
      </c>
      <c r="C11821" s="57" t="s">
        <v>34636</v>
      </c>
      <c r="D11821" s="57" t="s">
        <v>19034</v>
      </c>
    </row>
    <row r="11822" spans="1:4">
      <c r="A11822" s="57" t="s">
        <v>34637</v>
      </c>
      <c r="B11822" s="57" t="s">
        <v>12940</v>
      </c>
      <c r="C11822" s="57" t="s">
        <v>34638</v>
      </c>
      <c r="D11822" s="57" t="s">
        <v>34639</v>
      </c>
    </row>
    <row r="11823" spans="1:4">
      <c r="A11823" s="57" t="s">
        <v>34640</v>
      </c>
      <c r="B11823" s="57" t="s">
        <v>12940</v>
      </c>
      <c r="C11823" s="57" t="s">
        <v>34641</v>
      </c>
      <c r="D11823" s="57" t="s">
        <v>34642</v>
      </c>
    </row>
    <row r="11824" spans="1:4">
      <c r="A11824" s="57" t="s">
        <v>34640</v>
      </c>
      <c r="B11824" s="57"/>
      <c r="C11824" s="57" t="s">
        <v>34643</v>
      </c>
      <c r="D11824" s="57" t="s">
        <v>34644</v>
      </c>
    </row>
    <row r="11825" spans="1:4">
      <c r="A11825" s="57" t="s">
        <v>34640</v>
      </c>
      <c r="B11825" s="57"/>
      <c r="C11825" s="57" t="s">
        <v>34645</v>
      </c>
      <c r="D11825" s="57" t="s">
        <v>34646</v>
      </c>
    </row>
    <row r="11826" spans="1:4">
      <c r="A11826" s="57" t="s">
        <v>34640</v>
      </c>
      <c r="B11826" s="57"/>
      <c r="C11826" s="57" t="s">
        <v>34647</v>
      </c>
      <c r="D11826" s="57" t="s">
        <v>34648</v>
      </c>
    </row>
    <row r="11827" spans="1:4">
      <c r="A11827" s="57" t="s">
        <v>34640</v>
      </c>
      <c r="B11827" s="57"/>
      <c r="C11827" s="57" t="s">
        <v>34649</v>
      </c>
      <c r="D11827" s="57" t="s">
        <v>34650</v>
      </c>
    </row>
    <row r="11828" spans="1:4">
      <c r="A11828" s="57" t="s">
        <v>34640</v>
      </c>
      <c r="B11828" s="57"/>
      <c r="C11828" s="57" t="s">
        <v>34651</v>
      </c>
      <c r="D11828" s="57" t="s">
        <v>34652</v>
      </c>
    </row>
    <row r="11829" spans="1:4">
      <c r="A11829" s="57" t="s">
        <v>34640</v>
      </c>
      <c r="B11829" s="57"/>
      <c r="C11829" s="57" t="s">
        <v>34653</v>
      </c>
      <c r="D11829" s="57" t="s">
        <v>34654</v>
      </c>
    </row>
    <row r="11830" spans="1:4">
      <c r="A11830" s="57" t="s">
        <v>34640</v>
      </c>
      <c r="B11830" s="57"/>
      <c r="C11830" s="57" t="s">
        <v>34655</v>
      </c>
      <c r="D11830" s="57" t="s">
        <v>34656</v>
      </c>
    </row>
    <row r="11831" spans="1:4">
      <c r="A11831" s="57" t="s">
        <v>34657</v>
      </c>
      <c r="B11831" s="57" t="s">
        <v>12940</v>
      </c>
      <c r="C11831" s="57" t="s">
        <v>34658</v>
      </c>
      <c r="D11831" s="57" t="s">
        <v>34659</v>
      </c>
    </row>
    <row r="11832" spans="1:4">
      <c r="A11832" s="57" t="s">
        <v>34657</v>
      </c>
      <c r="B11832" s="57"/>
      <c r="C11832" s="57" t="s">
        <v>34660</v>
      </c>
      <c r="D11832" s="57" t="s">
        <v>34661</v>
      </c>
    </row>
    <row r="11833" spans="1:4">
      <c r="A11833" s="57" t="s">
        <v>34657</v>
      </c>
      <c r="B11833" s="57"/>
      <c r="C11833" s="57" t="s">
        <v>34662</v>
      </c>
      <c r="D11833" s="57" t="s">
        <v>34663</v>
      </c>
    </row>
    <row r="11834" spans="1:4">
      <c r="A11834" s="57" t="s">
        <v>34657</v>
      </c>
      <c r="B11834" s="57"/>
      <c r="C11834" s="57" t="s">
        <v>34664</v>
      </c>
      <c r="D11834" s="57" t="s">
        <v>34665</v>
      </c>
    </row>
    <row r="11835" spans="1:4">
      <c r="A11835" s="57" t="s">
        <v>34657</v>
      </c>
      <c r="B11835" s="57"/>
      <c r="C11835" s="57" t="s">
        <v>34666</v>
      </c>
      <c r="D11835" s="57" t="s">
        <v>34667</v>
      </c>
    </row>
    <row r="11836" spans="1:4">
      <c r="A11836" s="57" t="s">
        <v>34657</v>
      </c>
      <c r="B11836" s="57"/>
      <c r="C11836" s="57" t="s">
        <v>34668</v>
      </c>
      <c r="D11836" s="57" t="s">
        <v>34669</v>
      </c>
    </row>
    <row r="11837" spans="1:4">
      <c r="A11837" s="57" t="s">
        <v>34657</v>
      </c>
      <c r="B11837" s="57"/>
      <c r="C11837" s="57" t="s">
        <v>34670</v>
      </c>
      <c r="D11837" s="57" t="s">
        <v>34671</v>
      </c>
    </row>
    <row r="11838" spans="1:4">
      <c r="A11838" s="57" t="s">
        <v>34657</v>
      </c>
      <c r="B11838" s="57"/>
      <c r="C11838" s="57" t="s">
        <v>34672</v>
      </c>
      <c r="D11838" s="57" t="s">
        <v>34673</v>
      </c>
    </row>
    <row r="11839" spans="1:4">
      <c r="A11839" s="57" t="s">
        <v>34657</v>
      </c>
      <c r="B11839" s="57"/>
      <c r="C11839" s="57" t="s">
        <v>34674</v>
      </c>
      <c r="D11839" s="57" t="s">
        <v>34675</v>
      </c>
    </row>
    <row r="11840" spans="1:4">
      <c r="A11840" s="57" t="s">
        <v>34657</v>
      </c>
      <c r="B11840" s="57"/>
      <c r="C11840" s="57" t="s">
        <v>34676</v>
      </c>
      <c r="D11840" s="57" t="s">
        <v>34677</v>
      </c>
    </row>
    <row r="11841" spans="1:4">
      <c r="A11841" s="57" t="s">
        <v>34657</v>
      </c>
      <c r="B11841" s="57"/>
      <c r="C11841" s="57" t="s">
        <v>75000</v>
      </c>
      <c r="D11841" s="57" t="s">
        <v>75001</v>
      </c>
    </row>
    <row r="11842" spans="1:4">
      <c r="A11842" s="57" t="s">
        <v>34678</v>
      </c>
      <c r="B11842" s="57" t="s">
        <v>12940</v>
      </c>
      <c r="C11842" s="57" t="s">
        <v>34679</v>
      </c>
      <c r="D11842" s="57" t="s">
        <v>34680</v>
      </c>
    </row>
    <row r="11843" spans="1:4">
      <c r="A11843" s="57" t="s">
        <v>34678</v>
      </c>
      <c r="B11843" s="57"/>
      <c r="C11843" s="57" t="s">
        <v>34681</v>
      </c>
      <c r="D11843" s="57" t="s">
        <v>34682</v>
      </c>
    </row>
    <row r="11844" spans="1:4">
      <c r="A11844" s="57" t="s">
        <v>34678</v>
      </c>
      <c r="B11844" s="57"/>
      <c r="C11844" s="57" t="s">
        <v>34683</v>
      </c>
      <c r="D11844" s="57" t="s">
        <v>34684</v>
      </c>
    </row>
    <row r="11845" spans="1:4">
      <c r="A11845" s="57" t="s">
        <v>34678</v>
      </c>
      <c r="B11845" s="57"/>
      <c r="C11845" s="57" t="s">
        <v>34685</v>
      </c>
      <c r="D11845" s="57" t="s">
        <v>34686</v>
      </c>
    </row>
    <row r="11846" spans="1:4">
      <c r="A11846" s="57" t="s">
        <v>34678</v>
      </c>
      <c r="B11846" s="57"/>
      <c r="C11846" s="57" t="s">
        <v>34687</v>
      </c>
      <c r="D11846" s="57" t="s">
        <v>34688</v>
      </c>
    </row>
    <row r="11847" spans="1:4">
      <c r="A11847" s="57" t="s">
        <v>34678</v>
      </c>
      <c r="B11847" s="57"/>
      <c r="C11847" s="57" t="s">
        <v>34689</v>
      </c>
      <c r="D11847" s="57" t="s">
        <v>34690</v>
      </c>
    </row>
    <row r="11848" spans="1:4">
      <c r="A11848" s="57" t="s">
        <v>34678</v>
      </c>
      <c r="B11848" s="57"/>
      <c r="C11848" s="57" t="s">
        <v>34691</v>
      </c>
      <c r="D11848" s="57" t="s">
        <v>34692</v>
      </c>
    </row>
    <row r="11849" spans="1:4">
      <c r="A11849" s="57" t="s">
        <v>34693</v>
      </c>
      <c r="B11849" s="57" t="s">
        <v>12940</v>
      </c>
      <c r="C11849" s="57" t="s">
        <v>34694</v>
      </c>
      <c r="D11849" s="57" t="s">
        <v>34695</v>
      </c>
    </row>
    <row r="11850" spans="1:4">
      <c r="A11850" s="57" t="s">
        <v>34693</v>
      </c>
      <c r="B11850" s="57"/>
      <c r="C11850" s="57" t="s">
        <v>34696</v>
      </c>
      <c r="D11850" s="57" t="s">
        <v>34697</v>
      </c>
    </row>
    <row r="11851" spans="1:4">
      <c r="A11851" s="57" t="s">
        <v>34693</v>
      </c>
      <c r="B11851" s="57"/>
      <c r="C11851" s="57" t="s">
        <v>34698</v>
      </c>
      <c r="D11851" s="57" t="s">
        <v>34699</v>
      </c>
    </row>
    <row r="11852" spans="1:4">
      <c r="A11852" s="57" t="s">
        <v>34693</v>
      </c>
      <c r="B11852" s="57"/>
      <c r="C11852" s="57" t="s">
        <v>34700</v>
      </c>
      <c r="D11852" s="57" t="s">
        <v>34701</v>
      </c>
    </row>
    <row r="11853" spans="1:4">
      <c r="A11853" s="57" t="s">
        <v>34693</v>
      </c>
      <c r="B11853" s="57"/>
      <c r="C11853" s="57" t="s">
        <v>34702</v>
      </c>
      <c r="D11853" s="57" t="s">
        <v>34703</v>
      </c>
    </row>
    <row r="11854" spans="1:4">
      <c r="A11854" s="57" t="s">
        <v>34693</v>
      </c>
      <c r="B11854" s="57"/>
      <c r="C11854" s="57" t="s">
        <v>34704</v>
      </c>
      <c r="D11854" s="57" t="s">
        <v>34705</v>
      </c>
    </row>
    <row r="11855" spans="1:4">
      <c r="A11855" s="57" t="s">
        <v>34693</v>
      </c>
      <c r="B11855" s="57"/>
      <c r="C11855" s="57" t="s">
        <v>34706</v>
      </c>
      <c r="D11855" s="57" t="s">
        <v>34707</v>
      </c>
    </row>
    <row r="11856" spans="1:4">
      <c r="A11856" s="57" t="s">
        <v>34693</v>
      </c>
      <c r="B11856" s="57"/>
      <c r="C11856" s="57" t="s">
        <v>34708</v>
      </c>
      <c r="D11856" s="57" t="s">
        <v>34709</v>
      </c>
    </row>
    <row r="11857" spans="1:4">
      <c r="A11857" s="57" t="s">
        <v>34693</v>
      </c>
      <c r="B11857" s="57"/>
      <c r="C11857" s="57" t="s">
        <v>34710</v>
      </c>
      <c r="D11857" s="57" t="s">
        <v>34711</v>
      </c>
    </row>
    <row r="11858" spans="1:4">
      <c r="A11858" s="57" t="s">
        <v>34693</v>
      </c>
      <c r="B11858" s="57"/>
      <c r="C11858" s="57" t="s">
        <v>34712</v>
      </c>
      <c r="D11858" s="57" t="s">
        <v>34713</v>
      </c>
    </row>
    <row r="11859" spans="1:4">
      <c r="A11859" s="57" t="s">
        <v>34693</v>
      </c>
      <c r="B11859" s="57"/>
      <c r="C11859" s="57" t="s">
        <v>34714</v>
      </c>
      <c r="D11859" s="57" t="s">
        <v>34715</v>
      </c>
    </row>
    <row r="11860" spans="1:4">
      <c r="A11860" s="57" t="s">
        <v>34716</v>
      </c>
      <c r="B11860" s="57" t="s">
        <v>12940</v>
      </c>
      <c r="C11860" s="57" t="s">
        <v>34717</v>
      </c>
      <c r="D11860" s="57" t="s">
        <v>34718</v>
      </c>
    </row>
    <row r="11861" spans="1:4">
      <c r="A11861" s="57" t="s">
        <v>34719</v>
      </c>
      <c r="B11861" s="57" t="s">
        <v>12940</v>
      </c>
      <c r="C11861" s="57" t="s">
        <v>34720</v>
      </c>
      <c r="D11861" s="57" t="s">
        <v>34721</v>
      </c>
    </row>
    <row r="11862" spans="1:4">
      <c r="A11862" s="57" t="s">
        <v>34719</v>
      </c>
      <c r="B11862" s="57"/>
      <c r="C11862" s="57" t="s">
        <v>34722</v>
      </c>
      <c r="D11862" s="57" t="s">
        <v>34723</v>
      </c>
    </row>
    <row r="11863" spans="1:4">
      <c r="A11863" s="57" t="s">
        <v>34719</v>
      </c>
      <c r="B11863" s="57"/>
      <c r="C11863" s="57" t="s">
        <v>34724</v>
      </c>
      <c r="D11863" s="57" t="s">
        <v>34725</v>
      </c>
    </row>
    <row r="11864" spans="1:4">
      <c r="A11864" s="57" t="s">
        <v>34719</v>
      </c>
      <c r="B11864" s="57"/>
      <c r="C11864" s="57" t="s">
        <v>34726</v>
      </c>
      <c r="D11864" s="57" t="s">
        <v>34727</v>
      </c>
    </row>
    <row r="11865" spans="1:4">
      <c r="A11865" s="57" t="s">
        <v>34719</v>
      </c>
      <c r="B11865" s="57"/>
      <c r="C11865" s="57" t="s">
        <v>34728</v>
      </c>
      <c r="D11865" s="57" t="s">
        <v>34729</v>
      </c>
    </row>
    <row r="11866" spans="1:4">
      <c r="A11866" s="57" t="s">
        <v>34719</v>
      </c>
      <c r="B11866" s="57"/>
      <c r="C11866" s="57" t="s">
        <v>34730</v>
      </c>
      <c r="D11866" s="57" t="s">
        <v>34731</v>
      </c>
    </row>
    <row r="11867" spans="1:4">
      <c r="A11867" s="57" t="s">
        <v>34719</v>
      </c>
      <c r="B11867" s="57"/>
      <c r="C11867" s="57" t="s">
        <v>34732</v>
      </c>
      <c r="D11867" s="57" t="s">
        <v>34733</v>
      </c>
    </row>
    <row r="11868" spans="1:4">
      <c r="A11868" s="57" t="s">
        <v>34734</v>
      </c>
      <c r="B11868" s="57" t="s">
        <v>12940</v>
      </c>
      <c r="C11868" s="57" t="s">
        <v>34735</v>
      </c>
      <c r="D11868" s="57" t="s">
        <v>34736</v>
      </c>
    </row>
    <row r="11869" spans="1:4">
      <c r="A11869" s="57" t="s">
        <v>34737</v>
      </c>
      <c r="B11869" s="57" t="s">
        <v>12940</v>
      </c>
      <c r="C11869" s="57" t="s">
        <v>34738</v>
      </c>
      <c r="D11869" s="57" t="s">
        <v>34739</v>
      </c>
    </row>
    <row r="11870" spans="1:4">
      <c r="A11870" s="57" t="s">
        <v>34737</v>
      </c>
      <c r="B11870" s="57"/>
      <c r="C11870" s="57" t="s">
        <v>34740</v>
      </c>
      <c r="D11870" s="57" t="s">
        <v>34741</v>
      </c>
    </row>
    <row r="11871" spans="1:4">
      <c r="A11871" s="57" t="s">
        <v>34737</v>
      </c>
      <c r="B11871" s="57"/>
      <c r="C11871" s="57" t="s">
        <v>34742</v>
      </c>
      <c r="D11871" s="57" t="s">
        <v>34743</v>
      </c>
    </row>
    <row r="11872" spans="1:4">
      <c r="A11872" s="57" t="s">
        <v>34737</v>
      </c>
      <c r="B11872" s="57"/>
      <c r="C11872" s="57" t="s">
        <v>34744</v>
      </c>
      <c r="D11872" s="57" t="s">
        <v>34745</v>
      </c>
    </row>
    <row r="11873" spans="1:4">
      <c r="A11873" s="57" t="s">
        <v>34737</v>
      </c>
      <c r="B11873" s="57"/>
      <c r="C11873" s="57" t="s">
        <v>34746</v>
      </c>
      <c r="D11873" s="57" t="s">
        <v>34747</v>
      </c>
    </row>
    <row r="11874" spans="1:4">
      <c r="A11874" s="57" t="s">
        <v>34737</v>
      </c>
      <c r="B11874" s="57"/>
      <c r="C11874" s="57" t="s">
        <v>34748</v>
      </c>
      <c r="D11874" s="57" t="s">
        <v>34749</v>
      </c>
    </row>
    <row r="11875" spans="1:4">
      <c r="A11875" s="57" t="s">
        <v>7760</v>
      </c>
      <c r="B11875" s="57" t="s">
        <v>16408</v>
      </c>
      <c r="C11875" s="57" t="s">
        <v>2822</v>
      </c>
      <c r="D11875" s="57" t="s">
        <v>2823</v>
      </c>
    </row>
    <row r="11876" spans="1:4">
      <c r="A11876" s="57" t="s">
        <v>7760</v>
      </c>
      <c r="B11876" s="57" t="s">
        <v>16408</v>
      </c>
      <c r="C11876" s="57" t="s">
        <v>6206</v>
      </c>
      <c r="D11876" s="57" t="s">
        <v>6207</v>
      </c>
    </row>
    <row r="11877" spans="1:4">
      <c r="A11877" s="57" t="s">
        <v>7760</v>
      </c>
      <c r="B11877" s="57" t="s">
        <v>16408</v>
      </c>
      <c r="C11877" s="57" t="s">
        <v>6208</v>
      </c>
      <c r="D11877" s="57" t="s">
        <v>6209</v>
      </c>
    </row>
    <row r="11878" spans="1:4">
      <c r="A11878" s="57" t="s">
        <v>34750</v>
      </c>
      <c r="B11878" s="57" t="s">
        <v>12940</v>
      </c>
      <c r="C11878" s="57" t="s">
        <v>34751</v>
      </c>
      <c r="D11878" s="57" t="s">
        <v>34752</v>
      </c>
    </row>
    <row r="11879" spans="1:4">
      <c r="A11879" s="57" t="s">
        <v>34753</v>
      </c>
      <c r="B11879" s="57" t="s">
        <v>12940</v>
      </c>
      <c r="C11879" s="57" t="s">
        <v>34754</v>
      </c>
      <c r="D11879" s="57" t="s">
        <v>34755</v>
      </c>
    </row>
    <row r="11880" spans="1:4">
      <c r="A11880" s="57" t="s">
        <v>34756</v>
      </c>
      <c r="B11880" s="57" t="s">
        <v>12940</v>
      </c>
      <c r="C11880" s="57" t="s">
        <v>34757</v>
      </c>
      <c r="D11880" s="57" t="s">
        <v>29059</v>
      </c>
    </row>
    <row r="11881" spans="1:4">
      <c r="A11881" s="57" t="s">
        <v>34758</v>
      </c>
      <c r="B11881" s="57" t="s">
        <v>12940</v>
      </c>
      <c r="C11881" s="57" t="s">
        <v>34759</v>
      </c>
      <c r="D11881" s="57" t="s">
        <v>34760</v>
      </c>
    </row>
    <row r="11882" spans="1:4">
      <c r="A11882" s="57" t="s">
        <v>34761</v>
      </c>
      <c r="B11882" s="57" t="s">
        <v>12940</v>
      </c>
      <c r="C11882" s="57" t="s">
        <v>34762</v>
      </c>
      <c r="D11882" s="57" t="s">
        <v>34763</v>
      </c>
    </row>
    <row r="11883" spans="1:4">
      <c r="A11883" s="57" t="s">
        <v>7761</v>
      </c>
      <c r="B11883" s="57" t="s">
        <v>1110</v>
      </c>
      <c r="C11883" s="57" t="s">
        <v>5271</v>
      </c>
      <c r="D11883" s="57" t="s">
        <v>5272</v>
      </c>
    </row>
    <row r="11884" spans="1:4">
      <c r="A11884" s="57" t="s">
        <v>7761</v>
      </c>
      <c r="B11884" s="57" t="s">
        <v>1110</v>
      </c>
      <c r="C11884" s="57" t="s">
        <v>8745</v>
      </c>
      <c r="D11884" s="57" t="s">
        <v>8746</v>
      </c>
    </row>
    <row r="11885" spans="1:4">
      <c r="A11885" s="57" t="s">
        <v>7761</v>
      </c>
      <c r="B11885" s="57" t="s">
        <v>1110</v>
      </c>
      <c r="C11885" s="57" t="s">
        <v>12659</v>
      </c>
      <c r="D11885" s="57" t="s">
        <v>12660</v>
      </c>
    </row>
    <row r="11886" spans="1:4">
      <c r="A11886" s="57" t="s">
        <v>7761</v>
      </c>
      <c r="B11886" s="57" t="s">
        <v>1110</v>
      </c>
      <c r="C11886" s="57" t="s">
        <v>15342</v>
      </c>
      <c r="D11886" s="57" t="s">
        <v>15343</v>
      </c>
    </row>
    <row r="11887" spans="1:4">
      <c r="A11887" s="57" t="s">
        <v>76681</v>
      </c>
      <c r="B11887" s="57" t="s">
        <v>12940</v>
      </c>
      <c r="C11887" s="57" t="s">
        <v>76682</v>
      </c>
      <c r="D11887" s="57" t="s">
        <v>76683</v>
      </c>
    </row>
    <row r="11888" spans="1:4">
      <c r="A11888" s="57" t="s">
        <v>7762</v>
      </c>
      <c r="B11888" s="57" t="s">
        <v>1039</v>
      </c>
      <c r="C11888" s="57" t="s">
        <v>3764</v>
      </c>
      <c r="D11888" s="57" t="s">
        <v>3765</v>
      </c>
    </row>
    <row r="11889" spans="1:4">
      <c r="A11889" s="57" t="s">
        <v>7762</v>
      </c>
      <c r="B11889" s="57" t="s">
        <v>1039</v>
      </c>
      <c r="C11889" s="57" t="s">
        <v>5555</v>
      </c>
      <c r="D11889" s="57" t="s">
        <v>5556</v>
      </c>
    </row>
    <row r="11890" spans="1:4">
      <c r="A11890" s="57" t="s">
        <v>7762</v>
      </c>
      <c r="B11890" s="57" t="s">
        <v>1039</v>
      </c>
      <c r="C11890" s="57" t="s">
        <v>6418</v>
      </c>
      <c r="D11890" s="57" t="s">
        <v>6419</v>
      </c>
    </row>
    <row r="11891" spans="1:4">
      <c r="A11891" s="57" t="s">
        <v>7762</v>
      </c>
      <c r="B11891" s="57" t="s">
        <v>1039</v>
      </c>
      <c r="C11891" s="57" t="s">
        <v>8943</v>
      </c>
      <c r="D11891" s="57" t="s">
        <v>6419</v>
      </c>
    </row>
    <row r="11892" spans="1:4">
      <c r="A11892" s="57" t="s">
        <v>7762</v>
      </c>
      <c r="B11892" s="57" t="s">
        <v>1039</v>
      </c>
      <c r="C11892" s="57" t="s">
        <v>8944</v>
      </c>
      <c r="D11892" s="57" t="s">
        <v>8945</v>
      </c>
    </row>
    <row r="11893" spans="1:4">
      <c r="A11893" s="57" t="s">
        <v>7762</v>
      </c>
      <c r="B11893" s="57" t="s">
        <v>1039</v>
      </c>
      <c r="C11893" s="57" t="s">
        <v>12661</v>
      </c>
      <c r="D11893" s="57" t="s">
        <v>12662</v>
      </c>
    </row>
    <row r="11894" spans="1:4">
      <c r="A11894" s="57" t="s">
        <v>7762</v>
      </c>
      <c r="B11894" s="57" t="s">
        <v>1039</v>
      </c>
      <c r="C11894" s="57" t="s">
        <v>12663</v>
      </c>
      <c r="D11894" s="57" t="s">
        <v>10428</v>
      </c>
    </row>
    <row r="11895" spans="1:4">
      <c r="A11895" s="57" t="s">
        <v>7762</v>
      </c>
      <c r="B11895" s="57" t="s">
        <v>1039</v>
      </c>
      <c r="C11895" s="57" t="s">
        <v>15344</v>
      </c>
      <c r="D11895" s="57" t="s">
        <v>15345</v>
      </c>
    </row>
    <row r="11896" spans="1:4">
      <c r="A11896" s="57" t="s">
        <v>7762</v>
      </c>
      <c r="B11896" s="57" t="s">
        <v>1039</v>
      </c>
      <c r="C11896" s="57" t="s">
        <v>15346</v>
      </c>
      <c r="D11896" s="57" t="s">
        <v>15347</v>
      </c>
    </row>
    <row r="11897" spans="1:4">
      <c r="A11897" s="57" t="s">
        <v>7762</v>
      </c>
      <c r="B11897" s="57" t="s">
        <v>1039</v>
      </c>
      <c r="C11897" s="57" t="s">
        <v>75002</v>
      </c>
      <c r="D11897" s="57" t="s">
        <v>75003</v>
      </c>
    </row>
    <row r="11898" spans="1:4">
      <c r="A11898" s="57" t="s">
        <v>34764</v>
      </c>
      <c r="B11898" s="57" t="s">
        <v>12940</v>
      </c>
      <c r="C11898" s="57" t="s">
        <v>34765</v>
      </c>
      <c r="D11898" s="57" t="s">
        <v>34766</v>
      </c>
    </row>
    <row r="11899" spans="1:4">
      <c r="A11899" s="57" t="s">
        <v>34764</v>
      </c>
      <c r="B11899" s="57"/>
      <c r="C11899" s="57" t="s">
        <v>34767</v>
      </c>
      <c r="D11899" s="57" t="s">
        <v>34768</v>
      </c>
    </row>
    <row r="11900" spans="1:4">
      <c r="A11900" s="57" t="s">
        <v>34764</v>
      </c>
      <c r="B11900" s="57"/>
      <c r="C11900" s="57" t="s">
        <v>34769</v>
      </c>
      <c r="D11900" s="57" t="s">
        <v>34770</v>
      </c>
    </row>
    <row r="11901" spans="1:4">
      <c r="A11901" s="57" t="s">
        <v>34771</v>
      </c>
      <c r="B11901" s="57" t="s">
        <v>12940</v>
      </c>
      <c r="C11901" s="57" t="s">
        <v>34772</v>
      </c>
      <c r="D11901" s="57" t="s">
        <v>34773</v>
      </c>
    </row>
    <row r="11902" spans="1:4">
      <c r="A11902" s="57" t="s">
        <v>34774</v>
      </c>
      <c r="B11902" s="57" t="s">
        <v>12940</v>
      </c>
      <c r="C11902" s="57" t="s">
        <v>34775</v>
      </c>
      <c r="D11902" s="57" t="s">
        <v>34776</v>
      </c>
    </row>
    <row r="11903" spans="1:4">
      <c r="A11903" s="57" t="s">
        <v>34774</v>
      </c>
      <c r="B11903" s="57"/>
      <c r="C11903" s="57" t="s">
        <v>34777</v>
      </c>
      <c r="D11903" s="57" t="s">
        <v>34778</v>
      </c>
    </row>
    <row r="11904" spans="1:4">
      <c r="A11904" s="57" t="s">
        <v>34774</v>
      </c>
      <c r="B11904" s="57"/>
      <c r="C11904" s="57" t="s">
        <v>34779</v>
      </c>
      <c r="D11904" s="57" t="s">
        <v>34780</v>
      </c>
    </row>
    <row r="11905" spans="1:4">
      <c r="A11905" s="57" t="s">
        <v>34774</v>
      </c>
      <c r="B11905" s="57"/>
      <c r="C11905" s="57" t="s">
        <v>34781</v>
      </c>
      <c r="D11905" s="57" t="s">
        <v>34782</v>
      </c>
    </row>
    <row r="11906" spans="1:4">
      <c r="A11906" s="57" t="s">
        <v>34774</v>
      </c>
      <c r="B11906" s="57"/>
      <c r="C11906" s="57" t="s">
        <v>34783</v>
      </c>
      <c r="D11906" s="57" t="s">
        <v>34784</v>
      </c>
    </row>
    <row r="11907" spans="1:4">
      <c r="A11907" s="57" t="s">
        <v>34774</v>
      </c>
      <c r="B11907" s="57"/>
      <c r="C11907" s="57" t="s">
        <v>34785</v>
      </c>
      <c r="D11907" s="57" t="s">
        <v>34786</v>
      </c>
    </row>
    <row r="11908" spans="1:4">
      <c r="A11908" s="57" t="s">
        <v>34774</v>
      </c>
      <c r="B11908" s="57"/>
      <c r="C11908" s="57" t="s">
        <v>34787</v>
      </c>
      <c r="D11908" s="57" t="s">
        <v>34788</v>
      </c>
    </row>
    <row r="11909" spans="1:4">
      <c r="A11909" s="57" t="s">
        <v>34774</v>
      </c>
      <c r="B11909" s="57"/>
      <c r="C11909" s="57" t="s">
        <v>34789</v>
      </c>
      <c r="D11909" s="57" t="s">
        <v>34790</v>
      </c>
    </row>
    <row r="11910" spans="1:4">
      <c r="A11910" s="57" t="s">
        <v>34774</v>
      </c>
      <c r="B11910" s="57"/>
      <c r="C11910" s="57" t="s">
        <v>34791</v>
      </c>
      <c r="D11910" s="57" t="s">
        <v>34792</v>
      </c>
    </row>
    <row r="11911" spans="1:4">
      <c r="A11911" s="57" t="s">
        <v>34793</v>
      </c>
      <c r="B11911" s="57" t="s">
        <v>12940</v>
      </c>
      <c r="C11911" s="57" t="s">
        <v>34794</v>
      </c>
      <c r="D11911" s="57" t="s">
        <v>34795</v>
      </c>
    </row>
    <row r="11912" spans="1:4">
      <c r="A11912" s="57" t="s">
        <v>34793</v>
      </c>
      <c r="B11912" s="57"/>
      <c r="C11912" s="57" t="s">
        <v>34796</v>
      </c>
      <c r="D11912" s="57" t="s">
        <v>34797</v>
      </c>
    </row>
    <row r="11913" spans="1:4">
      <c r="A11913" s="57" t="s">
        <v>34793</v>
      </c>
      <c r="B11913" s="57"/>
      <c r="C11913" s="57" t="s">
        <v>34798</v>
      </c>
      <c r="D11913" s="57" t="s">
        <v>34799</v>
      </c>
    </row>
    <row r="11914" spans="1:4">
      <c r="A11914" s="57" t="s">
        <v>34793</v>
      </c>
      <c r="B11914" s="57"/>
      <c r="C11914" s="57" t="s">
        <v>34800</v>
      </c>
      <c r="D11914" s="57" t="s">
        <v>34801</v>
      </c>
    </row>
    <row r="11915" spans="1:4">
      <c r="A11915" s="57" t="s">
        <v>34793</v>
      </c>
      <c r="B11915" s="57"/>
      <c r="C11915" s="57" t="s">
        <v>34802</v>
      </c>
      <c r="D11915" s="57" t="s">
        <v>34803</v>
      </c>
    </row>
    <row r="11916" spans="1:4">
      <c r="A11916" s="57" t="s">
        <v>34804</v>
      </c>
      <c r="B11916" s="57" t="s">
        <v>12940</v>
      </c>
      <c r="C11916" s="57" t="s">
        <v>34805</v>
      </c>
      <c r="D11916" s="57" t="s">
        <v>34806</v>
      </c>
    </row>
    <row r="11917" spans="1:4">
      <c r="A11917" s="57" t="s">
        <v>34807</v>
      </c>
      <c r="B11917" s="57" t="s">
        <v>12940</v>
      </c>
      <c r="C11917" s="57" t="s">
        <v>34808</v>
      </c>
      <c r="D11917" s="57" t="s">
        <v>34809</v>
      </c>
    </row>
    <row r="11918" spans="1:4">
      <c r="A11918" s="57" t="s">
        <v>34810</v>
      </c>
      <c r="B11918" s="57" t="s">
        <v>12940</v>
      </c>
      <c r="C11918" s="57" t="s">
        <v>34811</v>
      </c>
      <c r="D11918" s="57" t="s">
        <v>34812</v>
      </c>
    </row>
    <row r="11919" spans="1:4">
      <c r="A11919" s="57" t="s">
        <v>34810</v>
      </c>
      <c r="B11919" s="57"/>
      <c r="C11919" s="57" t="s">
        <v>34813</v>
      </c>
      <c r="D11919" s="57" t="s">
        <v>34814</v>
      </c>
    </row>
    <row r="11920" spans="1:4">
      <c r="A11920" s="57" t="s">
        <v>34815</v>
      </c>
      <c r="B11920" s="57" t="s">
        <v>12940</v>
      </c>
      <c r="C11920" s="57" t="s">
        <v>34816</v>
      </c>
      <c r="D11920" s="57" t="s">
        <v>34817</v>
      </c>
    </row>
    <row r="11921" spans="1:4">
      <c r="A11921" s="57" t="s">
        <v>34815</v>
      </c>
      <c r="B11921" s="57"/>
      <c r="C11921" s="57" t="s">
        <v>34818</v>
      </c>
      <c r="D11921" s="57" t="s">
        <v>34819</v>
      </c>
    </row>
    <row r="11922" spans="1:4">
      <c r="A11922" s="57" t="s">
        <v>34815</v>
      </c>
      <c r="B11922" s="57"/>
      <c r="C11922" s="57" t="s">
        <v>34820</v>
      </c>
      <c r="D11922" s="57" t="s">
        <v>34821</v>
      </c>
    </row>
    <row r="11923" spans="1:4">
      <c r="A11923" s="57" t="s">
        <v>34815</v>
      </c>
      <c r="B11923" s="57"/>
      <c r="C11923" s="57" t="s">
        <v>34822</v>
      </c>
      <c r="D11923" s="57" t="s">
        <v>34823</v>
      </c>
    </row>
    <row r="11924" spans="1:4">
      <c r="A11924" s="57" t="s">
        <v>34815</v>
      </c>
      <c r="B11924" s="57"/>
      <c r="C11924" s="57" t="s">
        <v>34824</v>
      </c>
      <c r="D11924" s="57" t="s">
        <v>34825</v>
      </c>
    </row>
    <row r="11925" spans="1:4">
      <c r="A11925" s="57" t="s">
        <v>34815</v>
      </c>
      <c r="B11925" s="57"/>
      <c r="C11925" s="57" t="s">
        <v>34826</v>
      </c>
      <c r="D11925" s="57" t="s">
        <v>34827</v>
      </c>
    </row>
    <row r="11926" spans="1:4">
      <c r="A11926" s="57" t="s">
        <v>34815</v>
      </c>
      <c r="B11926" s="57"/>
      <c r="C11926" s="57" t="s">
        <v>77293</v>
      </c>
      <c r="D11926" s="57" t="s">
        <v>77294</v>
      </c>
    </row>
    <row r="11927" spans="1:4">
      <c r="A11927" s="57" t="s">
        <v>34828</v>
      </c>
      <c r="B11927" s="57" t="s">
        <v>12940</v>
      </c>
      <c r="C11927" s="57" t="s">
        <v>34829</v>
      </c>
      <c r="D11927" s="57" t="s">
        <v>34830</v>
      </c>
    </row>
    <row r="11928" spans="1:4">
      <c r="A11928" s="57" t="s">
        <v>34828</v>
      </c>
      <c r="B11928" s="57"/>
      <c r="C11928" s="57" t="s">
        <v>34831</v>
      </c>
      <c r="D11928" s="57" t="s">
        <v>34832</v>
      </c>
    </row>
    <row r="11929" spans="1:4">
      <c r="A11929" s="57" t="s">
        <v>34828</v>
      </c>
      <c r="B11929" s="57"/>
      <c r="C11929" s="57" t="s">
        <v>34833</v>
      </c>
      <c r="D11929" s="57" t="s">
        <v>34834</v>
      </c>
    </row>
    <row r="11930" spans="1:4">
      <c r="A11930" s="57" t="s">
        <v>34828</v>
      </c>
      <c r="B11930" s="57"/>
      <c r="C11930" s="57" t="s">
        <v>34835</v>
      </c>
      <c r="D11930" s="57" t="s">
        <v>34834</v>
      </c>
    </row>
    <row r="11931" spans="1:4">
      <c r="A11931" s="57" t="s">
        <v>34828</v>
      </c>
      <c r="B11931" s="57"/>
      <c r="C11931" s="57" t="s">
        <v>34836</v>
      </c>
      <c r="D11931" s="57" t="s">
        <v>34837</v>
      </c>
    </row>
    <row r="11932" spans="1:4">
      <c r="A11932" s="57" t="s">
        <v>34828</v>
      </c>
      <c r="B11932" s="57"/>
      <c r="C11932" s="57" t="s">
        <v>34838</v>
      </c>
      <c r="D11932" s="57" t="s">
        <v>34839</v>
      </c>
    </row>
    <row r="11933" spans="1:4">
      <c r="A11933" s="57" t="s">
        <v>34828</v>
      </c>
      <c r="B11933" s="57"/>
      <c r="C11933" s="57" t="s">
        <v>34840</v>
      </c>
      <c r="D11933" s="57" t="s">
        <v>34841</v>
      </c>
    </row>
    <row r="11934" spans="1:4">
      <c r="A11934" s="57" t="s">
        <v>34828</v>
      </c>
      <c r="B11934" s="57"/>
      <c r="C11934" s="57" t="s">
        <v>75004</v>
      </c>
      <c r="D11934" s="57" t="s">
        <v>75005</v>
      </c>
    </row>
    <row r="11935" spans="1:4">
      <c r="A11935" s="57" t="s">
        <v>12664</v>
      </c>
      <c r="B11935" s="57" t="s">
        <v>10500</v>
      </c>
      <c r="C11935" s="57" t="s">
        <v>12665</v>
      </c>
      <c r="D11935" s="57" t="s">
        <v>12666</v>
      </c>
    </row>
    <row r="11936" spans="1:4">
      <c r="A11936" s="57" t="s">
        <v>12664</v>
      </c>
      <c r="B11936" s="57" t="s">
        <v>10500</v>
      </c>
      <c r="C11936" s="57" t="s">
        <v>12667</v>
      </c>
      <c r="D11936" s="57" t="s">
        <v>12668</v>
      </c>
    </row>
    <row r="11937" spans="1:4">
      <c r="A11937" s="57" t="s">
        <v>12664</v>
      </c>
      <c r="B11937" s="57" t="s">
        <v>10500</v>
      </c>
      <c r="C11937" s="57" t="s">
        <v>12669</v>
      </c>
      <c r="D11937" s="57" t="s">
        <v>12670</v>
      </c>
    </row>
    <row r="11938" spans="1:4">
      <c r="A11938" s="57" t="s">
        <v>12664</v>
      </c>
      <c r="B11938" s="57" t="s">
        <v>10500</v>
      </c>
      <c r="C11938" s="57" t="s">
        <v>12671</v>
      </c>
      <c r="D11938" s="57" t="s">
        <v>12672</v>
      </c>
    </row>
    <row r="11939" spans="1:4">
      <c r="A11939" s="57" t="s">
        <v>12664</v>
      </c>
      <c r="B11939" s="57" t="s">
        <v>10500</v>
      </c>
      <c r="C11939" s="57" t="s">
        <v>12673</v>
      </c>
      <c r="D11939" s="57" t="s">
        <v>12674</v>
      </c>
    </row>
    <row r="11940" spans="1:4">
      <c r="A11940" s="57" t="s">
        <v>12664</v>
      </c>
      <c r="B11940" s="57" t="s">
        <v>10500</v>
      </c>
      <c r="C11940" s="57" t="s">
        <v>17276</v>
      </c>
      <c r="D11940" s="57" t="s">
        <v>17277</v>
      </c>
    </row>
    <row r="11941" spans="1:4">
      <c r="A11941" s="57" t="s">
        <v>12664</v>
      </c>
      <c r="B11941" s="57" t="s">
        <v>10500</v>
      </c>
      <c r="C11941" s="57" t="s">
        <v>17278</v>
      </c>
      <c r="D11941" s="57" t="s">
        <v>17279</v>
      </c>
    </row>
    <row r="11942" spans="1:4">
      <c r="A11942" s="57" t="s">
        <v>34842</v>
      </c>
      <c r="B11942" s="57" t="s">
        <v>12940</v>
      </c>
      <c r="C11942" s="57" t="s">
        <v>34843</v>
      </c>
      <c r="D11942" s="57" t="s">
        <v>34844</v>
      </c>
    </row>
    <row r="11943" spans="1:4">
      <c r="A11943" s="57" t="s">
        <v>34845</v>
      </c>
      <c r="B11943" s="57" t="s">
        <v>12940</v>
      </c>
      <c r="C11943" s="57" t="s">
        <v>34846</v>
      </c>
      <c r="D11943" s="57" t="s">
        <v>34847</v>
      </c>
    </row>
    <row r="11944" spans="1:4">
      <c r="A11944" s="57" t="s">
        <v>34845</v>
      </c>
      <c r="B11944" s="57"/>
      <c r="C11944" s="57" t="s">
        <v>34848</v>
      </c>
      <c r="D11944" s="57" t="s">
        <v>34849</v>
      </c>
    </row>
    <row r="11945" spans="1:4">
      <c r="A11945" s="57" t="s">
        <v>34845</v>
      </c>
      <c r="B11945" s="57"/>
      <c r="C11945" s="57" t="s">
        <v>34850</v>
      </c>
      <c r="D11945" s="57" t="s">
        <v>34851</v>
      </c>
    </row>
    <row r="11946" spans="1:4">
      <c r="A11946" s="57" t="s">
        <v>34845</v>
      </c>
      <c r="B11946" s="57"/>
      <c r="C11946" s="57" t="s">
        <v>34852</v>
      </c>
      <c r="D11946" s="57" t="s">
        <v>34853</v>
      </c>
    </row>
    <row r="11947" spans="1:4">
      <c r="A11947" s="57" t="s">
        <v>34845</v>
      </c>
      <c r="B11947" s="57"/>
      <c r="C11947" s="57" t="s">
        <v>34854</v>
      </c>
      <c r="D11947" s="57" t="s">
        <v>34855</v>
      </c>
    </row>
    <row r="11948" spans="1:4">
      <c r="A11948" s="57" t="s">
        <v>34845</v>
      </c>
      <c r="B11948" s="57"/>
      <c r="C11948" s="57" t="s">
        <v>34856</v>
      </c>
      <c r="D11948" s="57" t="s">
        <v>34857</v>
      </c>
    </row>
    <row r="11949" spans="1:4">
      <c r="A11949" s="57" t="s">
        <v>34858</v>
      </c>
      <c r="B11949" s="57" t="s">
        <v>12940</v>
      </c>
      <c r="C11949" s="57" t="s">
        <v>34859</v>
      </c>
      <c r="D11949" s="57" t="s">
        <v>34860</v>
      </c>
    </row>
    <row r="11950" spans="1:4">
      <c r="A11950" s="57" t="s">
        <v>34858</v>
      </c>
      <c r="B11950" s="57"/>
      <c r="C11950" s="57" t="s">
        <v>34861</v>
      </c>
      <c r="D11950" s="57" t="s">
        <v>34862</v>
      </c>
    </row>
    <row r="11951" spans="1:4">
      <c r="A11951" s="57" t="s">
        <v>34858</v>
      </c>
      <c r="B11951" s="57"/>
      <c r="C11951" s="57" t="s">
        <v>34863</v>
      </c>
      <c r="D11951" s="57" t="s">
        <v>34864</v>
      </c>
    </row>
    <row r="11952" spans="1:4">
      <c r="A11952" s="57" t="s">
        <v>34858</v>
      </c>
      <c r="B11952" s="57"/>
      <c r="C11952" s="57" t="s">
        <v>34865</v>
      </c>
      <c r="D11952" s="57" t="s">
        <v>34866</v>
      </c>
    </row>
    <row r="11953" spans="1:4">
      <c r="A11953" s="57" t="s">
        <v>34858</v>
      </c>
      <c r="B11953" s="57"/>
      <c r="C11953" s="57" t="s">
        <v>34867</v>
      </c>
      <c r="D11953" s="57" t="s">
        <v>34868</v>
      </c>
    </row>
    <row r="11954" spans="1:4">
      <c r="A11954" s="57" t="s">
        <v>34858</v>
      </c>
      <c r="B11954" s="57"/>
      <c r="C11954" s="57" t="s">
        <v>34869</v>
      </c>
      <c r="D11954" s="57" t="s">
        <v>34870</v>
      </c>
    </row>
    <row r="11955" spans="1:4">
      <c r="A11955" s="57" t="s">
        <v>34858</v>
      </c>
      <c r="B11955" s="57"/>
      <c r="C11955" s="57" t="s">
        <v>34871</v>
      </c>
      <c r="D11955" s="57" t="s">
        <v>34872</v>
      </c>
    </row>
    <row r="11956" spans="1:4">
      <c r="A11956" s="57" t="s">
        <v>34858</v>
      </c>
      <c r="B11956" s="57"/>
      <c r="C11956" s="57" t="s">
        <v>34873</v>
      </c>
      <c r="D11956" s="57" t="s">
        <v>34874</v>
      </c>
    </row>
    <row r="11957" spans="1:4">
      <c r="A11957" s="57" t="s">
        <v>34858</v>
      </c>
      <c r="B11957" s="57"/>
      <c r="C11957" s="57" t="s">
        <v>34875</v>
      </c>
      <c r="D11957" s="57" t="s">
        <v>34876</v>
      </c>
    </row>
    <row r="11958" spans="1:4">
      <c r="A11958" s="57" t="s">
        <v>34858</v>
      </c>
      <c r="B11958" s="57"/>
      <c r="C11958" s="57" t="s">
        <v>34877</v>
      </c>
      <c r="D11958" s="57" t="s">
        <v>34878</v>
      </c>
    </row>
    <row r="11959" spans="1:4">
      <c r="A11959" s="57" t="s">
        <v>34858</v>
      </c>
      <c r="B11959" s="57"/>
      <c r="C11959" s="57" t="s">
        <v>34879</v>
      </c>
      <c r="D11959" s="57" t="s">
        <v>34880</v>
      </c>
    </row>
    <row r="11960" spans="1:4">
      <c r="A11960" s="57" t="s">
        <v>34858</v>
      </c>
      <c r="B11960" s="57"/>
      <c r="C11960" s="57" t="s">
        <v>34881</v>
      </c>
      <c r="D11960" s="57" t="s">
        <v>34882</v>
      </c>
    </row>
    <row r="11961" spans="1:4">
      <c r="A11961" s="57" t="s">
        <v>34858</v>
      </c>
      <c r="B11961" s="57"/>
      <c r="C11961" s="57" t="s">
        <v>34883</v>
      </c>
      <c r="D11961" s="57" t="s">
        <v>34884</v>
      </c>
    </row>
    <row r="11962" spans="1:4">
      <c r="A11962" s="57" t="s">
        <v>34858</v>
      </c>
      <c r="B11962" s="57"/>
      <c r="C11962" s="57" t="s">
        <v>34885</v>
      </c>
      <c r="D11962" s="57" t="s">
        <v>34886</v>
      </c>
    </row>
    <row r="11963" spans="1:4">
      <c r="A11963" s="57" t="s">
        <v>34858</v>
      </c>
      <c r="B11963" s="57"/>
      <c r="C11963" s="57" t="s">
        <v>34887</v>
      </c>
      <c r="D11963" s="57" t="s">
        <v>34888</v>
      </c>
    </row>
    <row r="11964" spans="1:4">
      <c r="A11964" s="57" t="s">
        <v>34858</v>
      </c>
      <c r="B11964" s="57"/>
      <c r="C11964" s="57" t="s">
        <v>34889</v>
      </c>
      <c r="D11964" s="57" t="s">
        <v>34890</v>
      </c>
    </row>
    <row r="11965" spans="1:4">
      <c r="A11965" s="57" t="s">
        <v>34858</v>
      </c>
      <c r="B11965" s="57"/>
      <c r="C11965" s="57" t="s">
        <v>34891</v>
      </c>
      <c r="D11965" s="57" t="s">
        <v>34892</v>
      </c>
    </row>
    <row r="11966" spans="1:4">
      <c r="A11966" s="57" t="s">
        <v>34858</v>
      </c>
      <c r="B11966" s="57"/>
      <c r="C11966" s="57" t="s">
        <v>34893</v>
      </c>
      <c r="D11966" s="57" t="s">
        <v>34894</v>
      </c>
    </row>
    <row r="11967" spans="1:4">
      <c r="A11967" s="57" t="s">
        <v>34858</v>
      </c>
      <c r="B11967" s="57"/>
      <c r="C11967" s="57" t="s">
        <v>34895</v>
      </c>
      <c r="D11967" s="57" t="s">
        <v>34896</v>
      </c>
    </row>
    <row r="11968" spans="1:4">
      <c r="A11968" s="57" t="s">
        <v>34858</v>
      </c>
      <c r="B11968" s="57"/>
      <c r="C11968" s="57" t="s">
        <v>34897</v>
      </c>
      <c r="D11968" s="57" t="s">
        <v>34898</v>
      </c>
    </row>
    <row r="11969" spans="1:4">
      <c r="A11969" s="57" t="s">
        <v>34858</v>
      </c>
      <c r="B11969" s="57"/>
      <c r="C11969" s="57" t="s">
        <v>34899</v>
      </c>
      <c r="D11969" s="57" t="s">
        <v>34900</v>
      </c>
    </row>
    <row r="11970" spans="1:4">
      <c r="A11970" s="57" t="s">
        <v>34858</v>
      </c>
      <c r="B11970" s="57"/>
      <c r="C11970" s="57" t="s">
        <v>34901</v>
      </c>
      <c r="D11970" s="57" t="s">
        <v>34902</v>
      </c>
    </row>
    <row r="11971" spans="1:4">
      <c r="A11971" s="57" t="s">
        <v>34858</v>
      </c>
      <c r="B11971" s="57"/>
      <c r="C11971" s="57" t="s">
        <v>34903</v>
      </c>
      <c r="D11971" s="57" t="s">
        <v>34904</v>
      </c>
    </row>
    <row r="11972" spans="1:4">
      <c r="A11972" s="57" t="s">
        <v>34858</v>
      </c>
      <c r="B11972" s="57"/>
      <c r="C11972" s="57" t="s">
        <v>34905</v>
      </c>
      <c r="D11972" s="57" t="s">
        <v>34906</v>
      </c>
    </row>
    <row r="11973" spans="1:4">
      <c r="A11973" s="57" t="s">
        <v>34858</v>
      </c>
      <c r="B11973" s="57"/>
      <c r="C11973" s="57" t="s">
        <v>34907</v>
      </c>
      <c r="D11973" s="57" t="s">
        <v>34908</v>
      </c>
    </row>
    <row r="11974" spans="1:4">
      <c r="A11974" s="57" t="s">
        <v>34858</v>
      </c>
      <c r="B11974" s="57"/>
      <c r="C11974" s="57" t="s">
        <v>34909</v>
      </c>
      <c r="D11974" s="57" t="s">
        <v>34910</v>
      </c>
    </row>
    <row r="11975" spans="1:4">
      <c r="A11975" s="57" t="s">
        <v>34858</v>
      </c>
      <c r="B11975" s="57"/>
      <c r="C11975" s="57" t="s">
        <v>34911</v>
      </c>
      <c r="D11975" s="57" t="s">
        <v>34912</v>
      </c>
    </row>
    <row r="11976" spans="1:4">
      <c r="A11976" s="57" t="s">
        <v>34858</v>
      </c>
      <c r="B11976" s="57"/>
      <c r="C11976" s="57" t="s">
        <v>34913</v>
      </c>
      <c r="D11976" s="57" t="s">
        <v>34914</v>
      </c>
    </row>
    <row r="11977" spans="1:4">
      <c r="A11977" s="57" t="s">
        <v>34858</v>
      </c>
      <c r="B11977" s="57"/>
      <c r="C11977" s="57" t="s">
        <v>34915</v>
      </c>
      <c r="D11977" s="57" t="s">
        <v>34916</v>
      </c>
    </row>
    <row r="11978" spans="1:4">
      <c r="A11978" s="57" t="s">
        <v>34917</v>
      </c>
      <c r="B11978" s="57" t="s">
        <v>12940</v>
      </c>
      <c r="C11978" s="57" t="s">
        <v>34918</v>
      </c>
      <c r="D11978" s="57" t="s">
        <v>34919</v>
      </c>
    </row>
    <row r="11979" spans="1:4">
      <c r="A11979" s="57" t="s">
        <v>34917</v>
      </c>
      <c r="B11979" s="57"/>
      <c r="C11979" s="57" t="s">
        <v>34920</v>
      </c>
      <c r="D11979" s="57" t="s">
        <v>34921</v>
      </c>
    </row>
    <row r="11980" spans="1:4">
      <c r="A11980" s="57" t="s">
        <v>34917</v>
      </c>
      <c r="B11980" s="57"/>
      <c r="C11980" s="57" t="s">
        <v>34922</v>
      </c>
      <c r="D11980" s="57" t="s">
        <v>34923</v>
      </c>
    </row>
    <row r="11981" spans="1:4">
      <c r="A11981" s="57" t="s">
        <v>34917</v>
      </c>
      <c r="B11981" s="57"/>
      <c r="C11981" s="57" t="s">
        <v>34924</v>
      </c>
      <c r="D11981" s="57" t="s">
        <v>34925</v>
      </c>
    </row>
    <row r="11982" spans="1:4">
      <c r="A11982" s="57" t="s">
        <v>34926</v>
      </c>
      <c r="B11982" s="57" t="s">
        <v>12940</v>
      </c>
      <c r="C11982" s="57" t="s">
        <v>34927</v>
      </c>
      <c r="D11982" s="57" t="s">
        <v>34928</v>
      </c>
    </row>
    <row r="11983" spans="1:4">
      <c r="A11983" s="57" t="s">
        <v>34926</v>
      </c>
      <c r="B11983" s="57"/>
      <c r="C11983" s="57" t="s">
        <v>34929</v>
      </c>
      <c r="D11983" s="57" t="s">
        <v>34930</v>
      </c>
    </row>
    <row r="11984" spans="1:4">
      <c r="A11984" s="57" t="s">
        <v>34931</v>
      </c>
      <c r="B11984" s="57" t="s">
        <v>12940</v>
      </c>
      <c r="C11984" s="57" t="s">
        <v>34932</v>
      </c>
      <c r="D11984" s="57" t="s">
        <v>34933</v>
      </c>
    </row>
    <row r="11985" spans="1:4">
      <c r="A11985" s="57" t="s">
        <v>34934</v>
      </c>
      <c r="B11985" s="57" t="s">
        <v>12940</v>
      </c>
      <c r="C11985" s="57" t="s">
        <v>34935</v>
      </c>
      <c r="D11985" s="57" t="s">
        <v>34936</v>
      </c>
    </row>
    <row r="11986" spans="1:4">
      <c r="A11986" s="57" t="s">
        <v>34934</v>
      </c>
      <c r="B11986" s="57"/>
      <c r="C11986" s="57" t="s">
        <v>34937</v>
      </c>
      <c r="D11986" s="57" t="s">
        <v>34938</v>
      </c>
    </row>
    <row r="11987" spans="1:4">
      <c r="A11987" s="57" t="s">
        <v>34934</v>
      </c>
      <c r="B11987" s="57"/>
      <c r="C11987" s="57" t="s">
        <v>34939</v>
      </c>
      <c r="D11987" s="57" t="s">
        <v>34940</v>
      </c>
    </row>
    <row r="11988" spans="1:4">
      <c r="A11988" s="57" t="s">
        <v>34941</v>
      </c>
      <c r="B11988" s="57" t="s">
        <v>12940</v>
      </c>
      <c r="C11988" s="57" t="s">
        <v>34942</v>
      </c>
      <c r="D11988" s="57" t="s">
        <v>34943</v>
      </c>
    </row>
    <row r="11989" spans="1:4">
      <c r="A11989" s="57" t="s">
        <v>34941</v>
      </c>
      <c r="B11989" s="57"/>
      <c r="C11989" s="57" t="s">
        <v>34944</v>
      </c>
      <c r="D11989" s="57" t="s">
        <v>34945</v>
      </c>
    </row>
    <row r="11990" spans="1:4">
      <c r="A11990" s="57" t="s">
        <v>34941</v>
      </c>
      <c r="B11990" s="57"/>
      <c r="C11990" s="57" t="s">
        <v>34946</v>
      </c>
      <c r="D11990" s="57" t="s">
        <v>34947</v>
      </c>
    </row>
    <row r="11991" spans="1:4">
      <c r="A11991" s="57" t="s">
        <v>34941</v>
      </c>
      <c r="B11991" s="57"/>
      <c r="C11991" s="57" t="s">
        <v>34948</v>
      </c>
      <c r="D11991" s="57" t="s">
        <v>34949</v>
      </c>
    </row>
    <row r="11992" spans="1:4">
      <c r="A11992" s="57" t="s">
        <v>34941</v>
      </c>
      <c r="B11992" s="57"/>
      <c r="C11992" s="57" t="s">
        <v>34950</v>
      </c>
      <c r="D11992" s="57" t="s">
        <v>34951</v>
      </c>
    </row>
    <row r="11993" spans="1:4">
      <c r="A11993" s="57" t="s">
        <v>34941</v>
      </c>
      <c r="B11993" s="57"/>
      <c r="C11993" s="57" t="s">
        <v>34952</v>
      </c>
      <c r="D11993" s="57" t="s">
        <v>34953</v>
      </c>
    </row>
    <row r="11994" spans="1:4">
      <c r="A11994" s="57" t="s">
        <v>34954</v>
      </c>
      <c r="B11994" s="57" t="s">
        <v>12940</v>
      </c>
      <c r="C11994" s="57" t="s">
        <v>34955</v>
      </c>
      <c r="D11994" s="57" t="s">
        <v>34956</v>
      </c>
    </row>
    <row r="11995" spans="1:4">
      <c r="A11995" s="57" t="s">
        <v>34954</v>
      </c>
      <c r="B11995" s="57"/>
      <c r="C11995" s="57" t="s">
        <v>34957</v>
      </c>
      <c r="D11995" s="57" t="s">
        <v>34958</v>
      </c>
    </row>
    <row r="11996" spans="1:4">
      <c r="A11996" s="57" t="s">
        <v>34954</v>
      </c>
      <c r="B11996" s="57"/>
      <c r="C11996" s="57" t="s">
        <v>34959</v>
      </c>
      <c r="D11996" s="57" t="s">
        <v>34960</v>
      </c>
    </row>
    <row r="11997" spans="1:4">
      <c r="A11997" s="57" t="s">
        <v>34954</v>
      </c>
      <c r="B11997" s="57"/>
      <c r="C11997" s="57" t="s">
        <v>34961</v>
      </c>
      <c r="D11997" s="57" t="s">
        <v>34962</v>
      </c>
    </row>
    <row r="11998" spans="1:4">
      <c r="A11998" s="57" t="s">
        <v>34954</v>
      </c>
      <c r="B11998" s="57"/>
      <c r="C11998" s="57" t="s">
        <v>34963</v>
      </c>
      <c r="D11998" s="57" t="s">
        <v>34964</v>
      </c>
    </row>
    <row r="11999" spans="1:4">
      <c r="A11999" s="57" t="s">
        <v>34954</v>
      </c>
      <c r="B11999" s="57"/>
      <c r="C11999" s="57" t="s">
        <v>34965</v>
      </c>
      <c r="D11999" s="57" t="s">
        <v>34966</v>
      </c>
    </row>
    <row r="12000" spans="1:4">
      <c r="A12000" s="57" t="s">
        <v>34954</v>
      </c>
      <c r="B12000" s="57"/>
      <c r="C12000" s="57" t="s">
        <v>34967</v>
      </c>
      <c r="D12000" s="57" t="s">
        <v>34968</v>
      </c>
    </row>
    <row r="12001" spans="1:4">
      <c r="A12001" s="57" t="s">
        <v>34954</v>
      </c>
      <c r="B12001" s="57"/>
      <c r="C12001" s="57" t="s">
        <v>34969</v>
      </c>
      <c r="D12001" s="57" t="s">
        <v>34970</v>
      </c>
    </row>
    <row r="12002" spans="1:4">
      <c r="A12002" s="57" t="s">
        <v>34954</v>
      </c>
      <c r="B12002" s="57"/>
      <c r="C12002" s="57" t="s">
        <v>34971</v>
      </c>
      <c r="D12002" s="57" t="s">
        <v>34972</v>
      </c>
    </row>
    <row r="12003" spans="1:4">
      <c r="A12003" s="57" t="s">
        <v>34954</v>
      </c>
      <c r="B12003" s="57"/>
      <c r="C12003" s="57" t="s">
        <v>34973</v>
      </c>
      <c r="D12003" s="57" t="s">
        <v>34974</v>
      </c>
    </row>
    <row r="12004" spans="1:4">
      <c r="A12004" s="57" t="s">
        <v>34954</v>
      </c>
      <c r="B12004" s="57"/>
      <c r="C12004" s="57" t="s">
        <v>34975</v>
      </c>
      <c r="D12004" s="57" t="s">
        <v>34976</v>
      </c>
    </row>
    <row r="12005" spans="1:4">
      <c r="A12005" s="57" t="s">
        <v>34954</v>
      </c>
      <c r="B12005" s="57"/>
      <c r="C12005" s="57" t="s">
        <v>34977</v>
      </c>
      <c r="D12005" s="57" t="s">
        <v>34978</v>
      </c>
    </row>
    <row r="12006" spans="1:4">
      <c r="A12006" s="57" t="s">
        <v>34954</v>
      </c>
      <c r="B12006" s="57"/>
      <c r="C12006" s="57" t="s">
        <v>34979</v>
      </c>
      <c r="D12006" s="57" t="s">
        <v>34980</v>
      </c>
    </row>
    <row r="12007" spans="1:4">
      <c r="A12007" s="57" t="s">
        <v>34954</v>
      </c>
      <c r="B12007" s="57"/>
      <c r="C12007" s="57" t="s">
        <v>34981</v>
      </c>
      <c r="D12007" s="57" t="s">
        <v>34982</v>
      </c>
    </row>
    <row r="12008" spans="1:4">
      <c r="A12008" s="57" t="s">
        <v>34954</v>
      </c>
      <c r="B12008" s="57"/>
      <c r="C12008" s="57" t="s">
        <v>34983</v>
      </c>
      <c r="D12008" s="57" t="s">
        <v>34984</v>
      </c>
    </row>
    <row r="12009" spans="1:4">
      <c r="A12009" s="57" t="s">
        <v>34985</v>
      </c>
      <c r="B12009" s="57" t="s">
        <v>12940</v>
      </c>
      <c r="C12009" s="57" t="s">
        <v>34986</v>
      </c>
      <c r="D12009" s="57" t="s">
        <v>34987</v>
      </c>
    </row>
    <row r="12010" spans="1:4">
      <c r="A12010" s="57" t="s">
        <v>34988</v>
      </c>
      <c r="B12010" s="57" t="s">
        <v>12940</v>
      </c>
      <c r="C12010" s="57" t="s">
        <v>34989</v>
      </c>
      <c r="D12010" s="57" t="s">
        <v>34990</v>
      </c>
    </row>
    <row r="12011" spans="1:4">
      <c r="A12011" s="57" t="s">
        <v>34988</v>
      </c>
      <c r="B12011" s="57"/>
      <c r="C12011" s="57" t="s">
        <v>34991</v>
      </c>
      <c r="D12011" s="57" t="s">
        <v>34992</v>
      </c>
    </row>
    <row r="12012" spans="1:4">
      <c r="A12012" s="57" t="s">
        <v>34993</v>
      </c>
      <c r="B12012" s="57" t="s">
        <v>12940</v>
      </c>
      <c r="C12012" s="57" t="s">
        <v>34994</v>
      </c>
      <c r="D12012" s="57" t="s">
        <v>34995</v>
      </c>
    </row>
    <row r="12013" spans="1:4">
      <c r="A12013" s="57" t="s">
        <v>34993</v>
      </c>
      <c r="B12013" s="57"/>
      <c r="C12013" s="57" t="s">
        <v>34996</v>
      </c>
      <c r="D12013" s="57" t="s">
        <v>34997</v>
      </c>
    </row>
    <row r="12014" spans="1:4">
      <c r="A12014" s="57" t="s">
        <v>34993</v>
      </c>
      <c r="B12014" s="57"/>
      <c r="C12014" s="57" t="s">
        <v>34998</v>
      </c>
      <c r="D12014" s="57" t="s">
        <v>34999</v>
      </c>
    </row>
    <row r="12015" spans="1:4">
      <c r="A12015" s="57" t="s">
        <v>34993</v>
      </c>
      <c r="B12015" s="57"/>
      <c r="C12015" s="57" t="s">
        <v>35000</v>
      </c>
      <c r="D12015" s="57" t="s">
        <v>35001</v>
      </c>
    </row>
    <row r="12016" spans="1:4">
      <c r="A12016" s="57" t="s">
        <v>34993</v>
      </c>
      <c r="B12016" s="57"/>
      <c r="C12016" s="57" t="s">
        <v>35002</v>
      </c>
      <c r="D12016" s="57" t="s">
        <v>35003</v>
      </c>
    </row>
    <row r="12017" spans="1:4">
      <c r="A12017" s="57" t="s">
        <v>34993</v>
      </c>
      <c r="B12017" s="57"/>
      <c r="C12017" s="57" t="s">
        <v>35004</v>
      </c>
      <c r="D12017" s="57" t="s">
        <v>35005</v>
      </c>
    </row>
    <row r="12018" spans="1:4">
      <c r="A12018" s="57" t="s">
        <v>34993</v>
      </c>
      <c r="B12018" s="57"/>
      <c r="C12018" s="57" t="s">
        <v>35006</v>
      </c>
      <c r="D12018" s="57" t="s">
        <v>35007</v>
      </c>
    </row>
    <row r="12019" spans="1:4">
      <c r="A12019" s="57" t="s">
        <v>34993</v>
      </c>
      <c r="B12019" s="57"/>
      <c r="C12019" s="57" t="s">
        <v>35008</v>
      </c>
      <c r="D12019" s="57" t="s">
        <v>35009</v>
      </c>
    </row>
    <row r="12020" spans="1:4">
      <c r="A12020" s="57" t="s">
        <v>34993</v>
      </c>
      <c r="B12020" s="57"/>
      <c r="C12020" s="57" t="s">
        <v>35010</v>
      </c>
      <c r="D12020" s="57" t="s">
        <v>35011</v>
      </c>
    </row>
    <row r="12021" spans="1:4">
      <c r="A12021" s="57" t="s">
        <v>34993</v>
      </c>
      <c r="B12021" s="57"/>
      <c r="C12021" s="57" t="s">
        <v>35012</v>
      </c>
      <c r="D12021" s="57" t="s">
        <v>35013</v>
      </c>
    </row>
    <row r="12022" spans="1:4">
      <c r="A12022" s="57" t="s">
        <v>34993</v>
      </c>
      <c r="B12022" s="57"/>
      <c r="C12022" s="57" t="s">
        <v>35014</v>
      </c>
      <c r="D12022" s="57" t="s">
        <v>35015</v>
      </c>
    </row>
    <row r="12023" spans="1:4">
      <c r="A12023" s="57" t="s">
        <v>34993</v>
      </c>
      <c r="B12023" s="57"/>
      <c r="C12023" s="57" t="s">
        <v>35016</v>
      </c>
      <c r="D12023" s="57" t="s">
        <v>35017</v>
      </c>
    </row>
    <row r="12024" spans="1:4">
      <c r="A12024" s="57" t="s">
        <v>34993</v>
      </c>
      <c r="B12024" s="57"/>
      <c r="C12024" s="57" t="s">
        <v>35018</v>
      </c>
      <c r="D12024" s="57" t="s">
        <v>35019</v>
      </c>
    </row>
    <row r="12025" spans="1:4">
      <c r="A12025" s="57" t="s">
        <v>34993</v>
      </c>
      <c r="B12025" s="57"/>
      <c r="C12025" s="57" t="s">
        <v>35020</v>
      </c>
      <c r="D12025" s="57" t="s">
        <v>35021</v>
      </c>
    </row>
    <row r="12026" spans="1:4">
      <c r="A12026" s="57" t="s">
        <v>34993</v>
      </c>
      <c r="B12026" s="57"/>
      <c r="C12026" s="57" t="s">
        <v>35022</v>
      </c>
      <c r="D12026" s="57" t="s">
        <v>35023</v>
      </c>
    </row>
    <row r="12027" spans="1:4">
      <c r="A12027" s="57" t="s">
        <v>34993</v>
      </c>
      <c r="B12027" s="57"/>
      <c r="C12027" s="57" t="s">
        <v>35024</v>
      </c>
      <c r="D12027" s="57" t="s">
        <v>35025</v>
      </c>
    </row>
    <row r="12028" spans="1:4">
      <c r="A12028" s="57" t="s">
        <v>34993</v>
      </c>
      <c r="B12028" s="57"/>
      <c r="C12028" s="57" t="s">
        <v>35026</v>
      </c>
      <c r="D12028" s="57" t="s">
        <v>35027</v>
      </c>
    </row>
    <row r="12029" spans="1:4">
      <c r="A12029" s="57" t="s">
        <v>34993</v>
      </c>
      <c r="B12029" s="57"/>
      <c r="C12029" s="57" t="s">
        <v>35028</v>
      </c>
      <c r="D12029" s="57" t="s">
        <v>35029</v>
      </c>
    </row>
    <row r="12030" spans="1:4">
      <c r="A12030" s="57" t="s">
        <v>34993</v>
      </c>
      <c r="B12030" s="57"/>
      <c r="C12030" s="57" t="s">
        <v>35030</v>
      </c>
      <c r="D12030" s="57" t="s">
        <v>35031</v>
      </c>
    </row>
    <row r="12031" spans="1:4">
      <c r="A12031" s="57" t="s">
        <v>35032</v>
      </c>
      <c r="B12031" s="57" t="s">
        <v>12940</v>
      </c>
      <c r="C12031" s="57" t="s">
        <v>35033</v>
      </c>
      <c r="D12031" s="57" t="s">
        <v>35034</v>
      </c>
    </row>
    <row r="12032" spans="1:4">
      <c r="A12032" s="57" t="s">
        <v>35035</v>
      </c>
      <c r="B12032" s="57" t="s">
        <v>12940</v>
      </c>
      <c r="C12032" s="57" t="s">
        <v>35036</v>
      </c>
      <c r="D12032" s="57" t="s">
        <v>35037</v>
      </c>
    </row>
    <row r="12033" spans="1:4">
      <c r="A12033" s="57" t="s">
        <v>35038</v>
      </c>
      <c r="B12033" s="57" t="s">
        <v>12940</v>
      </c>
      <c r="C12033" s="57" t="s">
        <v>35039</v>
      </c>
      <c r="D12033" s="57" t="s">
        <v>35040</v>
      </c>
    </row>
    <row r="12034" spans="1:4">
      <c r="A12034" s="57" t="s">
        <v>35038</v>
      </c>
      <c r="B12034" s="57"/>
      <c r="C12034" s="57" t="s">
        <v>35041</v>
      </c>
      <c r="D12034" s="57" t="s">
        <v>35042</v>
      </c>
    </row>
    <row r="12035" spans="1:4">
      <c r="A12035" s="57" t="s">
        <v>35038</v>
      </c>
      <c r="B12035" s="57"/>
      <c r="C12035" s="57" t="s">
        <v>35043</v>
      </c>
      <c r="D12035" s="57" t="s">
        <v>35044</v>
      </c>
    </row>
    <row r="12036" spans="1:4">
      <c r="A12036" s="57" t="s">
        <v>35038</v>
      </c>
      <c r="B12036" s="57"/>
      <c r="C12036" s="57" t="s">
        <v>35045</v>
      </c>
      <c r="D12036" s="57" t="s">
        <v>35046</v>
      </c>
    </row>
    <row r="12037" spans="1:4">
      <c r="A12037" s="57" t="s">
        <v>35038</v>
      </c>
      <c r="B12037" s="57"/>
      <c r="C12037" s="57" t="s">
        <v>35047</v>
      </c>
      <c r="D12037" s="57" t="s">
        <v>35048</v>
      </c>
    </row>
    <row r="12038" spans="1:4">
      <c r="A12038" s="57" t="s">
        <v>35049</v>
      </c>
      <c r="B12038" s="57" t="s">
        <v>12940</v>
      </c>
      <c r="C12038" s="57" t="s">
        <v>35050</v>
      </c>
      <c r="D12038" s="57" t="s">
        <v>35051</v>
      </c>
    </row>
    <row r="12039" spans="1:4">
      <c r="A12039" s="57" t="s">
        <v>35049</v>
      </c>
      <c r="B12039" s="57"/>
      <c r="C12039" s="57" t="s">
        <v>20673</v>
      </c>
      <c r="D12039" s="57" t="s">
        <v>75006</v>
      </c>
    </row>
    <row r="12040" spans="1:4">
      <c r="A12040" s="57" t="s">
        <v>35052</v>
      </c>
      <c r="B12040" s="57" t="s">
        <v>12940</v>
      </c>
      <c r="C12040" s="57" t="s">
        <v>35053</v>
      </c>
      <c r="D12040" s="57" t="s">
        <v>35054</v>
      </c>
    </row>
    <row r="12041" spans="1:4">
      <c r="A12041" s="57" t="s">
        <v>35052</v>
      </c>
      <c r="B12041" s="57"/>
      <c r="C12041" s="57" t="s">
        <v>35055</v>
      </c>
      <c r="D12041" s="57" t="s">
        <v>35054</v>
      </c>
    </row>
    <row r="12042" spans="1:4">
      <c r="A12042" s="57" t="s">
        <v>35052</v>
      </c>
      <c r="B12042" s="57"/>
      <c r="C12042" s="57" t="s">
        <v>35056</v>
      </c>
      <c r="D12042" s="57" t="s">
        <v>35057</v>
      </c>
    </row>
    <row r="12043" spans="1:4">
      <c r="A12043" s="57" t="s">
        <v>35058</v>
      </c>
      <c r="B12043" s="57" t="s">
        <v>12940</v>
      </c>
      <c r="C12043" s="57" t="s">
        <v>35059</v>
      </c>
      <c r="D12043" s="57" t="s">
        <v>35060</v>
      </c>
    </row>
    <row r="12044" spans="1:4">
      <c r="A12044" s="57" t="s">
        <v>35058</v>
      </c>
      <c r="B12044" s="57"/>
      <c r="C12044" s="57" t="s">
        <v>35061</v>
      </c>
      <c r="D12044" s="57" t="s">
        <v>35062</v>
      </c>
    </row>
    <row r="12045" spans="1:4">
      <c r="A12045" s="57" t="s">
        <v>35058</v>
      </c>
      <c r="B12045" s="57"/>
      <c r="C12045" s="57" t="s">
        <v>35063</v>
      </c>
      <c r="D12045" s="57" t="s">
        <v>35064</v>
      </c>
    </row>
    <row r="12046" spans="1:4">
      <c r="A12046" s="57" t="s">
        <v>35065</v>
      </c>
      <c r="B12046" s="57" t="s">
        <v>12940</v>
      </c>
      <c r="C12046" s="57" t="s">
        <v>35066</v>
      </c>
      <c r="D12046" s="57" t="s">
        <v>35067</v>
      </c>
    </row>
    <row r="12047" spans="1:4">
      <c r="A12047" s="57" t="s">
        <v>7763</v>
      </c>
      <c r="B12047" s="57" t="s">
        <v>2207</v>
      </c>
      <c r="C12047" s="57" t="s">
        <v>4664</v>
      </c>
      <c r="D12047" s="57" t="s">
        <v>4665</v>
      </c>
    </row>
    <row r="12048" spans="1:4">
      <c r="A12048" s="57" t="s">
        <v>7763</v>
      </c>
      <c r="B12048" s="57" t="s">
        <v>2207</v>
      </c>
      <c r="C12048" s="57" t="s">
        <v>17280</v>
      </c>
      <c r="D12048" s="57" t="s">
        <v>17281</v>
      </c>
    </row>
    <row r="12049" spans="1:4">
      <c r="A12049" s="57" t="s">
        <v>35068</v>
      </c>
      <c r="B12049" s="57" t="s">
        <v>12940</v>
      </c>
      <c r="C12049" s="57" t="s">
        <v>35069</v>
      </c>
      <c r="D12049" s="57" t="s">
        <v>35070</v>
      </c>
    </row>
    <row r="12050" spans="1:4">
      <c r="A12050" s="57" t="s">
        <v>35071</v>
      </c>
      <c r="B12050" s="57" t="s">
        <v>12940</v>
      </c>
      <c r="C12050" s="57" t="s">
        <v>35072</v>
      </c>
      <c r="D12050" s="57" t="s">
        <v>35073</v>
      </c>
    </row>
    <row r="12051" spans="1:4">
      <c r="A12051" s="57" t="s">
        <v>35071</v>
      </c>
      <c r="B12051" s="57"/>
      <c r="C12051" s="57" t="s">
        <v>35074</v>
      </c>
      <c r="D12051" s="57" t="s">
        <v>35075</v>
      </c>
    </row>
    <row r="12052" spans="1:4">
      <c r="A12052" s="57" t="s">
        <v>35071</v>
      </c>
      <c r="B12052" s="57"/>
      <c r="C12052" s="57" t="s">
        <v>35076</v>
      </c>
      <c r="D12052" s="57" t="s">
        <v>35073</v>
      </c>
    </row>
    <row r="12053" spans="1:4">
      <c r="A12053" s="57" t="s">
        <v>35077</v>
      </c>
      <c r="B12053" s="57" t="s">
        <v>12940</v>
      </c>
      <c r="C12053" s="57" t="s">
        <v>35078</v>
      </c>
      <c r="D12053" s="57" t="s">
        <v>35079</v>
      </c>
    </row>
    <row r="12054" spans="1:4">
      <c r="A12054" s="57" t="s">
        <v>35077</v>
      </c>
      <c r="B12054" s="57"/>
      <c r="C12054" s="57" t="s">
        <v>35080</v>
      </c>
      <c r="D12054" s="57" t="s">
        <v>35081</v>
      </c>
    </row>
    <row r="12055" spans="1:4">
      <c r="A12055" s="57" t="s">
        <v>35082</v>
      </c>
      <c r="B12055" s="57" t="s">
        <v>12940</v>
      </c>
      <c r="C12055" s="57" t="s">
        <v>35083</v>
      </c>
      <c r="D12055" s="57" t="s">
        <v>35084</v>
      </c>
    </row>
    <row r="12056" spans="1:4">
      <c r="A12056" s="57" t="s">
        <v>35085</v>
      </c>
      <c r="B12056" s="57" t="s">
        <v>12940</v>
      </c>
      <c r="C12056" s="57" t="s">
        <v>35086</v>
      </c>
      <c r="D12056" s="57" t="s">
        <v>35087</v>
      </c>
    </row>
    <row r="12057" spans="1:4">
      <c r="A12057" s="57" t="s">
        <v>35085</v>
      </c>
      <c r="B12057" s="57"/>
      <c r="C12057" s="57" t="s">
        <v>35088</v>
      </c>
      <c r="D12057" s="57" t="s">
        <v>35089</v>
      </c>
    </row>
    <row r="12058" spans="1:4">
      <c r="A12058" s="57" t="s">
        <v>35085</v>
      </c>
      <c r="B12058" s="57"/>
      <c r="C12058" s="57" t="s">
        <v>35090</v>
      </c>
      <c r="D12058" s="57" t="s">
        <v>35091</v>
      </c>
    </row>
    <row r="12059" spans="1:4">
      <c r="A12059" s="57" t="s">
        <v>35085</v>
      </c>
      <c r="B12059" s="57"/>
      <c r="C12059" s="57" t="s">
        <v>35092</v>
      </c>
      <c r="D12059" s="57" t="s">
        <v>35093</v>
      </c>
    </row>
    <row r="12060" spans="1:4">
      <c r="A12060" s="57" t="s">
        <v>35085</v>
      </c>
      <c r="B12060" s="57"/>
      <c r="C12060" s="57" t="s">
        <v>35094</v>
      </c>
      <c r="D12060" s="57" t="s">
        <v>35095</v>
      </c>
    </row>
    <row r="12061" spans="1:4">
      <c r="A12061" s="57" t="s">
        <v>35096</v>
      </c>
      <c r="B12061" s="57" t="s">
        <v>12940</v>
      </c>
      <c r="C12061" s="57" t="s">
        <v>35097</v>
      </c>
      <c r="D12061" s="57" t="s">
        <v>35098</v>
      </c>
    </row>
    <row r="12062" spans="1:4">
      <c r="A12062" s="57" t="s">
        <v>35099</v>
      </c>
      <c r="B12062" s="57" t="s">
        <v>12940</v>
      </c>
      <c r="C12062" s="57" t="s">
        <v>35100</v>
      </c>
      <c r="D12062" s="57" t="s">
        <v>35101</v>
      </c>
    </row>
    <row r="12063" spans="1:4">
      <c r="A12063" s="57" t="s">
        <v>35102</v>
      </c>
      <c r="B12063" s="57" t="s">
        <v>12940</v>
      </c>
      <c r="C12063" s="57" t="s">
        <v>35103</v>
      </c>
      <c r="D12063" s="57" t="s">
        <v>35104</v>
      </c>
    </row>
    <row r="12064" spans="1:4">
      <c r="A12064" s="57" t="s">
        <v>35105</v>
      </c>
      <c r="B12064" s="57" t="s">
        <v>12940</v>
      </c>
      <c r="C12064" s="57" t="s">
        <v>35106</v>
      </c>
      <c r="D12064" s="57" t="s">
        <v>35107</v>
      </c>
    </row>
    <row r="12065" spans="1:4">
      <c r="A12065" s="57" t="s">
        <v>35105</v>
      </c>
      <c r="B12065" s="57"/>
      <c r="C12065" s="57" t="s">
        <v>35108</v>
      </c>
      <c r="D12065" s="57" t="s">
        <v>35109</v>
      </c>
    </row>
    <row r="12066" spans="1:4">
      <c r="A12066" s="57" t="s">
        <v>35105</v>
      </c>
      <c r="B12066" s="57"/>
      <c r="C12066" s="57" t="s">
        <v>35110</v>
      </c>
      <c r="D12066" s="57" t="s">
        <v>35111</v>
      </c>
    </row>
    <row r="12067" spans="1:4">
      <c r="A12067" s="57" t="s">
        <v>35105</v>
      </c>
      <c r="B12067" s="57"/>
      <c r="C12067" s="57" t="s">
        <v>35112</v>
      </c>
      <c r="D12067" s="57" t="s">
        <v>35113</v>
      </c>
    </row>
    <row r="12068" spans="1:4">
      <c r="A12068" s="57" t="s">
        <v>35105</v>
      </c>
      <c r="B12068" s="57"/>
      <c r="C12068" s="57" t="s">
        <v>35114</v>
      </c>
      <c r="D12068" s="57" t="s">
        <v>35115</v>
      </c>
    </row>
    <row r="12069" spans="1:4">
      <c r="A12069" s="57" t="s">
        <v>35105</v>
      </c>
      <c r="B12069" s="57"/>
      <c r="C12069" s="57" t="s">
        <v>35116</v>
      </c>
      <c r="D12069" s="57" t="s">
        <v>35117</v>
      </c>
    </row>
    <row r="12070" spans="1:4">
      <c r="A12070" s="57" t="s">
        <v>35105</v>
      </c>
      <c r="B12070" s="57"/>
      <c r="C12070" s="57" t="s">
        <v>35118</v>
      </c>
      <c r="D12070" s="57" t="s">
        <v>35119</v>
      </c>
    </row>
    <row r="12071" spans="1:4">
      <c r="A12071" s="57" t="s">
        <v>35105</v>
      </c>
      <c r="B12071" s="57"/>
      <c r="C12071" s="57" t="s">
        <v>35120</v>
      </c>
      <c r="D12071" s="57" t="s">
        <v>35121</v>
      </c>
    </row>
    <row r="12072" spans="1:4">
      <c r="A12072" s="57" t="s">
        <v>35105</v>
      </c>
      <c r="B12072" s="57"/>
      <c r="C12072" s="57" t="s">
        <v>35122</v>
      </c>
      <c r="D12072" s="57" t="s">
        <v>35123</v>
      </c>
    </row>
    <row r="12073" spans="1:4">
      <c r="A12073" s="57" t="s">
        <v>35105</v>
      </c>
      <c r="B12073" s="57"/>
      <c r="C12073" s="57" t="s">
        <v>35124</v>
      </c>
      <c r="D12073" s="57" t="s">
        <v>35125</v>
      </c>
    </row>
    <row r="12074" spans="1:4">
      <c r="A12074" s="57" t="s">
        <v>35126</v>
      </c>
      <c r="B12074" s="57" t="s">
        <v>12940</v>
      </c>
      <c r="C12074" s="57" t="s">
        <v>35127</v>
      </c>
      <c r="D12074" s="57" t="s">
        <v>35128</v>
      </c>
    </row>
    <row r="12075" spans="1:4">
      <c r="A12075" s="57" t="s">
        <v>35126</v>
      </c>
      <c r="B12075" s="57"/>
      <c r="C12075" s="57" t="s">
        <v>35129</v>
      </c>
      <c r="D12075" s="57" t="s">
        <v>35130</v>
      </c>
    </row>
    <row r="12076" spans="1:4">
      <c r="A12076" s="57" t="s">
        <v>35126</v>
      </c>
      <c r="B12076" s="57"/>
      <c r="C12076" s="57" t="s">
        <v>35131</v>
      </c>
      <c r="D12076" s="57" t="s">
        <v>35132</v>
      </c>
    </row>
    <row r="12077" spans="1:4">
      <c r="A12077" s="57" t="s">
        <v>35126</v>
      </c>
      <c r="B12077" s="57"/>
      <c r="C12077" s="57" t="s">
        <v>35133</v>
      </c>
      <c r="D12077" s="57" t="s">
        <v>35134</v>
      </c>
    </row>
    <row r="12078" spans="1:4">
      <c r="A12078" s="57" t="s">
        <v>35126</v>
      </c>
      <c r="B12078" s="57"/>
      <c r="C12078" s="57" t="s">
        <v>35135</v>
      </c>
      <c r="D12078" s="57" t="s">
        <v>35136</v>
      </c>
    </row>
    <row r="12079" spans="1:4">
      <c r="A12079" s="57" t="s">
        <v>35126</v>
      </c>
      <c r="B12079" s="57"/>
      <c r="C12079" s="57" t="s">
        <v>35137</v>
      </c>
      <c r="D12079" s="57" t="s">
        <v>35138</v>
      </c>
    </row>
    <row r="12080" spans="1:4">
      <c r="A12080" s="57" t="s">
        <v>35139</v>
      </c>
      <c r="B12080" s="57" t="s">
        <v>12940</v>
      </c>
      <c r="C12080" s="57" t="s">
        <v>35140</v>
      </c>
      <c r="D12080" s="57" t="s">
        <v>35141</v>
      </c>
    </row>
    <row r="12081" spans="1:4">
      <c r="A12081" s="57" t="s">
        <v>35142</v>
      </c>
      <c r="B12081" s="57" t="s">
        <v>12940</v>
      </c>
      <c r="C12081" s="57" t="s">
        <v>35143</v>
      </c>
      <c r="D12081" s="57" t="s">
        <v>35144</v>
      </c>
    </row>
    <row r="12082" spans="1:4">
      <c r="A12082" s="57" t="s">
        <v>35142</v>
      </c>
      <c r="B12082" s="57"/>
      <c r="C12082" s="57" t="s">
        <v>35145</v>
      </c>
      <c r="D12082" s="57" t="s">
        <v>35146</v>
      </c>
    </row>
    <row r="12083" spans="1:4">
      <c r="A12083" s="57" t="s">
        <v>35142</v>
      </c>
      <c r="B12083" s="57"/>
      <c r="C12083" s="57" t="s">
        <v>35147</v>
      </c>
      <c r="D12083" s="57" t="s">
        <v>35148</v>
      </c>
    </row>
    <row r="12084" spans="1:4">
      <c r="A12084" s="57" t="s">
        <v>35142</v>
      </c>
      <c r="B12084" s="57"/>
      <c r="C12084" s="57" t="s">
        <v>35149</v>
      </c>
      <c r="D12084" s="57" t="s">
        <v>35150</v>
      </c>
    </row>
    <row r="12085" spans="1:4">
      <c r="A12085" s="57" t="s">
        <v>35142</v>
      </c>
      <c r="B12085" s="57"/>
      <c r="C12085" s="57" t="s">
        <v>35151</v>
      </c>
      <c r="D12085" s="57" t="s">
        <v>35152</v>
      </c>
    </row>
    <row r="12086" spans="1:4">
      <c r="A12086" s="57" t="s">
        <v>35142</v>
      </c>
      <c r="B12086" s="57"/>
      <c r="C12086" s="57" t="s">
        <v>35153</v>
      </c>
      <c r="D12086" s="57" t="s">
        <v>35154</v>
      </c>
    </row>
    <row r="12087" spans="1:4">
      <c r="A12087" s="57" t="s">
        <v>35142</v>
      </c>
      <c r="B12087" s="57"/>
      <c r="C12087" s="57" t="s">
        <v>35155</v>
      </c>
      <c r="D12087" s="57" t="s">
        <v>35156</v>
      </c>
    </row>
    <row r="12088" spans="1:4">
      <c r="A12088" s="57" t="s">
        <v>35142</v>
      </c>
      <c r="B12088" s="57"/>
      <c r="C12088" s="57" t="s">
        <v>35157</v>
      </c>
      <c r="D12088" s="57" t="s">
        <v>19034</v>
      </c>
    </row>
    <row r="12089" spans="1:4">
      <c r="A12089" s="57" t="s">
        <v>35142</v>
      </c>
      <c r="B12089" s="57"/>
      <c r="C12089" s="57" t="s">
        <v>35158</v>
      </c>
      <c r="D12089" s="57" t="s">
        <v>35159</v>
      </c>
    </row>
    <row r="12090" spans="1:4">
      <c r="A12090" s="57" t="s">
        <v>35142</v>
      </c>
      <c r="B12090" s="57"/>
      <c r="C12090" s="57" t="s">
        <v>35160</v>
      </c>
      <c r="D12090" s="57" t="s">
        <v>35161</v>
      </c>
    </row>
    <row r="12091" spans="1:4">
      <c r="A12091" s="57" t="s">
        <v>35142</v>
      </c>
      <c r="B12091" s="57"/>
      <c r="C12091" s="57" t="s">
        <v>35162</v>
      </c>
      <c r="D12091" s="57" t="s">
        <v>35163</v>
      </c>
    </row>
    <row r="12092" spans="1:4">
      <c r="A12092" s="57" t="s">
        <v>35142</v>
      </c>
      <c r="B12092" s="57"/>
      <c r="C12092" s="57" t="s">
        <v>77295</v>
      </c>
      <c r="D12092" s="57" t="s">
        <v>77296</v>
      </c>
    </row>
    <row r="12093" spans="1:4">
      <c r="A12093" s="57" t="s">
        <v>35142</v>
      </c>
      <c r="B12093" s="57"/>
      <c r="C12093" s="57" t="s">
        <v>77297</v>
      </c>
      <c r="D12093" s="57" t="s">
        <v>77298</v>
      </c>
    </row>
    <row r="12094" spans="1:4">
      <c r="A12094" s="57" t="s">
        <v>35164</v>
      </c>
      <c r="B12094" s="57" t="s">
        <v>12940</v>
      </c>
      <c r="C12094" s="57" t="s">
        <v>35165</v>
      </c>
      <c r="D12094" s="57" t="s">
        <v>35166</v>
      </c>
    </row>
    <row r="12095" spans="1:4">
      <c r="A12095" s="57" t="s">
        <v>35164</v>
      </c>
      <c r="B12095" s="57"/>
      <c r="C12095" s="57" t="s">
        <v>35167</v>
      </c>
      <c r="D12095" s="57" t="s">
        <v>35168</v>
      </c>
    </row>
    <row r="12096" spans="1:4">
      <c r="A12096" s="57" t="s">
        <v>35164</v>
      </c>
      <c r="B12096" s="57"/>
      <c r="C12096" s="57" t="s">
        <v>35169</v>
      </c>
      <c r="D12096" s="57" t="s">
        <v>35170</v>
      </c>
    </row>
    <row r="12097" spans="1:4">
      <c r="A12097" s="57" t="s">
        <v>35164</v>
      </c>
      <c r="B12097" s="57"/>
      <c r="C12097" s="57" t="s">
        <v>35171</v>
      </c>
      <c r="D12097" s="57" t="s">
        <v>35172</v>
      </c>
    </row>
    <row r="12098" spans="1:4">
      <c r="A12098" s="57" t="s">
        <v>35164</v>
      </c>
      <c r="B12098" s="57"/>
      <c r="C12098" s="57" t="s">
        <v>35173</v>
      </c>
      <c r="D12098" s="57" t="s">
        <v>35174</v>
      </c>
    </row>
    <row r="12099" spans="1:4">
      <c r="A12099" s="57" t="s">
        <v>35164</v>
      </c>
      <c r="B12099" s="57"/>
      <c r="C12099" s="57" t="s">
        <v>35175</v>
      </c>
      <c r="D12099" s="57" t="s">
        <v>35176</v>
      </c>
    </row>
    <row r="12100" spans="1:4">
      <c r="A12100" s="57" t="s">
        <v>35164</v>
      </c>
      <c r="B12100" s="57"/>
      <c r="C12100" s="57" t="s">
        <v>35177</v>
      </c>
      <c r="D12100" s="57" t="s">
        <v>35178</v>
      </c>
    </row>
    <row r="12101" spans="1:4">
      <c r="A12101" s="57" t="s">
        <v>35164</v>
      </c>
      <c r="B12101" s="57"/>
      <c r="C12101" s="57" t="s">
        <v>35179</v>
      </c>
      <c r="D12101" s="57" t="s">
        <v>35180</v>
      </c>
    </row>
    <row r="12102" spans="1:4">
      <c r="A12102" s="57" t="s">
        <v>35164</v>
      </c>
      <c r="B12102" s="57"/>
      <c r="C12102" s="57" t="s">
        <v>76684</v>
      </c>
      <c r="D12102" s="57" t="s">
        <v>76685</v>
      </c>
    </row>
    <row r="12103" spans="1:4">
      <c r="A12103" s="57" t="s">
        <v>35181</v>
      </c>
      <c r="B12103" s="57" t="s">
        <v>12940</v>
      </c>
      <c r="C12103" s="57" t="s">
        <v>35182</v>
      </c>
      <c r="D12103" s="57" t="s">
        <v>35183</v>
      </c>
    </row>
    <row r="12104" spans="1:4">
      <c r="A12104" s="57" t="s">
        <v>7764</v>
      </c>
      <c r="B12104" s="57" t="s">
        <v>813</v>
      </c>
      <c r="C12104" s="57" t="s">
        <v>7575</v>
      </c>
      <c r="D12104" s="57" t="s">
        <v>7576</v>
      </c>
    </row>
    <row r="12105" spans="1:4">
      <c r="A12105" s="57" t="s">
        <v>7765</v>
      </c>
      <c r="B12105" s="57" t="s">
        <v>1119</v>
      </c>
      <c r="C12105" s="57" t="s">
        <v>6425</v>
      </c>
      <c r="D12105" s="57" t="s">
        <v>6426</v>
      </c>
    </row>
    <row r="12106" spans="1:4">
      <c r="A12106" s="57" t="s">
        <v>7765</v>
      </c>
      <c r="B12106" s="57" t="s">
        <v>1119</v>
      </c>
      <c r="C12106" s="57" t="s">
        <v>9311</v>
      </c>
      <c r="D12106" s="57" t="s">
        <v>9312</v>
      </c>
    </row>
    <row r="12107" spans="1:4">
      <c r="A12107" s="57" t="s">
        <v>7765</v>
      </c>
      <c r="B12107" s="57" t="s">
        <v>1119</v>
      </c>
      <c r="C12107" s="57" t="s">
        <v>17282</v>
      </c>
      <c r="D12107" s="57" t="s">
        <v>17283</v>
      </c>
    </row>
    <row r="12108" spans="1:4">
      <c r="A12108" s="57" t="s">
        <v>7765</v>
      </c>
      <c r="B12108" s="57" t="s">
        <v>1119</v>
      </c>
      <c r="C12108" s="57" t="s">
        <v>75007</v>
      </c>
      <c r="D12108" s="57" t="s">
        <v>17283</v>
      </c>
    </row>
    <row r="12109" spans="1:4">
      <c r="A12109" s="57" t="s">
        <v>7766</v>
      </c>
      <c r="B12109" s="57" t="s">
        <v>1119</v>
      </c>
      <c r="C12109" s="57" t="s">
        <v>7564</v>
      </c>
      <c r="D12109" s="57" t="s">
        <v>7565</v>
      </c>
    </row>
    <row r="12110" spans="1:4">
      <c r="A12110" s="57" t="s">
        <v>7766</v>
      </c>
      <c r="B12110" s="57" t="s">
        <v>1119</v>
      </c>
      <c r="C12110" s="57" t="s">
        <v>9313</v>
      </c>
      <c r="D12110" s="57" t="s">
        <v>9314</v>
      </c>
    </row>
    <row r="12111" spans="1:4">
      <c r="A12111" s="57" t="s">
        <v>8948</v>
      </c>
      <c r="B12111" s="57" t="s">
        <v>1119</v>
      </c>
      <c r="C12111" s="57" t="s">
        <v>8946</v>
      </c>
      <c r="D12111" s="57" t="s">
        <v>8947</v>
      </c>
    </row>
    <row r="12112" spans="1:4">
      <c r="A12112" s="57" t="s">
        <v>35184</v>
      </c>
      <c r="B12112" s="57" t="s">
        <v>12940</v>
      </c>
      <c r="C12112" s="57" t="s">
        <v>35185</v>
      </c>
      <c r="D12112" s="57" t="s">
        <v>35186</v>
      </c>
    </row>
    <row r="12113" spans="1:4">
      <c r="A12113" s="57" t="s">
        <v>35187</v>
      </c>
      <c r="B12113" s="57" t="s">
        <v>12940</v>
      </c>
      <c r="C12113" s="57" t="s">
        <v>35188</v>
      </c>
      <c r="D12113" s="57" t="s">
        <v>35189</v>
      </c>
    </row>
    <row r="12114" spans="1:4">
      <c r="A12114" s="57" t="s">
        <v>35187</v>
      </c>
      <c r="B12114" s="57"/>
      <c r="C12114" s="57" t="s">
        <v>35190</v>
      </c>
      <c r="D12114" s="57" t="s">
        <v>35191</v>
      </c>
    </row>
    <row r="12115" spans="1:4">
      <c r="A12115" s="57" t="s">
        <v>35192</v>
      </c>
      <c r="B12115" s="57" t="s">
        <v>12940</v>
      </c>
      <c r="C12115" s="57" t="s">
        <v>35193</v>
      </c>
      <c r="D12115" s="57" t="s">
        <v>35194</v>
      </c>
    </row>
    <row r="12116" spans="1:4">
      <c r="A12116" s="57" t="s">
        <v>35195</v>
      </c>
      <c r="B12116" s="57" t="s">
        <v>12940</v>
      </c>
      <c r="C12116" s="57" t="s">
        <v>35196</v>
      </c>
      <c r="D12116" s="57" t="s">
        <v>35197</v>
      </c>
    </row>
    <row r="12117" spans="1:4">
      <c r="A12117" s="57" t="s">
        <v>35198</v>
      </c>
      <c r="B12117" s="57" t="s">
        <v>12940</v>
      </c>
      <c r="C12117" s="57" t="s">
        <v>35199</v>
      </c>
      <c r="D12117" s="57" t="s">
        <v>35200</v>
      </c>
    </row>
    <row r="12118" spans="1:4">
      <c r="A12118" s="57" t="s">
        <v>35201</v>
      </c>
      <c r="B12118" s="57" t="s">
        <v>12940</v>
      </c>
      <c r="C12118" s="57" t="s">
        <v>35202</v>
      </c>
      <c r="D12118" s="57" t="s">
        <v>35203</v>
      </c>
    </row>
    <row r="12119" spans="1:4">
      <c r="A12119" s="57" t="s">
        <v>35204</v>
      </c>
      <c r="B12119" s="57" t="s">
        <v>12940</v>
      </c>
      <c r="C12119" s="57" t="s">
        <v>35205</v>
      </c>
      <c r="D12119" s="57" t="s">
        <v>35206</v>
      </c>
    </row>
    <row r="12120" spans="1:4">
      <c r="A12120" s="57" t="s">
        <v>35207</v>
      </c>
      <c r="B12120" s="57" t="s">
        <v>12940</v>
      </c>
      <c r="C12120" s="57" t="s">
        <v>35208</v>
      </c>
      <c r="D12120" s="57" t="s">
        <v>35209</v>
      </c>
    </row>
    <row r="12121" spans="1:4">
      <c r="A12121" s="57" t="s">
        <v>35207</v>
      </c>
      <c r="B12121" s="57"/>
      <c r="C12121" s="57" t="s">
        <v>35210</v>
      </c>
      <c r="D12121" s="57" t="s">
        <v>35211</v>
      </c>
    </row>
    <row r="12122" spans="1:4">
      <c r="A12122" s="57" t="s">
        <v>35207</v>
      </c>
      <c r="B12122" s="57"/>
      <c r="C12122" s="57" t="s">
        <v>35212</v>
      </c>
      <c r="D12122" s="57" t="s">
        <v>35213</v>
      </c>
    </row>
    <row r="12123" spans="1:4">
      <c r="A12123" s="57" t="s">
        <v>35214</v>
      </c>
      <c r="B12123" s="57" t="s">
        <v>12940</v>
      </c>
      <c r="C12123" s="57" t="s">
        <v>35215</v>
      </c>
      <c r="D12123" s="57" t="s">
        <v>35216</v>
      </c>
    </row>
    <row r="12124" spans="1:4">
      <c r="A12124" s="57" t="s">
        <v>35217</v>
      </c>
      <c r="B12124" s="57" t="s">
        <v>12940</v>
      </c>
      <c r="C12124" s="57" t="s">
        <v>35218</v>
      </c>
      <c r="D12124" s="57" t="s">
        <v>35219</v>
      </c>
    </row>
    <row r="12125" spans="1:4">
      <c r="A12125" s="57" t="s">
        <v>35217</v>
      </c>
      <c r="B12125" s="57"/>
      <c r="C12125" s="57" t="s">
        <v>35220</v>
      </c>
      <c r="D12125" s="57" t="s">
        <v>35221</v>
      </c>
    </row>
    <row r="12126" spans="1:4">
      <c r="A12126" s="57" t="s">
        <v>35217</v>
      </c>
      <c r="B12126" s="57"/>
      <c r="C12126" s="57" t="s">
        <v>35222</v>
      </c>
      <c r="D12126" s="57" t="s">
        <v>35223</v>
      </c>
    </row>
    <row r="12127" spans="1:4">
      <c r="A12127" s="57" t="s">
        <v>35217</v>
      </c>
      <c r="B12127" s="57"/>
      <c r="C12127" s="57" t="s">
        <v>35224</v>
      </c>
      <c r="D12127" s="57" t="s">
        <v>35225</v>
      </c>
    </row>
    <row r="12128" spans="1:4">
      <c r="A12128" s="57" t="s">
        <v>35217</v>
      </c>
      <c r="B12128" s="57"/>
      <c r="C12128" s="57" t="s">
        <v>35226</v>
      </c>
      <c r="D12128" s="57" t="s">
        <v>35227</v>
      </c>
    </row>
    <row r="12129" spans="1:4">
      <c r="A12129" s="57" t="s">
        <v>75008</v>
      </c>
      <c r="B12129" s="57" t="s">
        <v>12940</v>
      </c>
      <c r="C12129" s="57" t="s">
        <v>75009</v>
      </c>
      <c r="D12129" s="57" t="s">
        <v>75010</v>
      </c>
    </row>
    <row r="12130" spans="1:4">
      <c r="A12130" s="57" t="s">
        <v>35228</v>
      </c>
      <c r="B12130" s="57" t="s">
        <v>12940</v>
      </c>
      <c r="C12130" s="57" t="s">
        <v>35229</v>
      </c>
      <c r="D12130" s="57" t="s">
        <v>35230</v>
      </c>
    </row>
    <row r="12131" spans="1:4">
      <c r="A12131" s="57" t="s">
        <v>35231</v>
      </c>
      <c r="B12131" s="57" t="s">
        <v>12940</v>
      </c>
      <c r="C12131" s="57" t="s">
        <v>35232</v>
      </c>
      <c r="D12131" s="57" t="s">
        <v>35233</v>
      </c>
    </row>
    <row r="12132" spans="1:4">
      <c r="A12132" s="57" t="s">
        <v>35231</v>
      </c>
      <c r="B12132" s="57"/>
      <c r="C12132" s="57" t="s">
        <v>35234</v>
      </c>
      <c r="D12132" s="57" t="s">
        <v>35235</v>
      </c>
    </row>
    <row r="12133" spans="1:4">
      <c r="A12133" s="57" t="s">
        <v>35231</v>
      </c>
      <c r="B12133" s="57"/>
      <c r="C12133" s="57" t="s">
        <v>35236</v>
      </c>
      <c r="D12133" s="57" t="s">
        <v>35237</v>
      </c>
    </row>
    <row r="12134" spans="1:4">
      <c r="A12134" s="57" t="s">
        <v>35231</v>
      </c>
      <c r="B12134" s="57"/>
      <c r="C12134" s="57" t="s">
        <v>35238</v>
      </c>
      <c r="D12134" s="57" t="s">
        <v>35239</v>
      </c>
    </row>
    <row r="12135" spans="1:4">
      <c r="A12135" s="57" t="s">
        <v>35240</v>
      </c>
      <c r="B12135" s="57" t="s">
        <v>12940</v>
      </c>
      <c r="C12135" s="57" t="s">
        <v>35241</v>
      </c>
      <c r="D12135" s="57" t="s">
        <v>35242</v>
      </c>
    </row>
    <row r="12136" spans="1:4">
      <c r="A12136" s="57" t="s">
        <v>35243</v>
      </c>
      <c r="B12136" s="57" t="s">
        <v>12940</v>
      </c>
      <c r="C12136" s="57" t="s">
        <v>35244</v>
      </c>
      <c r="D12136" s="57" t="s">
        <v>35245</v>
      </c>
    </row>
    <row r="12137" spans="1:4">
      <c r="A12137" s="57" t="s">
        <v>35243</v>
      </c>
      <c r="B12137" s="57"/>
      <c r="C12137" s="57" t="s">
        <v>35246</v>
      </c>
      <c r="D12137" s="57" t="s">
        <v>35247</v>
      </c>
    </row>
    <row r="12138" spans="1:4">
      <c r="A12138" s="57" t="s">
        <v>35248</v>
      </c>
      <c r="B12138" s="57" t="s">
        <v>12940</v>
      </c>
      <c r="C12138" s="57" t="s">
        <v>35249</v>
      </c>
      <c r="D12138" s="57" t="s">
        <v>35250</v>
      </c>
    </row>
    <row r="12139" spans="1:4">
      <c r="A12139" s="57" t="s">
        <v>35248</v>
      </c>
      <c r="B12139" s="57"/>
      <c r="C12139" s="57" t="s">
        <v>35251</v>
      </c>
      <c r="D12139" s="57" t="s">
        <v>35252</v>
      </c>
    </row>
    <row r="12140" spans="1:4">
      <c r="A12140" s="57" t="s">
        <v>35248</v>
      </c>
      <c r="B12140" s="57"/>
      <c r="C12140" s="57" t="s">
        <v>35253</v>
      </c>
      <c r="D12140" s="57" t="s">
        <v>35254</v>
      </c>
    </row>
    <row r="12141" spans="1:4">
      <c r="A12141" s="57" t="s">
        <v>35248</v>
      </c>
      <c r="B12141" s="57"/>
      <c r="C12141" s="57" t="s">
        <v>35255</v>
      </c>
      <c r="D12141" s="57" t="s">
        <v>35256</v>
      </c>
    </row>
    <row r="12142" spans="1:4">
      <c r="A12142" s="57" t="s">
        <v>35248</v>
      </c>
      <c r="B12142" s="57"/>
      <c r="C12142" s="57" t="s">
        <v>35257</v>
      </c>
      <c r="D12142" s="57" t="s">
        <v>35258</v>
      </c>
    </row>
    <row r="12143" spans="1:4">
      <c r="A12143" s="57" t="s">
        <v>35248</v>
      </c>
      <c r="B12143" s="57"/>
      <c r="C12143" s="57" t="s">
        <v>35259</v>
      </c>
      <c r="D12143" s="57" t="s">
        <v>35260</v>
      </c>
    </row>
    <row r="12144" spans="1:4">
      <c r="A12144" s="57" t="s">
        <v>35261</v>
      </c>
      <c r="B12144" s="57" t="s">
        <v>12940</v>
      </c>
      <c r="C12144" s="57" t="s">
        <v>35262</v>
      </c>
      <c r="D12144" s="57" t="s">
        <v>35263</v>
      </c>
    </row>
    <row r="12145" spans="1:4">
      <c r="A12145" s="57" t="s">
        <v>35264</v>
      </c>
      <c r="B12145" s="57" t="s">
        <v>12940</v>
      </c>
      <c r="C12145" s="57" t="s">
        <v>35265</v>
      </c>
      <c r="D12145" s="57" t="s">
        <v>35266</v>
      </c>
    </row>
    <row r="12146" spans="1:4">
      <c r="A12146" s="57" t="s">
        <v>35267</v>
      </c>
      <c r="B12146" s="57" t="s">
        <v>12940</v>
      </c>
      <c r="C12146" s="57" t="s">
        <v>35268</v>
      </c>
      <c r="D12146" s="57" t="s">
        <v>35269</v>
      </c>
    </row>
    <row r="12147" spans="1:4">
      <c r="A12147" s="57" t="s">
        <v>35270</v>
      </c>
      <c r="B12147" s="57" t="s">
        <v>12940</v>
      </c>
      <c r="C12147" s="57" t="s">
        <v>35271</v>
      </c>
      <c r="D12147" s="57" t="s">
        <v>35272</v>
      </c>
    </row>
    <row r="12148" spans="1:4">
      <c r="A12148" s="57" t="s">
        <v>35270</v>
      </c>
      <c r="B12148" s="57"/>
      <c r="C12148" s="57" t="s">
        <v>35273</v>
      </c>
      <c r="D12148" s="57" t="s">
        <v>35274</v>
      </c>
    </row>
    <row r="12149" spans="1:4">
      <c r="A12149" s="57" t="s">
        <v>35275</v>
      </c>
      <c r="B12149" s="57" t="s">
        <v>12940</v>
      </c>
      <c r="C12149" s="57" t="s">
        <v>35276</v>
      </c>
      <c r="D12149" s="57" t="s">
        <v>35277</v>
      </c>
    </row>
    <row r="12150" spans="1:4">
      <c r="A12150" s="57" t="s">
        <v>35278</v>
      </c>
      <c r="B12150" s="57" t="s">
        <v>12940</v>
      </c>
      <c r="C12150" s="57" t="s">
        <v>35279</v>
      </c>
      <c r="D12150" s="57" t="s">
        <v>19034</v>
      </c>
    </row>
    <row r="12151" spans="1:4">
      <c r="A12151" s="57" t="s">
        <v>35280</v>
      </c>
      <c r="B12151" s="57" t="s">
        <v>12940</v>
      </c>
      <c r="C12151" s="57" t="s">
        <v>35281</v>
      </c>
      <c r="D12151" s="57" t="s">
        <v>35282</v>
      </c>
    </row>
    <row r="12152" spans="1:4">
      <c r="A12152" s="57" t="s">
        <v>35280</v>
      </c>
      <c r="B12152" s="57"/>
      <c r="C12152" s="57" t="s">
        <v>35283</v>
      </c>
      <c r="D12152" s="57" t="s">
        <v>35284</v>
      </c>
    </row>
    <row r="12153" spans="1:4">
      <c r="A12153" s="57" t="s">
        <v>7767</v>
      </c>
      <c r="B12153" s="57" t="s">
        <v>890</v>
      </c>
      <c r="C12153" s="57" t="s">
        <v>4349</v>
      </c>
      <c r="D12153" s="57" t="s">
        <v>4350</v>
      </c>
    </row>
    <row r="12154" spans="1:4">
      <c r="A12154" s="57" t="s">
        <v>7767</v>
      </c>
      <c r="B12154" s="57" t="s">
        <v>890</v>
      </c>
      <c r="C12154" s="57" t="s">
        <v>5288</v>
      </c>
      <c r="D12154" s="57" t="s">
        <v>5289</v>
      </c>
    </row>
    <row r="12155" spans="1:4">
      <c r="A12155" s="57" t="s">
        <v>7767</v>
      </c>
      <c r="B12155" s="57" t="s">
        <v>890</v>
      </c>
      <c r="C12155" s="57" t="s">
        <v>5405</v>
      </c>
      <c r="D12155" s="57" t="s">
        <v>5406</v>
      </c>
    </row>
    <row r="12156" spans="1:4">
      <c r="A12156" s="57" t="s">
        <v>7767</v>
      </c>
      <c r="B12156" s="57" t="s">
        <v>890</v>
      </c>
      <c r="C12156" s="57" t="s">
        <v>6182</v>
      </c>
      <c r="D12156" s="57" t="s">
        <v>6183</v>
      </c>
    </row>
    <row r="12157" spans="1:4">
      <c r="A12157" s="57" t="s">
        <v>7767</v>
      </c>
      <c r="B12157" s="57" t="s">
        <v>890</v>
      </c>
      <c r="C12157" s="57" t="s">
        <v>6275</v>
      </c>
      <c r="D12157" s="57" t="s">
        <v>6276</v>
      </c>
    </row>
    <row r="12158" spans="1:4">
      <c r="A12158" s="57" t="s">
        <v>7767</v>
      </c>
      <c r="B12158" s="57" t="s">
        <v>890</v>
      </c>
      <c r="C12158" s="57" t="s">
        <v>6331</v>
      </c>
      <c r="D12158" s="57" t="s">
        <v>6332</v>
      </c>
    </row>
    <row r="12159" spans="1:4">
      <c r="A12159" s="57" t="s">
        <v>7767</v>
      </c>
      <c r="B12159" s="57" t="s">
        <v>890</v>
      </c>
      <c r="C12159" s="57" t="s">
        <v>6333</v>
      </c>
      <c r="D12159" s="57" t="s">
        <v>6334</v>
      </c>
    </row>
    <row r="12160" spans="1:4">
      <c r="A12160" s="57" t="s">
        <v>7767</v>
      </c>
      <c r="B12160" s="57" t="s">
        <v>890</v>
      </c>
      <c r="C12160" s="57" t="s">
        <v>8309</v>
      </c>
      <c r="D12160" s="57" t="s">
        <v>8310</v>
      </c>
    </row>
    <row r="12161" spans="1:4">
      <c r="A12161" s="57" t="s">
        <v>7767</v>
      </c>
      <c r="B12161" s="57" t="s">
        <v>890</v>
      </c>
      <c r="C12161" s="57" t="s">
        <v>8747</v>
      </c>
      <c r="D12161" s="57" t="s">
        <v>8748</v>
      </c>
    </row>
    <row r="12162" spans="1:4">
      <c r="A12162" s="57" t="s">
        <v>7767</v>
      </c>
      <c r="B12162" s="57" t="s">
        <v>890</v>
      </c>
      <c r="C12162" s="57" t="s">
        <v>9315</v>
      </c>
      <c r="D12162" s="57" t="s">
        <v>9316</v>
      </c>
    </row>
    <row r="12163" spans="1:4">
      <c r="A12163" s="57" t="s">
        <v>7767</v>
      </c>
      <c r="B12163" s="57" t="s">
        <v>890</v>
      </c>
      <c r="C12163" s="57" t="s">
        <v>9317</v>
      </c>
      <c r="D12163" s="57" t="s">
        <v>9318</v>
      </c>
    </row>
    <row r="12164" spans="1:4">
      <c r="A12164" s="57" t="s">
        <v>7767</v>
      </c>
      <c r="B12164" s="57" t="s">
        <v>890</v>
      </c>
      <c r="C12164" s="57" t="s">
        <v>9319</v>
      </c>
      <c r="D12164" s="57" t="s">
        <v>9320</v>
      </c>
    </row>
    <row r="12165" spans="1:4">
      <c r="A12165" s="57" t="s">
        <v>7767</v>
      </c>
      <c r="B12165" s="57" t="s">
        <v>890</v>
      </c>
      <c r="C12165" s="57" t="s">
        <v>12675</v>
      </c>
      <c r="D12165" s="57" t="s">
        <v>12676</v>
      </c>
    </row>
    <row r="12166" spans="1:4">
      <c r="A12166" s="57" t="s">
        <v>7767</v>
      </c>
      <c r="B12166" s="57" t="s">
        <v>890</v>
      </c>
      <c r="C12166" s="57" t="s">
        <v>12677</v>
      </c>
      <c r="D12166" s="57" t="s">
        <v>12678</v>
      </c>
    </row>
    <row r="12167" spans="1:4">
      <c r="A12167" s="57" t="s">
        <v>7767</v>
      </c>
      <c r="B12167" s="57" t="s">
        <v>890</v>
      </c>
      <c r="C12167" s="57" t="s">
        <v>12679</v>
      </c>
      <c r="D12167" s="57" t="s">
        <v>12680</v>
      </c>
    </row>
    <row r="12168" spans="1:4">
      <c r="A12168" s="57" t="s">
        <v>7767</v>
      </c>
      <c r="B12168" s="57" t="s">
        <v>890</v>
      </c>
      <c r="C12168" s="57" t="s">
        <v>12681</v>
      </c>
      <c r="D12168" s="57" t="s">
        <v>12682</v>
      </c>
    </row>
    <row r="12169" spans="1:4">
      <c r="A12169" s="57" t="s">
        <v>7767</v>
      </c>
      <c r="B12169" s="57" t="s">
        <v>890</v>
      </c>
      <c r="C12169" s="57" t="s">
        <v>15348</v>
      </c>
      <c r="D12169" s="57" t="s">
        <v>15349</v>
      </c>
    </row>
    <row r="12170" spans="1:4">
      <c r="A12170" s="57" t="s">
        <v>7767</v>
      </c>
      <c r="B12170" s="57" t="s">
        <v>890</v>
      </c>
      <c r="C12170" s="57" t="s">
        <v>15350</v>
      </c>
      <c r="D12170" s="57" t="s">
        <v>15351</v>
      </c>
    </row>
    <row r="12171" spans="1:4">
      <c r="A12171" s="57" t="s">
        <v>7767</v>
      </c>
      <c r="B12171" s="57" t="s">
        <v>890</v>
      </c>
      <c r="C12171" s="57" t="s">
        <v>17284</v>
      </c>
      <c r="D12171" s="57" t="s">
        <v>17285</v>
      </c>
    </row>
    <row r="12172" spans="1:4">
      <c r="A12172" s="57" t="s">
        <v>7767</v>
      </c>
      <c r="B12172" s="57" t="s">
        <v>890</v>
      </c>
      <c r="C12172" s="57" t="s">
        <v>17286</v>
      </c>
      <c r="D12172" s="57" t="s">
        <v>17287</v>
      </c>
    </row>
    <row r="12173" spans="1:4">
      <c r="A12173" s="57" t="s">
        <v>7767</v>
      </c>
      <c r="B12173" s="57" t="s">
        <v>890</v>
      </c>
      <c r="C12173" s="57" t="s">
        <v>35285</v>
      </c>
      <c r="D12173" s="57" t="s">
        <v>35286</v>
      </c>
    </row>
    <row r="12174" spans="1:4">
      <c r="A12174" s="57" t="s">
        <v>7767</v>
      </c>
      <c r="B12174" s="57" t="s">
        <v>890</v>
      </c>
      <c r="C12174" s="57" t="s">
        <v>75011</v>
      </c>
      <c r="D12174" s="57" t="s">
        <v>75012</v>
      </c>
    </row>
    <row r="12175" spans="1:4">
      <c r="A12175" s="57" t="s">
        <v>7768</v>
      </c>
      <c r="B12175" s="57" t="s">
        <v>890</v>
      </c>
      <c r="C12175" s="57" t="s">
        <v>7134</v>
      </c>
      <c r="D12175" s="57" t="s">
        <v>7135</v>
      </c>
    </row>
    <row r="12176" spans="1:4">
      <c r="A12176" s="57" t="s">
        <v>7768</v>
      </c>
      <c r="B12176" s="57" t="s">
        <v>890</v>
      </c>
      <c r="C12176" s="57" t="s">
        <v>7298</v>
      </c>
      <c r="D12176" s="57" t="s">
        <v>7299</v>
      </c>
    </row>
    <row r="12177" spans="1:4">
      <c r="A12177" s="57" t="s">
        <v>35287</v>
      </c>
      <c r="B12177" s="57" t="s">
        <v>12940</v>
      </c>
      <c r="C12177" s="57" t="s">
        <v>35288</v>
      </c>
      <c r="D12177" s="57" t="s">
        <v>35289</v>
      </c>
    </row>
    <row r="12178" spans="1:4">
      <c r="A12178" s="57" t="s">
        <v>35290</v>
      </c>
      <c r="B12178" s="57" t="s">
        <v>12940</v>
      </c>
      <c r="C12178" s="57" t="s">
        <v>35291</v>
      </c>
      <c r="D12178" s="57" t="s">
        <v>35292</v>
      </c>
    </row>
    <row r="12179" spans="1:4">
      <c r="A12179" s="57" t="s">
        <v>35290</v>
      </c>
      <c r="B12179" s="57"/>
      <c r="C12179" s="57" t="s">
        <v>35293</v>
      </c>
      <c r="D12179" s="57" t="s">
        <v>35294</v>
      </c>
    </row>
    <row r="12180" spans="1:4">
      <c r="A12180" s="57" t="s">
        <v>35290</v>
      </c>
      <c r="B12180" s="57"/>
      <c r="C12180" s="57" t="s">
        <v>35295</v>
      </c>
      <c r="D12180" s="57" t="s">
        <v>35296</v>
      </c>
    </row>
    <row r="12181" spans="1:4">
      <c r="A12181" s="57" t="s">
        <v>35290</v>
      </c>
      <c r="B12181" s="57"/>
      <c r="C12181" s="57" t="s">
        <v>35297</v>
      </c>
      <c r="D12181" s="57" t="s">
        <v>35298</v>
      </c>
    </row>
    <row r="12182" spans="1:4">
      <c r="A12182" s="57" t="s">
        <v>35290</v>
      </c>
      <c r="B12182" s="57"/>
      <c r="C12182" s="57" t="s">
        <v>35299</v>
      </c>
      <c r="D12182" s="57" t="s">
        <v>35300</v>
      </c>
    </row>
    <row r="12183" spans="1:4">
      <c r="A12183" s="57" t="s">
        <v>35290</v>
      </c>
      <c r="B12183" s="57"/>
      <c r="C12183" s="57" t="s">
        <v>35301</v>
      </c>
      <c r="D12183" s="57" t="s">
        <v>35302</v>
      </c>
    </row>
    <row r="12184" spans="1:4">
      <c r="A12184" s="57" t="s">
        <v>35303</v>
      </c>
      <c r="B12184" s="57" t="s">
        <v>12940</v>
      </c>
      <c r="C12184" s="57" t="s">
        <v>35304</v>
      </c>
      <c r="D12184" s="57" t="s">
        <v>35305</v>
      </c>
    </row>
    <row r="12185" spans="1:4">
      <c r="A12185" s="57" t="s">
        <v>35306</v>
      </c>
      <c r="B12185" s="57" t="s">
        <v>12940</v>
      </c>
      <c r="C12185" s="57" t="s">
        <v>35307</v>
      </c>
      <c r="D12185" s="57" t="s">
        <v>35308</v>
      </c>
    </row>
    <row r="12186" spans="1:4">
      <c r="A12186" s="57" t="s">
        <v>35309</v>
      </c>
      <c r="B12186" s="57" t="s">
        <v>12940</v>
      </c>
      <c r="C12186" s="57" t="s">
        <v>35310</v>
      </c>
      <c r="D12186" s="57" t="s">
        <v>35311</v>
      </c>
    </row>
    <row r="12187" spans="1:4">
      <c r="A12187" s="57" t="s">
        <v>35309</v>
      </c>
      <c r="B12187" s="57"/>
      <c r="C12187" s="57" t="s">
        <v>35312</v>
      </c>
      <c r="D12187" s="57" t="s">
        <v>35313</v>
      </c>
    </row>
    <row r="12188" spans="1:4">
      <c r="A12188" s="57" t="s">
        <v>35314</v>
      </c>
      <c r="B12188" s="57" t="s">
        <v>12940</v>
      </c>
      <c r="C12188" s="57" t="s">
        <v>35315</v>
      </c>
      <c r="D12188" s="57" t="s">
        <v>35316</v>
      </c>
    </row>
    <row r="12189" spans="1:4">
      <c r="A12189" s="57" t="s">
        <v>35314</v>
      </c>
      <c r="B12189" s="57"/>
      <c r="C12189" s="57" t="s">
        <v>35317</v>
      </c>
      <c r="D12189" s="57" t="s">
        <v>35318</v>
      </c>
    </row>
    <row r="12190" spans="1:4">
      <c r="A12190" s="57" t="s">
        <v>35314</v>
      </c>
      <c r="B12190" s="57"/>
      <c r="C12190" s="57" t="s">
        <v>35319</v>
      </c>
      <c r="D12190" s="57" t="s">
        <v>35320</v>
      </c>
    </row>
    <row r="12191" spans="1:4">
      <c r="A12191" s="57" t="s">
        <v>35314</v>
      </c>
      <c r="B12191" s="57"/>
      <c r="C12191" s="57" t="s">
        <v>35321</v>
      </c>
      <c r="D12191" s="57" t="s">
        <v>35322</v>
      </c>
    </row>
    <row r="12192" spans="1:4">
      <c r="A12192" s="57" t="s">
        <v>35314</v>
      </c>
      <c r="B12192" s="57"/>
      <c r="C12192" s="57" t="s">
        <v>35323</v>
      </c>
      <c r="D12192" s="57" t="s">
        <v>35324</v>
      </c>
    </row>
    <row r="12193" spans="1:4">
      <c r="A12193" s="57" t="s">
        <v>35314</v>
      </c>
      <c r="B12193" s="57"/>
      <c r="C12193" s="57" t="s">
        <v>35325</v>
      </c>
      <c r="D12193" s="57" t="s">
        <v>35326</v>
      </c>
    </row>
    <row r="12194" spans="1:4">
      <c r="A12194" s="57" t="s">
        <v>35314</v>
      </c>
      <c r="B12194" s="57"/>
      <c r="C12194" s="57" t="s">
        <v>35327</v>
      </c>
      <c r="D12194" s="57" t="s">
        <v>35326</v>
      </c>
    </row>
    <row r="12195" spans="1:4">
      <c r="A12195" s="57" t="s">
        <v>35314</v>
      </c>
      <c r="B12195" s="57"/>
      <c r="C12195" s="57" t="s">
        <v>35328</v>
      </c>
      <c r="D12195" s="57" t="s">
        <v>35329</v>
      </c>
    </row>
    <row r="12196" spans="1:4">
      <c r="A12196" s="57" t="s">
        <v>35314</v>
      </c>
      <c r="B12196" s="57"/>
      <c r="C12196" s="57" t="s">
        <v>35330</v>
      </c>
      <c r="D12196" s="57" t="s">
        <v>35331</v>
      </c>
    </row>
    <row r="12197" spans="1:4">
      <c r="A12197" s="57" t="s">
        <v>35314</v>
      </c>
      <c r="B12197" s="57"/>
      <c r="C12197" s="57" t="s">
        <v>35332</v>
      </c>
      <c r="D12197" s="57" t="s">
        <v>35333</v>
      </c>
    </row>
    <row r="12198" spans="1:4">
      <c r="A12198" s="57" t="s">
        <v>35314</v>
      </c>
      <c r="B12198" s="57"/>
      <c r="C12198" s="57" t="s">
        <v>35334</v>
      </c>
      <c r="D12198" s="57" t="s">
        <v>35335</v>
      </c>
    </row>
    <row r="12199" spans="1:4">
      <c r="A12199" s="57" t="s">
        <v>35314</v>
      </c>
      <c r="B12199" s="57"/>
      <c r="C12199" s="57" t="s">
        <v>35336</v>
      </c>
      <c r="D12199" s="57" t="s">
        <v>35337</v>
      </c>
    </row>
    <row r="12200" spans="1:4">
      <c r="A12200" s="57" t="s">
        <v>35314</v>
      </c>
      <c r="B12200" s="57"/>
      <c r="C12200" s="57" t="s">
        <v>35338</v>
      </c>
      <c r="D12200" s="57" t="s">
        <v>35339</v>
      </c>
    </row>
    <row r="12201" spans="1:4">
      <c r="A12201" s="57" t="s">
        <v>35314</v>
      </c>
      <c r="B12201" s="57"/>
      <c r="C12201" s="57" t="s">
        <v>35340</v>
      </c>
      <c r="D12201" s="57" t="s">
        <v>35341</v>
      </c>
    </row>
    <row r="12202" spans="1:4">
      <c r="A12202" s="57" t="s">
        <v>35314</v>
      </c>
      <c r="B12202" s="57"/>
      <c r="C12202" s="57" t="s">
        <v>35342</v>
      </c>
      <c r="D12202" s="57" t="s">
        <v>35343</v>
      </c>
    </row>
    <row r="12203" spans="1:4">
      <c r="A12203" s="57" t="s">
        <v>35314</v>
      </c>
      <c r="B12203" s="57"/>
      <c r="C12203" s="57" t="s">
        <v>35344</v>
      </c>
      <c r="D12203" s="57" t="s">
        <v>35345</v>
      </c>
    </row>
    <row r="12204" spans="1:4">
      <c r="A12204" s="57" t="s">
        <v>35314</v>
      </c>
      <c r="B12204" s="57"/>
      <c r="C12204" s="57" t="s">
        <v>35346</v>
      </c>
      <c r="D12204" s="57" t="s">
        <v>35347</v>
      </c>
    </row>
    <row r="12205" spans="1:4">
      <c r="A12205" s="57" t="s">
        <v>35314</v>
      </c>
      <c r="B12205" s="57"/>
      <c r="C12205" s="57" t="s">
        <v>35348</v>
      </c>
      <c r="D12205" s="57" t="s">
        <v>35349</v>
      </c>
    </row>
    <row r="12206" spans="1:4">
      <c r="A12206" s="57" t="s">
        <v>35314</v>
      </c>
      <c r="B12206" s="57"/>
      <c r="C12206" s="57" t="s">
        <v>35350</v>
      </c>
      <c r="D12206" s="57" t="s">
        <v>35351</v>
      </c>
    </row>
    <row r="12207" spans="1:4">
      <c r="A12207" s="57" t="s">
        <v>35314</v>
      </c>
      <c r="B12207" s="57"/>
      <c r="C12207" s="57" t="s">
        <v>35352</v>
      </c>
      <c r="D12207" s="57" t="s">
        <v>35353</v>
      </c>
    </row>
    <row r="12208" spans="1:4">
      <c r="A12208" s="57" t="s">
        <v>35314</v>
      </c>
      <c r="B12208" s="57"/>
      <c r="C12208" s="57" t="s">
        <v>35354</v>
      </c>
      <c r="D12208" s="57" t="s">
        <v>35355</v>
      </c>
    </row>
    <row r="12209" spans="1:4">
      <c r="A12209" s="57" t="s">
        <v>35314</v>
      </c>
      <c r="B12209" s="57"/>
      <c r="C12209" s="57" t="s">
        <v>35356</v>
      </c>
      <c r="D12209" s="57" t="s">
        <v>35357</v>
      </c>
    </row>
    <row r="12210" spans="1:4">
      <c r="A12210" s="57" t="s">
        <v>35314</v>
      </c>
      <c r="B12210" s="57"/>
      <c r="C12210" s="57" t="s">
        <v>35358</v>
      </c>
      <c r="D12210" s="57" t="s">
        <v>35359</v>
      </c>
    </row>
    <row r="12211" spans="1:4">
      <c r="A12211" s="57" t="s">
        <v>35314</v>
      </c>
      <c r="B12211" s="57"/>
      <c r="C12211" s="57" t="s">
        <v>35360</v>
      </c>
      <c r="D12211" s="57" t="s">
        <v>35361</v>
      </c>
    </row>
    <row r="12212" spans="1:4">
      <c r="A12212" s="57" t="s">
        <v>35314</v>
      </c>
      <c r="B12212" s="57"/>
      <c r="C12212" s="57" t="s">
        <v>35362</v>
      </c>
      <c r="D12212" s="57" t="s">
        <v>35363</v>
      </c>
    </row>
    <row r="12213" spans="1:4">
      <c r="A12213" s="57" t="s">
        <v>35314</v>
      </c>
      <c r="B12213" s="57"/>
      <c r="C12213" s="57" t="s">
        <v>35364</v>
      </c>
      <c r="D12213" s="57" t="s">
        <v>35365</v>
      </c>
    </row>
    <row r="12214" spans="1:4">
      <c r="A12214" s="57" t="s">
        <v>35314</v>
      </c>
      <c r="B12214" s="57"/>
      <c r="C12214" s="57" t="s">
        <v>35366</v>
      </c>
      <c r="D12214" s="57" t="s">
        <v>35367</v>
      </c>
    </row>
    <row r="12215" spans="1:4">
      <c r="A12215" s="57" t="s">
        <v>35314</v>
      </c>
      <c r="B12215" s="57"/>
      <c r="C12215" s="57" t="s">
        <v>35368</v>
      </c>
      <c r="D12215" s="57" t="s">
        <v>35369</v>
      </c>
    </row>
    <row r="12216" spans="1:4">
      <c r="A12216" s="57" t="s">
        <v>35314</v>
      </c>
      <c r="B12216" s="57"/>
      <c r="C12216" s="57" t="s">
        <v>35370</v>
      </c>
      <c r="D12216" s="57" t="s">
        <v>35371</v>
      </c>
    </row>
    <row r="12217" spans="1:4">
      <c r="A12217" s="57" t="s">
        <v>35314</v>
      </c>
      <c r="B12217" s="57"/>
      <c r="C12217" s="57" t="s">
        <v>35372</v>
      </c>
      <c r="D12217" s="57" t="s">
        <v>35373</v>
      </c>
    </row>
    <row r="12218" spans="1:4">
      <c r="A12218" s="57" t="s">
        <v>35314</v>
      </c>
      <c r="B12218" s="57"/>
      <c r="C12218" s="57" t="s">
        <v>35374</v>
      </c>
      <c r="D12218" s="57" t="s">
        <v>35375</v>
      </c>
    </row>
    <row r="12219" spans="1:4">
      <c r="A12219" s="57" t="s">
        <v>35314</v>
      </c>
      <c r="B12219" s="57"/>
      <c r="C12219" s="57" t="s">
        <v>35376</v>
      </c>
      <c r="D12219" s="57" t="s">
        <v>35377</v>
      </c>
    </row>
    <row r="12220" spans="1:4">
      <c r="A12220" s="57" t="s">
        <v>35314</v>
      </c>
      <c r="B12220" s="57"/>
      <c r="C12220" s="57" t="s">
        <v>35378</v>
      </c>
      <c r="D12220" s="57" t="s">
        <v>35379</v>
      </c>
    </row>
    <row r="12221" spans="1:4">
      <c r="A12221" s="57" t="s">
        <v>35314</v>
      </c>
      <c r="B12221" s="57"/>
      <c r="C12221" s="57" t="s">
        <v>16688</v>
      </c>
      <c r="D12221" s="57" t="s">
        <v>35341</v>
      </c>
    </row>
    <row r="12222" spans="1:4">
      <c r="A12222" s="57" t="s">
        <v>35314</v>
      </c>
      <c r="B12222" s="57"/>
      <c r="C12222" s="57" t="s">
        <v>35380</v>
      </c>
      <c r="D12222" s="57" t="s">
        <v>35381</v>
      </c>
    </row>
    <row r="12223" spans="1:4">
      <c r="A12223" s="57" t="s">
        <v>35314</v>
      </c>
      <c r="B12223" s="57"/>
      <c r="C12223" s="57" t="s">
        <v>35382</v>
      </c>
      <c r="D12223" s="57" t="s">
        <v>35383</v>
      </c>
    </row>
    <row r="12224" spans="1:4">
      <c r="A12224" s="57" t="s">
        <v>35314</v>
      </c>
      <c r="B12224" s="57"/>
      <c r="C12224" s="57" t="s">
        <v>35384</v>
      </c>
      <c r="D12224" s="57" t="s">
        <v>35385</v>
      </c>
    </row>
    <row r="12225" spans="1:4">
      <c r="A12225" s="57" t="s">
        <v>35314</v>
      </c>
      <c r="B12225" s="57"/>
      <c r="C12225" s="57" t="s">
        <v>35386</v>
      </c>
      <c r="D12225" s="57" t="s">
        <v>35367</v>
      </c>
    </row>
    <row r="12226" spans="1:4">
      <c r="A12226" s="57" t="s">
        <v>35314</v>
      </c>
      <c r="B12226" s="57"/>
      <c r="C12226" s="57" t="s">
        <v>35387</v>
      </c>
      <c r="D12226" s="57" t="s">
        <v>35388</v>
      </c>
    </row>
    <row r="12227" spans="1:4">
      <c r="A12227" s="57" t="s">
        <v>35314</v>
      </c>
      <c r="B12227" s="57"/>
      <c r="C12227" s="57" t="s">
        <v>35389</v>
      </c>
      <c r="D12227" s="57" t="s">
        <v>35390</v>
      </c>
    </row>
    <row r="12228" spans="1:4">
      <c r="A12228" s="57" t="s">
        <v>35314</v>
      </c>
      <c r="B12228" s="57"/>
      <c r="C12228" s="57" t="s">
        <v>75013</v>
      </c>
      <c r="D12228" s="57" t="s">
        <v>75014</v>
      </c>
    </row>
    <row r="12229" spans="1:4">
      <c r="A12229" s="57" t="s">
        <v>35314</v>
      </c>
      <c r="B12229" s="57"/>
      <c r="C12229" s="57" t="s">
        <v>75015</v>
      </c>
      <c r="D12229" s="57" t="s">
        <v>75016</v>
      </c>
    </row>
    <row r="12230" spans="1:4">
      <c r="A12230" s="57" t="s">
        <v>35391</v>
      </c>
      <c r="B12230" s="57" t="s">
        <v>12940</v>
      </c>
      <c r="C12230" s="57" t="s">
        <v>35392</v>
      </c>
      <c r="D12230" s="57" t="s">
        <v>35393</v>
      </c>
    </row>
    <row r="12231" spans="1:4">
      <c r="A12231" s="57" t="s">
        <v>35391</v>
      </c>
      <c r="B12231" s="57"/>
      <c r="C12231" s="57" t="s">
        <v>35394</v>
      </c>
      <c r="D12231" s="57" t="s">
        <v>35395</v>
      </c>
    </row>
    <row r="12232" spans="1:4">
      <c r="A12232" s="57" t="s">
        <v>35391</v>
      </c>
      <c r="B12232" s="57"/>
      <c r="C12232" s="57" t="s">
        <v>35396</v>
      </c>
      <c r="D12232" s="57" t="s">
        <v>29107</v>
      </c>
    </row>
    <row r="12233" spans="1:4">
      <c r="A12233" s="57" t="s">
        <v>35391</v>
      </c>
      <c r="B12233" s="57"/>
      <c r="C12233" s="57" t="s">
        <v>35397</v>
      </c>
      <c r="D12233" s="57" t="s">
        <v>35398</v>
      </c>
    </row>
    <row r="12234" spans="1:4">
      <c r="A12234" s="57" t="s">
        <v>35391</v>
      </c>
      <c r="B12234" s="57"/>
      <c r="C12234" s="57" t="s">
        <v>35399</v>
      </c>
      <c r="D12234" s="57" t="s">
        <v>35400</v>
      </c>
    </row>
    <row r="12235" spans="1:4">
      <c r="A12235" s="57" t="s">
        <v>35391</v>
      </c>
      <c r="B12235" s="57"/>
      <c r="C12235" s="57" t="s">
        <v>35401</v>
      </c>
      <c r="D12235" s="57" t="s">
        <v>35402</v>
      </c>
    </row>
    <row r="12236" spans="1:4">
      <c r="A12236" s="57" t="s">
        <v>35391</v>
      </c>
      <c r="B12236" s="57"/>
      <c r="C12236" s="57" t="s">
        <v>35403</v>
      </c>
      <c r="D12236" s="57" t="s">
        <v>35404</v>
      </c>
    </row>
    <row r="12237" spans="1:4">
      <c r="A12237" s="57" t="s">
        <v>35391</v>
      </c>
      <c r="B12237" s="57"/>
      <c r="C12237" s="57" t="s">
        <v>35405</v>
      </c>
      <c r="D12237" s="57" t="s">
        <v>35406</v>
      </c>
    </row>
    <row r="12238" spans="1:4">
      <c r="A12238" s="57" t="s">
        <v>35391</v>
      </c>
      <c r="B12238" s="57"/>
      <c r="C12238" s="57" t="s">
        <v>35407</v>
      </c>
      <c r="D12238" s="57" t="s">
        <v>35408</v>
      </c>
    </row>
    <row r="12239" spans="1:4">
      <c r="A12239" s="57" t="s">
        <v>35391</v>
      </c>
      <c r="B12239" s="57"/>
      <c r="C12239" s="57" t="s">
        <v>35409</v>
      </c>
      <c r="D12239" s="57" t="s">
        <v>35410</v>
      </c>
    </row>
    <row r="12240" spans="1:4">
      <c r="A12240" s="57" t="s">
        <v>35391</v>
      </c>
      <c r="B12240" s="57"/>
      <c r="C12240" s="57" t="s">
        <v>35411</v>
      </c>
      <c r="D12240" s="57" t="s">
        <v>35412</v>
      </c>
    </row>
    <row r="12241" spans="1:4">
      <c r="A12241" s="57" t="s">
        <v>35391</v>
      </c>
      <c r="B12241" s="57"/>
      <c r="C12241" s="57" t="s">
        <v>35413</v>
      </c>
      <c r="D12241" s="57" t="s">
        <v>35414</v>
      </c>
    </row>
    <row r="12242" spans="1:4">
      <c r="A12242" s="57" t="s">
        <v>35391</v>
      </c>
      <c r="B12242" s="57"/>
      <c r="C12242" s="57" t="s">
        <v>35415</v>
      </c>
      <c r="D12242" s="57" t="s">
        <v>32520</v>
      </c>
    </row>
    <row r="12243" spans="1:4">
      <c r="A12243" s="57" t="s">
        <v>35391</v>
      </c>
      <c r="B12243" s="57"/>
      <c r="C12243" s="57" t="s">
        <v>35416</v>
      </c>
      <c r="D12243" s="57" t="s">
        <v>35417</v>
      </c>
    </row>
    <row r="12244" spans="1:4">
      <c r="A12244" s="57" t="s">
        <v>35391</v>
      </c>
      <c r="B12244" s="57"/>
      <c r="C12244" s="57" t="s">
        <v>35418</v>
      </c>
      <c r="D12244" s="57" t="s">
        <v>35419</v>
      </c>
    </row>
    <row r="12245" spans="1:4">
      <c r="A12245" s="57" t="s">
        <v>35391</v>
      </c>
      <c r="B12245" s="57"/>
      <c r="C12245" s="57" t="s">
        <v>35420</v>
      </c>
      <c r="D12245" s="57" t="s">
        <v>35421</v>
      </c>
    </row>
    <row r="12246" spans="1:4">
      <c r="A12246" s="57" t="s">
        <v>35391</v>
      </c>
      <c r="B12246" s="57"/>
      <c r="C12246" s="57" t="s">
        <v>35422</v>
      </c>
      <c r="D12246" s="57" t="s">
        <v>35423</v>
      </c>
    </row>
    <row r="12247" spans="1:4">
      <c r="A12247" s="57" t="s">
        <v>35391</v>
      </c>
      <c r="B12247" s="57"/>
      <c r="C12247" s="57" t="s">
        <v>35424</v>
      </c>
      <c r="D12247" s="57" t="s">
        <v>35425</v>
      </c>
    </row>
    <row r="12248" spans="1:4">
      <c r="A12248" s="57" t="s">
        <v>35391</v>
      </c>
      <c r="B12248" s="57"/>
      <c r="C12248" s="57" t="s">
        <v>35426</v>
      </c>
      <c r="D12248" s="57" t="s">
        <v>35427</v>
      </c>
    </row>
    <row r="12249" spans="1:4">
      <c r="A12249" s="57" t="s">
        <v>35391</v>
      </c>
      <c r="B12249" s="57"/>
      <c r="C12249" s="57" t="s">
        <v>35428</v>
      </c>
      <c r="D12249" s="57" t="s">
        <v>35429</v>
      </c>
    </row>
    <row r="12250" spans="1:4">
      <c r="A12250" s="57" t="s">
        <v>35391</v>
      </c>
      <c r="B12250" s="57"/>
      <c r="C12250" s="57" t="s">
        <v>75017</v>
      </c>
      <c r="D12250" s="57" t="s">
        <v>75018</v>
      </c>
    </row>
    <row r="12251" spans="1:4">
      <c r="A12251" s="57" t="s">
        <v>35391</v>
      </c>
      <c r="B12251" s="57"/>
      <c r="C12251" s="57" t="s">
        <v>75019</v>
      </c>
      <c r="D12251" s="57" t="s">
        <v>75020</v>
      </c>
    </row>
    <row r="12252" spans="1:4">
      <c r="A12252" s="57" t="s">
        <v>35391</v>
      </c>
      <c r="B12252" s="57"/>
      <c r="C12252" s="57" t="s">
        <v>75021</v>
      </c>
      <c r="D12252" s="57" t="s">
        <v>75022</v>
      </c>
    </row>
    <row r="12253" spans="1:4">
      <c r="A12253" s="57" t="s">
        <v>35430</v>
      </c>
      <c r="B12253" s="57" t="s">
        <v>12940</v>
      </c>
      <c r="C12253" s="57" t="s">
        <v>35431</v>
      </c>
      <c r="D12253" s="57" t="s">
        <v>35432</v>
      </c>
    </row>
    <row r="12254" spans="1:4">
      <c r="A12254" s="57" t="s">
        <v>35430</v>
      </c>
      <c r="B12254" s="57"/>
      <c r="C12254" s="57" t="s">
        <v>35433</v>
      </c>
      <c r="D12254" s="57" t="s">
        <v>35434</v>
      </c>
    </row>
    <row r="12255" spans="1:4">
      <c r="A12255" s="57" t="s">
        <v>35430</v>
      </c>
      <c r="B12255" s="57"/>
      <c r="C12255" s="57" t="s">
        <v>35435</v>
      </c>
      <c r="D12255" s="57" t="s">
        <v>35436</v>
      </c>
    </row>
    <row r="12256" spans="1:4">
      <c r="A12256" s="57" t="s">
        <v>35437</v>
      </c>
      <c r="B12256" s="57" t="s">
        <v>12940</v>
      </c>
      <c r="C12256" s="57" t="s">
        <v>35438</v>
      </c>
      <c r="D12256" s="57" t="s">
        <v>35439</v>
      </c>
    </row>
    <row r="12257" spans="1:4">
      <c r="A12257" s="57" t="s">
        <v>35437</v>
      </c>
      <c r="B12257" s="57"/>
      <c r="C12257" s="57" t="s">
        <v>35440</v>
      </c>
      <c r="D12257" s="57" t="s">
        <v>35441</v>
      </c>
    </row>
    <row r="12258" spans="1:4">
      <c r="A12258" s="57" t="s">
        <v>35437</v>
      </c>
      <c r="B12258" s="57"/>
      <c r="C12258" s="57" t="s">
        <v>35442</v>
      </c>
      <c r="D12258" s="57" t="s">
        <v>35443</v>
      </c>
    </row>
    <row r="12259" spans="1:4">
      <c r="A12259" s="57" t="s">
        <v>35437</v>
      </c>
      <c r="B12259" s="57"/>
      <c r="C12259" s="57" t="s">
        <v>35444</v>
      </c>
      <c r="D12259" s="57" t="s">
        <v>35445</v>
      </c>
    </row>
    <row r="12260" spans="1:4">
      <c r="A12260" s="57" t="s">
        <v>35437</v>
      </c>
      <c r="B12260" s="57"/>
      <c r="C12260" s="57" t="s">
        <v>35446</v>
      </c>
      <c r="D12260" s="57" t="s">
        <v>35447</v>
      </c>
    </row>
    <row r="12261" spans="1:4">
      <c r="A12261" s="57" t="s">
        <v>35437</v>
      </c>
      <c r="B12261" s="57"/>
      <c r="C12261" s="57" t="s">
        <v>35448</v>
      </c>
      <c r="D12261" s="57" t="s">
        <v>35449</v>
      </c>
    </row>
    <row r="12262" spans="1:4">
      <c r="A12262" s="57" t="s">
        <v>35437</v>
      </c>
      <c r="B12262" s="57"/>
      <c r="C12262" s="57" t="s">
        <v>35450</v>
      </c>
      <c r="D12262" s="57" t="s">
        <v>35451</v>
      </c>
    </row>
    <row r="12263" spans="1:4">
      <c r="A12263" s="57" t="s">
        <v>35437</v>
      </c>
      <c r="B12263" s="57"/>
      <c r="C12263" s="57" t="s">
        <v>35452</v>
      </c>
      <c r="D12263" s="57" t="s">
        <v>35453</v>
      </c>
    </row>
    <row r="12264" spans="1:4">
      <c r="A12264" s="57" t="s">
        <v>35454</v>
      </c>
      <c r="B12264" s="57" t="s">
        <v>12940</v>
      </c>
      <c r="C12264" s="57" t="s">
        <v>35455</v>
      </c>
      <c r="D12264" s="57" t="s">
        <v>35456</v>
      </c>
    </row>
    <row r="12265" spans="1:4">
      <c r="A12265" s="57" t="s">
        <v>35457</v>
      </c>
      <c r="B12265" s="57" t="s">
        <v>12940</v>
      </c>
      <c r="C12265" s="57" t="s">
        <v>35458</v>
      </c>
      <c r="D12265" s="57" t="s">
        <v>35459</v>
      </c>
    </row>
    <row r="12266" spans="1:4">
      <c r="A12266" s="57" t="s">
        <v>35460</v>
      </c>
      <c r="B12266" s="57" t="s">
        <v>12940</v>
      </c>
      <c r="C12266" s="57" t="s">
        <v>35461</v>
      </c>
      <c r="D12266" s="57" t="s">
        <v>35462</v>
      </c>
    </row>
    <row r="12267" spans="1:4">
      <c r="A12267" s="57" t="s">
        <v>35463</v>
      </c>
      <c r="B12267" s="57" t="s">
        <v>12940</v>
      </c>
      <c r="C12267" s="57" t="s">
        <v>35464</v>
      </c>
      <c r="D12267" s="57" t="s">
        <v>35465</v>
      </c>
    </row>
    <row r="12268" spans="1:4">
      <c r="A12268" s="57" t="s">
        <v>35466</v>
      </c>
      <c r="B12268" s="57" t="s">
        <v>12940</v>
      </c>
      <c r="C12268" s="57" t="s">
        <v>35467</v>
      </c>
      <c r="D12268" s="57" t="s">
        <v>35468</v>
      </c>
    </row>
    <row r="12269" spans="1:4">
      <c r="A12269" s="57" t="s">
        <v>7769</v>
      </c>
      <c r="B12269" s="57" t="s">
        <v>937</v>
      </c>
      <c r="C12269" s="57" t="s">
        <v>5881</v>
      </c>
      <c r="D12269" s="57" t="s">
        <v>5882</v>
      </c>
    </row>
    <row r="12270" spans="1:4">
      <c r="A12270" s="57" t="s">
        <v>35469</v>
      </c>
      <c r="B12270" s="57" t="s">
        <v>12940</v>
      </c>
      <c r="C12270" s="57" t="s">
        <v>35470</v>
      </c>
      <c r="D12270" s="57" t="s">
        <v>35471</v>
      </c>
    </row>
    <row r="12271" spans="1:4">
      <c r="A12271" s="57" t="s">
        <v>35472</v>
      </c>
      <c r="B12271" s="57" t="s">
        <v>12940</v>
      </c>
      <c r="C12271" s="57" t="s">
        <v>35473</v>
      </c>
      <c r="D12271" s="57" t="s">
        <v>35474</v>
      </c>
    </row>
    <row r="12272" spans="1:4">
      <c r="A12272" s="57" t="s">
        <v>35475</v>
      </c>
      <c r="B12272" s="57" t="s">
        <v>12940</v>
      </c>
      <c r="C12272" s="57" t="s">
        <v>35476</v>
      </c>
      <c r="D12272" s="57" t="s">
        <v>35477</v>
      </c>
    </row>
    <row r="12273" spans="1:4">
      <c r="A12273" s="57" t="s">
        <v>35475</v>
      </c>
      <c r="B12273" s="57"/>
      <c r="C12273" s="57" t="s">
        <v>35478</v>
      </c>
      <c r="D12273" s="57" t="s">
        <v>35479</v>
      </c>
    </row>
    <row r="12274" spans="1:4">
      <c r="A12274" s="57" t="s">
        <v>35475</v>
      </c>
      <c r="B12274" s="57"/>
      <c r="C12274" s="57" t="s">
        <v>35480</v>
      </c>
      <c r="D12274" s="57" t="s">
        <v>35481</v>
      </c>
    </row>
    <row r="12275" spans="1:4">
      <c r="A12275" s="57" t="s">
        <v>35482</v>
      </c>
      <c r="B12275" s="57" t="s">
        <v>12940</v>
      </c>
      <c r="C12275" s="57" t="s">
        <v>35483</v>
      </c>
      <c r="D12275" s="57" t="s">
        <v>35484</v>
      </c>
    </row>
    <row r="12276" spans="1:4">
      <c r="A12276" s="57" t="s">
        <v>35485</v>
      </c>
      <c r="B12276" s="57" t="s">
        <v>12940</v>
      </c>
      <c r="C12276" s="57" t="s">
        <v>35486</v>
      </c>
      <c r="D12276" s="57" t="s">
        <v>35487</v>
      </c>
    </row>
    <row r="12277" spans="1:4">
      <c r="A12277" s="57" t="s">
        <v>35485</v>
      </c>
      <c r="B12277" s="57"/>
      <c r="C12277" s="57" t="s">
        <v>35488</v>
      </c>
      <c r="D12277" s="57" t="s">
        <v>35489</v>
      </c>
    </row>
    <row r="12278" spans="1:4">
      <c r="A12278" s="57" t="s">
        <v>35485</v>
      </c>
      <c r="B12278" s="57"/>
      <c r="C12278" s="57" t="s">
        <v>35490</v>
      </c>
      <c r="D12278" s="57" t="s">
        <v>35491</v>
      </c>
    </row>
    <row r="12279" spans="1:4">
      <c r="A12279" s="57" t="s">
        <v>35492</v>
      </c>
      <c r="B12279" s="57" t="s">
        <v>12940</v>
      </c>
      <c r="C12279" s="57" t="s">
        <v>35493</v>
      </c>
      <c r="D12279" s="57" t="s">
        <v>35494</v>
      </c>
    </row>
    <row r="12280" spans="1:4">
      <c r="A12280" s="57" t="s">
        <v>35492</v>
      </c>
      <c r="B12280" s="57"/>
      <c r="C12280" s="57" t="s">
        <v>35495</v>
      </c>
      <c r="D12280" s="57" t="s">
        <v>35496</v>
      </c>
    </row>
    <row r="12281" spans="1:4">
      <c r="A12281" s="57" t="s">
        <v>7770</v>
      </c>
      <c r="B12281" s="57" t="s">
        <v>1164</v>
      </c>
      <c r="C12281" s="57" t="s">
        <v>3711</v>
      </c>
      <c r="D12281" s="57" t="s">
        <v>3712</v>
      </c>
    </row>
    <row r="12282" spans="1:4">
      <c r="A12282" s="57" t="s">
        <v>9955</v>
      </c>
      <c r="B12282" s="57" t="s">
        <v>9601</v>
      </c>
      <c r="C12282" s="57" t="s">
        <v>9956</v>
      </c>
      <c r="D12282" s="57" t="s">
        <v>9957</v>
      </c>
    </row>
    <row r="12283" spans="1:4">
      <c r="A12283" s="57" t="s">
        <v>9955</v>
      </c>
      <c r="B12283" s="57" t="s">
        <v>9601</v>
      </c>
      <c r="C12283" s="57" t="s">
        <v>9958</v>
      </c>
      <c r="D12283" s="57" t="s">
        <v>9959</v>
      </c>
    </row>
    <row r="12284" spans="1:4">
      <c r="A12284" s="57" t="s">
        <v>9955</v>
      </c>
      <c r="B12284" s="57" t="s">
        <v>9601</v>
      </c>
      <c r="C12284" s="57" t="s">
        <v>12683</v>
      </c>
      <c r="D12284" s="57" t="s">
        <v>12684</v>
      </c>
    </row>
    <row r="12285" spans="1:4">
      <c r="A12285" s="57" t="s">
        <v>35497</v>
      </c>
      <c r="B12285" s="57" t="s">
        <v>12940</v>
      </c>
      <c r="C12285" s="57" t="s">
        <v>35498</v>
      </c>
      <c r="D12285" s="57" t="s">
        <v>35499</v>
      </c>
    </row>
    <row r="12286" spans="1:4">
      <c r="A12286" s="57" t="s">
        <v>35497</v>
      </c>
      <c r="B12286" s="57"/>
      <c r="C12286" s="57" t="s">
        <v>35500</v>
      </c>
      <c r="D12286" s="57" t="s">
        <v>35501</v>
      </c>
    </row>
    <row r="12287" spans="1:4">
      <c r="A12287" s="57" t="s">
        <v>35497</v>
      </c>
      <c r="B12287" s="57"/>
      <c r="C12287" s="57" t="s">
        <v>35502</v>
      </c>
      <c r="D12287" s="57" t="s">
        <v>35503</v>
      </c>
    </row>
    <row r="12288" spans="1:4">
      <c r="A12288" s="57" t="s">
        <v>35497</v>
      </c>
      <c r="B12288" s="57"/>
      <c r="C12288" s="57" t="s">
        <v>35504</v>
      </c>
      <c r="D12288" s="57" t="s">
        <v>35505</v>
      </c>
    </row>
    <row r="12289" spans="1:4">
      <c r="A12289" s="57" t="s">
        <v>35506</v>
      </c>
      <c r="B12289" s="57" t="s">
        <v>12940</v>
      </c>
      <c r="C12289" s="57" t="s">
        <v>35507</v>
      </c>
      <c r="D12289" s="57" t="s">
        <v>35508</v>
      </c>
    </row>
    <row r="12290" spans="1:4">
      <c r="A12290" s="57" t="s">
        <v>35509</v>
      </c>
      <c r="B12290" s="57" t="s">
        <v>12940</v>
      </c>
      <c r="C12290" s="57" t="s">
        <v>35510</v>
      </c>
      <c r="D12290" s="57" t="s">
        <v>19034</v>
      </c>
    </row>
    <row r="12291" spans="1:4">
      <c r="A12291" s="57" t="s">
        <v>35511</v>
      </c>
      <c r="B12291" s="57" t="s">
        <v>12940</v>
      </c>
      <c r="C12291" s="57" t="s">
        <v>35512</v>
      </c>
      <c r="D12291" s="57" t="s">
        <v>35513</v>
      </c>
    </row>
    <row r="12292" spans="1:4">
      <c r="A12292" s="57" t="s">
        <v>35511</v>
      </c>
      <c r="B12292" s="57"/>
      <c r="C12292" s="57" t="s">
        <v>35514</v>
      </c>
      <c r="D12292" s="57" t="s">
        <v>35515</v>
      </c>
    </row>
    <row r="12293" spans="1:4">
      <c r="A12293" s="57" t="s">
        <v>35511</v>
      </c>
      <c r="B12293" s="57"/>
      <c r="C12293" s="57" t="s">
        <v>35516</v>
      </c>
      <c r="D12293" s="57" t="s">
        <v>35515</v>
      </c>
    </row>
    <row r="12294" spans="1:4">
      <c r="A12294" s="57" t="s">
        <v>35511</v>
      </c>
      <c r="B12294" s="57"/>
      <c r="C12294" s="57" t="s">
        <v>35517</v>
      </c>
      <c r="D12294" s="57" t="s">
        <v>35518</v>
      </c>
    </row>
    <row r="12295" spans="1:4">
      <c r="A12295" s="57" t="s">
        <v>35511</v>
      </c>
      <c r="B12295" s="57"/>
      <c r="C12295" s="57" t="s">
        <v>35519</v>
      </c>
      <c r="D12295" s="57" t="s">
        <v>35520</v>
      </c>
    </row>
    <row r="12296" spans="1:4">
      <c r="A12296" s="57" t="s">
        <v>35511</v>
      </c>
      <c r="B12296" s="57"/>
      <c r="C12296" s="57" t="s">
        <v>35521</v>
      </c>
      <c r="D12296" s="57" t="s">
        <v>35522</v>
      </c>
    </row>
    <row r="12297" spans="1:4">
      <c r="A12297" s="57" t="s">
        <v>35511</v>
      </c>
      <c r="B12297" s="57"/>
      <c r="C12297" s="57" t="s">
        <v>75023</v>
      </c>
      <c r="D12297" s="57" t="s">
        <v>75024</v>
      </c>
    </row>
    <row r="12298" spans="1:4">
      <c r="A12298" s="57" t="s">
        <v>7771</v>
      </c>
      <c r="B12298" s="57" t="s">
        <v>10498</v>
      </c>
      <c r="C12298" s="57" t="s">
        <v>3914</v>
      </c>
      <c r="D12298" s="57" t="s">
        <v>3915</v>
      </c>
    </row>
    <row r="12299" spans="1:4">
      <c r="A12299" s="57" t="s">
        <v>7771</v>
      </c>
      <c r="B12299" s="57" t="s">
        <v>10498</v>
      </c>
      <c r="C12299" s="57" t="s">
        <v>5603</v>
      </c>
      <c r="D12299" s="57" t="s">
        <v>5604</v>
      </c>
    </row>
    <row r="12300" spans="1:4">
      <c r="A12300" s="57" t="s">
        <v>7771</v>
      </c>
      <c r="B12300" s="57" t="s">
        <v>10498</v>
      </c>
      <c r="C12300" s="57" t="s">
        <v>8749</v>
      </c>
      <c r="D12300" s="57" t="s">
        <v>8750</v>
      </c>
    </row>
    <row r="12301" spans="1:4">
      <c r="A12301" s="57" t="s">
        <v>7771</v>
      </c>
      <c r="B12301" s="57" t="s">
        <v>10498</v>
      </c>
      <c r="C12301" s="57" t="s">
        <v>12685</v>
      </c>
      <c r="D12301" s="57" t="s">
        <v>12686</v>
      </c>
    </row>
    <row r="12302" spans="1:4">
      <c r="A12302" s="57" t="s">
        <v>7771</v>
      </c>
      <c r="B12302" s="57" t="s">
        <v>10498</v>
      </c>
      <c r="C12302" s="57" t="s">
        <v>15352</v>
      </c>
      <c r="D12302" s="57" t="s">
        <v>15353</v>
      </c>
    </row>
    <row r="12303" spans="1:4">
      <c r="A12303" s="57" t="s">
        <v>7771</v>
      </c>
      <c r="B12303" s="57" t="s">
        <v>10498</v>
      </c>
      <c r="C12303" s="57" t="s">
        <v>75025</v>
      </c>
      <c r="D12303" s="57" t="s">
        <v>75026</v>
      </c>
    </row>
    <row r="12304" spans="1:4">
      <c r="A12304" s="57" t="s">
        <v>35523</v>
      </c>
      <c r="B12304" s="57" t="s">
        <v>12940</v>
      </c>
      <c r="C12304" s="57" t="s">
        <v>35524</v>
      </c>
      <c r="D12304" s="57" t="s">
        <v>35525</v>
      </c>
    </row>
    <row r="12305" spans="1:4">
      <c r="A12305" s="57" t="s">
        <v>35523</v>
      </c>
      <c r="B12305" s="57"/>
      <c r="C12305" s="57" t="s">
        <v>35526</v>
      </c>
      <c r="D12305" s="57" t="s">
        <v>35527</v>
      </c>
    </row>
    <row r="12306" spans="1:4">
      <c r="A12306" s="57" t="s">
        <v>35523</v>
      </c>
      <c r="B12306" s="57"/>
      <c r="C12306" s="57" t="s">
        <v>35528</v>
      </c>
      <c r="D12306" s="57" t="s">
        <v>35529</v>
      </c>
    </row>
    <row r="12307" spans="1:4">
      <c r="A12307" s="57" t="s">
        <v>35523</v>
      </c>
      <c r="B12307" s="57"/>
      <c r="C12307" s="57" t="s">
        <v>35530</v>
      </c>
      <c r="D12307" s="57" t="s">
        <v>35531</v>
      </c>
    </row>
    <row r="12308" spans="1:4">
      <c r="A12308" s="57" t="s">
        <v>35523</v>
      </c>
      <c r="B12308" s="57"/>
      <c r="C12308" s="57" t="s">
        <v>35532</v>
      </c>
      <c r="D12308" s="57" t="s">
        <v>35533</v>
      </c>
    </row>
    <row r="12309" spans="1:4">
      <c r="A12309" s="57" t="s">
        <v>35534</v>
      </c>
      <c r="B12309" s="57" t="s">
        <v>12940</v>
      </c>
      <c r="C12309" s="57" t="s">
        <v>35535</v>
      </c>
      <c r="D12309" s="57" t="s">
        <v>35536</v>
      </c>
    </row>
    <row r="12310" spans="1:4">
      <c r="A12310" s="57" t="s">
        <v>35534</v>
      </c>
      <c r="B12310" s="57"/>
      <c r="C12310" s="57" t="s">
        <v>35537</v>
      </c>
      <c r="D12310" s="57" t="s">
        <v>35538</v>
      </c>
    </row>
    <row r="12311" spans="1:4">
      <c r="A12311" s="57" t="s">
        <v>7772</v>
      </c>
      <c r="B12311" s="57" t="s">
        <v>1044</v>
      </c>
      <c r="C12311" s="57" t="s">
        <v>3615</v>
      </c>
      <c r="D12311" s="57" t="s">
        <v>3616</v>
      </c>
    </row>
    <row r="12312" spans="1:4">
      <c r="A12312" s="57" t="s">
        <v>7772</v>
      </c>
      <c r="B12312" s="57" t="s">
        <v>1044</v>
      </c>
      <c r="C12312" s="57" t="s">
        <v>4369</v>
      </c>
      <c r="D12312" s="57" t="s">
        <v>4370</v>
      </c>
    </row>
    <row r="12313" spans="1:4">
      <c r="A12313" s="57" t="s">
        <v>7772</v>
      </c>
      <c r="B12313" s="57" t="s">
        <v>1044</v>
      </c>
      <c r="C12313" s="57" t="s">
        <v>5279</v>
      </c>
      <c r="D12313" s="57" t="s">
        <v>5280</v>
      </c>
    </row>
    <row r="12314" spans="1:4">
      <c r="A12314" s="57" t="s">
        <v>7772</v>
      </c>
      <c r="B12314" s="57" t="s">
        <v>1044</v>
      </c>
      <c r="C12314" s="57" t="s">
        <v>8751</v>
      </c>
      <c r="D12314" s="57" t="s">
        <v>8752</v>
      </c>
    </row>
    <row r="12315" spans="1:4">
      <c r="A12315" s="57" t="s">
        <v>7772</v>
      </c>
      <c r="B12315" s="57" t="s">
        <v>1044</v>
      </c>
      <c r="C12315" s="57" t="s">
        <v>12687</v>
      </c>
      <c r="D12315" s="57" t="s">
        <v>12688</v>
      </c>
    </row>
    <row r="12316" spans="1:4">
      <c r="A12316" s="57" t="s">
        <v>35539</v>
      </c>
      <c r="B12316" s="57" t="s">
        <v>12940</v>
      </c>
      <c r="C12316" s="57" t="s">
        <v>35540</v>
      </c>
      <c r="D12316" s="57" t="s">
        <v>35541</v>
      </c>
    </row>
    <row r="12317" spans="1:4">
      <c r="A12317" s="57" t="s">
        <v>35542</v>
      </c>
      <c r="B12317" s="57" t="s">
        <v>12940</v>
      </c>
      <c r="C12317" s="57" t="s">
        <v>35543</v>
      </c>
      <c r="D12317" s="57" t="s">
        <v>35544</v>
      </c>
    </row>
    <row r="12318" spans="1:4">
      <c r="A12318" s="57" t="s">
        <v>35542</v>
      </c>
      <c r="B12318" s="57"/>
      <c r="C12318" s="57" t="s">
        <v>35545</v>
      </c>
      <c r="D12318" s="57" t="s">
        <v>35546</v>
      </c>
    </row>
    <row r="12319" spans="1:4">
      <c r="A12319" s="57" t="s">
        <v>35542</v>
      </c>
      <c r="B12319" s="57"/>
      <c r="C12319" s="57" t="s">
        <v>35547</v>
      </c>
      <c r="D12319" s="57" t="s">
        <v>35548</v>
      </c>
    </row>
    <row r="12320" spans="1:4">
      <c r="A12320" s="57" t="s">
        <v>7773</v>
      </c>
      <c r="B12320" s="57" t="s">
        <v>898</v>
      </c>
      <c r="C12320" s="57" t="s">
        <v>6707</v>
      </c>
      <c r="D12320" s="57" t="s">
        <v>6708</v>
      </c>
    </row>
    <row r="12321" spans="1:4">
      <c r="A12321" s="57" t="s">
        <v>7773</v>
      </c>
      <c r="B12321" s="57" t="s">
        <v>898</v>
      </c>
      <c r="C12321" s="57" t="s">
        <v>7132</v>
      </c>
      <c r="D12321" s="57" t="s">
        <v>7131</v>
      </c>
    </row>
    <row r="12322" spans="1:4">
      <c r="A12322" s="57" t="s">
        <v>7773</v>
      </c>
      <c r="B12322" s="57" t="s">
        <v>898</v>
      </c>
      <c r="C12322" s="57" t="s">
        <v>9321</v>
      </c>
      <c r="D12322" s="57" t="s">
        <v>9322</v>
      </c>
    </row>
    <row r="12323" spans="1:4">
      <c r="A12323" s="57" t="s">
        <v>7773</v>
      </c>
      <c r="B12323" s="57" t="s">
        <v>898</v>
      </c>
      <c r="C12323" s="57" t="s">
        <v>12689</v>
      </c>
      <c r="D12323" s="57" t="s">
        <v>12690</v>
      </c>
    </row>
    <row r="12324" spans="1:4">
      <c r="A12324" s="57" t="s">
        <v>17288</v>
      </c>
      <c r="B12324" s="57" t="s">
        <v>898</v>
      </c>
      <c r="C12324" s="57" t="s">
        <v>17289</v>
      </c>
      <c r="D12324" s="57" t="s">
        <v>17290</v>
      </c>
    </row>
    <row r="12325" spans="1:4">
      <c r="A12325" s="57" t="s">
        <v>35549</v>
      </c>
      <c r="B12325" s="57" t="s">
        <v>12940</v>
      </c>
      <c r="C12325" s="57" t="s">
        <v>35550</v>
      </c>
      <c r="D12325" s="57" t="s">
        <v>35551</v>
      </c>
    </row>
    <row r="12326" spans="1:4">
      <c r="A12326" s="57" t="s">
        <v>35549</v>
      </c>
      <c r="B12326" s="57"/>
      <c r="C12326" s="57" t="s">
        <v>35552</v>
      </c>
      <c r="D12326" s="57" t="s">
        <v>35553</v>
      </c>
    </row>
    <row r="12327" spans="1:4">
      <c r="A12327" s="57" t="s">
        <v>35549</v>
      </c>
      <c r="B12327" s="57"/>
      <c r="C12327" s="57" t="s">
        <v>35554</v>
      </c>
      <c r="D12327" s="57" t="s">
        <v>19034</v>
      </c>
    </row>
    <row r="12328" spans="1:4">
      <c r="A12328" s="57" t="s">
        <v>35549</v>
      </c>
      <c r="B12328" s="57"/>
      <c r="C12328" s="57" t="s">
        <v>35555</v>
      </c>
      <c r="D12328" s="57" t="s">
        <v>35556</v>
      </c>
    </row>
    <row r="12329" spans="1:4">
      <c r="A12329" s="57" t="s">
        <v>35549</v>
      </c>
      <c r="B12329" s="57"/>
      <c r="C12329" s="57" t="s">
        <v>35557</v>
      </c>
      <c r="D12329" s="57" t="s">
        <v>35558</v>
      </c>
    </row>
    <row r="12330" spans="1:4">
      <c r="A12330" s="57" t="s">
        <v>35549</v>
      </c>
      <c r="B12330" s="57"/>
      <c r="C12330" s="57" t="s">
        <v>35559</v>
      </c>
      <c r="D12330" s="57" t="s">
        <v>35560</v>
      </c>
    </row>
    <row r="12331" spans="1:4">
      <c r="A12331" s="57" t="s">
        <v>35549</v>
      </c>
      <c r="B12331" s="57"/>
      <c r="C12331" s="57" t="s">
        <v>35561</v>
      </c>
      <c r="D12331" s="57" t="s">
        <v>35562</v>
      </c>
    </row>
    <row r="12332" spans="1:4">
      <c r="A12332" s="57" t="s">
        <v>35549</v>
      </c>
      <c r="B12332" s="57"/>
      <c r="C12332" s="57" t="s">
        <v>35563</v>
      </c>
      <c r="D12332" s="57" t="s">
        <v>35564</v>
      </c>
    </row>
    <row r="12333" spans="1:4">
      <c r="A12333" s="57" t="s">
        <v>35549</v>
      </c>
      <c r="B12333" s="57"/>
      <c r="C12333" s="57" t="s">
        <v>35565</v>
      </c>
      <c r="D12333" s="57" t="s">
        <v>35566</v>
      </c>
    </row>
    <row r="12334" spans="1:4">
      <c r="A12334" s="57" t="s">
        <v>35549</v>
      </c>
      <c r="B12334" s="57"/>
      <c r="C12334" s="57" t="s">
        <v>35567</v>
      </c>
      <c r="D12334" s="57" t="s">
        <v>35568</v>
      </c>
    </row>
    <row r="12335" spans="1:4">
      <c r="A12335" s="57" t="s">
        <v>35549</v>
      </c>
      <c r="B12335" s="57"/>
      <c r="C12335" s="57" t="s">
        <v>35569</v>
      </c>
      <c r="D12335" s="57" t="s">
        <v>35570</v>
      </c>
    </row>
    <row r="12336" spans="1:4">
      <c r="A12336" s="57" t="s">
        <v>35549</v>
      </c>
      <c r="B12336" s="57"/>
      <c r="C12336" s="57" t="s">
        <v>35571</v>
      </c>
      <c r="D12336" s="57" t="s">
        <v>35572</v>
      </c>
    </row>
    <row r="12337" spans="1:4">
      <c r="A12337" s="57" t="s">
        <v>35573</v>
      </c>
      <c r="B12337" s="57" t="s">
        <v>12940</v>
      </c>
      <c r="C12337" s="57" t="s">
        <v>35574</v>
      </c>
      <c r="D12337" s="57" t="s">
        <v>35575</v>
      </c>
    </row>
    <row r="12338" spans="1:4">
      <c r="A12338" s="57" t="s">
        <v>35573</v>
      </c>
      <c r="B12338" s="57"/>
      <c r="C12338" s="57" t="s">
        <v>35576</v>
      </c>
      <c r="D12338" s="57" t="s">
        <v>35577</v>
      </c>
    </row>
    <row r="12339" spans="1:4">
      <c r="A12339" s="57" t="s">
        <v>35573</v>
      </c>
      <c r="B12339" s="57"/>
      <c r="C12339" s="57" t="s">
        <v>35578</v>
      </c>
      <c r="D12339" s="57" t="s">
        <v>35579</v>
      </c>
    </row>
    <row r="12340" spans="1:4">
      <c r="A12340" s="57" t="s">
        <v>35573</v>
      </c>
      <c r="B12340" s="57"/>
      <c r="C12340" s="57" t="s">
        <v>35580</v>
      </c>
      <c r="D12340" s="57" t="s">
        <v>35581</v>
      </c>
    </row>
    <row r="12341" spans="1:4">
      <c r="A12341" s="57" t="s">
        <v>35573</v>
      </c>
      <c r="B12341" s="57"/>
      <c r="C12341" s="57" t="s">
        <v>35582</v>
      </c>
      <c r="D12341" s="57" t="s">
        <v>35583</v>
      </c>
    </row>
    <row r="12342" spans="1:4">
      <c r="A12342" s="57" t="s">
        <v>35573</v>
      </c>
      <c r="B12342" s="57"/>
      <c r="C12342" s="57" t="s">
        <v>35584</v>
      </c>
      <c r="D12342" s="57" t="s">
        <v>35585</v>
      </c>
    </row>
    <row r="12343" spans="1:4">
      <c r="A12343" s="57" t="s">
        <v>35586</v>
      </c>
      <c r="B12343" s="57" t="s">
        <v>12940</v>
      </c>
      <c r="C12343" s="57" t="s">
        <v>35587</v>
      </c>
      <c r="D12343" s="57" t="s">
        <v>35588</v>
      </c>
    </row>
    <row r="12344" spans="1:4">
      <c r="A12344" s="57" t="s">
        <v>35586</v>
      </c>
      <c r="B12344" s="57"/>
      <c r="C12344" s="57" t="s">
        <v>35589</v>
      </c>
      <c r="D12344" s="57" t="s">
        <v>35590</v>
      </c>
    </row>
    <row r="12345" spans="1:4">
      <c r="A12345" s="57" t="s">
        <v>35586</v>
      </c>
      <c r="B12345" s="57"/>
      <c r="C12345" s="57" t="s">
        <v>35591</v>
      </c>
      <c r="D12345" s="57" t="s">
        <v>35592</v>
      </c>
    </row>
    <row r="12346" spans="1:4">
      <c r="A12346" s="57" t="s">
        <v>35586</v>
      </c>
      <c r="B12346" s="57"/>
      <c r="C12346" s="57" t="s">
        <v>35593</v>
      </c>
      <c r="D12346" s="57" t="s">
        <v>35594</v>
      </c>
    </row>
    <row r="12347" spans="1:4">
      <c r="A12347" s="57" t="s">
        <v>35586</v>
      </c>
      <c r="B12347" s="57"/>
      <c r="C12347" s="57" t="s">
        <v>75027</v>
      </c>
      <c r="D12347" s="57" t="s">
        <v>75028</v>
      </c>
    </row>
    <row r="12348" spans="1:4">
      <c r="A12348" s="57" t="s">
        <v>35595</v>
      </c>
      <c r="B12348" s="57" t="s">
        <v>12940</v>
      </c>
      <c r="C12348" s="57" t="s">
        <v>35596</v>
      </c>
      <c r="D12348" s="57" t="s">
        <v>35597</v>
      </c>
    </row>
    <row r="12349" spans="1:4">
      <c r="A12349" s="57" t="s">
        <v>35598</v>
      </c>
      <c r="B12349" s="57" t="s">
        <v>12940</v>
      </c>
      <c r="C12349" s="57" t="s">
        <v>35599</v>
      </c>
      <c r="D12349" s="57" t="s">
        <v>35600</v>
      </c>
    </row>
    <row r="12350" spans="1:4">
      <c r="A12350" s="57" t="s">
        <v>35601</v>
      </c>
      <c r="B12350" s="57" t="s">
        <v>12940</v>
      </c>
      <c r="C12350" s="57" t="s">
        <v>35602</v>
      </c>
      <c r="D12350" s="57" t="s">
        <v>35603</v>
      </c>
    </row>
    <row r="12351" spans="1:4">
      <c r="A12351" s="57" t="s">
        <v>35601</v>
      </c>
      <c r="B12351" s="57"/>
      <c r="C12351" s="57" t="s">
        <v>35604</v>
      </c>
      <c r="D12351" s="57" t="s">
        <v>35605</v>
      </c>
    </row>
    <row r="12352" spans="1:4">
      <c r="A12352" s="57" t="s">
        <v>35606</v>
      </c>
      <c r="B12352" s="57" t="s">
        <v>12940</v>
      </c>
      <c r="C12352" s="57" t="s">
        <v>35607</v>
      </c>
      <c r="D12352" s="57" t="s">
        <v>35608</v>
      </c>
    </row>
    <row r="12353" spans="1:4">
      <c r="A12353" s="57" t="s">
        <v>35606</v>
      </c>
      <c r="B12353" s="57"/>
      <c r="C12353" s="57" t="s">
        <v>35609</v>
      </c>
      <c r="D12353" s="57" t="s">
        <v>35610</v>
      </c>
    </row>
    <row r="12354" spans="1:4">
      <c r="A12354" s="57" t="s">
        <v>35606</v>
      </c>
      <c r="B12354" s="57"/>
      <c r="C12354" s="57" t="s">
        <v>35611</v>
      </c>
      <c r="D12354" s="57" t="s">
        <v>35612</v>
      </c>
    </row>
    <row r="12355" spans="1:4">
      <c r="A12355" s="57" t="s">
        <v>35606</v>
      </c>
      <c r="B12355" s="57"/>
      <c r="C12355" s="57" t="s">
        <v>35613</v>
      </c>
      <c r="D12355" s="57" t="s">
        <v>35614</v>
      </c>
    </row>
    <row r="12356" spans="1:4">
      <c r="A12356" s="57" t="s">
        <v>75029</v>
      </c>
      <c r="B12356" s="57" t="s">
        <v>12940</v>
      </c>
      <c r="C12356" s="57" t="s">
        <v>75030</v>
      </c>
      <c r="D12356" s="57" t="s">
        <v>75031</v>
      </c>
    </row>
    <row r="12357" spans="1:4">
      <c r="A12357" s="57" t="s">
        <v>35615</v>
      </c>
      <c r="B12357" s="57" t="s">
        <v>12940</v>
      </c>
      <c r="C12357" s="57" t="s">
        <v>35616</v>
      </c>
      <c r="D12357" s="57" t="s">
        <v>35617</v>
      </c>
    </row>
    <row r="12358" spans="1:4">
      <c r="A12358" s="57" t="s">
        <v>35615</v>
      </c>
      <c r="B12358" s="57"/>
      <c r="C12358" s="57" t="s">
        <v>35618</v>
      </c>
      <c r="D12358" s="57" t="s">
        <v>35619</v>
      </c>
    </row>
    <row r="12359" spans="1:4">
      <c r="A12359" s="57" t="s">
        <v>35615</v>
      </c>
      <c r="B12359" s="57"/>
      <c r="C12359" s="57" t="s">
        <v>35620</v>
      </c>
      <c r="D12359" s="57" t="s">
        <v>35621</v>
      </c>
    </row>
    <row r="12360" spans="1:4">
      <c r="A12360" s="57" t="s">
        <v>35615</v>
      </c>
      <c r="B12360" s="57"/>
      <c r="C12360" s="57" t="s">
        <v>35622</v>
      </c>
      <c r="D12360" s="57" t="s">
        <v>35623</v>
      </c>
    </row>
    <row r="12361" spans="1:4">
      <c r="A12361" s="57" t="s">
        <v>35615</v>
      </c>
      <c r="B12361" s="57"/>
      <c r="C12361" s="57" t="s">
        <v>35624</v>
      </c>
      <c r="D12361" s="57" t="s">
        <v>35625</v>
      </c>
    </row>
    <row r="12362" spans="1:4">
      <c r="A12362" s="57" t="s">
        <v>35615</v>
      </c>
      <c r="B12362" s="57"/>
      <c r="C12362" s="57" t="s">
        <v>35626</v>
      </c>
      <c r="D12362" s="57" t="s">
        <v>35627</v>
      </c>
    </row>
    <row r="12363" spans="1:4">
      <c r="A12363" s="57" t="s">
        <v>35628</v>
      </c>
      <c r="B12363" s="57" t="s">
        <v>12940</v>
      </c>
      <c r="C12363" s="57" t="s">
        <v>35629</v>
      </c>
      <c r="D12363" s="57" t="s">
        <v>35630</v>
      </c>
    </row>
    <row r="12364" spans="1:4">
      <c r="A12364" s="57" t="s">
        <v>35628</v>
      </c>
      <c r="B12364" s="57"/>
      <c r="C12364" s="57" t="s">
        <v>35631</v>
      </c>
      <c r="D12364" s="57" t="s">
        <v>35632</v>
      </c>
    </row>
    <row r="12365" spans="1:4">
      <c r="A12365" s="57" t="s">
        <v>35628</v>
      </c>
      <c r="B12365" s="57"/>
      <c r="C12365" s="57" t="s">
        <v>35633</v>
      </c>
      <c r="D12365" s="57" t="s">
        <v>35634</v>
      </c>
    </row>
    <row r="12366" spans="1:4">
      <c r="A12366" s="57" t="s">
        <v>35628</v>
      </c>
      <c r="B12366" s="57"/>
      <c r="C12366" s="57" t="s">
        <v>35635</v>
      </c>
      <c r="D12366" s="57" t="s">
        <v>35636</v>
      </c>
    </row>
    <row r="12367" spans="1:4">
      <c r="A12367" s="57" t="s">
        <v>35628</v>
      </c>
      <c r="B12367" s="57"/>
      <c r="C12367" s="57" t="s">
        <v>35637</v>
      </c>
      <c r="D12367" s="57" t="s">
        <v>35638</v>
      </c>
    </row>
    <row r="12368" spans="1:4">
      <c r="A12368" s="57" t="s">
        <v>35639</v>
      </c>
      <c r="B12368" s="57" t="s">
        <v>12940</v>
      </c>
      <c r="C12368" s="57" t="s">
        <v>35640</v>
      </c>
      <c r="D12368" s="57" t="s">
        <v>35641</v>
      </c>
    </row>
    <row r="12369" spans="1:4">
      <c r="A12369" s="57" t="s">
        <v>35639</v>
      </c>
      <c r="B12369" s="57"/>
      <c r="C12369" s="57" t="s">
        <v>35642</v>
      </c>
      <c r="D12369" s="57" t="s">
        <v>35643</v>
      </c>
    </row>
    <row r="12370" spans="1:4">
      <c r="A12370" s="57" t="s">
        <v>35639</v>
      </c>
      <c r="B12370" s="57"/>
      <c r="C12370" s="57" t="s">
        <v>35644</v>
      </c>
      <c r="D12370" s="57" t="s">
        <v>35645</v>
      </c>
    </row>
    <row r="12371" spans="1:4">
      <c r="A12371" s="57" t="s">
        <v>35639</v>
      </c>
      <c r="B12371" s="57"/>
      <c r="C12371" s="57" t="s">
        <v>35646</v>
      </c>
      <c r="D12371" s="57" t="s">
        <v>35647</v>
      </c>
    </row>
    <row r="12372" spans="1:4">
      <c r="A12372" s="57" t="s">
        <v>35639</v>
      </c>
      <c r="B12372" s="57"/>
      <c r="C12372" s="57" t="s">
        <v>75032</v>
      </c>
      <c r="D12372" s="57" t="s">
        <v>75033</v>
      </c>
    </row>
    <row r="12373" spans="1:4">
      <c r="A12373" s="57" t="s">
        <v>35648</v>
      </c>
      <c r="B12373" s="57" t="s">
        <v>12940</v>
      </c>
      <c r="C12373" s="57" t="s">
        <v>35649</v>
      </c>
      <c r="D12373" s="57" t="s">
        <v>35650</v>
      </c>
    </row>
    <row r="12374" spans="1:4">
      <c r="A12374" s="57" t="s">
        <v>35648</v>
      </c>
      <c r="B12374" s="57"/>
      <c r="C12374" s="57" t="s">
        <v>35651</v>
      </c>
      <c r="D12374" s="57" t="s">
        <v>35652</v>
      </c>
    </row>
    <row r="12375" spans="1:4">
      <c r="A12375" s="57" t="s">
        <v>35648</v>
      </c>
      <c r="B12375" s="57"/>
      <c r="C12375" s="57" t="s">
        <v>35653</v>
      </c>
      <c r="D12375" s="57" t="s">
        <v>35652</v>
      </c>
    </row>
    <row r="12376" spans="1:4">
      <c r="A12376" s="57" t="s">
        <v>35648</v>
      </c>
      <c r="B12376" s="57"/>
      <c r="C12376" s="57" t="s">
        <v>35654</v>
      </c>
      <c r="D12376" s="57" t="s">
        <v>35655</v>
      </c>
    </row>
    <row r="12377" spans="1:4">
      <c r="A12377" s="57" t="s">
        <v>7774</v>
      </c>
      <c r="B12377" s="57" t="s">
        <v>10775</v>
      </c>
      <c r="C12377" s="57" t="s">
        <v>3838</v>
      </c>
      <c r="D12377" s="57" t="s">
        <v>3839</v>
      </c>
    </row>
    <row r="12378" spans="1:4">
      <c r="A12378" s="57" t="s">
        <v>7774</v>
      </c>
      <c r="B12378" s="57" t="s">
        <v>10775</v>
      </c>
      <c r="C12378" s="57" t="s">
        <v>5463</v>
      </c>
      <c r="D12378" s="57" t="s">
        <v>5464</v>
      </c>
    </row>
    <row r="12379" spans="1:4">
      <c r="A12379" s="57" t="s">
        <v>7774</v>
      </c>
      <c r="B12379" s="57" t="s">
        <v>10775</v>
      </c>
      <c r="C12379" s="57" t="s">
        <v>8949</v>
      </c>
      <c r="D12379" s="57" t="s">
        <v>8950</v>
      </c>
    </row>
    <row r="12380" spans="1:4">
      <c r="A12380" s="57" t="s">
        <v>7774</v>
      </c>
      <c r="B12380" s="57" t="s">
        <v>10775</v>
      </c>
      <c r="C12380" s="57" t="s">
        <v>12691</v>
      </c>
      <c r="D12380" s="57" t="s">
        <v>12692</v>
      </c>
    </row>
    <row r="12381" spans="1:4">
      <c r="A12381" s="57" t="s">
        <v>7774</v>
      </c>
      <c r="B12381" s="57" t="s">
        <v>10775</v>
      </c>
      <c r="C12381" s="57" t="s">
        <v>15354</v>
      </c>
      <c r="D12381" s="57" t="s">
        <v>15355</v>
      </c>
    </row>
    <row r="12382" spans="1:4">
      <c r="A12382" s="57" t="s">
        <v>7774</v>
      </c>
      <c r="B12382" s="57" t="s">
        <v>10775</v>
      </c>
      <c r="C12382" s="57" t="s">
        <v>75034</v>
      </c>
      <c r="D12382" s="57" t="s">
        <v>75035</v>
      </c>
    </row>
    <row r="12383" spans="1:4">
      <c r="A12383" s="57" t="s">
        <v>35656</v>
      </c>
      <c r="B12383" s="57" t="s">
        <v>12940</v>
      </c>
      <c r="C12383" s="57" t="s">
        <v>35657</v>
      </c>
      <c r="D12383" s="57" t="s">
        <v>35658</v>
      </c>
    </row>
    <row r="12384" spans="1:4">
      <c r="A12384" s="57" t="s">
        <v>35656</v>
      </c>
      <c r="B12384" s="57"/>
      <c r="C12384" s="57" t="s">
        <v>35659</v>
      </c>
      <c r="D12384" s="57" t="s">
        <v>35660</v>
      </c>
    </row>
    <row r="12385" spans="1:4">
      <c r="A12385" s="57" t="s">
        <v>35656</v>
      </c>
      <c r="B12385" s="57"/>
      <c r="C12385" s="57" t="s">
        <v>35661</v>
      </c>
      <c r="D12385" s="57" t="s">
        <v>35662</v>
      </c>
    </row>
    <row r="12386" spans="1:4">
      <c r="A12386" s="57" t="s">
        <v>35656</v>
      </c>
      <c r="B12386" s="57"/>
      <c r="C12386" s="57" t="s">
        <v>35663</v>
      </c>
      <c r="D12386" s="57" t="s">
        <v>35664</v>
      </c>
    </row>
    <row r="12387" spans="1:4">
      <c r="A12387" s="57" t="s">
        <v>35656</v>
      </c>
      <c r="B12387" s="57"/>
      <c r="C12387" s="57" t="s">
        <v>35665</v>
      </c>
      <c r="D12387" s="57" t="s">
        <v>35666</v>
      </c>
    </row>
    <row r="12388" spans="1:4">
      <c r="A12388" s="57" t="s">
        <v>35656</v>
      </c>
      <c r="B12388" s="57"/>
      <c r="C12388" s="57" t="s">
        <v>35667</v>
      </c>
      <c r="D12388" s="57" t="s">
        <v>35668</v>
      </c>
    </row>
    <row r="12389" spans="1:4">
      <c r="A12389" s="57" t="s">
        <v>76686</v>
      </c>
      <c r="B12389" s="57" t="s">
        <v>12940</v>
      </c>
      <c r="C12389" s="57" t="s">
        <v>76687</v>
      </c>
      <c r="D12389" s="57" t="s">
        <v>76688</v>
      </c>
    </row>
    <row r="12390" spans="1:4">
      <c r="A12390" s="57" t="s">
        <v>35669</v>
      </c>
      <c r="B12390" s="57" t="s">
        <v>12940</v>
      </c>
      <c r="C12390" s="57" t="s">
        <v>35670</v>
      </c>
      <c r="D12390" s="57" t="s">
        <v>35671</v>
      </c>
    </row>
    <row r="12391" spans="1:4">
      <c r="A12391" s="57" t="s">
        <v>35672</v>
      </c>
      <c r="B12391" s="57" t="s">
        <v>12940</v>
      </c>
      <c r="C12391" s="57" t="s">
        <v>35673</v>
      </c>
      <c r="D12391" s="57" t="s">
        <v>2922</v>
      </c>
    </row>
    <row r="12392" spans="1:4">
      <c r="A12392" s="57" t="s">
        <v>35674</v>
      </c>
      <c r="B12392" s="57" t="s">
        <v>12940</v>
      </c>
      <c r="C12392" s="57" t="s">
        <v>35675</v>
      </c>
      <c r="D12392" s="57" t="s">
        <v>35676</v>
      </c>
    </row>
    <row r="12393" spans="1:4">
      <c r="A12393" s="57" t="s">
        <v>35677</v>
      </c>
      <c r="B12393" s="57" t="s">
        <v>12940</v>
      </c>
      <c r="C12393" s="57" t="s">
        <v>35678</v>
      </c>
      <c r="D12393" s="57" t="s">
        <v>35679</v>
      </c>
    </row>
    <row r="12394" spans="1:4">
      <c r="A12394" s="57" t="s">
        <v>35680</v>
      </c>
      <c r="B12394" s="57" t="s">
        <v>12940</v>
      </c>
      <c r="C12394" s="57" t="s">
        <v>35681</v>
      </c>
      <c r="D12394" s="57" t="s">
        <v>35682</v>
      </c>
    </row>
    <row r="12395" spans="1:4">
      <c r="A12395" s="57" t="s">
        <v>35680</v>
      </c>
      <c r="B12395" s="57"/>
      <c r="C12395" s="57" t="s">
        <v>35683</v>
      </c>
      <c r="D12395" s="57" t="s">
        <v>35682</v>
      </c>
    </row>
    <row r="12396" spans="1:4">
      <c r="A12396" s="57" t="s">
        <v>35684</v>
      </c>
      <c r="B12396" s="57" t="s">
        <v>12940</v>
      </c>
      <c r="C12396" s="57" t="s">
        <v>35685</v>
      </c>
      <c r="D12396" s="57" t="s">
        <v>35686</v>
      </c>
    </row>
    <row r="12397" spans="1:4">
      <c r="A12397" s="57" t="s">
        <v>35684</v>
      </c>
      <c r="B12397" s="57"/>
      <c r="C12397" s="57" t="s">
        <v>35687</v>
      </c>
      <c r="D12397" s="57" t="s">
        <v>35688</v>
      </c>
    </row>
    <row r="12398" spans="1:4">
      <c r="A12398" s="57" t="s">
        <v>35689</v>
      </c>
      <c r="B12398" s="57" t="s">
        <v>12940</v>
      </c>
      <c r="C12398" s="57" t="s">
        <v>35690</v>
      </c>
      <c r="D12398" s="57" t="s">
        <v>35691</v>
      </c>
    </row>
    <row r="12399" spans="1:4">
      <c r="A12399" s="57" t="s">
        <v>9323</v>
      </c>
      <c r="B12399" s="57" t="s">
        <v>9047</v>
      </c>
      <c r="C12399" s="57" t="s">
        <v>9324</v>
      </c>
      <c r="D12399" s="57" t="s">
        <v>9325</v>
      </c>
    </row>
    <row r="12400" spans="1:4">
      <c r="A12400" s="57" t="s">
        <v>35692</v>
      </c>
      <c r="B12400" s="57" t="s">
        <v>12940</v>
      </c>
      <c r="C12400" s="57" t="s">
        <v>35693</v>
      </c>
      <c r="D12400" s="57" t="s">
        <v>35694</v>
      </c>
    </row>
    <row r="12401" spans="1:4">
      <c r="A12401" s="57" t="s">
        <v>35692</v>
      </c>
      <c r="B12401" s="57"/>
      <c r="C12401" s="57" t="s">
        <v>35695</v>
      </c>
      <c r="D12401" s="57" t="s">
        <v>30636</v>
      </c>
    </row>
    <row r="12402" spans="1:4">
      <c r="A12402" s="57" t="s">
        <v>35696</v>
      </c>
      <c r="B12402" s="57" t="s">
        <v>12940</v>
      </c>
      <c r="C12402" s="57" t="s">
        <v>35697</v>
      </c>
      <c r="D12402" s="57" t="s">
        <v>35698</v>
      </c>
    </row>
    <row r="12403" spans="1:4">
      <c r="A12403" s="57" t="s">
        <v>35696</v>
      </c>
      <c r="B12403" s="57"/>
      <c r="C12403" s="57" t="s">
        <v>35699</v>
      </c>
      <c r="D12403" s="57" t="s">
        <v>35700</v>
      </c>
    </row>
    <row r="12404" spans="1:4">
      <c r="A12404" s="57" t="s">
        <v>35701</v>
      </c>
      <c r="B12404" s="57" t="s">
        <v>12940</v>
      </c>
      <c r="C12404" s="57" t="s">
        <v>35702</v>
      </c>
      <c r="D12404" s="57" t="s">
        <v>35703</v>
      </c>
    </row>
    <row r="12405" spans="1:4">
      <c r="A12405" s="57" t="s">
        <v>35704</v>
      </c>
      <c r="B12405" s="57" t="s">
        <v>12940</v>
      </c>
      <c r="C12405" s="57" t="s">
        <v>35705</v>
      </c>
      <c r="D12405" s="57" t="s">
        <v>35706</v>
      </c>
    </row>
    <row r="12406" spans="1:4">
      <c r="A12406" s="57" t="s">
        <v>7775</v>
      </c>
      <c r="B12406" s="57" t="s">
        <v>1011</v>
      </c>
      <c r="C12406" s="57" t="s">
        <v>6341</v>
      </c>
      <c r="D12406" s="57" t="s">
        <v>6342</v>
      </c>
    </row>
    <row r="12407" spans="1:4">
      <c r="A12407" s="57" t="s">
        <v>7775</v>
      </c>
      <c r="B12407" s="57" t="s">
        <v>1011</v>
      </c>
      <c r="C12407" s="57" t="s">
        <v>8399</v>
      </c>
      <c r="D12407" s="57" t="s">
        <v>8400</v>
      </c>
    </row>
    <row r="12408" spans="1:4">
      <c r="A12408" s="57" t="s">
        <v>7775</v>
      </c>
      <c r="B12408" s="57" t="s">
        <v>1011</v>
      </c>
      <c r="C12408" s="57" t="s">
        <v>8401</v>
      </c>
      <c r="D12408" s="57" t="s">
        <v>8402</v>
      </c>
    </row>
    <row r="12409" spans="1:4">
      <c r="A12409" s="57" t="s">
        <v>7775</v>
      </c>
      <c r="B12409" s="57" t="s">
        <v>1011</v>
      </c>
      <c r="C12409" s="57" t="s">
        <v>8403</v>
      </c>
      <c r="D12409" s="57" t="s">
        <v>8404</v>
      </c>
    </row>
    <row r="12410" spans="1:4">
      <c r="A12410" s="57" t="s">
        <v>7775</v>
      </c>
      <c r="B12410" s="57" t="s">
        <v>1011</v>
      </c>
      <c r="C12410" s="57" t="s">
        <v>8489</v>
      </c>
      <c r="D12410" s="57" t="s">
        <v>8490</v>
      </c>
    </row>
    <row r="12411" spans="1:4">
      <c r="A12411" s="57" t="s">
        <v>7775</v>
      </c>
      <c r="B12411" s="57" t="s">
        <v>1011</v>
      </c>
      <c r="C12411" s="57" t="s">
        <v>8503</v>
      </c>
      <c r="D12411" s="57" t="s">
        <v>8504</v>
      </c>
    </row>
    <row r="12412" spans="1:4">
      <c r="A12412" s="57" t="s">
        <v>7775</v>
      </c>
      <c r="B12412" s="57" t="s">
        <v>1011</v>
      </c>
      <c r="C12412" s="57" t="s">
        <v>12693</v>
      </c>
      <c r="D12412" s="57" t="s">
        <v>12694</v>
      </c>
    </row>
    <row r="12413" spans="1:4">
      <c r="A12413" s="57" t="s">
        <v>7775</v>
      </c>
      <c r="B12413" s="57" t="s">
        <v>1011</v>
      </c>
      <c r="C12413" s="57" t="s">
        <v>12695</v>
      </c>
      <c r="D12413" s="57" t="s">
        <v>12696</v>
      </c>
    </row>
    <row r="12414" spans="1:4">
      <c r="A12414" s="57" t="s">
        <v>7775</v>
      </c>
      <c r="B12414" s="57" t="s">
        <v>1011</v>
      </c>
      <c r="C12414" s="57" t="s">
        <v>12697</v>
      </c>
      <c r="D12414" s="57" t="s">
        <v>12698</v>
      </c>
    </row>
    <row r="12415" spans="1:4">
      <c r="A12415" s="57" t="s">
        <v>7775</v>
      </c>
      <c r="B12415" s="57" t="s">
        <v>1011</v>
      </c>
      <c r="C12415" s="57" t="s">
        <v>15356</v>
      </c>
      <c r="D12415" s="57" t="s">
        <v>15357</v>
      </c>
    </row>
    <row r="12416" spans="1:4">
      <c r="A12416" s="57" t="s">
        <v>7775</v>
      </c>
      <c r="B12416" s="57" t="s">
        <v>1011</v>
      </c>
      <c r="C12416" s="57" t="s">
        <v>15358</v>
      </c>
      <c r="D12416" s="57" t="s">
        <v>15359</v>
      </c>
    </row>
    <row r="12417" spans="1:4">
      <c r="A12417" s="57" t="s">
        <v>7775</v>
      </c>
      <c r="B12417" s="57" t="s">
        <v>1011</v>
      </c>
      <c r="C12417" s="57" t="s">
        <v>15360</v>
      </c>
      <c r="D12417" s="57" t="s">
        <v>15361</v>
      </c>
    </row>
    <row r="12418" spans="1:4">
      <c r="A12418" s="57" t="s">
        <v>7775</v>
      </c>
      <c r="B12418" s="57" t="s">
        <v>1011</v>
      </c>
      <c r="C12418" s="57" t="s">
        <v>17291</v>
      </c>
      <c r="D12418" s="57" t="s">
        <v>17292</v>
      </c>
    </row>
    <row r="12419" spans="1:4">
      <c r="A12419" s="57" t="s">
        <v>7775</v>
      </c>
      <c r="B12419" s="57" t="s">
        <v>1011</v>
      </c>
      <c r="C12419" s="57" t="s">
        <v>17293</v>
      </c>
      <c r="D12419" s="57" t="s">
        <v>17294</v>
      </c>
    </row>
    <row r="12420" spans="1:4">
      <c r="A12420" s="57" t="s">
        <v>7775</v>
      </c>
      <c r="B12420" s="57" t="s">
        <v>1011</v>
      </c>
      <c r="C12420" s="57" t="s">
        <v>17295</v>
      </c>
      <c r="D12420" s="57" t="s">
        <v>17296</v>
      </c>
    </row>
    <row r="12421" spans="1:4">
      <c r="A12421" s="57" t="s">
        <v>7775</v>
      </c>
      <c r="B12421" s="57" t="s">
        <v>1011</v>
      </c>
      <c r="C12421" s="57" t="s">
        <v>17297</v>
      </c>
      <c r="D12421" s="57" t="s">
        <v>17298</v>
      </c>
    </row>
    <row r="12422" spans="1:4">
      <c r="A12422" s="57" t="s">
        <v>7775</v>
      </c>
      <c r="B12422" s="57" t="s">
        <v>1011</v>
      </c>
      <c r="C12422" s="57" t="s">
        <v>17299</v>
      </c>
      <c r="D12422" s="57" t="s">
        <v>17300</v>
      </c>
    </row>
    <row r="12423" spans="1:4">
      <c r="A12423" s="57" t="s">
        <v>7775</v>
      </c>
      <c r="B12423" s="57" t="s">
        <v>1011</v>
      </c>
      <c r="C12423" s="57" t="s">
        <v>17301</v>
      </c>
      <c r="D12423" s="57" t="s">
        <v>17302</v>
      </c>
    </row>
    <row r="12424" spans="1:4">
      <c r="A12424" s="57" t="s">
        <v>7775</v>
      </c>
      <c r="B12424" s="57" t="s">
        <v>1011</v>
      </c>
      <c r="C12424" s="57" t="s">
        <v>17303</v>
      </c>
      <c r="D12424" s="57" t="s">
        <v>17304</v>
      </c>
    </row>
    <row r="12425" spans="1:4">
      <c r="A12425" s="57" t="s">
        <v>7775</v>
      </c>
      <c r="B12425" s="57" t="s">
        <v>1011</v>
      </c>
      <c r="C12425" s="57" t="s">
        <v>17305</v>
      </c>
      <c r="D12425" s="57" t="s">
        <v>17306</v>
      </c>
    </row>
    <row r="12426" spans="1:4">
      <c r="A12426" s="57" t="s">
        <v>7775</v>
      </c>
      <c r="B12426" s="57" t="s">
        <v>1011</v>
      </c>
      <c r="C12426" s="57" t="s">
        <v>17307</v>
      </c>
      <c r="D12426" s="57" t="s">
        <v>17308</v>
      </c>
    </row>
    <row r="12427" spans="1:4">
      <c r="A12427" s="57" t="s">
        <v>7775</v>
      </c>
      <c r="B12427" s="57" t="s">
        <v>1011</v>
      </c>
      <c r="C12427" s="57" t="s">
        <v>17309</v>
      </c>
      <c r="D12427" s="57" t="s">
        <v>17310</v>
      </c>
    </row>
    <row r="12428" spans="1:4">
      <c r="A12428" s="57" t="s">
        <v>7775</v>
      </c>
      <c r="B12428" s="57" t="s">
        <v>1011</v>
      </c>
      <c r="C12428" s="57" t="s">
        <v>17311</v>
      </c>
      <c r="D12428" s="57" t="s">
        <v>17312</v>
      </c>
    </row>
    <row r="12429" spans="1:4">
      <c r="A12429" s="57" t="s">
        <v>7775</v>
      </c>
      <c r="B12429" s="57" t="s">
        <v>1011</v>
      </c>
      <c r="C12429" s="57" t="s">
        <v>35707</v>
      </c>
      <c r="D12429" s="57" t="s">
        <v>35708</v>
      </c>
    </row>
    <row r="12430" spans="1:4">
      <c r="A12430" s="57" t="s">
        <v>7775</v>
      </c>
      <c r="B12430" s="57" t="s">
        <v>1011</v>
      </c>
      <c r="C12430" s="57" t="s">
        <v>35709</v>
      </c>
      <c r="D12430" s="57" t="s">
        <v>35710</v>
      </c>
    </row>
    <row r="12431" spans="1:4">
      <c r="A12431" s="57" t="s">
        <v>7775</v>
      </c>
      <c r="B12431" s="57" t="s">
        <v>1011</v>
      </c>
      <c r="C12431" s="57" t="s">
        <v>74208</v>
      </c>
      <c r="D12431" s="57" t="s">
        <v>74209</v>
      </c>
    </row>
    <row r="12432" spans="1:4">
      <c r="A12432" s="57" t="s">
        <v>7775</v>
      </c>
      <c r="B12432" s="57" t="s">
        <v>1011</v>
      </c>
      <c r="C12432" s="57" t="s">
        <v>75036</v>
      </c>
      <c r="D12432" s="57" t="s">
        <v>75037</v>
      </c>
    </row>
    <row r="12433" spans="1:4">
      <c r="A12433" s="57" t="s">
        <v>7775</v>
      </c>
      <c r="B12433" s="57" t="s">
        <v>1011</v>
      </c>
      <c r="C12433" s="57" t="s">
        <v>75038</v>
      </c>
      <c r="D12433" s="57" t="s">
        <v>75039</v>
      </c>
    </row>
    <row r="12434" spans="1:4">
      <c r="A12434" s="57" t="s">
        <v>7775</v>
      </c>
      <c r="B12434" s="57" t="s">
        <v>1011</v>
      </c>
      <c r="C12434" s="57" t="s">
        <v>77299</v>
      </c>
      <c r="D12434" s="57" t="s">
        <v>77300</v>
      </c>
    </row>
    <row r="12435" spans="1:4">
      <c r="A12435" s="57" t="s">
        <v>9326</v>
      </c>
      <c r="B12435" s="57" t="s">
        <v>1011</v>
      </c>
      <c r="C12435" s="57" t="s">
        <v>9327</v>
      </c>
      <c r="D12435" s="57" t="s">
        <v>9328</v>
      </c>
    </row>
    <row r="12436" spans="1:4">
      <c r="A12436" s="57" t="s">
        <v>9326</v>
      </c>
      <c r="B12436" s="57" t="s">
        <v>1011</v>
      </c>
      <c r="C12436" s="57" t="s">
        <v>12699</v>
      </c>
      <c r="D12436" s="57" t="s">
        <v>12700</v>
      </c>
    </row>
    <row r="12437" spans="1:4">
      <c r="A12437" s="57" t="s">
        <v>9326</v>
      </c>
      <c r="B12437" s="57" t="s">
        <v>1011</v>
      </c>
      <c r="C12437" s="57" t="s">
        <v>12701</v>
      </c>
      <c r="D12437" s="57" t="s">
        <v>15362</v>
      </c>
    </row>
    <row r="12438" spans="1:4">
      <c r="A12438" s="57" t="s">
        <v>9326</v>
      </c>
      <c r="B12438" s="57" t="s">
        <v>1011</v>
      </c>
      <c r="C12438" s="57" t="s">
        <v>15363</v>
      </c>
      <c r="D12438" s="57" t="s">
        <v>15364</v>
      </c>
    </row>
    <row r="12439" spans="1:4">
      <c r="A12439" s="57" t="s">
        <v>9326</v>
      </c>
      <c r="B12439" s="57" t="s">
        <v>1011</v>
      </c>
      <c r="C12439" s="57" t="s">
        <v>15365</v>
      </c>
      <c r="D12439" s="57" t="s">
        <v>17313</v>
      </c>
    </row>
    <row r="12440" spans="1:4">
      <c r="A12440" s="57" t="s">
        <v>9326</v>
      </c>
      <c r="B12440" s="57" t="s">
        <v>1011</v>
      </c>
      <c r="C12440" s="57" t="s">
        <v>15366</v>
      </c>
      <c r="D12440" s="57" t="s">
        <v>15367</v>
      </c>
    </row>
    <row r="12441" spans="1:4">
      <c r="A12441" s="57" t="s">
        <v>9326</v>
      </c>
      <c r="B12441" s="57" t="s">
        <v>1011</v>
      </c>
      <c r="C12441" s="57" t="s">
        <v>15368</v>
      </c>
      <c r="D12441" s="57" t="s">
        <v>15369</v>
      </c>
    </row>
    <row r="12442" spans="1:4">
      <c r="A12442" s="57" t="s">
        <v>9326</v>
      </c>
      <c r="B12442" s="57" t="s">
        <v>1011</v>
      </c>
      <c r="C12442" s="57" t="s">
        <v>15370</v>
      </c>
      <c r="D12442" s="57" t="s">
        <v>15371</v>
      </c>
    </row>
    <row r="12443" spans="1:4">
      <c r="A12443" s="57" t="s">
        <v>9326</v>
      </c>
      <c r="B12443" s="57" t="s">
        <v>1011</v>
      </c>
      <c r="C12443" s="57" t="s">
        <v>17314</v>
      </c>
      <c r="D12443" s="57" t="s">
        <v>17315</v>
      </c>
    </row>
    <row r="12444" spans="1:4">
      <c r="A12444" s="57" t="s">
        <v>9326</v>
      </c>
      <c r="B12444" s="57" t="s">
        <v>1011</v>
      </c>
      <c r="C12444" s="57" t="s">
        <v>17316</v>
      </c>
      <c r="D12444" s="57" t="s">
        <v>17317</v>
      </c>
    </row>
    <row r="12445" spans="1:4">
      <c r="A12445" s="57" t="s">
        <v>7776</v>
      </c>
      <c r="B12445" s="57" t="s">
        <v>1011</v>
      </c>
      <c r="C12445" s="57" t="s">
        <v>7600</v>
      </c>
      <c r="D12445" s="57" t="s">
        <v>7601</v>
      </c>
    </row>
    <row r="12446" spans="1:4">
      <c r="A12446" s="57" t="s">
        <v>7776</v>
      </c>
      <c r="B12446" s="57" t="s">
        <v>1011</v>
      </c>
      <c r="C12446" s="57" t="s">
        <v>8601</v>
      </c>
      <c r="D12446" s="57" t="s">
        <v>8602</v>
      </c>
    </row>
    <row r="12447" spans="1:4">
      <c r="A12447" s="57" t="s">
        <v>7776</v>
      </c>
      <c r="B12447" s="57" t="s">
        <v>1011</v>
      </c>
      <c r="C12447" s="57" t="s">
        <v>15372</v>
      </c>
      <c r="D12447" s="57" t="s">
        <v>15373</v>
      </c>
    </row>
    <row r="12448" spans="1:4">
      <c r="A12448" s="57" t="s">
        <v>7776</v>
      </c>
      <c r="B12448" s="57" t="s">
        <v>1011</v>
      </c>
      <c r="C12448" s="57" t="s">
        <v>17319</v>
      </c>
      <c r="D12448" s="57" t="s">
        <v>17320</v>
      </c>
    </row>
    <row r="12449" spans="1:4">
      <c r="A12449" s="57" t="s">
        <v>7776</v>
      </c>
      <c r="B12449" s="57" t="s">
        <v>1011</v>
      </c>
      <c r="C12449" s="57" t="s">
        <v>17321</v>
      </c>
      <c r="D12449" s="57" t="s">
        <v>17322</v>
      </c>
    </row>
    <row r="12450" spans="1:4">
      <c r="A12450" s="57" t="s">
        <v>7776</v>
      </c>
      <c r="B12450" s="57" t="s">
        <v>1011</v>
      </c>
      <c r="C12450" s="57" t="s">
        <v>17323</v>
      </c>
      <c r="D12450" s="57" t="s">
        <v>17324</v>
      </c>
    </row>
    <row r="12451" spans="1:4">
      <c r="A12451" s="57" t="s">
        <v>35711</v>
      </c>
      <c r="B12451" s="57" t="s">
        <v>12940</v>
      </c>
      <c r="C12451" s="57" t="s">
        <v>35712</v>
      </c>
      <c r="D12451" s="57" t="s">
        <v>19034</v>
      </c>
    </row>
    <row r="12452" spans="1:4">
      <c r="A12452" s="57" t="s">
        <v>35711</v>
      </c>
      <c r="B12452" s="57"/>
      <c r="C12452" s="57" t="s">
        <v>35713</v>
      </c>
      <c r="D12452" s="57" t="s">
        <v>35714</v>
      </c>
    </row>
    <row r="12453" spans="1:4">
      <c r="A12453" s="57" t="s">
        <v>35711</v>
      </c>
      <c r="B12453" s="57"/>
      <c r="C12453" s="57" t="s">
        <v>35715</v>
      </c>
      <c r="D12453" s="57" t="s">
        <v>35716</v>
      </c>
    </row>
    <row r="12454" spans="1:4">
      <c r="A12454" s="57" t="s">
        <v>35717</v>
      </c>
      <c r="B12454" s="57" t="s">
        <v>12940</v>
      </c>
      <c r="C12454" s="57" t="s">
        <v>35718</v>
      </c>
      <c r="D12454" s="57" t="s">
        <v>35719</v>
      </c>
    </row>
    <row r="12455" spans="1:4">
      <c r="A12455" s="57" t="s">
        <v>35717</v>
      </c>
      <c r="B12455" s="57"/>
      <c r="C12455" s="57" t="s">
        <v>35720</v>
      </c>
      <c r="D12455" s="57" t="s">
        <v>19034</v>
      </c>
    </row>
    <row r="12456" spans="1:4">
      <c r="A12456" s="57" t="s">
        <v>75040</v>
      </c>
      <c r="B12456" s="57" t="s">
        <v>12940</v>
      </c>
      <c r="C12456" s="57" t="s">
        <v>75041</v>
      </c>
      <c r="D12456" s="57" t="s">
        <v>2924</v>
      </c>
    </row>
    <row r="12457" spans="1:4">
      <c r="A12457" s="57" t="s">
        <v>75042</v>
      </c>
      <c r="B12457" s="57" t="s">
        <v>12940</v>
      </c>
      <c r="C12457" s="57" t="s">
        <v>75043</v>
      </c>
      <c r="D12457" s="57" t="s">
        <v>75044</v>
      </c>
    </row>
    <row r="12458" spans="1:4">
      <c r="A12458" s="57" t="s">
        <v>35721</v>
      </c>
      <c r="B12458" s="57" t="s">
        <v>12940</v>
      </c>
      <c r="C12458" s="57" t="s">
        <v>35722</v>
      </c>
      <c r="D12458" s="57" t="s">
        <v>35723</v>
      </c>
    </row>
    <row r="12459" spans="1:4">
      <c r="A12459" s="57" t="s">
        <v>35724</v>
      </c>
      <c r="B12459" s="57" t="s">
        <v>12940</v>
      </c>
      <c r="C12459" s="57" t="s">
        <v>35725</v>
      </c>
      <c r="D12459" s="57" t="s">
        <v>35726</v>
      </c>
    </row>
    <row r="12460" spans="1:4">
      <c r="A12460" s="57" t="s">
        <v>35724</v>
      </c>
      <c r="B12460" s="57"/>
      <c r="C12460" s="57" t="s">
        <v>35727</v>
      </c>
      <c r="D12460" s="57" t="s">
        <v>35728</v>
      </c>
    </row>
    <row r="12461" spans="1:4">
      <c r="A12461" s="57" t="s">
        <v>35724</v>
      </c>
      <c r="B12461" s="57"/>
      <c r="C12461" s="57" t="s">
        <v>35729</v>
      </c>
      <c r="D12461" s="57" t="s">
        <v>35730</v>
      </c>
    </row>
    <row r="12462" spans="1:4">
      <c r="A12462" s="57" t="s">
        <v>35724</v>
      </c>
      <c r="B12462" s="57"/>
      <c r="C12462" s="57" t="s">
        <v>35731</v>
      </c>
      <c r="D12462" s="57" t="s">
        <v>35732</v>
      </c>
    </row>
    <row r="12463" spans="1:4">
      <c r="A12463" s="57" t="s">
        <v>35724</v>
      </c>
      <c r="B12463" s="57"/>
      <c r="C12463" s="57" t="s">
        <v>35733</v>
      </c>
      <c r="D12463" s="57" t="s">
        <v>35734</v>
      </c>
    </row>
    <row r="12464" spans="1:4">
      <c r="A12464" s="57" t="s">
        <v>35724</v>
      </c>
      <c r="B12464" s="57"/>
      <c r="C12464" s="57" t="s">
        <v>35735</v>
      </c>
      <c r="D12464" s="57" t="s">
        <v>35736</v>
      </c>
    </row>
    <row r="12465" spans="1:4">
      <c r="A12465" s="57" t="s">
        <v>35737</v>
      </c>
      <c r="B12465" s="57" t="s">
        <v>12940</v>
      </c>
      <c r="C12465" s="57" t="s">
        <v>35738</v>
      </c>
      <c r="D12465" s="57" t="s">
        <v>35739</v>
      </c>
    </row>
    <row r="12466" spans="1:4">
      <c r="A12466" s="57" t="s">
        <v>35737</v>
      </c>
      <c r="B12466" s="57"/>
      <c r="C12466" s="57" t="s">
        <v>35740</v>
      </c>
      <c r="D12466" s="57" t="s">
        <v>35741</v>
      </c>
    </row>
    <row r="12467" spans="1:4">
      <c r="A12467" s="57" t="s">
        <v>35737</v>
      </c>
      <c r="B12467" s="57"/>
      <c r="C12467" s="57" t="s">
        <v>35742</v>
      </c>
      <c r="D12467" s="57" t="s">
        <v>35743</v>
      </c>
    </row>
    <row r="12468" spans="1:4">
      <c r="A12468" s="57" t="s">
        <v>35737</v>
      </c>
      <c r="B12468" s="57"/>
      <c r="C12468" s="57" t="s">
        <v>35744</v>
      </c>
      <c r="D12468" s="57" t="s">
        <v>35745</v>
      </c>
    </row>
    <row r="12469" spans="1:4">
      <c r="A12469" s="57" t="s">
        <v>35737</v>
      </c>
      <c r="B12469" s="57"/>
      <c r="C12469" s="57" t="s">
        <v>35746</v>
      </c>
      <c r="D12469" s="57" t="s">
        <v>35747</v>
      </c>
    </row>
    <row r="12470" spans="1:4">
      <c r="A12470" s="57" t="s">
        <v>35748</v>
      </c>
      <c r="B12470" s="57" t="s">
        <v>12940</v>
      </c>
      <c r="C12470" s="57" t="s">
        <v>35749</v>
      </c>
      <c r="D12470" s="57" t="s">
        <v>35750</v>
      </c>
    </row>
    <row r="12471" spans="1:4">
      <c r="A12471" s="57" t="s">
        <v>35748</v>
      </c>
      <c r="B12471" s="57"/>
      <c r="C12471" s="57" t="s">
        <v>35751</v>
      </c>
      <c r="D12471" s="57" t="s">
        <v>35752</v>
      </c>
    </row>
    <row r="12472" spans="1:4">
      <c r="A12472" s="57" t="s">
        <v>35753</v>
      </c>
      <c r="B12472" s="57" t="s">
        <v>12940</v>
      </c>
      <c r="C12472" s="57" t="s">
        <v>35754</v>
      </c>
      <c r="D12472" s="57" t="s">
        <v>35755</v>
      </c>
    </row>
    <row r="12473" spans="1:4">
      <c r="A12473" s="57" t="s">
        <v>35753</v>
      </c>
      <c r="B12473" s="57"/>
      <c r="C12473" s="57" t="s">
        <v>35756</v>
      </c>
      <c r="D12473" s="57" t="s">
        <v>35757</v>
      </c>
    </row>
    <row r="12474" spans="1:4">
      <c r="A12474" s="57" t="s">
        <v>35758</v>
      </c>
      <c r="B12474" s="57" t="s">
        <v>12940</v>
      </c>
      <c r="C12474" s="57" t="s">
        <v>35759</v>
      </c>
      <c r="D12474" s="57" t="s">
        <v>35760</v>
      </c>
    </row>
    <row r="12475" spans="1:4">
      <c r="A12475" s="57" t="s">
        <v>35761</v>
      </c>
      <c r="B12475" s="57" t="s">
        <v>12940</v>
      </c>
      <c r="C12475" s="57" t="s">
        <v>35762</v>
      </c>
      <c r="D12475" s="57" t="s">
        <v>35763</v>
      </c>
    </row>
    <row r="12476" spans="1:4">
      <c r="A12476" s="57" t="s">
        <v>35764</v>
      </c>
      <c r="B12476" s="57" t="s">
        <v>12940</v>
      </c>
      <c r="C12476" s="57" t="s">
        <v>35765</v>
      </c>
      <c r="D12476" s="57" t="s">
        <v>35766</v>
      </c>
    </row>
    <row r="12477" spans="1:4">
      <c r="A12477" s="57" t="s">
        <v>35764</v>
      </c>
      <c r="B12477" s="57"/>
      <c r="C12477" s="57" t="s">
        <v>35767</v>
      </c>
      <c r="D12477" s="57" t="s">
        <v>35768</v>
      </c>
    </row>
    <row r="12478" spans="1:4">
      <c r="A12478" s="57" t="s">
        <v>35769</v>
      </c>
      <c r="B12478" s="57" t="s">
        <v>12940</v>
      </c>
      <c r="C12478" s="57" t="s">
        <v>35770</v>
      </c>
      <c r="D12478" s="57" t="s">
        <v>35771</v>
      </c>
    </row>
    <row r="12479" spans="1:4">
      <c r="A12479" s="57" t="s">
        <v>35772</v>
      </c>
      <c r="B12479" s="57" t="s">
        <v>12940</v>
      </c>
      <c r="C12479" s="57" t="s">
        <v>35773</v>
      </c>
      <c r="D12479" s="57" t="s">
        <v>35774</v>
      </c>
    </row>
    <row r="12480" spans="1:4">
      <c r="A12480" s="57" t="s">
        <v>35775</v>
      </c>
      <c r="B12480" s="57" t="s">
        <v>12940</v>
      </c>
      <c r="C12480" s="57" t="s">
        <v>35776</v>
      </c>
      <c r="D12480" s="57" t="s">
        <v>35768</v>
      </c>
    </row>
    <row r="12481" spans="1:4">
      <c r="A12481" s="57" t="s">
        <v>35777</v>
      </c>
      <c r="B12481" s="57" t="s">
        <v>12940</v>
      </c>
      <c r="C12481" s="57" t="s">
        <v>35778</v>
      </c>
      <c r="D12481" s="57" t="s">
        <v>35779</v>
      </c>
    </row>
    <row r="12482" spans="1:4">
      <c r="A12482" s="57" t="s">
        <v>35780</v>
      </c>
      <c r="B12482" s="57" t="s">
        <v>12940</v>
      </c>
      <c r="C12482" s="57" t="s">
        <v>35781</v>
      </c>
      <c r="D12482" s="57" t="s">
        <v>35782</v>
      </c>
    </row>
    <row r="12483" spans="1:4">
      <c r="A12483" s="57" t="s">
        <v>35783</v>
      </c>
      <c r="B12483" s="57" t="s">
        <v>12940</v>
      </c>
      <c r="C12483" s="57" t="s">
        <v>35784</v>
      </c>
      <c r="D12483" s="57" t="s">
        <v>35785</v>
      </c>
    </row>
    <row r="12484" spans="1:4">
      <c r="A12484" s="57" t="s">
        <v>35786</v>
      </c>
      <c r="B12484" s="57" t="s">
        <v>12940</v>
      </c>
      <c r="C12484" s="57" t="s">
        <v>35787</v>
      </c>
      <c r="D12484" s="57" t="s">
        <v>35788</v>
      </c>
    </row>
    <row r="12485" spans="1:4">
      <c r="A12485" s="57" t="s">
        <v>35789</v>
      </c>
      <c r="B12485" s="57" t="s">
        <v>12940</v>
      </c>
      <c r="C12485" s="57" t="s">
        <v>35790</v>
      </c>
      <c r="D12485" s="57" t="s">
        <v>35723</v>
      </c>
    </row>
    <row r="12486" spans="1:4">
      <c r="A12486" s="57" t="s">
        <v>35789</v>
      </c>
      <c r="B12486" s="57"/>
      <c r="C12486" s="57" t="s">
        <v>35791</v>
      </c>
      <c r="D12486" s="57" t="s">
        <v>35752</v>
      </c>
    </row>
    <row r="12487" spans="1:4">
      <c r="A12487" s="57" t="s">
        <v>35792</v>
      </c>
      <c r="B12487" s="57" t="s">
        <v>12940</v>
      </c>
      <c r="C12487" s="57" t="s">
        <v>35793</v>
      </c>
      <c r="D12487" s="57" t="s">
        <v>35794</v>
      </c>
    </row>
    <row r="12488" spans="1:4">
      <c r="A12488" s="57" t="s">
        <v>35792</v>
      </c>
      <c r="B12488" s="57"/>
      <c r="C12488" s="57" t="s">
        <v>35795</v>
      </c>
      <c r="D12488" s="57" t="s">
        <v>35796</v>
      </c>
    </row>
    <row r="12489" spans="1:4">
      <c r="A12489" s="57" t="s">
        <v>35797</v>
      </c>
      <c r="B12489" s="57" t="s">
        <v>12940</v>
      </c>
      <c r="C12489" s="57" t="s">
        <v>35798</v>
      </c>
      <c r="D12489" s="57" t="s">
        <v>2847</v>
      </c>
    </row>
    <row r="12490" spans="1:4">
      <c r="A12490" s="57" t="s">
        <v>35799</v>
      </c>
      <c r="B12490" s="57" t="s">
        <v>12940</v>
      </c>
      <c r="C12490" s="57" t="s">
        <v>35800</v>
      </c>
      <c r="D12490" s="57" t="s">
        <v>35801</v>
      </c>
    </row>
    <row r="12491" spans="1:4">
      <c r="A12491" s="57" t="s">
        <v>35802</v>
      </c>
      <c r="B12491" s="57" t="s">
        <v>12940</v>
      </c>
      <c r="C12491" s="57" t="s">
        <v>35803</v>
      </c>
      <c r="D12491" s="57" t="s">
        <v>35804</v>
      </c>
    </row>
    <row r="12492" spans="1:4">
      <c r="A12492" s="57" t="s">
        <v>35802</v>
      </c>
      <c r="B12492" s="57"/>
      <c r="C12492" s="57" t="s">
        <v>35805</v>
      </c>
      <c r="D12492" s="57" t="s">
        <v>35806</v>
      </c>
    </row>
    <row r="12493" spans="1:4">
      <c r="A12493" s="57" t="s">
        <v>35807</v>
      </c>
      <c r="B12493" s="57" t="s">
        <v>12940</v>
      </c>
      <c r="C12493" s="57" t="s">
        <v>35808</v>
      </c>
      <c r="D12493" s="57" t="s">
        <v>35809</v>
      </c>
    </row>
    <row r="12494" spans="1:4">
      <c r="A12494" s="57" t="s">
        <v>35807</v>
      </c>
      <c r="B12494" s="57"/>
      <c r="C12494" s="57" t="s">
        <v>35810</v>
      </c>
      <c r="D12494" s="57" t="s">
        <v>35811</v>
      </c>
    </row>
    <row r="12495" spans="1:4">
      <c r="A12495" s="57" t="s">
        <v>35807</v>
      </c>
      <c r="B12495" s="57"/>
      <c r="C12495" s="57" t="s">
        <v>35812</v>
      </c>
      <c r="D12495" s="57" t="s">
        <v>35813</v>
      </c>
    </row>
    <row r="12496" spans="1:4">
      <c r="A12496" s="57" t="s">
        <v>35807</v>
      </c>
      <c r="B12496" s="57"/>
      <c r="C12496" s="57" t="s">
        <v>35814</v>
      </c>
      <c r="D12496" s="57" t="s">
        <v>35815</v>
      </c>
    </row>
    <row r="12497" spans="1:4">
      <c r="A12497" s="57" t="s">
        <v>35807</v>
      </c>
      <c r="B12497" s="57"/>
      <c r="C12497" s="57" t="s">
        <v>35816</v>
      </c>
      <c r="D12497" s="57" t="s">
        <v>35817</v>
      </c>
    </row>
    <row r="12498" spans="1:4">
      <c r="A12498" s="57" t="s">
        <v>35807</v>
      </c>
      <c r="B12498" s="57"/>
      <c r="C12498" s="57" t="s">
        <v>35818</v>
      </c>
      <c r="D12498" s="57" t="s">
        <v>35819</v>
      </c>
    </row>
    <row r="12499" spans="1:4">
      <c r="A12499" s="57" t="s">
        <v>35807</v>
      </c>
      <c r="B12499" s="57"/>
      <c r="C12499" s="57" t="s">
        <v>35820</v>
      </c>
      <c r="D12499" s="57" t="s">
        <v>35821</v>
      </c>
    </row>
    <row r="12500" spans="1:4">
      <c r="A12500" s="57" t="s">
        <v>35807</v>
      </c>
      <c r="B12500" s="57"/>
      <c r="C12500" s="57" t="s">
        <v>35822</v>
      </c>
      <c r="D12500" s="57" t="s">
        <v>35823</v>
      </c>
    </row>
    <row r="12501" spans="1:4">
      <c r="A12501" s="57" t="s">
        <v>35807</v>
      </c>
      <c r="B12501" s="57"/>
      <c r="C12501" s="57" t="s">
        <v>35824</v>
      </c>
      <c r="D12501" s="57" t="s">
        <v>35825</v>
      </c>
    </row>
    <row r="12502" spans="1:4">
      <c r="A12502" s="57" t="s">
        <v>35807</v>
      </c>
      <c r="B12502" s="57"/>
      <c r="C12502" s="57" t="s">
        <v>35826</v>
      </c>
      <c r="D12502" s="57" t="s">
        <v>35827</v>
      </c>
    </row>
    <row r="12503" spans="1:4">
      <c r="A12503" s="57" t="s">
        <v>35828</v>
      </c>
      <c r="B12503" s="57" t="s">
        <v>12940</v>
      </c>
      <c r="C12503" s="57" t="s">
        <v>35829</v>
      </c>
      <c r="D12503" s="57" t="s">
        <v>35830</v>
      </c>
    </row>
    <row r="12504" spans="1:4">
      <c r="A12504" s="57" t="s">
        <v>35828</v>
      </c>
      <c r="B12504" s="57"/>
      <c r="C12504" s="57" t="s">
        <v>35831</v>
      </c>
      <c r="D12504" s="57" t="s">
        <v>35832</v>
      </c>
    </row>
    <row r="12505" spans="1:4">
      <c r="A12505" s="57" t="s">
        <v>35828</v>
      </c>
      <c r="B12505" s="57"/>
      <c r="C12505" s="57" t="s">
        <v>35833</v>
      </c>
      <c r="D12505" s="57" t="s">
        <v>35834</v>
      </c>
    </row>
    <row r="12506" spans="1:4">
      <c r="A12506" s="57" t="s">
        <v>35828</v>
      </c>
      <c r="B12506" s="57"/>
      <c r="C12506" s="57" t="s">
        <v>35835</v>
      </c>
      <c r="D12506" s="57" t="s">
        <v>35836</v>
      </c>
    </row>
    <row r="12507" spans="1:4">
      <c r="A12507" s="57" t="s">
        <v>35828</v>
      </c>
      <c r="B12507" s="57"/>
      <c r="C12507" s="57" t="s">
        <v>35837</v>
      </c>
      <c r="D12507" s="57" t="s">
        <v>35838</v>
      </c>
    </row>
    <row r="12508" spans="1:4">
      <c r="A12508" s="57" t="s">
        <v>35828</v>
      </c>
      <c r="B12508" s="57"/>
      <c r="C12508" s="57" t="s">
        <v>35839</v>
      </c>
      <c r="D12508" s="57" t="s">
        <v>35840</v>
      </c>
    </row>
    <row r="12509" spans="1:4">
      <c r="A12509" s="57" t="s">
        <v>35828</v>
      </c>
      <c r="B12509" s="57"/>
      <c r="C12509" s="57" t="s">
        <v>35841</v>
      </c>
      <c r="D12509" s="57" t="s">
        <v>35842</v>
      </c>
    </row>
    <row r="12510" spans="1:4">
      <c r="A12510" s="57" t="s">
        <v>35828</v>
      </c>
      <c r="B12510" s="57"/>
      <c r="C12510" s="57" t="s">
        <v>35843</v>
      </c>
      <c r="D12510" s="57" t="s">
        <v>35844</v>
      </c>
    </row>
    <row r="12511" spans="1:4">
      <c r="A12511" s="57" t="s">
        <v>35828</v>
      </c>
      <c r="B12511" s="57"/>
      <c r="C12511" s="57" t="s">
        <v>35845</v>
      </c>
      <c r="D12511" s="57" t="s">
        <v>35846</v>
      </c>
    </row>
    <row r="12512" spans="1:4">
      <c r="A12512" s="57" t="s">
        <v>35828</v>
      </c>
      <c r="B12512" s="57"/>
      <c r="C12512" s="57" t="s">
        <v>35847</v>
      </c>
      <c r="D12512" s="57" t="s">
        <v>35848</v>
      </c>
    </row>
    <row r="12513" spans="1:4">
      <c r="A12513" s="57" t="s">
        <v>35828</v>
      </c>
      <c r="B12513" s="57"/>
      <c r="C12513" s="57" t="s">
        <v>76689</v>
      </c>
      <c r="D12513" s="57" t="s">
        <v>76690</v>
      </c>
    </row>
    <row r="12514" spans="1:4">
      <c r="A12514" s="57" t="s">
        <v>35849</v>
      </c>
      <c r="B12514" s="57" t="s">
        <v>12940</v>
      </c>
      <c r="C12514" s="57" t="s">
        <v>35850</v>
      </c>
      <c r="D12514" s="57" t="s">
        <v>35851</v>
      </c>
    </row>
    <row r="12515" spans="1:4">
      <c r="A12515" s="57" t="s">
        <v>35849</v>
      </c>
      <c r="B12515" s="57"/>
      <c r="C12515" s="57" t="s">
        <v>35852</v>
      </c>
      <c r="D12515" s="57" t="s">
        <v>35853</v>
      </c>
    </row>
    <row r="12516" spans="1:4">
      <c r="A12516" s="57" t="s">
        <v>35849</v>
      </c>
      <c r="B12516" s="57"/>
      <c r="C12516" s="57" t="s">
        <v>35854</v>
      </c>
      <c r="D12516" s="57" t="s">
        <v>35855</v>
      </c>
    </row>
    <row r="12517" spans="1:4">
      <c r="A12517" s="57" t="s">
        <v>35849</v>
      </c>
      <c r="B12517" s="57"/>
      <c r="C12517" s="57" t="s">
        <v>35856</v>
      </c>
      <c r="D12517" s="57" t="s">
        <v>35857</v>
      </c>
    </row>
    <row r="12518" spans="1:4">
      <c r="A12518" s="57" t="s">
        <v>35849</v>
      </c>
      <c r="B12518" s="57"/>
      <c r="C12518" s="57" t="s">
        <v>75045</v>
      </c>
      <c r="D12518" s="57" t="s">
        <v>75046</v>
      </c>
    </row>
    <row r="12519" spans="1:4">
      <c r="A12519" s="57" t="s">
        <v>35858</v>
      </c>
      <c r="B12519" s="57" t="s">
        <v>12940</v>
      </c>
      <c r="C12519" s="57" t="s">
        <v>35859</v>
      </c>
      <c r="D12519" s="57" t="s">
        <v>35860</v>
      </c>
    </row>
    <row r="12520" spans="1:4">
      <c r="A12520" s="57" t="s">
        <v>35858</v>
      </c>
      <c r="B12520" s="57"/>
      <c r="C12520" s="57" t="s">
        <v>35861</v>
      </c>
      <c r="D12520" s="57" t="s">
        <v>35862</v>
      </c>
    </row>
    <row r="12521" spans="1:4">
      <c r="A12521" s="57" t="s">
        <v>7777</v>
      </c>
      <c r="B12521" s="57" t="s">
        <v>917</v>
      </c>
      <c r="C12521" s="57" t="s">
        <v>7361</v>
      </c>
      <c r="D12521" s="57" t="s">
        <v>7362</v>
      </c>
    </row>
    <row r="12522" spans="1:4">
      <c r="A12522" s="57" t="s">
        <v>7777</v>
      </c>
      <c r="B12522" s="57" t="s">
        <v>917</v>
      </c>
      <c r="C12522" s="57" t="s">
        <v>7364</v>
      </c>
      <c r="D12522" s="57" t="s">
        <v>2846</v>
      </c>
    </row>
    <row r="12523" spans="1:4">
      <c r="A12523" s="57" t="s">
        <v>35863</v>
      </c>
      <c r="B12523" s="57" t="s">
        <v>12940</v>
      </c>
      <c r="C12523" s="57" t="s">
        <v>35864</v>
      </c>
      <c r="D12523" s="57" t="s">
        <v>35865</v>
      </c>
    </row>
    <row r="12524" spans="1:4">
      <c r="A12524" s="57" t="s">
        <v>35866</v>
      </c>
      <c r="B12524" s="57" t="s">
        <v>12940</v>
      </c>
      <c r="C12524" s="57" t="s">
        <v>35867</v>
      </c>
      <c r="D12524" s="57" t="s">
        <v>35868</v>
      </c>
    </row>
    <row r="12525" spans="1:4">
      <c r="A12525" s="57" t="s">
        <v>35869</v>
      </c>
      <c r="B12525" s="57" t="s">
        <v>12940</v>
      </c>
      <c r="C12525" s="57" t="s">
        <v>35870</v>
      </c>
      <c r="D12525" s="57" t="s">
        <v>35871</v>
      </c>
    </row>
    <row r="12526" spans="1:4">
      <c r="A12526" s="57" t="s">
        <v>35872</v>
      </c>
      <c r="B12526" s="57" t="s">
        <v>12940</v>
      </c>
      <c r="C12526" s="57" t="s">
        <v>35873</v>
      </c>
      <c r="D12526" s="57" t="s">
        <v>35874</v>
      </c>
    </row>
    <row r="12527" spans="1:4">
      <c r="A12527" s="57" t="s">
        <v>35872</v>
      </c>
      <c r="B12527" s="57"/>
      <c r="C12527" s="57" t="s">
        <v>35875</v>
      </c>
      <c r="D12527" s="57" t="s">
        <v>35876</v>
      </c>
    </row>
    <row r="12528" spans="1:4">
      <c r="A12528" s="57" t="s">
        <v>35872</v>
      </c>
      <c r="B12528" s="57"/>
      <c r="C12528" s="57" t="s">
        <v>35877</v>
      </c>
      <c r="D12528" s="57" t="s">
        <v>35878</v>
      </c>
    </row>
    <row r="12529" spans="1:4">
      <c r="A12529" s="57" t="s">
        <v>7778</v>
      </c>
      <c r="B12529" s="57" t="s">
        <v>1202</v>
      </c>
      <c r="C12529" s="57" t="s">
        <v>6710</v>
      </c>
      <c r="D12529" s="57" t="s">
        <v>6711</v>
      </c>
    </row>
    <row r="12530" spans="1:4">
      <c r="A12530" s="57" t="s">
        <v>7778</v>
      </c>
      <c r="B12530" s="57" t="s">
        <v>1202</v>
      </c>
      <c r="C12530" s="57" t="s">
        <v>7130</v>
      </c>
      <c r="D12530" s="57" t="s">
        <v>7131</v>
      </c>
    </row>
    <row r="12531" spans="1:4">
      <c r="A12531" s="57" t="s">
        <v>35879</v>
      </c>
      <c r="B12531" s="57" t="s">
        <v>12940</v>
      </c>
      <c r="C12531" s="57" t="s">
        <v>35880</v>
      </c>
      <c r="D12531" s="57" t="s">
        <v>35881</v>
      </c>
    </row>
    <row r="12532" spans="1:4">
      <c r="A12532" s="57" t="s">
        <v>35879</v>
      </c>
      <c r="B12532" s="57"/>
      <c r="C12532" s="57" t="s">
        <v>35882</v>
      </c>
      <c r="D12532" s="57" t="s">
        <v>35883</v>
      </c>
    </row>
    <row r="12533" spans="1:4">
      <c r="A12533" s="57" t="s">
        <v>35879</v>
      </c>
      <c r="B12533" s="57"/>
      <c r="C12533" s="57" t="s">
        <v>35884</v>
      </c>
      <c r="D12533" s="57" t="s">
        <v>35885</v>
      </c>
    </row>
    <row r="12534" spans="1:4">
      <c r="A12534" s="57" t="s">
        <v>35879</v>
      </c>
      <c r="B12534" s="57"/>
      <c r="C12534" s="57" t="s">
        <v>35886</v>
      </c>
      <c r="D12534" s="57" t="s">
        <v>35887</v>
      </c>
    </row>
    <row r="12535" spans="1:4">
      <c r="A12535" s="57" t="s">
        <v>35879</v>
      </c>
      <c r="B12535" s="57"/>
      <c r="C12535" s="57" t="s">
        <v>35888</v>
      </c>
      <c r="D12535" s="57" t="s">
        <v>35889</v>
      </c>
    </row>
    <row r="12536" spans="1:4">
      <c r="A12536" s="57" t="s">
        <v>35879</v>
      </c>
      <c r="B12536" s="57"/>
      <c r="C12536" s="57" t="s">
        <v>35890</v>
      </c>
      <c r="D12536" s="57" t="s">
        <v>35891</v>
      </c>
    </row>
    <row r="12537" spans="1:4">
      <c r="A12537" s="57" t="s">
        <v>35892</v>
      </c>
      <c r="B12537" s="57" t="s">
        <v>12940</v>
      </c>
      <c r="C12537" s="57" t="s">
        <v>35893</v>
      </c>
      <c r="D12537" s="57" t="s">
        <v>2836</v>
      </c>
    </row>
    <row r="12538" spans="1:4">
      <c r="A12538" s="57" t="s">
        <v>35892</v>
      </c>
      <c r="B12538" s="57"/>
      <c r="C12538" s="57" t="s">
        <v>35894</v>
      </c>
      <c r="D12538" s="57" t="s">
        <v>2922</v>
      </c>
    </row>
    <row r="12539" spans="1:4">
      <c r="A12539" s="57" t="s">
        <v>35895</v>
      </c>
      <c r="B12539" s="57" t="s">
        <v>12940</v>
      </c>
      <c r="C12539" s="57" t="s">
        <v>35896</v>
      </c>
      <c r="D12539" s="57" t="s">
        <v>35897</v>
      </c>
    </row>
    <row r="12540" spans="1:4">
      <c r="A12540" s="57" t="s">
        <v>35895</v>
      </c>
      <c r="B12540" s="57"/>
      <c r="C12540" s="57" t="s">
        <v>35898</v>
      </c>
      <c r="D12540" s="57" t="s">
        <v>35899</v>
      </c>
    </row>
    <row r="12541" spans="1:4">
      <c r="A12541" s="57" t="s">
        <v>35895</v>
      </c>
      <c r="B12541" s="57"/>
      <c r="C12541" s="57" t="s">
        <v>35900</v>
      </c>
      <c r="D12541" s="57" t="s">
        <v>35901</v>
      </c>
    </row>
    <row r="12542" spans="1:4">
      <c r="A12542" s="57" t="s">
        <v>35895</v>
      </c>
      <c r="B12542" s="57"/>
      <c r="C12542" s="57" t="s">
        <v>35902</v>
      </c>
      <c r="D12542" s="57" t="s">
        <v>35903</v>
      </c>
    </row>
    <row r="12543" spans="1:4">
      <c r="A12543" s="57" t="s">
        <v>35895</v>
      </c>
      <c r="B12543" s="57"/>
      <c r="C12543" s="57" t="s">
        <v>35904</v>
      </c>
      <c r="D12543" s="57" t="s">
        <v>35905</v>
      </c>
    </row>
    <row r="12544" spans="1:4">
      <c r="A12544" s="57" t="s">
        <v>35895</v>
      </c>
      <c r="B12544" s="57"/>
      <c r="C12544" s="57" t="s">
        <v>35906</v>
      </c>
      <c r="D12544" s="57" t="s">
        <v>35907</v>
      </c>
    </row>
    <row r="12545" spans="1:4">
      <c r="A12545" s="57" t="s">
        <v>35895</v>
      </c>
      <c r="B12545" s="57"/>
      <c r="C12545" s="57" t="s">
        <v>68247</v>
      </c>
      <c r="D12545" s="57" t="s">
        <v>74210</v>
      </c>
    </row>
    <row r="12546" spans="1:4">
      <c r="A12546" s="57" t="s">
        <v>12702</v>
      </c>
      <c r="B12546" s="57" t="s">
        <v>10504</v>
      </c>
      <c r="C12546" s="57" t="s">
        <v>12703</v>
      </c>
      <c r="D12546" s="57" t="s">
        <v>15374</v>
      </c>
    </row>
    <row r="12547" spans="1:4">
      <c r="A12547" s="57" t="s">
        <v>12702</v>
      </c>
      <c r="B12547" s="57" t="s">
        <v>10504</v>
      </c>
      <c r="C12547" s="57" t="s">
        <v>15375</v>
      </c>
      <c r="D12547" s="57" t="s">
        <v>15376</v>
      </c>
    </row>
    <row r="12548" spans="1:4">
      <c r="A12548" s="57" t="s">
        <v>12702</v>
      </c>
      <c r="B12548" s="57" t="s">
        <v>10504</v>
      </c>
      <c r="C12548" s="57" t="s">
        <v>17325</v>
      </c>
      <c r="D12548" s="57" t="s">
        <v>17326</v>
      </c>
    </row>
    <row r="12549" spans="1:4">
      <c r="A12549" s="57" t="s">
        <v>35909</v>
      </c>
      <c r="B12549" s="57" t="s">
        <v>12940</v>
      </c>
      <c r="C12549" s="57" t="s">
        <v>35910</v>
      </c>
      <c r="D12549" s="57" t="s">
        <v>35911</v>
      </c>
    </row>
    <row r="12550" spans="1:4">
      <c r="A12550" s="57" t="s">
        <v>35909</v>
      </c>
      <c r="B12550" s="57"/>
      <c r="C12550" s="57" t="s">
        <v>35912</v>
      </c>
      <c r="D12550" s="57" t="s">
        <v>2836</v>
      </c>
    </row>
    <row r="12551" spans="1:4">
      <c r="A12551" s="57" t="s">
        <v>35909</v>
      </c>
      <c r="B12551" s="57"/>
      <c r="C12551" s="57" t="s">
        <v>35913</v>
      </c>
      <c r="D12551" s="57" t="s">
        <v>35914</v>
      </c>
    </row>
    <row r="12552" spans="1:4">
      <c r="A12552" s="57" t="s">
        <v>35915</v>
      </c>
      <c r="B12552" s="57" t="s">
        <v>12940</v>
      </c>
      <c r="C12552" s="57" t="s">
        <v>35916</v>
      </c>
      <c r="D12552" s="57" t="s">
        <v>35917</v>
      </c>
    </row>
    <row r="12553" spans="1:4">
      <c r="A12553" s="57" t="s">
        <v>35918</v>
      </c>
      <c r="B12553" s="57" t="s">
        <v>12940</v>
      </c>
      <c r="C12553" s="57" t="s">
        <v>35919</v>
      </c>
      <c r="D12553" s="57" t="s">
        <v>35920</v>
      </c>
    </row>
    <row r="12554" spans="1:4">
      <c r="A12554" s="57" t="s">
        <v>35921</v>
      </c>
      <c r="B12554" s="57" t="s">
        <v>12940</v>
      </c>
      <c r="C12554" s="57" t="s">
        <v>35922</v>
      </c>
      <c r="D12554" s="57" t="s">
        <v>35923</v>
      </c>
    </row>
    <row r="12555" spans="1:4">
      <c r="A12555" s="57" t="s">
        <v>35921</v>
      </c>
      <c r="B12555" s="57"/>
      <c r="C12555" s="57" t="s">
        <v>35924</v>
      </c>
      <c r="D12555" s="57" t="s">
        <v>35925</v>
      </c>
    </row>
    <row r="12556" spans="1:4">
      <c r="A12556" s="57" t="s">
        <v>35921</v>
      </c>
      <c r="B12556" s="57"/>
      <c r="C12556" s="57" t="s">
        <v>35926</v>
      </c>
      <c r="D12556" s="57" t="s">
        <v>35927</v>
      </c>
    </row>
    <row r="12557" spans="1:4">
      <c r="A12557" s="57" t="s">
        <v>35928</v>
      </c>
      <c r="B12557" s="57" t="s">
        <v>12940</v>
      </c>
      <c r="C12557" s="57" t="s">
        <v>35929</v>
      </c>
      <c r="D12557" s="57" t="s">
        <v>35930</v>
      </c>
    </row>
    <row r="12558" spans="1:4">
      <c r="A12558" s="57" t="s">
        <v>35931</v>
      </c>
      <c r="B12558" s="57" t="s">
        <v>12940</v>
      </c>
      <c r="C12558" s="57" t="s">
        <v>35932</v>
      </c>
      <c r="D12558" s="57" t="s">
        <v>19034</v>
      </c>
    </row>
    <row r="12559" spans="1:4">
      <c r="A12559" s="57" t="s">
        <v>35931</v>
      </c>
      <c r="B12559" s="57"/>
      <c r="C12559" s="57" t="s">
        <v>35933</v>
      </c>
      <c r="D12559" s="57" t="s">
        <v>35934</v>
      </c>
    </row>
    <row r="12560" spans="1:4">
      <c r="A12560" s="57" t="s">
        <v>35935</v>
      </c>
      <c r="B12560" s="57" t="s">
        <v>12940</v>
      </c>
      <c r="C12560" s="57" t="s">
        <v>35936</v>
      </c>
      <c r="D12560" s="57" t="s">
        <v>35937</v>
      </c>
    </row>
    <row r="12561" spans="1:4">
      <c r="A12561" s="57" t="s">
        <v>7779</v>
      </c>
      <c r="B12561" s="57" t="s">
        <v>983</v>
      </c>
      <c r="C12561" s="57" t="s">
        <v>3957</v>
      </c>
      <c r="D12561" s="57" t="s">
        <v>3958</v>
      </c>
    </row>
    <row r="12562" spans="1:4">
      <c r="A12562" s="57" t="s">
        <v>7780</v>
      </c>
      <c r="B12562" s="57" t="s">
        <v>983</v>
      </c>
      <c r="C12562" s="57" t="s">
        <v>7574</v>
      </c>
      <c r="D12562" s="57" t="s">
        <v>2924</v>
      </c>
    </row>
    <row r="12563" spans="1:4">
      <c r="A12563" s="57" t="s">
        <v>35938</v>
      </c>
      <c r="B12563" s="57" t="s">
        <v>12940</v>
      </c>
      <c r="C12563" s="57" t="s">
        <v>35939</v>
      </c>
      <c r="D12563" s="57" t="s">
        <v>35940</v>
      </c>
    </row>
    <row r="12564" spans="1:4">
      <c r="A12564" s="57" t="s">
        <v>35941</v>
      </c>
      <c r="B12564" s="57" t="s">
        <v>12940</v>
      </c>
      <c r="C12564" s="57" t="s">
        <v>35942</v>
      </c>
      <c r="D12564" s="57" t="s">
        <v>35943</v>
      </c>
    </row>
    <row r="12565" spans="1:4">
      <c r="A12565" s="57" t="s">
        <v>35944</v>
      </c>
      <c r="B12565" s="57" t="s">
        <v>12940</v>
      </c>
      <c r="C12565" s="57" t="s">
        <v>35945</v>
      </c>
      <c r="D12565" s="57" t="s">
        <v>35946</v>
      </c>
    </row>
    <row r="12566" spans="1:4">
      <c r="A12566" s="57" t="s">
        <v>77301</v>
      </c>
      <c r="B12566" s="57" t="s">
        <v>12940</v>
      </c>
      <c r="C12566" s="57" t="s">
        <v>77302</v>
      </c>
      <c r="D12566" s="57" t="s">
        <v>77303</v>
      </c>
    </row>
    <row r="12567" spans="1:4">
      <c r="A12567" s="57" t="s">
        <v>35947</v>
      </c>
      <c r="B12567" s="57" t="s">
        <v>12940</v>
      </c>
      <c r="C12567" s="57" t="s">
        <v>35948</v>
      </c>
      <c r="D12567" s="57" t="s">
        <v>35949</v>
      </c>
    </row>
    <row r="12568" spans="1:4">
      <c r="A12568" s="57" t="s">
        <v>35947</v>
      </c>
      <c r="B12568" s="57"/>
      <c r="C12568" s="57" t="s">
        <v>35950</v>
      </c>
      <c r="D12568" s="57" t="s">
        <v>35951</v>
      </c>
    </row>
    <row r="12569" spans="1:4">
      <c r="A12569" s="57" t="s">
        <v>35947</v>
      </c>
      <c r="B12569" s="57"/>
      <c r="C12569" s="57" t="s">
        <v>35952</v>
      </c>
      <c r="D12569" s="57" t="s">
        <v>35953</v>
      </c>
    </row>
    <row r="12570" spans="1:4">
      <c r="A12570" s="57" t="s">
        <v>35947</v>
      </c>
      <c r="B12570" s="57"/>
      <c r="C12570" s="57" t="s">
        <v>35954</v>
      </c>
      <c r="D12570" s="57" t="s">
        <v>35955</v>
      </c>
    </row>
    <row r="12571" spans="1:4">
      <c r="A12571" s="57" t="s">
        <v>35956</v>
      </c>
      <c r="B12571" s="57" t="s">
        <v>12940</v>
      </c>
      <c r="C12571" s="57" t="s">
        <v>35957</v>
      </c>
      <c r="D12571" s="57" t="s">
        <v>35958</v>
      </c>
    </row>
    <row r="12572" spans="1:4">
      <c r="A12572" s="57" t="s">
        <v>35959</v>
      </c>
      <c r="B12572" s="57" t="s">
        <v>12940</v>
      </c>
      <c r="C12572" s="57" t="s">
        <v>35960</v>
      </c>
      <c r="D12572" s="57" t="s">
        <v>35961</v>
      </c>
    </row>
    <row r="12573" spans="1:4">
      <c r="A12573" s="57" t="s">
        <v>35962</v>
      </c>
      <c r="B12573" s="57" t="s">
        <v>12940</v>
      </c>
      <c r="C12573" s="57" t="s">
        <v>35963</v>
      </c>
      <c r="D12573" s="57" t="s">
        <v>19034</v>
      </c>
    </row>
    <row r="12574" spans="1:4">
      <c r="A12574" s="57" t="s">
        <v>35962</v>
      </c>
      <c r="B12574" s="57"/>
      <c r="C12574" s="57" t="s">
        <v>35964</v>
      </c>
      <c r="D12574" s="57" t="s">
        <v>35965</v>
      </c>
    </row>
    <row r="12575" spans="1:4">
      <c r="A12575" s="57" t="s">
        <v>35966</v>
      </c>
      <c r="B12575" s="57" t="s">
        <v>12940</v>
      </c>
      <c r="C12575" s="57" t="s">
        <v>35967</v>
      </c>
      <c r="D12575" s="57" t="s">
        <v>35968</v>
      </c>
    </row>
    <row r="12576" spans="1:4">
      <c r="A12576" s="57" t="s">
        <v>35969</v>
      </c>
      <c r="B12576" s="57" t="s">
        <v>12940</v>
      </c>
      <c r="C12576" s="57" t="s">
        <v>35970</v>
      </c>
      <c r="D12576" s="57" t="s">
        <v>35971</v>
      </c>
    </row>
    <row r="12577" spans="1:4">
      <c r="A12577" s="57" t="s">
        <v>35969</v>
      </c>
      <c r="B12577" s="57"/>
      <c r="C12577" s="57" t="s">
        <v>35972</v>
      </c>
      <c r="D12577" s="57" t="s">
        <v>35973</v>
      </c>
    </row>
    <row r="12578" spans="1:4">
      <c r="A12578" s="57" t="s">
        <v>35969</v>
      </c>
      <c r="B12578" s="57"/>
      <c r="C12578" s="57" t="s">
        <v>35974</v>
      </c>
      <c r="D12578" s="57" t="s">
        <v>35975</v>
      </c>
    </row>
    <row r="12579" spans="1:4">
      <c r="A12579" s="57" t="s">
        <v>35976</v>
      </c>
      <c r="B12579" s="57" t="s">
        <v>12940</v>
      </c>
      <c r="C12579" s="57" t="s">
        <v>35977</v>
      </c>
      <c r="D12579" s="57" t="s">
        <v>35978</v>
      </c>
    </row>
    <row r="12580" spans="1:4">
      <c r="A12580" s="57" t="s">
        <v>35976</v>
      </c>
      <c r="B12580" s="57"/>
      <c r="C12580" s="57" t="s">
        <v>35979</v>
      </c>
      <c r="D12580" s="57" t="s">
        <v>35980</v>
      </c>
    </row>
    <row r="12581" spans="1:4">
      <c r="A12581" s="57" t="s">
        <v>35976</v>
      </c>
      <c r="B12581" s="57"/>
      <c r="C12581" s="57" t="s">
        <v>35981</v>
      </c>
      <c r="D12581" s="57" t="s">
        <v>35982</v>
      </c>
    </row>
    <row r="12582" spans="1:4">
      <c r="A12582" s="57" t="s">
        <v>35983</v>
      </c>
      <c r="B12582" s="57" t="s">
        <v>12940</v>
      </c>
      <c r="C12582" s="57" t="s">
        <v>35984</v>
      </c>
      <c r="D12582" s="57" t="s">
        <v>35985</v>
      </c>
    </row>
    <row r="12583" spans="1:4">
      <c r="A12583" s="57" t="s">
        <v>35986</v>
      </c>
      <c r="B12583" s="57" t="s">
        <v>12940</v>
      </c>
      <c r="C12583" s="57" t="s">
        <v>35987</v>
      </c>
      <c r="D12583" s="57" t="s">
        <v>35988</v>
      </c>
    </row>
    <row r="12584" spans="1:4">
      <c r="A12584" s="57" t="s">
        <v>35986</v>
      </c>
      <c r="B12584" s="57"/>
      <c r="C12584" s="57" t="s">
        <v>35989</v>
      </c>
      <c r="D12584" s="57" t="s">
        <v>35990</v>
      </c>
    </row>
    <row r="12585" spans="1:4">
      <c r="A12585" s="57" t="s">
        <v>35986</v>
      </c>
      <c r="B12585" s="57"/>
      <c r="C12585" s="57" t="s">
        <v>35991</v>
      </c>
      <c r="D12585" s="57" t="s">
        <v>35992</v>
      </c>
    </row>
    <row r="12586" spans="1:4">
      <c r="A12586" s="57" t="s">
        <v>35986</v>
      </c>
      <c r="B12586" s="57"/>
      <c r="C12586" s="57" t="s">
        <v>35993</v>
      </c>
      <c r="D12586" s="57" t="s">
        <v>35994</v>
      </c>
    </row>
    <row r="12587" spans="1:4">
      <c r="A12587" s="57" t="s">
        <v>35986</v>
      </c>
      <c r="B12587" s="57"/>
      <c r="C12587" s="57" t="s">
        <v>35995</v>
      </c>
      <c r="D12587" s="57" t="s">
        <v>35996</v>
      </c>
    </row>
    <row r="12588" spans="1:4">
      <c r="A12588" s="57" t="s">
        <v>35986</v>
      </c>
      <c r="B12588" s="57"/>
      <c r="C12588" s="57" t="s">
        <v>35997</v>
      </c>
      <c r="D12588" s="57" t="s">
        <v>35998</v>
      </c>
    </row>
    <row r="12589" spans="1:4">
      <c r="A12589" s="57" t="s">
        <v>35986</v>
      </c>
      <c r="B12589" s="57"/>
      <c r="C12589" s="57" t="s">
        <v>35999</v>
      </c>
      <c r="D12589" s="57" t="s">
        <v>36000</v>
      </c>
    </row>
    <row r="12590" spans="1:4">
      <c r="A12590" s="57" t="s">
        <v>35986</v>
      </c>
      <c r="B12590" s="57"/>
      <c r="C12590" s="57" t="s">
        <v>36001</v>
      </c>
      <c r="D12590" s="57" t="s">
        <v>36002</v>
      </c>
    </row>
    <row r="12591" spans="1:4">
      <c r="A12591" s="57" t="s">
        <v>35986</v>
      </c>
      <c r="B12591" s="57"/>
      <c r="C12591" s="57" t="s">
        <v>36003</v>
      </c>
      <c r="D12591" s="57" t="s">
        <v>36004</v>
      </c>
    </row>
    <row r="12592" spans="1:4">
      <c r="A12592" s="57" t="s">
        <v>35986</v>
      </c>
      <c r="B12592" s="57"/>
      <c r="C12592" s="57" t="s">
        <v>36005</v>
      </c>
      <c r="D12592" s="57" t="s">
        <v>36006</v>
      </c>
    </row>
    <row r="12593" spans="1:4">
      <c r="A12593" s="57" t="s">
        <v>35986</v>
      </c>
      <c r="B12593" s="57"/>
      <c r="C12593" s="57" t="s">
        <v>36007</v>
      </c>
      <c r="D12593" s="57" t="s">
        <v>36008</v>
      </c>
    </row>
    <row r="12594" spans="1:4">
      <c r="A12594" s="57" t="s">
        <v>35986</v>
      </c>
      <c r="B12594" s="57"/>
      <c r="C12594" s="57" t="s">
        <v>36009</v>
      </c>
      <c r="D12594" s="57" t="s">
        <v>36010</v>
      </c>
    </row>
    <row r="12595" spans="1:4">
      <c r="A12595" s="57" t="s">
        <v>35986</v>
      </c>
      <c r="B12595" s="57"/>
      <c r="C12595" s="57" t="s">
        <v>36011</v>
      </c>
      <c r="D12595" s="57" t="s">
        <v>36012</v>
      </c>
    </row>
    <row r="12596" spans="1:4">
      <c r="A12596" s="57" t="s">
        <v>35986</v>
      </c>
      <c r="B12596" s="57"/>
      <c r="C12596" s="57" t="s">
        <v>36013</v>
      </c>
      <c r="D12596" s="57" t="s">
        <v>36014</v>
      </c>
    </row>
    <row r="12597" spans="1:4">
      <c r="A12597" s="57" t="s">
        <v>35986</v>
      </c>
      <c r="B12597" s="57"/>
      <c r="C12597" s="57" t="s">
        <v>36015</v>
      </c>
      <c r="D12597" s="57" t="s">
        <v>36016</v>
      </c>
    </row>
    <row r="12598" spans="1:4">
      <c r="A12598" s="57" t="s">
        <v>35986</v>
      </c>
      <c r="B12598" s="57"/>
      <c r="C12598" s="57" t="s">
        <v>36017</v>
      </c>
      <c r="D12598" s="57" t="s">
        <v>36018</v>
      </c>
    </row>
    <row r="12599" spans="1:4">
      <c r="A12599" s="57" t="s">
        <v>35986</v>
      </c>
      <c r="B12599" s="57"/>
      <c r="C12599" s="57" t="s">
        <v>36019</v>
      </c>
      <c r="D12599" s="57" t="s">
        <v>36020</v>
      </c>
    </row>
    <row r="12600" spans="1:4">
      <c r="A12600" s="57" t="s">
        <v>36021</v>
      </c>
      <c r="B12600" s="57" t="s">
        <v>12940</v>
      </c>
      <c r="C12600" s="57" t="s">
        <v>36022</v>
      </c>
      <c r="D12600" s="57" t="s">
        <v>36023</v>
      </c>
    </row>
    <row r="12601" spans="1:4">
      <c r="A12601" s="57" t="s">
        <v>36024</v>
      </c>
      <c r="B12601" s="57" t="s">
        <v>12940</v>
      </c>
      <c r="C12601" s="57" t="s">
        <v>36025</v>
      </c>
      <c r="D12601" s="57" t="s">
        <v>36026</v>
      </c>
    </row>
    <row r="12602" spans="1:4">
      <c r="A12602" s="57" t="s">
        <v>36024</v>
      </c>
      <c r="B12602" s="57"/>
      <c r="C12602" s="57" t="s">
        <v>36027</v>
      </c>
      <c r="D12602" s="57" t="s">
        <v>36028</v>
      </c>
    </row>
    <row r="12603" spans="1:4">
      <c r="A12603" s="57" t="s">
        <v>36024</v>
      </c>
      <c r="B12603" s="57"/>
      <c r="C12603" s="57" t="s">
        <v>36029</v>
      </c>
      <c r="D12603" s="57" t="s">
        <v>36030</v>
      </c>
    </row>
    <row r="12604" spans="1:4">
      <c r="A12604" s="57" t="s">
        <v>36024</v>
      </c>
      <c r="B12604" s="57"/>
      <c r="C12604" s="57" t="s">
        <v>36031</v>
      </c>
      <c r="D12604" s="57" t="s">
        <v>36032</v>
      </c>
    </row>
    <row r="12605" spans="1:4">
      <c r="A12605" s="57" t="s">
        <v>36024</v>
      </c>
      <c r="B12605" s="57"/>
      <c r="C12605" s="57" t="s">
        <v>36033</v>
      </c>
      <c r="D12605" s="57" t="s">
        <v>36034</v>
      </c>
    </row>
    <row r="12606" spans="1:4">
      <c r="A12606" s="57" t="s">
        <v>36024</v>
      </c>
      <c r="B12606" s="57"/>
      <c r="C12606" s="57" t="s">
        <v>36035</v>
      </c>
      <c r="D12606" s="57" t="s">
        <v>36036</v>
      </c>
    </row>
    <row r="12607" spans="1:4">
      <c r="A12607" s="57" t="s">
        <v>36024</v>
      </c>
      <c r="B12607" s="57"/>
      <c r="C12607" s="57" t="s">
        <v>36037</v>
      </c>
      <c r="D12607" s="57" t="s">
        <v>36038</v>
      </c>
    </row>
    <row r="12608" spans="1:4">
      <c r="A12608" s="57" t="s">
        <v>36024</v>
      </c>
      <c r="B12608" s="57"/>
      <c r="C12608" s="57" t="s">
        <v>36039</v>
      </c>
      <c r="D12608" s="57" t="s">
        <v>36040</v>
      </c>
    </row>
    <row r="12609" spans="1:4">
      <c r="A12609" s="57" t="s">
        <v>36041</v>
      </c>
      <c r="B12609" s="57" t="s">
        <v>12940</v>
      </c>
      <c r="C12609" s="57" t="s">
        <v>36042</v>
      </c>
      <c r="D12609" s="57" t="s">
        <v>36043</v>
      </c>
    </row>
    <row r="12610" spans="1:4">
      <c r="A12610" s="57" t="s">
        <v>36041</v>
      </c>
      <c r="B12610" s="57"/>
      <c r="C12610" s="57" t="s">
        <v>36044</v>
      </c>
      <c r="D12610" s="57" t="s">
        <v>36043</v>
      </c>
    </row>
    <row r="12611" spans="1:4">
      <c r="A12611" s="57" t="s">
        <v>36041</v>
      </c>
      <c r="B12611" s="57"/>
      <c r="C12611" s="57" t="s">
        <v>36045</v>
      </c>
      <c r="D12611" s="57" t="s">
        <v>36046</v>
      </c>
    </row>
    <row r="12612" spans="1:4">
      <c r="A12612" s="57" t="s">
        <v>36041</v>
      </c>
      <c r="B12612" s="57"/>
      <c r="C12612" s="57" t="s">
        <v>36047</v>
      </c>
      <c r="D12612" s="57" t="s">
        <v>36048</v>
      </c>
    </row>
    <row r="12613" spans="1:4">
      <c r="A12613" s="57" t="s">
        <v>36041</v>
      </c>
      <c r="B12613" s="57"/>
      <c r="C12613" s="57" t="s">
        <v>36049</v>
      </c>
      <c r="D12613" s="57" t="s">
        <v>36050</v>
      </c>
    </row>
    <row r="12614" spans="1:4">
      <c r="A12614" s="57" t="s">
        <v>36041</v>
      </c>
      <c r="B12614" s="57"/>
      <c r="C12614" s="57" t="s">
        <v>36051</v>
      </c>
      <c r="D12614" s="57" t="s">
        <v>36052</v>
      </c>
    </row>
    <row r="12615" spans="1:4">
      <c r="A12615" s="57" t="s">
        <v>36041</v>
      </c>
      <c r="B12615" s="57"/>
      <c r="C12615" s="57" t="s">
        <v>36053</v>
      </c>
      <c r="D12615" s="57" t="s">
        <v>36054</v>
      </c>
    </row>
    <row r="12616" spans="1:4">
      <c r="A12616" s="57" t="s">
        <v>36041</v>
      </c>
      <c r="B12616" s="57"/>
      <c r="C12616" s="57" t="s">
        <v>36055</v>
      </c>
      <c r="D12616" s="57" t="s">
        <v>36056</v>
      </c>
    </row>
    <row r="12617" spans="1:4">
      <c r="A12617" s="57" t="s">
        <v>36041</v>
      </c>
      <c r="B12617" s="57"/>
      <c r="C12617" s="57" t="s">
        <v>36057</v>
      </c>
      <c r="D12617" s="57" t="s">
        <v>36058</v>
      </c>
    </row>
    <row r="12618" spans="1:4">
      <c r="A12618" s="57" t="s">
        <v>36059</v>
      </c>
      <c r="B12618" s="57" t="s">
        <v>12940</v>
      </c>
      <c r="C12618" s="57" t="s">
        <v>36060</v>
      </c>
      <c r="D12618" s="57" t="s">
        <v>36061</v>
      </c>
    </row>
    <row r="12619" spans="1:4">
      <c r="A12619" s="57" t="s">
        <v>36062</v>
      </c>
      <c r="B12619" s="57" t="s">
        <v>12940</v>
      </c>
      <c r="C12619" s="57" t="s">
        <v>36063</v>
      </c>
      <c r="D12619" s="57" t="s">
        <v>36064</v>
      </c>
    </row>
    <row r="12620" spans="1:4">
      <c r="A12620" s="57" t="s">
        <v>36062</v>
      </c>
      <c r="B12620" s="57"/>
      <c r="C12620" s="57" t="s">
        <v>36065</v>
      </c>
      <c r="D12620" s="57" t="s">
        <v>36066</v>
      </c>
    </row>
    <row r="12621" spans="1:4">
      <c r="A12621" s="57" t="s">
        <v>36062</v>
      </c>
      <c r="B12621" s="57"/>
      <c r="C12621" s="57" t="s">
        <v>36067</v>
      </c>
      <c r="D12621" s="57" t="s">
        <v>36068</v>
      </c>
    </row>
    <row r="12622" spans="1:4">
      <c r="A12622" s="57" t="s">
        <v>36062</v>
      </c>
      <c r="B12622" s="57"/>
      <c r="C12622" s="57" t="s">
        <v>36069</v>
      </c>
      <c r="D12622" s="57" t="s">
        <v>36070</v>
      </c>
    </row>
    <row r="12623" spans="1:4">
      <c r="A12623" s="57" t="s">
        <v>36062</v>
      </c>
      <c r="B12623" s="57"/>
      <c r="C12623" s="57" t="s">
        <v>36071</v>
      </c>
      <c r="D12623" s="57" t="s">
        <v>36072</v>
      </c>
    </row>
    <row r="12624" spans="1:4">
      <c r="A12624" s="57" t="s">
        <v>36062</v>
      </c>
      <c r="B12624" s="57"/>
      <c r="C12624" s="57" t="s">
        <v>36073</v>
      </c>
      <c r="D12624" s="57" t="s">
        <v>36074</v>
      </c>
    </row>
    <row r="12625" spans="1:4">
      <c r="A12625" s="57" t="s">
        <v>36075</v>
      </c>
      <c r="B12625" s="57" t="s">
        <v>12940</v>
      </c>
      <c r="C12625" s="57" t="s">
        <v>36076</v>
      </c>
      <c r="D12625" s="57" t="s">
        <v>36077</v>
      </c>
    </row>
    <row r="12626" spans="1:4">
      <c r="A12626" s="57" t="s">
        <v>7781</v>
      </c>
      <c r="B12626" s="57" t="s">
        <v>15377</v>
      </c>
      <c r="C12626" s="57" t="s">
        <v>6212</v>
      </c>
      <c r="D12626" s="57" t="s">
        <v>6213</v>
      </c>
    </row>
    <row r="12627" spans="1:4">
      <c r="A12627" s="57" t="s">
        <v>7781</v>
      </c>
      <c r="B12627" s="57" t="s">
        <v>15377</v>
      </c>
      <c r="C12627" s="57" t="s">
        <v>12704</v>
      </c>
      <c r="D12627" s="57" t="s">
        <v>12705</v>
      </c>
    </row>
    <row r="12628" spans="1:4">
      <c r="A12628" s="57" t="s">
        <v>36078</v>
      </c>
      <c r="B12628" s="57" t="s">
        <v>12940</v>
      </c>
      <c r="C12628" s="57" t="s">
        <v>36079</v>
      </c>
      <c r="D12628" s="57" t="s">
        <v>36080</v>
      </c>
    </row>
    <row r="12629" spans="1:4">
      <c r="A12629" s="57" t="s">
        <v>36078</v>
      </c>
      <c r="B12629" s="57"/>
      <c r="C12629" s="57" t="s">
        <v>36081</v>
      </c>
      <c r="D12629" s="57" t="s">
        <v>19034</v>
      </c>
    </row>
    <row r="12630" spans="1:4">
      <c r="A12630" s="57" t="s">
        <v>36078</v>
      </c>
      <c r="B12630" s="57"/>
      <c r="C12630" s="57" t="s">
        <v>36082</v>
      </c>
      <c r="D12630" s="57" t="s">
        <v>36083</v>
      </c>
    </row>
    <row r="12631" spans="1:4">
      <c r="A12631" s="57" t="s">
        <v>36078</v>
      </c>
      <c r="B12631" s="57"/>
      <c r="C12631" s="57" t="s">
        <v>36084</v>
      </c>
      <c r="D12631" s="57" t="s">
        <v>36085</v>
      </c>
    </row>
    <row r="12632" spans="1:4">
      <c r="A12632" s="57" t="s">
        <v>36078</v>
      </c>
      <c r="B12632" s="57"/>
      <c r="C12632" s="57" t="s">
        <v>36086</v>
      </c>
      <c r="D12632" s="57" t="s">
        <v>36087</v>
      </c>
    </row>
    <row r="12633" spans="1:4">
      <c r="A12633" s="57" t="s">
        <v>36078</v>
      </c>
      <c r="B12633" s="57"/>
      <c r="C12633" s="57" t="s">
        <v>36088</v>
      </c>
      <c r="D12633" s="57" t="s">
        <v>36089</v>
      </c>
    </row>
    <row r="12634" spans="1:4">
      <c r="A12634" s="57" t="s">
        <v>36078</v>
      </c>
      <c r="B12634" s="57"/>
      <c r="C12634" s="57" t="s">
        <v>36090</v>
      </c>
      <c r="D12634" s="57" t="s">
        <v>36091</v>
      </c>
    </row>
    <row r="12635" spans="1:4">
      <c r="A12635" s="57" t="s">
        <v>36078</v>
      </c>
      <c r="B12635" s="57"/>
      <c r="C12635" s="57" t="s">
        <v>36092</v>
      </c>
      <c r="D12635" s="57" t="s">
        <v>36093</v>
      </c>
    </row>
    <row r="12636" spans="1:4">
      <c r="A12636" s="57" t="s">
        <v>36094</v>
      </c>
      <c r="B12636" s="57" t="s">
        <v>12940</v>
      </c>
      <c r="C12636" s="57" t="s">
        <v>36095</v>
      </c>
      <c r="D12636" s="57" t="s">
        <v>36096</v>
      </c>
    </row>
    <row r="12637" spans="1:4">
      <c r="A12637" s="57" t="s">
        <v>36097</v>
      </c>
      <c r="B12637" s="57" t="s">
        <v>12940</v>
      </c>
      <c r="C12637" s="57" t="s">
        <v>36098</v>
      </c>
      <c r="D12637" s="57" t="s">
        <v>36099</v>
      </c>
    </row>
    <row r="12638" spans="1:4">
      <c r="A12638" s="57" t="s">
        <v>36097</v>
      </c>
      <c r="B12638" s="57"/>
      <c r="C12638" s="57" t="s">
        <v>36100</v>
      </c>
      <c r="D12638" s="57" t="s">
        <v>36101</v>
      </c>
    </row>
    <row r="12639" spans="1:4">
      <c r="A12639" s="57" t="s">
        <v>36102</v>
      </c>
      <c r="B12639" s="57" t="s">
        <v>12940</v>
      </c>
      <c r="C12639" s="57" t="s">
        <v>36103</v>
      </c>
      <c r="D12639" s="57" t="s">
        <v>2836</v>
      </c>
    </row>
    <row r="12640" spans="1:4">
      <c r="A12640" s="57" t="s">
        <v>36104</v>
      </c>
      <c r="B12640" s="57" t="s">
        <v>12940</v>
      </c>
      <c r="C12640" s="57" t="s">
        <v>36105</v>
      </c>
      <c r="D12640" s="57" t="s">
        <v>36106</v>
      </c>
    </row>
    <row r="12641" spans="1:4">
      <c r="A12641" s="57" t="s">
        <v>36104</v>
      </c>
      <c r="B12641" s="57"/>
      <c r="C12641" s="57" t="s">
        <v>36107</v>
      </c>
      <c r="D12641" s="57" t="s">
        <v>36108</v>
      </c>
    </row>
    <row r="12642" spans="1:4">
      <c r="A12642" s="57" t="s">
        <v>36104</v>
      </c>
      <c r="B12642" s="57"/>
      <c r="C12642" s="57" t="s">
        <v>36109</v>
      </c>
      <c r="D12642" s="57" t="s">
        <v>36110</v>
      </c>
    </row>
    <row r="12643" spans="1:4">
      <c r="A12643" s="57" t="s">
        <v>36104</v>
      </c>
      <c r="B12643" s="57"/>
      <c r="C12643" s="57" t="s">
        <v>36111</v>
      </c>
      <c r="D12643" s="57" t="s">
        <v>36112</v>
      </c>
    </row>
    <row r="12644" spans="1:4">
      <c r="A12644" s="57" t="s">
        <v>36104</v>
      </c>
      <c r="B12644" s="57"/>
      <c r="C12644" s="57" t="s">
        <v>36113</v>
      </c>
      <c r="D12644" s="57" t="s">
        <v>36114</v>
      </c>
    </row>
    <row r="12645" spans="1:4">
      <c r="A12645" s="57" t="s">
        <v>36115</v>
      </c>
      <c r="B12645" s="57" t="s">
        <v>12940</v>
      </c>
      <c r="C12645" s="57" t="s">
        <v>36116</v>
      </c>
      <c r="D12645" s="57" t="s">
        <v>36117</v>
      </c>
    </row>
    <row r="12646" spans="1:4">
      <c r="A12646" s="57" t="s">
        <v>36115</v>
      </c>
      <c r="B12646" s="57"/>
      <c r="C12646" s="57" t="s">
        <v>36118</v>
      </c>
      <c r="D12646" s="57" t="s">
        <v>36119</v>
      </c>
    </row>
    <row r="12647" spans="1:4">
      <c r="A12647" s="57" t="s">
        <v>36115</v>
      </c>
      <c r="B12647" s="57"/>
      <c r="C12647" s="57" t="s">
        <v>36120</v>
      </c>
      <c r="D12647" s="57" t="s">
        <v>36121</v>
      </c>
    </row>
    <row r="12648" spans="1:4">
      <c r="A12648" s="57" t="s">
        <v>36115</v>
      </c>
      <c r="B12648" s="57"/>
      <c r="C12648" s="57" t="s">
        <v>36122</v>
      </c>
      <c r="D12648" s="57" t="s">
        <v>36123</v>
      </c>
    </row>
    <row r="12649" spans="1:4">
      <c r="A12649" s="57" t="s">
        <v>36124</v>
      </c>
      <c r="B12649" s="57" t="s">
        <v>12940</v>
      </c>
      <c r="C12649" s="57" t="s">
        <v>36125</v>
      </c>
      <c r="D12649" s="57" t="s">
        <v>36126</v>
      </c>
    </row>
    <row r="12650" spans="1:4">
      <c r="A12650" s="57" t="s">
        <v>36124</v>
      </c>
      <c r="B12650" s="57"/>
      <c r="C12650" s="57" t="s">
        <v>36127</v>
      </c>
      <c r="D12650" s="57" t="s">
        <v>36128</v>
      </c>
    </row>
    <row r="12651" spans="1:4">
      <c r="A12651" s="57" t="s">
        <v>36124</v>
      </c>
      <c r="B12651" s="57"/>
      <c r="C12651" s="57" t="s">
        <v>36129</v>
      </c>
      <c r="D12651" s="57" t="s">
        <v>36130</v>
      </c>
    </row>
    <row r="12652" spans="1:4">
      <c r="A12652" s="57" t="s">
        <v>36124</v>
      </c>
      <c r="B12652" s="57"/>
      <c r="C12652" s="57" t="s">
        <v>36131</v>
      </c>
      <c r="D12652" s="57" t="s">
        <v>36132</v>
      </c>
    </row>
    <row r="12653" spans="1:4">
      <c r="A12653" s="57" t="s">
        <v>36124</v>
      </c>
      <c r="B12653" s="57"/>
      <c r="C12653" s="57" t="s">
        <v>36133</v>
      </c>
      <c r="D12653" s="57" t="s">
        <v>36134</v>
      </c>
    </row>
    <row r="12654" spans="1:4">
      <c r="A12654" s="57" t="s">
        <v>36124</v>
      </c>
      <c r="B12654" s="57"/>
      <c r="C12654" s="57" t="s">
        <v>36135</v>
      </c>
      <c r="D12654" s="57" t="s">
        <v>36136</v>
      </c>
    </row>
    <row r="12655" spans="1:4">
      <c r="A12655" s="57" t="s">
        <v>36137</v>
      </c>
      <c r="B12655" s="57" t="s">
        <v>12940</v>
      </c>
      <c r="C12655" s="57" t="s">
        <v>36138</v>
      </c>
      <c r="D12655" s="57" t="s">
        <v>36139</v>
      </c>
    </row>
    <row r="12656" spans="1:4">
      <c r="A12656" s="57" t="s">
        <v>36137</v>
      </c>
      <c r="B12656" s="57"/>
      <c r="C12656" s="57" t="s">
        <v>36140</v>
      </c>
      <c r="D12656" s="57" t="s">
        <v>36141</v>
      </c>
    </row>
    <row r="12657" spans="1:4">
      <c r="A12657" s="57" t="s">
        <v>7782</v>
      </c>
      <c r="B12657" s="57" t="s">
        <v>1115</v>
      </c>
      <c r="C12657" s="57" t="s">
        <v>5302</v>
      </c>
      <c r="D12657" s="57" t="s">
        <v>9329</v>
      </c>
    </row>
    <row r="12658" spans="1:4">
      <c r="A12658" s="57" t="s">
        <v>7782</v>
      </c>
      <c r="B12658" s="57" t="s">
        <v>1115</v>
      </c>
      <c r="C12658" s="57" t="s">
        <v>5849</v>
      </c>
      <c r="D12658" s="57" t="s">
        <v>5850</v>
      </c>
    </row>
    <row r="12659" spans="1:4">
      <c r="A12659" s="57" t="s">
        <v>7782</v>
      </c>
      <c r="B12659" s="57" t="s">
        <v>1115</v>
      </c>
      <c r="C12659" s="57" t="s">
        <v>8951</v>
      </c>
      <c r="D12659" s="57" t="s">
        <v>8952</v>
      </c>
    </row>
    <row r="12660" spans="1:4">
      <c r="A12660" s="57" t="s">
        <v>7782</v>
      </c>
      <c r="B12660" s="57" t="s">
        <v>1115</v>
      </c>
      <c r="C12660" s="57" t="s">
        <v>15378</v>
      </c>
      <c r="D12660" s="57" t="s">
        <v>15379</v>
      </c>
    </row>
    <row r="12661" spans="1:4">
      <c r="A12661" s="57" t="s">
        <v>36142</v>
      </c>
      <c r="B12661" s="57" t="s">
        <v>12940</v>
      </c>
      <c r="C12661" s="57" t="s">
        <v>36143</v>
      </c>
      <c r="D12661" s="57" t="s">
        <v>36144</v>
      </c>
    </row>
    <row r="12662" spans="1:4">
      <c r="A12662" s="57" t="s">
        <v>36145</v>
      </c>
      <c r="B12662" s="57" t="s">
        <v>12940</v>
      </c>
      <c r="C12662" s="57" t="s">
        <v>36146</v>
      </c>
      <c r="D12662" s="57" t="s">
        <v>36147</v>
      </c>
    </row>
    <row r="12663" spans="1:4">
      <c r="A12663" s="57" t="s">
        <v>36145</v>
      </c>
      <c r="B12663" s="57"/>
      <c r="C12663" s="57" t="s">
        <v>36148</v>
      </c>
      <c r="D12663" s="57" t="s">
        <v>36149</v>
      </c>
    </row>
    <row r="12664" spans="1:4">
      <c r="A12664" s="57" t="s">
        <v>36145</v>
      </c>
      <c r="B12664" s="57"/>
      <c r="C12664" s="57" t="s">
        <v>36150</v>
      </c>
      <c r="D12664" s="57" t="s">
        <v>36151</v>
      </c>
    </row>
    <row r="12665" spans="1:4">
      <c r="A12665" s="57" t="s">
        <v>36145</v>
      </c>
      <c r="B12665" s="57"/>
      <c r="C12665" s="57" t="s">
        <v>36152</v>
      </c>
      <c r="D12665" s="57" t="s">
        <v>36153</v>
      </c>
    </row>
    <row r="12666" spans="1:4">
      <c r="A12666" s="57" t="s">
        <v>36145</v>
      </c>
      <c r="B12666" s="57"/>
      <c r="C12666" s="57" t="s">
        <v>36154</v>
      </c>
      <c r="D12666" s="57" t="s">
        <v>36155</v>
      </c>
    </row>
    <row r="12667" spans="1:4">
      <c r="A12667" s="57" t="s">
        <v>36145</v>
      </c>
      <c r="B12667" s="57"/>
      <c r="C12667" s="57" t="s">
        <v>36156</v>
      </c>
      <c r="D12667" s="57" t="s">
        <v>36157</v>
      </c>
    </row>
    <row r="12668" spans="1:4">
      <c r="A12668" s="57" t="s">
        <v>75047</v>
      </c>
      <c r="B12668" s="57" t="s">
        <v>12940</v>
      </c>
      <c r="C12668" s="57" t="s">
        <v>75048</v>
      </c>
      <c r="D12668" s="57" t="s">
        <v>75049</v>
      </c>
    </row>
    <row r="12669" spans="1:4">
      <c r="A12669" s="57" t="s">
        <v>36158</v>
      </c>
      <c r="B12669" s="57" t="s">
        <v>12940</v>
      </c>
      <c r="C12669" s="57" t="s">
        <v>36159</v>
      </c>
      <c r="D12669" s="57" t="s">
        <v>36160</v>
      </c>
    </row>
    <row r="12670" spans="1:4">
      <c r="A12670" s="57" t="s">
        <v>36161</v>
      </c>
      <c r="B12670" s="57" t="s">
        <v>12940</v>
      </c>
      <c r="C12670" s="57" t="s">
        <v>36162</v>
      </c>
      <c r="D12670" s="57" t="s">
        <v>36163</v>
      </c>
    </row>
    <row r="12671" spans="1:4">
      <c r="A12671" s="57" t="s">
        <v>36164</v>
      </c>
      <c r="B12671" s="57" t="s">
        <v>12940</v>
      </c>
      <c r="C12671" s="57" t="s">
        <v>36165</v>
      </c>
      <c r="D12671" s="57" t="s">
        <v>36166</v>
      </c>
    </row>
    <row r="12672" spans="1:4">
      <c r="A12672" s="57" t="s">
        <v>36167</v>
      </c>
      <c r="B12672" s="57" t="s">
        <v>12940</v>
      </c>
      <c r="C12672" s="57" t="s">
        <v>36168</v>
      </c>
      <c r="D12672" s="57" t="s">
        <v>36169</v>
      </c>
    </row>
    <row r="12673" spans="1:4">
      <c r="A12673" s="57" t="s">
        <v>7783</v>
      </c>
      <c r="B12673" s="57" t="s">
        <v>2604</v>
      </c>
      <c r="C12673" s="57" t="s">
        <v>5329</v>
      </c>
      <c r="D12673" s="57" t="s">
        <v>5330</v>
      </c>
    </row>
    <row r="12674" spans="1:4">
      <c r="A12674" s="57" t="s">
        <v>7783</v>
      </c>
      <c r="B12674" s="57" t="s">
        <v>2604</v>
      </c>
      <c r="C12674" s="57" t="s">
        <v>5873</v>
      </c>
      <c r="D12674" s="57" t="s">
        <v>5874</v>
      </c>
    </row>
    <row r="12675" spans="1:4">
      <c r="A12675" s="57" t="s">
        <v>7783</v>
      </c>
      <c r="B12675" s="57" t="s">
        <v>2604</v>
      </c>
      <c r="C12675" s="57" t="s">
        <v>15380</v>
      </c>
      <c r="D12675" s="57" t="s">
        <v>15381</v>
      </c>
    </row>
    <row r="12676" spans="1:4">
      <c r="A12676" s="57" t="s">
        <v>36170</v>
      </c>
      <c r="B12676" s="57" t="s">
        <v>12940</v>
      </c>
      <c r="C12676" s="57" t="s">
        <v>36171</v>
      </c>
      <c r="D12676" s="57" t="s">
        <v>36172</v>
      </c>
    </row>
    <row r="12677" spans="1:4">
      <c r="A12677" s="57" t="s">
        <v>36170</v>
      </c>
      <c r="B12677" s="57"/>
      <c r="C12677" s="57" t="s">
        <v>36173</v>
      </c>
      <c r="D12677" s="57" t="s">
        <v>36174</v>
      </c>
    </row>
    <row r="12678" spans="1:4">
      <c r="A12678" s="57" t="s">
        <v>36170</v>
      </c>
      <c r="B12678" s="57"/>
      <c r="C12678" s="57" t="s">
        <v>36175</v>
      </c>
      <c r="D12678" s="57" t="s">
        <v>36176</v>
      </c>
    </row>
    <row r="12679" spans="1:4">
      <c r="A12679" s="57" t="s">
        <v>36170</v>
      </c>
      <c r="B12679" s="57"/>
      <c r="C12679" s="57" t="s">
        <v>36177</v>
      </c>
      <c r="D12679" s="57" t="s">
        <v>36178</v>
      </c>
    </row>
    <row r="12680" spans="1:4">
      <c r="A12680" s="57" t="s">
        <v>36170</v>
      </c>
      <c r="B12680" s="57"/>
      <c r="C12680" s="57" t="s">
        <v>36179</v>
      </c>
      <c r="D12680" s="57" t="s">
        <v>31765</v>
      </c>
    </row>
    <row r="12681" spans="1:4">
      <c r="A12681" s="57" t="s">
        <v>36170</v>
      </c>
      <c r="B12681" s="57"/>
      <c r="C12681" s="57" t="s">
        <v>36180</v>
      </c>
      <c r="D12681" s="57" t="s">
        <v>36181</v>
      </c>
    </row>
    <row r="12682" spans="1:4">
      <c r="A12682" s="57" t="s">
        <v>36182</v>
      </c>
      <c r="B12682" s="57" t="s">
        <v>12940</v>
      </c>
      <c r="C12682" s="57" t="s">
        <v>36183</v>
      </c>
      <c r="D12682" s="57" t="s">
        <v>36184</v>
      </c>
    </row>
    <row r="12683" spans="1:4">
      <c r="A12683" s="57" t="s">
        <v>36182</v>
      </c>
      <c r="B12683" s="57"/>
      <c r="C12683" s="57" t="s">
        <v>36185</v>
      </c>
      <c r="D12683" s="57" t="s">
        <v>36186</v>
      </c>
    </row>
    <row r="12684" spans="1:4">
      <c r="A12684" s="57" t="s">
        <v>36187</v>
      </c>
      <c r="B12684" s="57" t="s">
        <v>12940</v>
      </c>
      <c r="C12684" s="57" t="s">
        <v>36188</v>
      </c>
      <c r="D12684" s="57" t="s">
        <v>36189</v>
      </c>
    </row>
    <row r="12685" spans="1:4">
      <c r="A12685" s="57" t="s">
        <v>36187</v>
      </c>
      <c r="B12685" s="57"/>
      <c r="C12685" s="57" t="s">
        <v>36190</v>
      </c>
      <c r="D12685" s="57" t="s">
        <v>36191</v>
      </c>
    </row>
    <row r="12686" spans="1:4">
      <c r="A12686" s="57" t="s">
        <v>36192</v>
      </c>
      <c r="B12686" s="57" t="s">
        <v>12940</v>
      </c>
      <c r="C12686" s="57" t="s">
        <v>36193</v>
      </c>
      <c r="D12686" s="57" t="s">
        <v>36194</v>
      </c>
    </row>
    <row r="12687" spans="1:4">
      <c r="A12687" s="57" t="s">
        <v>36192</v>
      </c>
      <c r="B12687" s="57"/>
      <c r="C12687" s="57" t="s">
        <v>36195</v>
      </c>
      <c r="D12687" s="57" t="s">
        <v>36196</v>
      </c>
    </row>
    <row r="12688" spans="1:4">
      <c r="A12688" s="57" t="s">
        <v>7784</v>
      </c>
      <c r="B12688" s="57" t="s">
        <v>977</v>
      </c>
      <c r="C12688" s="57" t="s">
        <v>7026</v>
      </c>
      <c r="D12688" s="57" t="s">
        <v>7027</v>
      </c>
    </row>
    <row r="12689" spans="1:4">
      <c r="A12689" s="57" t="s">
        <v>7784</v>
      </c>
      <c r="B12689" s="57" t="s">
        <v>977</v>
      </c>
      <c r="C12689" s="57" t="s">
        <v>8577</v>
      </c>
      <c r="D12689" s="57" t="s">
        <v>8578</v>
      </c>
    </row>
    <row r="12690" spans="1:4">
      <c r="A12690" s="57" t="s">
        <v>7784</v>
      </c>
      <c r="B12690" s="57" t="s">
        <v>977</v>
      </c>
      <c r="C12690" s="57" t="s">
        <v>12706</v>
      </c>
      <c r="D12690" s="57" t="s">
        <v>12707</v>
      </c>
    </row>
    <row r="12691" spans="1:4">
      <c r="A12691" s="57" t="s">
        <v>7784</v>
      </c>
      <c r="B12691" s="57" t="s">
        <v>977</v>
      </c>
      <c r="C12691" s="57" t="s">
        <v>12708</v>
      </c>
      <c r="D12691" s="57" t="s">
        <v>12709</v>
      </c>
    </row>
    <row r="12692" spans="1:4">
      <c r="A12692" s="57" t="s">
        <v>17327</v>
      </c>
      <c r="B12692" s="57" t="s">
        <v>977</v>
      </c>
      <c r="C12692" s="57" t="s">
        <v>17328</v>
      </c>
      <c r="D12692" s="57" t="s">
        <v>17329</v>
      </c>
    </row>
    <row r="12693" spans="1:4">
      <c r="A12693" s="57" t="s">
        <v>36197</v>
      </c>
      <c r="B12693" s="57" t="s">
        <v>12940</v>
      </c>
      <c r="C12693" s="57" t="s">
        <v>36198</v>
      </c>
      <c r="D12693" s="57" t="s">
        <v>36199</v>
      </c>
    </row>
    <row r="12694" spans="1:4">
      <c r="A12694" s="57" t="s">
        <v>36197</v>
      </c>
      <c r="B12694" s="57"/>
      <c r="C12694" s="57" t="s">
        <v>36200</v>
      </c>
      <c r="D12694" s="57" t="s">
        <v>36201</v>
      </c>
    </row>
    <row r="12695" spans="1:4">
      <c r="A12695" s="57" t="s">
        <v>36197</v>
      </c>
      <c r="B12695" s="57"/>
      <c r="C12695" s="57" t="s">
        <v>36202</v>
      </c>
      <c r="D12695" s="57" t="s">
        <v>36203</v>
      </c>
    </row>
    <row r="12696" spans="1:4">
      <c r="A12696" s="57" t="s">
        <v>36204</v>
      </c>
      <c r="B12696" s="57" t="s">
        <v>12940</v>
      </c>
      <c r="C12696" s="57" t="s">
        <v>36205</v>
      </c>
      <c r="D12696" s="57" t="s">
        <v>36206</v>
      </c>
    </row>
    <row r="12697" spans="1:4">
      <c r="A12697" s="57" t="s">
        <v>36204</v>
      </c>
      <c r="B12697" s="57"/>
      <c r="C12697" s="57" t="s">
        <v>36207</v>
      </c>
      <c r="D12697" s="57" t="s">
        <v>36208</v>
      </c>
    </row>
    <row r="12698" spans="1:4">
      <c r="A12698" s="57" t="s">
        <v>36204</v>
      </c>
      <c r="B12698" s="57"/>
      <c r="C12698" s="57" t="s">
        <v>36209</v>
      </c>
      <c r="D12698" s="57" t="s">
        <v>36210</v>
      </c>
    </row>
    <row r="12699" spans="1:4">
      <c r="A12699" s="57" t="s">
        <v>36204</v>
      </c>
      <c r="B12699" s="57"/>
      <c r="C12699" s="57" t="s">
        <v>36211</v>
      </c>
      <c r="D12699" s="57" t="s">
        <v>36212</v>
      </c>
    </row>
    <row r="12700" spans="1:4">
      <c r="A12700" s="57" t="s">
        <v>36213</v>
      </c>
      <c r="B12700" s="57" t="s">
        <v>12940</v>
      </c>
      <c r="C12700" s="57" t="s">
        <v>36214</v>
      </c>
      <c r="D12700" s="57" t="s">
        <v>36215</v>
      </c>
    </row>
    <row r="12701" spans="1:4">
      <c r="A12701" s="57" t="s">
        <v>36216</v>
      </c>
      <c r="B12701" s="57" t="s">
        <v>12940</v>
      </c>
      <c r="C12701" s="57" t="s">
        <v>36217</v>
      </c>
      <c r="D12701" s="57" t="s">
        <v>36218</v>
      </c>
    </row>
    <row r="12702" spans="1:4">
      <c r="A12702" s="57" t="s">
        <v>36219</v>
      </c>
      <c r="B12702" s="57" t="s">
        <v>12940</v>
      </c>
      <c r="C12702" s="57" t="s">
        <v>36220</v>
      </c>
      <c r="D12702" s="57" t="s">
        <v>36221</v>
      </c>
    </row>
    <row r="12703" spans="1:4">
      <c r="A12703" s="57" t="s">
        <v>36222</v>
      </c>
      <c r="B12703" s="57" t="s">
        <v>12940</v>
      </c>
      <c r="C12703" s="57" t="s">
        <v>36223</v>
      </c>
      <c r="D12703" s="57" t="s">
        <v>19034</v>
      </c>
    </row>
    <row r="12704" spans="1:4">
      <c r="A12704" s="57" t="s">
        <v>36224</v>
      </c>
      <c r="B12704" s="57" t="s">
        <v>12940</v>
      </c>
      <c r="C12704" s="57" t="s">
        <v>36225</v>
      </c>
      <c r="D12704" s="57" t="s">
        <v>36226</v>
      </c>
    </row>
    <row r="12705" spans="1:4">
      <c r="A12705" s="57" t="s">
        <v>36224</v>
      </c>
      <c r="B12705" s="57"/>
      <c r="C12705" s="57" t="s">
        <v>36227</v>
      </c>
      <c r="D12705" s="57" t="s">
        <v>36228</v>
      </c>
    </row>
    <row r="12706" spans="1:4">
      <c r="A12706" s="57" t="s">
        <v>36224</v>
      </c>
      <c r="B12706" s="57"/>
      <c r="C12706" s="57" t="s">
        <v>36229</v>
      </c>
      <c r="D12706" s="57" t="s">
        <v>36230</v>
      </c>
    </row>
    <row r="12707" spans="1:4">
      <c r="A12707" s="57" t="s">
        <v>36224</v>
      </c>
      <c r="B12707" s="57"/>
      <c r="C12707" s="57" t="s">
        <v>36231</v>
      </c>
      <c r="D12707" s="57" t="s">
        <v>36232</v>
      </c>
    </row>
    <row r="12708" spans="1:4">
      <c r="A12708" s="57" t="s">
        <v>7785</v>
      </c>
      <c r="B12708" s="57" t="s">
        <v>1105</v>
      </c>
      <c r="C12708" s="57" t="s">
        <v>4390</v>
      </c>
      <c r="D12708" s="57" t="s">
        <v>4391</v>
      </c>
    </row>
    <row r="12709" spans="1:4">
      <c r="A12709" s="57" t="s">
        <v>7785</v>
      </c>
      <c r="B12709" s="57" t="s">
        <v>1105</v>
      </c>
      <c r="C12709" s="57" t="s">
        <v>4444</v>
      </c>
      <c r="D12709" s="57" t="s">
        <v>4391</v>
      </c>
    </row>
    <row r="12710" spans="1:4">
      <c r="A12710" s="57" t="s">
        <v>7785</v>
      </c>
      <c r="B12710" s="57" t="s">
        <v>1105</v>
      </c>
      <c r="C12710" s="57" t="s">
        <v>12710</v>
      </c>
      <c r="D12710" s="57" t="s">
        <v>12711</v>
      </c>
    </row>
    <row r="12711" spans="1:4">
      <c r="A12711" s="57" t="s">
        <v>36233</v>
      </c>
      <c r="B12711" s="57" t="s">
        <v>12940</v>
      </c>
      <c r="C12711" s="57" t="s">
        <v>36234</v>
      </c>
      <c r="D12711" s="57" t="s">
        <v>36235</v>
      </c>
    </row>
    <row r="12712" spans="1:4">
      <c r="A12712" s="57" t="s">
        <v>36233</v>
      </c>
      <c r="B12712" s="57"/>
      <c r="C12712" s="57" t="s">
        <v>36236</v>
      </c>
      <c r="D12712" s="57" t="s">
        <v>36237</v>
      </c>
    </row>
    <row r="12713" spans="1:4">
      <c r="A12713" s="57" t="s">
        <v>36233</v>
      </c>
      <c r="B12713" s="57"/>
      <c r="C12713" s="57" t="s">
        <v>36238</v>
      </c>
      <c r="D12713" s="57" t="s">
        <v>36239</v>
      </c>
    </row>
    <row r="12714" spans="1:4">
      <c r="A12714" s="57" t="s">
        <v>36233</v>
      </c>
      <c r="B12714" s="57"/>
      <c r="C12714" s="57" t="s">
        <v>36240</v>
      </c>
      <c r="D12714" s="57" t="s">
        <v>36241</v>
      </c>
    </row>
    <row r="12715" spans="1:4">
      <c r="A12715" s="57" t="s">
        <v>36242</v>
      </c>
      <c r="B12715" s="57" t="s">
        <v>12940</v>
      </c>
      <c r="C12715" s="57" t="s">
        <v>36243</v>
      </c>
      <c r="D12715" s="57" t="s">
        <v>36244</v>
      </c>
    </row>
    <row r="12716" spans="1:4">
      <c r="A12716" s="57" t="s">
        <v>36242</v>
      </c>
      <c r="B12716" s="57"/>
      <c r="C12716" s="57" t="s">
        <v>36245</v>
      </c>
      <c r="D12716" s="57" t="s">
        <v>36246</v>
      </c>
    </row>
    <row r="12717" spans="1:4">
      <c r="A12717" s="57" t="s">
        <v>36242</v>
      </c>
      <c r="B12717" s="57"/>
      <c r="C12717" s="57" t="s">
        <v>36247</v>
      </c>
      <c r="D12717" s="57" t="s">
        <v>36248</v>
      </c>
    </row>
    <row r="12718" spans="1:4">
      <c r="A12718" s="57" t="s">
        <v>36242</v>
      </c>
      <c r="B12718" s="57"/>
      <c r="C12718" s="57" t="s">
        <v>36249</v>
      </c>
      <c r="D12718" s="57" t="s">
        <v>36250</v>
      </c>
    </row>
    <row r="12719" spans="1:4">
      <c r="A12719" s="57" t="s">
        <v>36242</v>
      </c>
      <c r="B12719" s="57"/>
      <c r="C12719" s="57" t="s">
        <v>36251</v>
      </c>
      <c r="D12719" s="57" t="s">
        <v>36252</v>
      </c>
    </row>
    <row r="12720" spans="1:4">
      <c r="A12720" s="57" t="s">
        <v>36242</v>
      </c>
      <c r="B12720" s="57"/>
      <c r="C12720" s="57" t="s">
        <v>75050</v>
      </c>
      <c r="D12720" s="57" t="s">
        <v>75051</v>
      </c>
    </row>
    <row r="12721" spans="1:4">
      <c r="A12721" s="57" t="s">
        <v>17330</v>
      </c>
      <c r="B12721" s="57" t="s">
        <v>16363</v>
      </c>
      <c r="C12721" s="57" t="s">
        <v>17331</v>
      </c>
      <c r="D12721" s="57" t="s">
        <v>17332</v>
      </c>
    </row>
    <row r="12722" spans="1:4">
      <c r="A12722" s="57" t="s">
        <v>17330</v>
      </c>
      <c r="B12722" s="57" t="s">
        <v>16363</v>
      </c>
      <c r="C12722" s="57" t="s">
        <v>75052</v>
      </c>
      <c r="D12722" s="57" t="s">
        <v>75053</v>
      </c>
    </row>
    <row r="12723" spans="1:4">
      <c r="A12723" s="57" t="s">
        <v>36253</v>
      </c>
      <c r="B12723" s="57" t="s">
        <v>12940</v>
      </c>
      <c r="C12723" s="57" t="s">
        <v>36254</v>
      </c>
      <c r="D12723" s="57" t="s">
        <v>36255</v>
      </c>
    </row>
    <row r="12724" spans="1:4">
      <c r="A12724" s="57" t="s">
        <v>36256</v>
      </c>
      <c r="B12724" s="57" t="s">
        <v>12940</v>
      </c>
      <c r="C12724" s="57" t="s">
        <v>36257</v>
      </c>
      <c r="D12724" s="57" t="s">
        <v>36258</v>
      </c>
    </row>
    <row r="12725" spans="1:4">
      <c r="A12725" s="57" t="s">
        <v>36256</v>
      </c>
      <c r="B12725" s="57"/>
      <c r="C12725" s="57" t="s">
        <v>36259</v>
      </c>
      <c r="D12725" s="57" t="s">
        <v>36260</v>
      </c>
    </row>
    <row r="12726" spans="1:4">
      <c r="A12726" s="57" t="s">
        <v>36256</v>
      </c>
      <c r="B12726" s="57"/>
      <c r="C12726" s="57" t="s">
        <v>36261</v>
      </c>
      <c r="D12726" s="57" t="s">
        <v>36262</v>
      </c>
    </row>
    <row r="12727" spans="1:4">
      <c r="A12727" s="57" t="s">
        <v>36256</v>
      </c>
      <c r="B12727" s="57"/>
      <c r="C12727" s="57" t="s">
        <v>36263</v>
      </c>
      <c r="D12727" s="57" t="s">
        <v>36264</v>
      </c>
    </row>
    <row r="12728" spans="1:4">
      <c r="A12728" s="57" t="s">
        <v>36256</v>
      </c>
      <c r="B12728" s="57"/>
      <c r="C12728" s="57" t="s">
        <v>36265</v>
      </c>
      <c r="D12728" s="57" t="s">
        <v>36266</v>
      </c>
    </row>
    <row r="12729" spans="1:4">
      <c r="A12729" s="57" t="s">
        <v>36256</v>
      </c>
      <c r="B12729" s="57"/>
      <c r="C12729" s="57" t="s">
        <v>36267</v>
      </c>
      <c r="D12729" s="57" t="s">
        <v>36268</v>
      </c>
    </row>
    <row r="12730" spans="1:4">
      <c r="A12730" s="57" t="s">
        <v>36256</v>
      </c>
      <c r="B12730" s="57"/>
      <c r="C12730" s="57" t="s">
        <v>36269</v>
      </c>
      <c r="D12730" s="57" t="s">
        <v>36270</v>
      </c>
    </row>
    <row r="12731" spans="1:4">
      <c r="A12731" s="57" t="s">
        <v>36256</v>
      </c>
      <c r="B12731" s="57"/>
      <c r="C12731" s="57" t="s">
        <v>36271</v>
      </c>
      <c r="D12731" s="57" t="s">
        <v>36272</v>
      </c>
    </row>
    <row r="12732" spans="1:4">
      <c r="A12732" s="57" t="s">
        <v>36256</v>
      </c>
      <c r="B12732" s="57"/>
      <c r="C12732" s="57" t="s">
        <v>36273</v>
      </c>
      <c r="D12732" s="57" t="s">
        <v>36274</v>
      </c>
    </row>
    <row r="12733" spans="1:4">
      <c r="A12733" s="57" t="s">
        <v>36256</v>
      </c>
      <c r="B12733" s="57"/>
      <c r="C12733" s="57" t="s">
        <v>36275</v>
      </c>
      <c r="D12733" s="57" t="s">
        <v>36276</v>
      </c>
    </row>
    <row r="12734" spans="1:4">
      <c r="A12734" s="57" t="s">
        <v>36256</v>
      </c>
      <c r="B12734" s="57"/>
      <c r="C12734" s="57" t="s">
        <v>36277</v>
      </c>
      <c r="D12734" s="57" t="s">
        <v>36278</v>
      </c>
    </row>
    <row r="12735" spans="1:4">
      <c r="A12735" s="57" t="s">
        <v>36256</v>
      </c>
      <c r="B12735" s="57"/>
      <c r="C12735" s="57" t="s">
        <v>36279</v>
      </c>
      <c r="D12735" s="57" t="s">
        <v>36280</v>
      </c>
    </row>
    <row r="12736" spans="1:4">
      <c r="A12736" s="57" t="s">
        <v>36256</v>
      </c>
      <c r="B12736" s="57"/>
      <c r="C12736" s="57" t="s">
        <v>36281</v>
      </c>
      <c r="D12736" s="57" t="s">
        <v>36282</v>
      </c>
    </row>
    <row r="12737" spans="1:4">
      <c r="A12737" s="57" t="s">
        <v>36256</v>
      </c>
      <c r="B12737" s="57"/>
      <c r="C12737" s="57" t="s">
        <v>36283</v>
      </c>
      <c r="D12737" s="57" t="s">
        <v>36284</v>
      </c>
    </row>
    <row r="12738" spans="1:4">
      <c r="A12738" s="57" t="s">
        <v>36256</v>
      </c>
      <c r="B12738" s="57"/>
      <c r="C12738" s="57" t="s">
        <v>36285</v>
      </c>
      <c r="D12738" s="57" t="s">
        <v>36286</v>
      </c>
    </row>
    <row r="12739" spans="1:4">
      <c r="A12739" s="57" t="s">
        <v>36256</v>
      </c>
      <c r="B12739" s="57"/>
      <c r="C12739" s="57" t="s">
        <v>36287</v>
      </c>
      <c r="D12739" s="57" t="s">
        <v>36288</v>
      </c>
    </row>
    <row r="12740" spans="1:4">
      <c r="A12740" s="57" t="s">
        <v>36256</v>
      </c>
      <c r="B12740" s="57"/>
      <c r="C12740" s="57" t="s">
        <v>36289</v>
      </c>
      <c r="D12740" s="57" t="s">
        <v>36290</v>
      </c>
    </row>
    <row r="12741" spans="1:4">
      <c r="A12741" s="57" t="s">
        <v>36256</v>
      </c>
      <c r="B12741" s="57"/>
      <c r="C12741" s="57" t="s">
        <v>36291</v>
      </c>
      <c r="D12741" s="57" t="s">
        <v>36292</v>
      </c>
    </row>
    <row r="12742" spans="1:4">
      <c r="A12742" s="57" t="s">
        <v>36256</v>
      </c>
      <c r="B12742" s="57"/>
      <c r="C12742" s="57" t="s">
        <v>36293</v>
      </c>
      <c r="D12742" s="57" t="s">
        <v>36294</v>
      </c>
    </row>
    <row r="12743" spans="1:4">
      <c r="A12743" s="57" t="s">
        <v>36256</v>
      </c>
      <c r="B12743" s="57"/>
      <c r="C12743" s="57" t="s">
        <v>36295</v>
      </c>
      <c r="D12743" s="57" t="s">
        <v>36296</v>
      </c>
    </row>
    <row r="12744" spans="1:4">
      <c r="A12744" s="57" t="s">
        <v>36256</v>
      </c>
      <c r="B12744" s="57"/>
      <c r="C12744" s="57" t="s">
        <v>36297</v>
      </c>
      <c r="D12744" s="57" t="s">
        <v>36298</v>
      </c>
    </row>
    <row r="12745" spans="1:4">
      <c r="A12745" s="57" t="s">
        <v>36256</v>
      </c>
      <c r="B12745" s="57"/>
      <c r="C12745" s="57" t="s">
        <v>36299</v>
      </c>
      <c r="D12745" s="57" t="s">
        <v>36300</v>
      </c>
    </row>
    <row r="12746" spans="1:4">
      <c r="A12746" s="57" t="s">
        <v>36256</v>
      </c>
      <c r="B12746" s="57"/>
      <c r="C12746" s="57" t="s">
        <v>36301</v>
      </c>
      <c r="D12746" s="57" t="s">
        <v>36302</v>
      </c>
    </row>
    <row r="12747" spans="1:4">
      <c r="A12747" s="57" t="s">
        <v>36256</v>
      </c>
      <c r="B12747" s="57"/>
      <c r="C12747" s="57" t="s">
        <v>36303</v>
      </c>
      <c r="D12747" s="57" t="s">
        <v>36304</v>
      </c>
    </row>
    <row r="12748" spans="1:4">
      <c r="A12748" s="57" t="s">
        <v>36256</v>
      </c>
      <c r="B12748" s="57"/>
      <c r="C12748" s="57" t="s">
        <v>36305</v>
      </c>
      <c r="D12748" s="57" t="s">
        <v>36306</v>
      </c>
    </row>
    <row r="12749" spans="1:4">
      <c r="A12749" s="57" t="s">
        <v>36256</v>
      </c>
      <c r="B12749" s="57"/>
      <c r="C12749" s="57" t="s">
        <v>36307</v>
      </c>
      <c r="D12749" s="57" t="s">
        <v>36308</v>
      </c>
    </row>
    <row r="12750" spans="1:4">
      <c r="A12750" s="57" t="s">
        <v>36256</v>
      </c>
      <c r="B12750" s="57"/>
      <c r="C12750" s="57" t="s">
        <v>36309</v>
      </c>
      <c r="D12750" s="57" t="s">
        <v>36310</v>
      </c>
    </row>
    <row r="12751" spans="1:4">
      <c r="A12751" s="57" t="s">
        <v>36256</v>
      </c>
      <c r="B12751" s="57"/>
      <c r="C12751" s="57" t="s">
        <v>36311</v>
      </c>
      <c r="D12751" s="57" t="s">
        <v>36312</v>
      </c>
    </row>
    <row r="12752" spans="1:4">
      <c r="A12752" s="57" t="s">
        <v>36256</v>
      </c>
      <c r="B12752" s="57"/>
      <c r="C12752" s="57" t="s">
        <v>36313</v>
      </c>
      <c r="D12752" s="57" t="s">
        <v>36314</v>
      </c>
    </row>
    <row r="12753" spans="1:4">
      <c r="A12753" s="57" t="s">
        <v>36256</v>
      </c>
      <c r="B12753" s="57"/>
      <c r="C12753" s="57" t="s">
        <v>36315</v>
      </c>
      <c r="D12753" s="57" t="s">
        <v>36316</v>
      </c>
    </row>
    <row r="12754" spans="1:4">
      <c r="A12754" s="57" t="s">
        <v>36256</v>
      </c>
      <c r="B12754" s="57"/>
      <c r="C12754" s="57" t="s">
        <v>36317</v>
      </c>
      <c r="D12754" s="57" t="s">
        <v>36318</v>
      </c>
    </row>
    <row r="12755" spans="1:4">
      <c r="A12755" s="57" t="s">
        <v>36256</v>
      </c>
      <c r="B12755" s="57"/>
      <c r="C12755" s="57" t="s">
        <v>36319</v>
      </c>
      <c r="D12755" s="57" t="s">
        <v>36320</v>
      </c>
    </row>
    <row r="12756" spans="1:4">
      <c r="A12756" s="57" t="s">
        <v>36256</v>
      </c>
      <c r="B12756" s="57"/>
      <c r="C12756" s="57" t="s">
        <v>36321</v>
      </c>
      <c r="D12756" s="57" t="s">
        <v>36322</v>
      </c>
    </row>
    <row r="12757" spans="1:4">
      <c r="A12757" s="57" t="s">
        <v>36256</v>
      </c>
      <c r="B12757" s="57"/>
      <c r="C12757" s="57" t="s">
        <v>36323</v>
      </c>
      <c r="D12757" s="57" t="s">
        <v>36324</v>
      </c>
    </row>
    <row r="12758" spans="1:4">
      <c r="A12758" s="57" t="s">
        <v>36256</v>
      </c>
      <c r="B12758" s="57"/>
      <c r="C12758" s="57" t="s">
        <v>36325</v>
      </c>
      <c r="D12758" s="57" t="s">
        <v>36326</v>
      </c>
    </row>
    <row r="12759" spans="1:4">
      <c r="A12759" s="57" t="s">
        <v>36256</v>
      </c>
      <c r="B12759" s="57"/>
      <c r="C12759" s="57" t="s">
        <v>36327</v>
      </c>
      <c r="D12759" s="57" t="s">
        <v>36328</v>
      </c>
    </row>
    <row r="12760" spans="1:4">
      <c r="A12760" s="57" t="s">
        <v>36256</v>
      </c>
      <c r="B12760" s="57"/>
      <c r="C12760" s="57" t="s">
        <v>36329</v>
      </c>
      <c r="D12760" s="57" t="s">
        <v>36330</v>
      </c>
    </row>
    <row r="12761" spans="1:4">
      <c r="A12761" s="57" t="s">
        <v>36256</v>
      </c>
      <c r="B12761" s="57"/>
      <c r="C12761" s="57" t="s">
        <v>36331</v>
      </c>
      <c r="D12761" s="57" t="s">
        <v>36332</v>
      </c>
    </row>
    <row r="12762" spans="1:4">
      <c r="A12762" s="57" t="s">
        <v>36256</v>
      </c>
      <c r="B12762" s="57"/>
      <c r="C12762" s="57" t="s">
        <v>36333</v>
      </c>
      <c r="D12762" s="57" t="s">
        <v>36334</v>
      </c>
    </row>
    <row r="12763" spans="1:4">
      <c r="A12763" s="57" t="s">
        <v>36256</v>
      </c>
      <c r="B12763" s="57"/>
      <c r="C12763" s="57" t="s">
        <v>36335</v>
      </c>
      <c r="D12763" s="57" t="s">
        <v>36336</v>
      </c>
    </row>
    <row r="12764" spans="1:4">
      <c r="A12764" s="57" t="s">
        <v>36256</v>
      </c>
      <c r="B12764" s="57"/>
      <c r="C12764" s="57" t="s">
        <v>36337</v>
      </c>
      <c r="D12764" s="57" t="s">
        <v>36338</v>
      </c>
    </row>
    <row r="12765" spans="1:4">
      <c r="A12765" s="57" t="s">
        <v>36256</v>
      </c>
      <c r="B12765" s="57"/>
      <c r="C12765" s="57" t="s">
        <v>36339</v>
      </c>
      <c r="D12765" s="57" t="s">
        <v>36340</v>
      </c>
    </row>
    <row r="12766" spans="1:4">
      <c r="A12766" s="57" t="s">
        <v>36256</v>
      </c>
      <c r="B12766" s="57"/>
      <c r="C12766" s="57" t="s">
        <v>36341</v>
      </c>
      <c r="D12766" s="57" t="s">
        <v>36342</v>
      </c>
    </row>
    <row r="12767" spans="1:4">
      <c r="A12767" s="57" t="s">
        <v>36256</v>
      </c>
      <c r="B12767" s="57"/>
      <c r="C12767" s="57" t="s">
        <v>36343</v>
      </c>
      <c r="D12767" s="57" t="s">
        <v>36344</v>
      </c>
    </row>
    <row r="12768" spans="1:4">
      <c r="A12768" s="57" t="s">
        <v>36256</v>
      </c>
      <c r="B12768" s="57"/>
      <c r="C12768" s="57" t="s">
        <v>36345</v>
      </c>
      <c r="D12768" s="57" t="s">
        <v>36346</v>
      </c>
    </row>
    <row r="12769" spans="1:4">
      <c r="A12769" s="57" t="s">
        <v>36256</v>
      </c>
      <c r="B12769" s="57"/>
      <c r="C12769" s="57" t="s">
        <v>36347</v>
      </c>
      <c r="D12769" s="57" t="s">
        <v>36348</v>
      </c>
    </row>
    <row r="12770" spans="1:4">
      <c r="A12770" s="57" t="s">
        <v>36256</v>
      </c>
      <c r="B12770" s="57"/>
      <c r="C12770" s="57" t="s">
        <v>36349</v>
      </c>
      <c r="D12770" s="57" t="s">
        <v>36350</v>
      </c>
    </row>
    <row r="12771" spans="1:4">
      <c r="A12771" s="57" t="s">
        <v>36256</v>
      </c>
      <c r="B12771" s="57"/>
      <c r="C12771" s="57" t="s">
        <v>36351</v>
      </c>
      <c r="D12771" s="57" t="s">
        <v>36352</v>
      </c>
    </row>
    <row r="12772" spans="1:4">
      <c r="A12772" s="57" t="s">
        <v>36256</v>
      </c>
      <c r="B12772" s="57"/>
      <c r="C12772" s="57" t="s">
        <v>36353</v>
      </c>
      <c r="D12772" s="57" t="s">
        <v>36354</v>
      </c>
    </row>
    <row r="12773" spans="1:4">
      <c r="A12773" s="57" t="s">
        <v>36256</v>
      </c>
      <c r="B12773" s="57"/>
      <c r="C12773" s="57" t="s">
        <v>36355</v>
      </c>
      <c r="D12773" s="57" t="s">
        <v>36356</v>
      </c>
    </row>
    <row r="12774" spans="1:4">
      <c r="A12774" s="57" t="s">
        <v>36256</v>
      </c>
      <c r="B12774" s="57"/>
      <c r="C12774" s="57" t="s">
        <v>36357</v>
      </c>
      <c r="D12774" s="57" t="s">
        <v>36358</v>
      </c>
    </row>
    <row r="12775" spans="1:4">
      <c r="A12775" s="57" t="s">
        <v>36256</v>
      </c>
      <c r="B12775" s="57"/>
      <c r="C12775" s="57" t="s">
        <v>36359</v>
      </c>
      <c r="D12775" s="57" t="s">
        <v>36360</v>
      </c>
    </row>
    <row r="12776" spans="1:4">
      <c r="A12776" s="57" t="s">
        <v>36256</v>
      </c>
      <c r="B12776" s="57"/>
      <c r="C12776" s="57" t="s">
        <v>36361</v>
      </c>
      <c r="D12776" s="57" t="s">
        <v>36362</v>
      </c>
    </row>
    <row r="12777" spans="1:4">
      <c r="A12777" s="57" t="s">
        <v>36256</v>
      </c>
      <c r="B12777" s="57"/>
      <c r="C12777" s="57" t="s">
        <v>36363</v>
      </c>
      <c r="D12777" s="57" t="s">
        <v>36364</v>
      </c>
    </row>
    <row r="12778" spans="1:4">
      <c r="A12778" s="57" t="s">
        <v>36256</v>
      </c>
      <c r="B12778" s="57"/>
      <c r="C12778" s="57" t="s">
        <v>36365</v>
      </c>
      <c r="D12778" s="57" t="s">
        <v>36366</v>
      </c>
    </row>
    <row r="12779" spans="1:4">
      <c r="A12779" s="57" t="s">
        <v>36256</v>
      </c>
      <c r="B12779" s="57"/>
      <c r="C12779" s="57" t="s">
        <v>36367</v>
      </c>
      <c r="D12779" s="57" t="s">
        <v>36368</v>
      </c>
    </row>
    <row r="12780" spans="1:4">
      <c r="A12780" s="57" t="s">
        <v>36256</v>
      </c>
      <c r="B12780" s="57"/>
      <c r="C12780" s="57" t="s">
        <v>36369</v>
      </c>
      <c r="D12780" s="57" t="s">
        <v>36370</v>
      </c>
    </row>
    <row r="12781" spans="1:4">
      <c r="A12781" s="57" t="s">
        <v>36256</v>
      </c>
      <c r="B12781" s="57"/>
      <c r="C12781" s="57" t="s">
        <v>36371</v>
      </c>
      <c r="D12781" s="57" t="s">
        <v>36372</v>
      </c>
    </row>
    <row r="12782" spans="1:4">
      <c r="A12782" s="57" t="s">
        <v>36256</v>
      </c>
      <c r="B12782" s="57"/>
      <c r="C12782" s="57" t="s">
        <v>36373</v>
      </c>
      <c r="D12782" s="57" t="s">
        <v>36374</v>
      </c>
    </row>
    <row r="12783" spans="1:4">
      <c r="A12783" s="57" t="s">
        <v>36256</v>
      </c>
      <c r="B12783" s="57"/>
      <c r="C12783" s="57" t="s">
        <v>36375</v>
      </c>
      <c r="D12783" s="57" t="s">
        <v>36376</v>
      </c>
    </row>
    <row r="12784" spans="1:4">
      <c r="A12784" s="57" t="s">
        <v>36256</v>
      </c>
      <c r="B12784" s="57"/>
      <c r="C12784" s="57" t="s">
        <v>36377</v>
      </c>
      <c r="D12784" s="57" t="s">
        <v>36378</v>
      </c>
    </row>
    <row r="12785" spans="1:4">
      <c r="A12785" s="57" t="s">
        <v>36256</v>
      </c>
      <c r="B12785" s="57"/>
      <c r="C12785" s="57" t="s">
        <v>36379</v>
      </c>
      <c r="D12785" s="57" t="s">
        <v>36380</v>
      </c>
    </row>
    <row r="12786" spans="1:4">
      <c r="A12786" s="57" t="s">
        <v>36256</v>
      </c>
      <c r="B12786" s="57"/>
      <c r="C12786" s="57" t="s">
        <v>36381</v>
      </c>
      <c r="D12786" s="57" t="s">
        <v>36382</v>
      </c>
    </row>
    <row r="12787" spans="1:4">
      <c r="A12787" s="57" t="s">
        <v>36256</v>
      </c>
      <c r="B12787" s="57"/>
      <c r="C12787" s="57" t="s">
        <v>36383</v>
      </c>
      <c r="D12787" s="57" t="s">
        <v>36384</v>
      </c>
    </row>
    <row r="12788" spans="1:4">
      <c r="A12788" s="57" t="s">
        <v>36256</v>
      </c>
      <c r="B12788" s="57"/>
      <c r="C12788" s="57" t="s">
        <v>36385</v>
      </c>
      <c r="D12788" s="57" t="s">
        <v>36386</v>
      </c>
    </row>
    <row r="12789" spans="1:4">
      <c r="A12789" s="57" t="s">
        <v>36256</v>
      </c>
      <c r="B12789" s="57"/>
      <c r="C12789" s="57" t="s">
        <v>36387</v>
      </c>
      <c r="D12789" s="57" t="s">
        <v>36388</v>
      </c>
    </row>
    <row r="12790" spans="1:4">
      <c r="A12790" s="57" t="s">
        <v>36256</v>
      </c>
      <c r="B12790" s="57"/>
      <c r="C12790" s="57" t="s">
        <v>36389</v>
      </c>
      <c r="D12790" s="57" t="s">
        <v>36390</v>
      </c>
    </row>
    <row r="12791" spans="1:4">
      <c r="A12791" s="57" t="s">
        <v>36256</v>
      </c>
      <c r="B12791" s="57"/>
      <c r="C12791" s="57" t="s">
        <v>36391</v>
      </c>
      <c r="D12791" s="57" t="s">
        <v>36392</v>
      </c>
    </row>
    <row r="12792" spans="1:4">
      <c r="A12792" s="57" t="s">
        <v>36256</v>
      </c>
      <c r="B12792" s="57"/>
      <c r="C12792" s="57" t="s">
        <v>36393</v>
      </c>
      <c r="D12792" s="57" t="s">
        <v>36394</v>
      </c>
    </row>
    <row r="12793" spans="1:4">
      <c r="A12793" s="57" t="s">
        <v>36256</v>
      </c>
      <c r="B12793" s="57"/>
      <c r="C12793" s="57" t="s">
        <v>36395</v>
      </c>
      <c r="D12793" s="57" t="s">
        <v>36396</v>
      </c>
    </row>
    <row r="12794" spans="1:4">
      <c r="A12794" s="57" t="s">
        <v>36256</v>
      </c>
      <c r="B12794" s="57"/>
      <c r="C12794" s="57" t="s">
        <v>36397</v>
      </c>
      <c r="D12794" s="57" t="s">
        <v>36398</v>
      </c>
    </row>
    <row r="12795" spans="1:4">
      <c r="A12795" s="57" t="s">
        <v>36256</v>
      </c>
      <c r="B12795" s="57"/>
      <c r="C12795" s="57" t="s">
        <v>36399</v>
      </c>
      <c r="D12795" s="57" t="s">
        <v>36400</v>
      </c>
    </row>
    <row r="12796" spans="1:4">
      <c r="A12796" s="57" t="s">
        <v>36256</v>
      </c>
      <c r="B12796" s="57"/>
      <c r="C12796" s="57" t="s">
        <v>36401</v>
      </c>
      <c r="D12796" s="57" t="s">
        <v>36402</v>
      </c>
    </row>
    <row r="12797" spans="1:4">
      <c r="A12797" s="57" t="s">
        <v>36256</v>
      </c>
      <c r="B12797" s="57"/>
      <c r="C12797" s="57" t="s">
        <v>36403</v>
      </c>
      <c r="D12797" s="57" t="s">
        <v>36404</v>
      </c>
    </row>
    <row r="12798" spans="1:4">
      <c r="A12798" s="57" t="s">
        <v>36256</v>
      </c>
      <c r="B12798" s="57"/>
      <c r="C12798" s="57" t="s">
        <v>36405</v>
      </c>
      <c r="D12798" s="57" t="s">
        <v>36406</v>
      </c>
    </row>
    <row r="12799" spans="1:4">
      <c r="A12799" s="57" t="s">
        <v>36256</v>
      </c>
      <c r="B12799" s="57"/>
      <c r="C12799" s="57" t="s">
        <v>36407</v>
      </c>
      <c r="D12799" s="57" t="s">
        <v>36408</v>
      </c>
    </row>
    <row r="12800" spans="1:4">
      <c r="A12800" s="57" t="s">
        <v>36256</v>
      </c>
      <c r="B12800" s="57"/>
      <c r="C12800" s="57" t="s">
        <v>36409</v>
      </c>
      <c r="D12800" s="57" t="s">
        <v>36410</v>
      </c>
    </row>
    <row r="12801" spans="1:4">
      <c r="A12801" s="57" t="s">
        <v>36256</v>
      </c>
      <c r="B12801" s="57"/>
      <c r="C12801" s="57" t="s">
        <v>36411</v>
      </c>
      <c r="D12801" s="57" t="s">
        <v>36412</v>
      </c>
    </row>
    <row r="12802" spans="1:4">
      <c r="A12802" s="57" t="s">
        <v>36256</v>
      </c>
      <c r="B12802" s="57"/>
      <c r="C12802" s="57" t="s">
        <v>36413</v>
      </c>
      <c r="D12802" s="57" t="s">
        <v>36414</v>
      </c>
    </row>
    <row r="12803" spans="1:4">
      <c r="A12803" s="57" t="s">
        <v>36256</v>
      </c>
      <c r="B12803" s="57"/>
      <c r="C12803" s="57" t="s">
        <v>36415</v>
      </c>
      <c r="D12803" s="57" t="s">
        <v>36416</v>
      </c>
    </row>
    <row r="12804" spans="1:4">
      <c r="A12804" s="57" t="s">
        <v>36256</v>
      </c>
      <c r="B12804" s="57"/>
      <c r="C12804" s="57" t="s">
        <v>36417</v>
      </c>
      <c r="D12804" s="57" t="s">
        <v>36418</v>
      </c>
    </row>
    <row r="12805" spans="1:4">
      <c r="A12805" s="57" t="s">
        <v>36256</v>
      </c>
      <c r="B12805" s="57"/>
      <c r="C12805" s="57" t="s">
        <v>36419</v>
      </c>
      <c r="D12805" s="57" t="s">
        <v>36420</v>
      </c>
    </row>
    <row r="12806" spans="1:4">
      <c r="A12806" s="57" t="s">
        <v>36256</v>
      </c>
      <c r="B12806" s="57"/>
      <c r="C12806" s="57" t="s">
        <v>36421</v>
      </c>
      <c r="D12806" s="57" t="s">
        <v>36422</v>
      </c>
    </row>
    <row r="12807" spans="1:4">
      <c r="A12807" s="57" t="s">
        <v>36256</v>
      </c>
      <c r="B12807" s="57"/>
      <c r="C12807" s="57" t="s">
        <v>36423</v>
      </c>
      <c r="D12807" s="57" t="s">
        <v>36424</v>
      </c>
    </row>
    <row r="12808" spans="1:4">
      <c r="A12808" s="57" t="s">
        <v>36256</v>
      </c>
      <c r="B12808" s="57"/>
      <c r="C12808" s="57" t="s">
        <v>36425</v>
      </c>
      <c r="D12808" s="57" t="s">
        <v>36426</v>
      </c>
    </row>
    <row r="12809" spans="1:4">
      <c r="A12809" s="57" t="s">
        <v>36256</v>
      </c>
      <c r="B12809" s="57"/>
      <c r="C12809" s="57" t="s">
        <v>36427</v>
      </c>
      <c r="D12809" s="57" t="s">
        <v>36428</v>
      </c>
    </row>
    <row r="12810" spans="1:4">
      <c r="A12810" s="57" t="s">
        <v>36256</v>
      </c>
      <c r="B12810" s="57"/>
      <c r="C12810" s="57" t="s">
        <v>36429</v>
      </c>
      <c r="D12810" s="57" t="s">
        <v>36430</v>
      </c>
    </row>
    <row r="12811" spans="1:4">
      <c r="A12811" s="57" t="s">
        <v>36256</v>
      </c>
      <c r="B12811" s="57"/>
      <c r="C12811" s="57" t="s">
        <v>36431</v>
      </c>
      <c r="D12811" s="57" t="s">
        <v>36432</v>
      </c>
    </row>
    <row r="12812" spans="1:4">
      <c r="A12812" s="57" t="s">
        <v>36256</v>
      </c>
      <c r="B12812" s="57"/>
      <c r="C12812" s="57" t="s">
        <v>36433</v>
      </c>
      <c r="D12812" s="57" t="s">
        <v>36434</v>
      </c>
    </row>
    <row r="12813" spans="1:4">
      <c r="A12813" s="57" t="s">
        <v>36256</v>
      </c>
      <c r="B12813" s="57"/>
      <c r="C12813" s="57" t="s">
        <v>36435</v>
      </c>
      <c r="D12813" s="57" t="s">
        <v>36436</v>
      </c>
    </row>
    <row r="12814" spans="1:4">
      <c r="A12814" s="57" t="s">
        <v>36256</v>
      </c>
      <c r="B12814" s="57"/>
      <c r="C12814" s="57" t="s">
        <v>36437</v>
      </c>
      <c r="D12814" s="57" t="s">
        <v>36438</v>
      </c>
    </row>
    <row r="12815" spans="1:4">
      <c r="A12815" s="57" t="s">
        <v>36256</v>
      </c>
      <c r="B12815" s="57"/>
      <c r="C12815" s="57" t="s">
        <v>36439</v>
      </c>
      <c r="D12815" s="57" t="s">
        <v>36440</v>
      </c>
    </row>
    <row r="12816" spans="1:4">
      <c r="A12816" s="57" t="s">
        <v>36256</v>
      </c>
      <c r="B12816" s="57"/>
      <c r="C12816" s="57" t="s">
        <v>36441</v>
      </c>
      <c r="D12816" s="57" t="s">
        <v>36442</v>
      </c>
    </row>
    <row r="12817" spans="1:4">
      <c r="A12817" s="57" t="s">
        <v>36256</v>
      </c>
      <c r="B12817" s="57"/>
      <c r="C12817" s="57" t="s">
        <v>36443</v>
      </c>
      <c r="D12817" s="57" t="s">
        <v>36444</v>
      </c>
    </row>
    <row r="12818" spans="1:4">
      <c r="A12818" s="57" t="s">
        <v>36256</v>
      </c>
      <c r="B12818" s="57"/>
      <c r="C12818" s="57" t="s">
        <v>36445</v>
      </c>
      <c r="D12818" s="57" t="s">
        <v>36446</v>
      </c>
    </row>
    <row r="12819" spans="1:4">
      <c r="A12819" s="57" t="s">
        <v>36256</v>
      </c>
      <c r="B12819" s="57"/>
      <c r="C12819" s="57" t="s">
        <v>36447</v>
      </c>
      <c r="D12819" s="57" t="s">
        <v>36448</v>
      </c>
    </row>
    <row r="12820" spans="1:4">
      <c r="A12820" s="57" t="s">
        <v>36256</v>
      </c>
      <c r="B12820" s="57"/>
      <c r="C12820" s="57" t="s">
        <v>36449</v>
      </c>
      <c r="D12820" s="57" t="s">
        <v>36450</v>
      </c>
    </row>
    <row r="12821" spans="1:4">
      <c r="A12821" s="57" t="s">
        <v>36256</v>
      </c>
      <c r="B12821" s="57"/>
      <c r="C12821" s="57" t="s">
        <v>36451</v>
      </c>
      <c r="D12821" s="57" t="s">
        <v>36452</v>
      </c>
    </row>
    <row r="12822" spans="1:4">
      <c r="A12822" s="57" t="s">
        <v>36256</v>
      </c>
      <c r="B12822" s="57"/>
      <c r="C12822" s="57" t="s">
        <v>36453</v>
      </c>
      <c r="D12822" s="57" t="s">
        <v>36454</v>
      </c>
    </row>
    <row r="12823" spans="1:4">
      <c r="A12823" s="57" t="s">
        <v>36256</v>
      </c>
      <c r="B12823" s="57"/>
      <c r="C12823" s="57" t="s">
        <v>36455</v>
      </c>
      <c r="D12823" s="57" t="s">
        <v>36456</v>
      </c>
    </row>
    <row r="12824" spans="1:4">
      <c r="A12824" s="57" t="s">
        <v>36256</v>
      </c>
      <c r="B12824" s="57"/>
      <c r="C12824" s="57" t="s">
        <v>36457</v>
      </c>
      <c r="D12824" s="57" t="s">
        <v>36458</v>
      </c>
    </row>
    <row r="12825" spans="1:4">
      <c r="A12825" s="57" t="s">
        <v>36256</v>
      </c>
      <c r="B12825" s="57"/>
      <c r="C12825" s="57" t="s">
        <v>36459</v>
      </c>
      <c r="D12825" s="57" t="s">
        <v>36460</v>
      </c>
    </row>
    <row r="12826" spans="1:4">
      <c r="A12826" s="57" t="s">
        <v>36256</v>
      </c>
      <c r="B12826" s="57"/>
      <c r="C12826" s="57" t="s">
        <v>36461</v>
      </c>
      <c r="D12826" s="57" t="s">
        <v>36462</v>
      </c>
    </row>
    <row r="12827" spans="1:4">
      <c r="A12827" s="57" t="s">
        <v>36256</v>
      </c>
      <c r="B12827" s="57"/>
      <c r="C12827" s="57" t="s">
        <v>36463</v>
      </c>
      <c r="D12827" s="57" t="s">
        <v>36464</v>
      </c>
    </row>
    <row r="12828" spans="1:4">
      <c r="A12828" s="57" t="s">
        <v>36256</v>
      </c>
      <c r="B12828" s="57"/>
      <c r="C12828" s="57" t="s">
        <v>36465</v>
      </c>
      <c r="D12828" s="57" t="s">
        <v>36466</v>
      </c>
    </row>
    <row r="12829" spans="1:4">
      <c r="A12829" s="57" t="s">
        <v>36256</v>
      </c>
      <c r="B12829" s="57"/>
      <c r="C12829" s="57" t="s">
        <v>36467</v>
      </c>
      <c r="D12829" s="57" t="s">
        <v>36468</v>
      </c>
    </row>
    <row r="12830" spans="1:4">
      <c r="A12830" s="57" t="s">
        <v>36256</v>
      </c>
      <c r="B12830" s="57"/>
      <c r="C12830" s="57" t="s">
        <v>36469</v>
      </c>
      <c r="D12830" s="57" t="s">
        <v>36470</v>
      </c>
    </row>
    <row r="12831" spans="1:4">
      <c r="A12831" s="57" t="s">
        <v>36256</v>
      </c>
      <c r="B12831" s="57"/>
      <c r="C12831" s="57" t="s">
        <v>36471</v>
      </c>
      <c r="D12831" s="57" t="s">
        <v>36472</v>
      </c>
    </row>
    <row r="12832" spans="1:4">
      <c r="A12832" s="57" t="s">
        <v>36256</v>
      </c>
      <c r="B12832" s="57"/>
      <c r="C12832" s="57" t="s">
        <v>36473</v>
      </c>
      <c r="D12832" s="57" t="s">
        <v>36474</v>
      </c>
    </row>
    <row r="12833" spans="1:4">
      <c r="A12833" s="57" t="s">
        <v>36256</v>
      </c>
      <c r="B12833" s="57"/>
      <c r="C12833" s="57" t="s">
        <v>36475</v>
      </c>
      <c r="D12833" s="57" t="s">
        <v>36476</v>
      </c>
    </row>
    <row r="12834" spans="1:4">
      <c r="A12834" s="57" t="s">
        <v>36256</v>
      </c>
      <c r="B12834" s="57"/>
      <c r="C12834" s="57" t="s">
        <v>36477</v>
      </c>
      <c r="D12834" s="57" t="s">
        <v>36478</v>
      </c>
    </row>
    <row r="12835" spans="1:4">
      <c r="A12835" s="57" t="s">
        <v>36256</v>
      </c>
      <c r="B12835" s="57"/>
      <c r="C12835" s="57" t="s">
        <v>36479</v>
      </c>
      <c r="D12835" s="57" t="s">
        <v>36480</v>
      </c>
    </row>
    <row r="12836" spans="1:4">
      <c r="A12836" s="57" t="s">
        <v>36256</v>
      </c>
      <c r="B12836" s="57"/>
      <c r="C12836" s="57" t="s">
        <v>36481</v>
      </c>
      <c r="D12836" s="57" t="s">
        <v>36482</v>
      </c>
    </row>
    <row r="12837" spans="1:4">
      <c r="A12837" s="57" t="s">
        <v>36256</v>
      </c>
      <c r="B12837" s="57"/>
      <c r="C12837" s="57" t="s">
        <v>36483</v>
      </c>
      <c r="D12837" s="57" t="s">
        <v>36484</v>
      </c>
    </row>
    <row r="12838" spans="1:4">
      <c r="A12838" s="57" t="s">
        <v>36256</v>
      </c>
      <c r="B12838" s="57"/>
      <c r="C12838" s="57" t="s">
        <v>36485</v>
      </c>
      <c r="D12838" s="57" t="s">
        <v>36486</v>
      </c>
    </row>
    <row r="12839" spans="1:4">
      <c r="A12839" s="57" t="s">
        <v>36256</v>
      </c>
      <c r="B12839" s="57"/>
      <c r="C12839" s="57" t="s">
        <v>36487</v>
      </c>
      <c r="D12839" s="57" t="s">
        <v>36488</v>
      </c>
    </row>
    <row r="12840" spans="1:4">
      <c r="A12840" s="57" t="s">
        <v>36256</v>
      </c>
      <c r="B12840" s="57"/>
      <c r="C12840" s="57" t="s">
        <v>36489</v>
      </c>
      <c r="D12840" s="57" t="s">
        <v>36490</v>
      </c>
    </row>
    <row r="12841" spans="1:4">
      <c r="A12841" s="57" t="s">
        <v>36256</v>
      </c>
      <c r="B12841" s="57"/>
      <c r="C12841" s="57" t="s">
        <v>36491</v>
      </c>
      <c r="D12841" s="57" t="s">
        <v>36492</v>
      </c>
    </row>
    <row r="12842" spans="1:4">
      <c r="A12842" s="57" t="s">
        <v>36256</v>
      </c>
      <c r="B12842" s="57"/>
      <c r="C12842" s="57" t="s">
        <v>36493</v>
      </c>
      <c r="D12842" s="57" t="s">
        <v>36494</v>
      </c>
    </row>
    <row r="12843" spans="1:4">
      <c r="A12843" s="57" t="s">
        <v>36256</v>
      </c>
      <c r="B12843" s="57"/>
      <c r="C12843" s="57" t="s">
        <v>36495</v>
      </c>
      <c r="D12843" s="57" t="s">
        <v>36496</v>
      </c>
    </row>
    <row r="12844" spans="1:4">
      <c r="A12844" s="57" t="s">
        <v>36256</v>
      </c>
      <c r="B12844" s="57"/>
      <c r="C12844" s="57" t="s">
        <v>36497</v>
      </c>
      <c r="D12844" s="57" t="s">
        <v>36498</v>
      </c>
    </row>
    <row r="12845" spans="1:4">
      <c r="A12845" s="57" t="s">
        <v>36256</v>
      </c>
      <c r="B12845" s="57"/>
      <c r="C12845" s="57" t="s">
        <v>36499</v>
      </c>
      <c r="D12845" s="57" t="s">
        <v>36500</v>
      </c>
    </row>
    <row r="12846" spans="1:4">
      <c r="A12846" s="57" t="s">
        <v>36256</v>
      </c>
      <c r="B12846" s="57"/>
      <c r="C12846" s="57" t="s">
        <v>36501</v>
      </c>
      <c r="D12846" s="57" t="s">
        <v>36500</v>
      </c>
    </row>
    <row r="12847" spans="1:4">
      <c r="A12847" s="57" t="s">
        <v>36256</v>
      </c>
      <c r="B12847" s="57"/>
      <c r="C12847" s="57" t="s">
        <v>36502</v>
      </c>
      <c r="D12847" s="57" t="s">
        <v>36503</v>
      </c>
    </row>
    <row r="12848" spans="1:4">
      <c r="A12848" s="57" t="s">
        <v>36256</v>
      </c>
      <c r="B12848" s="57"/>
      <c r="C12848" s="57" t="s">
        <v>36504</v>
      </c>
      <c r="D12848" s="57" t="s">
        <v>36505</v>
      </c>
    </row>
    <row r="12849" spans="1:4">
      <c r="A12849" s="57" t="s">
        <v>36256</v>
      </c>
      <c r="B12849" s="57"/>
      <c r="C12849" s="57" t="s">
        <v>36506</v>
      </c>
      <c r="D12849" s="57" t="s">
        <v>36507</v>
      </c>
    </row>
    <row r="12850" spans="1:4">
      <c r="A12850" s="57" t="s">
        <v>36256</v>
      </c>
      <c r="B12850" s="57"/>
      <c r="C12850" s="57" t="s">
        <v>36508</v>
      </c>
      <c r="D12850" s="57" t="s">
        <v>36509</v>
      </c>
    </row>
    <row r="12851" spans="1:4">
      <c r="A12851" s="57" t="s">
        <v>36256</v>
      </c>
      <c r="B12851" s="57"/>
      <c r="C12851" s="57" t="s">
        <v>36510</v>
      </c>
      <c r="D12851" s="57" t="s">
        <v>36511</v>
      </c>
    </row>
    <row r="12852" spans="1:4">
      <c r="A12852" s="57" t="s">
        <v>36256</v>
      </c>
      <c r="B12852" s="57"/>
      <c r="C12852" s="57" t="s">
        <v>36512</v>
      </c>
      <c r="D12852" s="57" t="s">
        <v>36513</v>
      </c>
    </row>
    <row r="12853" spans="1:4">
      <c r="A12853" s="57" t="s">
        <v>36256</v>
      </c>
      <c r="B12853" s="57"/>
      <c r="C12853" s="57" t="s">
        <v>36514</v>
      </c>
      <c r="D12853" s="57" t="s">
        <v>36515</v>
      </c>
    </row>
    <row r="12854" spans="1:4">
      <c r="A12854" s="57" t="s">
        <v>36256</v>
      </c>
      <c r="B12854" s="57"/>
      <c r="C12854" s="57" t="s">
        <v>36516</v>
      </c>
      <c r="D12854" s="57" t="s">
        <v>36517</v>
      </c>
    </row>
    <row r="12855" spans="1:4">
      <c r="A12855" s="57" t="s">
        <v>36256</v>
      </c>
      <c r="B12855" s="57"/>
      <c r="C12855" s="57" t="s">
        <v>36518</v>
      </c>
      <c r="D12855" s="57" t="s">
        <v>36519</v>
      </c>
    </row>
    <row r="12856" spans="1:4">
      <c r="A12856" s="57" t="s">
        <v>36256</v>
      </c>
      <c r="B12856" s="57"/>
      <c r="C12856" s="57" t="s">
        <v>36520</v>
      </c>
      <c r="D12856" s="57" t="s">
        <v>36521</v>
      </c>
    </row>
    <row r="12857" spans="1:4">
      <c r="A12857" s="57" t="s">
        <v>36256</v>
      </c>
      <c r="B12857" s="57"/>
      <c r="C12857" s="57" t="s">
        <v>36522</v>
      </c>
      <c r="D12857" s="57" t="s">
        <v>36523</v>
      </c>
    </row>
    <row r="12858" spans="1:4">
      <c r="A12858" s="57" t="s">
        <v>36256</v>
      </c>
      <c r="B12858" s="57"/>
      <c r="C12858" s="57" t="s">
        <v>36524</v>
      </c>
      <c r="D12858" s="57" t="s">
        <v>36525</v>
      </c>
    </row>
    <row r="12859" spans="1:4">
      <c r="A12859" s="57" t="s">
        <v>36256</v>
      </c>
      <c r="B12859" s="57"/>
      <c r="C12859" s="57" t="s">
        <v>36526</v>
      </c>
      <c r="D12859" s="57" t="s">
        <v>36527</v>
      </c>
    </row>
    <row r="12860" spans="1:4">
      <c r="A12860" s="57" t="s">
        <v>36256</v>
      </c>
      <c r="B12860" s="57"/>
      <c r="C12860" s="57" t="s">
        <v>36528</v>
      </c>
      <c r="D12860" s="57" t="s">
        <v>36529</v>
      </c>
    </row>
    <row r="12861" spans="1:4">
      <c r="A12861" s="57" t="s">
        <v>36256</v>
      </c>
      <c r="B12861" s="57"/>
      <c r="C12861" s="57" t="s">
        <v>36530</v>
      </c>
      <c r="D12861" s="57" t="s">
        <v>36531</v>
      </c>
    </row>
    <row r="12862" spans="1:4">
      <c r="A12862" s="57" t="s">
        <v>36256</v>
      </c>
      <c r="B12862" s="57"/>
      <c r="C12862" s="57" t="s">
        <v>36532</v>
      </c>
      <c r="D12862" s="57" t="s">
        <v>36533</v>
      </c>
    </row>
    <row r="12863" spans="1:4">
      <c r="A12863" s="57" t="s">
        <v>36256</v>
      </c>
      <c r="B12863" s="57"/>
      <c r="C12863" s="57" t="s">
        <v>36534</v>
      </c>
      <c r="D12863" s="57" t="s">
        <v>36535</v>
      </c>
    </row>
    <row r="12864" spans="1:4">
      <c r="A12864" s="57" t="s">
        <v>36256</v>
      </c>
      <c r="B12864" s="57"/>
      <c r="C12864" s="57" t="s">
        <v>36536</v>
      </c>
      <c r="D12864" s="57" t="s">
        <v>36537</v>
      </c>
    </row>
    <row r="12865" spans="1:4">
      <c r="A12865" s="57" t="s">
        <v>36256</v>
      </c>
      <c r="B12865" s="57"/>
      <c r="C12865" s="57" t="s">
        <v>36538</v>
      </c>
      <c r="D12865" s="57" t="s">
        <v>36539</v>
      </c>
    </row>
    <row r="12866" spans="1:4">
      <c r="A12866" s="57" t="s">
        <v>36256</v>
      </c>
      <c r="B12866" s="57"/>
      <c r="C12866" s="57" t="s">
        <v>36540</v>
      </c>
      <c r="D12866" s="57" t="s">
        <v>36541</v>
      </c>
    </row>
    <row r="12867" spans="1:4">
      <c r="A12867" s="57" t="s">
        <v>36256</v>
      </c>
      <c r="B12867" s="57"/>
      <c r="C12867" s="57" t="s">
        <v>36542</v>
      </c>
      <c r="D12867" s="57" t="s">
        <v>36543</v>
      </c>
    </row>
    <row r="12868" spans="1:4">
      <c r="A12868" s="57" t="s">
        <v>36256</v>
      </c>
      <c r="B12868" s="57"/>
      <c r="C12868" s="57" t="s">
        <v>36544</v>
      </c>
      <c r="D12868" s="57" t="s">
        <v>36545</v>
      </c>
    </row>
    <row r="12869" spans="1:4">
      <c r="A12869" s="57" t="s">
        <v>36256</v>
      </c>
      <c r="B12869" s="57"/>
      <c r="C12869" s="57" t="s">
        <v>36546</v>
      </c>
      <c r="D12869" s="57" t="s">
        <v>36547</v>
      </c>
    </row>
    <row r="12870" spans="1:4">
      <c r="A12870" s="57" t="s">
        <v>36256</v>
      </c>
      <c r="B12870" s="57"/>
      <c r="C12870" s="57" t="s">
        <v>36548</v>
      </c>
      <c r="D12870" s="57" t="s">
        <v>36549</v>
      </c>
    </row>
    <row r="12871" spans="1:4">
      <c r="A12871" s="57" t="s">
        <v>36256</v>
      </c>
      <c r="B12871" s="57"/>
      <c r="C12871" s="57" t="s">
        <v>36550</v>
      </c>
      <c r="D12871" s="57" t="s">
        <v>36551</v>
      </c>
    </row>
    <row r="12872" spans="1:4">
      <c r="A12872" s="57" t="s">
        <v>36256</v>
      </c>
      <c r="B12872" s="57"/>
      <c r="C12872" s="57" t="s">
        <v>36552</v>
      </c>
      <c r="D12872" s="57" t="s">
        <v>36553</v>
      </c>
    </row>
    <row r="12873" spans="1:4">
      <c r="A12873" s="57" t="s">
        <v>36256</v>
      </c>
      <c r="B12873" s="57"/>
      <c r="C12873" s="57" t="s">
        <v>36554</v>
      </c>
      <c r="D12873" s="57" t="s">
        <v>36555</v>
      </c>
    </row>
    <row r="12874" spans="1:4">
      <c r="A12874" s="57" t="s">
        <v>36256</v>
      </c>
      <c r="B12874" s="57"/>
      <c r="C12874" s="57" t="s">
        <v>36556</v>
      </c>
      <c r="D12874" s="57" t="s">
        <v>36557</v>
      </c>
    </row>
    <row r="12875" spans="1:4">
      <c r="A12875" s="57" t="s">
        <v>36256</v>
      </c>
      <c r="B12875" s="57"/>
      <c r="C12875" s="57" t="s">
        <v>36558</v>
      </c>
      <c r="D12875" s="57" t="s">
        <v>36559</v>
      </c>
    </row>
    <row r="12876" spans="1:4">
      <c r="A12876" s="57" t="s">
        <v>36256</v>
      </c>
      <c r="B12876" s="57"/>
      <c r="C12876" s="57" t="s">
        <v>36560</v>
      </c>
      <c r="D12876" s="57" t="s">
        <v>36561</v>
      </c>
    </row>
    <row r="12877" spans="1:4">
      <c r="A12877" s="57" t="s">
        <v>36256</v>
      </c>
      <c r="B12877" s="57"/>
      <c r="C12877" s="57" t="s">
        <v>36562</v>
      </c>
      <c r="D12877" s="57" t="s">
        <v>36563</v>
      </c>
    </row>
    <row r="12878" spans="1:4">
      <c r="A12878" s="57" t="s">
        <v>36256</v>
      </c>
      <c r="B12878" s="57"/>
      <c r="C12878" s="57" t="s">
        <v>36564</v>
      </c>
      <c r="D12878" s="57" t="s">
        <v>36565</v>
      </c>
    </row>
    <row r="12879" spans="1:4">
      <c r="A12879" s="57" t="s">
        <v>36256</v>
      </c>
      <c r="B12879" s="57"/>
      <c r="C12879" s="57" t="s">
        <v>36566</v>
      </c>
      <c r="D12879" s="57" t="s">
        <v>36567</v>
      </c>
    </row>
    <row r="12880" spans="1:4">
      <c r="A12880" s="57" t="s">
        <v>36256</v>
      </c>
      <c r="B12880" s="57"/>
      <c r="C12880" s="57" t="s">
        <v>36568</v>
      </c>
      <c r="D12880" s="57" t="s">
        <v>36569</v>
      </c>
    </row>
    <row r="12881" spans="1:4">
      <c r="A12881" s="57" t="s">
        <v>36256</v>
      </c>
      <c r="B12881" s="57"/>
      <c r="C12881" s="57" t="s">
        <v>36570</v>
      </c>
      <c r="D12881" s="57" t="s">
        <v>36571</v>
      </c>
    </row>
    <row r="12882" spans="1:4">
      <c r="A12882" s="57" t="s">
        <v>36256</v>
      </c>
      <c r="B12882" s="57"/>
      <c r="C12882" s="57" t="s">
        <v>36572</v>
      </c>
      <c r="D12882" s="57" t="s">
        <v>36573</v>
      </c>
    </row>
    <row r="12883" spans="1:4">
      <c r="A12883" s="57" t="s">
        <v>36256</v>
      </c>
      <c r="B12883" s="57"/>
      <c r="C12883" s="57" t="s">
        <v>36574</v>
      </c>
      <c r="D12883" s="57" t="s">
        <v>36575</v>
      </c>
    </row>
    <row r="12884" spans="1:4">
      <c r="A12884" s="57" t="s">
        <v>36256</v>
      </c>
      <c r="B12884" s="57"/>
      <c r="C12884" s="57" t="s">
        <v>36576</v>
      </c>
      <c r="D12884" s="57" t="s">
        <v>36577</v>
      </c>
    </row>
    <row r="12885" spans="1:4">
      <c r="A12885" s="57" t="s">
        <v>36256</v>
      </c>
      <c r="B12885" s="57"/>
      <c r="C12885" s="57" t="s">
        <v>36578</v>
      </c>
      <c r="D12885" s="57" t="s">
        <v>36579</v>
      </c>
    </row>
    <row r="12886" spans="1:4">
      <c r="A12886" s="57" t="s">
        <v>36256</v>
      </c>
      <c r="B12886" s="57"/>
      <c r="C12886" s="57" t="s">
        <v>36580</v>
      </c>
      <c r="D12886" s="57" t="s">
        <v>36581</v>
      </c>
    </row>
    <row r="12887" spans="1:4">
      <c r="A12887" s="57" t="s">
        <v>36256</v>
      </c>
      <c r="B12887" s="57"/>
      <c r="C12887" s="57" t="s">
        <v>36582</v>
      </c>
      <c r="D12887" s="57" t="s">
        <v>36583</v>
      </c>
    </row>
    <row r="12888" spans="1:4">
      <c r="A12888" s="57" t="s">
        <v>36256</v>
      </c>
      <c r="B12888" s="57"/>
      <c r="C12888" s="57" t="s">
        <v>36584</v>
      </c>
      <c r="D12888" s="57" t="s">
        <v>36585</v>
      </c>
    </row>
    <row r="12889" spans="1:4">
      <c r="A12889" s="57" t="s">
        <v>36256</v>
      </c>
      <c r="B12889" s="57"/>
      <c r="C12889" s="57" t="s">
        <v>36586</v>
      </c>
      <c r="D12889" s="57" t="s">
        <v>36587</v>
      </c>
    </row>
    <row r="12890" spans="1:4">
      <c r="A12890" s="57" t="s">
        <v>36256</v>
      </c>
      <c r="B12890" s="57"/>
      <c r="C12890" s="57" t="s">
        <v>36588</v>
      </c>
      <c r="D12890" s="57" t="s">
        <v>36589</v>
      </c>
    </row>
    <row r="12891" spans="1:4">
      <c r="A12891" s="57" t="s">
        <v>36256</v>
      </c>
      <c r="B12891" s="57"/>
      <c r="C12891" s="57" t="s">
        <v>36590</v>
      </c>
      <c r="D12891" s="57" t="s">
        <v>36591</v>
      </c>
    </row>
    <row r="12892" spans="1:4">
      <c r="A12892" s="57" t="s">
        <v>36256</v>
      </c>
      <c r="B12892" s="57"/>
      <c r="C12892" s="57" t="s">
        <v>36592</v>
      </c>
      <c r="D12892" s="57" t="s">
        <v>36593</v>
      </c>
    </row>
    <row r="12893" spans="1:4">
      <c r="A12893" s="57" t="s">
        <v>36256</v>
      </c>
      <c r="B12893" s="57"/>
      <c r="C12893" s="57" t="s">
        <v>36594</v>
      </c>
      <c r="D12893" s="57" t="s">
        <v>36595</v>
      </c>
    </row>
    <row r="12894" spans="1:4">
      <c r="A12894" s="57" t="s">
        <v>36256</v>
      </c>
      <c r="B12894" s="57"/>
      <c r="C12894" s="57" t="s">
        <v>36596</v>
      </c>
      <c r="D12894" s="57" t="s">
        <v>36597</v>
      </c>
    </row>
    <row r="12895" spans="1:4">
      <c r="A12895" s="57" t="s">
        <v>36256</v>
      </c>
      <c r="B12895" s="57"/>
      <c r="C12895" s="57" t="s">
        <v>36598</v>
      </c>
      <c r="D12895" s="57" t="s">
        <v>36599</v>
      </c>
    </row>
    <row r="12896" spans="1:4">
      <c r="A12896" s="57" t="s">
        <v>36256</v>
      </c>
      <c r="B12896" s="57"/>
      <c r="C12896" s="57" t="s">
        <v>36600</v>
      </c>
      <c r="D12896" s="57" t="s">
        <v>36601</v>
      </c>
    </row>
    <row r="12897" spans="1:4">
      <c r="A12897" s="57" t="s">
        <v>36256</v>
      </c>
      <c r="B12897" s="57"/>
      <c r="C12897" s="57" t="s">
        <v>36602</v>
      </c>
      <c r="D12897" s="57" t="s">
        <v>36603</v>
      </c>
    </row>
    <row r="12898" spans="1:4">
      <c r="A12898" s="57" t="s">
        <v>36256</v>
      </c>
      <c r="B12898" s="57"/>
      <c r="C12898" s="57" t="s">
        <v>36604</v>
      </c>
      <c r="D12898" s="57" t="s">
        <v>36605</v>
      </c>
    </row>
    <row r="12899" spans="1:4">
      <c r="A12899" s="57" t="s">
        <v>36256</v>
      </c>
      <c r="B12899" s="57"/>
      <c r="C12899" s="57" t="s">
        <v>36606</v>
      </c>
      <c r="D12899" s="57" t="s">
        <v>36607</v>
      </c>
    </row>
    <row r="12900" spans="1:4">
      <c r="A12900" s="57" t="s">
        <v>36256</v>
      </c>
      <c r="B12900" s="57"/>
      <c r="C12900" s="57" t="s">
        <v>36608</v>
      </c>
      <c r="D12900" s="57" t="s">
        <v>36609</v>
      </c>
    </row>
    <row r="12901" spans="1:4">
      <c r="A12901" s="57" t="s">
        <v>36256</v>
      </c>
      <c r="B12901" s="57"/>
      <c r="C12901" s="57" t="s">
        <v>36610</v>
      </c>
      <c r="D12901" s="57" t="s">
        <v>36611</v>
      </c>
    </row>
    <row r="12902" spans="1:4">
      <c r="A12902" s="57" t="s">
        <v>36256</v>
      </c>
      <c r="B12902" s="57"/>
      <c r="C12902" s="57" t="s">
        <v>36612</v>
      </c>
      <c r="D12902" s="57" t="s">
        <v>36613</v>
      </c>
    </row>
    <row r="12903" spans="1:4">
      <c r="A12903" s="57" t="s">
        <v>36256</v>
      </c>
      <c r="B12903" s="57"/>
      <c r="C12903" s="57" t="s">
        <v>36614</v>
      </c>
      <c r="D12903" s="57" t="s">
        <v>36615</v>
      </c>
    </row>
    <row r="12904" spans="1:4">
      <c r="A12904" s="57" t="s">
        <v>36256</v>
      </c>
      <c r="B12904" s="57"/>
      <c r="C12904" s="57" t="s">
        <v>36616</v>
      </c>
      <c r="D12904" s="57" t="s">
        <v>36617</v>
      </c>
    </row>
    <row r="12905" spans="1:4">
      <c r="A12905" s="57" t="s">
        <v>36256</v>
      </c>
      <c r="B12905" s="57"/>
      <c r="C12905" s="57" t="s">
        <v>36618</v>
      </c>
      <c r="D12905" s="57" t="s">
        <v>36619</v>
      </c>
    </row>
    <row r="12906" spans="1:4">
      <c r="A12906" s="57" t="s">
        <v>36256</v>
      </c>
      <c r="B12906" s="57"/>
      <c r="C12906" s="57" t="s">
        <v>36620</v>
      </c>
      <c r="D12906" s="57" t="s">
        <v>36621</v>
      </c>
    </row>
    <row r="12907" spans="1:4">
      <c r="A12907" s="57" t="s">
        <v>36256</v>
      </c>
      <c r="B12907" s="57"/>
      <c r="C12907" s="57" t="s">
        <v>36622</v>
      </c>
      <c r="D12907" s="57" t="s">
        <v>36623</v>
      </c>
    </row>
    <row r="12908" spans="1:4">
      <c r="A12908" s="57" t="s">
        <v>36256</v>
      </c>
      <c r="B12908" s="57"/>
      <c r="C12908" s="57" t="s">
        <v>36624</v>
      </c>
      <c r="D12908" s="57" t="s">
        <v>36625</v>
      </c>
    </row>
    <row r="12909" spans="1:4">
      <c r="A12909" s="57" t="s">
        <v>36256</v>
      </c>
      <c r="B12909" s="57"/>
      <c r="C12909" s="57" t="s">
        <v>36626</v>
      </c>
      <c r="D12909" s="57" t="s">
        <v>36627</v>
      </c>
    </row>
    <row r="12910" spans="1:4">
      <c r="A12910" s="57" t="s">
        <v>36256</v>
      </c>
      <c r="B12910" s="57"/>
      <c r="C12910" s="57" t="s">
        <v>36628</v>
      </c>
      <c r="D12910" s="57" t="s">
        <v>36629</v>
      </c>
    </row>
    <row r="12911" spans="1:4">
      <c r="A12911" s="57" t="s">
        <v>36256</v>
      </c>
      <c r="B12911" s="57"/>
      <c r="C12911" s="57" t="s">
        <v>36630</v>
      </c>
      <c r="D12911" s="57" t="s">
        <v>36631</v>
      </c>
    </row>
    <row r="12912" spans="1:4">
      <c r="A12912" s="57" t="s">
        <v>36256</v>
      </c>
      <c r="B12912" s="57"/>
      <c r="C12912" s="57" t="s">
        <v>36632</v>
      </c>
      <c r="D12912" s="57" t="s">
        <v>36633</v>
      </c>
    </row>
    <row r="12913" spans="1:4">
      <c r="A12913" s="57" t="s">
        <v>36256</v>
      </c>
      <c r="B12913" s="57"/>
      <c r="C12913" s="57" t="s">
        <v>36634</v>
      </c>
      <c r="D12913" s="57" t="s">
        <v>36635</v>
      </c>
    </row>
    <row r="12914" spans="1:4">
      <c r="A12914" s="57" t="s">
        <v>36256</v>
      </c>
      <c r="B12914" s="57"/>
      <c r="C12914" s="57" t="s">
        <v>36636</v>
      </c>
      <c r="D12914" s="57" t="s">
        <v>36637</v>
      </c>
    </row>
    <row r="12915" spans="1:4">
      <c r="A12915" s="57" t="s">
        <v>36256</v>
      </c>
      <c r="B12915" s="57"/>
      <c r="C12915" s="57" t="s">
        <v>36638</v>
      </c>
      <c r="D12915" s="57" t="s">
        <v>36639</v>
      </c>
    </row>
    <row r="12916" spans="1:4">
      <c r="A12916" s="57" t="s">
        <v>36256</v>
      </c>
      <c r="B12916" s="57"/>
      <c r="C12916" s="57" t="s">
        <v>36640</v>
      </c>
      <c r="D12916" s="57" t="s">
        <v>36641</v>
      </c>
    </row>
    <row r="12917" spans="1:4">
      <c r="A12917" s="57" t="s">
        <v>36256</v>
      </c>
      <c r="B12917" s="57"/>
      <c r="C12917" s="57" t="s">
        <v>36642</v>
      </c>
      <c r="D12917" s="57" t="s">
        <v>36641</v>
      </c>
    </row>
    <row r="12918" spans="1:4">
      <c r="A12918" s="57" t="s">
        <v>36256</v>
      </c>
      <c r="B12918" s="57"/>
      <c r="C12918" s="57" t="s">
        <v>36643</v>
      </c>
      <c r="D12918" s="57" t="s">
        <v>36644</v>
      </c>
    </row>
    <row r="12919" spans="1:4">
      <c r="A12919" s="57" t="s">
        <v>36256</v>
      </c>
      <c r="B12919" s="57"/>
      <c r="C12919" s="57" t="s">
        <v>36645</v>
      </c>
      <c r="D12919" s="57" t="s">
        <v>36646</v>
      </c>
    </row>
    <row r="12920" spans="1:4">
      <c r="A12920" s="57" t="s">
        <v>36256</v>
      </c>
      <c r="B12920" s="57"/>
      <c r="C12920" s="57" t="s">
        <v>36647</v>
      </c>
      <c r="D12920" s="57" t="s">
        <v>36648</v>
      </c>
    </row>
    <row r="12921" spans="1:4">
      <c r="A12921" s="57" t="s">
        <v>36256</v>
      </c>
      <c r="B12921" s="57"/>
      <c r="C12921" s="57" t="s">
        <v>36649</v>
      </c>
      <c r="D12921" s="57" t="s">
        <v>36650</v>
      </c>
    </row>
    <row r="12922" spans="1:4">
      <c r="A12922" s="57" t="s">
        <v>36256</v>
      </c>
      <c r="B12922" s="57"/>
      <c r="C12922" s="57" t="s">
        <v>36651</v>
      </c>
      <c r="D12922" s="57" t="s">
        <v>36652</v>
      </c>
    </row>
    <row r="12923" spans="1:4">
      <c r="A12923" s="57" t="s">
        <v>36256</v>
      </c>
      <c r="B12923" s="57"/>
      <c r="C12923" s="57" t="s">
        <v>36653</v>
      </c>
      <c r="D12923" s="57" t="s">
        <v>36654</v>
      </c>
    </row>
    <row r="12924" spans="1:4">
      <c r="A12924" s="57" t="s">
        <v>36256</v>
      </c>
      <c r="B12924" s="57"/>
      <c r="C12924" s="57" t="s">
        <v>36655</v>
      </c>
      <c r="D12924" s="57" t="s">
        <v>36656</v>
      </c>
    </row>
    <row r="12925" spans="1:4">
      <c r="A12925" s="57" t="s">
        <v>36256</v>
      </c>
      <c r="B12925" s="57"/>
      <c r="C12925" s="57" t="s">
        <v>36657</v>
      </c>
      <c r="D12925" s="57" t="s">
        <v>36658</v>
      </c>
    </row>
    <row r="12926" spans="1:4">
      <c r="A12926" s="57" t="s">
        <v>36256</v>
      </c>
      <c r="B12926" s="57"/>
      <c r="C12926" s="57" t="s">
        <v>36659</v>
      </c>
      <c r="D12926" s="57" t="s">
        <v>36660</v>
      </c>
    </row>
    <row r="12927" spans="1:4">
      <c r="A12927" s="57" t="s">
        <v>36256</v>
      </c>
      <c r="B12927" s="57"/>
      <c r="C12927" s="57" t="s">
        <v>36661</v>
      </c>
      <c r="D12927" s="57" t="s">
        <v>36662</v>
      </c>
    </row>
    <row r="12928" spans="1:4">
      <c r="A12928" s="57" t="s">
        <v>36256</v>
      </c>
      <c r="B12928" s="57"/>
      <c r="C12928" s="57" t="s">
        <v>36663</v>
      </c>
      <c r="D12928" s="57" t="s">
        <v>36664</v>
      </c>
    </row>
    <row r="12929" spans="1:4">
      <c r="A12929" s="57" t="s">
        <v>36256</v>
      </c>
      <c r="B12929" s="57"/>
      <c r="C12929" s="57" t="s">
        <v>36665</v>
      </c>
      <c r="D12929" s="57" t="s">
        <v>36666</v>
      </c>
    </row>
    <row r="12930" spans="1:4">
      <c r="A12930" s="57" t="s">
        <v>36256</v>
      </c>
      <c r="B12930" s="57"/>
      <c r="C12930" s="57" t="s">
        <v>36667</v>
      </c>
      <c r="D12930" s="57" t="s">
        <v>36668</v>
      </c>
    </row>
    <row r="12931" spans="1:4">
      <c r="A12931" s="57" t="s">
        <v>36256</v>
      </c>
      <c r="B12931" s="57"/>
      <c r="C12931" s="57" t="s">
        <v>36669</v>
      </c>
      <c r="D12931" s="57" t="s">
        <v>36670</v>
      </c>
    </row>
    <row r="12932" spans="1:4">
      <c r="A12932" s="57" t="s">
        <v>36256</v>
      </c>
      <c r="B12932" s="57"/>
      <c r="C12932" s="57" t="s">
        <v>36671</v>
      </c>
      <c r="D12932" s="57" t="s">
        <v>36672</v>
      </c>
    </row>
    <row r="12933" spans="1:4">
      <c r="A12933" s="57" t="s">
        <v>36256</v>
      </c>
      <c r="B12933" s="57"/>
      <c r="C12933" s="57" t="s">
        <v>36673</v>
      </c>
      <c r="D12933" s="57" t="s">
        <v>36674</v>
      </c>
    </row>
    <row r="12934" spans="1:4">
      <c r="A12934" s="57" t="s">
        <v>36256</v>
      </c>
      <c r="B12934" s="57"/>
      <c r="C12934" s="57" t="s">
        <v>36675</v>
      </c>
      <c r="D12934" s="57" t="s">
        <v>36676</v>
      </c>
    </row>
    <row r="12935" spans="1:4">
      <c r="A12935" s="57" t="s">
        <v>36256</v>
      </c>
      <c r="B12935" s="57"/>
      <c r="C12935" s="57" t="s">
        <v>36677</v>
      </c>
      <c r="D12935" s="57" t="s">
        <v>36678</v>
      </c>
    </row>
    <row r="12936" spans="1:4">
      <c r="A12936" s="57" t="s">
        <v>36256</v>
      </c>
      <c r="B12936" s="57"/>
      <c r="C12936" s="57" t="s">
        <v>36679</v>
      </c>
      <c r="D12936" s="57" t="s">
        <v>36680</v>
      </c>
    </row>
    <row r="12937" spans="1:4">
      <c r="A12937" s="57" t="s">
        <v>36256</v>
      </c>
      <c r="B12937" s="57"/>
      <c r="C12937" s="57" t="s">
        <v>36681</v>
      </c>
      <c r="D12937" s="57" t="s">
        <v>36682</v>
      </c>
    </row>
    <row r="12938" spans="1:4">
      <c r="A12938" s="57" t="s">
        <v>36256</v>
      </c>
      <c r="B12938" s="57"/>
      <c r="C12938" s="57" t="s">
        <v>36683</v>
      </c>
      <c r="D12938" s="57" t="s">
        <v>36684</v>
      </c>
    </row>
    <row r="12939" spans="1:4">
      <c r="A12939" s="57" t="s">
        <v>36256</v>
      </c>
      <c r="B12939" s="57"/>
      <c r="C12939" s="57" t="s">
        <v>36685</v>
      </c>
      <c r="D12939" s="57" t="s">
        <v>36686</v>
      </c>
    </row>
    <row r="12940" spans="1:4">
      <c r="A12940" s="57" t="s">
        <v>36256</v>
      </c>
      <c r="B12940" s="57"/>
      <c r="C12940" s="57" t="s">
        <v>36687</v>
      </c>
      <c r="D12940" s="57" t="s">
        <v>36688</v>
      </c>
    </row>
    <row r="12941" spans="1:4">
      <c r="A12941" s="57" t="s">
        <v>36256</v>
      </c>
      <c r="B12941" s="57"/>
      <c r="C12941" s="57" t="s">
        <v>36689</v>
      </c>
      <c r="D12941" s="57" t="s">
        <v>36690</v>
      </c>
    </row>
    <row r="12942" spans="1:4">
      <c r="A12942" s="57" t="s">
        <v>36256</v>
      </c>
      <c r="B12942" s="57"/>
      <c r="C12942" s="57" t="s">
        <v>36691</v>
      </c>
      <c r="D12942" s="57" t="s">
        <v>36692</v>
      </c>
    </row>
    <row r="12943" spans="1:4">
      <c r="A12943" s="57" t="s">
        <v>36256</v>
      </c>
      <c r="B12943" s="57"/>
      <c r="C12943" s="57" t="s">
        <v>36693</v>
      </c>
      <c r="D12943" s="57" t="s">
        <v>36694</v>
      </c>
    </row>
    <row r="12944" spans="1:4">
      <c r="A12944" s="57" t="s">
        <v>36256</v>
      </c>
      <c r="B12944" s="57"/>
      <c r="C12944" s="57" t="s">
        <v>36695</v>
      </c>
      <c r="D12944" s="57" t="s">
        <v>36696</v>
      </c>
    </row>
    <row r="12945" spans="1:4">
      <c r="A12945" s="57" t="s">
        <v>36256</v>
      </c>
      <c r="B12945" s="57"/>
      <c r="C12945" s="57" t="s">
        <v>36697</v>
      </c>
      <c r="D12945" s="57" t="s">
        <v>36698</v>
      </c>
    </row>
    <row r="12946" spans="1:4">
      <c r="A12946" s="57" t="s">
        <v>36256</v>
      </c>
      <c r="B12946" s="57"/>
      <c r="C12946" s="57" t="s">
        <v>36699</v>
      </c>
      <c r="D12946" s="57" t="s">
        <v>36700</v>
      </c>
    </row>
    <row r="12947" spans="1:4">
      <c r="A12947" s="57" t="s">
        <v>36256</v>
      </c>
      <c r="B12947" s="57"/>
      <c r="C12947" s="57" t="s">
        <v>36701</v>
      </c>
      <c r="D12947" s="57" t="s">
        <v>36702</v>
      </c>
    </row>
    <row r="12948" spans="1:4">
      <c r="A12948" s="57" t="s">
        <v>36256</v>
      </c>
      <c r="B12948" s="57"/>
      <c r="C12948" s="57" t="s">
        <v>36703</v>
      </c>
      <c r="D12948" s="57" t="s">
        <v>36656</v>
      </c>
    </row>
    <row r="12949" spans="1:4">
      <c r="A12949" s="57" t="s">
        <v>36256</v>
      </c>
      <c r="B12949" s="57"/>
      <c r="C12949" s="57" t="s">
        <v>36704</v>
      </c>
      <c r="D12949" s="57" t="s">
        <v>36705</v>
      </c>
    </row>
    <row r="12950" spans="1:4">
      <c r="A12950" s="57" t="s">
        <v>36256</v>
      </c>
      <c r="B12950" s="57"/>
      <c r="C12950" s="57" t="s">
        <v>36706</v>
      </c>
      <c r="D12950" s="57" t="s">
        <v>36707</v>
      </c>
    </row>
    <row r="12951" spans="1:4">
      <c r="A12951" s="57" t="s">
        <v>36256</v>
      </c>
      <c r="B12951" s="57"/>
      <c r="C12951" s="57" t="s">
        <v>36708</v>
      </c>
      <c r="D12951" s="57" t="s">
        <v>36709</v>
      </c>
    </row>
    <row r="12952" spans="1:4">
      <c r="A12952" s="57" t="s">
        <v>36256</v>
      </c>
      <c r="B12952" s="57"/>
      <c r="C12952" s="57" t="s">
        <v>36710</v>
      </c>
      <c r="D12952" s="57" t="s">
        <v>36711</v>
      </c>
    </row>
    <row r="12953" spans="1:4">
      <c r="A12953" s="57" t="s">
        <v>36256</v>
      </c>
      <c r="B12953" s="57"/>
      <c r="C12953" s="57" t="s">
        <v>36712</v>
      </c>
      <c r="D12953" s="57" t="s">
        <v>36713</v>
      </c>
    </row>
    <row r="12954" spans="1:4">
      <c r="A12954" s="57" t="s">
        <v>36256</v>
      </c>
      <c r="B12954" s="57"/>
      <c r="C12954" s="57" t="s">
        <v>36714</v>
      </c>
      <c r="D12954" s="57" t="s">
        <v>36715</v>
      </c>
    </row>
    <row r="12955" spans="1:4">
      <c r="A12955" s="57" t="s">
        <v>36256</v>
      </c>
      <c r="B12955" s="57"/>
      <c r="C12955" s="57" t="s">
        <v>36716</v>
      </c>
      <c r="D12955" s="57" t="s">
        <v>36717</v>
      </c>
    </row>
    <row r="12956" spans="1:4">
      <c r="A12956" s="57" t="s">
        <v>36256</v>
      </c>
      <c r="B12956" s="57"/>
      <c r="C12956" s="57" t="s">
        <v>36718</v>
      </c>
      <c r="D12956" s="57" t="s">
        <v>36719</v>
      </c>
    </row>
    <row r="12957" spans="1:4">
      <c r="A12957" s="57" t="s">
        <v>36256</v>
      </c>
      <c r="B12957" s="57"/>
      <c r="C12957" s="57" t="s">
        <v>36720</v>
      </c>
      <c r="D12957" s="57" t="s">
        <v>36721</v>
      </c>
    </row>
    <row r="12958" spans="1:4">
      <c r="A12958" s="57" t="s">
        <v>36256</v>
      </c>
      <c r="B12958" s="57"/>
      <c r="C12958" s="57" t="s">
        <v>36722</v>
      </c>
      <c r="D12958" s="57" t="s">
        <v>36723</v>
      </c>
    </row>
    <row r="12959" spans="1:4">
      <c r="A12959" s="57" t="s">
        <v>36256</v>
      </c>
      <c r="B12959" s="57"/>
      <c r="C12959" s="57" t="s">
        <v>36724</v>
      </c>
      <c r="D12959" s="57" t="s">
        <v>36725</v>
      </c>
    </row>
    <row r="12960" spans="1:4">
      <c r="A12960" s="57" t="s">
        <v>36256</v>
      </c>
      <c r="B12960" s="57"/>
      <c r="C12960" s="57" t="s">
        <v>36726</v>
      </c>
      <c r="D12960" s="57" t="s">
        <v>36727</v>
      </c>
    </row>
    <row r="12961" spans="1:4">
      <c r="A12961" s="57" t="s">
        <v>36256</v>
      </c>
      <c r="B12961" s="57"/>
      <c r="C12961" s="57" t="s">
        <v>36728</v>
      </c>
      <c r="D12961" s="57" t="s">
        <v>36729</v>
      </c>
    </row>
    <row r="12962" spans="1:4">
      <c r="A12962" s="57" t="s">
        <v>36256</v>
      </c>
      <c r="B12962" s="57"/>
      <c r="C12962" s="57" t="s">
        <v>36730</v>
      </c>
      <c r="D12962" s="57" t="s">
        <v>36731</v>
      </c>
    </row>
    <row r="12963" spans="1:4">
      <c r="A12963" s="57" t="s">
        <v>36256</v>
      </c>
      <c r="B12963" s="57"/>
      <c r="C12963" s="57" t="s">
        <v>36732</v>
      </c>
      <c r="D12963" s="57" t="s">
        <v>36733</v>
      </c>
    </row>
    <row r="12964" spans="1:4">
      <c r="A12964" s="57" t="s">
        <v>36256</v>
      </c>
      <c r="B12964" s="57"/>
      <c r="C12964" s="57" t="s">
        <v>36734</v>
      </c>
      <c r="D12964" s="57" t="s">
        <v>36735</v>
      </c>
    </row>
    <row r="12965" spans="1:4">
      <c r="A12965" s="57" t="s">
        <v>36256</v>
      </c>
      <c r="B12965" s="57"/>
      <c r="C12965" s="57" t="s">
        <v>36736</v>
      </c>
      <c r="D12965" s="57" t="s">
        <v>36737</v>
      </c>
    </row>
    <row r="12966" spans="1:4">
      <c r="A12966" s="57" t="s">
        <v>36256</v>
      </c>
      <c r="B12966" s="57"/>
      <c r="C12966" s="57" t="s">
        <v>36738</v>
      </c>
      <c r="D12966" s="57" t="s">
        <v>36739</v>
      </c>
    </row>
    <row r="12967" spans="1:4">
      <c r="A12967" s="57" t="s">
        <v>36256</v>
      </c>
      <c r="B12967" s="57"/>
      <c r="C12967" s="57" t="s">
        <v>36740</v>
      </c>
      <c r="D12967" s="57" t="s">
        <v>36741</v>
      </c>
    </row>
    <row r="12968" spans="1:4">
      <c r="A12968" s="57" t="s">
        <v>36256</v>
      </c>
      <c r="B12968" s="57"/>
      <c r="C12968" s="57" t="s">
        <v>36742</v>
      </c>
      <c r="D12968" s="57" t="s">
        <v>36743</v>
      </c>
    </row>
    <row r="12969" spans="1:4">
      <c r="A12969" s="57" t="s">
        <v>36256</v>
      </c>
      <c r="B12969" s="57"/>
      <c r="C12969" s="57" t="s">
        <v>36744</v>
      </c>
      <c r="D12969" s="57" t="s">
        <v>36745</v>
      </c>
    </row>
    <row r="12970" spans="1:4">
      <c r="A12970" s="57" t="s">
        <v>36256</v>
      </c>
      <c r="B12970" s="57"/>
      <c r="C12970" s="57" t="s">
        <v>36746</v>
      </c>
      <c r="D12970" s="57" t="s">
        <v>36747</v>
      </c>
    </row>
    <row r="12971" spans="1:4">
      <c r="A12971" s="57" t="s">
        <v>36256</v>
      </c>
      <c r="B12971" s="57"/>
      <c r="C12971" s="57" t="s">
        <v>36748</v>
      </c>
      <c r="D12971" s="57" t="s">
        <v>36749</v>
      </c>
    </row>
    <row r="12972" spans="1:4">
      <c r="A12972" s="57" t="s">
        <v>36256</v>
      </c>
      <c r="B12972" s="57"/>
      <c r="C12972" s="57" t="s">
        <v>36750</v>
      </c>
      <c r="D12972" s="57" t="s">
        <v>36751</v>
      </c>
    </row>
    <row r="12973" spans="1:4">
      <c r="A12973" s="57" t="s">
        <v>36256</v>
      </c>
      <c r="B12973" s="57"/>
      <c r="C12973" s="57" t="s">
        <v>36752</v>
      </c>
      <c r="D12973" s="57" t="s">
        <v>36753</v>
      </c>
    </row>
    <row r="12974" spans="1:4">
      <c r="A12974" s="57" t="s">
        <v>36256</v>
      </c>
      <c r="B12974" s="57"/>
      <c r="C12974" s="57" t="s">
        <v>36754</v>
      </c>
      <c r="D12974" s="57" t="s">
        <v>36755</v>
      </c>
    </row>
    <row r="12975" spans="1:4">
      <c r="A12975" s="57" t="s">
        <v>36256</v>
      </c>
      <c r="B12975" s="57"/>
      <c r="C12975" s="57" t="s">
        <v>36756</v>
      </c>
      <c r="D12975" s="57" t="s">
        <v>36757</v>
      </c>
    </row>
    <row r="12976" spans="1:4">
      <c r="A12976" s="57" t="s">
        <v>36256</v>
      </c>
      <c r="B12976" s="57"/>
      <c r="C12976" s="57" t="s">
        <v>36758</v>
      </c>
      <c r="D12976" s="57" t="s">
        <v>36759</v>
      </c>
    </row>
    <row r="12977" spans="1:4">
      <c r="A12977" s="57" t="s">
        <v>36256</v>
      </c>
      <c r="B12977" s="57"/>
      <c r="C12977" s="57" t="s">
        <v>36760</v>
      </c>
      <c r="D12977" s="57" t="s">
        <v>36761</v>
      </c>
    </row>
    <row r="12978" spans="1:4">
      <c r="A12978" s="57" t="s">
        <v>36256</v>
      </c>
      <c r="B12978" s="57"/>
      <c r="C12978" s="57" t="s">
        <v>36762</v>
      </c>
      <c r="D12978" s="57" t="s">
        <v>36763</v>
      </c>
    </row>
    <row r="12979" spans="1:4">
      <c r="A12979" s="57" t="s">
        <v>36256</v>
      </c>
      <c r="B12979" s="57"/>
      <c r="C12979" s="57" t="s">
        <v>36764</v>
      </c>
      <c r="D12979" s="57" t="s">
        <v>36765</v>
      </c>
    </row>
    <row r="12980" spans="1:4">
      <c r="A12980" s="57" t="s">
        <v>36256</v>
      </c>
      <c r="B12980" s="57"/>
      <c r="C12980" s="57" t="s">
        <v>36766</v>
      </c>
      <c r="D12980" s="57" t="s">
        <v>36767</v>
      </c>
    </row>
    <row r="12981" spans="1:4">
      <c r="A12981" s="57" t="s">
        <v>36256</v>
      </c>
      <c r="B12981" s="57"/>
      <c r="C12981" s="57" t="s">
        <v>36768</v>
      </c>
      <c r="D12981" s="57" t="s">
        <v>36769</v>
      </c>
    </row>
    <row r="12982" spans="1:4">
      <c r="A12982" s="57" t="s">
        <v>36256</v>
      </c>
      <c r="B12982" s="57"/>
      <c r="C12982" s="57" t="s">
        <v>36770</v>
      </c>
      <c r="D12982" s="57" t="s">
        <v>36771</v>
      </c>
    </row>
    <row r="12983" spans="1:4">
      <c r="A12983" s="57" t="s">
        <v>36256</v>
      </c>
      <c r="B12983" s="57"/>
      <c r="C12983" s="57" t="s">
        <v>36772</v>
      </c>
      <c r="D12983" s="57" t="s">
        <v>36773</v>
      </c>
    </row>
    <row r="12984" spans="1:4">
      <c r="A12984" s="57" t="s">
        <v>36256</v>
      </c>
      <c r="B12984" s="57"/>
      <c r="C12984" s="57" t="s">
        <v>36774</v>
      </c>
      <c r="D12984" s="57" t="s">
        <v>36775</v>
      </c>
    </row>
    <row r="12985" spans="1:4">
      <c r="A12985" s="57" t="s">
        <v>36256</v>
      </c>
      <c r="B12985" s="57"/>
      <c r="C12985" s="57" t="s">
        <v>36776</v>
      </c>
      <c r="D12985" s="57" t="s">
        <v>36777</v>
      </c>
    </row>
    <row r="12986" spans="1:4">
      <c r="A12986" s="57" t="s">
        <v>36256</v>
      </c>
      <c r="B12986" s="57"/>
      <c r="C12986" s="57" t="s">
        <v>36778</v>
      </c>
      <c r="D12986" s="57" t="s">
        <v>36779</v>
      </c>
    </row>
    <row r="12987" spans="1:4">
      <c r="A12987" s="57" t="s">
        <v>36256</v>
      </c>
      <c r="B12987" s="57"/>
      <c r="C12987" s="57" t="s">
        <v>36780</v>
      </c>
      <c r="D12987" s="57" t="s">
        <v>36781</v>
      </c>
    </row>
    <row r="12988" spans="1:4">
      <c r="A12988" s="57" t="s">
        <v>36256</v>
      </c>
      <c r="B12988" s="57"/>
      <c r="C12988" s="57" t="s">
        <v>36782</v>
      </c>
      <c r="D12988" s="57" t="s">
        <v>36783</v>
      </c>
    </row>
    <row r="12989" spans="1:4">
      <c r="A12989" s="57" t="s">
        <v>36256</v>
      </c>
      <c r="B12989" s="57"/>
      <c r="C12989" s="57" t="s">
        <v>36784</v>
      </c>
      <c r="D12989" s="57" t="s">
        <v>36769</v>
      </c>
    </row>
    <row r="12990" spans="1:4">
      <c r="A12990" s="57" t="s">
        <v>36256</v>
      </c>
      <c r="B12990" s="57"/>
      <c r="C12990" s="57" t="s">
        <v>36785</v>
      </c>
      <c r="D12990" s="57" t="s">
        <v>36771</v>
      </c>
    </row>
    <row r="12991" spans="1:4">
      <c r="A12991" s="57" t="s">
        <v>36256</v>
      </c>
      <c r="B12991" s="57"/>
      <c r="C12991" s="57" t="s">
        <v>36786</v>
      </c>
      <c r="D12991" s="57" t="s">
        <v>36787</v>
      </c>
    </row>
    <row r="12992" spans="1:4">
      <c r="A12992" s="57" t="s">
        <v>36256</v>
      </c>
      <c r="B12992" s="57"/>
      <c r="C12992" s="57" t="s">
        <v>36788</v>
      </c>
      <c r="D12992" s="57" t="s">
        <v>36789</v>
      </c>
    </row>
    <row r="12993" spans="1:4">
      <c r="A12993" s="57" t="s">
        <v>36256</v>
      </c>
      <c r="B12993" s="57"/>
      <c r="C12993" s="57" t="s">
        <v>36790</v>
      </c>
      <c r="D12993" s="57" t="s">
        <v>36791</v>
      </c>
    </row>
    <row r="12994" spans="1:4">
      <c r="A12994" s="57" t="s">
        <v>36256</v>
      </c>
      <c r="B12994" s="57"/>
      <c r="C12994" s="57" t="s">
        <v>36792</v>
      </c>
      <c r="D12994" s="57" t="s">
        <v>36789</v>
      </c>
    </row>
    <row r="12995" spans="1:4">
      <c r="A12995" s="57" t="s">
        <v>36256</v>
      </c>
      <c r="B12995" s="57"/>
      <c r="C12995" s="57" t="s">
        <v>36793</v>
      </c>
      <c r="D12995" s="57" t="s">
        <v>36794</v>
      </c>
    </row>
    <row r="12996" spans="1:4">
      <c r="A12996" s="57" t="s">
        <v>36256</v>
      </c>
      <c r="B12996" s="57"/>
      <c r="C12996" s="57" t="s">
        <v>36795</v>
      </c>
      <c r="D12996" s="57" t="s">
        <v>36796</v>
      </c>
    </row>
    <row r="12997" spans="1:4">
      <c r="A12997" s="57" t="s">
        <v>36256</v>
      </c>
      <c r="B12997" s="57"/>
      <c r="C12997" s="57" t="s">
        <v>36797</v>
      </c>
      <c r="D12997" s="57" t="s">
        <v>36798</v>
      </c>
    </row>
    <row r="12998" spans="1:4">
      <c r="A12998" s="57" t="s">
        <v>36256</v>
      </c>
      <c r="B12998" s="57"/>
      <c r="C12998" s="57" t="s">
        <v>36799</v>
      </c>
      <c r="D12998" s="57" t="s">
        <v>36800</v>
      </c>
    </row>
    <row r="12999" spans="1:4">
      <c r="A12999" s="57" t="s">
        <v>36256</v>
      </c>
      <c r="B12999" s="57"/>
      <c r="C12999" s="57" t="s">
        <v>36801</v>
      </c>
      <c r="D12999" s="57" t="s">
        <v>36802</v>
      </c>
    </row>
    <row r="13000" spans="1:4">
      <c r="A13000" s="57" t="s">
        <v>36256</v>
      </c>
      <c r="B13000" s="57"/>
      <c r="C13000" s="57" t="s">
        <v>36803</v>
      </c>
      <c r="D13000" s="57" t="s">
        <v>36804</v>
      </c>
    </row>
    <row r="13001" spans="1:4">
      <c r="A13001" s="57" t="s">
        <v>36256</v>
      </c>
      <c r="B13001" s="57"/>
      <c r="C13001" s="57" t="s">
        <v>68264</v>
      </c>
      <c r="D13001" s="57" t="s">
        <v>74211</v>
      </c>
    </row>
    <row r="13002" spans="1:4">
      <c r="A13002" s="57" t="s">
        <v>36256</v>
      </c>
      <c r="B13002" s="57"/>
      <c r="C13002" s="57" t="s">
        <v>20939</v>
      </c>
      <c r="D13002" s="57" t="s">
        <v>75054</v>
      </c>
    </row>
    <row r="13003" spans="1:4">
      <c r="A13003" s="57" t="s">
        <v>36256</v>
      </c>
      <c r="B13003" s="57"/>
      <c r="C13003" s="57" t="s">
        <v>21170</v>
      </c>
      <c r="D13003" s="57" t="s">
        <v>75055</v>
      </c>
    </row>
    <row r="13004" spans="1:4">
      <c r="A13004" s="57" t="s">
        <v>36256</v>
      </c>
      <c r="B13004" s="57"/>
      <c r="C13004" s="57" t="s">
        <v>20688</v>
      </c>
      <c r="D13004" s="57" t="s">
        <v>75056</v>
      </c>
    </row>
    <row r="13005" spans="1:4">
      <c r="A13005" s="57" t="s">
        <v>36256</v>
      </c>
      <c r="B13005" s="57"/>
      <c r="C13005" s="57" t="s">
        <v>20546</v>
      </c>
      <c r="D13005" s="57" t="s">
        <v>75057</v>
      </c>
    </row>
    <row r="13006" spans="1:4">
      <c r="A13006" s="57" t="s">
        <v>36256</v>
      </c>
      <c r="B13006" s="57"/>
      <c r="C13006" s="57" t="s">
        <v>20547</v>
      </c>
      <c r="D13006" s="57" t="s">
        <v>75058</v>
      </c>
    </row>
    <row r="13007" spans="1:4">
      <c r="A13007" s="57" t="s">
        <v>36256</v>
      </c>
      <c r="B13007" s="57"/>
      <c r="C13007" s="57" t="s">
        <v>77304</v>
      </c>
      <c r="D13007" s="57" t="s">
        <v>77305</v>
      </c>
    </row>
    <row r="13008" spans="1:4">
      <c r="A13008" s="57" t="s">
        <v>36805</v>
      </c>
      <c r="B13008" s="57" t="s">
        <v>12940</v>
      </c>
      <c r="C13008" s="57" t="s">
        <v>36806</v>
      </c>
      <c r="D13008" s="57" t="s">
        <v>36807</v>
      </c>
    </row>
    <row r="13009" spans="1:4">
      <c r="A13009" s="57" t="s">
        <v>36805</v>
      </c>
      <c r="B13009" s="57"/>
      <c r="C13009" s="57" t="s">
        <v>36808</v>
      </c>
      <c r="D13009" s="57" t="s">
        <v>36809</v>
      </c>
    </row>
    <row r="13010" spans="1:4">
      <c r="A13010" s="57" t="s">
        <v>36805</v>
      </c>
      <c r="B13010" s="57"/>
      <c r="C13010" s="57" t="s">
        <v>36810</v>
      </c>
      <c r="D13010" s="57" t="s">
        <v>36811</v>
      </c>
    </row>
    <row r="13011" spans="1:4">
      <c r="A13011" s="57" t="s">
        <v>36805</v>
      </c>
      <c r="B13011" s="57"/>
      <c r="C13011" s="57" t="s">
        <v>36812</v>
      </c>
      <c r="D13011" s="57" t="s">
        <v>36813</v>
      </c>
    </row>
    <row r="13012" spans="1:4">
      <c r="A13012" s="57" t="s">
        <v>36805</v>
      </c>
      <c r="B13012" s="57"/>
      <c r="C13012" s="57" t="s">
        <v>36814</v>
      </c>
      <c r="D13012" s="57" t="s">
        <v>36815</v>
      </c>
    </row>
    <row r="13013" spans="1:4">
      <c r="A13013" s="57" t="s">
        <v>36805</v>
      </c>
      <c r="B13013" s="57"/>
      <c r="C13013" s="57" t="s">
        <v>36816</v>
      </c>
      <c r="D13013" s="57" t="s">
        <v>36817</v>
      </c>
    </row>
    <row r="13014" spans="1:4">
      <c r="A13014" s="57" t="s">
        <v>36805</v>
      </c>
      <c r="B13014" s="57"/>
      <c r="C13014" s="57" t="s">
        <v>36818</v>
      </c>
      <c r="D13014" s="57" t="s">
        <v>36819</v>
      </c>
    </row>
    <row r="13015" spans="1:4">
      <c r="A13015" s="57" t="s">
        <v>36805</v>
      </c>
      <c r="B13015" s="57"/>
      <c r="C13015" s="57" t="s">
        <v>36820</v>
      </c>
      <c r="D13015" s="57" t="s">
        <v>36821</v>
      </c>
    </row>
    <row r="13016" spans="1:4">
      <c r="A13016" s="57" t="s">
        <v>36805</v>
      </c>
      <c r="B13016" s="57"/>
      <c r="C13016" s="57" t="s">
        <v>36822</v>
      </c>
      <c r="D13016" s="57" t="s">
        <v>36813</v>
      </c>
    </row>
    <row r="13017" spans="1:4">
      <c r="A13017" s="57" t="s">
        <v>36805</v>
      </c>
      <c r="B13017" s="57"/>
      <c r="C13017" s="57" t="s">
        <v>36823</v>
      </c>
      <c r="D13017" s="57" t="s">
        <v>36824</v>
      </c>
    </row>
    <row r="13018" spans="1:4">
      <c r="A13018" s="57" t="s">
        <v>36805</v>
      </c>
      <c r="B13018" s="57"/>
      <c r="C13018" s="57" t="s">
        <v>36825</v>
      </c>
      <c r="D13018" s="57" t="s">
        <v>36826</v>
      </c>
    </row>
    <row r="13019" spans="1:4">
      <c r="A13019" s="57" t="s">
        <v>36805</v>
      </c>
      <c r="B13019" s="57"/>
      <c r="C13019" s="57" t="s">
        <v>36827</v>
      </c>
      <c r="D13019" s="57" t="s">
        <v>36828</v>
      </c>
    </row>
    <row r="13020" spans="1:4">
      <c r="A13020" s="57" t="s">
        <v>36805</v>
      </c>
      <c r="B13020" s="57"/>
      <c r="C13020" s="57" t="s">
        <v>36829</v>
      </c>
      <c r="D13020" s="57" t="s">
        <v>36824</v>
      </c>
    </row>
    <row r="13021" spans="1:4">
      <c r="A13021" s="57" t="s">
        <v>36830</v>
      </c>
      <c r="B13021" s="57" t="s">
        <v>12940</v>
      </c>
      <c r="C13021" s="57" t="s">
        <v>36831</v>
      </c>
      <c r="D13021" s="57" t="s">
        <v>36832</v>
      </c>
    </row>
    <row r="13022" spans="1:4">
      <c r="A13022" s="57" t="s">
        <v>36830</v>
      </c>
      <c r="B13022" s="57"/>
      <c r="C13022" s="57" t="s">
        <v>75059</v>
      </c>
      <c r="D13022" s="57" t="s">
        <v>75060</v>
      </c>
    </row>
    <row r="13023" spans="1:4">
      <c r="A13023" s="57" t="s">
        <v>36833</v>
      </c>
      <c r="B13023" s="57" t="s">
        <v>12940</v>
      </c>
      <c r="C13023" s="57" t="s">
        <v>36834</v>
      </c>
      <c r="D13023" s="57" t="s">
        <v>36835</v>
      </c>
    </row>
    <row r="13024" spans="1:4">
      <c r="A13024" s="57" t="s">
        <v>36833</v>
      </c>
      <c r="B13024" s="57"/>
      <c r="C13024" s="57" t="s">
        <v>36836</v>
      </c>
      <c r="D13024" s="57" t="s">
        <v>36837</v>
      </c>
    </row>
    <row r="13025" spans="1:4">
      <c r="A13025" s="57" t="s">
        <v>36833</v>
      </c>
      <c r="B13025" s="57"/>
      <c r="C13025" s="57" t="s">
        <v>36838</v>
      </c>
      <c r="D13025" s="57" t="s">
        <v>36839</v>
      </c>
    </row>
    <row r="13026" spans="1:4">
      <c r="A13026" s="57" t="s">
        <v>36833</v>
      </c>
      <c r="B13026" s="57"/>
      <c r="C13026" s="57" t="s">
        <v>36840</v>
      </c>
      <c r="D13026" s="57" t="s">
        <v>36841</v>
      </c>
    </row>
    <row r="13027" spans="1:4">
      <c r="A13027" s="57" t="s">
        <v>36833</v>
      </c>
      <c r="B13027" s="57"/>
      <c r="C13027" s="57" t="s">
        <v>36842</v>
      </c>
      <c r="D13027" s="57" t="s">
        <v>36843</v>
      </c>
    </row>
    <row r="13028" spans="1:4">
      <c r="A13028" s="57" t="s">
        <v>36833</v>
      </c>
      <c r="B13028" s="57"/>
      <c r="C13028" s="57" t="s">
        <v>36844</v>
      </c>
      <c r="D13028" s="57" t="s">
        <v>36845</v>
      </c>
    </row>
    <row r="13029" spans="1:4">
      <c r="A13029" s="57" t="s">
        <v>36833</v>
      </c>
      <c r="B13029" s="57"/>
      <c r="C13029" s="57" t="s">
        <v>36846</v>
      </c>
      <c r="D13029" s="57" t="s">
        <v>36847</v>
      </c>
    </row>
    <row r="13030" spans="1:4">
      <c r="A13030" s="57" t="s">
        <v>36833</v>
      </c>
      <c r="B13030" s="57"/>
      <c r="C13030" s="57" t="s">
        <v>36848</v>
      </c>
      <c r="D13030" s="57" t="s">
        <v>36849</v>
      </c>
    </row>
    <row r="13031" spans="1:4">
      <c r="A13031" s="57" t="s">
        <v>36833</v>
      </c>
      <c r="B13031" s="57"/>
      <c r="C13031" s="57" t="s">
        <v>36850</v>
      </c>
      <c r="D13031" s="57" t="s">
        <v>36851</v>
      </c>
    </row>
    <row r="13032" spans="1:4">
      <c r="A13032" s="57" t="s">
        <v>36833</v>
      </c>
      <c r="B13032" s="57"/>
      <c r="C13032" s="57" t="s">
        <v>36852</v>
      </c>
      <c r="D13032" s="57" t="s">
        <v>36853</v>
      </c>
    </row>
    <row r="13033" spans="1:4">
      <c r="A13033" s="57" t="s">
        <v>36833</v>
      </c>
      <c r="B13033" s="57"/>
      <c r="C13033" s="57" t="s">
        <v>36854</v>
      </c>
      <c r="D13033" s="57" t="s">
        <v>36855</v>
      </c>
    </row>
    <row r="13034" spans="1:4">
      <c r="A13034" s="57" t="s">
        <v>36833</v>
      </c>
      <c r="B13034" s="57"/>
      <c r="C13034" s="57" t="s">
        <v>36856</v>
      </c>
      <c r="D13034" s="57" t="s">
        <v>36857</v>
      </c>
    </row>
    <row r="13035" spans="1:4">
      <c r="A13035" s="57" t="s">
        <v>36833</v>
      </c>
      <c r="B13035" s="57"/>
      <c r="C13035" s="57" t="s">
        <v>36858</v>
      </c>
      <c r="D13035" s="57" t="s">
        <v>36859</v>
      </c>
    </row>
    <row r="13036" spans="1:4">
      <c r="A13036" s="57" t="s">
        <v>36833</v>
      </c>
      <c r="B13036" s="57"/>
      <c r="C13036" s="57" t="s">
        <v>36860</v>
      </c>
      <c r="D13036" s="57" t="s">
        <v>36843</v>
      </c>
    </row>
    <row r="13037" spans="1:4">
      <c r="A13037" s="57" t="s">
        <v>36833</v>
      </c>
      <c r="B13037" s="57"/>
      <c r="C13037" s="57" t="s">
        <v>36861</v>
      </c>
      <c r="D13037" s="57" t="s">
        <v>36862</v>
      </c>
    </row>
    <row r="13038" spans="1:4">
      <c r="A13038" s="57" t="s">
        <v>36833</v>
      </c>
      <c r="B13038" s="57"/>
      <c r="C13038" s="57" t="s">
        <v>36863</v>
      </c>
      <c r="D13038" s="57" t="s">
        <v>36864</v>
      </c>
    </row>
    <row r="13039" spans="1:4">
      <c r="A13039" s="57" t="s">
        <v>36833</v>
      </c>
      <c r="B13039" s="57"/>
      <c r="C13039" s="57" t="s">
        <v>36865</v>
      </c>
      <c r="D13039" s="57" t="s">
        <v>36866</v>
      </c>
    </row>
    <row r="13040" spans="1:4">
      <c r="A13040" s="57" t="s">
        <v>36833</v>
      </c>
      <c r="B13040" s="57"/>
      <c r="C13040" s="57" t="s">
        <v>36867</v>
      </c>
      <c r="D13040" s="57" t="s">
        <v>36868</v>
      </c>
    </row>
    <row r="13041" spans="1:4">
      <c r="A13041" s="57" t="s">
        <v>36833</v>
      </c>
      <c r="B13041" s="57"/>
      <c r="C13041" s="57" t="s">
        <v>36869</v>
      </c>
      <c r="D13041" s="57" t="s">
        <v>36870</v>
      </c>
    </row>
    <row r="13042" spans="1:4">
      <c r="A13042" s="57" t="s">
        <v>36833</v>
      </c>
      <c r="B13042" s="57"/>
      <c r="C13042" s="57" t="s">
        <v>75061</v>
      </c>
      <c r="D13042" s="57" t="s">
        <v>75062</v>
      </c>
    </row>
    <row r="13043" spans="1:4">
      <c r="A13043" s="57" t="s">
        <v>36833</v>
      </c>
      <c r="B13043" s="57"/>
      <c r="C13043" s="57" t="s">
        <v>77306</v>
      </c>
      <c r="D13043" s="57" t="s">
        <v>77307</v>
      </c>
    </row>
    <row r="13044" spans="1:4">
      <c r="A13044" s="57" t="s">
        <v>7786</v>
      </c>
      <c r="B13044" s="57" t="s">
        <v>841</v>
      </c>
      <c r="C13044" s="57" t="s">
        <v>3295</v>
      </c>
      <c r="D13044" s="57" t="s">
        <v>3296</v>
      </c>
    </row>
    <row r="13045" spans="1:4">
      <c r="A13045" s="57" t="s">
        <v>7786</v>
      </c>
      <c r="B13045" s="57" t="s">
        <v>841</v>
      </c>
      <c r="C13045" s="57" t="s">
        <v>3371</v>
      </c>
      <c r="D13045" s="57" t="s">
        <v>3372</v>
      </c>
    </row>
    <row r="13046" spans="1:4">
      <c r="A13046" s="57" t="s">
        <v>7786</v>
      </c>
      <c r="B13046" s="57" t="s">
        <v>841</v>
      </c>
      <c r="C13046" s="57" t="s">
        <v>4153</v>
      </c>
      <c r="D13046" s="57" t="s">
        <v>4154</v>
      </c>
    </row>
    <row r="13047" spans="1:4">
      <c r="A13047" s="57" t="s">
        <v>7786</v>
      </c>
      <c r="B13047" s="57" t="s">
        <v>841</v>
      </c>
      <c r="C13047" s="57" t="s">
        <v>4893</v>
      </c>
      <c r="D13047" s="57" t="s">
        <v>4894</v>
      </c>
    </row>
    <row r="13048" spans="1:4">
      <c r="A13048" s="57" t="s">
        <v>7786</v>
      </c>
      <c r="B13048" s="57" t="s">
        <v>841</v>
      </c>
      <c r="C13048" s="57" t="s">
        <v>5738</v>
      </c>
      <c r="D13048" s="57" t="s">
        <v>5739</v>
      </c>
    </row>
    <row r="13049" spans="1:4">
      <c r="A13049" s="57" t="s">
        <v>7786</v>
      </c>
      <c r="B13049" s="57" t="s">
        <v>841</v>
      </c>
      <c r="C13049" s="57" t="s">
        <v>5877</v>
      </c>
      <c r="D13049" s="57" t="s">
        <v>5878</v>
      </c>
    </row>
    <row r="13050" spans="1:4">
      <c r="A13050" s="57" t="s">
        <v>7786</v>
      </c>
      <c r="B13050" s="57" t="s">
        <v>841</v>
      </c>
      <c r="C13050" s="57" t="s">
        <v>5879</v>
      </c>
      <c r="D13050" s="57" t="s">
        <v>5880</v>
      </c>
    </row>
    <row r="13051" spans="1:4">
      <c r="A13051" s="57" t="s">
        <v>7786</v>
      </c>
      <c r="B13051" s="57" t="s">
        <v>841</v>
      </c>
      <c r="C13051" s="57" t="s">
        <v>6136</v>
      </c>
      <c r="D13051" s="57" t="s">
        <v>6137</v>
      </c>
    </row>
    <row r="13052" spans="1:4">
      <c r="A13052" s="57" t="s">
        <v>7786</v>
      </c>
      <c r="B13052" s="57" t="s">
        <v>841</v>
      </c>
      <c r="C13052" s="57" t="s">
        <v>6285</v>
      </c>
      <c r="D13052" s="57" t="s">
        <v>6286</v>
      </c>
    </row>
    <row r="13053" spans="1:4">
      <c r="A13053" s="57" t="s">
        <v>7786</v>
      </c>
      <c r="B13053" s="57" t="s">
        <v>841</v>
      </c>
      <c r="C13053" s="57" t="s">
        <v>6374</v>
      </c>
      <c r="D13053" s="57" t="s">
        <v>6375</v>
      </c>
    </row>
    <row r="13054" spans="1:4">
      <c r="A13054" s="57" t="s">
        <v>7786</v>
      </c>
      <c r="B13054" s="57" t="s">
        <v>841</v>
      </c>
      <c r="C13054" s="57" t="s">
        <v>8753</v>
      </c>
      <c r="D13054" s="57" t="s">
        <v>8754</v>
      </c>
    </row>
    <row r="13055" spans="1:4">
      <c r="A13055" s="57" t="s">
        <v>7786</v>
      </c>
      <c r="B13055" s="57" t="s">
        <v>841</v>
      </c>
      <c r="C13055" s="57" t="s">
        <v>9330</v>
      </c>
      <c r="D13055" s="57" t="s">
        <v>9331</v>
      </c>
    </row>
    <row r="13056" spans="1:4">
      <c r="A13056" s="57" t="s">
        <v>7786</v>
      </c>
      <c r="B13056" s="57" t="s">
        <v>841</v>
      </c>
      <c r="C13056" s="57" t="s">
        <v>9332</v>
      </c>
      <c r="D13056" s="57" t="s">
        <v>9333</v>
      </c>
    </row>
    <row r="13057" spans="1:4">
      <c r="A13057" s="57" t="s">
        <v>7786</v>
      </c>
      <c r="B13057" s="57" t="s">
        <v>841</v>
      </c>
      <c r="C13057" s="57" t="s">
        <v>12712</v>
      </c>
      <c r="D13057" s="57" t="s">
        <v>12713</v>
      </c>
    </row>
    <row r="13058" spans="1:4">
      <c r="A13058" s="57" t="s">
        <v>7786</v>
      </c>
      <c r="B13058" s="57" t="s">
        <v>841</v>
      </c>
      <c r="C13058" s="57" t="s">
        <v>12714</v>
      </c>
      <c r="D13058" s="57" t="s">
        <v>12715</v>
      </c>
    </row>
    <row r="13059" spans="1:4">
      <c r="A13059" s="57" t="s">
        <v>7786</v>
      </c>
      <c r="B13059" s="57" t="s">
        <v>841</v>
      </c>
      <c r="C13059" s="57" t="s">
        <v>12716</v>
      </c>
      <c r="D13059" s="57" t="s">
        <v>12717</v>
      </c>
    </row>
    <row r="13060" spans="1:4">
      <c r="A13060" s="57" t="s">
        <v>7786</v>
      </c>
      <c r="B13060" s="57" t="s">
        <v>841</v>
      </c>
      <c r="C13060" s="57" t="s">
        <v>12718</v>
      </c>
      <c r="D13060" s="57" t="s">
        <v>12719</v>
      </c>
    </row>
    <row r="13061" spans="1:4">
      <c r="A13061" s="57" t="s">
        <v>7786</v>
      </c>
      <c r="B13061" s="57" t="s">
        <v>841</v>
      </c>
      <c r="C13061" s="57" t="s">
        <v>12720</v>
      </c>
      <c r="D13061" s="57" t="s">
        <v>12721</v>
      </c>
    </row>
    <row r="13062" spans="1:4">
      <c r="A13062" s="57" t="s">
        <v>7786</v>
      </c>
      <c r="B13062" s="57" t="s">
        <v>841</v>
      </c>
      <c r="C13062" s="57" t="s">
        <v>12722</v>
      </c>
      <c r="D13062" s="57" t="s">
        <v>12723</v>
      </c>
    </row>
    <row r="13063" spans="1:4">
      <c r="A13063" s="57" t="s">
        <v>7786</v>
      </c>
      <c r="B13063" s="57" t="s">
        <v>841</v>
      </c>
      <c r="C13063" s="57" t="s">
        <v>12724</v>
      </c>
      <c r="D13063" s="57" t="s">
        <v>12725</v>
      </c>
    </row>
    <row r="13064" spans="1:4">
      <c r="A13064" s="57" t="s">
        <v>7786</v>
      </c>
      <c r="B13064" s="57" t="s">
        <v>841</v>
      </c>
      <c r="C13064" s="57" t="s">
        <v>15382</v>
      </c>
      <c r="D13064" s="57" t="s">
        <v>15383</v>
      </c>
    </row>
    <row r="13065" spans="1:4">
      <c r="A13065" s="57" t="s">
        <v>7786</v>
      </c>
      <c r="B13065" s="57" t="s">
        <v>841</v>
      </c>
      <c r="C13065" s="57" t="s">
        <v>15384</v>
      </c>
      <c r="D13065" s="57" t="s">
        <v>15385</v>
      </c>
    </row>
    <row r="13066" spans="1:4">
      <c r="A13066" s="57" t="s">
        <v>7786</v>
      </c>
      <c r="B13066" s="57" t="s">
        <v>841</v>
      </c>
      <c r="C13066" s="57" t="s">
        <v>17333</v>
      </c>
      <c r="D13066" s="57" t="s">
        <v>17334</v>
      </c>
    </row>
    <row r="13067" spans="1:4">
      <c r="A13067" s="57" t="s">
        <v>7786</v>
      </c>
      <c r="B13067" s="57" t="s">
        <v>841</v>
      </c>
      <c r="C13067" s="57" t="s">
        <v>17335</v>
      </c>
      <c r="D13067" s="57" t="s">
        <v>17336</v>
      </c>
    </row>
    <row r="13068" spans="1:4">
      <c r="A13068" s="57" t="s">
        <v>7786</v>
      </c>
      <c r="B13068" s="57" t="s">
        <v>841</v>
      </c>
      <c r="C13068" s="57" t="s">
        <v>36871</v>
      </c>
      <c r="D13068" s="57" t="s">
        <v>36872</v>
      </c>
    </row>
    <row r="13069" spans="1:4">
      <c r="A13069" s="57" t="s">
        <v>7786</v>
      </c>
      <c r="B13069" s="57" t="s">
        <v>841</v>
      </c>
      <c r="C13069" s="57" t="s">
        <v>75063</v>
      </c>
      <c r="D13069" s="57" t="s">
        <v>75064</v>
      </c>
    </row>
    <row r="13070" spans="1:4">
      <c r="A13070" s="57" t="s">
        <v>36873</v>
      </c>
      <c r="B13070" s="57" t="s">
        <v>12940</v>
      </c>
      <c r="C13070" s="57" t="s">
        <v>36874</v>
      </c>
      <c r="D13070" s="57" t="s">
        <v>36875</v>
      </c>
    </row>
    <row r="13071" spans="1:4">
      <c r="A13071" s="57" t="s">
        <v>36873</v>
      </c>
      <c r="B13071" s="57"/>
      <c r="C13071" s="57" t="s">
        <v>36876</v>
      </c>
      <c r="D13071" s="57" t="s">
        <v>36877</v>
      </c>
    </row>
    <row r="13072" spans="1:4">
      <c r="A13072" s="57" t="s">
        <v>36873</v>
      </c>
      <c r="B13072" s="57"/>
      <c r="C13072" s="57" t="s">
        <v>36878</v>
      </c>
      <c r="D13072" s="57" t="s">
        <v>36879</v>
      </c>
    </row>
    <row r="13073" spans="1:4">
      <c r="A13073" s="57" t="s">
        <v>36873</v>
      </c>
      <c r="B13073" s="57"/>
      <c r="C13073" s="57" t="s">
        <v>36880</v>
      </c>
      <c r="D13073" s="57" t="s">
        <v>36881</v>
      </c>
    </row>
    <row r="13074" spans="1:4">
      <c r="A13074" s="57" t="s">
        <v>36873</v>
      </c>
      <c r="B13074" s="57"/>
      <c r="C13074" s="57" t="s">
        <v>36882</v>
      </c>
      <c r="D13074" s="57" t="s">
        <v>36883</v>
      </c>
    </row>
    <row r="13075" spans="1:4">
      <c r="A13075" s="57" t="s">
        <v>36873</v>
      </c>
      <c r="B13075" s="57"/>
      <c r="C13075" s="57" t="s">
        <v>36884</v>
      </c>
      <c r="D13075" s="57" t="s">
        <v>36885</v>
      </c>
    </row>
    <row r="13076" spans="1:4">
      <c r="A13076" s="57" t="s">
        <v>36873</v>
      </c>
      <c r="B13076" s="57"/>
      <c r="C13076" s="57" t="s">
        <v>36886</v>
      </c>
      <c r="D13076" s="57" t="s">
        <v>36887</v>
      </c>
    </row>
    <row r="13077" spans="1:4">
      <c r="A13077" s="57" t="s">
        <v>36873</v>
      </c>
      <c r="B13077" s="57"/>
      <c r="C13077" s="57" t="s">
        <v>36888</v>
      </c>
      <c r="D13077" s="57" t="s">
        <v>36889</v>
      </c>
    </row>
    <row r="13078" spans="1:4">
      <c r="A13078" s="57" t="s">
        <v>36873</v>
      </c>
      <c r="B13078" s="57"/>
      <c r="C13078" s="57" t="s">
        <v>36890</v>
      </c>
      <c r="D13078" s="57" t="s">
        <v>36891</v>
      </c>
    </row>
    <row r="13079" spans="1:4">
      <c r="A13079" s="57" t="s">
        <v>36873</v>
      </c>
      <c r="B13079" s="57"/>
      <c r="C13079" s="57" t="s">
        <v>36892</v>
      </c>
      <c r="D13079" s="57" t="s">
        <v>36893</v>
      </c>
    </row>
    <row r="13080" spans="1:4">
      <c r="A13080" s="57" t="s">
        <v>36873</v>
      </c>
      <c r="B13080" s="57"/>
      <c r="C13080" s="57" t="s">
        <v>36894</v>
      </c>
      <c r="D13080" s="57" t="s">
        <v>36895</v>
      </c>
    </row>
    <row r="13081" spans="1:4">
      <c r="A13081" s="57" t="s">
        <v>36873</v>
      </c>
      <c r="B13081" s="57"/>
      <c r="C13081" s="57" t="s">
        <v>36896</v>
      </c>
      <c r="D13081" s="57" t="s">
        <v>36897</v>
      </c>
    </row>
    <row r="13082" spans="1:4">
      <c r="A13082" s="57" t="s">
        <v>36873</v>
      </c>
      <c r="B13082" s="57"/>
      <c r="C13082" s="57" t="s">
        <v>36898</v>
      </c>
      <c r="D13082" s="57" t="s">
        <v>36899</v>
      </c>
    </row>
    <row r="13083" spans="1:4">
      <c r="A13083" s="57" t="s">
        <v>36873</v>
      </c>
      <c r="B13083" s="57"/>
      <c r="C13083" s="57" t="s">
        <v>36900</v>
      </c>
      <c r="D13083" s="57" t="s">
        <v>36901</v>
      </c>
    </row>
    <row r="13084" spans="1:4">
      <c r="A13084" s="57" t="s">
        <v>36873</v>
      </c>
      <c r="B13084" s="57"/>
      <c r="C13084" s="57" t="s">
        <v>36902</v>
      </c>
      <c r="D13084" s="57" t="s">
        <v>36903</v>
      </c>
    </row>
    <row r="13085" spans="1:4">
      <c r="A13085" s="57" t="s">
        <v>36873</v>
      </c>
      <c r="B13085" s="57"/>
      <c r="C13085" s="57" t="s">
        <v>36904</v>
      </c>
      <c r="D13085" s="57" t="s">
        <v>36905</v>
      </c>
    </row>
    <row r="13086" spans="1:4">
      <c r="A13086" s="57" t="s">
        <v>36873</v>
      </c>
      <c r="B13086" s="57"/>
      <c r="C13086" s="57" t="s">
        <v>36906</v>
      </c>
      <c r="D13086" s="57" t="s">
        <v>36907</v>
      </c>
    </row>
    <row r="13087" spans="1:4">
      <c r="A13087" s="57" t="s">
        <v>36873</v>
      </c>
      <c r="B13087" s="57"/>
      <c r="C13087" s="57" t="s">
        <v>36908</v>
      </c>
      <c r="D13087" s="57" t="s">
        <v>36909</v>
      </c>
    </row>
    <row r="13088" spans="1:4">
      <c r="A13088" s="57" t="s">
        <v>36873</v>
      </c>
      <c r="B13088" s="57"/>
      <c r="C13088" s="57" t="s">
        <v>36910</v>
      </c>
      <c r="D13088" s="57" t="s">
        <v>36911</v>
      </c>
    </row>
    <row r="13089" spans="1:4">
      <c r="A13089" s="57" t="s">
        <v>36873</v>
      </c>
      <c r="B13089" s="57"/>
      <c r="C13089" s="57" t="s">
        <v>36912</v>
      </c>
      <c r="D13089" s="57" t="s">
        <v>36913</v>
      </c>
    </row>
    <row r="13090" spans="1:4">
      <c r="A13090" s="57" t="s">
        <v>36873</v>
      </c>
      <c r="B13090" s="57"/>
      <c r="C13090" s="57" t="s">
        <v>36914</v>
      </c>
      <c r="D13090" s="57" t="s">
        <v>36915</v>
      </c>
    </row>
    <row r="13091" spans="1:4">
      <c r="A13091" s="57" t="s">
        <v>36873</v>
      </c>
      <c r="B13091" s="57"/>
      <c r="C13091" s="57" t="s">
        <v>36916</v>
      </c>
      <c r="D13091" s="57" t="s">
        <v>36917</v>
      </c>
    </row>
    <row r="13092" spans="1:4">
      <c r="A13092" s="57" t="s">
        <v>36873</v>
      </c>
      <c r="B13092" s="57"/>
      <c r="C13092" s="57" t="s">
        <v>36918</v>
      </c>
      <c r="D13092" s="57" t="s">
        <v>36919</v>
      </c>
    </row>
    <row r="13093" spans="1:4">
      <c r="A13093" s="57" t="s">
        <v>36873</v>
      </c>
      <c r="B13093" s="57"/>
      <c r="C13093" s="57" t="s">
        <v>36920</v>
      </c>
      <c r="D13093" s="57" t="s">
        <v>36921</v>
      </c>
    </row>
    <row r="13094" spans="1:4">
      <c r="A13094" s="57" t="s">
        <v>36873</v>
      </c>
      <c r="B13094" s="57"/>
      <c r="C13094" s="57" t="s">
        <v>36922</v>
      </c>
      <c r="D13094" s="57" t="s">
        <v>36923</v>
      </c>
    </row>
    <row r="13095" spans="1:4">
      <c r="A13095" s="57" t="s">
        <v>36873</v>
      </c>
      <c r="B13095" s="57"/>
      <c r="C13095" s="57" t="s">
        <v>36924</v>
      </c>
      <c r="D13095" s="57" t="s">
        <v>36925</v>
      </c>
    </row>
    <row r="13096" spans="1:4">
      <c r="A13096" s="57" t="s">
        <v>36873</v>
      </c>
      <c r="B13096" s="57"/>
      <c r="C13096" s="57" t="s">
        <v>36926</v>
      </c>
      <c r="D13096" s="57" t="s">
        <v>36927</v>
      </c>
    </row>
    <row r="13097" spans="1:4">
      <c r="A13097" s="57" t="s">
        <v>36873</v>
      </c>
      <c r="B13097" s="57"/>
      <c r="C13097" s="57" t="s">
        <v>36928</v>
      </c>
      <c r="D13097" s="57" t="s">
        <v>36929</v>
      </c>
    </row>
    <row r="13098" spans="1:4">
      <c r="A13098" s="57" t="s">
        <v>36873</v>
      </c>
      <c r="B13098" s="57"/>
      <c r="C13098" s="57" t="s">
        <v>36930</v>
      </c>
      <c r="D13098" s="57" t="s">
        <v>36931</v>
      </c>
    </row>
    <row r="13099" spans="1:4">
      <c r="A13099" s="57" t="s">
        <v>36873</v>
      </c>
      <c r="B13099" s="57"/>
      <c r="C13099" s="57" t="s">
        <v>36932</v>
      </c>
      <c r="D13099" s="57" t="s">
        <v>36933</v>
      </c>
    </row>
    <row r="13100" spans="1:4">
      <c r="A13100" s="57" t="s">
        <v>36873</v>
      </c>
      <c r="B13100" s="57"/>
      <c r="C13100" s="57" t="s">
        <v>36934</v>
      </c>
      <c r="D13100" s="57" t="s">
        <v>36935</v>
      </c>
    </row>
    <row r="13101" spans="1:4">
      <c r="A13101" s="57" t="s">
        <v>36873</v>
      </c>
      <c r="B13101" s="57"/>
      <c r="C13101" s="57" t="s">
        <v>36936</v>
      </c>
      <c r="D13101" s="57" t="s">
        <v>36937</v>
      </c>
    </row>
    <row r="13102" spans="1:4">
      <c r="A13102" s="57" t="s">
        <v>36873</v>
      </c>
      <c r="B13102" s="57"/>
      <c r="C13102" s="57" t="s">
        <v>36938</v>
      </c>
      <c r="D13102" s="57" t="s">
        <v>36939</v>
      </c>
    </row>
    <row r="13103" spans="1:4">
      <c r="A13103" s="57" t="s">
        <v>36873</v>
      </c>
      <c r="B13103" s="57"/>
      <c r="C13103" s="57" t="s">
        <v>36940</v>
      </c>
      <c r="D13103" s="57" t="s">
        <v>36941</v>
      </c>
    </row>
    <row r="13104" spans="1:4">
      <c r="A13104" s="57" t="s">
        <v>36873</v>
      </c>
      <c r="B13104" s="57"/>
      <c r="C13104" s="57" t="s">
        <v>36942</v>
      </c>
      <c r="D13104" s="57" t="s">
        <v>36943</v>
      </c>
    </row>
    <row r="13105" spans="1:4">
      <c r="A13105" s="57" t="s">
        <v>36873</v>
      </c>
      <c r="B13105" s="57"/>
      <c r="C13105" s="57" t="s">
        <v>36944</v>
      </c>
      <c r="D13105" s="57" t="s">
        <v>36945</v>
      </c>
    </row>
    <row r="13106" spans="1:4">
      <c r="A13106" s="57" t="s">
        <v>36873</v>
      </c>
      <c r="B13106" s="57"/>
      <c r="C13106" s="57" t="s">
        <v>36946</v>
      </c>
      <c r="D13106" s="57" t="s">
        <v>36947</v>
      </c>
    </row>
    <row r="13107" spans="1:4">
      <c r="A13107" s="57" t="s">
        <v>36873</v>
      </c>
      <c r="B13107" s="57"/>
      <c r="C13107" s="57" t="s">
        <v>36948</v>
      </c>
      <c r="D13107" s="57" t="s">
        <v>36949</v>
      </c>
    </row>
    <row r="13108" spans="1:4">
      <c r="A13108" s="57" t="s">
        <v>36873</v>
      </c>
      <c r="B13108" s="57"/>
      <c r="C13108" s="57" t="s">
        <v>36950</v>
      </c>
      <c r="D13108" s="57" t="s">
        <v>36951</v>
      </c>
    </row>
    <row r="13109" spans="1:4">
      <c r="A13109" s="57" t="s">
        <v>36873</v>
      </c>
      <c r="B13109" s="57"/>
      <c r="C13109" s="57" t="s">
        <v>36952</v>
      </c>
      <c r="D13109" s="57" t="s">
        <v>36953</v>
      </c>
    </row>
    <row r="13110" spans="1:4">
      <c r="A13110" s="57" t="s">
        <v>36873</v>
      </c>
      <c r="B13110" s="57"/>
      <c r="C13110" s="57" t="s">
        <v>36954</v>
      </c>
      <c r="D13110" s="57" t="s">
        <v>36955</v>
      </c>
    </row>
    <row r="13111" spans="1:4">
      <c r="A13111" s="57" t="s">
        <v>36873</v>
      </c>
      <c r="B13111" s="57"/>
      <c r="C13111" s="57" t="s">
        <v>36956</v>
      </c>
      <c r="D13111" s="57" t="s">
        <v>36957</v>
      </c>
    </row>
    <row r="13112" spans="1:4">
      <c r="A13112" s="57" t="s">
        <v>36873</v>
      </c>
      <c r="B13112" s="57"/>
      <c r="C13112" s="57" t="s">
        <v>36958</v>
      </c>
      <c r="D13112" s="57" t="s">
        <v>36959</v>
      </c>
    </row>
    <row r="13113" spans="1:4">
      <c r="A13113" s="57" t="s">
        <v>36873</v>
      </c>
      <c r="B13113" s="57"/>
      <c r="C13113" s="57" t="s">
        <v>36960</v>
      </c>
      <c r="D13113" s="57" t="s">
        <v>36961</v>
      </c>
    </row>
    <row r="13114" spans="1:4">
      <c r="A13114" s="57" t="s">
        <v>36873</v>
      </c>
      <c r="B13114" s="57"/>
      <c r="C13114" s="57" t="s">
        <v>36962</v>
      </c>
      <c r="D13114" s="57" t="s">
        <v>36963</v>
      </c>
    </row>
    <row r="13115" spans="1:4">
      <c r="A13115" s="57" t="s">
        <v>36873</v>
      </c>
      <c r="B13115" s="57"/>
      <c r="C13115" s="57" t="s">
        <v>36964</v>
      </c>
      <c r="D13115" s="57" t="s">
        <v>36965</v>
      </c>
    </row>
    <row r="13116" spans="1:4">
      <c r="A13116" s="57" t="s">
        <v>36873</v>
      </c>
      <c r="B13116" s="57"/>
      <c r="C13116" s="57" t="s">
        <v>36966</v>
      </c>
      <c r="D13116" s="57" t="s">
        <v>36967</v>
      </c>
    </row>
    <row r="13117" spans="1:4">
      <c r="A13117" s="57" t="s">
        <v>36873</v>
      </c>
      <c r="B13117" s="57"/>
      <c r="C13117" s="57" t="s">
        <v>36968</v>
      </c>
      <c r="D13117" s="57" t="s">
        <v>36969</v>
      </c>
    </row>
    <row r="13118" spans="1:4">
      <c r="A13118" s="57" t="s">
        <v>36873</v>
      </c>
      <c r="B13118" s="57"/>
      <c r="C13118" s="57" t="s">
        <v>36970</v>
      </c>
      <c r="D13118" s="57" t="s">
        <v>36971</v>
      </c>
    </row>
    <row r="13119" spans="1:4">
      <c r="A13119" s="57" t="s">
        <v>36873</v>
      </c>
      <c r="B13119" s="57"/>
      <c r="C13119" s="57" t="s">
        <v>36972</v>
      </c>
      <c r="D13119" s="57" t="s">
        <v>36973</v>
      </c>
    </row>
    <row r="13120" spans="1:4">
      <c r="A13120" s="57" t="s">
        <v>36873</v>
      </c>
      <c r="B13120" s="57"/>
      <c r="C13120" s="57" t="s">
        <v>36974</v>
      </c>
      <c r="D13120" s="57" t="s">
        <v>36975</v>
      </c>
    </row>
    <row r="13121" spans="1:4">
      <c r="A13121" s="57" t="s">
        <v>36873</v>
      </c>
      <c r="B13121" s="57"/>
      <c r="C13121" s="57" t="s">
        <v>36976</v>
      </c>
      <c r="D13121" s="57" t="s">
        <v>36977</v>
      </c>
    </row>
    <row r="13122" spans="1:4">
      <c r="A13122" s="57" t="s">
        <v>36873</v>
      </c>
      <c r="B13122" s="57"/>
      <c r="C13122" s="57" t="s">
        <v>36978</v>
      </c>
      <c r="D13122" s="57" t="s">
        <v>36979</v>
      </c>
    </row>
    <row r="13123" spans="1:4">
      <c r="A13123" s="57" t="s">
        <v>36873</v>
      </c>
      <c r="B13123" s="57"/>
      <c r="C13123" s="57" t="s">
        <v>36980</v>
      </c>
      <c r="D13123" s="57" t="s">
        <v>36981</v>
      </c>
    </row>
    <row r="13124" spans="1:4">
      <c r="A13124" s="57" t="s">
        <v>36873</v>
      </c>
      <c r="B13124" s="57"/>
      <c r="C13124" s="57" t="s">
        <v>36982</v>
      </c>
      <c r="D13124" s="57" t="s">
        <v>36983</v>
      </c>
    </row>
    <row r="13125" spans="1:4">
      <c r="A13125" s="57" t="s">
        <v>36873</v>
      </c>
      <c r="B13125" s="57"/>
      <c r="C13125" s="57" t="s">
        <v>36984</v>
      </c>
      <c r="D13125" s="57" t="s">
        <v>36985</v>
      </c>
    </row>
    <row r="13126" spans="1:4">
      <c r="A13126" s="57" t="s">
        <v>36873</v>
      </c>
      <c r="B13126" s="57"/>
      <c r="C13126" s="57" t="s">
        <v>36986</v>
      </c>
      <c r="D13126" s="57" t="s">
        <v>36987</v>
      </c>
    </row>
    <row r="13127" spans="1:4">
      <c r="A13127" s="57" t="s">
        <v>36873</v>
      </c>
      <c r="B13127" s="57"/>
      <c r="C13127" s="57" t="s">
        <v>36988</v>
      </c>
      <c r="D13127" s="57" t="s">
        <v>36989</v>
      </c>
    </row>
    <row r="13128" spans="1:4">
      <c r="A13128" s="57" t="s">
        <v>36873</v>
      </c>
      <c r="B13128" s="57"/>
      <c r="C13128" s="57" t="s">
        <v>36990</v>
      </c>
      <c r="D13128" s="57" t="s">
        <v>36991</v>
      </c>
    </row>
    <row r="13129" spans="1:4">
      <c r="A13129" s="57" t="s">
        <v>36873</v>
      </c>
      <c r="B13129" s="57"/>
      <c r="C13129" s="57" t="s">
        <v>36992</v>
      </c>
      <c r="D13129" s="57" t="s">
        <v>36993</v>
      </c>
    </row>
    <row r="13130" spans="1:4">
      <c r="A13130" s="57" t="s">
        <v>36873</v>
      </c>
      <c r="B13130" s="57"/>
      <c r="C13130" s="57" t="s">
        <v>36994</v>
      </c>
      <c r="D13130" s="57" t="s">
        <v>36995</v>
      </c>
    </row>
    <row r="13131" spans="1:4">
      <c r="A13131" s="57" t="s">
        <v>36873</v>
      </c>
      <c r="B13131" s="57"/>
      <c r="C13131" s="57" t="s">
        <v>36996</v>
      </c>
      <c r="D13131" s="57" t="s">
        <v>36997</v>
      </c>
    </row>
    <row r="13132" spans="1:4">
      <c r="A13132" s="57" t="s">
        <v>36873</v>
      </c>
      <c r="B13132" s="57"/>
      <c r="C13132" s="57" t="s">
        <v>36998</v>
      </c>
      <c r="D13132" s="57" t="s">
        <v>36999</v>
      </c>
    </row>
    <row r="13133" spans="1:4">
      <c r="A13133" s="57" t="s">
        <v>36873</v>
      </c>
      <c r="B13133" s="57"/>
      <c r="C13133" s="57" t="s">
        <v>37000</v>
      </c>
      <c r="D13133" s="57" t="s">
        <v>37001</v>
      </c>
    </row>
    <row r="13134" spans="1:4">
      <c r="A13134" s="57" t="s">
        <v>36873</v>
      </c>
      <c r="B13134" s="57"/>
      <c r="C13134" s="57" t="s">
        <v>37002</v>
      </c>
      <c r="D13134" s="57" t="s">
        <v>37003</v>
      </c>
    </row>
    <row r="13135" spans="1:4">
      <c r="A13135" s="57" t="s">
        <v>36873</v>
      </c>
      <c r="B13135" s="57"/>
      <c r="C13135" s="57" t="s">
        <v>37004</v>
      </c>
      <c r="D13135" s="57" t="s">
        <v>37005</v>
      </c>
    </row>
    <row r="13136" spans="1:4">
      <c r="A13136" s="57" t="s">
        <v>36873</v>
      </c>
      <c r="B13136" s="57"/>
      <c r="C13136" s="57" t="s">
        <v>37006</v>
      </c>
      <c r="D13136" s="57" t="s">
        <v>37007</v>
      </c>
    </row>
    <row r="13137" spans="1:4">
      <c r="A13137" s="57" t="s">
        <v>36873</v>
      </c>
      <c r="B13137" s="57"/>
      <c r="C13137" s="57" t="s">
        <v>37008</v>
      </c>
      <c r="D13137" s="57" t="s">
        <v>37009</v>
      </c>
    </row>
    <row r="13138" spans="1:4">
      <c r="A13138" s="57" t="s">
        <v>36873</v>
      </c>
      <c r="B13138" s="57"/>
      <c r="C13138" s="57" t="s">
        <v>37010</v>
      </c>
      <c r="D13138" s="57" t="s">
        <v>37011</v>
      </c>
    </row>
    <row r="13139" spans="1:4">
      <c r="A13139" s="57" t="s">
        <v>36873</v>
      </c>
      <c r="B13139" s="57"/>
      <c r="C13139" s="57" t="s">
        <v>37012</v>
      </c>
      <c r="D13139" s="57" t="s">
        <v>37013</v>
      </c>
    </row>
    <row r="13140" spans="1:4">
      <c r="A13140" s="57" t="s">
        <v>36873</v>
      </c>
      <c r="B13140" s="57"/>
      <c r="C13140" s="57" t="s">
        <v>37014</v>
      </c>
      <c r="D13140" s="57" t="s">
        <v>37015</v>
      </c>
    </row>
    <row r="13141" spans="1:4">
      <c r="A13141" s="57" t="s">
        <v>36873</v>
      </c>
      <c r="B13141" s="57"/>
      <c r="C13141" s="57" t="s">
        <v>37016</v>
      </c>
      <c r="D13141" s="57" t="s">
        <v>37017</v>
      </c>
    </row>
    <row r="13142" spans="1:4">
      <c r="A13142" s="57" t="s">
        <v>36873</v>
      </c>
      <c r="B13142" s="57"/>
      <c r="C13142" s="57" t="s">
        <v>37018</v>
      </c>
      <c r="D13142" s="57" t="s">
        <v>37019</v>
      </c>
    </row>
    <row r="13143" spans="1:4">
      <c r="A13143" s="57" t="s">
        <v>36873</v>
      </c>
      <c r="B13143" s="57"/>
      <c r="C13143" s="57" t="s">
        <v>37020</v>
      </c>
      <c r="D13143" s="57" t="s">
        <v>37021</v>
      </c>
    </row>
    <row r="13144" spans="1:4">
      <c r="A13144" s="57" t="s">
        <v>36873</v>
      </c>
      <c r="B13144" s="57"/>
      <c r="C13144" s="57" t="s">
        <v>37022</v>
      </c>
      <c r="D13144" s="57" t="s">
        <v>37023</v>
      </c>
    </row>
    <row r="13145" spans="1:4">
      <c r="A13145" s="57" t="s">
        <v>36873</v>
      </c>
      <c r="B13145" s="57"/>
      <c r="C13145" s="57" t="s">
        <v>37024</v>
      </c>
      <c r="D13145" s="57" t="s">
        <v>37025</v>
      </c>
    </row>
    <row r="13146" spans="1:4">
      <c r="A13146" s="57" t="s">
        <v>36873</v>
      </c>
      <c r="B13146" s="57"/>
      <c r="C13146" s="57" t="s">
        <v>37026</v>
      </c>
      <c r="D13146" s="57" t="s">
        <v>37027</v>
      </c>
    </row>
    <row r="13147" spans="1:4">
      <c r="A13147" s="57" t="s">
        <v>36873</v>
      </c>
      <c r="B13147" s="57"/>
      <c r="C13147" s="57" t="s">
        <v>37028</v>
      </c>
      <c r="D13147" s="57" t="s">
        <v>37029</v>
      </c>
    </row>
    <row r="13148" spans="1:4">
      <c r="A13148" s="57" t="s">
        <v>36873</v>
      </c>
      <c r="B13148" s="57"/>
      <c r="C13148" s="57" t="s">
        <v>37030</v>
      </c>
      <c r="D13148" s="57" t="s">
        <v>37031</v>
      </c>
    </row>
    <row r="13149" spans="1:4">
      <c r="A13149" s="57" t="s">
        <v>36873</v>
      </c>
      <c r="B13149" s="57"/>
      <c r="C13149" s="57" t="s">
        <v>37032</v>
      </c>
      <c r="D13149" s="57" t="s">
        <v>37033</v>
      </c>
    </row>
    <row r="13150" spans="1:4">
      <c r="A13150" s="57" t="s">
        <v>36873</v>
      </c>
      <c r="B13150" s="57"/>
      <c r="C13150" s="57" t="s">
        <v>37034</v>
      </c>
      <c r="D13150" s="57" t="s">
        <v>37035</v>
      </c>
    </row>
    <row r="13151" spans="1:4">
      <c r="A13151" s="57" t="s">
        <v>36873</v>
      </c>
      <c r="B13151" s="57"/>
      <c r="C13151" s="57" t="s">
        <v>37036</v>
      </c>
      <c r="D13151" s="57" t="s">
        <v>37037</v>
      </c>
    </row>
    <row r="13152" spans="1:4">
      <c r="A13152" s="57" t="s">
        <v>36873</v>
      </c>
      <c r="B13152" s="57"/>
      <c r="C13152" s="57" t="s">
        <v>37038</v>
      </c>
      <c r="D13152" s="57" t="s">
        <v>37039</v>
      </c>
    </row>
    <row r="13153" spans="1:4">
      <c r="A13153" s="57" t="s">
        <v>36873</v>
      </c>
      <c r="B13153" s="57"/>
      <c r="C13153" s="57" t="s">
        <v>37040</v>
      </c>
      <c r="D13153" s="57" t="s">
        <v>37041</v>
      </c>
    </row>
    <row r="13154" spans="1:4">
      <c r="A13154" s="57" t="s">
        <v>36873</v>
      </c>
      <c r="B13154" s="57"/>
      <c r="C13154" s="57" t="s">
        <v>37042</v>
      </c>
      <c r="D13154" s="57" t="s">
        <v>37043</v>
      </c>
    </row>
    <row r="13155" spans="1:4">
      <c r="A13155" s="57" t="s">
        <v>36873</v>
      </c>
      <c r="B13155" s="57"/>
      <c r="C13155" s="57" t="s">
        <v>37044</v>
      </c>
      <c r="D13155" s="57" t="s">
        <v>37045</v>
      </c>
    </row>
    <row r="13156" spans="1:4">
      <c r="A13156" s="57" t="s">
        <v>36873</v>
      </c>
      <c r="B13156" s="57"/>
      <c r="C13156" s="57" t="s">
        <v>37046</v>
      </c>
      <c r="D13156" s="57" t="s">
        <v>37047</v>
      </c>
    </row>
    <row r="13157" spans="1:4">
      <c r="A13157" s="57" t="s">
        <v>36873</v>
      </c>
      <c r="B13157" s="57"/>
      <c r="C13157" s="57" t="s">
        <v>37048</v>
      </c>
      <c r="D13157" s="57" t="s">
        <v>37049</v>
      </c>
    </row>
    <row r="13158" spans="1:4">
      <c r="A13158" s="57" t="s">
        <v>36873</v>
      </c>
      <c r="B13158" s="57"/>
      <c r="C13158" s="57" t="s">
        <v>37050</v>
      </c>
      <c r="D13158" s="57" t="s">
        <v>37051</v>
      </c>
    </row>
    <row r="13159" spans="1:4">
      <c r="A13159" s="57" t="s">
        <v>36873</v>
      </c>
      <c r="B13159" s="57"/>
      <c r="C13159" s="57" t="s">
        <v>37052</v>
      </c>
      <c r="D13159" s="57" t="s">
        <v>37053</v>
      </c>
    </row>
    <row r="13160" spans="1:4">
      <c r="A13160" s="57" t="s">
        <v>36873</v>
      </c>
      <c r="B13160" s="57"/>
      <c r="C13160" s="57" t="s">
        <v>37054</v>
      </c>
      <c r="D13160" s="57" t="s">
        <v>37055</v>
      </c>
    </row>
    <row r="13161" spans="1:4">
      <c r="A13161" s="57" t="s">
        <v>36873</v>
      </c>
      <c r="B13161" s="57"/>
      <c r="C13161" s="57" t="s">
        <v>37056</v>
      </c>
      <c r="D13161" s="57" t="s">
        <v>37057</v>
      </c>
    </row>
    <row r="13162" spans="1:4">
      <c r="A13162" s="57" t="s">
        <v>36873</v>
      </c>
      <c r="B13162" s="57"/>
      <c r="C13162" s="57" t="s">
        <v>37058</v>
      </c>
      <c r="D13162" s="57" t="s">
        <v>37059</v>
      </c>
    </row>
    <row r="13163" spans="1:4">
      <c r="A13163" s="57" t="s">
        <v>36873</v>
      </c>
      <c r="B13163" s="57"/>
      <c r="C13163" s="57" t="s">
        <v>37060</v>
      </c>
      <c r="D13163" s="57" t="s">
        <v>37061</v>
      </c>
    </row>
    <row r="13164" spans="1:4">
      <c r="A13164" s="57" t="s">
        <v>36873</v>
      </c>
      <c r="B13164" s="57"/>
      <c r="C13164" s="57" t="s">
        <v>37062</v>
      </c>
      <c r="D13164" s="57" t="s">
        <v>37063</v>
      </c>
    </row>
    <row r="13165" spans="1:4">
      <c r="A13165" s="57" t="s">
        <v>36873</v>
      </c>
      <c r="B13165" s="57"/>
      <c r="C13165" s="57" t="s">
        <v>37064</v>
      </c>
      <c r="D13165" s="57" t="s">
        <v>37065</v>
      </c>
    </row>
    <row r="13166" spans="1:4">
      <c r="A13166" s="57" t="s">
        <v>36873</v>
      </c>
      <c r="B13166" s="57"/>
      <c r="C13166" s="57" t="s">
        <v>37066</v>
      </c>
      <c r="D13166" s="57" t="s">
        <v>37067</v>
      </c>
    </row>
    <row r="13167" spans="1:4">
      <c r="A13167" s="57" t="s">
        <v>36873</v>
      </c>
      <c r="B13167" s="57"/>
      <c r="C13167" s="57" t="s">
        <v>37068</v>
      </c>
      <c r="D13167" s="57" t="s">
        <v>37069</v>
      </c>
    </row>
    <row r="13168" spans="1:4">
      <c r="A13168" s="57" t="s">
        <v>36873</v>
      </c>
      <c r="B13168" s="57"/>
      <c r="C13168" s="57" t="s">
        <v>37070</v>
      </c>
      <c r="D13168" s="57" t="s">
        <v>37071</v>
      </c>
    </row>
    <row r="13169" spans="1:4">
      <c r="A13169" s="57" t="s">
        <v>36873</v>
      </c>
      <c r="B13169" s="57"/>
      <c r="C13169" s="57" t="s">
        <v>37072</v>
      </c>
      <c r="D13169" s="57" t="s">
        <v>37073</v>
      </c>
    </row>
    <row r="13170" spans="1:4">
      <c r="A13170" s="57" t="s">
        <v>36873</v>
      </c>
      <c r="B13170" s="57"/>
      <c r="C13170" s="57" t="s">
        <v>37074</v>
      </c>
      <c r="D13170" s="57" t="s">
        <v>37075</v>
      </c>
    </row>
    <row r="13171" spans="1:4">
      <c r="A13171" s="57" t="s">
        <v>36873</v>
      </c>
      <c r="B13171" s="57"/>
      <c r="C13171" s="57" t="s">
        <v>37076</v>
      </c>
      <c r="D13171" s="57" t="s">
        <v>37075</v>
      </c>
    </row>
    <row r="13172" spans="1:4">
      <c r="A13172" s="57" t="s">
        <v>36873</v>
      </c>
      <c r="B13172" s="57"/>
      <c r="C13172" s="57" t="s">
        <v>37077</v>
      </c>
      <c r="D13172" s="57" t="s">
        <v>37075</v>
      </c>
    </row>
    <row r="13173" spans="1:4">
      <c r="A13173" s="57" t="s">
        <v>36873</v>
      </c>
      <c r="B13173" s="57"/>
      <c r="C13173" s="57" t="s">
        <v>37078</v>
      </c>
      <c r="D13173" s="57" t="s">
        <v>37073</v>
      </c>
    </row>
    <row r="13174" spans="1:4">
      <c r="A13174" s="57" t="s">
        <v>36873</v>
      </c>
      <c r="B13174" s="57"/>
      <c r="C13174" s="57" t="s">
        <v>37079</v>
      </c>
      <c r="D13174" s="57" t="s">
        <v>37075</v>
      </c>
    </row>
    <row r="13175" spans="1:4">
      <c r="A13175" s="57" t="s">
        <v>36873</v>
      </c>
      <c r="B13175" s="57"/>
      <c r="C13175" s="57" t="s">
        <v>37080</v>
      </c>
      <c r="D13175" s="57" t="s">
        <v>37073</v>
      </c>
    </row>
    <row r="13176" spans="1:4">
      <c r="A13176" s="57" t="s">
        <v>36873</v>
      </c>
      <c r="B13176" s="57"/>
      <c r="C13176" s="57" t="s">
        <v>37081</v>
      </c>
      <c r="D13176" s="57" t="s">
        <v>37082</v>
      </c>
    </row>
    <row r="13177" spans="1:4">
      <c r="A13177" s="57" t="s">
        <v>36873</v>
      </c>
      <c r="B13177" s="57"/>
      <c r="C13177" s="57" t="s">
        <v>37083</v>
      </c>
      <c r="D13177" s="57" t="s">
        <v>37084</v>
      </c>
    </row>
    <row r="13178" spans="1:4">
      <c r="A13178" s="57" t="s">
        <v>36873</v>
      </c>
      <c r="B13178" s="57"/>
      <c r="C13178" s="57" t="s">
        <v>37085</v>
      </c>
      <c r="D13178" s="57" t="s">
        <v>37086</v>
      </c>
    </row>
    <row r="13179" spans="1:4">
      <c r="A13179" s="57" t="s">
        <v>36873</v>
      </c>
      <c r="B13179" s="57"/>
      <c r="C13179" s="57" t="s">
        <v>37087</v>
      </c>
      <c r="D13179" s="57" t="s">
        <v>37088</v>
      </c>
    </row>
    <row r="13180" spans="1:4">
      <c r="A13180" s="57" t="s">
        <v>36873</v>
      </c>
      <c r="B13180" s="57"/>
      <c r="C13180" s="57" t="s">
        <v>37089</v>
      </c>
      <c r="D13180" s="57" t="s">
        <v>37090</v>
      </c>
    </row>
    <row r="13181" spans="1:4">
      <c r="A13181" s="57" t="s">
        <v>36873</v>
      </c>
      <c r="B13181" s="57"/>
      <c r="C13181" s="57" t="s">
        <v>37091</v>
      </c>
      <c r="D13181" s="57" t="s">
        <v>37092</v>
      </c>
    </row>
    <row r="13182" spans="1:4">
      <c r="A13182" s="57" t="s">
        <v>36873</v>
      </c>
      <c r="B13182" s="57"/>
      <c r="C13182" s="57" t="s">
        <v>37093</v>
      </c>
      <c r="D13182" s="57" t="s">
        <v>37094</v>
      </c>
    </row>
    <row r="13183" spans="1:4">
      <c r="A13183" s="57" t="s">
        <v>36873</v>
      </c>
      <c r="B13183" s="57"/>
      <c r="C13183" s="57" t="s">
        <v>37095</v>
      </c>
      <c r="D13183" s="57" t="s">
        <v>37096</v>
      </c>
    </row>
    <row r="13184" spans="1:4">
      <c r="A13184" s="57" t="s">
        <v>36873</v>
      </c>
      <c r="B13184" s="57"/>
      <c r="C13184" s="57" t="s">
        <v>37097</v>
      </c>
      <c r="D13184" s="57" t="s">
        <v>37098</v>
      </c>
    </row>
    <row r="13185" spans="1:4">
      <c r="A13185" s="57" t="s">
        <v>36873</v>
      </c>
      <c r="B13185" s="57"/>
      <c r="C13185" s="57" t="s">
        <v>37099</v>
      </c>
      <c r="D13185" s="57" t="s">
        <v>37100</v>
      </c>
    </row>
    <row r="13186" spans="1:4">
      <c r="A13186" s="57" t="s">
        <v>36873</v>
      </c>
      <c r="B13186" s="57"/>
      <c r="C13186" s="57" t="s">
        <v>37101</v>
      </c>
      <c r="D13186" s="57" t="s">
        <v>37102</v>
      </c>
    </row>
    <row r="13187" spans="1:4">
      <c r="A13187" s="57" t="s">
        <v>36873</v>
      </c>
      <c r="B13187" s="57"/>
      <c r="C13187" s="57" t="s">
        <v>37103</v>
      </c>
      <c r="D13187" s="57" t="s">
        <v>37104</v>
      </c>
    </row>
    <row r="13188" spans="1:4">
      <c r="A13188" s="57" t="s">
        <v>36873</v>
      </c>
      <c r="B13188" s="57"/>
      <c r="C13188" s="57" t="s">
        <v>37105</v>
      </c>
      <c r="D13188" s="57" t="s">
        <v>37106</v>
      </c>
    </row>
    <row r="13189" spans="1:4">
      <c r="A13189" s="57" t="s">
        <v>36873</v>
      </c>
      <c r="B13189" s="57"/>
      <c r="C13189" s="57" t="s">
        <v>37107</v>
      </c>
      <c r="D13189" s="57" t="s">
        <v>37108</v>
      </c>
    </row>
    <row r="13190" spans="1:4">
      <c r="A13190" s="57" t="s">
        <v>36873</v>
      </c>
      <c r="B13190" s="57"/>
      <c r="C13190" s="57" t="s">
        <v>37109</v>
      </c>
      <c r="D13190" s="57" t="s">
        <v>37110</v>
      </c>
    </row>
    <row r="13191" spans="1:4">
      <c r="A13191" s="57" t="s">
        <v>36873</v>
      </c>
      <c r="B13191" s="57"/>
      <c r="C13191" s="57" t="s">
        <v>37111</v>
      </c>
      <c r="D13191" s="57" t="s">
        <v>37112</v>
      </c>
    </row>
    <row r="13192" spans="1:4">
      <c r="A13192" s="57" t="s">
        <v>36873</v>
      </c>
      <c r="B13192" s="57"/>
      <c r="C13192" s="57" t="s">
        <v>37113</v>
      </c>
      <c r="D13192" s="57" t="s">
        <v>37114</v>
      </c>
    </row>
    <row r="13193" spans="1:4">
      <c r="A13193" s="57" t="s">
        <v>36873</v>
      </c>
      <c r="B13193" s="57"/>
      <c r="C13193" s="57" t="s">
        <v>37115</v>
      </c>
      <c r="D13193" s="57" t="s">
        <v>37116</v>
      </c>
    </row>
    <row r="13194" spans="1:4">
      <c r="A13194" s="57" t="s">
        <v>36873</v>
      </c>
      <c r="B13194" s="57"/>
      <c r="C13194" s="57" t="s">
        <v>37117</v>
      </c>
      <c r="D13194" s="57" t="s">
        <v>37118</v>
      </c>
    </row>
    <row r="13195" spans="1:4">
      <c r="A13195" s="57" t="s">
        <v>36873</v>
      </c>
      <c r="B13195" s="57"/>
      <c r="C13195" s="57" t="s">
        <v>74213</v>
      </c>
      <c r="D13195" s="57" t="s">
        <v>74214</v>
      </c>
    </row>
    <row r="13196" spans="1:4">
      <c r="A13196" s="57" t="s">
        <v>36873</v>
      </c>
      <c r="B13196" s="57"/>
      <c r="C13196" s="57" t="s">
        <v>75065</v>
      </c>
      <c r="D13196" s="57" t="s">
        <v>75066</v>
      </c>
    </row>
    <row r="13197" spans="1:4">
      <c r="A13197" s="57" t="s">
        <v>36873</v>
      </c>
      <c r="B13197" s="57"/>
      <c r="C13197" s="57" t="s">
        <v>75067</v>
      </c>
      <c r="D13197" s="57" t="s">
        <v>75068</v>
      </c>
    </row>
    <row r="13198" spans="1:4">
      <c r="A13198" s="57" t="s">
        <v>36873</v>
      </c>
      <c r="B13198" s="57"/>
      <c r="C13198" s="57" t="s">
        <v>75069</v>
      </c>
      <c r="D13198" s="57" t="s">
        <v>75070</v>
      </c>
    </row>
    <row r="13199" spans="1:4">
      <c r="A13199" s="57" t="s">
        <v>36873</v>
      </c>
      <c r="B13199" s="57"/>
      <c r="C13199" s="57" t="s">
        <v>75071</v>
      </c>
      <c r="D13199" s="57" t="s">
        <v>75072</v>
      </c>
    </row>
    <row r="13200" spans="1:4">
      <c r="A13200" s="57" t="s">
        <v>36873</v>
      </c>
      <c r="B13200" s="57"/>
      <c r="C13200" s="57" t="s">
        <v>75073</v>
      </c>
      <c r="D13200" s="57" t="s">
        <v>75074</v>
      </c>
    </row>
    <row r="13201" spans="1:4">
      <c r="A13201" s="57" t="s">
        <v>36873</v>
      </c>
      <c r="B13201" s="57"/>
      <c r="C13201" s="57" t="s">
        <v>75075</v>
      </c>
      <c r="D13201" s="57" t="s">
        <v>75076</v>
      </c>
    </row>
    <row r="13202" spans="1:4">
      <c r="A13202" s="57" t="s">
        <v>36873</v>
      </c>
      <c r="B13202" s="57"/>
      <c r="C13202" s="57" t="s">
        <v>75077</v>
      </c>
      <c r="D13202" s="57" t="s">
        <v>75078</v>
      </c>
    </row>
    <row r="13203" spans="1:4">
      <c r="A13203" s="57" t="s">
        <v>36873</v>
      </c>
      <c r="B13203" s="57"/>
      <c r="C13203" s="57" t="s">
        <v>75079</v>
      </c>
      <c r="D13203" s="57" t="s">
        <v>75080</v>
      </c>
    </row>
    <row r="13204" spans="1:4">
      <c r="A13204" s="57" t="s">
        <v>36873</v>
      </c>
      <c r="B13204" s="57"/>
      <c r="C13204" s="57" t="s">
        <v>77308</v>
      </c>
      <c r="D13204" s="57" t="s">
        <v>77309</v>
      </c>
    </row>
    <row r="13205" spans="1:4">
      <c r="A13205" s="57" t="s">
        <v>36873</v>
      </c>
      <c r="B13205" s="57"/>
      <c r="C13205" s="57" t="s">
        <v>77310</v>
      </c>
      <c r="D13205" s="57" t="s">
        <v>77311</v>
      </c>
    </row>
    <row r="13206" spans="1:4">
      <c r="A13206" s="57" t="s">
        <v>37119</v>
      </c>
      <c r="B13206" s="57" t="s">
        <v>12940</v>
      </c>
      <c r="C13206" s="57" t="s">
        <v>37120</v>
      </c>
      <c r="D13206" s="57" t="s">
        <v>37121</v>
      </c>
    </row>
    <row r="13207" spans="1:4">
      <c r="A13207" s="57" t="s">
        <v>37119</v>
      </c>
      <c r="B13207" s="57"/>
      <c r="C13207" s="57" t="s">
        <v>37122</v>
      </c>
      <c r="D13207" s="57" t="s">
        <v>37123</v>
      </c>
    </row>
    <row r="13208" spans="1:4">
      <c r="A13208" s="57" t="s">
        <v>37119</v>
      </c>
      <c r="B13208" s="57"/>
      <c r="C13208" s="57" t="s">
        <v>37124</v>
      </c>
      <c r="D13208" s="57" t="s">
        <v>37125</v>
      </c>
    </row>
    <row r="13209" spans="1:4">
      <c r="A13209" s="57" t="s">
        <v>37119</v>
      </c>
      <c r="B13209" s="57"/>
      <c r="C13209" s="57" t="s">
        <v>37126</v>
      </c>
      <c r="D13209" s="57" t="s">
        <v>37127</v>
      </c>
    </row>
    <row r="13210" spans="1:4">
      <c r="A13210" s="57" t="s">
        <v>37119</v>
      </c>
      <c r="B13210" s="57"/>
      <c r="C13210" s="57" t="s">
        <v>37128</v>
      </c>
      <c r="D13210" s="57" t="s">
        <v>37129</v>
      </c>
    </row>
    <row r="13211" spans="1:4">
      <c r="A13211" s="57" t="s">
        <v>37119</v>
      </c>
      <c r="B13211" s="57"/>
      <c r="C13211" s="57" t="s">
        <v>37130</v>
      </c>
      <c r="D13211" s="57" t="s">
        <v>37131</v>
      </c>
    </row>
    <row r="13212" spans="1:4">
      <c r="A13212" s="57" t="s">
        <v>37119</v>
      </c>
      <c r="B13212" s="57"/>
      <c r="C13212" s="57" t="s">
        <v>37132</v>
      </c>
      <c r="D13212" s="57" t="s">
        <v>37133</v>
      </c>
    </row>
    <row r="13213" spans="1:4">
      <c r="A13213" s="57" t="s">
        <v>37119</v>
      </c>
      <c r="B13213" s="57"/>
      <c r="C13213" s="57" t="s">
        <v>37134</v>
      </c>
      <c r="D13213" s="57" t="s">
        <v>37135</v>
      </c>
    </row>
    <row r="13214" spans="1:4">
      <c r="A13214" s="57" t="s">
        <v>37119</v>
      </c>
      <c r="B13214" s="57"/>
      <c r="C13214" s="57" t="s">
        <v>37136</v>
      </c>
      <c r="D13214" s="57" t="s">
        <v>37135</v>
      </c>
    </row>
    <row r="13215" spans="1:4">
      <c r="A13215" s="57" t="s">
        <v>37119</v>
      </c>
      <c r="B13215" s="57"/>
      <c r="C13215" s="57" t="s">
        <v>37137</v>
      </c>
      <c r="D13215" s="57" t="s">
        <v>37138</v>
      </c>
    </row>
    <row r="13216" spans="1:4">
      <c r="A13216" s="57" t="s">
        <v>37119</v>
      </c>
      <c r="B13216" s="57"/>
      <c r="C13216" s="57" t="s">
        <v>37139</v>
      </c>
      <c r="D13216" s="57" t="s">
        <v>37140</v>
      </c>
    </row>
    <row r="13217" spans="1:4">
      <c r="A13217" s="57" t="s">
        <v>37119</v>
      </c>
      <c r="B13217" s="57"/>
      <c r="C13217" s="57" t="s">
        <v>37141</v>
      </c>
      <c r="D13217" s="57" t="s">
        <v>37142</v>
      </c>
    </row>
    <row r="13218" spans="1:4">
      <c r="A13218" s="57" t="s">
        <v>37119</v>
      </c>
      <c r="B13218" s="57"/>
      <c r="C13218" s="57" t="s">
        <v>37143</v>
      </c>
      <c r="D13218" s="57" t="s">
        <v>37144</v>
      </c>
    </row>
    <row r="13219" spans="1:4">
      <c r="A13219" s="57" t="s">
        <v>37119</v>
      </c>
      <c r="B13219" s="57"/>
      <c r="C13219" s="57" t="s">
        <v>37145</v>
      </c>
      <c r="D13219" s="57" t="s">
        <v>37146</v>
      </c>
    </row>
    <row r="13220" spans="1:4">
      <c r="A13220" s="57" t="s">
        <v>37119</v>
      </c>
      <c r="B13220" s="57"/>
      <c r="C13220" s="57" t="s">
        <v>37147</v>
      </c>
      <c r="D13220" s="57" t="s">
        <v>37148</v>
      </c>
    </row>
    <row r="13221" spans="1:4">
      <c r="A13221" s="57" t="s">
        <v>37119</v>
      </c>
      <c r="B13221" s="57"/>
      <c r="C13221" s="57" t="s">
        <v>37149</v>
      </c>
      <c r="D13221" s="57" t="s">
        <v>37150</v>
      </c>
    </row>
    <row r="13222" spans="1:4">
      <c r="A13222" s="57" t="s">
        <v>37119</v>
      </c>
      <c r="B13222" s="57"/>
      <c r="C13222" s="57" t="s">
        <v>37151</v>
      </c>
      <c r="D13222" s="57" t="s">
        <v>37152</v>
      </c>
    </row>
    <row r="13223" spans="1:4">
      <c r="A13223" s="57" t="s">
        <v>37119</v>
      </c>
      <c r="B13223" s="57"/>
      <c r="C13223" s="57" t="s">
        <v>37153</v>
      </c>
      <c r="D13223" s="57" t="s">
        <v>37154</v>
      </c>
    </row>
    <row r="13224" spans="1:4">
      <c r="A13224" s="57" t="s">
        <v>37119</v>
      </c>
      <c r="B13224" s="57"/>
      <c r="C13224" s="57" t="s">
        <v>37155</v>
      </c>
      <c r="D13224" s="57" t="s">
        <v>37156</v>
      </c>
    </row>
    <row r="13225" spans="1:4">
      <c r="A13225" s="57" t="s">
        <v>37119</v>
      </c>
      <c r="B13225" s="57"/>
      <c r="C13225" s="57" t="s">
        <v>37157</v>
      </c>
      <c r="D13225" s="57" t="s">
        <v>37158</v>
      </c>
    </row>
    <row r="13226" spans="1:4">
      <c r="A13226" s="57" t="s">
        <v>37119</v>
      </c>
      <c r="B13226" s="57"/>
      <c r="C13226" s="57" t="s">
        <v>37159</v>
      </c>
      <c r="D13226" s="57" t="s">
        <v>37160</v>
      </c>
    </row>
    <row r="13227" spans="1:4">
      <c r="A13227" s="57" t="s">
        <v>37119</v>
      </c>
      <c r="B13227" s="57"/>
      <c r="C13227" s="57" t="s">
        <v>37161</v>
      </c>
      <c r="D13227" s="57" t="s">
        <v>37162</v>
      </c>
    </row>
    <row r="13228" spans="1:4">
      <c r="A13228" s="57" t="s">
        <v>37119</v>
      </c>
      <c r="B13228" s="57"/>
      <c r="C13228" s="57" t="s">
        <v>37163</v>
      </c>
      <c r="D13228" s="57" t="s">
        <v>37164</v>
      </c>
    </row>
    <row r="13229" spans="1:4">
      <c r="A13229" s="57" t="s">
        <v>37119</v>
      </c>
      <c r="B13229" s="57"/>
      <c r="C13229" s="57" t="s">
        <v>37165</v>
      </c>
      <c r="D13229" s="57" t="s">
        <v>37166</v>
      </c>
    </row>
    <row r="13230" spans="1:4">
      <c r="A13230" s="57" t="s">
        <v>37119</v>
      </c>
      <c r="B13230" s="57"/>
      <c r="C13230" s="57" t="s">
        <v>37167</v>
      </c>
      <c r="D13230" s="57" t="s">
        <v>37168</v>
      </c>
    </row>
    <row r="13231" spans="1:4">
      <c r="A13231" s="57" t="s">
        <v>37119</v>
      </c>
      <c r="B13231" s="57"/>
      <c r="C13231" s="57" t="s">
        <v>37169</v>
      </c>
      <c r="D13231" s="57" t="s">
        <v>37170</v>
      </c>
    </row>
    <row r="13232" spans="1:4">
      <c r="A13232" s="57" t="s">
        <v>37119</v>
      </c>
      <c r="B13232" s="57"/>
      <c r="C13232" s="57" t="s">
        <v>37171</v>
      </c>
      <c r="D13232" s="57" t="s">
        <v>37172</v>
      </c>
    </row>
    <row r="13233" spans="1:4">
      <c r="A13233" s="57" t="s">
        <v>37119</v>
      </c>
      <c r="B13233" s="57"/>
      <c r="C13233" s="57" t="s">
        <v>37173</v>
      </c>
      <c r="D13233" s="57" t="s">
        <v>37174</v>
      </c>
    </row>
    <row r="13234" spans="1:4">
      <c r="A13234" s="57" t="s">
        <v>37119</v>
      </c>
      <c r="B13234" s="57"/>
      <c r="C13234" s="57" t="s">
        <v>37175</v>
      </c>
      <c r="D13234" s="57" t="s">
        <v>37176</v>
      </c>
    </row>
    <row r="13235" spans="1:4">
      <c r="A13235" s="57" t="s">
        <v>37119</v>
      </c>
      <c r="B13235" s="57"/>
      <c r="C13235" s="57" t="s">
        <v>37177</v>
      </c>
      <c r="D13235" s="57" t="s">
        <v>37178</v>
      </c>
    </row>
    <row r="13236" spans="1:4">
      <c r="A13236" s="57" t="s">
        <v>37119</v>
      </c>
      <c r="B13236" s="57"/>
      <c r="C13236" s="57" t="s">
        <v>37179</v>
      </c>
      <c r="D13236" s="57" t="s">
        <v>37180</v>
      </c>
    </row>
    <row r="13237" spans="1:4">
      <c r="A13237" s="57" t="s">
        <v>37119</v>
      </c>
      <c r="B13237" s="57"/>
      <c r="C13237" s="57" t="s">
        <v>37181</v>
      </c>
      <c r="D13237" s="57" t="s">
        <v>37182</v>
      </c>
    </row>
    <row r="13238" spans="1:4">
      <c r="A13238" s="57" t="s">
        <v>37119</v>
      </c>
      <c r="B13238" s="57"/>
      <c r="C13238" s="57" t="s">
        <v>37183</v>
      </c>
      <c r="D13238" s="57" t="s">
        <v>37184</v>
      </c>
    </row>
    <row r="13239" spans="1:4">
      <c r="A13239" s="57" t="s">
        <v>37119</v>
      </c>
      <c r="B13239" s="57"/>
      <c r="C13239" s="57" t="s">
        <v>37185</v>
      </c>
      <c r="D13239" s="57" t="s">
        <v>37186</v>
      </c>
    </row>
    <row r="13240" spans="1:4">
      <c r="A13240" s="57" t="s">
        <v>37119</v>
      </c>
      <c r="B13240" s="57"/>
      <c r="C13240" s="57" t="s">
        <v>37187</v>
      </c>
      <c r="D13240" s="57" t="s">
        <v>37188</v>
      </c>
    </row>
    <row r="13241" spans="1:4">
      <c r="A13241" s="57" t="s">
        <v>37119</v>
      </c>
      <c r="B13241" s="57"/>
      <c r="C13241" s="57" t="s">
        <v>75081</v>
      </c>
      <c r="D13241" s="57" t="s">
        <v>75082</v>
      </c>
    </row>
    <row r="13242" spans="1:4">
      <c r="A13242" s="57" t="s">
        <v>37119</v>
      </c>
      <c r="B13242" s="57"/>
      <c r="C13242" s="57" t="s">
        <v>76691</v>
      </c>
      <c r="D13242" s="57" t="s">
        <v>76692</v>
      </c>
    </row>
    <row r="13243" spans="1:4">
      <c r="A13243" s="57" t="s">
        <v>37119</v>
      </c>
      <c r="B13243" s="57"/>
      <c r="C13243" s="57" t="s">
        <v>76693</v>
      </c>
      <c r="D13243" s="57" t="s">
        <v>76694</v>
      </c>
    </row>
    <row r="13244" spans="1:4">
      <c r="A13244" s="57" t="s">
        <v>37189</v>
      </c>
      <c r="B13244" s="57" t="s">
        <v>12940</v>
      </c>
      <c r="C13244" s="57" t="s">
        <v>37190</v>
      </c>
      <c r="D13244" s="57" t="s">
        <v>37191</v>
      </c>
    </row>
    <row r="13245" spans="1:4">
      <c r="A13245" s="57" t="s">
        <v>37189</v>
      </c>
      <c r="B13245" s="57"/>
      <c r="C13245" s="57" t="s">
        <v>37192</v>
      </c>
      <c r="D13245" s="57" t="s">
        <v>37193</v>
      </c>
    </row>
    <row r="13246" spans="1:4">
      <c r="A13246" s="57" t="s">
        <v>37189</v>
      </c>
      <c r="B13246" s="57"/>
      <c r="C13246" s="57" t="s">
        <v>37194</v>
      </c>
      <c r="D13246" s="57" t="s">
        <v>37193</v>
      </c>
    </row>
    <row r="13247" spans="1:4">
      <c r="A13247" s="57" t="s">
        <v>37189</v>
      </c>
      <c r="B13247" s="57"/>
      <c r="C13247" s="57" t="s">
        <v>37195</v>
      </c>
      <c r="D13247" s="57" t="s">
        <v>37196</v>
      </c>
    </row>
    <row r="13248" spans="1:4">
      <c r="A13248" s="57" t="s">
        <v>37189</v>
      </c>
      <c r="B13248" s="57"/>
      <c r="C13248" s="57" t="s">
        <v>37197</v>
      </c>
      <c r="D13248" s="57" t="s">
        <v>37198</v>
      </c>
    </row>
    <row r="13249" spans="1:4">
      <c r="A13249" s="57" t="s">
        <v>37189</v>
      </c>
      <c r="B13249" s="57"/>
      <c r="C13249" s="57" t="s">
        <v>37199</v>
      </c>
      <c r="D13249" s="57" t="s">
        <v>37200</v>
      </c>
    </row>
    <row r="13250" spans="1:4">
      <c r="A13250" s="57" t="s">
        <v>37189</v>
      </c>
      <c r="B13250" s="57"/>
      <c r="C13250" s="57" t="s">
        <v>37201</v>
      </c>
      <c r="D13250" s="57" t="s">
        <v>37202</v>
      </c>
    </row>
    <row r="13251" spans="1:4">
      <c r="A13251" s="57" t="s">
        <v>37189</v>
      </c>
      <c r="B13251" s="57"/>
      <c r="C13251" s="57" t="s">
        <v>37203</v>
      </c>
      <c r="D13251" s="57" t="s">
        <v>37204</v>
      </c>
    </row>
    <row r="13252" spans="1:4">
      <c r="A13252" s="57" t="s">
        <v>37189</v>
      </c>
      <c r="B13252" s="57"/>
      <c r="C13252" s="57" t="s">
        <v>37205</v>
      </c>
      <c r="D13252" s="57" t="s">
        <v>37206</v>
      </c>
    </row>
    <row r="13253" spans="1:4">
      <c r="A13253" s="57" t="s">
        <v>37189</v>
      </c>
      <c r="B13253" s="57"/>
      <c r="C13253" s="57" t="s">
        <v>37207</v>
      </c>
      <c r="D13253" s="57" t="s">
        <v>37208</v>
      </c>
    </row>
    <row r="13254" spans="1:4">
      <c r="A13254" s="57" t="s">
        <v>37189</v>
      </c>
      <c r="B13254" s="57"/>
      <c r="C13254" s="57" t="s">
        <v>37209</v>
      </c>
      <c r="D13254" s="57" t="s">
        <v>37210</v>
      </c>
    </row>
    <row r="13255" spans="1:4">
      <c r="A13255" s="57" t="s">
        <v>37189</v>
      </c>
      <c r="B13255" s="57"/>
      <c r="C13255" s="57" t="s">
        <v>37211</v>
      </c>
      <c r="D13255" s="57" t="s">
        <v>37212</v>
      </c>
    </row>
    <row r="13256" spans="1:4">
      <c r="A13256" s="57" t="s">
        <v>37189</v>
      </c>
      <c r="B13256" s="57"/>
      <c r="C13256" s="57" t="s">
        <v>37213</v>
      </c>
      <c r="D13256" s="57" t="s">
        <v>37214</v>
      </c>
    </row>
    <row r="13257" spans="1:4">
      <c r="A13257" s="57" t="s">
        <v>37189</v>
      </c>
      <c r="B13257" s="57"/>
      <c r="C13257" s="57" t="s">
        <v>37215</v>
      </c>
      <c r="D13257" s="57" t="s">
        <v>37216</v>
      </c>
    </row>
    <row r="13258" spans="1:4">
      <c r="A13258" s="57" t="s">
        <v>37189</v>
      </c>
      <c r="B13258" s="57"/>
      <c r="C13258" s="57" t="s">
        <v>37217</v>
      </c>
      <c r="D13258" s="57" t="s">
        <v>37218</v>
      </c>
    </row>
    <row r="13259" spans="1:4">
      <c r="A13259" s="57" t="s">
        <v>37189</v>
      </c>
      <c r="B13259" s="57"/>
      <c r="C13259" s="57" t="s">
        <v>37219</v>
      </c>
      <c r="D13259" s="57" t="s">
        <v>37220</v>
      </c>
    </row>
    <row r="13260" spans="1:4">
      <c r="A13260" s="57" t="s">
        <v>37189</v>
      </c>
      <c r="B13260" s="57"/>
      <c r="C13260" s="57" t="s">
        <v>37221</v>
      </c>
      <c r="D13260" s="57" t="s">
        <v>37222</v>
      </c>
    </row>
    <row r="13261" spans="1:4">
      <c r="A13261" s="57" t="s">
        <v>37189</v>
      </c>
      <c r="B13261" s="57"/>
      <c r="C13261" s="57" t="s">
        <v>37223</v>
      </c>
      <c r="D13261" s="57" t="s">
        <v>37224</v>
      </c>
    </row>
    <row r="13262" spans="1:4">
      <c r="A13262" s="57" t="s">
        <v>37189</v>
      </c>
      <c r="B13262" s="57"/>
      <c r="C13262" s="57" t="s">
        <v>37225</v>
      </c>
      <c r="D13262" s="57" t="s">
        <v>37226</v>
      </c>
    </row>
    <row r="13263" spans="1:4">
      <c r="A13263" s="57" t="s">
        <v>37189</v>
      </c>
      <c r="B13263" s="57"/>
      <c r="C13263" s="57" t="s">
        <v>37227</v>
      </c>
      <c r="D13263" s="57" t="s">
        <v>37228</v>
      </c>
    </row>
    <row r="13264" spans="1:4">
      <c r="A13264" s="57" t="s">
        <v>37189</v>
      </c>
      <c r="B13264" s="57"/>
      <c r="C13264" s="57" t="s">
        <v>37229</v>
      </c>
      <c r="D13264" s="57" t="s">
        <v>37230</v>
      </c>
    </row>
    <row r="13265" spans="1:4">
      <c r="A13265" s="57" t="s">
        <v>37189</v>
      </c>
      <c r="B13265" s="57"/>
      <c r="C13265" s="57" t="s">
        <v>37231</v>
      </c>
      <c r="D13265" s="57" t="s">
        <v>37232</v>
      </c>
    </row>
    <row r="13266" spans="1:4">
      <c r="A13266" s="57" t="s">
        <v>37189</v>
      </c>
      <c r="B13266" s="57"/>
      <c r="C13266" s="57" t="s">
        <v>37233</v>
      </c>
      <c r="D13266" s="57" t="s">
        <v>37226</v>
      </c>
    </row>
    <row r="13267" spans="1:4">
      <c r="A13267" s="57" t="s">
        <v>37189</v>
      </c>
      <c r="B13267" s="57"/>
      <c r="C13267" s="57" t="s">
        <v>37234</v>
      </c>
      <c r="D13267" s="57" t="s">
        <v>37235</v>
      </c>
    </row>
    <row r="13268" spans="1:4">
      <c r="A13268" s="57" t="s">
        <v>37189</v>
      </c>
      <c r="B13268" s="57"/>
      <c r="C13268" s="57" t="s">
        <v>37236</v>
      </c>
      <c r="D13268" s="57" t="s">
        <v>37237</v>
      </c>
    </row>
    <row r="13269" spans="1:4">
      <c r="A13269" s="57" t="s">
        <v>37189</v>
      </c>
      <c r="B13269" s="57"/>
      <c r="C13269" s="57" t="s">
        <v>37238</v>
      </c>
      <c r="D13269" s="57" t="s">
        <v>37239</v>
      </c>
    </row>
    <row r="13270" spans="1:4">
      <c r="A13270" s="57" t="s">
        <v>37189</v>
      </c>
      <c r="B13270" s="57"/>
      <c r="C13270" s="57" t="s">
        <v>37240</v>
      </c>
      <c r="D13270" s="57" t="s">
        <v>37241</v>
      </c>
    </row>
    <row r="13271" spans="1:4">
      <c r="A13271" s="57" t="s">
        <v>37189</v>
      </c>
      <c r="B13271" s="57"/>
      <c r="C13271" s="57" t="s">
        <v>37242</v>
      </c>
      <c r="D13271" s="57" t="s">
        <v>37243</v>
      </c>
    </row>
    <row r="13272" spans="1:4">
      <c r="A13272" s="57" t="s">
        <v>37189</v>
      </c>
      <c r="B13272" s="57"/>
      <c r="C13272" s="57" t="s">
        <v>37244</v>
      </c>
      <c r="D13272" s="57" t="s">
        <v>37245</v>
      </c>
    </row>
    <row r="13273" spans="1:4">
      <c r="A13273" s="57" t="s">
        <v>37189</v>
      </c>
      <c r="B13273" s="57"/>
      <c r="C13273" s="57" t="s">
        <v>37246</v>
      </c>
      <c r="D13273" s="57" t="s">
        <v>37243</v>
      </c>
    </row>
    <row r="13274" spans="1:4">
      <c r="A13274" s="57" t="s">
        <v>37189</v>
      </c>
      <c r="B13274" s="57"/>
      <c r="C13274" s="57" t="s">
        <v>37247</v>
      </c>
      <c r="D13274" s="57" t="s">
        <v>37245</v>
      </c>
    </row>
    <row r="13275" spans="1:4">
      <c r="A13275" s="57" t="s">
        <v>37189</v>
      </c>
      <c r="B13275" s="57"/>
      <c r="C13275" s="57" t="s">
        <v>37248</v>
      </c>
      <c r="D13275" s="57" t="s">
        <v>37245</v>
      </c>
    </row>
    <row r="13276" spans="1:4">
      <c r="A13276" s="57" t="s">
        <v>37189</v>
      </c>
      <c r="B13276" s="57"/>
      <c r="C13276" s="57" t="s">
        <v>37249</v>
      </c>
      <c r="D13276" s="57" t="s">
        <v>37250</v>
      </c>
    </row>
    <row r="13277" spans="1:4">
      <c r="A13277" s="57" t="s">
        <v>37189</v>
      </c>
      <c r="B13277" s="57"/>
      <c r="C13277" s="57" t="s">
        <v>37251</v>
      </c>
      <c r="D13277" s="57" t="s">
        <v>37252</v>
      </c>
    </row>
    <row r="13278" spans="1:4">
      <c r="A13278" s="57" t="s">
        <v>37189</v>
      </c>
      <c r="B13278" s="57"/>
      <c r="C13278" s="57" t="s">
        <v>37253</v>
      </c>
      <c r="D13278" s="57" t="s">
        <v>37254</v>
      </c>
    </row>
    <row r="13279" spans="1:4">
      <c r="A13279" s="57" t="s">
        <v>37189</v>
      </c>
      <c r="B13279" s="57"/>
      <c r="C13279" s="57" t="s">
        <v>37255</v>
      </c>
      <c r="D13279" s="57" t="s">
        <v>37256</v>
      </c>
    </row>
    <row r="13280" spans="1:4">
      <c r="A13280" s="57" t="s">
        <v>37189</v>
      </c>
      <c r="B13280" s="57"/>
      <c r="C13280" s="57" t="s">
        <v>37257</v>
      </c>
      <c r="D13280" s="57" t="s">
        <v>37258</v>
      </c>
    </row>
    <row r="13281" spans="1:4">
      <c r="A13281" s="57" t="s">
        <v>37189</v>
      </c>
      <c r="B13281" s="57"/>
      <c r="C13281" s="57" t="s">
        <v>37259</v>
      </c>
      <c r="D13281" s="57" t="s">
        <v>37260</v>
      </c>
    </row>
    <row r="13282" spans="1:4">
      <c r="A13282" s="57" t="s">
        <v>37189</v>
      </c>
      <c r="B13282" s="57"/>
      <c r="C13282" s="57" t="s">
        <v>37261</v>
      </c>
      <c r="D13282" s="57" t="s">
        <v>37262</v>
      </c>
    </row>
    <row r="13283" spans="1:4">
      <c r="A13283" s="57" t="s">
        <v>37189</v>
      </c>
      <c r="B13283" s="57"/>
      <c r="C13283" s="57" t="s">
        <v>37263</v>
      </c>
      <c r="D13283" s="57" t="s">
        <v>37264</v>
      </c>
    </row>
    <row r="13284" spans="1:4">
      <c r="A13284" s="57" t="s">
        <v>37189</v>
      </c>
      <c r="B13284" s="57"/>
      <c r="C13284" s="57" t="s">
        <v>37265</v>
      </c>
      <c r="D13284" s="57" t="s">
        <v>37266</v>
      </c>
    </row>
    <row r="13285" spans="1:4">
      <c r="A13285" s="57" t="s">
        <v>37189</v>
      </c>
      <c r="B13285" s="57"/>
      <c r="C13285" s="57" t="s">
        <v>37267</v>
      </c>
      <c r="D13285" s="57" t="s">
        <v>37268</v>
      </c>
    </row>
    <row r="13286" spans="1:4">
      <c r="A13286" s="57" t="s">
        <v>37189</v>
      </c>
      <c r="B13286" s="57"/>
      <c r="C13286" s="57" t="s">
        <v>37269</v>
      </c>
      <c r="D13286" s="57" t="s">
        <v>37270</v>
      </c>
    </row>
    <row r="13287" spans="1:4">
      <c r="A13287" s="57" t="s">
        <v>37189</v>
      </c>
      <c r="B13287" s="57"/>
      <c r="C13287" s="57" t="s">
        <v>37271</v>
      </c>
      <c r="D13287" s="57" t="s">
        <v>37272</v>
      </c>
    </row>
    <row r="13288" spans="1:4">
      <c r="A13288" s="57" t="s">
        <v>37189</v>
      </c>
      <c r="B13288" s="57"/>
      <c r="C13288" s="57" t="s">
        <v>37273</v>
      </c>
      <c r="D13288" s="57" t="s">
        <v>37274</v>
      </c>
    </row>
    <row r="13289" spans="1:4">
      <c r="A13289" s="57" t="s">
        <v>37189</v>
      </c>
      <c r="B13289" s="57"/>
      <c r="C13289" s="57" t="s">
        <v>37275</v>
      </c>
      <c r="D13289" s="57" t="s">
        <v>37276</v>
      </c>
    </row>
    <row r="13290" spans="1:4">
      <c r="A13290" s="57" t="s">
        <v>37189</v>
      </c>
      <c r="B13290" s="57"/>
      <c r="C13290" s="57" t="s">
        <v>37277</v>
      </c>
      <c r="D13290" s="57" t="s">
        <v>37278</v>
      </c>
    </row>
    <row r="13291" spans="1:4">
      <c r="A13291" s="57" t="s">
        <v>37189</v>
      </c>
      <c r="B13291" s="57"/>
      <c r="C13291" s="57" t="s">
        <v>37279</v>
      </c>
      <c r="D13291" s="57" t="s">
        <v>37280</v>
      </c>
    </row>
    <row r="13292" spans="1:4">
      <c r="A13292" s="57" t="s">
        <v>37189</v>
      </c>
      <c r="B13292" s="57"/>
      <c r="C13292" s="57" t="s">
        <v>37281</v>
      </c>
      <c r="D13292" s="57" t="s">
        <v>37282</v>
      </c>
    </row>
    <row r="13293" spans="1:4">
      <c r="A13293" s="57" t="s">
        <v>37189</v>
      </c>
      <c r="B13293" s="57"/>
      <c r="C13293" s="57" t="s">
        <v>37283</v>
      </c>
      <c r="D13293" s="57" t="s">
        <v>37284</v>
      </c>
    </row>
    <row r="13294" spans="1:4">
      <c r="A13294" s="57" t="s">
        <v>37189</v>
      </c>
      <c r="B13294" s="57"/>
      <c r="C13294" s="57" t="s">
        <v>37285</v>
      </c>
      <c r="D13294" s="57" t="s">
        <v>37286</v>
      </c>
    </row>
    <row r="13295" spans="1:4">
      <c r="A13295" s="57" t="s">
        <v>37189</v>
      </c>
      <c r="B13295" s="57"/>
      <c r="C13295" s="57" t="s">
        <v>37287</v>
      </c>
      <c r="D13295" s="57" t="s">
        <v>37288</v>
      </c>
    </row>
    <row r="13296" spans="1:4">
      <c r="A13296" s="57" t="s">
        <v>37189</v>
      </c>
      <c r="B13296" s="57"/>
      <c r="C13296" s="57" t="s">
        <v>37289</v>
      </c>
      <c r="D13296" s="57" t="s">
        <v>37290</v>
      </c>
    </row>
    <row r="13297" spans="1:4">
      <c r="A13297" s="57" t="s">
        <v>37189</v>
      </c>
      <c r="B13297" s="57"/>
      <c r="C13297" s="57" t="s">
        <v>37291</v>
      </c>
      <c r="D13297" s="57" t="s">
        <v>37292</v>
      </c>
    </row>
    <row r="13298" spans="1:4">
      <c r="A13298" s="57" t="s">
        <v>37189</v>
      </c>
      <c r="B13298" s="57"/>
      <c r="C13298" s="57" t="s">
        <v>37293</v>
      </c>
      <c r="D13298" s="57" t="s">
        <v>37294</v>
      </c>
    </row>
    <row r="13299" spans="1:4">
      <c r="A13299" s="57" t="s">
        <v>37189</v>
      </c>
      <c r="B13299" s="57"/>
      <c r="C13299" s="57" t="s">
        <v>37295</v>
      </c>
      <c r="D13299" s="57" t="s">
        <v>37296</v>
      </c>
    </row>
    <row r="13300" spans="1:4">
      <c r="A13300" s="57" t="s">
        <v>37189</v>
      </c>
      <c r="B13300" s="57"/>
      <c r="C13300" s="57" t="s">
        <v>37297</v>
      </c>
      <c r="D13300" s="57" t="s">
        <v>37298</v>
      </c>
    </row>
    <row r="13301" spans="1:4">
      <c r="A13301" s="57" t="s">
        <v>37189</v>
      </c>
      <c r="B13301" s="57"/>
      <c r="C13301" s="57" t="s">
        <v>37299</v>
      </c>
      <c r="D13301" s="57" t="s">
        <v>37300</v>
      </c>
    </row>
    <row r="13302" spans="1:4">
      <c r="A13302" s="57" t="s">
        <v>37189</v>
      </c>
      <c r="B13302" s="57"/>
      <c r="C13302" s="57" t="s">
        <v>37301</v>
      </c>
      <c r="D13302" s="57" t="s">
        <v>37302</v>
      </c>
    </row>
    <row r="13303" spans="1:4">
      <c r="A13303" s="57" t="s">
        <v>37189</v>
      </c>
      <c r="B13303" s="57"/>
      <c r="C13303" s="57" t="s">
        <v>37303</v>
      </c>
      <c r="D13303" s="57" t="s">
        <v>37304</v>
      </c>
    </row>
    <row r="13304" spans="1:4">
      <c r="A13304" s="57" t="s">
        <v>37189</v>
      </c>
      <c r="B13304" s="57"/>
      <c r="C13304" s="57" t="s">
        <v>37305</v>
      </c>
      <c r="D13304" s="57" t="s">
        <v>37306</v>
      </c>
    </row>
    <row r="13305" spans="1:4">
      <c r="A13305" s="57" t="s">
        <v>37189</v>
      </c>
      <c r="B13305" s="57"/>
      <c r="C13305" s="57" t="s">
        <v>37307</v>
      </c>
      <c r="D13305" s="57" t="s">
        <v>37308</v>
      </c>
    </row>
    <row r="13306" spans="1:4">
      <c r="A13306" s="57" t="s">
        <v>37189</v>
      </c>
      <c r="B13306" s="57"/>
      <c r="C13306" s="57" t="s">
        <v>37309</v>
      </c>
      <c r="D13306" s="57" t="s">
        <v>37310</v>
      </c>
    </row>
    <row r="13307" spans="1:4">
      <c r="A13307" s="57" t="s">
        <v>37189</v>
      </c>
      <c r="B13307" s="57"/>
      <c r="C13307" s="57" t="s">
        <v>37311</v>
      </c>
      <c r="D13307" s="57" t="s">
        <v>37312</v>
      </c>
    </row>
    <row r="13308" spans="1:4">
      <c r="A13308" s="57" t="s">
        <v>37189</v>
      </c>
      <c r="B13308" s="57"/>
      <c r="C13308" s="57" t="s">
        <v>37313</v>
      </c>
      <c r="D13308" s="57" t="s">
        <v>37314</v>
      </c>
    </row>
    <row r="13309" spans="1:4">
      <c r="A13309" s="57" t="s">
        <v>37189</v>
      </c>
      <c r="B13309" s="57"/>
      <c r="C13309" s="57" t="s">
        <v>37315</v>
      </c>
      <c r="D13309" s="57" t="s">
        <v>37316</v>
      </c>
    </row>
    <row r="13310" spans="1:4">
      <c r="A13310" s="57" t="s">
        <v>37189</v>
      </c>
      <c r="B13310" s="57"/>
      <c r="C13310" s="57" t="s">
        <v>37317</v>
      </c>
      <c r="D13310" s="57" t="s">
        <v>37318</v>
      </c>
    </row>
    <row r="13311" spans="1:4">
      <c r="A13311" s="57" t="s">
        <v>37189</v>
      </c>
      <c r="B13311" s="57"/>
      <c r="C13311" s="57" t="s">
        <v>37319</v>
      </c>
      <c r="D13311" s="57" t="s">
        <v>37318</v>
      </c>
    </row>
    <row r="13312" spans="1:4">
      <c r="A13312" s="57" t="s">
        <v>37189</v>
      </c>
      <c r="B13312" s="57"/>
      <c r="C13312" s="57" t="s">
        <v>37320</v>
      </c>
      <c r="D13312" s="57" t="s">
        <v>37318</v>
      </c>
    </row>
    <row r="13313" spans="1:4">
      <c r="A13313" s="57" t="s">
        <v>37189</v>
      </c>
      <c r="B13313" s="57"/>
      <c r="C13313" s="57" t="s">
        <v>37321</v>
      </c>
      <c r="D13313" s="57" t="s">
        <v>37322</v>
      </c>
    </row>
    <row r="13314" spans="1:4">
      <c r="A13314" s="57" t="s">
        <v>37189</v>
      </c>
      <c r="B13314" s="57"/>
      <c r="C13314" s="57" t="s">
        <v>37323</v>
      </c>
      <c r="D13314" s="57" t="s">
        <v>37324</v>
      </c>
    </row>
    <row r="13315" spans="1:4">
      <c r="A13315" s="57" t="s">
        <v>37189</v>
      </c>
      <c r="B13315" s="57"/>
      <c r="C13315" s="57" t="s">
        <v>37325</v>
      </c>
      <c r="D13315" s="57" t="s">
        <v>37326</v>
      </c>
    </row>
    <row r="13316" spans="1:4">
      <c r="A13316" s="57" t="s">
        <v>37189</v>
      </c>
      <c r="B13316" s="57"/>
      <c r="C13316" s="57" t="s">
        <v>37327</v>
      </c>
      <c r="D13316" s="57" t="s">
        <v>37328</v>
      </c>
    </row>
    <row r="13317" spans="1:4">
      <c r="A13317" s="57" t="s">
        <v>37189</v>
      </c>
      <c r="B13317" s="57"/>
      <c r="C13317" s="57" t="s">
        <v>37329</v>
      </c>
      <c r="D13317" s="57" t="s">
        <v>37330</v>
      </c>
    </row>
    <row r="13318" spans="1:4">
      <c r="A13318" s="57" t="s">
        <v>37189</v>
      </c>
      <c r="B13318" s="57"/>
      <c r="C13318" s="57" t="s">
        <v>37331</v>
      </c>
      <c r="D13318" s="57" t="s">
        <v>37332</v>
      </c>
    </row>
    <row r="13319" spans="1:4">
      <c r="A13319" s="57" t="s">
        <v>37189</v>
      </c>
      <c r="B13319" s="57"/>
      <c r="C13319" s="57" t="s">
        <v>37333</v>
      </c>
      <c r="D13319" s="57" t="s">
        <v>37334</v>
      </c>
    </row>
    <row r="13320" spans="1:4">
      <c r="A13320" s="57" t="s">
        <v>37189</v>
      </c>
      <c r="B13320" s="57"/>
      <c r="C13320" s="57" t="s">
        <v>37335</v>
      </c>
      <c r="D13320" s="57" t="s">
        <v>37336</v>
      </c>
    </row>
    <row r="13321" spans="1:4">
      <c r="A13321" s="57" t="s">
        <v>37189</v>
      </c>
      <c r="B13321" s="57"/>
      <c r="C13321" s="57" t="s">
        <v>37337</v>
      </c>
      <c r="D13321" s="57" t="s">
        <v>37338</v>
      </c>
    </row>
    <row r="13322" spans="1:4">
      <c r="A13322" s="57" t="s">
        <v>37189</v>
      </c>
      <c r="B13322" s="57"/>
      <c r="C13322" s="57" t="s">
        <v>37339</v>
      </c>
      <c r="D13322" s="57" t="s">
        <v>37340</v>
      </c>
    </row>
    <row r="13323" spans="1:4">
      <c r="A13323" s="57" t="s">
        <v>37189</v>
      </c>
      <c r="B13323" s="57"/>
      <c r="C13323" s="57" t="s">
        <v>37341</v>
      </c>
      <c r="D13323" s="57" t="s">
        <v>37342</v>
      </c>
    </row>
    <row r="13324" spans="1:4">
      <c r="A13324" s="57" t="s">
        <v>37189</v>
      </c>
      <c r="B13324" s="57"/>
      <c r="C13324" s="57" t="s">
        <v>37343</v>
      </c>
      <c r="D13324" s="57" t="s">
        <v>37344</v>
      </c>
    </row>
    <row r="13325" spans="1:4">
      <c r="A13325" s="57" t="s">
        <v>37189</v>
      </c>
      <c r="B13325" s="57"/>
      <c r="C13325" s="57" t="s">
        <v>37345</v>
      </c>
      <c r="D13325" s="57" t="s">
        <v>37346</v>
      </c>
    </row>
    <row r="13326" spans="1:4">
      <c r="A13326" s="57" t="s">
        <v>37189</v>
      </c>
      <c r="B13326" s="57"/>
      <c r="C13326" s="57" t="s">
        <v>37347</v>
      </c>
      <c r="D13326" s="57" t="s">
        <v>37348</v>
      </c>
    </row>
    <row r="13327" spans="1:4">
      <c r="A13327" s="57" t="s">
        <v>37189</v>
      </c>
      <c r="B13327" s="57"/>
      <c r="C13327" s="57" t="s">
        <v>37349</v>
      </c>
      <c r="D13327" s="57" t="s">
        <v>37350</v>
      </c>
    </row>
    <row r="13328" spans="1:4">
      <c r="A13328" s="57" t="s">
        <v>37189</v>
      </c>
      <c r="B13328" s="57"/>
      <c r="C13328" s="57" t="s">
        <v>37351</v>
      </c>
      <c r="D13328" s="57" t="s">
        <v>37352</v>
      </c>
    </row>
    <row r="13329" spans="1:4">
      <c r="A13329" s="57" t="s">
        <v>37189</v>
      </c>
      <c r="B13329" s="57"/>
      <c r="C13329" s="57" t="s">
        <v>37353</v>
      </c>
      <c r="D13329" s="57" t="s">
        <v>37354</v>
      </c>
    </row>
    <row r="13330" spans="1:4">
      <c r="A13330" s="57" t="s">
        <v>37189</v>
      </c>
      <c r="B13330" s="57"/>
      <c r="C13330" s="57" t="s">
        <v>37355</v>
      </c>
      <c r="D13330" s="57" t="s">
        <v>37356</v>
      </c>
    </row>
    <row r="13331" spans="1:4">
      <c r="A13331" s="57" t="s">
        <v>37189</v>
      </c>
      <c r="B13331" s="57"/>
      <c r="C13331" s="57" t="s">
        <v>37357</v>
      </c>
      <c r="D13331" s="57" t="s">
        <v>37358</v>
      </c>
    </row>
    <row r="13332" spans="1:4">
      <c r="A13332" s="57" t="s">
        <v>37189</v>
      </c>
      <c r="B13332" s="57"/>
      <c r="C13332" s="57" t="s">
        <v>37359</v>
      </c>
      <c r="D13332" s="57" t="s">
        <v>37360</v>
      </c>
    </row>
    <row r="13333" spans="1:4">
      <c r="A13333" s="57" t="s">
        <v>37189</v>
      </c>
      <c r="B13333" s="57"/>
      <c r="C13333" s="57" t="s">
        <v>37361</v>
      </c>
      <c r="D13333" s="57" t="s">
        <v>37362</v>
      </c>
    </row>
    <row r="13334" spans="1:4">
      <c r="A13334" s="57" t="s">
        <v>37189</v>
      </c>
      <c r="B13334" s="57"/>
      <c r="C13334" s="57" t="s">
        <v>37363</v>
      </c>
      <c r="D13334" s="57" t="s">
        <v>37364</v>
      </c>
    </row>
    <row r="13335" spans="1:4">
      <c r="A13335" s="57" t="s">
        <v>37189</v>
      </c>
      <c r="B13335" s="57"/>
      <c r="C13335" s="57" t="s">
        <v>37365</v>
      </c>
      <c r="D13335" s="57" t="s">
        <v>37366</v>
      </c>
    </row>
    <row r="13336" spans="1:4">
      <c r="A13336" s="57" t="s">
        <v>37189</v>
      </c>
      <c r="B13336" s="57"/>
      <c r="C13336" s="57" t="s">
        <v>37367</v>
      </c>
      <c r="D13336" s="57" t="s">
        <v>37368</v>
      </c>
    </row>
    <row r="13337" spans="1:4">
      <c r="A13337" s="57" t="s">
        <v>37189</v>
      </c>
      <c r="B13337" s="57"/>
      <c r="C13337" s="57" t="s">
        <v>37369</v>
      </c>
      <c r="D13337" s="57" t="s">
        <v>37370</v>
      </c>
    </row>
    <row r="13338" spans="1:4">
      <c r="A13338" s="57" t="s">
        <v>37189</v>
      </c>
      <c r="B13338" s="57"/>
      <c r="C13338" s="57" t="s">
        <v>37371</v>
      </c>
      <c r="D13338" s="57" t="s">
        <v>37372</v>
      </c>
    </row>
    <row r="13339" spans="1:4">
      <c r="A13339" s="57" t="s">
        <v>37189</v>
      </c>
      <c r="B13339" s="57"/>
      <c r="C13339" s="57" t="s">
        <v>37373</v>
      </c>
      <c r="D13339" s="57" t="s">
        <v>37374</v>
      </c>
    </row>
    <row r="13340" spans="1:4">
      <c r="A13340" s="57" t="s">
        <v>37189</v>
      </c>
      <c r="B13340" s="57"/>
      <c r="C13340" s="57" t="s">
        <v>37375</v>
      </c>
      <c r="D13340" s="57" t="s">
        <v>37376</v>
      </c>
    </row>
    <row r="13341" spans="1:4">
      <c r="A13341" s="57" t="s">
        <v>37189</v>
      </c>
      <c r="B13341" s="57"/>
      <c r="C13341" s="57" t="s">
        <v>37377</v>
      </c>
      <c r="D13341" s="57" t="s">
        <v>37378</v>
      </c>
    </row>
    <row r="13342" spans="1:4">
      <c r="A13342" s="57" t="s">
        <v>37189</v>
      </c>
      <c r="B13342" s="57"/>
      <c r="C13342" s="57" t="s">
        <v>37379</v>
      </c>
      <c r="D13342" s="57" t="s">
        <v>37380</v>
      </c>
    </row>
    <row r="13343" spans="1:4">
      <c r="A13343" s="57" t="s">
        <v>37189</v>
      </c>
      <c r="B13343" s="57"/>
      <c r="C13343" s="57" t="s">
        <v>37381</v>
      </c>
      <c r="D13343" s="57" t="s">
        <v>37382</v>
      </c>
    </row>
    <row r="13344" spans="1:4">
      <c r="A13344" s="57" t="s">
        <v>37189</v>
      </c>
      <c r="B13344" s="57"/>
      <c r="C13344" s="57" t="s">
        <v>37383</v>
      </c>
      <c r="D13344" s="57" t="s">
        <v>37384</v>
      </c>
    </row>
    <row r="13345" spans="1:4">
      <c r="A13345" s="57" t="s">
        <v>37189</v>
      </c>
      <c r="B13345" s="57"/>
      <c r="C13345" s="57" t="s">
        <v>37385</v>
      </c>
      <c r="D13345" s="57" t="s">
        <v>37386</v>
      </c>
    </row>
    <row r="13346" spans="1:4">
      <c r="A13346" s="57" t="s">
        <v>37189</v>
      </c>
      <c r="B13346" s="57"/>
      <c r="C13346" s="57" t="s">
        <v>37387</v>
      </c>
      <c r="D13346" s="57" t="s">
        <v>37388</v>
      </c>
    </row>
    <row r="13347" spans="1:4">
      <c r="A13347" s="57" t="s">
        <v>37189</v>
      </c>
      <c r="B13347" s="57"/>
      <c r="C13347" s="57" t="s">
        <v>37389</v>
      </c>
      <c r="D13347" s="57" t="s">
        <v>37390</v>
      </c>
    </row>
    <row r="13348" spans="1:4">
      <c r="A13348" s="57" t="s">
        <v>37189</v>
      </c>
      <c r="B13348" s="57"/>
      <c r="C13348" s="57" t="s">
        <v>37391</v>
      </c>
      <c r="D13348" s="57" t="s">
        <v>37392</v>
      </c>
    </row>
    <row r="13349" spans="1:4">
      <c r="A13349" s="57" t="s">
        <v>37189</v>
      </c>
      <c r="B13349" s="57"/>
      <c r="C13349" s="57" t="s">
        <v>37393</v>
      </c>
      <c r="D13349" s="57" t="s">
        <v>37394</v>
      </c>
    </row>
    <row r="13350" spans="1:4">
      <c r="A13350" s="57" t="s">
        <v>37189</v>
      </c>
      <c r="B13350" s="57"/>
      <c r="C13350" s="57" t="s">
        <v>37395</v>
      </c>
      <c r="D13350" s="57" t="s">
        <v>37396</v>
      </c>
    </row>
    <row r="13351" spans="1:4">
      <c r="A13351" s="57" t="s">
        <v>37189</v>
      </c>
      <c r="B13351" s="57"/>
      <c r="C13351" s="57" t="s">
        <v>37397</v>
      </c>
      <c r="D13351" s="57" t="s">
        <v>37398</v>
      </c>
    </row>
    <row r="13352" spans="1:4">
      <c r="A13352" s="57" t="s">
        <v>37189</v>
      </c>
      <c r="B13352" s="57"/>
      <c r="C13352" s="57" t="s">
        <v>37399</v>
      </c>
      <c r="D13352" s="57" t="s">
        <v>37400</v>
      </c>
    </row>
    <row r="13353" spans="1:4">
      <c r="A13353" s="57" t="s">
        <v>37189</v>
      </c>
      <c r="B13353" s="57"/>
      <c r="C13353" s="57" t="s">
        <v>37401</v>
      </c>
      <c r="D13353" s="57" t="s">
        <v>37402</v>
      </c>
    </row>
    <row r="13354" spans="1:4">
      <c r="A13354" s="57" t="s">
        <v>37189</v>
      </c>
      <c r="B13354" s="57"/>
      <c r="C13354" s="57" t="s">
        <v>37403</v>
      </c>
      <c r="D13354" s="57" t="s">
        <v>37404</v>
      </c>
    </row>
    <row r="13355" spans="1:4">
      <c r="A13355" s="57" t="s">
        <v>37189</v>
      </c>
      <c r="B13355" s="57"/>
      <c r="C13355" s="57" t="s">
        <v>37405</v>
      </c>
      <c r="D13355" s="57" t="s">
        <v>37406</v>
      </c>
    </row>
    <row r="13356" spans="1:4">
      <c r="A13356" s="57" t="s">
        <v>37189</v>
      </c>
      <c r="B13356" s="57"/>
      <c r="C13356" s="57" t="s">
        <v>37407</v>
      </c>
      <c r="D13356" s="57" t="s">
        <v>37408</v>
      </c>
    </row>
    <row r="13357" spans="1:4">
      <c r="A13357" s="57" t="s">
        <v>37189</v>
      </c>
      <c r="B13357" s="57"/>
      <c r="C13357" s="57" t="s">
        <v>37409</v>
      </c>
      <c r="D13357" s="57" t="s">
        <v>37410</v>
      </c>
    </row>
    <row r="13358" spans="1:4">
      <c r="A13358" s="57" t="s">
        <v>37189</v>
      </c>
      <c r="B13358" s="57"/>
      <c r="C13358" s="57" t="s">
        <v>37411</v>
      </c>
      <c r="D13358" s="57" t="s">
        <v>37412</v>
      </c>
    </row>
    <row r="13359" spans="1:4">
      <c r="A13359" s="57" t="s">
        <v>37189</v>
      </c>
      <c r="B13359" s="57"/>
      <c r="C13359" s="57" t="s">
        <v>37413</v>
      </c>
      <c r="D13359" s="57" t="s">
        <v>37414</v>
      </c>
    </row>
    <row r="13360" spans="1:4">
      <c r="A13360" s="57" t="s">
        <v>37189</v>
      </c>
      <c r="B13360" s="57"/>
      <c r="C13360" s="57" t="s">
        <v>37415</v>
      </c>
      <c r="D13360" s="57" t="s">
        <v>37416</v>
      </c>
    </row>
    <row r="13361" spans="1:4">
      <c r="A13361" s="57" t="s">
        <v>37189</v>
      </c>
      <c r="B13361" s="57"/>
      <c r="C13361" s="57" t="s">
        <v>37417</v>
      </c>
      <c r="D13361" s="57" t="s">
        <v>37418</v>
      </c>
    </row>
    <row r="13362" spans="1:4">
      <c r="A13362" s="57" t="s">
        <v>37189</v>
      </c>
      <c r="B13362" s="57"/>
      <c r="C13362" s="57" t="s">
        <v>37419</v>
      </c>
      <c r="D13362" s="57" t="s">
        <v>37420</v>
      </c>
    </row>
    <row r="13363" spans="1:4">
      <c r="A13363" s="57" t="s">
        <v>37189</v>
      </c>
      <c r="B13363" s="57"/>
      <c r="C13363" s="57" t="s">
        <v>37421</v>
      </c>
      <c r="D13363" s="57" t="s">
        <v>37422</v>
      </c>
    </row>
    <row r="13364" spans="1:4">
      <c r="A13364" s="57" t="s">
        <v>37189</v>
      </c>
      <c r="B13364" s="57"/>
      <c r="C13364" s="57" t="s">
        <v>37423</v>
      </c>
      <c r="D13364" s="57" t="s">
        <v>37424</v>
      </c>
    </row>
    <row r="13365" spans="1:4">
      <c r="A13365" s="57" t="s">
        <v>37189</v>
      </c>
      <c r="B13365" s="57"/>
      <c r="C13365" s="57" t="s">
        <v>37425</v>
      </c>
      <c r="D13365" s="57" t="s">
        <v>37426</v>
      </c>
    </row>
    <row r="13366" spans="1:4">
      <c r="A13366" s="57" t="s">
        <v>37189</v>
      </c>
      <c r="B13366" s="57"/>
      <c r="C13366" s="57" t="s">
        <v>37427</v>
      </c>
      <c r="D13366" s="57" t="s">
        <v>37428</v>
      </c>
    </row>
    <row r="13367" spans="1:4">
      <c r="A13367" s="57" t="s">
        <v>37189</v>
      </c>
      <c r="B13367" s="57"/>
      <c r="C13367" s="57" t="s">
        <v>37429</v>
      </c>
      <c r="D13367" s="57" t="s">
        <v>37430</v>
      </c>
    </row>
    <row r="13368" spans="1:4">
      <c r="A13368" s="57" t="s">
        <v>37189</v>
      </c>
      <c r="B13368" s="57"/>
      <c r="C13368" s="57" t="s">
        <v>37431</v>
      </c>
      <c r="D13368" s="57" t="s">
        <v>37432</v>
      </c>
    </row>
    <row r="13369" spans="1:4">
      <c r="A13369" s="57" t="s">
        <v>37189</v>
      </c>
      <c r="B13369" s="57"/>
      <c r="C13369" s="57" t="s">
        <v>37433</v>
      </c>
      <c r="D13369" s="57" t="s">
        <v>37434</v>
      </c>
    </row>
    <row r="13370" spans="1:4">
      <c r="A13370" s="57" t="s">
        <v>37189</v>
      </c>
      <c r="B13370" s="57"/>
      <c r="C13370" s="57" t="s">
        <v>37435</v>
      </c>
      <c r="D13370" s="57" t="s">
        <v>37436</v>
      </c>
    </row>
    <row r="13371" spans="1:4">
      <c r="A13371" s="57" t="s">
        <v>37189</v>
      </c>
      <c r="B13371" s="57"/>
      <c r="C13371" s="57" t="s">
        <v>37437</v>
      </c>
      <c r="D13371" s="57" t="s">
        <v>37438</v>
      </c>
    </row>
    <row r="13372" spans="1:4">
      <c r="A13372" s="57" t="s">
        <v>37189</v>
      </c>
      <c r="B13372" s="57"/>
      <c r="C13372" s="57" t="s">
        <v>37439</v>
      </c>
      <c r="D13372" s="57" t="s">
        <v>37440</v>
      </c>
    </row>
    <row r="13373" spans="1:4">
      <c r="A13373" s="57" t="s">
        <v>37189</v>
      </c>
      <c r="B13373" s="57"/>
      <c r="C13373" s="57" t="s">
        <v>37441</v>
      </c>
      <c r="D13373" s="57" t="s">
        <v>37442</v>
      </c>
    </row>
    <row r="13374" spans="1:4">
      <c r="A13374" s="57" t="s">
        <v>37189</v>
      </c>
      <c r="B13374" s="57"/>
      <c r="C13374" s="57" t="s">
        <v>37443</v>
      </c>
      <c r="D13374" s="57" t="s">
        <v>37444</v>
      </c>
    </row>
    <row r="13375" spans="1:4">
      <c r="A13375" s="57" t="s">
        <v>37189</v>
      </c>
      <c r="B13375" s="57"/>
      <c r="C13375" s="57" t="s">
        <v>37445</v>
      </c>
      <c r="D13375" s="57" t="s">
        <v>37446</v>
      </c>
    </row>
    <row r="13376" spans="1:4">
      <c r="A13376" s="57" t="s">
        <v>37189</v>
      </c>
      <c r="B13376" s="57"/>
      <c r="C13376" s="57" t="s">
        <v>37447</v>
      </c>
      <c r="D13376" s="57" t="s">
        <v>37448</v>
      </c>
    </row>
    <row r="13377" spans="1:4">
      <c r="A13377" s="57" t="s">
        <v>37189</v>
      </c>
      <c r="B13377" s="57"/>
      <c r="C13377" s="57" t="s">
        <v>37449</v>
      </c>
      <c r="D13377" s="57" t="s">
        <v>37450</v>
      </c>
    </row>
    <row r="13378" spans="1:4">
      <c r="A13378" s="57" t="s">
        <v>37189</v>
      </c>
      <c r="B13378" s="57"/>
      <c r="C13378" s="57" t="s">
        <v>37451</v>
      </c>
      <c r="D13378" s="57" t="s">
        <v>37452</v>
      </c>
    </row>
    <row r="13379" spans="1:4">
      <c r="A13379" s="57" t="s">
        <v>37189</v>
      </c>
      <c r="B13379" s="57"/>
      <c r="C13379" s="57" t="s">
        <v>37453</v>
      </c>
      <c r="D13379" s="57" t="s">
        <v>37454</v>
      </c>
    </row>
    <row r="13380" spans="1:4">
      <c r="A13380" s="57" t="s">
        <v>37189</v>
      </c>
      <c r="B13380" s="57"/>
      <c r="C13380" s="57" t="s">
        <v>37455</v>
      </c>
      <c r="D13380" s="57" t="s">
        <v>37456</v>
      </c>
    </row>
    <row r="13381" spans="1:4">
      <c r="A13381" s="57" t="s">
        <v>37189</v>
      </c>
      <c r="B13381" s="57"/>
      <c r="C13381" s="57" t="s">
        <v>37457</v>
      </c>
      <c r="D13381" s="57" t="s">
        <v>37458</v>
      </c>
    </row>
    <row r="13382" spans="1:4">
      <c r="A13382" s="57" t="s">
        <v>37189</v>
      </c>
      <c r="B13382" s="57"/>
      <c r="C13382" s="57" t="s">
        <v>37459</v>
      </c>
      <c r="D13382" s="57" t="s">
        <v>37460</v>
      </c>
    </row>
    <row r="13383" spans="1:4">
      <c r="A13383" s="57" t="s">
        <v>37189</v>
      </c>
      <c r="B13383" s="57"/>
      <c r="C13383" s="57" t="s">
        <v>37461</v>
      </c>
      <c r="D13383" s="57" t="s">
        <v>37462</v>
      </c>
    </row>
    <row r="13384" spans="1:4">
      <c r="A13384" s="57" t="s">
        <v>37189</v>
      </c>
      <c r="B13384" s="57"/>
      <c r="C13384" s="57" t="s">
        <v>37463</v>
      </c>
      <c r="D13384" s="57" t="s">
        <v>37464</v>
      </c>
    </row>
    <row r="13385" spans="1:4">
      <c r="A13385" s="57" t="s">
        <v>37189</v>
      </c>
      <c r="B13385" s="57"/>
      <c r="C13385" s="57" t="s">
        <v>37465</v>
      </c>
      <c r="D13385" s="57" t="s">
        <v>37466</v>
      </c>
    </row>
    <row r="13386" spans="1:4">
      <c r="A13386" s="57" t="s">
        <v>37189</v>
      </c>
      <c r="B13386" s="57"/>
      <c r="C13386" s="57" t="s">
        <v>37467</v>
      </c>
      <c r="D13386" s="57" t="s">
        <v>37468</v>
      </c>
    </row>
    <row r="13387" spans="1:4">
      <c r="A13387" s="57" t="s">
        <v>37189</v>
      </c>
      <c r="B13387" s="57"/>
      <c r="C13387" s="57" t="s">
        <v>37469</v>
      </c>
      <c r="D13387" s="57" t="s">
        <v>37470</v>
      </c>
    </row>
    <row r="13388" spans="1:4">
      <c r="A13388" s="57" t="s">
        <v>37189</v>
      </c>
      <c r="B13388" s="57"/>
      <c r="C13388" s="57" t="s">
        <v>37471</v>
      </c>
      <c r="D13388" s="57" t="s">
        <v>37472</v>
      </c>
    </row>
    <row r="13389" spans="1:4">
      <c r="A13389" s="57" t="s">
        <v>37189</v>
      </c>
      <c r="B13389" s="57"/>
      <c r="C13389" s="57" t="s">
        <v>37473</v>
      </c>
      <c r="D13389" s="57" t="s">
        <v>37474</v>
      </c>
    </row>
    <row r="13390" spans="1:4">
      <c r="A13390" s="57" t="s">
        <v>37189</v>
      </c>
      <c r="B13390" s="57"/>
      <c r="C13390" s="57" t="s">
        <v>37475</v>
      </c>
      <c r="D13390" s="57" t="s">
        <v>37476</v>
      </c>
    </row>
    <row r="13391" spans="1:4">
      <c r="A13391" s="57" t="s">
        <v>37189</v>
      </c>
      <c r="B13391" s="57"/>
      <c r="C13391" s="57" t="s">
        <v>37477</v>
      </c>
      <c r="D13391" s="57" t="s">
        <v>37478</v>
      </c>
    </row>
    <row r="13392" spans="1:4">
      <c r="A13392" s="57" t="s">
        <v>37189</v>
      </c>
      <c r="B13392" s="57"/>
      <c r="C13392" s="57" t="s">
        <v>37479</v>
      </c>
      <c r="D13392" s="57" t="s">
        <v>37480</v>
      </c>
    </row>
    <row r="13393" spans="1:4">
      <c r="A13393" s="57" t="s">
        <v>37189</v>
      </c>
      <c r="B13393" s="57"/>
      <c r="C13393" s="57" t="s">
        <v>37481</v>
      </c>
      <c r="D13393" s="57" t="s">
        <v>37482</v>
      </c>
    </row>
    <row r="13394" spans="1:4">
      <c r="A13394" s="57" t="s">
        <v>37189</v>
      </c>
      <c r="B13394" s="57"/>
      <c r="C13394" s="57" t="s">
        <v>37483</v>
      </c>
      <c r="D13394" s="57" t="s">
        <v>37484</v>
      </c>
    </row>
    <row r="13395" spans="1:4">
      <c r="A13395" s="57" t="s">
        <v>37189</v>
      </c>
      <c r="B13395" s="57"/>
      <c r="C13395" s="57" t="s">
        <v>37485</v>
      </c>
      <c r="D13395" s="57" t="s">
        <v>37486</v>
      </c>
    </row>
    <row r="13396" spans="1:4">
      <c r="A13396" s="57" t="s">
        <v>37189</v>
      </c>
      <c r="B13396" s="57"/>
      <c r="C13396" s="57" t="s">
        <v>37487</v>
      </c>
      <c r="D13396" s="57" t="s">
        <v>37488</v>
      </c>
    </row>
    <row r="13397" spans="1:4">
      <c r="A13397" s="57" t="s">
        <v>37189</v>
      </c>
      <c r="B13397" s="57"/>
      <c r="C13397" s="57" t="s">
        <v>37489</v>
      </c>
      <c r="D13397" s="57" t="s">
        <v>37490</v>
      </c>
    </row>
    <row r="13398" spans="1:4">
      <c r="A13398" s="57" t="s">
        <v>37189</v>
      </c>
      <c r="B13398" s="57"/>
      <c r="C13398" s="57" t="s">
        <v>37491</v>
      </c>
      <c r="D13398" s="57" t="s">
        <v>37492</v>
      </c>
    </row>
    <row r="13399" spans="1:4">
      <c r="A13399" s="57" t="s">
        <v>37189</v>
      </c>
      <c r="B13399" s="57"/>
      <c r="C13399" s="57" t="s">
        <v>37493</v>
      </c>
      <c r="D13399" s="57" t="s">
        <v>37494</v>
      </c>
    </row>
    <row r="13400" spans="1:4">
      <c r="A13400" s="57" t="s">
        <v>37189</v>
      </c>
      <c r="B13400" s="57"/>
      <c r="C13400" s="57" t="s">
        <v>37495</v>
      </c>
      <c r="D13400" s="57" t="s">
        <v>37496</v>
      </c>
    </row>
    <row r="13401" spans="1:4">
      <c r="A13401" s="57" t="s">
        <v>37189</v>
      </c>
      <c r="B13401" s="57"/>
      <c r="C13401" s="57" t="s">
        <v>37497</v>
      </c>
      <c r="D13401" s="57" t="s">
        <v>37498</v>
      </c>
    </row>
    <row r="13402" spans="1:4">
      <c r="A13402" s="57" t="s">
        <v>37189</v>
      </c>
      <c r="B13402" s="57"/>
      <c r="C13402" s="57" t="s">
        <v>37499</v>
      </c>
      <c r="D13402" s="57" t="s">
        <v>37500</v>
      </c>
    </row>
    <row r="13403" spans="1:4">
      <c r="A13403" s="57" t="s">
        <v>37189</v>
      </c>
      <c r="B13403" s="57"/>
      <c r="C13403" s="57" t="s">
        <v>37501</v>
      </c>
      <c r="D13403" s="57" t="s">
        <v>37502</v>
      </c>
    </row>
    <row r="13404" spans="1:4">
      <c r="A13404" s="57" t="s">
        <v>37189</v>
      </c>
      <c r="B13404" s="57"/>
      <c r="C13404" s="57" t="s">
        <v>37503</v>
      </c>
      <c r="D13404" s="57" t="s">
        <v>37504</v>
      </c>
    </row>
    <row r="13405" spans="1:4">
      <c r="A13405" s="57" t="s">
        <v>37189</v>
      </c>
      <c r="B13405" s="57"/>
      <c r="C13405" s="57" t="s">
        <v>37505</v>
      </c>
      <c r="D13405" s="57" t="s">
        <v>37506</v>
      </c>
    </row>
    <row r="13406" spans="1:4">
      <c r="A13406" s="57" t="s">
        <v>37189</v>
      </c>
      <c r="B13406" s="57"/>
      <c r="C13406" s="57" t="s">
        <v>37507</v>
      </c>
      <c r="D13406" s="57" t="s">
        <v>37508</v>
      </c>
    </row>
    <row r="13407" spans="1:4">
      <c r="A13407" s="57" t="s">
        <v>37189</v>
      </c>
      <c r="B13407" s="57"/>
      <c r="C13407" s="57" t="s">
        <v>37509</v>
      </c>
      <c r="D13407" s="57" t="s">
        <v>37510</v>
      </c>
    </row>
    <row r="13408" spans="1:4">
      <c r="A13408" s="57" t="s">
        <v>37189</v>
      </c>
      <c r="B13408" s="57"/>
      <c r="C13408" s="57" t="s">
        <v>37511</v>
      </c>
      <c r="D13408" s="57" t="s">
        <v>37512</v>
      </c>
    </row>
    <row r="13409" spans="1:4">
      <c r="A13409" s="57" t="s">
        <v>37189</v>
      </c>
      <c r="B13409" s="57"/>
      <c r="C13409" s="57" t="s">
        <v>37513</v>
      </c>
      <c r="D13409" s="57" t="s">
        <v>37514</v>
      </c>
    </row>
    <row r="13410" spans="1:4">
      <c r="A13410" s="57" t="s">
        <v>37189</v>
      </c>
      <c r="B13410" s="57"/>
      <c r="C13410" s="57" t="s">
        <v>37515</v>
      </c>
      <c r="D13410" s="57" t="s">
        <v>37516</v>
      </c>
    </row>
    <row r="13411" spans="1:4">
      <c r="A13411" s="57" t="s">
        <v>37189</v>
      </c>
      <c r="B13411" s="57"/>
      <c r="C13411" s="57" t="s">
        <v>37517</v>
      </c>
      <c r="D13411" s="57" t="s">
        <v>37518</v>
      </c>
    </row>
    <row r="13412" spans="1:4">
      <c r="A13412" s="57" t="s">
        <v>37189</v>
      </c>
      <c r="B13412" s="57"/>
      <c r="C13412" s="57" t="s">
        <v>37519</v>
      </c>
      <c r="D13412" s="57" t="s">
        <v>37520</v>
      </c>
    </row>
    <row r="13413" spans="1:4">
      <c r="A13413" s="57" t="s">
        <v>37189</v>
      </c>
      <c r="B13413" s="57"/>
      <c r="C13413" s="57" t="s">
        <v>37521</v>
      </c>
      <c r="D13413" s="57" t="s">
        <v>37522</v>
      </c>
    </row>
    <row r="13414" spans="1:4">
      <c r="A13414" s="57" t="s">
        <v>37189</v>
      </c>
      <c r="B13414" s="57"/>
      <c r="C13414" s="57" t="s">
        <v>37523</v>
      </c>
      <c r="D13414" s="57" t="s">
        <v>37524</v>
      </c>
    </row>
    <row r="13415" spans="1:4">
      <c r="A13415" s="57" t="s">
        <v>37189</v>
      </c>
      <c r="B13415" s="57"/>
      <c r="C13415" s="57" t="s">
        <v>37525</v>
      </c>
      <c r="D13415" s="57" t="s">
        <v>37526</v>
      </c>
    </row>
    <row r="13416" spans="1:4">
      <c r="A13416" s="57" t="s">
        <v>37189</v>
      </c>
      <c r="B13416" s="57"/>
      <c r="C13416" s="57" t="s">
        <v>37527</v>
      </c>
      <c r="D13416" s="57" t="s">
        <v>37528</v>
      </c>
    </row>
    <row r="13417" spans="1:4">
      <c r="A13417" s="57" t="s">
        <v>37189</v>
      </c>
      <c r="B13417" s="57"/>
      <c r="C13417" s="57" t="s">
        <v>37529</v>
      </c>
      <c r="D13417" s="57" t="s">
        <v>37530</v>
      </c>
    </row>
    <row r="13418" spans="1:4">
      <c r="A13418" s="57" t="s">
        <v>37189</v>
      </c>
      <c r="B13418" s="57"/>
      <c r="C13418" s="57" t="s">
        <v>37531</v>
      </c>
      <c r="D13418" s="57" t="s">
        <v>37532</v>
      </c>
    </row>
    <row r="13419" spans="1:4">
      <c r="A13419" s="57" t="s">
        <v>37189</v>
      </c>
      <c r="B13419" s="57"/>
      <c r="C13419" s="57" t="s">
        <v>37533</v>
      </c>
      <c r="D13419" s="57" t="s">
        <v>37534</v>
      </c>
    </row>
    <row r="13420" spans="1:4">
      <c r="A13420" s="57" t="s">
        <v>37189</v>
      </c>
      <c r="B13420" s="57"/>
      <c r="C13420" s="57" t="s">
        <v>37535</v>
      </c>
      <c r="D13420" s="57" t="s">
        <v>37536</v>
      </c>
    </row>
    <row r="13421" spans="1:4">
      <c r="A13421" s="57" t="s">
        <v>37189</v>
      </c>
      <c r="B13421" s="57"/>
      <c r="C13421" s="57" t="s">
        <v>37537</v>
      </c>
      <c r="D13421" s="57" t="s">
        <v>37538</v>
      </c>
    </row>
    <row r="13422" spans="1:4">
      <c r="A13422" s="57" t="s">
        <v>37189</v>
      </c>
      <c r="B13422" s="57"/>
      <c r="C13422" s="57" t="s">
        <v>37539</v>
      </c>
      <c r="D13422" s="57" t="s">
        <v>37540</v>
      </c>
    </row>
    <row r="13423" spans="1:4">
      <c r="A13423" s="57" t="s">
        <v>37189</v>
      </c>
      <c r="B13423" s="57"/>
      <c r="C13423" s="57" t="s">
        <v>37541</v>
      </c>
      <c r="D13423" s="57" t="s">
        <v>37542</v>
      </c>
    </row>
    <row r="13424" spans="1:4">
      <c r="A13424" s="57" t="s">
        <v>37189</v>
      </c>
      <c r="B13424" s="57"/>
      <c r="C13424" s="57" t="s">
        <v>37543</v>
      </c>
      <c r="D13424" s="57" t="s">
        <v>37544</v>
      </c>
    </row>
    <row r="13425" spans="1:4">
      <c r="A13425" s="57" t="s">
        <v>37189</v>
      </c>
      <c r="B13425" s="57"/>
      <c r="C13425" s="57" t="s">
        <v>37545</v>
      </c>
      <c r="D13425" s="57" t="s">
        <v>37546</v>
      </c>
    </row>
    <row r="13426" spans="1:4">
      <c r="A13426" s="57" t="s">
        <v>37189</v>
      </c>
      <c r="B13426" s="57"/>
      <c r="C13426" s="57" t="s">
        <v>37547</v>
      </c>
      <c r="D13426" s="57" t="s">
        <v>37548</v>
      </c>
    </row>
    <row r="13427" spans="1:4">
      <c r="A13427" s="57" t="s">
        <v>37189</v>
      </c>
      <c r="B13427" s="57"/>
      <c r="C13427" s="57" t="s">
        <v>37549</v>
      </c>
      <c r="D13427" s="57" t="s">
        <v>37550</v>
      </c>
    </row>
    <row r="13428" spans="1:4">
      <c r="A13428" s="57" t="s">
        <v>37189</v>
      </c>
      <c r="B13428" s="57"/>
      <c r="C13428" s="57" t="s">
        <v>75083</v>
      </c>
      <c r="D13428" s="57" t="s">
        <v>75084</v>
      </c>
    </row>
    <row r="13429" spans="1:4">
      <c r="A13429" s="57" t="s">
        <v>37189</v>
      </c>
      <c r="B13429" s="57"/>
      <c r="C13429" s="57" t="s">
        <v>75085</v>
      </c>
      <c r="D13429" s="57" t="s">
        <v>75086</v>
      </c>
    </row>
    <row r="13430" spans="1:4">
      <c r="A13430" s="57" t="s">
        <v>37189</v>
      </c>
      <c r="B13430" s="57"/>
      <c r="C13430" s="57" t="s">
        <v>75087</v>
      </c>
      <c r="D13430" s="57" t="s">
        <v>75088</v>
      </c>
    </row>
    <row r="13431" spans="1:4">
      <c r="A13431" s="57" t="s">
        <v>37189</v>
      </c>
      <c r="B13431" s="57"/>
      <c r="C13431" s="57" t="s">
        <v>75089</v>
      </c>
      <c r="D13431" s="57" t="s">
        <v>75090</v>
      </c>
    </row>
    <row r="13432" spans="1:4">
      <c r="A13432" s="57" t="s">
        <v>37189</v>
      </c>
      <c r="B13432" s="57"/>
      <c r="C13432" s="57" t="s">
        <v>75091</v>
      </c>
      <c r="D13432" s="57" t="s">
        <v>75092</v>
      </c>
    </row>
    <row r="13433" spans="1:4">
      <c r="A13433" s="57" t="s">
        <v>37189</v>
      </c>
      <c r="B13433" s="57"/>
      <c r="C13433" s="57" t="s">
        <v>75093</v>
      </c>
      <c r="D13433" s="57" t="s">
        <v>75094</v>
      </c>
    </row>
    <row r="13434" spans="1:4">
      <c r="A13434" s="57" t="s">
        <v>37189</v>
      </c>
      <c r="B13434" s="57"/>
      <c r="C13434" s="57" t="s">
        <v>75095</v>
      </c>
      <c r="D13434" s="57" t="s">
        <v>75096</v>
      </c>
    </row>
    <row r="13435" spans="1:4">
      <c r="A13435" s="57" t="s">
        <v>37189</v>
      </c>
      <c r="B13435" s="57"/>
      <c r="C13435" s="57" t="s">
        <v>75097</v>
      </c>
      <c r="D13435" s="57" t="s">
        <v>75098</v>
      </c>
    </row>
    <row r="13436" spans="1:4">
      <c r="A13436" s="57" t="s">
        <v>37189</v>
      </c>
      <c r="B13436" s="57"/>
      <c r="C13436" s="57" t="s">
        <v>76695</v>
      </c>
      <c r="D13436" s="57" t="s">
        <v>76696</v>
      </c>
    </row>
    <row r="13437" spans="1:4">
      <c r="A13437" s="57" t="s">
        <v>37189</v>
      </c>
      <c r="B13437" s="57"/>
      <c r="C13437" s="57" t="s">
        <v>76697</v>
      </c>
      <c r="D13437" s="57" t="s">
        <v>76698</v>
      </c>
    </row>
    <row r="13438" spans="1:4">
      <c r="A13438" s="57" t="s">
        <v>37551</v>
      </c>
      <c r="B13438" s="57" t="s">
        <v>12940</v>
      </c>
      <c r="C13438" s="57" t="s">
        <v>37552</v>
      </c>
      <c r="D13438" s="57" t="s">
        <v>37553</v>
      </c>
    </row>
    <row r="13439" spans="1:4">
      <c r="A13439" s="57" t="s">
        <v>37551</v>
      </c>
      <c r="B13439" s="57"/>
      <c r="C13439" s="57" t="s">
        <v>37554</v>
      </c>
      <c r="D13439" s="57" t="s">
        <v>37555</v>
      </c>
    </row>
    <row r="13440" spans="1:4">
      <c r="A13440" s="57" t="s">
        <v>37551</v>
      </c>
      <c r="B13440" s="57"/>
      <c r="C13440" s="57" t="s">
        <v>37556</v>
      </c>
      <c r="D13440" s="57" t="s">
        <v>37557</v>
      </c>
    </row>
    <row r="13441" spans="1:4">
      <c r="A13441" s="57" t="s">
        <v>37551</v>
      </c>
      <c r="B13441" s="57"/>
      <c r="C13441" s="57" t="s">
        <v>37558</v>
      </c>
      <c r="D13441" s="57" t="s">
        <v>37559</v>
      </c>
    </row>
    <row r="13442" spans="1:4">
      <c r="A13442" s="57" t="s">
        <v>37551</v>
      </c>
      <c r="B13442" s="57"/>
      <c r="C13442" s="57" t="s">
        <v>37560</v>
      </c>
      <c r="D13442" s="57" t="s">
        <v>37561</v>
      </c>
    </row>
    <row r="13443" spans="1:4">
      <c r="A13443" s="57" t="s">
        <v>37551</v>
      </c>
      <c r="B13443" s="57"/>
      <c r="C13443" s="57" t="s">
        <v>37562</v>
      </c>
      <c r="D13443" s="57" t="s">
        <v>37563</v>
      </c>
    </row>
    <row r="13444" spans="1:4">
      <c r="A13444" s="57" t="s">
        <v>37551</v>
      </c>
      <c r="B13444" s="57"/>
      <c r="C13444" s="57" t="s">
        <v>37564</v>
      </c>
      <c r="D13444" s="57" t="s">
        <v>37565</v>
      </c>
    </row>
    <row r="13445" spans="1:4">
      <c r="A13445" s="57" t="s">
        <v>37551</v>
      </c>
      <c r="B13445" s="57"/>
      <c r="C13445" s="57" t="s">
        <v>37566</v>
      </c>
      <c r="D13445" s="57" t="s">
        <v>37567</v>
      </c>
    </row>
    <row r="13446" spans="1:4">
      <c r="A13446" s="57" t="s">
        <v>37551</v>
      </c>
      <c r="B13446" s="57"/>
      <c r="C13446" s="57" t="s">
        <v>37568</v>
      </c>
      <c r="D13446" s="57" t="s">
        <v>37569</v>
      </c>
    </row>
    <row r="13447" spans="1:4">
      <c r="A13447" s="57" t="s">
        <v>37551</v>
      </c>
      <c r="B13447" s="57"/>
      <c r="C13447" s="57" t="s">
        <v>37570</v>
      </c>
      <c r="D13447" s="57" t="s">
        <v>37571</v>
      </c>
    </row>
    <row r="13448" spans="1:4">
      <c r="A13448" s="57" t="s">
        <v>37551</v>
      </c>
      <c r="B13448" s="57"/>
      <c r="C13448" s="57" t="s">
        <v>37572</v>
      </c>
      <c r="D13448" s="57" t="s">
        <v>37561</v>
      </c>
    </row>
    <row r="13449" spans="1:4">
      <c r="A13449" s="57" t="s">
        <v>37551</v>
      </c>
      <c r="B13449" s="57"/>
      <c r="C13449" s="57" t="s">
        <v>37573</v>
      </c>
      <c r="D13449" s="57" t="s">
        <v>37574</v>
      </c>
    </row>
    <row r="13450" spans="1:4">
      <c r="A13450" s="57" t="s">
        <v>37551</v>
      </c>
      <c r="B13450" s="57"/>
      <c r="C13450" s="57" t="s">
        <v>37575</v>
      </c>
      <c r="D13450" s="57" t="s">
        <v>37576</v>
      </c>
    </row>
    <row r="13451" spans="1:4">
      <c r="A13451" s="57" t="s">
        <v>37551</v>
      </c>
      <c r="B13451" s="57"/>
      <c r="C13451" s="57" t="s">
        <v>37577</v>
      </c>
      <c r="D13451" s="57" t="s">
        <v>37578</v>
      </c>
    </row>
    <row r="13452" spans="1:4">
      <c r="A13452" s="57" t="s">
        <v>37551</v>
      </c>
      <c r="B13452" s="57"/>
      <c r="C13452" s="57" t="s">
        <v>37579</v>
      </c>
      <c r="D13452" s="57" t="s">
        <v>37580</v>
      </c>
    </row>
    <row r="13453" spans="1:4">
      <c r="A13453" s="57" t="s">
        <v>37551</v>
      </c>
      <c r="B13453" s="57"/>
      <c r="C13453" s="57" t="s">
        <v>37581</v>
      </c>
      <c r="D13453" s="57" t="s">
        <v>37582</v>
      </c>
    </row>
    <row r="13454" spans="1:4">
      <c r="A13454" s="57" t="s">
        <v>37551</v>
      </c>
      <c r="B13454" s="57"/>
      <c r="C13454" s="57" t="s">
        <v>37583</v>
      </c>
      <c r="D13454" s="57" t="s">
        <v>37584</v>
      </c>
    </row>
    <row r="13455" spans="1:4">
      <c r="A13455" s="57" t="s">
        <v>37551</v>
      </c>
      <c r="B13455" s="57"/>
      <c r="C13455" s="57" t="s">
        <v>37585</v>
      </c>
      <c r="D13455" s="57" t="s">
        <v>37586</v>
      </c>
    </row>
    <row r="13456" spans="1:4">
      <c r="A13456" s="57" t="s">
        <v>37551</v>
      </c>
      <c r="B13456" s="57"/>
      <c r="C13456" s="57" t="s">
        <v>37587</v>
      </c>
      <c r="D13456" s="57" t="s">
        <v>37588</v>
      </c>
    </row>
    <row r="13457" spans="1:4">
      <c r="A13457" s="57" t="s">
        <v>37551</v>
      </c>
      <c r="B13457" s="57"/>
      <c r="C13457" s="57" t="s">
        <v>37589</v>
      </c>
      <c r="D13457" s="57" t="s">
        <v>37590</v>
      </c>
    </row>
    <row r="13458" spans="1:4">
      <c r="A13458" s="57" t="s">
        <v>37551</v>
      </c>
      <c r="B13458" s="57"/>
      <c r="C13458" s="57" t="s">
        <v>37591</v>
      </c>
      <c r="D13458" s="57" t="s">
        <v>37592</v>
      </c>
    </row>
    <row r="13459" spans="1:4">
      <c r="A13459" s="57" t="s">
        <v>37551</v>
      </c>
      <c r="B13459" s="57"/>
      <c r="C13459" s="57" t="s">
        <v>37593</v>
      </c>
      <c r="D13459" s="57" t="s">
        <v>37594</v>
      </c>
    </row>
    <row r="13460" spans="1:4">
      <c r="A13460" s="57" t="s">
        <v>37551</v>
      </c>
      <c r="B13460" s="57"/>
      <c r="C13460" s="57" t="s">
        <v>37595</v>
      </c>
      <c r="D13460" s="57" t="s">
        <v>37596</v>
      </c>
    </row>
    <row r="13461" spans="1:4">
      <c r="A13461" s="57" t="s">
        <v>37551</v>
      </c>
      <c r="B13461" s="57"/>
      <c r="C13461" s="57" t="s">
        <v>37597</v>
      </c>
      <c r="D13461" s="57" t="s">
        <v>37598</v>
      </c>
    </row>
    <row r="13462" spans="1:4">
      <c r="A13462" s="57" t="s">
        <v>37551</v>
      </c>
      <c r="B13462" s="57"/>
      <c r="C13462" s="57" t="s">
        <v>37599</v>
      </c>
      <c r="D13462" s="57" t="s">
        <v>37600</v>
      </c>
    </row>
    <row r="13463" spans="1:4">
      <c r="A13463" s="57" t="s">
        <v>37551</v>
      </c>
      <c r="B13463" s="57"/>
      <c r="C13463" s="57" t="s">
        <v>37601</v>
      </c>
      <c r="D13463" s="57" t="s">
        <v>37602</v>
      </c>
    </row>
    <row r="13464" spans="1:4">
      <c r="A13464" s="57" t="s">
        <v>37551</v>
      </c>
      <c r="B13464" s="57"/>
      <c r="C13464" s="57" t="s">
        <v>37603</v>
      </c>
      <c r="D13464" s="57" t="s">
        <v>37604</v>
      </c>
    </row>
    <row r="13465" spans="1:4">
      <c r="A13465" s="57" t="s">
        <v>37551</v>
      </c>
      <c r="B13465" s="57"/>
      <c r="C13465" s="57" t="s">
        <v>37605</v>
      </c>
      <c r="D13465" s="57" t="s">
        <v>37606</v>
      </c>
    </row>
    <row r="13466" spans="1:4">
      <c r="A13466" s="57" t="s">
        <v>37551</v>
      </c>
      <c r="B13466" s="57"/>
      <c r="C13466" s="57" t="s">
        <v>37607</v>
      </c>
      <c r="D13466" s="57" t="s">
        <v>37608</v>
      </c>
    </row>
    <row r="13467" spans="1:4">
      <c r="A13467" s="57" t="s">
        <v>37551</v>
      </c>
      <c r="B13467" s="57"/>
      <c r="C13467" s="57" t="s">
        <v>37609</v>
      </c>
      <c r="D13467" s="57" t="s">
        <v>37610</v>
      </c>
    </row>
    <row r="13468" spans="1:4">
      <c r="A13468" s="57" t="s">
        <v>37551</v>
      </c>
      <c r="B13468" s="57"/>
      <c r="C13468" s="57" t="s">
        <v>37611</v>
      </c>
      <c r="D13468" s="57" t="s">
        <v>37612</v>
      </c>
    </row>
    <row r="13469" spans="1:4">
      <c r="A13469" s="57" t="s">
        <v>37551</v>
      </c>
      <c r="B13469" s="57"/>
      <c r="C13469" s="57" t="s">
        <v>37613</v>
      </c>
      <c r="D13469" s="57" t="s">
        <v>37614</v>
      </c>
    </row>
    <row r="13470" spans="1:4">
      <c r="A13470" s="57" t="s">
        <v>37551</v>
      </c>
      <c r="B13470" s="57"/>
      <c r="C13470" s="57" t="s">
        <v>37615</v>
      </c>
      <c r="D13470" s="57" t="s">
        <v>37616</v>
      </c>
    </row>
    <row r="13471" spans="1:4">
      <c r="A13471" s="57" t="s">
        <v>37551</v>
      </c>
      <c r="B13471" s="57"/>
      <c r="C13471" s="57" t="s">
        <v>37617</v>
      </c>
      <c r="D13471" s="57" t="s">
        <v>37618</v>
      </c>
    </row>
    <row r="13472" spans="1:4">
      <c r="A13472" s="57" t="s">
        <v>37551</v>
      </c>
      <c r="B13472" s="57"/>
      <c r="C13472" s="57" t="s">
        <v>37619</v>
      </c>
      <c r="D13472" s="57" t="s">
        <v>37620</v>
      </c>
    </row>
    <row r="13473" spans="1:4">
      <c r="A13473" s="57" t="s">
        <v>37551</v>
      </c>
      <c r="B13473" s="57"/>
      <c r="C13473" s="57" t="s">
        <v>37621</v>
      </c>
      <c r="D13473" s="57" t="s">
        <v>37622</v>
      </c>
    </row>
    <row r="13474" spans="1:4">
      <c r="A13474" s="57" t="s">
        <v>37551</v>
      </c>
      <c r="B13474" s="57"/>
      <c r="C13474" s="57" t="s">
        <v>37623</v>
      </c>
      <c r="D13474" s="57" t="s">
        <v>37624</v>
      </c>
    </row>
    <row r="13475" spans="1:4">
      <c r="A13475" s="57" t="s">
        <v>37551</v>
      </c>
      <c r="B13475" s="57"/>
      <c r="C13475" s="57" t="s">
        <v>37625</v>
      </c>
      <c r="D13475" s="57" t="s">
        <v>37626</v>
      </c>
    </row>
    <row r="13476" spans="1:4">
      <c r="A13476" s="57" t="s">
        <v>37551</v>
      </c>
      <c r="B13476" s="57"/>
      <c r="C13476" s="57" t="s">
        <v>37627</v>
      </c>
      <c r="D13476" s="57" t="s">
        <v>37628</v>
      </c>
    </row>
    <row r="13477" spans="1:4">
      <c r="A13477" s="57" t="s">
        <v>37551</v>
      </c>
      <c r="B13477" s="57"/>
      <c r="C13477" s="57" t="s">
        <v>37629</v>
      </c>
      <c r="D13477" s="57" t="s">
        <v>37630</v>
      </c>
    </row>
    <row r="13478" spans="1:4">
      <c r="A13478" s="57" t="s">
        <v>37551</v>
      </c>
      <c r="B13478" s="57"/>
      <c r="C13478" s="57" t="s">
        <v>75099</v>
      </c>
      <c r="D13478" s="57" t="s">
        <v>75100</v>
      </c>
    </row>
    <row r="13479" spans="1:4">
      <c r="A13479" s="57" t="s">
        <v>37551</v>
      </c>
      <c r="B13479" s="57"/>
      <c r="C13479" s="57" t="s">
        <v>75101</v>
      </c>
      <c r="D13479" s="57" t="s">
        <v>75102</v>
      </c>
    </row>
    <row r="13480" spans="1:4">
      <c r="A13480" s="57" t="s">
        <v>37551</v>
      </c>
      <c r="B13480" s="57"/>
      <c r="C13480" s="57" t="s">
        <v>75103</v>
      </c>
      <c r="D13480" s="57" t="s">
        <v>75104</v>
      </c>
    </row>
    <row r="13481" spans="1:4">
      <c r="A13481" s="57" t="s">
        <v>37631</v>
      </c>
      <c r="B13481" s="57" t="s">
        <v>12940</v>
      </c>
      <c r="C13481" s="57" t="s">
        <v>37632</v>
      </c>
      <c r="D13481" s="57" t="s">
        <v>37633</v>
      </c>
    </row>
    <row r="13482" spans="1:4">
      <c r="A13482" s="57" t="s">
        <v>37631</v>
      </c>
      <c r="B13482" s="57"/>
      <c r="C13482" s="57" t="s">
        <v>37634</v>
      </c>
      <c r="D13482" s="57" t="s">
        <v>37635</v>
      </c>
    </row>
    <row r="13483" spans="1:4">
      <c r="A13483" s="57" t="s">
        <v>37636</v>
      </c>
      <c r="B13483" s="57" t="s">
        <v>12940</v>
      </c>
      <c r="C13483" s="57" t="s">
        <v>37637</v>
      </c>
      <c r="D13483" s="57" t="s">
        <v>37638</v>
      </c>
    </row>
    <row r="13484" spans="1:4">
      <c r="A13484" s="57" t="s">
        <v>37636</v>
      </c>
      <c r="B13484" s="57"/>
      <c r="C13484" s="57" t="s">
        <v>37639</v>
      </c>
      <c r="D13484" s="57" t="s">
        <v>37640</v>
      </c>
    </row>
    <row r="13485" spans="1:4">
      <c r="A13485" s="57" t="s">
        <v>37641</v>
      </c>
      <c r="B13485" s="57" t="s">
        <v>12940</v>
      </c>
      <c r="C13485" s="57" t="s">
        <v>37642</v>
      </c>
      <c r="D13485" s="57" t="s">
        <v>37643</v>
      </c>
    </row>
    <row r="13486" spans="1:4">
      <c r="A13486" s="57" t="s">
        <v>37641</v>
      </c>
      <c r="B13486" s="57"/>
      <c r="C13486" s="57" t="s">
        <v>37644</v>
      </c>
      <c r="D13486" s="57" t="s">
        <v>37645</v>
      </c>
    </row>
    <row r="13487" spans="1:4">
      <c r="A13487" s="57" t="s">
        <v>37646</v>
      </c>
      <c r="B13487" s="57" t="s">
        <v>12940</v>
      </c>
      <c r="C13487" s="57" t="s">
        <v>37647</v>
      </c>
      <c r="D13487" s="57" t="s">
        <v>37648</v>
      </c>
    </row>
    <row r="13488" spans="1:4">
      <c r="A13488" s="57" t="s">
        <v>37646</v>
      </c>
      <c r="B13488" s="57"/>
      <c r="C13488" s="57" t="s">
        <v>37649</v>
      </c>
      <c r="D13488" s="57" t="s">
        <v>37650</v>
      </c>
    </row>
    <row r="13489" spans="1:4">
      <c r="A13489" s="57" t="s">
        <v>37646</v>
      </c>
      <c r="B13489" s="57"/>
      <c r="C13489" s="57" t="s">
        <v>37651</v>
      </c>
      <c r="D13489" s="57" t="s">
        <v>37652</v>
      </c>
    </row>
    <row r="13490" spans="1:4">
      <c r="A13490" s="57" t="s">
        <v>37653</v>
      </c>
      <c r="B13490" s="57" t="s">
        <v>12940</v>
      </c>
      <c r="C13490" s="57" t="s">
        <v>37654</v>
      </c>
      <c r="D13490" s="57" t="s">
        <v>37655</v>
      </c>
    </row>
    <row r="13491" spans="1:4">
      <c r="A13491" s="57" t="s">
        <v>37653</v>
      </c>
      <c r="B13491" s="57"/>
      <c r="C13491" s="57" t="s">
        <v>37656</v>
      </c>
      <c r="D13491" s="57" t="s">
        <v>37657</v>
      </c>
    </row>
    <row r="13492" spans="1:4">
      <c r="A13492" s="57" t="s">
        <v>37658</v>
      </c>
      <c r="B13492" s="57" t="s">
        <v>12940</v>
      </c>
      <c r="C13492" s="57" t="s">
        <v>37659</v>
      </c>
      <c r="D13492" s="57" t="s">
        <v>37660</v>
      </c>
    </row>
    <row r="13493" spans="1:4">
      <c r="A13493" s="57" t="s">
        <v>37661</v>
      </c>
      <c r="B13493" s="57" t="s">
        <v>12940</v>
      </c>
      <c r="C13493" s="57" t="s">
        <v>37662</v>
      </c>
      <c r="D13493" s="57" t="s">
        <v>37663</v>
      </c>
    </row>
    <row r="13494" spans="1:4">
      <c r="A13494" s="57" t="s">
        <v>37661</v>
      </c>
      <c r="B13494" s="57"/>
      <c r="C13494" s="57" t="s">
        <v>37664</v>
      </c>
      <c r="D13494" s="57" t="s">
        <v>37665</v>
      </c>
    </row>
    <row r="13495" spans="1:4">
      <c r="A13495" s="57" t="s">
        <v>37661</v>
      </c>
      <c r="B13495" s="57"/>
      <c r="C13495" s="57" t="s">
        <v>37666</v>
      </c>
      <c r="D13495" s="57" t="s">
        <v>37667</v>
      </c>
    </row>
    <row r="13496" spans="1:4">
      <c r="A13496" s="57" t="s">
        <v>37661</v>
      </c>
      <c r="B13496" s="57"/>
      <c r="C13496" s="57" t="s">
        <v>37668</v>
      </c>
      <c r="D13496" s="57" t="s">
        <v>37669</v>
      </c>
    </row>
    <row r="13497" spans="1:4">
      <c r="A13497" s="57" t="s">
        <v>37661</v>
      </c>
      <c r="B13497" s="57"/>
      <c r="C13497" s="57" t="s">
        <v>37670</v>
      </c>
      <c r="D13497" s="57" t="s">
        <v>37671</v>
      </c>
    </row>
    <row r="13498" spans="1:4">
      <c r="A13498" s="57" t="s">
        <v>37661</v>
      </c>
      <c r="B13498" s="57"/>
      <c r="C13498" s="57" t="s">
        <v>37672</v>
      </c>
      <c r="D13498" s="57" t="s">
        <v>37673</v>
      </c>
    </row>
    <row r="13499" spans="1:4">
      <c r="A13499" s="57" t="s">
        <v>37661</v>
      </c>
      <c r="B13499" s="57"/>
      <c r="C13499" s="57" t="s">
        <v>37674</v>
      </c>
      <c r="D13499" s="57" t="s">
        <v>37675</v>
      </c>
    </row>
    <row r="13500" spans="1:4">
      <c r="A13500" s="57" t="s">
        <v>37676</v>
      </c>
      <c r="B13500" s="57" t="s">
        <v>12940</v>
      </c>
      <c r="C13500" s="57" t="s">
        <v>37677</v>
      </c>
      <c r="D13500" s="57" t="s">
        <v>37678</v>
      </c>
    </row>
    <row r="13501" spans="1:4">
      <c r="A13501" s="57" t="s">
        <v>37676</v>
      </c>
      <c r="B13501" s="57"/>
      <c r="C13501" s="57" t="s">
        <v>37679</v>
      </c>
      <c r="D13501" s="57" t="s">
        <v>37680</v>
      </c>
    </row>
    <row r="13502" spans="1:4">
      <c r="A13502" s="57" t="s">
        <v>37681</v>
      </c>
      <c r="B13502" s="57" t="s">
        <v>12940</v>
      </c>
      <c r="C13502" s="57" t="s">
        <v>37682</v>
      </c>
      <c r="D13502" s="57" t="s">
        <v>37683</v>
      </c>
    </row>
    <row r="13503" spans="1:4">
      <c r="A13503" s="57" t="s">
        <v>37684</v>
      </c>
      <c r="B13503" s="57" t="s">
        <v>12940</v>
      </c>
      <c r="C13503" s="57" t="s">
        <v>37685</v>
      </c>
      <c r="D13503" s="57" t="s">
        <v>37686</v>
      </c>
    </row>
    <row r="13504" spans="1:4">
      <c r="A13504" s="57" t="s">
        <v>37684</v>
      </c>
      <c r="B13504" s="57"/>
      <c r="C13504" s="57" t="s">
        <v>37687</v>
      </c>
      <c r="D13504" s="57" t="s">
        <v>37688</v>
      </c>
    </row>
    <row r="13505" spans="1:4">
      <c r="A13505" s="57" t="s">
        <v>37684</v>
      </c>
      <c r="B13505" s="57"/>
      <c r="C13505" s="57" t="s">
        <v>37689</v>
      </c>
      <c r="D13505" s="57" t="s">
        <v>37690</v>
      </c>
    </row>
    <row r="13506" spans="1:4">
      <c r="A13506" s="57" t="s">
        <v>37684</v>
      </c>
      <c r="B13506" s="57"/>
      <c r="C13506" s="57" t="s">
        <v>37691</v>
      </c>
      <c r="D13506" s="57" t="s">
        <v>20460</v>
      </c>
    </row>
    <row r="13507" spans="1:4">
      <c r="A13507" s="57" t="s">
        <v>37684</v>
      </c>
      <c r="B13507" s="57"/>
      <c r="C13507" s="57" t="s">
        <v>37692</v>
      </c>
      <c r="D13507" s="57" t="s">
        <v>37693</v>
      </c>
    </row>
    <row r="13508" spans="1:4">
      <c r="A13508" s="57" t="s">
        <v>37684</v>
      </c>
      <c r="B13508" s="57"/>
      <c r="C13508" s="57" t="s">
        <v>37694</v>
      </c>
      <c r="D13508" s="57" t="s">
        <v>37695</v>
      </c>
    </row>
    <row r="13509" spans="1:4">
      <c r="A13509" s="57" t="s">
        <v>37696</v>
      </c>
      <c r="B13509" s="57" t="s">
        <v>12940</v>
      </c>
      <c r="C13509" s="57" t="s">
        <v>37697</v>
      </c>
      <c r="D13509" s="57" t="s">
        <v>37698</v>
      </c>
    </row>
    <row r="13510" spans="1:4">
      <c r="A13510" s="57" t="s">
        <v>37696</v>
      </c>
      <c r="B13510" s="57"/>
      <c r="C13510" s="57" t="s">
        <v>37699</v>
      </c>
      <c r="D13510" s="57" t="s">
        <v>37700</v>
      </c>
    </row>
    <row r="13511" spans="1:4">
      <c r="A13511" s="57" t="s">
        <v>37696</v>
      </c>
      <c r="B13511" s="57"/>
      <c r="C13511" s="57" t="s">
        <v>37701</v>
      </c>
      <c r="D13511" s="57" t="s">
        <v>37702</v>
      </c>
    </row>
    <row r="13512" spans="1:4">
      <c r="A13512" s="57" t="s">
        <v>37696</v>
      </c>
      <c r="B13512" s="57"/>
      <c r="C13512" s="57" t="s">
        <v>37703</v>
      </c>
      <c r="D13512" s="57" t="s">
        <v>37704</v>
      </c>
    </row>
    <row r="13513" spans="1:4">
      <c r="A13513" s="57" t="s">
        <v>37696</v>
      </c>
      <c r="B13513" s="57"/>
      <c r="C13513" s="57" t="s">
        <v>37705</v>
      </c>
      <c r="D13513" s="57" t="s">
        <v>37706</v>
      </c>
    </row>
    <row r="13514" spans="1:4">
      <c r="A13514" s="57" t="s">
        <v>37696</v>
      </c>
      <c r="B13514" s="57"/>
      <c r="C13514" s="57" t="s">
        <v>37707</v>
      </c>
      <c r="D13514" s="57" t="s">
        <v>37708</v>
      </c>
    </row>
    <row r="13515" spans="1:4">
      <c r="A13515" s="57" t="s">
        <v>37696</v>
      </c>
      <c r="B13515" s="57"/>
      <c r="C13515" s="57" t="s">
        <v>37709</v>
      </c>
      <c r="D13515" s="57" t="s">
        <v>37710</v>
      </c>
    </row>
    <row r="13516" spans="1:4">
      <c r="A13516" s="57" t="s">
        <v>37696</v>
      </c>
      <c r="B13516" s="57"/>
      <c r="C13516" s="57" t="s">
        <v>37711</v>
      </c>
      <c r="D13516" s="57" t="s">
        <v>37712</v>
      </c>
    </row>
    <row r="13517" spans="1:4">
      <c r="A13517" s="57" t="s">
        <v>37696</v>
      </c>
      <c r="B13517" s="57"/>
      <c r="C13517" s="57" t="s">
        <v>37713</v>
      </c>
      <c r="D13517" s="57" t="s">
        <v>37714</v>
      </c>
    </row>
    <row r="13518" spans="1:4">
      <c r="A13518" s="57" t="s">
        <v>37696</v>
      </c>
      <c r="B13518" s="57"/>
      <c r="C13518" s="57" t="s">
        <v>37715</v>
      </c>
      <c r="D13518" s="57" t="s">
        <v>37716</v>
      </c>
    </row>
    <row r="13519" spans="1:4">
      <c r="A13519" s="57" t="s">
        <v>37696</v>
      </c>
      <c r="B13519" s="57"/>
      <c r="C13519" s="57" t="s">
        <v>37717</v>
      </c>
      <c r="D13519" s="57" t="s">
        <v>37718</v>
      </c>
    </row>
    <row r="13520" spans="1:4">
      <c r="A13520" s="57" t="s">
        <v>37696</v>
      </c>
      <c r="B13520" s="57"/>
      <c r="C13520" s="57" t="s">
        <v>37719</v>
      </c>
      <c r="D13520" s="57" t="s">
        <v>37720</v>
      </c>
    </row>
    <row r="13521" spans="1:4">
      <c r="A13521" s="57" t="s">
        <v>37696</v>
      </c>
      <c r="B13521" s="57"/>
      <c r="C13521" s="57" t="s">
        <v>37721</v>
      </c>
      <c r="D13521" s="57" t="s">
        <v>37722</v>
      </c>
    </row>
    <row r="13522" spans="1:4">
      <c r="A13522" s="57" t="s">
        <v>37696</v>
      </c>
      <c r="B13522" s="57"/>
      <c r="C13522" s="57" t="s">
        <v>37723</v>
      </c>
      <c r="D13522" s="57" t="s">
        <v>37724</v>
      </c>
    </row>
    <row r="13523" spans="1:4">
      <c r="A13523" s="57" t="s">
        <v>37696</v>
      </c>
      <c r="B13523" s="57"/>
      <c r="C13523" s="57" t="s">
        <v>37725</v>
      </c>
      <c r="D13523" s="57" t="s">
        <v>37726</v>
      </c>
    </row>
    <row r="13524" spans="1:4">
      <c r="A13524" s="57" t="s">
        <v>37696</v>
      </c>
      <c r="B13524" s="57"/>
      <c r="C13524" s="57" t="s">
        <v>37727</v>
      </c>
      <c r="D13524" s="57" t="s">
        <v>37728</v>
      </c>
    </row>
    <row r="13525" spans="1:4">
      <c r="A13525" s="57" t="s">
        <v>37696</v>
      </c>
      <c r="B13525" s="57"/>
      <c r="C13525" s="57" t="s">
        <v>37729</v>
      </c>
      <c r="D13525" s="57" t="s">
        <v>37730</v>
      </c>
    </row>
    <row r="13526" spans="1:4">
      <c r="A13526" s="57" t="s">
        <v>37731</v>
      </c>
      <c r="B13526" s="57" t="s">
        <v>12940</v>
      </c>
      <c r="C13526" s="57" t="s">
        <v>37732</v>
      </c>
      <c r="D13526" s="57" t="s">
        <v>19034</v>
      </c>
    </row>
    <row r="13527" spans="1:4">
      <c r="A13527" s="57" t="s">
        <v>37733</v>
      </c>
      <c r="B13527" s="57" t="s">
        <v>12940</v>
      </c>
      <c r="C13527" s="57" t="s">
        <v>37734</v>
      </c>
      <c r="D13527" s="57" t="s">
        <v>37735</v>
      </c>
    </row>
    <row r="13528" spans="1:4">
      <c r="A13528" s="57" t="s">
        <v>37736</v>
      </c>
      <c r="B13528" s="57" t="s">
        <v>12940</v>
      </c>
      <c r="C13528" s="57" t="s">
        <v>37737</v>
      </c>
      <c r="D13528" s="57" t="s">
        <v>37738</v>
      </c>
    </row>
    <row r="13529" spans="1:4">
      <c r="A13529" s="57" t="s">
        <v>37736</v>
      </c>
      <c r="B13529" s="57"/>
      <c r="C13529" s="57" t="s">
        <v>37739</v>
      </c>
      <c r="D13529" s="57" t="s">
        <v>37740</v>
      </c>
    </row>
    <row r="13530" spans="1:4">
      <c r="A13530" s="57" t="s">
        <v>37741</v>
      </c>
      <c r="B13530" s="57" t="s">
        <v>12940</v>
      </c>
      <c r="C13530" s="57" t="s">
        <v>37742</v>
      </c>
      <c r="D13530" s="57" t="s">
        <v>37743</v>
      </c>
    </row>
    <row r="13531" spans="1:4">
      <c r="A13531" s="57" t="s">
        <v>37744</v>
      </c>
      <c r="B13531" s="57" t="s">
        <v>12940</v>
      </c>
      <c r="C13531" s="57" t="s">
        <v>37745</v>
      </c>
      <c r="D13531" s="57" t="s">
        <v>37746</v>
      </c>
    </row>
    <row r="13532" spans="1:4">
      <c r="A13532" s="57" t="s">
        <v>37747</v>
      </c>
      <c r="B13532" s="57" t="s">
        <v>12940</v>
      </c>
      <c r="C13532" s="57" t="s">
        <v>37748</v>
      </c>
      <c r="D13532" s="57" t="s">
        <v>37749</v>
      </c>
    </row>
    <row r="13533" spans="1:4">
      <c r="A13533" s="57" t="s">
        <v>7787</v>
      </c>
      <c r="B13533" s="57" t="s">
        <v>1149</v>
      </c>
      <c r="C13533" s="57" t="s">
        <v>4025</v>
      </c>
      <c r="D13533" s="57" t="s">
        <v>4026</v>
      </c>
    </row>
    <row r="13534" spans="1:4">
      <c r="A13534" s="57" t="s">
        <v>7787</v>
      </c>
      <c r="B13534" s="57" t="s">
        <v>1149</v>
      </c>
      <c r="C13534" s="57" t="s">
        <v>5459</v>
      </c>
      <c r="D13534" s="57" t="s">
        <v>5460</v>
      </c>
    </row>
    <row r="13535" spans="1:4">
      <c r="A13535" s="57" t="s">
        <v>7787</v>
      </c>
      <c r="B13535" s="57" t="s">
        <v>1149</v>
      </c>
      <c r="C13535" s="57" t="s">
        <v>8505</v>
      </c>
      <c r="D13535" s="57" t="s">
        <v>8506</v>
      </c>
    </row>
    <row r="13536" spans="1:4">
      <c r="A13536" s="57" t="s">
        <v>7787</v>
      </c>
      <c r="B13536" s="57" t="s">
        <v>1149</v>
      </c>
      <c r="C13536" s="57" t="s">
        <v>12726</v>
      </c>
      <c r="D13536" s="57" t="s">
        <v>12727</v>
      </c>
    </row>
    <row r="13537" spans="1:4">
      <c r="A13537" s="57" t="s">
        <v>7787</v>
      </c>
      <c r="B13537" s="57" t="s">
        <v>1149</v>
      </c>
      <c r="C13537" s="57" t="s">
        <v>12728</v>
      </c>
      <c r="D13537" s="57" t="s">
        <v>12729</v>
      </c>
    </row>
    <row r="13538" spans="1:4">
      <c r="A13538" s="57" t="s">
        <v>7787</v>
      </c>
      <c r="B13538" s="57" t="s">
        <v>1149</v>
      </c>
      <c r="C13538" s="57" t="s">
        <v>12730</v>
      </c>
      <c r="D13538" s="57" t="s">
        <v>12731</v>
      </c>
    </row>
    <row r="13539" spans="1:4">
      <c r="A13539" s="57" t="s">
        <v>7787</v>
      </c>
      <c r="B13539" s="57" t="s">
        <v>1149</v>
      </c>
      <c r="C13539" s="57" t="s">
        <v>15386</v>
      </c>
      <c r="D13539" s="57" t="s">
        <v>15387</v>
      </c>
    </row>
    <row r="13540" spans="1:4">
      <c r="A13540" s="57" t="s">
        <v>7787</v>
      </c>
      <c r="B13540" s="57" t="s">
        <v>1149</v>
      </c>
      <c r="C13540" s="57" t="s">
        <v>15388</v>
      </c>
      <c r="D13540" s="57" t="s">
        <v>15389</v>
      </c>
    </row>
    <row r="13541" spans="1:4">
      <c r="A13541" s="57" t="s">
        <v>7787</v>
      </c>
      <c r="B13541" s="57" t="s">
        <v>1149</v>
      </c>
      <c r="C13541" s="57" t="s">
        <v>37750</v>
      </c>
      <c r="D13541" s="57" t="s">
        <v>37751</v>
      </c>
    </row>
    <row r="13542" spans="1:4">
      <c r="A13542" s="57" t="s">
        <v>7787</v>
      </c>
      <c r="B13542" s="57" t="s">
        <v>1149</v>
      </c>
      <c r="C13542" s="57" t="s">
        <v>37752</v>
      </c>
      <c r="D13542" s="57" t="s">
        <v>37753</v>
      </c>
    </row>
    <row r="13543" spans="1:4">
      <c r="A13543" s="57" t="s">
        <v>37754</v>
      </c>
      <c r="B13543" s="57" t="s">
        <v>12940</v>
      </c>
      <c r="C13543" s="57" t="s">
        <v>37755</v>
      </c>
      <c r="D13543" s="57" t="s">
        <v>37756</v>
      </c>
    </row>
    <row r="13544" spans="1:4">
      <c r="A13544" s="57" t="s">
        <v>37754</v>
      </c>
      <c r="B13544" s="57"/>
      <c r="C13544" s="57" t="s">
        <v>37757</v>
      </c>
      <c r="D13544" s="57" t="s">
        <v>37758</v>
      </c>
    </row>
    <row r="13545" spans="1:4">
      <c r="A13545" s="57" t="s">
        <v>37754</v>
      </c>
      <c r="B13545" s="57"/>
      <c r="C13545" s="57" t="s">
        <v>37759</v>
      </c>
      <c r="D13545" s="57" t="s">
        <v>37760</v>
      </c>
    </row>
    <row r="13546" spans="1:4">
      <c r="A13546" s="57" t="s">
        <v>37754</v>
      </c>
      <c r="B13546" s="57"/>
      <c r="C13546" s="57" t="s">
        <v>37761</v>
      </c>
      <c r="D13546" s="57" t="s">
        <v>37762</v>
      </c>
    </row>
    <row r="13547" spans="1:4">
      <c r="A13547" s="57" t="s">
        <v>37754</v>
      </c>
      <c r="B13547" s="57"/>
      <c r="C13547" s="57" t="s">
        <v>37763</v>
      </c>
      <c r="D13547" s="57" t="s">
        <v>37764</v>
      </c>
    </row>
    <row r="13548" spans="1:4">
      <c r="A13548" s="57" t="s">
        <v>37754</v>
      </c>
      <c r="B13548" s="57"/>
      <c r="C13548" s="57" t="s">
        <v>75105</v>
      </c>
      <c r="D13548" s="57" t="s">
        <v>75106</v>
      </c>
    </row>
    <row r="13549" spans="1:4">
      <c r="A13549" s="57" t="s">
        <v>37765</v>
      </c>
      <c r="B13549" s="57" t="s">
        <v>12940</v>
      </c>
      <c r="C13549" s="57" t="s">
        <v>37766</v>
      </c>
      <c r="D13549" s="57" t="s">
        <v>37767</v>
      </c>
    </row>
    <row r="13550" spans="1:4">
      <c r="A13550" s="57" t="s">
        <v>37765</v>
      </c>
      <c r="B13550" s="57"/>
      <c r="C13550" s="57" t="s">
        <v>37768</v>
      </c>
      <c r="D13550" s="57" t="s">
        <v>37769</v>
      </c>
    </row>
    <row r="13551" spans="1:4">
      <c r="A13551" s="57" t="s">
        <v>37770</v>
      </c>
      <c r="B13551" s="57" t="s">
        <v>12940</v>
      </c>
      <c r="C13551" s="57" t="s">
        <v>37771</v>
      </c>
      <c r="D13551" s="57" t="s">
        <v>37772</v>
      </c>
    </row>
    <row r="13552" spans="1:4">
      <c r="A13552" s="57" t="s">
        <v>37773</v>
      </c>
      <c r="B13552" s="57" t="s">
        <v>12940</v>
      </c>
      <c r="C13552" s="57" t="s">
        <v>37774</v>
      </c>
      <c r="D13552" s="57" t="s">
        <v>37775</v>
      </c>
    </row>
    <row r="13553" spans="1:4">
      <c r="A13553" s="57" t="s">
        <v>37773</v>
      </c>
      <c r="B13553" s="57"/>
      <c r="C13553" s="57" t="s">
        <v>37776</v>
      </c>
      <c r="D13553" s="57" t="s">
        <v>37777</v>
      </c>
    </row>
    <row r="13554" spans="1:4">
      <c r="A13554" s="57" t="s">
        <v>37778</v>
      </c>
      <c r="B13554" s="57" t="s">
        <v>12940</v>
      </c>
      <c r="C13554" s="57" t="s">
        <v>37779</v>
      </c>
      <c r="D13554" s="57" t="s">
        <v>37780</v>
      </c>
    </row>
    <row r="13555" spans="1:4">
      <c r="A13555" s="57" t="s">
        <v>37778</v>
      </c>
      <c r="B13555" s="57"/>
      <c r="C13555" s="57" t="s">
        <v>37781</v>
      </c>
      <c r="D13555" s="57" t="s">
        <v>37780</v>
      </c>
    </row>
    <row r="13556" spans="1:4">
      <c r="A13556" s="57" t="s">
        <v>37778</v>
      </c>
      <c r="B13556" s="57"/>
      <c r="C13556" s="57" t="s">
        <v>37782</v>
      </c>
      <c r="D13556" s="57" t="s">
        <v>37780</v>
      </c>
    </row>
    <row r="13557" spans="1:4">
      <c r="A13557" s="57" t="s">
        <v>37778</v>
      </c>
      <c r="B13557" s="57"/>
      <c r="C13557" s="57" t="s">
        <v>37783</v>
      </c>
      <c r="D13557" s="57" t="s">
        <v>37784</v>
      </c>
    </row>
    <row r="13558" spans="1:4">
      <c r="A13558" s="57" t="s">
        <v>37778</v>
      </c>
      <c r="B13558" s="57"/>
      <c r="C13558" s="57" t="s">
        <v>37785</v>
      </c>
      <c r="D13558" s="57" t="s">
        <v>37786</v>
      </c>
    </row>
    <row r="13559" spans="1:4">
      <c r="A13559" s="57" t="s">
        <v>37778</v>
      </c>
      <c r="B13559" s="57"/>
      <c r="C13559" s="57" t="s">
        <v>37787</v>
      </c>
      <c r="D13559" s="57" t="s">
        <v>37788</v>
      </c>
    </row>
    <row r="13560" spans="1:4">
      <c r="A13560" s="57" t="s">
        <v>37778</v>
      </c>
      <c r="B13560" s="57"/>
      <c r="C13560" s="57" t="s">
        <v>37789</v>
      </c>
      <c r="D13560" s="57" t="s">
        <v>37790</v>
      </c>
    </row>
    <row r="13561" spans="1:4">
      <c r="A13561" s="57" t="s">
        <v>37778</v>
      </c>
      <c r="B13561" s="57"/>
      <c r="C13561" s="57" t="s">
        <v>37791</v>
      </c>
      <c r="D13561" s="57" t="s">
        <v>37792</v>
      </c>
    </row>
    <row r="13562" spans="1:4">
      <c r="A13562" s="57" t="s">
        <v>37793</v>
      </c>
      <c r="B13562" s="57" t="s">
        <v>12940</v>
      </c>
      <c r="C13562" s="57" t="s">
        <v>37794</v>
      </c>
      <c r="D13562" s="57" t="s">
        <v>37795</v>
      </c>
    </row>
    <row r="13563" spans="1:4">
      <c r="A13563" s="57" t="s">
        <v>37793</v>
      </c>
      <c r="B13563" s="57"/>
      <c r="C13563" s="57" t="s">
        <v>37796</v>
      </c>
      <c r="D13563" s="57" t="s">
        <v>37797</v>
      </c>
    </row>
    <row r="13564" spans="1:4">
      <c r="A13564" s="57" t="s">
        <v>37793</v>
      </c>
      <c r="B13564" s="57"/>
      <c r="C13564" s="57" t="s">
        <v>37798</v>
      </c>
      <c r="D13564" s="57" t="s">
        <v>37799</v>
      </c>
    </row>
    <row r="13565" spans="1:4">
      <c r="A13565" s="57" t="s">
        <v>37793</v>
      </c>
      <c r="B13565" s="57"/>
      <c r="C13565" s="57" t="s">
        <v>37800</v>
      </c>
      <c r="D13565" s="57" t="s">
        <v>37801</v>
      </c>
    </row>
    <row r="13566" spans="1:4">
      <c r="A13566" s="57" t="s">
        <v>37793</v>
      </c>
      <c r="B13566" s="57"/>
      <c r="C13566" s="57" t="s">
        <v>37802</v>
      </c>
      <c r="D13566" s="57" t="s">
        <v>37803</v>
      </c>
    </row>
    <row r="13567" spans="1:4">
      <c r="A13567" s="57" t="s">
        <v>37793</v>
      </c>
      <c r="B13567" s="57"/>
      <c r="C13567" s="57" t="s">
        <v>37804</v>
      </c>
      <c r="D13567" s="57" t="s">
        <v>37805</v>
      </c>
    </row>
    <row r="13568" spans="1:4">
      <c r="A13568" s="57" t="s">
        <v>37793</v>
      </c>
      <c r="B13568" s="57"/>
      <c r="C13568" s="57" t="s">
        <v>37806</v>
      </c>
      <c r="D13568" s="57" t="s">
        <v>37807</v>
      </c>
    </row>
    <row r="13569" spans="1:4">
      <c r="A13569" s="57" t="s">
        <v>37793</v>
      </c>
      <c r="B13569" s="57"/>
      <c r="C13569" s="57" t="s">
        <v>37808</v>
      </c>
      <c r="D13569" s="57" t="s">
        <v>37809</v>
      </c>
    </row>
    <row r="13570" spans="1:4">
      <c r="A13570" s="57" t="s">
        <v>37793</v>
      </c>
      <c r="B13570" s="57"/>
      <c r="C13570" s="57" t="s">
        <v>37810</v>
      </c>
      <c r="D13570" s="57" t="s">
        <v>37811</v>
      </c>
    </row>
    <row r="13571" spans="1:4">
      <c r="A13571" s="57" t="s">
        <v>37793</v>
      </c>
      <c r="B13571" s="57"/>
      <c r="C13571" s="57" t="s">
        <v>37812</v>
      </c>
      <c r="D13571" s="57" t="s">
        <v>37813</v>
      </c>
    </row>
    <row r="13572" spans="1:4">
      <c r="A13572" s="57" t="s">
        <v>37793</v>
      </c>
      <c r="B13572" s="57"/>
      <c r="C13572" s="57" t="s">
        <v>37814</v>
      </c>
      <c r="D13572" s="57" t="s">
        <v>37815</v>
      </c>
    </row>
    <row r="13573" spans="1:4">
      <c r="A13573" s="57" t="s">
        <v>37793</v>
      </c>
      <c r="B13573" s="57"/>
      <c r="C13573" s="57" t="s">
        <v>37816</v>
      </c>
      <c r="D13573" s="57" t="s">
        <v>37817</v>
      </c>
    </row>
    <row r="13574" spans="1:4">
      <c r="A13574" s="57" t="s">
        <v>37793</v>
      </c>
      <c r="B13574" s="57"/>
      <c r="C13574" s="57" t="s">
        <v>37818</v>
      </c>
      <c r="D13574" s="57" t="s">
        <v>37819</v>
      </c>
    </row>
    <row r="13575" spans="1:4">
      <c r="A13575" s="57" t="s">
        <v>37793</v>
      </c>
      <c r="B13575" s="57"/>
      <c r="C13575" s="57" t="s">
        <v>37820</v>
      </c>
      <c r="D13575" s="57" t="s">
        <v>37821</v>
      </c>
    </row>
    <row r="13576" spans="1:4">
      <c r="A13576" s="57" t="s">
        <v>37793</v>
      </c>
      <c r="B13576" s="57"/>
      <c r="C13576" s="57" t="s">
        <v>75107</v>
      </c>
      <c r="D13576" s="57" t="s">
        <v>75108</v>
      </c>
    </row>
    <row r="13577" spans="1:4">
      <c r="A13577" s="57" t="s">
        <v>7788</v>
      </c>
      <c r="B13577" s="57" t="s">
        <v>16416</v>
      </c>
      <c r="C13577" s="57" t="s">
        <v>3088</v>
      </c>
      <c r="D13577" s="57" t="s">
        <v>3089</v>
      </c>
    </row>
    <row r="13578" spans="1:4">
      <c r="A13578" s="57" t="s">
        <v>7788</v>
      </c>
      <c r="B13578" s="57" t="s">
        <v>16416</v>
      </c>
      <c r="C13578" s="57" t="s">
        <v>3353</v>
      </c>
      <c r="D13578" s="57" t="s">
        <v>3354</v>
      </c>
    </row>
    <row r="13579" spans="1:4">
      <c r="A13579" s="57" t="s">
        <v>7788</v>
      </c>
      <c r="B13579" s="57" t="s">
        <v>16416</v>
      </c>
      <c r="C13579" s="57" t="s">
        <v>4141</v>
      </c>
      <c r="D13579" s="57" t="s">
        <v>4142</v>
      </c>
    </row>
    <row r="13580" spans="1:4">
      <c r="A13580" s="57" t="s">
        <v>7788</v>
      </c>
      <c r="B13580" s="57" t="s">
        <v>16416</v>
      </c>
      <c r="C13580" s="57" t="s">
        <v>4143</v>
      </c>
      <c r="D13580" s="57" t="s">
        <v>4144</v>
      </c>
    </row>
    <row r="13581" spans="1:4">
      <c r="A13581" s="57" t="s">
        <v>7788</v>
      </c>
      <c r="B13581" s="57" t="s">
        <v>16416</v>
      </c>
      <c r="C13581" s="57" t="s">
        <v>4284</v>
      </c>
      <c r="D13581" s="57" t="s">
        <v>4285</v>
      </c>
    </row>
    <row r="13582" spans="1:4">
      <c r="A13582" s="57" t="s">
        <v>7788</v>
      </c>
      <c r="B13582" s="57" t="s">
        <v>16416</v>
      </c>
      <c r="C13582" s="57" t="s">
        <v>4445</v>
      </c>
      <c r="D13582" s="57" t="s">
        <v>4446</v>
      </c>
    </row>
    <row r="13583" spans="1:4">
      <c r="A13583" s="57" t="s">
        <v>7788</v>
      </c>
      <c r="B13583" s="57" t="s">
        <v>16416</v>
      </c>
      <c r="C13583" s="57" t="s">
        <v>4529</v>
      </c>
      <c r="D13583" s="57" t="s">
        <v>4530</v>
      </c>
    </row>
    <row r="13584" spans="1:4">
      <c r="A13584" s="57" t="s">
        <v>7788</v>
      </c>
      <c r="B13584" s="57" t="s">
        <v>16416</v>
      </c>
      <c r="C13584" s="57" t="s">
        <v>4531</v>
      </c>
      <c r="D13584" s="57" t="s">
        <v>4532</v>
      </c>
    </row>
    <row r="13585" spans="1:4">
      <c r="A13585" s="57" t="s">
        <v>7788</v>
      </c>
      <c r="B13585" s="57" t="s">
        <v>16416</v>
      </c>
      <c r="C13585" s="57" t="s">
        <v>4642</v>
      </c>
      <c r="D13585" s="57" t="s">
        <v>4643</v>
      </c>
    </row>
    <row r="13586" spans="1:4">
      <c r="A13586" s="57" t="s">
        <v>7788</v>
      </c>
      <c r="B13586" s="57" t="s">
        <v>16416</v>
      </c>
      <c r="C13586" s="57" t="s">
        <v>4644</v>
      </c>
      <c r="D13586" s="57" t="s">
        <v>4645</v>
      </c>
    </row>
    <row r="13587" spans="1:4">
      <c r="A13587" s="57" t="s">
        <v>7788</v>
      </c>
      <c r="B13587" s="57" t="s">
        <v>16416</v>
      </c>
      <c r="C13587" s="57" t="s">
        <v>4707</v>
      </c>
      <c r="D13587" s="57" t="s">
        <v>4708</v>
      </c>
    </row>
    <row r="13588" spans="1:4">
      <c r="A13588" s="57" t="s">
        <v>7788</v>
      </c>
      <c r="B13588" s="57" t="s">
        <v>16416</v>
      </c>
      <c r="C13588" s="57" t="s">
        <v>5147</v>
      </c>
      <c r="D13588" s="57" t="s">
        <v>5148</v>
      </c>
    </row>
    <row r="13589" spans="1:4">
      <c r="A13589" s="57" t="s">
        <v>7788</v>
      </c>
      <c r="B13589" s="57" t="s">
        <v>16416</v>
      </c>
      <c r="C13589" s="57" t="s">
        <v>5798</v>
      </c>
      <c r="D13589" s="57" t="s">
        <v>5799</v>
      </c>
    </row>
    <row r="13590" spans="1:4">
      <c r="A13590" s="57" t="s">
        <v>7788</v>
      </c>
      <c r="B13590" s="57" t="s">
        <v>16416</v>
      </c>
      <c r="C13590" s="57" t="s">
        <v>6026</v>
      </c>
      <c r="D13590" s="57" t="s">
        <v>6027</v>
      </c>
    </row>
    <row r="13591" spans="1:4">
      <c r="A13591" s="57" t="s">
        <v>7788</v>
      </c>
      <c r="B13591" s="57" t="s">
        <v>16416</v>
      </c>
      <c r="C13591" s="57" t="s">
        <v>6028</v>
      </c>
      <c r="D13591" s="57" t="s">
        <v>6029</v>
      </c>
    </row>
    <row r="13592" spans="1:4">
      <c r="A13592" s="57" t="s">
        <v>7788</v>
      </c>
      <c r="B13592" s="57" t="s">
        <v>16416</v>
      </c>
      <c r="C13592" s="57" t="s">
        <v>6106</v>
      </c>
      <c r="D13592" s="57" t="s">
        <v>6107</v>
      </c>
    </row>
    <row r="13593" spans="1:4">
      <c r="A13593" s="57" t="s">
        <v>7788</v>
      </c>
      <c r="B13593" s="57" t="s">
        <v>16416</v>
      </c>
      <c r="C13593" s="57" t="s">
        <v>6113</v>
      </c>
      <c r="D13593" s="57" t="s">
        <v>9334</v>
      </c>
    </row>
    <row r="13594" spans="1:4">
      <c r="A13594" s="57" t="s">
        <v>7788</v>
      </c>
      <c r="B13594" s="57" t="s">
        <v>16416</v>
      </c>
      <c r="C13594" s="57" t="s">
        <v>12732</v>
      </c>
      <c r="D13594" s="57" t="s">
        <v>12733</v>
      </c>
    </row>
    <row r="13595" spans="1:4">
      <c r="A13595" s="57" t="s">
        <v>7788</v>
      </c>
      <c r="B13595" s="57" t="s">
        <v>16416</v>
      </c>
      <c r="C13595" s="57" t="s">
        <v>12734</v>
      </c>
      <c r="D13595" s="57" t="s">
        <v>12735</v>
      </c>
    </row>
    <row r="13596" spans="1:4">
      <c r="A13596" s="57" t="s">
        <v>7788</v>
      </c>
      <c r="B13596" s="57" t="s">
        <v>16416</v>
      </c>
      <c r="C13596" s="57" t="s">
        <v>12736</v>
      </c>
      <c r="D13596" s="57" t="s">
        <v>12737</v>
      </c>
    </row>
    <row r="13597" spans="1:4">
      <c r="A13597" s="57" t="s">
        <v>7788</v>
      </c>
      <c r="B13597" s="57" t="s">
        <v>16416</v>
      </c>
      <c r="C13597" s="57" t="s">
        <v>12738</v>
      </c>
      <c r="D13597" s="57" t="s">
        <v>12739</v>
      </c>
    </row>
    <row r="13598" spans="1:4">
      <c r="A13598" s="57" t="s">
        <v>7788</v>
      </c>
      <c r="B13598" s="57" t="s">
        <v>16416</v>
      </c>
      <c r="C13598" s="57" t="s">
        <v>12740</v>
      </c>
      <c r="D13598" s="57" t="s">
        <v>12741</v>
      </c>
    </row>
    <row r="13599" spans="1:4">
      <c r="A13599" s="57" t="s">
        <v>7788</v>
      </c>
      <c r="B13599" s="57" t="s">
        <v>16416</v>
      </c>
      <c r="C13599" s="57" t="s">
        <v>12742</v>
      </c>
      <c r="D13599" s="57" t="s">
        <v>12743</v>
      </c>
    </row>
    <row r="13600" spans="1:4">
      <c r="A13600" s="57" t="s">
        <v>7788</v>
      </c>
      <c r="B13600" s="57" t="s">
        <v>16416</v>
      </c>
      <c r="C13600" s="57" t="s">
        <v>12744</v>
      </c>
      <c r="D13600" s="57" t="s">
        <v>12745</v>
      </c>
    </row>
    <row r="13601" spans="1:4">
      <c r="A13601" s="57" t="s">
        <v>7788</v>
      </c>
      <c r="B13601" s="57" t="s">
        <v>16416</v>
      </c>
      <c r="C13601" s="57" t="s">
        <v>12746</v>
      </c>
      <c r="D13601" s="57" t="s">
        <v>12747</v>
      </c>
    </row>
    <row r="13602" spans="1:4">
      <c r="A13602" s="57" t="s">
        <v>7788</v>
      </c>
      <c r="B13602" s="57" t="s">
        <v>16416</v>
      </c>
      <c r="C13602" s="57" t="s">
        <v>12748</v>
      </c>
      <c r="D13602" s="57" t="s">
        <v>12749</v>
      </c>
    </row>
    <row r="13603" spans="1:4">
      <c r="A13603" s="57" t="s">
        <v>7788</v>
      </c>
      <c r="B13603" s="57" t="s">
        <v>16416</v>
      </c>
      <c r="C13603" s="57" t="s">
        <v>12750</v>
      </c>
      <c r="D13603" s="57" t="s">
        <v>12751</v>
      </c>
    </row>
    <row r="13604" spans="1:4">
      <c r="A13604" s="57" t="s">
        <v>7788</v>
      </c>
      <c r="B13604" s="57" t="s">
        <v>16416</v>
      </c>
      <c r="C13604" s="57" t="s">
        <v>12752</v>
      </c>
      <c r="D13604" s="57" t="s">
        <v>12753</v>
      </c>
    </row>
    <row r="13605" spans="1:4">
      <c r="A13605" s="57" t="s">
        <v>7788</v>
      </c>
      <c r="B13605" s="57" t="s">
        <v>16416</v>
      </c>
      <c r="C13605" s="57" t="s">
        <v>17337</v>
      </c>
      <c r="D13605" s="57" t="s">
        <v>17338</v>
      </c>
    </row>
    <row r="13606" spans="1:4">
      <c r="A13606" s="57" t="s">
        <v>7788</v>
      </c>
      <c r="B13606" s="57" t="s">
        <v>16416</v>
      </c>
      <c r="C13606" s="57" t="s">
        <v>17339</v>
      </c>
      <c r="D13606" s="57" t="s">
        <v>17340</v>
      </c>
    </row>
    <row r="13607" spans="1:4">
      <c r="A13607" s="57" t="s">
        <v>7788</v>
      </c>
      <c r="B13607" s="57" t="s">
        <v>16416</v>
      </c>
      <c r="C13607" s="57" t="s">
        <v>17341</v>
      </c>
      <c r="D13607" s="57" t="s">
        <v>17342</v>
      </c>
    </row>
    <row r="13608" spans="1:4">
      <c r="A13608" s="57" t="s">
        <v>37822</v>
      </c>
      <c r="B13608" s="57" t="s">
        <v>12940</v>
      </c>
      <c r="C13608" s="57" t="s">
        <v>37823</v>
      </c>
      <c r="D13608" s="57" t="s">
        <v>37824</v>
      </c>
    </row>
    <row r="13609" spans="1:4">
      <c r="A13609" s="57" t="s">
        <v>37822</v>
      </c>
      <c r="B13609" s="57"/>
      <c r="C13609" s="57" t="s">
        <v>37825</v>
      </c>
      <c r="D13609" s="57" t="s">
        <v>37826</v>
      </c>
    </row>
    <row r="13610" spans="1:4">
      <c r="A13610" s="57" t="s">
        <v>37822</v>
      </c>
      <c r="B13610" s="57"/>
      <c r="C13610" s="57" t="s">
        <v>37827</v>
      </c>
      <c r="D13610" s="57" t="s">
        <v>37828</v>
      </c>
    </row>
    <row r="13611" spans="1:4">
      <c r="A13611" s="57" t="s">
        <v>37822</v>
      </c>
      <c r="B13611" s="57"/>
      <c r="C13611" s="57" t="s">
        <v>37829</v>
      </c>
      <c r="D13611" s="57" t="s">
        <v>37830</v>
      </c>
    </row>
    <row r="13612" spans="1:4">
      <c r="A13612" s="57" t="s">
        <v>37822</v>
      </c>
      <c r="B13612" s="57"/>
      <c r="C13612" s="57" t="s">
        <v>37831</v>
      </c>
      <c r="D13612" s="57" t="s">
        <v>37832</v>
      </c>
    </row>
    <row r="13613" spans="1:4">
      <c r="A13613" s="57" t="s">
        <v>37822</v>
      </c>
      <c r="B13613" s="57"/>
      <c r="C13613" s="57" t="s">
        <v>37833</v>
      </c>
      <c r="D13613" s="57" t="s">
        <v>37834</v>
      </c>
    </row>
    <row r="13614" spans="1:4">
      <c r="A13614" s="57" t="s">
        <v>37835</v>
      </c>
      <c r="B13614" s="57" t="s">
        <v>12940</v>
      </c>
      <c r="C13614" s="57" t="s">
        <v>37836</v>
      </c>
      <c r="D13614" s="57" t="s">
        <v>37837</v>
      </c>
    </row>
    <row r="13615" spans="1:4">
      <c r="A13615" s="57" t="s">
        <v>37835</v>
      </c>
      <c r="B13615" s="57"/>
      <c r="C13615" s="57" t="s">
        <v>37838</v>
      </c>
      <c r="D13615" s="57" t="s">
        <v>37839</v>
      </c>
    </row>
    <row r="13616" spans="1:4">
      <c r="A13616" s="57" t="s">
        <v>37835</v>
      </c>
      <c r="B13616" s="57"/>
      <c r="C13616" s="57" t="s">
        <v>37840</v>
      </c>
      <c r="D13616" s="57" t="s">
        <v>37841</v>
      </c>
    </row>
    <row r="13617" spans="1:4">
      <c r="A13617" s="57" t="s">
        <v>37835</v>
      </c>
      <c r="B13617" s="57"/>
      <c r="C13617" s="57" t="s">
        <v>37842</v>
      </c>
      <c r="D13617" s="57" t="s">
        <v>37843</v>
      </c>
    </row>
    <row r="13618" spans="1:4">
      <c r="A13618" s="57" t="s">
        <v>37835</v>
      </c>
      <c r="B13618" s="57"/>
      <c r="C13618" s="57" t="s">
        <v>37844</v>
      </c>
      <c r="D13618" s="57" t="s">
        <v>37845</v>
      </c>
    </row>
    <row r="13619" spans="1:4">
      <c r="A13619" s="57" t="s">
        <v>37835</v>
      </c>
      <c r="B13619" s="57"/>
      <c r="C13619" s="57" t="s">
        <v>37846</v>
      </c>
      <c r="D13619" s="57" t="s">
        <v>37847</v>
      </c>
    </row>
    <row r="13620" spans="1:4">
      <c r="A13620" s="57" t="s">
        <v>37835</v>
      </c>
      <c r="B13620" s="57"/>
      <c r="C13620" s="57" t="s">
        <v>37848</v>
      </c>
      <c r="D13620" s="57" t="s">
        <v>37849</v>
      </c>
    </row>
    <row r="13621" spans="1:4">
      <c r="A13621" s="57" t="s">
        <v>37835</v>
      </c>
      <c r="B13621" s="57"/>
      <c r="C13621" s="57" t="s">
        <v>37850</v>
      </c>
      <c r="D13621" s="57" t="s">
        <v>37851</v>
      </c>
    </row>
    <row r="13622" spans="1:4">
      <c r="A13622" s="57" t="s">
        <v>37835</v>
      </c>
      <c r="B13622" s="57"/>
      <c r="C13622" s="57" t="s">
        <v>37852</v>
      </c>
      <c r="D13622" s="57" t="s">
        <v>37853</v>
      </c>
    </row>
    <row r="13623" spans="1:4">
      <c r="A13623" s="57" t="s">
        <v>37835</v>
      </c>
      <c r="B13623" s="57"/>
      <c r="C13623" s="57" t="s">
        <v>37854</v>
      </c>
      <c r="D13623" s="57" t="s">
        <v>37855</v>
      </c>
    </row>
    <row r="13624" spans="1:4">
      <c r="A13624" s="57" t="s">
        <v>37835</v>
      </c>
      <c r="B13624" s="57"/>
      <c r="C13624" s="57" t="s">
        <v>37856</v>
      </c>
      <c r="D13624" s="57" t="s">
        <v>37857</v>
      </c>
    </row>
    <row r="13625" spans="1:4">
      <c r="A13625" s="57" t="s">
        <v>37835</v>
      </c>
      <c r="B13625" s="57"/>
      <c r="C13625" s="57" t="s">
        <v>37858</v>
      </c>
      <c r="D13625" s="57" t="s">
        <v>37859</v>
      </c>
    </row>
    <row r="13626" spans="1:4">
      <c r="A13626" s="57" t="s">
        <v>37835</v>
      </c>
      <c r="B13626" s="57"/>
      <c r="C13626" s="57" t="s">
        <v>37860</v>
      </c>
      <c r="D13626" s="57" t="s">
        <v>37861</v>
      </c>
    </row>
    <row r="13627" spans="1:4">
      <c r="A13627" s="57" t="s">
        <v>37835</v>
      </c>
      <c r="B13627" s="57"/>
      <c r="C13627" s="57" t="s">
        <v>37862</v>
      </c>
      <c r="D13627" s="57" t="s">
        <v>37863</v>
      </c>
    </row>
    <row r="13628" spans="1:4">
      <c r="A13628" s="57" t="s">
        <v>37864</v>
      </c>
      <c r="B13628" s="57" t="s">
        <v>12940</v>
      </c>
      <c r="C13628" s="57" t="s">
        <v>37865</v>
      </c>
      <c r="D13628" s="57" t="s">
        <v>37866</v>
      </c>
    </row>
    <row r="13629" spans="1:4">
      <c r="A13629" s="57" t="s">
        <v>37864</v>
      </c>
      <c r="B13629" s="57"/>
      <c r="C13629" s="57" t="s">
        <v>37867</v>
      </c>
      <c r="D13629" s="57" t="s">
        <v>37868</v>
      </c>
    </row>
    <row r="13630" spans="1:4">
      <c r="A13630" s="57" t="s">
        <v>37864</v>
      </c>
      <c r="B13630" s="57"/>
      <c r="C13630" s="57" t="s">
        <v>37869</v>
      </c>
      <c r="D13630" s="57" t="s">
        <v>37870</v>
      </c>
    </row>
    <row r="13631" spans="1:4">
      <c r="A13631" s="57" t="s">
        <v>7789</v>
      </c>
      <c r="B13631" s="57" t="s">
        <v>851</v>
      </c>
      <c r="C13631" s="57" t="s">
        <v>2795</v>
      </c>
      <c r="D13631" s="57" t="s">
        <v>2796</v>
      </c>
    </row>
    <row r="13632" spans="1:4">
      <c r="A13632" s="57" t="s">
        <v>7790</v>
      </c>
      <c r="B13632" s="57" t="s">
        <v>851</v>
      </c>
      <c r="C13632" s="57" t="s">
        <v>6471</v>
      </c>
      <c r="D13632" s="57" t="s">
        <v>6472</v>
      </c>
    </row>
    <row r="13633" spans="1:4">
      <c r="A13633" s="57" t="s">
        <v>7790</v>
      </c>
      <c r="B13633" s="57" t="s">
        <v>851</v>
      </c>
      <c r="C13633" s="57" t="s">
        <v>6684</v>
      </c>
      <c r="D13633" s="57" t="s">
        <v>6685</v>
      </c>
    </row>
    <row r="13634" spans="1:4">
      <c r="A13634" s="57" t="s">
        <v>7790</v>
      </c>
      <c r="B13634" s="57" t="s">
        <v>851</v>
      </c>
      <c r="C13634" s="57" t="s">
        <v>6787</v>
      </c>
      <c r="D13634" s="57" t="s">
        <v>6788</v>
      </c>
    </row>
    <row r="13635" spans="1:4">
      <c r="A13635" s="57" t="s">
        <v>7790</v>
      </c>
      <c r="B13635" s="57" t="s">
        <v>851</v>
      </c>
      <c r="C13635" s="57" t="s">
        <v>6910</v>
      </c>
      <c r="D13635" s="57" t="s">
        <v>6911</v>
      </c>
    </row>
    <row r="13636" spans="1:4">
      <c r="A13636" s="57" t="s">
        <v>9960</v>
      </c>
      <c r="B13636" s="57" t="s">
        <v>1131</v>
      </c>
      <c r="C13636" s="57" t="s">
        <v>9961</v>
      </c>
      <c r="D13636" s="57" t="s">
        <v>9962</v>
      </c>
    </row>
    <row r="13637" spans="1:4">
      <c r="A13637" s="57" t="s">
        <v>9960</v>
      </c>
      <c r="B13637" s="57" t="s">
        <v>1131</v>
      </c>
      <c r="C13637" s="57" t="s">
        <v>9963</v>
      </c>
      <c r="D13637" s="57" t="s">
        <v>9964</v>
      </c>
    </row>
    <row r="13638" spans="1:4">
      <c r="A13638" s="57" t="s">
        <v>9960</v>
      </c>
      <c r="B13638" s="57" t="s">
        <v>1131</v>
      </c>
      <c r="C13638" s="57" t="s">
        <v>9965</v>
      </c>
      <c r="D13638" s="57" t="s">
        <v>9966</v>
      </c>
    </row>
    <row r="13639" spans="1:4">
      <c r="A13639" s="57" t="s">
        <v>9960</v>
      </c>
      <c r="B13639" s="57" t="s">
        <v>1131</v>
      </c>
      <c r="C13639" s="57" t="s">
        <v>9967</v>
      </c>
      <c r="D13639" s="57" t="s">
        <v>9968</v>
      </c>
    </row>
    <row r="13640" spans="1:4">
      <c r="A13640" s="57" t="s">
        <v>9960</v>
      </c>
      <c r="B13640" s="57" t="s">
        <v>1131</v>
      </c>
      <c r="C13640" s="57" t="s">
        <v>9969</v>
      </c>
      <c r="D13640" s="57" t="s">
        <v>9970</v>
      </c>
    </row>
    <row r="13641" spans="1:4">
      <c r="A13641" s="57" t="s">
        <v>9960</v>
      </c>
      <c r="B13641" s="57" t="s">
        <v>1131</v>
      </c>
      <c r="C13641" s="57" t="s">
        <v>15390</v>
      </c>
      <c r="D13641" s="57" t="s">
        <v>15391</v>
      </c>
    </row>
    <row r="13642" spans="1:4">
      <c r="A13642" s="57" t="s">
        <v>7791</v>
      </c>
      <c r="B13642" s="57" t="s">
        <v>1131</v>
      </c>
      <c r="C13642" s="57" t="s">
        <v>3886</v>
      </c>
      <c r="D13642" s="57" t="s">
        <v>3887</v>
      </c>
    </row>
    <row r="13643" spans="1:4">
      <c r="A13643" s="57" t="s">
        <v>7791</v>
      </c>
      <c r="B13643" s="57" t="s">
        <v>1131</v>
      </c>
      <c r="C13643" s="57" t="s">
        <v>4849</v>
      </c>
      <c r="D13643" s="57" t="s">
        <v>4850</v>
      </c>
    </row>
    <row r="13644" spans="1:4">
      <c r="A13644" s="57" t="s">
        <v>7791</v>
      </c>
      <c r="B13644" s="57" t="s">
        <v>1131</v>
      </c>
      <c r="C13644" s="57" t="s">
        <v>5403</v>
      </c>
      <c r="D13644" s="57" t="s">
        <v>5404</v>
      </c>
    </row>
    <row r="13645" spans="1:4">
      <c r="A13645" s="57" t="s">
        <v>7791</v>
      </c>
      <c r="B13645" s="57" t="s">
        <v>1131</v>
      </c>
      <c r="C13645" s="57" t="s">
        <v>8755</v>
      </c>
      <c r="D13645" s="57" t="s">
        <v>8756</v>
      </c>
    </row>
    <row r="13646" spans="1:4">
      <c r="A13646" s="57" t="s">
        <v>7791</v>
      </c>
      <c r="B13646" s="57" t="s">
        <v>1131</v>
      </c>
      <c r="C13646" s="57" t="s">
        <v>12754</v>
      </c>
      <c r="D13646" s="57" t="s">
        <v>12755</v>
      </c>
    </row>
    <row r="13647" spans="1:4">
      <c r="A13647" s="57" t="s">
        <v>7791</v>
      </c>
      <c r="B13647" s="57" t="s">
        <v>1131</v>
      </c>
      <c r="C13647" s="57" t="s">
        <v>12756</v>
      </c>
      <c r="D13647" s="57" t="s">
        <v>12757</v>
      </c>
    </row>
    <row r="13648" spans="1:4">
      <c r="A13648" s="57" t="s">
        <v>7791</v>
      </c>
      <c r="B13648" s="57" t="s">
        <v>1131</v>
      </c>
      <c r="C13648" s="57" t="s">
        <v>12758</v>
      </c>
      <c r="D13648" s="57" t="s">
        <v>12759</v>
      </c>
    </row>
    <row r="13649" spans="1:4">
      <c r="A13649" s="57" t="s">
        <v>7791</v>
      </c>
      <c r="B13649" s="57" t="s">
        <v>1131</v>
      </c>
      <c r="C13649" s="57" t="s">
        <v>12760</v>
      </c>
      <c r="D13649" s="57" t="s">
        <v>12761</v>
      </c>
    </row>
    <row r="13650" spans="1:4">
      <c r="A13650" s="57" t="s">
        <v>7791</v>
      </c>
      <c r="B13650" s="57" t="s">
        <v>1131</v>
      </c>
      <c r="C13650" s="57" t="s">
        <v>15392</v>
      </c>
      <c r="D13650" s="57" t="s">
        <v>15393</v>
      </c>
    </row>
    <row r="13651" spans="1:4">
      <c r="A13651" s="57" t="s">
        <v>7791</v>
      </c>
      <c r="B13651" s="57" t="s">
        <v>1131</v>
      </c>
      <c r="C13651" s="57" t="s">
        <v>15394</v>
      </c>
      <c r="D13651" s="57" t="s">
        <v>15395</v>
      </c>
    </row>
    <row r="13652" spans="1:4">
      <c r="A13652" s="57" t="s">
        <v>7791</v>
      </c>
      <c r="B13652" s="57" t="s">
        <v>1131</v>
      </c>
      <c r="C13652" s="57" t="s">
        <v>15396</v>
      </c>
      <c r="D13652" s="57" t="s">
        <v>15397</v>
      </c>
    </row>
    <row r="13653" spans="1:4">
      <c r="A13653" s="57" t="s">
        <v>7791</v>
      </c>
      <c r="B13653" s="57" t="s">
        <v>1131</v>
      </c>
      <c r="C13653" s="57" t="s">
        <v>15398</v>
      </c>
      <c r="D13653" s="57" t="s">
        <v>15399</v>
      </c>
    </row>
    <row r="13654" spans="1:4">
      <c r="A13654" s="57" t="s">
        <v>7791</v>
      </c>
      <c r="B13654" s="57" t="s">
        <v>1131</v>
      </c>
      <c r="C13654" s="57" t="s">
        <v>17343</v>
      </c>
      <c r="D13654" s="57" t="s">
        <v>17344</v>
      </c>
    </row>
    <row r="13655" spans="1:4">
      <c r="A13655" s="57" t="s">
        <v>7791</v>
      </c>
      <c r="B13655" s="57" t="s">
        <v>1131</v>
      </c>
      <c r="C13655" s="57" t="s">
        <v>17345</v>
      </c>
      <c r="D13655" s="57" t="s">
        <v>17346</v>
      </c>
    </row>
    <row r="13656" spans="1:4">
      <c r="A13656" s="57" t="s">
        <v>7791</v>
      </c>
      <c r="B13656" s="57" t="s">
        <v>1131</v>
      </c>
      <c r="C13656" s="57" t="s">
        <v>17347</v>
      </c>
      <c r="D13656" s="57" t="s">
        <v>17348</v>
      </c>
    </row>
    <row r="13657" spans="1:4">
      <c r="A13657" s="57" t="s">
        <v>7791</v>
      </c>
      <c r="B13657" s="57" t="s">
        <v>1131</v>
      </c>
      <c r="C13657" s="57" t="s">
        <v>17349</v>
      </c>
      <c r="D13657" s="57" t="s">
        <v>17350</v>
      </c>
    </row>
    <row r="13658" spans="1:4">
      <c r="A13658" s="57" t="s">
        <v>37871</v>
      </c>
      <c r="B13658" s="57" t="s">
        <v>12940</v>
      </c>
      <c r="C13658" s="57" t="s">
        <v>37872</v>
      </c>
      <c r="D13658" s="57" t="s">
        <v>37873</v>
      </c>
    </row>
    <row r="13659" spans="1:4">
      <c r="A13659" s="57" t="s">
        <v>37874</v>
      </c>
      <c r="B13659" s="57" t="s">
        <v>12940</v>
      </c>
      <c r="C13659" s="57" t="s">
        <v>37875</v>
      </c>
      <c r="D13659" s="57" t="s">
        <v>37876</v>
      </c>
    </row>
    <row r="13660" spans="1:4">
      <c r="A13660" s="57" t="s">
        <v>17351</v>
      </c>
      <c r="B13660" s="57" t="s">
        <v>16380</v>
      </c>
      <c r="C13660" s="57" t="s">
        <v>17352</v>
      </c>
      <c r="D13660" s="57" t="s">
        <v>17353</v>
      </c>
    </row>
    <row r="13661" spans="1:4">
      <c r="A13661" s="57" t="s">
        <v>37877</v>
      </c>
      <c r="B13661" s="57" t="s">
        <v>12940</v>
      </c>
      <c r="C13661" s="57" t="s">
        <v>37878</v>
      </c>
      <c r="D13661" s="57" t="s">
        <v>37879</v>
      </c>
    </row>
    <row r="13662" spans="1:4">
      <c r="A13662" s="57" t="s">
        <v>37877</v>
      </c>
      <c r="B13662" s="57"/>
      <c r="C13662" s="57" t="s">
        <v>37880</v>
      </c>
      <c r="D13662" s="57" t="s">
        <v>37881</v>
      </c>
    </row>
    <row r="13663" spans="1:4">
      <c r="A13663" s="57" t="s">
        <v>37877</v>
      </c>
      <c r="B13663" s="57"/>
      <c r="C13663" s="57" t="s">
        <v>37882</v>
      </c>
      <c r="D13663" s="57" t="s">
        <v>37883</v>
      </c>
    </row>
    <row r="13664" spans="1:4">
      <c r="A13664" s="57" t="s">
        <v>37877</v>
      </c>
      <c r="B13664" s="57"/>
      <c r="C13664" s="57" t="s">
        <v>37884</v>
      </c>
      <c r="D13664" s="57" t="s">
        <v>37885</v>
      </c>
    </row>
    <row r="13665" spans="1:4">
      <c r="A13665" s="57" t="s">
        <v>37877</v>
      </c>
      <c r="B13665" s="57"/>
      <c r="C13665" s="57" t="s">
        <v>37886</v>
      </c>
      <c r="D13665" s="57" t="s">
        <v>37887</v>
      </c>
    </row>
    <row r="13666" spans="1:4">
      <c r="A13666" s="57" t="s">
        <v>37877</v>
      </c>
      <c r="B13666" s="57"/>
      <c r="C13666" s="57" t="s">
        <v>37888</v>
      </c>
      <c r="D13666" s="57" t="s">
        <v>37889</v>
      </c>
    </row>
    <row r="13667" spans="1:4">
      <c r="A13667" s="57" t="s">
        <v>37877</v>
      </c>
      <c r="B13667" s="57"/>
      <c r="C13667" s="57" t="s">
        <v>75109</v>
      </c>
      <c r="D13667" s="57" t="s">
        <v>75110</v>
      </c>
    </row>
    <row r="13668" spans="1:4">
      <c r="A13668" s="57" t="s">
        <v>37890</v>
      </c>
      <c r="B13668" s="57" t="s">
        <v>12940</v>
      </c>
      <c r="C13668" s="57" t="s">
        <v>37891</v>
      </c>
      <c r="D13668" s="57" t="s">
        <v>37892</v>
      </c>
    </row>
    <row r="13669" spans="1:4">
      <c r="A13669" s="57" t="s">
        <v>37890</v>
      </c>
      <c r="B13669" s="57"/>
      <c r="C13669" s="57" t="s">
        <v>37893</v>
      </c>
      <c r="D13669" s="57" t="s">
        <v>37894</v>
      </c>
    </row>
    <row r="13670" spans="1:4">
      <c r="A13670" s="57" t="s">
        <v>37895</v>
      </c>
      <c r="B13670" s="57" t="s">
        <v>12940</v>
      </c>
      <c r="C13670" s="57" t="s">
        <v>37896</v>
      </c>
      <c r="D13670" s="57" t="s">
        <v>37897</v>
      </c>
    </row>
    <row r="13671" spans="1:4">
      <c r="A13671" s="57" t="s">
        <v>37895</v>
      </c>
      <c r="B13671" s="57"/>
      <c r="C13671" s="57" t="s">
        <v>37898</v>
      </c>
      <c r="D13671" s="57" t="s">
        <v>37899</v>
      </c>
    </row>
    <row r="13672" spans="1:4">
      <c r="A13672" s="57" t="s">
        <v>37900</v>
      </c>
      <c r="B13672" s="57" t="s">
        <v>12940</v>
      </c>
      <c r="C13672" s="57" t="s">
        <v>37901</v>
      </c>
      <c r="D13672" s="57" t="s">
        <v>37902</v>
      </c>
    </row>
    <row r="13673" spans="1:4">
      <c r="A13673" s="57" t="s">
        <v>37900</v>
      </c>
      <c r="B13673" s="57"/>
      <c r="C13673" s="57" t="s">
        <v>37903</v>
      </c>
      <c r="D13673" s="57" t="s">
        <v>37904</v>
      </c>
    </row>
    <row r="13674" spans="1:4">
      <c r="A13674" s="57" t="s">
        <v>37900</v>
      </c>
      <c r="B13674" s="57"/>
      <c r="C13674" s="57" t="s">
        <v>37905</v>
      </c>
      <c r="D13674" s="57" t="s">
        <v>37906</v>
      </c>
    </row>
    <row r="13675" spans="1:4">
      <c r="A13675" s="57" t="s">
        <v>7792</v>
      </c>
      <c r="B13675" s="57" t="s">
        <v>1158</v>
      </c>
      <c r="C13675" s="57" t="s">
        <v>2990</v>
      </c>
      <c r="D13675" s="57" t="s">
        <v>2991</v>
      </c>
    </row>
    <row r="13676" spans="1:4">
      <c r="A13676" s="57" t="s">
        <v>7792</v>
      </c>
      <c r="B13676" s="57" t="s">
        <v>1158</v>
      </c>
      <c r="C13676" s="57" t="s">
        <v>4189</v>
      </c>
      <c r="D13676" s="57" t="s">
        <v>4190</v>
      </c>
    </row>
    <row r="13677" spans="1:4">
      <c r="A13677" s="57" t="s">
        <v>7792</v>
      </c>
      <c r="B13677" s="57" t="s">
        <v>1158</v>
      </c>
      <c r="C13677" s="57" t="s">
        <v>4638</v>
      </c>
      <c r="D13677" s="57" t="s">
        <v>4639</v>
      </c>
    </row>
    <row r="13678" spans="1:4">
      <c r="A13678" s="57" t="s">
        <v>7792</v>
      </c>
      <c r="B13678" s="57" t="s">
        <v>1158</v>
      </c>
      <c r="C13678" s="57" t="s">
        <v>4922</v>
      </c>
      <c r="D13678" s="57" t="s">
        <v>4923</v>
      </c>
    </row>
    <row r="13679" spans="1:4">
      <c r="A13679" s="57" t="s">
        <v>7792</v>
      </c>
      <c r="B13679" s="57" t="s">
        <v>1158</v>
      </c>
      <c r="C13679" s="57" t="s">
        <v>9335</v>
      </c>
      <c r="D13679" s="57" t="s">
        <v>9336</v>
      </c>
    </row>
    <row r="13680" spans="1:4">
      <c r="A13680" s="57" t="s">
        <v>7792</v>
      </c>
      <c r="B13680" s="57" t="s">
        <v>1158</v>
      </c>
      <c r="C13680" s="57" t="s">
        <v>12762</v>
      </c>
      <c r="D13680" s="57" t="s">
        <v>12763</v>
      </c>
    </row>
    <row r="13681" spans="1:4">
      <c r="A13681" s="57" t="s">
        <v>7792</v>
      </c>
      <c r="B13681" s="57" t="s">
        <v>1158</v>
      </c>
      <c r="C13681" s="57" t="s">
        <v>15400</v>
      </c>
      <c r="D13681" s="57" t="s">
        <v>15401</v>
      </c>
    </row>
    <row r="13682" spans="1:4">
      <c r="A13682" s="57" t="s">
        <v>7792</v>
      </c>
      <c r="B13682" s="57" t="s">
        <v>1158</v>
      </c>
      <c r="C13682" s="57" t="s">
        <v>15402</v>
      </c>
      <c r="D13682" s="57" t="s">
        <v>15403</v>
      </c>
    </row>
    <row r="13683" spans="1:4">
      <c r="A13683" s="57" t="s">
        <v>7792</v>
      </c>
      <c r="B13683" s="57" t="s">
        <v>1158</v>
      </c>
      <c r="C13683" s="57" t="s">
        <v>75111</v>
      </c>
      <c r="D13683" s="57" t="s">
        <v>75112</v>
      </c>
    </row>
    <row r="13684" spans="1:4">
      <c r="A13684" s="57" t="s">
        <v>37907</v>
      </c>
      <c r="B13684" s="57" t="s">
        <v>12940</v>
      </c>
      <c r="C13684" s="57" t="s">
        <v>37908</v>
      </c>
      <c r="D13684" s="57" t="s">
        <v>37909</v>
      </c>
    </row>
    <row r="13685" spans="1:4">
      <c r="A13685" s="57" t="s">
        <v>37907</v>
      </c>
      <c r="B13685" s="57"/>
      <c r="C13685" s="57" t="s">
        <v>37910</v>
      </c>
      <c r="D13685" s="57" t="s">
        <v>37911</v>
      </c>
    </row>
    <row r="13686" spans="1:4">
      <c r="A13686" s="57" t="s">
        <v>37907</v>
      </c>
      <c r="B13686" s="57"/>
      <c r="C13686" s="57" t="s">
        <v>37912</v>
      </c>
      <c r="D13686" s="57" t="s">
        <v>37913</v>
      </c>
    </row>
    <row r="13687" spans="1:4">
      <c r="A13687" s="57" t="s">
        <v>37907</v>
      </c>
      <c r="B13687" s="57"/>
      <c r="C13687" s="57" t="s">
        <v>37914</v>
      </c>
      <c r="D13687" s="57" t="s">
        <v>37915</v>
      </c>
    </row>
    <row r="13688" spans="1:4">
      <c r="A13688" s="57" t="s">
        <v>37907</v>
      </c>
      <c r="B13688" s="57"/>
      <c r="C13688" s="57" t="s">
        <v>37916</v>
      </c>
      <c r="D13688" s="57" t="s">
        <v>37917</v>
      </c>
    </row>
    <row r="13689" spans="1:4">
      <c r="A13689" s="57" t="s">
        <v>37907</v>
      </c>
      <c r="B13689" s="57"/>
      <c r="C13689" s="57" t="s">
        <v>37918</v>
      </c>
      <c r="D13689" s="57" t="s">
        <v>37919</v>
      </c>
    </row>
    <row r="13690" spans="1:4">
      <c r="A13690" s="57" t="s">
        <v>37907</v>
      </c>
      <c r="B13690" s="57"/>
      <c r="C13690" s="57" t="s">
        <v>37920</v>
      </c>
      <c r="D13690" s="57" t="s">
        <v>37921</v>
      </c>
    </row>
    <row r="13691" spans="1:4">
      <c r="A13691" s="57" t="s">
        <v>37907</v>
      </c>
      <c r="B13691" s="57"/>
      <c r="C13691" s="57" t="s">
        <v>37922</v>
      </c>
      <c r="D13691" s="57" t="s">
        <v>37923</v>
      </c>
    </row>
    <row r="13692" spans="1:4">
      <c r="A13692" s="57" t="s">
        <v>37907</v>
      </c>
      <c r="B13692" s="57"/>
      <c r="C13692" s="57" t="s">
        <v>37924</v>
      </c>
      <c r="D13692" s="57" t="s">
        <v>37925</v>
      </c>
    </row>
    <row r="13693" spans="1:4">
      <c r="A13693" s="57" t="s">
        <v>37907</v>
      </c>
      <c r="B13693" s="57"/>
      <c r="C13693" s="57" t="s">
        <v>37926</v>
      </c>
      <c r="D13693" s="57" t="s">
        <v>37927</v>
      </c>
    </row>
    <row r="13694" spans="1:4">
      <c r="A13694" s="57" t="s">
        <v>37928</v>
      </c>
      <c r="B13694" s="57" t="s">
        <v>12940</v>
      </c>
      <c r="C13694" s="57" t="s">
        <v>37929</v>
      </c>
      <c r="D13694" s="57" t="s">
        <v>37930</v>
      </c>
    </row>
    <row r="13695" spans="1:4">
      <c r="A13695" s="57" t="s">
        <v>37928</v>
      </c>
      <c r="B13695" s="57"/>
      <c r="C13695" s="57" t="s">
        <v>37931</v>
      </c>
      <c r="D13695" s="57" t="s">
        <v>37932</v>
      </c>
    </row>
    <row r="13696" spans="1:4">
      <c r="A13696" s="57" t="s">
        <v>37928</v>
      </c>
      <c r="B13696" s="57"/>
      <c r="C13696" s="57" t="s">
        <v>37933</v>
      </c>
      <c r="D13696" s="57" t="s">
        <v>30178</v>
      </c>
    </row>
    <row r="13697" spans="1:4">
      <c r="A13697" s="57" t="s">
        <v>37934</v>
      </c>
      <c r="B13697" s="57" t="s">
        <v>12940</v>
      </c>
      <c r="C13697" s="57" t="s">
        <v>37935</v>
      </c>
      <c r="D13697" s="57" t="s">
        <v>37936</v>
      </c>
    </row>
    <row r="13698" spans="1:4">
      <c r="A13698" s="57" t="s">
        <v>37934</v>
      </c>
      <c r="B13698" s="57"/>
      <c r="C13698" s="57" t="s">
        <v>37937</v>
      </c>
      <c r="D13698" s="57" t="s">
        <v>37938</v>
      </c>
    </row>
    <row r="13699" spans="1:4">
      <c r="A13699" s="57" t="s">
        <v>37934</v>
      </c>
      <c r="B13699" s="57"/>
      <c r="C13699" s="57" t="s">
        <v>37939</v>
      </c>
      <c r="D13699" s="57" t="s">
        <v>37940</v>
      </c>
    </row>
    <row r="13700" spans="1:4">
      <c r="A13700" s="57" t="s">
        <v>37934</v>
      </c>
      <c r="B13700" s="57"/>
      <c r="C13700" s="57" t="s">
        <v>37941</v>
      </c>
      <c r="D13700" s="57" t="s">
        <v>37942</v>
      </c>
    </row>
    <row r="13701" spans="1:4">
      <c r="A13701" s="57" t="s">
        <v>37934</v>
      </c>
      <c r="B13701" s="57"/>
      <c r="C13701" s="57" t="s">
        <v>37943</v>
      </c>
      <c r="D13701" s="57" t="s">
        <v>37944</v>
      </c>
    </row>
    <row r="13702" spans="1:4">
      <c r="A13702" s="57" t="s">
        <v>37934</v>
      </c>
      <c r="B13702" s="57"/>
      <c r="C13702" s="57" t="s">
        <v>37945</v>
      </c>
      <c r="D13702" s="57" t="s">
        <v>37946</v>
      </c>
    </row>
    <row r="13703" spans="1:4">
      <c r="A13703" s="57" t="s">
        <v>37934</v>
      </c>
      <c r="B13703" s="57"/>
      <c r="C13703" s="57" t="s">
        <v>37947</v>
      </c>
      <c r="D13703" s="57" t="s">
        <v>37948</v>
      </c>
    </row>
    <row r="13704" spans="1:4">
      <c r="A13704" s="57" t="s">
        <v>37934</v>
      </c>
      <c r="B13704" s="57"/>
      <c r="C13704" s="57" t="s">
        <v>37949</v>
      </c>
      <c r="D13704" s="57" t="s">
        <v>37950</v>
      </c>
    </row>
    <row r="13705" spans="1:4">
      <c r="A13705" s="57" t="s">
        <v>37934</v>
      </c>
      <c r="B13705" s="57"/>
      <c r="C13705" s="57" t="s">
        <v>37951</v>
      </c>
      <c r="D13705" s="57" t="s">
        <v>37952</v>
      </c>
    </row>
    <row r="13706" spans="1:4">
      <c r="A13706" s="57" t="s">
        <v>37934</v>
      </c>
      <c r="B13706" s="57"/>
      <c r="C13706" s="57" t="s">
        <v>37953</v>
      </c>
      <c r="D13706" s="57" t="s">
        <v>37954</v>
      </c>
    </row>
    <row r="13707" spans="1:4">
      <c r="A13707" s="57" t="s">
        <v>37934</v>
      </c>
      <c r="B13707" s="57"/>
      <c r="C13707" s="57" t="s">
        <v>37955</v>
      </c>
      <c r="D13707" s="57" t="s">
        <v>37956</v>
      </c>
    </row>
    <row r="13708" spans="1:4">
      <c r="A13708" s="57" t="s">
        <v>37934</v>
      </c>
      <c r="B13708" s="57"/>
      <c r="C13708" s="57" t="s">
        <v>37957</v>
      </c>
      <c r="D13708" s="57" t="s">
        <v>37958</v>
      </c>
    </row>
    <row r="13709" spans="1:4">
      <c r="A13709" s="57" t="s">
        <v>37934</v>
      </c>
      <c r="B13709" s="57"/>
      <c r="C13709" s="57" t="s">
        <v>37959</v>
      </c>
      <c r="D13709" s="57" t="s">
        <v>37960</v>
      </c>
    </row>
    <row r="13710" spans="1:4">
      <c r="A13710" s="57" t="s">
        <v>37934</v>
      </c>
      <c r="B13710" s="57"/>
      <c r="C13710" s="57" t="s">
        <v>37961</v>
      </c>
      <c r="D13710" s="57" t="s">
        <v>37962</v>
      </c>
    </row>
    <row r="13711" spans="1:4">
      <c r="A13711" s="57" t="s">
        <v>37934</v>
      </c>
      <c r="B13711" s="57"/>
      <c r="C13711" s="57" t="s">
        <v>37963</v>
      </c>
      <c r="D13711" s="57" t="s">
        <v>37964</v>
      </c>
    </row>
    <row r="13712" spans="1:4">
      <c r="A13712" s="57" t="s">
        <v>37934</v>
      </c>
      <c r="B13712" s="57"/>
      <c r="C13712" s="57" t="s">
        <v>37965</v>
      </c>
      <c r="D13712" s="57" t="s">
        <v>37966</v>
      </c>
    </row>
    <row r="13713" spans="1:4">
      <c r="A13713" s="57" t="s">
        <v>37934</v>
      </c>
      <c r="B13713" s="57"/>
      <c r="C13713" s="57" t="s">
        <v>37967</v>
      </c>
      <c r="D13713" s="57" t="s">
        <v>37968</v>
      </c>
    </row>
    <row r="13714" spans="1:4">
      <c r="A13714" s="57" t="s">
        <v>37934</v>
      </c>
      <c r="B13714" s="57"/>
      <c r="C13714" s="57" t="s">
        <v>37969</v>
      </c>
      <c r="D13714" s="57" t="s">
        <v>37970</v>
      </c>
    </row>
    <row r="13715" spans="1:4">
      <c r="A13715" s="57" t="s">
        <v>37934</v>
      </c>
      <c r="B13715" s="57"/>
      <c r="C13715" s="57" t="s">
        <v>37971</v>
      </c>
      <c r="D13715" s="57" t="s">
        <v>37972</v>
      </c>
    </row>
    <row r="13716" spans="1:4">
      <c r="A13716" s="57" t="s">
        <v>37934</v>
      </c>
      <c r="B13716" s="57"/>
      <c r="C13716" s="57" t="s">
        <v>37973</v>
      </c>
      <c r="D13716" s="57" t="s">
        <v>37974</v>
      </c>
    </row>
    <row r="13717" spans="1:4">
      <c r="A13717" s="57" t="s">
        <v>37934</v>
      </c>
      <c r="B13717" s="57"/>
      <c r="C13717" s="57" t="s">
        <v>37975</v>
      </c>
      <c r="D13717" s="57" t="s">
        <v>37976</v>
      </c>
    </row>
    <row r="13718" spans="1:4">
      <c r="A13718" s="57" t="s">
        <v>37934</v>
      </c>
      <c r="B13718" s="57"/>
      <c r="C13718" s="57" t="s">
        <v>37977</v>
      </c>
      <c r="D13718" s="57" t="s">
        <v>37978</v>
      </c>
    </row>
    <row r="13719" spans="1:4">
      <c r="A13719" s="57" t="s">
        <v>37934</v>
      </c>
      <c r="B13719" s="57"/>
      <c r="C13719" s="57" t="s">
        <v>37979</v>
      </c>
      <c r="D13719" s="57" t="s">
        <v>37980</v>
      </c>
    </row>
    <row r="13720" spans="1:4">
      <c r="A13720" s="57" t="s">
        <v>37934</v>
      </c>
      <c r="B13720" s="57"/>
      <c r="C13720" s="57" t="s">
        <v>37981</v>
      </c>
      <c r="D13720" s="57" t="s">
        <v>37982</v>
      </c>
    </row>
    <row r="13721" spans="1:4">
      <c r="A13721" s="57" t="s">
        <v>37934</v>
      </c>
      <c r="B13721" s="57"/>
      <c r="C13721" s="57" t="s">
        <v>37983</v>
      </c>
      <c r="D13721" s="57" t="s">
        <v>37984</v>
      </c>
    </row>
    <row r="13722" spans="1:4">
      <c r="A13722" s="57" t="s">
        <v>37934</v>
      </c>
      <c r="B13722" s="57"/>
      <c r="C13722" s="57" t="s">
        <v>37985</v>
      </c>
      <c r="D13722" s="57" t="s">
        <v>37986</v>
      </c>
    </row>
    <row r="13723" spans="1:4">
      <c r="A13723" s="57" t="s">
        <v>37934</v>
      </c>
      <c r="B13723" s="57"/>
      <c r="C13723" s="57" t="s">
        <v>37987</v>
      </c>
      <c r="D13723" s="57" t="s">
        <v>37988</v>
      </c>
    </row>
    <row r="13724" spans="1:4">
      <c r="A13724" s="57" t="s">
        <v>37934</v>
      </c>
      <c r="B13724" s="57"/>
      <c r="C13724" s="57" t="s">
        <v>37989</v>
      </c>
      <c r="D13724" s="57" t="s">
        <v>37990</v>
      </c>
    </row>
    <row r="13725" spans="1:4">
      <c r="A13725" s="57" t="s">
        <v>37934</v>
      </c>
      <c r="B13725" s="57"/>
      <c r="C13725" s="57" t="s">
        <v>37991</v>
      </c>
      <c r="D13725" s="57" t="s">
        <v>37992</v>
      </c>
    </row>
    <row r="13726" spans="1:4">
      <c r="A13726" s="57" t="s">
        <v>37934</v>
      </c>
      <c r="B13726" s="57"/>
      <c r="C13726" s="57" t="s">
        <v>37993</v>
      </c>
      <c r="D13726" s="57" t="s">
        <v>37994</v>
      </c>
    </row>
    <row r="13727" spans="1:4">
      <c r="A13727" s="57" t="s">
        <v>37934</v>
      </c>
      <c r="B13727" s="57"/>
      <c r="C13727" s="57" t="s">
        <v>37995</v>
      </c>
      <c r="D13727" s="57" t="s">
        <v>37996</v>
      </c>
    </row>
    <row r="13728" spans="1:4">
      <c r="A13728" s="57" t="s">
        <v>37934</v>
      </c>
      <c r="B13728" s="57"/>
      <c r="C13728" s="57" t="s">
        <v>37997</v>
      </c>
      <c r="D13728" s="57" t="s">
        <v>36454</v>
      </c>
    </row>
    <row r="13729" spans="1:4">
      <c r="A13729" s="57" t="s">
        <v>37934</v>
      </c>
      <c r="B13729" s="57"/>
      <c r="C13729" s="57" t="s">
        <v>37998</v>
      </c>
      <c r="D13729" s="57" t="s">
        <v>37999</v>
      </c>
    </row>
    <row r="13730" spans="1:4">
      <c r="A13730" s="57" t="s">
        <v>37934</v>
      </c>
      <c r="B13730" s="57"/>
      <c r="C13730" s="57" t="s">
        <v>38000</v>
      </c>
      <c r="D13730" s="57" t="s">
        <v>38001</v>
      </c>
    </row>
    <row r="13731" spans="1:4">
      <c r="A13731" s="57" t="s">
        <v>37934</v>
      </c>
      <c r="B13731" s="57"/>
      <c r="C13731" s="57" t="s">
        <v>38002</v>
      </c>
      <c r="D13731" s="57" t="s">
        <v>38003</v>
      </c>
    </row>
    <row r="13732" spans="1:4">
      <c r="A13732" s="57" t="s">
        <v>37934</v>
      </c>
      <c r="B13732" s="57"/>
      <c r="C13732" s="57" t="s">
        <v>38004</v>
      </c>
      <c r="D13732" s="57" t="s">
        <v>38005</v>
      </c>
    </row>
    <row r="13733" spans="1:4">
      <c r="A13733" s="57" t="s">
        <v>37934</v>
      </c>
      <c r="B13733" s="57"/>
      <c r="C13733" s="57" t="s">
        <v>38006</v>
      </c>
      <c r="D13733" s="57" t="s">
        <v>38007</v>
      </c>
    </row>
    <row r="13734" spans="1:4">
      <c r="A13734" s="57" t="s">
        <v>37934</v>
      </c>
      <c r="B13734" s="57"/>
      <c r="C13734" s="57" t="s">
        <v>38008</v>
      </c>
      <c r="D13734" s="57" t="s">
        <v>38009</v>
      </c>
    </row>
    <row r="13735" spans="1:4">
      <c r="A13735" s="57" t="s">
        <v>37934</v>
      </c>
      <c r="B13735" s="57"/>
      <c r="C13735" s="57" t="s">
        <v>38010</v>
      </c>
      <c r="D13735" s="57" t="s">
        <v>37992</v>
      </c>
    </row>
    <row r="13736" spans="1:4">
      <c r="A13736" s="57" t="s">
        <v>37934</v>
      </c>
      <c r="B13736" s="57"/>
      <c r="C13736" s="57" t="s">
        <v>38011</v>
      </c>
      <c r="D13736" s="57" t="s">
        <v>38012</v>
      </c>
    </row>
    <row r="13737" spans="1:4">
      <c r="A13737" s="57" t="s">
        <v>37934</v>
      </c>
      <c r="B13737" s="57"/>
      <c r="C13737" s="57" t="s">
        <v>38013</v>
      </c>
      <c r="D13737" s="57" t="s">
        <v>38014</v>
      </c>
    </row>
    <row r="13738" spans="1:4">
      <c r="A13738" s="57" t="s">
        <v>37934</v>
      </c>
      <c r="B13738" s="57"/>
      <c r="C13738" s="57" t="s">
        <v>38015</v>
      </c>
      <c r="D13738" s="57" t="s">
        <v>38016</v>
      </c>
    </row>
    <row r="13739" spans="1:4">
      <c r="A13739" s="57" t="s">
        <v>37934</v>
      </c>
      <c r="B13739" s="57"/>
      <c r="C13739" s="57" t="s">
        <v>38017</v>
      </c>
      <c r="D13739" s="57" t="s">
        <v>38018</v>
      </c>
    </row>
    <row r="13740" spans="1:4">
      <c r="A13740" s="57" t="s">
        <v>37934</v>
      </c>
      <c r="B13740" s="57"/>
      <c r="C13740" s="57" t="s">
        <v>38019</v>
      </c>
      <c r="D13740" s="57" t="s">
        <v>38020</v>
      </c>
    </row>
    <row r="13741" spans="1:4">
      <c r="A13741" s="57" t="s">
        <v>37934</v>
      </c>
      <c r="B13741" s="57"/>
      <c r="C13741" s="57" t="s">
        <v>38021</v>
      </c>
      <c r="D13741" s="57" t="s">
        <v>38022</v>
      </c>
    </row>
    <row r="13742" spans="1:4">
      <c r="A13742" s="57" t="s">
        <v>37934</v>
      </c>
      <c r="B13742" s="57"/>
      <c r="C13742" s="57" t="s">
        <v>38023</v>
      </c>
      <c r="D13742" s="57" t="s">
        <v>38024</v>
      </c>
    </row>
    <row r="13743" spans="1:4">
      <c r="A13743" s="57" t="s">
        <v>37934</v>
      </c>
      <c r="B13743" s="57"/>
      <c r="C13743" s="57" t="s">
        <v>38025</v>
      </c>
      <c r="D13743" s="57" t="s">
        <v>38026</v>
      </c>
    </row>
    <row r="13744" spans="1:4">
      <c r="A13744" s="57" t="s">
        <v>37934</v>
      </c>
      <c r="B13744" s="57"/>
      <c r="C13744" s="57" t="s">
        <v>38027</v>
      </c>
      <c r="D13744" s="57" t="s">
        <v>38028</v>
      </c>
    </row>
    <row r="13745" spans="1:4">
      <c r="A13745" s="57" t="s">
        <v>37934</v>
      </c>
      <c r="B13745" s="57"/>
      <c r="C13745" s="57" t="s">
        <v>38029</v>
      </c>
      <c r="D13745" s="57" t="s">
        <v>38030</v>
      </c>
    </row>
    <row r="13746" spans="1:4">
      <c r="A13746" s="57" t="s">
        <v>37934</v>
      </c>
      <c r="B13746" s="57"/>
      <c r="C13746" s="57" t="s">
        <v>38031</v>
      </c>
      <c r="D13746" s="57" t="s">
        <v>38032</v>
      </c>
    </row>
    <row r="13747" spans="1:4">
      <c r="A13747" s="57" t="s">
        <v>37934</v>
      </c>
      <c r="B13747" s="57"/>
      <c r="C13747" s="57" t="s">
        <v>38033</v>
      </c>
      <c r="D13747" s="57" t="s">
        <v>38034</v>
      </c>
    </row>
    <row r="13748" spans="1:4">
      <c r="A13748" s="57" t="s">
        <v>37934</v>
      </c>
      <c r="B13748" s="57"/>
      <c r="C13748" s="57" t="s">
        <v>38035</v>
      </c>
      <c r="D13748" s="57" t="s">
        <v>38036</v>
      </c>
    </row>
    <row r="13749" spans="1:4">
      <c r="A13749" s="57" t="s">
        <v>37934</v>
      </c>
      <c r="B13749" s="57"/>
      <c r="C13749" s="57" t="s">
        <v>38037</v>
      </c>
      <c r="D13749" s="57" t="s">
        <v>38038</v>
      </c>
    </row>
    <row r="13750" spans="1:4">
      <c r="A13750" s="57" t="s">
        <v>37934</v>
      </c>
      <c r="B13750" s="57"/>
      <c r="C13750" s="57" t="s">
        <v>38039</v>
      </c>
      <c r="D13750" s="57" t="s">
        <v>38040</v>
      </c>
    </row>
    <row r="13751" spans="1:4">
      <c r="A13751" s="57" t="s">
        <v>37934</v>
      </c>
      <c r="B13751" s="57"/>
      <c r="C13751" s="57" t="s">
        <v>38041</v>
      </c>
      <c r="D13751" s="57" t="s">
        <v>38042</v>
      </c>
    </row>
    <row r="13752" spans="1:4">
      <c r="A13752" s="57" t="s">
        <v>37934</v>
      </c>
      <c r="B13752" s="57"/>
      <c r="C13752" s="57" t="s">
        <v>38043</v>
      </c>
      <c r="D13752" s="57" t="s">
        <v>38044</v>
      </c>
    </row>
    <row r="13753" spans="1:4">
      <c r="A13753" s="57" t="s">
        <v>37934</v>
      </c>
      <c r="B13753" s="57"/>
      <c r="C13753" s="57" t="s">
        <v>38045</v>
      </c>
      <c r="D13753" s="57" t="s">
        <v>38046</v>
      </c>
    </row>
    <row r="13754" spans="1:4">
      <c r="A13754" s="57" t="s">
        <v>37934</v>
      </c>
      <c r="B13754" s="57"/>
      <c r="C13754" s="57" t="s">
        <v>38047</v>
      </c>
      <c r="D13754" s="57" t="s">
        <v>38048</v>
      </c>
    </row>
    <row r="13755" spans="1:4">
      <c r="A13755" s="57" t="s">
        <v>37934</v>
      </c>
      <c r="B13755" s="57"/>
      <c r="C13755" s="57" t="s">
        <v>38049</v>
      </c>
      <c r="D13755" s="57" t="s">
        <v>38050</v>
      </c>
    </row>
    <row r="13756" spans="1:4">
      <c r="A13756" s="57" t="s">
        <v>37934</v>
      </c>
      <c r="B13756" s="57"/>
      <c r="C13756" s="57" t="s">
        <v>38051</v>
      </c>
      <c r="D13756" s="57" t="s">
        <v>38052</v>
      </c>
    </row>
    <row r="13757" spans="1:4">
      <c r="A13757" s="57" t="s">
        <v>37934</v>
      </c>
      <c r="B13757" s="57"/>
      <c r="C13757" s="57" t="s">
        <v>38053</v>
      </c>
      <c r="D13757" s="57" t="s">
        <v>38054</v>
      </c>
    </row>
    <row r="13758" spans="1:4">
      <c r="A13758" s="57" t="s">
        <v>37934</v>
      </c>
      <c r="B13758" s="57"/>
      <c r="C13758" s="57" t="s">
        <v>38055</v>
      </c>
      <c r="D13758" s="57" t="s">
        <v>38056</v>
      </c>
    </row>
    <row r="13759" spans="1:4">
      <c r="A13759" s="57" t="s">
        <v>37934</v>
      </c>
      <c r="B13759" s="57"/>
      <c r="C13759" s="57" t="s">
        <v>38057</v>
      </c>
      <c r="D13759" s="57" t="s">
        <v>38058</v>
      </c>
    </row>
    <row r="13760" spans="1:4">
      <c r="A13760" s="57" t="s">
        <v>37934</v>
      </c>
      <c r="B13760" s="57"/>
      <c r="C13760" s="57" t="s">
        <v>38059</v>
      </c>
      <c r="D13760" s="57" t="s">
        <v>38060</v>
      </c>
    </row>
    <row r="13761" spans="1:4">
      <c r="A13761" s="57" t="s">
        <v>37934</v>
      </c>
      <c r="B13761" s="57"/>
      <c r="C13761" s="57" t="s">
        <v>38061</v>
      </c>
      <c r="D13761" s="57" t="s">
        <v>38062</v>
      </c>
    </row>
    <row r="13762" spans="1:4">
      <c r="A13762" s="57" t="s">
        <v>37934</v>
      </c>
      <c r="B13762" s="57"/>
      <c r="C13762" s="57" t="s">
        <v>38063</v>
      </c>
      <c r="D13762" s="57" t="s">
        <v>38064</v>
      </c>
    </row>
    <row r="13763" spans="1:4">
      <c r="A13763" s="57" t="s">
        <v>37934</v>
      </c>
      <c r="B13763" s="57"/>
      <c r="C13763" s="57" t="s">
        <v>38065</v>
      </c>
      <c r="D13763" s="57" t="s">
        <v>38066</v>
      </c>
    </row>
    <row r="13764" spans="1:4">
      <c r="A13764" s="57" t="s">
        <v>37934</v>
      </c>
      <c r="B13764" s="57"/>
      <c r="C13764" s="57" t="s">
        <v>38067</v>
      </c>
      <c r="D13764" s="57" t="s">
        <v>38068</v>
      </c>
    </row>
    <row r="13765" spans="1:4">
      <c r="A13765" s="57" t="s">
        <v>37934</v>
      </c>
      <c r="B13765" s="57"/>
      <c r="C13765" s="57" t="s">
        <v>38069</v>
      </c>
      <c r="D13765" s="57" t="s">
        <v>38070</v>
      </c>
    </row>
    <row r="13766" spans="1:4">
      <c r="A13766" s="57" t="s">
        <v>37934</v>
      </c>
      <c r="B13766" s="57"/>
      <c r="C13766" s="57" t="s">
        <v>38071</v>
      </c>
      <c r="D13766" s="57" t="s">
        <v>38072</v>
      </c>
    </row>
    <row r="13767" spans="1:4">
      <c r="A13767" s="57" t="s">
        <v>37934</v>
      </c>
      <c r="B13767" s="57"/>
      <c r="C13767" s="57" t="s">
        <v>38073</v>
      </c>
      <c r="D13767" s="57" t="s">
        <v>38074</v>
      </c>
    </row>
    <row r="13768" spans="1:4">
      <c r="A13768" s="57" t="s">
        <v>37934</v>
      </c>
      <c r="B13768" s="57"/>
      <c r="C13768" s="57" t="s">
        <v>38075</v>
      </c>
      <c r="D13768" s="57" t="s">
        <v>38076</v>
      </c>
    </row>
    <row r="13769" spans="1:4">
      <c r="A13769" s="57" t="s">
        <v>37934</v>
      </c>
      <c r="B13769" s="57"/>
      <c r="C13769" s="57" t="s">
        <v>38077</v>
      </c>
      <c r="D13769" s="57" t="s">
        <v>38078</v>
      </c>
    </row>
    <row r="13770" spans="1:4">
      <c r="A13770" s="57" t="s">
        <v>37934</v>
      </c>
      <c r="B13770" s="57"/>
      <c r="C13770" s="57" t="s">
        <v>38079</v>
      </c>
      <c r="D13770" s="57" t="s">
        <v>38080</v>
      </c>
    </row>
    <row r="13771" spans="1:4">
      <c r="A13771" s="57" t="s">
        <v>37934</v>
      </c>
      <c r="B13771" s="57"/>
      <c r="C13771" s="57" t="s">
        <v>38081</v>
      </c>
      <c r="D13771" s="57" t="s">
        <v>38082</v>
      </c>
    </row>
    <row r="13772" spans="1:4">
      <c r="A13772" s="57" t="s">
        <v>37934</v>
      </c>
      <c r="B13772" s="57"/>
      <c r="C13772" s="57" t="s">
        <v>38083</v>
      </c>
      <c r="D13772" s="57" t="s">
        <v>38084</v>
      </c>
    </row>
    <row r="13773" spans="1:4">
      <c r="A13773" s="57" t="s">
        <v>37934</v>
      </c>
      <c r="B13773" s="57"/>
      <c r="C13773" s="57" t="s">
        <v>38085</v>
      </c>
      <c r="D13773" s="57" t="s">
        <v>38086</v>
      </c>
    </row>
    <row r="13774" spans="1:4">
      <c r="A13774" s="57" t="s">
        <v>37934</v>
      </c>
      <c r="B13774" s="57"/>
      <c r="C13774" s="57" t="s">
        <v>38087</v>
      </c>
      <c r="D13774" s="57" t="s">
        <v>38088</v>
      </c>
    </row>
    <row r="13775" spans="1:4">
      <c r="A13775" s="57" t="s">
        <v>37934</v>
      </c>
      <c r="B13775" s="57"/>
      <c r="C13775" s="57" t="s">
        <v>38089</v>
      </c>
      <c r="D13775" s="57" t="s">
        <v>38090</v>
      </c>
    </row>
    <row r="13776" spans="1:4">
      <c r="A13776" s="57" t="s">
        <v>37934</v>
      </c>
      <c r="B13776" s="57"/>
      <c r="C13776" s="57" t="s">
        <v>38091</v>
      </c>
      <c r="D13776" s="57" t="s">
        <v>38092</v>
      </c>
    </row>
    <row r="13777" spans="1:4">
      <c r="A13777" s="57" t="s">
        <v>37934</v>
      </c>
      <c r="B13777" s="57"/>
      <c r="C13777" s="57" t="s">
        <v>38093</v>
      </c>
      <c r="D13777" s="57" t="s">
        <v>38094</v>
      </c>
    </row>
    <row r="13778" spans="1:4">
      <c r="A13778" s="57" t="s">
        <v>37934</v>
      </c>
      <c r="B13778" s="57"/>
      <c r="C13778" s="57" t="s">
        <v>38095</v>
      </c>
      <c r="D13778" s="57" t="s">
        <v>38096</v>
      </c>
    </row>
    <row r="13779" spans="1:4">
      <c r="A13779" s="57" t="s">
        <v>37934</v>
      </c>
      <c r="B13779" s="57"/>
      <c r="C13779" s="57" t="s">
        <v>38097</v>
      </c>
      <c r="D13779" s="57" t="s">
        <v>38098</v>
      </c>
    </row>
    <row r="13780" spans="1:4">
      <c r="A13780" s="57" t="s">
        <v>37934</v>
      </c>
      <c r="B13780" s="57"/>
      <c r="C13780" s="57" t="s">
        <v>38099</v>
      </c>
      <c r="D13780" s="57" t="s">
        <v>38098</v>
      </c>
    </row>
    <row r="13781" spans="1:4">
      <c r="A13781" s="57" t="s">
        <v>37934</v>
      </c>
      <c r="B13781" s="57"/>
      <c r="C13781" s="57" t="s">
        <v>38100</v>
      </c>
      <c r="D13781" s="57" t="s">
        <v>38098</v>
      </c>
    </row>
    <row r="13782" spans="1:4">
      <c r="A13782" s="57" t="s">
        <v>37934</v>
      </c>
      <c r="B13782" s="57"/>
      <c r="C13782" s="57" t="s">
        <v>38101</v>
      </c>
      <c r="D13782" s="57" t="s">
        <v>38098</v>
      </c>
    </row>
    <row r="13783" spans="1:4">
      <c r="A13783" s="57" t="s">
        <v>37934</v>
      </c>
      <c r="B13783" s="57"/>
      <c r="C13783" s="57" t="s">
        <v>38102</v>
      </c>
      <c r="D13783" s="57" t="s">
        <v>38103</v>
      </c>
    </row>
    <row r="13784" spans="1:4">
      <c r="A13784" s="57" t="s">
        <v>37934</v>
      </c>
      <c r="B13784" s="57"/>
      <c r="C13784" s="57" t="s">
        <v>38104</v>
      </c>
      <c r="D13784" s="57" t="s">
        <v>38105</v>
      </c>
    </row>
    <row r="13785" spans="1:4">
      <c r="A13785" s="57" t="s">
        <v>37934</v>
      </c>
      <c r="B13785" s="57"/>
      <c r="C13785" s="57" t="s">
        <v>38106</v>
      </c>
      <c r="D13785" s="57" t="s">
        <v>38107</v>
      </c>
    </row>
    <row r="13786" spans="1:4">
      <c r="A13786" s="57" t="s">
        <v>37934</v>
      </c>
      <c r="B13786" s="57"/>
      <c r="C13786" s="57" t="s">
        <v>38108</v>
      </c>
      <c r="D13786" s="57" t="s">
        <v>38109</v>
      </c>
    </row>
    <row r="13787" spans="1:4">
      <c r="A13787" s="57" t="s">
        <v>37934</v>
      </c>
      <c r="B13787" s="57"/>
      <c r="C13787" s="57" t="s">
        <v>38110</v>
      </c>
      <c r="D13787" s="57" t="s">
        <v>38111</v>
      </c>
    </row>
    <row r="13788" spans="1:4">
      <c r="A13788" s="57" t="s">
        <v>37934</v>
      </c>
      <c r="B13788" s="57"/>
      <c r="C13788" s="57" t="s">
        <v>38112</v>
      </c>
      <c r="D13788" s="57" t="s">
        <v>38113</v>
      </c>
    </row>
    <row r="13789" spans="1:4">
      <c r="A13789" s="57" t="s">
        <v>37934</v>
      </c>
      <c r="B13789" s="57"/>
      <c r="C13789" s="57" t="s">
        <v>68283</v>
      </c>
      <c r="D13789" s="57" t="s">
        <v>75113</v>
      </c>
    </row>
    <row r="13790" spans="1:4">
      <c r="A13790" s="57" t="s">
        <v>37934</v>
      </c>
      <c r="B13790" s="57"/>
      <c r="C13790" s="57" t="s">
        <v>52427</v>
      </c>
      <c r="D13790" s="57" t="s">
        <v>75114</v>
      </c>
    </row>
    <row r="13791" spans="1:4">
      <c r="A13791" s="57" t="s">
        <v>37934</v>
      </c>
      <c r="B13791" s="57"/>
      <c r="C13791" s="57" t="s">
        <v>68301</v>
      </c>
      <c r="D13791" s="57" t="s">
        <v>75115</v>
      </c>
    </row>
    <row r="13792" spans="1:4">
      <c r="A13792" s="57" t="s">
        <v>37934</v>
      </c>
      <c r="B13792" s="57"/>
      <c r="C13792" s="57" t="s">
        <v>20522</v>
      </c>
      <c r="D13792" s="57" t="s">
        <v>75116</v>
      </c>
    </row>
    <row r="13793" spans="1:4">
      <c r="A13793" s="57" t="s">
        <v>37934</v>
      </c>
      <c r="B13793" s="57"/>
      <c r="C13793" s="57" t="s">
        <v>65877</v>
      </c>
      <c r="D13793" s="57" t="s">
        <v>75117</v>
      </c>
    </row>
    <row r="13794" spans="1:4">
      <c r="A13794" s="57" t="s">
        <v>37934</v>
      </c>
      <c r="B13794" s="57"/>
      <c r="C13794" s="57" t="s">
        <v>20837</v>
      </c>
      <c r="D13794" s="57" t="s">
        <v>75118</v>
      </c>
    </row>
    <row r="13795" spans="1:4">
      <c r="A13795" s="57" t="s">
        <v>37934</v>
      </c>
      <c r="B13795" s="57"/>
      <c r="C13795" s="57" t="s">
        <v>20525</v>
      </c>
      <c r="D13795" s="57" t="s">
        <v>75119</v>
      </c>
    </row>
    <row r="13796" spans="1:4">
      <c r="A13796" s="57" t="s">
        <v>37934</v>
      </c>
      <c r="B13796" s="57"/>
      <c r="C13796" s="57" t="s">
        <v>74422</v>
      </c>
      <c r="D13796" s="57" t="s">
        <v>76699</v>
      </c>
    </row>
    <row r="13797" spans="1:4">
      <c r="A13797" s="57" t="s">
        <v>37934</v>
      </c>
      <c r="B13797" s="57"/>
      <c r="C13797" s="57" t="s">
        <v>76700</v>
      </c>
      <c r="D13797" s="57" t="s">
        <v>77312</v>
      </c>
    </row>
    <row r="13798" spans="1:4">
      <c r="A13798" s="57" t="s">
        <v>37934</v>
      </c>
      <c r="B13798" s="57"/>
      <c r="C13798" s="57" t="s">
        <v>76701</v>
      </c>
      <c r="D13798" s="57" t="s">
        <v>77313</v>
      </c>
    </row>
    <row r="13799" spans="1:4">
      <c r="A13799" s="57" t="s">
        <v>37934</v>
      </c>
      <c r="B13799" s="57"/>
      <c r="C13799" s="57" t="s">
        <v>77314</v>
      </c>
      <c r="D13799" s="57" t="s">
        <v>77315</v>
      </c>
    </row>
    <row r="13800" spans="1:4">
      <c r="A13800" s="57" t="s">
        <v>38114</v>
      </c>
      <c r="B13800" s="57" t="s">
        <v>12940</v>
      </c>
      <c r="C13800" s="57" t="s">
        <v>38115</v>
      </c>
      <c r="D13800" s="57" t="s">
        <v>38116</v>
      </c>
    </row>
    <row r="13801" spans="1:4">
      <c r="A13801" s="57" t="s">
        <v>38117</v>
      </c>
      <c r="B13801" s="57" t="s">
        <v>12940</v>
      </c>
      <c r="C13801" s="57" t="s">
        <v>38118</v>
      </c>
      <c r="D13801" s="57" t="s">
        <v>20630</v>
      </c>
    </row>
    <row r="13802" spans="1:4">
      <c r="A13802" s="57" t="s">
        <v>7793</v>
      </c>
      <c r="B13802" s="57" t="s">
        <v>1022</v>
      </c>
      <c r="C13802" s="57" t="s">
        <v>7568</v>
      </c>
      <c r="D13802" s="57" t="s">
        <v>7569</v>
      </c>
    </row>
    <row r="13803" spans="1:4">
      <c r="A13803" s="57" t="s">
        <v>7793</v>
      </c>
      <c r="B13803" s="57" t="s">
        <v>1022</v>
      </c>
      <c r="C13803" s="57" t="s">
        <v>7570</v>
      </c>
      <c r="D13803" s="57" t="s">
        <v>7569</v>
      </c>
    </row>
    <row r="13804" spans="1:4">
      <c r="A13804" s="57" t="s">
        <v>7793</v>
      </c>
      <c r="B13804" s="57" t="s">
        <v>1022</v>
      </c>
      <c r="C13804" s="57" t="s">
        <v>15404</v>
      </c>
      <c r="D13804" s="57" t="s">
        <v>2847</v>
      </c>
    </row>
    <row r="13805" spans="1:4">
      <c r="A13805" s="57" t="s">
        <v>7794</v>
      </c>
      <c r="B13805" s="57" t="s">
        <v>809</v>
      </c>
      <c r="C13805" s="57" t="s">
        <v>3924</v>
      </c>
      <c r="D13805" s="57" t="s">
        <v>3925</v>
      </c>
    </row>
    <row r="13806" spans="1:4">
      <c r="A13806" s="57" t="s">
        <v>7794</v>
      </c>
      <c r="B13806" s="57" t="s">
        <v>809</v>
      </c>
      <c r="C13806" s="57" t="s">
        <v>5439</v>
      </c>
      <c r="D13806" s="57" t="s">
        <v>5440</v>
      </c>
    </row>
    <row r="13807" spans="1:4">
      <c r="A13807" s="57" t="s">
        <v>7794</v>
      </c>
      <c r="B13807" s="57" t="s">
        <v>809</v>
      </c>
      <c r="C13807" s="57" t="s">
        <v>5701</v>
      </c>
      <c r="D13807" s="57" t="s">
        <v>5702</v>
      </c>
    </row>
    <row r="13808" spans="1:4">
      <c r="A13808" s="57" t="s">
        <v>7794</v>
      </c>
      <c r="B13808" s="57" t="s">
        <v>809</v>
      </c>
      <c r="C13808" s="57" t="s">
        <v>8327</v>
      </c>
      <c r="D13808" s="57" t="s">
        <v>8328</v>
      </c>
    </row>
    <row r="13809" spans="1:4">
      <c r="A13809" s="57" t="s">
        <v>7794</v>
      </c>
      <c r="B13809" s="57" t="s">
        <v>809</v>
      </c>
      <c r="C13809" s="57" t="s">
        <v>12764</v>
      </c>
      <c r="D13809" s="57" t="s">
        <v>12765</v>
      </c>
    </row>
    <row r="13810" spans="1:4">
      <c r="A13810" s="57" t="s">
        <v>7794</v>
      </c>
      <c r="B13810" s="57" t="s">
        <v>809</v>
      </c>
      <c r="C13810" s="57" t="s">
        <v>15405</v>
      </c>
      <c r="D13810" s="57" t="s">
        <v>15406</v>
      </c>
    </row>
    <row r="13811" spans="1:4">
      <c r="A13811" s="57" t="s">
        <v>7794</v>
      </c>
      <c r="B13811" s="57" t="s">
        <v>809</v>
      </c>
      <c r="C13811" s="57" t="s">
        <v>17354</v>
      </c>
      <c r="D13811" s="57" t="s">
        <v>17355</v>
      </c>
    </row>
    <row r="13812" spans="1:4">
      <c r="A13812" s="57" t="s">
        <v>38119</v>
      </c>
      <c r="B13812" s="57" t="s">
        <v>12940</v>
      </c>
      <c r="C13812" s="57" t="s">
        <v>38120</v>
      </c>
      <c r="D13812" s="57" t="s">
        <v>38121</v>
      </c>
    </row>
    <row r="13813" spans="1:4">
      <c r="A13813" s="57" t="s">
        <v>38122</v>
      </c>
      <c r="B13813" s="57" t="s">
        <v>12940</v>
      </c>
      <c r="C13813" s="57" t="s">
        <v>38123</v>
      </c>
      <c r="D13813" s="57" t="s">
        <v>38124</v>
      </c>
    </row>
    <row r="13814" spans="1:4">
      <c r="A13814" s="57" t="s">
        <v>8955</v>
      </c>
      <c r="B13814" s="57" t="s">
        <v>849</v>
      </c>
      <c r="C13814" s="57" t="s">
        <v>8953</v>
      </c>
      <c r="D13814" s="57" t="s">
        <v>8954</v>
      </c>
    </row>
    <row r="13815" spans="1:4">
      <c r="A13815" s="57" t="s">
        <v>38125</v>
      </c>
      <c r="B13815" s="57" t="s">
        <v>12940</v>
      </c>
      <c r="C13815" s="57" t="s">
        <v>38126</v>
      </c>
      <c r="D13815" s="57" t="s">
        <v>38127</v>
      </c>
    </row>
    <row r="13816" spans="1:4">
      <c r="A13816" s="57" t="s">
        <v>38125</v>
      </c>
      <c r="B13816" s="57"/>
      <c r="C13816" s="57" t="s">
        <v>38128</v>
      </c>
      <c r="D13816" s="57" t="s">
        <v>38129</v>
      </c>
    </row>
    <row r="13817" spans="1:4">
      <c r="A13817" s="57" t="s">
        <v>38125</v>
      </c>
      <c r="B13817" s="57"/>
      <c r="C13817" s="57" t="s">
        <v>75120</v>
      </c>
      <c r="D13817" s="57" t="s">
        <v>75121</v>
      </c>
    </row>
    <row r="13818" spans="1:4">
      <c r="A13818" s="57" t="s">
        <v>75122</v>
      </c>
      <c r="B13818" s="57" t="s">
        <v>12940</v>
      </c>
      <c r="C13818" s="57" t="s">
        <v>75123</v>
      </c>
      <c r="D13818" s="57" t="s">
        <v>75124</v>
      </c>
    </row>
    <row r="13819" spans="1:4">
      <c r="A13819" s="57" t="s">
        <v>38130</v>
      </c>
      <c r="B13819" s="57" t="s">
        <v>12940</v>
      </c>
      <c r="C13819" s="57" t="s">
        <v>38131</v>
      </c>
      <c r="D13819" s="57" t="s">
        <v>38132</v>
      </c>
    </row>
    <row r="13820" spans="1:4">
      <c r="A13820" s="57" t="s">
        <v>38133</v>
      </c>
      <c r="B13820" s="57" t="s">
        <v>12940</v>
      </c>
      <c r="C13820" s="57" t="s">
        <v>38134</v>
      </c>
      <c r="D13820" s="57" t="s">
        <v>38135</v>
      </c>
    </row>
    <row r="13821" spans="1:4">
      <c r="A13821" s="57" t="s">
        <v>7795</v>
      </c>
      <c r="B13821" s="57" t="s">
        <v>892</v>
      </c>
      <c r="C13821" s="57" t="s">
        <v>5917</v>
      </c>
      <c r="D13821" s="57" t="s">
        <v>5918</v>
      </c>
    </row>
    <row r="13822" spans="1:4">
      <c r="A13822" s="57" t="s">
        <v>7795</v>
      </c>
      <c r="B13822" s="57" t="s">
        <v>892</v>
      </c>
      <c r="C13822" s="57" t="s">
        <v>8325</v>
      </c>
      <c r="D13822" s="57" t="s">
        <v>8326</v>
      </c>
    </row>
    <row r="13823" spans="1:4">
      <c r="A13823" s="57" t="s">
        <v>7795</v>
      </c>
      <c r="B13823" s="57" t="s">
        <v>892</v>
      </c>
      <c r="C13823" s="57" t="s">
        <v>8452</v>
      </c>
      <c r="D13823" s="57" t="s">
        <v>8453</v>
      </c>
    </row>
    <row r="13824" spans="1:4">
      <c r="A13824" s="57" t="s">
        <v>38136</v>
      </c>
      <c r="B13824" s="57" t="s">
        <v>12940</v>
      </c>
      <c r="C13824" s="57" t="s">
        <v>38137</v>
      </c>
      <c r="D13824" s="57" t="s">
        <v>38138</v>
      </c>
    </row>
    <row r="13825" spans="1:4">
      <c r="A13825" s="57" t="s">
        <v>38136</v>
      </c>
      <c r="B13825" s="57"/>
      <c r="C13825" s="57" t="s">
        <v>38139</v>
      </c>
      <c r="D13825" s="57" t="s">
        <v>38140</v>
      </c>
    </row>
    <row r="13826" spans="1:4">
      <c r="A13826" s="57" t="s">
        <v>38141</v>
      </c>
      <c r="B13826" s="57" t="s">
        <v>12940</v>
      </c>
      <c r="C13826" s="57" t="s">
        <v>38142</v>
      </c>
      <c r="D13826" s="57" t="s">
        <v>38143</v>
      </c>
    </row>
    <row r="13827" spans="1:4">
      <c r="A13827" s="57" t="s">
        <v>38141</v>
      </c>
      <c r="B13827" s="57"/>
      <c r="C13827" s="57" t="s">
        <v>38144</v>
      </c>
      <c r="D13827" s="57" t="s">
        <v>38145</v>
      </c>
    </row>
    <row r="13828" spans="1:4">
      <c r="A13828" s="57" t="s">
        <v>38141</v>
      </c>
      <c r="B13828" s="57"/>
      <c r="C13828" s="57" t="s">
        <v>38146</v>
      </c>
      <c r="D13828" s="57" t="s">
        <v>38147</v>
      </c>
    </row>
    <row r="13829" spans="1:4">
      <c r="A13829" s="57" t="s">
        <v>38141</v>
      </c>
      <c r="B13829" s="57"/>
      <c r="C13829" s="57" t="s">
        <v>38148</v>
      </c>
      <c r="D13829" s="57" t="s">
        <v>38149</v>
      </c>
    </row>
    <row r="13830" spans="1:4">
      <c r="A13830" s="57" t="s">
        <v>38150</v>
      </c>
      <c r="B13830" s="57" t="s">
        <v>12940</v>
      </c>
      <c r="C13830" s="57" t="s">
        <v>38151</v>
      </c>
      <c r="D13830" s="57" t="s">
        <v>38152</v>
      </c>
    </row>
    <row r="13831" spans="1:4">
      <c r="A13831" s="57" t="s">
        <v>38150</v>
      </c>
      <c r="B13831" s="57"/>
      <c r="C13831" s="57" t="s">
        <v>38153</v>
      </c>
      <c r="D13831" s="57" t="s">
        <v>38152</v>
      </c>
    </row>
    <row r="13832" spans="1:4">
      <c r="A13832" s="57" t="s">
        <v>38154</v>
      </c>
      <c r="B13832" s="57" t="s">
        <v>12940</v>
      </c>
      <c r="C13832" s="57" t="s">
        <v>38155</v>
      </c>
      <c r="D13832" s="57" t="s">
        <v>38156</v>
      </c>
    </row>
    <row r="13833" spans="1:4">
      <c r="A13833" s="57" t="s">
        <v>38154</v>
      </c>
      <c r="B13833" s="57"/>
      <c r="C13833" s="57" t="s">
        <v>38157</v>
      </c>
      <c r="D13833" s="57" t="s">
        <v>38158</v>
      </c>
    </row>
    <row r="13834" spans="1:4">
      <c r="A13834" s="57" t="s">
        <v>38154</v>
      </c>
      <c r="B13834" s="57"/>
      <c r="C13834" s="57" t="s">
        <v>38159</v>
      </c>
      <c r="D13834" s="57" t="s">
        <v>38160</v>
      </c>
    </row>
    <row r="13835" spans="1:4">
      <c r="A13835" s="57" t="s">
        <v>38154</v>
      </c>
      <c r="B13835" s="57"/>
      <c r="C13835" s="57" t="s">
        <v>38161</v>
      </c>
      <c r="D13835" s="57" t="s">
        <v>38162</v>
      </c>
    </row>
    <row r="13836" spans="1:4">
      <c r="A13836" s="57" t="s">
        <v>38154</v>
      </c>
      <c r="B13836" s="57"/>
      <c r="C13836" s="57" t="s">
        <v>38163</v>
      </c>
      <c r="D13836" s="57" t="s">
        <v>38164</v>
      </c>
    </row>
    <row r="13837" spans="1:4">
      <c r="A13837" s="57" t="s">
        <v>38154</v>
      </c>
      <c r="B13837" s="57"/>
      <c r="C13837" s="57" t="s">
        <v>38165</v>
      </c>
      <c r="D13837" s="57" t="s">
        <v>38166</v>
      </c>
    </row>
    <row r="13838" spans="1:4">
      <c r="A13838" s="57" t="s">
        <v>38154</v>
      </c>
      <c r="B13838" s="57"/>
      <c r="C13838" s="57" t="s">
        <v>38167</v>
      </c>
      <c r="D13838" s="57" t="s">
        <v>38168</v>
      </c>
    </row>
    <row r="13839" spans="1:4">
      <c r="A13839" s="57" t="s">
        <v>38154</v>
      </c>
      <c r="B13839" s="57"/>
      <c r="C13839" s="57" t="s">
        <v>38169</v>
      </c>
      <c r="D13839" s="57" t="s">
        <v>38170</v>
      </c>
    </row>
    <row r="13840" spans="1:4">
      <c r="A13840" s="57" t="s">
        <v>38154</v>
      </c>
      <c r="B13840" s="57"/>
      <c r="C13840" s="57" t="s">
        <v>38171</v>
      </c>
      <c r="D13840" s="57" t="s">
        <v>38172</v>
      </c>
    </row>
    <row r="13841" spans="1:4">
      <c r="A13841" s="57" t="s">
        <v>38154</v>
      </c>
      <c r="B13841" s="57"/>
      <c r="C13841" s="57" t="s">
        <v>38173</v>
      </c>
      <c r="D13841" s="57" t="s">
        <v>38174</v>
      </c>
    </row>
    <row r="13842" spans="1:4">
      <c r="A13842" s="57" t="s">
        <v>38154</v>
      </c>
      <c r="B13842" s="57"/>
      <c r="C13842" s="57" t="s">
        <v>38175</v>
      </c>
      <c r="D13842" s="57" t="s">
        <v>38176</v>
      </c>
    </row>
    <row r="13843" spans="1:4">
      <c r="A13843" s="57" t="s">
        <v>38154</v>
      </c>
      <c r="B13843" s="57"/>
      <c r="C13843" s="57" t="s">
        <v>38177</v>
      </c>
      <c r="D13843" s="57" t="s">
        <v>38178</v>
      </c>
    </row>
    <row r="13844" spans="1:4">
      <c r="A13844" s="57" t="s">
        <v>38154</v>
      </c>
      <c r="B13844" s="57"/>
      <c r="C13844" s="57" t="s">
        <v>38179</v>
      </c>
      <c r="D13844" s="57" t="s">
        <v>38180</v>
      </c>
    </row>
    <row r="13845" spans="1:4">
      <c r="A13845" s="57" t="s">
        <v>38154</v>
      </c>
      <c r="B13845" s="57"/>
      <c r="C13845" s="57" t="s">
        <v>38181</v>
      </c>
      <c r="D13845" s="57" t="s">
        <v>38182</v>
      </c>
    </row>
    <row r="13846" spans="1:4">
      <c r="A13846" s="57" t="s">
        <v>38154</v>
      </c>
      <c r="B13846" s="57"/>
      <c r="C13846" s="57" t="s">
        <v>38183</v>
      </c>
      <c r="D13846" s="57" t="s">
        <v>38184</v>
      </c>
    </row>
    <row r="13847" spans="1:4">
      <c r="A13847" s="57" t="s">
        <v>38154</v>
      </c>
      <c r="B13847" s="57"/>
      <c r="C13847" s="57" t="s">
        <v>38185</v>
      </c>
      <c r="D13847" s="57" t="s">
        <v>38186</v>
      </c>
    </row>
    <row r="13848" spans="1:4">
      <c r="A13848" s="57" t="s">
        <v>38154</v>
      </c>
      <c r="B13848" s="57"/>
      <c r="C13848" s="57" t="s">
        <v>38187</v>
      </c>
      <c r="D13848" s="57" t="s">
        <v>38188</v>
      </c>
    </row>
    <row r="13849" spans="1:4">
      <c r="A13849" s="57" t="s">
        <v>38154</v>
      </c>
      <c r="B13849" s="57"/>
      <c r="C13849" s="57" t="s">
        <v>38189</v>
      </c>
      <c r="D13849" s="57" t="s">
        <v>38190</v>
      </c>
    </row>
    <row r="13850" spans="1:4">
      <c r="A13850" s="57" t="s">
        <v>38154</v>
      </c>
      <c r="B13850" s="57"/>
      <c r="C13850" s="57" t="s">
        <v>38191</v>
      </c>
      <c r="D13850" s="57" t="s">
        <v>38192</v>
      </c>
    </row>
    <row r="13851" spans="1:4">
      <c r="A13851" s="57" t="s">
        <v>38154</v>
      </c>
      <c r="B13851" s="57"/>
      <c r="C13851" s="57" t="s">
        <v>38193</v>
      </c>
      <c r="D13851" s="57" t="s">
        <v>38194</v>
      </c>
    </row>
    <row r="13852" spans="1:4">
      <c r="A13852" s="57" t="s">
        <v>38154</v>
      </c>
      <c r="B13852" s="57"/>
      <c r="C13852" s="57" t="s">
        <v>38195</v>
      </c>
      <c r="D13852" s="57" t="s">
        <v>38196</v>
      </c>
    </row>
    <row r="13853" spans="1:4">
      <c r="A13853" s="57" t="s">
        <v>38154</v>
      </c>
      <c r="B13853" s="57"/>
      <c r="C13853" s="57" t="s">
        <v>76702</v>
      </c>
      <c r="D13853" s="57" t="s">
        <v>76703</v>
      </c>
    </row>
    <row r="13854" spans="1:4">
      <c r="A13854" s="57" t="s">
        <v>38198</v>
      </c>
      <c r="B13854" s="57" t="s">
        <v>12940</v>
      </c>
      <c r="C13854" s="57" t="s">
        <v>38199</v>
      </c>
      <c r="D13854" s="57" t="s">
        <v>38200</v>
      </c>
    </row>
    <row r="13855" spans="1:4">
      <c r="A13855" s="57" t="s">
        <v>38198</v>
      </c>
      <c r="B13855" s="57"/>
      <c r="C13855" s="57" t="s">
        <v>38201</v>
      </c>
      <c r="D13855" s="57" t="s">
        <v>38202</v>
      </c>
    </row>
    <row r="13856" spans="1:4">
      <c r="A13856" s="57" t="s">
        <v>38198</v>
      </c>
      <c r="B13856" s="57"/>
      <c r="C13856" s="57" t="s">
        <v>38203</v>
      </c>
      <c r="D13856" s="57" t="s">
        <v>19034</v>
      </c>
    </row>
    <row r="13857" spans="1:4">
      <c r="A13857" s="57" t="s">
        <v>38204</v>
      </c>
      <c r="B13857" s="57" t="s">
        <v>12940</v>
      </c>
      <c r="C13857" s="57" t="s">
        <v>38205</v>
      </c>
      <c r="D13857" s="57" t="s">
        <v>19034</v>
      </c>
    </row>
    <row r="13858" spans="1:4">
      <c r="A13858" s="57" t="s">
        <v>7796</v>
      </c>
      <c r="B13858" s="57" t="s">
        <v>950</v>
      </c>
      <c r="C13858" s="57" t="s">
        <v>3955</v>
      </c>
      <c r="D13858" s="57" t="s">
        <v>3956</v>
      </c>
    </row>
    <row r="13859" spans="1:4">
      <c r="A13859" s="57" t="s">
        <v>7796</v>
      </c>
      <c r="B13859" s="57" t="s">
        <v>950</v>
      </c>
      <c r="C13859" s="57" t="s">
        <v>6068</v>
      </c>
      <c r="D13859" s="57" t="s">
        <v>6069</v>
      </c>
    </row>
    <row r="13860" spans="1:4">
      <c r="A13860" s="57" t="s">
        <v>7796</v>
      </c>
      <c r="B13860" s="57" t="s">
        <v>950</v>
      </c>
      <c r="C13860" s="57" t="s">
        <v>15407</v>
      </c>
      <c r="D13860" s="57" t="s">
        <v>15408</v>
      </c>
    </row>
    <row r="13861" spans="1:4">
      <c r="A13861" s="57" t="s">
        <v>38206</v>
      </c>
      <c r="B13861" s="57" t="s">
        <v>12940</v>
      </c>
      <c r="C13861" s="57" t="s">
        <v>38207</v>
      </c>
      <c r="D13861" s="57" t="s">
        <v>38208</v>
      </c>
    </row>
    <row r="13862" spans="1:4">
      <c r="A13862" s="57" t="s">
        <v>38209</v>
      </c>
      <c r="B13862" s="57" t="s">
        <v>12940</v>
      </c>
      <c r="C13862" s="57" t="s">
        <v>38210</v>
      </c>
      <c r="D13862" s="57" t="s">
        <v>38211</v>
      </c>
    </row>
    <row r="13863" spans="1:4">
      <c r="A13863" s="57" t="s">
        <v>38209</v>
      </c>
      <c r="B13863" s="57"/>
      <c r="C13863" s="57" t="s">
        <v>38212</v>
      </c>
      <c r="D13863" s="57" t="s">
        <v>38213</v>
      </c>
    </row>
    <row r="13864" spans="1:4">
      <c r="A13864" s="57" t="s">
        <v>38209</v>
      </c>
      <c r="B13864" s="57"/>
      <c r="C13864" s="57" t="s">
        <v>38214</v>
      </c>
      <c r="D13864" s="57" t="s">
        <v>38215</v>
      </c>
    </row>
    <row r="13865" spans="1:4">
      <c r="A13865" s="57" t="s">
        <v>38209</v>
      </c>
      <c r="B13865" s="57"/>
      <c r="C13865" s="57" t="s">
        <v>38216</v>
      </c>
      <c r="D13865" s="57" t="s">
        <v>38217</v>
      </c>
    </row>
    <row r="13866" spans="1:4">
      <c r="A13866" s="57" t="s">
        <v>38209</v>
      </c>
      <c r="B13866" s="57"/>
      <c r="C13866" s="57" t="s">
        <v>38218</v>
      </c>
      <c r="D13866" s="57" t="s">
        <v>38219</v>
      </c>
    </row>
    <row r="13867" spans="1:4">
      <c r="A13867" s="57" t="s">
        <v>38209</v>
      </c>
      <c r="B13867" s="57"/>
      <c r="C13867" s="57" t="s">
        <v>38220</v>
      </c>
      <c r="D13867" s="57" t="s">
        <v>38221</v>
      </c>
    </row>
    <row r="13868" spans="1:4">
      <c r="A13868" s="57" t="s">
        <v>38209</v>
      </c>
      <c r="B13868" s="57"/>
      <c r="C13868" s="57" t="s">
        <v>38222</v>
      </c>
      <c r="D13868" s="57" t="s">
        <v>38223</v>
      </c>
    </row>
    <row r="13869" spans="1:4">
      <c r="A13869" s="57" t="s">
        <v>38209</v>
      </c>
      <c r="B13869" s="57"/>
      <c r="C13869" s="57" t="s">
        <v>38224</v>
      </c>
      <c r="D13869" s="57" t="s">
        <v>38225</v>
      </c>
    </row>
    <row r="13870" spans="1:4">
      <c r="A13870" s="57" t="s">
        <v>38209</v>
      </c>
      <c r="B13870" s="57"/>
      <c r="C13870" s="57" t="s">
        <v>38226</v>
      </c>
      <c r="D13870" s="57" t="s">
        <v>38227</v>
      </c>
    </row>
    <row r="13871" spans="1:4">
      <c r="A13871" s="57" t="s">
        <v>38209</v>
      </c>
      <c r="B13871" s="57"/>
      <c r="C13871" s="57" t="s">
        <v>38228</v>
      </c>
      <c r="D13871" s="57" t="s">
        <v>38229</v>
      </c>
    </row>
    <row r="13872" spans="1:4">
      <c r="A13872" s="57" t="s">
        <v>38209</v>
      </c>
      <c r="B13872" s="57"/>
      <c r="C13872" s="57" t="s">
        <v>38230</v>
      </c>
      <c r="D13872" s="57" t="s">
        <v>38231</v>
      </c>
    </row>
    <row r="13873" spans="1:4">
      <c r="A13873" s="57" t="s">
        <v>38209</v>
      </c>
      <c r="B13873" s="57"/>
      <c r="C13873" s="57" t="s">
        <v>38232</v>
      </c>
      <c r="D13873" s="57" t="s">
        <v>38233</v>
      </c>
    </row>
    <row r="13874" spans="1:4">
      <c r="A13874" s="57" t="s">
        <v>38209</v>
      </c>
      <c r="B13874" s="57"/>
      <c r="C13874" s="57" t="s">
        <v>38234</v>
      </c>
      <c r="D13874" s="57" t="s">
        <v>38235</v>
      </c>
    </row>
    <row r="13875" spans="1:4">
      <c r="A13875" s="57" t="s">
        <v>38209</v>
      </c>
      <c r="B13875" s="57"/>
      <c r="C13875" s="57" t="s">
        <v>38236</v>
      </c>
      <c r="D13875" s="57" t="s">
        <v>38237</v>
      </c>
    </row>
    <row r="13876" spans="1:4">
      <c r="A13876" s="57" t="s">
        <v>38209</v>
      </c>
      <c r="B13876" s="57"/>
      <c r="C13876" s="57" t="s">
        <v>38238</v>
      </c>
      <c r="D13876" s="57" t="s">
        <v>38239</v>
      </c>
    </row>
    <row r="13877" spans="1:4">
      <c r="A13877" s="57" t="s">
        <v>38240</v>
      </c>
      <c r="B13877" s="57" t="s">
        <v>12940</v>
      </c>
      <c r="C13877" s="57" t="s">
        <v>38241</v>
      </c>
      <c r="D13877" s="57" t="s">
        <v>38242</v>
      </c>
    </row>
    <row r="13878" spans="1:4">
      <c r="A13878" s="57" t="s">
        <v>38240</v>
      </c>
      <c r="B13878" s="57"/>
      <c r="C13878" s="57" t="s">
        <v>38243</v>
      </c>
      <c r="D13878" s="57" t="s">
        <v>38244</v>
      </c>
    </row>
    <row r="13879" spans="1:4">
      <c r="A13879" s="57" t="s">
        <v>38240</v>
      </c>
      <c r="B13879" s="57"/>
      <c r="C13879" s="57" t="s">
        <v>38245</v>
      </c>
      <c r="D13879" s="57" t="s">
        <v>38246</v>
      </c>
    </row>
    <row r="13880" spans="1:4">
      <c r="A13880" s="57" t="s">
        <v>38240</v>
      </c>
      <c r="B13880" s="57"/>
      <c r="C13880" s="57" t="s">
        <v>38247</v>
      </c>
      <c r="D13880" s="57" t="s">
        <v>38248</v>
      </c>
    </row>
    <row r="13881" spans="1:4">
      <c r="A13881" s="57" t="s">
        <v>38249</v>
      </c>
      <c r="B13881" s="57" t="s">
        <v>12940</v>
      </c>
      <c r="C13881" s="57" t="s">
        <v>38250</v>
      </c>
      <c r="D13881" s="57" t="s">
        <v>38251</v>
      </c>
    </row>
    <row r="13882" spans="1:4">
      <c r="A13882" s="57" t="s">
        <v>38249</v>
      </c>
      <c r="B13882" s="57"/>
      <c r="C13882" s="57" t="s">
        <v>38252</v>
      </c>
      <c r="D13882" s="57" t="s">
        <v>38253</v>
      </c>
    </row>
    <row r="13883" spans="1:4">
      <c r="A13883" s="57" t="s">
        <v>38254</v>
      </c>
      <c r="B13883" s="57" t="s">
        <v>12940</v>
      </c>
      <c r="C13883" s="57" t="s">
        <v>38255</v>
      </c>
      <c r="D13883" s="57" t="s">
        <v>38256</v>
      </c>
    </row>
    <row r="13884" spans="1:4">
      <c r="A13884" s="57" t="s">
        <v>38254</v>
      </c>
      <c r="B13884" s="57"/>
      <c r="C13884" s="57" t="s">
        <v>38257</v>
      </c>
      <c r="D13884" s="57" t="s">
        <v>38258</v>
      </c>
    </row>
    <row r="13885" spans="1:4">
      <c r="A13885" s="57" t="s">
        <v>38259</v>
      </c>
      <c r="B13885" s="57" t="s">
        <v>12940</v>
      </c>
      <c r="C13885" s="57" t="s">
        <v>38260</v>
      </c>
      <c r="D13885" s="57" t="s">
        <v>38261</v>
      </c>
    </row>
    <row r="13886" spans="1:4">
      <c r="A13886" s="57" t="s">
        <v>77316</v>
      </c>
      <c r="B13886" s="57" t="s">
        <v>12940</v>
      </c>
      <c r="C13886" s="57" t="s">
        <v>77317</v>
      </c>
      <c r="D13886" s="57" t="s">
        <v>77318</v>
      </c>
    </row>
    <row r="13887" spans="1:4">
      <c r="A13887" s="57" t="s">
        <v>77316</v>
      </c>
      <c r="B13887" s="57"/>
      <c r="C13887" s="57" t="s">
        <v>77319</v>
      </c>
      <c r="D13887" s="57" t="s">
        <v>77320</v>
      </c>
    </row>
    <row r="13888" spans="1:4">
      <c r="A13888" s="57" t="s">
        <v>38262</v>
      </c>
      <c r="B13888" s="57" t="s">
        <v>12940</v>
      </c>
      <c r="C13888" s="57" t="s">
        <v>38263</v>
      </c>
      <c r="D13888" s="57" t="s">
        <v>38264</v>
      </c>
    </row>
    <row r="13889" spans="1:4">
      <c r="A13889" s="57" t="s">
        <v>38262</v>
      </c>
      <c r="B13889" s="57"/>
      <c r="C13889" s="57" t="s">
        <v>38265</v>
      </c>
      <c r="D13889" s="57" t="s">
        <v>38266</v>
      </c>
    </row>
    <row r="13890" spans="1:4">
      <c r="A13890" s="57" t="s">
        <v>38262</v>
      </c>
      <c r="B13890" s="57"/>
      <c r="C13890" s="57" t="s">
        <v>38267</v>
      </c>
      <c r="D13890" s="57" t="s">
        <v>38268</v>
      </c>
    </row>
    <row r="13891" spans="1:4">
      <c r="A13891" s="57" t="s">
        <v>38262</v>
      </c>
      <c r="B13891" s="57"/>
      <c r="C13891" s="57" t="s">
        <v>38269</v>
      </c>
      <c r="D13891" s="57" t="s">
        <v>38270</v>
      </c>
    </row>
    <row r="13892" spans="1:4">
      <c r="A13892" s="57" t="s">
        <v>38271</v>
      </c>
      <c r="B13892" s="57" t="s">
        <v>12940</v>
      </c>
      <c r="C13892" s="57" t="s">
        <v>38272</v>
      </c>
      <c r="D13892" s="57" t="s">
        <v>38273</v>
      </c>
    </row>
    <row r="13893" spans="1:4">
      <c r="A13893" s="57" t="s">
        <v>38274</v>
      </c>
      <c r="B13893" s="57" t="s">
        <v>12940</v>
      </c>
      <c r="C13893" s="57" t="s">
        <v>38275</v>
      </c>
      <c r="D13893" s="57" t="s">
        <v>38276</v>
      </c>
    </row>
    <row r="13894" spans="1:4">
      <c r="A13894" s="57" t="s">
        <v>38274</v>
      </c>
      <c r="B13894" s="57"/>
      <c r="C13894" s="57" t="s">
        <v>38277</v>
      </c>
      <c r="D13894" s="57" t="s">
        <v>38278</v>
      </c>
    </row>
    <row r="13895" spans="1:4">
      <c r="A13895" s="57" t="s">
        <v>38274</v>
      </c>
      <c r="B13895" s="57"/>
      <c r="C13895" s="57" t="s">
        <v>38279</v>
      </c>
      <c r="D13895" s="57" t="s">
        <v>2836</v>
      </c>
    </row>
    <row r="13896" spans="1:4">
      <c r="A13896" s="57" t="s">
        <v>38274</v>
      </c>
      <c r="B13896" s="57"/>
      <c r="C13896" s="57" t="s">
        <v>38280</v>
      </c>
      <c r="D13896" s="57" t="s">
        <v>38281</v>
      </c>
    </row>
    <row r="13897" spans="1:4">
      <c r="A13897" s="57" t="s">
        <v>38274</v>
      </c>
      <c r="B13897" s="57"/>
      <c r="C13897" s="57" t="s">
        <v>38282</v>
      </c>
      <c r="D13897" s="57" t="s">
        <v>38283</v>
      </c>
    </row>
    <row r="13898" spans="1:4">
      <c r="A13898" s="57" t="s">
        <v>38274</v>
      </c>
      <c r="B13898" s="57"/>
      <c r="C13898" s="57" t="s">
        <v>38284</v>
      </c>
      <c r="D13898" s="57" t="s">
        <v>38285</v>
      </c>
    </row>
    <row r="13899" spans="1:4">
      <c r="A13899" s="57" t="s">
        <v>38274</v>
      </c>
      <c r="B13899" s="57"/>
      <c r="C13899" s="57" t="s">
        <v>38286</v>
      </c>
      <c r="D13899" s="57" t="s">
        <v>38287</v>
      </c>
    </row>
    <row r="13900" spans="1:4">
      <c r="A13900" s="57" t="s">
        <v>38274</v>
      </c>
      <c r="B13900" s="57"/>
      <c r="C13900" s="57" t="s">
        <v>38288</v>
      </c>
      <c r="D13900" s="57" t="s">
        <v>38289</v>
      </c>
    </row>
    <row r="13901" spans="1:4">
      <c r="A13901" s="57" t="s">
        <v>38290</v>
      </c>
      <c r="B13901" s="57" t="s">
        <v>12940</v>
      </c>
      <c r="C13901" s="57" t="s">
        <v>38291</v>
      </c>
      <c r="D13901" s="57" t="s">
        <v>2847</v>
      </c>
    </row>
    <row r="13902" spans="1:4">
      <c r="A13902" s="57" t="s">
        <v>38292</v>
      </c>
      <c r="B13902" s="57" t="s">
        <v>12940</v>
      </c>
      <c r="C13902" s="57" t="s">
        <v>38293</v>
      </c>
      <c r="D13902" s="57" t="s">
        <v>38294</v>
      </c>
    </row>
    <row r="13903" spans="1:4">
      <c r="A13903" s="57" t="s">
        <v>38292</v>
      </c>
      <c r="B13903" s="57"/>
      <c r="C13903" s="57" t="s">
        <v>38295</v>
      </c>
      <c r="D13903" s="57" t="s">
        <v>38296</v>
      </c>
    </row>
    <row r="13904" spans="1:4">
      <c r="A13904" s="57" t="s">
        <v>38292</v>
      </c>
      <c r="B13904" s="57"/>
      <c r="C13904" s="57" t="s">
        <v>38297</v>
      </c>
      <c r="D13904" s="57" t="s">
        <v>38298</v>
      </c>
    </row>
    <row r="13905" spans="1:4">
      <c r="A13905" s="57" t="s">
        <v>38292</v>
      </c>
      <c r="B13905" s="57"/>
      <c r="C13905" s="57" t="s">
        <v>38299</v>
      </c>
      <c r="D13905" s="57" t="s">
        <v>38300</v>
      </c>
    </row>
    <row r="13906" spans="1:4">
      <c r="A13906" s="57" t="s">
        <v>38292</v>
      </c>
      <c r="B13906" s="57"/>
      <c r="C13906" s="57" t="s">
        <v>38301</v>
      </c>
      <c r="D13906" s="57" t="s">
        <v>38302</v>
      </c>
    </row>
    <row r="13907" spans="1:4">
      <c r="A13907" s="57" t="s">
        <v>38292</v>
      </c>
      <c r="B13907" s="57"/>
      <c r="C13907" s="57" t="s">
        <v>38303</v>
      </c>
      <c r="D13907" s="57" t="s">
        <v>38304</v>
      </c>
    </row>
    <row r="13908" spans="1:4">
      <c r="A13908" s="57" t="s">
        <v>38292</v>
      </c>
      <c r="B13908" s="57"/>
      <c r="C13908" s="57" t="s">
        <v>38305</v>
      </c>
      <c r="D13908" s="57" t="s">
        <v>38306</v>
      </c>
    </row>
    <row r="13909" spans="1:4">
      <c r="A13909" s="57" t="s">
        <v>38292</v>
      </c>
      <c r="B13909" s="57"/>
      <c r="C13909" s="57" t="s">
        <v>38307</v>
      </c>
      <c r="D13909" s="57" t="s">
        <v>38308</v>
      </c>
    </row>
    <row r="13910" spans="1:4">
      <c r="A13910" s="57" t="s">
        <v>38292</v>
      </c>
      <c r="B13910" s="57"/>
      <c r="C13910" s="57" t="s">
        <v>38309</v>
      </c>
      <c r="D13910" s="57" t="s">
        <v>38310</v>
      </c>
    </row>
    <row r="13911" spans="1:4">
      <c r="A13911" s="57" t="s">
        <v>38292</v>
      </c>
      <c r="B13911" s="57"/>
      <c r="C13911" s="57" t="s">
        <v>38311</v>
      </c>
      <c r="D13911" s="57" t="s">
        <v>38312</v>
      </c>
    </row>
    <row r="13912" spans="1:4">
      <c r="A13912" s="57" t="s">
        <v>38292</v>
      </c>
      <c r="B13912" s="57"/>
      <c r="C13912" s="57" t="s">
        <v>38313</v>
      </c>
      <c r="D13912" s="57" t="s">
        <v>38314</v>
      </c>
    </row>
    <row r="13913" spans="1:4">
      <c r="A13913" s="57" t="s">
        <v>38292</v>
      </c>
      <c r="B13913" s="57"/>
      <c r="C13913" s="57" t="s">
        <v>38315</v>
      </c>
      <c r="D13913" s="57" t="s">
        <v>38316</v>
      </c>
    </row>
    <row r="13914" spans="1:4">
      <c r="A13914" s="57" t="s">
        <v>38292</v>
      </c>
      <c r="B13914" s="57"/>
      <c r="C13914" s="57" t="s">
        <v>38317</v>
      </c>
      <c r="D13914" s="57" t="s">
        <v>38318</v>
      </c>
    </row>
    <row r="13915" spans="1:4">
      <c r="A13915" s="57" t="s">
        <v>38292</v>
      </c>
      <c r="B13915" s="57"/>
      <c r="C13915" s="57" t="s">
        <v>38319</v>
      </c>
      <c r="D13915" s="57" t="s">
        <v>38320</v>
      </c>
    </row>
    <row r="13916" spans="1:4">
      <c r="A13916" s="57" t="s">
        <v>38292</v>
      </c>
      <c r="B13916" s="57"/>
      <c r="C13916" s="57" t="s">
        <v>38321</v>
      </c>
      <c r="D13916" s="57" t="s">
        <v>38322</v>
      </c>
    </row>
    <row r="13917" spans="1:4">
      <c r="A13917" s="57" t="s">
        <v>38292</v>
      </c>
      <c r="B13917" s="57"/>
      <c r="C13917" s="57" t="s">
        <v>77321</v>
      </c>
      <c r="D13917" s="57" t="s">
        <v>77322</v>
      </c>
    </row>
    <row r="13918" spans="1:4">
      <c r="A13918" s="57" t="s">
        <v>38323</v>
      </c>
      <c r="B13918" s="57" t="s">
        <v>12940</v>
      </c>
      <c r="C13918" s="57" t="s">
        <v>38324</v>
      </c>
      <c r="D13918" s="57" t="s">
        <v>38325</v>
      </c>
    </row>
    <row r="13919" spans="1:4">
      <c r="A13919" s="57" t="s">
        <v>38323</v>
      </c>
      <c r="B13919" s="57"/>
      <c r="C13919" s="57" t="s">
        <v>38326</v>
      </c>
      <c r="D13919" s="57" t="s">
        <v>38327</v>
      </c>
    </row>
    <row r="13920" spans="1:4">
      <c r="A13920" s="57" t="s">
        <v>38323</v>
      </c>
      <c r="B13920" s="57"/>
      <c r="C13920" s="57" t="s">
        <v>38328</v>
      </c>
      <c r="D13920" s="57" t="s">
        <v>38329</v>
      </c>
    </row>
    <row r="13921" spans="1:4">
      <c r="A13921" s="57" t="s">
        <v>38323</v>
      </c>
      <c r="B13921" s="57"/>
      <c r="C13921" s="57" t="s">
        <v>38330</v>
      </c>
      <c r="D13921" s="57" t="s">
        <v>38331</v>
      </c>
    </row>
    <row r="13922" spans="1:4">
      <c r="A13922" s="57" t="s">
        <v>38323</v>
      </c>
      <c r="B13922" s="57"/>
      <c r="C13922" s="57" t="s">
        <v>38332</v>
      </c>
      <c r="D13922" s="57" t="s">
        <v>38333</v>
      </c>
    </row>
    <row r="13923" spans="1:4">
      <c r="A13923" s="57" t="s">
        <v>38323</v>
      </c>
      <c r="B13923" s="57"/>
      <c r="C13923" s="57" t="s">
        <v>38334</v>
      </c>
      <c r="D13923" s="57" t="s">
        <v>38333</v>
      </c>
    </row>
    <row r="13924" spans="1:4">
      <c r="A13924" s="57" t="s">
        <v>38323</v>
      </c>
      <c r="B13924" s="57"/>
      <c r="C13924" s="57" t="s">
        <v>38335</v>
      </c>
      <c r="D13924" s="57" t="s">
        <v>2836</v>
      </c>
    </row>
    <row r="13925" spans="1:4">
      <c r="A13925" s="57" t="s">
        <v>38323</v>
      </c>
      <c r="B13925" s="57"/>
      <c r="C13925" s="57" t="s">
        <v>38336</v>
      </c>
      <c r="D13925" s="57" t="s">
        <v>38337</v>
      </c>
    </row>
    <row r="13926" spans="1:4">
      <c r="A13926" s="57" t="s">
        <v>38323</v>
      </c>
      <c r="B13926" s="57"/>
      <c r="C13926" s="57" t="s">
        <v>38338</v>
      </c>
      <c r="D13926" s="57" t="s">
        <v>38339</v>
      </c>
    </row>
    <row r="13927" spans="1:4">
      <c r="A13927" s="57" t="s">
        <v>38323</v>
      </c>
      <c r="B13927" s="57"/>
      <c r="C13927" s="57" t="s">
        <v>38340</v>
      </c>
      <c r="D13927" s="57" t="s">
        <v>38341</v>
      </c>
    </row>
    <row r="13928" spans="1:4">
      <c r="A13928" s="57" t="s">
        <v>38323</v>
      </c>
      <c r="B13928" s="57"/>
      <c r="C13928" s="57" t="s">
        <v>38342</v>
      </c>
      <c r="D13928" s="57" t="s">
        <v>38343</v>
      </c>
    </row>
    <row r="13929" spans="1:4">
      <c r="A13929" s="57" t="s">
        <v>38323</v>
      </c>
      <c r="B13929" s="57"/>
      <c r="C13929" s="57" t="s">
        <v>38344</v>
      </c>
      <c r="D13929" s="57" t="s">
        <v>38345</v>
      </c>
    </row>
    <row r="13930" spans="1:4">
      <c r="A13930" s="57" t="s">
        <v>38323</v>
      </c>
      <c r="B13930" s="57"/>
      <c r="C13930" s="57" t="s">
        <v>38346</v>
      </c>
      <c r="D13930" s="57" t="s">
        <v>38347</v>
      </c>
    </row>
    <row r="13931" spans="1:4">
      <c r="A13931" s="57" t="s">
        <v>38323</v>
      </c>
      <c r="B13931" s="57"/>
      <c r="C13931" s="57" t="s">
        <v>38348</v>
      </c>
      <c r="D13931" s="57" t="s">
        <v>38349</v>
      </c>
    </row>
    <row r="13932" spans="1:4">
      <c r="A13932" s="57" t="s">
        <v>38323</v>
      </c>
      <c r="B13932" s="57"/>
      <c r="C13932" s="57" t="s">
        <v>38350</v>
      </c>
      <c r="D13932" s="57" t="s">
        <v>36832</v>
      </c>
    </row>
    <row r="13933" spans="1:4">
      <c r="A13933" s="57" t="s">
        <v>38323</v>
      </c>
      <c r="B13933" s="57"/>
      <c r="C13933" s="57" t="s">
        <v>75125</v>
      </c>
      <c r="D13933" s="57" t="s">
        <v>75060</v>
      </c>
    </row>
    <row r="13934" spans="1:4">
      <c r="A13934" s="57" t="s">
        <v>12766</v>
      </c>
      <c r="B13934" s="57" t="s">
        <v>841</v>
      </c>
      <c r="C13934" s="57" t="s">
        <v>12767</v>
      </c>
      <c r="D13934" s="57" t="s">
        <v>12725</v>
      </c>
    </row>
    <row r="13935" spans="1:4">
      <c r="A13935" s="57" t="s">
        <v>38351</v>
      </c>
      <c r="B13935" s="57" t="s">
        <v>12940</v>
      </c>
      <c r="C13935" s="57" t="s">
        <v>38352</v>
      </c>
      <c r="D13935" s="57" t="s">
        <v>38353</v>
      </c>
    </row>
    <row r="13936" spans="1:4">
      <c r="A13936" s="57" t="s">
        <v>38351</v>
      </c>
      <c r="B13936" s="57"/>
      <c r="C13936" s="57" t="s">
        <v>38354</v>
      </c>
      <c r="D13936" s="57" t="s">
        <v>37308</v>
      </c>
    </row>
    <row r="13937" spans="1:4">
      <c r="A13937" s="57" t="s">
        <v>38351</v>
      </c>
      <c r="B13937" s="57"/>
      <c r="C13937" s="57" t="s">
        <v>38355</v>
      </c>
      <c r="D13937" s="57" t="s">
        <v>37322</v>
      </c>
    </row>
    <row r="13938" spans="1:4">
      <c r="A13938" s="57" t="s">
        <v>38351</v>
      </c>
      <c r="B13938" s="57"/>
      <c r="C13938" s="57" t="s">
        <v>38356</v>
      </c>
      <c r="D13938" s="57" t="s">
        <v>37356</v>
      </c>
    </row>
    <row r="13939" spans="1:4">
      <c r="A13939" s="57" t="s">
        <v>38351</v>
      </c>
      <c r="B13939" s="57"/>
      <c r="C13939" s="57" t="s">
        <v>38357</v>
      </c>
      <c r="D13939" s="57" t="s">
        <v>37404</v>
      </c>
    </row>
    <row r="13940" spans="1:4">
      <c r="A13940" s="57" t="s">
        <v>38351</v>
      </c>
      <c r="B13940" s="57"/>
      <c r="C13940" s="57" t="s">
        <v>38358</v>
      </c>
      <c r="D13940" s="57" t="s">
        <v>37386</v>
      </c>
    </row>
    <row r="13941" spans="1:4">
      <c r="A13941" s="57" t="s">
        <v>38351</v>
      </c>
      <c r="B13941" s="57"/>
      <c r="C13941" s="57" t="s">
        <v>38359</v>
      </c>
      <c r="D13941" s="57" t="s">
        <v>37388</v>
      </c>
    </row>
    <row r="13942" spans="1:4">
      <c r="A13942" s="57" t="s">
        <v>38351</v>
      </c>
      <c r="B13942" s="57"/>
      <c r="C13942" s="57" t="s">
        <v>38360</v>
      </c>
      <c r="D13942" s="57" t="s">
        <v>37390</v>
      </c>
    </row>
    <row r="13943" spans="1:4">
      <c r="A13943" s="57" t="s">
        <v>38351</v>
      </c>
      <c r="B13943" s="57"/>
      <c r="C13943" s="57" t="s">
        <v>38361</v>
      </c>
      <c r="D13943" s="57" t="s">
        <v>37392</v>
      </c>
    </row>
    <row r="13944" spans="1:4">
      <c r="A13944" s="57" t="s">
        <v>38351</v>
      </c>
      <c r="B13944" s="57"/>
      <c r="C13944" s="57" t="s">
        <v>38362</v>
      </c>
      <c r="D13944" s="57" t="s">
        <v>37394</v>
      </c>
    </row>
    <row r="13945" spans="1:4">
      <c r="A13945" s="57" t="s">
        <v>38351</v>
      </c>
      <c r="B13945" s="57"/>
      <c r="C13945" s="57" t="s">
        <v>38363</v>
      </c>
      <c r="D13945" s="57" t="s">
        <v>37396</v>
      </c>
    </row>
    <row r="13946" spans="1:4">
      <c r="A13946" s="57" t="s">
        <v>38351</v>
      </c>
      <c r="B13946" s="57"/>
      <c r="C13946" s="57" t="s">
        <v>38364</v>
      </c>
      <c r="D13946" s="57" t="s">
        <v>37398</v>
      </c>
    </row>
    <row r="13947" spans="1:4">
      <c r="A13947" s="57" t="s">
        <v>38351</v>
      </c>
      <c r="B13947" s="57"/>
      <c r="C13947" s="57" t="s">
        <v>38365</v>
      </c>
      <c r="D13947" s="57" t="s">
        <v>37400</v>
      </c>
    </row>
    <row r="13948" spans="1:4">
      <c r="A13948" s="57" t="s">
        <v>38351</v>
      </c>
      <c r="B13948" s="57"/>
      <c r="C13948" s="57" t="s">
        <v>38366</v>
      </c>
      <c r="D13948" s="57" t="s">
        <v>37402</v>
      </c>
    </row>
    <row r="13949" spans="1:4">
      <c r="A13949" s="57" t="s">
        <v>38351</v>
      </c>
      <c r="B13949" s="57"/>
      <c r="C13949" s="57" t="s">
        <v>38367</v>
      </c>
      <c r="D13949" s="57" t="s">
        <v>38368</v>
      </c>
    </row>
    <row r="13950" spans="1:4">
      <c r="A13950" s="57" t="s">
        <v>38351</v>
      </c>
      <c r="B13950" s="57"/>
      <c r="C13950" s="57" t="s">
        <v>38369</v>
      </c>
      <c r="D13950" s="57" t="s">
        <v>38370</v>
      </c>
    </row>
    <row r="13951" spans="1:4">
      <c r="A13951" s="57" t="s">
        <v>38351</v>
      </c>
      <c r="B13951" s="57"/>
      <c r="C13951" s="57" t="s">
        <v>38371</v>
      </c>
      <c r="D13951" s="57" t="s">
        <v>38372</v>
      </c>
    </row>
    <row r="13952" spans="1:4">
      <c r="A13952" s="57" t="s">
        <v>38351</v>
      </c>
      <c r="B13952" s="57"/>
      <c r="C13952" s="57" t="s">
        <v>38373</v>
      </c>
      <c r="D13952" s="57" t="s">
        <v>38374</v>
      </c>
    </row>
    <row r="13953" spans="1:4">
      <c r="A13953" s="57" t="s">
        <v>38351</v>
      </c>
      <c r="B13953" s="57"/>
      <c r="C13953" s="57" t="s">
        <v>38375</v>
      </c>
      <c r="D13953" s="57" t="s">
        <v>38376</v>
      </c>
    </row>
    <row r="13954" spans="1:4">
      <c r="A13954" s="57" t="s">
        <v>38377</v>
      </c>
      <c r="B13954" s="57" t="s">
        <v>12940</v>
      </c>
      <c r="C13954" s="57" t="s">
        <v>38378</v>
      </c>
      <c r="D13954" s="57" t="s">
        <v>38379</v>
      </c>
    </row>
    <row r="13955" spans="1:4">
      <c r="A13955" s="57" t="s">
        <v>38380</v>
      </c>
      <c r="B13955" s="57" t="s">
        <v>12940</v>
      </c>
      <c r="C13955" s="57" t="s">
        <v>38381</v>
      </c>
      <c r="D13955" s="57" t="s">
        <v>38382</v>
      </c>
    </row>
    <row r="13956" spans="1:4">
      <c r="A13956" s="57" t="s">
        <v>38380</v>
      </c>
      <c r="B13956" s="57"/>
      <c r="C13956" s="57" t="s">
        <v>38383</v>
      </c>
      <c r="D13956" s="57" t="s">
        <v>38384</v>
      </c>
    </row>
    <row r="13957" spans="1:4">
      <c r="A13957" s="57" t="s">
        <v>38380</v>
      </c>
      <c r="B13957" s="57"/>
      <c r="C13957" s="57" t="s">
        <v>38385</v>
      </c>
      <c r="D13957" s="57" t="s">
        <v>38386</v>
      </c>
    </row>
    <row r="13958" spans="1:4">
      <c r="A13958" s="57" t="s">
        <v>38380</v>
      </c>
      <c r="B13958" s="57"/>
      <c r="C13958" s="57" t="s">
        <v>38387</v>
      </c>
      <c r="D13958" s="57" t="s">
        <v>38388</v>
      </c>
    </row>
    <row r="13959" spans="1:4">
      <c r="A13959" s="57" t="s">
        <v>38380</v>
      </c>
      <c r="B13959" s="57"/>
      <c r="C13959" s="57" t="s">
        <v>38389</v>
      </c>
      <c r="D13959" s="57" t="s">
        <v>38390</v>
      </c>
    </row>
    <row r="13960" spans="1:4">
      <c r="A13960" s="57" t="s">
        <v>38380</v>
      </c>
      <c r="B13960" s="57"/>
      <c r="C13960" s="57" t="s">
        <v>38391</v>
      </c>
      <c r="D13960" s="57" t="s">
        <v>38392</v>
      </c>
    </row>
    <row r="13961" spans="1:4">
      <c r="A13961" s="57" t="s">
        <v>38380</v>
      </c>
      <c r="B13961" s="57"/>
      <c r="C13961" s="57" t="s">
        <v>38393</v>
      </c>
      <c r="D13961" s="57" t="s">
        <v>38394</v>
      </c>
    </row>
    <row r="13962" spans="1:4">
      <c r="A13962" s="57" t="s">
        <v>38380</v>
      </c>
      <c r="B13962" s="57"/>
      <c r="C13962" s="57" t="s">
        <v>38395</v>
      </c>
      <c r="D13962" s="57" t="s">
        <v>38396</v>
      </c>
    </row>
    <row r="13963" spans="1:4">
      <c r="A13963" s="57" t="s">
        <v>38380</v>
      </c>
      <c r="B13963" s="57"/>
      <c r="C13963" s="57" t="s">
        <v>38397</v>
      </c>
      <c r="D13963" s="57" t="s">
        <v>38398</v>
      </c>
    </row>
    <row r="13964" spans="1:4">
      <c r="A13964" s="57" t="s">
        <v>38380</v>
      </c>
      <c r="B13964" s="57"/>
      <c r="C13964" s="57" t="s">
        <v>38399</v>
      </c>
      <c r="D13964" s="57" t="s">
        <v>38400</v>
      </c>
    </row>
    <row r="13965" spans="1:4">
      <c r="A13965" s="57" t="s">
        <v>38380</v>
      </c>
      <c r="B13965" s="57"/>
      <c r="C13965" s="57" t="s">
        <v>38401</v>
      </c>
      <c r="D13965" s="57" t="s">
        <v>38402</v>
      </c>
    </row>
    <row r="13966" spans="1:4">
      <c r="A13966" s="57" t="s">
        <v>38380</v>
      </c>
      <c r="B13966" s="57"/>
      <c r="C13966" s="57" t="s">
        <v>38403</v>
      </c>
      <c r="D13966" s="57" t="s">
        <v>38404</v>
      </c>
    </row>
    <row r="13967" spans="1:4">
      <c r="A13967" s="57" t="s">
        <v>38405</v>
      </c>
      <c r="B13967" s="57" t="s">
        <v>12940</v>
      </c>
      <c r="C13967" s="57" t="s">
        <v>38406</v>
      </c>
      <c r="D13967" s="57" t="s">
        <v>38407</v>
      </c>
    </row>
    <row r="13968" spans="1:4">
      <c r="A13968" s="57" t="s">
        <v>38405</v>
      </c>
      <c r="B13968" s="57"/>
      <c r="C13968" s="57" t="s">
        <v>38408</v>
      </c>
      <c r="D13968" s="57" t="s">
        <v>38409</v>
      </c>
    </row>
    <row r="13969" spans="1:4">
      <c r="A13969" s="57" t="s">
        <v>38405</v>
      </c>
      <c r="B13969" s="57"/>
      <c r="C13969" s="57" t="s">
        <v>38410</v>
      </c>
      <c r="D13969" s="57" t="s">
        <v>38411</v>
      </c>
    </row>
    <row r="13970" spans="1:4">
      <c r="A13970" s="57" t="s">
        <v>38405</v>
      </c>
      <c r="B13970" s="57"/>
      <c r="C13970" s="57" t="s">
        <v>38412</v>
      </c>
      <c r="D13970" s="57" t="s">
        <v>38413</v>
      </c>
    </row>
    <row r="13971" spans="1:4">
      <c r="A13971" s="57" t="s">
        <v>38414</v>
      </c>
      <c r="B13971" s="57" t="s">
        <v>12940</v>
      </c>
      <c r="C13971" s="57" t="s">
        <v>38415</v>
      </c>
      <c r="D13971" s="57" t="s">
        <v>38416</v>
      </c>
    </row>
    <row r="13972" spans="1:4">
      <c r="A13972" s="57" t="s">
        <v>38417</v>
      </c>
      <c r="B13972" s="57" t="s">
        <v>12940</v>
      </c>
      <c r="C13972" s="57" t="s">
        <v>38418</v>
      </c>
      <c r="D13972" s="57" t="s">
        <v>38419</v>
      </c>
    </row>
    <row r="13973" spans="1:4">
      <c r="A13973" s="57" t="s">
        <v>38420</v>
      </c>
      <c r="B13973" s="57" t="s">
        <v>12940</v>
      </c>
      <c r="C13973" s="57" t="s">
        <v>38421</v>
      </c>
      <c r="D13973" s="57" t="s">
        <v>38422</v>
      </c>
    </row>
    <row r="13974" spans="1:4">
      <c r="A13974" s="57" t="s">
        <v>38423</v>
      </c>
      <c r="B13974" s="57" t="s">
        <v>12940</v>
      </c>
      <c r="C13974" s="57" t="s">
        <v>38424</v>
      </c>
      <c r="D13974" s="57" t="s">
        <v>38425</v>
      </c>
    </row>
    <row r="13975" spans="1:4">
      <c r="A13975" s="57" t="s">
        <v>38423</v>
      </c>
      <c r="B13975" s="57"/>
      <c r="C13975" s="57" t="s">
        <v>38426</v>
      </c>
      <c r="D13975" s="57" t="s">
        <v>38427</v>
      </c>
    </row>
    <row r="13976" spans="1:4">
      <c r="A13976" s="57" t="s">
        <v>38423</v>
      </c>
      <c r="B13976" s="57"/>
      <c r="C13976" s="57" t="s">
        <v>38428</v>
      </c>
      <c r="D13976" s="57" t="s">
        <v>38429</v>
      </c>
    </row>
    <row r="13977" spans="1:4">
      <c r="A13977" s="57" t="s">
        <v>38423</v>
      </c>
      <c r="B13977" s="57"/>
      <c r="C13977" s="57" t="s">
        <v>38430</v>
      </c>
      <c r="D13977" s="57" t="s">
        <v>38431</v>
      </c>
    </row>
    <row r="13978" spans="1:4">
      <c r="A13978" s="57" t="s">
        <v>38423</v>
      </c>
      <c r="B13978" s="57"/>
      <c r="C13978" s="57" t="s">
        <v>38432</v>
      </c>
      <c r="D13978" s="57" t="s">
        <v>38433</v>
      </c>
    </row>
    <row r="13979" spans="1:4">
      <c r="A13979" s="57" t="s">
        <v>38423</v>
      </c>
      <c r="B13979" s="57"/>
      <c r="C13979" s="57" t="s">
        <v>38434</v>
      </c>
      <c r="D13979" s="57" t="s">
        <v>38435</v>
      </c>
    </row>
    <row r="13980" spans="1:4">
      <c r="A13980" s="57" t="s">
        <v>38423</v>
      </c>
      <c r="B13980" s="57"/>
      <c r="C13980" s="57" t="s">
        <v>75126</v>
      </c>
      <c r="D13980" s="57" t="s">
        <v>75127</v>
      </c>
    </row>
    <row r="13981" spans="1:4">
      <c r="A13981" s="57" t="s">
        <v>38436</v>
      </c>
      <c r="B13981" s="57" t="s">
        <v>12940</v>
      </c>
      <c r="C13981" s="57" t="s">
        <v>38437</v>
      </c>
      <c r="D13981" s="57" t="s">
        <v>38438</v>
      </c>
    </row>
    <row r="13982" spans="1:4">
      <c r="A13982" s="57" t="s">
        <v>38436</v>
      </c>
      <c r="B13982" s="57"/>
      <c r="C13982" s="57" t="s">
        <v>38439</v>
      </c>
      <c r="D13982" s="57" t="s">
        <v>38440</v>
      </c>
    </row>
    <row r="13983" spans="1:4">
      <c r="A13983" s="57" t="s">
        <v>38436</v>
      </c>
      <c r="B13983" s="57"/>
      <c r="C13983" s="57" t="s">
        <v>38441</v>
      </c>
      <c r="D13983" s="57" t="s">
        <v>38442</v>
      </c>
    </row>
    <row r="13984" spans="1:4">
      <c r="A13984" s="57" t="s">
        <v>38436</v>
      </c>
      <c r="B13984" s="57"/>
      <c r="C13984" s="57" t="s">
        <v>38443</v>
      </c>
      <c r="D13984" s="57" t="s">
        <v>38444</v>
      </c>
    </row>
    <row r="13985" spans="1:4">
      <c r="A13985" s="57" t="s">
        <v>38436</v>
      </c>
      <c r="B13985" s="57"/>
      <c r="C13985" s="57" t="s">
        <v>38445</v>
      </c>
      <c r="D13985" s="57" t="s">
        <v>38446</v>
      </c>
    </row>
    <row r="13986" spans="1:4">
      <c r="A13986" s="57" t="s">
        <v>38436</v>
      </c>
      <c r="B13986" s="57"/>
      <c r="C13986" s="57" t="s">
        <v>38447</v>
      </c>
      <c r="D13986" s="57" t="s">
        <v>38448</v>
      </c>
    </row>
    <row r="13987" spans="1:4">
      <c r="A13987" s="57" t="s">
        <v>38449</v>
      </c>
      <c r="B13987" s="57" t="s">
        <v>12940</v>
      </c>
      <c r="C13987" s="57" t="s">
        <v>38450</v>
      </c>
      <c r="D13987" s="57" t="s">
        <v>38451</v>
      </c>
    </row>
    <row r="13988" spans="1:4">
      <c r="A13988" s="57" t="s">
        <v>38452</v>
      </c>
      <c r="B13988" s="57" t="s">
        <v>12940</v>
      </c>
      <c r="C13988" s="57" t="s">
        <v>38453</v>
      </c>
      <c r="D13988" s="57" t="s">
        <v>38454</v>
      </c>
    </row>
    <row r="13989" spans="1:4">
      <c r="A13989" s="57" t="s">
        <v>9971</v>
      </c>
      <c r="B13989" s="57" t="s">
        <v>2208</v>
      </c>
      <c r="C13989" s="57" t="s">
        <v>9972</v>
      </c>
      <c r="D13989" s="57" t="s">
        <v>9973</v>
      </c>
    </row>
    <row r="13990" spans="1:4">
      <c r="A13990" s="57" t="s">
        <v>9971</v>
      </c>
      <c r="B13990" s="57" t="s">
        <v>2208</v>
      </c>
      <c r="C13990" s="57" t="s">
        <v>9974</v>
      </c>
      <c r="D13990" s="57" t="s">
        <v>9975</v>
      </c>
    </row>
    <row r="13991" spans="1:4">
      <c r="A13991" s="57" t="s">
        <v>9971</v>
      </c>
      <c r="B13991" s="57" t="s">
        <v>2208</v>
      </c>
      <c r="C13991" s="57" t="s">
        <v>9976</v>
      </c>
      <c r="D13991" s="57" t="s">
        <v>9977</v>
      </c>
    </row>
    <row r="13992" spans="1:4">
      <c r="A13992" s="57" t="s">
        <v>9971</v>
      </c>
      <c r="B13992" s="57" t="s">
        <v>2208</v>
      </c>
      <c r="C13992" s="57" t="s">
        <v>9978</v>
      </c>
      <c r="D13992" s="57" t="s">
        <v>9979</v>
      </c>
    </row>
    <row r="13993" spans="1:4">
      <c r="A13993" s="57" t="s">
        <v>9971</v>
      </c>
      <c r="B13993" s="57" t="s">
        <v>2208</v>
      </c>
      <c r="C13993" s="57" t="s">
        <v>9980</v>
      </c>
      <c r="D13993" s="57" t="s">
        <v>9981</v>
      </c>
    </row>
    <row r="13994" spans="1:4">
      <c r="A13994" s="57" t="s">
        <v>9971</v>
      </c>
      <c r="B13994" s="57" t="s">
        <v>2208</v>
      </c>
      <c r="C13994" s="57" t="s">
        <v>9982</v>
      </c>
      <c r="D13994" s="57" t="s">
        <v>9983</v>
      </c>
    </row>
    <row r="13995" spans="1:4">
      <c r="A13995" s="57" t="s">
        <v>9971</v>
      </c>
      <c r="B13995" s="57" t="s">
        <v>2208</v>
      </c>
      <c r="C13995" s="57" t="s">
        <v>9984</v>
      </c>
      <c r="D13995" s="57" t="s">
        <v>9985</v>
      </c>
    </row>
    <row r="13996" spans="1:4">
      <c r="A13996" s="57" t="s">
        <v>9971</v>
      </c>
      <c r="B13996" s="57" t="s">
        <v>2208</v>
      </c>
      <c r="C13996" s="57" t="s">
        <v>9986</v>
      </c>
      <c r="D13996" s="57" t="s">
        <v>9987</v>
      </c>
    </row>
    <row r="13997" spans="1:4">
      <c r="A13997" s="57" t="s">
        <v>9971</v>
      </c>
      <c r="B13997" s="57" t="s">
        <v>2208</v>
      </c>
      <c r="C13997" s="57" t="s">
        <v>9988</v>
      </c>
      <c r="D13997" s="57" t="s">
        <v>9989</v>
      </c>
    </row>
    <row r="13998" spans="1:4">
      <c r="A13998" s="57" t="s">
        <v>9971</v>
      </c>
      <c r="B13998" s="57" t="s">
        <v>2208</v>
      </c>
      <c r="C13998" s="57" t="s">
        <v>9990</v>
      </c>
      <c r="D13998" s="57" t="s">
        <v>9991</v>
      </c>
    </row>
    <row r="13999" spans="1:4">
      <c r="A13999" s="57" t="s">
        <v>9971</v>
      </c>
      <c r="B13999" s="57" t="s">
        <v>2208</v>
      </c>
      <c r="C13999" s="57" t="s">
        <v>9992</v>
      </c>
      <c r="D13999" s="57" t="s">
        <v>9993</v>
      </c>
    </row>
    <row r="14000" spans="1:4">
      <c r="A14000" s="57" t="s">
        <v>9971</v>
      </c>
      <c r="B14000" s="57" t="s">
        <v>2208</v>
      </c>
      <c r="C14000" s="57" t="s">
        <v>9994</v>
      </c>
      <c r="D14000" s="57" t="s">
        <v>9995</v>
      </c>
    </row>
    <row r="14001" spans="1:4">
      <c r="A14001" s="57" t="s">
        <v>9971</v>
      </c>
      <c r="B14001" s="57" t="s">
        <v>2208</v>
      </c>
      <c r="C14001" s="57" t="s">
        <v>9996</v>
      </c>
      <c r="D14001" s="57" t="s">
        <v>9997</v>
      </c>
    </row>
    <row r="14002" spans="1:4">
      <c r="A14002" s="57" t="s">
        <v>9971</v>
      </c>
      <c r="B14002" s="57" t="s">
        <v>2208</v>
      </c>
      <c r="C14002" s="57" t="s">
        <v>9998</v>
      </c>
      <c r="D14002" s="57" t="s">
        <v>9999</v>
      </c>
    </row>
    <row r="14003" spans="1:4">
      <c r="A14003" s="57" t="s">
        <v>9971</v>
      </c>
      <c r="B14003" s="57" t="s">
        <v>2208</v>
      </c>
      <c r="C14003" s="57" t="s">
        <v>10000</v>
      </c>
      <c r="D14003" s="57" t="s">
        <v>10001</v>
      </c>
    </row>
    <row r="14004" spans="1:4">
      <c r="A14004" s="57" t="s">
        <v>9971</v>
      </c>
      <c r="B14004" s="57" t="s">
        <v>2208</v>
      </c>
      <c r="C14004" s="57" t="s">
        <v>10002</v>
      </c>
      <c r="D14004" s="57" t="s">
        <v>10003</v>
      </c>
    </row>
    <row r="14005" spans="1:4">
      <c r="A14005" s="57" t="s">
        <v>9971</v>
      </c>
      <c r="B14005" s="57" t="s">
        <v>2208</v>
      </c>
      <c r="C14005" s="57" t="s">
        <v>10004</v>
      </c>
      <c r="D14005" s="57" t="s">
        <v>10005</v>
      </c>
    </row>
    <row r="14006" spans="1:4">
      <c r="A14006" s="57" t="s">
        <v>9971</v>
      </c>
      <c r="B14006" s="57" t="s">
        <v>2208</v>
      </c>
      <c r="C14006" s="57" t="s">
        <v>10006</v>
      </c>
      <c r="D14006" s="57" t="s">
        <v>10007</v>
      </c>
    </row>
    <row r="14007" spans="1:4">
      <c r="A14007" s="57" t="s">
        <v>9971</v>
      </c>
      <c r="B14007" s="57" t="s">
        <v>2208</v>
      </c>
      <c r="C14007" s="57" t="s">
        <v>10008</v>
      </c>
      <c r="D14007" s="57" t="s">
        <v>10009</v>
      </c>
    </row>
    <row r="14008" spans="1:4">
      <c r="A14008" s="57" t="s">
        <v>9971</v>
      </c>
      <c r="B14008" s="57" t="s">
        <v>2208</v>
      </c>
      <c r="C14008" s="57" t="s">
        <v>10010</v>
      </c>
      <c r="D14008" s="57" t="s">
        <v>10011</v>
      </c>
    </row>
    <row r="14009" spans="1:4">
      <c r="A14009" s="57" t="s">
        <v>9971</v>
      </c>
      <c r="B14009" s="57" t="s">
        <v>2208</v>
      </c>
      <c r="C14009" s="57" t="s">
        <v>10012</v>
      </c>
      <c r="D14009" s="57" t="s">
        <v>10013</v>
      </c>
    </row>
    <row r="14010" spans="1:4">
      <c r="A14010" s="57" t="s">
        <v>9971</v>
      </c>
      <c r="B14010" s="57" t="s">
        <v>2208</v>
      </c>
      <c r="C14010" s="57" t="s">
        <v>10014</v>
      </c>
      <c r="D14010" s="57" t="s">
        <v>10015</v>
      </c>
    </row>
    <row r="14011" spans="1:4">
      <c r="A14011" s="57" t="s">
        <v>9971</v>
      </c>
      <c r="B14011" s="57" t="s">
        <v>2208</v>
      </c>
      <c r="C14011" s="57" t="s">
        <v>10016</v>
      </c>
      <c r="D14011" s="57" t="s">
        <v>10017</v>
      </c>
    </row>
    <row r="14012" spans="1:4">
      <c r="A14012" s="57" t="s">
        <v>9971</v>
      </c>
      <c r="B14012" s="57" t="s">
        <v>2208</v>
      </c>
      <c r="C14012" s="57" t="s">
        <v>10018</v>
      </c>
      <c r="D14012" s="57" t="s">
        <v>10019</v>
      </c>
    </row>
    <row r="14013" spans="1:4">
      <c r="A14013" s="57" t="s">
        <v>9971</v>
      </c>
      <c r="B14013" s="57" t="s">
        <v>2208</v>
      </c>
      <c r="C14013" s="57" t="s">
        <v>10020</v>
      </c>
      <c r="D14013" s="57" t="s">
        <v>10021</v>
      </c>
    </row>
    <row r="14014" spans="1:4">
      <c r="A14014" s="57" t="s">
        <v>9971</v>
      </c>
      <c r="B14014" s="57" t="s">
        <v>2208</v>
      </c>
      <c r="C14014" s="57" t="s">
        <v>10022</v>
      </c>
      <c r="D14014" s="57" t="s">
        <v>10023</v>
      </c>
    </row>
    <row r="14015" spans="1:4">
      <c r="A14015" s="57" t="s">
        <v>9971</v>
      </c>
      <c r="B14015" s="57" t="s">
        <v>2208</v>
      </c>
      <c r="C14015" s="57" t="s">
        <v>10024</v>
      </c>
      <c r="D14015" s="57" t="s">
        <v>10025</v>
      </c>
    </row>
    <row r="14016" spans="1:4">
      <c r="A14016" s="57" t="s">
        <v>9971</v>
      </c>
      <c r="B14016" s="57" t="s">
        <v>2208</v>
      </c>
      <c r="C14016" s="57" t="s">
        <v>10026</v>
      </c>
      <c r="D14016" s="57" t="s">
        <v>10027</v>
      </c>
    </row>
    <row r="14017" spans="1:4">
      <c r="A14017" s="57" t="s">
        <v>9971</v>
      </c>
      <c r="B14017" s="57" t="s">
        <v>2208</v>
      </c>
      <c r="C14017" s="57" t="s">
        <v>10028</v>
      </c>
      <c r="D14017" s="57" t="s">
        <v>10029</v>
      </c>
    </row>
    <row r="14018" spans="1:4">
      <c r="A14018" s="57" t="s">
        <v>9971</v>
      </c>
      <c r="B14018" s="57" t="s">
        <v>2208</v>
      </c>
      <c r="C14018" s="57" t="s">
        <v>10030</v>
      </c>
      <c r="D14018" s="57" t="s">
        <v>10031</v>
      </c>
    </row>
    <row r="14019" spans="1:4">
      <c r="A14019" s="57" t="s">
        <v>9971</v>
      </c>
      <c r="B14019" s="57" t="s">
        <v>2208</v>
      </c>
      <c r="C14019" s="57" t="s">
        <v>10032</v>
      </c>
      <c r="D14019" s="57" t="s">
        <v>10033</v>
      </c>
    </row>
    <row r="14020" spans="1:4">
      <c r="A14020" s="57" t="s">
        <v>9971</v>
      </c>
      <c r="B14020" s="57" t="s">
        <v>2208</v>
      </c>
      <c r="C14020" s="57" t="s">
        <v>10034</v>
      </c>
      <c r="D14020" s="57" t="s">
        <v>10035</v>
      </c>
    </row>
    <row r="14021" spans="1:4">
      <c r="A14021" s="57" t="s">
        <v>9971</v>
      </c>
      <c r="B14021" s="57" t="s">
        <v>2208</v>
      </c>
      <c r="C14021" s="57" t="s">
        <v>10036</v>
      </c>
      <c r="D14021" s="57" t="s">
        <v>10037</v>
      </c>
    </row>
    <row r="14022" spans="1:4">
      <c r="A14022" s="57" t="s">
        <v>9971</v>
      </c>
      <c r="B14022" s="57" t="s">
        <v>2208</v>
      </c>
      <c r="C14022" s="57" t="s">
        <v>10038</v>
      </c>
      <c r="D14022" s="57" t="s">
        <v>10039</v>
      </c>
    </row>
    <row r="14023" spans="1:4">
      <c r="A14023" s="57" t="s">
        <v>9971</v>
      </c>
      <c r="B14023" s="57" t="s">
        <v>2208</v>
      </c>
      <c r="C14023" s="57" t="s">
        <v>10040</v>
      </c>
      <c r="D14023" s="57" t="s">
        <v>10041</v>
      </c>
    </row>
    <row r="14024" spans="1:4">
      <c r="A14024" s="57" t="s">
        <v>9971</v>
      </c>
      <c r="B14024" s="57" t="s">
        <v>2208</v>
      </c>
      <c r="C14024" s="57" t="s">
        <v>10042</v>
      </c>
      <c r="D14024" s="57" t="s">
        <v>10043</v>
      </c>
    </row>
    <row r="14025" spans="1:4">
      <c r="A14025" s="57" t="s">
        <v>9971</v>
      </c>
      <c r="B14025" s="57" t="s">
        <v>2208</v>
      </c>
      <c r="C14025" s="57" t="s">
        <v>10044</v>
      </c>
      <c r="D14025" s="57" t="s">
        <v>10045</v>
      </c>
    </row>
    <row r="14026" spans="1:4">
      <c r="A14026" s="57" t="s">
        <v>9971</v>
      </c>
      <c r="B14026" s="57" t="s">
        <v>2208</v>
      </c>
      <c r="C14026" s="57" t="s">
        <v>10046</v>
      </c>
      <c r="D14026" s="57" t="s">
        <v>10047</v>
      </c>
    </row>
    <row r="14027" spans="1:4">
      <c r="A14027" s="57" t="s">
        <v>9971</v>
      </c>
      <c r="B14027" s="57" t="s">
        <v>2208</v>
      </c>
      <c r="C14027" s="57" t="s">
        <v>10048</v>
      </c>
      <c r="D14027" s="57" t="s">
        <v>10049</v>
      </c>
    </row>
    <row r="14028" spans="1:4">
      <c r="A14028" s="57" t="s">
        <v>9971</v>
      </c>
      <c r="B14028" s="57" t="s">
        <v>2208</v>
      </c>
      <c r="C14028" s="57" t="s">
        <v>10050</v>
      </c>
      <c r="D14028" s="57" t="s">
        <v>10051</v>
      </c>
    </row>
    <row r="14029" spans="1:4">
      <c r="A14029" s="57" t="s">
        <v>9971</v>
      </c>
      <c r="B14029" s="57" t="s">
        <v>2208</v>
      </c>
      <c r="C14029" s="57" t="s">
        <v>10052</v>
      </c>
      <c r="D14029" s="57" t="s">
        <v>10053</v>
      </c>
    </row>
    <row r="14030" spans="1:4">
      <c r="A14030" s="57" t="s">
        <v>9971</v>
      </c>
      <c r="B14030" s="57" t="s">
        <v>2208</v>
      </c>
      <c r="C14030" s="57" t="s">
        <v>10054</v>
      </c>
      <c r="D14030" s="57" t="s">
        <v>10055</v>
      </c>
    </row>
    <row r="14031" spans="1:4">
      <c r="A14031" s="57" t="s">
        <v>9971</v>
      </c>
      <c r="B14031" s="57" t="s">
        <v>2208</v>
      </c>
      <c r="C14031" s="57" t="s">
        <v>10056</v>
      </c>
      <c r="D14031" s="57" t="s">
        <v>10057</v>
      </c>
    </row>
    <row r="14032" spans="1:4">
      <c r="A14032" s="57" t="s">
        <v>9971</v>
      </c>
      <c r="B14032" s="57" t="s">
        <v>2208</v>
      </c>
      <c r="C14032" s="57" t="s">
        <v>10058</v>
      </c>
      <c r="D14032" s="57" t="s">
        <v>10059</v>
      </c>
    </row>
    <row r="14033" spans="1:4">
      <c r="A14033" s="57" t="s">
        <v>9971</v>
      </c>
      <c r="B14033" s="57" t="s">
        <v>2208</v>
      </c>
      <c r="C14033" s="57" t="s">
        <v>10060</v>
      </c>
      <c r="D14033" s="57" t="s">
        <v>10061</v>
      </c>
    </row>
    <row r="14034" spans="1:4">
      <c r="A14034" s="57" t="s">
        <v>9971</v>
      </c>
      <c r="B14034" s="57" t="s">
        <v>2208</v>
      </c>
      <c r="C14034" s="57" t="s">
        <v>10062</v>
      </c>
      <c r="D14034" s="57" t="s">
        <v>10063</v>
      </c>
    </row>
    <row r="14035" spans="1:4">
      <c r="A14035" s="57" t="s">
        <v>9971</v>
      </c>
      <c r="B14035" s="57" t="s">
        <v>2208</v>
      </c>
      <c r="C14035" s="57" t="s">
        <v>10064</v>
      </c>
      <c r="D14035" s="57" t="s">
        <v>10065</v>
      </c>
    </row>
    <row r="14036" spans="1:4">
      <c r="A14036" s="57" t="s">
        <v>9971</v>
      </c>
      <c r="B14036" s="57" t="s">
        <v>2208</v>
      </c>
      <c r="C14036" s="57" t="s">
        <v>10066</v>
      </c>
      <c r="D14036" s="57" t="s">
        <v>10067</v>
      </c>
    </row>
    <row r="14037" spans="1:4">
      <c r="A14037" s="57" t="s">
        <v>9971</v>
      </c>
      <c r="B14037" s="57" t="s">
        <v>2208</v>
      </c>
      <c r="C14037" s="57" t="s">
        <v>10068</v>
      </c>
      <c r="D14037" s="57" t="s">
        <v>10069</v>
      </c>
    </row>
    <row r="14038" spans="1:4">
      <c r="A14038" s="57" t="s">
        <v>9971</v>
      </c>
      <c r="B14038" s="57" t="s">
        <v>2208</v>
      </c>
      <c r="C14038" s="57" t="s">
        <v>10070</v>
      </c>
      <c r="D14038" s="57" t="s">
        <v>10071</v>
      </c>
    </row>
    <row r="14039" spans="1:4">
      <c r="A14039" s="57" t="s">
        <v>9971</v>
      </c>
      <c r="B14039" s="57" t="s">
        <v>2208</v>
      </c>
      <c r="C14039" s="57" t="s">
        <v>10072</v>
      </c>
      <c r="D14039" s="57" t="s">
        <v>10073</v>
      </c>
    </row>
    <row r="14040" spans="1:4">
      <c r="A14040" s="57" t="s">
        <v>9971</v>
      </c>
      <c r="B14040" s="57" t="s">
        <v>2208</v>
      </c>
      <c r="C14040" s="57" t="s">
        <v>10074</v>
      </c>
      <c r="D14040" s="57" t="s">
        <v>10075</v>
      </c>
    </row>
    <row r="14041" spans="1:4">
      <c r="A14041" s="57" t="s">
        <v>9971</v>
      </c>
      <c r="B14041" s="57" t="s">
        <v>2208</v>
      </c>
      <c r="C14041" s="57" t="s">
        <v>10076</v>
      </c>
      <c r="D14041" s="57" t="s">
        <v>10077</v>
      </c>
    </row>
    <row r="14042" spans="1:4">
      <c r="A14042" s="57" t="s">
        <v>9971</v>
      </c>
      <c r="B14042" s="57" t="s">
        <v>2208</v>
      </c>
      <c r="C14042" s="57" t="s">
        <v>10078</v>
      </c>
      <c r="D14042" s="57" t="s">
        <v>10079</v>
      </c>
    </row>
    <row r="14043" spans="1:4">
      <c r="A14043" s="57" t="s">
        <v>9971</v>
      </c>
      <c r="B14043" s="57" t="s">
        <v>2208</v>
      </c>
      <c r="C14043" s="57" t="s">
        <v>10080</v>
      </c>
      <c r="D14043" s="57" t="s">
        <v>10081</v>
      </c>
    </row>
    <row r="14044" spans="1:4">
      <c r="A14044" s="57" t="s">
        <v>9971</v>
      </c>
      <c r="B14044" s="57" t="s">
        <v>2208</v>
      </c>
      <c r="C14044" s="57" t="s">
        <v>10082</v>
      </c>
      <c r="D14044" s="57" t="s">
        <v>10083</v>
      </c>
    </row>
    <row r="14045" spans="1:4">
      <c r="A14045" s="57" t="s">
        <v>9971</v>
      </c>
      <c r="B14045" s="57" t="s">
        <v>2208</v>
      </c>
      <c r="C14045" s="57" t="s">
        <v>10084</v>
      </c>
      <c r="D14045" s="57" t="s">
        <v>10085</v>
      </c>
    </row>
    <row r="14046" spans="1:4">
      <c r="A14046" s="57" t="s">
        <v>9971</v>
      </c>
      <c r="B14046" s="57" t="s">
        <v>2208</v>
      </c>
      <c r="C14046" s="57" t="s">
        <v>10086</v>
      </c>
      <c r="D14046" s="57" t="s">
        <v>10087</v>
      </c>
    </row>
    <row r="14047" spans="1:4">
      <c r="A14047" s="57" t="s">
        <v>9971</v>
      </c>
      <c r="B14047" s="57" t="s">
        <v>2208</v>
      </c>
      <c r="C14047" s="57" t="s">
        <v>10088</v>
      </c>
      <c r="D14047" s="57" t="s">
        <v>10089</v>
      </c>
    </row>
    <row r="14048" spans="1:4">
      <c r="A14048" s="57" t="s">
        <v>9971</v>
      </c>
      <c r="B14048" s="57" t="s">
        <v>2208</v>
      </c>
      <c r="C14048" s="57" t="s">
        <v>10090</v>
      </c>
      <c r="D14048" s="57" t="s">
        <v>10091</v>
      </c>
    </row>
    <row r="14049" spans="1:4">
      <c r="A14049" s="57" t="s">
        <v>9971</v>
      </c>
      <c r="B14049" s="57" t="s">
        <v>2208</v>
      </c>
      <c r="C14049" s="57" t="s">
        <v>10092</v>
      </c>
      <c r="D14049" s="57" t="s">
        <v>10093</v>
      </c>
    </row>
    <row r="14050" spans="1:4">
      <c r="A14050" s="57" t="s">
        <v>9971</v>
      </c>
      <c r="B14050" s="57" t="s">
        <v>2208</v>
      </c>
      <c r="C14050" s="57" t="s">
        <v>10094</v>
      </c>
      <c r="D14050" s="57" t="s">
        <v>10095</v>
      </c>
    </row>
    <row r="14051" spans="1:4">
      <c r="A14051" s="57" t="s">
        <v>9971</v>
      </c>
      <c r="B14051" s="57" t="s">
        <v>2208</v>
      </c>
      <c r="C14051" s="57" t="s">
        <v>10096</v>
      </c>
      <c r="D14051" s="57" t="s">
        <v>10097</v>
      </c>
    </row>
    <row r="14052" spans="1:4">
      <c r="A14052" s="57" t="s">
        <v>9971</v>
      </c>
      <c r="B14052" s="57" t="s">
        <v>2208</v>
      </c>
      <c r="C14052" s="57" t="s">
        <v>10098</v>
      </c>
      <c r="D14052" s="57" t="s">
        <v>10099</v>
      </c>
    </row>
    <row r="14053" spans="1:4">
      <c r="A14053" s="57" t="s">
        <v>9971</v>
      </c>
      <c r="B14053" s="57" t="s">
        <v>2208</v>
      </c>
      <c r="C14053" s="57" t="s">
        <v>10100</v>
      </c>
      <c r="D14053" s="57" t="s">
        <v>10101</v>
      </c>
    </row>
    <row r="14054" spans="1:4">
      <c r="A14054" s="57" t="s">
        <v>9971</v>
      </c>
      <c r="B14054" s="57" t="s">
        <v>2208</v>
      </c>
      <c r="C14054" s="57" t="s">
        <v>10102</v>
      </c>
      <c r="D14054" s="57" t="s">
        <v>10103</v>
      </c>
    </row>
    <row r="14055" spans="1:4">
      <c r="A14055" s="57" t="s">
        <v>9971</v>
      </c>
      <c r="B14055" s="57" t="s">
        <v>2208</v>
      </c>
      <c r="C14055" s="57" t="s">
        <v>10104</v>
      </c>
      <c r="D14055" s="57" t="s">
        <v>10105</v>
      </c>
    </row>
    <row r="14056" spans="1:4">
      <c r="A14056" s="57" t="s">
        <v>9971</v>
      </c>
      <c r="B14056" s="57" t="s">
        <v>2208</v>
      </c>
      <c r="C14056" s="57" t="s">
        <v>10106</v>
      </c>
      <c r="D14056" s="57" t="s">
        <v>10107</v>
      </c>
    </row>
    <row r="14057" spans="1:4">
      <c r="A14057" s="57" t="s">
        <v>9971</v>
      </c>
      <c r="B14057" s="57" t="s">
        <v>2208</v>
      </c>
      <c r="C14057" s="57" t="s">
        <v>10108</v>
      </c>
      <c r="D14057" s="57" t="s">
        <v>10109</v>
      </c>
    </row>
    <row r="14058" spans="1:4">
      <c r="A14058" s="57" t="s">
        <v>9971</v>
      </c>
      <c r="B14058" s="57" t="s">
        <v>2208</v>
      </c>
      <c r="C14058" s="57" t="s">
        <v>12768</v>
      </c>
      <c r="D14058" s="57" t="s">
        <v>12769</v>
      </c>
    </row>
    <row r="14059" spans="1:4">
      <c r="A14059" s="57" t="s">
        <v>9971</v>
      </c>
      <c r="B14059" s="57" t="s">
        <v>2208</v>
      </c>
      <c r="C14059" s="57" t="s">
        <v>12770</v>
      </c>
      <c r="D14059" s="57" t="s">
        <v>12771</v>
      </c>
    </row>
    <row r="14060" spans="1:4">
      <c r="A14060" s="57" t="s">
        <v>9971</v>
      </c>
      <c r="B14060" s="57" t="s">
        <v>2208</v>
      </c>
      <c r="C14060" s="57" t="s">
        <v>12772</v>
      </c>
      <c r="D14060" s="57" t="s">
        <v>12773</v>
      </c>
    </row>
    <row r="14061" spans="1:4">
      <c r="A14061" s="57" t="s">
        <v>9971</v>
      </c>
      <c r="B14061" s="57" t="s">
        <v>2208</v>
      </c>
      <c r="C14061" s="57" t="s">
        <v>17356</v>
      </c>
      <c r="D14061" s="57" t="s">
        <v>17357</v>
      </c>
    </row>
    <row r="14062" spans="1:4">
      <c r="A14062" s="57" t="s">
        <v>9971</v>
      </c>
      <c r="B14062" s="57" t="s">
        <v>2208</v>
      </c>
      <c r="C14062" s="57" t="s">
        <v>17358</v>
      </c>
      <c r="D14062" s="57" t="s">
        <v>17359</v>
      </c>
    </row>
    <row r="14063" spans="1:4">
      <c r="A14063" s="57" t="s">
        <v>9971</v>
      </c>
      <c r="B14063" s="57" t="s">
        <v>2208</v>
      </c>
      <c r="C14063" s="57" t="s">
        <v>17360</v>
      </c>
      <c r="D14063" s="57" t="s">
        <v>17361</v>
      </c>
    </row>
    <row r="14064" spans="1:4">
      <c r="A14064" s="57" t="s">
        <v>9971</v>
      </c>
      <c r="B14064" s="57" t="s">
        <v>2208</v>
      </c>
      <c r="C14064" s="57" t="s">
        <v>17362</v>
      </c>
      <c r="D14064" s="57" t="s">
        <v>17363</v>
      </c>
    </row>
    <row r="14065" spans="1:4">
      <c r="A14065" s="57" t="s">
        <v>7797</v>
      </c>
      <c r="B14065" s="57" t="s">
        <v>2208</v>
      </c>
      <c r="C14065" s="57" t="s">
        <v>2883</v>
      </c>
      <c r="D14065" s="57" t="s">
        <v>2884</v>
      </c>
    </row>
    <row r="14066" spans="1:4">
      <c r="A14066" s="57" t="s">
        <v>7797</v>
      </c>
      <c r="B14066" s="57" t="s">
        <v>2208</v>
      </c>
      <c r="C14066" s="57" t="s">
        <v>2885</v>
      </c>
      <c r="D14066" s="57" t="s">
        <v>2886</v>
      </c>
    </row>
    <row r="14067" spans="1:4">
      <c r="A14067" s="57" t="s">
        <v>7797</v>
      </c>
      <c r="B14067" s="57" t="s">
        <v>2208</v>
      </c>
      <c r="C14067" s="57" t="s">
        <v>2887</v>
      </c>
      <c r="D14067" s="57" t="s">
        <v>2888</v>
      </c>
    </row>
    <row r="14068" spans="1:4">
      <c r="A14068" s="57" t="s">
        <v>7797</v>
      </c>
      <c r="B14068" s="57" t="s">
        <v>2208</v>
      </c>
      <c r="C14068" s="57" t="s">
        <v>2889</v>
      </c>
      <c r="D14068" s="57" t="s">
        <v>2890</v>
      </c>
    </row>
    <row r="14069" spans="1:4">
      <c r="A14069" s="57" t="s">
        <v>7798</v>
      </c>
      <c r="B14069" s="57" t="s">
        <v>2208</v>
      </c>
      <c r="C14069" s="57" t="s">
        <v>4231</v>
      </c>
      <c r="D14069" s="57" t="s">
        <v>4232</v>
      </c>
    </row>
    <row r="14070" spans="1:4">
      <c r="A14070" s="57" t="s">
        <v>7798</v>
      </c>
      <c r="B14070" s="57" t="s">
        <v>2208</v>
      </c>
      <c r="C14070" s="57" t="s">
        <v>4233</v>
      </c>
      <c r="D14070" s="57" t="s">
        <v>4232</v>
      </c>
    </row>
    <row r="14071" spans="1:4">
      <c r="A14071" s="57" t="s">
        <v>7798</v>
      </c>
      <c r="B14071" s="57" t="s">
        <v>2208</v>
      </c>
      <c r="C14071" s="57" t="s">
        <v>4234</v>
      </c>
      <c r="D14071" s="57" t="s">
        <v>4235</v>
      </c>
    </row>
    <row r="14072" spans="1:4">
      <c r="A14072" s="57" t="s">
        <v>7798</v>
      </c>
      <c r="B14072" s="57" t="s">
        <v>2208</v>
      </c>
      <c r="C14072" s="57" t="s">
        <v>4236</v>
      </c>
      <c r="D14072" s="57" t="s">
        <v>4235</v>
      </c>
    </row>
    <row r="14073" spans="1:4">
      <c r="A14073" s="57" t="s">
        <v>7798</v>
      </c>
      <c r="B14073" s="57" t="s">
        <v>2208</v>
      </c>
      <c r="C14073" s="57" t="s">
        <v>6302</v>
      </c>
      <c r="D14073" s="57" t="s">
        <v>6303</v>
      </c>
    </row>
    <row r="14074" spans="1:4">
      <c r="A14074" s="57" t="s">
        <v>7798</v>
      </c>
      <c r="B14074" s="57" t="s">
        <v>2208</v>
      </c>
      <c r="C14074" s="57" t="s">
        <v>15409</v>
      </c>
      <c r="D14074" s="57" t="s">
        <v>15410</v>
      </c>
    </row>
    <row r="14075" spans="1:4">
      <c r="A14075" s="57" t="s">
        <v>7798</v>
      </c>
      <c r="B14075" s="57" t="s">
        <v>2208</v>
      </c>
      <c r="C14075" s="57" t="s">
        <v>15411</v>
      </c>
      <c r="D14075" s="57" t="s">
        <v>15412</v>
      </c>
    </row>
    <row r="14076" spans="1:4">
      <c r="A14076" s="57" t="s">
        <v>7798</v>
      </c>
      <c r="B14076" s="57" t="s">
        <v>2208</v>
      </c>
      <c r="C14076" s="57" t="s">
        <v>15413</v>
      </c>
      <c r="D14076" s="57" t="s">
        <v>15414</v>
      </c>
    </row>
    <row r="14077" spans="1:4">
      <c r="A14077" s="57" t="s">
        <v>7798</v>
      </c>
      <c r="B14077" s="57" t="s">
        <v>2208</v>
      </c>
      <c r="C14077" s="57" t="s">
        <v>15415</v>
      </c>
      <c r="D14077" s="57" t="s">
        <v>15416</v>
      </c>
    </row>
    <row r="14078" spans="1:4">
      <c r="A14078" s="57" t="s">
        <v>7798</v>
      </c>
      <c r="B14078" s="57" t="s">
        <v>2208</v>
      </c>
      <c r="C14078" s="57" t="s">
        <v>17364</v>
      </c>
      <c r="D14078" s="57" t="s">
        <v>17365</v>
      </c>
    </row>
    <row r="14079" spans="1:4">
      <c r="A14079" s="57" t="s">
        <v>7798</v>
      </c>
      <c r="B14079" s="57" t="s">
        <v>2208</v>
      </c>
      <c r="C14079" s="57" t="s">
        <v>17366</v>
      </c>
      <c r="D14079" s="57" t="s">
        <v>17367</v>
      </c>
    </row>
    <row r="14080" spans="1:4">
      <c r="A14080" s="57" t="s">
        <v>7798</v>
      </c>
      <c r="B14080" s="57" t="s">
        <v>2208</v>
      </c>
      <c r="C14080" s="57" t="s">
        <v>17368</v>
      </c>
      <c r="D14080" s="57" t="s">
        <v>17367</v>
      </c>
    </row>
    <row r="14081" spans="1:4">
      <c r="A14081" s="57" t="s">
        <v>7798</v>
      </c>
      <c r="B14081" s="57" t="s">
        <v>2208</v>
      </c>
      <c r="C14081" s="57" t="s">
        <v>17369</v>
      </c>
      <c r="D14081" s="57" t="s">
        <v>17370</v>
      </c>
    </row>
    <row r="14082" spans="1:4">
      <c r="A14082" s="57" t="s">
        <v>7798</v>
      </c>
      <c r="B14082" s="57" t="s">
        <v>2208</v>
      </c>
      <c r="C14082" s="57" t="s">
        <v>17371</v>
      </c>
      <c r="D14082" s="57" t="s">
        <v>17372</v>
      </c>
    </row>
    <row r="14083" spans="1:4">
      <c r="A14083" s="57" t="s">
        <v>7798</v>
      </c>
      <c r="B14083" s="57" t="s">
        <v>2208</v>
      </c>
      <c r="C14083" s="57" t="s">
        <v>17373</v>
      </c>
      <c r="D14083" s="57" t="s">
        <v>17374</v>
      </c>
    </row>
    <row r="14084" spans="1:4">
      <c r="A14084" s="57" t="s">
        <v>7798</v>
      </c>
      <c r="B14084" s="57" t="s">
        <v>2208</v>
      </c>
      <c r="C14084" s="57" t="s">
        <v>74215</v>
      </c>
      <c r="D14084" s="57" t="s">
        <v>74216</v>
      </c>
    </row>
    <row r="14085" spans="1:4">
      <c r="A14085" s="57" t="s">
        <v>7799</v>
      </c>
      <c r="B14085" s="57" t="s">
        <v>2208</v>
      </c>
      <c r="C14085" s="57" t="s">
        <v>6433</v>
      </c>
      <c r="D14085" s="57" t="s">
        <v>9337</v>
      </c>
    </row>
    <row r="14086" spans="1:4">
      <c r="A14086" s="57" t="s">
        <v>7799</v>
      </c>
      <c r="B14086" s="57" t="s">
        <v>2208</v>
      </c>
      <c r="C14086" s="57" t="s">
        <v>6473</v>
      </c>
      <c r="D14086" s="57" t="s">
        <v>9338</v>
      </c>
    </row>
    <row r="14087" spans="1:4">
      <c r="A14087" s="57" t="s">
        <v>7799</v>
      </c>
      <c r="B14087" s="57" t="s">
        <v>2208</v>
      </c>
      <c r="C14087" s="57" t="s">
        <v>6474</v>
      </c>
      <c r="D14087" s="57" t="s">
        <v>9339</v>
      </c>
    </row>
    <row r="14088" spans="1:4">
      <c r="A14088" s="57" t="s">
        <v>7799</v>
      </c>
      <c r="B14088" s="57" t="s">
        <v>2208</v>
      </c>
      <c r="C14088" s="57" t="s">
        <v>6475</v>
      </c>
      <c r="D14088" s="57" t="s">
        <v>9340</v>
      </c>
    </row>
    <row r="14089" spans="1:4">
      <c r="A14089" s="57" t="s">
        <v>7799</v>
      </c>
      <c r="B14089" s="57" t="s">
        <v>2208</v>
      </c>
      <c r="C14089" s="57" t="s">
        <v>6476</v>
      </c>
      <c r="D14089" s="57" t="s">
        <v>9341</v>
      </c>
    </row>
    <row r="14090" spans="1:4">
      <c r="A14090" s="57" t="s">
        <v>7799</v>
      </c>
      <c r="B14090" s="57" t="s">
        <v>2208</v>
      </c>
      <c r="C14090" s="57" t="s">
        <v>6552</v>
      </c>
      <c r="D14090" s="57" t="s">
        <v>9342</v>
      </c>
    </row>
    <row r="14091" spans="1:4">
      <c r="A14091" s="57" t="s">
        <v>7799</v>
      </c>
      <c r="B14091" s="57" t="s">
        <v>2208</v>
      </c>
      <c r="C14091" s="57" t="s">
        <v>6553</v>
      </c>
      <c r="D14091" s="57" t="s">
        <v>9343</v>
      </c>
    </row>
    <row r="14092" spans="1:4">
      <c r="A14092" s="57" t="s">
        <v>7799</v>
      </c>
      <c r="B14092" s="57" t="s">
        <v>2208</v>
      </c>
      <c r="C14092" s="57" t="s">
        <v>6603</v>
      </c>
      <c r="D14092" s="57" t="s">
        <v>9344</v>
      </c>
    </row>
    <row r="14093" spans="1:4">
      <c r="A14093" s="57" t="s">
        <v>7799</v>
      </c>
      <c r="B14093" s="57" t="s">
        <v>2208</v>
      </c>
      <c r="C14093" s="57" t="s">
        <v>6604</v>
      </c>
      <c r="D14093" s="57" t="s">
        <v>6605</v>
      </c>
    </row>
    <row r="14094" spans="1:4">
      <c r="A14094" s="57" t="s">
        <v>7799</v>
      </c>
      <c r="B14094" s="57" t="s">
        <v>2208</v>
      </c>
      <c r="C14094" s="57" t="s">
        <v>6606</v>
      </c>
      <c r="D14094" s="57" t="s">
        <v>9345</v>
      </c>
    </row>
    <row r="14095" spans="1:4">
      <c r="A14095" s="57" t="s">
        <v>7799</v>
      </c>
      <c r="B14095" s="57" t="s">
        <v>2208</v>
      </c>
      <c r="C14095" s="57" t="s">
        <v>6607</v>
      </c>
      <c r="D14095" s="57" t="s">
        <v>6608</v>
      </c>
    </row>
    <row r="14096" spans="1:4">
      <c r="A14096" s="57" t="s">
        <v>7799</v>
      </c>
      <c r="B14096" s="57" t="s">
        <v>2208</v>
      </c>
      <c r="C14096" s="57" t="s">
        <v>6609</v>
      </c>
      <c r="D14096" s="57" t="s">
        <v>9346</v>
      </c>
    </row>
    <row r="14097" spans="1:4">
      <c r="A14097" s="57" t="s">
        <v>7799</v>
      </c>
      <c r="B14097" s="57" t="s">
        <v>2208</v>
      </c>
      <c r="C14097" s="57" t="s">
        <v>6610</v>
      </c>
      <c r="D14097" s="57" t="s">
        <v>6611</v>
      </c>
    </row>
    <row r="14098" spans="1:4">
      <c r="A14098" s="57" t="s">
        <v>7799</v>
      </c>
      <c r="B14098" s="57" t="s">
        <v>2208</v>
      </c>
      <c r="C14098" s="57" t="s">
        <v>6612</v>
      </c>
      <c r="D14098" s="57" t="s">
        <v>6613</v>
      </c>
    </row>
    <row r="14099" spans="1:4">
      <c r="A14099" s="57" t="s">
        <v>7799</v>
      </c>
      <c r="B14099" s="57" t="s">
        <v>2208</v>
      </c>
      <c r="C14099" s="57" t="s">
        <v>6614</v>
      </c>
      <c r="D14099" s="57" t="s">
        <v>9347</v>
      </c>
    </row>
    <row r="14100" spans="1:4">
      <c r="A14100" s="57" t="s">
        <v>7799</v>
      </c>
      <c r="B14100" s="57" t="s">
        <v>2208</v>
      </c>
      <c r="C14100" s="57" t="s">
        <v>6615</v>
      </c>
      <c r="D14100" s="57" t="s">
        <v>9348</v>
      </c>
    </row>
    <row r="14101" spans="1:4">
      <c r="A14101" s="57" t="s">
        <v>7799</v>
      </c>
      <c r="B14101" s="57" t="s">
        <v>2208</v>
      </c>
      <c r="C14101" s="57" t="s">
        <v>6616</v>
      </c>
      <c r="D14101" s="57" t="s">
        <v>9349</v>
      </c>
    </row>
    <row r="14102" spans="1:4">
      <c r="A14102" s="57" t="s">
        <v>7799</v>
      </c>
      <c r="B14102" s="57" t="s">
        <v>2208</v>
      </c>
      <c r="C14102" s="57" t="s">
        <v>6680</v>
      </c>
      <c r="D14102" s="57" t="s">
        <v>6681</v>
      </c>
    </row>
    <row r="14103" spans="1:4">
      <c r="A14103" s="57" t="s">
        <v>7799</v>
      </c>
      <c r="B14103" s="57" t="s">
        <v>2208</v>
      </c>
      <c r="C14103" s="57" t="s">
        <v>6682</v>
      </c>
      <c r="D14103" s="57" t="s">
        <v>6683</v>
      </c>
    </row>
    <row r="14104" spans="1:4">
      <c r="A14104" s="57" t="s">
        <v>7799</v>
      </c>
      <c r="B14104" s="57" t="s">
        <v>2208</v>
      </c>
      <c r="C14104" s="57" t="s">
        <v>6753</v>
      </c>
      <c r="D14104" s="57" t="s">
        <v>6754</v>
      </c>
    </row>
    <row r="14105" spans="1:4">
      <c r="A14105" s="57" t="s">
        <v>7799</v>
      </c>
      <c r="B14105" s="57" t="s">
        <v>2208</v>
      </c>
      <c r="C14105" s="57" t="s">
        <v>6779</v>
      </c>
      <c r="D14105" s="57" t="s">
        <v>6780</v>
      </c>
    </row>
    <row r="14106" spans="1:4">
      <c r="A14106" s="57" t="s">
        <v>7799</v>
      </c>
      <c r="B14106" s="57" t="s">
        <v>2208</v>
      </c>
      <c r="C14106" s="57" t="s">
        <v>6781</v>
      </c>
      <c r="D14106" s="57" t="s">
        <v>6782</v>
      </c>
    </row>
    <row r="14107" spans="1:4">
      <c r="A14107" s="57" t="s">
        <v>7799</v>
      </c>
      <c r="B14107" s="57" t="s">
        <v>2208</v>
      </c>
      <c r="C14107" s="57" t="s">
        <v>6783</v>
      </c>
      <c r="D14107" s="57" t="s">
        <v>6784</v>
      </c>
    </row>
    <row r="14108" spans="1:4">
      <c r="A14108" s="57" t="s">
        <v>7799</v>
      </c>
      <c r="B14108" s="57" t="s">
        <v>2208</v>
      </c>
      <c r="C14108" s="57" t="s">
        <v>6811</v>
      </c>
      <c r="D14108" s="57" t="s">
        <v>6812</v>
      </c>
    </row>
    <row r="14109" spans="1:4">
      <c r="A14109" s="57" t="s">
        <v>7799</v>
      </c>
      <c r="B14109" s="57" t="s">
        <v>2208</v>
      </c>
      <c r="C14109" s="57" t="s">
        <v>6815</v>
      </c>
      <c r="D14109" s="57" t="s">
        <v>6816</v>
      </c>
    </row>
    <row r="14110" spans="1:4">
      <c r="A14110" s="57" t="s">
        <v>7799</v>
      </c>
      <c r="B14110" s="57" t="s">
        <v>2208</v>
      </c>
      <c r="C14110" s="57" t="s">
        <v>6817</v>
      </c>
      <c r="D14110" s="57" t="s">
        <v>6818</v>
      </c>
    </row>
    <row r="14111" spans="1:4">
      <c r="A14111" s="57" t="s">
        <v>7799</v>
      </c>
      <c r="B14111" s="57" t="s">
        <v>2208</v>
      </c>
      <c r="C14111" s="57" t="s">
        <v>6819</v>
      </c>
      <c r="D14111" s="57" t="s">
        <v>6820</v>
      </c>
    </row>
    <row r="14112" spans="1:4">
      <c r="A14112" s="57" t="s">
        <v>7799</v>
      </c>
      <c r="B14112" s="57" t="s">
        <v>2208</v>
      </c>
      <c r="C14112" s="57" t="s">
        <v>6821</v>
      </c>
      <c r="D14112" s="57" t="s">
        <v>6822</v>
      </c>
    </row>
    <row r="14113" spans="1:4">
      <c r="A14113" s="57" t="s">
        <v>7799</v>
      </c>
      <c r="B14113" s="57" t="s">
        <v>2208</v>
      </c>
      <c r="C14113" s="57" t="s">
        <v>6849</v>
      </c>
      <c r="D14113" s="57" t="s">
        <v>6850</v>
      </c>
    </row>
    <row r="14114" spans="1:4">
      <c r="A14114" s="57" t="s">
        <v>7799</v>
      </c>
      <c r="B14114" s="57" t="s">
        <v>2208</v>
      </c>
      <c r="C14114" s="57" t="s">
        <v>6869</v>
      </c>
      <c r="D14114" s="57" t="s">
        <v>6870</v>
      </c>
    </row>
    <row r="14115" spans="1:4">
      <c r="A14115" s="57" t="s">
        <v>7799</v>
      </c>
      <c r="B14115" s="57" t="s">
        <v>2208</v>
      </c>
      <c r="C14115" s="57" t="s">
        <v>6973</v>
      </c>
      <c r="D14115" s="57" t="s">
        <v>6974</v>
      </c>
    </row>
    <row r="14116" spans="1:4">
      <c r="A14116" s="57" t="s">
        <v>7799</v>
      </c>
      <c r="B14116" s="57" t="s">
        <v>2208</v>
      </c>
      <c r="C14116" s="57" t="s">
        <v>7050</v>
      </c>
      <c r="D14116" s="57" t="s">
        <v>7051</v>
      </c>
    </row>
    <row r="14117" spans="1:4">
      <c r="A14117" s="57" t="s">
        <v>7799</v>
      </c>
      <c r="B14117" s="57" t="s">
        <v>2208</v>
      </c>
      <c r="C14117" s="57" t="s">
        <v>7179</v>
      </c>
      <c r="D14117" s="57" t="s">
        <v>7180</v>
      </c>
    </row>
    <row r="14118" spans="1:4">
      <c r="A14118" s="57" t="s">
        <v>7799</v>
      </c>
      <c r="B14118" s="57" t="s">
        <v>2208</v>
      </c>
      <c r="C14118" s="57" t="s">
        <v>7199</v>
      </c>
      <c r="D14118" s="57" t="s">
        <v>7200</v>
      </c>
    </row>
    <row r="14119" spans="1:4">
      <c r="A14119" s="57" t="s">
        <v>7799</v>
      </c>
      <c r="B14119" s="57" t="s">
        <v>2208</v>
      </c>
      <c r="C14119" s="57" t="s">
        <v>7201</v>
      </c>
      <c r="D14119" s="57" t="s">
        <v>7202</v>
      </c>
    </row>
    <row r="14120" spans="1:4">
      <c r="A14120" s="57" t="s">
        <v>7799</v>
      </c>
      <c r="B14120" s="57" t="s">
        <v>2208</v>
      </c>
      <c r="C14120" s="57" t="s">
        <v>7203</v>
      </c>
      <c r="D14120" s="57" t="s">
        <v>7204</v>
      </c>
    </row>
    <row r="14121" spans="1:4">
      <c r="A14121" s="57" t="s">
        <v>7799</v>
      </c>
      <c r="B14121" s="57" t="s">
        <v>2208</v>
      </c>
      <c r="C14121" s="57" t="s">
        <v>7205</v>
      </c>
      <c r="D14121" s="57" t="s">
        <v>7206</v>
      </c>
    </row>
    <row r="14122" spans="1:4">
      <c r="A14122" s="57" t="s">
        <v>7799</v>
      </c>
      <c r="B14122" s="57" t="s">
        <v>2208</v>
      </c>
      <c r="C14122" s="57" t="s">
        <v>7207</v>
      </c>
      <c r="D14122" s="57" t="s">
        <v>7208</v>
      </c>
    </row>
    <row r="14123" spans="1:4">
      <c r="A14123" s="57" t="s">
        <v>7799</v>
      </c>
      <c r="B14123" s="57" t="s">
        <v>2208</v>
      </c>
      <c r="C14123" s="57" t="s">
        <v>7209</v>
      </c>
      <c r="D14123" s="57" t="s">
        <v>7210</v>
      </c>
    </row>
    <row r="14124" spans="1:4">
      <c r="A14124" s="57" t="s">
        <v>7799</v>
      </c>
      <c r="B14124" s="57" t="s">
        <v>2208</v>
      </c>
      <c r="C14124" s="57" t="s">
        <v>7211</v>
      </c>
      <c r="D14124" s="57" t="s">
        <v>7212</v>
      </c>
    </row>
    <row r="14125" spans="1:4">
      <c r="A14125" s="57" t="s">
        <v>7799</v>
      </c>
      <c r="B14125" s="57" t="s">
        <v>2208</v>
      </c>
      <c r="C14125" s="57" t="s">
        <v>7213</v>
      </c>
      <c r="D14125" s="57" t="s">
        <v>7214</v>
      </c>
    </row>
    <row r="14126" spans="1:4">
      <c r="A14126" s="57" t="s">
        <v>7799</v>
      </c>
      <c r="B14126" s="57" t="s">
        <v>2208</v>
      </c>
      <c r="C14126" s="57" t="s">
        <v>7215</v>
      </c>
      <c r="D14126" s="57" t="s">
        <v>7216</v>
      </c>
    </row>
    <row r="14127" spans="1:4">
      <c r="A14127" s="57" t="s">
        <v>7799</v>
      </c>
      <c r="B14127" s="57" t="s">
        <v>2208</v>
      </c>
      <c r="C14127" s="57" t="s">
        <v>7217</v>
      </c>
      <c r="D14127" s="57" t="s">
        <v>7218</v>
      </c>
    </row>
    <row r="14128" spans="1:4">
      <c r="A14128" s="57" t="s">
        <v>7799</v>
      </c>
      <c r="B14128" s="57" t="s">
        <v>2208</v>
      </c>
      <c r="C14128" s="57" t="s">
        <v>7219</v>
      </c>
      <c r="D14128" s="57" t="s">
        <v>7220</v>
      </c>
    </row>
    <row r="14129" spans="1:4">
      <c r="A14129" s="57" t="s">
        <v>7799</v>
      </c>
      <c r="B14129" s="57" t="s">
        <v>2208</v>
      </c>
      <c r="C14129" s="57" t="s">
        <v>7221</v>
      </c>
      <c r="D14129" s="57" t="s">
        <v>7222</v>
      </c>
    </row>
    <row r="14130" spans="1:4">
      <c r="A14130" s="57" t="s">
        <v>7799</v>
      </c>
      <c r="B14130" s="57" t="s">
        <v>2208</v>
      </c>
      <c r="C14130" s="57" t="s">
        <v>7223</v>
      </c>
      <c r="D14130" s="57" t="s">
        <v>7224</v>
      </c>
    </row>
    <row r="14131" spans="1:4">
      <c r="A14131" s="57" t="s">
        <v>7799</v>
      </c>
      <c r="B14131" s="57" t="s">
        <v>2208</v>
      </c>
      <c r="C14131" s="57" t="s">
        <v>7225</v>
      </c>
      <c r="D14131" s="57" t="s">
        <v>7226</v>
      </c>
    </row>
    <row r="14132" spans="1:4">
      <c r="A14132" s="57" t="s">
        <v>7799</v>
      </c>
      <c r="B14132" s="57" t="s">
        <v>2208</v>
      </c>
      <c r="C14132" s="57" t="s">
        <v>7227</v>
      </c>
      <c r="D14132" s="57" t="s">
        <v>7228</v>
      </c>
    </row>
    <row r="14133" spans="1:4">
      <c r="A14133" s="57" t="s">
        <v>7799</v>
      </c>
      <c r="B14133" s="57" t="s">
        <v>2208</v>
      </c>
      <c r="C14133" s="57" t="s">
        <v>7229</v>
      </c>
      <c r="D14133" s="57" t="s">
        <v>7230</v>
      </c>
    </row>
    <row r="14134" spans="1:4">
      <c r="A14134" s="57" t="s">
        <v>7799</v>
      </c>
      <c r="B14134" s="57" t="s">
        <v>2208</v>
      </c>
      <c r="C14134" s="57" t="s">
        <v>7231</v>
      </c>
      <c r="D14134" s="57" t="s">
        <v>7232</v>
      </c>
    </row>
    <row r="14135" spans="1:4">
      <c r="A14135" s="57" t="s">
        <v>7799</v>
      </c>
      <c r="B14135" s="57" t="s">
        <v>2208</v>
      </c>
      <c r="C14135" s="57" t="s">
        <v>7233</v>
      </c>
      <c r="D14135" s="57" t="s">
        <v>7234</v>
      </c>
    </row>
    <row r="14136" spans="1:4">
      <c r="A14136" s="57" t="s">
        <v>7799</v>
      </c>
      <c r="B14136" s="57" t="s">
        <v>2208</v>
      </c>
      <c r="C14136" s="57" t="s">
        <v>7235</v>
      </c>
      <c r="D14136" s="57" t="s">
        <v>7236</v>
      </c>
    </row>
    <row r="14137" spans="1:4">
      <c r="A14137" s="57" t="s">
        <v>7799</v>
      </c>
      <c r="B14137" s="57" t="s">
        <v>2208</v>
      </c>
      <c r="C14137" s="57" t="s">
        <v>7237</v>
      </c>
      <c r="D14137" s="57" t="s">
        <v>7238</v>
      </c>
    </row>
    <row r="14138" spans="1:4">
      <c r="A14138" s="57" t="s">
        <v>7799</v>
      </c>
      <c r="B14138" s="57" t="s">
        <v>2208</v>
      </c>
      <c r="C14138" s="57" t="s">
        <v>7239</v>
      </c>
      <c r="D14138" s="57" t="s">
        <v>7240</v>
      </c>
    </row>
    <row r="14139" spans="1:4">
      <c r="A14139" s="57" t="s">
        <v>7799</v>
      </c>
      <c r="B14139" s="57" t="s">
        <v>2208</v>
      </c>
      <c r="C14139" s="57" t="s">
        <v>7241</v>
      </c>
      <c r="D14139" s="57" t="s">
        <v>7242</v>
      </c>
    </row>
    <row r="14140" spans="1:4">
      <c r="A14140" s="57" t="s">
        <v>7799</v>
      </c>
      <c r="B14140" s="57" t="s">
        <v>2208</v>
      </c>
      <c r="C14140" s="57" t="s">
        <v>7243</v>
      </c>
      <c r="D14140" s="57" t="s">
        <v>2842</v>
      </c>
    </row>
    <row r="14141" spans="1:4">
      <c r="A14141" s="57" t="s">
        <v>7799</v>
      </c>
      <c r="B14141" s="57" t="s">
        <v>2208</v>
      </c>
      <c r="C14141" s="57" t="s">
        <v>7244</v>
      </c>
      <c r="D14141" s="57" t="s">
        <v>7245</v>
      </c>
    </row>
    <row r="14142" spans="1:4">
      <c r="A14142" s="57" t="s">
        <v>7799</v>
      </c>
      <c r="B14142" s="57" t="s">
        <v>2208</v>
      </c>
      <c r="C14142" s="57" t="s">
        <v>7246</v>
      </c>
      <c r="D14142" s="57" t="s">
        <v>7247</v>
      </c>
    </row>
    <row r="14143" spans="1:4">
      <c r="A14143" s="57" t="s">
        <v>7799</v>
      </c>
      <c r="B14143" s="57" t="s">
        <v>2208</v>
      </c>
      <c r="C14143" s="57" t="s">
        <v>7248</v>
      </c>
      <c r="D14143" s="57" t="s">
        <v>7249</v>
      </c>
    </row>
    <row r="14144" spans="1:4">
      <c r="A14144" s="57" t="s">
        <v>7799</v>
      </c>
      <c r="B14144" s="57" t="s">
        <v>2208</v>
      </c>
      <c r="C14144" s="57" t="s">
        <v>7250</v>
      </c>
      <c r="D14144" s="57" t="s">
        <v>7251</v>
      </c>
    </row>
    <row r="14145" spans="1:4">
      <c r="A14145" s="57" t="s">
        <v>7799</v>
      </c>
      <c r="B14145" s="57" t="s">
        <v>2208</v>
      </c>
      <c r="C14145" s="57" t="s">
        <v>7252</v>
      </c>
      <c r="D14145" s="57" t="s">
        <v>7253</v>
      </c>
    </row>
    <row r="14146" spans="1:4">
      <c r="A14146" s="57" t="s">
        <v>7799</v>
      </c>
      <c r="B14146" s="57" t="s">
        <v>2208</v>
      </c>
      <c r="C14146" s="57" t="s">
        <v>7254</v>
      </c>
      <c r="D14146" s="57" t="s">
        <v>7255</v>
      </c>
    </row>
    <row r="14147" spans="1:4">
      <c r="A14147" s="57" t="s">
        <v>7799</v>
      </c>
      <c r="B14147" s="57" t="s">
        <v>2208</v>
      </c>
      <c r="C14147" s="57" t="s">
        <v>7256</v>
      </c>
      <c r="D14147" s="57" t="s">
        <v>7257</v>
      </c>
    </row>
    <row r="14148" spans="1:4">
      <c r="A14148" s="57" t="s">
        <v>7799</v>
      </c>
      <c r="B14148" s="57" t="s">
        <v>2208</v>
      </c>
      <c r="C14148" s="57" t="s">
        <v>7258</v>
      </c>
      <c r="D14148" s="57" t="s">
        <v>7259</v>
      </c>
    </row>
    <row r="14149" spans="1:4">
      <c r="A14149" s="57" t="s">
        <v>7799</v>
      </c>
      <c r="B14149" s="57" t="s">
        <v>2208</v>
      </c>
      <c r="C14149" s="57" t="s">
        <v>7260</v>
      </c>
      <c r="D14149" s="57" t="s">
        <v>7261</v>
      </c>
    </row>
    <row r="14150" spans="1:4">
      <c r="A14150" s="57" t="s">
        <v>7799</v>
      </c>
      <c r="B14150" s="57" t="s">
        <v>2208</v>
      </c>
      <c r="C14150" s="57" t="s">
        <v>7262</v>
      </c>
      <c r="D14150" s="57" t="s">
        <v>7263</v>
      </c>
    </row>
    <row r="14151" spans="1:4">
      <c r="A14151" s="57" t="s">
        <v>7799</v>
      </c>
      <c r="B14151" s="57" t="s">
        <v>2208</v>
      </c>
      <c r="C14151" s="57" t="s">
        <v>7264</v>
      </c>
      <c r="D14151" s="57" t="s">
        <v>7265</v>
      </c>
    </row>
    <row r="14152" spans="1:4">
      <c r="A14152" s="57" t="s">
        <v>7799</v>
      </c>
      <c r="B14152" s="57" t="s">
        <v>2208</v>
      </c>
      <c r="C14152" s="57" t="s">
        <v>7266</v>
      </c>
      <c r="D14152" s="57" t="s">
        <v>2841</v>
      </c>
    </row>
    <row r="14153" spans="1:4">
      <c r="A14153" s="57" t="s">
        <v>7799</v>
      </c>
      <c r="B14153" s="57" t="s">
        <v>2208</v>
      </c>
      <c r="C14153" s="57" t="s">
        <v>7267</v>
      </c>
      <c r="D14153" s="57" t="s">
        <v>7268</v>
      </c>
    </row>
    <row r="14154" spans="1:4">
      <c r="A14154" s="57" t="s">
        <v>7799</v>
      </c>
      <c r="B14154" s="57" t="s">
        <v>2208</v>
      </c>
      <c r="C14154" s="57" t="s">
        <v>7269</v>
      </c>
      <c r="D14154" s="57" t="s">
        <v>7270</v>
      </c>
    </row>
    <row r="14155" spans="1:4">
      <c r="A14155" s="57" t="s">
        <v>7799</v>
      </c>
      <c r="B14155" s="57" t="s">
        <v>2208</v>
      </c>
      <c r="C14155" s="57" t="s">
        <v>7271</v>
      </c>
      <c r="D14155" s="57" t="s">
        <v>7272</v>
      </c>
    </row>
    <row r="14156" spans="1:4">
      <c r="A14156" s="57" t="s">
        <v>7799</v>
      </c>
      <c r="B14156" s="57" t="s">
        <v>2208</v>
      </c>
      <c r="C14156" s="57" t="s">
        <v>7273</v>
      </c>
      <c r="D14156" s="57" t="s">
        <v>7274</v>
      </c>
    </row>
    <row r="14157" spans="1:4">
      <c r="A14157" s="57" t="s">
        <v>7799</v>
      </c>
      <c r="B14157" s="57" t="s">
        <v>2208</v>
      </c>
      <c r="C14157" s="57" t="s">
        <v>7275</v>
      </c>
      <c r="D14157" s="57" t="s">
        <v>2843</v>
      </c>
    </row>
    <row r="14158" spans="1:4">
      <c r="A14158" s="57" t="s">
        <v>7799</v>
      </c>
      <c r="B14158" s="57" t="s">
        <v>2208</v>
      </c>
      <c r="C14158" s="57" t="s">
        <v>7276</v>
      </c>
      <c r="D14158" s="57" t="s">
        <v>7277</v>
      </c>
    </row>
    <row r="14159" spans="1:4">
      <c r="A14159" s="57" t="s">
        <v>7799</v>
      </c>
      <c r="B14159" s="57" t="s">
        <v>2208</v>
      </c>
      <c r="C14159" s="57" t="s">
        <v>7278</v>
      </c>
      <c r="D14159" s="57" t="s">
        <v>7279</v>
      </c>
    </row>
    <row r="14160" spans="1:4">
      <c r="A14160" s="57" t="s">
        <v>7799</v>
      </c>
      <c r="B14160" s="57" t="s">
        <v>2208</v>
      </c>
      <c r="C14160" s="57" t="s">
        <v>7280</v>
      </c>
      <c r="D14160" s="57" t="s">
        <v>7281</v>
      </c>
    </row>
    <row r="14161" spans="1:4">
      <c r="A14161" s="57" t="s">
        <v>7799</v>
      </c>
      <c r="B14161" s="57" t="s">
        <v>2208</v>
      </c>
      <c r="C14161" s="57" t="s">
        <v>7282</v>
      </c>
      <c r="D14161" s="57" t="s">
        <v>7283</v>
      </c>
    </row>
    <row r="14162" spans="1:4">
      <c r="A14162" s="57" t="s">
        <v>7799</v>
      </c>
      <c r="B14162" s="57" t="s">
        <v>2208</v>
      </c>
      <c r="C14162" s="57" t="s">
        <v>7284</v>
      </c>
      <c r="D14162" s="57" t="s">
        <v>7285</v>
      </c>
    </row>
    <row r="14163" spans="1:4">
      <c r="A14163" s="57" t="s">
        <v>7799</v>
      </c>
      <c r="B14163" s="57" t="s">
        <v>2208</v>
      </c>
      <c r="C14163" s="57" t="s">
        <v>7286</v>
      </c>
      <c r="D14163" s="57" t="s">
        <v>7287</v>
      </c>
    </row>
    <row r="14164" spans="1:4">
      <c r="A14164" s="57" t="s">
        <v>7799</v>
      </c>
      <c r="B14164" s="57" t="s">
        <v>2208</v>
      </c>
      <c r="C14164" s="57" t="s">
        <v>7288</v>
      </c>
      <c r="D14164" s="57" t="s">
        <v>7289</v>
      </c>
    </row>
    <row r="14165" spans="1:4">
      <c r="A14165" s="57" t="s">
        <v>7799</v>
      </c>
      <c r="B14165" s="57" t="s">
        <v>2208</v>
      </c>
      <c r="C14165" s="57" t="s">
        <v>7290</v>
      </c>
      <c r="D14165" s="57" t="s">
        <v>7291</v>
      </c>
    </row>
    <row r="14166" spans="1:4">
      <c r="A14166" s="57" t="s">
        <v>7799</v>
      </c>
      <c r="B14166" s="57" t="s">
        <v>2208</v>
      </c>
      <c r="C14166" s="57" t="s">
        <v>7292</v>
      </c>
      <c r="D14166" s="57" t="s">
        <v>7293</v>
      </c>
    </row>
    <row r="14167" spans="1:4">
      <c r="A14167" s="57" t="s">
        <v>7799</v>
      </c>
      <c r="B14167" s="57" t="s">
        <v>2208</v>
      </c>
      <c r="C14167" s="57" t="s">
        <v>7294</v>
      </c>
      <c r="D14167" s="57" t="s">
        <v>7295</v>
      </c>
    </row>
    <row r="14168" spans="1:4">
      <c r="A14168" s="57" t="s">
        <v>7799</v>
      </c>
      <c r="B14168" s="57" t="s">
        <v>2208</v>
      </c>
      <c r="C14168" s="57" t="s">
        <v>7296</v>
      </c>
      <c r="D14168" s="57" t="s">
        <v>7297</v>
      </c>
    </row>
    <row r="14169" spans="1:4">
      <c r="A14169" s="57" t="s">
        <v>7799</v>
      </c>
      <c r="B14169" s="57" t="s">
        <v>2208</v>
      </c>
      <c r="C14169" s="57" t="s">
        <v>7300</v>
      </c>
      <c r="D14169" s="57" t="s">
        <v>7301</v>
      </c>
    </row>
    <row r="14170" spans="1:4">
      <c r="A14170" s="57" t="s">
        <v>7799</v>
      </c>
      <c r="B14170" s="57" t="s">
        <v>2208</v>
      </c>
      <c r="C14170" s="57" t="s">
        <v>7302</v>
      </c>
      <c r="D14170" s="57" t="s">
        <v>2844</v>
      </c>
    </row>
    <row r="14171" spans="1:4">
      <c r="A14171" s="57" t="s">
        <v>7799</v>
      </c>
      <c r="B14171" s="57" t="s">
        <v>2208</v>
      </c>
      <c r="C14171" s="57" t="s">
        <v>7303</v>
      </c>
      <c r="D14171" s="57" t="s">
        <v>7304</v>
      </c>
    </row>
    <row r="14172" spans="1:4">
      <c r="A14172" s="57" t="s">
        <v>7799</v>
      </c>
      <c r="B14172" s="57" t="s">
        <v>2208</v>
      </c>
      <c r="C14172" s="57" t="s">
        <v>7310</v>
      </c>
      <c r="D14172" s="57" t="s">
        <v>7311</v>
      </c>
    </row>
    <row r="14173" spans="1:4">
      <c r="A14173" s="57" t="s">
        <v>7799</v>
      </c>
      <c r="B14173" s="57" t="s">
        <v>2208</v>
      </c>
      <c r="C14173" s="57" t="s">
        <v>7312</v>
      </c>
      <c r="D14173" s="57" t="s">
        <v>7313</v>
      </c>
    </row>
    <row r="14174" spans="1:4">
      <c r="A14174" s="57" t="s">
        <v>7799</v>
      </c>
      <c r="B14174" s="57" t="s">
        <v>2208</v>
      </c>
      <c r="C14174" s="57" t="s">
        <v>7314</v>
      </c>
      <c r="D14174" s="57" t="s">
        <v>7315</v>
      </c>
    </row>
    <row r="14175" spans="1:4">
      <c r="A14175" s="57" t="s">
        <v>7799</v>
      </c>
      <c r="B14175" s="57" t="s">
        <v>2208</v>
      </c>
      <c r="C14175" s="57" t="s">
        <v>7316</v>
      </c>
      <c r="D14175" s="57" t="s">
        <v>7317</v>
      </c>
    </row>
    <row r="14176" spans="1:4">
      <c r="A14176" s="57" t="s">
        <v>7799</v>
      </c>
      <c r="B14176" s="57" t="s">
        <v>2208</v>
      </c>
      <c r="C14176" s="57" t="s">
        <v>7318</v>
      </c>
      <c r="D14176" s="57" t="s">
        <v>7319</v>
      </c>
    </row>
    <row r="14177" spans="1:4">
      <c r="A14177" s="57" t="s">
        <v>7799</v>
      </c>
      <c r="B14177" s="57" t="s">
        <v>2208</v>
      </c>
      <c r="C14177" s="57" t="s">
        <v>7320</v>
      </c>
      <c r="D14177" s="57" t="s">
        <v>7321</v>
      </c>
    </row>
    <row r="14178" spans="1:4">
      <c r="A14178" s="57" t="s">
        <v>7799</v>
      </c>
      <c r="B14178" s="57" t="s">
        <v>2208</v>
      </c>
      <c r="C14178" s="57" t="s">
        <v>7322</v>
      </c>
      <c r="D14178" s="57" t="s">
        <v>7323</v>
      </c>
    </row>
    <row r="14179" spans="1:4">
      <c r="A14179" s="57" t="s">
        <v>7799</v>
      </c>
      <c r="B14179" s="57" t="s">
        <v>2208</v>
      </c>
      <c r="C14179" s="57" t="s">
        <v>7324</v>
      </c>
      <c r="D14179" s="57" t="s">
        <v>7325</v>
      </c>
    </row>
    <row r="14180" spans="1:4">
      <c r="A14180" s="57" t="s">
        <v>7799</v>
      </c>
      <c r="B14180" s="57" t="s">
        <v>2208</v>
      </c>
      <c r="C14180" s="57" t="s">
        <v>7330</v>
      </c>
      <c r="D14180" s="57" t="s">
        <v>7331</v>
      </c>
    </row>
    <row r="14181" spans="1:4">
      <c r="A14181" s="57" t="s">
        <v>7799</v>
      </c>
      <c r="B14181" s="57" t="s">
        <v>2208</v>
      </c>
      <c r="C14181" s="57" t="s">
        <v>7332</v>
      </c>
      <c r="D14181" s="57" t="s">
        <v>7333</v>
      </c>
    </row>
    <row r="14182" spans="1:4">
      <c r="A14182" s="57" t="s">
        <v>7799</v>
      </c>
      <c r="B14182" s="57" t="s">
        <v>2208</v>
      </c>
      <c r="C14182" s="57" t="s">
        <v>7334</v>
      </c>
      <c r="D14182" s="57" t="s">
        <v>7335</v>
      </c>
    </row>
    <row r="14183" spans="1:4">
      <c r="A14183" s="57" t="s">
        <v>7799</v>
      </c>
      <c r="B14183" s="57" t="s">
        <v>2208</v>
      </c>
      <c r="C14183" s="57" t="s">
        <v>7351</v>
      </c>
      <c r="D14183" s="57" t="s">
        <v>7352</v>
      </c>
    </row>
    <row r="14184" spans="1:4">
      <c r="A14184" s="57" t="s">
        <v>7799</v>
      </c>
      <c r="B14184" s="57" t="s">
        <v>2208</v>
      </c>
      <c r="C14184" s="57" t="s">
        <v>7382</v>
      </c>
      <c r="D14184" s="57" t="s">
        <v>7383</v>
      </c>
    </row>
    <row r="14185" spans="1:4">
      <c r="A14185" s="57" t="s">
        <v>7799</v>
      </c>
      <c r="B14185" s="57" t="s">
        <v>2208</v>
      </c>
      <c r="C14185" s="57" t="s">
        <v>7422</v>
      </c>
      <c r="D14185" s="57" t="s">
        <v>7423</v>
      </c>
    </row>
    <row r="14186" spans="1:4">
      <c r="A14186" s="57" t="s">
        <v>7799</v>
      </c>
      <c r="B14186" s="57" t="s">
        <v>2208</v>
      </c>
      <c r="C14186" s="57" t="s">
        <v>7452</v>
      </c>
      <c r="D14186" s="57" t="s">
        <v>7453</v>
      </c>
    </row>
    <row r="14187" spans="1:4">
      <c r="A14187" s="57" t="s">
        <v>7799</v>
      </c>
      <c r="B14187" s="57" t="s">
        <v>2208</v>
      </c>
      <c r="C14187" s="57" t="s">
        <v>7454</v>
      </c>
      <c r="D14187" s="57" t="s">
        <v>7455</v>
      </c>
    </row>
    <row r="14188" spans="1:4">
      <c r="A14188" s="57" t="s">
        <v>7799</v>
      </c>
      <c r="B14188" s="57" t="s">
        <v>2208</v>
      </c>
      <c r="C14188" s="57" t="s">
        <v>7456</v>
      </c>
      <c r="D14188" s="57" t="s">
        <v>7457</v>
      </c>
    </row>
    <row r="14189" spans="1:4">
      <c r="A14189" s="57" t="s">
        <v>7799</v>
      </c>
      <c r="B14189" s="57" t="s">
        <v>2208</v>
      </c>
      <c r="C14189" s="57" t="s">
        <v>7466</v>
      </c>
      <c r="D14189" s="57" t="s">
        <v>7467</v>
      </c>
    </row>
    <row r="14190" spans="1:4">
      <c r="A14190" s="57" t="s">
        <v>7799</v>
      </c>
      <c r="B14190" s="57" t="s">
        <v>2208</v>
      </c>
      <c r="C14190" s="57" t="s">
        <v>7468</v>
      </c>
      <c r="D14190" s="57" t="s">
        <v>9350</v>
      </c>
    </row>
    <row r="14191" spans="1:4">
      <c r="A14191" s="57" t="s">
        <v>7799</v>
      </c>
      <c r="B14191" s="57" t="s">
        <v>2208</v>
      </c>
      <c r="C14191" s="57" t="s">
        <v>7469</v>
      </c>
      <c r="D14191" s="57" t="s">
        <v>9351</v>
      </c>
    </row>
    <row r="14192" spans="1:4">
      <c r="A14192" s="57" t="s">
        <v>7799</v>
      </c>
      <c r="B14192" s="57" t="s">
        <v>2208</v>
      </c>
      <c r="C14192" s="57" t="s">
        <v>7470</v>
      </c>
      <c r="D14192" s="57" t="s">
        <v>9352</v>
      </c>
    </row>
    <row r="14193" spans="1:4">
      <c r="A14193" s="57" t="s">
        <v>7799</v>
      </c>
      <c r="B14193" s="57" t="s">
        <v>2208</v>
      </c>
      <c r="C14193" s="57" t="s">
        <v>7503</v>
      </c>
      <c r="D14193" s="57" t="s">
        <v>7504</v>
      </c>
    </row>
    <row r="14194" spans="1:4">
      <c r="A14194" s="57" t="s">
        <v>7799</v>
      </c>
      <c r="B14194" s="57" t="s">
        <v>2208</v>
      </c>
      <c r="C14194" s="57" t="s">
        <v>7530</v>
      </c>
      <c r="D14194" s="57" t="s">
        <v>7531</v>
      </c>
    </row>
    <row r="14195" spans="1:4">
      <c r="A14195" s="57" t="s">
        <v>7799</v>
      </c>
      <c r="B14195" s="57" t="s">
        <v>2208</v>
      </c>
      <c r="C14195" s="57" t="s">
        <v>7532</v>
      </c>
      <c r="D14195" s="57" t="s">
        <v>7533</v>
      </c>
    </row>
    <row r="14196" spans="1:4">
      <c r="A14196" s="57" t="s">
        <v>7799</v>
      </c>
      <c r="B14196" s="57" t="s">
        <v>2208</v>
      </c>
      <c r="C14196" s="57" t="s">
        <v>7534</v>
      </c>
      <c r="D14196" s="57" t="s">
        <v>7535</v>
      </c>
    </row>
    <row r="14197" spans="1:4">
      <c r="A14197" s="57" t="s">
        <v>7799</v>
      </c>
      <c r="B14197" s="57" t="s">
        <v>2208</v>
      </c>
      <c r="C14197" s="57" t="s">
        <v>8551</v>
      </c>
      <c r="D14197" s="57" t="s">
        <v>8552</v>
      </c>
    </row>
    <row r="14198" spans="1:4">
      <c r="A14198" s="57" t="s">
        <v>7799</v>
      </c>
      <c r="B14198" s="57" t="s">
        <v>2208</v>
      </c>
      <c r="C14198" s="57" t="s">
        <v>8757</v>
      </c>
      <c r="D14198" s="57" t="s">
        <v>8758</v>
      </c>
    </row>
    <row r="14199" spans="1:4">
      <c r="A14199" s="57" t="s">
        <v>7799</v>
      </c>
      <c r="B14199" s="57" t="s">
        <v>2208</v>
      </c>
      <c r="C14199" s="57" t="s">
        <v>8956</v>
      </c>
      <c r="D14199" s="57" t="s">
        <v>8957</v>
      </c>
    </row>
    <row r="14200" spans="1:4">
      <c r="A14200" s="57" t="s">
        <v>7799</v>
      </c>
      <c r="B14200" s="57" t="s">
        <v>2208</v>
      </c>
      <c r="C14200" s="57" t="s">
        <v>9353</v>
      </c>
      <c r="D14200" s="57" t="s">
        <v>9354</v>
      </c>
    </row>
    <row r="14201" spans="1:4">
      <c r="A14201" s="57" t="s">
        <v>7799</v>
      </c>
      <c r="B14201" s="57" t="s">
        <v>2208</v>
      </c>
      <c r="C14201" s="57" t="s">
        <v>9355</v>
      </c>
      <c r="D14201" s="57" t="s">
        <v>9356</v>
      </c>
    </row>
    <row r="14202" spans="1:4">
      <c r="A14202" s="57" t="s">
        <v>7799</v>
      </c>
      <c r="B14202" s="57" t="s">
        <v>2208</v>
      </c>
      <c r="C14202" s="57" t="s">
        <v>12774</v>
      </c>
      <c r="D14202" s="57" t="s">
        <v>12775</v>
      </c>
    </row>
    <row r="14203" spans="1:4">
      <c r="A14203" s="57" t="s">
        <v>7799</v>
      </c>
      <c r="B14203" s="57" t="s">
        <v>2208</v>
      </c>
      <c r="C14203" s="57" t="s">
        <v>12776</v>
      </c>
      <c r="D14203" s="57" t="s">
        <v>12777</v>
      </c>
    </row>
    <row r="14204" spans="1:4">
      <c r="A14204" s="57" t="s">
        <v>7799</v>
      </c>
      <c r="B14204" s="57" t="s">
        <v>2208</v>
      </c>
      <c r="C14204" s="57" t="s">
        <v>12778</v>
      </c>
      <c r="D14204" s="57" t="s">
        <v>12779</v>
      </c>
    </row>
    <row r="14205" spans="1:4">
      <c r="A14205" s="57" t="s">
        <v>7799</v>
      </c>
      <c r="B14205" s="57" t="s">
        <v>2208</v>
      </c>
      <c r="C14205" s="57" t="s">
        <v>12780</v>
      </c>
      <c r="D14205" s="57" t="s">
        <v>12781</v>
      </c>
    </row>
    <row r="14206" spans="1:4">
      <c r="A14206" s="57" t="s">
        <v>7799</v>
      </c>
      <c r="B14206" s="57" t="s">
        <v>2208</v>
      </c>
      <c r="C14206" s="57" t="s">
        <v>12782</v>
      </c>
      <c r="D14206" s="57" t="s">
        <v>12783</v>
      </c>
    </row>
    <row r="14207" spans="1:4">
      <c r="A14207" s="57" t="s">
        <v>7799</v>
      </c>
      <c r="B14207" s="57" t="s">
        <v>2208</v>
      </c>
      <c r="C14207" s="57" t="s">
        <v>12784</v>
      </c>
      <c r="D14207" s="57" t="s">
        <v>12785</v>
      </c>
    </row>
    <row r="14208" spans="1:4">
      <c r="A14208" s="57" t="s">
        <v>7799</v>
      </c>
      <c r="B14208" s="57" t="s">
        <v>2208</v>
      </c>
      <c r="C14208" s="57" t="s">
        <v>12887</v>
      </c>
      <c r="D14208" s="57" t="s">
        <v>12888</v>
      </c>
    </row>
    <row r="14209" spans="1:4">
      <c r="A14209" s="57" t="s">
        <v>7799</v>
      </c>
      <c r="B14209" s="57" t="s">
        <v>2208</v>
      </c>
      <c r="C14209" s="57" t="s">
        <v>12786</v>
      </c>
      <c r="D14209" s="57" t="s">
        <v>12787</v>
      </c>
    </row>
    <row r="14210" spans="1:4">
      <c r="A14210" s="57" t="s">
        <v>7799</v>
      </c>
      <c r="B14210" s="57" t="s">
        <v>2208</v>
      </c>
      <c r="C14210" s="57" t="s">
        <v>12788</v>
      </c>
      <c r="D14210" s="57" t="s">
        <v>12789</v>
      </c>
    </row>
    <row r="14211" spans="1:4">
      <c r="A14211" s="57" t="s">
        <v>7799</v>
      </c>
      <c r="B14211" s="57" t="s">
        <v>2208</v>
      </c>
      <c r="C14211" s="57" t="s">
        <v>12790</v>
      </c>
      <c r="D14211" s="57" t="s">
        <v>12791</v>
      </c>
    </row>
    <row r="14212" spans="1:4">
      <c r="A14212" s="57" t="s">
        <v>7799</v>
      </c>
      <c r="B14212" s="57" t="s">
        <v>2208</v>
      </c>
      <c r="C14212" s="57" t="s">
        <v>12792</v>
      </c>
      <c r="D14212" s="57" t="s">
        <v>12793</v>
      </c>
    </row>
    <row r="14213" spans="1:4">
      <c r="A14213" s="57" t="s">
        <v>7799</v>
      </c>
      <c r="B14213" s="57" t="s">
        <v>2208</v>
      </c>
      <c r="C14213" s="57" t="s">
        <v>12794</v>
      </c>
      <c r="D14213" s="57" t="s">
        <v>12795</v>
      </c>
    </row>
    <row r="14214" spans="1:4">
      <c r="A14214" s="57" t="s">
        <v>7799</v>
      </c>
      <c r="B14214" s="57" t="s">
        <v>2208</v>
      </c>
      <c r="C14214" s="57" t="s">
        <v>12796</v>
      </c>
      <c r="D14214" s="57" t="s">
        <v>12797</v>
      </c>
    </row>
    <row r="14215" spans="1:4">
      <c r="A14215" s="57" t="s">
        <v>7799</v>
      </c>
      <c r="B14215" s="57" t="s">
        <v>2208</v>
      </c>
      <c r="C14215" s="57" t="s">
        <v>12798</v>
      </c>
      <c r="D14215" s="57" t="s">
        <v>12799</v>
      </c>
    </row>
    <row r="14216" spans="1:4">
      <c r="A14216" s="57" t="s">
        <v>7799</v>
      </c>
      <c r="B14216" s="57" t="s">
        <v>2208</v>
      </c>
      <c r="C14216" s="57" t="s">
        <v>12800</v>
      </c>
      <c r="D14216" s="57" t="s">
        <v>12801</v>
      </c>
    </row>
    <row r="14217" spans="1:4">
      <c r="A14217" s="57" t="s">
        <v>7799</v>
      </c>
      <c r="B14217" s="57" t="s">
        <v>2208</v>
      </c>
      <c r="C14217" s="57" t="s">
        <v>12802</v>
      </c>
      <c r="D14217" s="57" t="s">
        <v>12803</v>
      </c>
    </row>
    <row r="14218" spans="1:4">
      <c r="A14218" s="57" t="s">
        <v>7799</v>
      </c>
      <c r="B14218" s="57" t="s">
        <v>2208</v>
      </c>
      <c r="C14218" s="57" t="s">
        <v>12804</v>
      </c>
      <c r="D14218" s="57" t="s">
        <v>12805</v>
      </c>
    </row>
    <row r="14219" spans="1:4">
      <c r="A14219" s="57" t="s">
        <v>7799</v>
      </c>
      <c r="B14219" s="57" t="s">
        <v>2208</v>
      </c>
      <c r="C14219" s="57" t="s">
        <v>12806</v>
      </c>
      <c r="D14219" s="57" t="s">
        <v>12807</v>
      </c>
    </row>
    <row r="14220" spans="1:4">
      <c r="A14220" s="57" t="s">
        <v>7799</v>
      </c>
      <c r="B14220" s="57" t="s">
        <v>2208</v>
      </c>
      <c r="C14220" s="57" t="s">
        <v>12808</v>
      </c>
      <c r="D14220" s="57" t="s">
        <v>12809</v>
      </c>
    </row>
    <row r="14221" spans="1:4">
      <c r="A14221" s="57" t="s">
        <v>7799</v>
      </c>
      <c r="B14221" s="57" t="s">
        <v>2208</v>
      </c>
      <c r="C14221" s="57" t="s">
        <v>12810</v>
      </c>
      <c r="D14221" s="57" t="s">
        <v>12811</v>
      </c>
    </row>
    <row r="14222" spans="1:4">
      <c r="A14222" s="57" t="s">
        <v>7799</v>
      </c>
      <c r="B14222" s="57" t="s">
        <v>2208</v>
      </c>
      <c r="C14222" s="57" t="s">
        <v>12812</v>
      </c>
      <c r="D14222" s="57" t="s">
        <v>12813</v>
      </c>
    </row>
    <row r="14223" spans="1:4">
      <c r="A14223" s="57" t="s">
        <v>7799</v>
      </c>
      <c r="B14223" s="57" t="s">
        <v>2208</v>
      </c>
      <c r="C14223" s="57" t="s">
        <v>12814</v>
      </c>
      <c r="D14223" s="57" t="s">
        <v>12815</v>
      </c>
    </row>
    <row r="14224" spans="1:4">
      <c r="A14224" s="57" t="s">
        <v>7799</v>
      </c>
      <c r="B14224" s="57" t="s">
        <v>2208</v>
      </c>
      <c r="C14224" s="57" t="s">
        <v>12816</v>
      </c>
      <c r="D14224" s="57" t="s">
        <v>12817</v>
      </c>
    </row>
    <row r="14225" spans="1:4">
      <c r="A14225" s="57" t="s">
        <v>7799</v>
      </c>
      <c r="B14225" s="57" t="s">
        <v>2208</v>
      </c>
      <c r="C14225" s="57" t="s">
        <v>12818</v>
      </c>
      <c r="D14225" s="57" t="s">
        <v>12819</v>
      </c>
    </row>
    <row r="14226" spans="1:4">
      <c r="A14226" s="57" t="s">
        <v>7799</v>
      </c>
      <c r="B14226" s="57" t="s">
        <v>2208</v>
      </c>
      <c r="C14226" s="57" t="s">
        <v>12820</v>
      </c>
      <c r="D14226" s="57" t="s">
        <v>12821</v>
      </c>
    </row>
    <row r="14227" spans="1:4">
      <c r="A14227" s="57" t="s">
        <v>7799</v>
      </c>
      <c r="B14227" s="57" t="s">
        <v>2208</v>
      </c>
      <c r="C14227" s="57" t="s">
        <v>12822</v>
      </c>
      <c r="D14227" s="57" t="s">
        <v>12823</v>
      </c>
    </row>
    <row r="14228" spans="1:4">
      <c r="A14228" s="57" t="s">
        <v>7799</v>
      </c>
      <c r="B14228" s="57" t="s">
        <v>2208</v>
      </c>
      <c r="C14228" s="57" t="s">
        <v>12824</v>
      </c>
      <c r="D14228" s="57" t="s">
        <v>12825</v>
      </c>
    </row>
    <row r="14229" spans="1:4">
      <c r="A14229" s="57" t="s">
        <v>7799</v>
      </c>
      <c r="B14229" s="57" t="s">
        <v>2208</v>
      </c>
      <c r="C14229" s="57" t="s">
        <v>12826</v>
      </c>
      <c r="D14229" s="57" t="s">
        <v>12827</v>
      </c>
    </row>
    <row r="14230" spans="1:4">
      <c r="A14230" s="57" t="s">
        <v>7799</v>
      </c>
      <c r="B14230" s="57" t="s">
        <v>2208</v>
      </c>
      <c r="C14230" s="57" t="s">
        <v>12828</v>
      </c>
      <c r="D14230" s="57" t="s">
        <v>12829</v>
      </c>
    </row>
    <row r="14231" spans="1:4">
      <c r="A14231" s="57" t="s">
        <v>7799</v>
      </c>
      <c r="B14231" s="57" t="s">
        <v>2208</v>
      </c>
      <c r="C14231" s="57" t="s">
        <v>12830</v>
      </c>
      <c r="D14231" s="57" t="s">
        <v>12831</v>
      </c>
    </row>
    <row r="14232" spans="1:4">
      <c r="A14232" s="57" t="s">
        <v>7799</v>
      </c>
      <c r="B14232" s="57" t="s">
        <v>2208</v>
      </c>
      <c r="C14232" s="57" t="s">
        <v>12832</v>
      </c>
      <c r="D14232" s="57" t="s">
        <v>12833</v>
      </c>
    </row>
    <row r="14233" spans="1:4">
      <c r="A14233" s="57" t="s">
        <v>7799</v>
      </c>
      <c r="B14233" s="57" t="s">
        <v>2208</v>
      </c>
      <c r="C14233" s="57" t="s">
        <v>12834</v>
      </c>
      <c r="D14233" s="57" t="s">
        <v>12835</v>
      </c>
    </row>
    <row r="14234" spans="1:4">
      <c r="A14234" s="57" t="s">
        <v>7799</v>
      </c>
      <c r="B14234" s="57" t="s">
        <v>2208</v>
      </c>
      <c r="C14234" s="57" t="s">
        <v>12836</v>
      </c>
      <c r="D14234" s="57" t="s">
        <v>12837</v>
      </c>
    </row>
    <row r="14235" spans="1:4">
      <c r="A14235" s="57" t="s">
        <v>7799</v>
      </c>
      <c r="B14235" s="57" t="s">
        <v>2208</v>
      </c>
      <c r="C14235" s="57" t="s">
        <v>12838</v>
      </c>
      <c r="D14235" s="57" t="s">
        <v>12839</v>
      </c>
    </row>
    <row r="14236" spans="1:4">
      <c r="A14236" s="57" t="s">
        <v>7799</v>
      </c>
      <c r="B14236" s="57" t="s">
        <v>2208</v>
      </c>
      <c r="C14236" s="57" t="s">
        <v>12840</v>
      </c>
      <c r="D14236" s="57" t="s">
        <v>12841</v>
      </c>
    </row>
    <row r="14237" spans="1:4">
      <c r="A14237" s="57" t="s">
        <v>7799</v>
      </c>
      <c r="B14237" s="57" t="s">
        <v>2208</v>
      </c>
      <c r="C14237" s="57" t="s">
        <v>12842</v>
      </c>
      <c r="D14237" s="57" t="s">
        <v>12843</v>
      </c>
    </row>
    <row r="14238" spans="1:4">
      <c r="A14238" s="57" t="s">
        <v>7799</v>
      </c>
      <c r="B14238" s="57" t="s">
        <v>2208</v>
      </c>
      <c r="C14238" s="57" t="s">
        <v>12844</v>
      </c>
      <c r="D14238" s="57" t="s">
        <v>12845</v>
      </c>
    </row>
    <row r="14239" spans="1:4">
      <c r="A14239" s="57" t="s">
        <v>7799</v>
      </c>
      <c r="B14239" s="57" t="s">
        <v>2208</v>
      </c>
      <c r="C14239" s="57" t="s">
        <v>12846</v>
      </c>
      <c r="D14239" s="57" t="s">
        <v>12847</v>
      </c>
    </row>
    <row r="14240" spans="1:4">
      <c r="A14240" s="57" t="s">
        <v>7799</v>
      </c>
      <c r="B14240" s="57" t="s">
        <v>2208</v>
      </c>
      <c r="C14240" s="57" t="s">
        <v>12848</v>
      </c>
      <c r="D14240" s="57" t="s">
        <v>12849</v>
      </c>
    </row>
    <row r="14241" spans="1:4">
      <c r="A14241" s="57" t="s">
        <v>7799</v>
      </c>
      <c r="B14241" s="57" t="s">
        <v>2208</v>
      </c>
      <c r="C14241" s="57" t="s">
        <v>12850</v>
      </c>
      <c r="D14241" s="57" t="s">
        <v>12851</v>
      </c>
    </row>
    <row r="14242" spans="1:4">
      <c r="A14242" s="57" t="s">
        <v>7799</v>
      </c>
      <c r="B14242" s="57" t="s">
        <v>2208</v>
      </c>
      <c r="C14242" s="57" t="s">
        <v>12852</v>
      </c>
      <c r="D14242" s="57" t="s">
        <v>12853</v>
      </c>
    </row>
    <row r="14243" spans="1:4">
      <c r="A14243" s="57" t="s">
        <v>7799</v>
      </c>
      <c r="B14243" s="57" t="s">
        <v>2208</v>
      </c>
      <c r="C14243" s="57" t="s">
        <v>12854</v>
      </c>
      <c r="D14243" s="57" t="s">
        <v>12855</v>
      </c>
    </row>
    <row r="14244" spans="1:4">
      <c r="A14244" s="57" t="s">
        <v>7799</v>
      </c>
      <c r="B14244" s="57" t="s">
        <v>2208</v>
      </c>
      <c r="C14244" s="57" t="s">
        <v>12856</v>
      </c>
      <c r="D14244" s="57" t="s">
        <v>12857</v>
      </c>
    </row>
    <row r="14245" spans="1:4">
      <c r="A14245" s="57" t="s">
        <v>7799</v>
      </c>
      <c r="B14245" s="57" t="s">
        <v>2208</v>
      </c>
      <c r="C14245" s="57" t="s">
        <v>12858</v>
      </c>
      <c r="D14245" s="57" t="s">
        <v>12859</v>
      </c>
    </row>
    <row r="14246" spans="1:4">
      <c r="A14246" s="57" t="s">
        <v>7799</v>
      </c>
      <c r="B14246" s="57" t="s">
        <v>2208</v>
      </c>
      <c r="C14246" s="57" t="s">
        <v>12860</v>
      </c>
      <c r="D14246" s="57" t="s">
        <v>12861</v>
      </c>
    </row>
    <row r="14247" spans="1:4">
      <c r="A14247" s="57" t="s">
        <v>7799</v>
      </c>
      <c r="B14247" s="57" t="s">
        <v>2208</v>
      </c>
      <c r="C14247" s="57" t="s">
        <v>12862</v>
      </c>
      <c r="D14247" s="57" t="s">
        <v>12863</v>
      </c>
    </row>
    <row r="14248" spans="1:4">
      <c r="A14248" s="57" t="s">
        <v>7799</v>
      </c>
      <c r="B14248" s="57" t="s">
        <v>2208</v>
      </c>
      <c r="C14248" s="57" t="s">
        <v>12864</v>
      </c>
      <c r="D14248" s="57" t="s">
        <v>12865</v>
      </c>
    </row>
    <row r="14249" spans="1:4">
      <c r="A14249" s="57" t="s">
        <v>7799</v>
      </c>
      <c r="B14249" s="57" t="s">
        <v>2208</v>
      </c>
      <c r="C14249" s="57" t="s">
        <v>12866</v>
      </c>
      <c r="D14249" s="57" t="s">
        <v>12867</v>
      </c>
    </row>
    <row r="14250" spans="1:4">
      <c r="A14250" s="57" t="s">
        <v>7799</v>
      </c>
      <c r="B14250" s="57" t="s">
        <v>2208</v>
      </c>
      <c r="C14250" s="57" t="s">
        <v>12868</v>
      </c>
      <c r="D14250" s="57" t="s">
        <v>12869</v>
      </c>
    </row>
    <row r="14251" spans="1:4">
      <c r="A14251" s="57" t="s">
        <v>7799</v>
      </c>
      <c r="B14251" s="57" t="s">
        <v>2208</v>
      </c>
      <c r="C14251" s="57" t="s">
        <v>12870</v>
      </c>
      <c r="D14251" s="57" t="s">
        <v>12871</v>
      </c>
    </row>
    <row r="14252" spans="1:4">
      <c r="A14252" s="57" t="s">
        <v>7799</v>
      </c>
      <c r="B14252" s="57" t="s">
        <v>2208</v>
      </c>
      <c r="C14252" s="57" t="s">
        <v>12872</v>
      </c>
      <c r="D14252" s="57" t="s">
        <v>12873</v>
      </c>
    </row>
    <row r="14253" spans="1:4">
      <c r="A14253" s="57" t="s">
        <v>7799</v>
      </c>
      <c r="B14253" s="57" t="s">
        <v>2208</v>
      </c>
      <c r="C14253" s="57" t="s">
        <v>12874</v>
      </c>
      <c r="D14253" s="57" t="s">
        <v>12875</v>
      </c>
    </row>
    <row r="14254" spans="1:4">
      <c r="A14254" s="57" t="s">
        <v>7799</v>
      </c>
      <c r="B14254" s="57" t="s">
        <v>2208</v>
      </c>
      <c r="C14254" s="57" t="s">
        <v>12876</v>
      </c>
      <c r="D14254" s="57" t="s">
        <v>12877</v>
      </c>
    </row>
    <row r="14255" spans="1:4">
      <c r="A14255" s="57" t="s">
        <v>7799</v>
      </c>
      <c r="B14255" s="57" t="s">
        <v>2208</v>
      </c>
      <c r="C14255" s="57" t="s">
        <v>12878</v>
      </c>
      <c r="D14255" s="57" t="s">
        <v>12879</v>
      </c>
    </row>
    <row r="14256" spans="1:4">
      <c r="A14256" s="57" t="s">
        <v>7799</v>
      </c>
      <c r="B14256" s="57" t="s">
        <v>2208</v>
      </c>
      <c r="C14256" s="57" t="s">
        <v>12880</v>
      </c>
      <c r="D14256" s="57" t="s">
        <v>12881</v>
      </c>
    </row>
    <row r="14257" spans="1:4">
      <c r="A14257" s="57" t="s">
        <v>7799</v>
      </c>
      <c r="B14257" s="57" t="s">
        <v>2208</v>
      </c>
      <c r="C14257" s="57" t="s">
        <v>12882</v>
      </c>
      <c r="D14257" s="57" t="s">
        <v>15417</v>
      </c>
    </row>
    <row r="14258" spans="1:4">
      <c r="A14258" s="57" t="s">
        <v>7799</v>
      </c>
      <c r="B14258" s="57" t="s">
        <v>2208</v>
      </c>
      <c r="C14258" s="57" t="s">
        <v>12883</v>
      </c>
      <c r="D14258" s="57" t="s">
        <v>12884</v>
      </c>
    </row>
    <row r="14259" spans="1:4">
      <c r="A14259" s="57" t="s">
        <v>7799</v>
      </c>
      <c r="B14259" s="57" t="s">
        <v>2208</v>
      </c>
      <c r="C14259" s="57" t="s">
        <v>12885</v>
      </c>
      <c r="D14259" s="57" t="s">
        <v>12886</v>
      </c>
    </row>
    <row r="14260" spans="1:4">
      <c r="A14260" s="57" t="s">
        <v>7799</v>
      </c>
      <c r="B14260" s="57" t="s">
        <v>2208</v>
      </c>
      <c r="C14260" s="57" t="s">
        <v>15418</v>
      </c>
      <c r="D14260" s="57" t="s">
        <v>15419</v>
      </c>
    </row>
    <row r="14261" spans="1:4">
      <c r="A14261" s="57" t="s">
        <v>7799</v>
      </c>
      <c r="B14261" s="57" t="s">
        <v>2208</v>
      </c>
      <c r="C14261" s="57" t="s">
        <v>15420</v>
      </c>
      <c r="D14261" s="57" t="s">
        <v>15421</v>
      </c>
    </row>
    <row r="14262" spans="1:4">
      <c r="A14262" s="57" t="s">
        <v>7799</v>
      </c>
      <c r="B14262" s="57" t="s">
        <v>2208</v>
      </c>
      <c r="C14262" s="57" t="s">
        <v>15422</v>
      </c>
      <c r="D14262" s="57" t="s">
        <v>15423</v>
      </c>
    </row>
    <row r="14263" spans="1:4">
      <c r="A14263" s="57" t="s">
        <v>7799</v>
      </c>
      <c r="B14263" s="57" t="s">
        <v>2208</v>
      </c>
      <c r="C14263" s="57" t="s">
        <v>15424</v>
      </c>
      <c r="D14263" s="57" t="s">
        <v>15425</v>
      </c>
    </row>
    <row r="14264" spans="1:4">
      <c r="A14264" s="57" t="s">
        <v>7799</v>
      </c>
      <c r="B14264" s="57" t="s">
        <v>2208</v>
      </c>
      <c r="C14264" s="57" t="s">
        <v>15426</v>
      </c>
      <c r="D14264" s="57" t="s">
        <v>15427</v>
      </c>
    </row>
    <row r="14265" spans="1:4">
      <c r="A14265" s="57" t="s">
        <v>7799</v>
      </c>
      <c r="B14265" s="57" t="s">
        <v>2208</v>
      </c>
      <c r="C14265" s="57" t="s">
        <v>15428</v>
      </c>
      <c r="D14265" s="57" t="s">
        <v>15429</v>
      </c>
    </row>
    <row r="14266" spans="1:4">
      <c r="A14266" s="57" t="s">
        <v>7799</v>
      </c>
      <c r="B14266" s="57" t="s">
        <v>2208</v>
      </c>
      <c r="C14266" s="57" t="s">
        <v>15430</v>
      </c>
      <c r="D14266" s="57" t="s">
        <v>15431</v>
      </c>
    </row>
    <row r="14267" spans="1:4">
      <c r="A14267" s="57" t="s">
        <v>7799</v>
      </c>
      <c r="B14267" s="57" t="s">
        <v>2208</v>
      </c>
      <c r="C14267" s="57" t="s">
        <v>15432</v>
      </c>
      <c r="D14267" s="57" t="s">
        <v>15433</v>
      </c>
    </row>
    <row r="14268" spans="1:4">
      <c r="A14268" s="57" t="s">
        <v>7799</v>
      </c>
      <c r="B14268" s="57" t="s">
        <v>2208</v>
      </c>
      <c r="C14268" s="57" t="s">
        <v>17375</v>
      </c>
      <c r="D14268" s="57" t="s">
        <v>17376</v>
      </c>
    </row>
    <row r="14269" spans="1:4">
      <c r="A14269" s="57" t="s">
        <v>7799</v>
      </c>
      <c r="B14269" s="57" t="s">
        <v>2208</v>
      </c>
      <c r="C14269" s="57" t="s">
        <v>17377</v>
      </c>
      <c r="D14269" s="57" t="s">
        <v>17378</v>
      </c>
    </row>
    <row r="14270" spans="1:4">
      <c r="A14270" s="57" t="s">
        <v>7799</v>
      </c>
      <c r="B14270" s="57" t="s">
        <v>2208</v>
      </c>
      <c r="C14270" s="57" t="s">
        <v>17379</v>
      </c>
      <c r="D14270" s="57" t="s">
        <v>17380</v>
      </c>
    </row>
    <row r="14271" spans="1:4">
      <c r="A14271" s="57" t="s">
        <v>7799</v>
      </c>
      <c r="B14271" s="57" t="s">
        <v>2208</v>
      </c>
      <c r="C14271" s="57" t="s">
        <v>17381</v>
      </c>
      <c r="D14271" s="57" t="s">
        <v>17382</v>
      </c>
    </row>
    <row r="14272" spans="1:4">
      <c r="A14272" s="57" t="s">
        <v>7799</v>
      </c>
      <c r="B14272" s="57" t="s">
        <v>2208</v>
      </c>
      <c r="C14272" s="57" t="s">
        <v>17383</v>
      </c>
      <c r="D14272" s="57" t="s">
        <v>17384</v>
      </c>
    </row>
    <row r="14273" spans="1:4">
      <c r="A14273" s="57" t="s">
        <v>7799</v>
      </c>
      <c r="B14273" s="57" t="s">
        <v>2208</v>
      </c>
      <c r="C14273" s="57" t="s">
        <v>75128</v>
      </c>
      <c r="D14273" s="57" t="s">
        <v>75129</v>
      </c>
    </row>
    <row r="14274" spans="1:4">
      <c r="A14274" s="57" t="s">
        <v>7799</v>
      </c>
      <c r="B14274" s="57" t="s">
        <v>2208</v>
      </c>
      <c r="C14274" s="57" t="s">
        <v>75130</v>
      </c>
      <c r="D14274" s="57" t="s">
        <v>75131</v>
      </c>
    </row>
    <row r="14275" spans="1:4">
      <c r="A14275" s="57" t="s">
        <v>7800</v>
      </c>
      <c r="B14275" s="57" t="s">
        <v>2208</v>
      </c>
      <c r="C14275" s="57" t="s">
        <v>7604</v>
      </c>
      <c r="D14275" s="57" t="s">
        <v>7605</v>
      </c>
    </row>
    <row r="14276" spans="1:4">
      <c r="A14276" s="57" t="s">
        <v>7800</v>
      </c>
      <c r="B14276" s="57" t="s">
        <v>2208</v>
      </c>
      <c r="C14276" s="57" t="s">
        <v>7606</v>
      </c>
      <c r="D14276" s="57" t="s">
        <v>7607</v>
      </c>
    </row>
    <row r="14277" spans="1:4">
      <c r="A14277" s="57" t="s">
        <v>7800</v>
      </c>
      <c r="B14277" s="57" t="s">
        <v>2208</v>
      </c>
      <c r="C14277" s="57" t="s">
        <v>7610</v>
      </c>
      <c r="D14277" s="57" t="s">
        <v>7611</v>
      </c>
    </row>
    <row r="14278" spans="1:4">
      <c r="A14278" s="57" t="s">
        <v>7800</v>
      </c>
      <c r="B14278" s="57" t="s">
        <v>2208</v>
      </c>
      <c r="C14278" s="57" t="s">
        <v>7612</v>
      </c>
      <c r="D14278" s="57" t="s">
        <v>7613</v>
      </c>
    </row>
    <row r="14279" spans="1:4">
      <c r="A14279" s="57" t="s">
        <v>7800</v>
      </c>
      <c r="B14279" s="57" t="s">
        <v>2208</v>
      </c>
      <c r="C14279" s="57" t="s">
        <v>7615</v>
      </c>
      <c r="D14279" s="57" t="s">
        <v>9357</v>
      </c>
    </row>
    <row r="14280" spans="1:4">
      <c r="A14280" s="57" t="s">
        <v>7800</v>
      </c>
      <c r="B14280" s="57" t="s">
        <v>2208</v>
      </c>
      <c r="C14280" s="57" t="s">
        <v>7616</v>
      </c>
      <c r="D14280" s="57" t="s">
        <v>17385</v>
      </c>
    </row>
    <row r="14281" spans="1:4">
      <c r="A14281" s="57" t="s">
        <v>17386</v>
      </c>
      <c r="B14281" s="57" t="s">
        <v>2208</v>
      </c>
      <c r="C14281" s="57" t="s">
        <v>17387</v>
      </c>
      <c r="D14281" s="57" t="s">
        <v>17388</v>
      </c>
    </row>
    <row r="14282" spans="1:4">
      <c r="A14282" s="57" t="s">
        <v>17386</v>
      </c>
      <c r="B14282" s="57" t="s">
        <v>2208</v>
      </c>
      <c r="C14282" s="57" t="s">
        <v>17389</v>
      </c>
      <c r="D14282" s="57" t="s">
        <v>9354</v>
      </c>
    </row>
    <row r="14283" spans="1:4">
      <c r="A14283" s="57" t="s">
        <v>17386</v>
      </c>
      <c r="B14283" s="57" t="s">
        <v>2208</v>
      </c>
      <c r="C14283" s="57" t="s">
        <v>17390</v>
      </c>
      <c r="D14283" s="57" t="s">
        <v>17391</v>
      </c>
    </row>
    <row r="14284" spans="1:4">
      <c r="A14284" s="57" t="s">
        <v>17386</v>
      </c>
      <c r="B14284" s="57" t="s">
        <v>2208</v>
      </c>
      <c r="C14284" s="57" t="s">
        <v>17392</v>
      </c>
      <c r="D14284" s="57" t="s">
        <v>12811</v>
      </c>
    </row>
    <row r="14285" spans="1:4">
      <c r="A14285" s="57" t="s">
        <v>17386</v>
      </c>
      <c r="B14285" s="57" t="s">
        <v>2208</v>
      </c>
      <c r="C14285" s="57" t="s">
        <v>17393</v>
      </c>
      <c r="D14285" s="57" t="s">
        <v>12829</v>
      </c>
    </row>
    <row r="14286" spans="1:4">
      <c r="A14286" s="57" t="s">
        <v>17386</v>
      </c>
      <c r="B14286" s="57" t="s">
        <v>2208</v>
      </c>
      <c r="C14286" s="57" t="s">
        <v>17394</v>
      </c>
      <c r="D14286" s="57" t="s">
        <v>17395</v>
      </c>
    </row>
    <row r="14287" spans="1:4">
      <c r="A14287" s="57" t="s">
        <v>17386</v>
      </c>
      <c r="B14287" s="57" t="s">
        <v>2208</v>
      </c>
      <c r="C14287" s="57" t="s">
        <v>17396</v>
      </c>
      <c r="D14287" s="57" t="s">
        <v>17370</v>
      </c>
    </row>
    <row r="14288" spans="1:4">
      <c r="A14288" s="57" t="s">
        <v>17386</v>
      </c>
      <c r="B14288" s="57" t="s">
        <v>2208</v>
      </c>
      <c r="C14288" s="57" t="s">
        <v>17397</v>
      </c>
      <c r="D14288" s="57" t="s">
        <v>17384</v>
      </c>
    </row>
    <row r="14289" spans="1:4">
      <c r="A14289" s="57" t="s">
        <v>17386</v>
      </c>
      <c r="B14289" s="57" t="s">
        <v>2208</v>
      </c>
      <c r="C14289" s="57" t="s">
        <v>17398</v>
      </c>
      <c r="D14289" s="57" t="s">
        <v>17399</v>
      </c>
    </row>
    <row r="14290" spans="1:4">
      <c r="A14290" s="57" t="s">
        <v>17386</v>
      </c>
      <c r="B14290" s="57" t="s">
        <v>2208</v>
      </c>
      <c r="C14290" s="57" t="s">
        <v>17400</v>
      </c>
      <c r="D14290" s="57" t="s">
        <v>15427</v>
      </c>
    </row>
    <row r="14291" spans="1:4">
      <c r="A14291" s="57" t="s">
        <v>17386</v>
      </c>
      <c r="B14291" s="57" t="s">
        <v>2208</v>
      </c>
      <c r="C14291" s="57" t="s">
        <v>17401</v>
      </c>
      <c r="D14291" s="57" t="s">
        <v>15419</v>
      </c>
    </row>
    <row r="14292" spans="1:4">
      <c r="A14292" s="57" t="s">
        <v>17386</v>
      </c>
      <c r="B14292" s="57" t="s">
        <v>2208</v>
      </c>
      <c r="C14292" s="57" t="s">
        <v>38455</v>
      </c>
      <c r="D14292" s="57" t="s">
        <v>38456</v>
      </c>
    </row>
    <row r="14293" spans="1:4">
      <c r="A14293" s="57" t="s">
        <v>17386</v>
      </c>
      <c r="B14293" s="57" t="s">
        <v>2208</v>
      </c>
      <c r="C14293" s="57" t="s">
        <v>75132</v>
      </c>
      <c r="D14293" s="57" t="s">
        <v>75133</v>
      </c>
    </row>
    <row r="14294" spans="1:4">
      <c r="A14294" s="57" t="s">
        <v>17386</v>
      </c>
      <c r="B14294" s="57" t="s">
        <v>2208</v>
      </c>
      <c r="C14294" s="57" t="s">
        <v>75134</v>
      </c>
      <c r="D14294" s="57" t="s">
        <v>12841</v>
      </c>
    </row>
    <row r="14295" spans="1:4">
      <c r="A14295" s="57" t="s">
        <v>17386</v>
      </c>
      <c r="B14295" s="57" t="s">
        <v>2208</v>
      </c>
      <c r="C14295" s="57" t="s">
        <v>75135</v>
      </c>
      <c r="D14295" s="57" t="s">
        <v>15421</v>
      </c>
    </row>
    <row r="14296" spans="1:4">
      <c r="A14296" s="57" t="s">
        <v>17386</v>
      </c>
      <c r="B14296" s="57" t="s">
        <v>2208</v>
      </c>
      <c r="C14296" s="57" t="s">
        <v>75136</v>
      </c>
      <c r="D14296" s="57" t="s">
        <v>15425</v>
      </c>
    </row>
    <row r="14297" spans="1:4">
      <c r="A14297" s="57" t="s">
        <v>17386</v>
      </c>
      <c r="B14297" s="57" t="s">
        <v>2208</v>
      </c>
      <c r="C14297" s="57" t="s">
        <v>75137</v>
      </c>
      <c r="D14297" s="57" t="s">
        <v>15423</v>
      </c>
    </row>
    <row r="14298" spans="1:4">
      <c r="A14298" s="57" t="s">
        <v>17386</v>
      </c>
      <c r="B14298" s="57" t="s">
        <v>2208</v>
      </c>
      <c r="C14298" s="57" t="s">
        <v>76704</v>
      </c>
      <c r="D14298" s="57" t="s">
        <v>12855</v>
      </c>
    </row>
    <row r="14299" spans="1:4">
      <c r="A14299" s="57" t="s">
        <v>17386</v>
      </c>
      <c r="B14299" s="57" t="s">
        <v>2208</v>
      </c>
      <c r="C14299" s="57" t="s">
        <v>76705</v>
      </c>
      <c r="D14299" s="57" t="s">
        <v>12835</v>
      </c>
    </row>
    <row r="14300" spans="1:4">
      <c r="A14300" s="57" t="s">
        <v>17386</v>
      </c>
      <c r="B14300" s="57" t="s">
        <v>2208</v>
      </c>
      <c r="C14300" s="57" t="s">
        <v>76706</v>
      </c>
      <c r="D14300" s="57" t="s">
        <v>12787</v>
      </c>
    </row>
    <row r="14301" spans="1:4">
      <c r="A14301" s="57" t="s">
        <v>17386</v>
      </c>
      <c r="B14301" s="57" t="s">
        <v>2208</v>
      </c>
      <c r="C14301" s="57" t="s">
        <v>76707</v>
      </c>
      <c r="D14301" s="57" t="s">
        <v>12797</v>
      </c>
    </row>
    <row r="14302" spans="1:4">
      <c r="A14302" s="57" t="s">
        <v>17386</v>
      </c>
      <c r="B14302" s="57" t="s">
        <v>2208</v>
      </c>
      <c r="C14302" s="57" t="s">
        <v>76708</v>
      </c>
      <c r="D14302" s="57" t="s">
        <v>12821</v>
      </c>
    </row>
    <row r="14303" spans="1:4">
      <c r="A14303" s="57" t="s">
        <v>17386</v>
      </c>
      <c r="B14303" s="57" t="s">
        <v>2208</v>
      </c>
      <c r="C14303" s="57" t="s">
        <v>76709</v>
      </c>
      <c r="D14303" s="57" t="s">
        <v>12801</v>
      </c>
    </row>
    <row r="14304" spans="1:4">
      <c r="A14304" s="57" t="s">
        <v>17386</v>
      </c>
      <c r="B14304" s="57" t="s">
        <v>2208</v>
      </c>
      <c r="C14304" s="57" t="s">
        <v>76710</v>
      </c>
      <c r="D14304" s="57" t="s">
        <v>76711</v>
      </c>
    </row>
    <row r="14305" spans="1:4">
      <c r="A14305" s="57" t="s">
        <v>38457</v>
      </c>
      <c r="B14305" s="57" t="s">
        <v>12940</v>
      </c>
      <c r="C14305" s="57" t="s">
        <v>38458</v>
      </c>
      <c r="D14305" s="57" t="s">
        <v>38459</v>
      </c>
    </row>
    <row r="14306" spans="1:4">
      <c r="A14306" s="57" t="s">
        <v>38457</v>
      </c>
      <c r="B14306" s="57"/>
      <c r="C14306" s="57" t="s">
        <v>38460</v>
      </c>
      <c r="D14306" s="57" t="s">
        <v>38461</v>
      </c>
    </row>
    <row r="14307" spans="1:4">
      <c r="A14307" s="57" t="s">
        <v>38457</v>
      </c>
      <c r="B14307" s="57"/>
      <c r="C14307" s="57" t="s">
        <v>38462</v>
      </c>
      <c r="D14307" s="57" t="s">
        <v>38463</v>
      </c>
    </row>
    <row r="14308" spans="1:4">
      <c r="A14308" s="57" t="s">
        <v>38457</v>
      </c>
      <c r="B14308" s="57"/>
      <c r="C14308" s="57" t="s">
        <v>38464</v>
      </c>
      <c r="D14308" s="57" t="s">
        <v>38465</v>
      </c>
    </row>
    <row r="14309" spans="1:4">
      <c r="A14309" s="57" t="s">
        <v>38457</v>
      </c>
      <c r="B14309" s="57"/>
      <c r="C14309" s="57" t="s">
        <v>38466</v>
      </c>
      <c r="D14309" s="57" t="s">
        <v>38467</v>
      </c>
    </row>
    <row r="14310" spans="1:4">
      <c r="A14310" s="57" t="s">
        <v>38457</v>
      </c>
      <c r="B14310" s="57"/>
      <c r="C14310" s="57" t="s">
        <v>38468</v>
      </c>
      <c r="D14310" s="57" t="s">
        <v>38469</v>
      </c>
    </row>
    <row r="14311" spans="1:4">
      <c r="A14311" s="57" t="s">
        <v>38457</v>
      </c>
      <c r="B14311" s="57"/>
      <c r="C14311" s="57" t="s">
        <v>38470</v>
      </c>
      <c r="D14311" s="57" t="s">
        <v>38471</v>
      </c>
    </row>
    <row r="14312" spans="1:4">
      <c r="A14312" s="57" t="s">
        <v>38457</v>
      </c>
      <c r="B14312" s="57"/>
      <c r="C14312" s="57" t="s">
        <v>38472</v>
      </c>
      <c r="D14312" s="57" t="s">
        <v>38473</v>
      </c>
    </row>
    <row r="14313" spans="1:4">
      <c r="A14313" s="57" t="s">
        <v>38457</v>
      </c>
      <c r="B14313" s="57"/>
      <c r="C14313" s="57" t="s">
        <v>38474</v>
      </c>
      <c r="D14313" s="57" t="s">
        <v>38475</v>
      </c>
    </row>
    <row r="14314" spans="1:4">
      <c r="A14314" s="57" t="s">
        <v>38457</v>
      </c>
      <c r="B14314" s="57"/>
      <c r="C14314" s="57" t="s">
        <v>38476</v>
      </c>
      <c r="D14314" s="57" t="s">
        <v>38477</v>
      </c>
    </row>
    <row r="14315" spans="1:4">
      <c r="A14315" s="57" t="s">
        <v>38457</v>
      </c>
      <c r="B14315" s="57"/>
      <c r="C14315" s="57" t="s">
        <v>38478</v>
      </c>
      <c r="D14315" s="57" t="s">
        <v>38479</v>
      </c>
    </row>
    <row r="14316" spans="1:4">
      <c r="A14316" s="57" t="s">
        <v>38457</v>
      </c>
      <c r="B14316" s="57"/>
      <c r="C14316" s="57" t="s">
        <v>38480</v>
      </c>
      <c r="D14316" s="57" t="s">
        <v>38481</v>
      </c>
    </row>
    <row r="14317" spans="1:4">
      <c r="A14317" s="57" t="s">
        <v>38457</v>
      </c>
      <c r="B14317" s="57"/>
      <c r="C14317" s="57" t="s">
        <v>38482</v>
      </c>
      <c r="D14317" s="57" t="s">
        <v>38483</v>
      </c>
    </row>
    <row r="14318" spans="1:4">
      <c r="A14318" s="57" t="s">
        <v>38457</v>
      </c>
      <c r="B14318" s="57"/>
      <c r="C14318" s="57" t="s">
        <v>38484</v>
      </c>
      <c r="D14318" s="57" t="s">
        <v>38485</v>
      </c>
    </row>
    <row r="14319" spans="1:4">
      <c r="A14319" s="57" t="s">
        <v>38457</v>
      </c>
      <c r="B14319" s="57"/>
      <c r="C14319" s="57" t="s">
        <v>38486</v>
      </c>
      <c r="D14319" s="57" t="s">
        <v>38487</v>
      </c>
    </row>
    <row r="14320" spans="1:4">
      <c r="A14320" s="57" t="s">
        <v>38457</v>
      </c>
      <c r="B14320" s="57"/>
      <c r="C14320" s="57" t="s">
        <v>38488</v>
      </c>
      <c r="D14320" s="57" t="s">
        <v>38489</v>
      </c>
    </row>
    <row r="14321" spans="1:4">
      <c r="A14321" s="57" t="s">
        <v>38457</v>
      </c>
      <c r="B14321" s="57"/>
      <c r="C14321" s="57" t="s">
        <v>38490</v>
      </c>
      <c r="D14321" s="57" t="s">
        <v>38491</v>
      </c>
    </row>
    <row r="14322" spans="1:4">
      <c r="A14322" s="57" t="s">
        <v>38457</v>
      </c>
      <c r="B14322" s="57"/>
      <c r="C14322" s="57" t="s">
        <v>38492</v>
      </c>
      <c r="D14322" s="57" t="s">
        <v>38493</v>
      </c>
    </row>
    <row r="14323" spans="1:4">
      <c r="A14323" s="57" t="s">
        <v>38457</v>
      </c>
      <c r="B14323" s="57"/>
      <c r="C14323" s="57" t="s">
        <v>38494</v>
      </c>
      <c r="D14323" s="57" t="s">
        <v>38495</v>
      </c>
    </row>
    <row r="14324" spans="1:4">
      <c r="A14324" s="57" t="s">
        <v>38457</v>
      </c>
      <c r="B14324" s="57"/>
      <c r="C14324" s="57" t="s">
        <v>38496</v>
      </c>
      <c r="D14324" s="57" t="s">
        <v>38497</v>
      </c>
    </row>
    <row r="14325" spans="1:4">
      <c r="A14325" s="57" t="s">
        <v>38457</v>
      </c>
      <c r="B14325" s="57"/>
      <c r="C14325" s="57" t="s">
        <v>38498</v>
      </c>
      <c r="D14325" s="57" t="s">
        <v>38499</v>
      </c>
    </row>
    <row r="14326" spans="1:4">
      <c r="A14326" s="57" t="s">
        <v>38457</v>
      </c>
      <c r="B14326" s="57"/>
      <c r="C14326" s="57" t="s">
        <v>38500</v>
      </c>
      <c r="D14326" s="57" t="s">
        <v>38501</v>
      </c>
    </row>
    <row r="14327" spans="1:4">
      <c r="A14327" s="57" t="s">
        <v>38457</v>
      </c>
      <c r="B14327" s="57"/>
      <c r="C14327" s="57" t="s">
        <v>38502</v>
      </c>
      <c r="D14327" s="57" t="s">
        <v>38503</v>
      </c>
    </row>
    <row r="14328" spans="1:4">
      <c r="A14328" s="57" t="s">
        <v>38457</v>
      </c>
      <c r="B14328" s="57"/>
      <c r="C14328" s="57" t="s">
        <v>38504</v>
      </c>
      <c r="D14328" s="57" t="s">
        <v>38505</v>
      </c>
    </row>
    <row r="14329" spans="1:4">
      <c r="A14329" s="57" t="s">
        <v>38457</v>
      </c>
      <c r="B14329" s="57"/>
      <c r="C14329" s="57" t="s">
        <v>38506</v>
      </c>
      <c r="D14329" s="57" t="s">
        <v>38507</v>
      </c>
    </row>
    <row r="14330" spans="1:4">
      <c r="A14330" s="57" t="s">
        <v>38457</v>
      </c>
      <c r="B14330" s="57"/>
      <c r="C14330" s="57" t="s">
        <v>38508</v>
      </c>
      <c r="D14330" s="57" t="s">
        <v>38509</v>
      </c>
    </row>
    <row r="14331" spans="1:4">
      <c r="A14331" s="57" t="s">
        <v>38457</v>
      </c>
      <c r="B14331" s="57"/>
      <c r="C14331" s="57" t="s">
        <v>38510</v>
      </c>
      <c r="D14331" s="57" t="s">
        <v>38511</v>
      </c>
    </row>
    <row r="14332" spans="1:4">
      <c r="A14332" s="57" t="s">
        <v>38457</v>
      </c>
      <c r="B14332" s="57"/>
      <c r="C14332" s="57" t="s">
        <v>38512</v>
      </c>
      <c r="D14332" s="57" t="s">
        <v>38513</v>
      </c>
    </row>
    <row r="14333" spans="1:4">
      <c r="A14333" s="57" t="s">
        <v>38457</v>
      </c>
      <c r="B14333" s="57"/>
      <c r="C14333" s="57" t="s">
        <v>38514</v>
      </c>
      <c r="D14333" s="57" t="s">
        <v>38515</v>
      </c>
    </row>
    <row r="14334" spans="1:4">
      <c r="A14334" s="57" t="s">
        <v>38457</v>
      </c>
      <c r="B14334" s="57"/>
      <c r="C14334" s="57" t="s">
        <v>38516</v>
      </c>
      <c r="D14334" s="57" t="s">
        <v>38517</v>
      </c>
    </row>
    <row r="14335" spans="1:4">
      <c r="A14335" s="57" t="s">
        <v>38457</v>
      </c>
      <c r="B14335" s="57"/>
      <c r="C14335" s="57" t="s">
        <v>38518</v>
      </c>
      <c r="D14335" s="57" t="s">
        <v>38519</v>
      </c>
    </row>
    <row r="14336" spans="1:4">
      <c r="A14336" s="57" t="s">
        <v>38457</v>
      </c>
      <c r="B14336" s="57"/>
      <c r="C14336" s="57" t="s">
        <v>38520</v>
      </c>
      <c r="D14336" s="57" t="s">
        <v>38521</v>
      </c>
    </row>
    <row r="14337" spans="1:4">
      <c r="A14337" s="57" t="s">
        <v>38457</v>
      </c>
      <c r="B14337" s="57"/>
      <c r="C14337" s="57" t="s">
        <v>38522</v>
      </c>
      <c r="D14337" s="57" t="s">
        <v>38523</v>
      </c>
    </row>
    <row r="14338" spans="1:4">
      <c r="A14338" s="57" t="s">
        <v>38457</v>
      </c>
      <c r="B14338" s="57"/>
      <c r="C14338" s="57" t="s">
        <v>38524</v>
      </c>
      <c r="D14338" s="57" t="s">
        <v>38525</v>
      </c>
    </row>
    <row r="14339" spans="1:4">
      <c r="A14339" s="57" t="s">
        <v>38457</v>
      </c>
      <c r="B14339" s="57"/>
      <c r="C14339" s="57" t="s">
        <v>38526</v>
      </c>
      <c r="D14339" s="57" t="s">
        <v>38527</v>
      </c>
    </row>
    <row r="14340" spans="1:4">
      <c r="A14340" s="57" t="s">
        <v>38457</v>
      </c>
      <c r="B14340" s="57"/>
      <c r="C14340" s="57" t="s">
        <v>38528</v>
      </c>
      <c r="D14340" s="57" t="s">
        <v>38529</v>
      </c>
    </row>
    <row r="14341" spans="1:4">
      <c r="A14341" s="57" t="s">
        <v>38457</v>
      </c>
      <c r="B14341" s="57"/>
      <c r="C14341" s="57" t="s">
        <v>38530</v>
      </c>
      <c r="D14341" s="57" t="s">
        <v>38531</v>
      </c>
    </row>
    <row r="14342" spans="1:4">
      <c r="A14342" s="57" t="s">
        <v>38457</v>
      </c>
      <c r="B14342" s="57"/>
      <c r="C14342" s="57" t="s">
        <v>38532</v>
      </c>
      <c r="D14342" s="57" t="s">
        <v>38533</v>
      </c>
    </row>
    <row r="14343" spans="1:4">
      <c r="A14343" s="57" t="s">
        <v>38457</v>
      </c>
      <c r="B14343" s="57"/>
      <c r="C14343" s="57" t="s">
        <v>38534</v>
      </c>
      <c r="D14343" s="57" t="s">
        <v>38535</v>
      </c>
    </row>
    <row r="14344" spans="1:4">
      <c r="A14344" s="57" t="s">
        <v>38457</v>
      </c>
      <c r="B14344" s="57"/>
      <c r="C14344" s="57" t="s">
        <v>38536</v>
      </c>
      <c r="D14344" s="57" t="s">
        <v>38537</v>
      </c>
    </row>
    <row r="14345" spans="1:4">
      <c r="A14345" s="57" t="s">
        <v>38457</v>
      </c>
      <c r="B14345" s="57"/>
      <c r="C14345" s="57" t="s">
        <v>38538</v>
      </c>
      <c r="D14345" s="57" t="s">
        <v>38539</v>
      </c>
    </row>
    <row r="14346" spans="1:4">
      <c r="A14346" s="57" t="s">
        <v>38457</v>
      </c>
      <c r="B14346" s="57"/>
      <c r="C14346" s="57" t="s">
        <v>38540</v>
      </c>
      <c r="D14346" s="57" t="s">
        <v>38541</v>
      </c>
    </row>
    <row r="14347" spans="1:4">
      <c r="A14347" s="57" t="s">
        <v>38457</v>
      </c>
      <c r="B14347" s="57"/>
      <c r="C14347" s="57" t="s">
        <v>38542</v>
      </c>
      <c r="D14347" s="57" t="s">
        <v>38543</v>
      </c>
    </row>
    <row r="14348" spans="1:4">
      <c r="A14348" s="57" t="s">
        <v>38457</v>
      </c>
      <c r="B14348" s="57"/>
      <c r="C14348" s="57" t="s">
        <v>38544</v>
      </c>
      <c r="D14348" s="57" t="s">
        <v>38545</v>
      </c>
    </row>
    <row r="14349" spans="1:4">
      <c r="A14349" s="57" t="s">
        <v>38546</v>
      </c>
      <c r="B14349" s="57" t="s">
        <v>12940</v>
      </c>
      <c r="C14349" s="57" t="s">
        <v>38547</v>
      </c>
      <c r="D14349" s="57" t="s">
        <v>38548</v>
      </c>
    </row>
    <row r="14350" spans="1:4">
      <c r="A14350" s="57" t="s">
        <v>38546</v>
      </c>
      <c r="B14350" s="57"/>
      <c r="C14350" s="57" t="s">
        <v>75138</v>
      </c>
      <c r="D14350" s="57" t="s">
        <v>75139</v>
      </c>
    </row>
    <row r="14351" spans="1:4">
      <c r="A14351" s="57" t="s">
        <v>38549</v>
      </c>
      <c r="B14351" s="57" t="s">
        <v>12940</v>
      </c>
      <c r="C14351" s="57" t="s">
        <v>38550</v>
      </c>
      <c r="D14351" s="57" t="s">
        <v>38551</v>
      </c>
    </row>
    <row r="14352" spans="1:4">
      <c r="A14352" s="57" t="s">
        <v>38549</v>
      </c>
      <c r="B14352" s="57"/>
      <c r="C14352" s="57" t="s">
        <v>38552</v>
      </c>
      <c r="D14352" s="57" t="s">
        <v>38553</v>
      </c>
    </row>
    <row r="14353" spans="1:4">
      <c r="A14353" s="57" t="s">
        <v>38549</v>
      </c>
      <c r="B14353" s="57"/>
      <c r="C14353" s="57" t="s">
        <v>38554</v>
      </c>
      <c r="D14353" s="57" t="s">
        <v>38555</v>
      </c>
    </row>
    <row r="14354" spans="1:4">
      <c r="A14354" s="57" t="s">
        <v>38549</v>
      </c>
      <c r="B14354" s="57"/>
      <c r="C14354" s="57" t="s">
        <v>38556</v>
      </c>
      <c r="D14354" s="57" t="s">
        <v>38557</v>
      </c>
    </row>
    <row r="14355" spans="1:4">
      <c r="A14355" s="57" t="s">
        <v>38549</v>
      </c>
      <c r="B14355" s="57"/>
      <c r="C14355" s="57" t="s">
        <v>38558</v>
      </c>
      <c r="D14355" s="57" t="s">
        <v>38559</v>
      </c>
    </row>
    <row r="14356" spans="1:4">
      <c r="A14356" s="57" t="s">
        <v>38549</v>
      </c>
      <c r="B14356" s="57"/>
      <c r="C14356" s="57" t="s">
        <v>38560</v>
      </c>
      <c r="D14356" s="57" t="s">
        <v>38561</v>
      </c>
    </row>
    <row r="14357" spans="1:4">
      <c r="A14357" s="57" t="s">
        <v>38549</v>
      </c>
      <c r="B14357" s="57"/>
      <c r="C14357" s="57" t="s">
        <v>38562</v>
      </c>
      <c r="D14357" s="57" t="s">
        <v>38563</v>
      </c>
    </row>
    <row r="14358" spans="1:4">
      <c r="A14358" s="57" t="s">
        <v>38564</v>
      </c>
      <c r="B14358" s="57" t="s">
        <v>12940</v>
      </c>
      <c r="C14358" s="57" t="s">
        <v>38565</v>
      </c>
      <c r="D14358" s="57" t="s">
        <v>38566</v>
      </c>
    </row>
    <row r="14359" spans="1:4">
      <c r="A14359" s="57" t="s">
        <v>38567</v>
      </c>
      <c r="B14359" s="57" t="s">
        <v>12940</v>
      </c>
      <c r="C14359" s="57" t="s">
        <v>38568</v>
      </c>
      <c r="D14359" s="57" t="s">
        <v>38569</v>
      </c>
    </row>
    <row r="14360" spans="1:4">
      <c r="A14360" s="57" t="s">
        <v>75140</v>
      </c>
      <c r="B14360" s="57" t="s">
        <v>12940</v>
      </c>
      <c r="C14360" s="57" t="s">
        <v>75141</v>
      </c>
      <c r="D14360" s="57" t="s">
        <v>2847</v>
      </c>
    </row>
    <row r="14361" spans="1:4">
      <c r="A14361" s="57" t="s">
        <v>75140</v>
      </c>
      <c r="B14361" s="57"/>
      <c r="C14361" s="57" t="s">
        <v>75142</v>
      </c>
      <c r="D14361" s="57" t="s">
        <v>75143</v>
      </c>
    </row>
    <row r="14362" spans="1:4">
      <c r="A14362" s="57" t="s">
        <v>17402</v>
      </c>
      <c r="B14362" s="57" t="s">
        <v>16386</v>
      </c>
      <c r="C14362" s="57" t="s">
        <v>17403</v>
      </c>
      <c r="D14362" s="57" t="s">
        <v>17404</v>
      </c>
    </row>
    <row r="14363" spans="1:4">
      <c r="A14363" s="57" t="s">
        <v>7801</v>
      </c>
      <c r="B14363" s="57" t="s">
        <v>2209</v>
      </c>
      <c r="C14363" s="57" t="s">
        <v>2793</v>
      </c>
      <c r="D14363" s="57" t="s">
        <v>9358</v>
      </c>
    </row>
    <row r="14364" spans="1:4">
      <c r="A14364" s="57" t="s">
        <v>7801</v>
      </c>
      <c r="B14364" s="57" t="s">
        <v>2209</v>
      </c>
      <c r="C14364" s="57" t="s">
        <v>10110</v>
      </c>
      <c r="D14364" s="57" t="s">
        <v>10111</v>
      </c>
    </row>
    <row r="14365" spans="1:4">
      <c r="A14365" s="57" t="s">
        <v>7802</v>
      </c>
      <c r="B14365" s="57" t="s">
        <v>2209</v>
      </c>
      <c r="C14365" s="57" t="s">
        <v>2830</v>
      </c>
      <c r="D14365" s="57" t="s">
        <v>2831</v>
      </c>
    </row>
    <row r="14366" spans="1:4">
      <c r="A14366" s="57" t="s">
        <v>7802</v>
      </c>
      <c r="B14366" s="57" t="s">
        <v>2209</v>
      </c>
      <c r="C14366" s="57" t="s">
        <v>6718</v>
      </c>
      <c r="D14366" s="57" t="s">
        <v>6719</v>
      </c>
    </row>
    <row r="14367" spans="1:4">
      <c r="A14367" s="57" t="s">
        <v>38570</v>
      </c>
      <c r="B14367" s="57" t="s">
        <v>12940</v>
      </c>
      <c r="C14367" s="57" t="s">
        <v>38571</v>
      </c>
      <c r="D14367" s="57" t="s">
        <v>38572</v>
      </c>
    </row>
    <row r="14368" spans="1:4">
      <c r="A14368" s="57" t="s">
        <v>38570</v>
      </c>
      <c r="B14368" s="57"/>
      <c r="C14368" s="57" t="s">
        <v>38573</v>
      </c>
      <c r="D14368" s="57" t="s">
        <v>38574</v>
      </c>
    </row>
    <row r="14369" spans="1:4">
      <c r="A14369" s="57" t="s">
        <v>38570</v>
      </c>
      <c r="B14369" s="57"/>
      <c r="C14369" s="57" t="s">
        <v>38575</v>
      </c>
      <c r="D14369" s="57" t="s">
        <v>38576</v>
      </c>
    </row>
    <row r="14370" spans="1:4">
      <c r="A14370" s="57" t="s">
        <v>38570</v>
      </c>
      <c r="B14370" s="57"/>
      <c r="C14370" s="57" t="s">
        <v>38577</v>
      </c>
      <c r="D14370" s="57" t="s">
        <v>38578</v>
      </c>
    </row>
    <row r="14371" spans="1:4">
      <c r="A14371" s="57" t="s">
        <v>38570</v>
      </c>
      <c r="B14371" s="57"/>
      <c r="C14371" s="57" t="s">
        <v>38579</v>
      </c>
      <c r="D14371" s="57" t="s">
        <v>38580</v>
      </c>
    </row>
    <row r="14372" spans="1:4">
      <c r="A14372" s="57" t="s">
        <v>38570</v>
      </c>
      <c r="B14372" s="57"/>
      <c r="C14372" s="57" t="s">
        <v>38581</v>
      </c>
      <c r="D14372" s="57" t="s">
        <v>38582</v>
      </c>
    </row>
    <row r="14373" spans="1:4">
      <c r="A14373" s="57" t="s">
        <v>38570</v>
      </c>
      <c r="B14373" s="57"/>
      <c r="C14373" s="57" t="s">
        <v>38583</v>
      </c>
      <c r="D14373" s="57" t="s">
        <v>38584</v>
      </c>
    </row>
    <row r="14374" spans="1:4">
      <c r="A14374" s="57" t="s">
        <v>38570</v>
      </c>
      <c r="B14374" s="57"/>
      <c r="C14374" s="57" t="s">
        <v>38585</v>
      </c>
      <c r="D14374" s="57" t="s">
        <v>38586</v>
      </c>
    </row>
    <row r="14375" spans="1:4">
      <c r="A14375" s="57" t="s">
        <v>38570</v>
      </c>
      <c r="B14375" s="57"/>
      <c r="C14375" s="57" t="s">
        <v>38587</v>
      </c>
      <c r="D14375" s="57" t="s">
        <v>38588</v>
      </c>
    </row>
    <row r="14376" spans="1:4">
      <c r="A14376" s="57" t="s">
        <v>38589</v>
      </c>
      <c r="B14376" s="57" t="s">
        <v>12940</v>
      </c>
      <c r="C14376" s="57" t="s">
        <v>38590</v>
      </c>
      <c r="D14376" s="57" t="s">
        <v>38591</v>
      </c>
    </row>
    <row r="14377" spans="1:4">
      <c r="A14377" s="57" t="s">
        <v>38592</v>
      </c>
      <c r="B14377" s="57" t="s">
        <v>12940</v>
      </c>
      <c r="C14377" s="57" t="s">
        <v>38593</v>
      </c>
      <c r="D14377" s="57" t="s">
        <v>38594</v>
      </c>
    </row>
    <row r="14378" spans="1:4">
      <c r="A14378" s="57" t="s">
        <v>12889</v>
      </c>
      <c r="B14378" s="57" t="s">
        <v>990</v>
      </c>
      <c r="C14378" s="57" t="s">
        <v>12890</v>
      </c>
      <c r="D14378" s="57" t="s">
        <v>12891</v>
      </c>
    </row>
    <row r="14379" spans="1:4">
      <c r="A14379" s="57" t="s">
        <v>7803</v>
      </c>
      <c r="B14379" s="57" t="s">
        <v>990</v>
      </c>
      <c r="C14379" s="57" t="s">
        <v>3293</v>
      </c>
      <c r="D14379" s="57" t="s">
        <v>3294</v>
      </c>
    </row>
    <row r="14380" spans="1:4">
      <c r="A14380" s="57" t="s">
        <v>7803</v>
      </c>
      <c r="B14380" s="57" t="s">
        <v>990</v>
      </c>
      <c r="C14380" s="57" t="s">
        <v>3617</v>
      </c>
      <c r="D14380" s="57" t="s">
        <v>3618</v>
      </c>
    </row>
    <row r="14381" spans="1:4">
      <c r="A14381" s="57" t="s">
        <v>7803</v>
      </c>
      <c r="B14381" s="57" t="s">
        <v>990</v>
      </c>
      <c r="C14381" s="57" t="s">
        <v>3619</v>
      </c>
      <c r="D14381" s="57" t="s">
        <v>9359</v>
      </c>
    </row>
    <row r="14382" spans="1:4">
      <c r="A14382" s="57" t="s">
        <v>7803</v>
      </c>
      <c r="B14382" s="57" t="s">
        <v>990</v>
      </c>
      <c r="C14382" s="57" t="s">
        <v>3949</v>
      </c>
      <c r="D14382" s="57" t="s">
        <v>3950</v>
      </c>
    </row>
    <row r="14383" spans="1:4">
      <c r="A14383" s="57" t="s">
        <v>7803</v>
      </c>
      <c r="B14383" s="57" t="s">
        <v>990</v>
      </c>
      <c r="C14383" s="57" t="s">
        <v>4033</v>
      </c>
      <c r="D14383" s="57" t="s">
        <v>4034</v>
      </c>
    </row>
    <row r="14384" spans="1:4">
      <c r="A14384" s="57" t="s">
        <v>7803</v>
      </c>
      <c r="B14384" s="57" t="s">
        <v>990</v>
      </c>
      <c r="C14384" s="57" t="s">
        <v>4606</v>
      </c>
      <c r="D14384" s="57" t="s">
        <v>4607</v>
      </c>
    </row>
    <row r="14385" spans="1:4">
      <c r="A14385" s="57" t="s">
        <v>7803</v>
      </c>
      <c r="B14385" s="57" t="s">
        <v>990</v>
      </c>
      <c r="C14385" s="57" t="s">
        <v>5212</v>
      </c>
      <c r="D14385" s="57" t="s">
        <v>5213</v>
      </c>
    </row>
    <row r="14386" spans="1:4">
      <c r="A14386" s="57" t="s">
        <v>7803</v>
      </c>
      <c r="B14386" s="57" t="s">
        <v>990</v>
      </c>
      <c r="C14386" s="57" t="s">
        <v>5365</v>
      </c>
      <c r="D14386" s="57" t="s">
        <v>5366</v>
      </c>
    </row>
    <row r="14387" spans="1:4">
      <c r="A14387" s="57" t="s">
        <v>7803</v>
      </c>
      <c r="B14387" s="57" t="s">
        <v>990</v>
      </c>
      <c r="C14387" s="57" t="s">
        <v>6296</v>
      </c>
      <c r="D14387" s="57" t="s">
        <v>6297</v>
      </c>
    </row>
    <row r="14388" spans="1:4">
      <c r="A14388" s="57" t="s">
        <v>7803</v>
      </c>
      <c r="B14388" s="57" t="s">
        <v>990</v>
      </c>
      <c r="C14388" s="57" t="s">
        <v>8958</v>
      </c>
      <c r="D14388" s="57" t="s">
        <v>8959</v>
      </c>
    </row>
    <row r="14389" spans="1:4">
      <c r="A14389" s="57" t="s">
        <v>7803</v>
      </c>
      <c r="B14389" s="57" t="s">
        <v>990</v>
      </c>
      <c r="C14389" s="57" t="s">
        <v>12892</v>
      </c>
      <c r="D14389" s="57" t="s">
        <v>12893</v>
      </c>
    </row>
    <row r="14390" spans="1:4">
      <c r="A14390" s="57" t="s">
        <v>7803</v>
      </c>
      <c r="B14390" s="57" t="s">
        <v>990</v>
      </c>
      <c r="C14390" s="57" t="s">
        <v>12894</v>
      </c>
      <c r="D14390" s="57" t="s">
        <v>12895</v>
      </c>
    </row>
    <row r="14391" spans="1:4">
      <c r="A14391" s="57" t="s">
        <v>7803</v>
      </c>
      <c r="B14391" s="57" t="s">
        <v>990</v>
      </c>
      <c r="C14391" s="57" t="s">
        <v>12896</v>
      </c>
      <c r="D14391" s="57" t="s">
        <v>12897</v>
      </c>
    </row>
    <row r="14392" spans="1:4">
      <c r="A14392" s="57" t="s">
        <v>7803</v>
      </c>
      <c r="B14392" s="57" t="s">
        <v>990</v>
      </c>
      <c r="C14392" s="57" t="s">
        <v>12898</v>
      </c>
      <c r="D14392" s="57" t="s">
        <v>12899</v>
      </c>
    </row>
    <row r="14393" spans="1:4">
      <c r="A14393" s="57" t="s">
        <v>7803</v>
      </c>
      <c r="B14393" s="57" t="s">
        <v>990</v>
      </c>
      <c r="C14393" s="57" t="s">
        <v>12900</v>
      </c>
      <c r="D14393" s="57" t="s">
        <v>12901</v>
      </c>
    </row>
    <row r="14394" spans="1:4">
      <c r="A14394" s="57" t="s">
        <v>7803</v>
      </c>
      <c r="B14394" s="57" t="s">
        <v>990</v>
      </c>
      <c r="C14394" s="57" t="s">
        <v>12902</v>
      </c>
      <c r="D14394" s="57" t="s">
        <v>12960</v>
      </c>
    </row>
    <row r="14395" spans="1:4">
      <c r="A14395" s="57" t="s">
        <v>38595</v>
      </c>
      <c r="B14395" s="57" t="s">
        <v>12940</v>
      </c>
      <c r="C14395" s="57" t="s">
        <v>38596</v>
      </c>
      <c r="D14395" s="57" t="s">
        <v>38597</v>
      </c>
    </row>
    <row r="14396" spans="1:4">
      <c r="A14396" s="57" t="s">
        <v>12903</v>
      </c>
      <c r="B14396" s="57" t="s">
        <v>10749</v>
      </c>
      <c r="C14396" s="57" t="s">
        <v>12904</v>
      </c>
      <c r="D14396" s="57" t="s">
        <v>12905</v>
      </c>
    </row>
    <row r="14397" spans="1:4">
      <c r="A14397" s="57" t="s">
        <v>12903</v>
      </c>
      <c r="B14397" s="57" t="s">
        <v>10749</v>
      </c>
      <c r="C14397" s="57" t="s">
        <v>75144</v>
      </c>
      <c r="D14397" s="57" t="s">
        <v>75145</v>
      </c>
    </row>
    <row r="14398" spans="1:4">
      <c r="A14398" s="57" t="s">
        <v>12903</v>
      </c>
      <c r="B14398" s="57" t="s">
        <v>10749</v>
      </c>
      <c r="C14398" s="57" t="s">
        <v>75146</v>
      </c>
      <c r="D14398" s="57" t="s">
        <v>75145</v>
      </c>
    </row>
    <row r="14399" spans="1:4">
      <c r="A14399" s="57" t="s">
        <v>38598</v>
      </c>
      <c r="B14399" s="57" t="s">
        <v>12940</v>
      </c>
      <c r="C14399" s="57" t="s">
        <v>38599</v>
      </c>
      <c r="D14399" s="57" t="s">
        <v>38600</v>
      </c>
    </row>
    <row r="14400" spans="1:4">
      <c r="A14400" s="57" t="s">
        <v>38601</v>
      </c>
      <c r="B14400" s="57" t="s">
        <v>12940</v>
      </c>
      <c r="C14400" s="57" t="s">
        <v>38602</v>
      </c>
      <c r="D14400" s="57" t="s">
        <v>38603</v>
      </c>
    </row>
    <row r="14401" spans="1:4">
      <c r="A14401" s="57" t="s">
        <v>38604</v>
      </c>
      <c r="B14401" s="57" t="s">
        <v>12940</v>
      </c>
      <c r="C14401" s="57" t="s">
        <v>38605</v>
      </c>
      <c r="D14401" s="57" t="s">
        <v>38606</v>
      </c>
    </row>
    <row r="14402" spans="1:4">
      <c r="A14402" s="57" t="s">
        <v>38604</v>
      </c>
      <c r="B14402" s="57"/>
      <c r="C14402" s="57" t="s">
        <v>38607</v>
      </c>
      <c r="D14402" s="57" t="s">
        <v>38608</v>
      </c>
    </row>
    <row r="14403" spans="1:4">
      <c r="A14403" s="57" t="s">
        <v>38604</v>
      </c>
      <c r="B14403" s="57"/>
      <c r="C14403" s="57" t="s">
        <v>38609</v>
      </c>
      <c r="D14403" s="57" t="s">
        <v>38610</v>
      </c>
    </row>
    <row r="14404" spans="1:4">
      <c r="A14404" s="57" t="s">
        <v>38611</v>
      </c>
      <c r="B14404" s="57" t="s">
        <v>12940</v>
      </c>
      <c r="C14404" s="57" t="s">
        <v>38612</v>
      </c>
      <c r="D14404" s="57" t="s">
        <v>38613</v>
      </c>
    </row>
    <row r="14405" spans="1:4">
      <c r="A14405" s="57" t="s">
        <v>7804</v>
      </c>
      <c r="B14405" s="57" t="s">
        <v>1055</v>
      </c>
      <c r="C14405" s="57" t="s">
        <v>4897</v>
      </c>
      <c r="D14405" s="57" t="s">
        <v>9360</v>
      </c>
    </row>
    <row r="14406" spans="1:4">
      <c r="A14406" s="57" t="s">
        <v>7804</v>
      </c>
      <c r="B14406" s="57" t="s">
        <v>1055</v>
      </c>
      <c r="C14406" s="57" t="s">
        <v>10112</v>
      </c>
      <c r="D14406" s="57" t="s">
        <v>10113</v>
      </c>
    </row>
    <row r="14407" spans="1:4">
      <c r="A14407" s="57" t="s">
        <v>7804</v>
      </c>
      <c r="B14407" s="57" t="s">
        <v>1055</v>
      </c>
      <c r="C14407" s="57" t="s">
        <v>12906</v>
      </c>
      <c r="D14407" s="57" t="s">
        <v>12907</v>
      </c>
    </row>
    <row r="14408" spans="1:4">
      <c r="A14408" s="57" t="s">
        <v>7805</v>
      </c>
      <c r="B14408" s="57" t="s">
        <v>1055</v>
      </c>
      <c r="C14408" s="57" t="s">
        <v>6467</v>
      </c>
      <c r="D14408" s="57" t="s">
        <v>6468</v>
      </c>
    </row>
    <row r="14409" spans="1:4">
      <c r="A14409" s="57" t="s">
        <v>7805</v>
      </c>
      <c r="B14409" s="57" t="s">
        <v>1055</v>
      </c>
      <c r="C14409" s="57" t="s">
        <v>6558</v>
      </c>
      <c r="D14409" s="57" t="s">
        <v>6559</v>
      </c>
    </row>
    <row r="14410" spans="1:4">
      <c r="A14410" s="57" t="s">
        <v>7805</v>
      </c>
      <c r="B14410" s="57" t="s">
        <v>1055</v>
      </c>
      <c r="C14410" s="57" t="s">
        <v>6627</v>
      </c>
      <c r="D14410" s="57" t="s">
        <v>6628</v>
      </c>
    </row>
    <row r="14411" spans="1:4">
      <c r="A14411" s="57" t="s">
        <v>7805</v>
      </c>
      <c r="B14411" s="57" t="s">
        <v>1055</v>
      </c>
      <c r="C14411" s="57" t="s">
        <v>6668</v>
      </c>
      <c r="D14411" s="57" t="s">
        <v>6669</v>
      </c>
    </row>
    <row r="14412" spans="1:4">
      <c r="A14412" s="57" t="s">
        <v>7805</v>
      </c>
      <c r="B14412" s="57" t="s">
        <v>1055</v>
      </c>
      <c r="C14412" s="57" t="s">
        <v>6692</v>
      </c>
      <c r="D14412" s="57" t="s">
        <v>6693</v>
      </c>
    </row>
    <row r="14413" spans="1:4">
      <c r="A14413" s="57" t="s">
        <v>7805</v>
      </c>
      <c r="B14413" s="57" t="s">
        <v>1055</v>
      </c>
      <c r="C14413" s="57" t="s">
        <v>6847</v>
      </c>
      <c r="D14413" s="57" t="s">
        <v>6848</v>
      </c>
    </row>
    <row r="14414" spans="1:4">
      <c r="A14414" s="57" t="s">
        <v>7805</v>
      </c>
      <c r="B14414" s="57" t="s">
        <v>1055</v>
      </c>
      <c r="C14414" s="57" t="s">
        <v>7144</v>
      </c>
      <c r="D14414" s="57" t="s">
        <v>9361</v>
      </c>
    </row>
    <row r="14415" spans="1:4">
      <c r="A14415" s="57" t="s">
        <v>7805</v>
      </c>
      <c r="B14415" s="57" t="s">
        <v>1055</v>
      </c>
      <c r="C14415" s="57" t="s">
        <v>12908</v>
      </c>
      <c r="D14415" s="57" t="s">
        <v>12909</v>
      </c>
    </row>
    <row r="14416" spans="1:4">
      <c r="A14416" s="57" t="s">
        <v>15434</v>
      </c>
      <c r="B14416" s="57" t="s">
        <v>1055</v>
      </c>
      <c r="C14416" s="57" t="s">
        <v>15435</v>
      </c>
      <c r="D14416" s="57" t="s">
        <v>17405</v>
      </c>
    </row>
    <row r="14417" spans="1:4">
      <c r="A14417" s="57" t="s">
        <v>17406</v>
      </c>
      <c r="B14417" s="57" t="s">
        <v>1055</v>
      </c>
      <c r="C14417" s="57" t="s">
        <v>17407</v>
      </c>
      <c r="D14417" s="57" t="s">
        <v>17408</v>
      </c>
    </row>
    <row r="14418" spans="1:4">
      <c r="A14418" s="57" t="s">
        <v>38614</v>
      </c>
      <c r="B14418" s="57" t="s">
        <v>12940</v>
      </c>
      <c r="C14418" s="57" t="s">
        <v>38615</v>
      </c>
      <c r="D14418" s="57" t="s">
        <v>19034</v>
      </c>
    </row>
    <row r="14419" spans="1:4">
      <c r="A14419" s="57" t="s">
        <v>38614</v>
      </c>
      <c r="B14419" s="57"/>
      <c r="C14419" s="57" t="s">
        <v>38616</v>
      </c>
      <c r="D14419" s="57" t="s">
        <v>38617</v>
      </c>
    </row>
    <row r="14420" spans="1:4">
      <c r="A14420" s="57" t="s">
        <v>38614</v>
      </c>
      <c r="B14420" s="57"/>
      <c r="C14420" s="57" t="s">
        <v>38618</v>
      </c>
      <c r="D14420" s="57" t="s">
        <v>38619</v>
      </c>
    </row>
    <row r="14421" spans="1:4">
      <c r="A14421" s="57" t="s">
        <v>38614</v>
      </c>
      <c r="B14421" s="57"/>
      <c r="C14421" s="57" t="s">
        <v>38620</v>
      </c>
      <c r="D14421" s="57" t="s">
        <v>38621</v>
      </c>
    </row>
    <row r="14422" spans="1:4">
      <c r="A14422" s="57" t="s">
        <v>38614</v>
      </c>
      <c r="B14422" s="57"/>
      <c r="C14422" s="57" t="s">
        <v>38622</v>
      </c>
      <c r="D14422" s="57" t="s">
        <v>38623</v>
      </c>
    </row>
    <row r="14423" spans="1:4">
      <c r="A14423" s="57" t="s">
        <v>38614</v>
      </c>
      <c r="B14423" s="57"/>
      <c r="C14423" s="57" t="s">
        <v>38624</v>
      </c>
      <c r="D14423" s="57" t="s">
        <v>38623</v>
      </c>
    </row>
    <row r="14424" spans="1:4">
      <c r="A14424" s="57" t="s">
        <v>7806</v>
      </c>
      <c r="B14424" s="57" t="s">
        <v>74308</v>
      </c>
      <c r="C14424" s="57" t="s">
        <v>4706</v>
      </c>
      <c r="D14424" s="57" t="s">
        <v>2923</v>
      </c>
    </row>
    <row r="14425" spans="1:4">
      <c r="A14425" s="57" t="s">
        <v>7806</v>
      </c>
      <c r="B14425" s="57" t="s">
        <v>74308</v>
      </c>
      <c r="C14425" s="57" t="s">
        <v>5840</v>
      </c>
      <c r="D14425" s="57" t="s">
        <v>2922</v>
      </c>
    </row>
    <row r="14426" spans="1:4">
      <c r="A14426" s="57" t="s">
        <v>7806</v>
      </c>
      <c r="B14426" s="57" t="s">
        <v>74308</v>
      </c>
      <c r="C14426" s="57" t="s">
        <v>12910</v>
      </c>
      <c r="D14426" s="57" t="s">
        <v>12911</v>
      </c>
    </row>
    <row r="14427" spans="1:4">
      <c r="A14427" s="57" t="s">
        <v>7806</v>
      </c>
      <c r="B14427" s="57" t="s">
        <v>74308</v>
      </c>
      <c r="C14427" s="57" t="s">
        <v>12912</v>
      </c>
      <c r="D14427" s="57" t="s">
        <v>12913</v>
      </c>
    </row>
    <row r="14428" spans="1:4">
      <c r="A14428" s="57" t="s">
        <v>7806</v>
      </c>
      <c r="B14428" s="57" t="s">
        <v>74308</v>
      </c>
      <c r="C14428" s="57" t="s">
        <v>12914</v>
      </c>
      <c r="D14428" s="57" t="s">
        <v>12915</v>
      </c>
    </row>
    <row r="14429" spans="1:4">
      <c r="A14429" s="57" t="s">
        <v>7806</v>
      </c>
      <c r="B14429" s="57" t="s">
        <v>74308</v>
      </c>
      <c r="C14429" s="57" t="s">
        <v>12916</v>
      </c>
      <c r="D14429" s="57" t="s">
        <v>12917</v>
      </c>
    </row>
    <row r="14430" spans="1:4">
      <c r="A14430" s="57" t="s">
        <v>7806</v>
      </c>
      <c r="B14430" s="57" t="s">
        <v>74308</v>
      </c>
      <c r="C14430" s="57" t="s">
        <v>12918</v>
      </c>
      <c r="D14430" s="57" t="s">
        <v>12919</v>
      </c>
    </row>
    <row r="14431" spans="1:4">
      <c r="A14431" s="57" t="s">
        <v>7806</v>
      </c>
      <c r="B14431" s="57" t="s">
        <v>74308</v>
      </c>
      <c r="C14431" s="57" t="s">
        <v>12920</v>
      </c>
      <c r="D14431" s="57" t="s">
        <v>12921</v>
      </c>
    </row>
    <row r="14432" spans="1:4">
      <c r="A14432" s="57" t="s">
        <v>38625</v>
      </c>
      <c r="B14432" s="57" t="s">
        <v>12940</v>
      </c>
      <c r="C14432" s="57" t="s">
        <v>38626</v>
      </c>
      <c r="D14432" s="57" t="s">
        <v>38627</v>
      </c>
    </row>
    <row r="14433" spans="1:4">
      <c r="A14433" s="57" t="s">
        <v>38628</v>
      </c>
      <c r="B14433" s="57" t="s">
        <v>12940</v>
      </c>
      <c r="C14433" s="57" t="s">
        <v>38629</v>
      </c>
      <c r="D14433" s="57" t="s">
        <v>38630</v>
      </c>
    </row>
    <row r="14434" spans="1:4">
      <c r="A14434" s="57" t="s">
        <v>38628</v>
      </c>
      <c r="B14434" s="57"/>
      <c r="C14434" s="57" t="s">
        <v>38631</v>
      </c>
      <c r="D14434" s="57" t="s">
        <v>38632</v>
      </c>
    </row>
    <row r="14435" spans="1:4">
      <c r="A14435" s="57" t="s">
        <v>38628</v>
      </c>
      <c r="B14435" s="57"/>
      <c r="C14435" s="57" t="s">
        <v>38633</v>
      </c>
      <c r="D14435" s="57" t="s">
        <v>38634</v>
      </c>
    </row>
    <row r="14436" spans="1:4">
      <c r="A14436" s="57" t="s">
        <v>38628</v>
      </c>
      <c r="B14436" s="57"/>
      <c r="C14436" s="57" t="s">
        <v>38635</v>
      </c>
      <c r="D14436" s="57" t="s">
        <v>38636</v>
      </c>
    </row>
    <row r="14437" spans="1:4">
      <c r="A14437" s="57" t="s">
        <v>38628</v>
      </c>
      <c r="B14437" s="57"/>
      <c r="C14437" s="57" t="s">
        <v>38637</v>
      </c>
      <c r="D14437" s="57" t="s">
        <v>38638</v>
      </c>
    </row>
    <row r="14438" spans="1:4">
      <c r="A14438" s="57" t="s">
        <v>75147</v>
      </c>
      <c r="B14438" s="57" t="s">
        <v>12940</v>
      </c>
      <c r="C14438" s="57" t="s">
        <v>75148</v>
      </c>
      <c r="D14438" s="57" t="s">
        <v>75149</v>
      </c>
    </row>
    <row r="14439" spans="1:4">
      <c r="A14439" s="57" t="s">
        <v>38639</v>
      </c>
      <c r="B14439" s="57" t="s">
        <v>12940</v>
      </c>
      <c r="C14439" s="57" t="s">
        <v>38640</v>
      </c>
      <c r="D14439" s="57" t="s">
        <v>38641</v>
      </c>
    </row>
    <row r="14440" spans="1:4">
      <c r="A14440" s="57" t="s">
        <v>38642</v>
      </c>
      <c r="B14440" s="57" t="s">
        <v>12940</v>
      </c>
      <c r="C14440" s="57" t="s">
        <v>38643</v>
      </c>
      <c r="D14440" s="57" t="s">
        <v>38644</v>
      </c>
    </row>
    <row r="14441" spans="1:4">
      <c r="A14441" s="57" t="s">
        <v>38642</v>
      </c>
      <c r="B14441" s="57"/>
      <c r="C14441" s="57" t="s">
        <v>38645</v>
      </c>
      <c r="D14441" s="57" t="s">
        <v>38646</v>
      </c>
    </row>
    <row r="14442" spans="1:4">
      <c r="A14442" s="57" t="s">
        <v>38647</v>
      </c>
      <c r="B14442" s="57" t="s">
        <v>12940</v>
      </c>
      <c r="C14442" s="57" t="s">
        <v>38648</v>
      </c>
      <c r="D14442" s="57" t="s">
        <v>38649</v>
      </c>
    </row>
    <row r="14443" spans="1:4">
      <c r="A14443" s="57" t="s">
        <v>38650</v>
      </c>
      <c r="B14443" s="57" t="s">
        <v>12940</v>
      </c>
      <c r="C14443" s="57" t="s">
        <v>38651</v>
      </c>
      <c r="D14443" s="57" t="s">
        <v>38652</v>
      </c>
    </row>
    <row r="14444" spans="1:4">
      <c r="A14444" s="57" t="s">
        <v>38650</v>
      </c>
      <c r="B14444" s="57"/>
      <c r="C14444" s="57" t="s">
        <v>38653</v>
      </c>
      <c r="D14444" s="57" t="s">
        <v>35817</v>
      </c>
    </row>
    <row r="14445" spans="1:4">
      <c r="A14445" s="57" t="s">
        <v>38650</v>
      </c>
      <c r="B14445" s="57"/>
      <c r="C14445" s="57" t="s">
        <v>38654</v>
      </c>
      <c r="D14445" s="57" t="s">
        <v>38655</v>
      </c>
    </row>
    <row r="14446" spans="1:4">
      <c r="A14446" s="57" t="s">
        <v>38650</v>
      </c>
      <c r="B14446" s="57"/>
      <c r="C14446" s="57" t="s">
        <v>38656</v>
      </c>
      <c r="D14446" s="57" t="s">
        <v>38657</v>
      </c>
    </row>
    <row r="14447" spans="1:4">
      <c r="A14447" s="57" t="s">
        <v>38650</v>
      </c>
      <c r="B14447" s="57"/>
      <c r="C14447" s="57" t="s">
        <v>38658</v>
      </c>
      <c r="D14447" s="57" t="s">
        <v>38659</v>
      </c>
    </row>
    <row r="14448" spans="1:4">
      <c r="A14448" s="57" t="s">
        <v>38660</v>
      </c>
      <c r="B14448" s="57" t="s">
        <v>12940</v>
      </c>
      <c r="C14448" s="57" t="s">
        <v>38661</v>
      </c>
      <c r="D14448" s="57" t="s">
        <v>38662</v>
      </c>
    </row>
    <row r="14449" spans="1:4">
      <c r="A14449" s="57" t="s">
        <v>38660</v>
      </c>
      <c r="B14449" s="57"/>
      <c r="C14449" s="57" t="s">
        <v>38663</v>
      </c>
      <c r="D14449" s="57" t="s">
        <v>2836</v>
      </c>
    </row>
    <row r="14450" spans="1:4">
      <c r="A14450" s="57" t="s">
        <v>38664</v>
      </c>
      <c r="B14450" s="57" t="s">
        <v>12940</v>
      </c>
      <c r="C14450" s="57" t="s">
        <v>38665</v>
      </c>
      <c r="D14450" s="57" t="s">
        <v>38666</v>
      </c>
    </row>
    <row r="14451" spans="1:4">
      <c r="A14451" s="57" t="s">
        <v>38664</v>
      </c>
      <c r="B14451" s="57"/>
      <c r="C14451" s="57" t="s">
        <v>38667</v>
      </c>
      <c r="D14451" s="57" t="s">
        <v>38668</v>
      </c>
    </row>
    <row r="14452" spans="1:4">
      <c r="A14452" s="57" t="s">
        <v>38669</v>
      </c>
      <c r="B14452" s="57" t="s">
        <v>12940</v>
      </c>
      <c r="C14452" s="57" t="s">
        <v>38670</v>
      </c>
      <c r="D14452" s="57" t="s">
        <v>38671</v>
      </c>
    </row>
    <row r="14453" spans="1:4">
      <c r="A14453" s="57" t="s">
        <v>38669</v>
      </c>
      <c r="B14453" s="57"/>
      <c r="C14453" s="57" t="s">
        <v>38672</v>
      </c>
      <c r="D14453" s="57" t="s">
        <v>38673</v>
      </c>
    </row>
    <row r="14454" spans="1:4">
      <c r="A14454" s="57" t="s">
        <v>38669</v>
      </c>
      <c r="B14454" s="57"/>
      <c r="C14454" s="57" t="s">
        <v>38674</v>
      </c>
      <c r="D14454" s="57" t="s">
        <v>38675</v>
      </c>
    </row>
    <row r="14455" spans="1:4">
      <c r="A14455" s="57" t="s">
        <v>38669</v>
      </c>
      <c r="B14455" s="57"/>
      <c r="C14455" s="57" t="s">
        <v>38676</v>
      </c>
      <c r="D14455" s="57" t="s">
        <v>38677</v>
      </c>
    </row>
    <row r="14456" spans="1:4">
      <c r="A14456" s="57" t="s">
        <v>38669</v>
      </c>
      <c r="B14456" s="57"/>
      <c r="C14456" s="57" t="s">
        <v>38678</v>
      </c>
      <c r="D14456" s="57" t="s">
        <v>38679</v>
      </c>
    </row>
    <row r="14457" spans="1:4">
      <c r="A14457" s="57" t="s">
        <v>38669</v>
      </c>
      <c r="B14457" s="57"/>
      <c r="C14457" s="57" t="s">
        <v>38680</v>
      </c>
      <c r="D14457" s="57" t="s">
        <v>38681</v>
      </c>
    </row>
    <row r="14458" spans="1:4">
      <c r="A14458" s="57" t="s">
        <v>38669</v>
      </c>
      <c r="B14458" s="57"/>
      <c r="C14458" s="57" t="s">
        <v>38682</v>
      </c>
      <c r="D14458" s="57" t="s">
        <v>38683</v>
      </c>
    </row>
    <row r="14459" spans="1:4">
      <c r="A14459" s="57" t="s">
        <v>38669</v>
      </c>
      <c r="B14459" s="57"/>
      <c r="C14459" s="57" t="s">
        <v>38684</v>
      </c>
      <c r="D14459" s="57" t="s">
        <v>38685</v>
      </c>
    </row>
    <row r="14460" spans="1:4">
      <c r="A14460" s="57" t="s">
        <v>38669</v>
      </c>
      <c r="B14460" s="57"/>
      <c r="C14460" s="57" t="s">
        <v>38686</v>
      </c>
      <c r="D14460" s="57" t="s">
        <v>38687</v>
      </c>
    </row>
    <row r="14461" spans="1:4">
      <c r="A14461" s="57" t="s">
        <v>38669</v>
      </c>
      <c r="B14461" s="57"/>
      <c r="C14461" s="57" t="s">
        <v>38688</v>
      </c>
      <c r="D14461" s="57" t="s">
        <v>38689</v>
      </c>
    </row>
    <row r="14462" spans="1:4">
      <c r="A14462" s="57" t="s">
        <v>38669</v>
      </c>
      <c r="B14462" s="57"/>
      <c r="C14462" s="57" t="s">
        <v>38690</v>
      </c>
      <c r="D14462" s="57" t="s">
        <v>38691</v>
      </c>
    </row>
    <row r="14463" spans="1:4">
      <c r="A14463" s="57" t="s">
        <v>38669</v>
      </c>
      <c r="B14463" s="57"/>
      <c r="C14463" s="57" t="s">
        <v>38692</v>
      </c>
      <c r="D14463" s="57" t="s">
        <v>38693</v>
      </c>
    </row>
    <row r="14464" spans="1:4">
      <c r="A14464" s="57" t="s">
        <v>38669</v>
      </c>
      <c r="B14464" s="57"/>
      <c r="C14464" s="57" t="s">
        <v>38694</v>
      </c>
      <c r="D14464" s="57" t="s">
        <v>38695</v>
      </c>
    </row>
    <row r="14465" spans="1:4">
      <c r="A14465" s="57" t="s">
        <v>38669</v>
      </c>
      <c r="B14465" s="57"/>
      <c r="C14465" s="57" t="s">
        <v>38696</v>
      </c>
      <c r="D14465" s="57" t="s">
        <v>38697</v>
      </c>
    </row>
    <row r="14466" spans="1:4">
      <c r="A14466" s="57" t="s">
        <v>38698</v>
      </c>
      <c r="B14466" s="57" t="s">
        <v>12940</v>
      </c>
      <c r="C14466" s="57" t="s">
        <v>38699</v>
      </c>
      <c r="D14466" s="57" t="s">
        <v>32050</v>
      </c>
    </row>
    <row r="14467" spans="1:4">
      <c r="A14467" s="57" t="s">
        <v>38700</v>
      </c>
      <c r="B14467" s="57" t="s">
        <v>12940</v>
      </c>
      <c r="C14467" s="57" t="s">
        <v>38701</v>
      </c>
      <c r="D14467" s="57" t="s">
        <v>19034</v>
      </c>
    </row>
    <row r="14468" spans="1:4">
      <c r="A14468" s="57" t="s">
        <v>38700</v>
      </c>
      <c r="B14468" s="57"/>
      <c r="C14468" s="57" t="s">
        <v>38702</v>
      </c>
      <c r="D14468" s="57" t="s">
        <v>38703</v>
      </c>
    </row>
    <row r="14469" spans="1:4">
      <c r="A14469" s="57" t="s">
        <v>38700</v>
      </c>
      <c r="B14469" s="57"/>
      <c r="C14469" s="57" t="s">
        <v>38704</v>
      </c>
      <c r="D14469" s="57" t="s">
        <v>38705</v>
      </c>
    </row>
    <row r="14470" spans="1:4">
      <c r="A14470" s="57" t="s">
        <v>38700</v>
      </c>
      <c r="B14470" s="57"/>
      <c r="C14470" s="57" t="s">
        <v>77323</v>
      </c>
      <c r="D14470" s="57" t="s">
        <v>76800</v>
      </c>
    </row>
    <row r="14471" spans="1:4">
      <c r="A14471" s="57" t="s">
        <v>38706</v>
      </c>
      <c r="B14471" s="57" t="s">
        <v>12940</v>
      </c>
      <c r="C14471" s="57" t="s">
        <v>38707</v>
      </c>
      <c r="D14471" s="57" t="s">
        <v>38708</v>
      </c>
    </row>
    <row r="14472" spans="1:4">
      <c r="A14472" s="57" t="s">
        <v>38709</v>
      </c>
      <c r="B14472" s="57" t="s">
        <v>12940</v>
      </c>
      <c r="C14472" s="57" t="s">
        <v>38710</v>
      </c>
      <c r="D14472" s="57" t="s">
        <v>38711</v>
      </c>
    </row>
    <row r="14473" spans="1:4">
      <c r="A14473" s="57" t="s">
        <v>7807</v>
      </c>
      <c r="B14473" s="57" t="s">
        <v>827</v>
      </c>
      <c r="C14473" s="57" t="s">
        <v>3575</v>
      </c>
      <c r="D14473" s="57" t="s">
        <v>3576</v>
      </c>
    </row>
    <row r="14474" spans="1:4">
      <c r="A14474" s="57" t="s">
        <v>7807</v>
      </c>
      <c r="B14474" s="57" t="s">
        <v>827</v>
      </c>
      <c r="C14474" s="57" t="s">
        <v>3882</v>
      </c>
      <c r="D14474" s="57" t="s">
        <v>3883</v>
      </c>
    </row>
    <row r="14475" spans="1:4">
      <c r="A14475" s="57" t="s">
        <v>7808</v>
      </c>
      <c r="B14475" s="57" t="s">
        <v>1178</v>
      </c>
      <c r="C14475" s="57" t="s">
        <v>3147</v>
      </c>
      <c r="D14475" s="57" t="s">
        <v>3148</v>
      </c>
    </row>
    <row r="14476" spans="1:4">
      <c r="A14476" s="57" t="s">
        <v>7808</v>
      </c>
      <c r="B14476" s="57" t="s">
        <v>1178</v>
      </c>
      <c r="C14476" s="57" t="s">
        <v>3223</v>
      </c>
      <c r="D14476" s="57" t="s">
        <v>3224</v>
      </c>
    </row>
    <row r="14477" spans="1:4">
      <c r="A14477" s="57" t="s">
        <v>7808</v>
      </c>
      <c r="B14477" s="57" t="s">
        <v>1178</v>
      </c>
      <c r="C14477" s="57" t="s">
        <v>3772</v>
      </c>
      <c r="D14477" s="57" t="s">
        <v>3773</v>
      </c>
    </row>
    <row r="14478" spans="1:4">
      <c r="A14478" s="57" t="s">
        <v>7808</v>
      </c>
      <c r="B14478" s="57" t="s">
        <v>1178</v>
      </c>
      <c r="C14478" s="57" t="s">
        <v>4175</v>
      </c>
      <c r="D14478" s="57" t="s">
        <v>4176</v>
      </c>
    </row>
    <row r="14479" spans="1:4">
      <c r="A14479" s="57" t="s">
        <v>7808</v>
      </c>
      <c r="B14479" s="57" t="s">
        <v>1178</v>
      </c>
      <c r="C14479" s="57" t="s">
        <v>5275</v>
      </c>
      <c r="D14479" s="57" t="s">
        <v>5276</v>
      </c>
    </row>
    <row r="14480" spans="1:4">
      <c r="A14480" s="57" t="s">
        <v>38712</v>
      </c>
      <c r="B14480" s="57" t="s">
        <v>12940</v>
      </c>
      <c r="C14480" s="57" t="s">
        <v>38713</v>
      </c>
      <c r="D14480" s="57" t="s">
        <v>38714</v>
      </c>
    </row>
    <row r="14481" spans="1:4">
      <c r="A14481" s="57" t="s">
        <v>38715</v>
      </c>
      <c r="B14481" s="57" t="s">
        <v>12940</v>
      </c>
      <c r="C14481" s="57" t="s">
        <v>38716</v>
      </c>
      <c r="D14481" s="57" t="s">
        <v>38717</v>
      </c>
    </row>
    <row r="14482" spans="1:4">
      <c r="A14482" s="57" t="s">
        <v>38718</v>
      </c>
      <c r="B14482" s="57" t="s">
        <v>12940</v>
      </c>
      <c r="C14482" s="57" t="s">
        <v>38719</v>
      </c>
      <c r="D14482" s="57" t="s">
        <v>38720</v>
      </c>
    </row>
    <row r="14483" spans="1:4">
      <c r="A14483" s="57" t="s">
        <v>38718</v>
      </c>
      <c r="B14483" s="57"/>
      <c r="C14483" s="57" t="s">
        <v>38721</v>
      </c>
      <c r="D14483" s="57" t="s">
        <v>38722</v>
      </c>
    </row>
    <row r="14484" spans="1:4">
      <c r="A14484" s="57" t="s">
        <v>38718</v>
      </c>
      <c r="B14484" s="57"/>
      <c r="C14484" s="57" t="s">
        <v>38723</v>
      </c>
      <c r="D14484" s="57" t="s">
        <v>38724</v>
      </c>
    </row>
    <row r="14485" spans="1:4">
      <c r="A14485" s="57" t="s">
        <v>38718</v>
      </c>
      <c r="B14485" s="57"/>
      <c r="C14485" s="57" t="s">
        <v>38725</v>
      </c>
      <c r="D14485" s="57" t="s">
        <v>38726</v>
      </c>
    </row>
    <row r="14486" spans="1:4">
      <c r="A14486" s="57" t="s">
        <v>7809</v>
      </c>
      <c r="B14486" s="57" t="s">
        <v>1185</v>
      </c>
      <c r="C14486" s="57" t="s">
        <v>5050</v>
      </c>
      <c r="D14486" s="57" t="s">
        <v>12927</v>
      </c>
    </row>
    <row r="14487" spans="1:4">
      <c r="A14487" s="57" t="s">
        <v>7809</v>
      </c>
      <c r="B14487" s="57" t="s">
        <v>1185</v>
      </c>
      <c r="C14487" s="57" t="s">
        <v>12922</v>
      </c>
      <c r="D14487" s="57" t="s">
        <v>12923</v>
      </c>
    </row>
    <row r="14488" spans="1:4">
      <c r="A14488" s="57" t="s">
        <v>7809</v>
      </c>
      <c r="B14488" s="57" t="s">
        <v>1185</v>
      </c>
      <c r="C14488" s="57" t="s">
        <v>12924</v>
      </c>
      <c r="D14488" s="57" t="s">
        <v>12925</v>
      </c>
    </row>
    <row r="14489" spans="1:4">
      <c r="A14489" s="57" t="s">
        <v>7809</v>
      </c>
      <c r="B14489" s="57" t="s">
        <v>1185</v>
      </c>
      <c r="C14489" s="57" t="s">
        <v>12926</v>
      </c>
      <c r="D14489" s="57" t="s">
        <v>12927</v>
      </c>
    </row>
    <row r="14490" spans="1:4">
      <c r="A14490" s="57" t="s">
        <v>7809</v>
      </c>
      <c r="B14490" s="57" t="s">
        <v>1185</v>
      </c>
      <c r="C14490" s="57" t="s">
        <v>12928</v>
      </c>
      <c r="D14490" s="57" t="s">
        <v>12923</v>
      </c>
    </row>
    <row r="14491" spans="1:4">
      <c r="A14491" s="57" t="s">
        <v>7809</v>
      </c>
      <c r="B14491" s="57" t="s">
        <v>1185</v>
      </c>
      <c r="C14491" s="57" t="s">
        <v>12929</v>
      </c>
      <c r="D14491" s="57" t="s">
        <v>12930</v>
      </c>
    </row>
    <row r="14492" spans="1:4">
      <c r="A14492" s="57" t="s">
        <v>38727</v>
      </c>
      <c r="B14492" s="57" t="s">
        <v>12940</v>
      </c>
      <c r="C14492" s="57" t="s">
        <v>38728</v>
      </c>
      <c r="D14492" s="57" t="s">
        <v>38729</v>
      </c>
    </row>
    <row r="14493" spans="1:4">
      <c r="A14493" s="57" t="s">
        <v>38730</v>
      </c>
      <c r="B14493" s="57" t="s">
        <v>12940</v>
      </c>
      <c r="C14493" s="57" t="s">
        <v>38731</v>
      </c>
      <c r="D14493" s="57" t="s">
        <v>38732</v>
      </c>
    </row>
    <row r="14494" spans="1:4">
      <c r="A14494" s="57" t="s">
        <v>38730</v>
      </c>
      <c r="B14494" s="57"/>
      <c r="C14494" s="57" t="s">
        <v>38733</v>
      </c>
      <c r="D14494" s="57" t="s">
        <v>38734</v>
      </c>
    </row>
    <row r="14495" spans="1:4">
      <c r="A14495" s="57" t="s">
        <v>38730</v>
      </c>
      <c r="B14495" s="57"/>
      <c r="C14495" s="57" t="s">
        <v>38735</v>
      </c>
      <c r="D14495" s="57" t="s">
        <v>38736</v>
      </c>
    </row>
    <row r="14496" spans="1:4">
      <c r="A14496" s="57" t="s">
        <v>38730</v>
      </c>
      <c r="B14496" s="57"/>
      <c r="C14496" s="57" t="s">
        <v>38737</v>
      </c>
      <c r="D14496" s="57" t="s">
        <v>38738</v>
      </c>
    </row>
    <row r="14497" spans="1:4">
      <c r="A14497" s="57" t="s">
        <v>38730</v>
      </c>
      <c r="B14497" s="57"/>
      <c r="C14497" s="57" t="s">
        <v>38739</v>
      </c>
      <c r="D14497" s="57" t="s">
        <v>38740</v>
      </c>
    </row>
    <row r="14498" spans="1:4">
      <c r="A14498" s="57" t="s">
        <v>38730</v>
      </c>
      <c r="B14498" s="57"/>
      <c r="C14498" s="57" t="s">
        <v>38741</v>
      </c>
      <c r="D14498" s="57" t="s">
        <v>38742</v>
      </c>
    </row>
    <row r="14499" spans="1:4">
      <c r="A14499" s="57" t="s">
        <v>38730</v>
      </c>
      <c r="B14499" s="57"/>
      <c r="C14499" s="57" t="s">
        <v>38743</v>
      </c>
      <c r="D14499" s="57" t="s">
        <v>38744</v>
      </c>
    </row>
    <row r="14500" spans="1:4">
      <c r="A14500" s="57" t="s">
        <v>38730</v>
      </c>
      <c r="B14500" s="57"/>
      <c r="C14500" s="57" t="s">
        <v>38745</v>
      </c>
      <c r="D14500" s="57" t="s">
        <v>38746</v>
      </c>
    </row>
    <row r="14501" spans="1:4">
      <c r="A14501" s="57" t="s">
        <v>38730</v>
      </c>
      <c r="B14501" s="57"/>
      <c r="C14501" s="57" t="s">
        <v>38747</v>
      </c>
      <c r="D14501" s="57" t="s">
        <v>38748</v>
      </c>
    </row>
    <row r="14502" spans="1:4">
      <c r="A14502" s="57" t="s">
        <v>38749</v>
      </c>
      <c r="B14502" s="57" t="s">
        <v>12940</v>
      </c>
      <c r="C14502" s="57" t="s">
        <v>38750</v>
      </c>
      <c r="D14502" s="57" t="s">
        <v>38751</v>
      </c>
    </row>
    <row r="14503" spans="1:4">
      <c r="A14503" s="57" t="s">
        <v>38749</v>
      </c>
      <c r="B14503" s="57"/>
      <c r="C14503" s="57" t="s">
        <v>38752</v>
      </c>
      <c r="D14503" s="57" t="s">
        <v>38753</v>
      </c>
    </row>
    <row r="14504" spans="1:4">
      <c r="A14504" s="57" t="s">
        <v>38754</v>
      </c>
      <c r="B14504" s="57" t="s">
        <v>12940</v>
      </c>
      <c r="C14504" s="57" t="s">
        <v>38755</v>
      </c>
      <c r="D14504" s="57" t="s">
        <v>38756</v>
      </c>
    </row>
    <row r="14505" spans="1:4">
      <c r="A14505" s="57" t="s">
        <v>38757</v>
      </c>
      <c r="B14505" s="57" t="s">
        <v>12940</v>
      </c>
      <c r="C14505" s="57" t="s">
        <v>38758</v>
      </c>
      <c r="D14505" s="57" t="s">
        <v>38759</v>
      </c>
    </row>
    <row r="14506" spans="1:4">
      <c r="A14506" s="57" t="s">
        <v>38757</v>
      </c>
      <c r="B14506" s="57"/>
      <c r="C14506" s="57" t="s">
        <v>38760</v>
      </c>
      <c r="D14506" s="57" t="s">
        <v>38761</v>
      </c>
    </row>
    <row r="14507" spans="1:4">
      <c r="A14507" s="57" t="s">
        <v>38762</v>
      </c>
      <c r="B14507" s="57" t="s">
        <v>12940</v>
      </c>
      <c r="C14507" s="57" t="s">
        <v>38763</v>
      </c>
      <c r="D14507" s="57" t="s">
        <v>38764</v>
      </c>
    </row>
    <row r="14508" spans="1:4">
      <c r="A14508" s="57" t="s">
        <v>38762</v>
      </c>
      <c r="B14508" s="57"/>
      <c r="C14508" s="57" t="s">
        <v>38765</v>
      </c>
      <c r="D14508" s="57" t="s">
        <v>38766</v>
      </c>
    </row>
    <row r="14509" spans="1:4">
      <c r="A14509" s="57" t="s">
        <v>7810</v>
      </c>
      <c r="B14509" s="57" t="s">
        <v>2211</v>
      </c>
      <c r="C14509" s="57" t="s">
        <v>3466</v>
      </c>
      <c r="D14509" s="57" t="s">
        <v>3467</v>
      </c>
    </row>
    <row r="14510" spans="1:4">
      <c r="A14510" s="57" t="s">
        <v>7810</v>
      </c>
      <c r="B14510" s="57" t="s">
        <v>2211</v>
      </c>
      <c r="C14510" s="57" t="s">
        <v>3468</v>
      </c>
      <c r="D14510" s="57" t="s">
        <v>3469</v>
      </c>
    </row>
    <row r="14511" spans="1:4">
      <c r="A14511" s="57" t="s">
        <v>7810</v>
      </c>
      <c r="B14511" s="57" t="s">
        <v>2211</v>
      </c>
      <c r="C14511" s="57" t="s">
        <v>3993</v>
      </c>
      <c r="D14511" s="57" t="s">
        <v>3994</v>
      </c>
    </row>
    <row r="14512" spans="1:4">
      <c r="A14512" s="57" t="s">
        <v>7810</v>
      </c>
      <c r="B14512" s="57" t="s">
        <v>2211</v>
      </c>
      <c r="C14512" s="57" t="s">
        <v>4041</v>
      </c>
      <c r="D14512" s="57" t="s">
        <v>4042</v>
      </c>
    </row>
    <row r="14513" spans="1:4">
      <c r="A14513" s="57" t="s">
        <v>38767</v>
      </c>
      <c r="B14513" s="57" t="s">
        <v>12940</v>
      </c>
      <c r="C14513" s="57" t="s">
        <v>38768</v>
      </c>
      <c r="D14513" s="57" t="s">
        <v>38769</v>
      </c>
    </row>
    <row r="14514" spans="1:4">
      <c r="A14514" s="57" t="s">
        <v>38767</v>
      </c>
      <c r="B14514" s="57"/>
      <c r="C14514" s="57" t="s">
        <v>38770</v>
      </c>
      <c r="D14514" s="57" t="s">
        <v>38771</v>
      </c>
    </row>
    <row r="14515" spans="1:4">
      <c r="A14515" s="57" t="s">
        <v>38767</v>
      </c>
      <c r="B14515" s="57"/>
      <c r="C14515" s="57" t="s">
        <v>38772</v>
      </c>
      <c r="D14515" s="57" t="s">
        <v>38773</v>
      </c>
    </row>
    <row r="14516" spans="1:4">
      <c r="A14516" s="57" t="s">
        <v>38767</v>
      </c>
      <c r="B14516" s="57"/>
      <c r="C14516" s="57" t="s">
        <v>38774</v>
      </c>
      <c r="D14516" s="57" t="s">
        <v>38775</v>
      </c>
    </row>
    <row r="14517" spans="1:4">
      <c r="A14517" s="57" t="s">
        <v>38767</v>
      </c>
      <c r="B14517" s="57"/>
      <c r="C14517" s="57" t="s">
        <v>38776</v>
      </c>
      <c r="D14517" s="57" t="s">
        <v>38777</v>
      </c>
    </row>
    <row r="14518" spans="1:4">
      <c r="A14518" s="57" t="s">
        <v>38767</v>
      </c>
      <c r="B14518" s="57"/>
      <c r="C14518" s="57" t="s">
        <v>38778</v>
      </c>
      <c r="D14518" s="57" t="s">
        <v>38779</v>
      </c>
    </row>
    <row r="14519" spans="1:4">
      <c r="A14519" s="57" t="s">
        <v>38767</v>
      </c>
      <c r="B14519" s="57"/>
      <c r="C14519" s="57" t="s">
        <v>38780</v>
      </c>
      <c r="D14519" s="57" t="s">
        <v>38781</v>
      </c>
    </row>
    <row r="14520" spans="1:4">
      <c r="A14520" s="57" t="s">
        <v>38767</v>
      </c>
      <c r="B14520" s="57"/>
      <c r="C14520" s="57" t="s">
        <v>38782</v>
      </c>
      <c r="D14520" s="57" t="s">
        <v>38783</v>
      </c>
    </row>
    <row r="14521" spans="1:4">
      <c r="A14521" s="57" t="s">
        <v>38784</v>
      </c>
      <c r="B14521" s="57" t="s">
        <v>12940</v>
      </c>
      <c r="C14521" s="57" t="s">
        <v>38785</v>
      </c>
      <c r="D14521" s="57" t="s">
        <v>38786</v>
      </c>
    </row>
    <row r="14522" spans="1:4">
      <c r="A14522" s="57" t="s">
        <v>38784</v>
      </c>
      <c r="B14522" s="57"/>
      <c r="C14522" s="57" t="s">
        <v>38787</v>
      </c>
      <c r="D14522" s="57" t="s">
        <v>38788</v>
      </c>
    </row>
    <row r="14523" spans="1:4">
      <c r="A14523" s="57" t="s">
        <v>38789</v>
      </c>
      <c r="B14523" s="57" t="s">
        <v>12940</v>
      </c>
      <c r="C14523" s="57" t="s">
        <v>38790</v>
      </c>
      <c r="D14523" s="57" t="s">
        <v>38791</v>
      </c>
    </row>
    <row r="14524" spans="1:4">
      <c r="A14524" s="57" t="s">
        <v>38789</v>
      </c>
      <c r="B14524" s="57"/>
      <c r="C14524" s="57" t="s">
        <v>38792</v>
      </c>
      <c r="D14524" s="57" t="s">
        <v>38793</v>
      </c>
    </row>
    <row r="14525" spans="1:4">
      <c r="A14525" s="57" t="s">
        <v>38794</v>
      </c>
      <c r="B14525" s="57" t="s">
        <v>12940</v>
      </c>
      <c r="C14525" s="57" t="s">
        <v>38795</v>
      </c>
      <c r="D14525" s="57" t="s">
        <v>38796</v>
      </c>
    </row>
    <row r="14526" spans="1:4">
      <c r="A14526" s="57" t="s">
        <v>38794</v>
      </c>
      <c r="B14526" s="57"/>
      <c r="C14526" s="57" t="s">
        <v>38797</v>
      </c>
      <c r="D14526" s="57" t="s">
        <v>38798</v>
      </c>
    </row>
    <row r="14527" spans="1:4">
      <c r="A14527" s="57" t="s">
        <v>38799</v>
      </c>
      <c r="B14527" s="57" t="s">
        <v>12940</v>
      </c>
      <c r="C14527" s="57" t="s">
        <v>38800</v>
      </c>
      <c r="D14527" s="57" t="s">
        <v>38801</v>
      </c>
    </row>
    <row r="14528" spans="1:4">
      <c r="A14528" s="57" t="s">
        <v>38802</v>
      </c>
      <c r="B14528" s="57" t="s">
        <v>12940</v>
      </c>
      <c r="C14528" s="57" t="s">
        <v>38803</v>
      </c>
      <c r="D14528" s="57" t="s">
        <v>38804</v>
      </c>
    </row>
    <row r="14529" spans="1:4">
      <c r="A14529" s="57" t="s">
        <v>38802</v>
      </c>
      <c r="B14529" s="57"/>
      <c r="C14529" s="57" t="s">
        <v>38805</v>
      </c>
      <c r="D14529" s="57" t="s">
        <v>38806</v>
      </c>
    </row>
    <row r="14530" spans="1:4">
      <c r="A14530" s="57" t="s">
        <v>38802</v>
      </c>
      <c r="B14530" s="57"/>
      <c r="C14530" s="57" t="s">
        <v>77324</v>
      </c>
      <c r="D14530" s="57" t="s">
        <v>77325</v>
      </c>
    </row>
    <row r="14531" spans="1:4">
      <c r="A14531" s="57" t="s">
        <v>38807</v>
      </c>
      <c r="B14531" s="57" t="s">
        <v>12940</v>
      </c>
      <c r="C14531" s="57" t="s">
        <v>38808</v>
      </c>
      <c r="D14531" s="57" t="s">
        <v>38809</v>
      </c>
    </row>
    <row r="14532" spans="1:4">
      <c r="A14532" s="57" t="s">
        <v>38807</v>
      </c>
      <c r="B14532" s="57"/>
      <c r="C14532" s="57" t="s">
        <v>77326</v>
      </c>
      <c r="D14532" s="57" t="s">
        <v>77327</v>
      </c>
    </row>
    <row r="14533" spans="1:4">
      <c r="A14533" s="57" t="s">
        <v>38810</v>
      </c>
      <c r="B14533" s="57" t="s">
        <v>12940</v>
      </c>
      <c r="C14533" s="57" t="s">
        <v>38811</v>
      </c>
      <c r="D14533" s="57" t="s">
        <v>38812</v>
      </c>
    </row>
    <row r="14534" spans="1:4">
      <c r="A14534" s="57" t="s">
        <v>38810</v>
      </c>
      <c r="B14534" s="57"/>
      <c r="C14534" s="57" t="s">
        <v>38813</v>
      </c>
      <c r="D14534" s="57" t="s">
        <v>38814</v>
      </c>
    </row>
    <row r="14535" spans="1:4">
      <c r="A14535" s="57" t="s">
        <v>38815</v>
      </c>
      <c r="B14535" s="57" t="s">
        <v>12940</v>
      </c>
      <c r="C14535" s="57" t="s">
        <v>38816</v>
      </c>
      <c r="D14535" s="57" t="s">
        <v>38817</v>
      </c>
    </row>
    <row r="14536" spans="1:4">
      <c r="A14536" s="57" t="s">
        <v>38815</v>
      </c>
      <c r="B14536" s="57"/>
      <c r="C14536" s="57" t="s">
        <v>38818</v>
      </c>
      <c r="D14536" s="57" t="s">
        <v>38819</v>
      </c>
    </row>
    <row r="14537" spans="1:4">
      <c r="A14537" s="57" t="s">
        <v>38820</v>
      </c>
      <c r="B14537" s="57" t="s">
        <v>12940</v>
      </c>
      <c r="C14537" s="57" t="s">
        <v>38821</v>
      </c>
      <c r="D14537" s="57" t="s">
        <v>38822</v>
      </c>
    </row>
    <row r="14538" spans="1:4">
      <c r="A14538" s="57" t="s">
        <v>38823</v>
      </c>
      <c r="B14538" s="57" t="s">
        <v>12940</v>
      </c>
      <c r="C14538" s="57" t="s">
        <v>38824</v>
      </c>
      <c r="D14538" s="57" t="s">
        <v>38825</v>
      </c>
    </row>
    <row r="14539" spans="1:4">
      <c r="A14539" s="57" t="s">
        <v>38826</v>
      </c>
      <c r="B14539" s="57" t="s">
        <v>12940</v>
      </c>
      <c r="C14539" s="57" t="s">
        <v>38827</v>
      </c>
      <c r="D14539" s="57" t="s">
        <v>38828</v>
      </c>
    </row>
    <row r="14540" spans="1:4">
      <c r="A14540" s="57" t="s">
        <v>38826</v>
      </c>
      <c r="B14540" s="57"/>
      <c r="C14540" s="57" t="s">
        <v>38829</v>
      </c>
      <c r="D14540" s="57" t="s">
        <v>38830</v>
      </c>
    </row>
    <row r="14541" spans="1:4">
      <c r="A14541" s="57" t="s">
        <v>38826</v>
      </c>
      <c r="B14541" s="57"/>
      <c r="C14541" s="57" t="s">
        <v>38831</v>
      </c>
      <c r="D14541" s="57" t="s">
        <v>38832</v>
      </c>
    </row>
    <row r="14542" spans="1:4">
      <c r="A14542" s="57" t="s">
        <v>38826</v>
      </c>
      <c r="B14542" s="57"/>
      <c r="C14542" s="57" t="s">
        <v>38833</v>
      </c>
      <c r="D14542" s="57" t="s">
        <v>38834</v>
      </c>
    </row>
    <row r="14543" spans="1:4">
      <c r="A14543" s="57" t="s">
        <v>38826</v>
      </c>
      <c r="B14543" s="57"/>
      <c r="C14543" s="57" t="s">
        <v>38835</v>
      </c>
      <c r="D14543" s="57" t="s">
        <v>38836</v>
      </c>
    </row>
    <row r="14544" spans="1:4">
      <c r="A14544" s="57" t="s">
        <v>38826</v>
      </c>
      <c r="B14544" s="57"/>
      <c r="C14544" s="57" t="s">
        <v>38837</v>
      </c>
      <c r="D14544" s="57" t="s">
        <v>38836</v>
      </c>
    </row>
    <row r="14545" spans="1:4">
      <c r="A14545" s="57" t="s">
        <v>38838</v>
      </c>
      <c r="B14545" s="57" t="s">
        <v>12940</v>
      </c>
      <c r="C14545" s="57" t="s">
        <v>38839</v>
      </c>
      <c r="D14545" s="57" t="s">
        <v>38840</v>
      </c>
    </row>
    <row r="14546" spans="1:4">
      <c r="A14546" s="57" t="s">
        <v>38838</v>
      </c>
      <c r="B14546" s="57"/>
      <c r="C14546" s="57" t="s">
        <v>38841</v>
      </c>
      <c r="D14546" s="57" t="s">
        <v>38842</v>
      </c>
    </row>
    <row r="14547" spans="1:4">
      <c r="A14547" s="57" t="s">
        <v>38838</v>
      </c>
      <c r="B14547" s="57"/>
      <c r="C14547" s="57" t="s">
        <v>38843</v>
      </c>
      <c r="D14547" s="57" t="s">
        <v>38844</v>
      </c>
    </row>
    <row r="14548" spans="1:4">
      <c r="A14548" s="57" t="s">
        <v>38838</v>
      </c>
      <c r="B14548" s="57"/>
      <c r="C14548" s="57" t="s">
        <v>38845</v>
      </c>
      <c r="D14548" s="57" t="s">
        <v>38846</v>
      </c>
    </row>
    <row r="14549" spans="1:4">
      <c r="A14549" s="57" t="s">
        <v>38847</v>
      </c>
      <c r="B14549" s="57" t="s">
        <v>12940</v>
      </c>
      <c r="C14549" s="57" t="s">
        <v>38848</v>
      </c>
      <c r="D14549" s="57" t="s">
        <v>38849</v>
      </c>
    </row>
    <row r="14550" spans="1:4">
      <c r="A14550" s="57" t="s">
        <v>38850</v>
      </c>
      <c r="B14550" s="57" t="s">
        <v>12940</v>
      </c>
      <c r="C14550" s="57" t="s">
        <v>38851</v>
      </c>
      <c r="D14550" s="57" t="s">
        <v>38852</v>
      </c>
    </row>
    <row r="14551" spans="1:4">
      <c r="A14551" s="57" t="s">
        <v>38853</v>
      </c>
      <c r="B14551" s="57" t="s">
        <v>12940</v>
      </c>
      <c r="C14551" s="57" t="s">
        <v>38854</v>
      </c>
      <c r="D14551" s="57" t="s">
        <v>19034</v>
      </c>
    </row>
    <row r="14552" spans="1:4">
      <c r="A14552" s="57" t="s">
        <v>38855</v>
      </c>
      <c r="B14552" s="57" t="s">
        <v>12940</v>
      </c>
      <c r="C14552" s="57" t="s">
        <v>38856</v>
      </c>
      <c r="D14552" s="57" t="s">
        <v>38857</v>
      </c>
    </row>
    <row r="14553" spans="1:4">
      <c r="A14553" s="57" t="s">
        <v>38858</v>
      </c>
      <c r="B14553" s="57" t="s">
        <v>12940</v>
      </c>
      <c r="C14553" s="57" t="s">
        <v>38859</v>
      </c>
      <c r="D14553" s="57" t="s">
        <v>38860</v>
      </c>
    </row>
    <row r="14554" spans="1:4">
      <c r="A14554" s="57" t="s">
        <v>38858</v>
      </c>
      <c r="B14554" s="57"/>
      <c r="C14554" s="57" t="s">
        <v>38861</v>
      </c>
      <c r="D14554" s="57" t="s">
        <v>38862</v>
      </c>
    </row>
    <row r="14555" spans="1:4">
      <c r="A14555" s="57" t="s">
        <v>38858</v>
      </c>
      <c r="B14555" s="57"/>
      <c r="C14555" s="57" t="s">
        <v>17029</v>
      </c>
      <c r="D14555" s="57" t="s">
        <v>38862</v>
      </c>
    </row>
    <row r="14556" spans="1:4">
      <c r="A14556" s="57" t="s">
        <v>7811</v>
      </c>
      <c r="B14556" s="57" t="s">
        <v>2213</v>
      </c>
      <c r="C14556" s="57" t="s">
        <v>4333</v>
      </c>
      <c r="D14556" s="57" t="s">
        <v>4334</v>
      </c>
    </row>
    <row r="14557" spans="1:4">
      <c r="A14557" s="57" t="s">
        <v>7811</v>
      </c>
      <c r="B14557" s="57" t="s">
        <v>2213</v>
      </c>
      <c r="C14557" s="57" t="s">
        <v>5169</v>
      </c>
      <c r="D14557" s="57" t="s">
        <v>5170</v>
      </c>
    </row>
    <row r="14558" spans="1:4">
      <c r="A14558" s="57" t="s">
        <v>38863</v>
      </c>
      <c r="B14558" s="57" t="s">
        <v>12940</v>
      </c>
      <c r="C14558" s="57" t="s">
        <v>38864</v>
      </c>
      <c r="D14558" s="57" t="s">
        <v>28733</v>
      </c>
    </row>
    <row r="14559" spans="1:4">
      <c r="A14559" s="57" t="s">
        <v>38865</v>
      </c>
      <c r="B14559" s="57" t="s">
        <v>12940</v>
      </c>
      <c r="C14559" s="57" t="s">
        <v>38866</v>
      </c>
      <c r="D14559" s="57" t="s">
        <v>38867</v>
      </c>
    </row>
    <row r="14560" spans="1:4">
      <c r="A14560" s="57" t="s">
        <v>38865</v>
      </c>
      <c r="B14560" s="57"/>
      <c r="C14560" s="57" t="s">
        <v>38868</v>
      </c>
      <c r="D14560" s="57" t="s">
        <v>38869</v>
      </c>
    </row>
    <row r="14561" spans="1:4">
      <c r="A14561" s="57" t="s">
        <v>38865</v>
      </c>
      <c r="B14561" s="57"/>
      <c r="C14561" s="57" t="s">
        <v>38870</v>
      </c>
      <c r="D14561" s="57" t="s">
        <v>38871</v>
      </c>
    </row>
    <row r="14562" spans="1:4">
      <c r="A14562" s="57" t="s">
        <v>38872</v>
      </c>
      <c r="B14562" s="57" t="s">
        <v>12940</v>
      </c>
      <c r="C14562" s="57" t="s">
        <v>38873</v>
      </c>
      <c r="D14562" s="57" t="s">
        <v>38874</v>
      </c>
    </row>
    <row r="14563" spans="1:4">
      <c r="A14563" s="57" t="s">
        <v>38872</v>
      </c>
      <c r="B14563" s="57"/>
      <c r="C14563" s="57" t="s">
        <v>38875</v>
      </c>
      <c r="D14563" s="57" t="s">
        <v>38876</v>
      </c>
    </row>
    <row r="14564" spans="1:4">
      <c r="A14564" s="57" t="s">
        <v>38872</v>
      </c>
      <c r="B14564" s="57"/>
      <c r="C14564" s="57" t="s">
        <v>38877</v>
      </c>
      <c r="D14564" s="57" t="s">
        <v>38878</v>
      </c>
    </row>
    <row r="14565" spans="1:4">
      <c r="A14565" s="57" t="s">
        <v>38879</v>
      </c>
      <c r="B14565" s="57" t="s">
        <v>12940</v>
      </c>
      <c r="C14565" s="57" t="s">
        <v>38880</v>
      </c>
      <c r="D14565" s="57" t="s">
        <v>38881</v>
      </c>
    </row>
    <row r="14566" spans="1:4">
      <c r="A14566" s="57" t="s">
        <v>38879</v>
      </c>
      <c r="B14566" s="57"/>
      <c r="C14566" s="57" t="s">
        <v>38882</v>
      </c>
      <c r="D14566" s="57" t="s">
        <v>38883</v>
      </c>
    </row>
    <row r="14567" spans="1:4">
      <c r="A14567" s="57" t="s">
        <v>38879</v>
      </c>
      <c r="B14567" s="57"/>
      <c r="C14567" s="57" t="s">
        <v>38884</v>
      </c>
      <c r="D14567" s="57" t="s">
        <v>38883</v>
      </c>
    </row>
    <row r="14568" spans="1:4">
      <c r="A14568" s="57" t="s">
        <v>38879</v>
      </c>
      <c r="B14568" s="57"/>
      <c r="C14568" s="57" t="s">
        <v>38885</v>
      </c>
      <c r="D14568" s="57" t="s">
        <v>38883</v>
      </c>
    </row>
    <row r="14569" spans="1:4">
      <c r="A14569" s="57" t="s">
        <v>38886</v>
      </c>
      <c r="B14569" s="57" t="s">
        <v>12940</v>
      </c>
      <c r="C14569" s="57" t="s">
        <v>38887</v>
      </c>
      <c r="D14569" s="57" t="s">
        <v>38888</v>
      </c>
    </row>
    <row r="14570" spans="1:4">
      <c r="A14570" s="57" t="s">
        <v>38886</v>
      </c>
      <c r="B14570" s="57"/>
      <c r="C14570" s="57" t="s">
        <v>38889</v>
      </c>
      <c r="D14570" s="57" t="s">
        <v>38883</v>
      </c>
    </row>
    <row r="14571" spans="1:4">
      <c r="A14571" s="57" t="s">
        <v>38886</v>
      </c>
      <c r="B14571" s="57"/>
      <c r="C14571" s="57" t="s">
        <v>38890</v>
      </c>
      <c r="D14571" s="57" t="s">
        <v>38883</v>
      </c>
    </row>
    <row r="14572" spans="1:4">
      <c r="A14572" s="57" t="s">
        <v>38891</v>
      </c>
      <c r="B14572" s="57" t="s">
        <v>12940</v>
      </c>
      <c r="C14572" s="57" t="s">
        <v>38892</v>
      </c>
      <c r="D14572" s="57" t="s">
        <v>38893</v>
      </c>
    </row>
    <row r="14573" spans="1:4">
      <c r="A14573" s="57" t="s">
        <v>38894</v>
      </c>
      <c r="B14573" s="57" t="s">
        <v>12940</v>
      </c>
      <c r="C14573" s="57" t="s">
        <v>38895</v>
      </c>
      <c r="D14573" s="57" t="s">
        <v>38896</v>
      </c>
    </row>
    <row r="14574" spans="1:4">
      <c r="A14574" s="57" t="s">
        <v>38897</v>
      </c>
      <c r="B14574" s="57" t="s">
        <v>12940</v>
      </c>
      <c r="C14574" s="57" t="s">
        <v>38898</v>
      </c>
      <c r="D14574" s="57" t="s">
        <v>38899</v>
      </c>
    </row>
    <row r="14575" spans="1:4">
      <c r="A14575" s="57" t="s">
        <v>38900</v>
      </c>
      <c r="B14575" s="57" t="s">
        <v>12940</v>
      </c>
      <c r="C14575" s="57" t="s">
        <v>38901</v>
      </c>
      <c r="D14575" s="57" t="s">
        <v>38902</v>
      </c>
    </row>
    <row r="14576" spans="1:4">
      <c r="A14576" s="57" t="s">
        <v>38900</v>
      </c>
      <c r="B14576" s="57"/>
      <c r="C14576" s="57" t="s">
        <v>38903</v>
      </c>
      <c r="D14576" s="57" t="s">
        <v>38904</v>
      </c>
    </row>
    <row r="14577" spans="1:4">
      <c r="A14577" s="57" t="s">
        <v>38900</v>
      </c>
      <c r="B14577" s="57"/>
      <c r="C14577" s="57" t="s">
        <v>38905</v>
      </c>
      <c r="D14577" s="57" t="s">
        <v>38906</v>
      </c>
    </row>
    <row r="14578" spans="1:4">
      <c r="A14578" s="57" t="s">
        <v>38907</v>
      </c>
      <c r="B14578" s="57" t="s">
        <v>12940</v>
      </c>
      <c r="C14578" s="57" t="s">
        <v>38908</v>
      </c>
      <c r="D14578" s="57" t="s">
        <v>38909</v>
      </c>
    </row>
    <row r="14579" spans="1:4">
      <c r="A14579" s="57" t="s">
        <v>38907</v>
      </c>
      <c r="B14579" s="57"/>
      <c r="C14579" s="57" t="s">
        <v>38910</v>
      </c>
      <c r="D14579" s="57" t="s">
        <v>38911</v>
      </c>
    </row>
    <row r="14580" spans="1:4">
      <c r="A14580" s="57" t="s">
        <v>38912</v>
      </c>
      <c r="B14580" s="57" t="s">
        <v>12940</v>
      </c>
      <c r="C14580" s="57" t="s">
        <v>38913</v>
      </c>
      <c r="D14580" s="57" t="s">
        <v>38914</v>
      </c>
    </row>
    <row r="14581" spans="1:4">
      <c r="A14581" s="57" t="s">
        <v>75150</v>
      </c>
      <c r="B14581" s="57" t="s">
        <v>12940</v>
      </c>
      <c r="C14581" s="57" t="s">
        <v>75151</v>
      </c>
      <c r="D14581" s="57" t="s">
        <v>75152</v>
      </c>
    </row>
    <row r="14582" spans="1:4">
      <c r="A14582" s="57" t="s">
        <v>38915</v>
      </c>
      <c r="B14582" s="57" t="s">
        <v>12940</v>
      </c>
      <c r="C14582" s="57" t="s">
        <v>38916</v>
      </c>
      <c r="D14582" s="57" t="s">
        <v>38917</v>
      </c>
    </row>
    <row r="14583" spans="1:4">
      <c r="A14583" s="57" t="s">
        <v>38918</v>
      </c>
      <c r="B14583" s="57" t="s">
        <v>12940</v>
      </c>
      <c r="C14583" s="57" t="s">
        <v>38919</v>
      </c>
      <c r="D14583" s="57" t="s">
        <v>38920</v>
      </c>
    </row>
    <row r="14584" spans="1:4">
      <c r="A14584" s="57" t="s">
        <v>38921</v>
      </c>
      <c r="B14584" s="57" t="s">
        <v>12940</v>
      </c>
      <c r="C14584" s="57" t="s">
        <v>38922</v>
      </c>
      <c r="D14584" s="57" t="s">
        <v>38923</v>
      </c>
    </row>
    <row r="14585" spans="1:4">
      <c r="A14585" s="57" t="s">
        <v>38921</v>
      </c>
      <c r="B14585" s="57"/>
      <c r="C14585" s="57" t="s">
        <v>38924</v>
      </c>
      <c r="D14585" s="57" t="s">
        <v>38925</v>
      </c>
    </row>
    <row r="14586" spans="1:4">
      <c r="A14586" s="57" t="s">
        <v>38926</v>
      </c>
      <c r="B14586" s="57" t="s">
        <v>12940</v>
      </c>
      <c r="C14586" s="57" t="s">
        <v>38927</v>
      </c>
      <c r="D14586" s="57" t="s">
        <v>38928</v>
      </c>
    </row>
    <row r="14587" spans="1:4">
      <c r="A14587" s="57" t="s">
        <v>38926</v>
      </c>
      <c r="B14587" s="57"/>
      <c r="C14587" s="57" t="s">
        <v>38929</v>
      </c>
      <c r="D14587" s="57" t="s">
        <v>38930</v>
      </c>
    </row>
    <row r="14588" spans="1:4">
      <c r="A14588" s="57" t="s">
        <v>38926</v>
      </c>
      <c r="B14588" s="57"/>
      <c r="C14588" s="57" t="s">
        <v>38931</v>
      </c>
      <c r="D14588" s="57" t="s">
        <v>38932</v>
      </c>
    </row>
    <row r="14589" spans="1:4">
      <c r="A14589" s="57" t="s">
        <v>38926</v>
      </c>
      <c r="B14589" s="57"/>
      <c r="C14589" s="57" t="s">
        <v>38933</v>
      </c>
      <c r="D14589" s="57" t="s">
        <v>38934</v>
      </c>
    </row>
    <row r="14590" spans="1:4">
      <c r="A14590" s="57" t="s">
        <v>38926</v>
      </c>
      <c r="B14590" s="57"/>
      <c r="C14590" s="57" t="s">
        <v>38935</v>
      </c>
      <c r="D14590" s="57" t="s">
        <v>38936</v>
      </c>
    </row>
    <row r="14591" spans="1:4">
      <c r="A14591" s="57" t="s">
        <v>38926</v>
      </c>
      <c r="B14591" s="57"/>
      <c r="C14591" s="57" t="s">
        <v>38937</v>
      </c>
      <c r="D14591" s="57" t="s">
        <v>38938</v>
      </c>
    </row>
    <row r="14592" spans="1:4">
      <c r="A14592" s="57" t="s">
        <v>38926</v>
      </c>
      <c r="B14592" s="57"/>
      <c r="C14592" s="57" t="s">
        <v>38939</v>
      </c>
      <c r="D14592" s="57" t="s">
        <v>38940</v>
      </c>
    </row>
    <row r="14593" spans="1:4">
      <c r="A14593" s="57" t="s">
        <v>38926</v>
      </c>
      <c r="B14593" s="57"/>
      <c r="C14593" s="57" t="s">
        <v>38941</v>
      </c>
      <c r="D14593" s="57" t="s">
        <v>38942</v>
      </c>
    </row>
    <row r="14594" spans="1:4">
      <c r="A14594" s="57" t="s">
        <v>38926</v>
      </c>
      <c r="B14594" s="57"/>
      <c r="C14594" s="57" t="s">
        <v>38943</v>
      </c>
      <c r="D14594" s="57" t="s">
        <v>38944</v>
      </c>
    </row>
    <row r="14595" spans="1:4">
      <c r="A14595" s="57" t="s">
        <v>38926</v>
      </c>
      <c r="B14595" s="57"/>
      <c r="C14595" s="57" t="s">
        <v>38945</v>
      </c>
      <c r="D14595" s="57" t="s">
        <v>38946</v>
      </c>
    </row>
    <row r="14596" spans="1:4">
      <c r="A14596" s="57" t="s">
        <v>38926</v>
      </c>
      <c r="B14596" s="57"/>
      <c r="C14596" s="57" t="s">
        <v>38947</v>
      </c>
      <c r="D14596" s="57" t="s">
        <v>38948</v>
      </c>
    </row>
    <row r="14597" spans="1:4">
      <c r="A14597" s="57" t="s">
        <v>38949</v>
      </c>
      <c r="B14597" s="57" t="s">
        <v>12940</v>
      </c>
      <c r="C14597" s="57" t="s">
        <v>38950</v>
      </c>
      <c r="D14597" s="57" t="s">
        <v>38951</v>
      </c>
    </row>
    <row r="14598" spans="1:4">
      <c r="A14598" s="57" t="s">
        <v>38949</v>
      </c>
      <c r="B14598" s="57"/>
      <c r="C14598" s="57" t="s">
        <v>38952</v>
      </c>
      <c r="D14598" s="57" t="s">
        <v>38953</v>
      </c>
    </row>
    <row r="14599" spans="1:4">
      <c r="A14599" s="57" t="s">
        <v>38954</v>
      </c>
      <c r="B14599" s="57" t="s">
        <v>12940</v>
      </c>
      <c r="C14599" s="57" t="s">
        <v>38955</v>
      </c>
      <c r="D14599" s="57" t="s">
        <v>38956</v>
      </c>
    </row>
    <row r="14600" spans="1:4">
      <c r="A14600" s="57" t="s">
        <v>38954</v>
      </c>
      <c r="B14600" s="57"/>
      <c r="C14600" s="57" t="s">
        <v>38957</v>
      </c>
      <c r="D14600" s="57" t="s">
        <v>38958</v>
      </c>
    </row>
    <row r="14601" spans="1:4">
      <c r="A14601" s="57" t="s">
        <v>38954</v>
      </c>
      <c r="B14601" s="57"/>
      <c r="C14601" s="57" t="s">
        <v>38959</v>
      </c>
      <c r="D14601" s="57" t="s">
        <v>38960</v>
      </c>
    </row>
    <row r="14602" spans="1:4">
      <c r="A14602" s="57" t="s">
        <v>38954</v>
      </c>
      <c r="B14602" s="57"/>
      <c r="C14602" s="57" t="s">
        <v>38961</v>
      </c>
      <c r="D14602" s="57" t="s">
        <v>38962</v>
      </c>
    </row>
    <row r="14603" spans="1:4">
      <c r="A14603" s="57" t="s">
        <v>38954</v>
      </c>
      <c r="B14603" s="57"/>
      <c r="C14603" s="57" t="s">
        <v>38963</v>
      </c>
      <c r="D14603" s="57" t="s">
        <v>38964</v>
      </c>
    </row>
    <row r="14604" spans="1:4">
      <c r="A14604" s="57" t="s">
        <v>38954</v>
      </c>
      <c r="B14604" s="57"/>
      <c r="C14604" s="57" t="s">
        <v>38965</v>
      </c>
      <c r="D14604" s="57" t="s">
        <v>38966</v>
      </c>
    </row>
    <row r="14605" spans="1:4">
      <c r="A14605" s="57" t="s">
        <v>38954</v>
      </c>
      <c r="B14605" s="57"/>
      <c r="C14605" s="57" t="s">
        <v>38967</v>
      </c>
      <c r="D14605" s="57" t="s">
        <v>38968</v>
      </c>
    </row>
    <row r="14606" spans="1:4">
      <c r="A14606" s="57" t="s">
        <v>38954</v>
      </c>
      <c r="B14606" s="57"/>
      <c r="C14606" s="57" t="s">
        <v>38969</v>
      </c>
      <c r="D14606" s="57" t="s">
        <v>38970</v>
      </c>
    </row>
    <row r="14607" spans="1:4">
      <c r="A14607" s="57" t="s">
        <v>38954</v>
      </c>
      <c r="B14607" s="57"/>
      <c r="C14607" s="57" t="s">
        <v>77328</v>
      </c>
      <c r="D14607" s="57" t="s">
        <v>77329</v>
      </c>
    </row>
    <row r="14608" spans="1:4">
      <c r="A14608" s="57" t="s">
        <v>38971</v>
      </c>
      <c r="B14608" s="57" t="s">
        <v>12940</v>
      </c>
      <c r="C14608" s="57" t="s">
        <v>38972</v>
      </c>
      <c r="D14608" s="57" t="s">
        <v>38973</v>
      </c>
    </row>
    <row r="14609" spans="1:4">
      <c r="A14609" s="57" t="s">
        <v>38974</v>
      </c>
      <c r="B14609" s="57" t="s">
        <v>12940</v>
      </c>
      <c r="C14609" s="57" t="s">
        <v>38975</v>
      </c>
      <c r="D14609" s="57" t="s">
        <v>38976</v>
      </c>
    </row>
    <row r="14610" spans="1:4">
      <c r="A14610" s="57" t="s">
        <v>38974</v>
      </c>
      <c r="B14610" s="57"/>
      <c r="C14610" s="57" t="s">
        <v>75153</v>
      </c>
      <c r="D14610" s="57" t="s">
        <v>75154</v>
      </c>
    </row>
    <row r="14611" spans="1:4">
      <c r="A14611" s="57" t="s">
        <v>38977</v>
      </c>
      <c r="B14611" s="57" t="s">
        <v>12940</v>
      </c>
      <c r="C14611" s="57" t="s">
        <v>38978</v>
      </c>
      <c r="D14611" s="57" t="s">
        <v>38979</v>
      </c>
    </row>
    <row r="14612" spans="1:4">
      <c r="A14612" s="57" t="s">
        <v>38980</v>
      </c>
      <c r="B14612" s="57" t="s">
        <v>12940</v>
      </c>
      <c r="C14612" s="57" t="s">
        <v>38981</v>
      </c>
      <c r="D14612" s="57" t="s">
        <v>38982</v>
      </c>
    </row>
    <row r="14613" spans="1:4">
      <c r="A14613" s="57" t="s">
        <v>38980</v>
      </c>
      <c r="B14613" s="57"/>
      <c r="C14613" s="57" t="s">
        <v>38983</v>
      </c>
      <c r="D14613" s="57" t="s">
        <v>38984</v>
      </c>
    </row>
    <row r="14614" spans="1:4">
      <c r="A14614" s="57" t="s">
        <v>38985</v>
      </c>
      <c r="B14614" s="57" t="s">
        <v>12940</v>
      </c>
      <c r="C14614" s="57" t="s">
        <v>38986</v>
      </c>
      <c r="D14614" s="57" t="s">
        <v>2836</v>
      </c>
    </row>
    <row r="14615" spans="1:4">
      <c r="A14615" s="57" t="s">
        <v>38987</v>
      </c>
      <c r="B14615" s="57" t="s">
        <v>12940</v>
      </c>
      <c r="C14615" s="57" t="s">
        <v>38988</v>
      </c>
      <c r="D14615" s="57" t="s">
        <v>38989</v>
      </c>
    </row>
    <row r="14616" spans="1:4">
      <c r="A14616" s="57" t="s">
        <v>7812</v>
      </c>
      <c r="B14616" s="57" t="s">
        <v>10886</v>
      </c>
      <c r="C14616" s="57" t="s">
        <v>6130</v>
      </c>
      <c r="D14616" s="57" t="s">
        <v>6131</v>
      </c>
    </row>
    <row r="14617" spans="1:4">
      <c r="A14617" s="57" t="s">
        <v>38990</v>
      </c>
      <c r="B14617" s="57" t="s">
        <v>12940</v>
      </c>
      <c r="C14617" s="57" t="s">
        <v>38991</v>
      </c>
      <c r="D14617" s="57" t="s">
        <v>38992</v>
      </c>
    </row>
    <row r="14618" spans="1:4">
      <c r="A14618" s="57" t="s">
        <v>7813</v>
      </c>
      <c r="B14618" s="57" t="s">
        <v>2605</v>
      </c>
      <c r="C14618" s="57" t="s">
        <v>4865</v>
      </c>
      <c r="D14618" s="57" t="s">
        <v>4866</v>
      </c>
    </row>
    <row r="14619" spans="1:4">
      <c r="A14619" s="57" t="s">
        <v>7813</v>
      </c>
      <c r="B14619" s="57" t="s">
        <v>2605</v>
      </c>
      <c r="C14619" s="57" t="s">
        <v>4875</v>
      </c>
      <c r="D14619" s="57" t="s">
        <v>4866</v>
      </c>
    </row>
    <row r="14620" spans="1:4">
      <c r="A14620" s="57" t="s">
        <v>7813</v>
      </c>
      <c r="B14620" s="57" t="s">
        <v>2605</v>
      </c>
      <c r="C14620" s="57" t="s">
        <v>4876</v>
      </c>
      <c r="D14620" s="57" t="s">
        <v>4866</v>
      </c>
    </row>
    <row r="14621" spans="1:4">
      <c r="A14621" s="57" t="s">
        <v>7813</v>
      </c>
      <c r="B14621" s="57" t="s">
        <v>2605</v>
      </c>
      <c r="C14621" s="57" t="s">
        <v>6236</v>
      </c>
      <c r="D14621" s="57" t="s">
        <v>6237</v>
      </c>
    </row>
    <row r="14622" spans="1:4">
      <c r="A14622" s="57" t="s">
        <v>7813</v>
      </c>
      <c r="B14622" s="57" t="s">
        <v>2605</v>
      </c>
      <c r="C14622" s="57" t="s">
        <v>6238</v>
      </c>
      <c r="D14622" s="57" t="s">
        <v>6237</v>
      </c>
    </row>
    <row r="14623" spans="1:4">
      <c r="A14623" s="57" t="s">
        <v>7813</v>
      </c>
      <c r="B14623" s="57" t="s">
        <v>2605</v>
      </c>
      <c r="C14623" s="57" t="s">
        <v>6283</v>
      </c>
      <c r="D14623" s="57" t="s">
        <v>6284</v>
      </c>
    </row>
    <row r="14624" spans="1:4">
      <c r="A14624" s="57" t="s">
        <v>7813</v>
      </c>
      <c r="B14624" s="57" t="s">
        <v>2605</v>
      </c>
      <c r="C14624" s="57" t="s">
        <v>8759</v>
      </c>
      <c r="D14624" s="57" t="s">
        <v>8760</v>
      </c>
    </row>
    <row r="14625" spans="1:4">
      <c r="A14625" s="57" t="s">
        <v>7813</v>
      </c>
      <c r="B14625" s="57" t="s">
        <v>2605</v>
      </c>
      <c r="C14625" s="57" t="s">
        <v>12931</v>
      </c>
      <c r="D14625" s="57" t="s">
        <v>12932</v>
      </c>
    </row>
    <row r="14626" spans="1:4">
      <c r="A14626" s="57" t="s">
        <v>7813</v>
      </c>
      <c r="B14626" s="57" t="s">
        <v>2605</v>
      </c>
      <c r="C14626" s="57" t="s">
        <v>12933</v>
      </c>
      <c r="D14626" s="57" t="s">
        <v>12934</v>
      </c>
    </row>
    <row r="14627" spans="1:4">
      <c r="A14627" s="57" t="s">
        <v>7813</v>
      </c>
      <c r="B14627" s="57" t="s">
        <v>2605</v>
      </c>
      <c r="C14627" s="57" t="s">
        <v>17409</v>
      </c>
      <c r="D14627" s="57" t="s">
        <v>17410</v>
      </c>
    </row>
    <row r="14628" spans="1:4">
      <c r="A14628" s="57" t="s">
        <v>17411</v>
      </c>
      <c r="B14628" s="57" t="s">
        <v>16439</v>
      </c>
      <c r="C14628" s="57" t="s">
        <v>17412</v>
      </c>
      <c r="D14628" s="57" t="s">
        <v>17413</v>
      </c>
    </row>
    <row r="14629" spans="1:4">
      <c r="A14629" s="57" t="s">
        <v>38993</v>
      </c>
      <c r="B14629" s="57" t="s">
        <v>12940</v>
      </c>
      <c r="C14629" s="57" t="s">
        <v>38994</v>
      </c>
      <c r="D14629" s="57" t="s">
        <v>38995</v>
      </c>
    </row>
    <row r="14630" spans="1:4">
      <c r="A14630" s="57" t="s">
        <v>38996</v>
      </c>
      <c r="B14630" s="57" t="s">
        <v>12940</v>
      </c>
      <c r="C14630" s="57" t="s">
        <v>38997</v>
      </c>
      <c r="D14630" s="57" t="s">
        <v>38998</v>
      </c>
    </row>
    <row r="14631" spans="1:4">
      <c r="A14631" s="57" t="s">
        <v>38996</v>
      </c>
      <c r="B14631" s="57"/>
      <c r="C14631" s="57" t="s">
        <v>38999</v>
      </c>
      <c r="D14631" s="57" t="s">
        <v>39000</v>
      </c>
    </row>
    <row r="14632" spans="1:4">
      <c r="A14632" s="57" t="s">
        <v>38996</v>
      </c>
      <c r="B14632" s="57"/>
      <c r="C14632" s="57" t="s">
        <v>39001</v>
      </c>
      <c r="D14632" s="57" t="s">
        <v>39002</v>
      </c>
    </row>
    <row r="14633" spans="1:4">
      <c r="A14633" s="57" t="s">
        <v>38996</v>
      </c>
      <c r="B14633" s="57"/>
      <c r="C14633" s="57" t="s">
        <v>39003</v>
      </c>
      <c r="D14633" s="57" t="s">
        <v>39004</v>
      </c>
    </row>
    <row r="14634" spans="1:4">
      <c r="A14634" s="57" t="s">
        <v>38996</v>
      </c>
      <c r="B14634" s="57"/>
      <c r="C14634" s="57" t="s">
        <v>39005</v>
      </c>
      <c r="D14634" s="57" t="s">
        <v>39006</v>
      </c>
    </row>
    <row r="14635" spans="1:4">
      <c r="A14635" s="57" t="s">
        <v>38996</v>
      </c>
      <c r="B14635" s="57"/>
      <c r="C14635" s="57" t="s">
        <v>39007</v>
      </c>
      <c r="D14635" s="57" t="s">
        <v>39008</v>
      </c>
    </row>
    <row r="14636" spans="1:4">
      <c r="A14636" s="57" t="s">
        <v>39009</v>
      </c>
      <c r="B14636" s="57" t="s">
        <v>12940</v>
      </c>
      <c r="C14636" s="57" t="s">
        <v>39010</v>
      </c>
      <c r="D14636" s="57" t="s">
        <v>39011</v>
      </c>
    </row>
    <row r="14637" spans="1:4">
      <c r="A14637" s="57" t="s">
        <v>39009</v>
      </c>
      <c r="B14637" s="57"/>
      <c r="C14637" s="57" t="s">
        <v>77330</v>
      </c>
      <c r="D14637" s="57" t="s">
        <v>77331</v>
      </c>
    </row>
    <row r="14638" spans="1:4">
      <c r="A14638" s="57" t="s">
        <v>39012</v>
      </c>
      <c r="B14638" s="57" t="s">
        <v>12940</v>
      </c>
      <c r="C14638" s="57" t="s">
        <v>39013</v>
      </c>
      <c r="D14638" s="57" t="s">
        <v>39014</v>
      </c>
    </row>
    <row r="14639" spans="1:4">
      <c r="A14639" s="57" t="s">
        <v>39015</v>
      </c>
      <c r="B14639" s="57" t="s">
        <v>12940</v>
      </c>
      <c r="C14639" s="57" t="s">
        <v>39016</v>
      </c>
      <c r="D14639" s="57" t="s">
        <v>39017</v>
      </c>
    </row>
    <row r="14640" spans="1:4">
      <c r="A14640" s="57" t="s">
        <v>39015</v>
      </c>
      <c r="B14640" s="57"/>
      <c r="C14640" s="57" t="s">
        <v>39018</v>
      </c>
      <c r="D14640" s="57" t="s">
        <v>39019</v>
      </c>
    </row>
    <row r="14641" spans="1:4">
      <c r="A14641" s="57" t="s">
        <v>39015</v>
      </c>
      <c r="B14641" s="57"/>
      <c r="C14641" s="57" t="s">
        <v>39020</v>
      </c>
      <c r="D14641" s="57" t="s">
        <v>39021</v>
      </c>
    </row>
    <row r="14642" spans="1:4">
      <c r="A14642" s="57" t="s">
        <v>39022</v>
      </c>
      <c r="B14642" s="57" t="s">
        <v>12940</v>
      </c>
      <c r="C14642" s="57" t="s">
        <v>39023</v>
      </c>
      <c r="D14642" s="57" t="s">
        <v>39024</v>
      </c>
    </row>
    <row r="14643" spans="1:4">
      <c r="A14643" s="57" t="s">
        <v>39022</v>
      </c>
      <c r="B14643" s="57"/>
      <c r="C14643" s="57" t="s">
        <v>39025</v>
      </c>
      <c r="D14643" s="57" t="s">
        <v>39026</v>
      </c>
    </row>
    <row r="14644" spans="1:4">
      <c r="A14644" s="57" t="s">
        <v>39027</v>
      </c>
      <c r="B14644" s="57" t="s">
        <v>12940</v>
      </c>
      <c r="C14644" s="57" t="s">
        <v>39028</v>
      </c>
      <c r="D14644" s="57" t="s">
        <v>39029</v>
      </c>
    </row>
    <row r="14645" spans="1:4">
      <c r="A14645" s="57" t="s">
        <v>39027</v>
      </c>
      <c r="B14645" s="57"/>
      <c r="C14645" s="57" t="s">
        <v>39030</v>
      </c>
      <c r="D14645" s="57" t="s">
        <v>39029</v>
      </c>
    </row>
    <row r="14646" spans="1:4">
      <c r="A14646" s="57" t="s">
        <v>39031</v>
      </c>
      <c r="B14646" s="57" t="s">
        <v>12940</v>
      </c>
      <c r="C14646" s="57" t="s">
        <v>39032</v>
      </c>
      <c r="D14646" s="57" t="s">
        <v>39033</v>
      </c>
    </row>
    <row r="14647" spans="1:4">
      <c r="A14647" s="57" t="s">
        <v>39031</v>
      </c>
      <c r="B14647" s="57"/>
      <c r="C14647" s="57" t="s">
        <v>39034</v>
      </c>
      <c r="D14647" s="57" t="s">
        <v>39035</v>
      </c>
    </row>
    <row r="14648" spans="1:4">
      <c r="A14648" s="57" t="s">
        <v>39031</v>
      </c>
      <c r="B14648" s="57"/>
      <c r="C14648" s="57" t="s">
        <v>39036</v>
      </c>
      <c r="D14648" s="57" t="s">
        <v>39037</v>
      </c>
    </row>
    <row r="14649" spans="1:4">
      <c r="A14649" s="57" t="s">
        <v>39031</v>
      </c>
      <c r="B14649" s="57"/>
      <c r="C14649" s="57" t="s">
        <v>39038</v>
      </c>
      <c r="D14649" s="57" t="s">
        <v>39039</v>
      </c>
    </row>
    <row r="14650" spans="1:4">
      <c r="A14650" s="57" t="s">
        <v>39031</v>
      </c>
      <c r="B14650" s="57"/>
      <c r="C14650" s="57" t="s">
        <v>39040</v>
      </c>
      <c r="D14650" s="57" t="s">
        <v>39041</v>
      </c>
    </row>
    <row r="14651" spans="1:4">
      <c r="A14651" s="57" t="s">
        <v>39031</v>
      </c>
      <c r="B14651" s="57"/>
      <c r="C14651" s="57" t="s">
        <v>39042</v>
      </c>
      <c r="D14651" s="57" t="s">
        <v>39043</v>
      </c>
    </row>
    <row r="14652" spans="1:4">
      <c r="A14652" s="57" t="s">
        <v>39031</v>
      </c>
      <c r="B14652" s="57"/>
      <c r="C14652" s="57" t="s">
        <v>39044</v>
      </c>
      <c r="D14652" s="57" t="s">
        <v>39045</v>
      </c>
    </row>
    <row r="14653" spans="1:4">
      <c r="A14653" s="57" t="s">
        <v>39031</v>
      </c>
      <c r="B14653" s="57"/>
      <c r="C14653" s="57" t="s">
        <v>39046</v>
      </c>
      <c r="D14653" s="57" t="s">
        <v>39047</v>
      </c>
    </row>
    <row r="14654" spans="1:4">
      <c r="A14654" s="57" t="s">
        <v>39031</v>
      </c>
      <c r="B14654" s="57"/>
      <c r="C14654" s="57" t="s">
        <v>39048</v>
      </c>
      <c r="D14654" s="57" t="s">
        <v>39049</v>
      </c>
    </row>
    <row r="14655" spans="1:4">
      <c r="A14655" s="57" t="s">
        <v>39031</v>
      </c>
      <c r="B14655" s="57"/>
      <c r="C14655" s="57" t="s">
        <v>39050</v>
      </c>
      <c r="D14655" s="57" t="s">
        <v>39051</v>
      </c>
    </row>
    <row r="14656" spans="1:4">
      <c r="A14656" s="57" t="s">
        <v>39031</v>
      </c>
      <c r="B14656" s="57"/>
      <c r="C14656" s="57" t="s">
        <v>39052</v>
      </c>
      <c r="D14656" s="57" t="s">
        <v>39053</v>
      </c>
    </row>
    <row r="14657" spans="1:4">
      <c r="A14657" s="57" t="s">
        <v>39031</v>
      </c>
      <c r="B14657" s="57"/>
      <c r="C14657" s="57" t="s">
        <v>39054</v>
      </c>
      <c r="D14657" s="57" t="s">
        <v>39055</v>
      </c>
    </row>
    <row r="14658" spans="1:4">
      <c r="A14658" s="57" t="s">
        <v>39031</v>
      </c>
      <c r="B14658" s="57"/>
      <c r="C14658" s="57" t="s">
        <v>39056</v>
      </c>
      <c r="D14658" s="57" t="s">
        <v>39057</v>
      </c>
    </row>
    <row r="14659" spans="1:4">
      <c r="A14659" s="57" t="s">
        <v>39058</v>
      </c>
      <c r="B14659" s="57" t="s">
        <v>12940</v>
      </c>
      <c r="C14659" s="57" t="s">
        <v>39059</v>
      </c>
      <c r="D14659" s="57" t="s">
        <v>39060</v>
      </c>
    </row>
    <row r="14660" spans="1:4">
      <c r="A14660" s="57" t="s">
        <v>39061</v>
      </c>
      <c r="B14660" s="57" t="s">
        <v>12940</v>
      </c>
      <c r="C14660" s="57" t="s">
        <v>39062</v>
      </c>
      <c r="D14660" s="57" t="s">
        <v>39063</v>
      </c>
    </row>
    <row r="14661" spans="1:4">
      <c r="A14661" s="57" t="s">
        <v>39061</v>
      </c>
      <c r="B14661" s="57"/>
      <c r="C14661" s="57" t="s">
        <v>39064</v>
      </c>
      <c r="D14661" s="57" t="s">
        <v>39065</v>
      </c>
    </row>
    <row r="14662" spans="1:4">
      <c r="A14662" s="57" t="s">
        <v>75155</v>
      </c>
      <c r="B14662" s="57" t="s">
        <v>12940</v>
      </c>
      <c r="C14662" s="57" t="s">
        <v>75156</v>
      </c>
      <c r="D14662" s="57" t="s">
        <v>75157</v>
      </c>
    </row>
    <row r="14663" spans="1:4">
      <c r="A14663" s="57" t="s">
        <v>39066</v>
      </c>
      <c r="B14663" s="57" t="s">
        <v>12940</v>
      </c>
      <c r="C14663" s="57" t="s">
        <v>39067</v>
      </c>
      <c r="D14663" s="57" t="s">
        <v>39068</v>
      </c>
    </row>
    <row r="14664" spans="1:4">
      <c r="A14664" s="57" t="s">
        <v>39069</v>
      </c>
      <c r="B14664" s="57" t="s">
        <v>12940</v>
      </c>
      <c r="C14664" s="57" t="s">
        <v>39070</v>
      </c>
      <c r="D14664" s="57" t="s">
        <v>39071</v>
      </c>
    </row>
    <row r="14665" spans="1:4">
      <c r="A14665" s="57" t="s">
        <v>39069</v>
      </c>
      <c r="B14665" s="57"/>
      <c r="C14665" s="57" t="s">
        <v>39072</v>
      </c>
      <c r="D14665" s="57" t="s">
        <v>39073</v>
      </c>
    </row>
    <row r="14666" spans="1:4">
      <c r="A14666" s="57" t="s">
        <v>39074</v>
      </c>
      <c r="B14666" s="57" t="s">
        <v>12940</v>
      </c>
      <c r="C14666" s="57" t="s">
        <v>39075</v>
      </c>
      <c r="D14666" s="57" t="s">
        <v>39076</v>
      </c>
    </row>
    <row r="14667" spans="1:4">
      <c r="A14667" s="57" t="s">
        <v>39077</v>
      </c>
      <c r="B14667" s="57" t="s">
        <v>12940</v>
      </c>
      <c r="C14667" s="57" t="s">
        <v>39078</v>
      </c>
      <c r="D14667" s="57" t="s">
        <v>19034</v>
      </c>
    </row>
    <row r="14668" spans="1:4">
      <c r="A14668" s="57" t="s">
        <v>39077</v>
      </c>
      <c r="B14668" s="57"/>
      <c r="C14668" s="57" t="s">
        <v>39079</v>
      </c>
      <c r="D14668" s="57" t="s">
        <v>19034</v>
      </c>
    </row>
    <row r="14669" spans="1:4">
      <c r="A14669" s="57" t="s">
        <v>39080</v>
      </c>
      <c r="B14669" s="57" t="s">
        <v>12940</v>
      </c>
      <c r="C14669" s="57" t="s">
        <v>39081</v>
      </c>
      <c r="D14669" s="57" t="s">
        <v>39082</v>
      </c>
    </row>
    <row r="14670" spans="1:4">
      <c r="A14670" s="57" t="s">
        <v>7814</v>
      </c>
      <c r="B14670" s="57" t="s">
        <v>2216</v>
      </c>
      <c r="C14670" s="57" t="s">
        <v>6119</v>
      </c>
      <c r="D14670" s="57" t="s">
        <v>6120</v>
      </c>
    </row>
    <row r="14671" spans="1:4">
      <c r="A14671" s="57" t="s">
        <v>39083</v>
      </c>
      <c r="B14671" s="57" t="s">
        <v>12940</v>
      </c>
      <c r="C14671" s="57" t="s">
        <v>39084</v>
      </c>
      <c r="D14671" s="57" t="s">
        <v>39085</v>
      </c>
    </row>
    <row r="14672" spans="1:4">
      <c r="A14672" s="57" t="s">
        <v>12935</v>
      </c>
      <c r="B14672" s="57" t="s">
        <v>10680</v>
      </c>
      <c r="C14672" s="57" t="s">
        <v>12936</v>
      </c>
      <c r="D14672" s="57" t="s">
        <v>12937</v>
      </c>
    </row>
    <row r="14673" spans="1:4">
      <c r="A14673" s="57" t="s">
        <v>39086</v>
      </c>
      <c r="B14673" s="57" t="s">
        <v>12940</v>
      </c>
      <c r="C14673" s="57" t="s">
        <v>39087</v>
      </c>
      <c r="D14673" s="57" t="s">
        <v>39088</v>
      </c>
    </row>
    <row r="14674" spans="1:4">
      <c r="A14674" s="57" t="s">
        <v>39086</v>
      </c>
      <c r="B14674" s="57"/>
      <c r="C14674" s="57" t="s">
        <v>39089</v>
      </c>
      <c r="D14674" s="57" t="s">
        <v>39090</v>
      </c>
    </row>
    <row r="14675" spans="1:4">
      <c r="A14675" s="57" t="s">
        <v>39086</v>
      </c>
      <c r="B14675" s="57"/>
      <c r="C14675" s="57" t="s">
        <v>39091</v>
      </c>
      <c r="D14675" s="57" t="s">
        <v>39092</v>
      </c>
    </row>
    <row r="14676" spans="1:4">
      <c r="A14676" s="57" t="s">
        <v>39093</v>
      </c>
      <c r="B14676" s="57" t="s">
        <v>12940</v>
      </c>
      <c r="C14676" s="57" t="s">
        <v>39094</v>
      </c>
      <c r="D14676" s="57" t="s">
        <v>39095</v>
      </c>
    </row>
    <row r="14677" spans="1:4">
      <c r="A14677" s="57" t="s">
        <v>39093</v>
      </c>
      <c r="B14677" s="57"/>
      <c r="C14677" s="57" t="s">
        <v>39096</v>
      </c>
      <c r="D14677" s="57" t="s">
        <v>39097</v>
      </c>
    </row>
    <row r="14678" spans="1:4">
      <c r="A14678" s="57" t="s">
        <v>39098</v>
      </c>
      <c r="B14678" s="57" t="s">
        <v>12940</v>
      </c>
      <c r="C14678" s="57" t="s">
        <v>39099</v>
      </c>
      <c r="D14678" s="57" t="s">
        <v>39100</v>
      </c>
    </row>
    <row r="14679" spans="1:4">
      <c r="A14679" s="57" t="s">
        <v>39098</v>
      </c>
      <c r="B14679" s="57"/>
      <c r="C14679" s="57" t="s">
        <v>39101</v>
      </c>
      <c r="D14679" s="57" t="s">
        <v>39102</v>
      </c>
    </row>
    <row r="14680" spans="1:4">
      <c r="A14680" s="57" t="s">
        <v>39098</v>
      </c>
      <c r="B14680" s="57"/>
      <c r="C14680" s="57" t="s">
        <v>39103</v>
      </c>
      <c r="D14680" s="57" t="s">
        <v>39104</v>
      </c>
    </row>
    <row r="14681" spans="1:4">
      <c r="A14681" s="57" t="s">
        <v>39105</v>
      </c>
      <c r="B14681" s="57" t="s">
        <v>12940</v>
      </c>
      <c r="C14681" s="57" t="s">
        <v>39106</v>
      </c>
      <c r="D14681" s="57" t="s">
        <v>39107</v>
      </c>
    </row>
    <row r="14682" spans="1:4">
      <c r="A14682" s="57" t="s">
        <v>39105</v>
      </c>
      <c r="B14682" s="57"/>
      <c r="C14682" s="57" t="s">
        <v>39108</v>
      </c>
      <c r="D14682" s="57" t="s">
        <v>39107</v>
      </c>
    </row>
    <row r="14683" spans="1:4">
      <c r="A14683" s="57" t="s">
        <v>39105</v>
      </c>
      <c r="B14683" s="57"/>
      <c r="C14683" s="57" t="s">
        <v>39109</v>
      </c>
      <c r="D14683" s="57" t="s">
        <v>39110</v>
      </c>
    </row>
    <row r="14684" spans="1:4">
      <c r="A14684" s="57" t="s">
        <v>39111</v>
      </c>
      <c r="B14684" s="57" t="s">
        <v>12940</v>
      </c>
      <c r="C14684" s="57" t="s">
        <v>39112</v>
      </c>
      <c r="D14684" s="57" t="s">
        <v>39113</v>
      </c>
    </row>
    <row r="14685" spans="1:4">
      <c r="A14685" s="57" t="s">
        <v>39114</v>
      </c>
      <c r="B14685" s="57" t="s">
        <v>12940</v>
      </c>
      <c r="C14685" s="57" t="s">
        <v>39115</v>
      </c>
      <c r="D14685" s="57" t="s">
        <v>39116</v>
      </c>
    </row>
    <row r="14686" spans="1:4">
      <c r="A14686" s="57" t="s">
        <v>39117</v>
      </c>
      <c r="B14686" s="57" t="s">
        <v>12940</v>
      </c>
      <c r="C14686" s="57" t="s">
        <v>39118</v>
      </c>
      <c r="D14686" s="57" t="s">
        <v>39119</v>
      </c>
    </row>
    <row r="14687" spans="1:4">
      <c r="A14687" s="57" t="s">
        <v>7815</v>
      </c>
      <c r="B14687" s="57" t="s">
        <v>2606</v>
      </c>
      <c r="C14687" s="57" t="s">
        <v>6132</v>
      </c>
      <c r="D14687" s="57" t="s">
        <v>6133</v>
      </c>
    </row>
    <row r="14688" spans="1:4">
      <c r="A14688" s="57" t="s">
        <v>39120</v>
      </c>
      <c r="B14688" s="57" t="s">
        <v>12940</v>
      </c>
      <c r="C14688" s="57" t="s">
        <v>39121</v>
      </c>
      <c r="D14688" s="57" t="s">
        <v>39122</v>
      </c>
    </row>
    <row r="14689" spans="1:4">
      <c r="A14689" s="57" t="s">
        <v>7816</v>
      </c>
      <c r="B14689" s="57" t="s">
        <v>2607</v>
      </c>
      <c r="C14689" s="57" t="s">
        <v>5005</v>
      </c>
      <c r="D14689" s="57" t="s">
        <v>5006</v>
      </c>
    </row>
    <row r="14690" spans="1:4">
      <c r="A14690" s="57" t="s">
        <v>7816</v>
      </c>
      <c r="B14690" s="57" t="s">
        <v>2607</v>
      </c>
      <c r="C14690" s="57" t="s">
        <v>12938</v>
      </c>
      <c r="D14690" s="57" t="s">
        <v>12939</v>
      </c>
    </row>
    <row r="14691" spans="1:4">
      <c r="A14691" s="57" t="s">
        <v>39123</v>
      </c>
      <c r="B14691" s="57" t="s">
        <v>12940</v>
      </c>
      <c r="C14691" s="57" t="s">
        <v>39124</v>
      </c>
      <c r="D14691" s="57" t="s">
        <v>39125</v>
      </c>
    </row>
    <row r="14692" spans="1:4">
      <c r="A14692" s="57" t="s">
        <v>39123</v>
      </c>
      <c r="B14692" s="57"/>
      <c r="C14692" s="57" t="s">
        <v>39126</v>
      </c>
      <c r="D14692" s="57" t="s">
        <v>39127</v>
      </c>
    </row>
    <row r="14693" spans="1:4">
      <c r="A14693" s="57" t="s">
        <v>39123</v>
      </c>
      <c r="B14693" s="57"/>
      <c r="C14693" s="57" t="s">
        <v>39128</v>
      </c>
      <c r="D14693" s="57" t="s">
        <v>39129</v>
      </c>
    </row>
    <row r="14694" spans="1:4">
      <c r="A14694" s="57" t="s">
        <v>39130</v>
      </c>
      <c r="B14694" s="57" t="s">
        <v>12940</v>
      </c>
      <c r="C14694" s="57" t="s">
        <v>39131</v>
      </c>
      <c r="D14694" s="57" t="s">
        <v>39132</v>
      </c>
    </row>
    <row r="14695" spans="1:4">
      <c r="A14695" s="57" t="s">
        <v>39130</v>
      </c>
      <c r="B14695" s="57"/>
      <c r="C14695" s="57" t="s">
        <v>39133</v>
      </c>
      <c r="D14695" s="57" t="s">
        <v>39134</v>
      </c>
    </row>
    <row r="14696" spans="1:4">
      <c r="A14696" s="57" t="s">
        <v>39135</v>
      </c>
      <c r="B14696" s="57" t="s">
        <v>12940</v>
      </c>
      <c r="C14696" s="57" t="s">
        <v>39136</v>
      </c>
      <c r="D14696" s="57" t="s">
        <v>39137</v>
      </c>
    </row>
    <row r="14697" spans="1:4">
      <c r="A14697" s="57" t="s">
        <v>7817</v>
      </c>
      <c r="B14697" s="57" t="s">
        <v>2220</v>
      </c>
      <c r="C14697" s="57" t="s">
        <v>3427</v>
      </c>
      <c r="D14697" s="57" t="s">
        <v>3428</v>
      </c>
    </row>
    <row r="14698" spans="1:4">
      <c r="A14698" s="57" t="s">
        <v>7817</v>
      </c>
      <c r="B14698" s="57" t="s">
        <v>2220</v>
      </c>
      <c r="C14698" s="57" t="s">
        <v>6144</v>
      </c>
      <c r="D14698" s="57" t="s">
        <v>6145</v>
      </c>
    </row>
    <row r="14699" spans="1:4">
      <c r="A14699" s="57" t="s">
        <v>39138</v>
      </c>
      <c r="B14699" s="57" t="s">
        <v>12940</v>
      </c>
      <c r="C14699" s="57" t="s">
        <v>39139</v>
      </c>
      <c r="D14699" s="57" t="s">
        <v>39140</v>
      </c>
    </row>
    <row r="14700" spans="1:4">
      <c r="A14700" s="57" t="s">
        <v>75158</v>
      </c>
      <c r="B14700" s="57" t="s">
        <v>12940</v>
      </c>
      <c r="C14700" s="57" t="s">
        <v>75159</v>
      </c>
      <c r="D14700" s="57" t="s">
        <v>75160</v>
      </c>
    </row>
    <row r="14701" spans="1:4">
      <c r="A14701" s="57" t="s">
        <v>39141</v>
      </c>
      <c r="B14701" s="57" t="s">
        <v>12940</v>
      </c>
      <c r="C14701" s="57" t="s">
        <v>39142</v>
      </c>
      <c r="D14701" s="57" t="s">
        <v>39143</v>
      </c>
    </row>
    <row r="14702" spans="1:4">
      <c r="A14702" s="57" t="s">
        <v>39141</v>
      </c>
      <c r="B14702" s="57"/>
      <c r="C14702" s="57" t="s">
        <v>39144</v>
      </c>
      <c r="D14702" s="57" t="s">
        <v>39145</v>
      </c>
    </row>
    <row r="14703" spans="1:4">
      <c r="A14703" s="57" t="s">
        <v>39146</v>
      </c>
      <c r="B14703" s="57" t="s">
        <v>12940</v>
      </c>
      <c r="C14703" s="57" t="s">
        <v>39147</v>
      </c>
      <c r="D14703" s="57" t="s">
        <v>39148</v>
      </c>
    </row>
    <row r="14704" spans="1:4">
      <c r="A14704" s="57" t="s">
        <v>39146</v>
      </c>
      <c r="B14704" s="57"/>
      <c r="C14704" s="57" t="s">
        <v>39149</v>
      </c>
      <c r="D14704" s="57" t="s">
        <v>39150</v>
      </c>
    </row>
    <row r="14705" spans="1:4">
      <c r="A14705" s="57" t="s">
        <v>39151</v>
      </c>
      <c r="B14705" s="57" t="s">
        <v>12940</v>
      </c>
      <c r="C14705" s="57" t="s">
        <v>39152</v>
      </c>
      <c r="D14705" s="57" t="s">
        <v>39153</v>
      </c>
    </row>
    <row r="14706" spans="1:4">
      <c r="A14706" s="57" t="s">
        <v>39154</v>
      </c>
      <c r="B14706" s="57" t="s">
        <v>12940</v>
      </c>
      <c r="C14706" s="57" t="s">
        <v>39155</v>
      </c>
      <c r="D14706" s="57" t="s">
        <v>39156</v>
      </c>
    </row>
    <row r="14707" spans="1:4">
      <c r="A14707" s="57" t="s">
        <v>39157</v>
      </c>
      <c r="B14707" s="57" t="s">
        <v>12940</v>
      </c>
      <c r="C14707" s="57" t="s">
        <v>39158</v>
      </c>
      <c r="D14707" s="57" t="s">
        <v>39159</v>
      </c>
    </row>
    <row r="14708" spans="1:4">
      <c r="A14708" s="57" t="s">
        <v>39160</v>
      </c>
      <c r="B14708" s="57" t="s">
        <v>12940</v>
      </c>
      <c r="C14708" s="57" t="s">
        <v>39161</v>
      </c>
      <c r="D14708" s="57" t="s">
        <v>39162</v>
      </c>
    </row>
    <row r="14709" spans="1:4">
      <c r="A14709" s="57" t="s">
        <v>39160</v>
      </c>
      <c r="B14709" s="57"/>
      <c r="C14709" s="57" t="s">
        <v>39163</v>
      </c>
      <c r="D14709" s="57" t="s">
        <v>39164</v>
      </c>
    </row>
    <row r="14710" spans="1:4">
      <c r="A14710" s="57" t="s">
        <v>39160</v>
      </c>
      <c r="B14710" s="57"/>
      <c r="C14710" s="57" t="s">
        <v>39165</v>
      </c>
      <c r="D14710" s="57" t="s">
        <v>39166</v>
      </c>
    </row>
    <row r="14711" spans="1:4">
      <c r="A14711" s="57" t="s">
        <v>39160</v>
      </c>
      <c r="B14711" s="57"/>
      <c r="C14711" s="57" t="s">
        <v>39167</v>
      </c>
      <c r="D14711" s="57" t="s">
        <v>39168</v>
      </c>
    </row>
    <row r="14712" spans="1:4">
      <c r="A14712" s="57" t="s">
        <v>39160</v>
      </c>
      <c r="B14712" s="57"/>
      <c r="C14712" s="57" t="s">
        <v>39169</v>
      </c>
      <c r="D14712" s="57" t="s">
        <v>39170</v>
      </c>
    </row>
    <row r="14713" spans="1:4">
      <c r="A14713" s="57" t="s">
        <v>39160</v>
      </c>
      <c r="B14713" s="57"/>
      <c r="C14713" s="57" t="s">
        <v>39171</v>
      </c>
      <c r="D14713" s="57" t="s">
        <v>39172</v>
      </c>
    </row>
    <row r="14714" spans="1:4">
      <c r="A14714" s="57" t="s">
        <v>39173</v>
      </c>
      <c r="B14714" s="57" t="s">
        <v>12940</v>
      </c>
      <c r="C14714" s="57" t="s">
        <v>39174</v>
      </c>
      <c r="D14714" s="57" t="s">
        <v>39175</v>
      </c>
    </row>
    <row r="14715" spans="1:4">
      <c r="A14715" s="57" t="s">
        <v>39173</v>
      </c>
      <c r="B14715" s="57"/>
      <c r="C14715" s="57" t="s">
        <v>39176</v>
      </c>
      <c r="D14715" s="57" t="s">
        <v>39177</v>
      </c>
    </row>
    <row r="14716" spans="1:4">
      <c r="A14716" s="57" t="s">
        <v>39178</v>
      </c>
      <c r="B14716" s="57" t="s">
        <v>12940</v>
      </c>
      <c r="C14716" s="57" t="s">
        <v>39179</v>
      </c>
      <c r="D14716" s="57" t="s">
        <v>39180</v>
      </c>
    </row>
    <row r="14717" spans="1:4">
      <c r="A14717" s="57" t="s">
        <v>39178</v>
      </c>
      <c r="B14717" s="57"/>
      <c r="C14717" s="57" t="s">
        <v>39181</v>
      </c>
      <c r="D14717" s="57" t="s">
        <v>39182</v>
      </c>
    </row>
    <row r="14718" spans="1:4">
      <c r="A14718" s="57" t="s">
        <v>39183</v>
      </c>
      <c r="B14718" s="57" t="s">
        <v>12940</v>
      </c>
      <c r="C14718" s="57" t="s">
        <v>39184</v>
      </c>
      <c r="D14718" s="57" t="s">
        <v>39185</v>
      </c>
    </row>
    <row r="14719" spans="1:4">
      <c r="A14719" s="57" t="s">
        <v>39186</v>
      </c>
      <c r="B14719" s="57" t="s">
        <v>12940</v>
      </c>
      <c r="C14719" s="57" t="s">
        <v>39187</v>
      </c>
      <c r="D14719" s="57" t="s">
        <v>39188</v>
      </c>
    </row>
    <row r="14720" spans="1:4">
      <c r="A14720" s="57" t="s">
        <v>39189</v>
      </c>
      <c r="B14720" s="57" t="s">
        <v>12940</v>
      </c>
      <c r="C14720" s="57" t="s">
        <v>39190</v>
      </c>
      <c r="D14720" s="57" t="s">
        <v>2836</v>
      </c>
    </row>
    <row r="14721" spans="1:4">
      <c r="A14721" s="57" t="s">
        <v>39189</v>
      </c>
      <c r="B14721" s="57"/>
      <c r="C14721" s="57" t="s">
        <v>39191</v>
      </c>
      <c r="D14721" s="57" t="s">
        <v>2836</v>
      </c>
    </row>
    <row r="14722" spans="1:4">
      <c r="A14722" s="57" t="s">
        <v>39192</v>
      </c>
      <c r="B14722" s="57" t="s">
        <v>12940</v>
      </c>
      <c r="C14722" s="57" t="s">
        <v>39193</v>
      </c>
      <c r="D14722" s="57" t="s">
        <v>39194</v>
      </c>
    </row>
    <row r="14723" spans="1:4">
      <c r="A14723" s="57" t="s">
        <v>39195</v>
      </c>
      <c r="B14723" s="57" t="s">
        <v>12940</v>
      </c>
      <c r="C14723" s="57" t="s">
        <v>39196</v>
      </c>
      <c r="D14723" s="57" t="s">
        <v>39197</v>
      </c>
    </row>
    <row r="14724" spans="1:4">
      <c r="A14724" s="57" t="s">
        <v>39198</v>
      </c>
      <c r="B14724" s="57" t="s">
        <v>12940</v>
      </c>
      <c r="C14724" s="57" t="s">
        <v>39199</v>
      </c>
      <c r="D14724" s="57" t="s">
        <v>39200</v>
      </c>
    </row>
    <row r="14725" spans="1:4">
      <c r="A14725" s="57" t="s">
        <v>39198</v>
      </c>
      <c r="B14725" s="57"/>
      <c r="C14725" s="57" t="s">
        <v>39201</v>
      </c>
      <c r="D14725" s="57" t="s">
        <v>39202</v>
      </c>
    </row>
    <row r="14726" spans="1:4">
      <c r="A14726" s="57" t="s">
        <v>39198</v>
      </c>
      <c r="B14726" s="57"/>
      <c r="C14726" s="57" t="s">
        <v>39203</v>
      </c>
      <c r="D14726" s="57" t="s">
        <v>39204</v>
      </c>
    </row>
    <row r="14727" spans="1:4">
      <c r="A14727" s="57" t="s">
        <v>39198</v>
      </c>
      <c r="B14727" s="57"/>
      <c r="C14727" s="57" t="s">
        <v>39205</v>
      </c>
      <c r="D14727" s="57" t="s">
        <v>39206</v>
      </c>
    </row>
    <row r="14728" spans="1:4">
      <c r="A14728" s="57" t="s">
        <v>39198</v>
      </c>
      <c r="B14728" s="57"/>
      <c r="C14728" s="57" t="s">
        <v>39207</v>
      </c>
      <c r="D14728" s="57" t="s">
        <v>39208</v>
      </c>
    </row>
    <row r="14729" spans="1:4">
      <c r="A14729" s="57" t="s">
        <v>39209</v>
      </c>
      <c r="B14729" s="57" t="s">
        <v>12940</v>
      </c>
      <c r="C14729" s="57" t="s">
        <v>39210</v>
      </c>
      <c r="D14729" s="57" t="s">
        <v>19034</v>
      </c>
    </row>
    <row r="14730" spans="1:4">
      <c r="A14730" s="57" t="s">
        <v>39211</v>
      </c>
      <c r="B14730" s="57" t="s">
        <v>12940</v>
      </c>
      <c r="C14730" s="57" t="s">
        <v>39212</v>
      </c>
      <c r="D14730" s="57" t="s">
        <v>19034</v>
      </c>
    </row>
    <row r="14731" spans="1:4">
      <c r="A14731" s="57" t="s">
        <v>39213</v>
      </c>
      <c r="B14731" s="57" t="s">
        <v>12940</v>
      </c>
      <c r="C14731" s="57" t="s">
        <v>39214</v>
      </c>
      <c r="D14731" s="57" t="s">
        <v>39215</v>
      </c>
    </row>
    <row r="14732" spans="1:4">
      <c r="A14732" s="57" t="s">
        <v>39213</v>
      </c>
      <c r="B14732" s="57"/>
      <c r="C14732" s="57" t="s">
        <v>39216</v>
      </c>
      <c r="D14732" s="57" t="s">
        <v>39217</v>
      </c>
    </row>
    <row r="14733" spans="1:4">
      <c r="A14733" s="57" t="s">
        <v>39213</v>
      </c>
      <c r="B14733" s="57"/>
      <c r="C14733" s="57" t="s">
        <v>39218</v>
      </c>
      <c r="D14733" s="57" t="s">
        <v>39219</v>
      </c>
    </row>
    <row r="14734" spans="1:4">
      <c r="A14734" s="57" t="s">
        <v>39220</v>
      </c>
      <c r="B14734" s="57" t="s">
        <v>12940</v>
      </c>
      <c r="C14734" s="57" t="s">
        <v>39221</v>
      </c>
      <c r="D14734" s="57" t="s">
        <v>74217</v>
      </c>
    </row>
    <row r="14735" spans="1:4">
      <c r="A14735" s="57" t="s">
        <v>39222</v>
      </c>
      <c r="B14735" s="57" t="s">
        <v>12940</v>
      </c>
      <c r="C14735" s="57" t="s">
        <v>39223</v>
      </c>
      <c r="D14735" s="57" t="s">
        <v>39224</v>
      </c>
    </row>
    <row r="14736" spans="1:4">
      <c r="A14736" s="57" t="s">
        <v>39225</v>
      </c>
      <c r="B14736" s="57" t="s">
        <v>12940</v>
      </c>
      <c r="C14736" s="57" t="s">
        <v>39226</v>
      </c>
      <c r="D14736" s="57" t="s">
        <v>39227</v>
      </c>
    </row>
    <row r="14737" spans="1:4">
      <c r="A14737" s="57" t="s">
        <v>39228</v>
      </c>
      <c r="B14737" s="57" t="s">
        <v>12940</v>
      </c>
      <c r="C14737" s="57" t="s">
        <v>39229</v>
      </c>
      <c r="D14737" s="57" t="s">
        <v>35682</v>
      </c>
    </row>
    <row r="14738" spans="1:4">
      <c r="A14738" s="57" t="s">
        <v>7818</v>
      </c>
      <c r="B14738" s="57" t="s">
        <v>12940</v>
      </c>
      <c r="C14738" s="57" t="s">
        <v>3259</v>
      </c>
      <c r="D14738" s="57" t="s">
        <v>3260</v>
      </c>
    </row>
    <row r="14739" spans="1:4">
      <c r="A14739" s="57" t="s">
        <v>39230</v>
      </c>
      <c r="B14739" s="57" t="s">
        <v>12940</v>
      </c>
      <c r="C14739" s="57" t="s">
        <v>39231</v>
      </c>
      <c r="D14739" s="57" t="s">
        <v>19034</v>
      </c>
    </row>
    <row r="14740" spans="1:4">
      <c r="A14740" s="57" t="s">
        <v>39232</v>
      </c>
      <c r="B14740" s="57" t="s">
        <v>12940</v>
      </c>
      <c r="C14740" s="57" t="s">
        <v>39233</v>
      </c>
      <c r="D14740" s="57" t="s">
        <v>39234</v>
      </c>
    </row>
    <row r="14741" spans="1:4">
      <c r="A14741" s="57" t="s">
        <v>7819</v>
      </c>
      <c r="B14741" s="57" t="s">
        <v>12940</v>
      </c>
      <c r="C14741" s="57" t="s">
        <v>5622</v>
      </c>
      <c r="D14741" s="57" t="s">
        <v>5623</v>
      </c>
    </row>
    <row r="14742" spans="1:4">
      <c r="A14742" s="57" t="s">
        <v>39235</v>
      </c>
      <c r="B14742" s="57" t="s">
        <v>12940</v>
      </c>
      <c r="C14742" s="57" t="s">
        <v>39236</v>
      </c>
      <c r="D14742" s="57" t="s">
        <v>39237</v>
      </c>
    </row>
    <row r="14743" spans="1:4">
      <c r="A14743" s="57" t="s">
        <v>39238</v>
      </c>
      <c r="B14743" s="57" t="s">
        <v>12940</v>
      </c>
      <c r="C14743" s="57" t="s">
        <v>39239</v>
      </c>
      <c r="D14743" s="57" t="s">
        <v>35104</v>
      </c>
    </row>
    <row r="14744" spans="1:4">
      <c r="A14744" s="57" t="s">
        <v>39238</v>
      </c>
      <c r="B14744" s="57"/>
      <c r="C14744" s="57" t="s">
        <v>39240</v>
      </c>
      <c r="D14744" s="57" t="s">
        <v>39241</v>
      </c>
    </row>
    <row r="14745" spans="1:4">
      <c r="A14745" s="57" t="s">
        <v>39238</v>
      </c>
      <c r="B14745" s="57"/>
      <c r="C14745" s="57" t="s">
        <v>39242</v>
      </c>
      <c r="D14745" s="57" t="s">
        <v>39243</v>
      </c>
    </row>
    <row r="14746" spans="1:4">
      <c r="A14746" s="57" t="s">
        <v>39238</v>
      </c>
      <c r="B14746" s="57"/>
      <c r="C14746" s="57" t="s">
        <v>39244</v>
      </c>
      <c r="D14746" s="57" t="s">
        <v>39245</v>
      </c>
    </row>
    <row r="14747" spans="1:4">
      <c r="A14747" s="57" t="s">
        <v>39238</v>
      </c>
      <c r="B14747" s="57"/>
      <c r="C14747" s="57" t="s">
        <v>39246</v>
      </c>
      <c r="D14747" s="57" t="s">
        <v>39247</v>
      </c>
    </row>
    <row r="14748" spans="1:4">
      <c r="A14748" s="57" t="s">
        <v>39238</v>
      </c>
      <c r="B14748" s="57"/>
      <c r="C14748" s="57" t="s">
        <v>39248</v>
      </c>
      <c r="D14748" s="57" t="s">
        <v>39249</v>
      </c>
    </row>
    <row r="14749" spans="1:4">
      <c r="A14749" s="57" t="s">
        <v>39238</v>
      </c>
      <c r="B14749" s="57"/>
      <c r="C14749" s="57" t="s">
        <v>39250</v>
      </c>
      <c r="D14749" s="57" t="s">
        <v>39251</v>
      </c>
    </row>
    <row r="14750" spans="1:4">
      <c r="A14750" s="57" t="s">
        <v>39238</v>
      </c>
      <c r="B14750" s="57"/>
      <c r="C14750" s="57" t="s">
        <v>74423</v>
      </c>
      <c r="D14750" s="57" t="s">
        <v>76712</v>
      </c>
    </row>
    <row r="14751" spans="1:4">
      <c r="A14751" s="57" t="s">
        <v>39252</v>
      </c>
      <c r="B14751" s="57" t="s">
        <v>12940</v>
      </c>
      <c r="C14751" s="57" t="s">
        <v>39253</v>
      </c>
      <c r="D14751" s="57" t="s">
        <v>39254</v>
      </c>
    </row>
    <row r="14752" spans="1:4">
      <c r="A14752" s="57" t="s">
        <v>39255</v>
      </c>
      <c r="B14752" s="57" t="s">
        <v>12940</v>
      </c>
      <c r="C14752" s="57" t="s">
        <v>39256</v>
      </c>
      <c r="D14752" s="57" t="s">
        <v>39257</v>
      </c>
    </row>
    <row r="14753" spans="1:4">
      <c r="A14753" s="57" t="s">
        <v>39255</v>
      </c>
      <c r="B14753" s="57"/>
      <c r="C14753" s="57" t="s">
        <v>39258</v>
      </c>
      <c r="D14753" s="57" t="s">
        <v>39259</v>
      </c>
    </row>
    <row r="14754" spans="1:4">
      <c r="A14754" s="57" t="s">
        <v>39260</v>
      </c>
      <c r="B14754" s="57" t="s">
        <v>12940</v>
      </c>
      <c r="C14754" s="57" t="s">
        <v>39261</v>
      </c>
      <c r="D14754" s="57" t="s">
        <v>39262</v>
      </c>
    </row>
    <row r="14755" spans="1:4">
      <c r="A14755" s="57" t="s">
        <v>39260</v>
      </c>
      <c r="B14755" s="57"/>
      <c r="C14755" s="57" t="s">
        <v>39263</v>
      </c>
      <c r="D14755" s="57" t="s">
        <v>39264</v>
      </c>
    </row>
    <row r="14756" spans="1:4">
      <c r="A14756" s="57" t="s">
        <v>39260</v>
      </c>
      <c r="B14756" s="57"/>
      <c r="C14756" s="57" t="s">
        <v>39265</v>
      </c>
      <c r="D14756" s="57" t="s">
        <v>39266</v>
      </c>
    </row>
    <row r="14757" spans="1:4">
      <c r="A14757" s="57" t="s">
        <v>39260</v>
      </c>
      <c r="B14757" s="57"/>
      <c r="C14757" s="57" t="s">
        <v>39267</v>
      </c>
      <c r="D14757" s="57" t="s">
        <v>39268</v>
      </c>
    </row>
    <row r="14758" spans="1:4">
      <c r="A14758" s="57" t="s">
        <v>39269</v>
      </c>
      <c r="B14758" s="57" t="s">
        <v>12940</v>
      </c>
      <c r="C14758" s="57" t="s">
        <v>39270</v>
      </c>
      <c r="D14758" s="57" t="s">
        <v>39271</v>
      </c>
    </row>
    <row r="14759" spans="1:4">
      <c r="A14759" s="57" t="s">
        <v>39269</v>
      </c>
      <c r="B14759" s="57"/>
      <c r="C14759" s="57" t="s">
        <v>39272</v>
      </c>
      <c r="D14759" s="57" t="s">
        <v>39273</v>
      </c>
    </row>
    <row r="14760" spans="1:4">
      <c r="A14760" s="57" t="s">
        <v>39269</v>
      </c>
      <c r="B14760" s="57"/>
      <c r="C14760" s="57" t="s">
        <v>39274</v>
      </c>
      <c r="D14760" s="57" t="s">
        <v>39275</v>
      </c>
    </row>
    <row r="14761" spans="1:4">
      <c r="A14761" s="57" t="s">
        <v>39269</v>
      </c>
      <c r="B14761" s="57"/>
      <c r="C14761" s="57" t="s">
        <v>39276</v>
      </c>
      <c r="D14761" s="57" t="s">
        <v>39277</v>
      </c>
    </row>
    <row r="14762" spans="1:4">
      <c r="A14762" s="57" t="s">
        <v>39269</v>
      </c>
      <c r="B14762" s="57"/>
      <c r="C14762" s="57" t="s">
        <v>39278</v>
      </c>
      <c r="D14762" s="57" t="s">
        <v>39279</v>
      </c>
    </row>
    <row r="14763" spans="1:4">
      <c r="A14763" s="57" t="s">
        <v>39269</v>
      </c>
      <c r="B14763" s="57"/>
      <c r="C14763" s="57" t="s">
        <v>39280</v>
      </c>
      <c r="D14763" s="57" t="s">
        <v>39281</v>
      </c>
    </row>
    <row r="14764" spans="1:4">
      <c r="A14764" s="57" t="s">
        <v>39282</v>
      </c>
      <c r="B14764" s="57" t="s">
        <v>12940</v>
      </c>
      <c r="C14764" s="57" t="s">
        <v>39283</v>
      </c>
      <c r="D14764" s="57" t="s">
        <v>39284</v>
      </c>
    </row>
    <row r="14765" spans="1:4">
      <c r="A14765" s="57" t="s">
        <v>39285</v>
      </c>
      <c r="B14765" s="57" t="s">
        <v>12940</v>
      </c>
      <c r="C14765" s="57" t="s">
        <v>39286</v>
      </c>
      <c r="D14765" s="57" t="s">
        <v>39287</v>
      </c>
    </row>
    <row r="14766" spans="1:4">
      <c r="A14766" s="57" t="s">
        <v>10114</v>
      </c>
      <c r="B14766" s="57" t="s">
        <v>9588</v>
      </c>
      <c r="C14766" s="57" t="s">
        <v>10115</v>
      </c>
      <c r="D14766" s="57" t="s">
        <v>10116</v>
      </c>
    </row>
    <row r="14767" spans="1:4">
      <c r="A14767" s="57" t="s">
        <v>10114</v>
      </c>
      <c r="B14767" s="57" t="s">
        <v>9588</v>
      </c>
      <c r="C14767" s="57" t="s">
        <v>10117</v>
      </c>
      <c r="D14767" s="57" t="s">
        <v>10118</v>
      </c>
    </row>
    <row r="14768" spans="1:4">
      <c r="A14768" s="57" t="s">
        <v>10114</v>
      </c>
      <c r="B14768" s="57" t="s">
        <v>9588</v>
      </c>
      <c r="C14768" s="57" t="s">
        <v>10119</v>
      </c>
      <c r="D14768" s="57" t="s">
        <v>12941</v>
      </c>
    </row>
    <row r="14769" spans="1:4">
      <c r="A14769" s="57" t="s">
        <v>10114</v>
      </c>
      <c r="B14769" s="57" t="s">
        <v>9588</v>
      </c>
      <c r="C14769" s="57" t="s">
        <v>12942</v>
      </c>
      <c r="D14769" s="57" t="s">
        <v>12943</v>
      </c>
    </row>
    <row r="14770" spans="1:4">
      <c r="A14770" s="57" t="s">
        <v>10114</v>
      </c>
      <c r="B14770" s="57" t="s">
        <v>9588</v>
      </c>
      <c r="C14770" s="57" t="s">
        <v>12944</v>
      </c>
      <c r="D14770" s="57" t="s">
        <v>12945</v>
      </c>
    </row>
    <row r="14771" spans="1:4">
      <c r="A14771" s="57" t="s">
        <v>15436</v>
      </c>
      <c r="B14771" s="57" t="s">
        <v>9588</v>
      </c>
      <c r="C14771" s="57" t="s">
        <v>15437</v>
      </c>
      <c r="D14771" s="57" t="s">
        <v>15438</v>
      </c>
    </row>
    <row r="14772" spans="1:4">
      <c r="A14772" s="57" t="s">
        <v>10120</v>
      </c>
      <c r="B14772" s="57" t="s">
        <v>2223</v>
      </c>
      <c r="C14772" s="57" t="s">
        <v>10121</v>
      </c>
      <c r="D14772" s="57" t="s">
        <v>10122</v>
      </c>
    </row>
    <row r="14773" spans="1:4">
      <c r="A14773" s="57" t="s">
        <v>10120</v>
      </c>
      <c r="B14773" s="57" t="s">
        <v>2223</v>
      </c>
      <c r="C14773" s="57" t="s">
        <v>10123</v>
      </c>
      <c r="D14773" s="57" t="s">
        <v>12946</v>
      </c>
    </row>
    <row r="14774" spans="1:4">
      <c r="A14774" s="57" t="s">
        <v>10120</v>
      </c>
      <c r="B14774" s="57" t="s">
        <v>2223</v>
      </c>
      <c r="C14774" s="57" t="s">
        <v>12947</v>
      </c>
      <c r="D14774" s="57" t="s">
        <v>12948</v>
      </c>
    </row>
    <row r="14775" spans="1:4">
      <c r="A14775" s="57" t="s">
        <v>10120</v>
      </c>
      <c r="B14775" s="57" t="s">
        <v>2223</v>
      </c>
      <c r="C14775" s="57" t="s">
        <v>12949</v>
      </c>
      <c r="D14775" s="57" t="s">
        <v>12950</v>
      </c>
    </row>
    <row r="14776" spans="1:4">
      <c r="A14776" s="57" t="s">
        <v>8543</v>
      </c>
      <c r="B14776" s="57" t="s">
        <v>2223</v>
      </c>
      <c r="C14776" s="57" t="s">
        <v>8541</v>
      </c>
      <c r="D14776" s="57" t="s">
        <v>8542</v>
      </c>
    </row>
    <row r="14777" spans="1:4">
      <c r="A14777" s="57" t="s">
        <v>8543</v>
      </c>
      <c r="B14777" s="57" t="s">
        <v>2223</v>
      </c>
      <c r="C14777" s="57" t="s">
        <v>12951</v>
      </c>
      <c r="D14777" s="57" t="s">
        <v>12952</v>
      </c>
    </row>
    <row r="14778" spans="1:4">
      <c r="A14778" s="57" t="s">
        <v>8543</v>
      </c>
      <c r="B14778" s="57" t="s">
        <v>2223</v>
      </c>
      <c r="C14778" s="57" t="s">
        <v>12953</v>
      </c>
      <c r="D14778" s="57" t="s">
        <v>12954</v>
      </c>
    </row>
    <row r="14779" spans="1:4">
      <c r="A14779" s="57" t="s">
        <v>8543</v>
      </c>
      <c r="B14779" s="57" t="s">
        <v>2223</v>
      </c>
      <c r="C14779" s="57" t="s">
        <v>12955</v>
      </c>
      <c r="D14779" s="57" t="s">
        <v>12956</v>
      </c>
    </row>
    <row r="14780" spans="1:4">
      <c r="A14780" s="57" t="s">
        <v>8543</v>
      </c>
      <c r="B14780" s="57" t="s">
        <v>2223</v>
      </c>
      <c r="C14780" s="57" t="s">
        <v>12957</v>
      </c>
      <c r="D14780" s="57" t="s">
        <v>15439</v>
      </c>
    </row>
    <row r="14781" spans="1:4">
      <c r="A14781" s="57" t="s">
        <v>8543</v>
      </c>
      <c r="B14781" s="57" t="s">
        <v>2223</v>
      </c>
      <c r="C14781" s="57" t="s">
        <v>17414</v>
      </c>
      <c r="D14781" s="57" t="s">
        <v>17415</v>
      </c>
    </row>
    <row r="14782" spans="1:4">
      <c r="A14782" s="57" t="s">
        <v>8543</v>
      </c>
      <c r="B14782" s="57" t="s">
        <v>2223</v>
      </c>
      <c r="C14782" s="57" t="s">
        <v>17416</v>
      </c>
      <c r="D14782" s="57" t="s">
        <v>17417</v>
      </c>
    </row>
    <row r="14783" spans="1:4">
      <c r="A14783" s="57" t="s">
        <v>8543</v>
      </c>
      <c r="B14783" s="57" t="s">
        <v>2223</v>
      </c>
      <c r="C14783" s="57" t="s">
        <v>17418</v>
      </c>
      <c r="D14783" s="57" t="s">
        <v>17419</v>
      </c>
    </row>
    <row r="14784" spans="1:4">
      <c r="A14784" s="57" t="s">
        <v>8543</v>
      </c>
      <c r="B14784" s="57" t="s">
        <v>2223</v>
      </c>
      <c r="C14784" s="57" t="s">
        <v>17420</v>
      </c>
      <c r="D14784" s="57" t="s">
        <v>17421</v>
      </c>
    </row>
    <row r="14785" spans="1:4">
      <c r="A14785" s="57" t="s">
        <v>15440</v>
      </c>
      <c r="B14785" s="57" t="s">
        <v>15441</v>
      </c>
      <c r="C14785" s="57" t="s">
        <v>15442</v>
      </c>
      <c r="D14785" s="57" t="s">
        <v>15443</v>
      </c>
    </row>
    <row r="14786" spans="1:4">
      <c r="A14786" s="57" t="s">
        <v>15444</v>
      </c>
      <c r="B14786" s="57" t="s">
        <v>15441</v>
      </c>
      <c r="C14786" s="57" t="s">
        <v>15445</v>
      </c>
      <c r="D14786" s="57" t="s">
        <v>15446</v>
      </c>
    </row>
    <row r="14787" spans="1:4">
      <c r="A14787" s="57" t="s">
        <v>15444</v>
      </c>
      <c r="B14787" s="57" t="s">
        <v>15441</v>
      </c>
      <c r="C14787" s="57" t="s">
        <v>15447</v>
      </c>
      <c r="D14787" s="57" t="s">
        <v>15448</v>
      </c>
    </row>
    <row r="14788" spans="1:4">
      <c r="A14788" s="57" t="s">
        <v>15444</v>
      </c>
      <c r="B14788" s="57" t="s">
        <v>15441</v>
      </c>
      <c r="C14788" s="57" t="s">
        <v>15449</v>
      </c>
      <c r="D14788" s="57" t="s">
        <v>15450</v>
      </c>
    </row>
    <row r="14789" spans="1:4">
      <c r="A14789" s="57" t="s">
        <v>15444</v>
      </c>
      <c r="B14789" s="57" t="s">
        <v>15441</v>
      </c>
      <c r="C14789" s="57" t="s">
        <v>17422</v>
      </c>
      <c r="D14789" s="57" t="s">
        <v>17423</v>
      </c>
    </row>
    <row r="14790" spans="1:4">
      <c r="A14790" s="57" t="s">
        <v>15444</v>
      </c>
      <c r="B14790" s="57" t="s">
        <v>15441</v>
      </c>
      <c r="C14790" s="57" t="s">
        <v>17424</v>
      </c>
      <c r="D14790" s="57" t="s">
        <v>17425</v>
      </c>
    </row>
    <row r="14791" spans="1:4">
      <c r="A14791" s="57" t="s">
        <v>39288</v>
      </c>
      <c r="B14791" s="57" t="s">
        <v>12940</v>
      </c>
      <c r="C14791" s="57" t="s">
        <v>39289</v>
      </c>
      <c r="D14791" s="57" t="s">
        <v>39290</v>
      </c>
    </row>
    <row r="14792" spans="1:4">
      <c r="A14792" s="57" t="s">
        <v>39291</v>
      </c>
      <c r="B14792" s="57" t="s">
        <v>12940</v>
      </c>
      <c r="C14792" s="57" t="s">
        <v>39292</v>
      </c>
      <c r="D14792" s="57" t="s">
        <v>39293</v>
      </c>
    </row>
    <row r="14793" spans="1:4">
      <c r="A14793" s="57" t="s">
        <v>39294</v>
      </c>
      <c r="B14793" s="57" t="s">
        <v>12940</v>
      </c>
      <c r="C14793" s="57" t="s">
        <v>39295</v>
      </c>
      <c r="D14793" s="57" t="s">
        <v>39296</v>
      </c>
    </row>
    <row r="14794" spans="1:4">
      <c r="A14794" s="57" t="s">
        <v>39297</v>
      </c>
      <c r="B14794" s="57" t="s">
        <v>12940</v>
      </c>
      <c r="C14794" s="57" t="s">
        <v>39298</v>
      </c>
      <c r="D14794" s="57" t="s">
        <v>35682</v>
      </c>
    </row>
    <row r="14795" spans="1:4">
      <c r="A14795" s="57" t="s">
        <v>39299</v>
      </c>
      <c r="B14795" s="57" t="s">
        <v>12940</v>
      </c>
      <c r="C14795" s="57" t="s">
        <v>39300</v>
      </c>
      <c r="D14795" s="57" t="s">
        <v>39301</v>
      </c>
    </row>
    <row r="14796" spans="1:4">
      <c r="A14796" s="57" t="s">
        <v>39302</v>
      </c>
      <c r="B14796" s="57" t="s">
        <v>12940</v>
      </c>
      <c r="C14796" s="57" t="s">
        <v>39303</v>
      </c>
      <c r="D14796" s="57" t="s">
        <v>39304</v>
      </c>
    </row>
    <row r="14797" spans="1:4">
      <c r="A14797" s="57" t="s">
        <v>39305</v>
      </c>
      <c r="B14797" s="57" t="s">
        <v>12940</v>
      </c>
      <c r="C14797" s="57" t="s">
        <v>39306</v>
      </c>
      <c r="D14797" s="57" t="s">
        <v>39307</v>
      </c>
    </row>
    <row r="14798" spans="1:4">
      <c r="A14798" s="57" t="s">
        <v>39308</v>
      </c>
      <c r="B14798" s="57" t="s">
        <v>12940</v>
      </c>
      <c r="C14798" s="57" t="s">
        <v>39309</v>
      </c>
      <c r="D14798" s="57" t="s">
        <v>39310</v>
      </c>
    </row>
    <row r="14799" spans="1:4">
      <c r="A14799" s="57" t="s">
        <v>39311</v>
      </c>
      <c r="B14799" s="57" t="s">
        <v>12940</v>
      </c>
      <c r="C14799" s="57" t="s">
        <v>39312</v>
      </c>
      <c r="D14799" s="57" t="s">
        <v>39313</v>
      </c>
    </row>
    <row r="14800" spans="1:4">
      <c r="A14800" s="57" t="s">
        <v>39311</v>
      </c>
      <c r="B14800" s="57"/>
      <c r="C14800" s="57" t="s">
        <v>39314</v>
      </c>
      <c r="D14800" s="57" t="s">
        <v>39315</v>
      </c>
    </row>
    <row r="14801" spans="1:4">
      <c r="A14801" s="57" t="s">
        <v>39311</v>
      </c>
      <c r="B14801" s="57"/>
      <c r="C14801" s="57" t="s">
        <v>39316</v>
      </c>
      <c r="D14801" s="57" t="s">
        <v>39317</v>
      </c>
    </row>
    <row r="14802" spans="1:4">
      <c r="A14802" s="57" t="s">
        <v>39311</v>
      </c>
      <c r="B14802" s="57"/>
      <c r="C14802" s="57" t="s">
        <v>39318</v>
      </c>
      <c r="D14802" s="57" t="s">
        <v>39319</v>
      </c>
    </row>
    <row r="14803" spans="1:4">
      <c r="A14803" s="57" t="s">
        <v>39311</v>
      </c>
      <c r="B14803" s="57"/>
      <c r="C14803" s="57" t="s">
        <v>39320</v>
      </c>
      <c r="D14803" s="57" t="s">
        <v>39321</v>
      </c>
    </row>
    <row r="14804" spans="1:4">
      <c r="A14804" s="57" t="s">
        <v>39311</v>
      </c>
      <c r="B14804" s="57"/>
      <c r="C14804" s="57" t="s">
        <v>39322</v>
      </c>
      <c r="D14804" s="57" t="s">
        <v>39319</v>
      </c>
    </row>
    <row r="14805" spans="1:4">
      <c r="A14805" s="57" t="s">
        <v>39311</v>
      </c>
      <c r="B14805" s="57"/>
      <c r="C14805" s="57" t="s">
        <v>39323</v>
      </c>
      <c r="D14805" s="57" t="s">
        <v>39324</v>
      </c>
    </row>
    <row r="14806" spans="1:4">
      <c r="A14806" s="57" t="s">
        <v>39311</v>
      </c>
      <c r="B14806" s="57"/>
      <c r="C14806" s="57" t="s">
        <v>39325</v>
      </c>
      <c r="D14806" s="57" t="s">
        <v>39326</v>
      </c>
    </row>
    <row r="14807" spans="1:4">
      <c r="A14807" s="57" t="s">
        <v>39311</v>
      </c>
      <c r="B14807" s="57"/>
      <c r="C14807" s="57" t="s">
        <v>39327</v>
      </c>
      <c r="D14807" s="57" t="s">
        <v>39328</v>
      </c>
    </row>
    <row r="14808" spans="1:4">
      <c r="A14808" s="57" t="s">
        <v>39329</v>
      </c>
      <c r="B14808" s="57" t="s">
        <v>12940</v>
      </c>
      <c r="C14808" s="57" t="s">
        <v>39330</v>
      </c>
      <c r="D14808" s="57" t="s">
        <v>39331</v>
      </c>
    </row>
    <row r="14809" spans="1:4">
      <c r="A14809" s="57" t="s">
        <v>39329</v>
      </c>
      <c r="B14809" s="57"/>
      <c r="C14809" s="57" t="s">
        <v>39332</v>
      </c>
      <c r="D14809" s="57" t="s">
        <v>39333</v>
      </c>
    </row>
    <row r="14810" spans="1:4">
      <c r="A14810" s="57" t="s">
        <v>39329</v>
      </c>
      <c r="B14810" s="57"/>
      <c r="C14810" s="57" t="s">
        <v>39334</v>
      </c>
      <c r="D14810" s="57" t="s">
        <v>39335</v>
      </c>
    </row>
    <row r="14811" spans="1:4">
      <c r="A14811" s="57" t="s">
        <v>39336</v>
      </c>
      <c r="B14811" s="57" t="s">
        <v>12940</v>
      </c>
      <c r="C14811" s="57" t="s">
        <v>39337</v>
      </c>
      <c r="D14811" s="57" t="s">
        <v>39338</v>
      </c>
    </row>
    <row r="14812" spans="1:4">
      <c r="A14812" s="57" t="s">
        <v>39336</v>
      </c>
      <c r="B14812" s="57"/>
      <c r="C14812" s="57" t="s">
        <v>39339</v>
      </c>
      <c r="D14812" s="57" t="s">
        <v>39340</v>
      </c>
    </row>
    <row r="14813" spans="1:4">
      <c r="A14813" s="57" t="s">
        <v>39336</v>
      </c>
      <c r="B14813" s="57"/>
      <c r="C14813" s="57" t="s">
        <v>39341</v>
      </c>
      <c r="D14813" s="57" t="s">
        <v>39342</v>
      </c>
    </row>
    <row r="14814" spans="1:4">
      <c r="A14814" s="57" t="s">
        <v>39336</v>
      </c>
      <c r="B14814" s="57"/>
      <c r="C14814" s="57" t="s">
        <v>39343</v>
      </c>
      <c r="D14814" s="57" t="s">
        <v>39344</v>
      </c>
    </row>
    <row r="14815" spans="1:4">
      <c r="A14815" s="57" t="s">
        <v>39336</v>
      </c>
      <c r="B14815" s="57"/>
      <c r="C14815" s="57" t="s">
        <v>39345</v>
      </c>
      <c r="D14815" s="57" t="s">
        <v>39346</v>
      </c>
    </row>
    <row r="14816" spans="1:4">
      <c r="A14816" s="57" t="s">
        <v>39336</v>
      </c>
      <c r="B14816" s="57"/>
      <c r="C14816" s="57" t="s">
        <v>39347</v>
      </c>
      <c r="D14816" s="57" t="s">
        <v>39348</v>
      </c>
    </row>
    <row r="14817" spans="1:4">
      <c r="A14817" s="57" t="s">
        <v>39336</v>
      </c>
      <c r="B14817" s="57"/>
      <c r="C14817" s="57" t="s">
        <v>39349</v>
      </c>
      <c r="D14817" s="57" t="s">
        <v>39350</v>
      </c>
    </row>
    <row r="14818" spans="1:4">
      <c r="A14818" s="57" t="s">
        <v>39336</v>
      </c>
      <c r="B14818" s="57"/>
      <c r="C14818" s="57" t="s">
        <v>20839</v>
      </c>
      <c r="D14818" s="57" t="s">
        <v>75161</v>
      </c>
    </row>
    <row r="14819" spans="1:4">
      <c r="A14819" s="57" t="s">
        <v>39336</v>
      </c>
      <c r="B14819" s="57"/>
      <c r="C14819" s="57" t="s">
        <v>75162</v>
      </c>
      <c r="D14819" s="57" t="s">
        <v>75163</v>
      </c>
    </row>
    <row r="14820" spans="1:4">
      <c r="A14820" s="57" t="s">
        <v>77332</v>
      </c>
      <c r="B14820" s="57" t="s">
        <v>77101</v>
      </c>
      <c r="C14820" s="57" t="s">
        <v>77333</v>
      </c>
      <c r="D14820" s="57" t="s">
        <v>77334</v>
      </c>
    </row>
    <row r="14821" spans="1:4">
      <c r="A14821" s="57" t="s">
        <v>39351</v>
      </c>
      <c r="B14821" s="57" t="s">
        <v>12940</v>
      </c>
      <c r="C14821" s="57" t="s">
        <v>39352</v>
      </c>
      <c r="D14821" s="57" t="s">
        <v>39353</v>
      </c>
    </row>
    <row r="14822" spans="1:4">
      <c r="A14822" s="57" t="s">
        <v>39354</v>
      </c>
      <c r="B14822" s="57" t="s">
        <v>12940</v>
      </c>
      <c r="C14822" s="57" t="s">
        <v>39355</v>
      </c>
      <c r="D14822" s="57" t="s">
        <v>39356</v>
      </c>
    </row>
    <row r="14823" spans="1:4">
      <c r="A14823" s="57" t="s">
        <v>39354</v>
      </c>
      <c r="B14823" s="57"/>
      <c r="C14823" s="57" t="s">
        <v>39357</v>
      </c>
      <c r="D14823" s="57" t="s">
        <v>39358</v>
      </c>
    </row>
    <row r="14824" spans="1:4">
      <c r="A14824" s="57" t="s">
        <v>39354</v>
      </c>
      <c r="B14824" s="57"/>
      <c r="C14824" s="57" t="s">
        <v>75164</v>
      </c>
      <c r="D14824" s="57" t="s">
        <v>75165</v>
      </c>
    </row>
    <row r="14825" spans="1:4">
      <c r="A14825" s="57" t="s">
        <v>39360</v>
      </c>
      <c r="B14825" s="57" t="s">
        <v>12940</v>
      </c>
      <c r="C14825" s="57" t="s">
        <v>39361</v>
      </c>
      <c r="D14825" s="57" t="s">
        <v>39362</v>
      </c>
    </row>
    <row r="14826" spans="1:4">
      <c r="A14826" s="57" t="s">
        <v>39360</v>
      </c>
      <c r="B14826" s="57"/>
      <c r="C14826" s="57" t="s">
        <v>39363</v>
      </c>
      <c r="D14826" s="57" t="s">
        <v>39364</v>
      </c>
    </row>
    <row r="14827" spans="1:4">
      <c r="A14827" s="57" t="s">
        <v>39360</v>
      </c>
      <c r="B14827" s="57"/>
      <c r="C14827" s="57" t="s">
        <v>39365</v>
      </c>
      <c r="D14827" s="57" t="s">
        <v>39366</v>
      </c>
    </row>
    <row r="14828" spans="1:4">
      <c r="A14828" s="57" t="s">
        <v>12958</v>
      </c>
      <c r="B14828" s="57" t="s">
        <v>10861</v>
      </c>
      <c r="C14828" s="57" t="s">
        <v>12959</v>
      </c>
      <c r="D14828" s="57" t="s">
        <v>12960</v>
      </c>
    </row>
    <row r="14829" spans="1:4">
      <c r="A14829" s="57" t="s">
        <v>39367</v>
      </c>
      <c r="B14829" s="57" t="s">
        <v>12940</v>
      </c>
      <c r="C14829" s="57" t="s">
        <v>39368</v>
      </c>
      <c r="D14829" s="57" t="s">
        <v>39369</v>
      </c>
    </row>
    <row r="14830" spans="1:4">
      <c r="A14830" s="57" t="s">
        <v>39367</v>
      </c>
      <c r="B14830" s="57"/>
      <c r="C14830" s="57" t="s">
        <v>39370</v>
      </c>
      <c r="D14830" s="57" t="s">
        <v>39369</v>
      </c>
    </row>
    <row r="14831" spans="1:4">
      <c r="A14831" s="57" t="s">
        <v>7820</v>
      </c>
      <c r="B14831" s="57" t="s">
        <v>2225</v>
      </c>
      <c r="C14831" s="57" t="s">
        <v>6186</v>
      </c>
      <c r="D14831" s="57" t="s">
        <v>6187</v>
      </c>
    </row>
    <row r="14832" spans="1:4">
      <c r="A14832" s="57" t="s">
        <v>39371</v>
      </c>
      <c r="B14832" s="57" t="s">
        <v>12940</v>
      </c>
      <c r="C14832" s="57" t="s">
        <v>39372</v>
      </c>
      <c r="D14832" s="57" t="s">
        <v>39373</v>
      </c>
    </row>
    <row r="14833" spans="1:4">
      <c r="A14833" s="57" t="s">
        <v>39371</v>
      </c>
      <c r="B14833" s="57"/>
      <c r="C14833" s="57" t="s">
        <v>39374</v>
      </c>
      <c r="D14833" s="57" t="s">
        <v>39375</v>
      </c>
    </row>
    <row r="14834" spans="1:4">
      <c r="A14834" s="57" t="s">
        <v>39371</v>
      </c>
      <c r="B14834" s="57"/>
      <c r="C14834" s="57" t="s">
        <v>39376</v>
      </c>
      <c r="D14834" s="57" t="s">
        <v>39377</v>
      </c>
    </row>
    <row r="14835" spans="1:4">
      <c r="A14835" s="57" t="s">
        <v>39371</v>
      </c>
      <c r="B14835" s="57"/>
      <c r="C14835" s="57" t="s">
        <v>39378</v>
      </c>
      <c r="D14835" s="57" t="s">
        <v>39379</v>
      </c>
    </row>
    <row r="14836" spans="1:4">
      <c r="A14836" s="57" t="s">
        <v>39371</v>
      </c>
      <c r="B14836" s="57"/>
      <c r="C14836" s="57" t="s">
        <v>39380</v>
      </c>
      <c r="D14836" s="57" t="s">
        <v>39381</v>
      </c>
    </row>
    <row r="14837" spans="1:4">
      <c r="A14837" s="57" t="s">
        <v>39371</v>
      </c>
      <c r="B14837" s="57"/>
      <c r="C14837" s="57" t="s">
        <v>39382</v>
      </c>
      <c r="D14837" s="57" t="s">
        <v>39383</v>
      </c>
    </row>
    <row r="14838" spans="1:4">
      <c r="A14838" s="57" t="s">
        <v>39371</v>
      </c>
      <c r="B14838" s="57"/>
      <c r="C14838" s="57" t="s">
        <v>39384</v>
      </c>
      <c r="D14838" s="57" t="s">
        <v>39383</v>
      </c>
    </row>
    <row r="14839" spans="1:4">
      <c r="A14839" s="57" t="s">
        <v>39371</v>
      </c>
      <c r="B14839" s="57"/>
      <c r="C14839" s="57" t="s">
        <v>39385</v>
      </c>
      <c r="D14839" s="57" t="s">
        <v>39386</v>
      </c>
    </row>
    <row r="14840" spans="1:4">
      <c r="A14840" s="57" t="s">
        <v>39371</v>
      </c>
      <c r="B14840" s="57"/>
      <c r="C14840" s="57" t="s">
        <v>39387</v>
      </c>
      <c r="D14840" s="57" t="s">
        <v>39388</v>
      </c>
    </row>
    <row r="14841" spans="1:4">
      <c r="A14841" s="57" t="s">
        <v>39371</v>
      </c>
      <c r="B14841" s="57"/>
      <c r="C14841" s="57" t="s">
        <v>39389</v>
      </c>
      <c r="D14841" s="57" t="s">
        <v>39390</v>
      </c>
    </row>
    <row r="14842" spans="1:4">
      <c r="A14842" s="57" t="s">
        <v>39371</v>
      </c>
      <c r="B14842" s="57"/>
      <c r="C14842" s="57" t="s">
        <v>75166</v>
      </c>
      <c r="D14842" s="57" t="s">
        <v>75167</v>
      </c>
    </row>
    <row r="14843" spans="1:4">
      <c r="A14843" s="57" t="s">
        <v>39391</v>
      </c>
      <c r="B14843" s="57" t="s">
        <v>12940</v>
      </c>
      <c r="C14843" s="57" t="s">
        <v>39392</v>
      </c>
      <c r="D14843" s="57" t="s">
        <v>39393</v>
      </c>
    </row>
    <row r="14844" spans="1:4">
      <c r="A14844" s="57" t="s">
        <v>39394</v>
      </c>
      <c r="B14844" s="57" t="s">
        <v>12940</v>
      </c>
      <c r="C14844" s="57" t="s">
        <v>39395</v>
      </c>
      <c r="D14844" s="57" t="s">
        <v>39396</v>
      </c>
    </row>
    <row r="14845" spans="1:4">
      <c r="A14845" s="57" t="s">
        <v>12961</v>
      </c>
      <c r="B14845" s="57" t="s">
        <v>15451</v>
      </c>
      <c r="C14845" s="57" t="s">
        <v>12962</v>
      </c>
      <c r="D14845" s="57" t="s">
        <v>12963</v>
      </c>
    </row>
    <row r="14846" spans="1:4">
      <c r="A14846" s="57" t="s">
        <v>39397</v>
      </c>
      <c r="B14846" s="57" t="s">
        <v>12940</v>
      </c>
      <c r="C14846" s="57" t="s">
        <v>39398</v>
      </c>
      <c r="D14846" s="57" t="s">
        <v>39399</v>
      </c>
    </row>
    <row r="14847" spans="1:4">
      <c r="A14847" s="57" t="s">
        <v>39400</v>
      </c>
      <c r="B14847" s="57" t="s">
        <v>12940</v>
      </c>
      <c r="C14847" s="57" t="s">
        <v>39401</v>
      </c>
      <c r="D14847" s="57" t="s">
        <v>39402</v>
      </c>
    </row>
    <row r="14848" spans="1:4">
      <c r="A14848" s="57" t="s">
        <v>39403</v>
      </c>
      <c r="B14848" s="57" t="s">
        <v>12940</v>
      </c>
      <c r="C14848" s="57" t="s">
        <v>39404</v>
      </c>
      <c r="D14848" s="57" t="s">
        <v>39405</v>
      </c>
    </row>
    <row r="14849" spans="1:4">
      <c r="A14849" s="57" t="s">
        <v>39406</v>
      </c>
      <c r="B14849" s="57" t="s">
        <v>12940</v>
      </c>
      <c r="C14849" s="57" t="s">
        <v>39407</v>
      </c>
      <c r="D14849" s="57" t="s">
        <v>39408</v>
      </c>
    </row>
    <row r="14850" spans="1:4">
      <c r="A14850" s="57" t="s">
        <v>39409</v>
      </c>
      <c r="B14850" s="57" t="s">
        <v>12940</v>
      </c>
      <c r="C14850" s="57" t="s">
        <v>39410</v>
      </c>
      <c r="D14850" s="57" t="s">
        <v>39411</v>
      </c>
    </row>
    <row r="14851" spans="1:4">
      <c r="A14851" s="57" t="s">
        <v>39412</v>
      </c>
      <c r="B14851" s="57" t="s">
        <v>12940</v>
      </c>
      <c r="C14851" s="57" t="s">
        <v>39413</v>
      </c>
      <c r="D14851" s="57" t="s">
        <v>39414</v>
      </c>
    </row>
    <row r="14852" spans="1:4">
      <c r="A14852" s="57" t="s">
        <v>39412</v>
      </c>
      <c r="B14852" s="57"/>
      <c r="C14852" s="57" t="s">
        <v>39415</v>
      </c>
      <c r="D14852" s="57" t="s">
        <v>39416</v>
      </c>
    </row>
    <row r="14853" spans="1:4">
      <c r="A14853" s="57" t="s">
        <v>39412</v>
      </c>
      <c r="B14853" s="57"/>
      <c r="C14853" s="57" t="s">
        <v>39417</v>
      </c>
      <c r="D14853" s="57" t="s">
        <v>39418</v>
      </c>
    </row>
    <row r="14854" spans="1:4">
      <c r="A14854" s="57" t="s">
        <v>39412</v>
      </c>
      <c r="B14854" s="57"/>
      <c r="C14854" s="57" t="s">
        <v>39419</v>
      </c>
      <c r="D14854" s="57" t="s">
        <v>39420</v>
      </c>
    </row>
    <row r="14855" spans="1:4">
      <c r="A14855" s="57" t="s">
        <v>39412</v>
      </c>
      <c r="B14855" s="57"/>
      <c r="C14855" s="57" t="s">
        <v>39421</v>
      </c>
      <c r="D14855" s="57" t="s">
        <v>39422</v>
      </c>
    </row>
    <row r="14856" spans="1:4">
      <c r="A14856" s="57" t="s">
        <v>39412</v>
      </c>
      <c r="B14856" s="57"/>
      <c r="C14856" s="57" t="s">
        <v>39423</v>
      </c>
      <c r="D14856" s="57" t="s">
        <v>39424</v>
      </c>
    </row>
    <row r="14857" spans="1:4">
      <c r="A14857" s="57" t="s">
        <v>39412</v>
      </c>
      <c r="B14857" s="57"/>
      <c r="C14857" s="57" t="s">
        <v>39425</v>
      </c>
      <c r="D14857" s="57" t="s">
        <v>39426</v>
      </c>
    </row>
    <row r="14858" spans="1:4">
      <c r="A14858" s="57" t="s">
        <v>39412</v>
      </c>
      <c r="B14858" s="57"/>
      <c r="C14858" s="57" t="s">
        <v>39427</v>
      </c>
      <c r="D14858" s="57" t="s">
        <v>39428</v>
      </c>
    </row>
    <row r="14859" spans="1:4">
      <c r="A14859" s="57" t="s">
        <v>39412</v>
      </c>
      <c r="B14859" s="57"/>
      <c r="C14859" s="57" t="s">
        <v>39429</v>
      </c>
      <c r="D14859" s="57" t="s">
        <v>39430</v>
      </c>
    </row>
    <row r="14860" spans="1:4">
      <c r="A14860" s="57" t="s">
        <v>39412</v>
      </c>
      <c r="B14860" s="57"/>
      <c r="C14860" s="57" t="s">
        <v>39431</v>
      </c>
      <c r="D14860" s="57" t="s">
        <v>39432</v>
      </c>
    </row>
    <row r="14861" spans="1:4">
      <c r="A14861" s="57" t="s">
        <v>39412</v>
      </c>
      <c r="B14861" s="57"/>
      <c r="C14861" s="57" t="s">
        <v>39433</v>
      </c>
      <c r="D14861" s="57" t="s">
        <v>39434</v>
      </c>
    </row>
    <row r="14862" spans="1:4">
      <c r="A14862" s="57" t="s">
        <v>39412</v>
      </c>
      <c r="B14862" s="57"/>
      <c r="C14862" s="57" t="s">
        <v>39435</v>
      </c>
      <c r="D14862" s="57" t="s">
        <v>39436</v>
      </c>
    </row>
    <row r="14863" spans="1:4">
      <c r="A14863" s="57" t="s">
        <v>39412</v>
      </c>
      <c r="B14863" s="57"/>
      <c r="C14863" s="57" t="s">
        <v>39437</v>
      </c>
      <c r="D14863" s="57" t="s">
        <v>39438</v>
      </c>
    </row>
    <row r="14864" spans="1:4">
      <c r="A14864" s="57" t="s">
        <v>39412</v>
      </c>
      <c r="B14864" s="57"/>
      <c r="C14864" s="57" t="s">
        <v>39440</v>
      </c>
      <c r="D14864" s="57" t="s">
        <v>39441</v>
      </c>
    </row>
    <row r="14865" spans="1:4">
      <c r="A14865" s="57" t="s">
        <v>39412</v>
      </c>
      <c r="B14865" s="57"/>
      <c r="C14865" s="57" t="s">
        <v>77335</v>
      </c>
      <c r="D14865" s="57" t="s">
        <v>77336</v>
      </c>
    </row>
    <row r="14866" spans="1:4">
      <c r="A14866" s="57" t="s">
        <v>39412</v>
      </c>
      <c r="B14866" s="57"/>
      <c r="C14866" s="57" t="s">
        <v>77337</v>
      </c>
      <c r="D14866" s="57" t="s">
        <v>77338</v>
      </c>
    </row>
    <row r="14867" spans="1:4">
      <c r="A14867" s="57" t="s">
        <v>39412</v>
      </c>
      <c r="B14867" s="57"/>
      <c r="C14867" s="57" t="s">
        <v>77339</v>
      </c>
      <c r="D14867" s="57" t="s">
        <v>77340</v>
      </c>
    </row>
    <row r="14868" spans="1:4">
      <c r="A14868" s="57" t="s">
        <v>39412</v>
      </c>
      <c r="B14868" s="57"/>
      <c r="C14868" s="57" t="s">
        <v>77341</v>
      </c>
      <c r="D14868" s="57" t="s">
        <v>77342</v>
      </c>
    </row>
    <row r="14869" spans="1:4">
      <c r="A14869" s="57" t="s">
        <v>12964</v>
      </c>
      <c r="B14869" s="57" t="s">
        <v>10813</v>
      </c>
      <c r="C14869" s="57" t="s">
        <v>12965</v>
      </c>
      <c r="D14869" s="57" t="s">
        <v>12966</v>
      </c>
    </row>
    <row r="14870" spans="1:4">
      <c r="A14870" s="57" t="s">
        <v>12964</v>
      </c>
      <c r="B14870" s="57" t="s">
        <v>10813</v>
      </c>
      <c r="C14870" s="57" t="s">
        <v>12967</v>
      </c>
      <c r="D14870" s="57" t="s">
        <v>15452</v>
      </c>
    </row>
    <row r="14871" spans="1:4">
      <c r="A14871" s="57" t="s">
        <v>12964</v>
      </c>
      <c r="B14871" s="57" t="s">
        <v>10813</v>
      </c>
      <c r="C14871" s="57" t="s">
        <v>17426</v>
      </c>
      <c r="D14871" s="57" t="s">
        <v>17427</v>
      </c>
    </row>
    <row r="14872" spans="1:4">
      <c r="A14872" s="57" t="s">
        <v>39442</v>
      </c>
      <c r="B14872" s="57" t="s">
        <v>12940</v>
      </c>
      <c r="C14872" s="57" t="s">
        <v>39443</v>
      </c>
      <c r="D14872" s="57" t="s">
        <v>39444</v>
      </c>
    </row>
    <row r="14873" spans="1:4">
      <c r="A14873" s="57" t="s">
        <v>39442</v>
      </c>
      <c r="B14873" s="57"/>
      <c r="C14873" s="57" t="s">
        <v>39445</v>
      </c>
      <c r="D14873" s="57" t="s">
        <v>39446</v>
      </c>
    </row>
    <row r="14874" spans="1:4">
      <c r="A14874" s="57" t="s">
        <v>39442</v>
      </c>
      <c r="B14874" s="57"/>
      <c r="C14874" s="57" t="s">
        <v>39447</v>
      </c>
      <c r="D14874" s="57" t="s">
        <v>39448</v>
      </c>
    </row>
    <row r="14875" spans="1:4">
      <c r="A14875" s="57" t="s">
        <v>39442</v>
      </c>
      <c r="B14875" s="57"/>
      <c r="C14875" s="57" t="s">
        <v>75168</v>
      </c>
      <c r="D14875" s="57" t="s">
        <v>75169</v>
      </c>
    </row>
    <row r="14876" spans="1:4">
      <c r="A14876" s="57" t="s">
        <v>12968</v>
      </c>
      <c r="B14876" s="57" t="s">
        <v>10813</v>
      </c>
      <c r="C14876" s="57" t="s">
        <v>12969</v>
      </c>
      <c r="D14876" s="57" t="s">
        <v>12970</v>
      </c>
    </row>
    <row r="14877" spans="1:4">
      <c r="A14877" s="57" t="s">
        <v>12968</v>
      </c>
      <c r="B14877" s="57" t="s">
        <v>10813</v>
      </c>
      <c r="C14877" s="57" t="s">
        <v>12971</v>
      </c>
      <c r="D14877" s="57" t="s">
        <v>15453</v>
      </c>
    </row>
    <row r="14878" spans="1:4">
      <c r="A14878" s="57" t="s">
        <v>17428</v>
      </c>
      <c r="B14878" s="57" t="s">
        <v>10813</v>
      </c>
      <c r="C14878" s="57" t="s">
        <v>17429</v>
      </c>
      <c r="D14878" s="57" t="s">
        <v>17430</v>
      </c>
    </row>
    <row r="14879" spans="1:4">
      <c r="A14879" s="57" t="s">
        <v>17431</v>
      </c>
      <c r="B14879" s="57" t="s">
        <v>10813</v>
      </c>
      <c r="C14879" s="57" t="s">
        <v>17432</v>
      </c>
      <c r="D14879" s="57" t="s">
        <v>17433</v>
      </c>
    </row>
    <row r="14880" spans="1:4">
      <c r="A14880" s="57" t="s">
        <v>17431</v>
      </c>
      <c r="B14880" s="57" t="s">
        <v>10813</v>
      </c>
      <c r="C14880" s="57" t="s">
        <v>17434</v>
      </c>
      <c r="D14880" s="57" t="s">
        <v>17435</v>
      </c>
    </row>
    <row r="14881" spans="1:4">
      <c r="A14881" s="57" t="s">
        <v>39449</v>
      </c>
      <c r="B14881" s="57" t="s">
        <v>12940</v>
      </c>
      <c r="C14881" s="57" t="s">
        <v>39450</v>
      </c>
      <c r="D14881" s="57" t="s">
        <v>39451</v>
      </c>
    </row>
    <row r="14882" spans="1:4">
      <c r="A14882" s="57" t="s">
        <v>39452</v>
      </c>
      <c r="B14882" s="57" t="s">
        <v>12940</v>
      </c>
      <c r="C14882" s="57" t="s">
        <v>39453</v>
      </c>
      <c r="D14882" s="57" t="s">
        <v>39454</v>
      </c>
    </row>
    <row r="14883" spans="1:4">
      <c r="A14883" s="57" t="s">
        <v>39455</v>
      </c>
      <c r="B14883" s="57" t="s">
        <v>12940</v>
      </c>
      <c r="C14883" s="57" t="s">
        <v>39456</v>
      </c>
      <c r="D14883" s="57" t="s">
        <v>39457</v>
      </c>
    </row>
    <row r="14884" spans="1:4">
      <c r="A14884" s="57" t="s">
        <v>39458</v>
      </c>
      <c r="B14884" s="57" t="s">
        <v>12940</v>
      </c>
      <c r="C14884" s="57" t="s">
        <v>39459</v>
      </c>
      <c r="D14884" s="57" t="s">
        <v>39460</v>
      </c>
    </row>
    <row r="14885" spans="1:4">
      <c r="A14885" s="57" t="s">
        <v>39458</v>
      </c>
      <c r="B14885" s="57"/>
      <c r="C14885" s="57" t="s">
        <v>39461</v>
      </c>
      <c r="D14885" s="57" t="s">
        <v>39462</v>
      </c>
    </row>
    <row r="14886" spans="1:4">
      <c r="A14886" s="57" t="s">
        <v>39458</v>
      </c>
      <c r="B14886" s="57"/>
      <c r="C14886" s="57" t="s">
        <v>75170</v>
      </c>
      <c r="D14886" s="57" t="s">
        <v>75171</v>
      </c>
    </row>
    <row r="14887" spans="1:4">
      <c r="A14887" s="57" t="s">
        <v>39463</v>
      </c>
      <c r="B14887" s="57" t="s">
        <v>12940</v>
      </c>
      <c r="C14887" s="57" t="s">
        <v>39464</v>
      </c>
      <c r="D14887" s="57" t="s">
        <v>39465</v>
      </c>
    </row>
    <row r="14888" spans="1:4">
      <c r="A14888" s="57" t="s">
        <v>39466</v>
      </c>
      <c r="B14888" s="57" t="s">
        <v>12940</v>
      </c>
      <c r="C14888" s="57" t="s">
        <v>39467</v>
      </c>
      <c r="D14888" s="57" t="s">
        <v>39468</v>
      </c>
    </row>
    <row r="14889" spans="1:4">
      <c r="A14889" s="57" t="s">
        <v>39469</v>
      </c>
      <c r="B14889" s="57" t="s">
        <v>12940</v>
      </c>
      <c r="C14889" s="57" t="s">
        <v>39470</v>
      </c>
      <c r="D14889" s="57" t="s">
        <v>39471</v>
      </c>
    </row>
    <row r="14890" spans="1:4">
      <c r="A14890" s="57" t="s">
        <v>39472</v>
      </c>
      <c r="B14890" s="57" t="s">
        <v>12940</v>
      </c>
      <c r="C14890" s="57" t="s">
        <v>39473</v>
      </c>
      <c r="D14890" s="57" t="s">
        <v>39474</v>
      </c>
    </row>
    <row r="14891" spans="1:4">
      <c r="A14891" s="57" t="s">
        <v>39472</v>
      </c>
      <c r="B14891" s="57"/>
      <c r="C14891" s="57" t="s">
        <v>39475</v>
      </c>
      <c r="D14891" s="57" t="s">
        <v>21375</v>
      </c>
    </row>
    <row r="14892" spans="1:4">
      <c r="A14892" s="57" t="s">
        <v>39472</v>
      </c>
      <c r="B14892" s="57"/>
      <c r="C14892" s="57" t="s">
        <v>39476</v>
      </c>
      <c r="D14892" s="57" t="s">
        <v>39477</v>
      </c>
    </row>
    <row r="14893" spans="1:4">
      <c r="A14893" s="57" t="s">
        <v>39472</v>
      </c>
      <c r="B14893" s="57"/>
      <c r="C14893" s="57" t="s">
        <v>39478</v>
      </c>
      <c r="D14893" s="57" t="s">
        <v>39479</v>
      </c>
    </row>
    <row r="14894" spans="1:4">
      <c r="A14894" s="57" t="s">
        <v>39480</v>
      </c>
      <c r="B14894" s="57" t="s">
        <v>12940</v>
      </c>
      <c r="C14894" s="57" t="s">
        <v>39481</v>
      </c>
      <c r="D14894" s="57" t="s">
        <v>39482</v>
      </c>
    </row>
    <row r="14895" spans="1:4">
      <c r="A14895" s="57" t="s">
        <v>39480</v>
      </c>
      <c r="B14895" s="57"/>
      <c r="C14895" s="57" t="s">
        <v>39483</v>
      </c>
      <c r="D14895" s="57" t="s">
        <v>39484</v>
      </c>
    </row>
    <row r="14896" spans="1:4">
      <c r="A14896" s="57" t="s">
        <v>39480</v>
      </c>
      <c r="B14896" s="57"/>
      <c r="C14896" s="57" t="s">
        <v>39485</v>
      </c>
      <c r="D14896" s="57" t="s">
        <v>39486</v>
      </c>
    </row>
    <row r="14897" spans="1:4">
      <c r="A14897" s="57" t="s">
        <v>39480</v>
      </c>
      <c r="B14897" s="57"/>
      <c r="C14897" s="57" t="s">
        <v>39487</v>
      </c>
      <c r="D14897" s="57" t="s">
        <v>39488</v>
      </c>
    </row>
    <row r="14898" spans="1:4">
      <c r="A14898" s="57" t="s">
        <v>39480</v>
      </c>
      <c r="B14898" s="57"/>
      <c r="C14898" s="57" t="s">
        <v>39489</v>
      </c>
      <c r="D14898" s="57" t="s">
        <v>39490</v>
      </c>
    </row>
    <row r="14899" spans="1:4">
      <c r="A14899" s="57" t="s">
        <v>39480</v>
      </c>
      <c r="B14899" s="57"/>
      <c r="C14899" s="57" t="s">
        <v>75172</v>
      </c>
      <c r="D14899" s="57" t="s">
        <v>75173</v>
      </c>
    </row>
    <row r="14900" spans="1:4">
      <c r="A14900" s="57" t="s">
        <v>39491</v>
      </c>
      <c r="B14900" s="57" t="s">
        <v>12940</v>
      </c>
      <c r="C14900" s="57" t="s">
        <v>39492</v>
      </c>
      <c r="D14900" s="57" t="s">
        <v>39493</v>
      </c>
    </row>
    <row r="14901" spans="1:4">
      <c r="A14901" s="57" t="s">
        <v>39491</v>
      </c>
      <c r="B14901" s="57"/>
      <c r="C14901" s="57" t="s">
        <v>39494</v>
      </c>
      <c r="D14901" s="57" t="s">
        <v>39495</v>
      </c>
    </row>
    <row r="14902" spans="1:4">
      <c r="A14902" s="57" t="s">
        <v>39491</v>
      </c>
      <c r="B14902" s="57"/>
      <c r="C14902" s="57" t="s">
        <v>39496</v>
      </c>
      <c r="D14902" s="57" t="s">
        <v>39497</v>
      </c>
    </row>
    <row r="14903" spans="1:4">
      <c r="A14903" s="57" t="s">
        <v>39491</v>
      </c>
      <c r="B14903" s="57"/>
      <c r="C14903" s="57" t="s">
        <v>39498</v>
      </c>
      <c r="D14903" s="57" t="s">
        <v>39499</v>
      </c>
    </row>
    <row r="14904" spans="1:4">
      <c r="A14904" s="57" t="s">
        <v>39500</v>
      </c>
      <c r="B14904" s="57" t="s">
        <v>12940</v>
      </c>
      <c r="C14904" s="57" t="s">
        <v>39501</v>
      </c>
      <c r="D14904" s="57" t="s">
        <v>39502</v>
      </c>
    </row>
    <row r="14905" spans="1:4">
      <c r="A14905" s="57" t="s">
        <v>39500</v>
      </c>
      <c r="B14905" s="57"/>
      <c r="C14905" s="57" t="s">
        <v>39503</v>
      </c>
      <c r="D14905" s="57" t="s">
        <v>39504</v>
      </c>
    </row>
    <row r="14906" spans="1:4">
      <c r="A14906" s="57" t="s">
        <v>39505</v>
      </c>
      <c r="B14906" s="57" t="s">
        <v>12940</v>
      </c>
      <c r="C14906" s="57" t="s">
        <v>39506</v>
      </c>
      <c r="D14906" s="57" t="s">
        <v>39507</v>
      </c>
    </row>
    <row r="14907" spans="1:4">
      <c r="A14907" s="57" t="s">
        <v>7821</v>
      </c>
      <c r="B14907" s="57" t="s">
        <v>2221</v>
      </c>
      <c r="C14907" s="57" t="s">
        <v>6434</v>
      </c>
      <c r="D14907" s="57" t="s">
        <v>6435</v>
      </c>
    </row>
    <row r="14908" spans="1:4">
      <c r="A14908" s="57" t="s">
        <v>7821</v>
      </c>
      <c r="B14908" s="57" t="s">
        <v>2221</v>
      </c>
      <c r="C14908" s="57" t="s">
        <v>6436</v>
      </c>
      <c r="D14908" s="57" t="s">
        <v>6437</v>
      </c>
    </row>
    <row r="14909" spans="1:4">
      <c r="A14909" s="57" t="s">
        <v>7821</v>
      </c>
      <c r="B14909" s="57" t="s">
        <v>2221</v>
      </c>
      <c r="C14909" s="57" t="s">
        <v>6438</v>
      </c>
      <c r="D14909" s="57" t="s">
        <v>6439</v>
      </c>
    </row>
    <row r="14910" spans="1:4">
      <c r="A14910" s="57" t="s">
        <v>7821</v>
      </c>
      <c r="B14910" s="57" t="s">
        <v>2221</v>
      </c>
      <c r="C14910" s="57" t="s">
        <v>6440</v>
      </c>
      <c r="D14910" s="57" t="s">
        <v>6441</v>
      </c>
    </row>
    <row r="14911" spans="1:4">
      <c r="A14911" s="57" t="s">
        <v>7821</v>
      </c>
      <c r="B14911" s="57" t="s">
        <v>2221</v>
      </c>
      <c r="C14911" s="57" t="s">
        <v>6442</v>
      </c>
      <c r="D14911" s="57" t="s">
        <v>6443</v>
      </c>
    </row>
    <row r="14912" spans="1:4">
      <c r="A14912" s="57" t="s">
        <v>7821</v>
      </c>
      <c r="B14912" s="57" t="s">
        <v>2221</v>
      </c>
      <c r="C14912" s="57" t="s">
        <v>6444</v>
      </c>
      <c r="D14912" s="57" t="s">
        <v>6445</v>
      </c>
    </row>
    <row r="14913" spans="1:4">
      <c r="A14913" s="57" t="s">
        <v>7821</v>
      </c>
      <c r="B14913" s="57" t="s">
        <v>2221</v>
      </c>
      <c r="C14913" s="57" t="s">
        <v>6446</v>
      </c>
      <c r="D14913" s="57" t="s">
        <v>6447</v>
      </c>
    </row>
    <row r="14914" spans="1:4">
      <c r="A14914" s="57" t="s">
        <v>7821</v>
      </c>
      <c r="B14914" s="57" t="s">
        <v>2221</v>
      </c>
      <c r="C14914" s="57" t="s">
        <v>6448</v>
      </c>
      <c r="D14914" s="57" t="s">
        <v>6449</v>
      </c>
    </row>
    <row r="14915" spans="1:4">
      <c r="A14915" s="57" t="s">
        <v>7821</v>
      </c>
      <c r="B14915" s="57" t="s">
        <v>2221</v>
      </c>
      <c r="C14915" s="57" t="s">
        <v>6450</v>
      </c>
      <c r="D14915" s="57" t="s">
        <v>6451</v>
      </c>
    </row>
    <row r="14916" spans="1:4">
      <c r="A14916" s="57" t="s">
        <v>7821</v>
      </c>
      <c r="B14916" s="57" t="s">
        <v>2221</v>
      </c>
      <c r="C14916" s="57" t="s">
        <v>6525</v>
      </c>
      <c r="D14916" s="57" t="s">
        <v>6526</v>
      </c>
    </row>
    <row r="14917" spans="1:4">
      <c r="A14917" s="57" t="s">
        <v>7821</v>
      </c>
      <c r="B14917" s="57" t="s">
        <v>2221</v>
      </c>
      <c r="C14917" s="57" t="s">
        <v>6535</v>
      </c>
      <c r="D14917" s="57" t="s">
        <v>6536</v>
      </c>
    </row>
    <row r="14918" spans="1:4">
      <c r="A14918" s="57" t="s">
        <v>7821</v>
      </c>
      <c r="B14918" s="57" t="s">
        <v>2221</v>
      </c>
      <c r="C14918" s="57" t="s">
        <v>6550</v>
      </c>
      <c r="D14918" s="57" t="s">
        <v>6551</v>
      </c>
    </row>
    <row r="14919" spans="1:4">
      <c r="A14919" s="57" t="s">
        <v>39508</v>
      </c>
      <c r="B14919" s="57" t="s">
        <v>12940</v>
      </c>
      <c r="C14919" s="57" t="s">
        <v>39509</v>
      </c>
      <c r="D14919" s="57" t="s">
        <v>39510</v>
      </c>
    </row>
    <row r="14920" spans="1:4">
      <c r="A14920" s="57" t="s">
        <v>39508</v>
      </c>
      <c r="B14920" s="57"/>
      <c r="C14920" s="57" t="s">
        <v>39511</v>
      </c>
      <c r="D14920" s="57" t="s">
        <v>39512</v>
      </c>
    </row>
    <row r="14921" spans="1:4">
      <c r="A14921" s="57" t="s">
        <v>39513</v>
      </c>
      <c r="B14921" s="57" t="s">
        <v>12940</v>
      </c>
      <c r="C14921" s="57" t="s">
        <v>39514</v>
      </c>
      <c r="D14921" s="57" t="s">
        <v>39515</v>
      </c>
    </row>
    <row r="14922" spans="1:4">
      <c r="A14922" s="57" t="s">
        <v>39516</v>
      </c>
      <c r="B14922" s="57" t="s">
        <v>12940</v>
      </c>
      <c r="C14922" s="57" t="s">
        <v>39517</v>
      </c>
      <c r="D14922" s="57" t="s">
        <v>39518</v>
      </c>
    </row>
    <row r="14923" spans="1:4">
      <c r="A14923" s="57" t="s">
        <v>39516</v>
      </c>
      <c r="B14923" s="57"/>
      <c r="C14923" s="57" t="s">
        <v>39519</v>
      </c>
      <c r="D14923" s="57" t="s">
        <v>39520</v>
      </c>
    </row>
    <row r="14924" spans="1:4">
      <c r="A14924" s="57" t="s">
        <v>39516</v>
      </c>
      <c r="B14924" s="57"/>
      <c r="C14924" s="57" t="s">
        <v>39521</v>
      </c>
      <c r="D14924" s="57" t="s">
        <v>39522</v>
      </c>
    </row>
    <row r="14925" spans="1:4">
      <c r="A14925" s="57" t="s">
        <v>39516</v>
      </c>
      <c r="B14925" s="57"/>
      <c r="C14925" s="57" t="s">
        <v>39523</v>
      </c>
      <c r="D14925" s="57" t="s">
        <v>39524</v>
      </c>
    </row>
    <row r="14926" spans="1:4">
      <c r="A14926" s="57" t="s">
        <v>39516</v>
      </c>
      <c r="B14926" s="57"/>
      <c r="C14926" s="57" t="s">
        <v>39525</v>
      </c>
      <c r="D14926" s="57" t="s">
        <v>39526</v>
      </c>
    </row>
    <row r="14927" spans="1:4">
      <c r="A14927" s="57" t="s">
        <v>39516</v>
      </c>
      <c r="B14927" s="57"/>
      <c r="C14927" s="57" t="s">
        <v>39527</v>
      </c>
      <c r="D14927" s="57" t="s">
        <v>39528</v>
      </c>
    </row>
    <row r="14928" spans="1:4">
      <c r="A14928" s="57" t="s">
        <v>39516</v>
      </c>
      <c r="B14928" s="57"/>
      <c r="C14928" s="57" t="s">
        <v>39529</v>
      </c>
      <c r="D14928" s="57" t="s">
        <v>39530</v>
      </c>
    </row>
    <row r="14929" spans="1:4">
      <c r="A14929" s="57" t="s">
        <v>39516</v>
      </c>
      <c r="B14929" s="57"/>
      <c r="C14929" s="57" t="s">
        <v>39531</v>
      </c>
      <c r="D14929" s="57" t="s">
        <v>39532</v>
      </c>
    </row>
    <row r="14930" spans="1:4">
      <c r="A14930" s="57" t="s">
        <v>39533</v>
      </c>
      <c r="B14930" s="57" t="s">
        <v>12940</v>
      </c>
      <c r="C14930" s="57" t="s">
        <v>39534</v>
      </c>
      <c r="D14930" s="57" t="s">
        <v>39535</v>
      </c>
    </row>
    <row r="14931" spans="1:4">
      <c r="A14931" s="57" t="s">
        <v>39536</v>
      </c>
      <c r="B14931" s="57" t="s">
        <v>12940</v>
      </c>
      <c r="C14931" s="57" t="s">
        <v>39537</v>
      </c>
      <c r="D14931" s="57" t="s">
        <v>39538</v>
      </c>
    </row>
    <row r="14932" spans="1:4">
      <c r="A14932" s="57" t="s">
        <v>39536</v>
      </c>
      <c r="B14932" s="57"/>
      <c r="C14932" s="57" t="s">
        <v>77343</v>
      </c>
      <c r="D14932" s="57" t="s">
        <v>77344</v>
      </c>
    </row>
    <row r="14933" spans="1:4">
      <c r="A14933" s="57" t="s">
        <v>39539</v>
      </c>
      <c r="B14933" s="57" t="s">
        <v>12940</v>
      </c>
      <c r="C14933" s="57" t="s">
        <v>39540</v>
      </c>
      <c r="D14933" s="57" t="s">
        <v>39541</v>
      </c>
    </row>
    <row r="14934" spans="1:4">
      <c r="A14934" s="57" t="s">
        <v>39539</v>
      </c>
      <c r="B14934" s="57"/>
      <c r="C14934" s="57" t="s">
        <v>77345</v>
      </c>
      <c r="D14934" s="57" t="s">
        <v>77346</v>
      </c>
    </row>
    <row r="14935" spans="1:4">
      <c r="A14935" s="57" t="s">
        <v>39542</v>
      </c>
      <c r="B14935" s="57" t="s">
        <v>12940</v>
      </c>
      <c r="C14935" s="57" t="s">
        <v>39543</v>
      </c>
      <c r="D14935" s="57" t="s">
        <v>39544</v>
      </c>
    </row>
    <row r="14936" spans="1:4">
      <c r="A14936" s="57" t="s">
        <v>39542</v>
      </c>
      <c r="B14936" s="57"/>
      <c r="C14936" s="57" t="s">
        <v>39545</v>
      </c>
      <c r="D14936" s="57" t="s">
        <v>39546</v>
      </c>
    </row>
    <row r="14937" spans="1:4">
      <c r="A14937" s="57" t="s">
        <v>39542</v>
      </c>
      <c r="B14937" s="57"/>
      <c r="C14937" s="57" t="s">
        <v>39547</v>
      </c>
      <c r="D14937" s="57" t="s">
        <v>39548</v>
      </c>
    </row>
    <row r="14938" spans="1:4">
      <c r="A14938" s="57" t="s">
        <v>39542</v>
      </c>
      <c r="B14938" s="57"/>
      <c r="C14938" s="57" t="s">
        <v>39549</v>
      </c>
      <c r="D14938" s="57" t="s">
        <v>39550</v>
      </c>
    </row>
    <row r="14939" spans="1:4">
      <c r="A14939" s="57" t="s">
        <v>39542</v>
      </c>
      <c r="B14939" s="57"/>
      <c r="C14939" s="57" t="s">
        <v>39551</v>
      </c>
      <c r="D14939" s="57" t="s">
        <v>39552</v>
      </c>
    </row>
    <row r="14940" spans="1:4">
      <c r="A14940" s="57" t="s">
        <v>39542</v>
      </c>
      <c r="B14940" s="57"/>
      <c r="C14940" s="57" t="s">
        <v>39553</v>
      </c>
      <c r="D14940" s="57" t="s">
        <v>39554</v>
      </c>
    </row>
    <row r="14941" spans="1:4">
      <c r="A14941" s="57" t="s">
        <v>39542</v>
      </c>
      <c r="B14941" s="57"/>
      <c r="C14941" s="57" t="s">
        <v>39555</v>
      </c>
      <c r="D14941" s="57" t="s">
        <v>39556</v>
      </c>
    </row>
    <row r="14942" spans="1:4">
      <c r="A14942" s="57" t="s">
        <v>39542</v>
      </c>
      <c r="B14942" s="57"/>
      <c r="C14942" s="57" t="s">
        <v>39557</v>
      </c>
      <c r="D14942" s="57" t="s">
        <v>39558</v>
      </c>
    </row>
    <row r="14943" spans="1:4">
      <c r="A14943" s="57" t="s">
        <v>39542</v>
      </c>
      <c r="B14943" s="57"/>
      <c r="C14943" s="57" t="s">
        <v>39559</v>
      </c>
      <c r="D14943" s="57" t="s">
        <v>39560</v>
      </c>
    </row>
    <row r="14944" spans="1:4">
      <c r="A14944" s="57" t="s">
        <v>39542</v>
      </c>
      <c r="B14944" s="57"/>
      <c r="C14944" s="57" t="s">
        <v>39561</v>
      </c>
      <c r="D14944" s="57" t="s">
        <v>39562</v>
      </c>
    </row>
    <row r="14945" spans="1:4">
      <c r="A14945" s="57" t="s">
        <v>39542</v>
      </c>
      <c r="B14945" s="57"/>
      <c r="C14945" s="57" t="s">
        <v>39563</v>
      </c>
      <c r="D14945" s="57" t="s">
        <v>39564</v>
      </c>
    </row>
    <row r="14946" spans="1:4">
      <c r="A14946" s="57" t="s">
        <v>39542</v>
      </c>
      <c r="B14946" s="57"/>
      <c r="C14946" s="57" t="s">
        <v>39565</v>
      </c>
      <c r="D14946" s="57" t="s">
        <v>39566</v>
      </c>
    </row>
    <row r="14947" spans="1:4">
      <c r="A14947" s="57" t="s">
        <v>39542</v>
      </c>
      <c r="B14947" s="57"/>
      <c r="C14947" s="57" t="s">
        <v>39567</v>
      </c>
      <c r="D14947" s="57" t="s">
        <v>39568</v>
      </c>
    </row>
    <row r="14948" spans="1:4">
      <c r="A14948" s="57" t="s">
        <v>39569</v>
      </c>
      <c r="B14948" s="57" t="s">
        <v>12940</v>
      </c>
      <c r="C14948" s="57" t="s">
        <v>39570</v>
      </c>
      <c r="D14948" s="57" t="s">
        <v>75174</v>
      </c>
    </row>
    <row r="14949" spans="1:4">
      <c r="A14949" s="57" t="s">
        <v>39569</v>
      </c>
      <c r="B14949" s="57"/>
      <c r="C14949" s="57" t="s">
        <v>39571</v>
      </c>
      <c r="D14949" s="57" t="s">
        <v>39572</v>
      </c>
    </row>
    <row r="14950" spans="1:4">
      <c r="A14950" s="57" t="s">
        <v>7822</v>
      </c>
      <c r="B14950" s="57" t="s">
        <v>2441</v>
      </c>
      <c r="C14950" s="57" t="s">
        <v>4739</v>
      </c>
      <c r="D14950" s="57" t="s">
        <v>4740</v>
      </c>
    </row>
    <row r="14951" spans="1:4">
      <c r="A14951" s="57" t="s">
        <v>7822</v>
      </c>
      <c r="B14951" s="57" t="s">
        <v>2441</v>
      </c>
      <c r="C14951" s="57" t="s">
        <v>17436</v>
      </c>
      <c r="D14951" s="57" t="s">
        <v>17437</v>
      </c>
    </row>
    <row r="14952" spans="1:4">
      <c r="A14952" s="57" t="s">
        <v>7822</v>
      </c>
      <c r="B14952" s="57" t="s">
        <v>2441</v>
      </c>
      <c r="C14952" s="57" t="s">
        <v>17438</v>
      </c>
      <c r="D14952" s="57" t="s">
        <v>17439</v>
      </c>
    </row>
    <row r="14953" spans="1:4">
      <c r="A14953" s="57" t="s">
        <v>39574</v>
      </c>
      <c r="B14953" s="57" t="s">
        <v>12940</v>
      </c>
      <c r="C14953" s="57" t="s">
        <v>39575</v>
      </c>
      <c r="D14953" s="57" t="s">
        <v>39576</v>
      </c>
    </row>
    <row r="14954" spans="1:4">
      <c r="A14954" s="57" t="s">
        <v>39574</v>
      </c>
      <c r="B14954" s="57"/>
      <c r="C14954" s="57" t="s">
        <v>39577</v>
      </c>
      <c r="D14954" s="57" t="s">
        <v>39578</v>
      </c>
    </row>
    <row r="14955" spans="1:4">
      <c r="A14955" s="57" t="s">
        <v>7823</v>
      </c>
      <c r="B14955" s="57" t="s">
        <v>2376</v>
      </c>
      <c r="C14955" s="57" t="s">
        <v>3355</v>
      </c>
      <c r="D14955" s="57" t="s">
        <v>3356</v>
      </c>
    </row>
    <row r="14956" spans="1:4">
      <c r="A14956" s="57" t="s">
        <v>39579</v>
      </c>
      <c r="B14956" s="57" t="s">
        <v>12940</v>
      </c>
      <c r="C14956" s="57" t="s">
        <v>39580</v>
      </c>
      <c r="D14956" s="57" t="s">
        <v>39581</v>
      </c>
    </row>
    <row r="14957" spans="1:4">
      <c r="A14957" s="57" t="s">
        <v>39582</v>
      </c>
      <c r="B14957" s="57" t="s">
        <v>12940</v>
      </c>
      <c r="C14957" s="57" t="s">
        <v>39583</v>
      </c>
      <c r="D14957" s="57" t="s">
        <v>39584</v>
      </c>
    </row>
    <row r="14958" spans="1:4">
      <c r="A14958" s="57" t="s">
        <v>39585</v>
      </c>
      <c r="B14958" s="57" t="s">
        <v>12940</v>
      </c>
      <c r="C14958" s="57" t="s">
        <v>39586</v>
      </c>
      <c r="D14958" s="57" t="s">
        <v>39587</v>
      </c>
    </row>
    <row r="14959" spans="1:4">
      <c r="A14959" s="57" t="s">
        <v>39585</v>
      </c>
      <c r="B14959" s="57"/>
      <c r="C14959" s="57" t="s">
        <v>39588</v>
      </c>
      <c r="D14959" s="57" t="s">
        <v>39589</v>
      </c>
    </row>
    <row r="14960" spans="1:4">
      <c r="A14960" s="57" t="s">
        <v>39585</v>
      </c>
      <c r="B14960" s="57"/>
      <c r="C14960" s="57" t="s">
        <v>39590</v>
      </c>
      <c r="D14960" s="57" t="s">
        <v>39591</v>
      </c>
    </row>
    <row r="14961" spans="1:4">
      <c r="A14961" s="57" t="s">
        <v>39592</v>
      </c>
      <c r="B14961" s="57" t="s">
        <v>12940</v>
      </c>
      <c r="C14961" s="57" t="s">
        <v>39593</v>
      </c>
      <c r="D14961" s="57" t="s">
        <v>39594</v>
      </c>
    </row>
    <row r="14962" spans="1:4">
      <c r="A14962" s="57" t="s">
        <v>39592</v>
      </c>
      <c r="B14962" s="57"/>
      <c r="C14962" s="57" t="s">
        <v>39595</v>
      </c>
      <c r="D14962" s="57" t="s">
        <v>39596</v>
      </c>
    </row>
    <row r="14963" spans="1:4">
      <c r="A14963" s="57" t="s">
        <v>39597</v>
      </c>
      <c r="B14963" s="57" t="s">
        <v>12940</v>
      </c>
      <c r="C14963" s="57" t="s">
        <v>39598</v>
      </c>
      <c r="D14963" s="57" t="s">
        <v>39599</v>
      </c>
    </row>
    <row r="14964" spans="1:4">
      <c r="A14964" s="57" t="s">
        <v>39597</v>
      </c>
      <c r="B14964" s="57"/>
      <c r="C14964" s="57" t="s">
        <v>39600</v>
      </c>
      <c r="D14964" s="57" t="s">
        <v>39601</v>
      </c>
    </row>
    <row r="14965" spans="1:4">
      <c r="A14965" s="57" t="s">
        <v>39597</v>
      </c>
      <c r="B14965" s="57"/>
      <c r="C14965" s="57" t="s">
        <v>39602</v>
      </c>
      <c r="D14965" s="57" t="s">
        <v>39603</v>
      </c>
    </row>
    <row r="14966" spans="1:4">
      <c r="A14966" s="57" t="s">
        <v>39597</v>
      </c>
      <c r="B14966" s="57"/>
      <c r="C14966" s="57" t="s">
        <v>39604</v>
      </c>
      <c r="D14966" s="57" t="s">
        <v>39605</v>
      </c>
    </row>
    <row r="14967" spans="1:4">
      <c r="A14967" s="57" t="s">
        <v>39597</v>
      </c>
      <c r="B14967" s="57"/>
      <c r="C14967" s="57" t="s">
        <v>39606</v>
      </c>
      <c r="D14967" s="57" t="s">
        <v>39607</v>
      </c>
    </row>
    <row r="14968" spans="1:4">
      <c r="A14968" s="57" t="s">
        <v>39597</v>
      </c>
      <c r="B14968" s="57"/>
      <c r="C14968" s="57" t="s">
        <v>39608</v>
      </c>
      <c r="D14968" s="57" t="s">
        <v>39609</v>
      </c>
    </row>
    <row r="14969" spans="1:4">
      <c r="A14969" s="57" t="s">
        <v>39597</v>
      </c>
      <c r="B14969" s="57"/>
      <c r="C14969" s="57" t="s">
        <v>39610</v>
      </c>
      <c r="D14969" s="57" t="s">
        <v>39611</v>
      </c>
    </row>
    <row r="14970" spans="1:4">
      <c r="A14970" s="57" t="s">
        <v>39597</v>
      </c>
      <c r="B14970" s="57"/>
      <c r="C14970" s="57" t="s">
        <v>39612</v>
      </c>
      <c r="D14970" s="57" t="s">
        <v>39613</v>
      </c>
    </row>
    <row r="14971" spans="1:4">
      <c r="A14971" s="57" t="s">
        <v>15454</v>
      </c>
      <c r="B14971" s="57" t="s">
        <v>15455</v>
      </c>
      <c r="C14971" s="57" t="s">
        <v>15456</v>
      </c>
      <c r="D14971" s="57" t="s">
        <v>15457</v>
      </c>
    </row>
    <row r="14972" spans="1:4">
      <c r="A14972" s="57" t="s">
        <v>15454</v>
      </c>
      <c r="B14972" s="57" t="s">
        <v>15455</v>
      </c>
      <c r="C14972" s="57" t="s">
        <v>17440</v>
      </c>
      <c r="D14972" s="57" t="s">
        <v>17441</v>
      </c>
    </row>
    <row r="14973" spans="1:4">
      <c r="A14973" s="57" t="s">
        <v>39614</v>
      </c>
      <c r="B14973" s="57" t="s">
        <v>12940</v>
      </c>
      <c r="C14973" s="57" t="s">
        <v>39615</v>
      </c>
      <c r="D14973" s="57" t="s">
        <v>39616</v>
      </c>
    </row>
    <row r="14974" spans="1:4">
      <c r="A14974" s="57" t="s">
        <v>39614</v>
      </c>
      <c r="B14974" s="57"/>
      <c r="C14974" s="57" t="s">
        <v>39617</v>
      </c>
      <c r="D14974" s="57" t="s">
        <v>39618</v>
      </c>
    </row>
    <row r="14975" spans="1:4">
      <c r="A14975" s="57" t="s">
        <v>39614</v>
      </c>
      <c r="B14975" s="57"/>
      <c r="C14975" s="57" t="s">
        <v>39619</v>
      </c>
      <c r="D14975" s="57" t="s">
        <v>39620</v>
      </c>
    </row>
    <row r="14976" spans="1:4">
      <c r="A14976" s="57" t="s">
        <v>39614</v>
      </c>
      <c r="B14976" s="57"/>
      <c r="C14976" s="57" t="s">
        <v>39621</v>
      </c>
      <c r="D14976" s="57" t="s">
        <v>39622</v>
      </c>
    </row>
    <row r="14977" spans="1:4">
      <c r="A14977" s="57" t="s">
        <v>39614</v>
      </c>
      <c r="B14977" s="57"/>
      <c r="C14977" s="57" t="s">
        <v>39623</v>
      </c>
      <c r="D14977" s="57" t="s">
        <v>39624</v>
      </c>
    </row>
    <row r="14978" spans="1:4">
      <c r="A14978" s="57" t="s">
        <v>39614</v>
      </c>
      <c r="B14978" s="57"/>
      <c r="C14978" s="57" t="s">
        <v>39625</v>
      </c>
      <c r="D14978" s="57" t="s">
        <v>39626</v>
      </c>
    </row>
    <row r="14979" spans="1:4">
      <c r="A14979" s="57" t="s">
        <v>39614</v>
      </c>
      <c r="B14979" s="57"/>
      <c r="C14979" s="57" t="s">
        <v>39627</v>
      </c>
      <c r="D14979" s="57" t="s">
        <v>39628</v>
      </c>
    </row>
    <row r="14980" spans="1:4">
      <c r="A14980" s="57" t="s">
        <v>39614</v>
      </c>
      <c r="B14980" s="57"/>
      <c r="C14980" s="57" t="s">
        <v>39629</v>
      </c>
      <c r="D14980" s="57" t="s">
        <v>39630</v>
      </c>
    </row>
    <row r="14981" spans="1:4">
      <c r="A14981" s="57" t="s">
        <v>39614</v>
      </c>
      <c r="B14981" s="57"/>
      <c r="C14981" s="57" t="s">
        <v>39631</v>
      </c>
      <c r="D14981" s="57" t="s">
        <v>39632</v>
      </c>
    </row>
    <row r="14982" spans="1:4">
      <c r="A14982" s="57" t="s">
        <v>39614</v>
      </c>
      <c r="B14982" s="57"/>
      <c r="C14982" s="57" t="s">
        <v>39633</v>
      </c>
      <c r="D14982" s="57" t="s">
        <v>39634</v>
      </c>
    </row>
    <row r="14983" spans="1:4">
      <c r="A14983" s="57" t="s">
        <v>39614</v>
      </c>
      <c r="B14983" s="57"/>
      <c r="C14983" s="57" t="s">
        <v>39635</v>
      </c>
      <c r="D14983" s="57" t="s">
        <v>39636</v>
      </c>
    </row>
    <row r="14984" spans="1:4">
      <c r="A14984" s="57" t="s">
        <v>39614</v>
      </c>
      <c r="B14984" s="57"/>
      <c r="C14984" s="57" t="s">
        <v>39637</v>
      </c>
      <c r="D14984" s="57" t="s">
        <v>39638</v>
      </c>
    </row>
    <row r="14985" spans="1:4">
      <c r="A14985" s="57" t="s">
        <v>39614</v>
      </c>
      <c r="B14985" s="57"/>
      <c r="C14985" s="57" t="s">
        <v>39639</v>
      </c>
      <c r="D14985" s="57" t="s">
        <v>39640</v>
      </c>
    </row>
    <row r="14986" spans="1:4">
      <c r="A14986" s="57" t="s">
        <v>39614</v>
      </c>
      <c r="B14986" s="57"/>
      <c r="C14986" s="57" t="s">
        <v>74212</v>
      </c>
      <c r="D14986" s="57" t="s">
        <v>75175</v>
      </c>
    </row>
    <row r="14987" spans="1:4">
      <c r="A14987" s="57" t="s">
        <v>39614</v>
      </c>
      <c r="B14987" s="57"/>
      <c r="C14987" s="57" t="s">
        <v>75176</v>
      </c>
      <c r="D14987" s="57" t="s">
        <v>75177</v>
      </c>
    </row>
    <row r="14988" spans="1:4">
      <c r="A14988" s="57" t="s">
        <v>39614</v>
      </c>
      <c r="B14988" s="57"/>
      <c r="C14988" s="57" t="s">
        <v>75178</v>
      </c>
      <c r="D14988" s="57" t="s">
        <v>75179</v>
      </c>
    </row>
    <row r="14989" spans="1:4">
      <c r="A14989" s="57" t="s">
        <v>39614</v>
      </c>
      <c r="B14989" s="57"/>
      <c r="C14989" s="57" t="s">
        <v>77347</v>
      </c>
      <c r="D14989" s="57" t="s">
        <v>77348</v>
      </c>
    </row>
    <row r="14990" spans="1:4">
      <c r="A14990" s="57" t="s">
        <v>39641</v>
      </c>
      <c r="B14990" s="57" t="s">
        <v>12940</v>
      </c>
      <c r="C14990" s="57" t="s">
        <v>39642</v>
      </c>
      <c r="D14990" s="57" t="s">
        <v>39643</v>
      </c>
    </row>
    <row r="14991" spans="1:4">
      <c r="A14991" s="57" t="s">
        <v>39644</v>
      </c>
      <c r="B14991" s="57" t="s">
        <v>12940</v>
      </c>
      <c r="C14991" s="57" t="s">
        <v>39645</v>
      </c>
      <c r="D14991" s="57" t="s">
        <v>39646</v>
      </c>
    </row>
    <row r="14992" spans="1:4">
      <c r="A14992" s="57" t="s">
        <v>39647</v>
      </c>
      <c r="B14992" s="57" t="s">
        <v>12940</v>
      </c>
      <c r="C14992" s="57" t="s">
        <v>39648</v>
      </c>
      <c r="D14992" s="57" t="s">
        <v>39649</v>
      </c>
    </row>
    <row r="14993" spans="1:4">
      <c r="A14993" s="57" t="s">
        <v>39647</v>
      </c>
      <c r="B14993" s="57"/>
      <c r="C14993" s="57" t="s">
        <v>76713</v>
      </c>
      <c r="D14993" s="57" t="s">
        <v>76714</v>
      </c>
    </row>
    <row r="14994" spans="1:4">
      <c r="A14994" s="57" t="s">
        <v>39650</v>
      </c>
      <c r="B14994" s="57" t="s">
        <v>12940</v>
      </c>
      <c r="C14994" s="57" t="s">
        <v>39651</v>
      </c>
      <c r="D14994" s="57" t="s">
        <v>39652</v>
      </c>
    </row>
    <row r="14995" spans="1:4">
      <c r="A14995" s="57" t="s">
        <v>39650</v>
      </c>
      <c r="B14995" s="57"/>
      <c r="C14995" s="57" t="s">
        <v>39653</v>
      </c>
      <c r="D14995" s="57" t="s">
        <v>39654</v>
      </c>
    </row>
    <row r="14996" spans="1:4">
      <c r="A14996" s="57" t="s">
        <v>39655</v>
      </c>
      <c r="B14996" s="57" t="s">
        <v>12940</v>
      </c>
      <c r="C14996" s="57" t="s">
        <v>39656</v>
      </c>
      <c r="D14996" s="57" t="s">
        <v>39657</v>
      </c>
    </row>
    <row r="14997" spans="1:4">
      <c r="A14997" s="57" t="s">
        <v>39658</v>
      </c>
      <c r="B14997" s="57" t="s">
        <v>12940</v>
      </c>
      <c r="C14997" s="57" t="s">
        <v>39659</v>
      </c>
      <c r="D14997" s="57" t="s">
        <v>39660</v>
      </c>
    </row>
    <row r="14998" spans="1:4">
      <c r="A14998" s="57" t="s">
        <v>39658</v>
      </c>
      <c r="B14998" s="57"/>
      <c r="C14998" s="57" t="s">
        <v>39661</v>
      </c>
      <c r="D14998" s="57" t="s">
        <v>39662</v>
      </c>
    </row>
    <row r="14999" spans="1:4">
      <c r="A14999" s="57" t="s">
        <v>39658</v>
      </c>
      <c r="B14999" s="57"/>
      <c r="C14999" s="57" t="s">
        <v>39663</v>
      </c>
      <c r="D14999" s="57" t="s">
        <v>39664</v>
      </c>
    </row>
    <row r="15000" spans="1:4">
      <c r="A15000" s="57" t="s">
        <v>39665</v>
      </c>
      <c r="B15000" s="57" t="s">
        <v>12940</v>
      </c>
      <c r="C15000" s="57" t="s">
        <v>39666</v>
      </c>
      <c r="D15000" s="57" t="s">
        <v>39667</v>
      </c>
    </row>
    <row r="15001" spans="1:4">
      <c r="A15001" s="57" t="s">
        <v>39668</v>
      </c>
      <c r="B15001" s="57" t="s">
        <v>12940</v>
      </c>
      <c r="C15001" s="57" t="s">
        <v>39669</v>
      </c>
      <c r="D15001" s="57" t="s">
        <v>39670</v>
      </c>
    </row>
    <row r="15002" spans="1:4">
      <c r="A15002" s="57" t="s">
        <v>39668</v>
      </c>
      <c r="B15002" s="57"/>
      <c r="C15002" s="57" t="s">
        <v>39671</v>
      </c>
      <c r="D15002" s="57" t="s">
        <v>39672</v>
      </c>
    </row>
    <row r="15003" spans="1:4">
      <c r="A15003" s="57" t="s">
        <v>39668</v>
      </c>
      <c r="B15003" s="57"/>
      <c r="C15003" s="57" t="s">
        <v>39673</v>
      </c>
      <c r="D15003" s="57" t="s">
        <v>39674</v>
      </c>
    </row>
    <row r="15004" spans="1:4">
      <c r="A15004" s="57" t="s">
        <v>39668</v>
      </c>
      <c r="B15004" s="57"/>
      <c r="C15004" s="57" t="s">
        <v>39675</v>
      </c>
      <c r="D15004" s="57" t="s">
        <v>39676</v>
      </c>
    </row>
    <row r="15005" spans="1:4">
      <c r="A15005" s="57" t="s">
        <v>39677</v>
      </c>
      <c r="B15005" s="57" t="s">
        <v>12940</v>
      </c>
      <c r="C15005" s="57" t="s">
        <v>39678</v>
      </c>
      <c r="D15005" s="57" t="s">
        <v>19034</v>
      </c>
    </row>
    <row r="15006" spans="1:4">
      <c r="A15006" s="57" t="s">
        <v>39679</v>
      </c>
      <c r="B15006" s="57" t="s">
        <v>12940</v>
      </c>
      <c r="C15006" s="57" t="s">
        <v>39680</v>
      </c>
      <c r="D15006" s="57" t="s">
        <v>39681</v>
      </c>
    </row>
    <row r="15007" spans="1:4">
      <c r="A15007" s="57" t="s">
        <v>7824</v>
      </c>
      <c r="B15007" s="57" t="s">
        <v>10605</v>
      </c>
      <c r="C15007" s="57" t="s">
        <v>5199</v>
      </c>
      <c r="D15007" s="57" t="s">
        <v>5200</v>
      </c>
    </row>
    <row r="15008" spans="1:4">
      <c r="A15008" s="57" t="s">
        <v>39682</v>
      </c>
      <c r="B15008" s="57" t="s">
        <v>12940</v>
      </c>
      <c r="C15008" s="57" t="s">
        <v>39683</v>
      </c>
      <c r="D15008" s="57" t="s">
        <v>35682</v>
      </c>
    </row>
    <row r="15009" spans="1:4">
      <c r="A15009" s="57" t="s">
        <v>39684</v>
      </c>
      <c r="B15009" s="57" t="s">
        <v>12940</v>
      </c>
      <c r="C15009" s="57" t="s">
        <v>39685</v>
      </c>
      <c r="D15009" s="57" t="s">
        <v>35682</v>
      </c>
    </row>
    <row r="15010" spans="1:4">
      <c r="A15010" s="57" t="s">
        <v>39686</v>
      </c>
      <c r="B15010" s="57" t="s">
        <v>12940</v>
      </c>
      <c r="C15010" s="57" t="s">
        <v>39687</v>
      </c>
      <c r="D15010" s="57" t="s">
        <v>19034</v>
      </c>
    </row>
    <row r="15011" spans="1:4">
      <c r="A15011" s="57" t="s">
        <v>39688</v>
      </c>
      <c r="B15011" s="57" t="s">
        <v>12940</v>
      </c>
      <c r="C15011" s="57" t="s">
        <v>39689</v>
      </c>
      <c r="D15011" s="57" t="s">
        <v>39690</v>
      </c>
    </row>
    <row r="15012" spans="1:4">
      <c r="A15012" s="57" t="s">
        <v>39691</v>
      </c>
      <c r="B15012" s="57" t="s">
        <v>12940</v>
      </c>
      <c r="C15012" s="57" t="s">
        <v>39692</v>
      </c>
      <c r="D15012" s="57" t="s">
        <v>39693</v>
      </c>
    </row>
    <row r="15013" spans="1:4">
      <c r="A15013" s="57" t="s">
        <v>39691</v>
      </c>
      <c r="B15013" s="57"/>
      <c r="C15013" s="57" t="s">
        <v>39694</v>
      </c>
      <c r="D15013" s="57" t="s">
        <v>39695</v>
      </c>
    </row>
    <row r="15014" spans="1:4">
      <c r="A15014" s="57" t="s">
        <v>39696</v>
      </c>
      <c r="B15014" s="57" t="s">
        <v>12940</v>
      </c>
      <c r="C15014" s="57" t="s">
        <v>39697</v>
      </c>
      <c r="D15014" s="57" t="s">
        <v>39698</v>
      </c>
    </row>
    <row r="15015" spans="1:4">
      <c r="A15015" s="57" t="s">
        <v>39699</v>
      </c>
      <c r="B15015" s="57" t="s">
        <v>12940</v>
      </c>
      <c r="C15015" s="57" t="s">
        <v>39700</v>
      </c>
      <c r="D15015" s="57" t="s">
        <v>39701</v>
      </c>
    </row>
    <row r="15016" spans="1:4">
      <c r="A15016" s="57" t="s">
        <v>39699</v>
      </c>
      <c r="B15016" s="57"/>
      <c r="C15016" s="57" t="s">
        <v>39702</v>
      </c>
      <c r="D15016" s="57" t="s">
        <v>39703</v>
      </c>
    </row>
    <row r="15017" spans="1:4">
      <c r="A15017" s="57" t="s">
        <v>39699</v>
      </c>
      <c r="B15017" s="57"/>
      <c r="C15017" s="57" t="s">
        <v>39704</v>
      </c>
      <c r="D15017" s="57" t="s">
        <v>39705</v>
      </c>
    </row>
    <row r="15018" spans="1:4">
      <c r="A15018" s="57" t="s">
        <v>39699</v>
      </c>
      <c r="B15018" s="57"/>
      <c r="C15018" s="57" t="s">
        <v>39706</v>
      </c>
      <c r="D15018" s="57" t="s">
        <v>39707</v>
      </c>
    </row>
    <row r="15019" spans="1:4">
      <c r="A15019" s="57" t="s">
        <v>39699</v>
      </c>
      <c r="B15019" s="57"/>
      <c r="C15019" s="57" t="s">
        <v>39708</v>
      </c>
      <c r="D15019" s="57" t="s">
        <v>39709</v>
      </c>
    </row>
    <row r="15020" spans="1:4">
      <c r="A15020" s="57" t="s">
        <v>39699</v>
      </c>
      <c r="B15020" s="57"/>
      <c r="C15020" s="57" t="s">
        <v>21168</v>
      </c>
      <c r="D15020" s="57" t="s">
        <v>75180</v>
      </c>
    </row>
    <row r="15021" spans="1:4">
      <c r="A15021" s="57" t="s">
        <v>39699</v>
      </c>
      <c r="B15021" s="57"/>
      <c r="C15021" s="57" t="s">
        <v>21169</v>
      </c>
      <c r="D15021" s="57" t="s">
        <v>75181</v>
      </c>
    </row>
    <row r="15022" spans="1:4">
      <c r="A15022" s="57" t="s">
        <v>39710</v>
      </c>
      <c r="B15022" s="57" t="s">
        <v>12940</v>
      </c>
      <c r="C15022" s="57" t="s">
        <v>39711</v>
      </c>
      <c r="D15022" s="57" t="s">
        <v>39712</v>
      </c>
    </row>
    <row r="15023" spans="1:4">
      <c r="A15023" s="57" t="s">
        <v>39710</v>
      </c>
      <c r="B15023" s="57"/>
      <c r="C15023" s="57" t="s">
        <v>39713</v>
      </c>
      <c r="D15023" s="57" t="s">
        <v>39712</v>
      </c>
    </row>
    <row r="15024" spans="1:4">
      <c r="A15024" s="57" t="s">
        <v>39714</v>
      </c>
      <c r="B15024" s="57" t="s">
        <v>12940</v>
      </c>
      <c r="C15024" s="57" t="s">
        <v>39715</v>
      </c>
      <c r="D15024" s="57" t="s">
        <v>39716</v>
      </c>
    </row>
    <row r="15025" spans="1:4">
      <c r="A15025" s="57" t="s">
        <v>39714</v>
      </c>
      <c r="B15025" s="57"/>
      <c r="C15025" s="57" t="s">
        <v>39717</v>
      </c>
      <c r="D15025" s="57" t="s">
        <v>39716</v>
      </c>
    </row>
    <row r="15026" spans="1:4">
      <c r="A15026" s="57" t="s">
        <v>39714</v>
      </c>
      <c r="B15026" s="57"/>
      <c r="C15026" s="57" t="s">
        <v>39718</v>
      </c>
      <c r="D15026" s="57" t="s">
        <v>39719</v>
      </c>
    </row>
    <row r="15027" spans="1:4">
      <c r="A15027" s="57" t="s">
        <v>39714</v>
      </c>
      <c r="B15027" s="57"/>
      <c r="C15027" s="57" t="s">
        <v>39720</v>
      </c>
      <c r="D15027" s="57" t="s">
        <v>39721</v>
      </c>
    </row>
    <row r="15028" spans="1:4">
      <c r="A15028" s="57" t="s">
        <v>39714</v>
      </c>
      <c r="B15028" s="57"/>
      <c r="C15028" s="57" t="s">
        <v>39722</v>
      </c>
      <c r="D15028" s="57" t="s">
        <v>39723</v>
      </c>
    </row>
    <row r="15029" spans="1:4">
      <c r="A15029" s="57" t="s">
        <v>39714</v>
      </c>
      <c r="B15029" s="57"/>
      <c r="C15029" s="57" t="s">
        <v>39724</v>
      </c>
      <c r="D15029" s="57" t="s">
        <v>39725</v>
      </c>
    </row>
    <row r="15030" spans="1:4">
      <c r="A15030" s="57" t="s">
        <v>39714</v>
      </c>
      <c r="B15030" s="57"/>
      <c r="C15030" s="57" t="s">
        <v>39726</v>
      </c>
      <c r="D15030" s="57" t="s">
        <v>39727</v>
      </c>
    </row>
    <row r="15031" spans="1:4">
      <c r="A15031" s="57" t="s">
        <v>39714</v>
      </c>
      <c r="B15031" s="57"/>
      <c r="C15031" s="57" t="s">
        <v>39728</v>
      </c>
      <c r="D15031" s="57" t="s">
        <v>39729</v>
      </c>
    </row>
    <row r="15032" spans="1:4">
      <c r="A15032" s="57" t="s">
        <v>39714</v>
      </c>
      <c r="B15032" s="57"/>
      <c r="C15032" s="57" t="s">
        <v>39730</v>
      </c>
      <c r="D15032" s="57" t="s">
        <v>39731</v>
      </c>
    </row>
    <row r="15033" spans="1:4">
      <c r="A15033" s="57" t="s">
        <v>39714</v>
      </c>
      <c r="B15033" s="57"/>
      <c r="C15033" s="57" t="s">
        <v>39732</v>
      </c>
      <c r="D15033" s="57" t="s">
        <v>39733</v>
      </c>
    </row>
    <row r="15034" spans="1:4">
      <c r="A15034" s="57" t="s">
        <v>39714</v>
      </c>
      <c r="B15034" s="57"/>
      <c r="C15034" s="57" t="s">
        <v>39734</v>
      </c>
      <c r="D15034" s="57" t="s">
        <v>39735</v>
      </c>
    </row>
    <row r="15035" spans="1:4">
      <c r="A15035" s="57" t="s">
        <v>39714</v>
      </c>
      <c r="B15035" s="57"/>
      <c r="C15035" s="57" t="s">
        <v>39736</v>
      </c>
      <c r="D15035" s="57" t="s">
        <v>39737</v>
      </c>
    </row>
    <row r="15036" spans="1:4">
      <c r="A15036" s="57" t="s">
        <v>39714</v>
      </c>
      <c r="B15036" s="57"/>
      <c r="C15036" s="57" t="s">
        <v>39738</v>
      </c>
      <c r="D15036" s="57" t="s">
        <v>39739</v>
      </c>
    </row>
    <row r="15037" spans="1:4">
      <c r="A15037" s="57" t="s">
        <v>39714</v>
      </c>
      <c r="B15037" s="57"/>
      <c r="C15037" s="57" t="s">
        <v>39740</v>
      </c>
      <c r="D15037" s="57" t="s">
        <v>39741</v>
      </c>
    </row>
    <row r="15038" spans="1:4">
      <c r="A15038" s="57" t="s">
        <v>39714</v>
      </c>
      <c r="B15038" s="57"/>
      <c r="C15038" s="57" t="s">
        <v>39742</v>
      </c>
      <c r="D15038" s="57" t="s">
        <v>39743</v>
      </c>
    </row>
    <row r="15039" spans="1:4">
      <c r="A15039" s="57" t="s">
        <v>39714</v>
      </c>
      <c r="B15039" s="57"/>
      <c r="C15039" s="57" t="s">
        <v>75182</v>
      </c>
      <c r="D15039" s="57" t="s">
        <v>75183</v>
      </c>
    </row>
    <row r="15040" spans="1:4">
      <c r="A15040" s="57" t="s">
        <v>39744</v>
      </c>
      <c r="B15040" s="57" t="s">
        <v>12940</v>
      </c>
      <c r="C15040" s="57" t="s">
        <v>39745</v>
      </c>
      <c r="D15040" s="57" t="s">
        <v>39746</v>
      </c>
    </row>
    <row r="15041" spans="1:4">
      <c r="A15041" s="57" t="s">
        <v>39747</v>
      </c>
      <c r="B15041" s="57" t="s">
        <v>12940</v>
      </c>
      <c r="C15041" s="57" t="s">
        <v>39748</v>
      </c>
      <c r="D15041" s="57" t="s">
        <v>39749</v>
      </c>
    </row>
    <row r="15042" spans="1:4">
      <c r="A15042" s="57" t="s">
        <v>39747</v>
      </c>
      <c r="B15042" s="57"/>
      <c r="C15042" s="57" t="s">
        <v>39750</v>
      </c>
      <c r="D15042" s="57" t="s">
        <v>39751</v>
      </c>
    </row>
    <row r="15043" spans="1:4">
      <c r="A15043" s="57" t="s">
        <v>39747</v>
      </c>
      <c r="B15043" s="57"/>
      <c r="C15043" s="57" t="s">
        <v>39752</v>
      </c>
      <c r="D15043" s="57" t="s">
        <v>39753</v>
      </c>
    </row>
    <row r="15044" spans="1:4">
      <c r="A15044" s="57" t="s">
        <v>39747</v>
      </c>
      <c r="B15044" s="57"/>
      <c r="C15044" s="57" t="s">
        <v>39754</v>
      </c>
      <c r="D15044" s="57" t="s">
        <v>39755</v>
      </c>
    </row>
    <row r="15045" spans="1:4">
      <c r="A15045" s="57" t="s">
        <v>39747</v>
      </c>
      <c r="B15045" s="57"/>
      <c r="C15045" s="57" t="s">
        <v>39756</v>
      </c>
      <c r="D15045" s="57" t="s">
        <v>39757</v>
      </c>
    </row>
    <row r="15046" spans="1:4">
      <c r="A15046" s="57" t="s">
        <v>39747</v>
      </c>
      <c r="B15046" s="57"/>
      <c r="C15046" s="57" t="s">
        <v>39758</v>
      </c>
      <c r="D15046" s="57" t="s">
        <v>39759</v>
      </c>
    </row>
    <row r="15047" spans="1:4">
      <c r="A15047" s="57" t="s">
        <v>39747</v>
      </c>
      <c r="B15047" s="57"/>
      <c r="C15047" s="57" t="s">
        <v>39760</v>
      </c>
      <c r="D15047" s="57" t="s">
        <v>39761</v>
      </c>
    </row>
    <row r="15048" spans="1:4">
      <c r="A15048" s="57" t="s">
        <v>39747</v>
      </c>
      <c r="B15048" s="57"/>
      <c r="C15048" s="57" t="s">
        <v>39762</v>
      </c>
      <c r="D15048" s="57" t="s">
        <v>39763</v>
      </c>
    </row>
    <row r="15049" spans="1:4">
      <c r="A15049" s="57" t="s">
        <v>39747</v>
      </c>
      <c r="B15049" s="57"/>
      <c r="C15049" s="57" t="s">
        <v>39764</v>
      </c>
      <c r="D15049" s="57" t="s">
        <v>39765</v>
      </c>
    </row>
    <row r="15050" spans="1:4">
      <c r="A15050" s="57" t="s">
        <v>39747</v>
      </c>
      <c r="B15050" s="57"/>
      <c r="C15050" s="57" t="s">
        <v>39766</v>
      </c>
      <c r="D15050" s="57" t="s">
        <v>39767</v>
      </c>
    </row>
    <row r="15051" spans="1:4">
      <c r="A15051" s="57" t="s">
        <v>39747</v>
      </c>
      <c r="B15051" s="57"/>
      <c r="C15051" s="57" t="s">
        <v>39768</v>
      </c>
      <c r="D15051" s="57" t="s">
        <v>39769</v>
      </c>
    </row>
    <row r="15052" spans="1:4">
      <c r="A15052" s="57" t="s">
        <v>39770</v>
      </c>
      <c r="B15052" s="57" t="s">
        <v>12940</v>
      </c>
      <c r="C15052" s="57" t="s">
        <v>39771</v>
      </c>
      <c r="D15052" s="57" t="s">
        <v>39772</v>
      </c>
    </row>
    <row r="15053" spans="1:4">
      <c r="A15053" s="57" t="s">
        <v>39770</v>
      </c>
      <c r="B15053" s="57"/>
      <c r="C15053" s="57" t="s">
        <v>39773</v>
      </c>
      <c r="D15053" s="57" t="s">
        <v>39774</v>
      </c>
    </row>
    <row r="15054" spans="1:4">
      <c r="A15054" s="57" t="s">
        <v>39775</v>
      </c>
      <c r="B15054" s="57" t="s">
        <v>12940</v>
      </c>
      <c r="C15054" s="57" t="s">
        <v>39776</v>
      </c>
      <c r="D15054" s="57" t="s">
        <v>39777</v>
      </c>
    </row>
    <row r="15055" spans="1:4">
      <c r="A15055" s="57" t="s">
        <v>39778</v>
      </c>
      <c r="B15055" s="57" t="s">
        <v>12940</v>
      </c>
      <c r="C15055" s="57" t="s">
        <v>39779</v>
      </c>
      <c r="D15055" s="57" t="s">
        <v>39780</v>
      </c>
    </row>
    <row r="15056" spans="1:4">
      <c r="A15056" s="57" t="s">
        <v>39781</v>
      </c>
      <c r="B15056" s="57" t="s">
        <v>12940</v>
      </c>
      <c r="C15056" s="57" t="s">
        <v>39782</v>
      </c>
      <c r="D15056" s="57" t="s">
        <v>39783</v>
      </c>
    </row>
    <row r="15057" spans="1:4">
      <c r="A15057" s="57" t="s">
        <v>39784</v>
      </c>
      <c r="B15057" s="57" t="s">
        <v>12940</v>
      </c>
      <c r="C15057" s="57" t="s">
        <v>39785</v>
      </c>
      <c r="D15057" s="57" t="s">
        <v>39786</v>
      </c>
    </row>
    <row r="15058" spans="1:4">
      <c r="A15058" s="57" t="s">
        <v>39784</v>
      </c>
      <c r="B15058" s="57"/>
      <c r="C15058" s="57" t="s">
        <v>39787</v>
      </c>
      <c r="D15058" s="57" t="s">
        <v>39788</v>
      </c>
    </row>
    <row r="15059" spans="1:4">
      <c r="A15059" s="57" t="s">
        <v>39784</v>
      </c>
      <c r="B15059" s="57"/>
      <c r="C15059" s="57" t="s">
        <v>39789</v>
      </c>
      <c r="D15059" s="57" t="s">
        <v>39790</v>
      </c>
    </row>
    <row r="15060" spans="1:4">
      <c r="A15060" s="57" t="s">
        <v>39784</v>
      </c>
      <c r="B15060" s="57"/>
      <c r="C15060" s="57" t="s">
        <v>39791</v>
      </c>
      <c r="D15060" s="57" t="s">
        <v>39792</v>
      </c>
    </row>
    <row r="15061" spans="1:4">
      <c r="A15061" s="57" t="s">
        <v>39784</v>
      </c>
      <c r="B15061" s="57"/>
      <c r="C15061" s="57" t="s">
        <v>39793</v>
      </c>
      <c r="D15061" s="57" t="s">
        <v>39794</v>
      </c>
    </row>
    <row r="15062" spans="1:4">
      <c r="A15062" s="57" t="s">
        <v>39784</v>
      </c>
      <c r="B15062" s="57"/>
      <c r="C15062" s="57" t="s">
        <v>39795</v>
      </c>
      <c r="D15062" s="57" t="s">
        <v>39796</v>
      </c>
    </row>
    <row r="15063" spans="1:4">
      <c r="A15063" s="57" t="s">
        <v>39784</v>
      </c>
      <c r="B15063" s="57"/>
      <c r="C15063" s="57" t="s">
        <v>39797</v>
      </c>
      <c r="D15063" s="57" t="s">
        <v>39798</v>
      </c>
    </row>
    <row r="15064" spans="1:4">
      <c r="A15064" s="57" t="s">
        <v>39784</v>
      </c>
      <c r="B15064" s="57"/>
      <c r="C15064" s="57" t="s">
        <v>39799</v>
      </c>
      <c r="D15064" s="57" t="s">
        <v>39800</v>
      </c>
    </row>
    <row r="15065" spans="1:4">
      <c r="A15065" s="57" t="s">
        <v>39784</v>
      </c>
      <c r="B15065" s="57"/>
      <c r="C15065" s="57" t="s">
        <v>39801</v>
      </c>
      <c r="D15065" s="57" t="s">
        <v>39802</v>
      </c>
    </row>
    <row r="15066" spans="1:4">
      <c r="A15066" s="57" t="s">
        <v>39784</v>
      </c>
      <c r="B15066" s="57"/>
      <c r="C15066" s="57" t="s">
        <v>39803</v>
      </c>
      <c r="D15066" s="57" t="s">
        <v>39804</v>
      </c>
    </row>
    <row r="15067" spans="1:4">
      <c r="A15067" s="57" t="s">
        <v>39784</v>
      </c>
      <c r="B15067" s="57"/>
      <c r="C15067" s="57" t="s">
        <v>39805</v>
      </c>
      <c r="D15067" s="57" t="s">
        <v>39806</v>
      </c>
    </row>
    <row r="15068" spans="1:4">
      <c r="A15068" s="57" t="s">
        <v>39784</v>
      </c>
      <c r="B15068" s="57"/>
      <c r="C15068" s="57" t="s">
        <v>39807</v>
      </c>
      <c r="D15068" s="57" t="s">
        <v>39808</v>
      </c>
    </row>
    <row r="15069" spans="1:4">
      <c r="A15069" s="57" t="s">
        <v>39784</v>
      </c>
      <c r="B15069" s="57"/>
      <c r="C15069" s="57" t="s">
        <v>39809</v>
      </c>
      <c r="D15069" s="57" t="s">
        <v>39810</v>
      </c>
    </row>
    <row r="15070" spans="1:4">
      <c r="A15070" s="57" t="s">
        <v>39784</v>
      </c>
      <c r="B15070" s="57"/>
      <c r="C15070" s="57" t="s">
        <v>39811</v>
      </c>
      <c r="D15070" s="57" t="s">
        <v>39812</v>
      </c>
    </row>
    <row r="15071" spans="1:4">
      <c r="A15071" s="57" t="s">
        <v>39784</v>
      </c>
      <c r="B15071" s="57"/>
      <c r="C15071" s="57" t="s">
        <v>39813</v>
      </c>
      <c r="D15071" s="57" t="s">
        <v>39814</v>
      </c>
    </row>
    <row r="15072" spans="1:4">
      <c r="A15072" s="57" t="s">
        <v>39784</v>
      </c>
      <c r="B15072" s="57"/>
      <c r="C15072" s="57" t="s">
        <v>39815</v>
      </c>
      <c r="D15072" s="57" t="s">
        <v>39816</v>
      </c>
    </row>
    <row r="15073" spans="1:4">
      <c r="A15073" s="57" t="s">
        <v>39784</v>
      </c>
      <c r="B15073" s="57"/>
      <c r="C15073" s="57" t="s">
        <v>39817</v>
      </c>
      <c r="D15073" s="57" t="s">
        <v>39818</v>
      </c>
    </row>
    <row r="15074" spans="1:4">
      <c r="A15074" s="57" t="s">
        <v>39784</v>
      </c>
      <c r="B15074" s="57"/>
      <c r="C15074" s="57" t="s">
        <v>39819</v>
      </c>
      <c r="D15074" s="57" t="s">
        <v>39820</v>
      </c>
    </row>
    <row r="15075" spans="1:4">
      <c r="A15075" s="57" t="s">
        <v>39784</v>
      </c>
      <c r="B15075" s="57"/>
      <c r="C15075" s="57" t="s">
        <v>39821</v>
      </c>
      <c r="D15075" s="57" t="s">
        <v>39822</v>
      </c>
    </row>
    <row r="15076" spans="1:4">
      <c r="A15076" s="57" t="s">
        <v>39784</v>
      </c>
      <c r="B15076" s="57"/>
      <c r="C15076" s="57" t="s">
        <v>39823</v>
      </c>
      <c r="D15076" s="57" t="s">
        <v>39824</v>
      </c>
    </row>
    <row r="15077" spans="1:4">
      <c r="A15077" s="57" t="s">
        <v>39784</v>
      </c>
      <c r="B15077" s="57"/>
      <c r="C15077" s="57" t="s">
        <v>39825</v>
      </c>
      <c r="D15077" s="57" t="s">
        <v>39826</v>
      </c>
    </row>
    <row r="15078" spans="1:4">
      <c r="A15078" s="57" t="s">
        <v>39784</v>
      </c>
      <c r="B15078" s="57"/>
      <c r="C15078" s="57" t="s">
        <v>39827</v>
      </c>
      <c r="D15078" s="57" t="s">
        <v>39828</v>
      </c>
    </row>
    <row r="15079" spans="1:4">
      <c r="A15079" s="57" t="s">
        <v>39784</v>
      </c>
      <c r="B15079" s="57"/>
      <c r="C15079" s="57" t="s">
        <v>39829</v>
      </c>
      <c r="D15079" s="57" t="s">
        <v>39830</v>
      </c>
    </row>
    <row r="15080" spans="1:4">
      <c r="A15080" s="57" t="s">
        <v>39784</v>
      </c>
      <c r="B15080" s="57"/>
      <c r="C15080" s="57" t="s">
        <v>39831</v>
      </c>
      <c r="D15080" s="57" t="s">
        <v>39832</v>
      </c>
    </row>
    <row r="15081" spans="1:4">
      <c r="A15081" s="57" t="s">
        <v>39784</v>
      </c>
      <c r="B15081" s="57"/>
      <c r="C15081" s="57" t="s">
        <v>39833</v>
      </c>
      <c r="D15081" s="57" t="s">
        <v>39834</v>
      </c>
    </row>
    <row r="15082" spans="1:4">
      <c r="A15082" s="57" t="s">
        <v>39784</v>
      </c>
      <c r="B15082" s="57"/>
      <c r="C15082" s="57" t="s">
        <v>39835</v>
      </c>
      <c r="D15082" s="57" t="s">
        <v>39836</v>
      </c>
    </row>
    <row r="15083" spans="1:4">
      <c r="A15083" s="57" t="s">
        <v>39784</v>
      </c>
      <c r="B15083" s="57"/>
      <c r="C15083" s="57" t="s">
        <v>39837</v>
      </c>
      <c r="D15083" s="57" t="s">
        <v>39838</v>
      </c>
    </row>
    <row r="15084" spans="1:4">
      <c r="A15084" s="57" t="s">
        <v>39784</v>
      </c>
      <c r="B15084" s="57"/>
      <c r="C15084" s="57" t="s">
        <v>39839</v>
      </c>
      <c r="D15084" s="57" t="s">
        <v>39840</v>
      </c>
    </row>
    <row r="15085" spans="1:4">
      <c r="A15085" s="57" t="s">
        <v>39784</v>
      </c>
      <c r="B15085" s="57"/>
      <c r="C15085" s="57" t="s">
        <v>39841</v>
      </c>
      <c r="D15085" s="57" t="s">
        <v>39842</v>
      </c>
    </row>
    <row r="15086" spans="1:4">
      <c r="A15086" s="57" t="s">
        <v>39784</v>
      </c>
      <c r="B15086" s="57"/>
      <c r="C15086" s="57" t="s">
        <v>39843</v>
      </c>
      <c r="D15086" s="57" t="s">
        <v>39844</v>
      </c>
    </row>
    <row r="15087" spans="1:4">
      <c r="A15087" s="57" t="s">
        <v>39784</v>
      </c>
      <c r="B15087" s="57"/>
      <c r="C15087" s="57" t="s">
        <v>39845</v>
      </c>
      <c r="D15087" s="57" t="s">
        <v>39846</v>
      </c>
    </row>
    <row r="15088" spans="1:4">
      <c r="A15088" s="57" t="s">
        <v>39784</v>
      </c>
      <c r="B15088" s="57"/>
      <c r="C15088" s="57" t="s">
        <v>39847</v>
      </c>
      <c r="D15088" s="57" t="s">
        <v>39848</v>
      </c>
    </row>
    <row r="15089" spans="1:4">
      <c r="A15089" s="57" t="s">
        <v>39784</v>
      </c>
      <c r="B15089" s="57"/>
      <c r="C15089" s="57" t="s">
        <v>39849</v>
      </c>
      <c r="D15089" s="57" t="s">
        <v>39850</v>
      </c>
    </row>
    <row r="15090" spans="1:4">
      <c r="A15090" s="57" t="s">
        <v>39784</v>
      </c>
      <c r="B15090" s="57"/>
      <c r="C15090" s="57" t="s">
        <v>39851</v>
      </c>
      <c r="D15090" s="57" t="s">
        <v>39852</v>
      </c>
    </row>
    <row r="15091" spans="1:4">
      <c r="A15091" s="57" t="s">
        <v>39784</v>
      </c>
      <c r="B15091" s="57"/>
      <c r="C15091" s="57" t="s">
        <v>39853</v>
      </c>
      <c r="D15091" s="57" t="s">
        <v>39854</v>
      </c>
    </row>
    <row r="15092" spans="1:4">
      <c r="A15092" s="57" t="s">
        <v>39784</v>
      </c>
      <c r="B15092" s="57"/>
      <c r="C15092" s="57" t="s">
        <v>39855</v>
      </c>
      <c r="D15092" s="57" t="s">
        <v>39856</v>
      </c>
    </row>
    <row r="15093" spans="1:4">
      <c r="A15093" s="57" t="s">
        <v>39784</v>
      </c>
      <c r="B15093" s="57"/>
      <c r="C15093" s="57" t="s">
        <v>39857</v>
      </c>
      <c r="D15093" s="57" t="s">
        <v>39858</v>
      </c>
    </row>
    <row r="15094" spans="1:4">
      <c r="A15094" s="57" t="s">
        <v>39784</v>
      </c>
      <c r="B15094" s="57"/>
      <c r="C15094" s="57" t="s">
        <v>39859</v>
      </c>
      <c r="D15094" s="57" t="s">
        <v>39860</v>
      </c>
    </row>
    <row r="15095" spans="1:4">
      <c r="A15095" s="57" t="s">
        <v>39784</v>
      </c>
      <c r="B15095" s="57"/>
      <c r="C15095" s="57" t="s">
        <v>39861</v>
      </c>
      <c r="D15095" s="57" t="s">
        <v>39862</v>
      </c>
    </row>
    <row r="15096" spans="1:4">
      <c r="A15096" s="57" t="s">
        <v>39784</v>
      </c>
      <c r="B15096" s="57"/>
      <c r="C15096" s="57" t="s">
        <v>39863</v>
      </c>
      <c r="D15096" s="57" t="s">
        <v>39864</v>
      </c>
    </row>
    <row r="15097" spans="1:4">
      <c r="A15097" s="57" t="s">
        <v>39784</v>
      </c>
      <c r="B15097" s="57"/>
      <c r="C15097" s="57" t="s">
        <v>39865</v>
      </c>
      <c r="D15097" s="57" t="s">
        <v>39866</v>
      </c>
    </row>
    <row r="15098" spans="1:4">
      <c r="A15098" s="57" t="s">
        <v>39784</v>
      </c>
      <c r="B15098" s="57"/>
      <c r="C15098" s="57" t="s">
        <v>39867</v>
      </c>
      <c r="D15098" s="57" t="s">
        <v>39868</v>
      </c>
    </row>
    <row r="15099" spans="1:4">
      <c r="A15099" s="57" t="s">
        <v>39784</v>
      </c>
      <c r="B15099" s="57"/>
      <c r="C15099" s="57" t="s">
        <v>39869</v>
      </c>
      <c r="D15099" s="57" t="s">
        <v>39870</v>
      </c>
    </row>
    <row r="15100" spans="1:4">
      <c r="A15100" s="57" t="s">
        <v>39784</v>
      </c>
      <c r="B15100" s="57"/>
      <c r="C15100" s="57" t="s">
        <v>39871</v>
      </c>
      <c r="D15100" s="57" t="s">
        <v>39872</v>
      </c>
    </row>
    <row r="15101" spans="1:4">
      <c r="A15101" s="57" t="s">
        <v>39784</v>
      </c>
      <c r="B15101" s="57"/>
      <c r="C15101" s="57" t="s">
        <v>39873</v>
      </c>
      <c r="D15101" s="57" t="s">
        <v>39874</v>
      </c>
    </row>
    <row r="15102" spans="1:4">
      <c r="A15102" s="57" t="s">
        <v>39784</v>
      </c>
      <c r="B15102" s="57"/>
      <c r="C15102" s="57" t="s">
        <v>39875</v>
      </c>
      <c r="D15102" s="57" t="s">
        <v>39876</v>
      </c>
    </row>
    <row r="15103" spans="1:4">
      <c r="A15103" s="57" t="s">
        <v>39784</v>
      </c>
      <c r="B15103" s="57"/>
      <c r="C15103" s="57" t="s">
        <v>39877</v>
      </c>
      <c r="D15103" s="57" t="s">
        <v>39878</v>
      </c>
    </row>
    <row r="15104" spans="1:4">
      <c r="A15104" s="57" t="s">
        <v>39784</v>
      </c>
      <c r="B15104" s="57"/>
      <c r="C15104" s="57" t="s">
        <v>39879</v>
      </c>
      <c r="D15104" s="57" t="s">
        <v>39880</v>
      </c>
    </row>
    <row r="15105" spans="1:4">
      <c r="A15105" s="57" t="s">
        <v>39784</v>
      </c>
      <c r="B15105" s="57"/>
      <c r="C15105" s="57" t="s">
        <v>39881</v>
      </c>
      <c r="D15105" s="57" t="s">
        <v>39882</v>
      </c>
    </row>
    <row r="15106" spans="1:4">
      <c r="A15106" s="57" t="s">
        <v>39784</v>
      </c>
      <c r="B15106" s="57"/>
      <c r="C15106" s="57" t="s">
        <v>39883</v>
      </c>
      <c r="D15106" s="57" t="s">
        <v>39884</v>
      </c>
    </row>
    <row r="15107" spans="1:4">
      <c r="A15107" s="57" t="s">
        <v>39784</v>
      </c>
      <c r="B15107" s="57"/>
      <c r="C15107" s="57" t="s">
        <v>39885</v>
      </c>
      <c r="D15107" s="57" t="s">
        <v>39886</v>
      </c>
    </row>
    <row r="15108" spans="1:4">
      <c r="A15108" s="57" t="s">
        <v>39784</v>
      </c>
      <c r="B15108" s="57"/>
      <c r="C15108" s="57" t="s">
        <v>39887</v>
      </c>
      <c r="D15108" s="57" t="s">
        <v>39888</v>
      </c>
    </row>
    <row r="15109" spans="1:4">
      <c r="A15109" s="57" t="s">
        <v>39784</v>
      </c>
      <c r="B15109" s="57"/>
      <c r="C15109" s="57" t="s">
        <v>39889</v>
      </c>
      <c r="D15109" s="57" t="s">
        <v>39890</v>
      </c>
    </row>
    <row r="15110" spans="1:4">
      <c r="A15110" s="57" t="s">
        <v>39784</v>
      </c>
      <c r="B15110" s="57"/>
      <c r="C15110" s="57" t="s">
        <v>39891</v>
      </c>
      <c r="D15110" s="57" t="s">
        <v>39892</v>
      </c>
    </row>
    <row r="15111" spans="1:4">
      <c r="A15111" s="57" t="s">
        <v>39784</v>
      </c>
      <c r="B15111" s="57"/>
      <c r="C15111" s="57" t="s">
        <v>39893</v>
      </c>
      <c r="D15111" s="57" t="s">
        <v>39894</v>
      </c>
    </row>
    <row r="15112" spans="1:4">
      <c r="A15112" s="57" t="s">
        <v>39784</v>
      </c>
      <c r="B15112" s="57"/>
      <c r="C15112" s="57" t="s">
        <v>39895</v>
      </c>
      <c r="D15112" s="57" t="s">
        <v>39896</v>
      </c>
    </row>
    <row r="15113" spans="1:4">
      <c r="A15113" s="57" t="s">
        <v>39784</v>
      </c>
      <c r="B15113" s="57"/>
      <c r="C15113" s="57" t="s">
        <v>39897</v>
      </c>
      <c r="D15113" s="57" t="s">
        <v>39898</v>
      </c>
    </row>
    <row r="15114" spans="1:4">
      <c r="A15114" s="57" t="s">
        <v>39784</v>
      </c>
      <c r="B15114" s="57"/>
      <c r="C15114" s="57" t="s">
        <v>39899</v>
      </c>
      <c r="D15114" s="57" t="s">
        <v>39900</v>
      </c>
    </row>
    <row r="15115" spans="1:4">
      <c r="A15115" s="57" t="s">
        <v>39784</v>
      </c>
      <c r="B15115" s="57"/>
      <c r="C15115" s="57" t="s">
        <v>39901</v>
      </c>
      <c r="D15115" s="57" t="s">
        <v>39902</v>
      </c>
    </row>
    <row r="15116" spans="1:4">
      <c r="A15116" s="57" t="s">
        <v>39784</v>
      </c>
      <c r="B15116" s="57"/>
      <c r="C15116" s="57" t="s">
        <v>39903</v>
      </c>
      <c r="D15116" s="57" t="s">
        <v>39904</v>
      </c>
    </row>
    <row r="15117" spans="1:4">
      <c r="A15117" s="57" t="s">
        <v>39784</v>
      </c>
      <c r="B15117" s="57"/>
      <c r="C15117" s="57" t="s">
        <v>39905</v>
      </c>
      <c r="D15117" s="57" t="s">
        <v>39906</v>
      </c>
    </row>
    <row r="15118" spans="1:4">
      <c r="A15118" s="57" t="s">
        <v>39784</v>
      </c>
      <c r="B15118" s="57"/>
      <c r="C15118" s="57" t="s">
        <v>39907</v>
      </c>
      <c r="D15118" s="57" t="s">
        <v>39908</v>
      </c>
    </row>
    <row r="15119" spans="1:4">
      <c r="A15119" s="57" t="s">
        <v>39784</v>
      </c>
      <c r="B15119" s="57"/>
      <c r="C15119" s="57" t="s">
        <v>39909</v>
      </c>
      <c r="D15119" s="57" t="s">
        <v>39910</v>
      </c>
    </row>
    <row r="15120" spans="1:4">
      <c r="A15120" s="57" t="s">
        <v>39784</v>
      </c>
      <c r="B15120" s="57"/>
      <c r="C15120" s="57" t="s">
        <v>39911</v>
      </c>
      <c r="D15120" s="57" t="s">
        <v>39912</v>
      </c>
    </row>
    <row r="15121" spans="1:4">
      <c r="A15121" s="57" t="s">
        <v>39784</v>
      </c>
      <c r="B15121" s="57"/>
      <c r="C15121" s="57" t="s">
        <v>39913</v>
      </c>
      <c r="D15121" s="57" t="s">
        <v>39914</v>
      </c>
    </row>
    <row r="15122" spans="1:4">
      <c r="A15122" s="57" t="s">
        <v>39784</v>
      </c>
      <c r="B15122" s="57"/>
      <c r="C15122" s="57" t="s">
        <v>39915</v>
      </c>
      <c r="D15122" s="57" t="s">
        <v>39916</v>
      </c>
    </row>
    <row r="15123" spans="1:4">
      <c r="A15123" s="57" t="s">
        <v>39784</v>
      </c>
      <c r="B15123" s="57"/>
      <c r="C15123" s="57" t="s">
        <v>39917</v>
      </c>
      <c r="D15123" s="57" t="s">
        <v>39918</v>
      </c>
    </row>
    <row r="15124" spans="1:4">
      <c r="A15124" s="57" t="s">
        <v>39784</v>
      </c>
      <c r="B15124" s="57"/>
      <c r="C15124" s="57" t="s">
        <v>39919</v>
      </c>
      <c r="D15124" s="57" t="s">
        <v>39920</v>
      </c>
    </row>
    <row r="15125" spans="1:4">
      <c r="A15125" s="57" t="s">
        <v>39784</v>
      </c>
      <c r="B15125" s="57"/>
      <c r="C15125" s="57" t="s">
        <v>39921</v>
      </c>
      <c r="D15125" s="57" t="s">
        <v>39922</v>
      </c>
    </row>
    <row r="15126" spans="1:4">
      <c r="A15126" s="57" t="s">
        <v>39784</v>
      </c>
      <c r="B15126" s="57"/>
      <c r="C15126" s="57" t="s">
        <v>39923</v>
      </c>
      <c r="D15126" s="57" t="s">
        <v>39924</v>
      </c>
    </row>
    <row r="15127" spans="1:4">
      <c r="A15127" s="57" t="s">
        <v>39784</v>
      </c>
      <c r="B15127" s="57"/>
      <c r="C15127" s="57" t="s">
        <v>39925</v>
      </c>
      <c r="D15127" s="57" t="s">
        <v>39926</v>
      </c>
    </row>
    <row r="15128" spans="1:4">
      <c r="A15128" s="57" t="s">
        <v>39784</v>
      </c>
      <c r="B15128" s="57"/>
      <c r="C15128" s="57" t="s">
        <v>39927</v>
      </c>
      <c r="D15128" s="57" t="s">
        <v>39926</v>
      </c>
    </row>
    <row r="15129" spans="1:4">
      <c r="A15129" s="57" t="s">
        <v>39784</v>
      </c>
      <c r="B15129" s="57"/>
      <c r="C15129" s="57" t="s">
        <v>39928</v>
      </c>
      <c r="D15129" s="57" t="s">
        <v>39929</v>
      </c>
    </row>
    <row r="15130" spans="1:4">
      <c r="A15130" s="57" t="s">
        <v>39784</v>
      </c>
      <c r="B15130" s="57"/>
      <c r="C15130" s="57" t="s">
        <v>39930</v>
      </c>
      <c r="D15130" s="57" t="s">
        <v>39931</v>
      </c>
    </row>
    <row r="15131" spans="1:4">
      <c r="A15131" s="57" t="s">
        <v>39784</v>
      </c>
      <c r="B15131" s="57"/>
      <c r="C15131" s="57" t="s">
        <v>39932</v>
      </c>
      <c r="D15131" s="57" t="s">
        <v>39933</v>
      </c>
    </row>
    <row r="15132" spans="1:4">
      <c r="A15132" s="57" t="s">
        <v>39784</v>
      </c>
      <c r="B15132" s="57"/>
      <c r="C15132" s="57" t="s">
        <v>39934</v>
      </c>
      <c r="D15132" s="57" t="s">
        <v>39935</v>
      </c>
    </row>
    <row r="15133" spans="1:4">
      <c r="A15133" s="57" t="s">
        <v>39784</v>
      </c>
      <c r="B15133" s="57"/>
      <c r="C15133" s="57" t="s">
        <v>39936</v>
      </c>
      <c r="D15133" s="57" t="s">
        <v>39937</v>
      </c>
    </row>
    <row r="15134" spans="1:4">
      <c r="A15134" s="57" t="s">
        <v>39784</v>
      </c>
      <c r="B15134" s="57"/>
      <c r="C15134" s="57" t="s">
        <v>39938</v>
      </c>
      <c r="D15134" s="57" t="s">
        <v>39939</v>
      </c>
    </row>
    <row r="15135" spans="1:4">
      <c r="A15135" s="57" t="s">
        <v>39784</v>
      </c>
      <c r="B15135" s="57"/>
      <c r="C15135" s="57" t="s">
        <v>39940</v>
      </c>
      <c r="D15135" s="57" t="s">
        <v>39941</v>
      </c>
    </row>
    <row r="15136" spans="1:4">
      <c r="A15136" s="57" t="s">
        <v>39784</v>
      </c>
      <c r="B15136" s="57"/>
      <c r="C15136" s="57" t="s">
        <v>39942</v>
      </c>
      <c r="D15136" s="57" t="s">
        <v>39943</v>
      </c>
    </row>
    <row r="15137" spans="1:4">
      <c r="A15137" s="57" t="s">
        <v>39784</v>
      </c>
      <c r="B15137" s="57"/>
      <c r="C15137" s="57" t="s">
        <v>39944</v>
      </c>
      <c r="D15137" s="57" t="s">
        <v>39945</v>
      </c>
    </row>
    <row r="15138" spans="1:4">
      <c r="A15138" s="57" t="s">
        <v>39784</v>
      </c>
      <c r="B15138" s="57"/>
      <c r="C15138" s="57" t="s">
        <v>39946</v>
      </c>
      <c r="D15138" s="57" t="s">
        <v>39947</v>
      </c>
    </row>
    <row r="15139" spans="1:4">
      <c r="A15139" s="57" t="s">
        <v>39784</v>
      </c>
      <c r="B15139" s="57"/>
      <c r="C15139" s="57" t="s">
        <v>39948</v>
      </c>
      <c r="D15139" s="57" t="s">
        <v>39949</v>
      </c>
    </row>
    <row r="15140" spans="1:4">
      <c r="A15140" s="57" t="s">
        <v>39784</v>
      </c>
      <c r="B15140" s="57"/>
      <c r="C15140" s="57" t="s">
        <v>39950</v>
      </c>
      <c r="D15140" s="57" t="s">
        <v>39951</v>
      </c>
    </row>
    <row r="15141" spans="1:4">
      <c r="A15141" s="57" t="s">
        <v>39784</v>
      </c>
      <c r="B15141" s="57"/>
      <c r="C15141" s="57" t="s">
        <v>39952</v>
      </c>
      <c r="D15141" s="57" t="s">
        <v>39953</v>
      </c>
    </row>
    <row r="15142" spans="1:4">
      <c r="A15142" s="57" t="s">
        <v>39784</v>
      </c>
      <c r="B15142" s="57"/>
      <c r="C15142" s="57" t="s">
        <v>39954</v>
      </c>
      <c r="D15142" s="57" t="s">
        <v>39955</v>
      </c>
    </row>
    <row r="15143" spans="1:4">
      <c r="A15143" s="57" t="s">
        <v>39784</v>
      </c>
      <c r="B15143" s="57"/>
      <c r="C15143" s="57" t="s">
        <v>39956</v>
      </c>
      <c r="D15143" s="57" t="s">
        <v>39957</v>
      </c>
    </row>
    <row r="15144" spans="1:4">
      <c r="A15144" s="57" t="s">
        <v>39784</v>
      </c>
      <c r="B15144" s="57"/>
      <c r="C15144" s="57" t="s">
        <v>39958</v>
      </c>
      <c r="D15144" s="57" t="s">
        <v>39959</v>
      </c>
    </row>
    <row r="15145" spans="1:4">
      <c r="A15145" s="57" t="s">
        <v>39784</v>
      </c>
      <c r="B15145" s="57"/>
      <c r="C15145" s="57" t="s">
        <v>39960</v>
      </c>
      <c r="D15145" s="57" t="s">
        <v>39961</v>
      </c>
    </row>
    <row r="15146" spans="1:4">
      <c r="A15146" s="57" t="s">
        <v>39784</v>
      </c>
      <c r="B15146" s="57"/>
      <c r="C15146" s="57" t="s">
        <v>39962</v>
      </c>
      <c r="D15146" s="57" t="s">
        <v>39963</v>
      </c>
    </row>
    <row r="15147" spans="1:4">
      <c r="A15147" s="57" t="s">
        <v>39784</v>
      </c>
      <c r="B15147" s="57"/>
      <c r="C15147" s="57" t="s">
        <v>39964</v>
      </c>
      <c r="D15147" s="57" t="s">
        <v>39965</v>
      </c>
    </row>
    <row r="15148" spans="1:4">
      <c r="A15148" s="57" t="s">
        <v>39784</v>
      </c>
      <c r="B15148" s="57"/>
      <c r="C15148" s="57" t="s">
        <v>39966</v>
      </c>
      <c r="D15148" s="57" t="s">
        <v>39967</v>
      </c>
    </row>
    <row r="15149" spans="1:4">
      <c r="A15149" s="57" t="s">
        <v>39784</v>
      </c>
      <c r="B15149" s="57"/>
      <c r="C15149" s="57" t="s">
        <v>39968</v>
      </c>
      <c r="D15149" s="57" t="s">
        <v>39969</v>
      </c>
    </row>
    <row r="15150" spans="1:4">
      <c r="A15150" s="57" t="s">
        <v>39784</v>
      </c>
      <c r="B15150" s="57"/>
      <c r="C15150" s="57" t="s">
        <v>39970</v>
      </c>
      <c r="D15150" s="57" t="s">
        <v>39971</v>
      </c>
    </row>
    <row r="15151" spans="1:4">
      <c r="A15151" s="57" t="s">
        <v>39784</v>
      </c>
      <c r="B15151" s="57"/>
      <c r="C15151" s="57" t="s">
        <v>39972</v>
      </c>
      <c r="D15151" s="57" t="s">
        <v>39973</v>
      </c>
    </row>
    <row r="15152" spans="1:4">
      <c r="A15152" s="57" t="s">
        <v>39784</v>
      </c>
      <c r="B15152" s="57"/>
      <c r="C15152" s="57" t="s">
        <v>39974</v>
      </c>
      <c r="D15152" s="57" t="s">
        <v>39975</v>
      </c>
    </row>
    <row r="15153" spans="1:4">
      <c r="A15153" s="57" t="s">
        <v>39784</v>
      </c>
      <c r="B15153" s="57"/>
      <c r="C15153" s="57" t="s">
        <v>39976</v>
      </c>
      <c r="D15153" s="57" t="s">
        <v>39977</v>
      </c>
    </row>
    <row r="15154" spans="1:4">
      <c r="A15154" s="57" t="s">
        <v>39784</v>
      </c>
      <c r="B15154" s="57"/>
      <c r="C15154" s="57" t="s">
        <v>39978</v>
      </c>
      <c r="D15154" s="57" t="s">
        <v>39979</v>
      </c>
    </row>
    <row r="15155" spans="1:4">
      <c r="A15155" s="57" t="s">
        <v>39784</v>
      </c>
      <c r="B15155" s="57"/>
      <c r="C15155" s="57" t="s">
        <v>39980</v>
      </c>
      <c r="D15155" s="57" t="s">
        <v>39981</v>
      </c>
    </row>
    <row r="15156" spans="1:4">
      <c r="A15156" s="57" t="s">
        <v>39784</v>
      </c>
      <c r="B15156" s="57"/>
      <c r="C15156" s="57" t="s">
        <v>39982</v>
      </c>
      <c r="D15156" s="57" t="s">
        <v>39983</v>
      </c>
    </row>
    <row r="15157" spans="1:4">
      <c r="A15157" s="57" t="s">
        <v>39784</v>
      </c>
      <c r="B15157" s="57"/>
      <c r="C15157" s="57" t="s">
        <v>39984</v>
      </c>
      <c r="D15157" s="57" t="s">
        <v>39985</v>
      </c>
    </row>
    <row r="15158" spans="1:4">
      <c r="A15158" s="57" t="s">
        <v>39784</v>
      </c>
      <c r="B15158" s="57"/>
      <c r="C15158" s="57" t="s">
        <v>39986</v>
      </c>
      <c r="D15158" s="57" t="s">
        <v>39987</v>
      </c>
    </row>
    <row r="15159" spans="1:4">
      <c r="A15159" s="57" t="s">
        <v>39784</v>
      </c>
      <c r="B15159" s="57"/>
      <c r="C15159" s="57" t="s">
        <v>39988</v>
      </c>
      <c r="D15159" s="57" t="s">
        <v>39989</v>
      </c>
    </row>
    <row r="15160" spans="1:4">
      <c r="A15160" s="57" t="s">
        <v>39784</v>
      </c>
      <c r="B15160" s="57"/>
      <c r="C15160" s="57" t="s">
        <v>39990</v>
      </c>
      <c r="D15160" s="57" t="s">
        <v>39991</v>
      </c>
    </row>
    <row r="15161" spans="1:4">
      <c r="A15161" s="57" t="s">
        <v>39784</v>
      </c>
      <c r="B15161" s="57"/>
      <c r="C15161" s="57" t="s">
        <v>39992</v>
      </c>
      <c r="D15161" s="57" t="s">
        <v>39993</v>
      </c>
    </row>
    <row r="15162" spans="1:4">
      <c r="A15162" s="57" t="s">
        <v>39784</v>
      </c>
      <c r="B15162" s="57"/>
      <c r="C15162" s="57" t="s">
        <v>39994</v>
      </c>
      <c r="D15162" s="57" t="s">
        <v>39995</v>
      </c>
    </row>
    <row r="15163" spans="1:4">
      <c r="A15163" s="57" t="s">
        <v>39784</v>
      </c>
      <c r="B15163" s="57"/>
      <c r="C15163" s="57" t="s">
        <v>39996</v>
      </c>
      <c r="D15163" s="57" t="s">
        <v>39997</v>
      </c>
    </row>
    <row r="15164" spans="1:4">
      <c r="A15164" s="57" t="s">
        <v>39784</v>
      </c>
      <c r="B15164" s="57"/>
      <c r="C15164" s="57" t="s">
        <v>39998</v>
      </c>
      <c r="D15164" s="57" t="s">
        <v>39999</v>
      </c>
    </row>
    <row r="15165" spans="1:4">
      <c r="A15165" s="57" t="s">
        <v>39784</v>
      </c>
      <c r="B15165" s="57"/>
      <c r="C15165" s="57" t="s">
        <v>40000</v>
      </c>
      <c r="D15165" s="57" t="s">
        <v>40001</v>
      </c>
    </row>
    <row r="15166" spans="1:4">
      <c r="A15166" s="57" t="s">
        <v>39784</v>
      </c>
      <c r="B15166" s="57"/>
      <c r="C15166" s="57" t="s">
        <v>40002</v>
      </c>
      <c r="D15166" s="57" t="s">
        <v>40003</v>
      </c>
    </row>
    <row r="15167" spans="1:4">
      <c r="A15167" s="57" t="s">
        <v>39784</v>
      </c>
      <c r="B15167" s="57"/>
      <c r="C15167" s="57" t="s">
        <v>40004</v>
      </c>
      <c r="D15167" s="57" t="s">
        <v>40005</v>
      </c>
    </row>
    <row r="15168" spans="1:4">
      <c r="A15168" s="57" t="s">
        <v>39784</v>
      </c>
      <c r="B15168" s="57"/>
      <c r="C15168" s="57" t="s">
        <v>40006</v>
      </c>
      <c r="D15168" s="57" t="s">
        <v>40007</v>
      </c>
    </row>
    <row r="15169" spans="1:4">
      <c r="A15169" s="57" t="s">
        <v>39784</v>
      </c>
      <c r="B15169" s="57"/>
      <c r="C15169" s="57" t="s">
        <v>40008</v>
      </c>
      <c r="D15169" s="57" t="s">
        <v>40009</v>
      </c>
    </row>
    <row r="15170" spans="1:4">
      <c r="A15170" s="57" t="s">
        <v>39784</v>
      </c>
      <c r="B15170" s="57"/>
      <c r="C15170" s="57" t="s">
        <v>40010</v>
      </c>
      <c r="D15170" s="57" t="s">
        <v>40011</v>
      </c>
    </row>
    <row r="15171" spans="1:4">
      <c r="A15171" s="57" t="s">
        <v>39784</v>
      </c>
      <c r="B15171" s="57"/>
      <c r="C15171" s="57" t="s">
        <v>40012</v>
      </c>
      <c r="D15171" s="57" t="s">
        <v>40013</v>
      </c>
    </row>
    <row r="15172" spans="1:4">
      <c r="A15172" s="57" t="s">
        <v>39784</v>
      </c>
      <c r="B15172" s="57"/>
      <c r="C15172" s="57" t="s">
        <v>40014</v>
      </c>
      <c r="D15172" s="57" t="s">
        <v>40015</v>
      </c>
    </row>
    <row r="15173" spans="1:4">
      <c r="A15173" s="57" t="s">
        <v>39784</v>
      </c>
      <c r="B15173" s="57"/>
      <c r="C15173" s="57" t="s">
        <v>40016</v>
      </c>
      <c r="D15173" s="57" t="s">
        <v>40017</v>
      </c>
    </row>
    <row r="15174" spans="1:4">
      <c r="A15174" s="57" t="s">
        <v>39784</v>
      </c>
      <c r="B15174" s="57"/>
      <c r="C15174" s="57" t="s">
        <v>40018</v>
      </c>
      <c r="D15174" s="57" t="s">
        <v>40019</v>
      </c>
    </row>
    <row r="15175" spans="1:4">
      <c r="A15175" s="57" t="s">
        <v>39784</v>
      </c>
      <c r="B15175" s="57"/>
      <c r="C15175" s="57" t="s">
        <v>40020</v>
      </c>
      <c r="D15175" s="57" t="s">
        <v>40021</v>
      </c>
    </row>
    <row r="15176" spans="1:4">
      <c r="A15176" s="57" t="s">
        <v>39784</v>
      </c>
      <c r="B15176" s="57"/>
      <c r="C15176" s="57" t="s">
        <v>40022</v>
      </c>
      <c r="D15176" s="57" t="s">
        <v>40023</v>
      </c>
    </row>
    <row r="15177" spans="1:4">
      <c r="A15177" s="57" t="s">
        <v>40024</v>
      </c>
      <c r="B15177" s="57" t="s">
        <v>12940</v>
      </c>
      <c r="C15177" s="57" t="s">
        <v>40025</v>
      </c>
      <c r="D15177" s="57" t="s">
        <v>19034</v>
      </c>
    </row>
    <row r="15178" spans="1:4">
      <c r="A15178" s="57" t="s">
        <v>40026</v>
      </c>
      <c r="B15178" s="57" t="s">
        <v>12940</v>
      </c>
      <c r="C15178" s="57" t="s">
        <v>40027</v>
      </c>
      <c r="D15178" s="57" t="s">
        <v>40028</v>
      </c>
    </row>
    <row r="15179" spans="1:4">
      <c r="A15179" s="57" t="s">
        <v>40026</v>
      </c>
      <c r="B15179" s="57"/>
      <c r="C15179" s="57" t="s">
        <v>40029</v>
      </c>
      <c r="D15179" s="57" t="s">
        <v>40030</v>
      </c>
    </row>
    <row r="15180" spans="1:4">
      <c r="A15180" s="57" t="s">
        <v>40026</v>
      </c>
      <c r="B15180" s="57"/>
      <c r="C15180" s="57" t="s">
        <v>40031</v>
      </c>
      <c r="D15180" s="57" t="s">
        <v>40032</v>
      </c>
    </row>
    <row r="15181" spans="1:4">
      <c r="A15181" s="57" t="s">
        <v>40026</v>
      </c>
      <c r="B15181" s="57"/>
      <c r="C15181" s="57" t="s">
        <v>40033</v>
      </c>
      <c r="D15181" s="57" t="s">
        <v>40034</v>
      </c>
    </row>
    <row r="15182" spans="1:4">
      <c r="A15182" s="57" t="s">
        <v>40026</v>
      </c>
      <c r="B15182" s="57"/>
      <c r="C15182" s="57" t="s">
        <v>40035</v>
      </c>
      <c r="D15182" s="57" t="s">
        <v>40036</v>
      </c>
    </row>
    <row r="15183" spans="1:4">
      <c r="A15183" s="57" t="s">
        <v>40026</v>
      </c>
      <c r="B15183" s="57"/>
      <c r="C15183" s="57" t="s">
        <v>40037</v>
      </c>
      <c r="D15183" s="57" t="s">
        <v>40038</v>
      </c>
    </row>
    <row r="15184" spans="1:4">
      <c r="A15184" s="57" t="s">
        <v>40039</v>
      </c>
      <c r="B15184" s="57" t="s">
        <v>12940</v>
      </c>
      <c r="C15184" s="57" t="s">
        <v>40040</v>
      </c>
      <c r="D15184" s="57" t="s">
        <v>40041</v>
      </c>
    </row>
    <row r="15185" spans="1:4">
      <c r="A15185" s="57" t="s">
        <v>40042</v>
      </c>
      <c r="B15185" s="57" t="s">
        <v>12940</v>
      </c>
      <c r="C15185" s="57" t="s">
        <v>40043</v>
      </c>
      <c r="D15185" s="57" t="s">
        <v>19034</v>
      </c>
    </row>
    <row r="15186" spans="1:4">
      <c r="A15186" s="57" t="s">
        <v>40044</v>
      </c>
      <c r="B15186" s="57" t="s">
        <v>12940</v>
      </c>
      <c r="C15186" s="57" t="s">
        <v>40045</v>
      </c>
      <c r="D15186" s="57" t="s">
        <v>40046</v>
      </c>
    </row>
    <row r="15187" spans="1:4">
      <c r="A15187" s="57" t="s">
        <v>40044</v>
      </c>
      <c r="B15187" s="57"/>
      <c r="C15187" s="57" t="s">
        <v>40047</v>
      </c>
      <c r="D15187" s="57" t="s">
        <v>40048</v>
      </c>
    </row>
    <row r="15188" spans="1:4">
      <c r="A15188" s="57" t="s">
        <v>40044</v>
      </c>
      <c r="B15188" s="57"/>
      <c r="C15188" s="57" t="s">
        <v>40049</v>
      </c>
      <c r="D15188" s="57" t="s">
        <v>40050</v>
      </c>
    </row>
    <row r="15189" spans="1:4">
      <c r="A15189" s="57" t="s">
        <v>40044</v>
      </c>
      <c r="B15189" s="57"/>
      <c r="C15189" s="57" t="s">
        <v>40051</v>
      </c>
      <c r="D15189" s="57" t="s">
        <v>40052</v>
      </c>
    </row>
    <row r="15190" spans="1:4">
      <c r="A15190" s="57" t="s">
        <v>40044</v>
      </c>
      <c r="B15190" s="57"/>
      <c r="C15190" s="57" t="s">
        <v>40053</v>
      </c>
      <c r="D15190" s="57" t="s">
        <v>40054</v>
      </c>
    </row>
    <row r="15191" spans="1:4">
      <c r="A15191" s="57" t="s">
        <v>40044</v>
      </c>
      <c r="B15191" s="57"/>
      <c r="C15191" s="57" t="s">
        <v>40055</v>
      </c>
      <c r="D15191" s="57" t="s">
        <v>40056</v>
      </c>
    </row>
    <row r="15192" spans="1:4">
      <c r="A15192" s="57" t="s">
        <v>40044</v>
      </c>
      <c r="B15192" s="57"/>
      <c r="C15192" s="57" t="s">
        <v>40057</v>
      </c>
      <c r="D15192" s="57" t="s">
        <v>40058</v>
      </c>
    </row>
    <row r="15193" spans="1:4">
      <c r="A15193" s="57" t="s">
        <v>40059</v>
      </c>
      <c r="B15193" s="57" t="s">
        <v>12940</v>
      </c>
      <c r="C15193" s="57" t="s">
        <v>40060</v>
      </c>
      <c r="D15193" s="57" t="s">
        <v>40061</v>
      </c>
    </row>
    <row r="15194" spans="1:4">
      <c r="A15194" s="57" t="s">
        <v>40059</v>
      </c>
      <c r="B15194" s="57"/>
      <c r="C15194" s="57" t="s">
        <v>40062</v>
      </c>
      <c r="D15194" s="57" t="s">
        <v>40063</v>
      </c>
    </row>
    <row r="15195" spans="1:4">
      <c r="A15195" s="57" t="s">
        <v>40059</v>
      </c>
      <c r="B15195" s="57"/>
      <c r="C15195" s="57" t="s">
        <v>40064</v>
      </c>
      <c r="D15195" s="57" t="s">
        <v>40065</v>
      </c>
    </row>
    <row r="15196" spans="1:4">
      <c r="A15196" s="57" t="s">
        <v>40059</v>
      </c>
      <c r="B15196" s="57"/>
      <c r="C15196" s="57" t="s">
        <v>40066</v>
      </c>
      <c r="D15196" s="57" t="s">
        <v>40067</v>
      </c>
    </row>
    <row r="15197" spans="1:4">
      <c r="A15197" s="57" t="s">
        <v>40059</v>
      </c>
      <c r="B15197" s="57"/>
      <c r="C15197" s="57" t="s">
        <v>40068</v>
      </c>
      <c r="D15197" s="57" t="s">
        <v>40069</v>
      </c>
    </row>
    <row r="15198" spans="1:4">
      <c r="A15198" s="57" t="s">
        <v>40059</v>
      </c>
      <c r="B15198" s="57"/>
      <c r="C15198" s="57" t="s">
        <v>40070</v>
      </c>
      <c r="D15198" s="57" t="s">
        <v>40071</v>
      </c>
    </row>
    <row r="15199" spans="1:4">
      <c r="A15199" s="57" t="s">
        <v>40072</v>
      </c>
      <c r="B15199" s="57" t="s">
        <v>12940</v>
      </c>
      <c r="C15199" s="57" t="s">
        <v>40073</v>
      </c>
      <c r="D15199" s="57" t="s">
        <v>2836</v>
      </c>
    </row>
    <row r="15200" spans="1:4">
      <c r="A15200" s="57" t="s">
        <v>40072</v>
      </c>
      <c r="B15200" s="57"/>
      <c r="C15200" s="57" t="s">
        <v>40074</v>
      </c>
      <c r="D15200" s="57" t="s">
        <v>40075</v>
      </c>
    </row>
    <row r="15201" spans="1:4">
      <c r="A15201" s="57" t="s">
        <v>40072</v>
      </c>
      <c r="B15201" s="57"/>
      <c r="C15201" s="57" t="s">
        <v>40076</v>
      </c>
      <c r="D15201" s="57" t="s">
        <v>40077</v>
      </c>
    </row>
    <row r="15202" spans="1:4">
      <c r="A15202" s="57" t="s">
        <v>40078</v>
      </c>
      <c r="B15202" s="57" t="s">
        <v>12940</v>
      </c>
      <c r="C15202" s="57" t="s">
        <v>40079</v>
      </c>
      <c r="D15202" s="57" t="s">
        <v>40080</v>
      </c>
    </row>
    <row r="15203" spans="1:4">
      <c r="A15203" s="57" t="s">
        <v>40078</v>
      </c>
      <c r="B15203" s="57"/>
      <c r="C15203" s="57" t="s">
        <v>40081</v>
      </c>
      <c r="D15203" s="57" t="s">
        <v>40082</v>
      </c>
    </row>
    <row r="15204" spans="1:4">
      <c r="A15204" s="57" t="s">
        <v>40078</v>
      </c>
      <c r="B15204" s="57"/>
      <c r="C15204" s="57" t="s">
        <v>40083</v>
      </c>
      <c r="D15204" s="57" t="s">
        <v>40084</v>
      </c>
    </row>
    <row r="15205" spans="1:4">
      <c r="A15205" s="57" t="s">
        <v>40078</v>
      </c>
      <c r="B15205" s="57"/>
      <c r="C15205" s="57" t="s">
        <v>40085</v>
      </c>
      <c r="D15205" s="57" t="s">
        <v>40086</v>
      </c>
    </row>
    <row r="15206" spans="1:4">
      <c r="A15206" s="57" t="s">
        <v>40087</v>
      </c>
      <c r="B15206" s="57" t="s">
        <v>12940</v>
      </c>
      <c r="C15206" s="57" t="s">
        <v>40088</v>
      </c>
      <c r="D15206" s="57" t="s">
        <v>40089</v>
      </c>
    </row>
    <row r="15207" spans="1:4">
      <c r="A15207" s="57" t="s">
        <v>40090</v>
      </c>
      <c r="B15207" s="57" t="s">
        <v>12940</v>
      </c>
      <c r="C15207" s="57" t="s">
        <v>40091</v>
      </c>
      <c r="D15207" s="57" t="s">
        <v>40092</v>
      </c>
    </row>
    <row r="15208" spans="1:4">
      <c r="A15208" s="57" t="s">
        <v>40093</v>
      </c>
      <c r="B15208" s="57" t="s">
        <v>12940</v>
      </c>
      <c r="C15208" s="57" t="s">
        <v>40094</v>
      </c>
      <c r="D15208" s="57" t="s">
        <v>40095</v>
      </c>
    </row>
    <row r="15209" spans="1:4">
      <c r="A15209" s="57" t="s">
        <v>40096</v>
      </c>
      <c r="B15209" s="57" t="s">
        <v>12940</v>
      </c>
      <c r="C15209" s="57" t="s">
        <v>40097</v>
      </c>
      <c r="D15209" s="57" t="s">
        <v>40098</v>
      </c>
    </row>
    <row r="15210" spans="1:4">
      <c r="A15210" s="57" t="s">
        <v>40099</v>
      </c>
      <c r="B15210" s="57" t="s">
        <v>12940</v>
      </c>
      <c r="C15210" s="57" t="s">
        <v>40100</v>
      </c>
      <c r="D15210" s="57" t="s">
        <v>40101</v>
      </c>
    </row>
    <row r="15211" spans="1:4">
      <c r="A15211" s="57" t="s">
        <v>40099</v>
      </c>
      <c r="B15211" s="57"/>
      <c r="C15211" s="57" t="s">
        <v>40102</v>
      </c>
      <c r="D15211" s="57" t="s">
        <v>40103</v>
      </c>
    </row>
    <row r="15212" spans="1:4">
      <c r="A15212" s="57" t="s">
        <v>40104</v>
      </c>
      <c r="B15212" s="57" t="s">
        <v>12940</v>
      </c>
      <c r="C15212" s="57" t="s">
        <v>40105</v>
      </c>
      <c r="D15212" s="57" t="s">
        <v>40106</v>
      </c>
    </row>
    <row r="15213" spans="1:4">
      <c r="A15213" s="57" t="s">
        <v>40104</v>
      </c>
      <c r="B15213" s="57"/>
      <c r="C15213" s="57" t="s">
        <v>40107</v>
      </c>
      <c r="D15213" s="57" t="s">
        <v>40108</v>
      </c>
    </row>
    <row r="15214" spans="1:4">
      <c r="A15214" s="57" t="s">
        <v>40109</v>
      </c>
      <c r="B15214" s="57" t="s">
        <v>12940</v>
      </c>
      <c r="C15214" s="57" t="s">
        <v>40110</v>
      </c>
      <c r="D15214" s="57" t="s">
        <v>40111</v>
      </c>
    </row>
    <row r="15215" spans="1:4">
      <c r="A15215" s="57" t="s">
        <v>40112</v>
      </c>
      <c r="B15215" s="57" t="s">
        <v>12940</v>
      </c>
      <c r="C15215" s="57" t="s">
        <v>40113</v>
      </c>
      <c r="D15215" s="57" t="s">
        <v>40114</v>
      </c>
    </row>
    <row r="15216" spans="1:4">
      <c r="A15216" s="57" t="s">
        <v>40112</v>
      </c>
      <c r="B15216" s="57"/>
      <c r="C15216" s="57" t="s">
        <v>40115</v>
      </c>
      <c r="D15216" s="57" t="s">
        <v>40116</v>
      </c>
    </row>
    <row r="15217" spans="1:4">
      <c r="A15217" s="57" t="s">
        <v>40112</v>
      </c>
      <c r="B15217" s="57"/>
      <c r="C15217" s="57" t="s">
        <v>40117</v>
      </c>
      <c r="D15217" s="57" t="s">
        <v>40118</v>
      </c>
    </row>
    <row r="15218" spans="1:4">
      <c r="A15218" s="57" t="s">
        <v>40112</v>
      </c>
      <c r="B15218" s="57"/>
      <c r="C15218" s="57" t="s">
        <v>40119</v>
      </c>
      <c r="D15218" s="57" t="s">
        <v>40120</v>
      </c>
    </row>
    <row r="15219" spans="1:4">
      <c r="A15219" s="57" t="s">
        <v>40121</v>
      </c>
      <c r="B15219" s="57" t="s">
        <v>12940</v>
      </c>
      <c r="C15219" s="57" t="s">
        <v>40122</v>
      </c>
      <c r="D15219" s="57" t="s">
        <v>40123</v>
      </c>
    </row>
    <row r="15220" spans="1:4">
      <c r="A15220" s="57" t="s">
        <v>40121</v>
      </c>
      <c r="B15220" s="57"/>
      <c r="C15220" s="57" t="s">
        <v>40124</v>
      </c>
      <c r="D15220" s="57" t="s">
        <v>40125</v>
      </c>
    </row>
    <row r="15221" spans="1:4">
      <c r="A15221" s="57" t="s">
        <v>40121</v>
      </c>
      <c r="B15221" s="57"/>
      <c r="C15221" s="57" t="s">
        <v>40126</v>
      </c>
      <c r="D15221" s="57" t="s">
        <v>40127</v>
      </c>
    </row>
    <row r="15222" spans="1:4">
      <c r="A15222" s="57" t="s">
        <v>40121</v>
      </c>
      <c r="B15222" s="57"/>
      <c r="C15222" s="57" t="s">
        <v>40128</v>
      </c>
      <c r="D15222" s="57" t="s">
        <v>40129</v>
      </c>
    </row>
    <row r="15223" spans="1:4">
      <c r="A15223" s="57" t="s">
        <v>40130</v>
      </c>
      <c r="B15223" s="57" t="s">
        <v>12940</v>
      </c>
      <c r="C15223" s="57" t="s">
        <v>40131</v>
      </c>
      <c r="D15223" s="57" t="s">
        <v>40132</v>
      </c>
    </row>
    <row r="15224" spans="1:4">
      <c r="A15224" s="57" t="s">
        <v>40130</v>
      </c>
      <c r="B15224" s="57"/>
      <c r="C15224" s="57" t="s">
        <v>40133</v>
      </c>
      <c r="D15224" s="57" t="s">
        <v>40134</v>
      </c>
    </row>
    <row r="15225" spans="1:4">
      <c r="A15225" s="57" t="s">
        <v>40130</v>
      </c>
      <c r="B15225" s="57"/>
      <c r="C15225" s="57" t="s">
        <v>40135</v>
      </c>
      <c r="D15225" s="57" t="s">
        <v>40136</v>
      </c>
    </row>
    <row r="15226" spans="1:4">
      <c r="A15226" s="57" t="s">
        <v>40137</v>
      </c>
      <c r="B15226" s="57" t="s">
        <v>12940</v>
      </c>
      <c r="C15226" s="57" t="s">
        <v>40138</v>
      </c>
      <c r="D15226" s="57" t="s">
        <v>38876</v>
      </c>
    </row>
    <row r="15227" spans="1:4">
      <c r="A15227" s="57" t="s">
        <v>40139</v>
      </c>
      <c r="B15227" s="57" t="s">
        <v>12940</v>
      </c>
      <c r="C15227" s="57" t="s">
        <v>40140</v>
      </c>
      <c r="D15227" s="57" t="s">
        <v>40141</v>
      </c>
    </row>
    <row r="15228" spans="1:4">
      <c r="A15228" s="57" t="s">
        <v>40142</v>
      </c>
      <c r="B15228" s="57" t="s">
        <v>12940</v>
      </c>
      <c r="C15228" s="57" t="s">
        <v>40143</v>
      </c>
      <c r="D15228" s="57" t="s">
        <v>40144</v>
      </c>
    </row>
    <row r="15229" spans="1:4">
      <c r="A15229" s="57" t="s">
        <v>40142</v>
      </c>
      <c r="B15229" s="57"/>
      <c r="C15229" s="57" t="s">
        <v>40145</v>
      </c>
      <c r="D15229" s="57" t="s">
        <v>40146</v>
      </c>
    </row>
    <row r="15230" spans="1:4">
      <c r="A15230" s="57" t="s">
        <v>40142</v>
      </c>
      <c r="B15230" s="57"/>
      <c r="C15230" s="57" t="s">
        <v>40147</v>
      </c>
      <c r="D15230" s="57" t="s">
        <v>40146</v>
      </c>
    </row>
    <row r="15231" spans="1:4">
      <c r="A15231" s="57" t="s">
        <v>40142</v>
      </c>
      <c r="B15231" s="57"/>
      <c r="C15231" s="57" t="s">
        <v>40148</v>
      </c>
      <c r="D15231" s="57" t="s">
        <v>40149</v>
      </c>
    </row>
    <row r="15232" spans="1:4">
      <c r="A15232" s="57" t="s">
        <v>40142</v>
      </c>
      <c r="B15232" s="57"/>
      <c r="C15232" s="57" t="s">
        <v>40150</v>
      </c>
      <c r="D15232" s="57" t="s">
        <v>40151</v>
      </c>
    </row>
    <row r="15233" spans="1:4">
      <c r="A15233" s="57" t="s">
        <v>40142</v>
      </c>
      <c r="B15233" s="57"/>
      <c r="C15233" s="57" t="s">
        <v>74219</v>
      </c>
      <c r="D15233" s="57" t="s">
        <v>74220</v>
      </c>
    </row>
    <row r="15234" spans="1:4">
      <c r="A15234" s="57" t="s">
        <v>40152</v>
      </c>
      <c r="B15234" s="57" t="s">
        <v>12940</v>
      </c>
      <c r="C15234" s="57" t="s">
        <v>40153</v>
      </c>
      <c r="D15234" s="57" t="s">
        <v>35682</v>
      </c>
    </row>
    <row r="15235" spans="1:4">
      <c r="A15235" s="57" t="s">
        <v>7825</v>
      </c>
      <c r="B15235" s="57" t="s">
        <v>2228</v>
      </c>
      <c r="C15235" s="57" t="s">
        <v>6260</v>
      </c>
      <c r="D15235" s="57" t="s">
        <v>6261</v>
      </c>
    </row>
    <row r="15236" spans="1:4">
      <c r="A15236" s="57" t="s">
        <v>7825</v>
      </c>
      <c r="B15236" s="57" t="s">
        <v>2228</v>
      </c>
      <c r="C15236" s="57" t="s">
        <v>12972</v>
      </c>
      <c r="D15236" s="57" t="s">
        <v>12973</v>
      </c>
    </row>
    <row r="15237" spans="1:4">
      <c r="A15237" s="57" t="s">
        <v>7825</v>
      </c>
      <c r="B15237" s="57" t="s">
        <v>2228</v>
      </c>
      <c r="C15237" s="57" t="s">
        <v>17442</v>
      </c>
      <c r="D15237" s="57" t="s">
        <v>17443</v>
      </c>
    </row>
    <row r="15238" spans="1:4">
      <c r="A15238" s="57" t="s">
        <v>77349</v>
      </c>
      <c r="B15238" s="57" t="s">
        <v>77107</v>
      </c>
      <c r="C15238" s="57" t="s">
        <v>77350</v>
      </c>
      <c r="D15238" s="57" t="s">
        <v>77351</v>
      </c>
    </row>
    <row r="15239" spans="1:4">
      <c r="A15239" s="57" t="s">
        <v>40154</v>
      </c>
      <c r="B15239" s="57" t="s">
        <v>12940</v>
      </c>
      <c r="C15239" s="57" t="s">
        <v>40155</v>
      </c>
      <c r="D15239" s="57" t="s">
        <v>40156</v>
      </c>
    </row>
    <row r="15240" spans="1:4">
      <c r="A15240" s="57" t="s">
        <v>40154</v>
      </c>
      <c r="B15240" s="57"/>
      <c r="C15240" s="57" t="s">
        <v>40157</v>
      </c>
      <c r="D15240" s="57" t="s">
        <v>40158</v>
      </c>
    </row>
    <row r="15241" spans="1:4">
      <c r="A15241" s="57" t="s">
        <v>40159</v>
      </c>
      <c r="B15241" s="57" t="s">
        <v>12940</v>
      </c>
      <c r="C15241" s="57" t="s">
        <v>40160</v>
      </c>
      <c r="D15241" s="57" t="s">
        <v>40161</v>
      </c>
    </row>
    <row r="15242" spans="1:4">
      <c r="A15242" s="57" t="s">
        <v>40159</v>
      </c>
      <c r="B15242" s="57"/>
      <c r="C15242" s="57" t="s">
        <v>40162</v>
      </c>
      <c r="D15242" s="57" t="s">
        <v>40163</v>
      </c>
    </row>
    <row r="15243" spans="1:4">
      <c r="A15243" s="57" t="s">
        <v>10124</v>
      </c>
      <c r="B15243" s="57" t="s">
        <v>10694</v>
      </c>
      <c r="C15243" s="57" t="s">
        <v>10125</v>
      </c>
      <c r="D15243" s="57" t="s">
        <v>10126</v>
      </c>
    </row>
    <row r="15244" spans="1:4">
      <c r="A15244" s="57" t="s">
        <v>10124</v>
      </c>
      <c r="B15244" s="57" t="s">
        <v>10694</v>
      </c>
      <c r="C15244" s="57" t="s">
        <v>10127</v>
      </c>
      <c r="D15244" s="57" t="s">
        <v>10128</v>
      </c>
    </row>
    <row r="15245" spans="1:4">
      <c r="A15245" s="57" t="s">
        <v>40164</v>
      </c>
      <c r="B15245" s="57" t="s">
        <v>12940</v>
      </c>
      <c r="C15245" s="57" t="s">
        <v>40165</v>
      </c>
      <c r="D15245" s="57" t="s">
        <v>35934</v>
      </c>
    </row>
    <row r="15246" spans="1:4">
      <c r="A15246" s="57" t="s">
        <v>40164</v>
      </c>
      <c r="B15246" s="57"/>
      <c r="C15246" s="57" t="s">
        <v>40166</v>
      </c>
      <c r="D15246" s="57" t="s">
        <v>40167</v>
      </c>
    </row>
    <row r="15247" spans="1:4">
      <c r="A15247" s="57" t="s">
        <v>40168</v>
      </c>
      <c r="B15247" s="57" t="s">
        <v>12940</v>
      </c>
      <c r="C15247" s="57" t="s">
        <v>40169</v>
      </c>
      <c r="D15247" s="57" t="s">
        <v>40170</v>
      </c>
    </row>
    <row r="15248" spans="1:4">
      <c r="A15248" s="57" t="s">
        <v>40168</v>
      </c>
      <c r="B15248" s="57"/>
      <c r="C15248" s="57" t="s">
        <v>40171</v>
      </c>
      <c r="D15248" s="57" t="s">
        <v>40172</v>
      </c>
    </row>
    <row r="15249" spans="1:4">
      <c r="A15249" s="57" t="s">
        <v>12974</v>
      </c>
      <c r="B15249" s="57" t="s">
        <v>10755</v>
      </c>
      <c r="C15249" s="57" t="s">
        <v>12975</v>
      </c>
      <c r="D15249" s="57" t="s">
        <v>12976</v>
      </c>
    </row>
    <row r="15250" spans="1:4">
      <c r="A15250" s="57" t="s">
        <v>40173</v>
      </c>
      <c r="B15250" s="57" t="s">
        <v>12940</v>
      </c>
      <c r="C15250" s="57" t="s">
        <v>40174</v>
      </c>
      <c r="D15250" s="57" t="s">
        <v>40175</v>
      </c>
    </row>
    <row r="15251" spans="1:4">
      <c r="A15251" s="57" t="s">
        <v>40176</v>
      </c>
      <c r="B15251" s="57" t="s">
        <v>12940</v>
      </c>
      <c r="C15251" s="57" t="s">
        <v>40177</v>
      </c>
      <c r="D15251" s="57" t="s">
        <v>40178</v>
      </c>
    </row>
    <row r="15252" spans="1:4">
      <c r="A15252" s="57" t="s">
        <v>40179</v>
      </c>
      <c r="B15252" s="57" t="s">
        <v>12940</v>
      </c>
      <c r="C15252" s="57" t="s">
        <v>40180</v>
      </c>
      <c r="D15252" s="57" t="s">
        <v>2836</v>
      </c>
    </row>
    <row r="15253" spans="1:4">
      <c r="A15253" s="57" t="s">
        <v>40179</v>
      </c>
      <c r="B15253" s="57"/>
      <c r="C15253" s="57" t="s">
        <v>40181</v>
      </c>
      <c r="D15253" s="57" t="s">
        <v>454</v>
      </c>
    </row>
    <row r="15254" spans="1:4">
      <c r="A15254" s="57" t="s">
        <v>40182</v>
      </c>
      <c r="B15254" s="57" t="s">
        <v>12940</v>
      </c>
      <c r="C15254" s="57" t="s">
        <v>40183</v>
      </c>
      <c r="D15254" s="57" t="s">
        <v>40184</v>
      </c>
    </row>
    <row r="15255" spans="1:4">
      <c r="A15255" s="57" t="s">
        <v>40185</v>
      </c>
      <c r="B15255" s="57" t="s">
        <v>12940</v>
      </c>
      <c r="C15255" s="57" t="s">
        <v>40186</v>
      </c>
      <c r="D15255" s="57" t="s">
        <v>40187</v>
      </c>
    </row>
    <row r="15256" spans="1:4">
      <c r="A15256" s="57" t="s">
        <v>40188</v>
      </c>
      <c r="B15256" s="57" t="s">
        <v>12940</v>
      </c>
      <c r="C15256" s="57" t="s">
        <v>40189</v>
      </c>
      <c r="D15256" s="57" t="s">
        <v>40190</v>
      </c>
    </row>
    <row r="15257" spans="1:4">
      <c r="A15257" s="57" t="s">
        <v>40191</v>
      </c>
      <c r="B15257" s="57" t="s">
        <v>12940</v>
      </c>
      <c r="C15257" s="57" t="s">
        <v>40192</v>
      </c>
      <c r="D15257" s="57" t="s">
        <v>40193</v>
      </c>
    </row>
    <row r="15258" spans="1:4">
      <c r="A15258" s="57" t="s">
        <v>40191</v>
      </c>
      <c r="B15258" s="57"/>
      <c r="C15258" s="57" t="s">
        <v>40194</v>
      </c>
      <c r="D15258" s="57" t="s">
        <v>40195</v>
      </c>
    </row>
    <row r="15259" spans="1:4">
      <c r="A15259" s="57" t="s">
        <v>40191</v>
      </c>
      <c r="B15259" s="57"/>
      <c r="C15259" s="57" t="s">
        <v>40196</v>
      </c>
      <c r="D15259" s="57" t="s">
        <v>40197</v>
      </c>
    </row>
    <row r="15260" spans="1:4">
      <c r="A15260" s="57" t="s">
        <v>40198</v>
      </c>
      <c r="B15260" s="57" t="s">
        <v>12940</v>
      </c>
      <c r="C15260" s="57" t="s">
        <v>40199</v>
      </c>
      <c r="D15260" s="57" t="s">
        <v>40200</v>
      </c>
    </row>
    <row r="15261" spans="1:4">
      <c r="A15261" s="57" t="s">
        <v>40201</v>
      </c>
      <c r="B15261" s="57" t="s">
        <v>12940</v>
      </c>
      <c r="C15261" s="57" t="s">
        <v>40202</v>
      </c>
      <c r="D15261" s="57" t="s">
        <v>40203</v>
      </c>
    </row>
    <row r="15262" spans="1:4">
      <c r="A15262" s="57" t="s">
        <v>40201</v>
      </c>
      <c r="B15262" s="57"/>
      <c r="C15262" s="57" t="s">
        <v>40204</v>
      </c>
      <c r="D15262" s="57" t="s">
        <v>40205</v>
      </c>
    </row>
    <row r="15263" spans="1:4">
      <c r="A15263" s="57" t="s">
        <v>40206</v>
      </c>
      <c r="B15263" s="57" t="s">
        <v>12940</v>
      </c>
      <c r="C15263" s="57" t="s">
        <v>40207</v>
      </c>
      <c r="D15263" s="57" t="s">
        <v>40208</v>
      </c>
    </row>
    <row r="15264" spans="1:4">
      <c r="A15264" s="57" t="s">
        <v>40209</v>
      </c>
      <c r="B15264" s="57" t="s">
        <v>12940</v>
      </c>
      <c r="C15264" s="57" t="s">
        <v>40210</v>
      </c>
      <c r="D15264" s="57" t="s">
        <v>40211</v>
      </c>
    </row>
    <row r="15265" spans="1:4">
      <c r="A15265" s="57" t="s">
        <v>40212</v>
      </c>
      <c r="B15265" s="57" t="s">
        <v>12940</v>
      </c>
      <c r="C15265" s="57" t="s">
        <v>40213</v>
      </c>
      <c r="D15265" s="57" t="s">
        <v>40214</v>
      </c>
    </row>
    <row r="15266" spans="1:4">
      <c r="A15266" s="57" t="s">
        <v>40212</v>
      </c>
      <c r="B15266" s="57"/>
      <c r="C15266" s="57" t="s">
        <v>40215</v>
      </c>
      <c r="D15266" s="57" t="s">
        <v>40216</v>
      </c>
    </row>
    <row r="15267" spans="1:4">
      <c r="A15267" s="57" t="s">
        <v>40217</v>
      </c>
      <c r="B15267" s="57" t="s">
        <v>12940</v>
      </c>
      <c r="C15267" s="57" t="s">
        <v>40218</v>
      </c>
      <c r="D15267" s="57" t="s">
        <v>40219</v>
      </c>
    </row>
    <row r="15268" spans="1:4">
      <c r="A15268" s="57" t="s">
        <v>40220</v>
      </c>
      <c r="B15268" s="57" t="s">
        <v>12940</v>
      </c>
      <c r="C15268" s="57" t="s">
        <v>40221</v>
      </c>
      <c r="D15268" s="57" t="s">
        <v>40222</v>
      </c>
    </row>
    <row r="15269" spans="1:4">
      <c r="A15269" s="57" t="s">
        <v>40223</v>
      </c>
      <c r="B15269" s="57" t="s">
        <v>12940</v>
      </c>
      <c r="C15269" s="57" t="s">
        <v>40224</v>
      </c>
      <c r="D15269" s="57" t="s">
        <v>40225</v>
      </c>
    </row>
    <row r="15270" spans="1:4">
      <c r="A15270" s="57" t="s">
        <v>40223</v>
      </c>
      <c r="B15270" s="57"/>
      <c r="C15270" s="57" t="s">
        <v>40226</v>
      </c>
      <c r="D15270" s="57" t="s">
        <v>40227</v>
      </c>
    </row>
    <row r="15271" spans="1:4">
      <c r="A15271" s="57" t="s">
        <v>40223</v>
      </c>
      <c r="B15271" s="57"/>
      <c r="C15271" s="57" t="s">
        <v>40228</v>
      </c>
      <c r="D15271" s="57" t="s">
        <v>40229</v>
      </c>
    </row>
    <row r="15272" spans="1:4">
      <c r="A15272" s="57" t="s">
        <v>40223</v>
      </c>
      <c r="B15272" s="57"/>
      <c r="C15272" s="57" t="s">
        <v>40230</v>
      </c>
      <c r="D15272" s="57" t="s">
        <v>40231</v>
      </c>
    </row>
    <row r="15273" spans="1:4">
      <c r="A15273" s="57" t="s">
        <v>40232</v>
      </c>
      <c r="B15273" s="57" t="s">
        <v>12940</v>
      </c>
      <c r="C15273" s="57" t="s">
        <v>40233</v>
      </c>
      <c r="D15273" s="57" t="s">
        <v>40234</v>
      </c>
    </row>
    <row r="15274" spans="1:4">
      <c r="A15274" s="57" t="s">
        <v>40232</v>
      </c>
      <c r="B15274" s="57"/>
      <c r="C15274" s="57" t="s">
        <v>40235</v>
      </c>
      <c r="D15274" s="57" t="s">
        <v>40236</v>
      </c>
    </row>
    <row r="15275" spans="1:4">
      <c r="A15275" s="57" t="s">
        <v>40232</v>
      </c>
      <c r="B15275" s="57"/>
      <c r="C15275" s="57" t="s">
        <v>40237</v>
      </c>
      <c r="D15275" s="57" t="s">
        <v>40238</v>
      </c>
    </row>
    <row r="15276" spans="1:4">
      <c r="A15276" s="57" t="s">
        <v>40232</v>
      </c>
      <c r="B15276" s="57"/>
      <c r="C15276" s="57" t="s">
        <v>40239</v>
      </c>
      <c r="D15276" s="57" t="s">
        <v>40240</v>
      </c>
    </row>
    <row r="15277" spans="1:4">
      <c r="A15277" s="57" t="s">
        <v>40232</v>
      </c>
      <c r="B15277" s="57"/>
      <c r="C15277" s="57" t="s">
        <v>40241</v>
      </c>
      <c r="D15277" s="57" t="s">
        <v>40242</v>
      </c>
    </row>
    <row r="15278" spans="1:4">
      <c r="A15278" s="57" t="s">
        <v>40243</v>
      </c>
      <c r="B15278" s="57" t="s">
        <v>12940</v>
      </c>
      <c r="C15278" s="57" t="s">
        <v>40244</v>
      </c>
      <c r="D15278" s="57" t="s">
        <v>40245</v>
      </c>
    </row>
    <row r="15279" spans="1:4">
      <c r="A15279" s="57" t="s">
        <v>40246</v>
      </c>
      <c r="B15279" s="57" t="s">
        <v>12940</v>
      </c>
      <c r="C15279" s="57" t="s">
        <v>40247</v>
      </c>
      <c r="D15279" s="57" t="s">
        <v>40248</v>
      </c>
    </row>
    <row r="15280" spans="1:4">
      <c r="A15280" s="57" t="s">
        <v>40249</v>
      </c>
      <c r="B15280" s="57" t="s">
        <v>12940</v>
      </c>
      <c r="C15280" s="57" t="s">
        <v>40250</v>
      </c>
      <c r="D15280" s="57" t="s">
        <v>40251</v>
      </c>
    </row>
    <row r="15281" spans="1:4">
      <c r="A15281" s="57" t="s">
        <v>40252</v>
      </c>
      <c r="B15281" s="57" t="s">
        <v>12940</v>
      </c>
      <c r="C15281" s="57" t="s">
        <v>40253</v>
      </c>
      <c r="D15281" s="57" t="s">
        <v>40254</v>
      </c>
    </row>
    <row r="15282" spans="1:4">
      <c r="A15282" s="57" t="s">
        <v>40255</v>
      </c>
      <c r="B15282" s="57" t="s">
        <v>12940</v>
      </c>
      <c r="C15282" s="57" t="s">
        <v>40256</v>
      </c>
      <c r="D15282" s="57" t="s">
        <v>40257</v>
      </c>
    </row>
    <row r="15283" spans="1:4">
      <c r="A15283" s="57" t="s">
        <v>40258</v>
      </c>
      <c r="B15283" s="57" t="s">
        <v>12940</v>
      </c>
      <c r="C15283" s="57" t="s">
        <v>40259</v>
      </c>
      <c r="D15283" s="57" t="s">
        <v>2836</v>
      </c>
    </row>
    <row r="15284" spans="1:4">
      <c r="A15284" s="57" t="s">
        <v>40260</v>
      </c>
      <c r="B15284" s="57" t="s">
        <v>12940</v>
      </c>
      <c r="C15284" s="57" t="s">
        <v>40261</v>
      </c>
      <c r="D15284" s="57" t="s">
        <v>40262</v>
      </c>
    </row>
    <row r="15285" spans="1:4">
      <c r="A15285" s="57" t="s">
        <v>40263</v>
      </c>
      <c r="B15285" s="57" t="s">
        <v>12940</v>
      </c>
      <c r="C15285" s="57" t="s">
        <v>40264</v>
      </c>
      <c r="D15285" s="57" t="s">
        <v>40265</v>
      </c>
    </row>
    <row r="15286" spans="1:4">
      <c r="A15286" s="57" t="s">
        <v>7826</v>
      </c>
      <c r="B15286" s="57" t="s">
        <v>2230</v>
      </c>
      <c r="C15286" s="57" t="s">
        <v>3367</v>
      </c>
      <c r="D15286" s="57" t="s">
        <v>3368</v>
      </c>
    </row>
    <row r="15287" spans="1:4">
      <c r="A15287" s="57" t="s">
        <v>40266</v>
      </c>
      <c r="B15287" s="57" t="s">
        <v>12940</v>
      </c>
      <c r="C15287" s="57" t="s">
        <v>40267</v>
      </c>
      <c r="D15287" s="57" t="s">
        <v>40268</v>
      </c>
    </row>
    <row r="15288" spans="1:4">
      <c r="A15288" s="57" t="s">
        <v>40269</v>
      </c>
      <c r="B15288" s="57" t="s">
        <v>12940</v>
      </c>
      <c r="C15288" s="57" t="s">
        <v>40270</v>
      </c>
      <c r="D15288" s="57" t="s">
        <v>40271</v>
      </c>
    </row>
    <row r="15289" spans="1:4">
      <c r="A15289" s="57" t="s">
        <v>7827</v>
      </c>
      <c r="B15289" s="57" t="s">
        <v>2232</v>
      </c>
      <c r="C15289" s="57" t="s">
        <v>2782</v>
      </c>
      <c r="D15289" s="57" t="s">
        <v>2783</v>
      </c>
    </row>
    <row r="15290" spans="1:4">
      <c r="A15290" s="57" t="s">
        <v>7827</v>
      </c>
      <c r="B15290" s="57" t="s">
        <v>2232</v>
      </c>
      <c r="C15290" s="57" t="s">
        <v>2785</v>
      </c>
      <c r="D15290" s="57" t="s">
        <v>15458</v>
      </c>
    </row>
    <row r="15291" spans="1:4">
      <c r="A15291" s="57" t="s">
        <v>7827</v>
      </c>
      <c r="B15291" s="57" t="s">
        <v>2232</v>
      </c>
      <c r="C15291" s="57" t="s">
        <v>3100</v>
      </c>
      <c r="D15291" s="57" t="s">
        <v>3101</v>
      </c>
    </row>
    <row r="15292" spans="1:4">
      <c r="A15292" s="57" t="s">
        <v>7827</v>
      </c>
      <c r="B15292" s="57" t="s">
        <v>2232</v>
      </c>
      <c r="C15292" s="57" t="s">
        <v>3488</v>
      </c>
      <c r="D15292" s="57" t="s">
        <v>2786</v>
      </c>
    </row>
    <row r="15293" spans="1:4">
      <c r="A15293" s="57" t="s">
        <v>7827</v>
      </c>
      <c r="B15293" s="57" t="s">
        <v>2232</v>
      </c>
      <c r="C15293" s="57" t="s">
        <v>4636</v>
      </c>
      <c r="D15293" s="57" t="s">
        <v>4637</v>
      </c>
    </row>
    <row r="15294" spans="1:4">
      <c r="A15294" s="57" t="s">
        <v>7827</v>
      </c>
      <c r="B15294" s="57" t="s">
        <v>2232</v>
      </c>
      <c r="C15294" s="57" t="s">
        <v>4969</v>
      </c>
      <c r="D15294" s="57" t="s">
        <v>4970</v>
      </c>
    </row>
    <row r="15295" spans="1:4">
      <c r="A15295" s="57" t="s">
        <v>7827</v>
      </c>
      <c r="B15295" s="57" t="s">
        <v>2232</v>
      </c>
      <c r="C15295" s="57" t="s">
        <v>5597</v>
      </c>
      <c r="D15295" s="57" t="s">
        <v>5598</v>
      </c>
    </row>
    <row r="15296" spans="1:4">
      <c r="A15296" s="57" t="s">
        <v>7827</v>
      </c>
      <c r="B15296" s="57" t="s">
        <v>2232</v>
      </c>
      <c r="C15296" s="57" t="s">
        <v>5599</v>
      </c>
      <c r="D15296" s="57" t="s">
        <v>5600</v>
      </c>
    </row>
    <row r="15297" spans="1:4">
      <c r="A15297" s="57" t="s">
        <v>7827</v>
      </c>
      <c r="B15297" s="57" t="s">
        <v>2232</v>
      </c>
      <c r="C15297" s="57" t="s">
        <v>5688</v>
      </c>
      <c r="D15297" s="57" t="s">
        <v>5689</v>
      </c>
    </row>
    <row r="15298" spans="1:4">
      <c r="A15298" s="57" t="s">
        <v>7827</v>
      </c>
      <c r="B15298" s="57" t="s">
        <v>2232</v>
      </c>
      <c r="C15298" s="57" t="s">
        <v>6376</v>
      </c>
      <c r="D15298" s="57" t="s">
        <v>6377</v>
      </c>
    </row>
    <row r="15299" spans="1:4">
      <c r="A15299" s="57" t="s">
        <v>7827</v>
      </c>
      <c r="B15299" s="57" t="s">
        <v>2232</v>
      </c>
      <c r="C15299" s="57" t="s">
        <v>8377</v>
      </c>
      <c r="D15299" s="57" t="s">
        <v>8378</v>
      </c>
    </row>
    <row r="15300" spans="1:4">
      <c r="A15300" s="57" t="s">
        <v>7827</v>
      </c>
      <c r="B15300" s="57" t="s">
        <v>2232</v>
      </c>
      <c r="C15300" s="57" t="s">
        <v>8460</v>
      </c>
      <c r="D15300" s="57" t="s">
        <v>8461</v>
      </c>
    </row>
    <row r="15301" spans="1:4">
      <c r="A15301" s="57" t="s">
        <v>7827</v>
      </c>
      <c r="B15301" s="57" t="s">
        <v>2232</v>
      </c>
      <c r="C15301" s="57" t="s">
        <v>12977</v>
      </c>
      <c r="D15301" s="57" t="s">
        <v>12978</v>
      </c>
    </row>
    <row r="15302" spans="1:4">
      <c r="A15302" s="57" t="s">
        <v>7827</v>
      </c>
      <c r="B15302" s="57" t="s">
        <v>2232</v>
      </c>
      <c r="C15302" s="57" t="s">
        <v>12979</v>
      </c>
      <c r="D15302" s="57" t="s">
        <v>12980</v>
      </c>
    </row>
    <row r="15303" spans="1:4">
      <c r="A15303" s="57" t="s">
        <v>7827</v>
      </c>
      <c r="B15303" s="57" t="s">
        <v>2232</v>
      </c>
      <c r="C15303" s="57" t="s">
        <v>15459</v>
      </c>
      <c r="D15303" s="57" t="s">
        <v>15460</v>
      </c>
    </row>
    <row r="15304" spans="1:4">
      <c r="A15304" s="57" t="s">
        <v>40272</v>
      </c>
      <c r="B15304" s="57" t="s">
        <v>12940</v>
      </c>
      <c r="C15304" s="57" t="s">
        <v>40273</v>
      </c>
      <c r="D15304" s="57" t="s">
        <v>40274</v>
      </c>
    </row>
    <row r="15305" spans="1:4">
      <c r="A15305" s="57" t="s">
        <v>40272</v>
      </c>
      <c r="B15305" s="57"/>
      <c r="C15305" s="57" t="s">
        <v>40275</v>
      </c>
      <c r="D15305" s="57" t="s">
        <v>40276</v>
      </c>
    </row>
    <row r="15306" spans="1:4">
      <c r="A15306" s="57" t="s">
        <v>40272</v>
      </c>
      <c r="B15306" s="57"/>
      <c r="C15306" s="57" t="s">
        <v>40277</v>
      </c>
      <c r="D15306" s="57" t="s">
        <v>40278</v>
      </c>
    </row>
    <row r="15307" spans="1:4">
      <c r="A15307" s="57" t="s">
        <v>40272</v>
      </c>
      <c r="B15307" s="57"/>
      <c r="C15307" s="57" t="s">
        <v>40279</v>
      </c>
      <c r="D15307" s="57" t="s">
        <v>40280</v>
      </c>
    </row>
    <row r="15308" spans="1:4">
      <c r="A15308" s="57" t="s">
        <v>40281</v>
      </c>
      <c r="B15308" s="57" t="s">
        <v>12940</v>
      </c>
      <c r="C15308" s="57" t="s">
        <v>40282</v>
      </c>
      <c r="D15308" s="57" t="s">
        <v>40283</v>
      </c>
    </row>
    <row r="15309" spans="1:4">
      <c r="A15309" s="57" t="s">
        <v>40284</v>
      </c>
      <c r="B15309" s="57" t="s">
        <v>12940</v>
      </c>
      <c r="C15309" s="57" t="s">
        <v>40285</v>
      </c>
      <c r="D15309" s="57" t="s">
        <v>40286</v>
      </c>
    </row>
    <row r="15310" spans="1:4">
      <c r="A15310" s="57" t="s">
        <v>77352</v>
      </c>
      <c r="B15310" s="57" t="s">
        <v>12940</v>
      </c>
      <c r="C15310" s="57" t="s">
        <v>77353</v>
      </c>
      <c r="D15310" s="57" t="s">
        <v>77354</v>
      </c>
    </row>
    <row r="15311" spans="1:4">
      <c r="A15311" s="57" t="s">
        <v>40287</v>
      </c>
      <c r="B15311" s="57" t="s">
        <v>12940</v>
      </c>
      <c r="C15311" s="57" t="s">
        <v>40288</v>
      </c>
      <c r="D15311" s="57" t="s">
        <v>40289</v>
      </c>
    </row>
    <row r="15312" spans="1:4">
      <c r="A15312" s="57" t="s">
        <v>40287</v>
      </c>
      <c r="B15312" s="57"/>
      <c r="C15312" s="57" t="s">
        <v>40290</v>
      </c>
      <c r="D15312" s="57" t="s">
        <v>40291</v>
      </c>
    </row>
    <row r="15313" spans="1:4">
      <c r="A15313" s="57" t="s">
        <v>40287</v>
      </c>
      <c r="B15313" s="57"/>
      <c r="C15313" s="57" t="s">
        <v>40292</v>
      </c>
      <c r="D15313" s="57" t="s">
        <v>40293</v>
      </c>
    </row>
    <row r="15314" spans="1:4">
      <c r="A15314" s="57" t="s">
        <v>40287</v>
      </c>
      <c r="B15314" s="57"/>
      <c r="C15314" s="57" t="s">
        <v>40294</v>
      </c>
      <c r="D15314" s="57" t="s">
        <v>40295</v>
      </c>
    </row>
    <row r="15315" spans="1:4">
      <c r="A15315" s="57" t="s">
        <v>40287</v>
      </c>
      <c r="B15315" s="57"/>
      <c r="C15315" s="57" t="s">
        <v>40296</v>
      </c>
      <c r="D15315" s="57" t="s">
        <v>40297</v>
      </c>
    </row>
    <row r="15316" spans="1:4">
      <c r="A15316" s="57" t="s">
        <v>40287</v>
      </c>
      <c r="B15316" s="57"/>
      <c r="C15316" s="57" t="s">
        <v>40298</v>
      </c>
      <c r="D15316" s="57" t="s">
        <v>40299</v>
      </c>
    </row>
    <row r="15317" spans="1:4">
      <c r="A15317" s="57" t="s">
        <v>40287</v>
      </c>
      <c r="B15317" s="57"/>
      <c r="C15317" s="57" t="s">
        <v>40300</v>
      </c>
      <c r="D15317" s="57" t="s">
        <v>40301</v>
      </c>
    </row>
    <row r="15318" spans="1:4">
      <c r="A15318" s="57" t="s">
        <v>40287</v>
      </c>
      <c r="B15318" s="57"/>
      <c r="C15318" s="57" t="s">
        <v>40302</v>
      </c>
      <c r="D15318" s="57" t="s">
        <v>40303</v>
      </c>
    </row>
    <row r="15319" spans="1:4">
      <c r="A15319" s="57" t="s">
        <v>40287</v>
      </c>
      <c r="B15319" s="57"/>
      <c r="C15319" s="57" t="s">
        <v>40304</v>
      </c>
      <c r="D15319" s="57" t="s">
        <v>40305</v>
      </c>
    </row>
    <row r="15320" spans="1:4">
      <c r="A15320" s="57" t="s">
        <v>40287</v>
      </c>
      <c r="B15320" s="57"/>
      <c r="C15320" s="57" t="s">
        <v>40306</v>
      </c>
      <c r="D15320" s="57" t="s">
        <v>40307</v>
      </c>
    </row>
    <row r="15321" spans="1:4">
      <c r="A15321" s="57" t="s">
        <v>40287</v>
      </c>
      <c r="B15321" s="57"/>
      <c r="C15321" s="57" t="s">
        <v>40308</v>
      </c>
      <c r="D15321" s="57" t="s">
        <v>40309</v>
      </c>
    </row>
    <row r="15322" spans="1:4">
      <c r="A15322" s="57" t="s">
        <v>40287</v>
      </c>
      <c r="B15322" s="57"/>
      <c r="C15322" s="57" t="s">
        <v>40310</v>
      </c>
      <c r="D15322" s="57" t="s">
        <v>40311</v>
      </c>
    </row>
    <row r="15323" spans="1:4">
      <c r="A15323" s="57" t="s">
        <v>40287</v>
      </c>
      <c r="B15323" s="57"/>
      <c r="C15323" s="57" t="s">
        <v>40312</v>
      </c>
      <c r="D15323" s="57" t="s">
        <v>40313</v>
      </c>
    </row>
    <row r="15324" spans="1:4">
      <c r="A15324" s="57" t="s">
        <v>40287</v>
      </c>
      <c r="B15324" s="57"/>
      <c r="C15324" s="57" t="s">
        <v>40314</v>
      </c>
      <c r="D15324" s="57" t="s">
        <v>40315</v>
      </c>
    </row>
    <row r="15325" spans="1:4">
      <c r="A15325" s="57" t="s">
        <v>40287</v>
      </c>
      <c r="B15325" s="57"/>
      <c r="C15325" s="57" t="s">
        <v>40316</v>
      </c>
      <c r="D15325" s="57" t="s">
        <v>40317</v>
      </c>
    </row>
    <row r="15326" spans="1:4">
      <c r="A15326" s="57" t="s">
        <v>40287</v>
      </c>
      <c r="B15326" s="57"/>
      <c r="C15326" s="57" t="s">
        <v>40318</v>
      </c>
      <c r="D15326" s="57" t="s">
        <v>40319</v>
      </c>
    </row>
    <row r="15327" spans="1:4">
      <c r="A15327" s="57" t="s">
        <v>40287</v>
      </c>
      <c r="B15327" s="57"/>
      <c r="C15327" s="57" t="s">
        <v>40320</v>
      </c>
      <c r="D15327" s="57" t="s">
        <v>40321</v>
      </c>
    </row>
    <row r="15328" spans="1:4">
      <c r="A15328" s="57" t="s">
        <v>40287</v>
      </c>
      <c r="B15328" s="57"/>
      <c r="C15328" s="57" t="s">
        <v>40322</v>
      </c>
      <c r="D15328" s="57" t="s">
        <v>40323</v>
      </c>
    </row>
    <row r="15329" spans="1:4">
      <c r="A15329" s="57" t="s">
        <v>40324</v>
      </c>
      <c r="B15329" s="57" t="s">
        <v>12940</v>
      </c>
      <c r="C15329" s="57" t="s">
        <v>40325</v>
      </c>
      <c r="D15329" s="57" t="s">
        <v>40326</v>
      </c>
    </row>
    <row r="15330" spans="1:4">
      <c r="A15330" s="57" t="s">
        <v>40324</v>
      </c>
      <c r="B15330" s="57"/>
      <c r="C15330" s="57" t="s">
        <v>40327</v>
      </c>
      <c r="D15330" s="57" t="s">
        <v>40328</v>
      </c>
    </row>
    <row r="15331" spans="1:4">
      <c r="A15331" s="57" t="s">
        <v>40324</v>
      </c>
      <c r="B15331" s="57"/>
      <c r="C15331" s="57" t="s">
        <v>40329</v>
      </c>
      <c r="D15331" s="57" t="s">
        <v>40289</v>
      </c>
    </row>
    <row r="15332" spans="1:4">
      <c r="A15332" s="57" t="s">
        <v>40324</v>
      </c>
      <c r="B15332" s="57"/>
      <c r="C15332" s="57" t="s">
        <v>40330</v>
      </c>
      <c r="D15332" s="57" t="s">
        <v>40291</v>
      </c>
    </row>
    <row r="15333" spans="1:4">
      <c r="A15333" s="57" t="s">
        <v>40324</v>
      </c>
      <c r="B15333" s="57"/>
      <c r="C15333" s="57" t="s">
        <v>40331</v>
      </c>
      <c r="D15333" s="57" t="s">
        <v>40293</v>
      </c>
    </row>
    <row r="15334" spans="1:4">
      <c r="A15334" s="57" t="s">
        <v>40324</v>
      </c>
      <c r="B15334" s="57"/>
      <c r="C15334" s="57" t="s">
        <v>40332</v>
      </c>
      <c r="D15334" s="57" t="s">
        <v>40295</v>
      </c>
    </row>
    <row r="15335" spans="1:4">
      <c r="A15335" s="57" t="s">
        <v>40324</v>
      </c>
      <c r="B15335" s="57"/>
      <c r="C15335" s="57" t="s">
        <v>40333</v>
      </c>
      <c r="D15335" s="57" t="s">
        <v>40334</v>
      </c>
    </row>
    <row r="15336" spans="1:4">
      <c r="A15336" s="57" t="s">
        <v>40324</v>
      </c>
      <c r="B15336" s="57"/>
      <c r="C15336" s="57" t="s">
        <v>40335</v>
      </c>
      <c r="D15336" s="57" t="s">
        <v>40297</v>
      </c>
    </row>
    <row r="15337" spans="1:4">
      <c r="A15337" s="57" t="s">
        <v>40324</v>
      </c>
      <c r="B15337" s="57"/>
      <c r="C15337" s="57" t="s">
        <v>40336</v>
      </c>
      <c r="D15337" s="57" t="s">
        <v>40299</v>
      </c>
    </row>
    <row r="15338" spans="1:4">
      <c r="A15338" s="57" t="s">
        <v>40324</v>
      </c>
      <c r="B15338" s="57"/>
      <c r="C15338" s="57" t="s">
        <v>40337</v>
      </c>
      <c r="D15338" s="57" t="s">
        <v>40301</v>
      </c>
    </row>
    <row r="15339" spans="1:4">
      <c r="A15339" s="57" t="s">
        <v>40324</v>
      </c>
      <c r="B15339" s="57"/>
      <c r="C15339" s="57" t="s">
        <v>40338</v>
      </c>
      <c r="D15339" s="57" t="s">
        <v>40303</v>
      </c>
    </row>
    <row r="15340" spans="1:4">
      <c r="A15340" s="57" t="s">
        <v>40324</v>
      </c>
      <c r="B15340" s="57"/>
      <c r="C15340" s="57" t="s">
        <v>40339</v>
      </c>
      <c r="D15340" s="57" t="s">
        <v>40305</v>
      </c>
    </row>
    <row r="15341" spans="1:4">
      <c r="A15341" s="57" t="s">
        <v>40324</v>
      </c>
      <c r="B15341" s="57"/>
      <c r="C15341" s="57" t="s">
        <v>40340</v>
      </c>
      <c r="D15341" s="57" t="s">
        <v>40299</v>
      </c>
    </row>
    <row r="15342" spans="1:4">
      <c r="A15342" s="57" t="s">
        <v>40324</v>
      </c>
      <c r="B15342" s="57"/>
      <c r="C15342" s="57" t="s">
        <v>40341</v>
      </c>
      <c r="D15342" s="57" t="s">
        <v>40309</v>
      </c>
    </row>
    <row r="15343" spans="1:4">
      <c r="A15343" s="57" t="s">
        <v>40324</v>
      </c>
      <c r="B15343" s="57"/>
      <c r="C15343" s="57" t="s">
        <v>40342</v>
      </c>
      <c r="D15343" s="57" t="s">
        <v>40311</v>
      </c>
    </row>
    <row r="15344" spans="1:4">
      <c r="A15344" s="57" t="s">
        <v>40324</v>
      </c>
      <c r="B15344" s="57"/>
      <c r="C15344" s="57" t="s">
        <v>40343</v>
      </c>
      <c r="D15344" s="57" t="s">
        <v>40313</v>
      </c>
    </row>
    <row r="15345" spans="1:4">
      <c r="A15345" s="57" t="s">
        <v>40324</v>
      </c>
      <c r="B15345" s="57"/>
      <c r="C15345" s="57" t="s">
        <v>40344</v>
      </c>
      <c r="D15345" s="57" t="s">
        <v>40315</v>
      </c>
    </row>
    <row r="15346" spans="1:4">
      <c r="A15346" s="57" t="s">
        <v>40324</v>
      </c>
      <c r="B15346" s="57"/>
      <c r="C15346" s="57" t="s">
        <v>40345</v>
      </c>
      <c r="D15346" s="57" t="s">
        <v>40346</v>
      </c>
    </row>
    <row r="15347" spans="1:4">
      <c r="A15347" s="57" t="s">
        <v>40324</v>
      </c>
      <c r="B15347" s="57"/>
      <c r="C15347" s="57" t="s">
        <v>40347</v>
      </c>
      <c r="D15347" s="57" t="s">
        <v>40348</v>
      </c>
    </row>
    <row r="15348" spans="1:4">
      <c r="A15348" s="57" t="s">
        <v>40324</v>
      </c>
      <c r="B15348" s="57"/>
      <c r="C15348" s="57" t="s">
        <v>40349</v>
      </c>
      <c r="D15348" s="57" t="s">
        <v>40321</v>
      </c>
    </row>
    <row r="15349" spans="1:4">
      <c r="A15349" s="57" t="s">
        <v>40324</v>
      </c>
      <c r="B15349" s="57"/>
      <c r="C15349" s="57" t="s">
        <v>40350</v>
      </c>
      <c r="D15349" s="57" t="s">
        <v>40351</v>
      </c>
    </row>
    <row r="15350" spans="1:4">
      <c r="A15350" s="57" t="s">
        <v>40352</v>
      </c>
      <c r="B15350" s="57" t="s">
        <v>12940</v>
      </c>
      <c r="C15350" s="57" t="s">
        <v>40353</v>
      </c>
      <c r="D15350" s="57" t="s">
        <v>40289</v>
      </c>
    </row>
    <row r="15351" spans="1:4">
      <c r="A15351" s="57" t="s">
        <v>40352</v>
      </c>
      <c r="B15351" s="57"/>
      <c r="C15351" s="57" t="s">
        <v>40354</v>
      </c>
      <c r="D15351" s="57" t="s">
        <v>40291</v>
      </c>
    </row>
    <row r="15352" spans="1:4">
      <c r="A15352" s="57" t="s">
        <v>40352</v>
      </c>
      <c r="B15352" s="57"/>
      <c r="C15352" s="57" t="s">
        <v>40355</v>
      </c>
      <c r="D15352" s="57" t="s">
        <v>40293</v>
      </c>
    </row>
    <row r="15353" spans="1:4">
      <c r="A15353" s="57" t="s">
        <v>40352</v>
      </c>
      <c r="B15353" s="57"/>
      <c r="C15353" s="57" t="s">
        <v>40356</v>
      </c>
      <c r="D15353" s="57" t="s">
        <v>40293</v>
      </c>
    </row>
    <row r="15354" spans="1:4">
      <c r="A15354" s="57" t="s">
        <v>40352</v>
      </c>
      <c r="B15354" s="57"/>
      <c r="C15354" s="57" t="s">
        <v>40357</v>
      </c>
      <c r="D15354" s="57" t="s">
        <v>40358</v>
      </c>
    </row>
    <row r="15355" spans="1:4">
      <c r="A15355" s="57" t="s">
        <v>40352</v>
      </c>
      <c r="B15355" s="57"/>
      <c r="C15355" s="57" t="s">
        <v>40359</v>
      </c>
      <c r="D15355" s="57" t="s">
        <v>40358</v>
      </c>
    </row>
    <row r="15356" spans="1:4">
      <c r="A15356" s="57" t="s">
        <v>40352</v>
      </c>
      <c r="B15356" s="57"/>
      <c r="C15356" s="57" t="s">
        <v>40360</v>
      </c>
      <c r="D15356" s="57" t="s">
        <v>40295</v>
      </c>
    </row>
    <row r="15357" spans="1:4">
      <c r="A15357" s="57" t="s">
        <v>40352</v>
      </c>
      <c r="B15357" s="57"/>
      <c r="C15357" s="57" t="s">
        <v>40361</v>
      </c>
      <c r="D15357" s="57" t="s">
        <v>40297</v>
      </c>
    </row>
    <row r="15358" spans="1:4">
      <c r="A15358" s="57" t="s">
        <v>40352</v>
      </c>
      <c r="B15358" s="57"/>
      <c r="C15358" s="57" t="s">
        <v>40362</v>
      </c>
      <c r="D15358" s="57" t="s">
        <v>40299</v>
      </c>
    </row>
    <row r="15359" spans="1:4">
      <c r="A15359" s="57" t="s">
        <v>40352</v>
      </c>
      <c r="B15359" s="57"/>
      <c r="C15359" s="57" t="s">
        <v>40363</v>
      </c>
      <c r="D15359" s="57" t="s">
        <v>40301</v>
      </c>
    </row>
    <row r="15360" spans="1:4">
      <c r="A15360" s="57" t="s">
        <v>40352</v>
      </c>
      <c r="B15360" s="57"/>
      <c r="C15360" s="57" t="s">
        <v>40364</v>
      </c>
      <c r="D15360" s="57" t="s">
        <v>40303</v>
      </c>
    </row>
    <row r="15361" spans="1:4">
      <c r="A15361" s="57" t="s">
        <v>40352</v>
      </c>
      <c r="B15361" s="57"/>
      <c r="C15361" s="57" t="s">
        <v>40365</v>
      </c>
      <c r="D15361" s="57" t="s">
        <v>40305</v>
      </c>
    </row>
    <row r="15362" spans="1:4">
      <c r="A15362" s="57" t="s">
        <v>40352</v>
      </c>
      <c r="B15362" s="57"/>
      <c r="C15362" s="57" t="s">
        <v>40366</v>
      </c>
      <c r="D15362" s="57" t="s">
        <v>40309</v>
      </c>
    </row>
    <row r="15363" spans="1:4">
      <c r="A15363" s="57" t="s">
        <v>40352</v>
      </c>
      <c r="B15363" s="57"/>
      <c r="C15363" s="57" t="s">
        <v>40367</v>
      </c>
      <c r="D15363" s="57" t="s">
        <v>40311</v>
      </c>
    </row>
    <row r="15364" spans="1:4">
      <c r="A15364" s="57" t="s">
        <v>40352</v>
      </c>
      <c r="B15364" s="57"/>
      <c r="C15364" s="57" t="s">
        <v>40368</v>
      </c>
      <c r="D15364" s="57" t="s">
        <v>40313</v>
      </c>
    </row>
    <row r="15365" spans="1:4">
      <c r="A15365" s="57" t="s">
        <v>40352</v>
      </c>
      <c r="B15365" s="57"/>
      <c r="C15365" s="57" t="s">
        <v>40369</v>
      </c>
      <c r="D15365" s="57" t="s">
        <v>40315</v>
      </c>
    </row>
    <row r="15366" spans="1:4">
      <c r="A15366" s="57" t="s">
        <v>40352</v>
      </c>
      <c r="B15366" s="57"/>
      <c r="C15366" s="57" t="s">
        <v>40370</v>
      </c>
      <c r="D15366" s="57" t="s">
        <v>40346</v>
      </c>
    </row>
    <row r="15367" spans="1:4">
      <c r="A15367" s="57" t="s">
        <v>40352</v>
      </c>
      <c r="B15367" s="57"/>
      <c r="C15367" s="57" t="s">
        <v>40371</v>
      </c>
      <c r="D15367" s="57" t="s">
        <v>40348</v>
      </c>
    </row>
    <row r="15368" spans="1:4">
      <c r="A15368" s="57" t="s">
        <v>40352</v>
      </c>
      <c r="B15368" s="57"/>
      <c r="C15368" s="57" t="s">
        <v>40372</v>
      </c>
      <c r="D15368" s="57" t="s">
        <v>40321</v>
      </c>
    </row>
    <row r="15369" spans="1:4">
      <c r="A15369" s="57" t="s">
        <v>40352</v>
      </c>
      <c r="B15369" s="57"/>
      <c r="C15369" s="57" t="s">
        <v>40373</v>
      </c>
      <c r="D15369" s="57" t="s">
        <v>40374</v>
      </c>
    </row>
    <row r="15370" spans="1:4">
      <c r="A15370" s="57" t="s">
        <v>40352</v>
      </c>
      <c r="B15370" s="57"/>
      <c r="C15370" s="57" t="s">
        <v>40375</v>
      </c>
      <c r="D15370" s="57" t="s">
        <v>40351</v>
      </c>
    </row>
    <row r="15371" spans="1:4">
      <c r="A15371" s="57" t="s">
        <v>40376</v>
      </c>
      <c r="B15371" s="57" t="s">
        <v>12940</v>
      </c>
      <c r="C15371" s="57" t="s">
        <v>40377</v>
      </c>
      <c r="D15371" s="57" t="s">
        <v>40378</v>
      </c>
    </row>
    <row r="15372" spans="1:4">
      <c r="A15372" s="57" t="s">
        <v>40376</v>
      </c>
      <c r="B15372" s="57"/>
      <c r="C15372" s="57" t="s">
        <v>40379</v>
      </c>
      <c r="D15372" s="57" t="s">
        <v>40380</v>
      </c>
    </row>
    <row r="15373" spans="1:4">
      <c r="A15373" s="57" t="s">
        <v>40376</v>
      </c>
      <c r="B15373" s="57"/>
      <c r="C15373" s="57" t="s">
        <v>40381</v>
      </c>
      <c r="D15373" s="57" t="s">
        <v>40382</v>
      </c>
    </row>
    <row r="15374" spans="1:4">
      <c r="A15374" s="57" t="s">
        <v>40383</v>
      </c>
      <c r="B15374" s="57" t="s">
        <v>12940</v>
      </c>
      <c r="C15374" s="57" t="s">
        <v>40384</v>
      </c>
      <c r="D15374" s="57" t="s">
        <v>40385</v>
      </c>
    </row>
    <row r="15375" spans="1:4">
      <c r="A15375" s="57" t="s">
        <v>40386</v>
      </c>
      <c r="B15375" s="57" t="s">
        <v>12940</v>
      </c>
      <c r="C15375" s="57" t="s">
        <v>40387</v>
      </c>
      <c r="D15375" s="57" t="s">
        <v>40388</v>
      </c>
    </row>
    <row r="15376" spans="1:4">
      <c r="A15376" s="57" t="s">
        <v>40386</v>
      </c>
      <c r="B15376" s="57"/>
      <c r="C15376" s="57" t="s">
        <v>70347</v>
      </c>
      <c r="D15376" s="57" t="s">
        <v>70348</v>
      </c>
    </row>
    <row r="15377" spans="1:4">
      <c r="A15377" s="57" t="s">
        <v>40386</v>
      </c>
      <c r="B15377" s="57"/>
      <c r="C15377" s="57" t="s">
        <v>70349</v>
      </c>
      <c r="D15377" s="57" t="s">
        <v>70350</v>
      </c>
    </row>
    <row r="15378" spans="1:4">
      <c r="A15378" s="57" t="s">
        <v>40386</v>
      </c>
      <c r="B15378" s="57"/>
      <c r="C15378" s="57" t="s">
        <v>40389</v>
      </c>
      <c r="D15378" s="57" t="s">
        <v>40390</v>
      </c>
    </row>
    <row r="15379" spans="1:4">
      <c r="A15379" s="57" t="s">
        <v>40386</v>
      </c>
      <c r="B15379" s="57"/>
      <c r="C15379" s="57" t="s">
        <v>40391</v>
      </c>
      <c r="D15379" s="57" t="s">
        <v>40392</v>
      </c>
    </row>
    <row r="15380" spans="1:4">
      <c r="A15380" s="57" t="s">
        <v>40386</v>
      </c>
      <c r="B15380" s="57"/>
      <c r="C15380" s="57" t="s">
        <v>75184</v>
      </c>
      <c r="D15380" s="57" t="s">
        <v>75185</v>
      </c>
    </row>
    <row r="15381" spans="1:4">
      <c r="A15381" s="57" t="s">
        <v>40393</v>
      </c>
      <c r="B15381" s="57" t="s">
        <v>12940</v>
      </c>
      <c r="C15381" s="57" t="s">
        <v>40394</v>
      </c>
      <c r="D15381" s="57" t="s">
        <v>40395</v>
      </c>
    </row>
    <row r="15382" spans="1:4">
      <c r="A15382" s="57" t="s">
        <v>7828</v>
      </c>
      <c r="B15382" s="57" t="s">
        <v>16393</v>
      </c>
      <c r="C15382" s="57" t="s">
        <v>5719</v>
      </c>
      <c r="D15382" s="57" t="s">
        <v>5720</v>
      </c>
    </row>
    <row r="15383" spans="1:4">
      <c r="A15383" s="57" t="s">
        <v>7828</v>
      </c>
      <c r="B15383" s="57" t="s">
        <v>16393</v>
      </c>
      <c r="C15383" s="57" t="s">
        <v>9362</v>
      </c>
      <c r="D15383" s="57" t="s">
        <v>9363</v>
      </c>
    </row>
    <row r="15384" spans="1:4">
      <c r="A15384" s="57" t="s">
        <v>7828</v>
      </c>
      <c r="B15384" s="57" t="s">
        <v>16393</v>
      </c>
      <c r="C15384" s="57" t="s">
        <v>12981</v>
      </c>
      <c r="D15384" s="57" t="s">
        <v>12982</v>
      </c>
    </row>
    <row r="15385" spans="1:4">
      <c r="A15385" s="57" t="s">
        <v>7828</v>
      </c>
      <c r="B15385" s="57" t="s">
        <v>16393</v>
      </c>
      <c r="C15385" s="57" t="s">
        <v>15461</v>
      </c>
      <c r="D15385" s="57" t="s">
        <v>15462</v>
      </c>
    </row>
    <row r="15386" spans="1:4">
      <c r="A15386" s="57" t="s">
        <v>7828</v>
      </c>
      <c r="B15386" s="57" t="s">
        <v>16393</v>
      </c>
      <c r="C15386" s="57" t="s">
        <v>75186</v>
      </c>
      <c r="D15386" s="57" t="s">
        <v>75187</v>
      </c>
    </row>
    <row r="15387" spans="1:4">
      <c r="A15387" s="57" t="s">
        <v>40396</v>
      </c>
      <c r="B15387" s="57" t="s">
        <v>12940</v>
      </c>
      <c r="C15387" s="57" t="s">
        <v>40397</v>
      </c>
      <c r="D15387" s="57" t="s">
        <v>40398</v>
      </c>
    </row>
    <row r="15388" spans="1:4">
      <c r="A15388" s="57" t="s">
        <v>40399</v>
      </c>
      <c r="B15388" s="57" t="s">
        <v>12940</v>
      </c>
      <c r="C15388" s="57" t="s">
        <v>40400</v>
      </c>
      <c r="D15388" s="57" t="s">
        <v>40401</v>
      </c>
    </row>
    <row r="15389" spans="1:4">
      <c r="A15389" s="57" t="s">
        <v>40399</v>
      </c>
      <c r="B15389" s="57"/>
      <c r="C15389" s="57" t="s">
        <v>40402</v>
      </c>
      <c r="D15389" s="57" t="s">
        <v>40403</v>
      </c>
    </row>
    <row r="15390" spans="1:4">
      <c r="A15390" s="57" t="s">
        <v>40399</v>
      </c>
      <c r="B15390" s="57"/>
      <c r="C15390" s="57" t="s">
        <v>40404</v>
      </c>
      <c r="D15390" s="57" t="s">
        <v>40405</v>
      </c>
    </row>
    <row r="15391" spans="1:4">
      <c r="A15391" s="57" t="s">
        <v>40406</v>
      </c>
      <c r="B15391" s="57" t="s">
        <v>12940</v>
      </c>
      <c r="C15391" s="57" t="s">
        <v>40407</v>
      </c>
      <c r="D15391" s="57" t="s">
        <v>40408</v>
      </c>
    </row>
    <row r="15392" spans="1:4">
      <c r="A15392" s="57" t="s">
        <v>40409</v>
      </c>
      <c r="B15392" s="57" t="s">
        <v>12940</v>
      </c>
      <c r="C15392" s="57" t="s">
        <v>40410</v>
      </c>
      <c r="D15392" s="57" t="s">
        <v>40411</v>
      </c>
    </row>
    <row r="15393" spans="1:4">
      <c r="A15393" s="57" t="s">
        <v>40409</v>
      </c>
      <c r="B15393" s="57"/>
      <c r="C15393" s="57" t="s">
        <v>40412</v>
      </c>
      <c r="D15393" s="57" t="s">
        <v>40413</v>
      </c>
    </row>
    <row r="15394" spans="1:4">
      <c r="A15394" s="57" t="s">
        <v>40409</v>
      </c>
      <c r="B15394" s="57"/>
      <c r="C15394" s="57" t="s">
        <v>40414</v>
      </c>
      <c r="D15394" s="57" t="s">
        <v>40415</v>
      </c>
    </row>
    <row r="15395" spans="1:4">
      <c r="A15395" s="57" t="s">
        <v>40409</v>
      </c>
      <c r="B15395" s="57"/>
      <c r="C15395" s="57" t="s">
        <v>40416</v>
      </c>
      <c r="D15395" s="57" t="s">
        <v>40417</v>
      </c>
    </row>
    <row r="15396" spans="1:4">
      <c r="A15396" s="57" t="s">
        <v>40409</v>
      </c>
      <c r="B15396" s="57"/>
      <c r="C15396" s="57" t="s">
        <v>40418</v>
      </c>
      <c r="D15396" s="57" t="s">
        <v>40419</v>
      </c>
    </row>
    <row r="15397" spans="1:4">
      <c r="A15397" s="57" t="s">
        <v>40420</v>
      </c>
      <c r="B15397" s="57" t="s">
        <v>12940</v>
      </c>
      <c r="C15397" s="57" t="s">
        <v>40421</v>
      </c>
      <c r="D15397" s="57" t="s">
        <v>40422</v>
      </c>
    </row>
    <row r="15398" spans="1:4">
      <c r="A15398" s="57" t="s">
        <v>40420</v>
      </c>
      <c r="B15398" s="57"/>
      <c r="C15398" s="57" t="s">
        <v>40423</v>
      </c>
      <c r="D15398" s="57" t="s">
        <v>40424</v>
      </c>
    </row>
    <row r="15399" spans="1:4">
      <c r="A15399" s="57" t="s">
        <v>40420</v>
      </c>
      <c r="B15399" s="57"/>
      <c r="C15399" s="57" t="s">
        <v>40425</v>
      </c>
      <c r="D15399" s="57" t="s">
        <v>40426</v>
      </c>
    </row>
    <row r="15400" spans="1:4">
      <c r="A15400" s="57" t="s">
        <v>40420</v>
      </c>
      <c r="B15400" s="57"/>
      <c r="C15400" s="57" t="s">
        <v>40427</v>
      </c>
      <c r="D15400" s="57" t="s">
        <v>40428</v>
      </c>
    </row>
    <row r="15401" spans="1:4">
      <c r="A15401" s="57" t="s">
        <v>40420</v>
      </c>
      <c r="B15401" s="57"/>
      <c r="C15401" s="57" t="s">
        <v>40429</v>
      </c>
      <c r="D15401" s="57" t="s">
        <v>40430</v>
      </c>
    </row>
    <row r="15402" spans="1:4">
      <c r="A15402" s="57" t="s">
        <v>40420</v>
      </c>
      <c r="B15402" s="57"/>
      <c r="C15402" s="57" t="s">
        <v>40431</v>
      </c>
      <c r="D15402" s="57" t="s">
        <v>40432</v>
      </c>
    </row>
    <row r="15403" spans="1:4">
      <c r="A15403" s="57" t="s">
        <v>40420</v>
      </c>
      <c r="B15403" s="57"/>
      <c r="C15403" s="57" t="s">
        <v>40433</v>
      </c>
      <c r="D15403" s="57" t="s">
        <v>40434</v>
      </c>
    </row>
    <row r="15404" spans="1:4">
      <c r="A15404" s="57" t="s">
        <v>40420</v>
      </c>
      <c r="B15404" s="57"/>
      <c r="C15404" s="57" t="s">
        <v>40435</v>
      </c>
      <c r="D15404" s="57" t="s">
        <v>40436</v>
      </c>
    </row>
    <row r="15405" spans="1:4">
      <c r="A15405" s="57" t="s">
        <v>40420</v>
      </c>
      <c r="B15405" s="57"/>
      <c r="C15405" s="57" t="s">
        <v>40437</v>
      </c>
      <c r="D15405" s="57" t="s">
        <v>40438</v>
      </c>
    </row>
    <row r="15406" spans="1:4">
      <c r="A15406" s="57" t="s">
        <v>40420</v>
      </c>
      <c r="B15406" s="57"/>
      <c r="C15406" s="57" t="s">
        <v>40439</v>
      </c>
      <c r="D15406" s="57" t="s">
        <v>40440</v>
      </c>
    </row>
    <row r="15407" spans="1:4">
      <c r="A15407" s="57" t="s">
        <v>40420</v>
      </c>
      <c r="B15407" s="57"/>
      <c r="C15407" s="57" t="s">
        <v>40441</v>
      </c>
      <c r="D15407" s="57" t="s">
        <v>40442</v>
      </c>
    </row>
    <row r="15408" spans="1:4">
      <c r="A15408" s="57" t="s">
        <v>40420</v>
      </c>
      <c r="B15408" s="57"/>
      <c r="C15408" s="57" t="s">
        <v>40443</v>
      </c>
      <c r="D15408" s="57" t="s">
        <v>40444</v>
      </c>
    </row>
    <row r="15409" spans="1:4">
      <c r="A15409" s="57" t="s">
        <v>40445</v>
      </c>
      <c r="B15409" s="57" t="s">
        <v>12940</v>
      </c>
      <c r="C15409" s="57" t="s">
        <v>40446</v>
      </c>
      <c r="D15409" s="57" t="s">
        <v>40447</v>
      </c>
    </row>
    <row r="15410" spans="1:4">
      <c r="A15410" s="57" t="s">
        <v>40448</v>
      </c>
      <c r="B15410" s="57" t="s">
        <v>12940</v>
      </c>
      <c r="C15410" s="57" t="s">
        <v>40449</v>
      </c>
      <c r="D15410" s="57" t="s">
        <v>40450</v>
      </c>
    </row>
    <row r="15411" spans="1:4">
      <c r="A15411" s="57" t="s">
        <v>40448</v>
      </c>
      <c r="B15411" s="57"/>
      <c r="C15411" s="57" t="s">
        <v>40451</v>
      </c>
      <c r="D15411" s="57" t="s">
        <v>40452</v>
      </c>
    </row>
    <row r="15412" spans="1:4">
      <c r="A15412" s="57" t="s">
        <v>40448</v>
      </c>
      <c r="B15412" s="57"/>
      <c r="C15412" s="57" t="s">
        <v>40453</v>
      </c>
      <c r="D15412" s="57" t="s">
        <v>19034</v>
      </c>
    </row>
    <row r="15413" spans="1:4">
      <c r="A15413" s="57" t="s">
        <v>40448</v>
      </c>
      <c r="B15413" s="57"/>
      <c r="C15413" s="57" t="s">
        <v>40454</v>
      </c>
      <c r="D15413" s="57" t="s">
        <v>40455</v>
      </c>
    </row>
    <row r="15414" spans="1:4">
      <c r="A15414" s="57" t="s">
        <v>40448</v>
      </c>
      <c r="B15414" s="57"/>
      <c r="C15414" s="57" t="s">
        <v>40456</v>
      </c>
      <c r="D15414" s="57" t="s">
        <v>40457</v>
      </c>
    </row>
    <row r="15415" spans="1:4">
      <c r="A15415" s="57" t="s">
        <v>40448</v>
      </c>
      <c r="B15415" s="57"/>
      <c r="C15415" s="57" t="s">
        <v>40458</v>
      </c>
      <c r="D15415" s="57" t="s">
        <v>40459</v>
      </c>
    </row>
    <row r="15416" spans="1:4">
      <c r="A15416" s="57" t="s">
        <v>40448</v>
      </c>
      <c r="B15416" s="57"/>
      <c r="C15416" s="57" t="s">
        <v>40460</v>
      </c>
      <c r="D15416" s="57" t="s">
        <v>40461</v>
      </c>
    </row>
    <row r="15417" spans="1:4">
      <c r="A15417" s="57" t="s">
        <v>40448</v>
      </c>
      <c r="B15417" s="57"/>
      <c r="C15417" s="57" t="s">
        <v>40462</v>
      </c>
      <c r="D15417" s="57" t="s">
        <v>40463</v>
      </c>
    </row>
    <row r="15418" spans="1:4">
      <c r="A15418" s="57" t="s">
        <v>40448</v>
      </c>
      <c r="B15418" s="57"/>
      <c r="C15418" s="57" t="s">
        <v>40464</v>
      </c>
      <c r="D15418" s="57" t="s">
        <v>40465</v>
      </c>
    </row>
    <row r="15419" spans="1:4">
      <c r="A15419" s="57" t="s">
        <v>40448</v>
      </c>
      <c r="B15419" s="57"/>
      <c r="C15419" s="57" t="s">
        <v>40466</v>
      </c>
      <c r="D15419" s="57" t="s">
        <v>40467</v>
      </c>
    </row>
    <row r="15420" spans="1:4">
      <c r="A15420" s="57" t="s">
        <v>40448</v>
      </c>
      <c r="B15420" s="57"/>
      <c r="C15420" s="57" t="s">
        <v>40468</v>
      </c>
      <c r="D15420" s="57" t="s">
        <v>40469</v>
      </c>
    </row>
    <row r="15421" spans="1:4">
      <c r="A15421" s="57" t="s">
        <v>40448</v>
      </c>
      <c r="B15421" s="57"/>
      <c r="C15421" s="57" t="s">
        <v>40470</v>
      </c>
      <c r="D15421" s="57" t="s">
        <v>40471</v>
      </c>
    </row>
    <row r="15422" spans="1:4">
      <c r="A15422" s="57" t="s">
        <v>40448</v>
      </c>
      <c r="B15422" s="57"/>
      <c r="C15422" s="57" t="s">
        <v>40472</v>
      </c>
      <c r="D15422" s="57" t="s">
        <v>40473</v>
      </c>
    </row>
    <row r="15423" spans="1:4">
      <c r="A15423" s="57" t="s">
        <v>40448</v>
      </c>
      <c r="B15423" s="57"/>
      <c r="C15423" s="57" t="s">
        <v>40474</v>
      </c>
      <c r="D15423" s="57" t="s">
        <v>40475</v>
      </c>
    </row>
    <row r="15424" spans="1:4">
      <c r="A15424" s="57" t="s">
        <v>40476</v>
      </c>
      <c r="B15424" s="57" t="s">
        <v>12940</v>
      </c>
      <c r="C15424" s="57" t="s">
        <v>40477</v>
      </c>
      <c r="D15424" s="57" t="s">
        <v>40478</v>
      </c>
    </row>
    <row r="15425" spans="1:4">
      <c r="A15425" s="57" t="s">
        <v>40476</v>
      </c>
      <c r="B15425" s="57"/>
      <c r="C15425" s="57" t="s">
        <v>40479</v>
      </c>
      <c r="D15425" s="57" t="s">
        <v>40480</v>
      </c>
    </row>
    <row r="15426" spans="1:4">
      <c r="A15426" s="57" t="s">
        <v>40476</v>
      </c>
      <c r="B15426" s="57"/>
      <c r="C15426" s="57" t="s">
        <v>40481</v>
      </c>
      <c r="D15426" s="57" t="s">
        <v>40482</v>
      </c>
    </row>
    <row r="15427" spans="1:4">
      <c r="A15427" s="57" t="s">
        <v>40483</v>
      </c>
      <c r="B15427" s="57" t="s">
        <v>12940</v>
      </c>
      <c r="C15427" s="57" t="s">
        <v>40484</v>
      </c>
      <c r="D15427" s="57" t="s">
        <v>40485</v>
      </c>
    </row>
    <row r="15428" spans="1:4">
      <c r="A15428" s="57" t="s">
        <v>40486</v>
      </c>
      <c r="B15428" s="57" t="s">
        <v>12940</v>
      </c>
      <c r="C15428" s="57" t="s">
        <v>40487</v>
      </c>
      <c r="D15428" s="57" t="s">
        <v>40488</v>
      </c>
    </row>
    <row r="15429" spans="1:4">
      <c r="A15429" s="57" t="s">
        <v>40486</v>
      </c>
      <c r="B15429" s="57"/>
      <c r="C15429" s="57" t="s">
        <v>40489</v>
      </c>
      <c r="D15429" s="57" t="s">
        <v>40490</v>
      </c>
    </row>
    <row r="15430" spans="1:4">
      <c r="A15430" s="57" t="s">
        <v>40486</v>
      </c>
      <c r="B15430" s="57"/>
      <c r="C15430" s="57" t="s">
        <v>75188</v>
      </c>
      <c r="D15430" s="57" t="s">
        <v>40490</v>
      </c>
    </row>
    <row r="15431" spans="1:4">
      <c r="A15431" s="57" t="s">
        <v>40491</v>
      </c>
      <c r="B15431" s="57" t="s">
        <v>12940</v>
      </c>
      <c r="C15431" s="57" t="s">
        <v>40492</v>
      </c>
      <c r="D15431" s="57" t="s">
        <v>19034</v>
      </c>
    </row>
    <row r="15432" spans="1:4">
      <c r="A15432" s="57" t="s">
        <v>7829</v>
      </c>
      <c r="B15432" s="57" t="s">
        <v>2235</v>
      </c>
      <c r="C15432" s="57" t="s">
        <v>3630</v>
      </c>
      <c r="D15432" s="57" t="s">
        <v>3631</v>
      </c>
    </row>
    <row r="15433" spans="1:4">
      <c r="A15433" s="57" t="s">
        <v>7829</v>
      </c>
      <c r="B15433" s="57" t="s">
        <v>2235</v>
      </c>
      <c r="C15433" s="57" t="s">
        <v>5298</v>
      </c>
      <c r="D15433" s="57" t="s">
        <v>5299</v>
      </c>
    </row>
    <row r="15434" spans="1:4">
      <c r="A15434" s="57" t="s">
        <v>7829</v>
      </c>
      <c r="B15434" s="57" t="s">
        <v>2235</v>
      </c>
      <c r="C15434" s="57" t="s">
        <v>8761</v>
      </c>
      <c r="D15434" s="57" t="s">
        <v>8762</v>
      </c>
    </row>
    <row r="15435" spans="1:4">
      <c r="A15435" s="57" t="s">
        <v>7829</v>
      </c>
      <c r="B15435" s="57" t="s">
        <v>2235</v>
      </c>
      <c r="C15435" s="57" t="s">
        <v>12983</v>
      </c>
      <c r="D15435" s="57" t="s">
        <v>12984</v>
      </c>
    </row>
    <row r="15436" spans="1:4">
      <c r="A15436" s="57" t="s">
        <v>7829</v>
      </c>
      <c r="B15436" s="57" t="s">
        <v>2235</v>
      </c>
      <c r="C15436" s="57" t="s">
        <v>15463</v>
      </c>
      <c r="D15436" s="57" t="s">
        <v>15464</v>
      </c>
    </row>
    <row r="15437" spans="1:4">
      <c r="A15437" s="57" t="s">
        <v>7829</v>
      </c>
      <c r="B15437" s="57" t="s">
        <v>2235</v>
      </c>
      <c r="C15437" s="57" t="s">
        <v>40493</v>
      </c>
      <c r="D15437" s="57" t="s">
        <v>40494</v>
      </c>
    </row>
    <row r="15438" spans="1:4">
      <c r="A15438" s="57" t="s">
        <v>7830</v>
      </c>
      <c r="B15438" s="57" t="s">
        <v>2237</v>
      </c>
      <c r="C15438" s="57" t="s">
        <v>3567</v>
      </c>
      <c r="D15438" s="57" t="s">
        <v>3568</v>
      </c>
    </row>
    <row r="15439" spans="1:4">
      <c r="A15439" s="57" t="s">
        <v>40495</v>
      </c>
      <c r="B15439" s="57" t="s">
        <v>12940</v>
      </c>
      <c r="C15439" s="57" t="s">
        <v>40496</v>
      </c>
      <c r="D15439" s="57" t="s">
        <v>40497</v>
      </c>
    </row>
    <row r="15440" spans="1:4">
      <c r="A15440" s="57" t="s">
        <v>40495</v>
      </c>
      <c r="B15440" s="57"/>
      <c r="C15440" s="57" t="s">
        <v>40498</v>
      </c>
      <c r="D15440" s="57" t="s">
        <v>40499</v>
      </c>
    </row>
    <row r="15441" spans="1:4">
      <c r="A15441" s="57" t="s">
        <v>40495</v>
      </c>
      <c r="B15441" s="57"/>
      <c r="C15441" s="57" t="s">
        <v>75189</v>
      </c>
      <c r="D15441" s="57" t="s">
        <v>75190</v>
      </c>
    </row>
    <row r="15442" spans="1:4">
      <c r="A15442" s="57" t="s">
        <v>40500</v>
      </c>
      <c r="B15442" s="57" t="s">
        <v>12940</v>
      </c>
      <c r="C15442" s="57" t="s">
        <v>40501</v>
      </c>
      <c r="D15442" s="57" t="s">
        <v>40502</v>
      </c>
    </row>
    <row r="15443" spans="1:4">
      <c r="A15443" s="57" t="s">
        <v>40500</v>
      </c>
      <c r="B15443" s="57"/>
      <c r="C15443" s="57" t="s">
        <v>40503</v>
      </c>
      <c r="D15443" s="57" t="s">
        <v>40504</v>
      </c>
    </row>
    <row r="15444" spans="1:4">
      <c r="A15444" s="57" t="s">
        <v>40505</v>
      </c>
      <c r="B15444" s="57" t="s">
        <v>12940</v>
      </c>
      <c r="C15444" s="57" t="s">
        <v>40506</v>
      </c>
      <c r="D15444" s="57" t="s">
        <v>40507</v>
      </c>
    </row>
    <row r="15445" spans="1:4">
      <c r="A15445" s="57" t="s">
        <v>40505</v>
      </c>
      <c r="B15445" s="57"/>
      <c r="C15445" s="57" t="s">
        <v>77355</v>
      </c>
      <c r="D15445" s="57" t="s">
        <v>77356</v>
      </c>
    </row>
    <row r="15446" spans="1:4">
      <c r="A15446" s="57" t="s">
        <v>40508</v>
      </c>
      <c r="B15446" s="57" t="s">
        <v>12940</v>
      </c>
      <c r="C15446" s="57" t="s">
        <v>40509</v>
      </c>
      <c r="D15446" s="57" t="s">
        <v>40510</v>
      </c>
    </row>
    <row r="15447" spans="1:4">
      <c r="A15447" s="57" t="s">
        <v>40511</v>
      </c>
      <c r="B15447" s="57" t="s">
        <v>12940</v>
      </c>
      <c r="C15447" s="57" t="s">
        <v>40512</v>
      </c>
      <c r="D15447" s="57" t="s">
        <v>40513</v>
      </c>
    </row>
    <row r="15448" spans="1:4">
      <c r="A15448" s="57" t="s">
        <v>40514</v>
      </c>
      <c r="B15448" s="57" t="s">
        <v>12940</v>
      </c>
      <c r="C15448" s="57" t="s">
        <v>40515</v>
      </c>
      <c r="D15448" s="57" t="s">
        <v>40516</v>
      </c>
    </row>
    <row r="15449" spans="1:4">
      <c r="A15449" s="57" t="s">
        <v>40514</v>
      </c>
      <c r="B15449" s="57"/>
      <c r="C15449" s="57" t="s">
        <v>40517</v>
      </c>
      <c r="D15449" s="57" t="s">
        <v>40518</v>
      </c>
    </row>
    <row r="15450" spans="1:4">
      <c r="A15450" s="57" t="s">
        <v>40514</v>
      </c>
      <c r="B15450" s="57"/>
      <c r="C15450" s="57" t="s">
        <v>40519</v>
      </c>
      <c r="D15450" s="57" t="s">
        <v>40520</v>
      </c>
    </row>
    <row r="15451" spans="1:4">
      <c r="A15451" s="57" t="s">
        <v>40514</v>
      </c>
      <c r="B15451" s="57"/>
      <c r="C15451" s="57" t="s">
        <v>40521</v>
      </c>
      <c r="D15451" s="57" t="s">
        <v>40522</v>
      </c>
    </row>
    <row r="15452" spans="1:4">
      <c r="A15452" s="57" t="s">
        <v>40514</v>
      </c>
      <c r="B15452" s="57"/>
      <c r="C15452" s="57" t="s">
        <v>40523</v>
      </c>
      <c r="D15452" s="57" t="s">
        <v>40524</v>
      </c>
    </row>
    <row r="15453" spans="1:4">
      <c r="A15453" s="57" t="s">
        <v>40514</v>
      </c>
      <c r="B15453" s="57"/>
      <c r="C15453" s="57" t="s">
        <v>40525</v>
      </c>
      <c r="D15453" s="57" t="s">
        <v>40524</v>
      </c>
    </row>
    <row r="15454" spans="1:4">
      <c r="A15454" s="57" t="s">
        <v>40514</v>
      </c>
      <c r="B15454" s="57"/>
      <c r="C15454" s="57" t="s">
        <v>40526</v>
      </c>
      <c r="D15454" s="57" t="s">
        <v>40527</v>
      </c>
    </row>
    <row r="15455" spans="1:4">
      <c r="A15455" s="57" t="s">
        <v>40514</v>
      </c>
      <c r="B15455" s="57"/>
      <c r="C15455" s="57" t="s">
        <v>40528</v>
      </c>
      <c r="D15455" s="57" t="s">
        <v>40529</v>
      </c>
    </row>
    <row r="15456" spans="1:4">
      <c r="A15456" s="57" t="s">
        <v>40514</v>
      </c>
      <c r="B15456" s="57"/>
      <c r="C15456" s="57" t="s">
        <v>40530</v>
      </c>
      <c r="D15456" s="57" t="s">
        <v>40531</v>
      </c>
    </row>
    <row r="15457" spans="1:4">
      <c r="A15457" s="57" t="s">
        <v>40514</v>
      </c>
      <c r="B15457" s="57"/>
      <c r="C15457" s="57" t="s">
        <v>40532</v>
      </c>
      <c r="D15457" s="57" t="s">
        <v>40533</v>
      </c>
    </row>
    <row r="15458" spans="1:4">
      <c r="A15458" s="57" t="s">
        <v>40514</v>
      </c>
      <c r="B15458" s="57"/>
      <c r="C15458" s="57" t="s">
        <v>40534</v>
      </c>
      <c r="D15458" s="57" t="s">
        <v>40535</v>
      </c>
    </row>
    <row r="15459" spans="1:4">
      <c r="A15459" s="57" t="s">
        <v>40514</v>
      </c>
      <c r="B15459" s="57"/>
      <c r="C15459" s="57" t="s">
        <v>40536</v>
      </c>
      <c r="D15459" s="57" t="s">
        <v>40537</v>
      </c>
    </row>
    <row r="15460" spans="1:4">
      <c r="A15460" s="57" t="s">
        <v>40514</v>
      </c>
      <c r="B15460" s="57"/>
      <c r="C15460" s="57" t="s">
        <v>40538</v>
      </c>
      <c r="D15460" s="57" t="s">
        <v>40539</v>
      </c>
    </row>
    <row r="15461" spans="1:4">
      <c r="A15461" s="57" t="s">
        <v>40514</v>
      </c>
      <c r="B15461" s="57"/>
      <c r="C15461" s="57" t="s">
        <v>40540</v>
      </c>
      <c r="D15461" s="57" t="s">
        <v>40541</v>
      </c>
    </row>
    <row r="15462" spans="1:4">
      <c r="A15462" s="57" t="s">
        <v>40514</v>
      </c>
      <c r="B15462" s="57"/>
      <c r="C15462" s="57" t="s">
        <v>40542</v>
      </c>
      <c r="D15462" s="57" t="s">
        <v>40543</v>
      </c>
    </row>
    <row r="15463" spans="1:4">
      <c r="A15463" s="57" t="s">
        <v>40514</v>
      </c>
      <c r="B15463" s="57"/>
      <c r="C15463" s="57" t="s">
        <v>40544</v>
      </c>
      <c r="D15463" s="57" t="s">
        <v>40545</v>
      </c>
    </row>
    <row r="15464" spans="1:4">
      <c r="A15464" s="57" t="s">
        <v>40514</v>
      </c>
      <c r="B15464" s="57"/>
      <c r="C15464" s="57" t="s">
        <v>40546</v>
      </c>
      <c r="D15464" s="57" t="s">
        <v>40547</v>
      </c>
    </row>
    <row r="15465" spans="1:4">
      <c r="A15465" s="57" t="s">
        <v>40514</v>
      </c>
      <c r="B15465" s="57"/>
      <c r="C15465" s="57" t="s">
        <v>40548</v>
      </c>
      <c r="D15465" s="57" t="s">
        <v>40549</v>
      </c>
    </row>
    <row r="15466" spans="1:4">
      <c r="A15466" s="57" t="s">
        <v>40514</v>
      </c>
      <c r="B15466" s="57"/>
      <c r="C15466" s="57" t="s">
        <v>40550</v>
      </c>
      <c r="D15466" s="57" t="s">
        <v>40551</v>
      </c>
    </row>
    <row r="15467" spans="1:4">
      <c r="A15467" s="57" t="s">
        <v>40514</v>
      </c>
      <c r="B15467" s="57"/>
      <c r="C15467" s="57" t="s">
        <v>40552</v>
      </c>
      <c r="D15467" s="57" t="s">
        <v>40553</v>
      </c>
    </row>
    <row r="15468" spans="1:4">
      <c r="A15468" s="57" t="s">
        <v>40514</v>
      </c>
      <c r="B15468" s="57"/>
      <c r="C15468" s="57" t="s">
        <v>40554</v>
      </c>
      <c r="D15468" s="57" t="s">
        <v>40555</v>
      </c>
    </row>
    <row r="15469" spans="1:4">
      <c r="A15469" s="57" t="s">
        <v>40514</v>
      </c>
      <c r="B15469" s="57"/>
      <c r="C15469" s="57" t="s">
        <v>40556</v>
      </c>
      <c r="D15469" s="57" t="s">
        <v>40555</v>
      </c>
    </row>
    <row r="15470" spans="1:4">
      <c r="A15470" s="57" t="s">
        <v>40514</v>
      </c>
      <c r="B15470" s="57"/>
      <c r="C15470" s="57" t="s">
        <v>40557</v>
      </c>
      <c r="D15470" s="57" t="s">
        <v>40558</v>
      </c>
    </row>
    <row r="15471" spans="1:4">
      <c r="A15471" s="57" t="s">
        <v>40514</v>
      </c>
      <c r="B15471" s="57"/>
      <c r="C15471" s="57" t="s">
        <v>40559</v>
      </c>
      <c r="D15471" s="57" t="s">
        <v>40560</v>
      </c>
    </row>
    <row r="15472" spans="1:4">
      <c r="A15472" s="57" t="s">
        <v>40514</v>
      </c>
      <c r="B15472" s="57"/>
      <c r="C15472" s="57" t="s">
        <v>40561</v>
      </c>
      <c r="D15472" s="57" t="s">
        <v>40562</v>
      </c>
    </row>
    <row r="15473" spans="1:4">
      <c r="A15473" s="57" t="s">
        <v>40514</v>
      </c>
      <c r="B15473" s="57"/>
      <c r="C15473" s="57" t="s">
        <v>40563</v>
      </c>
      <c r="D15473" s="57" t="s">
        <v>40564</v>
      </c>
    </row>
    <row r="15474" spans="1:4">
      <c r="A15474" s="57" t="s">
        <v>40514</v>
      </c>
      <c r="B15474" s="57"/>
      <c r="C15474" s="57" t="s">
        <v>40565</v>
      </c>
      <c r="D15474" s="57" t="s">
        <v>40566</v>
      </c>
    </row>
    <row r="15475" spans="1:4">
      <c r="A15475" s="57" t="s">
        <v>40514</v>
      </c>
      <c r="B15475" s="57"/>
      <c r="C15475" s="57" t="s">
        <v>40567</v>
      </c>
      <c r="D15475" s="57" t="s">
        <v>40568</v>
      </c>
    </row>
    <row r="15476" spans="1:4">
      <c r="A15476" s="57" t="s">
        <v>40514</v>
      </c>
      <c r="B15476" s="57"/>
      <c r="C15476" s="57" t="s">
        <v>40569</v>
      </c>
      <c r="D15476" s="57" t="s">
        <v>40568</v>
      </c>
    </row>
    <row r="15477" spans="1:4">
      <c r="A15477" s="57" t="s">
        <v>40514</v>
      </c>
      <c r="B15477" s="57"/>
      <c r="C15477" s="57" t="s">
        <v>40570</v>
      </c>
      <c r="D15477" s="57" t="s">
        <v>40571</v>
      </c>
    </row>
    <row r="15478" spans="1:4">
      <c r="A15478" s="57" t="s">
        <v>40514</v>
      </c>
      <c r="B15478" s="57"/>
      <c r="C15478" s="57" t="s">
        <v>40572</v>
      </c>
      <c r="D15478" s="57" t="s">
        <v>40573</v>
      </c>
    </row>
    <row r="15479" spans="1:4">
      <c r="A15479" s="57" t="s">
        <v>40514</v>
      </c>
      <c r="B15479" s="57"/>
      <c r="C15479" s="57" t="s">
        <v>40574</v>
      </c>
      <c r="D15479" s="57" t="s">
        <v>40575</v>
      </c>
    </row>
    <row r="15480" spans="1:4">
      <c r="A15480" s="57" t="s">
        <v>40514</v>
      </c>
      <c r="B15480" s="57"/>
      <c r="C15480" s="57" t="s">
        <v>40576</v>
      </c>
      <c r="D15480" s="57" t="s">
        <v>40577</v>
      </c>
    </row>
    <row r="15481" spans="1:4">
      <c r="A15481" s="57" t="s">
        <v>40514</v>
      </c>
      <c r="B15481" s="57"/>
      <c r="C15481" s="57" t="s">
        <v>40578</v>
      </c>
      <c r="D15481" s="57" t="s">
        <v>40579</v>
      </c>
    </row>
    <row r="15482" spans="1:4">
      <c r="A15482" s="57" t="s">
        <v>40514</v>
      </c>
      <c r="B15482" s="57"/>
      <c r="C15482" s="57" t="s">
        <v>40580</v>
      </c>
      <c r="D15482" s="57" t="s">
        <v>40581</v>
      </c>
    </row>
    <row r="15483" spans="1:4">
      <c r="A15483" s="57" t="s">
        <v>40514</v>
      </c>
      <c r="B15483" s="57"/>
      <c r="C15483" s="57" t="s">
        <v>40582</v>
      </c>
      <c r="D15483" s="57" t="s">
        <v>40583</v>
      </c>
    </row>
    <row r="15484" spans="1:4">
      <c r="A15484" s="57" t="s">
        <v>40514</v>
      </c>
      <c r="B15484" s="57"/>
      <c r="C15484" s="57" t="s">
        <v>40584</v>
      </c>
      <c r="D15484" s="57" t="s">
        <v>40585</v>
      </c>
    </row>
    <row r="15485" spans="1:4">
      <c r="A15485" s="57" t="s">
        <v>40514</v>
      </c>
      <c r="B15485" s="57"/>
      <c r="C15485" s="57" t="s">
        <v>40586</v>
      </c>
      <c r="D15485" s="57" t="s">
        <v>40587</v>
      </c>
    </row>
    <row r="15486" spans="1:4">
      <c r="A15486" s="57" t="s">
        <v>40514</v>
      </c>
      <c r="B15486" s="57"/>
      <c r="C15486" s="57" t="s">
        <v>40588</v>
      </c>
      <c r="D15486" s="57" t="s">
        <v>40589</v>
      </c>
    </row>
    <row r="15487" spans="1:4">
      <c r="A15487" s="57" t="s">
        <v>40514</v>
      </c>
      <c r="B15487" s="57"/>
      <c r="C15487" s="57" t="s">
        <v>40590</v>
      </c>
      <c r="D15487" s="57" t="s">
        <v>40591</v>
      </c>
    </row>
    <row r="15488" spans="1:4">
      <c r="A15488" s="57" t="s">
        <v>40514</v>
      </c>
      <c r="B15488" s="57"/>
      <c r="C15488" s="57" t="s">
        <v>40592</v>
      </c>
      <c r="D15488" s="57" t="s">
        <v>40593</v>
      </c>
    </row>
    <row r="15489" spans="1:4">
      <c r="A15489" s="57" t="s">
        <v>40514</v>
      </c>
      <c r="B15489" s="57"/>
      <c r="C15489" s="57" t="s">
        <v>39573</v>
      </c>
      <c r="D15489" s="57" t="s">
        <v>74221</v>
      </c>
    </row>
    <row r="15490" spans="1:4">
      <c r="A15490" s="57" t="s">
        <v>40514</v>
      </c>
      <c r="B15490" s="57"/>
      <c r="C15490" s="57" t="s">
        <v>20580</v>
      </c>
      <c r="D15490" s="57" t="s">
        <v>75191</v>
      </c>
    </row>
    <row r="15491" spans="1:4">
      <c r="A15491" s="57" t="s">
        <v>40514</v>
      </c>
      <c r="B15491" s="57"/>
      <c r="C15491" s="57" t="s">
        <v>20581</v>
      </c>
      <c r="D15491" s="57" t="s">
        <v>75192</v>
      </c>
    </row>
    <row r="15492" spans="1:4">
      <c r="A15492" s="57" t="s">
        <v>40514</v>
      </c>
      <c r="B15492" s="57"/>
      <c r="C15492" s="57" t="s">
        <v>77357</v>
      </c>
      <c r="D15492" s="57" t="s">
        <v>77358</v>
      </c>
    </row>
    <row r="15493" spans="1:4">
      <c r="A15493" s="57" t="s">
        <v>40514</v>
      </c>
      <c r="B15493" s="57"/>
      <c r="C15493" s="57" t="s">
        <v>77359</v>
      </c>
      <c r="D15493" s="57" t="s">
        <v>77360</v>
      </c>
    </row>
    <row r="15494" spans="1:4">
      <c r="A15494" s="57" t="s">
        <v>77361</v>
      </c>
      <c r="B15494" s="57" t="s">
        <v>77097</v>
      </c>
      <c r="C15494" s="57" t="s">
        <v>77362</v>
      </c>
      <c r="D15494" s="57" t="s">
        <v>77363</v>
      </c>
    </row>
    <row r="15495" spans="1:4">
      <c r="A15495" s="57" t="s">
        <v>40594</v>
      </c>
      <c r="B15495" s="57" t="s">
        <v>12940</v>
      </c>
      <c r="C15495" s="57" t="s">
        <v>40595</v>
      </c>
      <c r="D15495" s="57" t="s">
        <v>19034</v>
      </c>
    </row>
    <row r="15496" spans="1:4">
      <c r="A15496" s="57" t="s">
        <v>40596</v>
      </c>
      <c r="B15496" s="57" t="s">
        <v>12940</v>
      </c>
      <c r="C15496" s="57" t="s">
        <v>40597</v>
      </c>
      <c r="D15496" s="57" t="s">
        <v>40598</v>
      </c>
    </row>
    <row r="15497" spans="1:4">
      <c r="A15497" s="57" t="s">
        <v>40599</v>
      </c>
      <c r="B15497" s="57" t="s">
        <v>12940</v>
      </c>
      <c r="C15497" s="57" t="s">
        <v>40600</v>
      </c>
      <c r="D15497" s="57" t="s">
        <v>40601</v>
      </c>
    </row>
    <row r="15498" spans="1:4">
      <c r="A15498" s="57" t="s">
        <v>40602</v>
      </c>
      <c r="B15498" s="57" t="s">
        <v>12940</v>
      </c>
      <c r="C15498" s="57" t="s">
        <v>40603</v>
      </c>
      <c r="D15498" s="57" t="s">
        <v>40604</v>
      </c>
    </row>
    <row r="15499" spans="1:4">
      <c r="A15499" s="57" t="s">
        <v>75193</v>
      </c>
      <c r="B15499" s="57" t="s">
        <v>12940</v>
      </c>
      <c r="C15499" s="57" t="s">
        <v>75194</v>
      </c>
      <c r="D15499" s="57" t="s">
        <v>40604</v>
      </c>
    </row>
    <row r="15500" spans="1:4">
      <c r="A15500" s="57" t="s">
        <v>40605</v>
      </c>
      <c r="B15500" s="57" t="s">
        <v>12940</v>
      </c>
      <c r="C15500" s="57" t="s">
        <v>40606</v>
      </c>
      <c r="D15500" s="57" t="s">
        <v>40607</v>
      </c>
    </row>
    <row r="15501" spans="1:4">
      <c r="A15501" s="57" t="s">
        <v>40605</v>
      </c>
      <c r="B15501" s="57"/>
      <c r="C15501" s="57" t="s">
        <v>40608</v>
      </c>
      <c r="D15501" s="57" t="s">
        <v>40607</v>
      </c>
    </row>
    <row r="15502" spans="1:4">
      <c r="A15502" s="57" t="s">
        <v>40605</v>
      </c>
      <c r="B15502" s="57"/>
      <c r="C15502" s="57" t="s">
        <v>40609</v>
      </c>
      <c r="D15502" s="57" t="s">
        <v>40610</v>
      </c>
    </row>
    <row r="15503" spans="1:4">
      <c r="A15503" s="57" t="s">
        <v>40611</v>
      </c>
      <c r="B15503" s="57" t="s">
        <v>12940</v>
      </c>
      <c r="C15503" s="57" t="s">
        <v>40612</v>
      </c>
      <c r="D15503" s="57" t="s">
        <v>40613</v>
      </c>
    </row>
    <row r="15504" spans="1:4">
      <c r="A15504" s="57" t="s">
        <v>7831</v>
      </c>
      <c r="B15504" s="57" t="s">
        <v>2239</v>
      </c>
      <c r="C15504" s="57" t="s">
        <v>2807</v>
      </c>
      <c r="D15504" s="57" t="s">
        <v>2808</v>
      </c>
    </row>
    <row r="15505" spans="1:4">
      <c r="A15505" s="57" t="s">
        <v>7832</v>
      </c>
      <c r="B15505" s="57" t="s">
        <v>2239</v>
      </c>
      <c r="C15505" s="57" t="s">
        <v>6841</v>
      </c>
      <c r="D15505" s="57" t="s">
        <v>6842</v>
      </c>
    </row>
    <row r="15506" spans="1:4">
      <c r="A15506" s="57" t="s">
        <v>7832</v>
      </c>
      <c r="B15506" s="57" t="s">
        <v>2239</v>
      </c>
      <c r="C15506" s="57" t="s">
        <v>7060</v>
      </c>
      <c r="D15506" s="57" t="s">
        <v>7061</v>
      </c>
    </row>
    <row r="15507" spans="1:4">
      <c r="A15507" s="57" t="s">
        <v>7832</v>
      </c>
      <c r="B15507" s="57" t="s">
        <v>2239</v>
      </c>
      <c r="C15507" s="57" t="s">
        <v>7498</v>
      </c>
      <c r="D15507" s="57" t="s">
        <v>12985</v>
      </c>
    </row>
    <row r="15508" spans="1:4">
      <c r="A15508" s="57" t="s">
        <v>7832</v>
      </c>
      <c r="B15508" s="57" t="s">
        <v>2239</v>
      </c>
      <c r="C15508" s="57" t="s">
        <v>12986</v>
      </c>
      <c r="D15508" s="57" t="s">
        <v>12987</v>
      </c>
    </row>
    <row r="15509" spans="1:4">
      <c r="A15509" s="57" t="s">
        <v>15465</v>
      </c>
      <c r="B15509" s="57" t="s">
        <v>2239</v>
      </c>
      <c r="C15509" s="57" t="s">
        <v>15466</v>
      </c>
      <c r="D15509" s="57" t="s">
        <v>15467</v>
      </c>
    </row>
    <row r="15510" spans="1:4">
      <c r="A15510" s="57" t="s">
        <v>76715</v>
      </c>
      <c r="B15510" s="57" t="s">
        <v>2239</v>
      </c>
      <c r="C15510" s="57" t="s">
        <v>76716</v>
      </c>
      <c r="D15510" s="57" t="s">
        <v>76717</v>
      </c>
    </row>
    <row r="15511" spans="1:4">
      <c r="A15511" s="57" t="s">
        <v>40614</v>
      </c>
      <c r="B15511" s="57" t="s">
        <v>12940</v>
      </c>
      <c r="C15511" s="57" t="s">
        <v>40615</v>
      </c>
      <c r="D15511" s="57" t="s">
        <v>40616</v>
      </c>
    </row>
    <row r="15512" spans="1:4">
      <c r="A15512" s="57" t="s">
        <v>40617</v>
      </c>
      <c r="B15512" s="57" t="s">
        <v>12940</v>
      </c>
      <c r="C15512" s="57" t="s">
        <v>40618</v>
      </c>
      <c r="D15512" s="57" t="s">
        <v>40619</v>
      </c>
    </row>
    <row r="15513" spans="1:4">
      <c r="A15513" s="57" t="s">
        <v>40620</v>
      </c>
      <c r="B15513" s="57" t="s">
        <v>12940</v>
      </c>
      <c r="C15513" s="57" t="s">
        <v>40621</v>
      </c>
      <c r="D15513" s="57" t="s">
        <v>40622</v>
      </c>
    </row>
    <row r="15514" spans="1:4">
      <c r="A15514" s="57" t="s">
        <v>40620</v>
      </c>
      <c r="B15514" s="57"/>
      <c r="C15514" s="57" t="s">
        <v>40623</v>
      </c>
      <c r="D15514" s="57" t="s">
        <v>40624</v>
      </c>
    </row>
    <row r="15515" spans="1:4">
      <c r="A15515" s="57" t="s">
        <v>40620</v>
      </c>
      <c r="B15515" s="57"/>
      <c r="C15515" s="57" t="s">
        <v>40625</v>
      </c>
      <c r="D15515" s="57" t="s">
        <v>40626</v>
      </c>
    </row>
    <row r="15516" spans="1:4">
      <c r="A15516" s="57" t="s">
        <v>40620</v>
      </c>
      <c r="B15516" s="57"/>
      <c r="C15516" s="57" t="s">
        <v>40627</v>
      </c>
      <c r="D15516" s="57" t="s">
        <v>40628</v>
      </c>
    </row>
    <row r="15517" spans="1:4">
      <c r="A15517" s="57" t="s">
        <v>40620</v>
      </c>
      <c r="B15517" s="57"/>
      <c r="C15517" s="57" t="s">
        <v>40629</v>
      </c>
      <c r="D15517" s="57" t="s">
        <v>40630</v>
      </c>
    </row>
    <row r="15518" spans="1:4">
      <c r="A15518" s="57" t="s">
        <v>40631</v>
      </c>
      <c r="B15518" s="57" t="s">
        <v>12940</v>
      </c>
      <c r="C15518" s="57" t="s">
        <v>40632</v>
      </c>
      <c r="D15518" s="57" t="s">
        <v>40633</v>
      </c>
    </row>
    <row r="15519" spans="1:4">
      <c r="A15519" s="57" t="s">
        <v>40634</v>
      </c>
      <c r="B15519" s="57" t="s">
        <v>12940</v>
      </c>
      <c r="C15519" s="57" t="s">
        <v>40635</v>
      </c>
      <c r="D15519" s="57" t="s">
        <v>40636</v>
      </c>
    </row>
    <row r="15520" spans="1:4">
      <c r="A15520" s="57" t="s">
        <v>40634</v>
      </c>
      <c r="B15520" s="57"/>
      <c r="C15520" s="57" t="s">
        <v>40637</v>
      </c>
      <c r="D15520" s="57" t="s">
        <v>40638</v>
      </c>
    </row>
    <row r="15521" spans="1:4">
      <c r="A15521" s="57" t="s">
        <v>40634</v>
      </c>
      <c r="B15521" s="57"/>
      <c r="C15521" s="57" t="s">
        <v>40639</v>
      </c>
      <c r="D15521" s="57" t="s">
        <v>40640</v>
      </c>
    </row>
    <row r="15522" spans="1:4">
      <c r="A15522" s="57" t="s">
        <v>40634</v>
      </c>
      <c r="B15522" s="57"/>
      <c r="C15522" s="57" t="s">
        <v>40641</v>
      </c>
      <c r="D15522" s="57" t="s">
        <v>40642</v>
      </c>
    </row>
    <row r="15523" spans="1:4">
      <c r="A15523" s="57" t="s">
        <v>40634</v>
      </c>
      <c r="B15523" s="57"/>
      <c r="C15523" s="57" t="s">
        <v>40643</v>
      </c>
      <c r="D15523" s="57" t="s">
        <v>40644</v>
      </c>
    </row>
    <row r="15524" spans="1:4">
      <c r="A15524" s="57" t="s">
        <v>40645</v>
      </c>
      <c r="B15524" s="57" t="s">
        <v>12940</v>
      </c>
      <c r="C15524" s="57" t="s">
        <v>40646</v>
      </c>
      <c r="D15524" s="57" t="s">
        <v>40647</v>
      </c>
    </row>
    <row r="15525" spans="1:4">
      <c r="A15525" s="57" t="s">
        <v>40648</v>
      </c>
      <c r="B15525" s="57" t="s">
        <v>12940</v>
      </c>
      <c r="C15525" s="57" t="s">
        <v>40649</v>
      </c>
      <c r="D15525" s="57" t="s">
        <v>40650</v>
      </c>
    </row>
    <row r="15526" spans="1:4">
      <c r="A15526" s="57" t="s">
        <v>40648</v>
      </c>
      <c r="B15526" s="57"/>
      <c r="C15526" s="57" t="s">
        <v>40651</v>
      </c>
      <c r="D15526" s="57" t="s">
        <v>40652</v>
      </c>
    </row>
    <row r="15527" spans="1:4">
      <c r="A15527" s="57" t="s">
        <v>40653</v>
      </c>
      <c r="B15527" s="57" t="s">
        <v>12940</v>
      </c>
      <c r="C15527" s="57" t="s">
        <v>40654</v>
      </c>
      <c r="D15527" s="57" t="s">
        <v>40655</v>
      </c>
    </row>
    <row r="15528" spans="1:4">
      <c r="A15528" s="57" t="s">
        <v>40653</v>
      </c>
      <c r="B15528" s="57"/>
      <c r="C15528" s="57" t="s">
        <v>40656</v>
      </c>
      <c r="D15528" s="57" t="s">
        <v>40657</v>
      </c>
    </row>
    <row r="15529" spans="1:4">
      <c r="A15529" s="57" t="s">
        <v>40658</v>
      </c>
      <c r="B15529" s="57" t="s">
        <v>12940</v>
      </c>
      <c r="C15529" s="57" t="s">
        <v>40659</v>
      </c>
      <c r="D15529" s="57" t="s">
        <v>40660</v>
      </c>
    </row>
    <row r="15530" spans="1:4">
      <c r="A15530" s="57" t="s">
        <v>40658</v>
      </c>
      <c r="B15530" s="57"/>
      <c r="C15530" s="57" t="s">
        <v>40661</v>
      </c>
      <c r="D15530" s="57" t="s">
        <v>40662</v>
      </c>
    </row>
    <row r="15531" spans="1:4">
      <c r="A15531" s="57" t="s">
        <v>40658</v>
      </c>
      <c r="B15531" s="57"/>
      <c r="C15531" s="57" t="s">
        <v>40663</v>
      </c>
      <c r="D15531" s="57" t="s">
        <v>40664</v>
      </c>
    </row>
    <row r="15532" spans="1:4">
      <c r="A15532" s="57" t="s">
        <v>40658</v>
      </c>
      <c r="B15532" s="57"/>
      <c r="C15532" s="57" t="s">
        <v>40665</v>
      </c>
      <c r="D15532" s="57" t="s">
        <v>40666</v>
      </c>
    </row>
    <row r="15533" spans="1:4">
      <c r="A15533" s="57" t="s">
        <v>40658</v>
      </c>
      <c r="B15533" s="57"/>
      <c r="C15533" s="57" t="s">
        <v>40667</v>
      </c>
      <c r="D15533" s="57" t="s">
        <v>40668</v>
      </c>
    </row>
    <row r="15534" spans="1:4">
      <c r="A15534" s="57" t="s">
        <v>40658</v>
      </c>
      <c r="B15534" s="57"/>
      <c r="C15534" s="57" t="s">
        <v>40669</v>
      </c>
      <c r="D15534" s="57" t="s">
        <v>40670</v>
      </c>
    </row>
    <row r="15535" spans="1:4">
      <c r="A15535" s="57" t="s">
        <v>40658</v>
      </c>
      <c r="B15535" s="57"/>
      <c r="C15535" s="57" t="s">
        <v>40671</v>
      </c>
      <c r="D15535" s="57" t="s">
        <v>40672</v>
      </c>
    </row>
    <row r="15536" spans="1:4">
      <c r="A15536" s="57" t="s">
        <v>40658</v>
      </c>
      <c r="B15536" s="57"/>
      <c r="C15536" s="57" t="s">
        <v>40673</v>
      </c>
      <c r="D15536" s="57" t="s">
        <v>40674</v>
      </c>
    </row>
    <row r="15537" spans="1:4">
      <c r="A15537" s="57" t="s">
        <v>40658</v>
      </c>
      <c r="B15537" s="57"/>
      <c r="C15537" s="57" t="s">
        <v>77364</v>
      </c>
      <c r="D15537" s="57" t="s">
        <v>77365</v>
      </c>
    </row>
    <row r="15538" spans="1:4">
      <c r="A15538" s="57" t="s">
        <v>40675</v>
      </c>
      <c r="B15538" s="57" t="s">
        <v>12940</v>
      </c>
      <c r="C15538" s="57" t="s">
        <v>40676</v>
      </c>
      <c r="D15538" s="57" t="s">
        <v>40677</v>
      </c>
    </row>
    <row r="15539" spans="1:4">
      <c r="A15539" s="57" t="s">
        <v>40678</v>
      </c>
      <c r="B15539" s="57" t="s">
        <v>12940</v>
      </c>
      <c r="C15539" s="57" t="s">
        <v>40679</v>
      </c>
      <c r="D15539" s="57" t="s">
        <v>40680</v>
      </c>
    </row>
    <row r="15540" spans="1:4">
      <c r="A15540" s="57" t="s">
        <v>7833</v>
      </c>
      <c r="B15540" s="57" t="s">
        <v>2241</v>
      </c>
      <c r="C15540" s="57" t="s">
        <v>5913</v>
      </c>
      <c r="D15540" s="57" t="s">
        <v>5914</v>
      </c>
    </row>
    <row r="15541" spans="1:4">
      <c r="A15541" s="57" t="s">
        <v>40681</v>
      </c>
      <c r="B15541" s="57" t="s">
        <v>12940</v>
      </c>
      <c r="C15541" s="57" t="s">
        <v>40682</v>
      </c>
      <c r="D15541" s="57" t="s">
        <v>40683</v>
      </c>
    </row>
    <row r="15542" spans="1:4">
      <c r="A15542" s="57" t="s">
        <v>40684</v>
      </c>
      <c r="B15542" s="57" t="s">
        <v>12940</v>
      </c>
      <c r="C15542" s="57" t="s">
        <v>40685</v>
      </c>
      <c r="D15542" s="57" t="s">
        <v>40686</v>
      </c>
    </row>
    <row r="15543" spans="1:4">
      <c r="A15543" s="57" t="s">
        <v>40684</v>
      </c>
      <c r="B15543" s="57"/>
      <c r="C15543" s="57" t="s">
        <v>40687</v>
      </c>
      <c r="D15543" s="57" t="s">
        <v>40688</v>
      </c>
    </row>
    <row r="15544" spans="1:4">
      <c r="A15544" s="57" t="s">
        <v>8765</v>
      </c>
      <c r="B15544" s="57" t="s">
        <v>8291</v>
      </c>
      <c r="C15544" s="57" t="s">
        <v>8763</v>
      </c>
      <c r="D15544" s="57" t="s">
        <v>8764</v>
      </c>
    </row>
    <row r="15545" spans="1:4">
      <c r="A15545" s="57" t="s">
        <v>8765</v>
      </c>
      <c r="B15545" s="57" t="s">
        <v>8291</v>
      </c>
      <c r="C15545" s="57" t="s">
        <v>9364</v>
      </c>
      <c r="D15545" s="57" t="s">
        <v>9365</v>
      </c>
    </row>
    <row r="15546" spans="1:4">
      <c r="A15546" s="57" t="s">
        <v>8765</v>
      </c>
      <c r="B15546" s="57" t="s">
        <v>8291</v>
      </c>
      <c r="C15546" s="57" t="s">
        <v>12988</v>
      </c>
      <c r="D15546" s="57" t="s">
        <v>12989</v>
      </c>
    </row>
    <row r="15547" spans="1:4">
      <c r="A15547" s="57" t="s">
        <v>8765</v>
      </c>
      <c r="B15547" s="57" t="s">
        <v>8291</v>
      </c>
      <c r="C15547" s="57" t="s">
        <v>12990</v>
      </c>
      <c r="D15547" s="57" t="s">
        <v>12991</v>
      </c>
    </row>
    <row r="15548" spans="1:4">
      <c r="A15548" s="57" t="s">
        <v>8765</v>
      </c>
      <c r="B15548" s="57" t="s">
        <v>8291</v>
      </c>
      <c r="C15548" s="57" t="s">
        <v>17444</v>
      </c>
      <c r="D15548" s="57" t="s">
        <v>17445</v>
      </c>
    </row>
    <row r="15549" spans="1:4">
      <c r="A15549" s="57" t="s">
        <v>7834</v>
      </c>
      <c r="B15549" s="57" t="s">
        <v>2244</v>
      </c>
      <c r="C15549" s="57" t="s">
        <v>3443</v>
      </c>
      <c r="D15549" s="57" t="s">
        <v>3444</v>
      </c>
    </row>
    <row r="15550" spans="1:4">
      <c r="A15550" s="57" t="s">
        <v>7834</v>
      </c>
      <c r="B15550" s="57" t="s">
        <v>2244</v>
      </c>
      <c r="C15550" s="57" t="s">
        <v>3445</v>
      </c>
      <c r="D15550" s="57" t="s">
        <v>3446</v>
      </c>
    </row>
    <row r="15551" spans="1:4">
      <c r="A15551" s="57" t="s">
        <v>7834</v>
      </c>
      <c r="B15551" s="57" t="s">
        <v>2244</v>
      </c>
      <c r="C15551" s="57" t="s">
        <v>3447</v>
      </c>
      <c r="D15551" s="57" t="s">
        <v>3448</v>
      </c>
    </row>
    <row r="15552" spans="1:4">
      <c r="A15552" s="57" t="s">
        <v>40689</v>
      </c>
      <c r="B15552" s="57" t="s">
        <v>12940</v>
      </c>
      <c r="C15552" s="57" t="s">
        <v>40690</v>
      </c>
      <c r="D15552" s="57" t="s">
        <v>40691</v>
      </c>
    </row>
    <row r="15553" spans="1:4">
      <c r="A15553" s="57" t="s">
        <v>40692</v>
      </c>
      <c r="B15553" s="57" t="s">
        <v>12940</v>
      </c>
      <c r="C15553" s="57" t="s">
        <v>40693</v>
      </c>
      <c r="D15553" s="57" t="s">
        <v>40694</v>
      </c>
    </row>
    <row r="15554" spans="1:4">
      <c r="A15554" s="57" t="s">
        <v>40692</v>
      </c>
      <c r="B15554" s="57"/>
      <c r="C15554" s="57" t="s">
        <v>40695</v>
      </c>
      <c r="D15554" s="57" t="s">
        <v>40696</v>
      </c>
    </row>
    <row r="15555" spans="1:4">
      <c r="A15555" s="57" t="s">
        <v>40692</v>
      </c>
      <c r="B15555" s="57"/>
      <c r="C15555" s="57" t="s">
        <v>40697</v>
      </c>
      <c r="D15555" s="57" t="s">
        <v>40698</v>
      </c>
    </row>
    <row r="15556" spans="1:4">
      <c r="A15556" s="57" t="s">
        <v>40699</v>
      </c>
      <c r="B15556" s="57" t="s">
        <v>12940</v>
      </c>
      <c r="C15556" s="57" t="s">
        <v>40700</v>
      </c>
      <c r="D15556" s="57" t="s">
        <v>40701</v>
      </c>
    </row>
    <row r="15557" spans="1:4">
      <c r="A15557" s="57" t="s">
        <v>40699</v>
      </c>
      <c r="B15557" s="57"/>
      <c r="C15557" s="57" t="s">
        <v>40702</v>
      </c>
      <c r="D15557" s="57" t="s">
        <v>40703</v>
      </c>
    </row>
    <row r="15558" spans="1:4">
      <c r="A15558" s="57" t="s">
        <v>40699</v>
      </c>
      <c r="B15558" s="57"/>
      <c r="C15558" s="57" t="s">
        <v>40704</v>
      </c>
      <c r="D15558" s="57" t="s">
        <v>40705</v>
      </c>
    </row>
    <row r="15559" spans="1:4">
      <c r="A15559" s="57" t="s">
        <v>40706</v>
      </c>
      <c r="B15559" s="57" t="s">
        <v>12940</v>
      </c>
      <c r="C15559" s="57" t="s">
        <v>40707</v>
      </c>
      <c r="D15559" s="57" t="s">
        <v>40708</v>
      </c>
    </row>
    <row r="15560" spans="1:4">
      <c r="A15560" s="57" t="s">
        <v>40706</v>
      </c>
      <c r="B15560" s="57"/>
      <c r="C15560" s="57" t="s">
        <v>40709</v>
      </c>
      <c r="D15560" s="57" t="s">
        <v>40710</v>
      </c>
    </row>
    <row r="15561" spans="1:4">
      <c r="A15561" s="57" t="s">
        <v>40706</v>
      </c>
      <c r="B15561" s="57"/>
      <c r="C15561" s="57" t="s">
        <v>40711</v>
      </c>
      <c r="D15561" s="57" t="s">
        <v>40712</v>
      </c>
    </row>
    <row r="15562" spans="1:4">
      <c r="A15562" s="57" t="s">
        <v>40706</v>
      </c>
      <c r="B15562" s="57"/>
      <c r="C15562" s="57" t="s">
        <v>40713</v>
      </c>
      <c r="D15562" s="57" t="s">
        <v>40714</v>
      </c>
    </row>
    <row r="15563" spans="1:4">
      <c r="A15563" s="57" t="s">
        <v>40706</v>
      </c>
      <c r="B15563" s="57"/>
      <c r="C15563" s="57" t="s">
        <v>40715</v>
      </c>
      <c r="D15563" s="57" t="s">
        <v>40716</v>
      </c>
    </row>
    <row r="15564" spans="1:4">
      <c r="A15564" s="57" t="s">
        <v>40706</v>
      </c>
      <c r="B15564" s="57"/>
      <c r="C15564" s="57" t="s">
        <v>40717</v>
      </c>
      <c r="D15564" s="57" t="s">
        <v>40718</v>
      </c>
    </row>
    <row r="15565" spans="1:4">
      <c r="A15565" s="57" t="s">
        <v>40706</v>
      </c>
      <c r="B15565" s="57"/>
      <c r="C15565" s="57" t="s">
        <v>40719</v>
      </c>
      <c r="D15565" s="57" t="s">
        <v>40720</v>
      </c>
    </row>
    <row r="15566" spans="1:4">
      <c r="A15566" s="57" t="s">
        <v>40721</v>
      </c>
      <c r="B15566" s="57" t="s">
        <v>12940</v>
      </c>
      <c r="C15566" s="57" t="s">
        <v>40722</v>
      </c>
      <c r="D15566" s="57" t="s">
        <v>40723</v>
      </c>
    </row>
    <row r="15567" spans="1:4">
      <c r="A15567" s="57" t="s">
        <v>40721</v>
      </c>
      <c r="B15567" s="57"/>
      <c r="C15567" s="57" t="s">
        <v>40724</v>
      </c>
      <c r="D15567" s="57" t="s">
        <v>40725</v>
      </c>
    </row>
    <row r="15568" spans="1:4">
      <c r="A15568" s="57" t="s">
        <v>40721</v>
      </c>
      <c r="B15568" s="57"/>
      <c r="C15568" s="57" t="s">
        <v>40726</v>
      </c>
      <c r="D15568" s="57" t="s">
        <v>40727</v>
      </c>
    </row>
    <row r="15569" spans="1:4">
      <c r="A15569" s="57" t="s">
        <v>40728</v>
      </c>
      <c r="B15569" s="57" t="s">
        <v>12940</v>
      </c>
      <c r="C15569" s="57" t="s">
        <v>40729</v>
      </c>
      <c r="D15569" s="57" t="s">
        <v>40730</v>
      </c>
    </row>
    <row r="15570" spans="1:4">
      <c r="A15570" s="57" t="s">
        <v>40728</v>
      </c>
      <c r="B15570" s="57"/>
      <c r="C15570" s="57" t="s">
        <v>40731</v>
      </c>
      <c r="D15570" s="57" t="s">
        <v>40732</v>
      </c>
    </row>
    <row r="15571" spans="1:4">
      <c r="A15571" s="57" t="s">
        <v>40728</v>
      </c>
      <c r="B15571" s="57"/>
      <c r="C15571" s="57" t="s">
        <v>75195</v>
      </c>
      <c r="D15571" s="57" t="s">
        <v>75196</v>
      </c>
    </row>
    <row r="15572" spans="1:4">
      <c r="A15572" s="57" t="s">
        <v>40733</v>
      </c>
      <c r="B15572" s="57" t="s">
        <v>12940</v>
      </c>
      <c r="C15572" s="57" t="s">
        <v>40734</v>
      </c>
      <c r="D15572" s="57" t="s">
        <v>40735</v>
      </c>
    </row>
    <row r="15573" spans="1:4">
      <c r="A15573" s="57" t="s">
        <v>40733</v>
      </c>
      <c r="B15573" s="57"/>
      <c r="C15573" s="57" t="s">
        <v>40736</v>
      </c>
      <c r="D15573" s="57" t="s">
        <v>10436</v>
      </c>
    </row>
    <row r="15574" spans="1:4">
      <c r="A15574" s="57" t="s">
        <v>40737</v>
      </c>
      <c r="B15574" s="57" t="s">
        <v>12940</v>
      </c>
      <c r="C15574" s="57" t="s">
        <v>40738</v>
      </c>
      <c r="D15574" s="57" t="s">
        <v>40739</v>
      </c>
    </row>
    <row r="15575" spans="1:4">
      <c r="A15575" s="57" t="s">
        <v>40737</v>
      </c>
      <c r="B15575" s="57"/>
      <c r="C15575" s="57" t="s">
        <v>40740</v>
      </c>
      <c r="D15575" s="57" t="s">
        <v>40741</v>
      </c>
    </row>
    <row r="15576" spans="1:4">
      <c r="A15576" s="57" t="s">
        <v>40737</v>
      </c>
      <c r="B15576" s="57"/>
      <c r="C15576" s="57" t="s">
        <v>40742</v>
      </c>
      <c r="D15576" s="57" t="s">
        <v>40743</v>
      </c>
    </row>
    <row r="15577" spans="1:4">
      <c r="A15577" s="57" t="s">
        <v>40737</v>
      </c>
      <c r="B15577" s="57"/>
      <c r="C15577" s="57" t="s">
        <v>40744</v>
      </c>
      <c r="D15577" s="57" t="s">
        <v>19034</v>
      </c>
    </row>
    <row r="15578" spans="1:4">
      <c r="A15578" s="57" t="s">
        <v>40737</v>
      </c>
      <c r="B15578" s="57"/>
      <c r="C15578" s="57" t="s">
        <v>40745</v>
      </c>
      <c r="D15578" s="57" t="s">
        <v>40746</v>
      </c>
    </row>
    <row r="15579" spans="1:4">
      <c r="A15579" s="57" t="s">
        <v>40737</v>
      </c>
      <c r="B15579" s="57"/>
      <c r="C15579" s="57" t="s">
        <v>40747</v>
      </c>
      <c r="D15579" s="57" t="s">
        <v>40748</v>
      </c>
    </row>
    <row r="15580" spans="1:4">
      <c r="A15580" s="57" t="s">
        <v>40749</v>
      </c>
      <c r="B15580" s="57" t="s">
        <v>12940</v>
      </c>
      <c r="C15580" s="57" t="s">
        <v>40750</v>
      </c>
      <c r="D15580" s="57" t="s">
        <v>40751</v>
      </c>
    </row>
    <row r="15581" spans="1:4">
      <c r="A15581" s="57" t="s">
        <v>40749</v>
      </c>
      <c r="B15581" s="57"/>
      <c r="C15581" s="57" t="s">
        <v>40752</v>
      </c>
      <c r="D15581" s="57" t="s">
        <v>40753</v>
      </c>
    </row>
    <row r="15582" spans="1:4">
      <c r="A15582" s="57" t="s">
        <v>40754</v>
      </c>
      <c r="B15582" s="57" t="s">
        <v>12940</v>
      </c>
      <c r="C15582" s="57" t="s">
        <v>40755</v>
      </c>
      <c r="D15582" s="57" t="s">
        <v>40756</v>
      </c>
    </row>
    <row r="15583" spans="1:4">
      <c r="A15583" s="57" t="s">
        <v>40754</v>
      </c>
      <c r="B15583" s="57"/>
      <c r="C15583" s="57" t="s">
        <v>75197</v>
      </c>
      <c r="D15583" s="57" t="s">
        <v>75198</v>
      </c>
    </row>
    <row r="15584" spans="1:4">
      <c r="A15584" s="57" t="s">
        <v>7835</v>
      </c>
      <c r="B15584" s="57" t="s">
        <v>2246</v>
      </c>
      <c r="C15584" s="57" t="s">
        <v>3309</v>
      </c>
      <c r="D15584" s="57" t="s">
        <v>3310</v>
      </c>
    </row>
    <row r="15585" spans="1:4">
      <c r="A15585" s="57" t="s">
        <v>40757</v>
      </c>
      <c r="B15585" s="57" t="s">
        <v>12940</v>
      </c>
      <c r="C15585" s="57" t="s">
        <v>40758</v>
      </c>
      <c r="D15585" s="57" t="s">
        <v>40759</v>
      </c>
    </row>
    <row r="15586" spans="1:4">
      <c r="A15586" s="57" t="s">
        <v>40757</v>
      </c>
      <c r="B15586" s="57"/>
      <c r="C15586" s="57" t="s">
        <v>40760</v>
      </c>
      <c r="D15586" s="57" t="s">
        <v>40761</v>
      </c>
    </row>
    <row r="15587" spans="1:4">
      <c r="A15587" s="57" t="s">
        <v>40757</v>
      </c>
      <c r="B15587" s="57"/>
      <c r="C15587" s="57" t="s">
        <v>40762</v>
      </c>
      <c r="D15587" s="57" t="s">
        <v>40763</v>
      </c>
    </row>
    <row r="15588" spans="1:4">
      <c r="A15588" s="57" t="s">
        <v>40757</v>
      </c>
      <c r="B15588" s="57"/>
      <c r="C15588" s="57" t="s">
        <v>40764</v>
      </c>
      <c r="D15588" s="57" t="s">
        <v>40765</v>
      </c>
    </row>
    <row r="15589" spans="1:4">
      <c r="A15589" s="57" t="s">
        <v>40757</v>
      </c>
      <c r="B15589" s="57"/>
      <c r="C15589" s="57" t="s">
        <v>40766</v>
      </c>
      <c r="D15589" s="57" t="s">
        <v>40767</v>
      </c>
    </row>
    <row r="15590" spans="1:4">
      <c r="A15590" s="57" t="s">
        <v>40768</v>
      </c>
      <c r="B15590" s="57" t="s">
        <v>12940</v>
      </c>
      <c r="C15590" s="57" t="s">
        <v>40769</v>
      </c>
      <c r="D15590" s="57" t="s">
        <v>40770</v>
      </c>
    </row>
    <row r="15591" spans="1:4">
      <c r="A15591" s="57" t="s">
        <v>40768</v>
      </c>
      <c r="B15591" s="57"/>
      <c r="C15591" s="57" t="s">
        <v>40771</v>
      </c>
      <c r="D15591" s="57" t="s">
        <v>40772</v>
      </c>
    </row>
    <row r="15592" spans="1:4">
      <c r="A15592" s="57" t="s">
        <v>40773</v>
      </c>
      <c r="B15592" s="57" t="s">
        <v>12940</v>
      </c>
      <c r="C15592" s="57" t="s">
        <v>40774</v>
      </c>
      <c r="D15592" s="57" t="s">
        <v>40775</v>
      </c>
    </row>
    <row r="15593" spans="1:4">
      <c r="A15593" s="57" t="s">
        <v>40773</v>
      </c>
      <c r="B15593" s="57"/>
      <c r="C15593" s="57" t="s">
        <v>40776</v>
      </c>
      <c r="D15593" s="57" t="s">
        <v>40777</v>
      </c>
    </row>
    <row r="15594" spans="1:4">
      <c r="A15594" s="57" t="s">
        <v>40778</v>
      </c>
      <c r="B15594" s="57" t="s">
        <v>12940</v>
      </c>
      <c r="C15594" s="57" t="s">
        <v>40779</v>
      </c>
      <c r="D15594" s="57" t="s">
        <v>40780</v>
      </c>
    </row>
    <row r="15595" spans="1:4">
      <c r="A15595" s="57" t="s">
        <v>40781</v>
      </c>
      <c r="B15595" s="57" t="s">
        <v>12940</v>
      </c>
      <c r="C15595" s="57" t="s">
        <v>40782</v>
      </c>
      <c r="D15595" s="57" t="s">
        <v>40783</v>
      </c>
    </row>
    <row r="15596" spans="1:4">
      <c r="A15596" s="57" t="s">
        <v>40781</v>
      </c>
      <c r="B15596" s="57"/>
      <c r="C15596" s="57" t="s">
        <v>40784</v>
      </c>
      <c r="D15596" s="57" t="s">
        <v>40785</v>
      </c>
    </row>
    <row r="15597" spans="1:4">
      <c r="A15597" s="57" t="s">
        <v>40781</v>
      </c>
      <c r="B15597" s="57"/>
      <c r="C15597" s="57" t="s">
        <v>40786</v>
      </c>
      <c r="D15597" s="57" t="s">
        <v>19034</v>
      </c>
    </row>
    <row r="15598" spans="1:4">
      <c r="A15598" s="57" t="s">
        <v>40787</v>
      </c>
      <c r="B15598" s="57" t="s">
        <v>12940</v>
      </c>
      <c r="C15598" s="57" t="s">
        <v>40788</v>
      </c>
      <c r="D15598" s="57" t="s">
        <v>40789</v>
      </c>
    </row>
    <row r="15599" spans="1:4">
      <c r="A15599" s="57" t="s">
        <v>40790</v>
      </c>
      <c r="B15599" s="57" t="s">
        <v>12940</v>
      </c>
      <c r="C15599" s="57" t="s">
        <v>40791</v>
      </c>
      <c r="D15599" s="57" t="s">
        <v>2836</v>
      </c>
    </row>
    <row r="15600" spans="1:4">
      <c r="A15600" s="57" t="s">
        <v>40790</v>
      </c>
      <c r="B15600" s="57"/>
      <c r="C15600" s="57" t="s">
        <v>40792</v>
      </c>
      <c r="D15600" s="57" t="s">
        <v>2836</v>
      </c>
    </row>
    <row r="15601" spans="1:4">
      <c r="A15601" s="57" t="s">
        <v>40793</v>
      </c>
      <c r="B15601" s="57" t="s">
        <v>12940</v>
      </c>
      <c r="C15601" s="57" t="s">
        <v>40794</v>
      </c>
      <c r="D15601" s="57" t="s">
        <v>40795</v>
      </c>
    </row>
    <row r="15602" spans="1:4">
      <c r="A15602" s="57" t="s">
        <v>40793</v>
      </c>
      <c r="B15602" s="57"/>
      <c r="C15602" s="57" t="s">
        <v>40796</v>
      </c>
      <c r="D15602" s="57" t="s">
        <v>40797</v>
      </c>
    </row>
    <row r="15603" spans="1:4">
      <c r="A15603" s="57" t="s">
        <v>40798</v>
      </c>
      <c r="B15603" s="57" t="s">
        <v>12940</v>
      </c>
      <c r="C15603" s="57" t="s">
        <v>40799</v>
      </c>
      <c r="D15603" s="57" t="s">
        <v>40800</v>
      </c>
    </row>
    <row r="15604" spans="1:4">
      <c r="A15604" s="57" t="s">
        <v>40801</v>
      </c>
      <c r="B15604" s="57" t="s">
        <v>12940</v>
      </c>
      <c r="C15604" s="57" t="s">
        <v>40802</v>
      </c>
      <c r="D15604" s="57" t="s">
        <v>40803</v>
      </c>
    </row>
    <row r="15605" spans="1:4">
      <c r="A15605" s="57" t="s">
        <v>40801</v>
      </c>
      <c r="B15605" s="57"/>
      <c r="C15605" s="57" t="s">
        <v>40804</v>
      </c>
      <c r="D15605" s="57" t="s">
        <v>40805</v>
      </c>
    </row>
    <row r="15606" spans="1:4">
      <c r="A15606" s="57" t="s">
        <v>40801</v>
      </c>
      <c r="B15606" s="57"/>
      <c r="C15606" s="57" t="s">
        <v>40806</v>
      </c>
      <c r="D15606" s="57" t="s">
        <v>40807</v>
      </c>
    </row>
    <row r="15607" spans="1:4">
      <c r="A15607" s="57" t="s">
        <v>40808</v>
      </c>
      <c r="B15607" s="57" t="s">
        <v>12940</v>
      </c>
      <c r="C15607" s="57" t="s">
        <v>40809</v>
      </c>
      <c r="D15607" s="57" t="s">
        <v>40810</v>
      </c>
    </row>
    <row r="15608" spans="1:4">
      <c r="A15608" s="57" t="s">
        <v>40811</v>
      </c>
      <c r="B15608" s="57" t="s">
        <v>12940</v>
      </c>
      <c r="C15608" s="57" t="s">
        <v>40812</v>
      </c>
      <c r="D15608" s="57" t="s">
        <v>40813</v>
      </c>
    </row>
    <row r="15609" spans="1:4">
      <c r="A15609" s="57" t="s">
        <v>40811</v>
      </c>
      <c r="B15609" s="57"/>
      <c r="C15609" s="57" t="s">
        <v>40814</v>
      </c>
      <c r="D15609" s="57" t="s">
        <v>40815</v>
      </c>
    </row>
    <row r="15610" spans="1:4">
      <c r="A15610" s="57" t="s">
        <v>40816</v>
      </c>
      <c r="B15610" s="57" t="s">
        <v>12940</v>
      </c>
      <c r="C15610" s="57" t="s">
        <v>40817</v>
      </c>
      <c r="D15610" s="57" t="s">
        <v>20722</v>
      </c>
    </row>
    <row r="15611" spans="1:4">
      <c r="A15611" s="57" t="s">
        <v>40818</v>
      </c>
      <c r="B15611" s="57" t="s">
        <v>12940</v>
      </c>
      <c r="C15611" s="57" t="s">
        <v>40819</v>
      </c>
      <c r="D15611" s="57" t="s">
        <v>40820</v>
      </c>
    </row>
    <row r="15612" spans="1:4">
      <c r="A15612" s="57" t="s">
        <v>40818</v>
      </c>
      <c r="B15612" s="57"/>
      <c r="C15612" s="57" t="s">
        <v>40821</v>
      </c>
      <c r="D15612" s="57" t="s">
        <v>40822</v>
      </c>
    </row>
    <row r="15613" spans="1:4">
      <c r="A15613" s="57" t="s">
        <v>40818</v>
      </c>
      <c r="B15613" s="57"/>
      <c r="C15613" s="57" t="s">
        <v>40823</v>
      </c>
      <c r="D15613" s="57" t="s">
        <v>40824</v>
      </c>
    </row>
    <row r="15614" spans="1:4">
      <c r="A15614" s="57" t="s">
        <v>40825</v>
      </c>
      <c r="B15614" s="57" t="s">
        <v>12940</v>
      </c>
      <c r="C15614" s="57" t="s">
        <v>40826</v>
      </c>
      <c r="D15614" s="57" t="s">
        <v>40827</v>
      </c>
    </row>
    <row r="15615" spans="1:4">
      <c r="A15615" s="57" t="s">
        <v>40825</v>
      </c>
      <c r="B15615" s="57"/>
      <c r="C15615" s="57" t="s">
        <v>40828</v>
      </c>
      <c r="D15615" s="57" t="s">
        <v>40829</v>
      </c>
    </row>
    <row r="15616" spans="1:4">
      <c r="A15616" s="57" t="s">
        <v>40825</v>
      </c>
      <c r="B15616" s="57"/>
      <c r="C15616" s="57" t="s">
        <v>40830</v>
      </c>
      <c r="D15616" s="57" t="s">
        <v>40831</v>
      </c>
    </row>
    <row r="15617" spans="1:4">
      <c r="A15617" s="57" t="s">
        <v>40825</v>
      </c>
      <c r="B15617" s="57"/>
      <c r="C15617" s="57" t="s">
        <v>40832</v>
      </c>
      <c r="D15617" s="57" t="s">
        <v>40833</v>
      </c>
    </row>
    <row r="15618" spans="1:4">
      <c r="A15618" s="57" t="s">
        <v>40834</v>
      </c>
      <c r="B15618" s="57" t="s">
        <v>12940</v>
      </c>
      <c r="C15618" s="57" t="s">
        <v>40835</v>
      </c>
      <c r="D15618" s="57" t="s">
        <v>40836</v>
      </c>
    </row>
    <row r="15619" spans="1:4">
      <c r="A15619" s="57" t="s">
        <v>40834</v>
      </c>
      <c r="B15619" s="57"/>
      <c r="C15619" s="57" t="s">
        <v>40837</v>
      </c>
      <c r="D15619" s="57" t="s">
        <v>40838</v>
      </c>
    </row>
    <row r="15620" spans="1:4">
      <c r="A15620" s="57" t="s">
        <v>40834</v>
      </c>
      <c r="B15620" s="57"/>
      <c r="C15620" s="57" t="s">
        <v>40839</v>
      </c>
      <c r="D15620" s="57" t="s">
        <v>40840</v>
      </c>
    </row>
    <row r="15621" spans="1:4">
      <c r="A15621" s="57" t="s">
        <v>40834</v>
      </c>
      <c r="B15621" s="57"/>
      <c r="C15621" s="57" t="s">
        <v>40841</v>
      </c>
      <c r="D15621" s="57" t="s">
        <v>40842</v>
      </c>
    </row>
    <row r="15622" spans="1:4">
      <c r="A15622" s="57" t="s">
        <v>40834</v>
      </c>
      <c r="B15622" s="57"/>
      <c r="C15622" s="57" t="s">
        <v>40843</v>
      </c>
      <c r="D15622" s="57" t="s">
        <v>40844</v>
      </c>
    </row>
    <row r="15623" spans="1:4">
      <c r="A15623" s="57" t="s">
        <v>40845</v>
      </c>
      <c r="B15623" s="57" t="s">
        <v>12940</v>
      </c>
      <c r="C15623" s="57" t="s">
        <v>40846</v>
      </c>
      <c r="D15623" s="57" t="s">
        <v>40847</v>
      </c>
    </row>
    <row r="15624" spans="1:4">
      <c r="A15624" s="57" t="s">
        <v>40848</v>
      </c>
      <c r="B15624" s="57" t="s">
        <v>12940</v>
      </c>
      <c r="C15624" s="57" t="s">
        <v>40849</v>
      </c>
      <c r="D15624" s="57" t="s">
        <v>40850</v>
      </c>
    </row>
    <row r="15625" spans="1:4">
      <c r="A15625" s="57" t="s">
        <v>40851</v>
      </c>
      <c r="B15625" s="57" t="s">
        <v>12940</v>
      </c>
      <c r="C15625" s="57" t="s">
        <v>40852</v>
      </c>
      <c r="D15625" s="57" t="s">
        <v>40853</v>
      </c>
    </row>
    <row r="15626" spans="1:4">
      <c r="A15626" s="57" t="s">
        <v>7836</v>
      </c>
      <c r="B15626" s="57" t="s">
        <v>2248</v>
      </c>
      <c r="C15626" s="57" t="s">
        <v>3822</v>
      </c>
      <c r="D15626" s="57" t="s">
        <v>3823</v>
      </c>
    </row>
    <row r="15627" spans="1:4">
      <c r="A15627" s="57" t="s">
        <v>7836</v>
      </c>
      <c r="B15627" s="57" t="s">
        <v>2248</v>
      </c>
      <c r="C15627" s="57" t="s">
        <v>5300</v>
      </c>
      <c r="D15627" s="57" t="s">
        <v>5301</v>
      </c>
    </row>
    <row r="15628" spans="1:4">
      <c r="A15628" s="57" t="s">
        <v>7836</v>
      </c>
      <c r="B15628" s="57" t="s">
        <v>2248</v>
      </c>
      <c r="C15628" s="57" t="s">
        <v>8454</v>
      </c>
      <c r="D15628" s="57" t="s">
        <v>8455</v>
      </c>
    </row>
    <row r="15629" spans="1:4">
      <c r="A15629" s="57" t="s">
        <v>7836</v>
      </c>
      <c r="B15629" s="57" t="s">
        <v>2248</v>
      </c>
      <c r="C15629" s="57" t="s">
        <v>12992</v>
      </c>
      <c r="D15629" s="57" t="s">
        <v>12993</v>
      </c>
    </row>
    <row r="15630" spans="1:4">
      <c r="A15630" s="57" t="s">
        <v>40854</v>
      </c>
      <c r="B15630" s="57" t="s">
        <v>12940</v>
      </c>
      <c r="C15630" s="57" t="s">
        <v>40855</v>
      </c>
      <c r="D15630" s="57" t="s">
        <v>40856</v>
      </c>
    </row>
    <row r="15631" spans="1:4">
      <c r="A15631" s="57" t="s">
        <v>40857</v>
      </c>
      <c r="B15631" s="57" t="s">
        <v>12940</v>
      </c>
      <c r="C15631" s="57" t="s">
        <v>40858</v>
      </c>
      <c r="D15631" s="57" t="s">
        <v>40859</v>
      </c>
    </row>
    <row r="15632" spans="1:4">
      <c r="A15632" s="57" t="s">
        <v>40860</v>
      </c>
      <c r="B15632" s="57" t="s">
        <v>12940</v>
      </c>
      <c r="C15632" s="57" t="s">
        <v>40861</v>
      </c>
      <c r="D15632" s="57" t="s">
        <v>40862</v>
      </c>
    </row>
    <row r="15633" spans="1:4">
      <c r="A15633" s="57" t="s">
        <v>40860</v>
      </c>
      <c r="B15633" s="57"/>
      <c r="C15633" s="57" t="s">
        <v>40863</v>
      </c>
      <c r="D15633" s="57" t="s">
        <v>40864</v>
      </c>
    </row>
    <row r="15634" spans="1:4">
      <c r="A15634" s="57" t="s">
        <v>40860</v>
      </c>
      <c r="B15634" s="57"/>
      <c r="C15634" s="57" t="s">
        <v>40865</v>
      </c>
      <c r="D15634" s="57" t="s">
        <v>40866</v>
      </c>
    </row>
    <row r="15635" spans="1:4">
      <c r="A15635" s="57" t="s">
        <v>40860</v>
      </c>
      <c r="B15635" s="57"/>
      <c r="C15635" s="57" t="s">
        <v>40867</v>
      </c>
      <c r="D15635" s="57" t="s">
        <v>40868</v>
      </c>
    </row>
    <row r="15636" spans="1:4">
      <c r="A15636" s="57" t="s">
        <v>40860</v>
      </c>
      <c r="B15636" s="57"/>
      <c r="C15636" s="57" t="s">
        <v>40869</v>
      </c>
      <c r="D15636" s="57" t="s">
        <v>40870</v>
      </c>
    </row>
    <row r="15637" spans="1:4">
      <c r="A15637" s="57" t="s">
        <v>40860</v>
      </c>
      <c r="B15637" s="57"/>
      <c r="C15637" s="57" t="s">
        <v>40871</v>
      </c>
      <c r="D15637" s="57" t="s">
        <v>40872</v>
      </c>
    </row>
    <row r="15638" spans="1:4">
      <c r="A15638" s="57" t="s">
        <v>40860</v>
      </c>
      <c r="B15638" s="57"/>
      <c r="C15638" s="57" t="s">
        <v>40873</v>
      </c>
      <c r="D15638" s="57" t="s">
        <v>40874</v>
      </c>
    </row>
    <row r="15639" spans="1:4">
      <c r="A15639" s="57" t="s">
        <v>40860</v>
      </c>
      <c r="B15639" s="57"/>
      <c r="C15639" s="57" t="s">
        <v>40875</v>
      </c>
      <c r="D15639" s="57" t="s">
        <v>40876</v>
      </c>
    </row>
    <row r="15640" spans="1:4">
      <c r="A15640" s="57" t="s">
        <v>40860</v>
      </c>
      <c r="B15640" s="57"/>
      <c r="C15640" s="57" t="s">
        <v>40877</v>
      </c>
      <c r="D15640" s="57" t="s">
        <v>40878</v>
      </c>
    </row>
    <row r="15641" spans="1:4">
      <c r="A15641" s="57" t="s">
        <v>40860</v>
      </c>
      <c r="B15641" s="57"/>
      <c r="C15641" s="57" t="s">
        <v>40879</v>
      </c>
      <c r="D15641" s="57" t="s">
        <v>40880</v>
      </c>
    </row>
    <row r="15642" spans="1:4">
      <c r="A15642" s="57" t="s">
        <v>40860</v>
      </c>
      <c r="B15642" s="57"/>
      <c r="C15642" s="57" t="s">
        <v>40881</v>
      </c>
      <c r="D15642" s="57" t="s">
        <v>40882</v>
      </c>
    </row>
    <row r="15643" spans="1:4">
      <c r="A15643" s="57" t="s">
        <v>40860</v>
      </c>
      <c r="B15643" s="57"/>
      <c r="C15643" s="57" t="s">
        <v>40883</v>
      </c>
      <c r="D15643" s="57" t="s">
        <v>40884</v>
      </c>
    </row>
    <row r="15644" spans="1:4">
      <c r="A15644" s="57" t="s">
        <v>40860</v>
      </c>
      <c r="B15644" s="57"/>
      <c r="C15644" s="57" t="s">
        <v>40885</v>
      </c>
      <c r="D15644" s="57" t="s">
        <v>40886</v>
      </c>
    </row>
    <row r="15645" spans="1:4">
      <c r="A15645" s="57" t="s">
        <v>40860</v>
      </c>
      <c r="B15645" s="57"/>
      <c r="C15645" s="57" t="s">
        <v>40887</v>
      </c>
      <c r="D15645" s="57" t="s">
        <v>40888</v>
      </c>
    </row>
    <row r="15646" spans="1:4">
      <c r="A15646" s="57" t="s">
        <v>40860</v>
      </c>
      <c r="B15646" s="57"/>
      <c r="C15646" s="57" t="s">
        <v>40889</v>
      </c>
      <c r="D15646" s="57" t="s">
        <v>40890</v>
      </c>
    </row>
    <row r="15647" spans="1:4">
      <c r="A15647" s="57" t="s">
        <v>40860</v>
      </c>
      <c r="B15647" s="57"/>
      <c r="C15647" s="57" t="s">
        <v>40891</v>
      </c>
      <c r="D15647" s="57" t="s">
        <v>40892</v>
      </c>
    </row>
    <row r="15648" spans="1:4">
      <c r="A15648" s="57" t="s">
        <v>40860</v>
      </c>
      <c r="B15648" s="57"/>
      <c r="C15648" s="57" t="s">
        <v>40893</v>
      </c>
      <c r="D15648" s="57" t="s">
        <v>40894</v>
      </c>
    </row>
    <row r="15649" spans="1:4">
      <c r="A15649" s="57" t="s">
        <v>40860</v>
      </c>
      <c r="B15649" s="57"/>
      <c r="C15649" s="57" t="s">
        <v>40895</v>
      </c>
      <c r="D15649" s="57" t="s">
        <v>29107</v>
      </c>
    </row>
    <row r="15650" spans="1:4">
      <c r="A15650" s="57" t="s">
        <v>40860</v>
      </c>
      <c r="B15650" s="57"/>
      <c r="C15650" s="57" t="s">
        <v>40896</v>
      </c>
      <c r="D15650" s="57" t="s">
        <v>40897</v>
      </c>
    </row>
    <row r="15651" spans="1:4">
      <c r="A15651" s="57" t="s">
        <v>40860</v>
      </c>
      <c r="B15651" s="57"/>
      <c r="C15651" s="57" t="s">
        <v>40898</v>
      </c>
      <c r="D15651" s="57" t="s">
        <v>28871</v>
      </c>
    </row>
    <row r="15652" spans="1:4">
      <c r="A15652" s="57" t="s">
        <v>40860</v>
      </c>
      <c r="B15652" s="57"/>
      <c r="C15652" s="57" t="s">
        <v>40899</v>
      </c>
      <c r="D15652" s="57" t="s">
        <v>40900</v>
      </c>
    </row>
    <row r="15653" spans="1:4">
      <c r="A15653" s="57" t="s">
        <v>40860</v>
      </c>
      <c r="B15653" s="57"/>
      <c r="C15653" s="57" t="s">
        <v>40901</v>
      </c>
      <c r="D15653" s="57" t="s">
        <v>40902</v>
      </c>
    </row>
    <row r="15654" spans="1:4">
      <c r="A15654" s="57" t="s">
        <v>40860</v>
      </c>
      <c r="B15654" s="57"/>
      <c r="C15654" s="57" t="s">
        <v>40903</v>
      </c>
      <c r="D15654" s="57" t="s">
        <v>40904</v>
      </c>
    </row>
    <row r="15655" spans="1:4">
      <c r="A15655" s="57" t="s">
        <v>40860</v>
      </c>
      <c r="B15655" s="57"/>
      <c r="C15655" s="57" t="s">
        <v>40905</v>
      </c>
      <c r="D15655" s="57" t="s">
        <v>40906</v>
      </c>
    </row>
    <row r="15656" spans="1:4">
      <c r="A15656" s="57" t="s">
        <v>40860</v>
      </c>
      <c r="B15656" s="57"/>
      <c r="C15656" s="57" t="s">
        <v>40907</v>
      </c>
      <c r="D15656" s="57" t="s">
        <v>40908</v>
      </c>
    </row>
    <row r="15657" spans="1:4">
      <c r="A15657" s="57" t="s">
        <v>40860</v>
      </c>
      <c r="B15657" s="57"/>
      <c r="C15657" s="57" t="s">
        <v>40909</v>
      </c>
      <c r="D15657" s="57" t="s">
        <v>40910</v>
      </c>
    </row>
    <row r="15658" spans="1:4">
      <c r="A15658" s="57" t="s">
        <v>40860</v>
      </c>
      <c r="B15658" s="57"/>
      <c r="C15658" s="57" t="s">
        <v>40911</v>
      </c>
      <c r="D15658" s="57" t="s">
        <v>40912</v>
      </c>
    </row>
    <row r="15659" spans="1:4">
      <c r="A15659" s="57" t="s">
        <v>40860</v>
      </c>
      <c r="B15659" s="57"/>
      <c r="C15659" s="57" t="s">
        <v>40913</v>
      </c>
      <c r="D15659" s="57" t="s">
        <v>28877</v>
      </c>
    </row>
    <row r="15660" spans="1:4">
      <c r="A15660" s="57" t="s">
        <v>40914</v>
      </c>
      <c r="B15660" s="57" t="s">
        <v>12940</v>
      </c>
      <c r="C15660" s="57" t="s">
        <v>40915</v>
      </c>
      <c r="D15660" s="57" t="s">
        <v>40916</v>
      </c>
    </row>
    <row r="15661" spans="1:4">
      <c r="A15661" s="57" t="s">
        <v>40914</v>
      </c>
      <c r="B15661" s="57"/>
      <c r="C15661" s="57" t="s">
        <v>40917</v>
      </c>
      <c r="D15661" s="57" t="s">
        <v>40918</v>
      </c>
    </row>
    <row r="15662" spans="1:4">
      <c r="A15662" s="57" t="s">
        <v>40914</v>
      </c>
      <c r="B15662" s="57"/>
      <c r="C15662" s="57" t="s">
        <v>40919</v>
      </c>
      <c r="D15662" s="57" t="s">
        <v>40920</v>
      </c>
    </row>
    <row r="15663" spans="1:4">
      <c r="A15663" s="57" t="s">
        <v>40921</v>
      </c>
      <c r="B15663" s="57" t="s">
        <v>12940</v>
      </c>
      <c r="C15663" s="57" t="s">
        <v>40922</v>
      </c>
      <c r="D15663" s="57" t="s">
        <v>40923</v>
      </c>
    </row>
    <row r="15664" spans="1:4">
      <c r="A15664" s="57" t="s">
        <v>40924</v>
      </c>
      <c r="B15664" s="57" t="s">
        <v>12940</v>
      </c>
      <c r="C15664" s="57" t="s">
        <v>40925</v>
      </c>
      <c r="D15664" s="57" t="s">
        <v>40926</v>
      </c>
    </row>
    <row r="15665" spans="1:4">
      <c r="A15665" s="57" t="s">
        <v>40924</v>
      </c>
      <c r="B15665" s="57"/>
      <c r="C15665" s="57" t="s">
        <v>40927</v>
      </c>
      <c r="D15665" s="57" t="s">
        <v>40928</v>
      </c>
    </row>
    <row r="15666" spans="1:4">
      <c r="A15666" s="57" t="s">
        <v>40924</v>
      </c>
      <c r="B15666" s="57"/>
      <c r="C15666" s="57" t="s">
        <v>40929</v>
      </c>
      <c r="D15666" s="57" t="s">
        <v>40930</v>
      </c>
    </row>
    <row r="15667" spans="1:4">
      <c r="A15667" s="57" t="s">
        <v>40931</v>
      </c>
      <c r="B15667" s="57" t="s">
        <v>12940</v>
      </c>
      <c r="C15667" s="57" t="s">
        <v>40932</v>
      </c>
      <c r="D15667" s="57" t="s">
        <v>40933</v>
      </c>
    </row>
    <row r="15668" spans="1:4">
      <c r="A15668" s="57" t="s">
        <v>40931</v>
      </c>
      <c r="B15668" s="57"/>
      <c r="C15668" s="57" t="s">
        <v>40934</v>
      </c>
      <c r="D15668" s="57" t="s">
        <v>40935</v>
      </c>
    </row>
    <row r="15669" spans="1:4">
      <c r="A15669" s="57" t="s">
        <v>40931</v>
      </c>
      <c r="B15669" s="57"/>
      <c r="C15669" s="57" t="s">
        <v>40936</v>
      </c>
      <c r="D15669" s="57" t="s">
        <v>40937</v>
      </c>
    </row>
    <row r="15670" spans="1:4">
      <c r="A15670" s="57" t="s">
        <v>40931</v>
      </c>
      <c r="B15670" s="57"/>
      <c r="C15670" s="57" t="s">
        <v>40938</v>
      </c>
      <c r="D15670" s="57" t="s">
        <v>40939</v>
      </c>
    </row>
    <row r="15671" spans="1:4">
      <c r="A15671" s="57" t="s">
        <v>40940</v>
      </c>
      <c r="B15671" s="57" t="s">
        <v>12940</v>
      </c>
      <c r="C15671" s="57" t="s">
        <v>40941</v>
      </c>
      <c r="D15671" s="57" t="s">
        <v>40942</v>
      </c>
    </row>
    <row r="15672" spans="1:4">
      <c r="A15672" s="57" t="s">
        <v>40943</v>
      </c>
      <c r="B15672" s="57" t="s">
        <v>12940</v>
      </c>
      <c r="C15672" s="57" t="s">
        <v>40944</v>
      </c>
      <c r="D15672" s="57" t="s">
        <v>40945</v>
      </c>
    </row>
    <row r="15673" spans="1:4">
      <c r="A15673" s="57" t="s">
        <v>40946</v>
      </c>
      <c r="B15673" s="57" t="s">
        <v>12940</v>
      </c>
      <c r="C15673" s="57" t="s">
        <v>40947</v>
      </c>
      <c r="D15673" s="57" t="s">
        <v>40948</v>
      </c>
    </row>
    <row r="15674" spans="1:4">
      <c r="A15674" s="57" t="s">
        <v>40946</v>
      </c>
      <c r="B15674" s="57"/>
      <c r="C15674" s="57" t="s">
        <v>40949</v>
      </c>
      <c r="D15674" s="57" t="s">
        <v>40950</v>
      </c>
    </row>
    <row r="15675" spans="1:4">
      <c r="A15675" s="57" t="s">
        <v>40946</v>
      </c>
      <c r="B15675" s="57"/>
      <c r="C15675" s="57" t="s">
        <v>40951</v>
      </c>
      <c r="D15675" s="57" t="s">
        <v>40952</v>
      </c>
    </row>
    <row r="15676" spans="1:4">
      <c r="A15676" s="57" t="s">
        <v>40946</v>
      </c>
      <c r="B15676" s="57"/>
      <c r="C15676" s="57" t="s">
        <v>40953</v>
      </c>
      <c r="D15676" s="57" t="s">
        <v>75199</v>
      </c>
    </row>
    <row r="15677" spans="1:4">
      <c r="A15677" s="57" t="s">
        <v>40954</v>
      </c>
      <c r="B15677" s="57" t="s">
        <v>12940</v>
      </c>
      <c r="C15677" s="57" t="s">
        <v>40955</v>
      </c>
      <c r="D15677" s="57" t="s">
        <v>40956</v>
      </c>
    </row>
    <row r="15678" spans="1:4">
      <c r="A15678" s="57" t="s">
        <v>40957</v>
      </c>
      <c r="B15678" s="57" t="s">
        <v>12940</v>
      </c>
      <c r="C15678" s="57" t="s">
        <v>40958</v>
      </c>
      <c r="D15678" s="57" t="s">
        <v>40959</v>
      </c>
    </row>
    <row r="15679" spans="1:4">
      <c r="A15679" s="57" t="s">
        <v>40960</v>
      </c>
      <c r="B15679" s="57" t="s">
        <v>12940</v>
      </c>
      <c r="C15679" s="57" t="s">
        <v>40961</v>
      </c>
      <c r="D15679" s="57" t="s">
        <v>40962</v>
      </c>
    </row>
    <row r="15680" spans="1:4">
      <c r="A15680" s="57" t="s">
        <v>40960</v>
      </c>
      <c r="B15680" s="57"/>
      <c r="C15680" s="57" t="s">
        <v>40963</v>
      </c>
      <c r="D15680" s="57" t="s">
        <v>40964</v>
      </c>
    </row>
    <row r="15681" spans="1:4">
      <c r="A15681" s="57" t="s">
        <v>40965</v>
      </c>
      <c r="B15681" s="57" t="s">
        <v>12940</v>
      </c>
      <c r="C15681" s="57" t="s">
        <v>40966</v>
      </c>
      <c r="D15681" s="57" t="s">
        <v>40967</v>
      </c>
    </row>
    <row r="15682" spans="1:4">
      <c r="A15682" s="57" t="s">
        <v>40965</v>
      </c>
      <c r="B15682" s="57"/>
      <c r="C15682" s="57" t="s">
        <v>40968</v>
      </c>
      <c r="D15682" s="57" t="s">
        <v>40969</v>
      </c>
    </row>
    <row r="15683" spans="1:4">
      <c r="A15683" s="57" t="s">
        <v>40965</v>
      </c>
      <c r="B15683" s="57"/>
      <c r="C15683" s="57" t="s">
        <v>40970</v>
      </c>
      <c r="D15683" s="57" t="s">
        <v>40969</v>
      </c>
    </row>
    <row r="15684" spans="1:4">
      <c r="A15684" s="57" t="s">
        <v>40965</v>
      </c>
      <c r="B15684" s="57"/>
      <c r="C15684" s="57" t="s">
        <v>40971</v>
      </c>
      <c r="D15684" s="57" t="s">
        <v>40972</v>
      </c>
    </row>
    <row r="15685" spans="1:4">
      <c r="A15685" s="57" t="s">
        <v>40965</v>
      </c>
      <c r="B15685" s="57"/>
      <c r="C15685" s="57" t="s">
        <v>40973</v>
      </c>
      <c r="D15685" s="57" t="s">
        <v>40974</v>
      </c>
    </row>
    <row r="15686" spans="1:4">
      <c r="A15686" s="57" t="s">
        <v>40965</v>
      </c>
      <c r="B15686" s="57"/>
      <c r="C15686" s="57" t="s">
        <v>40975</v>
      </c>
      <c r="D15686" s="57" t="s">
        <v>40976</v>
      </c>
    </row>
    <row r="15687" spans="1:4">
      <c r="A15687" s="57" t="s">
        <v>40965</v>
      </c>
      <c r="B15687" s="57"/>
      <c r="C15687" s="57" t="s">
        <v>40977</v>
      </c>
      <c r="D15687" s="57" t="s">
        <v>40978</v>
      </c>
    </row>
    <row r="15688" spans="1:4">
      <c r="A15688" s="57" t="s">
        <v>40965</v>
      </c>
      <c r="B15688" s="57"/>
      <c r="C15688" s="57" t="s">
        <v>40979</v>
      </c>
      <c r="D15688" s="57" t="s">
        <v>40980</v>
      </c>
    </row>
    <row r="15689" spans="1:4">
      <c r="A15689" s="57" t="s">
        <v>40981</v>
      </c>
      <c r="B15689" s="57" t="s">
        <v>12940</v>
      </c>
      <c r="C15689" s="57" t="s">
        <v>40982</v>
      </c>
      <c r="D15689" s="57" t="s">
        <v>40983</v>
      </c>
    </row>
    <row r="15690" spans="1:4">
      <c r="A15690" s="57" t="s">
        <v>40981</v>
      </c>
      <c r="B15690" s="57"/>
      <c r="C15690" s="57" t="s">
        <v>40984</v>
      </c>
      <c r="D15690" s="57" t="s">
        <v>40985</v>
      </c>
    </row>
    <row r="15691" spans="1:4">
      <c r="A15691" s="57" t="s">
        <v>40981</v>
      </c>
      <c r="B15691" s="57"/>
      <c r="C15691" s="57" t="s">
        <v>40986</v>
      </c>
      <c r="D15691" s="57" t="s">
        <v>40987</v>
      </c>
    </row>
    <row r="15692" spans="1:4">
      <c r="A15692" s="57" t="s">
        <v>7837</v>
      </c>
      <c r="B15692" s="57" t="s">
        <v>2250</v>
      </c>
      <c r="C15692" s="57" t="s">
        <v>3561</v>
      </c>
      <c r="D15692" s="57" t="s">
        <v>3562</v>
      </c>
    </row>
    <row r="15693" spans="1:4">
      <c r="A15693" s="57" t="s">
        <v>7837</v>
      </c>
      <c r="B15693" s="57" t="s">
        <v>2250</v>
      </c>
      <c r="C15693" s="57" t="s">
        <v>5391</v>
      </c>
      <c r="D15693" s="57" t="s">
        <v>5392</v>
      </c>
    </row>
    <row r="15694" spans="1:4">
      <c r="A15694" s="57" t="s">
        <v>7837</v>
      </c>
      <c r="B15694" s="57" t="s">
        <v>2250</v>
      </c>
      <c r="C15694" s="57" t="s">
        <v>5664</v>
      </c>
      <c r="D15694" s="57" t="s">
        <v>5665</v>
      </c>
    </row>
    <row r="15695" spans="1:4">
      <c r="A15695" s="57" t="s">
        <v>7837</v>
      </c>
      <c r="B15695" s="57" t="s">
        <v>2250</v>
      </c>
      <c r="C15695" s="57" t="s">
        <v>5875</v>
      </c>
      <c r="D15695" s="57" t="s">
        <v>5876</v>
      </c>
    </row>
    <row r="15696" spans="1:4">
      <c r="A15696" s="57" t="s">
        <v>7837</v>
      </c>
      <c r="B15696" s="57" t="s">
        <v>2250</v>
      </c>
      <c r="C15696" s="57" t="s">
        <v>8405</v>
      </c>
      <c r="D15696" s="57" t="s">
        <v>9366</v>
      </c>
    </row>
    <row r="15697" spans="1:4">
      <c r="A15697" s="57" t="s">
        <v>7837</v>
      </c>
      <c r="B15697" s="57" t="s">
        <v>2250</v>
      </c>
      <c r="C15697" s="57" t="s">
        <v>12994</v>
      </c>
      <c r="D15697" s="57" t="s">
        <v>12995</v>
      </c>
    </row>
    <row r="15698" spans="1:4">
      <c r="A15698" s="57" t="s">
        <v>7837</v>
      </c>
      <c r="B15698" s="57" t="s">
        <v>2250</v>
      </c>
      <c r="C15698" s="57" t="s">
        <v>17446</v>
      </c>
      <c r="D15698" s="57" t="s">
        <v>17447</v>
      </c>
    </row>
    <row r="15699" spans="1:4">
      <c r="A15699" s="57" t="s">
        <v>40988</v>
      </c>
      <c r="B15699" s="57" t="s">
        <v>12940</v>
      </c>
      <c r="C15699" s="57" t="s">
        <v>40989</v>
      </c>
      <c r="D15699" s="57" t="s">
        <v>40990</v>
      </c>
    </row>
    <row r="15700" spans="1:4">
      <c r="A15700" s="57" t="s">
        <v>40988</v>
      </c>
      <c r="B15700" s="57"/>
      <c r="C15700" s="57" t="s">
        <v>40991</v>
      </c>
      <c r="D15700" s="57" t="s">
        <v>40992</v>
      </c>
    </row>
    <row r="15701" spans="1:4">
      <c r="A15701" s="57" t="s">
        <v>40993</v>
      </c>
      <c r="B15701" s="57" t="s">
        <v>12940</v>
      </c>
      <c r="C15701" s="57" t="s">
        <v>40994</v>
      </c>
      <c r="D15701" s="57" t="s">
        <v>40995</v>
      </c>
    </row>
    <row r="15702" spans="1:4">
      <c r="A15702" s="57" t="s">
        <v>40993</v>
      </c>
      <c r="B15702" s="57"/>
      <c r="C15702" s="57" t="s">
        <v>40996</v>
      </c>
      <c r="D15702" s="57" t="s">
        <v>40997</v>
      </c>
    </row>
    <row r="15703" spans="1:4">
      <c r="A15703" s="57" t="s">
        <v>40993</v>
      </c>
      <c r="B15703" s="57"/>
      <c r="C15703" s="57" t="s">
        <v>40998</v>
      </c>
      <c r="D15703" s="57" t="s">
        <v>40999</v>
      </c>
    </row>
    <row r="15704" spans="1:4">
      <c r="A15704" s="57" t="s">
        <v>40993</v>
      </c>
      <c r="B15704" s="57"/>
      <c r="C15704" s="57" t="s">
        <v>41000</v>
      </c>
      <c r="D15704" s="57" t="s">
        <v>41001</v>
      </c>
    </row>
    <row r="15705" spans="1:4">
      <c r="A15705" s="57" t="s">
        <v>40993</v>
      </c>
      <c r="B15705" s="57"/>
      <c r="C15705" s="57" t="s">
        <v>41002</v>
      </c>
      <c r="D15705" s="57" t="s">
        <v>41003</v>
      </c>
    </row>
    <row r="15706" spans="1:4">
      <c r="A15706" s="57" t="s">
        <v>40993</v>
      </c>
      <c r="B15706" s="57"/>
      <c r="C15706" s="57" t="s">
        <v>41004</v>
      </c>
      <c r="D15706" s="57" t="s">
        <v>41005</v>
      </c>
    </row>
    <row r="15707" spans="1:4">
      <c r="A15707" s="57" t="s">
        <v>40993</v>
      </c>
      <c r="B15707" s="57"/>
      <c r="C15707" s="57" t="s">
        <v>41006</v>
      </c>
      <c r="D15707" s="57" t="s">
        <v>41007</v>
      </c>
    </row>
    <row r="15708" spans="1:4">
      <c r="A15708" s="57" t="s">
        <v>40993</v>
      </c>
      <c r="B15708" s="57"/>
      <c r="C15708" s="57" t="s">
        <v>41008</v>
      </c>
      <c r="D15708" s="57" t="s">
        <v>41009</v>
      </c>
    </row>
    <row r="15709" spans="1:4">
      <c r="A15709" s="57" t="s">
        <v>40993</v>
      </c>
      <c r="B15709" s="57"/>
      <c r="C15709" s="57" t="s">
        <v>41010</v>
      </c>
      <c r="D15709" s="57" t="s">
        <v>41011</v>
      </c>
    </row>
    <row r="15710" spans="1:4">
      <c r="A15710" s="57" t="s">
        <v>40993</v>
      </c>
      <c r="B15710" s="57"/>
      <c r="C15710" s="57" t="s">
        <v>41012</v>
      </c>
      <c r="D15710" s="57" t="s">
        <v>41013</v>
      </c>
    </row>
    <row r="15711" spans="1:4">
      <c r="A15711" s="57" t="s">
        <v>41014</v>
      </c>
      <c r="B15711" s="57" t="s">
        <v>12940</v>
      </c>
      <c r="C15711" s="57" t="s">
        <v>41015</v>
      </c>
      <c r="D15711" s="57" t="s">
        <v>41016</v>
      </c>
    </row>
    <row r="15712" spans="1:4">
      <c r="A15712" s="57" t="s">
        <v>41014</v>
      </c>
      <c r="B15712" s="57"/>
      <c r="C15712" s="57" t="s">
        <v>41017</v>
      </c>
      <c r="D15712" s="57" t="s">
        <v>41018</v>
      </c>
    </row>
    <row r="15713" spans="1:4">
      <c r="A15713" s="57" t="s">
        <v>7838</v>
      </c>
      <c r="B15713" s="57" t="s">
        <v>10698</v>
      </c>
      <c r="C15713" s="57" t="s">
        <v>3557</v>
      </c>
      <c r="D15713" s="57" t="s">
        <v>3558</v>
      </c>
    </row>
    <row r="15714" spans="1:4">
      <c r="A15714" s="57" t="s">
        <v>7838</v>
      </c>
      <c r="B15714" s="57" t="s">
        <v>10698</v>
      </c>
      <c r="C15714" s="57" t="s">
        <v>5197</v>
      </c>
      <c r="D15714" s="57" t="s">
        <v>5198</v>
      </c>
    </row>
    <row r="15715" spans="1:4">
      <c r="A15715" s="57" t="s">
        <v>7839</v>
      </c>
      <c r="B15715" s="57" t="s">
        <v>2252</v>
      </c>
      <c r="C15715" s="57" t="s">
        <v>4380</v>
      </c>
      <c r="D15715" s="57" t="s">
        <v>4381</v>
      </c>
    </row>
    <row r="15716" spans="1:4">
      <c r="A15716" s="57" t="s">
        <v>7839</v>
      </c>
      <c r="B15716" s="57" t="s">
        <v>2252</v>
      </c>
      <c r="C15716" s="57" t="s">
        <v>4382</v>
      </c>
      <c r="D15716" s="57" t="s">
        <v>4383</v>
      </c>
    </row>
    <row r="15717" spans="1:4">
      <c r="A15717" s="57" t="s">
        <v>7839</v>
      </c>
      <c r="B15717" s="57" t="s">
        <v>2252</v>
      </c>
      <c r="C15717" s="57" t="s">
        <v>4598</v>
      </c>
      <c r="D15717" s="57" t="s">
        <v>4599</v>
      </c>
    </row>
    <row r="15718" spans="1:4">
      <c r="A15718" s="57" t="s">
        <v>7839</v>
      </c>
      <c r="B15718" s="57" t="s">
        <v>2252</v>
      </c>
      <c r="C15718" s="57" t="s">
        <v>6032</v>
      </c>
      <c r="D15718" s="57" t="s">
        <v>6033</v>
      </c>
    </row>
    <row r="15719" spans="1:4">
      <c r="A15719" s="57" t="s">
        <v>75200</v>
      </c>
      <c r="B15719" s="57" t="s">
        <v>74316</v>
      </c>
      <c r="C15719" s="57" t="s">
        <v>75201</v>
      </c>
      <c r="D15719" s="57" t="s">
        <v>75202</v>
      </c>
    </row>
    <row r="15720" spans="1:4">
      <c r="A15720" s="57" t="s">
        <v>41019</v>
      </c>
      <c r="B15720" s="57" t="s">
        <v>12940</v>
      </c>
      <c r="C15720" s="57" t="s">
        <v>41020</v>
      </c>
      <c r="D15720" s="57" t="s">
        <v>41021</v>
      </c>
    </row>
    <row r="15721" spans="1:4">
      <c r="A15721" s="57" t="s">
        <v>41019</v>
      </c>
      <c r="B15721" s="57"/>
      <c r="C15721" s="57" t="s">
        <v>41022</v>
      </c>
      <c r="D15721" s="57" t="s">
        <v>41023</v>
      </c>
    </row>
    <row r="15722" spans="1:4">
      <c r="A15722" s="57" t="s">
        <v>7840</v>
      </c>
      <c r="B15722" s="57" t="s">
        <v>2254</v>
      </c>
      <c r="C15722" s="57" t="s">
        <v>2962</v>
      </c>
      <c r="D15722" s="57" t="s">
        <v>2963</v>
      </c>
    </row>
    <row r="15723" spans="1:4">
      <c r="A15723" s="57" t="s">
        <v>7840</v>
      </c>
      <c r="B15723" s="57" t="s">
        <v>2254</v>
      </c>
      <c r="C15723" s="57" t="s">
        <v>3169</v>
      </c>
      <c r="D15723" s="57" t="s">
        <v>3170</v>
      </c>
    </row>
    <row r="15724" spans="1:4">
      <c r="A15724" s="57" t="s">
        <v>7840</v>
      </c>
      <c r="B15724" s="57" t="s">
        <v>2254</v>
      </c>
      <c r="C15724" s="57" t="s">
        <v>3756</v>
      </c>
      <c r="D15724" s="57" t="s">
        <v>3757</v>
      </c>
    </row>
    <row r="15725" spans="1:4">
      <c r="A15725" s="57" t="s">
        <v>7840</v>
      </c>
      <c r="B15725" s="57" t="s">
        <v>2254</v>
      </c>
      <c r="C15725" s="57" t="s">
        <v>3758</v>
      </c>
      <c r="D15725" s="57" t="s">
        <v>3759</v>
      </c>
    </row>
    <row r="15726" spans="1:4">
      <c r="A15726" s="57" t="s">
        <v>7840</v>
      </c>
      <c r="B15726" s="57" t="s">
        <v>2254</v>
      </c>
      <c r="C15726" s="57" t="s">
        <v>5553</v>
      </c>
      <c r="D15726" s="57" t="s">
        <v>5554</v>
      </c>
    </row>
    <row r="15727" spans="1:4">
      <c r="A15727" s="57" t="s">
        <v>7840</v>
      </c>
      <c r="B15727" s="57" t="s">
        <v>2254</v>
      </c>
      <c r="C15727" s="57" t="s">
        <v>6319</v>
      </c>
      <c r="D15727" s="57" t="s">
        <v>9367</v>
      </c>
    </row>
    <row r="15728" spans="1:4">
      <c r="A15728" s="57" t="s">
        <v>7840</v>
      </c>
      <c r="B15728" s="57" t="s">
        <v>2254</v>
      </c>
      <c r="C15728" s="57" t="s">
        <v>8423</v>
      </c>
      <c r="D15728" s="57" t="s">
        <v>6320</v>
      </c>
    </row>
    <row r="15729" spans="1:4">
      <c r="A15729" s="57" t="s">
        <v>7840</v>
      </c>
      <c r="B15729" s="57" t="s">
        <v>2254</v>
      </c>
      <c r="C15729" s="57" t="s">
        <v>8462</v>
      </c>
      <c r="D15729" s="57" t="s">
        <v>12996</v>
      </c>
    </row>
    <row r="15730" spans="1:4">
      <c r="A15730" s="57" t="s">
        <v>7840</v>
      </c>
      <c r="B15730" s="57" t="s">
        <v>2254</v>
      </c>
      <c r="C15730" s="57" t="s">
        <v>12997</v>
      </c>
      <c r="D15730" s="57" t="s">
        <v>12998</v>
      </c>
    </row>
    <row r="15731" spans="1:4">
      <c r="A15731" s="57" t="s">
        <v>7840</v>
      </c>
      <c r="B15731" s="57" t="s">
        <v>2254</v>
      </c>
      <c r="C15731" s="57" t="s">
        <v>12999</v>
      </c>
      <c r="D15731" s="57" t="s">
        <v>12998</v>
      </c>
    </row>
    <row r="15732" spans="1:4">
      <c r="A15732" s="57" t="s">
        <v>7841</v>
      </c>
      <c r="B15732" s="57" t="s">
        <v>2256</v>
      </c>
      <c r="C15732" s="57" t="s">
        <v>3991</v>
      </c>
      <c r="D15732" s="57" t="s">
        <v>3992</v>
      </c>
    </row>
    <row r="15733" spans="1:4">
      <c r="A15733" s="57" t="s">
        <v>7841</v>
      </c>
      <c r="B15733" s="57" t="s">
        <v>2256</v>
      </c>
      <c r="C15733" s="57" t="s">
        <v>4313</v>
      </c>
      <c r="D15733" s="57" t="s">
        <v>4314</v>
      </c>
    </row>
    <row r="15734" spans="1:4">
      <c r="A15734" s="57" t="s">
        <v>7841</v>
      </c>
      <c r="B15734" s="57" t="s">
        <v>2256</v>
      </c>
      <c r="C15734" s="57" t="s">
        <v>5642</v>
      </c>
      <c r="D15734" s="57" t="s">
        <v>9368</v>
      </c>
    </row>
    <row r="15735" spans="1:4">
      <c r="A15735" s="57" t="s">
        <v>7841</v>
      </c>
      <c r="B15735" s="57" t="s">
        <v>2256</v>
      </c>
      <c r="C15735" s="57" t="s">
        <v>9369</v>
      </c>
      <c r="D15735" s="57" t="s">
        <v>9370</v>
      </c>
    </row>
    <row r="15736" spans="1:4">
      <c r="A15736" s="57" t="s">
        <v>41024</v>
      </c>
      <c r="B15736" s="57" t="s">
        <v>12940</v>
      </c>
      <c r="C15736" s="57" t="s">
        <v>41025</v>
      </c>
      <c r="D15736" s="57" t="s">
        <v>41026</v>
      </c>
    </row>
    <row r="15737" spans="1:4">
      <c r="A15737" s="57" t="s">
        <v>41027</v>
      </c>
      <c r="B15737" s="57" t="s">
        <v>12940</v>
      </c>
      <c r="C15737" s="57" t="s">
        <v>41028</v>
      </c>
      <c r="D15737" s="57" t="s">
        <v>32935</v>
      </c>
    </row>
    <row r="15738" spans="1:4">
      <c r="A15738" s="57" t="s">
        <v>41029</v>
      </c>
      <c r="B15738" s="57" t="s">
        <v>12940</v>
      </c>
      <c r="C15738" s="57" t="s">
        <v>41030</v>
      </c>
      <c r="D15738" s="57" t="s">
        <v>41031</v>
      </c>
    </row>
    <row r="15739" spans="1:4">
      <c r="A15739" s="57" t="s">
        <v>41032</v>
      </c>
      <c r="B15739" s="57" t="s">
        <v>12940</v>
      </c>
      <c r="C15739" s="57" t="s">
        <v>41033</v>
      </c>
      <c r="D15739" s="57" t="s">
        <v>41034</v>
      </c>
    </row>
    <row r="15740" spans="1:4">
      <c r="A15740" s="57" t="s">
        <v>41035</v>
      </c>
      <c r="B15740" s="57" t="s">
        <v>12940</v>
      </c>
      <c r="C15740" s="57" t="s">
        <v>41036</v>
      </c>
      <c r="D15740" s="57" t="s">
        <v>41037</v>
      </c>
    </row>
    <row r="15741" spans="1:4">
      <c r="A15741" s="57" t="s">
        <v>41035</v>
      </c>
      <c r="B15741" s="57"/>
      <c r="C15741" s="57" t="s">
        <v>41038</v>
      </c>
      <c r="D15741" s="57" t="s">
        <v>40800</v>
      </c>
    </row>
    <row r="15742" spans="1:4">
      <c r="A15742" s="57" t="s">
        <v>41039</v>
      </c>
      <c r="B15742" s="57" t="s">
        <v>12940</v>
      </c>
      <c r="C15742" s="57" t="s">
        <v>41040</v>
      </c>
      <c r="D15742" s="57" t="s">
        <v>2836</v>
      </c>
    </row>
    <row r="15743" spans="1:4">
      <c r="A15743" s="57" t="s">
        <v>41039</v>
      </c>
      <c r="B15743" s="57"/>
      <c r="C15743" s="57" t="s">
        <v>41041</v>
      </c>
      <c r="D15743" s="57" t="s">
        <v>41042</v>
      </c>
    </row>
    <row r="15744" spans="1:4">
      <c r="A15744" s="57" t="s">
        <v>41043</v>
      </c>
      <c r="B15744" s="57" t="s">
        <v>12940</v>
      </c>
      <c r="C15744" s="57" t="s">
        <v>41044</v>
      </c>
      <c r="D15744" s="57" t="s">
        <v>40800</v>
      </c>
    </row>
    <row r="15745" spans="1:4">
      <c r="A15745" s="57" t="s">
        <v>41045</v>
      </c>
      <c r="B15745" s="57" t="s">
        <v>12940</v>
      </c>
      <c r="C15745" s="57" t="s">
        <v>41046</v>
      </c>
      <c r="D15745" s="57" t="s">
        <v>40800</v>
      </c>
    </row>
    <row r="15746" spans="1:4">
      <c r="A15746" s="57" t="s">
        <v>41047</v>
      </c>
      <c r="B15746" s="57" t="s">
        <v>12940</v>
      </c>
      <c r="C15746" s="57" t="s">
        <v>41048</v>
      </c>
      <c r="D15746" s="57" t="s">
        <v>2836</v>
      </c>
    </row>
    <row r="15747" spans="1:4">
      <c r="A15747" s="57" t="s">
        <v>41049</v>
      </c>
      <c r="B15747" s="57" t="s">
        <v>12940</v>
      </c>
      <c r="C15747" s="57" t="s">
        <v>41050</v>
      </c>
      <c r="D15747" s="57" t="s">
        <v>41051</v>
      </c>
    </row>
    <row r="15748" spans="1:4">
      <c r="A15748" s="57" t="s">
        <v>41049</v>
      </c>
      <c r="B15748" s="57"/>
      <c r="C15748" s="57" t="s">
        <v>41052</v>
      </c>
      <c r="D15748" s="57" t="s">
        <v>41053</v>
      </c>
    </row>
    <row r="15749" spans="1:4">
      <c r="A15749" s="57" t="s">
        <v>41054</v>
      </c>
      <c r="B15749" s="57" t="s">
        <v>12940</v>
      </c>
      <c r="C15749" s="57" t="s">
        <v>41055</v>
      </c>
      <c r="D15749" s="57" t="s">
        <v>41056</v>
      </c>
    </row>
    <row r="15750" spans="1:4">
      <c r="A15750" s="57" t="s">
        <v>41054</v>
      </c>
      <c r="B15750" s="57"/>
      <c r="C15750" s="57" t="s">
        <v>41057</v>
      </c>
      <c r="D15750" s="57" t="s">
        <v>41058</v>
      </c>
    </row>
    <row r="15751" spans="1:4">
      <c r="A15751" s="57" t="s">
        <v>41059</v>
      </c>
      <c r="B15751" s="57" t="s">
        <v>12940</v>
      </c>
      <c r="C15751" s="57" t="s">
        <v>41060</v>
      </c>
      <c r="D15751" s="57" t="s">
        <v>40800</v>
      </c>
    </row>
    <row r="15752" spans="1:4">
      <c r="A15752" s="57" t="s">
        <v>41061</v>
      </c>
      <c r="B15752" s="57" t="s">
        <v>12940</v>
      </c>
      <c r="C15752" s="57" t="s">
        <v>41062</v>
      </c>
      <c r="D15752" s="57" t="s">
        <v>40800</v>
      </c>
    </row>
    <row r="15753" spans="1:4">
      <c r="A15753" s="57" t="s">
        <v>41061</v>
      </c>
      <c r="B15753" s="57"/>
      <c r="C15753" s="57" t="s">
        <v>41063</v>
      </c>
      <c r="D15753" s="57" t="s">
        <v>41064</v>
      </c>
    </row>
    <row r="15754" spans="1:4">
      <c r="A15754" s="57" t="s">
        <v>7842</v>
      </c>
      <c r="B15754" s="57" t="s">
        <v>2258</v>
      </c>
      <c r="C15754" s="57" t="s">
        <v>3766</v>
      </c>
      <c r="D15754" s="57" t="s">
        <v>3767</v>
      </c>
    </row>
    <row r="15755" spans="1:4">
      <c r="A15755" s="57" t="s">
        <v>7842</v>
      </c>
      <c r="B15755" s="57" t="s">
        <v>2258</v>
      </c>
      <c r="C15755" s="57" t="s">
        <v>3768</v>
      </c>
      <c r="D15755" s="57" t="s">
        <v>3769</v>
      </c>
    </row>
    <row r="15756" spans="1:4">
      <c r="A15756" s="57" t="s">
        <v>7842</v>
      </c>
      <c r="B15756" s="57" t="s">
        <v>2258</v>
      </c>
      <c r="C15756" s="57" t="s">
        <v>5246</v>
      </c>
      <c r="D15756" s="57" t="s">
        <v>5247</v>
      </c>
    </row>
    <row r="15757" spans="1:4">
      <c r="A15757" s="57" t="s">
        <v>7842</v>
      </c>
      <c r="B15757" s="57" t="s">
        <v>2258</v>
      </c>
      <c r="C15757" s="57" t="s">
        <v>5248</v>
      </c>
      <c r="D15757" s="57" t="s">
        <v>5249</v>
      </c>
    </row>
    <row r="15758" spans="1:4">
      <c r="A15758" s="57" t="s">
        <v>41065</v>
      </c>
      <c r="B15758" s="57" t="s">
        <v>12940</v>
      </c>
      <c r="C15758" s="57" t="s">
        <v>41066</v>
      </c>
      <c r="D15758" s="57" t="s">
        <v>41067</v>
      </c>
    </row>
    <row r="15759" spans="1:4">
      <c r="A15759" s="57" t="s">
        <v>41065</v>
      </c>
      <c r="B15759" s="57"/>
      <c r="C15759" s="57" t="s">
        <v>41068</v>
      </c>
      <c r="D15759" s="57" t="s">
        <v>41064</v>
      </c>
    </row>
    <row r="15760" spans="1:4">
      <c r="A15760" s="57" t="s">
        <v>41065</v>
      </c>
      <c r="B15760" s="57"/>
      <c r="C15760" s="57" t="s">
        <v>41069</v>
      </c>
      <c r="D15760" s="57" t="s">
        <v>41037</v>
      </c>
    </row>
    <row r="15761" spans="1:4">
      <c r="A15761" s="57" t="s">
        <v>41070</v>
      </c>
      <c r="B15761" s="57" t="s">
        <v>12940</v>
      </c>
      <c r="C15761" s="57" t="s">
        <v>41071</v>
      </c>
      <c r="D15761" s="57" t="s">
        <v>41072</v>
      </c>
    </row>
    <row r="15762" spans="1:4">
      <c r="A15762" s="57" t="s">
        <v>41073</v>
      </c>
      <c r="B15762" s="57" t="s">
        <v>12940</v>
      </c>
      <c r="C15762" s="57" t="s">
        <v>41074</v>
      </c>
      <c r="D15762" s="57" t="s">
        <v>40800</v>
      </c>
    </row>
    <row r="15763" spans="1:4">
      <c r="A15763" s="57" t="s">
        <v>41075</v>
      </c>
      <c r="B15763" s="57" t="s">
        <v>12940</v>
      </c>
      <c r="C15763" s="57" t="s">
        <v>41076</v>
      </c>
      <c r="D15763" s="57" t="s">
        <v>41077</v>
      </c>
    </row>
    <row r="15764" spans="1:4">
      <c r="A15764" s="57" t="s">
        <v>41078</v>
      </c>
      <c r="B15764" s="57" t="s">
        <v>12940</v>
      </c>
      <c r="C15764" s="57" t="s">
        <v>41079</v>
      </c>
      <c r="D15764" s="57" t="s">
        <v>40800</v>
      </c>
    </row>
    <row r="15765" spans="1:4">
      <c r="A15765" s="57" t="s">
        <v>41080</v>
      </c>
      <c r="B15765" s="57" t="s">
        <v>12940</v>
      </c>
      <c r="C15765" s="57" t="s">
        <v>41081</v>
      </c>
      <c r="D15765" s="57" t="s">
        <v>41064</v>
      </c>
    </row>
    <row r="15766" spans="1:4">
      <c r="A15766" s="57" t="s">
        <v>41082</v>
      </c>
      <c r="B15766" s="57" t="s">
        <v>12940</v>
      </c>
      <c r="C15766" s="57" t="s">
        <v>41083</v>
      </c>
      <c r="D15766" s="57" t="s">
        <v>41084</v>
      </c>
    </row>
    <row r="15767" spans="1:4">
      <c r="A15767" s="57" t="s">
        <v>41085</v>
      </c>
      <c r="B15767" s="57" t="s">
        <v>12940</v>
      </c>
      <c r="C15767" s="57" t="s">
        <v>41086</v>
      </c>
      <c r="D15767" s="57" t="s">
        <v>41087</v>
      </c>
    </row>
    <row r="15768" spans="1:4">
      <c r="A15768" s="57" t="s">
        <v>41085</v>
      </c>
      <c r="B15768" s="57"/>
      <c r="C15768" s="57" t="s">
        <v>41088</v>
      </c>
      <c r="D15768" s="57" t="s">
        <v>41089</v>
      </c>
    </row>
    <row r="15769" spans="1:4">
      <c r="A15769" s="57" t="s">
        <v>41085</v>
      </c>
      <c r="B15769" s="57"/>
      <c r="C15769" s="57" t="s">
        <v>41090</v>
      </c>
      <c r="D15769" s="57" t="s">
        <v>41091</v>
      </c>
    </row>
    <row r="15770" spans="1:4">
      <c r="A15770" s="57" t="s">
        <v>41092</v>
      </c>
      <c r="B15770" s="57" t="s">
        <v>12940</v>
      </c>
      <c r="C15770" s="57" t="s">
        <v>41093</v>
      </c>
      <c r="D15770" s="57" t="s">
        <v>41094</v>
      </c>
    </row>
    <row r="15771" spans="1:4">
      <c r="A15771" s="57" t="s">
        <v>41092</v>
      </c>
      <c r="B15771" s="57"/>
      <c r="C15771" s="57" t="s">
        <v>41095</v>
      </c>
      <c r="D15771" s="57" t="s">
        <v>41096</v>
      </c>
    </row>
    <row r="15772" spans="1:4">
      <c r="A15772" s="57" t="s">
        <v>41092</v>
      </c>
      <c r="B15772" s="57"/>
      <c r="C15772" s="57" t="s">
        <v>41097</v>
      </c>
      <c r="D15772" s="57" t="s">
        <v>41098</v>
      </c>
    </row>
    <row r="15773" spans="1:4">
      <c r="A15773" s="57" t="s">
        <v>41099</v>
      </c>
      <c r="B15773" s="57" t="s">
        <v>12940</v>
      </c>
      <c r="C15773" s="57" t="s">
        <v>41100</v>
      </c>
      <c r="D15773" s="57" t="s">
        <v>41101</v>
      </c>
    </row>
    <row r="15774" spans="1:4">
      <c r="A15774" s="57" t="s">
        <v>41099</v>
      </c>
      <c r="B15774" s="57"/>
      <c r="C15774" s="57" t="s">
        <v>41102</v>
      </c>
      <c r="D15774" s="57" t="s">
        <v>41103</v>
      </c>
    </row>
    <row r="15775" spans="1:4">
      <c r="A15775" s="57" t="s">
        <v>41099</v>
      </c>
      <c r="B15775" s="57"/>
      <c r="C15775" s="57" t="s">
        <v>41104</v>
      </c>
      <c r="D15775" s="57" t="s">
        <v>41105</v>
      </c>
    </row>
    <row r="15776" spans="1:4">
      <c r="A15776" s="57" t="s">
        <v>41106</v>
      </c>
      <c r="B15776" s="57" t="s">
        <v>12940</v>
      </c>
      <c r="C15776" s="57" t="s">
        <v>41107</v>
      </c>
      <c r="D15776" s="57" t="s">
        <v>41108</v>
      </c>
    </row>
    <row r="15777" spans="1:4">
      <c r="A15777" s="57" t="s">
        <v>41109</v>
      </c>
      <c r="B15777" s="57" t="s">
        <v>12940</v>
      </c>
      <c r="C15777" s="57" t="s">
        <v>41110</v>
      </c>
      <c r="D15777" s="57" t="s">
        <v>41111</v>
      </c>
    </row>
    <row r="15778" spans="1:4">
      <c r="A15778" s="57" t="s">
        <v>41109</v>
      </c>
      <c r="B15778" s="57"/>
      <c r="C15778" s="57" t="s">
        <v>41112</v>
      </c>
      <c r="D15778" s="57" t="s">
        <v>41113</v>
      </c>
    </row>
    <row r="15779" spans="1:4">
      <c r="A15779" s="57" t="s">
        <v>41114</v>
      </c>
      <c r="B15779" s="57" t="s">
        <v>12940</v>
      </c>
      <c r="C15779" s="57" t="s">
        <v>41115</v>
      </c>
      <c r="D15779" s="57" t="s">
        <v>41116</v>
      </c>
    </row>
    <row r="15780" spans="1:4">
      <c r="A15780" s="57" t="s">
        <v>7843</v>
      </c>
      <c r="B15780" s="57" t="s">
        <v>2260</v>
      </c>
      <c r="C15780" s="57" t="s">
        <v>4161</v>
      </c>
      <c r="D15780" s="57" t="s">
        <v>4162</v>
      </c>
    </row>
    <row r="15781" spans="1:4">
      <c r="A15781" s="57" t="s">
        <v>41117</v>
      </c>
      <c r="B15781" s="57" t="s">
        <v>12940</v>
      </c>
      <c r="C15781" s="57" t="s">
        <v>41118</v>
      </c>
      <c r="D15781" s="57" t="s">
        <v>41119</v>
      </c>
    </row>
    <row r="15782" spans="1:4">
      <c r="A15782" s="57" t="s">
        <v>41117</v>
      </c>
      <c r="B15782" s="57"/>
      <c r="C15782" s="57" t="s">
        <v>41120</v>
      </c>
      <c r="D15782" s="57" t="s">
        <v>41121</v>
      </c>
    </row>
    <row r="15783" spans="1:4">
      <c r="A15783" s="57" t="s">
        <v>41117</v>
      </c>
      <c r="B15783" s="57"/>
      <c r="C15783" s="57" t="s">
        <v>41122</v>
      </c>
      <c r="D15783" s="57" t="s">
        <v>41123</v>
      </c>
    </row>
    <row r="15784" spans="1:4">
      <c r="A15784" s="57" t="s">
        <v>41124</v>
      </c>
      <c r="B15784" s="57" t="s">
        <v>12940</v>
      </c>
      <c r="C15784" s="57" t="s">
        <v>41125</v>
      </c>
      <c r="D15784" s="57" t="s">
        <v>41126</v>
      </c>
    </row>
    <row r="15785" spans="1:4">
      <c r="A15785" s="57" t="s">
        <v>41124</v>
      </c>
      <c r="B15785" s="57"/>
      <c r="C15785" s="57" t="s">
        <v>41127</v>
      </c>
      <c r="D15785" s="57" t="s">
        <v>41128</v>
      </c>
    </row>
    <row r="15786" spans="1:4">
      <c r="A15786" s="57" t="s">
        <v>41124</v>
      </c>
      <c r="B15786" s="57"/>
      <c r="C15786" s="57" t="s">
        <v>41129</v>
      </c>
      <c r="D15786" s="57" t="s">
        <v>41130</v>
      </c>
    </row>
    <row r="15787" spans="1:4">
      <c r="A15787" s="57" t="s">
        <v>41124</v>
      </c>
      <c r="B15787" s="57"/>
      <c r="C15787" s="57" t="s">
        <v>41131</v>
      </c>
      <c r="D15787" s="57" t="s">
        <v>41132</v>
      </c>
    </row>
    <row r="15788" spans="1:4">
      <c r="A15788" s="57" t="s">
        <v>41124</v>
      </c>
      <c r="B15788" s="57"/>
      <c r="C15788" s="57" t="s">
        <v>41133</v>
      </c>
      <c r="D15788" s="57" t="s">
        <v>41134</v>
      </c>
    </row>
    <row r="15789" spans="1:4">
      <c r="A15789" s="57" t="s">
        <v>41124</v>
      </c>
      <c r="B15789" s="57"/>
      <c r="C15789" s="57" t="s">
        <v>41135</v>
      </c>
      <c r="D15789" s="57" t="s">
        <v>41136</v>
      </c>
    </row>
    <row r="15790" spans="1:4">
      <c r="A15790" s="57" t="s">
        <v>41124</v>
      </c>
      <c r="B15790" s="57"/>
      <c r="C15790" s="57" t="s">
        <v>75203</v>
      </c>
      <c r="D15790" s="57" t="s">
        <v>75204</v>
      </c>
    </row>
    <row r="15791" spans="1:4">
      <c r="A15791" s="57" t="s">
        <v>41137</v>
      </c>
      <c r="B15791" s="57" t="s">
        <v>12940</v>
      </c>
      <c r="C15791" s="57" t="s">
        <v>41138</v>
      </c>
      <c r="D15791" s="57" t="s">
        <v>41139</v>
      </c>
    </row>
    <row r="15792" spans="1:4">
      <c r="A15792" s="57" t="s">
        <v>41140</v>
      </c>
      <c r="B15792" s="57" t="s">
        <v>12940</v>
      </c>
      <c r="C15792" s="57" t="s">
        <v>41141</v>
      </c>
      <c r="D15792" s="57" t="s">
        <v>41142</v>
      </c>
    </row>
    <row r="15793" spans="1:4">
      <c r="A15793" s="57" t="s">
        <v>41140</v>
      </c>
      <c r="B15793" s="57"/>
      <c r="C15793" s="57" t="s">
        <v>41143</v>
      </c>
      <c r="D15793" s="57" t="s">
        <v>41144</v>
      </c>
    </row>
    <row r="15794" spans="1:4">
      <c r="A15794" s="57" t="s">
        <v>41140</v>
      </c>
      <c r="B15794" s="57"/>
      <c r="C15794" s="57" t="s">
        <v>41145</v>
      </c>
      <c r="D15794" s="57" t="s">
        <v>41146</v>
      </c>
    </row>
    <row r="15795" spans="1:4">
      <c r="A15795" s="57" t="s">
        <v>41140</v>
      </c>
      <c r="B15795" s="57"/>
      <c r="C15795" s="57" t="s">
        <v>41147</v>
      </c>
      <c r="D15795" s="57" t="s">
        <v>41148</v>
      </c>
    </row>
    <row r="15796" spans="1:4">
      <c r="A15796" s="57" t="s">
        <v>41149</v>
      </c>
      <c r="B15796" s="57" t="s">
        <v>12940</v>
      </c>
      <c r="C15796" s="57" t="s">
        <v>41150</v>
      </c>
      <c r="D15796" s="57" t="s">
        <v>41151</v>
      </c>
    </row>
    <row r="15797" spans="1:4">
      <c r="A15797" s="57" t="s">
        <v>41149</v>
      </c>
      <c r="B15797" s="57"/>
      <c r="C15797" s="57" t="s">
        <v>77366</v>
      </c>
      <c r="D15797" s="57" t="s">
        <v>77367</v>
      </c>
    </row>
    <row r="15798" spans="1:4">
      <c r="A15798" s="57" t="s">
        <v>41152</v>
      </c>
      <c r="B15798" s="57" t="s">
        <v>12940</v>
      </c>
      <c r="C15798" s="57" t="s">
        <v>41153</v>
      </c>
      <c r="D15798" s="57" t="s">
        <v>41154</v>
      </c>
    </row>
    <row r="15799" spans="1:4">
      <c r="A15799" s="57" t="s">
        <v>41152</v>
      </c>
      <c r="B15799" s="57"/>
      <c r="C15799" s="57" t="s">
        <v>41155</v>
      </c>
      <c r="D15799" s="57" t="s">
        <v>41156</v>
      </c>
    </row>
    <row r="15800" spans="1:4">
      <c r="A15800" s="57" t="s">
        <v>41157</v>
      </c>
      <c r="B15800" s="57" t="s">
        <v>12940</v>
      </c>
      <c r="C15800" s="57" t="s">
        <v>41158</v>
      </c>
      <c r="D15800" s="57" t="s">
        <v>41159</v>
      </c>
    </row>
    <row r="15801" spans="1:4">
      <c r="A15801" s="57" t="s">
        <v>41160</v>
      </c>
      <c r="B15801" s="57" t="s">
        <v>12940</v>
      </c>
      <c r="C15801" s="57" t="s">
        <v>41161</v>
      </c>
      <c r="D15801" s="57" t="s">
        <v>41162</v>
      </c>
    </row>
    <row r="15802" spans="1:4">
      <c r="A15802" s="57" t="s">
        <v>41160</v>
      </c>
      <c r="B15802" s="57"/>
      <c r="C15802" s="57" t="s">
        <v>41163</v>
      </c>
      <c r="D15802" s="57" t="s">
        <v>41164</v>
      </c>
    </row>
    <row r="15803" spans="1:4">
      <c r="A15803" s="57" t="s">
        <v>41160</v>
      </c>
      <c r="B15803" s="57"/>
      <c r="C15803" s="57" t="s">
        <v>41165</v>
      </c>
      <c r="D15803" s="57" t="s">
        <v>41166</v>
      </c>
    </row>
    <row r="15804" spans="1:4">
      <c r="A15804" s="57" t="s">
        <v>41160</v>
      </c>
      <c r="B15804" s="57"/>
      <c r="C15804" s="57" t="s">
        <v>41167</v>
      </c>
      <c r="D15804" s="57" t="s">
        <v>41168</v>
      </c>
    </row>
    <row r="15805" spans="1:4">
      <c r="A15805" s="57" t="s">
        <v>41160</v>
      </c>
      <c r="B15805" s="57"/>
      <c r="C15805" s="57" t="s">
        <v>41169</v>
      </c>
      <c r="D15805" s="57" t="s">
        <v>41170</v>
      </c>
    </row>
    <row r="15806" spans="1:4">
      <c r="A15806" s="57" t="s">
        <v>41171</v>
      </c>
      <c r="B15806" s="57" t="s">
        <v>12940</v>
      </c>
      <c r="C15806" s="57" t="s">
        <v>41172</v>
      </c>
      <c r="D15806" s="57" t="s">
        <v>2835</v>
      </c>
    </row>
    <row r="15807" spans="1:4">
      <c r="A15807" s="57" t="s">
        <v>41171</v>
      </c>
      <c r="B15807" s="57"/>
      <c r="C15807" s="57" t="s">
        <v>41173</v>
      </c>
      <c r="D15807" s="57" t="s">
        <v>15469</v>
      </c>
    </row>
    <row r="15808" spans="1:4">
      <c r="A15808" s="57" t="s">
        <v>41171</v>
      </c>
      <c r="B15808" s="57"/>
      <c r="C15808" s="57" t="s">
        <v>41174</v>
      </c>
      <c r="D15808" s="57" t="s">
        <v>41175</v>
      </c>
    </row>
    <row r="15809" spans="1:4">
      <c r="A15809" s="57" t="s">
        <v>41171</v>
      </c>
      <c r="B15809" s="57"/>
      <c r="C15809" s="57" t="s">
        <v>41176</v>
      </c>
      <c r="D15809" s="57" t="s">
        <v>2835</v>
      </c>
    </row>
    <row r="15810" spans="1:4">
      <c r="A15810" s="57" t="s">
        <v>41171</v>
      </c>
      <c r="B15810" s="57"/>
      <c r="C15810" s="57" t="s">
        <v>41177</v>
      </c>
      <c r="D15810" s="57" t="s">
        <v>2835</v>
      </c>
    </row>
    <row r="15811" spans="1:4">
      <c r="A15811" s="57" t="s">
        <v>41171</v>
      </c>
      <c r="B15811" s="57"/>
      <c r="C15811" s="57" t="s">
        <v>41178</v>
      </c>
      <c r="D15811" s="57" t="s">
        <v>2835</v>
      </c>
    </row>
    <row r="15812" spans="1:4">
      <c r="A15812" s="57" t="s">
        <v>41171</v>
      </c>
      <c r="B15812" s="57"/>
      <c r="C15812" s="57" t="s">
        <v>68135</v>
      </c>
      <c r="D15812" s="57" t="s">
        <v>76718</v>
      </c>
    </row>
    <row r="15813" spans="1:4">
      <c r="A15813" s="57" t="s">
        <v>10129</v>
      </c>
      <c r="B15813" s="57" t="s">
        <v>2262</v>
      </c>
      <c r="C15813" s="57" t="s">
        <v>10130</v>
      </c>
      <c r="D15813" s="57" t="s">
        <v>2835</v>
      </c>
    </row>
    <row r="15814" spans="1:4">
      <c r="A15814" s="57" t="s">
        <v>10129</v>
      </c>
      <c r="B15814" s="57" t="s">
        <v>2262</v>
      </c>
      <c r="C15814" s="57" t="s">
        <v>13000</v>
      </c>
      <c r="D15814" s="57" t="s">
        <v>15469</v>
      </c>
    </row>
    <row r="15815" spans="1:4">
      <c r="A15815" s="57" t="s">
        <v>41179</v>
      </c>
      <c r="B15815" s="57" t="s">
        <v>12940</v>
      </c>
      <c r="C15815" s="57" t="s">
        <v>41180</v>
      </c>
      <c r="D15815" s="57" t="s">
        <v>2835</v>
      </c>
    </row>
    <row r="15816" spans="1:4">
      <c r="A15816" s="57" t="s">
        <v>41179</v>
      </c>
      <c r="B15816" s="57"/>
      <c r="C15816" s="57" t="s">
        <v>41181</v>
      </c>
      <c r="D15816" s="57" t="s">
        <v>41182</v>
      </c>
    </row>
    <row r="15817" spans="1:4">
      <c r="A15817" s="57" t="s">
        <v>41179</v>
      </c>
      <c r="B15817" s="57"/>
      <c r="C15817" s="57" t="s">
        <v>41183</v>
      </c>
      <c r="D15817" s="57" t="s">
        <v>41184</v>
      </c>
    </row>
    <row r="15818" spans="1:4">
      <c r="A15818" s="57" t="s">
        <v>41179</v>
      </c>
      <c r="B15818" s="57"/>
      <c r="C15818" s="57" t="s">
        <v>41185</v>
      </c>
      <c r="D15818" s="57" t="s">
        <v>41186</v>
      </c>
    </row>
    <row r="15819" spans="1:4">
      <c r="A15819" s="57" t="s">
        <v>41179</v>
      </c>
      <c r="B15819" s="57"/>
      <c r="C15819" s="57" t="s">
        <v>41187</v>
      </c>
      <c r="D15819" s="57" t="s">
        <v>41188</v>
      </c>
    </row>
    <row r="15820" spans="1:4">
      <c r="A15820" s="57" t="s">
        <v>41179</v>
      </c>
      <c r="B15820" s="57"/>
      <c r="C15820" s="57" t="s">
        <v>41189</v>
      </c>
      <c r="D15820" s="57" t="s">
        <v>41190</v>
      </c>
    </row>
    <row r="15821" spans="1:4">
      <c r="A15821" s="57" t="s">
        <v>41179</v>
      </c>
      <c r="B15821" s="57"/>
      <c r="C15821" s="57" t="s">
        <v>41191</v>
      </c>
      <c r="D15821" s="57" t="s">
        <v>41192</v>
      </c>
    </row>
    <row r="15822" spans="1:4">
      <c r="A15822" s="57" t="s">
        <v>41179</v>
      </c>
      <c r="B15822" s="57"/>
      <c r="C15822" s="57" t="s">
        <v>41193</v>
      </c>
      <c r="D15822" s="57" t="s">
        <v>41194</v>
      </c>
    </row>
    <row r="15823" spans="1:4">
      <c r="A15823" s="57" t="s">
        <v>41179</v>
      </c>
      <c r="B15823" s="57"/>
      <c r="C15823" s="57" t="s">
        <v>41195</v>
      </c>
      <c r="D15823" s="57" t="s">
        <v>41196</v>
      </c>
    </row>
    <row r="15824" spans="1:4">
      <c r="A15824" s="57" t="s">
        <v>41179</v>
      </c>
      <c r="B15824" s="57"/>
      <c r="C15824" s="57" t="s">
        <v>75205</v>
      </c>
      <c r="D15824" s="57" t="s">
        <v>66926</v>
      </c>
    </row>
    <row r="15825" spans="1:4">
      <c r="A15825" s="57" t="s">
        <v>41179</v>
      </c>
      <c r="B15825" s="57"/>
      <c r="C15825" s="57" t="s">
        <v>75206</v>
      </c>
      <c r="D15825" s="57" t="s">
        <v>75207</v>
      </c>
    </row>
    <row r="15826" spans="1:4">
      <c r="A15826" s="57" t="s">
        <v>41197</v>
      </c>
      <c r="B15826" s="57" t="s">
        <v>12940</v>
      </c>
      <c r="C15826" s="57" t="s">
        <v>41198</v>
      </c>
      <c r="D15826" s="57" t="s">
        <v>41199</v>
      </c>
    </row>
    <row r="15827" spans="1:4">
      <c r="A15827" s="57" t="s">
        <v>41197</v>
      </c>
      <c r="B15827" s="57"/>
      <c r="C15827" s="57" t="s">
        <v>41200</v>
      </c>
      <c r="D15827" s="57" t="s">
        <v>41201</v>
      </c>
    </row>
    <row r="15828" spans="1:4">
      <c r="A15828" s="57" t="s">
        <v>41202</v>
      </c>
      <c r="B15828" s="57" t="s">
        <v>12940</v>
      </c>
      <c r="C15828" s="57" t="s">
        <v>41203</v>
      </c>
      <c r="D15828" s="57" t="s">
        <v>2835</v>
      </c>
    </row>
    <row r="15829" spans="1:4">
      <c r="A15829" s="57" t="s">
        <v>41202</v>
      </c>
      <c r="B15829" s="57"/>
      <c r="C15829" s="57" t="s">
        <v>41204</v>
      </c>
      <c r="D15829" s="57" t="s">
        <v>41205</v>
      </c>
    </row>
    <row r="15830" spans="1:4">
      <c r="A15830" s="57" t="s">
        <v>41202</v>
      </c>
      <c r="B15830" s="57"/>
      <c r="C15830" s="57" t="s">
        <v>41206</v>
      </c>
      <c r="D15830" s="57" t="s">
        <v>41207</v>
      </c>
    </row>
    <row r="15831" spans="1:4">
      <c r="A15831" s="57" t="s">
        <v>41202</v>
      </c>
      <c r="B15831" s="57"/>
      <c r="C15831" s="57" t="s">
        <v>75208</v>
      </c>
      <c r="D15831" s="57" t="s">
        <v>75209</v>
      </c>
    </row>
    <row r="15832" spans="1:4">
      <c r="A15832" s="57" t="s">
        <v>7844</v>
      </c>
      <c r="B15832" s="57" t="s">
        <v>2262</v>
      </c>
      <c r="C15832" s="57" t="s">
        <v>6731</v>
      </c>
      <c r="D15832" s="57" t="s">
        <v>6732</v>
      </c>
    </row>
    <row r="15833" spans="1:4">
      <c r="A15833" s="57" t="s">
        <v>7844</v>
      </c>
      <c r="B15833" s="57" t="s">
        <v>2262</v>
      </c>
      <c r="C15833" s="57" t="s">
        <v>7168</v>
      </c>
      <c r="D15833" s="57" t="s">
        <v>2835</v>
      </c>
    </row>
    <row r="15834" spans="1:4">
      <c r="A15834" s="57" t="s">
        <v>7844</v>
      </c>
      <c r="B15834" s="57" t="s">
        <v>2262</v>
      </c>
      <c r="C15834" s="57" t="s">
        <v>13001</v>
      </c>
      <c r="D15834" s="57" t="s">
        <v>15470</v>
      </c>
    </row>
    <row r="15835" spans="1:4">
      <c r="A15835" s="57" t="s">
        <v>76719</v>
      </c>
      <c r="B15835" s="57" t="s">
        <v>2262</v>
      </c>
      <c r="C15835" s="57" t="s">
        <v>76720</v>
      </c>
      <c r="D15835" s="57" t="s">
        <v>2835</v>
      </c>
    </row>
    <row r="15836" spans="1:4">
      <c r="A15836" s="57" t="s">
        <v>41208</v>
      </c>
      <c r="B15836" s="57" t="s">
        <v>12940</v>
      </c>
      <c r="C15836" s="57" t="s">
        <v>41209</v>
      </c>
      <c r="D15836" s="57" t="s">
        <v>41210</v>
      </c>
    </row>
    <row r="15837" spans="1:4">
      <c r="A15837" s="57" t="s">
        <v>41211</v>
      </c>
      <c r="B15837" s="57" t="s">
        <v>12940</v>
      </c>
      <c r="C15837" s="57" t="s">
        <v>41212</v>
      </c>
      <c r="D15837" s="57" t="s">
        <v>41213</v>
      </c>
    </row>
    <row r="15838" spans="1:4">
      <c r="A15838" s="57" t="s">
        <v>41211</v>
      </c>
      <c r="B15838" s="57"/>
      <c r="C15838" s="57" t="s">
        <v>41214</v>
      </c>
      <c r="D15838" s="57" t="s">
        <v>41215</v>
      </c>
    </row>
    <row r="15839" spans="1:4">
      <c r="A15839" s="57" t="s">
        <v>41211</v>
      </c>
      <c r="B15839" s="57"/>
      <c r="C15839" s="57" t="s">
        <v>41216</v>
      </c>
      <c r="D15839" s="57" t="s">
        <v>41213</v>
      </c>
    </row>
    <row r="15840" spans="1:4">
      <c r="A15840" s="57" t="s">
        <v>41211</v>
      </c>
      <c r="B15840" s="57"/>
      <c r="C15840" s="57" t="s">
        <v>41217</v>
      </c>
      <c r="D15840" s="57" t="s">
        <v>41213</v>
      </c>
    </row>
    <row r="15841" spans="1:4">
      <c r="A15841" s="57" t="s">
        <v>41218</v>
      </c>
      <c r="B15841" s="57" t="s">
        <v>12940</v>
      </c>
      <c r="C15841" s="57" t="s">
        <v>41219</v>
      </c>
      <c r="D15841" s="57" t="s">
        <v>41220</v>
      </c>
    </row>
    <row r="15842" spans="1:4">
      <c r="A15842" s="57" t="s">
        <v>41218</v>
      </c>
      <c r="B15842" s="57"/>
      <c r="C15842" s="57" t="s">
        <v>41221</v>
      </c>
      <c r="D15842" s="57" t="s">
        <v>41222</v>
      </c>
    </row>
    <row r="15843" spans="1:4">
      <c r="A15843" s="57" t="s">
        <v>41218</v>
      </c>
      <c r="B15843" s="57"/>
      <c r="C15843" s="57" t="s">
        <v>41223</v>
      </c>
      <c r="D15843" s="57" t="s">
        <v>41224</v>
      </c>
    </row>
    <row r="15844" spans="1:4">
      <c r="A15844" s="57" t="s">
        <v>41218</v>
      </c>
      <c r="B15844" s="57"/>
      <c r="C15844" s="57" t="s">
        <v>41225</v>
      </c>
      <c r="D15844" s="57" t="s">
        <v>41222</v>
      </c>
    </row>
    <row r="15845" spans="1:4">
      <c r="A15845" s="57" t="s">
        <v>41226</v>
      </c>
      <c r="B15845" s="57" t="s">
        <v>12940</v>
      </c>
      <c r="C15845" s="57" t="s">
        <v>41227</v>
      </c>
      <c r="D15845" s="57" t="s">
        <v>41228</v>
      </c>
    </row>
    <row r="15846" spans="1:4">
      <c r="A15846" s="57" t="s">
        <v>41226</v>
      </c>
      <c r="B15846" s="57"/>
      <c r="C15846" s="57" t="s">
        <v>41229</v>
      </c>
      <c r="D15846" s="57" t="s">
        <v>41228</v>
      </c>
    </row>
    <row r="15847" spans="1:4">
      <c r="A15847" s="57" t="s">
        <v>41230</v>
      </c>
      <c r="B15847" s="57" t="s">
        <v>12940</v>
      </c>
      <c r="C15847" s="57" t="s">
        <v>41231</v>
      </c>
      <c r="D15847" s="57" t="s">
        <v>41232</v>
      </c>
    </row>
    <row r="15848" spans="1:4">
      <c r="A15848" s="57" t="s">
        <v>41233</v>
      </c>
      <c r="B15848" s="57" t="s">
        <v>12940</v>
      </c>
      <c r="C15848" s="57" t="s">
        <v>41234</v>
      </c>
      <c r="D15848" s="57" t="s">
        <v>41235</v>
      </c>
    </row>
    <row r="15849" spans="1:4">
      <c r="A15849" s="57" t="s">
        <v>41233</v>
      </c>
      <c r="B15849" s="57"/>
      <c r="C15849" s="57" t="s">
        <v>41236</v>
      </c>
      <c r="D15849" s="57" t="s">
        <v>41237</v>
      </c>
    </row>
    <row r="15850" spans="1:4">
      <c r="A15850" s="57" t="s">
        <v>41233</v>
      </c>
      <c r="B15850" s="57"/>
      <c r="C15850" s="57" t="s">
        <v>41238</v>
      </c>
      <c r="D15850" s="57" t="s">
        <v>41239</v>
      </c>
    </row>
    <row r="15851" spans="1:4">
      <c r="A15851" s="57" t="s">
        <v>41233</v>
      </c>
      <c r="B15851" s="57"/>
      <c r="C15851" s="57" t="s">
        <v>41240</v>
      </c>
      <c r="D15851" s="57" t="s">
        <v>41241</v>
      </c>
    </row>
    <row r="15852" spans="1:4">
      <c r="A15852" s="57" t="s">
        <v>41233</v>
      </c>
      <c r="B15852" s="57"/>
      <c r="C15852" s="57" t="s">
        <v>75210</v>
      </c>
      <c r="D15852" s="57" t="s">
        <v>75211</v>
      </c>
    </row>
    <row r="15853" spans="1:4">
      <c r="A15853" s="57" t="s">
        <v>41233</v>
      </c>
      <c r="B15853" s="57"/>
      <c r="C15853" s="57" t="s">
        <v>75212</v>
      </c>
      <c r="D15853" s="57" t="s">
        <v>75213</v>
      </c>
    </row>
    <row r="15854" spans="1:4">
      <c r="A15854" s="57" t="s">
        <v>41242</v>
      </c>
      <c r="B15854" s="57" t="s">
        <v>12940</v>
      </c>
      <c r="C15854" s="57" t="s">
        <v>41243</v>
      </c>
      <c r="D15854" s="57" t="s">
        <v>41244</v>
      </c>
    </row>
    <row r="15855" spans="1:4">
      <c r="A15855" s="57" t="s">
        <v>41242</v>
      </c>
      <c r="B15855" s="57"/>
      <c r="C15855" s="57" t="s">
        <v>41245</v>
      </c>
      <c r="D15855" s="57" t="s">
        <v>41246</v>
      </c>
    </row>
    <row r="15856" spans="1:4">
      <c r="A15856" s="57" t="s">
        <v>41242</v>
      </c>
      <c r="B15856" s="57"/>
      <c r="C15856" s="57" t="s">
        <v>41247</v>
      </c>
      <c r="D15856" s="57" t="s">
        <v>41248</v>
      </c>
    </row>
    <row r="15857" spans="1:4">
      <c r="A15857" s="57" t="s">
        <v>41249</v>
      </c>
      <c r="B15857" s="57" t="s">
        <v>12940</v>
      </c>
      <c r="C15857" s="57" t="s">
        <v>41250</v>
      </c>
      <c r="D15857" s="57" t="s">
        <v>41251</v>
      </c>
    </row>
    <row r="15858" spans="1:4">
      <c r="A15858" s="57" t="s">
        <v>41249</v>
      </c>
      <c r="B15858" s="57"/>
      <c r="C15858" s="57" t="s">
        <v>41252</v>
      </c>
      <c r="D15858" s="57" t="s">
        <v>41253</v>
      </c>
    </row>
    <row r="15859" spans="1:4">
      <c r="A15859" s="57" t="s">
        <v>41249</v>
      </c>
      <c r="B15859" s="57"/>
      <c r="C15859" s="57" t="s">
        <v>41254</v>
      </c>
      <c r="D15859" s="57" t="s">
        <v>41255</v>
      </c>
    </row>
    <row r="15860" spans="1:4">
      <c r="A15860" s="57" t="s">
        <v>41249</v>
      </c>
      <c r="B15860" s="57"/>
      <c r="C15860" s="57" t="s">
        <v>41256</v>
      </c>
      <c r="D15860" s="57" t="s">
        <v>41257</v>
      </c>
    </row>
    <row r="15861" spans="1:4">
      <c r="A15861" s="57" t="s">
        <v>41249</v>
      </c>
      <c r="B15861" s="57"/>
      <c r="C15861" s="57" t="s">
        <v>41258</v>
      </c>
      <c r="D15861" s="57" t="s">
        <v>41259</v>
      </c>
    </row>
    <row r="15862" spans="1:4">
      <c r="A15862" s="57" t="s">
        <v>41260</v>
      </c>
      <c r="B15862" s="57" t="s">
        <v>12940</v>
      </c>
      <c r="C15862" s="57" t="s">
        <v>41261</v>
      </c>
      <c r="D15862" s="57" t="s">
        <v>41262</v>
      </c>
    </row>
    <row r="15863" spans="1:4">
      <c r="A15863" s="57" t="s">
        <v>41260</v>
      </c>
      <c r="B15863" s="57"/>
      <c r="C15863" s="57" t="s">
        <v>41263</v>
      </c>
      <c r="D15863" s="57" t="s">
        <v>41264</v>
      </c>
    </row>
    <row r="15864" spans="1:4">
      <c r="A15864" s="57" t="s">
        <v>41265</v>
      </c>
      <c r="B15864" s="57" t="s">
        <v>12940</v>
      </c>
      <c r="C15864" s="57" t="s">
        <v>41266</v>
      </c>
      <c r="D15864" s="57" t="s">
        <v>41267</v>
      </c>
    </row>
    <row r="15865" spans="1:4">
      <c r="A15865" s="57" t="s">
        <v>41268</v>
      </c>
      <c r="B15865" s="57" t="s">
        <v>12940</v>
      </c>
      <c r="C15865" s="57" t="s">
        <v>41269</v>
      </c>
      <c r="D15865" s="57" t="s">
        <v>41270</v>
      </c>
    </row>
    <row r="15866" spans="1:4">
      <c r="A15866" s="57" t="s">
        <v>41268</v>
      </c>
      <c r="B15866" s="57"/>
      <c r="C15866" s="57" t="s">
        <v>41271</v>
      </c>
      <c r="D15866" s="57" t="s">
        <v>41272</v>
      </c>
    </row>
    <row r="15867" spans="1:4">
      <c r="A15867" s="57" t="s">
        <v>41268</v>
      </c>
      <c r="B15867" s="57"/>
      <c r="C15867" s="57" t="s">
        <v>41273</v>
      </c>
      <c r="D15867" s="57" t="s">
        <v>41274</v>
      </c>
    </row>
    <row r="15868" spans="1:4">
      <c r="A15868" s="57" t="s">
        <v>41268</v>
      </c>
      <c r="B15868" s="57"/>
      <c r="C15868" s="57" t="s">
        <v>41275</v>
      </c>
      <c r="D15868" s="57" t="s">
        <v>75214</v>
      </c>
    </row>
    <row r="15869" spans="1:4">
      <c r="A15869" s="57" t="s">
        <v>41268</v>
      </c>
      <c r="B15869" s="57"/>
      <c r="C15869" s="57" t="s">
        <v>41276</v>
      </c>
      <c r="D15869" s="57" t="s">
        <v>41277</v>
      </c>
    </row>
    <row r="15870" spans="1:4">
      <c r="A15870" s="57" t="s">
        <v>41278</v>
      </c>
      <c r="B15870" s="57" t="s">
        <v>12940</v>
      </c>
      <c r="C15870" s="57" t="s">
        <v>41279</v>
      </c>
      <c r="D15870" s="57" t="s">
        <v>41280</v>
      </c>
    </row>
    <row r="15871" spans="1:4">
      <c r="A15871" s="57" t="s">
        <v>41278</v>
      </c>
      <c r="B15871" s="57"/>
      <c r="C15871" s="57" t="s">
        <v>41281</v>
      </c>
      <c r="D15871" s="57" t="s">
        <v>41282</v>
      </c>
    </row>
    <row r="15872" spans="1:4">
      <c r="A15872" s="57" t="s">
        <v>41278</v>
      </c>
      <c r="B15872" s="57"/>
      <c r="C15872" s="57" t="s">
        <v>41283</v>
      </c>
      <c r="D15872" s="57" t="s">
        <v>41284</v>
      </c>
    </row>
    <row r="15873" spans="1:4">
      <c r="A15873" s="57" t="s">
        <v>41278</v>
      </c>
      <c r="B15873" s="57"/>
      <c r="C15873" s="57" t="s">
        <v>41285</v>
      </c>
      <c r="D15873" s="57" t="s">
        <v>41286</v>
      </c>
    </row>
    <row r="15874" spans="1:4">
      <c r="A15874" s="57" t="s">
        <v>41278</v>
      </c>
      <c r="B15874" s="57"/>
      <c r="C15874" s="57" t="s">
        <v>41287</v>
      </c>
      <c r="D15874" s="57" t="s">
        <v>41288</v>
      </c>
    </row>
    <row r="15875" spans="1:4">
      <c r="A15875" s="57" t="s">
        <v>41278</v>
      </c>
      <c r="B15875" s="57"/>
      <c r="C15875" s="57" t="s">
        <v>41289</v>
      </c>
      <c r="D15875" s="57" t="s">
        <v>41290</v>
      </c>
    </row>
    <row r="15876" spans="1:4">
      <c r="A15876" s="57" t="s">
        <v>41278</v>
      </c>
      <c r="B15876" s="57"/>
      <c r="C15876" s="57" t="s">
        <v>41291</v>
      </c>
      <c r="D15876" s="57" t="s">
        <v>41292</v>
      </c>
    </row>
    <row r="15877" spans="1:4">
      <c r="A15877" s="57" t="s">
        <v>41278</v>
      </c>
      <c r="B15877" s="57"/>
      <c r="C15877" s="57" t="s">
        <v>41293</v>
      </c>
      <c r="D15877" s="57" t="s">
        <v>41294</v>
      </c>
    </row>
    <row r="15878" spans="1:4">
      <c r="A15878" s="57" t="s">
        <v>41295</v>
      </c>
      <c r="B15878" s="57" t="s">
        <v>12940</v>
      </c>
      <c r="C15878" s="57" t="s">
        <v>41296</v>
      </c>
      <c r="D15878" s="57" t="s">
        <v>41297</v>
      </c>
    </row>
    <row r="15879" spans="1:4">
      <c r="A15879" s="57" t="s">
        <v>41295</v>
      </c>
      <c r="B15879" s="57"/>
      <c r="C15879" s="57" t="s">
        <v>41298</v>
      </c>
      <c r="D15879" s="57" t="s">
        <v>41299</v>
      </c>
    </row>
    <row r="15880" spans="1:4">
      <c r="A15880" s="57" t="s">
        <v>41295</v>
      </c>
      <c r="B15880" s="57"/>
      <c r="C15880" s="57" t="s">
        <v>41300</v>
      </c>
      <c r="D15880" s="57" t="s">
        <v>41301</v>
      </c>
    </row>
    <row r="15881" spans="1:4">
      <c r="A15881" s="57" t="s">
        <v>41302</v>
      </c>
      <c r="B15881" s="57" t="s">
        <v>12940</v>
      </c>
      <c r="C15881" s="57" t="s">
        <v>41303</v>
      </c>
      <c r="D15881" s="57" t="s">
        <v>41304</v>
      </c>
    </row>
    <row r="15882" spans="1:4">
      <c r="A15882" s="57" t="s">
        <v>41302</v>
      </c>
      <c r="B15882" s="57"/>
      <c r="C15882" s="57" t="s">
        <v>41305</v>
      </c>
      <c r="D15882" s="57" t="s">
        <v>41306</v>
      </c>
    </row>
    <row r="15883" spans="1:4">
      <c r="A15883" s="57" t="s">
        <v>41302</v>
      </c>
      <c r="B15883" s="57"/>
      <c r="C15883" s="57" t="s">
        <v>41307</v>
      </c>
      <c r="D15883" s="57" t="s">
        <v>41308</v>
      </c>
    </row>
    <row r="15884" spans="1:4">
      <c r="A15884" s="57" t="s">
        <v>41302</v>
      </c>
      <c r="B15884" s="57"/>
      <c r="C15884" s="57" t="s">
        <v>41309</v>
      </c>
      <c r="D15884" s="57" t="s">
        <v>41310</v>
      </c>
    </row>
    <row r="15885" spans="1:4">
      <c r="A15885" s="57" t="s">
        <v>41311</v>
      </c>
      <c r="B15885" s="57" t="s">
        <v>12940</v>
      </c>
      <c r="C15885" s="57" t="s">
        <v>41312</v>
      </c>
      <c r="D15885" s="57" t="s">
        <v>2836</v>
      </c>
    </row>
    <row r="15886" spans="1:4">
      <c r="A15886" s="57" t="s">
        <v>41313</v>
      </c>
      <c r="B15886" s="57" t="s">
        <v>12940</v>
      </c>
      <c r="C15886" s="57" t="s">
        <v>41314</v>
      </c>
      <c r="D15886" s="57" t="s">
        <v>41315</v>
      </c>
    </row>
    <row r="15887" spans="1:4">
      <c r="A15887" s="57" t="s">
        <v>41313</v>
      </c>
      <c r="B15887" s="57"/>
      <c r="C15887" s="57" t="s">
        <v>41316</v>
      </c>
      <c r="D15887" s="57" t="s">
        <v>41317</v>
      </c>
    </row>
    <row r="15888" spans="1:4">
      <c r="A15888" s="57" t="s">
        <v>41313</v>
      </c>
      <c r="B15888" s="57"/>
      <c r="C15888" s="57" t="s">
        <v>41318</v>
      </c>
      <c r="D15888" s="57" t="s">
        <v>41319</v>
      </c>
    </row>
    <row r="15889" spans="1:4">
      <c r="A15889" s="57" t="s">
        <v>41313</v>
      </c>
      <c r="B15889" s="57"/>
      <c r="C15889" s="57" t="s">
        <v>41320</v>
      </c>
      <c r="D15889" s="57" t="s">
        <v>41321</v>
      </c>
    </row>
    <row r="15890" spans="1:4">
      <c r="A15890" s="57" t="s">
        <v>41313</v>
      </c>
      <c r="B15890" s="57"/>
      <c r="C15890" s="57" t="s">
        <v>41322</v>
      </c>
      <c r="D15890" s="57" t="s">
        <v>41323</v>
      </c>
    </row>
    <row r="15891" spans="1:4">
      <c r="A15891" s="57" t="s">
        <v>41313</v>
      </c>
      <c r="B15891" s="57"/>
      <c r="C15891" s="57" t="s">
        <v>41324</v>
      </c>
      <c r="D15891" s="57" t="s">
        <v>41325</v>
      </c>
    </row>
    <row r="15892" spans="1:4">
      <c r="A15892" s="57" t="s">
        <v>41326</v>
      </c>
      <c r="B15892" s="57" t="s">
        <v>12940</v>
      </c>
      <c r="C15892" s="57" t="s">
        <v>41327</v>
      </c>
      <c r="D15892" s="57" t="s">
        <v>41328</v>
      </c>
    </row>
    <row r="15893" spans="1:4">
      <c r="A15893" s="57" t="s">
        <v>41326</v>
      </c>
      <c r="B15893" s="57"/>
      <c r="C15893" s="57" t="s">
        <v>41329</v>
      </c>
      <c r="D15893" s="57" t="s">
        <v>41330</v>
      </c>
    </row>
    <row r="15894" spans="1:4">
      <c r="A15894" s="57" t="s">
        <v>41331</v>
      </c>
      <c r="B15894" s="57" t="s">
        <v>12940</v>
      </c>
      <c r="C15894" s="57" t="s">
        <v>41332</v>
      </c>
      <c r="D15894" s="57" t="s">
        <v>41333</v>
      </c>
    </row>
    <row r="15895" spans="1:4">
      <c r="A15895" s="57" t="s">
        <v>41331</v>
      </c>
      <c r="B15895" s="57"/>
      <c r="C15895" s="57" t="s">
        <v>41334</v>
      </c>
      <c r="D15895" s="57" t="s">
        <v>41335</v>
      </c>
    </row>
    <row r="15896" spans="1:4">
      <c r="A15896" s="57" t="s">
        <v>41331</v>
      </c>
      <c r="B15896" s="57"/>
      <c r="C15896" s="57" t="s">
        <v>41336</v>
      </c>
      <c r="D15896" s="57" t="s">
        <v>41337</v>
      </c>
    </row>
    <row r="15897" spans="1:4">
      <c r="A15897" s="57" t="s">
        <v>41331</v>
      </c>
      <c r="B15897" s="57"/>
      <c r="C15897" s="57" t="s">
        <v>75215</v>
      </c>
      <c r="D15897" s="57" t="s">
        <v>75216</v>
      </c>
    </row>
    <row r="15898" spans="1:4">
      <c r="A15898" s="57" t="s">
        <v>41338</v>
      </c>
      <c r="B15898" s="57" t="s">
        <v>12940</v>
      </c>
      <c r="C15898" s="57" t="s">
        <v>41339</v>
      </c>
      <c r="D15898" s="57" t="s">
        <v>41340</v>
      </c>
    </row>
    <row r="15899" spans="1:4">
      <c r="A15899" s="57" t="s">
        <v>41338</v>
      </c>
      <c r="B15899" s="57"/>
      <c r="C15899" s="57" t="s">
        <v>41341</v>
      </c>
      <c r="D15899" s="57" t="s">
        <v>41342</v>
      </c>
    </row>
    <row r="15900" spans="1:4">
      <c r="A15900" s="57" t="s">
        <v>41338</v>
      </c>
      <c r="B15900" s="57"/>
      <c r="C15900" s="57" t="s">
        <v>41343</v>
      </c>
      <c r="D15900" s="57" t="s">
        <v>41344</v>
      </c>
    </row>
    <row r="15901" spans="1:4">
      <c r="A15901" s="57" t="s">
        <v>41338</v>
      </c>
      <c r="B15901" s="57"/>
      <c r="C15901" s="57" t="s">
        <v>41345</v>
      </c>
      <c r="D15901" s="57" t="s">
        <v>41346</v>
      </c>
    </row>
    <row r="15902" spans="1:4">
      <c r="A15902" s="57" t="s">
        <v>41338</v>
      </c>
      <c r="B15902" s="57"/>
      <c r="C15902" s="57" t="s">
        <v>41347</v>
      </c>
      <c r="D15902" s="57" t="s">
        <v>41348</v>
      </c>
    </row>
    <row r="15903" spans="1:4">
      <c r="A15903" s="57" t="s">
        <v>41349</v>
      </c>
      <c r="B15903" s="57" t="s">
        <v>12940</v>
      </c>
      <c r="C15903" s="57" t="s">
        <v>41350</v>
      </c>
      <c r="D15903" s="57" t="s">
        <v>41351</v>
      </c>
    </row>
    <row r="15904" spans="1:4">
      <c r="A15904" s="57" t="s">
        <v>41349</v>
      </c>
      <c r="B15904" s="57"/>
      <c r="C15904" s="57" t="s">
        <v>41352</v>
      </c>
      <c r="D15904" s="57" t="s">
        <v>41353</v>
      </c>
    </row>
    <row r="15905" spans="1:4">
      <c r="A15905" s="57" t="s">
        <v>41354</v>
      </c>
      <c r="B15905" s="57" t="s">
        <v>12940</v>
      </c>
      <c r="C15905" s="57" t="s">
        <v>41355</v>
      </c>
      <c r="D15905" s="57" t="s">
        <v>41356</v>
      </c>
    </row>
    <row r="15906" spans="1:4">
      <c r="A15906" s="57" t="s">
        <v>41357</v>
      </c>
      <c r="B15906" s="57" t="s">
        <v>12940</v>
      </c>
      <c r="C15906" s="57" t="s">
        <v>41358</v>
      </c>
      <c r="D15906" s="57" t="s">
        <v>41359</v>
      </c>
    </row>
    <row r="15907" spans="1:4">
      <c r="A15907" s="57" t="s">
        <v>41357</v>
      </c>
      <c r="B15907" s="57"/>
      <c r="C15907" s="57" t="s">
        <v>41360</v>
      </c>
      <c r="D15907" s="57" t="s">
        <v>41361</v>
      </c>
    </row>
    <row r="15908" spans="1:4">
      <c r="A15908" s="57" t="s">
        <v>41357</v>
      </c>
      <c r="B15908" s="57"/>
      <c r="C15908" s="57" t="s">
        <v>41362</v>
      </c>
      <c r="D15908" s="57" t="s">
        <v>41363</v>
      </c>
    </row>
    <row r="15909" spans="1:4">
      <c r="A15909" s="57" t="s">
        <v>41357</v>
      </c>
      <c r="B15909" s="57"/>
      <c r="C15909" s="57" t="s">
        <v>41364</v>
      </c>
      <c r="D15909" s="57" t="s">
        <v>41365</v>
      </c>
    </row>
    <row r="15910" spans="1:4">
      <c r="A15910" s="57" t="s">
        <v>41366</v>
      </c>
      <c r="B15910" s="57" t="s">
        <v>12940</v>
      </c>
      <c r="C15910" s="57" t="s">
        <v>41367</v>
      </c>
      <c r="D15910" s="57" t="s">
        <v>41368</v>
      </c>
    </row>
    <row r="15911" spans="1:4">
      <c r="A15911" s="57" t="s">
        <v>41369</v>
      </c>
      <c r="B15911" s="57" t="s">
        <v>12940</v>
      </c>
      <c r="C15911" s="57" t="s">
        <v>41370</v>
      </c>
      <c r="D15911" s="57" t="s">
        <v>41371</v>
      </c>
    </row>
    <row r="15912" spans="1:4">
      <c r="A15912" s="57" t="s">
        <v>41372</v>
      </c>
      <c r="B15912" s="57" t="s">
        <v>12940</v>
      </c>
      <c r="C15912" s="57" t="s">
        <v>41373</v>
      </c>
      <c r="D15912" s="57" t="s">
        <v>41374</v>
      </c>
    </row>
    <row r="15913" spans="1:4">
      <c r="A15913" s="57" t="s">
        <v>41372</v>
      </c>
      <c r="B15913" s="57"/>
      <c r="C15913" s="57" t="s">
        <v>41375</v>
      </c>
      <c r="D15913" s="57" t="s">
        <v>41376</v>
      </c>
    </row>
    <row r="15914" spans="1:4">
      <c r="A15914" s="57" t="s">
        <v>41372</v>
      </c>
      <c r="B15914" s="57"/>
      <c r="C15914" s="57" t="s">
        <v>41377</v>
      </c>
      <c r="D15914" s="57" t="s">
        <v>41378</v>
      </c>
    </row>
    <row r="15915" spans="1:4">
      <c r="A15915" s="57" t="s">
        <v>41372</v>
      </c>
      <c r="B15915" s="57"/>
      <c r="C15915" s="57" t="s">
        <v>41379</v>
      </c>
      <c r="D15915" s="57" t="s">
        <v>41380</v>
      </c>
    </row>
    <row r="15916" spans="1:4">
      <c r="A15916" s="57" t="s">
        <v>41381</v>
      </c>
      <c r="B15916" s="57" t="s">
        <v>12940</v>
      </c>
      <c r="C15916" s="57" t="s">
        <v>41382</v>
      </c>
      <c r="D15916" s="57" t="s">
        <v>41383</v>
      </c>
    </row>
    <row r="15917" spans="1:4">
      <c r="A15917" s="57" t="s">
        <v>41381</v>
      </c>
      <c r="B15917" s="57"/>
      <c r="C15917" s="57" t="s">
        <v>41384</v>
      </c>
      <c r="D15917" s="57" t="s">
        <v>41383</v>
      </c>
    </row>
    <row r="15918" spans="1:4">
      <c r="A15918" s="57" t="s">
        <v>41381</v>
      </c>
      <c r="B15918" s="57"/>
      <c r="C15918" s="57" t="s">
        <v>41385</v>
      </c>
      <c r="D15918" s="57" t="s">
        <v>41386</v>
      </c>
    </row>
    <row r="15919" spans="1:4">
      <c r="A15919" s="57" t="s">
        <v>41381</v>
      </c>
      <c r="B15919" s="57"/>
      <c r="C15919" s="57" t="s">
        <v>41387</v>
      </c>
      <c r="D15919" s="57" t="s">
        <v>41386</v>
      </c>
    </row>
    <row r="15920" spans="1:4">
      <c r="A15920" s="57" t="s">
        <v>41381</v>
      </c>
      <c r="B15920" s="57"/>
      <c r="C15920" s="57" t="s">
        <v>41388</v>
      </c>
      <c r="D15920" s="57" t="s">
        <v>41389</v>
      </c>
    </row>
    <row r="15921" spans="1:4">
      <c r="A15921" s="57" t="s">
        <v>41381</v>
      </c>
      <c r="B15921" s="57"/>
      <c r="C15921" s="57" t="s">
        <v>41390</v>
      </c>
      <c r="D15921" s="57" t="s">
        <v>41391</v>
      </c>
    </row>
    <row r="15922" spans="1:4">
      <c r="A15922" s="57" t="s">
        <v>41381</v>
      </c>
      <c r="B15922" s="57"/>
      <c r="C15922" s="57" t="s">
        <v>41392</v>
      </c>
      <c r="D15922" s="57" t="s">
        <v>41393</v>
      </c>
    </row>
    <row r="15923" spans="1:4">
      <c r="A15923" s="57" t="s">
        <v>41394</v>
      </c>
      <c r="B15923" s="57" t="s">
        <v>12940</v>
      </c>
      <c r="C15923" s="57" t="s">
        <v>41395</v>
      </c>
      <c r="D15923" s="57" t="s">
        <v>41396</v>
      </c>
    </row>
    <row r="15924" spans="1:4">
      <c r="A15924" s="57" t="s">
        <v>41394</v>
      </c>
      <c r="B15924" s="57"/>
      <c r="C15924" s="57" t="s">
        <v>41397</v>
      </c>
      <c r="D15924" s="57" t="s">
        <v>41398</v>
      </c>
    </row>
    <row r="15925" spans="1:4">
      <c r="A15925" s="57" t="s">
        <v>41399</v>
      </c>
      <c r="B15925" s="57" t="s">
        <v>12940</v>
      </c>
      <c r="C15925" s="57" t="s">
        <v>41400</v>
      </c>
      <c r="D15925" s="57" t="s">
        <v>41401</v>
      </c>
    </row>
    <row r="15926" spans="1:4">
      <c r="A15926" s="57" t="s">
        <v>41402</v>
      </c>
      <c r="B15926" s="57" t="s">
        <v>12940</v>
      </c>
      <c r="C15926" s="57" t="s">
        <v>41403</v>
      </c>
      <c r="D15926" s="57" t="s">
        <v>41404</v>
      </c>
    </row>
    <row r="15927" spans="1:4">
      <c r="A15927" s="57" t="s">
        <v>41402</v>
      </c>
      <c r="B15927" s="57"/>
      <c r="C15927" s="57" t="s">
        <v>41405</v>
      </c>
      <c r="D15927" s="57" t="s">
        <v>41406</v>
      </c>
    </row>
    <row r="15928" spans="1:4">
      <c r="A15928" s="57" t="s">
        <v>41402</v>
      </c>
      <c r="B15928" s="57"/>
      <c r="C15928" s="57" t="s">
        <v>41407</v>
      </c>
      <c r="D15928" s="57" t="s">
        <v>41408</v>
      </c>
    </row>
    <row r="15929" spans="1:4">
      <c r="A15929" s="57" t="s">
        <v>41402</v>
      </c>
      <c r="B15929" s="57"/>
      <c r="C15929" s="57" t="s">
        <v>41409</v>
      </c>
      <c r="D15929" s="57" t="s">
        <v>41410</v>
      </c>
    </row>
    <row r="15930" spans="1:4">
      <c r="A15930" s="57" t="s">
        <v>41402</v>
      </c>
      <c r="B15930" s="57"/>
      <c r="C15930" s="57" t="s">
        <v>41411</v>
      </c>
      <c r="D15930" s="57" t="s">
        <v>41412</v>
      </c>
    </row>
    <row r="15931" spans="1:4">
      <c r="A15931" s="57" t="s">
        <v>41413</v>
      </c>
      <c r="B15931" s="57" t="s">
        <v>12940</v>
      </c>
      <c r="C15931" s="57" t="s">
        <v>41414</v>
      </c>
      <c r="D15931" s="57" t="s">
        <v>41415</v>
      </c>
    </row>
    <row r="15932" spans="1:4">
      <c r="A15932" s="57" t="s">
        <v>41416</v>
      </c>
      <c r="B15932" s="57" t="s">
        <v>12940</v>
      </c>
      <c r="C15932" s="57" t="s">
        <v>41417</v>
      </c>
      <c r="D15932" s="57" t="s">
        <v>41418</v>
      </c>
    </row>
    <row r="15933" spans="1:4">
      <c r="A15933" s="57" t="s">
        <v>41419</v>
      </c>
      <c r="B15933" s="57" t="s">
        <v>12940</v>
      </c>
      <c r="C15933" s="57" t="s">
        <v>41420</v>
      </c>
      <c r="D15933" s="57" t="s">
        <v>41421</v>
      </c>
    </row>
    <row r="15934" spans="1:4">
      <c r="A15934" s="57" t="s">
        <v>41419</v>
      </c>
      <c r="B15934" s="57"/>
      <c r="C15934" s="57" t="s">
        <v>41422</v>
      </c>
      <c r="D15934" s="57" t="s">
        <v>41423</v>
      </c>
    </row>
    <row r="15935" spans="1:4">
      <c r="A15935" s="57" t="s">
        <v>41424</v>
      </c>
      <c r="B15935" s="57" t="s">
        <v>12940</v>
      </c>
      <c r="C15935" s="57" t="s">
        <v>41425</v>
      </c>
      <c r="D15935" s="57" t="s">
        <v>41426</v>
      </c>
    </row>
    <row r="15936" spans="1:4">
      <c r="A15936" s="57" t="s">
        <v>41427</v>
      </c>
      <c r="B15936" s="57" t="s">
        <v>12940</v>
      </c>
      <c r="C15936" s="57" t="s">
        <v>41428</v>
      </c>
      <c r="D15936" s="57" t="s">
        <v>41429</v>
      </c>
    </row>
    <row r="15937" spans="1:4">
      <c r="A15937" s="57" t="s">
        <v>41427</v>
      </c>
      <c r="B15937" s="57"/>
      <c r="C15937" s="57" t="s">
        <v>41430</v>
      </c>
      <c r="D15937" s="57" t="s">
        <v>41431</v>
      </c>
    </row>
    <row r="15938" spans="1:4">
      <c r="A15938" s="57" t="s">
        <v>41432</v>
      </c>
      <c r="B15938" s="57" t="s">
        <v>12940</v>
      </c>
      <c r="C15938" s="57" t="s">
        <v>41433</v>
      </c>
      <c r="D15938" s="57" t="s">
        <v>41434</v>
      </c>
    </row>
    <row r="15939" spans="1:4">
      <c r="A15939" s="57" t="s">
        <v>41432</v>
      </c>
      <c r="B15939" s="57"/>
      <c r="C15939" s="57" t="s">
        <v>41435</v>
      </c>
      <c r="D15939" s="57" t="s">
        <v>41436</v>
      </c>
    </row>
    <row r="15940" spans="1:4">
      <c r="A15940" s="57" t="s">
        <v>41437</v>
      </c>
      <c r="B15940" s="57" t="s">
        <v>12940</v>
      </c>
      <c r="C15940" s="57" t="s">
        <v>41438</v>
      </c>
      <c r="D15940" s="57" t="s">
        <v>41439</v>
      </c>
    </row>
    <row r="15941" spans="1:4">
      <c r="A15941" s="57" t="s">
        <v>41437</v>
      </c>
      <c r="B15941" s="57"/>
      <c r="C15941" s="57" t="s">
        <v>41440</v>
      </c>
      <c r="D15941" s="57" t="s">
        <v>41441</v>
      </c>
    </row>
    <row r="15942" spans="1:4">
      <c r="A15942" s="57" t="s">
        <v>41437</v>
      </c>
      <c r="B15942" s="57"/>
      <c r="C15942" s="57" t="s">
        <v>41442</v>
      </c>
      <c r="D15942" s="57" t="s">
        <v>41443</v>
      </c>
    </row>
    <row r="15943" spans="1:4">
      <c r="A15943" s="57" t="s">
        <v>41437</v>
      </c>
      <c r="B15943" s="57"/>
      <c r="C15943" s="57" t="s">
        <v>41444</v>
      </c>
      <c r="D15943" s="57" t="s">
        <v>41445</v>
      </c>
    </row>
    <row r="15944" spans="1:4">
      <c r="A15944" s="57" t="s">
        <v>41437</v>
      </c>
      <c r="B15944" s="57"/>
      <c r="C15944" s="57" t="s">
        <v>41446</v>
      </c>
      <c r="D15944" s="57" t="s">
        <v>41447</v>
      </c>
    </row>
    <row r="15945" spans="1:4">
      <c r="A15945" s="57" t="s">
        <v>41448</v>
      </c>
      <c r="B15945" s="57" t="s">
        <v>12940</v>
      </c>
      <c r="C15945" s="57" t="s">
        <v>41449</v>
      </c>
      <c r="D15945" s="57" t="s">
        <v>41450</v>
      </c>
    </row>
    <row r="15946" spans="1:4">
      <c r="A15946" s="57" t="s">
        <v>41451</v>
      </c>
      <c r="B15946" s="57" t="s">
        <v>12940</v>
      </c>
      <c r="C15946" s="57" t="s">
        <v>41452</v>
      </c>
      <c r="D15946" s="57" t="s">
        <v>41453</v>
      </c>
    </row>
    <row r="15947" spans="1:4">
      <c r="A15947" s="57" t="s">
        <v>41451</v>
      </c>
      <c r="B15947" s="57"/>
      <c r="C15947" s="57" t="s">
        <v>41454</v>
      </c>
      <c r="D15947" s="57" t="s">
        <v>41455</v>
      </c>
    </row>
    <row r="15948" spans="1:4">
      <c r="A15948" s="57" t="s">
        <v>41451</v>
      </c>
      <c r="B15948" s="57"/>
      <c r="C15948" s="57" t="s">
        <v>41456</v>
      </c>
      <c r="D15948" s="57" t="s">
        <v>41457</v>
      </c>
    </row>
    <row r="15949" spans="1:4">
      <c r="A15949" s="57" t="s">
        <v>41451</v>
      </c>
      <c r="B15949" s="57"/>
      <c r="C15949" s="57" t="s">
        <v>41458</v>
      </c>
      <c r="D15949" s="57" t="s">
        <v>41459</v>
      </c>
    </row>
    <row r="15950" spans="1:4">
      <c r="A15950" s="57" t="s">
        <v>41451</v>
      </c>
      <c r="B15950" s="57"/>
      <c r="C15950" s="57" t="s">
        <v>41460</v>
      </c>
      <c r="D15950" s="57" t="s">
        <v>41461</v>
      </c>
    </row>
    <row r="15951" spans="1:4">
      <c r="A15951" s="57" t="s">
        <v>41451</v>
      </c>
      <c r="B15951" s="57"/>
      <c r="C15951" s="57" t="s">
        <v>41462</v>
      </c>
      <c r="D15951" s="57" t="s">
        <v>41463</v>
      </c>
    </row>
    <row r="15952" spans="1:4">
      <c r="A15952" s="57" t="s">
        <v>41451</v>
      </c>
      <c r="B15952" s="57"/>
      <c r="C15952" s="57" t="s">
        <v>75217</v>
      </c>
      <c r="D15952" s="57" t="s">
        <v>75218</v>
      </c>
    </row>
    <row r="15953" spans="1:4">
      <c r="A15953" s="57" t="s">
        <v>41464</v>
      </c>
      <c r="B15953" s="57" t="s">
        <v>12940</v>
      </c>
      <c r="C15953" s="57" t="s">
        <v>41465</v>
      </c>
      <c r="D15953" s="57" t="s">
        <v>41466</v>
      </c>
    </row>
    <row r="15954" spans="1:4">
      <c r="A15954" s="57" t="s">
        <v>41464</v>
      </c>
      <c r="B15954" s="57"/>
      <c r="C15954" s="57" t="s">
        <v>41467</v>
      </c>
      <c r="D15954" s="57" t="s">
        <v>41468</v>
      </c>
    </row>
    <row r="15955" spans="1:4">
      <c r="A15955" s="57" t="s">
        <v>41464</v>
      </c>
      <c r="B15955" s="57"/>
      <c r="C15955" s="57" t="s">
        <v>41469</v>
      </c>
      <c r="D15955" s="57" t="s">
        <v>41470</v>
      </c>
    </row>
    <row r="15956" spans="1:4">
      <c r="A15956" s="57" t="s">
        <v>41464</v>
      </c>
      <c r="B15956" s="57"/>
      <c r="C15956" s="57" t="s">
        <v>41471</v>
      </c>
      <c r="D15956" s="57" t="s">
        <v>41472</v>
      </c>
    </row>
    <row r="15957" spans="1:4">
      <c r="A15957" s="57" t="s">
        <v>41473</v>
      </c>
      <c r="B15957" s="57" t="s">
        <v>12940</v>
      </c>
      <c r="C15957" s="57" t="s">
        <v>41474</v>
      </c>
      <c r="D15957" s="57" t="s">
        <v>41475</v>
      </c>
    </row>
    <row r="15958" spans="1:4">
      <c r="A15958" s="57" t="s">
        <v>41473</v>
      </c>
      <c r="B15958" s="57"/>
      <c r="C15958" s="57" t="s">
        <v>41476</v>
      </c>
      <c r="D15958" s="57" t="s">
        <v>41477</v>
      </c>
    </row>
    <row r="15959" spans="1:4">
      <c r="A15959" s="57" t="s">
        <v>41478</v>
      </c>
      <c r="B15959" s="57" t="s">
        <v>12940</v>
      </c>
      <c r="C15959" s="57" t="s">
        <v>41479</v>
      </c>
      <c r="D15959" s="57" t="s">
        <v>40800</v>
      </c>
    </row>
    <row r="15960" spans="1:4">
      <c r="A15960" s="57" t="s">
        <v>41478</v>
      </c>
      <c r="B15960" s="57"/>
      <c r="C15960" s="57" t="s">
        <v>41480</v>
      </c>
      <c r="D15960" s="57" t="s">
        <v>41064</v>
      </c>
    </row>
    <row r="15961" spans="1:4">
      <c r="A15961" s="57" t="s">
        <v>7845</v>
      </c>
      <c r="B15961" s="57" t="s">
        <v>10659</v>
      </c>
      <c r="C15961" s="57" t="s">
        <v>2938</v>
      </c>
      <c r="D15961" s="57" t="s">
        <v>2939</v>
      </c>
    </row>
    <row r="15962" spans="1:4">
      <c r="A15962" s="57" t="s">
        <v>41481</v>
      </c>
      <c r="B15962" s="57" t="s">
        <v>12940</v>
      </c>
      <c r="C15962" s="57" t="s">
        <v>41482</v>
      </c>
      <c r="D15962" s="57" t="s">
        <v>41483</v>
      </c>
    </row>
    <row r="15963" spans="1:4">
      <c r="A15963" s="57" t="s">
        <v>41484</v>
      </c>
      <c r="B15963" s="57" t="s">
        <v>12940</v>
      </c>
      <c r="C15963" s="57" t="s">
        <v>41485</v>
      </c>
      <c r="D15963" s="57" t="s">
        <v>41486</v>
      </c>
    </row>
    <row r="15964" spans="1:4">
      <c r="A15964" s="57" t="s">
        <v>41484</v>
      </c>
      <c r="B15964" s="57"/>
      <c r="C15964" s="57" t="s">
        <v>41487</v>
      </c>
      <c r="D15964" s="57" t="s">
        <v>41488</v>
      </c>
    </row>
    <row r="15965" spans="1:4">
      <c r="A15965" s="57" t="s">
        <v>41484</v>
      </c>
      <c r="B15965" s="57"/>
      <c r="C15965" s="57" t="s">
        <v>41489</v>
      </c>
      <c r="D15965" s="57" t="s">
        <v>41490</v>
      </c>
    </row>
    <row r="15966" spans="1:4">
      <c r="A15966" s="57" t="s">
        <v>41484</v>
      </c>
      <c r="B15966" s="57"/>
      <c r="C15966" s="57" t="s">
        <v>41491</v>
      </c>
      <c r="D15966" s="57" t="s">
        <v>41492</v>
      </c>
    </row>
    <row r="15967" spans="1:4">
      <c r="A15967" s="57" t="s">
        <v>41484</v>
      </c>
      <c r="B15967" s="57"/>
      <c r="C15967" s="57" t="s">
        <v>41493</v>
      </c>
      <c r="D15967" s="57" t="s">
        <v>41494</v>
      </c>
    </row>
    <row r="15968" spans="1:4">
      <c r="A15968" s="57" t="s">
        <v>41495</v>
      </c>
      <c r="B15968" s="57" t="s">
        <v>12940</v>
      </c>
      <c r="C15968" s="57" t="s">
        <v>41496</v>
      </c>
      <c r="D15968" s="57" t="s">
        <v>41497</v>
      </c>
    </row>
    <row r="15969" spans="1:4">
      <c r="A15969" s="57" t="s">
        <v>41498</v>
      </c>
      <c r="B15969" s="57" t="s">
        <v>12940</v>
      </c>
      <c r="C15969" s="57" t="s">
        <v>41499</v>
      </c>
      <c r="D15969" s="57" t="s">
        <v>41500</v>
      </c>
    </row>
    <row r="15970" spans="1:4">
      <c r="A15970" s="57" t="s">
        <v>41498</v>
      </c>
      <c r="B15970" s="57"/>
      <c r="C15970" s="57" t="s">
        <v>41501</v>
      </c>
      <c r="D15970" s="57" t="s">
        <v>41502</v>
      </c>
    </row>
    <row r="15971" spans="1:4">
      <c r="A15971" s="57" t="s">
        <v>41498</v>
      </c>
      <c r="B15971" s="57"/>
      <c r="C15971" s="57" t="s">
        <v>41503</v>
      </c>
      <c r="D15971" s="57" t="s">
        <v>41504</v>
      </c>
    </row>
    <row r="15972" spans="1:4">
      <c r="A15972" s="57" t="s">
        <v>41505</v>
      </c>
      <c r="B15972" s="57" t="s">
        <v>12940</v>
      </c>
      <c r="C15972" s="57" t="s">
        <v>41506</v>
      </c>
      <c r="D15972" s="57" t="s">
        <v>41507</v>
      </c>
    </row>
    <row r="15973" spans="1:4">
      <c r="A15973" s="57" t="s">
        <v>41505</v>
      </c>
      <c r="B15973" s="57"/>
      <c r="C15973" s="57" t="s">
        <v>41508</v>
      </c>
      <c r="D15973" s="57" t="s">
        <v>41509</v>
      </c>
    </row>
    <row r="15974" spans="1:4">
      <c r="A15974" s="57" t="s">
        <v>41510</v>
      </c>
      <c r="B15974" s="57" t="s">
        <v>12940</v>
      </c>
      <c r="C15974" s="57" t="s">
        <v>41511</v>
      </c>
      <c r="D15974" s="57" t="s">
        <v>41512</v>
      </c>
    </row>
    <row r="15975" spans="1:4">
      <c r="A15975" s="57" t="s">
        <v>41510</v>
      </c>
      <c r="B15975" s="57"/>
      <c r="C15975" s="57" t="s">
        <v>41513</v>
      </c>
      <c r="D15975" s="57" t="s">
        <v>41514</v>
      </c>
    </row>
    <row r="15976" spans="1:4">
      <c r="A15976" s="57" t="s">
        <v>41515</v>
      </c>
      <c r="B15976" s="57" t="s">
        <v>12940</v>
      </c>
      <c r="C15976" s="57" t="s">
        <v>41516</v>
      </c>
      <c r="D15976" s="57" t="s">
        <v>41517</v>
      </c>
    </row>
    <row r="15977" spans="1:4">
      <c r="A15977" s="57" t="s">
        <v>41515</v>
      </c>
      <c r="B15977" s="57"/>
      <c r="C15977" s="57" t="s">
        <v>41518</v>
      </c>
      <c r="D15977" s="57" t="s">
        <v>41519</v>
      </c>
    </row>
    <row r="15978" spans="1:4">
      <c r="A15978" s="57" t="s">
        <v>7846</v>
      </c>
      <c r="B15978" s="57" t="s">
        <v>2264</v>
      </c>
      <c r="C15978" s="57" t="s">
        <v>4788</v>
      </c>
      <c r="D15978" s="57" t="s">
        <v>4789</v>
      </c>
    </row>
    <row r="15979" spans="1:4">
      <c r="A15979" s="57" t="s">
        <v>7846</v>
      </c>
      <c r="B15979" s="57" t="s">
        <v>2264</v>
      </c>
      <c r="C15979" s="57" t="s">
        <v>13002</v>
      </c>
      <c r="D15979" s="57" t="s">
        <v>15471</v>
      </c>
    </row>
    <row r="15980" spans="1:4">
      <c r="A15980" s="57" t="s">
        <v>7846</v>
      </c>
      <c r="B15980" s="57" t="s">
        <v>2264</v>
      </c>
      <c r="C15980" s="57" t="s">
        <v>17448</v>
      </c>
      <c r="D15980" s="57" t="s">
        <v>17449</v>
      </c>
    </row>
    <row r="15981" spans="1:4">
      <c r="A15981" s="57" t="s">
        <v>41520</v>
      </c>
      <c r="B15981" s="57" t="s">
        <v>12940</v>
      </c>
      <c r="C15981" s="57" t="s">
        <v>41521</v>
      </c>
      <c r="D15981" s="57" t="s">
        <v>41522</v>
      </c>
    </row>
    <row r="15982" spans="1:4">
      <c r="A15982" s="57" t="s">
        <v>41520</v>
      </c>
      <c r="B15982" s="57"/>
      <c r="C15982" s="57" t="s">
        <v>41523</v>
      </c>
      <c r="D15982" s="57" t="s">
        <v>41524</v>
      </c>
    </row>
    <row r="15983" spans="1:4">
      <c r="A15983" s="57" t="s">
        <v>41525</v>
      </c>
      <c r="B15983" s="57" t="s">
        <v>12940</v>
      </c>
      <c r="C15983" s="57" t="s">
        <v>41526</v>
      </c>
      <c r="D15983" s="57" t="s">
        <v>41527</v>
      </c>
    </row>
    <row r="15984" spans="1:4">
      <c r="A15984" s="57" t="s">
        <v>41525</v>
      </c>
      <c r="B15984" s="57"/>
      <c r="C15984" s="57" t="s">
        <v>41528</v>
      </c>
      <c r="D15984" s="57" t="s">
        <v>41529</v>
      </c>
    </row>
    <row r="15985" spans="1:4">
      <c r="A15985" s="57" t="s">
        <v>41530</v>
      </c>
      <c r="B15985" s="57" t="s">
        <v>12940</v>
      </c>
      <c r="C15985" s="57" t="s">
        <v>41531</v>
      </c>
      <c r="D15985" s="57" t="s">
        <v>41532</v>
      </c>
    </row>
    <row r="15986" spans="1:4">
      <c r="A15986" s="57" t="s">
        <v>41533</v>
      </c>
      <c r="B15986" s="57" t="s">
        <v>12940</v>
      </c>
      <c r="C15986" s="57" t="s">
        <v>41534</v>
      </c>
      <c r="D15986" s="57" t="s">
        <v>2836</v>
      </c>
    </row>
    <row r="15987" spans="1:4">
      <c r="A15987" s="57" t="s">
        <v>41535</v>
      </c>
      <c r="B15987" s="57" t="s">
        <v>12940</v>
      </c>
      <c r="C15987" s="57" t="s">
        <v>41536</v>
      </c>
      <c r="D15987" s="57" t="s">
        <v>41537</v>
      </c>
    </row>
    <row r="15988" spans="1:4">
      <c r="A15988" s="57" t="s">
        <v>41538</v>
      </c>
      <c r="B15988" s="57" t="s">
        <v>12940</v>
      </c>
      <c r="C15988" s="57" t="s">
        <v>41539</v>
      </c>
      <c r="D15988" s="57" t="s">
        <v>41540</v>
      </c>
    </row>
    <row r="15989" spans="1:4">
      <c r="A15989" s="57" t="s">
        <v>41538</v>
      </c>
      <c r="B15989" s="57"/>
      <c r="C15989" s="57" t="s">
        <v>41541</v>
      </c>
      <c r="D15989" s="57" t="s">
        <v>41542</v>
      </c>
    </row>
    <row r="15990" spans="1:4">
      <c r="A15990" s="57" t="s">
        <v>41538</v>
      </c>
      <c r="B15990" s="57"/>
      <c r="C15990" s="57" t="s">
        <v>41543</v>
      </c>
      <c r="D15990" s="57" t="s">
        <v>41544</v>
      </c>
    </row>
    <row r="15991" spans="1:4">
      <c r="A15991" s="57" t="s">
        <v>41538</v>
      </c>
      <c r="B15991" s="57"/>
      <c r="C15991" s="57" t="s">
        <v>41545</v>
      </c>
      <c r="D15991" s="57" t="s">
        <v>41546</v>
      </c>
    </row>
    <row r="15992" spans="1:4">
      <c r="A15992" s="57" t="s">
        <v>41538</v>
      </c>
      <c r="B15992" s="57"/>
      <c r="C15992" s="57" t="s">
        <v>41547</v>
      </c>
      <c r="D15992" s="57" t="s">
        <v>41548</v>
      </c>
    </row>
    <row r="15993" spans="1:4">
      <c r="A15993" s="57" t="s">
        <v>41538</v>
      </c>
      <c r="B15993" s="57"/>
      <c r="C15993" s="57" t="s">
        <v>41549</v>
      </c>
      <c r="D15993" s="57" t="s">
        <v>41550</v>
      </c>
    </row>
    <row r="15994" spans="1:4">
      <c r="A15994" s="57" t="s">
        <v>41538</v>
      </c>
      <c r="B15994" s="57"/>
      <c r="C15994" s="57" t="s">
        <v>41551</v>
      </c>
      <c r="D15994" s="57" t="s">
        <v>41552</v>
      </c>
    </row>
    <row r="15995" spans="1:4">
      <c r="A15995" s="57" t="s">
        <v>41538</v>
      </c>
      <c r="B15995" s="57"/>
      <c r="C15995" s="57" t="s">
        <v>41553</v>
      </c>
      <c r="D15995" s="57" t="s">
        <v>41554</v>
      </c>
    </row>
    <row r="15996" spans="1:4">
      <c r="A15996" s="57" t="s">
        <v>41538</v>
      </c>
      <c r="B15996" s="57"/>
      <c r="C15996" s="57" t="s">
        <v>41555</v>
      </c>
      <c r="D15996" s="57" t="s">
        <v>41556</v>
      </c>
    </row>
    <row r="15997" spans="1:4">
      <c r="A15997" s="57" t="s">
        <v>41538</v>
      </c>
      <c r="B15997" s="57"/>
      <c r="C15997" s="57" t="s">
        <v>41557</v>
      </c>
      <c r="D15997" s="57" t="s">
        <v>41558</v>
      </c>
    </row>
    <row r="15998" spans="1:4">
      <c r="A15998" s="57" t="s">
        <v>41538</v>
      </c>
      <c r="B15998" s="57"/>
      <c r="C15998" s="57" t="s">
        <v>41559</v>
      </c>
      <c r="D15998" s="57" t="s">
        <v>41560</v>
      </c>
    </row>
    <row r="15999" spans="1:4">
      <c r="A15999" s="57" t="s">
        <v>41538</v>
      </c>
      <c r="B15999" s="57"/>
      <c r="C15999" s="57" t="s">
        <v>41561</v>
      </c>
      <c r="D15999" s="57" t="s">
        <v>41562</v>
      </c>
    </row>
    <row r="16000" spans="1:4">
      <c r="A16000" s="57" t="s">
        <v>41538</v>
      </c>
      <c r="B16000" s="57"/>
      <c r="C16000" s="57" t="s">
        <v>41563</v>
      </c>
      <c r="D16000" s="57" t="s">
        <v>41564</v>
      </c>
    </row>
    <row r="16001" spans="1:4">
      <c r="A16001" s="57" t="s">
        <v>41538</v>
      </c>
      <c r="B16001" s="57"/>
      <c r="C16001" s="57" t="s">
        <v>74791</v>
      </c>
      <c r="D16001" s="57" t="s">
        <v>76721</v>
      </c>
    </row>
    <row r="16002" spans="1:4">
      <c r="A16002" s="57" t="s">
        <v>41565</v>
      </c>
      <c r="B16002" s="57" t="s">
        <v>12940</v>
      </c>
      <c r="C16002" s="57" t="s">
        <v>41566</v>
      </c>
      <c r="D16002" s="57" t="s">
        <v>41567</v>
      </c>
    </row>
    <row r="16003" spans="1:4">
      <c r="A16003" s="57" t="s">
        <v>41565</v>
      </c>
      <c r="B16003" s="57"/>
      <c r="C16003" s="57" t="s">
        <v>41568</v>
      </c>
      <c r="D16003" s="57" t="s">
        <v>41569</v>
      </c>
    </row>
    <row r="16004" spans="1:4">
      <c r="A16004" s="57" t="s">
        <v>41565</v>
      </c>
      <c r="B16004" s="57"/>
      <c r="C16004" s="57" t="s">
        <v>41570</v>
      </c>
      <c r="D16004" s="57" t="s">
        <v>41567</v>
      </c>
    </row>
    <row r="16005" spans="1:4">
      <c r="A16005" s="57" t="s">
        <v>41565</v>
      </c>
      <c r="B16005" s="57"/>
      <c r="C16005" s="57" t="s">
        <v>41571</v>
      </c>
      <c r="D16005" s="57" t="s">
        <v>41572</v>
      </c>
    </row>
    <row r="16006" spans="1:4">
      <c r="A16006" s="57" t="s">
        <v>41565</v>
      </c>
      <c r="B16006" s="57"/>
      <c r="C16006" s="57" t="s">
        <v>41573</v>
      </c>
      <c r="D16006" s="57" t="s">
        <v>41567</v>
      </c>
    </row>
    <row r="16007" spans="1:4">
      <c r="A16007" s="57" t="s">
        <v>41565</v>
      </c>
      <c r="B16007" s="57"/>
      <c r="C16007" s="57" t="s">
        <v>41574</v>
      </c>
      <c r="D16007" s="57" t="s">
        <v>41567</v>
      </c>
    </row>
    <row r="16008" spans="1:4">
      <c r="A16008" s="57" t="s">
        <v>41575</v>
      </c>
      <c r="B16008" s="57" t="s">
        <v>12940</v>
      </c>
      <c r="C16008" s="57" t="s">
        <v>41576</v>
      </c>
      <c r="D16008" s="57" t="s">
        <v>41577</v>
      </c>
    </row>
    <row r="16009" spans="1:4">
      <c r="A16009" s="57" t="s">
        <v>41578</v>
      </c>
      <c r="B16009" s="57" t="s">
        <v>12940</v>
      </c>
      <c r="C16009" s="57" t="s">
        <v>41579</v>
      </c>
      <c r="D16009" s="57" t="s">
        <v>41580</v>
      </c>
    </row>
    <row r="16010" spans="1:4">
      <c r="A16010" s="57" t="s">
        <v>41578</v>
      </c>
      <c r="B16010" s="57"/>
      <c r="C16010" s="57" t="s">
        <v>41581</v>
      </c>
      <c r="D16010" s="57" t="s">
        <v>41582</v>
      </c>
    </row>
    <row r="16011" spans="1:4">
      <c r="A16011" s="57" t="s">
        <v>41578</v>
      </c>
      <c r="B16011" s="57"/>
      <c r="C16011" s="57" t="s">
        <v>41583</v>
      </c>
      <c r="D16011" s="57" t="s">
        <v>41584</v>
      </c>
    </row>
    <row r="16012" spans="1:4">
      <c r="A16012" s="57" t="s">
        <v>41578</v>
      </c>
      <c r="B16012" s="57"/>
      <c r="C16012" s="57" t="s">
        <v>41585</v>
      </c>
      <c r="D16012" s="57" t="s">
        <v>41586</v>
      </c>
    </row>
    <row r="16013" spans="1:4">
      <c r="A16013" s="57" t="s">
        <v>41578</v>
      </c>
      <c r="B16013" s="57"/>
      <c r="C16013" s="57" t="s">
        <v>41587</v>
      </c>
      <c r="D16013" s="57" t="s">
        <v>41588</v>
      </c>
    </row>
    <row r="16014" spans="1:4">
      <c r="A16014" s="57" t="s">
        <v>41578</v>
      </c>
      <c r="B16014" s="57"/>
      <c r="C16014" s="57" t="s">
        <v>41589</v>
      </c>
      <c r="D16014" s="57" t="s">
        <v>41590</v>
      </c>
    </row>
    <row r="16015" spans="1:4">
      <c r="A16015" s="57" t="s">
        <v>41578</v>
      </c>
      <c r="B16015" s="57"/>
      <c r="C16015" s="57" t="s">
        <v>41591</v>
      </c>
      <c r="D16015" s="57" t="s">
        <v>41592</v>
      </c>
    </row>
    <row r="16016" spans="1:4">
      <c r="A16016" s="57" t="s">
        <v>41578</v>
      </c>
      <c r="B16016" s="57"/>
      <c r="C16016" s="57" t="s">
        <v>41593</v>
      </c>
      <c r="D16016" s="57" t="s">
        <v>41594</v>
      </c>
    </row>
    <row r="16017" spans="1:4">
      <c r="A16017" s="57" t="s">
        <v>41595</v>
      </c>
      <c r="B16017" s="57" t="s">
        <v>12940</v>
      </c>
      <c r="C16017" s="57" t="s">
        <v>41596</v>
      </c>
      <c r="D16017" s="57" t="s">
        <v>41597</v>
      </c>
    </row>
    <row r="16018" spans="1:4">
      <c r="A16018" s="57" t="s">
        <v>41595</v>
      </c>
      <c r="B16018" s="57"/>
      <c r="C16018" s="57" t="s">
        <v>41598</v>
      </c>
      <c r="D16018" s="57" t="s">
        <v>41599</v>
      </c>
    </row>
    <row r="16019" spans="1:4">
      <c r="A16019" s="57" t="s">
        <v>41595</v>
      </c>
      <c r="B16019" s="57"/>
      <c r="C16019" s="57" t="s">
        <v>41600</v>
      </c>
      <c r="D16019" s="57" t="s">
        <v>41601</v>
      </c>
    </row>
    <row r="16020" spans="1:4">
      <c r="A16020" s="57" t="s">
        <v>41595</v>
      </c>
      <c r="B16020" s="57"/>
      <c r="C16020" s="57" t="s">
        <v>41602</v>
      </c>
      <c r="D16020" s="57" t="s">
        <v>41603</v>
      </c>
    </row>
    <row r="16021" spans="1:4">
      <c r="A16021" s="57" t="s">
        <v>41595</v>
      </c>
      <c r="B16021" s="57"/>
      <c r="C16021" s="57" t="s">
        <v>41604</v>
      </c>
      <c r="D16021" s="57" t="s">
        <v>41605</v>
      </c>
    </row>
    <row r="16022" spans="1:4">
      <c r="A16022" s="57" t="s">
        <v>41595</v>
      </c>
      <c r="B16022" s="57"/>
      <c r="C16022" s="57" t="s">
        <v>41606</v>
      </c>
      <c r="D16022" s="57" t="s">
        <v>41607</v>
      </c>
    </row>
    <row r="16023" spans="1:4">
      <c r="A16023" s="57" t="s">
        <v>41595</v>
      </c>
      <c r="B16023" s="57"/>
      <c r="C16023" s="57" t="s">
        <v>41608</v>
      </c>
      <c r="D16023" s="57" t="s">
        <v>41609</v>
      </c>
    </row>
    <row r="16024" spans="1:4">
      <c r="A16024" s="57" t="s">
        <v>41610</v>
      </c>
      <c r="B16024" s="57" t="s">
        <v>12940</v>
      </c>
      <c r="C16024" s="57" t="s">
        <v>41611</v>
      </c>
      <c r="D16024" s="57" t="s">
        <v>41612</v>
      </c>
    </row>
    <row r="16025" spans="1:4">
      <c r="A16025" s="57" t="s">
        <v>41610</v>
      </c>
      <c r="B16025" s="57"/>
      <c r="C16025" s="57" t="s">
        <v>41613</v>
      </c>
      <c r="D16025" s="57" t="s">
        <v>41614</v>
      </c>
    </row>
    <row r="16026" spans="1:4">
      <c r="A16026" s="57" t="s">
        <v>41610</v>
      </c>
      <c r="B16026" s="57"/>
      <c r="C16026" s="57" t="s">
        <v>41615</v>
      </c>
      <c r="D16026" s="57" t="s">
        <v>41616</v>
      </c>
    </row>
    <row r="16027" spans="1:4">
      <c r="A16027" s="57" t="s">
        <v>41610</v>
      </c>
      <c r="B16027" s="57"/>
      <c r="C16027" s="57" t="s">
        <v>41617</v>
      </c>
      <c r="D16027" s="57" t="s">
        <v>41618</v>
      </c>
    </row>
    <row r="16028" spans="1:4">
      <c r="A16028" s="57" t="s">
        <v>41610</v>
      </c>
      <c r="B16028" s="57"/>
      <c r="C16028" s="57" t="s">
        <v>41619</v>
      </c>
      <c r="D16028" s="57" t="s">
        <v>41620</v>
      </c>
    </row>
    <row r="16029" spans="1:4">
      <c r="A16029" s="57" t="s">
        <v>41610</v>
      </c>
      <c r="B16029" s="57"/>
      <c r="C16029" s="57" t="s">
        <v>41621</v>
      </c>
      <c r="D16029" s="57" t="s">
        <v>41622</v>
      </c>
    </row>
    <row r="16030" spans="1:4">
      <c r="A16030" s="57" t="s">
        <v>41610</v>
      </c>
      <c r="B16030" s="57"/>
      <c r="C16030" s="57" t="s">
        <v>41623</v>
      </c>
      <c r="D16030" s="57" t="s">
        <v>41624</v>
      </c>
    </row>
    <row r="16031" spans="1:4">
      <c r="A16031" s="57" t="s">
        <v>41610</v>
      </c>
      <c r="B16031" s="57"/>
      <c r="C16031" s="57" t="s">
        <v>41625</v>
      </c>
      <c r="D16031" s="57" t="s">
        <v>41626</v>
      </c>
    </row>
    <row r="16032" spans="1:4">
      <c r="A16032" s="57" t="s">
        <v>41610</v>
      </c>
      <c r="B16032" s="57"/>
      <c r="C16032" s="57" t="s">
        <v>41627</v>
      </c>
      <c r="D16032" s="57" t="s">
        <v>41628</v>
      </c>
    </row>
    <row r="16033" spans="1:4">
      <c r="A16033" s="57" t="s">
        <v>7847</v>
      </c>
      <c r="B16033" s="57" t="s">
        <v>2266</v>
      </c>
      <c r="C16033" s="57" t="s">
        <v>3217</v>
      </c>
      <c r="D16033" s="57" t="s">
        <v>3218</v>
      </c>
    </row>
    <row r="16034" spans="1:4">
      <c r="A16034" s="57" t="s">
        <v>7847</v>
      </c>
      <c r="B16034" s="57" t="s">
        <v>2266</v>
      </c>
      <c r="C16034" s="57" t="s">
        <v>4889</v>
      </c>
      <c r="D16034" s="57" t="s">
        <v>4890</v>
      </c>
    </row>
    <row r="16035" spans="1:4">
      <c r="A16035" s="57" t="s">
        <v>7847</v>
      </c>
      <c r="B16035" s="57" t="s">
        <v>2266</v>
      </c>
      <c r="C16035" s="57" t="s">
        <v>5161</v>
      </c>
      <c r="D16035" s="57" t="s">
        <v>5162</v>
      </c>
    </row>
    <row r="16036" spans="1:4">
      <c r="A16036" s="57" t="s">
        <v>7847</v>
      </c>
      <c r="B16036" s="57" t="s">
        <v>2266</v>
      </c>
      <c r="C16036" s="57" t="s">
        <v>5894</v>
      </c>
      <c r="D16036" s="57" t="s">
        <v>5895</v>
      </c>
    </row>
    <row r="16037" spans="1:4">
      <c r="A16037" s="57" t="s">
        <v>7847</v>
      </c>
      <c r="B16037" s="57" t="s">
        <v>2266</v>
      </c>
      <c r="C16037" s="57" t="s">
        <v>6166</v>
      </c>
      <c r="D16037" s="57" t="s">
        <v>6167</v>
      </c>
    </row>
    <row r="16038" spans="1:4">
      <c r="A16038" s="57" t="s">
        <v>7847</v>
      </c>
      <c r="B16038" s="57" t="s">
        <v>2266</v>
      </c>
      <c r="C16038" s="57" t="s">
        <v>6384</v>
      </c>
      <c r="D16038" s="57" t="s">
        <v>6385</v>
      </c>
    </row>
    <row r="16039" spans="1:4">
      <c r="A16039" s="57" t="s">
        <v>7847</v>
      </c>
      <c r="B16039" s="57" t="s">
        <v>2266</v>
      </c>
      <c r="C16039" s="57" t="s">
        <v>13003</v>
      </c>
      <c r="D16039" s="57" t="s">
        <v>13004</v>
      </c>
    </row>
    <row r="16040" spans="1:4">
      <c r="A16040" s="57" t="s">
        <v>7847</v>
      </c>
      <c r="B16040" s="57" t="s">
        <v>2266</v>
      </c>
      <c r="C16040" s="57" t="s">
        <v>13005</v>
      </c>
      <c r="D16040" s="57" t="s">
        <v>13006</v>
      </c>
    </row>
    <row r="16041" spans="1:4">
      <c r="A16041" s="57" t="s">
        <v>7847</v>
      </c>
      <c r="B16041" s="57" t="s">
        <v>2266</v>
      </c>
      <c r="C16041" s="57" t="s">
        <v>17450</v>
      </c>
      <c r="D16041" s="57" t="s">
        <v>17451</v>
      </c>
    </row>
    <row r="16042" spans="1:4">
      <c r="A16042" s="57" t="s">
        <v>41629</v>
      </c>
      <c r="B16042" s="57" t="s">
        <v>12940</v>
      </c>
      <c r="C16042" s="57" t="s">
        <v>41630</v>
      </c>
      <c r="D16042" s="57" t="s">
        <v>41631</v>
      </c>
    </row>
    <row r="16043" spans="1:4">
      <c r="A16043" s="57" t="s">
        <v>41629</v>
      </c>
      <c r="B16043" s="57"/>
      <c r="C16043" s="57" t="s">
        <v>41632</v>
      </c>
      <c r="D16043" s="57" t="s">
        <v>41633</v>
      </c>
    </row>
    <row r="16044" spans="1:4">
      <c r="A16044" s="57" t="s">
        <v>41629</v>
      </c>
      <c r="B16044" s="57"/>
      <c r="C16044" s="57" t="s">
        <v>41634</v>
      </c>
      <c r="D16044" s="57" t="s">
        <v>41635</v>
      </c>
    </row>
    <row r="16045" spans="1:4">
      <c r="A16045" s="57" t="s">
        <v>41629</v>
      </c>
      <c r="B16045" s="57"/>
      <c r="C16045" s="57" t="s">
        <v>41636</v>
      </c>
      <c r="D16045" s="57" t="s">
        <v>41637</v>
      </c>
    </row>
    <row r="16046" spans="1:4">
      <c r="A16046" s="57" t="s">
        <v>41629</v>
      </c>
      <c r="B16046" s="57"/>
      <c r="C16046" s="57" t="s">
        <v>41638</v>
      </c>
      <c r="D16046" s="57" t="s">
        <v>41639</v>
      </c>
    </row>
    <row r="16047" spans="1:4">
      <c r="A16047" s="57" t="s">
        <v>41629</v>
      </c>
      <c r="B16047" s="57"/>
      <c r="C16047" s="57" t="s">
        <v>41640</v>
      </c>
      <c r="D16047" s="57" t="s">
        <v>41641</v>
      </c>
    </row>
    <row r="16048" spans="1:4">
      <c r="A16048" s="57" t="s">
        <v>41629</v>
      </c>
      <c r="B16048" s="57"/>
      <c r="C16048" s="57" t="s">
        <v>41642</v>
      </c>
      <c r="D16048" s="57" t="s">
        <v>41643</v>
      </c>
    </row>
    <row r="16049" spans="1:4">
      <c r="A16049" s="57" t="s">
        <v>41644</v>
      </c>
      <c r="B16049" s="57" t="s">
        <v>12940</v>
      </c>
      <c r="C16049" s="57" t="s">
        <v>41645</v>
      </c>
      <c r="D16049" s="57" t="s">
        <v>41646</v>
      </c>
    </row>
    <row r="16050" spans="1:4">
      <c r="A16050" s="57" t="s">
        <v>41644</v>
      </c>
      <c r="B16050" s="57"/>
      <c r="C16050" s="57" t="s">
        <v>41647</v>
      </c>
      <c r="D16050" s="57" t="s">
        <v>41648</v>
      </c>
    </row>
    <row r="16051" spans="1:4">
      <c r="A16051" s="57" t="s">
        <v>41644</v>
      </c>
      <c r="B16051" s="57"/>
      <c r="C16051" s="57" t="s">
        <v>41649</v>
      </c>
      <c r="D16051" s="57" t="s">
        <v>41650</v>
      </c>
    </row>
    <row r="16052" spans="1:4">
      <c r="A16052" s="57" t="s">
        <v>41644</v>
      </c>
      <c r="B16052" s="57"/>
      <c r="C16052" s="57" t="s">
        <v>41651</v>
      </c>
      <c r="D16052" s="57" t="s">
        <v>41567</v>
      </c>
    </row>
    <row r="16053" spans="1:4">
      <c r="A16053" s="57" t="s">
        <v>41644</v>
      </c>
      <c r="B16053" s="57"/>
      <c r="C16053" s="57" t="s">
        <v>41652</v>
      </c>
      <c r="D16053" s="57" t="s">
        <v>41653</v>
      </c>
    </row>
    <row r="16054" spans="1:4">
      <c r="A16054" s="57" t="s">
        <v>41644</v>
      </c>
      <c r="B16054" s="57"/>
      <c r="C16054" s="57" t="s">
        <v>41654</v>
      </c>
      <c r="D16054" s="57" t="s">
        <v>41567</v>
      </c>
    </row>
    <row r="16055" spans="1:4">
      <c r="A16055" s="57" t="s">
        <v>41644</v>
      </c>
      <c r="B16055" s="57"/>
      <c r="C16055" s="57" t="s">
        <v>41655</v>
      </c>
      <c r="D16055" s="57" t="s">
        <v>41567</v>
      </c>
    </row>
    <row r="16056" spans="1:4">
      <c r="A16056" s="57" t="s">
        <v>41656</v>
      </c>
      <c r="B16056" s="57" t="s">
        <v>12940</v>
      </c>
      <c r="C16056" s="57" t="s">
        <v>41657</v>
      </c>
      <c r="D16056" s="57" t="s">
        <v>41658</v>
      </c>
    </row>
    <row r="16057" spans="1:4">
      <c r="A16057" s="57" t="s">
        <v>41656</v>
      </c>
      <c r="B16057" s="57"/>
      <c r="C16057" s="57" t="s">
        <v>41659</v>
      </c>
      <c r="D16057" s="57" t="s">
        <v>41660</v>
      </c>
    </row>
    <row r="16058" spans="1:4">
      <c r="A16058" s="57" t="s">
        <v>41656</v>
      </c>
      <c r="B16058" s="57"/>
      <c r="C16058" s="57" t="s">
        <v>41661</v>
      </c>
      <c r="D16058" s="57" t="s">
        <v>41662</v>
      </c>
    </row>
    <row r="16059" spans="1:4">
      <c r="A16059" s="57" t="s">
        <v>41656</v>
      </c>
      <c r="B16059" s="57"/>
      <c r="C16059" s="57" t="s">
        <v>41663</v>
      </c>
      <c r="D16059" s="57" t="s">
        <v>41664</v>
      </c>
    </row>
    <row r="16060" spans="1:4">
      <c r="A16060" s="57" t="s">
        <v>41656</v>
      </c>
      <c r="B16060" s="57"/>
      <c r="C16060" s="57" t="s">
        <v>41665</v>
      </c>
      <c r="D16060" s="57" t="s">
        <v>41666</v>
      </c>
    </row>
    <row r="16061" spans="1:4">
      <c r="A16061" s="57" t="s">
        <v>41656</v>
      </c>
      <c r="B16061" s="57"/>
      <c r="C16061" s="57" t="s">
        <v>41667</v>
      </c>
      <c r="D16061" s="57" t="s">
        <v>41668</v>
      </c>
    </row>
    <row r="16062" spans="1:4">
      <c r="A16062" s="57" t="s">
        <v>41656</v>
      </c>
      <c r="B16062" s="57"/>
      <c r="C16062" s="57" t="s">
        <v>41669</v>
      </c>
      <c r="D16062" s="57" t="s">
        <v>41670</v>
      </c>
    </row>
    <row r="16063" spans="1:4">
      <c r="A16063" s="57" t="s">
        <v>41656</v>
      </c>
      <c r="B16063" s="57"/>
      <c r="C16063" s="57" t="s">
        <v>41671</v>
      </c>
      <c r="D16063" s="57" t="s">
        <v>41672</v>
      </c>
    </row>
    <row r="16064" spans="1:4">
      <c r="A16064" s="57" t="s">
        <v>41656</v>
      </c>
      <c r="B16064" s="57"/>
      <c r="C16064" s="57" t="s">
        <v>41673</v>
      </c>
      <c r="D16064" s="57" t="s">
        <v>41674</v>
      </c>
    </row>
    <row r="16065" spans="1:4">
      <c r="A16065" s="57" t="s">
        <v>41656</v>
      </c>
      <c r="B16065" s="57"/>
      <c r="C16065" s="57" t="s">
        <v>41675</v>
      </c>
      <c r="D16065" s="57" t="s">
        <v>41676</v>
      </c>
    </row>
    <row r="16066" spans="1:4">
      <c r="A16066" s="57" t="s">
        <v>41677</v>
      </c>
      <c r="B16066" s="57" t="s">
        <v>12940</v>
      </c>
      <c r="C16066" s="57" t="s">
        <v>41678</v>
      </c>
      <c r="D16066" s="57" t="s">
        <v>41679</v>
      </c>
    </row>
    <row r="16067" spans="1:4">
      <c r="A16067" s="57" t="s">
        <v>41677</v>
      </c>
      <c r="B16067" s="57"/>
      <c r="C16067" s="57" t="s">
        <v>75219</v>
      </c>
      <c r="D16067" s="57" t="s">
        <v>75220</v>
      </c>
    </row>
    <row r="16068" spans="1:4">
      <c r="A16068" s="57" t="s">
        <v>41680</v>
      </c>
      <c r="B16068" s="57" t="s">
        <v>12940</v>
      </c>
      <c r="C16068" s="57" t="s">
        <v>41681</v>
      </c>
      <c r="D16068" s="57" t="s">
        <v>41682</v>
      </c>
    </row>
    <row r="16069" spans="1:4">
      <c r="A16069" s="57" t="s">
        <v>41683</v>
      </c>
      <c r="B16069" s="57" t="s">
        <v>12940</v>
      </c>
      <c r="C16069" s="57" t="s">
        <v>41684</v>
      </c>
      <c r="D16069" s="57" t="s">
        <v>41685</v>
      </c>
    </row>
    <row r="16070" spans="1:4">
      <c r="A16070" s="57" t="s">
        <v>41683</v>
      </c>
      <c r="B16070" s="57"/>
      <c r="C16070" s="57" t="s">
        <v>41686</v>
      </c>
      <c r="D16070" s="57" t="s">
        <v>41687</v>
      </c>
    </row>
    <row r="16071" spans="1:4">
      <c r="A16071" s="57" t="s">
        <v>41688</v>
      </c>
      <c r="B16071" s="57" t="s">
        <v>12940</v>
      </c>
      <c r="C16071" s="57" t="s">
        <v>41689</v>
      </c>
      <c r="D16071" s="57" t="s">
        <v>41690</v>
      </c>
    </row>
    <row r="16072" spans="1:4">
      <c r="A16072" s="57" t="s">
        <v>41688</v>
      </c>
      <c r="B16072" s="57"/>
      <c r="C16072" s="57" t="s">
        <v>41691</v>
      </c>
      <c r="D16072" s="57" t="s">
        <v>41692</v>
      </c>
    </row>
    <row r="16073" spans="1:4">
      <c r="A16073" s="57" t="s">
        <v>10131</v>
      </c>
      <c r="B16073" s="57" t="s">
        <v>2268</v>
      </c>
      <c r="C16073" s="57" t="s">
        <v>10132</v>
      </c>
      <c r="D16073" s="57" t="s">
        <v>13007</v>
      </c>
    </row>
    <row r="16074" spans="1:4">
      <c r="A16074" s="57" t="s">
        <v>10131</v>
      </c>
      <c r="B16074" s="57" t="s">
        <v>2268</v>
      </c>
      <c r="C16074" s="57" t="s">
        <v>10133</v>
      </c>
      <c r="D16074" s="57" t="s">
        <v>10134</v>
      </c>
    </row>
    <row r="16075" spans="1:4">
      <c r="A16075" s="57" t="s">
        <v>10131</v>
      </c>
      <c r="B16075" s="57" t="s">
        <v>2268</v>
      </c>
      <c r="C16075" s="57" t="s">
        <v>10135</v>
      </c>
      <c r="D16075" s="57" t="s">
        <v>10136</v>
      </c>
    </row>
    <row r="16076" spans="1:4">
      <c r="A16076" s="57" t="s">
        <v>10131</v>
      </c>
      <c r="B16076" s="57" t="s">
        <v>2268</v>
      </c>
      <c r="C16076" s="57" t="s">
        <v>10137</v>
      </c>
      <c r="D16076" s="57" t="s">
        <v>13008</v>
      </c>
    </row>
    <row r="16077" spans="1:4">
      <c r="A16077" s="57" t="s">
        <v>10131</v>
      </c>
      <c r="B16077" s="57" t="s">
        <v>2268</v>
      </c>
      <c r="C16077" s="57" t="s">
        <v>10138</v>
      </c>
      <c r="D16077" s="57" t="s">
        <v>8603</v>
      </c>
    </row>
    <row r="16078" spans="1:4">
      <c r="A16078" s="57" t="s">
        <v>10131</v>
      </c>
      <c r="B16078" s="57" t="s">
        <v>2268</v>
      </c>
      <c r="C16078" s="57" t="s">
        <v>13009</v>
      </c>
      <c r="D16078" s="57" t="s">
        <v>13010</v>
      </c>
    </row>
    <row r="16079" spans="1:4">
      <c r="A16079" s="57" t="s">
        <v>10131</v>
      </c>
      <c r="B16079" s="57" t="s">
        <v>2268</v>
      </c>
      <c r="C16079" s="57" t="s">
        <v>13011</v>
      </c>
      <c r="D16079" s="57" t="s">
        <v>13012</v>
      </c>
    </row>
    <row r="16080" spans="1:4">
      <c r="A16080" s="57" t="s">
        <v>10131</v>
      </c>
      <c r="B16080" s="57" t="s">
        <v>2268</v>
      </c>
      <c r="C16080" s="57" t="s">
        <v>13013</v>
      </c>
      <c r="D16080" s="57" t="s">
        <v>13014</v>
      </c>
    </row>
    <row r="16081" spans="1:4">
      <c r="A16081" s="57" t="s">
        <v>10131</v>
      </c>
      <c r="B16081" s="57" t="s">
        <v>2268</v>
      </c>
      <c r="C16081" s="57" t="s">
        <v>13015</v>
      </c>
      <c r="D16081" s="57" t="s">
        <v>10435</v>
      </c>
    </row>
    <row r="16082" spans="1:4">
      <c r="A16082" s="57" t="s">
        <v>10131</v>
      </c>
      <c r="B16082" s="57" t="s">
        <v>2268</v>
      </c>
      <c r="C16082" s="57" t="s">
        <v>13016</v>
      </c>
      <c r="D16082" s="57" t="s">
        <v>13017</v>
      </c>
    </row>
    <row r="16083" spans="1:4">
      <c r="A16083" s="57" t="s">
        <v>10131</v>
      </c>
      <c r="B16083" s="57" t="s">
        <v>2268</v>
      </c>
      <c r="C16083" s="57" t="s">
        <v>15472</v>
      </c>
      <c r="D16083" s="57" t="s">
        <v>15473</v>
      </c>
    </row>
    <row r="16084" spans="1:4">
      <c r="A16084" s="57" t="s">
        <v>10131</v>
      </c>
      <c r="B16084" s="57" t="s">
        <v>2268</v>
      </c>
      <c r="C16084" s="57" t="s">
        <v>17452</v>
      </c>
      <c r="D16084" s="57" t="s">
        <v>17453</v>
      </c>
    </row>
    <row r="16085" spans="1:4">
      <c r="A16085" s="57" t="s">
        <v>10131</v>
      </c>
      <c r="B16085" s="57" t="s">
        <v>2268</v>
      </c>
      <c r="C16085" s="57" t="s">
        <v>17454</v>
      </c>
      <c r="D16085" s="57" t="s">
        <v>17455</v>
      </c>
    </row>
    <row r="16086" spans="1:4">
      <c r="A16086" s="57" t="s">
        <v>41693</v>
      </c>
      <c r="B16086" s="57" t="s">
        <v>12940</v>
      </c>
      <c r="C16086" s="57" t="s">
        <v>41694</v>
      </c>
      <c r="D16086" s="57" t="s">
        <v>41695</v>
      </c>
    </row>
    <row r="16087" spans="1:4">
      <c r="A16087" s="57" t="s">
        <v>41693</v>
      </c>
      <c r="B16087" s="57"/>
      <c r="C16087" s="57" t="s">
        <v>41696</v>
      </c>
      <c r="D16087" s="57" t="s">
        <v>41697</v>
      </c>
    </row>
    <row r="16088" spans="1:4">
      <c r="A16088" s="57" t="s">
        <v>41693</v>
      </c>
      <c r="B16088" s="57"/>
      <c r="C16088" s="57" t="s">
        <v>41698</v>
      </c>
      <c r="D16088" s="57" t="s">
        <v>41699</v>
      </c>
    </row>
    <row r="16089" spans="1:4">
      <c r="A16089" s="57" t="s">
        <v>41693</v>
      </c>
      <c r="B16089" s="57"/>
      <c r="C16089" s="57" t="s">
        <v>41700</v>
      </c>
      <c r="D16089" s="57" t="s">
        <v>41699</v>
      </c>
    </row>
    <row r="16090" spans="1:4">
      <c r="A16090" s="57" t="s">
        <v>41693</v>
      </c>
      <c r="B16090" s="57"/>
      <c r="C16090" s="57" t="s">
        <v>41701</v>
      </c>
      <c r="D16090" s="57" t="s">
        <v>41702</v>
      </c>
    </row>
    <row r="16091" spans="1:4">
      <c r="A16091" s="57" t="s">
        <v>41693</v>
      </c>
      <c r="B16091" s="57"/>
      <c r="C16091" s="57" t="s">
        <v>41703</v>
      </c>
      <c r="D16091" s="57" t="s">
        <v>41704</v>
      </c>
    </row>
    <row r="16092" spans="1:4">
      <c r="A16092" s="57" t="s">
        <v>41693</v>
      </c>
      <c r="B16092" s="57"/>
      <c r="C16092" s="57" t="s">
        <v>41705</v>
      </c>
      <c r="D16092" s="57" t="s">
        <v>41706</v>
      </c>
    </row>
    <row r="16093" spans="1:4">
      <c r="A16093" s="57" t="s">
        <v>76722</v>
      </c>
      <c r="B16093" s="57" t="s">
        <v>12940</v>
      </c>
      <c r="C16093" s="57" t="s">
        <v>76723</v>
      </c>
      <c r="D16093" s="57" t="s">
        <v>76724</v>
      </c>
    </row>
    <row r="16094" spans="1:4">
      <c r="A16094" s="57" t="s">
        <v>41707</v>
      </c>
      <c r="B16094" s="57" t="s">
        <v>12940</v>
      </c>
      <c r="C16094" s="57" t="s">
        <v>41708</v>
      </c>
      <c r="D16094" s="57" t="s">
        <v>41709</v>
      </c>
    </row>
    <row r="16095" spans="1:4">
      <c r="A16095" s="57" t="s">
        <v>41707</v>
      </c>
      <c r="B16095" s="57"/>
      <c r="C16095" s="57" t="s">
        <v>41710</v>
      </c>
      <c r="D16095" s="57" t="s">
        <v>41711</v>
      </c>
    </row>
    <row r="16096" spans="1:4">
      <c r="A16096" s="57" t="s">
        <v>41707</v>
      </c>
      <c r="B16096" s="57"/>
      <c r="C16096" s="57" t="s">
        <v>41712</v>
      </c>
      <c r="D16096" s="57" t="s">
        <v>41713</v>
      </c>
    </row>
    <row r="16097" spans="1:4">
      <c r="A16097" s="57" t="s">
        <v>41707</v>
      </c>
      <c r="B16097" s="57"/>
      <c r="C16097" s="57" t="s">
        <v>41714</v>
      </c>
      <c r="D16097" s="57" t="s">
        <v>41715</v>
      </c>
    </row>
    <row r="16098" spans="1:4">
      <c r="A16098" s="57" t="s">
        <v>41707</v>
      </c>
      <c r="B16098" s="57"/>
      <c r="C16098" s="57" t="s">
        <v>41716</v>
      </c>
      <c r="D16098" s="57" t="s">
        <v>41717</v>
      </c>
    </row>
    <row r="16099" spans="1:4">
      <c r="A16099" s="57" t="s">
        <v>41707</v>
      </c>
      <c r="B16099" s="57"/>
      <c r="C16099" s="57" t="s">
        <v>41718</v>
      </c>
      <c r="D16099" s="57" t="s">
        <v>41719</v>
      </c>
    </row>
    <row r="16100" spans="1:4">
      <c r="A16100" s="57" t="s">
        <v>7848</v>
      </c>
      <c r="B16100" s="57" t="s">
        <v>2268</v>
      </c>
      <c r="C16100" s="57" t="s">
        <v>4049</v>
      </c>
      <c r="D16100" s="57" t="s">
        <v>4050</v>
      </c>
    </row>
    <row r="16101" spans="1:4">
      <c r="A16101" s="57" t="s">
        <v>7848</v>
      </c>
      <c r="B16101" s="57" t="s">
        <v>2268</v>
      </c>
      <c r="C16101" s="57" t="s">
        <v>4173</v>
      </c>
      <c r="D16101" s="57" t="s">
        <v>4174</v>
      </c>
    </row>
    <row r="16102" spans="1:4">
      <c r="A16102" s="57" t="s">
        <v>7848</v>
      </c>
      <c r="B16102" s="57" t="s">
        <v>2268</v>
      </c>
      <c r="C16102" s="57" t="s">
        <v>5699</v>
      </c>
      <c r="D16102" s="57" t="s">
        <v>5700</v>
      </c>
    </row>
    <row r="16103" spans="1:4">
      <c r="A16103" s="57" t="s">
        <v>7848</v>
      </c>
      <c r="B16103" s="57" t="s">
        <v>2268</v>
      </c>
      <c r="C16103" s="57" t="s">
        <v>9371</v>
      </c>
      <c r="D16103" s="57" t="s">
        <v>9372</v>
      </c>
    </row>
    <row r="16104" spans="1:4">
      <c r="A16104" s="57" t="s">
        <v>7848</v>
      </c>
      <c r="B16104" s="57" t="s">
        <v>2268</v>
      </c>
      <c r="C16104" s="57" t="s">
        <v>9373</v>
      </c>
      <c r="D16104" s="57" t="s">
        <v>9374</v>
      </c>
    </row>
    <row r="16105" spans="1:4">
      <c r="A16105" s="57" t="s">
        <v>7848</v>
      </c>
      <c r="B16105" s="57" t="s">
        <v>2268</v>
      </c>
      <c r="C16105" s="57" t="s">
        <v>13018</v>
      </c>
      <c r="D16105" s="57" t="s">
        <v>10432</v>
      </c>
    </row>
    <row r="16106" spans="1:4">
      <c r="A16106" s="57" t="s">
        <v>7848</v>
      </c>
      <c r="B16106" s="57" t="s">
        <v>2268</v>
      </c>
      <c r="C16106" s="57" t="s">
        <v>13019</v>
      </c>
      <c r="D16106" s="57" t="s">
        <v>10433</v>
      </c>
    </row>
    <row r="16107" spans="1:4">
      <c r="A16107" s="57" t="s">
        <v>7848</v>
      </c>
      <c r="B16107" s="57" t="s">
        <v>2268</v>
      </c>
      <c r="C16107" s="57" t="s">
        <v>13020</v>
      </c>
      <c r="D16107" s="57" t="s">
        <v>10430</v>
      </c>
    </row>
    <row r="16108" spans="1:4">
      <c r="A16108" s="57" t="s">
        <v>7848</v>
      </c>
      <c r="B16108" s="57" t="s">
        <v>2268</v>
      </c>
      <c r="C16108" s="57" t="s">
        <v>13021</v>
      </c>
      <c r="D16108" s="57" t="s">
        <v>15474</v>
      </c>
    </row>
    <row r="16109" spans="1:4">
      <c r="A16109" s="57" t="s">
        <v>7848</v>
      </c>
      <c r="B16109" s="57" t="s">
        <v>2268</v>
      </c>
      <c r="C16109" s="57" t="s">
        <v>15475</v>
      </c>
      <c r="D16109" s="57" t="s">
        <v>15476</v>
      </c>
    </row>
    <row r="16110" spans="1:4">
      <c r="A16110" s="57" t="s">
        <v>7848</v>
      </c>
      <c r="B16110" s="57" t="s">
        <v>2268</v>
      </c>
      <c r="C16110" s="57" t="s">
        <v>15477</v>
      </c>
      <c r="D16110" s="57" t="s">
        <v>15478</v>
      </c>
    </row>
    <row r="16111" spans="1:4">
      <c r="A16111" s="57" t="s">
        <v>7848</v>
      </c>
      <c r="B16111" s="57" t="s">
        <v>2268</v>
      </c>
      <c r="C16111" s="57" t="s">
        <v>17456</v>
      </c>
      <c r="D16111" s="57" t="s">
        <v>17457</v>
      </c>
    </row>
    <row r="16112" spans="1:4">
      <c r="A16112" s="57" t="s">
        <v>7848</v>
      </c>
      <c r="B16112" s="57" t="s">
        <v>2268</v>
      </c>
      <c r="C16112" s="57" t="s">
        <v>17458</v>
      </c>
      <c r="D16112" s="57" t="s">
        <v>17459</v>
      </c>
    </row>
    <row r="16113" spans="1:4">
      <c r="A16113" s="57" t="s">
        <v>7848</v>
      </c>
      <c r="B16113" s="57" t="s">
        <v>2268</v>
      </c>
      <c r="C16113" s="57" t="s">
        <v>17460</v>
      </c>
      <c r="D16113" s="57" t="s">
        <v>17461</v>
      </c>
    </row>
    <row r="16114" spans="1:4">
      <c r="A16114" s="57" t="s">
        <v>7849</v>
      </c>
      <c r="B16114" s="57" t="s">
        <v>2268</v>
      </c>
      <c r="C16114" s="57" t="s">
        <v>6720</v>
      </c>
      <c r="D16114" s="57" t="s">
        <v>6721</v>
      </c>
    </row>
    <row r="16115" spans="1:4">
      <c r="A16115" s="57" t="s">
        <v>7849</v>
      </c>
      <c r="B16115" s="57" t="s">
        <v>2268</v>
      </c>
      <c r="C16115" s="57" t="s">
        <v>6809</v>
      </c>
      <c r="D16115" s="57" t="s">
        <v>6810</v>
      </c>
    </row>
    <row r="16116" spans="1:4">
      <c r="A16116" s="57" t="s">
        <v>7849</v>
      </c>
      <c r="B16116" s="57" t="s">
        <v>2268</v>
      </c>
      <c r="C16116" s="57" t="s">
        <v>6843</v>
      </c>
      <c r="D16116" s="57" t="s">
        <v>6844</v>
      </c>
    </row>
    <row r="16117" spans="1:4">
      <c r="A16117" s="57" t="s">
        <v>7849</v>
      </c>
      <c r="B16117" s="57" t="s">
        <v>2268</v>
      </c>
      <c r="C16117" s="57" t="s">
        <v>7140</v>
      </c>
      <c r="D16117" s="57" t="s">
        <v>7141</v>
      </c>
    </row>
    <row r="16118" spans="1:4">
      <c r="A16118" s="57" t="s">
        <v>7849</v>
      </c>
      <c r="B16118" s="57" t="s">
        <v>2268</v>
      </c>
      <c r="C16118" s="57" t="s">
        <v>7370</v>
      </c>
      <c r="D16118" s="57" t="s">
        <v>7371</v>
      </c>
    </row>
    <row r="16119" spans="1:4">
      <c r="A16119" s="57" t="s">
        <v>7849</v>
      </c>
      <c r="B16119" s="57" t="s">
        <v>2268</v>
      </c>
      <c r="C16119" s="57" t="s">
        <v>7441</v>
      </c>
      <c r="D16119" s="57" t="s">
        <v>7442</v>
      </c>
    </row>
    <row r="16120" spans="1:4">
      <c r="A16120" s="57" t="s">
        <v>7849</v>
      </c>
      <c r="B16120" s="57" t="s">
        <v>2268</v>
      </c>
      <c r="C16120" s="57" t="s">
        <v>8766</v>
      </c>
      <c r="D16120" s="57" t="s">
        <v>8767</v>
      </c>
    </row>
    <row r="16121" spans="1:4">
      <c r="A16121" s="57" t="s">
        <v>7849</v>
      </c>
      <c r="B16121" s="57" t="s">
        <v>2268</v>
      </c>
      <c r="C16121" s="57" t="s">
        <v>8768</v>
      </c>
      <c r="D16121" s="57" t="s">
        <v>8769</v>
      </c>
    </row>
    <row r="16122" spans="1:4">
      <c r="A16122" s="57" t="s">
        <v>7849</v>
      </c>
      <c r="B16122" s="57" t="s">
        <v>2268</v>
      </c>
      <c r="C16122" s="57" t="s">
        <v>13022</v>
      </c>
      <c r="D16122" s="57" t="s">
        <v>13023</v>
      </c>
    </row>
    <row r="16123" spans="1:4">
      <c r="A16123" s="57" t="s">
        <v>7849</v>
      </c>
      <c r="B16123" s="57" t="s">
        <v>2268</v>
      </c>
      <c r="C16123" s="57" t="s">
        <v>17462</v>
      </c>
      <c r="D16123" s="57" t="s">
        <v>17463</v>
      </c>
    </row>
    <row r="16124" spans="1:4">
      <c r="A16124" s="57" t="s">
        <v>7849</v>
      </c>
      <c r="B16124" s="57" t="s">
        <v>2268</v>
      </c>
      <c r="C16124" s="57" t="s">
        <v>13024</v>
      </c>
      <c r="D16124" s="57" t="s">
        <v>13025</v>
      </c>
    </row>
    <row r="16125" spans="1:4">
      <c r="A16125" s="57" t="s">
        <v>7849</v>
      </c>
      <c r="B16125" s="57" t="s">
        <v>2268</v>
      </c>
      <c r="C16125" s="57" t="s">
        <v>13026</v>
      </c>
      <c r="D16125" s="57" t="s">
        <v>13027</v>
      </c>
    </row>
    <row r="16126" spans="1:4">
      <c r="A16126" s="57" t="s">
        <v>7849</v>
      </c>
      <c r="B16126" s="57" t="s">
        <v>2268</v>
      </c>
      <c r="C16126" s="57" t="s">
        <v>13028</v>
      </c>
      <c r="D16126" s="57" t="s">
        <v>13029</v>
      </c>
    </row>
    <row r="16127" spans="1:4">
      <c r="A16127" s="57" t="s">
        <v>7849</v>
      </c>
      <c r="B16127" s="57" t="s">
        <v>2268</v>
      </c>
      <c r="C16127" s="57" t="s">
        <v>13030</v>
      </c>
      <c r="D16127" s="57" t="s">
        <v>10434</v>
      </c>
    </row>
    <row r="16128" spans="1:4">
      <c r="A16128" s="57" t="s">
        <v>7849</v>
      </c>
      <c r="B16128" s="57" t="s">
        <v>2268</v>
      </c>
      <c r="C16128" s="57" t="s">
        <v>13031</v>
      </c>
      <c r="D16128" s="57" t="s">
        <v>13032</v>
      </c>
    </row>
    <row r="16129" spans="1:4">
      <c r="A16129" s="57" t="s">
        <v>7849</v>
      </c>
      <c r="B16129" s="57" t="s">
        <v>2268</v>
      </c>
      <c r="C16129" s="57" t="s">
        <v>15479</v>
      </c>
      <c r="D16129" s="57" t="s">
        <v>15480</v>
      </c>
    </row>
    <row r="16130" spans="1:4">
      <c r="A16130" s="57" t="s">
        <v>17464</v>
      </c>
      <c r="B16130" s="57" t="s">
        <v>2268</v>
      </c>
      <c r="C16130" s="57" t="s">
        <v>17465</v>
      </c>
      <c r="D16130" s="57" t="s">
        <v>17466</v>
      </c>
    </row>
    <row r="16131" spans="1:4">
      <c r="A16131" s="57" t="s">
        <v>17467</v>
      </c>
      <c r="B16131" s="57" t="s">
        <v>2268</v>
      </c>
      <c r="C16131" s="57" t="s">
        <v>17468</v>
      </c>
      <c r="D16131" s="57" t="s">
        <v>17469</v>
      </c>
    </row>
    <row r="16132" spans="1:4">
      <c r="A16132" s="57" t="s">
        <v>17467</v>
      </c>
      <c r="B16132" s="57" t="s">
        <v>2268</v>
      </c>
      <c r="C16132" s="57" t="s">
        <v>17470</v>
      </c>
      <c r="D16132" s="57" t="s">
        <v>17471</v>
      </c>
    </row>
    <row r="16133" spans="1:4">
      <c r="A16133" s="57" t="s">
        <v>17467</v>
      </c>
      <c r="B16133" s="57" t="s">
        <v>2268</v>
      </c>
      <c r="C16133" s="57" t="s">
        <v>17472</v>
      </c>
      <c r="D16133" s="57" t="s">
        <v>17473</v>
      </c>
    </row>
    <row r="16134" spans="1:4">
      <c r="A16134" s="57" t="s">
        <v>17467</v>
      </c>
      <c r="B16134" s="57" t="s">
        <v>2268</v>
      </c>
      <c r="C16134" s="57" t="s">
        <v>17474</v>
      </c>
      <c r="D16134" s="57" t="s">
        <v>17475</v>
      </c>
    </row>
    <row r="16135" spans="1:4">
      <c r="A16135" s="57" t="s">
        <v>17467</v>
      </c>
      <c r="B16135" s="57" t="s">
        <v>2268</v>
      </c>
      <c r="C16135" s="57" t="s">
        <v>17476</v>
      </c>
      <c r="D16135" s="57" t="s">
        <v>17477</v>
      </c>
    </row>
    <row r="16136" spans="1:4">
      <c r="A16136" s="57" t="s">
        <v>17467</v>
      </c>
      <c r="B16136" s="57" t="s">
        <v>2268</v>
      </c>
      <c r="C16136" s="57" t="s">
        <v>17478</v>
      </c>
      <c r="D16136" s="57" t="s">
        <v>17479</v>
      </c>
    </row>
    <row r="16137" spans="1:4">
      <c r="A16137" s="57" t="s">
        <v>17467</v>
      </c>
      <c r="B16137" s="57" t="s">
        <v>2268</v>
      </c>
      <c r="C16137" s="57" t="s">
        <v>17480</v>
      </c>
      <c r="D16137" s="57" t="s">
        <v>17481</v>
      </c>
    </row>
    <row r="16138" spans="1:4">
      <c r="A16138" s="57" t="s">
        <v>17467</v>
      </c>
      <c r="B16138" s="57" t="s">
        <v>2268</v>
      </c>
      <c r="C16138" s="57" t="s">
        <v>76725</v>
      </c>
      <c r="D16138" s="57" t="s">
        <v>76726</v>
      </c>
    </row>
    <row r="16139" spans="1:4">
      <c r="A16139" s="57" t="s">
        <v>41720</v>
      </c>
      <c r="B16139" s="57" t="s">
        <v>12940</v>
      </c>
      <c r="C16139" s="57" t="s">
        <v>41721</v>
      </c>
      <c r="D16139" s="57" t="s">
        <v>41722</v>
      </c>
    </row>
    <row r="16140" spans="1:4">
      <c r="A16140" s="57" t="s">
        <v>41720</v>
      </c>
      <c r="B16140" s="57"/>
      <c r="C16140" s="57" t="s">
        <v>41723</v>
      </c>
      <c r="D16140" s="57" t="s">
        <v>41724</v>
      </c>
    </row>
    <row r="16141" spans="1:4">
      <c r="A16141" s="57" t="s">
        <v>41720</v>
      </c>
      <c r="B16141" s="57"/>
      <c r="C16141" s="57" t="s">
        <v>41725</v>
      </c>
      <c r="D16141" s="57" t="s">
        <v>41726</v>
      </c>
    </row>
    <row r="16142" spans="1:4">
      <c r="A16142" s="57" t="s">
        <v>41720</v>
      </c>
      <c r="B16142" s="57"/>
      <c r="C16142" s="57" t="s">
        <v>41727</v>
      </c>
      <c r="D16142" s="57" t="s">
        <v>41728</v>
      </c>
    </row>
    <row r="16143" spans="1:4">
      <c r="A16143" s="57" t="s">
        <v>41720</v>
      </c>
      <c r="B16143" s="57"/>
      <c r="C16143" s="57" t="s">
        <v>41729</v>
      </c>
      <c r="D16143" s="57" t="s">
        <v>41730</v>
      </c>
    </row>
    <row r="16144" spans="1:4">
      <c r="A16144" s="57" t="s">
        <v>41720</v>
      </c>
      <c r="B16144" s="57"/>
      <c r="C16144" s="57" t="s">
        <v>41731</v>
      </c>
      <c r="D16144" s="57" t="s">
        <v>41732</v>
      </c>
    </row>
    <row r="16145" spans="1:4">
      <c r="A16145" s="57" t="s">
        <v>41720</v>
      </c>
      <c r="B16145" s="57"/>
      <c r="C16145" s="57" t="s">
        <v>41733</v>
      </c>
      <c r="D16145" s="57" t="s">
        <v>41734</v>
      </c>
    </row>
    <row r="16146" spans="1:4">
      <c r="A16146" s="57" t="s">
        <v>41720</v>
      </c>
      <c r="B16146" s="57"/>
      <c r="C16146" s="57" t="s">
        <v>41735</v>
      </c>
      <c r="D16146" s="57" t="s">
        <v>41736</v>
      </c>
    </row>
    <row r="16147" spans="1:4">
      <c r="A16147" s="57" t="s">
        <v>41720</v>
      </c>
      <c r="B16147" s="57"/>
      <c r="C16147" s="57" t="s">
        <v>41737</v>
      </c>
      <c r="D16147" s="57" t="s">
        <v>41738</v>
      </c>
    </row>
    <row r="16148" spans="1:4">
      <c r="A16148" s="57" t="s">
        <v>41720</v>
      </c>
      <c r="B16148" s="57"/>
      <c r="C16148" s="57" t="s">
        <v>41739</v>
      </c>
      <c r="D16148" s="57" t="s">
        <v>41740</v>
      </c>
    </row>
    <row r="16149" spans="1:4">
      <c r="A16149" s="57" t="s">
        <v>41741</v>
      </c>
      <c r="B16149" s="57" t="s">
        <v>12940</v>
      </c>
      <c r="C16149" s="57" t="s">
        <v>41742</v>
      </c>
      <c r="D16149" s="57" t="s">
        <v>41743</v>
      </c>
    </row>
    <row r="16150" spans="1:4">
      <c r="A16150" s="57" t="s">
        <v>41741</v>
      </c>
      <c r="B16150" s="57"/>
      <c r="C16150" s="57" t="s">
        <v>41744</v>
      </c>
      <c r="D16150" s="57" t="s">
        <v>41745</v>
      </c>
    </row>
    <row r="16151" spans="1:4">
      <c r="A16151" s="57" t="s">
        <v>41741</v>
      </c>
      <c r="B16151" s="57"/>
      <c r="C16151" s="57" t="s">
        <v>41746</v>
      </c>
      <c r="D16151" s="57" t="s">
        <v>41747</v>
      </c>
    </row>
    <row r="16152" spans="1:4">
      <c r="A16152" s="57" t="s">
        <v>41741</v>
      </c>
      <c r="B16152" s="57"/>
      <c r="C16152" s="57" t="s">
        <v>41748</v>
      </c>
      <c r="D16152" s="57" t="s">
        <v>41749</v>
      </c>
    </row>
    <row r="16153" spans="1:4">
      <c r="A16153" s="57" t="s">
        <v>41750</v>
      </c>
      <c r="B16153" s="57" t="s">
        <v>12940</v>
      </c>
      <c r="C16153" s="57" t="s">
        <v>41751</v>
      </c>
      <c r="D16153" s="57" t="s">
        <v>41752</v>
      </c>
    </row>
    <row r="16154" spans="1:4">
      <c r="A16154" s="57" t="s">
        <v>41750</v>
      </c>
      <c r="B16154" s="57"/>
      <c r="C16154" s="57" t="s">
        <v>41753</v>
      </c>
      <c r="D16154" s="57" t="s">
        <v>41754</v>
      </c>
    </row>
    <row r="16155" spans="1:4">
      <c r="A16155" s="57" t="s">
        <v>75221</v>
      </c>
      <c r="B16155" s="57" t="s">
        <v>12940</v>
      </c>
      <c r="C16155" s="57" t="s">
        <v>75222</v>
      </c>
      <c r="D16155" s="57" t="s">
        <v>75223</v>
      </c>
    </row>
    <row r="16156" spans="1:4">
      <c r="A16156" s="57" t="s">
        <v>75221</v>
      </c>
      <c r="B16156" s="57"/>
      <c r="C16156" s="57" t="s">
        <v>76727</v>
      </c>
      <c r="D16156" s="57" t="s">
        <v>76728</v>
      </c>
    </row>
    <row r="16157" spans="1:4">
      <c r="A16157" s="57" t="s">
        <v>41755</v>
      </c>
      <c r="B16157" s="57" t="s">
        <v>12940</v>
      </c>
      <c r="C16157" s="57" t="s">
        <v>41756</v>
      </c>
      <c r="D16157" s="57" t="s">
        <v>41757</v>
      </c>
    </row>
    <row r="16158" spans="1:4">
      <c r="A16158" s="57" t="s">
        <v>41755</v>
      </c>
      <c r="B16158" s="57"/>
      <c r="C16158" s="57" t="s">
        <v>41758</v>
      </c>
      <c r="D16158" s="57" t="s">
        <v>41759</v>
      </c>
    </row>
    <row r="16159" spans="1:4">
      <c r="A16159" s="57" t="s">
        <v>41760</v>
      </c>
      <c r="B16159" s="57" t="s">
        <v>12940</v>
      </c>
      <c r="C16159" s="57" t="s">
        <v>41761</v>
      </c>
      <c r="D16159" s="57" t="s">
        <v>41762</v>
      </c>
    </row>
    <row r="16160" spans="1:4">
      <c r="A16160" s="57" t="s">
        <v>41760</v>
      </c>
      <c r="B16160" s="57"/>
      <c r="C16160" s="57" t="s">
        <v>41763</v>
      </c>
      <c r="D16160" s="57" t="s">
        <v>41764</v>
      </c>
    </row>
    <row r="16161" spans="1:4">
      <c r="A16161" s="57" t="s">
        <v>41765</v>
      </c>
      <c r="B16161" s="57" t="s">
        <v>12940</v>
      </c>
      <c r="C16161" s="57" t="s">
        <v>41766</v>
      </c>
      <c r="D16161" s="57" t="s">
        <v>41767</v>
      </c>
    </row>
    <row r="16162" spans="1:4">
      <c r="A16162" s="57" t="s">
        <v>41765</v>
      </c>
      <c r="B16162" s="57"/>
      <c r="C16162" s="57" t="s">
        <v>41768</v>
      </c>
      <c r="D16162" s="57" t="s">
        <v>41769</v>
      </c>
    </row>
    <row r="16163" spans="1:4">
      <c r="A16163" s="57" t="s">
        <v>41765</v>
      </c>
      <c r="B16163" s="57"/>
      <c r="C16163" s="57" t="s">
        <v>41770</v>
      </c>
      <c r="D16163" s="57" t="s">
        <v>41771</v>
      </c>
    </row>
    <row r="16164" spans="1:4">
      <c r="A16164" s="57" t="s">
        <v>41765</v>
      </c>
      <c r="B16164" s="57"/>
      <c r="C16164" s="57" t="s">
        <v>41772</v>
      </c>
      <c r="D16164" s="57" t="s">
        <v>41773</v>
      </c>
    </row>
    <row r="16165" spans="1:4">
      <c r="A16165" s="57" t="s">
        <v>41765</v>
      </c>
      <c r="B16165" s="57"/>
      <c r="C16165" s="57" t="s">
        <v>41774</v>
      </c>
      <c r="D16165" s="57" t="s">
        <v>41775</v>
      </c>
    </row>
    <row r="16166" spans="1:4">
      <c r="A16166" s="57" t="s">
        <v>41765</v>
      </c>
      <c r="B16166" s="57"/>
      <c r="C16166" s="57" t="s">
        <v>41776</v>
      </c>
      <c r="D16166" s="57" t="s">
        <v>41777</v>
      </c>
    </row>
    <row r="16167" spans="1:4">
      <c r="A16167" s="57" t="s">
        <v>41765</v>
      </c>
      <c r="B16167" s="57"/>
      <c r="C16167" s="57" t="s">
        <v>41778</v>
      </c>
      <c r="D16167" s="57" t="s">
        <v>41779</v>
      </c>
    </row>
    <row r="16168" spans="1:4">
      <c r="A16168" s="57" t="s">
        <v>41765</v>
      </c>
      <c r="B16168" s="57"/>
      <c r="C16168" s="57" t="s">
        <v>41780</v>
      </c>
      <c r="D16168" s="57" t="s">
        <v>41781</v>
      </c>
    </row>
    <row r="16169" spans="1:4">
      <c r="A16169" s="57" t="s">
        <v>41765</v>
      </c>
      <c r="B16169" s="57"/>
      <c r="C16169" s="57" t="s">
        <v>41782</v>
      </c>
      <c r="D16169" s="57" t="s">
        <v>41783</v>
      </c>
    </row>
    <row r="16170" spans="1:4">
      <c r="A16170" s="57" t="s">
        <v>41765</v>
      </c>
      <c r="B16170" s="57"/>
      <c r="C16170" s="57" t="s">
        <v>41784</v>
      </c>
      <c r="D16170" s="57" t="s">
        <v>41785</v>
      </c>
    </row>
    <row r="16171" spans="1:4">
      <c r="A16171" s="57" t="s">
        <v>41765</v>
      </c>
      <c r="B16171" s="57"/>
      <c r="C16171" s="57" t="s">
        <v>41786</v>
      </c>
      <c r="D16171" s="57" t="s">
        <v>41787</v>
      </c>
    </row>
    <row r="16172" spans="1:4">
      <c r="A16172" s="57" t="s">
        <v>41765</v>
      </c>
      <c r="B16172" s="57"/>
      <c r="C16172" s="57" t="s">
        <v>41788</v>
      </c>
      <c r="D16172" s="57" t="s">
        <v>41789</v>
      </c>
    </row>
    <row r="16173" spans="1:4">
      <c r="A16173" s="57" t="s">
        <v>41765</v>
      </c>
      <c r="B16173" s="57"/>
      <c r="C16173" s="57" t="s">
        <v>41790</v>
      </c>
      <c r="D16173" s="57" t="s">
        <v>41791</v>
      </c>
    </row>
    <row r="16174" spans="1:4">
      <c r="A16174" s="57" t="s">
        <v>41765</v>
      </c>
      <c r="B16174" s="57"/>
      <c r="C16174" s="57" t="s">
        <v>41792</v>
      </c>
      <c r="D16174" s="57" t="s">
        <v>41793</v>
      </c>
    </row>
    <row r="16175" spans="1:4">
      <c r="A16175" s="57" t="s">
        <v>41765</v>
      </c>
      <c r="B16175" s="57"/>
      <c r="C16175" s="57" t="s">
        <v>41794</v>
      </c>
      <c r="D16175" s="57" t="s">
        <v>41795</v>
      </c>
    </row>
    <row r="16176" spans="1:4">
      <c r="A16176" s="57" t="s">
        <v>41765</v>
      </c>
      <c r="B16176" s="57"/>
      <c r="C16176" s="57" t="s">
        <v>41796</v>
      </c>
      <c r="D16176" s="57" t="s">
        <v>41797</v>
      </c>
    </row>
    <row r="16177" spans="1:4">
      <c r="A16177" s="57" t="s">
        <v>41765</v>
      </c>
      <c r="B16177" s="57"/>
      <c r="C16177" s="57" t="s">
        <v>41798</v>
      </c>
      <c r="D16177" s="57" t="s">
        <v>41799</v>
      </c>
    </row>
    <row r="16178" spans="1:4">
      <c r="A16178" s="57" t="s">
        <v>41765</v>
      </c>
      <c r="B16178" s="57"/>
      <c r="C16178" s="57" t="s">
        <v>41800</v>
      </c>
      <c r="D16178" s="57" t="s">
        <v>41801</v>
      </c>
    </row>
    <row r="16179" spans="1:4">
      <c r="A16179" s="57" t="s">
        <v>41765</v>
      </c>
      <c r="B16179" s="57"/>
      <c r="C16179" s="57" t="s">
        <v>41802</v>
      </c>
      <c r="D16179" s="57" t="s">
        <v>41803</v>
      </c>
    </row>
    <row r="16180" spans="1:4">
      <c r="A16180" s="57" t="s">
        <v>41765</v>
      </c>
      <c r="B16180" s="57"/>
      <c r="C16180" s="57" t="s">
        <v>41804</v>
      </c>
      <c r="D16180" s="57" t="s">
        <v>41805</v>
      </c>
    </row>
    <row r="16181" spans="1:4">
      <c r="A16181" s="57" t="s">
        <v>41765</v>
      </c>
      <c r="B16181" s="57"/>
      <c r="C16181" s="57" t="s">
        <v>41806</v>
      </c>
      <c r="D16181" s="57" t="s">
        <v>41807</v>
      </c>
    </row>
    <row r="16182" spans="1:4">
      <c r="A16182" s="57" t="s">
        <v>41765</v>
      </c>
      <c r="B16182" s="57"/>
      <c r="C16182" s="57" t="s">
        <v>75224</v>
      </c>
      <c r="D16182" s="57" t="s">
        <v>75225</v>
      </c>
    </row>
    <row r="16183" spans="1:4">
      <c r="A16183" s="57" t="s">
        <v>41765</v>
      </c>
      <c r="B16183" s="57"/>
      <c r="C16183" s="57" t="s">
        <v>77368</v>
      </c>
      <c r="D16183" s="57" t="s">
        <v>77369</v>
      </c>
    </row>
    <row r="16184" spans="1:4">
      <c r="A16184" s="57" t="s">
        <v>41808</v>
      </c>
      <c r="B16184" s="57" t="s">
        <v>12940</v>
      </c>
      <c r="C16184" s="57" t="s">
        <v>41809</v>
      </c>
      <c r="D16184" s="57" t="s">
        <v>41810</v>
      </c>
    </row>
    <row r="16185" spans="1:4">
      <c r="A16185" s="57" t="s">
        <v>41808</v>
      </c>
      <c r="B16185" s="57"/>
      <c r="C16185" s="57" t="s">
        <v>41811</v>
      </c>
      <c r="D16185" s="57" t="s">
        <v>41812</v>
      </c>
    </row>
    <row r="16186" spans="1:4">
      <c r="A16186" s="57" t="s">
        <v>41808</v>
      </c>
      <c r="B16186" s="57"/>
      <c r="C16186" s="57" t="s">
        <v>41813</v>
      </c>
      <c r="D16186" s="57" t="s">
        <v>41814</v>
      </c>
    </row>
    <row r="16187" spans="1:4">
      <c r="A16187" s="57" t="s">
        <v>41808</v>
      </c>
      <c r="B16187" s="57"/>
      <c r="C16187" s="57" t="s">
        <v>41815</v>
      </c>
      <c r="D16187" s="57" t="s">
        <v>41816</v>
      </c>
    </row>
    <row r="16188" spans="1:4">
      <c r="A16188" s="57" t="s">
        <v>41808</v>
      </c>
      <c r="B16188" s="57"/>
      <c r="C16188" s="57" t="s">
        <v>41817</v>
      </c>
      <c r="D16188" s="57" t="s">
        <v>41818</v>
      </c>
    </row>
    <row r="16189" spans="1:4">
      <c r="A16189" s="57" t="s">
        <v>41808</v>
      </c>
      <c r="B16189" s="57"/>
      <c r="C16189" s="57" t="s">
        <v>41819</v>
      </c>
      <c r="D16189" s="57" t="s">
        <v>41820</v>
      </c>
    </row>
    <row r="16190" spans="1:4">
      <c r="A16190" s="57" t="s">
        <v>41808</v>
      </c>
      <c r="B16190" s="57"/>
      <c r="C16190" s="57" t="s">
        <v>41821</v>
      </c>
      <c r="D16190" s="57" t="s">
        <v>41822</v>
      </c>
    </row>
    <row r="16191" spans="1:4">
      <c r="A16191" s="57" t="s">
        <v>41808</v>
      </c>
      <c r="B16191" s="57"/>
      <c r="C16191" s="57" t="s">
        <v>41823</v>
      </c>
      <c r="D16191" s="57" t="s">
        <v>41824</v>
      </c>
    </row>
    <row r="16192" spans="1:4">
      <c r="A16192" s="57" t="s">
        <v>41808</v>
      </c>
      <c r="B16192" s="57"/>
      <c r="C16192" s="57" t="s">
        <v>41825</v>
      </c>
      <c r="D16192" s="57" t="s">
        <v>41826</v>
      </c>
    </row>
    <row r="16193" spans="1:4">
      <c r="A16193" s="57" t="s">
        <v>41808</v>
      </c>
      <c r="B16193" s="57"/>
      <c r="C16193" s="57" t="s">
        <v>41827</v>
      </c>
      <c r="D16193" s="57" t="s">
        <v>41828</v>
      </c>
    </row>
    <row r="16194" spans="1:4">
      <c r="A16194" s="57" t="s">
        <v>41808</v>
      </c>
      <c r="B16194" s="57"/>
      <c r="C16194" s="57" t="s">
        <v>41829</v>
      </c>
      <c r="D16194" s="57" t="s">
        <v>41830</v>
      </c>
    </row>
    <row r="16195" spans="1:4">
      <c r="A16195" s="57" t="s">
        <v>41808</v>
      </c>
      <c r="B16195" s="57"/>
      <c r="C16195" s="57" t="s">
        <v>41831</v>
      </c>
      <c r="D16195" s="57" t="s">
        <v>41832</v>
      </c>
    </row>
    <row r="16196" spans="1:4">
      <c r="A16196" s="57" t="s">
        <v>41808</v>
      </c>
      <c r="B16196" s="57"/>
      <c r="C16196" s="57" t="s">
        <v>41833</v>
      </c>
      <c r="D16196" s="57" t="s">
        <v>41834</v>
      </c>
    </row>
    <row r="16197" spans="1:4">
      <c r="A16197" s="57" t="s">
        <v>41808</v>
      </c>
      <c r="B16197" s="57"/>
      <c r="C16197" s="57" t="s">
        <v>41835</v>
      </c>
      <c r="D16197" s="57" t="s">
        <v>41836</v>
      </c>
    </row>
    <row r="16198" spans="1:4">
      <c r="A16198" s="57" t="s">
        <v>41808</v>
      </c>
      <c r="B16198" s="57"/>
      <c r="C16198" s="57" t="s">
        <v>41837</v>
      </c>
      <c r="D16198" s="57" t="s">
        <v>41838</v>
      </c>
    </row>
    <row r="16199" spans="1:4">
      <c r="A16199" s="57" t="s">
        <v>41808</v>
      </c>
      <c r="B16199" s="57"/>
      <c r="C16199" s="57" t="s">
        <v>41839</v>
      </c>
      <c r="D16199" s="57" t="s">
        <v>41840</v>
      </c>
    </row>
    <row r="16200" spans="1:4">
      <c r="A16200" s="57" t="s">
        <v>41808</v>
      </c>
      <c r="B16200" s="57"/>
      <c r="C16200" s="57" t="s">
        <v>41841</v>
      </c>
      <c r="D16200" s="57" t="s">
        <v>41842</v>
      </c>
    </row>
    <row r="16201" spans="1:4">
      <c r="A16201" s="57" t="s">
        <v>41808</v>
      </c>
      <c r="B16201" s="57"/>
      <c r="C16201" s="57" t="s">
        <v>41843</v>
      </c>
      <c r="D16201" s="57" t="s">
        <v>41844</v>
      </c>
    </row>
    <row r="16202" spans="1:4">
      <c r="A16202" s="57" t="s">
        <v>41808</v>
      </c>
      <c r="B16202" s="57"/>
      <c r="C16202" s="57" t="s">
        <v>41845</v>
      </c>
      <c r="D16202" s="57" t="s">
        <v>41846</v>
      </c>
    </row>
    <row r="16203" spans="1:4">
      <c r="A16203" s="57" t="s">
        <v>41808</v>
      </c>
      <c r="B16203" s="57"/>
      <c r="C16203" s="57" t="s">
        <v>41847</v>
      </c>
      <c r="D16203" s="57" t="s">
        <v>41848</v>
      </c>
    </row>
    <row r="16204" spans="1:4">
      <c r="A16204" s="57" t="s">
        <v>41808</v>
      </c>
      <c r="B16204" s="57"/>
      <c r="C16204" s="57" t="s">
        <v>41849</v>
      </c>
      <c r="D16204" s="57" t="s">
        <v>41850</v>
      </c>
    </row>
    <row r="16205" spans="1:4">
      <c r="A16205" s="57" t="s">
        <v>41808</v>
      </c>
      <c r="B16205" s="57"/>
      <c r="C16205" s="57" t="s">
        <v>75226</v>
      </c>
      <c r="D16205" s="57" t="s">
        <v>75227</v>
      </c>
    </row>
    <row r="16206" spans="1:4">
      <c r="A16206" s="57" t="s">
        <v>41808</v>
      </c>
      <c r="B16206" s="57"/>
      <c r="C16206" s="57" t="s">
        <v>75228</v>
      </c>
      <c r="D16206" s="57" t="s">
        <v>75229</v>
      </c>
    </row>
    <row r="16207" spans="1:4">
      <c r="A16207" s="57" t="s">
        <v>41808</v>
      </c>
      <c r="B16207" s="57"/>
      <c r="C16207" s="57" t="s">
        <v>76729</v>
      </c>
      <c r="D16207" s="57" t="s">
        <v>76730</v>
      </c>
    </row>
    <row r="16208" spans="1:4">
      <c r="A16208" s="57" t="s">
        <v>41808</v>
      </c>
      <c r="B16208" s="57"/>
      <c r="C16208" s="57" t="s">
        <v>77370</v>
      </c>
      <c r="D16208" s="57" t="s">
        <v>77371</v>
      </c>
    </row>
    <row r="16209" spans="1:4">
      <c r="A16209" s="57" t="s">
        <v>41851</v>
      </c>
      <c r="B16209" s="57" t="s">
        <v>12940</v>
      </c>
      <c r="C16209" s="57" t="s">
        <v>41852</v>
      </c>
      <c r="D16209" s="57" t="s">
        <v>41853</v>
      </c>
    </row>
    <row r="16210" spans="1:4">
      <c r="A16210" s="57" t="s">
        <v>41851</v>
      </c>
      <c r="B16210" s="57"/>
      <c r="C16210" s="57" t="s">
        <v>41854</v>
      </c>
      <c r="D16210" s="57" t="s">
        <v>41855</v>
      </c>
    </row>
    <row r="16211" spans="1:4">
      <c r="A16211" s="57" t="s">
        <v>41851</v>
      </c>
      <c r="B16211" s="57"/>
      <c r="C16211" s="57" t="s">
        <v>41856</v>
      </c>
      <c r="D16211" s="57" t="s">
        <v>41857</v>
      </c>
    </row>
    <row r="16212" spans="1:4">
      <c r="A16212" s="57" t="s">
        <v>41858</v>
      </c>
      <c r="B16212" s="57" t="s">
        <v>12940</v>
      </c>
      <c r="C16212" s="57" t="s">
        <v>41859</v>
      </c>
      <c r="D16212" s="57" t="s">
        <v>41860</v>
      </c>
    </row>
    <row r="16213" spans="1:4">
      <c r="A16213" s="57" t="s">
        <v>41858</v>
      </c>
      <c r="B16213" s="57"/>
      <c r="C16213" s="57" t="s">
        <v>41861</v>
      </c>
      <c r="D16213" s="57" t="s">
        <v>41862</v>
      </c>
    </row>
    <row r="16214" spans="1:4">
      <c r="A16214" s="57" t="s">
        <v>41858</v>
      </c>
      <c r="B16214" s="57"/>
      <c r="C16214" s="57" t="s">
        <v>41863</v>
      </c>
      <c r="D16214" s="57" t="s">
        <v>41864</v>
      </c>
    </row>
    <row r="16215" spans="1:4">
      <c r="A16215" s="57" t="s">
        <v>41858</v>
      </c>
      <c r="B16215" s="57"/>
      <c r="C16215" s="57" t="s">
        <v>41865</v>
      </c>
      <c r="D16215" s="57" t="s">
        <v>41866</v>
      </c>
    </row>
    <row r="16216" spans="1:4">
      <c r="A16216" s="57" t="s">
        <v>41867</v>
      </c>
      <c r="B16216" s="57" t="s">
        <v>12940</v>
      </c>
      <c r="C16216" s="57" t="s">
        <v>41868</v>
      </c>
      <c r="D16216" s="57" t="s">
        <v>41869</v>
      </c>
    </row>
    <row r="16217" spans="1:4">
      <c r="A16217" s="57" t="s">
        <v>41867</v>
      </c>
      <c r="B16217" s="57"/>
      <c r="C16217" s="57" t="s">
        <v>41870</v>
      </c>
      <c r="D16217" s="57" t="s">
        <v>41871</v>
      </c>
    </row>
    <row r="16218" spans="1:4">
      <c r="A16218" s="57" t="s">
        <v>41867</v>
      </c>
      <c r="B16218" s="57"/>
      <c r="C16218" s="57" t="s">
        <v>41872</v>
      </c>
      <c r="D16218" s="57" t="s">
        <v>41873</v>
      </c>
    </row>
    <row r="16219" spans="1:4">
      <c r="A16219" s="57" t="s">
        <v>41874</v>
      </c>
      <c r="B16219" s="57" t="s">
        <v>12940</v>
      </c>
      <c r="C16219" s="57" t="s">
        <v>41875</v>
      </c>
      <c r="D16219" s="57" t="s">
        <v>41876</v>
      </c>
    </row>
    <row r="16220" spans="1:4">
      <c r="A16220" s="57" t="s">
        <v>41874</v>
      </c>
      <c r="B16220" s="57"/>
      <c r="C16220" s="57" t="s">
        <v>75230</v>
      </c>
      <c r="D16220" s="57" t="s">
        <v>75231</v>
      </c>
    </row>
    <row r="16221" spans="1:4">
      <c r="A16221" s="57" t="s">
        <v>41877</v>
      </c>
      <c r="B16221" s="57" t="s">
        <v>12940</v>
      </c>
      <c r="C16221" s="57" t="s">
        <v>41878</v>
      </c>
      <c r="D16221" s="57" t="s">
        <v>41879</v>
      </c>
    </row>
    <row r="16222" spans="1:4">
      <c r="A16222" s="57" t="s">
        <v>41877</v>
      </c>
      <c r="B16222" s="57"/>
      <c r="C16222" s="57" t="s">
        <v>41880</v>
      </c>
      <c r="D16222" s="57" t="s">
        <v>41881</v>
      </c>
    </row>
    <row r="16223" spans="1:4">
      <c r="A16223" s="57" t="s">
        <v>41882</v>
      </c>
      <c r="B16223" s="57" t="s">
        <v>12940</v>
      </c>
      <c r="C16223" s="57" t="s">
        <v>41883</v>
      </c>
      <c r="D16223" s="57" t="s">
        <v>41884</v>
      </c>
    </row>
    <row r="16224" spans="1:4">
      <c r="A16224" s="57" t="s">
        <v>41882</v>
      </c>
      <c r="B16224" s="57"/>
      <c r="C16224" s="57" t="s">
        <v>41885</v>
      </c>
      <c r="D16224" s="57" t="s">
        <v>41886</v>
      </c>
    </row>
    <row r="16225" spans="1:4">
      <c r="A16225" s="57" t="s">
        <v>41887</v>
      </c>
      <c r="B16225" s="57" t="s">
        <v>12940</v>
      </c>
      <c r="C16225" s="57" t="s">
        <v>41888</v>
      </c>
      <c r="D16225" s="57" t="s">
        <v>41889</v>
      </c>
    </row>
    <row r="16226" spans="1:4">
      <c r="A16226" s="57" t="s">
        <v>41887</v>
      </c>
      <c r="B16226" s="57"/>
      <c r="C16226" s="57" t="s">
        <v>41890</v>
      </c>
      <c r="D16226" s="57" t="s">
        <v>41891</v>
      </c>
    </row>
    <row r="16227" spans="1:4">
      <c r="A16227" s="57" t="s">
        <v>7850</v>
      </c>
      <c r="B16227" s="57" t="s">
        <v>2270</v>
      </c>
      <c r="C16227" s="57" t="s">
        <v>5167</v>
      </c>
      <c r="D16227" s="57" t="s">
        <v>5168</v>
      </c>
    </row>
    <row r="16228" spans="1:4">
      <c r="A16228" s="57" t="s">
        <v>7851</v>
      </c>
      <c r="B16228" s="57" t="s">
        <v>2272</v>
      </c>
      <c r="C16228" s="57" t="s">
        <v>4261</v>
      </c>
      <c r="D16228" s="57" t="s">
        <v>4262</v>
      </c>
    </row>
    <row r="16229" spans="1:4">
      <c r="A16229" s="57" t="s">
        <v>7851</v>
      </c>
      <c r="B16229" s="57" t="s">
        <v>2272</v>
      </c>
      <c r="C16229" s="57" t="s">
        <v>4569</v>
      </c>
      <c r="D16229" s="57" t="s">
        <v>4570</v>
      </c>
    </row>
    <row r="16230" spans="1:4">
      <c r="A16230" s="57" t="s">
        <v>7851</v>
      </c>
      <c r="B16230" s="57" t="s">
        <v>2272</v>
      </c>
      <c r="C16230" s="57" t="s">
        <v>4592</v>
      </c>
      <c r="D16230" s="57" t="s">
        <v>4593</v>
      </c>
    </row>
    <row r="16231" spans="1:4">
      <c r="A16231" s="57" t="s">
        <v>7851</v>
      </c>
      <c r="B16231" s="57" t="s">
        <v>2272</v>
      </c>
      <c r="C16231" s="57" t="s">
        <v>4648</v>
      </c>
      <c r="D16231" s="57" t="s">
        <v>4649</v>
      </c>
    </row>
    <row r="16232" spans="1:4">
      <c r="A16232" s="57" t="s">
        <v>7851</v>
      </c>
      <c r="B16232" s="57" t="s">
        <v>2272</v>
      </c>
      <c r="C16232" s="57" t="s">
        <v>4668</v>
      </c>
      <c r="D16232" s="57" t="s">
        <v>4669</v>
      </c>
    </row>
    <row r="16233" spans="1:4">
      <c r="A16233" s="57" t="s">
        <v>41892</v>
      </c>
      <c r="B16233" s="57" t="s">
        <v>12940</v>
      </c>
      <c r="C16233" s="57" t="s">
        <v>41893</v>
      </c>
      <c r="D16233" s="57" t="s">
        <v>41894</v>
      </c>
    </row>
    <row r="16234" spans="1:4">
      <c r="A16234" s="57" t="s">
        <v>41895</v>
      </c>
      <c r="B16234" s="57" t="s">
        <v>12940</v>
      </c>
      <c r="C16234" s="57" t="s">
        <v>41896</v>
      </c>
      <c r="D16234" s="57" t="s">
        <v>41897</v>
      </c>
    </row>
    <row r="16235" spans="1:4">
      <c r="A16235" s="57" t="s">
        <v>41898</v>
      </c>
      <c r="B16235" s="57" t="s">
        <v>12940</v>
      </c>
      <c r="C16235" s="57" t="s">
        <v>41899</v>
      </c>
      <c r="D16235" s="57" t="s">
        <v>41900</v>
      </c>
    </row>
    <row r="16236" spans="1:4">
      <c r="A16236" s="57" t="s">
        <v>41901</v>
      </c>
      <c r="B16236" s="57" t="s">
        <v>12940</v>
      </c>
      <c r="C16236" s="57" t="s">
        <v>41902</v>
      </c>
      <c r="D16236" s="57" t="s">
        <v>41903</v>
      </c>
    </row>
    <row r="16237" spans="1:4">
      <c r="A16237" s="57" t="s">
        <v>41901</v>
      </c>
      <c r="B16237" s="57"/>
      <c r="C16237" s="57" t="s">
        <v>41904</v>
      </c>
      <c r="D16237" s="57" t="s">
        <v>41905</v>
      </c>
    </row>
    <row r="16238" spans="1:4">
      <c r="A16238" s="57" t="s">
        <v>41901</v>
      </c>
      <c r="B16238" s="57"/>
      <c r="C16238" s="57" t="s">
        <v>41906</v>
      </c>
      <c r="D16238" s="57" t="s">
        <v>41907</v>
      </c>
    </row>
    <row r="16239" spans="1:4">
      <c r="A16239" s="57" t="s">
        <v>41901</v>
      </c>
      <c r="B16239" s="57"/>
      <c r="C16239" s="57" t="s">
        <v>41908</v>
      </c>
      <c r="D16239" s="57" t="s">
        <v>41909</v>
      </c>
    </row>
    <row r="16240" spans="1:4">
      <c r="A16240" s="57" t="s">
        <v>41901</v>
      </c>
      <c r="B16240" s="57"/>
      <c r="C16240" s="57" t="s">
        <v>41910</v>
      </c>
      <c r="D16240" s="57" t="s">
        <v>41911</v>
      </c>
    </row>
    <row r="16241" spans="1:4">
      <c r="A16241" s="57" t="s">
        <v>41912</v>
      </c>
      <c r="B16241" s="57" t="s">
        <v>12940</v>
      </c>
      <c r="C16241" s="57" t="s">
        <v>41913</v>
      </c>
      <c r="D16241" s="57" t="s">
        <v>41914</v>
      </c>
    </row>
    <row r="16242" spans="1:4">
      <c r="A16242" s="57" t="s">
        <v>41912</v>
      </c>
      <c r="B16242" s="57"/>
      <c r="C16242" s="57" t="s">
        <v>41915</v>
      </c>
      <c r="D16242" s="57" t="s">
        <v>41916</v>
      </c>
    </row>
    <row r="16243" spans="1:4">
      <c r="A16243" s="57" t="s">
        <v>41912</v>
      </c>
      <c r="B16243" s="57"/>
      <c r="C16243" s="57" t="s">
        <v>41917</v>
      </c>
      <c r="D16243" s="57" t="s">
        <v>41918</v>
      </c>
    </row>
    <row r="16244" spans="1:4">
      <c r="A16244" s="57" t="s">
        <v>41912</v>
      </c>
      <c r="B16244" s="57"/>
      <c r="C16244" s="57" t="s">
        <v>41919</v>
      </c>
      <c r="D16244" s="57" t="s">
        <v>41920</v>
      </c>
    </row>
    <row r="16245" spans="1:4">
      <c r="A16245" s="57" t="s">
        <v>41912</v>
      </c>
      <c r="B16245" s="57"/>
      <c r="C16245" s="57" t="s">
        <v>41921</v>
      </c>
      <c r="D16245" s="57" t="s">
        <v>41922</v>
      </c>
    </row>
    <row r="16246" spans="1:4">
      <c r="A16246" s="57" t="s">
        <v>41912</v>
      </c>
      <c r="B16246" s="57"/>
      <c r="C16246" s="57" t="s">
        <v>41923</v>
      </c>
      <c r="D16246" s="57" t="s">
        <v>41924</v>
      </c>
    </row>
    <row r="16247" spans="1:4">
      <c r="A16247" s="57" t="s">
        <v>41912</v>
      </c>
      <c r="B16247" s="57"/>
      <c r="C16247" s="57" t="s">
        <v>41925</v>
      </c>
      <c r="D16247" s="57" t="s">
        <v>41926</v>
      </c>
    </row>
    <row r="16248" spans="1:4">
      <c r="A16248" s="57" t="s">
        <v>41912</v>
      </c>
      <c r="B16248" s="57"/>
      <c r="C16248" s="57" t="s">
        <v>41927</v>
      </c>
      <c r="D16248" s="57" t="s">
        <v>41928</v>
      </c>
    </row>
    <row r="16249" spans="1:4">
      <c r="A16249" s="57" t="s">
        <v>41912</v>
      </c>
      <c r="B16249" s="57"/>
      <c r="C16249" s="57" t="s">
        <v>41929</v>
      </c>
      <c r="D16249" s="57" t="s">
        <v>41930</v>
      </c>
    </row>
    <row r="16250" spans="1:4">
      <c r="A16250" s="57" t="s">
        <v>41912</v>
      </c>
      <c r="B16250" s="57"/>
      <c r="C16250" s="57" t="s">
        <v>41931</v>
      </c>
      <c r="D16250" s="57" t="s">
        <v>41932</v>
      </c>
    </row>
    <row r="16251" spans="1:4">
      <c r="A16251" s="57" t="s">
        <v>41912</v>
      </c>
      <c r="B16251" s="57"/>
      <c r="C16251" s="57" t="s">
        <v>41933</v>
      </c>
      <c r="D16251" s="57" t="s">
        <v>41934</v>
      </c>
    </row>
    <row r="16252" spans="1:4">
      <c r="A16252" s="57" t="s">
        <v>41912</v>
      </c>
      <c r="B16252" s="57"/>
      <c r="C16252" s="57" t="s">
        <v>41935</v>
      </c>
      <c r="D16252" s="57" t="s">
        <v>41936</v>
      </c>
    </row>
    <row r="16253" spans="1:4">
      <c r="A16253" s="57" t="s">
        <v>41912</v>
      </c>
      <c r="B16253" s="57"/>
      <c r="C16253" s="57" t="s">
        <v>41937</v>
      </c>
      <c r="D16253" s="57" t="s">
        <v>41938</v>
      </c>
    </row>
    <row r="16254" spans="1:4">
      <c r="A16254" s="57" t="s">
        <v>41912</v>
      </c>
      <c r="B16254" s="57"/>
      <c r="C16254" s="57" t="s">
        <v>41939</v>
      </c>
      <c r="D16254" s="57" t="s">
        <v>41940</v>
      </c>
    </row>
    <row r="16255" spans="1:4">
      <c r="A16255" s="57" t="s">
        <v>41912</v>
      </c>
      <c r="B16255" s="57"/>
      <c r="C16255" s="57" t="s">
        <v>41941</v>
      </c>
      <c r="D16255" s="57" t="s">
        <v>41942</v>
      </c>
    </row>
    <row r="16256" spans="1:4">
      <c r="A16256" s="57" t="s">
        <v>41912</v>
      </c>
      <c r="B16256" s="57"/>
      <c r="C16256" s="57" t="s">
        <v>41943</v>
      </c>
      <c r="D16256" s="57" t="s">
        <v>41944</v>
      </c>
    </row>
    <row r="16257" spans="1:4">
      <c r="A16257" s="57" t="s">
        <v>41912</v>
      </c>
      <c r="B16257" s="57"/>
      <c r="C16257" s="57" t="s">
        <v>41945</v>
      </c>
      <c r="D16257" s="57" t="s">
        <v>41946</v>
      </c>
    </row>
    <row r="16258" spans="1:4">
      <c r="A16258" s="57" t="s">
        <v>41912</v>
      </c>
      <c r="B16258" s="57"/>
      <c r="C16258" s="57" t="s">
        <v>41947</v>
      </c>
      <c r="D16258" s="57" t="s">
        <v>41948</v>
      </c>
    </row>
    <row r="16259" spans="1:4">
      <c r="A16259" s="57" t="s">
        <v>41912</v>
      </c>
      <c r="B16259" s="57"/>
      <c r="C16259" s="57" t="s">
        <v>41949</v>
      </c>
      <c r="D16259" s="57" t="s">
        <v>41950</v>
      </c>
    </row>
    <row r="16260" spans="1:4">
      <c r="A16260" s="57" t="s">
        <v>41912</v>
      </c>
      <c r="B16260" s="57"/>
      <c r="C16260" s="57" t="s">
        <v>41951</v>
      </c>
      <c r="D16260" s="57" t="s">
        <v>41952</v>
      </c>
    </row>
    <row r="16261" spans="1:4">
      <c r="A16261" s="57" t="s">
        <v>41912</v>
      </c>
      <c r="B16261" s="57"/>
      <c r="C16261" s="57" t="s">
        <v>41953</v>
      </c>
      <c r="D16261" s="57" t="s">
        <v>41954</v>
      </c>
    </row>
    <row r="16262" spans="1:4">
      <c r="A16262" s="57" t="s">
        <v>41912</v>
      </c>
      <c r="B16262" s="57"/>
      <c r="C16262" s="57" t="s">
        <v>41955</v>
      </c>
      <c r="D16262" s="57" t="s">
        <v>41956</v>
      </c>
    </row>
    <row r="16263" spans="1:4">
      <c r="A16263" s="57" t="s">
        <v>41912</v>
      </c>
      <c r="B16263" s="57"/>
      <c r="C16263" s="57" t="s">
        <v>41957</v>
      </c>
      <c r="D16263" s="57" t="s">
        <v>41958</v>
      </c>
    </row>
    <row r="16264" spans="1:4">
      <c r="A16264" s="57" t="s">
        <v>41912</v>
      </c>
      <c r="B16264" s="57"/>
      <c r="C16264" s="57" t="s">
        <v>41959</v>
      </c>
      <c r="D16264" s="57" t="s">
        <v>41960</v>
      </c>
    </row>
    <row r="16265" spans="1:4">
      <c r="A16265" s="57" t="s">
        <v>41912</v>
      </c>
      <c r="B16265" s="57"/>
      <c r="C16265" s="57" t="s">
        <v>41961</v>
      </c>
      <c r="D16265" s="57" t="s">
        <v>41962</v>
      </c>
    </row>
    <row r="16266" spans="1:4">
      <c r="A16266" s="57" t="s">
        <v>41912</v>
      </c>
      <c r="B16266" s="57"/>
      <c r="C16266" s="57" t="s">
        <v>41963</v>
      </c>
      <c r="D16266" s="57" t="s">
        <v>41964</v>
      </c>
    </row>
    <row r="16267" spans="1:4">
      <c r="A16267" s="57" t="s">
        <v>41965</v>
      </c>
      <c r="B16267" s="57" t="s">
        <v>12940</v>
      </c>
      <c r="C16267" s="57" t="s">
        <v>41966</v>
      </c>
      <c r="D16267" s="57" t="s">
        <v>41967</v>
      </c>
    </row>
    <row r="16268" spans="1:4">
      <c r="A16268" s="57" t="s">
        <v>41965</v>
      </c>
      <c r="B16268" s="57"/>
      <c r="C16268" s="57" t="s">
        <v>41968</v>
      </c>
      <c r="D16268" s="57" t="s">
        <v>41969</v>
      </c>
    </row>
    <row r="16269" spans="1:4">
      <c r="A16269" s="57" t="s">
        <v>41965</v>
      </c>
      <c r="B16269" s="57"/>
      <c r="C16269" s="57" t="s">
        <v>41970</v>
      </c>
      <c r="D16269" s="57" t="s">
        <v>41971</v>
      </c>
    </row>
    <row r="16270" spans="1:4">
      <c r="A16270" s="57" t="s">
        <v>41965</v>
      </c>
      <c r="B16270" s="57"/>
      <c r="C16270" s="57" t="s">
        <v>75232</v>
      </c>
      <c r="D16270" s="57" t="s">
        <v>75233</v>
      </c>
    </row>
    <row r="16271" spans="1:4">
      <c r="A16271" s="57" t="s">
        <v>41972</v>
      </c>
      <c r="B16271" s="57" t="s">
        <v>12940</v>
      </c>
      <c r="C16271" s="57" t="s">
        <v>41973</v>
      </c>
      <c r="D16271" s="57" t="s">
        <v>41974</v>
      </c>
    </row>
    <row r="16272" spans="1:4">
      <c r="A16272" s="57" t="s">
        <v>41972</v>
      </c>
      <c r="B16272" s="57"/>
      <c r="C16272" s="57" t="s">
        <v>41975</v>
      </c>
      <c r="D16272" s="57" t="s">
        <v>41976</v>
      </c>
    </row>
    <row r="16273" spans="1:4">
      <c r="A16273" s="57" t="s">
        <v>41972</v>
      </c>
      <c r="B16273" s="57"/>
      <c r="C16273" s="57" t="s">
        <v>41977</v>
      </c>
      <c r="D16273" s="57" t="s">
        <v>41978</v>
      </c>
    </row>
    <row r="16274" spans="1:4">
      <c r="A16274" s="57" t="s">
        <v>41972</v>
      </c>
      <c r="B16274" s="57"/>
      <c r="C16274" s="57" t="s">
        <v>41979</v>
      </c>
      <c r="D16274" s="57" t="s">
        <v>41980</v>
      </c>
    </row>
    <row r="16275" spans="1:4">
      <c r="A16275" s="57" t="s">
        <v>41981</v>
      </c>
      <c r="B16275" s="57" t="s">
        <v>12940</v>
      </c>
      <c r="C16275" s="57" t="s">
        <v>41982</v>
      </c>
      <c r="D16275" s="57" t="s">
        <v>41983</v>
      </c>
    </row>
    <row r="16276" spans="1:4">
      <c r="A16276" s="57" t="s">
        <v>41984</v>
      </c>
      <c r="B16276" s="57" t="s">
        <v>12940</v>
      </c>
      <c r="C16276" s="57" t="s">
        <v>41985</v>
      </c>
      <c r="D16276" s="57" t="s">
        <v>41986</v>
      </c>
    </row>
    <row r="16277" spans="1:4">
      <c r="A16277" s="57" t="s">
        <v>41984</v>
      </c>
      <c r="B16277" s="57"/>
      <c r="C16277" s="57" t="s">
        <v>41987</v>
      </c>
      <c r="D16277" s="57" t="s">
        <v>41988</v>
      </c>
    </row>
    <row r="16278" spans="1:4">
      <c r="A16278" s="57" t="s">
        <v>41984</v>
      </c>
      <c r="B16278" s="57"/>
      <c r="C16278" s="57" t="s">
        <v>41989</v>
      </c>
      <c r="D16278" s="57" t="s">
        <v>41990</v>
      </c>
    </row>
    <row r="16279" spans="1:4">
      <c r="A16279" s="57" t="s">
        <v>41984</v>
      </c>
      <c r="B16279" s="57"/>
      <c r="C16279" s="57" t="s">
        <v>41991</v>
      </c>
      <c r="D16279" s="57" t="s">
        <v>41992</v>
      </c>
    </row>
    <row r="16280" spans="1:4">
      <c r="A16280" s="57" t="s">
        <v>41984</v>
      </c>
      <c r="B16280" s="57"/>
      <c r="C16280" s="57" t="s">
        <v>75234</v>
      </c>
      <c r="D16280" s="57" t="s">
        <v>75235</v>
      </c>
    </row>
    <row r="16281" spans="1:4">
      <c r="A16281" s="57" t="s">
        <v>41993</v>
      </c>
      <c r="B16281" s="57" t="s">
        <v>12940</v>
      </c>
      <c r="C16281" s="57" t="s">
        <v>41994</v>
      </c>
      <c r="D16281" s="57" t="s">
        <v>41995</v>
      </c>
    </row>
    <row r="16282" spans="1:4">
      <c r="A16282" s="57" t="s">
        <v>41993</v>
      </c>
      <c r="B16282" s="57"/>
      <c r="C16282" s="57" t="s">
        <v>41996</v>
      </c>
      <c r="D16282" s="57" t="s">
        <v>41997</v>
      </c>
    </row>
    <row r="16283" spans="1:4">
      <c r="A16283" s="57" t="s">
        <v>41993</v>
      </c>
      <c r="B16283" s="57"/>
      <c r="C16283" s="57" t="s">
        <v>41998</v>
      </c>
      <c r="D16283" s="57" t="s">
        <v>41999</v>
      </c>
    </row>
    <row r="16284" spans="1:4">
      <c r="A16284" s="57" t="s">
        <v>42000</v>
      </c>
      <c r="B16284" s="57" t="s">
        <v>12940</v>
      </c>
      <c r="C16284" s="57" t="s">
        <v>42001</v>
      </c>
      <c r="D16284" s="57" t="s">
        <v>42002</v>
      </c>
    </row>
    <row r="16285" spans="1:4">
      <c r="A16285" s="57" t="s">
        <v>42000</v>
      </c>
      <c r="B16285" s="57"/>
      <c r="C16285" s="57" t="s">
        <v>42003</v>
      </c>
      <c r="D16285" s="57" t="s">
        <v>42004</v>
      </c>
    </row>
    <row r="16286" spans="1:4">
      <c r="A16286" s="57" t="s">
        <v>42005</v>
      </c>
      <c r="B16286" s="57" t="s">
        <v>12940</v>
      </c>
      <c r="C16286" s="57" t="s">
        <v>42006</v>
      </c>
      <c r="D16286" s="57" t="s">
        <v>42007</v>
      </c>
    </row>
    <row r="16287" spans="1:4">
      <c r="A16287" s="57" t="s">
        <v>42008</v>
      </c>
      <c r="B16287" s="57" t="s">
        <v>12940</v>
      </c>
      <c r="C16287" s="57" t="s">
        <v>42009</v>
      </c>
      <c r="D16287" s="57" t="s">
        <v>42010</v>
      </c>
    </row>
    <row r="16288" spans="1:4">
      <c r="A16288" s="57" t="s">
        <v>42008</v>
      </c>
      <c r="B16288" s="57"/>
      <c r="C16288" s="57" t="s">
        <v>42011</v>
      </c>
      <c r="D16288" s="57" t="s">
        <v>42010</v>
      </c>
    </row>
    <row r="16289" spans="1:4">
      <c r="A16289" s="57" t="s">
        <v>42008</v>
      </c>
      <c r="B16289" s="57"/>
      <c r="C16289" s="57" t="s">
        <v>42012</v>
      </c>
      <c r="D16289" s="57" t="s">
        <v>42013</v>
      </c>
    </row>
    <row r="16290" spans="1:4">
      <c r="A16290" s="57" t="s">
        <v>42008</v>
      </c>
      <c r="B16290" s="57"/>
      <c r="C16290" s="57" t="s">
        <v>42014</v>
      </c>
      <c r="D16290" s="57" t="s">
        <v>42015</v>
      </c>
    </row>
    <row r="16291" spans="1:4">
      <c r="A16291" s="57" t="s">
        <v>42008</v>
      </c>
      <c r="B16291" s="57"/>
      <c r="C16291" s="57" t="s">
        <v>42016</v>
      </c>
      <c r="D16291" s="57" t="s">
        <v>42017</v>
      </c>
    </row>
    <row r="16292" spans="1:4">
      <c r="A16292" s="57" t="s">
        <v>42008</v>
      </c>
      <c r="B16292" s="57"/>
      <c r="C16292" s="57" t="s">
        <v>42018</v>
      </c>
      <c r="D16292" s="57" t="s">
        <v>42019</v>
      </c>
    </row>
    <row r="16293" spans="1:4">
      <c r="A16293" s="57" t="s">
        <v>7852</v>
      </c>
      <c r="B16293" s="57" t="s">
        <v>2274</v>
      </c>
      <c r="C16293" s="57" t="s">
        <v>3111</v>
      </c>
      <c r="D16293" s="57" t="s">
        <v>3112</v>
      </c>
    </row>
    <row r="16294" spans="1:4">
      <c r="A16294" s="57" t="s">
        <v>7852</v>
      </c>
      <c r="B16294" s="57" t="s">
        <v>2274</v>
      </c>
      <c r="C16294" s="57" t="s">
        <v>5660</v>
      </c>
      <c r="D16294" s="57" t="s">
        <v>5661</v>
      </c>
    </row>
    <row r="16295" spans="1:4">
      <c r="A16295" s="57" t="s">
        <v>7852</v>
      </c>
      <c r="B16295" s="57" t="s">
        <v>2274</v>
      </c>
      <c r="C16295" s="57" t="s">
        <v>75236</v>
      </c>
      <c r="D16295" s="57" t="s">
        <v>75237</v>
      </c>
    </row>
    <row r="16296" spans="1:4">
      <c r="A16296" s="57" t="s">
        <v>42020</v>
      </c>
      <c r="B16296" s="57" t="s">
        <v>12940</v>
      </c>
      <c r="C16296" s="57" t="s">
        <v>42021</v>
      </c>
      <c r="D16296" s="57" t="s">
        <v>42022</v>
      </c>
    </row>
    <row r="16297" spans="1:4">
      <c r="A16297" s="57" t="s">
        <v>42023</v>
      </c>
      <c r="B16297" s="57" t="s">
        <v>12940</v>
      </c>
      <c r="C16297" s="57" t="s">
        <v>42024</v>
      </c>
      <c r="D16297" s="57" t="s">
        <v>42025</v>
      </c>
    </row>
    <row r="16298" spans="1:4">
      <c r="A16298" s="57" t="s">
        <v>42023</v>
      </c>
      <c r="B16298" s="57"/>
      <c r="C16298" s="57" t="s">
        <v>42026</v>
      </c>
      <c r="D16298" s="57" t="s">
        <v>42027</v>
      </c>
    </row>
    <row r="16299" spans="1:4">
      <c r="A16299" s="57" t="s">
        <v>42023</v>
      </c>
      <c r="B16299" s="57"/>
      <c r="C16299" s="57" t="s">
        <v>42028</v>
      </c>
      <c r="D16299" s="57" t="s">
        <v>42029</v>
      </c>
    </row>
    <row r="16300" spans="1:4">
      <c r="A16300" s="57" t="s">
        <v>42023</v>
      </c>
      <c r="B16300" s="57"/>
      <c r="C16300" s="57" t="s">
        <v>42030</v>
      </c>
      <c r="D16300" s="57" t="s">
        <v>42031</v>
      </c>
    </row>
    <row r="16301" spans="1:4">
      <c r="A16301" s="57" t="s">
        <v>42032</v>
      </c>
      <c r="B16301" s="57" t="s">
        <v>12940</v>
      </c>
      <c r="C16301" s="57" t="s">
        <v>42033</v>
      </c>
      <c r="D16301" s="57" t="s">
        <v>42034</v>
      </c>
    </row>
    <row r="16302" spans="1:4">
      <c r="A16302" s="57" t="s">
        <v>42032</v>
      </c>
      <c r="B16302" s="57"/>
      <c r="C16302" s="57" t="s">
        <v>42035</v>
      </c>
      <c r="D16302" s="57" t="s">
        <v>42036</v>
      </c>
    </row>
    <row r="16303" spans="1:4">
      <c r="A16303" s="57" t="s">
        <v>42032</v>
      </c>
      <c r="B16303" s="57"/>
      <c r="C16303" s="57" t="s">
        <v>42037</v>
      </c>
      <c r="D16303" s="57" t="s">
        <v>42038</v>
      </c>
    </row>
    <row r="16304" spans="1:4">
      <c r="A16304" s="57" t="s">
        <v>42032</v>
      </c>
      <c r="B16304" s="57"/>
      <c r="C16304" s="57" t="s">
        <v>42039</v>
      </c>
      <c r="D16304" s="57" t="s">
        <v>42040</v>
      </c>
    </row>
    <row r="16305" spans="1:4">
      <c r="A16305" s="57" t="s">
        <v>42032</v>
      </c>
      <c r="B16305" s="57"/>
      <c r="C16305" s="57" t="s">
        <v>42041</v>
      </c>
      <c r="D16305" s="57" t="s">
        <v>42042</v>
      </c>
    </row>
    <row r="16306" spans="1:4">
      <c r="A16306" s="57" t="s">
        <v>42032</v>
      </c>
      <c r="B16306" s="57"/>
      <c r="C16306" s="57" t="s">
        <v>42043</v>
      </c>
      <c r="D16306" s="57" t="s">
        <v>42044</v>
      </c>
    </row>
    <row r="16307" spans="1:4">
      <c r="A16307" s="57" t="s">
        <v>7853</v>
      </c>
      <c r="B16307" s="57" t="s">
        <v>2276</v>
      </c>
      <c r="C16307" s="57" t="s">
        <v>6544</v>
      </c>
      <c r="D16307" s="57" t="s">
        <v>6545</v>
      </c>
    </row>
    <row r="16308" spans="1:4">
      <c r="A16308" s="57" t="s">
        <v>7853</v>
      </c>
      <c r="B16308" s="57" t="s">
        <v>2276</v>
      </c>
      <c r="C16308" s="57" t="s">
        <v>6546</v>
      </c>
      <c r="D16308" s="57" t="s">
        <v>6547</v>
      </c>
    </row>
    <row r="16309" spans="1:4">
      <c r="A16309" s="57" t="s">
        <v>7853</v>
      </c>
      <c r="B16309" s="57" t="s">
        <v>2276</v>
      </c>
      <c r="C16309" s="57" t="s">
        <v>6789</v>
      </c>
      <c r="D16309" s="57" t="s">
        <v>6790</v>
      </c>
    </row>
    <row r="16310" spans="1:4">
      <c r="A16310" s="57" t="s">
        <v>7853</v>
      </c>
      <c r="B16310" s="57" t="s">
        <v>2276</v>
      </c>
      <c r="C16310" s="57" t="s">
        <v>7556</v>
      </c>
      <c r="D16310" s="57" t="s">
        <v>7557</v>
      </c>
    </row>
    <row r="16311" spans="1:4">
      <c r="A16311" s="57" t="s">
        <v>42045</v>
      </c>
      <c r="B16311" s="57" t="s">
        <v>12940</v>
      </c>
      <c r="C16311" s="57" t="s">
        <v>42046</v>
      </c>
      <c r="D16311" s="57" t="s">
        <v>42047</v>
      </c>
    </row>
    <row r="16312" spans="1:4">
      <c r="A16312" s="57" t="s">
        <v>42045</v>
      </c>
      <c r="B16312" s="57"/>
      <c r="C16312" s="57" t="s">
        <v>42048</v>
      </c>
      <c r="D16312" s="57" t="s">
        <v>42049</v>
      </c>
    </row>
    <row r="16313" spans="1:4">
      <c r="A16313" s="57" t="s">
        <v>42050</v>
      </c>
      <c r="B16313" s="57" t="s">
        <v>12940</v>
      </c>
      <c r="C16313" s="57" t="s">
        <v>42051</v>
      </c>
      <c r="D16313" s="57" t="s">
        <v>42052</v>
      </c>
    </row>
    <row r="16314" spans="1:4">
      <c r="A16314" s="57" t="s">
        <v>42053</v>
      </c>
      <c r="B16314" s="57" t="s">
        <v>12940</v>
      </c>
      <c r="C16314" s="57" t="s">
        <v>42054</v>
      </c>
      <c r="D16314" s="57" t="s">
        <v>42055</v>
      </c>
    </row>
    <row r="16315" spans="1:4">
      <c r="A16315" s="57" t="s">
        <v>42053</v>
      </c>
      <c r="B16315" s="57"/>
      <c r="C16315" s="57" t="s">
        <v>42056</v>
      </c>
      <c r="D16315" s="57" t="s">
        <v>42057</v>
      </c>
    </row>
    <row r="16316" spans="1:4">
      <c r="A16316" s="57" t="s">
        <v>42053</v>
      </c>
      <c r="B16316" s="57"/>
      <c r="C16316" s="57" t="s">
        <v>42058</v>
      </c>
      <c r="D16316" s="57" t="s">
        <v>42059</v>
      </c>
    </row>
    <row r="16317" spans="1:4">
      <c r="A16317" s="57" t="s">
        <v>42053</v>
      </c>
      <c r="B16317" s="57"/>
      <c r="C16317" s="57" t="s">
        <v>42060</v>
      </c>
      <c r="D16317" s="57" t="s">
        <v>42061</v>
      </c>
    </row>
    <row r="16318" spans="1:4">
      <c r="A16318" s="57" t="s">
        <v>42053</v>
      </c>
      <c r="B16318" s="57"/>
      <c r="C16318" s="57" t="s">
        <v>42062</v>
      </c>
      <c r="D16318" s="57" t="s">
        <v>42063</v>
      </c>
    </row>
    <row r="16319" spans="1:4">
      <c r="A16319" s="57" t="s">
        <v>42053</v>
      </c>
      <c r="B16319" s="57"/>
      <c r="C16319" s="57" t="s">
        <v>42064</v>
      </c>
      <c r="D16319" s="57" t="s">
        <v>42065</v>
      </c>
    </row>
    <row r="16320" spans="1:4">
      <c r="A16320" s="57" t="s">
        <v>42053</v>
      </c>
      <c r="B16320" s="57"/>
      <c r="C16320" s="57" t="s">
        <v>42066</v>
      </c>
      <c r="D16320" s="57" t="s">
        <v>42067</v>
      </c>
    </row>
    <row r="16321" spans="1:4">
      <c r="A16321" s="57" t="s">
        <v>42053</v>
      </c>
      <c r="B16321" s="57"/>
      <c r="C16321" s="57" t="s">
        <v>76731</v>
      </c>
      <c r="D16321" s="57" t="s">
        <v>76732</v>
      </c>
    </row>
    <row r="16322" spans="1:4">
      <c r="A16322" s="57" t="s">
        <v>10139</v>
      </c>
      <c r="B16322" s="57" t="s">
        <v>2608</v>
      </c>
      <c r="C16322" s="57" t="s">
        <v>10140</v>
      </c>
      <c r="D16322" s="57" t="s">
        <v>10141</v>
      </c>
    </row>
    <row r="16323" spans="1:4">
      <c r="A16323" s="57" t="s">
        <v>10139</v>
      </c>
      <c r="B16323" s="57" t="s">
        <v>2608</v>
      </c>
      <c r="C16323" s="57" t="s">
        <v>10142</v>
      </c>
      <c r="D16323" s="57" t="s">
        <v>10143</v>
      </c>
    </row>
    <row r="16324" spans="1:4">
      <c r="A16324" s="57" t="s">
        <v>10139</v>
      </c>
      <c r="B16324" s="57" t="s">
        <v>2608</v>
      </c>
      <c r="C16324" s="57" t="s">
        <v>10144</v>
      </c>
      <c r="D16324" s="57" t="s">
        <v>10145</v>
      </c>
    </row>
    <row r="16325" spans="1:4">
      <c r="A16325" s="57" t="s">
        <v>10139</v>
      </c>
      <c r="B16325" s="57" t="s">
        <v>2608</v>
      </c>
      <c r="C16325" s="57" t="s">
        <v>10146</v>
      </c>
      <c r="D16325" s="57" t="s">
        <v>13033</v>
      </c>
    </row>
    <row r="16326" spans="1:4">
      <c r="A16326" s="57" t="s">
        <v>10139</v>
      </c>
      <c r="B16326" s="57" t="s">
        <v>2608</v>
      </c>
      <c r="C16326" s="57" t="s">
        <v>13034</v>
      </c>
      <c r="D16326" s="57" t="s">
        <v>13035</v>
      </c>
    </row>
    <row r="16327" spans="1:4">
      <c r="A16327" s="57" t="s">
        <v>10139</v>
      </c>
      <c r="B16327" s="57" t="s">
        <v>2608</v>
      </c>
      <c r="C16327" s="57" t="s">
        <v>13036</v>
      </c>
      <c r="D16327" s="57" t="s">
        <v>13037</v>
      </c>
    </row>
    <row r="16328" spans="1:4">
      <c r="A16328" s="57" t="s">
        <v>10139</v>
      </c>
      <c r="B16328" s="57" t="s">
        <v>2608</v>
      </c>
      <c r="C16328" s="57" t="s">
        <v>17482</v>
      </c>
      <c r="D16328" s="57" t="s">
        <v>17483</v>
      </c>
    </row>
    <row r="16329" spans="1:4">
      <c r="A16329" s="57" t="s">
        <v>7854</v>
      </c>
      <c r="B16329" s="57" t="s">
        <v>2608</v>
      </c>
      <c r="C16329" s="57" t="s">
        <v>2854</v>
      </c>
      <c r="D16329" s="57" t="s">
        <v>2855</v>
      </c>
    </row>
    <row r="16330" spans="1:4">
      <c r="A16330" s="57" t="s">
        <v>7854</v>
      </c>
      <c r="B16330" s="57" t="s">
        <v>2608</v>
      </c>
      <c r="C16330" s="57" t="s">
        <v>9375</v>
      </c>
      <c r="D16330" s="57" t="s">
        <v>9376</v>
      </c>
    </row>
    <row r="16331" spans="1:4">
      <c r="A16331" s="57" t="s">
        <v>42068</v>
      </c>
      <c r="B16331" s="57" t="s">
        <v>12940</v>
      </c>
      <c r="C16331" s="57" t="s">
        <v>42069</v>
      </c>
      <c r="D16331" s="57" t="s">
        <v>42070</v>
      </c>
    </row>
    <row r="16332" spans="1:4">
      <c r="A16332" s="57" t="s">
        <v>42068</v>
      </c>
      <c r="B16332" s="57"/>
      <c r="C16332" s="57" t="s">
        <v>42071</v>
      </c>
      <c r="D16332" s="57" t="s">
        <v>42072</v>
      </c>
    </row>
    <row r="16333" spans="1:4">
      <c r="A16333" s="57" t="s">
        <v>42068</v>
      </c>
      <c r="B16333" s="57"/>
      <c r="C16333" s="57" t="s">
        <v>42073</v>
      </c>
      <c r="D16333" s="57" t="s">
        <v>42074</v>
      </c>
    </row>
    <row r="16334" spans="1:4">
      <c r="A16334" s="57" t="s">
        <v>7855</v>
      </c>
      <c r="B16334" s="57" t="s">
        <v>2608</v>
      </c>
      <c r="C16334" s="57" t="s">
        <v>3070</v>
      </c>
      <c r="D16334" s="57" t="s">
        <v>3071</v>
      </c>
    </row>
    <row r="16335" spans="1:4">
      <c r="A16335" s="57" t="s">
        <v>7855</v>
      </c>
      <c r="B16335" s="57" t="s">
        <v>2608</v>
      </c>
      <c r="C16335" s="57" t="s">
        <v>3351</v>
      </c>
      <c r="D16335" s="57" t="s">
        <v>3352</v>
      </c>
    </row>
    <row r="16336" spans="1:4">
      <c r="A16336" s="57" t="s">
        <v>7855</v>
      </c>
      <c r="B16336" s="57" t="s">
        <v>2608</v>
      </c>
      <c r="C16336" s="57" t="s">
        <v>3569</v>
      </c>
      <c r="D16336" s="57" t="s">
        <v>3570</v>
      </c>
    </row>
    <row r="16337" spans="1:4">
      <c r="A16337" s="57" t="s">
        <v>7855</v>
      </c>
      <c r="B16337" s="57" t="s">
        <v>2608</v>
      </c>
      <c r="C16337" s="57" t="s">
        <v>5296</v>
      </c>
      <c r="D16337" s="57" t="s">
        <v>5297</v>
      </c>
    </row>
    <row r="16338" spans="1:4">
      <c r="A16338" s="57" t="s">
        <v>7855</v>
      </c>
      <c r="B16338" s="57" t="s">
        <v>2608</v>
      </c>
      <c r="C16338" s="57" t="s">
        <v>13038</v>
      </c>
      <c r="D16338" s="57" t="s">
        <v>13039</v>
      </c>
    </row>
    <row r="16339" spans="1:4">
      <c r="A16339" s="57" t="s">
        <v>7855</v>
      </c>
      <c r="B16339" s="57" t="s">
        <v>2608</v>
      </c>
      <c r="C16339" s="57" t="s">
        <v>17484</v>
      </c>
      <c r="D16339" s="57" t="s">
        <v>17485</v>
      </c>
    </row>
    <row r="16340" spans="1:4">
      <c r="A16340" s="57" t="s">
        <v>7856</v>
      </c>
      <c r="B16340" s="57" t="s">
        <v>2608</v>
      </c>
      <c r="C16340" s="57" t="s">
        <v>6560</v>
      </c>
      <c r="D16340" s="57" t="s">
        <v>6561</v>
      </c>
    </row>
    <row r="16341" spans="1:4">
      <c r="A16341" s="57" t="s">
        <v>7856</v>
      </c>
      <c r="B16341" s="57" t="s">
        <v>2608</v>
      </c>
      <c r="C16341" s="57" t="s">
        <v>6634</v>
      </c>
      <c r="D16341" s="57" t="s">
        <v>6635</v>
      </c>
    </row>
    <row r="16342" spans="1:4">
      <c r="A16342" s="57" t="s">
        <v>7856</v>
      </c>
      <c r="B16342" s="57" t="s">
        <v>2608</v>
      </c>
      <c r="C16342" s="57" t="s">
        <v>6987</v>
      </c>
      <c r="D16342" s="57" t="s">
        <v>6988</v>
      </c>
    </row>
    <row r="16343" spans="1:4">
      <c r="A16343" s="57" t="s">
        <v>7856</v>
      </c>
      <c r="B16343" s="57" t="s">
        <v>2608</v>
      </c>
      <c r="C16343" s="57" t="s">
        <v>7178</v>
      </c>
      <c r="D16343" s="57" t="s">
        <v>9377</v>
      </c>
    </row>
    <row r="16344" spans="1:4">
      <c r="A16344" s="57" t="s">
        <v>7856</v>
      </c>
      <c r="B16344" s="57" t="s">
        <v>2608</v>
      </c>
      <c r="C16344" s="57" t="s">
        <v>7514</v>
      </c>
      <c r="D16344" s="57" t="s">
        <v>7515</v>
      </c>
    </row>
    <row r="16345" spans="1:4">
      <c r="A16345" s="57" t="s">
        <v>7856</v>
      </c>
      <c r="B16345" s="57" t="s">
        <v>2608</v>
      </c>
      <c r="C16345" s="57" t="s">
        <v>13040</v>
      </c>
      <c r="D16345" s="57" t="s">
        <v>13041</v>
      </c>
    </row>
    <row r="16346" spans="1:4">
      <c r="A16346" s="57" t="s">
        <v>7856</v>
      </c>
      <c r="B16346" s="57" t="s">
        <v>2608</v>
      </c>
      <c r="C16346" s="57" t="s">
        <v>13042</v>
      </c>
      <c r="D16346" s="57" t="s">
        <v>13043</v>
      </c>
    </row>
    <row r="16347" spans="1:4">
      <c r="A16347" s="57" t="s">
        <v>7857</v>
      </c>
      <c r="B16347" s="57" t="s">
        <v>2608</v>
      </c>
      <c r="C16347" s="57" t="s">
        <v>7602</v>
      </c>
      <c r="D16347" s="57" t="s">
        <v>7603</v>
      </c>
    </row>
    <row r="16348" spans="1:4">
      <c r="A16348" s="57" t="s">
        <v>7857</v>
      </c>
      <c r="B16348" s="57" t="s">
        <v>2608</v>
      </c>
      <c r="C16348" s="57" t="s">
        <v>9378</v>
      </c>
      <c r="D16348" s="57" t="s">
        <v>9379</v>
      </c>
    </row>
    <row r="16349" spans="1:4">
      <c r="A16349" s="57" t="s">
        <v>7857</v>
      </c>
      <c r="B16349" s="57" t="s">
        <v>2608</v>
      </c>
      <c r="C16349" s="57" t="s">
        <v>15481</v>
      </c>
      <c r="D16349" s="57" t="s">
        <v>15482</v>
      </c>
    </row>
    <row r="16350" spans="1:4">
      <c r="A16350" s="57" t="s">
        <v>7857</v>
      </c>
      <c r="B16350" s="57" t="s">
        <v>2608</v>
      </c>
      <c r="C16350" s="57" t="s">
        <v>17486</v>
      </c>
      <c r="D16350" s="57" t="s">
        <v>17487</v>
      </c>
    </row>
    <row r="16351" spans="1:4">
      <c r="A16351" s="57" t="s">
        <v>17488</v>
      </c>
      <c r="B16351" s="57" t="s">
        <v>2608</v>
      </c>
      <c r="C16351" s="57" t="s">
        <v>17489</v>
      </c>
      <c r="D16351" s="57" t="s">
        <v>17490</v>
      </c>
    </row>
    <row r="16352" spans="1:4">
      <c r="A16352" s="57" t="s">
        <v>42075</v>
      </c>
      <c r="B16352" s="57" t="s">
        <v>12940</v>
      </c>
      <c r="C16352" s="57" t="s">
        <v>42076</v>
      </c>
      <c r="D16352" s="57" t="s">
        <v>42077</v>
      </c>
    </row>
    <row r="16353" spans="1:4">
      <c r="A16353" s="57" t="s">
        <v>42078</v>
      </c>
      <c r="B16353" s="57" t="s">
        <v>12940</v>
      </c>
      <c r="C16353" s="57" t="s">
        <v>42079</v>
      </c>
      <c r="D16353" s="57" t="s">
        <v>42080</v>
      </c>
    </row>
    <row r="16354" spans="1:4">
      <c r="A16354" s="57" t="s">
        <v>42078</v>
      </c>
      <c r="B16354" s="57"/>
      <c r="C16354" s="57" t="s">
        <v>42081</v>
      </c>
      <c r="D16354" s="57" t="s">
        <v>42082</v>
      </c>
    </row>
    <row r="16355" spans="1:4">
      <c r="A16355" s="57" t="s">
        <v>42078</v>
      </c>
      <c r="B16355" s="57"/>
      <c r="C16355" s="57" t="s">
        <v>42083</v>
      </c>
      <c r="D16355" s="57" t="s">
        <v>42084</v>
      </c>
    </row>
    <row r="16356" spans="1:4">
      <c r="A16356" s="57" t="s">
        <v>42078</v>
      </c>
      <c r="B16356" s="57"/>
      <c r="C16356" s="57" t="s">
        <v>42085</v>
      </c>
      <c r="D16356" s="57" t="s">
        <v>42086</v>
      </c>
    </row>
    <row r="16357" spans="1:4">
      <c r="A16357" s="57" t="s">
        <v>42078</v>
      </c>
      <c r="B16357" s="57"/>
      <c r="C16357" s="57" t="s">
        <v>42087</v>
      </c>
      <c r="D16357" s="57" t="s">
        <v>42088</v>
      </c>
    </row>
    <row r="16358" spans="1:4">
      <c r="A16358" s="57" t="s">
        <v>42078</v>
      </c>
      <c r="B16358" s="57"/>
      <c r="C16358" s="57" t="s">
        <v>42089</v>
      </c>
      <c r="D16358" s="57" t="s">
        <v>42090</v>
      </c>
    </row>
    <row r="16359" spans="1:4">
      <c r="A16359" s="57" t="s">
        <v>42078</v>
      </c>
      <c r="B16359" s="57"/>
      <c r="C16359" s="57" t="s">
        <v>42091</v>
      </c>
      <c r="D16359" s="57" t="s">
        <v>42092</v>
      </c>
    </row>
    <row r="16360" spans="1:4">
      <c r="A16360" s="57" t="s">
        <v>42078</v>
      </c>
      <c r="B16360" s="57"/>
      <c r="C16360" s="57" t="s">
        <v>42093</v>
      </c>
      <c r="D16360" s="57" t="s">
        <v>42094</v>
      </c>
    </row>
    <row r="16361" spans="1:4">
      <c r="A16361" s="57" t="s">
        <v>42078</v>
      </c>
      <c r="B16361" s="57"/>
      <c r="C16361" s="57" t="s">
        <v>42095</v>
      </c>
      <c r="D16361" s="57" t="s">
        <v>42096</v>
      </c>
    </row>
    <row r="16362" spans="1:4">
      <c r="A16362" s="57" t="s">
        <v>42078</v>
      </c>
      <c r="B16362" s="57"/>
      <c r="C16362" s="57" t="s">
        <v>42097</v>
      </c>
      <c r="D16362" s="57" t="s">
        <v>42098</v>
      </c>
    </row>
    <row r="16363" spans="1:4">
      <c r="A16363" s="57" t="s">
        <v>42078</v>
      </c>
      <c r="B16363" s="57"/>
      <c r="C16363" s="57" t="s">
        <v>42099</v>
      </c>
      <c r="D16363" s="57" t="s">
        <v>42100</v>
      </c>
    </row>
    <row r="16364" spans="1:4">
      <c r="A16364" s="57" t="s">
        <v>42078</v>
      </c>
      <c r="B16364" s="57"/>
      <c r="C16364" s="57" t="s">
        <v>42101</v>
      </c>
      <c r="D16364" s="57" t="s">
        <v>42102</v>
      </c>
    </row>
    <row r="16365" spans="1:4">
      <c r="A16365" s="57" t="s">
        <v>42103</v>
      </c>
      <c r="B16365" s="57" t="s">
        <v>12940</v>
      </c>
      <c r="C16365" s="57" t="s">
        <v>42104</v>
      </c>
      <c r="D16365" s="57" t="s">
        <v>42105</v>
      </c>
    </row>
    <row r="16366" spans="1:4">
      <c r="A16366" s="57" t="s">
        <v>42103</v>
      </c>
      <c r="B16366" s="57"/>
      <c r="C16366" s="57" t="s">
        <v>42106</v>
      </c>
      <c r="D16366" s="57" t="s">
        <v>42107</v>
      </c>
    </row>
    <row r="16367" spans="1:4">
      <c r="A16367" s="57" t="s">
        <v>42103</v>
      </c>
      <c r="B16367" s="57"/>
      <c r="C16367" s="57" t="s">
        <v>42108</v>
      </c>
      <c r="D16367" s="57" t="s">
        <v>42109</v>
      </c>
    </row>
    <row r="16368" spans="1:4">
      <c r="A16368" s="57" t="s">
        <v>42110</v>
      </c>
      <c r="B16368" s="57" t="s">
        <v>12940</v>
      </c>
      <c r="C16368" s="57" t="s">
        <v>42111</v>
      </c>
      <c r="D16368" s="57" t="s">
        <v>42112</v>
      </c>
    </row>
    <row r="16369" spans="1:4">
      <c r="A16369" s="57" t="s">
        <v>42110</v>
      </c>
      <c r="B16369" s="57"/>
      <c r="C16369" s="57" t="s">
        <v>42113</v>
      </c>
      <c r="D16369" s="57" t="s">
        <v>42114</v>
      </c>
    </row>
    <row r="16370" spans="1:4">
      <c r="A16370" s="57" t="s">
        <v>42115</v>
      </c>
      <c r="B16370" s="57" t="s">
        <v>12940</v>
      </c>
      <c r="C16370" s="57" t="s">
        <v>42116</v>
      </c>
      <c r="D16370" s="57" t="s">
        <v>42117</v>
      </c>
    </row>
    <row r="16371" spans="1:4">
      <c r="A16371" s="57" t="s">
        <v>42115</v>
      </c>
      <c r="B16371" s="57"/>
      <c r="C16371" s="57" t="s">
        <v>42118</v>
      </c>
      <c r="D16371" s="57" t="s">
        <v>42119</v>
      </c>
    </row>
    <row r="16372" spans="1:4">
      <c r="A16372" s="57" t="s">
        <v>42120</v>
      </c>
      <c r="B16372" s="57" t="s">
        <v>12940</v>
      </c>
      <c r="C16372" s="57" t="s">
        <v>42121</v>
      </c>
      <c r="D16372" s="57" t="s">
        <v>42122</v>
      </c>
    </row>
    <row r="16373" spans="1:4">
      <c r="A16373" s="57" t="s">
        <v>42120</v>
      </c>
      <c r="B16373" s="57"/>
      <c r="C16373" s="57" t="s">
        <v>42123</v>
      </c>
      <c r="D16373" s="57" t="s">
        <v>42124</v>
      </c>
    </row>
    <row r="16374" spans="1:4">
      <c r="A16374" s="57" t="s">
        <v>42120</v>
      </c>
      <c r="B16374" s="57"/>
      <c r="C16374" s="57" t="s">
        <v>42125</v>
      </c>
      <c r="D16374" s="57" t="s">
        <v>42126</v>
      </c>
    </row>
    <row r="16375" spans="1:4">
      <c r="A16375" s="57" t="s">
        <v>42120</v>
      </c>
      <c r="B16375" s="57"/>
      <c r="C16375" s="57" t="s">
        <v>42127</v>
      </c>
      <c r="D16375" s="57" t="s">
        <v>42128</v>
      </c>
    </row>
    <row r="16376" spans="1:4">
      <c r="A16376" s="57" t="s">
        <v>42129</v>
      </c>
      <c r="B16376" s="57" t="s">
        <v>12940</v>
      </c>
      <c r="C16376" s="57" t="s">
        <v>42130</v>
      </c>
      <c r="D16376" s="57" t="s">
        <v>42131</v>
      </c>
    </row>
    <row r="16377" spans="1:4">
      <c r="A16377" s="57" t="s">
        <v>42129</v>
      </c>
      <c r="B16377" s="57"/>
      <c r="C16377" s="57" t="s">
        <v>42132</v>
      </c>
      <c r="D16377" s="57" t="s">
        <v>42133</v>
      </c>
    </row>
    <row r="16378" spans="1:4">
      <c r="A16378" s="57" t="s">
        <v>42134</v>
      </c>
      <c r="B16378" s="57" t="s">
        <v>12940</v>
      </c>
      <c r="C16378" s="57" t="s">
        <v>42135</v>
      </c>
      <c r="D16378" s="57" t="s">
        <v>42136</v>
      </c>
    </row>
    <row r="16379" spans="1:4">
      <c r="A16379" s="57" t="s">
        <v>42134</v>
      </c>
      <c r="B16379" s="57"/>
      <c r="C16379" s="57" t="s">
        <v>42137</v>
      </c>
      <c r="D16379" s="57" t="s">
        <v>40358</v>
      </c>
    </row>
    <row r="16380" spans="1:4">
      <c r="A16380" s="57" t="s">
        <v>42134</v>
      </c>
      <c r="B16380" s="57"/>
      <c r="C16380" s="57" t="s">
        <v>42138</v>
      </c>
      <c r="D16380" s="57" t="s">
        <v>42139</v>
      </c>
    </row>
    <row r="16381" spans="1:4">
      <c r="A16381" s="57" t="s">
        <v>42134</v>
      </c>
      <c r="B16381" s="57"/>
      <c r="C16381" s="57" t="s">
        <v>42140</v>
      </c>
      <c r="D16381" s="57" t="s">
        <v>42141</v>
      </c>
    </row>
    <row r="16382" spans="1:4">
      <c r="A16382" s="57" t="s">
        <v>42134</v>
      </c>
      <c r="B16382" s="57"/>
      <c r="C16382" s="57" t="s">
        <v>42142</v>
      </c>
      <c r="D16382" s="57" t="s">
        <v>42143</v>
      </c>
    </row>
    <row r="16383" spans="1:4">
      <c r="A16383" s="57" t="s">
        <v>42134</v>
      </c>
      <c r="B16383" s="57"/>
      <c r="C16383" s="57" t="s">
        <v>42144</v>
      </c>
      <c r="D16383" s="57" t="s">
        <v>42145</v>
      </c>
    </row>
    <row r="16384" spans="1:4">
      <c r="A16384" s="57" t="s">
        <v>42134</v>
      </c>
      <c r="B16384" s="57"/>
      <c r="C16384" s="57" t="s">
        <v>42146</v>
      </c>
      <c r="D16384" s="57" t="s">
        <v>42147</v>
      </c>
    </row>
    <row r="16385" spans="1:4">
      <c r="A16385" s="57" t="s">
        <v>42134</v>
      </c>
      <c r="B16385" s="57"/>
      <c r="C16385" s="57" t="s">
        <v>42148</v>
      </c>
      <c r="D16385" s="57" t="s">
        <v>35825</v>
      </c>
    </row>
    <row r="16386" spans="1:4">
      <c r="A16386" s="57" t="s">
        <v>42134</v>
      </c>
      <c r="B16386" s="57"/>
      <c r="C16386" s="57" t="s">
        <v>42149</v>
      </c>
      <c r="D16386" s="57" t="s">
        <v>38659</v>
      </c>
    </row>
    <row r="16387" spans="1:4">
      <c r="A16387" s="57" t="s">
        <v>42134</v>
      </c>
      <c r="B16387" s="57"/>
      <c r="C16387" s="57" t="s">
        <v>42150</v>
      </c>
      <c r="D16387" s="57" t="s">
        <v>38657</v>
      </c>
    </row>
    <row r="16388" spans="1:4">
      <c r="A16388" s="57" t="s">
        <v>42134</v>
      </c>
      <c r="B16388" s="57"/>
      <c r="C16388" s="57" t="s">
        <v>42151</v>
      </c>
      <c r="D16388" s="57" t="s">
        <v>38655</v>
      </c>
    </row>
    <row r="16389" spans="1:4">
      <c r="A16389" s="57" t="s">
        <v>42152</v>
      </c>
      <c r="B16389" s="57" t="s">
        <v>12940</v>
      </c>
      <c r="C16389" s="57" t="s">
        <v>42153</v>
      </c>
      <c r="D16389" s="57" t="s">
        <v>42154</v>
      </c>
    </row>
    <row r="16390" spans="1:4">
      <c r="A16390" s="57" t="s">
        <v>42155</v>
      </c>
      <c r="B16390" s="57" t="s">
        <v>12940</v>
      </c>
      <c r="C16390" s="57" t="s">
        <v>42156</v>
      </c>
      <c r="D16390" s="57" t="s">
        <v>42157</v>
      </c>
    </row>
    <row r="16391" spans="1:4">
      <c r="A16391" s="57" t="s">
        <v>42155</v>
      </c>
      <c r="B16391" s="57"/>
      <c r="C16391" s="57" t="s">
        <v>42158</v>
      </c>
      <c r="D16391" s="57" t="s">
        <v>42159</v>
      </c>
    </row>
    <row r="16392" spans="1:4">
      <c r="A16392" s="57" t="s">
        <v>42160</v>
      </c>
      <c r="B16392" s="57" t="s">
        <v>12940</v>
      </c>
      <c r="C16392" s="57" t="s">
        <v>42161</v>
      </c>
      <c r="D16392" s="57" t="s">
        <v>42162</v>
      </c>
    </row>
    <row r="16393" spans="1:4">
      <c r="A16393" s="57" t="s">
        <v>42163</v>
      </c>
      <c r="B16393" s="57" t="s">
        <v>12940</v>
      </c>
      <c r="C16393" s="57" t="s">
        <v>42164</v>
      </c>
      <c r="D16393" s="57" t="s">
        <v>42165</v>
      </c>
    </row>
    <row r="16394" spans="1:4">
      <c r="A16394" s="57" t="s">
        <v>42163</v>
      </c>
      <c r="B16394" s="57"/>
      <c r="C16394" s="57" t="s">
        <v>42166</v>
      </c>
      <c r="D16394" s="57" t="s">
        <v>42167</v>
      </c>
    </row>
    <row r="16395" spans="1:4">
      <c r="A16395" s="57" t="s">
        <v>42163</v>
      </c>
      <c r="B16395" s="57"/>
      <c r="C16395" s="57" t="s">
        <v>42168</v>
      </c>
      <c r="D16395" s="57" t="s">
        <v>42169</v>
      </c>
    </row>
    <row r="16396" spans="1:4">
      <c r="A16396" s="57" t="s">
        <v>42170</v>
      </c>
      <c r="B16396" s="57" t="s">
        <v>12940</v>
      </c>
      <c r="C16396" s="57" t="s">
        <v>42171</v>
      </c>
      <c r="D16396" s="57" t="s">
        <v>42172</v>
      </c>
    </row>
    <row r="16397" spans="1:4">
      <c r="A16397" s="57" t="s">
        <v>42173</v>
      </c>
      <c r="B16397" s="57" t="s">
        <v>12940</v>
      </c>
      <c r="C16397" s="57" t="s">
        <v>42174</v>
      </c>
      <c r="D16397" s="57" t="s">
        <v>42175</v>
      </c>
    </row>
    <row r="16398" spans="1:4">
      <c r="A16398" s="57" t="s">
        <v>42173</v>
      </c>
      <c r="B16398" s="57"/>
      <c r="C16398" s="57" t="s">
        <v>42176</v>
      </c>
      <c r="D16398" s="57" t="s">
        <v>42177</v>
      </c>
    </row>
    <row r="16399" spans="1:4">
      <c r="A16399" s="57" t="s">
        <v>42173</v>
      </c>
      <c r="B16399" s="57"/>
      <c r="C16399" s="57" t="s">
        <v>42178</v>
      </c>
      <c r="D16399" s="57" t="s">
        <v>42179</v>
      </c>
    </row>
    <row r="16400" spans="1:4">
      <c r="A16400" s="57" t="s">
        <v>42173</v>
      </c>
      <c r="B16400" s="57"/>
      <c r="C16400" s="57" t="s">
        <v>42180</v>
      </c>
      <c r="D16400" s="57" t="s">
        <v>42181</v>
      </c>
    </row>
    <row r="16401" spans="1:4">
      <c r="A16401" s="57" t="s">
        <v>42173</v>
      </c>
      <c r="B16401" s="57"/>
      <c r="C16401" s="57" t="s">
        <v>42182</v>
      </c>
      <c r="D16401" s="57" t="s">
        <v>42183</v>
      </c>
    </row>
    <row r="16402" spans="1:4">
      <c r="A16402" s="57" t="s">
        <v>42173</v>
      </c>
      <c r="B16402" s="57"/>
      <c r="C16402" s="57" t="s">
        <v>42184</v>
      </c>
      <c r="D16402" s="57" t="s">
        <v>42185</v>
      </c>
    </row>
    <row r="16403" spans="1:4">
      <c r="A16403" s="57" t="s">
        <v>42186</v>
      </c>
      <c r="B16403" s="57" t="s">
        <v>12940</v>
      </c>
      <c r="C16403" s="57" t="s">
        <v>42187</v>
      </c>
      <c r="D16403" s="57" t="s">
        <v>42188</v>
      </c>
    </row>
    <row r="16404" spans="1:4">
      <c r="A16404" s="57" t="s">
        <v>42189</v>
      </c>
      <c r="B16404" s="57" t="s">
        <v>12940</v>
      </c>
      <c r="C16404" s="57" t="s">
        <v>42190</v>
      </c>
      <c r="D16404" s="57" t="s">
        <v>42191</v>
      </c>
    </row>
    <row r="16405" spans="1:4">
      <c r="A16405" s="57" t="s">
        <v>42189</v>
      </c>
      <c r="B16405" s="57"/>
      <c r="C16405" s="57" t="s">
        <v>42192</v>
      </c>
      <c r="D16405" s="57" t="s">
        <v>42193</v>
      </c>
    </row>
    <row r="16406" spans="1:4">
      <c r="A16406" s="57" t="s">
        <v>42189</v>
      </c>
      <c r="B16406" s="57"/>
      <c r="C16406" s="57" t="s">
        <v>42194</v>
      </c>
      <c r="D16406" s="57" t="s">
        <v>42141</v>
      </c>
    </row>
    <row r="16407" spans="1:4">
      <c r="A16407" s="57" t="s">
        <v>42189</v>
      </c>
      <c r="B16407" s="57"/>
      <c r="C16407" s="57" t="s">
        <v>42195</v>
      </c>
      <c r="D16407" s="57" t="s">
        <v>42143</v>
      </c>
    </row>
    <row r="16408" spans="1:4">
      <c r="A16408" s="57" t="s">
        <v>42189</v>
      </c>
      <c r="B16408" s="57"/>
      <c r="C16408" s="57" t="s">
        <v>42196</v>
      </c>
      <c r="D16408" s="57" t="s">
        <v>42197</v>
      </c>
    </row>
    <row r="16409" spans="1:4">
      <c r="A16409" s="57" t="s">
        <v>42189</v>
      </c>
      <c r="B16409" s="57"/>
      <c r="C16409" s="57" t="s">
        <v>42198</v>
      </c>
      <c r="D16409" s="57" t="s">
        <v>42199</v>
      </c>
    </row>
    <row r="16410" spans="1:4">
      <c r="A16410" s="57" t="s">
        <v>42189</v>
      </c>
      <c r="B16410" s="57"/>
      <c r="C16410" s="57" t="s">
        <v>42200</v>
      </c>
      <c r="D16410" s="57" t="s">
        <v>35825</v>
      </c>
    </row>
    <row r="16411" spans="1:4">
      <c r="A16411" s="57" t="s">
        <v>42189</v>
      </c>
      <c r="B16411" s="57"/>
      <c r="C16411" s="57" t="s">
        <v>42201</v>
      </c>
      <c r="D16411" s="57" t="s">
        <v>38659</v>
      </c>
    </row>
    <row r="16412" spans="1:4">
      <c r="A16412" s="57" t="s">
        <v>42189</v>
      </c>
      <c r="B16412" s="57"/>
      <c r="C16412" s="57" t="s">
        <v>42202</v>
      </c>
      <c r="D16412" s="57" t="s">
        <v>38657</v>
      </c>
    </row>
    <row r="16413" spans="1:4">
      <c r="A16413" s="57" t="s">
        <v>42189</v>
      </c>
      <c r="B16413" s="57"/>
      <c r="C16413" s="57" t="s">
        <v>42203</v>
      </c>
      <c r="D16413" s="57" t="s">
        <v>38655</v>
      </c>
    </row>
    <row r="16414" spans="1:4">
      <c r="A16414" s="57" t="s">
        <v>42204</v>
      </c>
      <c r="B16414" s="57" t="s">
        <v>12940</v>
      </c>
      <c r="C16414" s="57" t="s">
        <v>42205</v>
      </c>
      <c r="D16414" s="57" t="s">
        <v>42206</v>
      </c>
    </row>
    <row r="16415" spans="1:4">
      <c r="A16415" s="57" t="s">
        <v>42204</v>
      </c>
      <c r="B16415" s="57"/>
      <c r="C16415" s="57" t="s">
        <v>42207</v>
      </c>
      <c r="D16415" s="57" t="s">
        <v>42208</v>
      </c>
    </row>
    <row r="16416" spans="1:4">
      <c r="A16416" s="57" t="s">
        <v>42209</v>
      </c>
      <c r="B16416" s="57" t="s">
        <v>12940</v>
      </c>
      <c r="C16416" s="57" t="s">
        <v>42210</v>
      </c>
      <c r="D16416" s="57" t="s">
        <v>42211</v>
      </c>
    </row>
    <row r="16417" spans="1:4">
      <c r="A16417" s="57" t="s">
        <v>42209</v>
      </c>
      <c r="B16417" s="57"/>
      <c r="C16417" s="57" t="s">
        <v>42212</v>
      </c>
      <c r="D16417" s="57" t="s">
        <v>42213</v>
      </c>
    </row>
    <row r="16418" spans="1:4">
      <c r="A16418" s="57" t="s">
        <v>42209</v>
      </c>
      <c r="B16418" s="57"/>
      <c r="C16418" s="57" t="s">
        <v>42214</v>
      </c>
      <c r="D16418" s="57" t="s">
        <v>42215</v>
      </c>
    </row>
    <row r="16419" spans="1:4">
      <c r="A16419" s="57" t="s">
        <v>42209</v>
      </c>
      <c r="B16419" s="57"/>
      <c r="C16419" s="57" t="s">
        <v>42216</v>
      </c>
      <c r="D16419" s="57" t="s">
        <v>42217</v>
      </c>
    </row>
    <row r="16420" spans="1:4">
      <c r="A16420" s="57" t="s">
        <v>42209</v>
      </c>
      <c r="B16420" s="57"/>
      <c r="C16420" s="57" t="s">
        <v>42218</v>
      </c>
      <c r="D16420" s="57" t="s">
        <v>42219</v>
      </c>
    </row>
    <row r="16421" spans="1:4">
      <c r="A16421" s="57" t="s">
        <v>42209</v>
      </c>
      <c r="B16421" s="57"/>
      <c r="C16421" s="57" t="s">
        <v>75238</v>
      </c>
      <c r="D16421" s="57" t="s">
        <v>75239</v>
      </c>
    </row>
    <row r="16422" spans="1:4">
      <c r="A16422" s="57" t="s">
        <v>42220</v>
      </c>
      <c r="B16422" s="57" t="s">
        <v>12940</v>
      </c>
      <c r="C16422" s="57" t="s">
        <v>42221</v>
      </c>
      <c r="D16422" s="57" t="s">
        <v>42222</v>
      </c>
    </row>
    <row r="16423" spans="1:4">
      <c r="A16423" s="57" t="s">
        <v>42220</v>
      </c>
      <c r="B16423" s="57"/>
      <c r="C16423" s="57" t="s">
        <v>42223</v>
      </c>
      <c r="D16423" s="57" t="s">
        <v>42224</v>
      </c>
    </row>
    <row r="16424" spans="1:4">
      <c r="A16424" s="57" t="s">
        <v>42225</v>
      </c>
      <c r="B16424" s="57" t="s">
        <v>12940</v>
      </c>
      <c r="C16424" s="57" t="s">
        <v>42226</v>
      </c>
      <c r="D16424" s="57" t="s">
        <v>42227</v>
      </c>
    </row>
    <row r="16425" spans="1:4">
      <c r="A16425" s="57" t="s">
        <v>42225</v>
      </c>
      <c r="B16425" s="57"/>
      <c r="C16425" s="57" t="s">
        <v>42228</v>
      </c>
      <c r="D16425" s="57" t="s">
        <v>42229</v>
      </c>
    </row>
    <row r="16426" spans="1:4">
      <c r="A16426" s="57" t="s">
        <v>42230</v>
      </c>
      <c r="B16426" s="57" t="s">
        <v>12940</v>
      </c>
      <c r="C16426" s="57" t="s">
        <v>42231</v>
      </c>
      <c r="D16426" s="57" t="s">
        <v>42232</v>
      </c>
    </row>
    <row r="16427" spans="1:4">
      <c r="A16427" s="57" t="s">
        <v>42230</v>
      </c>
      <c r="B16427" s="57"/>
      <c r="C16427" s="57" t="s">
        <v>42233</v>
      </c>
      <c r="D16427" s="57" t="s">
        <v>42234</v>
      </c>
    </row>
    <row r="16428" spans="1:4">
      <c r="A16428" s="57" t="s">
        <v>42235</v>
      </c>
      <c r="B16428" s="57" t="s">
        <v>12940</v>
      </c>
      <c r="C16428" s="57" t="s">
        <v>42236</v>
      </c>
      <c r="D16428" s="57" t="s">
        <v>42237</v>
      </c>
    </row>
    <row r="16429" spans="1:4">
      <c r="A16429" s="57" t="s">
        <v>42235</v>
      </c>
      <c r="B16429" s="57"/>
      <c r="C16429" s="57" t="s">
        <v>42238</v>
      </c>
      <c r="D16429" s="57" t="s">
        <v>42239</v>
      </c>
    </row>
    <row r="16430" spans="1:4">
      <c r="A16430" s="57" t="s">
        <v>15483</v>
      </c>
      <c r="B16430" s="57" t="s">
        <v>15484</v>
      </c>
      <c r="C16430" s="57" t="s">
        <v>15485</v>
      </c>
      <c r="D16430" s="57" t="s">
        <v>15486</v>
      </c>
    </row>
    <row r="16431" spans="1:4">
      <c r="A16431" s="57" t="s">
        <v>15483</v>
      </c>
      <c r="B16431" s="57" t="s">
        <v>15484</v>
      </c>
      <c r="C16431" s="57" t="s">
        <v>17491</v>
      </c>
      <c r="D16431" s="57" t="s">
        <v>17492</v>
      </c>
    </row>
    <row r="16432" spans="1:4">
      <c r="A16432" s="57" t="s">
        <v>15483</v>
      </c>
      <c r="B16432" s="57" t="s">
        <v>15484</v>
      </c>
      <c r="C16432" s="57" t="s">
        <v>17493</v>
      </c>
      <c r="D16432" s="57" t="s">
        <v>17494</v>
      </c>
    </row>
    <row r="16433" spans="1:4">
      <c r="A16433" s="57" t="s">
        <v>15483</v>
      </c>
      <c r="B16433" s="57" t="s">
        <v>15484</v>
      </c>
      <c r="C16433" s="57" t="s">
        <v>17495</v>
      </c>
      <c r="D16433" s="57" t="s">
        <v>17496</v>
      </c>
    </row>
    <row r="16434" spans="1:4">
      <c r="A16434" s="57" t="s">
        <v>75240</v>
      </c>
      <c r="B16434" s="57" t="s">
        <v>74320</v>
      </c>
      <c r="C16434" s="57" t="s">
        <v>75241</v>
      </c>
      <c r="D16434" s="57" t="s">
        <v>75242</v>
      </c>
    </row>
    <row r="16435" spans="1:4">
      <c r="A16435" s="57" t="s">
        <v>42240</v>
      </c>
      <c r="B16435" s="57" t="s">
        <v>12940</v>
      </c>
      <c r="C16435" s="57" t="s">
        <v>42241</v>
      </c>
      <c r="D16435" s="57" t="s">
        <v>35682</v>
      </c>
    </row>
    <row r="16436" spans="1:4">
      <c r="A16436" s="57" t="s">
        <v>42242</v>
      </c>
      <c r="B16436" s="57" t="s">
        <v>12940</v>
      </c>
      <c r="C16436" s="57" t="s">
        <v>42243</v>
      </c>
      <c r="D16436" s="57" t="s">
        <v>42244</v>
      </c>
    </row>
    <row r="16437" spans="1:4">
      <c r="A16437" s="57" t="s">
        <v>42245</v>
      </c>
      <c r="B16437" s="57" t="s">
        <v>12940</v>
      </c>
      <c r="C16437" s="57" t="s">
        <v>42246</v>
      </c>
      <c r="D16437" s="57" t="s">
        <v>35682</v>
      </c>
    </row>
    <row r="16438" spans="1:4">
      <c r="A16438" s="57" t="s">
        <v>42247</v>
      </c>
      <c r="B16438" s="57" t="s">
        <v>12940</v>
      </c>
      <c r="C16438" s="57" t="s">
        <v>42248</v>
      </c>
      <c r="D16438" s="57" t="s">
        <v>42249</v>
      </c>
    </row>
    <row r="16439" spans="1:4">
      <c r="A16439" s="57" t="s">
        <v>42250</v>
      </c>
      <c r="B16439" s="57" t="s">
        <v>12940</v>
      </c>
      <c r="C16439" s="57" t="s">
        <v>42251</v>
      </c>
      <c r="D16439" s="57" t="s">
        <v>42252</v>
      </c>
    </row>
    <row r="16440" spans="1:4">
      <c r="A16440" s="57" t="s">
        <v>42253</v>
      </c>
      <c r="B16440" s="57" t="s">
        <v>12940</v>
      </c>
      <c r="C16440" s="57" t="s">
        <v>42254</v>
      </c>
      <c r="D16440" s="57" t="s">
        <v>42255</v>
      </c>
    </row>
    <row r="16441" spans="1:4">
      <c r="A16441" s="57" t="s">
        <v>42253</v>
      </c>
      <c r="B16441" s="57"/>
      <c r="C16441" s="57" t="s">
        <v>42256</v>
      </c>
      <c r="D16441" s="57" t="s">
        <v>42257</v>
      </c>
    </row>
    <row r="16442" spans="1:4">
      <c r="A16442" s="57" t="s">
        <v>42258</v>
      </c>
      <c r="B16442" s="57" t="s">
        <v>12940</v>
      </c>
      <c r="C16442" s="57" t="s">
        <v>42259</v>
      </c>
      <c r="D16442" s="57" t="s">
        <v>42260</v>
      </c>
    </row>
    <row r="16443" spans="1:4">
      <c r="A16443" s="57" t="s">
        <v>42258</v>
      </c>
      <c r="B16443" s="57"/>
      <c r="C16443" s="57" t="s">
        <v>42261</v>
      </c>
      <c r="D16443" s="57" t="s">
        <v>42262</v>
      </c>
    </row>
    <row r="16444" spans="1:4">
      <c r="A16444" s="57" t="s">
        <v>42258</v>
      </c>
      <c r="B16444" s="57"/>
      <c r="C16444" s="57" t="s">
        <v>42263</v>
      </c>
      <c r="D16444" s="57" t="s">
        <v>42264</v>
      </c>
    </row>
    <row r="16445" spans="1:4">
      <c r="A16445" s="57" t="s">
        <v>42258</v>
      </c>
      <c r="B16445" s="57"/>
      <c r="C16445" s="57" t="s">
        <v>42265</v>
      </c>
      <c r="D16445" s="57" t="s">
        <v>42266</v>
      </c>
    </row>
    <row r="16446" spans="1:4">
      <c r="A16446" s="57" t="s">
        <v>42258</v>
      </c>
      <c r="B16446" s="57"/>
      <c r="C16446" s="57" t="s">
        <v>42267</v>
      </c>
      <c r="D16446" s="57" t="s">
        <v>42268</v>
      </c>
    </row>
    <row r="16447" spans="1:4">
      <c r="A16447" s="57" t="s">
        <v>42258</v>
      </c>
      <c r="B16447" s="57"/>
      <c r="C16447" s="57" t="s">
        <v>42269</v>
      </c>
      <c r="D16447" s="57" t="s">
        <v>42270</v>
      </c>
    </row>
    <row r="16448" spans="1:4">
      <c r="A16448" s="57" t="s">
        <v>42258</v>
      </c>
      <c r="B16448" s="57"/>
      <c r="C16448" s="57" t="s">
        <v>42271</v>
      </c>
      <c r="D16448" s="57" t="s">
        <v>42272</v>
      </c>
    </row>
    <row r="16449" spans="1:4">
      <c r="A16449" s="57" t="s">
        <v>42258</v>
      </c>
      <c r="B16449" s="57"/>
      <c r="C16449" s="57" t="s">
        <v>42273</v>
      </c>
      <c r="D16449" s="57" t="s">
        <v>42274</v>
      </c>
    </row>
    <row r="16450" spans="1:4">
      <c r="A16450" s="57" t="s">
        <v>42258</v>
      </c>
      <c r="B16450" s="57"/>
      <c r="C16450" s="57" t="s">
        <v>42275</v>
      </c>
      <c r="D16450" s="57" t="s">
        <v>42276</v>
      </c>
    </row>
    <row r="16451" spans="1:4">
      <c r="A16451" s="57" t="s">
        <v>42277</v>
      </c>
      <c r="B16451" s="57" t="s">
        <v>12940</v>
      </c>
      <c r="C16451" s="57" t="s">
        <v>42278</v>
      </c>
      <c r="D16451" s="57" t="s">
        <v>42279</v>
      </c>
    </row>
    <row r="16452" spans="1:4">
      <c r="A16452" s="57" t="s">
        <v>42277</v>
      </c>
      <c r="B16452" s="57"/>
      <c r="C16452" s="57" t="s">
        <v>42280</v>
      </c>
      <c r="D16452" s="57" t="s">
        <v>42281</v>
      </c>
    </row>
    <row r="16453" spans="1:4">
      <c r="A16453" s="57" t="s">
        <v>42282</v>
      </c>
      <c r="B16453" s="57" t="s">
        <v>12940</v>
      </c>
      <c r="C16453" s="57" t="s">
        <v>42283</v>
      </c>
      <c r="D16453" s="57" t="s">
        <v>42284</v>
      </c>
    </row>
    <row r="16454" spans="1:4">
      <c r="A16454" s="57" t="s">
        <v>42282</v>
      </c>
      <c r="B16454" s="57"/>
      <c r="C16454" s="57" t="s">
        <v>42285</v>
      </c>
      <c r="D16454" s="57" t="s">
        <v>42286</v>
      </c>
    </row>
    <row r="16455" spans="1:4">
      <c r="A16455" s="57" t="s">
        <v>42287</v>
      </c>
      <c r="B16455" s="57" t="s">
        <v>12940</v>
      </c>
      <c r="C16455" s="57" t="s">
        <v>42288</v>
      </c>
      <c r="D16455" s="57" t="s">
        <v>42289</v>
      </c>
    </row>
    <row r="16456" spans="1:4">
      <c r="A16456" s="57" t="s">
        <v>42287</v>
      </c>
      <c r="B16456" s="57"/>
      <c r="C16456" s="57" t="s">
        <v>42290</v>
      </c>
      <c r="D16456" s="57" t="s">
        <v>42291</v>
      </c>
    </row>
    <row r="16457" spans="1:4">
      <c r="A16457" s="57" t="s">
        <v>42287</v>
      </c>
      <c r="B16457" s="57"/>
      <c r="C16457" s="57" t="s">
        <v>42292</v>
      </c>
      <c r="D16457" s="57" t="s">
        <v>42293</v>
      </c>
    </row>
    <row r="16458" spans="1:4">
      <c r="A16458" s="57" t="s">
        <v>42287</v>
      </c>
      <c r="B16458" s="57"/>
      <c r="C16458" s="57" t="s">
        <v>42294</v>
      </c>
      <c r="D16458" s="57" t="s">
        <v>42295</v>
      </c>
    </row>
    <row r="16459" spans="1:4">
      <c r="A16459" s="57" t="s">
        <v>42296</v>
      </c>
      <c r="B16459" s="57" t="s">
        <v>12940</v>
      </c>
      <c r="C16459" s="57" t="s">
        <v>42297</v>
      </c>
      <c r="D16459" s="57" t="s">
        <v>42298</v>
      </c>
    </row>
    <row r="16460" spans="1:4">
      <c r="A16460" s="57" t="s">
        <v>42296</v>
      </c>
      <c r="B16460" s="57"/>
      <c r="C16460" s="57" t="s">
        <v>42299</v>
      </c>
      <c r="D16460" s="57" t="s">
        <v>42300</v>
      </c>
    </row>
    <row r="16461" spans="1:4">
      <c r="A16461" s="57" t="s">
        <v>42296</v>
      </c>
      <c r="B16461" s="57"/>
      <c r="C16461" s="57" t="s">
        <v>42301</v>
      </c>
      <c r="D16461" s="57" t="s">
        <v>42302</v>
      </c>
    </row>
    <row r="16462" spans="1:4">
      <c r="A16462" s="57" t="s">
        <v>42296</v>
      </c>
      <c r="B16462" s="57"/>
      <c r="C16462" s="57" t="s">
        <v>42303</v>
      </c>
      <c r="D16462" s="57" t="s">
        <v>42304</v>
      </c>
    </row>
    <row r="16463" spans="1:4">
      <c r="A16463" s="57" t="s">
        <v>42296</v>
      </c>
      <c r="B16463" s="57"/>
      <c r="C16463" s="57" t="s">
        <v>42305</v>
      </c>
      <c r="D16463" s="57" t="s">
        <v>42306</v>
      </c>
    </row>
    <row r="16464" spans="1:4">
      <c r="A16464" s="57" t="s">
        <v>42307</v>
      </c>
      <c r="B16464" s="57" t="s">
        <v>12940</v>
      </c>
      <c r="C16464" s="57" t="s">
        <v>42308</v>
      </c>
      <c r="D16464" s="57" t="s">
        <v>42309</v>
      </c>
    </row>
    <row r="16465" spans="1:4">
      <c r="A16465" s="57" t="s">
        <v>42307</v>
      </c>
      <c r="B16465" s="57"/>
      <c r="C16465" s="57" t="s">
        <v>42310</v>
      </c>
      <c r="D16465" s="57" t="s">
        <v>42311</v>
      </c>
    </row>
    <row r="16466" spans="1:4">
      <c r="A16466" s="57" t="s">
        <v>42307</v>
      </c>
      <c r="B16466" s="57"/>
      <c r="C16466" s="57" t="s">
        <v>42312</v>
      </c>
      <c r="D16466" s="57" t="s">
        <v>42313</v>
      </c>
    </row>
    <row r="16467" spans="1:4">
      <c r="A16467" s="57" t="s">
        <v>42307</v>
      </c>
      <c r="B16467" s="57"/>
      <c r="C16467" s="57" t="s">
        <v>42314</v>
      </c>
      <c r="D16467" s="57" t="s">
        <v>42315</v>
      </c>
    </row>
    <row r="16468" spans="1:4">
      <c r="A16468" s="57" t="s">
        <v>42316</v>
      </c>
      <c r="B16468" s="57" t="s">
        <v>12940</v>
      </c>
      <c r="C16468" s="57" t="s">
        <v>42317</v>
      </c>
      <c r="D16468" s="57" t="s">
        <v>42318</v>
      </c>
    </row>
    <row r="16469" spans="1:4">
      <c r="A16469" s="57" t="s">
        <v>42316</v>
      </c>
      <c r="B16469" s="57"/>
      <c r="C16469" s="57" t="s">
        <v>42319</v>
      </c>
      <c r="D16469" s="57" t="s">
        <v>42320</v>
      </c>
    </row>
    <row r="16470" spans="1:4">
      <c r="A16470" s="57" t="s">
        <v>42321</v>
      </c>
      <c r="B16470" s="57" t="s">
        <v>12940</v>
      </c>
      <c r="C16470" s="57" t="s">
        <v>42322</v>
      </c>
      <c r="D16470" s="57" t="s">
        <v>42323</v>
      </c>
    </row>
    <row r="16471" spans="1:4">
      <c r="A16471" s="57" t="s">
        <v>42321</v>
      </c>
      <c r="B16471" s="57"/>
      <c r="C16471" s="57" t="s">
        <v>42324</v>
      </c>
      <c r="D16471" s="57" t="s">
        <v>42325</v>
      </c>
    </row>
    <row r="16472" spans="1:4">
      <c r="A16472" s="57" t="s">
        <v>42321</v>
      </c>
      <c r="B16472" s="57"/>
      <c r="C16472" s="57" t="s">
        <v>42326</v>
      </c>
      <c r="D16472" s="57" t="s">
        <v>42327</v>
      </c>
    </row>
    <row r="16473" spans="1:4">
      <c r="A16473" s="57" t="s">
        <v>42321</v>
      </c>
      <c r="B16473" s="57"/>
      <c r="C16473" s="57" t="s">
        <v>42328</v>
      </c>
      <c r="D16473" s="57" t="s">
        <v>42329</v>
      </c>
    </row>
    <row r="16474" spans="1:4">
      <c r="A16474" s="57" t="s">
        <v>42330</v>
      </c>
      <c r="B16474" s="57" t="s">
        <v>12940</v>
      </c>
      <c r="C16474" s="57" t="s">
        <v>42331</v>
      </c>
      <c r="D16474" s="57" t="s">
        <v>42332</v>
      </c>
    </row>
    <row r="16475" spans="1:4">
      <c r="A16475" s="57" t="s">
        <v>42330</v>
      </c>
      <c r="B16475" s="57"/>
      <c r="C16475" s="57" t="s">
        <v>42333</v>
      </c>
      <c r="D16475" s="57" t="s">
        <v>42334</v>
      </c>
    </row>
    <row r="16476" spans="1:4">
      <c r="A16476" s="57" t="s">
        <v>42330</v>
      </c>
      <c r="B16476" s="57"/>
      <c r="C16476" s="57" t="s">
        <v>42335</v>
      </c>
      <c r="D16476" s="57" t="s">
        <v>42336</v>
      </c>
    </row>
    <row r="16477" spans="1:4">
      <c r="A16477" s="57" t="s">
        <v>42330</v>
      </c>
      <c r="B16477" s="57"/>
      <c r="C16477" s="57" t="s">
        <v>42337</v>
      </c>
      <c r="D16477" s="57" t="s">
        <v>42338</v>
      </c>
    </row>
    <row r="16478" spans="1:4">
      <c r="A16478" s="57" t="s">
        <v>42330</v>
      </c>
      <c r="B16478" s="57"/>
      <c r="C16478" s="57" t="s">
        <v>42339</v>
      </c>
      <c r="D16478" s="57" t="s">
        <v>42340</v>
      </c>
    </row>
    <row r="16479" spans="1:4">
      <c r="A16479" s="57" t="s">
        <v>42341</v>
      </c>
      <c r="B16479" s="57" t="s">
        <v>12940</v>
      </c>
      <c r="C16479" s="57" t="s">
        <v>42342</v>
      </c>
      <c r="D16479" s="57" t="s">
        <v>42343</v>
      </c>
    </row>
    <row r="16480" spans="1:4">
      <c r="A16480" s="57" t="s">
        <v>42341</v>
      </c>
      <c r="B16480" s="57"/>
      <c r="C16480" s="57" t="s">
        <v>42344</v>
      </c>
      <c r="D16480" s="57" t="s">
        <v>42345</v>
      </c>
    </row>
    <row r="16481" spans="1:4">
      <c r="A16481" s="57" t="s">
        <v>42341</v>
      </c>
      <c r="B16481" s="57"/>
      <c r="C16481" s="57" t="s">
        <v>42346</v>
      </c>
      <c r="D16481" s="57" t="s">
        <v>42347</v>
      </c>
    </row>
    <row r="16482" spans="1:4">
      <c r="A16482" s="57" t="s">
        <v>42341</v>
      </c>
      <c r="B16482" s="57"/>
      <c r="C16482" s="57" t="s">
        <v>42348</v>
      </c>
      <c r="D16482" s="57" t="s">
        <v>42349</v>
      </c>
    </row>
    <row r="16483" spans="1:4">
      <c r="A16483" s="57" t="s">
        <v>42341</v>
      </c>
      <c r="B16483" s="57"/>
      <c r="C16483" s="57" t="s">
        <v>42350</v>
      </c>
      <c r="D16483" s="57" t="s">
        <v>42351</v>
      </c>
    </row>
    <row r="16484" spans="1:4">
      <c r="A16484" s="57" t="s">
        <v>42341</v>
      </c>
      <c r="B16484" s="57"/>
      <c r="C16484" s="57" t="s">
        <v>42352</v>
      </c>
      <c r="D16484" s="57" t="s">
        <v>42353</v>
      </c>
    </row>
    <row r="16485" spans="1:4">
      <c r="A16485" s="57" t="s">
        <v>42341</v>
      </c>
      <c r="B16485" s="57"/>
      <c r="C16485" s="57" t="s">
        <v>42354</v>
      </c>
      <c r="D16485" s="57" t="s">
        <v>42355</v>
      </c>
    </row>
    <row r="16486" spans="1:4">
      <c r="A16486" s="57" t="s">
        <v>42341</v>
      </c>
      <c r="B16486" s="57"/>
      <c r="C16486" s="57" t="s">
        <v>42356</v>
      </c>
      <c r="D16486" s="57" t="s">
        <v>42357</v>
      </c>
    </row>
    <row r="16487" spans="1:4">
      <c r="A16487" s="57" t="s">
        <v>42341</v>
      </c>
      <c r="B16487" s="57"/>
      <c r="C16487" s="57" t="s">
        <v>42358</v>
      </c>
      <c r="D16487" s="57" t="s">
        <v>42359</v>
      </c>
    </row>
    <row r="16488" spans="1:4">
      <c r="A16488" s="57" t="s">
        <v>42341</v>
      </c>
      <c r="B16488" s="57"/>
      <c r="C16488" s="57" t="s">
        <v>42360</v>
      </c>
      <c r="D16488" s="57" t="s">
        <v>42361</v>
      </c>
    </row>
    <row r="16489" spans="1:4">
      <c r="A16489" s="57" t="s">
        <v>42341</v>
      </c>
      <c r="B16489" s="57"/>
      <c r="C16489" s="57" t="s">
        <v>42362</v>
      </c>
      <c r="D16489" s="57" t="s">
        <v>42363</v>
      </c>
    </row>
    <row r="16490" spans="1:4">
      <c r="A16490" s="57" t="s">
        <v>42341</v>
      </c>
      <c r="B16490" s="57"/>
      <c r="C16490" s="57" t="s">
        <v>42364</v>
      </c>
      <c r="D16490" s="57" t="s">
        <v>42365</v>
      </c>
    </row>
    <row r="16491" spans="1:4">
      <c r="A16491" s="57" t="s">
        <v>42366</v>
      </c>
      <c r="B16491" s="57" t="s">
        <v>12940</v>
      </c>
      <c r="C16491" s="57" t="s">
        <v>42367</v>
      </c>
      <c r="D16491" s="57" t="s">
        <v>42368</v>
      </c>
    </row>
    <row r="16492" spans="1:4">
      <c r="A16492" s="57" t="s">
        <v>42366</v>
      </c>
      <c r="B16492" s="57"/>
      <c r="C16492" s="57" t="s">
        <v>42369</v>
      </c>
      <c r="D16492" s="57" t="s">
        <v>42370</v>
      </c>
    </row>
    <row r="16493" spans="1:4">
      <c r="A16493" s="57" t="s">
        <v>42366</v>
      </c>
      <c r="B16493" s="57"/>
      <c r="C16493" s="57" t="s">
        <v>42371</v>
      </c>
      <c r="D16493" s="57" t="s">
        <v>42372</v>
      </c>
    </row>
    <row r="16494" spans="1:4">
      <c r="A16494" s="57" t="s">
        <v>42366</v>
      </c>
      <c r="B16494" s="57"/>
      <c r="C16494" s="57" t="s">
        <v>42373</v>
      </c>
      <c r="D16494" s="57" t="s">
        <v>42374</v>
      </c>
    </row>
    <row r="16495" spans="1:4">
      <c r="A16495" s="57" t="s">
        <v>7858</v>
      </c>
      <c r="B16495" s="57" t="s">
        <v>10586</v>
      </c>
      <c r="C16495" s="57" t="s">
        <v>5889</v>
      </c>
      <c r="D16495" s="57" t="s">
        <v>9380</v>
      </c>
    </row>
    <row r="16496" spans="1:4">
      <c r="A16496" s="57" t="s">
        <v>7858</v>
      </c>
      <c r="B16496" s="57" t="s">
        <v>10586</v>
      </c>
      <c r="C16496" s="57" t="s">
        <v>5899</v>
      </c>
      <c r="D16496" s="57" t="s">
        <v>9381</v>
      </c>
    </row>
    <row r="16497" spans="1:4">
      <c r="A16497" s="57" t="s">
        <v>7858</v>
      </c>
      <c r="B16497" s="57" t="s">
        <v>10586</v>
      </c>
      <c r="C16497" s="57" t="s">
        <v>5900</v>
      </c>
      <c r="D16497" s="57" t="s">
        <v>9382</v>
      </c>
    </row>
    <row r="16498" spans="1:4">
      <c r="A16498" s="57" t="s">
        <v>7858</v>
      </c>
      <c r="B16498" s="57" t="s">
        <v>10586</v>
      </c>
      <c r="C16498" s="57" t="s">
        <v>5901</v>
      </c>
      <c r="D16498" s="57" t="s">
        <v>9383</v>
      </c>
    </row>
    <row r="16499" spans="1:4">
      <c r="A16499" s="57" t="s">
        <v>7858</v>
      </c>
      <c r="B16499" s="57" t="s">
        <v>10586</v>
      </c>
      <c r="C16499" s="57" t="s">
        <v>5902</v>
      </c>
      <c r="D16499" s="57" t="s">
        <v>9384</v>
      </c>
    </row>
    <row r="16500" spans="1:4">
      <c r="A16500" s="57" t="s">
        <v>7858</v>
      </c>
      <c r="B16500" s="57" t="s">
        <v>10586</v>
      </c>
      <c r="C16500" s="57" t="s">
        <v>8535</v>
      </c>
      <c r="D16500" s="57" t="s">
        <v>8536</v>
      </c>
    </row>
    <row r="16501" spans="1:4">
      <c r="A16501" s="57" t="s">
        <v>42375</v>
      </c>
      <c r="B16501" s="57" t="s">
        <v>12940</v>
      </c>
      <c r="C16501" s="57" t="s">
        <v>42376</v>
      </c>
      <c r="D16501" s="57" t="s">
        <v>42377</v>
      </c>
    </row>
    <row r="16502" spans="1:4">
      <c r="A16502" s="57" t="s">
        <v>42375</v>
      </c>
      <c r="B16502" s="57"/>
      <c r="C16502" s="57" t="s">
        <v>42378</v>
      </c>
      <c r="D16502" s="57" t="s">
        <v>42379</v>
      </c>
    </row>
    <row r="16503" spans="1:4">
      <c r="A16503" s="57" t="s">
        <v>42375</v>
      </c>
      <c r="B16503" s="57"/>
      <c r="C16503" s="57" t="s">
        <v>42380</v>
      </c>
      <c r="D16503" s="57" t="s">
        <v>42381</v>
      </c>
    </row>
    <row r="16504" spans="1:4">
      <c r="A16504" s="57" t="s">
        <v>42375</v>
      </c>
      <c r="B16504" s="57"/>
      <c r="C16504" s="57" t="s">
        <v>42382</v>
      </c>
      <c r="D16504" s="57" t="s">
        <v>42383</v>
      </c>
    </row>
    <row r="16505" spans="1:4">
      <c r="A16505" s="57" t="s">
        <v>42384</v>
      </c>
      <c r="B16505" s="57" t="s">
        <v>12940</v>
      </c>
      <c r="C16505" s="57" t="s">
        <v>42385</v>
      </c>
      <c r="D16505" s="57" t="s">
        <v>42386</v>
      </c>
    </row>
    <row r="16506" spans="1:4">
      <c r="A16506" s="57" t="s">
        <v>42384</v>
      </c>
      <c r="B16506" s="57"/>
      <c r="C16506" s="57" t="s">
        <v>42387</v>
      </c>
      <c r="D16506" s="57" t="s">
        <v>42388</v>
      </c>
    </row>
    <row r="16507" spans="1:4">
      <c r="A16507" s="57" t="s">
        <v>42384</v>
      </c>
      <c r="B16507" s="57"/>
      <c r="C16507" s="57" t="s">
        <v>42389</v>
      </c>
      <c r="D16507" s="57" t="s">
        <v>42390</v>
      </c>
    </row>
    <row r="16508" spans="1:4">
      <c r="A16508" s="57" t="s">
        <v>42384</v>
      </c>
      <c r="B16508" s="57"/>
      <c r="C16508" s="57" t="s">
        <v>42391</v>
      </c>
      <c r="D16508" s="57" t="s">
        <v>42392</v>
      </c>
    </row>
    <row r="16509" spans="1:4">
      <c r="A16509" s="57" t="s">
        <v>42384</v>
      </c>
      <c r="B16509" s="57"/>
      <c r="C16509" s="57" t="s">
        <v>42393</v>
      </c>
      <c r="D16509" s="57" t="s">
        <v>42394</v>
      </c>
    </row>
    <row r="16510" spans="1:4">
      <c r="A16510" s="57" t="s">
        <v>42384</v>
      </c>
      <c r="B16510" s="57"/>
      <c r="C16510" s="57" t="s">
        <v>42395</v>
      </c>
      <c r="D16510" s="57" t="s">
        <v>42396</v>
      </c>
    </row>
    <row r="16511" spans="1:4">
      <c r="A16511" s="57" t="s">
        <v>42384</v>
      </c>
      <c r="B16511" s="57"/>
      <c r="C16511" s="57" t="s">
        <v>42397</v>
      </c>
      <c r="D16511" s="57" t="s">
        <v>42398</v>
      </c>
    </row>
    <row r="16512" spans="1:4">
      <c r="A16512" s="57" t="s">
        <v>42384</v>
      </c>
      <c r="B16512" s="57"/>
      <c r="C16512" s="57" t="s">
        <v>42399</v>
      </c>
      <c r="D16512" s="57" t="s">
        <v>42400</v>
      </c>
    </row>
    <row r="16513" spans="1:4">
      <c r="A16513" s="57" t="s">
        <v>42401</v>
      </c>
      <c r="B16513" s="57" t="s">
        <v>12940</v>
      </c>
      <c r="C16513" s="57" t="s">
        <v>42402</v>
      </c>
      <c r="D16513" s="57" t="s">
        <v>42403</v>
      </c>
    </row>
    <row r="16514" spans="1:4">
      <c r="A16514" s="57" t="s">
        <v>10147</v>
      </c>
      <c r="B16514" s="57" t="s">
        <v>2280</v>
      </c>
      <c r="C16514" s="57" t="s">
        <v>10148</v>
      </c>
      <c r="D16514" s="57" t="s">
        <v>10149</v>
      </c>
    </row>
    <row r="16515" spans="1:4">
      <c r="A16515" s="57" t="s">
        <v>10147</v>
      </c>
      <c r="B16515" s="57" t="s">
        <v>2280</v>
      </c>
      <c r="C16515" s="57" t="s">
        <v>13044</v>
      </c>
      <c r="D16515" s="57" t="s">
        <v>13045</v>
      </c>
    </row>
    <row r="16516" spans="1:4">
      <c r="A16516" s="57" t="s">
        <v>10147</v>
      </c>
      <c r="B16516" s="57" t="s">
        <v>2280</v>
      </c>
      <c r="C16516" s="57" t="s">
        <v>15487</v>
      </c>
      <c r="D16516" s="57" t="s">
        <v>15488</v>
      </c>
    </row>
    <row r="16517" spans="1:4">
      <c r="A16517" s="57" t="s">
        <v>42404</v>
      </c>
      <c r="B16517" s="57" t="s">
        <v>12940</v>
      </c>
      <c r="C16517" s="57" t="s">
        <v>42405</v>
      </c>
      <c r="D16517" s="57" t="s">
        <v>42406</v>
      </c>
    </row>
    <row r="16518" spans="1:4">
      <c r="A16518" s="57" t="s">
        <v>42404</v>
      </c>
      <c r="B16518" s="57"/>
      <c r="C16518" s="57" t="s">
        <v>42407</v>
      </c>
      <c r="D16518" s="57" t="s">
        <v>42408</v>
      </c>
    </row>
    <row r="16519" spans="1:4">
      <c r="A16519" s="57" t="s">
        <v>42404</v>
      </c>
      <c r="B16519" s="57"/>
      <c r="C16519" s="57" t="s">
        <v>42409</v>
      </c>
      <c r="D16519" s="57" t="s">
        <v>42410</v>
      </c>
    </row>
    <row r="16520" spans="1:4">
      <c r="A16520" s="57" t="s">
        <v>42404</v>
      </c>
      <c r="B16520" s="57"/>
      <c r="C16520" s="57" t="s">
        <v>42411</v>
      </c>
      <c r="D16520" s="57" t="s">
        <v>42412</v>
      </c>
    </row>
    <row r="16521" spans="1:4">
      <c r="A16521" s="57" t="s">
        <v>42413</v>
      </c>
      <c r="B16521" s="57" t="s">
        <v>12940</v>
      </c>
      <c r="C16521" s="57" t="s">
        <v>42414</v>
      </c>
      <c r="D16521" s="57" t="s">
        <v>42415</v>
      </c>
    </row>
    <row r="16522" spans="1:4">
      <c r="A16522" s="57" t="s">
        <v>42413</v>
      </c>
      <c r="B16522" s="57"/>
      <c r="C16522" s="57" t="s">
        <v>42416</v>
      </c>
      <c r="D16522" s="57" t="s">
        <v>42417</v>
      </c>
    </row>
    <row r="16523" spans="1:4">
      <c r="A16523" s="57" t="s">
        <v>42413</v>
      </c>
      <c r="B16523" s="57"/>
      <c r="C16523" s="57" t="s">
        <v>42418</v>
      </c>
      <c r="D16523" s="57" t="s">
        <v>42419</v>
      </c>
    </row>
    <row r="16524" spans="1:4">
      <c r="A16524" s="57" t="s">
        <v>42413</v>
      </c>
      <c r="B16524" s="57"/>
      <c r="C16524" s="57" t="s">
        <v>42420</v>
      </c>
      <c r="D16524" s="57" t="s">
        <v>42421</v>
      </c>
    </row>
    <row r="16525" spans="1:4">
      <c r="A16525" s="57" t="s">
        <v>42413</v>
      </c>
      <c r="B16525" s="57"/>
      <c r="C16525" s="57" t="s">
        <v>42422</v>
      </c>
      <c r="D16525" s="57" t="s">
        <v>42423</v>
      </c>
    </row>
    <row r="16526" spans="1:4">
      <c r="A16526" s="57" t="s">
        <v>42413</v>
      </c>
      <c r="B16526" s="57"/>
      <c r="C16526" s="57" t="s">
        <v>42424</v>
      </c>
      <c r="D16526" s="57" t="s">
        <v>42425</v>
      </c>
    </row>
    <row r="16527" spans="1:4">
      <c r="A16527" s="57" t="s">
        <v>42413</v>
      </c>
      <c r="B16527" s="57"/>
      <c r="C16527" s="57" t="s">
        <v>42426</v>
      </c>
      <c r="D16527" s="57" t="s">
        <v>42427</v>
      </c>
    </row>
    <row r="16528" spans="1:4">
      <c r="A16528" s="57" t="s">
        <v>42413</v>
      </c>
      <c r="B16528" s="57"/>
      <c r="C16528" s="57" t="s">
        <v>42428</v>
      </c>
      <c r="D16528" s="57" t="s">
        <v>42429</v>
      </c>
    </row>
    <row r="16529" spans="1:4">
      <c r="A16529" s="57" t="s">
        <v>42413</v>
      </c>
      <c r="B16529" s="57"/>
      <c r="C16529" s="57" t="s">
        <v>42430</v>
      </c>
      <c r="D16529" s="57" t="s">
        <v>31721</v>
      </c>
    </row>
    <row r="16530" spans="1:4">
      <c r="A16530" s="57" t="s">
        <v>42413</v>
      </c>
      <c r="B16530" s="57"/>
      <c r="C16530" s="57" t="s">
        <v>42431</v>
      </c>
      <c r="D16530" s="57" t="s">
        <v>31737</v>
      </c>
    </row>
    <row r="16531" spans="1:4">
      <c r="A16531" s="57" t="s">
        <v>42413</v>
      </c>
      <c r="B16531" s="57"/>
      <c r="C16531" s="57" t="s">
        <v>42432</v>
      </c>
      <c r="D16531" s="57" t="s">
        <v>42433</v>
      </c>
    </row>
    <row r="16532" spans="1:4">
      <c r="A16532" s="57" t="s">
        <v>42413</v>
      </c>
      <c r="B16532" s="57"/>
      <c r="C16532" s="57" t="s">
        <v>42434</v>
      </c>
      <c r="D16532" s="57" t="s">
        <v>42435</v>
      </c>
    </row>
    <row r="16533" spans="1:4">
      <c r="A16533" s="57" t="s">
        <v>42436</v>
      </c>
      <c r="B16533" s="57" t="s">
        <v>12940</v>
      </c>
      <c r="C16533" s="57" t="s">
        <v>42437</v>
      </c>
      <c r="D16533" s="57" t="s">
        <v>42438</v>
      </c>
    </row>
    <row r="16534" spans="1:4">
      <c r="A16534" s="57" t="s">
        <v>42436</v>
      </c>
      <c r="B16534" s="57"/>
      <c r="C16534" s="57" t="s">
        <v>42439</v>
      </c>
      <c r="D16534" s="57" t="s">
        <v>42440</v>
      </c>
    </row>
    <row r="16535" spans="1:4">
      <c r="A16535" s="57" t="s">
        <v>42436</v>
      </c>
      <c r="B16535" s="57"/>
      <c r="C16535" s="57" t="s">
        <v>42441</v>
      </c>
      <c r="D16535" s="57" t="s">
        <v>42442</v>
      </c>
    </row>
    <row r="16536" spans="1:4">
      <c r="A16536" s="57" t="s">
        <v>42436</v>
      </c>
      <c r="B16536" s="57"/>
      <c r="C16536" s="57" t="s">
        <v>42443</v>
      </c>
      <c r="D16536" s="57" t="s">
        <v>42444</v>
      </c>
    </row>
    <row r="16537" spans="1:4">
      <c r="A16537" s="57" t="s">
        <v>42436</v>
      </c>
      <c r="B16537" s="57"/>
      <c r="C16537" s="57" t="s">
        <v>42445</v>
      </c>
      <c r="D16537" s="57" t="s">
        <v>42446</v>
      </c>
    </row>
    <row r="16538" spans="1:4">
      <c r="A16538" s="57" t="s">
        <v>42436</v>
      </c>
      <c r="B16538" s="57"/>
      <c r="C16538" s="57" t="s">
        <v>42447</v>
      </c>
      <c r="D16538" s="57" t="s">
        <v>42448</v>
      </c>
    </row>
    <row r="16539" spans="1:4">
      <c r="A16539" s="57" t="s">
        <v>42436</v>
      </c>
      <c r="B16539" s="57"/>
      <c r="C16539" s="57" t="s">
        <v>42449</v>
      </c>
      <c r="D16539" s="57" t="s">
        <v>42450</v>
      </c>
    </row>
    <row r="16540" spans="1:4">
      <c r="A16540" s="57" t="s">
        <v>42436</v>
      </c>
      <c r="B16540" s="57"/>
      <c r="C16540" s="57" t="s">
        <v>42451</v>
      </c>
      <c r="D16540" s="57" t="s">
        <v>42452</v>
      </c>
    </row>
    <row r="16541" spans="1:4">
      <c r="A16541" s="57" t="s">
        <v>42436</v>
      </c>
      <c r="B16541" s="57"/>
      <c r="C16541" s="57" t="s">
        <v>42453</v>
      </c>
      <c r="D16541" s="57" t="s">
        <v>42454</v>
      </c>
    </row>
    <row r="16542" spans="1:4">
      <c r="A16542" s="57" t="s">
        <v>42436</v>
      </c>
      <c r="B16542" s="57"/>
      <c r="C16542" s="57" t="s">
        <v>42455</v>
      </c>
      <c r="D16542" s="57" t="s">
        <v>42454</v>
      </c>
    </row>
    <row r="16543" spans="1:4">
      <c r="A16543" s="57" t="s">
        <v>42436</v>
      </c>
      <c r="B16543" s="57"/>
      <c r="C16543" s="57" t="s">
        <v>42456</v>
      </c>
      <c r="D16543" s="57" t="s">
        <v>42457</v>
      </c>
    </row>
    <row r="16544" spans="1:4">
      <c r="A16544" s="57" t="s">
        <v>42436</v>
      </c>
      <c r="B16544" s="57"/>
      <c r="C16544" s="57" t="s">
        <v>42458</v>
      </c>
      <c r="D16544" s="57" t="s">
        <v>42459</v>
      </c>
    </row>
    <row r="16545" spans="1:4">
      <c r="A16545" s="57" t="s">
        <v>42436</v>
      </c>
      <c r="B16545" s="57"/>
      <c r="C16545" s="57" t="s">
        <v>42460</v>
      </c>
      <c r="D16545" s="57" t="s">
        <v>42461</v>
      </c>
    </row>
    <row r="16546" spans="1:4">
      <c r="A16546" s="57" t="s">
        <v>42436</v>
      </c>
      <c r="B16546" s="57"/>
      <c r="C16546" s="57" t="s">
        <v>42462</v>
      </c>
      <c r="D16546" s="57" t="s">
        <v>42463</v>
      </c>
    </row>
    <row r="16547" spans="1:4">
      <c r="A16547" s="57" t="s">
        <v>42436</v>
      </c>
      <c r="B16547" s="57"/>
      <c r="C16547" s="57" t="s">
        <v>42464</v>
      </c>
      <c r="D16547" s="57" t="s">
        <v>42465</v>
      </c>
    </row>
    <row r="16548" spans="1:4">
      <c r="A16548" s="57" t="s">
        <v>42436</v>
      </c>
      <c r="B16548" s="57"/>
      <c r="C16548" s="57" t="s">
        <v>42466</v>
      </c>
      <c r="D16548" s="57" t="s">
        <v>42467</v>
      </c>
    </row>
    <row r="16549" spans="1:4">
      <c r="A16549" s="57" t="s">
        <v>42436</v>
      </c>
      <c r="B16549" s="57"/>
      <c r="C16549" s="57" t="s">
        <v>42468</v>
      </c>
      <c r="D16549" s="57" t="s">
        <v>42469</v>
      </c>
    </row>
    <row r="16550" spans="1:4">
      <c r="A16550" s="57" t="s">
        <v>42436</v>
      </c>
      <c r="B16550" s="57"/>
      <c r="C16550" s="57" t="s">
        <v>42470</v>
      </c>
      <c r="D16550" s="57" t="s">
        <v>42471</v>
      </c>
    </row>
    <row r="16551" spans="1:4">
      <c r="A16551" s="57" t="s">
        <v>42436</v>
      </c>
      <c r="B16551" s="57"/>
      <c r="C16551" s="57" t="s">
        <v>42472</v>
      </c>
      <c r="D16551" s="57" t="s">
        <v>42473</v>
      </c>
    </row>
    <row r="16552" spans="1:4">
      <c r="A16552" s="57" t="s">
        <v>42436</v>
      </c>
      <c r="B16552" s="57"/>
      <c r="C16552" s="57" t="s">
        <v>42474</v>
      </c>
      <c r="D16552" s="57" t="s">
        <v>42475</v>
      </c>
    </row>
    <row r="16553" spans="1:4">
      <c r="A16553" s="57" t="s">
        <v>42436</v>
      </c>
      <c r="B16553" s="57"/>
      <c r="C16553" s="57" t="s">
        <v>42476</v>
      </c>
      <c r="D16553" s="57" t="s">
        <v>42477</v>
      </c>
    </row>
    <row r="16554" spans="1:4">
      <c r="A16554" s="57" t="s">
        <v>42436</v>
      </c>
      <c r="B16554" s="57"/>
      <c r="C16554" s="57" t="s">
        <v>42478</v>
      </c>
      <c r="D16554" s="57" t="s">
        <v>42479</v>
      </c>
    </row>
    <row r="16555" spans="1:4">
      <c r="A16555" s="57" t="s">
        <v>42436</v>
      </c>
      <c r="B16555" s="57"/>
      <c r="C16555" s="57" t="s">
        <v>42480</v>
      </c>
      <c r="D16555" s="57" t="s">
        <v>42481</v>
      </c>
    </row>
    <row r="16556" spans="1:4">
      <c r="A16556" s="57" t="s">
        <v>42436</v>
      </c>
      <c r="B16556" s="57"/>
      <c r="C16556" s="57" t="s">
        <v>42482</v>
      </c>
      <c r="D16556" s="57" t="s">
        <v>42483</v>
      </c>
    </row>
    <row r="16557" spans="1:4">
      <c r="A16557" s="57" t="s">
        <v>42436</v>
      </c>
      <c r="B16557" s="57"/>
      <c r="C16557" s="57" t="s">
        <v>42484</v>
      </c>
      <c r="D16557" s="57" t="s">
        <v>42485</v>
      </c>
    </row>
    <row r="16558" spans="1:4">
      <c r="A16558" s="57" t="s">
        <v>42436</v>
      </c>
      <c r="B16558" s="57"/>
      <c r="C16558" s="57" t="s">
        <v>42486</v>
      </c>
      <c r="D16558" s="57" t="s">
        <v>42487</v>
      </c>
    </row>
    <row r="16559" spans="1:4">
      <c r="A16559" s="57" t="s">
        <v>42436</v>
      </c>
      <c r="B16559" s="57"/>
      <c r="C16559" s="57" t="s">
        <v>42488</v>
      </c>
      <c r="D16559" s="57" t="s">
        <v>42489</v>
      </c>
    </row>
    <row r="16560" spans="1:4">
      <c r="A16560" s="57" t="s">
        <v>42436</v>
      </c>
      <c r="B16560" s="57"/>
      <c r="C16560" s="57" t="s">
        <v>42490</v>
      </c>
      <c r="D16560" s="57" t="s">
        <v>42491</v>
      </c>
    </row>
    <row r="16561" spans="1:4">
      <c r="A16561" s="57" t="s">
        <v>42436</v>
      </c>
      <c r="B16561" s="57"/>
      <c r="C16561" s="57" t="s">
        <v>75243</v>
      </c>
      <c r="D16561" s="57" t="s">
        <v>75244</v>
      </c>
    </row>
    <row r="16562" spans="1:4">
      <c r="A16562" s="57" t="s">
        <v>42436</v>
      </c>
      <c r="B16562" s="57"/>
      <c r="C16562" s="57" t="s">
        <v>75245</v>
      </c>
      <c r="D16562" s="57" t="s">
        <v>75246</v>
      </c>
    </row>
    <row r="16563" spans="1:4">
      <c r="A16563" s="57" t="s">
        <v>42436</v>
      </c>
      <c r="B16563" s="57"/>
      <c r="C16563" s="57" t="s">
        <v>75247</v>
      </c>
      <c r="D16563" s="57" t="s">
        <v>75248</v>
      </c>
    </row>
    <row r="16564" spans="1:4">
      <c r="A16564" s="57" t="s">
        <v>42436</v>
      </c>
      <c r="B16564" s="57"/>
      <c r="C16564" s="57" t="s">
        <v>75249</v>
      </c>
      <c r="D16564" s="57" t="s">
        <v>75250</v>
      </c>
    </row>
    <row r="16565" spans="1:4">
      <c r="A16565" s="57" t="s">
        <v>42436</v>
      </c>
      <c r="B16565" s="57"/>
      <c r="C16565" s="57" t="s">
        <v>77372</v>
      </c>
      <c r="D16565" s="57" t="s">
        <v>77373</v>
      </c>
    </row>
    <row r="16566" spans="1:4">
      <c r="A16566" s="57" t="s">
        <v>42436</v>
      </c>
      <c r="B16566" s="57"/>
      <c r="C16566" s="57" t="s">
        <v>77374</v>
      </c>
      <c r="D16566" s="57" t="s">
        <v>77375</v>
      </c>
    </row>
    <row r="16567" spans="1:4">
      <c r="A16567" s="57" t="s">
        <v>7859</v>
      </c>
      <c r="B16567" s="57" t="s">
        <v>2280</v>
      </c>
      <c r="C16567" s="57" t="s">
        <v>6791</v>
      </c>
      <c r="D16567" s="57" t="s">
        <v>6792</v>
      </c>
    </row>
    <row r="16568" spans="1:4">
      <c r="A16568" s="57" t="s">
        <v>7859</v>
      </c>
      <c r="B16568" s="57" t="s">
        <v>2280</v>
      </c>
      <c r="C16568" s="57" t="s">
        <v>6996</v>
      </c>
      <c r="D16568" s="57" t="s">
        <v>6997</v>
      </c>
    </row>
    <row r="16569" spans="1:4">
      <c r="A16569" s="57" t="s">
        <v>7859</v>
      </c>
      <c r="B16569" s="57" t="s">
        <v>2280</v>
      </c>
      <c r="C16569" s="57" t="s">
        <v>13046</v>
      </c>
      <c r="D16569" s="57" t="s">
        <v>13047</v>
      </c>
    </row>
    <row r="16570" spans="1:4">
      <c r="A16570" s="57" t="s">
        <v>7859</v>
      </c>
      <c r="B16570" s="57" t="s">
        <v>2280</v>
      </c>
      <c r="C16570" s="57" t="s">
        <v>13048</v>
      </c>
      <c r="D16570" s="57" t="s">
        <v>13049</v>
      </c>
    </row>
    <row r="16571" spans="1:4">
      <c r="A16571" s="57" t="s">
        <v>7859</v>
      </c>
      <c r="B16571" s="57" t="s">
        <v>2280</v>
      </c>
      <c r="C16571" s="57" t="s">
        <v>13050</v>
      </c>
      <c r="D16571" s="57" t="s">
        <v>13051</v>
      </c>
    </row>
    <row r="16572" spans="1:4">
      <c r="A16572" s="57" t="s">
        <v>7859</v>
      </c>
      <c r="B16572" s="57" t="s">
        <v>2280</v>
      </c>
      <c r="C16572" s="57" t="s">
        <v>13052</v>
      </c>
      <c r="D16572" s="57" t="s">
        <v>13053</v>
      </c>
    </row>
    <row r="16573" spans="1:4">
      <c r="A16573" s="57" t="s">
        <v>15489</v>
      </c>
      <c r="B16573" s="57" t="s">
        <v>2280</v>
      </c>
      <c r="C16573" s="57" t="s">
        <v>15490</v>
      </c>
      <c r="D16573" s="57" t="s">
        <v>15491</v>
      </c>
    </row>
    <row r="16574" spans="1:4">
      <c r="A16574" s="57" t="s">
        <v>42492</v>
      </c>
      <c r="B16574" s="57" t="s">
        <v>12940</v>
      </c>
      <c r="C16574" s="57" t="s">
        <v>42493</v>
      </c>
      <c r="D16574" s="57" t="s">
        <v>42494</v>
      </c>
    </row>
    <row r="16575" spans="1:4">
      <c r="A16575" s="57" t="s">
        <v>42492</v>
      </c>
      <c r="B16575" s="57"/>
      <c r="C16575" s="57" t="s">
        <v>42495</v>
      </c>
      <c r="D16575" s="57" t="s">
        <v>42496</v>
      </c>
    </row>
    <row r="16576" spans="1:4">
      <c r="A16576" s="57" t="s">
        <v>42492</v>
      </c>
      <c r="B16576" s="57"/>
      <c r="C16576" s="57" t="s">
        <v>42497</v>
      </c>
      <c r="D16576" s="57" t="s">
        <v>42498</v>
      </c>
    </row>
    <row r="16577" spans="1:4">
      <c r="A16577" s="57" t="s">
        <v>42492</v>
      </c>
      <c r="B16577" s="57"/>
      <c r="C16577" s="57" t="s">
        <v>42499</v>
      </c>
      <c r="D16577" s="57" t="s">
        <v>42500</v>
      </c>
    </row>
    <row r="16578" spans="1:4">
      <c r="A16578" s="57" t="s">
        <v>42492</v>
      </c>
      <c r="B16578" s="57"/>
      <c r="C16578" s="57" t="s">
        <v>42501</v>
      </c>
      <c r="D16578" s="57" t="s">
        <v>42502</v>
      </c>
    </row>
    <row r="16579" spans="1:4">
      <c r="A16579" s="57" t="s">
        <v>42492</v>
      </c>
      <c r="B16579" s="57"/>
      <c r="C16579" s="57" t="s">
        <v>42503</v>
      </c>
      <c r="D16579" s="57" t="s">
        <v>42504</v>
      </c>
    </row>
    <row r="16580" spans="1:4">
      <c r="A16580" s="57" t="s">
        <v>42492</v>
      </c>
      <c r="B16580" s="57"/>
      <c r="C16580" s="57" t="s">
        <v>42505</v>
      </c>
      <c r="D16580" s="57" t="s">
        <v>42506</v>
      </c>
    </row>
    <row r="16581" spans="1:4">
      <c r="A16581" s="57" t="s">
        <v>42492</v>
      </c>
      <c r="B16581" s="57"/>
      <c r="C16581" s="57" t="s">
        <v>42507</v>
      </c>
      <c r="D16581" s="57" t="s">
        <v>42508</v>
      </c>
    </row>
    <row r="16582" spans="1:4">
      <c r="A16582" s="57" t="s">
        <v>42492</v>
      </c>
      <c r="B16582" s="57"/>
      <c r="C16582" s="57" t="s">
        <v>42509</v>
      </c>
      <c r="D16582" s="57" t="s">
        <v>42510</v>
      </c>
    </row>
    <row r="16583" spans="1:4">
      <c r="A16583" s="57" t="s">
        <v>42492</v>
      </c>
      <c r="B16583" s="57"/>
      <c r="C16583" s="57" t="s">
        <v>42511</v>
      </c>
      <c r="D16583" s="57" t="s">
        <v>42512</v>
      </c>
    </row>
    <row r="16584" spans="1:4">
      <c r="A16584" s="57" t="s">
        <v>42492</v>
      </c>
      <c r="B16584" s="57"/>
      <c r="C16584" s="57" t="s">
        <v>42513</v>
      </c>
      <c r="D16584" s="57" t="s">
        <v>42514</v>
      </c>
    </row>
    <row r="16585" spans="1:4">
      <c r="A16585" s="57" t="s">
        <v>42492</v>
      </c>
      <c r="B16585" s="57"/>
      <c r="C16585" s="57" t="s">
        <v>42515</v>
      </c>
      <c r="D16585" s="57" t="s">
        <v>42516</v>
      </c>
    </row>
    <row r="16586" spans="1:4">
      <c r="A16586" s="57" t="s">
        <v>42492</v>
      </c>
      <c r="B16586" s="57"/>
      <c r="C16586" s="57" t="s">
        <v>42517</v>
      </c>
      <c r="D16586" s="57" t="s">
        <v>42518</v>
      </c>
    </row>
    <row r="16587" spans="1:4">
      <c r="A16587" s="57" t="s">
        <v>42492</v>
      </c>
      <c r="B16587" s="57"/>
      <c r="C16587" s="57" t="s">
        <v>42519</v>
      </c>
      <c r="D16587" s="57" t="s">
        <v>42520</v>
      </c>
    </row>
    <row r="16588" spans="1:4">
      <c r="A16588" s="57" t="s">
        <v>42492</v>
      </c>
      <c r="B16588" s="57"/>
      <c r="C16588" s="57" t="s">
        <v>42521</v>
      </c>
      <c r="D16588" s="57" t="s">
        <v>42522</v>
      </c>
    </row>
    <row r="16589" spans="1:4">
      <c r="A16589" s="57" t="s">
        <v>42492</v>
      </c>
      <c r="B16589" s="57"/>
      <c r="C16589" s="57" t="s">
        <v>42523</v>
      </c>
      <c r="D16589" s="57" t="s">
        <v>42524</v>
      </c>
    </row>
    <row r="16590" spans="1:4">
      <c r="A16590" s="57" t="s">
        <v>42492</v>
      </c>
      <c r="B16590" s="57"/>
      <c r="C16590" s="57" t="s">
        <v>42525</v>
      </c>
      <c r="D16590" s="57" t="s">
        <v>42526</v>
      </c>
    </row>
    <row r="16591" spans="1:4">
      <c r="A16591" s="57" t="s">
        <v>42492</v>
      </c>
      <c r="B16591" s="57"/>
      <c r="C16591" s="57" t="s">
        <v>42527</v>
      </c>
      <c r="D16591" s="57" t="s">
        <v>42528</v>
      </c>
    </row>
    <row r="16592" spans="1:4">
      <c r="A16592" s="57" t="s">
        <v>42492</v>
      </c>
      <c r="B16592" s="57"/>
      <c r="C16592" s="57" t="s">
        <v>42529</v>
      </c>
      <c r="D16592" s="57" t="s">
        <v>42530</v>
      </c>
    </row>
    <row r="16593" spans="1:4">
      <c r="A16593" s="57" t="s">
        <v>42492</v>
      </c>
      <c r="B16593" s="57"/>
      <c r="C16593" s="57" t="s">
        <v>42531</v>
      </c>
      <c r="D16593" s="57" t="s">
        <v>42532</v>
      </c>
    </row>
    <row r="16594" spans="1:4">
      <c r="A16594" s="57" t="s">
        <v>42492</v>
      </c>
      <c r="B16594" s="57"/>
      <c r="C16594" s="57" t="s">
        <v>42533</v>
      </c>
      <c r="D16594" s="57" t="s">
        <v>42534</v>
      </c>
    </row>
    <row r="16595" spans="1:4">
      <c r="A16595" s="57" t="s">
        <v>42492</v>
      </c>
      <c r="B16595" s="57"/>
      <c r="C16595" s="57" t="s">
        <v>42535</v>
      </c>
      <c r="D16595" s="57" t="s">
        <v>42536</v>
      </c>
    </row>
    <row r="16596" spans="1:4">
      <c r="A16596" s="57" t="s">
        <v>42492</v>
      </c>
      <c r="B16596" s="57"/>
      <c r="C16596" s="57" t="s">
        <v>42537</v>
      </c>
      <c r="D16596" s="57" t="s">
        <v>42538</v>
      </c>
    </row>
    <row r="16597" spans="1:4">
      <c r="A16597" s="57" t="s">
        <v>42492</v>
      </c>
      <c r="B16597" s="57"/>
      <c r="C16597" s="57" t="s">
        <v>42539</v>
      </c>
      <c r="D16597" s="57" t="s">
        <v>42540</v>
      </c>
    </row>
    <row r="16598" spans="1:4">
      <c r="A16598" s="57" t="s">
        <v>42492</v>
      </c>
      <c r="B16598" s="57"/>
      <c r="C16598" s="57" t="s">
        <v>42541</v>
      </c>
      <c r="D16598" s="57" t="s">
        <v>42542</v>
      </c>
    </row>
    <row r="16599" spans="1:4">
      <c r="A16599" s="57" t="s">
        <v>42492</v>
      </c>
      <c r="B16599" s="57"/>
      <c r="C16599" s="57" t="s">
        <v>42543</v>
      </c>
      <c r="D16599" s="57" t="s">
        <v>42544</v>
      </c>
    </row>
    <row r="16600" spans="1:4">
      <c r="A16600" s="57" t="s">
        <v>42492</v>
      </c>
      <c r="B16600" s="57"/>
      <c r="C16600" s="57" t="s">
        <v>42545</v>
      </c>
      <c r="D16600" s="57" t="s">
        <v>42546</v>
      </c>
    </row>
    <row r="16601" spans="1:4">
      <c r="A16601" s="57" t="s">
        <v>42492</v>
      </c>
      <c r="B16601" s="57"/>
      <c r="C16601" s="57" t="s">
        <v>75251</v>
      </c>
      <c r="D16601" s="57" t="s">
        <v>75252</v>
      </c>
    </row>
    <row r="16602" spans="1:4">
      <c r="A16602" s="57" t="s">
        <v>42547</v>
      </c>
      <c r="B16602" s="57" t="s">
        <v>12940</v>
      </c>
      <c r="C16602" s="57" t="s">
        <v>42548</v>
      </c>
      <c r="D16602" s="57" t="s">
        <v>42549</v>
      </c>
    </row>
    <row r="16603" spans="1:4">
      <c r="A16603" s="57" t="s">
        <v>42547</v>
      </c>
      <c r="B16603" s="57"/>
      <c r="C16603" s="57" t="s">
        <v>42550</v>
      </c>
      <c r="D16603" s="57" t="s">
        <v>42551</v>
      </c>
    </row>
    <row r="16604" spans="1:4">
      <c r="A16604" s="57" t="s">
        <v>42547</v>
      </c>
      <c r="B16604" s="57"/>
      <c r="C16604" s="57" t="s">
        <v>42552</v>
      </c>
      <c r="D16604" s="57" t="s">
        <v>42553</v>
      </c>
    </row>
    <row r="16605" spans="1:4">
      <c r="A16605" s="57" t="s">
        <v>42547</v>
      </c>
      <c r="B16605" s="57"/>
      <c r="C16605" s="57" t="s">
        <v>42554</v>
      </c>
      <c r="D16605" s="57" t="s">
        <v>42555</v>
      </c>
    </row>
    <row r="16606" spans="1:4">
      <c r="A16606" s="57" t="s">
        <v>42547</v>
      </c>
      <c r="B16606" s="57"/>
      <c r="C16606" s="57" t="s">
        <v>75253</v>
      </c>
      <c r="D16606" s="57" t="s">
        <v>75254</v>
      </c>
    </row>
    <row r="16607" spans="1:4">
      <c r="A16607" s="57" t="s">
        <v>42547</v>
      </c>
      <c r="B16607" s="57"/>
      <c r="C16607" s="57" t="s">
        <v>77376</v>
      </c>
      <c r="D16607" s="57" t="s">
        <v>77377</v>
      </c>
    </row>
    <row r="16608" spans="1:4">
      <c r="A16608" s="57" t="s">
        <v>42556</v>
      </c>
      <c r="B16608" s="57" t="s">
        <v>12940</v>
      </c>
      <c r="C16608" s="57" t="s">
        <v>42557</v>
      </c>
      <c r="D16608" s="57" t="s">
        <v>42558</v>
      </c>
    </row>
    <row r="16609" spans="1:4">
      <c r="A16609" s="57" t="s">
        <v>42559</v>
      </c>
      <c r="B16609" s="57" t="s">
        <v>12940</v>
      </c>
      <c r="C16609" s="57" t="s">
        <v>42560</v>
      </c>
      <c r="D16609" s="57" t="s">
        <v>42561</v>
      </c>
    </row>
    <row r="16610" spans="1:4">
      <c r="A16610" s="57" t="s">
        <v>42559</v>
      </c>
      <c r="B16610" s="57"/>
      <c r="C16610" s="57" t="s">
        <v>42562</v>
      </c>
      <c r="D16610" s="57" t="s">
        <v>42563</v>
      </c>
    </row>
    <row r="16611" spans="1:4">
      <c r="A16611" s="57" t="s">
        <v>42564</v>
      </c>
      <c r="B16611" s="57" t="s">
        <v>12940</v>
      </c>
      <c r="C16611" s="57" t="s">
        <v>42565</v>
      </c>
      <c r="D16611" s="57" t="s">
        <v>42566</v>
      </c>
    </row>
    <row r="16612" spans="1:4">
      <c r="A16612" s="57" t="s">
        <v>42564</v>
      </c>
      <c r="B16612" s="57"/>
      <c r="C16612" s="57" t="s">
        <v>42567</v>
      </c>
      <c r="D16612" s="57" t="s">
        <v>42568</v>
      </c>
    </row>
    <row r="16613" spans="1:4">
      <c r="A16613" s="57" t="s">
        <v>42569</v>
      </c>
      <c r="B16613" s="57" t="s">
        <v>12940</v>
      </c>
      <c r="C16613" s="57" t="s">
        <v>42570</v>
      </c>
      <c r="D16613" s="57" t="s">
        <v>42571</v>
      </c>
    </row>
    <row r="16614" spans="1:4">
      <c r="A16614" s="57" t="s">
        <v>42569</v>
      </c>
      <c r="B16614" s="57"/>
      <c r="C16614" s="57" t="s">
        <v>42572</v>
      </c>
      <c r="D16614" s="57" t="s">
        <v>42573</v>
      </c>
    </row>
    <row r="16615" spans="1:4">
      <c r="A16615" s="57" t="s">
        <v>42574</v>
      </c>
      <c r="B16615" s="57" t="s">
        <v>12940</v>
      </c>
      <c r="C16615" s="57" t="s">
        <v>42575</v>
      </c>
      <c r="D16615" s="57" t="s">
        <v>42576</v>
      </c>
    </row>
    <row r="16616" spans="1:4">
      <c r="A16616" s="57" t="s">
        <v>42574</v>
      </c>
      <c r="B16616" s="57"/>
      <c r="C16616" s="57" t="s">
        <v>42577</v>
      </c>
      <c r="D16616" s="57" t="s">
        <v>42578</v>
      </c>
    </row>
    <row r="16617" spans="1:4">
      <c r="A16617" s="57" t="s">
        <v>42579</v>
      </c>
      <c r="B16617" s="57" t="s">
        <v>12940</v>
      </c>
      <c r="C16617" s="57" t="s">
        <v>42580</v>
      </c>
      <c r="D16617" s="57" t="s">
        <v>42581</v>
      </c>
    </row>
    <row r="16618" spans="1:4">
      <c r="A16618" s="57" t="s">
        <v>42582</v>
      </c>
      <c r="B16618" s="57" t="s">
        <v>12940</v>
      </c>
      <c r="C16618" s="57" t="s">
        <v>42583</v>
      </c>
      <c r="D16618" s="57" t="s">
        <v>42584</v>
      </c>
    </row>
    <row r="16619" spans="1:4">
      <c r="A16619" s="57" t="s">
        <v>42585</v>
      </c>
      <c r="B16619" s="57" t="s">
        <v>12940</v>
      </c>
      <c r="C16619" s="57" t="s">
        <v>42586</v>
      </c>
      <c r="D16619" s="57" t="s">
        <v>42587</v>
      </c>
    </row>
    <row r="16620" spans="1:4">
      <c r="A16620" s="57" t="s">
        <v>42588</v>
      </c>
      <c r="B16620" s="57" t="s">
        <v>12940</v>
      </c>
      <c r="C16620" s="57" t="s">
        <v>42589</v>
      </c>
      <c r="D16620" s="57" t="s">
        <v>42590</v>
      </c>
    </row>
    <row r="16621" spans="1:4">
      <c r="A16621" s="57" t="s">
        <v>42591</v>
      </c>
      <c r="B16621" s="57" t="s">
        <v>12940</v>
      </c>
      <c r="C16621" s="57" t="s">
        <v>42592</v>
      </c>
      <c r="D16621" s="57" t="s">
        <v>42593</v>
      </c>
    </row>
    <row r="16622" spans="1:4">
      <c r="A16622" s="57" t="s">
        <v>42594</v>
      </c>
      <c r="B16622" s="57" t="s">
        <v>12940</v>
      </c>
      <c r="C16622" s="57" t="s">
        <v>42595</v>
      </c>
      <c r="D16622" s="57" t="s">
        <v>42596</v>
      </c>
    </row>
    <row r="16623" spans="1:4">
      <c r="A16623" s="57" t="s">
        <v>42597</v>
      </c>
      <c r="B16623" s="57" t="s">
        <v>12940</v>
      </c>
      <c r="C16623" s="57" t="s">
        <v>42598</v>
      </c>
      <c r="D16623" s="57" t="s">
        <v>42599</v>
      </c>
    </row>
    <row r="16624" spans="1:4">
      <c r="A16624" s="57" t="s">
        <v>7860</v>
      </c>
      <c r="B16624" s="57" t="s">
        <v>2282</v>
      </c>
      <c r="C16624" s="57" t="s">
        <v>3664</v>
      </c>
      <c r="D16624" s="57" t="s">
        <v>3665</v>
      </c>
    </row>
    <row r="16625" spans="1:4">
      <c r="A16625" s="57" t="s">
        <v>7860</v>
      </c>
      <c r="B16625" s="57" t="s">
        <v>2282</v>
      </c>
      <c r="C16625" s="57" t="s">
        <v>8770</v>
      </c>
      <c r="D16625" s="57" t="s">
        <v>8771</v>
      </c>
    </row>
    <row r="16626" spans="1:4">
      <c r="A16626" s="57" t="s">
        <v>7860</v>
      </c>
      <c r="B16626" s="57" t="s">
        <v>2282</v>
      </c>
      <c r="C16626" s="57" t="s">
        <v>17497</v>
      </c>
      <c r="D16626" s="57" t="s">
        <v>17498</v>
      </c>
    </row>
    <row r="16627" spans="1:4">
      <c r="A16627" s="57" t="s">
        <v>42600</v>
      </c>
      <c r="B16627" s="57" t="s">
        <v>12940</v>
      </c>
      <c r="C16627" s="57" t="s">
        <v>42601</v>
      </c>
      <c r="D16627" s="57" t="s">
        <v>42602</v>
      </c>
    </row>
    <row r="16628" spans="1:4">
      <c r="A16628" s="57" t="s">
        <v>42603</v>
      </c>
      <c r="B16628" s="57" t="s">
        <v>12940</v>
      </c>
      <c r="C16628" s="57" t="s">
        <v>42604</v>
      </c>
      <c r="D16628" s="57" t="s">
        <v>42605</v>
      </c>
    </row>
    <row r="16629" spans="1:4">
      <c r="A16629" s="57" t="s">
        <v>42603</v>
      </c>
      <c r="B16629" s="57"/>
      <c r="C16629" s="57" t="s">
        <v>42606</v>
      </c>
      <c r="D16629" s="57" t="s">
        <v>42607</v>
      </c>
    </row>
    <row r="16630" spans="1:4">
      <c r="A16630" s="57" t="s">
        <v>42603</v>
      </c>
      <c r="B16630" s="57"/>
      <c r="C16630" s="57" t="s">
        <v>42608</v>
      </c>
      <c r="D16630" s="57" t="s">
        <v>42609</v>
      </c>
    </row>
    <row r="16631" spans="1:4">
      <c r="A16631" s="57" t="s">
        <v>42603</v>
      </c>
      <c r="B16631" s="57"/>
      <c r="C16631" s="57" t="s">
        <v>42610</v>
      </c>
      <c r="D16631" s="57" t="s">
        <v>42611</v>
      </c>
    </row>
    <row r="16632" spans="1:4">
      <c r="A16632" s="57" t="s">
        <v>42603</v>
      </c>
      <c r="B16632" s="57"/>
      <c r="C16632" s="57" t="s">
        <v>42612</v>
      </c>
      <c r="D16632" s="57" t="s">
        <v>42613</v>
      </c>
    </row>
    <row r="16633" spans="1:4">
      <c r="A16633" s="57" t="s">
        <v>42603</v>
      </c>
      <c r="B16633" s="57"/>
      <c r="C16633" s="57" t="s">
        <v>42614</v>
      </c>
      <c r="D16633" s="57" t="s">
        <v>42615</v>
      </c>
    </row>
    <row r="16634" spans="1:4">
      <c r="A16634" s="57" t="s">
        <v>42603</v>
      </c>
      <c r="B16634" s="57"/>
      <c r="C16634" s="57" t="s">
        <v>42616</v>
      </c>
      <c r="D16634" s="57" t="s">
        <v>42617</v>
      </c>
    </row>
    <row r="16635" spans="1:4">
      <c r="A16635" s="57" t="s">
        <v>42618</v>
      </c>
      <c r="B16635" s="57" t="s">
        <v>12940</v>
      </c>
      <c r="C16635" s="57" t="s">
        <v>42619</v>
      </c>
      <c r="D16635" s="57" t="s">
        <v>42620</v>
      </c>
    </row>
    <row r="16636" spans="1:4">
      <c r="A16636" s="57" t="s">
        <v>42618</v>
      </c>
      <c r="B16636" s="57"/>
      <c r="C16636" s="57" t="s">
        <v>42621</v>
      </c>
      <c r="D16636" s="57" t="s">
        <v>42622</v>
      </c>
    </row>
    <row r="16637" spans="1:4">
      <c r="A16637" s="57" t="s">
        <v>10150</v>
      </c>
      <c r="B16637" s="57" t="s">
        <v>9579</v>
      </c>
      <c r="C16637" s="57" t="s">
        <v>10151</v>
      </c>
      <c r="D16637" s="57" t="s">
        <v>10152</v>
      </c>
    </row>
    <row r="16638" spans="1:4">
      <c r="A16638" s="57" t="s">
        <v>10150</v>
      </c>
      <c r="B16638" s="57" t="s">
        <v>9579</v>
      </c>
      <c r="C16638" s="57" t="s">
        <v>10153</v>
      </c>
      <c r="D16638" s="57" t="s">
        <v>10154</v>
      </c>
    </row>
    <row r="16639" spans="1:4">
      <c r="A16639" s="57" t="s">
        <v>10150</v>
      </c>
      <c r="B16639" s="57" t="s">
        <v>9579</v>
      </c>
      <c r="C16639" s="57" t="s">
        <v>13054</v>
      </c>
      <c r="D16639" s="57" t="s">
        <v>13055</v>
      </c>
    </row>
    <row r="16640" spans="1:4">
      <c r="A16640" s="57" t="s">
        <v>10150</v>
      </c>
      <c r="B16640" s="57" t="s">
        <v>9579</v>
      </c>
      <c r="C16640" s="57" t="s">
        <v>13056</v>
      </c>
      <c r="D16640" s="57" t="s">
        <v>13057</v>
      </c>
    </row>
    <row r="16641" spans="1:4">
      <c r="A16641" s="57" t="s">
        <v>10150</v>
      </c>
      <c r="B16641" s="57" t="s">
        <v>9579</v>
      </c>
      <c r="C16641" s="57" t="s">
        <v>76733</v>
      </c>
      <c r="D16641" s="57" t="s">
        <v>76734</v>
      </c>
    </row>
    <row r="16642" spans="1:4">
      <c r="A16642" s="57" t="s">
        <v>42623</v>
      </c>
      <c r="B16642" s="57" t="s">
        <v>12940</v>
      </c>
      <c r="C16642" s="57" t="s">
        <v>42624</v>
      </c>
      <c r="D16642" s="57" t="s">
        <v>42625</v>
      </c>
    </row>
    <row r="16643" spans="1:4">
      <c r="A16643" s="57" t="s">
        <v>42623</v>
      </c>
      <c r="B16643" s="57"/>
      <c r="C16643" s="57" t="s">
        <v>42626</v>
      </c>
      <c r="D16643" s="57" t="s">
        <v>42627</v>
      </c>
    </row>
    <row r="16644" spans="1:4">
      <c r="A16644" s="57" t="s">
        <v>42623</v>
      </c>
      <c r="B16644" s="57"/>
      <c r="C16644" s="57" t="s">
        <v>42628</v>
      </c>
      <c r="D16644" s="57" t="s">
        <v>42629</v>
      </c>
    </row>
    <row r="16645" spans="1:4">
      <c r="A16645" s="57" t="s">
        <v>42623</v>
      </c>
      <c r="B16645" s="57"/>
      <c r="C16645" s="57" t="s">
        <v>42630</v>
      </c>
      <c r="D16645" s="57" t="s">
        <v>42631</v>
      </c>
    </row>
    <row r="16646" spans="1:4">
      <c r="A16646" s="57" t="s">
        <v>42632</v>
      </c>
      <c r="B16646" s="57" t="s">
        <v>12940</v>
      </c>
      <c r="C16646" s="57" t="s">
        <v>42633</v>
      </c>
      <c r="D16646" s="57" t="s">
        <v>42634</v>
      </c>
    </row>
    <row r="16647" spans="1:4">
      <c r="A16647" s="57" t="s">
        <v>42632</v>
      </c>
      <c r="B16647" s="57"/>
      <c r="C16647" s="57" t="s">
        <v>42635</v>
      </c>
      <c r="D16647" s="57" t="s">
        <v>42636</v>
      </c>
    </row>
    <row r="16648" spans="1:4">
      <c r="A16648" s="57" t="s">
        <v>42632</v>
      </c>
      <c r="B16648" s="57"/>
      <c r="C16648" s="57" t="s">
        <v>42637</v>
      </c>
      <c r="D16648" s="57" t="s">
        <v>42638</v>
      </c>
    </row>
    <row r="16649" spans="1:4">
      <c r="A16649" s="57" t="s">
        <v>42632</v>
      </c>
      <c r="B16649" s="57"/>
      <c r="C16649" s="57" t="s">
        <v>42639</v>
      </c>
      <c r="D16649" s="57" t="s">
        <v>42640</v>
      </c>
    </row>
    <row r="16650" spans="1:4">
      <c r="A16650" s="57" t="s">
        <v>42632</v>
      </c>
      <c r="B16650" s="57"/>
      <c r="C16650" s="57" t="s">
        <v>42641</v>
      </c>
      <c r="D16650" s="57" t="s">
        <v>42642</v>
      </c>
    </row>
    <row r="16651" spans="1:4">
      <c r="A16651" s="57" t="s">
        <v>42643</v>
      </c>
      <c r="B16651" s="57" t="s">
        <v>12940</v>
      </c>
      <c r="C16651" s="57" t="s">
        <v>42644</v>
      </c>
      <c r="D16651" s="57" t="s">
        <v>42645</v>
      </c>
    </row>
    <row r="16652" spans="1:4">
      <c r="A16652" s="57" t="s">
        <v>42643</v>
      </c>
      <c r="B16652" s="57"/>
      <c r="C16652" s="57" t="s">
        <v>42646</v>
      </c>
      <c r="D16652" s="57" t="s">
        <v>42647</v>
      </c>
    </row>
    <row r="16653" spans="1:4">
      <c r="A16653" s="57" t="s">
        <v>42643</v>
      </c>
      <c r="B16653" s="57"/>
      <c r="C16653" s="57" t="s">
        <v>42648</v>
      </c>
      <c r="D16653" s="57" t="s">
        <v>42649</v>
      </c>
    </row>
    <row r="16654" spans="1:4">
      <c r="A16654" s="57" t="s">
        <v>42643</v>
      </c>
      <c r="B16654" s="57"/>
      <c r="C16654" s="57" t="s">
        <v>42650</v>
      </c>
      <c r="D16654" s="57" t="s">
        <v>42651</v>
      </c>
    </row>
    <row r="16655" spans="1:4">
      <c r="A16655" s="57" t="s">
        <v>7861</v>
      </c>
      <c r="B16655" s="57" t="s">
        <v>16411</v>
      </c>
      <c r="C16655" s="57" t="s">
        <v>3513</v>
      </c>
      <c r="D16655" s="57" t="s">
        <v>3514</v>
      </c>
    </row>
    <row r="16656" spans="1:4">
      <c r="A16656" s="57" t="s">
        <v>7861</v>
      </c>
      <c r="B16656" s="57" t="s">
        <v>16411</v>
      </c>
      <c r="C16656" s="57" t="s">
        <v>9385</v>
      </c>
      <c r="D16656" s="57" t="s">
        <v>9386</v>
      </c>
    </row>
    <row r="16657" spans="1:4">
      <c r="A16657" s="57" t="s">
        <v>7861</v>
      </c>
      <c r="B16657" s="57" t="s">
        <v>16411</v>
      </c>
      <c r="C16657" s="57" t="s">
        <v>13058</v>
      </c>
      <c r="D16657" s="57" t="s">
        <v>13059</v>
      </c>
    </row>
    <row r="16658" spans="1:4">
      <c r="A16658" s="57" t="s">
        <v>42652</v>
      </c>
      <c r="B16658" s="57" t="s">
        <v>12940</v>
      </c>
      <c r="C16658" s="57" t="s">
        <v>42653</v>
      </c>
      <c r="D16658" s="57" t="s">
        <v>42654</v>
      </c>
    </row>
    <row r="16659" spans="1:4">
      <c r="A16659" s="57" t="s">
        <v>42655</v>
      </c>
      <c r="B16659" s="57" t="s">
        <v>12940</v>
      </c>
      <c r="C16659" s="57" t="s">
        <v>42656</v>
      </c>
      <c r="D16659" s="57" t="s">
        <v>42657</v>
      </c>
    </row>
    <row r="16660" spans="1:4">
      <c r="A16660" s="57" t="s">
        <v>42655</v>
      </c>
      <c r="B16660" s="57"/>
      <c r="C16660" s="57" t="s">
        <v>42658</v>
      </c>
      <c r="D16660" s="57" t="s">
        <v>42659</v>
      </c>
    </row>
    <row r="16661" spans="1:4">
      <c r="A16661" s="57" t="s">
        <v>13060</v>
      </c>
      <c r="B16661" s="57" t="s">
        <v>10676</v>
      </c>
      <c r="C16661" s="57" t="s">
        <v>13061</v>
      </c>
      <c r="D16661" s="57" t="s">
        <v>13062</v>
      </c>
    </row>
    <row r="16662" spans="1:4">
      <c r="A16662" s="57" t="s">
        <v>42660</v>
      </c>
      <c r="B16662" s="57" t="s">
        <v>12940</v>
      </c>
      <c r="C16662" s="57" t="s">
        <v>42661</v>
      </c>
      <c r="D16662" s="57" t="s">
        <v>42662</v>
      </c>
    </row>
    <row r="16663" spans="1:4">
      <c r="A16663" s="57" t="s">
        <v>7862</v>
      </c>
      <c r="B16663" s="57" t="s">
        <v>2285</v>
      </c>
      <c r="C16663" s="57" t="s">
        <v>5885</v>
      </c>
      <c r="D16663" s="57" t="s">
        <v>5886</v>
      </c>
    </row>
    <row r="16664" spans="1:4">
      <c r="A16664" s="57" t="s">
        <v>7862</v>
      </c>
      <c r="B16664" s="57" t="s">
        <v>2285</v>
      </c>
      <c r="C16664" s="57" t="s">
        <v>8772</v>
      </c>
      <c r="D16664" s="57" t="s">
        <v>8773</v>
      </c>
    </row>
    <row r="16665" spans="1:4">
      <c r="A16665" s="57" t="s">
        <v>7862</v>
      </c>
      <c r="B16665" s="57" t="s">
        <v>2285</v>
      </c>
      <c r="C16665" s="57" t="s">
        <v>13063</v>
      </c>
      <c r="D16665" s="57" t="s">
        <v>13064</v>
      </c>
    </row>
    <row r="16666" spans="1:4">
      <c r="A16666" s="57" t="s">
        <v>7862</v>
      </c>
      <c r="B16666" s="57" t="s">
        <v>2285</v>
      </c>
      <c r="C16666" s="57" t="s">
        <v>13065</v>
      </c>
      <c r="D16666" s="57" t="s">
        <v>13066</v>
      </c>
    </row>
    <row r="16667" spans="1:4">
      <c r="A16667" s="57" t="s">
        <v>7862</v>
      </c>
      <c r="B16667" s="57" t="s">
        <v>2285</v>
      </c>
      <c r="C16667" s="57" t="s">
        <v>42663</v>
      </c>
      <c r="D16667" s="57" t="s">
        <v>42664</v>
      </c>
    </row>
    <row r="16668" spans="1:4">
      <c r="A16668" s="57" t="s">
        <v>42665</v>
      </c>
      <c r="B16668" s="57" t="s">
        <v>12940</v>
      </c>
      <c r="C16668" s="57" t="s">
        <v>42666</v>
      </c>
      <c r="D16668" s="57" t="s">
        <v>42667</v>
      </c>
    </row>
    <row r="16669" spans="1:4">
      <c r="A16669" s="57" t="s">
        <v>42668</v>
      </c>
      <c r="B16669" s="57" t="s">
        <v>12940</v>
      </c>
      <c r="C16669" s="57" t="s">
        <v>42669</v>
      </c>
      <c r="D16669" s="57" t="s">
        <v>42670</v>
      </c>
    </row>
    <row r="16670" spans="1:4">
      <c r="A16670" s="57" t="s">
        <v>42671</v>
      </c>
      <c r="B16670" s="57" t="s">
        <v>12940</v>
      </c>
      <c r="C16670" s="57" t="s">
        <v>42672</v>
      </c>
      <c r="D16670" s="57" t="s">
        <v>42673</v>
      </c>
    </row>
    <row r="16671" spans="1:4">
      <c r="A16671" s="57" t="s">
        <v>42671</v>
      </c>
      <c r="B16671" s="57"/>
      <c r="C16671" s="57" t="s">
        <v>42674</v>
      </c>
      <c r="D16671" s="57" t="s">
        <v>42675</v>
      </c>
    </row>
    <row r="16672" spans="1:4">
      <c r="A16672" s="57" t="s">
        <v>42671</v>
      </c>
      <c r="B16672" s="57"/>
      <c r="C16672" s="57" t="s">
        <v>42676</v>
      </c>
      <c r="D16672" s="57" t="s">
        <v>42677</v>
      </c>
    </row>
    <row r="16673" spans="1:4">
      <c r="A16673" s="57" t="s">
        <v>42671</v>
      </c>
      <c r="B16673" s="57"/>
      <c r="C16673" s="57" t="s">
        <v>42678</v>
      </c>
      <c r="D16673" s="57" t="s">
        <v>42679</v>
      </c>
    </row>
    <row r="16674" spans="1:4">
      <c r="A16674" s="57" t="s">
        <v>42671</v>
      </c>
      <c r="B16674" s="57"/>
      <c r="C16674" s="57" t="s">
        <v>42680</v>
      </c>
      <c r="D16674" s="57" t="s">
        <v>42681</v>
      </c>
    </row>
    <row r="16675" spans="1:4">
      <c r="A16675" s="57" t="s">
        <v>42682</v>
      </c>
      <c r="B16675" s="57" t="s">
        <v>12940</v>
      </c>
      <c r="C16675" s="57" t="s">
        <v>42683</v>
      </c>
      <c r="D16675" s="57" t="s">
        <v>42684</v>
      </c>
    </row>
    <row r="16676" spans="1:4">
      <c r="A16676" s="57" t="s">
        <v>42685</v>
      </c>
      <c r="B16676" s="57" t="s">
        <v>12940</v>
      </c>
      <c r="C16676" s="57" t="s">
        <v>42686</v>
      </c>
      <c r="D16676" s="57" t="s">
        <v>42687</v>
      </c>
    </row>
    <row r="16677" spans="1:4">
      <c r="A16677" s="57" t="s">
        <v>42685</v>
      </c>
      <c r="B16677" s="57"/>
      <c r="C16677" s="57" t="s">
        <v>42688</v>
      </c>
      <c r="D16677" s="57" t="s">
        <v>42689</v>
      </c>
    </row>
    <row r="16678" spans="1:4">
      <c r="A16678" s="57" t="s">
        <v>42685</v>
      </c>
      <c r="B16678" s="57"/>
      <c r="C16678" s="57" t="s">
        <v>42690</v>
      </c>
      <c r="D16678" s="57" t="s">
        <v>42691</v>
      </c>
    </row>
    <row r="16679" spans="1:4">
      <c r="A16679" s="57" t="s">
        <v>7863</v>
      </c>
      <c r="B16679" s="57" t="s">
        <v>2287</v>
      </c>
      <c r="C16679" s="57" t="s">
        <v>4263</v>
      </c>
      <c r="D16679" s="57" t="s">
        <v>4264</v>
      </c>
    </row>
    <row r="16680" spans="1:4">
      <c r="A16680" s="57" t="s">
        <v>7863</v>
      </c>
      <c r="B16680" s="57" t="s">
        <v>2287</v>
      </c>
      <c r="C16680" s="57" t="s">
        <v>4265</v>
      </c>
      <c r="D16680" s="57" t="s">
        <v>4264</v>
      </c>
    </row>
    <row r="16681" spans="1:4">
      <c r="A16681" s="57" t="s">
        <v>7863</v>
      </c>
      <c r="B16681" s="57" t="s">
        <v>2287</v>
      </c>
      <c r="C16681" s="57" t="s">
        <v>4266</v>
      </c>
      <c r="D16681" s="57" t="s">
        <v>4267</v>
      </c>
    </row>
    <row r="16682" spans="1:4">
      <c r="A16682" s="57" t="s">
        <v>7863</v>
      </c>
      <c r="B16682" s="57" t="s">
        <v>2287</v>
      </c>
      <c r="C16682" s="57" t="s">
        <v>4268</v>
      </c>
      <c r="D16682" s="57" t="s">
        <v>4269</v>
      </c>
    </row>
    <row r="16683" spans="1:4">
      <c r="A16683" s="57" t="s">
        <v>42692</v>
      </c>
      <c r="B16683" s="57" t="s">
        <v>12940</v>
      </c>
      <c r="C16683" s="57" t="s">
        <v>42693</v>
      </c>
      <c r="D16683" s="57" t="s">
        <v>42694</v>
      </c>
    </row>
    <row r="16684" spans="1:4">
      <c r="A16684" s="57" t="s">
        <v>42695</v>
      </c>
      <c r="B16684" s="57" t="s">
        <v>12940</v>
      </c>
      <c r="C16684" s="57" t="s">
        <v>42696</v>
      </c>
      <c r="D16684" s="57" t="s">
        <v>42697</v>
      </c>
    </row>
    <row r="16685" spans="1:4">
      <c r="A16685" s="57" t="s">
        <v>42698</v>
      </c>
      <c r="B16685" s="57" t="s">
        <v>12940</v>
      </c>
      <c r="C16685" s="57" t="s">
        <v>42699</v>
      </c>
      <c r="D16685" s="57" t="s">
        <v>42700</v>
      </c>
    </row>
    <row r="16686" spans="1:4">
      <c r="A16686" s="57" t="s">
        <v>42701</v>
      </c>
      <c r="B16686" s="57" t="s">
        <v>12940</v>
      </c>
      <c r="C16686" s="57" t="s">
        <v>42702</v>
      </c>
      <c r="D16686" s="57" t="s">
        <v>42703</v>
      </c>
    </row>
    <row r="16687" spans="1:4">
      <c r="A16687" s="57" t="s">
        <v>7864</v>
      </c>
      <c r="B16687" s="57" t="s">
        <v>2289</v>
      </c>
      <c r="C16687" s="57" t="s">
        <v>3066</v>
      </c>
      <c r="D16687" s="57" t="s">
        <v>3067</v>
      </c>
    </row>
    <row r="16688" spans="1:4">
      <c r="A16688" s="57" t="s">
        <v>42704</v>
      </c>
      <c r="B16688" s="57" t="s">
        <v>12940</v>
      </c>
      <c r="C16688" s="57" t="s">
        <v>42705</v>
      </c>
      <c r="D16688" s="57" t="s">
        <v>42706</v>
      </c>
    </row>
    <row r="16689" spans="1:4">
      <c r="A16689" s="57" t="s">
        <v>42704</v>
      </c>
      <c r="B16689" s="57"/>
      <c r="C16689" s="57" t="s">
        <v>42707</v>
      </c>
      <c r="D16689" s="57" t="s">
        <v>42708</v>
      </c>
    </row>
    <row r="16690" spans="1:4">
      <c r="A16690" s="57" t="s">
        <v>42709</v>
      </c>
      <c r="B16690" s="57" t="s">
        <v>12940</v>
      </c>
      <c r="C16690" s="57" t="s">
        <v>42710</v>
      </c>
      <c r="D16690" s="57" t="s">
        <v>42711</v>
      </c>
    </row>
    <row r="16691" spans="1:4">
      <c r="A16691" s="57" t="s">
        <v>15492</v>
      </c>
      <c r="B16691" s="57" t="s">
        <v>15493</v>
      </c>
      <c r="C16691" s="57" t="s">
        <v>15494</v>
      </c>
      <c r="D16691" s="57" t="s">
        <v>15495</v>
      </c>
    </row>
    <row r="16692" spans="1:4">
      <c r="A16692" s="57" t="s">
        <v>42712</v>
      </c>
      <c r="B16692" s="57" t="s">
        <v>12940</v>
      </c>
      <c r="C16692" s="57" t="s">
        <v>42713</v>
      </c>
      <c r="D16692" s="57" t="s">
        <v>42714</v>
      </c>
    </row>
    <row r="16693" spans="1:4">
      <c r="A16693" s="57" t="s">
        <v>42712</v>
      </c>
      <c r="B16693" s="57"/>
      <c r="C16693" s="57" t="s">
        <v>42715</v>
      </c>
      <c r="D16693" s="57" t="s">
        <v>42716</v>
      </c>
    </row>
    <row r="16694" spans="1:4">
      <c r="A16694" s="57" t="s">
        <v>42717</v>
      </c>
      <c r="B16694" s="57" t="s">
        <v>12940</v>
      </c>
      <c r="C16694" s="57" t="s">
        <v>42718</v>
      </c>
      <c r="D16694" s="57" t="s">
        <v>2836</v>
      </c>
    </row>
    <row r="16695" spans="1:4">
      <c r="A16695" s="57" t="s">
        <v>42717</v>
      </c>
      <c r="B16695" s="57"/>
      <c r="C16695" s="57" t="s">
        <v>42719</v>
      </c>
      <c r="D16695" s="57" t="s">
        <v>41064</v>
      </c>
    </row>
    <row r="16696" spans="1:4">
      <c r="A16696" s="57" t="s">
        <v>42720</v>
      </c>
      <c r="B16696" s="57" t="s">
        <v>12940</v>
      </c>
      <c r="C16696" s="57" t="s">
        <v>42721</v>
      </c>
      <c r="D16696" s="57" t="s">
        <v>19034</v>
      </c>
    </row>
    <row r="16697" spans="1:4">
      <c r="A16697" s="57" t="s">
        <v>42722</v>
      </c>
      <c r="B16697" s="57" t="s">
        <v>12940</v>
      </c>
      <c r="C16697" s="57" t="s">
        <v>42723</v>
      </c>
      <c r="D16697" s="57" t="s">
        <v>42724</v>
      </c>
    </row>
    <row r="16698" spans="1:4">
      <c r="A16698" s="57" t="s">
        <v>42725</v>
      </c>
      <c r="B16698" s="57" t="s">
        <v>12940</v>
      </c>
      <c r="C16698" s="57" t="s">
        <v>42726</v>
      </c>
      <c r="D16698" s="57" t="s">
        <v>40800</v>
      </c>
    </row>
    <row r="16699" spans="1:4">
      <c r="A16699" s="57" t="s">
        <v>42727</v>
      </c>
      <c r="B16699" s="57" t="s">
        <v>12940</v>
      </c>
      <c r="C16699" s="57" t="s">
        <v>42728</v>
      </c>
      <c r="D16699" s="57" t="s">
        <v>42729</v>
      </c>
    </row>
    <row r="16700" spans="1:4">
      <c r="A16700" s="57" t="s">
        <v>42727</v>
      </c>
      <c r="B16700" s="57"/>
      <c r="C16700" s="57" t="s">
        <v>42730</v>
      </c>
      <c r="D16700" s="57" t="s">
        <v>42731</v>
      </c>
    </row>
    <row r="16701" spans="1:4">
      <c r="A16701" s="57" t="s">
        <v>42727</v>
      </c>
      <c r="B16701" s="57"/>
      <c r="C16701" s="57" t="s">
        <v>42732</v>
      </c>
      <c r="D16701" s="57" t="s">
        <v>42733</v>
      </c>
    </row>
    <row r="16702" spans="1:4">
      <c r="A16702" s="57" t="s">
        <v>17499</v>
      </c>
      <c r="B16702" s="57" t="s">
        <v>16470</v>
      </c>
      <c r="C16702" s="57" t="s">
        <v>17500</v>
      </c>
      <c r="D16702" s="57" t="s">
        <v>17501</v>
      </c>
    </row>
    <row r="16703" spans="1:4">
      <c r="A16703" s="57" t="s">
        <v>42734</v>
      </c>
      <c r="B16703" s="57" t="s">
        <v>12940</v>
      </c>
      <c r="C16703" s="57" t="s">
        <v>42735</v>
      </c>
      <c r="D16703" s="57" t="s">
        <v>42736</v>
      </c>
    </row>
    <row r="16704" spans="1:4">
      <c r="A16704" s="57" t="s">
        <v>42734</v>
      </c>
      <c r="B16704" s="57"/>
      <c r="C16704" s="57" t="s">
        <v>42737</v>
      </c>
      <c r="D16704" s="57" t="s">
        <v>42738</v>
      </c>
    </row>
    <row r="16705" spans="1:4">
      <c r="A16705" s="57" t="s">
        <v>42734</v>
      </c>
      <c r="B16705" s="57"/>
      <c r="C16705" s="57" t="s">
        <v>42739</v>
      </c>
      <c r="D16705" s="57" t="s">
        <v>42740</v>
      </c>
    </row>
    <row r="16706" spans="1:4">
      <c r="A16706" s="57" t="s">
        <v>42734</v>
      </c>
      <c r="B16706" s="57"/>
      <c r="C16706" s="57" t="s">
        <v>42741</v>
      </c>
      <c r="D16706" s="57" t="s">
        <v>42742</v>
      </c>
    </row>
    <row r="16707" spans="1:4">
      <c r="A16707" s="57" t="s">
        <v>42734</v>
      </c>
      <c r="B16707" s="57"/>
      <c r="C16707" s="57" t="s">
        <v>42743</v>
      </c>
      <c r="D16707" s="57" t="s">
        <v>42744</v>
      </c>
    </row>
    <row r="16708" spans="1:4">
      <c r="A16708" s="57" t="s">
        <v>42734</v>
      </c>
      <c r="B16708" s="57"/>
      <c r="C16708" s="57" t="s">
        <v>42745</v>
      </c>
      <c r="D16708" s="57" t="s">
        <v>42746</v>
      </c>
    </row>
    <row r="16709" spans="1:4">
      <c r="A16709" s="57" t="s">
        <v>42734</v>
      </c>
      <c r="B16709" s="57"/>
      <c r="C16709" s="57" t="s">
        <v>42747</v>
      </c>
      <c r="D16709" s="57" t="s">
        <v>42748</v>
      </c>
    </row>
    <row r="16710" spans="1:4">
      <c r="A16710" s="57" t="s">
        <v>42734</v>
      </c>
      <c r="B16710" s="57"/>
      <c r="C16710" s="57" t="s">
        <v>42749</v>
      </c>
      <c r="D16710" s="57" t="s">
        <v>42750</v>
      </c>
    </row>
    <row r="16711" spans="1:4">
      <c r="A16711" s="57" t="s">
        <v>42734</v>
      </c>
      <c r="B16711" s="57"/>
      <c r="C16711" s="57" t="s">
        <v>77378</v>
      </c>
      <c r="D16711" s="57" t="s">
        <v>77379</v>
      </c>
    </row>
    <row r="16712" spans="1:4">
      <c r="A16712" s="57" t="s">
        <v>42751</v>
      </c>
      <c r="B16712" s="57" t="s">
        <v>12940</v>
      </c>
      <c r="C16712" s="57" t="s">
        <v>42752</v>
      </c>
      <c r="D16712" s="57" t="s">
        <v>42753</v>
      </c>
    </row>
    <row r="16713" spans="1:4">
      <c r="A16713" s="57" t="s">
        <v>42751</v>
      </c>
      <c r="B16713" s="57"/>
      <c r="C16713" s="57" t="s">
        <v>42754</v>
      </c>
      <c r="D16713" s="57" t="s">
        <v>42755</v>
      </c>
    </row>
    <row r="16714" spans="1:4">
      <c r="A16714" s="57" t="s">
        <v>42751</v>
      </c>
      <c r="B16714" s="57"/>
      <c r="C16714" s="57" t="s">
        <v>42756</v>
      </c>
      <c r="D16714" s="57" t="s">
        <v>29107</v>
      </c>
    </row>
    <row r="16715" spans="1:4">
      <c r="A16715" s="57" t="s">
        <v>42751</v>
      </c>
      <c r="B16715" s="57"/>
      <c r="C16715" s="57" t="s">
        <v>42757</v>
      </c>
      <c r="D16715" s="57" t="s">
        <v>42758</v>
      </c>
    </row>
    <row r="16716" spans="1:4">
      <c r="A16716" s="57" t="s">
        <v>42751</v>
      </c>
      <c r="B16716" s="57"/>
      <c r="C16716" s="57" t="s">
        <v>42759</v>
      </c>
      <c r="D16716" s="57" t="s">
        <v>42760</v>
      </c>
    </row>
    <row r="16717" spans="1:4">
      <c r="A16717" s="57" t="s">
        <v>42751</v>
      </c>
      <c r="B16717" s="57"/>
      <c r="C16717" s="57" t="s">
        <v>42761</v>
      </c>
      <c r="D16717" s="57" t="s">
        <v>42762</v>
      </c>
    </row>
    <row r="16718" spans="1:4">
      <c r="A16718" s="57" t="s">
        <v>42751</v>
      </c>
      <c r="B16718" s="57"/>
      <c r="C16718" s="57" t="s">
        <v>42763</v>
      </c>
      <c r="D16718" s="57" t="s">
        <v>42764</v>
      </c>
    </row>
    <row r="16719" spans="1:4">
      <c r="A16719" s="57" t="s">
        <v>42751</v>
      </c>
      <c r="B16719" s="57"/>
      <c r="C16719" s="57" t="s">
        <v>42765</v>
      </c>
      <c r="D16719" s="57" t="s">
        <v>42766</v>
      </c>
    </row>
    <row r="16720" spans="1:4">
      <c r="A16720" s="57" t="s">
        <v>42751</v>
      </c>
      <c r="B16720" s="57"/>
      <c r="C16720" s="57" t="s">
        <v>42767</v>
      </c>
      <c r="D16720" s="57" t="s">
        <v>42768</v>
      </c>
    </row>
    <row r="16721" spans="1:4">
      <c r="A16721" s="57" t="s">
        <v>42751</v>
      </c>
      <c r="B16721" s="57"/>
      <c r="C16721" s="57" t="s">
        <v>42769</v>
      </c>
      <c r="D16721" s="57" t="s">
        <v>42768</v>
      </c>
    </row>
    <row r="16722" spans="1:4">
      <c r="A16722" s="57" t="s">
        <v>42751</v>
      </c>
      <c r="B16722" s="57"/>
      <c r="C16722" s="57" t="s">
        <v>42770</v>
      </c>
      <c r="D16722" s="57" t="s">
        <v>42768</v>
      </c>
    </row>
    <row r="16723" spans="1:4">
      <c r="A16723" s="57" t="s">
        <v>42751</v>
      </c>
      <c r="B16723" s="57"/>
      <c r="C16723" s="57" t="s">
        <v>42771</v>
      </c>
      <c r="D16723" s="57" t="s">
        <v>42768</v>
      </c>
    </row>
    <row r="16724" spans="1:4">
      <c r="A16724" s="57" t="s">
        <v>42751</v>
      </c>
      <c r="B16724" s="57"/>
      <c r="C16724" s="57" t="s">
        <v>42772</v>
      </c>
      <c r="D16724" s="57" t="s">
        <v>42773</v>
      </c>
    </row>
    <row r="16725" spans="1:4">
      <c r="A16725" s="57" t="s">
        <v>42751</v>
      </c>
      <c r="B16725" s="57"/>
      <c r="C16725" s="57" t="s">
        <v>42774</v>
      </c>
      <c r="D16725" s="57" t="s">
        <v>42775</v>
      </c>
    </row>
    <row r="16726" spans="1:4">
      <c r="A16726" s="57" t="s">
        <v>42751</v>
      </c>
      <c r="B16726" s="57"/>
      <c r="C16726" s="57" t="s">
        <v>42776</v>
      </c>
      <c r="D16726" s="57" t="s">
        <v>42777</v>
      </c>
    </row>
    <row r="16727" spans="1:4">
      <c r="A16727" s="57" t="s">
        <v>42751</v>
      </c>
      <c r="B16727" s="57"/>
      <c r="C16727" s="57" t="s">
        <v>42778</v>
      </c>
      <c r="D16727" s="57" t="s">
        <v>42779</v>
      </c>
    </row>
    <row r="16728" spans="1:4">
      <c r="A16728" s="57" t="s">
        <v>42751</v>
      </c>
      <c r="B16728" s="57"/>
      <c r="C16728" s="57" t="s">
        <v>42780</v>
      </c>
      <c r="D16728" s="57" t="s">
        <v>42781</v>
      </c>
    </row>
    <row r="16729" spans="1:4">
      <c r="A16729" s="57" t="s">
        <v>42751</v>
      </c>
      <c r="B16729" s="57"/>
      <c r="C16729" s="57" t="s">
        <v>42782</v>
      </c>
      <c r="D16729" s="57" t="s">
        <v>42783</v>
      </c>
    </row>
    <row r="16730" spans="1:4">
      <c r="A16730" s="57" t="s">
        <v>42751</v>
      </c>
      <c r="B16730" s="57"/>
      <c r="C16730" s="57" t="s">
        <v>42784</v>
      </c>
      <c r="D16730" s="57" t="s">
        <v>42785</v>
      </c>
    </row>
    <row r="16731" spans="1:4">
      <c r="A16731" s="57" t="s">
        <v>42751</v>
      </c>
      <c r="B16731" s="57"/>
      <c r="C16731" s="57" t="s">
        <v>42786</v>
      </c>
      <c r="D16731" s="57" t="s">
        <v>42787</v>
      </c>
    </row>
    <row r="16732" spans="1:4">
      <c r="A16732" s="57" t="s">
        <v>42751</v>
      </c>
      <c r="B16732" s="57"/>
      <c r="C16732" s="57" t="s">
        <v>42788</v>
      </c>
      <c r="D16732" s="57" t="s">
        <v>42789</v>
      </c>
    </row>
    <row r="16733" spans="1:4">
      <c r="A16733" s="57" t="s">
        <v>42751</v>
      </c>
      <c r="B16733" s="57"/>
      <c r="C16733" s="57" t="s">
        <v>42790</v>
      </c>
      <c r="D16733" s="57" t="s">
        <v>42791</v>
      </c>
    </row>
    <row r="16734" spans="1:4">
      <c r="A16734" s="57" t="s">
        <v>42751</v>
      </c>
      <c r="B16734" s="57"/>
      <c r="C16734" s="57" t="s">
        <v>42792</v>
      </c>
      <c r="D16734" s="57" t="s">
        <v>42793</v>
      </c>
    </row>
    <row r="16735" spans="1:4">
      <c r="A16735" s="57" t="s">
        <v>42751</v>
      </c>
      <c r="B16735" s="57"/>
      <c r="C16735" s="57" t="s">
        <v>42794</v>
      </c>
      <c r="D16735" s="57" t="s">
        <v>42795</v>
      </c>
    </row>
    <row r="16736" spans="1:4">
      <c r="A16736" s="57" t="s">
        <v>42751</v>
      </c>
      <c r="B16736" s="57"/>
      <c r="C16736" s="57" t="s">
        <v>42796</v>
      </c>
      <c r="D16736" s="57" t="s">
        <v>42797</v>
      </c>
    </row>
    <row r="16737" spans="1:4">
      <c r="A16737" s="57" t="s">
        <v>42751</v>
      </c>
      <c r="B16737" s="57"/>
      <c r="C16737" s="57" t="s">
        <v>42798</v>
      </c>
      <c r="D16737" s="57" t="s">
        <v>42799</v>
      </c>
    </row>
    <row r="16738" spans="1:4">
      <c r="A16738" s="57" t="s">
        <v>42751</v>
      </c>
      <c r="B16738" s="57"/>
      <c r="C16738" s="57" t="s">
        <v>42800</v>
      </c>
      <c r="D16738" s="57" t="s">
        <v>42801</v>
      </c>
    </row>
    <row r="16739" spans="1:4">
      <c r="A16739" s="57" t="s">
        <v>42751</v>
      </c>
      <c r="B16739" s="57"/>
      <c r="C16739" s="57" t="s">
        <v>42802</v>
      </c>
      <c r="D16739" s="57" t="s">
        <v>42803</v>
      </c>
    </row>
    <row r="16740" spans="1:4">
      <c r="A16740" s="57" t="s">
        <v>42751</v>
      </c>
      <c r="B16740" s="57"/>
      <c r="C16740" s="57" t="s">
        <v>42804</v>
      </c>
      <c r="D16740" s="57" t="s">
        <v>42805</v>
      </c>
    </row>
    <row r="16741" spans="1:4">
      <c r="A16741" s="57" t="s">
        <v>42751</v>
      </c>
      <c r="B16741" s="57"/>
      <c r="C16741" s="57" t="s">
        <v>42806</v>
      </c>
      <c r="D16741" s="57" t="s">
        <v>42807</v>
      </c>
    </row>
    <row r="16742" spans="1:4">
      <c r="A16742" s="57" t="s">
        <v>42751</v>
      </c>
      <c r="B16742" s="57"/>
      <c r="C16742" s="57" t="s">
        <v>42808</v>
      </c>
      <c r="D16742" s="57" t="s">
        <v>42809</v>
      </c>
    </row>
    <row r="16743" spans="1:4">
      <c r="A16743" s="57" t="s">
        <v>42751</v>
      </c>
      <c r="B16743" s="57"/>
      <c r="C16743" s="57" t="s">
        <v>42810</v>
      </c>
      <c r="D16743" s="57" t="s">
        <v>42811</v>
      </c>
    </row>
    <row r="16744" spans="1:4">
      <c r="A16744" s="57" t="s">
        <v>42751</v>
      </c>
      <c r="B16744" s="57"/>
      <c r="C16744" s="57" t="s">
        <v>42812</v>
      </c>
      <c r="D16744" s="57" t="s">
        <v>42813</v>
      </c>
    </row>
    <row r="16745" spans="1:4">
      <c r="A16745" s="57" t="s">
        <v>42751</v>
      </c>
      <c r="B16745" s="57"/>
      <c r="C16745" s="57" t="s">
        <v>42814</v>
      </c>
      <c r="D16745" s="57" t="s">
        <v>42815</v>
      </c>
    </row>
    <row r="16746" spans="1:4">
      <c r="A16746" s="57" t="s">
        <v>42751</v>
      </c>
      <c r="B16746" s="57"/>
      <c r="C16746" s="57" t="s">
        <v>42816</v>
      </c>
      <c r="D16746" s="57" t="s">
        <v>42817</v>
      </c>
    </row>
    <row r="16747" spans="1:4">
      <c r="A16747" s="57" t="s">
        <v>42751</v>
      </c>
      <c r="B16747" s="57"/>
      <c r="C16747" s="57" t="s">
        <v>42818</v>
      </c>
      <c r="D16747" s="57" t="s">
        <v>42819</v>
      </c>
    </row>
    <row r="16748" spans="1:4">
      <c r="A16748" s="57" t="s">
        <v>42751</v>
      </c>
      <c r="B16748" s="57"/>
      <c r="C16748" s="57" t="s">
        <v>42820</v>
      </c>
      <c r="D16748" s="57" t="s">
        <v>42821</v>
      </c>
    </row>
    <row r="16749" spans="1:4">
      <c r="A16749" s="57" t="s">
        <v>42751</v>
      </c>
      <c r="B16749" s="57"/>
      <c r="C16749" s="57" t="s">
        <v>42822</v>
      </c>
      <c r="D16749" s="57" t="s">
        <v>42823</v>
      </c>
    </row>
    <row r="16750" spans="1:4">
      <c r="A16750" s="57" t="s">
        <v>42751</v>
      </c>
      <c r="B16750" s="57"/>
      <c r="C16750" s="57" t="s">
        <v>42824</v>
      </c>
      <c r="D16750" s="57" t="s">
        <v>42825</v>
      </c>
    </row>
    <row r="16751" spans="1:4">
      <c r="A16751" s="57" t="s">
        <v>42751</v>
      </c>
      <c r="B16751" s="57"/>
      <c r="C16751" s="57" t="s">
        <v>42826</v>
      </c>
      <c r="D16751" s="57" t="s">
        <v>42825</v>
      </c>
    </row>
    <row r="16752" spans="1:4">
      <c r="A16752" s="57" t="s">
        <v>42751</v>
      </c>
      <c r="B16752" s="57"/>
      <c r="C16752" s="57" t="s">
        <v>42827</v>
      </c>
      <c r="D16752" s="57" t="s">
        <v>42825</v>
      </c>
    </row>
    <row r="16753" spans="1:4">
      <c r="A16753" s="57" t="s">
        <v>42751</v>
      </c>
      <c r="B16753" s="57"/>
      <c r="C16753" s="57" t="s">
        <v>42828</v>
      </c>
      <c r="D16753" s="57" t="s">
        <v>42825</v>
      </c>
    </row>
    <row r="16754" spans="1:4">
      <c r="A16754" s="57" t="s">
        <v>42751</v>
      </c>
      <c r="B16754" s="57"/>
      <c r="C16754" s="57" t="s">
        <v>42829</v>
      </c>
      <c r="D16754" s="57" t="s">
        <v>42830</v>
      </c>
    </row>
    <row r="16755" spans="1:4">
      <c r="A16755" s="57" t="s">
        <v>42751</v>
      </c>
      <c r="B16755" s="57"/>
      <c r="C16755" s="57" t="s">
        <v>42831</v>
      </c>
      <c r="D16755" s="57" t="s">
        <v>42832</v>
      </c>
    </row>
    <row r="16756" spans="1:4">
      <c r="A16756" s="57" t="s">
        <v>42751</v>
      </c>
      <c r="B16756" s="57"/>
      <c r="C16756" s="57" t="s">
        <v>42833</v>
      </c>
      <c r="D16756" s="57" t="s">
        <v>42834</v>
      </c>
    </row>
    <row r="16757" spans="1:4">
      <c r="A16757" s="57" t="s">
        <v>42751</v>
      </c>
      <c r="B16757" s="57"/>
      <c r="C16757" s="57" t="s">
        <v>42835</v>
      </c>
      <c r="D16757" s="57" t="s">
        <v>42836</v>
      </c>
    </row>
    <row r="16758" spans="1:4">
      <c r="A16758" s="57" t="s">
        <v>42751</v>
      </c>
      <c r="B16758" s="57"/>
      <c r="C16758" s="57" t="s">
        <v>42837</v>
      </c>
      <c r="D16758" s="57" t="s">
        <v>42838</v>
      </c>
    </row>
    <row r="16759" spans="1:4">
      <c r="A16759" s="57" t="s">
        <v>42751</v>
      </c>
      <c r="B16759" s="57"/>
      <c r="C16759" s="57" t="s">
        <v>42839</v>
      </c>
      <c r="D16759" s="57" t="s">
        <v>42840</v>
      </c>
    </row>
    <row r="16760" spans="1:4">
      <c r="A16760" s="57" t="s">
        <v>42751</v>
      </c>
      <c r="B16760" s="57"/>
      <c r="C16760" s="57" t="s">
        <v>75255</v>
      </c>
      <c r="D16760" s="57" t="s">
        <v>42830</v>
      </c>
    </row>
    <row r="16761" spans="1:4">
      <c r="A16761" s="57" t="s">
        <v>42751</v>
      </c>
      <c r="B16761" s="57"/>
      <c r="C16761" s="57" t="s">
        <v>75256</v>
      </c>
      <c r="D16761" s="57" t="s">
        <v>42830</v>
      </c>
    </row>
    <row r="16762" spans="1:4">
      <c r="A16762" s="57" t="s">
        <v>42751</v>
      </c>
      <c r="B16762" s="57"/>
      <c r="C16762" s="57" t="s">
        <v>75257</v>
      </c>
      <c r="D16762" s="57" t="s">
        <v>42830</v>
      </c>
    </row>
    <row r="16763" spans="1:4">
      <c r="A16763" s="57" t="s">
        <v>42751</v>
      </c>
      <c r="B16763" s="57"/>
      <c r="C16763" s="57" t="s">
        <v>75258</v>
      </c>
      <c r="D16763" s="57" t="s">
        <v>42830</v>
      </c>
    </row>
    <row r="16764" spans="1:4">
      <c r="A16764" s="57" t="s">
        <v>42751</v>
      </c>
      <c r="B16764" s="57"/>
      <c r="C16764" s="57" t="s">
        <v>75259</v>
      </c>
      <c r="D16764" s="57" t="s">
        <v>42830</v>
      </c>
    </row>
    <row r="16765" spans="1:4">
      <c r="A16765" s="57" t="s">
        <v>42751</v>
      </c>
      <c r="B16765" s="57"/>
      <c r="C16765" s="57" t="s">
        <v>75260</v>
      </c>
      <c r="D16765" s="57" t="s">
        <v>42830</v>
      </c>
    </row>
    <row r="16766" spans="1:4">
      <c r="A16766" s="57" t="s">
        <v>42751</v>
      </c>
      <c r="B16766" s="57"/>
      <c r="C16766" s="57" t="s">
        <v>76735</v>
      </c>
      <c r="D16766" s="57" t="s">
        <v>42830</v>
      </c>
    </row>
    <row r="16767" spans="1:4">
      <c r="A16767" s="57" t="s">
        <v>42751</v>
      </c>
      <c r="B16767" s="57"/>
      <c r="C16767" s="57" t="s">
        <v>76736</v>
      </c>
      <c r="D16767" s="57" t="s">
        <v>42830</v>
      </c>
    </row>
    <row r="16768" spans="1:4">
      <c r="A16768" s="57" t="s">
        <v>42841</v>
      </c>
      <c r="B16768" s="57" t="s">
        <v>12940</v>
      </c>
      <c r="C16768" s="57" t="s">
        <v>42842</v>
      </c>
      <c r="D16768" s="57" t="s">
        <v>42843</v>
      </c>
    </row>
    <row r="16769" spans="1:4">
      <c r="A16769" s="57" t="s">
        <v>42844</v>
      </c>
      <c r="B16769" s="57" t="s">
        <v>12940</v>
      </c>
      <c r="C16769" s="57" t="s">
        <v>42845</v>
      </c>
      <c r="D16769" s="57" t="s">
        <v>42846</v>
      </c>
    </row>
    <row r="16770" spans="1:4">
      <c r="A16770" s="57" t="s">
        <v>42847</v>
      </c>
      <c r="B16770" s="57" t="s">
        <v>12940</v>
      </c>
      <c r="C16770" s="57" t="s">
        <v>42848</v>
      </c>
      <c r="D16770" s="57" t="s">
        <v>42849</v>
      </c>
    </row>
    <row r="16771" spans="1:4">
      <c r="A16771" s="57" t="s">
        <v>42847</v>
      </c>
      <c r="B16771" s="57"/>
      <c r="C16771" s="57" t="s">
        <v>42850</v>
      </c>
      <c r="D16771" s="57" t="s">
        <v>42851</v>
      </c>
    </row>
    <row r="16772" spans="1:4">
      <c r="A16772" s="57" t="s">
        <v>42847</v>
      </c>
      <c r="B16772" s="57"/>
      <c r="C16772" s="57" t="s">
        <v>42852</v>
      </c>
      <c r="D16772" s="57" t="s">
        <v>42853</v>
      </c>
    </row>
    <row r="16773" spans="1:4">
      <c r="A16773" s="57" t="s">
        <v>42847</v>
      </c>
      <c r="B16773" s="57"/>
      <c r="C16773" s="57" t="s">
        <v>42854</v>
      </c>
      <c r="D16773" s="57" t="s">
        <v>42855</v>
      </c>
    </row>
    <row r="16774" spans="1:4">
      <c r="A16774" s="57" t="s">
        <v>42847</v>
      </c>
      <c r="B16774" s="57"/>
      <c r="C16774" s="57" t="s">
        <v>42856</v>
      </c>
      <c r="D16774" s="57" t="s">
        <v>42857</v>
      </c>
    </row>
    <row r="16775" spans="1:4">
      <c r="A16775" s="57" t="s">
        <v>42847</v>
      </c>
      <c r="B16775" s="57"/>
      <c r="C16775" s="57" t="s">
        <v>42858</v>
      </c>
      <c r="D16775" s="57" t="s">
        <v>42859</v>
      </c>
    </row>
    <row r="16776" spans="1:4">
      <c r="A16776" s="57" t="s">
        <v>42847</v>
      </c>
      <c r="B16776" s="57"/>
      <c r="C16776" s="57" t="s">
        <v>42860</v>
      </c>
      <c r="D16776" s="57" t="s">
        <v>42861</v>
      </c>
    </row>
    <row r="16777" spans="1:4">
      <c r="A16777" s="57" t="s">
        <v>42847</v>
      </c>
      <c r="B16777" s="57"/>
      <c r="C16777" s="57" t="s">
        <v>42862</v>
      </c>
      <c r="D16777" s="57" t="s">
        <v>42863</v>
      </c>
    </row>
    <row r="16778" spans="1:4">
      <c r="A16778" s="57" t="s">
        <v>42847</v>
      </c>
      <c r="B16778" s="57"/>
      <c r="C16778" s="57" t="s">
        <v>42864</v>
      </c>
      <c r="D16778" s="57" t="s">
        <v>42865</v>
      </c>
    </row>
    <row r="16779" spans="1:4">
      <c r="A16779" s="57" t="s">
        <v>42847</v>
      </c>
      <c r="B16779" s="57"/>
      <c r="C16779" s="57" t="s">
        <v>42866</v>
      </c>
      <c r="D16779" s="57" t="s">
        <v>42867</v>
      </c>
    </row>
    <row r="16780" spans="1:4">
      <c r="A16780" s="57" t="s">
        <v>42847</v>
      </c>
      <c r="B16780" s="57"/>
      <c r="C16780" s="57" t="s">
        <v>42868</v>
      </c>
      <c r="D16780" s="57" t="s">
        <v>42869</v>
      </c>
    </row>
    <row r="16781" spans="1:4">
      <c r="A16781" s="57" t="s">
        <v>42847</v>
      </c>
      <c r="B16781" s="57"/>
      <c r="C16781" s="57" t="s">
        <v>42870</v>
      </c>
      <c r="D16781" s="57" t="s">
        <v>42871</v>
      </c>
    </row>
    <row r="16782" spans="1:4">
      <c r="A16782" s="57" t="s">
        <v>42847</v>
      </c>
      <c r="B16782" s="57"/>
      <c r="C16782" s="57" t="s">
        <v>42872</v>
      </c>
      <c r="D16782" s="57" t="s">
        <v>42873</v>
      </c>
    </row>
    <row r="16783" spans="1:4">
      <c r="A16783" s="57" t="s">
        <v>42847</v>
      </c>
      <c r="B16783" s="57"/>
      <c r="C16783" s="57" t="s">
        <v>42874</v>
      </c>
      <c r="D16783" s="57" t="s">
        <v>42875</v>
      </c>
    </row>
    <row r="16784" spans="1:4">
      <c r="A16784" s="57" t="s">
        <v>42847</v>
      </c>
      <c r="B16784" s="57"/>
      <c r="C16784" s="57" t="s">
        <v>42876</v>
      </c>
      <c r="D16784" s="57" t="s">
        <v>42877</v>
      </c>
    </row>
    <row r="16785" spans="1:4">
      <c r="A16785" s="57" t="s">
        <v>42847</v>
      </c>
      <c r="B16785" s="57"/>
      <c r="C16785" s="57" t="s">
        <v>42878</v>
      </c>
      <c r="D16785" s="57" t="s">
        <v>42879</v>
      </c>
    </row>
    <row r="16786" spans="1:4">
      <c r="A16786" s="57" t="s">
        <v>42847</v>
      </c>
      <c r="B16786" s="57"/>
      <c r="C16786" s="57" t="s">
        <v>75261</v>
      </c>
      <c r="D16786" s="57" t="s">
        <v>75262</v>
      </c>
    </row>
    <row r="16787" spans="1:4">
      <c r="A16787" s="57" t="s">
        <v>42847</v>
      </c>
      <c r="B16787" s="57"/>
      <c r="C16787" s="57" t="s">
        <v>75263</v>
      </c>
      <c r="D16787" s="57" t="s">
        <v>75264</v>
      </c>
    </row>
    <row r="16788" spans="1:4">
      <c r="A16788" s="57" t="s">
        <v>42880</v>
      </c>
      <c r="B16788" s="57" t="s">
        <v>12940</v>
      </c>
      <c r="C16788" s="57" t="s">
        <v>42881</v>
      </c>
      <c r="D16788" s="57" t="s">
        <v>42882</v>
      </c>
    </row>
    <row r="16789" spans="1:4">
      <c r="A16789" s="57" t="s">
        <v>42880</v>
      </c>
      <c r="B16789" s="57"/>
      <c r="C16789" s="57" t="s">
        <v>42883</v>
      </c>
      <c r="D16789" s="57" t="s">
        <v>42884</v>
      </c>
    </row>
    <row r="16790" spans="1:4">
      <c r="A16790" s="57" t="s">
        <v>42885</v>
      </c>
      <c r="B16790" s="57" t="s">
        <v>12940</v>
      </c>
      <c r="C16790" s="57" t="s">
        <v>42886</v>
      </c>
      <c r="D16790" s="57" t="s">
        <v>42887</v>
      </c>
    </row>
    <row r="16791" spans="1:4">
      <c r="A16791" s="57" t="s">
        <v>42885</v>
      </c>
      <c r="B16791" s="57"/>
      <c r="C16791" s="57" t="s">
        <v>42888</v>
      </c>
      <c r="D16791" s="57" t="s">
        <v>42889</v>
      </c>
    </row>
    <row r="16792" spans="1:4">
      <c r="A16792" s="57" t="s">
        <v>42885</v>
      </c>
      <c r="B16792" s="57"/>
      <c r="C16792" s="57" t="s">
        <v>42890</v>
      </c>
      <c r="D16792" s="57" t="s">
        <v>42891</v>
      </c>
    </row>
    <row r="16793" spans="1:4">
      <c r="A16793" s="57" t="s">
        <v>42885</v>
      </c>
      <c r="B16793" s="57"/>
      <c r="C16793" s="57" t="s">
        <v>42892</v>
      </c>
      <c r="D16793" s="57" t="s">
        <v>42893</v>
      </c>
    </row>
    <row r="16794" spans="1:4">
      <c r="A16794" s="57" t="s">
        <v>42885</v>
      </c>
      <c r="B16794" s="57"/>
      <c r="C16794" s="57" t="s">
        <v>42894</v>
      </c>
      <c r="D16794" s="57" t="s">
        <v>42895</v>
      </c>
    </row>
    <row r="16795" spans="1:4">
      <c r="A16795" s="57" t="s">
        <v>42896</v>
      </c>
      <c r="B16795" s="57" t="s">
        <v>12940</v>
      </c>
      <c r="C16795" s="57" t="s">
        <v>42897</v>
      </c>
      <c r="D16795" s="57" t="s">
        <v>42898</v>
      </c>
    </row>
    <row r="16796" spans="1:4">
      <c r="A16796" s="57" t="s">
        <v>42899</v>
      </c>
      <c r="B16796" s="57" t="s">
        <v>12940</v>
      </c>
      <c r="C16796" s="57" t="s">
        <v>42900</v>
      </c>
      <c r="D16796" s="57" t="s">
        <v>42901</v>
      </c>
    </row>
    <row r="16797" spans="1:4">
      <c r="A16797" s="57" t="s">
        <v>42899</v>
      </c>
      <c r="B16797" s="57"/>
      <c r="C16797" s="57" t="s">
        <v>42902</v>
      </c>
      <c r="D16797" s="57" t="s">
        <v>42903</v>
      </c>
    </row>
    <row r="16798" spans="1:4">
      <c r="A16798" s="57" t="s">
        <v>42899</v>
      </c>
      <c r="B16798" s="57"/>
      <c r="C16798" s="57" t="s">
        <v>42904</v>
      </c>
      <c r="D16798" s="57" t="s">
        <v>20460</v>
      </c>
    </row>
    <row r="16799" spans="1:4">
      <c r="A16799" s="57" t="s">
        <v>42899</v>
      </c>
      <c r="B16799" s="57"/>
      <c r="C16799" s="57" t="s">
        <v>42905</v>
      </c>
      <c r="D16799" s="57" t="s">
        <v>20460</v>
      </c>
    </row>
    <row r="16800" spans="1:4">
      <c r="A16800" s="57" t="s">
        <v>42899</v>
      </c>
      <c r="B16800" s="57"/>
      <c r="C16800" s="57" t="s">
        <v>42906</v>
      </c>
      <c r="D16800" s="57" t="s">
        <v>42907</v>
      </c>
    </row>
    <row r="16801" spans="1:4">
      <c r="A16801" s="57" t="s">
        <v>42908</v>
      </c>
      <c r="B16801" s="57" t="s">
        <v>12940</v>
      </c>
      <c r="C16801" s="57" t="s">
        <v>42909</v>
      </c>
      <c r="D16801" s="57" t="s">
        <v>42910</v>
      </c>
    </row>
    <row r="16802" spans="1:4">
      <c r="A16802" s="57" t="s">
        <v>42908</v>
      </c>
      <c r="B16802" s="57"/>
      <c r="C16802" s="57" t="s">
        <v>42911</v>
      </c>
      <c r="D16802" s="57" t="s">
        <v>42912</v>
      </c>
    </row>
    <row r="16803" spans="1:4">
      <c r="A16803" s="57" t="s">
        <v>42908</v>
      </c>
      <c r="B16803" s="57"/>
      <c r="C16803" s="57" t="s">
        <v>42913</v>
      </c>
      <c r="D16803" s="57" t="s">
        <v>42914</v>
      </c>
    </row>
    <row r="16804" spans="1:4">
      <c r="A16804" s="57" t="s">
        <v>42908</v>
      </c>
      <c r="B16804" s="57"/>
      <c r="C16804" s="57" t="s">
        <v>42915</v>
      </c>
      <c r="D16804" s="57" t="s">
        <v>42916</v>
      </c>
    </row>
    <row r="16805" spans="1:4">
      <c r="A16805" s="57" t="s">
        <v>42908</v>
      </c>
      <c r="B16805" s="57"/>
      <c r="C16805" s="57" t="s">
        <v>42917</v>
      </c>
      <c r="D16805" s="57" t="s">
        <v>42916</v>
      </c>
    </row>
    <row r="16806" spans="1:4">
      <c r="A16806" s="57" t="s">
        <v>42918</v>
      </c>
      <c r="B16806" s="57" t="s">
        <v>12940</v>
      </c>
      <c r="C16806" s="57" t="s">
        <v>42919</v>
      </c>
      <c r="D16806" s="57" t="s">
        <v>42920</v>
      </c>
    </row>
    <row r="16807" spans="1:4">
      <c r="A16807" s="57" t="s">
        <v>42918</v>
      </c>
      <c r="B16807" s="57"/>
      <c r="C16807" s="57" t="s">
        <v>42921</v>
      </c>
      <c r="D16807" s="57" t="s">
        <v>42922</v>
      </c>
    </row>
    <row r="16808" spans="1:4">
      <c r="A16808" s="57" t="s">
        <v>42923</v>
      </c>
      <c r="B16808" s="57" t="s">
        <v>12940</v>
      </c>
      <c r="C16808" s="57" t="s">
        <v>42924</v>
      </c>
      <c r="D16808" s="57" t="s">
        <v>2847</v>
      </c>
    </row>
    <row r="16809" spans="1:4">
      <c r="A16809" s="57" t="s">
        <v>13067</v>
      </c>
      <c r="B16809" s="57" t="s">
        <v>10571</v>
      </c>
      <c r="C16809" s="57" t="s">
        <v>13068</v>
      </c>
      <c r="D16809" s="57" t="s">
        <v>454</v>
      </c>
    </row>
    <row r="16810" spans="1:4">
      <c r="A16810" s="57" t="s">
        <v>13069</v>
      </c>
      <c r="B16810" s="57" t="s">
        <v>10571</v>
      </c>
      <c r="C16810" s="57" t="s">
        <v>13070</v>
      </c>
      <c r="D16810" s="57" t="s">
        <v>454</v>
      </c>
    </row>
    <row r="16811" spans="1:4">
      <c r="A16811" s="57" t="s">
        <v>13071</v>
      </c>
      <c r="B16811" s="57" t="s">
        <v>10571</v>
      </c>
      <c r="C16811" s="57" t="s">
        <v>13072</v>
      </c>
      <c r="D16811" s="57" t="s">
        <v>454</v>
      </c>
    </row>
    <row r="16812" spans="1:4">
      <c r="A16812" s="57" t="s">
        <v>42925</v>
      </c>
      <c r="B16812" s="57" t="s">
        <v>12940</v>
      </c>
      <c r="C16812" s="57" t="s">
        <v>42926</v>
      </c>
      <c r="D16812" s="57" t="s">
        <v>19034</v>
      </c>
    </row>
    <row r="16813" spans="1:4">
      <c r="A16813" s="57" t="s">
        <v>42925</v>
      </c>
      <c r="B16813" s="57"/>
      <c r="C16813" s="57" t="s">
        <v>42927</v>
      </c>
      <c r="D16813" s="57" t="s">
        <v>42928</v>
      </c>
    </row>
    <row r="16814" spans="1:4">
      <c r="A16814" s="57" t="s">
        <v>42929</v>
      </c>
      <c r="B16814" s="57" t="s">
        <v>12940</v>
      </c>
      <c r="C16814" s="57" t="s">
        <v>42930</v>
      </c>
      <c r="D16814" s="57" t="s">
        <v>42931</v>
      </c>
    </row>
    <row r="16815" spans="1:4">
      <c r="A16815" s="57" t="s">
        <v>42929</v>
      </c>
      <c r="B16815" s="57"/>
      <c r="C16815" s="57" t="s">
        <v>42932</v>
      </c>
      <c r="D16815" s="57" t="s">
        <v>42933</v>
      </c>
    </row>
    <row r="16816" spans="1:4">
      <c r="A16816" s="57" t="s">
        <v>42929</v>
      </c>
      <c r="B16816" s="57"/>
      <c r="C16816" s="57" t="s">
        <v>42934</v>
      </c>
      <c r="D16816" s="57" t="s">
        <v>42935</v>
      </c>
    </row>
    <row r="16817" spans="1:4">
      <c r="A16817" s="57" t="s">
        <v>42929</v>
      </c>
      <c r="B16817" s="57"/>
      <c r="C16817" s="57" t="s">
        <v>42936</v>
      </c>
      <c r="D16817" s="57" t="s">
        <v>42937</v>
      </c>
    </row>
    <row r="16818" spans="1:4">
      <c r="A16818" s="57" t="s">
        <v>42929</v>
      </c>
      <c r="B16818" s="57"/>
      <c r="C16818" s="57" t="s">
        <v>42938</v>
      </c>
      <c r="D16818" s="57" t="s">
        <v>42939</v>
      </c>
    </row>
    <row r="16819" spans="1:4">
      <c r="A16819" s="57" t="s">
        <v>42929</v>
      </c>
      <c r="B16819" s="57"/>
      <c r="C16819" s="57" t="s">
        <v>42940</v>
      </c>
      <c r="D16819" s="57" t="s">
        <v>42941</v>
      </c>
    </row>
    <row r="16820" spans="1:4">
      <c r="A16820" s="57" t="s">
        <v>42929</v>
      </c>
      <c r="B16820" s="57"/>
      <c r="C16820" s="57" t="s">
        <v>42942</v>
      </c>
      <c r="D16820" s="57" t="s">
        <v>42943</v>
      </c>
    </row>
    <row r="16821" spans="1:4">
      <c r="A16821" s="57" t="s">
        <v>42929</v>
      </c>
      <c r="B16821" s="57"/>
      <c r="C16821" s="57" t="s">
        <v>42944</v>
      </c>
      <c r="D16821" s="57" t="s">
        <v>42945</v>
      </c>
    </row>
    <row r="16822" spans="1:4">
      <c r="A16822" s="57" t="s">
        <v>42929</v>
      </c>
      <c r="B16822" s="57"/>
      <c r="C16822" s="57" t="s">
        <v>42946</v>
      </c>
      <c r="D16822" s="57" t="s">
        <v>42947</v>
      </c>
    </row>
    <row r="16823" spans="1:4">
      <c r="A16823" s="57" t="s">
        <v>42929</v>
      </c>
      <c r="B16823" s="57"/>
      <c r="C16823" s="57" t="s">
        <v>42948</v>
      </c>
      <c r="D16823" s="57" t="s">
        <v>42949</v>
      </c>
    </row>
    <row r="16824" spans="1:4">
      <c r="A16824" s="57" t="s">
        <v>42929</v>
      </c>
      <c r="B16824" s="57"/>
      <c r="C16824" s="57" t="s">
        <v>42950</v>
      </c>
      <c r="D16824" s="57" t="s">
        <v>42951</v>
      </c>
    </row>
    <row r="16825" spans="1:4">
      <c r="A16825" s="57" t="s">
        <v>42929</v>
      </c>
      <c r="B16825" s="57"/>
      <c r="C16825" s="57" t="s">
        <v>42952</v>
      </c>
      <c r="D16825" s="57" t="s">
        <v>42953</v>
      </c>
    </row>
    <row r="16826" spans="1:4">
      <c r="A16826" s="57" t="s">
        <v>42929</v>
      </c>
      <c r="B16826" s="57"/>
      <c r="C16826" s="57" t="s">
        <v>42954</v>
      </c>
      <c r="D16826" s="57" t="s">
        <v>42955</v>
      </c>
    </row>
    <row r="16827" spans="1:4">
      <c r="A16827" s="57" t="s">
        <v>42929</v>
      </c>
      <c r="B16827" s="57"/>
      <c r="C16827" s="57" t="s">
        <v>42956</v>
      </c>
      <c r="D16827" s="57" t="s">
        <v>42957</v>
      </c>
    </row>
    <row r="16828" spans="1:4">
      <c r="A16828" s="57" t="s">
        <v>42929</v>
      </c>
      <c r="B16828" s="57"/>
      <c r="C16828" s="57" t="s">
        <v>42958</v>
      </c>
      <c r="D16828" s="57" t="s">
        <v>42959</v>
      </c>
    </row>
    <row r="16829" spans="1:4">
      <c r="A16829" s="57" t="s">
        <v>42929</v>
      </c>
      <c r="B16829" s="57"/>
      <c r="C16829" s="57" t="s">
        <v>42960</v>
      </c>
      <c r="D16829" s="57" t="s">
        <v>42961</v>
      </c>
    </row>
    <row r="16830" spans="1:4">
      <c r="A16830" s="57" t="s">
        <v>42929</v>
      </c>
      <c r="B16830" s="57"/>
      <c r="C16830" s="57" t="s">
        <v>42962</v>
      </c>
      <c r="D16830" s="57" t="s">
        <v>42963</v>
      </c>
    </row>
    <row r="16831" spans="1:4">
      <c r="A16831" s="57" t="s">
        <v>42929</v>
      </c>
      <c r="B16831" s="57"/>
      <c r="C16831" s="57" t="s">
        <v>42964</v>
      </c>
      <c r="D16831" s="57" t="s">
        <v>42965</v>
      </c>
    </row>
    <row r="16832" spans="1:4">
      <c r="A16832" s="57" t="s">
        <v>42929</v>
      </c>
      <c r="B16832" s="57"/>
      <c r="C16832" s="57" t="s">
        <v>42966</v>
      </c>
      <c r="D16832" s="57" t="s">
        <v>42967</v>
      </c>
    </row>
    <row r="16833" spans="1:4">
      <c r="A16833" s="57" t="s">
        <v>42929</v>
      </c>
      <c r="B16833" s="57"/>
      <c r="C16833" s="57" t="s">
        <v>42968</v>
      </c>
      <c r="D16833" s="57" t="s">
        <v>42969</v>
      </c>
    </row>
    <row r="16834" spans="1:4">
      <c r="A16834" s="57" t="s">
        <v>42929</v>
      </c>
      <c r="B16834" s="57"/>
      <c r="C16834" s="57" t="s">
        <v>42970</v>
      </c>
      <c r="D16834" s="57" t="s">
        <v>42971</v>
      </c>
    </row>
    <row r="16835" spans="1:4">
      <c r="A16835" s="57" t="s">
        <v>42929</v>
      </c>
      <c r="B16835" s="57"/>
      <c r="C16835" s="57" t="s">
        <v>42972</v>
      </c>
      <c r="D16835" s="57" t="s">
        <v>42973</v>
      </c>
    </row>
    <row r="16836" spans="1:4">
      <c r="A16836" s="57" t="s">
        <v>42929</v>
      </c>
      <c r="B16836" s="57"/>
      <c r="C16836" s="57" t="s">
        <v>42974</v>
      </c>
      <c r="D16836" s="57" t="s">
        <v>42975</v>
      </c>
    </row>
    <row r="16837" spans="1:4">
      <c r="A16837" s="57" t="s">
        <v>42929</v>
      </c>
      <c r="B16837" s="57"/>
      <c r="C16837" s="57" t="s">
        <v>42976</v>
      </c>
      <c r="D16837" s="57" t="s">
        <v>42977</v>
      </c>
    </row>
    <row r="16838" spans="1:4">
      <c r="A16838" s="57" t="s">
        <v>42929</v>
      </c>
      <c r="B16838" s="57"/>
      <c r="C16838" s="57" t="s">
        <v>42978</v>
      </c>
      <c r="D16838" s="57" t="s">
        <v>42979</v>
      </c>
    </row>
    <row r="16839" spans="1:4">
      <c r="A16839" s="57" t="s">
        <v>42929</v>
      </c>
      <c r="B16839" s="57"/>
      <c r="C16839" s="57" t="s">
        <v>42980</v>
      </c>
      <c r="D16839" s="57" t="s">
        <v>42981</v>
      </c>
    </row>
    <row r="16840" spans="1:4">
      <c r="A16840" s="57" t="s">
        <v>42929</v>
      </c>
      <c r="B16840" s="57"/>
      <c r="C16840" s="57" t="s">
        <v>42982</v>
      </c>
      <c r="D16840" s="57" t="s">
        <v>42983</v>
      </c>
    </row>
    <row r="16841" spans="1:4">
      <c r="A16841" s="57" t="s">
        <v>42929</v>
      </c>
      <c r="B16841" s="57"/>
      <c r="C16841" s="57" t="s">
        <v>42984</v>
      </c>
      <c r="D16841" s="57" t="s">
        <v>42985</v>
      </c>
    </row>
    <row r="16842" spans="1:4">
      <c r="A16842" s="57" t="s">
        <v>42929</v>
      </c>
      <c r="B16842" s="57"/>
      <c r="C16842" s="57" t="s">
        <v>42986</v>
      </c>
      <c r="D16842" s="57" t="s">
        <v>42987</v>
      </c>
    </row>
    <row r="16843" spans="1:4">
      <c r="A16843" s="57" t="s">
        <v>42929</v>
      </c>
      <c r="B16843" s="57"/>
      <c r="C16843" s="57" t="s">
        <v>42988</v>
      </c>
      <c r="D16843" s="57" t="s">
        <v>42989</v>
      </c>
    </row>
    <row r="16844" spans="1:4">
      <c r="A16844" s="57" t="s">
        <v>42929</v>
      </c>
      <c r="B16844" s="57"/>
      <c r="C16844" s="57" t="s">
        <v>42990</v>
      </c>
      <c r="D16844" s="57" t="s">
        <v>42991</v>
      </c>
    </row>
    <row r="16845" spans="1:4">
      <c r="A16845" s="57" t="s">
        <v>42929</v>
      </c>
      <c r="B16845" s="57"/>
      <c r="C16845" s="57" t="s">
        <v>42992</v>
      </c>
      <c r="D16845" s="57" t="s">
        <v>42993</v>
      </c>
    </row>
    <row r="16846" spans="1:4">
      <c r="A16846" s="57" t="s">
        <v>42929</v>
      </c>
      <c r="B16846" s="57"/>
      <c r="C16846" s="57" t="s">
        <v>42994</v>
      </c>
      <c r="D16846" s="57" t="s">
        <v>42995</v>
      </c>
    </row>
    <row r="16847" spans="1:4">
      <c r="A16847" s="57" t="s">
        <v>42929</v>
      </c>
      <c r="B16847" s="57"/>
      <c r="C16847" s="57" t="s">
        <v>42996</v>
      </c>
      <c r="D16847" s="57" t="s">
        <v>42997</v>
      </c>
    </row>
    <row r="16848" spans="1:4">
      <c r="A16848" s="57" t="s">
        <v>42929</v>
      </c>
      <c r="B16848" s="57"/>
      <c r="C16848" s="57" t="s">
        <v>42998</v>
      </c>
      <c r="D16848" s="57" t="s">
        <v>42999</v>
      </c>
    </row>
    <row r="16849" spans="1:4">
      <c r="A16849" s="57" t="s">
        <v>42929</v>
      </c>
      <c r="B16849" s="57"/>
      <c r="C16849" s="57" t="s">
        <v>43000</v>
      </c>
      <c r="D16849" s="57" t="s">
        <v>43001</v>
      </c>
    </row>
    <row r="16850" spans="1:4">
      <c r="A16850" s="57" t="s">
        <v>42929</v>
      </c>
      <c r="B16850" s="57"/>
      <c r="C16850" s="57" t="s">
        <v>43002</v>
      </c>
      <c r="D16850" s="57" t="s">
        <v>43003</v>
      </c>
    </row>
    <row r="16851" spans="1:4">
      <c r="A16851" s="57" t="s">
        <v>42929</v>
      </c>
      <c r="B16851" s="57"/>
      <c r="C16851" s="57" t="s">
        <v>43004</v>
      </c>
      <c r="D16851" s="57" t="s">
        <v>43005</v>
      </c>
    </row>
    <row r="16852" spans="1:4">
      <c r="A16852" s="57" t="s">
        <v>42929</v>
      </c>
      <c r="B16852" s="57"/>
      <c r="C16852" s="57" t="s">
        <v>43006</v>
      </c>
      <c r="D16852" s="57" t="s">
        <v>43007</v>
      </c>
    </row>
    <row r="16853" spans="1:4">
      <c r="A16853" s="57" t="s">
        <v>42929</v>
      </c>
      <c r="B16853" s="57"/>
      <c r="C16853" s="57" t="s">
        <v>43008</v>
      </c>
      <c r="D16853" s="57" t="s">
        <v>43009</v>
      </c>
    </row>
    <row r="16854" spans="1:4">
      <c r="A16854" s="57" t="s">
        <v>42929</v>
      </c>
      <c r="B16854" s="57"/>
      <c r="C16854" s="57" t="s">
        <v>43010</v>
      </c>
      <c r="D16854" s="57" t="s">
        <v>43011</v>
      </c>
    </row>
    <row r="16855" spans="1:4">
      <c r="A16855" s="57" t="s">
        <v>42929</v>
      </c>
      <c r="B16855" s="57"/>
      <c r="C16855" s="57" t="s">
        <v>43012</v>
      </c>
      <c r="D16855" s="57" t="s">
        <v>43013</v>
      </c>
    </row>
    <row r="16856" spans="1:4">
      <c r="A16856" s="57" t="s">
        <v>42929</v>
      </c>
      <c r="B16856" s="57"/>
      <c r="C16856" s="57" t="s">
        <v>43014</v>
      </c>
      <c r="D16856" s="57" t="s">
        <v>43015</v>
      </c>
    </row>
    <row r="16857" spans="1:4">
      <c r="A16857" s="57" t="s">
        <v>42929</v>
      </c>
      <c r="B16857" s="57"/>
      <c r="C16857" s="57" t="s">
        <v>43016</v>
      </c>
      <c r="D16857" s="57" t="s">
        <v>43017</v>
      </c>
    </row>
    <row r="16858" spans="1:4">
      <c r="A16858" s="57" t="s">
        <v>42929</v>
      </c>
      <c r="B16858" s="57"/>
      <c r="C16858" s="57" t="s">
        <v>43018</v>
      </c>
      <c r="D16858" s="57" t="s">
        <v>43019</v>
      </c>
    </row>
    <row r="16859" spans="1:4">
      <c r="A16859" s="57" t="s">
        <v>42929</v>
      </c>
      <c r="B16859" s="57"/>
      <c r="C16859" s="57" t="s">
        <v>43020</v>
      </c>
      <c r="D16859" s="57" t="s">
        <v>43021</v>
      </c>
    </row>
    <row r="16860" spans="1:4">
      <c r="A16860" s="57" t="s">
        <v>42929</v>
      </c>
      <c r="B16860" s="57"/>
      <c r="C16860" s="57" t="s">
        <v>43022</v>
      </c>
      <c r="D16860" s="57" t="s">
        <v>43023</v>
      </c>
    </row>
    <row r="16861" spans="1:4">
      <c r="A16861" s="57" t="s">
        <v>42929</v>
      </c>
      <c r="B16861" s="57"/>
      <c r="C16861" s="57" t="s">
        <v>43024</v>
      </c>
      <c r="D16861" s="57" t="s">
        <v>43025</v>
      </c>
    </row>
    <row r="16862" spans="1:4">
      <c r="A16862" s="57" t="s">
        <v>42929</v>
      </c>
      <c r="B16862" s="57"/>
      <c r="C16862" s="57" t="s">
        <v>43026</v>
      </c>
      <c r="D16862" s="57" t="s">
        <v>43027</v>
      </c>
    </row>
    <row r="16863" spans="1:4">
      <c r="A16863" s="57" t="s">
        <v>42929</v>
      </c>
      <c r="B16863" s="57"/>
      <c r="C16863" s="57" t="s">
        <v>43028</v>
      </c>
      <c r="D16863" s="57" t="s">
        <v>43029</v>
      </c>
    </row>
    <row r="16864" spans="1:4">
      <c r="A16864" s="57" t="s">
        <v>42929</v>
      </c>
      <c r="B16864" s="57"/>
      <c r="C16864" s="57" t="s">
        <v>43030</v>
      </c>
      <c r="D16864" s="57" t="s">
        <v>43031</v>
      </c>
    </row>
    <row r="16865" spans="1:4">
      <c r="A16865" s="57" t="s">
        <v>42929</v>
      </c>
      <c r="B16865" s="57"/>
      <c r="C16865" s="57" t="s">
        <v>43032</v>
      </c>
      <c r="D16865" s="57" t="s">
        <v>43033</v>
      </c>
    </row>
    <row r="16866" spans="1:4">
      <c r="A16866" s="57" t="s">
        <v>42929</v>
      </c>
      <c r="B16866" s="57"/>
      <c r="C16866" s="57" t="s">
        <v>43034</v>
      </c>
      <c r="D16866" s="57" t="s">
        <v>43035</v>
      </c>
    </row>
    <row r="16867" spans="1:4">
      <c r="A16867" s="57" t="s">
        <v>42929</v>
      </c>
      <c r="B16867" s="57"/>
      <c r="C16867" s="57" t="s">
        <v>43036</v>
      </c>
      <c r="D16867" s="57" t="s">
        <v>43037</v>
      </c>
    </row>
    <row r="16868" spans="1:4">
      <c r="A16868" s="57" t="s">
        <v>42929</v>
      </c>
      <c r="B16868" s="57"/>
      <c r="C16868" s="57" t="s">
        <v>43038</v>
      </c>
      <c r="D16868" s="57" t="s">
        <v>43039</v>
      </c>
    </row>
    <row r="16869" spans="1:4">
      <c r="A16869" s="57" t="s">
        <v>42929</v>
      </c>
      <c r="B16869" s="57"/>
      <c r="C16869" s="57" t="s">
        <v>43040</v>
      </c>
      <c r="D16869" s="57" t="s">
        <v>43041</v>
      </c>
    </row>
    <row r="16870" spans="1:4">
      <c r="A16870" s="57" t="s">
        <v>42929</v>
      </c>
      <c r="B16870" s="57"/>
      <c r="C16870" s="57" t="s">
        <v>43042</v>
      </c>
      <c r="D16870" s="57" t="s">
        <v>43043</v>
      </c>
    </row>
    <row r="16871" spans="1:4">
      <c r="A16871" s="57" t="s">
        <v>42929</v>
      </c>
      <c r="B16871" s="57"/>
      <c r="C16871" s="57" t="s">
        <v>43044</v>
      </c>
      <c r="D16871" s="57" t="s">
        <v>43045</v>
      </c>
    </row>
    <row r="16872" spans="1:4">
      <c r="A16872" s="57" t="s">
        <v>42929</v>
      </c>
      <c r="B16872" s="57"/>
      <c r="C16872" s="57" t="s">
        <v>43046</v>
      </c>
      <c r="D16872" s="57" t="s">
        <v>43047</v>
      </c>
    </row>
    <row r="16873" spans="1:4">
      <c r="A16873" s="57" t="s">
        <v>42929</v>
      </c>
      <c r="B16873" s="57"/>
      <c r="C16873" s="57" t="s">
        <v>43048</v>
      </c>
      <c r="D16873" s="57" t="s">
        <v>43049</v>
      </c>
    </row>
    <row r="16874" spans="1:4">
      <c r="A16874" s="57" t="s">
        <v>42929</v>
      </c>
      <c r="B16874" s="57"/>
      <c r="C16874" s="57" t="s">
        <v>43050</v>
      </c>
      <c r="D16874" s="57" t="s">
        <v>43051</v>
      </c>
    </row>
    <row r="16875" spans="1:4">
      <c r="A16875" s="57" t="s">
        <v>42929</v>
      </c>
      <c r="B16875" s="57"/>
      <c r="C16875" s="57" t="s">
        <v>43052</v>
      </c>
      <c r="D16875" s="57" t="s">
        <v>43053</v>
      </c>
    </row>
    <row r="16876" spans="1:4">
      <c r="A16876" s="57" t="s">
        <v>42929</v>
      </c>
      <c r="B16876" s="57"/>
      <c r="C16876" s="57" t="s">
        <v>43054</v>
      </c>
      <c r="D16876" s="57" t="s">
        <v>43055</v>
      </c>
    </row>
    <row r="16877" spans="1:4">
      <c r="A16877" s="57" t="s">
        <v>42929</v>
      </c>
      <c r="B16877" s="57"/>
      <c r="C16877" s="57" t="s">
        <v>43056</v>
      </c>
      <c r="D16877" s="57" t="s">
        <v>43057</v>
      </c>
    </row>
    <row r="16878" spans="1:4">
      <c r="A16878" s="57" t="s">
        <v>42929</v>
      </c>
      <c r="B16878" s="57"/>
      <c r="C16878" s="57" t="s">
        <v>43058</v>
      </c>
      <c r="D16878" s="57" t="s">
        <v>43059</v>
      </c>
    </row>
    <row r="16879" spans="1:4">
      <c r="A16879" s="57" t="s">
        <v>42929</v>
      </c>
      <c r="B16879" s="57"/>
      <c r="C16879" s="57" t="s">
        <v>43060</v>
      </c>
      <c r="D16879" s="57" t="s">
        <v>43061</v>
      </c>
    </row>
    <row r="16880" spans="1:4">
      <c r="A16880" s="57" t="s">
        <v>42929</v>
      </c>
      <c r="B16880" s="57"/>
      <c r="C16880" s="57" t="s">
        <v>43062</v>
      </c>
      <c r="D16880" s="57" t="s">
        <v>43063</v>
      </c>
    </row>
    <row r="16881" spans="1:4">
      <c r="A16881" s="57" t="s">
        <v>42929</v>
      </c>
      <c r="B16881" s="57"/>
      <c r="C16881" s="57" t="s">
        <v>43064</v>
      </c>
      <c r="D16881" s="57" t="s">
        <v>43065</v>
      </c>
    </row>
    <row r="16882" spans="1:4">
      <c r="A16882" s="57" t="s">
        <v>42929</v>
      </c>
      <c r="B16882" s="57"/>
      <c r="C16882" s="57" t="s">
        <v>43066</v>
      </c>
      <c r="D16882" s="57" t="s">
        <v>43067</v>
      </c>
    </row>
    <row r="16883" spans="1:4">
      <c r="A16883" s="57" t="s">
        <v>42929</v>
      </c>
      <c r="B16883" s="57"/>
      <c r="C16883" s="57" t="s">
        <v>43068</v>
      </c>
      <c r="D16883" s="57" t="s">
        <v>43069</v>
      </c>
    </row>
    <row r="16884" spans="1:4">
      <c r="A16884" s="57" t="s">
        <v>42929</v>
      </c>
      <c r="B16884" s="57"/>
      <c r="C16884" s="57" t="s">
        <v>43070</v>
      </c>
      <c r="D16884" s="57" t="s">
        <v>43071</v>
      </c>
    </row>
    <row r="16885" spans="1:4">
      <c r="A16885" s="57" t="s">
        <v>42929</v>
      </c>
      <c r="B16885" s="57"/>
      <c r="C16885" s="57" t="s">
        <v>43072</v>
      </c>
      <c r="D16885" s="57" t="s">
        <v>43073</v>
      </c>
    </row>
    <row r="16886" spans="1:4">
      <c r="A16886" s="57" t="s">
        <v>42929</v>
      </c>
      <c r="B16886" s="57"/>
      <c r="C16886" s="57" t="s">
        <v>43074</v>
      </c>
      <c r="D16886" s="57" t="s">
        <v>43075</v>
      </c>
    </row>
    <row r="16887" spans="1:4">
      <c r="A16887" s="57" t="s">
        <v>42929</v>
      </c>
      <c r="B16887" s="57"/>
      <c r="C16887" s="57" t="s">
        <v>43076</v>
      </c>
      <c r="D16887" s="57" t="s">
        <v>43077</v>
      </c>
    </row>
    <row r="16888" spans="1:4">
      <c r="A16888" s="57" t="s">
        <v>42929</v>
      </c>
      <c r="B16888" s="57"/>
      <c r="C16888" s="57" t="s">
        <v>43078</v>
      </c>
      <c r="D16888" s="57" t="s">
        <v>43079</v>
      </c>
    </row>
    <row r="16889" spans="1:4">
      <c r="A16889" s="57" t="s">
        <v>42929</v>
      </c>
      <c r="B16889" s="57"/>
      <c r="C16889" s="57" t="s">
        <v>43080</v>
      </c>
      <c r="D16889" s="57" t="s">
        <v>75265</v>
      </c>
    </row>
    <row r="16890" spans="1:4">
      <c r="A16890" s="57" t="s">
        <v>42929</v>
      </c>
      <c r="B16890" s="57"/>
      <c r="C16890" s="57" t="s">
        <v>43081</v>
      </c>
      <c r="D16890" s="57" t="s">
        <v>43082</v>
      </c>
    </row>
    <row r="16891" spans="1:4">
      <c r="A16891" s="57" t="s">
        <v>42929</v>
      </c>
      <c r="B16891" s="57"/>
      <c r="C16891" s="57" t="s">
        <v>43083</v>
      </c>
      <c r="D16891" s="57" t="s">
        <v>43084</v>
      </c>
    </row>
    <row r="16892" spans="1:4">
      <c r="A16892" s="57" t="s">
        <v>42929</v>
      </c>
      <c r="B16892" s="57"/>
      <c r="C16892" s="57" t="s">
        <v>43085</v>
      </c>
      <c r="D16892" s="57" t="s">
        <v>43086</v>
      </c>
    </row>
    <row r="16893" spans="1:4">
      <c r="A16893" s="57" t="s">
        <v>42929</v>
      </c>
      <c r="B16893" s="57"/>
      <c r="C16893" s="57" t="s">
        <v>43087</v>
      </c>
      <c r="D16893" s="57" t="s">
        <v>43088</v>
      </c>
    </row>
    <row r="16894" spans="1:4">
      <c r="A16894" s="57" t="s">
        <v>42929</v>
      </c>
      <c r="B16894" s="57"/>
      <c r="C16894" s="57" t="s">
        <v>43089</v>
      </c>
      <c r="D16894" s="57" t="s">
        <v>43090</v>
      </c>
    </row>
    <row r="16895" spans="1:4">
      <c r="A16895" s="57" t="s">
        <v>42929</v>
      </c>
      <c r="B16895" s="57"/>
      <c r="C16895" s="57" t="s">
        <v>43091</v>
      </c>
      <c r="D16895" s="57" t="s">
        <v>43092</v>
      </c>
    </row>
    <row r="16896" spans="1:4">
      <c r="A16896" s="57" t="s">
        <v>42929</v>
      </c>
      <c r="B16896" s="57"/>
      <c r="C16896" s="57" t="s">
        <v>43093</v>
      </c>
      <c r="D16896" s="57" t="s">
        <v>43094</v>
      </c>
    </row>
    <row r="16897" spans="1:4">
      <c r="A16897" s="57" t="s">
        <v>42929</v>
      </c>
      <c r="B16897" s="57"/>
      <c r="C16897" s="57" t="s">
        <v>43095</v>
      </c>
      <c r="D16897" s="57" t="s">
        <v>43096</v>
      </c>
    </row>
    <row r="16898" spans="1:4">
      <c r="A16898" s="57" t="s">
        <v>42929</v>
      </c>
      <c r="B16898" s="57"/>
      <c r="C16898" s="57" t="s">
        <v>43097</v>
      </c>
      <c r="D16898" s="57" t="s">
        <v>43098</v>
      </c>
    </row>
    <row r="16899" spans="1:4">
      <c r="A16899" s="57" t="s">
        <v>42929</v>
      </c>
      <c r="B16899" s="57"/>
      <c r="C16899" s="57" t="s">
        <v>43099</v>
      </c>
      <c r="D16899" s="57" t="s">
        <v>43100</v>
      </c>
    </row>
    <row r="16900" spans="1:4">
      <c r="A16900" s="57" t="s">
        <v>42929</v>
      </c>
      <c r="B16900" s="57"/>
      <c r="C16900" s="57" t="s">
        <v>43101</v>
      </c>
      <c r="D16900" s="57" t="s">
        <v>43102</v>
      </c>
    </row>
    <row r="16901" spans="1:4">
      <c r="A16901" s="57" t="s">
        <v>42929</v>
      </c>
      <c r="B16901" s="57"/>
      <c r="C16901" s="57" t="s">
        <v>43103</v>
      </c>
      <c r="D16901" s="57" t="s">
        <v>43104</v>
      </c>
    </row>
    <row r="16902" spans="1:4">
      <c r="A16902" s="57" t="s">
        <v>42929</v>
      </c>
      <c r="B16902" s="57"/>
      <c r="C16902" s="57" t="s">
        <v>43105</v>
      </c>
      <c r="D16902" s="57" t="s">
        <v>43106</v>
      </c>
    </row>
    <row r="16903" spans="1:4">
      <c r="A16903" s="57" t="s">
        <v>42929</v>
      </c>
      <c r="B16903" s="57"/>
      <c r="C16903" s="57" t="s">
        <v>43107</v>
      </c>
      <c r="D16903" s="57" t="s">
        <v>43108</v>
      </c>
    </row>
    <row r="16904" spans="1:4">
      <c r="A16904" s="57" t="s">
        <v>42929</v>
      </c>
      <c r="B16904" s="57"/>
      <c r="C16904" s="57" t="s">
        <v>43109</v>
      </c>
      <c r="D16904" s="57" t="s">
        <v>43110</v>
      </c>
    </row>
    <row r="16905" spans="1:4">
      <c r="A16905" s="57" t="s">
        <v>42929</v>
      </c>
      <c r="B16905" s="57"/>
      <c r="C16905" s="57" t="s">
        <v>43111</v>
      </c>
      <c r="D16905" s="57" t="s">
        <v>43112</v>
      </c>
    </row>
    <row r="16906" spans="1:4">
      <c r="A16906" s="57" t="s">
        <v>42929</v>
      </c>
      <c r="B16906" s="57"/>
      <c r="C16906" s="57" t="s">
        <v>43113</v>
      </c>
      <c r="D16906" s="57" t="s">
        <v>43114</v>
      </c>
    </row>
    <row r="16907" spans="1:4">
      <c r="A16907" s="57" t="s">
        <v>42929</v>
      </c>
      <c r="B16907" s="57"/>
      <c r="C16907" s="57" t="s">
        <v>43115</v>
      </c>
      <c r="D16907" s="57" t="s">
        <v>43116</v>
      </c>
    </row>
    <row r="16908" spans="1:4">
      <c r="A16908" s="57" t="s">
        <v>42929</v>
      </c>
      <c r="B16908" s="57"/>
      <c r="C16908" s="57" t="s">
        <v>43117</v>
      </c>
      <c r="D16908" s="57" t="s">
        <v>43118</v>
      </c>
    </row>
    <row r="16909" spans="1:4">
      <c r="A16909" s="57" t="s">
        <v>42929</v>
      </c>
      <c r="B16909" s="57"/>
      <c r="C16909" s="57" t="s">
        <v>43119</v>
      </c>
      <c r="D16909" s="57" t="s">
        <v>43120</v>
      </c>
    </row>
    <row r="16910" spans="1:4">
      <c r="A16910" s="57" t="s">
        <v>42929</v>
      </c>
      <c r="B16910" s="57"/>
      <c r="C16910" s="57" t="s">
        <v>43121</v>
      </c>
      <c r="D16910" s="57" t="s">
        <v>43122</v>
      </c>
    </row>
    <row r="16911" spans="1:4">
      <c r="A16911" s="57" t="s">
        <v>42929</v>
      </c>
      <c r="B16911" s="57"/>
      <c r="C16911" s="57" t="s">
        <v>43123</v>
      </c>
      <c r="D16911" s="57" t="s">
        <v>43124</v>
      </c>
    </row>
    <row r="16912" spans="1:4">
      <c r="A16912" s="57" t="s">
        <v>42929</v>
      </c>
      <c r="B16912" s="57"/>
      <c r="C16912" s="57" t="s">
        <v>43125</v>
      </c>
      <c r="D16912" s="57" t="s">
        <v>43126</v>
      </c>
    </row>
    <row r="16913" spans="1:4">
      <c r="A16913" s="57" t="s">
        <v>42929</v>
      </c>
      <c r="B16913" s="57"/>
      <c r="C16913" s="57" t="s">
        <v>43127</v>
      </c>
      <c r="D16913" s="57" t="s">
        <v>43128</v>
      </c>
    </row>
    <row r="16914" spans="1:4">
      <c r="A16914" s="57" t="s">
        <v>42929</v>
      </c>
      <c r="B16914" s="57"/>
      <c r="C16914" s="57" t="s">
        <v>43129</v>
      </c>
      <c r="D16914" s="57" t="s">
        <v>43130</v>
      </c>
    </row>
    <row r="16915" spans="1:4">
      <c r="A16915" s="57" t="s">
        <v>42929</v>
      </c>
      <c r="B16915" s="57"/>
      <c r="C16915" s="57" t="s">
        <v>43131</v>
      </c>
      <c r="D16915" s="57" t="s">
        <v>43132</v>
      </c>
    </row>
    <row r="16916" spans="1:4">
      <c r="A16916" s="57" t="s">
        <v>42929</v>
      </c>
      <c r="B16916" s="57"/>
      <c r="C16916" s="57" t="s">
        <v>43133</v>
      </c>
      <c r="D16916" s="57" t="s">
        <v>43134</v>
      </c>
    </row>
    <row r="16917" spans="1:4">
      <c r="A16917" s="57" t="s">
        <v>42929</v>
      </c>
      <c r="B16917" s="57"/>
      <c r="C16917" s="57" t="s">
        <v>43135</v>
      </c>
      <c r="D16917" s="57" t="s">
        <v>43136</v>
      </c>
    </row>
    <row r="16918" spans="1:4">
      <c r="A16918" s="57" t="s">
        <v>42929</v>
      </c>
      <c r="B16918" s="57"/>
      <c r="C16918" s="57" t="s">
        <v>43137</v>
      </c>
      <c r="D16918" s="57" t="s">
        <v>43138</v>
      </c>
    </row>
    <row r="16919" spans="1:4">
      <c r="A16919" s="57" t="s">
        <v>42929</v>
      </c>
      <c r="B16919" s="57"/>
      <c r="C16919" s="57" t="s">
        <v>43139</v>
      </c>
      <c r="D16919" s="57" t="s">
        <v>43140</v>
      </c>
    </row>
    <row r="16920" spans="1:4">
      <c r="A16920" s="57" t="s">
        <v>42929</v>
      </c>
      <c r="B16920" s="57"/>
      <c r="C16920" s="57" t="s">
        <v>43141</v>
      </c>
      <c r="D16920" s="57" t="s">
        <v>43142</v>
      </c>
    </row>
    <row r="16921" spans="1:4">
      <c r="A16921" s="57" t="s">
        <v>42929</v>
      </c>
      <c r="B16921" s="57"/>
      <c r="C16921" s="57" t="s">
        <v>43143</v>
      </c>
      <c r="D16921" s="57" t="s">
        <v>43144</v>
      </c>
    </row>
    <row r="16922" spans="1:4">
      <c r="A16922" s="57" t="s">
        <v>42929</v>
      </c>
      <c r="B16922" s="57"/>
      <c r="C16922" s="57" t="s">
        <v>43145</v>
      </c>
      <c r="D16922" s="57" t="s">
        <v>43146</v>
      </c>
    </row>
    <row r="16923" spans="1:4">
      <c r="A16923" s="57" t="s">
        <v>42929</v>
      </c>
      <c r="B16923" s="57"/>
      <c r="C16923" s="57" t="s">
        <v>43147</v>
      </c>
      <c r="D16923" s="57" t="s">
        <v>43148</v>
      </c>
    </row>
    <row r="16924" spans="1:4">
      <c r="A16924" s="57" t="s">
        <v>42929</v>
      </c>
      <c r="B16924" s="57"/>
      <c r="C16924" s="57" t="s">
        <v>43149</v>
      </c>
      <c r="D16924" s="57" t="s">
        <v>43150</v>
      </c>
    </row>
    <row r="16925" spans="1:4">
      <c r="A16925" s="57" t="s">
        <v>42929</v>
      </c>
      <c r="B16925" s="57"/>
      <c r="C16925" s="57" t="s">
        <v>43151</v>
      </c>
      <c r="D16925" s="57" t="s">
        <v>43152</v>
      </c>
    </row>
    <row r="16926" spans="1:4">
      <c r="A16926" s="57" t="s">
        <v>42929</v>
      </c>
      <c r="B16926" s="57"/>
      <c r="C16926" s="57" t="s">
        <v>43153</v>
      </c>
      <c r="D16926" s="57" t="s">
        <v>43154</v>
      </c>
    </row>
    <row r="16927" spans="1:4">
      <c r="A16927" s="57" t="s">
        <v>42929</v>
      </c>
      <c r="B16927" s="57"/>
      <c r="C16927" s="57" t="s">
        <v>43155</v>
      </c>
      <c r="D16927" s="57" t="s">
        <v>43156</v>
      </c>
    </row>
    <row r="16928" spans="1:4">
      <c r="A16928" s="57" t="s">
        <v>42929</v>
      </c>
      <c r="B16928" s="57"/>
      <c r="C16928" s="57" t="s">
        <v>43157</v>
      </c>
      <c r="D16928" s="57" t="s">
        <v>43158</v>
      </c>
    </row>
    <row r="16929" spans="1:4">
      <c r="A16929" s="57" t="s">
        <v>42929</v>
      </c>
      <c r="B16929" s="57"/>
      <c r="C16929" s="57" t="s">
        <v>43159</v>
      </c>
      <c r="D16929" s="57" t="s">
        <v>43160</v>
      </c>
    </row>
    <row r="16930" spans="1:4">
      <c r="A16930" s="57" t="s">
        <v>42929</v>
      </c>
      <c r="B16930" s="57"/>
      <c r="C16930" s="57" t="s">
        <v>43161</v>
      </c>
      <c r="D16930" s="57" t="s">
        <v>43162</v>
      </c>
    </row>
    <row r="16931" spans="1:4">
      <c r="A16931" s="57" t="s">
        <v>42929</v>
      </c>
      <c r="B16931" s="57"/>
      <c r="C16931" s="57" t="s">
        <v>43163</v>
      </c>
      <c r="D16931" s="57" t="s">
        <v>43164</v>
      </c>
    </row>
    <row r="16932" spans="1:4">
      <c r="A16932" s="57" t="s">
        <v>42929</v>
      </c>
      <c r="B16932" s="57"/>
      <c r="C16932" s="57" t="s">
        <v>43165</v>
      </c>
      <c r="D16932" s="57" t="s">
        <v>43166</v>
      </c>
    </row>
    <row r="16933" spans="1:4">
      <c r="A16933" s="57" t="s">
        <v>42929</v>
      </c>
      <c r="B16933" s="57"/>
      <c r="C16933" s="57" t="s">
        <v>75266</v>
      </c>
      <c r="D16933" s="57" t="s">
        <v>75267</v>
      </c>
    </row>
    <row r="16934" spans="1:4">
      <c r="A16934" s="57" t="s">
        <v>42929</v>
      </c>
      <c r="B16934" s="57"/>
      <c r="C16934" s="57" t="s">
        <v>75268</v>
      </c>
      <c r="D16934" s="57" t="s">
        <v>75269</v>
      </c>
    </row>
    <row r="16935" spans="1:4">
      <c r="A16935" s="57" t="s">
        <v>42929</v>
      </c>
      <c r="B16935" s="57"/>
      <c r="C16935" s="57" t="s">
        <v>75270</v>
      </c>
      <c r="D16935" s="57" t="s">
        <v>75271</v>
      </c>
    </row>
    <row r="16936" spans="1:4">
      <c r="A16936" s="57" t="s">
        <v>42929</v>
      </c>
      <c r="B16936" s="57"/>
      <c r="C16936" s="57" t="s">
        <v>76737</v>
      </c>
      <c r="D16936" s="57" t="s">
        <v>76738</v>
      </c>
    </row>
    <row r="16937" spans="1:4">
      <c r="A16937" s="57" t="s">
        <v>42929</v>
      </c>
      <c r="B16937" s="57"/>
      <c r="C16937" s="57" t="s">
        <v>77380</v>
      </c>
      <c r="D16937" s="57" t="s">
        <v>77381</v>
      </c>
    </row>
    <row r="16938" spans="1:4">
      <c r="A16938" s="57" t="s">
        <v>42929</v>
      </c>
      <c r="B16938" s="57"/>
      <c r="C16938" s="57" t="s">
        <v>77382</v>
      </c>
      <c r="D16938" s="57" t="s">
        <v>77383</v>
      </c>
    </row>
    <row r="16939" spans="1:4">
      <c r="A16939" s="57" t="s">
        <v>43167</v>
      </c>
      <c r="B16939" s="57" t="s">
        <v>12940</v>
      </c>
      <c r="C16939" s="57" t="s">
        <v>43168</v>
      </c>
      <c r="D16939" s="57" t="s">
        <v>35682</v>
      </c>
    </row>
    <row r="16940" spans="1:4">
      <c r="A16940" s="57" t="s">
        <v>43169</v>
      </c>
      <c r="B16940" s="57" t="s">
        <v>12940</v>
      </c>
      <c r="C16940" s="57" t="s">
        <v>43170</v>
      </c>
      <c r="D16940" s="57" t="s">
        <v>43171</v>
      </c>
    </row>
    <row r="16941" spans="1:4">
      <c r="A16941" s="57" t="s">
        <v>43169</v>
      </c>
      <c r="B16941" s="57"/>
      <c r="C16941" s="57" t="s">
        <v>43172</v>
      </c>
      <c r="D16941" s="57" t="s">
        <v>43173</v>
      </c>
    </row>
    <row r="16942" spans="1:4">
      <c r="A16942" s="57" t="s">
        <v>43169</v>
      </c>
      <c r="B16942" s="57"/>
      <c r="C16942" s="57" t="s">
        <v>43174</v>
      </c>
      <c r="D16942" s="57" t="s">
        <v>43175</v>
      </c>
    </row>
    <row r="16943" spans="1:4">
      <c r="A16943" s="57" t="s">
        <v>43169</v>
      </c>
      <c r="B16943" s="57"/>
      <c r="C16943" s="57" t="s">
        <v>43176</v>
      </c>
      <c r="D16943" s="57" t="s">
        <v>43177</v>
      </c>
    </row>
    <row r="16944" spans="1:4">
      <c r="A16944" s="57" t="s">
        <v>43169</v>
      </c>
      <c r="B16944" s="57"/>
      <c r="C16944" s="57" t="s">
        <v>43178</v>
      </c>
      <c r="D16944" s="57" t="s">
        <v>43179</v>
      </c>
    </row>
    <row r="16945" spans="1:4">
      <c r="A16945" s="57" t="s">
        <v>43169</v>
      </c>
      <c r="B16945" s="57"/>
      <c r="C16945" s="57" t="s">
        <v>43180</v>
      </c>
      <c r="D16945" s="57" t="s">
        <v>43181</v>
      </c>
    </row>
    <row r="16946" spans="1:4">
      <c r="A16946" s="57" t="s">
        <v>43169</v>
      </c>
      <c r="B16946" s="57"/>
      <c r="C16946" s="57" t="s">
        <v>43182</v>
      </c>
      <c r="D16946" s="57" t="s">
        <v>43183</v>
      </c>
    </row>
    <row r="16947" spans="1:4">
      <c r="A16947" s="57" t="s">
        <v>43169</v>
      </c>
      <c r="B16947" s="57"/>
      <c r="C16947" s="57" t="s">
        <v>43184</v>
      </c>
      <c r="D16947" s="57" t="s">
        <v>43185</v>
      </c>
    </row>
    <row r="16948" spans="1:4">
      <c r="A16948" s="57" t="s">
        <v>43169</v>
      </c>
      <c r="B16948" s="57"/>
      <c r="C16948" s="57" t="s">
        <v>43186</v>
      </c>
      <c r="D16948" s="57" t="s">
        <v>43187</v>
      </c>
    </row>
    <row r="16949" spans="1:4">
      <c r="A16949" s="57" t="s">
        <v>43169</v>
      </c>
      <c r="B16949" s="57"/>
      <c r="C16949" s="57" t="s">
        <v>43188</v>
      </c>
      <c r="D16949" s="57" t="s">
        <v>43189</v>
      </c>
    </row>
    <row r="16950" spans="1:4">
      <c r="A16950" s="57" t="s">
        <v>43169</v>
      </c>
      <c r="B16950" s="57"/>
      <c r="C16950" s="57" t="s">
        <v>43190</v>
      </c>
      <c r="D16950" s="57" t="s">
        <v>43191</v>
      </c>
    </row>
    <row r="16951" spans="1:4">
      <c r="A16951" s="57" t="s">
        <v>43169</v>
      </c>
      <c r="B16951" s="57"/>
      <c r="C16951" s="57" t="s">
        <v>75272</v>
      </c>
      <c r="D16951" s="57" t="s">
        <v>75273</v>
      </c>
    </row>
    <row r="16952" spans="1:4">
      <c r="A16952" s="57" t="s">
        <v>43169</v>
      </c>
      <c r="B16952" s="57"/>
      <c r="C16952" s="57" t="s">
        <v>76739</v>
      </c>
      <c r="D16952" s="57" t="s">
        <v>77384</v>
      </c>
    </row>
    <row r="16953" spans="1:4">
      <c r="A16953" s="57" t="s">
        <v>43192</v>
      </c>
      <c r="B16953" s="57" t="s">
        <v>12940</v>
      </c>
      <c r="C16953" s="57" t="s">
        <v>43193</v>
      </c>
      <c r="D16953" s="57" t="s">
        <v>43194</v>
      </c>
    </row>
    <row r="16954" spans="1:4">
      <c r="A16954" s="57" t="s">
        <v>43192</v>
      </c>
      <c r="B16954" s="57"/>
      <c r="C16954" s="57" t="s">
        <v>43195</v>
      </c>
      <c r="D16954" s="57" t="s">
        <v>43196</v>
      </c>
    </row>
    <row r="16955" spans="1:4">
      <c r="A16955" s="57" t="s">
        <v>43197</v>
      </c>
      <c r="B16955" s="57" t="s">
        <v>12940</v>
      </c>
      <c r="C16955" s="57" t="s">
        <v>43198</v>
      </c>
      <c r="D16955" s="57" t="s">
        <v>43199</v>
      </c>
    </row>
    <row r="16956" spans="1:4">
      <c r="A16956" s="57" t="s">
        <v>43200</v>
      </c>
      <c r="B16956" s="57" t="s">
        <v>12940</v>
      </c>
      <c r="C16956" s="57" t="s">
        <v>43201</v>
      </c>
      <c r="D16956" s="57" t="s">
        <v>43202</v>
      </c>
    </row>
    <row r="16957" spans="1:4">
      <c r="A16957" s="57" t="s">
        <v>43200</v>
      </c>
      <c r="B16957" s="57"/>
      <c r="C16957" s="57" t="s">
        <v>43203</v>
      </c>
      <c r="D16957" s="57" t="s">
        <v>43204</v>
      </c>
    </row>
    <row r="16958" spans="1:4">
      <c r="A16958" s="57" t="s">
        <v>43200</v>
      </c>
      <c r="B16958" s="57"/>
      <c r="C16958" s="57" t="s">
        <v>43205</v>
      </c>
      <c r="D16958" s="57" t="s">
        <v>43206</v>
      </c>
    </row>
    <row r="16959" spans="1:4">
      <c r="A16959" s="57" t="s">
        <v>43200</v>
      </c>
      <c r="B16959" s="57"/>
      <c r="C16959" s="57" t="s">
        <v>43207</v>
      </c>
      <c r="D16959" s="57" t="s">
        <v>43208</v>
      </c>
    </row>
    <row r="16960" spans="1:4">
      <c r="A16960" s="57" t="s">
        <v>43200</v>
      </c>
      <c r="B16960" s="57"/>
      <c r="C16960" s="57" t="s">
        <v>43209</v>
      </c>
      <c r="D16960" s="57" t="s">
        <v>43210</v>
      </c>
    </row>
    <row r="16961" spans="1:4">
      <c r="A16961" s="57" t="s">
        <v>43200</v>
      </c>
      <c r="B16961" s="57"/>
      <c r="C16961" s="57" t="s">
        <v>43211</v>
      </c>
      <c r="D16961" s="57" t="s">
        <v>43212</v>
      </c>
    </row>
    <row r="16962" spans="1:4">
      <c r="A16962" s="57" t="s">
        <v>43200</v>
      </c>
      <c r="B16962" s="57"/>
      <c r="C16962" s="57" t="s">
        <v>43213</v>
      </c>
      <c r="D16962" s="57" t="s">
        <v>43214</v>
      </c>
    </row>
    <row r="16963" spans="1:4">
      <c r="A16963" s="57" t="s">
        <v>43200</v>
      </c>
      <c r="B16963" s="57"/>
      <c r="C16963" s="57" t="s">
        <v>43215</v>
      </c>
      <c r="D16963" s="57" t="s">
        <v>43216</v>
      </c>
    </row>
    <row r="16964" spans="1:4">
      <c r="A16964" s="57" t="s">
        <v>43200</v>
      </c>
      <c r="B16964" s="57"/>
      <c r="C16964" s="57" t="s">
        <v>43217</v>
      </c>
      <c r="D16964" s="57" t="s">
        <v>43218</v>
      </c>
    </row>
    <row r="16965" spans="1:4">
      <c r="A16965" s="57" t="s">
        <v>43200</v>
      </c>
      <c r="B16965" s="57"/>
      <c r="C16965" s="57" t="s">
        <v>43219</v>
      </c>
      <c r="D16965" s="57" t="s">
        <v>43220</v>
      </c>
    </row>
    <row r="16966" spans="1:4">
      <c r="A16966" s="57" t="s">
        <v>43200</v>
      </c>
      <c r="B16966" s="57"/>
      <c r="C16966" s="57" t="s">
        <v>43221</v>
      </c>
      <c r="D16966" s="57" t="s">
        <v>43222</v>
      </c>
    </row>
    <row r="16967" spans="1:4">
      <c r="A16967" s="57" t="s">
        <v>43200</v>
      </c>
      <c r="B16967" s="57"/>
      <c r="C16967" s="57" t="s">
        <v>43223</v>
      </c>
      <c r="D16967" s="57" t="s">
        <v>43224</v>
      </c>
    </row>
    <row r="16968" spans="1:4">
      <c r="A16968" s="57" t="s">
        <v>43200</v>
      </c>
      <c r="B16968" s="57"/>
      <c r="C16968" s="57" t="s">
        <v>43225</v>
      </c>
      <c r="D16968" s="57" t="s">
        <v>43226</v>
      </c>
    </row>
    <row r="16969" spans="1:4">
      <c r="A16969" s="57" t="s">
        <v>43200</v>
      </c>
      <c r="B16969" s="57"/>
      <c r="C16969" s="57" t="s">
        <v>43227</v>
      </c>
      <c r="D16969" s="57" t="s">
        <v>43228</v>
      </c>
    </row>
    <row r="16970" spans="1:4">
      <c r="A16970" s="57" t="s">
        <v>43200</v>
      </c>
      <c r="B16970" s="57"/>
      <c r="C16970" s="57" t="s">
        <v>43229</v>
      </c>
      <c r="D16970" s="57" t="s">
        <v>43230</v>
      </c>
    </row>
    <row r="16971" spans="1:4">
      <c r="A16971" s="57" t="s">
        <v>43200</v>
      </c>
      <c r="B16971" s="57"/>
      <c r="C16971" s="57" t="s">
        <v>43231</v>
      </c>
      <c r="D16971" s="57" t="s">
        <v>43232</v>
      </c>
    </row>
    <row r="16972" spans="1:4">
      <c r="A16972" s="57" t="s">
        <v>43200</v>
      </c>
      <c r="B16972" s="57"/>
      <c r="C16972" s="57" t="s">
        <v>43233</v>
      </c>
      <c r="D16972" s="57" t="s">
        <v>43234</v>
      </c>
    </row>
    <row r="16973" spans="1:4">
      <c r="A16973" s="57" t="s">
        <v>43200</v>
      </c>
      <c r="B16973" s="57"/>
      <c r="C16973" s="57" t="s">
        <v>43235</v>
      </c>
      <c r="D16973" s="57" t="s">
        <v>43236</v>
      </c>
    </row>
    <row r="16974" spans="1:4">
      <c r="A16974" s="57" t="s">
        <v>43200</v>
      </c>
      <c r="B16974" s="57"/>
      <c r="C16974" s="57" t="s">
        <v>43237</v>
      </c>
      <c r="D16974" s="57" t="s">
        <v>43238</v>
      </c>
    </row>
    <row r="16975" spans="1:4">
      <c r="A16975" s="57" t="s">
        <v>7865</v>
      </c>
      <c r="B16975" s="57" t="s">
        <v>2291</v>
      </c>
      <c r="C16975" s="57" t="s">
        <v>7585</v>
      </c>
      <c r="D16975" s="57" t="s">
        <v>7586</v>
      </c>
    </row>
    <row r="16976" spans="1:4">
      <c r="A16976" s="57" t="s">
        <v>7865</v>
      </c>
      <c r="B16976" s="57" t="s">
        <v>2291</v>
      </c>
      <c r="C16976" s="57" t="s">
        <v>7598</v>
      </c>
      <c r="D16976" s="57" t="s">
        <v>7599</v>
      </c>
    </row>
    <row r="16977" spans="1:4">
      <c r="A16977" s="57" t="s">
        <v>43239</v>
      </c>
      <c r="B16977" s="57" t="s">
        <v>12940</v>
      </c>
      <c r="C16977" s="57" t="s">
        <v>43240</v>
      </c>
      <c r="D16977" s="57" t="s">
        <v>43241</v>
      </c>
    </row>
    <row r="16978" spans="1:4">
      <c r="A16978" s="57" t="s">
        <v>43242</v>
      </c>
      <c r="B16978" s="57" t="s">
        <v>12940</v>
      </c>
      <c r="C16978" s="57" t="s">
        <v>43243</v>
      </c>
      <c r="D16978" s="57" t="s">
        <v>19034</v>
      </c>
    </row>
    <row r="16979" spans="1:4">
      <c r="A16979" s="57" t="s">
        <v>43244</v>
      </c>
      <c r="B16979" s="57" t="s">
        <v>12940</v>
      </c>
      <c r="C16979" s="57" t="s">
        <v>43245</v>
      </c>
      <c r="D16979" s="57" t="s">
        <v>19034</v>
      </c>
    </row>
    <row r="16980" spans="1:4">
      <c r="A16980" s="57" t="s">
        <v>43246</v>
      </c>
      <c r="B16980" s="57" t="s">
        <v>12940</v>
      </c>
      <c r="C16980" s="57" t="s">
        <v>43247</v>
      </c>
      <c r="D16980" s="57" t="s">
        <v>43248</v>
      </c>
    </row>
    <row r="16981" spans="1:4">
      <c r="A16981" s="57" t="s">
        <v>43249</v>
      </c>
      <c r="B16981" s="57" t="s">
        <v>12940</v>
      </c>
      <c r="C16981" s="57" t="s">
        <v>43250</v>
      </c>
      <c r="D16981" s="57" t="s">
        <v>43251</v>
      </c>
    </row>
    <row r="16982" spans="1:4">
      <c r="A16982" s="57" t="s">
        <v>43252</v>
      </c>
      <c r="B16982" s="57" t="s">
        <v>12940</v>
      </c>
      <c r="C16982" s="57" t="s">
        <v>43253</v>
      </c>
      <c r="D16982" s="57" t="s">
        <v>43254</v>
      </c>
    </row>
    <row r="16983" spans="1:4">
      <c r="A16983" s="57" t="s">
        <v>43252</v>
      </c>
      <c r="B16983" s="57"/>
      <c r="C16983" s="57" t="s">
        <v>43255</v>
      </c>
      <c r="D16983" s="57" t="s">
        <v>43256</v>
      </c>
    </row>
    <row r="16984" spans="1:4">
      <c r="A16984" s="57" t="s">
        <v>43252</v>
      </c>
      <c r="B16984" s="57"/>
      <c r="C16984" s="57" t="s">
        <v>43257</v>
      </c>
      <c r="D16984" s="57" t="s">
        <v>43258</v>
      </c>
    </row>
    <row r="16985" spans="1:4">
      <c r="A16985" s="57" t="s">
        <v>43252</v>
      </c>
      <c r="B16985" s="57"/>
      <c r="C16985" s="57" t="s">
        <v>43259</v>
      </c>
      <c r="D16985" s="57" t="s">
        <v>43260</v>
      </c>
    </row>
    <row r="16986" spans="1:4">
      <c r="A16986" s="57" t="s">
        <v>43252</v>
      </c>
      <c r="B16986" s="57"/>
      <c r="C16986" s="57" t="s">
        <v>43261</v>
      </c>
      <c r="D16986" s="57" t="s">
        <v>43262</v>
      </c>
    </row>
    <row r="16987" spans="1:4">
      <c r="A16987" s="57" t="s">
        <v>43252</v>
      </c>
      <c r="B16987" s="57"/>
      <c r="C16987" s="57" t="s">
        <v>43263</v>
      </c>
      <c r="D16987" s="57" t="s">
        <v>43264</v>
      </c>
    </row>
    <row r="16988" spans="1:4">
      <c r="A16988" s="57" t="s">
        <v>43265</v>
      </c>
      <c r="B16988" s="57" t="s">
        <v>12940</v>
      </c>
      <c r="C16988" s="57" t="s">
        <v>43266</v>
      </c>
      <c r="D16988" s="57" t="s">
        <v>43267</v>
      </c>
    </row>
    <row r="16989" spans="1:4">
      <c r="A16989" s="57" t="s">
        <v>43265</v>
      </c>
      <c r="B16989" s="57"/>
      <c r="C16989" s="57" t="s">
        <v>43268</v>
      </c>
      <c r="D16989" s="57" t="s">
        <v>43269</v>
      </c>
    </row>
    <row r="16990" spans="1:4">
      <c r="A16990" s="57" t="s">
        <v>43265</v>
      </c>
      <c r="B16990" s="57"/>
      <c r="C16990" s="57" t="s">
        <v>43270</v>
      </c>
      <c r="D16990" s="57" t="s">
        <v>43271</v>
      </c>
    </row>
    <row r="16991" spans="1:4">
      <c r="A16991" s="57" t="s">
        <v>43272</v>
      </c>
      <c r="B16991" s="57" t="s">
        <v>12940</v>
      </c>
      <c r="C16991" s="57" t="s">
        <v>43273</v>
      </c>
      <c r="D16991" s="57" t="s">
        <v>43274</v>
      </c>
    </row>
    <row r="16992" spans="1:4">
      <c r="A16992" s="57" t="s">
        <v>43272</v>
      </c>
      <c r="B16992" s="57"/>
      <c r="C16992" s="57" t="s">
        <v>43275</v>
      </c>
      <c r="D16992" s="57" t="s">
        <v>43276</v>
      </c>
    </row>
    <row r="16993" spans="1:4">
      <c r="A16993" s="57" t="s">
        <v>43272</v>
      </c>
      <c r="B16993" s="57"/>
      <c r="C16993" s="57" t="s">
        <v>43277</v>
      </c>
      <c r="D16993" s="57" t="s">
        <v>43278</v>
      </c>
    </row>
    <row r="16994" spans="1:4">
      <c r="A16994" s="57" t="s">
        <v>43272</v>
      </c>
      <c r="B16994" s="57"/>
      <c r="C16994" s="57" t="s">
        <v>43279</v>
      </c>
      <c r="D16994" s="57" t="s">
        <v>43280</v>
      </c>
    </row>
    <row r="16995" spans="1:4">
      <c r="A16995" s="57" t="s">
        <v>43272</v>
      </c>
      <c r="B16995" s="57"/>
      <c r="C16995" s="57" t="s">
        <v>43281</v>
      </c>
      <c r="D16995" s="57" t="s">
        <v>43282</v>
      </c>
    </row>
    <row r="16996" spans="1:4">
      <c r="A16996" s="57" t="s">
        <v>43272</v>
      </c>
      <c r="B16996" s="57"/>
      <c r="C16996" s="57" t="s">
        <v>43283</v>
      </c>
      <c r="D16996" s="57" t="s">
        <v>43284</v>
      </c>
    </row>
    <row r="16997" spans="1:4">
      <c r="A16997" s="57" t="s">
        <v>43272</v>
      </c>
      <c r="B16997" s="57"/>
      <c r="C16997" s="57" t="s">
        <v>43285</v>
      </c>
      <c r="D16997" s="57" t="s">
        <v>43286</v>
      </c>
    </row>
    <row r="16998" spans="1:4">
      <c r="A16998" s="57" t="s">
        <v>43272</v>
      </c>
      <c r="B16998" s="57"/>
      <c r="C16998" s="57" t="s">
        <v>43287</v>
      </c>
      <c r="D16998" s="57" t="s">
        <v>43288</v>
      </c>
    </row>
    <row r="16999" spans="1:4">
      <c r="A16999" s="57" t="s">
        <v>43272</v>
      </c>
      <c r="B16999" s="57"/>
      <c r="C16999" s="57" t="s">
        <v>43289</v>
      </c>
      <c r="D16999" s="57" t="s">
        <v>43290</v>
      </c>
    </row>
    <row r="17000" spans="1:4">
      <c r="A17000" s="57" t="s">
        <v>43272</v>
      </c>
      <c r="B17000" s="57"/>
      <c r="C17000" s="57" t="s">
        <v>43291</v>
      </c>
      <c r="D17000" s="57" t="s">
        <v>43292</v>
      </c>
    </row>
    <row r="17001" spans="1:4">
      <c r="A17001" s="57" t="s">
        <v>43272</v>
      </c>
      <c r="B17001" s="57"/>
      <c r="C17001" s="57" t="s">
        <v>43293</v>
      </c>
      <c r="D17001" s="57" t="s">
        <v>43294</v>
      </c>
    </row>
    <row r="17002" spans="1:4">
      <c r="A17002" s="57" t="s">
        <v>43272</v>
      </c>
      <c r="B17002" s="57"/>
      <c r="C17002" s="57" t="s">
        <v>43295</v>
      </c>
      <c r="D17002" s="57" t="s">
        <v>43296</v>
      </c>
    </row>
    <row r="17003" spans="1:4">
      <c r="A17003" s="57" t="s">
        <v>43272</v>
      </c>
      <c r="B17003" s="57"/>
      <c r="C17003" s="57" t="s">
        <v>43297</v>
      </c>
      <c r="D17003" s="57" t="s">
        <v>43298</v>
      </c>
    </row>
    <row r="17004" spans="1:4">
      <c r="A17004" s="57" t="s">
        <v>43272</v>
      </c>
      <c r="B17004" s="57"/>
      <c r="C17004" s="57" t="s">
        <v>43299</v>
      </c>
      <c r="D17004" s="57" t="s">
        <v>43300</v>
      </c>
    </row>
    <row r="17005" spans="1:4">
      <c r="A17005" s="57" t="s">
        <v>43272</v>
      </c>
      <c r="B17005" s="57"/>
      <c r="C17005" s="57" t="s">
        <v>43301</v>
      </c>
      <c r="D17005" s="57" t="s">
        <v>43302</v>
      </c>
    </row>
    <row r="17006" spans="1:4">
      <c r="A17006" s="57" t="s">
        <v>43272</v>
      </c>
      <c r="B17006" s="57"/>
      <c r="C17006" s="57" t="s">
        <v>43303</v>
      </c>
      <c r="D17006" s="57" t="s">
        <v>43304</v>
      </c>
    </row>
    <row r="17007" spans="1:4">
      <c r="A17007" s="57" t="s">
        <v>43305</v>
      </c>
      <c r="B17007" s="57" t="s">
        <v>12940</v>
      </c>
      <c r="C17007" s="57" t="s">
        <v>43306</v>
      </c>
      <c r="D17007" s="57" t="s">
        <v>43307</v>
      </c>
    </row>
    <row r="17008" spans="1:4">
      <c r="A17008" s="57" t="s">
        <v>43305</v>
      </c>
      <c r="B17008" s="57"/>
      <c r="C17008" s="57" t="s">
        <v>43308</v>
      </c>
      <c r="D17008" s="57" t="s">
        <v>43309</v>
      </c>
    </row>
    <row r="17009" spans="1:4">
      <c r="A17009" s="57" t="s">
        <v>43310</v>
      </c>
      <c r="B17009" s="57" t="s">
        <v>12940</v>
      </c>
      <c r="C17009" s="57" t="s">
        <v>43311</v>
      </c>
      <c r="D17009" s="57" t="s">
        <v>43312</v>
      </c>
    </row>
    <row r="17010" spans="1:4">
      <c r="A17010" s="57" t="s">
        <v>43310</v>
      </c>
      <c r="B17010" s="57"/>
      <c r="C17010" s="57" t="s">
        <v>43313</v>
      </c>
      <c r="D17010" s="57" t="s">
        <v>43314</v>
      </c>
    </row>
    <row r="17011" spans="1:4">
      <c r="A17011" s="57" t="s">
        <v>43310</v>
      </c>
      <c r="B17011" s="57"/>
      <c r="C17011" s="57" t="s">
        <v>43315</v>
      </c>
      <c r="D17011" s="57" t="s">
        <v>43316</v>
      </c>
    </row>
    <row r="17012" spans="1:4">
      <c r="A17012" s="57" t="s">
        <v>43310</v>
      </c>
      <c r="B17012" s="57"/>
      <c r="C17012" s="57" t="s">
        <v>43317</v>
      </c>
      <c r="D17012" s="57" t="s">
        <v>43318</v>
      </c>
    </row>
    <row r="17013" spans="1:4">
      <c r="A17013" s="57" t="s">
        <v>43310</v>
      </c>
      <c r="B17013" s="57"/>
      <c r="C17013" s="57" t="s">
        <v>43319</v>
      </c>
      <c r="D17013" s="57" t="s">
        <v>43320</v>
      </c>
    </row>
    <row r="17014" spans="1:4">
      <c r="A17014" s="57" t="s">
        <v>43310</v>
      </c>
      <c r="B17014" s="57"/>
      <c r="C17014" s="57" t="s">
        <v>43321</v>
      </c>
      <c r="D17014" s="57" t="s">
        <v>43322</v>
      </c>
    </row>
    <row r="17015" spans="1:4">
      <c r="A17015" s="57" t="s">
        <v>43310</v>
      </c>
      <c r="B17015" s="57"/>
      <c r="C17015" s="57" t="s">
        <v>43323</v>
      </c>
      <c r="D17015" s="57" t="s">
        <v>43324</v>
      </c>
    </row>
    <row r="17016" spans="1:4">
      <c r="A17016" s="57" t="s">
        <v>43310</v>
      </c>
      <c r="B17016" s="57"/>
      <c r="C17016" s="57" t="s">
        <v>43325</v>
      </c>
      <c r="D17016" s="57" t="s">
        <v>43326</v>
      </c>
    </row>
    <row r="17017" spans="1:4">
      <c r="A17017" s="57" t="s">
        <v>43310</v>
      </c>
      <c r="B17017" s="57"/>
      <c r="C17017" s="57" t="s">
        <v>43327</v>
      </c>
      <c r="D17017" s="57" t="s">
        <v>43328</v>
      </c>
    </row>
    <row r="17018" spans="1:4">
      <c r="A17018" s="57" t="s">
        <v>43310</v>
      </c>
      <c r="B17018" s="57"/>
      <c r="C17018" s="57" t="s">
        <v>43329</v>
      </c>
      <c r="D17018" s="57" t="s">
        <v>43330</v>
      </c>
    </row>
    <row r="17019" spans="1:4">
      <c r="A17019" s="57" t="s">
        <v>43310</v>
      </c>
      <c r="B17019" s="57"/>
      <c r="C17019" s="57" t="s">
        <v>43331</v>
      </c>
      <c r="D17019" s="57" t="s">
        <v>43332</v>
      </c>
    </row>
    <row r="17020" spans="1:4">
      <c r="A17020" s="57" t="s">
        <v>43310</v>
      </c>
      <c r="B17020" s="57"/>
      <c r="C17020" s="57" t="s">
        <v>43333</v>
      </c>
      <c r="D17020" s="57" t="s">
        <v>43334</v>
      </c>
    </row>
    <row r="17021" spans="1:4">
      <c r="A17021" s="57" t="s">
        <v>43310</v>
      </c>
      <c r="B17021" s="57"/>
      <c r="C17021" s="57" t="s">
        <v>43335</v>
      </c>
      <c r="D17021" s="57" t="s">
        <v>43336</v>
      </c>
    </row>
    <row r="17022" spans="1:4">
      <c r="A17022" s="57" t="s">
        <v>43310</v>
      </c>
      <c r="B17022" s="57"/>
      <c r="C17022" s="57" t="s">
        <v>43337</v>
      </c>
      <c r="D17022" s="57" t="s">
        <v>43338</v>
      </c>
    </row>
    <row r="17023" spans="1:4">
      <c r="A17023" s="57" t="s">
        <v>43310</v>
      </c>
      <c r="B17023" s="57"/>
      <c r="C17023" s="57" t="s">
        <v>43339</v>
      </c>
      <c r="D17023" s="57" t="s">
        <v>43340</v>
      </c>
    </row>
    <row r="17024" spans="1:4">
      <c r="A17024" s="57" t="s">
        <v>43310</v>
      </c>
      <c r="B17024" s="57"/>
      <c r="C17024" s="57" t="s">
        <v>43341</v>
      </c>
      <c r="D17024" s="57" t="s">
        <v>43342</v>
      </c>
    </row>
    <row r="17025" spans="1:4">
      <c r="A17025" s="57" t="s">
        <v>43310</v>
      </c>
      <c r="B17025" s="57"/>
      <c r="C17025" s="57" t="s">
        <v>43343</v>
      </c>
      <c r="D17025" s="57" t="s">
        <v>43344</v>
      </c>
    </row>
    <row r="17026" spans="1:4">
      <c r="A17026" s="57" t="s">
        <v>43310</v>
      </c>
      <c r="B17026" s="57"/>
      <c r="C17026" s="57" t="s">
        <v>43345</v>
      </c>
      <c r="D17026" s="57" t="s">
        <v>43346</v>
      </c>
    </row>
    <row r="17027" spans="1:4">
      <c r="A17027" s="57" t="s">
        <v>43310</v>
      </c>
      <c r="B17027" s="57"/>
      <c r="C17027" s="57" t="s">
        <v>43347</v>
      </c>
      <c r="D17027" s="57" t="s">
        <v>43348</v>
      </c>
    </row>
    <row r="17028" spans="1:4">
      <c r="A17028" s="57" t="s">
        <v>43310</v>
      </c>
      <c r="B17028" s="57"/>
      <c r="C17028" s="57" t="s">
        <v>43349</v>
      </c>
      <c r="D17028" s="57" t="s">
        <v>43350</v>
      </c>
    </row>
    <row r="17029" spans="1:4">
      <c r="A17029" s="57" t="s">
        <v>43351</v>
      </c>
      <c r="B17029" s="57" t="s">
        <v>12940</v>
      </c>
      <c r="C17029" s="57" t="s">
        <v>43352</v>
      </c>
      <c r="D17029" s="57" t="s">
        <v>43353</v>
      </c>
    </row>
    <row r="17030" spans="1:4">
      <c r="A17030" s="57" t="s">
        <v>43351</v>
      </c>
      <c r="B17030" s="57"/>
      <c r="C17030" s="57" t="s">
        <v>43354</v>
      </c>
      <c r="D17030" s="57" t="s">
        <v>43355</v>
      </c>
    </row>
    <row r="17031" spans="1:4">
      <c r="A17031" s="57" t="s">
        <v>43351</v>
      </c>
      <c r="B17031" s="57"/>
      <c r="C17031" s="57" t="s">
        <v>43356</v>
      </c>
      <c r="D17031" s="57" t="s">
        <v>43357</v>
      </c>
    </row>
    <row r="17032" spans="1:4">
      <c r="A17032" s="57" t="s">
        <v>43351</v>
      </c>
      <c r="B17032" s="57"/>
      <c r="C17032" s="57" t="s">
        <v>43358</v>
      </c>
      <c r="D17032" s="57" t="s">
        <v>43359</v>
      </c>
    </row>
    <row r="17033" spans="1:4">
      <c r="A17033" s="57" t="s">
        <v>43351</v>
      </c>
      <c r="B17033" s="57"/>
      <c r="C17033" s="57" t="s">
        <v>43360</v>
      </c>
      <c r="D17033" s="57" t="s">
        <v>43361</v>
      </c>
    </row>
    <row r="17034" spans="1:4">
      <c r="A17034" s="57" t="s">
        <v>43351</v>
      </c>
      <c r="B17034" s="57"/>
      <c r="C17034" s="57" t="s">
        <v>43362</v>
      </c>
      <c r="D17034" s="57" t="s">
        <v>43363</v>
      </c>
    </row>
    <row r="17035" spans="1:4">
      <c r="A17035" s="57" t="s">
        <v>43351</v>
      </c>
      <c r="B17035" s="57"/>
      <c r="C17035" s="57" t="s">
        <v>43364</v>
      </c>
      <c r="D17035" s="57" t="s">
        <v>43365</v>
      </c>
    </row>
    <row r="17036" spans="1:4">
      <c r="A17036" s="57" t="s">
        <v>76740</v>
      </c>
      <c r="B17036" s="57" t="s">
        <v>12940</v>
      </c>
      <c r="C17036" s="57" t="s">
        <v>76741</v>
      </c>
      <c r="D17036" s="57" t="s">
        <v>76742</v>
      </c>
    </row>
    <row r="17037" spans="1:4">
      <c r="A17037" s="57" t="s">
        <v>43366</v>
      </c>
      <c r="B17037" s="57" t="s">
        <v>12940</v>
      </c>
      <c r="C17037" s="57" t="s">
        <v>43367</v>
      </c>
      <c r="D17037" s="57" t="s">
        <v>43368</v>
      </c>
    </row>
    <row r="17038" spans="1:4">
      <c r="A17038" s="57" t="s">
        <v>43370</v>
      </c>
      <c r="B17038" s="57" t="s">
        <v>12940</v>
      </c>
      <c r="C17038" s="57" t="s">
        <v>43371</v>
      </c>
      <c r="D17038" s="57" t="s">
        <v>43372</v>
      </c>
    </row>
    <row r="17039" spans="1:4">
      <c r="A17039" s="57" t="s">
        <v>7866</v>
      </c>
      <c r="B17039" s="57" t="s">
        <v>18381</v>
      </c>
      <c r="C17039" s="57" t="s">
        <v>5281</v>
      </c>
      <c r="D17039" s="57" t="s">
        <v>17502</v>
      </c>
    </row>
    <row r="17040" spans="1:4">
      <c r="A17040" s="57" t="s">
        <v>7866</v>
      </c>
      <c r="B17040" s="57" t="s">
        <v>18381</v>
      </c>
      <c r="C17040" s="57" t="s">
        <v>13073</v>
      </c>
      <c r="D17040" s="57" t="s">
        <v>13074</v>
      </c>
    </row>
    <row r="17041" spans="1:4">
      <c r="A17041" s="57" t="s">
        <v>7866</v>
      </c>
      <c r="B17041" s="57" t="s">
        <v>18381</v>
      </c>
      <c r="C17041" s="57" t="s">
        <v>13075</v>
      </c>
      <c r="D17041" s="57" t="s">
        <v>13076</v>
      </c>
    </row>
    <row r="17042" spans="1:4">
      <c r="A17042" s="57" t="s">
        <v>7866</v>
      </c>
      <c r="B17042" s="57" t="s">
        <v>18381</v>
      </c>
      <c r="C17042" s="57" t="s">
        <v>13077</v>
      </c>
      <c r="D17042" s="57" t="s">
        <v>13078</v>
      </c>
    </row>
    <row r="17043" spans="1:4">
      <c r="A17043" s="57" t="s">
        <v>7866</v>
      </c>
      <c r="B17043" s="57" t="s">
        <v>18381</v>
      </c>
      <c r="C17043" s="57" t="s">
        <v>15496</v>
      </c>
      <c r="D17043" s="57" t="s">
        <v>15497</v>
      </c>
    </row>
    <row r="17044" spans="1:4">
      <c r="A17044" s="57" t="s">
        <v>7866</v>
      </c>
      <c r="B17044" s="57" t="s">
        <v>18381</v>
      </c>
      <c r="C17044" s="57" t="s">
        <v>17503</v>
      </c>
      <c r="D17044" s="57" t="s">
        <v>17504</v>
      </c>
    </row>
    <row r="17045" spans="1:4">
      <c r="A17045" s="57" t="s">
        <v>7866</v>
      </c>
      <c r="B17045" s="57" t="s">
        <v>18381</v>
      </c>
      <c r="C17045" s="57" t="s">
        <v>17505</v>
      </c>
      <c r="D17045" s="57" t="s">
        <v>17506</v>
      </c>
    </row>
    <row r="17046" spans="1:4">
      <c r="A17046" s="57" t="s">
        <v>7866</v>
      </c>
      <c r="B17046" s="57" t="s">
        <v>18381</v>
      </c>
      <c r="C17046" s="57" t="s">
        <v>77385</v>
      </c>
      <c r="D17046" s="57" t="s">
        <v>77386</v>
      </c>
    </row>
    <row r="17047" spans="1:4">
      <c r="A17047" s="57" t="s">
        <v>43373</v>
      </c>
      <c r="B17047" s="57" t="s">
        <v>12940</v>
      </c>
      <c r="C17047" s="57" t="s">
        <v>43374</v>
      </c>
      <c r="D17047" s="57" t="s">
        <v>43375</v>
      </c>
    </row>
    <row r="17048" spans="1:4">
      <c r="A17048" s="57" t="s">
        <v>43373</v>
      </c>
      <c r="B17048" s="57"/>
      <c r="C17048" s="57" t="s">
        <v>43376</v>
      </c>
      <c r="D17048" s="57" t="s">
        <v>43377</v>
      </c>
    </row>
    <row r="17049" spans="1:4">
      <c r="A17049" s="57" t="s">
        <v>43373</v>
      </c>
      <c r="B17049" s="57"/>
      <c r="C17049" s="57" t="s">
        <v>43378</v>
      </c>
      <c r="D17049" s="57" t="s">
        <v>43379</v>
      </c>
    </row>
    <row r="17050" spans="1:4">
      <c r="A17050" s="57" t="s">
        <v>43373</v>
      </c>
      <c r="B17050" s="57"/>
      <c r="C17050" s="57" t="s">
        <v>43380</v>
      </c>
      <c r="D17050" s="57" t="s">
        <v>43381</v>
      </c>
    </row>
    <row r="17051" spans="1:4">
      <c r="A17051" s="57" t="s">
        <v>43382</v>
      </c>
      <c r="B17051" s="57" t="s">
        <v>12940</v>
      </c>
      <c r="C17051" s="57" t="s">
        <v>43383</v>
      </c>
      <c r="D17051" s="57" t="s">
        <v>43384</v>
      </c>
    </row>
    <row r="17052" spans="1:4">
      <c r="A17052" s="57" t="s">
        <v>43385</v>
      </c>
      <c r="B17052" s="57" t="s">
        <v>12940</v>
      </c>
      <c r="C17052" s="57" t="s">
        <v>43386</v>
      </c>
      <c r="D17052" s="57" t="s">
        <v>43387</v>
      </c>
    </row>
    <row r="17053" spans="1:4">
      <c r="A17053" s="57" t="s">
        <v>43385</v>
      </c>
      <c r="B17053" s="57"/>
      <c r="C17053" s="57" t="s">
        <v>43388</v>
      </c>
      <c r="D17053" s="57" t="s">
        <v>43389</v>
      </c>
    </row>
    <row r="17054" spans="1:4">
      <c r="A17054" s="57" t="s">
        <v>43385</v>
      </c>
      <c r="B17054" s="57"/>
      <c r="C17054" s="57" t="s">
        <v>43390</v>
      </c>
      <c r="D17054" s="57" t="s">
        <v>43391</v>
      </c>
    </row>
    <row r="17055" spans="1:4">
      <c r="A17055" s="57" t="s">
        <v>43385</v>
      </c>
      <c r="B17055" s="57"/>
      <c r="C17055" s="57" t="s">
        <v>43392</v>
      </c>
      <c r="D17055" s="57" t="s">
        <v>43393</v>
      </c>
    </row>
    <row r="17056" spans="1:4">
      <c r="A17056" s="57" t="s">
        <v>43385</v>
      </c>
      <c r="B17056" s="57"/>
      <c r="C17056" s="57" t="s">
        <v>43394</v>
      </c>
      <c r="D17056" s="57" t="s">
        <v>43395</v>
      </c>
    </row>
    <row r="17057" spans="1:4">
      <c r="A17057" s="57" t="s">
        <v>43385</v>
      </c>
      <c r="B17057" s="57"/>
      <c r="C17057" s="57" t="s">
        <v>43396</v>
      </c>
      <c r="D17057" s="57" t="s">
        <v>43397</v>
      </c>
    </row>
    <row r="17058" spans="1:4">
      <c r="A17058" s="57" t="s">
        <v>43385</v>
      </c>
      <c r="B17058" s="57"/>
      <c r="C17058" s="57" t="s">
        <v>43398</v>
      </c>
      <c r="D17058" s="57" t="s">
        <v>43399</v>
      </c>
    </row>
    <row r="17059" spans="1:4">
      <c r="A17059" s="57" t="s">
        <v>43385</v>
      </c>
      <c r="B17059" s="57"/>
      <c r="C17059" s="57" t="s">
        <v>43400</v>
      </c>
      <c r="D17059" s="57" t="s">
        <v>43401</v>
      </c>
    </row>
    <row r="17060" spans="1:4">
      <c r="A17060" s="57" t="s">
        <v>43385</v>
      </c>
      <c r="B17060" s="57"/>
      <c r="C17060" s="57" t="s">
        <v>43402</v>
      </c>
      <c r="D17060" s="57" t="s">
        <v>43403</v>
      </c>
    </row>
    <row r="17061" spans="1:4">
      <c r="A17061" s="57" t="s">
        <v>43385</v>
      </c>
      <c r="B17061" s="57"/>
      <c r="C17061" s="57" t="s">
        <v>43404</v>
      </c>
      <c r="D17061" s="57" t="s">
        <v>43405</v>
      </c>
    </row>
    <row r="17062" spans="1:4">
      <c r="A17062" s="57" t="s">
        <v>43385</v>
      </c>
      <c r="B17062" s="57"/>
      <c r="C17062" s="57" t="s">
        <v>43406</v>
      </c>
      <c r="D17062" s="57" t="s">
        <v>43407</v>
      </c>
    </row>
    <row r="17063" spans="1:4">
      <c r="A17063" s="57" t="s">
        <v>43385</v>
      </c>
      <c r="B17063" s="57"/>
      <c r="C17063" s="57" t="s">
        <v>43408</v>
      </c>
      <c r="D17063" s="57" t="s">
        <v>43409</v>
      </c>
    </row>
    <row r="17064" spans="1:4">
      <c r="A17064" s="57" t="s">
        <v>43385</v>
      </c>
      <c r="B17064" s="57"/>
      <c r="C17064" s="57" t="s">
        <v>43410</v>
      </c>
      <c r="D17064" s="57" t="s">
        <v>43411</v>
      </c>
    </row>
    <row r="17065" spans="1:4">
      <c r="A17065" s="57" t="s">
        <v>43385</v>
      </c>
      <c r="B17065" s="57"/>
      <c r="C17065" s="57" t="s">
        <v>43412</v>
      </c>
      <c r="D17065" s="57" t="s">
        <v>43413</v>
      </c>
    </row>
    <row r="17066" spans="1:4">
      <c r="A17066" s="57" t="s">
        <v>43414</v>
      </c>
      <c r="B17066" s="57" t="s">
        <v>12940</v>
      </c>
      <c r="C17066" s="57" t="s">
        <v>43415</v>
      </c>
      <c r="D17066" s="57" t="s">
        <v>43416</v>
      </c>
    </row>
    <row r="17067" spans="1:4">
      <c r="A17067" s="57" t="s">
        <v>43414</v>
      </c>
      <c r="B17067" s="57"/>
      <c r="C17067" s="57" t="s">
        <v>43417</v>
      </c>
      <c r="D17067" s="57" t="s">
        <v>43418</v>
      </c>
    </row>
    <row r="17068" spans="1:4">
      <c r="A17068" s="57" t="s">
        <v>43414</v>
      </c>
      <c r="B17068" s="57"/>
      <c r="C17068" s="57" t="s">
        <v>43419</v>
      </c>
      <c r="D17068" s="57" t="s">
        <v>19034</v>
      </c>
    </row>
    <row r="17069" spans="1:4">
      <c r="A17069" s="57" t="s">
        <v>43414</v>
      </c>
      <c r="B17069" s="57"/>
      <c r="C17069" s="57" t="s">
        <v>43420</v>
      </c>
      <c r="D17069" s="57" t="s">
        <v>43421</v>
      </c>
    </row>
    <row r="17070" spans="1:4">
      <c r="A17070" s="57" t="s">
        <v>43414</v>
      </c>
      <c r="B17070" s="57"/>
      <c r="C17070" s="57" t="s">
        <v>43422</v>
      </c>
      <c r="D17070" s="57" t="s">
        <v>43423</v>
      </c>
    </row>
    <row r="17071" spans="1:4">
      <c r="A17071" s="57" t="s">
        <v>43414</v>
      </c>
      <c r="B17071" s="57"/>
      <c r="C17071" s="57" t="s">
        <v>43424</v>
      </c>
      <c r="D17071" s="57" t="s">
        <v>43425</v>
      </c>
    </row>
    <row r="17072" spans="1:4">
      <c r="A17072" s="57" t="s">
        <v>43414</v>
      </c>
      <c r="B17072" s="57"/>
      <c r="C17072" s="57" t="s">
        <v>43426</v>
      </c>
      <c r="D17072" s="57" t="s">
        <v>43427</v>
      </c>
    </row>
    <row r="17073" spans="1:4">
      <c r="A17073" s="57" t="s">
        <v>43414</v>
      </c>
      <c r="B17073" s="57"/>
      <c r="C17073" s="57" t="s">
        <v>43428</v>
      </c>
      <c r="D17073" s="57" t="s">
        <v>43429</v>
      </c>
    </row>
    <row r="17074" spans="1:4">
      <c r="A17074" s="57" t="s">
        <v>43430</v>
      </c>
      <c r="B17074" s="57" t="s">
        <v>12940</v>
      </c>
      <c r="C17074" s="57" t="s">
        <v>43431</v>
      </c>
      <c r="D17074" s="57" t="s">
        <v>43432</v>
      </c>
    </row>
    <row r="17075" spans="1:4">
      <c r="A17075" s="57" t="s">
        <v>43430</v>
      </c>
      <c r="B17075" s="57"/>
      <c r="C17075" s="57" t="s">
        <v>43433</v>
      </c>
      <c r="D17075" s="57" t="s">
        <v>43434</v>
      </c>
    </row>
    <row r="17076" spans="1:4">
      <c r="A17076" s="57" t="s">
        <v>43430</v>
      </c>
      <c r="B17076" s="57"/>
      <c r="C17076" s="57" t="s">
        <v>43435</v>
      </c>
      <c r="D17076" s="57" t="s">
        <v>43436</v>
      </c>
    </row>
    <row r="17077" spans="1:4">
      <c r="A17077" s="57" t="s">
        <v>43430</v>
      </c>
      <c r="B17077" s="57"/>
      <c r="C17077" s="57" t="s">
        <v>43437</v>
      </c>
      <c r="D17077" s="57" t="s">
        <v>43438</v>
      </c>
    </row>
    <row r="17078" spans="1:4">
      <c r="A17078" s="57" t="s">
        <v>43430</v>
      </c>
      <c r="B17078" s="57"/>
      <c r="C17078" s="57" t="s">
        <v>43439</v>
      </c>
      <c r="D17078" s="57" t="s">
        <v>43440</v>
      </c>
    </row>
    <row r="17079" spans="1:4">
      <c r="A17079" s="57" t="s">
        <v>43430</v>
      </c>
      <c r="B17079" s="57"/>
      <c r="C17079" s="57" t="s">
        <v>43441</v>
      </c>
      <c r="D17079" s="57" t="s">
        <v>43442</v>
      </c>
    </row>
    <row r="17080" spans="1:4">
      <c r="A17080" s="57" t="s">
        <v>43430</v>
      </c>
      <c r="B17080" s="57"/>
      <c r="C17080" s="57" t="s">
        <v>43443</v>
      </c>
      <c r="D17080" s="57" t="s">
        <v>43444</v>
      </c>
    </row>
    <row r="17081" spans="1:4">
      <c r="A17081" s="57" t="s">
        <v>43430</v>
      </c>
      <c r="B17081" s="57"/>
      <c r="C17081" s="57" t="s">
        <v>43445</v>
      </c>
      <c r="D17081" s="57" t="s">
        <v>43446</v>
      </c>
    </row>
    <row r="17082" spans="1:4">
      <c r="A17082" s="57" t="s">
        <v>43430</v>
      </c>
      <c r="B17082" s="57"/>
      <c r="C17082" s="57" t="s">
        <v>43447</v>
      </c>
      <c r="D17082" s="57" t="s">
        <v>43448</v>
      </c>
    </row>
    <row r="17083" spans="1:4">
      <c r="A17083" s="57" t="s">
        <v>43430</v>
      </c>
      <c r="B17083" s="57"/>
      <c r="C17083" s="57" t="s">
        <v>43449</v>
      </c>
      <c r="D17083" s="57" t="s">
        <v>43450</v>
      </c>
    </row>
    <row r="17084" spans="1:4">
      <c r="A17084" s="57" t="s">
        <v>43430</v>
      </c>
      <c r="B17084" s="57"/>
      <c r="C17084" s="57" t="s">
        <v>43451</v>
      </c>
      <c r="D17084" s="57" t="s">
        <v>43452</v>
      </c>
    </row>
    <row r="17085" spans="1:4">
      <c r="A17085" s="57" t="s">
        <v>43430</v>
      </c>
      <c r="B17085" s="57"/>
      <c r="C17085" s="57" t="s">
        <v>43453</v>
      </c>
      <c r="D17085" s="57" t="s">
        <v>43454</v>
      </c>
    </row>
    <row r="17086" spans="1:4">
      <c r="A17086" s="57" t="s">
        <v>43430</v>
      </c>
      <c r="B17086" s="57"/>
      <c r="C17086" s="57" t="s">
        <v>43455</v>
      </c>
      <c r="D17086" s="57" t="s">
        <v>43456</v>
      </c>
    </row>
    <row r="17087" spans="1:4">
      <c r="A17087" s="57" t="s">
        <v>43430</v>
      </c>
      <c r="B17087" s="57"/>
      <c r="C17087" s="57" t="s">
        <v>43457</v>
      </c>
      <c r="D17087" s="57" t="s">
        <v>43458</v>
      </c>
    </row>
    <row r="17088" spans="1:4">
      <c r="A17088" s="57" t="s">
        <v>43430</v>
      </c>
      <c r="B17088" s="57"/>
      <c r="C17088" s="57" t="s">
        <v>43459</v>
      </c>
      <c r="D17088" s="57" t="s">
        <v>43460</v>
      </c>
    </row>
    <row r="17089" spans="1:4">
      <c r="A17089" s="57" t="s">
        <v>43430</v>
      </c>
      <c r="B17089" s="57"/>
      <c r="C17089" s="57" t="s">
        <v>43461</v>
      </c>
      <c r="D17089" s="57" t="s">
        <v>43462</v>
      </c>
    </row>
    <row r="17090" spans="1:4">
      <c r="A17090" s="57" t="s">
        <v>43430</v>
      </c>
      <c r="B17090" s="57"/>
      <c r="C17090" s="57" t="s">
        <v>43463</v>
      </c>
      <c r="D17090" s="57" t="s">
        <v>43464</v>
      </c>
    </row>
    <row r="17091" spans="1:4">
      <c r="A17091" s="57" t="s">
        <v>43430</v>
      </c>
      <c r="B17091" s="57"/>
      <c r="C17091" s="57" t="s">
        <v>43465</v>
      </c>
      <c r="D17091" s="57" t="s">
        <v>43466</v>
      </c>
    </row>
    <row r="17092" spans="1:4">
      <c r="A17092" s="57" t="s">
        <v>43430</v>
      </c>
      <c r="B17092" s="57"/>
      <c r="C17092" s="57" t="s">
        <v>43467</v>
      </c>
      <c r="D17092" s="57" t="s">
        <v>43468</v>
      </c>
    </row>
    <row r="17093" spans="1:4">
      <c r="A17093" s="57" t="s">
        <v>43430</v>
      </c>
      <c r="B17093" s="57"/>
      <c r="C17093" s="57" t="s">
        <v>43469</v>
      </c>
      <c r="D17093" s="57" t="s">
        <v>43470</v>
      </c>
    </row>
    <row r="17094" spans="1:4">
      <c r="A17094" s="57" t="s">
        <v>43430</v>
      </c>
      <c r="B17094" s="57"/>
      <c r="C17094" s="57" t="s">
        <v>43471</v>
      </c>
      <c r="D17094" s="57" t="s">
        <v>43472</v>
      </c>
    </row>
    <row r="17095" spans="1:4">
      <c r="A17095" s="57" t="s">
        <v>43430</v>
      </c>
      <c r="B17095" s="57"/>
      <c r="C17095" s="57" t="s">
        <v>43473</v>
      </c>
      <c r="D17095" s="57" t="s">
        <v>43474</v>
      </c>
    </row>
    <row r="17096" spans="1:4">
      <c r="A17096" s="57" t="s">
        <v>43430</v>
      </c>
      <c r="B17096" s="57"/>
      <c r="C17096" s="57" t="s">
        <v>43475</v>
      </c>
      <c r="D17096" s="57" t="s">
        <v>2836</v>
      </c>
    </row>
    <row r="17097" spans="1:4">
      <c r="A17097" s="57" t="s">
        <v>43476</v>
      </c>
      <c r="B17097" s="57" t="s">
        <v>12940</v>
      </c>
      <c r="C17097" s="57" t="s">
        <v>43477</v>
      </c>
      <c r="D17097" s="57" t="s">
        <v>43478</v>
      </c>
    </row>
    <row r="17098" spans="1:4">
      <c r="A17098" s="57" t="s">
        <v>43479</v>
      </c>
      <c r="B17098" s="57" t="s">
        <v>12940</v>
      </c>
      <c r="C17098" s="57" t="s">
        <v>43480</v>
      </c>
      <c r="D17098" s="57" t="s">
        <v>43481</v>
      </c>
    </row>
    <row r="17099" spans="1:4">
      <c r="A17099" s="57" t="s">
        <v>43479</v>
      </c>
      <c r="B17099" s="57"/>
      <c r="C17099" s="57" t="s">
        <v>43482</v>
      </c>
      <c r="D17099" s="57" t="s">
        <v>43483</v>
      </c>
    </row>
    <row r="17100" spans="1:4">
      <c r="A17100" s="57" t="s">
        <v>43479</v>
      </c>
      <c r="B17100" s="57"/>
      <c r="C17100" s="57" t="s">
        <v>43484</v>
      </c>
      <c r="D17100" s="57" t="s">
        <v>43485</v>
      </c>
    </row>
    <row r="17101" spans="1:4">
      <c r="A17101" s="57" t="s">
        <v>43486</v>
      </c>
      <c r="B17101" s="57" t="s">
        <v>12940</v>
      </c>
      <c r="C17101" s="57" t="s">
        <v>43487</v>
      </c>
      <c r="D17101" s="57" t="s">
        <v>43488</v>
      </c>
    </row>
    <row r="17102" spans="1:4">
      <c r="A17102" s="57" t="s">
        <v>43486</v>
      </c>
      <c r="B17102" s="57"/>
      <c r="C17102" s="57" t="s">
        <v>43489</v>
      </c>
      <c r="D17102" s="57" t="s">
        <v>43490</v>
      </c>
    </row>
    <row r="17103" spans="1:4">
      <c r="A17103" s="57" t="s">
        <v>43491</v>
      </c>
      <c r="B17103" s="57" t="s">
        <v>12940</v>
      </c>
      <c r="C17103" s="57" t="s">
        <v>43492</v>
      </c>
      <c r="D17103" s="57" t="s">
        <v>43493</v>
      </c>
    </row>
    <row r="17104" spans="1:4">
      <c r="A17104" s="57" t="s">
        <v>43494</v>
      </c>
      <c r="B17104" s="57" t="s">
        <v>12940</v>
      </c>
      <c r="C17104" s="57" t="s">
        <v>43495</v>
      </c>
      <c r="D17104" s="57" t="s">
        <v>43496</v>
      </c>
    </row>
    <row r="17105" spans="1:4">
      <c r="A17105" s="57" t="s">
        <v>43494</v>
      </c>
      <c r="B17105" s="57"/>
      <c r="C17105" s="57" t="s">
        <v>43497</v>
      </c>
      <c r="D17105" s="57" t="s">
        <v>43498</v>
      </c>
    </row>
    <row r="17106" spans="1:4">
      <c r="A17106" s="57" t="s">
        <v>43499</v>
      </c>
      <c r="B17106" s="57" t="s">
        <v>12940</v>
      </c>
      <c r="C17106" s="57" t="s">
        <v>43500</v>
      </c>
      <c r="D17106" s="57" t="s">
        <v>43501</v>
      </c>
    </row>
    <row r="17107" spans="1:4">
      <c r="A17107" s="57" t="s">
        <v>43499</v>
      </c>
      <c r="B17107" s="57"/>
      <c r="C17107" s="57" t="s">
        <v>43502</v>
      </c>
      <c r="D17107" s="57" t="s">
        <v>43503</v>
      </c>
    </row>
    <row r="17108" spans="1:4">
      <c r="A17108" s="57" t="s">
        <v>43499</v>
      </c>
      <c r="B17108" s="57"/>
      <c r="C17108" s="57" t="s">
        <v>43504</v>
      </c>
      <c r="D17108" s="57" t="s">
        <v>43505</v>
      </c>
    </row>
    <row r="17109" spans="1:4">
      <c r="A17109" s="57" t="s">
        <v>43499</v>
      </c>
      <c r="B17109" s="57"/>
      <c r="C17109" s="57" t="s">
        <v>43506</v>
      </c>
      <c r="D17109" s="57" t="s">
        <v>43507</v>
      </c>
    </row>
    <row r="17110" spans="1:4">
      <c r="A17110" s="57" t="s">
        <v>43499</v>
      </c>
      <c r="B17110" s="57"/>
      <c r="C17110" s="57" t="s">
        <v>43508</v>
      </c>
      <c r="D17110" s="57" t="s">
        <v>43509</v>
      </c>
    </row>
    <row r="17111" spans="1:4">
      <c r="A17111" s="57" t="s">
        <v>43499</v>
      </c>
      <c r="B17111" s="57"/>
      <c r="C17111" s="57" t="s">
        <v>43510</v>
      </c>
      <c r="D17111" s="57" t="s">
        <v>43511</v>
      </c>
    </row>
    <row r="17112" spans="1:4">
      <c r="A17112" s="57" t="s">
        <v>43499</v>
      </c>
      <c r="B17112" s="57"/>
      <c r="C17112" s="57" t="s">
        <v>43512</v>
      </c>
      <c r="D17112" s="57" t="s">
        <v>43513</v>
      </c>
    </row>
    <row r="17113" spans="1:4">
      <c r="A17113" s="57" t="s">
        <v>43499</v>
      </c>
      <c r="B17113" s="57"/>
      <c r="C17113" s="57" t="s">
        <v>43514</v>
      </c>
      <c r="D17113" s="57" t="s">
        <v>43515</v>
      </c>
    </row>
    <row r="17114" spans="1:4">
      <c r="A17114" s="57" t="s">
        <v>43499</v>
      </c>
      <c r="B17114" s="57"/>
      <c r="C17114" s="57" t="s">
        <v>43516</v>
      </c>
      <c r="D17114" s="57" t="s">
        <v>43517</v>
      </c>
    </row>
    <row r="17115" spans="1:4">
      <c r="A17115" s="57" t="s">
        <v>43499</v>
      </c>
      <c r="B17115" s="57"/>
      <c r="C17115" s="57" t="s">
        <v>43518</v>
      </c>
      <c r="D17115" s="57" t="s">
        <v>43519</v>
      </c>
    </row>
    <row r="17116" spans="1:4">
      <c r="A17116" s="57" t="s">
        <v>43499</v>
      </c>
      <c r="B17116" s="57"/>
      <c r="C17116" s="57" t="s">
        <v>43520</v>
      </c>
      <c r="D17116" s="57" t="s">
        <v>43521</v>
      </c>
    </row>
    <row r="17117" spans="1:4">
      <c r="A17117" s="57" t="s">
        <v>43499</v>
      </c>
      <c r="B17117" s="57"/>
      <c r="C17117" s="57" t="s">
        <v>43522</v>
      </c>
      <c r="D17117" s="57" t="s">
        <v>43523</v>
      </c>
    </row>
    <row r="17118" spans="1:4">
      <c r="A17118" s="57" t="s">
        <v>43499</v>
      </c>
      <c r="B17118" s="57"/>
      <c r="C17118" s="57" t="s">
        <v>43524</v>
      </c>
      <c r="D17118" s="57" t="s">
        <v>43525</v>
      </c>
    </row>
    <row r="17119" spans="1:4">
      <c r="A17119" s="57" t="s">
        <v>43499</v>
      </c>
      <c r="B17119" s="57"/>
      <c r="C17119" s="57" t="s">
        <v>43526</v>
      </c>
      <c r="D17119" s="57" t="s">
        <v>43527</v>
      </c>
    </row>
    <row r="17120" spans="1:4">
      <c r="A17120" s="57" t="s">
        <v>43499</v>
      </c>
      <c r="B17120" s="57"/>
      <c r="C17120" s="57" t="s">
        <v>43528</v>
      </c>
      <c r="D17120" s="57" t="s">
        <v>43529</v>
      </c>
    </row>
    <row r="17121" spans="1:4">
      <c r="A17121" s="57" t="s">
        <v>43499</v>
      </c>
      <c r="B17121" s="57"/>
      <c r="C17121" s="57" t="s">
        <v>43530</v>
      </c>
      <c r="D17121" s="57" t="s">
        <v>43531</v>
      </c>
    </row>
    <row r="17122" spans="1:4">
      <c r="A17122" s="57" t="s">
        <v>43499</v>
      </c>
      <c r="B17122" s="57"/>
      <c r="C17122" s="57" t="s">
        <v>43532</v>
      </c>
      <c r="D17122" s="57" t="s">
        <v>43533</v>
      </c>
    </row>
    <row r="17123" spans="1:4">
      <c r="A17123" s="57" t="s">
        <v>43499</v>
      </c>
      <c r="B17123" s="57"/>
      <c r="C17123" s="57" t="s">
        <v>43534</v>
      </c>
      <c r="D17123" s="57" t="s">
        <v>43535</v>
      </c>
    </row>
    <row r="17124" spans="1:4">
      <c r="A17124" s="57" t="s">
        <v>43499</v>
      </c>
      <c r="B17124" s="57"/>
      <c r="C17124" s="57" t="s">
        <v>43536</v>
      </c>
      <c r="D17124" s="57" t="s">
        <v>43537</v>
      </c>
    </row>
    <row r="17125" spans="1:4">
      <c r="A17125" s="57" t="s">
        <v>43499</v>
      </c>
      <c r="B17125" s="57"/>
      <c r="C17125" s="57" t="s">
        <v>43538</v>
      </c>
      <c r="D17125" s="57" t="s">
        <v>43539</v>
      </c>
    </row>
    <row r="17126" spans="1:4">
      <c r="A17126" s="57" t="s">
        <v>43499</v>
      </c>
      <c r="B17126" s="57"/>
      <c r="C17126" s="57" t="s">
        <v>43540</v>
      </c>
      <c r="D17126" s="57" t="s">
        <v>43541</v>
      </c>
    </row>
    <row r="17127" spans="1:4">
      <c r="A17127" s="57" t="s">
        <v>43499</v>
      </c>
      <c r="B17127" s="57"/>
      <c r="C17127" s="57" t="s">
        <v>43542</v>
      </c>
      <c r="D17127" s="57" t="s">
        <v>43543</v>
      </c>
    </row>
    <row r="17128" spans="1:4">
      <c r="A17128" s="57" t="s">
        <v>43499</v>
      </c>
      <c r="B17128" s="57"/>
      <c r="C17128" s="57" t="s">
        <v>43544</v>
      </c>
      <c r="D17128" s="57" t="s">
        <v>43545</v>
      </c>
    </row>
    <row r="17129" spans="1:4">
      <c r="A17129" s="57" t="s">
        <v>43499</v>
      </c>
      <c r="B17129" s="57"/>
      <c r="C17129" s="57" t="s">
        <v>43546</v>
      </c>
      <c r="D17129" s="57" t="s">
        <v>43547</v>
      </c>
    </row>
    <row r="17130" spans="1:4">
      <c r="A17130" s="57" t="s">
        <v>43499</v>
      </c>
      <c r="B17130" s="57"/>
      <c r="C17130" s="57" t="s">
        <v>43548</v>
      </c>
      <c r="D17130" s="57" t="s">
        <v>43549</v>
      </c>
    </row>
    <row r="17131" spans="1:4">
      <c r="A17131" s="57" t="s">
        <v>43499</v>
      </c>
      <c r="B17131" s="57"/>
      <c r="C17131" s="57" t="s">
        <v>43550</v>
      </c>
      <c r="D17131" s="57" t="s">
        <v>43551</v>
      </c>
    </row>
    <row r="17132" spans="1:4">
      <c r="A17132" s="57" t="s">
        <v>43499</v>
      </c>
      <c r="B17132" s="57"/>
      <c r="C17132" s="57" t="s">
        <v>43552</v>
      </c>
      <c r="D17132" s="57" t="s">
        <v>43553</v>
      </c>
    </row>
    <row r="17133" spans="1:4">
      <c r="A17133" s="57" t="s">
        <v>43499</v>
      </c>
      <c r="B17133" s="57"/>
      <c r="C17133" s="57" t="s">
        <v>43554</v>
      </c>
      <c r="D17133" s="57" t="s">
        <v>43555</v>
      </c>
    </row>
    <row r="17134" spans="1:4">
      <c r="A17134" s="57" t="s">
        <v>43556</v>
      </c>
      <c r="B17134" s="57" t="s">
        <v>12940</v>
      </c>
      <c r="C17134" s="57" t="s">
        <v>43557</v>
      </c>
      <c r="D17134" s="57" t="s">
        <v>19034</v>
      </c>
    </row>
    <row r="17135" spans="1:4">
      <c r="A17135" s="57" t="s">
        <v>43558</v>
      </c>
      <c r="B17135" s="57" t="s">
        <v>12940</v>
      </c>
      <c r="C17135" s="57" t="s">
        <v>43559</v>
      </c>
      <c r="D17135" s="57" t="s">
        <v>43560</v>
      </c>
    </row>
    <row r="17136" spans="1:4">
      <c r="A17136" s="57" t="s">
        <v>43561</v>
      </c>
      <c r="B17136" s="57" t="s">
        <v>12940</v>
      </c>
      <c r="C17136" s="57" t="s">
        <v>43562</v>
      </c>
      <c r="D17136" s="57" t="s">
        <v>43563</v>
      </c>
    </row>
    <row r="17137" spans="1:4">
      <c r="A17137" s="57" t="s">
        <v>43564</v>
      </c>
      <c r="B17137" s="57" t="s">
        <v>12940</v>
      </c>
      <c r="C17137" s="57" t="s">
        <v>43565</v>
      </c>
      <c r="D17137" s="57" t="s">
        <v>43566</v>
      </c>
    </row>
    <row r="17138" spans="1:4">
      <c r="A17138" s="57" t="s">
        <v>43567</v>
      </c>
      <c r="B17138" s="57" t="s">
        <v>12940</v>
      </c>
      <c r="C17138" s="57" t="s">
        <v>43568</v>
      </c>
      <c r="D17138" s="57" t="s">
        <v>43569</v>
      </c>
    </row>
    <row r="17139" spans="1:4">
      <c r="A17139" s="57" t="s">
        <v>43567</v>
      </c>
      <c r="B17139" s="57"/>
      <c r="C17139" s="57" t="s">
        <v>43570</v>
      </c>
      <c r="D17139" s="57" t="s">
        <v>43571</v>
      </c>
    </row>
    <row r="17140" spans="1:4">
      <c r="A17140" s="57" t="s">
        <v>43572</v>
      </c>
      <c r="B17140" s="57" t="s">
        <v>12940</v>
      </c>
      <c r="C17140" s="57" t="s">
        <v>43573</v>
      </c>
      <c r="D17140" s="57" t="s">
        <v>43574</v>
      </c>
    </row>
    <row r="17141" spans="1:4">
      <c r="A17141" s="57" t="s">
        <v>43575</v>
      </c>
      <c r="B17141" s="57" t="s">
        <v>12940</v>
      </c>
      <c r="C17141" s="57" t="s">
        <v>43576</v>
      </c>
      <c r="D17141" s="57" t="s">
        <v>43577</v>
      </c>
    </row>
    <row r="17142" spans="1:4">
      <c r="A17142" s="57" t="s">
        <v>43578</v>
      </c>
      <c r="B17142" s="57" t="s">
        <v>12940</v>
      </c>
      <c r="C17142" s="57" t="s">
        <v>43579</v>
      </c>
      <c r="D17142" s="57" t="s">
        <v>43580</v>
      </c>
    </row>
    <row r="17143" spans="1:4">
      <c r="A17143" s="57" t="s">
        <v>43578</v>
      </c>
      <c r="B17143" s="57"/>
      <c r="C17143" s="57" t="s">
        <v>75274</v>
      </c>
      <c r="D17143" s="57" t="s">
        <v>75275</v>
      </c>
    </row>
    <row r="17144" spans="1:4">
      <c r="A17144" s="57" t="s">
        <v>43581</v>
      </c>
      <c r="B17144" s="57" t="s">
        <v>12940</v>
      </c>
      <c r="C17144" s="57" t="s">
        <v>43582</v>
      </c>
      <c r="D17144" s="57" t="s">
        <v>43583</v>
      </c>
    </row>
    <row r="17145" spans="1:4">
      <c r="A17145" s="57" t="s">
        <v>43581</v>
      </c>
      <c r="B17145" s="57"/>
      <c r="C17145" s="57" t="s">
        <v>43584</v>
      </c>
      <c r="D17145" s="57" t="s">
        <v>43585</v>
      </c>
    </row>
    <row r="17146" spans="1:4">
      <c r="A17146" s="57" t="s">
        <v>43581</v>
      </c>
      <c r="B17146" s="57"/>
      <c r="C17146" s="57" t="s">
        <v>43586</v>
      </c>
      <c r="D17146" s="57" t="s">
        <v>43587</v>
      </c>
    </row>
    <row r="17147" spans="1:4">
      <c r="A17147" s="57" t="s">
        <v>43581</v>
      </c>
      <c r="B17147" s="57"/>
      <c r="C17147" s="57" t="s">
        <v>43588</v>
      </c>
      <c r="D17147" s="57" t="s">
        <v>43589</v>
      </c>
    </row>
    <row r="17148" spans="1:4">
      <c r="A17148" s="57" t="s">
        <v>43581</v>
      </c>
      <c r="B17148" s="57"/>
      <c r="C17148" s="57" t="s">
        <v>43590</v>
      </c>
      <c r="D17148" s="57" t="s">
        <v>43591</v>
      </c>
    </row>
    <row r="17149" spans="1:4">
      <c r="A17149" s="57" t="s">
        <v>43581</v>
      </c>
      <c r="B17149" s="57"/>
      <c r="C17149" s="57" t="s">
        <v>43592</v>
      </c>
      <c r="D17149" s="57" t="s">
        <v>43593</v>
      </c>
    </row>
    <row r="17150" spans="1:4">
      <c r="A17150" s="57" t="s">
        <v>43581</v>
      </c>
      <c r="B17150" s="57"/>
      <c r="C17150" s="57" t="s">
        <v>43594</v>
      </c>
      <c r="D17150" s="57" t="s">
        <v>43595</v>
      </c>
    </row>
    <row r="17151" spans="1:4">
      <c r="A17151" s="57" t="s">
        <v>43581</v>
      </c>
      <c r="B17151" s="57"/>
      <c r="C17151" s="57" t="s">
        <v>43596</v>
      </c>
      <c r="D17151" s="57" t="s">
        <v>43597</v>
      </c>
    </row>
    <row r="17152" spans="1:4">
      <c r="A17152" s="57" t="s">
        <v>43581</v>
      </c>
      <c r="B17152" s="57"/>
      <c r="C17152" s="57" t="s">
        <v>43598</v>
      </c>
      <c r="D17152" s="57" t="s">
        <v>43599</v>
      </c>
    </row>
    <row r="17153" spans="1:4">
      <c r="A17153" s="57" t="s">
        <v>43581</v>
      </c>
      <c r="B17153" s="57"/>
      <c r="C17153" s="57" t="s">
        <v>43600</v>
      </c>
      <c r="D17153" s="57" t="s">
        <v>43601</v>
      </c>
    </row>
    <row r="17154" spans="1:4">
      <c r="A17154" s="57" t="s">
        <v>43581</v>
      </c>
      <c r="B17154" s="57"/>
      <c r="C17154" s="57" t="s">
        <v>43602</v>
      </c>
      <c r="D17154" s="57" t="s">
        <v>43603</v>
      </c>
    </row>
    <row r="17155" spans="1:4">
      <c r="A17155" s="57" t="s">
        <v>43581</v>
      </c>
      <c r="B17155" s="57"/>
      <c r="C17155" s="57" t="s">
        <v>43604</v>
      </c>
      <c r="D17155" s="57" t="s">
        <v>43605</v>
      </c>
    </row>
    <row r="17156" spans="1:4">
      <c r="A17156" s="57" t="s">
        <v>43581</v>
      </c>
      <c r="B17156" s="57"/>
      <c r="C17156" s="57" t="s">
        <v>43606</v>
      </c>
      <c r="D17156" s="57" t="s">
        <v>19607</v>
      </c>
    </row>
    <row r="17157" spans="1:4">
      <c r="A17157" s="57" t="s">
        <v>43581</v>
      </c>
      <c r="B17157" s="57"/>
      <c r="C17157" s="57" t="s">
        <v>43607</v>
      </c>
      <c r="D17157" s="57" t="s">
        <v>43608</v>
      </c>
    </row>
    <row r="17158" spans="1:4">
      <c r="A17158" s="57" t="s">
        <v>43609</v>
      </c>
      <c r="B17158" s="57" t="s">
        <v>12940</v>
      </c>
      <c r="C17158" s="57" t="s">
        <v>43610</v>
      </c>
      <c r="D17158" s="57" t="s">
        <v>43611</v>
      </c>
    </row>
    <row r="17159" spans="1:4">
      <c r="A17159" s="57" t="s">
        <v>43612</v>
      </c>
      <c r="B17159" s="57" t="s">
        <v>12940</v>
      </c>
      <c r="C17159" s="57" t="s">
        <v>43613</v>
      </c>
      <c r="D17159" s="57" t="s">
        <v>43614</v>
      </c>
    </row>
    <row r="17160" spans="1:4">
      <c r="A17160" s="57" t="s">
        <v>43612</v>
      </c>
      <c r="B17160" s="57"/>
      <c r="C17160" s="57" t="s">
        <v>43615</v>
      </c>
      <c r="D17160" s="57" t="s">
        <v>43616</v>
      </c>
    </row>
    <row r="17161" spans="1:4">
      <c r="A17161" s="57" t="s">
        <v>43612</v>
      </c>
      <c r="B17161" s="57"/>
      <c r="C17161" s="57" t="s">
        <v>43617</v>
      </c>
      <c r="D17161" s="57" t="s">
        <v>43618</v>
      </c>
    </row>
    <row r="17162" spans="1:4">
      <c r="A17162" s="57" t="s">
        <v>43619</v>
      </c>
      <c r="B17162" s="57" t="s">
        <v>12940</v>
      </c>
      <c r="C17162" s="57" t="s">
        <v>43620</v>
      </c>
      <c r="D17162" s="57" t="s">
        <v>19034</v>
      </c>
    </row>
    <row r="17163" spans="1:4">
      <c r="A17163" s="57" t="s">
        <v>43621</v>
      </c>
      <c r="B17163" s="57" t="s">
        <v>12940</v>
      </c>
      <c r="C17163" s="57" t="s">
        <v>43622</v>
      </c>
      <c r="D17163" s="57" t="s">
        <v>43623</v>
      </c>
    </row>
    <row r="17164" spans="1:4">
      <c r="A17164" s="57" t="s">
        <v>43624</v>
      </c>
      <c r="B17164" s="57" t="s">
        <v>12940</v>
      </c>
      <c r="C17164" s="57" t="s">
        <v>43625</v>
      </c>
      <c r="D17164" s="57" t="s">
        <v>43626</v>
      </c>
    </row>
    <row r="17165" spans="1:4">
      <c r="A17165" s="57" t="s">
        <v>43624</v>
      </c>
      <c r="B17165" s="57"/>
      <c r="C17165" s="57" t="s">
        <v>43627</v>
      </c>
      <c r="D17165" s="57" t="s">
        <v>43628</v>
      </c>
    </row>
    <row r="17166" spans="1:4">
      <c r="A17166" s="57" t="s">
        <v>43624</v>
      </c>
      <c r="B17166" s="57"/>
      <c r="C17166" s="57" t="s">
        <v>43629</v>
      </c>
      <c r="D17166" s="57" t="s">
        <v>43630</v>
      </c>
    </row>
    <row r="17167" spans="1:4">
      <c r="A17167" s="57" t="s">
        <v>43624</v>
      </c>
      <c r="B17167" s="57"/>
      <c r="C17167" s="57" t="s">
        <v>43631</v>
      </c>
      <c r="D17167" s="57" t="s">
        <v>43632</v>
      </c>
    </row>
    <row r="17168" spans="1:4">
      <c r="A17168" s="57" t="s">
        <v>43624</v>
      </c>
      <c r="B17168" s="57"/>
      <c r="C17168" s="57" t="s">
        <v>43633</v>
      </c>
      <c r="D17168" s="57" t="s">
        <v>43634</v>
      </c>
    </row>
    <row r="17169" spans="1:4">
      <c r="A17169" s="57" t="s">
        <v>43624</v>
      </c>
      <c r="B17169" s="57"/>
      <c r="C17169" s="57" t="s">
        <v>43635</v>
      </c>
      <c r="D17169" s="57" t="s">
        <v>43636</v>
      </c>
    </row>
    <row r="17170" spans="1:4">
      <c r="A17170" s="57" t="s">
        <v>43637</v>
      </c>
      <c r="B17170" s="57" t="s">
        <v>12940</v>
      </c>
      <c r="C17170" s="57" t="s">
        <v>43638</v>
      </c>
      <c r="D17170" s="57" t="s">
        <v>43639</v>
      </c>
    </row>
    <row r="17171" spans="1:4">
      <c r="A17171" s="57" t="s">
        <v>43640</v>
      </c>
      <c r="B17171" s="57" t="s">
        <v>12940</v>
      </c>
      <c r="C17171" s="57" t="s">
        <v>43641</v>
      </c>
      <c r="D17171" s="57" t="s">
        <v>43642</v>
      </c>
    </row>
    <row r="17172" spans="1:4">
      <c r="A17172" s="57" t="s">
        <v>43640</v>
      </c>
      <c r="B17172" s="57"/>
      <c r="C17172" s="57" t="s">
        <v>43643</v>
      </c>
      <c r="D17172" s="57" t="s">
        <v>43644</v>
      </c>
    </row>
    <row r="17173" spans="1:4">
      <c r="A17173" s="57" t="s">
        <v>43645</v>
      </c>
      <c r="B17173" s="57" t="s">
        <v>12940</v>
      </c>
      <c r="C17173" s="57" t="s">
        <v>43646</v>
      </c>
      <c r="D17173" s="57" t="s">
        <v>43647</v>
      </c>
    </row>
    <row r="17174" spans="1:4">
      <c r="A17174" s="57" t="s">
        <v>43645</v>
      </c>
      <c r="B17174" s="57"/>
      <c r="C17174" s="57" t="s">
        <v>43648</v>
      </c>
      <c r="D17174" s="57" t="s">
        <v>43649</v>
      </c>
    </row>
    <row r="17175" spans="1:4">
      <c r="A17175" s="57" t="s">
        <v>43645</v>
      </c>
      <c r="B17175" s="57"/>
      <c r="C17175" s="57" t="s">
        <v>43650</v>
      </c>
      <c r="D17175" s="57" t="s">
        <v>43651</v>
      </c>
    </row>
    <row r="17176" spans="1:4">
      <c r="A17176" s="57" t="s">
        <v>43645</v>
      </c>
      <c r="B17176" s="57"/>
      <c r="C17176" s="57" t="s">
        <v>43652</v>
      </c>
      <c r="D17176" s="57" t="s">
        <v>43653</v>
      </c>
    </row>
    <row r="17177" spans="1:4">
      <c r="A17177" s="57" t="s">
        <v>43645</v>
      </c>
      <c r="B17177" s="57"/>
      <c r="C17177" s="57" t="s">
        <v>43654</v>
      </c>
      <c r="D17177" s="57" t="s">
        <v>43655</v>
      </c>
    </row>
    <row r="17178" spans="1:4">
      <c r="A17178" s="57" t="s">
        <v>43645</v>
      </c>
      <c r="B17178" s="57"/>
      <c r="C17178" s="57" t="s">
        <v>43656</v>
      </c>
      <c r="D17178" s="57" t="s">
        <v>43657</v>
      </c>
    </row>
    <row r="17179" spans="1:4">
      <c r="A17179" s="57" t="s">
        <v>43645</v>
      </c>
      <c r="B17179" s="57"/>
      <c r="C17179" s="57" t="s">
        <v>43658</v>
      </c>
      <c r="D17179" s="57" t="s">
        <v>43659</v>
      </c>
    </row>
    <row r="17180" spans="1:4">
      <c r="A17180" s="57" t="s">
        <v>43645</v>
      </c>
      <c r="B17180" s="57"/>
      <c r="C17180" s="57" t="s">
        <v>43660</v>
      </c>
      <c r="D17180" s="57" t="s">
        <v>43661</v>
      </c>
    </row>
    <row r="17181" spans="1:4">
      <c r="A17181" s="57" t="s">
        <v>43645</v>
      </c>
      <c r="B17181" s="57"/>
      <c r="C17181" s="57" t="s">
        <v>43662</v>
      </c>
      <c r="D17181" s="57" t="s">
        <v>43661</v>
      </c>
    </row>
    <row r="17182" spans="1:4">
      <c r="A17182" s="57" t="s">
        <v>43645</v>
      </c>
      <c r="B17182" s="57"/>
      <c r="C17182" s="57" t="s">
        <v>43663</v>
      </c>
      <c r="D17182" s="57" t="s">
        <v>43664</v>
      </c>
    </row>
    <row r="17183" spans="1:4">
      <c r="A17183" s="57" t="s">
        <v>43645</v>
      </c>
      <c r="B17183" s="57"/>
      <c r="C17183" s="57" t="s">
        <v>43665</v>
      </c>
      <c r="D17183" s="57" t="s">
        <v>43666</v>
      </c>
    </row>
    <row r="17184" spans="1:4">
      <c r="A17184" s="57" t="s">
        <v>43667</v>
      </c>
      <c r="B17184" s="57" t="s">
        <v>12940</v>
      </c>
      <c r="C17184" s="57" t="s">
        <v>43668</v>
      </c>
      <c r="D17184" s="57" t="s">
        <v>43669</v>
      </c>
    </row>
    <row r="17185" spans="1:4">
      <c r="A17185" s="57" t="s">
        <v>10155</v>
      </c>
      <c r="B17185" s="57" t="s">
        <v>2609</v>
      </c>
      <c r="C17185" s="57" t="s">
        <v>10156</v>
      </c>
      <c r="D17185" s="57" t="s">
        <v>10157</v>
      </c>
    </row>
    <row r="17186" spans="1:4">
      <c r="A17186" s="57" t="s">
        <v>43670</v>
      </c>
      <c r="B17186" s="57" t="s">
        <v>12940</v>
      </c>
      <c r="C17186" s="57" t="s">
        <v>43671</v>
      </c>
      <c r="D17186" s="57" t="s">
        <v>43672</v>
      </c>
    </row>
    <row r="17187" spans="1:4">
      <c r="A17187" s="57" t="s">
        <v>43670</v>
      </c>
      <c r="B17187" s="57"/>
      <c r="C17187" s="57" t="s">
        <v>43673</v>
      </c>
      <c r="D17187" s="57" t="s">
        <v>43674</v>
      </c>
    </row>
    <row r="17188" spans="1:4">
      <c r="A17188" s="57" t="s">
        <v>43670</v>
      </c>
      <c r="B17188" s="57"/>
      <c r="C17188" s="57" t="s">
        <v>43675</v>
      </c>
      <c r="D17188" s="57" t="s">
        <v>43676</v>
      </c>
    </row>
    <row r="17189" spans="1:4">
      <c r="A17189" s="57" t="s">
        <v>7867</v>
      </c>
      <c r="B17189" s="57" t="s">
        <v>2609</v>
      </c>
      <c r="C17189" s="57" t="s">
        <v>5801</v>
      </c>
      <c r="D17189" s="57" t="s">
        <v>5802</v>
      </c>
    </row>
    <row r="17190" spans="1:4">
      <c r="A17190" s="57" t="s">
        <v>7867</v>
      </c>
      <c r="B17190" s="57" t="s">
        <v>2609</v>
      </c>
      <c r="C17190" s="57" t="s">
        <v>5968</v>
      </c>
      <c r="D17190" s="57" t="s">
        <v>5969</v>
      </c>
    </row>
    <row r="17191" spans="1:4">
      <c r="A17191" s="57" t="s">
        <v>7867</v>
      </c>
      <c r="B17191" s="57" t="s">
        <v>2609</v>
      </c>
      <c r="C17191" s="57" t="s">
        <v>15498</v>
      </c>
      <c r="D17191" s="57" t="s">
        <v>15499</v>
      </c>
    </row>
    <row r="17192" spans="1:4">
      <c r="A17192" s="57" t="s">
        <v>7867</v>
      </c>
      <c r="B17192" s="57" t="s">
        <v>2609</v>
      </c>
      <c r="C17192" s="57" t="s">
        <v>15500</v>
      </c>
      <c r="D17192" s="57" t="s">
        <v>15501</v>
      </c>
    </row>
    <row r="17193" spans="1:4">
      <c r="A17193" s="57" t="s">
        <v>7868</v>
      </c>
      <c r="B17193" s="57" t="s">
        <v>2609</v>
      </c>
      <c r="C17193" s="57" t="s">
        <v>7365</v>
      </c>
      <c r="D17193" s="57" t="s">
        <v>7366</v>
      </c>
    </row>
    <row r="17194" spans="1:4">
      <c r="A17194" s="57" t="s">
        <v>43677</v>
      </c>
      <c r="B17194" s="57" t="s">
        <v>12940</v>
      </c>
      <c r="C17194" s="57" t="s">
        <v>43678</v>
      </c>
      <c r="D17194" s="57" t="s">
        <v>43679</v>
      </c>
    </row>
    <row r="17195" spans="1:4">
      <c r="A17195" s="57" t="s">
        <v>43677</v>
      </c>
      <c r="B17195" s="57"/>
      <c r="C17195" s="57" t="s">
        <v>43680</v>
      </c>
      <c r="D17195" s="57" t="s">
        <v>43681</v>
      </c>
    </row>
    <row r="17196" spans="1:4">
      <c r="A17196" s="57" t="s">
        <v>43677</v>
      </c>
      <c r="B17196" s="57"/>
      <c r="C17196" s="57" t="s">
        <v>43682</v>
      </c>
      <c r="D17196" s="57" t="s">
        <v>43683</v>
      </c>
    </row>
    <row r="17197" spans="1:4">
      <c r="A17197" s="57" t="s">
        <v>43677</v>
      </c>
      <c r="B17197" s="57"/>
      <c r="C17197" s="57" t="s">
        <v>43684</v>
      </c>
      <c r="D17197" s="57" t="s">
        <v>75276</v>
      </c>
    </row>
    <row r="17198" spans="1:4">
      <c r="A17198" s="57" t="s">
        <v>43685</v>
      </c>
      <c r="B17198" s="57" t="s">
        <v>12940</v>
      </c>
      <c r="C17198" s="57" t="s">
        <v>43686</v>
      </c>
      <c r="D17198" s="57" t="s">
        <v>43687</v>
      </c>
    </row>
    <row r="17199" spans="1:4">
      <c r="A17199" s="57" t="s">
        <v>43685</v>
      </c>
      <c r="B17199" s="57"/>
      <c r="C17199" s="57" t="s">
        <v>43688</v>
      </c>
      <c r="D17199" s="57" t="s">
        <v>43689</v>
      </c>
    </row>
    <row r="17200" spans="1:4">
      <c r="A17200" s="57" t="s">
        <v>43690</v>
      </c>
      <c r="B17200" s="57" t="s">
        <v>12940</v>
      </c>
      <c r="C17200" s="57" t="s">
        <v>43691</v>
      </c>
      <c r="D17200" s="57" t="s">
        <v>43692</v>
      </c>
    </row>
    <row r="17201" spans="1:4">
      <c r="A17201" s="57" t="s">
        <v>43690</v>
      </c>
      <c r="B17201" s="57"/>
      <c r="C17201" s="57" t="s">
        <v>43693</v>
      </c>
      <c r="D17201" s="57" t="s">
        <v>43694</v>
      </c>
    </row>
    <row r="17202" spans="1:4">
      <c r="A17202" s="57" t="s">
        <v>43690</v>
      </c>
      <c r="B17202" s="57"/>
      <c r="C17202" s="57" t="s">
        <v>43695</v>
      </c>
      <c r="D17202" s="57" t="s">
        <v>43696</v>
      </c>
    </row>
    <row r="17203" spans="1:4">
      <c r="A17203" s="57" t="s">
        <v>43690</v>
      </c>
      <c r="B17203" s="57"/>
      <c r="C17203" s="57" t="s">
        <v>43697</v>
      </c>
      <c r="D17203" s="57" t="s">
        <v>43698</v>
      </c>
    </row>
    <row r="17204" spans="1:4">
      <c r="A17204" s="57" t="s">
        <v>43690</v>
      </c>
      <c r="B17204" s="57"/>
      <c r="C17204" s="57" t="s">
        <v>43699</v>
      </c>
      <c r="D17204" s="57" t="s">
        <v>43700</v>
      </c>
    </row>
    <row r="17205" spans="1:4">
      <c r="A17205" s="57" t="s">
        <v>43690</v>
      </c>
      <c r="B17205" s="57"/>
      <c r="C17205" s="57" t="s">
        <v>43701</v>
      </c>
      <c r="D17205" s="57" t="s">
        <v>43702</v>
      </c>
    </row>
    <row r="17206" spans="1:4">
      <c r="A17206" s="57" t="s">
        <v>43703</v>
      </c>
      <c r="B17206" s="57" t="s">
        <v>12940</v>
      </c>
      <c r="C17206" s="57" t="s">
        <v>43704</v>
      </c>
      <c r="D17206" s="57" t="s">
        <v>43705</v>
      </c>
    </row>
    <row r="17207" spans="1:4">
      <c r="A17207" s="57" t="s">
        <v>43706</v>
      </c>
      <c r="B17207" s="57" t="s">
        <v>12940</v>
      </c>
      <c r="C17207" s="57" t="s">
        <v>43707</v>
      </c>
      <c r="D17207" s="57" t="s">
        <v>43708</v>
      </c>
    </row>
    <row r="17208" spans="1:4">
      <c r="A17208" s="57" t="s">
        <v>43706</v>
      </c>
      <c r="B17208" s="57"/>
      <c r="C17208" s="57" t="s">
        <v>43709</v>
      </c>
      <c r="D17208" s="57" t="s">
        <v>43710</v>
      </c>
    </row>
    <row r="17209" spans="1:4">
      <c r="A17209" s="57" t="s">
        <v>43711</v>
      </c>
      <c r="B17209" s="57" t="s">
        <v>12940</v>
      </c>
      <c r="C17209" s="57" t="s">
        <v>43712</v>
      </c>
      <c r="D17209" s="57" t="s">
        <v>43713</v>
      </c>
    </row>
    <row r="17210" spans="1:4">
      <c r="A17210" s="57" t="s">
        <v>43714</v>
      </c>
      <c r="B17210" s="57" t="s">
        <v>12940</v>
      </c>
      <c r="C17210" s="57" t="s">
        <v>43715</v>
      </c>
      <c r="D17210" s="57" t="s">
        <v>43716</v>
      </c>
    </row>
    <row r="17211" spans="1:4">
      <c r="A17211" s="57" t="s">
        <v>43714</v>
      </c>
      <c r="B17211" s="57"/>
      <c r="C17211" s="57" t="s">
        <v>43717</v>
      </c>
      <c r="D17211" s="57" t="s">
        <v>43718</v>
      </c>
    </row>
    <row r="17212" spans="1:4">
      <c r="A17212" s="57" t="s">
        <v>43714</v>
      </c>
      <c r="B17212" s="57"/>
      <c r="C17212" s="57" t="s">
        <v>43719</v>
      </c>
      <c r="D17212" s="57" t="s">
        <v>43720</v>
      </c>
    </row>
    <row r="17213" spans="1:4">
      <c r="A17213" s="57" t="s">
        <v>43721</v>
      </c>
      <c r="B17213" s="57" t="s">
        <v>12940</v>
      </c>
      <c r="C17213" s="57" t="s">
        <v>43722</v>
      </c>
      <c r="D17213" s="57" t="s">
        <v>43723</v>
      </c>
    </row>
    <row r="17214" spans="1:4">
      <c r="A17214" s="57" t="s">
        <v>43721</v>
      </c>
      <c r="B17214" s="57"/>
      <c r="C17214" s="57" t="s">
        <v>43724</v>
      </c>
      <c r="D17214" s="57" t="s">
        <v>43725</v>
      </c>
    </row>
    <row r="17215" spans="1:4">
      <c r="A17215" s="57" t="s">
        <v>43721</v>
      </c>
      <c r="B17215" s="57"/>
      <c r="C17215" s="57" t="s">
        <v>43726</v>
      </c>
      <c r="D17215" s="57" t="s">
        <v>43727</v>
      </c>
    </row>
    <row r="17216" spans="1:4">
      <c r="A17216" s="57" t="s">
        <v>43728</v>
      </c>
      <c r="B17216" s="57" t="s">
        <v>12940</v>
      </c>
      <c r="C17216" s="57" t="s">
        <v>43729</v>
      </c>
      <c r="D17216" s="57" t="s">
        <v>43730</v>
      </c>
    </row>
    <row r="17217" spans="1:4">
      <c r="A17217" s="57" t="s">
        <v>43728</v>
      </c>
      <c r="B17217" s="57"/>
      <c r="C17217" s="57" t="s">
        <v>43731</v>
      </c>
      <c r="D17217" s="57" t="s">
        <v>43732</v>
      </c>
    </row>
    <row r="17218" spans="1:4">
      <c r="A17218" s="57" t="s">
        <v>43728</v>
      </c>
      <c r="B17218" s="57"/>
      <c r="C17218" s="57" t="s">
        <v>43733</v>
      </c>
      <c r="D17218" s="57" t="s">
        <v>43734</v>
      </c>
    </row>
    <row r="17219" spans="1:4">
      <c r="A17219" s="57" t="s">
        <v>43735</v>
      </c>
      <c r="B17219" s="57" t="s">
        <v>12940</v>
      </c>
      <c r="C17219" s="57" t="s">
        <v>43736</v>
      </c>
      <c r="D17219" s="57" t="s">
        <v>43737</v>
      </c>
    </row>
    <row r="17220" spans="1:4">
      <c r="A17220" s="57" t="s">
        <v>43738</v>
      </c>
      <c r="B17220" s="57" t="s">
        <v>12940</v>
      </c>
      <c r="C17220" s="57" t="s">
        <v>43739</v>
      </c>
      <c r="D17220" s="57" t="s">
        <v>43740</v>
      </c>
    </row>
    <row r="17221" spans="1:4">
      <c r="A17221" s="57" t="s">
        <v>43738</v>
      </c>
      <c r="B17221" s="57"/>
      <c r="C17221" s="57" t="s">
        <v>43741</v>
      </c>
      <c r="D17221" s="57" t="s">
        <v>43742</v>
      </c>
    </row>
    <row r="17222" spans="1:4">
      <c r="A17222" s="57" t="s">
        <v>43743</v>
      </c>
      <c r="B17222" s="57" t="s">
        <v>12940</v>
      </c>
      <c r="C17222" s="57" t="s">
        <v>43744</v>
      </c>
      <c r="D17222" s="57" t="s">
        <v>43745</v>
      </c>
    </row>
    <row r="17223" spans="1:4">
      <c r="A17223" s="57" t="s">
        <v>43746</v>
      </c>
      <c r="B17223" s="57" t="s">
        <v>12940</v>
      </c>
      <c r="C17223" s="57" t="s">
        <v>43747</v>
      </c>
      <c r="D17223" s="57" t="s">
        <v>43748</v>
      </c>
    </row>
    <row r="17224" spans="1:4">
      <c r="A17224" s="57" t="s">
        <v>43749</v>
      </c>
      <c r="B17224" s="57" t="s">
        <v>12940</v>
      </c>
      <c r="C17224" s="57" t="s">
        <v>43750</v>
      </c>
      <c r="D17224" s="57" t="s">
        <v>43751</v>
      </c>
    </row>
    <row r="17225" spans="1:4">
      <c r="A17225" s="57" t="s">
        <v>43749</v>
      </c>
      <c r="B17225" s="57"/>
      <c r="C17225" s="57" t="s">
        <v>43752</v>
      </c>
      <c r="D17225" s="57" t="s">
        <v>43753</v>
      </c>
    </row>
    <row r="17226" spans="1:4">
      <c r="A17226" s="57" t="s">
        <v>43749</v>
      </c>
      <c r="B17226" s="57"/>
      <c r="C17226" s="57" t="s">
        <v>43754</v>
      </c>
      <c r="D17226" s="57" t="s">
        <v>43755</v>
      </c>
    </row>
    <row r="17227" spans="1:4">
      <c r="A17227" s="57" t="s">
        <v>43756</v>
      </c>
      <c r="B17227" s="57" t="s">
        <v>12940</v>
      </c>
      <c r="C17227" s="57" t="s">
        <v>43757</v>
      </c>
      <c r="D17227" s="57" t="s">
        <v>34180</v>
      </c>
    </row>
    <row r="17228" spans="1:4">
      <c r="A17228" s="57" t="s">
        <v>43756</v>
      </c>
      <c r="B17228" s="57"/>
      <c r="C17228" s="57" t="s">
        <v>43758</v>
      </c>
      <c r="D17228" s="57" t="s">
        <v>43759</v>
      </c>
    </row>
    <row r="17229" spans="1:4">
      <c r="A17229" s="57" t="s">
        <v>43756</v>
      </c>
      <c r="B17229" s="57"/>
      <c r="C17229" s="57" t="s">
        <v>43760</v>
      </c>
      <c r="D17229" s="57" t="s">
        <v>43761</v>
      </c>
    </row>
    <row r="17230" spans="1:4">
      <c r="A17230" s="57" t="s">
        <v>43762</v>
      </c>
      <c r="B17230" s="57" t="s">
        <v>12940</v>
      </c>
      <c r="C17230" s="57" t="s">
        <v>43763</v>
      </c>
      <c r="D17230" s="57" t="s">
        <v>43764</v>
      </c>
    </row>
    <row r="17231" spans="1:4">
      <c r="A17231" s="57" t="s">
        <v>43762</v>
      </c>
      <c r="B17231" s="57"/>
      <c r="C17231" s="57" t="s">
        <v>43765</v>
      </c>
      <c r="D17231" s="57" t="s">
        <v>43766</v>
      </c>
    </row>
    <row r="17232" spans="1:4">
      <c r="A17232" s="57" t="s">
        <v>43762</v>
      </c>
      <c r="B17232" s="57"/>
      <c r="C17232" s="57" t="s">
        <v>43767</v>
      </c>
      <c r="D17232" s="57" t="s">
        <v>43768</v>
      </c>
    </row>
    <row r="17233" spans="1:4">
      <c r="A17233" s="57" t="s">
        <v>43769</v>
      </c>
      <c r="B17233" s="57" t="s">
        <v>12940</v>
      </c>
      <c r="C17233" s="57" t="s">
        <v>43770</v>
      </c>
      <c r="D17233" s="57" t="s">
        <v>43771</v>
      </c>
    </row>
    <row r="17234" spans="1:4">
      <c r="A17234" s="57" t="s">
        <v>43769</v>
      </c>
      <c r="B17234" s="57"/>
      <c r="C17234" s="57" t="s">
        <v>43772</v>
      </c>
      <c r="D17234" s="57" t="s">
        <v>43773</v>
      </c>
    </row>
    <row r="17235" spans="1:4">
      <c r="A17235" s="57" t="s">
        <v>43774</v>
      </c>
      <c r="B17235" s="57" t="s">
        <v>12940</v>
      </c>
      <c r="C17235" s="57" t="s">
        <v>43775</v>
      </c>
      <c r="D17235" s="57" t="s">
        <v>43776</v>
      </c>
    </row>
    <row r="17236" spans="1:4">
      <c r="A17236" s="57" t="s">
        <v>43777</v>
      </c>
      <c r="B17236" s="57" t="s">
        <v>12940</v>
      </c>
      <c r="C17236" s="57" t="s">
        <v>43778</v>
      </c>
      <c r="D17236" s="57" t="s">
        <v>43779</v>
      </c>
    </row>
    <row r="17237" spans="1:4">
      <c r="A17237" s="57" t="s">
        <v>43780</v>
      </c>
      <c r="B17237" s="57" t="s">
        <v>12940</v>
      </c>
      <c r="C17237" s="57" t="s">
        <v>43781</v>
      </c>
      <c r="D17237" s="57" t="s">
        <v>43782</v>
      </c>
    </row>
    <row r="17238" spans="1:4">
      <c r="A17238" s="57" t="s">
        <v>43780</v>
      </c>
      <c r="B17238" s="57"/>
      <c r="C17238" s="57" t="s">
        <v>43783</v>
      </c>
      <c r="D17238" s="57" t="s">
        <v>43784</v>
      </c>
    </row>
    <row r="17239" spans="1:4">
      <c r="A17239" s="57" t="s">
        <v>43780</v>
      </c>
      <c r="B17239" s="57"/>
      <c r="C17239" s="57" t="s">
        <v>43785</v>
      </c>
      <c r="D17239" s="57" t="s">
        <v>43786</v>
      </c>
    </row>
    <row r="17240" spans="1:4">
      <c r="A17240" s="57" t="s">
        <v>43780</v>
      </c>
      <c r="B17240" s="57"/>
      <c r="C17240" s="57" t="s">
        <v>43787</v>
      </c>
      <c r="D17240" s="57" t="s">
        <v>43788</v>
      </c>
    </row>
    <row r="17241" spans="1:4">
      <c r="A17241" s="57" t="s">
        <v>43780</v>
      </c>
      <c r="B17241" s="57"/>
      <c r="C17241" s="57" t="s">
        <v>75277</v>
      </c>
      <c r="D17241" s="57" t="s">
        <v>75278</v>
      </c>
    </row>
    <row r="17242" spans="1:4">
      <c r="A17242" s="57" t="s">
        <v>43789</v>
      </c>
      <c r="B17242" s="57" t="s">
        <v>12940</v>
      </c>
      <c r="C17242" s="57" t="s">
        <v>43790</v>
      </c>
      <c r="D17242" s="57" t="s">
        <v>43791</v>
      </c>
    </row>
    <row r="17243" spans="1:4">
      <c r="A17243" s="57" t="s">
        <v>43789</v>
      </c>
      <c r="B17243" s="57"/>
      <c r="C17243" s="57" t="s">
        <v>77387</v>
      </c>
      <c r="D17243" s="57" t="s">
        <v>77388</v>
      </c>
    </row>
    <row r="17244" spans="1:4">
      <c r="A17244" s="57" t="s">
        <v>43792</v>
      </c>
      <c r="B17244" s="57" t="s">
        <v>12940</v>
      </c>
      <c r="C17244" s="57" t="s">
        <v>43793</v>
      </c>
      <c r="D17244" s="57" t="s">
        <v>43794</v>
      </c>
    </row>
    <row r="17245" spans="1:4">
      <c r="A17245" s="57" t="s">
        <v>43792</v>
      </c>
      <c r="B17245" s="57"/>
      <c r="C17245" s="57" t="s">
        <v>43795</v>
      </c>
      <c r="D17245" s="57" t="s">
        <v>43796</v>
      </c>
    </row>
    <row r="17246" spans="1:4">
      <c r="A17246" s="57" t="s">
        <v>43797</v>
      </c>
      <c r="B17246" s="57" t="s">
        <v>12940</v>
      </c>
      <c r="C17246" s="57" t="s">
        <v>43798</v>
      </c>
      <c r="D17246" s="57" t="s">
        <v>43799</v>
      </c>
    </row>
    <row r="17247" spans="1:4">
      <c r="A17247" s="57" t="s">
        <v>43797</v>
      </c>
      <c r="B17247" s="57"/>
      <c r="C17247" s="57" t="s">
        <v>75279</v>
      </c>
      <c r="D17247" s="57" t="s">
        <v>75280</v>
      </c>
    </row>
    <row r="17248" spans="1:4">
      <c r="A17248" s="57" t="s">
        <v>43800</v>
      </c>
      <c r="B17248" s="57" t="s">
        <v>12940</v>
      </c>
      <c r="C17248" s="57" t="s">
        <v>43801</v>
      </c>
      <c r="D17248" s="57" t="s">
        <v>43802</v>
      </c>
    </row>
    <row r="17249" spans="1:4">
      <c r="A17249" s="57" t="s">
        <v>43800</v>
      </c>
      <c r="B17249" s="57"/>
      <c r="C17249" s="57" t="s">
        <v>43803</v>
      </c>
      <c r="D17249" s="57" t="s">
        <v>43804</v>
      </c>
    </row>
    <row r="17250" spans="1:4">
      <c r="A17250" s="57" t="s">
        <v>43805</v>
      </c>
      <c r="B17250" s="57" t="s">
        <v>12940</v>
      </c>
      <c r="C17250" s="57" t="s">
        <v>43806</v>
      </c>
      <c r="D17250" s="57" t="s">
        <v>43807</v>
      </c>
    </row>
    <row r="17251" spans="1:4">
      <c r="A17251" s="57" t="s">
        <v>43805</v>
      </c>
      <c r="B17251" s="57"/>
      <c r="C17251" s="57" t="s">
        <v>43808</v>
      </c>
      <c r="D17251" s="57" t="s">
        <v>43809</v>
      </c>
    </row>
    <row r="17252" spans="1:4">
      <c r="A17252" s="57" t="s">
        <v>43810</v>
      </c>
      <c r="B17252" s="57" t="s">
        <v>12940</v>
      </c>
      <c r="C17252" s="57" t="s">
        <v>43811</v>
      </c>
      <c r="D17252" s="57" t="s">
        <v>43812</v>
      </c>
    </row>
    <row r="17253" spans="1:4">
      <c r="A17253" s="57" t="s">
        <v>43810</v>
      </c>
      <c r="B17253" s="57"/>
      <c r="C17253" s="57" t="s">
        <v>43813</v>
      </c>
      <c r="D17253" s="57" t="s">
        <v>43814</v>
      </c>
    </row>
    <row r="17254" spans="1:4">
      <c r="A17254" s="57" t="s">
        <v>43815</v>
      </c>
      <c r="B17254" s="57" t="s">
        <v>12940</v>
      </c>
      <c r="C17254" s="57" t="s">
        <v>43816</v>
      </c>
      <c r="D17254" s="57" t="s">
        <v>43817</v>
      </c>
    </row>
    <row r="17255" spans="1:4">
      <c r="A17255" s="57" t="s">
        <v>43815</v>
      </c>
      <c r="B17255" s="57"/>
      <c r="C17255" s="57" t="s">
        <v>43818</v>
      </c>
      <c r="D17255" s="57" t="s">
        <v>43819</v>
      </c>
    </row>
    <row r="17256" spans="1:4">
      <c r="A17256" s="57" t="s">
        <v>43815</v>
      </c>
      <c r="B17256" s="57"/>
      <c r="C17256" s="57" t="s">
        <v>43820</v>
      </c>
      <c r="D17256" s="57" t="s">
        <v>43821</v>
      </c>
    </row>
    <row r="17257" spans="1:4">
      <c r="A17257" s="57" t="s">
        <v>43815</v>
      </c>
      <c r="B17257" s="57"/>
      <c r="C17257" s="57" t="s">
        <v>43822</v>
      </c>
      <c r="D17257" s="57" t="s">
        <v>43823</v>
      </c>
    </row>
    <row r="17258" spans="1:4">
      <c r="A17258" s="57" t="s">
        <v>43824</v>
      </c>
      <c r="B17258" s="57" t="s">
        <v>12940</v>
      </c>
      <c r="C17258" s="57" t="s">
        <v>43825</v>
      </c>
      <c r="D17258" s="57" t="s">
        <v>43826</v>
      </c>
    </row>
    <row r="17259" spans="1:4">
      <c r="A17259" s="57" t="s">
        <v>43824</v>
      </c>
      <c r="B17259" s="57"/>
      <c r="C17259" s="57" t="s">
        <v>43827</v>
      </c>
      <c r="D17259" s="57" t="s">
        <v>43828</v>
      </c>
    </row>
    <row r="17260" spans="1:4">
      <c r="A17260" s="57" t="s">
        <v>43824</v>
      </c>
      <c r="B17260" s="57"/>
      <c r="C17260" s="57" t="s">
        <v>43829</v>
      </c>
      <c r="D17260" s="57" t="s">
        <v>43830</v>
      </c>
    </row>
    <row r="17261" spans="1:4">
      <c r="A17261" s="57" t="s">
        <v>43824</v>
      </c>
      <c r="B17261" s="57"/>
      <c r="C17261" s="57" t="s">
        <v>43831</v>
      </c>
      <c r="D17261" s="57" t="s">
        <v>43832</v>
      </c>
    </row>
    <row r="17262" spans="1:4">
      <c r="A17262" s="57" t="s">
        <v>43824</v>
      </c>
      <c r="B17262" s="57"/>
      <c r="C17262" s="57" t="s">
        <v>43833</v>
      </c>
      <c r="D17262" s="57" t="s">
        <v>43834</v>
      </c>
    </row>
    <row r="17263" spans="1:4">
      <c r="A17263" s="57" t="s">
        <v>43824</v>
      </c>
      <c r="B17263" s="57"/>
      <c r="C17263" s="57" t="s">
        <v>43835</v>
      </c>
      <c r="D17263" s="57" t="s">
        <v>43836</v>
      </c>
    </row>
    <row r="17264" spans="1:4">
      <c r="A17264" s="57" t="s">
        <v>43824</v>
      </c>
      <c r="B17264" s="57"/>
      <c r="C17264" s="57" t="s">
        <v>43837</v>
      </c>
      <c r="D17264" s="57" t="s">
        <v>43838</v>
      </c>
    </row>
    <row r="17265" spans="1:4">
      <c r="A17265" s="57" t="s">
        <v>43824</v>
      </c>
      <c r="B17265" s="57"/>
      <c r="C17265" s="57" t="s">
        <v>43839</v>
      </c>
      <c r="D17265" s="57" t="s">
        <v>43840</v>
      </c>
    </row>
    <row r="17266" spans="1:4">
      <c r="A17266" s="57" t="s">
        <v>43824</v>
      </c>
      <c r="B17266" s="57"/>
      <c r="C17266" s="57" t="s">
        <v>43841</v>
      </c>
      <c r="D17266" s="57" t="s">
        <v>43842</v>
      </c>
    </row>
    <row r="17267" spans="1:4">
      <c r="A17267" s="57" t="s">
        <v>43824</v>
      </c>
      <c r="B17267" s="57"/>
      <c r="C17267" s="57" t="s">
        <v>43843</v>
      </c>
      <c r="D17267" s="57" t="s">
        <v>43844</v>
      </c>
    </row>
    <row r="17268" spans="1:4">
      <c r="A17268" s="57" t="s">
        <v>43824</v>
      </c>
      <c r="B17268" s="57"/>
      <c r="C17268" s="57" t="s">
        <v>43845</v>
      </c>
      <c r="D17268" s="57" t="s">
        <v>43846</v>
      </c>
    </row>
    <row r="17269" spans="1:4">
      <c r="A17269" s="57" t="s">
        <v>43824</v>
      </c>
      <c r="B17269" s="57"/>
      <c r="C17269" s="57" t="s">
        <v>43847</v>
      </c>
      <c r="D17269" s="57" t="s">
        <v>43848</v>
      </c>
    </row>
    <row r="17270" spans="1:4">
      <c r="A17270" s="57" t="s">
        <v>43849</v>
      </c>
      <c r="B17270" s="57" t="s">
        <v>12940</v>
      </c>
      <c r="C17270" s="57" t="s">
        <v>43850</v>
      </c>
      <c r="D17270" s="57" t="s">
        <v>43851</v>
      </c>
    </row>
    <row r="17271" spans="1:4">
      <c r="A17271" s="57" t="s">
        <v>43852</v>
      </c>
      <c r="B17271" s="57" t="s">
        <v>12940</v>
      </c>
      <c r="C17271" s="57" t="s">
        <v>43853</v>
      </c>
      <c r="D17271" s="57" t="s">
        <v>43854</v>
      </c>
    </row>
    <row r="17272" spans="1:4">
      <c r="A17272" s="57" t="s">
        <v>43855</v>
      </c>
      <c r="B17272" s="57" t="s">
        <v>12940</v>
      </c>
      <c r="C17272" s="57" t="s">
        <v>43856</v>
      </c>
      <c r="D17272" s="57" t="s">
        <v>43857</v>
      </c>
    </row>
    <row r="17273" spans="1:4">
      <c r="A17273" s="57" t="s">
        <v>43855</v>
      </c>
      <c r="B17273" s="57"/>
      <c r="C17273" s="57" t="s">
        <v>43858</v>
      </c>
      <c r="D17273" s="57" t="s">
        <v>43859</v>
      </c>
    </row>
    <row r="17274" spans="1:4">
      <c r="A17274" s="57" t="s">
        <v>43855</v>
      </c>
      <c r="B17274" s="57"/>
      <c r="C17274" s="57" t="s">
        <v>43860</v>
      </c>
      <c r="D17274" s="57" t="s">
        <v>43861</v>
      </c>
    </row>
    <row r="17275" spans="1:4">
      <c r="A17275" s="57" t="s">
        <v>43862</v>
      </c>
      <c r="B17275" s="57" t="s">
        <v>12940</v>
      </c>
      <c r="C17275" s="57" t="s">
        <v>43863</v>
      </c>
      <c r="D17275" s="57" t="s">
        <v>43864</v>
      </c>
    </row>
    <row r="17276" spans="1:4">
      <c r="A17276" s="57" t="s">
        <v>43865</v>
      </c>
      <c r="B17276" s="57" t="s">
        <v>12940</v>
      </c>
      <c r="C17276" s="57" t="s">
        <v>43866</v>
      </c>
      <c r="D17276" s="57" t="s">
        <v>40800</v>
      </c>
    </row>
    <row r="17277" spans="1:4">
      <c r="A17277" s="57" t="s">
        <v>43867</v>
      </c>
      <c r="B17277" s="57" t="s">
        <v>12940</v>
      </c>
      <c r="C17277" s="57" t="s">
        <v>43868</v>
      </c>
      <c r="D17277" s="57" t="s">
        <v>43869</v>
      </c>
    </row>
    <row r="17278" spans="1:4">
      <c r="A17278" s="57" t="s">
        <v>43867</v>
      </c>
      <c r="B17278" s="57"/>
      <c r="C17278" s="57" t="s">
        <v>43870</v>
      </c>
      <c r="D17278" s="57" t="s">
        <v>43871</v>
      </c>
    </row>
    <row r="17279" spans="1:4">
      <c r="A17279" s="57" t="s">
        <v>43867</v>
      </c>
      <c r="B17279" s="57"/>
      <c r="C17279" s="57" t="s">
        <v>43872</v>
      </c>
      <c r="D17279" s="57" t="s">
        <v>43873</v>
      </c>
    </row>
    <row r="17280" spans="1:4">
      <c r="A17280" s="57" t="s">
        <v>43867</v>
      </c>
      <c r="B17280" s="57"/>
      <c r="C17280" s="57" t="s">
        <v>43874</v>
      </c>
      <c r="D17280" s="57" t="s">
        <v>43875</v>
      </c>
    </row>
    <row r="17281" spans="1:4">
      <c r="A17281" s="57" t="s">
        <v>43867</v>
      </c>
      <c r="B17281" s="57"/>
      <c r="C17281" s="57" t="s">
        <v>43876</v>
      </c>
      <c r="D17281" s="57" t="s">
        <v>43877</v>
      </c>
    </row>
    <row r="17282" spans="1:4">
      <c r="A17282" s="57" t="s">
        <v>43867</v>
      </c>
      <c r="B17282" s="57"/>
      <c r="C17282" s="57" t="s">
        <v>43878</v>
      </c>
      <c r="D17282" s="57" t="s">
        <v>43879</v>
      </c>
    </row>
    <row r="17283" spans="1:4">
      <c r="A17283" s="57" t="s">
        <v>43867</v>
      </c>
      <c r="B17283" s="57"/>
      <c r="C17283" s="57" t="s">
        <v>43880</v>
      </c>
      <c r="D17283" s="57" t="s">
        <v>43881</v>
      </c>
    </row>
    <row r="17284" spans="1:4">
      <c r="A17284" s="57" t="s">
        <v>43867</v>
      </c>
      <c r="B17284" s="57"/>
      <c r="C17284" s="57" t="s">
        <v>43882</v>
      </c>
      <c r="D17284" s="57" t="s">
        <v>43883</v>
      </c>
    </row>
    <row r="17285" spans="1:4">
      <c r="A17285" s="57" t="s">
        <v>43867</v>
      </c>
      <c r="B17285" s="57"/>
      <c r="C17285" s="57" t="s">
        <v>43884</v>
      </c>
      <c r="D17285" s="57" t="s">
        <v>43885</v>
      </c>
    </row>
    <row r="17286" spans="1:4">
      <c r="A17286" s="57" t="s">
        <v>43867</v>
      </c>
      <c r="B17286" s="57"/>
      <c r="C17286" s="57" t="s">
        <v>43886</v>
      </c>
      <c r="D17286" s="57" t="s">
        <v>43887</v>
      </c>
    </row>
    <row r="17287" spans="1:4">
      <c r="A17287" s="57" t="s">
        <v>43867</v>
      </c>
      <c r="B17287" s="57"/>
      <c r="C17287" s="57" t="s">
        <v>43888</v>
      </c>
      <c r="D17287" s="57" t="s">
        <v>43889</v>
      </c>
    </row>
    <row r="17288" spans="1:4">
      <c r="A17288" s="57" t="s">
        <v>43867</v>
      </c>
      <c r="B17288" s="57"/>
      <c r="C17288" s="57" t="s">
        <v>43890</v>
      </c>
      <c r="D17288" s="57" t="s">
        <v>43891</v>
      </c>
    </row>
    <row r="17289" spans="1:4">
      <c r="A17289" s="57" t="s">
        <v>43867</v>
      </c>
      <c r="B17289" s="57"/>
      <c r="C17289" s="57" t="s">
        <v>43892</v>
      </c>
      <c r="D17289" s="57" t="s">
        <v>43893</v>
      </c>
    </row>
    <row r="17290" spans="1:4">
      <c r="A17290" s="57" t="s">
        <v>43867</v>
      </c>
      <c r="B17290" s="57"/>
      <c r="C17290" s="57" t="s">
        <v>43894</v>
      </c>
      <c r="D17290" s="57" t="s">
        <v>43895</v>
      </c>
    </row>
    <row r="17291" spans="1:4">
      <c r="A17291" s="57" t="s">
        <v>43867</v>
      </c>
      <c r="B17291" s="57"/>
      <c r="C17291" s="57" t="s">
        <v>43896</v>
      </c>
      <c r="D17291" s="57" t="s">
        <v>43897</v>
      </c>
    </row>
    <row r="17292" spans="1:4">
      <c r="A17292" s="57" t="s">
        <v>43867</v>
      </c>
      <c r="B17292" s="57"/>
      <c r="C17292" s="57" t="s">
        <v>43898</v>
      </c>
      <c r="D17292" s="57" t="s">
        <v>43899</v>
      </c>
    </row>
    <row r="17293" spans="1:4">
      <c r="A17293" s="57" t="s">
        <v>43867</v>
      </c>
      <c r="B17293" s="57"/>
      <c r="C17293" s="57" t="s">
        <v>43900</v>
      </c>
      <c r="D17293" s="57" t="s">
        <v>43901</v>
      </c>
    </row>
    <row r="17294" spans="1:4">
      <c r="A17294" s="57" t="s">
        <v>43867</v>
      </c>
      <c r="B17294" s="57"/>
      <c r="C17294" s="57" t="s">
        <v>43902</v>
      </c>
      <c r="D17294" s="57" t="s">
        <v>43903</v>
      </c>
    </row>
    <row r="17295" spans="1:4">
      <c r="A17295" s="57" t="s">
        <v>43867</v>
      </c>
      <c r="B17295" s="57"/>
      <c r="C17295" s="57" t="s">
        <v>43904</v>
      </c>
      <c r="D17295" s="57" t="s">
        <v>43905</v>
      </c>
    </row>
    <row r="17296" spans="1:4">
      <c r="A17296" s="57" t="s">
        <v>43867</v>
      </c>
      <c r="B17296" s="57"/>
      <c r="C17296" s="57" t="s">
        <v>43906</v>
      </c>
      <c r="D17296" s="57" t="s">
        <v>43907</v>
      </c>
    </row>
    <row r="17297" spans="1:4">
      <c r="A17297" s="57" t="s">
        <v>43867</v>
      </c>
      <c r="B17297" s="57"/>
      <c r="C17297" s="57" t="s">
        <v>43908</v>
      </c>
      <c r="D17297" s="57" t="s">
        <v>43909</v>
      </c>
    </row>
    <row r="17298" spans="1:4">
      <c r="A17298" s="57" t="s">
        <v>43867</v>
      </c>
      <c r="B17298" s="57"/>
      <c r="C17298" s="57" t="s">
        <v>43910</v>
      </c>
      <c r="D17298" s="57" t="s">
        <v>43911</v>
      </c>
    </row>
    <row r="17299" spans="1:4">
      <c r="A17299" s="57" t="s">
        <v>43867</v>
      </c>
      <c r="B17299" s="57"/>
      <c r="C17299" s="57" t="s">
        <v>43912</v>
      </c>
      <c r="D17299" s="57" t="s">
        <v>43913</v>
      </c>
    </row>
    <row r="17300" spans="1:4">
      <c r="A17300" s="57" t="s">
        <v>43867</v>
      </c>
      <c r="B17300" s="57"/>
      <c r="C17300" s="57" t="s">
        <v>43914</v>
      </c>
      <c r="D17300" s="57" t="s">
        <v>43915</v>
      </c>
    </row>
    <row r="17301" spans="1:4">
      <c r="A17301" s="57" t="s">
        <v>43867</v>
      </c>
      <c r="B17301" s="57"/>
      <c r="C17301" s="57" t="s">
        <v>43916</v>
      </c>
      <c r="D17301" s="57" t="s">
        <v>43917</v>
      </c>
    </row>
    <row r="17302" spans="1:4">
      <c r="A17302" s="57" t="s">
        <v>43867</v>
      </c>
      <c r="B17302" s="57"/>
      <c r="C17302" s="57" t="s">
        <v>43918</v>
      </c>
      <c r="D17302" s="57" t="s">
        <v>43919</v>
      </c>
    </row>
    <row r="17303" spans="1:4">
      <c r="A17303" s="57" t="s">
        <v>43867</v>
      </c>
      <c r="B17303" s="57"/>
      <c r="C17303" s="57" t="s">
        <v>43920</v>
      </c>
      <c r="D17303" s="57" t="s">
        <v>43921</v>
      </c>
    </row>
    <row r="17304" spans="1:4">
      <c r="A17304" s="57" t="s">
        <v>43867</v>
      </c>
      <c r="B17304" s="57"/>
      <c r="C17304" s="57" t="s">
        <v>43922</v>
      </c>
      <c r="D17304" s="57" t="s">
        <v>43923</v>
      </c>
    </row>
    <row r="17305" spans="1:4">
      <c r="A17305" s="57" t="s">
        <v>43867</v>
      </c>
      <c r="B17305" s="57"/>
      <c r="C17305" s="57" t="s">
        <v>43924</v>
      </c>
      <c r="D17305" s="57" t="s">
        <v>43925</v>
      </c>
    </row>
    <row r="17306" spans="1:4">
      <c r="A17306" s="57" t="s">
        <v>43867</v>
      </c>
      <c r="B17306" s="57"/>
      <c r="C17306" s="57" t="s">
        <v>43926</v>
      </c>
      <c r="D17306" s="57" t="s">
        <v>43927</v>
      </c>
    </row>
    <row r="17307" spans="1:4">
      <c r="A17307" s="57" t="s">
        <v>43867</v>
      </c>
      <c r="B17307" s="57"/>
      <c r="C17307" s="57" t="s">
        <v>43928</v>
      </c>
      <c r="D17307" s="57" t="s">
        <v>43929</v>
      </c>
    </row>
    <row r="17308" spans="1:4">
      <c r="A17308" s="57" t="s">
        <v>7869</v>
      </c>
      <c r="B17308" s="57" t="s">
        <v>2295</v>
      </c>
      <c r="C17308" s="57" t="s">
        <v>5890</v>
      </c>
      <c r="D17308" s="57" t="s">
        <v>5891</v>
      </c>
    </row>
    <row r="17309" spans="1:4">
      <c r="A17309" s="57" t="s">
        <v>43930</v>
      </c>
      <c r="B17309" s="57" t="s">
        <v>12940</v>
      </c>
      <c r="C17309" s="57" t="s">
        <v>43931</v>
      </c>
      <c r="D17309" s="57" t="s">
        <v>43932</v>
      </c>
    </row>
    <row r="17310" spans="1:4">
      <c r="A17310" s="57" t="s">
        <v>43933</v>
      </c>
      <c r="B17310" s="57" t="s">
        <v>12940</v>
      </c>
      <c r="C17310" s="57" t="s">
        <v>43934</v>
      </c>
      <c r="D17310" s="57" t="s">
        <v>43935</v>
      </c>
    </row>
    <row r="17311" spans="1:4">
      <c r="A17311" s="57" t="s">
        <v>7870</v>
      </c>
      <c r="B17311" s="57" t="s">
        <v>2297</v>
      </c>
      <c r="C17311" s="57" t="s">
        <v>5779</v>
      </c>
      <c r="D17311" s="57" t="s">
        <v>5780</v>
      </c>
    </row>
    <row r="17312" spans="1:4">
      <c r="A17312" s="57" t="s">
        <v>7870</v>
      </c>
      <c r="B17312" s="57" t="s">
        <v>2297</v>
      </c>
      <c r="C17312" s="57" t="s">
        <v>9387</v>
      </c>
      <c r="D17312" s="57" t="s">
        <v>9388</v>
      </c>
    </row>
    <row r="17313" spans="1:4">
      <c r="A17313" s="57" t="s">
        <v>7870</v>
      </c>
      <c r="B17313" s="57" t="s">
        <v>2297</v>
      </c>
      <c r="C17313" s="57" t="s">
        <v>9389</v>
      </c>
      <c r="D17313" s="57" t="s">
        <v>9390</v>
      </c>
    </row>
    <row r="17314" spans="1:4">
      <c r="A17314" s="57" t="s">
        <v>7870</v>
      </c>
      <c r="B17314" s="57" t="s">
        <v>2297</v>
      </c>
      <c r="C17314" s="57" t="s">
        <v>13079</v>
      </c>
      <c r="D17314" s="57" t="s">
        <v>13080</v>
      </c>
    </row>
    <row r="17315" spans="1:4">
      <c r="A17315" s="57" t="s">
        <v>7870</v>
      </c>
      <c r="B17315" s="57" t="s">
        <v>2297</v>
      </c>
      <c r="C17315" s="57" t="s">
        <v>13081</v>
      </c>
      <c r="D17315" s="57" t="s">
        <v>13082</v>
      </c>
    </row>
    <row r="17316" spans="1:4">
      <c r="A17316" s="57" t="s">
        <v>43936</v>
      </c>
      <c r="B17316" s="57" t="s">
        <v>12940</v>
      </c>
      <c r="C17316" s="57" t="s">
        <v>43937</v>
      </c>
      <c r="D17316" s="57" t="s">
        <v>43938</v>
      </c>
    </row>
    <row r="17317" spans="1:4">
      <c r="A17317" s="57" t="s">
        <v>43939</v>
      </c>
      <c r="B17317" s="57" t="s">
        <v>12940</v>
      </c>
      <c r="C17317" s="57" t="s">
        <v>43940</v>
      </c>
      <c r="D17317" s="57" t="s">
        <v>43941</v>
      </c>
    </row>
    <row r="17318" spans="1:4">
      <c r="A17318" s="57" t="s">
        <v>43939</v>
      </c>
      <c r="B17318" s="57"/>
      <c r="C17318" s="57" t="s">
        <v>43942</v>
      </c>
      <c r="D17318" s="57" t="s">
        <v>43943</v>
      </c>
    </row>
    <row r="17319" spans="1:4">
      <c r="A17319" s="57" t="s">
        <v>43939</v>
      </c>
      <c r="B17319" s="57"/>
      <c r="C17319" s="57" t="s">
        <v>43944</v>
      </c>
      <c r="D17319" s="57" t="s">
        <v>43945</v>
      </c>
    </row>
    <row r="17320" spans="1:4">
      <c r="A17320" s="57" t="s">
        <v>43946</v>
      </c>
      <c r="B17320" s="57" t="s">
        <v>12940</v>
      </c>
      <c r="C17320" s="57" t="s">
        <v>43947</v>
      </c>
      <c r="D17320" s="57" t="s">
        <v>43948</v>
      </c>
    </row>
    <row r="17321" spans="1:4">
      <c r="A17321" s="57" t="s">
        <v>43949</v>
      </c>
      <c r="B17321" s="57" t="s">
        <v>12940</v>
      </c>
      <c r="C17321" s="57" t="s">
        <v>43950</v>
      </c>
      <c r="D17321" s="57" t="s">
        <v>43951</v>
      </c>
    </row>
    <row r="17322" spans="1:4">
      <c r="A17322" s="57" t="s">
        <v>43952</v>
      </c>
      <c r="B17322" s="57" t="s">
        <v>12940</v>
      </c>
      <c r="C17322" s="57" t="s">
        <v>43953</v>
      </c>
      <c r="D17322" s="57" t="s">
        <v>43954</v>
      </c>
    </row>
    <row r="17323" spans="1:4">
      <c r="A17323" s="57" t="s">
        <v>43952</v>
      </c>
      <c r="B17323" s="57"/>
      <c r="C17323" s="57" t="s">
        <v>43955</v>
      </c>
      <c r="D17323" s="57" t="s">
        <v>43956</v>
      </c>
    </row>
    <row r="17324" spans="1:4">
      <c r="A17324" s="57" t="s">
        <v>43952</v>
      </c>
      <c r="B17324" s="57"/>
      <c r="C17324" s="57" t="s">
        <v>43957</v>
      </c>
      <c r="D17324" s="57" t="s">
        <v>43958</v>
      </c>
    </row>
    <row r="17325" spans="1:4">
      <c r="A17325" s="57" t="s">
        <v>43952</v>
      </c>
      <c r="B17325" s="57"/>
      <c r="C17325" s="57" t="s">
        <v>43959</v>
      </c>
      <c r="D17325" s="57" t="s">
        <v>43960</v>
      </c>
    </row>
    <row r="17326" spans="1:4">
      <c r="A17326" s="57" t="s">
        <v>43952</v>
      </c>
      <c r="B17326" s="57"/>
      <c r="C17326" s="57" t="s">
        <v>43961</v>
      </c>
      <c r="D17326" s="57" t="s">
        <v>43962</v>
      </c>
    </row>
    <row r="17327" spans="1:4">
      <c r="A17327" s="57" t="s">
        <v>43952</v>
      </c>
      <c r="B17327" s="57"/>
      <c r="C17327" s="57" t="s">
        <v>43963</v>
      </c>
      <c r="D17327" s="57" t="s">
        <v>43964</v>
      </c>
    </row>
    <row r="17328" spans="1:4">
      <c r="A17328" s="57" t="s">
        <v>43952</v>
      </c>
      <c r="B17328" s="57"/>
      <c r="C17328" s="57" t="s">
        <v>75281</v>
      </c>
      <c r="D17328" s="57" t="s">
        <v>75282</v>
      </c>
    </row>
    <row r="17329" spans="1:4">
      <c r="A17329" s="57" t="s">
        <v>43965</v>
      </c>
      <c r="B17329" s="57" t="s">
        <v>12940</v>
      </c>
      <c r="C17329" s="57" t="s">
        <v>43966</v>
      </c>
      <c r="D17329" s="57" t="s">
        <v>43967</v>
      </c>
    </row>
    <row r="17330" spans="1:4">
      <c r="A17330" s="57" t="s">
        <v>43968</v>
      </c>
      <c r="B17330" s="57" t="s">
        <v>12940</v>
      </c>
      <c r="C17330" s="57" t="s">
        <v>43969</v>
      </c>
      <c r="D17330" s="57" t="s">
        <v>43970</v>
      </c>
    </row>
    <row r="17331" spans="1:4">
      <c r="A17331" s="57" t="s">
        <v>43971</v>
      </c>
      <c r="B17331" s="57" t="s">
        <v>12940</v>
      </c>
      <c r="C17331" s="57" t="s">
        <v>43972</v>
      </c>
      <c r="D17331" s="57" t="s">
        <v>43973</v>
      </c>
    </row>
    <row r="17332" spans="1:4">
      <c r="A17332" s="57" t="s">
        <v>43974</v>
      </c>
      <c r="B17332" s="57" t="s">
        <v>12940</v>
      </c>
      <c r="C17332" s="57" t="s">
        <v>43975</v>
      </c>
      <c r="D17332" s="57" t="s">
        <v>43976</v>
      </c>
    </row>
    <row r="17333" spans="1:4">
      <c r="A17333" s="57" t="s">
        <v>43974</v>
      </c>
      <c r="B17333" s="57"/>
      <c r="C17333" s="57" t="s">
        <v>43977</v>
      </c>
      <c r="D17333" s="57" t="s">
        <v>43978</v>
      </c>
    </row>
    <row r="17334" spans="1:4">
      <c r="A17334" s="57" t="s">
        <v>43974</v>
      </c>
      <c r="B17334" s="57"/>
      <c r="C17334" s="57" t="s">
        <v>43979</v>
      </c>
      <c r="D17334" s="57" t="s">
        <v>43980</v>
      </c>
    </row>
    <row r="17335" spans="1:4">
      <c r="A17335" s="57" t="s">
        <v>43974</v>
      </c>
      <c r="B17335" s="57"/>
      <c r="C17335" s="57" t="s">
        <v>43981</v>
      </c>
      <c r="D17335" s="57" t="s">
        <v>43982</v>
      </c>
    </row>
    <row r="17336" spans="1:4">
      <c r="A17336" s="57" t="s">
        <v>43974</v>
      </c>
      <c r="B17336" s="57"/>
      <c r="C17336" s="57" t="s">
        <v>43983</v>
      </c>
      <c r="D17336" s="57" t="s">
        <v>43984</v>
      </c>
    </row>
    <row r="17337" spans="1:4">
      <c r="A17337" s="57" t="s">
        <v>43985</v>
      </c>
      <c r="B17337" s="57" t="s">
        <v>12940</v>
      </c>
      <c r="C17337" s="57" t="s">
        <v>43986</v>
      </c>
      <c r="D17337" s="57" t="s">
        <v>43987</v>
      </c>
    </row>
    <row r="17338" spans="1:4">
      <c r="A17338" s="57" t="s">
        <v>43985</v>
      </c>
      <c r="B17338" s="57"/>
      <c r="C17338" s="57" t="s">
        <v>43988</v>
      </c>
      <c r="D17338" s="57" t="s">
        <v>43989</v>
      </c>
    </row>
    <row r="17339" spans="1:4">
      <c r="A17339" s="57" t="s">
        <v>43985</v>
      </c>
      <c r="B17339" s="57"/>
      <c r="C17339" s="57" t="s">
        <v>43990</v>
      </c>
      <c r="D17339" s="57" t="s">
        <v>43991</v>
      </c>
    </row>
    <row r="17340" spans="1:4">
      <c r="A17340" s="57" t="s">
        <v>43985</v>
      </c>
      <c r="B17340" s="57"/>
      <c r="C17340" s="57" t="s">
        <v>43992</v>
      </c>
      <c r="D17340" s="57" t="s">
        <v>43991</v>
      </c>
    </row>
    <row r="17341" spans="1:4">
      <c r="A17341" s="57" t="s">
        <v>43985</v>
      </c>
      <c r="B17341" s="57"/>
      <c r="C17341" s="57" t="s">
        <v>43993</v>
      </c>
      <c r="D17341" s="57" t="s">
        <v>43991</v>
      </c>
    </row>
    <row r="17342" spans="1:4">
      <c r="A17342" s="57" t="s">
        <v>43985</v>
      </c>
      <c r="B17342" s="57"/>
      <c r="C17342" s="57" t="s">
        <v>43994</v>
      </c>
      <c r="D17342" s="57" t="s">
        <v>43991</v>
      </c>
    </row>
    <row r="17343" spans="1:4">
      <c r="A17343" s="57" t="s">
        <v>43995</v>
      </c>
      <c r="B17343" s="57" t="s">
        <v>12940</v>
      </c>
      <c r="C17343" s="57" t="s">
        <v>43996</v>
      </c>
      <c r="D17343" s="57" t="s">
        <v>43997</v>
      </c>
    </row>
    <row r="17344" spans="1:4">
      <c r="A17344" s="57" t="s">
        <v>43995</v>
      </c>
      <c r="B17344" s="57"/>
      <c r="C17344" s="57" t="s">
        <v>43998</v>
      </c>
      <c r="D17344" s="57" t="s">
        <v>43999</v>
      </c>
    </row>
    <row r="17345" spans="1:4">
      <c r="A17345" s="57" t="s">
        <v>43995</v>
      </c>
      <c r="B17345" s="57"/>
      <c r="C17345" s="57" t="s">
        <v>44000</v>
      </c>
      <c r="D17345" s="57" t="s">
        <v>44001</v>
      </c>
    </row>
    <row r="17346" spans="1:4">
      <c r="A17346" s="57" t="s">
        <v>43995</v>
      </c>
      <c r="B17346" s="57"/>
      <c r="C17346" s="57" t="s">
        <v>44002</v>
      </c>
      <c r="D17346" s="57" t="s">
        <v>44003</v>
      </c>
    </row>
    <row r="17347" spans="1:4">
      <c r="A17347" s="57" t="s">
        <v>43995</v>
      </c>
      <c r="B17347" s="57"/>
      <c r="C17347" s="57" t="s">
        <v>44004</v>
      </c>
      <c r="D17347" s="57" t="s">
        <v>44005</v>
      </c>
    </row>
    <row r="17348" spans="1:4">
      <c r="A17348" s="57" t="s">
        <v>43995</v>
      </c>
      <c r="B17348" s="57"/>
      <c r="C17348" s="57" t="s">
        <v>44006</v>
      </c>
      <c r="D17348" s="57" t="s">
        <v>44007</v>
      </c>
    </row>
    <row r="17349" spans="1:4">
      <c r="A17349" s="57" t="s">
        <v>43995</v>
      </c>
      <c r="B17349" s="57"/>
      <c r="C17349" s="57" t="s">
        <v>44008</v>
      </c>
      <c r="D17349" s="57" t="s">
        <v>44009</v>
      </c>
    </row>
    <row r="17350" spans="1:4">
      <c r="A17350" s="57" t="s">
        <v>43995</v>
      </c>
      <c r="B17350" s="57"/>
      <c r="C17350" s="57" t="s">
        <v>44010</v>
      </c>
      <c r="D17350" s="57" t="s">
        <v>44011</v>
      </c>
    </row>
    <row r="17351" spans="1:4">
      <c r="A17351" s="57" t="s">
        <v>43995</v>
      </c>
      <c r="B17351" s="57"/>
      <c r="C17351" s="57" t="s">
        <v>44012</v>
      </c>
      <c r="D17351" s="57" t="s">
        <v>44013</v>
      </c>
    </row>
    <row r="17352" spans="1:4">
      <c r="A17352" s="57" t="s">
        <v>44014</v>
      </c>
      <c r="B17352" s="57" t="s">
        <v>12940</v>
      </c>
      <c r="C17352" s="57" t="s">
        <v>44015</v>
      </c>
      <c r="D17352" s="57" t="s">
        <v>44016</v>
      </c>
    </row>
    <row r="17353" spans="1:4">
      <c r="A17353" s="57" t="s">
        <v>44014</v>
      </c>
      <c r="B17353" s="57"/>
      <c r="C17353" s="57" t="s">
        <v>44017</v>
      </c>
      <c r="D17353" s="57" t="s">
        <v>44018</v>
      </c>
    </row>
    <row r="17354" spans="1:4">
      <c r="A17354" s="57" t="s">
        <v>44014</v>
      </c>
      <c r="B17354" s="57"/>
      <c r="C17354" s="57" t="s">
        <v>44019</v>
      </c>
      <c r="D17354" s="57" t="s">
        <v>44020</v>
      </c>
    </row>
    <row r="17355" spans="1:4">
      <c r="A17355" s="57" t="s">
        <v>44014</v>
      </c>
      <c r="B17355" s="57"/>
      <c r="C17355" s="57" t="s">
        <v>44021</v>
      </c>
      <c r="D17355" s="57" t="s">
        <v>44022</v>
      </c>
    </row>
    <row r="17356" spans="1:4">
      <c r="A17356" s="57" t="s">
        <v>44014</v>
      </c>
      <c r="B17356" s="57"/>
      <c r="C17356" s="57" t="s">
        <v>44023</v>
      </c>
      <c r="D17356" s="57" t="s">
        <v>44024</v>
      </c>
    </row>
    <row r="17357" spans="1:4">
      <c r="A17357" s="57" t="s">
        <v>44014</v>
      </c>
      <c r="B17357" s="57"/>
      <c r="C17357" s="57" t="s">
        <v>44025</v>
      </c>
      <c r="D17357" s="57" t="s">
        <v>44026</v>
      </c>
    </row>
    <row r="17358" spans="1:4">
      <c r="A17358" s="57" t="s">
        <v>44014</v>
      </c>
      <c r="B17358" s="57"/>
      <c r="C17358" s="57" t="s">
        <v>44027</v>
      </c>
      <c r="D17358" s="57" t="s">
        <v>44028</v>
      </c>
    </row>
    <row r="17359" spans="1:4">
      <c r="A17359" s="57" t="s">
        <v>44014</v>
      </c>
      <c r="B17359" s="57"/>
      <c r="C17359" s="57" t="s">
        <v>44029</v>
      </c>
      <c r="D17359" s="57" t="s">
        <v>44030</v>
      </c>
    </row>
    <row r="17360" spans="1:4">
      <c r="A17360" s="57" t="s">
        <v>44014</v>
      </c>
      <c r="B17360" s="57"/>
      <c r="C17360" s="57" t="s">
        <v>44031</v>
      </c>
      <c r="D17360" s="57" t="s">
        <v>44032</v>
      </c>
    </row>
    <row r="17361" spans="1:4">
      <c r="A17361" s="57" t="s">
        <v>44033</v>
      </c>
      <c r="B17361" s="57" t="s">
        <v>12940</v>
      </c>
      <c r="C17361" s="57" t="s">
        <v>44034</v>
      </c>
      <c r="D17361" s="57" t="s">
        <v>44035</v>
      </c>
    </row>
    <row r="17362" spans="1:4">
      <c r="A17362" s="57" t="s">
        <v>44036</v>
      </c>
      <c r="B17362" s="57" t="s">
        <v>12940</v>
      </c>
      <c r="C17362" s="57" t="s">
        <v>44037</v>
      </c>
      <c r="D17362" s="57" t="s">
        <v>44038</v>
      </c>
    </row>
    <row r="17363" spans="1:4">
      <c r="A17363" s="57" t="s">
        <v>44036</v>
      </c>
      <c r="B17363" s="57"/>
      <c r="C17363" s="57" t="s">
        <v>44039</v>
      </c>
      <c r="D17363" s="57" t="s">
        <v>44040</v>
      </c>
    </row>
    <row r="17364" spans="1:4">
      <c r="A17364" s="57" t="s">
        <v>44041</v>
      </c>
      <c r="B17364" s="57" t="s">
        <v>12940</v>
      </c>
      <c r="C17364" s="57" t="s">
        <v>44042</v>
      </c>
      <c r="D17364" s="57" t="s">
        <v>44043</v>
      </c>
    </row>
    <row r="17365" spans="1:4">
      <c r="A17365" s="57" t="s">
        <v>44044</v>
      </c>
      <c r="B17365" s="57" t="s">
        <v>12940</v>
      </c>
      <c r="C17365" s="57" t="s">
        <v>44045</v>
      </c>
      <c r="D17365" s="57" t="s">
        <v>44046</v>
      </c>
    </row>
    <row r="17366" spans="1:4">
      <c r="A17366" s="57" t="s">
        <v>44047</v>
      </c>
      <c r="B17366" s="57" t="s">
        <v>12940</v>
      </c>
      <c r="C17366" s="57" t="s">
        <v>44048</v>
      </c>
      <c r="D17366" s="57" t="s">
        <v>2836</v>
      </c>
    </row>
    <row r="17367" spans="1:4">
      <c r="A17367" s="57" t="s">
        <v>44049</v>
      </c>
      <c r="B17367" s="57" t="s">
        <v>12940</v>
      </c>
      <c r="C17367" s="57" t="s">
        <v>44050</v>
      </c>
      <c r="D17367" s="57" t="s">
        <v>44051</v>
      </c>
    </row>
    <row r="17368" spans="1:4">
      <c r="A17368" s="57" t="s">
        <v>44049</v>
      </c>
      <c r="B17368" s="57"/>
      <c r="C17368" s="57" t="s">
        <v>44052</v>
      </c>
      <c r="D17368" s="57" t="s">
        <v>44053</v>
      </c>
    </row>
    <row r="17369" spans="1:4">
      <c r="A17369" s="57" t="s">
        <v>44049</v>
      </c>
      <c r="B17369" s="57"/>
      <c r="C17369" s="57" t="s">
        <v>44054</v>
      </c>
      <c r="D17369" s="57" t="s">
        <v>44055</v>
      </c>
    </row>
    <row r="17370" spans="1:4">
      <c r="A17370" s="57" t="s">
        <v>44049</v>
      </c>
      <c r="B17370" s="57"/>
      <c r="C17370" s="57" t="s">
        <v>44056</v>
      </c>
      <c r="D17370" s="57" t="s">
        <v>44057</v>
      </c>
    </row>
    <row r="17371" spans="1:4">
      <c r="A17371" s="57" t="s">
        <v>44049</v>
      </c>
      <c r="B17371" s="57"/>
      <c r="C17371" s="57" t="s">
        <v>44058</v>
      </c>
      <c r="D17371" s="57" t="s">
        <v>44059</v>
      </c>
    </row>
    <row r="17372" spans="1:4">
      <c r="A17372" s="57" t="s">
        <v>44049</v>
      </c>
      <c r="B17372" s="57"/>
      <c r="C17372" s="57" t="s">
        <v>44060</v>
      </c>
      <c r="D17372" s="57" t="s">
        <v>44061</v>
      </c>
    </row>
    <row r="17373" spans="1:4">
      <c r="A17373" s="57" t="s">
        <v>44049</v>
      </c>
      <c r="B17373" s="57"/>
      <c r="C17373" s="57" t="s">
        <v>44062</v>
      </c>
      <c r="D17373" s="57" t="s">
        <v>44063</v>
      </c>
    </row>
    <row r="17374" spans="1:4">
      <c r="A17374" s="57" t="s">
        <v>44049</v>
      </c>
      <c r="B17374" s="57"/>
      <c r="C17374" s="57" t="s">
        <v>44064</v>
      </c>
      <c r="D17374" s="57" t="s">
        <v>44065</v>
      </c>
    </row>
    <row r="17375" spans="1:4">
      <c r="A17375" s="57" t="s">
        <v>44049</v>
      </c>
      <c r="B17375" s="57"/>
      <c r="C17375" s="57" t="s">
        <v>44066</v>
      </c>
      <c r="D17375" s="57" t="s">
        <v>44067</v>
      </c>
    </row>
    <row r="17376" spans="1:4">
      <c r="A17376" s="57" t="s">
        <v>44049</v>
      </c>
      <c r="B17376" s="57"/>
      <c r="C17376" s="57" t="s">
        <v>44068</v>
      </c>
      <c r="D17376" s="57" t="s">
        <v>44069</v>
      </c>
    </row>
    <row r="17377" spans="1:4">
      <c r="A17377" s="57" t="s">
        <v>44049</v>
      </c>
      <c r="B17377" s="57"/>
      <c r="C17377" s="57" t="s">
        <v>75283</v>
      </c>
      <c r="D17377" s="57" t="s">
        <v>75284</v>
      </c>
    </row>
    <row r="17378" spans="1:4">
      <c r="A17378" s="57" t="s">
        <v>44070</v>
      </c>
      <c r="B17378" s="57" t="s">
        <v>12940</v>
      </c>
      <c r="C17378" s="57" t="s">
        <v>44071</v>
      </c>
      <c r="D17378" s="57" t="s">
        <v>44072</v>
      </c>
    </row>
    <row r="17379" spans="1:4">
      <c r="A17379" s="57" t="s">
        <v>44070</v>
      </c>
      <c r="B17379" s="57"/>
      <c r="C17379" s="57" t="s">
        <v>44073</v>
      </c>
      <c r="D17379" s="57" t="s">
        <v>44074</v>
      </c>
    </row>
    <row r="17380" spans="1:4">
      <c r="A17380" s="57" t="s">
        <v>44070</v>
      </c>
      <c r="B17380" s="57"/>
      <c r="C17380" s="57" t="s">
        <v>44075</v>
      </c>
      <c r="D17380" s="57" t="s">
        <v>44076</v>
      </c>
    </row>
    <row r="17381" spans="1:4">
      <c r="A17381" s="57" t="s">
        <v>44070</v>
      </c>
      <c r="B17381" s="57"/>
      <c r="C17381" s="57" t="s">
        <v>44077</v>
      </c>
      <c r="D17381" s="57" t="s">
        <v>44078</v>
      </c>
    </row>
    <row r="17382" spans="1:4">
      <c r="A17382" s="57" t="s">
        <v>44070</v>
      </c>
      <c r="B17382" s="57"/>
      <c r="C17382" s="57" t="s">
        <v>44079</v>
      </c>
      <c r="D17382" s="57" t="s">
        <v>44080</v>
      </c>
    </row>
    <row r="17383" spans="1:4">
      <c r="A17383" s="57" t="s">
        <v>44070</v>
      </c>
      <c r="B17383" s="57"/>
      <c r="C17383" s="57" t="s">
        <v>44081</v>
      </c>
      <c r="D17383" s="57" t="s">
        <v>44082</v>
      </c>
    </row>
    <row r="17384" spans="1:4">
      <c r="A17384" s="57" t="s">
        <v>44070</v>
      </c>
      <c r="B17384" s="57"/>
      <c r="C17384" s="57" t="s">
        <v>44083</v>
      </c>
      <c r="D17384" s="57" t="s">
        <v>44084</v>
      </c>
    </row>
    <row r="17385" spans="1:4">
      <c r="A17385" s="57" t="s">
        <v>44070</v>
      </c>
      <c r="B17385" s="57"/>
      <c r="C17385" s="57" t="s">
        <v>44085</v>
      </c>
      <c r="D17385" s="57" t="s">
        <v>44086</v>
      </c>
    </row>
    <row r="17386" spans="1:4">
      <c r="A17386" s="57" t="s">
        <v>44070</v>
      </c>
      <c r="B17386" s="57"/>
      <c r="C17386" s="57" t="s">
        <v>44087</v>
      </c>
      <c r="D17386" s="57" t="s">
        <v>44088</v>
      </c>
    </row>
    <row r="17387" spans="1:4">
      <c r="A17387" s="57" t="s">
        <v>44070</v>
      </c>
      <c r="B17387" s="57"/>
      <c r="C17387" s="57" t="s">
        <v>44089</v>
      </c>
      <c r="D17387" s="57" t="s">
        <v>44090</v>
      </c>
    </row>
    <row r="17388" spans="1:4">
      <c r="A17388" s="57" t="s">
        <v>44070</v>
      </c>
      <c r="B17388" s="57"/>
      <c r="C17388" s="57" t="s">
        <v>44091</v>
      </c>
      <c r="D17388" s="57" t="s">
        <v>44092</v>
      </c>
    </row>
    <row r="17389" spans="1:4">
      <c r="A17389" s="57" t="s">
        <v>44070</v>
      </c>
      <c r="B17389" s="57"/>
      <c r="C17389" s="57" t="s">
        <v>44093</v>
      </c>
      <c r="D17389" s="57" t="s">
        <v>44094</v>
      </c>
    </row>
    <row r="17390" spans="1:4">
      <c r="A17390" s="57" t="s">
        <v>44070</v>
      </c>
      <c r="B17390" s="57"/>
      <c r="C17390" s="57" t="s">
        <v>44095</v>
      </c>
      <c r="D17390" s="57" t="s">
        <v>44096</v>
      </c>
    </row>
    <row r="17391" spans="1:4">
      <c r="A17391" s="57" t="s">
        <v>44070</v>
      </c>
      <c r="B17391" s="57"/>
      <c r="C17391" s="57" t="s">
        <v>44097</v>
      </c>
      <c r="D17391" s="57" t="s">
        <v>44098</v>
      </c>
    </row>
    <row r="17392" spans="1:4">
      <c r="A17392" s="57" t="s">
        <v>44070</v>
      </c>
      <c r="B17392" s="57"/>
      <c r="C17392" s="57" t="s">
        <v>44099</v>
      </c>
      <c r="D17392" s="57" t="s">
        <v>44100</v>
      </c>
    </row>
    <row r="17393" spans="1:4">
      <c r="A17393" s="57" t="s">
        <v>44070</v>
      </c>
      <c r="B17393" s="57"/>
      <c r="C17393" s="57" t="s">
        <v>44101</v>
      </c>
      <c r="D17393" s="57" t="s">
        <v>44102</v>
      </c>
    </row>
    <row r="17394" spans="1:4">
      <c r="A17394" s="57" t="s">
        <v>44070</v>
      </c>
      <c r="B17394" s="57"/>
      <c r="C17394" s="57" t="s">
        <v>44103</v>
      </c>
      <c r="D17394" s="57" t="s">
        <v>44104</v>
      </c>
    </row>
    <row r="17395" spans="1:4">
      <c r="A17395" s="57" t="s">
        <v>44070</v>
      </c>
      <c r="B17395" s="57"/>
      <c r="C17395" s="57" t="s">
        <v>44105</v>
      </c>
      <c r="D17395" s="57" t="s">
        <v>44106</v>
      </c>
    </row>
    <row r="17396" spans="1:4">
      <c r="A17396" s="57" t="s">
        <v>44070</v>
      </c>
      <c r="B17396" s="57"/>
      <c r="C17396" s="57" t="s">
        <v>44107</v>
      </c>
      <c r="D17396" s="57" t="s">
        <v>44108</v>
      </c>
    </row>
    <row r="17397" spans="1:4">
      <c r="A17397" s="57" t="s">
        <v>44070</v>
      </c>
      <c r="B17397" s="57"/>
      <c r="C17397" s="57" t="s">
        <v>44109</v>
      </c>
      <c r="D17397" s="57" t="s">
        <v>44110</v>
      </c>
    </row>
    <row r="17398" spans="1:4">
      <c r="A17398" s="57" t="s">
        <v>44070</v>
      </c>
      <c r="B17398" s="57"/>
      <c r="C17398" s="57" t="s">
        <v>44111</v>
      </c>
      <c r="D17398" s="57" t="s">
        <v>44112</v>
      </c>
    </row>
    <row r="17399" spans="1:4">
      <c r="A17399" s="57" t="s">
        <v>44070</v>
      </c>
      <c r="B17399" s="57"/>
      <c r="C17399" s="57" t="s">
        <v>44113</v>
      </c>
      <c r="D17399" s="57" t="s">
        <v>44114</v>
      </c>
    </row>
    <row r="17400" spans="1:4">
      <c r="A17400" s="57" t="s">
        <v>44070</v>
      </c>
      <c r="B17400" s="57"/>
      <c r="C17400" s="57" t="s">
        <v>44115</v>
      </c>
      <c r="D17400" s="57" t="s">
        <v>44116</v>
      </c>
    </row>
    <row r="17401" spans="1:4">
      <c r="A17401" s="57" t="s">
        <v>44070</v>
      </c>
      <c r="B17401" s="57"/>
      <c r="C17401" s="57" t="s">
        <v>44117</v>
      </c>
      <c r="D17401" s="57" t="s">
        <v>44118</v>
      </c>
    </row>
    <row r="17402" spans="1:4">
      <c r="A17402" s="57" t="s">
        <v>44070</v>
      </c>
      <c r="B17402" s="57"/>
      <c r="C17402" s="57" t="s">
        <v>44119</v>
      </c>
      <c r="D17402" s="57" t="s">
        <v>44120</v>
      </c>
    </row>
    <row r="17403" spans="1:4">
      <c r="A17403" s="57" t="s">
        <v>44070</v>
      </c>
      <c r="B17403" s="57"/>
      <c r="C17403" s="57" t="s">
        <v>44121</v>
      </c>
      <c r="D17403" s="57" t="s">
        <v>44122</v>
      </c>
    </row>
    <row r="17404" spans="1:4">
      <c r="A17404" s="57" t="s">
        <v>44070</v>
      </c>
      <c r="B17404" s="57"/>
      <c r="C17404" s="57" t="s">
        <v>44123</v>
      </c>
      <c r="D17404" s="57" t="s">
        <v>44124</v>
      </c>
    </row>
    <row r="17405" spans="1:4">
      <c r="A17405" s="57" t="s">
        <v>44070</v>
      </c>
      <c r="B17405" s="57"/>
      <c r="C17405" s="57" t="s">
        <v>44125</v>
      </c>
      <c r="D17405" s="57" t="s">
        <v>44126</v>
      </c>
    </row>
    <row r="17406" spans="1:4">
      <c r="A17406" s="57" t="s">
        <v>44070</v>
      </c>
      <c r="B17406" s="57"/>
      <c r="C17406" s="57" t="s">
        <v>44127</v>
      </c>
      <c r="D17406" s="57" t="s">
        <v>44128</v>
      </c>
    </row>
    <row r="17407" spans="1:4">
      <c r="A17407" s="57" t="s">
        <v>44070</v>
      </c>
      <c r="B17407" s="57"/>
      <c r="C17407" s="57" t="s">
        <v>44129</v>
      </c>
      <c r="D17407" s="57" t="s">
        <v>44130</v>
      </c>
    </row>
    <row r="17408" spans="1:4">
      <c r="A17408" s="57" t="s">
        <v>44070</v>
      </c>
      <c r="B17408" s="57"/>
      <c r="C17408" s="57" t="s">
        <v>44131</v>
      </c>
      <c r="D17408" s="57" t="s">
        <v>44132</v>
      </c>
    </row>
    <row r="17409" spans="1:4">
      <c r="A17409" s="57" t="s">
        <v>44070</v>
      </c>
      <c r="B17409" s="57"/>
      <c r="C17409" s="57" t="s">
        <v>44133</v>
      </c>
      <c r="D17409" s="57" t="s">
        <v>44134</v>
      </c>
    </row>
    <row r="17410" spans="1:4">
      <c r="A17410" s="57" t="s">
        <v>44070</v>
      </c>
      <c r="B17410" s="57"/>
      <c r="C17410" s="57" t="s">
        <v>44135</v>
      </c>
      <c r="D17410" s="57" t="s">
        <v>44136</v>
      </c>
    </row>
    <row r="17411" spans="1:4">
      <c r="A17411" s="57" t="s">
        <v>44070</v>
      </c>
      <c r="B17411" s="57"/>
      <c r="C17411" s="57" t="s">
        <v>44137</v>
      </c>
      <c r="D17411" s="57" t="s">
        <v>44138</v>
      </c>
    </row>
    <row r="17412" spans="1:4">
      <c r="A17412" s="57" t="s">
        <v>44070</v>
      </c>
      <c r="B17412" s="57"/>
      <c r="C17412" s="57" t="s">
        <v>44139</v>
      </c>
      <c r="D17412" s="57" t="s">
        <v>44078</v>
      </c>
    </row>
    <row r="17413" spans="1:4">
      <c r="A17413" s="57" t="s">
        <v>44070</v>
      </c>
      <c r="B17413" s="57"/>
      <c r="C17413" s="57" t="s">
        <v>44140</v>
      </c>
      <c r="D17413" s="57" t="s">
        <v>44141</v>
      </c>
    </row>
    <row r="17414" spans="1:4">
      <c r="A17414" s="57" t="s">
        <v>44070</v>
      </c>
      <c r="B17414" s="57"/>
      <c r="C17414" s="57" t="s">
        <v>44142</v>
      </c>
      <c r="D17414" s="57" t="s">
        <v>44143</v>
      </c>
    </row>
    <row r="17415" spans="1:4">
      <c r="A17415" s="57" t="s">
        <v>44070</v>
      </c>
      <c r="B17415" s="57"/>
      <c r="C17415" s="57" t="s">
        <v>44144</v>
      </c>
      <c r="D17415" s="57" t="s">
        <v>44145</v>
      </c>
    </row>
    <row r="17416" spans="1:4">
      <c r="A17416" s="57" t="s">
        <v>44070</v>
      </c>
      <c r="B17416" s="57"/>
      <c r="C17416" s="57" t="s">
        <v>44146</v>
      </c>
      <c r="D17416" s="57" t="s">
        <v>44147</v>
      </c>
    </row>
    <row r="17417" spans="1:4">
      <c r="A17417" s="57" t="s">
        <v>44070</v>
      </c>
      <c r="B17417" s="57"/>
      <c r="C17417" s="57" t="s">
        <v>44148</v>
      </c>
      <c r="D17417" s="57" t="s">
        <v>44149</v>
      </c>
    </row>
    <row r="17418" spans="1:4">
      <c r="A17418" s="57" t="s">
        <v>44070</v>
      </c>
      <c r="B17418" s="57"/>
      <c r="C17418" s="57" t="s">
        <v>44150</v>
      </c>
      <c r="D17418" s="57" t="s">
        <v>44151</v>
      </c>
    </row>
    <row r="17419" spans="1:4">
      <c r="A17419" s="57" t="s">
        <v>44070</v>
      </c>
      <c r="B17419" s="57"/>
      <c r="C17419" s="57" t="s">
        <v>44152</v>
      </c>
      <c r="D17419" s="57" t="s">
        <v>44153</v>
      </c>
    </row>
    <row r="17420" spans="1:4">
      <c r="A17420" s="57" t="s">
        <v>44070</v>
      </c>
      <c r="B17420" s="57"/>
      <c r="C17420" s="57" t="s">
        <v>44154</v>
      </c>
      <c r="D17420" s="57" t="s">
        <v>44155</v>
      </c>
    </row>
    <row r="17421" spans="1:4">
      <c r="A17421" s="57" t="s">
        <v>44070</v>
      </c>
      <c r="B17421" s="57"/>
      <c r="C17421" s="57" t="s">
        <v>44156</v>
      </c>
      <c r="D17421" s="57" t="s">
        <v>44157</v>
      </c>
    </row>
    <row r="17422" spans="1:4">
      <c r="A17422" s="57" t="s">
        <v>44070</v>
      </c>
      <c r="B17422" s="57"/>
      <c r="C17422" s="57" t="s">
        <v>44158</v>
      </c>
      <c r="D17422" s="57" t="s">
        <v>44159</v>
      </c>
    </row>
    <row r="17423" spans="1:4">
      <c r="A17423" s="57" t="s">
        <v>44070</v>
      </c>
      <c r="B17423" s="57"/>
      <c r="C17423" s="57" t="s">
        <v>44160</v>
      </c>
      <c r="D17423" s="57" t="s">
        <v>44161</v>
      </c>
    </row>
    <row r="17424" spans="1:4">
      <c r="A17424" s="57" t="s">
        <v>44070</v>
      </c>
      <c r="B17424" s="57"/>
      <c r="C17424" s="57" t="s">
        <v>44162</v>
      </c>
      <c r="D17424" s="57" t="s">
        <v>44163</v>
      </c>
    </row>
    <row r="17425" spans="1:4">
      <c r="A17425" s="57" t="s">
        <v>44070</v>
      </c>
      <c r="B17425" s="57"/>
      <c r="C17425" s="57" t="s">
        <v>44164</v>
      </c>
      <c r="D17425" s="57" t="s">
        <v>44165</v>
      </c>
    </row>
    <row r="17426" spans="1:4">
      <c r="A17426" s="57" t="s">
        <v>44070</v>
      </c>
      <c r="B17426" s="57"/>
      <c r="C17426" s="57" t="s">
        <v>44166</v>
      </c>
      <c r="D17426" s="57" t="s">
        <v>44167</v>
      </c>
    </row>
    <row r="17427" spans="1:4">
      <c r="A17427" s="57" t="s">
        <v>44070</v>
      </c>
      <c r="B17427" s="57"/>
      <c r="C17427" s="57" t="s">
        <v>44168</v>
      </c>
      <c r="D17427" s="57" t="s">
        <v>44169</v>
      </c>
    </row>
    <row r="17428" spans="1:4">
      <c r="A17428" s="57" t="s">
        <v>44070</v>
      </c>
      <c r="B17428" s="57"/>
      <c r="C17428" s="57" t="s">
        <v>44170</v>
      </c>
      <c r="D17428" s="57" t="s">
        <v>44171</v>
      </c>
    </row>
    <row r="17429" spans="1:4">
      <c r="A17429" s="57" t="s">
        <v>44070</v>
      </c>
      <c r="B17429" s="57"/>
      <c r="C17429" s="57" t="s">
        <v>44172</v>
      </c>
      <c r="D17429" s="57" t="s">
        <v>44173</v>
      </c>
    </row>
    <row r="17430" spans="1:4">
      <c r="A17430" s="57" t="s">
        <v>44070</v>
      </c>
      <c r="B17430" s="57"/>
      <c r="C17430" s="57" t="s">
        <v>44174</v>
      </c>
      <c r="D17430" s="57" t="s">
        <v>44175</v>
      </c>
    </row>
    <row r="17431" spans="1:4">
      <c r="A17431" s="57" t="s">
        <v>44070</v>
      </c>
      <c r="B17431" s="57"/>
      <c r="C17431" s="57" t="s">
        <v>75285</v>
      </c>
      <c r="D17431" s="57" t="s">
        <v>75286</v>
      </c>
    </row>
    <row r="17432" spans="1:4">
      <c r="A17432" s="57" t="s">
        <v>44070</v>
      </c>
      <c r="B17432" s="57"/>
      <c r="C17432" s="57" t="s">
        <v>77389</v>
      </c>
      <c r="D17432" s="57" t="s">
        <v>77390</v>
      </c>
    </row>
    <row r="17433" spans="1:4">
      <c r="A17433" s="57" t="s">
        <v>44070</v>
      </c>
      <c r="B17433" s="57"/>
      <c r="C17433" s="57" t="s">
        <v>77391</v>
      </c>
      <c r="D17433" s="57" t="s">
        <v>77392</v>
      </c>
    </row>
    <row r="17434" spans="1:4">
      <c r="A17434" s="57" t="s">
        <v>44070</v>
      </c>
      <c r="B17434" s="57"/>
      <c r="C17434" s="57" t="s">
        <v>77393</v>
      </c>
      <c r="D17434" s="57" t="s">
        <v>77394</v>
      </c>
    </row>
    <row r="17435" spans="1:4">
      <c r="A17435" s="57" t="s">
        <v>75287</v>
      </c>
      <c r="B17435" s="57" t="s">
        <v>12940</v>
      </c>
      <c r="C17435" s="57" t="s">
        <v>75288</v>
      </c>
      <c r="D17435" s="57" t="s">
        <v>75289</v>
      </c>
    </row>
    <row r="17436" spans="1:4">
      <c r="A17436" s="57" t="s">
        <v>75287</v>
      </c>
      <c r="B17436" s="57"/>
      <c r="C17436" s="57" t="s">
        <v>77395</v>
      </c>
      <c r="D17436" s="57" t="s">
        <v>77396</v>
      </c>
    </row>
    <row r="17437" spans="1:4">
      <c r="A17437" s="57" t="s">
        <v>44176</v>
      </c>
      <c r="B17437" s="57" t="s">
        <v>12940</v>
      </c>
      <c r="C17437" s="57" t="s">
        <v>44177</v>
      </c>
      <c r="D17437" s="57" t="s">
        <v>44178</v>
      </c>
    </row>
    <row r="17438" spans="1:4">
      <c r="A17438" s="57" t="s">
        <v>44176</v>
      </c>
      <c r="B17438" s="57"/>
      <c r="C17438" s="57" t="s">
        <v>44179</v>
      </c>
      <c r="D17438" s="57" t="s">
        <v>44180</v>
      </c>
    </row>
    <row r="17439" spans="1:4">
      <c r="A17439" s="57" t="s">
        <v>44176</v>
      </c>
      <c r="B17439" s="57"/>
      <c r="C17439" s="57" t="s">
        <v>44181</v>
      </c>
      <c r="D17439" s="57" t="s">
        <v>44182</v>
      </c>
    </row>
    <row r="17440" spans="1:4">
      <c r="A17440" s="57" t="s">
        <v>44176</v>
      </c>
      <c r="B17440" s="57"/>
      <c r="C17440" s="57" t="s">
        <v>44183</v>
      </c>
      <c r="D17440" s="57" t="s">
        <v>44184</v>
      </c>
    </row>
    <row r="17441" spans="1:4">
      <c r="A17441" s="57" t="s">
        <v>44176</v>
      </c>
      <c r="B17441" s="57"/>
      <c r="C17441" s="57" t="s">
        <v>44185</v>
      </c>
      <c r="D17441" s="57" t="s">
        <v>44186</v>
      </c>
    </row>
    <row r="17442" spans="1:4">
      <c r="A17442" s="57" t="s">
        <v>44176</v>
      </c>
      <c r="B17442" s="57"/>
      <c r="C17442" s="57" t="s">
        <v>44187</v>
      </c>
      <c r="D17442" s="57" t="s">
        <v>44188</v>
      </c>
    </row>
    <row r="17443" spans="1:4">
      <c r="A17443" s="57" t="s">
        <v>44176</v>
      </c>
      <c r="B17443" s="57"/>
      <c r="C17443" s="57" t="s">
        <v>44189</v>
      </c>
      <c r="D17443" s="57" t="s">
        <v>44190</v>
      </c>
    </row>
    <row r="17444" spans="1:4">
      <c r="A17444" s="57" t="s">
        <v>44176</v>
      </c>
      <c r="B17444" s="57"/>
      <c r="C17444" s="57" t="s">
        <v>44191</v>
      </c>
      <c r="D17444" s="57" t="s">
        <v>44192</v>
      </c>
    </row>
    <row r="17445" spans="1:4">
      <c r="A17445" s="57" t="s">
        <v>44176</v>
      </c>
      <c r="B17445" s="57"/>
      <c r="C17445" s="57" t="s">
        <v>44193</v>
      </c>
      <c r="D17445" s="57" t="s">
        <v>44194</v>
      </c>
    </row>
    <row r="17446" spans="1:4">
      <c r="A17446" s="57" t="s">
        <v>44176</v>
      </c>
      <c r="B17446" s="57"/>
      <c r="C17446" s="57" t="s">
        <v>44195</v>
      </c>
      <c r="D17446" s="57" t="s">
        <v>44196</v>
      </c>
    </row>
    <row r="17447" spans="1:4">
      <c r="A17447" s="57" t="s">
        <v>44197</v>
      </c>
      <c r="B17447" s="57" t="s">
        <v>12940</v>
      </c>
      <c r="C17447" s="57" t="s">
        <v>44198</v>
      </c>
      <c r="D17447" s="57" t="s">
        <v>44199</v>
      </c>
    </row>
    <row r="17448" spans="1:4">
      <c r="A17448" s="57" t="s">
        <v>44200</v>
      </c>
      <c r="B17448" s="57" t="s">
        <v>12940</v>
      </c>
      <c r="C17448" s="57" t="s">
        <v>44201</v>
      </c>
      <c r="D17448" s="57" t="s">
        <v>44202</v>
      </c>
    </row>
    <row r="17449" spans="1:4">
      <c r="A17449" s="57" t="s">
        <v>44200</v>
      </c>
      <c r="B17449" s="57"/>
      <c r="C17449" s="57" t="s">
        <v>44203</v>
      </c>
      <c r="D17449" s="57" t="s">
        <v>44204</v>
      </c>
    </row>
    <row r="17450" spans="1:4">
      <c r="A17450" s="57" t="s">
        <v>44200</v>
      </c>
      <c r="B17450" s="57"/>
      <c r="C17450" s="57" t="s">
        <v>44205</v>
      </c>
      <c r="D17450" s="57" t="s">
        <v>44206</v>
      </c>
    </row>
    <row r="17451" spans="1:4">
      <c r="A17451" s="57" t="s">
        <v>44200</v>
      </c>
      <c r="B17451" s="57"/>
      <c r="C17451" s="57" t="s">
        <v>44207</v>
      </c>
      <c r="D17451" s="57" t="s">
        <v>44208</v>
      </c>
    </row>
    <row r="17452" spans="1:4">
      <c r="A17452" s="57" t="s">
        <v>44209</v>
      </c>
      <c r="B17452" s="57" t="s">
        <v>12940</v>
      </c>
      <c r="C17452" s="57" t="s">
        <v>44210</v>
      </c>
      <c r="D17452" s="57" t="s">
        <v>44211</v>
      </c>
    </row>
    <row r="17453" spans="1:4">
      <c r="A17453" s="57" t="s">
        <v>44209</v>
      </c>
      <c r="B17453" s="57"/>
      <c r="C17453" s="57" t="s">
        <v>44212</v>
      </c>
      <c r="D17453" s="57" t="s">
        <v>44213</v>
      </c>
    </row>
    <row r="17454" spans="1:4">
      <c r="A17454" s="57" t="s">
        <v>44214</v>
      </c>
      <c r="B17454" s="57" t="s">
        <v>12940</v>
      </c>
      <c r="C17454" s="57" t="s">
        <v>44215</v>
      </c>
      <c r="D17454" s="57" t="s">
        <v>44216</v>
      </c>
    </row>
    <row r="17455" spans="1:4">
      <c r="A17455" s="57" t="s">
        <v>44214</v>
      </c>
      <c r="B17455" s="57"/>
      <c r="C17455" s="57" t="s">
        <v>44217</v>
      </c>
      <c r="D17455" s="57" t="s">
        <v>44218</v>
      </c>
    </row>
    <row r="17456" spans="1:4">
      <c r="A17456" s="57" t="s">
        <v>44214</v>
      </c>
      <c r="B17456" s="57"/>
      <c r="C17456" s="57" t="s">
        <v>44219</v>
      </c>
      <c r="D17456" s="57" t="s">
        <v>44220</v>
      </c>
    </row>
    <row r="17457" spans="1:4">
      <c r="A17457" s="57" t="s">
        <v>44214</v>
      </c>
      <c r="B17457" s="57"/>
      <c r="C17457" s="57" t="s">
        <v>44221</v>
      </c>
      <c r="D17457" s="57" t="s">
        <v>44222</v>
      </c>
    </row>
    <row r="17458" spans="1:4">
      <c r="A17458" s="57" t="s">
        <v>44214</v>
      </c>
      <c r="B17458" s="57"/>
      <c r="C17458" s="57" t="s">
        <v>44223</v>
      </c>
      <c r="D17458" s="57" t="s">
        <v>44224</v>
      </c>
    </row>
    <row r="17459" spans="1:4">
      <c r="A17459" s="57" t="s">
        <v>44214</v>
      </c>
      <c r="B17459" s="57"/>
      <c r="C17459" s="57" t="s">
        <v>44225</v>
      </c>
      <c r="D17459" s="57" t="s">
        <v>44226</v>
      </c>
    </row>
    <row r="17460" spans="1:4">
      <c r="A17460" s="57" t="s">
        <v>44214</v>
      </c>
      <c r="B17460" s="57"/>
      <c r="C17460" s="57" t="s">
        <v>44227</v>
      </c>
      <c r="D17460" s="57" t="s">
        <v>44228</v>
      </c>
    </row>
    <row r="17461" spans="1:4">
      <c r="A17461" s="57" t="s">
        <v>44214</v>
      </c>
      <c r="B17461" s="57"/>
      <c r="C17461" s="57" t="s">
        <v>76743</v>
      </c>
      <c r="D17461" s="57" t="s">
        <v>76744</v>
      </c>
    </row>
    <row r="17462" spans="1:4">
      <c r="A17462" s="57" t="s">
        <v>44229</v>
      </c>
      <c r="B17462" s="57" t="s">
        <v>12940</v>
      </c>
      <c r="C17462" s="57" t="s">
        <v>44230</v>
      </c>
      <c r="D17462" s="57" t="s">
        <v>44231</v>
      </c>
    </row>
    <row r="17463" spans="1:4">
      <c r="A17463" s="57" t="s">
        <v>44229</v>
      </c>
      <c r="B17463" s="57"/>
      <c r="C17463" s="57" t="s">
        <v>44232</v>
      </c>
      <c r="D17463" s="57" t="s">
        <v>44233</v>
      </c>
    </row>
    <row r="17464" spans="1:4">
      <c r="A17464" s="57" t="s">
        <v>44229</v>
      </c>
      <c r="B17464" s="57"/>
      <c r="C17464" s="57" t="s">
        <v>44234</v>
      </c>
      <c r="D17464" s="57" t="s">
        <v>44235</v>
      </c>
    </row>
    <row r="17465" spans="1:4">
      <c r="A17465" s="57" t="s">
        <v>44229</v>
      </c>
      <c r="B17465" s="57"/>
      <c r="C17465" s="57" t="s">
        <v>44236</v>
      </c>
      <c r="D17465" s="57" t="s">
        <v>44237</v>
      </c>
    </row>
    <row r="17466" spans="1:4">
      <c r="A17466" s="57" t="s">
        <v>44229</v>
      </c>
      <c r="B17466" s="57"/>
      <c r="C17466" s="57" t="s">
        <v>44238</v>
      </c>
      <c r="D17466" s="57" t="s">
        <v>44239</v>
      </c>
    </row>
    <row r="17467" spans="1:4">
      <c r="A17467" s="57" t="s">
        <v>44229</v>
      </c>
      <c r="B17467" s="57"/>
      <c r="C17467" s="57" t="s">
        <v>44240</v>
      </c>
      <c r="D17467" s="57" t="s">
        <v>44241</v>
      </c>
    </row>
    <row r="17468" spans="1:4">
      <c r="A17468" s="57" t="s">
        <v>44229</v>
      </c>
      <c r="B17468" s="57"/>
      <c r="C17468" s="57" t="s">
        <v>44242</v>
      </c>
      <c r="D17468" s="57" t="s">
        <v>44243</v>
      </c>
    </row>
    <row r="17469" spans="1:4">
      <c r="A17469" s="57" t="s">
        <v>44229</v>
      </c>
      <c r="B17469" s="57"/>
      <c r="C17469" s="57" t="s">
        <v>44244</v>
      </c>
      <c r="D17469" s="57" t="s">
        <v>20460</v>
      </c>
    </row>
    <row r="17470" spans="1:4">
      <c r="A17470" s="57" t="s">
        <v>44245</v>
      </c>
      <c r="B17470" s="57" t="s">
        <v>12940</v>
      </c>
      <c r="C17470" s="57" t="s">
        <v>44246</v>
      </c>
      <c r="D17470" s="57" t="s">
        <v>44247</v>
      </c>
    </row>
    <row r="17471" spans="1:4">
      <c r="A17471" s="57" t="s">
        <v>44248</v>
      </c>
      <c r="B17471" s="57" t="s">
        <v>12940</v>
      </c>
      <c r="C17471" s="57" t="s">
        <v>44249</v>
      </c>
      <c r="D17471" s="57" t="s">
        <v>44250</v>
      </c>
    </row>
    <row r="17472" spans="1:4">
      <c r="A17472" s="57" t="s">
        <v>44248</v>
      </c>
      <c r="B17472" s="57"/>
      <c r="C17472" s="57" t="s">
        <v>44251</v>
      </c>
      <c r="D17472" s="57" t="s">
        <v>44252</v>
      </c>
    </row>
    <row r="17473" spans="1:4">
      <c r="A17473" s="57" t="s">
        <v>44253</v>
      </c>
      <c r="B17473" s="57" t="s">
        <v>12940</v>
      </c>
      <c r="C17473" s="57" t="s">
        <v>44254</v>
      </c>
      <c r="D17473" s="57" t="s">
        <v>44255</v>
      </c>
    </row>
    <row r="17474" spans="1:4">
      <c r="A17474" s="57" t="s">
        <v>44256</v>
      </c>
      <c r="B17474" s="57" t="s">
        <v>12940</v>
      </c>
      <c r="C17474" s="57" t="s">
        <v>44257</v>
      </c>
      <c r="D17474" s="57" t="s">
        <v>44258</v>
      </c>
    </row>
    <row r="17475" spans="1:4">
      <c r="A17475" s="57" t="s">
        <v>44259</v>
      </c>
      <c r="B17475" s="57" t="s">
        <v>12940</v>
      </c>
      <c r="C17475" s="57" t="s">
        <v>44260</v>
      </c>
      <c r="D17475" s="57" t="s">
        <v>44261</v>
      </c>
    </row>
    <row r="17476" spans="1:4">
      <c r="A17476" s="57" t="s">
        <v>44262</v>
      </c>
      <c r="B17476" s="57" t="s">
        <v>12940</v>
      </c>
      <c r="C17476" s="57" t="s">
        <v>44263</v>
      </c>
      <c r="D17476" s="57" t="s">
        <v>44264</v>
      </c>
    </row>
    <row r="17477" spans="1:4">
      <c r="A17477" s="57" t="s">
        <v>75290</v>
      </c>
      <c r="B17477" s="57" t="s">
        <v>12940</v>
      </c>
      <c r="C17477" s="57" t="s">
        <v>75291</v>
      </c>
      <c r="D17477" s="57" t="s">
        <v>75292</v>
      </c>
    </row>
    <row r="17478" spans="1:4">
      <c r="A17478" s="57" t="s">
        <v>75290</v>
      </c>
      <c r="B17478" s="57"/>
      <c r="C17478" s="57" t="s">
        <v>75293</v>
      </c>
      <c r="D17478" s="57" t="s">
        <v>75294</v>
      </c>
    </row>
    <row r="17479" spans="1:4">
      <c r="A17479" s="57" t="s">
        <v>75295</v>
      </c>
      <c r="B17479" s="57" t="s">
        <v>74271</v>
      </c>
      <c r="C17479" s="57" t="s">
        <v>75296</v>
      </c>
      <c r="D17479" s="57" t="s">
        <v>75297</v>
      </c>
    </row>
    <row r="17480" spans="1:4">
      <c r="A17480" s="57" t="s">
        <v>75295</v>
      </c>
      <c r="B17480" s="57" t="s">
        <v>74271</v>
      </c>
      <c r="C17480" s="57" t="s">
        <v>76745</v>
      </c>
      <c r="D17480" s="57" t="s">
        <v>76746</v>
      </c>
    </row>
    <row r="17481" spans="1:4">
      <c r="A17481" s="57" t="s">
        <v>44265</v>
      </c>
      <c r="B17481" s="57" t="s">
        <v>12940</v>
      </c>
      <c r="C17481" s="57" t="s">
        <v>44266</v>
      </c>
      <c r="D17481" s="57" t="s">
        <v>44267</v>
      </c>
    </row>
    <row r="17482" spans="1:4">
      <c r="A17482" s="57" t="s">
        <v>44268</v>
      </c>
      <c r="B17482" s="57" t="s">
        <v>12940</v>
      </c>
      <c r="C17482" s="57" t="s">
        <v>44269</v>
      </c>
      <c r="D17482" s="57" t="s">
        <v>44270</v>
      </c>
    </row>
    <row r="17483" spans="1:4">
      <c r="A17483" s="57" t="s">
        <v>44268</v>
      </c>
      <c r="B17483" s="57"/>
      <c r="C17483" s="57" t="s">
        <v>44271</v>
      </c>
      <c r="D17483" s="57" t="s">
        <v>44270</v>
      </c>
    </row>
    <row r="17484" spans="1:4">
      <c r="A17484" s="57" t="s">
        <v>44272</v>
      </c>
      <c r="B17484" s="57" t="s">
        <v>12940</v>
      </c>
      <c r="C17484" s="57" t="s">
        <v>44273</v>
      </c>
      <c r="D17484" s="57" t="s">
        <v>44274</v>
      </c>
    </row>
    <row r="17485" spans="1:4">
      <c r="A17485" s="57" t="s">
        <v>44272</v>
      </c>
      <c r="B17485" s="57"/>
      <c r="C17485" s="57" t="s">
        <v>44275</v>
      </c>
      <c r="D17485" s="57" t="s">
        <v>44276</v>
      </c>
    </row>
    <row r="17486" spans="1:4">
      <c r="A17486" s="57" t="s">
        <v>44272</v>
      </c>
      <c r="B17486" s="57"/>
      <c r="C17486" s="57" t="s">
        <v>44277</v>
      </c>
      <c r="D17486" s="57" t="s">
        <v>44278</v>
      </c>
    </row>
    <row r="17487" spans="1:4">
      <c r="A17487" s="57" t="s">
        <v>44272</v>
      </c>
      <c r="B17487" s="57"/>
      <c r="C17487" s="57" t="s">
        <v>44279</v>
      </c>
      <c r="D17487" s="57" t="s">
        <v>44280</v>
      </c>
    </row>
    <row r="17488" spans="1:4">
      <c r="A17488" s="57" t="s">
        <v>44272</v>
      </c>
      <c r="B17488" s="57"/>
      <c r="C17488" s="57" t="s">
        <v>44281</v>
      </c>
      <c r="D17488" s="57" t="s">
        <v>44282</v>
      </c>
    </row>
    <row r="17489" spans="1:4">
      <c r="A17489" s="57" t="s">
        <v>44272</v>
      </c>
      <c r="B17489" s="57"/>
      <c r="C17489" s="57" t="s">
        <v>44283</v>
      </c>
      <c r="D17489" s="57" t="s">
        <v>44284</v>
      </c>
    </row>
    <row r="17490" spans="1:4">
      <c r="A17490" s="57" t="s">
        <v>44272</v>
      </c>
      <c r="B17490" s="57"/>
      <c r="C17490" s="57" t="s">
        <v>44285</v>
      </c>
      <c r="D17490" s="57" t="s">
        <v>44286</v>
      </c>
    </row>
    <row r="17491" spans="1:4">
      <c r="A17491" s="57" t="s">
        <v>44272</v>
      </c>
      <c r="B17491" s="57"/>
      <c r="C17491" s="57" t="s">
        <v>44287</v>
      </c>
      <c r="D17491" s="57" t="s">
        <v>44288</v>
      </c>
    </row>
    <row r="17492" spans="1:4">
      <c r="A17492" s="57" t="s">
        <v>44272</v>
      </c>
      <c r="B17492" s="57"/>
      <c r="C17492" s="57" t="s">
        <v>75298</v>
      </c>
      <c r="D17492" s="57" t="s">
        <v>75299</v>
      </c>
    </row>
    <row r="17493" spans="1:4">
      <c r="A17493" s="57" t="s">
        <v>44272</v>
      </c>
      <c r="B17493" s="57"/>
      <c r="C17493" s="57" t="s">
        <v>75300</v>
      </c>
      <c r="D17493" s="57" t="s">
        <v>75301</v>
      </c>
    </row>
    <row r="17494" spans="1:4">
      <c r="A17494" s="57" t="s">
        <v>44289</v>
      </c>
      <c r="B17494" s="57" t="s">
        <v>12940</v>
      </c>
      <c r="C17494" s="57" t="s">
        <v>44290</v>
      </c>
      <c r="D17494" s="57" t="s">
        <v>44291</v>
      </c>
    </row>
    <row r="17495" spans="1:4">
      <c r="A17495" s="57" t="s">
        <v>7871</v>
      </c>
      <c r="B17495" s="57" t="s">
        <v>2299</v>
      </c>
      <c r="C17495" s="57" t="s">
        <v>3458</v>
      </c>
      <c r="D17495" s="57" t="s">
        <v>3459</v>
      </c>
    </row>
    <row r="17496" spans="1:4">
      <c r="A17496" s="57" t="s">
        <v>44292</v>
      </c>
      <c r="B17496" s="57" t="s">
        <v>12940</v>
      </c>
      <c r="C17496" s="57" t="s">
        <v>44293</v>
      </c>
      <c r="D17496" s="57" t="s">
        <v>44294</v>
      </c>
    </row>
    <row r="17497" spans="1:4">
      <c r="A17497" s="57" t="s">
        <v>44295</v>
      </c>
      <c r="B17497" s="57" t="s">
        <v>12940</v>
      </c>
      <c r="C17497" s="57" t="s">
        <v>44296</v>
      </c>
      <c r="D17497" s="57" t="s">
        <v>44297</v>
      </c>
    </row>
    <row r="17498" spans="1:4">
      <c r="A17498" s="57" t="s">
        <v>44295</v>
      </c>
      <c r="B17498" s="57"/>
      <c r="C17498" s="57" t="s">
        <v>44298</v>
      </c>
      <c r="D17498" s="57" t="s">
        <v>44299</v>
      </c>
    </row>
    <row r="17499" spans="1:4">
      <c r="A17499" s="57" t="s">
        <v>44295</v>
      </c>
      <c r="B17499" s="57"/>
      <c r="C17499" s="57" t="s">
        <v>44300</v>
      </c>
      <c r="D17499" s="57" t="s">
        <v>44301</v>
      </c>
    </row>
    <row r="17500" spans="1:4">
      <c r="A17500" s="57" t="s">
        <v>44295</v>
      </c>
      <c r="B17500" s="57"/>
      <c r="C17500" s="57" t="s">
        <v>44302</v>
      </c>
      <c r="D17500" s="57" t="s">
        <v>44303</v>
      </c>
    </row>
    <row r="17501" spans="1:4">
      <c r="A17501" s="57" t="s">
        <v>44295</v>
      </c>
      <c r="B17501" s="57"/>
      <c r="C17501" s="57" t="s">
        <v>44304</v>
      </c>
      <c r="D17501" s="57" t="s">
        <v>44305</v>
      </c>
    </row>
    <row r="17502" spans="1:4">
      <c r="A17502" s="57" t="s">
        <v>44295</v>
      </c>
      <c r="B17502" s="57"/>
      <c r="C17502" s="57" t="s">
        <v>44306</v>
      </c>
      <c r="D17502" s="57" t="s">
        <v>44307</v>
      </c>
    </row>
    <row r="17503" spans="1:4">
      <c r="A17503" s="57" t="s">
        <v>44295</v>
      </c>
      <c r="B17503" s="57"/>
      <c r="C17503" s="57" t="s">
        <v>44308</v>
      </c>
      <c r="D17503" s="57" t="s">
        <v>44309</v>
      </c>
    </row>
    <row r="17504" spans="1:4">
      <c r="A17504" s="57" t="s">
        <v>44295</v>
      </c>
      <c r="B17504" s="57"/>
      <c r="C17504" s="57" t="s">
        <v>44310</v>
      </c>
      <c r="D17504" s="57" t="s">
        <v>44311</v>
      </c>
    </row>
    <row r="17505" spans="1:4">
      <c r="A17505" s="57" t="s">
        <v>44312</v>
      </c>
      <c r="B17505" s="57" t="s">
        <v>12940</v>
      </c>
      <c r="C17505" s="57" t="s">
        <v>44313</v>
      </c>
      <c r="D17505" s="57" t="s">
        <v>44314</v>
      </c>
    </row>
    <row r="17506" spans="1:4">
      <c r="A17506" s="57" t="s">
        <v>44312</v>
      </c>
      <c r="B17506" s="57"/>
      <c r="C17506" s="57" t="s">
        <v>44315</v>
      </c>
      <c r="D17506" s="57" t="s">
        <v>44316</v>
      </c>
    </row>
    <row r="17507" spans="1:4">
      <c r="A17507" s="57" t="s">
        <v>10158</v>
      </c>
      <c r="B17507" s="57" t="s">
        <v>2550</v>
      </c>
      <c r="C17507" s="57" t="s">
        <v>10159</v>
      </c>
      <c r="D17507" s="57" t="s">
        <v>7618</v>
      </c>
    </row>
    <row r="17508" spans="1:4">
      <c r="A17508" s="57" t="s">
        <v>10158</v>
      </c>
      <c r="B17508" s="57" t="s">
        <v>2550</v>
      </c>
      <c r="C17508" s="57" t="s">
        <v>13083</v>
      </c>
      <c r="D17508" s="57" t="s">
        <v>13084</v>
      </c>
    </row>
    <row r="17509" spans="1:4">
      <c r="A17509" s="57" t="s">
        <v>7872</v>
      </c>
      <c r="B17509" s="57" t="s">
        <v>2550</v>
      </c>
      <c r="C17509" s="57" t="s">
        <v>2920</v>
      </c>
      <c r="D17509" s="57" t="s">
        <v>2921</v>
      </c>
    </row>
    <row r="17510" spans="1:4">
      <c r="A17510" s="57" t="s">
        <v>7872</v>
      </c>
      <c r="B17510" s="57" t="s">
        <v>2550</v>
      </c>
      <c r="C17510" s="57" t="s">
        <v>13085</v>
      </c>
      <c r="D17510" s="57" t="s">
        <v>13086</v>
      </c>
    </row>
    <row r="17511" spans="1:4">
      <c r="A17511" s="57" t="s">
        <v>44317</v>
      </c>
      <c r="B17511" s="57" t="s">
        <v>12940</v>
      </c>
      <c r="C17511" s="57" t="s">
        <v>44318</v>
      </c>
      <c r="D17511" s="57" t="s">
        <v>44319</v>
      </c>
    </row>
    <row r="17512" spans="1:4">
      <c r="A17512" s="57" t="s">
        <v>44317</v>
      </c>
      <c r="B17512" s="57"/>
      <c r="C17512" s="57" t="s">
        <v>44320</v>
      </c>
      <c r="D17512" s="57" t="s">
        <v>44321</v>
      </c>
    </row>
    <row r="17513" spans="1:4">
      <c r="A17513" s="57" t="s">
        <v>44322</v>
      </c>
      <c r="B17513" s="57" t="s">
        <v>12940</v>
      </c>
      <c r="C17513" s="57" t="s">
        <v>44323</v>
      </c>
      <c r="D17513" s="57" t="s">
        <v>44324</v>
      </c>
    </row>
    <row r="17514" spans="1:4">
      <c r="A17514" s="57" t="s">
        <v>44322</v>
      </c>
      <c r="B17514" s="57"/>
      <c r="C17514" s="57" t="s">
        <v>44325</v>
      </c>
      <c r="D17514" s="57" t="s">
        <v>44326</v>
      </c>
    </row>
    <row r="17515" spans="1:4">
      <c r="A17515" s="57" t="s">
        <v>44327</v>
      </c>
      <c r="B17515" s="57" t="s">
        <v>12940</v>
      </c>
      <c r="C17515" s="57" t="s">
        <v>44328</v>
      </c>
      <c r="D17515" s="57" t="s">
        <v>44329</v>
      </c>
    </row>
    <row r="17516" spans="1:4">
      <c r="A17516" s="57" t="s">
        <v>44327</v>
      </c>
      <c r="B17516" s="57"/>
      <c r="C17516" s="57" t="s">
        <v>44330</v>
      </c>
      <c r="D17516" s="57" t="s">
        <v>44331</v>
      </c>
    </row>
    <row r="17517" spans="1:4">
      <c r="A17517" s="57" t="s">
        <v>44332</v>
      </c>
      <c r="B17517" s="57" t="s">
        <v>12940</v>
      </c>
      <c r="C17517" s="57" t="s">
        <v>44333</v>
      </c>
      <c r="D17517" s="57" t="s">
        <v>44334</v>
      </c>
    </row>
    <row r="17518" spans="1:4">
      <c r="A17518" s="57" t="s">
        <v>44332</v>
      </c>
      <c r="B17518" s="57"/>
      <c r="C17518" s="57" t="s">
        <v>44335</v>
      </c>
      <c r="D17518" s="57" t="s">
        <v>44336</v>
      </c>
    </row>
    <row r="17519" spans="1:4">
      <c r="A17519" s="57" t="s">
        <v>7873</v>
      </c>
      <c r="B17519" s="57" t="s">
        <v>2550</v>
      </c>
      <c r="C17519" s="57" t="s">
        <v>6227</v>
      </c>
      <c r="D17519" s="57" t="s">
        <v>6228</v>
      </c>
    </row>
    <row r="17520" spans="1:4">
      <c r="A17520" s="57" t="s">
        <v>7873</v>
      </c>
      <c r="B17520" s="57" t="s">
        <v>2550</v>
      </c>
      <c r="C17520" s="57" t="s">
        <v>13087</v>
      </c>
      <c r="D17520" s="57" t="s">
        <v>13088</v>
      </c>
    </row>
    <row r="17521" spans="1:4">
      <c r="A17521" s="57" t="s">
        <v>7874</v>
      </c>
      <c r="B17521" s="57" t="s">
        <v>2550</v>
      </c>
      <c r="C17521" s="57" t="s">
        <v>7481</v>
      </c>
      <c r="D17521" s="57" t="s">
        <v>7482</v>
      </c>
    </row>
    <row r="17522" spans="1:4">
      <c r="A17522" s="57" t="s">
        <v>7874</v>
      </c>
      <c r="B17522" s="57" t="s">
        <v>2550</v>
      </c>
      <c r="C17522" s="57" t="s">
        <v>13089</v>
      </c>
      <c r="D17522" s="57" t="s">
        <v>13090</v>
      </c>
    </row>
    <row r="17523" spans="1:4">
      <c r="A17523" s="57" t="s">
        <v>7875</v>
      </c>
      <c r="B17523" s="57" t="s">
        <v>2550</v>
      </c>
      <c r="C17523" s="57" t="s">
        <v>7593</v>
      </c>
      <c r="D17523" s="57" t="s">
        <v>7594</v>
      </c>
    </row>
    <row r="17524" spans="1:4">
      <c r="A17524" s="57" t="s">
        <v>44337</v>
      </c>
      <c r="B17524" s="57" t="s">
        <v>12940</v>
      </c>
      <c r="C17524" s="57" t="s">
        <v>44338</v>
      </c>
      <c r="D17524" s="57" t="s">
        <v>44339</v>
      </c>
    </row>
    <row r="17525" spans="1:4">
      <c r="A17525" s="57" t="s">
        <v>44337</v>
      </c>
      <c r="B17525" s="57"/>
      <c r="C17525" s="57" t="s">
        <v>44340</v>
      </c>
      <c r="D17525" s="57" t="s">
        <v>44341</v>
      </c>
    </row>
    <row r="17526" spans="1:4">
      <c r="A17526" s="57" t="s">
        <v>44342</v>
      </c>
      <c r="B17526" s="57" t="s">
        <v>12940</v>
      </c>
      <c r="C17526" s="57" t="s">
        <v>44343</v>
      </c>
      <c r="D17526" s="57" t="s">
        <v>44344</v>
      </c>
    </row>
    <row r="17527" spans="1:4">
      <c r="A17527" s="57" t="s">
        <v>44342</v>
      </c>
      <c r="B17527" s="57"/>
      <c r="C17527" s="57" t="s">
        <v>44345</v>
      </c>
      <c r="D17527" s="57" t="s">
        <v>44346</v>
      </c>
    </row>
    <row r="17528" spans="1:4">
      <c r="A17528" s="57" t="s">
        <v>44342</v>
      </c>
      <c r="B17528" s="57"/>
      <c r="C17528" s="57" t="s">
        <v>44347</v>
      </c>
      <c r="D17528" s="57" t="s">
        <v>44348</v>
      </c>
    </row>
    <row r="17529" spans="1:4">
      <c r="A17529" s="57" t="s">
        <v>44349</v>
      </c>
      <c r="B17529" s="57" t="s">
        <v>12940</v>
      </c>
      <c r="C17529" s="57" t="s">
        <v>44350</v>
      </c>
      <c r="D17529" s="57" t="s">
        <v>44351</v>
      </c>
    </row>
    <row r="17530" spans="1:4">
      <c r="A17530" s="57" t="s">
        <v>44352</v>
      </c>
      <c r="B17530" s="57" t="s">
        <v>12940</v>
      </c>
      <c r="C17530" s="57" t="s">
        <v>44353</v>
      </c>
      <c r="D17530" s="57" t="s">
        <v>44354</v>
      </c>
    </row>
    <row r="17531" spans="1:4">
      <c r="A17531" s="57" t="s">
        <v>44352</v>
      </c>
      <c r="B17531" s="57"/>
      <c r="C17531" s="57" t="s">
        <v>44355</v>
      </c>
      <c r="D17531" s="57" t="s">
        <v>44356</v>
      </c>
    </row>
    <row r="17532" spans="1:4">
      <c r="A17532" s="57" t="s">
        <v>44357</v>
      </c>
      <c r="B17532" s="57" t="s">
        <v>12940</v>
      </c>
      <c r="C17532" s="57" t="s">
        <v>44358</v>
      </c>
      <c r="D17532" s="57" t="s">
        <v>44359</v>
      </c>
    </row>
    <row r="17533" spans="1:4">
      <c r="A17533" s="57" t="s">
        <v>44357</v>
      </c>
      <c r="B17533" s="57"/>
      <c r="C17533" s="57" t="s">
        <v>44360</v>
      </c>
      <c r="D17533" s="57" t="s">
        <v>44361</v>
      </c>
    </row>
    <row r="17534" spans="1:4">
      <c r="A17534" s="57" t="s">
        <v>44357</v>
      </c>
      <c r="B17534" s="57"/>
      <c r="C17534" s="57" t="s">
        <v>44362</v>
      </c>
      <c r="D17534" s="57" t="s">
        <v>44363</v>
      </c>
    </row>
    <row r="17535" spans="1:4">
      <c r="A17535" s="57" t="s">
        <v>44357</v>
      </c>
      <c r="B17535" s="57"/>
      <c r="C17535" s="57" t="s">
        <v>44364</v>
      </c>
      <c r="D17535" s="57" t="s">
        <v>44365</v>
      </c>
    </row>
    <row r="17536" spans="1:4">
      <c r="A17536" s="57" t="s">
        <v>44357</v>
      </c>
      <c r="B17536" s="57"/>
      <c r="C17536" s="57" t="s">
        <v>44366</v>
      </c>
      <c r="D17536" s="57" t="s">
        <v>44367</v>
      </c>
    </row>
    <row r="17537" spans="1:4">
      <c r="A17537" s="57" t="s">
        <v>44357</v>
      </c>
      <c r="B17537" s="57"/>
      <c r="C17537" s="57" t="s">
        <v>44368</v>
      </c>
      <c r="D17537" s="57" t="s">
        <v>44369</v>
      </c>
    </row>
    <row r="17538" spans="1:4">
      <c r="A17538" s="57" t="s">
        <v>44357</v>
      </c>
      <c r="B17538" s="57"/>
      <c r="C17538" s="57" t="s">
        <v>75302</v>
      </c>
      <c r="D17538" s="57" t="s">
        <v>75303</v>
      </c>
    </row>
    <row r="17539" spans="1:4">
      <c r="A17539" s="57" t="s">
        <v>44370</v>
      </c>
      <c r="B17539" s="57" t="s">
        <v>12940</v>
      </c>
      <c r="C17539" s="57" t="s">
        <v>44371</v>
      </c>
      <c r="D17539" s="57" t="s">
        <v>44372</v>
      </c>
    </row>
    <row r="17540" spans="1:4">
      <c r="A17540" s="57" t="s">
        <v>44370</v>
      </c>
      <c r="B17540" s="57"/>
      <c r="C17540" s="57" t="s">
        <v>44373</v>
      </c>
      <c r="D17540" s="57" t="s">
        <v>44374</v>
      </c>
    </row>
    <row r="17541" spans="1:4">
      <c r="A17541" s="57" t="s">
        <v>44370</v>
      </c>
      <c r="B17541" s="57"/>
      <c r="C17541" s="57" t="s">
        <v>44375</v>
      </c>
      <c r="D17541" s="57" t="s">
        <v>44376</v>
      </c>
    </row>
    <row r="17542" spans="1:4">
      <c r="A17542" s="57" t="s">
        <v>44370</v>
      </c>
      <c r="B17542" s="57"/>
      <c r="C17542" s="57" t="s">
        <v>44377</v>
      </c>
      <c r="D17542" s="57" t="s">
        <v>44378</v>
      </c>
    </row>
    <row r="17543" spans="1:4">
      <c r="A17543" s="57" t="s">
        <v>44370</v>
      </c>
      <c r="B17543" s="57"/>
      <c r="C17543" s="57" t="s">
        <v>44379</v>
      </c>
      <c r="D17543" s="57" t="s">
        <v>44380</v>
      </c>
    </row>
    <row r="17544" spans="1:4">
      <c r="A17544" s="57" t="s">
        <v>44370</v>
      </c>
      <c r="B17544" s="57"/>
      <c r="C17544" s="57" t="s">
        <v>44381</v>
      </c>
      <c r="D17544" s="57" t="s">
        <v>44382</v>
      </c>
    </row>
    <row r="17545" spans="1:4">
      <c r="A17545" s="57" t="s">
        <v>44370</v>
      </c>
      <c r="B17545" s="57"/>
      <c r="C17545" s="57" t="s">
        <v>44383</v>
      </c>
      <c r="D17545" s="57" t="s">
        <v>44384</v>
      </c>
    </row>
    <row r="17546" spans="1:4">
      <c r="A17546" s="57" t="s">
        <v>44370</v>
      </c>
      <c r="B17546" s="57"/>
      <c r="C17546" s="57" t="s">
        <v>44385</v>
      </c>
      <c r="D17546" s="57" t="s">
        <v>44386</v>
      </c>
    </row>
    <row r="17547" spans="1:4">
      <c r="A17547" s="57" t="s">
        <v>44370</v>
      </c>
      <c r="B17547" s="57"/>
      <c r="C17547" s="57" t="s">
        <v>44387</v>
      </c>
      <c r="D17547" s="57" t="s">
        <v>44388</v>
      </c>
    </row>
    <row r="17548" spans="1:4">
      <c r="A17548" s="57" t="s">
        <v>44389</v>
      </c>
      <c r="B17548" s="57" t="s">
        <v>12940</v>
      </c>
      <c r="C17548" s="57" t="s">
        <v>44390</v>
      </c>
      <c r="D17548" s="57" t="s">
        <v>19034</v>
      </c>
    </row>
    <row r="17549" spans="1:4">
      <c r="A17549" s="57" t="s">
        <v>44389</v>
      </c>
      <c r="B17549" s="57"/>
      <c r="C17549" s="57" t="s">
        <v>44391</v>
      </c>
      <c r="D17549" s="57" t="s">
        <v>19034</v>
      </c>
    </row>
    <row r="17550" spans="1:4">
      <c r="A17550" s="57" t="s">
        <v>44389</v>
      </c>
      <c r="B17550" s="57"/>
      <c r="C17550" s="57" t="s">
        <v>44392</v>
      </c>
      <c r="D17550" s="57" t="s">
        <v>44393</v>
      </c>
    </row>
    <row r="17551" spans="1:4">
      <c r="A17551" s="57" t="s">
        <v>44389</v>
      </c>
      <c r="B17551" s="57"/>
      <c r="C17551" s="57" t="s">
        <v>44394</v>
      </c>
      <c r="D17551" s="57" t="s">
        <v>44395</v>
      </c>
    </row>
    <row r="17552" spans="1:4">
      <c r="A17552" s="57" t="s">
        <v>44389</v>
      </c>
      <c r="B17552" s="57"/>
      <c r="C17552" s="57" t="s">
        <v>44396</v>
      </c>
      <c r="D17552" s="57" t="s">
        <v>44397</v>
      </c>
    </row>
    <row r="17553" spans="1:4">
      <c r="A17553" s="57" t="s">
        <v>44398</v>
      </c>
      <c r="B17553" s="57" t="s">
        <v>12940</v>
      </c>
      <c r="C17553" s="57" t="s">
        <v>44399</v>
      </c>
      <c r="D17553" s="57" t="s">
        <v>19034</v>
      </c>
    </row>
    <row r="17554" spans="1:4">
      <c r="A17554" s="57" t="s">
        <v>44400</v>
      </c>
      <c r="B17554" s="57" t="s">
        <v>12940</v>
      </c>
      <c r="C17554" s="57" t="s">
        <v>44401</v>
      </c>
      <c r="D17554" s="57" t="s">
        <v>44402</v>
      </c>
    </row>
    <row r="17555" spans="1:4">
      <c r="A17555" s="57" t="s">
        <v>44403</v>
      </c>
      <c r="B17555" s="57" t="s">
        <v>12940</v>
      </c>
      <c r="C17555" s="57" t="s">
        <v>44404</v>
      </c>
      <c r="D17555" s="57" t="s">
        <v>44405</v>
      </c>
    </row>
    <row r="17556" spans="1:4">
      <c r="A17556" s="57" t="s">
        <v>44403</v>
      </c>
      <c r="B17556" s="57"/>
      <c r="C17556" s="57" t="s">
        <v>44406</v>
      </c>
      <c r="D17556" s="57" t="s">
        <v>44407</v>
      </c>
    </row>
    <row r="17557" spans="1:4">
      <c r="A17557" s="57" t="s">
        <v>44403</v>
      </c>
      <c r="B17557" s="57"/>
      <c r="C17557" s="57" t="s">
        <v>44408</v>
      </c>
      <c r="D17557" s="57" t="s">
        <v>44409</v>
      </c>
    </row>
    <row r="17558" spans="1:4">
      <c r="A17558" s="57" t="s">
        <v>44410</v>
      </c>
      <c r="B17558" s="57" t="s">
        <v>12940</v>
      </c>
      <c r="C17558" s="57" t="s">
        <v>44411</v>
      </c>
      <c r="D17558" s="57" t="s">
        <v>19034</v>
      </c>
    </row>
    <row r="17559" spans="1:4">
      <c r="A17559" s="57" t="s">
        <v>44410</v>
      </c>
      <c r="B17559" s="57"/>
      <c r="C17559" s="57" t="s">
        <v>44412</v>
      </c>
      <c r="D17559" s="57" t="s">
        <v>44413</v>
      </c>
    </row>
    <row r="17560" spans="1:4">
      <c r="A17560" s="57" t="s">
        <v>44410</v>
      </c>
      <c r="B17560" s="57"/>
      <c r="C17560" s="57" t="s">
        <v>44414</v>
      </c>
      <c r="D17560" s="57" t="s">
        <v>44415</v>
      </c>
    </row>
    <row r="17561" spans="1:4">
      <c r="A17561" s="57" t="s">
        <v>44416</v>
      </c>
      <c r="B17561" s="57" t="s">
        <v>12940</v>
      </c>
      <c r="C17561" s="57" t="s">
        <v>44417</v>
      </c>
      <c r="D17561" s="57" t="s">
        <v>44418</v>
      </c>
    </row>
    <row r="17562" spans="1:4">
      <c r="A17562" s="57" t="s">
        <v>44419</v>
      </c>
      <c r="B17562" s="57" t="s">
        <v>12940</v>
      </c>
      <c r="C17562" s="57" t="s">
        <v>44420</v>
      </c>
      <c r="D17562" s="57" t="s">
        <v>44421</v>
      </c>
    </row>
    <row r="17563" spans="1:4">
      <c r="A17563" s="57" t="s">
        <v>17507</v>
      </c>
      <c r="B17563" s="57" t="s">
        <v>77098</v>
      </c>
      <c r="C17563" s="57" t="s">
        <v>17508</v>
      </c>
      <c r="D17563" s="57" t="s">
        <v>17509</v>
      </c>
    </row>
    <row r="17564" spans="1:4">
      <c r="A17564" s="57" t="s">
        <v>44422</v>
      </c>
      <c r="B17564" s="57" t="s">
        <v>12940</v>
      </c>
      <c r="C17564" s="57" t="s">
        <v>44423</v>
      </c>
      <c r="D17564" s="57" t="s">
        <v>19034</v>
      </c>
    </row>
    <row r="17565" spans="1:4">
      <c r="A17565" s="57" t="s">
        <v>77397</v>
      </c>
      <c r="B17565" s="57" t="s">
        <v>12940</v>
      </c>
      <c r="C17565" s="57" t="s">
        <v>77398</v>
      </c>
      <c r="D17565" s="57" t="s">
        <v>77399</v>
      </c>
    </row>
    <row r="17566" spans="1:4">
      <c r="A17566" s="57" t="s">
        <v>7876</v>
      </c>
      <c r="B17566" s="57" t="s">
        <v>2302</v>
      </c>
      <c r="C17566" s="57" t="s">
        <v>4119</v>
      </c>
      <c r="D17566" s="57" t="s">
        <v>4120</v>
      </c>
    </row>
    <row r="17567" spans="1:4">
      <c r="A17567" s="57" t="s">
        <v>7876</v>
      </c>
      <c r="B17567" s="57" t="s">
        <v>2302</v>
      </c>
      <c r="C17567" s="57" t="s">
        <v>4125</v>
      </c>
      <c r="D17567" s="57" t="s">
        <v>4126</v>
      </c>
    </row>
    <row r="17568" spans="1:4">
      <c r="A17568" s="57" t="s">
        <v>7876</v>
      </c>
      <c r="B17568" s="57" t="s">
        <v>2302</v>
      </c>
      <c r="C17568" s="57" t="s">
        <v>4127</v>
      </c>
      <c r="D17568" s="57" t="s">
        <v>4120</v>
      </c>
    </row>
    <row r="17569" spans="1:4">
      <c r="A17569" s="57" t="s">
        <v>7876</v>
      </c>
      <c r="B17569" s="57" t="s">
        <v>2302</v>
      </c>
      <c r="C17569" s="57" t="s">
        <v>4128</v>
      </c>
      <c r="D17569" s="57" t="s">
        <v>4129</v>
      </c>
    </row>
    <row r="17570" spans="1:4">
      <c r="A17570" s="57" t="s">
        <v>7876</v>
      </c>
      <c r="B17570" s="57" t="s">
        <v>2302</v>
      </c>
      <c r="C17570" s="57" t="s">
        <v>4130</v>
      </c>
      <c r="D17570" s="57" t="s">
        <v>4120</v>
      </c>
    </row>
    <row r="17571" spans="1:4">
      <c r="A17571" s="57" t="s">
        <v>7876</v>
      </c>
      <c r="B17571" s="57" t="s">
        <v>2302</v>
      </c>
      <c r="C17571" s="57" t="s">
        <v>9391</v>
      </c>
      <c r="D17571" s="57" t="s">
        <v>9392</v>
      </c>
    </row>
    <row r="17572" spans="1:4">
      <c r="A17572" s="57" t="s">
        <v>7876</v>
      </c>
      <c r="B17572" s="57" t="s">
        <v>2302</v>
      </c>
      <c r="C17572" s="57" t="s">
        <v>13091</v>
      </c>
      <c r="D17572" s="57" t="s">
        <v>13092</v>
      </c>
    </row>
    <row r="17573" spans="1:4">
      <c r="A17573" s="57" t="s">
        <v>7876</v>
      </c>
      <c r="B17573" s="57" t="s">
        <v>2302</v>
      </c>
      <c r="C17573" s="57" t="s">
        <v>15502</v>
      </c>
      <c r="D17573" s="57" t="s">
        <v>15503</v>
      </c>
    </row>
    <row r="17574" spans="1:4">
      <c r="A17574" s="57" t="s">
        <v>7876</v>
      </c>
      <c r="B17574" s="57" t="s">
        <v>2302</v>
      </c>
      <c r="C17574" s="57" t="s">
        <v>17510</v>
      </c>
      <c r="D17574" s="57" t="s">
        <v>17511</v>
      </c>
    </row>
    <row r="17575" spans="1:4">
      <c r="A17575" s="57" t="s">
        <v>7877</v>
      </c>
      <c r="B17575" s="57" t="s">
        <v>2442</v>
      </c>
      <c r="C17575" s="57" t="s">
        <v>3113</v>
      </c>
      <c r="D17575" s="57" t="s">
        <v>3114</v>
      </c>
    </row>
    <row r="17576" spans="1:4">
      <c r="A17576" s="57" t="s">
        <v>7877</v>
      </c>
      <c r="B17576" s="57" t="s">
        <v>2442</v>
      </c>
      <c r="C17576" s="57" t="s">
        <v>3735</v>
      </c>
      <c r="D17576" s="57" t="s">
        <v>3736</v>
      </c>
    </row>
    <row r="17577" spans="1:4">
      <c r="A17577" s="57" t="s">
        <v>7877</v>
      </c>
      <c r="B17577" s="57" t="s">
        <v>2442</v>
      </c>
      <c r="C17577" s="57" t="s">
        <v>3791</v>
      </c>
      <c r="D17577" s="57" t="s">
        <v>3792</v>
      </c>
    </row>
    <row r="17578" spans="1:4">
      <c r="A17578" s="57" t="s">
        <v>7877</v>
      </c>
      <c r="B17578" s="57" t="s">
        <v>2442</v>
      </c>
      <c r="C17578" s="57" t="s">
        <v>4069</v>
      </c>
      <c r="D17578" s="57" t="s">
        <v>4070</v>
      </c>
    </row>
    <row r="17579" spans="1:4">
      <c r="A17579" s="57" t="s">
        <v>7877</v>
      </c>
      <c r="B17579" s="57" t="s">
        <v>2442</v>
      </c>
      <c r="C17579" s="57" t="s">
        <v>4881</v>
      </c>
      <c r="D17579" s="57" t="s">
        <v>4882</v>
      </c>
    </row>
    <row r="17580" spans="1:4">
      <c r="A17580" s="57" t="s">
        <v>7877</v>
      </c>
      <c r="B17580" s="57" t="s">
        <v>2442</v>
      </c>
      <c r="C17580" s="57" t="s">
        <v>4883</v>
      </c>
      <c r="D17580" s="57" t="s">
        <v>4884</v>
      </c>
    </row>
    <row r="17581" spans="1:4">
      <c r="A17581" s="57" t="s">
        <v>7877</v>
      </c>
      <c r="B17581" s="57" t="s">
        <v>2442</v>
      </c>
      <c r="C17581" s="57" t="s">
        <v>5425</v>
      </c>
      <c r="D17581" s="57" t="s">
        <v>5426</v>
      </c>
    </row>
    <row r="17582" spans="1:4">
      <c r="A17582" s="57" t="s">
        <v>7877</v>
      </c>
      <c r="B17582" s="57" t="s">
        <v>2442</v>
      </c>
      <c r="C17582" s="57" t="s">
        <v>5721</v>
      </c>
      <c r="D17582" s="57" t="s">
        <v>9393</v>
      </c>
    </row>
    <row r="17583" spans="1:4">
      <c r="A17583" s="57" t="s">
        <v>7877</v>
      </c>
      <c r="B17583" s="57" t="s">
        <v>2442</v>
      </c>
      <c r="C17583" s="57" t="s">
        <v>8484</v>
      </c>
      <c r="D17583" s="57" t="s">
        <v>9394</v>
      </c>
    </row>
    <row r="17584" spans="1:4">
      <c r="A17584" s="57" t="s">
        <v>44424</v>
      </c>
      <c r="B17584" s="57" t="s">
        <v>12940</v>
      </c>
      <c r="C17584" s="57" t="s">
        <v>44425</v>
      </c>
      <c r="D17584" s="57" t="s">
        <v>44426</v>
      </c>
    </row>
    <row r="17585" spans="1:4">
      <c r="A17585" s="57" t="s">
        <v>44424</v>
      </c>
      <c r="B17585" s="57"/>
      <c r="C17585" s="57" t="s">
        <v>44427</v>
      </c>
      <c r="D17585" s="57" t="s">
        <v>44428</v>
      </c>
    </row>
    <row r="17586" spans="1:4">
      <c r="A17586" s="57" t="s">
        <v>44424</v>
      </c>
      <c r="B17586" s="57"/>
      <c r="C17586" s="57" t="s">
        <v>44429</v>
      </c>
      <c r="D17586" s="57" t="s">
        <v>44430</v>
      </c>
    </row>
    <row r="17587" spans="1:4">
      <c r="A17587" s="57" t="s">
        <v>44424</v>
      </c>
      <c r="B17587" s="57"/>
      <c r="C17587" s="57" t="s">
        <v>44431</v>
      </c>
      <c r="D17587" s="57" t="s">
        <v>44432</v>
      </c>
    </row>
    <row r="17588" spans="1:4">
      <c r="A17588" s="57" t="s">
        <v>44424</v>
      </c>
      <c r="B17588" s="57"/>
      <c r="C17588" s="57" t="s">
        <v>44433</v>
      </c>
      <c r="D17588" s="57" t="s">
        <v>44434</v>
      </c>
    </row>
    <row r="17589" spans="1:4">
      <c r="A17589" s="57" t="s">
        <v>44424</v>
      </c>
      <c r="B17589" s="57"/>
      <c r="C17589" s="57" t="s">
        <v>44435</v>
      </c>
      <c r="D17589" s="57" t="s">
        <v>44436</v>
      </c>
    </row>
    <row r="17590" spans="1:4">
      <c r="A17590" s="57" t="s">
        <v>44437</v>
      </c>
      <c r="B17590" s="57" t="s">
        <v>12940</v>
      </c>
      <c r="C17590" s="57" t="s">
        <v>44438</v>
      </c>
      <c r="D17590" s="57" t="s">
        <v>44439</v>
      </c>
    </row>
    <row r="17591" spans="1:4">
      <c r="A17591" s="57" t="s">
        <v>44440</v>
      </c>
      <c r="B17591" s="57" t="s">
        <v>12940</v>
      </c>
      <c r="C17591" s="57" t="s">
        <v>44441</v>
      </c>
      <c r="D17591" s="57" t="s">
        <v>44442</v>
      </c>
    </row>
    <row r="17592" spans="1:4">
      <c r="A17592" s="57" t="s">
        <v>44440</v>
      </c>
      <c r="B17592" s="57"/>
      <c r="C17592" s="57" t="s">
        <v>44443</v>
      </c>
      <c r="D17592" s="57" t="s">
        <v>44444</v>
      </c>
    </row>
    <row r="17593" spans="1:4">
      <c r="A17593" s="57" t="s">
        <v>44440</v>
      </c>
      <c r="B17593" s="57"/>
      <c r="C17593" s="57" t="s">
        <v>44445</v>
      </c>
      <c r="D17593" s="57" t="s">
        <v>44446</v>
      </c>
    </row>
    <row r="17594" spans="1:4">
      <c r="A17594" s="57" t="s">
        <v>44440</v>
      </c>
      <c r="B17594" s="57"/>
      <c r="C17594" s="57" t="s">
        <v>75304</v>
      </c>
      <c r="D17594" s="57" t="s">
        <v>75305</v>
      </c>
    </row>
    <row r="17595" spans="1:4">
      <c r="A17595" s="57" t="s">
        <v>44447</v>
      </c>
      <c r="B17595" s="57" t="s">
        <v>12940</v>
      </c>
      <c r="C17595" s="57" t="s">
        <v>44448</v>
      </c>
      <c r="D17595" s="57" t="s">
        <v>44449</v>
      </c>
    </row>
    <row r="17596" spans="1:4">
      <c r="A17596" s="57" t="s">
        <v>44447</v>
      </c>
      <c r="B17596" s="57"/>
      <c r="C17596" s="57" t="s">
        <v>44450</v>
      </c>
      <c r="D17596" s="57" t="s">
        <v>44451</v>
      </c>
    </row>
    <row r="17597" spans="1:4">
      <c r="A17597" s="57" t="s">
        <v>44447</v>
      </c>
      <c r="B17597" s="57"/>
      <c r="C17597" s="57" t="s">
        <v>44452</v>
      </c>
      <c r="D17597" s="57" t="s">
        <v>44453</v>
      </c>
    </row>
    <row r="17598" spans="1:4">
      <c r="A17598" s="57" t="s">
        <v>44454</v>
      </c>
      <c r="B17598" s="57" t="s">
        <v>12940</v>
      </c>
      <c r="C17598" s="57" t="s">
        <v>44455</v>
      </c>
      <c r="D17598" s="57" t="s">
        <v>44456</v>
      </c>
    </row>
    <row r="17599" spans="1:4">
      <c r="A17599" s="57" t="s">
        <v>44454</v>
      </c>
      <c r="B17599" s="57"/>
      <c r="C17599" s="57" t="s">
        <v>44457</v>
      </c>
      <c r="D17599" s="57" t="s">
        <v>44458</v>
      </c>
    </row>
    <row r="17600" spans="1:4">
      <c r="A17600" s="57" t="s">
        <v>44454</v>
      </c>
      <c r="B17600" s="57"/>
      <c r="C17600" s="57" t="s">
        <v>44459</v>
      </c>
      <c r="D17600" s="57" t="s">
        <v>44460</v>
      </c>
    </row>
    <row r="17601" spans="1:4">
      <c r="A17601" s="57" t="s">
        <v>44454</v>
      </c>
      <c r="B17601" s="57"/>
      <c r="C17601" s="57" t="s">
        <v>44461</v>
      </c>
      <c r="D17601" s="57" t="s">
        <v>44456</v>
      </c>
    </row>
    <row r="17602" spans="1:4">
      <c r="A17602" s="57" t="s">
        <v>44454</v>
      </c>
      <c r="B17602" s="57"/>
      <c r="C17602" s="57" t="s">
        <v>44462</v>
      </c>
      <c r="D17602" s="57" t="s">
        <v>44463</v>
      </c>
    </row>
    <row r="17603" spans="1:4">
      <c r="A17603" s="57" t="s">
        <v>44454</v>
      </c>
      <c r="B17603" s="57"/>
      <c r="C17603" s="57" t="s">
        <v>44464</v>
      </c>
      <c r="D17603" s="57" t="s">
        <v>44465</v>
      </c>
    </row>
    <row r="17604" spans="1:4">
      <c r="A17604" s="57" t="s">
        <v>44454</v>
      </c>
      <c r="B17604" s="57"/>
      <c r="C17604" s="57" t="s">
        <v>44466</v>
      </c>
      <c r="D17604" s="57" t="s">
        <v>44467</v>
      </c>
    </row>
    <row r="17605" spans="1:4">
      <c r="A17605" s="57" t="s">
        <v>44454</v>
      </c>
      <c r="B17605" s="57"/>
      <c r="C17605" s="57" t="s">
        <v>44468</v>
      </c>
      <c r="D17605" s="57" t="s">
        <v>44469</v>
      </c>
    </row>
    <row r="17606" spans="1:4">
      <c r="A17606" s="57" t="s">
        <v>44454</v>
      </c>
      <c r="B17606" s="57"/>
      <c r="C17606" s="57" t="s">
        <v>44470</v>
      </c>
      <c r="D17606" s="57" t="s">
        <v>44471</v>
      </c>
    </row>
    <row r="17607" spans="1:4">
      <c r="A17607" s="57" t="s">
        <v>44454</v>
      </c>
      <c r="B17607" s="57"/>
      <c r="C17607" s="57" t="s">
        <v>44472</v>
      </c>
      <c r="D17607" s="57" t="s">
        <v>44473</v>
      </c>
    </row>
    <row r="17608" spans="1:4">
      <c r="A17608" s="57" t="s">
        <v>44454</v>
      </c>
      <c r="B17608" s="57"/>
      <c r="C17608" s="57" t="s">
        <v>44474</v>
      </c>
      <c r="D17608" s="57" t="s">
        <v>44475</v>
      </c>
    </row>
    <row r="17609" spans="1:4">
      <c r="A17609" s="57" t="s">
        <v>44454</v>
      </c>
      <c r="B17609" s="57"/>
      <c r="C17609" s="57" t="s">
        <v>44476</v>
      </c>
      <c r="D17609" s="57" t="s">
        <v>44477</v>
      </c>
    </row>
    <row r="17610" spans="1:4">
      <c r="A17610" s="57" t="s">
        <v>44454</v>
      </c>
      <c r="B17610" s="57"/>
      <c r="C17610" s="57" t="s">
        <v>44478</v>
      </c>
      <c r="D17610" s="57" t="s">
        <v>44479</v>
      </c>
    </row>
    <row r="17611" spans="1:4">
      <c r="A17611" s="57" t="s">
        <v>44454</v>
      </c>
      <c r="B17611" s="57"/>
      <c r="C17611" s="57" t="s">
        <v>44480</v>
      </c>
      <c r="D17611" s="57" t="s">
        <v>44481</v>
      </c>
    </row>
    <row r="17612" spans="1:4">
      <c r="A17612" s="57" t="s">
        <v>44454</v>
      </c>
      <c r="B17612" s="57"/>
      <c r="C17612" s="57" t="s">
        <v>44482</v>
      </c>
      <c r="D17612" s="57" t="s">
        <v>44483</v>
      </c>
    </row>
    <row r="17613" spans="1:4">
      <c r="A17613" s="57" t="s">
        <v>44454</v>
      </c>
      <c r="B17613" s="57"/>
      <c r="C17613" s="57" t="s">
        <v>44484</v>
      </c>
      <c r="D17613" s="57" t="s">
        <v>44483</v>
      </c>
    </row>
    <row r="17614" spans="1:4">
      <c r="A17614" s="57" t="s">
        <v>44485</v>
      </c>
      <c r="B17614" s="57" t="s">
        <v>12940</v>
      </c>
      <c r="C17614" s="57" t="s">
        <v>44486</v>
      </c>
      <c r="D17614" s="57" t="s">
        <v>19034</v>
      </c>
    </row>
    <row r="17615" spans="1:4">
      <c r="A17615" s="57" t="s">
        <v>44487</v>
      </c>
      <c r="B17615" s="57" t="s">
        <v>12940</v>
      </c>
      <c r="C17615" s="57" t="s">
        <v>44488</v>
      </c>
      <c r="D17615" s="57" t="s">
        <v>19034</v>
      </c>
    </row>
    <row r="17616" spans="1:4">
      <c r="A17616" s="57" t="s">
        <v>44489</v>
      </c>
      <c r="B17616" s="57" t="s">
        <v>12940</v>
      </c>
      <c r="C17616" s="57" t="s">
        <v>44490</v>
      </c>
      <c r="D17616" s="57" t="s">
        <v>44491</v>
      </c>
    </row>
    <row r="17617" spans="1:4">
      <c r="A17617" s="57" t="s">
        <v>44492</v>
      </c>
      <c r="B17617" s="57" t="s">
        <v>12940</v>
      </c>
      <c r="C17617" s="57" t="s">
        <v>44493</v>
      </c>
      <c r="D17617" s="57" t="s">
        <v>44494</v>
      </c>
    </row>
    <row r="17618" spans="1:4">
      <c r="A17618" s="57" t="s">
        <v>44495</v>
      </c>
      <c r="B17618" s="57" t="s">
        <v>12940</v>
      </c>
      <c r="C17618" s="57" t="s">
        <v>44496</v>
      </c>
      <c r="D17618" s="57" t="s">
        <v>44497</v>
      </c>
    </row>
    <row r="17619" spans="1:4">
      <c r="A17619" s="57" t="s">
        <v>44495</v>
      </c>
      <c r="B17619" s="57"/>
      <c r="C17619" s="57" t="s">
        <v>44498</v>
      </c>
      <c r="D17619" s="57" t="s">
        <v>44499</v>
      </c>
    </row>
    <row r="17620" spans="1:4">
      <c r="A17620" s="57" t="s">
        <v>44495</v>
      </c>
      <c r="B17620" s="57"/>
      <c r="C17620" s="57" t="s">
        <v>44500</v>
      </c>
      <c r="D17620" s="57" t="s">
        <v>44501</v>
      </c>
    </row>
    <row r="17621" spans="1:4">
      <c r="A17621" s="57" t="s">
        <v>44495</v>
      </c>
      <c r="B17621" s="57"/>
      <c r="C17621" s="57" t="s">
        <v>44502</v>
      </c>
      <c r="D17621" s="57" t="s">
        <v>44503</v>
      </c>
    </row>
    <row r="17622" spans="1:4">
      <c r="A17622" s="57" t="s">
        <v>44495</v>
      </c>
      <c r="B17622" s="57"/>
      <c r="C17622" s="57" t="s">
        <v>44504</v>
      </c>
      <c r="D17622" s="57" t="s">
        <v>44505</v>
      </c>
    </row>
    <row r="17623" spans="1:4">
      <c r="A17623" s="57" t="s">
        <v>44506</v>
      </c>
      <c r="B17623" s="57" t="s">
        <v>12940</v>
      </c>
      <c r="C17623" s="57" t="s">
        <v>44507</v>
      </c>
      <c r="D17623" s="57" t="s">
        <v>44508</v>
      </c>
    </row>
    <row r="17624" spans="1:4">
      <c r="A17624" s="57" t="s">
        <v>44506</v>
      </c>
      <c r="B17624" s="57"/>
      <c r="C17624" s="57" t="s">
        <v>44509</v>
      </c>
      <c r="D17624" s="57" t="s">
        <v>44510</v>
      </c>
    </row>
    <row r="17625" spans="1:4">
      <c r="A17625" s="57" t="s">
        <v>44506</v>
      </c>
      <c r="B17625" s="57"/>
      <c r="C17625" s="57" t="s">
        <v>44511</v>
      </c>
      <c r="D17625" s="57" t="s">
        <v>44512</v>
      </c>
    </row>
    <row r="17626" spans="1:4">
      <c r="A17626" s="57" t="s">
        <v>44506</v>
      </c>
      <c r="B17626" s="57"/>
      <c r="C17626" s="57" t="s">
        <v>44513</v>
      </c>
      <c r="D17626" s="57" t="s">
        <v>44514</v>
      </c>
    </row>
    <row r="17627" spans="1:4">
      <c r="A17627" s="57" t="s">
        <v>44506</v>
      </c>
      <c r="B17627" s="57"/>
      <c r="C17627" s="57" t="s">
        <v>44515</v>
      </c>
      <c r="D17627" s="57" t="s">
        <v>44516</v>
      </c>
    </row>
    <row r="17628" spans="1:4">
      <c r="A17628" s="57" t="s">
        <v>44506</v>
      </c>
      <c r="B17628" s="57"/>
      <c r="C17628" s="57" t="s">
        <v>44517</v>
      </c>
      <c r="D17628" s="57" t="s">
        <v>44518</v>
      </c>
    </row>
    <row r="17629" spans="1:4">
      <c r="A17629" s="57" t="s">
        <v>44506</v>
      </c>
      <c r="B17629" s="57"/>
      <c r="C17629" s="57" t="s">
        <v>44519</v>
      </c>
      <c r="D17629" s="57" t="s">
        <v>44520</v>
      </c>
    </row>
    <row r="17630" spans="1:4">
      <c r="A17630" s="57" t="s">
        <v>44506</v>
      </c>
      <c r="B17630" s="57"/>
      <c r="C17630" s="57" t="s">
        <v>44521</v>
      </c>
      <c r="D17630" s="57" t="s">
        <v>44522</v>
      </c>
    </row>
    <row r="17631" spans="1:4">
      <c r="A17631" s="57" t="s">
        <v>44506</v>
      </c>
      <c r="B17631" s="57"/>
      <c r="C17631" s="57" t="s">
        <v>44523</v>
      </c>
      <c r="D17631" s="57" t="s">
        <v>44524</v>
      </c>
    </row>
    <row r="17632" spans="1:4">
      <c r="A17632" s="57" t="s">
        <v>44506</v>
      </c>
      <c r="B17632" s="57"/>
      <c r="C17632" s="57" t="s">
        <v>75306</v>
      </c>
      <c r="D17632" s="57" t="s">
        <v>75307</v>
      </c>
    </row>
    <row r="17633" spans="1:4">
      <c r="A17633" s="57" t="s">
        <v>44525</v>
      </c>
      <c r="B17633" s="57" t="s">
        <v>12940</v>
      </c>
      <c r="C17633" s="57" t="s">
        <v>44526</v>
      </c>
      <c r="D17633" s="57" t="s">
        <v>44527</v>
      </c>
    </row>
    <row r="17634" spans="1:4">
      <c r="A17634" s="57" t="s">
        <v>44528</v>
      </c>
      <c r="B17634" s="57" t="s">
        <v>12940</v>
      </c>
      <c r="C17634" s="57" t="s">
        <v>44529</v>
      </c>
      <c r="D17634" s="57" t="s">
        <v>44530</v>
      </c>
    </row>
    <row r="17635" spans="1:4">
      <c r="A17635" s="57" t="s">
        <v>44531</v>
      </c>
      <c r="B17635" s="57" t="s">
        <v>12940</v>
      </c>
      <c r="C17635" s="57" t="s">
        <v>44532</v>
      </c>
      <c r="D17635" s="57" t="s">
        <v>44533</v>
      </c>
    </row>
    <row r="17636" spans="1:4">
      <c r="A17636" s="57" t="s">
        <v>44531</v>
      </c>
      <c r="B17636" s="57"/>
      <c r="C17636" s="57" t="s">
        <v>44534</v>
      </c>
      <c r="D17636" s="57" t="s">
        <v>44535</v>
      </c>
    </row>
    <row r="17637" spans="1:4">
      <c r="A17637" s="57" t="s">
        <v>44536</v>
      </c>
      <c r="B17637" s="57" t="s">
        <v>12940</v>
      </c>
      <c r="C17637" s="57" t="s">
        <v>44537</v>
      </c>
      <c r="D17637" s="57" t="s">
        <v>44538</v>
      </c>
    </row>
    <row r="17638" spans="1:4">
      <c r="A17638" s="57" t="s">
        <v>44536</v>
      </c>
      <c r="B17638" s="57"/>
      <c r="C17638" s="57" t="s">
        <v>44539</v>
      </c>
      <c r="D17638" s="57" t="s">
        <v>44540</v>
      </c>
    </row>
    <row r="17639" spans="1:4">
      <c r="A17639" s="57" t="s">
        <v>44536</v>
      </c>
      <c r="B17639" s="57"/>
      <c r="C17639" s="57" t="s">
        <v>44541</v>
      </c>
      <c r="D17639" s="57" t="s">
        <v>44542</v>
      </c>
    </row>
    <row r="17640" spans="1:4">
      <c r="A17640" s="57" t="s">
        <v>44543</v>
      </c>
      <c r="B17640" s="57" t="s">
        <v>12940</v>
      </c>
      <c r="C17640" s="57" t="s">
        <v>44544</v>
      </c>
      <c r="D17640" s="57" t="s">
        <v>44545</v>
      </c>
    </row>
    <row r="17641" spans="1:4">
      <c r="A17641" s="57" t="s">
        <v>44546</v>
      </c>
      <c r="B17641" s="57" t="s">
        <v>12940</v>
      </c>
      <c r="C17641" s="57" t="s">
        <v>44547</v>
      </c>
      <c r="D17641" s="57" t="s">
        <v>44548</v>
      </c>
    </row>
    <row r="17642" spans="1:4">
      <c r="A17642" s="57" t="s">
        <v>44546</v>
      </c>
      <c r="B17642" s="57"/>
      <c r="C17642" s="57" t="s">
        <v>44549</v>
      </c>
      <c r="D17642" s="57" t="s">
        <v>44550</v>
      </c>
    </row>
    <row r="17643" spans="1:4">
      <c r="A17643" s="57" t="s">
        <v>44551</v>
      </c>
      <c r="B17643" s="57" t="s">
        <v>12940</v>
      </c>
      <c r="C17643" s="57" t="s">
        <v>44552</v>
      </c>
      <c r="D17643" s="57" t="s">
        <v>44553</v>
      </c>
    </row>
    <row r="17644" spans="1:4">
      <c r="A17644" s="57" t="s">
        <v>44554</v>
      </c>
      <c r="B17644" s="57" t="s">
        <v>12940</v>
      </c>
      <c r="C17644" s="57" t="s">
        <v>44555</v>
      </c>
      <c r="D17644" s="57" t="s">
        <v>44556</v>
      </c>
    </row>
    <row r="17645" spans="1:4">
      <c r="A17645" s="57" t="s">
        <v>44554</v>
      </c>
      <c r="B17645" s="57"/>
      <c r="C17645" s="57" t="s">
        <v>44557</v>
      </c>
      <c r="D17645" s="57" t="s">
        <v>44558</v>
      </c>
    </row>
    <row r="17646" spans="1:4">
      <c r="A17646" s="57" t="s">
        <v>44554</v>
      </c>
      <c r="B17646" s="57"/>
      <c r="C17646" s="57" t="s">
        <v>44559</v>
      </c>
      <c r="D17646" s="57" t="s">
        <v>44560</v>
      </c>
    </row>
    <row r="17647" spans="1:4">
      <c r="A17647" s="57" t="s">
        <v>44554</v>
      </c>
      <c r="B17647" s="57"/>
      <c r="C17647" s="57" t="s">
        <v>44561</v>
      </c>
      <c r="D17647" s="57" t="s">
        <v>44562</v>
      </c>
    </row>
    <row r="17648" spans="1:4">
      <c r="A17648" s="57" t="s">
        <v>44554</v>
      </c>
      <c r="B17648" s="57"/>
      <c r="C17648" s="57" t="s">
        <v>44563</v>
      </c>
      <c r="D17648" s="57" t="s">
        <v>44564</v>
      </c>
    </row>
    <row r="17649" spans="1:4">
      <c r="A17649" s="57" t="s">
        <v>44554</v>
      </c>
      <c r="B17649" s="57"/>
      <c r="C17649" s="57" t="s">
        <v>44565</v>
      </c>
      <c r="D17649" s="57" t="s">
        <v>44566</v>
      </c>
    </row>
    <row r="17650" spans="1:4">
      <c r="A17650" s="57" t="s">
        <v>44554</v>
      </c>
      <c r="B17650" s="57"/>
      <c r="C17650" s="57" t="s">
        <v>44567</v>
      </c>
      <c r="D17650" s="57" t="s">
        <v>44568</v>
      </c>
    </row>
    <row r="17651" spans="1:4">
      <c r="A17651" s="57" t="s">
        <v>44554</v>
      </c>
      <c r="B17651" s="57"/>
      <c r="C17651" s="57" t="s">
        <v>44569</v>
      </c>
      <c r="D17651" s="57" t="s">
        <v>44570</v>
      </c>
    </row>
    <row r="17652" spans="1:4">
      <c r="A17652" s="57" t="s">
        <v>44554</v>
      </c>
      <c r="B17652" s="57"/>
      <c r="C17652" s="57" t="s">
        <v>75308</v>
      </c>
      <c r="D17652" s="57" t="s">
        <v>75309</v>
      </c>
    </row>
    <row r="17653" spans="1:4">
      <c r="A17653" s="57" t="s">
        <v>44571</v>
      </c>
      <c r="B17653" s="57" t="s">
        <v>12940</v>
      </c>
      <c r="C17653" s="57" t="s">
        <v>44572</v>
      </c>
      <c r="D17653" s="57" t="s">
        <v>44573</v>
      </c>
    </row>
    <row r="17654" spans="1:4">
      <c r="A17654" s="57" t="s">
        <v>44574</v>
      </c>
      <c r="B17654" s="57" t="s">
        <v>12940</v>
      </c>
      <c r="C17654" s="57" t="s">
        <v>44575</v>
      </c>
      <c r="D17654" s="57" t="s">
        <v>44576</v>
      </c>
    </row>
    <row r="17655" spans="1:4">
      <c r="A17655" s="57" t="s">
        <v>44577</v>
      </c>
      <c r="B17655" s="57" t="s">
        <v>12940</v>
      </c>
      <c r="C17655" s="57" t="s">
        <v>44578</v>
      </c>
      <c r="D17655" s="57" t="s">
        <v>44579</v>
      </c>
    </row>
    <row r="17656" spans="1:4">
      <c r="A17656" s="57" t="s">
        <v>44577</v>
      </c>
      <c r="B17656" s="57"/>
      <c r="C17656" s="57" t="s">
        <v>44580</v>
      </c>
      <c r="D17656" s="57" t="s">
        <v>44581</v>
      </c>
    </row>
    <row r="17657" spans="1:4">
      <c r="A17657" s="57" t="s">
        <v>44577</v>
      </c>
      <c r="B17657" s="57"/>
      <c r="C17657" s="57" t="s">
        <v>44582</v>
      </c>
      <c r="D17657" s="57" t="s">
        <v>44583</v>
      </c>
    </row>
    <row r="17658" spans="1:4">
      <c r="A17658" s="57" t="s">
        <v>44577</v>
      </c>
      <c r="B17658" s="57"/>
      <c r="C17658" s="57" t="s">
        <v>44584</v>
      </c>
      <c r="D17658" s="57" t="s">
        <v>44585</v>
      </c>
    </row>
    <row r="17659" spans="1:4">
      <c r="A17659" s="57" t="s">
        <v>44586</v>
      </c>
      <c r="B17659" s="57" t="s">
        <v>12940</v>
      </c>
      <c r="C17659" s="57" t="s">
        <v>44587</v>
      </c>
      <c r="D17659" s="57" t="s">
        <v>44588</v>
      </c>
    </row>
    <row r="17660" spans="1:4">
      <c r="A17660" s="57" t="s">
        <v>44586</v>
      </c>
      <c r="B17660" s="57"/>
      <c r="C17660" s="57" t="s">
        <v>44589</v>
      </c>
      <c r="D17660" s="57" t="s">
        <v>44590</v>
      </c>
    </row>
    <row r="17661" spans="1:4">
      <c r="A17661" s="57" t="s">
        <v>44586</v>
      </c>
      <c r="B17661" s="57"/>
      <c r="C17661" s="57" t="s">
        <v>44591</v>
      </c>
      <c r="D17661" s="57" t="s">
        <v>44592</v>
      </c>
    </row>
    <row r="17662" spans="1:4">
      <c r="A17662" s="57" t="s">
        <v>44586</v>
      </c>
      <c r="B17662" s="57"/>
      <c r="C17662" s="57" t="s">
        <v>44593</v>
      </c>
      <c r="D17662" s="57" t="s">
        <v>44594</v>
      </c>
    </row>
    <row r="17663" spans="1:4">
      <c r="A17663" s="57" t="s">
        <v>44586</v>
      </c>
      <c r="B17663" s="57"/>
      <c r="C17663" s="57" t="s">
        <v>44595</v>
      </c>
      <c r="D17663" s="57" t="s">
        <v>44596</v>
      </c>
    </row>
    <row r="17664" spans="1:4">
      <c r="A17664" s="57" t="s">
        <v>44586</v>
      </c>
      <c r="B17664" s="57"/>
      <c r="C17664" s="57" t="s">
        <v>44597</v>
      </c>
      <c r="D17664" s="57" t="s">
        <v>44598</v>
      </c>
    </row>
    <row r="17665" spans="1:4">
      <c r="A17665" s="57" t="s">
        <v>44586</v>
      </c>
      <c r="B17665" s="57"/>
      <c r="C17665" s="57" t="s">
        <v>75310</v>
      </c>
      <c r="D17665" s="57" t="s">
        <v>75311</v>
      </c>
    </row>
    <row r="17666" spans="1:4">
      <c r="A17666" s="57" t="s">
        <v>44599</v>
      </c>
      <c r="B17666" s="57" t="s">
        <v>12940</v>
      </c>
      <c r="C17666" s="57" t="s">
        <v>44600</v>
      </c>
      <c r="D17666" s="57" t="s">
        <v>19034</v>
      </c>
    </row>
    <row r="17667" spans="1:4">
      <c r="A17667" s="57" t="s">
        <v>44601</v>
      </c>
      <c r="B17667" s="57" t="s">
        <v>12940</v>
      </c>
      <c r="C17667" s="57" t="s">
        <v>44602</v>
      </c>
      <c r="D17667" s="57" t="s">
        <v>44603</v>
      </c>
    </row>
    <row r="17668" spans="1:4">
      <c r="A17668" s="57" t="s">
        <v>44604</v>
      </c>
      <c r="B17668" s="57" t="s">
        <v>12940</v>
      </c>
      <c r="C17668" s="57" t="s">
        <v>44605</v>
      </c>
      <c r="D17668" s="57" t="s">
        <v>44606</v>
      </c>
    </row>
    <row r="17669" spans="1:4">
      <c r="A17669" s="57" t="s">
        <v>44604</v>
      </c>
      <c r="B17669" s="57"/>
      <c r="C17669" s="57" t="s">
        <v>44607</v>
      </c>
      <c r="D17669" s="57" t="s">
        <v>44608</v>
      </c>
    </row>
    <row r="17670" spans="1:4">
      <c r="A17670" s="57" t="s">
        <v>44604</v>
      </c>
      <c r="B17670" s="57"/>
      <c r="C17670" s="57" t="s">
        <v>44609</v>
      </c>
      <c r="D17670" s="57" t="s">
        <v>44610</v>
      </c>
    </row>
    <row r="17671" spans="1:4">
      <c r="A17671" s="57" t="s">
        <v>44604</v>
      </c>
      <c r="B17671" s="57"/>
      <c r="C17671" s="57" t="s">
        <v>75312</v>
      </c>
      <c r="D17671" s="57" t="s">
        <v>75313</v>
      </c>
    </row>
    <row r="17672" spans="1:4">
      <c r="A17672" s="57" t="s">
        <v>44611</v>
      </c>
      <c r="B17672" s="57" t="s">
        <v>12940</v>
      </c>
      <c r="C17672" s="57" t="s">
        <v>44612</v>
      </c>
      <c r="D17672" s="57" t="s">
        <v>44613</v>
      </c>
    </row>
    <row r="17673" spans="1:4">
      <c r="A17673" s="57" t="s">
        <v>44611</v>
      </c>
      <c r="B17673" s="57"/>
      <c r="C17673" s="57" t="s">
        <v>44614</v>
      </c>
      <c r="D17673" s="57" t="s">
        <v>44613</v>
      </c>
    </row>
    <row r="17674" spans="1:4">
      <c r="A17674" s="57" t="s">
        <v>44611</v>
      </c>
      <c r="B17674" s="57"/>
      <c r="C17674" s="57" t="s">
        <v>44615</v>
      </c>
      <c r="D17674" s="57" t="s">
        <v>44616</v>
      </c>
    </row>
    <row r="17675" spans="1:4">
      <c r="A17675" s="57" t="s">
        <v>44611</v>
      </c>
      <c r="B17675" s="57"/>
      <c r="C17675" s="57" t="s">
        <v>44617</v>
      </c>
      <c r="D17675" s="57" t="s">
        <v>44618</v>
      </c>
    </row>
    <row r="17676" spans="1:4">
      <c r="A17676" s="57" t="s">
        <v>44611</v>
      </c>
      <c r="B17676" s="57"/>
      <c r="C17676" s="57" t="s">
        <v>44619</v>
      </c>
      <c r="D17676" s="57" t="s">
        <v>44618</v>
      </c>
    </row>
    <row r="17677" spans="1:4">
      <c r="A17677" s="57" t="s">
        <v>44611</v>
      </c>
      <c r="B17677" s="57"/>
      <c r="C17677" s="57" t="s">
        <v>44620</v>
      </c>
      <c r="D17677" s="57" t="s">
        <v>44621</v>
      </c>
    </row>
    <row r="17678" spans="1:4">
      <c r="A17678" s="57" t="s">
        <v>44622</v>
      </c>
      <c r="B17678" s="57" t="s">
        <v>12940</v>
      </c>
      <c r="C17678" s="57" t="s">
        <v>44623</v>
      </c>
      <c r="D17678" s="57" t="s">
        <v>44624</v>
      </c>
    </row>
    <row r="17679" spans="1:4">
      <c r="A17679" s="57" t="s">
        <v>44625</v>
      </c>
      <c r="B17679" s="57" t="s">
        <v>12940</v>
      </c>
      <c r="C17679" s="57" t="s">
        <v>44626</v>
      </c>
      <c r="D17679" s="57" t="s">
        <v>44627</v>
      </c>
    </row>
    <row r="17680" spans="1:4">
      <c r="A17680" s="57" t="s">
        <v>44628</v>
      </c>
      <c r="B17680" s="57" t="s">
        <v>12940</v>
      </c>
      <c r="C17680" s="57" t="s">
        <v>44629</v>
      </c>
      <c r="D17680" s="57" t="s">
        <v>44630</v>
      </c>
    </row>
    <row r="17681" spans="1:4">
      <c r="A17681" s="57" t="s">
        <v>44631</v>
      </c>
      <c r="B17681" s="57" t="s">
        <v>12940</v>
      </c>
      <c r="C17681" s="57" t="s">
        <v>44632</v>
      </c>
      <c r="D17681" s="57" t="s">
        <v>44633</v>
      </c>
    </row>
    <row r="17682" spans="1:4">
      <c r="A17682" s="57" t="s">
        <v>44634</v>
      </c>
      <c r="B17682" s="57" t="s">
        <v>12940</v>
      </c>
      <c r="C17682" s="57" t="s">
        <v>44635</v>
      </c>
      <c r="D17682" s="57" t="s">
        <v>44636</v>
      </c>
    </row>
    <row r="17683" spans="1:4">
      <c r="A17683" s="57" t="s">
        <v>7878</v>
      </c>
      <c r="B17683" s="57" t="s">
        <v>2305</v>
      </c>
      <c r="C17683" s="57" t="s">
        <v>2998</v>
      </c>
      <c r="D17683" s="57" t="s">
        <v>2999</v>
      </c>
    </row>
    <row r="17684" spans="1:4">
      <c r="A17684" s="57" t="s">
        <v>7878</v>
      </c>
      <c r="B17684" s="57" t="s">
        <v>2305</v>
      </c>
      <c r="C17684" s="57" t="s">
        <v>4043</v>
      </c>
      <c r="D17684" s="57" t="s">
        <v>4044</v>
      </c>
    </row>
    <row r="17685" spans="1:4">
      <c r="A17685" s="57" t="s">
        <v>7878</v>
      </c>
      <c r="B17685" s="57" t="s">
        <v>2305</v>
      </c>
      <c r="C17685" s="57" t="s">
        <v>5270</v>
      </c>
      <c r="D17685" s="57" t="s">
        <v>9395</v>
      </c>
    </row>
    <row r="17686" spans="1:4">
      <c r="A17686" s="57" t="s">
        <v>7878</v>
      </c>
      <c r="B17686" s="57" t="s">
        <v>2305</v>
      </c>
      <c r="C17686" s="57" t="s">
        <v>8774</v>
      </c>
      <c r="D17686" s="57" t="s">
        <v>8775</v>
      </c>
    </row>
    <row r="17687" spans="1:4">
      <c r="A17687" s="57" t="s">
        <v>7878</v>
      </c>
      <c r="B17687" s="57" t="s">
        <v>2305</v>
      </c>
      <c r="C17687" s="57" t="s">
        <v>13093</v>
      </c>
      <c r="D17687" s="57" t="s">
        <v>17512</v>
      </c>
    </row>
    <row r="17688" spans="1:4">
      <c r="A17688" s="57" t="s">
        <v>7878</v>
      </c>
      <c r="B17688" s="57" t="s">
        <v>2305</v>
      </c>
      <c r="C17688" s="57" t="s">
        <v>15504</v>
      </c>
      <c r="D17688" s="57" t="s">
        <v>15505</v>
      </c>
    </row>
    <row r="17689" spans="1:4">
      <c r="A17689" s="57" t="s">
        <v>7878</v>
      </c>
      <c r="B17689" s="57" t="s">
        <v>2305</v>
      </c>
      <c r="C17689" s="57" t="s">
        <v>17513</v>
      </c>
      <c r="D17689" s="57" t="s">
        <v>17514</v>
      </c>
    </row>
    <row r="17690" spans="1:4">
      <c r="A17690" s="57" t="s">
        <v>44637</v>
      </c>
      <c r="B17690" s="57" t="s">
        <v>12940</v>
      </c>
      <c r="C17690" s="57" t="s">
        <v>44638</v>
      </c>
      <c r="D17690" s="57" t="s">
        <v>44639</v>
      </c>
    </row>
    <row r="17691" spans="1:4">
      <c r="A17691" s="57" t="s">
        <v>44637</v>
      </c>
      <c r="B17691" s="57"/>
      <c r="C17691" s="57" t="s">
        <v>44640</v>
      </c>
      <c r="D17691" s="57" t="s">
        <v>44641</v>
      </c>
    </row>
    <row r="17692" spans="1:4">
      <c r="A17692" s="57" t="s">
        <v>44637</v>
      </c>
      <c r="B17692" s="57"/>
      <c r="C17692" s="57" t="s">
        <v>44642</v>
      </c>
      <c r="D17692" s="57" t="s">
        <v>44643</v>
      </c>
    </row>
    <row r="17693" spans="1:4">
      <c r="A17693" s="57" t="s">
        <v>44637</v>
      </c>
      <c r="B17693" s="57"/>
      <c r="C17693" s="57" t="s">
        <v>44644</v>
      </c>
      <c r="D17693" s="57" t="s">
        <v>44645</v>
      </c>
    </row>
    <row r="17694" spans="1:4">
      <c r="A17694" s="57" t="s">
        <v>44637</v>
      </c>
      <c r="B17694" s="57"/>
      <c r="C17694" s="57" t="s">
        <v>44646</v>
      </c>
      <c r="D17694" s="57" t="s">
        <v>44647</v>
      </c>
    </row>
    <row r="17695" spans="1:4">
      <c r="A17695" s="57" t="s">
        <v>44637</v>
      </c>
      <c r="B17695" s="57"/>
      <c r="C17695" s="57" t="s">
        <v>44648</v>
      </c>
      <c r="D17695" s="57" t="s">
        <v>44649</v>
      </c>
    </row>
    <row r="17696" spans="1:4">
      <c r="A17696" s="57" t="s">
        <v>44637</v>
      </c>
      <c r="B17696" s="57"/>
      <c r="C17696" s="57" t="s">
        <v>44650</v>
      </c>
      <c r="D17696" s="57" t="s">
        <v>44651</v>
      </c>
    </row>
    <row r="17697" spans="1:4">
      <c r="A17697" s="57" t="s">
        <v>44652</v>
      </c>
      <c r="B17697" s="57" t="s">
        <v>12940</v>
      </c>
      <c r="C17697" s="57" t="s">
        <v>44653</v>
      </c>
      <c r="D17697" s="57" t="s">
        <v>44654</v>
      </c>
    </row>
    <row r="17698" spans="1:4">
      <c r="A17698" s="57" t="s">
        <v>44655</v>
      </c>
      <c r="B17698" s="57" t="s">
        <v>12940</v>
      </c>
      <c r="C17698" s="57" t="s">
        <v>44656</v>
      </c>
      <c r="D17698" s="57" t="s">
        <v>44657</v>
      </c>
    </row>
    <row r="17699" spans="1:4">
      <c r="A17699" s="57" t="s">
        <v>44658</v>
      </c>
      <c r="B17699" s="57" t="s">
        <v>12940</v>
      </c>
      <c r="C17699" s="57" t="s">
        <v>44659</v>
      </c>
      <c r="D17699" s="57" t="s">
        <v>44660</v>
      </c>
    </row>
    <row r="17700" spans="1:4">
      <c r="A17700" s="57" t="s">
        <v>44661</v>
      </c>
      <c r="B17700" s="57" t="s">
        <v>12940</v>
      </c>
      <c r="C17700" s="57" t="s">
        <v>44662</v>
      </c>
      <c r="D17700" s="57" t="s">
        <v>2836</v>
      </c>
    </row>
    <row r="17701" spans="1:4">
      <c r="A17701" s="57" t="s">
        <v>44661</v>
      </c>
      <c r="B17701" s="57"/>
      <c r="C17701" s="57" t="s">
        <v>44663</v>
      </c>
      <c r="D17701" s="57" t="s">
        <v>2836</v>
      </c>
    </row>
    <row r="17702" spans="1:4">
      <c r="A17702" s="57" t="s">
        <v>44664</v>
      </c>
      <c r="B17702" s="57" t="s">
        <v>12940</v>
      </c>
      <c r="C17702" s="57" t="s">
        <v>44665</v>
      </c>
      <c r="D17702" s="57" t="s">
        <v>44666</v>
      </c>
    </row>
    <row r="17703" spans="1:4">
      <c r="A17703" s="57" t="s">
        <v>44667</v>
      </c>
      <c r="B17703" s="57" t="s">
        <v>12940</v>
      </c>
      <c r="C17703" s="57" t="s">
        <v>44668</v>
      </c>
      <c r="D17703" s="57" t="s">
        <v>44669</v>
      </c>
    </row>
    <row r="17704" spans="1:4">
      <c r="A17704" s="57" t="s">
        <v>44670</v>
      </c>
      <c r="B17704" s="57" t="s">
        <v>12940</v>
      </c>
      <c r="C17704" s="57" t="s">
        <v>44671</v>
      </c>
      <c r="D17704" s="57" t="s">
        <v>44672</v>
      </c>
    </row>
    <row r="17705" spans="1:4">
      <c r="A17705" s="57" t="s">
        <v>44670</v>
      </c>
      <c r="B17705" s="57"/>
      <c r="C17705" s="57" t="s">
        <v>44673</v>
      </c>
      <c r="D17705" s="57" t="s">
        <v>44674</v>
      </c>
    </row>
    <row r="17706" spans="1:4">
      <c r="A17706" s="57" t="s">
        <v>44670</v>
      </c>
      <c r="B17706" s="57"/>
      <c r="C17706" s="57" t="s">
        <v>44675</v>
      </c>
      <c r="D17706" s="57" t="s">
        <v>44676</v>
      </c>
    </row>
    <row r="17707" spans="1:4">
      <c r="A17707" s="57" t="s">
        <v>44670</v>
      </c>
      <c r="B17707" s="57"/>
      <c r="C17707" s="57" t="s">
        <v>44677</v>
      </c>
      <c r="D17707" s="57" t="s">
        <v>44678</v>
      </c>
    </row>
    <row r="17708" spans="1:4">
      <c r="A17708" s="57" t="s">
        <v>44670</v>
      </c>
      <c r="B17708" s="57"/>
      <c r="C17708" s="57" t="s">
        <v>44679</v>
      </c>
      <c r="D17708" s="57" t="s">
        <v>44680</v>
      </c>
    </row>
    <row r="17709" spans="1:4">
      <c r="A17709" s="57" t="s">
        <v>44670</v>
      </c>
      <c r="B17709" s="57"/>
      <c r="C17709" s="57" t="s">
        <v>44681</v>
      </c>
      <c r="D17709" s="57" t="s">
        <v>44682</v>
      </c>
    </row>
    <row r="17710" spans="1:4">
      <c r="A17710" s="57" t="s">
        <v>44670</v>
      </c>
      <c r="B17710" s="57"/>
      <c r="C17710" s="57" t="s">
        <v>44683</v>
      </c>
      <c r="D17710" s="57" t="s">
        <v>44684</v>
      </c>
    </row>
    <row r="17711" spans="1:4">
      <c r="A17711" s="57" t="s">
        <v>44670</v>
      </c>
      <c r="B17711" s="57"/>
      <c r="C17711" s="57" t="s">
        <v>44685</v>
      </c>
      <c r="D17711" s="57" t="s">
        <v>44686</v>
      </c>
    </row>
    <row r="17712" spans="1:4">
      <c r="A17712" s="57" t="s">
        <v>44670</v>
      </c>
      <c r="B17712" s="57"/>
      <c r="C17712" s="57" t="s">
        <v>44687</v>
      </c>
      <c r="D17712" s="57" t="s">
        <v>44688</v>
      </c>
    </row>
    <row r="17713" spans="1:4">
      <c r="A17713" s="57" t="s">
        <v>44670</v>
      </c>
      <c r="B17713" s="57"/>
      <c r="C17713" s="57" t="s">
        <v>44689</v>
      </c>
      <c r="D17713" s="57" t="s">
        <v>44690</v>
      </c>
    </row>
    <row r="17714" spans="1:4">
      <c r="A17714" s="57" t="s">
        <v>44670</v>
      </c>
      <c r="B17714" s="57"/>
      <c r="C17714" s="57" t="s">
        <v>44691</v>
      </c>
      <c r="D17714" s="57" t="s">
        <v>44692</v>
      </c>
    </row>
    <row r="17715" spans="1:4">
      <c r="A17715" s="57" t="s">
        <v>7879</v>
      </c>
      <c r="B17715" s="57" t="s">
        <v>2307</v>
      </c>
      <c r="C17715" s="57" t="s">
        <v>3495</v>
      </c>
      <c r="D17715" s="57" t="s">
        <v>9396</v>
      </c>
    </row>
    <row r="17716" spans="1:4">
      <c r="A17716" s="57" t="s">
        <v>7879</v>
      </c>
      <c r="B17716" s="57" t="s">
        <v>2307</v>
      </c>
      <c r="C17716" s="57" t="s">
        <v>5157</v>
      </c>
      <c r="D17716" s="57" t="s">
        <v>5158</v>
      </c>
    </row>
    <row r="17717" spans="1:4">
      <c r="A17717" s="57" t="s">
        <v>7879</v>
      </c>
      <c r="B17717" s="57" t="s">
        <v>2307</v>
      </c>
      <c r="C17717" s="57" t="s">
        <v>8547</v>
      </c>
      <c r="D17717" s="57" t="s">
        <v>8548</v>
      </c>
    </row>
    <row r="17718" spans="1:4">
      <c r="A17718" s="57" t="s">
        <v>7879</v>
      </c>
      <c r="B17718" s="57" t="s">
        <v>2307</v>
      </c>
      <c r="C17718" s="57" t="s">
        <v>13094</v>
      </c>
      <c r="D17718" s="57" t="s">
        <v>13095</v>
      </c>
    </row>
    <row r="17719" spans="1:4">
      <c r="A17719" s="57" t="s">
        <v>7879</v>
      </c>
      <c r="B17719" s="57" t="s">
        <v>2307</v>
      </c>
      <c r="C17719" s="57" t="s">
        <v>15506</v>
      </c>
      <c r="D17719" s="57" t="s">
        <v>15507</v>
      </c>
    </row>
    <row r="17720" spans="1:4">
      <c r="A17720" s="57" t="s">
        <v>7879</v>
      </c>
      <c r="B17720" s="57" t="s">
        <v>2307</v>
      </c>
      <c r="C17720" s="57" t="s">
        <v>17515</v>
      </c>
      <c r="D17720" s="57" t="s">
        <v>17516</v>
      </c>
    </row>
    <row r="17721" spans="1:4">
      <c r="A17721" s="57" t="s">
        <v>44693</v>
      </c>
      <c r="B17721" s="57" t="s">
        <v>12940</v>
      </c>
      <c r="C17721" s="57" t="s">
        <v>44694</v>
      </c>
      <c r="D17721" s="57" t="s">
        <v>44695</v>
      </c>
    </row>
    <row r="17722" spans="1:4">
      <c r="A17722" s="57" t="s">
        <v>44693</v>
      </c>
      <c r="B17722" s="57"/>
      <c r="C17722" s="57" t="s">
        <v>44696</v>
      </c>
      <c r="D17722" s="57" t="s">
        <v>44697</v>
      </c>
    </row>
    <row r="17723" spans="1:4">
      <c r="A17723" s="57" t="s">
        <v>44693</v>
      </c>
      <c r="B17723" s="57"/>
      <c r="C17723" s="57" t="s">
        <v>44698</v>
      </c>
      <c r="D17723" s="57" t="s">
        <v>43456</v>
      </c>
    </row>
    <row r="17724" spans="1:4">
      <c r="A17724" s="57" t="s">
        <v>44693</v>
      </c>
      <c r="B17724" s="57"/>
      <c r="C17724" s="57" t="s">
        <v>44699</v>
      </c>
      <c r="D17724" s="57" t="s">
        <v>44700</v>
      </c>
    </row>
    <row r="17725" spans="1:4">
      <c r="A17725" s="57" t="s">
        <v>44693</v>
      </c>
      <c r="B17725" s="57"/>
      <c r="C17725" s="57" t="s">
        <v>44701</v>
      </c>
      <c r="D17725" s="57" t="s">
        <v>44702</v>
      </c>
    </row>
    <row r="17726" spans="1:4">
      <c r="A17726" s="57" t="s">
        <v>44693</v>
      </c>
      <c r="B17726" s="57"/>
      <c r="C17726" s="57" t="s">
        <v>44703</v>
      </c>
      <c r="D17726" s="57" t="s">
        <v>44704</v>
      </c>
    </row>
    <row r="17727" spans="1:4">
      <c r="A17727" s="57" t="s">
        <v>44693</v>
      </c>
      <c r="B17727" s="57"/>
      <c r="C17727" s="57" t="s">
        <v>44705</v>
      </c>
      <c r="D17727" s="57" t="s">
        <v>44706</v>
      </c>
    </row>
    <row r="17728" spans="1:4">
      <c r="A17728" s="57" t="s">
        <v>44693</v>
      </c>
      <c r="B17728" s="57"/>
      <c r="C17728" s="57" t="s">
        <v>44707</v>
      </c>
      <c r="D17728" s="57" t="s">
        <v>44708</v>
      </c>
    </row>
    <row r="17729" spans="1:4">
      <c r="A17729" s="57" t="s">
        <v>44709</v>
      </c>
      <c r="B17729" s="57" t="s">
        <v>12940</v>
      </c>
      <c r="C17729" s="57" t="s">
        <v>44710</v>
      </c>
      <c r="D17729" s="57" t="s">
        <v>44711</v>
      </c>
    </row>
    <row r="17730" spans="1:4">
      <c r="A17730" s="57" t="s">
        <v>44712</v>
      </c>
      <c r="B17730" s="57" t="s">
        <v>12940</v>
      </c>
      <c r="C17730" s="57" t="s">
        <v>44713</v>
      </c>
      <c r="D17730" s="57" t="s">
        <v>44714</v>
      </c>
    </row>
    <row r="17731" spans="1:4">
      <c r="A17731" s="57" t="s">
        <v>44712</v>
      </c>
      <c r="B17731" s="57"/>
      <c r="C17731" s="57" t="s">
        <v>44715</v>
      </c>
      <c r="D17731" s="57" t="s">
        <v>44716</v>
      </c>
    </row>
    <row r="17732" spans="1:4">
      <c r="A17732" s="57" t="s">
        <v>44712</v>
      </c>
      <c r="B17732" s="57"/>
      <c r="C17732" s="57" t="s">
        <v>44717</v>
      </c>
      <c r="D17732" s="57" t="s">
        <v>44718</v>
      </c>
    </row>
    <row r="17733" spans="1:4">
      <c r="A17733" s="57" t="s">
        <v>44712</v>
      </c>
      <c r="B17733" s="57"/>
      <c r="C17733" s="57" t="s">
        <v>44719</v>
      </c>
      <c r="D17733" s="57" t="s">
        <v>44720</v>
      </c>
    </row>
    <row r="17734" spans="1:4">
      <c r="A17734" s="57" t="s">
        <v>44712</v>
      </c>
      <c r="B17734" s="57"/>
      <c r="C17734" s="57" t="s">
        <v>44721</v>
      </c>
      <c r="D17734" s="57" t="s">
        <v>44722</v>
      </c>
    </row>
    <row r="17735" spans="1:4">
      <c r="A17735" s="57" t="s">
        <v>44712</v>
      </c>
      <c r="B17735" s="57"/>
      <c r="C17735" s="57" t="s">
        <v>44723</v>
      </c>
      <c r="D17735" s="57" t="s">
        <v>44724</v>
      </c>
    </row>
    <row r="17736" spans="1:4">
      <c r="A17736" s="57" t="s">
        <v>44712</v>
      </c>
      <c r="B17736" s="57"/>
      <c r="C17736" s="57" t="s">
        <v>44725</v>
      </c>
      <c r="D17736" s="57" t="s">
        <v>44726</v>
      </c>
    </row>
    <row r="17737" spans="1:4">
      <c r="A17737" s="57" t="s">
        <v>44712</v>
      </c>
      <c r="B17737" s="57"/>
      <c r="C17737" s="57" t="s">
        <v>44727</v>
      </c>
      <c r="D17737" s="57" t="s">
        <v>44728</v>
      </c>
    </row>
    <row r="17738" spans="1:4">
      <c r="A17738" s="57" t="s">
        <v>44712</v>
      </c>
      <c r="B17738" s="57"/>
      <c r="C17738" s="57" t="s">
        <v>44729</v>
      </c>
      <c r="D17738" s="57" t="s">
        <v>44730</v>
      </c>
    </row>
    <row r="17739" spans="1:4">
      <c r="A17739" s="57" t="s">
        <v>44712</v>
      </c>
      <c r="B17739" s="57"/>
      <c r="C17739" s="57" t="s">
        <v>44731</v>
      </c>
      <c r="D17739" s="57" t="s">
        <v>44732</v>
      </c>
    </row>
    <row r="17740" spans="1:4">
      <c r="A17740" s="57" t="s">
        <v>44712</v>
      </c>
      <c r="B17740" s="57"/>
      <c r="C17740" s="57" t="s">
        <v>44733</v>
      </c>
      <c r="D17740" s="57" t="s">
        <v>44734</v>
      </c>
    </row>
    <row r="17741" spans="1:4">
      <c r="A17741" s="57" t="s">
        <v>44712</v>
      </c>
      <c r="B17741" s="57"/>
      <c r="C17741" s="57" t="s">
        <v>44735</v>
      </c>
      <c r="D17741" s="57" t="s">
        <v>44736</v>
      </c>
    </row>
    <row r="17742" spans="1:4">
      <c r="A17742" s="57" t="s">
        <v>44712</v>
      </c>
      <c r="B17742" s="57"/>
      <c r="C17742" s="57" t="s">
        <v>44737</v>
      </c>
      <c r="D17742" s="57" t="s">
        <v>44738</v>
      </c>
    </row>
    <row r="17743" spans="1:4">
      <c r="A17743" s="57" t="s">
        <v>44712</v>
      </c>
      <c r="B17743" s="57"/>
      <c r="C17743" s="57" t="s">
        <v>44739</v>
      </c>
      <c r="D17743" s="57" t="s">
        <v>44740</v>
      </c>
    </row>
    <row r="17744" spans="1:4">
      <c r="A17744" s="57" t="s">
        <v>44712</v>
      </c>
      <c r="B17744" s="57"/>
      <c r="C17744" s="57" t="s">
        <v>44741</v>
      </c>
      <c r="D17744" s="57" t="s">
        <v>44742</v>
      </c>
    </row>
    <row r="17745" spans="1:4">
      <c r="A17745" s="57" t="s">
        <v>44712</v>
      </c>
      <c r="B17745" s="57"/>
      <c r="C17745" s="57" t="s">
        <v>44743</v>
      </c>
      <c r="D17745" s="57" t="s">
        <v>44744</v>
      </c>
    </row>
    <row r="17746" spans="1:4">
      <c r="A17746" s="57" t="s">
        <v>44712</v>
      </c>
      <c r="B17746" s="57"/>
      <c r="C17746" s="57" t="s">
        <v>44745</v>
      </c>
      <c r="D17746" s="57" t="s">
        <v>44746</v>
      </c>
    </row>
    <row r="17747" spans="1:4">
      <c r="A17747" s="57" t="s">
        <v>44712</v>
      </c>
      <c r="B17747" s="57"/>
      <c r="C17747" s="57" t="s">
        <v>75314</v>
      </c>
      <c r="D17747" s="57" t="s">
        <v>75315</v>
      </c>
    </row>
    <row r="17748" spans="1:4">
      <c r="A17748" s="57" t="s">
        <v>44712</v>
      </c>
      <c r="B17748" s="57"/>
      <c r="C17748" s="57" t="s">
        <v>75316</v>
      </c>
      <c r="D17748" s="57" t="s">
        <v>75317</v>
      </c>
    </row>
    <row r="17749" spans="1:4">
      <c r="A17749" s="57" t="s">
        <v>44712</v>
      </c>
      <c r="B17749" s="57"/>
      <c r="C17749" s="57" t="s">
        <v>75318</v>
      </c>
      <c r="D17749" s="57" t="s">
        <v>75319</v>
      </c>
    </row>
    <row r="17750" spans="1:4">
      <c r="A17750" s="57" t="s">
        <v>44712</v>
      </c>
      <c r="B17750" s="57"/>
      <c r="C17750" s="57" t="s">
        <v>76747</v>
      </c>
      <c r="D17750" s="57" t="s">
        <v>76748</v>
      </c>
    </row>
    <row r="17751" spans="1:4">
      <c r="A17751" s="57" t="s">
        <v>44712</v>
      </c>
      <c r="B17751" s="57"/>
      <c r="C17751" s="57" t="s">
        <v>76749</v>
      </c>
      <c r="D17751" s="57" t="s">
        <v>76750</v>
      </c>
    </row>
    <row r="17752" spans="1:4">
      <c r="A17752" s="57" t="s">
        <v>44712</v>
      </c>
      <c r="B17752" s="57"/>
      <c r="C17752" s="57" t="s">
        <v>77400</v>
      </c>
      <c r="D17752" s="57" t="s">
        <v>77401</v>
      </c>
    </row>
    <row r="17753" spans="1:4">
      <c r="A17753" s="57" t="s">
        <v>44747</v>
      </c>
      <c r="B17753" s="57" t="s">
        <v>12940</v>
      </c>
      <c r="C17753" s="57" t="s">
        <v>44748</v>
      </c>
      <c r="D17753" s="57" t="s">
        <v>44749</v>
      </c>
    </row>
    <row r="17754" spans="1:4">
      <c r="A17754" s="57" t="s">
        <v>44747</v>
      </c>
      <c r="B17754" s="57"/>
      <c r="C17754" s="57" t="s">
        <v>44750</v>
      </c>
      <c r="D17754" s="57" t="s">
        <v>44751</v>
      </c>
    </row>
    <row r="17755" spans="1:4">
      <c r="A17755" s="57" t="s">
        <v>44747</v>
      </c>
      <c r="B17755" s="57"/>
      <c r="C17755" s="57" t="s">
        <v>44752</v>
      </c>
      <c r="D17755" s="57" t="s">
        <v>44753</v>
      </c>
    </row>
    <row r="17756" spans="1:4">
      <c r="A17756" s="57" t="s">
        <v>44747</v>
      </c>
      <c r="B17756" s="57"/>
      <c r="C17756" s="57" t="s">
        <v>44754</v>
      </c>
      <c r="D17756" s="57" t="s">
        <v>44755</v>
      </c>
    </row>
    <row r="17757" spans="1:4">
      <c r="A17757" s="57" t="s">
        <v>44747</v>
      </c>
      <c r="B17757" s="57"/>
      <c r="C17757" s="57" t="s">
        <v>44756</v>
      </c>
      <c r="D17757" s="57" t="s">
        <v>44757</v>
      </c>
    </row>
    <row r="17758" spans="1:4">
      <c r="A17758" s="57" t="s">
        <v>44747</v>
      </c>
      <c r="B17758" s="57"/>
      <c r="C17758" s="57" t="s">
        <v>44758</v>
      </c>
      <c r="D17758" s="57" t="s">
        <v>44759</v>
      </c>
    </row>
    <row r="17759" spans="1:4">
      <c r="A17759" s="57" t="s">
        <v>44747</v>
      </c>
      <c r="B17759" s="57"/>
      <c r="C17759" s="57" t="s">
        <v>44760</v>
      </c>
      <c r="D17759" s="57" t="s">
        <v>44761</v>
      </c>
    </row>
    <row r="17760" spans="1:4">
      <c r="A17760" s="57" t="s">
        <v>44747</v>
      </c>
      <c r="B17760" s="57"/>
      <c r="C17760" s="57" t="s">
        <v>44762</v>
      </c>
      <c r="D17760" s="57" t="s">
        <v>44763</v>
      </c>
    </row>
    <row r="17761" spans="1:4">
      <c r="A17761" s="57" t="s">
        <v>44747</v>
      </c>
      <c r="B17761" s="57"/>
      <c r="C17761" s="57" t="s">
        <v>44764</v>
      </c>
      <c r="D17761" s="57" t="s">
        <v>44765</v>
      </c>
    </row>
    <row r="17762" spans="1:4">
      <c r="A17762" s="57" t="s">
        <v>44747</v>
      </c>
      <c r="B17762" s="57"/>
      <c r="C17762" s="57" t="s">
        <v>44766</v>
      </c>
      <c r="D17762" s="57" t="s">
        <v>44767</v>
      </c>
    </row>
    <row r="17763" spans="1:4">
      <c r="A17763" s="57" t="s">
        <v>44747</v>
      </c>
      <c r="B17763" s="57"/>
      <c r="C17763" s="57" t="s">
        <v>44768</v>
      </c>
      <c r="D17763" s="57" t="s">
        <v>44769</v>
      </c>
    </row>
    <row r="17764" spans="1:4">
      <c r="A17764" s="57" t="s">
        <v>44747</v>
      </c>
      <c r="B17764" s="57"/>
      <c r="C17764" s="57" t="s">
        <v>44770</v>
      </c>
      <c r="D17764" s="57" t="s">
        <v>44771</v>
      </c>
    </row>
    <row r="17765" spans="1:4">
      <c r="A17765" s="57" t="s">
        <v>44747</v>
      </c>
      <c r="B17765" s="57"/>
      <c r="C17765" s="57" t="s">
        <v>44772</v>
      </c>
      <c r="D17765" s="57" t="s">
        <v>44773</v>
      </c>
    </row>
    <row r="17766" spans="1:4">
      <c r="A17766" s="57" t="s">
        <v>44774</v>
      </c>
      <c r="B17766" s="57" t="s">
        <v>12940</v>
      </c>
      <c r="C17766" s="57" t="s">
        <v>44775</v>
      </c>
      <c r="D17766" s="57" t="s">
        <v>2923</v>
      </c>
    </row>
    <row r="17767" spans="1:4">
      <c r="A17767" s="57" t="s">
        <v>44776</v>
      </c>
      <c r="B17767" s="57" t="s">
        <v>12940</v>
      </c>
      <c r="C17767" s="57" t="s">
        <v>44777</v>
      </c>
      <c r="D17767" s="57" t="s">
        <v>44778</v>
      </c>
    </row>
    <row r="17768" spans="1:4">
      <c r="A17768" s="57" t="s">
        <v>44779</v>
      </c>
      <c r="B17768" s="57" t="s">
        <v>12940</v>
      </c>
      <c r="C17768" s="57" t="s">
        <v>44780</v>
      </c>
      <c r="D17768" s="57" t="s">
        <v>44781</v>
      </c>
    </row>
    <row r="17769" spans="1:4">
      <c r="A17769" s="57" t="s">
        <v>44782</v>
      </c>
      <c r="B17769" s="57" t="s">
        <v>12940</v>
      </c>
      <c r="C17769" s="57" t="s">
        <v>44783</v>
      </c>
      <c r="D17769" s="57" t="s">
        <v>44784</v>
      </c>
    </row>
    <row r="17770" spans="1:4">
      <c r="A17770" s="57" t="s">
        <v>44782</v>
      </c>
      <c r="B17770" s="57"/>
      <c r="C17770" s="57" t="s">
        <v>44785</v>
      </c>
      <c r="D17770" s="57" t="s">
        <v>44786</v>
      </c>
    </row>
    <row r="17771" spans="1:4">
      <c r="A17771" s="57" t="s">
        <v>44782</v>
      </c>
      <c r="B17771" s="57"/>
      <c r="C17771" s="57" t="s">
        <v>44787</v>
      </c>
      <c r="D17771" s="57" t="s">
        <v>44788</v>
      </c>
    </row>
    <row r="17772" spans="1:4">
      <c r="A17772" s="57" t="s">
        <v>44782</v>
      </c>
      <c r="B17772" s="57"/>
      <c r="C17772" s="57" t="s">
        <v>44789</v>
      </c>
      <c r="D17772" s="57" t="s">
        <v>44790</v>
      </c>
    </row>
    <row r="17773" spans="1:4">
      <c r="A17773" s="57" t="s">
        <v>13096</v>
      </c>
      <c r="B17773" s="57" t="s">
        <v>10613</v>
      </c>
      <c r="C17773" s="57" t="s">
        <v>13097</v>
      </c>
      <c r="D17773" s="57" t="s">
        <v>13098</v>
      </c>
    </row>
    <row r="17774" spans="1:4">
      <c r="A17774" s="57" t="s">
        <v>13096</v>
      </c>
      <c r="B17774" s="57" t="s">
        <v>10613</v>
      </c>
      <c r="C17774" s="57" t="s">
        <v>13099</v>
      </c>
      <c r="D17774" s="57" t="s">
        <v>13100</v>
      </c>
    </row>
    <row r="17775" spans="1:4">
      <c r="A17775" s="57" t="s">
        <v>13096</v>
      </c>
      <c r="B17775" s="57" t="s">
        <v>10613</v>
      </c>
      <c r="C17775" s="57" t="s">
        <v>17517</v>
      </c>
      <c r="D17775" s="57" t="s">
        <v>17518</v>
      </c>
    </row>
    <row r="17776" spans="1:4">
      <c r="A17776" s="57" t="s">
        <v>13096</v>
      </c>
      <c r="B17776" s="57" t="s">
        <v>10613</v>
      </c>
      <c r="C17776" s="57" t="s">
        <v>17519</v>
      </c>
      <c r="D17776" s="57" t="s">
        <v>17520</v>
      </c>
    </row>
    <row r="17777" spans="1:4">
      <c r="A17777" s="57" t="s">
        <v>44791</v>
      </c>
      <c r="B17777" s="57" t="s">
        <v>12940</v>
      </c>
      <c r="C17777" s="57" t="s">
        <v>44792</v>
      </c>
      <c r="D17777" s="57" t="s">
        <v>44793</v>
      </c>
    </row>
    <row r="17778" spans="1:4">
      <c r="A17778" s="57" t="s">
        <v>44791</v>
      </c>
      <c r="B17778" s="57"/>
      <c r="C17778" s="57" t="s">
        <v>44794</v>
      </c>
      <c r="D17778" s="57" t="s">
        <v>44795</v>
      </c>
    </row>
    <row r="17779" spans="1:4">
      <c r="A17779" s="57" t="s">
        <v>44791</v>
      </c>
      <c r="B17779" s="57"/>
      <c r="C17779" s="57" t="s">
        <v>44796</v>
      </c>
      <c r="D17779" s="57" t="s">
        <v>44797</v>
      </c>
    </row>
    <row r="17780" spans="1:4">
      <c r="A17780" s="57" t="s">
        <v>44791</v>
      </c>
      <c r="B17780" s="57"/>
      <c r="C17780" s="57" t="s">
        <v>44798</v>
      </c>
      <c r="D17780" s="57" t="s">
        <v>44799</v>
      </c>
    </row>
    <row r="17781" spans="1:4">
      <c r="A17781" s="57" t="s">
        <v>44791</v>
      </c>
      <c r="B17781" s="57"/>
      <c r="C17781" s="57" t="s">
        <v>44800</v>
      </c>
      <c r="D17781" s="57" t="s">
        <v>44801</v>
      </c>
    </row>
    <row r="17782" spans="1:4">
      <c r="A17782" s="57" t="s">
        <v>44791</v>
      </c>
      <c r="B17782" s="57"/>
      <c r="C17782" s="57" t="s">
        <v>44802</v>
      </c>
      <c r="D17782" s="57" t="s">
        <v>44803</v>
      </c>
    </row>
    <row r="17783" spans="1:4">
      <c r="A17783" s="57" t="s">
        <v>44804</v>
      </c>
      <c r="B17783" s="57" t="s">
        <v>12940</v>
      </c>
      <c r="C17783" s="57" t="s">
        <v>44805</v>
      </c>
      <c r="D17783" s="57" t="s">
        <v>20460</v>
      </c>
    </row>
    <row r="17784" spans="1:4">
      <c r="A17784" s="57" t="s">
        <v>44804</v>
      </c>
      <c r="B17784" s="57"/>
      <c r="C17784" s="57" t="s">
        <v>44806</v>
      </c>
      <c r="D17784" s="57" t="s">
        <v>44807</v>
      </c>
    </row>
    <row r="17785" spans="1:4">
      <c r="A17785" s="57" t="s">
        <v>44804</v>
      </c>
      <c r="B17785" s="57"/>
      <c r="C17785" s="57" t="s">
        <v>44808</v>
      </c>
      <c r="D17785" s="57" t="s">
        <v>44809</v>
      </c>
    </row>
    <row r="17786" spans="1:4">
      <c r="A17786" s="57" t="s">
        <v>44810</v>
      </c>
      <c r="B17786" s="57" t="s">
        <v>12940</v>
      </c>
      <c r="C17786" s="57" t="s">
        <v>44811</v>
      </c>
      <c r="D17786" s="57" t="s">
        <v>44812</v>
      </c>
    </row>
    <row r="17787" spans="1:4">
      <c r="A17787" s="57" t="s">
        <v>44813</v>
      </c>
      <c r="B17787" s="57" t="s">
        <v>12940</v>
      </c>
      <c r="C17787" s="57" t="s">
        <v>44814</v>
      </c>
      <c r="D17787" s="57" t="s">
        <v>44815</v>
      </c>
    </row>
    <row r="17788" spans="1:4">
      <c r="A17788" s="57" t="s">
        <v>44816</v>
      </c>
      <c r="B17788" s="57" t="s">
        <v>12940</v>
      </c>
      <c r="C17788" s="57" t="s">
        <v>44817</v>
      </c>
      <c r="D17788" s="57" t="s">
        <v>44818</v>
      </c>
    </row>
    <row r="17789" spans="1:4">
      <c r="A17789" s="57" t="s">
        <v>44816</v>
      </c>
      <c r="B17789" s="57"/>
      <c r="C17789" s="57" t="s">
        <v>44819</v>
      </c>
      <c r="D17789" s="57" t="s">
        <v>44820</v>
      </c>
    </row>
    <row r="17790" spans="1:4">
      <c r="A17790" s="57" t="s">
        <v>44816</v>
      </c>
      <c r="B17790" s="57"/>
      <c r="C17790" s="57" t="s">
        <v>44821</v>
      </c>
      <c r="D17790" s="57" t="s">
        <v>44822</v>
      </c>
    </row>
    <row r="17791" spans="1:4">
      <c r="A17791" s="57" t="s">
        <v>44816</v>
      </c>
      <c r="B17791" s="57"/>
      <c r="C17791" s="57" t="s">
        <v>44823</v>
      </c>
      <c r="D17791" s="57" t="s">
        <v>44824</v>
      </c>
    </row>
    <row r="17792" spans="1:4">
      <c r="A17792" s="57" t="s">
        <v>44816</v>
      </c>
      <c r="B17792" s="57"/>
      <c r="C17792" s="57" t="s">
        <v>44825</v>
      </c>
      <c r="D17792" s="57" t="s">
        <v>44826</v>
      </c>
    </row>
    <row r="17793" spans="1:4">
      <c r="A17793" s="57" t="s">
        <v>44827</v>
      </c>
      <c r="B17793" s="57" t="s">
        <v>12940</v>
      </c>
      <c r="C17793" s="57" t="s">
        <v>44828</v>
      </c>
      <c r="D17793" s="57" t="s">
        <v>44829</v>
      </c>
    </row>
    <row r="17794" spans="1:4">
      <c r="A17794" s="57" t="s">
        <v>44830</v>
      </c>
      <c r="B17794" s="57" t="s">
        <v>12940</v>
      </c>
      <c r="C17794" s="57" t="s">
        <v>44831</v>
      </c>
      <c r="D17794" s="57" t="s">
        <v>2836</v>
      </c>
    </row>
    <row r="17795" spans="1:4">
      <c r="A17795" s="57" t="s">
        <v>15508</v>
      </c>
      <c r="B17795" s="57" t="s">
        <v>15509</v>
      </c>
      <c r="C17795" s="57" t="s">
        <v>15510</v>
      </c>
      <c r="D17795" s="57" t="s">
        <v>15511</v>
      </c>
    </row>
    <row r="17796" spans="1:4">
      <c r="A17796" s="57" t="s">
        <v>44832</v>
      </c>
      <c r="B17796" s="57" t="s">
        <v>12940</v>
      </c>
      <c r="C17796" s="57" t="s">
        <v>44833</v>
      </c>
      <c r="D17796" s="57" t="s">
        <v>44834</v>
      </c>
    </row>
    <row r="17797" spans="1:4">
      <c r="A17797" s="57" t="s">
        <v>44835</v>
      </c>
      <c r="B17797" s="57" t="s">
        <v>12940</v>
      </c>
      <c r="C17797" s="57" t="s">
        <v>44836</v>
      </c>
      <c r="D17797" s="57" t="s">
        <v>44837</v>
      </c>
    </row>
    <row r="17798" spans="1:4">
      <c r="A17798" s="57" t="s">
        <v>44835</v>
      </c>
      <c r="B17798" s="57"/>
      <c r="C17798" s="57" t="s">
        <v>44838</v>
      </c>
      <c r="D17798" s="57" t="s">
        <v>44839</v>
      </c>
    </row>
    <row r="17799" spans="1:4">
      <c r="A17799" s="57" t="s">
        <v>7880</v>
      </c>
      <c r="B17799" s="57" t="s">
        <v>2309</v>
      </c>
      <c r="C17799" s="57" t="s">
        <v>3707</v>
      </c>
      <c r="D17799" s="57" t="s">
        <v>3708</v>
      </c>
    </row>
    <row r="17800" spans="1:4">
      <c r="A17800" s="57" t="s">
        <v>7880</v>
      </c>
      <c r="B17800" s="57" t="s">
        <v>2309</v>
      </c>
      <c r="C17800" s="57" t="s">
        <v>3709</v>
      </c>
      <c r="D17800" s="57" t="s">
        <v>3710</v>
      </c>
    </row>
    <row r="17801" spans="1:4">
      <c r="A17801" s="57" t="s">
        <v>7880</v>
      </c>
      <c r="B17801" s="57" t="s">
        <v>2309</v>
      </c>
      <c r="C17801" s="57" t="s">
        <v>3713</v>
      </c>
      <c r="D17801" s="57" t="s">
        <v>3714</v>
      </c>
    </row>
    <row r="17802" spans="1:4">
      <c r="A17802" s="57" t="s">
        <v>44840</v>
      </c>
      <c r="B17802" s="57" t="s">
        <v>12940</v>
      </c>
      <c r="C17802" s="57" t="s">
        <v>44841</v>
      </c>
      <c r="D17802" s="57" t="s">
        <v>44842</v>
      </c>
    </row>
    <row r="17803" spans="1:4">
      <c r="A17803" s="57" t="s">
        <v>44840</v>
      </c>
      <c r="B17803" s="57"/>
      <c r="C17803" s="57" t="s">
        <v>44843</v>
      </c>
      <c r="D17803" s="57" t="s">
        <v>44844</v>
      </c>
    </row>
    <row r="17804" spans="1:4">
      <c r="A17804" s="57" t="s">
        <v>44845</v>
      </c>
      <c r="B17804" s="57" t="s">
        <v>12940</v>
      </c>
      <c r="C17804" s="57" t="s">
        <v>44846</v>
      </c>
      <c r="D17804" s="57" t="s">
        <v>44847</v>
      </c>
    </row>
    <row r="17805" spans="1:4">
      <c r="A17805" s="57" t="s">
        <v>44848</v>
      </c>
      <c r="B17805" s="57" t="s">
        <v>12940</v>
      </c>
      <c r="C17805" s="57" t="s">
        <v>44849</v>
      </c>
      <c r="D17805" s="57" t="s">
        <v>19034</v>
      </c>
    </row>
    <row r="17806" spans="1:4">
      <c r="A17806" s="57" t="s">
        <v>44850</v>
      </c>
      <c r="B17806" s="57" t="s">
        <v>12940</v>
      </c>
      <c r="C17806" s="57" t="s">
        <v>44851</v>
      </c>
      <c r="D17806" s="57" t="s">
        <v>44852</v>
      </c>
    </row>
    <row r="17807" spans="1:4">
      <c r="A17807" s="57" t="s">
        <v>44850</v>
      </c>
      <c r="B17807" s="57"/>
      <c r="C17807" s="57" t="s">
        <v>44853</v>
      </c>
      <c r="D17807" s="57" t="s">
        <v>44854</v>
      </c>
    </row>
    <row r="17808" spans="1:4">
      <c r="A17808" s="57" t="s">
        <v>44850</v>
      </c>
      <c r="B17808" s="57"/>
      <c r="C17808" s="57" t="s">
        <v>44855</v>
      </c>
      <c r="D17808" s="57" t="s">
        <v>44856</v>
      </c>
    </row>
    <row r="17809" spans="1:4">
      <c r="A17809" s="57" t="s">
        <v>44850</v>
      </c>
      <c r="B17809" s="57"/>
      <c r="C17809" s="57" t="s">
        <v>44857</v>
      </c>
      <c r="D17809" s="57" t="s">
        <v>44858</v>
      </c>
    </row>
    <row r="17810" spans="1:4">
      <c r="A17810" s="57" t="s">
        <v>44850</v>
      </c>
      <c r="B17810" s="57"/>
      <c r="C17810" s="57" t="s">
        <v>44859</v>
      </c>
      <c r="D17810" s="57" t="s">
        <v>44860</v>
      </c>
    </row>
    <row r="17811" spans="1:4">
      <c r="A17811" s="57" t="s">
        <v>44850</v>
      </c>
      <c r="B17811" s="57"/>
      <c r="C17811" s="57" t="s">
        <v>44861</v>
      </c>
      <c r="D17811" s="57" t="s">
        <v>44862</v>
      </c>
    </row>
    <row r="17812" spans="1:4">
      <c r="A17812" s="57" t="s">
        <v>44850</v>
      </c>
      <c r="B17812" s="57"/>
      <c r="C17812" s="57" t="s">
        <v>44863</v>
      </c>
      <c r="D17812" s="57" t="s">
        <v>44864</v>
      </c>
    </row>
    <row r="17813" spans="1:4">
      <c r="A17813" s="57" t="s">
        <v>44865</v>
      </c>
      <c r="B17813" s="57" t="s">
        <v>12940</v>
      </c>
      <c r="C17813" s="57" t="s">
        <v>44866</v>
      </c>
      <c r="D17813" s="57" t="s">
        <v>44867</v>
      </c>
    </row>
    <row r="17814" spans="1:4">
      <c r="A17814" s="57" t="s">
        <v>44865</v>
      </c>
      <c r="B17814" s="57"/>
      <c r="C17814" s="57" t="s">
        <v>44868</v>
      </c>
      <c r="D17814" s="57" t="s">
        <v>44869</v>
      </c>
    </row>
    <row r="17815" spans="1:4">
      <c r="A17815" s="57" t="s">
        <v>44865</v>
      </c>
      <c r="B17815" s="57"/>
      <c r="C17815" s="57" t="s">
        <v>44870</v>
      </c>
      <c r="D17815" s="57" t="s">
        <v>44871</v>
      </c>
    </row>
    <row r="17816" spans="1:4">
      <c r="A17816" s="57" t="s">
        <v>44872</v>
      </c>
      <c r="B17816" s="57" t="s">
        <v>12940</v>
      </c>
      <c r="C17816" s="57" t="s">
        <v>44873</v>
      </c>
      <c r="D17816" s="57" t="s">
        <v>40401</v>
      </c>
    </row>
    <row r="17817" spans="1:4">
      <c r="A17817" s="57" t="s">
        <v>44874</v>
      </c>
      <c r="B17817" s="57" t="s">
        <v>12940</v>
      </c>
      <c r="C17817" s="57" t="s">
        <v>44875</v>
      </c>
      <c r="D17817" s="57" t="s">
        <v>44876</v>
      </c>
    </row>
    <row r="17818" spans="1:4">
      <c r="A17818" s="57" t="s">
        <v>44874</v>
      </c>
      <c r="B17818" s="57"/>
      <c r="C17818" s="57" t="s">
        <v>44877</v>
      </c>
      <c r="D17818" s="57" t="s">
        <v>44878</v>
      </c>
    </row>
    <row r="17819" spans="1:4">
      <c r="A17819" s="57" t="s">
        <v>44874</v>
      </c>
      <c r="B17819" s="57"/>
      <c r="C17819" s="57" t="s">
        <v>44879</v>
      </c>
      <c r="D17819" s="57" t="s">
        <v>44880</v>
      </c>
    </row>
    <row r="17820" spans="1:4">
      <c r="A17820" s="57" t="s">
        <v>44874</v>
      </c>
      <c r="B17820" s="57"/>
      <c r="C17820" s="57" t="s">
        <v>44881</v>
      </c>
      <c r="D17820" s="57" t="s">
        <v>44882</v>
      </c>
    </row>
    <row r="17821" spans="1:4">
      <c r="A17821" s="57" t="s">
        <v>44883</v>
      </c>
      <c r="B17821" s="57" t="s">
        <v>12940</v>
      </c>
      <c r="C17821" s="57" t="s">
        <v>44884</v>
      </c>
      <c r="D17821" s="57" t="s">
        <v>44885</v>
      </c>
    </row>
    <row r="17822" spans="1:4">
      <c r="A17822" s="57" t="s">
        <v>44886</v>
      </c>
      <c r="B17822" s="57" t="s">
        <v>12940</v>
      </c>
      <c r="C17822" s="57" t="s">
        <v>44887</v>
      </c>
      <c r="D17822" s="57" t="s">
        <v>44888</v>
      </c>
    </row>
    <row r="17823" spans="1:4">
      <c r="A17823" s="57" t="s">
        <v>44886</v>
      </c>
      <c r="B17823" s="57"/>
      <c r="C17823" s="57" t="s">
        <v>44889</v>
      </c>
      <c r="D17823" s="57" t="s">
        <v>44890</v>
      </c>
    </row>
    <row r="17824" spans="1:4">
      <c r="A17824" s="57" t="s">
        <v>44886</v>
      </c>
      <c r="B17824" s="57"/>
      <c r="C17824" s="57" t="s">
        <v>44891</v>
      </c>
      <c r="D17824" s="57" t="s">
        <v>44892</v>
      </c>
    </row>
    <row r="17825" spans="1:4">
      <c r="A17825" s="57" t="s">
        <v>44886</v>
      </c>
      <c r="B17825" s="57"/>
      <c r="C17825" s="57" t="s">
        <v>44893</v>
      </c>
      <c r="D17825" s="57" t="s">
        <v>44894</v>
      </c>
    </row>
    <row r="17826" spans="1:4">
      <c r="A17826" s="57" t="s">
        <v>44886</v>
      </c>
      <c r="B17826" s="57"/>
      <c r="C17826" s="57" t="s">
        <v>44895</v>
      </c>
      <c r="D17826" s="57" t="s">
        <v>74222</v>
      </c>
    </row>
    <row r="17827" spans="1:4">
      <c r="A17827" s="57" t="s">
        <v>44886</v>
      </c>
      <c r="B17827" s="57"/>
      <c r="C17827" s="57" t="s">
        <v>44896</v>
      </c>
      <c r="D17827" s="57" t="s">
        <v>44897</v>
      </c>
    </row>
    <row r="17828" spans="1:4">
      <c r="A17828" s="57" t="s">
        <v>44886</v>
      </c>
      <c r="B17828" s="57"/>
      <c r="C17828" s="57" t="s">
        <v>44898</v>
      </c>
      <c r="D17828" s="57" t="s">
        <v>44899</v>
      </c>
    </row>
    <row r="17829" spans="1:4">
      <c r="A17829" s="57" t="s">
        <v>44886</v>
      </c>
      <c r="B17829" s="57"/>
      <c r="C17829" s="57" t="s">
        <v>44900</v>
      </c>
      <c r="D17829" s="57" t="s">
        <v>44901</v>
      </c>
    </row>
    <row r="17830" spans="1:4">
      <c r="A17830" s="57" t="s">
        <v>44902</v>
      </c>
      <c r="B17830" s="57" t="s">
        <v>12940</v>
      </c>
      <c r="C17830" s="57" t="s">
        <v>44903</v>
      </c>
      <c r="D17830" s="57" t="s">
        <v>44904</v>
      </c>
    </row>
    <row r="17831" spans="1:4">
      <c r="A17831" s="57" t="s">
        <v>44902</v>
      </c>
      <c r="B17831" s="57"/>
      <c r="C17831" s="57" t="s">
        <v>44905</v>
      </c>
      <c r="D17831" s="57" t="s">
        <v>44906</v>
      </c>
    </row>
    <row r="17832" spans="1:4">
      <c r="A17832" s="57" t="s">
        <v>44907</v>
      </c>
      <c r="B17832" s="57" t="s">
        <v>12940</v>
      </c>
      <c r="C17832" s="57" t="s">
        <v>44908</v>
      </c>
      <c r="D17832" s="57" t="s">
        <v>44909</v>
      </c>
    </row>
    <row r="17833" spans="1:4">
      <c r="A17833" s="57" t="s">
        <v>44907</v>
      </c>
      <c r="B17833" s="57"/>
      <c r="C17833" s="57" t="s">
        <v>44910</v>
      </c>
      <c r="D17833" s="57" t="s">
        <v>44911</v>
      </c>
    </row>
    <row r="17834" spans="1:4">
      <c r="A17834" s="57" t="s">
        <v>44912</v>
      </c>
      <c r="B17834" s="57" t="s">
        <v>12940</v>
      </c>
      <c r="C17834" s="57" t="s">
        <v>44913</v>
      </c>
      <c r="D17834" s="57" t="s">
        <v>44914</v>
      </c>
    </row>
    <row r="17835" spans="1:4">
      <c r="A17835" s="57" t="s">
        <v>44912</v>
      </c>
      <c r="B17835" s="57"/>
      <c r="C17835" s="57" t="s">
        <v>44915</v>
      </c>
      <c r="D17835" s="57" t="s">
        <v>44916</v>
      </c>
    </row>
    <row r="17836" spans="1:4">
      <c r="A17836" s="57" t="s">
        <v>44912</v>
      </c>
      <c r="B17836" s="57"/>
      <c r="C17836" s="57" t="s">
        <v>44917</v>
      </c>
      <c r="D17836" s="57" t="s">
        <v>44918</v>
      </c>
    </row>
    <row r="17837" spans="1:4">
      <c r="A17837" s="57" t="s">
        <v>44912</v>
      </c>
      <c r="B17837" s="57"/>
      <c r="C17837" s="57" t="s">
        <v>44919</v>
      </c>
      <c r="D17837" s="57" t="s">
        <v>44920</v>
      </c>
    </row>
    <row r="17838" spans="1:4">
      <c r="A17838" s="57" t="s">
        <v>44912</v>
      </c>
      <c r="B17838" s="57"/>
      <c r="C17838" s="57" t="s">
        <v>44921</v>
      </c>
      <c r="D17838" s="57" t="s">
        <v>44922</v>
      </c>
    </row>
    <row r="17839" spans="1:4">
      <c r="A17839" s="57" t="s">
        <v>44912</v>
      </c>
      <c r="B17839" s="57"/>
      <c r="C17839" s="57" t="s">
        <v>44923</v>
      </c>
      <c r="D17839" s="57" t="s">
        <v>44924</v>
      </c>
    </row>
    <row r="17840" spans="1:4">
      <c r="A17840" s="57" t="s">
        <v>44912</v>
      </c>
      <c r="B17840" s="57"/>
      <c r="C17840" s="57" t="s">
        <v>44925</v>
      </c>
      <c r="D17840" s="57" t="s">
        <v>44926</v>
      </c>
    </row>
    <row r="17841" spans="1:4">
      <c r="A17841" s="57" t="s">
        <v>44912</v>
      </c>
      <c r="B17841" s="57"/>
      <c r="C17841" s="57" t="s">
        <v>44927</v>
      </c>
      <c r="D17841" s="57" t="s">
        <v>44928</v>
      </c>
    </row>
    <row r="17842" spans="1:4">
      <c r="A17842" s="57" t="s">
        <v>44912</v>
      </c>
      <c r="B17842" s="57"/>
      <c r="C17842" s="57" t="s">
        <v>44929</v>
      </c>
      <c r="D17842" s="57" t="s">
        <v>44930</v>
      </c>
    </row>
    <row r="17843" spans="1:4">
      <c r="A17843" s="57" t="s">
        <v>44912</v>
      </c>
      <c r="B17843" s="57"/>
      <c r="C17843" s="57" t="s">
        <v>44931</v>
      </c>
      <c r="D17843" s="57" t="s">
        <v>44932</v>
      </c>
    </row>
    <row r="17844" spans="1:4">
      <c r="A17844" s="57" t="s">
        <v>44912</v>
      </c>
      <c r="B17844" s="57"/>
      <c r="C17844" s="57" t="s">
        <v>44933</v>
      </c>
      <c r="D17844" s="57" t="s">
        <v>44934</v>
      </c>
    </row>
    <row r="17845" spans="1:4">
      <c r="A17845" s="57" t="s">
        <v>44912</v>
      </c>
      <c r="B17845" s="57"/>
      <c r="C17845" s="57" t="s">
        <v>44935</v>
      </c>
      <c r="D17845" s="57" t="s">
        <v>44936</v>
      </c>
    </row>
    <row r="17846" spans="1:4">
      <c r="A17846" s="57" t="s">
        <v>44912</v>
      </c>
      <c r="B17846" s="57"/>
      <c r="C17846" s="57" t="s">
        <v>44937</v>
      </c>
      <c r="D17846" s="57" t="s">
        <v>44938</v>
      </c>
    </row>
    <row r="17847" spans="1:4">
      <c r="A17847" s="57" t="s">
        <v>44912</v>
      </c>
      <c r="B17847" s="57"/>
      <c r="C17847" s="57" t="s">
        <v>75320</v>
      </c>
      <c r="D17847" s="57" t="s">
        <v>75321</v>
      </c>
    </row>
    <row r="17848" spans="1:4">
      <c r="A17848" s="57" t="s">
        <v>44939</v>
      </c>
      <c r="B17848" s="57" t="s">
        <v>12940</v>
      </c>
      <c r="C17848" s="57" t="s">
        <v>44940</v>
      </c>
      <c r="D17848" s="57" t="s">
        <v>44941</v>
      </c>
    </row>
    <row r="17849" spans="1:4">
      <c r="A17849" s="57" t="s">
        <v>44939</v>
      </c>
      <c r="B17849" s="57"/>
      <c r="C17849" s="57" t="s">
        <v>44942</v>
      </c>
      <c r="D17849" s="57" t="s">
        <v>44943</v>
      </c>
    </row>
    <row r="17850" spans="1:4">
      <c r="A17850" s="57" t="s">
        <v>44939</v>
      </c>
      <c r="B17850" s="57"/>
      <c r="C17850" s="57" t="s">
        <v>44944</v>
      </c>
      <c r="D17850" s="57" t="s">
        <v>44945</v>
      </c>
    </row>
    <row r="17851" spans="1:4">
      <c r="A17851" s="57" t="s">
        <v>44939</v>
      </c>
      <c r="B17851" s="57"/>
      <c r="C17851" s="57" t="s">
        <v>44946</v>
      </c>
      <c r="D17851" s="57" t="s">
        <v>44947</v>
      </c>
    </row>
    <row r="17852" spans="1:4">
      <c r="A17852" s="57" t="s">
        <v>44939</v>
      </c>
      <c r="B17852" s="57"/>
      <c r="C17852" s="57" t="s">
        <v>44948</v>
      </c>
      <c r="D17852" s="57" t="s">
        <v>44949</v>
      </c>
    </row>
    <row r="17853" spans="1:4">
      <c r="A17853" s="57" t="s">
        <v>44950</v>
      </c>
      <c r="B17853" s="57" t="s">
        <v>12940</v>
      </c>
      <c r="C17853" s="57" t="s">
        <v>44951</v>
      </c>
      <c r="D17853" s="57" t="s">
        <v>44952</v>
      </c>
    </row>
    <row r="17854" spans="1:4">
      <c r="A17854" s="57" t="s">
        <v>44950</v>
      </c>
      <c r="B17854" s="57"/>
      <c r="C17854" s="57" t="s">
        <v>44953</v>
      </c>
      <c r="D17854" s="57" t="s">
        <v>19034</v>
      </c>
    </row>
    <row r="17855" spans="1:4">
      <c r="A17855" s="57" t="s">
        <v>44954</v>
      </c>
      <c r="B17855" s="57" t="s">
        <v>12940</v>
      </c>
      <c r="C17855" s="57" t="s">
        <v>44955</v>
      </c>
      <c r="D17855" s="57" t="s">
        <v>44956</v>
      </c>
    </row>
    <row r="17856" spans="1:4">
      <c r="A17856" s="57" t="s">
        <v>44954</v>
      </c>
      <c r="B17856" s="57"/>
      <c r="C17856" s="57" t="s">
        <v>44957</v>
      </c>
      <c r="D17856" s="57" t="s">
        <v>44958</v>
      </c>
    </row>
    <row r="17857" spans="1:4">
      <c r="A17857" s="57" t="s">
        <v>44954</v>
      </c>
      <c r="B17857" s="57"/>
      <c r="C17857" s="57" t="s">
        <v>44959</v>
      </c>
      <c r="D17857" s="57" t="s">
        <v>44960</v>
      </c>
    </row>
    <row r="17858" spans="1:4">
      <c r="A17858" s="57" t="s">
        <v>44961</v>
      </c>
      <c r="B17858" s="57" t="s">
        <v>12940</v>
      </c>
      <c r="C17858" s="57" t="s">
        <v>44962</v>
      </c>
      <c r="D17858" s="57" t="s">
        <v>44963</v>
      </c>
    </row>
    <row r="17859" spans="1:4">
      <c r="A17859" s="57" t="s">
        <v>44961</v>
      </c>
      <c r="B17859" s="57"/>
      <c r="C17859" s="57" t="s">
        <v>44964</v>
      </c>
      <c r="D17859" s="57" t="s">
        <v>44965</v>
      </c>
    </row>
    <row r="17860" spans="1:4">
      <c r="A17860" s="57" t="s">
        <v>44961</v>
      </c>
      <c r="B17860" s="57"/>
      <c r="C17860" s="57" t="s">
        <v>44966</v>
      </c>
      <c r="D17860" s="57" t="s">
        <v>44967</v>
      </c>
    </row>
    <row r="17861" spans="1:4">
      <c r="A17861" s="57" t="s">
        <v>44961</v>
      </c>
      <c r="B17861" s="57"/>
      <c r="C17861" s="57" t="s">
        <v>44968</v>
      </c>
      <c r="D17861" s="57" t="s">
        <v>44969</v>
      </c>
    </row>
    <row r="17862" spans="1:4">
      <c r="A17862" s="57" t="s">
        <v>44961</v>
      </c>
      <c r="B17862" s="57"/>
      <c r="C17862" s="57" t="s">
        <v>44970</v>
      </c>
      <c r="D17862" s="57" t="s">
        <v>44971</v>
      </c>
    </row>
    <row r="17863" spans="1:4">
      <c r="A17863" s="57" t="s">
        <v>44961</v>
      </c>
      <c r="B17863" s="57"/>
      <c r="C17863" s="57" t="s">
        <v>44972</v>
      </c>
      <c r="D17863" s="57" t="s">
        <v>44973</v>
      </c>
    </row>
    <row r="17864" spans="1:4">
      <c r="A17864" s="57" t="s">
        <v>44961</v>
      </c>
      <c r="B17864" s="57"/>
      <c r="C17864" s="57" t="s">
        <v>44974</v>
      </c>
      <c r="D17864" s="57" t="s">
        <v>44975</v>
      </c>
    </row>
    <row r="17865" spans="1:4">
      <c r="A17865" s="57" t="s">
        <v>44961</v>
      </c>
      <c r="B17865" s="57"/>
      <c r="C17865" s="57" t="s">
        <v>44976</v>
      </c>
      <c r="D17865" s="57" t="s">
        <v>44977</v>
      </c>
    </row>
    <row r="17866" spans="1:4">
      <c r="A17866" s="57" t="s">
        <v>44961</v>
      </c>
      <c r="B17866" s="57"/>
      <c r="C17866" s="57" t="s">
        <v>44978</v>
      </c>
      <c r="D17866" s="57" t="s">
        <v>44979</v>
      </c>
    </row>
    <row r="17867" spans="1:4">
      <c r="A17867" s="57" t="s">
        <v>44961</v>
      </c>
      <c r="B17867" s="57"/>
      <c r="C17867" s="57" t="s">
        <v>44980</v>
      </c>
      <c r="D17867" s="57" t="s">
        <v>44981</v>
      </c>
    </row>
    <row r="17868" spans="1:4">
      <c r="A17868" s="57" t="s">
        <v>44961</v>
      </c>
      <c r="B17868" s="57"/>
      <c r="C17868" s="57" t="s">
        <v>44982</v>
      </c>
      <c r="D17868" s="57" t="s">
        <v>44983</v>
      </c>
    </row>
    <row r="17869" spans="1:4">
      <c r="A17869" s="57" t="s">
        <v>44961</v>
      </c>
      <c r="B17869" s="57"/>
      <c r="C17869" s="57" t="s">
        <v>44984</v>
      </c>
      <c r="D17869" s="57" t="s">
        <v>19607</v>
      </c>
    </row>
    <row r="17870" spans="1:4">
      <c r="A17870" s="57" t="s">
        <v>44961</v>
      </c>
      <c r="B17870" s="57"/>
      <c r="C17870" s="57" t="s">
        <v>44985</v>
      </c>
      <c r="D17870" s="57" t="s">
        <v>44986</v>
      </c>
    </row>
    <row r="17871" spans="1:4">
      <c r="A17871" s="57" t="s">
        <v>44961</v>
      </c>
      <c r="B17871" s="57"/>
      <c r="C17871" s="57" t="s">
        <v>44987</v>
      </c>
      <c r="D17871" s="57" t="s">
        <v>44988</v>
      </c>
    </row>
    <row r="17872" spans="1:4">
      <c r="A17872" s="57" t="s">
        <v>44961</v>
      </c>
      <c r="B17872" s="57"/>
      <c r="C17872" s="57" t="s">
        <v>44989</v>
      </c>
      <c r="D17872" s="57" t="s">
        <v>44990</v>
      </c>
    </row>
    <row r="17873" spans="1:4">
      <c r="A17873" s="57" t="s">
        <v>44961</v>
      </c>
      <c r="B17873" s="57"/>
      <c r="C17873" s="57" t="s">
        <v>44991</v>
      </c>
      <c r="D17873" s="57" t="s">
        <v>44992</v>
      </c>
    </row>
    <row r="17874" spans="1:4">
      <c r="A17874" s="57" t="s">
        <v>44961</v>
      </c>
      <c r="B17874" s="57"/>
      <c r="C17874" s="57" t="s">
        <v>44993</v>
      </c>
      <c r="D17874" s="57" t="s">
        <v>44994</v>
      </c>
    </row>
    <row r="17875" spans="1:4">
      <c r="A17875" s="57" t="s">
        <v>44961</v>
      </c>
      <c r="B17875" s="57"/>
      <c r="C17875" s="57" t="s">
        <v>44995</v>
      </c>
      <c r="D17875" s="57" t="s">
        <v>44996</v>
      </c>
    </row>
    <row r="17876" spans="1:4">
      <c r="A17876" s="57" t="s">
        <v>44961</v>
      </c>
      <c r="B17876" s="57"/>
      <c r="C17876" s="57" t="s">
        <v>44997</v>
      </c>
      <c r="D17876" s="57" t="s">
        <v>44998</v>
      </c>
    </row>
    <row r="17877" spans="1:4">
      <c r="A17877" s="57" t="s">
        <v>44961</v>
      </c>
      <c r="B17877" s="57"/>
      <c r="C17877" s="57" t="s">
        <v>44999</v>
      </c>
      <c r="D17877" s="57" t="s">
        <v>45000</v>
      </c>
    </row>
    <row r="17878" spans="1:4">
      <c r="A17878" s="57" t="s">
        <v>44961</v>
      </c>
      <c r="B17878" s="57"/>
      <c r="C17878" s="57" t="s">
        <v>45001</v>
      </c>
      <c r="D17878" s="57" t="s">
        <v>45002</v>
      </c>
    </row>
    <row r="17879" spans="1:4">
      <c r="A17879" s="57" t="s">
        <v>44961</v>
      </c>
      <c r="B17879" s="57"/>
      <c r="C17879" s="57" t="s">
        <v>45003</v>
      </c>
      <c r="D17879" s="57" t="s">
        <v>45004</v>
      </c>
    </row>
    <row r="17880" spans="1:4">
      <c r="A17880" s="57" t="s">
        <v>44961</v>
      </c>
      <c r="B17880" s="57"/>
      <c r="C17880" s="57" t="s">
        <v>45005</v>
      </c>
      <c r="D17880" s="57" t="s">
        <v>45006</v>
      </c>
    </row>
    <row r="17881" spans="1:4">
      <c r="A17881" s="57" t="s">
        <v>44961</v>
      </c>
      <c r="B17881" s="57"/>
      <c r="C17881" s="57" t="s">
        <v>45007</v>
      </c>
      <c r="D17881" s="57" t="s">
        <v>45008</v>
      </c>
    </row>
    <row r="17882" spans="1:4">
      <c r="A17882" s="57" t="s">
        <v>44961</v>
      </c>
      <c r="B17882" s="57"/>
      <c r="C17882" s="57" t="s">
        <v>45009</v>
      </c>
      <c r="D17882" s="57" t="s">
        <v>45010</v>
      </c>
    </row>
    <row r="17883" spans="1:4">
      <c r="A17883" s="57" t="s">
        <v>44961</v>
      </c>
      <c r="B17883" s="57"/>
      <c r="C17883" s="57" t="s">
        <v>74223</v>
      </c>
      <c r="D17883" s="57" t="s">
        <v>74224</v>
      </c>
    </row>
    <row r="17884" spans="1:4">
      <c r="A17884" s="57" t="s">
        <v>44961</v>
      </c>
      <c r="B17884" s="57"/>
      <c r="C17884" s="57" t="s">
        <v>75322</v>
      </c>
      <c r="D17884" s="57" t="s">
        <v>75323</v>
      </c>
    </row>
    <row r="17885" spans="1:4">
      <c r="A17885" s="57" t="s">
        <v>13101</v>
      </c>
      <c r="B17885" s="57" t="s">
        <v>2311</v>
      </c>
      <c r="C17885" s="57" t="s">
        <v>13102</v>
      </c>
      <c r="D17885" s="57" t="s">
        <v>13103</v>
      </c>
    </row>
    <row r="17886" spans="1:4">
      <c r="A17886" s="57" t="s">
        <v>7881</v>
      </c>
      <c r="B17886" s="57" t="s">
        <v>2311</v>
      </c>
      <c r="C17886" s="57" t="s">
        <v>2904</v>
      </c>
      <c r="D17886" s="57" t="s">
        <v>2905</v>
      </c>
    </row>
    <row r="17887" spans="1:4">
      <c r="A17887" s="57" t="s">
        <v>7881</v>
      </c>
      <c r="B17887" s="57" t="s">
        <v>2311</v>
      </c>
      <c r="C17887" s="57" t="s">
        <v>13104</v>
      </c>
      <c r="D17887" s="57" t="s">
        <v>13105</v>
      </c>
    </row>
    <row r="17888" spans="1:4">
      <c r="A17888" s="57" t="s">
        <v>45011</v>
      </c>
      <c r="B17888" s="57" t="s">
        <v>12940</v>
      </c>
      <c r="C17888" s="57" t="s">
        <v>45012</v>
      </c>
      <c r="D17888" s="57" t="s">
        <v>45013</v>
      </c>
    </row>
    <row r="17889" spans="1:4">
      <c r="A17889" s="57" t="s">
        <v>7882</v>
      </c>
      <c r="B17889" s="57" t="s">
        <v>2311</v>
      </c>
      <c r="C17889" s="57" t="s">
        <v>6632</v>
      </c>
      <c r="D17889" s="57" t="s">
        <v>6633</v>
      </c>
    </row>
    <row r="17890" spans="1:4">
      <c r="A17890" s="57" t="s">
        <v>7882</v>
      </c>
      <c r="B17890" s="57" t="s">
        <v>2311</v>
      </c>
      <c r="C17890" s="57" t="s">
        <v>6769</v>
      </c>
      <c r="D17890" s="57" t="s">
        <v>6770</v>
      </c>
    </row>
    <row r="17891" spans="1:4">
      <c r="A17891" s="57" t="s">
        <v>7882</v>
      </c>
      <c r="B17891" s="57" t="s">
        <v>2311</v>
      </c>
      <c r="C17891" s="57" t="s">
        <v>13106</v>
      </c>
      <c r="D17891" s="57" t="s">
        <v>13107</v>
      </c>
    </row>
    <row r="17892" spans="1:4">
      <c r="A17892" s="57" t="s">
        <v>17521</v>
      </c>
      <c r="B17892" s="57" t="s">
        <v>2311</v>
      </c>
      <c r="C17892" s="57" t="s">
        <v>17522</v>
      </c>
      <c r="D17892" s="57" t="s">
        <v>17523</v>
      </c>
    </row>
    <row r="17893" spans="1:4">
      <c r="A17893" s="57" t="s">
        <v>45014</v>
      </c>
      <c r="B17893" s="57" t="s">
        <v>12940</v>
      </c>
      <c r="C17893" s="57" t="s">
        <v>45015</v>
      </c>
      <c r="D17893" s="57" t="s">
        <v>45016</v>
      </c>
    </row>
    <row r="17894" spans="1:4">
      <c r="A17894" s="57" t="s">
        <v>45017</v>
      </c>
      <c r="B17894" s="57" t="s">
        <v>12940</v>
      </c>
      <c r="C17894" s="57" t="s">
        <v>45018</v>
      </c>
      <c r="D17894" s="57" t="s">
        <v>45019</v>
      </c>
    </row>
    <row r="17895" spans="1:4">
      <c r="A17895" s="57" t="s">
        <v>45017</v>
      </c>
      <c r="B17895" s="57"/>
      <c r="C17895" s="57" t="s">
        <v>45020</v>
      </c>
      <c r="D17895" s="57" t="s">
        <v>45021</v>
      </c>
    </row>
    <row r="17896" spans="1:4">
      <c r="A17896" s="57" t="s">
        <v>45017</v>
      </c>
      <c r="B17896" s="57"/>
      <c r="C17896" s="57" t="s">
        <v>45022</v>
      </c>
      <c r="D17896" s="57" t="s">
        <v>45023</v>
      </c>
    </row>
    <row r="17897" spans="1:4">
      <c r="A17897" s="57" t="s">
        <v>45017</v>
      </c>
      <c r="B17897" s="57"/>
      <c r="C17897" s="57" t="s">
        <v>45024</v>
      </c>
      <c r="D17897" s="57" t="s">
        <v>45025</v>
      </c>
    </row>
    <row r="17898" spans="1:4">
      <c r="A17898" s="57" t="s">
        <v>45017</v>
      </c>
      <c r="B17898" s="57"/>
      <c r="C17898" s="57" t="s">
        <v>45026</v>
      </c>
      <c r="D17898" s="57" t="s">
        <v>45027</v>
      </c>
    </row>
    <row r="17899" spans="1:4">
      <c r="A17899" s="57" t="s">
        <v>45017</v>
      </c>
      <c r="B17899" s="57"/>
      <c r="C17899" s="57" t="s">
        <v>77402</v>
      </c>
      <c r="D17899" s="57" t="s">
        <v>77403</v>
      </c>
    </row>
    <row r="17900" spans="1:4">
      <c r="A17900" s="57" t="s">
        <v>45028</v>
      </c>
      <c r="B17900" s="57" t="s">
        <v>12940</v>
      </c>
      <c r="C17900" s="57" t="s">
        <v>45029</v>
      </c>
      <c r="D17900" s="57" t="s">
        <v>45030</v>
      </c>
    </row>
    <row r="17901" spans="1:4">
      <c r="A17901" s="57" t="s">
        <v>45028</v>
      </c>
      <c r="B17901" s="57"/>
      <c r="C17901" s="57" t="s">
        <v>45031</v>
      </c>
      <c r="D17901" s="57" t="s">
        <v>45032</v>
      </c>
    </row>
    <row r="17902" spans="1:4">
      <c r="A17902" s="57" t="s">
        <v>45028</v>
      </c>
      <c r="B17902" s="57"/>
      <c r="C17902" s="57" t="s">
        <v>45033</v>
      </c>
      <c r="D17902" s="57" t="s">
        <v>45034</v>
      </c>
    </row>
    <row r="17903" spans="1:4">
      <c r="A17903" s="57" t="s">
        <v>45028</v>
      </c>
      <c r="B17903" s="57"/>
      <c r="C17903" s="57" t="s">
        <v>45035</v>
      </c>
      <c r="D17903" s="57" t="s">
        <v>45036</v>
      </c>
    </row>
    <row r="17904" spans="1:4">
      <c r="A17904" s="57" t="s">
        <v>45037</v>
      </c>
      <c r="B17904" s="57" t="s">
        <v>12940</v>
      </c>
      <c r="C17904" s="57" t="s">
        <v>45038</v>
      </c>
      <c r="D17904" s="57" t="s">
        <v>45039</v>
      </c>
    </row>
    <row r="17905" spans="1:4">
      <c r="A17905" s="57" t="s">
        <v>45037</v>
      </c>
      <c r="B17905" s="57"/>
      <c r="C17905" s="57" t="s">
        <v>45040</v>
      </c>
      <c r="D17905" s="57" t="s">
        <v>45041</v>
      </c>
    </row>
    <row r="17906" spans="1:4">
      <c r="A17906" s="57" t="s">
        <v>45037</v>
      </c>
      <c r="B17906" s="57"/>
      <c r="C17906" s="57" t="s">
        <v>45042</v>
      </c>
      <c r="D17906" s="57" t="s">
        <v>45043</v>
      </c>
    </row>
    <row r="17907" spans="1:4">
      <c r="A17907" s="57" t="s">
        <v>45037</v>
      </c>
      <c r="B17907" s="57"/>
      <c r="C17907" s="57" t="s">
        <v>45044</v>
      </c>
      <c r="D17907" s="57" t="s">
        <v>45045</v>
      </c>
    </row>
    <row r="17908" spans="1:4">
      <c r="A17908" s="57" t="s">
        <v>45037</v>
      </c>
      <c r="B17908" s="57"/>
      <c r="C17908" s="57" t="s">
        <v>45046</v>
      </c>
      <c r="D17908" s="57" t="s">
        <v>45047</v>
      </c>
    </row>
    <row r="17909" spans="1:4">
      <c r="A17909" s="57" t="s">
        <v>45037</v>
      </c>
      <c r="B17909" s="57"/>
      <c r="C17909" s="57" t="s">
        <v>45048</v>
      </c>
      <c r="D17909" s="57" t="s">
        <v>45049</v>
      </c>
    </row>
    <row r="17910" spans="1:4">
      <c r="A17910" s="57" t="s">
        <v>45037</v>
      </c>
      <c r="B17910" s="57"/>
      <c r="C17910" s="57" t="s">
        <v>45050</v>
      </c>
      <c r="D17910" s="57" t="s">
        <v>45051</v>
      </c>
    </row>
    <row r="17911" spans="1:4">
      <c r="A17911" s="57" t="s">
        <v>45037</v>
      </c>
      <c r="B17911" s="57"/>
      <c r="C17911" s="57" t="s">
        <v>45052</v>
      </c>
      <c r="D17911" s="57" t="s">
        <v>45053</v>
      </c>
    </row>
    <row r="17912" spans="1:4">
      <c r="A17912" s="57" t="s">
        <v>45037</v>
      </c>
      <c r="B17912" s="57"/>
      <c r="C17912" s="57" t="s">
        <v>45054</v>
      </c>
      <c r="D17912" s="57" t="s">
        <v>45055</v>
      </c>
    </row>
    <row r="17913" spans="1:4">
      <c r="A17913" s="57" t="s">
        <v>45037</v>
      </c>
      <c r="B17913" s="57"/>
      <c r="C17913" s="57" t="s">
        <v>45056</v>
      </c>
      <c r="D17913" s="57" t="s">
        <v>45057</v>
      </c>
    </row>
    <row r="17914" spans="1:4">
      <c r="A17914" s="57" t="s">
        <v>45037</v>
      </c>
      <c r="B17914" s="57"/>
      <c r="C17914" s="57" t="s">
        <v>45058</v>
      </c>
      <c r="D17914" s="57" t="s">
        <v>45059</v>
      </c>
    </row>
    <row r="17915" spans="1:4">
      <c r="A17915" s="57" t="s">
        <v>45037</v>
      </c>
      <c r="B17915" s="57"/>
      <c r="C17915" s="57" t="s">
        <v>45060</v>
      </c>
      <c r="D17915" s="57" t="s">
        <v>45061</v>
      </c>
    </row>
    <row r="17916" spans="1:4">
      <c r="A17916" s="57" t="s">
        <v>45062</v>
      </c>
      <c r="B17916" s="57" t="s">
        <v>12940</v>
      </c>
      <c r="C17916" s="57" t="s">
        <v>45063</v>
      </c>
      <c r="D17916" s="57" t="s">
        <v>45064</v>
      </c>
    </row>
    <row r="17917" spans="1:4">
      <c r="A17917" s="57" t="s">
        <v>45065</v>
      </c>
      <c r="B17917" s="57" t="s">
        <v>12940</v>
      </c>
      <c r="C17917" s="57" t="s">
        <v>45066</v>
      </c>
      <c r="D17917" s="57" t="s">
        <v>45067</v>
      </c>
    </row>
    <row r="17918" spans="1:4">
      <c r="A17918" s="57" t="s">
        <v>45065</v>
      </c>
      <c r="B17918" s="57"/>
      <c r="C17918" s="57" t="s">
        <v>45068</v>
      </c>
      <c r="D17918" s="57" t="s">
        <v>45069</v>
      </c>
    </row>
    <row r="17919" spans="1:4">
      <c r="A17919" s="57" t="s">
        <v>45065</v>
      </c>
      <c r="B17919" s="57"/>
      <c r="C17919" s="57" t="s">
        <v>45070</v>
      </c>
      <c r="D17919" s="57" t="s">
        <v>45071</v>
      </c>
    </row>
    <row r="17920" spans="1:4">
      <c r="A17920" s="57" t="s">
        <v>45072</v>
      </c>
      <c r="B17920" s="57" t="s">
        <v>12940</v>
      </c>
      <c r="C17920" s="57" t="s">
        <v>45073</v>
      </c>
      <c r="D17920" s="57" t="s">
        <v>45074</v>
      </c>
    </row>
    <row r="17921" spans="1:4">
      <c r="A17921" s="57" t="s">
        <v>45072</v>
      </c>
      <c r="B17921" s="57"/>
      <c r="C17921" s="57" t="s">
        <v>45075</v>
      </c>
      <c r="D17921" s="57" t="s">
        <v>45076</v>
      </c>
    </row>
    <row r="17922" spans="1:4">
      <c r="A17922" s="57" t="s">
        <v>45072</v>
      </c>
      <c r="B17922" s="57"/>
      <c r="C17922" s="57" t="s">
        <v>45077</v>
      </c>
      <c r="D17922" s="57" t="s">
        <v>45078</v>
      </c>
    </row>
    <row r="17923" spans="1:4">
      <c r="A17923" s="57" t="s">
        <v>45072</v>
      </c>
      <c r="B17923" s="57"/>
      <c r="C17923" s="57" t="s">
        <v>45079</v>
      </c>
      <c r="D17923" s="57" t="s">
        <v>45080</v>
      </c>
    </row>
    <row r="17924" spans="1:4">
      <c r="A17924" s="57" t="s">
        <v>45072</v>
      </c>
      <c r="B17924" s="57"/>
      <c r="C17924" s="57" t="s">
        <v>45081</v>
      </c>
      <c r="D17924" s="57" t="s">
        <v>45082</v>
      </c>
    </row>
    <row r="17925" spans="1:4">
      <c r="A17925" s="57" t="s">
        <v>45072</v>
      </c>
      <c r="B17925" s="57"/>
      <c r="C17925" s="57" t="s">
        <v>45083</v>
      </c>
      <c r="D17925" s="57" t="s">
        <v>45084</v>
      </c>
    </row>
    <row r="17926" spans="1:4">
      <c r="A17926" s="57" t="s">
        <v>45072</v>
      </c>
      <c r="B17926" s="57"/>
      <c r="C17926" s="57" t="s">
        <v>45085</v>
      </c>
      <c r="D17926" s="57" t="s">
        <v>45086</v>
      </c>
    </row>
    <row r="17927" spans="1:4">
      <c r="A17927" s="57" t="s">
        <v>45072</v>
      </c>
      <c r="B17927" s="57"/>
      <c r="C17927" s="57" t="s">
        <v>45087</v>
      </c>
      <c r="D17927" s="57" t="s">
        <v>45088</v>
      </c>
    </row>
    <row r="17928" spans="1:4">
      <c r="A17928" s="57" t="s">
        <v>45072</v>
      </c>
      <c r="B17928" s="57"/>
      <c r="C17928" s="57" t="s">
        <v>45089</v>
      </c>
      <c r="D17928" s="57" t="s">
        <v>45090</v>
      </c>
    </row>
    <row r="17929" spans="1:4">
      <c r="A17929" s="57" t="s">
        <v>45072</v>
      </c>
      <c r="B17929" s="57"/>
      <c r="C17929" s="57" t="s">
        <v>45091</v>
      </c>
      <c r="D17929" s="57" t="s">
        <v>45092</v>
      </c>
    </row>
    <row r="17930" spans="1:4">
      <c r="A17930" s="57" t="s">
        <v>45072</v>
      </c>
      <c r="B17930" s="57"/>
      <c r="C17930" s="57" t="s">
        <v>45093</v>
      </c>
      <c r="D17930" s="57" t="s">
        <v>45094</v>
      </c>
    </row>
    <row r="17931" spans="1:4">
      <c r="A17931" s="57" t="s">
        <v>45072</v>
      </c>
      <c r="B17931" s="57"/>
      <c r="C17931" s="57" t="s">
        <v>45095</v>
      </c>
      <c r="D17931" s="57" t="s">
        <v>45096</v>
      </c>
    </row>
    <row r="17932" spans="1:4">
      <c r="A17932" s="57" t="s">
        <v>45072</v>
      </c>
      <c r="B17932" s="57"/>
      <c r="C17932" s="57" t="s">
        <v>45097</v>
      </c>
      <c r="D17932" s="57" t="s">
        <v>45098</v>
      </c>
    </row>
    <row r="17933" spans="1:4">
      <c r="A17933" s="57" t="s">
        <v>45072</v>
      </c>
      <c r="B17933" s="57"/>
      <c r="C17933" s="57" t="s">
        <v>45099</v>
      </c>
      <c r="D17933" s="57" t="s">
        <v>45100</v>
      </c>
    </row>
    <row r="17934" spans="1:4">
      <c r="A17934" s="57" t="s">
        <v>45072</v>
      </c>
      <c r="B17934" s="57"/>
      <c r="C17934" s="57" t="s">
        <v>45101</v>
      </c>
      <c r="D17934" s="57" t="s">
        <v>45102</v>
      </c>
    </row>
    <row r="17935" spans="1:4">
      <c r="A17935" s="57" t="s">
        <v>45072</v>
      </c>
      <c r="B17935" s="57"/>
      <c r="C17935" s="57" t="s">
        <v>45103</v>
      </c>
      <c r="D17935" s="57" t="s">
        <v>45104</v>
      </c>
    </row>
    <row r="17936" spans="1:4">
      <c r="A17936" s="57" t="s">
        <v>45072</v>
      </c>
      <c r="B17936" s="57"/>
      <c r="C17936" s="57" t="s">
        <v>45105</v>
      </c>
      <c r="D17936" s="57" t="s">
        <v>45106</v>
      </c>
    </row>
    <row r="17937" spans="1:4">
      <c r="A17937" s="57" t="s">
        <v>45072</v>
      </c>
      <c r="B17937" s="57"/>
      <c r="C17937" s="57" t="s">
        <v>45107</v>
      </c>
      <c r="D17937" s="57" t="s">
        <v>45108</v>
      </c>
    </row>
    <row r="17938" spans="1:4">
      <c r="A17938" s="57" t="s">
        <v>45072</v>
      </c>
      <c r="B17938" s="57"/>
      <c r="C17938" s="57" t="s">
        <v>45109</v>
      </c>
      <c r="D17938" s="57" t="s">
        <v>45110</v>
      </c>
    </row>
    <row r="17939" spans="1:4">
      <c r="A17939" s="57" t="s">
        <v>45072</v>
      </c>
      <c r="B17939" s="57"/>
      <c r="C17939" s="57" t="s">
        <v>45111</v>
      </c>
      <c r="D17939" s="57" t="s">
        <v>45112</v>
      </c>
    </row>
    <row r="17940" spans="1:4">
      <c r="A17940" s="57" t="s">
        <v>45072</v>
      </c>
      <c r="B17940" s="57"/>
      <c r="C17940" s="57" t="s">
        <v>45113</v>
      </c>
      <c r="D17940" s="57" t="s">
        <v>45114</v>
      </c>
    </row>
    <row r="17941" spans="1:4">
      <c r="A17941" s="57" t="s">
        <v>45072</v>
      </c>
      <c r="B17941" s="57"/>
      <c r="C17941" s="57" t="s">
        <v>45115</v>
      </c>
      <c r="D17941" s="57" t="s">
        <v>45116</v>
      </c>
    </row>
    <row r="17942" spans="1:4">
      <c r="A17942" s="57" t="s">
        <v>45072</v>
      </c>
      <c r="B17942" s="57"/>
      <c r="C17942" s="57" t="s">
        <v>45117</v>
      </c>
      <c r="D17942" s="57" t="s">
        <v>45118</v>
      </c>
    </row>
    <row r="17943" spans="1:4">
      <c r="A17943" s="57" t="s">
        <v>45072</v>
      </c>
      <c r="B17943" s="57"/>
      <c r="C17943" s="57" t="s">
        <v>45119</v>
      </c>
      <c r="D17943" s="57" t="s">
        <v>45120</v>
      </c>
    </row>
    <row r="17944" spans="1:4">
      <c r="A17944" s="57" t="s">
        <v>45072</v>
      </c>
      <c r="B17944" s="57"/>
      <c r="C17944" s="57" t="s">
        <v>45121</v>
      </c>
      <c r="D17944" s="57" t="s">
        <v>45122</v>
      </c>
    </row>
    <row r="17945" spans="1:4">
      <c r="A17945" s="57" t="s">
        <v>45072</v>
      </c>
      <c r="B17945" s="57"/>
      <c r="C17945" s="57" t="s">
        <v>45123</v>
      </c>
      <c r="D17945" s="57" t="s">
        <v>45124</v>
      </c>
    </row>
    <row r="17946" spans="1:4">
      <c r="A17946" s="57" t="s">
        <v>45072</v>
      </c>
      <c r="B17946" s="57"/>
      <c r="C17946" s="57" t="s">
        <v>45125</v>
      </c>
      <c r="D17946" s="57" t="s">
        <v>45126</v>
      </c>
    </row>
    <row r="17947" spans="1:4">
      <c r="A17947" s="57" t="s">
        <v>45072</v>
      </c>
      <c r="B17947" s="57"/>
      <c r="C17947" s="57" t="s">
        <v>45127</v>
      </c>
      <c r="D17947" s="57" t="s">
        <v>45128</v>
      </c>
    </row>
    <row r="17948" spans="1:4">
      <c r="A17948" s="57" t="s">
        <v>45072</v>
      </c>
      <c r="B17948" s="57"/>
      <c r="C17948" s="57" t="s">
        <v>45129</v>
      </c>
      <c r="D17948" s="57" t="s">
        <v>45130</v>
      </c>
    </row>
    <row r="17949" spans="1:4">
      <c r="A17949" s="57" t="s">
        <v>45072</v>
      </c>
      <c r="B17949" s="57"/>
      <c r="C17949" s="57" t="s">
        <v>45131</v>
      </c>
      <c r="D17949" s="57" t="s">
        <v>45132</v>
      </c>
    </row>
    <row r="17950" spans="1:4">
      <c r="A17950" s="57" t="s">
        <v>45072</v>
      </c>
      <c r="B17950" s="57"/>
      <c r="C17950" s="57" t="s">
        <v>45133</v>
      </c>
      <c r="D17950" s="57" t="s">
        <v>45134</v>
      </c>
    </row>
    <row r="17951" spans="1:4">
      <c r="A17951" s="57" t="s">
        <v>45072</v>
      </c>
      <c r="B17951" s="57"/>
      <c r="C17951" s="57" t="s">
        <v>45135</v>
      </c>
      <c r="D17951" s="57" t="s">
        <v>45136</v>
      </c>
    </row>
    <row r="17952" spans="1:4">
      <c r="A17952" s="57" t="s">
        <v>45072</v>
      </c>
      <c r="B17952" s="57"/>
      <c r="C17952" s="57" t="s">
        <v>45137</v>
      </c>
      <c r="D17952" s="57" t="s">
        <v>45138</v>
      </c>
    </row>
    <row r="17953" spans="1:4">
      <c r="A17953" s="57" t="s">
        <v>45072</v>
      </c>
      <c r="B17953" s="57"/>
      <c r="C17953" s="57" t="s">
        <v>45139</v>
      </c>
      <c r="D17953" s="57" t="s">
        <v>45140</v>
      </c>
    </row>
    <row r="17954" spans="1:4">
      <c r="A17954" s="57" t="s">
        <v>45072</v>
      </c>
      <c r="B17954" s="57"/>
      <c r="C17954" s="57" t="s">
        <v>45141</v>
      </c>
      <c r="D17954" s="57" t="s">
        <v>45142</v>
      </c>
    </row>
    <row r="17955" spans="1:4">
      <c r="A17955" s="57" t="s">
        <v>45072</v>
      </c>
      <c r="B17955" s="57"/>
      <c r="C17955" s="57" t="s">
        <v>45143</v>
      </c>
      <c r="D17955" s="57" t="s">
        <v>45144</v>
      </c>
    </row>
    <row r="17956" spans="1:4">
      <c r="A17956" s="57" t="s">
        <v>45072</v>
      </c>
      <c r="B17956" s="57"/>
      <c r="C17956" s="57" t="s">
        <v>45145</v>
      </c>
      <c r="D17956" s="57" t="s">
        <v>45146</v>
      </c>
    </row>
    <row r="17957" spans="1:4">
      <c r="A17957" s="57" t="s">
        <v>45072</v>
      </c>
      <c r="B17957" s="57"/>
      <c r="C17957" s="57" t="s">
        <v>45147</v>
      </c>
      <c r="D17957" s="57" t="s">
        <v>45148</v>
      </c>
    </row>
    <row r="17958" spans="1:4">
      <c r="A17958" s="57" t="s">
        <v>45072</v>
      </c>
      <c r="B17958" s="57"/>
      <c r="C17958" s="57" t="s">
        <v>45149</v>
      </c>
      <c r="D17958" s="57" t="s">
        <v>45150</v>
      </c>
    </row>
    <row r="17959" spans="1:4">
      <c r="A17959" s="57" t="s">
        <v>45072</v>
      </c>
      <c r="B17959" s="57"/>
      <c r="C17959" s="57" t="s">
        <v>45151</v>
      </c>
      <c r="D17959" s="57" t="s">
        <v>45152</v>
      </c>
    </row>
    <row r="17960" spans="1:4">
      <c r="A17960" s="57" t="s">
        <v>45072</v>
      </c>
      <c r="B17960" s="57"/>
      <c r="C17960" s="57" t="s">
        <v>45153</v>
      </c>
      <c r="D17960" s="57" t="s">
        <v>45154</v>
      </c>
    </row>
    <row r="17961" spans="1:4">
      <c r="A17961" s="57" t="s">
        <v>45072</v>
      </c>
      <c r="B17961" s="57"/>
      <c r="C17961" s="57" t="s">
        <v>45155</v>
      </c>
      <c r="D17961" s="57" t="s">
        <v>45156</v>
      </c>
    </row>
    <row r="17962" spans="1:4">
      <c r="A17962" s="57" t="s">
        <v>45072</v>
      </c>
      <c r="B17962" s="57"/>
      <c r="C17962" s="57" t="s">
        <v>45157</v>
      </c>
      <c r="D17962" s="57" t="s">
        <v>45158</v>
      </c>
    </row>
    <row r="17963" spans="1:4">
      <c r="A17963" s="57" t="s">
        <v>45072</v>
      </c>
      <c r="B17963" s="57"/>
      <c r="C17963" s="57" t="s">
        <v>45159</v>
      </c>
      <c r="D17963" s="57" t="s">
        <v>45160</v>
      </c>
    </row>
    <row r="17964" spans="1:4">
      <c r="A17964" s="57" t="s">
        <v>45072</v>
      </c>
      <c r="B17964" s="57"/>
      <c r="C17964" s="57" t="s">
        <v>45161</v>
      </c>
      <c r="D17964" s="57" t="s">
        <v>45162</v>
      </c>
    </row>
    <row r="17965" spans="1:4">
      <c r="A17965" s="57" t="s">
        <v>45072</v>
      </c>
      <c r="B17965" s="57"/>
      <c r="C17965" s="57" t="s">
        <v>45163</v>
      </c>
      <c r="D17965" s="57" t="s">
        <v>45164</v>
      </c>
    </row>
    <row r="17966" spans="1:4">
      <c r="A17966" s="57" t="s">
        <v>45072</v>
      </c>
      <c r="B17966" s="57"/>
      <c r="C17966" s="57" t="s">
        <v>45165</v>
      </c>
      <c r="D17966" s="57" t="s">
        <v>45166</v>
      </c>
    </row>
    <row r="17967" spans="1:4">
      <c r="A17967" s="57" t="s">
        <v>45072</v>
      </c>
      <c r="B17967" s="57"/>
      <c r="C17967" s="57" t="s">
        <v>45167</v>
      </c>
      <c r="D17967" s="57" t="s">
        <v>45168</v>
      </c>
    </row>
    <row r="17968" spans="1:4">
      <c r="A17968" s="57" t="s">
        <v>45072</v>
      </c>
      <c r="B17968" s="57"/>
      <c r="C17968" s="57" t="s">
        <v>45169</v>
      </c>
      <c r="D17968" s="57" t="s">
        <v>45170</v>
      </c>
    </row>
    <row r="17969" spans="1:4">
      <c r="A17969" s="57" t="s">
        <v>45072</v>
      </c>
      <c r="B17969" s="57"/>
      <c r="C17969" s="57" t="s">
        <v>45171</v>
      </c>
      <c r="D17969" s="57" t="s">
        <v>45172</v>
      </c>
    </row>
    <row r="17970" spans="1:4">
      <c r="A17970" s="57" t="s">
        <v>45072</v>
      </c>
      <c r="B17970" s="57"/>
      <c r="C17970" s="57" t="s">
        <v>45173</v>
      </c>
      <c r="D17970" s="57" t="s">
        <v>45174</v>
      </c>
    </row>
    <row r="17971" spans="1:4">
      <c r="A17971" s="57" t="s">
        <v>45072</v>
      </c>
      <c r="B17971" s="57"/>
      <c r="C17971" s="57" t="s">
        <v>45175</v>
      </c>
      <c r="D17971" s="57" t="s">
        <v>45176</v>
      </c>
    </row>
    <row r="17972" spans="1:4">
      <c r="A17972" s="57" t="s">
        <v>45072</v>
      </c>
      <c r="B17972" s="57"/>
      <c r="C17972" s="57" t="s">
        <v>45177</v>
      </c>
      <c r="D17972" s="57" t="s">
        <v>45178</v>
      </c>
    </row>
    <row r="17973" spans="1:4">
      <c r="A17973" s="57" t="s">
        <v>45072</v>
      </c>
      <c r="B17973" s="57"/>
      <c r="C17973" s="57" t="s">
        <v>45179</v>
      </c>
      <c r="D17973" s="57" t="s">
        <v>45180</v>
      </c>
    </row>
    <row r="17974" spans="1:4">
      <c r="A17974" s="57" t="s">
        <v>45072</v>
      </c>
      <c r="B17974" s="57"/>
      <c r="C17974" s="57" t="s">
        <v>45181</v>
      </c>
      <c r="D17974" s="57" t="s">
        <v>45182</v>
      </c>
    </row>
    <row r="17975" spans="1:4">
      <c r="A17975" s="57" t="s">
        <v>45072</v>
      </c>
      <c r="B17975" s="57"/>
      <c r="C17975" s="57" t="s">
        <v>45183</v>
      </c>
      <c r="D17975" s="57" t="s">
        <v>45184</v>
      </c>
    </row>
    <row r="17976" spans="1:4">
      <c r="A17976" s="57" t="s">
        <v>45072</v>
      </c>
      <c r="B17976" s="57"/>
      <c r="C17976" s="57" t="s">
        <v>45185</v>
      </c>
      <c r="D17976" s="57" t="s">
        <v>45186</v>
      </c>
    </row>
    <row r="17977" spans="1:4">
      <c r="A17977" s="57" t="s">
        <v>45072</v>
      </c>
      <c r="B17977" s="57"/>
      <c r="C17977" s="57" t="s">
        <v>45187</v>
      </c>
      <c r="D17977" s="57" t="s">
        <v>45188</v>
      </c>
    </row>
    <row r="17978" spans="1:4">
      <c r="A17978" s="57" t="s">
        <v>45072</v>
      </c>
      <c r="B17978" s="57"/>
      <c r="C17978" s="57" t="s">
        <v>45189</v>
      </c>
      <c r="D17978" s="57" t="s">
        <v>45190</v>
      </c>
    </row>
    <row r="17979" spans="1:4">
      <c r="A17979" s="57" t="s">
        <v>45072</v>
      </c>
      <c r="B17979" s="57"/>
      <c r="C17979" s="57" t="s">
        <v>45191</v>
      </c>
      <c r="D17979" s="57" t="s">
        <v>45192</v>
      </c>
    </row>
    <row r="17980" spans="1:4">
      <c r="A17980" s="57" t="s">
        <v>45072</v>
      </c>
      <c r="B17980" s="57"/>
      <c r="C17980" s="57" t="s">
        <v>45193</v>
      </c>
      <c r="D17980" s="57" t="s">
        <v>45194</v>
      </c>
    </row>
    <row r="17981" spans="1:4">
      <c r="A17981" s="57" t="s">
        <v>45072</v>
      </c>
      <c r="B17981" s="57"/>
      <c r="C17981" s="57" t="s">
        <v>45195</v>
      </c>
      <c r="D17981" s="57" t="s">
        <v>45196</v>
      </c>
    </row>
    <row r="17982" spans="1:4">
      <c r="A17982" s="57" t="s">
        <v>45072</v>
      </c>
      <c r="B17982" s="57"/>
      <c r="C17982" s="57" t="s">
        <v>45197</v>
      </c>
      <c r="D17982" s="57" t="s">
        <v>45198</v>
      </c>
    </row>
    <row r="17983" spans="1:4">
      <c r="A17983" s="57" t="s">
        <v>45072</v>
      </c>
      <c r="B17983" s="57"/>
      <c r="C17983" s="57" t="s">
        <v>45199</v>
      </c>
      <c r="D17983" s="57" t="s">
        <v>45200</v>
      </c>
    </row>
    <row r="17984" spans="1:4">
      <c r="A17984" s="57" t="s">
        <v>45072</v>
      </c>
      <c r="B17984" s="57"/>
      <c r="C17984" s="57" t="s">
        <v>45201</v>
      </c>
      <c r="D17984" s="57" t="s">
        <v>45202</v>
      </c>
    </row>
    <row r="17985" spans="1:4">
      <c r="A17985" s="57" t="s">
        <v>45072</v>
      </c>
      <c r="B17985" s="57"/>
      <c r="C17985" s="57" t="s">
        <v>45203</v>
      </c>
      <c r="D17985" s="57" t="s">
        <v>45204</v>
      </c>
    </row>
    <row r="17986" spans="1:4">
      <c r="A17986" s="57" t="s">
        <v>45072</v>
      </c>
      <c r="B17986" s="57"/>
      <c r="C17986" s="57" t="s">
        <v>45205</v>
      </c>
      <c r="D17986" s="57" t="s">
        <v>45206</v>
      </c>
    </row>
    <row r="17987" spans="1:4">
      <c r="A17987" s="57" t="s">
        <v>45072</v>
      </c>
      <c r="B17987" s="57"/>
      <c r="C17987" s="57" t="s">
        <v>45207</v>
      </c>
      <c r="D17987" s="57" t="s">
        <v>45208</v>
      </c>
    </row>
    <row r="17988" spans="1:4">
      <c r="A17988" s="57" t="s">
        <v>45072</v>
      </c>
      <c r="B17988" s="57"/>
      <c r="C17988" s="57" t="s">
        <v>45209</v>
      </c>
      <c r="D17988" s="57" t="s">
        <v>45210</v>
      </c>
    </row>
    <row r="17989" spans="1:4">
      <c r="A17989" s="57" t="s">
        <v>45072</v>
      </c>
      <c r="B17989" s="57"/>
      <c r="C17989" s="57" t="s">
        <v>45211</v>
      </c>
      <c r="D17989" s="57" t="s">
        <v>45212</v>
      </c>
    </row>
    <row r="17990" spans="1:4">
      <c r="A17990" s="57" t="s">
        <v>45072</v>
      </c>
      <c r="B17990" s="57"/>
      <c r="C17990" s="57" t="s">
        <v>45213</v>
      </c>
      <c r="D17990" s="57" t="s">
        <v>45214</v>
      </c>
    </row>
    <row r="17991" spans="1:4">
      <c r="A17991" s="57" t="s">
        <v>45072</v>
      </c>
      <c r="B17991" s="57"/>
      <c r="C17991" s="57" t="s">
        <v>45215</v>
      </c>
      <c r="D17991" s="57" t="s">
        <v>45216</v>
      </c>
    </row>
    <row r="17992" spans="1:4">
      <c r="A17992" s="57" t="s">
        <v>45072</v>
      </c>
      <c r="B17992" s="57"/>
      <c r="C17992" s="57" t="s">
        <v>45217</v>
      </c>
      <c r="D17992" s="57" t="s">
        <v>45218</v>
      </c>
    </row>
    <row r="17993" spans="1:4">
      <c r="A17993" s="57" t="s">
        <v>45072</v>
      </c>
      <c r="B17993" s="57"/>
      <c r="C17993" s="57" t="s">
        <v>45219</v>
      </c>
      <c r="D17993" s="57" t="s">
        <v>45220</v>
      </c>
    </row>
    <row r="17994" spans="1:4">
      <c r="A17994" s="57" t="s">
        <v>45072</v>
      </c>
      <c r="B17994" s="57"/>
      <c r="C17994" s="57" t="s">
        <v>45221</v>
      </c>
      <c r="D17994" s="57" t="s">
        <v>45222</v>
      </c>
    </row>
    <row r="17995" spans="1:4">
      <c r="A17995" s="57" t="s">
        <v>45072</v>
      </c>
      <c r="B17995" s="57"/>
      <c r="C17995" s="57" t="s">
        <v>45223</v>
      </c>
      <c r="D17995" s="57" t="s">
        <v>45224</v>
      </c>
    </row>
    <row r="17996" spans="1:4">
      <c r="A17996" s="57" t="s">
        <v>45072</v>
      </c>
      <c r="B17996" s="57"/>
      <c r="C17996" s="57" t="s">
        <v>45225</v>
      </c>
      <c r="D17996" s="57" t="s">
        <v>45226</v>
      </c>
    </row>
    <row r="17997" spans="1:4">
      <c r="A17997" s="57" t="s">
        <v>45072</v>
      </c>
      <c r="B17997" s="57"/>
      <c r="C17997" s="57" t="s">
        <v>45227</v>
      </c>
      <c r="D17997" s="57" t="s">
        <v>45228</v>
      </c>
    </row>
    <row r="17998" spans="1:4">
      <c r="A17998" s="57" t="s">
        <v>45072</v>
      </c>
      <c r="B17998" s="57"/>
      <c r="C17998" s="57" t="s">
        <v>45229</v>
      </c>
      <c r="D17998" s="57" t="s">
        <v>45230</v>
      </c>
    </row>
    <row r="17999" spans="1:4">
      <c r="A17999" s="57" t="s">
        <v>45072</v>
      </c>
      <c r="B17999" s="57"/>
      <c r="C17999" s="57" t="s">
        <v>45231</v>
      </c>
      <c r="D17999" s="57" t="s">
        <v>45232</v>
      </c>
    </row>
    <row r="18000" spans="1:4">
      <c r="A18000" s="57" t="s">
        <v>45072</v>
      </c>
      <c r="B18000" s="57"/>
      <c r="C18000" s="57" t="s">
        <v>45233</v>
      </c>
      <c r="D18000" s="57" t="s">
        <v>45234</v>
      </c>
    </row>
    <row r="18001" spans="1:4">
      <c r="A18001" s="57" t="s">
        <v>45072</v>
      </c>
      <c r="B18001" s="57"/>
      <c r="C18001" s="57" t="s">
        <v>45235</v>
      </c>
      <c r="D18001" s="57" t="s">
        <v>45236</v>
      </c>
    </row>
    <row r="18002" spans="1:4">
      <c r="A18002" s="57" t="s">
        <v>45072</v>
      </c>
      <c r="B18002" s="57"/>
      <c r="C18002" s="57" t="s">
        <v>45237</v>
      </c>
      <c r="D18002" s="57" t="s">
        <v>45238</v>
      </c>
    </row>
    <row r="18003" spans="1:4">
      <c r="A18003" s="57" t="s">
        <v>45072</v>
      </c>
      <c r="B18003" s="57"/>
      <c r="C18003" s="57" t="s">
        <v>45239</v>
      </c>
      <c r="D18003" s="57" t="s">
        <v>45240</v>
      </c>
    </row>
    <row r="18004" spans="1:4">
      <c r="A18004" s="57" t="s">
        <v>45072</v>
      </c>
      <c r="B18004" s="57"/>
      <c r="C18004" s="57" t="s">
        <v>45241</v>
      </c>
      <c r="D18004" s="57" t="s">
        <v>45242</v>
      </c>
    </row>
    <row r="18005" spans="1:4">
      <c r="A18005" s="57" t="s">
        <v>45072</v>
      </c>
      <c r="B18005" s="57"/>
      <c r="C18005" s="57" t="s">
        <v>45243</v>
      </c>
      <c r="D18005" s="57" t="s">
        <v>45244</v>
      </c>
    </row>
    <row r="18006" spans="1:4">
      <c r="A18006" s="57" t="s">
        <v>45072</v>
      </c>
      <c r="B18006" s="57"/>
      <c r="C18006" s="57" t="s">
        <v>45245</v>
      </c>
      <c r="D18006" s="57" t="s">
        <v>45246</v>
      </c>
    </row>
    <row r="18007" spans="1:4">
      <c r="A18007" s="57" t="s">
        <v>45072</v>
      </c>
      <c r="B18007" s="57"/>
      <c r="C18007" s="57" t="s">
        <v>45247</v>
      </c>
      <c r="D18007" s="57" t="s">
        <v>45248</v>
      </c>
    </row>
    <row r="18008" spans="1:4">
      <c r="A18008" s="57" t="s">
        <v>45072</v>
      </c>
      <c r="B18008" s="57"/>
      <c r="C18008" s="57" t="s">
        <v>45249</v>
      </c>
      <c r="D18008" s="57" t="s">
        <v>45250</v>
      </c>
    </row>
    <row r="18009" spans="1:4">
      <c r="A18009" s="57" t="s">
        <v>45072</v>
      </c>
      <c r="B18009" s="57"/>
      <c r="C18009" s="57" t="s">
        <v>45251</v>
      </c>
      <c r="D18009" s="57" t="s">
        <v>45252</v>
      </c>
    </row>
    <row r="18010" spans="1:4">
      <c r="A18010" s="57" t="s">
        <v>45072</v>
      </c>
      <c r="B18010" s="57"/>
      <c r="C18010" s="57" t="s">
        <v>45253</v>
      </c>
      <c r="D18010" s="57" t="s">
        <v>45254</v>
      </c>
    </row>
    <row r="18011" spans="1:4">
      <c r="A18011" s="57" t="s">
        <v>45072</v>
      </c>
      <c r="B18011" s="57"/>
      <c r="C18011" s="57" t="s">
        <v>45255</v>
      </c>
      <c r="D18011" s="57" t="s">
        <v>45256</v>
      </c>
    </row>
    <row r="18012" spans="1:4">
      <c r="A18012" s="57" t="s">
        <v>45072</v>
      </c>
      <c r="B18012" s="57"/>
      <c r="C18012" s="57" t="s">
        <v>45257</v>
      </c>
      <c r="D18012" s="57" t="s">
        <v>45258</v>
      </c>
    </row>
    <row r="18013" spans="1:4">
      <c r="A18013" s="57" t="s">
        <v>45072</v>
      </c>
      <c r="B18013" s="57"/>
      <c r="C18013" s="57" t="s">
        <v>75324</v>
      </c>
      <c r="D18013" s="57" t="s">
        <v>75325</v>
      </c>
    </row>
    <row r="18014" spans="1:4">
      <c r="A18014" s="57" t="s">
        <v>45072</v>
      </c>
      <c r="B18014" s="57"/>
      <c r="C18014" s="57" t="s">
        <v>75326</v>
      </c>
      <c r="D18014" s="57" t="s">
        <v>75327</v>
      </c>
    </row>
    <row r="18015" spans="1:4">
      <c r="A18015" s="57" t="s">
        <v>45072</v>
      </c>
      <c r="B18015" s="57"/>
      <c r="C18015" s="57" t="s">
        <v>75328</v>
      </c>
      <c r="D18015" s="57" t="s">
        <v>75329</v>
      </c>
    </row>
    <row r="18016" spans="1:4">
      <c r="A18016" s="57" t="s">
        <v>45072</v>
      </c>
      <c r="B18016" s="57"/>
      <c r="C18016" s="57" t="s">
        <v>77404</v>
      </c>
      <c r="D18016" s="57" t="s">
        <v>77405</v>
      </c>
    </row>
    <row r="18017" spans="1:4">
      <c r="A18017" s="57" t="s">
        <v>7883</v>
      </c>
      <c r="B18017" s="57" t="s">
        <v>2313</v>
      </c>
      <c r="C18017" s="57" t="s">
        <v>2787</v>
      </c>
      <c r="D18017" s="57" t="s">
        <v>2788</v>
      </c>
    </row>
    <row r="18018" spans="1:4">
      <c r="A18018" s="57" t="s">
        <v>7883</v>
      </c>
      <c r="B18018" s="57" t="s">
        <v>2313</v>
      </c>
      <c r="C18018" s="57" t="s">
        <v>17524</v>
      </c>
      <c r="D18018" s="57" t="s">
        <v>17525</v>
      </c>
    </row>
    <row r="18019" spans="1:4">
      <c r="A18019" s="57" t="s">
        <v>45259</v>
      </c>
      <c r="B18019" s="57" t="s">
        <v>12940</v>
      </c>
      <c r="C18019" s="57" t="s">
        <v>45260</v>
      </c>
      <c r="D18019" s="57" t="s">
        <v>45261</v>
      </c>
    </row>
    <row r="18020" spans="1:4">
      <c r="A18020" s="57" t="s">
        <v>45259</v>
      </c>
      <c r="B18020" s="57"/>
      <c r="C18020" s="57" t="s">
        <v>45262</v>
      </c>
      <c r="D18020" s="57" t="s">
        <v>45263</v>
      </c>
    </row>
    <row r="18021" spans="1:4">
      <c r="A18021" s="57" t="s">
        <v>45264</v>
      </c>
      <c r="B18021" s="57" t="s">
        <v>12940</v>
      </c>
      <c r="C18021" s="57" t="s">
        <v>45265</v>
      </c>
      <c r="D18021" s="57" t="s">
        <v>45266</v>
      </c>
    </row>
    <row r="18022" spans="1:4">
      <c r="A18022" s="57" t="s">
        <v>45264</v>
      </c>
      <c r="B18022" s="57"/>
      <c r="C18022" s="57" t="s">
        <v>45267</v>
      </c>
      <c r="D18022" s="57" t="s">
        <v>45268</v>
      </c>
    </row>
    <row r="18023" spans="1:4">
      <c r="A18023" s="57" t="s">
        <v>45264</v>
      </c>
      <c r="B18023" s="57"/>
      <c r="C18023" s="57" t="s">
        <v>45269</v>
      </c>
      <c r="D18023" s="57" t="s">
        <v>45270</v>
      </c>
    </row>
    <row r="18024" spans="1:4">
      <c r="A18024" s="57" t="s">
        <v>45264</v>
      </c>
      <c r="B18024" s="57"/>
      <c r="C18024" s="57" t="s">
        <v>45271</v>
      </c>
      <c r="D18024" s="57" t="s">
        <v>45272</v>
      </c>
    </row>
    <row r="18025" spans="1:4">
      <c r="A18025" s="57" t="s">
        <v>45264</v>
      </c>
      <c r="B18025" s="57"/>
      <c r="C18025" s="57" t="s">
        <v>45273</v>
      </c>
      <c r="D18025" s="57" t="s">
        <v>45274</v>
      </c>
    </row>
    <row r="18026" spans="1:4">
      <c r="A18026" s="57" t="s">
        <v>45264</v>
      </c>
      <c r="B18026" s="57"/>
      <c r="C18026" s="57" t="s">
        <v>45275</v>
      </c>
      <c r="D18026" s="57" t="s">
        <v>45276</v>
      </c>
    </row>
    <row r="18027" spans="1:4">
      <c r="A18027" s="57" t="s">
        <v>45277</v>
      </c>
      <c r="B18027" s="57" t="s">
        <v>12940</v>
      </c>
      <c r="C18027" s="57" t="s">
        <v>45278</v>
      </c>
      <c r="D18027" s="57" t="s">
        <v>45279</v>
      </c>
    </row>
    <row r="18028" spans="1:4">
      <c r="A18028" s="57" t="s">
        <v>45280</v>
      </c>
      <c r="B18028" s="57" t="s">
        <v>12940</v>
      </c>
      <c r="C18028" s="57" t="s">
        <v>45281</v>
      </c>
      <c r="D18028" s="57" t="s">
        <v>45282</v>
      </c>
    </row>
    <row r="18029" spans="1:4">
      <c r="A18029" s="57" t="s">
        <v>45280</v>
      </c>
      <c r="B18029" s="57"/>
      <c r="C18029" s="57" t="s">
        <v>45283</v>
      </c>
      <c r="D18029" s="57" t="s">
        <v>45284</v>
      </c>
    </row>
    <row r="18030" spans="1:4">
      <c r="A18030" s="57" t="s">
        <v>45280</v>
      </c>
      <c r="B18030" s="57"/>
      <c r="C18030" s="57" t="s">
        <v>45285</v>
      </c>
      <c r="D18030" s="57" t="s">
        <v>45286</v>
      </c>
    </row>
    <row r="18031" spans="1:4">
      <c r="A18031" s="57" t="s">
        <v>45280</v>
      </c>
      <c r="B18031" s="57"/>
      <c r="C18031" s="57" t="s">
        <v>45287</v>
      </c>
      <c r="D18031" s="57" t="s">
        <v>45288</v>
      </c>
    </row>
    <row r="18032" spans="1:4">
      <c r="A18032" s="57" t="s">
        <v>45280</v>
      </c>
      <c r="B18032" s="57"/>
      <c r="C18032" s="57" t="s">
        <v>45289</v>
      </c>
      <c r="D18032" s="57" t="s">
        <v>45290</v>
      </c>
    </row>
    <row r="18033" spans="1:4">
      <c r="A18033" s="57" t="s">
        <v>45280</v>
      </c>
      <c r="B18033" s="57"/>
      <c r="C18033" s="57" t="s">
        <v>45291</v>
      </c>
      <c r="D18033" s="57" t="s">
        <v>45292</v>
      </c>
    </row>
    <row r="18034" spans="1:4">
      <c r="A18034" s="57" t="s">
        <v>45293</v>
      </c>
      <c r="B18034" s="57" t="s">
        <v>12940</v>
      </c>
      <c r="C18034" s="57" t="s">
        <v>45294</v>
      </c>
      <c r="D18034" s="57" t="s">
        <v>45295</v>
      </c>
    </row>
    <row r="18035" spans="1:4">
      <c r="A18035" s="57" t="s">
        <v>45296</v>
      </c>
      <c r="B18035" s="57" t="s">
        <v>12940</v>
      </c>
      <c r="C18035" s="57" t="s">
        <v>45297</v>
      </c>
      <c r="D18035" s="57" t="s">
        <v>45298</v>
      </c>
    </row>
    <row r="18036" spans="1:4">
      <c r="A18036" s="57" t="s">
        <v>45296</v>
      </c>
      <c r="B18036" s="57"/>
      <c r="C18036" s="57" t="s">
        <v>45299</v>
      </c>
      <c r="D18036" s="57" t="s">
        <v>45300</v>
      </c>
    </row>
    <row r="18037" spans="1:4">
      <c r="A18037" s="57" t="s">
        <v>45296</v>
      </c>
      <c r="B18037" s="57"/>
      <c r="C18037" s="57" t="s">
        <v>45301</v>
      </c>
      <c r="D18037" s="57" t="s">
        <v>45302</v>
      </c>
    </row>
    <row r="18038" spans="1:4">
      <c r="A18038" s="57" t="s">
        <v>45296</v>
      </c>
      <c r="B18038" s="57"/>
      <c r="C18038" s="57" t="s">
        <v>45303</v>
      </c>
      <c r="D18038" s="57" t="s">
        <v>45304</v>
      </c>
    </row>
    <row r="18039" spans="1:4">
      <c r="A18039" s="57" t="s">
        <v>45296</v>
      </c>
      <c r="B18039" s="57"/>
      <c r="C18039" s="57" t="s">
        <v>45305</v>
      </c>
      <c r="D18039" s="57" t="s">
        <v>45306</v>
      </c>
    </row>
    <row r="18040" spans="1:4">
      <c r="A18040" s="57" t="s">
        <v>45296</v>
      </c>
      <c r="B18040" s="57"/>
      <c r="C18040" s="57" t="s">
        <v>45307</v>
      </c>
      <c r="D18040" s="57" t="s">
        <v>45308</v>
      </c>
    </row>
    <row r="18041" spans="1:4">
      <c r="A18041" s="57" t="s">
        <v>45296</v>
      </c>
      <c r="B18041" s="57"/>
      <c r="C18041" s="57" t="s">
        <v>45309</v>
      </c>
      <c r="D18041" s="57" t="s">
        <v>45310</v>
      </c>
    </row>
    <row r="18042" spans="1:4">
      <c r="A18042" s="57" t="s">
        <v>45296</v>
      </c>
      <c r="B18042" s="57"/>
      <c r="C18042" s="57" t="s">
        <v>45311</v>
      </c>
      <c r="D18042" s="57" t="s">
        <v>45312</v>
      </c>
    </row>
    <row r="18043" spans="1:4">
      <c r="A18043" s="57" t="s">
        <v>45296</v>
      </c>
      <c r="B18043" s="57"/>
      <c r="C18043" s="57" t="s">
        <v>45313</v>
      </c>
      <c r="D18043" s="57" t="s">
        <v>45314</v>
      </c>
    </row>
    <row r="18044" spans="1:4">
      <c r="A18044" s="57" t="s">
        <v>45296</v>
      </c>
      <c r="B18044" s="57"/>
      <c r="C18044" s="57" t="s">
        <v>45315</v>
      </c>
      <c r="D18044" s="57" t="s">
        <v>45316</v>
      </c>
    </row>
    <row r="18045" spans="1:4">
      <c r="A18045" s="57" t="s">
        <v>45296</v>
      </c>
      <c r="B18045" s="57"/>
      <c r="C18045" s="57" t="s">
        <v>45317</v>
      </c>
      <c r="D18045" s="57" t="s">
        <v>45318</v>
      </c>
    </row>
    <row r="18046" spans="1:4">
      <c r="A18046" s="57" t="s">
        <v>45296</v>
      </c>
      <c r="B18046" s="57"/>
      <c r="C18046" s="57" t="s">
        <v>45319</v>
      </c>
      <c r="D18046" s="57" t="s">
        <v>45320</v>
      </c>
    </row>
    <row r="18047" spans="1:4">
      <c r="A18047" s="57" t="s">
        <v>45296</v>
      </c>
      <c r="B18047" s="57"/>
      <c r="C18047" s="57" t="s">
        <v>45321</v>
      </c>
      <c r="D18047" s="57" t="s">
        <v>45322</v>
      </c>
    </row>
    <row r="18048" spans="1:4">
      <c r="A18048" s="57" t="s">
        <v>45296</v>
      </c>
      <c r="B18048" s="57"/>
      <c r="C18048" s="57" t="s">
        <v>45323</v>
      </c>
      <c r="D18048" s="57" t="s">
        <v>45324</v>
      </c>
    </row>
    <row r="18049" spans="1:4">
      <c r="A18049" s="57" t="s">
        <v>45296</v>
      </c>
      <c r="B18049" s="57"/>
      <c r="C18049" s="57" t="s">
        <v>75330</v>
      </c>
      <c r="D18049" s="57" t="s">
        <v>75331</v>
      </c>
    </row>
    <row r="18050" spans="1:4">
      <c r="A18050" s="57" t="s">
        <v>45325</v>
      </c>
      <c r="B18050" s="57" t="s">
        <v>12940</v>
      </c>
      <c r="C18050" s="57" t="s">
        <v>45326</v>
      </c>
      <c r="D18050" s="57" t="s">
        <v>45327</v>
      </c>
    </row>
    <row r="18051" spans="1:4">
      <c r="A18051" s="57" t="s">
        <v>45328</v>
      </c>
      <c r="B18051" s="57" t="s">
        <v>12940</v>
      </c>
      <c r="C18051" s="57" t="s">
        <v>45329</v>
      </c>
      <c r="D18051" s="57" t="s">
        <v>45330</v>
      </c>
    </row>
    <row r="18052" spans="1:4">
      <c r="A18052" s="57" t="s">
        <v>45328</v>
      </c>
      <c r="B18052" s="57"/>
      <c r="C18052" s="57" t="s">
        <v>45331</v>
      </c>
      <c r="D18052" s="57" t="s">
        <v>45332</v>
      </c>
    </row>
    <row r="18053" spans="1:4">
      <c r="A18053" s="57" t="s">
        <v>45328</v>
      </c>
      <c r="B18053" s="57"/>
      <c r="C18053" s="57" t="s">
        <v>45333</v>
      </c>
      <c r="D18053" s="57" t="s">
        <v>45334</v>
      </c>
    </row>
    <row r="18054" spans="1:4">
      <c r="A18054" s="57" t="s">
        <v>45328</v>
      </c>
      <c r="B18054" s="57"/>
      <c r="C18054" s="57" t="s">
        <v>45335</v>
      </c>
      <c r="D18054" s="57" t="s">
        <v>45336</v>
      </c>
    </row>
    <row r="18055" spans="1:4">
      <c r="A18055" s="57" t="s">
        <v>45337</v>
      </c>
      <c r="B18055" s="57" t="s">
        <v>12940</v>
      </c>
      <c r="C18055" s="57" t="s">
        <v>45338</v>
      </c>
      <c r="D18055" s="57" t="s">
        <v>45339</v>
      </c>
    </row>
    <row r="18056" spans="1:4">
      <c r="A18056" s="57" t="s">
        <v>15512</v>
      </c>
      <c r="B18056" s="57" t="s">
        <v>2315</v>
      </c>
      <c r="C18056" s="57" t="s">
        <v>15513</v>
      </c>
      <c r="D18056" s="57" t="s">
        <v>15514</v>
      </c>
    </row>
    <row r="18057" spans="1:4">
      <c r="A18057" s="57" t="s">
        <v>7884</v>
      </c>
      <c r="B18057" s="57" t="s">
        <v>2315</v>
      </c>
      <c r="C18057" s="57" t="s">
        <v>3189</v>
      </c>
      <c r="D18057" s="57" t="s">
        <v>3190</v>
      </c>
    </row>
    <row r="18058" spans="1:4">
      <c r="A18058" s="57" t="s">
        <v>7884</v>
      </c>
      <c r="B18058" s="57" t="s">
        <v>2315</v>
      </c>
      <c r="C18058" s="57" t="s">
        <v>4572</v>
      </c>
      <c r="D18058" s="57" t="s">
        <v>4573</v>
      </c>
    </row>
    <row r="18059" spans="1:4">
      <c r="A18059" s="57" t="s">
        <v>7884</v>
      </c>
      <c r="B18059" s="57" t="s">
        <v>2315</v>
      </c>
      <c r="C18059" s="57" t="s">
        <v>4650</v>
      </c>
      <c r="D18059" s="57" t="s">
        <v>4651</v>
      </c>
    </row>
    <row r="18060" spans="1:4">
      <c r="A18060" s="57" t="s">
        <v>7884</v>
      </c>
      <c r="B18060" s="57" t="s">
        <v>2315</v>
      </c>
      <c r="C18060" s="57" t="s">
        <v>5001</v>
      </c>
      <c r="D18060" s="57" t="s">
        <v>5002</v>
      </c>
    </row>
    <row r="18061" spans="1:4">
      <c r="A18061" s="57" t="s">
        <v>7884</v>
      </c>
      <c r="B18061" s="57" t="s">
        <v>2315</v>
      </c>
      <c r="C18061" s="57" t="s">
        <v>5475</v>
      </c>
      <c r="D18061" s="57" t="s">
        <v>9397</v>
      </c>
    </row>
    <row r="18062" spans="1:4">
      <c r="A18062" s="57" t="s">
        <v>7884</v>
      </c>
      <c r="B18062" s="57" t="s">
        <v>2315</v>
      </c>
      <c r="C18062" s="57" t="s">
        <v>13108</v>
      </c>
      <c r="D18062" s="57" t="s">
        <v>13109</v>
      </c>
    </row>
    <row r="18063" spans="1:4">
      <c r="A18063" s="57" t="s">
        <v>45340</v>
      </c>
      <c r="B18063" s="57" t="s">
        <v>12940</v>
      </c>
      <c r="C18063" s="57" t="s">
        <v>45341</v>
      </c>
      <c r="D18063" s="57" t="s">
        <v>45342</v>
      </c>
    </row>
    <row r="18064" spans="1:4">
      <c r="A18064" s="57" t="s">
        <v>45340</v>
      </c>
      <c r="B18064" s="57"/>
      <c r="C18064" s="57" t="s">
        <v>45343</v>
      </c>
      <c r="D18064" s="57" t="s">
        <v>45344</v>
      </c>
    </row>
    <row r="18065" spans="1:4">
      <c r="A18065" s="57" t="s">
        <v>45340</v>
      </c>
      <c r="B18065" s="57"/>
      <c r="C18065" s="57" t="s">
        <v>45345</v>
      </c>
      <c r="D18065" s="57" t="s">
        <v>45346</v>
      </c>
    </row>
    <row r="18066" spans="1:4">
      <c r="A18066" s="57" t="s">
        <v>45347</v>
      </c>
      <c r="B18066" s="57" t="s">
        <v>12940</v>
      </c>
      <c r="C18066" s="57" t="s">
        <v>45348</v>
      </c>
      <c r="D18066" s="57" t="s">
        <v>45349</v>
      </c>
    </row>
    <row r="18067" spans="1:4">
      <c r="A18067" s="57" t="s">
        <v>45347</v>
      </c>
      <c r="B18067" s="57"/>
      <c r="C18067" s="57" t="s">
        <v>45350</v>
      </c>
      <c r="D18067" s="57" t="s">
        <v>45351</v>
      </c>
    </row>
    <row r="18068" spans="1:4">
      <c r="A18068" s="57" t="s">
        <v>45347</v>
      </c>
      <c r="B18068" s="57"/>
      <c r="C18068" s="57" t="s">
        <v>45352</v>
      </c>
      <c r="D18068" s="57" t="s">
        <v>45353</v>
      </c>
    </row>
    <row r="18069" spans="1:4">
      <c r="A18069" s="57" t="s">
        <v>45347</v>
      </c>
      <c r="B18069" s="57"/>
      <c r="C18069" s="57" t="s">
        <v>45354</v>
      </c>
      <c r="D18069" s="57" t="s">
        <v>45355</v>
      </c>
    </row>
    <row r="18070" spans="1:4">
      <c r="A18070" s="57" t="s">
        <v>45347</v>
      </c>
      <c r="B18070" s="57"/>
      <c r="C18070" s="57" t="s">
        <v>45356</v>
      </c>
      <c r="D18070" s="57" t="s">
        <v>45357</v>
      </c>
    </row>
    <row r="18071" spans="1:4">
      <c r="A18071" s="57" t="s">
        <v>45347</v>
      </c>
      <c r="B18071" s="57"/>
      <c r="C18071" s="57" t="s">
        <v>45358</v>
      </c>
      <c r="D18071" s="57" t="s">
        <v>45359</v>
      </c>
    </row>
    <row r="18072" spans="1:4">
      <c r="A18072" s="57" t="s">
        <v>45347</v>
      </c>
      <c r="B18072" s="57"/>
      <c r="C18072" s="57" t="s">
        <v>45360</v>
      </c>
      <c r="D18072" s="57" t="s">
        <v>45361</v>
      </c>
    </row>
    <row r="18073" spans="1:4">
      <c r="A18073" s="57" t="s">
        <v>45347</v>
      </c>
      <c r="B18073" s="57"/>
      <c r="C18073" s="57" t="s">
        <v>45362</v>
      </c>
      <c r="D18073" s="57" t="s">
        <v>45363</v>
      </c>
    </row>
    <row r="18074" spans="1:4">
      <c r="A18074" s="57" t="s">
        <v>45347</v>
      </c>
      <c r="B18074" s="57"/>
      <c r="C18074" s="57" t="s">
        <v>45364</v>
      </c>
      <c r="D18074" s="57" t="s">
        <v>45365</v>
      </c>
    </row>
    <row r="18075" spans="1:4">
      <c r="A18075" s="57" t="s">
        <v>45347</v>
      </c>
      <c r="B18075" s="57"/>
      <c r="C18075" s="57" t="s">
        <v>45366</v>
      </c>
      <c r="D18075" s="57" t="s">
        <v>45367</v>
      </c>
    </row>
    <row r="18076" spans="1:4">
      <c r="A18076" s="57" t="s">
        <v>45347</v>
      </c>
      <c r="B18076" s="57"/>
      <c r="C18076" s="57" t="s">
        <v>45368</v>
      </c>
      <c r="D18076" s="57" t="s">
        <v>45369</v>
      </c>
    </row>
    <row r="18077" spans="1:4">
      <c r="A18077" s="57" t="s">
        <v>45347</v>
      </c>
      <c r="B18077" s="57"/>
      <c r="C18077" s="57" t="s">
        <v>45370</v>
      </c>
      <c r="D18077" s="57" t="s">
        <v>45371</v>
      </c>
    </row>
    <row r="18078" spans="1:4">
      <c r="A18078" s="57" t="s">
        <v>45347</v>
      </c>
      <c r="B18078" s="57"/>
      <c r="C18078" s="57" t="s">
        <v>45372</v>
      </c>
      <c r="D18078" s="57" t="s">
        <v>45373</v>
      </c>
    </row>
    <row r="18079" spans="1:4">
      <c r="A18079" s="57" t="s">
        <v>45347</v>
      </c>
      <c r="B18079" s="57"/>
      <c r="C18079" s="57" t="s">
        <v>45374</v>
      </c>
      <c r="D18079" s="57" t="s">
        <v>45375</v>
      </c>
    </row>
    <row r="18080" spans="1:4">
      <c r="A18080" s="57" t="s">
        <v>45347</v>
      </c>
      <c r="B18080" s="57"/>
      <c r="C18080" s="57" t="s">
        <v>45376</v>
      </c>
      <c r="D18080" s="57" t="s">
        <v>45377</v>
      </c>
    </row>
    <row r="18081" spans="1:4">
      <c r="A18081" s="57" t="s">
        <v>45347</v>
      </c>
      <c r="B18081" s="57"/>
      <c r="C18081" s="57" t="s">
        <v>45378</v>
      </c>
      <c r="D18081" s="57" t="s">
        <v>45379</v>
      </c>
    </row>
    <row r="18082" spans="1:4">
      <c r="A18082" s="57" t="s">
        <v>45347</v>
      </c>
      <c r="B18082" s="57"/>
      <c r="C18082" s="57" t="s">
        <v>45380</v>
      </c>
      <c r="D18082" s="57" t="s">
        <v>45381</v>
      </c>
    </row>
    <row r="18083" spans="1:4">
      <c r="A18083" s="57" t="s">
        <v>45347</v>
      </c>
      <c r="B18083" s="57"/>
      <c r="C18083" s="57" t="s">
        <v>45382</v>
      </c>
      <c r="D18083" s="57" t="s">
        <v>45383</v>
      </c>
    </row>
    <row r="18084" spans="1:4">
      <c r="A18084" s="57" t="s">
        <v>45347</v>
      </c>
      <c r="B18084" s="57"/>
      <c r="C18084" s="57" t="s">
        <v>45384</v>
      </c>
      <c r="D18084" s="57" t="s">
        <v>45385</v>
      </c>
    </row>
    <row r="18085" spans="1:4">
      <c r="A18085" s="57" t="s">
        <v>45347</v>
      </c>
      <c r="B18085" s="57"/>
      <c r="C18085" s="57" t="s">
        <v>45386</v>
      </c>
      <c r="D18085" s="57" t="s">
        <v>45387</v>
      </c>
    </row>
    <row r="18086" spans="1:4">
      <c r="A18086" s="57" t="s">
        <v>45347</v>
      </c>
      <c r="B18086" s="57"/>
      <c r="C18086" s="57" t="s">
        <v>45388</v>
      </c>
      <c r="D18086" s="57" t="s">
        <v>45389</v>
      </c>
    </row>
    <row r="18087" spans="1:4">
      <c r="A18087" s="57" t="s">
        <v>45347</v>
      </c>
      <c r="B18087" s="57"/>
      <c r="C18087" s="57" t="s">
        <v>45390</v>
      </c>
      <c r="D18087" s="57" t="s">
        <v>45391</v>
      </c>
    </row>
    <row r="18088" spans="1:4">
      <c r="A18088" s="57" t="s">
        <v>45347</v>
      </c>
      <c r="B18088" s="57"/>
      <c r="C18088" s="57" t="s">
        <v>45392</v>
      </c>
      <c r="D18088" s="57" t="s">
        <v>45393</v>
      </c>
    </row>
    <row r="18089" spans="1:4">
      <c r="A18089" s="57" t="s">
        <v>45347</v>
      </c>
      <c r="B18089" s="57"/>
      <c r="C18089" s="57" t="s">
        <v>45394</v>
      </c>
      <c r="D18089" s="57" t="s">
        <v>45395</v>
      </c>
    </row>
    <row r="18090" spans="1:4">
      <c r="A18090" s="57" t="s">
        <v>45347</v>
      </c>
      <c r="B18090" s="57"/>
      <c r="C18090" s="57" t="s">
        <v>45396</v>
      </c>
      <c r="D18090" s="57" t="s">
        <v>45397</v>
      </c>
    </row>
    <row r="18091" spans="1:4">
      <c r="A18091" s="57" t="s">
        <v>45347</v>
      </c>
      <c r="B18091" s="57"/>
      <c r="C18091" s="57" t="s">
        <v>45398</v>
      </c>
      <c r="D18091" s="57" t="s">
        <v>45399</v>
      </c>
    </row>
    <row r="18092" spans="1:4">
      <c r="A18092" s="57" t="s">
        <v>45347</v>
      </c>
      <c r="B18092" s="57"/>
      <c r="C18092" s="57" t="s">
        <v>45400</v>
      </c>
      <c r="D18092" s="57" t="s">
        <v>45401</v>
      </c>
    </row>
    <row r="18093" spans="1:4">
      <c r="A18093" s="57" t="s">
        <v>45402</v>
      </c>
      <c r="B18093" s="57" t="s">
        <v>12940</v>
      </c>
      <c r="C18093" s="57" t="s">
        <v>45403</v>
      </c>
      <c r="D18093" s="57" t="s">
        <v>45404</v>
      </c>
    </row>
    <row r="18094" spans="1:4">
      <c r="A18094" s="57" t="s">
        <v>45402</v>
      </c>
      <c r="B18094" s="57"/>
      <c r="C18094" s="57" t="s">
        <v>45405</v>
      </c>
      <c r="D18094" s="57" t="s">
        <v>45406</v>
      </c>
    </row>
    <row r="18095" spans="1:4">
      <c r="A18095" s="57" t="s">
        <v>45402</v>
      </c>
      <c r="B18095" s="57"/>
      <c r="C18095" s="57" t="s">
        <v>45407</v>
      </c>
      <c r="D18095" s="57" t="s">
        <v>45408</v>
      </c>
    </row>
    <row r="18096" spans="1:4">
      <c r="A18096" s="57" t="s">
        <v>45402</v>
      </c>
      <c r="B18096" s="57"/>
      <c r="C18096" s="57" t="s">
        <v>45409</v>
      </c>
      <c r="D18096" s="57" t="s">
        <v>45410</v>
      </c>
    </row>
    <row r="18097" spans="1:4">
      <c r="A18097" s="57" t="s">
        <v>45402</v>
      </c>
      <c r="B18097" s="57"/>
      <c r="C18097" s="57" t="s">
        <v>45411</v>
      </c>
      <c r="D18097" s="57" t="s">
        <v>45412</v>
      </c>
    </row>
    <row r="18098" spans="1:4">
      <c r="A18098" s="57" t="s">
        <v>45402</v>
      </c>
      <c r="B18098" s="57"/>
      <c r="C18098" s="57" t="s">
        <v>45413</v>
      </c>
      <c r="D18098" s="57" t="s">
        <v>45414</v>
      </c>
    </row>
    <row r="18099" spans="1:4">
      <c r="A18099" s="57" t="s">
        <v>7885</v>
      </c>
      <c r="B18099" s="57" t="s">
        <v>2317</v>
      </c>
      <c r="C18099" s="57" t="s">
        <v>3654</v>
      </c>
      <c r="D18099" s="57" t="s">
        <v>3655</v>
      </c>
    </row>
    <row r="18100" spans="1:4">
      <c r="A18100" s="57" t="s">
        <v>7885</v>
      </c>
      <c r="B18100" s="57" t="s">
        <v>2317</v>
      </c>
      <c r="C18100" s="57" t="s">
        <v>5260</v>
      </c>
      <c r="D18100" s="57" t="s">
        <v>5261</v>
      </c>
    </row>
    <row r="18101" spans="1:4">
      <c r="A18101" s="57" t="s">
        <v>7885</v>
      </c>
      <c r="B18101" s="57" t="s">
        <v>2317</v>
      </c>
      <c r="C18101" s="57" t="s">
        <v>8776</v>
      </c>
      <c r="D18101" s="57" t="s">
        <v>8777</v>
      </c>
    </row>
    <row r="18102" spans="1:4">
      <c r="A18102" s="57" t="s">
        <v>7885</v>
      </c>
      <c r="B18102" s="57" t="s">
        <v>2317</v>
      </c>
      <c r="C18102" s="57" t="s">
        <v>8960</v>
      </c>
      <c r="D18102" s="57" t="s">
        <v>8961</v>
      </c>
    </row>
    <row r="18103" spans="1:4">
      <c r="A18103" s="57" t="s">
        <v>7885</v>
      </c>
      <c r="B18103" s="57" t="s">
        <v>2317</v>
      </c>
      <c r="C18103" s="57" t="s">
        <v>9398</v>
      </c>
      <c r="D18103" s="57" t="s">
        <v>9399</v>
      </c>
    </row>
    <row r="18104" spans="1:4">
      <c r="A18104" s="57" t="s">
        <v>7885</v>
      </c>
      <c r="B18104" s="57" t="s">
        <v>2317</v>
      </c>
      <c r="C18104" s="57" t="s">
        <v>13110</v>
      </c>
      <c r="D18104" s="57" t="s">
        <v>13111</v>
      </c>
    </row>
    <row r="18105" spans="1:4">
      <c r="A18105" s="57" t="s">
        <v>45415</v>
      </c>
      <c r="B18105" s="57" t="s">
        <v>12940</v>
      </c>
      <c r="C18105" s="57" t="s">
        <v>45416</v>
      </c>
      <c r="D18105" s="57" t="s">
        <v>45417</v>
      </c>
    </row>
    <row r="18106" spans="1:4">
      <c r="A18106" s="57" t="s">
        <v>45415</v>
      </c>
      <c r="B18106" s="57"/>
      <c r="C18106" s="57" t="s">
        <v>45418</v>
      </c>
      <c r="D18106" s="57" t="s">
        <v>45419</v>
      </c>
    </row>
    <row r="18107" spans="1:4">
      <c r="A18107" s="57" t="s">
        <v>45415</v>
      </c>
      <c r="B18107" s="57"/>
      <c r="C18107" s="57" t="s">
        <v>45420</v>
      </c>
      <c r="D18107" s="57" t="s">
        <v>45421</v>
      </c>
    </row>
    <row r="18108" spans="1:4">
      <c r="A18108" s="57" t="s">
        <v>45415</v>
      </c>
      <c r="B18108" s="57"/>
      <c r="C18108" s="57" t="s">
        <v>45422</v>
      </c>
      <c r="D18108" s="57" t="s">
        <v>45423</v>
      </c>
    </row>
    <row r="18109" spans="1:4">
      <c r="A18109" s="57" t="s">
        <v>45415</v>
      </c>
      <c r="B18109" s="57"/>
      <c r="C18109" s="57" t="s">
        <v>45424</v>
      </c>
      <c r="D18109" s="57" t="s">
        <v>45425</v>
      </c>
    </row>
    <row r="18110" spans="1:4">
      <c r="A18110" s="57" t="s">
        <v>45426</v>
      </c>
      <c r="B18110" s="57" t="s">
        <v>12940</v>
      </c>
      <c r="C18110" s="57" t="s">
        <v>45427</v>
      </c>
      <c r="D18110" s="57" t="s">
        <v>45428</v>
      </c>
    </row>
    <row r="18111" spans="1:4">
      <c r="A18111" s="57" t="s">
        <v>45426</v>
      </c>
      <c r="B18111" s="57"/>
      <c r="C18111" s="57" t="s">
        <v>45429</v>
      </c>
      <c r="D18111" s="57" t="s">
        <v>45430</v>
      </c>
    </row>
    <row r="18112" spans="1:4">
      <c r="A18112" s="57" t="s">
        <v>45426</v>
      </c>
      <c r="B18112" s="57"/>
      <c r="C18112" s="57" t="s">
        <v>45431</v>
      </c>
      <c r="D18112" s="57" t="s">
        <v>45432</v>
      </c>
    </row>
    <row r="18113" spans="1:4">
      <c r="A18113" s="57" t="s">
        <v>45426</v>
      </c>
      <c r="B18113" s="57"/>
      <c r="C18113" s="57" t="s">
        <v>45433</v>
      </c>
      <c r="D18113" s="57" t="s">
        <v>45434</v>
      </c>
    </row>
    <row r="18114" spans="1:4">
      <c r="A18114" s="57" t="s">
        <v>45435</v>
      </c>
      <c r="B18114" s="57" t="s">
        <v>12940</v>
      </c>
      <c r="C18114" s="57" t="s">
        <v>45436</v>
      </c>
      <c r="D18114" s="57" t="s">
        <v>38386</v>
      </c>
    </row>
    <row r="18115" spans="1:4">
      <c r="A18115" s="57" t="s">
        <v>45435</v>
      </c>
      <c r="B18115" s="57"/>
      <c r="C18115" s="57" t="s">
        <v>45437</v>
      </c>
      <c r="D18115" s="57" t="s">
        <v>45430</v>
      </c>
    </row>
    <row r="18116" spans="1:4">
      <c r="A18116" s="57" t="s">
        <v>45435</v>
      </c>
      <c r="B18116" s="57"/>
      <c r="C18116" s="57" t="s">
        <v>45438</v>
      </c>
      <c r="D18116" s="57" t="s">
        <v>45432</v>
      </c>
    </row>
    <row r="18117" spans="1:4">
      <c r="A18117" s="57" t="s">
        <v>45435</v>
      </c>
      <c r="B18117" s="57"/>
      <c r="C18117" s="57" t="s">
        <v>45439</v>
      </c>
      <c r="D18117" s="57" t="s">
        <v>45440</v>
      </c>
    </row>
    <row r="18118" spans="1:4">
      <c r="A18118" s="57" t="s">
        <v>45441</v>
      </c>
      <c r="B18118" s="57" t="s">
        <v>12940</v>
      </c>
      <c r="C18118" s="57" t="s">
        <v>45442</v>
      </c>
      <c r="D18118" s="57" t="s">
        <v>38386</v>
      </c>
    </row>
    <row r="18119" spans="1:4">
      <c r="A18119" s="57" t="s">
        <v>45441</v>
      </c>
      <c r="B18119" s="57"/>
      <c r="C18119" s="57" t="s">
        <v>45443</v>
      </c>
      <c r="D18119" s="57" t="s">
        <v>45430</v>
      </c>
    </row>
    <row r="18120" spans="1:4">
      <c r="A18120" s="57" t="s">
        <v>45441</v>
      </c>
      <c r="B18120" s="57"/>
      <c r="C18120" s="57" t="s">
        <v>45444</v>
      </c>
      <c r="D18120" s="57" t="s">
        <v>45432</v>
      </c>
    </row>
    <row r="18121" spans="1:4">
      <c r="A18121" s="57" t="s">
        <v>45441</v>
      </c>
      <c r="B18121" s="57"/>
      <c r="C18121" s="57" t="s">
        <v>45445</v>
      </c>
      <c r="D18121" s="57" t="s">
        <v>45440</v>
      </c>
    </row>
    <row r="18122" spans="1:4">
      <c r="A18122" s="57" t="s">
        <v>45446</v>
      </c>
      <c r="B18122" s="57" t="s">
        <v>12940</v>
      </c>
      <c r="C18122" s="57" t="s">
        <v>45447</v>
      </c>
      <c r="D18122" s="57" t="s">
        <v>38386</v>
      </c>
    </row>
    <row r="18123" spans="1:4">
      <c r="A18123" s="57" t="s">
        <v>45446</v>
      </c>
      <c r="B18123" s="57"/>
      <c r="C18123" s="57" t="s">
        <v>45448</v>
      </c>
      <c r="D18123" s="57" t="s">
        <v>45430</v>
      </c>
    </row>
    <row r="18124" spans="1:4">
      <c r="A18124" s="57" t="s">
        <v>45446</v>
      </c>
      <c r="B18124" s="57"/>
      <c r="C18124" s="57" t="s">
        <v>45449</v>
      </c>
      <c r="D18124" s="57" t="s">
        <v>45432</v>
      </c>
    </row>
    <row r="18125" spans="1:4">
      <c r="A18125" s="57" t="s">
        <v>45446</v>
      </c>
      <c r="B18125" s="57"/>
      <c r="C18125" s="57" t="s">
        <v>45450</v>
      </c>
      <c r="D18125" s="57" t="s">
        <v>45440</v>
      </c>
    </row>
    <row r="18126" spans="1:4">
      <c r="A18126" s="57" t="s">
        <v>45451</v>
      </c>
      <c r="B18126" s="57" t="s">
        <v>12940</v>
      </c>
      <c r="C18126" s="57" t="s">
        <v>45452</v>
      </c>
      <c r="D18126" s="57" t="s">
        <v>38386</v>
      </c>
    </row>
    <row r="18127" spans="1:4">
      <c r="A18127" s="57" t="s">
        <v>45453</v>
      </c>
      <c r="B18127" s="57" t="s">
        <v>12940</v>
      </c>
      <c r="C18127" s="57" t="s">
        <v>45454</v>
      </c>
      <c r="D18127" s="57" t="s">
        <v>38386</v>
      </c>
    </row>
    <row r="18128" spans="1:4">
      <c r="A18128" s="57" t="s">
        <v>45453</v>
      </c>
      <c r="B18128" s="57"/>
      <c r="C18128" s="57" t="s">
        <v>45455</v>
      </c>
      <c r="D18128" s="57" t="s">
        <v>45430</v>
      </c>
    </row>
    <row r="18129" spans="1:4">
      <c r="A18129" s="57" t="s">
        <v>45453</v>
      </c>
      <c r="B18129" s="57"/>
      <c r="C18129" s="57" t="s">
        <v>45456</v>
      </c>
      <c r="D18129" s="57" t="s">
        <v>45432</v>
      </c>
    </row>
    <row r="18130" spans="1:4">
      <c r="A18130" s="57" t="s">
        <v>45453</v>
      </c>
      <c r="B18130" s="57"/>
      <c r="C18130" s="57" t="s">
        <v>45457</v>
      </c>
      <c r="D18130" s="57" t="s">
        <v>45440</v>
      </c>
    </row>
    <row r="18131" spans="1:4">
      <c r="A18131" s="57" t="s">
        <v>45458</v>
      </c>
      <c r="B18131" s="57" t="s">
        <v>12940</v>
      </c>
      <c r="C18131" s="57" t="s">
        <v>45459</v>
      </c>
      <c r="D18131" s="57" t="s">
        <v>45460</v>
      </c>
    </row>
    <row r="18132" spans="1:4">
      <c r="A18132" s="57" t="s">
        <v>45458</v>
      </c>
      <c r="B18132" s="57"/>
      <c r="C18132" s="57" t="s">
        <v>45461</v>
      </c>
      <c r="D18132" s="57" t="s">
        <v>45462</v>
      </c>
    </row>
    <row r="18133" spans="1:4">
      <c r="A18133" s="57" t="s">
        <v>45458</v>
      </c>
      <c r="B18133" s="57"/>
      <c r="C18133" s="57" t="s">
        <v>45463</v>
      </c>
      <c r="D18133" s="57" t="s">
        <v>45464</v>
      </c>
    </row>
    <row r="18134" spans="1:4">
      <c r="A18134" s="57" t="s">
        <v>45458</v>
      </c>
      <c r="B18134" s="57"/>
      <c r="C18134" s="57" t="s">
        <v>45465</v>
      </c>
      <c r="D18134" s="57" t="s">
        <v>45466</v>
      </c>
    </row>
    <row r="18135" spans="1:4">
      <c r="A18135" s="57" t="s">
        <v>45458</v>
      </c>
      <c r="B18135" s="57"/>
      <c r="C18135" s="57" t="s">
        <v>45467</v>
      </c>
      <c r="D18135" s="57" t="s">
        <v>45468</v>
      </c>
    </row>
    <row r="18136" spans="1:4">
      <c r="A18136" s="57" t="s">
        <v>45458</v>
      </c>
      <c r="B18136" s="57"/>
      <c r="C18136" s="57" t="s">
        <v>45469</v>
      </c>
      <c r="D18136" s="57" t="s">
        <v>45470</v>
      </c>
    </row>
    <row r="18137" spans="1:4">
      <c r="A18137" s="57" t="s">
        <v>45471</v>
      </c>
      <c r="B18137" s="57" t="s">
        <v>12940</v>
      </c>
      <c r="C18137" s="57" t="s">
        <v>45472</v>
      </c>
      <c r="D18137" s="57" t="s">
        <v>45473</v>
      </c>
    </row>
    <row r="18138" spans="1:4">
      <c r="A18138" s="57" t="s">
        <v>45474</v>
      </c>
      <c r="B18138" s="57" t="s">
        <v>12940</v>
      </c>
      <c r="C18138" s="57" t="s">
        <v>45475</v>
      </c>
      <c r="D18138" s="57" t="s">
        <v>45476</v>
      </c>
    </row>
    <row r="18139" spans="1:4">
      <c r="A18139" s="57" t="s">
        <v>45477</v>
      </c>
      <c r="B18139" s="57" t="s">
        <v>12940</v>
      </c>
      <c r="C18139" s="57" t="s">
        <v>45478</v>
      </c>
      <c r="D18139" s="57" t="s">
        <v>45479</v>
      </c>
    </row>
    <row r="18140" spans="1:4">
      <c r="A18140" s="57" t="s">
        <v>45480</v>
      </c>
      <c r="B18140" s="57" t="s">
        <v>12940</v>
      </c>
      <c r="C18140" s="57" t="s">
        <v>45481</v>
      </c>
      <c r="D18140" s="57" t="s">
        <v>41418</v>
      </c>
    </row>
    <row r="18141" spans="1:4">
      <c r="A18141" s="57" t="s">
        <v>45480</v>
      </c>
      <c r="B18141" s="57"/>
      <c r="C18141" s="57" t="s">
        <v>45482</v>
      </c>
      <c r="D18141" s="57" t="s">
        <v>45483</v>
      </c>
    </row>
    <row r="18142" spans="1:4">
      <c r="A18142" s="57" t="s">
        <v>45484</v>
      </c>
      <c r="B18142" s="57" t="s">
        <v>12940</v>
      </c>
      <c r="C18142" s="57" t="s">
        <v>45485</v>
      </c>
      <c r="D18142" s="57" t="s">
        <v>45486</v>
      </c>
    </row>
    <row r="18143" spans="1:4">
      <c r="A18143" s="57" t="s">
        <v>45484</v>
      </c>
      <c r="B18143" s="57"/>
      <c r="C18143" s="57" t="s">
        <v>45487</v>
      </c>
      <c r="D18143" s="57" t="s">
        <v>45488</v>
      </c>
    </row>
    <row r="18144" spans="1:4">
      <c r="A18144" s="57" t="s">
        <v>45489</v>
      </c>
      <c r="B18144" s="57" t="s">
        <v>12940</v>
      </c>
      <c r="C18144" s="57" t="s">
        <v>45490</v>
      </c>
      <c r="D18144" s="57" t="s">
        <v>45491</v>
      </c>
    </row>
    <row r="18145" spans="1:4">
      <c r="A18145" s="57" t="s">
        <v>45492</v>
      </c>
      <c r="B18145" s="57" t="s">
        <v>12940</v>
      </c>
      <c r="C18145" s="57" t="s">
        <v>45493</v>
      </c>
      <c r="D18145" s="57" t="s">
        <v>45494</v>
      </c>
    </row>
    <row r="18146" spans="1:4">
      <c r="A18146" s="57" t="s">
        <v>45492</v>
      </c>
      <c r="B18146" s="57"/>
      <c r="C18146" s="57" t="s">
        <v>45495</v>
      </c>
      <c r="D18146" s="57" t="s">
        <v>19034</v>
      </c>
    </row>
    <row r="18147" spans="1:4">
      <c r="A18147" s="57" t="s">
        <v>45492</v>
      </c>
      <c r="B18147" s="57"/>
      <c r="C18147" s="57" t="s">
        <v>45496</v>
      </c>
      <c r="D18147" s="57" t="s">
        <v>19034</v>
      </c>
    </row>
    <row r="18148" spans="1:4">
      <c r="A18148" s="57" t="s">
        <v>45497</v>
      </c>
      <c r="B18148" s="57" t="s">
        <v>12940</v>
      </c>
      <c r="C18148" s="57" t="s">
        <v>45498</v>
      </c>
      <c r="D18148" s="57" t="s">
        <v>41429</v>
      </c>
    </row>
    <row r="18149" spans="1:4">
      <c r="A18149" s="57" t="s">
        <v>45497</v>
      </c>
      <c r="B18149" s="57"/>
      <c r="C18149" s="57" t="s">
        <v>45499</v>
      </c>
      <c r="D18149" s="57" t="s">
        <v>41431</v>
      </c>
    </row>
    <row r="18150" spans="1:4">
      <c r="A18150" s="57" t="s">
        <v>45500</v>
      </c>
      <c r="B18150" s="57" t="s">
        <v>12940</v>
      </c>
      <c r="C18150" s="57" t="s">
        <v>45501</v>
      </c>
      <c r="D18150" s="57" t="s">
        <v>45502</v>
      </c>
    </row>
    <row r="18151" spans="1:4">
      <c r="A18151" s="57" t="s">
        <v>45500</v>
      </c>
      <c r="B18151" s="57"/>
      <c r="C18151" s="57" t="s">
        <v>45503</v>
      </c>
      <c r="D18151" s="57" t="s">
        <v>45504</v>
      </c>
    </row>
    <row r="18152" spans="1:4">
      <c r="A18152" s="57" t="s">
        <v>45500</v>
      </c>
      <c r="B18152" s="57"/>
      <c r="C18152" s="57" t="s">
        <v>45505</v>
      </c>
      <c r="D18152" s="57" t="s">
        <v>45506</v>
      </c>
    </row>
    <row r="18153" spans="1:4">
      <c r="A18153" s="57" t="s">
        <v>45500</v>
      </c>
      <c r="B18153" s="57"/>
      <c r="C18153" s="57" t="s">
        <v>45507</v>
      </c>
      <c r="D18153" s="57" t="s">
        <v>45508</v>
      </c>
    </row>
    <row r="18154" spans="1:4">
      <c r="A18154" s="57" t="s">
        <v>45500</v>
      </c>
      <c r="B18154" s="57"/>
      <c r="C18154" s="57" t="s">
        <v>45509</v>
      </c>
      <c r="D18154" s="57" t="s">
        <v>45510</v>
      </c>
    </row>
    <row r="18155" spans="1:4">
      <c r="A18155" s="57" t="s">
        <v>45500</v>
      </c>
      <c r="B18155" s="57"/>
      <c r="C18155" s="57" t="s">
        <v>45511</v>
      </c>
      <c r="D18155" s="57" t="s">
        <v>45512</v>
      </c>
    </row>
    <row r="18156" spans="1:4">
      <c r="A18156" s="57" t="s">
        <v>45500</v>
      </c>
      <c r="B18156" s="57"/>
      <c r="C18156" s="57" t="s">
        <v>45513</v>
      </c>
      <c r="D18156" s="57" t="s">
        <v>45514</v>
      </c>
    </row>
    <row r="18157" spans="1:4">
      <c r="A18157" s="57" t="s">
        <v>45500</v>
      </c>
      <c r="B18157" s="57"/>
      <c r="C18157" s="57" t="s">
        <v>45515</v>
      </c>
      <c r="D18157" s="57" t="s">
        <v>45516</v>
      </c>
    </row>
    <row r="18158" spans="1:4">
      <c r="A18158" s="57" t="s">
        <v>45500</v>
      </c>
      <c r="B18158" s="57"/>
      <c r="C18158" s="57" t="s">
        <v>45517</v>
      </c>
      <c r="D18158" s="57" t="s">
        <v>45518</v>
      </c>
    </row>
    <row r="18159" spans="1:4">
      <c r="A18159" s="57" t="s">
        <v>45500</v>
      </c>
      <c r="B18159" s="57"/>
      <c r="C18159" s="57" t="s">
        <v>45519</v>
      </c>
      <c r="D18159" s="57" t="s">
        <v>45520</v>
      </c>
    </row>
    <row r="18160" spans="1:4">
      <c r="A18160" s="57" t="s">
        <v>45500</v>
      </c>
      <c r="B18160" s="57"/>
      <c r="C18160" s="57" t="s">
        <v>21213</v>
      </c>
      <c r="D18160" s="57" t="s">
        <v>75332</v>
      </c>
    </row>
    <row r="18161" spans="1:4">
      <c r="A18161" s="57" t="s">
        <v>45500</v>
      </c>
      <c r="B18161" s="57"/>
      <c r="C18161" s="57" t="s">
        <v>75333</v>
      </c>
      <c r="D18161" s="57" t="s">
        <v>75334</v>
      </c>
    </row>
    <row r="18162" spans="1:4">
      <c r="A18162" s="57" t="s">
        <v>45500</v>
      </c>
      <c r="B18162" s="57"/>
      <c r="C18162" s="57" t="s">
        <v>76751</v>
      </c>
      <c r="D18162" s="57" t="s">
        <v>76752</v>
      </c>
    </row>
    <row r="18163" spans="1:4">
      <c r="A18163" s="57" t="s">
        <v>45521</v>
      </c>
      <c r="B18163" s="57" t="s">
        <v>12940</v>
      </c>
      <c r="C18163" s="57" t="s">
        <v>45522</v>
      </c>
      <c r="D18163" s="57" t="s">
        <v>45523</v>
      </c>
    </row>
    <row r="18164" spans="1:4">
      <c r="A18164" s="57" t="s">
        <v>45521</v>
      </c>
      <c r="B18164" s="57"/>
      <c r="C18164" s="57" t="s">
        <v>45524</v>
      </c>
      <c r="D18164" s="57" t="s">
        <v>45525</v>
      </c>
    </row>
    <row r="18165" spans="1:4">
      <c r="A18165" s="57" t="s">
        <v>45521</v>
      </c>
      <c r="B18165" s="57"/>
      <c r="C18165" s="57" t="s">
        <v>45526</v>
      </c>
      <c r="D18165" s="57" t="s">
        <v>45527</v>
      </c>
    </row>
    <row r="18166" spans="1:4">
      <c r="A18166" s="57" t="s">
        <v>45528</v>
      </c>
      <c r="B18166" s="57" t="s">
        <v>12940</v>
      </c>
      <c r="C18166" s="57" t="s">
        <v>45529</v>
      </c>
      <c r="D18166" s="57" t="s">
        <v>45530</v>
      </c>
    </row>
    <row r="18167" spans="1:4">
      <c r="A18167" s="57" t="s">
        <v>45528</v>
      </c>
      <c r="B18167" s="57"/>
      <c r="C18167" s="57" t="s">
        <v>45531</v>
      </c>
      <c r="D18167" s="57" t="s">
        <v>45532</v>
      </c>
    </row>
    <row r="18168" spans="1:4">
      <c r="A18168" s="57" t="s">
        <v>45528</v>
      </c>
      <c r="B18168" s="57"/>
      <c r="C18168" s="57" t="s">
        <v>45533</v>
      </c>
      <c r="D18168" s="57" t="s">
        <v>45534</v>
      </c>
    </row>
    <row r="18169" spans="1:4">
      <c r="A18169" s="57" t="s">
        <v>45528</v>
      </c>
      <c r="B18169" s="57"/>
      <c r="C18169" s="57" t="s">
        <v>45535</v>
      </c>
      <c r="D18169" s="57" t="s">
        <v>45536</v>
      </c>
    </row>
    <row r="18170" spans="1:4">
      <c r="A18170" s="57" t="s">
        <v>45528</v>
      </c>
      <c r="B18170" s="57"/>
      <c r="C18170" s="57" t="s">
        <v>45537</v>
      </c>
      <c r="D18170" s="57" t="s">
        <v>45538</v>
      </c>
    </row>
    <row r="18171" spans="1:4">
      <c r="A18171" s="57" t="s">
        <v>45528</v>
      </c>
      <c r="B18171" s="57"/>
      <c r="C18171" s="57" t="s">
        <v>45539</v>
      </c>
      <c r="D18171" s="57" t="s">
        <v>45540</v>
      </c>
    </row>
    <row r="18172" spans="1:4">
      <c r="A18172" s="57" t="s">
        <v>45541</v>
      </c>
      <c r="B18172" s="57" t="s">
        <v>12940</v>
      </c>
      <c r="C18172" s="57" t="s">
        <v>45542</v>
      </c>
      <c r="D18172" s="57" t="s">
        <v>45543</v>
      </c>
    </row>
    <row r="18173" spans="1:4">
      <c r="A18173" s="57" t="s">
        <v>45541</v>
      </c>
      <c r="B18173" s="57"/>
      <c r="C18173" s="57" t="s">
        <v>45544</v>
      </c>
      <c r="D18173" s="57" t="s">
        <v>45545</v>
      </c>
    </row>
    <row r="18174" spans="1:4">
      <c r="A18174" s="57" t="s">
        <v>45541</v>
      </c>
      <c r="B18174" s="57"/>
      <c r="C18174" s="57" t="s">
        <v>45546</v>
      </c>
      <c r="D18174" s="57" t="s">
        <v>45547</v>
      </c>
    </row>
    <row r="18175" spans="1:4">
      <c r="A18175" s="57" t="s">
        <v>45541</v>
      </c>
      <c r="B18175" s="57"/>
      <c r="C18175" s="57" t="s">
        <v>45548</v>
      </c>
      <c r="D18175" s="57" t="s">
        <v>45549</v>
      </c>
    </row>
    <row r="18176" spans="1:4">
      <c r="A18176" s="57" t="s">
        <v>45541</v>
      </c>
      <c r="B18176" s="57"/>
      <c r="C18176" s="57" t="s">
        <v>45550</v>
      </c>
      <c r="D18176" s="57" t="s">
        <v>45551</v>
      </c>
    </row>
    <row r="18177" spans="1:4">
      <c r="A18177" s="57" t="s">
        <v>45541</v>
      </c>
      <c r="B18177" s="57"/>
      <c r="C18177" s="57" t="s">
        <v>45552</v>
      </c>
      <c r="D18177" s="57" t="s">
        <v>45553</v>
      </c>
    </row>
    <row r="18178" spans="1:4">
      <c r="A18178" s="57" t="s">
        <v>45541</v>
      </c>
      <c r="B18178" s="57"/>
      <c r="C18178" s="57" t="s">
        <v>45554</v>
      </c>
      <c r="D18178" s="57" t="s">
        <v>45555</v>
      </c>
    </row>
    <row r="18179" spans="1:4">
      <c r="A18179" s="57" t="s">
        <v>45541</v>
      </c>
      <c r="B18179" s="57"/>
      <c r="C18179" s="57" t="s">
        <v>45556</v>
      </c>
      <c r="D18179" s="57" t="s">
        <v>19034</v>
      </c>
    </row>
    <row r="18180" spans="1:4">
      <c r="A18180" s="57" t="s">
        <v>45541</v>
      </c>
      <c r="B18180" s="57"/>
      <c r="C18180" s="57" t="s">
        <v>45557</v>
      </c>
      <c r="D18180" s="57" t="s">
        <v>45558</v>
      </c>
    </row>
    <row r="18181" spans="1:4">
      <c r="A18181" s="57" t="s">
        <v>45559</v>
      </c>
      <c r="B18181" s="57" t="s">
        <v>12940</v>
      </c>
      <c r="C18181" s="57" t="s">
        <v>45560</v>
      </c>
      <c r="D18181" s="57" t="s">
        <v>2836</v>
      </c>
    </row>
    <row r="18182" spans="1:4">
      <c r="A18182" s="57" t="s">
        <v>45561</v>
      </c>
      <c r="B18182" s="57" t="s">
        <v>12940</v>
      </c>
      <c r="C18182" s="57" t="s">
        <v>45562</v>
      </c>
      <c r="D18182" s="57" t="s">
        <v>38386</v>
      </c>
    </row>
    <row r="18183" spans="1:4">
      <c r="A18183" s="57" t="s">
        <v>45561</v>
      </c>
      <c r="B18183" s="57"/>
      <c r="C18183" s="57" t="s">
        <v>45563</v>
      </c>
      <c r="D18183" s="57" t="s">
        <v>45430</v>
      </c>
    </row>
    <row r="18184" spans="1:4">
      <c r="A18184" s="57" t="s">
        <v>45561</v>
      </c>
      <c r="B18184" s="57"/>
      <c r="C18184" s="57" t="s">
        <v>45564</v>
      </c>
      <c r="D18184" s="57" t="s">
        <v>45432</v>
      </c>
    </row>
    <row r="18185" spans="1:4">
      <c r="A18185" s="57" t="s">
        <v>45561</v>
      </c>
      <c r="B18185" s="57"/>
      <c r="C18185" s="57" t="s">
        <v>45565</v>
      </c>
      <c r="D18185" s="57" t="s">
        <v>45440</v>
      </c>
    </row>
    <row r="18186" spans="1:4">
      <c r="A18186" s="57" t="s">
        <v>45566</v>
      </c>
      <c r="B18186" s="57" t="s">
        <v>12940</v>
      </c>
      <c r="C18186" s="57" t="s">
        <v>45567</v>
      </c>
      <c r="D18186" s="57" t="s">
        <v>45568</v>
      </c>
    </row>
    <row r="18187" spans="1:4">
      <c r="A18187" s="57" t="s">
        <v>45566</v>
      </c>
      <c r="B18187" s="57"/>
      <c r="C18187" s="57" t="s">
        <v>45569</v>
      </c>
      <c r="D18187" s="57" t="s">
        <v>45570</v>
      </c>
    </row>
    <row r="18188" spans="1:4">
      <c r="A18188" s="57" t="s">
        <v>45566</v>
      </c>
      <c r="B18188" s="57"/>
      <c r="C18188" s="57" t="s">
        <v>45571</v>
      </c>
      <c r="D18188" s="57" t="s">
        <v>45572</v>
      </c>
    </row>
    <row r="18189" spans="1:4">
      <c r="A18189" s="57" t="s">
        <v>45566</v>
      </c>
      <c r="B18189" s="57"/>
      <c r="C18189" s="57" t="s">
        <v>45573</v>
      </c>
      <c r="D18189" s="57" t="s">
        <v>45574</v>
      </c>
    </row>
    <row r="18190" spans="1:4">
      <c r="A18190" s="57" t="s">
        <v>45566</v>
      </c>
      <c r="B18190" s="57"/>
      <c r="C18190" s="57" t="s">
        <v>45575</v>
      </c>
      <c r="D18190" s="57" t="s">
        <v>45576</v>
      </c>
    </row>
    <row r="18191" spans="1:4">
      <c r="A18191" s="57" t="s">
        <v>45566</v>
      </c>
      <c r="B18191" s="57"/>
      <c r="C18191" s="57" t="s">
        <v>45577</v>
      </c>
      <c r="D18191" s="57" t="s">
        <v>45578</v>
      </c>
    </row>
    <row r="18192" spans="1:4">
      <c r="A18192" s="57" t="s">
        <v>45566</v>
      </c>
      <c r="B18192" s="57"/>
      <c r="C18192" s="57" t="s">
        <v>45579</v>
      </c>
      <c r="D18192" s="57" t="s">
        <v>45580</v>
      </c>
    </row>
    <row r="18193" spans="1:4">
      <c r="A18193" s="57" t="s">
        <v>45566</v>
      </c>
      <c r="B18193" s="57"/>
      <c r="C18193" s="57" t="s">
        <v>45581</v>
      </c>
      <c r="D18193" s="57" t="s">
        <v>45582</v>
      </c>
    </row>
    <row r="18194" spans="1:4">
      <c r="A18194" s="57" t="s">
        <v>45583</v>
      </c>
      <c r="B18194" s="57" t="s">
        <v>12940</v>
      </c>
      <c r="C18194" s="57" t="s">
        <v>45584</v>
      </c>
      <c r="D18194" s="57" t="s">
        <v>45585</v>
      </c>
    </row>
    <row r="18195" spans="1:4">
      <c r="A18195" s="57" t="s">
        <v>45586</v>
      </c>
      <c r="B18195" s="57" t="s">
        <v>12940</v>
      </c>
      <c r="C18195" s="57" t="s">
        <v>45587</v>
      </c>
      <c r="D18195" s="57" t="s">
        <v>45588</v>
      </c>
    </row>
    <row r="18196" spans="1:4">
      <c r="A18196" s="57" t="s">
        <v>45589</v>
      </c>
      <c r="B18196" s="57" t="s">
        <v>12940</v>
      </c>
      <c r="C18196" s="57" t="s">
        <v>45590</v>
      </c>
      <c r="D18196" s="57" t="s">
        <v>45591</v>
      </c>
    </row>
    <row r="18197" spans="1:4">
      <c r="A18197" s="57" t="s">
        <v>45589</v>
      </c>
      <c r="B18197" s="57"/>
      <c r="C18197" s="57" t="s">
        <v>45592</v>
      </c>
      <c r="D18197" s="57" t="s">
        <v>45593</v>
      </c>
    </row>
    <row r="18198" spans="1:4">
      <c r="A18198" s="57" t="s">
        <v>45589</v>
      </c>
      <c r="B18198" s="57"/>
      <c r="C18198" s="57" t="s">
        <v>77406</v>
      </c>
      <c r="D18198" s="57" t="s">
        <v>77407</v>
      </c>
    </row>
    <row r="18199" spans="1:4">
      <c r="A18199" s="57" t="s">
        <v>45594</v>
      </c>
      <c r="B18199" s="57" t="s">
        <v>12940</v>
      </c>
      <c r="C18199" s="57" t="s">
        <v>45595</v>
      </c>
      <c r="D18199" s="57" t="s">
        <v>45596</v>
      </c>
    </row>
    <row r="18200" spans="1:4">
      <c r="A18200" s="57" t="s">
        <v>15515</v>
      </c>
      <c r="B18200" s="57" t="s">
        <v>15516</v>
      </c>
      <c r="C18200" s="57" t="s">
        <v>15517</v>
      </c>
      <c r="D18200" s="57" t="s">
        <v>15518</v>
      </c>
    </row>
    <row r="18201" spans="1:4">
      <c r="A18201" s="57" t="s">
        <v>45597</v>
      </c>
      <c r="B18201" s="57" t="s">
        <v>12940</v>
      </c>
      <c r="C18201" s="57" t="s">
        <v>45598</v>
      </c>
      <c r="D18201" s="57" t="s">
        <v>45599</v>
      </c>
    </row>
    <row r="18202" spans="1:4">
      <c r="A18202" s="57" t="s">
        <v>45600</v>
      </c>
      <c r="B18202" s="57" t="s">
        <v>12940</v>
      </c>
      <c r="C18202" s="57" t="s">
        <v>45601</v>
      </c>
      <c r="D18202" s="57" t="s">
        <v>45602</v>
      </c>
    </row>
    <row r="18203" spans="1:4">
      <c r="A18203" s="57" t="s">
        <v>45600</v>
      </c>
      <c r="B18203" s="57"/>
      <c r="C18203" s="57" t="s">
        <v>45603</v>
      </c>
      <c r="D18203" s="57" t="s">
        <v>45604</v>
      </c>
    </row>
    <row r="18204" spans="1:4">
      <c r="A18204" s="57" t="s">
        <v>45600</v>
      </c>
      <c r="B18204" s="57"/>
      <c r="C18204" s="57" t="s">
        <v>45605</v>
      </c>
      <c r="D18204" s="57" t="s">
        <v>45606</v>
      </c>
    </row>
    <row r="18205" spans="1:4">
      <c r="A18205" s="57" t="s">
        <v>45600</v>
      </c>
      <c r="B18205" s="57"/>
      <c r="C18205" s="57" t="s">
        <v>45607</v>
      </c>
      <c r="D18205" s="57" t="s">
        <v>45608</v>
      </c>
    </row>
    <row r="18206" spans="1:4">
      <c r="A18206" s="57" t="s">
        <v>45609</v>
      </c>
      <c r="B18206" s="57" t="s">
        <v>12940</v>
      </c>
      <c r="C18206" s="57" t="s">
        <v>45610</v>
      </c>
      <c r="D18206" s="57" t="s">
        <v>2836</v>
      </c>
    </row>
    <row r="18207" spans="1:4">
      <c r="A18207" s="57" t="s">
        <v>45611</v>
      </c>
      <c r="B18207" s="57" t="s">
        <v>12940</v>
      </c>
      <c r="C18207" s="57" t="s">
        <v>45612</v>
      </c>
      <c r="D18207" s="57" t="s">
        <v>45613</v>
      </c>
    </row>
    <row r="18208" spans="1:4">
      <c r="A18208" s="57" t="s">
        <v>45611</v>
      </c>
      <c r="B18208" s="57"/>
      <c r="C18208" s="57" t="s">
        <v>45614</v>
      </c>
      <c r="D18208" s="57" t="s">
        <v>45615</v>
      </c>
    </row>
    <row r="18209" spans="1:4">
      <c r="A18209" s="57" t="s">
        <v>45616</v>
      </c>
      <c r="B18209" s="57" t="s">
        <v>12940</v>
      </c>
      <c r="C18209" s="57" t="s">
        <v>45617</v>
      </c>
      <c r="D18209" s="57" t="s">
        <v>45618</v>
      </c>
    </row>
    <row r="18210" spans="1:4">
      <c r="A18210" s="57" t="s">
        <v>45619</v>
      </c>
      <c r="B18210" s="57" t="s">
        <v>12940</v>
      </c>
      <c r="C18210" s="57" t="s">
        <v>45620</v>
      </c>
      <c r="D18210" s="57" t="s">
        <v>45621</v>
      </c>
    </row>
    <row r="18211" spans="1:4">
      <c r="A18211" s="57" t="s">
        <v>45622</v>
      </c>
      <c r="B18211" s="57" t="s">
        <v>12940</v>
      </c>
      <c r="C18211" s="57" t="s">
        <v>45623</v>
      </c>
      <c r="D18211" s="57" t="s">
        <v>45624</v>
      </c>
    </row>
    <row r="18212" spans="1:4">
      <c r="A18212" s="57" t="s">
        <v>45622</v>
      </c>
      <c r="B18212" s="57"/>
      <c r="C18212" s="57" t="s">
        <v>45625</v>
      </c>
      <c r="D18212" s="57" t="s">
        <v>45626</v>
      </c>
    </row>
    <row r="18213" spans="1:4">
      <c r="A18213" s="57" t="s">
        <v>45627</v>
      </c>
      <c r="B18213" s="57" t="s">
        <v>12940</v>
      </c>
      <c r="C18213" s="57" t="s">
        <v>45628</v>
      </c>
      <c r="D18213" s="57" t="s">
        <v>45629</v>
      </c>
    </row>
    <row r="18214" spans="1:4">
      <c r="A18214" s="57" t="s">
        <v>45627</v>
      </c>
      <c r="B18214" s="57"/>
      <c r="C18214" s="57" t="s">
        <v>45630</v>
      </c>
      <c r="D18214" s="57" t="s">
        <v>45631</v>
      </c>
    </row>
    <row r="18215" spans="1:4">
      <c r="A18215" s="57" t="s">
        <v>45627</v>
      </c>
      <c r="B18215" s="57"/>
      <c r="C18215" s="57" t="s">
        <v>45632</v>
      </c>
      <c r="D18215" s="57" t="s">
        <v>45633</v>
      </c>
    </row>
    <row r="18216" spans="1:4">
      <c r="A18216" s="57" t="s">
        <v>45627</v>
      </c>
      <c r="B18216" s="57"/>
      <c r="C18216" s="57" t="s">
        <v>45634</v>
      </c>
      <c r="D18216" s="57" t="s">
        <v>45635</v>
      </c>
    </row>
    <row r="18217" spans="1:4">
      <c r="A18217" s="57" t="s">
        <v>45627</v>
      </c>
      <c r="B18217" s="57"/>
      <c r="C18217" s="57" t="s">
        <v>45636</v>
      </c>
      <c r="D18217" s="57" t="s">
        <v>45637</v>
      </c>
    </row>
    <row r="18218" spans="1:4">
      <c r="A18218" s="57" t="s">
        <v>45627</v>
      </c>
      <c r="B18218" s="57"/>
      <c r="C18218" s="57" t="s">
        <v>45638</v>
      </c>
      <c r="D18218" s="57" t="s">
        <v>45639</v>
      </c>
    </row>
    <row r="18219" spans="1:4">
      <c r="A18219" s="57" t="s">
        <v>45627</v>
      </c>
      <c r="B18219" s="57"/>
      <c r="C18219" s="57" t="s">
        <v>45640</v>
      </c>
      <c r="D18219" s="57" t="s">
        <v>45641</v>
      </c>
    </row>
    <row r="18220" spans="1:4">
      <c r="A18220" s="57" t="s">
        <v>45627</v>
      </c>
      <c r="B18220" s="57"/>
      <c r="C18220" s="57" t="s">
        <v>45642</v>
      </c>
      <c r="D18220" s="57" t="s">
        <v>45643</v>
      </c>
    </row>
    <row r="18221" spans="1:4">
      <c r="A18221" s="57" t="s">
        <v>45627</v>
      </c>
      <c r="B18221" s="57"/>
      <c r="C18221" s="57" t="s">
        <v>45644</v>
      </c>
      <c r="D18221" s="57" t="s">
        <v>45645</v>
      </c>
    </row>
    <row r="18222" spans="1:4">
      <c r="A18222" s="57" t="s">
        <v>45646</v>
      </c>
      <c r="B18222" s="57" t="s">
        <v>12940</v>
      </c>
      <c r="C18222" s="57" t="s">
        <v>45647</v>
      </c>
      <c r="D18222" s="57" t="s">
        <v>45648</v>
      </c>
    </row>
    <row r="18223" spans="1:4">
      <c r="A18223" s="57" t="s">
        <v>45646</v>
      </c>
      <c r="B18223" s="57"/>
      <c r="C18223" s="57" t="s">
        <v>45649</v>
      </c>
      <c r="D18223" s="57" t="s">
        <v>45650</v>
      </c>
    </row>
    <row r="18224" spans="1:4">
      <c r="A18224" s="57" t="s">
        <v>45646</v>
      </c>
      <c r="B18224" s="57"/>
      <c r="C18224" s="57" t="s">
        <v>45651</v>
      </c>
      <c r="D18224" s="57" t="s">
        <v>45652</v>
      </c>
    </row>
    <row r="18225" spans="1:4">
      <c r="A18225" s="57" t="s">
        <v>45646</v>
      </c>
      <c r="B18225" s="57"/>
      <c r="C18225" s="57" t="s">
        <v>45653</v>
      </c>
      <c r="D18225" s="57" t="s">
        <v>45654</v>
      </c>
    </row>
    <row r="18226" spans="1:4">
      <c r="A18226" s="57" t="s">
        <v>45655</v>
      </c>
      <c r="B18226" s="57" t="s">
        <v>12940</v>
      </c>
      <c r="C18226" s="57" t="s">
        <v>45656</v>
      </c>
      <c r="D18226" s="57" t="s">
        <v>45657</v>
      </c>
    </row>
    <row r="18227" spans="1:4">
      <c r="A18227" s="57" t="s">
        <v>45658</v>
      </c>
      <c r="B18227" s="57" t="s">
        <v>12940</v>
      </c>
      <c r="C18227" s="57" t="s">
        <v>45659</v>
      </c>
      <c r="D18227" s="57" t="s">
        <v>45660</v>
      </c>
    </row>
    <row r="18228" spans="1:4">
      <c r="A18228" s="57" t="s">
        <v>45658</v>
      </c>
      <c r="B18228" s="57"/>
      <c r="C18228" s="57" t="s">
        <v>45661</v>
      </c>
      <c r="D18228" s="57" t="s">
        <v>45662</v>
      </c>
    </row>
    <row r="18229" spans="1:4">
      <c r="A18229" s="57" t="s">
        <v>45658</v>
      </c>
      <c r="B18229" s="57"/>
      <c r="C18229" s="57" t="s">
        <v>45663</v>
      </c>
      <c r="D18229" s="57" t="s">
        <v>45664</v>
      </c>
    </row>
    <row r="18230" spans="1:4">
      <c r="A18230" s="57" t="s">
        <v>45665</v>
      </c>
      <c r="B18230" s="57" t="s">
        <v>12940</v>
      </c>
      <c r="C18230" s="57" t="s">
        <v>45666</v>
      </c>
      <c r="D18230" s="57" t="s">
        <v>45667</v>
      </c>
    </row>
    <row r="18231" spans="1:4">
      <c r="A18231" s="57" t="s">
        <v>45665</v>
      </c>
      <c r="B18231" s="57"/>
      <c r="C18231" s="57" t="s">
        <v>45668</v>
      </c>
      <c r="D18231" s="57" t="s">
        <v>45669</v>
      </c>
    </row>
    <row r="18232" spans="1:4">
      <c r="A18232" s="57" t="s">
        <v>45665</v>
      </c>
      <c r="B18232" s="57"/>
      <c r="C18232" s="57" t="s">
        <v>45670</v>
      </c>
      <c r="D18232" s="57" t="s">
        <v>45671</v>
      </c>
    </row>
    <row r="18233" spans="1:4">
      <c r="A18233" s="57" t="s">
        <v>45672</v>
      </c>
      <c r="B18233" s="57" t="s">
        <v>12940</v>
      </c>
      <c r="C18233" s="57" t="s">
        <v>45673</v>
      </c>
      <c r="D18233" s="57" t="s">
        <v>2836</v>
      </c>
    </row>
    <row r="18234" spans="1:4">
      <c r="A18234" s="57" t="s">
        <v>13112</v>
      </c>
      <c r="B18234" s="57" t="s">
        <v>10897</v>
      </c>
      <c r="C18234" s="57" t="s">
        <v>13113</v>
      </c>
      <c r="D18234" s="57" t="s">
        <v>13114</v>
      </c>
    </row>
    <row r="18235" spans="1:4">
      <c r="A18235" s="57" t="s">
        <v>15519</v>
      </c>
      <c r="B18235" s="57" t="s">
        <v>10897</v>
      </c>
      <c r="C18235" s="57" t="s">
        <v>15520</v>
      </c>
      <c r="D18235" s="57" t="s">
        <v>15521</v>
      </c>
    </row>
    <row r="18236" spans="1:4">
      <c r="A18236" s="57" t="s">
        <v>7886</v>
      </c>
      <c r="B18236" s="57" t="s">
        <v>10897</v>
      </c>
      <c r="C18236" s="57" t="s">
        <v>7020</v>
      </c>
      <c r="D18236" s="57" t="s">
        <v>7021</v>
      </c>
    </row>
    <row r="18237" spans="1:4">
      <c r="A18237" s="57" t="s">
        <v>7886</v>
      </c>
      <c r="B18237" s="57" t="s">
        <v>10897</v>
      </c>
      <c r="C18237" s="57" t="s">
        <v>7389</v>
      </c>
      <c r="D18237" s="57" t="s">
        <v>7390</v>
      </c>
    </row>
    <row r="18238" spans="1:4">
      <c r="A18238" s="57" t="s">
        <v>7886</v>
      </c>
      <c r="B18238" s="57" t="s">
        <v>10897</v>
      </c>
      <c r="C18238" s="57" t="s">
        <v>13115</v>
      </c>
      <c r="D18238" s="57" t="s">
        <v>13116</v>
      </c>
    </row>
    <row r="18239" spans="1:4">
      <c r="A18239" s="57" t="s">
        <v>7886</v>
      </c>
      <c r="B18239" s="57" t="s">
        <v>10897</v>
      </c>
      <c r="C18239" s="57" t="s">
        <v>15522</v>
      </c>
      <c r="D18239" s="57" t="s">
        <v>15523</v>
      </c>
    </row>
    <row r="18240" spans="1:4">
      <c r="A18240" s="57" t="s">
        <v>45674</v>
      </c>
      <c r="B18240" s="57" t="s">
        <v>12940</v>
      </c>
      <c r="C18240" s="57" t="s">
        <v>45675</v>
      </c>
      <c r="D18240" s="57" t="s">
        <v>45676</v>
      </c>
    </row>
    <row r="18241" spans="1:4">
      <c r="A18241" s="57" t="s">
        <v>45674</v>
      </c>
      <c r="B18241" s="57"/>
      <c r="C18241" s="57" t="s">
        <v>45677</v>
      </c>
      <c r="D18241" s="57" t="s">
        <v>45678</v>
      </c>
    </row>
    <row r="18242" spans="1:4">
      <c r="A18242" s="57" t="s">
        <v>45674</v>
      </c>
      <c r="B18242" s="57"/>
      <c r="C18242" s="57" t="s">
        <v>45679</v>
      </c>
      <c r="D18242" s="57" t="s">
        <v>45680</v>
      </c>
    </row>
    <row r="18243" spans="1:4">
      <c r="A18243" s="57" t="s">
        <v>45674</v>
      </c>
      <c r="B18243" s="57"/>
      <c r="C18243" s="57" t="s">
        <v>45681</v>
      </c>
      <c r="D18243" s="57" t="s">
        <v>45682</v>
      </c>
    </row>
    <row r="18244" spans="1:4">
      <c r="A18244" s="57" t="s">
        <v>7887</v>
      </c>
      <c r="B18244" s="57" t="s">
        <v>2320</v>
      </c>
      <c r="C18244" s="57" t="s">
        <v>4077</v>
      </c>
      <c r="D18244" s="57" t="s">
        <v>4078</v>
      </c>
    </row>
    <row r="18245" spans="1:4">
      <c r="A18245" s="57" t="s">
        <v>7887</v>
      </c>
      <c r="B18245" s="57" t="s">
        <v>2320</v>
      </c>
      <c r="C18245" s="57" t="s">
        <v>5610</v>
      </c>
      <c r="D18245" s="57" t="s">
        <v>5611</v>
      </c>
    </row>
    <row r="18246" spans="1:4">
      <c r="A18246" s="57" t="s">
        <v>7887</v>
      </c>
      <c r="B18246" s="57" t="s">
        <v>2320</v>
      </c>
      <c r="C18246" s="57" t="s">
        <v>9400</v>
      </c>
      <c r="D18246" s="57" t="s">
        <v>9401</v>
      </c>
    </row>
    <row r="18247" spans="1:4">
      <c r="A18247" s="57" t="s">
        <v>7887</v>
      </c>
      <c r="B18247" s="57" t="s">
        <v>2320</v>
      </c>
      <c r="C18247" s="57" t="s">
        <v>13117</v>
      </c>
      <c r="D18247" s="57" t="s">
        <v>13118</v>
      </c>
    </row>
    <row r="18248" spans="1:4">
      <c r="A18248" s="57" t="s">
        <v>7887</v>
      </c>
      <c r="B18248" s="57" t="s">
        <v>2320</v>
      </c>
      <c r="C18248" s="57" t="s">
        <v>15524</v>
      </c>
      <c r="D18248" s="57" t="s">
        <v>15525</v>
      </c>
    </row>
    <row r="18249" spans="1:4">
      <c r="A18249" s="57" t="s">
        <v>45683</v>
      </c>
      <c r="B18249" s="57" t="s">
        <v>12940</v>
      </c>
      <c r="C18249" s="57" t="s">
        <v>45684</v>
      </c>
      <c r="D18249" s="57" t="s">
        <v>45685</v>
      </c>
    </row>
    <row r="18250" spans="1:4">
      <c r="A18250" s="57" t="s">
        <v>45683</v>
      </c>
      <c r="B18250" s="57"/>
      <c r="C18250" s="57" t="s">
        <v>45686</v>
      </c>
      <c r="D18250" s="57" t="s">
        <v>45687</v>
      </c>
    </row>
    <row r="18251" spans="1:4">
      <c r="A18251" s="57" t="s">
        <v>45683</v>
      </c>
      <c r="B18251" s="57"/>
      <c r="C18251" s="57" t="s">
        <v>45688</v>
      </c>
      <c r="D18251" s="57" t="s">
        <v>45689</v>
      </c>
    </row>
    <row r="18252" spans="1:4">
      <c r="A18252" s="57" t="s">
        <v>45683</v>
      </c>
      <c r="B18252" s="57"/>
      <c r="C18252" s="57" t="s">
        <v>45690</v>
      </c>
      <c r="D18252" s="57" t="s">
        <v>45691</v>
      </c>
    </row>
    <row r="18253" spans="1:4">
      <c r="A18253" s="57" t="s">
        <v>45692</v>
      </c>
      <c r="B18253" s="57" t="s">
        <v>12940</v>
      </c>
      <c r="C18253" s="57" t="s">
        <v>45693</v>
      </c>
      <c r="D18253" s="57" t="s">
        <v>45694</v>
      </c>
    </row>
    <row r="18254" spans="1:4">
      <c r="A18254" s="57" t="s">
        <v>45692</v>
      </c>
      <c r="B18254" s="57"/>
      <c r="C18254" s="57" t="s">
        <v>45695</v>
      </c>
      <c r="D18254" s="57" t="s">
        <v>45696</v>
      </c>
    </row>
    <row r="18255" spans="1:4">
      <c r="A18255" s="57" t="s">
        <v>45692</v>
      </c>
      <c r="B18255" s="57"/>
      <c r="C18255" s="57" t="s">
        <v>45697</v>
      </c>
      <c r="D18255" s="57" t="s">
        <v>45698</v>
      </c>
    </row>
    <row r="18256" spans="1:4">
      <c r="A18256" s="57" t="s">
        <v>45699</v>
      </c>
      <c r="B18256" s="57" t="s">
        <v>12940</v>
      </c>
      <c r="C18256" s="57" t="s">
        <v>45700</v>
      </c>
      <c r="D18256" s="57" t="s">
        <v>45701</v>
      </c>
    </row>
    <row r="18257" spans="1:4">
      <c r="A18257" s="57" t="s">
        <v>13119</v>
      </c>
      <c r="B18257" s="57" t="s">
        <v>10765</v>
      </c>
      <c r="C18257" s="57" t="s">
        <v>13120</v>
      </c>
      <c r="D18257" s="57" t="s">
        <v>13121</v>
      </c>
    </row>
    <row r="18258" spans="1:4">
      <c r="A18258" s="57" t="s">
        <v>13119</v>
      </c>
      <c r="B18258" s="57" t="s">
        <v>10765</v>
      </c>
      <c r="C18258" s="57" t="s">
        <v>15526</v>
      </c>
      <c r="D18258" s="57" t="s">
        <v>15527</v>
      </c>
    </row>
    <row r="18259" spans="1:4">
      <c r="A18259" s="57" t="s">
        <v>45702</v>
      </c>
      <c r="B18259" s="57" t="s">
        <v>12940</v>
      </c>
      <c r="C18259" s="57" t="s">
        <v>45703</v>
      </c>
      <c r="D18259" s="57" t="s">
        <v>45704</v>
      </c>
    </row>
    <row r="18260" spans="1:4">
      <c r="A18260" s="57" t="s">
        <v>45705</v>
      </c>
      <c r="B18260" s="57" t="s">
        <v>12940</v>
      </c>
      <c r="C18260" s="57" t="s">
        <v>45706</v>
      </c>
      <c r="D18260" s="57" t="s">
        <v>45707</v>
      </c>
    </row>
    <row r="18261" spans="1:4">
      <c r="A18261" s="57" t="s">
        <v>45708</v>
      </c>
      <c r="B18261" s="57" t="s">
        <v>12940</v>
      </c>
      <c r="C18261" s="57" t="s">
        <v>45709</v>
      </c>
      <c r="D18261" s="57" t="s">
        <v>45710</v>
      </c>
    </row>
    <row r="18262" spans="1:4">
      <c r="A18262" s="57" t="s">
        <v>45708</v>
      </c>
      <c r="B18262" s="57"/>
      <c r="C18262" s="57" t="s">
        <v>45711</v>
      </c>
      <c r="D18262" s="57" t="s">
        <v>45712</v>
      </c>
    </row>
    <row r="18263" spans="1:4">
      <c r="A18263" s="57" t="s">
        <v>45708</v>
      </c>
      <c r="B18263" s="57"/>
      <c r="C18263" s="57" t="s">
        <v>45713</v>
      </c>
      <c r="D18263" s="57" t="s">
        <v>45714</v>
      </c>
    </row>
    <row r="18264" spans="1:4">
      <c r="A18264" s="57" t="s">
        <v>45708</v>
      </c>
      <c r="B18264" s="57"/>
      <c r="C18264" s="57" t="s">
        <v>45715</v>
      </c>
      <c r="D18264" s="57" t="s">
        <v>45716</v>
      </c>
    </row>
    <row r="18265" spans="1:4">
      <c r="A18265" s="57" t="s">
        <v>45708</v>
      </c>
      <c r="B18265" s="57"/>
      <c r="C18265" s="57" t="s">
        <v>45717</v>
      </c>
      <c r="D18265" s="57" t="s">
        <v>45718</v>
      </c>
    </row>
    <row r="18266" spans="1:4">
      <c r="A18266" s="57" t="s">
        <v>45708</v>
      </c>
      <c r="B18266" s="57"/>
      <c r="C18266" s="57" t="s">
        <v>45719</v>
      </c>
      <c r="D18266" s="57" t="s">
        <v>45720</v>
      </c>
    </row>
    <row r="18267" spans="1:4">
      <c r="A18267" s="57" t="s">
        <v>45708</v>
      </c>
      <c r="B18267" s="57"/>
      <c r="C18267" s="57" t="s">
        <v>45721</v>
      </c>
      <c r="D18267" s="57" t="s">
        <v>45722</v>
      </c>
    </row>
    <row r="18268" spans="1:4">
      <c r="A18268" s="57" t="s">
        <v>45708</v>
      </c>
      <c r="B18268" s="57"/>
      <c r="C18268" s="57" t="s">
        <v>45723</v>
      </c>
      <c r="D18268" s="57" t="s">
        <v>45724</v>
      </c>
    </row>
    <row r="18269" spans="1:4">
      <c r="A18269" s="57" t="s">
        <v>45708</v>
      </c>
      <c r="B18269" s="57"/>
      <c r="C18269" s="57" t="s">
        <v>45725</v>
      </c>
      <c r="D18269" s="57" t="s">
        <v>45726</v>
      </c>
    </row>
    <row r="18270" spans="1:4">
      <c r="A18270" s="57" t="s">
        <v>45708</v>
      </c>
      <c r="B18270" s="57"/>
      <c r="C18270" s="57" t="s">
        <v>45727</v>
      </c>
      <c r="D18270" s="57" t="s">
        <v>45728</v>
      </c>
    </row>
    <row r="18271" spans="1:4">
      <c r="A18271" s="57" t="s">
        <v>45708</v>
      </c>
      <c r="B18271" s="57"/>
      <c r="C18271" s="57" t="s">
        <v>45729</v>
      </c>
      <c r="D18271" s="57" t="s">
        <v>45730</v>
      </c>
    </row>
    <row r="18272" spans="1:4">
      <c r="A18272" s="57" t="s">
        <v>45708</v>
      </c>
      <c r="B18272" s="57"/>
      <c r="C18272" s="57" t="s">
        <v>45731</v>
      </c>
      <c r="D18272" s="57" t="s">
        <v>45732</v>
      </c>
    </row>
    <row r="18273" spans="1:4">
      <c r="A18273" s="57" t="s">
        <v>45708</v>
      </c>
      <c r="B18273" s="57"/>
      <c r="C18273" s="57" t="s">
        <v>45733</v>
      </c>
      <c r="D18273" s="57" t="s">
        <v>45734</v>
      </c>
    </row>
    <row r="18274" spans="1:4">
      <c r="A18274" s="57" t="s">
        <v>45708</v>
      </c>
      <c r="B18274" s="57"/>
      <c r="C18274" s="57" t="s">
        <v>45735</v>
      </c>
      <c r="D18274" s="57" t="s">
        <v>45736</v>
      </c>
    </row>
    <row r="18275" spans="1:4">
      <c r="A18275" s="57" t="s">
        <v>45708</v>
      </c>
      <c r="B18275" s="57"/>
      <c r="C18275" s="57" t="s">
        <v>45737</v>
      </c>
      <c r="D18275" s="57" t="s">
        <v>45738</v>
      </c>
    </row>
    <row r="18276" spans="1:4">
      <c r="A18276" s="57" t="s">
        <v>45708</v>
      </c>
      <c r="B18276" s="57"/>
      <c r="C18276" s="57" t="s">
        <v>45739</v>
      </c>
      <c r="D18276" s="57" t="s">
        <v>45740</v>
      </c>
    </row>
    <row r="18277" spans="1:4">
      <c r="A18277" s="57" t="s">
        <v>45708</v>
      </c>
      <c r="B18277" s="57"/>
      <c r="C18277" s="57" t="s">
        <v>45741</v>
      </c>
      <c r="D18277" s="57" t="s">
        <v>45742</v>
      </c>
    </row>
    <row r="18278" spans="1:4">
      <c r="A18278" s="57" t="s">
        <v>45708</v>
      </c>
      <c r="B18278" s="57"/>
      <c r="C18278" s="57" t="s">
        <v>45743</v>
      </c>
      <c r="D18278" s="57" t="s">
        <v>45744</v>
      </c>
    </row>
    <row r="18279" spans="1:4">
      <c r="A18279" s="57" t="s">
        <v>45708</v>
      </c>
      <c r="B18279" s="57"/>
      <c r="C18279" s="57" t="s">
        <v>45745</v>
      </c>
      <c r="D18279" s="57" t="s">
        <v>45746</v>
      </c>
    </row>
    <row r="18280" spans="1:4">
      <c r="A18280" s="57" t="s">
        <v>45708</v>
      </c>
      <c r="B18280" s="57"/>
      <c r="C18280" s="57" t="s">
        <v>45747</v>
      </c>
      <c r="D18280" s="57" t="s">
        <v>45748</v>
      </c>
    </row>
    <row r="18281" spans="1:4">
      <c r="A18281" s="57" t="s">
        <v>45708</v>
      </c>
      <c r="B18281" s="57"/>
      <c r="C18281" s="57" t="s">
        <v>45749</v>
      </c>
      <c r="D18281" s="57" t="s">
        <v>45750</v>
      </c>
    </row>
    <row r="18282" spans="1:4">
      <c r="A18282" s="57" t="s">
        <v>45708</v>
      </c>
      <c r="B18282" s="57"/>
      <c r="C18282" s="57" t="s">
        <v>45751</v>
      </c>
      <c r="D18282" s="57" t="s">
        <v>45752</v>
      </c>
    </row>
    <row r="18283" spans="1:4">
      <c r="A18283" s="57" t="s">
        <v>45708</v>
      </c>
      <c r="B18283" s="57"/>
      <c r="C18283" s="57" t="s">
        <v>45753</v>
      </c>
      <c r="D18283" s="57" t="s">
        <v>45754</v>
      </c>
    </row>
    <row r="18284" spans="1:4">
      <c r="A18284" s="57" t="s">
        <v>45708</v>
      </c>
      <c r="B18284" s="57"/>
      <c r="C18284" s="57" t="s">
        <v>45755</v>
      </c>
      <c r="D18284" s="57" t="s">
        <v>45756</v>
      </c>
    </row>
    <row r="18285" spans="1:4">
      <c r="A18285" s="57" t="s">
        <v>45708</v>
      </c>
      <c r="B18285" s="57"/>
      <c r="C18285" s="57" t="s">
        <v>45757</v>
      </c>
      <c r="D18285" s="57" t="s">
        <v>45758</v>
      </c>
    </row>
    <row r="18286" spans="1:4">
      <c r="A18286" s="57" t="s">
        <v>45708</v>
      </c>
      <c r="B18286" s="57"/>
      <c r="C18286" s="57" t="s">
        <v>45759</v>
      </c>
      <c r="D18286" s="57" t="s">
        <v>45760</v>
      </c>
    </row>
    <row r="18287" spans="1:4">
      <c r="A18287" s="57" t="s">
        <v>45708</v>
      </c>
      <c r="B18287" s="57"/>
      <c r="C18287" s="57" t="s">
        <v>45761</v>
      </c>
      <c r="D18287" s="57" t="s">
        <v>45762</v>
      </c>
    </row>
    <row r="18288" spans="1:4">
      <c r="A18288" s="57" t="s">
        <v>45708</v>
      </c>
      <c r="B18288" s="57"/>
      <c r="C18288" s="57" t="s">
        <v>45763</v>
      </c>
      <c r="D18288" s="57" t="s">
        <v>45764</v>
      </c>
    </row>
    <row r="18289" spans="1:4">
      <c r="A18289" s="57" t="s">
        <v>45708</v>
      </c>
      <c r="B18289" s="57"/>
      <c r="C18289" s="57" t="s">
        <v>45765</v>
      </c>
      <c r="D18289" s="57" t="s">
        <v>45766</v>
      </c>
    </row>
    <row r="18290" spans="1:4">
      <c r="A18290" s="57" t="s">
        <v>45708</v>
      </c>
      <c r="B18290" s="57"/>
      <c r="C18290" s="57" t="s">
        <v>45767</v>
      </c>
      <c r="D18290" s="57" t="s">
        <v>45768</v>
      </c>
    </row>
    <row r="18291" spans="1:4">
      <c r="A18291" s="57" t="s">
        <v>45708</v>
      </c>
      <c r="B18291" s="57"/>
      <c r="C18291" s="57" t="s">
        <v>45769</v>
      </c>
      <c r="D18291" s="57" t="s">
        <v>45770</v>
      </c>
    </row>
    <row r="18292" spans="1:4">
      <c r="A18292" s="57" t="s">
        <v>45708</v>
      </c>
      <c r="B18292" s="57"/>
      <c r="C18292" s="57" t="s">
        <v>45771</v>
      </c>
      <c r="D18292" s="57" t="s">
        <v>45772</v>
      </c>
    </row>
    <row r="18293" spans="1:4">
      <c r="A18293" s="57" t="s">
        <v>45708</v>
      </c>
      <c r="B18293" s="57"/>
      <c r="C18293" s="57" t="s">
        <v>45773</v>
      </c>
      <c r="D18293" s="57" t="s">
        <v>45774</v>
      </c>
    </row>
    <row r="18294" spans="1:4">
      <c r="A18294" s="57" t="s">
        <v>45708</v>
      </c>
      <c r="B18294" s="57"/>
      <c r="C18294" s="57" t="s">
        <v>45775</v>
      </c>
      <c r="D18294" s="57" t="s">
        <v>45776</v>
      </c>
    </row>
    <row r="18295" spans="1:4">
      <c r="A18295" s="57" t="s">
        <v>45708</v>
      </c>
      <c r="B18295" s="57"/>
      <c r="C18295" s="57" t="s">
        <v>45777</v>
      </c>
      <c r="D18295" s="57" t="s">
        <v>45778</v>
      </c>
    </row>
    <row r="18296" spans="1:4">
      <c r="A18296" s="57" t="s">
        <v>45708</v>
      </c>
      <c r="B18296" s="57"/>
      <c r="C18296" s="57" t="s">
        <v>45779</v>
      </c>
      <c r="D18296" s="57" t="s">
        <v>45780</v>
      </c>
    </row>
    <row r="18297" spans="1:4">
      <c r="A18297" s="57" t="s">
        <v>45708</v>
      </c>
      <c r="B18297" s="57"/>
      <c r="C18297" s="57" t="s">
        <v>45781</v>
      </c>
      <c r="D18297" s="57" t="s">
        <v>45782</v>
      </c>
    </row>
    <row r="18298" spans="1:4">
      <c r="A18298" s="57" t="s">
        <v>45708</v>
      </c>
      <c r="B18298" s="57"/>
      <c r="C18298" s="57" t="s">
        <v>45783</v>
      </c>
      <c r="D18298" s="57" t="s">
        <v>45784</v>
      </c>
    </row>
    <row r="18299" spans="1:4">
      <c r="A18299" s="57" t="s">
        <v>45708</v>
      </c>
      <c r="B18299" s="57"/>
      <c r="C18299" s="57" t="s">
        <v>45785</v>
      </c>
      <c r="D18299" s="57" t="s">
        <v>45786</v>
      </c>
    </row>
    <row r="18300" spans="1:4">
      <c r="A18300" s="57" t="s">
        <v>45708</v>
      </c>
      <c r="B18300" s="57"/>
      <c r="C18300" s="57" t="s">
        <v>45787</v>
      </c>
      <c r="D18300" s="57" t="s">
        <v>45788</v>
      </c>
    </row>
    <row r="18301" spans="1:4">
      <c r="A18301" s="57" t="s">
        <v>45708</v>
      </c>
      <c r="B18301" s="57"/>
      <c r="C18301" s="57" t="s">
        <v>45789</v>
      </c>
      <c r="D18301" s="57" t="s">
        <v>45790</v>
      </c>
    </row>
    <row r="18302" spans="1:4">
      <c r="A18302" s="57" t="s">
        <v>45708</v>
      </c>
      <c r="B18302" s="57"/>
      <c r="C18302" s="57" t="s">
        <v>45791</v>
      </c>
      <c r="D18302" s="57" t="s">
        <v>45792</v>
      </c>
    </row>
    <row r="18303" spans="1:4">
      <c r="A18303" s="57" t="s">
        <v>45708</v>
      </c>
      <c r="B18303" s="57"/>
      <c r="C18303" s="57" t="s">
        <v>45793</v>
      </c>
      <c r="D18303" s="57" t="s">
        <v>45794</v>
      </c>
    </row>
    <row r="18304" spans="1:4">
      <c r="A18304" s="57" t="s">
        <v>45708</v>
      </c>
      <c r="B18304" s="57"/>
      <c r="C18304" s="57" t="s">
        <v>45795</v>
      </c>
      <c r="D18304" s="57" t="s">
        <v>45796</v>
      </c>
    </row>
    <row r="18305" spans="1:4">
      <c r="A18305" s="57" t="s">
        <v>45708</v>
      </c>
      <c r="B18305" s="57"/>
      <c r="C18305" s="57" t="s">
        <v>45797</v>
      </c>
      <c r="D18305" s="57" t="s">
        <v>45798</v>
      </c>
    </row>
    <row r="18306" spans="1:4">
      <c r="A18306" s="57" t="s">
        <v>45708</v>
      </c>
      <c r="B18306" s="57"/>
      <c r="C18306" s="57" t="s">
        <v>45799</v>
      </c>
      <c r="D18306" s="57" t="s">
        <v>45800</v>
      </c>
    </row>
    <row r="18307" spans="1:4">
      <c r="A18307" s="57" t="s">
        <v>45708</v>
      </c>
      <c r="B18307" s="57"/>
      <c r="C18307" s="57" t="s">
        <v>45801</v>
      </c>
      <c r="D18307" s="57" t="s">
        <v>45802</v>
      </c>
    </row>
    <row r="18308" spans="1:4">
      <c r="A18308" s="57" t="s">
        <v>45708</v>
      </c>
      <c r="B18308" s="57"/>
      <c r="C18308" s="57" t="s">
        <v>45803</v>
      </c>
      <c r="D18308" s="57" t="s">
        <v>45804</v>
      </c>
    </row>
    <row r="18309" spans="1:4">
      <c r="A18309" s="57" t="s">
        <v>45708</v>
      </c>
      <c r="B18309" s="57"/>
      <c r="C18309" s="57" t="s">
        <v>45805</v>
      </c>
      <c r="D18309" s="57" t="s">
        <v>45806</v>
      </c>
    </row>
    <row r="18310" spans="1:4">
      <c r="A18310" s="57" t="s">
        <v>45708</v>
      </c>
      <c r="B18310" s="57"/>
      <c r="C18310" s="57" t="s">
        <v>45807</v>
      </c>
      <c r="D18310" s="57" t="s">
        <v>45808</v>
      </c>
    </row>
    <row r="18311" spans="1:4">
      <c r="A18311" s="57" t="s">
        <v>45708</v>
      </c>
      <c r="B18311" s="57"/>
      <c r="C18311" s="57" t="s">
        <v>45809</v>
      </c>
      <c r="D18311" s="57" t="s">
        <v>45810</v>
      </c>
    </row>
    <row r="18312" spans="1:4">
      <c r="A18312" s="57" t="s">
        <v>45708</v>
      </c>
      <c r="B18312" s="57"/>
      <c r="C18312" s="57" t="s">
        <v>45811</v>
      </c>
      <c r="D18312" s="57" t="s">
        <v>45812</v>
      </c>
    </row>
    <row r="18313" spans="1:4">
      <c r="A18313" s="57" t="s">
        <v>45708</v>
      </c>
      <c r="B18313" s="57"/>
      <c r="C18313" s="57" t="s">
        <v>45813</v>
      </c>
      <c r="D18313" s="57" t="s">
        <v>45814</v>
      </c>
    </row>
    <row r="18314" spans="1:4">
      <c r="A18314" s="57" t="s">
        <v>45708</v>
      </c>
      <c r="B18314" s="57"/>
      <c r="C18314" s="57" t="s">
        <v>45815</v>
      </c>
      <c r="D18314" s="57" t="s">
        <v>45816</v>
      </c>
    </row>
    <row r="18315" spans="1:4">
      <c r="A18315" s="57" t="s">
        <v>45708</v>
      </c>
      <c r="B18315" s="57"/>
      <c r="C18315" s="57" t="s">
        <v>45817</v>
      </c>
      <c r="D18315" s="57" t="s">
        <v>45818</v>
      </c>
    </row>
    <row r="18316" spans="1:4">
      <c r="A18316" s="57" t="s">
        <v>45708</v>
      </c>
      <c r="B18316" s="57"/>
      <c r="C18316" s="57" t="s">
        <v>45819</v>
      </c>
      <c r="D18316" s="57" t="s">
        <v>45820</v>
      </c>
    </row>
    <row r="18317" spans="1:4">
      <c r="A18317" s="57" t="s">
        <v>45708</v>
      </c>
      <c r="B18317" s="57"/>
      <c r="C18317" s="57" t="s">
        <v>45821</v>
      </c>
      <c r="D18317" s="57" t="s">
        <v>45822</v>
      </c>
    </row>
    <row r="18318" spans="1:4">
      <c r="A18318" s="57" t="s">
        <v>45708</v>
      </c>
      <c r="B18318" s="57"/>
      <c r="C18318" s="57" t="s">
        <v>45823</v>
      </c>
      <c r="D18318" s="57" t="s">
        <v>45824</v>
      </c>
    </row>
    <row r="18319" spans="1:4">
      <c r="A18319" s="57" t="s">
        <v>45708</v>
      </c>
      <c r="B18319" s="57"/>
      <c r="C18319" s="57" t="s">
        <v>45825</v>
      </c>
      <c r="D18319" s="57" t="s">
        <v>45826</v>
      </c>
    </row>
    <row r="18320" spans="1:4">
      <c r="A18320" s="57" t="s">
        <v>45708</v>
      </c>
      <c r="B18320" s="57"/>
      <c r="C18320" s="57" t="s">
        <v>45827</v>
      </c>
      <c r="D18320" s="57" t="s">
        <v>45828</v>
      </c>
    </row>
    <row r="18321" spans="1:4">
      <c r="A18321" s="57" t="s">
        <v>45708</v>
      </c>
      <c r="B18321" s="57"/>
      <c r="C18321" s="57" t="s">
        <v>45829</v>
      </c>
      <c r="D18321" s="57" t="s">
        <v>45830</v>
      </c>
    </row>
    <row r="18322" spans="1:4">
      <c r="A18322" s="57" t="s">
        <v>45708</v>
      </c>
      <c r="B18322" s="57"/>
      <c r="C18322" s="57" t="s">
        <v>45831</v>
      </c>
      <c r="D18322" s="57" t="s">
        <v>45832</v>
      </c>
    </row>
    <row r="18323" spans="1:4">
      <c r="A18323" s="57" t="s">
        <v>45708</v>
      </c>
      <c r="B18323" s="57"/>
      <c r="C18323" s="57" t="s">
        <v>45833</v>
      </c>
      <c r="D18323" s="57" t="s">
        <v>45834</v>
      </c>
    </row>
    <row r="18324" spans="1:4">
      <c r="A18324" s="57" t="s">
        <v>45835</v>
      </c>
      <c r="B18324" s="57" t="s">
        <v>12940</v>
      </c>
      <c r="C18324" s="57" t="s">
        <v>45836</v>
      </c>
      <c r="D18324" s="57" t="s">
        <v>45837</v>
      </c>
    </row>
    <row r="18325" spans="1:4">
      <c r="A18325" s="57" t="s">
        <v>45835</v>
      </c>
      <c r="B18325" s="57"/>
      <c r="C18325" s="57" t="s">
        <v>45838</v>
      </c>
      <c r="D18325" s="57" t="s">
        <v>45839</v>
      </c>
    </row>
    <row r="18326" spans="1:4">
      <c r="A18326" s="57" t="s">
        <v>45835</v>
      </c>
      <c r="B18326" s="57"/>
      <c r="C18326" s="57" t="s">
        <v>45840</v>
      </c>
      <c r="D18326" s="57" t="s">
        <v>45841</v>
      </c>
    </row>
    <row r="18327" spans="1:4">
      <c r="A18327" s="57" t="s">
        <v>45835</v>
      </c>
      <c r="B18327" s="57"/>
      <c r="C18327" s="57" t="s">
        <v>45842</v>
      </c>
      <c r="D18327" s="57" t="s">
        <v>45843</v>
      </c>
    </row>
    <row r="18328" spans="1:4">
      <c r="A18328" s="57" t="s">
        <v>45835</v>
      </c>
      <c r="B18328" s="57"/>
      <c r="C18328" s="57" t="s">
        <v>45844</v>
      </c>
      <c r="D18328" s="57" t="s">
        <v>45845</v>
      </c>
    </row>
    <row r="18329" spans="1:4">
      <c r="A18329" s="57" t="s">
        <v>45835</v>
      </c>
      <c r="B18329" s="57"/>
      <c r="C18329" s="57" t="s">
        <v>75335</v>
      </c>
      <c r="D18329" s="57" t="s">
        <v>75336</v>
      </c>
    </row>
    <row r="18330" spans="1:4">
      <c r="A18330" s="57" t="s">
        <v>45835</v>
      </c>
      <c r="B18330" s="57"/>
      <c r="C18330" s="57" t="s">
        <v>77408</v>
      </c>
      <c r="D18330" s="57" t="s">
        <v>77409</v>
      </c>
    </row>
    <row r="18331" spans="1:4">
      <c r="A18331" s="57" t="s">
        <v>45846</v>
      </c>
      <c r="B18331" s="57" t="s">
        <v>12940</v>
      </c>
      <c r="C18331" s="57" t="s">
        <v>45847</v>
      </c>
      <c r="D18331" s="57" t="s">
        <v>45848</v>
      </c>
    </row>
    <row r="18332" spans="1:4">
      <c r="A18332" s="57" t="s">
        <v>45846</v>
      </c>
      <c r="B18332" s="57"/>
      <c r="C18332" s="57" t="s">
        <v>45849</v>
      </c>
      <c r="D18332" s="57" t="s">
        <v>45850</v>
      </c>
    </row>
    <row r="18333" spans="1:4">
      <c r="A18333" s="57" t="s">
        <v>45846</v>
      </c>
      <c r="B18333" s="57"/>
      <c r="C18333" s="57" t="s">
        <v>45851</v>
      </c>
      <c r="D18333" s="57" t="s">
        <v>45852</v>
      </c>
    </row>
    <row r="18334" spans="1:4">
      <c r="A18334" s="57" t="s">
        <v>45853</v>
      </c>
      <c r="B18334" s="57" t="s">
        <v>12940</v>
      </c>
      <c r="C18334" s="57" t="s">
        <v>45854</v>
      </c>
      <c r="D18334" s="57" t="s">
        <v>28687</v>
      </c>
    </row>
    <row r="18335" spans="1:4">
      <c r="A18335" s="57" t="s">
        <v>45853</v>
      </c>
      <c r="B18335" s="57"/>
      <c r="C18335" s="57" t="s">
        <v>45855</v>
      </c>
      <c r="D18335" s="57" t="s">
        <v>28689</v>
      </c>
    </row>
    <row r="18336" spans="1:4">
      <c r="A18336" s="57" t="s">
        <v>45853</v>
      </c>
      <c r="B18336" s="57"/>
      <c r="C18336" s="57" t="s">
        <v>45856</v>
      </c>
      <c r="D18336" s="57" t="s">
        <v>28691</v>
      </c>
    </row>
    <row r="18337" spans="1:4">
      <c r="A18337" s="57" t="s">
        <v>45857</v>
      </c>
      <c r="B18337" s="57" t="s">
        <v>12940</v>
      </c>
      <c r="C18337" s="57" t="s">
        <v>45858</v>
      </c>
      <c r="D18337" s="57" t="s">
        <v>45859</v>
      </c>
    </row>
    <row r="18338" spans="1:4">
      <c r="A18338" s="57" t="s">
        <v>45860</v>
      </c>
      <c r="B18338" s="57" t="s">
        <v>12940</v>
      </c>
      <c r="C18338" s="57" t="s">
        <v>45861</v>
      </c>
      <c r="D18338" s="57" t="s">
        <v>45862</v>
      </c>
    </row>
    <row r="18339" spans="1:4">
      <c r="A18339" s="57" t="s">
        <v>45860</v>
      </c>
      <c r="B18339" s="57"/>
      <c r="C18339" s="57" t="s">
        <v>45863</v>
      </c>
      <c r="D18339" s="57" t="s">
        <v>45864</v>
      </c>
    </row>
    <row r="18340" spans="1:4">
      <c r="A18340" s="57" t="s">
        <v>45860</v>
      </c>
      <c r="B18340" s="57"/>
      <c r="C18340" s="57" t="s">
        <v>45865</v>
      </c>
      <c r="D18340" s="57" t="s">
        <v>45866</v>
      </c>
    </row>
    <row r="18341" spans="1:4">
      <c r="A18341" s="57" t="s">
        <v>45860</v>
      </c>
      <c r="B18341" s="57"/>
      <c r="C18341" s="57" t="s">
        <v>45867</v>
      </c>
      <c r="D18341" s="57" t="s">
        <v>45868</v>
      </c>
    </row>
    <row r="18342" spans="1:4">
      <c r="A18342" s="57" t="s">
        <v>45860</v>
      </c>
      <c r="B18342" s="57"/>
      <c r="C18342" s="57" t="s">
        <v>45869</v>
      </c>
      <c r="D18342" s="57" t="s">
        <v>45870</v>
      </c>
    </row>
    <row r="18343" spans="1:4">
      <c r="A18343" s="57" t="s">
        <v>45860</v>
      </c>
      <c r="B18343" s="57"/>
      <c r="C18343" s="57" t="s">
        <v>45871</v>
      </c>
      <c r="D18343" s="57" t="s">
        <v>45872</v>
      </c>
    </row>
    <row r="18344" spans="1:4">
      <c r="A18344" s="57" t="s">
        <v>45860</v>
      </c>
      <c r="B18344" s="57"/>
      <c r="C18344" s="57" t="s">
        <v>45873</v>
      </c>
      <c r="D18344" s="57" t="s">
        <v>45874</v>
      </c>
    </row>
    <row r="18345" spans="1:4">
      <c r="A18345" s="57" t="s">
        <v>45860</v>
      </c>
      <c r="B18345" s="57"/>
      <c r="C18345" s="57" t="s">
        <v>45875</v>
      </c>
      <c r="D18345" s="57" t="s">
        <v>45876</v>
      </c>
    </row>
    <row r="18346" spans="1:4">
      <c r="A18346" s="57" t="s">
        <v>45860</v>
      </c>
      <c r="B18346" s="57"/>
      <c r="C18346" s="57" t="s">
        <v>45877</v>
      </c>
      <c r="D18346" s="57" t="s">
        <v>45878</v>
      </c>
    </row>
    <row r="18347" spans="1:4">
      <c r="A18347" s="57" t="s">
        <v>45879</v>
      </c>
      <c r="B18347" s="57" t="s">
        <v>12940</v>
      </c>
      <c r="C18347" s="57" t="s">
        <v>45880</v>
      </c>
      <c r="D18347" s="57" t="s">
        <v>45881</v>
      </c>
    </row>
    <row r="18348" spans="1:4">
      <c r="A18348" s="57" t="s">
        <v>45879</v>
      </c>
      <c r="B18348" s="57"/>
      <c r="C18348" s="57" t="s">
        <v>45882</v>
      </c>
      <c r="D18348" s="57" t="s">
        <v>45881</v>
      </c>
    </row>
    <row r="18349" spans="1:4">
      <c r="A18349" s="57" t="s">
        <v>45879</v>
      </c>
      <c r="B18349" s="57"/>
      <c r="C18349" s="57" t="s">
        <v>45883</v>
      </c>
      <c r="D18349" s="57" t="s">
        <v>45884</v>
      </c>
    </row>
    <row r="18350" spans="1:4">
      <c r="A18350" s="57" t="s">
        <v>45879</v>
      </c>
      <c r="B18350" s="57"/>
      <c r="C18350" s="57" t="s">
        <v>45885</v>
      </c>
      <c r="D18350" s="57" t="s">
        <v>45886</v>
      </c>
    </row>
    <row r="18351" spans="1:4">
      <c r="A18351" s="57" t="s">
        <v>45879</v>
      </c>
      <c r="B18351" s="57"/>
      <c r="C18351" s="57" t="s">
        <v>45887</v>
      </c>
      <c r="D18351" s="57" t="s">
        <v>45888</v>
      </c>
    </row>
    <row r="18352" spans="1:4">
      <c r="A18352" s="57" t="s">
        <v>45879</v>
      </c>
      <c r="B18352" s="57"/>
      <c r="C18352" s="57" t="s">
        <v>45889</v>
      </c>
      <c r="D18352" s="57" t="s">
        <v>45890</v>
      </c>
    </row>
    <row r="18353" spans="1:4">
      <c r="A18353" s="57" t="s">
        <v>45879</v>
      </c>
      <c r="B18353" s="57"/>
      <c r="C18353" s="57" t="s">
        <v>45891</v>
      </c>
      <c r="D18353" s="57" t="s">
        <v>45892</v>
      </c>
    </row>
    <row r="18354" spans="1:4">
      <c r="A18354" s="57" t="s">
        <v>45879</v>
      </c>
      <c r="B18354" s="57"/>
      <c r="C18354" s="57" t="s">
        <v>45893</v>
      </c>
      <c r="D18354" s="57" t="s">
        <v>45894</v>
      </c>
    </row>
    <row r="18355" spans="1:4">
      <c r="A18355" s="57" t="s">
        <v>45879</v>
      </c>
      <c r="B18355" s="57"/>
      <c r="C18355" s="57" t="s">
        <v>45895</v>
      </c>
      <c r="D18355" s="57" t="s">
        <v>45894</v>
      </c>
    </row>
    <row r="18356" spans="1:4">
      <c r="A18356" s="57" t="s">
        <v>45879</v>
      </c>
      <c r="B18356" s="57"/>
      <c r="C18356" s="57" t="s">
        <v>45896</v>
      </c>
      <c r="D18356" s="57" t="s">
        <v>45897</v>
      </c>
    </row>
    <row r="18357" spans="1:4">
      <c r="A18357" s="57" t="s">
        <v>45879</v>
      </c>
      <c r="B18357" s="57"/>
      <c r="C18357" s="57" t="s">
        <v>45898</v>
      </c>
      <c r="D18357" s="57" t="s">
        <v>39477</v>
      </c>
    </row>
    <row r="18358" spans="1:4">
      <c r="A18358" s="57" t="s">
        <v>45879</v>
      </c>
      <c r="B18358" s="57"/>
      <c r="C18358" s="57" t="s">
        <v>45899</v>
      </c>
      <c r="D18358" s="57" t="s">
        <v>45900</v>
      </c>
    </row>
    <row r="18359" spans="1:4">
      <c r="A18359" s="57" t="s">
        <v>45879</v>
      </c>
      <c r="B18359" s="57"/>
      <c r="C18359" s="57" t="s">
        <v>45901</v>
      </c>
      <c r="D18359" s="57" t="s">
        <v>39479</v>
      </c>
    </row>
    <row r="18360" spans="1:4">
      <c r="A18360" s="57" t="s">
        <v>45879</v>
      </c>
      <c r="B18360" s="57"/>
      <c r="C18360" s="57" t="s">
        <v>45902</v>
      </c>
      <c r="D18360" s="57" t="s">
        <v>45903</v>
      </c>
    </row>
    <row r="18361" spans="1:4">
      <c r="A18361" s="57" t="s">
        <v>45904</v>
      </c>
      <c r="B18361" s="57" t="s">
        <v>12940</v>
      </c>
      <c r="C18361" s="57" t="s">
        <v>45905</v>
      </c>
      <c r="D18361" s="57" t="s">
        <v>45906</v>
      </c>
    </row>
    <row r="18362" spans="1:4">
      <c r="A18362" s="57" t="s">
        <v>45907</v>
      </c>
      <c r="B18362" s="57" t="s">
        <v>12940</v>
      </c>
      <c r="C18362" s="57" t="s">
        <v>45908</v>
      </c>
      <c r="D18362" s="57" t="s">
        <v>45909</v>
      </c>
    </row>
    <row r="18363" spans="1:4">
      <c r="A18363" s="57" t="s">
        <v>45907</v>
      </c>
      <c r="B18363" s="57"/>
      <c r="C18363" s="57" t="s">
        <v>45910</v>
      </c>
      <c r="D18363" s="57" t="s">
        <v>45911</v>
      </c>
    </row>
    <row r="18364" spans="1:4">
      <c r="A18364" s="57" t="s">
        <v>45907</v>
      </c>
      <c r="B18364" s="57"/>
      <c r="C18364" s="57" t="s">
        <v>45912</v>
      </c>
      <c r="D18364" s="57" t="s">
        <v>45913</v>
      </c>
    </row>
    <row r="18365" spans="1:4">
      <c r="A18365" s="57" t="s">
        <v>45914</v>
      </c>
      <c r="B18365" s="57" t="s">
        <v>12940</v>
      </c>
      <c r="C18365" s="57" t="s">
        <v>45915</v>
      </c>
      <c r="D18365" s="57" t="s">
        <v>45916</v>
      </c>
    </row>
    <row r="18366" spans="1:4">
      <c r="A18366" s="57" t="s">
        <v>45914</v>
      </c>
      <c r="B18366" s="57"/>
      <c r="C18366" s="57" t="s">
        <v>45917</v>
      </c>
      <c r="D18366" s="57" t="s">
        <v>45918</v>
      </c>
    </row>
    <row r="18367" spans="1:4">
      <c r="A18367" s="57" t="s">
        <v>45914</v>
      </c>
      <c r="B18367" s="57"/>
      <c r="C18367" s="57" t="s">
        <v>45919</v>
      </c>
      <c r="D18367" s="57" t="s">
        <v>45920</v>
      </c>
    </row>
    <row r="18368" spans="1:4">
      <c r="A18368" s="57" t="s">
        <v>45914</v>
      </c>
      <c r="B18368" s="57"/>
      <c r="C18368" s="57" t="s">
        <v>45921</v>
      </c>
      <c r="D18368" s="57" t="s">
        <v>45922</v>
      </c>
    </row>
    <row r="18369" spans="1:4">
      <c r="A18369" s="57" t="s">
        <v>45923</v>
      </c>
      <c r="B18369" s="57" t="s">
        <v>12940</v>
      </c>
      <c r="C18369" s="57" t="s">
        <v>45924</v>
      </c>
      <c r="D18369" s="57" t="s">
        <v>45925</v>
      </c>
    </row>
    <row r="18370" spans="1:4">
      <c r="A18370" s="57" t="s">
        <v>7888</v>
      </c>
      <c r="B18370" s="57" t="s">
        <v>2322</v>
      </c>
      <c r="C18370" s="57" t="s">
        <v>3361</v>
      </c>
      <c r="D18370" s="57" t="s">
        <v>3362</v>
      </c>
    </row>
    <row r="18371" spans="1:4">
      <c r="A18371" s="57" t="s">
        <v>7889</v>
      </c>
      <c r="B18371" s="57" t="s">
        <v>2324</v>
      </c>
      <c r="C18371" s="57" t="s">
        <v>5925</v>
      </c>
      <c r="D18371" s="57" t="s">
        <v>5926</v>
      </c>
    </row>
    <row r="18372" spans="1:4">
      <c r="A18372" s="57" t="s">
        <v>7889</v>
      </c>
      <c r="B18372" s="57" t="s">
        <v>2324</v>
      </c>
      <c r="C18372" s="57" t="s">
        <v>13122</v>
      </c>
      <c r="D18372" s="57" t="s">
        <v>13123</v>
      </c>
    </row>
    <row r="18373" spans="1:4">
      <c r="A18373" s="57" t="s">
        <v>75337</v>
      </c>
      <c r="B18373" s="57" t="s">
        <v>12940</v>
      </c>
      <c r="C18373" s="57" t="s">
        <v>75338</v>
      </c>
      <c r="D18373" s="57" t="s">
        <v>75339</v>
      </c>
    </row>
    <row r="18374" spans="1:4">
      <c r="A18374" s="57" t="s">
        <v>13124</v>
      </c>
      <c r="B18374" s="57" t="s">
        <v>10830</v>
      </c>
      <c r="C18374" s="57" t="s">
        <v>13125</v>
      </c>
      <c r="D18374" s="57" t="s">
        <v>13126</v>
      </c>
    </row>
    <row r="18375" spans="1:4">
      <c r="A18375" s="57" t="s">
        <v>15528</v>
      </c>
      <c r="B18375" s="57" t="s">
        <v>10830</v>
      </c>
      <c r="C18375" s="57" t="s">
        <v>15529</v>
      </c>
      <c r="D18375" s="57" t="s">
        <v>15530</v>
      </c>
    </row>
    <row r="18376" spans="1:4">
      <c r="A18376" s="57" t="s">
        <v>45926</v>
      </c>
      <c r="B18376" s="57" t="s">
        <v>12940</v>
      </c>
      <c r="C18376" s="57" t="s">
        <v>45927</v>
      </c>
      <c r="D18376" s="57" t="s">
        <v>45928</v>
      </c>
    </row>
    <row r="18377" spans="1:4">
      <c r="A18377" s="57" t="s">
        <v>45929</v>
      </c>
      <c r="B18377" s="57" t="s">
        <v>12940</v>
      </c>
      <c r="C18377" s="57" t="s">
        <v>45930</v>
      </c>
      <c r="D18377" s="57" t="s">
        <v>45931</v>
      </c>
    </row>
    <row r="18378" spans="1:4">
      <c r="A18378" s="57" t="s">
        <v>45932</v>
      </c>
      <c r="B18378" s="57" t="s">
        <v>12940</v>
      </c>
      <c r="C18378" s="57" t="s">
        <v>45933</v>
      </c>
      <c r="D18378" s="57" t="s">
        <v>45934</v>
      </c>
    </row>
    <row r="18379" spans="1:4">
      <c r="A18379" s="57" t="s">
        <v>45935</v>
      </c>
      <c r="B18379" s="57" t="s">
        <v>12940</v>
      </c>
      <c r="C18379" s="57" t="s">
        <v>45936</v>
      </c>
      <c r="D18379" s="57" t="s">
        <v>45937</v>
      </c>
    </row>
    <row r="18380" spans="1:4">
      <c r="A18380" s="57" t="s">
        <v>45938</v>
      </c>
      <c r="B18380" s="57" t="s">
        <v>12940</v>
      </c>
      <c r="C18380" s="57" t="s">
        <v>45939</v>
      </c>
      <c r="D18380" s="57" t="s">
        <v>45940</v>
      </c>
    </row>
    <row r="18381" spans="1:4">
      <c r="A18381" s="57" t="s">
        <v>45938</v>
      </c>
      <c r="B18381" s="57"/>
      <c r="C18381" s="57" t="s">
        <v>45941</v>
      </c>
      <c r="D18381" s="57" t="s">
        <v>45942</v>
      </c>
    </row>
    <row r="18382" spans="1:4">
      <c r="A18382" s="57" t="s">
        <v>45938</v>
      </c>
      <c r="B18382" s="57"/>
      <c r="C18382" s="57" t="s">
        <v>45943</v>
      </c>
      <c r="D18382" s="57" t="s">
        <v>45944</v>
      </c>
    </row>
    <row r="18383" spans="1:4">
      <c r="A18383" s="57" t="s">
        <v>45938</v>
      </c>
      <c r="B18383" s="57"/>
      <c r="C18383" s="57" t="s">
        <v>45945</v>
      </c>
      <c r="D18383" s="57" t="s">
        <v>45946</v>
      </c>
    </row>
    <row r="18384" spans="1:4">
      <c r="A18384" s="57" t="s">
        <v>45938</v>
      </c>
      <c r="B18384" s="57"/>
      <c r="C18384" s="57" t="s">
        <v>45947</v>
      </c>
      <c r="D18384" s="57" t="s">
        <v>45948</v>
      </c>
    </row>
    <row r="18385" spans="1:4">
      <c r="A18385" s="57" t="s">
        <v>45938</v>
      </c>
      <c r="B18385" s="57"/>
      <c r="C18385" s="57" t="s">
        <v>45949</v>
      </c>
      <c r="D18385" s="57" t="s">
        <v>45950</v>
      </c>
    </row>
    <row r="18386" spans="1:4">
      <c r="A18386" s="57" t="s">
        <v>45951</v>
      </c>
      <c r="B18386" s="57" t="s">
        <v>12940</v>
      </c>
      <c r="C18386" s="57" t="s">
        <v>45952</v>
      </c>
      <c r="D18386" s="57" t="s">
        <v>45953</v>
      </c>
    </row>
    <row r="18387" spans="1:4">
      <c r="A18387" s="57" t="s">
        <v>7890</v>
      </c>
      <c r="B18387" s="57" t="s">
        <v>2326</v>
      </c>
      <c r="C18387" s="57" t="s">
        <v>4825</v>
      </c>
      <c r="D18387" s="57" t="s">
        <v>4826</v>
      </c>
    </row>
    <row r="18388" spans="1:4">
      <c r="A18388" s="57" t="s">
        <v>7890</v>
      </c>
      <c r="B18388" s="57" t="s">
        <v>2326</v>
      </c>
      <c r="C18388" s="57" t="s">
        <v>6134</v>
      </c>
      <c r="D18388" s="57" t="s">
        <v>6135</v>
      </c>
    </row>
    <row r="18389" spans="1:4">
      <c r="A18389" s="57" t="s">
        <v>7890</v>
      </c>
      <c r="B18389" s="57" t="s">
        <v>2326</v>
      </c>
      <c r="C18389" s="57" t="s">
        <v>6142</v>
      </c>
      <c r="D18389" s="57" t="s">
        <v>6143</v>
      </c>
    </row>
    <row r="18390" spans="1:4">
      <c r="A18390" s="57" t="s">
        <v>7890</v>
      </c>
      <c r="B18390" s="57" t="s">
        <v>2326</v>
      </c>
      <c r="C18390" s="57" t="s">
        <v>8778</v>
      </c>
      <c r="D18390" s="57" t="s">
        <v>8779</v>
      </c>
    </row>
    <row r="18391" spans="1:4">
      <c r="A18391" s="57" t="s">
        <v>7890</v>
      </c>
      <c r="B18391" s="57" t="s">
        <v>2326</v>
      </c>
      <c r="C18391" s="57" t="s">
        <v>9402</v>
      </c>
      <c r="D18391" s="57" t="s">
        <v>9403</v>
      </c>
    </row>
    <row r="18392" spans="1:4">
      <c r="A18392" s="57" t="s">
        <v>45954</v>
      </c>
      <c r="B18392" s="57" t="s">
        <v>12940</v>
      </c>
      <c r="C18392" s="57" t="s">
        <v>45955</v>
      </c>
      <c r="D18392" s="57" t="s">
        <v>45956</v>
      </c>
    </row>
    <row r="18393" spans="1:4">
      <c r="A18393" s="57" t="s">
        <v>45954</v>
      </c>
      <c r="B18393" s="57"/>
      <c r="C18393" s="57" t="s">
        <v>45957</v>
      </c>
      <c r="D18393" s="57" t="s">
        <v>45958</v>
      </c>
    </row>
    <row r="18394" spans="1:4">
      <c r="A18394" s="57" t="s">
        <v>45954</v>
      </c>
      <c r="B18394" s="57"/>
      <c r="C18394" s="57" t="s">
        <v>45959</v>
      </c>
      <c r="D18394" s="57" t="s">
        <v>45960</v>
      </c>
    </row>
    <row r="18395" spans="1:4">
      <c r="A18395" s="57" t="s">
        <v>45961</v>
      </c>
      <c r="B18395" s="57" t="s">
        <v>12940</v>
      </c>
      <c r="C18395" s="57" t="s">
        <v>45962</v>
      </c>
      <c r="D18395" s="57" t="s">
        <v>45963</v>
      </c>
    </row>
    <row r="18396" spans="1:4">
      <c r="A18396" s="57" t="s">
        <v>45961</v>
      </c>
      <c r="B18396" s="57"/>
      <c r="C18396" s="57" t="s">
        <v>45964</v>
      </c>
      <c r="D18396" s="57" t="s">
        <v>45965</v>
      </c>
    </row>
    <row r="18397" spans="1:4">
      <c r="A18397" s="57" t="s">
        <v>45961</v>
      </c>
      <c r="B18397" s="57"/>
      <c r="C18397" s="57" t="s">
        <v>45966</v>
      </c>
      <c r="D18397" s="57" t="s">
        <v>45967</v>
      </c>
    </row>
    <row r="18398" spans="1:4">
      <c r="A18398" s="57" t="s">
        <v>45968</v>
      </c>
      <c r="B18398" s="57" t="s">
        <v>12940</v>
      </c>
      <c r="C18398" s="57" t="s">
        <v>45969</v>
      </c>
      <c r="D18398" s="57" t="s">
        <v>45970</v>
      </c>
    </row>
    <row r="18399" spans="1:4">
      <c r="A18399" s="57" t="s">
        <v>45968</v>
      </c>
      <c r="B18399" s="57"/>
      <c r="C18399" s="57" t="s">
        <v>45971</v>
      </c>
      <c r="D18399" s="57" t="s">
        <v>45972</v>
      </c>
    </row>
    <row r="18400" spans="1:4">
      <c r="A18400" s="57" t="s">
        <v>45973</v>
      </c>
      <c r="B18400" s="57" t="s">
        <v>12940</v>
      </c>
      <c r="C18400" s="57" t="s">
        <v>45974</v>
      </c>
      <c r="D18400" s="57" t="s">
        <v>45975</v>
      </c>
    </row>
    <row r="18401" spans="1:4">
      <c r="A18401" s="57" t="s">
        <v>45973</v>
      </c>
      <c r="B18401" s="57"/>
      <c r="C18401" s="57" t="s">
        <v>45976</v>
      </c>
      <c r="D18401" s="57" t="s">
        <v>45977</v>
      </c>
    </row>
    <row r="18402" spans="1:4">
      <c r="A18402" s="57" t="s">
        <v>45973</v>
      </c>
      <c r="B18402" s="57"/>
      <c r="C18402" s="57" t="s">
        <v>45978</v>
      </c>
      <c r="D18402" s="57" t="s">
        <v>45979</v>
      </c>
    </row>
    <row r="18403" spans="1:4">
      <c r="A18403" s="57" t="s">
        <v>45973</v>
      </c>
      <c r="B18403" s="57"/>
      <c r="C18403" s="57" t="s">
        <v>45980</v>
      </c>
      <c r="D18403" s="57" t="s">
        <v>45981</v>
      </c>
    </row>
    <row r="18404" spans="1:4">
      <c r="A18404" s="57" t="s">
        <v>45973</v>
      </c>
      <c r="B18404" s="57"/>
      <c r="C18404" s="57" t="s">
        <v>45982</v>
      </c>
      <c r="D18404" s="57" t="s">
        <v>45983</v>
      </c>
    </row>
    <row r="18405" spans="1:4">
      <c r="A18405" s="57" t="s">
        <v>45973</v>
      </c>
      <c r="B18405" s="57"/>
      <c r="C18405" s="57" t="s">
        <v>45984</v>
      </c>
      <c r="D18405" s="57" t="s">
        <v>45985</v>
      </c>
    </row>
    <row r="18406" spans="1:4">
      <c r="A18406" s="57" t="s">
        <v>45973</v>
      </c>
      <c r="B18406" s="57"/>
      <c r="C18406" s="57" t="s">
        <v>45986</v>
      </c>
      <c r="D18406" s="57" t="s">
        <v>45987</v>
      </c>
    </row>
    <row r="18407" spans="1:4">
      <c r="A18407" s="57" t="s">
        <v>45973</v>
      </c>
      <c r="B18407" s="57"/>
      <c r="C18407" s="57" t="s">
        <v>45988</v>
      </c>
      <c r="D18407" s="57" t="s">
        <v>45989</v>
      </c>
    </row>
    <row r="18408" spans="1:4">
      <c r="A18408" s="57" t="s">
        <v>45973</v>
      </c>
      <c r="B18408" s="57"/>
      <c r="C18408" s="57" t="s">
        <v>45990</v>
      </c>
      <c r="D18408" s="57" t="s">
        <v>45991</v>
      </c>
    </row>
    <row r="18409" spans="1:4">
      <c r="A18409" s="57" t="s">
        <v>45973</v>
      </c>
      <c r="B18409" s="57"/>
      <c r="C18409" s="57" t="s">
        <v>45992</v>
      </c>
      <c r="D18409" s="57" t="s">
        <v>45993</v>
      </c>
    </row>
    <row r="18410" spans="1:4">
      <c r="A18410" s="57" t="s">
        <v>45973</v>
      </c>
      <c r="B18410" s="57"/>
      <c r="C18410" s="57" t="s">
        <v>45994</v>
      </c>
      <c r="D18410" s="57" t="s">
        <v>45995</v>
      </c>
    </row>
    <row r="18411" spans="1:4">
      <c r="A18411" s="57" t="s">
        <v>45973</v>
      </c>
      <c r="B18411" s="57"/>
      <c r="C18411" s="57" t="s">
        <v>45996</v>
      </c>
      <c r="D18411" s="57" t="s">
        <v>45997</v>
      </c>
    </row>
    <row r="18412" spans="1:4">
      <c r="A18412" s="57" t="s">
        <v>45973</v>
      </c>
      <c r="B18412" s="57"/>
      <c r="C18412" s="57" t="s">
        <v>45998</v>
      </c>
      <c r="D18412" s="57" t="s">
        <v>45999</v>
      </c>
    </row>
    <row r="18413" spans="1:4">
      <c r="A18413" s="57" t="s">
        <v>45973</v>
      </c>
      <c r="B18413" s="57"/>
      <c r="C18413" s="57" t="s">
        <v>46000</v>
      </c>
      <c r="D18413" s="57" t="s">
        <v>46001</v>
      </c>
    </row>
    <row r="18414" spans="1:4">
      <c r="A18414" s="57" t="s">
        <v>45973</v>
      </c>
      <c r="B18414" s="57"/>
      <c r="C18414" s="57" t="s">
        <v>46002</v>
      </c>
      <c r="D18414" s="57" t="s">
        <v>46003</v>
      </c>
    </row>
    <row r="18415" spans="1:4">
      <c r="A18415" s="57" t="s">
        <v>45973</v>
      </c>
      <c r="B18415" s="57"/>
      <c r="C18415" s="57" t="s">
        <v>46004</v>
      </c>
      <c r="D18415" s="57" t="s">
        <v>46005</v>
      </c>
    </row>
    <row r="18416" spans="1:4">
      <c r="A18416" s="57" t="s">
        <v>45973</v>
      </c>
      <c r="B18416" s="57"/>
      <c r="C18416" s="57" t="s">
        <v>46006</v>
      </c>
      <c r="D18416" s="57" t="s">
        <v>46007</v>
      </c>
    </row>
    <row r="18417" spans="1:4">
      <c r="A18417" s="57" t="s">
        <v>45973</v>
      </c>
      <c r="B18417" s="57"/>
      <c r="C18417" s="57" t="s">
        <v>46008</v>
      </c>
      <c r="D18417" s="57" t="s">
        <v>46009</v>
      </c>
    </row>
    <row r="18418" spans="1:4">
      <c r="A18418" s="57" t="s">
        <v>45973</v>
      </c>
      <c r="B18418" s="57"/>
      <c r="C18418" s="57" t="s">
        <v>46010</v>
      </c>
      <c r="D18418" s="57" t="s">
        <v>46011</v>
      </c>
    </row>
    <row r="18419" spans="1:4">
      <c r="A18419" s="57" t="s">
        <v>45973</v>
      </c>
      <c r="B18419" s="57"/>
      <c r="C18419" s="57" t="s">
        <v>46012</v>
      </c>
      <c r="D18419" s="57" t="s">
        <v>46013</v>
      </c>
    </row>
    <row r="18420" spans="1:4">
      <c r="A18420" s="57" t="s">
        <v>45973</v>
      </c>
      <c r="B18420" s="57"/>
      <c r="C18420" s="57" t="s">
        <v>46014</v>
      </c>
      <c r="D18420" s="57" t="s">
        <v>46015</v>
      </c>
    </row>
    <row r="18421" spans="1:4">
      <c r="A18421" s="57" t="s">
        <v>45973</v>
      </c>
      <c r="B18421" s="57"/>
      <c r="C18421" s="57" t="s">
        <v>46016</v>
      </c>
      <c r="D18421" s="57" t="s">
        <v>46017</v>
      </c>
    </row>
    <row r="18422" spans="1:4">
      <c r="A18422" s="57" t="s">
        <v>45973</v>
      </c>
      <c r="B18422" s="57"/>
      <c r="C18422" s="57" t="s">
        <v>46018</v>
      </c>
      <c r="D18422" s="57" t="s">
        <v>46019</v>
      </c>
    </row>
    <row r="18423" spans="1:4">
      <c r="A18423" s="57" t="s">
        <v>45973</v>
      </c>
      <c r="B18423" s="57"/>
      <c r="C18423" s="57" t="s">
        <v>46020</v>
      </c>
      <c r="D18423" s="57" t="s">
        <v>46021</v>
      </c>
    </row>
    <row r="18424" spans="1:4">
      <c r="A18424" s="57" t="s">
        <v>45973</v>
      </c>
      <c r="B18424" s="57"/>
      <c r="C18424" s="57" t="s">
        <v>75340</v>
      </c>
      <c r="D18424" s="57" t="s">
        <v>75341</v>
      </c>
    </row>
    <row r="18425" spans="1:4">
      <c r="A18425" s="57" t="s">
        <v>45973</v>
      </c>
      <c r="B18425" s="57"/>
      <c r="C18425" s="57" t="s">
        <v>75342</v>
      </c>
      <c r="D18425" s="57" t="s">
        <v>75343</v>
      </c>
    </row>
    <row r="18426" spans="1:4">
      <c r="A18426" s="57" t="s">
        <v>45973</v>
      </c>
      <c r="B18426" s="57"/>
      <c r="C18426" s="57" t="s">
        <v>75344</v>
      </c>
      <c r="D18426" s="57" t="s">
        <v>75345</v>
      </c>
    </row>
    <row r="18427" spans="1:4">
      <c r="A18427" s="57" t="s">
        <v>46022</v>
      </c>
      <c r="B18427" s="57" t="s">
        <v>12940</v>
      </c>
      <c r="C18427" s="57" t="s">
        <v>46023</v>
      </c>
      <c r="D18427" s="57" t="s">
        <v>46024</v>
      </c>
    </row>
    <row r="18428" spans="1:4">
      <c r="A18428" s="57" t="s">
        <v>75346</v>
      </c>
      <c r="B18428" s="57" t="s">
        <v>12940</v>
      </c>
      <c r="C18428" s="57" t="s">
        <v>75347</v>
      </c>
      <c r="D18428" s="57" t="s">
        <v>75348</v>
      </c>
    </row>
    <row r="18429" spans="1:4">
      <c r="A18429" s="57" t="s">
        <v>15531</v>
      </c>
      <c r="B18429" s="57" t="s">
        <v>15532</v>
      </c>
      <c r="C18429" s="57" t="s">
        <v>15533</v>
      </c>
      <c r="D18429" s="57" t="s">
        <v>15534</v>
      </c>
    </row>
    <row r="18430" spans="1:4">
      <c r="A18430" s="57" t="s">
        <v>46025</v>
      </c>
      <c r="B18430" s="57" t="s">
        <v>12940</v>
      </c>
      <c r="C18430" s="57" t="s">
        <v>46026</v>
      </c>
      <c r="D18430" s="57" t="s">
        <v>46027</v>
      </c>
    </row>
    <row r="18431" spans="1:4">
      <c r="A18431" s="57" t="s">
        <v>46025</v>
      </c>
      <c r="B18431" s="57"/>
      <c r="C18431" s="57" t="s">
        <v>46028</v>
      </c>
      <c r="D18431" s="57" t="s">
        <v>46029</v>
      </c>
    </row>
    <row r="18432" spans="1:4">
      <c r="A18432" s="57" t="s">
        <v>46030</v>
      </c>
      <c r="B18432" s="57" t="s">
        <v>12940</v>
      </c>
      <c r="C18432" s="57" t="s">
        <v>46031</v>
      </c>
      <c r="D18432" s="57" t="s">
        <v>46032</v>
      </c>
    </row>
    <row r="18433" spans="1:4">
      <c r="A18433" s="57" t="s">
        <v>46030</v>
      </c>
      <c r="B18433" s="57"/>
      <c r="C18433" s="57" t="s">
        <v>46033</v>
      </c>
      <c r="D18433" s="57" t="s">
        <v>46034</v>
      </c>
    </row>
    <row r="18434" spans="1:4">
      <c r="A18434" s="57" t="s">
        <v>46030</v>
      </c>
      <c r="B18434" s="57"/>
      <c r="C18434" s="57" t="s">
        <v>46035</v>
      </c>
      <c r="D18434" s="57" t="s">
        <v>46036</v>
      </c>
    </row>
    <row r="18435" spans="1:4">
      <c r="A18435" s="57" t="s">
        <v>46037</v>
      </c>
      <c r="B18435" s="57" t="s">
        <v>12940</v>
      </c>
      <c r="C18435" s="57" t="s">
        <v>46038</v>
      </c>
      <c r="D18435" s="57" t="s">
        <v>46039</v>
      </c>
    </row>
    <row r="18436" spans="1:4">
      <c r="A18436" s="57" t="s">
        <v>46040</v>
      </c>
      <c r="B18436" s="57" t="s">
        <v>12940</v>
      </c>
      <c r="C18436" s="57" t="s">
        <v>46041</v>
      </c>
      <c r="D18436" s="57" t="s">
        <v>46042</v>
      </c>
    </row>
    <row r="18437" spans="1:4">
      <c r="A18437" s="57" t="s">
        <v>46043</v>
      </c>
      <c r="B18437" s="57" t="s">
        <v>12940</v>
      </c>
      <c r="C18437" s="57" t="s">
        <v>46044</v>
      </c>
      <c r="D18437" s="57" t="s">
        <v>35682</v>
      </c>
    </row>
    <row r="18438" spans="1:4">
      <c r="A18438" s="57" t="s">
        <v>46045</v>
      </c>
      <c r="B18438" s="57" t="s">
        <v>12940</v>
      </c>
      <c r="C18438" s="57" t="s">
        <v>46046</v>
      </c>
      <c r="D18438" s="57" t="s">
        <v>46047</v>
      </c>
    </row>
    <row r="18439" spans="1:4">
      <c r="A18439" s="57" t="s">
        <v>46045</v>
      </c>
      <c r="B18439" s="57"/>
      <c r="C18439" s="57" t="s">
        <v>46048</v>
      </c>
      <c r="D18439" s="57" t="s">
        <v>46049</v>
      </c>
    </row>
    <row r="18440" spans="1:4">
      <c r="A18440" s="57" t="s">
        <v>46045</v>
      </c>
      <c r="B18440" s="57"/>
      <c r="C18440" s="57" t="s">
        <v>46050</v>
      </c>
      <c r="D18440" s="57" t="s">
        <v>46051</v>
      </c>
    </row>
    <row r="18441" spans="1:4">
      <c r="A18441" s="57" t="s">
        <v>46045</v>
      </c>
      <c r="B18441" s="57"/>
      <c r="C18441" s="57" t="s">
        <v>46052</v>
      </c>
      <c r="D18441" s="57" t="s">
        <v>46053</v>
      </c>
    </row>
    <row r="18442" spans="1:4">
      <c r="A18442" s="57" t="s">
        <v>46045</v>
      </c>
      <c r="B18442" s="57"/>
      <c r="C18442" s="57" t="s">
        <v>46054</v>
      </c>
      <c r="D18442" s="57" t="s">
        <v>46055</v>
      </c>
    </row>
    <row r="18443" spans="1:4">
      <c r="A18443" s="57" t="s">
        <v>46045</v>
      </c>
      <c r="B18443" s="57"/>
      <c r="C18443" s="57" t="s">
        <v>46056</v>
      </c>
      <c r="D18443" s="57" t="s">
        <v>46057</v>
      </c>
    </row>
    <row r="18444" spans="1:4">
      <c r="A18444" s="57" t="s">
        <v>46045</v>
      </c>
      <c r="B18444" s="57"/>
      <c r="C18444" s="57" t="s">
        <v>46058</v>
      </c>
      <c r="D18444" s="57" t="s">
        <v>46059</v>
      </c>
    </row>
    <row r="18445" spans="1:4">
      <c r="A18445" s="57" t="s">
        <v>46045</v>
      </c>
      <c r="B18445" s="57"/>
      <c r="C18445" s="57" t="s">
        <v>46060</v>
      </c>
      <c r="D18445" s="57" t="s">
        <v>46061</v>
      </c>
    </row>
    <row r="18446" spans="1:4">
      <c r="A18446" s="57" t="s">
        <v>46045</v>
      </c>
      <c r="B18446" s="57"/>
      <c r="C18446" s="57" t="s">
        <v>46062</v>
      </c>
      <c r="D18446" s="57" t="s">
        <v>46063</v>
      </c>
    </row>
    <row r="18447" spans="1:4">
      <c r="A18447" s="57" t="s">
        <v>46045</v>
      </c>
      <c r="B18447" s="57"/>
      <c r="C18447" s="57" t="s">
        <v>46064</v>
      </c>
      <c r="D18447" s="57" t="s">
        <v>46065</v>
      </c>
    </row>
    <row r="18448" spans="1:4">
      <c r="A18448" s="57" t="s">
        <v>46045</v>
      </c>
      <c r="B18448" s="57"/>
      <c r="C18448" s="57" t="s">
        <v>46066</v>
      </c>
      <c r="D18448" s="57" t="s">
        <v>46067</v>
      </c>
    </row>
    <row r="18449" spans="1:4">
      <c r="A18449" s="57" t="s">
        <v>46045</v>
      </c>
      <c r="B18449" s="57"/>
      <c r="C18449" s="57" t="s">
        <v>46068</v>
      </c>
      <c r="D18449" s="57" t="s">
        <v>46069</v>
      </c>
    </row>
    <row r="18450" spans="1:4">
      <c r="A18450" s="57" t="s">
        <v>46045</v>
      </c>
      <c r="B18450" s="57"/>
      <c r="C18450" s="57" t="s">
        <v>46070</v>
      </c>
      <c r="D18450" s="57" t="s">
        <v>46071</v>
      </c>
    </row>
    <row r="18451" spans="1:4">
      <c r="A18451" s="57" t="s">
        <v>46045</v>
      </c>
      <c r="B18451" s="57"/>
      <c r="C18451" s="57" t="s">
        <v>46072</v>
      </c>
      <c r="D18451" s="57" t="s">
        <v>46073</v>
      </c>
    </row>
    <row r="18452" spans="1:4">
      <c r="A18452" s="57" t="s">
        <v>46045</v>
      </c>
      <c r="B18452" s="57"/>
      <c r="C18452" s="57" t="s">
        <v>75349</v>
      </c>
      <c r="D18452" s="57" t="s">
        <v>75350</v>
      </c>
    </row>
    <row r="18453" spans="1:4">
      <c r="A18453" s="57" t="s">
        <v>46045</v>
      </c>
      <c r="B18453" s="57"/>
      <c r="C18453" s="57" t="s">
        <v>75351</v>
      </c>
      <c r="D18453" s="57" t="s">
        <v>75352</v>
      </c>
    </row>
    <row r="18454" spans="1:4">
      <c r="A18454" s="57" t="s">
        <v>46074</v>
      </c>
      <c r="B18454" s="57" t="s">
        <v>12940</v>
      </c>
      <c r="C18454" s="57" t="s">
        <v>46075</v>
      </c>
      <c r="D18454" s="57" t="s">
        <v>46076</v>
      </c>
    </row>
    <row r="18455" spans="1:4">
      <c r="A18455" s="57" t="s">
        <v>46074</v>
      </c>
      <c r="B18455" s="57"/>
      <c r="C18455" s="57" t="s">
        <v>46077</v>
      </c>
      <c r="D18455" s="57" t="s">
        <v>46078</v>
      </c>
    </row>
    <row r="18456" spans="1:4">
      <c r="A18456" s="57" t="s">
        <v>46074</v>
      </c>
      <c r="B18456" s="57"/>
      <c r="C18456" s="57" t="s">
        <v>46079</v>
      </c>
      <c r="D18456" s="57" t="s">
        <v>46080</v>
      </c>
    </row>
    <row r="18457" spans="1:4">
      <c r="A18457" s="57" t="s">
        <v>46074</v>
      </c>
      <c r="B18457" s="57"/>
      <c r="C18457" s="57" t="s">
        <v>46081</v>
      </c>
      <c r="D18457" s="57" t="s">
        <v>46082</v>
      </c>
    </row>
    <row r="18458" spans="1:4">
      <c r="A18458" s="57" t="s">
        <v>46074</v>
      </c>
      <c r="B18458" s="57"/>
      <c r="C18458" s="57" t="s">
        <v>46083</v>
      </c>
      <c r="D18458" s="57" t="s">
        <v>46084</v>
      </c>
    </row>
    <row r="18459" spans="1:4">
      <c r="A18459" s="57" t="s">
        <v>46085</v>
      </c>
      <c r="B18459" s="57" t="s">
        <v>12940</v>
      </c>
      <c r="C18459" s="57" t="s">
        <v>46086</v>
      </c>
      <c r="D18459" s="57" t="s">
        <v>46087</v>
      </c>
    </row>
    <row r="18460" spans="1:4">
      <c r="A18460" s="57" t="s">
        <v>46085</v>
      </c>
      <c r="B18460" s="57"/>
      <c r="C18460" s="57" t="s">
        <v>46088</v>
      </c>
      <c r="D18460" s="57" t="s">
        <v>46089</v>
      </c>
    </row>
    <row r="18461" spans="1:4">
      <c r="A18461" s="57" t="s">
        <v>46090</v>
      </c>
      <c r="B18461" s="57" t="s">
        <v>12940</v>
      </c>
      <c r="C18461" s="57" t="s">
        <v>46091</v>
      </c>
      <c r="D18461" s="57" t="s">
        <v>35682</v>
      </c>
    </row>
    <row r="18462" spans="1:4">
      <c r="A18462" s="57" t="s">
        <v>46092</v>
      </c>
      <c r="B18462" s="57" t="s">
        <v>12940</v>
      </c>
      <c r="C18462" s="57" t="s">
        <v>46093</v>
      </c>
      <c r="D18462" s="57" t="s">
        <v>46094</v>
      </c>
    </row>
    <row r="18463" spans="1:4">
      <c r="A18463" s="57" t="s">
        <v>46092</v>
      </c>
      <c r="B18463" s="57"/>
      <c r="C18463" s="57" t="s">
        <v>46095</v>
      </c>
      <c r="D18463" s="57" t="s">
        <v>46096</v>
      </c>
    </row>
    <row r="18464" spans="1:4">
      <c r="A18464" s="57" t="s">
        <v>46092</v>
      </c>
      <c r="B18464" s="57"/>
      <c r="C18464" s="57" t="s">
        <v>46097</v>
      </c>
      <c r="D18464" s="57" t="s">
        <v>46098</v>
      </c>
    </row>
    <row r="18465" spans="1:4">
      <c r="A18465" s="57" t="s">
        <v>46092</v>
      </c>
      <c r="B18465" s="57"/>
      <c r="C18465" s="57" t="s">
        <v>46099</v>
      </c>
      <c r="D18465" s="57" t="s">
        <v>46100</v>
      </c>
    </row>
    <row r="18466" spans="1:4">
      <c r="A18466" s="57" t="s">
        <v>46092</v>
      </c>
      <c r="B18466" s="57"/>
      <c r="C18466" s="57" t="s">
        <v>46101</v>
      </c>
      <c r="D18466" s="57" t="s">
        <v>46102</v>
      </c>
    </row>
    <row r="18467" spans="1:4">
      <c r="A18467" s="57" t="s">
        <v>46092</v>
      </c>
      <c r="B18467" s="57"/>
      <c r="C18467" s="57" t="s">
        <v>46103</v>
      </c>
      <c r="D18467" s="57" t="s">
        <v>46104</v>
      </c>
    </row>
    <row r="18468" spans="1:4">
      <c r="A18468" s="57" t="s">
        <v>46092</v>
      </c>
      <c r="B18468" s="57"/>
      <c r="C18468" s="57" t="s">
        <v>75353</v>
      </c>
      <c r="D18468" s="57" t="s">
        <v>75354</v>
      </c>
    </row>
    <row r="18469" spans="1:4">
      <c r="A18469" s="57" t="s">
        <v>46105</v>
      </c>
      <c r="B18469" s="57" t="s">
        <v>12940</v>
      </c>
      <c r="C18469" s="57" t="s">
        <v>46106</v>
      </c>
      <c r="D18469" s="57" t="s">
        <v>46107</v>
      </c>
    </row>
    <row r="18470" spans="1:4">
      <c r="A18470" s="57" t="s">
        <v>46108</v>
      </c>
      <c r="B18470" s="57" t="s">
        <v>12940</v>
      </c>
      <c r="C18470" s="57" t="s">
        <v>46109</v>
      </c>
      <c r="D18470" s="57" t="s">
        <v>46110</v>
      </c>
    </row>
    <row r="18471" spans="1:4">
      <c r="A18471" s="57" t="s">
        <v>46108</v>
      </c>
      <c r="B18471" s="57"/>
      <c r="C18471" s="57" t="s">
        <v>46111</v>
      </c>
      <c r="D18471" s="57" t="s">
        <v>46112</v>
      </c>
    </row>
    <row r="18472" spans="1:4">
      <c r="A18472" s="57" t="s">
        <v>46108</v>
      </c>
      <c r="B18472" s="57"/>
      <c r="C18472" s="57" t="s">
        <v>46113</v>
      </c>
      <c r="D18472" s="57" t="s">
        <v>46114</v>
      </c>
    </row>
    <row r="18473" spans="1:4">
      <c r="A18473" s="57" t="s">
        <v>46108</v>
      </c>
      <c r="B18473" s="57"/>
      <c r="C18473" s="57" t="s">
        <v>76753</v>
      </c>
      <c r="D18473" s="57" t="s">
        <v>76754</v>
      </c>
    </row>
    <row r="18474" spans="1:4">
      <c r="A18474" s="57" t="s">
        <v>7891</v>
      </c>
      <c r="B18474" s="57" t="s">
        <v>2328</v>
      </c>
      <c r="C18474" s="57" t="s">
        <v>5939</v>
      </c>
      <c r="D18474" s="57" t="s">
        <v>5940</v>
      </c>
    </row>
    <row r="18475" spans="1:4">
      <c r="A18475" s="57" t="s">
        <v>7892</v>
      </c>
      <c r="B18475" s="57" t="s">
        <v>2330</v>
      </c>
      <c r="C18475" s="57" t="s">
        <v>3810</v>
      </c>
      <c r="D18475" s="57" t="s">
        <v>3811</v>
      </c>
    </row>
    <row r="18476" spans="1:4">
      <c r="A18476" s="57" t="s">
        <v>7892</v>
      </c>
      <c r="B18476" s="57" t="s">
        <v>2330</v>
      </c>
      <c r="C18476" s="57" t="s">
        <v>5383</v>
      </c>
      <c r="D18476" s="57" t="s">
        <v>5384</v>
      </c>
    </row>
    <row r="18477" spans="1:4">
      <c r="A18477" s="57" t="s">
        <v>7892</v>
      </c>
      <c r="B18477" s="57" t="s">
        <v>2330</v>
      </c>
      <c r="C18477" s="57" t="s">
        <v>8343</v>
      </c>
      <c r="D18477" s="57" t="s">
        <v>9404</v>
      </c>
    </row>
    <row r="18478" spans="1:4">
      <c r="A18478" s="57" t="s">
        <v>7892</v>
      </c>
      <c r="B18478" s="57" t="s">
        <v>2330</v>
      </c>
      <c r="C18478" s="57" t="s">
        <v>15535</v>
      </c>
      <c r="D18478" s="57" t="s">
        <v>15536</v>
      </c>
    </row>
    <row r="18479" spans="1:4">
      <c r="A18479" s="57" t="s">
        <v>46115</v>
      </c>
      <c r="B18479" s="57" t="s">
        <v>12940</v>
      </c>
      <c r="C18479" s="57" t="s">
        <v>46116</v>
      </c>
      <c r="D18479" s="57" t="s">
        <v>46117</v>
      </c>
    </row>
    <row r="18480" spans="1:4">
      <c r="A18480" s="57" t="s">
        <v>46115</v>
      </c>
      <c r="B18480" s="57"/>
      <c r="C18480" s="57" t="s">
        <v>46118</v>
      </c>
      <c r="D18480" s="57" t="s">
        <v>46119</v>
      </c>
    </row>
    <row r="18481" spans="1:4">
      <c r="A18481" s="57" t="s">
        <v>46120</v>
      </c>
      <c r="B18481" s="57" t="s">
        <v>12940</v>
      </c>
      <c r="C18481" s="57" t="s">
        <v>46121</v>
      </c>
      <c r="D18481" s="57" t="s">
        <v>46122</v>
      </c>
    </row>
    <row r="18482" spans="1:4">
      <c r="A18482" s="57" t="s">
        <v>46120</v>
      </c>
      <c r="B18482" s="57"/>
      <c r="C18482" s="57" t="s">
        <v>46123</v>
      </c>
      <c r="D18482" s="57" t="s">
        <v>46124</v>
      </c>
    </row>
    <row r="18483" spans="1:4">
      <c r="A18483" s="57" t="s">
        <v>46120</v>
      </c>
      <c r="B18483" s="57"/>
      <c r="C18483" s="57" t="s">
        <v>46125</v>
      </c>
      <c r="D18483" s="57" t="s">
        <v>46126</v>
      </c>
    </row>
    <row r="18484" spans="1:4">
      <c r="A18484" s="57" t="s">
        <v>46120</v>
      </c>
      <c r="B18484" s="57"/>
      <c r="C18484" s="57" t="s">
        <v>46127</v>
      </c>
      <c r="D18484" s="57" t="s">
        <v>46128</v>
      </c>
    </row>
    <row r="18485" spans="1:4">
      <c r="A18485" s="57" t="s">
        <v>46120</v>
      </c>
      <c r="B18485" s="57"/>
      <c r="C18485" s="57" t="s">
        <v>46129</v>
      </c>
      <c r="D18485" s="57" t="s">
        <v>46130</v>
      </c>
    </row>
    <row r="18486" spans="1:4">
      <c r="A18486" s="57" t="s">
        <v>46120</v>
      </c>
      <c r="B18486" s="57"/>
      <c r="C18486" s="57" t="s">
        <v>46131</v>
      </c>
      <c r="D18486" s="57" t="s">
        <v>46132</v>
      </c>
    </row>
    <row r="18487" spans="1:4">
      <c r="A18487" s="57" t="s">
        <v>46120</v>
      </c>
      <c r="B18487" s="57"/>
      <c r="C18487" s="57" t="s">
        <v>46133</v>
      </c>
      <c r="D18487" s="57" t="s">
        <v>46134</v>
      </c>
    </row>
    <row r="18488" spans="1:4">
      <c r="A18488" s="57" t="s">
        <v>46135</v>
      </c>
      <c r="B18488" s="57" t="s">
        <v>12940</v>
      </c>
      <c r="C18488" s="57" t="s">
        <v>46136</v>
      </c>
      <c r="D18488" s="57" t="s">
        <v>46137</v>
      </c>
    </row>
    <row r="18489" spans="1:4">
      <c r="A18489" s="57" t="s">
        <v>46135</v>
      </c>
      <c r="B18489" s="57"/>
      <c r="C18489" s="57" t="s">
        <v>75355</v>
      </c>
      <c r="D18489" s="57" t="s">
        <v>75356</v>
      </c>
    </row>
    <row r="18490" spans="1:4">
      <c r="A18490" s="57" t="s">
        <v>46138</v>
      </c>
      <c r="B18490" s="57" t="s">
        <v>12940</v>
      </c>
      <c r="C18490" s="57" t="s">
        <v>46139</v>
      </c>
      <c r="D18490" s="57" t="s">
        <v>46140</v>
      </c>
    </row>
    <row r="18491" spans="1:4">
      <c r="A18491" s="57" t="s">
        <v>46138</v>
      </c>
      <c r="B18491" s="57"/>
      <c r="C18491" s="57" t="s">
        <v>46141</v>
      </c>
      <c r="D18491" s="57" t="s">
        <v>46142</v>
      </c>
    </row>
    <row r="18492" spans="1:4">
      <c r="A18492" s="57" t="s">
        <v>46138</v>
      </c>
      <c r="B18492" s="57"/>
      <c r="C18492" s="57" t="s">
        <v>46143</v>
      </c>
      <c r="D18492" s="57" t="s">
        <v>46144</v>
      </c>
    </row>
    <row r="18493" spans="1:4">
      <c r="A18493" s="57" t="s">
        <v>46138</v>
      </c>
      <c r="B18493" s="57"/>
      <c r="C18493" s="57" t="s">
        <v>46145</v>
      </c>
      <c r="D18493" s="57" t="s">
        <v>46146</v>
      </c>
    </row>
    <row r="18494" spans="1:4">
      <c r="A18494" s="57" t="s">
        <v>46138</v>
      </c>
      <c r="B18494" s="57"/>
      <c r="C18494" s="57" t="s">
        <v>77410</v>
      </c>
      <c r="D18494" s="57" t="s">
        <v>19034</v>
      </c>
    </row>
    <row r="18495" spans="1:4">
      <c r="A18495" s="57" t="s">
        <v>46147</v>
      </c>
      <c r="B18495" s="57" t="s">
        <v>12940</v>
      </c>
      <c r="C18495" s="57" t="s">
        <v>46148</v>
      </c>
      <c r="D18495" s="57" t="s">
        <v>46149</v>
      </c>
    </row>
    <row r="18496" spans="1:4">
      <c r="A18496" s="57" t="s">
        <v>46147</v>
      </c>
      <c r="B18496" s="57"/>
      <c r="C18496" s="57" t="s">
        <v>46150</v>
      </c>
      <c r="D18496" s="57" t="s">
        <v>46151</v>
      </c>
    </row>
    <row r="18497" spans="1:4">
      <c r="A18497" s="57" t="s">
        <v>46147</v>
      </c>
      <c r="B18497" s="57"/>
      <c r="C18497" s="57" t="s">
        <v>46152</v>
      </c>
      <c r="D18497" s="57" t="s">
        <v>46153</v>
      </c>
    </row>
    <row r="18498" spans="1:4">
      <c r="A18498" s="57" t="s">
        <v>46154</v>
      </c>
      <c r="B18498" s="57" t="s">
        <v>12940</v>
      </c>
      <c r="C18498" s="57" t="s">
        <v>46155</v>
      </c>
      <c r="D18498" s="57" t="s">
        <v>46156</v>
      </c>
    </row>
    <row r="18499" spans="1:4">
      <c r="A18499" s="57" t="s">
        <v>7893</v>
      </c>
      <c r="B18499" s="57" t="s">
        <v>2332</v>
      </c>
      <c r="C18499" s="57" t="s">
        <v>3535</v>
      </c>
      <c r="D18499" s="57" t="s">
        <v>3536</v>
      </c>
    </row>
    <row r="18500" spans="1:4">
      <c r="A18500" s="57" t="s">
        <v>7893</v>
      </c>
      <c r="B18500" s="57" t="s">
        <v>2332</v>
      </c>
      <c r="C18500" s="57" t="s">
        <v>5484</v>
      </c>
      <c r="D18500" s="57" t="s">
        <v>5485</v>
      </c>
    </row>
    <row r="18501" spans="1:4">
      <c r="A18501" s="57" t="s">
        <v>7893</v>
      </c>
      <c r="B18501" s="57" t="s">
        <v>2332</v>
      </c>
      <c r="C18501" s="57" t="s">
        <v>8780</v>
      </c>
      <c r="D18501" s="57" t="s">
        <v>8781</v>
      </c>
    </row>
    <row r="18502" spans="1:4">
      <c r="A18502" s="57" t="s">
        <v>7893</v>
      </c>
      <c r="B18502" s="57" t="s">
        <v>2332</v>
      </c>
      <c r="C18502" s="57" t="s">
        <v>9405</v>
      </c>
      <c r="D18502" s="57" t="s">
        <v>9406</v>
      </c>
    </row>
    <row r="18503" spans="1:4">
      <c r="A18503" s="57" t="s">
        <v>7893</v>
      </c>
      <c r="B18503" s="57" t="s">
        <v>2332</v>
      </c>
      <c r="C18503" s="57" t="s">
        <v>13127</v>
      </c>
      <c r="D18503" s="57" t="s">
        <v>13128</v>
      </c>
    </row>
    <row r="18504" spans="1:4">
      <c r="A18504" s="57" t="s">
        <v>7893</v>
      </c>
      <c r="B18504" s="57" t="s">
        <v>2332</v>
      </c>
      <c r="C18504" s="57" t="s">
        <v>13129</v>
      </c>
      <c r="D18504" s="57" t="s">
        <v>13130</v>
      </c>
    </row>
    <row r="18505" spans="1:4">
      <c r="A18505" s="57" t="s">
        <v>7893</v>
      </c>
      <c r="B18505" s="57" t="s">
        <v>2332</v>
      </c>
      <c r="C18505" s="57" t="s">
        <v>15537</v>
      </c>
      <c r="D18505" s="57" t="s">
        <v>15538</v>
      </c>
    </row>
    <row r="18506" spans="1:4">
      <c r="A18506" s="57" t="s">
        <v>46157</v>
      </c>
      <c r="B18506" s="57" t="s">
        <v>12940</v>
      </c>
      <c r="C18506" s="57" t="s">
        <v>46158</v>
      </c>
      <c r="D18506" s="57" t="s">
        <v>19034</v>
      </c>
    </row>
    <row r="18507" spans="1:4">
      <c r="A18507" s="57" t="s">
        <v>46159</v>
      </c>
      <c r="B18507" s="57" t="s">
        <v>12940</v>
      </c>
      <c r="C18507" s="57" t="s">
        <v>46160</v>
      </c>
      <c r="D18507" s="57" t="s">
        <v>46161</v>
      </c>
    </row>
    <row r="18508" spans="1:4">
      <c r="A18508" s="57" t="s">
        <v>46159</v>
      </c>
      <c r="B18508" s="57"/>
      <c r="C18508" s="57" t="s">
        <v>46162</v>
      </c>
      <c r="D18508" s="57" t="s">
        <v>46163</v>
      </c>
    </row>
    <row r="18509" spans="1:4">
      <c r="A18509" s="57" t="s">
        <v>46164</v>
      </c>
      <c r="B18509" s="57" t="s">
        <v>12940</v>
      </c>
      <c r="C18509" s="57" t="s">
        <v>46165</v>
      </c>
      <c r="D18509" s="57" t="s">
        <v>46166</v>
      </c>
    </row>
    <row r="18510" spans="1:4">
      <c r="A18510" s="57" t="s">
        <v>46167</v>
      </c>
      <c r="B18510" s="57" t="s">
        <v>12940</v>
      </c>
      <c r="C18510" s="57" t="s">
        <v>46168</v>
      </c>
      <c r="D18510" s="57" t="s">
        <v>46169</v>
      </c>
    </row>
    <row r="18511" spans="1:4">
      <c r="A18511" s="57" t="s">
        <v>46170</v>
      </c>
      <c r="B18511" s="57" t="s">
        <v>12940</v>
      </c>
      <c r="C18511" s="57" t="s">
        <v>46171</v>
      </c>
      <c r="D18511" s="57" t="s">
        <v>46172</v>
      </c>
    </row>
    <row r="18512" spans="1:4">
      <c r="A18512" s="57" t="s">
        <v>46170</v>
      </c>
      <c r="B18512" s="57"/>
      <c r="C18512" s="57" t="s">
        <v>46173</v>
      </c>
      <c r="D18512" s="57" t="s">
        <v>46174</v>
      </c>
    </row>
    <row r="18513" spans="1:4">
      <c r="A18513" s="57" t="s">
        <v>46175</v>
      </c>
      <c r="B18513" s="57" t="s">
        <v>12940</v>
      </c>
      <c r="C18513" s="57" t="s">
        <v>46176</v>
      </c>
      <c r="D18513" s="57" t="s">
        <v>46177</v>
      </c>
    </row>
    <row r="18514" spans="1:4">
      <c r="A18514" s="57" t="s">
        <v>46175</v>
      </c>
      <c r="B18514" s="57"/>
      <c r="C18514" s="57" t="s">
        <v>46178</v>
      </c>
      <c r="D18514" s="57" t="s">
        <v>46179</v>
      </c>
    </row>
    <row r="18515" spans="1:4">
      <c r="A18515" s="57" t="s">
        <v>46175</v>
      </c>
      <c r="B18515" s="57"/>
      <c r="C18515" s="57" t="s">
        <v>46180</v>
      </c>
      <c r="D18515" s="57" t="s">
        <v>46181</v>
      </c>
    </row>
    <row r="18516" spans="1:4">
      <c r="A18516" s="57" t="s">
        <v>46175</v>
      </c>
      <c r="B18516" s="57"/>
      <c r="C18516" s="57" t="s">
        <v>46182</v>
      </c>
      <c r="D18516" s="57" t="s">
        <v>46183</v>
      </c>
    </row>
    <row r="18517" spans="1:4">
      <c r="A18517" s="57" t="s">
        <v>46175</v>
      </c>
      <c r="B18517" s="57"/>
      <c r="C18517" s="57" t="s">
        <v>46184</v>
      </c>
      <c r="D18517" s="57" t="s">
        <v>46181</v>
      </c>
    </row>
    <row r="18518" spans="1:4">
      <c r="A18518" s="57" t="s">
        <v>46185</v>
      </c>
      <c r="B18518" s="57" t="s">
        <v>12940</v>
      </c>
      <c r="C18518" s="57" t="s">
        <v>46186</v>
      </c>
      <c r="D18518" s="57" t="s">
        <v>46187</v>
      </c>
    </row>
    <row r="18519" spans="1:4">
      <c r="A18519" s="57" t="s">
        <v>46185</v>
      </c>
      <c r="B18519" s="57"/>
      <c r="C18519" s="57" t="s">
        <v>46188</v>
      </c>
      <c r="D18519" s="57" t="s">
        <v>46189</v>
      </c>
    </row>
    <row r="18520" spans="1:4">
      <c r="A18520" s="57" t="s">
        <v>46185</v>
      </c>
      <c r="B18520" s="57"/>
      <c r="C18520" s="57" t="s">
        <v>46190</v>
      </c>
      <c r="D18520" s="57" t="s">
        <v>46191</v>
      </c>
    </row>
    <row r="18521" spans="1:4">
      <c r="A18521" s="57" t="s">
        <v>46185</v>
      </c>
      <c r="B18521" s="57"/>
      <c r="C18521" s="57" t="s">
        <v>46192</v>
      </c>
      <c r="D18521" s="57" t="s">
        <v>46193</v>
      </c>
    </row>
    <row r="18522" spans="1:4">
      <c r="A18522" s="57" t="s">
        <v>46185</v>
      </c>
      <c r="B18522" s="57"/>
      <c r="C18522" s="57" t="s">
        <v>46194</v>
      </c>
      <c r="D18522" s="57" t="s">
        <v>20460</v>
      </c>
    </row>
    <row r="18523" spans="1:4">
      <c r="A18523" s="57" t="s">
        <v>46185</v>
      </c>
      <c r="B18523" s="57"/>
      <c r="C18523" s="57" t="s">
        <v>46195</v>
      </c>
      <c r="D18523" s="57" t="s">
        <v>20460</v>
      </c>
    </row>
    <row r="18524" spans="1:4">
      <c r="A18524" s="57" t="s">
        <v>46185</v>
      </c>
      <c r="B18524" s="57"/>
      <c r="C18524" s="57" t="s">
        <v>46196</v>
      </c>
      <c r="D18524" s="57" t="s">
        <v>46197</v>
      </c>
    </row>
    <row r="18525" spans="1:4">
      <c r="A18525" s="57" t="s">
        <v>46185</v>
      </c>
      <c r="B18525" s="57"/>
      <c r="C18525" s="57" t="s">
        <v>46198</v>
      </c>
      <c r="D18525" s="57" t="s">
        <v>20460</v>
      </c>
    </row>
    <row r="18526" spans="1:4">
      <c r="A18526" s="57" t="s">
        <v>46185</v>
      </c>
      <c r="B18526" s="57"/>
      <c r="C18526" s="57" t="s">
        <v>46199</v>
      </c>
      <c r="D18526" s="57" t="s">
        <v>40959</v>
      </c>
    </row>
    <row r="18527" spans="1:4">
      <c r="A18527" s="57" t="s">
        <v>46185</v>
      </c>
      <c r="B18527" s="57"/>
      <c r="C18527" s="57" t="s">
        <v>77411</v>
      </c>
      <c r="D18527" s="57" t="s">
        <v>77412</v>
      </c>
    </row>
    <row r="18528" spans="1:4">
      <c r="A18528" s="57" t="s">
        <v>46185</v>
      </c>
      <c r="B18528" s="57"/>
      <c r="C18528" s="57" t="s">
        <v>77413</v>
      </c>
      <c r="D18528" s="57" t="s">
        <v>77414</v>
      </c>
    </row>
    <row r="18529" spans="1:4">
      <c r="A18529" s="57" t="s">
        <v>75357</v>
      </c>
      <c r="B18529" s="57" t="s">
        <v>12940</v>
      </c>
      <c r="C18529" s="57" t="s">
        <v>75358</v>
      </c>
      <c r="D18529" s="57" t="s">
        <v>75359</v>
      </c>
    </row>
    <row r="18530" spans="1:4">
      <c r="A18530" s="57" t="s">
        <v>75357</v>
      </c>
      <c r="B18530" s="57"/>
      <c r="C18530" s="57" t="s">
        <v>75360</v>
      </c>
      <c r="D18530" s="57" t="s">
        <v>75361</v>
      </c>
    </row>
    <row r="18531" spans="1:4">
      <c r="A18531" s="57" t="s">
        <v>46200</v>
      </c>
      <c r="B18531" s="57" t="s">
        <v>12940</v>
      </c>
      <c r="C18531" s="57" t="s">
        <v>46201</v>
      </c>
      <c r="D18531" s="57" t="s">
        <v>46202</v>
      </c>
    </row>
    <row r="18532" spans="1:4">
      <c r="A18532" s="57" t="s">
        <v>46200</v>
      </c>
      <c r="B18532" s="57"/>
      <c r="C18532" s="57" t="s">
        <v>46203</v>
      </c>
      <c r="D18532" s="57" t="s">
        <v>46204</v>
      </c>
    </row>
    <row r="18533" spans="1:4">
      <c r="A18533" s="57" t="s">
        <v>46200</v>
      </c>
      <c r="B18533" s="57"/>
      <c r="C18533" s="57" t="s">
        <v>46205</v>
      </c>
      <c r="D18533" s="57" t="s">
        <v>46206</v>
      </c>
    </row>
    <row r="18534" spans="1:4">
      <c r="A18534" s="57" t="s">
        <v>46200</v>
      </c>
      <c r="B18534" s="57"/>
      <c r="C18534" s="57" t="s">
        <v>46207</v>
      </c>
      <c r="D18534" s="57" t="s">
        <v>46208</v>
      </c>
    </row>
    <row r="18535" spans="1:4">
      <c r="A18535" s="57" t="s">
        <v>46200</v>
      </c>
      <c r="B18535" s="57"/>
      <c r="C18535" s="57" t="s">
        <v>46209</v>
      </c>
      <c r="D18535" s="57" t="s">
        <v>46210</v>
      </c>
    </row>
    <row r="18536" spans="1:4">
      <c r="A18536" s="57" t="s">
        <v>46200</v>
      </c>
      <c r="B18536" s="57"/>
      <c r="C18536" s="57" t="s">
        <v>46211</v>
      </c>
      <c r="D18536" s="57" t="s">
        <v>46212</v>
      </c>
    </row>
    <row r="18537" spans="1:4">
      <c r="A18537" s="57" t="s">
        <v>46200</v>
      </c>
      <c r="B18537" s="57"/>
      <c r="C18537" s="57" t="s">
        <v>46213</v>
      </c>
      <c r="D18537" s="57" t="s">
        <v>46214</v>
      </c>
    </row>
    <row r="18538" spans="1:4">
      <c r="A18538" s="57" t="s">
        <v>46200</v>
      </c>
      <c r="B18538" s="57"/>
      <c r="C18538" s="57" t="s">
        <v>46215</v>
      </c>
      <c r="D18538" s="57" t="s">
        <v>46216</v>
      </c>
    </row>
    <row r="18539" spans="1:4">
      <c r="A18539" s="57" t="s">
        <v>46200</v>
      </c>
      <c r="B18539" s="57"/>
      <c r="C18539" s="57" t="s">
        <v>46217</v>
      </c>
      <c r="D18539" s="57" t="s">
        <v>46218</v>
      </c>
    </row>
    <row r="18540" spans="1:4">
      <c r="A18540" s="57" t="s">
        <v>46200</v>
      </c>
      <c r="B18540" s="57"/>
      <c r="C18540" s="57" t="s">
        <v>46219</v>
      </c>
      <c r="D18540" s="57" t="s">
        <v>38535</v>
      </c>
    </row>
    <row r="18541" spans="1:4">
      <c r="A18541" s="57" t="s">
        <v>46200</v>
      </c>
      <c r="B18541" s="57"/>
      <c r="C18541" s="57" t="s">
        <v>46220</v>
      </c>
      <c r="D18541" s="57" t="s">
        <v>46221</v>
      </c>
    </row>
    <row r="18542" spans="1:4">
      <c r="A18542" s="57" t="s">
        <v>46222</v>
      </c>
      <c r="B18542" s="57" t="s">
        <v>12940</v>
      </c>
      <c r="C18542" s="57" t="s">
        <v>46223</v>
      </c>
      <c r="D18542" s="57" t="s">
        <v>46224</v>
      </c>
    </row>
    <row r="18543" spans="1:4">
      <c r="A18543" s="57" t="s">
        <v>46222</v>
      </c>
      <c r="B18543" s="57"/>
      <c r="C18543" s="57" t="s">
        <v>46225</v>
      </c>
      <c r="D18543" s="57" t="s">
        <v>46226</v>
      </c>
    </row>
    <row r="18544" spans="1:4">
      <c r="A18544" s="57" t="s">
        <v>46222</v>
      </c>
      <c r="B18544" s="57"/>
      <c r="C18544" s="57" t="s">
        <v>46227</v>
      </c>
      <c r="D18544" s="57" t="s">
        <v>46228</v>
      </c>
    </row>
    <row r="18545" spans="1:4">
      <c r="A18545" s="57" t="s">
        <v>46222</v>
      </c>
      <c r="B18545" s="57"/>
      <c r="C18545" s="57" t="s">
        <v>46229</v>
      </c>
      <c r="D18545" s="57" t="s">
        <v>46230</v>
      </c>
    </row>
    <row r="18546" spans="1:4">
      <c r="A18546" s="57" t="s">
        <v>46222</v>
      </c>
      <c r="B18546" s="57"/>
      <c r="C18546" s="57" t="s">
        <v>46231</v>
      </c>
      <c r="D18546" s="57" t="s">
        <v>46232</v>
      </c>
    </row>
    <row r="18547" spans="1:4">
      <c r="A18547" s="57" t="s">
        <v>46233</v>
      </c>
      <c r="B18547" s="57" t="s">
        <v>12940</v>
      </c>
      <c r="C18547" s="57" t="s">
        <v>46234</v>
      </c>
      <c r="D18547" s="57" t="s">
        <v>46235</v>
      </c>
    </row>
    <row r="18548" spans="1:4">
      <c r="A18548" s="57" t="s">
        <v>46233</v>
      </c>
      <c r="B18548" s="57"/>
      <c r="C18548" s="57" t="s">
        <v>46236</v>
      </c>
      <c r="D18548" s="57" t="s">
        <v>46237</v>
      </c>
    </row>
    <row r="18549" spans="1:4">
      <c r="A18549" s="57" t="s">
        <v>46238</v>
      </c>
      <c r="B18549" s="57" t="s">
        <v>12940</v>
      </c>
      <c r="C18549" s="57" t="s">
        <v>46239</v>
      </c>
      <c r="D18549" s="57" t="s">
        <v>46240</v>
      </c>
    </row>
    <row r="18550" spans="1:4">
      <c r="A18550" s="57" t="s">
        <v>46238</v>
      </c>
      <c r="B18550" s="57"/>
      <c r="C18550" s="57" t="s">
        <v>46241</v>
      </c>
      <c r="D18550" s="57" t="s">
        <v>46242</v>
      </c>
    </row>
    <row r="18551" spans="1:4">
      <c r="A18551" s="57" t="s">
        <v>46238</v>
      </c>
      <c r="B18551" s="57"/>
      <c r="C18551" s="57" t="s">
        <v>46243</v>
      </c>
      <c r="D18551" s="57" t="s">
        <v>46244</v>
      </c>
    </row>
    <row r="18552" spans="1:4">
      <c r="A18552" s="57" t="s">
        <v>46238</v>
      </c>
      <c r="B18552" s="57"/>
      <c r="C18552" s="57" t="s">
        <v>46245</v>
      </c>
      <c r="D18552" s="57" t="s">
        <v>46246</v>
      </c>
    </row>
    <row r="18553" spans="1:4">
      <c r="A18553" s="57" t="s">
        <v>46238</v>
      </c>
      <c r="B18553" s="57"/>
      <c r="C18553" s="57" t="s">
        <v>46247</v>
      </c>
      <c r="D18553" s="57" t="s">
        <v>46248</v>
      </c>
    </row>
    <row r="18554" spans="1:4">
      <c r="A18554" s="57" t="s">
        <v>46238</v>
      </c>
      <c r="B18554" s="57"/>
      <c r="C18554" s="57" t="s">
        <v>46249</v>
      </c>
      <c r="D18554" s="57" t="s">
        <v>46250</v>
      </c>
    </row>
    <row r="18555" spans="1:4">
      <c r="A18555" s="57" t="s">
        <v>46238</v>
      </c>
      <c r="B18555" s="57"/>
      <c r="C18555" s="57" t="s">
        <v>46251</v>
      </c>
      <c r="D18555" s="57" t="s">
        <v>46204</v>
      </c>
    </row>
    <row r="18556" spans="1:4">
      <c r="A18556" s="57" t="s">
        <v>46238</v>
      </c>
      <c r="B18556" s="57"/>
      <c r="C18556" s="57" t="s">
        <v>46252</v>
      </c>
      <c r="D18556" s="57" t="s">
        <v>46216</v>
      </c>
    </row>
    <row r="18557" spans="1:4">
      <c r="A18557" s="57" t="s">
        <v>46238</v>
      </c>
      <c r="B18557" s="57"/>
      <c r="C18557" s="57" t="s">
        <v>46253</v>
      </c>
      <c r="D18557" s="57" t="s">
        <v>46254</v>
      </c>
    </row>
    <row r="18558" spans="1:4">
      <c r="A18558" s="57" t="s">
        <v>46238</v>
      </c>
      <c r="B18558" s="57"/>
      <c r="C18558" s="57" t="s">
        <v>46255</v>
      </c>
      <c r="D18558" s="57" t="s">
        <v>46256</v>
      </c>
    </row>
    <row r="18559" spans="1:4">
      <c r="A18559" s="57" t="s">
        <v>46238</v>
      </c>
      <c r="B18559" s="57"/>
      <c r="C18559" s="57" t="s">
        <v>46257</v>
      </c>
      <c r="D18559" s="57" t="s">
        <v>46258</v>
      </c>
    </row>
    <row r="18560" spans="1:4">
      <c r="A18560" s="57" t="s">
        <v>46238</v>
      </c>
      <c r="B18560" s="57"/>
      <c r="C18560" s="57" t="s">
        <v>46259</v>
      </c>
      <c r="D18560" s="57" t="s">
        <v>46260</v>
      </c>
    </row>
    <row r="18561" spans="1:4">
      <c r="A18561" s="57" t="s">
        <v>46238</v>
      </c>
      <c r="B18561" s="57"/>
      <c r="C18561" s="57" t="s">
        <v>46261</v>
      </c>
      <c r="D18561" s="57" t="s">
        <v>46262</v>
      </c>
    </row>
    <row r="18562" spans="1:4">
      <c r="A18562" s="57" t="s">
        <v>46238</v>
      </c>
      <c r="B18562" s="57"/>
      <c r="C18562" s="57" t="s">
        <v>46263</v>
      </c>
      <c r="D18562" s="57" t="s">
        <v>46264</v>
      </c>
    </row>
    <row r="18563" spans="1:4">
      <c r="A18563" s="57" t="s">
        <v>46238</v>
      </c>
      <c r="B18563" s="57"/>
      <c r="C18563" s="57" t="s">
        <v>46265</v>
      </c>
      <c r="D18563" s="57" t="s">
        <v>46266</v>
      </c>
    </row>
    <row r="18564" spans="1:4">
      <c r="A18564" s="57" t="s">
        <v>46238</v>
      </c>
      <c r="B18564" s="57"/>
      <c r="C18564" s="57" t="s">
        <v>46267</v>
      </c>
      <c r="D18564" s="57" t="s">
        <v>46268</v>
      </c>
    </row>
    <row r="18565" spans="1:4">
      <c r="A18565" s="57" t="s">
        <v>46238</v>
      </c>
      <c r="B18565" s="57"/>
      <c r="C18565" s="57" t="s">
        <v>46269</v>
      </c>
      <c r="D18565" s="57" t="s">
        <v>46270</v>
      </c>
    </row>
    <row r="18566" spans="1:4">
      <c r="A18566" s="57" t="s">
        <v>46238</v>
      </c>
      <c r="B18566" s="57"/>
      <c r="C18566" s="57" t="s">
        <v>46271</v>
      </c>
      <c r="D18566" s="57" t="s">
        <v>46272</v>
      </c>
    </row>
    <row r="18567" spans="1:4">
      <c r="A18567" s="57" t="s">
        <v>46238</v>
      </c>
      <c r="B18567" s="57"/>
      <c r="C18567" s="57" t="s">
        <v>46273</v>
      </c>
      <c r="D18567" s="57" t="s">
        <v>46274</v>
      </c>
    </row>
    <row r="18568" spans="1:4">
      <c r="A18568" s="57" t="s">
        <v>46238</v>
      </c>
      <c r="B18568" s="57"/>
      <c r="C18568" s="57" t="s">
        <v>46275</v>
      </c>
      <c r="D18568" s="57" t="s">
        <v>46208</v>
      </c>
    </row>
    <row r="18569" spans="1:4">
      <c r="A18569" s="57" t="s">
        <v>46238</v>
      </c>
      <c r="B18569" s="57"/>
      <c r="C18569" s="57" t="s">
        <v>46276</v>
      </c>
      <c r="D18569" s="57" t="s">
        <v>46210</v>
      </c>
    </row>
    <row r="18570" spans="1:4">
      <c r="A18570" s="57" t="s">
        <v>46238</v>
      </c>
      <c r="B18570" s="57"/>
      <c r="C18570" s="57" t="s">
        <v>46277</v>
      </c>
      <c r="D18570" s="57" t="s">
        <v>46278</v>
      </c>
    </row>
    <row r="18571" spans="1:4">
      <c r="A18571" s="57" t="s">
        <v>46238</v>
      </c>
      <c r="B18571" s="57"/>
      <c r="C18571" s="57" t="s">
        <v>46279</v>
      </c>
      <c r="D18571" s="57" t="s">
        <v>46280</v>
      </c>
    </row>
    <row r="18572" spans="1:4">
      <c r="A18572" s="57" t="s">
        <v>46238</v>
      </c>
      <c r="B18572" s="57"/>
      <c r="C18572" s="57" t="s">
        <v>46281</v>
      </c>
      <c r="D18572" s="57" t="s">
        <v>46214</v>
      </c>
    </row>
    <row r="18573" spans="1:4">
      <c r="A18573" s="57" t="s">
        <v>46238</v>
      </c>
      <c r="B18573" s="57"/>
      <c r="C18573" s="57" t="s">
        <v>46282</v>
      </c>
      <c r="D18573" s="57" t="s">
        <v>46283</v>
      </c>
    </row>
    <row r="18574" spans="1:4">
      <c r="A18574" s="57" t="s">
        <v>46238</v>
      </c>
      <c r="B18574" s="57"/>
      <c r="C18574" s="57" t="s">
        <v>46284</v>
      </c>
      <c r="D18574" s="57" t="s">
        <v>46285</v>
      </c>
    </row>
    <row r="18575" spans="1:4">
      <c r="A18575" s="57" t="s">
        <v>46238</v>
      </c>
      <c r="B18575" s="57"/>
      <c r="C18575" s="57" t="s">
        <v>46286</v>
      </c>
      <c r="D18575" s="57" t="s">
        <v>46287</v>
      </c>
    </row>
    <row r="18576" spans="1:4">
      <c r="A18576" s="57" t="s">
        <v>46238</v>
      </c>
      <c r="B18576" s="57"/>
      <c r="C18576" s="57" t="s">
        <v>46288</v>
      </c>
      <c r="D18576" s="57" t="s">
        <v>46212</v>
      </c>
    </row>
    <row r="18577" spans="1:4">
      <c r="A18577" s="57" t="s">
        <v>46238</v>
      </c>
      <c r="B18577" s="57"/>
      <c r="C18577" s="57" t="s">
        <v>46289</v>
      </c>
      <c r="D18577" s="57" t="s">
        <v>46290</v>
      </c>
    </row>
    <row r="18578" spans="1:4">
      <c r="A18578" s="57" t="s">
        <v>46238</v>
      </c>
      <c r="B18578" s="57"/>
      <c r="C18578" s="57" t="s">
        <v>46291</v>
      </c>
      <c r="D18578" s="57" t="s">
        <v>46292</v>
      </c>
    </row>
    <row r="18579" spans="1:4">
      <c r="A18579" s="57" t="s">
        <v>46238</v>
      </c>
      <c r="B18579" s="57"/>
      <c r="C18579" s="57" t="s">
        <v>46293</v>
      </c>
      <c r="D18579" s="57" t="s">
        <v>46294</v>
      </c>
    </row>
    <row r="18580" spans="1:4">
      <c r="A18580" s="57" t="s">
        <v>46238</v>
      </c>
      <c r="B18580" s="57"/>
      <c r="C18580" s="57" t="s">
        <v>46295</v>
      </c>
      <c r="D18580" s="57" t="s">
        <v>46296</v>
      </c>
    </row>
    <row r="18581" spans="1:4">
      <c r="A18581" s="57" t="s">
        <v>46238</v>
      </c>
      <c r="B18581" s="57"/>
      <c r="C18581" s="57" t="s">
        <v>46297</v>
      </c>
      <c r="D18581" s="57" t="s">
        <v>46298</v>
      </c>
    </row>
    <row r="18582" spans="1:4">
      <c r="A18582" s="57" t="s">
        <v>46238</v>
      </c>
      <c r="B18582" s="57"/>
      <c r="C18582" s="57" t="s">
        <v>46299</v>
      </c>
      <c r="D18582" s="57" t="s">
        <v>46300</v>
      </c>
    </row>
    <row r="18583" spans="1:4">
      <c r="A18583" s="57" t="s">
        <v>46238</v>
      </c>
      <c r="B18583" s="57"/>
      <c r="C18583" s="57" t="s">
        <v>46301</v>
      </c>
      <c r="D18583" s="57" t="s">
        <v>46302</v>
      </c>
    </row>
    <row r="18584" spans="1:4">
      <c r="A18584" s="57" t="s">
        <v>46238</v>
      </c>
      <c r="B18584" s="57"/>
      <c r="C18584" s="57" t="s">
        <v>46303</v>
      </c>
      <c r="D18584" s="57" t="s">
        <v>46304</v>
      </c>
    </row>
    <row r="18585" spans="1:4">
      <c r="A18585" s="57" t="s">
        <v>46238</v>
      </c>
      <c r="B18585" s="57"/>
      <c r="C18585" s="57" t="s">
        <v>74225</v>
      </c>
      <c r="D18585" s="57" t="s">
        <v>74226</v>
      </c>
    </row>
    <row r="18586" spans="1:4">
      <c r="A18586" s="57" t="s">
        <v>46238</v>
      </c>
      <c r="B18586" s="57"/>
      <c r="C18586" s="57" t="s">
        <v>74227</v>
      </c>
      <c r="D18586" s="57" t="s">
        <v>74228</v>
      </c>
    </row>
    <row r="18587" spans="1:4">
      <c r="A18587" s="57" t="s">
        <v>46238</v>
      </c>
      <c r="B18587" s="57"/>
      <c r="C18587" s="57" t="s">
        <v>75362</v>
      </c>
      <c r="D18587" s="57" t="s">
        <v>75363</v>
      </c>
    </row>
    <row r="18588" spans="1:4">
      <c r="A18588" s="57" t="s">
        <v>46238</v>
      </c>
      <c r="B18588" s="57"/>
      <c r="C18588" s="57" t="s">
        <v>75364</v>
      </c>
      <c r="D18588" s="57" t="s">
        <v>75365</v>
      </c>
    </row>
    <row r="18589" spans="1:4">
      <c r="A18589" s="57" t="s">
        <v>46238</v>
      </c>
      <c r="B18589" s="57"/>
      <c r="C18589" s="57" t="s">
        <v>75366</v>
      </c>
      <c r="D18589" s="57" t="s">
        <v>75367</v>
      </c>
    </row>
    <row r="18590" spans="1:4">
      <c r="A18590" s="57" t="s">
        <v>46238</v>
      </c>
      <c r="B18590" s="57"/>
      <c r="C18590" s="57" t="s">
        <v>75368</v>
      </c>
      <c r="D18590" s="57" t="s">
        <v>75369</v>
      </c>
    </row>
    <row r="18591" spans="1:4">
      <c r="A18591" s="57" t="s">
        <v>46238</v>
      </c>
      <c r="B18591" s="57"/>
      <c r="C18591" s="57" t="s">
        <v>75370</v>
      </c>
      <c r="D18591" s="57" t="s">
        <v>75371</v>
      </c>
    </row>
    <row r="18592" spans="1:4">
      <c r="A18592" s="57" t="s">
        <v>46238</v>
      </c>
      <c r="B18592" s="57"/>
      <c r="C18592" s="57" t="s">
        <v>75372</v>
      </c>
      <c r="D18592" s="57" t="s">
        <v>75373</v>
      </c>
    </row>
    <row r="18593" spans="1:4">
      <c r="A18593" s="57" t="s">
        <v>46238</v>
      </c>
      <c r="B18593" s="57"/>
      <c r="C18593" s="57" t="s">
        <v>75374</v>
      </c>
      <c r="D18593" s="57" t="s">
        <v>46202</v>
      </c>
    </row>
    <row r="18594" spans="1:4">
      <c r="A18594" s="57" t="s">
        <v>46238</v>
      </c>
      <c r="B18594" s="57"/>
      <c r="C18594" s="57" t="s">
        <v>77415</v>
      </c>
      <c r="D18594" s="57" t="s">
        <v>77416</v>
      </c>
    </row>
    <row r="18595" spans="1:4">
      <c r="A18595" s="57" t="s">
        <v>46238</v>
      </c>
      <c r="B18595" s="57"/>
      <c r="C18595" s="57" t="s">
        <v>77417</v>
      </c>
      <c r="D18595" s="57" t="s">
        <v>77418</v>
      </c>
    </row>
    <row r="18596" spans="1:4">
      <c r="A18596" s="57" t="s">
        <v>46305</v>
      </c>
      <c r="B18596" s="57" t="s">
        <v>12940</v>
      </c>
      <c r="C18596" s="57" t="s">
        <v>46306</v>
      </c>
      <c r="D18596" s="57" t="s">
        <v>46307</v>
      </c>
    </row>
    <row r="18597" spans="1:4">
      <c r="A18597" s="57" t="s">
        <v>46305</v>
      </c>
      <c r="B18597" s="57"/>
      <c r="C18597" s="57" t="s">
        <v>46308</v>
      </c>
      <c r="D18597" s="57" t="s">
        <v>46224</v>
      </c>
    </row>
    <row r="18598" spans="1:4">
      <c r="A18598" s="57" t="s">
        <v>46305</v>
      </c>
      <c r="B18598" s="57"/>
      <c r="C18598" s="57" t="s">
        <v>46309</v>
      </c>
      <c r="D18598" s="57" t="s">
        <v>46310</v>
      </c>
    </row>
    <row r="18599" spans="1:4">
      <c r="A18599" s="57" t="s">
        <v>46305</v>
      </c>
      <c r="B18599" s="57"/>
      <c r="C18599" s="57" t="s">
        <v>46311</v>
      </c>
      <c r="D18599" s="57" t="s">
        <v>46312</v>
      </c>
    </row>
    <row r="18600" spans="1:4">
      <c r="A18600" s="57" t="s">
        <v>46305</v>
      </c>
      <c r="B18600" s="57"/>
      <c r="C18600" s="57" t="s">
        <v>46313</v>
      </c>
      <c r="D18600" s="57" t="s">
        <v>46314</v>
      </c>
    </row>
    <row r="18601" spans="1:4">
      <c r="A18601" s="57" t="s">
        <v>46305</v>
      </c>
      <c r="B18601" s="57"/>
      <c r="C18601" s="57" t="s">
        <v>46315</v>
      </c>
      <c r="D18601" s="57" t="s">
        <v>46316</v>
      </c>
    </row>
    <row r="18602" spans="1:4">
      <c r="A18602" s="57" t="s">
        <v>46305</v>
      </c>
      <c r="B18602" s="57"/>
      <c r="C18602" s="57" t="s">
        <v>46317</v>
      </c>
      <c r="D18602" s="57" t="s">
        <v>46318</v>
      </c>
    </row>
    <row r="18603" spans="1:4">
      <c r="A18603" s="57" t="s">
        <v>46305</v>
      </c>
      <c r="B18603" s="57"/>
      <c r="C18603" s="57" t="s">
        <v>46319</v>
      </c>
      <c r="D18603" s="57" t="s">
        <v>46320</v>
      </c>
    </row>
    <row r="18604" spans="1:4">
      <c r="A18604" s="57" t="s">
        <v>46305</v>
      </c>
      <c r="B18604" s="57"/>
      <c r="C18604" s="57" t="s">
        <v>46321</v>
      </c>
      <c r="D18604" s="57" t="s">
        <v>46322</v>
      </c>
    </row>
    <row r="18605" spans="1:4">
      <c r="A18605" s="57" t="s">
        <v>46305</v>
      </c>
      <c r="B18605" s="57"/>
      <c r="C18605" s="57" t="s">
        <v>46323</v>
      </c>
      <c r="D18605" s="57" t="s">
        <v>46324</v>
      </c>
    </row>
    <row r="18606" spans="1:4">
      <c r="A18606" s="57" t="s">
        <v>46305</v>
      </c>
      <c r="B18606" s="57"/>
      <c r="C18606" s="57" t="s">
        <v>46325</v>
      </c>
      <c r="D18606" s="57" t="s">
        <v>46326</v>
      </c>
    </row>
    <row r="18607" spans="1:4">
      <c r="A18607" s="57" t="s">
        <v>46305</v>
      </c>
      <c r="B18607" s="57"/>
      <c r="C18607" s="57" t="s">
        <v>46327</v>
      </c>
      <c r="D18607" s="57" t="s">
        <v>46328</v>
      </c>
    </row>
    <row r="18608" spans="1:4">
      <c r="A18608" s="57" t="s">
        <v>46305</v>
      </c>
      <c r="B18608" s="57"/>
      <c r="C18608" s="57" t="s">
        <v>46329</v>
      </c>
      <c r="D18608" s="57" t="s">
        <v>46226</v>
      </c>
    </row>
    <row r="18609" spans="1:4">
      <c r="A18609" s="57" t="s">
        <v>46305</v>
      </c>
      <c r="B18609" s="57"/>
      <c r="C18609" s="57" t="s">
        <v>46330</v>
      </c>
      <c r="D18609" s="57" t="s">
        <v>46228</v>
      </c>
    </row>
    <row r="18610" spans="1:4">
      <c r="A18610" s="57" t="s">
        <v>46305</v>
      </c>
      <c r="B18610" s="57"/>
      <c r="C18610" s="57" t="s">
        <v>46331</v>
      </c>
      <c r="D18610" s="57" t="s">
        <v>46228</v>
      </c>
    </row>
    <row r="18611" spans="1:4">
      <c r="A18611" s="57" t="s">
        <v>46305</v>
      </c>
      <c r="B18611" s="57"/>
      <c r="C18611" s="57" t="s">
        <v>46332</v>
      </c>
      <c r="D18611" s="57" t="s">
        <v>46333</v>
      </c>
    </row>
    <row r="18612" spans="1:4">
      <c r="A18612" s="57" t="s">
        <v>46305</v>
      </c>
      <c r="B18612" s="57"/>
      <c r="C18612" s="57" t="s">
        <v>46334</v>
      </c>
      <c r="D18612" s="57" t="s">
        <v>46335</v>
      </c>
    </row>
    <row r="18613" spans="1:4">
      <c r="A18613" s="57" t="s">
        <v>46305</v>
      </c>
      <c r="B18613" s="57"/>
      <c r="C18613" s="57" t="s">
        <v>46336</v>
      </c>
      <c r="D18613" s="57" t="s">
        <v>46337</v>
      </c>
    </row>
    <row r="18614" spans="1:4">
      <c r="A18614" s="57" t="s">
        <v>46305</v>
      </c>
      <c r="B18614" s="57"/>
      <c r="C18614" s="57" t="s">
        <v>46338</v>
      </c>
      <c r="D18614" s="57" t="s">
        <v>46339</v>
      </c>
    </row>
    <row r="18615" spans="1:4">
      <c r="A18615" s="57" t="s">
        <v>46305</v>
      </c>
      <c r="B18615" s="57"/>
      <c r="C18615" s="57" t="s">
        <v>46340</v>
      </c>
      <c r="D18615" s="57" t="s">
        <v>46230</v>
      </c>
    </row>
    <row r="18616" spans="1:4">
      <c r="A18616" s="57" t="s">
        <v>46305</v>
      </c>
      <c r="B18616" s="57"/>
      <c r="C18616" s="57" t="s">
        <v>46341</v>
      </c>
      <c r="D18616" s="57" t="s">
        <v>46342</v>
      </c>
    </row>
    <row r="18617" spans="1:4">
      <c r="A18617" s="57" t="s">
        <v>46305</v>
      </c>
      <c r="B18617" s="57"/>
      <c r="C18617" s="57" t="s">
        <v>46343</v>
      </c>
      <c r="D18617" s="57" t="s">
        <v>46344</v>
      </c>
    </row>
    <row r="18618" spans="1:4">
      <c r="A18618" s="57" t="s">
        <v>46305</v>
      </c>
      <c r="B18618" s="57"/>
      <c r="C18618" s="57" t="s">
        <v>46345</v>
      </c>
      <c r="D18618" s="57" t="s">
        <v>46346</v>
      </c>
    </row>
    <row r="18619" spans="1:4">
      <c r="A18619" s="57" t="s">
        <v>46305</v>
      </c>
      <c r="B18619" s="57"/>
      <c r="C18619" s="57" t="s">
        <v>46347</v>
      </c>
      <c r="D18619" s="57" t="s">
        <v>46348</v>
      </c>
    </row>
    <row r="18620" spans="1:4">
      <c r="A18620" s="57" t="s">
        <v>46305</v>
      </c>
      <c r="B18620" s="57"/>
      <c r="C18620" s="57" t="s">
        <v>46349</v>
      </c>
      <c r="D18620" s="57" t="s">
        <v>46350</v>
      </c>
    </row>
    <row r="18621" spans="1:4">
      <c r="A18621" s="57" t="s">
        <v>46305</v>
      </c>
      <c r="B18621" s="57"/>
      <c r="C18621" s="57" t="s">
        <v>46351</v>
      </c>
      <c r="D18621" s="57" t="s">
        <v>46352</v>
      </c>
    </row>
    <row r="18622" spans="1:4">
      <c r="A18622" s="57" t="s">
        <v>46305</v>
      </c>
      <c r="B18622" s="57"/>
      <c r="C18622" s="57" t="s">
        <v>46353</v>
      </c>
      <c r="D18622" s="57" t="s">
        <v>46354</v>
      </c>
    </row>
    <row r="18623" spans="1:4">
      <c r="A18623" s="57" t="s">
        <v>46305</v>
      </c>
      <c r="B18623" s="57"/>
      <c r="C18623" s="57" t="s">
        <v>46355</v>
      </c>
      <c r="D18623" s="57" t="s">
        <v>46356</v>
      </c>
    </row>
    <row r="18624" spans="1:4">
      <c r="A18624" s="57" t="s">
        <v>46305</v>
      </c>
      <c r="B18624" s="57"/>
      <c r="C18624" s="57" t="s">
        <v>46357</v>
      </c>
      <c r="D18624" s="57" t="s">
        <v>46358</v>
      </c>
    </row>
    <row r="18625" spans="1:4">
      <c r="A18625" s="57" t="s">
        <v>46305</v>
      </c>
      <c r="B18625" s="57"/>
      <c r="C18625" s="57" t="s">
        <v>46359</v>
      </c>
      <c r="D18625" s="57" t="s">
        <v>46360</v>
      </c>
    </row>
    <row r="18626" spans="1:4">
      <c r="A18626" s="57" t="s">
        <v>46305</v>
      </c>
      <c r="B18626" s="57"/>
      <c r="C18626" s="57" t="s">
        <v>46361</v>
      </c>
      <c r="D18626" s="57" t="s">
        <v>46362</v>
      </c>
    </row>
    <row r="18627" spans="1:4">
      <c r="A18627" s="57" t="s">
        <v>46305</v>
      </c>
      <c r="B18627" s="57"/>
      <c r="C18627" s="57" t="s">
        <v>46363</v>
      </c>
      <c r="D18627" s="57" t="s">
        <v>46364</v>
      </c>
    </row>
    <row r="18628" spans="1:4">
      <c r="A18628" s="57" t="s">
        <v>46305</v>
      </c>
      <c r="B18628" s="57"/>
      <c r="C18628" s="57" t="s">
        <v>46365</v>
      </c>
      <c r="D18628" s="57" t="s">
        <v>46366</v>
      </c>
    </row>
    <row r="18629" spans="1:4">
      <c r="A18629" s="57" t="s">
        <v>46305</v>
      </c>
      <c r="B18629" s="57"/>
      <c r="C18629" s="57" t="s">
        <v>46367</v>
      </c>
      <c r="D18629" s="57" t="s">
        <v>46368</v>
      </c>
    </row>
    <row r="18630" spans="1:4">
      <c r="A18630" s="57" t="s">
        <v>46305</v>
      </c>
      <c r="B18630" s="57"/>
      <c r="C18630" s="57" t="s">
        <v>46369</v>
      </c>
      <c r="D18630" s="57" t="s">
        <v>46370</v>
      </c>
    </row>
    <row r="18631" spans="1:4">
      <c r="A18631" s="57" t="s">
        <v>46305</v>
      </c>
      <c r="B18631" s="57"/>
      <c r="C18631" s="57" t="s">
        <v>77419</v>
      </c>
      <c r="D18631" s="57" t="s">
        <v>77420</v>
      </c>
    </row>
    <row r="18632" spans="1:4">
      <c r="A18632" s="57" t="s">
        <v>46305</v>
      </c>
      <c r="B18632" s="57"/>
      <c r="C18632" s="57" t="s">
        <v>77421</v>
      </c>
      <c r="D18632" s="57" t="s">
        <v>77422</v>
      </c>
    </row>
    <row r="18633" spans="1:4">
      <c r="A18633" s="57" t="s">
        <v>46305</v>
      </c>
      <c r="B18633" s="57"/>
      <c r="C18633" s="57" t="s">
        <v>77423</v>
      </c>
      <c r="D18633" s="57" t="s">
        <v>77424</v>
      </c>
    </row>
    <row r="18634" spans="1:4">
      <c r="A18634" s="57" t="s">
        <v>46305</v>
      </c>
      <c r="B18634" s="57"/>
      <c r="C18634" s="57" t="s">
        <v>77425</v>
      </c>
      <c r="D18634" s="57" t="s">
        <v>77426</v>
      </c>
    </row>
    <row r="18635" spans="1:4">
      <c r="A18635" s="57" t="s">
        <v>46305</v>
      </c>
      <c r="B18635" s="57"/>
      <c r="C18635" s="57" t="s">
        <v>77427</v>
      </c>
      <c r="D18635" s="57" t="s">
        <v>77428</v>
      </c>
    </row>
    <row r="18636" spans="1:4">
      <c r="A18636" s="57" t="s">
        <v>46305</v>
      </c>
      <c r="B18636" s="57"/>
      <c r="C18636" s="57" t="s">
        <v>77429</v>
      </c>
      <c r="D18636" s="57" t="s">
        <v>77430</v>
      </c>
    </row>
    <row r="18637" spans="1:4">
      <c r="A18637" s="57" t="s">
        <v>46305</v>
      </c>
      <c r="B18637" s="57"/>
      <c r="C18637" s="57" t="s">
        <v>77431</v>
      </c>
      <c r="D18637" s="57" t="s">
        <v>77432</v>
      </c>
    </row>
    <row r="18638" spans="1:4">
      <c r="A18638" s="57" t="s">
        <v>46371</v>
      </c>
      <c r="B18638" s="57" t="s">
        <v>12940</v>
      </c>
      <c r="C18638" s="57" t="s">
        <v>46372</v>
      </c>
      <c r="D18638" s="57" t="s">
        <v>46373</v>
      </c>
    </row>
    <row r="18639" spans="1:4">
      <c r="A18639" s="57" t="s">
        <v>46371</v>
      </c>
      <c r="B18639" s="57"/>
      <c r="C18639" s="57" t="s">
        <v>46374</v>
      </c>
      <c r="D18639" s="57" t="s">
        <v>46375</v>
      </c>
    </row>
    <row r="18640" spans="1:4">
      <c r="A18640" s="57" t="s">
        <v>46371</v>
      </c>
      <c r="B18640" s="57"/>
      <c r="C18640" s="57" t="s">
        <v>46376</v>
      </c>
      <c r="D18640" s="57" t="s">
        <v>46377</v>
      </c>
    </row>
    <row r="18641" spans="1:4">
      <c r="A18641" s="57" t="s">
        <v>46371</v>
      </c>
      <c r="B18641" s="57"/>
      <c r="C18641" s="57" t="s">
        <v>46378</v>
      </c>
      <c r="D18641" s="57" t="s">
        <v>46379</v>
      </c>
    </row>
    <row r="18642" spans="1:4">
      <c r="A18642" s="57" t="s">
        <v>46371</v>
      </c>
      <c r="B18642" s="57"/>
      <c r="C18642" s="57" t="s">
        <v>46380</v>
      </c>
      <c r="D18642" s="57" t="s">
        <v>46381</v>
      </c>
    </row>
    <row r="18643" spans="1:4">
      <c r="A18643" s="57" t="s">
        <v>46371</v>
      </c>
      <c r="B18643" s="57"/>
      <c r="C18643" s="57" t="s">
        <v>46382</v>
      </c>
      <c r="D18643" s="57" t="s">
        <v>46383</v>
      </c>
    </row>
    <row r="18644" spans="1:4">
      <c r="A18644" s="57" t="s">
        <v>46384</v>
      </c>
      <c r="B18644" s="57" t="s">
        <v>12940</v>
      </c>
      <c r="C18644" s="57" t="s">
        <v>46385</v>
      </c>
      <c r="D18644" s="57" t="s">
        <v>46386</v>
      </c>
    </row>
    <row r="18645" spans="1:4">
      <c r="A18645" s="57" t="s">
        <v>46387</v>
      </c>
      <c r="B18645" s="57" t="s">
        <v>12940</v>
      </c>
      <c r="C18645" s="57" t="s">
        <v>46388</v>
      </c>
      <c r="D18645" s="57" t="s">
        <v>46389</v>
      </c>
    </row>
    <row r="18646" spans="1:4">
      <c r="A18646" s="57" t="s">
        <v>46387</v>
      </c>
      <c r="B18646" s="57"/>
      <c r="C18646" s="57" t="s">
        <v>46390</v>
      </c>
      <c r="D18646" s="57" t="s">
        <v>46391</v>
      </c>
    </row>
    <row r="18647" spans="1:4">
      <c r="A18647" s="57" t="s">
        <v>46387</v>
      </c>
      <c r="B18647" s="57"/>
      <c r="C18647" s="57" t="s">
        <v>46392</v>
      </c>
      <c r="D18647" s="57" t="s">
        <v>46393</v>
      </c>
    </row>
    <row r="18648" spans="1:4">
      <c r="A18648" s="57" t="s">
        <v>46387</v>
      </c>
      <c r="B18648" s="57"/>
      <c r="C18648" s="57" t="s">
        <v>46394</v>
      </c>
      <c r="D18648" s="57" t="s">
        <v>46395</v>
      </c>
    </row>
    <row r="18649" spans="1:4">
      <c r="A18649" s="57" t="s">
        <v>46387</v>
      </c>
      <c r="B18649" s="57"/>
      <c r="C18649" s="57" t="s">
        <v>46396</v>
      </c>
      <c r="D18649" s="57" t="s">
        <v>46397</v>
      </c>
    </row>
    <row r="18650" spans="1:4">
      <c r="A18650" s="57" t="s">
        <v>46387</v>
      </c>
      <c r="B18650" s="57"/>
      <c r="C18650" s="57" t="s">
        <v>46398</v>
      </c>
      <c r="D18650" s="57" t="s">
        <v>46399</v>
      </c>
    </row>
    <row r="18651" spans="1:4">
      <c r="A18651" s="57" t="s">
        <v>46387</v>
      </c>
      <c r="B18651" s="57"/>
      <c r="C18651" s="57" t="s">
        <v>46400</v>
      </c>
      <c r="D18651" s="57" t="s">
        <v>46401</v>
      </c>
    </row>
    <row r="18652" spans="1:4">
      <c r="A18652" s="57" t="s">
        <v>46387</v>
      </c>
      <c r="B18652" s="57"/>
      <c r="C18652" s="57" t="s">
        <v>46402</v>
      </c>
      <c r="D18652" s="57" t="s">
        <v>46403</v>
      </c>
    </row>
    <row r="18653" spans="1:4">
      <c r="A18653" s="57" t="s">
        <v>46404</v>
      </c>
      <c r="B18653" s="57" t="s">
        <v>12940</v>
      </c>
      <c r="C18653" s="57" t="s">
        <v>46405</v>
      </c>
      <c r="D18653" s="57" t="s">
        <v>46406</v>
      </c>
    </row>
    <row r="18654" spans="1:4">
      <c r="A18654" s="57" t="s">
        <v>46404</v>
      </c>
      <c r="B18654" s="57"/>
      <c r="C18654" s="57" t="s">
        <v>46407</v>
      </c>
      <c r="D18654" s="57" t="s">
        <v>46408</v>
      </c>
    </row>
    <row r="18655" spans="1:4">
      <c r="A18655" s="57" t="s">
        <v>46409</v>
      </c>
      <c r="B18655" s="57" t="s">
        <v>12940</v>
      </c>
      <c r="C18655" s="57" t="s">
        <v>46410</v>
      </c>
      <c r="D18655" s="57" t="s">
        <v>46411</v>
      </c>
    </row>
    <row r="18656" spans="1:4">
      <c r="A18656" s="57" t="s">
        <v>46409</v>
      </c>
      <c r="B18656" s="57"/>
      <c r="C18656" s="57" t="s">
        <v>46412</v>
      </c>
      <c r="D18656" s="57" t="s">
        <v>46413</v>
      </c>
    </row>
    <row r="18657" spans="1:4">
      <c r="A18657" s="57" t="s">
        <v>46414</v>
      </c>
      <c r="B18657" s="57" t="s">
        <v>12940</v>
      </c>
      <c r="C18657" s="57" t="s">
        <v>46415</v>
      </c>
      <c r="D18657" s="57" t="s">
        <v>46416</v>
      </c>
    </row>
    <row r="18658" spans="1:4">
      <c r="A18658" s="57" t="s">
        <v>46417</v>
      </c>
      <c r="B18658" s="57" t="s">
        <v>12940</v>
      </c>
      <c r="C18658" s="57" t="s">
        <v>46418</v>
      </c>
      <c r="D18658" s="57" t="s">
        <v>46419</v>
      </c>
    </row>
    <row r="18659" spans="1:4">
      <c r="A18659" s="57" t="s">
        <v>46417</v>
      </c>
      <c r="B18659" s="57"/>
      <c r="C18659" s="57" t="s">
        <v>46420</v>
      </c>
      <c r="D18659" s="57" t="s">
        <v>46421</v>
      </c>
    </row>
    <row r="18660" spans="1:4">
      <c r="A18660" s="57" t="s">
        <v>46417</v>
      </c>
      <c r="B18660" s="57"/>
      <c r="C18660" s="57" t="s">
        <v>46422</v>
      </c>
      <c r="D18660" s="57" t="s">
        <v>46423</v>
      </c>
    </row>
    <row r="18661" spans="1:4">
      <c r="A18661" s="57" t="s">
        <v>46417</v>
      </c>
      <c r="B18661" s="57"/>
      <c r="C18661" s="57" t="s">
        <v>46424</v>
      </c>
      <c r="D18661" s="57" t="s">
        <v>46425</v>
      </c>
    </row>
    <row r="18662" spans="1:4">
      <c r="A18662" s="57" t="s">
        <v>46417</v>
      </c>
      <c r="B18662" s="57"/>
      <c r="C18662" s="57" t="s">
        <v>46426</v>
      </c>
      <c r="D18662" s="57" t="s">
        <v>46427</v>
      </c>
    </row>
    <row r="18663" spans="1:4">
      <c r="A18663" s="57" t="s">
        <v>46417</v>
      </c>
      <c r="B18663" s="57"/>
      <c r="C18663" s="57" t="s">
        <v>46428</v>
      </c>
      <c r="D18663" s="57" t="s">
        <v>46429</v>
      </c>
    </row>
    <row r="18664" spans="1:4">
      <c r="A18664" s="57" t="s">
        <v>46417</v>
      </c>
      <c r="B18664" s="57"/>
      <c r="C18664" s="57" t="s">
        <v>46430</v>
      </c>
      <c r="D18664" s="57" t="s">
        <v>46431</v>
      </c>
    </row>
    <row r="18665" spans="1:4">
      <c r="A18665" s="57" t="s">
        <v>46417</v>
      </c>
      <c r="B18665" s="57"/>
      <c r="C18665" s="57" t="s">
        <v>46432</v>
      </c>
      <c r="D18665" s="57" t="s">
        <v>46433</v>
      </c>
    </row>
    <row r="18666" spans="1:4">
      <c r="A18666" s="57" t="s">
        <v>46417</v>
      </c>
      <c r="B18666" s="57"/>
      <c r="C18666" s="57" t="s">
        <v>46434</v>
      </c>
      <c r="D18666" s="57" t="s">
        <v>46435</v>
      </c>
    </row>
    <row r="18667" spans="1:4">
      <c r="A18667" s="57" t="s">
        <v>46436</v>
      </c>
      <c r="B18667" s="57" t="s">
        <v>12940</v>
      </c>
      <c r="C18667" s="57" t="s">
        <v>46437</v>
      </c>
      <c r="D18667" s="57" t="s">
        <v>46438</v>
      </c>
    </row>
    <row r="18668" spans="1:4">
      <c r="A18668" s="57" t="s">
        <v>46436</v>
      </c>
      <c r="B18668" s="57"/>
      <c r="C18668" s="57" t="s">
        <v>46439</v>
      </c>
      <c r="D18668" s="57" t="s">
        <v>46440</v>
      </c>
    </row>
    <row r="18669" spans="1:4">
      <c r="A18669" s="57" t="s">
        <v>46436</v>
      </c>
      <c r="B18669" s="57"/>
      <c r="C18669" s="57" t="s">
        <v>46441</v>
      </c>
      <c r="D18669" s="57" t="s">
        <v>46442</v>
      </c>
    </row>
    <row r="18670" spans="1:4">
      <c r="A18670" s="57" t="s">
        <v>46436</v>
      </c>
      <c r="B18670" s="57"/>
      <c r="C18670" s="57" t="s">
        <v>46443</v>
      </c>
      <c r="D18670" s="57" t="s">
        <v>46444</v>
      </c>
    </row>
    <row r="18671" spans="1:4">
      <c r="A18671" s="57" t="s">
        <v>46436</v>
      </c>
      <c r="B18671" s="57"/>
      <c r="C18671" s="57" t="s">
        <v>46445</v>
      </c>
      <c r="D18671" s="57" t="s">
        <v>46446</v>
      </c>
    </row>
    <row r="18672" spans="1:4">
      <c r="A18672" s="57" t="s">
        <v>46436</v>
      </c>
      <c r="B18672" s="57"/>
      <c r="C18672" s="57" t="s">
        <v>46447</v>
      </c>
      <c r="D18672" s="57" t="s">
        <v>46448</v>
      </c>
    </row>
    <row r="18673" spans="1:4">
      <c r="A18673" s="57" t="s">
        <v>46436</v>
      </c>
      <c r="B18673" s="57"/>
      <c r="C18673" s="57" t="s">
        <v>46449</v>
      </c>
      <c r="D18673" s="57" t="s">
        <v>46450</v>
      </c>
    </row>
    <row r="18674" spans="1:4">
      <c r="A18674" s="57" t="s">
        <v>46436</v>
      </c>
      <c r="B18674" s="57"/>
      <c r="C18674" s="57" t="s">
        <v>46451</v>
      </c>
      <c r="D18674" s="57" t="s">
        <v>46452</v>
      </c>
    </row>
    <row r="18675" spans="1:4">
      <c r="A18675" s="57" t="s">
        <v>46436</v>
      </c>
      <c r="B18675" s="57"/>
      <c r="C18675" s="57" t="s">
        <v>46453</v>
      </c>
      <c r="D18675" s="57" t="s">
        <v>46454</v>
      </c>
    </row>
    <row r="18676" spans="1:4">
      <c r="A18676" s="57" t="s">
        <v>46436</v>
      </c>
      <c r="B18676" s="57"/>
      <c r="C18676" s="57" t="s">
        <v>46455</v>
      </c>
      <c r="D18676" s="57" t="s">
        <v>46456</v>
      </c>
    </row>
    <row r="18677" spans="1:4">
      <c r="A18677" s="57" t="s">
        <v>46436</v>
      </c>
      <c r="B18677" s="57"/>
      <c r="C18677" s="57" t="s">
        <v>46457</v>
      </c>
      <c r="D18677" s="57" t="s">
        <v>46458</v>
      </c>
    </row>
    <row r="18678" spans="1:4">
      <c r="A18678" s="57" t="s">
        <v>46436</v>
      </c>
      <c r="B18678" s="57"/>
      <c r="C18678" s="57" t="s">
        <v>46459</v>
      </c>
      <c r="D18678" s="57" t="s">
        <v>46460</v>
      </c>
    </row>
    <row r="18679" spans="1:4">
      <c r="A18679" s="57" t="s">
        <v>46436</v>
      </c>
      <c r="B18679" s="57"/>
      <c r="C18679" s="57" t="s">
        <v>46461</v>
      </c>
      <c r="D18679" s="57" t="s">
        <v>46462</v>
      </c>
    </row>
    <row r="18680" spans="1:4">
      <c r="A18680" s="57" t="s">
        <v>46436</v>
      </c>
      <c r="B18680" s="57"/>
      <c r="C18680" s="57" t="s">
        <v>46463</v>
      </c>
      <c r="D18680" s="57" t="s">
        <v>46464</v>
      </c>
    </row>
    <row r="18681" spans="1:4">
      <c r="A18681" s="57" t="s">
        <v>46436</v>
      </c>
      <c r="B18681" s="57"/>
      <c r="C18681" s="57" t="s">
        <v>46465</v>
      </c>
      <c r="D18681" s="57" t="s">
        <v>46466</v>
      </c>
    </row>
    <row r="18682" spans="1:4">
      <c r="A18682" s="57" t="s">
        <v>46436</v>
      </c>
      <c r="B18682" s="57"/>
      <c r="C18682" s="57" t="s">
        <v>46467</v>
      </c>
      <c r="D18682" s="57" t="s">
        <v>46468</v>
      </c>
    </row>
    <row r="18683" spans="1:4">
      <c r="A18683" s="57" t="s">
        <v>46436</v>
      </c>
      <c r="B18683" s="57"/>
      <c r="C18683" s="57" t="s">
        <v>46469</v>
      </c>
      <c r="D18683" s="57" t="s">
        <v>46470</v>
      </c>
    </row>
    <row r="18684" spans="1:4">
      <c r="A18684" s="57" t="s">
        <v>46436</v>
      </c>
      <c r="B18684" s="57"/>
      <c r="C18684" s="57" t="s">
        <v>46471</v>
      </c>
      <c r="D18684" s="57" t="s">
        <v>46472</v>
      </c>
    </row>
    <row r="18685" spans="1:4">
      <c r="A18685" s="57" t="s">
        <v>46436</v>
      </c>
      <c r="B18685" s="57"/>
      <c r="C18685" s="57" t="s">
        <v>46473</v>
      </c>
      <c r="D18685" s="57" t="s">
        <v>46472</v>
      </c>
    </row>
    <row r="18686" spans="1:4">
      <c r="A18686" s="57" t="s">
        <v>9407</v>
      </c>
      <c r="B18686" s="57" t="s">
        <v>74294</v>
      </c>
      <c r="C18686" s="57" t="s">
        <v>9408</v>
      </c>
      <c r="D18686" s="57" t="s">
        <v>9409</v>
      </c>
    </row>
    <row r="18687" spans="1:4">
      <c r="A18687" s="57" t="s">
        <v>9407</v>
      </c>
      <c r="B18687" s="57" t="s">
        <v>74294</v>
      </c>
      <c r="C18687" s="57" t="s">
        <v>13131</v>
      </c>
      <c r="D18687" s="57" t="s">
        <v>15539</v>
      </c>
    </row>
    <row r="18688" spans="1:4">
      <c r="A18688" s="57" t="s">
        <v>9407</v>
      </c>
      <c r="B18688" s="57" t="s">
        <v>74294</v>
      </c>
      <c r="C18688" s="57" t="s">
        <v>17526</v>
      </c>
      <c r="D18688" s="57" t="s">
        <v>17527</v>
      </c>
    </row>
    <row r="18689" spans="1:4">
      <c r="A18689" s="57" t="s">
        <v>7894</v>
      </c>
      <c r="B18689" s="57" t="s">
        <v>74294</v>
      </c>
      <c r="C18689" s="57" t="s">
        <v>6698</v>
      </c>
      <c r="D18689" s="57" t="s">
        <v>6699</v>
      </c>
    </row>
    <row r="18690" spans="1:4">
      <c r="A18690" s="57" t="s">
        <v>7894</v>
      </c>
      <c r="B18690" s="57" t="s">
        <v>74294</v>
      </c>
      <c r="C18690" s="57" t="s">
        <v>6914</v>
      </c>
      <c r="D18690" s="57" t="s">
        <v>6915</v>
      </c>
    </row>
    <row r="18691" spans="1:4">
      <c r="A18691" s="57" t="s">
        <v>7894</v>
      </c>
      <c r="B18691" s="57" t="s">
        <v>74294</v>
      </c>
      <c r="C18691" s="57" t="s">
        <v>8563</v>
      </c>
      <c r="D18691" s="57" t="s">
        <v>8564</v>
      </c>
    </row>
    <row r="18692" spans="1:4">
      <c r="A18692" s="57" t="s">
        <v>7894</v>
      </c>
      <c r="B18692" s="57" t="s">
        <v>74294</v>
      </c>
      <c r="C18692" s="57" t="s">
        <v>9410</v>
      </c>
      <c r="D18692" s="57" t="s">
        <v>9411</v>
      </c>
    </row>
    <row r="18693" spans="1:4">
      <c r="A18693" s="57" t="s">
        <v>7894</v>
      </c>
      <c r="B18693" s="57" t="s">
        <v>74294</v>
      </c>
      <c r="C18693" s="57" t="s">
        <v>13132</v>
      </c>
      <c r="D18693" s="57" t="s">
        <v>13133</v>
      </c>
    </row>
    <row r="18694" spans="1:4">
      <c r="A18694" s="57" t="s">
        <v>7894</v>
      </c>
      <c r="B18694" s="57" t="s">
        <v>74294</v>
      </c>
      <c r="C18694" s="57" t="s">
        <v>13134</v>
      </c>
      <c r="D18694" s="57" t="s">
        <v>13135</v>
      </c>
    </row>
    <row r="18695" spans="1:4">
      <c r="A18695" s="57" t="s">
        <v>7894</v>
      </c>
      <c r="B18695" s="57" t="s">
        <v>74294</v>
      </c>
      <c r="C18695" s="57" t="s">
        <v>15540</v>
      </c>
      <c r="D18695" s="57" t="s">
        <v>15541</v>
      </c>
    </row>
    <row r="18696" spans="1:4">
      <c r="A18696" s="57" t="s">
        <v>7894</v>
      </c>
      <c r="B18696" s="57" t="s">
        <v>74294</v>
      </c>
      <c r="C18696" s="57" t="s">
        <v>15542</v>
      </c>
      <c r="D18696" s="57" t="s">
        <v>15543</v>
      </c>
    </row>
    <row r="18697" spans="1:4">
      <c r="A18697" s="57" t="s">
        <v>7894</v>
      </c>
      <c r="B18697" s="57" t="s">
        <v>74294</v>
      </c>
      <c r="C18697" s="57" t="s">
        <v>46474</v>
      </c>
      <c r="D18697" s="57" t="s">
        <v>46475</v>
      </c>
    </row>
    <row r="18698" spans="1:4">
      <c r="A18698" s="57" t="s">
        <v>75375</v>
      </c>
      <c r="B18698" s="57" t="s">
        <v>74294</v>
      </c>
      <c r="C18698" s="57" t="s">
        <v>75376</v>
      </c>
      <c r="D18698" s="57" t="s">
        <v>75377</v>
      </c>
    </row>
    <row r="18699" spans="1:4">
      <c r="A18699" s="57" t="s">
        <v>46476</v>
      </c>
      <c r="B18699" s="57" t="s">
        <v>12940</v>
      </c>
      <c r="C18699" s="57" t="s">
        <v>46477</v>
      </c>
      <c r="D18699" s="57" t="s">
        <v>19034</v>
      </c>
    </row>
    <row r="18700" spans="1:4">
      <c r="A18700" s="57" t="s">
        <v>46476</v>
      </c>
      <c r="B18700" s="57"/>
      <c r="C18700" s="57" t="s">
        <v>46478</v>
      </c>
      <c r="D18700" s="57" t="s">
        <v>46479</v>
      </c>
    </row>
    <row r="18701" spans="1:4">
      <c r="A18701" s="57" t="s">
        <v>46476</v>
      </c>
      <c r="B18701" s="57"/>
      <c r="C18701" s="57" t="s">
        <v>46480</v>
      </c>
      <c r="D18701" s="57" t="s">
        <v>46481</v>
      </c>
    </row>
    <row r="18702" spans="1:4">
      <c r="A18702" s="57" t="s">
        <v>46482</v>
      </c>
      <c r="B18702" s="57" t="s">
        <v>12940</v>
      </c>
      <c r="C18702" s="57" t="s">
        <v>46483</v>
      </c>
      <c r="D18702" s="57" t="s">
        <v>19034</v>
      </c>
    </row>
    <row r="18703" spans="1:4">
      <c r="A18703" s="57" t="s">
        <v>46482</v>
      </c>
      <c r="B18703" s="57"/>
      <c r="C18703" s="57" t="s">
        <v>46484</v>
      </c>
      <c r="D18703" s="57" t="s">
        <v>19034</v>
      </c>
    </row>
    <row r="18704" spans="1:4">
      <c r="A18704" s="57" t="s">
        <v>46482</v>
      </c>
      <c r="B18704" s="57"/>
      <c r="C18704" s="57" t="s">
        <v>46485</v>
      </c>
      <c r="D18704" s="57" t="s">
        <v>19034</v>
      </c>
    </row>
    <row r="18705" spans="1:4">
      <c r="A18705" s="57" t="s">
        <v>46482</v>
      </c>
      <c r="B18705" s="57"/>
      <c r="C18705" s="57" t="s">
        <v>46486</v>
      </c>
      <c r="D18705" s="57" t="s">
        <v>19034</v>
      </c>
    </row>
    <row r="18706" spans="1:4">
      <c r="A18706" s="57" t="s">
        <v>46482</v>
      </c>
      <c r="B18706" s="57"/>
      <c r="C18706" s="57" t="s">
        <v>46487</v>
      </c>
      <c r="D18706" s="57" t="s">
        <v>46488</v>
      </c>
    </row>
    <row r="18707" spans="1:4">
      <c r="A18707" s="57" t="s">
        <v>75378</v>
      </c>
      <c r="B18707" s="57" t="s">
        <v>12940</v>
      </c>
      <c r="C18707" s="57" t="s">
        <v>75379</v>
      </c>
      <c r="D18707" s="57" t="s">
        <v>46519</v>
      </c>
    </row>
    <row r="18708" spans="1:4">
      <c r="A18708" s="57" t="s">
        <v>75380</v>
      </c>
      <c r="B18708" s="57" t="s">
        <v>12940</v>
      </c>
      <c r="C18708" s="57" t="s">
        <v>75381</v>
      </c>
      <c r="D18708" s="57" t="s">
        <v>19034</v>
      </c>
    </row>
    <row r="18709" spans="1:4">
      <c r="A18709" s="57" t="s">
        <v>46489</v>
      </c>
      <c r="B18709" s="57" t="s">
        <v>12940</v>
      </c>
      <c r="C18709" s="57" t="s">
        <v>46490</v>
      </c>
      <c r="D18709" s="57" t="s">
        <v>46491</v>
      </c>
    </row>
    <row r="18710" spans="1:4">
      <c r="A18710" s="57" t="s">
        <v>46492</v>
      </c>
      <c r="B18710" s="57" t="s">
        <v>12940</v>
      </c>
      <c r="C18710" s="57" t="s">
        <v>46493</v>
      </c>
      <c r="D18710" s="57" t="s">
        <v>46494</v>
      </c>
    </row>
    <row r="18711" spans="1:4">
      <c r="A18711" s="57" t="s">
        <v>46492</v>
      </c>
      <c r="B18711" s="57"/>
      <c r="C18711" s="57" t="s">
        <v>46495</v>
      </c>
      <c r="D18711" s="57" t="s">
        <v>46496</v>
      </c>
    </row>
    <row r="18712" spans="1:4">
      <c r="A18712" s="57" t="s">
        <v>46497</v>
      </c>
      <c r="B18712" s="57" t="s">
        <v>12940</v>
      </c>
      <c r="C18712" s="57" t="s">
        <v>46498</v>
      </c>
      <c r="D18712" s="57" t="s">
        <v>46499</v>
      </c>
    </row>
    <row r="18713" spans="1:4">
      <c r="A18713" s="57" t="s">
        <v>46497</v>
      </c>
      <c r="B18713" s="57"/>
      <c r="C18713" s="57" t="s">
        <v>46500</v>
      </c>
      <c r="D18713" s="57" t="s">
        <v>46501</v>
      </c>
    </row>
    <row r="18714" spans="1:4">
      <c r="A18714" s="57" t="s">
        <v>46497</v>
      </c>
      <c r="B18714" s="57"/>
      <c r="C18714" s="57" t="s">
        <v>46502</v>
      </c>
      <c r="D18714" s="57" t="s">
        <v>46503</v>
      </c>
    </row>
    <row r="18715" spans="1:4">
      <c r="A18715" s="57" t="s">
        <v>46497</v>
      </c>
      <c r="B18715" s="57"/>
      <c r="C18715" s="57" t="s">
        <v>46504</v>
      </c>
      <c r="D18715" s="57" t="s">
        <v>46503</v>
      </c>
    </row>
    <row r="18716" spans="1:4">
      <c r="A18716" s="57" t="s">
        <v>46497</v>
      </c>
      <c r="B18716" s="57"/>
      <c r="C18716" s="57" t="s">
        <v>46505</v>
      </c>
      <c r="D18716" s="57" t="s">
        <v>46506</v>
      </c>
    </row>
    <row r="18717" spans="1:4">
      <c r="A18717" s="57" t="s">
        <v>46497</v>
      </c>
      <c r="B18717" s="57"/>
      <c r="C18717" s="57" t="s">
        <v>46507</v>
      </c>
      <c r="D18717" s="57" t="s">
        <v>46508</v>
      </c>
    </row>
    <row r="18718" spans="1:4">
      <c r="A18718" s="57" t="s">
        <v>46509</v>
      </c>
      <c r="B18718" s="57" t="s">
        <v>12940</v>
      </c>
      <c r="C18718" s="57" t="s">
        <v>46510</v>
      </c>
      <c r="D18718" s="57" t="s">
        <v>46511</v>
      </c>
    </row>
    <row r="18719" spans="1:4">
      <c r="A18719" s="57" t="s">
        <v>46509</v>
      </c>
      <c r="B18719" s="57"/>
      <c r="C18719" s="57" t="s">
        <v>46512</v>
      </c>
      <c r="D18719" s="57" t="s">
        <v>46513</v>
      </c>
    </row>
    <row r="18720" spans="1:4">
      <c r="A18720" s="57" t="s">
        <v>46514</v>
      </c>
      <c r="B18720" s="57" t="s">
        <v>12940</v>
      </c>
      <c r="C18720" s="57" t="s">
        <v>46515</v>
      </c>
      <c r="D18720" s="57" t="s">
        <v>46516</v>
      </c>
    </row>
    <row r="18721" spans="1:4">
      <c r="A18721" s="57" t="s">
        <v>46517</v>
      </c>
      <c r="B18721" s="57" t="s">
        <v>12940</v>
      </c>
      <c r="C18721" s="57" t="s">
        <v>46518</v>
      </c>
      <c r="D18721" s="57" t="s">
        <v>46519</v>
      </c>
    </row>
    <row r="18722" spans="1:4">
      <c r="A18722" s="57" t="s">
        <v>46517</v>
      </c>
      <c r="B18722" s="57"/>
      <c r="C18722" s="57" t="s">
        <v>46520</v>
      </c>
      <c r="D18722" s="57" t="s">
        <v>46521</v>
      </c>
    </row>
    <row r="18723" spans="1:4">
      <c r="A18723" s="57" t="s">
        <v>46522</v>
      </c>
      <c r="B18723" s="57" t="s">
        <v>12940</v>
      </c>
      <c r="C18723" s="57" t="s">
        <v>46523</v>
      </c>
      <c r="D18723" s="57" t="s">
        <v>46524</v>
      </c>
    </row>
    <row r="18724" spans="1:4">
      <c r="A18724" s="57" t="s">
        <v>46522</v>
      </c>
      <c r="B18724" s="57"/>
      <c r="C18724" s="57" t="s">
        <v>46525</v>
      </c>
      <c r="D18724" s="57" t="s">
        <v>46526</v>
      </c>
    </row>
    <row r="18725" spans="1:4">
      <c r="A18725" s="57" t="s">
        <v>46527</v>
      </c>
      <c r="B18725" s="57" t="s">
        <v>12940</v>
      </c>
      <c r="C18725" s="57" t="s">
        <v>46528</v>
      </c>
      <c r="D18725" s="57" t="s">
        <v>46529</v>
      </c>
    </row>
    <row r="18726" spans="1:4">
      <c r="A18726" s="57" t="s">
        <v>46530</v>
      </c>
      <c r="B18726" s="57" t="s">
        <v>12940</v>
      </c>
      <c r="C18726" s="57" t="s">
        <v>46531</v>
      </c>
      <c r="D18726" s="57" t="s">
        <v>46532</v>
      </c>
    </row>
    <row r="18727" spans="1:4">
      <c r="A18727" s="57" t="s">
        <v>46530</v>
      </c>
      <c r="B18727" s="57"/>
      <c r="C18727" s="57" t="s">
        <v>46533</v>
      </c>
      <c r="D18727" s="57" t="s">
        <v>46534</v>
      </c>
    </row>
    <row r="18728" spans="1:4">
      <c r="A18728" s="57" t="s">
        <v>46530</v>
      </c>
      <c r="B18728" s="57"/>
      <c r="C18728" s="57" t="s">
        <v>46535</v>
      </c>
      <c r="D18728" s="57" t="s">
        <v>46536</v>
      </c>
    </row>
    <row r="18729" spans="1:4">
      <c r="A18729" s="57" t="s">
        <v>46530</v>
      </c>
      <c r="B18729" s="57"/>
      <c r="C18729" s="57" t="s">
        <v>46537</v>
      </c>
      <c r="D18729" s="57" t="s">
        <v>46538</v>
      </c>
    </row>
    <row r="18730" spans="1:4">
      <c r="A18730" s="57" t="s">
        <v>46539</v>
      </c>
      <c r="B18730" s="57" t="s">
        <v>12940</v>
      </c>
      <c r="C18730" s="57" t="s">
        <v>46540</v>
      </c>
      <c r="D18730" s="57" t="s">
        <v>46541</v>
      </c>
    </row>
    <row r="18731" spans="1:4">
      <c r="A18731" s="57" t="s">
        <v>46539</v>
      </c>
      <c r="B18731" s="57"/>
      <c r="C18731" s="57" t="s">
        <v>46542</v>
      </c>
      <c r="D18731" s="57" t="s">
        <v>46543</v>
      </c>
    </row>
    <row r="18732" spans="1:4">
      <c r="A18732" s="57" t="s">
        <v>46544</v>
      </c>
      <c r="B18732" s="57" t="s">
        <v>12940</v>
      </c>
      <c r="C18732" s="57" t="s">
        <v>46545</v>
      </c>
      <c r="D18732" s="57" t="s">
        <v>46546</v>
      </c>
    </row>
    <row r="18733" spans="1:4">
      <c r="A18733" s="57" t="s">
        <v>46544</v>
      </c>
      <c r="B18733" s="57"/>
      <c r="C18733" s="57" t="s">
        <v>46547</v>
      </c>
      <c r="D18733" s="57" t="s">
        <v>46548</v>
      </c>
    </row>
    <row r="18734" spans="1:4">
      <c r="A18734" s="57" t="s">
        <v>46544</v>
      </c>
      <c r="B18734" s="57"/>
      <c r="C18734" s="57" t="s">
        <v>46549</v>
      </c>
      <c r="D18734" s="57" t="s">
        <v>46550</v>
      </c>
    </row>
    <row r="18735" spans="1:4">
      <c r="A18735" s="57" t="s">
        <v>46544</v>
      </c>
      <c r="B18735" s="57"/>
      <c r="C18735" s="57" t="s">
        <v>46551</v>
      </c>
      <c r="D18735" s="57" t="s">
        <v>46552</v>
      </c>
    </row>
    <row r="18736" spans="1:4">
      <c r="A18736" s="57" t="s">
        <v>46553</v>
      </c>
      <c r="B18736" s="57" t="s">
        <v>12940</v>
      </c>
      <c r="C18736" s="57" t="s">
        <v>46554</v>
      </c>
      <c r="D18736" s="57" t="s">
        <v>46555</v>
      </c>
    </row>
    <row r="18737" spans="1:4">
      <c r="A18737" s="57" t="s">
        <v>46556</v>
      </c>
      <c r="B18737" s="57" t="s">
        <v>12940</v>
      </c>
      <c r="C18737" s="57" t="s">
        <v>46557</v>
      </c>
      <c r="D18737" s="57" t="s">
        <v>46558</v>
      </c>
    </row>
    <row r="18738" spans="1:4">
      <c r="A18738" s="57" t="s">
        <v>46556</v>
      </c>
      <c r="B18738" s="57"/>
      <c r="C18738" s="57" t="s">
        <v>46559</v>
      </c>
      <c r="D18738" s="57" t="s">
        <v>46560</v>
      </c>
    </row>
    <row r="18739" spans="1:4">
      <c r="A18739" s="57" t="s">
        <v>46556</v>
      </c>
      <c r="B18739" s="57"/>
      <c r="C18739" s="57" t="s">
        <v>46561</v>
      </c>
      <c r="D18739" s="57" t="s">
        <v>46562</v>
      </c>
    </row>
    <row r="18740" spans="1:4">
      <c r="A18740" s="57" t="s">
        <v>46556</v>
      </c>
      <c r="B18740" s="57"/>
      <c r="C18740" s="57" t="s">
        <v>46563</v>
      </c>
      <c r="D18740" s="57" t="s">
        <v>46564</v>
      </c>
    </row>
    <row r="18741" spans="1:4">
      <c r="A18741" s="57" t="s">
        <v>46556</v>
      </c>
      <c r="B18741" s="57"/>
      <c r="C18741" s="57" t="s">
        <v>46565</v>
      </c>
      <c r="D18741" s="57" t="s">
        <v>46566</v>
      </c>
    </row>
    <row r="18742" spans="1:4">
      <c r="A18742" s="57" t="s">
        <v>46556</v>
      </c>
      <c r="B18742" s="57"/>
      <c r="C18742" s="57" t="s">
        <v>46567</v>
      </c>
      <c r="D18742" s="57" t="s">
        <v>46568</v>
      </c>
    </row>
    <row r="18743" spans="1:4">
      <c r="A18743" s="57" t="s">
        <v>46556</v>
      </c>
      <c r="B18743" s="57"/>
      <c r="C18743" s="57" t="s">
        <v>46569</v>
      </c>
      <c r="D18743" s="57" t="s">
        <v>46570</v>
      </c>
    </row>
    <row r="18744" spans="1:4">
      <c r="A18744" s="57" t="s">
        <v>46556</v>
      </c>
      <c r="B18744" s="57"/>
      <c r="C18744" s="57" t="s">
        <v>46571</v>
      </c>
      <c r="D18744" s="57" t="s">
        <v>46572</v>
      </c>
    </row>
    <row r="18745" spans="1:4">
      <c r="A18745" s="57" t="s">
        <v>46556</v>
      </c>
      <c r="B18745" s="57"/>
      <c r="C18745" s="57" t="s">
        <v>46573</v>
      </c>
      <c r="D18745" s="57" t="s">
        <v>46574</v>
      </c>
    </row>
    <row r="18746" spans="1:4">
      <c r="A18746" s="57" t="s">
        <v>46556</v>
      </c>
      <c r="B18746" s="57"/>
      <c r="C18746" s="57" t="s">
        <v>46575</v>
      </c>
      <c r="D18746" s="57" t="s">
        <v>46576</v>
      </c>
    </row>
    <row r="18747" spans="1:4">
      <c r="A18747" s="57" t="s">
        <v>46556</v>
      </c>
      <c r="B18747" s="57"/>
      <c r="C18747" s="57" t="s">
        <v>46577</v>
      </c>
      <c r="D18747" s="57" t="s">
        <v>46578</v>
      </c>
    </row>
    <row r="18748" spans="1:4">
      <c r="A18748" s="57" t="s">
        <v>46556</v>
      </c>
      <c r="B18748" s="57"/>
      <c r="C18748" s="57" t="s">
        <v>46579</v>
      </c>
      <c r="D18748" s="57" t="s">
        <v>46580</v>
      </c>
    </row>
    <row r="18749" spans="1:4">
      <c r="A18749" s="57" t="s">
        <v>46556</v>
      </c>
      <c r="B18749" s="57"/>
      <c r="C18749" s="57" t="s">
        <v>46581</v>
      </c>
      <c r="D18749" s="57" t="s">
        <v>46582</v>
      </c>
    </row>
    <row r="18750" spans="1:4">
      <c r="A18750" s="57" t="s">
        <v>46556</v>
      </c>
      <c r="B18750" s="57"/>
      <c r="C18750" s="57" t="s">
        <v>46583</v>
      </c>
      <c r="D18750" s="57" t="s">
        <v>46584</v>
      </c>
    </row>
    <row r="18751" spans="1:4">
      <c r="A18751" s="57" t="s">
        <v>46556</v>
      </c>
      <c r="B18751" s="57"/>
      <c r="C18751" s="57" t="s">
        <v>46585</v>
      </c>
      <c r="D18751" s="57" t="s">
        <v>46586</v>
      </c>
    </row>
    <row r="18752" spans="1:4">
      <c r="A18752" s="57" t="s">
        <v>46556</v>
      </c>
      <c r="B18752" s="57"/>
      <c r="C18752" s="57" t="s">
        <v>46587</v>
      </c>
      <c r="D18752" s="57" t="s">
        <v>46588</v>
      </c>
    </row>
    <row r="18753" spans="1:4">
      <c r="A18753" s="57" t="s">
        <v>46556</v>
      </c>
      <c r="B18753" s="57"/>
      <c r="C18753" s="57" t="s">
        <v>46589</v>
      </c>
      <c r="D18753" s="57" t="s">
        <v>46590</v>
      </c>
    </row>
    <row r="18754" spans="1:4">
      <c r="A18754" s="57" t="s">
        <v>46556</v>
      </c>
      <c r="B18754" s="57"/>
      <c r="C18754" s="57" t="s">
        <v>46591</v>
      </c>
      <c r="D18754" s="57" t="s">
        <v>46592</v>
      </c>
    </row>
    <row r="18755" spans="1:4">
      <c r="A18755" s="57" t="s">
        <v>46556</v>
      </c>
      <c r="B18755" s="57"/>
      <c r="C18755" s="57" t="s">
        <v>77433</v>
      </c>
      <c r="D18755" s="57" t="s">
        <v>77434</v>
      </c>
    </row>
    <row r="18756" spans="1:4">
      <c r="A18756" s="57" t="s">
        <v>46593</v>
      </c>
      <c r="B18756" s="57" t="s">
        <v>12940</v>
      </c>
      <c r="C18756" s="57" t="s">
        <v>46594</v>
      </c>
      <c r="D18756" s="57" t="s">
        <v>46595</v>
      </c>
    </row>
    <row r="18757" spans="1:4">
      <c r="A18757" s="57" t="s">
        <v>46596</v>
      </c>
      <c r="B18757" s="57" t="s">
        <v>12940</v>
      </c>
      <c r="C18757" s="57" t="s">
        <v>46597</v>
      </c>
      <c r="D18757" s="57" t="s">
        <v>46598</v>
      </c>
    </row>
    <row r="18758" spans="1:4">
      <c r="A18758" s="57" t="s">
        <v>46599</v>
      </c>
      <c r="B18758" s="57" t="s">
        <v>12940</v>
      </c>
      <c r="C18758" s="57" t="s">
        <v>46600</v>
      </c>
      <c r="D18758" s="57" t="s">
        <v>46601</v>
      </c>
    </row>
    <row r="18759" spans="1:4">
      <c r="A18759" s="57" t="s">
        <v>46602</v>
      </c>
      <c r="B18759" s="57" t="s">
        <v>12940</v>
      </c>
      <c r="C18759" s="57" t="s">
        <v>46603</v>
      </c>
      <c r="D18759" s="57" t="s">
        <v>46604</v>
      </c>
    </row>
    <row r="18760" spans="1:4">
      <c r="A18760" s="57" t="s">
        <v>46602</v>
      </c>
      <c r="B18760" s="57"/>
      <c r="C18760" s="57" t="s">
        <v>46605</v>
      </c>
      <c r="D18760" s="57" t="s">
        <v>46606</v>
      </c>
    </row>
    <row r="18761" spans="1:4">
      <c r="A18761" s="57" t="s">
        <v>46602</v>
      </c>
      <c r="B18761" s="57"/>
      <c r="C18761" s="57" t="s">
        <v>46607</v>
      </c>
      <c r="D18761" s="57" t="s">
        <v>46608</v>
      </c>
    </row>
    <row r="18762" spans="1:4">
      <c r="A18762" s="57" t="s">
        <v>46602</v>
      </c>
      <c r="B18762" s="57"/>
      <c r="C18762" s="57" t="s">
        <v>46609</v>
      </c>
      <c r="D18762" s="57" t="s">
        <v>46610</v>
      </c>
    </row>
    <row r="18763" spans="1:4">
      <c r="A18763" s="57" t="s">
        <v>46602</v>
      </c>
      <c r="B18763" s="57"/>
      <c r="C18763" s="57" t="s">
        <v>75382</v>
      </c>
      <c r="D18763" s="57" t="s">
        <v>75383</v>
      </c>
    </row>
    <row r="18764" spans="1:4">
      <c r="A18764" s="57" t="s">
        <v>77435</v>
      </c>
      <c r="B18764" s="57" t="s">
        <v>12940</v>
      </c>
      <c r="C18764" s="57" t="s">
        <v>77436</v>
      </c>
      <c r="D18764" s="57" t="s">
        <v>77437</v>
      </c>
    </row>
    <row r="18765" spans="1:4">
      <c r="A18765" s="57" t="s">
        <v>46611</v>
      </c>
      <c r="B18765" s="57" t="s">
        <v>12940</v>
      </c>
      <c r="C18765" s="57" t="s">
        <v>46612</v>
      </c>
      <c r="D18765" s="57" t="s">
        <v>46613</v>
      </c>
    </row>
    <row r="18766" spans="1:4">
      <c r="A18766" s="57" t="s">
        <v>46611</v>
      </c>
      <c r="B18766" s="57"/>
      <c r="C18766" s="57" t="s">
        <v>46614</v>
      </c>
      <c r="D18766" s="57" t="s">
        <v>46615</v>
      </c>
    </row>
    <row r="18767" spans="1:4">
      <c r="A18767" s="57" t="s">
        <v>46616</v>
      </c>
      <c r="B18767" s="57" t="s">
        <v>12940</v>
      </c>
      <c r="C18767" s="57" t="s">
        <v>46617</v>
      </c>
      <c r="D18767" s="57" t="s">
        <v>46618</v>
      </c>
    </row>
    <row r="18768" spans="1:4">
      <c r="A18768" s="57" t="s">
        <v>46619</v>
      </c>
      <c r="B18768" s="57" t="s">
        <v>12940</v>
      </c>
      <c r="C18768" s="57" t="s">
        <v>46620</v>
      </c>
      <c r="D18768" s="57" t="s">
        <v>46621</v>
      </c>
    </row>
    <row r="18769" spans="1:4">
      <c r="A18769" s="57" t="s">
        <v>46619</v>
      </c>
      <c r="B18769" s="57"/>
      <c r="C18769" s="57" t="s">
        <v>46622</v>
      </c>
      <c r="D18769" s="57" t="s">
        <v>46623</v>
      </c>
    </row>
    <row r="18770" spans="1:4">
      <c r="A18770" s="57" t="s">
        <v>46619</v>
      </c>
      <c r="B18770" s="57"/>
      <c r="C18770" s="57" t="s">
        <v>46624</v>
      </c>
      <c r="D18770" s="57" t="s">
        <v>46625</v>
      </c>
    </row>
    <row r="18771" spans="1:4">
      <c r="A18771" s="57" t="s">
        <v>46626</v>
      </c>
      <c r="B18771" s="57" t="s">
        <v>12940</v>
      </c>
      <c r="C18771" s="57" t="s">
        <v>46627</v>
      </c>
      <c r="D18771" s="57" t="s">
        <v>46628</v>
      </c>
    </row>
    <row r="18772" spans="1:4">
      <c r="A18772" s="57" t="s">
        <v>46626</v>
      </c>
      <c r="B18772" s="57"/>
      <c r="C18772" s="57" t="s">
        <v>46629</v>
      </c>
      <c r="D18772" s="57" t="s">
        <v>46630</v>
      </c>
    </row>
    <row r="18773" spans="1:4">
      <c r="A18773" s="57" t="s">
        <v>46626</v>
      </c>
      <c r="B18773" s="57"/>
      <c r="C18773" s="57" t="s">
        <v>46631</v>
      </c>
      <c r="D18773" s="57" t="s">
        <v>46632</v>
      </c>
    </row>
    <row r="18774" spans="1:4">
      <c r="A18774" s="57" t="s">
        <v>74230</v>
      </c>
      <c r="B18774" s="57" t="s">
        <v>12940</v>
      </c>
      <c r="C18774" s="57" t="s">
        <v>74231</v>
      </c>
      <c r="D18774" s="57" t="s">
        <v>74232</v>
      </c>
    </row>
    <row r="18775" spans="1:4">
      <c r="A18775" s="57" t="s">
        <v>46633</v>
      </c>
      <c r="B18775" s="57" t="s">
        <v>12940</v>
      </c>
      <c r="C18775" s="57" t="s">
        <v>46634</v>
      </c>
      <c r="D18775" s="57" t="s">
        <v>46635</v>
      </c>
    </row>
    <row r="18776" spans="1:4">
      <c r="A18776" s="57" t="s">
        <v>46633</v>
      </c>
      <c r="B18776" s="57"/>
      <c r="C18776" s="57" t="s">
        <v>46636</v>
      </c>
      <c r="D18776" s="57" t="s">
        <v>46637</v>
      </c>
    </row>
    <row r="18777" spans="1:4">
      <c r="A18777" s="57" t="s">
        <v>46633</v>
      </c>
      <c r="B18777" s="57"/>
      <c r="C18777" s="57" t="s">
        <v>46638</v>
      </c>
      <c r="D18777" s="57" t="s">
        <v>46639</v>
      </c>
    </row>
    <row r="18778" spans="1:4">
      <c r="A18778" s="57" t="s">
        <v>46633</v>
      </c>
      <c r="B18778" s="57"/>
      <c r="C18778" s="57" t="s">
        <v>46640</v>
      </c>
      <c r="D18778" s="57" t="s">
        <v>46641</v>
      </c>
    </row>
    <row r="18779" spans="1:4">
      <c r="A18779" s="57" t="s">
        <v>46633</v>
      </c>
      <c r="B18779" s="57"/>
      <c r="C18779" s="57" t="s">
        <v>46642</v>
      </c>
      <c r="D18779" s="57" t="s">
        <v>46643</v>
      </c>
    </row>
    <row r="18780" spans="1:4">
      <c r="A18780" s="57" t="s">
        <v>46633</v>
      </c>
      <c r="B18780" s="57"/>
      <c r="C18780" s="57" t="s">
        <v>46644</v>
      </c>
      <c r="D18780" s="57" t="s">
        <v>46645</v>
      </c>
    </row>
    <row r="18781" spans="1:4">
      <c r="A18781" s="57" t="s">
        <v>46633</v>
      </c>
      <c r="B18781" s="57"/>
      <c r="C18781" s="57" t="s">
        <v>46646</v>
      </c>
      <c r="D18781" s="57" t="s">
        <v>46647</v>
      </c>
    </row>
    <row r="18782" spans="1:4">
      <c r="A18782" s="57" t="s">
        <v>46633</v>
      </c>
      <c r="B18782" s="57"/>
      <c r="C18782" s="57" t="s">
        <v>46648</v>
      </c>
      <c r="D18782" s="57" t="s">
        <v>46649</v>
      </c>
    </row>
    <row r="18783" spans="1:4">
      <c r="A18783" s="57" t="s">
        <v>46633</v>
      </c>
      <c r="B18783" s="57"/>
      <c r="C18783" s="57" t="s">
        <v>46650</v>
      </c>
      <c r="D18783" s="57" t="s">
        <v>46651</v>
      </c>
    </row>
    <row r="18784" spans="1:4">
      <c r="A18784" s="57" t="s">
        <v>46633</v>
      </c>
      <c r="B18784" s="57"/>
      <c r="C18784" s="57" t="s">
        <v>46652</v>
      </c>
      <c r="D18784" s="57" t="s">
        <v>46653</v>
      </c>
    </row>
    <row r="18785" spans="1:4">
      <c r="A18785" s="57" t="s">
        <v>46633</v>
      </c>
      <c r="B18785" s="57"/>
      <c r="C18785" s="57" t="s">
        <v>46654</v>
      </c>
      <c r="D18785" s="57" t="s">
        <v>46655</v>
      </c>
    </row>
    <row r="18786" spans="1:4">
      <c r="A18786" s="57" t="s">
        <v>46633</v>
      </c>
      <c r="B18786" s="57"/>
      <c r="C18786" s="57" t="s">
        <v>46656</v>
      </c>
      <c r="D18786" s="57" t="s">
        <v>46657</v>
      </c>
    </row>
    <row r="18787" spans="1:4">
      <c r="A18787" s="57" t="s">
        <v>46633</v>
      </c>
      <c r="B18787" s="57"/>
      <c r="C18787" s="57" t="s">
        <v>46658</v>
      </c>
      <c r="D18787" s="57" t="s">
        <v>46659</v>
      </c>
    </row>
    <row r="18788" spans="1:4">
      <c r="A18788" s="57" t="s">
        <v>46633</v>
      </c>
      <c r="B18788" s="57"/>
      <c r="C18788" s="57" t="s">
        <v>46660</v>
      </c>
      <c r="D18788" s="57" t="s">
        <v>46661</v>
      </c>
    </row>
    <row r="18789" spans="1:4">
      <c r="A18789" s="57" t="s">
        <v>46633</v>
      </c>
      <c r="B18789" s="57"/>
      <c r="C18789" s="57" t="s">
        <v>46662</v>
      </c>
      <c r="D18789" s="57" t="s">
        <v>46663</v>
      </c>
    </row>
    <row r="18790" spans="1:4">
      <c r="A18790" s="57" t="s">
        <v>46633</v>
      </c>
      <c r="B18790" s="57"/>
      <c r="C18790" s="57" t="s">
        <v>46664</v>
      </c>
      <c r="D18790" s="57" t="s">
        <v>46665</v>
      </c>
    </row>
    <row r="18791" spans="1:4">
      <c r="A18791" s="57" t="s">
        <v>46633</v>
      </c>
      <c r="B18791" s="57"/>
      <c r="C18791" s="57" t="s">
        <v>46666</v>
      </c>
      <c r="D18791" s="57" t="s">
        <v>46667</v>
      </c>
    </row>
    <row r="18792" spans="1:4">
      <c r="A18792" s="57" t="s">
        <v>46633</v>
      </c>
      <c r="B18792" s="57"/>
      <c r="C18792" s="57" t="s">
        <v>46668</v>
      </c>
      <c r="D18792" s="57" t="s">
        <v>46669</v>
      </c>
    </row>
    <row r="18793" spans="1:4">
      <c r="A18793" s="57" t="s">
        <v>46633</v>
      </c>
      <c r="B18793" s="57"/>
      <c r="C18793" s="57" t="s">
        <v>46670</v>
      </c>
      <c r="D18793" s="57" t="s">
        <v>46671</v>
      </c>
    </row>
    <row r="18794" spans="1:4">
      <c r="A18794" s="57" t="s">
        <v>46633</v>
      </c>
      <c r="B18794" s="57"/>
      <c r="C18794" s="57" t="s">
        <v>46672</v>
      </c>
      <c r="D18794" s="57" t="s">
        <v>46673</v>
      </c>
    </row>
    <row r="18795" spans="1:4">
      <c r="A18795" s="57" t="s">
        <v>46633</v>
      </c>
      <c r="B18795" s="57"/>
      <c r="C18795" s="57" t="s">
        <v>46674</v>
      </c>
      <c r="D18795" s="57" t="s">
        <v>46675</v>
      </c>
    </row>
    <row r="18796" spans="1:4">
      <c r="A18796" s="57" t="s">
        <v>46633</v>
      </c>
      <c r="B18796" s="57"/>
      <c r="C18796" s="57" t="s">
        <v>46676</v>
      </c>
      <c r="D18796" s="57" t="s">
        <v>46677</v>
      </c>
    </row>
    <row r="18797" spans="1:4">
      <c r="A18797" s="57" t="s">
        <v>46633</v>
      </c>
      <c r="B18797" s="57"/>
      <c r="C18797" s="57" t="s">
        <v>46678</v>
      </c>
      <c r="D18797" s="57" t="s">
        <v>46679</v>
      </c>
    </row>
    <row r="18798" spans="1:4">
      <c r="A18798" s="57" t="s">
        <v>46633</v>
      </c>
      <c r="B18798" s="57"/>
      <c r="C18798" s="57" t="s">
        <v>46680</v>
      </c>
      <c r="D18798" s="57" t="s">
        <v>46681</v>
      </c>
    </row>
    <row r="18799" spans="1:4">
      <c r="A18799" s="57" t="s">
        <v>46633</v>
      </c>
      <c r="B18799" s="57"/>
      <c r="C18799" s="57" t="s">
        <v>46682</v>
      </c>
      <c r="D18799" s="57" t="s">
        <v>46683</v>
      </c>
    </row>
    <row r="18800" spans="1:4">
      <c r="A18800" s="57" t="s">
        <v>46633</v>
      </c>
      <c r="B18800" s="57"/>
      <c r="C18800" s="57" t="s">
        <v>46684</v>
      </c>
      <c r="D18800" s="57" t="s">
        <v>46685</v>
      </c>
    </row>
    <row r="18801" spans="1:4">
      <c r="A18801" s="57" t="s">
        <v>46633</v>
      </c>
      <c r="B18801" s="57"/>
      <c r="C18801" s="57" t="s">
        <v>46686</v>
      </c>
      <c r="D18801" s="57" t="s">
        <v>46687</v>
      </c>
    </row>
    <row r="18802" spans="1:4">
      <c r="A18802" s="57" t="s">
        <v>46633</v>
      </c>
      <c r="B18802" s="57"/>
      <c r="C18802" s="57" t="s">
        <v>46688</v>
      </c>
      <c r="D18802" s="57" t="s">
        <v>46689</v>
      </c>
    </row>
    <row r="18803" spans="1:4">
      <c r="A18803" s="57" t="s">
        <v>46633</v>
      </c>
      <c r="B18803" s="57"/>
      <c r="C18803" s="57" t="s">
        <v>75384</v>
      </c>
      <c r="D18803" s="57" t="s">
        <v>75385</v>
      </c>
    </row>
    <row r="18804" spans="1:4">
      <c r="A18804" s="57" t="s">
        <v>46633</v>
      </c>
      <c r="B18804" s="57"/>
      <c r="C18804" s="57" t="s">
        <v>76755</v>
      </c>
      <c r="D18804" s="57" t="s">
        <v>76756</v>
      </c>
    </row>
    <row r="18805" spans="1:4">
      <c r="A18805" s="57" t="s">
        <v>46633</v>
      </c>
      <c r="B18805" s="57"/>
      <c r="C18805" s="57" t="s">
        <v>76757</v>
      </c>
      <c r="D18805" s="57" t="s">
        <v>76758</v>
      </c>
    </row>
    <row r="18806" spans="1:4">
      <c r="A18806" s="57" t="s">
        <v>46690</v>
      </c>
      <c r="B18806" s="57" t="s">
        <v>12940</v>
      </c>
      <c r="C18806" s="57" t="s">
        <v>46691</v>
      </c>
      <c r="D18806" s="57" t="s">
        <v>46692</v>
      </c>
    </row>
    <row r="18807" spans="1:4">
      <c r="A18807" s="57" t="s">
        <v>7895</v>
      </c>
      <c r="B18807" s="57" t="s">
        <v>10668</v>
      </c>
      <c r="C18807" s="57" t="s">
        <v>5473</v>
      </c>
      <c r="D18807" s="57" t="s">
        <v>5474</v>
      </c>
    </row>
    <row r="18808" spans="1:4">
      <c r="A18808" s="57" t="s">
        <v>46693</v>
      </c>
      <c r="B18808" s="57" t="s">
        <v>12940</v>
      </c>
      <c r="C18808" s="57" t="s">
        <v>46694</v>
      </c>
      <c r="D18808" s="57" t="s">
        <v>46695</v>
      </c>
    </row>
    <row r="18809" spans="1:4">
      <c r="A18809" s="57" t="s">
        <v>46693</v>
      </c>
      <c r="B18809" s="57"/>
      <c r="C18809" s="57" t="s">
        <v>46696</v>
      </c>
      <c r="D18809" s="57" t="s">
        <v>46697</v>
      </c>
    </row>
    <row r="18810" spans="1:4">
      <c r="A18810" s="57" t="s">
        <v>46698</v>
      </c>
      <c r="B18810" s="57" t="s">
        <v>12940</v>
      </c>
      <c r="C18810" s="57" t="s">
        <v>46699</v>
      </c>
      <c r="D18810" s="57" t="s">
        <v>46700</v>
      </c>
    </row>
    <row r="18811" spans="1:4">
      <c r="A18811" s="57" t="s">
        <v>46698</v>
      </c>
      <c r="B18811" s="57"/>
      <c r="C18811" s="57" t="s">
        <v>46701</v>
      </c>
      <c r="D18811" s="57" t="s">
        <v>46702</v>
      </c>
    </row>
    <row r="18812" spans="1:4">
      <c r="A18812" s="57" t="s">
        <v>46703</v>
      </c>
      <c r="B18812" s="57" t="s">
        <v>12940</v>
      </c>
      <c r="C18812" s="57" t="s">
        <v>46704</v>
      </c>
      <c r="D18812" s="57" t="s">
        <v>46705</v>
      </c>
    </row>
    <row r="18813" spans="1:4">
      <c r="A18813" s="57" t="s">
        <v>46703</v>
      </c>
      <c r="B18813" s="57"/>
      <c r="C18813" s="57" t="s">
        <v>46706</v>
      </c>
      <c r="D18813" s="57" t="s">
        <v>46707</v>
      </c>
    </row>
    <row r="18814" spans="1:4">
      <c r="A18814" s="57" t="s">
        <v>46703</v>
      </c>
      <c r="B18814" s="57"/>
      <c r="C18814" s="57" t="s">
        <v>46708</v>
      </c>
      <c r="D18814" s="57" t="s">
        <v>46709</v>
      </c>
    </row>
    <row r="18815" spans="1:4">
      <c r="A18815" s="57" t="s">
        <v>46703</v>
      </c>
      <c r="B18815" s="57"/>
      <c r="C18815" s="57" t="s">
        <v>46710</v>
      </c>
      <c r="D18815" s="57" t="s">
        <v>46711</v>
      </c>
    </row>
    <row r="18816" spans="1:4">
      <c r="A18816" s="57" t="s">
        <v>46703</v>
      </c>
      <c r="B18816" s="57"/>
      <c r="C18816" s="57" t="s">
        <v>46712</v>
      </c>
      <c r="D18816" s="57" t="s">
        <v>46713</v>
      </c>
    </row>
    <row r="18817" spans="1:4">
      <c r="A18817" s="57" t="s">
        <v>46703</v>
      </c>
      <c r="B18817" s="57"/>
      <c r="C18817" s="57" t="s">
        <v>46714</v>
      </c>
      <c r="D18817" s="57" t="s">
        <v>46715</v>
      </c>
    </row>
    <row r="18818" spans="1:4">
      <c r="A18818" s="57" t="s">
        <v>46716</v>
      </c>
      <c r="B18818" s="57" t="s">
        <v>12940</v>
      </c>
      <c r="C18818" s="57" t="s">
        <v>46717</v>
      </c>
      <c r="D18818" s="57" t="s">
        <v>46718</v>
      </c>
    </row>
    <row r="18819" spans="1:4">
      <c r="A18819" s="57" t="s">
        <v>46716</v>
      </c>
      <c r="B18819" s="57"/>
      <c r="C18819" s="57" t="s">
        <v>46719</v>
      </c>
      <c r="D18819" s="57" t="s">
        <v>46720</v>
      </c>
    </row>
    <row r="18820" spans="1:4">
      <c r="A18820" s="57" t="s">
        <v>46716</v>
      </c>
      <c r="B18820" s="57"/>
      <c r="C18820" s="57" t="s">
        <v>46721</v>
      </c>
      <c r="D18820" s="57" t="s">
        <v>46722</v>
      </c>
    </row>
    <row r="18821" spans="1:4">
      <c r="A18821" s="57" t="s">
        <v>46716</v>
      </c>
      <c r="B18821" s="57"/>
      <c r="C18821" s="57" t="s">
        <v>46723</v>
      </c>
      <c r="D18821" s="57" t="s">
        <v>46724</v>
      </c>
    </row>
    <row r="18822" spans="1:4">
      <c r="A18822" s="57" t="s">
        <v>46725</v>
      </c>
      <c r="B18822" s="57" t="s">
        <v>12940</v>
      </c>
      <c r="C18822" s="57" t="s">
        <v>46726</v>
      </c>
      <c r="D18822" s="57" t="s">
        <v>46727</v>
      </c>
    </row>
    <row r="18823" spans="1:4">
      <c r="A18823" s="57" t="s">
        <v>46725</v>
      </c>
      <c r="B18823" s="57"/>
      <c r="C18823" s="57" t="s">
        <v>46728</v>
      </c>
      <c r="D18823" s="57" t="s">
        <v>46729</v>
      </c>
    </row>
    <row r="18824" spans="1:4">
      <c r="A18824" s="57" t="s">
        <v>46725</v>
      </c>
      <c r="B18824" s="57"/>
      <c r="C18824" s="57" t="s">
        <v>46730</v>
      </c>
      <c r="D18824" s="57" t="s">
        <v>46731</v>
      </c>
    </row>
    <row r="18825" spans="1:4">
      <c r="A18825" s="57" t="s">
        <v>46725</v>
      </c>
      <c r="B18825" s="57"/>
      <c r="C18825" s="57" t="s">
        <v>46732</v>
      </c>
      <c r="D18825" s="57" t="s">
        <v>46733</v>
      </c>
    </row>
    <row r="18826" spans="1:4">
      <c r="A18826" s="57" t="s">
        <v>46725</v>
      </c>
      <c r="B18826" s="57"/>
      <c r="C18826" s="57" t="s">
        <v>46734</v>
      </c>
      <c r="D18826" s="57" t="s">
        <v>46735</v>
      </c>
    </row>
    <row r="18827" spans="1:4">
      <c r="A18827" s="57" t="s">
        <v>46725</v>
      </c>
      <c r="B18827" s="57"/>
      <c r="C18827" s="57" t="s">
        <v>46736</v>
      </c>
      <c r="D18827" s="57" t="s">
        <v>46737</v>
      </c>
    </row>
    <row r="18828" spans="1:4">
      <c r="A18828" s="57" t="s">
        <v>46725</v>
      </c>
      <c r="B18828" s="57"/>
      <c r="C18828" s="57" t="s">
        <v>46738</v>
      </c>
      <c r="D18828" s="57" t="s">
        <v>46739</v>
      </c>
    </row>
    <row r="18829" spans="1:4">
      <c r="A18829" s="57" t="s">
        <v>46725</v>
      </c>
      <c r="B18829" s="57"/>
      <c r="C18829" s="57" t="s">
        <v>46740</v>
      </c>
      <c r="D18829" s="57" t="s">
        <v>46741</v>
      </c>
    </row>
    <row r="18830" spans="1:4">
      <c r="A18830" s="57" t="s">
        <v>46742</v>
      </c>
      <c r="B18830" s="57" t="s">
        <v>12940</v>
      </c>
      <c r="C18830" s="57" t="s">
        <v>46743</v>
      </c>
      <c r="D18830" s="57" t="s">
        <v>2847</v>
      </c>
    </row>
    <row r="18831" spans="1:4">
      <c r="A18831" s="57" t="s">
        <v>46742</v>
      </c>
      <c r="B18831" s="57"/>
      <c r="C18831" s="57" t="s">
        <v>46744</v>
      </c>
      <c r="D18831" s="57" t="s">
        <v>46745</v>
      </c>
    </row>
    <row r="18832" spans="1:4">
      <c r="A18832" s="57" t="s">
        <v>10160</v>
      </c>
      <c r="B18832" s="57" t="s">
        <v>9597</v>
      </c>
      <c r="C18832" s="57" t="s">
        <v>10161</v>
      </c>
      <c r="D18832" s="57" t="s">
        <v>10162</v>
      </c>
    </row>
    <row r="18833" spans="1:4">
      <c r="A18833" s="57" t="s">
        <v>10160</v>
      </c>
      <c r="B18833" s="57" t="s">
        <v>9597</v>
      </c>
      <c r="C18833" s="57" t="s">
        <v>13136</v>
      </c>
      <c r="D18833" s="57" t="s">
        <v>13137</v>
      </c>
    </row>
    <row r="18834" spans="1:4">
      <c r="A18834" s="57" t="s">
        <v>46746</v>
      </c>
      <c r="B18834" s="57" t="s">
        <v>12940</v>
      </c>
      <c r="C18834" s="57" t="s">
        <v>46747</v>
      </c>
      <c r="D18834" s="57" t="s">
        <v>46748</v>
      </c>
    </row>
    <row r="18835" spans="1:4">
      <c r="A18835" s="57" t="s">
        <v>46749</v>
      </c>
      <c r="B18835" s="57" t="s">
        <v>12940</v>
      </c>
      <c r="C18835" s="57" t="s">
        <v>46750</v>
      </c>
      <c r="D18835" s="57" t="s">
        <v>19034</v>
      </c>
    </row>
    <row r="18836" spans="1:4">
      <c r="A18836" s="57" t="s">
        <v>46751</v>
      </c>
      <c r="B18836" s="57" t="s">
        <v>12940</v>
      </c>
      <c r="C18836" s="57" t="s">
        <v>46752</v>
      </c>
      <c r="D18836" s="57" t="s">
        <v>46753</v>
      </c>
    </row>
    <row r="18837" spans="1:4">
      <c r="A18837" s="57" t="s">
        <v>46751</v>
      </c>
      <c r="B18837" s="57"/>
      <c r="C18837" s="57" t="s">
        <v>46754</v>
      </c>
      <c r="D18837" s="57" t="s">
        <v>46755</v>
      </c>
    </row>
    <row r="18838" spans="1:4">
      <c r="A18838" s="57" t="s">
        <v>46751</v>
      </c>
      <c r="B18838" s="57"/>
      <c r="C18838" s="57" t="s">
        <v>46756</v>
      </c>
      <c r="D18838" s="57" t="s">
        <v>46757</v>
      </c>
    </row>
    <row r="18839" spans="1:4">
      <c r="A18839" s="57" t="s">
        <v>46751</v>
      </c>
      <c r="B18839" s="57"/>
      <c r="C18839" s="57" t="s">
        <v>46758</v>
      </c>
      <c r="D18839" s="57" t="s">
        <v>46759</v>
      </c>
    </row>
    <row r="18840" spans="1:4">
      <c r="A18840" s="57" t="s">
        <v>46751</v>
      </c>
      <c r="B18840" s="57"/>
      <c r="C18840" s="57" t="s">
        <v>46760</v>
      </c>
      <c r="D18840" s="57" t="s">
        <v>46761</v>
      </c>
    </row>
    <row r="18841" spans="1:4">
      <c r="A18841" s="57" t="s">
        <v>46751</v>
      </c>
      <c r="B18841" s="57"/>
      <c r="C18841" s="57" t="s">
        <v>46762</v>
      </c>
      <c r="D18841" s="57" t="s">
        <v>46763</v>
      </c>
    </row>
    <row r="18842" spans="1:4">
      <c r="A18842" s="57" t="s">
        <v>46751</v>
      </c>
      <c r="B18842" s="57"/>
      <c r="C18842" s="57" t="s">
        <v>46764</v>
      </c>
      <c r="D18842" s="57" t="s">
        <v>46765</v>
      </c>
    </row>
    <row r="18843" spans="1:4">
      <c r="A18843" s="57" t="s">
        <v>46751</v>
      </c>
      <c r="B18843" s="57"/>
      <c r="C18843" s="57" t="s">
        <v>46766</v>
      </c>
      <c r="D18843" s="57" t="s">
        <v>46767</v>
      </c>
    </row>
    <row r="18844" spans="1:4">
      <c r="A18844" s="57" t="s">
        <v>46751</v>
      </c>
      <c r="B18844" s="57"/>
      <c r="C18844" s="57" t="s">
        <v>46768</v>
      </c>
      <c r="D18844" s="57" t="s">
        <v>46769</v>
      </c>
    </row>
    <row r="18845" spans="1:4">
      <c r="A18845" s="57" t="s">
        <v>46751</v>
      </c>
      <c r="B18845" s="57"/>
      <c r="C18845" s="57" t="s">
        <v>46770</v>
      </c>
      <c r="D18845" s="57" t="s">
        <v>46771</v>
      </c>
    </row>
    <row r="18846" spans="1:4">
      <c r="A18846" s="57" t="s">
        <v>46751</v>
      </c>
      <c r="B18846" s="57"/>
      <c r="C18846" s="57" t="s">
        <v>46772</v>
      </c>
      <c r="D18846" s="57" t="s">
        <v>46773</v>
      </c>
    </row>
    <row r="18847" spans="1:4">
      <c r="A18847" s="57" t="s">
        <v>46751</v>
      </c>
      <c r="B18847" s="57"/>
      <c r="C18847" s="57" t="s">
        <v>46774</v>
      </c>
      <c r="D18847" s="57" t="s">
        <v>46775</v>
      </c>
    </row>
    <row r="18848" spans="1:4">
      <c r="A18848" s="57" t="s">
        <v>46751</v>
      </c>
      <c r="B18848" s="57"/>
      <c r="C18848" s="57" t="s">
        <v>46776</v>
      </c>
      <c r="D18848" s="57" t="s">
        <v>46777</v>
      </c>
    </row>
    <row r="18849" spans="1:4">
      <c r="A18849" s="57" t="s">
        <v>46751</v>
      </c>
      <c r="B18849" s="57"/>
      <c r="C18849" s="57" t="s">
        <v>46778</v>
      </c>
      <c r="D18849" s="57" t="s">
        <v>21375</v>
      </c>
    </row>
    <row r="18850" spans="1:4">
      <c r="A18850" s="57" t="s">
        <v>46751</v>
      </c>
      <c r="B18850" s="57"/>
      <c r="C18850" s="57" t="s">
        <v>46779</v>
      </c>
      <c r="D18850" s="57" t="s">
        <v>46780</v>
      </c>
    </row>
    <row r="18851" spans="1:4">
      <c r="A18851" s="57" t="s">
        <v>46751</v>
      </c>
      <c r="B18851" s="57"/>
      <c r="C18851" s="57" t="s">
        <v>46781</v>
      </c>
      <c r="D18851" s="57" t="s">
        <v>46782</v>
      </c>
    </row>
    <row r="18852" spans="1:4">
      <c r="A18852" s="57" t="s">
        <v>46751</v>
      </c>
      <c r="B18852" s="57"/>
      <c r="C18852" s="57" t="s">
        <v>46783</v>
      </c>
      <c r="D18852" s="57" t="s">
        <v>46784</v>
      </c>
    </row>
    <row r="18853" spans="1:4">
      <c r="A18853" s="57" t="s">
        <v>46751</v>
      </c>
      <c r="B18853" s="57"/>
      <c r="C18853" s="57" t="s">
        <v>46785</v>
      </c>
      <c r="D18853" s="57" t="s">
        <v>46786</v>
      </c>
    </row>
    <row r="18854" spans="1:4">
      <c r="A18854" s="57" t="s">
        <v>46751</v>
      </c>
      <c r="B18854" s="57"/>
      <c r="C18854" s="57" t="s">
        <v>46787</v>
      </c>
      <c r="D18854" s="57" t="s">
        <v>46788</v>
      </c>
    </row>
    <row r="18855" spans="1:4">
      <c r="A18855" s="57" t="s">
        <v>46751</v>
      </c>
      <c r="B18855" s="57"/>
      <c r="C18855" s="57" t="s">
        <v>46789</v>
      </c>
      <c r="D18855" s="57" t="s">
        <v>46790</v>
      </c>
    </row>
    <row r="18856" spans="1:4">
      <c r="A18856" s="57" t="s">
        <v>46751</v>
      </c>
      <c r="B18856" s="57"/>
      <c r="C18856" s="57" t="s">
        <v>46791</v>
      </c>
      <c r="D18856" s="57" t="s">
        <v>46792</v>
      </c>
    </row>
    <row r="18857" spans="1:4">
      <c r="A18857" s="57" t="s">
        <v>46751</v>
      </c>
      <c r="B18857" s="57"/>
      <c r="C18857" s="57" t="s">
        <v>46793</v>
      </c>
      <c r="D18857" s="57" t="s">
        <v>46794</v>
      </c>
    </row>
    <row r="18858" spans="1:4">
      <c r="A18858" s="57" t="s">
        <v>46751</v>
      </c>
      <c r="B18858" s="57"/>
      <c r="C18858" s="57" t="s">
        <v>46795</v>
      </c>
      <c r="D18858" s="57" t="s">
        <v>46796</v>
      </c>
    </row>
    <row r="18859" spans="1:4">
      <c r="A18859" s="57" t="s">
        <v>46751</v>
      </c>
      <c r="B18859" s="57"/>
      <c r="C18859" s="57" t="s">
        <v>46797</v>
      </c>
      <c r="D18859" s="57" t="s">
        <v>46798</v>
      </c>
    </row>
    <row r="18860" spans="1:4">
      <c r="A18860" s="57" t="s">
        <v>46751</v>
      </c>
      <c r="B18860" s="57"/>
      <c r="C18860" s="57" t="s">
        <v>46799</v>
      </c>
      <c r="D18860" s="57" t="s">
        <v>46800</v>
      </c>
    </row>
    <row r="18861" spans="1:4">
      <c r="A18861" s="57" t="s">
        <v>46751</v>
      </c>
      <c r="B18861" s="57"/>
      <c r="C18861" s="57" t="s">
        <v>46801</v>
      </c>
      <c r="D18861" s="57" t="s">
        <v>46802</v>
      </c>
    </row>
    <row r="18862" spans="1:4">
      <c r="A18862" s="57" t="s">
        <v>46751</v>
      </c>
      <c r="B18862" s="57"/>
      <c r="C18862" s="57" t="s">
        <v>46803</v>
      </c>
      <c r="D18862" s="57" t="s">
        <v>46804</v>
      </c>
    </row>
    <row r="18863" spans="1:4">
      <c r="A18863" s="57" t="s">
        <v>46751</v>
      </c>
      <c r="B18863" s="57"/>
      <c r="C18863" s="57" t="s">
        <v>46805</v>
      </c>
      <c r="D18863" s="57" t="s">
        <v>46806</v>
      </c>
    </row>
    <row r="18864" spans="1:4">
      <c r="A18864" s="57" t="s">
        <v>46751</v>
      </c>
      <c r="B18864" s="57"/>
      <c r="C18864" s="57" t="s">
        <v>46807</v>
      </c>
      <c r="D18864" s="57" t="s">
        <v>46808</v>
      </c>
    </row>
    <row r="18865" spans="1:4">
      <c r="A18865" s="57" t="s">
        <v>46751</v>
      </c>
      <c r="B18865" s="57"/>
      <c r="C18865" s="57" t="s">
        <v>46809</v>
      </c>
      <c r="D18865" s="57" t="s">
        <v>46810</v>
      </c>
    </row>
    <row r="18866" spans="1:4">
      <c r="A18866" s="57" t="s">
        <v>46751</v>
      </c>
      <c r="B18866" s="57"/>
      <c r="C18866" s="57" t="s">
        <v>46811</v>
      </c>
      <c r="D18866" s="57" t="s">
        <v>46812</v>
      </c>
    </row>
    <row r="18867" spans="1:4">
      <c r="A18867" s="57" t="s">
        <v>46751</v>
      </c>
      <c r="B18867" s="57"/>
      <c r="C18867" s="57" t="s">
        <v>46813</v>
      </c>
      <c r="D18867" s="57" t="s">
        <v>46814</v>
      </c>
    </row>
    <row r="18868" spans="1:4">
      <c r="A18868" s="57" t="s">
        <v>46751</v>
      </c>
      <c r="B18868" s="57"/>
      <c r="C18868" s="57" t="s">
        <v>46815</v>
      </c>
      <c r="D18868" s="57" t="s">
        <v>46814</v>
      </c>
    </row>
    <row r="18869" spans="1:4">
      <c r="A18869" s="57" t="s">
        <v>46751</v>
      </c>
      <c r="B18869" s="57"/>
      <c r="C18869" s="57" t="s">
        <v>46816</v>
      </c>
      <c r="D18869" s="57" t="s">
        <v>46817</v>
      </c>
    </row>
    <row r="18870" spans="1:4">
      <c r="A18870" s="57" t="s">
        <v>46751</v>
      </c>
      <c r="B18870" s="57"/>
      <c r="C18870" s="57" t="s">
        <v>46818</v>
      </c>
      <c r="D18870" s="57" t="s">
        <v>46819</v>
      </c>
    </row>
    <row r="18871" spans="1:4">
      <c r="A18871" s="57" t="s">
        <v>46751</v>
      </c>
      <c r="B18871" s="57"/>
      <c r="C18871" s="57" t="s">
        <v>46820</v>
      </c>
      <c r="D18871" s="57" t="s">
        <v>46821</v>
      </c>
    </row>
    <row r="18872" spans="1:4">
      <c r="A18872" s="57" t="s">
        <v>46751</v>
      </c>
      <c r="B18872" s="57"/>
      <c r="C18872" s="57" t="s">
        <v>46822</v>
      </c>
      <c r="D18872" s="57" t="s">
        <v>46823</v>
      </c>
    </row>
    <row r="18873" spans="1:4">
      <c r="A18873" s="57" t="s">
        <v>46751</v>
      </c>
      <c r="B18873" s="57"/>
      <c r="C18873" s="57" t="s">
        <v>46824</v>
      </c>
      <c r="D18873" s="57" t="s">
        <v>46825</v>
      </c>
    </row>
    <row r="18874" spans="1:4">
      <c r="A18874" s="57" t="s">
        <v>46751</v>
      </c>
      <c r="B18874" s="57"/>
      <c r="C18874" s="57" t="s">
        <v>46826</v>
      </c>
      <c r="D18874" s="57" t="s">
        <v>46827</v>
      </c>
    </row>
    <row r="18875" spans="1:4">
      <c r="A18875" s="57" t="s">
        <v>46751</v>
      </c>
      <c r="B18875" s="57"/>
      <c r="C18875" s="57" t="s">
        <v>46828</v>
      </c>
      <c r="D18875" s="57" t="s">
        <v>46829</v>
      </c>
    </row>
    <row r="18876" spans="1:4">
      <c r="A18876" s="57" t="s">
        <v>46751</v>
      </c>
      <c r="B18876" s="57"/>
      <c r="C18876" s="57" t="s">
        <v>46830</v>
      </c>
      <c r="D18876" s="57" t="s">
        <v>46831</v>
      </c>
    </row>
    <row r="18877" spans="1:4">
      <c r="A18877" s="57" t="s">
        <v>46751</v>
      </c>
      <c r="B18877" s="57"/>
      <c r="C18877" s="57" t="s">
        <v>46832</v>
      </c>
      <c r="D18877" s="57" t="s">
        <v>46831</v>
      </c>
    </row>
    <row r="18878" spans="1:4">
      <c r="A18878" s="57" t="s">
        <v>46751</v>
      </c>
      <c r="B18878" s="57"/>
      <c r="C18878" s="57" t="s">
        <v>46833</v>
      </c>
      <c r="D18878" s="57" t="s">
        <v>46834</v>
      </c>
    </row>
    <row r="18879" spans="1:4">
      <c r="A18879" s="57" t="s">
        <v>46751</v>
      </c>
      <c r="B18879" s="57"/>
      <c r="C18879" s="57" t="s">
        <v>46835</v>
      </c>
      <c r="D18879" s="57" t="s">
        <v>46836</v>
      </c>
    </row>
    <row r="18880" spans="1:4">
      <c r="A18880" s="57" t="s">
        <v>46751</v>
      </c>
      <c r="B18880" s="57"/>
      <c r="C18880" s="57" t="s">
        <v>46837</v>
      </c>
      <c r="D18880" s="57" t="s">
        <v>46838</v>
      </c>
    </row>
    <row r="18881" spans="1:4">
      <c r="A18881" s="57" t="s">
        <v>46751</v>
      </c>
      <c r="B18881" s="57"/>
      <c r="C18881" s="57" t="s">
        <v>46839</v>
      </c>
      <c r="D18881" s="57" t="s">
        <v>46840</v>
      </c>
    </row>
    <row r="18882" spans="1:4">
      <c r="A18882" s="57" t="s">
        <v>46751</v>
      </c>
      <c r="B18882" s="57"/>
      <c r="C18882" s="57" t="s">
        <v>46841</v>
      </c>
      <c r="D18882" s="57" t="s">
        <v>46842</v>
      </c>
    </row>
    <row r="18883" spans="1:4">
      <c r="A18883" s="57" t="s">
        <v>46751</v>
      </c>
      <c r="B18883" s="57"/>
      <c r="C18883" s="57" t="s">
        <v>46843</v>
      </c>
      <c r="D18883" s="57" t="s">
        <v>46844</v>
      </c>
    </row>
    <row r="18884" spans="1:4">
      <c r="A18884" s="57" t="s">
        <v>46751</v>
      </c>
      <c r="B18884" s="57"/>
      <c r="C18884" s="57" t="s">
        <v>46845</v>
      </c>
      <c r="D18884" s="57" t="s">
        <v>46846</v>
      </c>
    </row>
    <row r="18885" spans="1:4">
      <c r="A18885" s="57" t="s">
        <v>46751</v>
      </c>
      <c r="B18885" s="57"/>
      <c r="C18885" s="57" t="s">
        <v>46847</v>
      </c>
      <c r="D18885" s="57" t="s">
        <v>46848</v>
      </c>
    </row>
    <row r="18886" spans="1:4">
      <c r="A18886" s="57" t="s">
        <v>46751</v>
      </c>
      <c r="B18886" s="57"/>
      <c r="C18886" s="57" t="s">
        <v>46849</v>
      </c>
      <c r="D18886" s="57" t="s">
        <v>46850</v>
      </c>
    </row>
    <row r="18887" spans="1:4">
      <c r="A18887" s="57" t="s">
        <v>46751</v>
      </c>
      <c r="B18887" s="57"/>
      <c r="C18887" s="57" t="s">
        <v>46851</v>
      </c>
      <c r="D18887" s="57" t="s">
        <v>46852</v>
      </c>
    </row>
    <row r="18888" spans="1:4">
      <c r="A18888" s="57" t="s">
        <v>46751</v>
      </c>
      <c r="B18888" s="57"/>
      <c r="C18888" s="57" t="s">
        <v>46853</v>
      </c>
      <c r="D18888" s="57" t="s">
        <v>46854</v>
      </c>
    </row>
    <row r="18889" spans="1:4">
      <c r="A18889" s="57" t="s">
        <v>46751</v>
      </c>
      <c r="B18889" s="57"/>
      <c r="C18889" s="57" t="s">
        <v>46855</v>
      </c>
      <c r="D18889" s="57" t="s">
        <v>46856</v>
      </c>
    </row>
    <row r="18890" spans="1:4">
      <c r="A18890" s="57" t="s">
        <v>46751</v>
      </c>
      <c r="B18890" s="57"/>
      <c r="C18890" s="57" t="s">
        <v>46857</v>
      </c>
      <c r="D18890" s="57" t="s">
        <v>46858</v>
      </c>
    </row>
    <row r="18891" spans="1:4">
      <c r="A18891" s="57" t="s">
        <v>46751</v>
      </c>
      <c r="B18891" s="57"/>
      <c r="C18891" s="57" t="s">
        <v>46859</v>
      </c>
      <c r="D18891" s="57" t="s">
        <v>46860</v>
      </c>
    </row>
    <row r="18892" spans="1:4">
      <c r="A18892" s="57" t="s">
        <v>46751</v>
      </c>
      <c r="B18892" s="57"/>
      <c r="C18892" s="57" t="s">
        <v>46861</v>
      </c>
      <c r="D18892" s="57" t="s">
        <v>46862</v>
      </c>
    </row>
    <row r="18893" spans="1:4">
      <c r="A18893" s="57" t="s">
        <v>46751</v>
      </c>
      <c r="B18893" s="57"/>
      <c r="C18893" s="57" t="s">
        <v>46863</v>
      </c>
      <c r="D18893" s="57" t="s">
        <v>46864</v>
      </c>
    </row>
    <row r="18894" spans="1:4">
      <c r="A18894" s="57" t="s">
        <v>46751</v>
      </c>
      <c r="B18894" s="57"/>
      <c r="C18894" s="57" t="s">
        <v>46865</v>
      </c>
      <c r="D18894" s="57" t="s">
        <v>46866</v>
      </c>
    </row>
    <row r="18895" spans="1:4">
      <c r="A18895" s="57" t="s">
        <v>46751</v>
      </c>
      <c r="B18895" s="57"/>
      <c r="C18895" s="57" t="s">
        <v>46867</v>
      </c>
      <c r="D18895" s="57" t="s">
        <v>46868</v>
      </c>
    </row>
    <row r="18896" spans="1:4">
      <c r="A18896" s="57" t="s">
        <v>46751</v>
      </c>
      <c r="B18896" s="57"/>
      <c r="C18896" s="57" t="s">
        <v>46869</v>
      </c>
      <c r="D18896" s="57" t="s">
        <v>46870</v>
      </c>
    </row>
    <row r="18897" spans="1:4">
      <c r="A18897" s="57" t="s">
        <v>46751</v>
      </c>
      <c r="B18897" s="57"/>
      <c r="C18897" s="57" t="s">
        <v>46871</v>
      </c>
      <c r="D18897" s="57" t="s">
        <v>46872</v>
      </c>
    </row>
    <row r="18898" spans="1:4">
      <c r="A18898" s="57" t="s">
        <v>46751</v>
      </c>
      <c r="B18898" s="57"/>
      <c r="C18898" s="57" t="s">
        <v>46873</v>
      </c>
      <c r="D18898" s="57" t="s">
        <v>46874</v>
      </c>
    </row>
    <row r="18899" spans="1:4">
      <c r="A18899" s="57" t="s">
        <v>46751</v>
      </c>
      <c r="B18899" s="57"/>
      <c r="C18899" s="57" t="s">
        <v>46875</v>
      </c>
      <c r="D18899" s="57" t="s">
        <v>46868</v>
      </c>
    </row>
    <row r="18900" spans="1:4">
      <c r="A18900" s="57" t="s">
        <v>46751</v>
      </c>
      <c r="B18900" s="57"/>
      <c r="C18900" s="57" t="s">
        <v>46876</v>
      </c>
      <c r="D18900" s="57" t="s">
        <v>46877</v>
      </c>
    </row>
    <row r="18901" spans="1:4">
      <c r="A18901" s="57" t="s">
        <v>46751</v>
      </c>
      <c r="B18901" s="57"/>
      <c r="C18901" s="57" t="s">
        <v>46878</v>
      </c>
      <c r="D18901" s="57" t="s">
        <v>46879</v>
      </c>
    </row>
    <row r="18902" spans="1:4">
      <c r="A18902" s="57" t="s">
        <v>46751</v>
      </c>
      <c r="B18902" s="57"/>
      <c r="C18902" s="57" t="s">
        <v>46880</v>
      </c>
      <c r="D18902" s="57" t="s">
        <v>46881</v>
      </c>
    </row>
    <row r="18903" spans="1:4">
      <c r="A18903" s="57" t="s">
        <v>46751</v>
      </c>
      <c r="B18903" s="57"/>
      <c r="C18903" s="57" t="s">
        <v>46882</v>
      </c>
      <c r="D18903" s="57" t="s">
        <v>46883</v>
      </c>
    </row>
    <row r="18904" spans="1:4">
      <c r="A18904" s="57" t="s">
        <v>46751</v>
      </c>
      <c r="B18904" s="57"/>
      <c r="C18904" s="57" t="s">
        <v>46884</v>
      </c>
      <c r="D18904" s="57" t="s">
        <v>46885</v>
      </c>
    </row>
    <row r="18905" spans="1:4">
      <c r="A18905" s="57" t="s">
        <v>46751</v>
      </c>
      <c r="B18905" s="57"/>
      <c r="C18905" s="57" t="s">
        <v>46886</v>
      </c>
      <c r="D18905" s="57" t="s">
        <v>46887</v>
      </c>
    </row>
    <row r="18906" spans="1:4">
      <c r="A18906" s="57" t="s">
        <v>46751</v>
      </c>
      <c r="B18906" s="57"/>
      <c r="C18906" s="57" t="s">
        <v>46888</v>
      </c>
      <c r="D18906" s="57" t="s">
        <v>46889</v>
      </c>
    </row>
    <row r="18907" spans="1:4">
      <c r="A18907" s="57" t="s">
        <v>46751</v>
      </c>
      <c r="B18907" s="57"/>
      <c r="C18907" s="57" t="s">
        <v>46890</v>
      </c>
      <c r="D18907" s="57" t="s">
        <v>46891</v>
      </c>
    </row>
    <row r="18908" spans="1:4">
      <c r="A18908" s="57" t="s">
        <v>46751</v>
      </c>
      <c r="B18908" s="57"/>
      <c r="C18908" s="57" t="s">
        <v>46892</v>
      </c>
      <c r="D18908" s="57" t="s">
        <v>46893</v>
      </c>
    </row>
    <row r="18909" spans="1:4">
      <c r="A18909" s="57" t="s">
        <v>46751</v>
      </c>
      <c r="B18909" s="57"/>
      <c r="C18909" s="57" t="s">
        <v>46894</v>
      </c>
      <c r="D18909" s="57" t="s">
        <v>46895</v>
      </c>
    </row>
    <row r="18910" spans="1:4">
      <c r="A18910" s="57" t="s">
        <v>46751</v>
      </c>
      <c r="B18910" s="57"/>
      <c r="C18910" s="57" t="s">
        <v>46896</v>
      </c>
      <c r="D18910" s="57" t="s">
        <v>46897</v>
      </c>
    </row>
    <row r="18911" spans="1:4">
      <c r="A18911" s="57" t="s">
        <v>46751</v>
      </c>
      <c r="B18911" s="57"/>
      <c r="C18911" s="57" t="s">
        <v>46898</v>
      </c>
      <c r="D18911" s="57" t="s">
        <v>46899</v>
      </c>
    </row>
    <row r="18912" spans="1:4">
      <c r="A18912" s="57" t="s">
        <v>46751</v>
      </c>
      <c r="B18912" s="57"/>
      <c r="C18912" s="57" t="s">
        <v>46900</v>
      </c>
      <c r="D18912" s="57" t="s">
        <v>46901</v>
      </c>
    </row>
    <row r="18913" spans="1:4">
      <c r="A18913" s="57" t="s">
        <v>46751</v>
      </c>
      <c r="B18913" s="57"/>
      <c r="C18913" s="57" t="s">
        <v>46902</v>
      </c>
      <c r="D18913" s="57" t="s">
        <v>46903</v>
      </c>
    </row>
    <row r="18914" spans="1:4">
      <c r="A18914" s="57" t="s">
        <v>46751</v>
      </c>
      <c r="B18914" s="57"/>
      <c r="C18914" s="57" t="s">
        <v>46904</v>
      </c>
      <c r="D18914" s="57" t="s">
        <v>46905</v>
      </c>
    </row>
    <row r="18915" spans="1:4">
      <c r="A18915" s="57" t="s">
        <v>46751</v>
      </c>
      <c r="B18915" s="57"/>
      <c r="C18915" s="57" t="s">
        <v>46906</v>
      </c>
      <c r="D18915" s="57" t="s">
        <v>46907</v>
      </c>
    </row>
    <row r="18916" spans="1:4">
      <c r="A18916" s="57" t="s">
        <v>46751</v>
      </c>
      <c r="B18916" s="57"/>
      <c r="C18916" s="57" t="s">
        <v>46908</v>
      </c>
      <c r="D18916" s="57" t="s">
        <v>46909</v>
      </c>
    </row>
    <row r="18917" spans="1:4">
      <c r="A18917" s="57" t="s">
        <v>46751</v>
      </c>
      <c r="B18917" s="57"/>
      <c r="C18917" s="57" t="s">
        <v>46910</v>
      </c>
      <c r="D18917" s="57" t="s">
        <v>46911</v>
      </c>
    </row>
    <row r="18918" spans="1:4">
      <c r="A18918" s="57" t="s">
        <v>46751</v>
      </c>
      <c r="B18918" s="57"/>
      <c r="C18918" s="57" t="s">
        <v>46912</v>
      </c>
      <c r="D18918" s="57" t="s">
        <v>46913</v>
      </c>
    </row>
    <row r="18919" spans="1:4">
      <c r="A18919" s="57" t="s">
        <v>46751</v>
      </c>
      <c r="B18919" s="57"/>
      <c r="C18919" s="57" t="s">
        <v>46914</v>
      </c>
      <c r="D18919" s="57" t="s">
        <v>46915</v>
      </c>
    </row>
    <row r="18920" spans="1:4">
      <c r="A18920" s="57" t="s">
        <v>46751</v>
      </c>
      <c r="B18920" s="57"/>
      <c r="C18920" s="57" t="s">
        <v>46916</v>
      </c>
      <c r="D18920" s="57" t="s">
        <v>46917</v>
      </c>
    </row>
    <row r="18921" spans="1:4">
      <c r="A18921" s="57" t="s">
        <v>46751</v>
      </c>
      <c r="B18921" s="57"/>
      <c r="C18921" s="57" t="s">
        <v>46918</v>
      </c>
      <c r="D18921" s="57" t="s">
        <v>46919</v>
      </c>
    </row>
    <row r="18922" spans="1:4">
      <c r="A18922" s="57" t="s">
        <v>46751</v>
      </c>
      <c r="B18922" s="57"/>
      <c r="C18922" s="57" t="s">
        <v>46920</v>
      </c>
      <c r="D18922" s="57" t="s">
        <v>46921</v>
      </c>
    </row>
    <row r="18923" spans="1:4">
      <c r="A18923" s="57" t="s">
        <v>46751</v>
      </c>
      <c r="B18923" s="57"/>
      <c r="C18923" s="57" t="s">
        <v>46922</v>
      </c>
      <c r="D18923" s="57" t="s">
        <v>46923</v>
      </c>
    </row>
    <row r="18924" spans="1:4">
      <c r="A18924" s="57" t="s">
        <v>46751</v>
      </c>
      <c r="B18924" s="57"/>
      <c r="C18924" s="57" t="s">
        <v>46924</v>
      </c>
      <c r="D18924" s="57" t="s">
        <v>46925</v>
      </c>
    </row>
    <row r="18925" spans="1:4">
      <c r="A18925" s="57" t="s">
        <v>46751</v>
      </c>
      <c r="B18925" s="57"/>
      <c r="C18925" s="57" t="s">
        <v>46926</v>
      </c>
      <c r="D18925" s="57" t="s">
        <v>46927</v>
      </c>
    </row>
    <row r="18926" spans="1:4">
      <c r="A18926" s="57" t="s">
        <v>46751</v>
      </c>
      <c r="B18926" s="57"/>
      <c r="C18926" s="57" t="s">
        <v>46928</v>
      </c>
      <c r="D18926" s="57" t="s">
        <v>46929</v>
      </c>
    </row>
    <row r="18927" spans="1:4">
      <c r="A18927" s="57" t="s">
        <v>46751</v>
      </c>
      <c r="B18927" s="57"/>
      <c r="C18927" s="57" t="s">
        <v>46930</v>
      </c>
      <c r="D18927" s="57" t="s">
        <v>46931</v>
      </c>
    </row>
    <row r="18928" spans="1:4">
      <c r="A18928" s="57" t="s">
        <v>46751</v>
      </c>
      <c r="B18928" s="57"/>
      <c r="C18928" s="57" t="s">
        <v>46932</v>
      </c>
      <c r="D18928" s="57" t="s">
        <v>46933</v>
      </c>
    </row>
    <row r="18929" spans="1:4">
      <c r="A18929" s="57" t="s">
        <v>46751</v>
      </c>
      <c r="B18929" s="57"/>
      <c r="C18929" s="57" t="s">
        <v>46934</v>
      </c>
      <c r="D18929" s="57" t="s">
        <v>46935</v>
      </c>
    </row>
    <row r="18930" spans="1:4">
      <c r="A18930" s="57" t="s">
        <v>46751</v>
      </c>
      <c r="B18930" s="57"/>
      <c r="C18930" s="57" t="s">
        <v>46936</v>
      </c>
      <c r="D18930" s="57" t="s">
        <v>46937</v>
      </c>
    </row>
    <row r="18931" spans="1:4">
      <c r="A18931" s="57" t="s">
        <v>46751</v>
      </c>
      <c r="B18931" s="57"/>
      <c r="C18931" s="57" t="s">
        <v>46938</v>
      </c>
      <c r="D18931" s="57" t="s">
        <v>46939</v>
      </c>
    </row>
    <row r="18932" spans="1:4">
      <c r="A18932" s="57" t="s">
        <v>46751</v>
      </c>
      <c r="B18932" s="57"/>
      <c r="C18932" s="57" t="s">
        <v>46940</v>
      </c>
      <c r="D18932" s="57" t="s">
        <v>46941</v>
      </c>
    </row>
    <row r="18933" spans="1:4">
      <c r="A18933" s="57" t="s">
        <v>46751</v>
      </c>
      <c r="B18933" s="57"/>
      <c r="C18933" s="57" t="s">
        <v>46942</v>
      </c>
      <c r="D18933" s="57" t="s">
        <v>46943</v>
      </c>
    </row>
    <row r="18934" spans="1:4">
      <c r="A18934" s="57" t="s">
        <v>46751</v>
      </c>
      <c r="B18934" s="57"/>
      <c r="C18934" s="57" t="s">
        <v>46944</v>
      </c>
      <c r="D18934" s="57" t="s">
        <v>46945</v>
      </c>
    </row>
    <row r="18935" spans="1:4">
      <c r="A18935" s="57" t="s">
        <v>46751</v>
      </c>
      <c r="B18935" s="57"/>
      <c r="C18935" s="57" t="s">
        <v>46946</v>
      </c>
      <c r="D18935" s="57" t="s">
        <v>46947</v>
      </c>
    </row>
    <row r="18936" spans="1:4">
      <c r="A18936" s="57" t="s">
        <v>46751</v>
      </c>
      <c r="B18936" s="57"/>
      <c r="C18936" s="57" t="s">
        <v>46948</v>
      </c>
      <c r="D18936" s="57" t="s">
        <v>46949</v>
      </c>
    </row>
    <row r="18937" spans="1:4">
      <c r="A18937" s="57" t="s">
        <v>46751</v>
      </c>
      <c r="B18937" s="57"/>
      <c r="C18937" s="57" t="s">
        <v>46950</v>
      </c>
      <c r="D18937" s="57" t="s">
        <v>46951</v>
      </c>
    </row>
    <row r="18938" spans="1:4">
      <c r="A18938" s="57" t="s">
        <v>46751</v>
      </c>
      <c r="B18938" s="57"/>
      <c r="C18938" s="57" t="s">
        <v>46952</v>
      </c>
      <c r="D18938" s="57" t="s">
        <v>46953</v>
      </c>
    </row>
    <row r="18939" spans="1:4">
      <c r="A18939" s="57" t="s">
        <v>46751</v>
      </c>
      <c r="B18939" s="57"/>
      <c r="C18939" s="57" t="s">
        <v>46954</v>
      </c>
      <c r="D18939" s="57" t="s">
        <v>46955</v>
      </c>
    </row>
    <row r="18940" spans="1:4">
      <c r="A18940" s="57" t="s">
        <v>46751</v>
      </c>
      <c r="B18940" s="57"/>
      <c r="C18940" s="57" t="s">
        <v>46956</v>
      </c>
      <c r="D18940" s="57" t="s">
        <v>46957</v>
      </c>
    </row>
    <row r="18941" spans="1:4">
      <c r="A18941" s="57" t="s">
        <v>46751</v>
      </c>
      <c r="B18941" s="57"/>
      <c r="C18941" s="57" t="s">
        <v>46958</v>
      </c>
      <c r="D18941" s="57" t="s">
        <v>46959</v>
      </c>
    </row>
    <row r="18942" spans="1:4">
      <c r="A18942" s="57" t="s">
        <v>46751</v>
      </c>
      <c r="B18942" s="57"/>
      <c r="C18942" s="57" t="s">
        <v>46960</v>
      </c>
      <c r="D18942" s="57" t="s">
        <v>46961</v>
      </c>
    </row>
    <row r="18943" spans="1:4">
      <c r="A18943" s="57" t="s">
        <v>46751</v>
      </c>
      <c r="B18943" s="57"/>
      <c r="C18943" s="57" t="s">
        <v>46962</v>
      </c>
      <c r="D18943" s="57" t="s">
        <v>46963</v>
      </c>
    </row>
    <row r="18944" spans="1:4">
      <c r="A18944" s="57" t="s">
        <v>46751</v>
      </c>
      <c r="B18944" s="57"/>
      <c r="C18944" s="57" t="s">
        <v>46964</v>
      </c>
      <c r="D18944" s="57" t="s">
        <v>46965</v>
      </c>
    </row>
    <row r="18945" spans="1:4">
      <c r="A18945" s="57" t="s">
        <v>46751</v>
      </c>
      <c r="B18945" s="57"/>
      <c r="C18945" s="57" t="s">
        <v>46966</v>
      </c>
      <c r="D18945" s="57" t="s">
        <v>46967</v>
      </c>
    </row>
    <row r="18946" spans="1:4">
      <c r="A18946" s="57" t="s">
        <v>46751</v>
      </c>
      <c r="B18946" s="57"/>
      <c r="C18946" s="57" t="s">
        <v>46968</v>
      </c>
      <c r="D18946" s="57" t="s">
        <v>46969</v>
      </c>
    </row>
    <row r="18947" spans="1:4">
      <c r="A18947" s="57" t="s">
        <v>46751</v>
      </c>
      <c r="B18947" s="57"/>
      <c r="C18947" s="57" t="s">
        <v>46970</v>
      </c>
      <c r="D18947" s="57" t="s">
        <v>46971</v>
      </c>
    </row>
    <row r="18948" spans="1:4">
      <c r="A18948" s="57" t="s">
        <v>46751</v>
      </c>
      <c r="B18948" s="57"/>
      <c r="C18948" s="57" t="s">
        <v>46972</v>
      </c>
      <c r="D18948" s="57" t="s">
        <v>46973</v>
      </c>
    </row>
    <row r="18949" spans="1:4">
      <c r="A18949" s="57" t="s">
        <v>46751</v>
      </c>
      <c r="B18949" s="57"/>
      <c r="C18949" s="57" t="s">
        <v>46974</v>
      </c>
      <c r="D18949" s="57" t="s">
        <v>46975</v>
      </c>
    </row>
    <row r="18950" spans="1:4">
      <c r="A18950" s="57" t="s">
        <v>46751</v>
      </c>
      <c r="B18950" s="57"/>
      <c r="C18950" s="57" t="s">
        <v>46976</v>
      </c>
      <c r="D18950" s="57" t="s">
        <v>46977</v>
      </c>
    </row>
    <row r="18951" spans="1:4">
      <c r="A18951" s="57" t="s">
        <v>46751</v>
      </c>
      <c r="B18951" s="57"/>
      <c r="C18951" s="57" t="s">
        <v>46978</v>
      </c>
      <c r="D18951" s="57" t="s">
        <v>46979</v>
      </c>
    </row>
    <row r="18952" spans="1:4">
      <c r="A18952" s="57" t="s">
        <v>46751</v>
      </c>
      <c r="B18952" s="57"/>
      <c r="C18952" s="57" t="s">
        <v>46980</v>
      </c>
      <c r="D18952" s="57" t="s">
        <v>46981</v>
      </c>
    </row>
    <row r="18953" spans="1:4">
      <c r="A18953" s="57" t="s">
        <v>46751</v>
      </c>
      <c r="B18953" s="57"/>
      <c r="C18953" s="57" t="s">
        <v>46982</v>
      </c>
      <c r="D18953" s="57" t="s">
        <v>46983</v>
      </c>
    </row>
    <row r="18954" spans="1:4">
      <c r="A18954" s="57" t="s">
        <v>46751</v>
      </c>
      <c r="B18954" s="57"/>
      <c r="C18954" s="57" t="s">
        <v>46984</v>
      </c>
      <c r="D18954" s="57" t="s">
        <v>46985</v>
      </c>
    </row>
    <row r="18955" spans="1:4">
      <c r="A18955" s="57" t="s">
        <v>46751</v>
      </c>
      <c r="B18955" s="57"/>
      <c r="C18955" s="57" t="s">
        <v>46986</v>
      </c>
      <c r="D18955" s="57" t="s">
        <v>46987</v>
      </c>
    </row>
    <row r="18956" spans="1:4">
      <c r="A18956" s="57" t="s">
        <v>46751</v>
      </c>
      <c r="B18956" s="57"/>
      <c r="C18956" s="57" t="s">
        <v>46988</v>
      </c>
      <c r="D18956" s="57" t="s">
        <v>46989</v>
      </c>
    </row>
    <row r="18957" spans="1:4">
      <c r="A18957" s="57" t="s">
        <v>46751</v>
      </c>
      <c r="B18957" s="57"/>
      <c r="C18957" s="57" t="s">
        <v>46990</v>
      </c>
      <c r="D18957" s="57" t="s">
        <v>46991</v>
      </c>
    </row>
    <row r="18958" spans="1:4">
      <c r="A18958" s="57" t="s">
        <v>46751</v>
      </c>
      <c r="B18958" s="57"/>
      <c r="C18958" s="57" t="s">
        <v>46992</v>
      </c>
      <c r="D18958" s="57" t="s">
        <v>46993</v>
      </c>
    </row>
    <row r="18959" spans="1:4">
      <c r="A18959" s="57" t="s">
        <v>46751</v>
      </c>
      <c r="B18959" s="57"/>
      <c r="C18959" s="57" t="s">
        <v>46994</v>
      </c>
      <c r="D18959" s="57" t="s">
        <v>46995</v>
      </c>
    </row>
    <row r="18960" spans="1:4">
      <c r="A18960" s="57" t="s">
        <v>46751</v>
      </c>
      <c r="B18960" s="57"/>
      <c r="C18960" s="57" t="s">
        <v>46996</v>
      </c>
      <c r="D18960" s="57" t="s">
        <v>46997</v>
      </c>
    </row>
    <row r="18961" spans="1:4">
      <c r="A18961" s="57" t="s">
        <v>46751</v>
      </c>
      <c r="B18961" s="57"/>
      <c r="C18961" s="57" t="s">
        <v>46998</v>
      </c>
      <c r="D18961" s="57" t="s">
        <v>46999</v>
      </c>
    </row>
    <row r="18962" spans="1:4">
      <c r="A18962" s="57" t="s">
        <v>46751</v>
      </c>
      <c r="B18962" s="57"/>
      <c r="C18962" s="57" t="s">
        <v>47000</v>
      </c>
      <c r="D18962" s="57" t="s">
        <v>47001</v>
      </c>
    </row>
    <row r="18963" spans="1:4">
      <c r="A18963" s="57" t="s">
        <v>46751</v>
      </c>
      <c r="B18963" s="57"/>
      <c r="C18963" s="57" t="s">
        <v>47002</v>
      </c>
      <c r="D18963" s="57" t="s">
        <v>47003</v>
      </c>
    </row>
    <row r="18964" spans="1:4">
      <c r="A18964" s="57" t="s">
        <v>46751</v>
      </c>
      <c r="B18964" s="57"/>
      <c r="C18964" s="57" t="s">
        <v>47004</v>
      </c>
      <c r="D18964" s="57" t="s">
        <v>47005</v>
      </c>
    </row>
    <row r="18965" spans="1:4">
      <c r="A18965" s="57" t="s">
        <v>46751</v>
      </c>
      <c r="B18965" s="57"/>
      <c r="C18965" s="57" t="s">
        <v>47006</v>
      </c>
      <c r="D18965" s="57" t="s">
        <v>47007</v>
      </c>
    </row>
    <row r="18966" spans="1:4">
      <c r="A18966" s="57" t="s">
        <v>46751</v>
      </c>
      <c r="B18966" s="57"/>
      <c r="C18966" s="57" t="s">
        <v>47008</v>
      </c>
      <c r="D18966" s="57" t="s">
        <v>47009</v>
      </c>
    </row>
    <row r="18967" spans="1:4">
      <c r="A18967" s="57" t="s">
        <v>46751</v>
      </c>
      <c r="B18967" s="57"/>
      <c r="C18967" s="57" t="s">
        <v>47010</v>
      </c>
      <c r="D18967" s="57" t="s">
        <v>47011</v>
      </c>
    </row>
    <row r="18968" spans="1:4">
      <c r="A18968" s="57" t="s">
        <v>46751</v>
      </c>
      <c r="B18968" s="57"/>
      <c r="C18968" s="57" t="s">
        <v>47012</v>
      </c>
      <c r="D18968" s="57" t="s">
        <v>47013</v>
      </c>
    </row>
    <row r="18969" spans="1:4">
      <c r="A18969" s="57" t="s">
        <v>46751</v>
      </c>
      <c r="B18969" s="57"/>
      <c r="C18969" s="57" t="s">
        <v>47014</v>
      </c>
      <c r="D18969" s="57" t="s">
        <v>47015</v>
      </c>
    </row>
    <row r="18970" spans="1:4">
      <c r="A18970" s="57" t="s">
        <v>46751</v>
      </c>
      <c r="B18970" s="57"/>
      <c r="C18970" s="57" t="s">
        <v>47016</v>
      </c>
      <c r="D18970" s="57" t="s">
        <v>47017</v>
      </c>
    </row>
    <row r="18971" spans="1:4">
      <c r="A18971" s="57" t="s">
        <v>46751</v>
      </c>
      <c r="B18971" s="57"/>
      <c r="C18971" s="57" t="s">
        <v>47018</v>
      </c>
      <c r="D18971" s="57" t="s">
        <v>47019</v>
      </c>
    </row>
    <row r="18972" spans="1:4">
      <c r="A18972" s="57" t="s">
        <v>46751</v>
      </c>
      <c r="B18972" s="57"/>
      <c r="C18972" s="57" t="s">
        <v>47020</v>
      </c>
      <c r="D18972" s="57" t="s">
        <v>47021</v>
      </c>
    </row>
    <row r="18973" spans="1:4">
      <c r="A18973" s="57" t="s">
        <v>46751</v>
      </c>
      <c r="B18973" s="57"/>
      <c r="C18973" s="57" t="s">
        <v>47022</v>
      </c>
      <c r="D18973" s="57" t="s">
        <v>47023</v>
      </c>
    </row>
    <row r="18974" spans="1:4">
      <c r="A18974" s="57" t="s">
        <v>46751</v>
      </c>
      <c r="B18974" s="57"/>
      <c r="C18974" s="57" t="s">
        <v>47024</v>
      </c>
      <c r="D18974" s="57" t="s">
        <v>47025</v>
      </c>
    </row>
    <row r="18975" spans="1:4">
      <c r="A18975" s="57" t="s">
        <v>46751</v>
      </c>
      <c r="B18975" s="57"/>
      <c r="C18975" s="57" t="s">
        <v>47026</v>
      </c>
      <c r="D18975" s="57" t="s">
        <v>47027</v>
      </c>
    </row>
    <row r="18976" spans="1:4">
      <c r="A18976" s="57" t="s">
        <v>46751</v>
      </c>
      <c r="B18976" s="57"/>
      <c r="C18976" s="57" t="s">
        <v>47028</v>
      </c>
      <c r="D18976" s="57" t="s">
        <v>47029</v>
      </c>
    </row>
    <row r="18977" spans="1:4">
      <c r="A18977" s="57" t="s">
        <v>46751</v>
      </c>
      <c r="B18977" s="57"/>
      <c r="C18977" s="57" t="s">
        <v>47030</v>
      </c>
      <c r="D18977" s="57" t="s">
        <v>47031</v>
      </c>
    </row>
    <row r="18978" spans="1:4">
      <c r="A18978" s="57" t="s">
        <v>46751</v>
      </c>
      <c r="B18978" s="57"/>
      <c r="C18978" s="57" t="s">
        <v>47032</v>
      </c>
      <c r="D18978" s="57" t="s">
        <v>47033</v>
      </c>
    </row>
    <row r="18979" spans="1:4">
      <c r="A18979" s="57" t="s">
        <v>46751</v>
      </c>
      <c r="B18979" s="57"/>
      <c r="C18979" s="57" t="s">
        <v>47034</v>
      </c>
      <c r="D18979" s="57" t="s">
        <v>47035</v>
      </c>
    </row>
    <row r="18980" spans="1:4">
      <c r="A18980" s="57" t="s">
        <v>46751</v>
      </c>
      <c r="B18980" s="57"/>
      <c r="C18980" s="57" t="s">
        <v>47036</v>
      </c>
      <c r="D18980" s="57" t="s">
        <v>47037</v>
      </c>
    </row>
    <row r="18981" spans="1:4">
      <c r="A18981" s="57" t="s">
        <v>46751</v>
      </c>
      <c r="B18981" s="57"/>
      <c r="C18981" s="57" t="s">
        <v>47038</v>
      </c>
      <c r="D18981" s="57" t="s">
        <v>47039</v>
      </c>
    </row>
    <row r="18982" spans="1:4">
      <c r="A18982" s="57" t="s">
        <v>46751</v>
      </c>
      <c r="B18982" s="57"/>
      <c r="C18982" s="57" t="s">
        <v>47040</v>
      </c>
      <c r="D18982" s="57" t="s">
        <v>47041</v>
      </c>
    </row>
    <row r="18983" spans="1:4">
      <c r="A18983" s="57" t="s">
        <v>46751</v>
      </c>
      <c r="B18983" s="57"/>
      <c r="C18983" s="57" t="s">
        <v>47042</v>
      </c>
      <c r="D18983" s="57" t="s">
        <v>47043</v>
      </c>
    </row>
    <row r="18984" spans="1:4">
      <c r="A18984" s="57" t="s">
        <v>46751</v>
      </c>
      <c r="B18984" s="57"/>
      <c r="C18984" s="57" t="s">
        <v>47044</v>
      </c>
      <c r="D18984" s="57" t="s">
        <v>47045</v>
      </c>
    </row>
    <row r="18985" spans="1:4">
      <c r="A18985" s="57" t="s">
        <v>46751</v>
      </c>
      <c r="B18985" s="57"/>
      <c r="C18985" s="57" t="s">
        <v>47046</v>
      </c>
      <c r="D18985" s="57" t="s">
        <v>47047</v>
      </c>
    </row>
    <row r="18986" spans="1:4">
      <c r="A18986" s="57" t="s">
        <v>46751</v>
      </c>
      <c r="B18986" s="57"/>
      <c r="C18986" s="57" t="s">
        <v>47048</v>
      </c>
      <c r="D18986" s="57" t="s">
        <v>47049</v>
      </c>
    </row>
    <row r="18987" spans="1:4">
      <c r="A18987" s="57" t="s">
        <v>46751</v>
      </c>
      <c r="B18987" s="57"/>
      <c r="C18987" s="57" t="s">
        <v>47050</v>
      </c>
      <c r="D18987" s="57" t="s">
        <v>47051</v>
      </c>
    </row>
    <row r="18988" spans="1:4">
      <c r="A18988" s="57" t="s">
        <v>46751</v>
      </c>
      <c r="B18988" s="57"/>
      <c r="C18988" s="57" t="s">
        <v>47052</v>
      </c>
      <c r="D18988" s="57" t="s">
        <v>47053</v>
      </c>
    </row>
    <row r="18989" spans="1:4">
      <c r="A18989" s="57" t="s">
        <v>46751</v>
      </c>
      <c r="B18989" s="57"/>
      <c r="C18989" s="57" t="s">
        <v>47054</v>
      </c>
      <c r="D18989" s="57" t="s">
        <v>47055</v>
      </c>
    </row>
    <row r="18990" spans="1:4">
      <c r="A18990" s="57" t="s">
        <v>46751</v>
      </c>
      <c r="B18990" s="57"/>
      <c r="C18990" s="57" t="s">
        <v>47056</v>
      </c>
      <c r="D18990" s="57" t="s">
        <v>47057</v>
      </c>
    </row>
    <row r="18991" spans="1:4">
      <c r="A18991" s="57" t="s">
        <v>46751</v>
      </c>
      <c r="B18991" s="57"/>
      <c r="C18991" s="57" t="s">
        <v>47058</v>
      </c>
      <c r="D18991" s="57" t="s">
        <v>47059</v>
      </c>
    </row>
    <row r="18992" spans="1:4">
      <c r="A18992" s="57" t="s">
        <v>46751</v>
      </c>
      <c r="B18992" s="57"/>
      <c r="C18992" s="57" t="s">
        <v>47060</v>
      </c>
      <c r="D18992" s="57" t="s">
        <v>47061</v>
      </c>
    </row>
    <row r="18993" spans="1:4">
      <c r="A18993" s="57" t="s">
        <v>46751</v>
      </c>
      <c r="B18993" s="57"/>
      <c r="C18993" s="57" t="s">
        <v>47062</v>
      </c>
      <c r="D18993" s="57" t="s">
        <v>47063</v>
      </c>
    </row>
    <row r="18994" spans="1:4">
      <c r="A18994" s="57" t="s">
        <v>46751</v>
      </c>
      <c r="B18994" s="57"/>
      <c r="C18994" s="57" t="s">
        <v>47064</v>
      </c>
      <c r="D18994" s="57" t="s">
        <v>47065</v>
      </c>
    </row>
    <row r="18995" spans="1:4">
      <c r="A18995" s="57" t="s">
        <v>46751</v>
      </c>
      <c r="B18995" s="57"/>
      <c r="C18995" s="57" t="s">
        <v>47066</v>
      </c>
      <c r="D18995" s="57" t="s">
        <v>47067</v>
      </c>
    </row>
    <row r="18996" spans="1:4">
      <c r="A18996" s="57" t="s">
        <v>46751</v>
      </c>
      <c r="B18996" s="57"/>
      <c r="C18996" s="57" t="s">
        <v>47068</v>
      </c>
      <c r="D18996" s="57" t="s">
        <v>47069</v>
      </c>
    </row>
    <row r="18997" spans="1:4">
      <c r="A18997" s="57" t="s">
        <v>46751</v>
      </c>
      <c r="B18997" s="57"/>
      <c r="C18997" s="57" t="s">
        <v>47070</v>
      </c>
      <c r="D18997" s="57" t="s">
        <v>47071</v>
      </c>
    </row>
    <row r="18998" spans="1:4">
      <c r="A18998" s="57" t="s">
        <v>46751</v>
      </c>
      <c r="B18998" s="57"/>
      <c r="C18998" s="57" t="s">
        <v>47072</v>
      </c>
      <c r="D18998" s="57" t="s">
        <v>47073</v>
      </c>
    </row>
    <row r="18999" spans="1:4">
      <c r="A18999" s="57" t="s">
        <v>46751</v>
      </c>
      <c r="B18999" s="57"/>
      <c r="C18999" s="57" t="s">
        <v>47074</v>
      </c>
      <c r="D18999" s="57" t="s">
        <v>47075</v>
      </c>
    </row>
    <row r="19000" spans="1:4">
      <c r="A19000" s="57" t="s">
        <v>46751</v>
      </c>
      <c r="B19000" s="57"/>
      <c r="C19000" s="57" t="s">
        <v>47076</v>
      </c>
      <c r="D19000" s="57" t="s">
        <v>47077</v>
      </c>
    </row>
    <row r="19001" spans="1:4">
      <c r="A19001" s="57" t="s">
        <v>46751</v>
      </c>
      <c r="B19001" s="57"/>
      <c r="C19001" s="57" t="s">
        <v>47078</v>
      </c>
      <c r="D19001" s="57" t="s">
        <v>47079</v>
      </c>
    </row>
    <row r="19002" spans="1:4">
      <c r="A19002" s="57" t="s">
        <v>46751</v>
      </c>
      <c r="B19002" s="57"/>
      <c r="C19002" s="57" t="s">
        <v>47080</v>
      </c>
      <c r="D19002" s="57" t="s">
        <v>47081</v>
      </c>
    </row>
    <row r="19003" spans="1:4">
      <c r="A19003" s="57" t="s">
        <v>46751</v>
      </c>
      <c r="B19003" s="57"/>
      <c r="C19003" s="57" t="s">
        <v>47082</v>
      </c>
      <c r="D19003" s="57" t="s">
        <v>47083</v>
      </c>
    </row>
    <row r="19004" spans="1:4">
      <c r="A19004" s="57" t="s">
        <v>46751</v>
      </c>
      <c r="B19004" s="57"/>
      <c r="C19004" s="57" t="s">
        <v>47084</v>
      </c>
      <c r="D19004" s="57" t="s">
        <v>47085</v>
      </c>
    </row>
    <row r="19005" spans="1:4">
      <c r="A19005" s="57" t="s">
        <v>46751</v>
      </c>
      <c r="B19005" s="57"/>
      <c r="C19005" s="57" t="s">
        <v>47086</v>
      </c>
      <c r="D19005" s="57" t="s">
        <v>47087</v>
      </c>
    </row>
    <row r="19006" spans="1:4">
      <c r="A19006" s="57" t="s">
        <v>46751</v>
      </c>
      <c r="B19006" s="57"/>
      <c r="C19006" s="57" t="s">
        <v>47088</v>
      </c>
      <c r="D19006" s="57" t="s">
        <v>47089</v>
      </c>
    </row>
    <row r="19007" spans="1:4">
      <c r="A19007" s="57" t="s">
        <v>46751</v>
      </c>
      <c r="B19007" s="57"/>
      <c r="C19007" s="57" t="s">
        <v>47090</v>
      </c>
      <c r="D19007" s="57" t="s">
        <v>47091</v>
      </c>
    </row>
    <row r="19008" spans="1:4">
      <c r="A19008" s="57" t="s">
        <v>46751</v>
      </c>
      <c r="B19008" s="57"/>
      <c r="C19008" s="57" t="s">
        <v>47092</v>
      </c>
      <c r="D19008" s="57" t="s">
        <v>47093</v>
      </c>
    </row>
    <row r="19009" spans="1:4">
      <c r="A19009" s="57" t="s">
        <v>46751</v>
      </c>
      <c r="B19009" s="57"/>
      <c r="C19009" s="57" t="s">
        <v>47094</v>
      </c>
      <c r="D19009" s="57" t="s">
        <v>47095</v>
      </c>
    </row>
    <row r="19010" spans="1:4">
      <c r="A19010" s="57" t="s">
        <v>46751</v>
      </c>
      <c r="B19010" s="57"/>
      <c r="C19010" s="57" t="s">
        <v>47096</v>
      </c>
      <c r="D19010" s="57" t="s">
        <v>47097</v>
      </c>
    </row>
    <row r="19011" spans="1:4">
      <c r="A19011" s="57" t="s">
        <v>46751</v>
      </c>
      <c r="B19011" s="57"/>
      <c r="C19011" s="57" t="s">
        <v>47098</v>
      </c>
      <c r="D19011" s="57" t="s">
        <v>47099</v>
      </c>
    </row>
    <row r="19012" spans="1:4">
      <c r="A19012" s="57" t="s">
        <v>46751</v>
      </c>
      <c r="B19012" s="57"/>
      <c r="C19012" s="57" t="s">
        <v>47100</v>
      </c>
      <c r="D19012" s="57" t="s">
        <v>47101</v>
      </c>
    </row>
    <row r="19013" spans="1:4">
      <c r="A19013" s="57" t="s">
        <v>46751</v>
      </c>
      <c r="B19013" s="57"/>
      <c r="C19013" s="57" t="s">
        <v>47102</v>
      </c>
      <c r="D19013" s="57" t="s">
        <v>47103</v>
      </c>
    </row>
    <row r="19014" spans="1:4">
      <c r="A19014" s="57" t="s">
        <v>46751</v>
      </c>
      <c r="B19014" s="57"/>
      <c r="C19014" s="57" t="s">
        <v>47104</v>
      </c>
      <c r="D19014" s="57" t="s">
        <v>47105</v>
      </c>
    </row>
    <row r="19015" spans="1:4">
      <c r="A19015" s="57" t="s">
        <v>46751</v>
      </c>
      <c r="B19015" s="57"/>
      <c r="C19015" s="57" t="s">
        <v>47106</v>
      </c>
      <c r="D19015" s="57" t="s">
        <v>47107</v>
      </c>
    </row>
    <row r="19016" spans="1:4">
      <c r="A19016" s="57" t="s">
        <v>46751</v>
      </c>
      <c r="B19016" s="57"/>
      <c r="C19016" s="57" t="s">
        <v>47108</v>
      </c>
      <c r="D19016" s="57" t="s">
        <v>47109</v>
      </c>
    </row>
    <row r="19017" spans="1:4">
      <c r="A19017" s="57" t="s">
        <v>46751</v>
      </c>
      <c r="B19017" s="57"/>
      <c r="C19017" s="57" t="s">
        <v>47110</v>
      </c>
      <c r="D19017" s="57" t="s">
        <v>47111</v>
      </c>
    </row>
    <row r="19018" spans="1:4">
      <c r="A19018" s="57" t="s">
        <v>46751</v>
      </c>
      <c r="B19018" s="57"/>
      <c r="C19018" s="57" t="s">
        <v>47112</v>
      </c>
      <c r="D19018" s="57" t="s">
        <v>47113</v>
      </c>
    </row>
    <row r="19019" spans="1:4">
      <c r="A19019" s="57" t="s">
        <v>46751</v>
      </c>
      <c r="B19019" s="57"/>
      <c r="C19019" s="57" t="s">
        <v>47114</v>
      </c>
      <c r="D19019" s="57" t="s">
        <v>47115</v>
      </c>
    </row>
    <row r="19020" spans="1:4">
      <c r="A19020" s="57" t="s">
        <v>46751</v>
      </c>
      <c r="B19020" s="57"/>
      <c r="C19020" s="57" t="s">
        <v>47116</v>
      </c>
      <c r="D19020" s="57" t="s">
        <v>47117</v>
      </c>
    </row>
    <row r="19021" spans="1:4">
      <c r="A19021" s="57" t="s">
        <v>46751</v>
      </c>
      <c r="B19021" s="57"/>
      <c r="C19021" s="57" t="s">
        <v>47118</v>
      </c>
      <c r="D19021" s="57" t="s">
        <v>47119</v>
      </c>
    </row>
    <row r="19022" spans="1:4">
      <c r="A19022" s="57" t="s">
        <v>46751</v>
      </c>
      <c r="B19022" s="57"/>
      <c r="C19022" s="57" t="s">
        <v>47120</v>
      </c>
      <c r="D19022" s="57" t="s">
        <v>47121</v>
      </c>
    </row>
    <row r="19023" spans="1:4">
      <c r="A19023" s="57" t="s">
        <v>46751</v>
      </c>
      <c r="B19023" s="57"/>
      <c r="C19023" s="57" t="s">
        <v>47122</v>
      </c>
      <c r="D19023" s="57" t="s">
        <v>47123</v>
      </c>
    </row>
    <row r="19024" spans="1:4">
      <c r="A19024" s="57" t="s">
        <v>46751</v>
      </c>
      <c r="B19024" s="57"/>
      <c r="C19024" s="57" t="s">
        <v>47124</v>
      </c>
      <c r="D19024" s="57" t="s">
        <v>47125</v>
      </c>
    </row>
    <row r="19025" spans="1:4">
      <c r="A19025" s="57" t="s">
        <v>46751</v>
      </c>
      <c r="B19025" s="57"/>
      <c r="C19025" s="57" t="s">
        <v>47126</v>
      </c>
      <c r="D19025" s="57" t="s">
        <v>47127</v>
      </c>
    </row>
    <row r="19026" spans="1:4">
      <c r="A19026" s="57" t="s">
        <v>46751</v>
      </c>
      <c r="B19026" s="57"/>
      <c r="C19026" s="57" t="s">
        <v>47128</v>
      </c>
      <c r="D19026" s="57" t="s">
        <v>47129</v>
      </c>
    </row>
    <row r="19027" spans="1:4">
      <c r="A19027" s="57" t="s">
        <v>46751</v>
      </c>
      <c r="B19027" s="57"/>
      <c r="C19027" s="57" t="s">
        <v>47130</v>
      </c>
      <c r="D19027" s="57" t="s">
        <v>47131</v>
      </c>
    </row>
    <row r="19028" spans="1:4">
      <c r="A19028" s="57" t="s">
        <v>46751</v>
      </c>
      <c r="B19028" s="57"/>
      <c r="C19028" s="57" t="s">
        <v>47132</v>
      </c>
      <c r="D19028" s="57" t="s">
        <v>47133</v>
      </c>
    </row>
    <row r="19029" spans="1:4">
      <c r="A19029" s="57" t="s">
        <v>46751</v>
      </c>
      <c r="B19029" s="57"/>
      <c r="C19029" s="57" t="s">
        <v>47134</v>
      </c>
      <c r="D19029" s="57" t="s">
        <v>47135</v>
      </c>
    </row>
    <row r="19030" spans="1:4">
      <c r="A19030" s="57" t="s">
        <v>46751</v>
      </c>
      <c r="B19030" s="57"/>
      <c r="C19030" s="57" t="s">
        <v>47136</v>
      </c>
      <c r="D19030" s="57" t="s">
        <v>47137</v>
      </c>
    </row>
    <row r="19031" spans="1:4">
      <c r="A19031" s="57" t="s">
        <v>46751</v>
      </c>
      <c r="B19031" s="57"/>
      <c r="C19031" s="57" t="s">
        <v>47138</v>
      </c>
      <c r="D19031" s="57" t="s">
        <v>47139</v>
      </c>
    </row>
    <row r="19032" spans="1:4">
      <c r="A19032" s="57" t="s">
        <v>46751</v>
      </c>
      <c r="B19032" s="57"/>
      <c r="C19032" s="57" t="s">
        <v>47140</v>
      </c>
      <c r="D19032" s="57" t="s">
        <v>47141</v>
      </c>
    </row>
    <row r="19033" spans="1:4">
      <c r="A19033" s="57" t="s">
        <v>46751</v>
      </c>
      <c r="B19033" s="57"/>
      <c r="C19033" s="57" t="s">
        <v>47142</v>
      </c>
      <c r="D19033" s="57" t="s">
        <v>47143</v>
      </c>
    </row>
    <row r="19034" spans="1:4">
      <c r="A19034" s="57" t="s">
        <v>46751</v>
      </c>
      <c r="B19034" s="57"/>
      <c r="C19034" s="57" t="s">
        <v>47144</v>
      </c>
      <c r="D19034" s="57" t="s">
        <v>47145</v>
      </c>
    </row>
    <row r="19035" spans="1:4">
      <c r="A19035" s="57" t="s">
        <v>46751</v>
      </c>
      <c r="B19035" s="57"/>
      <c r="C19035" s="57" t="s">
        <v>47146</v>
      </c>
      <c r="D19035" s="57" t="s">
        <v>47147</v>
      </c>
    </row>
    <row r="19036" spans="1:4">
      <c r="A19036" s="57" t="s">
        <v>46751</v>
      </c>
      <c r="B19036" s="57"/>
      <c r="C19036" s="57" t="s">
        <v>47148</v>
      </c>
      <c r="D19036" s="57" t="s">
        <v>47149</v>
      </c>
    </row>
    <row r="19037" spans="1:4">
      <c r="A19037" s="57" t="s">
        <v>46751</v>
      </c>
      <c r="B19037" s="57"/>
      <c r="C19037" s="57" t="s">
        <v>47150</v>
      </c>
      <c r="D19037" s="57" t="s">
        <v>47151</v>
      </c>
    </row>
    <row r="19038" spans="1:4">
      <c r="A19038" s="57" t="s">
        <v>46751</v>
      </c>
      <c r="B19038" s="57"/>
      <c r="C19038" s="57" t="s">
        <v>47152</v>
      </c>
      <c r="D19038" s="57" t="s">
        <v>47153</v>
      </c>
    </row>
    <row r="19039" spans="1:4">
      <c r="A19039" s="57" t="s">
        <v>46751</v>
      </c>
      <c r="B19039" s="57"/>
      <c r="C19039" s="57" t="s">
        <v>47154</v>
      </c>
      <c r="D19039" s="57" t="s">
        <v>47155</v>
      </c>
    </row>
    <row r="19040" spans="1:4">
      <c r="A19040" s="57" t="s">
        <v>46751</v>
      </c>
      <c r="B19040" s="57"/>
      <c r="C19040" s="57" t="s">
        <v>47156</v>
      </c>
      <c r="D19040" s="57" t="s">
        <v>47157</v>
      </c>
    </row>
    <row r="19041" spans="1:4">
      <c r="A19041" s="57" t="s">
        <v>46751</v>
      </c>
      <c r="B19041" s="57"/>
      <c r="C19041" s="57" t="s">
        <v>47158</v>
      </c>
      <c r="D19041" s="57" t="s">
        <v>47159</v>
      </c>
    </row>
    <row r="19042" spans="1:4">
      <c r="A19042" s="57" t="s">
        <v>46751</v>
      </c>
      <c r="B19042" s="57"/>
      <c r="C19042" s="57" t="s">
        <v>75386</v>
      </c>
      <c r="D19042" s="57" t="s">
        <v>75387</v>
      </c>
    </row>
    <row r="19043" spans="1:4">
      <c r="A19043" s="57" t="s">
        <v>46751</v>
      </c>
      <c r="B19043" s="57"/>
      <c r="C19043" s="57" t="s">
        <v>75388</v>
      </c>
      <c r="D19043" s="57" t="s">
        <v>75389</v>
      </c>
    </row>
    <row r="19044" spans="1:4">
      <c r="A19044" s="57" t="s">
        <v>46751</v>
      </c>
      <c r="B19044" s="57"/>
      <c r="C19044" s="57" t="s">
        <v>75390</v>
      </c>
      <c r="D19044" s="57" t="s">
        <v>75391</v>
      </c>
    </row>
    <row r="19045" spans="1:4">
      <c r="A19045" s="57" t="s">
        <v>46751</v>
      </c>
      <c r="B19045" s="57"/>
      <c r="C19045" s="57" t="s">
        <v>75392</v>
      </c>
      <c r="D19045" s="57" t="s">
        <v>75393</v>
      </c>
    </row>
    <row r="19046" spans="1:4">
      <c r="A19046" s="57" t="s">
        <v>46751</v>
      </c>
      <c r="B19046" s="57"/>
      <c r="C19046" s="57" t="s">
        <v>75394</v>
      </c>
      <c r="D19046" s="57" t="s">
        <v>75395</v>
      </c>
    </row>
    <row r="19047" spans="1:4">
      <c r="A19047" s="57" t="s">
        <v>46751</v>
      </c>
      <c r="B19047" s="57"/>
      <c r="C19047" s="57" t="s">
        <v>75396</v>
      </c>
      <c r="D19047" s="57" t="s">
        <v>75397</v>
      </c>
    </row>
    <row r="19048" spans="1:4">
      <c r="A19048" s="57" t="s">
        <v>46751</v>
      </c>
      <c r="B19048" s="57"/>
      <c r="C19048" s="57" t="s">
        <v>75398</v>
      </c>
      <c r="D19048" s="57" t="s">
        <v>75399</v>
      </c>
    </row>
    <row r="19049" spans="1:4">
      <c r="A19049" s="57" t="s">
        <v>46751</v>
      </c>
      <c r="B19049" s="57"/>
      <c r="C19049" s="57" t="s">
        <v>75400</v>
      </c>
      <c r="D19049" s="57" t="s">
        <v>75401</v>
      </c>
    </row>
    <row r="19050" spans="1:4">
      <c r="A19050" s="57" t="s">
        <v>46751</v>
      </c>
      <c r="B19050" s="57"/>
      <c r="C19050" s="57" t="s">
        <v>77438</v>
      </c>
      <c r="D19050" s="57" t="s">
        <v>77439</v>
      </c>
    </row>
    <row r="19051" spans="1:4">
      <c r="A19051" s="57" t="s">
        <v>46751</v>
      </c>
      <c r="B19051" s="57"/>
      <c r="C19051" s="57" t="s">
        <v>77440</v>
      </c>
      <c r="D19051" s="57" t="s">
        <v>77441</v>
      </c>
    </row>
    <row r="19052" spans="1:4">
      <c r="A19052" s="57" t="s">
        <v>46751</v>
      </c>
      <c r="B19052" s="57"/>
      <c r="C19052" s="57" t="s">
        <v>77442</v>
      </c>
      <c r="D19052" s="57" t="s">
        <v>77443</v>
      </c>
    </row>
    <row r="19053" spans="1:4">
      <c r="A19053" s="57" t="s">
        <v>46751</v>
      </c>
      <c r="B19053" s="57"/>
      <c r="C19053" s="57" t="s">
        <v>77444</v>
      </c>
      <c r="D19053" s="57" t="s">
        <v>77445</v>
      </c>
    </row>
    <row r="19054" spans="1:4">
      <c r="A19054" s="57" t="s">
        <v>46751</v>
      </c>
      <c r="B19054" s="57"/>
      <c r="C19054" s="57" t="s">
        <v>77446</v>
      </c>
      <c r="D19054" s="57" t="s">
        <v>77447</v>
      </c>
    </row>
    <row r="19055" spans="1:4">
      <c r="A19055" s="57" t="s">
        <v>46751</v>
      </c>
      <c r="B19055" s="57"/>
      <c r="C19055" s="57" t="s">
        <v>77448</v>
      </c>
      <c r="D19055" s="57" t="s">
        <v>77449</v>
      </c>
    </row>
    <row r="19056" spans="1:4">
      <c r="A19056" s="57" t="s">
        <v>46751</v>
      </c>
      <c r="B19056" s="57"/>
      <c r="C19056" s="57" t="s">
        <v>77450</v>
      </c>
      <c r="D19056" s="57" t="s">
        <v>77451</v>
      </c>
    </row>
    <row r="19057" spans="1:4">
      <c r="A19057" s="57" t="s">
        <v>46751</v>
      </c>
      <c r="B19057" s="57"/>
      <c r="C19057" s="57" t="s">
        <v>77452</v>
      </c>
      <c r="D19057" s="57" t="s">
        <v>77453</v>
      </c>
    </row>
    <row r="19058" spans="1:4">
      <c r="A19058" s="57" t="s">
        <v>46751</v>
      </c>
      <c r="B19058" s="57"/>
      <c r="C19058" s="57" t="s">
        <v>77454</v>
      </c>
      <c r="D19058" s="57" t="s">
        <v>77455</v>
      </c>
    </row>
    <row r="19059" spans="1:4">
      <c r="A19059" s="57" t="s">
        <v>46751</v>
      </c>
      <c r="B19059" s="57"/>
      <c r="C19059" s="57" t="s">
        <v>77456</v>
      </c>
      <c r="D19059" s="57" t="s">
        <v>77457</v>
      </c>
    </row>
    <row r="19060" spans="1:4">
      <c r="A19060" s="57" t="s">
        <v>46751</v>
      </c>
      <c r="B19060" s="57"/>
      <c r="C19060" s="57" t="s">
        <v>77458</v>
      </c>
      <c r="D19060" s="57" t="s">
        <v>77459</v>
      </c>
    </row>
    <row r="19061" spans="1:4">
      <c r="A19061" s="57" t="s">
        <v>46751</v>
      </c>
      <c r="B19061" s="57"/>
      <c r="C19061" s="57" t="s">
        <v>77460</v>
      </c>
      <c r="D19061" s="57" t="s">
        <v>77461</v>
      </c>
    </row>
    <row r="19062" spans="1:4">
      <c r="A19062" s="57" t="s">
        <v>46751</v>
      </c>
      <c r="B19062" s="57"/>
      <c r="C19062" s="57" t="s">
        <v>77462</v>
      </c>
      <c r="D19062" s="57" t="s">
        <v>77463</v>
      </c>
    </row>
    <row r="19063" spans="1:4">
      <c r="A19063" s="57" t="s">
        <v>46751</v>
      </c>
      <c r="B19063" s="57"/>
      <c r="C19063" s="57" t="s">
        <v>77464</v>
      </c>
      <c r="D19063" s="57" t="s">
        <v>77465</v>
      </c>
    </row>
    <row r="19064" spans="1:4">
      <c r="A19064" s="57" t="s">
        <v>46751</v>
      </c>
      <c r="B19064" s="57"/>
      <c r="C19064" s="57" t="s">
        <v>77466</v>
      </c>
      <c r="D19064" s="57" t="s">
        <v>77467</v>
      </c>
    </row>
    <row r="19065" spans="1:4">
      <c r="A19065" s="57" t="s">
        <v>46751</v>
      </c>
      <c r="B19065" s="57"/>
      <c r="C19065" s="57" t="s">
        <v>77468</v>
      </c>
      <c r="D19065" s="57" t="s">
        <v>77469</v>
      </c>
    </row>
    <row r="19066" spans="1:4">
      <c r="A19066" s="57" t="s">
        <v>46751</v>
      </c>
      <c r="B19066" s="57"/>
      <c r="C19066" s="57" t="s">
        <v>77470</v>
      </c>
      <c r="D19066" s="57" t="s">
        <v>77471</v>
      </c>
    </row>
    <row r="19067" spans="1:4">
      <c r="A19067" s="57" t="s">
        <v>46751</v>
      </c>
      <c r="B19067" s="57"/>
      <c r="C19067" s="57" t="s">
        <v>77472</v>
      </c>
      <c r="D19067" s="57" t="s">
        <v>77473</v>
      </c>
    </row>
    <row r="19068" spans="1:4">
      <c r="A19068" s="57" t="s">
        <v>46751</v>
      </c>
      <c r="B19068" s="57"/>
      <c r="C19068" s="57" t="s">
        <v>77474</v>
      </c>
      <c r="D19068" s="57" t="s">
        <v>77475</v>
      </c>
    </row>
    <row r="19069" spans="1:4">
      <c r="A19069" s="57" t="s">
        <v>46751</v>
      </c>
      <c r="B19069" s="57"/>
      <c r="C19069" s="57" t="s">
        <v>77476</v>
      </c>
      <c r="D19069" s="57" t="s">
        <v>77477</v>
      </c>
    </row>
    <row r="19070" spans="1:4">
      <c r="A19070" s="57" t="s">
        <v>46751</v>
      </c>
      <c r="B19070" s="57"/>
      <c r="C19070" s="57" t="s">
        <v>77478</v>
      </c>
      <c r="D19070" s="57" t="s">
        <v>77479</v>
      </c>
    </row>
    <row r="19071" spans="1:4">
      <c r="A19071" s="57" t="s">
        <v>46751</v>
      </c>
      <c r="B19071" s="57"/>
      <c r="C19071" s="57" t="s">
        <v>77480</v>
      </c>
      <c r="D19071" s="57" t="s">
        <v>77481</v>
      </c>
    </row>
    <row r="19072" spans="1:4">
      <c r="A19072" s="57" t="s">
        <v>46751</v>
      </c>
      <c r="B19072" s="57"/>
      <c r="C19072" s="57" t="s">
        <v>77482</v>
      </c>
      <c r="D19072" s="57" t="s">
        <v>77483</v>
      </c>
    </row>
    <row r="19073" spans="1:4">
      <c r="A19073" s="57" t="s">
        <v>46751</v>
      </c>
      <c r="B19073" s="57"/>
      <c r="C19073" s="57" t="s">
        <v>77484</v>
      </c>
      <c r="D19073" s="57" t="s">
        <v>77485</v>
      </c>
    </row>
    <row r="19074" spans="1:4">
      <c r="A19074" s="57" t="s">
        <v>47160</v>
      </c>
      <c r="B19074" s="57" t="s">
        <v>12940</v>
      </c>
      <c r="C19074" s="57" t="s">
        <v>47161</v>
      </c>
      <c r="D19074" s="57" t="s">
        <v>47162</v>
      </c>
    </row>
    <row r="19075" spans="1:4">
      <c r="A19075" s="57" t="s">
        <v>47163</v>
      </c>
      <c r="B19075" s="57" t="s">
        <v>12940</v>
      </c>
      <c r="C19075" s="57" t="s">
        <v>47164</v>
      </c>
      <c r="D19075" s="57" t="s">
        <v>47165</v>
      </c>
    </row>
    <row r="19076" spans="1:4">
      <c r="A19076" s="57" t="s">
        <v>47166</v>
      </c>
      <c r="B19076" s="57" t="s">
        <v>12940</v>
      </c>
      <c r="C19076" s="57" t="s">
        <v>47167</v>
      </c>
      <c r="D19076" s="57" t="s">
        <v>47168</v>
      </c>
    </row>
    <row r="19077" spans="1:4">
      <c r="A19077" s="57" t="s">
        <v>47166</v>
      </c>
      <c r="B19077" s="57"/>
      <c r="C19077" s="57" t="s">
        <v>47169</v>
      </c>
      <c r="D19077" s="57" t="s">
        <v>47170</v>
      </c>
    </row>
    <row r="19078" spans="1:4">
      <c r="A19078" s="57" t="s">
        <v>47166</v>
      </c>
      <c r="B19078" s="57"/>
      <c r="C19078" s="57" t="s">
        <v>47171</v>
      </c>
      <c r="D19078" s="57" t="s">
        <v>47172</v>
      </c>
    </row>
    <row r="19079" spans="1:4">
      <c r="A19079" s="57" t="s">
        <v>47166</v>
      </c>
      <c r="B19079" s="57"/>
      <c r="C19079" s="57" t="s">
        <v>47173</v>
      </c>
      <c r="D19079" s="57" t="s">
        <v>47174</v>
      </c>
    </row>
    <row r="19080" spans="1:4">
      <c r="A19080" s="57" t="s">
        <v>47166</v>
      </c>
      <c r="B19080" s="57"/>
      <c r="C19080" s="57" t="s">
        <v>47175</v>
      </c>
      <c r="D19080" s="57" t="s">
        <v>47176</v>
      </c>
    </row>
    <row r="19081" spans="1:4">
      <c r="A19081" s="57" t="s">
        <v>47166</v>
      </c>
      <c r="B19081" s="57"/>
      <c r="C19081" s="57" t="s">
        <v>47177</v>
      </c>
      <c r="D19081" s="57" t="s">
        <v>47178</v>
      </c>
    </row>
    <row r="19082" spans="1:4">
      <c r="A19082" s="57" t="s">
        <v>47166</v>
      </c>
      <c r="B19082" s="57"/>
      <c r="C19082" s="57" t="s">
        <v>47179</v>
      </c>
      <c r="D19082" s="57" t="s">
        <v>47180</v>
      </c>
    </row>
    <row r="19083" spans="1:4">
      <c r="A19083" s="57" t="s">
        <v>47166</v>
      </c>
      <c r="B19083" s="57"/>
      <c r="C19083" s="57" t="s">
        <v>47181</v>
      </c>
      <c r="D19083" s="57" t="s">
        <v>47182</v>
      </c>
    </row>
    <row r="19084" spans="1:4">
      <c r="A19084" s="57" t="s">
        <v>47183</v>
      </c>
      <c r="B19084" s="57" t="s">
        <v>12940</v>
      </c>
      <c r="C19084" s="57" t="s">
        <v>47184</v>
      </c>
      <c r="D19084" s="57" t="s">
        <v>47185</v>
      </c>
    </row>
    <row r="19085" spans="1:4">
      <c r="A19085" s="57" t="s">
        <v>47183</v>
      </c>
      <c r="B19085" s="57"/>
      <c r="C19085" s="57" t="s">
        <v>47186</v>
      </c>
      <c r="D19085" s="57" t="s">
        <v>47187</v>
      </c>
    </row>
    <row r="19086" spans="1:4">
      <c r="A19086" s="57" t="s">
        <v>47183</v>
      </c>
      <c r="B19086" s="57"/>
      <c r="C19086" s="57" t="s">
        <v>47188</v>
      </c>
      <c r="D19086" s="57" t="s">
        <v>47189</v>
      </c>
    </row>
    <row r="19087" spans="1:4">
      <c r="A19087" s="57" t="s">
        <v>47183</v>
      </c>
      <c r="B19087" s="57"/>
      <c r="C19087" s="57" t="s">
        <v>47190</v>
      </c>
      <c r="D19087" s="57" t="s">
        <v>47191</v>
      </c>
    </row>
    <row r="19088" spans="1:4">
      <c r="A19088" s="57" t="s">
        <v>47192</v>
      </c>
      <c r="B19088" s="57" t="s">
        <v>12940</v>
      </c>
      <c r="C19088" s="57" t="s">
        <v>47193</v>
      </c>
      <c r="D19088" s="57" t="s">
        <v>47194</v>
      </c>
    </row>
    <row r="19089" spans="1:4">
      <c r="A19089" s="57" t="s">
        <v>47195</v>
      </c>
      <c r="B19089" s="57" t="s">
        <v>12940</v>
      </c>
      <c r="C19089" s="57" t="s">
        <v>47196</v>
      </c>
      <c r="D19089" s="57" t="s">
        <v>47197</v>
      </c>
    </row>
    <row r="19090" spans="1:4">
      <c r="A19090" s="57" t="s">
        <v>47195</v>
      </c>
      <c r="B19090" s="57"/>
      <c r="C19090" s="57" t="s">
        <v>47198</v>
      </c>
      <c r="D19090" s="57" t="s">
        <v>47199</v>
      </c>
    </row>
    <row r="19091" spans="1:4">
      <c r="A19091" s="57" t="s">
        <v>47195</v>
      </c>
      <c r="B19091" s="57"/>
      <c r="C19091" s="57" t="s">
        <v>47200</v>
      </c>
      <c r="D19091" s="57" t="s">
        <v>47201</v>
      </c>
    </row>
    <row r="19092" spans="1:4">
      <c r="A19092" s="57" t="s">
        <v>47195</v>
      </c>
      <c r="B19092" s="57"/>
      <c r="C19092" s="57" t="s">
        <v>47202</v>
      </c>
      <c r="D19092" s="57" t="s">
        <v>47203</v>
      </c>
    </row>
    <row r="19093" spans="1:4">
      <c r="A19093" s="57" t="s">
        <v>47195</v>
      </c>
      <c r="B19093" s="57"/>
      <c r="C19093" s="57" t="s">
        <v>47204</v>
      </c>
      <c r="D19093" s="57" t="s">
        <v>47205</v>
      </c>
    </row>
    <row r="19094" spans="1:4">
      <c r="A19094" s="57" t="s">
        <v>47195</v>
      </c>
      <c r="B19094" s="57"/>
      <c r="C19094" s="57" t="s">
        <v>47206</v>
      </c>
      <c r="D19094" s="57" t="s">
        <v>47207</v>
      </c>
    </row>
    <row r="19095" spans="1:4">
      <c r="A19095" s="57" t="s">
        <v>47195</v>
      </c>
      <c r="B19095" s="57"/>
      <c r="C19095" s="57" t="s">
        <v>47208</v>
      </c>
      <c r="D19095" s="57" t="s">
        <v>47209</v>
      </c>
    </row>
    <row r="19096" spans="1:4">
      <c r="A19096" s="57" t="s">
        <v>47195</v>
      </c>
      <c r="B19096" s="57"/>
      <c r="C19096" s="57" t="s">
        <v>47210</v>
      </c>
      <c r="D19096" s="57" t="s">
        <v>47211</v>
      </c>
    </row>
    <row r="19097" spans="1:4">
      <c r="A19097" s="57" t="s">
        <v>47195</v>
      </c>
      <c r="B19097" s="57"/>
      <c r="C19097" s="57" t="s">
        <v>47212</v>
      </c>
      <c r="D19097" s="57" t="s">
        <v>47213</v>
      </c>
    </row>
    <row r="19098" spans="1:4">
      <c r="A19098" s="57" t="s">
        <v>47195</v>
      </c>
      <c r="B19098" s="57"/>
      <c r="C19098" s="57" t="s">
        <v>47214</v>
      </c>
      <c r="D19098" s="57" t="s">
        <v>47215</v>
      </c>
    </row>
    <row r="19099" spans="1:4">
      <c r="A19099" s="57" t="s">
        <v>47195</v>
      </c>
      <c r="B19099" s="57"/>
      <c r="C19099" s="57" t="s">
        <v>47216</v>
      </c>
      <c r="D19099" s="57" t="s">
        <v>47217</v>
      </c>
    </row>
    <row r="19100" spans="1:4">
      <c r="A19100" s="57" t="s">
        <v>47195</v>
      </c>
      <c r="B19100" s="57"/>
      <c r="C19100" s="57" t="s">
        <v>47218</v>
      </c>
      <c r="D19100" s="57" t="s">
        <v>47219</v>
      </c>
    </row>
    <row r="19101" spans="1:4">
      <c r="A19101" s="57" t="s">
        <v>47195</v>
      </c>
      <c r="B19101" s="57"/>
      <c r="C19101" s="57" t="s">
        <v>47220</v>
      </c>
      <c r="D19101" s="57" t="s">
        <v>47221</v>
      </c>
    </row>
    <row r="19102" spans="1:4">
      <c r="A19102" s="57" t="s">
        <v>47195</v>
      </c>
      <c r="B19102" s="57"/>
      <c r="C19102" s="57" t="s">
        <v>47222</v>
      </c>
      <c r="D19102" s="57" t="s">
        <v>47223</v>
      </c>
    </row>
    <row r="19103" spans="1:4">
      <c r="A19103" s="57" t="s">
        <v>47195</v>
      </c>
      <c r="B19103" s="57"/>
      <c r="C19103" s="57" t="s">
        <v>47224</v>
      </c>
      <c r="D19103" s="57" t="s">
        <v>47225</v>
      </c>
    </row>
    <row r="19104" spans="1:4">
      <c r="A19104" s="57" t="s">
        <v>47195</v>
      </c>
      <c r="B19104" s="57"/>
      <c r="C19104" s="57" t="s">
        <v>47226</v>
      </c>
      <c r="D19104" s="57" t="s">
        <v>47227</v>
      </c>
    </row>
    <row r="19105" spans="1:4">
      <c r="A19105" s="57" t="s">
        <v>47195</v>
      </c>
      <c r="B19105" s="57"/>
      <c r="C19105" s="57" t="s">
        <v>47228</v>
      </c>
      <c r="D19105" s="57" t="s">
        <v>47229</v>
      </c>
    </row>
    <row r="19106" spans="1:4">
      <c r="A19106" s="57" t="s">
        <v>47195</v>
      </c>
      <c r="B19106" s="57"/>
      <c r="C19106" s="57" t="s">
        <v>47230</v>
      </c>
      <c r="D19106" s="57" t="s">
        <v>47231</v>
      </c>
    </row>
    <row r="19107" spans="1:4">
      <c r="A19107" s="57" t="s">
        <v>47195</v>
      </c>
      <c r="B19107" s="57"/>
      <c r="C19107" s="57" t="s">
        <v>47232</v>
      </c>
      <c r="D19107" s="57" t="s">
        <v>47233</v>
      </c>
    </row>
    <row r="19108" spans="1:4">
      <c r="A19108" s="57" t="s">
        <v>47195</v>
      </c>
      <c r="B19108" s="57"/>
      <c r="C19108" s="57" t="s">
        <v>75402</v>
      </c>
      <c r="D19108" s="57" t="s">
        <v>75403</v>
      </c>
    </row>
    <row r="19109" spans="1:4">
      <c r="A19109" s="57" t="s">
        <v>47234</v>
      </c>
      <c r="B19109" s="57" t="s">
        <v>12940</v>
      </c>
      <c r="C19109" s="57" t="s">
        <v>47235</v>
      </c>
      <c r="D19109" s="57" t="s">
        <v>47236</v>
      </c>
    </row>
    <row r="19110" spans="1:4">
      <c r="A19110" s="57" t="s">
        <v>47234</v>
      </c>
      <c r="B19110" s="57"/>
      <c r="C19110" s="57" t="s">
        <v>47237</v>
      </c>
      <c r="D19110" s="57" t="s">
        <v>47238</v>
      </c>
    </row>
    <row r="19111" spans="1:4">
      <c r="A19111" s="57" t="s">
        <v>47234</v>
      </c>
      <c r="B19111" s="57"/>
      <c r="C19111" s="57" t="s">
        <v>47239</v>
      </c>
      <c r="D19111" s="57" t="s">
        <v>47240</v>
      </c>
    </row>
    <row r="19112" spans="1:4">
      <c r="A19112" s="57" t="s">
        <v>47234</v>
      </c>
      <c r="B19112" s="57"/>
      <c r="C19112" s="57" t="s">
        <v>47241</v>
      </c>
      <c r="D19112" s="57" t="s">
        <v>47242</v>
      </c>
    </row>
    <row r="19113" spans="1:4">
      <c r="A19113" s="57" t="s">
        <v>47234</v>
      </c>
      <c r="B19113" s="57"/>
      <c r="C19113" s="57" t="s">
        <v>47243</v>
      </c>
      <c r="D19113" s="57" t="s">
        <v>47244</v>
      </c>
    </row>
    <row r="19114" spans="1:4">
      <c r="A19114" s="57" t="s">
        <v>47234</v>
      </c>
      <c r="B19114" s="57"/>
      <c r="C19114" s="57" t="s">
        <v>47245</v>
      </c>
      <c r="D19114" s="57" t="s">
        <v>47246</v>
      </c>
    </row>
    <row r="19115" spans="1:4">
      <c r="A19115" s="57" t="s">
        <v>47234</v>
      </c>
      <c r="B19115" s="57"/>
      <c r="C19115" s="57" t="s">
        <v>47247</v>
      </c>
      <c r="D19115" s="57" t="s">
        <v>47248</v>
      </c>
    </row>
    <row r="19116" spans="1:4">
      <c r="A19116" s="57" t="s">
        <v>47234</v>
      </c>
      <c r="B19116" s="57"/>
      <c r="C19116" s="57" t="s">
        <v>47249</v>
      </c>
      <c r="D19116" s="57" t="s">
        <v>47250</v>
      </c>
    </row>
    <row r="19117" spans="1:4">
      <c r="A19117" s="57" t="s">
        <v>47251</v>
      </c>
      <c r="B19117" s="57" t="s">
        <v>12940</v>
      </c>
      <c r="C19117" s="57" t="s">
        <v>47252</v>
      </c>
      <c r="D19117" s="57" t="s">
        <v>47253</v>
      </c>
    </row>
    <row r="19118" spans="1:4">
      <c r="A19118" s="57" t="s">
        <v>47251</v>
      </c>
      <c r="B19118" s="57"/>
      <c r="C19118" s="57" t="s">
        <v>47254</v>
      </c>
      <c r="D19118" s="57" t="s">
        <v>47255</v>
      </c>
    </row>
    <row r="19119" spans="1:4">
      <c r="A19119" s="57" t="s">
        <v>47251</v>
      </c>
      <c r="B19119" s="57"/>
      <c r="C19119" s="57" t="s">
        <v>47256</v>
      </c>
      <c r="D19119" s="57" t="s">
        <v>47257</v>
      </c>
    </row>
    <row r="19120" spans="1:4">
      <c r="A19120" s="57" t="s">
        <v>47251</v>
      </c>
      <c r="B19120" s="57"/>
      <c r="C19120" s="57" t="s">
        <v>47258</v>
      </c>
      <c r="D19120" s="57" t="s">
        <v>47259</v>
      </c>
    </row>
    <row r="19121" spans="1:4">
      <c r="A19121" s="57" t="s">
        <v>47251</v>
      </c>
      <c r="B19121" s="57"/>
      <c r="C19121" s="57" t="s">
        <v>47260</v>
      </c>
      <c r="D19121" s="57" t="s">
        <v>47261</v>
      </c>
    </row>
    <row r="19122" spans="1:4">
      <c r="A19122" s="57" t="s">
        <v>47251</v>
      </c>
      <c r="B19122" s="57"/>
      <c r="C19122" s="57" t="s">
        <v>47262</v>
      </c>
      <c r="D19122" s="57" t="s">
        <v>47263</v>
      </c>
    </row>
    <row r="19123" spans="1:4">
      <c r="A19123" s="57" t="s">
        <v>47251</v>
      </c>
      <c r="B19123" s="57"/>
      <c r="C19123" s="57" t="s">
        <v>47264</v>
      </c>
      <c r="D19123" s="57" t="s">
        <v>47265</v>
      </c>
    </row>
    <row r="19124" spans="1:4">
      <c r="A19124" s="57" t="s">
        <v>47251</v>
      </c>
      <c r="B19124" s="57"/>
      <c r="C19124" s="57" t="s">
        <v>47266</v>
      </c>
      <c r="D19124" s="57" t="s">
        <v>47267</v>
      </c>
    </row>
    <row r="19125" spans="1:4">
      <c r="A19125" s="57" t="s">
        <v>47251</v>
      </c>
      <c r="B19125" s="57"/>
      <c r="C19125" s="57" t="s">
        <v>47268</v>
      </c>
      <c r="D19125" s="57" t="s">
        <v>47269</v>
      </c>
    </row>
    <row r="19126" spans="1:4">
      <c r="A19126" s="57" t="s">
        <v>47251</v>
      </c>
      <c r="B19126" s="57"/>
      <c r="C19126" s="57" t="s">
        <v>47270</v>
      </c>
      <c r="D19126" s="57" t="s">
        <v>47271</v>
      </c>
    </row>
    <row r="19127" spans="1:4">
      <c r="A19127" s="57" t="s">
        <v>47251</v>
      </c>
      <c r="B19127" s="57"/>
      <c r="C19127" s="57" t="s">
        <v>47272</v>
      </c>
      <c r="D19127" s="57" t="s">
        <v>47273</v>
      </c>
    </row>
    <row r="19128" spans="1:4">
      <c r="A19128" s="57" t="s">
        <v>47251</v>
      </c>
      <c r="B19128" s="57"/>
      <c r="C19128" s="57" t="s">
        <v>47274</v>
      </c>
      <c r="D19128" s="57" t="s">
        <v>47275</v>
      </c>
    </row>
    <row r="19129" spans="1:4">
      <c r="A19129" s="57" t="s">
        <v>47251</v>
      </c>
      <c r="B19129" s="57"/>
      <c r="C19129" s="57" t="s">
        <v>47276</v>
      </c>
      <c r="D19129" s="57" t="s">
        <v>47277</v>
      </c>
    </row>
    <row r="19130" spans="1:4">
      <c r="A19130" s="57" t="s">
        <v>47251</v>
      </c>
      <c r="B19130" s="57"/>
      <c r="C19130" s="57" t="s">
        <v>47278</v>
      </c>
      <c r="D19130" s="57" t="s">
        <v>47279</v>
      </c>
    </row>
    <row r="19131" spans="1:4">
      <c r="A19131" s="57" t="s">
        <v>47251</v>
      </c>
      <c r="B19131" s="57"/>
      <c r="C19131" s="57" t="s">
        <v>47280</v>
      </c>
      <c r="D19131" s="57" t="s">
        <v>47281</v>
      </c>
    </row>
    <row r="19132" spans="1:4">
      <c r="A19132" s="57" t="s">
        <v>47251</v>
      </c>
      <c r="B19132" s="57"/>
      <c r="C19132" s="57" t="s">
        <v>47282</v>
      </c>
      <c r="D19132" s="57" t="s">
        <v>47283</v>
      </c>
    </row>
    <row r="19133" spans="1:4">
      <c r="A19133" s="57" t="s">
        <v>47251</v>
      </c>
      <c r="B19133" s="57"/>
      <c r="C19133" s="57" t="s">
        <v>47284</v>
      </c>
      <c r="D19133" s="57" t="s">
        <v>47285</v>
      </c>
    </row>
    <row r="19134" spans="1:4">
      <c r="A19134" s="57" t="s">
        <v>47251</v>
      </c>
      <c r="B19134" s="57"/>
      <c r="C19134" s="57" t="s">
        <v>47286</v>
      </c>
      <c r="D19134" s="57" t="s">
        <v>47287</v>
      </c>
    </row>
    <row r="19135" spans="1:4">
      <c r="A19135" s="57" t="s">
        <v>47251</v>
      </c>
      <c r="B19135" s="57"/>
      <c r="C19135" s="57" t="s">
        <v>47288</v>
      </c>
      <c r="D19135" s="57" t="s">
        <v>47289</v>
      </c>
    </row>
    <row r="19136" spans="1:4">
      <c r="A19136" s="57" t="s">
        <v>47251</v>
      </c>
      <c r="B19136" s="57"/>
      <c r="C19136" s="57" t="s">
        <v>47290</v>
      </c>
      <c r="D19136" s="57" t="s">
        <v>47291</v>
      </c>
    </row>
    <row r="19137" spans="1:4">
      <c r="A19137" s="57" t="s">
        <v>47251</v>
      </c>
      <c r="B19137" s="57"/>
      <c r="C19137" s="57" t="s">
        <v>47292</v>
      </c>
      <c r="D19137" s="57" t="s">
        <v>47293</v>
      </c>
    </row>
    <row r="19138" spans="1:4">
      <c r="A19138" s="57" t="s">
        <v>47251</v>
      </c>
      <c r="B19138" s="57"/>
      <c r="C19138" s="57" t="s">
        <v>47294</v>
      </c>
      <c r="D19138" s="57" t="s">
        <v>47295</v>
      </c>
    </row>
    <row r="19139" spans="1:4">
      <c r="A19139" s="57" t="s">
        <v>47251</v>
      </c>
      <c r="B19139" s="57"/>
      <c r="C19139" s="57" t="s">
        <v>47296</v>
      </c>
      <c r="D19139" s="57" t="s">
        <v>47297</v>
      </c>
    </row>
    <row r="19140" spans="1:4">
      <c r="A19140" s="57" t="s">
        <v>47251</v>
      </c>
      <c r="B19140" s="57"/>
      <c r="C19140" s="57" t="s">
        <v>75404</v>
      </c>
      <c r="D19140" s="57" t="s">
        <v>75405</v>
      </c>
    </row>
    <row r="19141" spans="1:4">
      <c r="A19141" s="57" t="s">
        <v>47251</v>
      </c>
      <c r="B19141" s="57"/>
      <c r="C19141" s="57" t="s">
        <v>75406</v>
      </c>
      <c r="D19141" s="57" t="s">
        <v>75407</v>
      </c>
    </row>
    <row r="19142" spans="1:4">
      <c r="A19142" s="57" t="s">
        <v>47251</v>
      </c>
      <c r="B19142" s="57"/>
      <c r="C19142" s="57" t="s">
        <v>76759</v>
      </c>
      <c r="D19142" s="57" t="s">
        <v>76760</v>
      </c>
    </row>
    <row r="19143" spans="1:4">
      <c r="A19143" s="57" t="s">
        <v>47298</v>
      </c>
      <c r="B19143" s="57" t="s">
        <v>12940</v>
      </c>
      <c r="C19143" s="57" t="s">
        <v>47299</v>
      </c>
      <c r="D19143" s="57" t="s">
        <v>47300</v>
      </c>
    </row>
    <row r="19144" spans="1:4">
      <c r="A19144" s="57" t="s">
        <v>47301</v>
      </c>
      <c r="B19144" s="57" t="s">
        <v>12940</v>
      </c>
      <c r="C19144" s="57" t="s">
        <v>47302</v>
      </c>
      <c r="D19144" s="57" t="s">
        <v>47303</v>
      </c>
    </row>
    <row r="19145" spans="1:4">
      <c r="A19145" s="57" t="s">
        <v>47304</v>
      </c>
      <c r="B19145" s="57" t="s">
        <v>12940</v>
      </c>
      <c r="C19145" s="57" t="s">
        <v>47305</v>
      </c>
      <c r="D19145" s="57" t="s">
        <v>47306</v>
      </c>
    </row>
    <row r="19146" spans="1:4">
      <c r="A19146" s="57" t="s">
        <v>47304</v>
      </c>
      <c r="B19146" s="57"/>
      <c r="C19146" s="57" t="s">
        <v>47307</v>
      </c>
      <c r="D19146" s="57" t="s">
        <v>47308</v>
      </c>
    </row>
    <row r="19147" spans="1:4">
      <c r="A19147" s="57" t="s">
        <v>47304</v>
      </c>
      <c r="B19147" s="57"/>
      <c r="C19147" s="57" t="s">
        <v>47309</v>
      </c>
      <c r="D19147" s="57" t="s">
        <v>47310</v>
      </c>
    </row>
    <row r="19148" spans="1:4">
      <c r="A19148" s="57" t="s">
        <v>47304</v>
      </c>
      <c r="B19148" s="57"/>
      <c r="C19148" s="57" t="s">
        <v>47311</v>
      </c>
      <c r="D19148" s="57" t="s">
        <v>47312</v>
      </c>
    </row>
    <row r="19149" spans="1:4">
      <c r="A19149" s="57" t="s">
        <v>47304</v>
      </c>
      <c r="B19149" s="57"/>
      <c r="C19149" s="57" t="s">
        <v>47313</v>
      </c>
      <c r="D19149" s="57" t="s">
        <v>47314</v>
      </c>
    </row>
    <row r="19150" spans="1:4">
      <c r="A19150" s="57" t="s">
        <v>47315</v>
      </c>
      <c r="B19150" s="57" t="s">
        <v>12940</v>
      </c>
      <c r="C19150" s="57" t="s">
        <v>47316</v>
      </c>
      <c r="D19150" s="57" t="s">
        <v>47317</v>
      </c>
    </row>
    <row r="19151" spans="1:4">
      <c r="A19151" s="57" t="s">
        <v>47315</v>
      </c>
      <c r="B19151" s="57"/>
      <c r="C19151" s="57" t="s">
        <v>47318</v>
      </c>
      <c r="D19151" s="57" t="s">
        <v>47319</v>
      </c>
    </row>
    <row r="19152" spans="1:4">
      <c r="A19152" s="57" t="s">
        <v>47315</v>
      </c>
      <c r="B19152" s="57"/>
      <c r="C19152" s="57" t="s">
        <v>47320</v>
      </c>
      <c r="D19152" s="57" t="s">
        <v>47321</v>
      </c>
    </row>
    <row r="19153" spans="1:4">
      <c r="A19153" s="57" t="s">
        <v>47315</v>
      </c>
      <c r="B19153" s="57"/>
      <c r="C19153" s="57" t="s">
        <v>47322</v>
      </c>
      <c r="D19153" s="57" t="s">
        <v>47323</v>
      </c>
    </row>
    <row r="19154" spans="1:4">
      <c r="A19154" s="57" t="s">
        <v>47315</v>
      </c>
      <c r="B19154" s="57"/>
      <c r="C19154" s="57" t="s">
        <v>47324</v>
      </c>
      <c r="D19154" s="57" t="s">
        <v>47325</v>
      </c>
    </row>
    <row r="19155" spans="1:4">
      <c r="A19155" s="57" t="s">
        <v>47315</v>
      </c>
      <c r="B19155" s="57"/>
      <c r="C19155" s="57" t="s">
        <v>47326</v>
      </c>
      <c r="D19155" s="57" t="s">
        <v>47327</v>
      </c>
    </row>
    <row r="19156" spans="1:4">
      <c r="A19156" s="57" t="s">
        <v>47315</v>
      </c>
      <c r="B19156" s="57"/>
      <c r="C19156" s="57" t="s">
        <v>47328</v>
      </c>
      <c r="D19156" s="57" t="s">
        <v>47329</v>
      </c>
    </row>
    <row r="19157" spans="1:4">
      <c r="A19157" s="57" t="s">
        <v>47315</v>
      </c>
      <c r="B19157" s="57"/>
      <c r="C19157" s="57" t="s">
        <v>47330</v>
      </c>
      <c r="D19157" s="57" t="s">
        <v>47331</v>
      </c>
    </row>
    <row r="19158" spans="1:4">
      <c r="A19158" s="57" t="s">
        <v>47315</v>
      </c>
      <c r="B19158" s="57"/>
      <c r="C19158" s="57" t="s">
        <v>47332</v>
      </c>
      <c r="D19158" s="57" t="s">
        <v>47333</v>
      </c>
    </row>
    <row r="19159" spans="1:4">
      <c r="A19159" s="57" t="s">
        <v>47315</v>
      </c>
      <c r="B19159" s="57"/>
      <c r="C19159" s="57" t="s">
        <v>47334</v>
      </c>
      <c r="D19159" s="57" t="s">
        <v>47335</v>
      </c>
    </row>
    <row r="19160" spans="1:4">
      <c r="A19160" s="57" t="s">
        <v>47315</v>
      </c>
      <c r="B19160" s="57"/>
      <c r="C19160" s="57" t="s">
        <v>47336</v>
      </c>
      <c r="D19160" s="57" t="s">
        <v>47337</v>
      </c>
    </row>
    <row r="19161" spans="1:4">
      <c r="A19161" s="57" t="s">
        <v>47315</v>
      </c>
      <c r="B19161" s="57"/>
      <c r="C19161" s="57" t="s">
        <v>47338</v>
      </c>
      <c r="D19161" s="57" t="s">
        <v>47339</v>
      </c>
    </row>
    <row r="19162" spans="1:4">
      <c r="A19162" s="57" t="s">
        <v>47315</v>
      </c>
      <c r="B19162" s="57"/>
      <c r="C19162" s="57" t="s">
        <v>47340</v>
      </c>
      <c r="D19162" s="57" t="s">
        <v>19034</v>
      </c>
    </row>
    <row r="19163" spans="1:4">
      <c r="A19163" s="57" t="s">
        <v>47315</v>
      </c>
      <c r="B19163" s="57"/>
      <c r="C19163" s="57" t="s">
        <v>47341</v>
      </c>
      <c r="D19163" s="57" t="s">
        <v>47342</v>
      </c>
    </row>
    <row r="19164" spans="1:4">
      <c r="A19164" s="57" t="s">
        <v>47315</v>
      </c>
      <c r="B19164" s="57"/>
      <c r="C19164" s="57" t="s">
        <v>47343</v>
      </c>
      <c r="D19164" s="57" t="s">
        <v>47344</v>
      </c>
    </row>
    <row r="19165" spans="1:4">
      <c r="A19165" s="57" t="s">
        <v>47315</v>
      </c>
      <c r="B19165" s="57"/>
      <c r="C19165" s="57" t="s">
        <v>47345</v>
      </c>
      <c r="D19165" s="57" t="s">
        <v>47346</v>
      </c>
    </row>
    <row r="19166" spans="1:4">
      <c r="A19166" s="57" t="s">
        <v>47315</v>
      </c>
      <c r="B19166" s="57"/>
      <c r="C19166" s="57" t="s">
        <v>47347</v>
      </c>
      <c r="D19166" s="57" t="s">
        <v>47348</v>
      </c>
    </row>
    <row r="19167" spans="1:4">
      <c r="A19167" s="57" t="s">
        <v>47315</v>
      </c>
      <c r="B19167" s="57"/>
      <c r="C19167" s="57" t="s">
        <v>47349</v>
      </c>
      <c r="D19167" s="57" t="s">
        <v>47350</v>
      </c>
    </row>
    <row r="19168" spans="1:4">
      <c r="A19168" s="57" t="s">
        <v>47315</v>
      </c>
      <c r="B19168" s="57"/>
      <c r="C19168" s="57" t="s">
        <v>47351</v>
      </c>
      <c r="D19168" s="57" t="s">
        <v>47352</v>
      </c>
    </row>
    <row r="19169" spans="1:4">
      <c r="A19169" s="57" t="s">
        <v>47315</v>
      </c>
      <c r="B19169" s="57"/>
      <c r="C19169" s="57" t="s">
        <v>47353</v>
      </c>
      <c r="D19169" s="57" t="s">
        <v>47354</v>
      </c>
    </row>
    <row r="19170" spans="1:4">
      <c r="A19170" s="57" t="s">
        <v>47355</v>
      </c>
      <c r="B19170" s="57" t="s">
        <v>12940</v>
      </c>
      <c r="C19170" s="57" t="s">
        <v>47356</v>
      </c>
      <c r="D19170" s="57" t="s">
        <v>47357</v>
      </c>
    </row>
    <row r="19171" spans="1:4">
      <c r="A19171" s="57" t="s">
        <v>47355</v>
      </c>
      <c r="B19171" s="57"/>
      <c r="C19171" s="57" t="s">
        <v>47358</v>
      </c>
      <c r="D19171" s="57" t="s">
        <v>47359</v>
      </c>
    </row>
    <row r="19172" spans="1:4">
      <c r="A19172" s="57" t="s">
        <v>47355</v>
      </c>
      <c r="B19172" s="57"/>
      <c r="C19172" s="57" t="s">
        <v>47360</v>
      </c>
      <c r="D19172" s="57" t="s">
        <v>47361</v>
      </c>
    </row>
    <row r="19173" spans="1:4">
      <c r="A19173" s="57" t="s">
        <v>47362</v>
      </c>
      <c r="B19173" s="57" t="s">
        <v>12940</v>
      </c>
      <c r="C19173" s="57" t="s">
        <v>47363</v>
      </c>
      <c r="D19173" s="57" t="s">
        <v>47364</v>
      </c>
    </row>
    <row r="19174" spans="1:4">
      <c r="A19174" s="57" t="s">
        <v>47365</v>
      </c>
      <c r="B19174" s="57" t="s">
        <v>12940</v>
      </c>
      <c r="C19174" s="57" t="s">
        <v>47366</v>
      </c>
      <c r="D19174" s="57" t="s">
        <v>47367</v>
      </c>
    </row>
    <row r="19175" spans="1:4">
      <c r="A19175" s="57" t="s">
        <v>47365</v>
      </c>
      <c r="B19175" s="57"/>
      <c r="C19175" s="57" t="s">
        <v>47368</v>
      </c>
      <c r="D19175" s="57" t="s">
        <v>47369</v>
      </c>
    </row>
    <row r="19176" spans="1:4">
      <c r="A19176" s="57" t="s">
        <v>47365</v>
      </c>
      <c r="B19176" s="57"/>
      <c r="C19176" s="57" t="s">
        <v>47370</v>
      </c>
      <c r="D19176" s="57" t="s">
        <v>47371</v>
      </c>
    </row>
    <row r="19177" spans="1:4">
      <c r="A19177" s="57" t="s">
        <v>47365</v>
      </c>
      <c r="B19177" s="57"/>
      <c r="C19177" s="57" t="s">
        <v>47372</v>
      </c>
      <c r="D19177" s="57" t="s">
        <v>47373</v>
      </c>
    </row>
    <row r="19178" spans="1:4">
      <c r="A19178" s="57" t="s">
        <v>47365</v>
      </c>
      <c r="B19178" s="57"/>
      <c r="C19178" s="57" t="s">
        <v>47374</v>
      </c>
      <c r="D19178" s="57" t="s">
        <v>47375</v>
      </c>
    </row>
    <row r="19179" spans="1:4">
      <c r="A19179" s="57" t="s">
        <v>47365</v>
      </c>
      <c r="B19179" s="57"/>
      <c r="C19179" s="57" t="s">
        <v>47376</v>
      </c>
      <c r="D19179" s="57" t="s">
        <v>47377</v>
      </c>
    </row>
    <row r="19180" spans="1:4">
      <c r="A19180" s="57" t="s">
        <v>47378</v>
      </c>
      <c r="B19180" s="57" t="s">
        <v>12940</v>
      </c>
      <c r="C19180" s="57" t="s">
        <v>47379</v>
      </c>
      <c r="D19180" s="57" t="s">
        <v>47380</v>
      </c>
    </row>
    <row r="19181" spans="1:4">
      <c r="A19181" s="57" t="s">
        <v>47378</v>
      </c>
      <c r="B19181" s="57"/>
      <c r="C19181" s="57" t="s">
        <v>47381</v>
      </c>
      <c r="D19181" s="57" t="s">
        <v>47382</v>
      </c>
    </row>
    <row r="19182" spans="1:4">
      <c r="A19182" s="57" t="s">
        <v>47378</v>
      </c>
      <c r="B19182" s="57"/>
      <c r="C19182" s="57" t="s">
        <v>47383</v>
      </c>
      <c r="D19182" s="57" t="s">
        <v>47384</v>
      </c>
    </row>
    <row r="19183" spans="1:4">
      <c r="A19183" s="57" t="s">
        <v>47378</v>
      </c>
      <c r="B19183" s="57"/>
      <c r="C19183" s="57" t="s">
        <v>47385</v>
      </c>
      <c r="D19183" s="57" t="s">
        <v>47386</v>
      </c>
    </row>
    <row r="19184" spans="1:4">
      <c r="A19184" s="57" t="s">
        <v>47378</v>
      </c>
      <c r="B19184" s="57"/>
      <c r="C19184" s="57" t="s">
        <v>47387</v>
      </c>
      <c r="D19184" s="57" t="s">
        <v>47388</v>
      </c>
    </row>
    <row r="19185" spans="1:4">
      <c r="A19185" s="57" t="s">
        <v>47378</v>
      </c>
      <c r="B19185" s="57"/>
      <c r="C19185" s="57" t="s">
        <v>76761</v>
      </c>
      <c r="D19185" s="57" t="s">
        <v>76762</v>
      </c>
    </row>
    <row r="19186" spans="1:4">
      <c r="A19186" s="57" t="s">
        <v>47378</v>
      </c>
      <c r="B19186" s="57"/>
      <c r="C19186" s="57" t="s">
        <v>76763</v>
      </c>
      <c r="D19186" s="57" t="s">
        <v>76764</v>
      </c>
    </row>
    <row r="19187" spans="1:4">
      <c r="A19187" s="57" t="s">
        <v>47389</v>
      </c>
      <c r="B19187" s="57" t="s">
        <v>12940</v>
      </c>
      <c r="C19187" s="57" t="s">
        <v>47390</v>
      </c>
      <c r="D19187" s="57" t="s">
        <v>47391</v>
      </c>
    </row>
    <row r="19188" spans="1:4">
      <c r="A19188" s="57" t="s">
        <v>47389</v>
      </c>
      <c r="B19188" s="57"/>
      <c r="C19188" s="57" t="s">
        <v>47392</v>
      </c>
      <c r="D19188" s="57" t="s">
        <v>47393</v>
      </c>
    </row>
    <row r="19189" spans="1:4">
      <c r="A19189" s="57" t="s">
        <v>47394</v>
      </c>
      <c r="B19189" s="57" t="s">
        <v>12940</v>
      </c>
      <c r="C19189" s="57" t="s">
        <v>47395</v>
      </c>
      <c r="D19189" s="57" t="s">
        <v>47396</v>
      </c>
    </row>
    <row r="19190" spans="1:4">
      <c r="A19190" s="57" t="s">
        <v>47394</v>
      </c>
      <c r="B19190" s="57"/>
      <c r="C19190" s="57" t="s">
        <v>47397</v>
      </c>
      <c r="D19190" s="57" t="s">
        <v>47398</v>
      </c>
    </row>
    <row r="19191" spans="1:4">
      <c r="A19191" s="57" t="s">
        <v>47399</v>
      </c>
      <c r="B19191" s="57" t="s">
        <v>12940</v>
      </c>
      <c r="C19191" s="57" t="s">
        <v>47400</v>
      </c>
      <c r="D19191" s="57" t="s">
        <v>47401</v>
      </c>
    </row>
    <row r="19192" spans="1:4">
      <c r="A19192" s="57" t="s">
        <v>47399</v>
      </c>
      <c r="B19192" s="57"/>
      <c r="C19192" s="57" t="s">
        <v>47402</v>
      </c>
      <c r="D19192" s="57" t="s">
        <v>47403</v>
      </c>
    </row>
    <row r="19193" spans="1:4">
      <c r="A19193" s="57" t="s">
        <v>47404</v>
      </c>
      <c r="B19193" s="57" t="s">
        <v>12940</v>
      </c>
      <c r="C19193" s="57" t="s">
        <v>47405</v>
      </c>
      <c r="D19193" s="57" t="s">
        <v>47406</v>
      </c>
    </row>
    <row r="19194" spans="1:4">
      <c r="A19194" s="57" t="s">
        <v>47404</v>
      </c>
      <c r="B19194" s="57"/>
      <c r="C19194" s="57" t="s">
        <v>47407</v>
      </c>
      <c r="D19194" s="57" t="s">
        <v>47408</v>
      </c>
    </row>
    <row r="19195" spans="1:4">
      <c r="A19195" s="57" t="s">
        <v>47404</v>
      </c>
      <c r="B19195" s="57"/>
      <c r="C19195" s="57" t="s">
        <v>47409</v>
      </c>
      <c r="D19195" s="57" t="s">
        <v>47410</v>
      </c>
    </row>
    <row r="19196" spans="1:4">
      <c r="A19196" s="57" t="s">
        <v>47404</v>
      </c>
      <c r="B19196" s="57"/>
      <c r="C19196" s="57" t="s">
        <v>47411</v>
      </c>
      <c r="D19196" s="57" t="s">
        <v>47412</v>
      </c>
    </row>
    <row r="19197" spans="1:4">
      <c r="A19197" s="57" t="s">
        <v>47413</v>
      </c>
      <c r="B19197" s="57" t="s">
        <v>12940</v>
      </c>
      <c r="C19197" s="57" t="s">
        <v>47414</v>
      </c>
      <c r="D19197" s="57" t="s">
        <v>47415</v>
      </c>
    </row>
    <row r="19198" spans="1:4">
      <c r="A19198" s="57" t="s">
        <v>47416</v>
      </c>
      <c r="B19198" s="57" t="s">
        <v>12940</v>
      </c>
      <c r="C19198" s="57" t="s">
        <v>47417</v>
      </c>
      <c r="D19198" s="57" t="s">
        <v>47418</v>
      </c>
    </row>
    <row r="19199" spans="1:4">
      <c r="A19199" s="57" t="s">
        <v>47416</v>
      </c>
      <c r="B19199" s="57"/>
      <c r="C19199" s="57" t="s">
        <v>47419</v>
      </c>
      <c r="D19199" s="57" t="s">
        <v>47420</v>
      </c>
    </row>
    <row r="19200" spans="1:4">
      <c r="A19200" s="57" t="s">
        <v>47416</v>
      </c>
      <c r="B19200" s="57"/>
      <c r="C19200" s="57" t="s">
        <v>47421</v>
      </c>
      <c r="D19200" s="57" t="s">
        <v>47422</v>
      </c>
    </row>
    <row r="19201" spans="1:4">
      <c r="A19201" s="57" t="s">
        <v>47416</v>
      </c>
      <c r="B19201" s="57"/>
      <c r="C19201" s="57" t="s">
        <v>47423</v>
      </c>
      <c r="D19201" s="57" t="s">
        <v>47424</v>
      </c>
    </row>
    <row r="19202" spans="1:4">
      <c r="A19202" s="57" t="s">
        <v>47416</v>
      </c>
      <c r="B19202" s="57"/>
      <c r="C19202" s="57" t="s">
        <v>47425</v>
      </c>
      <c r="D19202" s="57" t="s">
        <v>47426</v>
      </c>
    </row>
    <row r="19203" spans="1:4">
      <c r="A19203" s="57" t="s">
        <v>47416</v>
      </c>
      <c r="B19203" s="57"/>
      <c r="C19203" s="57" t="s">
        <v>47427</v>
      </c>
      <c r="D19203" s="57" t="s">
        <v>47428</v>
      </c>
    </row>
    <row r="19204" spans="1:4">
      <c r="A19204" s="57" t="s">
        <v>47416</v>
      </c>
      <c r="B19204" s="57"/>
      <c r="C19204" s="57" t="s">
        <v>47429</v>
      </c>
      <c r="D19204" s="57" t="s">
        <v>47430</v>
      </c>
    </row>
    <row r="19205" spans="1:4">
      <c r="A19205" s="57" t="s">
        <v>47416</v>
      </c>
      <c r="B19205" s="57"/>
      <c r="C19205" s="57" t="s">
        <v>47431</v>
      </c>
      <c r="D19205" s="57" t="s">
        <v>47432</v>
      </c>
    </row>
    <row r="19206" spans="1:4">
      <c r="A19206" s="57" t="s">
        <v>47433</v>
      </c>
      <c r="B19206" s="57" t="s">
        <v>12940</v>
      </c>
      <c r="C19206" s="57" t="s">
        <v>47434</v>
      </c>
      <c r="D19206" s="57" t="s">
        <v>47435</v>
      </c>
    </row>
    <row r="19207" spans="1:4">
      <c r="A19207" s="57" t="s">
        <v>47433</v>
      </c>
      <c r="B19207" s="57"/>
      <c r="C19207" s="57" t="s">
        <v>47436</v>
      </c>
      <c r="D19207" s="57" t="s">
        <v>47437</v>
      </c>
    </row>
    <row r="19208" spans="1:4">
      <c r="A19208" s="57" t="s">
        <v>47433</v>
      </c>
      <c r="B19208" s="57"/>
      <c r="C19208" s="57" t="s">
        <v>47438</v>
      </c>
      <c r="D19208" s="57" t="s">
        <v>47437</v>
      </c>
    </row>
    <row r="19209" spans="1:4">
      <c r="A19209" s="57" t="s">
        <v>47433</v>
      </c>
      <c r="B19209" s="57"/>
      <c r="C19209" s="57" t="s">
        <v>47439</v>
      </c>
      <c r="D19209" s="57" t="s">
        <v>47440</v>
      </c>
    </row>
    <row r="19210" spans="1:4">
      <c r="A19210" s="57" t="s">
        <v>47433</v>
      </c>
      <c r="B19210" s="57"/>
      <c r="C19210" s="57" t="s">
        <v>47441</v>
      </c>
      <c r="D19210" s="57" t="s">
        <v>47442</v>
      </c>
    </row>
    <row r="19211" spans="1:4">
      <c r="A19211" s="57" t="s">
        <v>47433</v>
      </c>
      <c r="B19211" s="57"/>
      <c r="C19211" s="57" t="s">
        <v>47443</v>
      </c>
      <c r="D19211" s="57" t="s">
        <v>47444</v>
      </c>
    </row>
    <row r="19212" spans="1:4">
      <c r="A19212" s="57" t="s">
        <v>47433</v>
      </c>
      <c r="B19212" s="57"/>
      <c r="C19212" s="57" t="s">
        <v>47445</v>
      </c>
      <c r="D19212" s="57" t="s">
        <v>47446</v>
      </c>
    </row>
    <row r="19213" spans="1:4">
      <c r="A19213" s="57" t="s">
        <v>47433</v>
      </c>
      <c r="B19213" s="57"/>
      <c r="C19213" s="57" t="s">
        <v>47447</v>
      </c>
      <c r="D19213" s="57" t="s">
        <v>47448</v>
      </c>
    </row>
    <row r="19214" spans="1:4">
      <c r="A19214" s="57" t="s">
        <v>47433</v>
      </c>
      <c r="B19214" s="57"/>
      <c r="C19214" s="57" t="s">
        <v>47449</v>
      </c>
      <c r="D19214" s="57" t="s">
        <v>47450</v>
      </c>
    </row>
    <row r="19215" spans="1:4">
      <c r="A19215" s="57" t="s">
        <v>47433</v>
      </c>
      <c r="B19215" s="57"/>
      <c r="C19215" s="57" t="s">
        <v>47451</v>
      </c>
      <c r="D19215" s="57" t="s">
        <v>47452</v>
      </c>
    </row>
    <row r="19216" spans="1:4">
      <c r="A19216" s="57" t="s">
        <v>47433</v>
      </c>
      <c r="B19216" s="57"/>
      <c r="C19216" s="57" t="s">
        <v>47453</v>
      </c>
      <c r="D19216" s="57" t="s">
        <v>47454</v>
      </c>
    </row>
    <row r="19217" spans="1:4">
      <c r="A19217" s="57" t="s">
        <v>47433</v>
      </c>
      <c r="B19217" s="57"/>
      <c r="C19217" s="57" t="s">
        <v>47455</v>
      </c>
      <c r="D19217" s="57" t="s">
        <v>47454</v>
      </c>
    </row>
    <row r="19218" spans="1:4">
      <c r="A19218" s="57" t="s">
        <v>47433</v>
      </c>
      <c r="B19218" s="57"/>
      <c r="C19218" s="57" t="s">
        <v>47456</v>
      </c>
      <c r="D19218" s="57" t="s">
        <v>47457</v>
      </c>
    </row>
    <row r="19219" spans="1:4">
      <c r="A19219" s="57" t="s">
        <v>47433</v>
      </c>
      <c r="B19219" s="57"/>
      <c r="C19219" s="57" t="s">
        <v>47458</v>
      </c>
      <c r="D19219" s="57" t="s">
        <v>47459</v>
      </c>
    </row>
    <row r="19220" spans="1:4">
      <c r="A19220" s="57" t="s">
        <v>47433</v>
      </c>
      <c r="B19220" s="57"/>
      <c r="C19220" s="57" t="s">
        <v>47460</v>
      </c>
      <c r="D19220" s="57" t="s">
        <v>47461</v>
      </c>
    </row>
    <row r="19221" spans="1:4">
      <c r="A19221" s="57" t="s">
        <v>47462</v>
      </c>
      <c r="B19221" s="57" t="s">
        <v>12940</v>
      </c>
      <c r="C19221" s="57" t="s">
        <v>47463</v>
      </c>
      <c r="D19221" s="57" t="s">
        <v>47464</v>
      </c>
    </row>
    <row r="19222" spans="1:4">
      <c r="A19222" s="57" t="s">
        <v>47462</v>
      </c>
      <c r="B19222" s="57"/>
      <c r="C19222" s="57" t="s">
        <v>47465</v>
      </c>
      <c r="D19222" s="57" t="s">
        <v>47466</v>
      </c>
    </row>
    <row r="19223" spans="1:4">
      <c r="A19223" s="57" t="s">
        <v>47462</v>
      </c>
      <c r="B19223" s="57"/>
      <c r="C19223" s="57" t="s">
        <v>47467</v>
      </c>
      <c r="D19223" s="57" t="s">
        <v>47468</v>
      </c>
    </row>
    <row r="19224" spans="1:4">
      <c r="A19224" s="57" t="s">
        <v>7896</v>
      </c>
      <c r="B19224" s="57" t="s">
        <v>2336</v>
      </c>
      <c r="C19224" s="57" t="s">
        <v>2996</v>
      </c>
      <c r="D19224" s="57" t="s">
        <v>2997</v>
      </c>
    </row>
    <row r="19225" spans="1:4">
      <c r="A19225" s="57" t="s">
        <v>47469</v>
      </c>
      <c r="B19225" s="57" t="s">
        <v>12940</v>
      </c>
      <c r="C19225" s="57" t="s">
        <v>47470</v>
      </c>
      <c r="D19225" s="57" t="s">
        <v>47471</v>
      </c>
    </row>
    <row r="19226" spans="1:4">
      <c r="A19226" s="57" t="s">
        <v>47472</v>
      </c>
      <c r="B19226" s="57" t="s">
        <v>12940</v>
      </c>
      <c r="C19226" s="57" t="s">
        <v>47473</v>
      </c>
      <c r="D19226" s="57" t="s">
        <v>47474</v>
      </c>
    </row>
    <row r="19227" spans="1:4">
      <c r="A19227" s="57" t="s">
        <v>47475</v>
      </c>
      <c r="B19227" s="57" t="s">
        <v>12940</v>
      </c>
      <c r="C19227" s="57" t="s">
        <v>47476</v>
      </c>
      <c r="D19227" s="57" t="s">
        <v>47477</v>
      </c>
    </row>
    <row r="19228" spans="1:4">
      <c r="A19228" s="57" t="s">
        <v>47478</v>
      </c>
      <c r="B19228" s="57" t="s">
        <v>12940</v>
      </c>
      <c r="C19228" s="57" t="s">
        <v>47479</v>
      </c>
      <c r="D19228" s="57" t="s">
        <v>47480</v>
      </c>
    </row>
    <row r="19229" spans="1:4">
      <c r="A19229" s="57" t="s">
        <v>47478</v>
      </c>
      <c r="B19229" s="57"/>
      <c r="C19229" s="57" t="s">
        <v>47481</v>
      </c>
      <c r="D19229" s="57" t="s">
        <v>47482</v>
      </c>
    </row>
    <row r="19230" spans="1:4">
      <c r="A19230" s="57" t="s">
        <v>47483</v>
      </c>
      <c r="B19230" s="57" t="s">
        <v>12940</v>
      </c>
      <c r="C19230" s="57" t="s">
        <v>47484</v>
      </c>
      <c r="D19230" s="57" t="s">
        <v>47485</v>
      </c>
    </row>
    <row r="19231" spans="1:4">
      <c r="A19231" s="57" t="s">
        <v>47483</v>
      </c>
      <c r="B19231" s="57"/>
      <c r="C19231" s="57" t="s">
        <v>47486</v>
      </c>
      <c r="D19231" s="57" t="s">
        <v>47487</v>
      </c>
    </row>
    <row r="19232" spans="1:4">
      <c r="A19232" s="57" t="s">
        <v>47483</v>
      </c>
      <c r="B19232" s="57"/>
      <c r="C19232" s="57" t="s">
        <v>47488</v>
      </c>
      <c r="D19232" s="57" t="s">
        <v>47489</v>
      </c>
    </row>
    <row r="19233" spans="1:4">
      <c r="A19233" s="57" t="s">
        <v>47490</v>
      </c>
      <c r="B19233" s="57" t="s">
        <v>12940</v>
      </c>
      <c r="C19233" s="57" t="s">
        <v>47491</v>
      </c>
      <c r="D19233" s="57" t="s">
        <v>47492</v>
      </c>
    </row>
    <row r="19234" spans="1:4">
      <c r="A19234" s="57" t="s">
        <v>47493</v>
      </c>
      <c r="B19234" s="57" t="s">
        <v>12940</v>
      </c>
      <c r="C19234" s="57" t="s">
        <v>47494</v>
      </c>
      <c r="D19234" s="57" t="s">
        <v>47495</v>
      </c>
    </row>
    <row r="19235" spans="1:4">
      <c r="A19235" s="57" t="s">
        <v>47496</v>
      </c>
      <c r="B19235" s="57" t="s">
        <v>12940</v>
      </c>
      <c r="C19235" s="57" t="s">
        <v>47497</v>
      </c>
      <c r="D19235" s="57" t="s">
        <v>47498</v>
      </c>
    </row>
    <row r="19236" spans="1:4">
      <c r="A19236" s="57" t="s">
        <v>47499</v>
      </c>
      <c r="B19236" s="57" t="s">
        <v>12940</v>
      </c>
      <c r="C19236" s="57" t="s">
        <v>47500</v>
      </c>
      <c r="D19236" s="57" t="s">
        <v>47501</v>
      </c>
    </row>
    <row r="19237" spans="1:4">
      <c r="A19237" s="57" t="s">
        <v>47499</v>
      </c>
      <c r="B19237" s="57"/>
      <c r="C19237" s="57" t="s">
        <v>47502</v>
      </c>
      <c r="D19237" s="57" t="s">
        <v>47503</v>
      </c>
    </row>
    <row r="19238" spans="1:4">
      <c r="A19238" s="57" t="s">
        <v>47499</v>
      </c>
      <c r="B19238" s="57"/>
      <c r="C19238" s="57" t="s">
        <v>47504</v>
      </c>
      <c r="D19238" s="57" t="s">
        <v>47505</v>
      </c>
    </row>
    <row r="19239" spans="1:4">
      <c r="A19239" s="57" t="s">
        <v>47499</v>
      </c>
      <c r="B19239" s="57"/>
      <c r="C19239" s="57" t="s">
        <v>47506</v>
      </c>
      <c r="D19239" s="57" t="s">
        <v>47507</v>
      </c>
    </row>
    <row r="19240" spans="1:4">
      <c r="A19240" s="57" t="s">
        <v>47499</v>
      </c>
      <c r="B19240" s="57"/>
      <c r="C19240" s="57" t="s">
        <v>47508</v>
      </c>
      <c r="D19240" s="57" t="s">
        <v>47509</v>
      </c>
    </row>
    <row r="19241" spans="1:4">
      <c r="A19241" s="57" t="s">
        <v>47499</v>
      </c>
      <c r="B19241" s="57"/>
      <c r="C19241" s="57" t="s">
        <v>47510</v>
      </c>
      <c r="D19241" s="57" t="s">
        <v>47511</v>
      </c>
    </row>
    <row r="19242" spans="1:4">
      <c r="A19242" s="57" t="s">
        <v>47499</v>
      </c>
      <c r="B19242" s="57"/>
      <c r="C19242" s="57" t="s">
        <v>47512</v>
      </c>
      <c r="D19242" s="57" t="s">
        <v>47513</v>
      </c>
    </row>
    <row r="19243" spans="1:4">
      <c r="A19243" s="57" t="s">
        <v>47499</v>
      </c>
      <c r="B19243" s="57"/>
      <c r="C19243" s="57" t="s">
        <v>47514</v>
      </c>
      <c r="D19243" s="57" t="s">
        <v>47515</v>
      </c>
    </row>
    <row r="19244" spans="1:4">
      <c r="A19244" s="57" t="s">
        <v>47499</v>
      </c>
      <c r="B19244" s="57"/>
      <c r="C19244" s="57" t="s">
        <v>47516</v>
      </c>
      <c r="D19244" s="57" t="s">
        <v>47517</v>
      </c>
    </row>
    <row r="19245" spans="1:4">
      <c r="A19245" s="57" t="s">
        <v>47499</v>
      </c>
      <c r="B19245" s="57"/>
      <c r="C19245" s="57" t="s">
        <v>47518</v>
      </c>
      <c r="D19245" s="57" t="s">
        <v>47519</v>
      </c>
    </row>
    <row r="19246" spans="1:4">
      <c r="A19246" s="57" t="s">
        <v>47499</v>
      </c>
      <c r="B19246" s="57"/>
      <c r="C19246" s="57" t="s">
        <v>47520</v>
      </c>
      <c r="D19246" s="57" t="s">
        <v>47521</v>
      </c>
    </row>
    <row r="19247" spans="1:4">
      <c r="A19247" s="57" t="s">
        <v>47499</v>
      </c>
      <c r="B19247" s="57"/>
      <c r="C19247" s="57" t="s">
        <v>47522</v>
      </c>
      <c r="D19247" s="57" t="s">
        <v>47523</v>
      </c>
    </row>
    <row r="19248" spans="1:4">
      <c r="A19248" s="57" t="s">
        <v>47499</v>
      </c>
      <c r="B19248" s="57"/>
      <c r="C19248" s="57" t="s">
        <v>47524</v>
      </c>
      <c r="D19248" s="57" t="s">
        <v>47525</v>
      </c>
    </row>
    <row r="19249" spans="1:4">
      <c r="A19249" s="57" t="s">
        <v>47499</v>
      </c>
      <c r="B19249" s="57"/>
      <c r="C19249" s="57" t="s">
        <v>47526</v>
      </c>
      <c r="D19249" s="57" t="s">
        <v>47527</v>
      </c>
    </row>
    <row r="19250" spans="1:4">
      <c r="A19250" s="57" t="s">
        <v>47499</v>
      </c>
      <c r="B19250" s="57"/>
      <c r="C19250" s="57" t="s">
        <v>47528</v>
      </c>
      <c r="D19250" s="57" t="s">
        <v>47529</v>
      </c>
    </row>
    <row r="19251" spans="1:4">
      <c r="A19251" s="57" t="s">
        <v>47499</v>
      </c>
      <c r="B19251" s="57"/>
      <c r="C19251" s="57" t="s">
        <v>47530</v>
      </c>
      <c r="D19251" s="57" t="s">
        <v>47531</v>
      </c>
    </row>
    <row r="19252" spans="1:4">
      <c r="A19252" s="57" t="s">
        <v>47532</v>
      </c>
      <c r="B19252" s="57" t="s">
        <v>12940</v>
      </c>
      <c r="C19252" s="57" t="s">
        <v>47533</v>
      </c>
      <c r="D19252" s="57" t="s">
        <v>47534</v>
      </c>
    </row>
    <row r="19253" spans="1:4">
      <c r="A19253" s="57" t="s">
        <v>47532</v>
      </c>
      <c r="B19253" s="57"/>
      <c r="C19253" s="57" t="s">
        <v>47535</v>
      </c>
      <c r="D19253" s="57" t="s">
        <v>47536</v>
      </c>
    </row>
    <row r="19254" spans="1:4">
      <c r="A19254" s="57" t="s">
        <v>47532</v>
      </c>
      <c r="B19254" s="57"/>
      <c r="C19254" s="57" t="s">
        <v>47537</v>
      </c>
      <c r="D19254" s="57" t="s">
        <v>47538</v>
      </c>
    </row>
    <row r="19255" spans="1:4">
      <c r="A19255" s="57" t="s">
        <v>47532</v>
      </c>
      <c r="B19255" s="57"/>
      <c r="C19255" s="57" t="s">
        <v>47539</v>
      </c>
      <c r="D19255" s="57" t="s">
        <v>47540</v>
      </c>
    </row>
    <row r="19256" spans="1:4">
      <c r="A19256" s="57" t="s">
        <v>47532</v>
      </c>
      <c r="B19256" s="57"/>
      <c r="C19256" s="57" t="s">
        <v>47541</v>
      </c>
      <c r="D19256" s="57" t="s">
        <v>47542</v>
      </c>
    </row>
    <row r="19257" spans="1:4">
      <c r="A19257" s="57" t="s">
        <v>47532</v>
      </c>
      <c r="B19257" s="57"/>
      <c r="C19257" s="57" t="s">
        <v>47543</v>
      </c>
      <c r="D19257" s="57" t="s">
        <v>47544</v>
      </c>
    </row>
    <row r="19258" spans="1:4">
      <c r="A19258" s="57" t="s">
        <v>47532</v>
      </c>
      <c r="B19258" s="57"/>
      <c r="C19258" s="57" t="s">
        <v>47545</v>
      </c>
      <c r="D19258" s="57" t="s">
        <v>47546</v>
      </c>
    </row>
    <row r="19259" spans="1:4">
      <c r="A19259" s="57" t="s">
        <v>47532</v>
      </c>
      <c r="B19259" s="57"/>
      <c r="C19259" s="57" t="s">
        <v>47547</v>
      </c>
      <c r="D19259" s="57" t="s">
        <v>47548</v>
      </c>
    </row>
    <row r="19260" spans="1:4">
      <c r="A19260" s="57" t="s">
        <v>47532</v>
      </c>
      <c r="B19260" s="57"/>
      <c r="C19260" s="57" t="s">
        <v>47549</v>
      </c>
      <c r="D19260" s="57" t="s">
        <v>47550</v>
      </c>
    </row>
    <row r="19261" spans="1:4">
      <c r="A19261" s="57" t="s">
        <v>47532</v>
      </c>
      <c r="B19261" s="57"/>
      <c r="C19261" s="57" t="s">
        <v>47551</v>
      </c>
      <c r="D19261" s="57" t="s">
        <v>47552</v>
      </c>
    </row>
    <row r="19262" spans="1:4">
      <c r="A19262" s="57" t="s">
        <v>47532</v>
      </c>
      <c r="B19262" s="57"/>
      <c r="C19262" s="57" t="s">
        <v>47553</v>
      </c>
      <c r="D19262" s="57" t="s">
        <v>47554</v>
      </c>
    </row>
    <row r="19263" spans="1:4">
      <c r="A19263" s="57" t="s">
        <v>47532</v>
      </c>
      <c r="B19263" s="57"/>
      <c r="C19263" s="57" t="s">
        <v>47555</v>
      </c>
      <c r="D19263" s="57" t="s">
        <v>47556</v>
      </c>
    </row>
    <row r="19264" spans="1:4">
      <c r="A19264" s="57" t="s">
        <v>47532</v>
      </c>
      <c r="B19264" s="57"/>
      <c r="C19264" s="57" t="s">
        <v>47557</v>
      </c>
      <c r="D19264" s="57" t="s">
        <v>47558</v>
      </c>
    </row>
    <row r="19265" spans="1:4">
      <c r="A19265" s="57" t="s">
        <v>47532</v>
      </c>
      <c r="B19265" s="57"/>
      <c r="C19265" s="57" t="s">
        <v>47559</v>
      </c>
      <c r="D19265" s="57" t="s">
        <v>47560</v>
      </c>
    </row>
    <row r="19266" spans="1:4">
      <c r="A19266" s="57" t="s">
        <v>47532</v>
      </c>
      <c r="B19266" s="57"/>
      <c r="C19266" s="57" t="s">
        <v>47561</v>
      </c>
      <c r="D19266" s="57" t="s">
        <v>47562</v>
      </c>
    </row>
    <row r="19267" spans="1:4">
      <c r="A19267" s="57" t="s">
        <v>47532</v>
      </c>
      <c r="B19267" s="57"/>
      <c r="C19267" s="57" t="s">
        <v>47563</v>
      </c>
      <c r="D19267" s="57" t="s">
        <v>47564</v>
      </c>
    </row>
    <row r="19268" spans="1:4">
      <c r="A19268" s="57" t="s">
        <v>47532</v>
      </c>
      <c r="B19268" s="57"/>
      <c r="C19268" s="57" t="s">
        <v>47565</v>
      </c>
      <c r="D19268" s="57" t="s">
        <v>47566</v>
      </c>
    </row>
    <row r="19269" spans="1:4">
      <c r="A19269" s="57" t="s">
        <v>47532</v>
      </c>
      <c r="B19269" s="57"/>
      <c r="C19269" s="57" t="s">
        <v>47567</v>
      </c>
      <c r="D19269" s="57" t="s">
        <v>47568</v>
      </c>
    </row>
    <row r="19270" spans="1:4">
      <c r="A19270" s="57" t="s">
        <v>47532</v>
      </c>
      <c r="B19270" s="57"/>
      <c r="C19270" s="57" t="s">
        <v>47569</v>
      </c>
      <c r="D19270" s="57" t="s">
        <v>47570</v>
      </c>
    </row>
    <row r="19271" spans="1:4">
      <c r="A19271" s="57" t="s">
        <v>47532</v>
      </c>
      <c r="B19271" s="57"/>
      <c r="C19271" s="57" t="s">
        <v>47571</v>
      </c>
      <c r="D19271" s="57" t="s">
        <v>47572</v>
      </c>
    </row>
    <row r="19272" spans="1:4">
      <c r="A19272" s="57" t="s">
        <v>47532</v>
      </c>
      <c r="B19272" s="57"/>
      <c r="C19272" s="57" t="s">
        <v>47573</v>
      </c>
      <c r="D19272" s="57" t="s">
        <v>47574</v>
      </c>
    </row>
    <row r="19273" spans="1:4">
      <c r="A19273" s="57" t="s">
        <v>47532</v>
      </c>
      <c r="B19273" s="57"/>
      <c r="C19273" s="57" t="s">
        <v>47575</v>
      </c>
      <c r="D19273" s="57" t="s">
        <v>47576</v>
      </c>
    </row>
    <row r="19274" spans="1:4">
      <c r="A19274" s="57" t="s">
        <v>47532</v>
      </c>
      <c r="B19274" s="57"/>
      <c r="C19274" s="57" t="s">
        <v>47577</v>
      </c>
      <c r="D19274" s="57" t="s">
        <v>47578</v>
      </c>
    </row>
    <row r="19275" spans="1:4">
      <c r="A19275" s="57" t="s">
        <v>47532</v>
      </c>
      <c r="B19275" s="57"/>
      <c r="C19275" s="57" t="s">
        <v>47579</v>
      </c>
      <c r="D19275" s="57" t="s">
        <v>47580</v>
      </c>
    </row>
    <row r="19276" spans="1:4">
      <c r="A19276" s="57" t="s">
        <v>47532</v>
      </c>
      <c r="B19276" s="57"/>
      <c r="C19276" s="57" t="s">
        <v>47581</v>
      </c>
      <c r="D19276" s="57" t="s">
        <v>47582</v>
      </c>
    </row>
    <row r="19277" spans="1:4">
      <c r="A19277" s="57" t="s">
        <v>47532</v>
      </c>
      <c r="B19277" s="57"/>
      <c r="C19277" s="57" t="s">
        <v>47583</v>
      </c>
      <c r="D19277" s="57" t="s">
        <v>47584</v>
      </c>
    </row>
    <row r="19278" spans="1:4">
      <c r="A19278" s="57" t="s">
        <v>47532</v>
      </c>
      <c r="B19278" s="57"/>
      <c r="C19278" s="57" t="s">
        <v>47585</v>
      </c>
      <c r="D19278" s="57" t="s">
        <v>47586</v>
      </c>
    </row>
    <row r="19279" spans="1:4">
      <c r="A19279" s="57" t="s">
        <v>47532</v>
      </c>
      <c r="B19279" s="57"/>
      <c r="C19279" s="57" t="s">
        <v>47587</v>
      </c>
      <c r="D19279" s="57" t="s">
        <v>47588</v>
      </c>
    </row>
    <row r="19280" spans="1:4">
      <c r="A19280" s="57" t="s">
        <v>47532</v>
      </c>
      <c r="B19280" s="57"/>
      <c r="C19280" s="57" t="s">
        <v>47589</v>
      </c>
      <c r="D19280" s="57" t="s">
        <v>47590</v>
      </c>
    </row>
    <row r="19281" spans="1:4">
      <c r="A19281" s="57" t="s">
        <v>47532</v>
      </c>
      <c r="B19281" s="57"/>
      <c r="C19281" s="57" t="s">
        <v>47591</v>
      </c>
      <c r="D19281" s="57" t="s">
        <v>47592</v>
      </c>
    </row>
    <row r="19282" spans="1:4">
      <c r="A19282" s="57" t="s">
        <v>47532</v>
      </c>
      <c r="B19282" s="57"/>
      <c r="C19282" s="57" t="s">
        <v>47593</v>
      </c>
      <c r="D19282" s="57" t="s">
        <v>47594</v>
      </c>
    </row>
    <row r="19283" spans="1:4">
      <c r="A19283" s="57" t="s">
        <v>47532</v>
      </c>
      <c r="B19283" s="57"/>
      <c r="C19283" s="57" t="s">
        <v>47595</v>
      </c>
      <c r="D19283" s="57" t="s">
        <v>47596</v>
      </c>
    </row>
    <row r="19284" spans="1:4">
      <c r="A19284" s="57" t="s">
        <v>47532</v>
      </c>
      <c r="B19284" s="57"/>
      <c r="C19284" s="57" t="s">
        <v>47597</v>
      </c>
      <c r="D19284" s="57" t="s">
        <v>47598</v>
      </c>
    </row>
    <row r="19285" spans="1:4">
      <c r="A19285" s="57" t="s">
        <v>47532</v>
      </c>
      <c r="B19285" s="57"/>
      <c r="C19285" s="57" t="s">
        <v>75408</v>
      </c>
      <c r="D19285" s="57" t="s">
        <v>75409</v>
      </c>
    </row>
    <row r="19286" spans="1:4">
      <c r="A19286" s="57" t="s">
        <v>47599</v>
      </c>
      <c r="B19286" s="57" t="s">
        <v>12940</v>
      </c>
      <c r="C19286" s="57" t="s">
        <v>47600</v>
      </c>
      <c r="D19286" s="57" t="s">
        <v>47601</v>
      </c>
    </row>
    <row r="19287" spans="1:4">
      <c r="A19287" s="57" t="s">
        <v>47602</v>
      </c>
      <c r="B19287" s="57" t="s">
        <v>12940</v>
      </c>
      <c r="C19287" s="57" t="s">
        <v>47603</v>
      </c>
      <c r="D19287" s="57" t="s">
        <v>47604</v>
      </c>
    </row>
    <row r="19288" spans="1:4">
      <c r="A19288" s="57" t="s">
        <v>47605</v>
      </c>
      <c r="B19288" s="57" t="s">
        <v>12940</v>
      </c>
      <c r="C19288" s="57" t="s">
        <v>47606</v>
      </c>
      <c r="D19288" s="57" t="s">
        <v>47607</v>
      </c>
    </row>
    <row r="19289" spans="1:4">
      <c r="A19289" s="57" t="s">
        <v>47608</v>
      </c>
      <c r="B19289" s="57" t="s">
        <v>12940</v>
      </c>
      <c r="C19289" s="57" t="s">
        <v>47609</v>
      </c>
      <c r="D19289" s="57" t="s">
        <v>47610</v>
      </c>
    </row>
    <row r="19290" spans="1:4">
      <c r="A19290" s="57" t="s">
        <v>47608</v>
      </c>
      <c r="B19290" s="57"/>
      <c r="C19290" s="57" t="s">
        <v>47611</v>
      </c>
      <c r="D19290" s="57" t="s">
        <v>47612</v>
      </c>
    </row>
    <row r="19291" spans="1:4">
      <c r="A19291" s="57" t="s">
        <v>47608</v>
      </c>
      <c r="B19291" s="57"/>
      <c r="C19291" s="57" t="s">
        <v>47613</v>
      </c>
      <c r="D19291" s="57" t="s">
        <v>47614</v>
      </c>
    </row>
    <row r="19292" spans="1:4">
      <c r="A19292" s="57" t="s">
        <v>47608</v>
      </c>
      <c r="B19292" s="57"/>
      <c r="C19292" s="57" t="s">
        <v>47615</v>
      </c>
      <c r="D19292" s="57" t="s">
        <v>47616</v>
      </c>
    </row>
    <row r="19293" spans="1:4">
      <c r="A19293" s="57" t="s">
        <v>47617</v>
      </c>
      <c r="B19293" s="57" t="s">
        <v>12940</v>
      </c>
      <c r="C19293" s="57" t="s">
        <v>47618</v>
      </c>
      <c r="D19293" s="57" t="s">
        <v>47619</v>
      </c>
    </row>
    <row r="19294" spans="1:4">
      <c r="A19294" s="57" t="s">
        <v>47620</v>
      </c>
      <c r="B19294" s="57" t="s">
        <v>12940</v>
      </c>
      <c r="C19294" s="57" t="s">
        <v>47621</v>
      </c>
      <c r="D19294" s="57" t="s">
        <v>47622</v>
      </c>
    </row>
    <row r="19295" spans="1:4">
      <c r="A19295" s="57" t="s">
        <v>47620</v>
      </c>
      <c r="B19295" s="57"/>
      <c r="C19295" s="57" t="s">
        <v>47623</v>
      </c>
      <c r="D19295" s="57" t="s">
        <v>47624</v>
      </c>
    </row>
    <row r="19296" spans="1:4">
      <c r="A19296" s="57" t="s">
        <v>47625</v>
      </c>
      <c r="B19296" s="57" t="s">
        <v>12940</v>
      </c>
      <c r="C19296" s="57" t="s">
        <v>47626</v>
      </c>
      <c r="D19296" s="57" t="s">
        <v>47627</v>
      </c>
    </row>
    <row r="19297" spans="1:4">
      <c r="A19297" s="57" t="s">
        <v>47628</v>
      </c>
      <c r="B19297" s="57" t="s">
        <v>12940</v>
      </c>
      <c r="C19297" s="57" t="s">
        <v>47629</v>
      </c>
      <c r="D19297" s="57" t="s">
        <v>47630</v>
      </c>
    </row>
    <row r="19298" spans="1:4">
      <c r="A19298" s="57" t="s">
        <v>47628</v>
      </c>
      <c r="B19298" s="57"/>
      <c r="C19298" s="57" t="s">
        <v>47631</v>
      </c>
      <c r="D19298" s="57" t="s">
        <v>47632</v>
      </c>
    </row>
    <row r="19299" spans="1:4">
      <c r="A19299" s="57" t="s">
        <v>47628</v>
      </c>
      <c r="B19299" s="57"/>
      <c r="C19299" s="57" t="s">
        <v>47633</v>
      </c>
      <c r="D19299" s="57" t="s">
        <v>47634</v>
      </c>
    </row>
    <row r="19300" spans="1:4">
      <c r="A19300" s="57" t="s">
        <v>47628</v>
      </c>
      <c r="B19300" s="57"/>
      <c r="C19300" s="57" t="s">
        <v>47635</v>
      </c>
      <c r="D19300" s="57" t="s">
        <v>47636</v>
      </c>
    </row>
    <row r="19301" spans="1:4">
      <c r="A19301" s="57" t="s">
        <v>47628</v>
      </c>
      <c r="B19301" s="57"/>
      <c r="C19301" s="57" t="s">
        <v>47637</v>
      </c>
      <c r="D19301" s="57" t="s">
        <v>47638</v>
      </c>
    </row>
    <row r="19302" spans="1:4">
      <c r="A19302" s="57" t="s">
        <v>47628</v>
      </c>
      <c r="B19302" s="57"/>
      <c r="C19302" s="57" t="s">
        <v>47639</v>
      </c>
      <c r="D19302" s="57" t="s">
        <v>47640</v>
      </c>
    </row>
    <row r="19303" spans="1:4">
      <c r="A19303" s="57" t="s">
        <v>7897</v>
      </c>
      <c r="B19303" s="57" t="s">
        <v>2338</v>
      </c>
      <c r="C19303" s="57" t="s">
        <v>2797</v>
      </c>
      <c r="D19303" s="57" t="s">
        <v>2798</v>
      </c>
    </row>
    <row r="19304" spans="1:4">
      <c r="A19304" s="57" t="s">
        <v>7897</v>
      </c>
      <c r="B19304" s="57" t="s">
        <v>2338</v>
      </c>
      <c r="C19304" s="57" t="s">
        <v>2799</v>
      </c>
      <c r="D19304" s="57" t="s">
        <v>2800</v>
      </c>
    </row>
    <row r="19305" spans="1:4">
      <c r="A19305" s="57" t="s">
        <v>7898</v>
      </c>
      <c r="B19305" s="57" t="s">
        <v>2338</v>
      </c>
      <c r="C19305" s="57" t="s">
        <v>6511</v>
      </c>
      <c r="D19305" s="57" t="s">
        <v>6512</v>
      </c>
    </row>
    <row r="19306" spans="1:4">
      <c r="A19306" s="57" t="s">
        <v>7898</v>
      </c>
      <c r="B19306" s="57" t="s">
        <v>2338</v>
      </c>
      <c r="C19306" s="57" t="s">
        <v>6513</v>
      </c>
      <c r="D19306" s="57" t="s">
        <v>6514</v>
      </c>
    </row>
    <row r="19307" spans="1:4">
      <c r="A19307" s="57" t="s">
        <v>7898</v>
      </c>
      <c r="B19307" s="57" t="s">
        <v>2338</v>
      </c>
      <c r="C19307" s="57" t="s">
        <v>6631</v>
      </c>
      <c r="D19307" s="57" t="s">
        <v>9412</v>
      </c>
    </row>
    <row r="19308" spans="1:4">
      <c r="A19308" s="57" t="s">
        <v>7898</v>
      </c>
      <c r="B19308" s="57" t="s">
        <v>2338</v>
      </c>
      <c r="C19308" s="57" t="s">
        <v>6879</v>
      </c>
      <c r="D19308" s="57" t="s">
        <v>9412</v>
      </c>
    </row>
    <row r="19309" spans="1:4">
      <c r="A19309" s="57" t="s">
        <v>7898</v>
      </c>
      <c r="B19309" s="57" t="s">
        <v>2338</v>
      </c>
      <c r="C19309" s="57" t="s">
        <v>6898</v>
      </c>
      <c r="D19309" s="57" t="s">
        <v>6899</v>
      </c>
    </row>
    <row r="19310" spans="1:4">
      <c r="A19310" s="57" t="s">
        <v>7898</v>
      </c>
      <c r="B19310" s="57" t="s">
        <v>2338</v>
      </c>
      <c r="C19310" s="57" t="s">
        <v>6900</v>
      </c>
      <c r="D19310" s="57" t="s">
        <v>6901</v>
      </c>
    </row>
    <row r="19311" spans="1:4">
      <c r="A19311" s="57" t="s">
        <v>47641</v>
      </c>
      <c r="B19311" s="57" t="s">
        <v>12940</v>
      </c>
      <c r="C19311" s="57" t="s">
        <v>47642</v>
      </c>
      <c r="D19311" s="57" t="s">
        <v>19034</v>
      </c>
    </row>
    <row r="19312" spans="1:4">
      <c r="A19312" s="57" t="s">
        <v>47643</v>
      </c>
      <c r="B19312" s="57" t="s">
        <v>12940</v>
      </c>
      <c r="C19312" s="57" t="s">
        <v>47644</v>
      </c>
      <c r="D19312" s="57" t="s">
        <v>2836</v>
      </c>
    </row>
    <row r="19313" spans="1:4">
      <c r="A19313" s="57" t="s">
        <v>7899</v>
      </c>
      <c r="B19313" s="57" t="s">
        <v>2340</v>
      </c>
      <c r="C19313" s="57" t="s">
        <v>2984</v>
      </c>
      <c r="D19313" s="57" t="s">
        <v>2985</v>
      </c>
    </row>
    <row r="19314" spans="1:4">
      <c r="A19314" s="57" t="s">
        <v>47645</v>
      </c>
      <c r="B19314" s="57" t="s">
        <v>12940</v>
      </c>
      <c r="C19314" s="57" t="s">
        <v>47646</v>
      </c>
      <c r="D19314" s="57" t="s">
        <v>19034</v>
      </c>
    </row>
    <row r="19315" spans="1:4">
      <c r="A19315" s="57" t="s">
        <v>47647</v>
      </c>
      <c r="B19315" s="57" t="s">
        <v>12940</v>
      </c>
      <c r="C19315" s="57" t="s">
        <v>47648</v>
      </c>
      <c r="D19315" s="57" t="s">
        <v>47649</v>
      </c>
    </row>
    <row r="19316" spans="1:4">
      <c r="A19316" s="57" t="s">
        <v>47650</v>
      </c>
      <c r="B19316" s="57" t="s">
        <v>12940</v>
      </c>
      <c r="C19316" s="57" t="s">
        <v>47651</v>
      </c>
      <c r="D19316" s="57" t="s">
        <v>47652</v>
      </c>
    </row>
    <row r="19317" spans="1:4">
      <c r="A19317" s="57" t="s">
        <v>47650</v>
      </c>
      <c r="B19317" s="57"/>
      <c r="C19317" s="57" t="s">
        <v>47653</v>
      </c>
      <c r="D19317" s="57" t="s">
        <v>47654</v>
      </c>
    </row>
    <row r="19318" spans="1:4">
      <c r="A19318" s="57" t="s">
        <v>47650</v>
      </c>
      <c r="B19318" s="57"/>
      <c r="C19318" s="57" t="s">
        <v>47655</v>
      </c>
      <c r="D19318" s="57" t="s">
        <v>47654</v>
      </c>
    </row>
    <row r="19319" spans="1:4">
      <c r="A19319" s="57" t="s">
        <v>47650</v>
      </c>
      <c r="B19319" s="57"/>
      <c r="C19319" s="57" t="s">
        <v>47656</v>
      </c>
      <c r="D19319" s="57" t="s">
        <v>47657</v>
      </c>
    </row>
    <row r="19320" spans="1:4">
      <c r="A19320" s="57" t="s">
        <v>47650</v>
      </c>
      <c r="B19320" s="57"/>
      <c r="C19320" s="57" t="s">
        <v>47658</v>
      </c>
      <c r="D19320" s="57" t="s">
        <v>47659</v>
      </c>
    </row>
    <row r="19321" spans="1:4">
      <c r="A19321" s="57" t="s">
        <v>47650</v>
      </c>
      <c r="B19321" s="57"/>
      <c r="C19321" s="57" t="s">
        <v>47660</v>
      </c>
      <c r="D19321" s="57" t="s">
        <v>47661</v>
      </c>
    </row>
    <row r="19322" spans="1:4">
      <c r="A19322" s="57" t="s">
        <v>47650</v>
      </c>
      <c r="B19322" s="57"/>
      <c r="C19322" s="57" t="s">
        <v>47662</v>
      </c>
      <c r="D19322" s="57" t="s">
        <v>47663</v>
      </c>
    </row>
    <row r="19323" spans="1:4">
      <c r="A19323" s="57" t="s">
        <v>47650</v>
      </c>
      <c r="B19323" s="57"/>
      <c r="C19323" s="57" t="s">
        <v>47664</v>
      </c>
      <c r="D19323" s="57" t="s">
        <v>47665</v>
      </c>
    </row>
    <row r="19324" spans="1:4">
      <c r="A19324" s="57" t="s">
        <v>47650</v>
      </c>
      <c r="B19324" s="57"/>
      <c r="C19324" s="57" t="s">
        <v>47666</v>
      </c>
      <c r="D19324" s="57" t="s">
        <v>47667</v>
      </c>
    </row>
    <row r="19325" spans="1:4">
      <c r="A19325" s="57" t="s">
        <v>47650</v>
      </c>
      <c r="B19325" s="57"/>
      <c r="C19325" s="57" t="s">
        <v>47668</v>
      </c>
      <c r="D19325" s="57" t="s">
        <v>47669</v>
      </c>
    </row>
    <row r="19326" spans="1:4">
      <c r="A19326" s="57" t="s">
        <v>47650</v>
      </c>
      <c r="B19326" s="57"/>
      <c r="C19326" s="57" t="s">
        <v>47670</v>
      </c>
      <c r="D19326" s="57" t="s">
        <v>47671</v>
      </c>
    </row>
    <row r="19327" spans="1:4">
      <c r="A19327" s="57" t="s">
        <v>47650</v>
      </c>
      <c r="B19327" s="57"/>
      <c r="C19327" s="57" t="s">
        <v>47672</v>
      </c>
      <c r="D19327" s="57" t="s">
        <v>47673</v>
      </c>
    </row>
    <row r="19328" spans="1:4">
      <c r="A19328" s="57" t="s">
        <v>47650</v>
      </c>
      <c r="B19328" s="57"/>
      <c r="C19328" s="57" t="s">
        <v>47674</v>
      </c>
      <c r="D19328" s="57" t="s">
        <v>47675</v>
      </c>
    </row>
    <row r="19329" spans="1:4">
      <c r="A19329" s="57" t="s">
        <v>47650</v>
      </c>
      <c r="B19329" s="57"/>
      <c r="C19329" s="57" t="s">
        <v>47676</v>
      </c>
      <c r="D19329" s="57" t="s">
        <v>47677</v>
      </c>
    </row>
    <row r="19330" spans="1:4">
      <c r="A19330" s="57" t="s">
        <v>47650</v>
      </c>
      <c r="B19330" s="57"/>
      <c r="C19330" s="57" t="s">
        <v>47678</v>
      </c>
      <c r="D19330" s="57" t="s">
        <v>47679</v>
      </c>
    </row>
    <row r="19331" spans="1:4">
      <c r="A19331" s="57" t="s">
        <v>47650</v>
      </c>
      <c r="B19331" s="57"/>
      <c r="C19331" s="57" t="s">
        <v>47680</v>
      </c>
      <c r="D19331" s="57" t="s">
        <v>47681</v>
      </c>
    </row>
    <row r="19332" spans="1:4">
      <c r="A19332" s="57" t="s">
        <v>47650</v>
      </c>
      <c r="B19332" s="57"/>
      <c r="C19332" s="57" t="s">
        <v>47682</v>
      </c>
      <c r="D19332" s="57" t="s">
        <v>47681</v>
      </c>
    </row>
    <row r="19333" spans="1:4">
      <c r="A19333" s="57" t="s">
        <v>47650</v>
      </c>
      <c r="B19333" s="57"/>
      <c r="C19333" s="57" t="s">
        <v>47683</v>
      </c>
      <c r="D19333" s="57" t="s">
        <v>47684</v>
      </c>
    </row>
    <row r="19334" spans="1:4">
      <c r="A19334" s="57" t="s">
        <v>47650</v>
      </c>
      <c r="B19334" s="57"/>
      <c r="C19334" s="57" t="s">
        <v>47685</v>
      </c>
      <c r="D19334" s="57" t="s">
        <v>47686</v>
      </c>
    </row>
    <row r="19335" spans="1:4">
      <c r="A19335" s="57" t="s">
        <v>47650</v>
      </c>
      <c r="B19335" s="57"/>
      <c r="C19335" s="57" t="s">
        <v>47687</v>
      </c>
      <c r="D19335" s="57" t="s">
        <v>47688</v>
      </c>
    </row>
    <row r="19336" spans="1:4">
      <c r="A19336" s="57" t="s">
        <v>47650</v>
      </c>
      <c r="B19336" s="57"/>
      <c r="C19336" s="57" t="s">
        <v>47689</v>
      </c>
      <c r="D19336" s="57" t="s">
        <v>47690</v>
      </c>
    </row>
    <row r="19337" spans="1:4">
      <c r="A19337" s="57" t="s">
        <v>47691</v>
      </c>
      <c r="B19337" s="57" t="s">
        <v>12940</v>
      </c>
      <c r="C19337" s="57" t="s">
        <v>47692</v>
      </c>
      <c r="D19337" s="57" t="s">
        <v>47693</v>
      </c>
    </row>
    <row r="19338" spans="1:4">
      <c r="A19338" s="57" t="s">
        <v>47691</v>
      </c>
      <c r="B19338" s="57"/>
      <c r="C19338" s="57" t="s">
        <v>47694</v>
      </c>
      <c r="D19338" s="57" t="s">
        <v>47695</v>
      </c>
    </row>
    <row r="19339" spans="1:4">
      <c r="A19339" s="57" t="s">
        <v>47691</v>
      </c>
      <c r="B19339" s="57"/>
      <c r="C19339" s="57" t="s">
        <v>47696</v>
      </c>
      <c r="D19339" s="57" t="s">
        <v>47697</v>
      </c>
    </row>
    <row r="19340" spans="1:4">
      <c r="A19340" s="57" t="s">
        <v>47691</v>
      </c>
      <c r="B19340" s="57"/>
      <c r="C19340" s="57" t="s">
        <v>47698</v>
      </c>
      <c r="D19340" s="57" t="s">
        <v>47699</v>
      </c>
    </row>
    <row r="19341" spans="1:4">
      <c r="A19341" s="57" t="s">
        <v>47700</v>
      </c>
      <c r="B19341" s="57" t="s">
        <v>12940</v>
      </c>
      <c r="C19341" s="57" t="s">
        <v>47701</v>
      </c>
      <c r="D19341" s="57" t="s">
        <v>47702</v>
      </c>
    </row>
    <row r="19342" spans="1:4">
      <c r="A19342" s="57" t="s">
        <v>47703</v>
      </c>
      <c r="B19342" s="57" t="s">
        <v>12940</v>
      </c>
      <c r="C19342" s="57" t="s">
        <v>47704</v>
      </c>
      <c r="D19342" s="57" t="s">
        <v>47705</v>
      </c>
    </row>
    <row r="19343" spans="1:4">
      <c r="A19343" s="57" t="s">
        <v>47706</v>
      </c>
      <c r="B19343" s="57" t="s">
        <v>12940</v>
      </c>
      <c r="C19343" s="57" t="s">
        <v>47707</v>
      </c>
      <c r="D19343" s="57" t="s">
        <v>47708</v>
      </c>
    </row>
    <row r="19344" spans="1:4">
      <c r="A19344" s="57" t="s">
        <v>47709</v>
      </c>
      <c r="B19344" s="57" t="s">
        <v>12940</v>
      </c>
      <c r="C19344" s="57" t="s">
        <v>47710</v>
      </c>
      <c r="D19344" s="57" t="s">
        <v>47711</v>
      </c>
    </row>
    <row r="19345" spans="1:4">
      <c r="A19345" s="57" t="s">
        <v>47709</v>
      </c>
      <c r="B19345" s="57"/>
      <c r="C19345" s="57" t="s">
        <v>47712</v>
      </c>
      <c r="D19345" s="57" t="s">
        <v>47713</v>
      </c>
    </row>
    <row r="19346" spans="1:4">
      <c r="A19346" s="57" t="s">
        <v>10163</v>
      </c>
      <c r="B19346" s="57" t="s">
        <v>2342</v>
      </c>
      <c r="C19346" s="57" t="s">
        <v>10164</v>
      </c>
      <c r="D19346" s="57" t="s">
        <v>10165</v>
      </c>
    </row>
    <row r="19347" spans="1:4">
      <c r="A19347" s="57" t="s">
        <v>10163</v>
      </c>
      <c r="B19347" s="57" t="s">
        <v>2342</v>
      </c>
      <c r="C19347" s="57" t="s">
        <v>13138</v>
      </c>
      <c r="D19347" s="57" t="s">
        <v>13139</v>
      </c>
    </row>
    <row r="19348" spans="1:4">
      <c r="A19348" s="57" t="s">
        <v>10163</v>
      </c>
      <c r="B19348" s="57" t="s">
        <v>2342</v>
      </c>
      <c r="C19348" s="57" t="s">
        <v>15544</v>
      </c>
      <c r="D19348" s="57" t="s">
        <v>15545</v>
      </c>
    </row>
    <row r="19349" spans="1:4">
      <c r="A19349" s="57" t="s">
        <v>10163</v>
      </c>
      <c r="B19349" s="57" t="s">
        <v>2342</v>
      </c>
      <c r="C19349" s="57" t="s">
        <v>15546</v>
      </c>
      <c r="D19349" s="57" t="s">
        <v>15547</v>
      </c>
    </row>
    <row r="19350" spans="1:4">
      <c r="A19350" s="57" t="s">
        <v>10163</v>
      </c>
      <c r="B19350" s="57" t="s">
        <v>2342</v>
      </c>
      <c r="C19350" s="57" t="s">
        <v>15548</v>
      </c>
      <c r="D19350" s="57" t="s">
        <v>15549</v>
      </c>
    </row>
    <row r="19351" spans="1:4">
      <c r="A19351" s="57" t="s">
        <v>10163</v>
      </c>
      <c r="B19351" s="57" t="s">
        <v>2342</v>
      </c>
      <c r="C19351" s="57" t="s">
        <v>17528</v>
      </c>
      <c r="D19351" s="57" t="s">
        <v>17529</v>
      </c>
    </row>
    <row r="19352" spans="1:4">
      <c r="A19352" s="57" t="s">
        <v>10163</v>
      </c>
      <c r="B19352" s="57" t="s">
        <v>2342</v>
      </c>
      <c r="C19352" s="57" t="s">
        <v>17530</v>
      </c>
      <c r="D19352" s="57" t="s">
        <v>17531</v>
      </c>
    </row>
    <row r="19353" spans="1:4">
      <c r="A19353" s="57" t="s">
        <v>7900</v>
      </c>
      <c r="B19353" s="57" t="s">
        <v>2342</v>
      </c>
      <c r="C19353" s="57" t="s">
        <v>3074</v>
      </c>
      <c r="D19353" s="57" t="s">
        <v>3075</v>
      </c>
    </row>
    <row r="19354" spans="1:4">
      <c r="A19354" s="57" t="s">
        <v>7900</v>
      </c>
      <c r="B19354" s="57" t="s">
        <v>2342</v>
      </c>
      <c r="C19354" s="57" t="s">
        <v>4159</v>
      </c>
      <c r="D19354" s="57" t="s">
        <v>4160</v>
      </c>
    </row>
    <row r="19355" spans="1:4">
      <c r="A19355" s="57" t="s">
        <v>7901</v>
      </c>
      <c r="B19355" s="57" t="s">
        <v>2342</v>
      </c>
      <c r="C19355" s="57" t="s">
        <v>6757</v>
      </c>
      <c r="D19355" s="57" t="s">
        <v>6758</v>
      </c>
    </row>
    <row r="19356" spans="1:4">
      <c r="A19356" s="57" t="s">
        <v>7901</v>
      </c>
      <c r="B19356" s="57" t="s">
        <v>2342</v>
      </c>
      <c r="C19356" s="57" t="s">
        <v>6759</v>
      </c>
      <c r="D19356" s="57" t="s">
        <v>6760</v>
      </c>
    </row>
    <row r="19357" spans="1:4">
      <c r="A19357" s="57" t="s">
        <v>7901</v>
      </c>
      <c r="B19357" s="57" t="s">
        <v>2342</v>
      </c>
      <c r="C19357" s="57" t="s">
        <v>6761</v>
      </c>
      <c r="D19357" s="57" t="s">
        <v>6762</v>
      </c>
    </row>
    <row r="19358" spans="1:4">
      <c r="A19358" s="57" t="s">
        <v>7901</v>
      </c>
      <c r="B19358" s="57" t="s">
        <v>2342</v>
      </c>
      <c r="C19358" s="57" t="s">
        <v>7177</v>
      </c>
      <c r="D19358" s="57" t="s">
        <v>9413</v>
      </c>
    </row>
    <row r="19359" spans="1:4">
      <c r="A19359" s="57" t="s">
        <v>7901</v>
      </c>
      <c r="B19359" s="57" t="s">
        <v>2342</v>
      </c>
      <c r="C19359" s="57" t="s">
        <v>7528</v>
      </c>
      <c r="D19359" s="57" t="s">
        <v>7529</v>
      </c>
    </row>
    <row r="19360" spans="1:4">
      <c r="A19360" s="57" t="s">
        <v>7901</v>
      </c>
      <c r="B19360" s="57" t="s">
        <v>2342</v>
      </c>
      <c r="C19360" s="57" t="s">
        <v>13140</v>
      </c>
      <c r="D19360" s="57" t="s">
        <v>10429</v>
      </c>
    </row>
    <row r="19361" spans="1:4">
      <c r="A19361" s="57" t="s">
        <v>7901</v>
      </c>
      <c r="B19361" s="57" t="s">
        <v>2342</v>
      </c>
      <c r="C19361" s="57" t="s">
        <v>13141</v>
      </c>
      <c r="D19361" s="57" t="s">
        <v>13142</v>
      </c>
    </row>
    <row r="19362" spans="1:4">
      <c r="A19362" s="57" t="s">
        <v>17532</v>
      </c>
      <c r="B19362" s="57" t="s">
        <v>2342</v>
      </c>
      <c r="C19362" s="57" t="s">
        <v>17533</v>
      </c>
      <c r="D19362" s="57" t="s">
        <v>17534</v>
      </c>
    </row>
    <row r="19363" spans="1:4">
      <c r="A19363" s="57" t="s">
        <v>17532</v>
      </c>
      <c r="B19363" s="57" t="s">
        <v>2342</v>
      </c>
      <c r="C19363" s="57" t="s">
        <v>17535</v>
      </c>
      <c r="D19363" s="57" t="s">
        <v>17536</v>
      </c>
    </row>
    <row r="19364" spans="1:4">
      <c r="A19364" s="57" t="s">
        <v>17532</v>
      </c>
      <c r="B19364" s="57" t="s">
        <v>2342</v>
      </c>
      <c r="C19364" s="57" t="s">
        <v>17537</v>
      </c>
      <c r="D19364" s="57" t="s">
        <v>17538</v>
      </c>
    </row>
    <row r="19365" spans="1:4">
      <c r="A19365" s="57" t="s">
        <v>17532</v>
      </c>
      <c r="B19365" s="57" t="s">
        <v>2342</v>
      </c>
      <c r="C19365" s="57" t="s">
        <v>17539</v>
      </c>
      <c r="D19365" s="57" t="s">
        <v>17540</v>
      </c>
    </row>
    <row r="19366" spans="1:4">
      <c r="A19366" s="57" t="s">
        <v>17532</v>
      </c>
      <c r="B19366" s="57" t="s">
        <v>2342</v>
      </c>
      <c r="C19366" s="57" t="s">
        <v>17541</v>
      </c>
      <c r="D19366" s="57" t="s">
        <v>17542</v>
      </c>
    </row>
    <row r="19367" spans="1:4">
      <c r="A19367" s="57" t="s">
        <v>17532</v>
      </c>
      <c r="B19367" s="57" t="s">
        <v>2342</v>
      </c>
      <c r="C19367" s="57" t="s">
        <v>17543</v>
      </c>
      <c r="D19367" s="57" t="s">
        <v>17544</v>
      </c>
    </row>
    <row r="19368" spans="1:4">
      <c r="A19368" s="57" t="s">
        <v>47714</v>
      </c>
      <c r="B19368" s="57" t="s">
        <v>12940</v>
      </c>
      <c r="C19368" s="57" t="s">
        <v>47715</v>
      </c>
      <c r="D19368" s="57" t="s">
        <v>47716</v>
      </c>
    </row>
    <row r="19369" spans="1:4">
      <c r="A19369" s="57" t="s">
        <v>47714</v>
      </c>
      <c r="B19369" s="57"/>
      <c r="C19369" s="57" t="s">
        <v>47717</v>
      </c>
      <c r="D19369" s="57" t="s">
        <v>47718</v>
      </c>
    </row>
    <row r="19370" spans="1:4">
      <c r="A19370" s="57" t="s">
        <v>47719</v>
      </c>
      <c r="B19370" s="57" t="s">
        <v>12940</v>
      </c>
      <c r="C19370" s="57" t="s">
        <v>47720</v>
      </c>
      <c r="D19370" s="57" t="s">
        <v>47721</v>
      </c>
    </row>
    <row r="19371" spans="1:4">
      <c r="A19371" s="57" t="s">
        <v>47719</v>
      </c>
      <c r="B19371" s="57"/>
      <c r="C19371" s="57" t="s">
        <v>47722</v>
      </c>
      <c r="D19371" s="57" t="s">
        <v>47723</v>
      </c>
    </row>
    <row r="19372" spans="1:4">
      <c r="A19372" s="57" t="s">
        <v>47719</v>
      </c>
      <c r="B19372" s="57"/>
      <c r="C19372" s="57" t="s">
        <v>47724</v>
      </c>
      <c r="D19372" s="57" t="s">
        <v>47725</v>
      </c>
    </row>
    <row r="19373" spans="1:4">
      <c r="A19373" s="57" t="s">
        <v>47719</v>
      </c>
      <c r="B19373" s="57"/>
      <c r="C19373" s="57" t="s">
        <v>47726</v>
      </c>
      <c r="D19373" s="57" t="s">
        <v>47727</v>
      </c>
    </row>
    <row r="19374" spans="1:4">
      <c r="A19374" s="57" t="s">
        <v>47719</v>
      </c>
      <c r="B19374" s="57"/>
      <c r="C19374" s="57" t="s">
        <v>47728</v>
      </c>
      <c r="D19374" s="57" t="s">
        <v>47729</v>
      </c>
    </row>
    <row r="19375" spans="1:4">
      <c r="A19375" s="57" t="s">
        <v>47719</v>
      </c>
      <c r="B19375" s="57"/>
      <c r="C19375" s="57" t="s">
        <v>47730</v>
      </c>
      <c r="D19375" s="57" t="s">
        <v>47731</v>
      </c>
    </row>
    <row r="19376" spans="1:4">
      <c r="A19376" s="57" t="s">
        <v>47719</v>
      </c>
      <c r="B19376" s="57"/>
      <c r="C19376" s="57" t="s">
        <v>47732</v>
      </c>
      <c r="D19376" s="57" t="s">
        <v>47733</v>
      </c>
    </row>
    <row r="19377" spans="1:4">
      <c r="A19377" s="57" t="s">
        <v>47719</v>
      </c>
      <c r="B19377" s="57"/>
      <c r="C19377" s="57" t="s">
        <v>47734</v>
      </c>
      <c r="D19377" s="57" t="s">
        <v>47735</v>
      </c>
    </row>
    <row r="19378" spans="1:4">
      <c r="A19378" s="57" t="s">
        <v>47736</v>
      </c>
      <c r="B19378" s="57" t="s">
        <v>12940</v>
      </c>
      <c r="C19378" s="57" t="s">
        <v>47737</v>
      </c>
      <c r="D19378" s="57" t="s">
        <v>47738</v>
      </c>
    </row>
    <row r="19379" spans="1:4">
      <c r="A19379" s="57" t="s">
        <v>47736</v>
      </c>
      <c r="B19379" s="57"/>
      <c r="C19379" s="57" t="s">
        <v>47739</v>
      </c>
      <c r="D19379" s="57" t="s">
        <v>47740</v>
      </c>
    </row>
    <row r="19380" spans="1:4">
      <c r="A19380" s="57" t="s">
        <v>47736</v>
      </c>
      <c r="B19380" s="57"/>
      <c r="C19380" s="57" t="s">
        <v>47741</v>
      </c>
      <c r="D19380" s="57" t="s">
        <v>47742</v>
      </c>
    </row>
    <row r="19381" spans="1:4">
      <c r="A19381" s="57" t="s">
        <v>47736</v>
      </c>
      <c r="B19381" s="57"/>
      <c r="C19381" s="57" t="s">
        <v>47743</v>
      </c>
      <c r="D19381" s="57" t="s">
        <v>47744</v>
      </c>
    </row>
    <row r="19382" spans="1:4">
      <c r="A19382" s="57" t="s">
        <v>47736</v>
      </c>
      <c r="B19382" s="57"/>
      <c r="C19382" s="57" t="s">
        <v>47745</v>
      </c>
      <c r="D19382" s="57" t="s">
        <v>47746</v>
      </c>
    </row>
    <row r="19383" spans="1:4">
      <c r="A19383" s="57" t="s">
        <v>47736</v>
      </c>
      <c r="B19383" s="57"/>
      <c r="C19383" s="57" t="s">
        <v>47747</v>
      </c>
      <c r="D19383" s="57" t="s">
        <v>47748</v>
      </c>
    </row>
    <row r="19384" spans="1:4">
      <c r="A19384" s="57" t="s">
        <v>47736</v>
      </c>
      <c r="B19384" s="57"/>
      <c r="C19384" s="57" t="s">
        <v>47749</v>
      </c>
      <c r="D19384" s="57" t="s">
        <v>47750</v>
      </c>
    </row>
    <row r="19385" spans="1:4">
      <c r="A19385" s="57" t="s">
        <v>47736</v>
      </c>
      <c r="B19385" s="57"/>
      <c r="C19385" s="57" t="s">
        <v>47751</v>
      </c>
      <c r="D19385" s="57" t="s">
        <v>47752</v>
      </c>
    </row>
    <row r="19386" spans="1:4">
      <c r="A19386" s="57" t="s">
        <v>47736</v>
      </c>
      <c r="B19386" s="57"/>
      <c r="C19386" s="57" t="s">
        <v>47753</v>
      </c>
      <c r="D19386" s="57" t="s">
        <v>47754</v>
      </c>
    </row>
    <row r="19387" spans="1:4">
      <c r="A19387" s="57" t="s">
        <v>47736</v>
      </c>
      <c r="B19387" s="57"/>
      <c r="C19387" s="57" t="s">
        <v>47755</v>
      </c>
      <c r="D19387" s="57" t="s">
        <v>47754</v>
      </c>
    </row>
    <row r="19388" spans="1:4">
      <c r="A19388" s="57" t="s">
        <v>47736</v>
      </c>
      <c r="B19388" s="57"/>
      <c r="C19388" s="57" t="s">
        <v>47756</v>
      </c>
      <c r="D19388" s="57" t="s">
        <v>47757</v>
      </c>
    </row>
    <row r="19389" spans="1:4">
      <c r="A19389" s="57" t="s">
        <v>47736</v>
      </c>
      <c r="B19389" s="57"/>
      <c r="C19389" s="57" t="s">
        <v>47758</v>
      </c>
      <c r="D19389" s="57" t="s">
        <v>47759</v>
      </c>
    </row>
    <row r="19390" spans="1:4">
      <c r="A19390" s="57" t="s">
        <v>47736</v>
      </c>
      <c r="B19390" s="57"/>
      <c r="C19390" s="57" t="s">
        <v>47760</v>
      </c>
      <c r="D19390" s="57" t="s">
        <v>47761</v>
      </c>
    </row>
    <row r="19391" spans="1:4">
      <c r="A19391" s="57" t="s">
        <v>47736</v>
      </c>
      <c r="B19391" s="57"/>
      <c r="C19391" s="57" t="s">
        <v>47762</v>
      </c>
      <c r="D19391" s="57" t="s">
        <v>47763</v>
      </c>
    </row>
    <row r="19392" spans="1:4">
      <c r="A19392" s="57" t="s">
        <v>47764</v>
      </c>
      <c r="B19392" s="57" t="s">
        <v>12940</v>
      </c>
      <c r="C19392" s="57" t="s">
        <v>47765</v>
      </c>
      <c r="D19392" s="57" t="s">
        <v>47766</v>
      </c>
    </row>
    <row r="19393" spans="1:4">
      <c r="A19393" s="57" t="s">
        <v>47767</v>
      </c>
      <c r="B19393" s="57" t="s">
        <v>12940</v>
      </c>
      <c r="C19393" s="57" t="s">
        <v>47768</v>
      </c>
      <c r="D19393" s="57" t="s">
        <v>47769</v>
      </c>
    </row>
    <row r="19394" spans="1:4">
      <c r="A19394" s="57" t="s">
        <v>47767</v>
      </c>
      <c r="B19394" s="57"/>
      <c r="C19394" s="57" t="s">
        <v>47770</v>
      </c>
      <c r="D19394" s="57" t="s">
        <v>47771</v>
      </c>
    </row>
    <row r="19395" spans="1:4">
      <c r="A19395" s="57" t="s">
        <v>47772</v>
      </c>
      <c r="B19395" s="57" t="s">
        <v>12940</v>
      </c>
      <c r="C19395" s="57" t="s">
        <v>47773</v>
      </c>
      <c r="D19395" s="57" t="s">
        <v>47774</v>
      </c>
    </row>
    <row r="19396" spans="1:4">
      <c r="A19396" s="57" t="s">
        <v>47772</v>
      </c>
      <c r="B19396" s="57"/>
      <c r="C19396" s="57" t="s">
        <v>47775</v>
      </c>
      <c r="D19396" s="57" t="s">
        <v>47776</v>
      </c>
    </row>
    <row r="19397" spans="1:4">
      <c r="A19397" s="57" t="s">
        <v>47772</v>
      </c>
      <c r="B19397" s="57"/>
      <c r="C19397" s="57" t="s">
        <v>47777</v>
      </c>
      <c r="D19397" s="57" t="s">
        <v>47778</v>
      </c>
    </row>
    <row r="19398" spans="1:4">
      <c r="A19398" s="57" t="s">
        <v>47772</v>
      </c>
      <c r="B19398" s="57"/>
      <c r="C19398" s="57" t="s">
        <v>47779</v>
      </c>
      <c r="D19398" s="57" t="s">
        <v>47780</v>
      </c>
    </row>
    <row r="19399" spans="1:4">
      <c r="A19399" s="57" t="s">
        <v>47772</v>
      </c>
      <c r="B19399" s="57"/>
      <c r="C19399" s="57" t="s">
        <v>47781</v>
      </c>
      <c r="D19399" s="57" t="s">
        <v>47782</v>
      </c>
    </row>
    <row r="19400" spans="1:4">
      <c r="A19400" s="57" t="s">
        <v>47772</v>
      </c>
      <c r="B19400" s="57"/>
      <c r="C19400" s="57" t="s">
        <v>47783</v>
      </c>
      <c r="D19400" s="57" t="s">
        <v>47784</v>
      </c>
    </row>
    <row r="19401" spans="1:4">
      <c r="A19401" s="57" t="s">
        <v>47772</v>
      </c>
      <c r="B19401" s="57"/>
      <c r="C19401" s="57" t="s">
        <v>47785</v>
      </c>
      <c r="D19401" s="57" t="s">
        <v>47786</v>
      </c>
    </row>
    <row r="19402" spans="1:4">
      <c r="A19402" s="57" t="s">
        <v>47772</v>
      </c>
      <c r="B19402" s="57"/>
      <c r="C19402" s="57" t="s">
        <v>47787</v>
      </c>
      <c r="D19402" s="57" t="s">
        <v>47788</v>
      </c>
    </row>
    <row r="19403" spans="1:4">
      <c r="A19403" s="57" t="s">
        <v>47772</v>
      </c>
      <c r="B19403" s="57"/>
      <c r="C19403" s="57" t="s">
        <v>47789</v>
      </c>
      <c r="D19403" s="57" t="s">
        <v>47790</v>
      </c>
    </row>
    <row r="19404" spans="1:4">
      <c r="A19404" s="57" t="s">
        <v>47772</v>
      </c>
      <c r="B19404" s="57"/>
      <c r="C19404" s="57" t="s">
        <v>47791</v>
      </c>
      <c r="D19404" s="57" t="s">
        <v>47792</v>
      </c>
    </row>
    <row r="19405" spans="1:4">
      <c r="A19405" s="57" t="s">
        <v>47772</v>
      </c>
      <c r="B19405" s="57"/>
      <c r="C19405" s="57" t="s">
        <v>47793</v>
      </c>
      <c r="D19405" s="57" t="s">
        <v>47794</v>
      </c>
    </row>
    <row r="19406" spans="1:4">
      <c r="A19406" s="57" t="s">
        <v>47795</v>
      </c>
      <c r="B19406" s="57" t="s">
        <v>12940</v>
      </c>
      <c r="C19406" s="57" t="s">
        <v>47796</v>
      </c>
      <c r="D19406" s="57" t="s">
        <v>47797</v>
      </c>
    </row>
    <row r="19407" spans="1:4">
      <c r="A19407" s="57" t="s">
        <v>47798</v>
      </c>
      <c r="B19407" s="57" t="s">
        <v>12940</v>
      </c>
      <c r="C19407" s="57" t="s">
        <v>47799</v>
      </c>
      <c r="D19407" s="57" t="s">
        <v>47800</v>
      </c>
    </row>
    <row r="19408" spans="1:4">
      <c r="A19408" s="57" t="s">
        <v>47801</v>
      </c>
      <c r="B19408" s="57" t="s">
        <v>12940</v>
      </c>
      <c r="C19408" s="57" t="s">
        <v>47802</v>
      </c>
      <c r="D19408" s="57" t="s">
        <v>47803</v>
      </c>
    </row>
    <row r="19409" spans="1:4">
      <c r="A19409" s="57" t="s">
        <v>47801</v>
      </c>
      <c r="B19409" s="57"/>
      <c r="C19409" s="57" t="s">
        <v>47804</v>
      </c>
      <c r="D19409" s="57" t="s">
        <v>47805</v>
      </c>
    </row>
    <row r="19410" spans="1:4">
      <c r="A19410" s="57" t="s">
        <v>47801</v>
      </c>
      <c r="B19410" s="57"/>
      <c r="C19410" s="57" t="s">
        <v>47806</v>
      </c>
      <c r="D19410" s="57" t="s">
        <v>47807</v>
      </c>
    </row>
    <row r="19411" spans="1:4">
      <c r="A19411" s="57" t="s">
        <v>47801</v>
      </c>
      <c r="B19411" s="57"/>
      <c r="C19411" s="57" t="s">
        <v>47808</v>
      </c>
      <c r="D19411" s="57" t="s">
        <v>47809</v>
      </c>
    </row>
    <row r="19412" spans="1:4">
      <c r="A19412" s="57" t="s">
        <v>47801</v>
      </c>
      <c r="B19412" s="57"/>
      <c r="C19412" s="57" t="s">
        <v>47810</v>
      </c>
      <c r="D19412" s="57" t="s">
        <v>47811</v>
      </c>
    </row>
    <row r="19413" spans="1:4">
      <c r="A19413" s="57" t="s">
        <v>47801</v>
      </c>
      <c r="B19413" s="57"/>
      <c r="C19413" s="57" t="s">
        <v>47812</v>
      </c>
      <c r="D19413" s="57" t="s">
        <v>47813</v>
      </c>
    </row>
    <row r="19414" spans="1:4">
      <c r="A19414" s="57" t="s">
        <v>47814</v>
      </c>
      <c r="B19414" s="57" t="s">
        <v>12940</v>
      </c>
      <c r="C19414" s="57" t="s">
        <v>47815</v>
      </c>
      <c r="D19414" s="57" t="s">
        <v>47816</v>
      </c>
    </row>
    <row r="19415" spans="1:4">
      <c r="A19415" s="57" t="s">
        <v>47814</v>
      </c>
      <c r="B19415" s="57"/>
      <c r="C19415" s="57" t="s">
        <v>47817</v>
      </c>
      <c r="D19415" s="57" t="s">
        <v>47818</v>
      </c>
    </row>
    <row r="19416" spans="1:4">
      <c r="A19416" s="57" t="s">
        <v>47819</v>
      </c>
      <c r="B19416" s="57" t="s">
        <v>12940</v>
      </c>
      <c r="C19416" s="57" t="s">
        <v>47820</v>
      </c>
      <c r="D19416" s="57" t="s">
        <v>47821</v>
      </c>
    </row>
    <row r="19417" spans="1:4">
      <c r="A19417" s="57" t="s">
        <v>47819</v>
      </c>
      <c r="B19417" s="57"/>
      <c r="C19417" s="57" t="s">
        <v>47822</v>
      </c>
      <c r="D19417" s="57" t="s">
        <v>47823</v>
      </c>
    </row>
    <row r="19418" spans="1:4">
      <c r="A19418" s="57" t="s">
        <v>47819</v>
      </c>
      <c r="B19418" s="57"/>
      <c r="C19418" s="57" t="s">
        <v>47824</v>
      </c>
      <c r="D19418" s="57" t="s">
        <v>47825</v>
      </c>
    </row>
    <row r="19419" spans="1:4">
      <c r="A19419" s="57" t="s">
        <v>47819</v>
      </c>
      <c r="B19419" s="57"/>
      <c r="C19419" s="57" t="s">
        <v>47826</v>
      </c>
      <c r="D19419" s="57" t="s">
        <v>47827</v>
      </c>
    </row>
    <row r="19420" spans="1:4">
      <c r="A19420" s="57" t="s">
        <v>47819</v>
      </c>
      <c r="B19420" s="57"/>
      <c r="C19420" s="57" t="s">
        <v>47828</v>
      </c>
      <c r="D19420" s="57" t="s">
        <v>47829</v>
      </c>
    </row>
    <row r="19421" spans="1:4">
      <c r="A19421" s="57" t="s">
        <v>47819</v>
      </c>
      <c r="B19421" s="57"/>
      <c r="C19421" s="57" t="s">
        <v>47830</v>
      </c>
      <c r="D19421" s="57" t="s">
        <v>47831</v>
      </c>
    </row>
    <row r="19422" spans="1:4">
      <c r="A19422" s="57" t="s">
        <v>47819</v>
      </c>
      <c r="B19422" s="57"/>
      <c r="C19422" s="57" t="s">
        <v>47832</v>
      </c>
      <c r="D19422" s="57" t="s">
        <v>47833</v>
      </c>
    </row>
    <row r="19423" spans="1:4">
      <c r="A19423" s="57" t="s">
        <v>47819</v>
      </c>
      <c r="B19423" s="57"/>
      <c r="C19423" s="57" t="s">
        <v>47834</v>
      </c>
      <c r="D19423" s="57" t="s">
        <v>47835</v>
      </c>
    </row>
    <row r="19424" spans="1:4">
      <c r="A19424" s="57" t="s">
        <v>47819</v>
      </c>
      <c r="B19424" s="57"/>
      <c r="C19424" s="57" t="s">
        <v>47836</v>
      </c>
      <c r="D19424" s="57" t="s">
        <v>47837</v>
      </c>
    </row>
    <row r="19425" spans="1:4">
      <c r="A19425" s="57" t="s">
        <v>47819</v>
      </c>
      <c r="B19425" s="57"/>
      <c r="C19425" s="57" t="s">
        <v>47838</v>
      </c>
      <c r="D19425" s="57" t="s">
        <v>47839</v>
      </c>
    </row>
    <row r="19426" spans="1:4">
      <c r="A19426" s="57" t="s">
        <v>47819</v>
      </c>
      <c r="B19426" s="57"/>
      <c r="C19426" s="57" t="s">
        <v>75410</v>
      </c>
      <c r="D19426" s="57" t="s">
        <v>75411</v>
      </c>
    </row>
    <row r="19427" spans="1:4">
      <c r="A19427" s="57" t="s">
        <v>7902</v>
      </c>
      <c r="B19427" s="57" t="s">
        <v>2345</v>
      </c>
      <c r="C19427" s="57" t="s">
        <v>2986</v>
      </c>
      <c r="D19427" s="57" t="s">
        <v>2987</v>
      </c>
    </row>
    <row r="19428" spans="1:4">
      <c r="A19428" s="57" t="s">
        <v>7902</v>
      </c>
      <c r="B19428" s="57" t="s">
        <v>2345</v>
      </c>
      <c r="C19428" s="57" t="s">
        <v>13143</v>
      </c>
      <c r="D19428" s="57" t="s">
        <v>13144</v>
      </c>
    </row>
    <row r="19429" spans="1:4">
      <c r="A19429" s="57" t="s">
        <v>7902</v>
      </c>
      <c r="B19429" s="57" t="s">
        <v>2345</v>
      </c>
      <c r="C19429" s="57" t="s">
        <v>13145</v>
      </c>
      <c r="D19429" s="57" t="s">
        <v>15550</v>
      </c>
    </row>
    <row r="19430" spans="1:4">
      <c r="A19430" s="57" t="s">
        <v>7902</v>
      </c>
      <c r="B19430" s="57" t="s">
        <v>2345</v>
      </c>
      <c r="C19430" s="57" t="s">
        <v>77486</v>
      </c>
      <c r="D19430" s="57" t="s">
        <v>77487</v>
      </c>
    </row>
    <row r="19431" spans="1:4">
      <c r="A19431" s="57" t="s">
        <v>47840</v>
      </c>
      <c r="B19431" s="57" t="s">
        <v>12940</v>
      </c>
      <c r="C19431" s="57" t="s">
        <v>47841</v>
      </c>
      <c r="D19431" s="57" t="s">
        <v>47842</v>
      </c>
    </row>
    <row r="19432" spans="1:4">
      <c r="A19432" s="57" t="s">
        <v>47840</v>
      </c>
      <c r="B19432" s="57"/>
      <c r="C19432" s="57" t="s">
        <v>47843</v>
      </c>
      <c r="D19432" s="57" t="s">
        <v>47844</v>
      </c>
    </row>
    <row r="19433" spans="1:4">
      <c r="A19433" s="57" t="s">
        <v>47845</v>
      </c>
      <c r="B19433" s="57" t="s">
        <v>12940</v>
      </c>
      <c r="C19433" s="57" t="s">
        <v>47846</v>
      </c>
      <c r="D19433" s="57" t="s">
        <v>47847</v>
      </c>
    </row>
    <row r="19434" spans="1:4">
      <c r="A19434" s="57" t="s">
        <v>47845</v>
      </c>
      <c r="B19434" s="57"/>
      <c r="C19434" s="57" t="s">
        <v>47848</v>
      </c>
      <c r="D19434" s="57" t="s">
        <v>47849</v>
      </c>
    </row>
    <row r="19435" spans="1:4">
      <c r="A19435" s="57" t="s">
        <v>47845</v>
      </c>
      <c r="B19435" s="57"/>
      <c r="C19435" s="57" t="s">
        <v>47850</v>
      </c>
      <c r="D19435" s="57" t="s">
        <v>47851</v>
      </c>
    </row>
    <row r="19436" spans="1:4">
      <c r="A19436" s="57" t="s">
        <v>47845</v>
      </c>
      <c r="B19436" s="57"/>
      <c r="C19436" s="57" t="s">
        <v>47852</v>
      </c>
      <c r="D19436" s="57" t="s">
        <v>47853</v>
      </c>
    </row>
    <row r="19437" spans="1:4">
      <c r="A19437" s="57" t="s">
        <v>47854</v>
      </c>
      <c r="B19437" s="57" t="s">
        <v>12940</v>
      </c>
      <c r="C19437" s="57" t="s">
        <v>47855</v>
      </c>
      <c r="D19437" s="57" t="s">
        <v>47856</v>
      </c>
    </row>
    <row r="19438" spans="1:4">
      <c r="A19438" s="57" t="s">
        <v>47857</v>
      </c>
      <c r="B19438" s="57" t="s">
        <v>12940</v>
      </c>
      <c r="C19438" s="57" t="s">
        <v>47858</v>
      </c>
      <c r="D19438" s="57" t="s">
        <v>47859</v>
      </c>
    </row>
    <row r="19439" spans="1:4">
      <c r="A19439" s="57" t="s">
        <v>47857</v>
      </c>
      <c r="B19439" s="57"/>
      <c r="C19439" s="57" t="s">
        <v>47860</v>
      </c>
      <c r="D19439" s="57" t="s">
        <v>47861</v>
      </c>
    </row>
    <row r="19440" spans="1:4">
      <c r="A19440" s="57" t="s">
        <v>47857</v>
      </c>
      <c r="B19440" s="57"/>
      <c r="C19440" s="57" t="s">
        <v>47862</v>
      </c>
      <c r="D19440" s="57" t="s">
        <v>47863</v>
      </c>
    </row>
    <row r="19441" spans="1:4">
      <c r="A19441" s="57" t="s">
        <v>47857</v>
      </c>
      <c r="B19441" s="57"/>
      <c r="C19441" s="57" t="s">
        <v>47864</v>
      </c>
      <c r="D19441" s="57" t="s">
        <v>47865</v>
      </c>
    </row>
    <row r="19442" spans="1:4">
      <c r="A19442" s="57" t="s">
        <v>47857</v>
      </c>
      <c r="B19442" s="57"/>
      <c r="C19442" s="57" t="s">
        <v>47866</v>
      </c>
      <c r="D19442" s="57" t="s">
        <v>47867</v>
      </c>
    </row>
    <row r="19443" spans="1:4">
      <c r="A19443" s="57" t="s">
        <v>47857</v>
      </c>
      <c r="B19443" s="57"/>
      <c r="C19443" s="57" t="s">
        <v>47868</v>
      </c>
      <c r="D19443" s="57" t="s">
        <v>47869</v>
      </c>
    </row>
    <row r="19444" spans="1:4">
      <c r="A19444" s="57" t="s">
        <v>47857</v>
      </c>
      <c r="B19444" s="57"/>
      <c r="C19444" s="57" t="s">
        <v>47870</v>
      </c>
      <c r="D19444" s="57" t="s">
        <v>47871</v>
      </c>
    </row>
    <row r="19445" spans="1:4">
      <c r="A19445" s="57" t="s">
        <v>47872</v>
      </c>
      <c r="B19445" s="57" t="s">
        <v>12940</v>
      </c>
      <c r="C19445" s="57" t="s">
        <v>47873</v>
      </c>
      <c r="D19445" s="57" t="s">
        <v>47874</v>
      </c>
    </row>
    <row r="19446" spans="1:4">
      <c r="A19446" s="57" t="s">
        <v>47875</v>
      </c>
      <c r="B19446" s="57" t="s">
        <v>12940</v>
      </c>
      <c r="C19446" s="57" t="s">
        <v>47876</v>
      </c>
      <c r="D19446" s="57" t="s">
        <v>47877</v>
      </c>
    </row>
    <row r="19447" spans="1:4">
      <c r="A19447" s="57" t="s">
        <v>47875</v>
      </c>
      <c r="B19447" s="57"/>
      <c r="C19447" s="57" t="s">
        <v>47878</v>
      </c>
      <c r="D19447" s="57" t="s">
        <v>47879</v>
      </c>
    </row>
    <row r="19448" spans="1:4">
      <c r="A19448" s="57" t="s">
        <v>47880</v>
      </c>
      <c r="B19448" s="57" t="s">
        <v>12940</v>
      </c>
      <c r="C19448" s="57" t="s">
        <v>47881</v>
      </c>
      <c r="D19448" s="57" t="s">
        <v>47882</v>
      </c>
    </row>
    <row r="19449" spans="1:4">
      <c r="A19449" s="57" t="s">
        <v>47880</v>
      </c>
      <c r="B19449" s="57"/>
      <c r="C19449" s="57" t="s">
        <v>47883</v>
      </c>
      <c r="D19449" s="57" t="s">
        <v>47884</v>
      </c>
    </row>
    <row r="19450" spans="1:4">
      <c r="A19450" s="57" t="s">
        <v>47880</v>
      </c>
      <c r="B19450" s="57"/>
      <c r="C19450" s="57" t="s">
        <v>47885</v>
      </c>
      <c r="D19450" s="57" t="s">
        <v>47886</v>
      </c>
    </row>
    <row r="19451" spans="1:4">
      <c r="A19451" s="57" t="s">
        <v>47887</v>
      </c>
      <c r="B19451" s="57" t="s">
        <v>12940</v>
      </c>
      <c r="C19451" s="57" t="s">
        <v>47888</v>
      </c>
      <c r="D19451" s="57" t="s">
        <v>47889</v>
      </c>
    </row>
    <row r="19452" spans="1:4">
      <c r="A19452" s="57" t="s">
        <v>47890</v>
      </c>
      <c r="B19452" s="57" t="s">
        <v>12940</v>
      </c>
      <c r="C19452" s="57" t="s">
        <v>47891</v>
      </c>
      <c r="D19452" s="57" t="s">
        <v>47892</v>
      </c>
    </row>
    <row r="19453" spans="1:4">
      <c r="A19453" s="57" t="s">
        <v>47893</v>
      </c>
      <c r="B19453" s="57" t="s">
        <v>12940</v>
      </c>
      <c r="C19453" s="57" t="s">
        <v>47894</v>
      </c>
      <c r="D19453" s="57" t="s">
        <v>47895</v>
      </c>
    </row>
    <row r="19454" spans="1:4">
      <c r="A19454" s="57" t="s">
        <v>47893</v>
      </c>
      <c r="B19454" s="57"/>
      <c r="C19454" s="57" t="s">
        <v>47896</v>
      </c>
      <c r="D19454" s="57" t="s">
        <v>47897</v>
      </c>
    </row>
    <row r="19455" spans="1:4">
      <c r="A19455" s="57" t="s">
        <v>47893</v>
      </c>
      <c r="B19455" s="57"/>
      <c r="C19455" s="57" t="s">
        <v>47898</v>
      </c>
      <c r="D19455" s="57" t="s">
        <v>47899</v>
      </c>
    </row>
    <row r="19456" spans="1:4">
      <c r="A19456" s="57" t="s">
        <v>47893</v>
      </c>
      <c r="B19456" s="57"/>
      <c r="C19456" s="57" t="s">
        <v>47900</v>
      </c>
      <c r="D19456" s="57" t="s">
        <v>47901</v>
      </c>
    </row>
    <row r="19457" spans="1:4">
      <c r="A19457" s="57" t="s">
        <v>47893</v>
      </c>
      <c r="B19457" s="57"/>
      <c r="C19457" s="57" t="s">
        <v>47902</v>
      </c>
      <c r="D19457" s="57" t="s">
        <v>47903</v>
      </c>
    </row>
    <row r="19458" spans="1:4">
      <c r="A19458" s="57" t="s">
        <v>47893</v>
      </c>
      <c r="B19458" s="57"/>
      <c r="C19458" s="57" t="s">
        <v>47904</v>
      </c>
      <c r="D19458" s="57" t="s">
        <v>47905</v>
      </c>
    </row>
    <row r="19459" spans="1:4">
      <c r="A19459" s="57" t="s">
        <v>47893</v>
      </c>
      <c r="B19459" s="57"/>
      <c r="C19459" s="57" t="s">
        <v>47906</v>
      </c>
      <c r="D19459" s="57" t="s">
        <v>47907</v>
      </c>
    </row>
    <row r="19460" spans="1:4">
      <c r="A19460" s="57" t="s">
        <v>47893</v>
      </c>
      <c r="B19460" s="57"/>
      <c r="C19460" s="57" t="s">
        <v>47908</v>
      </c>
      <c r="D19460" s="57" t="s">
        <v>47909</v>
      </c>
    </row>
    <row r="19461" spans="1:4">
      <c r="A19461" s="57" t="s">
        <v>47910</v>
      </c>
      <c r="B19461" s="57" t="s">
        <v>12940</v>
      </c>
      <c r="C19461" s="57" t="s">
        <v>47911</v>
      </c>
      <c r="D19461" s="57" t="s">
        <v>47912</v>
      </c>
    </row>
    <row r="19462" spans="1:4">
      <c r="A19462" s="57" t="s">
        <v>47910</v>
      </c>
      <c r="B19462" s="57"/>
      <c r="C19462" s="57" t="s">
        <v>47913</v>
      </c>
      <c r="D19462" s="57" t="s">
        <v>47914</v>
      </c>
    </row>
    <row r="19463" spans="1:4">
      <c r="A19463" s="57" t="s">
        <v>47910</v>
      </c>
      <c r="B19463" s="57"/>
      <c r="C19463" s="57" t="s">
        <v>47915</v>
      </c>
      <c r="D19463" s="57" t="s">
        <v>47916</v>
      </c>
    </row>
    <row r="19464" spans="1:4">
      <c r="A19464" s="57" t="s">
        <v>7903</v>
      </c>
      <c r="B19464" s="57" t="s">
        <v>2347</v>
      </c>
      <c r="C19464" s="57" t="s">
        <v>2972</v>
      </c>
      <c r="D19464" s="57" t="s">
        <v>2973</v>
      </c>
    </row>
    <row r="19465" spans="1:4">
      <c r="A19465" s="57" t="s">
        <v>7904</v>
      </c>
      <c r="B19465" s="57" t="s">
        <v>10506</v>
      </c>
      <c r="C19465" s="57" t="s">
        <v>4596</v>
      </c>
      <c r="D19465" s="57" t="s">
        <v>4597</v>
      </c>
    </row>
    <row r="19466" spans="1:4">
      <c r="A19466" s="57" t="s">
        <v>47917</v>
      </c>
      <c r="B19466" s="57" t="s">
        <v>12940</v>
      </c>
      <c r="C19466" s="57" t="s">
        <v>47918</v>
      </c>
      <c r="D19466" s="57" t="s">
        <v>47919</v>
      </c>
    </row>
    <row r="19467" spans="1:4">
      <c r="A19467" s="57" t="s">
        <v>47917</v>
      </c>
      <c r="B19467" s="57"/>
      <c r="C19467" s="57" t="s">
        <v>47920</v>
      </c>
      <c r="D19467" s="57" t="s">
        <v>47921</v>
      </c>
    </row>
    <row r="19468" spans="1:4">
      <c r="A19468" s="57" t="s">
        <v>47922</v>
      </c>
      <c r="B19468" s="57" t="s">
        <v>12940</v>
      </c>
      <c r="C19468" s="57" t="s">
        <v>47923</v>
      </c>
      <c r="D19468" s="57" t="s">
        <v>47924</v>
      </c>
    </row>
    <row r="19469" spans="1:4">
      <c r="A19469" s="57" t="s">
        <v>47922</v>
      </c>
      <c r="B19469" s="57"/>
      <c r="C19469" s="57" t="s">
        <v>47925</v>
      </c>
      <c r="D19469" s="57" t="s">
        <v>47926</v>
      </c>
    </row>
    <row r="19470" spans="1:4">
      <c r="A19470" s="57" t="s">
        <v>47922</v>
      </c>
      <c r="B19470" s="57"/>
      <c r="C19470" s="57" t="s">
        <v>47927</v>
      </c>
      <c r="D19470" s="57" t="s">
        <v>47928</v>
      </c>
    </row>
    <row r="19471" spans="1:4">
      <c r="A19471" s="57" t="s">
        <v>47922</v>
      </c>
      <c r="B19471" s="57"/>
      <c r="C19471" s="57" t="s">
        <v>47929</v>
      </c>
      <c r="D19471" s="57" t="s">
        <v>47930</v>
      </c>
    </row>
    <row r="19472" spans="1:4">
      <c r="A19472" s="57" t="s">
        <v>47922</v>
      </c>
      <c r="B19472" s="57"/>
      <c r="C19472" s="57" t="s">
        <v>47931</v>
      </c>
      <c r="D19472" s="57" t="s">
        <v>47932</v>
      </c>
    </row>
    <row r="19473" spans="1:4">
      <c r="A19473" s="57" t="s">
        <v>47933</v>
      </c>
      <c r="B19473" s="57" t="s">
        <v>12940</v>
      </c>
      <c r="C19473" s="57" t="s">
        <v>47934</v>
      </c>
      <c r="D19473" s="57" t="s">
        <v>47935</v>
      </c>
    </row>
    <row r="19474" spans="1:4">
      <c r="A19474" s="57" t="s">
        <v>47933</v>
      </c>
      <c r="B19474" s="57"/>
      <c r="C19474" s="57" t="s">
        <v>47936</v>
      </c>
      <c r="D19474" s="57" t="s">
        <v>47937</v>
      </c>
    </row>
    <row r="19475" spans="1:4">
      <c r="A19475" s="57" t="s">
        <v>47933</v>
      </c>
      <c r="B19475" s="57"/>
      <c r="C19475" s="57" t="s">
        <v>47938</v>
      </c>
      <c r="D19475" s="57" t="s">
        <v>47939</v>
      </c>
    </row>
    <row r="19476" spans="1:4">
      <c r="A19476" s="57" t="s">
        <v>47933</v>
      </c>
      <c r="B19476" s="57"/>
      <c r="C19476" s="57" t="s">
        <v>47940</v>
      </c>
      <c r="D19476" s="57" t="s">
        <v>47941</v>
      </c>
    </row>
    <row r="19477" spans="1:4">
      <c r="A19477" s="57" t="s">
        <v>47933</v>
      </c>
      <c r="B19477" s="57"/>
      <c r="C19477" s="57" t="s">
        <v>47942</v>
      </c>
      <c r="D19477" s="57" t="s">
        <v>47943</v>
      </c>
    </row>
    <row r="19478" spans="1:4">
      <c r="A19478" s="57" t="s">
        <v>47933</v>
      </c>
      <c r="B19478" s="57"/>
      <c r="C19478" s="57" t="s">
        <v>47944</v>
      </c>
      <c r="D19478" s="57" t="s">
        <v>47945</v>
      </c>
    </row>
    <row r="19479" spans="1:4">
      <c r="A19479" s="57" t="s">
        <v>47933</v>
      </c>
      <c r="B19479" s="57"/>
      <c r="C19479" s="57" t="s">
        <v>47946</v>
      </c>
      <c r="D19479" s="57" t="s">
        <v>47947</v>
      </c>
    </row>
    <row r="19480" spans="1:4">
      <c r="A19480" s="57" t="s">
        <v>47933</v>
      </c>
      <c r="B19480" s="57"/>
      <c r="C19480" s="57" t="s">
        <v>47948</v>
      </c>
      <c r="D19480" s="57" t="s">
        <v>47949</v>
      </c>
    </row>
    <row r="19481" spans="1:4">
      <c r="A19481" s="57" t="s">
        <v>47933</v>
      </c>
      <c r="B19481" s="57"/>
      <c r="C19481" s="57" t="s">
        <v>47950</v>
      </c>
      <c r="D19481" s="57" t="s">
        <v>47951</v>
      </c>
    </row>
    <row r="19482" spans="1:4">
      <c r="A19482" s="57" t="s">
        <v>47933</v>
      </c>
      <c r="B19482" s="57"/>
      <c r="C19482" s="57" t="s">
        <v>47952</v>
      </c>
      <c r="D19482" s="57" t="s">
        <v>47953</v>
      </c>
    </row>
    <row r="19483" spans="1:4">
      <c r="A19483" s="57" t="s">
        <v>47933</v>
      </c>
      <c r="B19483" s="57"/>
      <c r="C19483" s="57" t="s">
        <v>47954</v>
      </c>
      <c r="D19483" s="57" t="s">
        <v>47955</v>
      </c>
    </row>
    <row r="19484" spans="1:4">
      <c r="A19484" s="57" t="s">
        <v>47933</v>
      </c>
      <c r="B19484" s="57"/>
      <c r="C19484" s="57" t="s">
        <v>47956</v>
      </c>
      <c r="D19484" s="57" t="s">
        <v>47957</v>
      </c>
    </row>
    <row r="19485" spans="1:4">
      <c r="A19485" s="57" t="s">
        <v>47933</v>
      </c>
      <c r="B19485" s="57"/>
      <c r="C19485" s="57" t="s">
        <v>47958</v>
      </c>
      <c r="D19485" s="57" t="s">
        <v>47959</v>
      </c>
    </row>
    <row r="19486" spans="1:4">
      <c r="A19486" s="57" t="s">
        <v>47933</v>
      </c>
      <c r="B19486" s="57"/>
      <c r="C19486" s="57" t="s">
        <v>47960</v>
      </c>
      <c r="D19486" s="57" t="s">
        <v>47961</v>
      </c>
    </row>
    <row r="19487" spans="1:4">
      <c r="A19487" s="57" t="s">
        <v>47933</v>
      </c>
      <c r="B19487" s="57"/>
      <c r="C19487" s="57" t="s">
        <v>47962</v>
      </c>
      <c r="D19487" s="57" t="s">
        <v>47963</v>
      </c>
    </row>
    <row r="19488" spans="1:4">
      <c r="A19488" s="57" t="s">
        <v>47933</v>
      </c>
      <c r="B19488" s="57"/>
      <c r="C19488" s="57" t="s">
        <v>47964</v>
      </c>
      <c r="D19488" s="57" t="s">
        <v>47965</v>
      </c>
    </row>
    <row r="19489" spans="1:4">
      <c r="A19489" s="57" t="s">
        <v>47933</v>
      </c>
      <c r="B19489" s="57"/>
      <c r="C19489" s="57" t="s">
        <v>47966</v>
      </c>
      <c r="D19489" s="57" t="s">
        <v>47965</v>
      </c>
    </row>
    <row r="19490" spans="1:4">
      <c r="A19490" s="57" t="s">
        <v>47933</v>
      </c>
      <c r="B19490" s="57"/>
      <c r="C19490" s="57" t="s">
        <v>47967</v>
      </c>
      <c r="D19490" s="57" t="s">
        <v>47968</v>
      </c>
    </row>
    <row r="19491" spans="1:4">
      <c r="A19491" s="57" t="s">
        <v>47933</v>
      </c>
      <c r="B19491" s="57"/>
      <c r="C19491" s="57" t="s">
        <v>47969</v>
      </c>
      <c r="D19491" s="57" t="s">
        <v>47970</v>
      </c>
    </row>
    <row r="19492" spans="1:4">
      <c r="A19492" s="57" t="s">
        <v>47933</v>
      </c>
      <c r="B19492" s="57"/>
      <c r="C19492" s="57" t="s">
        <v>47971</v>
      </c>
      <c r="D19492" s="57" t="s">
        <v>47972</v>
      </c>
    </row>
    <row r="19493" spans="1:4">
      <c r="A19493" s="57" t="s">
        <v>47933</v>
      </c>
      <c r="B19493" s="57"/>
      <c r="C19493" s="57" t="s">
        <v>47973</v>
      </c>
      <c r="D19493" s="57" t="s">
        <v>47974</v>
      </c>
    </row>
    <row r="19494" spans="1:4">
      <c r="A19494" s="57" t="s">
        <v>47933</v>
      </c>
      <c r="B19494" s="57"/>
      <c r="C19494" s="57" t="s">
        <v>47975</v>
      </c>
      <c r="D19494" s="57" t="s">
        <v>47976</v>
      </c>
    </row>
    <row r="19495" spans="1:4">
      <c r="A19495" s="57" t="s">
        <v>47933</v>
      </c>
      <c r="B19495" s="57"/>
      <c r="C19495" s="57" t="s">
        <v>47977</v>
      </c>
      <c r="D19495" s="57" t="s">
        <v>47978</v>
      </c>
    </row>
    <row r="19496" spans="1:4">
      <c r="A19496" s="57" t="s">
        <v>47933</v>
      </c>
      <c r="B19496" s="57"/>
      <c r="C19496" s="57" t="s">
        <v>47979</v>
      </c>
      <c r="D19496" s="57" t="s">
        <v>47980</v>
      </c>
    </row>
    <row r="19497" spans="1:4">
      <c r="A19497" s="57" t="s">
        <v>47933</v>
      </c>
      <c r="B19497" s="57"/>
      <c r="C19497" s="57" t="s">
        <v>47981</v>
      </c>
      <c r="D19497" s="57" t="s">
        <v>47982</v>
      </c>
    </row>
    <row r="19498" spans="1:4">
      <c r="A19498" s="57" t="s">
        <v>47933</v>
      </c>
      <c r="B19498" s="57"/>
      <c r="C19498" s="57" t="s">
        <v>47983</v>
      </c>
      <c r="D19498" s="57" t="s">
        <v>47984</v>
      </c>
    </row>
    <row r="19499" spans="1:4">
      <c r="A19499" s="57" t="s">
        <v>47985</v>
      </c>
      <c r="B19499" s="57" t="s">
        <v>12940</v>
      </c>
      <c r="C19499" s="57" t="s">
        <v>47986</v>
      </c>
      <c r="D19499" s="57" t="s">
        <v>47987</v>
      </c>
    </row>
    <row r="19500" spans="1:4">
      <c r="A19500" s="57" t="s">
        <v>47988</v>
      </c>
      <c r="B19500" s="57" t="s">
        <v>12940</v>
      </c>
      <c r="C19500" s="57" t="s">
        <v>47989</v>
      </c>
      <c r="D19500" s="57" t="s">
        <v>19034</v>
      </c>
    </row>
    <row r="19501" spans="1:4">
      <c r="A19501" s="57" t="s">
        <v>47990</v>
      </c>
      <c r="B19501" s="57" t="s">
        <v>12940</v>
      </c>
      <c r="C19501" s="57" t="s">
        <v>47991</v>
      </c>
      <c r="D19501" s="57" t="s">
        <v>47992</v>
      </c>
    </row>
    <row r="19502" spans="1:4">
      <c r="A19502" s="57" t="s">
        <v>47993</v>
      </c>
      <c r="B19502" s="57" t="s">
        <v>12940</v>
      </c>
      <c r="C19502" s="57" t="s">
        <v>47994</v>
      </c>
      <c r="D19502" s="57" t="s">
        <v>47995</v>
      </c>
    </row>
    <row r="19503" spans="1:4">
      <c r="A19503" s="57" t="s">
        <v>47993</v>
      </c>
      <c r="B19503" s="57"/>
      <c r="C19503" s="57" t="s">
        <v>47996</v>
      </c>
      <c r="D19503" s="57" t="s">
        <v>47997</v>
      </c>
    </row>
    <row r="19504" spans="1:4">
      <c r="A19504" s="57" t="s">
        <v>13146</v>
      </c>
      <c r="B19504" s="57" t="s">
        <v>10581</v>
      </c>
      <c r="C19504" s="57" t="s">
        <v>13147</v>
      </c>
      <c r="D19504" s="57" t="s">
        <v>15551</v>
      </c>
    </row>
    <row r="19505" spans="1:4">
      <c r="A19505" s="57" t="s">
        <v>47998</v>
      </c>
      <c r="B19505" s="57" t="s">
        <v>12940</v>
      </c>
      <c r="C19505" s="57" t="s">
        <v>47999</v>
      </c>
      <c r="D19505" s="57" t="s">
        <v>48000</v>
      </c>
    </row>
    <row r="19506" spans="1:4">
      <c r="A19506" s="57" t="s">
        <v>47998</v>
      </c>
      <c r="B19506" s="57"/>
      <c r="C19506" s="57" t="s">
        <v>48001</v>
      </c>
      <c r="D19506" s="57" t="s">
        <v>48002</v>
      </c>
    </row>
    <row r="19507" spans="1:4">
      <c r="A19507" s="57" t="s">
        <v>48003</v>
      </c>
      <c r="B19507" s="57" t="s">
        <v>12940</v>
      </c>
      <c r="C19507" s="57" t="s">
        <v>48004</v>
      </c>
      <c r="D19507" s="57" t="s">
        <v>48005</v>
      </c>
    </row>
    <row r="19508" spans="1:4">
      <c r="A19508" s="57" t="s">
        <v>48003</v>
      </c>
      <c r="B19508" s="57"/>
      <c r="C19508" s="57" t="s">
        <v>48006</v>
      </c>
      <c r="D19508" s="57" t="s">
        <v>48007</v>
      </c>
    </row>
    <row r="19509" spans="1:4">
      <c r="A19509" s="57" t="s">
        <v>48003</v>
      </c>
      <c r="B19509" s="57"/>
      <c r="C19509" s="57" t="s">
        <v>48008</v>
      </c>
      <c r="D19509" s="57" t="s">
        <v>48007</v>
      </c>
    </row>
    <row r="19510" spans="1:4">
      <c r="A19510" s="57" t="s">
        <v>48003</v>
      </c>
      <c r="B19510" s="57"/>
      <c r="C19510" s="57" t="s">
        <v>48009</v>
      </c>
      <c r="D19510" s="57" t="s">
        <v>48010</v>
      </c>
    </row>
    <row r="19511" spans="1:4">
      <c r="A19511" s="57" t="s">
        <v>48003</v>
      </c>
      <c r="B19511" s="57"/>
      <c r="C19511" s="57" t="s">
        <v>48011</v>
      </c>
      <c r="D19511" s="57" t="s">
        <v>48012</v>
      </c>
    </row>
    <row r="19512" spans="1:4">
      <c r="A19512" s="57" t="s">
        <v>48003</v>
      </c>
      <c r="B19512" s="57"/>
      <c r="C19512" s="57" t="s">
        <v>48013</v>
      </c>
      <c r="D19512" s="57" t="s">
        <v>48014</v>
      </c>
    </row>
    <row r="19513" spans="1:4">
      <c r="A19513" s="57" t="s">
        <v>48003</v>
      </c>
      <c r="B19513" s="57"/>
      <c r="C19513" s="57" t="s">
        <v>48015</v>
      </c>
      <c r="D19513" s="57" t="s">
        <v>48016</v>
      </c>
    </row>
    <row r="19514" spans="1:4">
      <c r="A19514" s="57" t="s">
        <v>48003</v>
      </c>
      <c r="B19514" s="57"/>
      <c r="C19514" s="57" t="s">
        <v>48017</v>
      </c>
      <c r="D19514" s="57" t="s">
        <v>48018</v>
      </c>
    </row>
    <row r="19515" spans="1:4">
      <c r="A19515" s="57" t="s">
        <v>48003</v>
      </c>
      <c r="B19515" s="57"/>
      <c r="C19515" s="57" t="s">
        <v>48019</v>
      </c>
      <c r="D19515" s="57" t="s">
        <v>48018</v>
      </c>
    </row>
    <row r="19516" spans="1:4">
      <c r="A19516" s="57" t="s">
        <v>48020</v>
      </c>
      <c r="B19516" s="57" t="s">
        <v>12940</v>
      </c>
      <c r="C19516" s="57" t="s">
        <v>48021</v>
      </c>
      <c r="D19516" s="57" t="s">
        <v>48022</v>
      </c>
    </row>
    <row r="19517" spans="1:4">
      <c r="A19517" s="57" t="s">
        <v>48023</v>
      </c>
      <c r="B19517" s="57" t="s">
        <v>12940</v>
      </c>
      <c r="C19517" s="57" t="s">
        <v>48024</v>
      </c>
      <c r="D19517" s="57" t="s">
        <v>48025</v>
      </c>
    </row>
    <row r="19518" spans="1:4">
      <c r="A19518" s="57" t="s">
        <v>48023</v>
      </c>
      <c r="B19518" s="57"/>
      <c r="C19518" s="57" t="s">
        <v>48026</v>
      </c>
      <c r="D19518" s="57" t="s">
        <v>48027</v>
      </c>
    </row>
    <row r="19519" spans="1:4">
      <c r="A19519" s="57" t="s">
        <v>48023</v>
      </c>
      <c r="B19519" s="57"/>
      <c r="C19519" s="57" t="s">
        <v>48028</v>
      </c>
      <c r="D19519" s="57" t="s">
        <v>48029</v>
      </c>
    </row>
    <row r="19520" spans="1:4">
      <c r="A19520" s="57" t="s">
        <v>48030</v>
      </c>
      <c r="B19520" s="57" t="s">
        <v>12940</v>
      </c>
      <c r="C19520" s="57" t="s">
        <v>48031</v>
      </c>
      <c r="D19520" s="57" t="s">
        <v>48032</v>
      </c>
    </row>
    <row r="19521" spans="1:4">
      <c r="A19521" s="57" t="s">
        <v>48033</v>
      </c>
      <c r="B19521" s="57" t="s">
        <v>12940</v>
      </c>
      <c r="C19521" s="57" t="s">
        <v>48034</v>
      </c>
      <c r="D19521" s="57" t="s">
        <v>48035</v>
      </c>
    </row>
    <row r="19522" spans="1:4">
      <c r="A19522" s="57" t="s">
        <v>48036</v>
      </c>
      <c r="B19522" s="57" t="s">
        <v>12940</v>
      </c>
      <c r="C19522" s="57" t="s">
        <v>48037</v>
      </c>
      <c r="D19522" s="57" t="s">
        <v>48038</v>
      </c>
    </row>
    <row r="19523" spans="1:4">
      <c r="A19523" s="57" t="s">
        <v>48036</v>
      </c>
      <c r="B19523" s="57"/>
      <c r="C19523" s="57" t="s">
        <v>48039</v>
      </c>
      <c r="D19523" s="57" t="s">
        <v>48040</v>
      </c>
    </row>
    <row r="19524" spans="1:4">
      <c r="A19524" s="57" t="s">
        <v>48041</v>
      </c>
      <c r="B19524" s="57" t="s">
        <v>12940</v>
      </c>
      <c r="C19524" s="57" t="s">
        <v>48042</v>
      </c>
      <c r="D19524" s="57" t="s">
        <v>48043</v>
      </c>
    </row>
    <row r="19525" spans="1:4">
      <c r="A19525" s="57" t="s">
        <v>48041</v>
      </c>
      <c r="B19525" s="57"/>
      <c r="C19525" s="57" t="s">
        <v>48044</v>
      </c>
      <c r="D19525" s="57" t="s">
        <v>48045</v>
      </c>
    </row>
    <row r="19526" spans="1:4">
      <c r="A19526" s="57" t="s">
        <v>48041</v>
      </c>
      <c r="B19526" s="57"/>
      <c r="C19526" s="57" t="s">
        <v>48046</v>
      </c>
      <c r="D19526" s="57" t="s">
        <v>48047</v>
      </c>
    </row>
    <row r="19527" spans="1:4">
      <c r="A19527" s="57" t="s">
        <v>48041</v>
      </c>
      <c r="B19527" s="57"/>
      <c r="C19527" s="57" t="s">
        <v>48048</v>
      </c>
      <c r="D19527" s="57" t="s">
        <v>48049</v>
      </c>
    </row>
    <row r="19528" spans="1:4">
      <c r="A19528" s="57" t="s">
        <v>48041</v>
      </c>
      <c r="B19528" s="57"/>
      <c r="C19528" s="57" t="s">
        <v>48050</v>
      </c>
      <c r="D19528" s="57" t="s">
        <v>42141</v>
      </c>
    </row>
    <row r="19529" spans="1:4">
      <c r="A19529" s="57" t="s">
        <v>48051</v>
      </c>
      <c r="B19529" s="57" t="s">
        <v>12940</v>
      </c>
      <c r="C19529" s="57" t="s">
        <v>48052</v>
      </c>
      <c r="D19529" s="57" t="s">
        <v>48053</v>
      </c>
    </row>
    <row r="19530" spans="1:4">
      <c r="A19530" s="57" t="s">
        <v>48054</v>
      </c>
      <c r="B19530" s="57" t="s">
        <v>12940</v>
      </c>
      <c r="C19530" s="57" t="s">
        <v>48055</v>
      </c>
      <c r="D19530" s="57" t="s">
        <v>48056</v>
      </c>
    </row>
    <row r="19531" spans="1:4">
      <c r="A19531" s="57" t="s">
        <v>48054</v>
      </c>
      <c r="B19531" s="57"/>
      <c r="C19531" s="57" t="s">
        <v>48057</v>
      </c>
      <c r="D19531" s="57" t="s">
        <v>48058</v>
      </c>
    </row>
    <row r="19532" spans="1:4">
      <c r="A19532" s="57" t="s">
        <v>48059</v>
      </c>
      <c r="B19532" s="57" t="s">
        <v>12940</v>
      </c>
      <c r="C19532" s="57" t="s">
        <v>48060</v>
      </c>
      <c r="D19532" s="57" t="s">
        <v>48061</v>
      </c>
    </row>
    <row r="19533" spans="1:4">
      <c r="A19533" s="57" t="s">
        <v>7905</v>
      </c>
      <c r="B19533" s="57" t="s">
        <v>10904</v>
      </c>
      <c r="C19533" s="57" t="s">
        <v>2930</v>
      </c>
      <c r="D19533" s="57" t="s">
        <v>2931</v>
      </c>
    </row>
    <row r="19534" spans="1:4">
      <c r="A19534" s="57" t="s">
        <v>7906</v>
      </c>
      <c r="B19534" s="57" t="s">
        <v>10643</v>
      </c>
      <c r="C19534" s="57" t="s">
        <v>2928</v>
      </c>
      <c r="D19534" s="57" t="s">
        <v>2929</v>
      </c>
    </row>
    <row r="19535" spans="1:4">
      <c r="A19535" s="57" t="s">
        <v>48062</v>
      </c>
      <c r="B19535" s="57" t="s">
        <v>12940</v>
      </c>
      <c r="C19535" s="57" t="s">
        <v>48063</v>
      </c>
      <c r="D19535" s="57" t="s">
        <v>19034</v>
      </c>
    </row>
    <row r="19536" spans="1:4">
      <c r="A19536" s="57" t="s">
        <v>48064</v>
      </c>
      <c r="B19536" s="57" t="s">
        <v>12940</v>
      </c>
      <c r="C19536" s="57" t="s">
        <v>48065</v>
      </c>
      <c r="D19536" s="57" t="s">
        <v>48066</v>
      </c>
    </row>
    <row r="19537" spans="1:4">
      <c r="A19537" s="57" t="s">
        <v>48064</v>
      </c>
      <c r="B19537" s="57"/>
      <c r="C19537" s="57" t="s">
        <v>48067</v>
      </c>
      <c r="D19537" s="57" t="s">
        <v>48068</v>
      </c>
    </row>
    <row r="19538" spans="1:4">
      <c r="A19538" s="57" t="s">
        <v>48064</v>
      </c>
      <c r="B19538" s="57"/>
      <c r="C19538" s="57" t="s">
        <v>48069</v>
      </c>
      <c r="D19538" s="57" t="s">
        <v>48070</v>
      </c>
    </row>
    <row r="19539" spans="1:4">
      <c r="A19539" s="57" t="s">
        <v>48064</v>
      </c>
      <c r="B19539" s="57"/>
      <c r="C19539" s="57" t="s">
        <v>48071</v>
      </c>
      <c r="D19539" s="57" t="s">
        <v>48072</v>
      </c>
    </row>
    <row r="19540" spans="1:4">
      <c r="A19540" s="57" t="s">
        <v>48064</v>
      </c>
      <c r="B19540" s="57"/>
      <c r="C19540" s="57" t="s">
        <v>48073</v>
      </c>
      <c r="D19540" s="57" t="s">
        <v>48074</v>
      </c>
    </row>
    <row r="19541" spans="1:4">
      <c r="A19541" s="57" t="s">
        <v>48064</v>
      </c>
      <c r="B19541" s="57"/>
      <c r="C19541" s="57" t="s">
        <v>48075</v>
      </c>
      <c r="D19541" s="57" t="s">
        <v>48076</v>
      </c>
    </row>
    <row r="19542" spans="1:4">
      <c r="A19542" s="57" t="s">
        <v>48064</v>
      </c>
      <c r="B19542" s="57"/>
      <c r="C19542" s="57" t="s">
        <v>75412</v>
      </c>
      <c r="D19542" s="57" t="s">
        <v>75413</v>
      </c>
    </row>
    <row r="19543" spans="1:4">
      <c r="A19543" s="57" t="s">
        <v>48077</v>
      </c>
      <c r="B19543" s="57" t="s">
        <v>12940</v>
      </c>
      <c r="C19543" s="57" t="s">
        <v>48078</v>
      </c>
      <c r="D19543" s="57" t="s">
        <v>48079</v>
      </c>
    </row>
    <row r="19544" spans="1:4">
      <c r="A19544" s="57" t="s">
        <v>48077</v>
      </c>
      <c r="B19544" s="57"/>
      <c r="C19544" s="57" t="s">
        <v>48080</v>
      </c>
      <c r="D19544" s="57" t="s">
        <v>48081</v>
      </c>
    </row>
    <row r="19545" spans="1:4">
      <c r="A19545" s="57" t="s">
        <v>48082</v>
      </c>
      <c r="B19545" s="57" t="s">
        <v>12940</v>
      </c>
      <c r="C19545" s="57" t="s">
        <v>48083</v>
      </c>
      <c r="D19545" s="57" t="s">
        <v>48084</v>
      </c>
    </row>
    <row r="19546" spans="1:4">
      <c r="A19546" s="57" t="s">
        <v>48082</v>
      </c>
      <c r="B19546" s="57"/>
      <c r="C19546" s="57" t="s">
        <v>48085</v>
      </c>
      <c r="D19546" s="57" t="s">
        <v>48086</v>
      </c>
    </row>
    <row r="19547" spans="1:4">
      <c r="A19547" s="57" t="s">
        <v>48082</v>
      </c>
      <c r="B19547" s="57"/>
      <c r="C19547" s="57" t="s">
        <v>48087</v>
      </c>
      <c r="D19547" s="57" t="s">
        <v>48088</v>
      </c>
    </row>
    <row r="19548" spans="1:4">
      <c r="A19548" s="57" t="s">
        <v>48082</v>
      </c>
      <c r="B19548" s="57"/>
      <c r="C19548" s="57" t="s">
        <v>48089</v>
      </c>
      <c r="D19548" s="57" t="s">
        <v>48090</v>
      </c>
    </row>
    <row r="19549" spans="1:4">
      <c r="A19549" s="57" t="s">
        <v>48082</v>
      </c>
      <c r="B19549" s="57"/>
      <c r="C19549" s="57" t="s">
        <v>48091</v>
      </c>
      <c r="D19549" s="57" t="s">
        <v>48092</v>
      </c>
    </row>
    <row r="19550" spans="1:4">
      <c r="A19550" s="57" t="s">
        <v>48082</v>
      </c>
      <c r="B19550" s="57"/>
      <c r="C19550" s="57" t="s">
        <v>48093</v>
      </c>
      <c r="D19550" s="57" t="s">
        <v>48094</v>
      </c>
    </row>
    <row r="19551" spans="1:4">
      <c r="A19551" s="57" t="s">
        <v>48082</v>
      </c>
      <c r="B19551" s="57"/>
      <c r="C19551" s="57" t="s">
        <v>48095</v>
      </c>
      <c r="D19551" s="57" t="s">
        <v>48096</v>
      </c>
    </row>
    <row r="19552" spans="1:4">
      <c r="A19552" s="57" t="s">
        <v>48082</v>
      </c>
      <c r="B19552" s="57"/>
      <c r="C19552" s="57" t="s">
        <v>48097</v>
      </c>
      <c r="D19552" s="57" t="s">
        <v>48098</v>
      </c>
    </row>
    <row r="19553" spans="1:4">
      <c r="A19553" s="57" t="s">
        <v>48082</v>
      </c>
      <c r="B19553" s="57"/>
      <c r="C19553" s="57" t="s">
        <v>48099</v>
      </c>
      <c r="D19553" s="57" t="s">
        <v>48100</v>
      </c>
    </row>
    <row r="19554" spans="1:4">
      <c r="A19554" s="57" t="s">
        <v>48082</v>
      </c>
      <c r="B19554" s="57"/>
      <c r="C19554" s="57" t="s">
        <v>48101</v>
      </c>
      <c r="D19554" s="57" t="s">
        <v>48102</v>
      </c>
    </row>
    <row r="19555" spans="1:4">
      <c r="A19555" s="57" t="s">
        <v>48082</v>
      </c>
      <c r="B19555" s="57"/>
      <c r="C19555" s="57" t="s">
        <v>48103</v>
      </c>
      <c r="D19555" s="57" t="s">
        <v>48104</v>
      </c>
    </row>
    <row r="19556" spans="1:4">
      <c r="A19556" s="57" t="s">
        <v>48082</v>
      </c>
      <c r="B19556" s="57"/>
      <c r="C19556" s="57" t="s">
        <v>48105</v>
      </c>
      <c r="D19556" s="57" t="s">
        <v>48106</v>
      </c>
    </row>
    <row r="19557" spans="1:4">
      <c r="A19557" s="57" t="s">
        <v>48082</v>
      </c>
      <c r="B19557" s="57"/>
      <c r="C19557" s="57" t="s">
        <v>48107</v>
      </c>
      <c r="D19557" s="57" t="s">
        <v>48108</v>
      </c>
    </row>
    <row r="19558" spans="1:4">
      <c r="A19558" s="57" t="s">
        <v>48082</v>
      </c>
      <c r="B19558" s="57"/>
      <c r="C19558" s="57" t="s">
        <v>48109</v>
      </c>
      <c r="D19558" s="57" t="s">
        <v>48110</v>
      </c>
    </row>
    <row r="19559" spans="1:4">
      <c r="A19559" s="57" t="s">
        <v>48082</v>
      </c>
      <c r="B19559" s="57"/>
      <c r="C19559" s="57" t="s">
        <v>48111</v>
      </c>
      <c r="D19559" s="57" t="s">
        <v>48112</v>
      </c>
    </row>
    <row r="19560" spans="1:4">
      <c r="A19560" s="57" t="s">
        <v>48082</v>
      </c>
      <c r="B19560" s="57"/>
      <c r="C19560" s="57" t="s">
        <v>48113</v>
      </c>
      <c r="D19560" s="57" t="s">
        <v>48114</v>
      </c>
    </row>
    <row r="19561" spans="1:4">
      <c r="A19561" s="57" t="s">
        <v>48082</v>
      </c>
      <c r="B19561" s="57"/>
      <c r="C19561" s="57" t="s">
        <v>48115</v>
      </c>
      <c r="D19561" s="57" t="s">
        <v>48116</v>
      </c>
    </row>
    <row r="19562" spans="1:4">
      <c r="A19562" s="57" t="s">
        <v>48082</v>
      </c>
      <c r="B19562" s="57"/>
      <c r="C19562" s="57" t="s">
        <v>48117</v>
      </c>
      <c r="D19562" s="57" t="s">
        <v>48118</v>
      </c>
    </row>
    <row r="19563" spans="1:4">
      <c r="A19563" s="57" t="s">
        <v>48082</v>
      </c>
      <c r="B19563" s="57"/>
      <c r="C19563" s="57" t="s">
        <v>48119</v>
      </c>
      <c r="D19563" s="57" t="s">
        <v>48120</v>
      </c>
    </row>
    <row r="19564" spans="1:4">
      <c r="A19564" s="57" t="s">
        <v>48082</v>
      </c>
      <c r="B19564" s="57"/>
      <c r="C19564" s="57" t="s">
        <v>48121</v>
      </c>
      <c r="D19564" s="57" t="s">
        <v>48122</v>
      </c>
    </row>
    <row r="19565" spans="1:4">
      <c r="A19565" s="57" t="s">
        <v>48082</v>
      </c>
      <c r="B19565" s="57"/>
      <c r="C19565" s="57" t="s">
        <v>48123</v>
      </c>
      <c r="D19565" s="57" t="s">
        <v>48124</v>
      </c>
    </row>
    <row r="19566" spans="1:4">
      <c r="A19566" s="57" t="s">
        <v>48082</v>
      </c>
      <c r="B19566" s="57"/>
      <c r="C19566" s="57" t="s">
        <v>48125</v>
      </c>
      <c r="D19566" s="57" t="s">
        <v>48126</v>
      </c>
    </row>
    <row r="19567" spans="1:4">
      <c r="A19567" s="57" t="s">
        <v>48082</v>
      </c>
      <c r="B19567" s="57"/>
      <c r="C19567" s="57" t="s">
        <v>48127</v>
      </c>
      <c r="D19567" s="57" t="s">
        <v>48128</v>
      </c>
    </row>
    <row r="19568" spans="1:4">
      <c r="A19568" s="57" t="s">
        <v>48082</v>
      </c>
      <c r="B19568" s="57"/>
      <c r="C19568" s="57" t="s">
        <v>48129</v>
      </c>
      <c r="D19568" s="57" t="s">
        <v>48130</v>
      </c>
    </row>
    <row r="19569" spans="1:4">
      <c r="A19569" s="57" t="s">
        <v>48082</v>
      </c>
      <c r="B19569" s="57"/>
      <c r="C19569" s="57" t="s">
        <v>48131</v>
      </c>
      <c r="D19569" s="57" t="s">
        <v>48132</v>
      </c>
    </row>
    <row r="19570" spans="1:4">
      <c r="A19570" s="57" t="s">
        <v>48082</v>
      </c>
      <c r="B19570" s="57"/>
      <c r="C19570" s="57" t="s">
        <v>48133</v>
      </c>
      <c r="D19570" s="57" t="s">
        <v>48134</v>
      </c>
    </row>
    <row r="19571" spans="1:4">
      <c r="A19571" s="57" t="s">
        <v>48082</v>
      </c>
      <c r="B19571" s="57"/>
      <c r="C19571" s="57" t="s">
        <v>48135</v>
      </c>
      <c r="D19571" s="57" t="s">
        <v>48136</v>
      </c>
    </row>
    <row r="19572" spans="1:4">
      <c r="A19572" s="57" t="s">
        <v>48082</v>
      </c>
      <c r="B19572" s="57"/>
      <c r="C19572" s="57" t="s">
        <v>48137</v>
      </c>
      <c r="D19572" s="57" t="s">
        <v>48138</v>
      </c>
    </row>
    <row r="19573" spans="1:4">
      <c r="A19573" s="57" t="s">
        <v>48082</v>
      </c>
      <c r="B19573" s="57"/>
      <c r="C19573" s="57" t="s">
        <v>48139</v>
      </c>
      <c r="D19573" s="57" t="s">
        <v>48140</v>
      </c>
    </row>
    <row r="19574" spans="1:4">
      <c r="A19574" s="57" t="s">
        <v>48082</v>
      </c>
      <c r="B19574" s="57"/>
      <c r="C19574" s="57" t="s">
        <v>48141</v>
      </c>
      <c r="D19574" s="57" t="s">
        <v>48142</v>
      </c>
    </row>
    <row r="19575" spans="1:4">
      <c r="A19575" s="57" t="s">
        <v>48082</v>
      </c>
      <c r="B19575" s="57"/>
      <c r="C19575" s="57" t="s">
        <v>48143</v>
      </c>
      <c r="D19575" s="57" t="s">
        <v>48144</v>
      </c>
    </row>
    <row r="19576" spans="1:4">
      <c r="A19576" s="57" t="s">
        <v>48082</v>
      </c>
      <c r="B19576" s="57"/>
      <c r="C19576" s="57" t="s">
        <v>48145</v>
      </c>
      <c r="D19576" s="57" t="s">
        <v>48146</v>
      </c>
    </row>
    <row r="19577" spans="1:4">
      <c r="A19577" s="57" t="s">
        <v>48147</v>
      </c>
      <c r="B19577" s="57" t="s">
        <v>12940</v>
      </c>
      <c r="C19577" s="57" t="s">
        <v>48148</v>
      </c>
      <c r="D19577" s="57" t="s">
        <v>48149</v>
      </c>
    </row>
    <row r="19578" spans="1:4">
      <c r="A19578" s="57" t="s">
        <v>48147</v>
      </c>
      <c r="B19578" s="57"/>
      <c r="C19578" s="57" t="s">
        <v>48150</v>
      </c>
      <c r="D19578" s="57" t="s">
        <v>48151</v>
      </c>
    </row>
    <row r="19579" spans="1:4">
      <c r="A19579" s="57" t="s">
        <v>48147</v>
      </c>
      <c r="B19579" s="57"/>
      <c r="C19579" s="57" t="s">
        <v>48152</v>
      </c>
      <c r="D19579" s="57" t="s">
        <v>48153</v>
      </c>
    </row>
    <row r="19580" spans="1:4">
      <c r="A19580" s="57" t="s">
        <v>48147</v>
      </c>
      <c r="B19580" s="57"/>
      <c r="C19580" s="57" t="s">
        <v>48154</v>
      </c>
      <c r="D19580" s="57" t="s">
        <v>48155</v>
      </c>
    </row>
    <row r="19581" spans="1:4">
      <c r="A19581" s="57" t="s">
        <v>48147</v>
      </c>
      <c r="B19581" s="57"/>
      <c r="C19581" s="57" t="s">
        <v>48156</v>
      </c>
      <c r="D19581" s="57" t="s">
        <v>48157</v>
      </c>
    </row>
    <row r="19582" spans="1:4">
      <c r="A19582" s="57" t="s">
        <v>48147</v>
      </c>
      <c r="B19582" s="57"/>
      <c r="C19582" s="57" t="s">
        <v>48158</v>
      </c>
      <c r="D19582" s="57" t="s">
        <v>48159</v>
      </c>
    </row>
    <row r="19583" spans="1:4">
      <c r="A19583" s="57" t="s">
        <v>7907</v>
      </c>
      <c r="B19583" s="57" t="s">
        <v>10573</v>
      </c>
      <c r="C19583" s="57" t="s">
        <v>2940</v>
      </c>
      <c r="D19583" s="57" t="s">
        <v>2941</v>
      </c>
    </row>
    <row r="19584" spans="1:4">
      <c r="A19584" s="57" t="s">
        <v>48160</v>
      </c>
      <c r="B19584" s="57" t="s">
        <v>12940</v>
      </c>
      <c r="C19584" s="57" t="s">
        <v>48161</v>
      </c>
      <c r="D19584" s="57" t="s">
        <v>19034</v>
      </c>
    </row>
    <row r="19585" spans="1:4">
      <c r="A19585" s="57" t="s">
        <v>48162</v>
      </c>
      <c r="B19585" s="57" t="s">
        <v>12940</v>
      </c>
      <c r="C19585" s="57" t="s">
        <v>48163</v>
      </c>
      <c r="D19585" s="57" t="s">
        <v>48164</v>
      </c>
    </row>
    <row r="19586" spans="1:4">
      <c r="A19586" s="57" t="s">
        <v>48162</v>
      </c>
      <c r="B19586" s="57"/>
      <c r="C19586" s="57" t="s">
        <v>48165</v>
      </c>
      <c r="D19586" s="57" t="s">
        <v>19034</v>
      </c>
    </row>
    <row r="19587" spans="1:4">
      <c r="A19587" s="57" t="s">
        <v>48166</v>
      </c>
      <c r="B19587" s="57" t="s">
        <v>12940</v>
      </c>
      <c r="C19587" s="57" t="s">
        <v>48167</v>
      </c>
      <c r="D19587" s="57" t="s">
        <v>19034</v>
      </c>
    </row>
    <row r="19588" spans="1:4">
      <c r="A19588" s="57" t="s">
        <v>48168</v>
      </c>
      <c r="B19588" s="57" t="s">
        <v>12940</v>
      </c>
      <c r="C19588" s="57" t="s">
        <v>48169</v>
      </c>
      <c r="D19588" s="57" t="s">
        <v>19034</v>
      </c>
    </row>
    <row r="19589" spans="1:4">
      <c r="A19589" s="57" t="s">
        <v>48170</v>
      </c>
      <c r="B19589" s="57" t="s">
        <v>12940</v>
      </c>
      <c r="C19589" s="57" t="s">
        <v>48171</v>
      </c>
      <c r="D19589" s="57" t="s">
        <v>48172</v>
      </c>
    </row>
    <row r="19590" spans="1:4">
      <c r="A19590" s="57" t="s">
        <v>48170</v>
      </c>
      <c r="B19590" s="57"/>
      <c r="C19590" s="57" t="s">
        <v>48173</v>
      </c>
      <c r="D19590" s="57" t="s">
        <v>48174</v>
      </c>
    </row>
    <row r="19591" spans="1:4">
      <c r="A19591" s="57" t="s">
        <v>48175</v>
      </c>
      <c r="B19591" s="57" t="s">
        <v>12940</v>
      </c>
      <c r="C19591" s="57" t="s">
        <v>48176</v>
      </c>
      <c r="D19591" s="57" t="s">
        <v>48177</v>
      </c>
    </row>
    <row r="19592" spans="1:4">
      <c r="A19592" s="57" t="s">
        <v>48175</v>
      </c>
      <c r="B19592" s="57"/>
      <c r="C19592" s="57" t="s">
        <v>48178</v>
      </c>
      <c r="D19592" s="57" t="s">
        <v>48179</v>
      </c>
    </row>
    <row r="19593" spans="1:4">
      <c r="A19593" s="57" t="s">
        <v>48175</v>
      </c>
      <c r="B19593" s="57"/>
      <c r="C19593" s="57" t="s">
        <v>48180</v>
      </c>
      <c r="D19593" s="57" t="s">
        <v>48181</v>
      </c>
    </row>
    <row r="19594" spans="1:4">
      <c r="A19594" s="57" t="s">
        <v>48182</v>
      </c>
      <c r="B19594" s="57" t="s">
        <v>12940</v>
      </c>
      <c r="C19594" s="57" t="s">
        <v>48183</v>
      </c>
      <c r="D19594" s="57" t="s">
        <v>48184</v>
      </c>
    </row>
    <row r="19595" spans="1:4">
      <c r="A19595" s="57" t="s">
        <v>48182</v>
      </c>
      <c r="B19595" s="57"/>
      <c r="C19595" s="57" t="s">
        <v>48185</v>
      </c>
      <c r="D19595" s="57" t="s">
        <v>48186</v>
      </c>
    </row>
    <row r="19596" spans="1:4">
      <c r="A19596" s="57" t="s">
        <v>48182</v>
      </c>
      <c r="B19596" s="57"/>
      <c r="C19596" s="57" t="s">
        <v>48187</v>
      </c>
      <c r="D19596" s="57" t="s">
        <v>48188</v>
      </c>
    </row>
    <row r="19597" spans="1:4">
      <c r="A19597" s="57" t="s">
        <v>48182</v>
      </c>
      <c r="B19597" s="57"/>
      <c r="C19597" s="57" t="s">
        <v>48189</v>
      </c>
      <c r="D19597" s="57" t="s">
        <v>48190</v>
      </c>
    </row>
    <row r="19598" spans="1:4">
      <c r="A19598" s="57" t="s">
        <v>48191</v>
      </c>
      <c r="B19598" s="57" t="s">
        <v>12940</v>
      </c>
      <c r="C19598" s="57" t="s">
        <v>48192</v>
      </c>
      <c r="D19598" s="57" t="s">
        <v>42634</v>
      </c>
    </row>
    <row r="19599" spans="1:4">
      <c r="A19599" s="57" t="s">
        <v>48193</v>
      </c>
      <c r="B19599" s="57" t="s">
        <v>12940</v>
      </c>
      <c r="C19599" s="57" t="s">
        <v>48194</v>
      </c>
      <c r="D19599" s="57" t="s">
        <v>48195</v>
      </c>
    </row>
    <row r="19600" spans="1:4">
      <c r="A19600" s="57" t="s">
        <v>48196</v>
      </c>
      <c r="B19600" s="57" t="s">
        <v>12940</v>
      </c>
      <c r="C19600" s="57" t="s">
        <v>48197</v>
      </c>
      <c r="D19600" s="57" t="s">
        <v>48198</v>
      </c>
    </row>
    <row r="19601" spans="1:4">
      <c r="A19601" s="57" t="s">
        <v>48199</v>
      </c>
      <c r="B19601" s="57" t="s">
        <v>12940</v>
      </c>
      <c r="C19601" s="57" t="s">
        <v>48200</v>
      </c>
      <c r="D19601" s="57" t="s">
        <v>48201</v>
      </c>
    </row>
    <row r="19602" spans="1:4">
      <c r="A19602" s="57" t="s">
        <v>48199</v>
      </c>
      <c r="B19602" s="57"/>
      <c r="C19602" s="57" t="s">
        <v>48202</v>
      </c>
      <c r="D19602" s="57" t="s">
        <v>48203</v>
      </c>
    </row>
    <row r="19603" spans="1:4">
      <c r="A19603" s="57" t="s">
        <v>48199</v>
      </c>
      <c r="B19603" s="57"/>
      <c r="C19603" s="57" t="s">
        <v>48204</v>
      </c>
      <c r="D19603" s="57" t="s">
        <v>48205</v>
      </c>
    </row>
    <row r="19604" spans="1:4">
      <c r="A19604" s="57" t="s">
        <v>48199</v>
      </c>
      <c r="B19604" s="57"/>
      <c r="C19604" s="57" t="s">
        <v>48206</v>
      </c>
      <c r="D19604" s="57" t="s">
        <v>48207</v>
      </c>
    </row>
    <row r="19605" spans="1:4">
      <c r="A19605" s="57" t="s">
        <v>48208</v>
      </c>
      <c r="B19605" s="57" t="s">
        <v>12940</v>
      </c>
      <c r="C19605" s="57" t="s">
        <v>48209</v>
      </c>
      <c r="D19605" s="57" t="s">
        <v>48210</v>
      </c>
    </row>
    <row r="19606" spans="1:4">
      <c r="A19606" s="57" t="s">
        <v>48211</v>
      </c>
      <c r="B19606" s="57" t="s">
        <v>12940</v>
      </c>
      <c r="C19606" s="57" t="s">
        <v>48212</v>
      </c>
      <c r="D19606" s="57" t="s">
        <v>48213</v>
      </c>
    </row>
    <row r="19607" spans="1:4">
      <c r="A19607" s="57" t="s">
        <v>48214</v>
      </c>
      <c r="B19607" s="57" t="s">
        <v>12940</v>
      </c>
      <c r="C19607" s="57" t="s">
        <v>48215</v>
      </c>
      <c r="D19607" s="57" t="s">
        <v>48216</v>
      </c>
    </row>
    <row r="19608" spans="1:4">
      <c r="A19608" s="57" t="s">
        <v>48214</v>
      </c>
      <c r="B19608" s="57"/>
      <c r="C19608" s="57" t="s">
        <v>48217</v>
      </c>
      <c r="D19608" s="57" t="s">
        <v>48218</v>
      </c>
    </row>
    <row r="19609" spans="1:4">
      <c r="A19609" s="57" t="s">
        <v>48219</v>
      </c>
      <c r="B19609" s="57" t="s">
        <v>12940</v>
      </c>
      <c r="C19609" s="57" t="s">
        <v>48220</v>
      </c>
      <c r="D19609" s="57" t="s">
        <v>48221</v>
      </c>
    </row>
    <row r="19610" spans="1:4">
      <c r="A19610" s="57" t="s">
        <v>48219</v>
      </c>
      <c r="B19610" s="57"/>
      <c r="C19610" s="57" t="s">
        <v>48222</v>
      </c>
      <c r="D19610" s="57" t="s">
        <v>48223</v>
      </c>
    </row>
    <row r="19611" spans="1:4">
      <c r="A19611" s="57" t="s">
        <v>48219</v>
      </c>
      <c r="B19611" s="57"/>
      <c r="C19611" s="57" t="s">
        <v>48224</v>
      </c>
      <c r="D19611" s="57" t="s">
        <v>48225</v>
      </c>
    </row>
    <row r="19612" spans="1:4">
      <c r="A19612" s="57" t="s">
        <v>48226</v>
      </c>
      <c r="B19612" s="57" t="s">
        <v>12940</v>
      </c>
      <c r="C19612" s="57" t="s">
        <v>48227</v>
      </c>
      <c r="D19612" s="57" t="s">
        <v>48228</v>
      </c>
    </row>
    <row r="19613" spans="1:4">
      <c r="A19613" s="57" t="s">
        <v>48226</v>
      </c>
      <c r="B19613" s="57"/>
      <c r="C19613" s="57" t="s">
        <v>48229</v>
      </c>
      <c r="D19613" s="57" t="s">
        <v>48230</v>
      </c>
    </row>
    <row r="19614" spans="1:4">
      <c r="A19614" s="57" t="s">
        <v>48226</v>
      </c>
      <c r="B19614" s="57"/>
      <c r="C19614" s="57" t="s">
        <v>48231</v>
      </c>
      <c r="D19614" s="57" t="s">
        <v>48232</v>
      </c>
    </row>
    <row r="19615" spans="1:4">
      <c r="A19615" s="57" t="s">
        <v>48226</v>
      </c>
      <c r="B19615" s="57"/>
      <c r="C19615" s="57" t="s">
        <v>48233</v>
      </c>
      <c r="D19615" s="57" t="s">
        <v>48234</v>
      </c>
    </row>
    <row r="19616" spans="1:4">
      <c r="A19616" s="57" t="s">
        <v>48226</v>
      </c>
      <c r="B19616" s="57"/>
      <c r="C19616" s="57" t="s">
        <v>48235</v>
      </c>
      <c r="D19616" s="57" t="s">
        <v>48236</v>
      </c>
    </row>
    <row r="19617" spans="1:4">
      <c r="A19617" s="57" t="s">
        <v>48237</v>
      </c>
      <c r="B19617" s="57" t="s">
        <v>12940</v>
      </c>
      <c r="C19617" s="57" t="s">
        <v>48238</v>
      </c>
      <c r="D19617" s="57" t="s">
        <v>48239</v>
      </c>
    </row>
    <row r="19618" spans="1:4">
      <c r="A19618" s="57" t="s">
        <v>48240</v>
      </c>
      <c r="B19618" s="57" t="s">
        <v>12940</v>
      </c>
      <c r="C19618" s="57" t="s">
        <v>48241</v>
      </c>
      <c r="D19618" s="57" t="s">
        <v>40163</v>
      </c>
    </row>
    <row r="19619" spans="1:4">
      <c r="A19619" s="57" t="s">
        <v>48240</v>
      </c>
      <c r="B19619" s="57"/>
      <c r="C19619" s="57" t="s">
        <v>48242</v>
      </c>
      <c r="D19619" s="57" t="s">
        <v>48243</v>
      </c>
    </row>
    <row r="19620" spans="1:4">
      <c r="A19620" s="57" t="s">
        <v>48244</v>
      </c>
      <c r="B19620" s="57" t="s">
        <v>12940</v>
      </c>
      <c r="C19620" s="57" t="s">
        <v>48245</v>
      </c>
      <c r="D19620" s="57" t="s">
        <v>48246</v>
      </c>
    </row>
    <row r="19621" spans="1:4">
      <c r="A19621" s="57" t="s">
        <v>48244</v>
      </c>
      <c r="B19621" s="57"/>
      <c r="C19621" s="57" t="s">
        <v>48247</v>
      </c>
      <c r="D19621" s="57" t="s">
        <v>48248</v>
      </c>
    </row>
    <row r="19622" spans="1:4">
      <c r="A19622" s="57" t="s">
        <v>48244</v>
      </c>
      <c r="B19622" s="57"/>
      <c r="C19622" s="57" t="s">
        <v>48249</v>
      </c>
      <c r="D19622" s="57" t="s">
        <v>48250</v>
      </c>
    </row>
    <row r="19623" spans="1:4">
      <c r="A19623" s="57" t="s">
        <v>48244</v>
      </c>
      <c r="B19623" s="57"/>
      <c r="C19623" s="57" t="s">
        <v>48251</v>
      </c>
      <c r="D19623" s="57" t="s">
        <v>48252</v>
      </c>
    </row>
    <row r="19624" spans="1:4">
      <c r="A19624" s="57" t="s">
        <v>48244</v>
      </c>
      <c r="B19624" s="57"/>
      <c r="C19624" s="57" t="s">
        <v>48253</v>
      </c>
      <c r="D19624" s="57" t="s">
        <v>48254</v>
      </c>
    </row>
    <row r="19625" spans="1:4">
      <c r="A19625" s="57" t="s">
        <v>48244</v>
      </c>
      <c r="B19625" s="57"/>
      <c r="C19625" s="57" t="s">
        <v>48255</v>
      </c>
      <c r="D19625" s="57" t="s">
        <v>48256</v>
      </c>
    </row>
    <row r="19626" spans="1:4">
      <c r="A19626" s="57" t="s">
        <v>48244</v>
      </c>
      <c r="B19626" s="57"/>
      <c r="C19626" s="57" t="s">
        <v>48257</v>
      </c>
      <c r="D19626" s="57" t="s">
        <v>48258</v>
      </c>
    </row>
    <row r="19627" spans="1:4">
      <c r="A19627" s="57" t="s">
        <v>48259</v>
      </c>
      <c r="B19627" s="57" t="s">
        <v>12940</v>
      </c>
      <c r="C19627" s="57" t="s">
        <v>48260</v>
      </c>
      <c r="D19627" s="57" t="s">
        <v>19034</v>
      </c>
    </row>
    <row r="19628" spans="1:4">
      <c r="A19628" s="57" t="s">
        <v>48259</v>
      </c>
      <c r="B19628" s="57"/>
      <c r="C19628" s="57" t="s">
        <v>48261</v>
      </c>
      <c r="D19628" s="57" t="s">
        <v>19034</v>
      </c>
    </row>
    <row r="19629" spans="1:4">
      <c r="A19629" s="57" t="s">
        <v>48259</v>
      </c>
      <c r="B19629" s="57"/>
      <c r="C19629" s="57" t="s">
        <v>48262</v>
      </c>
      <c r="D19629" s="57" t="s">
        <v>48263</v>
      </c>
    </row>
    <row r="19630" spans="1:4">
      <c r="A19630" s="57" t="s">
        <v>48259</v>
      </c>
      <c r="B19630" s="57"/>
      <c r="C19630" s="57" t="s">
        <v>48264</v>
      </c>
      <c r="D19630" s="57" t="s">
        <v>48265</v>
      </c>
    </row>
    <row r="19631" spans="1:4">
      <c r="A19631" s="57" t="s">
        <v>48266</v>
      </c>
      <c r="B19631" s="57" t="s">
        <v>12940</v>
      </c>
      <c r="C19631" s="57" t="s">
        <v>48267</v>
      </c>
      <c r="D19631" s="57" t="s">
        <v>19034</v>
      </c>
    </row>
    <row r="19632" spans="1:4">
      <c r="A19632" s="57" t="s">
        <v>48268</v>
      </c>
      <c r="B19632" s="57" t="s">
        <v>12940</v>
      </c>
      <c r="C19632" s="57" t="s">
        <v>48269</v>
      </c>
      <c r="D19632" s="57" t="s">
        <v>48270</v>
      </c>
    </row>
    <row r="19633" spans="1:4">
      <c r="A19633" s="57" t="s">
        <v>48271</v>
      </c>
      <c r="B19633" s="57" t="s">
        <v>12940</v>
      </c>
      <c r="C19633" s="57" t="s">
        <v>48272</v>
      </c>
      <c r="D19633" s="57" t="s">
        <v>48273</v>
      </c>
    </row>
    <row r="19634" spans="1:4">
      <c r="A19634" s="57" t="s">
        <v>48274</v>
      </c>
      <c r="B19634" s="57" t="s">
        <v>12940</v>
      </c>
      <c r="C19634" s="57" t="s">
        <v>48275</v>
      </c>
      <c r="D19634" s="57" t="s">
        <v>48276</v>
      </c>
    </row>
    <row r="19635" spans="1:4">
      <c r="A19635" s="57" t="s">
        <v>48277</v>
      </c>
      <c r="B19635" s="57" t="s">
        <v>12940</v>
      </c>
      <c r="C19635" s="57" t="s">
        <v>48278</v>
      </c>
      <c r="D19635" s="57" t="s">
        <v>48279</v>
      </c>
    </row>
    <row r="19636" spans="1:4">
      <c r="A19636" s="57" t="s">
        <v>48280</v>
      </c>
      <c r="B19636" s="57" t="s">
        <v>12940</v>
      </c>
      <c r="C19636" s="57" t="s">
        <v>48281</v>
      </c>
      <c r="D19636" s="57" t="s">
        <v>48282</v>
      </c>
    </row>
    <row r="19637" spans="1:4">
      <c r="A19637" s="57" t="s">
        <v>48283</v>
      </c>
      <c r="B19637" s="57" t="s">
        <v>12940</v>
      </c>
      <c r="C19637" s="57" t="s">
        <v>48284</v>
      </c>
      <c r="D19637" s="57" t="s">
        <v>48285</v>
      </c>
    </row>
    <row r="19638" spans="1:4">
      <c r="A19638" s="57" t="s">
        <v>48283</v>
      </c>
      <c r="B19638" s="57"/>
      <c r="C19638" s="57" t="s">
        <v>48286</v>
      </c>
      <c r="D19638" s="57" t="s">
        <v>48287</v>
      </c>
    </row>
    <row r="19639" spans="1:4">
      <c r="A19639" s="57" t="s">
        <v>48283</v>
      </c>
      <c r="B19639" s="57"/>
      <c r="C19639" s="57" t="s">
        <v>48288</v>
      </c>
      <c r="D19639" s="57" t="s">
        <v>48289</v>
      </c>
    </row>
    <row r="19640" spans="1:4">
      <c r="A19640" s="57" t="s">
        <v>48283</v>
      </c>
      <c r="B19640" s="57"/>
      <c r="C19640" s="57" t="s">
        <v>48290</v>
      </c>
      <c r="D19640" s="57" t="s">
        <v>48291</v>
      </c>
    </row>
    <row r="19641" spans="1:4">
      <c r="A19641" s="57" t="s">
        <v>48283</v>
      </c>
      <c r="B19641" s="57"/>
      <c r="C19641" s="57" t="s">
        <v>48292</v>
      </c>
      <c r="D19641" s="57" t="s">
        <v>19034</v>
      </c>
    </row>
    <row r="19642" spans="1:4">
      <c r="A19642" s="57" t="s">
        <v>48293</v>
      </c>
      <c r="B19642" s="57" t="s">
        <v>12940</v>
      </c>
      <c r="C19642" s="57" t="s">
        <v>48294</v>
      </c>
      <c r="D19642" s="57" t="s">
        <v>48295</v>
      </c>
    </row>
    <row r="19643" spans="1:4">
      <c r="A19643" s="57" t="s">
        <v>48296</v>
      </c>
      <c r="B19643" s="57" t="s">
        <v>12940</v>
      </c>
      <c r="C19643" s="57" t="s">
        <v>48297</v>
      </c>
      <c r="D19643" s="57" t="s">
        <v>48298</v>
      </c>
    </row>
    <row r="19644" spans="1:4">
      <c r="A19644" s="57" t="s">
        <v>48299</v>
      </c>
      <c r="B19644" s="57" t="s">
        <v>12940</v>
      </c>
      <c r="C19644" s="57" t="s">
        <v>48300</v>
      </c>
      <c r="D19644" s="57" t="s">
        <v>48301</v>
      </c>
    </row>
    <row r="19645" spans="1:4">
      <c r="A19645" s="57" t="s">
        <v>48302</v>
      </c>
      <c r="B19645" s="57" t="s">
        <v>12940</v>
      </c>
      <c r="C19645" s="57" t="s">
        <v>48303</v>
      </c>
      <c r="D19645" s="57" t="s">
        <v>48304</v>
      </c>
    </row>
    <row r="19646" spans="1:4">
      <c r="A19646" s="57" t="s">
        <v>48302</v>
      </c>
      <c r="B19646" s="57"/>
      <c r="C19646" s="57" t="s">
        <v>48305</v>
      </c>
      <c r="D19646" s="57" t="s">
        <v>48306</v>
      </c>
    </row>
    <row r="19647" spans="1:4">
      <c r="A19647" s="57" t="s">
        <v>48302</v>
      </c>
      <c r="B19647" s="57"/>
      <c r="C19647" s="57" t="s">
        <v>48307</v>
      </c>
      <c r="D19647" s="57" t="s">
        <v>48308</v>
      </c>
    </row>
    <row r="19648" spans="1:4">
      <c r="A19648" s="57" t="s">
        <v>48309</v>
      </c>
      <c r="B19648" s="57" t="s">
        <v>12940</v>
      </c>
      <c r="C19648" s="57" t="s">
        <v>48310</v>
      </c>
      <c r="D19648" s="57" t="s">
        <v>48311</v>
      </c>
    </row>
    <row r="19649" spans="1:4">
      <c r="A19649" s="57" t="s">
        <v>48309</v>
      </c>
      <c r="B19649" s="57"/>
      <c r="C19649" s="57" t="s">
        <v>48312</v>
      </c>
      <c r="D19649" s="57" t="s">
        <v>48313</v>
      </c>
    </row>
    <row r="19650" spans="1:4">
      <c r="A19650" s="57" t="s">
        <v>48309</v>
      </c>
      <c r="B19650" s="57"/>
      <c r="C19650" s="57" t="s">
        <v>48314</v>
      </c>
      <c r="D19650" s="57" t="s">
        <v>48315</v>
      </c>
    </row>
    <row r="19651" spans="1:4">
      <c r="A19651" s="57" t="s">
        <v>7908</v>
      </c>
      <c r="B19651" s="57" t="s">
        <v>2378</v>
      </c>
      <c r="C19651" s="57" t="s">
        <v>3056</v>
      </c>
      <c r="D19651" s="57" t="s">
        <v>3057</v>
      </c>
    </row>
    <row r="19652" spans="1:4">
      <c r="A19652" s="57" t="s">
        <v>48316</v>
      </c>
      <c r="B19652" s="57" t="s">
        <v>12940</v>
      </c>
      <c r="C19652" s="57" t="s">
        <v>48317</v>
      </c>
      <c r="D19652" s="57" t="s">
        <v>48318</v>
      </c>
    </row>
    <row r="19653" spans="1:4">
      <c r="A19653" s="57" t="s">
        <v>48316</v>
      </c>
      <c r="B19653" s="57"/>
      <c r="C19653" s="57" t="s">
        <v>48319</v>
      </c>
      <c r="D19653" s="57" t="s">
        <v>48320</v>
      </c>
    </row>
    <row r="19654" spans="1:4">
      <c r="A19654" s="57" t="s">
        <v>48316</v>
      </c>
      <c r="B19654" s="57"/>
      <c r="C19654" s="57" t="s">
        <v>48321</v>
      </c>
      <c r="D19654" s="57" t="s">
        <v>48322</v>
      </c>
    </row>
    <row r="19655" spans="1:4">
      <c r="A19655" s="57" t="s">
        <v>48316</v>
      </c>
      <c r="B19655" s="57"/>
      <c r="C19655" s="57" t="s">
        <v>48323</v>
      </c>
      <c r="D19655" s="57" t="s">
        <v>48324</v>
      </c>
    </row>
    <row r="19656" spans="1:4">
      <c r="A19656" s="57" t="s">
        <v>48325</v>
      </c>
      <c r="B19656" s="57" t="s">
        <v>12940</v>
      </c>
      <c r="C19656" s="57" t="s">
        <v>48326</v>
      </c>
      <c r="D19656" s="57" t="s">
        <v>48327</v>
      </c>
    </row>
    <row r="19657" spans="1:4">
      <c r="A19657" s="57" t="s">
        <v>48328</v>
      </c>
      <c r="B19657" s="57" t="s">
        <v>12940</v>
      </c>
      <c r="C19657" s="57" t="s">
        <v>48329</v>
      </c>
      <c r="D19657" s="57" t="s">
        <v>48330</v>
      </c>
    </row>
    <row r="19658" spans="1:4">
      <c r="A19658" s="57" t="s">
        <v>48331</v>
      </c>
      <c r="B19658" s="57" t="s">
        <v>12940</v>
      </c>
      <c r="C19658" s="57" t="s">
        <v>48332</v>
      </c>
      <c r="D19658" s="57" t="s">
        <v>48333</v>
      </c>
    </row>
    <row r="19659" spans="1:4">
      <c r="A19659" s="57" t="s">
        <v>48334</v>
      </c>
      <c r="B19659" s="57" t="s">
        <v>12940</v>
      </c>
      <c r="C19659" s="57" t="s">
        <v>48335</v>
      </c>
      <c r="D19659" s="57" t="s">
        <v>48336</v>
      </c>
    </row>
    <row r="19660" spans="1:4">
      <c r="A19660" s="57" t="s">
        <v>48334</v>
      </c>
      <c r="B19660" s="57"/>
      <c r="C19660" s="57" t="s">
        <v>48337</v>
      </c>
      <c r="D19660" s="57" t="s">
        <v>48338</v>
      </c>
    </row>
    <row r="19661" spans="1:4">
      <c r="A19661" s="57" t="s">
        <v>48334</v>
      </c>
      <c r="B19661" s="57"/>
      <c r="C19661" s="57" t="s">
        <v>48339</v>
      </c>
      <c r="D19661" s="57" t="s">
        <v>48340</v>
      </c>
    </row>
    <row r="19662" spans="1:4">
      <c r="A19662" s="57" t="s">
        <v>48334</v>
      </c>
      <c r="B19662" s="57"/>
      <c r="C19662" s="57" t="s">
        <v>48341</v>
      </c>
      <c r="D19662" s="57" t="s">
        <v>48342</v>
      </c>
    </row>
    <row r="19663" spans="1:4">
      <c r="A19663" s="57" t="s">
        <v>48334</v>
      </c>
      <c r="B19663" s="57"/>
      <c r="C19663" s="57" t="s">
        <v>48343</v>
      </c>
      <c r="D19663" s="57" t="s">
        <v>48344</v>
      </c>
    </row>
    <row r="19664" spans="1:4">
      <c r="A19664" s="57" t="s">
        <v>48334</v>
      </c>
      <c r="B19664" s="57"/>
      <c r="C19664" s="57" t="s">
        <v>48345</v>
      </c>
      <c r="D19664" s="57" t="s">
        <v>48346</v>
      </c>
    </row>
    <row r="19665" spans="1:4">
      <c r="A19665" s="57" t="s">
        <v>48334</v>
      </c>
      <c r="B19665" s="57"/>
      <c r="C19665" s="57" t="s">
        <v>48347</v>
      </c>
      <c r="D19665" s="57" t="s">
        <v>48348</v>
      </c>
    </row>
    <row r="19666" spans="1:4">
      <c r="A19666" s="57" t="s">
        <v>48334</v>
      </c>
      <c r="B19666" s="57"/>
      <c r="C19666" s="57" t="s">
        <v>48349</v>
      </c>
      <c r="D19666" s="57" t="s">
        <v>48350</v>
      </c>
    </row>
    <row r="19667" spans="1:4">
      <c r="A19667" s="57" t="s">
        <v>48334</v>
      </c>
      <c r="B19667" s="57"/>
      <c r="C19667" s="57" t="s">
        <v>48351</v>
      </c>
      <c r="D19667" s="57" t="s">
        <v>48352</v>
      </c>
    </row>
    <row r="19668" spans="1:4">
      <c r="A19668" s="57" t="s">
        <v>48334</v>
      </c>
      <c r="B19668" s="57"/>
      <c r="C19668" s="57" t="s">
        <v>48353</v>
      </c>
      <c r="D19668" s="57" t="s">
        <v>48354</v>
      </c>
    </row>
    <row r="19669" spans="1:4">
      <c r="A19669" s="57" t="s">
        <v>48334</v>
      </c>
      <c r="B19669" s="57"/>
      <c r="C19669" s="57" t="s">
        <v>48355</v>
      </c>
      <c r="D19669" s="57" t="s">
        <v>48356</v>
      </c>
    </row>
    <row r="19670" spans="1:4">
      <c r="A19670" s="57" t="s">
        <v>48334</v>
      </c>
      <c r="B19670" s="57"/>
      <c r="C19670" s="57" t="s">
        <v>75414</v>
      </c>
      <c r="D19670" s="57" t="s">
        <v>75415</v>
      </c>
    </row>
    <row r="19671" spans="1:4">
      <c r="A19671" s="57" t="s">
        <v>48357</v>
      </c>
      <c r="B19671" s="57" t="s">
        <v>12940</v>
      </c>
      <c r="C19671" s="57" t="s">
        <v>48358</v>
      </c>
      <c r="D19671" s="57" t="s">
        <v>48359</v>
      </c>
    </row>
    <row r="19672" spans="1:4">
      <c r="A19672" s="57" t="s">
        <v>48360</v>
      </c>
      <c r="B19672" s="57" t="s">
        <v>12940</v>
      </c>
      <c r="C19672" s="57" t="s">
        <v>48361</v>
      </c>
      <c r="D19672" s="57" t="s">
        <v>48362</v>
      </c>
    </row>
    <row r="19673" spans="1:4">
      <c r="A19673" s="57" t="s">
        <v>48360</v>
      </c>
      <c r="B19673" s="57"/>
      <c r="C19673" s="57" t="s">
        <v>48363</v>
      </c>
      <c r="D19673" s="57" t="s">
        <v>48364</v>
      </c>
    </row>
    <row r="19674" spans="1:4">
      <c r="A19674" s="57" t="s">
        <v>48360</v>
      </c>
      <c r="B19674" s="57"/>
      <c r="C19674" s="57" t="s">
        <v>48365</v>
      </c>
      <c r="D19674" s="57" t="s">
        <v>48366</v>
      </c>
    </row>
    <row r="19675" spans="1:4">
      <c r="A19675" s="57" t="s">
        <v>48360</v>
      </c>
      <c r="B19675" s="57"/>
      <c r="C19675" s="57" t="s">
        <v>48367</v>
      </c>
      <c r="D19675" s="57" t="s">
        <v>48368</v>
      </c>
    </row>
    <row r="19676" spans="1:4">
      <c r="A19676" s="57" t="s">
        <v>48369</v>
      </c>
      <c r="B19676" s="57" t="s">
        <v>12940</v>
      </c>
      <c r="C19676" s="57" t="s">
        <v>48370</v>
      </c>
      <c r="D19676" s="57" t="s">
        <v>48371</v>
      </c>
    </row>
    <row r="19677" spans="1:4">
      <c r="A19677" s="57" t="s">
        <v>48372</v>
      </c>
      <c r="B19677" s="57" t="s">
        <v>12940</v>
      </c>
      <c r="C19677" s="57" t="s">
        <v>48373</v>
      </c>
      <c r="D19677" s="57" t="s">
        <v>48374</v>
      </c>
    </row>
    <row r="19678" spans="1:4">
      <c r="A19678" s="57" t="s">
        <v>48375</v>
      </c>
      <c r="B19678" s="57" t="s">
        <v>12940</v>
      </c>
      <c r="C19678" s="57" t="s">
        <v>48376</v>
      </c>
      <c r="D19678" s="57" t="s">
        <v>48377</v>
      </c>
    </row>
    <row r="19679" spans="1:4">
      <c r="A19679" s="57" t="s">
        <v>48378</v>
      </c>
      <c r="B19679" s="57" t="s">
        <v>12940</v>
      </c>
      <c r="C19679" s="57" t="s">
        <v>48379</v>
      </c>
      <c r="D19679" s="57" t="s">
        <v>48380</v>
      </c>
    </row>
    <row r="19680" spans="1:4">
      <c r="A19680" s="57" t="s">
        <v>48381</v>
      </c>
      <c r="B19680" s="57" t="s">
        <v>12940</v>
      </c>
      <c r="C19680" s="57" t="s">
        <v>48382</v>
      </c>
      <c r="D19680" s="57" t="s">
        <v>48383</v>
      </c>
    </row>
    <row r="19681" spans="1:4">
      <c r="A19681" s="57" t="s">
        <v>48384</v>
      </c>
      <c r="B19681" s="57" t="s">
        <v>12940</v>
      </c>
      <c r="C19681" s="57" t="s">
        <v>48385</v>
      </c>
      <c r="D19681" s="57" t="s">
        <v>48386</v>
      </c>
    </row>
    <row r="19682" spans="1:4">
      <c r="A19682" s="57" t="s">
        <v>48387</v>
      </c>
      <c r="B19682" s="57" t="s">
        <v>12940</v>
      </c>
      <c r="C19682" s="57" t="s">
        <v>48388</v>
      </c>
      <c r="D19682" s="57" t="s">
        <v>48389</v>
      </c>
    </row>
    <row r="19683" spans="1:4">
      <c r="A19683" s="57" t="s">
        <v>48387</v>
      </c>
      <c r="B19683" s="57"/>
      <c r="C19683" s="57" t="s">
        <v>48390</v>
      </c>
      <c r="D19683" s="57" t="s">
        <v>48391</v>
      </c>
    </row>
    <row r="19684" spans="1:4">
      <c r="A19684" s="57" t="s">
        <v>48387</v>
      </c>
      <c r="B19684" s="57"/>
      <c r="C19684" s="57" t="s">
        <v>48392</v>
      </c>
      <c r="D19684" s="57" t="s">
        <v>48393</v>
      </c>
    </row>
    <row r="19685" spans="1:4">
      <c r="A19685" s="57" t="s">
        <v>48387</v>
      </c>
      <c r="B19685" s="57"/>
      <c r="C19685" s="57" t="s">
        <v>48394</v>
      </c>
      <c r="D19685" s="57" t="s">
        <v>48395</v>
      </c>
    </row>
    <row r="19686" spans="1:4">
      <c r="A19686" s="57" t="s">
        <v>48387</v>
      </c>
      <c r="B19686" s="57"/>
      <c r="C19686" s="57" t="s">
        <v>48396</v>
      </c>
      <c r="D19686" s="57" t="s">
        <v>48397</v>
      </c>
    </row>
    <row r="19687" spans="1:4">
      <c r="A19687" s="57" t="s">
        <v>48387</v>
      </c>
      <c r="B19687" s="57"/>
      <c r="C19687" s="57" t="s">
        <v>48398</v>
      </c>
      <c r="D19687" s="57" t="s">
        <v>48399</v>
      </c>
    </row>
    <row r="19688" spans="1:4">
      <c r="A19688" s="57" t="s">
        <v>48387</v>
      </c>
      <c r="B19688" s="57"/>
      <c r="C19688" s="57" t="s">
        <v>48400</v>
      </c>
      <c r="D19688" s="57" t="s">
        <v>48401</v>
      </c>
    </row>
    <row r="19689" spans="1:4">
      <c r="A19689" s="57" t="s">
        <v>48402</v>
      </c>
      <c r="B19689" s="57" t="s">
        <v>12940</v>
      </c>
      <c r="C19689" s="57" t="s">
        <v>48403</v>
      </c>
      <c r="D19689" s="57" t="s">
        <v>48404</v>
      </c>
    </row>
    <row r="19690" spans="1:4">
      <c r="A19690" s="57" t="s">
        <v>48405</v>
      </c>
      <c r="B19690" s="57" t="s">
        <v>12940</v>
      </c>
      <c r="C19690" s="57" t="s">
        <v>48406</v>
      </c>
      <c r="D19690" s="57" t="s">
        <v>48407</v>
      </c>
    </row>
    <row r="19691" spans="1:4">
      <c r="A19691" s="57" t="s">
        <v>48405</v>
      </c>
      <c r="B19691" s="57"/>
      <c r="C19691" s="57" t="s">
        <v>48408</v>
      </c>
      <c r="D19691" s="57" t="s">
        <v>48409</v>
      </c>
    </row>
    <row r="19692" spans="1:4">
      <c r="A19692" s="57" t="s">
        <v>7909</v>
      </c>
      <c r="B19692" s="57" t="s">
        <v>2380</v>
      </c>
      <c r="C19692" s="57" t="s">
        <v>3072</v>
      </c>
      <c r="D19692" s="57" t="s">
        <v>3073</v>
      </c>
    </row>
    <row r="19693" spans="1:4">
      <c r="A19693" s="57" t="s">
        <v>7909</v>
      </c>
      <c r="B19693" s="57" t="s">
        <v>2380</v>
      </c>
      <c r="C19693" s="57" t="s">
        <v>4567</v>
      </c>
      <c r="D19693" s="57" t="s">
        <v>4568</v>
      </c>
    </row>
    <row r="19694" spans="1:4">
      <c r="A19694" s="57" t="s">
        <v>7909</v>
      </c>
      <c r="B19694" s="57" t="s">
        <v>2380</v>
      </c>
      <c r="C19694" s="57" t="s">
        <v>4624</v>
      </c>
      <c r="D19694" s="57" t="s">
        <v>4625</v>
      </c>
    </row>
    <row r="19695" spans="1:4">
      <c r="A19695" s="57" t="s">
        <v>48410</v>
      </c>
      <c r="B19695" s="57" t="s">
        <v>12940</v>
      </c>
      <c r="C19695" s="57" t="s">
        <v>48411</v>
      </c>
      <c r="D19695" s="57" t="s">
        <v>48412</v>
      </c>
    </row>
    <row r="19696" spans="1:4">
      <c r="A19696" s="57" t="s">
        <v>48413</v>
      </c>
      <c r="B19696" s="57" t="s">
        <v>12940</v>
      </c>
      <c r="C19696" s="57" t="s">
        <v>48414</v>
      </c>
      <c r="D19696" s="57" t="s">
        <v>2836</v>
      </c>
    </row>
    <row r="19697" spans="1:4">
      <c r="A19697" s="57" t="s">
        <v>48415</v>
      </c>
      <c r="B19697" s="57" t="s">
        <v>12940</v>
      </c>
      <c r="C19697" s="57" t="s">
        <v>48416</v>
      </c>
      <c r="D19697" s="57" t="s">
        <v>48417</v>
      </c>
    </row>
    <row r="19698" spans="1:4">
      <c r="A19698" s="57" t="s">
        <v>48415</v>
      </c>
      <c r="B19698" s="57"/>
      <c r="C19698" s="57" t="s">
        <v>48418</v>
      </c>
      <c r="D19698" s="57" t="s">
        <v>48419</v>
      </c>
    </row>
    <row r="19699" spans="1:4">
      <c r="A19699" s="57" t="s">
        <v>48420</v>
      </c>
      <c r="B19699" s="57" t="s">
        <v>12940</v>
      </c>
      <c r="C19699" s="57" t="s">
        <v>48421</v>
      </c>
      <c r="D19699" s="57" t="s">
        <v>48422</v>
      </c>
    </row>
    <row r="19700" spans="1:4">
      <c r="A19700" s="57" t="s">
        <v>7910</v>
      </c>
      <c r="B19700" s="57" t="s">
        <v>2382</v>
      </c>
      <c r="C19700" s="57" t="s">
        <v>3078</v>
      </c>
      <c r="D19700" s="57" t="s">
        <v>3079</v>
      </c>
    </row>
    <row r="19701" spans="1:4">
      <c r="A19701" s="57" t="s">
        <v>48423</v>
      </c>
      <c r="B19701" s="57" t="s">
        <v>12940</v>
      </c>
      <c r="C19701" s="57" t="s">
        <v>48424</v>
      </c>
      <c r="D19701" s="57" t="s">
        <v>48425</v>
      </c>
    </row>
    <row r="19702" spans="1:4">
      <c r="A19702" s="57" t="s">
        <v>48423</v>
      </c>
      <c r="B19702" s="57"/>
      <c r="C19702" s="57" t="s">
        <v>48426</v>
      </c>
      <c r="D19702" s="57" t="s">
        <v>48427</v>
      </c>
    </row>
    <row r="19703" spans="1:4">
      <c r="A19703" s="57" t="s">
        <v>48423</v>
      </c>
      <c r="B19703" s="57"/>
      <c r="C19703" s="57" t="s">
        <v>48428</v>
      </c>
      <c r="D19703" s="57" t="s">
        <v>48429</v>
      </c>
    </row>
    <row r="19704" spans="1:4">
      <c r="A19704" s="57" t="s">
        <v>48430</v>
      </c>
      <c r="B19704" s="57" t="s">
        <v>12940</v>
      </c>
      <c r="C19704" s="57" t="s">
        <v>48431</v>
      </c>
      <c r="D19704" s="57" t="s">
        <v>48432</v>
      </c>
    </row>
    <row r="19705" spans="1:4">
      <c r="A19705" s="57" t="s">
        <v>48433</v>
      </c>
      <c r="B19705" s="57" t="s">
        <v>12940</v>
      </c>
      <c r="C19705" s="57" t="s">
        <v>48434</v>
      </c>
      <c r="D19705" s="57" t="s">
        <v>48435</v>
      </c>
    </row>
    <row r="19706" spans="1:4">
      <c r="A19706" s="57" t="s">
        <v>48436</v>
      </c>
      <c r="B19706" s="57" t="s">
        <v>12940</v>
      </c>
      <c r="C19706" s="57" t="s">
        <v>48437</v>
      </c>
      <c r="D19706" s="57" t="s">
        <v>48438</v>
      </c>
    </row>
    <row r="19707" spans="1:4">
      <c r="A19707" s="57" t="s">
        <v>48436</v>
      </c>
      <c r="B19707" s="57"/>
      <c r="C19707" s="57" t="s">
        <v>48439</v>
      </c>
      <c r="D19707" s="57" t="s">
        <v>48440</v>
      </c>
    </row>
    <row r="19708" spans="1:4">
      <c r="A19708" s="57" t="s">
        <v>48441</v>
      </c>
      <c r="B19708" s="57" t="s">
        <v>12940</v>
      </c>
      <c r="C19708" s="57" t="s">
        <v>48442</v>
      </c>
      <c r="D19708" s="57" t="s">
        <v>48440</v>
      </c>
    </row>
    <row r="19709" spans="1:4">
      <c r="A19709" s="57" t="s">
        <v>48441</v>
      </c>
      <c r="B19709" s="57"/>
      <c r="C19709" s="57" t="s">
        <v>48443</v>
      </c>
      <c r="D19709" s="57" t="s">
        <v>48444</v>
      </c>
    </row>
    <row r="19710" spans="1:4">
      <c r="A19710" s="57" t="s">
        <v>48441</v>
      </c>
      <c r="B19710" s="57"/>
      <c r="C19710" s="57" t="s">
        <v>48445</v>
      </c>
      <c r="D19710" s="57" t="s">
        <v>48446</v>
      </c>
    </row>
    <row r="19711" spans="1:4">
      <c r="A19711" s="57" t="s">
        <v>48447</v>
      </c>
      <c r="B19711" s="57" t="s">
        <v>12940</v>
      </c>
      <c r="C19711" s="57" t="s">
        <v>48448</v>
      </c>
      <c r="D19711" s="57" t="s">
        <v>48449</v>
      </c>
    </row>
    <row r="19712" spans="1:4">
      <c r="A19712" s="57" t="s">
        <v>48450</v>
      </c>
      <c r="B19712" s="57" t="s">
        <v>12940</v>
      </c>
      <c r="C19712" s="57" t="s">
        <v>48451</v>
      </c>
      <c r="D19712" s="57" t="s">
        <v>48440</v>
      </c>
    </row>
    <row r="19713" spans="1:4">
      <c r="A19713" s="57" t="s">
        <v>9414</v>
      </c>
      <c r="B19713" s="57" t="s">
        <v>8192</v>
      </c>
      <c r="C19713" s="57" t="s">
        <v>9415</v>
      </c>
      <c r="D19713" s="57" t="s">
        <v>9416</v>
      </c>
    </row>
    <row r="19714" spans="1:4">
      <c r="A19714" s="57" t="s">
        <v>7911</v>
      </c>
      <c r="B19714" s="57" t="s">
        <v>8192</v>
      </c>
      <c r="C19714" s="57" t="s">
        <v>7577</v>
      </c>
      <c r="D19714" s="57" t="s">
        <v>7578</v>
      </c>
    </row>
    <row r="19715" spans="1:4">
      <c r="A19715" s="57" t="s">
        <v>48452</v>
      </c>
      <c r="B19715" s="57" t="s">
        <v>12940</v>
      </c>
      <c r="C19715" s="57" t="s">
        <v>48453</v>
      </c>
      <c r="D19715" s="57" t="s">
        <v>48454</v>
      </c>
    </row>
    <row r="19716" spans="1:4">
      <c r="A19716" s="57" t="s">
        <v>48455</v>
      </c>
      <c r="B19716" s="57" t="s">
        <v>12940</v>
      </c>
      <c r="C19716" s="57" t="s">
        <v>48456</v>
      </c>
      <c r="D19716" s="57" t="s">
        <v>48457</v>
      </c>
    </row>
    <row r="19717" spans="1:4">
      <c r="A19717" s="57" t="s">
        <v>48455</v>
      </c>
      <c r="B19717" s="57"/>
      <c r="C19717" s="57" t="s">
        <v>48458</v>
      </c>
      <c r="D19717" s="57" t="s">
        <v>48459</v>
      </c>
    </row>
    <row r="19718" spans="1:4">
      <c r="A19718" s="57" t="s">
        <v>48455</v>
      </c>
      <c r="B19718" s="57"/>
      <c r="C19718" s="57" t="s">
        <v>48460</v>
      </c>
      <c r="D19718" s="57" t="s">
        <v>48461</v>
      </c>
    </row>
    <row r="19719" spans="1:4">
      <c r="A19719" s="57" t="s">
        <v>48455</v>
      </c>
      <c r="B19719" s="57"/>
      <c r="C19719" s="57" t="s">
        <v>48462</v>
      </c>
      <c r="D19719" s="57" t="s">
        <v>19034</v>
      </c>
    </row>
    <row r="19720" spans="1:4">
      <c r="A19720" s="57" t="s">
        <v>48455</v>
      </c>
      <c r="B19720" s="57"/>
      <c r="C19720" s="57" t="s">
        <v>48463</v>
      </c>
      <c r="D19720" s="57" t="s">
        <v>48464</v>
      </c>
    </row>
    <row r="19721" spans="1:4">
      <c r="A19721" s="57" t="s">
        <v>48455</v>
      </c>
      <c r="B19721" s="57"/>
      <c r="C19721" s="57" t="s">
        <v>48465</v>
      </c>
      <c r="D19721" s="57" t="s">
        <v>48466</v>
      </c>
    </row>
    <row r="19722" spans="1:4">
      <c r="A19722" s="57" t="s">
        <v>48467</v>
      </c>
      <c r="B19722" s="57" t="s">
        <v>12940</v>
      </c>
      <c r="C19722" s="57" t="s">
        <v>48468</v>
      </c>
      <c r="D19722" s="57" t="s">
        <v>19034</v>
      </c>
    </row>
    <row r="19723" spans="1:4">
      <c r="A19723" s="57" t="s">
        <v>48469</v>
      </c>
      <c r="B19723" s="57" t="s">
        <v>12940</v>
      </c>
      <c r="C19723" s="57" t="s">
        <v>48470</v>
      </c>
      <c r="D19723" s="57" t="s">
        <v>48471</v>
      </c>
    </row>
    <row r="19724" spans="1:4">
      <c r="A19724" s="57" t="s">
        <v>48472</v>
      </c>
      <c r="B19724" s="57" t="s">
        <v>12940</v>
      </c>
      <c r="C19724" s="57" t="s">
        <v>48473</v>
      </c>
      <c r="D19724" s="57" t="s">
        <v>48474</v>
      </c>
    </row>
    <row r="19725" spans="1:4">
      <c r="A19725" s="57" t="s">
        <v>48475</v>
      </c>
      <c r="B19725" s="57" t="s">
        <v>12940</v>
      </c>
      <c r="C19725" s="57" t="s">
        <v>48476</v>
      </c>
      <c r="D19725" s="57" t="s">
        <v>48477</v>
      </c>
    </row>
    <row r="19726" spans="1:4">
      <c r="A19726" s="57" t="s">
        <v>48478</v>
      </c>
      <c r="B19726" s="57" t="s">
        <v>12940</v>
      </c>
      <c r="C19726" s="57" t="s">
        <v>48479</v>
      </c>
      <c r="D19726" s="57" t="s">
        <v>48480</v>
      </c>
    </row>
    <row r="19727" spans="1:4">
      <c r="A19727" s="57" t="s">
        <v>48478</v>
      </c>
      <c r="B19727" s="57"/>
      <c r="C19727" s="57" t="s">
        <v>48481</v>
      </c>
      <c r="D19727" s="57" t="s">
        <v>48482</v>
      </c>
    </row>
    <row r="19728" spans="1:4">
      <c r="A19728" s="57" t="s">
        <v>48478</v>
      </c>
      <c r="B19728" s="57"/>
      <c r="C19728" s="57" t="s">
        <v>48483</v>
      </c>
      <c r="D19728" s="57" t="s">
        <v>48484</v>
      </c>
    </row>
    <row r="19729" spans="1:4">
      <c r="A19729" s="57" t="s">
        <v>48485</v>
      </c>
      <c r="B19729" s="57" t="s">
        <v>12940</v>
      </c>
      <c r="C19729" s="57" t="s">
        <v>48486</v>
      </c>
      <c r="D19729" s="57" t="s">
        <v>48487</v>
      </c>
    </row>
    <row r="19730" spans="1:4">
      <c r="A19730" s="57" t="s">
        <v>48485</v>
      </c>
      <c r="B19730" s="57"/>
      <c r="C19730" s="57" t="s">
        <v>48488</v>
      </c>
      <c r="D19730" s="57" t="s">
        <v>48489</v>
      </c>
    </row>
    <row r="19731" spans="1:4">
      <c r="A19731" s="57" t="s">
        <v>48490</v>
      </c>
      <c r="B19731" s="57" t="s">
        <v>12940</v>
      </c>
      <c r="C19731" s="57" t="s">
        <v>48491</v>
      </c>
      <c r="D19731" s="57" t="s">
        <v>48487</v>
      </c>
    </row>
    <row r="19732" spans="1:4">
      <c r="A19732" s="57" t="s">
        <v>48490</v>
      </c>
      <c r="B19732" s="57"/>
      <c r="C19732" s="57" t="s">
        <v>48492</v>
      </c>
      <c r="D19732" s="57" t="s">
        <v>48489</v>
      </c>
    </row>
    <row r="19733" spans="1:4">
      <c r="A19733" s="57" t="s">
        <v>48493</v>
      </c>
      <c r="B19733" s="57" t="s">
        <v>12940</v>
      </c>
      <c r="C19733" s="57" t="s">
        <v>48494</v>
      </c>
      <c r="D19733" s="57" t="s">
        <v>48487</v>
      </c>
    </row>
    <row r="19734" spans="1:4">
      <c r="A19734" s="57" t="s">
        <v>48493</v>
      </c>
      <c r="B19734" s="57"/>
      <c r="C19734" s="57" t="s">
        <v>48495</v>
      </c>
      <c r="D19734" s="57" t="s">
        <v>48489</v>
      </c>
    </row>
    <row r="19735" spans="1:4">
      <c r="A19735" s="57" t="s">
        <v>48496</v>
      </c>
      <c r="B19735" s="57" t="s">
        <v>12940</v>
      </c>
      <c r="C19735" s="57" t="s">
        <v>48497</v>
      </c>
      <c r="D19735" s="57" t="s">
        <v>48487</v>
      </c>
    </row>
    <row r="19736" spans="1:4">
      <c r="A19736" s="57" t="s">
        <v>48496</v>
      </c>
      <c r="B19736" s="57"/>
      <c r="C19736" s="57" t="s">
        <v>48498</v>
      </c>
      <c r="D19736" s="57" t="s">
        <v>48489</v>
      </c>
    </row>
    <row r="19737" spans="1:4">
      <c r="A19737" s="57" t="s">
        <v>48499</v>
      </c>
      <c r="B19737" s="57" t="s">
        <v>12940</v>
      </c>
      <c r="C19737" s="57" t="s">
        <v>48500</v>
      </c>
      <c r="D19737" s="57" t="s">
        <v>48487</v>
      </c>
    </row>
    <row r="19738" spans="1:4">
      <c r="A19738" s="57" t="s">
        <v>48499</v>
      </c>
      <c r="B19738" s="57"/>
      <c r="C19738" s="57" t="s">
        <v>48501</v>
      </c>
      <c r="D19738" s="57" t="s">
        <v>21375</v>
      </c>
    </row>
    <row r="19739" spans="1:4">
      <c r="A19739" s="57" t="s">
        <v>48499</v>
      </c>
      <c r="B19739" s="57"/>
      <c r="C19739" s="57" t="s">
        <v>48502</v>
      </c>
      <c r="D19739" s="57" t="s">
        <v>48489</v>
      </c>
    </row>
    <row r="19740" spans="1:4">
      <c r="A19740" s="57" t="s">
        <v>48503</v>
      </c>
      <c r="B19740" s="57" t="s">
        <v>12940</v>
      </c>
      <c r="C19740" s="57" t="s">
        <v>48504</v>
      </c>
      <c r="D19740" s="57" t="s">
        <v>48505</v>
      </c>
    </row>
    <row r="19741" spans="1:4">
      <c r="A19741" s="57" t="s">
        <v>48506</v>
      </c>
      <c r="B19741" s="57" t="s">
        <v>12940</v>
      </c>
      <c r="C19741" s="57" t="s">
        <v>48507</v>
      </c>
      <c r="D19741" s="57" t="s">
        <v>19034</v>
      </c>
    </row>
    <row r="19742" spans="1:4">
      <c r="A19742" s="57" t="s">
        <v>48508</v>
      </c>
      <c r="B19742" s="57" t="s">
        <v>12940</v>
      </c>
      <c r="C19742" s="57" t="s">
        <v>48509</v>
      </c>
      <c r="D19742" s="57" t="s">
        <v>48510</v>
      </c>
    </row>
    <row r="19743" spans="1:4">
      <c r="A19743" s="57" t="s">
        <v>48511</v>
      </c>
      <c r="B19743" s="57" t="s">
        <v>12940</v>
      </c>
      <c r="C19743" s="57" t="s">
        <v>48512</v>
      </c>
      <c r="D19743" s="57" t="s">
        <v>48513</v>
      </c>
    </row>
    <row r="19744" spans="1:4">
      <c r="A19744" s="57" t="s">
        <v>48511</v>
      </c>
      <c r="B19744" s="57"/>
      <c r="C19744" s="57" t="s">
        <v>48514</v>
      </c>
      <c r="D19744" s="57" t="s">
        <v>48515</v>
      </c>
    </row>
    <row r="19745" spans="1:4">
      <c r="A19745" s="57" t="s">
        <v>48516</v>
      </c>
      <c r="B19745" s="57" t="s">
        <v>12940</v>
      </c>
      <c r="C19745" s="57" t="s">
        <v>48517</v>
      </c>
      <c r="D19745" s="57" t="s">
        <v>48518</v>
      </c>
    </row>
    <row r="19746" spans="1:4">
      <c r="A19746" s="57" t="s">
        <v>48516</v>
      </c>
      <c r="B19746" s="57"/>
      <c r="C19746" s="57" t="s">
        <v>48519</v>
      </c>
      <c r="D19746" s="57" t="s">
        <v>48520</v>
      </c>
    </row>
    <row r="19747" spans="1:4">
      <c r="A19747" s="57" t="s">
        <v>48521</v>
      </c>
      <c r="B19747" s="57" t="s">
        <v>12940</v>
      </c>
      <c r="C19747" s="57" t="s">
        <v>48522</v>
      </c>
      <c r="D19747" s="57" t="s">
        <v>48523</v>
      </c>
    </row>
    <row r="19748" spans="1:4">
      <c r="A19748" s="57" t="s">
        <v>48521</v>
      </c>
      <c r="B19748" s="57"/>
      <c r="C19748" s="57" t="s">
        <v>48524</v>
      </c>
      <c r="D19748" s="57" t="s">
        <v>48525</v>
      </c>
    </row>
    <row r="19749" spans="1:4">
      <c r="A19749" s="57" t="s">
        <v>48521</v>
      </c>
      <c r="B19749" s="57"/>
      <c r="C19749" s="57" t="s">
        <v>48526</v>
      </c>
      <c r="D19749" s="57" t="s">
        <v>48527</v>
      </c>
    </row>
    <row r="19750" spans="1:4">
      <c r="A19750" s="57" t="s">
        <v>48521</v>
      </c>
      <c r="B19750" s="57"/>
      <c r="C19750" s="57" t="s">
        <v>48528</v>
      </c>
      <c r="D19750" s="57" t="s">
        <v>48529</v>
      </c>
    </row>
    <row r="19751" spans="1:4">
      <c r="A19751" s="57" t="s">
        <v>7912</v>
      </c>
      <c r="B19751" s="57" t="s">
        <v>2610</v>
      </c>
      <c r="C19751" s="57" t="s">
        <v>5234</v>
      </c>
      <c r="D19751" s="57" t="s">
        <v>5235</v>
      </c>
    </row>
    <row r="19752" spans="1:4">
      <c r="A19752" s="57" t="s">
        <v>48530</v>
      </c>
      <c r="B19752" s="57" t="s">
        <v>12940</v>
      </c>
      <c r="C19752" s="57" t="s">
        <v>48531</v>
      </c>
      <c r="D19752" s="57" t="s">
        <v>48532</v>
      </c>
    </row>
    <row r="19753" spans="1:4">
      <c r="A19753" s="57" t="s">
        <v>48533</v>
      </c>
      <c r="B19753" s="57" t="s">
        <v>12940</v>
      </c>
      <c r="C19753" s="57" t="s">
        <v>48534</v>
      </c>
      <c r="D19753" s="57" t="s">
        <v>48535</v>
      </c>
    </row>
    <row r="19754" spans="1:4">
      <c r="A19754" s="57" t="s">
        <v>48533</v>
      </c>
      <c r="B19754" s="57"/>
      <c r="C19754" s="57" t="s">
        <v>48536</v>
      </c>
      <c r="D19754" s="57" t="s">
        <v>48537</v>
      </c>
    </row>
    <row r="19755" spans="1:4">
      <c r="A19755" s="57" t="s">
        <v>48533</v>
      </c>
      <c r="B19755" s="57"/>
      <c r="C19755" s="57" t="s">
        <v>48538</v>
      </c>
      <c r="D19755" s="57" t="s">
        <v>48539</v>
      </c>
    </row>
    <row r="19756" spans="1:4">
      <c r="A19756" s="57" t="s">
        <v>48533</v>
      </c>
      <c r="B19756" s="57"/>
      <c r="C19756" s="57" t="s">
        <v>48540</v>
      </c>
      <c r="D19756" s="57" t="s">
        <v>48541</v>
      </c>
    </row>
    <row r="19757" spans="1:4">
      <c r="A19757" s="57" t="s">
        <v>48542</v>
      </c>
      <c r="B19757" s="57" t="s">
        <v>12940</v>
      </c>
      <c r="C19757" s="57" t="s">
        <v>48543</v>
      </c>
      <c r="D19757" s="57" t="s">
        <v>48544</v>
      </c>
    </row>
    <row r="19758" spans="1:4">
      <c r="A19758" s="57" t="s">
        <v>48542</v>
      </c>
      <c r="B19758" s="57"/>
      <c r="C19758" s="57" t="s">
        <v>48545</v>
      </c>
      <c r="D19758" s="57" t="s">
        <v>48546</v>
      </c>
    </row>
    <row r="19759" spans="1:4">
      <c r="A19759" s="57" t="s">
        <v>48542</v>
      </c>
      <c r="B19759" s="57"/>
      <c r="C19759" s="57" t="s">
        <v>48547</v>
      </c>
      <c r="D19759" s="57" t="s">
        <v>48548</v>
      </c>
    </row>
    <row r="19760" spans="1:4">
      <c r="A19760" s="57" t="s">
        <v>48542</v>
      </c>
      <c r="B19760" s="57"/>
      <c r="C19760" s="57" t="s">
        <v>48549</v>
      </c>
      <c r="D19760" s="57" t="s">
        <v>48550</v>
      </c>
    </row>
    <row r="19761" spans="1:4">
      <c r="A19761" s="57" t="s">
        <v>48542</v>
      </c>
      <c r="B19761" s="57"/>
      <c r="C19761" s="57" t="s">
        <v>48551</v>
      </c>
      <c r="D19761" s="57" t="s">
        <v>48550</v>
      </c>
    </row>
    <row r="19762" spans="1:4">
      <c r="A19762" s="57" t="s">
        <v>48542</v>
      </c>
      <c r="B19762" s="57"/>
      <c r="C19762" s="57" t="s">
        <v>48552</v>
      </c>
      <c r="D19762" s="57" t="s">
        <v>48550</v>
      </c>
    </row>
    <row r="19763" spans="1:4">
      <c r="A19763" s="57" t="s">
        <v>48542</v>
      </c>
      <c r="B19763" s="57"/>
      <c r="C19763" s="57" t="s">
        <v>48553</v>
      </c>
      <c r="D19763" s="57" t="s">
        <v>48550</v>
      </c>
    </row>
    <row r="19764" spans="1:4">
      <c r="A19764" s="57" t="s">
        <v>48542</v>
      </c>
      <c r="B19764" s="57"/>
      <c r="C19764" s="57" t="s">
        <v>48554</v>
      </c>
      <c r="D19764" s="57" t="s">
        <v>48555</v>
      </c>
    </row>
    <row r="19765" spans="1:4">
      <c r="A19765" s="57" t="s">
        <v>48542</v>
      </c>
      <c r="B19765" s="57"/>
      <c r="C19765" s="57" t="s">
        <v>48556</v>
      </c>
      <c r="D19765" s="57" t="s">
        <v>48557</v>
      </c>
    </row>
    <row r="19766" spans="1:4">
      <c r="A19766" s="57" t="s">
        <v>48542</v>
      </c>
      <c r="B19766" s="57"/>
      <c r="C19766" s="57" t="s">
        <v>48558</v>
      </c>
      <c r="D19766" s="57" t="s">
        <v>48559</v>
      </c>
    </row>
    <row r="19767" spans="1:4">
      <c r="A19767" s="57" t="s">
        <v>48542</v>
      </c>
      <c r="B19767" s="57"/>
      <c r="C19767" s="57" t="s">
        <v>48560</v>
      </c>
      <c r="D19767" s="57" t="s">
        <v>48561</v>
      </c>
    </row>
    <row r="19768" spans="1:4">
      <c r="A19768" s="57" t="s">
        <v>48562</v>
      </c>
      <c r="B19768" s="57" t="s">
        <v>12940</v>
      </c>
      <c r="C19768" s="57" t="s">
        <v>48563</v>
      </c>
      <c r="D19768" s="57" t="s">
        <v>48564</v>
      </c>
    </row>
    <row r="19769" spans="1:4">
      <c r="A19769" s="57" t="s">
        <v>48565</v>
      </c>
      <c r="B19769" s="57" t="s">
        <v>12940</v>
      </c>
      <c r="C19769" s="57" t="s">
        <v>48566</v>
      </c>
      <c r="D19769" s="57" t="s">
        <v>48567</v>
      </c>
    </row>
    <row r="19770" spans="1:4">
      <c r="A19770" s="57" t="s">
        <v>48568</v>
      </c>
      <c r="B19770" s="57" t="s">
        <v>12940</v>
      </c>
      <c r="C19770" s="57" t="s">
        <v>48569</v>
      </c>
      <c r="D19770" s="57" t="s">
        <v>48570</v>
      </c>
    </row>
    <row r="19771" spans="1:4">
      <c r="A19771" s="57" t="s">
        <v>48568</v>
      </c>
      <c r="B19771" s="57"/>
      <c r="C19771" s="57" t="s">
        <v>48571</v>
      </c>
      <c r="D19771" s="57" t="s">
        <v>48572</v>
      </c>
    </row>
    <row r="19772" spans="1:4">
      <c r="A19772" s="57" t="s">
        <v>48568</v>
      </c>
      <c r="B19772" s="57"/>
      <c r="C19772" s="57" t="s">
        <v>48573</v>
      </c>
      <c r="D19772" s="57" t="s">
        <v>48574</v>
      </c>
    </row>
    <row r="19773" spans="1:4">
      <c r="A19773" s="57" t="s">
        <v>48575</v>
      </c>
      <c r="B19773" s="57" t="s">
        <v>12940</v>
      </c>
      <c r="C19773" s="57" t="s">
        <v>48576</v>
      </c>
      <c r="D19773" s="57" t="s">
        <v>48577</v>
      </c>
    </row>
    <row r="19774" spans="1:4">
      <c r="A19774" s="57" t="s">
        <v>48578</v>
      </c>
      <c r="B19774" s="57" t="s">
        <v>12940</v>
      </c>
      <c r="C19774" s="57" t="s">
        <v>48579</v>
      </c>
      <c r="D19774" s="57" t="s">
        <v>48580</v>
      </c>
    </row>
    <row r="19775" spans="1:4">
      <c r="A19775" s="57" t="s">
        <v>48581</v>
      </c>
      <c r="B19775" s="57" t="s">
        <v>12940</v>
      </c>
      <c r="C19775" s="57" t="s">
        <v>48582</v>
      </c>
      <c r="D19775" s="57" t="s">
        <v>48583</v>
      </c>
    </row>
    <row r="19776" spans="1:4">
      <c r="A19776" s="57" t="s">
        <v>48581</v>
      </c>
      <c r="B19776" s="57"/>
      <c r="C19776" s="57" t="s">
        <v>48584</v>
      </c>
      <c r="D19776" s="57" t="s">
        <v>19034</v>
      </c>
    </row>
    <row r="19777" spans="1:4">
      <c r="A19777" s="57" t="s">
        <v>48581</v>
      </c>
      <c r="B19777" s="57"/>
      <c r="C19777" s="57" t="s">
        <v>48585</v>
      </c>
      <c r="D19777" s="57" t="s">
        <v>48586</v>
      </c>
    </row>
    <row r="19778" spans="1:4">
      <c r="A19778" s="57" t="s">
        <v>48581</v>
      </c>
      <c r="B19778" s="57"/>
      <c r="C19778" s="57" t="s">
        <v>48587</v>
      </c>
      <c r="D19778" s="57" t="s">
        <v>48588</v>
      </c>
    </row>
    <row r="19779" spans="1:4">
      <c r="A19779" s="57" t="s">
        <v>48581</v>
      </c>
      <c r="B19779" s="57"/>
      <c r="C19779" s="57" t="s">
        <v>48589</v>
      </c>
      <c r="D19779" s="57" t="s">
        <v>48590</v>
      </c>
    </row>
    <row r="19780" spans="1:4">
      <c r="A19780" s="57" t="s">
        <v>48581</v>
      </c>
      <c r="B19780" s="57"/>
      <c r="C19780" s="57" t="s">
        <v>48591</v>
      </c>
      <c r="D19780" s="57" t="s">
        <v>48592</v>
      </c>
    </row>
    <row r="19781" spans="1:4">
      <c r="A19781" s="57" t="s">
        <v>48581</v>
      </c>
      <c r="B19781" s="57"/>
      <c r="C19781" s="57" t="s">
        <v>48593</v>
      </c>
      <c r="D19781" s="57" t="s">
        <v>48594</v>
      </c>
    </row>
    <row r="19782" spans="1:4">
      <c r="A19782" s="57" t="s">
        <v>48581</v>
      </c>
      <c r="B19782" s="57"/>
      <c r="C19782" s="57" t="s">
        <v>48595</v>
      </c>
      <c r="D19782" s="57" t="s">
        <v>48596</v>
      </c>
    </row>
    <row r="19783" spans="1:4">
      <c r="A19783" s="57" t="s">
        <v>48581</v>
      </c>
      <c r="B19783" s="57"/>
      <c r="C19783" s="57" t="s">
        <v>48597</v>
      </c>
      <c r="D19783" s="57" t="s">
        <v>48598</v>
      </c>
    </row>
    <row r="19784" spans="1:4">
      <c r="A19784" s="57" t="s">
        <v>48581</v>
      </c>
      <c r="B19784" s="57"/>
      <c r="C19784" s="57" t="s">
        <v>48599</v>
      </c>
      <c r="D19784" s="57" t="s">
        <v>48600</v>
      </c>
    </row>
    <row r="19785" spans="1:4">
      <c r="A19785" s="57" t="s">
        <v>48581</v>
      </c>
      <c r="B19785" s="57"/>
      <c r="C19785" s="57" t="s">
        <v>48601</v>
      </c>
      <c r="D19785" s="57" t="s">
        <v>48602</v>
      </c>
    </row>
    <row r="19786" spans="1:4">
      <c r="A19786" s="57" t="s">
        <v>48581</v>
      </c>
      <c r="B19786" s="57"/>
      <c r="C19786" s="57" t="s">
        <v>75416</v>
      </c>
      <c r="D19786" s="57" t="s">
        <v>75417</v>
      </c>
    </row>
    <row r="19787" spans="1:4">
      <c r="A19787" s="57" t="s">
        <v>48603</v>
      </c>
      <c r="B19787" s="57" t="s">
        <v>12940</v>
      </c>
      <c r="C19787" s="57" t="s">
        <v>48604</v>
      </c>
      <c r="D19787" s="57" t="s">
        <v>19034</v>
      </c>
    </row>
    <row r="19788" spans="1:4">
      <c r="A19788" s="57" t="s">
        <v>48605</v>
      </c>
      <c r="B19788" s="57" t="s">
        <v>12940</v>
      </c>
      <c r="C19788" s="57" t="s">
        <v>48606</v>
      </c>
      <c r="D19788" s="57" t="s">
        <v>48607</v>
      </c>
    </row>
    <row r="19789" spans="1:4">
      <c r="A19789" s="57" t="s">
        <v>48605</v>
      </c>
      <c r="B19789" s="57"/>
      <c r="C19789" s="57" t="s">
        <v>48608</v>
      </c>
      <c r="D19789" s="57" t="s">
        <v>48609</v>
      </c>
    </row>
    <row r="19790" spans="1:4">
      <c r="A19790" s="57" t="s">
        <v>48605</v>
      </c>
      <c r="B19790" s="57"/>
      <c r="C19790" s="57" t="s">
        <v>48610</v>
      </c>
      <c r="D19790" s="57" t="s">
        <v>48611</v>
      </c>
    </row>
    <row r="19791" spans="1:4">
      <c r="A19791" s="57" t="s">
        <v>48605</v>
      </c>
      <c r="B19791" s="57"/>
      <c r="C19791" s="57" t="s">
        <v>48612</v>
      </c>
      <c r="D19791" s="57" t="s">
        <v>48613</v>
      </c>
    </row>
    <row r="19792" spans="1:4">
      <c r="A19792" s="57" t="s">
        <v>48605</v>
      </c>
      <c r="B19792" s="57"/>
      <c r="C19792" s="57" t="s">
        <v>48614</v>
      </c>
      <c r="D19792" s="57" t="s">
        <v>48615</v>
      </c>
    </row>
    <row r="19793" spans="1:4">
      <c r="A19793" s="57" t="s">
        <v>48605</v>
      </c>
      <c r="B19793" s="57"/>
      <c r="C19793" s="57" t="s">
        <v>48616</v>
      </c>
      <c r="D19793" s="57" t="s">
        <v>48617</v>
      </c>
    </row>
    <row r="19794" spans="1:4">
      <c r="A19794" s="57" t="s">
        <v>48618</v>
      </c>
      <c r="B19794" s="57" t="s">
        <v>12940</v>
      </c>
      <c r="C19794" s="57" t="s">
        <v>48619</v>
      </c>
      <c r="D19794" s="57" t="s">
        <v>48620</v>
      </c>
    </row>
    <row r="19795" spans="1:4">
      <c r="A19795" s="57" t="s">
        <v>48621</v>
      </c>
      <c r="B19795" s="57" t="s">
        <v>12940</v>
      </c>
      <c r="C19795" s="57" t="s">
        <v>48622</v>
      </c>
      <c r="D19795" s="57" t="s">
        <v>48623</v>
      </c>
    </row>
    <row r="19796" spans="1:4">
      <c r="A19796" s="57" t="s">
        <v>48621</v>
      </c>
      <c r="B19796" s="57"/>
      <c r="C19796" s="57" t="s">
        <v>48624</v>
      </c>
      <c r="D19796" s="57" t="s">
        <v>48625</v>
      </c>
    </row>
    <row r="19797" spans="1:4">
      <c r="A19797" s="57" t="s">
        <v>48621</v>
      </c>
      <c r="B19797" s="57"/>
      <c r="C19797" s="57" t="s">
        <v>48626</v>
      </c>
      <c r="D19797" s="57" t="s">
        <v>48627</v>
      </c>
    </row>
    <row r="19798" spans="1:4">
      <c r="A19798" s="57" t="s">
        <v>48621</v>
      </c>
      <c r="B19798" s="57"/>
      <c r="C19798" s="57" t="s">
        <v>48628</v>
      </c>
      <c r="D19798" s="57" t="s">
        <v>48629</v>
      </c>
    </row>
    <row r="19799" spans="1:4">
      <c r="A19799" s="57" t="s">
        <v>48621</v>
      </c>
      <c r="B19799" s="57"/>
      <c r="C19799" s="57" t="s">
        <v>48630</v>
      </c>
      <c r="D19799" s="57" t="s">
        <v>48631</v>
      </c>
    </row>
    <row r="19800" spans="1:4">
      <c r="A19800" s="57" t="s">
        <v>48621</v>
      </c>
      <c r="B19800" s="57"/>
      <c r="C19800" s="57" t="s">
        <v>48632</v>
      </c>
      <c r="D19800" s="57" t="s">
        <v>48633</v>
      </c>
    </row>
    <row r="19801" spans="1:4">
      <c r="A19801" s="57" t="s">
        <v>48621</v>
      </c>
      <c r="B19801" s="57"/>
      <c r="C19801" s="57" t="s">
        <v>48634</v>
      </c>
      <c r="D19801" s="57" t="s">
        <v>48635</v>
      </c>
    </row>
    <row r="19802" spans="1:4">
      <c r="A19802" s="57" t="s">
        <v>48621</v>
      </c>
      <c r="B19802" s="57"/>
      <c r="C19802" s="57" t="s">
        <v>48636</v>
      </c>
      <c r="D19802" s="57" t="s">
        <v>48637</v>
      </c>
    </row>
    <row r="19803" spans="1:4">
      <c r="A19803" s="57" t="s">
        <v>48621</v>
      </c>
      <c r="B19803" s="57"/>
      <c r="C19803" s="57" t="s">
        <v>48638</v>
      </c>
      <c r="D19803" s="57" t="s">
        <v>48639</v>
      </c>
    </row>
    <row r="19804" spans="1:4">
      <c r="A19804" s="57" t="s">
        <v>48621</v>
      </c>
      <c r="B19804" s="57"/>
      <c r="C19804" s="57" t="s">
        <v>48640</v>
      </c>
      <c r="D19804" s="57" t="s">
        <v>48641</v>
      </c>
    </row>
    <row r="19805" spans="1:4">
      <c r="A19805" s="57" t="s">
        <v>48621</v>
      </c>
      <c r="B19805" s="57"/>
      <c r="C19805" s="57" t="s">
        <v>48642</v>
      </c>
      <c r="D19805" s="57" t="s">
        <v>48643</v>
      </c>
    </row>
    <row r="19806" spans="1:4">
      <c r="A19806" s="57" t="s">
        <v>48621</v>
      </c>
      <c r="B19806" s="57"/>
      <c r="C19806" s="57" t="s">
        <v>48644</v>
      </c>
      <c r="D19806" s="57" t="s">
        <v>48645</v>
      </c>
    </row>
    <row r="19807" spans="1:4">
      <c r="A19807" s="57" t="s">
        <v>48621</v>
      </c>
      <c r="B19807" s="57"/>
      <c r="C19807" s="57" t="s">
        <v>48646</v>
      </c>
      <c r="D19807" s="57" t="s">
        <v>48647</v>
      </c>
    </row>
    <row r="19808" spans="1:4">
      <c r="A19808" s="57" t="s">
        <v>48621</v>
      </c>
      <c r="B19808" s="57"/>
      <c r="C19808" s="57" t="s">
        <v>48648</v>
      </c>
      <c r="D19808" s="57" t="s">
        <v>48649</v>
      </c>
    </row>
    <row r="19809" spans="1:4">
      <c r="A19809" s="57" t="s">
        <v>48621</v>
      </c>
      <c r="B19809" s="57"/>
      <c r="C19809" s="57" t="s">
        <v>48650</v>
      </c>
      <c r="D19809" s="57" t="s">
        <v>48651</v>
      </c>
    </row>
    <row r="19810" spans="1:4">
      <c r="A19810" s="57" t="s">
        <v>48621</v>
      </c>
      <c r="B19810" s="57"/>
      <c r="C19810" s="57" t="s">
        <v>48652</v>
      </c>
      <c r="D19810" s="57" t="s">
        <v>48653</v>
      </c>
    </row>
    <row r="19811" spans="1:4">
      <c r="A19811" s="57" t="s">
        <v>48621</v>
      </c>
      <c r="B19811" s="57"/>
      <c r="C19811" s="57" t="s">
        <v>48654</v>
      </c>
      <c r="D19811" s="57" t="s">
        <v>48655</v>
      </c>
    </row>
    <row r="19812" spans="1:4">
      <c r="A19812" s="57" t="s">
        <v>48621</v>
      </c>
      <c r="B19812" s="57"/>
      <c r="C19812" s="57" t="s">
        <v>48656</v>
      </c>
      <c r="D19812" s="57" t="s">
        <v>48657</v>
      </c>
    </row>
    <row r="19813" spans="1:4">
      <c r="A19813" s="57" t="s">
        <v>48621</v>
      </c>
      <c r="B19813" s="57"/>
      <c r="C19813" s="57" t="s">
        <v>48658</v>
      </c>
      <c r="D19813" s="57" t="s">
        <v>48659</v>
      </c>
    </row>
    <row r="19814" spans="1:4">
      <c r="A19814" s="57" t="s">
        <v>48621</v>
      </c>
      <c r="B19814" s="57"/>
      <c r="C19814" s="57" t="s">
        <v>48660</v>
      </c>
      <c r="D19814" s="57" t="s">
        <v>48661</v>
      </c>
    </row>
    <row r="19815" spans="1:4">
      <c r="A19815" s="57" t="s">
        <v>48621</v>
      </c>
      <c r="B19815" s="57"/>
      <c r="C19815" s="57" t="s">
        <v>48662</v>
      </c>
      <c r="D19815" s="57" t="s">
        <v>48663</v>
      </c>
    </row>
    <row r="19816" spans="1:4">
      <c r="A19816" s="57" t="s">
        <v>48621</v>
      </c>
      <c r="B19816" s="57"/>
      <c r="C19816" s="57" t="s">
        <v>48664</v>
      </c>
      <c r="D19816" s="57" t="s">
        <v>48665</v>
      </c>
    </row>
    <row r="19817" spans="1:4">
      <c r="A19817" s="57" t="s">
        <v>48621</v>
      </c>
      <c r="B19817" s="57"/>
      <c r="C19817" s="57" t="s">
        <v>48666</v>
      </c>
      <c r="D19817" s="57" t="s">
        <v>48667</v>
      </c>
    </row>
    <row r="19818" spans="1:4">
      <c r="A19818" s="57" t="s">
        <v>48621</v>
      </c>
      <c r="B19818" s="57"/>
      <c r="C19818" s="57" t="s">
        <v>48668</v>
      </c>
      <c r="D19818" s="57" t="s">
        <v>48669</v>
      </c>
    </row>
    <row r="19819" spans="1:4">
      <c r="A19819" s="57" t="s">
        <v>48621</v>
      </c>
      <c r="B19819" s="57"/>
      <c r="C19819" s="57" t="s">
        <v>75418</v>
      </c>
      <c r="D19819" s="57" t="s">
        <v>75419</v>
      </c>
    </row>
    <row r="19820" spans="1:4">
      <c r="A19820" s="57" t="s">
        <v>48621</v>
      </c>
      <c r="B19820" s="57"/>
      <c r="C19820" s="57" t="s">
        <v>75420</v>
      </c>
      <c r="D19820" s="57" t="s">
        <v>75421</v>
      </c>
    </row>
    <row r="19821" spans="1:4">
      <c r="A19821" s="57" t="s">
        <v>48670</v>
      </c>
      <c r="B19821" s="57" t="s">
        <v>12940</v>
      </c>
      <c r="C19821" s="57" t="s">
        <v>48671</v>
      </c>
      <c r="D19821" s="57" t="s">
        <v>48672</v>
      </c>
    </row>
    <row r="19822" spans="1:4">
      <c r="A19822" s="57" t="s">
        <v>48670</v>
      </c>
      <c r="B19822" s="57"/>
      <c r="C19822" s="57" t="s">
        <v>48673</v>
      </c>
      <c r="D19822" s="57" t="s">
        <v>48674</v>
      </c>
    </row>
    <row r="19823" spans="1:4">
      <c r="A19823" s="57" t="s">
        <v>48670</v>
      </c>
      <c r="B19823" s="57"/>
      <c r="C19823" s="57" t="s">
        <v>48675</v>
      </c>
      <c r="D19823" s="57" t="s">
        <v>48676</v>
      </c>
    </row>
    <row r="19824" spans="1:4">
      <c r="A19824" s="57" t="s">
        <v>48670</v>
      </c>
      <c r="B19824" s="57"/>
      <c r="C19824" s="57" t="s">
        <v>48677</v>
      </c>
      <c r="D19824" s="57" t="s">
        <v>48678</v>
      </c>
    </row>
    <row r="19825" spans="1:4">
      <c r="A19825" s="57" t="s">
        <v>48670</v>
      </c>
      <c r="B19825" s="57"/>
      <c r="C19825" s="57" t="s">
        <v>48679</v>
      </c>
      <c r="D19825" s="57" t="s">
        <v>48680</v>
      </c>
    </row>
    <row r="19826" spans="1:4">
      <c r="A19826" s="57" t="s">
        <v>48670</v>
      </c>
      <c r="B19826" s="57"/>
      <c r="C19826" s="57" t="s">
        <v>48681</v>
      </c>
      <c r="D19826" s="57" t="s">
        <v>48682</v>
      </c>
    </row>
    <row r="19827" spans="1:4">
      <c r="A19827" s="57" t="s">
        <v>48670</v>
      </c>
      <c r="B19827" s="57"/>
      <c r="C19827" s="57" t="s">
        <v>48683</v>
      </c>
      <c r="D19827" s="57" t="s">
        <v>48684</v>
      </c>
    </row>
    <row r="19828" spans="1:4">
      <c r="A19828" s="57" t="s">
        <v>48685</v>
      </c>
      <c r="B19828" s="57" t="s">
        <v>12940</v>
      </c>
      <c r="C19828" s="57" t="s">
        <v>48686</v>
      </c>
      <c r="D19828" s="57" t="s">
        <v>48687</v>
      </c>
    </row>
    <row r="19829" spans="1:4">
      <c r="A19829" s="57" t="s">
        <v>48688</v>
      </c>
      <c r="B19829" s="57" t="s">
        <v>12940</v>
      </c>
      <c r="C19829" s="57" t="s">
        <v>48689</v>
      </c>
      <c r="D19829" s="57" t="s">
        <v>48690</v>
      </c>
    </row>
    <row r="19830" spans="1:4">
      <c r="A19830" s="57" t="s">
        <v>48688</v>
      </c>
      <c r="B19830" s="57"/>
      <c r="C19830" s="57" t="s">
        <v>48691</v>
      </c>
      <c r="D19830" s="57" t="s">
        <v>48692</v>
      </c>
    </row>
    <row r="19831" spans="1:4">
      <c r="A19831" s="57" t="s">
        <v>48688</v>
      </c>
      <c r="B19831" s="57"/>
      <c r="C19831" s="57" t="s">
        <v>48693</v>
      </c>
      <c r="D19831" s="57" t="s">
        <v>48694</v>
      </c>
    </row>
    <row r="19832" spans="1:4">
      <c r="A19832" s="57" t="s">
        <v>48688</v>
      </c>
      <c r="B19832" s="57"/>
      <c r="C19832" s="57" t="s">
        <v>48695</v>
      </c>
      <c r="D19832" s="57" t="s">
        <v>48696</v>
      </c>
    </row>
    <row r="19833" spans="1:4">
      <c r="A19833" s="57" t="s">
        <v>48697</v>
      </c>
      <c r="B19833" s="57" t="s">
        <v>12940</v>
      </c>
      <c r="C19833" s="57" t="s">
        <v>48698</v>
      </c>
      <c r="D19833" s="57" t="s">
        <v>48699</v>
      </c>
    </row>
    <row r="19834" spans="1:4">
      <c r="A19834" s="57" t="s">
        <v>48700</v>
      </c>
      <c r="B19834" s="57" t="s">
        <v>12940</v>
      </c>
      <c r="C19834" s="57" t="s">
        <v>48701</v>
      </c>
      <c r="D19834" s="57" t="s">
        <v>48702</v>
      </c>
    </row>
    <row r="19835" spans="1:4">
      <c r="A19835" s="57" t="s">
        <v>48703</v>
      </c>
      <c r="B19835" s="57" t="s">
        <v>12940</v>
      </c>
      <c r="C19835" s="57" t="s">
        <v>48704</v>
      </c>
      <c r="D19835" s="57" t="s">
        <v>48705</v>
      </c>
    </row>
    <row r="19836" spans="1:4">
      <c r="A19836" s="57" t="s">
        <v>48703</v>
      </c>
      <c r="B19836" s="57"/>
      <c r="C19836" s="57" t="s">
        <v>48706</v>
      </c>
      <c r="D19836" s="57" t="s">
        <v>48707</v>
      </c>
    </row>
    <row r="19837" spans="1:4">
      <c r="A19837" s="57" t="s">
        <v>48703</v>
      </c>
      <c r="B19837" s="57"/>
      <c r="C19837" s="57" t="s">
        <v>48708</v>
      </c>
      <c r="D19837" s="57" t="s">
        <v>48709</v>
      </c>
    </row>
    <row r="19838" spans="1:4">
      <c r="A19838" s="57" t="s">
        <v>48703</v>
      </c>
      <c r="B19838" s="57"/>
      <c r="C19838" s="57" t="s">
        <v>48710</v>
      </c>
      <c r="D19838" s="57" t="s">
        <v>48711</v>
      </c>
    </row>
    <row r="19839" spans="1:4">
      <c r="A19839" s="57" t="s">
        <v>48703</v>
      </c>
      <c r="B19839" s="57"/>
      <c r="C19839" s="57" t="s">
        <v>48712</v>
      </c>
      <c r="D19839" s="57" t="s">
        <v>48713</v>
      </c>
    </row>
    <row r="19840" spans="1:4">
      <c r="A19840" s="57" t="s">
        <v>48714</v>
      </c>
      <c r="B19840" s="57" t="s">
        <v>12940</v>
      </c>
      <c r="C19840" s="57" t="s">
        <v>48715</v>
      </c>
      <c r="D19840" s="57" t="s">
        <v>48716</v>
      </c>
    </row>
    <row r="19841" spans="1:4">
      <c r="A19841" s="57" t="s">
        <v>48714</v>
      </c>
      <c r="B19841" s="57"/>
      <c r="C19841" s="57" t="s">
        <v>48717</v>
      </c>
      <c r="D19841" s="57" t="s">
        <v>48718</v>
      </c>
    </row>
    <row r="19842" spans="1:4">
      <c r="A19842" s="57" t="s">
        <v>48714</v>
      </c>
      <c r="B19842" s="57"/>
      <c r="C19842" s="57" t="s">
        <v>48719</v>
      </c>
      <c r="D19842" s="57" t="s">
        <v>48720</v>
      </c>
    </row>
    <row r="19843" spans="1:4">
      <c r="A19843" s="57" t="s">
        <v>48714</v>
      </c>
      <c r="B19843" s="57"/>
      <c r="C19843" s="57" t="s">
        <v>75422</v>
      </c>
      <c r="D19843" s="57" t="s">
        <v>75423</v>
      </c>
    </row>
    <row r="19844" spans="1:4">
      <c r="A19844" s="57" t="s">
        <v>48714</v>
      </c>
      <c r="B19844" s="57"/>
      <c r="C19844" s="57" t="s">
        <v>75424</v>
      </c>
      <c r="D19844" s="57" t="s">
        <v>75425</v>
      </c>
    </row>
    <row r="19845" spans="1:4">
      <c r="A19845" s="57" t="s">
        <v>48721</v>
      </c>
      <c r="B19845" s="57" t="s">
        <v>12940</v>
      </c>
      <c r="C19845" s="57" t="s">
        <v>48722</v>
      </c>
      <c r="D19845" s="57" t="s">
        <v>48716</v>
      </c>
    </row>
    <row r="19846" spans="1:4">
      <c r="A19846" s="57" t="s">
        <v>48721</v>
      </c>
      <c r="B19846" s="57"/>
      <c r="C19846" s="57" t="s">
        <v>48723</v>
      </c>
      <c r="D19846" s="57" t="s">
        <v>48724</v>
      </c>
    </row>
    <row r="19847" spans="1:4">
      <c r="A19847" s="57" t="s">
        <v>48721</v>
      </c>
      <c r="B19847" s="57"/>
      <c r="C19847" s="57" t="s">
        <v>48725</v>
      </c>
      <c r="D19847" s="57" t="s">
        <v>48726</v>
      </c>
    </row>
    <row r="19848" spans="1:4">
      <c r="A19848" s="57" t="s">
        <v>48721</v>
      </c>
      <c r="B19848" s="57"/>
      <c r="C19848" s="57" t="s">
        <v>48727</v>
      </c>
      <c r="D19848" s="57" t="s">
        <v>48728</v>
      </c>
    </row>
    <row r="19849" spans="1:4">
      <c r="A19849" s="57" t="s">
        <v>48721</v>
      </c>
      <c r="B19849" s="57"/>
      <c r="C19849" s="57" t="s">
        <v>48729</v>
      </c>
      <c r="D19849" s="57" t="s">
        <v>48730</v>
      </c>
    </row>
    <row r="19850" spans="1:4">
      <c r="A19850" s="57" t="s">
        <v>48721</v>
      </c>
      <c r="B19850" s="57"/>
      <c r="C19850" s="57" t="s">
        <v>48731</v>
      </c>
      <c r="D19850" s="57" t="s">
        <v>48732</v>
      </c>
    </row>
    <row r="19851" spans="1:4">
      <c r="A19851" s="57" t="s">
        <v>48721</v>
      </c>
      <c r="B19851" s="57"/>
      <c r="C19851" s="57" t="s">
        <v>48733</v>
      </c>
      <c r="D19851" s="57" t="s">
        <v>48734</v>
      </c>
    </row>
    <row r="19852" spans="1:4">
      <c r="A19852" s="57" t="s">
        <v>48721</v>
      </c>
      <c r="B19852" s="57"/>
      <c r="C19852" s="57" t="s">
        <v>48735</v>
      </c>
      <c r="D19852" s="57" t="s">
        <v>48736</v>
      </c>
    </row>
    <row r="19853" spans="1:4">
      <c r="A19853" s="57" t="s">
        <v>48721</v>
      </c>
      <c r="B19853" s="57"/>
      <c r="C19853" s="57" t="s">
        <v>48737</v>
      </c>
      <c r="D19853" s="57" t="s">
        <v>48738</v>
      </c>
    </row>
    <row r="19854" spans="1:4">
      <c r="A19854" s="57" t="s">
        <v>48721</v>
      </c>
      <c r="B19854" s="57"/>
      <c r="C19854" s="57" t="s">
        <v>48739</v>
      </c>
      <c r="D19854" s="57" t="s">
        <v>48740</v>
      </c>
    </row>
    <row r="19855" spans="1:4">
      <c r="A19855" s="57" t="s">
        <v>48721</v>
      </c>
      <c r="B19855" s="57"/>
      <c r="C19855" s="57" t="s">
        <v>48741</v>
      </c>
      <c r="D19855" s="57" t="s">
        <v>48742</v>
      </c>
    </row>
    <row r="19856" spans="1:4">
      <c r="A19856" s="57" t="s">
        <v>48721</v>
      </c>
      <c r="B19856" s="57"/>
      <c r="C19856" s="57" t="s">
        <v>48743</v>
      </c>
      <c r="D19856" s="57" t="s">
        <v>48744</v>
      </c>
    </row>
    <row r="19857" spans="1:4">
      <c r="A19857" s="57" t="s">
        <v>48721</v>
      </c>
      <c r="B19857" s="57"/>
      <c r="C19857" s="57" t="s">
        <v>48745</v>
      </c>
      <c r="D19857" s="57" t="s">
        <v>48746</v>
      </c>
    </row>
    <row r="19858" spans="1:4">
      <c r="A19858" s="57" t="s">
        <v>48721</v>
      </c>
      <c r="B19858" s="57"/>
      <c r="C19858" s="57" t="s">
        <v>48747</v>
      </c>
      <c r="D19858" s="57" t="s">
        <v>48748</v>
      </c>
    </row>
    <row r="19859" spans="1:4">
      <c r="A19859" s="57" t="s">
        <v>48721</v>
      </c>
      <c r="B19859" s="57"/>
      <c r="C19859" s="57" t="s">
        <v>48749</v>
      </c>
      <c r="D19859" s="57" t="s">
        <v>48750</v>
      </c>
    </row>
    <row r="19860" spans="1:4">
      <c r="A19860" s="57" t="s">
        <v>48721</v>
      </c>
      <c r="B19860" s="57"/>
      <c r="C19860" s="57" t="s">
        <v>48751</v>
      </c>
      <c r="D19860" s="57" t="s">
        <v>48752</v>
      </c>
    </row>
    <row r="19861" spans="1:4">
      <c r="A19861" s="57" t="s">
        <v>48721</v>
      </c>
      <c r="B19861" s="57"/>
      <c r="C19861" s="57" t="s">
        <v>48753</v>
      </c>
      <c r="D19861" s="57" t="s">
        <v>48754</v>
      </c>
    </row>
    <row r="19862" spans="1:4">
      <c r="A19862" s="57" t="s">
        <v>48721</v>
      </c>
      <c r="B19862" s="57"/>
      <c r="C19862" s="57" t="s">
        <v>48755</v>
      </c>
      <c r="D19862" s="57" t="s">
        <v>48756</v>
      </c>
    </row>
    <row r="19863" spans="1:4">
      <c r="A19863" s="57" t="s">
        <v>48721</v>
      </c>
      <c r="B19863" s="57"/>
      <c r="C19863" s="57" t="s">
        <v>48757</v>
      </c>
      <c r="D19863" s="57" t="s">
        <v>48758</v>
      </c>
    </row>
    <row r="19864" spans="1:4">
      <c r="A19864" s="57" t="s">
        <v>48721</v>
      </c>
      <c r="B19864" s="57"/>
      <c r="C19864" s="57" t="s">
        <v>48759</v>
      </c>
      <c r="D19864" s="57" t="s">
        <v>48760</v>
      </c>
    </row>
    <row r="19865" spans="1:4">
      <c r="A19865" s="57" t="s">
        <v>48721</v>
      </c>
      <c r="B19865" s="57"/>
      <c r="C19865" s="57" t="s">
        <v>48761</v>
      </c>
      <c r="D19865" s="57" t="s">
        <v>48762</v>
      </c>
    </row>
    <row r="19866" spans="1:4">
      <c r="A19866" s="57" t="s">
        <v>48721</v>
      </c>
      <c r="B19866" s="57"/>
      <c r="C19866" s="57" t="s">
        <v>48763</v>
      </c>
      <c r="D19866" s="57" t="s">
        <v>48764</v>
      </c>
    </row>
    <row r="19867" spans="1:4">
      <c r="A19867" s="57" t="s">
        <v>48721</v>
      </c>
      <c r="B19867" s="57"/>
      <c r="C19867" s="57" t="s">
        <v>48765</v>
      </c>
      <c r="D19867" s="57" t="s">
        <v>48766</v>
      </c>
    </row>
    <row r="19868" spans="1:4">
      <c r="A19868" s="57" t="s">
        <v>48721</v>
      </c>
      <c r="B19868" s="57"/>
      <c r="C19868" s="57" t="s">
        <v>48767</v>
      </c>
      <c r="D19868" s="57" t="s">
        <v>48768</v>
      </c>
    </row>
    <row r="19869" spans="1:4">
      <c r="A19869" s="57" t="s">
        <v>48721</v>
      </c>
      <c r="B19869" s="57"/>
      <c r="C19869" s="57" t="s">
        <v>48769</v>
      </c>
      <c r="D19869" s="57" t="s">
        <v>48770</v>
      </c>
    </row>
    <row r="19870" spans="1:4">
      <c r="A19870" s="57" t="s">
        <v>48721</v>
      </c>
      <c r="B19870" s="57"/>
      <c r="C19870" s="57" t="s">
        <v>48771</v>
      </c>
      <c r="D19870" s="57" t="s">
        <v>48772</v>
      </c>
    </row>
    <row r="19871" spans="1:4">
      <c r="A19871" s="57" t="s">
        <v>48721</v>
      </c>
      <c r="B19871" s="57"/>
      <c r="C19871" s="57" t="s">
        <v>48773</v>
      </c>
      <c r="D19871" s="57" t="s">
        <v>48774</v>
      </c>
    </row>
    <row r="19872" spans="1:4">
      <c r="A19872" s="57" t="s">
        <v>48721</v>
      </c>
      <c r="B19872" s="57"/>
      <c r="C19872" s="57" t="s">
        <v>48775</v>
      </c>
      <c r="D19872" s="57" t="s">
        <v>48776</v>
      </c>
    </row>
    <row r="19873" spans="1:4">
      <c r="A19873" s="57" t="s">
        <v>48721</v>
      </c>
      <c r="B19873" s="57"/>
      <c r="C19873" s="57" t="s">
        <v>48777</v>
      </c>
      <c r="D19873" s="57" t="s">
        <v>48778</v>
      </c>
    </row>
    <row r="19874" spans="1:4">
      <c r="A19874" s="57" t="s">
        <v>48721</v>
      </c>
      <c r="B19874" s="57"/>
      <c r="C19874" s="57" t="s">
        <v>48779</v>
      </c>
      <c r="D19874" s="57" t="s">
        <v>48780</v>
      </c>
    </row>
    <row r="19875" spans="1:4">
      <c r="A19875" s="57" t="s">
        <v>48721</v>
      </c>
      <c r="B19875" s="57"/>
      <c r="C19875" s="57" t="s">
        <v>48781</v>
      </c>
      <c r="D19875" s="57" t="s">
        <v>48782</v>
      </c>
    </row>
    <row r="19876" spans="1:4">
      <c r="A19876" s="57" t="s">
        <v>48721</v>
      </c>
      <c r="B19876" s="57"/>
      <c r="C19876" s="57" t="s">
        <v>48783</v>
      </c>
      <c r="D19876" s="57" t="s">
        <v>48784</v>
      </c>
    </row>
    <row r="19877" spans="1:4">
      <c r="A19877" s="57" t="s">
        <v>48721</v>
      </c>
      <c r="B19877" s="57"/>
      <c r="C19877" s="57" t="s">
        <v>48785</v>
      </c>
      <c r="D19877" s="57" t="s">
        <v>48786</v>
      </c>
    </row>
    <row r="19878" spans="1:4">
      <c r="A19878" s="57" t="s">
        <v>48721</v>
      </c>
      <c r="B19878" s="57"/>
      <c r="C19878" s="57" t="s">
        <v>48787</v>
      </c>
      <c r="D19878" s="57" t="s">
        <v>48788</v>
      </c>
    </row>
    <row r="19879" spans="1:4">
      <c r="A19879" s="57" t="s">
        <v>48721</v>
      </c>
      <c r="B19879" s="57"/>
      <c r="C19879" s="57" t="s">
        <v>48789</v>
      </c>
      <c r="D19879" s="57" t="s">
        <v>48790</v>
      </c>
    </row>
    <row r="19880" spans="1:4">
      <c r="A19880" s="57" t="s">
        <v>48721</v>
      </c>
      <c r="B19880" s="57"/>
      <c r="C19880" s="57" t="s">
        <v>48791</v>
      </c>
      <c r="D19880" s="57" t="s">
        <v>48792</v>
      </c>
    </row>
    <row r="19881" spans="1:4">
      <c r="A19881" s="57" t="s">
        <v>48721</v>
      </c>
      <c r="B19881" s="57"/>
      <c r="C19881" s="57" t="s">
        <v>48793</v>
      </c>
      <c r="D19881" s="57" t="s">
        <v>48794</v>
      </c>
    </row>
    <row r="19882" spans="1:4">
      <c r="A19882" s="57" t="s">
        <v>48721</v>
      </c>
      <c r="B19882" s="57"/>
      <c r="C19882" s="57" t="s">
        <v>48795</v>
      </c>
      <c r="D19882" s="57" t="s">
        <v>48796</v>
      </c>
    </row>
    <row r="19883" spans="1:4">
      <c r="A19883" s="57" t="s">
        <v>48721</v>
      </c>
      <c r="B19883" s="57"/>
      <c r="C19883" s="57" t="s">
        <v>48797</v>
      </c>
      <c r="D19883" s="57" t="s">
        <v>48798</v>
      </c>
    </row>
    <row r="19884" spans="1:4">
      <c r="A19884" s="57" t="s">
        <v>48721</v>
      </c>
      <c r="B19884" s="57"/>
      <c r="C19884" s="57" t="s">
        <v>48799</v>
      </c>
      <c r="D19884" s="57" t="s">
        <v>48800</v>
      </c>
    </row>
    <row r="19885" spans="1:4">
      <c r="A19885" s="57" t="s">
        <v>48721</v>
      </c>
      <c r="B19885" s="57"/>
      <c r="C19885" s="57" t="s">
        <v>48801</v>
      </c>
      <c r="D19885" s="57" t="s">
        <v>48802</v>
      </c>
    </row>
    <row r="19886" spans="1:4">
      <c r="A19886" s="57" t="s">
        <v>48721</v>
      </c>
      <c r="B19886" s="57"/>
      <c r="C19886" s="57" t="s">
        <v>48803</v>
      </c>
      <c r="D19886" s="57" t="s">
        <v>48804</v>
      </c>
    </row>
    <row r="19887" spans="1:4">
      <c r="A19887" s="57" t="s">
        <v>48721</v>
      </c>
      <c r="B19887" s="57"/>
      <c r="C19887" s="57" t="s">
        <v>48805</v>
      </c>
      <c r="D19887" s="57" t="s">
        <v>48806</v>
      </c>
    </row>
    <row r="19888" spans="1:4">
      <c r="A19888" s="57" t="s">
        <v>48721</v>
      </c>
      <c r="B19888" s="57"/>
      <c r="C19888" s="57" t="s">
        <v>48807</v>
      </c>
      <c r="D19888" s="57" t="s">
        <v>48808</v>
      </c>
    </row>
    <row r="19889" spans="1:4">
      <c r="A19889" s="57" t="s">
        <v>48721</v>
      </c>
      <c r="B19889" s="57"/>
      <c r="C19889" s="57" t="s">
        <v>48809</v>
      </c>
      <c r="D19889" s="57" t="s">
        <v>48810</v>
      </c>
    </row>
    <row r="19890" spans="1:4">
      <c r="A19890" s="57" t="s">
        <v>48721</v>
      </c>
      <c r="B19890" s="57"/>
      <c r="C19890" s="57" t="s">
        <v>48811</v>
      </c>
      <c r="D19890" s="57" t="s">
        <v>48812</v>
      </c>
    </row>
    <row r="19891" spans="1:4">
      <c r="A19891" s="57" t="s">
        <v>48721</v>
      </c>
      <c r="B19891" s="57"/>
      <c r="C19891" s="57" t="s">
        <v>48813</v>
      </c>
      <c r="D19891" s="57" t="s">
        <v>48814</v>
      </c>
    </row>
    <row r="19892" spans="1:4">
      <c r="A19892" s="57" t="s">
        <v>48721</v>
      </c>
      <c r="B19892" s="57"/>
      <c r="C19892" s="57" t="s">
        <v>75426</v>
      </c>
      <c r="D19892" s="57" t="s">
        <v>75427</v>
      </c>
    </row>
    <row r="19893" spans="1:4">
      <c r="A19893" s="57" t="s">
        <v>48721</v>
      </c>
      <c r="B19893" s="57"/>
      <c r="C19893" s="57" t="s">
        <v>76765</v>
      </c>
      <c r="D19893" s="57" t="s">
        <v>76766</v>
      </c>
    </row>
    <row r="19894" spans="1:4">
      <c r="A19894" s="57" t="s">
        <v>48721</v>
      </c>
      <c r="B19894" s="57"/>
      <c r="C19894" s="57" t="s">
        <v>77488</v>
      </c>
      <c r="D19894" s="57" t="s">
        <v>77489</v>
      </c>
    </row>
    <row r="19895" spans="1:4">
      <c r="A19895" s="57" t="s">
        <v>48815</v>
      </c>
      <c r="B19895" s="57" t="s">
        <v>12940</v>
      </c>
      <c r="C19895" s="57" t="s">
        <v>48816</v>
      </c>
      <c r="D19895" s="57" t="s">
        <v>48817</v>
      </c>
    </row>
    <row r="19896" spans="1:4">
      <c r="A19896" s="57" t="s">
        <v>48815</v>
      </c>
      <c r="B19896" s="57"/>
      <c r="C19896" s="57" t="s">
        <v>48818</v>
      </c>
      <c r="D19896" s="57" t="s">
        <v>19034</v>
      </c>
    </row>
    <row r="19897" spans="1:4">
      <c r="A19897" s="57" t="s">
        <v>48815</v>
      </c>
      <c r="B19897" s="57"/>
      <c r="C19897" s="57" t="s">
        <v>48819</v>
      </c>
      <c r="D19897" s="57" t="s">
        <v>48820</v>
      </c>
    </row>
    <row r="19898" spans="1:4">
      <c r="A19898" s="57" t="s">
        <v>13148</v>
      </c>
      <c r="B19898" s="57" t="s">
        <v>10819</v>
      </c>
      <c r="C19898" s="57" t="s">
        <v>13149</v>
      </c>
      <c r="D19898" s="57" t="s">
        <v>13150</v>
      </c>
    </row>
    <row r="19899" spans="1:4">
      <c r="A19899" s="57" t="s">
        <v>13148</v>
      </c>
      <c r="B19899" s="57" t="s">
        <v>10819</v>
      </c>
      <c r="C19899" s="57" t="s">
        <v>15552</v>
      </c>
      <c r="D19899" s="57" t="s">
        <v>15553</v>
      </c>
    </row>
    <row r="19900" spans="1:4">
      <c r="A19900" s="57" t="s">
        <v>13148</v>
      </c>
      <c r="B19900" s="57" t="s">
        <v>10819</v>
      </c>
      <c r="C19900" s="57" t="s">
        <v>75428</v>
      </c>
      <c r="D19900" s="57" t="s">
        <v>75429</v>
      </c>
    </row>
    <row r="19901" spans="1:4">
      <c r="A19901" s="57" t="s">
        <v>48821</v>
      </c>
      <c r="B19901" s="57" t="s">
        <v>12940</v>
      </c>
      <c r="C19901" s="57" t="s">
        <v>48822</v>
      </c>
      <c r="D19901" s="57" t="s">
        <v>48823</v>
      </c>
    </row>
    <row r="19902" spans="1:4">
      <c r="A19902" s="57" t="s">
        <v>7913</v>
      </c>
      <c r="B19902" s="57" t="s">
        <v>10867</v>
      </c>
      <c r="C19902" s="57" t="s">
        <v>3016</v>
      </c>
      <c r="D19902" s="57" t="s">
        <v>3017</v>
      </c>
    </row>
    <row r="19903" spans="1:4">
      <c r="A19903" s="57" t="s">
        <v>7914</v>
      </c>
      <c r="B19903" s="57" t="s">
        <v>10639</v>
      </c>
      <c r="C19903" s="57" t="s">
        <v>3018</v>
      </c>
      <c r="D19903" s="57" t="s">
        <v>3019</v>
      </c>
    </row>
    <row r="19904" spans="1:4">
      <c r="A19904" s="57" t="s">
        <v>7915</v>
      </c>
      <c r="B19904" s="57" t="s">
        <v>2386</v>
      </c>
      <c r="C19904" s="57" t="s">
        <v>3149</v>
      </c>
      <c r="D19904" s="57" t="s">
        <v>3150</v>
      </c>
    </row>
    <row r="19905" spans="1:4">
      <c r="A19905" s="57" t="s">
        <v>7915</v>
      </c>
      <c r="B19905" s="57" t="s">
        <v>2386</v>
      </c>
      <c r="C19905" s="57" t="s">
        <v>4688</v>
      </c>
      <c r="D19905" s="57" t="s">
        <v>4689</v>
      </c>
    </row>
    <row r="19906" spans="1:4">
      <c r="A19906" s="57" t="s">
        <v>7915</v>
      </c>
      <c r="B19906" s="57" t="s">
        <v>2386</v>
      </c>
      <c r="C19906" s="57" t="s">
        <v>4690</v>
      </c>
      <c r="D19906" s="57" t="s">
        <v>4691</v>
      </c>
    </row>
    <row r="19907" spans="1:4">
      <c r="A19907" s="57" t="s">
        <v>48824</v>
      </c>
      <c r="B19907" s="57" t="s">
        <v>12940</v>
      </c>
      <c r="C19907" s="57" t="s">
        <v>48825</v>
      </c>
      <c r="D19907" s="57" t="s">
        <v>48826</v>
      </c>
    </row>
    <row r="19908" spans="1:4">
      <c r="A19908" s="57" t="s">
        <v>48827</v>
      </c>
      <c r="B19908" s="57" t="s">
        <v>12940</v>
      </c>
      <c r="C19908" s="57" t="s">
        <v>48828</v>
      </c>
      <c r="D19908" s="57" t="s">
        <v>48829</v>
      </c>
    </row>
    <row r="19909" spans="1:4">
      <c r="A19909" s="57" t="s">
        <v>48827</v>
      </c>
      <c r="B19909" s="57"/>
      <c r="C19909" s="57" t="s">
        <v>48830</v>
      </c>
      <c r="D19909" s="57" t="s">
        <v>48831</v>
      </c>
    </row>
    <row r="19910" spans="1:4">
      <c r="A19910" s="57" t="s">
        <v>48832</v>
      </c>
      <c r="B19910" s="57" t="s">
        <v>12940</v>
      </c>
      <c r="C19910" s="57" t="s">
        <v>48833</v>
      </c>
      <c r="D19910" s="57" t="s">
        <v>48834</v>
      </c>
    </row>
    <row r="19911" spans="1:4">
      <c r="A19911" s="57" t="s">
        <v>48832</v>
      </c>
      <c r="B19911" s="57"/>
      <c r="C19911" s="57" t="s">
        <v>48835</v>
      </c>
      <c r="D19911" s="57" t="s">
        <v>48836</v>
      </c>
    </row>
    <row r="19912" spans="1:4">
      <c r="A19912" s="57" t="s">
        <v>48832</v>
      </c>
      <c r="B19912" s="57"/>
      <c r="C19912" s="57" t="s">
        <v>48837</v>
      </c>
      <c r="D19912" s="57" t="s">
        <v>48838</v>
      </c>
    </row>
    <row r="19913" spans="1:4">
      <c r="A19913" s="57" t="s">
        <v>48832</v>
      </c>
      <c r="B19913" s="57"/>
      <c r="C19913" s="57" t="s">
        <v>48839</v>
      </c>
      <c r="D19913" s="57" t="s">
        <v>48840</v>
      </c>
    </row>
    <row r="19914" spans="1:4">
      <c r="A19914" s="57" t="s">
        <v>48832</v>
      </c>
      <c r="B19914" s="57"/>
      <c r="C19914" s="57" t="s">
        <v>48841</v>
      </c>
      <c r="D19914" s="57" t="s">
        <v>48842</v>
      </c>
    </row>
    <row r="19915" spans="1:4">
      <c r="A19915" s="57" t="s">
        <v>48832</v>
      </c>
      <c r="B19915" s="57"/>
      <c r="C19915" s="57" t="s">
        <v>48843</v>
      </c>
      <c r="D19915" s="57" t="s">
        <v>48844</v>
      </c>
    </row>
    <row r="19916" spans="1:4">
      <c r="A19916" s="57" t="s">
        <v>48832</v>
      </c>
      <c r="B19916" s="57"/>
      <c r="C19916" s="57" t="s">
        <v>48845</v>
      </c>
      <c r="D19916" s="57" t="s">
        <v>48846</v>
      </c>
    </row>
    <row r="19917" spans="1:4">
      <c r="A19917" s="57" t="s">
        <v>48832</v>
      </c>
      <c r="B19917" s="57"/>
      <c r="C19917" s="57" t="s">
        <v>48847</v>
      </c>
      <c r="D19917" s="57" t="s">
        <v>48848</v>
      </c>
    </row>
    <row r="19918" spans="1:4">
      <c r="A19918" s="57" t="s">
        <v>48832</v>
      </c>
      <c r="B19918" s="57"/>
      <c r="C19918" s="57" t="s">
        <v>48849</v>
      </c>
      <c r="D19918" s="57" t="s">
        <v>48850</v>
      </c>
    </row>
    <row r="19919" spans="1:4">
      <c r="A19919" s="57" t="s">
        <v>48832</v>
      </c>
      <c r="B19919" s="57"/>
      <c r="C19919" s="57" t="s">
        <v>48851</v>
      </c>
      <c r="D19919" s="57" t="s">
        <v>48852</v>
      </c>
    </row>
    <row r="19920" spans="1:4">
      <c r="A19920" s="57" t="s">
        <v>48832</v>
      </c>
      <c r="B19920" s="57"/>
      <c r="C19920" s="57" t="s">
        <v>48853</v>
      </c>
      <c r="D19920" s="57" t="s">
        <v>48854</v>
      </c>
    </row>
    <row r="19921" spans="1:4">
      <c r="A19921" s="57" t="s">
        <v>48832</v>
      </c>
      <c r="B19921" s="57"/>
      <c r="C19921" s="57" t="s">
        <v>48855</v>
      </c>
      <c r="D19921" s="57" t="s">
        <v>48856</v>
      </c>
    </row>
    <row r="19922" spans="1:4">
      <c r="A19922" s="57" t="s">
        <v>48832</v>
      </c>
      <c r="B19922" s="57"/>
      <c r="C19922" s="57" t="s">
        <v>48857</v>
      </c>
      <c r="D19922" s="57" t="s">
        <v>48858</v>
      </c>
    </row>
    <row r="19923" spans="1:4">
      <c r="A19923" s="57" t="s">
        <v>48832</v>
      </c>
      <c r="B19923" s="57"/>
      <c r="C19923" s="57" t="s">
        <v>48859</v>
      </c>
      <c r="D19923" s="57" t="s">
        <v>48860</v>
      </c>
    </row>
    <row r="19924" spans="1:4">
      <c r="A19924" s="57" t="s">
        <v>48832</v>
      </c>
      <c r="B19924" s="57"/>
      <c r="C19924" s="57" t="s">
        <v>48861</v>
      </c>
      <c r="D19924" s="57" t="s">
        <v>48862</v>
      </c>
    </row>
    <row r="19925" spans="1:4">
      <c r="A19925" s="57" t="s">
        <v>48832</v>
      </c>
      <c r="B19925" s="57"/>
      <c r="C19925" s="57" t="s">
        <v>48863</v>
      </c>
      <c r="D19925" s="57" t="s">
        <v>48864</v>
      </c>
    </row>
    <row r="19926" spans="1:4">
      <c r="A19926" s="57" t="s">
        <v>48832</v>
      </c>
      <c r="B19926" s="57"/>
      <c r="C19926" s="57" t="s">
        <v>48865</v>
      </c>
      <c r="D19926" s="57" t="s">
        <v>48866</v>
      </c>
    </row>
    <row r="19927" spans="1:4">
      <c r="A19927" s="57" t="s">
        <v>48832</v>
      </c>
      <c r="B19927" s="57"/>
      <c r="C19927" s="57" t="s">
        <v>48867</v>
      </c>
      <c r="D19927" s="57" t="s">
        <v>48868</v>
      </c>
    </row>
    <row r="19928" spans="1:4">
      <c r="A19928" s="57" t="s">
        <v>48869</v>
      </c>
      <c r="B19928" s="57" t="s">
        <v>12940</v>
      </c>
      <c r="C19928" s="57" t="s">
        <v>48870</v>
      </c>
      <c r="D19928" s="57" t="s">
        <v>48871</v>
      </c>
    </row>
    <row r="19929" spans="1:4">
      <c r="A19929" s="57" t="s">
        <v>48869</v>
      </c>
      <c r="B19929" s="57"/>
      <c r="C19929" s="57" t="s">
        <v>48872</v>
      </c>
      <c r="D19929" s="57" t="s">
        <v>48873</v>
      </c>
    </row>
    <row r="19930" spans="1:4">
      <c r="A19930" s="57" t="s">
        <v>48874</v>
      </c>
      <c r="B19930" s="57" t="s">
        <v>12940</v>
      </c>
      <c r="C19930" s="57" t="s">
        <v>48875</v>
      </c>
      <c r="D19930" s="57" t="s">
        <v>48876</v>
      </c>
    </row>
    <row r="19931" spans="1:4">
      <c r="A19931" s="57" t="s">
        <v>48874</v>
      </c>
      <c r="B19931" s="57"/>
      <c r="C19931" s="57" t="s">
        <v>48877</v>
      </c>
      <c r="D19931" s="57" t="s">
        <v>48878</v>
      </c>
    </row>
    <row r="19932" spans="1:4">
      <c r="A19932" s="57" t="s">
        <v>48874</v>
      </c>
      <c r="B19932" s="57"/>
      <c r="C19932" s="57" t="s">
        <v>48879</v>
      </c>
      <c r="D19932" s="57" t="s">
        <v>48880</v>
      </c>
    </row>
    <row r="19933" spans="1:4">
      <c r="A19933" s="57" t="s">
        <v>48874</v>
      </c>
      <c r="B19933" s="57"/>
      <c r="C19933" s="57" t="s">
        <v>48881</v>
      </c>
      <c r="D19933" s="57" t="s">
        <v>48882</v>
      </c>
    </row>
    <row r="19934" spans="1:4">
      <c r="A19934" s="57" t="s">
        <v>48883</v>
      </c>
      <c r="B19934" s="57" t="s">
        <v>12940</v>
      </c>
      <c r="C19934" s="57" t="s">
        <v>48884</v>
      </c>
      <c r="D19934" s="57" t="s">
        <v>48623</v>
      </c>
    </row>
    <row r="19935" spans="1:4">
      <c r="A19935" s="57" t="s">
        <v>48883</v>
      </c>
      <c r="B19935" s="57"/>
      <c r="C19935" s="57" t="s">
        <v>48885</v>
      </c>
      <c r="D19935" s="57" t="s">
        <v>48625</v>
      </c>
    </row>
    <row r="19936" spans="1:4">
      <c r="A19936" s="57" t="s">
        <v>48883</v>
      </c>
      <c r="B19936" s="57"/>
      <c r="C19936" s="57" t="s">
        <v>48886</v>
      </c>
      <c r="D19936" s="57" t="s">
        <v>48627</v>
      </c>
    </row>
    <row r="19937" spans="1:4">
      <c r="A19937" s="57" t="s">
        <v>48883</v>
      </c>
      <c r="B19937" s="57"/>
      <c r="C19937" s="57" t="s">
        <v>48887</v>
      </c>
      <c r="D19937" s="57" t="s">
        <v>48888</v>
      </c>
    </row>
    <row r="19938" spans="1:4">
      <c r="A19938" s="57" t="s">
        <v>48883</v>
      </c>
      <c r="B19938" s="57"/>
      <c r="C19938" s="57" t="s">
        <v>48889</v>
      </c>
      <c r="D19938" s="57" t="s">
        <v>48890</v>
      </c>
    </row>
    <row r="19939" spans="1:4">
      <c r="A19939" s="57" t="s">
        <v>48883</v>
      </c>
      <c r="B19939" s="57"/>
      <c r="C19939" s="57" t="s">
        <v>48891</v>
      </c>
      <c r="D19939" s="57" t="s">
        <v>48892</v>
      </c>
    </row>
    <row r="19940" spans="1:4">
      <c r="A19940" s="57" t="s">
        <v>48883</v>
      </c>
      <c r="B19940" s="57"/>
      <c r="C19940" s="57" t="s">
        <v>48893</v>
      </c>
      <c r="D19940" s="57" t="s">
        <v>48894</v>
      </c>
    </row>
    <row r="19941" spans="1:4">
      <c r="A19941" s="57" t="s">
        <v>48883</v>
      </c>
      <c r="B19941" s="57"/>
      <c r="C19941" s="57" t="s">
        <v>48895</v>
      </c>
      <c r="D19941" s="57" t="s">
        <v>48896</v>
      </c>
    </row>
    <row r="19942" spans="1:4">
      <c r="A19942" s="57" t="s">
        <v>48883</v>
      </c>
      <c r="B19942" s="57"/>
      <c r="C19942" s="57" t="s">
        <v>48897</v>
      </c>
      <c r="D19942" s="57" t="s">
        <v>48898</v>
      </c>
    </row>
    <row r="19943" spans="1:4">
      <c r="A19943" s="57" t="s">
        <v>48883</v>
      </c>
      <c r="B19943" s="57"/>
      <c r="C19943" s="57" t="s">
        <v>48899</v>
      </c>
      <c r="D19943" s="57" t="s">
        <v>48900</v>
      </c>
    </row>
    <row r="19944" spans="1:4">
      <c r="A19944" s="57" t="s">
        <v>48883</v>
      </c>
      <c r="B19944" s="57"/>
      <c r="C19944" s="57" t="s">
        <v>48901</v>
      </c>
      <c r="D19944" s="57" t="s">
        <v>48902</v>
      </c>
    </row>
    <row r="19945" spans="1:4">
      <c r="A19945" s="57" t="s">
        <v>48883</v>
      </c>
      <c r="B19945" s="57"/>
      <c r="C19945" s="57" t="s">
        <v>48903</v>
      </c>
      <c r="D19945" s="57" t="s">
        <v>48904</v>
      </c>
    </row>
    <row r="19946" spans="1:4">
      <c r="A19946" s="57" t="s">
        <v>48883</v>
      </c>
      <c r="B19946" s="57"/>
      <c r="C19946" s="57" t="s">
        <v>48905</v>
      </c>
      <c r="D19946" s="57" t="s">
        <v>48906</v>
      </c>
    </row>
    <row r="19947" spans="1:4">
      <c r="A19947" s="57" t="s">
        <v>48883</v>
      </c>
      <c r="B19947" s="57"/>
      <c r="C19947" s="57" t="s">
        <v>48907</v>
      </c>
      <c r="D19947" s="57" t="s">
        <v>48908</v>
      </c>
    </row>
    <row r="19948" spans="1:4">
      <c r="A19948" s="57" t="s">
        <v>48883</v>
      </c>
      <c r="B19948" s="57"/>
      <c r="C19948" s="57" t="s">
        <v>48909</v>
      </c>
      <c r="D19948" s="57" t="s">
        <v>48910</v>
      </c>
    </row>
    <row r="19949" spans="1:4">
      <c r="A19949" s="57" t="s">
        <v>48883</v>
      </c>
      <c r="B19949" s="57"/>
      <c r="C19949" s="57" t="s">
        <v>48911</v>
      </c>
      <c r="D19949" s="57" t="s">
        <v>48912</v>
      </c>
    </row>
    <row r="19950" spans="1:4">
      <c r="A19950" s="57" t="s">
        <v>48883</v>
      </c>
      <c r="B19950" s="57"/>
      <c r="C19950" s="57" t="s">
        <v>48913</v>
      </c>
      <c r="D19950" s="57" t="s">
        <v>48914</v>
      </c>
    </row>
    <row r="19951" spans="1:4">
      <c r="A19951" s="57" t="s">
        <v>48883</v>
      </c>
      <c r="B19951" s="57"/>
      <c r="C19951" s="57" t="s">
        <v>48915</v>
      </c>
      <c r="D19951" s="57" t="s">
        <v>48916</v>
      </c>
    </row>
    <row r="19952" spans="1:4">
      <c r="A19952" s="57" t="s">
        <v>48883</v>
      </c>
      <c r="B19952" s="57"/>
      <c r="C19952" s="57" t="s">
        <v>48917</v>
      </c>
      <c r="D19952" s="57" t="s">
        <v>48918</v>
      </c>
    </row>
    <row r="19953" spans="1:4">
      <c r="A19953" s="57" t="s">
        <v>48883</v>
      </c>
      <c r="B19953" s="57"/>
      <c r="C19953" s="57" t="s">
        <v>48919</v>
      </c>
      <c r="D19953" s="57" t="s">
        <v>77490</v>
      </c>
    </row>
    <row r="19954" spans="1:4">
      <c r="A19954" s="57" t="s">
        <v>48883</v>
      </c>
      <c r="B19954" s="57"/>
      <c r="C19954" s="57" t="s">
        <v>77491</v>
      </c>
      <c r="D19954" s="57" t="s">
        <v>77492</v>
      </c>
    </row>
    <row r="19955" spans="1:4">
      <c r="A19955" s="57" t="s">
        <v>48921</v>
      </c>
      <c r="B19955" s="57" t="s">
        <v>12940</v>
      </c>
      <c r="C19955" s="57" t="s">
        <v>48922</v>
      </c>
      <c r="D19955" s="57" t="s">
        <v>48672</v>
      </c>
    </row>
    <row r="19956" spans="1:4">
      <c r="A19956" s="57" t="s">
        <v>48921</v>
      </c>
      <c r="B19956" s="57"/>
      <c r="C19956" s="57" t="s">
        <v>48923</v>
      </c>
      <c r="D19956" s="57" t="s">
        <v>48623</v>
      </c>
    </row>
    <row r="19957" spans="1:4">
      <c r="A19957" s="57" t="s">
        <v>48921</v>
      </c>
      <c r="B19957" s="57"/>
      <c r="C19957" s="57" t="s">
        <v>48924</v>
      </c>
      <c r="D19957" s="57" t="s">
        <v>48625</v>
      </c>
    </row>
    <row r="19958" spans="1:4">
      <c r="A19958" s="57" t="s">
        <v>48921</v>
      </c>
      <c r="B19958" s="57"/>
      <c r="C19958" s="57" t="s">
        <v>48925</v>
      </c>
      <c r="D19958" s="57" t="s">
        <v>48627</v>
      </c>
    </row>
    <row r="19959" spans="1:4">
      <c r="A19959" s="57" t="s">
        <v>48921</v>
      </c>
      <c r="B19959" s="57"/>
      <c r="C19959" s="57" t="s">
        <v>48926</v>
      </c>
      <c r="D19959" s="57" t="s">
        <v>48674</v>
      </c>
    </row>
    <row r="19960" spans="1:4">
      <c r="A19960" s="57" t="s">
        <v>48921</v>
      </c>
      <c r="B19960" s="57"/>
      <c r="C19960" s="57" t="s">
        <v>48927</v>
      </c>
      <c r="D19960" s="57" t="s">
        <v>48890</v>
      </c>
    </row>
    <row r="19961" spans="1:4">
      <c r="A19961" s="57" t="s">
        <v>48921</v>
      </c>
      <c r="B19961" s="57"/>
      <c r="C19961" s="57" t="s">
        <v>48928</v>
      </c>
      <c r="D19961" s="57" t="s">
        <v>48929</v>
      </c>
    </row>
    <row r="19962" spans="1:4">
      <c r="A19962" s="57" t="s">
        <v>48921</v>
      </c>
      <c r="B19962" s="57"/>
      <c r="C19962" s="57" t="s">
        <v>48930</v>
      </c>
      <c r="D19962" s="57" t="s">
        <v>48898</v>
      </c>
    </row>
    <row r="19963" spans="1:4">
      <c r="A19963" s="57" t="s">
        <v>48921</v>
      </c>
      <c r="B19963" s="57"/>
      <c r="C19963" s="57" t="s">
        <v>48931</v>
      </c>
      <c r="D19963" s="57" t="s">
        <v>48900</v>
      </c>
    </row>
    <row r="19964" spans="1:4">
      <c r="A19964" s="57" t="s">
        <v>48921</v>
      </c>
      <c r="B19964" s="57"/>
      <c r="C19964" s="57" t="s">
        <v>48932</v>
      </c>
      <c r="D19964" s="57" t="s">
        <v>48676</v>
      </c>
    </row>
    <row r="19965" spans="1:4">
      <c r="A19965" s="57" t="s">
        <v>48921</v>
      </c>
      <c r="B19965" s="57"/>
      <c r="C19965" s="57" t="s">
        <v>48933</v>
      </c>
      <c r="D19965" s="57" t="s">
        <v>48892</v>
      </c>
    </row>
    <row r="19966" spans="1:4">
      <c r="A19966" s="57" t="s">
        <v>48921</v>
      </c>
      <c r="B19966" s="57"/>
      <c r="C19966" s="57" t="s">
        <v>48934</v>
      </c>
      <c r="D19966" s="57" t="s">
        <v>48902</v>
      </c>
    </row>
    <row r="19967" spans="1:4">
      <c r="A19967" s="57" t="s">
        <v>48921</v>
      </c>
      <c r="B19967" s="57"/>
      <c r="C19967" s="57" t="s">
        <v>48935</v>
      </c>
      <c r="D19967" s="57" t="s">
        <v>48904</v>
      </c>
    </row>
    <row r="19968" spans="1:4">
      <c r="A19968" s="57" t="s">
        <v>48921</v>
      </c>
      <c r="B19968" s="57"/>
      <c r="C19968" s="57" t="s">
        <v>48936</v>
      </c>
      <c r="D19968" s="57" t="s">
        <v>48678</v>
      </c>
    </row>
    <row r="19969" spans="1:4">
      <c r="A19969" s="57" t="s">
        <v>48921</v>
      </c>
      <c r="B19969" s="57"/>
      <c r="C19969" s="57" t="s">
        <v>48937</v>
      </c>
      <c r="D19969" s="57" t="s">
        <v>48680</v>
      </c>
    </row>
    <row r="19970" spans="1:4">
      <c r="A19970" s="57" t="s">
        <v>48921</v>
      </c>
      <c r="B19970" s="57"/>
      <c r="C19970" s="57" t="s">
        <v>48938</v>
      </c>
      <c r="D19970" s="57" t="s">
        <v>48682</v>
      </c>
    </row>
    <row r="19971" spans="1:4">
      <c r="A19971" s="57" t="s">
        <v>48921</v>
      </c>
      <c r="B19971" s="57"/>
      <c r="C19971" s="57" t="s">
        <v>48939</v>
      </c>
      <c r="D19971" s="57" t="s">
        <v>48906</v>
      </c>
    </row>
    <row r="19972" spans="1:4">
      <c r="A19972" s="57" t="s">
        <v>48921</v>
      </c>
      <c r="B19972" s="57"/>
      <c r="C19972" s="57" t="s">
        <v>48940</v>
      </c>
      <c r="D19972" s="57" t="s">
        <v>48908</v>
      </c>
    </row>
    <row r="19973" spans="1:4">
      <c r="A19973" s="57" t="s">
        <v>48921</v>
      </c>
      <c r="B19973" s="57"/>
      <c r="C19973" s="57" t="s">
        <v>48941</v>
      </c>
      <c r="D19973" s="57" t="s">
        <v>48908</v>
      </c>
    </row>
    <row r="19974" spans="1:4">
      <c r="A19974" s="57" t="s">
        <v>48921</v>
      </c>
      <c r="B19974" s="57"/>
      <c r="C19974" s="57" t="s">
        <v>48942</v>
      </c>
      <c r="D19974" s="57" t="s">
        <v>48912</v>
      </c>
    </row>
    <row r="19975" spans="1:4">
      <c r="A19975" s="57" t="s">
        <v>48921</v>
      </c>
      <c r="B19975" s="57"/>
      <c r="C19975" s="57" t="s">
        <v>48943</v>
      </c>
      <c r="D19975" s="57" t="s">
        <v>48910</v>
      </c>
    </row>
    <row r="19976" spans="1:4">
      <c r="A19976" s="57" t="s">
        <v>48921</v>
      </c>
      <c r="B19976" s="57"/>
      <c r="C19976" s="57" t="s">
        <v>48944</v>
      </c>
      <c r="D19976" s="57" t="s">
        <v>48914</v>
      </c>
    </row>
    <row r="19977" spans="1:4">
      <c r="A19977" s="57" t="s">
        <v>48921</v>
      </c>
      <c r="B19977" s="57"/>
      <c r="C19977" s="57" t="s">
        <v>48945</v>
      </c>
      <c r="D19977" s="57" t="s">
        <v>48916</v>
      </c>
    </row>
    <row r="19978" spans="1:4">
      <c r="A19978" s="57" t="s">
        <v>48921</v>
      </c>
      <c r="B19978" s="57"/>
      <c r="C19978" s="57" t="s">
        <v>48946</v>
      </c>
      <c r="D19978" s="57" t="s">
        <v>48918</v>
      </c>
    </row>
    <row r="19979" spans="1:4">
      <c r="A19979" s="57" t="s">
        <v>48921</v>
      </c>
      <c r="B19979" s="57"/>
      <c r="C19979" s="57" t="s">
        <v>48947</v>
      </c>
      <c r="D19979" s="57" t="s">
        <v>48684</v>
      </c>
    </row>
    <row r="19980" spans="1:4">
      <c r="A19980" s="57" t="s">
        <v>48921</v>
      </c>
      <c r="B19980" s="57"/>
      <c r="C19980" s="57" t="s">
        <v>48948</v>
      </c>
      <c r="D19980" s="57" t="s">
        <v>48920</v>
      </c>
    </row>
    <row r="19981" spans="1:4">
      <c r="A19981" s="57" t="s">
        <v>48921</v>
      </c>
      <c r="B19981" s="57"/>
      <c r="C19981" s="57" t="s">
        <v>77493</v>
      </c>
      <c r="D19981" s="57" t="s">
        <v>77492</v>
      </c>
    </row>
    <row r="19982" spans="1:4">
      <c r="A19982" s="57" t="s">
        <v>48949</v>
      </c>
      <c r="B19982" s="57" t="s">
        <v>12940</v>
      </c>
      <c r="C19982" s="57" t="s">
        <v>48950</v>
      </c>
      <c r="D19982" s="57" t="s">
        <v>48951</v>
      </c>
    </row>
    <row r="19983" spans="1:4">
      <c r="A19983" s="57" t="s">
        <v>48949</v>
      </c>
      <c r="B19983" s="57"/>
      <c r="C19983" s="57" t="s">
        <v>48952</v>
      </c>
      <c r="D19983" s="57" t="s">
        <v>48953</v>
      </c>
    </row>
    <row r="19984" spans="1:4">
      <c r="A19984" s="57" t="s">
        <v>48949</v>
      </c>
      <c r="B19984" s="57"/>
      <c r="C19984" s="57" t="s">
        <v>48954</v>
      </c>
      <c r="D19984" s="57" t="s">
        <v>48955</v>
      </c>
    </row>
    <row r="19985" spans="1:4">
      <c r="A19985" s="57" t="s">
        <v>48949</v>
      </c>
      <c r="B19985" s="57"/>
      <c r="C19985" s="57" t="s">
        <v>48956</v>
      </c>
      <c r="D19985" s="57" t="s">
        <v>48957</v>
      </c>
    </row>
    <row r="19986" spans="1:4">
      <c r="A19986" s="57" t="s">
        <v>48949</v>
      </c>
      <c r="B19986" s="57"/>
      <c r="C19986" s="57" t="s">
        <v>75430</v>
      </c>
      <c r="D19986" s="57" t="s">
        <v>75431</v>
      </c>
    </row>
    <row r="19987" spans="1:4">
      <c r="A19987" s="57" t="s">
        <v>48958</v>
      </c>
      <c r="B19987" s="57" t="s">
        <v>12940</v>
      </c>
      <c r="C19987" s="57" t="s">
        <v>48959</v>
      </c>
      <c r="D19987" s="57" t="s">
        <v>48960</v>
      </c>
    </row>
    <row r="19988" spans="1:4">
      <c r="A19988" s="57" t="s">
        <v>48961</v>
      </c>
      <c r="B19988" s="57" t="s">
        <v>12940</v>
      </c>
      <c r="C19988" s="57" t="s">
        <v>48962</v>
      </c>
      <c r="D19988" s="57" t="s">
        <v>48963</v>
      </c>
    </row>
    <row r="19989" spans="1:4">
      <c r="A19989" s="57" t="s">
        <v>48964</v>
      </c>
      <c r="B19989" s="57" t="s">
        <v>12940</v>
      </c>
      <c r="C19989" s="57" t="s">
        <v>48965</v>
      </c>
      <c r="D19989" s="57" t="s">
        <v>48966</v>
      </c>
    </row>
    <row r="19990" spans="1:4">
      <c r="A19990" s="57" t="s">
        <v>48967</v>
      </c>
      <c r="B19990" s="57" t="s">
        <v>12940</v>
      </c>
      <c r="C19990" s="57" t="s">
        <v>48968</v>
      </c>
      <c r="D19990" s="57" t="s">
        <v>48969</v>
      </c>
    </row>
    <row r="19991" spans="1:4">
      <c r="A19991" s="57" t="s">
        <v>48970</v>
      </c>
      <c r="B19991" s="57" t="s">
        <v>12940</v>
      </c>
      <c r="C19991" s="57" t="s">
        <v>48971</v>
      </c>
      <c r="D19991" s="57" t="s">
        <v>19034</v>
      </c>
    </row>
    <row r="19992" spans="1:4">
      <c r="A19992" s="57" t="s">
        <v>48972</v>
      </c>
      <c r="B19992" s="57" t="s">
        <v>12940</v>
      </c>
      <c r="C19992" s="57" t="s">
        <v>48973</v>
      </c>
      <c r="D19992" s="57" t="s">
        <v>48974</v>
      </c>
    </row>
    <row r="19993" spans="1:4">
      <c r="A19993" s="57" t="s">
        <v>48975</v>
      </c>
      <c r="B19993" s="57" t="s">
        <v>12940</v>
      </c>
      <c r="C19993" s="57" t="s">
        <v>48976</v>
      </c>
      <c r="D19993" s="57" t="s">
        <v>48977</v>
      </c>
    </row>
    <row r="19994" spans="1:4">
      <c r="A19994" s="57" t="s">
        <v>48975</v>
      </c>
      <c r="B19994" s="57"/>
      <c r="C19994" s="57" t="s">
        <v>48978</v>
      </c>
      <c r="D19994" s="57" t="s">
        <v>48979</v>
      </c>
    </row>
    <row r="19995" spans="1:4">
      <c r="A19995" s="57" t="s">
        <v>48975</v>
      </c>
      <c r="B19995" s="57"/>
      <c r="C19995" s="57" t="s">
        <v>48980</v>
      </c>
      <c r="D19995" s="57" t="s">
        <v>48981</v>
      </c>
    </row>
    <row r="19996" spans="1:4">
      <c r="A19996" s="57" t="s">
        <v>48975</v>
      </c>
      <c r="B19996" s="57"/>
      <c r="C19996" s="57" t="s">
        <v>48982</v>
      </c>
      <c r="D19996" s="57" t="s">
        <v>48983</v>
      </c>
    </row>
    <row r="19997" spans="1:4">
      <c r="A19997" s="57" t="s">
        <v>48975</v>
      </c>
      <c r="B19997" s="57"/>
      <c r="C19997" s="57" t="s">
        <v>48984</v>
      </c>
      <c r="D19997" s="57" t="s">
        <v>48985</v>
      </c>
    </row>
    <row r="19998" spans="1:4">
      <c r="A19998" s="57" t="s">
        <v>48975</v>
      </c>
      <c r="B19998" s="57"/>
      <c r="C19998" s="57" t="s">
        <v>48986</v>
      </c>
      <c r="D19998" s="57" t="s">
        <v>48987</v>
      </c>
    </row>
    <row r="19999" spans="1:4">
      <c r="A19999" s="57" t="s">
        <v>48975</v>
      </c>
      <c r="B19999" s="57"/>
      <c r="C19999" s="57" t="s">
        <v>75432</v>
      </c>
      <c r="D19999" s="57" t="s">
        <v>75433</v>
      </c>
    </row>
    <row r="20000" spans="1:4">
      <c r="A20000" s="57" t="s">
        <v>7916</v>
      </c>
      <c r="B20000" s="57" t="s">
        <v>2388</v>
      </c>
      <c r="C20000" s="57" t="s">
        <v>4183</v>
      </c>
      <c r="D20000" s="57" t="s">
        <v>4184</v>
      </c>
    </row>
    <row r="20001" spans="1:4">
      <c r="A20001" s="57" t="s">
        <v>7916</v>
      </c>
      <c r="B20001" s="57" t="s">
        <v>2388</v>
      </c>
      <c r="C20001" s="57" t="s">
        <v>4185</v>
      </c>
      <c r="D20001" s="57" t="s">
        <v>4186</v>
      </c>
    </row>
    <row r="20002" spans="1:4">
      <c r="A20002" s="57" t="s">
        <v>7916</v>
      </c>
      <c r="B20002" s="57" t="s">
        <v>2388</v>
      </c>
      <c r="C20002" s="57" t="s">
        <v>4191</v>
      </c>
      <c r="D20002" s="57" t="s">
        <v>4192</v>
      </c>
    </row>
    <row r="20003" spans="1:4">
      <c r="A20003" s="57" t="s">
        <v>7916</v>
      </c>
      <c r="B20003" s="57" t="s">
        <v>2388</v>
      </c>
      <c r="C20003" s="57" t="s">
        <v>6117</v>
      </c>
      <c r="D20003" s="57" t="s">
        <v>6118</v>
      </c>
    </row>
    <row r="20004" spans="1:4">
      <c r="A20004" s="57" t="s">
        <v>7916</v>
      </c>
      <c r="B20004" s="57" t="s">
        <v>2388</v>
      </c>
      <c r="C20004" s="57" t="s">
        <v>9417</v>
      </c>
      <c r="D20004" s="57" t="s">
        <v>9418</v>
      </c>
    </row>
    <row r="20005" spans="1:4">
      <c r="A20005" s="57" t="s">
        <v>7916</v>
      </c>
      <c r="B20005" s="57" t="s">
        <v>2388</v>
      </c>
      <c r="C20005" s="57" t="s">
        <v>13151</v>
      </c>
      <c r="D20005" s="57" t="s">
        <v>13152</v>
      </c>
    </row>
    <row r="20006" spans="1:4">
      <c r="A20006" s="57" t="s">
        <v>7916</v>
      </c>
      <c r="B20006" s="57" t="s">
        <v>2388</v>
      </c>
      <c r="C20006" s="57" t="s">
        <v>15554</v>
      </c>
      <c r="D20006" s="57" t="s">
        <v>15555</v>
      </c>
    </row>
    <row r="20007" spans="1:4">
      <c r="A20007" s="57" t="s">
        <v>7916</v>
      </c>
      <c r="B20007" s="57" t="s">
        <v>2388</v>
      </c>
      <c r="C20007" s="57" t="s">
        <v>15556</v>
      </c>
      <c r="D20007" s="57" t="s">
        <v>15557</v>
      </c>
    </row>
    <row r="20008" spans="1:4">
      <c r="A20008" s="57" t="s">
        <v>48988</v>
      </c>
      <c r="B20008" s="57" t="s">
        <v>12940</v>
      </c>
      <c r="C20008" s="57" t="s">
        <v>48989</v>
      </c>
      <c r="D20008" s="57" t="s">
        <v>48990</v>
      </c>
    </row>
    <row r="20009" spans="1:4">
      <c r="A20009" s="57" t="s">
        <v>48988</v>
      </c>
      <c r="B20009" s="57"/>
      <c r="C20009" s="57" t="s">
        <v>48991</v>
      </c>
      <c r="D20009" s="57" t="s">
        <v>48992</v>
      </c>
    </row>
    <row r="20010" spans="1:4">
      <c r="A20010" s="57" t="s">
        <v>48988</v>
      </c>
      <c r="B20010" s="57"/>
      <c r="C20010" s="57" t="s">
        <v>48993</v>
      </c>
      <c r="D20010" s="57" t="s">
        <v>48994</v>
      </c>
    </row>
    <row r="20011" spans="1:4">
      <c r="A20011" s="57" t="s">
        <v>48988</v>
      </c>
      <c r="B20011" s="57"/>
      <c r="C20011" s="57" t="s">
        <v>48995</v>
      </c>
      <c r="D20011" s="57" t="s">
        <v>19034</v>
      </c>
    </row>
    <row r="20012" spans="1:4">
      <c r="A20012" s="57" t="s">
        <v>48988</v>
      </c>
      <c r="B20012" s="57"/>
      <c r="C20012" s="57" t="s">
        <v>48996</v>
      </c>
      <c r="D20012" s="57" t="s">
        <v>48997</v>
      </c>
    </row>
    <row r="20013" spans="1:4">
      <c r="A20013" s="57" t="s">
        <v>48988</v>
      </c>
      <c r="B20013" s="57"/>
      <c r="C20013" s="57" t="s">
        <v>48998</v>
      </c>
      <c r="D20013" s="57" t="s">
        <v>48999</v>
      </c>
    </row>
    <row r="20014" spans="1:4">
      <c r="A20014" s="57" t="s">
        <v>49000</v>
      </c>
      <c r="B20014" s="57" t="s">
        <v>12940</v>
      </c>
      <c r="C20014" s="57" t="s">
        <v>49001</v>
      </c>
      <c r="D20014" s="57" t="s">
        <v>49002</v>
      </c>
    </row>
    <row r="20015" spans="1:4">
      <c r="A20015" s="57" t="s">
        <v>49003</v>
      </c>
      <c r="B20015" s="57" t="s">
        <v>12940</v>
      </c>
      <c r="C20015" s="57" t="s">
        <v>49004</v>
      </c>
      <c r="D20015" s="57" t="s">
        <v>19034</v>
      </c>
    </row>
    <row r="20016" spans="1:4">
      <c r="A20016" s="57" t="s">
        <v>49005</v>
      </c>
      <c r="B20016" s="57" t="s">
        <v>12940</v>
      </c>
      <c r="C20016" s="57" t="s">
        <v>49006</v>
      </c>
      <c r="D20016" s="57" t="s">
        <v>49007</v>
      </c>
    </row>
    <row r="20017" spans="1:4">
      <c r="A20017" s="57" t="s">
        <v>49008</v>
      </c>
      <c r="B20017" s="57" t="s">
        <v>12940</v>
      </c>
      <c r="C20017" s="57" t="s">
        <v>49009</v>
      </c>
      <c r="D20017" s="57" t="s">
        <v>49010</v>
      </c>
    </row>
    <row r="20018" spans="1:4">
      <c r="A20018" s="57" t="s">
        <v>49008</v>
      </c>
      <c r="B20018" s="57"/>
      <c r="C20018" s="57" t="s">
        <v>49011</v>
      </c>
      <c r="D20018" s="57" t="s">
        <v>49012</v>
      </c>
    </row>
    <row r="20019" spans="1:4">
      <c r="A20019" s="57" t="s">
        <v>49013</v>
      </c>
      <c r="B20019" s="57" t="s">
        <v>12940</v>
      </c>
      <c r="C20019" s="57" t="s">
        <v>49014</v>
      </c>
      <c r="D20019" s="57" t="s">
        <v>49015</v>
      </c>
    </row>
    <row r="20020" spans="1:4">
      <c r="A20020" s="57" t="s">
        <v>49013</v>
      </c>
      <c r="B20020" s="57"/>
      <c r="C20020" s="57" t="s">
        <v>49016</v>
      </c>
      <c r="D20020" s="57" t="s">
        <v>49017</v>
      </c>
    </row>
    <row r="20021" spans="1:4">
      <c r="A20021" s="57" t="s">
        <v>49013</v>
      </c>
      <c r="B20021" s="57"/>
      <c r="C20021" s="57" t="s">
        <v>49018</v>
      </c>
      <c r="D20021" s="57" t="s">
        <v>49017</v>
      </c>
    </row>
    <row r="20022" spans="1:4">
      <c r="A20022" s="57" t="s">
        <v>49013</v>
      </c>
      <c r="B20022" s="57"/>
      <c r="C20022" s="57" t="s">
        <v>49019</v>
      </c>
      <c r="D20022" s="57" t="s">
        <v>49020</v>
      </c>
    </row>
    <row r="20023" spans="1:4">
      <c r="A20023" s="57" t="s">
        <v>49013</v>
      </c>
      <c r="B20023" s="57"/>
      <c r="C20023" s="57" t="s">
        <v>49021</v>
      </c>
      <c r="D20023" s="57" t="s">
        <v>49022</v>
      </c>
    </row>
    <row r="20024" spans="1:4">
      <c r="A20024" s="57" t="s">
        <v>49013</v>
      </c>
      <c r="B20024" s="57"/>
      <c r="C20024" s="57" t="s">
        <v>49023</v>
      </c>
      <c r="D20024" s="57" t="s">
        <v>33719</v>
      </c>
    </row>
    <row r="20025" spans="1:4">
      <c r="A20025" s="57" t="s">
        <v>49024</v>
      </c>
      <c r="B20025" s="57" t="s">
        <v>12940</v>
      </c>
      <c r="C20025" s="57" t="s">
        <v>49025</v>
      </c>
      <c r="D20025" s="57" t="s">
        <v>49026</v>
      </c>
    </row>
    <row r="20026" spans="1:4">
      <c r="A20026" s="57" t="s">
        <v>49024</v>
      </c>
      <c r="B20026" s="57"/>
      <c r="C20026" s="57" t="s">
        <v>49027</v>
      </c>
      <c r="D20026" s="57" t="s">
        <v>49028</v>
      </c>
    </row>
    <row r="20027" spans="1:4">
      <c r="A20027" s="57" t="s">
        <v>49029</v>
      </c>
      <c r="B20027" s="57" t="s">
        <v>12940</v>
      </c>
      <c r="C20027" s="57" t="s">
        <v>49030</v>
      </c>
      <c r="D20027" s="57" t="s">
        <v>19034</v>
      </c>
    </row>
    <row r="20028" spans="1:4">
      <c r="A20028" s="57" t="s">
        <v>49031</v>
      </c>
      <c r="B20028" s="57" t="s">
        <v>12940</v>
      </c>
      <c r="C20028" s="57" t="s">
        <v>49032</v>
      </c>
      <c r="D20028" s="57" t="s">
        <v>19034</v>
      </c>
    </row>
    <row r="20029" spans="1:4">
      <c r="A20029" s="57" t="s">
        <v>49033</v>
      </c>
      <c r="B20029" s="57" t="s">
        <v>12940</v>
      </c>
      <c r="C20029" s="57" t="s">
        <v>49034</v>
      </c>
      <c r="D20029" s="57" t="s">
        <v>19034</v>
      </c>
    </row>
    <row r="20030" spans="1:4">
      <c r="A20030" s="57" t="s">
        <v>49035</v>
      </c>
      <c r="B20030" s="57" t="s">
        <v>12940</v>
      </c>
      <c r="C20030" s="57" t="s">
        <v>49036</v>
      </c>
      <c r="D20030" s="57" t="s">
        <v>49037</v>
      </c>
    </row>
    <row r="20031" spans="1:4">
      <c r="A20031" s="57" t="s">
        <v>49035</v>
      </c>
      <c r="B20031" s="57"/>
      <c r="C20031" s="57" t="s">
        <v>49038</v>
      </c>
      <c r="D20031" s="57" t="s">
        <v>49039</v>
      </c>
    </row>
    <row r="20032" spans="1:4">
      <c r="A20032" s="57" t="s">
        <v>49035</v>
      </c>
      <c r="B20032" s="57"/>
      <c r="C20032" s="57" t="s">
        <v>49040</v>
      </c>
      <c r="D20032" s="57" t="s">
        <v>49041</v>
      </c>
    </row>
    <row r="20033" spans="1:4">
      <c r="A20033" s="57" t="s">
        <v>49035</v>
      </c>
      <c r="B20033" s="57"/>
      <c r="C20033" s="57" t="s">
        <v>49042</v>
      </c>
      <c r="D20033" s="57" t="s">
        <v>49043</v>
      </c>
    </row>
    <row r="20034" spans="1:4">
      <c r="A20034" s="57" t="s">
        <v>49035</v>
      </c>
      <c r="B20034" s="57"/>
      <c r="C20034" s="57" t="s">
        <v>49044</v>
      </c>
      <c r="D20034" s="57" t="s">
        <v>49045</v>
      </c>
    </row>
    <row r="20035" spans="1:4">
      <c r="A20035" s="57" t="s">
        <v>49035</v>
      </c>
      <c r="B20035" s="57"/>
      <c r="C20035" s="57" t="s">
        <v>49046</v>
      </c>
      <c r="D20035" s="57" t="s">
        <v>49047</v>
      </c>
    </row>
    <row r="20036" spans="1:4">
      <c r="A20036" s="57" t="s">
        <v>49035</v>
      </c>
      <c r="B20036" s="57"/>
      <c r="C20036" s="57" t="s">
        <v>49048</v>
      </c>
      <c r="D20036" s="57" t="s">
        <v>49049</v>
      </c>
    </row>
    <row r="20037" spans="1:4">
      <c r="A20037" s="57" t="s">
        <v>49035</v>
      </c>
      <c r="B20037" s="57"/>
      <c r="C20037" s="57" t="s">
        <v>49050</v>
      </c>
      <c r="D20037" s="57" t="s">
        <v>49051</v>
      </c>
    </row>
    <row r="20038" spans="1:4">
      <c r="A20038" s="57" t="s">
        <v>49035</v>
      </c>
      <c r="B20038" s="57"/>
      <c r="C20038" s="57" t="s">
        <v>49052</v>
      </c>
      <c r="D20038" s="57" t="s">
        <v>49053</v>
      </c>
    </row>
    <row r="20039" spans="1:4">
      <c r="A20039" s="57" t="s">
        <v>49035</v>
      </c>
      <c r="B20039" s="57"/>
      <c r="C20039" s="57" t="s">
        <v>49054</v>
      </c>
      <c r="D20039" s="57" t="s">
        <v>49055</v>
      </c>
    </row>
    <row r="20040" spans="1:4">
      <c r="A20040" s="57" t="s">
        <v>49035</v>
      </c>
      <c r="B20040" s="57"/>
      <c r="C20040" s="57" t="s">
        <v>49056</v>
      </c>
      <c r="D20040" s="57" t="s">
        <v>49057</v>
      </c>
    </row>
    <row r="20041" spans="1:4">
      <c r="A20041" s="57" t="s">
        <v>49058</v>
      </c>
      <c r="B20041" s="57" t="s">
        <v>12940</v>
      </c>
      <c r="C20041" s="57" t="s">
        <v>49059</v>
      </c>
      <c r="D20041" s="57" t="s">
        <v>49060</v>
      </c>
    </row>
    <row r="20042" spans="1:4">
      <c r="A20042" s="57" t="s">
        <v>7917</v>
      </c>
      <c r="B20042" s="57" t="s">
        <v>2390</v>
      </c>
      <c r="C20042" s="57" t="s">
        <v>3098</v>
      </c>
      <c r="D20042" s="57" t="s">
        <v>3099</v>
      </c>
    </row>
    <row r="20043" spans="1:4">
      <c r="A20043" s="57" t="s">
        <v>49061</v>
      </c>
      <c r="B20043" s="57" t="s">
        <v>12940</v>
      </c>
      <c r="C20043" s="57" t="s">
        <v>49062</v>
      </c>
      <c r="D20043" s="57" t="s">
        <v>49063</v>
      </c>
    </row>
    <row r="20044" spans="1:4">
      <c r="A20044" s="57" t="s">
        <v>49064</v>
      </c>
      <c r="B20044" s="57" t="s">
        <v>12940</v>
      </c>
      <c r="C20044" s="57" t="s">
        <v>49065</v>
      </c>
      <c r="D20044" s="57" t="s">
        <v>49066</v>
      </c>
    </row>
    <row r="20045" spans="1:4">
      <c r="A20045" s="57" t="s">
        <v>49064</v>
      </c>
      <c r="B20045" s="57"/>
      <c r="C20045" s="57" t="s">
        <v>49067</v>
      </c>
      <c r="D20045" s="57" t="s">
        <v>49068</v>
      </c>
    </row>
    <row r="20046" spans="1:4">
      <c r="A20046" s="57" t="s">
        <v>49069</v>
      </c>
      <c r="B20046" s="57" t="s">
        <v>12940</v>
      </c>
      <c r="C20046" s="57" t="s">
        <v>49070</v>
      </c>
      <c r="D20046" s="57" t="s">
        <v>2847</v>
      </c>
    </row>
    <row r="20047" spans="1:4">
      <c r="A20047" s="57" t="s">
        <v>49069</v>
      </c>
      <c r="B20047" s="57"/>
      <c r="C20047" s="57" t="s">
        <v>49071</v>
      </c>
      <c r="D20047" s="57" t="s">
        <v>49072</v>
      </c>
    </row>
    <row r="20048" spans="1:4">
      <c r="A20048" s="57" t="s">
        <v>49073</v>
      </c>
      <c r="B20048" s="57" t="s">
        <v>12940</v>
      </c>
      <c r="C20048" s="57" t="s">
        <v>49074</v>
      </c>
      <c r="D20048" s="57" t="s">
        <v>2847</v>
      </c>
    </row>
    <row r="20049" spans="1:4">
      <c r="A20049" s="57" t="s">
        <v>49073</v>
      </c>
      <c r="B20049" s="57"/>
      <c r="C20049" s="57" t="s">
        <v>49075</v>
      </c>
      <c r="D20049" s="57" t="s">
        <v>49076</v>
      </c>
    </row>
    <row r="20050" spans="1:4">
      <c r="A20050" s="57" t="s">
        <v>49073</v>
      </c>
      <c r="B20050" s="57"/>
      <c r="C20050" s="57" t="s">
        <v>49077</v>
      </c>
      <c r="D20050" s="57" t="s">
        <v>49078</v>
      </c>
    </row>
    <row r="20051" spans="1:4">
      <c r="A20051" s="57" t="s">
        <v>49079</v>
      </c>
      <c r="B20051" s="57" t="s">
        <v>12940</v>
      </c>
      <c r="C20051" s="57" t="s">
        <v>49080</v>
      </c>
      <c r="D20051" s="57" t="s">
        <v>19034</v>
      </c>
    </row>
    <row r="20052" spans="1:4">
      <c r="A20052" s="57" t="s">
        <v>49081</v>
      </c>
      <c r="B20052" s="57" t="s">
        <v>12940</v>
      </c>
      <c r="C20052" s="57" t="s">
        <v>49082</v>
      </c>
      <c r="D20052" s="57" t="s">
        <v>2836</v>
      </c>
    </row>
    <row r="20053" spans="1:4">
      <c r="A20053" s="57" t="s">
        <v>49083</v>
      </c>
      <c r="B20053" s="57" t="s">
        <v>12940</v>
      </c>
      <c r="C20053" s="57" t="s">
        <v>49084</v>
      </c>
      <c r="D20053" s="57" t="s">
        <v>2836</v>
      </c>
    </row>
    <row r="20054" spans="1:4">
      <c r="A20054" s="57" t="s">
        <v>49085</v>
      </c>
      <c r="B20054" s="57" t="s">
        <v>12940</v>
      </c>
      <c r="C20054" s="57" t="s">
        <v>49086</v>
      </c>
      <c r="D20054" s="57" t="s">
        <v>49087</v>
      </c>
    </row>
    <row r="20055" spans="1:4">
      <c r="A20055" s="57" t="s">
        <v>49085</v>
      </c>
      <c r="B20055" s="57"/>
      <c r="C20055" s="57" t="s">
        <v>49088</v>
      </c>
      <c r="D20055" s="57" t="s">
        <v>49089</v>
      </c>
    </row>
    <row r="20056" spans="1:4">
      <c r="A20056" s="57" t="s">
        <v>49090</v>
      </c>
      <c r="B20056" s="57" t="s">
        <v>12940</v>
      </c>
      <c r="C20056" s="57" t="s">
        <v>49091</v>
      </c>
      <c r="D20056" s="57" t="s">
        <v>49092</v>
      </c>
    </row>
    <row r="20057" spans="1:4">
      <c r="A20057" s="57" t="s">
        <v>49093</v>
      </c>
      <c r="B20057" s="57" t="s">
        <v>12940</v>
      </c>
      <c r="C20057" s="57" t="s">
        <v>49094</v>
      </c>
      <c r="D20057" s="57" t="s">
        <v>49095</v>
      </c>
    </row>
    <row r="20058" spans="1:4">
      <c r="A20058" s="57" t="s">
        <v>49096</v>
      </c>
      <c r="B20058" s="57" t="s">
        <v>12940</v>
      </c>
      <c r="C20058" s="57" t="s">
        <v>49097</v>
      </c>
      <c r="D20058" s="57" t="s">
        <v>19034</v>
      </c>
    </row>
    <row r="20059" spans="1:4">
      <c r="A20059" s="57" t="s">
        <v>49098</v>
      </c>
      <c r="B20059" s="57" t="s">
        <v>12940</v>
      </c>
      <c r="C20059" s="57" t="s">
        <v>49099</v>
      </c>
      <c r="D20059" s="57" t="s">
        <v>19034</v>
      </c>
    </row>
    <row r="20060" spans="1:4">
      <c r="A20060" s="57" t="s">
        <v>49100</v>
      </c>
      <c r="B20060" s="57" t="s">
        <v>12940</v>
      </c>
      <c r="C20060" s="57" t="s">
        <v>49101</v>
      </c>
      <c r="D20060" s="57" t="s">
        <v>49102</v>
      </c>
    </row>
    <row r="20061" spans="1:4">
      <c r="A20061" s="57" t="s">
        <v>49100</v>
      </c>
      <c r="B20061" s="57"/>
      <c r="C20061" s="57" t="s">
        <v>49103</v>
      </c>
      <c r="D20061" s="57" t="s">
        <v>49104</v>
      </c>
    </row>
    <row r="20062" spans="1:4">
      <c r="A20062" s="57" t="s">
        <v>49100</v>
      </c>
      <c r="B20062" s="57"/>
      <c r="C20062" s="57" t="s">
        <v>49105</v>
      </c>
      <c r="D20062" s="57" t="s">
        <v>49106</v>
      </c>
    </row>
    <row r="20063" spans="1:4">
      <c r="A20063" s="57" t="s">
        <v>49100</v>
      </c>
      <c r="B20063" s="57"/>
      <c r="C20063" s="57" t="s">
        <v>49107</v>
      </c>
      <c r="D20063" s="57" t="s">
        <v>49108</v>
      </c>
    </row>
    <row r="20064" spans="1:4">
      <c r="A20064" s="57" t="s">
        <v>49100</v>
      </c>
      <c r="B20064" s="57"/>
      <c r="C20064" s="57" t="s">
        <v>49109</v>
      </c>
      <c r="D20064" s="57" t="s">
        <v>49110</v>
      </c>
    </row>
    <row r="20065" spans="1:4">
      <c r="A20065" s="57" t="s">
        <v>49100</v>
      </c>
      <c r="B20065" s="57"/>
      <c r="C20065" s="57" t="s">
        <v>49111</v>
      </c>
      <c r="D20065" s="57" t="s">
        <v>49112</v>
      </c>
    </row>
    <row r="20066" spans="1:4">
      <c r="A20066" s="57" t="s">
        <v>49100</v>
      </c>
      <c r="B20066" s="57"/>
      <c r="C20066" s="57" t="s">
        <v>49113</v>
      </c>
      <c r="D20066" s="57" t="s">
        <v>49114</v>
      </c>
    </row>
    <row r="20067" spans="1:4">
      <c r="A20067" s="57" t="s">
        <v>49100</v>
      </c>
      <c r="B20067" s="57"/>
      <c r="C20067" s="57" t="s">
        <v>75434</v>
      </c>
      <c r="D20067" s="57" t="s">
        <v>75435</v>
      </c>
    </row>
    <row r="20068" spans="1:4">
      <c r="A20068" s="57" t="s">
        <v>49115</v>
      </c>
      <c r="B20068" s="57" t="s">
        <v>12940</v>
      </c>
      <c r="C20068" s="57" t="s">
        <v>49116</v>
      </c>
      <c r="D20068" s="57" t="s">
        <v>49102</v>
      </c>
    </row>
    <row r="20069" spans="1:4">
      <c r="A20069" s="57" t="s">
        <v>49117</v>
      </c>
      <c r="B20069" s="57" t="s">
        <v>12940</v>
      </c>
      <c r="C20069" s="57" t="s">
        <v>49118</v>
      </c>
      <c r="D20069" s="57" t="s">
        <v>49119</v>
      </c>
    </row>
    <row r="20070" spans="1:4">
      <c r="A20070" s="57" t="s">
        <v>49117</v>
      </c>
      <c r="B20070" s="57"/>
      <c r="C20070" s="57" t="s">
        <v>49120</v>
      </c>
      <c r="D20070" s="57" t="s">
        <v>49121</v>
      </c>
    </row>
    <row r="20071" spans="1:4">
      <c r="A20071" s="57" t="s">
        <v>49117</v>
      </c>
      <c r="B20071" s="57"/>
      <c r="C20071" s="57" t="s">
        <v>49122</v>
      </c>
      <c r="D20071" s="57" t="s">
        <v>49123</v>
      </c>
    </row>
    <row r="20072" spans="1:4">
      <c r="A20072" s="57" t="s">
        <v>49124</v>
      </c>
      <c r="B20072" s="57" t="s">
        <v>12940</v>
      </c>
      <c r="C20072" s="57" t="s">
        <v>49125</v>
      </c>
      <c r="D20072" s="57" t="s">
        <v>49126</v>
      </c>
    </row>
    <row r="20073" spans="1:4">
      <c r="A20073" s="57" t="s">
        <v>49127</v>
      </c>
      <c r="B20073" s="57" t="s">
        <v>12940</v>
      </c>
      <c r="C20073" s="57" t="s">
        <v>49128</v>
      </c>
      <c r="D20073" s="57" t="s">
        <v>49129</v>
      </c>
    </row>
    <row r="20074" spans="1:4">
      <c r="A20074" s="57" t="s">
        <v>49127</v>
      </c>
      <c r="B20074" s="57"/>
      <c r="C20074" s="57" t="s">
        <v>49130</v>
      </c>
      <c r="D20074" s="57" t="s">
        <v>49131</v>
      </c>
    </row>
    <row r="20075" spans="1:4">
      <c r="A20075" s="57" t="s">
        <v>49132</v>
      </c>
      <c r="B20075" s="57" t="s">
        <v>12940</v>
      </c>
      <c r="C20075" s="57" t="s">
        <v>49133</v>
      </c>
      <c r="D20075" s="57" t="s">
        <v>49134</v>
      </c>
    </row>
    <row r="20076" spans="1:4">
      <c r="A20076" s="57" t="s">
        <v>49135</v>
      </c>
      <c r="B20076" s="57" t="s">
        <v>12940</v>
      </c>
      <c r="C20076" s="57" t="s">
        <v>49136</v>
      </c>
      <c r="D20076" s="57" t="s">
        <v>49137</v>
      </c>
    </row>
    <row r="20077" spans="1:4">
      <c r="A20077" s="57" t="s">
        <v>49135</v>
      </c>
      <c r="B20077" s="57"/>
      <c r="C20077" s="57" t="s">
        <v>49138</v>
      </c>
      <c r="D20077" s="57" t="s">
        <v>49139</v>
      </c>
    </row>
    <row r="20078" spans="1:4">
      <c r="A20078" s="57" t="s">
        <v>49140</v>
      </c>
      <c r="B20078" s="57" t="s">
        <v>12940</v>
      </c>
      <c r="C20078" s="57" t="s">
        <v>49141</v>
      </c>
      <c r="D20078" s="57" t="s">
        <v>49142</v>
      </c>
    </row>
    <row r="20079" spans="1:4">
      <c r="A20079" s="57" t="s">
        <v>49143</v>
      </c>
      <c r="B20079" s="57" t="s">
        <v>12940</v>
      </c>
      <c r="C20079" s="57" t="s">
        <v>49144</v>
      </c>
      <c r="D20079" s="57" t="s">
        <v>49145</v>
      </c>
    </row>
    <row r="20080" spans="1:4">
      <c r="A20080" s="57" t="s">
        <v>49146</v>
      </c>
      <c r="B20080" s="57" t="s">
        <v>12940</v>
      </c>
      <c r="C20080" s="57" t="s">
        <v>49147</v>
      </c>
      <c r="D20080" s="57" t="s">
        <v>49148</v>
      </c>
    </row>
    <row r="20081" spans="1:4">
      <c r="A20081" s="57" t="s">
        <v>49146</v>
      </c>
      <c r="B20081" s="57"/>
      <c r="C20081" s="57" t="s">
        <v>49149</v>
      </c>
      <c r="D20081" s="57" t="s">
        <v>49150</v>
      </c>
    </row>
    <row r="20082" spans="1:4">
      <c r="A20082" s="57" t="s">
        <v>49146</v>
      </c>
      <c r="B20082" s="57"/>
      <c r="C20082" s="57" t="s">
        <v>49151</v>
      </c>
      <c r="D20082" s="57" t="s">
        <v>49152</v>
      </c>
    </row>
    <row r="20083" spans="1:4">
      <c r="A20083" s="57" t="s">
        <v>49146</v>
      </c>
      <c r="B20083" s="57"/>
      <c r="C20083" s="57" t="s">
        <v>49153</v>
      </c>
      <c r="D20083" s="57" t="s">
        <v>49154</v>
      </c>
    </row>
    <row r="20084" spans="1:4">
      <c r="A20084" s="57" t="s">
        <v>49146</v>
      </c>
      <c r="B20084" s="57"/>
      <c r="C20084" s="57" t="s">
        <v>49155</v>
      </c>
      <c r="D20084" s="57" t="s">
        <v>49156</v>
      </c>
    </row>
    <row r="20085" spans="1:4">
      <c r="A20085" s="57" t="s">
        <v>49146</v>
      </c>
      <c r="B20085" s="57"/>
      <c r="C20085" s="57" t="s">
        <v>49157</v>
      </c>
      <c r="D20085" s="57" t="s">
        <v>49158</v>
      </c>
    </row>
    <row r="20086" spans="1:4">
      <c r="A20086" s="57" t="s">
        <v>49159</v>
      </c>
      <c r="B20086" s="57" t="s">
        <v>12940</v>
      </c>
      <c r="C20086" s="57" t="s">
        <v>49160</v>
      </c>
      <c r="D20086" s="57" t="s">
        <v>49161</v>
      </c>
    </row>
    <row r="20087" spans="1:4">
      <c r="A20087" s="57" t="s">
        <v>49162</v>
      </c>
      <c r="B20087" s="57" t="s">
        <v>12940</v>
      </c>
      <c r="C20087" s="57" t="s">
        <v>49163</v>
      </c>
      <c r="D20087" s="57" t="s">
        <v>49164</v>
      </c>
    </row>
    <row r="20088" spans="1:4">
      <c r="A20088" s="57" t="s">
        <v>49165</v>
      </c>
      <c r="B20088" s="57" t="s">
        <v>12940</v>
      </c>
      <c r="C20088" s="57" t="s">
        <v>49166</v>
      </c>
      <c r="D20088" s="57" t="s">
        <v>49167</v>
      </c>
    </row>
    <row r="20089" spans="1:4">
      <c r="A20089" s="57" t="s">
        <v>49165</v>
      </c>
      <c r="B20089" s="57"/>
      <c r="C20089" s="57" t="s">
        <v>49168</v>
      </c>
      <c r="D20089" s="57" t="s">
        <v>49169</v>
      </c>
    </row>
    <row r="20090" spans="1:4">
      <c r="A20090" s="57" t="s">
        <v>49170</v>
      </c>
      <c r="B20090" s="57" t="s">
        <v>12940</v>
      </c>
      <c r="C20090" s="57" t="s">
        <v>49171</v>
      </c>
      <c r="D20090" s="57" t="s">
        <v>49172</v>
      </c>
    </row>
    <row r="20091" spans="1:4">
      <c r="A20091" s="57" t="s">
        <v>49173</v>
      </c>
      <c r="B20091" s="57" t="s">
        <v>12940</v>
      </c>
      <c r="C20091" s="57" t="s">
        <v>49174</v>
      </c>
      <c r="D20091" s="57" t="s">
        <v>49175</v>
      </c>
    </row>
    <row r="20092" spans="1:4">
      <c r="A20092" s="57" t="s">
        <v>49176</v>
      </c>
      <c r="B20092" s="57" t="s">
        <v>12940</v>
      </c>
      <c r="C20092" s="57" t="s">
        <v>49177</v>
      </c>
      <c r="D20092" s="57" t="s">
        <v>49178</v>
      </c>
    </row>
    <row r="20093" spans="1:4">
      <c r="A20093" s="57" t="s">
        <v>49176</v>
      </c>
      <c r="B20093" s="57"/>
      <c r="C20093" s="57" t="s">
        <v>75436</v>
      </c>
      <c r="D20093" s="57" t="s">
        <v>76767</v>
      </c>
    </row>
    <row r="20094" spans="1:4">
      <c r="A20094" s="57" t="s">
        <v>49179</v>
      </c>
      <c r="B20094" s="57" t="s">
        <v>12940</v>
      </c>
      <c r="C20094" s="57" t="s">
        <v>49180</v>
      </c>
      <c r="D20094" s="57" t="s">
        <v>49181</v>
      </c>
    </row>
    <row r="20095" spans="1:4">
      <c r="A20095" s="57" t="s">
        <v>49182</v>
      </c>
      <c r="B20095" s="57" t="s">
        <v>12940</v>
      </c>
      <c r="C20095" s="57" t="s">
        <v>49183</v>
      </c>
      <c r="D20095" s="57" t="s">
        <v>49184</v>
      </c>
    </row>
    <row r="20096" spans="1:4">
      <c r="A20096" s="57" t="s">
        <v>49182</v>
      </c>
      <c r="B20096" s="57"/>
      <c r="C20096" s="57" t="s">
        <v>49185</v>
      </c>
      <c r="D20096" s="57" t="s">
        <v>49186</v>
      </c>
    </row>
    <row r="20097" spans="1:4">
      <c r="A20097" s="57" t="s">
        <v>49182</v>
      </c>
      <c r="B20097" s="57"/>
      <c r="C20097" s="57" t="s">
        <v>49187</v>
      </c>
      <c r="D20097" s="57" t="s">
        <v>49188</v>
      </c>
    </row>
    <row r="20098" spans="1:4">
      <c r="A20098" s="57" t="s">
        <v>49182</v>
      </c>
      <c r="B20098" s="57"/>
      <c r="C20098" s="57" t="s">
        <v>49189</v>
      </c>
      <c r="D20098" s="57" t="s">
        <v>49190</v>
      </c>
    </row>
    <row r="20099" spans="1:4">
      <c r="A20099" s="57" t="s">
        <v>49182</v>
      </c>
      <c r="B20099" s="57"/>
      <c r="C20099" s="57" t="s">
        <v>49191</v>
      </c>
      <c r="D20099" s="57" t="s">
        <v>49192</v>
      </c>
    </row>
    <row r="20100" spans="1:4">
      <c r="A20100" s="57" t="s">
        <v>49182</v>
      </c>
      <c r="B20100" s="57"/>
      <c r="C20100" s="57" t="s">
        <v>49193</v>
      </c>
      <c r="D20100" s="57" t="s">
        <v>49194</v>
      </c>
    </row>
    <row r="20101" spans="1:4">
      <c r="A20101" s="57" t="s">
        <v>49182</v>
      </c>
      <c r="B20101" s="57"/>
      <c r="C20101" s="57" t="s">
        <v>49195</v>
      </c>
      <c r="D20101" s="57" t="s">
        <v>49196</v>
      </c>
    </row>
    <row r="20102" spans="1:4">
      <c r="A20102" s="57" t="s">
        <v>49182</v>
      </c>
      <c r="B20102" s="57"/>
      <c r="C20102" s="57" t="s">
        <v>49197</v>
      </c>
      <c r="D20102" s="57" t="s">
        <v>49198</v>
      </c>
    </row>
    <row r="20103" spans="1:4">
      <c r="A20103" s="57" t="s">
        <v>49182</v>
      </c>
      <c r="B20103" s="57"/>
      <c r="C20103" s="57" t="s">
        <v>49199</v>
      </c>
      <c r="D20103" s="57" t="s">
        <v>49200</v>
      </c>
    </row>
    <row r="20104" spans="1:4">
      <c r="A20104" s="57" t="s">
        <v>49182</v>
      </c>
      <c r="B20104" s="57"/>
      <c r="C20104" s="57" t="s">
        <v>49201</v>
      </c>
      <c r="D20104" s="57" t="s">
        <v>49202</v>
      </c>
    </row>
    <row r="20105" spans="1:4">
      <c r="A20105" s="57" t="s">
        <v>49182</v>
      </c>
      <c r="B20105" s="57"/>
      <c r="C20105" s="57" t="s">
        <v>49203</v>
      </c>
      <c r="D20105" s="57" t="s">
        <v>49204</v>
      </c>
    </row>
    <row r="20106" spans="1:4">
      <c r="A20106" s="57" t="s">
        <v>49182</v>
      </c>
      <c r="B20106" s="57"/>
      <c r="C20106" s="57" t="s">
        <v>75437</v>
      </c>
      <c r="D20106" s="57" t="s">
        <v>75438</v>
      </c>
    </row>
    <row r="20107" spans="1:4">
      <c r="A20107" s="57" t="s">
        <v>49205</v>
      </c>
      <c r="B20107" s="57" t="s">
        <v>12940</v>
      </c>
      <c r="C20107" s="57" t="s">
        <v>49206</v>
      </c>
      <c r="D20107" s="57" t="s">
        <v>49207</v>
      </c>
    </row>
    <row r="20108" spans="1:4">
      <c r="A20108" s="57" t="s">
        <v>49205</v>
      </c>
      <c r="B20108" s="57"/>
      <c r="C20108" s="57" t="s">
        <v>49208</v>
      </c>
      <c r="D20108" s="57" t="s">
        <v>49209</v>
      </c>
    </row>
    <row r="20109" spans="1:4">
      <c r="A20109" s="57" t="s">
        <v>49205</v>
      </c>
      <c r="B20109" s="57"/>
      <c r="C20109" s="57" t="s">
        <v>49210</v>
      </c>
      <c r="D20109" s="57" t="s">
        <v>49211</v>
      </c>
    </row>
    <row r="20110" spans="1:4">
      <c r="A20110" s="57" t="s">
        <v>49205</v>
      </c>
      <c r="B20110" s="57"/>
      <c r="C20110" s="57" t="s">
        <v>49212</v>
      </c>
      <c r="D20110" s="57" t="s">
        <v>49213</v>
      </c>
    </row>
    <row r="20111" spans="1:4">
      <c r="A20111" s="57" t="s">
        <v>49205</v>
      </c>
      <c r="B20111" s="57"/>
      <c r="C20111" s="57" t="s">
        <v>49214</v>
      </c>
      <c r="D20111" s="57" t="s">
        <v>49215</v>
      </c>
    </row>
    <row r="20112" spans="1:4">
      <c r="A20112" s="57" t="s">
        <v>49205</v>
      </c>
      <c r="B20112" s="57"/>
      <c r="C20112" s="57" t="s">
        <v>49216</v>
      </c>
      <c r="D20112" s="57" t="s">
        <v>49217</v>
      </c>
    </row>
    <row r="20113" spans="1:4">
      <c r="A20113" s="57" t="s">
        <v>49205</v>
      </c>
      <c r="B20113" s="57"/>
      <c r="C20113" s="57" t="s">
        <v>49218</v>
      </c>
      <c r="D20113" s="57" t="s">
        <v>49219</v>
      </c>
    </row>
    <row r="20114" spans="1:4">
      <c r="A20114" s="57" t="s">
        <v>49205</v>
      </c>
      <c r="B20114" s="57"/>
      <c r="C20114" s="57" t="s">
        <v>76768</v>
      </c>
      <c r="D20114" s="57" t="s">
        <v>76769</v>
      </c>
    </row>
    <row r="20115" spans="1:4">
      <c r="A20115" s="57" t="s">
        <v>17545</v>
      </c>
      <c r="B20115" s="57" t="s">
        <v>2392</v>
      </c>
      <c r="C20115" s="57" t="s">
        <v>17546</v>
      </c>
      <c r="D20115" s="57" t="s">
        <v>17547</v>
      </c>
    </row>
    <row r="20116" spans="1:4">
      <c r="A20116" s="57" t="s">
        <v>17548</v>
      </c>
      <c r="B20116" s="57" t="s">
        <v>2392</v>
      </c>
      <c r="C20116" s="57" t="s">
        <v>17549</v>
      </c>
      <c r="D20116" s="57" t="s">
        <v>17550</v>
      </c>
    </row>
    <row r="20117" spans="1:4">
      <c r="A20117" s="57" t="s">
        <v>7918</v>
      </c>
      <c r="B20117" s="57" t="s">
        <v>2392</v>
      </c>
      <c r="C20117" s="57" t="s">
        <v>3125</v>
      </c>
      <c r="D20117" s="57" t="s">
        <v>3126</v>
      </c>
    </row>
    <row r="20118" spans="1:4">
      <c r="A20118" s="57" t="s">
        <v>7918</v>
      </c>
      <c r="B20118" s="57" t="s">
        <v>2392</v>
      </c>
      <c r="C20118" s="57" t="s">
        <v>3171</v>
      </c>
      <c r="D20118" s="57" t="s">
        <v>3172</v>
      </c>
    </row>
    <row r="20119" spans="1:4">
      <c r="A20119" s="57" t="s">
        <v>7918</v>
      </c>
      <c r="B20119" s="57" t="s">
        <v>2392</v>
      </c>
      <c r="C20119" s="57" t="s">
        <v>4035</v>
      </c>
      <c r="D20119" s="57" t="s">
        <v>4036</v>
      </c>
    </row>
    <row r="20120" spans="1:4">
      <c r="A20120" s="57" t="s">
        <v>7918</v>
      </c>
      <c r="B20120" s="57" t="s">
        <v>2392</v>
      </c>
      <c r="C20120" s="57" t="s">
        <v>4241</v>
      </c>
      <c r="D20120" s="57" t="s">
        <v>4242</v>
      </c>
    </row>
    <row r="20121" spans="1:4">
      <c r="A20121" s="57" t="s">
        <v>7918</v>
      </c>
      <c r="B20121" s="57" t="s">
        <v>2392</v>
      </c>
      <c r="C20121" s="57" t="s">
        <v>4704</v>
      </c>
      <c r="D20121" s="57" t="s">
        <v>4705</v>
      </c>
    </row>
    <row r="20122" spans="1:4">
      <c r="A20122" s="57" t="s">
        <v>7918</v>
      </c>
      <c r="B20122" s="57" t="s">
        <v>2392</v>
      </c>
      <c r="C20122" s="57" t="s">
        <v>4737</v>
      </c>
      <c r="D20122" s="57" t="s">
        <v>4738</v>
      </c>
    </row>
    <row r="20123" spans="1:4">
      <c r="A20123" s="57" t="s">
        <v>7918</v>
      </c>
      <c r="B20123" s="57" t="s">
        <v>2392</v>
      </c>
      <c r="C20123" s="57" t="s">
        <v>8303</v>
      </c>
      <c r="D20123" s="57" t="s">
        <v>8304</v>
      </c>
    </row>
    <row r="20124" spans="1:4">
      <c r="A20124" s="57" t="s">
        <v>7918</v>
      </c>
      <c r="B20124" s="57" t="s">
        <v>2392</v>
      </c>
      <c r="C20124" s="57" t="s">
        <v>8373</v>
      </c>
      <c r="D20124" s="57" t="s">
        <v>8304</v>
      </c>
    </row>
    <row r="20125" spans="1:4">
      <c r="A20125" s="57" t="s">
        <v>7918</v>
      </c>
      <c r="B20125" s="57" t="s">
        <v>2392</v>
      </c>
      <c r="C20125" s="57" t="s">
        <v>17551</v>
      </c>
      <c r="D20125" s="57" t="s">
        <v>17552</v>
      </c>
    </row>
    <row r="20126" spans="1:4">
      <c r="A20126" s="57" t="s">
        <v>7918</v>
      </c>
      <c r="B20126" s="57" t="s">
        <v>2392</v>
      </c>
      <c r="C20126" s="57" t="s">
        <v>17553</v>
      </c>
      <c r="D20126" s="57" t="s">
        <v>17554</v>
      </c>
    </row>
    <row r="20127" spans="1:4">
      <c r="A20127" s="57" t="s">
        <v>7918</v>
      </c>
      <c r="B20127" s="57" t="s">
        <v>2392</v>
      </c>
      <c r="C20127" s="57" t="s">
        <v>17555</v>
      </c>
      <c r="D20127" s="57" t="s">
        <v>17556</v>
      </c>
    </row>
    <row r="20128" spans="1:4">
      <c r="A20128" s="57" t="s">
        <v>7919</v>
      </c>
      <c r="B20128" s="57" t="s">
        <v>2392</v>
      </c>
      <c r="C20128" s="57" t="s">
        <v>6503</v>
      </c>
      <c r="D20128" s="57" t="s">
        <v>6504</v>
      </c>
    </row>
    <row r="20129" spans="1:4">
      <c r="A20129" s="57" t="s">
        <v>7919</v>
      </c>
      <c r="B20129" s="57" t="s">
        <v>2392</v>
      </c>
      <c r="C20129" s="57" t="s">
        <v>6918</v>
      </c>
      <c r="D20129" s="57" t="s">
        <v>6919</v>
      </c>
    </row>
    <row r="20130" spans="1:4">
      <c r="A20130" s="57" t="s">
        <v>7919</v>
      </c>
      <c r="B20130" s="57" t="s">
        <v>2392</v>
      </c>
      <c r="C20130" s="57" t="s">
        <v>17557</v>
      </c>
      <c r="D20130" s="57" t="s">
        <v>17558</v>
      </c>
    </row>
    <row r="20131" spans="1:4">
      <c r="A20131" s="57" t="s">
        <v>49220</v>
      </c>
      <c r="B20131" s="57" t="s">
        <v>12940</v>
      </c>
      <c r="C20131" s="57" t="s">
        <v>49221</v>
      </c>
      <c r="D20131" s="57" t="s">
        <v>49222</v>
      </c>
    </row>
    <row r="20132" spans="1:4">
      <c r="A20132" s="57" t="s">
        <v>49220</v>
      </c>
      <c r="B20132" s="57"/>
      <c r="C20132" s="57" t="s">
        <v>49223</v>
      </c>
      <c r="D20132" s="57" t="s">
        <v>49224</v>
      </c>
    </row>
    <row r="20133" spans="1:4">
      <c r="A20133" s="57" t="s">
        <v>49220</v>
      </c>
      <c r="B20133" s="57"/>
      <c r="C20133" s="57" t="s">
        <v>49225</v>
      </c>
      <c r="D20133" s="57" t="s">
        <v>49226</v>
      </c>
    </row>
    <row r="20134" spans="1:4">
      <c r="A20134" s="57" t="s">
        <v>49227</v>
      </c>
      <c r="B20134" s="57" t="s">
        <v>12940</v>
      </c>
      <c r="C20134" s="57" t="s">
        <v>49228</v>
      </c>
      <c r="D20134" s="57" t="s">
        <v>49229</v>
      </c>
    </row>
    <row r="20135" spans="1:4">
      <c r="A20135" s="57" t="s">
        <v>7920</v>
      </c>
      <c r="B20135" s="57" t="s">
        <v>2394</v>
      </c>
      <c r="C20135" s="57" t="s">
        <v>3133</v>
      </c>
      <c r="D20135" s="57" t="s">
        <v>3134</v>
      </c>
    </row>
    <row r="20136" spans="1:4">
      <c r="A20136" s="57" t="s">
        <v>7920</v>
      </c>
      <c r="B20136" s="57" t="s">
        <v>2394</v>
      </c>
      <c r="C20136" s="57" t="s">
        <v>5363</v>
      </c>
      <c r="D20136" s="57" t="s">
        <v>5364</v>
      </c>
    </row>
    <row r="20137" spans="1:4">
      <c r="A20137" s="57" t="s">
        <v>7920</v>
      </c>
      <c r="B20137" s="57" t="s">
        <v>2394</v>
      </c>
      <c r="C20137" s="57" t="s">
        <v>8782</v>
      </c>
      <c r="D20137" s="57" t="s">
        <v>8783</v>
      </c>
    </row>
    <row r="20138" spans="1:4">
      <c r="A20138" s="57" t="s">
        <v>7920</v>
      </c>
      <c r="B20138" s="57" t="s">
        <v>2394</v>
      </c>
      <c r="C20138" s="57" t="s">
        <v>13153</v>
      </c>
      <c r="D20138" s="57" t="s">
        <v>13154</v>
      </c>
    </row>
    <row r="20139" spans="1:4">
      <c r="A20139" s="57" t="s">
        <v>7920</v>
      </c>
      <c r="B20139" s="57" t="s">
        <v>2394</v>
      </c>
      <c r="C20139" s="57" t="s">
        <v>15558</v>
      </c>
      <c r="D20139" s="57" t="s">
        <v>15559</v>
      </c>
    </row>
    <row r="20140" spans="1:4">
      <c r="A20140" s="57" t="s">
        <v>7920</v>
      </c>
      <c r="B20140" s="57" t="s">
        <v>2394</v>
      </c>
      <c r="C20140" s="57" t="s">
        <v>17559</v>
      </c>
      <c r="D20140" s="57" t="s">
        <v>17560</v>
      </c>
    </row>
    <row r="20141" spans="1:4">
      <c r="A20141" s="57" t="s">
        <v>49230</v>
      </c>
      <c r="B20141" s="57" t="s">
        <v>12940</v>
      </c>
      <c r="C20141" s="57" t="s">
        <v>49231</v>
      </c>
      <c r="D20141" s="57" t="s">
        <v>49232</v>
      </c>
    </row>
    <row r="20142" spans="1:4">
      <c r="A20142" s="57" t="s">
        <v>49230</v>
      </c>
      <c r="B20142" s="57"/>
      <c r="C20142" s="57" t="s">
        <v>49233</v>
      </c>
      <c r="D20142" s="57" t="s">
        <v>49234</v>
      </c>
    </row>
    <row r="20143" spans="1:4">
      <c r="A20143" s="57" t="s">
        <v>49235</v>
      </c>
      <c r="B20143" s="57" t="s">
        <v>12940</v>
      </c>
      <c r="C20143" s="57" t="s">
        <v>49236</v>
      </c>
      <c r="D20143" s="57" t="s">
        <v>49237</v>
      </c>
    </row>
    <row r="20144" spans="1:4">
      <c r="A20144" s="57" t="s">
        <v>49238</v>
      </c>
      <c r="B20144" s="57" t="s">
        <v>12940</v>
      </c>
      <c r="C20144" s="57" t="s">
        <v>49239</v>
      </c>
      <c r="D20144" s="57" t="s">
        <v>19034</v>
      </c>
    </row>
    <row r="20145" spans="1:4">
      <c r="A20145" s="57" t="s">
        <v>49240</v>
      </c>
      <c r="B20145" s="57" t="s">
        <v>12940</v>
      </c>
      <c r="C20145" s="57" t="s">
        <v>49241</v>
      </c>
      <c r="D20145" s="57" t="s">
        <v>49242</v>
      </c>
    </row>
    <row r="20146" spans="1:4">
      <c r="A20146" s="57" t="s">
        <v>49243</v>
      </c>
      <c r="B20146" s="57" t="s">
        <v>12940</v>
      </c>
      <c r="C20146" s="57" t="s">
        <v>49244</v>
      </c>
      <c r="D20146" s="57" t="s">
        <v>49245</v>
      </c>
    </row>
    <row r="20147" spans="1:4">
      <c r="A20147" s="57" t="s">
        <v>49246</v>
      </c>
      <c r="B20147" s="57" t="s">
        <v>12940</v>
      </c>
      <c r="C20147" s="57" t="s">
        <v>49247</v>
      </c>
      <c r="D20147" s="57" t="s">
        <v>49248</v>
      </c>
    </row>
    <row r="20148" spans="1:4">
      <c r="A20148" s="57" t="s">
        <v>49246</v>
      </c>
      <c r="B20148" s="57"/>
      <c r="C20148" s="57" t="s">
        <v>49249</v>
      </c>
      <c r="D20148" s="57" t="s">
        <v>49250</v>
      </c>
    </row>
    <row r="20149" spans="1:4">
      <c r="A20149" s="57" t="s">
        <v>49246</v>
      </c>
      <c r="B20149" s="57"/>
      <c r="C20149" s="57" t="s">
        <v>49251</v>
      </c>
      <c r="D20149" s="57" t="s">
        <v>49252</v>
      </c>
    </row>
    <row r="20150" spans="1:4">
      <c r="A20150" s="57" t="s">
        <v>49246</v>
      </c>
      <c r="B20150" s="57"/>
      <c r="C20150" s="57" t="s">
        <v>49253</v>
      </c>
      <c r="D20150" s="57" t="s">
        <v>49254</v>
      </c>
    </row>
    <row r="20151" spans="1:4">
      <c r="A20151" s="57" t="s">
        <v>49246</v>
      </c>
      <c r="B20151" s="57"/>
      <c r="C20151" s="57" t="s">
        <v>49255</v>
      </c>
      <c r="D20151" s="57" t="s">
        <v>49256</v>
      </c>
    </row>
    <row r="20152" spans="1:4">
      <c r="A20152" s="57" t="s">
        <v>49246</v>
      </c>
      <c r="B20152" s="57"/>
      <c r="C20152" s="57" t="s">
        <v>75439</v>
      </c>
      <c r="D20152" s="57" t="s">
        <v>75440</v>
      </c>
    </row>
    <row r="20153" spans="1:4">
      <c r="A20153" s="57" t="s">
        <v>49257</v>
      </c>
      <c r="B20153" s="57" t="s">
        <v>12940</v>
      </c>
      <c r="C20153" s="57" t="s">
        <v>49258</v>
      </c>
      <c r="D20153" s="57" t="s">
        <v>76770</v>
      </c>
    </row>
    <row r="20154" spans="1:4">
      <c r="A20154" s="57" t="s">
        <v>49257</v>
      </c>
      <c r="B20154" s="57"/>
      <c r="C20154" s="57" t="s">
        <v>49259</v>
      </c>
      <c r="D20154" s="57" t="s">
        <v>34362</v>
      </c>
    </row>
    <row r="20155" spans="1:4">
      <c r="A20155" s="57" t="s">
        <v>49260</v>
      </c>
      <c r="B20155" s="57" t="s">
        <v>12940</v>
      </c>
      <c r="C20155" s="57" t="s">
        <v>49261</v>
      </c>
      <c r="D20155" s="57" t="s">
        <v>49262</v>
      </c>
    </row>
    <row r="20156" spans="1:4">
      <c r="A20156" s="57" t="s">
        <v>49260</v>
      </c>
      <c r="B20156" s="57"/>
      <c r="C20156" s="57" t="s">
        <v>49263</v>
      </c>
      <c r="D20156" s="57" t="s">
        <v>49264</v>
      </c>
    </row>
    <row r="20157" spans="1:4">
      <c r="A20157" s="57" t="s">
        <v>49260</v>
      </c>
      <c r="B20157" s="57"/>
      <c r="C20157" s="57" t="s">
        <v>49265</v>
      </c>
      <c r="D20157" s="57" t="s">
        <v>49266</v>
      </c>
    </row>
    <row r="20158" spans="1:4">
      <c r="A20158" s="57" t="s">
        <v>7921</v>
      </c>
      <c r="B20158" s="57" t="s">
        <v>2396</v>
      </c>
      <c r="C20158" s="57" t="s">
        <v>3163</v>
      </c>
      <c r="D20158" s="57" t="s">
        <v>3164</v>
      </c>
    </row>
    <row r="20159" spans="1:4">
      <c r="A20159" s="57" t="s">
        <v>7921</v>
      </c>
      <c r="B20159" s="57" t="s">
        <v>2396</v>
      </c>
      <c r="C20159" s="57" t="s">
        <v>4662</v>
      </c>
      <c r="D20159" s="57" t="s">
        <v>4663</v>
      </c>
    </row>
    <row r="20160" spans="1:4">
      <c r="A20160" s="57" t="s">
        <v>49267</v>
      </c>
      <c r="B20160" s="57" t="s">
        <v>12940</v>
      </c>
      <c r="C20160" s="57" t="s">
        <v>49268</v>
      </c>
      <c r="D20160" s="57" t="s">
        <v>19034</v>
      </c>
    </row>
    <row r="20161" spans="1:4">
      <c r="A20161" s="57" t="s">
        <v>49269</v>
      </c>
      <c r="B20161" s="57" t="s">
        <v>12940</v>
      </c>
      <c r="C20161" s="57" t="s">
        <v>49270</v>
      </c>
      <c r="D20161" s="57" t="s">
        <v>49271</v>
      </c>
    </row>
    <row r="20162" spans="1:4">
      <c r="A20162" s="57" t="s">
        <v>49272</v>
      </c>
      <c r="B20162" s="57" t="s">
        <v>12940</v>
      </c>
      <c r="C20162" s="57" t="s">
        <v>49273</v>
      </c>
      <c r="D20162" s="57" t="s">
        <v>49274</v>
      </c>
    </row>
    <row r="20163" spans="1:4">
      <c r="A20163" s="57" t="s">
        <v>49272</v>
      </c>
      <c r="B20163" s="57"/>
      <c r="C20163" s="57" t="s">
        <v>49275</v>
      </c>
      <c r="D20163" s="57" t="s">
        <v>49276</v>
      </c>
    </row>
    <row r="20164" spans="1:4">
      <c r="A20164" s="57" t="s">
        <v>49272</v>
      </c>
      <c r="B20164" s="57"/>
      <c r="C20164" s="57" t="s">
        <v>49277</v>
      </c>
      <c r="D20164" s="57" t="s">
        <v>49278</v>
      </c>
    </row>
    <row r="20165" spans="1:4">
      <c r="A20165" s="57" t="s">
        <v>7922</v>
      </c>
      <c r="B20165" s="57" t="s">
        <v>10916</v>
      </c>
      <c r="C20165" s="57" t="s">
        <v>3175</v>
      </c>
      <c r="D20165" s="57" t="s">
        <v>3176</v>
      </c>
    </row>
    <row r="20166" spans="1:4">
      <c r="A20166" s="57" t="s">
        <v>49279</v>
      </c>
      <c r="B20166" s="57" t="s">
        <v>12940</v>
      </c>
      <c r="C20166" s="57" t="s">
        <v>49280</v>
      </c>
      <c r="D20166" s="57" t="s">
        <v>49281</v>
      </c>
    </row>
    <row r="20167" spans="1:4">
      <c r="A20167" s="57" t="s">
        <v>49282</v>
      </c>
      <c r="B20167" s="57" t="s">
        <v>12940</v>
      </c>
      <c r="C20167" s="57" t="s">
        <v>49283</v>
      </c>
      <c r="D20167" s="57" t="s">
        <v>49284</v>
      </c>
    </row>
    <row r="20168" spans="1:4">
      <c r="A20168" s="57" t="s">
        <v>49285</v>
      </c>
      <c r="B20168" s="57" t="s">
        <v>12940</v>
      </c>
      <c r="C20168" s="57" t="s">
        <v>49286</v>
      </c>
      <c r="D20168" s="57" t="s">
        <v>49287</v>
      </c>
    </row>
    <row r="20169" spans="1:4">
      <c r="A20169" s="57" t="s">
        <v>49288</v>
      </c>
      <c r="B20169" s="57" t="s">
        <v>12940</v>
      </c>
      <c r="C20169" s="57" t="s">
        <v>49289</v>
      </c>
      <c r="D20169" s="57" t="s">
        <v>49290</v>
      </c>
    </row>
    <row r="20170" spans="1:4">
      <c r="A20170" s="57" t="s">
        <v>49288</v>
      </c>
      <c r="B20170" s="57"/>
      <c r="C20170" s="57" t="s">
        <v>49291</v>
      </c>
      <c r="D20170" s="57" t="s">
        <v>49292</v>
      </c>
    </row>
    <row r="20171" spans="1:4">
      <c r="A20171" s="57" t="s">
        <v>49288</v>
      </c>
      <c r="B20171" s="57"/>
      <c r="C20171" s="57" t="s">
        <v>49293</v>
      </c>
      <c r="D20171" s="57" t="s">
        <v>19034</v>
      </c>
    </row>
    <row r="20172" spans="1:4">
      <c r="A20172" s="57" t="s">
        <v>49288</v>
      </c>
      <c r="B20172" s="57"/>
      <c r="C20172" s="57" t="s">
        <v>49294</v>
      </c>
      <c r="D20172" s="57" t="s">
        <v>49295</v>
      </c>
    </row>
    <row r="20173" spans="1:4">
      <c r="A20173" s="57" t="s">
        <v>49288</v>
      </c>
      <c r="B20173" s="57"/>
      <c r="C20173" s="57" t="s">
        <v>49296</v>
      </c>
      <c r="D20173" s="57" t="s">
        <v>49297</v>
      </c>
    </row>
    <row r="20174" spans="1:4">
      <c r="A20174" s="57" t="s">
        <v>49288</v>
      </c>
      <c r="B20174" s="57"/>
      <c r="C20174" s="57" t="s">
        <v>49298</v>
      </c>
      <c r="D20174" s="57" t="s">
        <v>49299</v>
      </c>
    </row>
    <row r="20175" spans="1:4">
      <c r="A20175" s="57" t="s">
        <v>49288</v>
      </c>
      <c r="B20175" s="57"/>
      <c r="C20175" s="57" t="s">
        <v>49300</v>
      </c>
      <c r="D20175" s="57" t="s">
        <v>49301</v>
      </c>
    </row>
    <row r="20176" spans="1:4">
      <c r="A20176" s="57" t="s">
        <v>49288</v>
      </c>
      <c r="B20176" s="57"/>
      <c r="C20176" s="57" t="s">
        <v>49302</v>
      </c>
      <c r="D20176" s="57" t="s">
        <v>49303</v>
      </c>
    </row>
    <row r="20177" spans="1:4">
      <c r="A20177" s="57" t="s">
        <v>49304</v>
      </c>
      <c r="B20177" s="57" t="s">
        <v>12940</v>
      </c>
      <c r="C20177" s="57" t="s">
        <v>49305</v>
      </c>
      <c r="D20177" s="57" t="s">
        <v>49306</v>
      </c>
    </row>
    <row r="20178" spans="1:4">
      <c r="A20178" s="57" t="s">
        <v>49307</v>
      </c>
      <c r="B20178" s="57" t="s">
        <v>12940</v>
      </c>
      <c r="C20178" s="57" t="s">
        <v>49308</v>
      </c>
      <c r="D20178" s="57" t="s">
        <v>49309</v>
      </c>
    </row>
    <row r="20179" spans="1:4">
      <c r="A20179" s="57" t="s">
        <v>49310</v>
      </c>
      <c r="B20179" s="57" t="s">
        <v>12940</v>
      </c>
      <c r="C20179" s="57" t="s">
        <v>49311</v>
      </c>
      <c r="D20179" s="57" t="s">
        <v>49312</v>
      </c>
    </row>
    <row r="20180" spans="1:4">
      <c r="A20180" s="57" t="s">
        <v>49310</v>
      </c>
      <c r="B20180" s="57"/>
      <c r="C20180" s="57" t="s">
        <v>49313</v>
      </c>
      <c r="D20180" s="57" t="s">
        <v>49314</v>
      </c>
    </row>
    <row r="20181" spans="1:4">
      <c r="A20181" s="57" t="s">
        <v>49310</v>
      </c>
      <c r="B20181" s="57"/>
      <c r="C20181" s="57" t="s">
        <v>49315</v>
      </c>
      <c r="D20181" s="57" t="s">
        <v>49316</v>
      </c>
    </row>
    <row r="20182" spans="1:4">
      <c r="A20182" s="57" t="s">
        <v>49310</v>
      </c>
      <c r="B20182" s="57"/>
      <c r="C20182" s="57" t="s">
        <v>49317</v>
      </c>
      <c r="D20182" s="57" t="s">
        <v>49318</v>
      </c>
    </row>
    <row r="20183" spans="1:4">
      <c r="A20183" s="57" t="s">
        <v>49310</v>
      </c>
      <c r="B20183" s="57"/>
      <c r="C20183" s="57" t="s">
        <v>49319</v>
      </c>
      <c r="D20183" s="57" t="s">
        <v>49320</v>
      </c>
    </row>
    <row r="20184" spans="1:4">
      <c r="A20184" s="57" t="s">
        <v>49321</v>
      </c>
      <c r="B20184" s="57" t="s">
        <v>12940</v>
      </c>
      <c r="C20184" s="57" t="s">
        <v>49322</v>
      </c>
      <c r="D20184" s="57" t="s">
        <v>49323</v>
      </c>
    </row>
    <row r="20185" spans="1:4">
      <c r="A20185" s="57" t="s">
        <v>49321</v>
      </c>
      <c r="B20185" s="57"/>
      <c r="C20185" s="57" t="s">
        <v>49324</v>
      </c>
      <c r="D20185" s="57" t="s">
        <v>49325</v>
      </c>
    </row>
    <row r="20186" spans="1:4">
      <c r="A20186" s="57" t="s">
        <v>49326</v>
      </c>
      <c r="B20186" s="57" t="s">
        <v>12940</v>
      </c>
      <c r="C20186" s="57" t="s">
        <v>49327</v>
      </c>
      <c r="D20186" s="57" t="s">
        <v>2847</v>
      </c>
    </row>
    <row r="20187" spans="1:4">
      <c r="A20187" s="57" t="s">
        <v>49326</v>
      </c>
      <c r="B20187" s="57"/>
      <c r="C20187" s="57" t="s">
        <v>49328</v>
      </c>
      <c r="D20187" s="57" t="s">
        <v>49329</v>
      </c>
    </row>
    <row r="20188" spans="1:4">
      <c r="A20188" s="57" t="s">
        <v>75441</v>
      </c>
      <c r="B20188" s="57" t="s">
        <v>12940</v>
      </c>
      <c r="C20188" s="57" t="s">
        <v>75442</v>
      </c>
      <c r="D20188" s="57" t="s">
        <v>75443</v>
      </c>
    </row>
    <row r="20189" spans="1:4">
      <c r="A20189" s="57" t="s">
        <v>49330</v>
      </c>
      <c r="B20189" s="57" t="s">
        <v>12940</v>
      </c>
      <c r="C20189" s="57" t="s">
        <v>49331</v>
      </c>
      <c r="D20189" s="57" t="s">
        <v>49332</v>
      </c>
    </row>
    <row r="20190" spans="1:4">
      <c r="A20190" s="57" t="s">
        <v>49330</v>
      </c>
      <c r="B20190" s="57"/>
      <c r="C20190" s="57" t="s">
        <v>49333</v>
      </c>
      <c r="D20190" s="57" t="s">
        <v>49334</v>
      </c>
    </row>
    <row r="20191" spans="1:4">
      <c r="A20191" s="57" t="s">
        <v>49330</v>
      </c>
      <c r="B20191" s="57"/>
      <c r="C20191" s="57" t="s">
        <v>75444</v>
      </c>
      <c r="D20191" s="57" t="s">
        <v>75445</v>
      </c>
    </row>
    <row r="20192" spans="1:4">
      <c r="A20192" s="57" t="s">
        <v>75446</v>
      </c>
      <c r="B20192" s="57" t="s">
        <v>12940</v>
      </c>
      <c r="C20192" s="57" t="s">
        <v>49335</v>
      </c>
      <c r="D20192" s="57" t="s">
        <v>49336</v>
      </c>
    </row>
    <row r="20193" spans="1:4">
      <c r="A20193" s="57" t="s">
        <v>49337</v>
      </c>
      <c r="B20193" s="57" t="s">
        <v>12940</v>
      </c>
      <c r="C20193" s="57" t="s">
        <v>49338</v>
      </c>
      <c r="D20193" s="57" t="s">
        <v>49339</v>
      </c>
    </row>
    <row r="20194" spans="1:4">
      <c r="A20194" s="57" t="s">
        <v>49340</v>
      </c>
      <c r="B20194" s="57" t="s">
        <v>12940</v>
      </c>
      <c r="C20194" s="57" t="s">
        <v>49341</v>
      </c>
      <c r="D20194" s="57" t="s">
        <v>49342</v>
      </c>
    </row>
    <row r="20195" spans="1:4">
      <c r="A20195" s="57" t="s">
        <v>49343</v>
      </c>
      <c r="B20195" s="57" t="s">
        <v>12940</v>
      </c>
      <c r="C20195" s="57" t="s">
        <v>49344</v>
      </c>
      <c r="D20195" s="57" t="s">
        <v>49345</v>
      </c>
    </row>
    <row r="20196" spans="1:4">
      <c r="A20196" s="57" t="s">
        <v>49346</v>
      </c>
      <c r="B20196" s="57" t="s">
        <v>12940</v>
      </c>
      <c r="C20196" s="57" t="s">
        <v>49347</v>
      </c>
      <c r="D20196" s="57" t="s">
        <v>49348</v>
      </c>
    </row>
    <row r="20197" spans="1:4">
      <c r="A20197" s="57" t="s">
        <v>49349</v>
      </c>
      <c r="B20197" s="57" t="s">
        <v>12940</v>
      </c>
      <c r="C20197" s="57" t="s">
        <v>49350</v>
      </c>
      <c r="D20197" s="57" t="s">
        <v>49351</v>
      </c>
    </row>
    <row r="20198" spans="1:4">
      <c r="A20198" s="57" t="s">
        <v>49352</v>
      </c>
      <c r="B20198" s="57" t="s">
        <v>12940</v>
      </c>
      <c r="C20198" s="57" t="s">
        <v>49353</v>
      </c>
      <c r="D20198" s="57" t="s">
        <v>49354</v>
      </c>
    </row>
    <row r="20199" spans="1:4">
      <c r="A20199" s="57" t="s">
        <v>49352</v>
      </c>
      <c r="B20199" s="57"/>
      <c r="C20199" s="57" t="s">
        <v>49355</v>
      </c>
      <c r="D20199" s="57" t="s">
        <v>49356</v>
      </c>
    </row>
    <row r="20200" spans="1:4">
      <c r="A20200" s="57" t="s">
        <v>49352</v>
      </c>
      <c r="B20200" s="57"/>
      <c r="C20200" s="57" t="s">
        <v>49357</v>
      </c>
      <c r="D20200" s="57" t="s">
        <v>49358</v>
      </c>
    </row>
    <row r="20201" spans="1:4">
      <c r="A20201" s="57" t="s">
        <v>49352</v>
      </c>
      <c r="B20201" s="57"/>
      <c r="C20201" s="57" t="s">
        <v>49359</v>
      </c>
      <c r="D20201" s="57" t="s">
        <v>49360</v>
      </c>
    </row>
    <row r="20202" spans="1:4">
      <c r="A20202" s="57" t="s">
        <v>49361</v>
      </c>
      <c r="B20202" s="57" t="s">
        <v>12940</v>
      </c>
      <c r="C20202" s="57" t="s">
        <v>49362</v>
      </c>
      <c r="D20202" s="57" t="s">
        <v>19034</v>
      </c>
    </row>
    <row r="20203" spans="1:4">
      <c r="A20203" s="57" t="s">
        <v>49361</v>
      </c>
      <c r="B20203" s="57"/>
      <c r="C20203" s="57" t="s">
        <v>49363</v>
      </c>
      <c r="D20203" s="57" t="s">
        <v>49364</v>
      </c>
    </row>
    <row r="20204" spans="1:4">
      <c r="A20204" s="57" t="s">
        <v>49365</v>
      </c>
      <c r="B20204" s="57" t="s">
        <v>12940</v>
      </c>
      <c r="C20204" s="57" t="s">
        <v>49366</v>
      </c>
      <c r="D20204" s="57" t="s">
        <v>49367</v>
      </c>
    </row>
    <row r="20205" spans="1:4">
      <c r="A20205" s="57" t="s">
        <v>49365</v>
      </c>
      <c r="B20205" s="57"/>
      <c r="C20205" s="57" t="s">
        <v>49368</v>
      </c>
      <c r="D20205" s="57" t="s">
        <v>49369</v>
      </c>
    </row>
    <row r="20206" spans="1:4">
      <c r="A20206" s="57" t="s">
        <v>49365</v>
      </c>
      <c r="B20206" s="57"/>
      <c r="C20206" s="57" t="s">
        <v>49370</v>
      </c>
      <c r="D20206" s="57" t="s">
        <v>49371</v>
      </c>
    </row>
    <row r="20207" spans="1:4">
      <c r="A20207" s="57" t="s">
        <v>49365</v>
      </c>
      <c r="B20207" s="57"/>
      <c r="C20207" s="57" t="s">
        <v>49372</v>
      </c>
      <c r="D20207" s="57" t="s">
        <v>49373</v>
      </c>
    </row>
    <row r="20208" spans="1:4">
      <c r="A20208" s="57" t="s">
        <v>49374</v>
      </c>
      <c r="B20208" s="57" t="s">
        <v>12940</v>
      </c>
      <c r="C20208" s="57" t="s">
        <v>49375</v>
      </c>
      <c r="D20208" s="57" t="s">
        <v>49376</v>
      </c>
    </row>
    <row r="20209" spans="1:4">
      <c r="A20209" s="57" t="s">
        <v>49377</v>
      </c>
      <c r="B20209" s="57" t="s">
        <v>12940</v>
      </c>
      <c r="C20209" s="57" t="s">
        <v>49378</v>
      </c>
      <c r="D20209" s="57" t="s">
        <v>49379</v>
      </c>
    </row>
    <row r="20210" spans="1:4">
      <c r="A20210" s="57" t="s">
        <v>49377</v>
      </c>
      <c r="B20210" s="57"/>
      <c r="C20210" s="57" t="s">
        <v>49380</v>
      </c>
      <c r="D20210" s="57" t="s">
        <v>49381</v>
      </c>
    </row>
    <row r="20211" spans="1:4">
      <c r="A20211" s="57" t="s">
        <v>49377</v>
      </c>
      <c r="B20211" s="57"/>
      <c r="C20211" s="57" t="s">
        <v>49382</v>
      </c>
      <c r="D20211" s="57" t="s">
        <v>49383</v>
      </c>
    </row>
    <row r="20212" spans="1:4">
      <c r="A20212" s="57" t="s">
        <v>49377</v>
      </c>
      <c r="B20212" s="57"/>
      <c r="C20212" s="57" t="s">
        <v>49384</v>
      </c>
      <c r="D20212" s="57" t="s">
        <v>49385</v>
      </c>
    </row>
    <row r="20213" spans="1:4">
      <c r="A20213" s="57" t="s">
        <v>49377</v>
      </c>
      <c r="B20213" s="57"/>
      <c r="C20213" s="57" t="s">
        <v>49386</v>
      </c>
      <c r="D20213" s="57" t="s">
        <v>49387</v>
      </c>
    </row>
    <row r="20214" spans="1:4">
      <c r="A20214" s="57" t="s">
        <v>49377</v>
      </c>
      <c r="B20214" s="57"/>
      <c r="C20214" s="57" t="s">
        <v>49388</v>
      </c>
      <c r="D20214" s="57" t="s">
        <v>49389</v>
      </c>
    </row>
    <row r="20215" spans="1:4">
      <c r="A20215" s="57" t="s">
        <v>49377</v>
      </c>
      <c r="B20215" s="57"/>
      <c r="C20215" s="57" t="s">
        <v>49390</v>
      </c>
      <c r="D20215" s="57" t="s">
        <v>49391</v>
      </c>
    </row>
    <row r="20216" spans="1:4">
      <c r="A20216" s="57" t="s">
        <v>49377</v>
      </c>
      <c r="B20216" s="57"/>
      <c r="C20216" s="57" t="s">
        <v>49392</v>
      </c>
      <c r="D20216" s="57" t="s">
        <v>49393</v>
      </c>
    </row>
    <row r="20217" spans="1:4">
      <c r="A20217" s="57" t="s">
        <v>49394</v>
      </c>
      <c r="B20217" s="57" t="s">
        <v>12940</v>
      </c>
      <c r="C20217" s="57" t="s">
        <v>49395</v>
      </c>
      <c r="D20217" s="57" t="s">
        <v>49396</v>
      </c>
    </row>
    <row r="20218" spans="1:4">
      <c r="A20218" s="57" t="s">
        <v>49397</v>
      </c>
      <c r="B20218" s="57" t="s">
        <v>12940</v>
      </c>
      <c r="C20218" s="57" t="s">
        <v>49398</v>
      </c>
      <c r="D20218" s="57" t="s">
        <v>48672</v>
      </c>
    </row>
    <row r="20219" spans="1:4">
      <c r="A20219" s="57" t="s">
        <v>49397</v>
      </c>
      <c r="B20219" s="57"/>
      <c r="C20219" s="57" t="s">
        <v>49399</v>
      </c>
      <c r="D20219" s="57" t="s">
        <v>48674</v>
      </c>
    </row>
    <row r="20220" spans="1:4">
      <c r="A20220" s="57" t="s">
        <v>49400</v>
      </c>
      <c r="B20220" s="57" t="s">
        <v>12940</v>
      </c>
      <c r="C20220" s="57" t="s">
        <v>49401</v>
      </c>
      <c r="D20220" s="57" t="s">
        <v>48672</v>
      </c>
    </row>
    <row r="20221" spans="1:4">
      <c r="A20221" s="57" t="s">
        <v>49400</v>
      </c>
      <c r="B20221" s="57"/>
      <c r="C20221" s="57" t="s">
        <v>49402</v>
      </c>
      <c r="D20221" s="57" t="s">
        <v>48674</v>
      </c>
    </row>
    <row r="20222" spans="1:4">
      <c r="A20222" s="57" t="s">
        <v>49400</v>
      </c>
      <c r="B20222" s="57"/>
      <c r="C20222" s="57" t="s">
        <v>49403</v>
      </c>
      <c r="D20222" s="57" t="s">
        <v>48676</v>
      </c>
    </row>
    <row r="20223" spans="1:4">
      <c r="A20223" s="57" t="s">
        <v>49400</v>
      </c>
      <c r="B20223" s="57"/>
      <c r="C20223" s="57" t="s">
        <v>49404</v>
      </c>
      <c r="D20223" s="57" t="s">
        <v>48678</v>
      </c>
    </row>
    <row r="20224" spans="1:4">
      <c r="A20224" s="57" t="s">
        <v>49400</v>
      </c>
      <c r="B20224" s="57"/>
      <c r="C20224" s="57" t="s">
        <v>49405</v>
      </c>
      <c r="D20224" s="57" t="s">
        <v>48680</v>
      </c>
    </row>
    <row r="20225" spans="1:4">
      <c r="A20225" s="57" t="s">
        <v>49400</v>
      </c>
      <c r="B20225" s="57"/>
      <c r="C20225" s="57" t="s">
        <v>49406</v>
      </c>
      <c r="D20225" s="57" t="s">
        <v>48682</v>
      </c>
    </row>
    <row r="20226" spans="1:4">
      <c r="A20226" s="57" t="s">
        <v>49400</v>
      </c>
      <c r="B20226" s="57"/>
      <c r="C20226" s="57" t="s">
        <v>49407</v>
      </c>
      <c r="D20226" s="57" t="s">
        <v>48684</v>
      </c>
    </row>
    <row r="20227" spans="1:4">
      <c r="A20227" s="57" t="s">
        <v>49408</v>
      </c>
      <c r="B20227" s="57" t="s">
        <v>12940</v>
      </c>
      <c r="C20227" s="57" t="s">
        <v>49409</v>
      </c>
      <c r="D20227" s="57" t="s">
        <v>49410</v>
      </c>
    </row>
    <row r="20228" spans="1:4">
      <c r="A20228" s="57" t="s">
        <v>49411</v>
      </c>
      <c r="B20228" s="57" t="s">
        <v>12940</v>
      </c>
      <c r="C20228" s="57" t="s">
        <v>49412</v>
      </c>
      <c r="D20228" s="57" t="s">
        <v>49413</v>
      </c>
    </row>
    <row r="20229" spans="1:4">
      <c r="A20229" s="57" t="s">
        <v>49411</v>
      </c>
      <c r="B20229" s="57"/>
      <c r="C20229" s="57" t="s">
        <v>49414</v>
      </c>
      <c r="D20229" s="57" t="s">
        <v>49415</v>
      </c>
    </row>
    <row r="20230" spans="1:4">
      <c r="A20230" s="57" t="s">
        <v>49411</v>
      </c>
      <c r="B20230" s="57"/>
      <c r="C20230" s="57" t="s">
        <v>49416</v>
      </c>
      <c r="D20230" s="57" t="s">
        <v>19034</v>
      </c>
    </row>
    <row r="20231" spans="1:4">
      <c r="A20231" s="57" t="s">
        <v>49417</v>
      </c>
      <c r="B20231" s="57" t="s">
        <v>12940</v>
      </c>
      <c r="C20231" s="57" t="s">
        <v>49418</v>
      </c>
      <c r="D20231" s="57" t="s">
        <v>49419</v>
      </c>
    </row>
    <row r="20232" spans="1:4">
      <c r="A20232" s="57" t="s">
        <v>49417</v>
      </c>
      <c r="B20232" s="57"/>
      <c r="C20232" s="57" t="s">
        <v>49420</v>
      </c>
      <c r="D20232" s="57" t="s">
        <v>19034</v>
      </c>
    </row>
    <row r="20233" spans="1:4">
      <c r="A20233" s="57" t="s">
        <v>49421</v>
      </c>
      <c r="B20233" s="57" t="s">
        <v>12940</v>
      </c>
      <c r="C20233" s="57" t="s">
        <v>49422</v>
      </c>
      <c r="D20233" s="57" t="s">
        <v>19034</v>
      </c>
    </row>
    <row r="20234" spans="1:4">
      <c r="A20234" s="57" t="s">
        <v>49423</v>
      </c>
      <c r="B20234" s="57" t="s">
        <v>12940</v>
      </c>
      <c r="C20234" s="57" t="s">
        <v>49424</v>
      </c>
      <c r="D20234" s="57" t="s">
        <v>49425</v>
      </c>
    </row>
    <row r="20235" spans="1:4">
      <c r="A20235" s="57" t="s">
        <v>49423</v>
      </c>
      <c r="B20235" s="57"/>
      <c r="C20235" s="57" t="s">
        <v>49426</v>
      </c>
      <c r="D20235" s="57" t="s">
        <v>49427</v>
      </c>
    </row>
    <row r="20236" spans="1:4">
      <c r="A20236" s="57" t="s">
        <v>7923</v>
      </c>
      <c r="B20236" s="57" t="s">
        <v>2398</v>
      </c>
      <c r="C20236" s="57" t="s">
        <v>3199</v>
      </c>
      <c r="D20236" s="57" t="s">
        <v>3200</v>
      </c>
    </row>
    <row r="20237" spans="1:4">
      <c r="A20237" s="57" t="s">
        <v>7923</v>
      </c>
      <c r="B20237" s="57" t="s">
        <v>2398</v>
      </c>
      <c r="C20237" s="57" t="s">
        <v>4424</v>
      </c>
      <c r="D20237" s="57" t="s">
        <v>4425</v>
      </c>
    </row>
    <row r="20238" spans="1:4">
      <c r="A20238" s="57" t="s">
        <v>49428</v>
      </c>
      <c r="B20238" s="57" t="s">
        <v>12940</v>
      </c>
      <c r="C20238" s="57" t="s">
        <v>49429</v>
      </c>
      <c r="D20238" s="57" t="s">
        <v>49430</v>
      </c>
    </row>
    <row r="20239" spans="1:4">
      <c r="A20239" s="57" t="s">
        <v>49428</v>
      </c>
      <c r="B20239" s="57"/>
      <c r="C20239" s="57" t="s">
        <v>49431</v>
      </c>
      <c r="D20239" s="57" t="s">
        <v>49432</v>
      </c>
    </row>
    <row r="20240" spans="1:4">
      <c r="A20240" s="57" t="s">
        <v>49428</v>
      </c>
      <c r="B20240" s="57"/>
      <c r="C20240" s="57" t="s">
        <v>49433</v>
      </c>
      <c r="D20240" s="57" t="s">
        <v>49434</v>
      </c>
    </row>
    <row r="20241" spans="1:4">
      <c r="A20241" s="57" t="s">
        <v>49435</v>
      </c>
      <c r="B20241" s="57" t="s">
        <v>12940</v>
      </c>
      <c r="C20241" s="57" t="s">
        <v>49436</v>
      </c>
      <c r="D20241" s="57" t="s">
        <v>49437</v>
      </c>
    </row>
    <row r="20242" spans="1:4">
      <c r="A20242" s="57" t="s">
        <v>49435</v>
      </c>
      <c r="B20242" s="57"/>
      <c r="C20242" s="57" t="s">
        <v>49438</v>
      </c>
      <c r="D20242" s="57" t="s">
        <v>49439</v>
      </c>
    </row>
    <row r="20243" spans="1:4">
      <c r="A20243" s="57" t="s">
        <v>49435</v>
      </c>
      <c r="B20243" s="57"/>
      <c r="C20243" s="57" t="s">
        <v>64304</v>
      </c>
      <c r="D20243" s="57" t="s">
        <v>75447</v>
      </c>
    </row>
    <row r="20244" spans="1:4">
      <c r="A20244" s="57" t="s">
        <v>49440</v>
      </c>
      <c r="B20244" s="57" t="s">
        <v>12940</v>
      </c>
      <c r="C20244" s="57" t="s">
        <v>49441</v>
      </c>
      <c r="D20244" s="57" t="s">
        <v>49442</v>
      </c>
    </row>
    <row r="20245" spans="1:4">
      <c r="A20245" s="57" t="s">
        <v>49440</v>
      </c>
      <c r="B20245" s="57"/>
      <c r="C20245" s="57" t="s">
        <v>49443</v>
      </c>
      <c r="D20245" s="57" t="s">
        <v>49444</v>
      </c>
    </row>
    <row r="20246" spans="1:4">
      <c r="A20246" s="57" t="s">
        <v>49445</v>
      </c>
      <c r="B20246" s="57" t="s">
        <v>12940</v>
      </c>
      <c r="C20246" s="57" t="s">
        <v>49446</v>
      </c>
      <c r="D20246" s="57" t="s">
        <v>49447</v>
      </c>
    </row>
    <row r="20247" spans="1:4">
      <c r="A20247" s="57" t="s">
        <v>49445</v>
      </c>
      <c r="B20247" s="57"/>
      <c r="C20247" s="57" t="s">
        <v>49448</v>
      </c>
      <c r="D20247" s="57" t="s">
        <v>49449</v>
      </c>
    </row>
    <row r="20248" spans="1:4">
      <c r="A20248" s="57" t="s">
        <v>49445</v>
      </c>
      <c r="B20248" s="57"/>
      <c r="C20248" s="57" t="s">
        <v>49450</v>
      </c>
      <c r="D20248" s="57" t="s">
        <v>49451</v>
      </c>
    </row>
    <row r="20249" spans="1:4">
      <c r="A20249" s="57" t="s">
        <v>49445</v>
      </c>
      <c r="B20249" s="57"/>
      <c r="C20249" s="57" t="s">
        <v>49452</v>
      </c>
      <c r="D20249" s="57" t="s">
        <v>49453</v>
      </c>
    </row>
    <row r="20250" spans="1:4">
      <c r="A20250" s="57" t="s">
        <v>49445</v>
      </c>
      <c r="B20250" s="57"/>
      <c r="C20250" s="57" t="s">
        <v>49454</v>
      </c>
      <c r="D20250" s="57" t="s">
        <v>49455</v>
      </c>
    </row>
    <row r="20251" spans="1:4">
      <c r="A20251" s="57" t="s">
        <v>49445</v>
      </c>
      <c r="B20251" s="57"/>
      <c r="C20251" s="57" t="s">
        <v>49456</v>
      </c>
      <c r="D20251" s="57" t="s">
        <v>49457</v>
      </c>
    </row>
    <row r="20252" spans="1:4">
      <c r="A20252" s="57" t="s">
        <v>49445</v>
      </c>
      <c r="B20252" s="57"/>
      <c r="C20252" s="57" t="s">
        <v>49458</v>
      </c>
      <c r="D20252" s="57" t="s">
        <v>49459</v>
      </c>
    </row>
    <row r="20253" spans="1:4">
      <c r="A20253" s="57" t="s">
        <v>49445</v>
      </c>
      <c r="B20253" s="57"/>
      <c r="C20253" s="57" t="s">
        <v>49460</v>
      </c>
      <c r="D20253" s="57" t="s">
        <v>49461</v>
      </c>
    </row>
    <row r="20254" spans="1:4">
      <c r="A20254" s="57" t="s">
        <v>49445</v>
      </c>
      <c r="B20254" s="57"/>
      <c r="C20254" s="57" t="s">
        <v>49462</v>
      </c>
      <c r="D20254" s="57" t="s">
        <v>49463</v>
      </c>
    </row>
    <row r="20255" spans="1:4">
      <c r="A20255" s="57" t="s">
        <v>49445</v>
      </c>
      <c r="B20255" s="57"/>
      <c r="C20255" s="57" t="s">
        <v>49464</v>
      </c>
      <c r="D20255" s="57" t="s">
        <v>49465</v>
      </c>
    </row>
    <row r="20256" spans="1:4">
      <c r="A20256" s="57" t="s">
        <v>49445</v>
      </c>
      <c r="B20256" s="57"/>
      <c r="C20256" s="57" t="s">
        <v>49466</v>
      </c>
      <c r="D20256" s="57" t="s">
        <v>49467</v>
      </c>
    </row>
    <row r="20257" spans="1:4">
      <c r="A20257" s="57" t="s">
        <v>49445</v>
      </c>
      <c r="B20257" s="57"/>
      <c r="C20257" s="57" t="s">
        <v>49468</v>
      </c>
      <c r="D20257" s="57" t="s">
        <v>49469</v>
      </c>
    </row>
    <row r="20258" spans="1:4">
      <c r="A20258" s="57" t="s">
        <v>49445</v>
      </c>
      <c r="B20258" s="57"/>
      <c r="C20258" s="57" t="s">
        <v>49470</v>
      </c>
      <c r="D20258" s="57" t="s">
        <v>49471</v>
      </c>
    </row>
    <row r="20259" spans="1:4">
      <c r="A20259" s="57" t="s">
        <v>49445</v>
      </c>
      <c r="B20259" s="57"/>
      <c r="C20259" s="57" t="s">
        <v>49472</v>
      </c>
      <c r="D20259" s="57" t="s">
        <v>49473</v>
      </c>
    </row>
    <row r="20260" spans="1:4">
      <c r="A20260" s="57" t="s">
        <v>49445</v>
      </c>
      <c r="B20260" s="57"/>
      <c r="C20260" s="57" t="s">
        <v>49474</v>
      </c>
      <c r="D20260" s="57" t="s">
        <v>49471</v>
      </c>
    </row>
    <row r="20261" spans="1:4">
      <c r="A20261" s="57" t="s">
        <v>49445</v>
      </c>
      <c r="B20261" s="57"/>
      <c r="C20261" s="57" t="s">
        <v>49475</v>
      </c>
      <c r="D20261" s="57" t="s">
        <v>49476</v>
      </c>
    </row>
    <row r="20262" spans="1:4">
      <c r="A20262" s="57" t="s">
        <v>49445</v>
      </c>
      <c r="B20262" s="57"/>
      <c r="C20262" s="57" t="s">
        <v>49477</v>
      </c>
      <c r="D20262" s="57" t="s">
        <v>49478</v>
      </c>
    </row>
    <row r="20263" spans="1:4">
      <c r="A20263" s="57" t="s">
        <v>49445</v>
      </c>
      <c r="B20263" s="57"/>
      <c r="C20263" s="57" t="s">
        <v>49479</v>
      </c>
      <c r="D20263" s="57" t="s">
        <v>49480</v>
      </c>
    </row>
    <row r="20264" spans="1:4">
      <c r="A20264" s="57" t="s">
        <v>49445</v>
      </c>
      <c r="B20264" s="57"/>
      <c r="C20264" s="57" t="s">
        <v>49481</v>
      </c>
      <c r="D20264" s="57" t="s">
        <v>49482</v>
      </c>
    </row>
    <row r="20265" spans="1:4">
      <c r="A20265" s="57" t="s">
        <v>49445</v>
      </c>
      <c r="B20265" s="57"/>
      <c r="C20265" s="57" t="s">
        <v>49483</v>
      </c>
      <c r="D20265" s="57" t="s">
        <v>49484</v>
      </c>
    </row>
    <row r="20266" spans="1:4">
      <c r="A20266" s="57" t="s">
        <v>49445</v>
      </c>
      <c r="B20266" s="57"/>
      <c r="C20266" s="57" t="s">
        <v>49485</v>
      </c>
      <c r="D20266" s="57" t="s">
        <v>49486</v>
      </c>
    </row>
    <row r="20267" spans="1:4">
      <c r="A20267" s="57" t="s">
        <v>49445</v>
      </c>
      <c r="B20267" s="57"/>
      <c r="C20267" s="57" t="s">
        <v>75448</v>
      </c>
      <c r="D20267" s="57" t="s">
        <v>75449</v>
      </c>
    </row>
    <row r="20268" spans="1:4">
      <c r="A20268" s="57" t="s">
        <v>49487</v>
      </c>
      <c r="B20268" s="57" t="s">
        <v>12940</v>
      </c>
      <c r="C20268" s="57" t="s">
        <v>49488</v>
      </c>
      <c r="D20268" s="57" t="s">
        <v>49489</v>
      </c>
    </row>
    <row r="20269" spans="1:4">
      <c r="A20269" s="57" t="s">
        <v>7924</v>
      </c>
      <c r="B20269" s="57" t="s">
        <v>10872</v>
      </c>
      <c r="C20269" s="57" t="s">
        <v>3201</v>
      </c>
      <c r="D20269" s="57" t="s">
        <v>3202</v>
      </c>
    </row>
    <row r="20270" spans="1:4">
      <c r="A20270" s="57" t="s">
        <v>10166</v>
      </c>
      <c r="B20270" s="57" t="s">
        <v>2400</v>
      </c>
      <c r="C20270" s="57" t="s">
        <v>10167</v>
      </c>
      <c r="D20270" s="57" t="s">
        <v>10168</v>
      </c>
    </row>
    <row r="20271" spans="1:4">
      <c r="A20271" s="57" t="s">
        <v>7925</v>
      </c>
      <c r="B20271" s="57" t="s">
        <v>2400</v>
      </c>
      <c r="C20271" s="57" t="s">
        <v>4773</v>
      </c>
      <c r="D20271" s="57" t="s">
        <v>4774</v>
      </c>
    </row>
    <row r="20272" spans="1:4">
      <c r="A20272" s="57" t="s">
        <v>7925</v>
      </c>
      <c r="B20272" s="57" t="s">
        <v>2400</v>
      </c>
      <c r="C20272" s="57" t="s">
        <v>75450</v>
      </c>
      <c r="D20272" s="57" t="s">
        <v>75451</v>
      </c>
    </row>
    <row r="20273" spans="1:4">
      <c r="A20273" s="57" t="s">
        <v>7926</v>
      </c>
      <c r="B20273" s="57" t="s">
        <v>2400</v>
      </c>
      <c r="C20273" s="57" t="s">
        <v>6531</v>
      </c>
      <c r="D20273" s="57" t="s">
        <v>6532</v>
      </c>
    </row>
    <row r="20274" spans="1:4">
      <c r="A20274" s="57" t="s">
        <v>7926</v>
      </c>
      <c r="B20274" s="57" t="s">
        <v>2400</v>
      </c>
      <c r="C20274" s="57" t="s">
        <v>6722</v>
      </c>
      <c r="D20274" s="57" t="s">
        <v>6723</v>
      </c>
    </row>
    <row r="20275" spans="1:4">
      <c r="A20275" s="57" t="s">
        <v>7926</v>
      </c>
      <c r="B20275" s="57" t="s">
        <v>2400</v>
      </c>
      <c r="C20275" s="57" t="s">
        <v>9419</v>
      </c>
      <c r="D20275" s="57" t="s">
        <v>9420</v>
      </c>
    </row>
    <row r="20276" spans="1:4">
      <c r="A20276" s="57" t="s">
        <v>7926</v>
      </c>
      <c r="B20276" s="57" t="s">
        <v>2400</v>
      </c>
      <c r="C20276" s="57" t="s">
        <v>13155</v>
      </c>
      <c r="D20276" s="57" t="s">
        <v>13156</v>
      </c>
    </row>
    <row r="20277" spans="1:4">
      <c r="A20277" s="57" t="s">
        <v>7926</v>
      </c>
      <c r="B20277" s="57" t="s">
        <v>2400</v>
      </c>
      <c r="C20277" s="57" t="s">
        <v>13157</v>
      </c>
      <c r="D20277" s="57" t="s">
        <v>13158</v>
      </c>
    </row>
    <row r="20278" spans="1:4">
      <c r="A20278" s="57" t="s">
        <v>75452</v>
      </c>
      <c r="B20278" s="57" t="s">
        <v>2400</v>
      </c>
      <c r="C20278" s="57" t="s">
        <v>75453</v>
      </c>
      <c r="D20278" s="57" t="s">
        <v>75454</v>
      </c>
    </row>
    <row r="20279" spans="1:4">
      <c r="A20279" s="57" t="s">
        <v>49490</v>
      </c>
      <c r="B20279" s="57" t="s">
        <v>12940</v>
      </c>
      <c r="C20279" s="57" t="s">
        <v>49491</v>
      </c>
      <c r="D20279" s="57" t="s">
        <v>49492</v>
      </c>
    </row>
    <row r="20280" spans="1:4">
      <c r="A20280" s="57" t="s">
        <v>49490</v>
      </c>
      <c r="B20280" s="57"/>
      <c r="C20280" s="57" t="s">
        <v>49493</v>
      </c>
      <c r="D20280" s="57" t="s">
        <v>49494</v>
      </c>
    </row>
    <row r="20281" spans="1:4">
      <c r="A20281" s="57" t="s">
        <v>49495</v>
      </c>
      <c r="B20281" s="57" t="s">
        <v>12940</v>
      </c>
      <c r="C20281" s="57" t="s">
        <v>49496</v>
      </c>
      <c r="D20281" s="57" t="s">
        <v>49497</v>
      </c>
    </row>
    <row r="20282" spans="1:4">
      <c r="A20282" s="57" t="s">
        <v>49498</v>
      </c>
      <c r="B20282" s="57" t="s">
        <v>12940</v>
      </c>
      <c r="C20282" s="57" t="s">
        <v>49499</v>
      </c>
      <c r="D20282" s="57" t="s">
        <v>35682</v>
      </c>
    </row>
    <row r="20283" spans="1:4">
      <c r="A20283" s="57" t="s">
        <v>49500</v>
      </c>
      <c r="B20283" s="57" t="s">
        <v>12940</v>
      </c>
      <c r="C20283" s="57" t="s">
        <v>49501</v>
      </c>
      <c r="D20283" s="57" t="s">
        <v>49502</v>
      </c>
    </row>
    <row r="20284" spans="1:4">
      <c r="A20284" s="57" t="s">
        <v>49500</v>
      </c>
      <c r="B20284" s="57"/>
      <c r="C20284" s="57" t="s">
        <v>49503</v>
      </c>
      <c r="D20284" s="57" t="s">
        <v>49504</v>
      </c>
    </row>
    <row r="20285" spans="1:4">
      <c r="A20285" s="57" t="s">
        <v>49500</v>
      </c>
      <c r="B20285" s="57"/>
      <c r="C20285" s="57" t="s">
        <v>49505</v>
      </c>
      <c r="D20285" s="57" t="s">
        <v>49506</v>
      </c>
    </row>
    <row r="20286" spans="1:4">
      <c r="A20286" s="57" t="s">
        <v>49500</v>
      </c>
      <c r="B20286" s="57"/>
      <c r="C20286" s="57" t="s">
        <v>49507</v>
      </c>
      <c r="D20286" s="57" t="s">
        <v>49506</v>
      </c>
    </row>
    <row r="20287" spans="1:4">
      <c r="A20287" s="57" t="s">
        <v>49508</v>
      </c>
      <c r="B20287" s="57" t="s">
        <v>12940</v>
      </c>
      <c r="C20287" s="57" t="s">
        <v>49509</v>
      </c>
      <c r="D20287" s="57" t="s">
        <v>19034</v>
      </c>
    </row>
    <row r="20288" spans="1:4">
      <c r="A20288" s="57" t="s">
        <v>49510</v>
      </c>
      <c r="B20288" s="57" t="s">
        <v>12940</v>
      </c>
      <c r="C20288" s="57" t="s">
        <v>49511</v>
      </c>
      <c r="D20288" s="57" t="s">
        <v>19034</v>
      </c>
    </row>
    <row r="20289" spans="1:4">
      <c r="A20289" s="57" t="s">
        <v>49512</v>
      </c>
      <c r="B20289" s="57" t="s">
        <v>12940</v>
      </c>
      <c r="C20289" s="57" t="s">
        <v>49513</v>
      </c>
      <c r="D20289" s="57" t="s">
        <v>44267</v>
      </c>
    </row>
    <row r="20290" spans="1:4">
      <c r="A20290" s="57" t="s">
        <v>7927</v>
      </c>
      <c r="B20290" s="57" t="s">
        <v>2402</v>
      </c>
      <c r="C20290" s="57" t="s">
        <v>3213</v>
      </c>
      <c r="D20290" s="57" t="s">
        <v>3214</v>
      </c>
    </row>
    <row r="20291" spans="1:4">
      <c r="A20291" s="57" t="s">
        <v>49514</v>
      </c>
      <c r="B20291" s="57" t="s">
        <v>12940</v>
      </c>
      <c r="C20291" s="57" t="s">
        <v>49515</v>
      </c>
      <c r="D20291" s="57" t="s">
        <v>19034</v>
      </c>
    </row>
    <row r="20292" spans="1:4">
      <c r="A20292" s="57" t="s">
        <v>49516</v>
      </c>
      <c r="B20292" s="57" t="s">
        <v>12940</v>
      </c>
      <c r="C20292" s="57" t="s">
        <v>49517</v>
      </c>
      <c r="D20292" s="57" t="s">
        <v>49518</v>
      </c>
    </row>
    <row r="20293" spans="1:4">
      <c r="A20293" s="57" t="s">
        <v>49516</v>
      </c>
      <c r="B20293" s="57"/>
      <c r="C20293" s="57" t="s">
        <v>49519</v>
      </c>
      <c r="D20293" s="57" t="s">
        <v>49520</v>
      </c>
    </row>
    <row r="20294" spans="1:4">
      <c r="A20294" s="57" t="s">
        <v>49521</v>
      </c>
      <c r="B20294" s="57" t="s">
        <v>12940</v>
      </c>
      <c r="C20294" s="57" t="s">
        <v>49522</v>
      </c>
      <c r="D20294" s="57" t="s">
        <v>19034</v>
      </c>
    </row>
    <row r="20295" spans="1:4">
      <c r="A20295" s="57" t="s">
        <v>49521</v>
      </c>
      <c r="B20295" s="57"/>
      <c r="C20295" s="57" t="s">
        <v>49523</v>
      </c>
      <c r="D20295" s="57" t="s">
        <v>19034</v>
      </c>
    </row>
    <row r="20296" spans="1:4">
      <c r="A20296" s="57" t="s">
        <v>49521</v>
      </c>
      <c r="B20296" s="57"/>
      <c r="C20296" s="57" t="s">
        <v>49524</v>
      </c>
      <c r="D20296" s="57" t="s">
        <v>19034</v>
      </c>
    </row>
    <row r="20297" spans="1:4">
      <c r="A20297" s="57" t="s">
        <v>49521</v>
      </c>
      <c r="B20297" s="57"/>
      <c r="C20297" s="57" t="s">
        <v>49525</v>
      </c>
      <c r="D20297" s="57" t="s">
        <v>19034</v>
      </c>
    </row>
    <row r="20298" spans="1:4">
      <c r="A20298" s="57" t="s">
        <v>49521</v>
      </c>
      <c r="B20298" s="57"/>
      <c r="C20298" s="57" t="s">
        <v>49526</v>
      </c>
      <c r="D20298" s="57" t="s">
        <v>19034</v>
      </c>
    </row>
    <row r="20299" spans="1:4">
      <c r="A20299" s="57" t="s">
        <v>49521</v>
      </c>
      <c r="B20299" s="57"/>
      <c r="C20299" s="57" t="s">
        <v>49527</v>
      </c>
      <c r="D20299" s="57" t="s">
        <v>19034</v>
      </c>
    </row>
    <row r="20300" spans="1:4">
      <c r="A20300" s="57" t="s">
        <v>49521</v>
      </c>
      <c r="B20300" s="57"/>
      <c r="C20300" s="57" t="s">
        <v>49528</v>
      </c>
      <c r="D20300" s="57" t="s">
        <v>49529</v>
      </c>
    </row>
    <row r="20301" spans="1:4">
      <c r="A20301" s="57" t="s">
        <v>49521</v>
      </c>
      <c r="B20301" s="57"/>
      <c r="C20301" s="57" t="s">
        <v>49530</v>
      </c>
      <c r="D20301" s="57" t="s">
        <v>49531</v>
      </c>
    </row>
    <row r="20302" spans="1:4">
      <c r="A20302" s="57" t="s">
        <v>49521</v>
      </c>
      <c r="B20302" s="57"/>
      <c r="C20302" s="57" t="s">
        <v>49532</v>
      </c>
      <c r="D20302" s="57" t="s">
        <v>49533</v>
      </c>
    </row>
    <row r="20303" spans="1:4">
      <c r="A20303" s="57" t="s">
        <v>49521</v>
      </c>
      <c r="B20303" s="57"/>
      <c r="C20303" s="57" t="s">
        <v>49534</v>
      </c>
      <c r="D20303" s="57" t="s">
        <v>49529</v>
      </c>
    </row>
    <row r="20304" spans="1:4">
      <c r="A20304" s="57" t="s">
        <v>49535</v>
      </c>
      <c r="B20304" s="57" t="s">
        <v>12940</v>
      </c>
      <c r="C20304" s="57" t="s">
        <v>49536</v>
      </c>
      <c r="D20304" s="57" t="s">
        <v>49537</v>
      </c>
    </row>
    <row r="20305" spans="1:4">
      <c r="A20305" s="57" t="s">
        <v>49538</v>
      </c>
      <c r="B20305" s="57" t="s">
        <v>12940</v>
      </c>
      <c r="C20305" s="57" t="s">
        <v>49539</v>
      </c>
      <c r="D20305" s="57" t="s">
        <v>19034</v>
      </c>
    </row>
    <row r="20306" spans="1:4">
      <c r="A20306" s="57" t="s">
        <v>49540</v>
      </c>
      <c r="B20306" s="57" t="s">
        <v>12940</v>
      </c>
      <c r="C20306" s="57" t="s">
        <v>49541</v>
      </c>
      <c r="D20306" s="57" t="s">
        <v>49542</v>
      </c>
    </row>
    <row r="20307" spans="1:4">
      <c r="A20307" s="57" t="s">
        <v>49543</v>
      </c>
      <c r="B20307" s="57" t="s">
        <v>12940</v>
      </c>
      <c r="C20307" s="57" t="s">
        <v>49544</v>
      </c>
      <c r="D20307" s="57" t="s">
        <v>35682</v>
      </c>
    </row>
    <row r="20308" spans="1:4">
      <c r="A20308" s="57" t="s">
        <v>49545</v>
      </c>
      <c r="B20308" s="57" t="s">
        <v>12940</v>
      </c>
      <c r="C20308" s="57" t="s">
        <v>49546</v>
      </c>
      <c r="D20308" s="57" t="s">
        <v>49547</v>
      </c>
    </row>
    <row r="20309" spans="1:4">
      <c r="A20309" s="57" t="s">
        <v>49545</v>
      </c>
      <c r="B20309" s="57"/>
      <c r="C20309" s="57" t="s">
        <v>49548</v>
      </c>
      <c r="D20309" s="57" t="s">
        <v>49549</v>
      </c>
    </row>
    <row r="20310" spans="1:4">
      <c r="A20310" s="57" t="s">
        <v>49545</v>
      </c>
      <c r="B20310" s="57"/>
      <c r="C20310" s="57" t="s">
        <v>49550</v>
      </c>
      <c r="D20310" s="57" t="s">
        <v>49549</v>
      </c>
    </row>
    <row r="20311" spans="1:4">
      <c r="A20311" s="57" t="s">
        <v>49545</v>
      </c>
      <c r="B20311" s="57"/>
      <c r="C20311" s="57" t="s">
        <v>49551</v>
      </c>
      <c r="D20311" s="57" t="s">
        <v>49549</v>
      </c>
    </row>
    <row r="20312" spans="1:4">
      <c r="A20312" s="57" t="s">
        <v>49545</v>
      </c>
      <c r="B20312" s="57"/>
      <c r="C20312" s="57" t="s">
        <v>49552</v>
      </c>
      <c r="D20312" s="57" t="s">
        <v>48047</v>
      </c>
    </row>
    <row r="20313" spans="1:4">
      <c r="A20313" s="57" t="s">
        <v>49545</v>
      </c>
      <c r="B20313" s="57"/>
      <c r="C20313" s="57" t="s">
        <v>49553</v>
      </c>
      <c r="D20313" s="57" t="s">
        <v>49554</v>
      </c>
    </row>
    <row r="20314" spans="1:4">
      <c r="A20314" s="57" t="s">
        <v>10169</v>
      </c>
      <c r="B20314" s="57" t="s">
        <v>2404</v>
      </c>
      <c r="C20314" s="57" t="s">
        <v>10170</v>
      </c>
      <c r="D20314" s="57" t="s">
        <v>10171</v>
      </c>
    </row>
    <row r="20315" spans="1:4">
      <c r="A20315" s="57" t="s">
        <v>7928</v>
      </c>
      <c r="B20315" s="57" t="s">
        <v>2404</v>
      </c>
      <c r="C20315" s="57" t="s">
        <v>6523</v>
      </c>
      <c r="D20315" s="57" t="s">
        <v>6524</v>
      </c>
    </row>
    <row r="20316" spans="1:4">
      <c r="A20316" s="57" t="s">
        <v>49555</v>
      </c>
      <c r="B20316" s="57" t="s">
        <v>12940</v>
      </c>
      <c r="C20316" s="57" t="s">
        <v>49556</v>
      </c>
      <c r="D20316" s="57" t="s">
        <v>49557</v>
      </c>
    </row>
    <row r="20317" spans="1:4">
      <c r="A20317" s="57" t="s">
        <v>49558</v>
      </c>
      <c r="B20317" s="57" t="s">
        <v>12940</v>
      </c>
      <c r="C20317" s="57" t="s">
        <v>49559</v>
      </c>
      <c r="D20317" s="57" t="s">
        <v>49560</v>
      </c>
    </row>
    <row r="20318" spans="1:4">
      <c r="A20318" s="57" t="s">
        <v>49558</v>
      </c>
      <c r="B20318" s="57"/>
      <c r="C20318" s="57" t="s">
        <v>49561</v>
      </c>
      <c r="D20318" s="57" t="s">
        <v>49562</v>
      </c>
    </row>
    <row r="20319" spans="1:4">
      <c r="A20319" s="57" t="s">
        <v>49558</v>
      </c>
      <c r="B20319" s="57"/>
      <c r="C20319" s="57" t="s">
        <v>49563</v>
      </c>
      <c r="D20319" s="57" t="s">
        <v>49564</v>
      </c>
    </row>
    <row r="20320" spans="1:4">
      <c r="A20320" s="57" t="s">
        <v>49558</v>
      </c>
      <c r="B20320" s="57"/>
      <c r="C20320" s="57" t="s">
        <v>49565</v>
      </c>
      <c r="D20320" s="57" t="s">
        <v>49566</v>
      </c>
    </row>
    <row r="20321" spans="1:4">
      <c r="A20321" s="57" t="s">
        <v>49558</v>
      </c>
      <c r="B20321" s="57"/>
      <c r="C20321" s="57" t="s">
        <v>49567</v>
      </c>
      <c r="D20321" s="57" t="s">
        <v>49568</v>
      </c>
    </row>
    <row r="20322" spans="1:4">
      <c r="A20322" s="57" t="s">
        <v>49558</v>
      </c>
      <c r="B20322" s="57"/>
      <c r="C20322" s="57" t="s">
        <v>49569</v>
      </c>
      <c r="D20322" s="57" t="s">
        <v>49570</v>
      </c>
    </row>
    <row r="20323" spans="1:4">
      <c r="A20323" s="57" t="s">
        <v>49558</v>
      </c>
      <c r="B20323" s="57"/>
      <c r="C20323" s="57" t="s">
        <v>49571</v>
      </c>
      <c r="D20323" s="57" t="s">
        <v>49572</v>
      </c>
    </row>
    <row r="20324" spans="1:4">
      <c r="A20324" s="57" t="s">
        <v>49558</v>
      </c>
      <c r="B20324" s="57"/>
      <c r="C20324" s="57" t="s">
        <v>49573</v>
      </c>
      <c r="D20324" s="57" t="s">
        <v>49574</v>
      </c>
    </row>
    <row r="20325" spans="1:4">
      <c r="A20325" s="57" t="s">
        <v>49558</v>
      </c>
      <c r="B20325" s="57"/>
      <c r="C20325" s="57" t="s">
        <v>49575</v>
      </c>
      <c r="D20325" s="57" t="s">
        <v>49576</v>
      </c>
    </row>
    <row r="20326" spans="1:4">
      <c r="A20326" s="57" t="s">
        <v>49558</v>
      </c>
      <c r="B20326" s="57"/>
      <c r="C20326" s="57" t="s">
        <v>49577</v>
      </c>
      <c r="D20326" s="57" t="s">
        <v>49578</v>
      </c>
    </row>
    <row r="20327" spans="1:4">
      <c r="A20327" s="57" t="s">
        <v>49558</v>
      </c>
      <c r="B20327" s="57"/>
      <c r="C20327" s="57" t="s">
        <v>49579</v>
      </c>
      <c r="D20327" s="57" t="s">
        <v>49580</v>
      </c>
    </row>
    <row r="20328" spans="1:4">
      <c r="A20328" s="57" t="s">
        <v>49558</v>
      </c>
      <c r="B20328" s="57"/>
      <c r="C20328" s="57" t="s">
        <v>49581</v>
      </c>
      <c r="D20328" s="57" t="s">
        <v>49582</v>
      </c>
    </row>
    <row r="20329" spans="1:4">
      <c r="A20329" s="57" t="s">
        <v>49558</v>
      </c>
      <c r="B20329" s="57"/>
      <c r="C20329" s="57" t="s">
        <v>49583</v>
      </c>
      <c r="D20329" s="57" t="s">
        <v>49584</v>
      </c>
    </row>
    <row r="20330" spans="1:4">
      <c r="A20330" s="57" t="s">
        <v>49558</v>
      </c>
      <c r="B20330" s="57"/>
      <c r="C20330" s="57" t="s">
        <v>49585</v>
      </c>
      <c r="D20330" s="57" t="s">
        <v>49586</v>
      </c>
    </row>
    <row r="20331" spans="1:4">
      <c r="A20331" s="57" t="s">
        <v>49558</v>
      </c>
      <c r="B20331" s="57"/>
      <c r="C20331" s="57" t="s">
        <v>49587</v>
      </c>
      <c r="D20331" s="57" t="s">
        <v>49588</v>
      </c>
    </row>
    <row r="20332" spans="1:4">
      <c r="A20332" s="57" t="s">
        <v>49558</v>
      </c>
      <c r="B20332" s="57"/>
      <c r="C20332" s="57" t="s">
        <v>49589</v>
      </c>
      <c r="D20332" s="57" t="s">
        <v>49590</v>
      </c>
    </row>
    <row r="20333" spans="1:4">
      <c r="A20333" s="57" t="s">
        <v>49558</v>
      </c>
      <c r="B20333" s="57"/>
      <c r="C20333" s="57" t="s">
        <v>49591</v>
      </c>
      <c r="D20333" s="57" t="s">
        <v>49592</v>
      </c>
    </row>
    <row r="20334" spans="1:4">
      <c r="A20334" s="57" t="s">
        <v>49558</v>
      </c>
      <c r="B20334" s="57"/>
      <c r="C20334" s="57" t="s">
        <v>49593</v>
      </c>
      <c r="D20334" s="57" t="s">
        <v>49594</v>
      </c>
    </row>
    <row r="20335" spans="1:4">
      <c r="A20335" s="57" t="s">
        <v>49558</v>
      </c>
      <c r="B20335" s="57"/>
      <c r="C20335" s="57" t="s">
        <v>49595</v>
      </c>
      <c r="D20335" s="57" t="s">
        <v>49596</v>
      </c>
    </row>
    <row r="20336" spans="1:4">
      <c r="A20336" s="57" t="s">
        <v>49558</v>
      </c>
      <c r="B20336" s="57"/>
      <c r="C20336" s="57" t="s">
        <v>49597</v>
      </c>
      <c r="D20336" s="57" t="s">
        <v>49598</v>
      </c>
    </row>
    <row r="20337" spans="1:4">
      <c r="A20337" s="57" t="s">
        <v>49558</v>
      </c>
      <c r="B20337" s="57"/>
      <c r="C20337" s="57" t="s">
        <v>49599</v>
      </c>
      <c r="D20337" s="57" t="s">
        <v>49600</v>
      </c>
    </row>
    <row r="20338" spans="1:4">
      <c r="A20338" s="57" t="s">
        <v>49558</v>
      </c>
      <c r="B20338" s="57"/>
      <c r="C20338" s="57" t="s">
        <v>49601</v>
      </c>
      <c r="D20338" s="57" t="s">
        <v>49602</v>
      </c>
    </row>
    <row r="20339" spans="1:4">
      <c r="A20339" s="57" t="s">
        <v>49558</v>
      </c>
      <c r="B20339" s="57"/>
      <c r="C20339" s="57" t="s">
        <v>49603</v>
      </c>
      <c r="D20339" s="57" t="s">
        <v>49604</v>
      </c>
    </row>
    <row r="20340" spans="1:4">
      <c r="A20340" s="57" t="s">
        <v>49558</v>
      </c>
      <c r="B20340" s="57"/>
      <c r="C20340" s="57" t="s">
        <v>49605</v>
      </c>
      <c r="D20340" s="57" t="s">
        <v>49606</v>
      </c>
    </row>
    <row r="20341" spans="1:4">
      <c r="A20341" s="57" t="s">
        <v>49607</v>
      </c>
      <c r="B20341" s="57" t="s">
        <v>12940</v>
      </c>
      <c r="C20341" s="57" t="s">
        <v>49608</v>
      </c>
      <c r="D20341" s="57" t="s">
        <v>49609</v>
      </c>
    </row>
    <row r="20342" spans="1:4">
      <c r="A20342" s="57" t="s">
        <v>49610</v>
      </c>
      <c r="B20342" s="57" t="s">
        <v>12940</v>
      </c>
      <c r="C20342" s="57" t="s">
        <v>49611</v>
      </c>
      <c r="D20342" s="57" t="s">
        <v>19034</v>
      </c>
    </row>
    <row r="20343" spans="1:4">
      <c r="A20343" s="57" t="s">
        <v>49610</v>
      </c>
      <c r="B20343" s="57"/>
      <c r="C20343" s="57" t="s">
        <v>49612</v>
      </c>
      <c r="D20343" s="57" t="s">
        <v>49613</v>
      </c>
    </row>
    <row r="20344" spans="1:4">
      <c r="A20344" s="57" t="s">
        <v>49614</v>
      </c>
      <c r="B20344" s="57" t="s">
        <v>12940</v>
      </c>
      <c r="C20344" s="57" t="s">
        <v>49615</v>
      </c>
      <c r="D20344" s="57" t="s">
        <v>49616</v>
      </c>
    </row>
    <row r="20345" spans="1:4">
      <c r="A20345" s="57" t="s">
        <v>49617</v>
      </c>
      <c r="B20345" s="57" t="s">
        <v>12940</v>
      </c>
      <c r="C20345" s="57" t="s">
        <v>49618</v>
      </c>
      <c r="D20345" s="57" t="s">
        <v>19034</v>
      </c>
    </row>
    <row r="20346" spans="1:4">
      <c r="A20346" s="57" t="s">
        <v>49619</v>
      </c>
      <c r="B20346" s="57" t="s">
        <v>12940</v>
      </c>
      <c r="C20346" s="57" t="s">
        <v>49620</v>
      </c>
      <c r="D20346" s="57" t="s">
        <v>49621</v>
      </c>
    </row>
    <row r="20347" spans="1:4">
      <c r="A20347" s="57" t="s">
        <v>49622</v>
      </c>
      <c r="B20347" s="57" t="s">
        <v>12940</v>
      </c>
      <c r="C20347" s="57" t="s">
        <v>49623</v>
      </c>
      <c r="D20347" s="57" t="s">
        <v>49624</v>
      </c>
    </row>
    <row r="20348" spans="1:4">
      <c r="A20348" s="57" t="s">
        <v>49625</v>
      </c>
      <c r="B20348" s="57" t="s">
        <v>12940</v>
      </c>
      <c r="C20348" s="57" t="s">
        <v>49626</v>
      </c>
      <c r="D20348" s="57" t="s">
        <v>43948</v>
      </c>
    </row>
    <row r="20349" spans="1:4">
      <c r="A20349" s="57" t="s">
        <v>49625</v>
      </c>
      <c r="B20349" s="57"/>
      <c r="C20349" s="57" t="s">
        <v>49627</v>
      </c>
      <c r="D20349" s="57" t="s">
        <v>49628</v>
      </c>
    </row>
    <row r="20350" spans="1:4">
      <c r="A20350" s="57" t="s">
        <v>49629</v>
      </c>
      <c r="B20350" s="57" t="s">
        <v>12940</v>
      </c>
      <c r="C20350" s="57" t="s">
        <v>49630</v>
      </c>
      <c r="D20350" s="57" t="s">
        <v>20460</v>
      </c>
    </row>
    <row r="20351" spans="1:4">
      <c r="A20351" s="57" t="s">
        <v>49629</v>
      </c>
      <c r="B20351" s="57"/>
      <c r="C20351" s="57" t="s">
        <v>49631</v>
      </c>
      <c r="D20351" s="57" t="s">
        <v>20460</v>
      </c>
    </row>
    <row r="20352" spans="1:4">
      <c r="A20352" s="57" t="s">
        <v>49629</v>
      </c>
      <c r="B20352" s="57"/>
      <c r="C20352" s="57" t="s">
        <v>49632</v>
      </c>
      <c r="D20352" s="57" t="s">
        <v>20460</v>
      </c>
    </row>
    <row r="20353" spans="1:4">
      <c r="A20353" s="57" t="s">
        <v>49629</v>
      </c>
      <c r="B20353" s="57"/>
      <c r="C20353" s="57" t="s">
        <v>49633</v>
      </c>
      <c r="D20353" s="57" t="s">
        <v>49634</v>
      </c>
    </row>
    <row r="20354" spans="1:4">
      <c r="A20354" s="57" t="s">
        <v>49629</v>
      </c>
      <c r="B20354" s="57"/>
      <c r="C20354" s="57" t="s">
        <v>49635</v>
      </c>
      <c r="D20354" s="57" t="s">
        <v>49636</v>
      </c>
    </row>
    <row r="20355" spans="1:4">
      <c r="A20355" s="57" t="s">
        <v>49629</v>
      </c>
      <c r="B20355" s="57"/>
      <c r="C20355" s="57" t="s">
        <v>49637</v>
      </c>
      <c r="D20355" s="57" t="s">
        <v>49638</v>
      </c>
    </row>
    <row r="20356" spans="1:4">
      <c r="A20356" s="57" t="s">
        <v>49629</v>
      </c>
      <c r="B20356" s="57"/>
      <c r="C20356" s="57" t="s">
        <v>49639</v>
      </c>
      <c r="D20356" s="57" t="s">
        <v>49640</v>
      </c>
    </row>
    <row r="20357" spans="1:4">
      <c r="A20357" s="57" t="s">
        <v>49629</v>
      </c>
      <c r="B20357" s="57"/>
      <c r="C20357" s="57" t="s">
        <v>49641</v>
      </c>
      <c r="D20357" s="57" t="s">
        <v>49642</v>
      </c>
    </row>
    <row r="20358" spans="1:4">
      <c r="A20358" s="57" t="s">
        <v>49629</v>
      </c>
      <c r="B20358" s="57"/>
      <c r="C20358" s="57" t="s">
        <v>49643</v>
      </c>
      <c r="D20358" s="57" t="s">
        <v>49644</v>
      </c>
    </row>
    <row r="20359" spans="1:4">
      <c r="A20359" s="57" t="s">
        <v>49629</v>
      </c>
      <c r="B20359" s="57"/>
      <c r="C20359" s="57" t="s">
        <v>49645</v>
      </c>
      <c r="D20359" s="57" t="s">
        <v>49646</v>
      </c>
    </row>
    <row r="20360" spans="1:4">
      <c r="A20360" s="57" t="s">
        <v>49629</v>
      </c>
      <c r="B20360" s="57"/>
      <c r="C20360" s="57" t="s">
        <v>49647</v>
      </c>
      <c r="D20360" s="57" t="s">
        <v>49648</v>
      </c>
    </row>
    <row r="20361" spans="1:4">
      <c r="A20361" s="57" t="s">
        <v>49649</v>
      </c>
      <c r="B20361" s="57" t="s">
        <v>12940</v>
      </c>
      <c r="C20361" s="57" t="s">
        <v>49650</v>
      </c>
      <c r="D20361" s="57" t="s">
        <v>49651</v>
      </c>
    </row>
    <row r="20362" spans="1:4">
      <c r="A20362" s="57" t="s">
        <v>49649</v>
      </c>
      <c r="B20362" s="57"/>
      <c r="C20362" s="57" t="s">
        <v>49652</v>
      </c>
      <c r="D20362" s="57" t="s">
        <v>49653</v>
      </c>
    </row>
    <row r="20363" spans="1:4">
      <c r="A20363" s="57" t="s">
        <v>49654</v>
      </c>
      <c r="B20363" s="57" t="s">
        <v>12940</v>
      </c>
      <c r="C20363" s="57" t="s">
        <v>49655</v>
      </c>
      <c r="D20363" s="57" t="s">
        <v>49656</v>
      </c>
    </row>
    <row r="20364" spans="1:4">
      <c r="A20364" s="57" t="s">
        <v>49657</v>
      </c>
      <c r="B20364" s="57" t="s">
        <v>12940</v>
      </c>
      <c r="C20364" s="57" t="s">
        <v>49658</v>
      </c>
      <c r="D20364" s="57" t="s">
        <v>49659</v>
      </c>
    </row>
    <row r="20365" spans="1:4">
      <c r="A20365" s="57" t="s">
        <v>49660</v>
      </c>
      <c r="B20365" s="57" t="s">
        <v>12940</v>
      </c>
      <c r="C20365" s="57" t="s">
        <v>49661</v>
      </c>
      <c r="D20365" s="57" t="s">
        <v>19034</v>
      </c>
    </row>
    <row r="20366" spans="1:4">
      <c r="A20366" s="57" t="s">
        <v>49662</v>
      </c>
      <c r="B20366" s="57" t="s">
        <v>12940</v>
      </c>
      <c r="C20366" s="57" t="s">
        <v>49663</v>
      </c>
      <c r="D20366" s="57" t="s">
        <v>49664</v>
      </c>
    </row>
    <row r="20367" spans="1:4">
      <c r="A20367" s="57" t="s">
        <v>49665</v>
      </c>
      <c r="B20367" s="57" t="s">
        <v>12940</v>
      </c>
      <c r="C20367" s="57" t="s">
        <v>49666</v>
      </c>
      <c r="D20367" s="57" t="s">
        <v>49667</v>
      </c>
    </row>
    <row r="20368" spans="1:4">
      <c r="A20368" s="57" t="s">
        <v>49668</v>
      </c>
      <c r="B20368" s="57" t="s">
        <v>12940</v>
      </c>
      <c r="C20368" s="57" t="s">
        <v>49669</v>
      </c>
      <c r="D20368" s="57" t="s">
        <v>35682</v>
      </c>
    </row>
    <row r="20369" spans="1:4">
      <c r="A20369" s="57" t="s">
        <v>49670</v>
      </c>
      <c r="B20369" s="57" t="s">
        <v>12940</v>
      </c>
      <c r="C20369" s="57" t="s">
        <v>49671</v>
      </c>
      <c r="D20369" s="57" t="s">
        <v>49672</v>
      </c>
    </row>
    <row r="20370" spans="1:4">
      <c r="A20370" s="57" t="s">
        <v>49670</v>
      </c>
      <c r="B20370" s="57"/>
      <c r="C20370" s="57" t="s">
        <v>49673</v>
      </c>
      <c r="D20370" s="57" t="s">
        <v>49674</v>
      </c>
    </row>
    <row r="20371" spans="1:4">
      <c r="A20371" s="57" t="s">
        <v>49670</v>
      </c>
      <c r="B20371" s="57"/>
      <c r="C20371" s="57" t="s">
        <v>49675</v>
      </c>
      <c r="D20371" s="57" t="s">
        <v>49676</v>
      </c>
    </row>
    <row r="20372" spans="1:4">
      <c r="A20372" s="57" t="s">
        <v>49670</v>
      </c>
      <c r="B20372" s="57"/>
      <c r="C20372" s="57" t="s">
        <v>49677</v>
      </c>
      <c r="D20372" s="57" t="s">
        <v>49678</v>
      </c>
    </row>
    <row r="20373" spans="1:4">
      <c r="A20373" s="57" t="s">
        <v>49679</v>
      </c>
      <c r="B20373" s="57" t="s">
        <v>12940</v>
      </c>
      <c r="C20373" s="57" t="s">
        <v>49680</v>
      </c>
      <c r="D20373" s="57" t="s">
        <v>49681</v>
      </c>
    </row>
    <row r="20374" spans="1:4">
      <c r="A20374" s="57" t="s">
        <v>7929</v>
      </c>
      <c r="B20374" s="57" t="s">
        <v>2406</v>
      </c>
      <c r="C20374" s="57" t="s">
        <v>3257</v>
      </c>
      <c r="D20374" s="57" t="s">
        <v>3258</v>
      </c>
    </row>
    <row r="20375" spans="1:4">
      <c r="A20375" s="57" t="s">
        <v>7929</v>
      </c>
      <c r="B20375" s="57" t="s">
        <v>2406</v>
      </c>
      <c r="C20375" s="57" t="s">
        <v>3908</v>
      </c>
      <c r="D20375" s="57" t="s">
        <v>3909</v>
      </c>
    </row>
    <row r="20376" spans="1:4">
      <c r="A20376" s="57" t="s">
        <v>49682</v>
      </c>
      <c r="B20376" s="57" t="s">
        <v>12940</v>
      </c>
      <c r="C20376" s="57" t="s">
        <v>49683</v>
      </c>
      <c r="D20376" s="57" t="s">
        <v>49684</v>
      </c>
    </row>
    <row r="20377" spans="1:4">
      <c r="A20377" s="57" t="s">
        <v>49685</v>
      </c>
      <c r="B20377" s="57" t="s">
        <v>12940</v>
      </c>
      <c r="C20377" s="57" t="s">
        <v>49686</v>
      </c>
      <c r="D20377" s="57" t="s">
        <v>49687</v>
      </c>
    </row>
    <row r="20378" spans="1:4">
      <c r="A20378" s="57" t="s">
        <v>49685</v>
      </c>
      <c r="B20378" s="57"/>
      <c r="C20378" s="57" t="s">
        <v>49688</v>
      </c>
      <c r="D20378" s="57" t="s">
        <v>49689</v>
      </c>
    </row>
    <row r="20379" spans="1:4">
      <c r="A20379" s="57" t="s">
        <v>49685</v>
      </c>
      <c r="B20379" s="57"/>
      <c r="C20379" s="57" t="s">
        <v>49690</v>
      </c>
      <c r="D20379" s="57" t="s">
        <v>49691</v>
      </c>
    </row>
    <row r="20380" spans="1:4">
      <c r="A20380" s="57" t="s">
        <v>49692</v>
      </c>
      <c r="B20380" s="57" t="s">
        <v>12940</v>
      </c>
      <c r="C20380" s="57" t="s">
        <v>49693</v>
      </c>
      <c r="D20380" s="57" t="s">
        <v>49694</v>
      </c>
    </row>
    <row r="20381" spans="1:4">
      <c r="A20381" s="57" t="s">
        <v>49695</v>
      </c>
      <c r="B20381" s="57" t="s">
        <v>12940</v>
      </c>
      <c r="C20381" s="57" t="s">
        <v>49696</v>
      </c>
      <c r="D20381" s="57" t="s">
        <v>49697</v>
      </c>
    </row>
    <row r="20382" spans="1:4">
      <c r="A20382" s="57" t="s">
        <v>49695</v>
      </c>
      <c r="B20382" s="57"/>
      <c r="C20382" s="57" t="s">
        <v>49698</v>
      </c>
      <c r="D20382" s="57" t="s">
        <v>49699</v>
      </c>
    </row>
    <row r="20383" spans="1:4">
      <c r="A20383" s="57" t="s">
        <v>49695</v>
      </c>
      <c r="B20383" s="57"/>
      <c r="C20383" s="57" t="s">
        <v>49700</v>
      </c>
      <c r="D20383" s="57" t="s">
        <v>49701</v>
      </c>
    </row>
    <row r="20384" spans="1:4">
      <c r="A20384" s="57" t="s">
        <v>49695</v>
      </c>
      <c r="B20384" s="57"/>
      <c r="C20384" s="57" t="s">
        <v>49702</v>
      </c>
      <c r="D20384" s="57" t="s">
        <v>49703</v>
      </c>
    </row>
    <row r="20385" spans="1:4">
      <c r="A20385" s="57" t="s">
        <v>49695</v>
      </c>
      <c r="B20385" s="57"/>
      <c r="C20385" s="57" t="s">
        <v>49704</v>
      </c>
      <c r="D20385" s="57" t="s">
        <v>49705</v>
      </c>
    </row>
    <row r="20386" spans="1:4">
      <c r="A20386" s="57" t="s">
        <v>49695</v>
      </c>
      <c r="B20386" s="57"/>
      <c r="C20386" s="57" t="s">
        <v>49706</v>
      </c>
      <c r="D20386" s="57" t="s">
        <v>49707</v>
      </c>
    </row>
    <row r="20387" spans="1:4">
      <c r="A20387" s="57" t="s">
        <v>49695</v>
      </c>
      <c r="B20387" s="57"/>
      <c r="C20387" s="57" t="s">
        <v>49708</v>
      </c>
      <c r="D20387" s="57" t="s">
        <v>49709</v>
      </c>
    </row>
    <row r="20388" spans="1:4">
      <c r="A20388" s="57" t="s">
        <v>49710</v>
      </c>
      <c r="B20388" s="57" t="s">
        <v>12940</v>
      </c>
      <c r="C20388" s="57" t="s">
        <v>49711</v>
      </c>
      <c r="D20388" s="57" t="s">
        <v>49712</v>
      </c>
    </row>
    <row r="20389" spans="1:4">
      <c r="A20389" s="57" t="s">
        <v>49710</v>
      </c>
      <c r="B20389" s="57"/>
      <c r="C20389" s="57" t="s">
        <v>49713</v>
      </c>
      <c r="D20389" s="57" t="s">
        <v>49714</v>
      </c>
    </row>
    <row r="20390" spans="1:4">
      <c r="A20390" s="57" t="s">
        <v>49715</v>
      </c>
      <c r="B20390" s="57" t="s">
        <v>12940</v>
      </c>
      <c r="C20390" s="57" t="s">
        <v>49716</v>
      </c>
      <c r="D20390" s="57" t="s">
        <v>49717</v>
      </c>
    </row>
    <row r="20391" spans="1:4">
      <c r="A20391" s="57" t="s">
        <v>49715</v>
      </c>
      <c r="B20391" s="57"/>
      <c r="C20391" s="57" t="s">
        <v>49718</v>
      </c>
      <c r="D20391" s="57" t="s">
        <v>49719</v>
      </c>
    </row>
    <row r="20392" spans="1:4">
      <c r="A20392" s="57" t="s">
        <v>49715</v>
      </c>
      <c r="B20392" s="57"/>
      <c r="C20392" s="57" t="s">
        <v>49720</v>
      </c>
      <c r="D20392" s="57" t="s">
        <v>49721</v>
      </c>
    </row>
    <row r="20393" spans="1:4">
      <c r="A20393" s="57" t="s">
        <v>49715</v>
      </c>
      <c r="B20393" s="57"/>
      <c r="C20393" s="57" t="s">
        <v>49722</v>
      </c>
      <c r="D20393" s="57" t="s">
        <v>49723</v>
      </c>
    </row>
    <row r="20394" spans="1:4">
      <c r="A20394" s="57" t="s">
        <v>49715</v>
      </c>
      <c r="B20394" s="57"/>
      <c r="C20394" s="57" t="s">
        <v>49724</v>
      </c>
      <c r="D20394" s="57" t="s">
        <v>49725</v>
      </c>
    </row>
    <row r="20395" spans="1:4">
      <c r="A20395" s="57" t="s">
        <v>49726</v>
      </c>
      <c r="B20395" s="57" t="s">
        <v>12940</v>
      </c>
      <c r="C20395" s="57" t="s">
        <v>49727</v>
      </c>
      <c r="D20395" s="57" t="s">
        <v>49728</v>
      </c>
    </row>
    <row r="20396" spans="1:4">
      <c r="A20396" s="57" t="s">
        <v>49729</v>
      </c>
      <c r="B20396" s="57" t="s">
        <v>12940</v>
      </c>
      <c r="C20396" s="57" t="s">
        <v>49730</v>
      </c>
      <c r="D20396" s="57" t="s">
        <v>49731</v>
      </c>
    </row>
    <row r="20397" spans="1:4">
      <c r="A20397" s="57" t="s">
        <v>15560</v>
      </c>
      <c r="B20397" s="57" t="s">
        <v>15561</v>
      </c>
      <c r="C20397" s="57" t="s">
        <v>15562</v>
      </c>
      <c r="D20397" s="57" t="s">
        <v>15563</v>
      </c>
    </row>
    <row r="20398" spans="1:4">
      <c r="A20398" s="57" t="s">
        <v>49732</v>
      </c>
      <c r="B20398" s="57" t="s">
        <v>12940</v>
      </c>
      <c r="C20398" s="57" t="s">
        <v>49733</v>
      </c>
      <c r="D20398" s="57" t="s">
        <v>49734</v>
      </c>
    </row>
    <row r="20399" spans="1:4">
      <c r="A20399" s="57" t="s">
        <v>49735</v>
      </c>
      <c r="B20399" s="57" t="s">
        <v>12940</v>
      </c>
      <c r="C20399" s="57" t="s">
        <v>49736</v>
      </c>
      <c r="D20399" s="57" t="s">
        <v>49737</v>
      </c>
    </row>
    <row r="20400" spans="1:4">
      <c r="A20400" s="57" t="s">
        <v>49738</v>
      </c>
      <c r="B20400" s="57" t="s">
        <v>12940</v>
      </c>
      <c r="C20400" s="57" t="s">
        <v>49739</v>
      </c>
      <c r="D20400" s="57" t="s">
        <v>49740</v>
      </c>
    </row>
    <row r="20401" spans="1:4">
      <c r="A20401" s="57" t="s">
        <v>49738</v>
      </c>
      <c r="B20401" s="57"/>
      <c r="C20401" s="57" t="s">
        <v>49741</v>
      </c>
      <c r="D20401" s="57" t="s">
        <v>49742</v>
      </c>
    </row>
    <row r="20402" spans="1:4">
      <c r="A20402" s="57" t="s">
        <v>49738</v>
      </c>
      <c r="B20402" s="57"/>
      <c r="C20402" s="57" t="s">
        <v>49743</v>
      </c>
      <c r="D20402" s="57" t="s">
        <v>49740</v>
      </c>
    </row>
    <row r="20403" spans="1:4">
      <c r="A20403" s="57" t="s">
        <v>49738</v>
      </c>
      <c r="B20403" s="57"/>
      <c r="C20403" s="57" t="s">
        <v>49744</v>
      </c>
      <c r="D20403" s="57" t="s">
        <v>49740</v>
      </c>
    </row>
    <row r="20404" spans="1:4">
      <c r="A20404" s="57" t="s">
        <v>49738</v>
      </c>
      <c r="B20404" s="57"/>
      <c r="C20404" s="57" t="s">
        <v>49745</v>
      </c>
      <c r="D20404" s="57" t="s">
        <v>49740</v>
      </c>
    </row>
    <row r="20405" spans="1:4">
      <c r="A20405" s="57" t="s">
        <v>49746</v>
      </c>
      <c r="B20405" s="57" t="s">
        <v>12940</v>
      </c>
      <c r="C20405" s="57" t="s">
        <v>49747</v>
      </c>
      <c r="D20405" s="57" t="s">
        <v>49748</v>
      </c>
    </row>
    <row r="20406" spans="1:4">
      <c r="A20406" s="57" t="s">
        <v>49749</v>
      </c>
      <c r="B20406" s="57" t="s">
        <v>12940</v>
      </c>
      <c r="C20406" s="57" t="s">
        <v>49750</v>
      </c>
      <c r="D20406" s="57" t="s">
        <v>49751</v>
      </c>
    </row>
    <row r="20407" spans="1:4">
      <c r="A20407" s="57" t="s">
        <v>49749</v>
      </c>
      <c r="B20407" s="57"/>
      <c r="C20407" s="57" t="s">
        <v>49752</v>
      </c>
      <c r="D20407" s="57" t="s">
        <v>49753</v>
      </c>
    </row>
    <row r="20408" spans="1:4">
      <c r="A20408" s="57" t="s">
        <v>49749</v>
      </c>
      <c r="B20408" s="57"/>
      <c r="C20408" s="57" t="s">
        <v>49754</v>
      </c>
      <c r="D20408" s="57" t="s">
        <v>49755</v>
      </c>
    </row>
    <row r="20409" spans="1:4">
      <c r="A20409" s="57" t="s">
        <v>49749</v>
      </c>
      <c r="B20409" s="57"/>
      <c r="C20409" s="57" t="s">
        <v>49756</v>
      </c>
      <c r="D20409" s="57" t="s">
        <v>49757</v>
      </c>
    </row>
    <row r="20410" spans="1:4">
      <c r="A20410" s="57" t="s">
        <v>49749</v>
      </c>
      <c r="B20410" s="57"/>
      <c r="C20410" s="57" t="s">
        <v>49758</v>
      </c>
      <c r="D20410" s="57" t="s">
        <v>49759</v>
      </c>
    </row>
    <row r="20411" spans="1:4">
      <c r="A20411" s="57" t="s">
        <v>49749</v>
      </c>
      <c r="B20411" s="57"/>
      <c r="C20411" s="57" t="s">
        <v>49760</v>
      </c>
      <c r="D20411" s="57" t="s">
        <v>49761</v>
      </c>
    </row>
    <row r="20412" spans="1:4">
      <c r="A20412" s="57" t="s">
        <v>49749</v>
      </c>
      <c r="B20412" s="57"/>
      <c r="C20412" s="57" t="s">
        <v>49762</v>
      </c>
      <c r="D20412" s="57" t="s">
        <v>49763</v>
      </c>
    </row>
    <row r="20413" spans="1:4">
      <c r="A20413" s="57" t="s">
        <v>49749</v>
      </c>
      <c r="B20413" s="57"/>
      <c r="C20413" s="57" t="s">
        <v>49764</v>
      </c>
      <c r="D20413" s="57" t="s">
        <v>49765</v>
      </c>
    </row>
    <row r="20414" spans="1:4">
      <c r="A20414" s="57" t="s">
        <v>49749</v>
      </c>
      <c r="B20414" s="57"/>
      <c r="C20414" s="57" t="s">
        <v>49766</v>
      </c>
      <c r="D20414" s="57" t="s">
        <v>49767</v>
      </c>
    </row>
    <row r="20415" spans="1:4">
      <c r="A20415" s="57" t="s">
        <v>49749</v>
      </c>
      <c r="B20415" s="57"/>
      <c r="C20415" s="57" t="s">
        <v>49768</v>
      </c>
      <c r="D20415" s="57" t="s">
        <v>49769</v>
      </c>
    </row>
    <row r="20416" spans="1:4">
      <c r="A20416" s="57" t="s">
        <v>49749</v>
      </c>
      <c r="B20416" s="57"/>
      <c r="C20416" s="57" t="s">
        <v>49770</v>
      </c>
      <c r="D20416" s="57" t="s">
        <v>49771</v>
      </c>
    </row>
    <row r="20417" spans="1:4">
      <c r="A20417" s="57" t="s">
        <v>49749</v>
      </c>
      <c r="B20417" s="57"/>
      <c r="C20417" s="57" t="s">
        <v>49772</v>
      </c>
      <c r="D20417" s="57" t="s">
        <v>49773</v>
      </c>
    </row>
    <row r="20418" spans="1:4">
      <c r="A20418" s="57" t="s">
        <v>49749</v>
      </c>
      <c r="B20418" s="57"/>
      <c r="C20418" s="57" t="s">
        <v>49774</v>
      </c>
      <c r="D20418" s="57" t="s">
        <v>49775</v>
      </c>
    </row>
    <row r="20419" spans="1:4">
      <c r="A20419" s="57" t="s">
        <v>49749</v>
      </c>
      <c r="B20419" s="57"/>
      <c r="C20419" s="57" t="s">
        <v>49776</v>
      </c>
      <c r="D20419" s="57" t="s">
        <v>49777</v>
      </c>
    </row>
    <row r="20420" spans="1:4">
      <c r="A20420" s="57" t="s">
        <v>49749</v>
      </c>
      <c r="B20420" s="57"/>
      <c r="C20420" s="57" t="s">
        <v>49778</v>
      </c>
      <c r="D20420" s="57" t="s">
        <v>49779</v>
      </c>
    </row>
    <row r="20421" spans="1:4">
      <c r="A20421" s="57" t="s">
        <v>49749</v>
      </c>
      <c r="B20421" s="57"/>
      <c r="C20421" s="57" t="s">
        <v>49780</v>
      </c>
      <c r="D20421" s="57" t="s">
        <v>49781</v>
      </c>
    </row>
    <row r="20422" spans="1:4">
      <c r="A20422" s="57" t="s">
        <v>49749</v>
      </c>
      <c r="B20422" s="57"/>
      <c r="C20422" s="57" t="s">
        <v>49782</v>
      </c>
      <c r="D20422" s="57" t="s">
        <v>49783</v>
      </c>
    </row>
    <row r="20423" spans="1:4">
      <c r="A20423" s="57" t="s">
        <v>49749</v>
      </c>
      <c r="B20423" s="57"/>
      <c r="C20423" s="57" t="s">
        <v>49784</v>
      </c>
      <c r="D20423" s="57" t="s">
        <v>49785</v>
      </c>
    </row>
    <row r="20424" spans="1:4">
      <c r="A20424" s="57" t="s">
        <v>49749</v>
      </c>
      <c r="B20424" s="57"/>
      <c r="C20424" s="57" t="s">
        <v>49786</v>
      </c>
      <c r="D20424" s="57" t="s">
        <v>49787</v>
      </c>
    </row>
    <row r="20425" spans="1:4">
      <c r="A20425" s="57" t="s">
        <v>49749</v>
      </c>
      <c r="B20425" s="57"/>
      <c r="C20425" s="57" t="s">
        <v>49788</v>
      </c>
      <c r="D20425" s="57" t="s">
        <v>49789</v>
      </c>
    </row>
    <row r="20426" spans="1:4">
      <c r="A20426" s="57" t="s">
        <v>49749</v>
      </c>
      <c r="B20426" s="57"/>
      <c r="C20426" s="57" t="s">
        <v>49790</v>
      </c>
      <c r="D20426" s="57" t="s">
        <v>49791</v>
      </c>
    </row>
    <row r="20427" spans="1:4">
      <c r="A20427" s="57" t="s">
        <v>49749</v>
      </c>
      <c r="B20427" s="57"/>
      <c r="C20427" s="57" t="s">
        <v>75455</v>
      </c>
      <c r="D20427" s="57" t="s">
        <v>75456</v>
      </c>
    </row>
    <row r="20428" spans="1:4">
      <c r="A20428" s="57" t="s">
        <v>49792</v>
      </c>
      <c r="B20428" s="57" t="s">
        <v>12940</v>
      </c>
      <c r="C20428" s="57" t="s">
        <v>49793</v>
      </c>
      <c r="D20428" s="57" t="s">
        <v>49794</v>
      </c>
    </row>
    <row r="20429" spans="1:4">
      <c r="A20429" s="57" t="s">
        <v>49795</v>
      </c>
      <c r="B20429" s="57" t="s">
        <v>12940</v>
      </c>
      <c r="C20429" s="57" t="s">
        <v>49796</v>
      </c>
      <c r="D20429" s="57" t="s">
        <v>49797</v>
      </c>
    </row>
    <row r="20430" spans="1:4">
      <c r="A20430" s="57" t="s">
        <v>49798</v>
      </c>
      <c r="B20430" s="57" t="s">
        <v>12940</v>
      </c>
      <c r="C20430" s="57" t="s">
        <v>49799</v>
      </c>
      <c r="D20430" s="57" t="s">
        <v>49800</v>
      </c>
    </row>
    <row r="20431" spans="1:4">
      <c r="A20431" s="57" t="s">
        <v>49798</v>
      </c>
      <c r="B20431" s="57"/>
      <c r="C20431" s="57" t="s">
        <v>49801</v>
      </c>
      <c r="D20431" s="57" t="s">
        <v>49802</v>
      </c>
    </row>
    <row r="20432" spans="1:4">
      <c r="A20432" s="57" t="s">
        <v>49798</v>
      </c>
      <c r="B20432" s="57"/>
      <c r="C20432" s="57" t="s">
        <v>49803</v>
      </c>
      <c r="D20432" s="57" t="s">
        <v>49804</v>
      </c>
    </row>
    <row r="20433" spans="1:4">
      <c r="A20433" s="57" t="s">
        <v>49805</v>
      </c>
      <c r="B20433" s="57" t="s">
        <v>12940</v>
      </c>
      <c r="C20433" s="57" t="s">
        <v>49806</v>
      </c>
      <c r="D20433" s="57" t="s">
        <v>49807</v>
      </c>
    </row>
    <row r="20434" spans="1:4">
      <c r="A20434" s="57" t="s">
        <v>49805</v>
      </c>
      <c r="B20434" s="57"/>
      <c r="C20434" s="57" t="s">
        <v>49808</v>
      </c>
      <c r="D20434" s="57" t="s">
        <v>49809</v>
      </c>
    </row>
    <row r="20435" spans="1:4">
      <c r="A20435" s="57" t="s">
        <v>49805</v>
      </c>
      <c r="B20435" s="57"/>
      <c r="C20435" s="57" t="s">
        <v>49810</v>
      </c>
      <c r="D20435" s="57" t="s">
        <v>49811</v>
      </c>
    </row>
    <row r="20436" spans="1:4">
      <c r="A20436" s="57" t="s">
        <v>49805</v>
      </c>
      <c r="B20436" s="57"/>
      <c r="C20436" s="57" t="s">
        <v>49812</v>
      </c>
      <c r="D20436" s="57" t="s">
        <v>49813</v>
      </c>
    </row>
    <row r="20437" spans="1:4">
      <c r="A20437" s="57" t="s">
        <v>49805</v>
      </c>
      <c r="B20437" s="57"/>
      <c r="C20437" s="57" t="s">
        <v>49814</v>
      </c>
      <c r="D20437" s="57" t="s">
        <v>49815</v>
      </c>
    </row>
    <row r="20438" spans="1:4">
      <c r="A20438" s="57" t="s">
        <v>49805</v>
      </c>
      <c r="B20438" s="57"/>
      <c r="C20438" s="57" t="s">
        <v>49816</v>
      </c>
      <c r="D20438" s="57" t="s">
        <v>49817</v>
      </c>
    </row>
    <row r="20439" spans="1:4">
      <c r="A20439" s="57" t="s">
        <v>49805</v>
      </c>
      <c r="B20439" s="57"/>
      <c r="C20439" s="57" t="s">
        <v>75457</v>
      </c>
      <c r="D20439" s="57" t="s">
        <v>75458</v>
      </c>
    </row>
    <row r="20440" spans="1:4">
      <c r="A20440" s="57" t="s">
        <v>49818</v>
      </c>
      <c r="B20440" s="57" t="s">
        <v>12940</v>
      </c>
      <c r="C20440" s="57" t="s">
        <v>49819</v>
      </c>
      <c r="D20440" s="57" t="s">
        <v>49820</v>
      </c>
    </row>
    <row r="20441" spans="1:4">
      <c r="A20441" s="57" t="s">
        <v>49818</v>
      </c>
      <c r="B20441" s="57"/>
      <c r="C20441" s="57" t="s">
        <v>49821</v>
      </c>
      <c r="D20441" s="57" t="s">
        <v>49822</v>
      </c>
    </row>
    <row r="20442" spans="1:4">
      <c r="A20442" s="57" t="s">
        <v>49818</v>
      </c>
      <c r="B20442" s="57"/>
      <c r="C20442" s="57" t="s">
        <v>49823</v>
      </c>
      <c r="D20442" s="57" t="s">
        <v>49824</v>
      </c>
    </row>
    <row r="20443" spans="1:4">
      <c r="A20443" s="57" t="s">
        <v>49818</v>
      </c>
      <c r="B20443" s="57"/>
      <c r="C20443" s="57" t="s">
        <v>49825</v>
      </c>
      <c r="D20443" s="57" t="s">
        <v>49826</v>
      </c>
    </row>
    <row r="20444" spans="1:4">
      <c r="A20444" s="57" t="s">
        <v>49818</v>
      </c>
      <c r="B20444" s="57"/>
      <c r="C20444" s="57" t="s">
        <v>49827</v>
      </c>
      <c r="D20444" s="57" t="s">
        <v>49828</v>
      </c>
    </row>
    <row r="20445" spans="1:4">
      <c r="A20445" s="57" t="s">
        <v>49818</v>
      </c>
      <c r="B20445" s="57"/>
      <c r="C20445" s="57" t="s">
        <v>49829</v>
      </c>
      <c r="D20445" s="57" t="s">
        <v>49830</v>
      </c>
    </row>
    <row r="20446" spans="1:4">
      <c r="A20446" s="57" t="s">
        <v>49818</v>
      </c>
      <c r="B20446" s="57"/>
      <c r="C20446" s="57" t="s">
        <v>49831</v>
      </c>
      <c r="D20446" s="57" t="s">
        <v>49832</v>
      </c>
    </row>
    <row r="20447" spans="1:4">
      <c r="A20447" s="57" t="s">
        <v>49818</v>
      </c>
      <c r="B20447" s="57"/>
      <c r="C20447" s="57" t="s">
        <v>49833</v>
      </c>
      <c r="D20447" s="57" t="s">
        <v>49834</v>
      </c>
    </row>
    <row r="20448" spans="1:4">
      <c r="A20448" s="57" t="s">
        <v>49818</v>
      </c>
      <c r="B20448" s="57"/>
      <c r="C20448" s="57" t="s">
        <v>49835</v>
      </c>
      <c r="D20448" s="57" t="s">
        <v>49836</v>
      </c>
    </row>
    <row r="20449" spans="1:4">
      <c r="A20449" s="57" t="s">
        <v>49818</v>
      </c>
      <c r="B20449" s="57"/>
      <c r="C20449" s="57" t="s">
        <v>49837</v>
      </c>
      <c r="D20449" s="57" t="s">
        <v>49838</v>
      </c>
    </row>
    <row r="20450" spans="1:4">
      <c r="A20450" s="57" t="s">
        <v>49818</v>
      </c>
      <c r="B20450" s="57"/>
      <c r="C20450" s="57" t="s">
        <v>49839</v>
      </c>
      <c r="D20450" s="57" t="s">
        <v>49836</v>
      </c>
    </row>
    <row r="20451" spans="1:4">
      <c r="A20451" s="57" t="s">
        <v>49818</v>
      </c>
      <c r="B20451" s="57"/>
      <c r="C20451" s="57" t="s">
        <v>49840</v>
      </c>
      <c r="D20451" s="57" t="s">
        <v>49841</v>
      </c>
    </row>
    <row r="20452" spans="1:4">
      <c r="A20452" s="57" t="s">
        <v>49818</v>
      </c>
      <c r="B20452" s="57"/>
      <c r="C20452" s="57" t="s">
        <v>49842</v>
      </c>
      <c r="D20452" s="57" t="s">
        <v>49830</v>
      </c>
    </row>
    <row r="20453" spans="1:4">
      <c r="A20453" s="57" t="s">
        <v>49818</v>
      </c>
      <c r="B20453" s="57"/>
      <c r="C20453" s="57" t="s">
        <v>49843</v>
      </c>
      <c r="D20453" s="57" t="s">
        <v>49838</v>
      </c>
    </row>
    <row r="20454" spans="1:4">
      <c r="A20454" s="57" t="s">
        <v>49818</v>
      </c>
      <c r="B20454" s="57"/>
      <c r="C20454" s="57" t="s">
        <v>75459</v>
      </c>
      <c r="D20454" s="57" t="s">
        <v>75460</v>
      </c>
    </row>
    <row r="20455" spans="1:4">
      <c r="A20455" s="57" t="s">
        <v>49818</v>
      </c>
      <c r="B20455" s="57"/>
      <c r="C20455" s="57" t="s">
        <v>76771</v>
      </c>
      <c r="D20455" s="57" t="s">
        <v>76772</v>
      </c>
    </row>
    <row r="20456" spans="1:4">
      <c r="A20456" s="57" t="s">
        <v>49844</v>
      </c>
      <c r="B20456" s="57" t="s">
        <v>18372</v>
      </c>
      <c r="C20456" s="57" t="s">
        <v>49845</v>
      </c>
      <c r="D20456" s="57" t="s">
        <v>49846</v>
      </c>
    </row>
    <row r="20457" spans="1:4">
      <c r="A20457" s="57" t="s">
        <v>49847</v>
      </c>
      <c r="B20457" s="57" t="s">
        <v>12940</v>
      </c>
      <c r="C20457" s="57" t="s">
        <v>49848</v>
      </c>
      <c r="D20457" s="57" t="s">
        <v>49849</v>
      </c>
    </row>
    <row r="20458" spans="1:4">
      <c r="A20458" s="57" t="s">
        <v>49847</v>
      </c>
      <c r="B20458" s="57"/>
      <c r="C20458" s="57" t="s">
        <v>49850</v>
      </c>
      <c r="D20458" s="57" t="s">
        <v>49851</v>
      </c>
    </row>
    <row r="20459" spans="1:4">
      <c r="A20459" s="57" t="s">
        <v>49847</v>
      </c>
      <c r="B20459" s="57"/>
      <c r="C20459" s="57" t="s">
        <v>49852</v>
      </c>
      <c r="D20459" s="57" t="s">
        <v>49853</v>
      </c>
    </row>
    <row r="20460" spans="1:4">
      <c r="A20460" s="57" t="s">
        <v>49847</v>
      </c>
      <c r="B20460" s="57"/>
      <c r="C20460" s="57" t="s">
        <v>49854</v>
      </c>
      <c r="D20460" s="57" t="s">
        <v>49855</v>
      </c>
    </row>
    <row r="20461" spans="1:4">
      <c r="A20461" s="57" t="s">
        <v>49847</v>
      </c>
      <c r="B20461" s="57"/>
      <c r="C20461" s="57" t="s">
        <v>49856</v>
      </c>
      <c r="D20461" s="57" t="s">
        <v>49857</v>
      </c>
    </row>
    <row r="20462" spans="1:4">
      <c r="A20462" s="57" t="s">
        <v>49858</v>
      </c>
      <c r="B20462" s="57" t="s">
        <v>12940</v>
      </c>
      <c r="C20462" s="57" t="s">
        <v>49859</v>
      </c>
      <c r="D20462" s="57" t="s">
        <v>49860</v>
      </c>
    </row>
    <row r="20463" spans="1:4">
      <c r="A20463" s="57" t="s">
        <v>49858</v>
      </c>
      <c r="B20463" s="57"/>
      <c r="C20463" s="57" t="s">
        <v>49861</v>
      </c>
      <c r="D20463" s="57" t="s">
        <v>49862</v>
      </c>
    </row>
    <row r="20464" spans="1:4">
      <c r="A20464" s="57" t="s">
        <v>49858</v>
      </c>
      <c r="B20464" s="57"/>
      <c r="C20464" s="57" t="s">
        <v>49863</v>
      </c>
      <c r="D20464" s="57" t="s">
        <v>49864</v>
      </c>
    </row>
    <row r="20465" spans="1:4">
      <c r="A20465" s="57" t="s">
        <v>49858</v>
      </c>
      <c r="B20465" s="57"/>
      <c r="C20465" s="57" t="s">
        <v>49865</v>
      </c>
      <c r="D20465" s="57" t="s">
        <v>49866</v>
      </c>
    </row>
    <row r="20466" spans="1:4">
      <c r="A20466" s="57" t="s">
        <v>49858</v>
      </c>
      <c r="B20466" s="57"/>
      <c r="C20466" s="57" t="s">
        <v>49867</v>
      </c>
      <c r="D20466" s="57" t="s">
        <v>49868</v>
      </c>
    </row>
    <row r="20467" spans="1:4">
      <c r="A20467" s="57" t="s">
        <v>49858</v>
      </c>
      <c r="B20467" s="57"/>
      <c r="C20467" s="57" t="s">
        <v>49869</v>
      </c>
      <c r="D20467" s="57" t="s">
        <v>49870</v>
      </c>
    </row>
    <row r="20468" spans="1:4">
      <c r="A20468" s="57" t="s">
        <v>49858</v>
      </c>
      <c r="B20468" s="57"/>
      <c r="C20468" s="57" t="s">
        <v>49871</v>
      </c>
      <c r="D20468" s="57" t="s">
        <v>49872</v>
      </c>
    </row>
    <row r="20469" spans="1:4">
      <c r="A20469" s="57" t="s">
        <v>49858</v>
      </c>
      <c r="B20469" s="57"/>
      <c r="C20469" s="57" t="s">
        <v>49873</v>
      </c>
      <c r="D20469" s="57" t="s">
        <v>49874</v>
      </c>
    </row>
    <row r="20470" spans="1:4">
      <c r="A20470" s="57" t="s">
        <v>49858</v>
      </c>
      <c r="B20470" s="57"/>
      <c r="C20470" s="57" t="s">
        <v>49875</v>
      </c>
      <c r="D20470" s="57" t="s">
        <v>49876</v>
      </c>
    </row>
    <row r="20471" spans="1:4">
      <c r="A20471" s="57" t="s">
        <v>49858</v>
      </c>
      <c r="B20471" s="57"/>
      <c r="C20471" s="57" t="s">
        <v>49877</v>
      </c>
      <c r="D20471" s="57" t="s">
        <v>49878</v>
      </c>
    </row>
    <row r="20472" spans="1:4">
      <c r="A20472" s="57" t="s">
        <v>49858</v>
      </c>
      <c r="B20472" s="57"/>
      <c r="C20472" s="57" t="s">
        <v>49879</v>
      </c>
      <c r="D20472" s="57" t="s">
        <v>49880</v>
      </c>
    </row>
    <row r="20473" spans="1:4">
      <c r="A20473" s="57" t="s">
        <v>49858</v>
      </c>
      <c r="B20473" s="57"/>
      <c r="C20473" s="57" t="s">
        <v>49881</v>
      </c>
      <c r="D20473" s="57" t="s">
        <v>49882</v>
      </c>
    </row>
    <row r="20474" spans="1:4">
      <c r="A20474" s="57" t="s">
        <v>49858</v>
      </c>
      <c r="B20474" s="57"/>
      <c r="C20474" s="57" t="s">
        <v>49883</v>
      </c>
      <c r="D20474" s="57" t="s">
        <v>49884</v>
      </c>
    </row>
    <row r="20475" spans="1:4">
      <c r="A20475" s="57" t="s">
        <v>49858</v>
      </c>
      <c r="B20475" s="57"/>
      <c r="C20475" s="57" t="s">
        <v>49885</v>
      </c>
      <c r="D20475" s="57" t="s">
        <v>49886</v>
      </c>
    </row>
    <row r="20476" spans="1:4">
      <c r="A20476" s="57" t="s">
        <v>49858</v>
      </c>
      <c r="B20476" s="57"/>
      <c r="C20476" s="57" t="s">
        <v>49887</v>
      </c>
      <c r="D20476" s="57" t="s">
        <v>49888</v>
      </c>
    </row>
    <row r="20477" spans="1:4">
      <c r="A20477" s="57" t="s">
        <v>49858</v>
      </c>
      <c r="B20477" s="57"/>
      <c r="C20477" s="57" t="s">
        <v>49889</v>
      </c>
      <c r="D20477" s="57" t="s">
        <v>49890</v>
      </c>
    </row>
    <row r="20478" spans="1:4">
      <c r="A20478" s="57" t="s">
        <v>49858</v>
      </c>
      <c r="B20478" s="57"/>
      <c r="C20478" s="57" t="s">
        <v>49891</v>
      </c>
      <c r="D20478" s="57" t="s">
        <v>49892</v>
      </c>
    </row>
    <row r="20479" spans="1:4">
      <c r="A20479" s="57" t="s">
        <v>49858</v>
      </c>
      <c r="B20479" s="57"/>
      <c r="C20479" s="57" t="s">
        <v>49893</v>
      </c>
      <c r="D20479" s="57" t="s">
        <v>49894</v>
      </c>
    </row>
    <row r="20480" spans="1:4">
      <c r="A20480" s="57" t="s">
        <v>49858</v>
      </c>
      <c r="B20480" s="57"/>
      <c r="C20480" s="57" t="s">
        <v>49895</v>
      </c>
      <c r="D20480" s="57" t="s">
        <v>49896</v>
      </c>
    </row>
    <row r="20481" spans="1:4">
      <c r="A20481" s="57" t="s">
        <v>49858</v>
      </c>
      <c r="B20481" s="57"/>
      <c r="C20481" s="57" t="s">
        <v>49897</v>
      </c>
      <c r="D20481" s="57" t="s">
        <v>49898</v>
      </c>
    </row>
    <row r="20482" spans="1:4">
      <c r="A20482" s="57" t="s">
        <v>49858</v>
      </c>
      <c r="B20482" s="57"/>
      <c r="C20482" s="57" t="s">
        <v>49899</v>
      </c>
      <c r="D20482" s="57" t="s">
        <v>49900</v>
      </c>
    </row>
    <row r="20483" spans="1:4">
      <c r="A20483" s="57" t="s">
        <v>49858</v>
      </c>
      <c r="B20483" s="57"/>
      <c r="C20483" s="57" t="s">
        <v>49901</v>
      </c>
      <c r="D20483" s="57" t="s">
        <v>49902</v>
      </c>
    </row>
    <row r="20484" spans="1:4">
      <c r="A20484" s="57" t="s">
        <v>49858</v>
      </c>
      <c r="B20484" s="57"/>
      <c r="C20484" s="57" t="s">
        <v>49903</v>
      </c>
      <c r="D20484" s="57" t="s">
        <v>49904</v>
      </c>
    </row>
    <row r="20485" spans="1:4">
      <c r="A20485" s="57" t="s">
        <v>49905</v>
      </c>
      <c r="B20485" s="57" t="s">
        <v>12940</v>
      </c>
      <c r="C20485" s="57" t="s">
        <v>49906</v>
      </c>
      <c r="D20485" s="57" t="s">
        <v>49907</v>
      </c>
    </row>
    <row r="20486" spans="1:4">
      <c r="A20486" s="57" t="s">
        <v>49905</v>
      </c>
      <c r="B20486" s="57"/>
      <c r="C20486" s="57" t="s">
        <v>49908</v>
      </c>
      <c r="D20486" s="57" t="s">
        <v>49909</v>
      </c>
    </row>
    <row r="20487" spans="1:4">
      <c r="A20487" s="57" t="s">
        <v>49905</v>
      </c>
      <c r="B20487" s="57"/>
      <c r="C20487" s="57" t="s">
        <v>49910</v>
      </c>
      <c r="D20487" s="57" t="s">
        <v>49911</v>
      </c>
    </row>
    <row r="20488" spans="1:4">
      <c r="A20488" s="57" t="s">
        <v>49905</v>
      </c>
      <c r="B20488" s="57"/>
      <c r="C20488" s="57" t="s">
        <v>49912</v>
      </c>
      <c r="D20488" s="57" t="s">
        <v>49913</v>
      </c>
    </row>
    <row r="20489" spans="1:4">
      <c r="A20489" s="57" t="s">
        <v>49905</v>
      </c>
      <c r="B20489" s="57"/>
      <c r="C20489" s="57" t="s">
        <v>49914</v>
      </c>
      <c r="D20489" s="57" t="s">
        <v>49915</v>
      </c>
    </row>
    <row r="20490" spans="1:4">
      <c r="A20490" s="57" t="s">
        <v>49905</v>
      </c>
      <c r="B20490" s="57"/>
      <c r="C20490" s="57" t="s">
        <v>49916</v>
      </c>
      <c r="D20490" s="57" t="s">
        <v>49917</v>
      </c>
    </row>
    <row r="20491" spans="1:4">
      <c r="A20491" s="57" t="s">
        <v>49905</v>
      </c>
      <c r="B20491" s="57"/>
      <c r="C20491" s="57" t="s">
        <v>49918</v>
      </c>
      <c r="D20491" s="57" t="s">
        <v>49919</v>
      </c>
    </row>
    <row r="20492" spans="1:4">
      <c r="A20492" s="57" t="s">
        <v>49905</v>
      </c>
      <c r="B20492" s="57"/>
      <c r="C20492" s="57" t="s">
        <v>49920</v>
      </c>
      <c r="D20492" s="57" t="s">
        <v>49921</v>
      </c>
    </row>
    <row r="20493" spans="1:4">
      <c r="A20493" s="57" t="s">
        <v>49905</v>
      </c>
      <c r="B20493" s="57"/>
      <c r="C20493" s="57" t="s">
        <v>49922</v>
      </c>
      <c r="D20493" s="57" t="s">
        <v>49923</v>
      </c>
    </row>
    <row r="20494" spans="1:4">
      <c r="A20494" s="57" t="s">
        <v>49905</v>
      </c>
      <c r="B20494" s="57"/>
      <c r="C20494" s="57" t="s">
        <v>49924</v>
      </c>
      <c r="D20494" s="57" t="s">
        <v>49925</v>
      </c>
    </row>
    <row r="20495" spans="1:4">
      <c r="A20495" s="57" t="s">
        <v>49905</v>
      </c>
      <c r="B20495" s="57"/>
      <c r="C20495" s="57" t="s">
        <v>49926</v>
      </c>
      <c r="D20495" s="57" t="s">
        <v>49927</v>
      </c>
    </row>
    <row r="20496" spans="1:4">
      <c r="A20496" s="57" t="s">
        <v>49928</v>
      </c>
      <c r="B20496" s="57" t="s">
        <v>12940</v>
      </c>
      <c r="C20496" s="57" t="s">
        <v>49929</v>
      </c>
      <c r="D20496" s="57" t="s">
        <v>49930</v>
      </c>
    </row>
    <row r="20497" spans="1:4">
      <c r="A20497" s="57" t="s">
        <v>49928</v>
      </c>
      <c r="B20497" s="57"/>
      <c r="C20497" s="57" t="s">
        <v>49931</v>
      </c>
      <c r="D20497" s="57" t="s">
        <v>49932</v>
      </c>
    </row>
    <row r="20498" spans="1:4">
      <c r="A20498" s="57" t="s">
        <v>49928</v>
      </c>
      <c r="B20498" s="57"/>
      <c r="C20498" s="57" t="s">
        <v>49933</v>
      </c>
      <c r="D20498" s="57" t="s">
        <v>49934</v>
      </c>
    </row>
    <row r="20499" spans="1:4">
      <c r="A20499" s="57" t="s">
        <v>49935</v>
      </c>
      <c r="B20499" s="57" t="s">
        <v>12940</v>
      </c>
      <c r="C20499" s="57" t="s">
        <v>49936</v>
      </c>
      <c r="D20499" s="57" t="s">
        <v>49937</v>
      </c>
    </row>
    <row r="20500" spans="1:4">
      <c r="A20500" s="57" t="s">
        <v>49938</v>
      </c>
      <c r="B20500" s="57" t="s">
        <v>12940</v>
      </c>
      <c r="C20500" s="57" t="s">
        <v>49939</v>
      </c>
      <c r="D20500" s="57" t="s">
        <v>49940</v>
      </c>
    </row>
    <row r="20501" spans="1:4">
      <c r="A20501" s="57" t="s">
        <v>49941</v>
      </c>
      <c r="B20501" s="57" t="s">
        <v>12940</v>
      </c>
      <c r="C20501" s="57" t="s">
        <v>49942</v>
      </c>
      <c r="D20501" s="57" t="s">
        <v>49943</v>
      </c>
    </row>
    <row r="20502" spans="1:4">
      <c r="A20502" s="57" t="s">
        <v>49941</v>
      </c>
      <c r="B20502" s="57"/>
      <c r="C20502" s="57" t="s">
        <v>49944</v>
      </c>
      <c r="D20502" s="57" t="s">
        <v>49945</v>
      </c>
    </row>
    <row r="20503" spans="1:4">
      <c r="A20503" s="57" t="s">
        <v>49941</v>
      </c>
      <c r="B20503" s="57"/>
      <c r="C20503" s="57" t="s">
        <v>49946</v>
      </c>
      <c r="D20503" s="57" t="s">
        <v>49947</v>
      </c>
    </row>
    <row r="20504" spans="1:4">
      <c r="A20504" s="57" t="s">
        <v>49948</v>
      </c>
      <c r="B20504" s="57" t="s">
        <v>12940</v>
      </c>
      <c r="C20504" s="57" t="s">
        <v>49949</v>
      </c>
      <c r="D20504" s="57" t="s">
        <v>49950</v>
      </c>
    </row>
    <row r="20505" spans="1:4">
      <c r="A20505" s="57" t="s">
        <v>49948</v>
      </c>
      <c r="B20505" s="57"/>
      <c r="C20505" s="57" t="s">
        <v>49951</v>
      </c>
      <c r="D20505" s="57" t="s">
        <v>49952</v>
      </c>
    </row>
    <row r="20506" spans="1:4">
      <c r="A20506" s="57" t="s">
        <v>7930</v>
      </c>
      <c r="B20506" s="57" t="s">
        <v>2408</v>
      </c>
      <c r="C20506" s="57" t="s">
        <v>3395</v>
      </c>
      <c r="D20506" s="57" t="s">
        <v>3396</v>
      </c>
    </row>
    <row r="20507" spans="1:4">
      <c r="A20507" s="57" t="s">
        <v>7930</v>
      </c>
      <c r="B20507" s="57" t="s">
        <v>2408</v>
      </c>
      <c r="C20507" s="57" t="s">
        <v>3587</v>
      </c>
      <c r="D20507" s="57" t="s">
        <v>3588</v>
      </c>
    </row>
    <row r="20508" spans="1:4">
      <c r="A20508" s="57" t="s">
        <v>7930</v>
      </c>
      <c r="B20508" s="57" t="s">
        <v>2408</v>
      </c>
      <c r="C20508" s="57" t="s">
        <v>3589</v>
      </c>
      <c r="D20508" s="57" t="s">
        <v>3590</v>
      </c>
    </row>
    <row r="20509" spans="1:4">
      <c r="A20509" s="57" t="s">
        <v>7930</v>
      </c>
      <c r="B20509" s="57" t="s">
        <v>2408</v>
      </c>
      <c r="C20509" s="57" t="s">
        <v>3715</v>
      </c>
      <c r="D20509" s="57" t="s">
        <v>3716</v>
      </c>
    </row>
    <row r="20510" spans="1:4">
      <c r="A20510" s="57" t="s">
        <v>7930</v>
      </c>
      <c r="B20510" s="57" t="s">
        <v>2408</v>
      </c>
      <c r="C20510" s="57" t="s">
        <v>3920</v>
      </c>
      <c r="D20510" s="57" t="s">
        <v>3921</v>
      </c>
    </row>
    <row r="20511" spans="1:4">
      <c r="A20511" s="57" t="s">
        <v>7930</v>
      </c>
      <c r="B20511" s="57" t="s">
        <v>2408</v>
      </c>
      <c r="C20511" s="57" t="s">
        <v>3926</v>
      </c>
      <c r="D20511" s="57" t="s">
        <v>3927</v>
      </c>
    </row>
    <row r="20512" spans="1:4">
      <c r="A20512" s="57" t="s">
        <v>49953</v>
      </c>
      <c r="B20512" s="57" t="s">
        <v>12940</v>
      </c>
      <c r="C20512" s="57" t="s">
        <v>49954</v>
      </c>
      <c r="D20512" s="57" t="s">
        <v>49955</v>
      </c>
    </row>
    <row r="20513" spans="1:4">
      <c r="A20513" s="57" t="s">
        <v>49956</v>
      </c>
      <c r="B20513" s="57" t="s">
        <v>12940</v>
      </c>
      <c r="C20513" s="57" t="s">
        <v>49957</v>
      </c>
      <c r="D20513" s="57" t="s">
        <v>49958</v>
      </c>
    </row>
    <row r="20514" spans="1:4">
      <c r="A20514" s="57" t="s">
        <v>7931</v>
      </c>
      <c r="B20514" s="57" t="s">
        <v>2410</v>
      </c>
      <c r="C20514" s="57" t="s">
        <v>3537</v>
      </c>
      <c r="D20514" s="57" t="s">
        <v>3538</v>
      </c>
    </row>
    <row r="20515" spans="1:4">
      <c r="A20515" s="57" t="s">
        <v>49959</v>
      </c>
      <c r="B20515" s="57" t="s">
        <v>12940</v>
      </c>
      <c r="C20515" s="57" t="s">
        <v>49960</v>
      </c>
      <c r="D20515" s="57" t="s">
        <v>49961</v>
      </c>
    </row>
    <row r="20516" spans="1:4">
      <c r="A20516" s="57" t="s">
        <v>49962</v>
      </c>
      <c r="B20516" s="57" t="s">
        <v>12940</v>
      </c>
      <c r="C20516" s="57" t="s">
        <v>49963</v>
      </c>
      <c r="D20516" s="57" t="s">
        <v>49964</v>
      </c>
    </row>
    <row r="20517" spans="1:4">
      <c r="A20517" s="57" t="s">
        <v>49962</v>
      </c>
      <c r="B20517" s="57"/>
      <c r="C20517" s="57" t="s">
        <v>49965</v>
      </c>
      <c r="D20517" s="57" t="s">
        <v>49966</v>
      </c>
    </row>
    <row r="20518" spans="1:4">
      <c r="A20518" s="57" t="s">
        <v>49967</v>
      </c>
      <c r="B20518" s="57" t="s">
        <v>12940</v>
      </c>
      <c r="C20518" s="57" t="s">
        <v>49968</v>
      </c>
      <c r="D20518" s="57" t="s">
        <v>49969</v>
      </c>
    </row>
    <row r="20519" spans="1:4">
      <c r="A20519" s="57" t="s">
        <v>49967</v>
      </c>
      <c r="B20519" s="57"/>
      <c r="C20519" s="57" t="s">
        <v>49970</v>
      </c>
      <c r="D20519" s="57" t="s">
        <v>49381</v>
      </c>
    </row>
    <row r="20520" spans="1:4">
      <c r="A20520" s="57" t="s">
        <v>49971</v>
      </c>
      <c r="B20520" s="57" t="s">
        <v>12940</v>
      </c>
      <c r="C20520" s="57" t="s">
        <v>49972</v>
      </c>
      <c r="D20520" s="57" t="s">
        <v>19034</v>
      </c>
    </row>
    <row r="20521" spans="1:4">
      <c r="A20521" s="57" t="s">
        <v>49973</v>
      </c>
      <c r="B20521" s="57" t="s">
        <v>12940</v>
      </c>
      <c r="C20521" s="57" t="s">
        <v>49974</v>
      </c>
      <c r="D20521" s="57" t="s">
        <v>49975</v>
      </c>
    </row>
    <row r="20522" spans="1:4">
      <c r="A20522" s="57" t="s">
        <v>49973</v>
      </c>
      <c r="B20522" s="57"/>
      <c r="C20522" s="57" t="s">
        <v>49976</v>
      </c>
      <c r="D20522" s="57" t="s">
        <v>49977</v>
      </c>
    </row>
    <row r="20523" spans="1:4">
      <c r="A20523" s="57" t="s">
        <v>49978</v>
      </c>
      <c r="B20523" s="57" t="s">
        <v>12940</v>
      </c>
      <c r="C20523" s="57" t="s">
        <v>49979</v>
      </c>
      <c r="D20523" s="57" t="s">
        <v>49980</v>
      </c>
    </row>
    <row r="20524" spans="1:4">
      <c r="A20524" s="57" t="s">
        <v>49978</v>
      </c>
      <c r="B20524" s="57"/>
      <c r="C20524" s="57" t="s">
        <v>49981</v>
      </c>
      <c r="D20524" s="57" t="s">
        <v>49982</v>
      </c>
    </row>
    <row r="20525" spans="1:4">
      <c r="A20525" s="57" t="s">
        <v>49978</v>
      </c>
      <c r="B20525" s="57"/>
      <c r="C20525" s="57" t="s">
        <v>49983</v>
      </c>
      <c r="D20525" s="57" t="s">
        <v>49984</v>
      </c>
    </row>
    <row r="20526" spans="1:4">
      <c r="A20526" s="57" t="s">
        <v>49978</v>
      </c>
      <c r="B20526" s="57"/>
      <c r="C20526" s="57" t="s">
        <v>49985</v>
      </c>
      <c r="D20526" s="57" t="s">
        <v>49986</v>
      </c>
    </row>
    <row r="20527" spans="1:4">
      <c r="A20527" s="57" t="s">
        <v>49978</v>
      </c>
      <c r="B20527" s="57"/>
      <c r="C20527" s="57" t="s">
        <v>49987</v>
      </c>
      <c r="D20527" s="57" t="s">
        <v>49988</v>
      </c>
    </row>
    <row r="20528" spans="1:4">
      <c r="A20528" s="57" t="s">
        <v>49978</v>
      </c>
      <c r="B20528" s="57"/>
      <c r="C20528" s="57" t="s">
        <v>49989</v>
      </c>
      <c r="D20528" s="57" t="s">
        <v>49990</v>
      </c>
    </row>
    <row r="20529" spans="1:4">
      <c r="A20529" s="57" t="s">
        <v>49991</v>
      </c>
      <c r="B20529" s="57" t="s">
        <v>12940</v>
      </c>
      <c r="C20529" s="57" t="s">
        <v>49992</v>
      </c>
      <c r="D20529" s="57" t="s">
        <v>49993</v>
      </c>
    </row>
    <row r="20530" spans="1:4">
      <c r="A20530" s="57" t="s">
        <v>49991</v>
      </c>
      <c r="B20530" s="57"/>
      <c r="C20530" s="57" t="s">
        <v>49994</v>
      </c>
      <c r="D20530" s="57" t="s">
        <v>49995</v>
      </c>
    </row>
    <row r="20531" spans="1:4">
      <c r="A20531" s="57" t="s">
        <v>49996</v>
      </c>
      <c r="B20531" s="57" t="s">
        <v>12940</v>
      </c>
      <c r="C20531" s="57" t="s">
        <v>49997</v>
      </c>
      <c r="D20531" s="57" t="s">
        <v>49998</v>
      </c>
    </row>
    <row r="20532" spans="1:4">
      <c r="A20532" s="57" t="s">
        <v>49996</v>
      </c>
      <c r="B20532" s="57"/>
      <c r="C20532" s="57" t="s">
        <v>49999</v>
      </c>
      <c r="D20532" s="57" t="s">
        <v>50000</v>
      </c>
    </row>
    <row r="20533" spans="1:4">
      <c r="A20533" s="57" t="s">
        <v>50001</v>
      </c>
      <c r="B20533" s="57" t="s">
        <v>12940</v>
      </c>
      <c r="C20533" s="57" t="s">
        <v>50002</v>
      </c>
      <c r="D20533" s="57" t="s">
        <v>50003</v>
      </c>
    </row>
    <row r="20534" spans="1:4">
      <c r="A20534" s="57" t="s">
        <v>50004</v>
      </c>
      <c r="B20534" s="57" t="s">
        <v>12940</v>
      </c>
      <c r="C20534" s="57" t="s">
        <v>50005</v>
      </c>
      <c r="D20534" s="57" t="s">
        <v>50006</v>
      </c>
    </row>
    <row r="20535" spans="1:4">
      <c r="A20535" s="57" t="s">
        <v>50004</v>
      </c>
      <c r="B20535" s="57"/>
      <c r="C20535" s="57" t="s">
        <v>50007</v>
      </c>
      <c r="D20535" s="57" t="s">
        <v>50008</v>
      </c>
    </row>
    <row r="20536" spans="1:4">
      <c r="A20536" s="57" t="s">
        <v>50004</v>
      </c>
      <c r="B20536" s="57"/>
      <c r="C20536" s="57" t="s">
        <v>50009</v>
      </c>
      <c r="D20536" s="57" t="s">
        <v>50010</v>
      </c>
    </row>
    <row r="20537" spans="1:4">
      <c r="A20537" s="57" t="s">
        <v>50004</v>
      </c>
      <c r="B20537" s="57"/>
      <c r="C20537" s="57" t="s">
        <v>50011</v>
      </c>
      <c r="D20537" s="57" t="s">
        <v>50012</v>
      </c>
    </row>
    <row r="20538" spans="1:4">
      <c r="A20538" s="57" t="s">
        <v>50004</v>
      </c>
      <c r="B20538" s="57"/>
      <c r="C20538" s="57" t="s">
        <v>50013</v>
      </c>
      <c r="D20538" s="57" t="s">
        <v>50014</v>
      </c>
    </row>
    <row r="20539" spans="1:4">
      <c r="A20539" s="57" t="s">
        <v>50004</v>
      </c>
      <c r="B20539" s="57"/>
      <c r="C20539" s="57" t="s">
        <v>50015</v>
      </c>
      <c r="D20539" s="57" t="s">
        <v>50016</v>
      </c>
    </row>
    <row r="20540" spans="1:4">
      <c r="A20540" s="57" t="s">
        <v>50017</v>
      </c>
      <c r="B20540" s="57" t="s">
        <v>12940</v>
      </c>
      <c r="C20540" s="57" t="s">
        <v>50018</v>
      </c>
      <c r="D20540" s="57" t="s">
        <v>50019</v>
      </c>
    </row>
    <row r="20541" spans="1:4">
      <c r="A20541" s="57" t="s">
        <v>50020</v>
      </c>
      <c r="B20541" s="57" t="s">
        <v>12940</v>
      </c>
      <c r="C20541" s="57" t="s">
        <v>50021</v>
      </c>
      <c r="D20541" s="57" t="s">
        <v>50022</v>
      </c>
    </row>
    <row r="20542" spans="1:4">
      <c r="A20542" s="57" t="s">
        <v>50020</v>
      </c>
      <c r="B20542" s="57"/>
      <c r="C20542" s="57" t="s">
        <v>50023</v>
      </c>
      <c r="D20542" s="57" t="s">
        <v>50024</v>
      </c>
    </row>
    <row r="20543" spans="1:4">
      <c r="A20543" s="57" t="s">
        <v>50020</v>
      </c>
      <c r="B20543" s="57"/>
      <c r="C20543" s="57" t="s">
        <v>50025</v>
      </c>
      <c r="D20543" s="57" t="s">
        <v>50026</v>
      </c>
    </row>
    <row r="20544" spans="1:4">
      <c r="A20544" s="57" t="s">
        <v>50020</v>
      </c>
      <c r="B20544" s="57"/>
      <c r="C20544" s="57" t="s">
        <v>50027</v>
      </c>
      <c r="D20544" s="57" t="s">
        <v>50028</v>
      </c>
    </row>
    <row r="20545" spans="1:4">
      <c r="A20545" s="57" t="s">
        <v>7932</v>
      </c>
      <c r="B20545" s="57" t="s">
        <v>10637</v>
      </c>
      <c r="C20545" s="57" t="s">
        <v>3276</v>
      </c>
      <c r="D20545" s="57" t="s">
        <v>3277</v>
      </c>
    </row>
    <row r="20546" spans="1:4">
      <c r="A20546" s="57" t="s">
        <v>50029</v>
      </c>
      <c r="B20546" s="57" t="s">
        <v>12940</v>
      </c>
      <c r="C20546" s="57" t="s">
        <v>50030</v>
      </c>
      <c r="D20546" s="57" t="s">
        <v>50031</v>
      </c>
    </row>
    <row r="20547" spans="1:4">
      <c r="A20547" s="57" t="s">
        <v>50032</v>
      </c>
      <c r="B20547" s="57" t="s">
        <v>12940</v>
      </c>
      <c r="C20547" s="57" t="s">
        <v>50033</v>
      </c>
      <c r="D20547" s="57" t="s">
        <v>50034</v>
      </c>
    </row>
    <row r="20548" spans="1:4">
      <c r="A20548" s="57" t="s">
        <v>50035</v>
      </c>
      <c r="B20548" s="57" t="s">
        <v>12940</v>
      </c>
      <c r="C20548" s="57" t="s">
        <v>50036</v>
      </c>
      <c r="D20548" s="57" t="s">
        <v>50037</v>
      </c>
    </row>
    <row r="20549" spans="1:4">
      <c r="A20549" s="57" t="s">
        <v>7933</v>
      </c>
      <c r="B20549" s="57" t="s">
        <v>2412</v>
      </c>
      <c r="C20549" s="57" t="s">
        <v>3288</v>
      </c>
      <c r="D20549" s="57" t="s">
        <v>3289</v>
      </c>
    </row>
    <row r="20550" spans="1:4">
      <c r="A20550" s="57" t="s">
        <v>7933</v>
      </c>
      <c r="B20550" s="57" t="s">
        <v>2412</v>
      </c>
      <c r="C20550" s="57" t="s">
        <v>3290</v>
      </c>
      <c r="D20550" s="57" t="s">
        <v>3291</v>
      </c>
    </row>
    <row r="20551" spans="1:4">
      <c r="A20551" s="57" t="s">
        <v>10172</v>
      </c>
      <c r="B20551" s="57" t="s">
        <v>2443</v>
      </c>
      <c r="C20551" s="57" t="s">
        <v>10173</v>
      </c>
      <c r="D20551" s="57" t="s">
        <v>10174</v>
      </c>
    </row>
    <row r="20552" spans="1:4">
      <c r="A20552" s="57" t="s">
        <v>7934</v>
      </c>
      <c r="B20552" s="57" t="s">
        <v>2443</v>
      </c>
      <c r="C20552" s="57" t="s">
        <v>2850</v>
      </c>
      <c r="D20552" s="57" t="s">
        <v>2851</v>
      </c>
    </row>
    <row r="20553" spans="1:4">
      <c r="A20553" s="57" t="s">
        <v>7935</v>
      </c>
      <c r="B20553" s="57" t="s">
        <v>2443</v>
      </c>
      <c r="C20553" s="57" t="s">
        <v>3973</v>
      </c>
      <c r="D20553" s="57" t="s">
        <v>3974</v>
      </c>
    </row>
    <row r="20554" spans="1:4">
      <c r="A20554" s="57" t="s">
        <v>7935</v>
      </c>
      <c r="B20554" s="57" t="s">
        <v>2443</v>
      </c>
      <c r="C20554" s="57" t="s">
        <v>4274</v>
      </c>
      <c r="D20554" s="57" t="s">
        <v>4275</v>
      </c>
    </row>
    <row r="20555" spans="1:4">
      <c r="A20555" s="57" t="s">
        <v>7935</v>
      </c>
      <c r="B20555" s="57" t="s">
        <v>2443</v>
      </c>
      <c r="C20555" s="57" t="s">
        <v>5151</v>
      </c>
      <c r="D20555" s="57" t="s">
        <v>5152</v>
      </c>
    </row>
    <row r="20556" spans="1:4">
      <c r="A20556" s="57" t="s">
        <v>7935</v>
      </c>
      <c r="B20556" s="57" t="s">
        <v>2443</v>
      </c>
      <c r="C20556" s="57" t="s">
        <v>5461</v>
      </c>
      <c r="D20556" s="57" t="s">
        <v>5462</v>
      </c>
    </row>
    <row r="20557" spans="1:4">
      <c r="A20557" s="57" t="s">
        <v>7935</v>
      </c>
      <c r="B20557" s="57" t="s">
        <v>2443</v>
      </c>
      <c r="C20557" s="57" t="s">
        <v>8440</v>
      </c>
      <c r="D20557" s="57" t="s">
        <v>8441</v>
      </c>
    </row>
    <row r="20558" spans="1:4">
      <c r="A20558" s="57" t="s">
        <v>7935</v>
      </c>
      <c r="B20558" s="57" t="s">
        <v>2443</v>
      </c>
      <c r="C20558" s="57" t="s">
        <v>13159</v>
      </c>
      <c r="D20558" s="57" t="s">
        <v>13160</v>
      </c>
    </row>
    <row r="20559" spans="1:4">
      <c r="A20559" s="57" t="s">
        <v>50038</v>
      </c>
      <c r="B20559" s="57" t="s">
        <v>12940</v>
      </c>
      <c r="C20559" s="57" t="s">
        <v>50039</v>
      </c>
      <c r="D20559" s="57" t="s">
        <v>50040</v>
      </c>
    </row>
    <row r="20560" spans="1:4">
      <c r="A20560" s="57" t="s">
        <v>50041</v>
      </c>
      <c r="B20560" s="57" t="s">
        <v>12940</v>
      </c>
      <c r="C20560" s="57" t="s">
        <v>50042</v>
      </c>
      <c r="D20560" s="57" t="s">
        <v>2847</v>
      </c>
    </row>
    <row r="20561" spans="1:4">
      <c r="A20561" s="57" t="s">
        <v>50041</v>
      </c>
      <c r="B20561" s="57"/>
      <c r="C20561" s="57" t="s">
        <v>50043</v>
      </c>
      <c r="D20561" s="57" t="s">
        <v>50044</v>
      </c>
    </row>
    <row r="20562" spans="1:4">
      <c r="A20562" s="57" t="s">
        <v>50041</v>
      </c>
      <c r="B20562" s="57"/>
      <c r="C20562" s="57" t="s">
        <v>50045</v>
      </c>
      <c r="D20562" s="57" t="s">
        <v>50046</v>
      </c>
    </row>
    <row r="20563" spans="1:4">
      <c r="A20563" s="57" t="s">
        <v>50047</v>
      </c>
      <c r="B20563" s="57" t="s">
        <v>12940</v>
      </c>
      <c r="C20563" s="57" t="s">
        <v>50048</v>
      </c>
      <c r="D20563" s="57" t="s">
        <v>50049</v>
      </c>
    </row>
    <row r="20564" spans="1:4">
      <c r="A20564" s="57" t="s">
        <v>50050</v>
      </c>
      <c r="B20564" s="57" t="s">
        <v>12940</v>
      </c>
      <c r="C20564" s="57" t="s">
        <v>50051</v>
      </c>
      <c r="D20564" s="57" t="s">
        <v>50052</v>
      </c>
    </row>
    <row r="20565" spans="1:4">
      <c r="A20565" s="57" t="s">
        <v>50050</v>
      </c>
      <c r="B20565" s="57"/>
      <c r="C20565" s="57" t="s">
        <v>50053</v>
      </c>
      <c r="D20565" s="57" t="s">
        <v>50054</v>
      </c>
    </row>
    <row r="20566" spans="1:4">
      <c r="A20566" s="57" t="s">
        <v>50055</v>
      </c>
      <c r="B20566" s="57" t="s">
        <v>12940</v>
      </c>
      <c r="C20566" s="57" t="s">
        <v>50056</v>
      </c>
      <c r="D20566" s="57" t="s">
        <v>35682</v>
      </c>
    </row>
    <row r="20567" spans="1:4">
      <c r="A20567" s="57" t="s">
        <v>50055</v>
      </c>
      <c r="B20567" s="57"/>
      <c r="C20567" s="57" t="s">
        <v>50057</v>
      </c>
      <c r="D20567" s="57" t="s">
        <v>35682</v>
      </c>
    </row>
    <row r="20568" spans="1:4">
      <c r="A20568" s="57" t="s">
        <v>50055</v>
      </c>
      <c r="B20568" s="57"/>
      <c r="C20568" s="57" t="s">
        <v>50058</v>
      </c>
      <c r="D20568" s="57" t="s">
        <v>35682</v>
      </c>
    </row>
    <row r="20569" spans="1:4">
      <c r="A20569" s="57" t="s">
        <v>7936</v>
      </c>
      <c r="B20569" s="57" t="s">
        <v>2415</v>
      </c>
      <c r="C20569" s="57" t="s">
        <v>3940</v>
      </c>
      <c r="D20569" s="57" t="s">
        <v>9421</v>
      </c>
    </row>
    <row r="20570" spans="1:4">
      <c r="A20570" s="57" t="s">
        <v>7936</v>
      </c>
      <c r="B20570" s="57" t="s">
        <v>2415</v>
      </c>
      <c r="C20570" s="57" t="s">
        <v>5609</v>
      </c>
      <c r="D20570" s="57" t="s">
        <v>9422</v>
      </c>
    </row>
    <row r="20571" spans="1:4">
      <c r="A20571" s="57" t="s">
        <v>7936</v>
      </c>
      <c r="B20571" s="57" t="s">
        <v>2415</v>
      </c>
      <c r="C20571" s="57" t="s">
        <v>5800</v>
      </c>
      <c r="D20571" s="57" t="s">
        <v>9423</v>
      </c>
    </row>
    <row r="20572" spans="1:4">
      <c r="A20572" s="57" t="s">
        <v>7936</v>
      </c>
      <c r="B20572" s="57" t="s">
        <v>2415</v>
      </c>
      <c r="C20572" s="57" t="s">
        <v>13161</v>
      </c>
      <c r="D20572" s="57" t="s">
        <v>15564</v>
      </c>
    </row>
    <row r="20573" spans="1:4">
      <c r="A20573" s="57" t="s">
        <v>7936</v>
      </c>
      <c r="B20573" s="57" t="s">
        <v>2415</v>
      </c>
      <c r="C20573" s="57" t="s">
        <v>15565</v>
      </c>
      <c r="D20573" s="57" t="s">
        <v>15564</v>
      </c>
    </row>
    <row r="20574" spans="1:4">
      <c r="A20574" s="57" t="s">
        <v>7936</v>
      </c>
      <c r="B20574" s="57" t="s">
        <v>2415</v>
      </c>
      <c r="C20574" s="57" t="s">
        <v>17561</v>
      </c>
      <c r="D20574" s="57" t="s">
        <v>17562</v>
      </c>
    </row>
    <row r="20575" spans="1:4">
      <c r="A20575" s="57" t="s">
        <v>7936</v>
      </c>
      <c r="B20575" s="57" t="s">
        <v>2415</v>
      </c>
      <c r="C20575" s="57" t="s">
        <v>50059</v>
      </c>
      <c r="D20575" s="57" t="s">
        <v>50060</v>
      </c>
    </row>
    <row r="20576" spans="1:4">
      <c r="A20576" s="57" t="s">
        <v>7936</v>
      </c>
      <c r="B20576" s="57" t="s">
        <v>2415</v>
      </c>
      <c r="C20576" s="57" t="s">
        <v>50061</v>
      </c>
      <c r="D20576" s="57" t="s">
        <v>50062</v>
      </c>
    </row>
    <row r="20577" spans="1:4">
      <c r="A20577" s="57" t="s">
        <v>50063</v>
      </c>
      <c r="B20577" s="57" t="s">
        <v>12940</v>
      </c>
      <c r="C20577" s="57" t="s">
        <v>50064</v>
      </c>
      <c r="D20577" s="57" t="s">
        <v>50065</v>
      </c>
    </row>
    <row r="20578" spans="1:4">
      <c r="A20578" s="57" t="s">
        <v>7937</v>
      </c>
      <c r="B20578" s="57" t="s">
        <v>2417</v>
      </c>
      <c r="C20578" s="57" t="s">
        <v>3297</v>
      </c>
      <c r="D20578" s="57" t="s">
        <v>3298</v>
      </c>
    </row>
    <row r="20579" spans="1:4">
      <c r="A20579" s="57" t="s">
        <v>50066</v>
      </c>
      <c r="B20579" s="57" t="s">
        <v>12940</v>
      </c>
      <c r="C20579" s="57" t="s">
        <v>50067</v>
      </c>
      <c r="D20579" s="57" t="s">
        <v>50068</v>
      </c>
    </row>
    <row r="20580" spans="1:4">
      <c r="A20580" s="57" t="s">
        <v>50069</v>
      </c>
      <c r="B20580" s="57" t="s">
        <v>12940</v>
      </c>
      <c r="C20580" s="57" t="s">
        <v>50070</v>
      </c>
      <c r="D20580" s="57" t="s">
        <v>50071</v>
      </c>
    </row>
    <row r="20581" spans="1:4">
      <c r="A20581" s="57" t="s">
        <v>50072</v>
      </c>
      <c r="B20581" s="57" t="s">
        <v>12940</v>
      </c>
      <c r="C20581" s="57" t="s">
        <v>50073</v>
      </c>
      <c r="D20581" s="57" t="s">
        <v>50074</v>
      </c>
    </row>
    <row r="20582" spans="1:4">
      <c r="A20582" s="57" t="s">
        <v>50075</v>
      </c>
      <c r="B20582" s="57" t="s">
        <v>12940</v>
      </c>
      <c r="C20582" s="57" t="s">
        <v>50076</v>
      </c>
      <c r="D20582" s="57" t="s">
        <v>50077</v>
      </c>
    </row>
    <row r="20583" spans="1:4">
      <c r="A20583" s="57" t="s">
        <v>50078</v>
      </c>
      <c r="B20583" s="57" t="s">
        <v>12940</v>
      </c>
      <c r="C20583" s="57" t="s">
        <v>50079</v>
      </c>
      <c r="D20583" s="57" t="s">
        <v>50080</v>
      </c>
    </row>
    <row r="20584" spans="1:4">
      <c r="A20584" s="57" t="s">
        <v>50081</v>
      </c>
      <c r="B20584" s="57" t="s">
        <v>12940</v>
      </c>
      <c r="C20584" s="57" t="s">
        <v>50082</v>
      </c>
      <c r="D20584" s="57" t="s">
        <v>50083</v>
      </c>
    </row>
    <row r="20585" spans="1:4">
      <c r="A20585" s="57" t="s">
        <v>50081</v>
      </c>
      <c r="B20585" s="57"/>
      <c r="C20585" s="57" t="s">
        <v>50084</v>
      </c>
      <c r="D20585" s="57" t="s">
        <v>50085</v>
      </c>
    </row>
    <row r="20586" spans="1:4">
      <c r="A20586" s="57" t="s">
        <v>50081</v>
      </c>
      <c r="B20586" s="57"/>
      <c r="C20586" s="57" t="s">
        <v>50086</v>
      </c>
      <c r="D20586" s="57" t="s">
        <v>50087</v>
      </c>
    </row>
    <row r="20587" spans="1:4">
      <c r="A20587" s="57" t="s">
        <v>50081</v>
      </c>
      <c r="B20587" s="57"/>
      <c r="C20587" s="57" t="s">
        <v>50088</v>
      </c>
      <c r="D20587" s="57" t="s">
        <v>50089</v>
      </c>
    </row>
    <row r="20588" spans="1:4">
      <c r="A20588" s="57" t="s">
        <v>50081</v>
      </c>
      <c r="B20588" s="57"/>
      <c r="C20588" s="57" t="s">
        <v>50090</v>
      </c>
      <c r="D20588" s="57" t="s">
        <v>50091</v>
      </c>
    </row>
    <row r="20589" spans="1:4">
      <c r="A20589" s="57" t="s">
        <v>50092</v>
      </c>
      <c r="B20589" s="57" t="s">
        <v>12940</v>
      </c>
      <c r="C20589" s="57" t="s">
        <v>50093</v>
      </c>
      <c r="D20589" s="57" t="s">
        <v>50094</v>
      </c>
    </row>
    <row r="20590" spans="1:4">
      <c r="A20590" s="57" t="s">
        <v>50092</v>
      </c>
      <c r="B20590" s="57"/>
      <c r="C20590" s="57" t="s">
        <v>50095</v>
      </c>
      <c r="D20590" s="57" t="s">
        <v>50096</v>
      </c>
    </row>
    <row r="20591" spans="1:4">
      <c r="A20591" s="57" t="s">
        <v>50097</v>
      </c>
      <c r="B20591" s="57" t="s">
        <v>12940</v>
      </c>
      <c r="C20591" s="57" t="s">
        <v>50098</v>
      </c>
      <c r="D20591" s="57" t="s">
        <v>50099</v>
      </c>
    </row>
    <row r="20592" spans="1:4">
      <c r="A20592" s="57" t="s">
        <v>7938</v>
      </c>
      <c r="B20592" s="57" t="s">
        <v>2419</v>
      </c>
      <c r="C20592" s="57" t="s">
        <v>4999</v>
      </c>
      <c r="D20592" s="57" t="s">
        <v>5000</v>
      </c>
    </row>
    <row r="20593" spans="1:4">
      <c r="A20593" s="57" t="s">
        <v>7938</v>
      </c>
      <c r="B20593" s="57" t="s">
        <v>2419</v>
      </c>
      <c r="C20593" s="57" t="s">
        <v>5724</v>
      </c>
      <c r="D20593" s="57" t="s">
        <v>5725</v>
      </c>
    </row>
    <row r="20594" spans="1:4">
      <c r="A20594" s="57" t="s">
        <v>7938</v>
      </c>
      <c r="B20594" s="57" t="s">
        <v>2419</v>
      </c>
      <c r="C20594" s="57" t="s">
        <v>9424</v>
      </c>
      <c r="D20594" s="57" t="s">
        <v>9425</v>
      </c>
    </row>
    <row r="20595" spans="1:4">
      <c r="A20595" s="57" t="s">
        <v>7938</v>
      </c>
      <c r="B20595" s="57" t="s">
        <v>2419</v>
      </c>
      <c r="C20595" s="57" t="s">
        <v>13162</v>
      </c>
      <c r="D20595" s="57" t="s">
        <v>13163</v>
      </c>
    </row>
    <row r="20596" spans="1:4">
      <c r="A20596" s="57" t="s">
        <v>50100</v>
      </c>
      <c r="B20596" s="57" t="s">
        <v>12940</v>
      </c>
      <c r="C20596" s="57" t="s">
        <v>50101</v>
      </c>
      <c r="D20596" s="57" t="s">
        <v>50044</v>
      </c>
    </row>
    <row r="20597" spans="1:4">
      <c r="A20597" s="57" t="s">
        <v>50102</v>
      </c>
      <c r="B20597" s="57" t="s">
        <v>12940</v>
      </c>
      <c r="C20597" s="57" t="s">
        <v>50103</v>
      </c>
      <c r="D20597" s="57" t="s">
        <v>50104</v>
      </c>
    </row>
    <row r="20598" spans="1:4">
      <c r="A20598" s="57" t="s">
        <v>50105</v>
      </c>
      <c r="B20598" s="57" t="s">
        <v>12940</v>
      </c>
      <c r="C20598" s="57" t="s">
        <v>50106</v>
      </c>
      <c r="D20598" s="57" t="s">
        <v>50107</v>
      </c>
    </row>
    <row r="20599" spans="1:4">
      <c r="A20599" s="57" t="s">
        <v>50108</v>
      </c>
      <c r="B20599" s="57" t="s">
        <v>12940</v>
      </c>
      <c r="C20599" s="57" t="s">
        <v>50109</v>
      </c>
      <c r="D20599" s="57" t="s">
        <v>50110</v>
      </c>
    </row>
    <row r="20600" spans="1:4">
      <c r="A20600" s="57" t="s">
        <v>50108</v>
      </c>
      <c r="B20600" s="57"/>
      <c r="C20600" s="57" t="s">
        <v>50111</v>
      </c>
      <c r="D20600" s="57" t="s">
        <v>50112</v>
      </c>
    </row>
    <row r="20601" spans="1:4">
      <c r="A20601" s="57" t="s">
        <v>50108</v>
      </c>
      <c r="B20601" s="57"/>
      <c r="C20601" s="57" t="s">
        <v>50113</v>
      </c>
      <c r="D20601" s="57" t="s">
        <v>50114</v>
      </c>
    </row>
    <row r="20602" spans="1:4">
      <c r="A20602" s="57" t="s">
        <v>50108</v>
      </c>
      <c r="B20602" s="57"/>
      <c r="C20602" s="57" t="s">
        <v>50115</v>
      </c>
      <c r="D20602" s="57" t="s">
        <v>50116</v>
      </c>
    </row>
    <row r="20603" spans="1:4">
      <c r="A20603" s="57" t="s">
        <v>50108</v>
      </c>
      <c r="B20603" s="57"/>
      <c r="C20603" s="57" t="s">
        <v>50117</v>
      </c>
      <c r="D20603" s="57" t="s">
        <v>50118</v>
      </c>
    </row>
    <row r="20604" spans="1:4">
      <c r="A20604" s="57" t="s">
        <v>50108</v>
      </c>
      <c r="B20604" s="57"/>
      <c r="C20604" s="57" t="s">
        <v>50119</v>
      </c>
      <c r="D20604" s="57" t="s">
        <v>50120</v>
      </c>
    </row>
    <row r="20605" spans="1:4">
      <c r="A20605" s="57" t="s">
        <v>50108</v>
      </c>
      <c r="B20605" s="57"/>
      <c r="C20605" s="57" t="s">
        <v>50121</v>
      </c>
      <c r="D20605" s="57" t="s">
        <v>50122</v>
      </c>
    </row>
    <row r="20606" spans="1:4">
      <c r="A20606" s="57" t="s">
        <v>50108</v>
      </c>
      <c r="B20606" s="57"/>
      <c r="C20606" s="57" t="s">
        <v>50123</v>
      </c>
      <c r="D20606" s="57" t="s">
        <v>50124</v>
      </c>
    </row>
    <row r="20607" spans="1:4">
      <c r="A20607" s="57" t="s">
        <v>50125</v>
      </c>
      <c r="B20607" s="57" t="s">
        <v>12940</v>
      </c>
      <c r="C20607" s="57" t="s">
        <v>50126</v>
      </c>
      <c r="D20607" s="57" t="s">
        <v>50127</v>
      </c>
    </row>
    <row r="20608" spans="1:4">
      <c r="A20608" s="57" t="s">
        <v>50128</v>
      </c>
      <c r="B20608" s="57" t="s">
        <v>12940</v>
      </c>
      <c r="C20608" s="57" t="s">
        <v>50129</v>
      </c>
      <c r="D20608" s="57" t="s">
        <v>50130</v>
      </c>
    </row>
    <row r="20609" spans="1:4">
      <c r="A20609" s="57" t="s">
        <v>50128</v>
      </c>
      <c r="B20609" s="57"/>
      <c r="C20609" s="57" t="s">
        <v>50131</v>
      </c>
      <c r="D20609" s="57" t="s">
        <v>50130</v>
      </c>
    </row>
    <row r="20610" spans="1:4">
      <c r="A20610" s="57" t="s">
        <v>50128</v>
      </c>
      <c r="B20610" s="57"/>
      <c r="C20610" s="57" t="s">
        <v>50132</v>
      </c>
      <c r="D20610" s="57" t="s">
        <v>50130</v>
      </c>
    </row>
    <row r="20611" spans="1:4">
      <c r="A20611" s="57" t="s">
        <v>50133</v>
      </c>
      <c r="B20611" s="57" t="s">
        <v>12940</v>
      </c>
      <c r="C20611" s="57" t="s">
        <v>50134</v>
      </c>
      <c r="D20611" s="57" t="s">
        <v>50135</v>
      </c>
    </row>
    <row r="20612" spans="1:4">
      <c r="A20612" s="57" t="s">
        <v>50133</v>
      </c>
      <c r="B20612" s="57"/>
      <c r="C20612" s="57" t="s">
        <v>50136</v>
      </c>
      <c r="D20612" s="57" t="s">
        <v>50137</v>
      </c>
    </row>
    <row r="20613" spans="1:4">
      <c r="A20613" s="57" t="s">
        <v>50133</v>
      </c>
      <c r="B20613" s="57"/>
      <c r="C20613" s="57" t="s">
        <v>50138</v>
      </c>
      <c r="D20613" s="57" t="s">
        <v>50139</v>
      </c>
    </row>
    <row r="20614" spans="1:4">
      <c r="A20614" s="57" t="s">
        <v>50140</v>
      </c>
      <c r="B20614" s="57" t="s">
        <v>12940</v>
      </c>
      <c r="C20614" s="57" t="s">
        <v>50141</v>
      </c>
      <c r="D20614" s="57" t="s">
        <v>50142</v>
      </c>
    </row>
    <row r="20615" spans="1:4">
      <c r="A20615" s="57" t="s">
        <v>50140</v>
      </c>
      <c r="B20615" s="57"/>
      <c r="C20615" s="57" t="s">
        <v>50143</v>
      </c>
      <c r="D20615" s="57" t="s">
        <v>50144</v>
      </c>
    </row>
    <row r="20616" spans="1:4">
      <c r="A20616" s="57" t="s">
        <v>50140</v>
      </c>
      <c r="B20616" s="57"/>
      <c r="C20616" s="57" t="s">
        <v>50145</v>
      </c>
      <c r="D20616" s="57" t="s">
        <v>50146</v>
      </c>
    </row>
    <row r="20617" spans="1:4">
      <c r="A20617" s="57" t="s">
        <v>50140</v>
      </c>
      <c r="B20617" s="57"/>
      <c r="C20617" s="57" t="s">
        <v>50147</v>
      </c>
      <c r="D20617" s="57" t="s">
        <v>50148</v>
      </c>
    </row>
    <row r="20618" spans="1:4">
      <c r="A20618" s="57" t="s">
        <v>50140</v>
      </c>
      <c r="B20618" s="57"/>
      <c r="C20618" s="57" t="s">
        <v>50149</v>
      </c>
      <c r="D20618" s="57" t="s">
        <v>50150</v>
      </c>
    </row>
    <row r="20619" spans="1:4">
      <c r="A20619" s="57" t="s">
        <v>50140</v>
      </c>
      <c r="B20619" s="57"/>
      <c r="C20619" s="57" t="s">
        <v>50151</v>
      </c>
      <c r="D20619" s="57" t="s">
        <v>50152</v>
      </c>
    </row>
    <row r="20620" spans="1:4">
      <c r="A20620" s="57" t="s">
        <v>50140</v>
      </c>
      <c r="B20620" s="57"/>
      <c r="C20620" s="57" t="s">
        <v>50153</v>
      </c>
      <c r="D20620" s="57" t="s">
        <v>50154</v>
      </c>
    </row>
    <row r="20621" spans="1:4">
      <c r="A20621" s="57" t="s">
        <v>50140</v>
      </c>
      <c r="B20621" s="57"/>
      <c r="C20621" s="57" t="s">
        <v>50155</v>
      </c>
      <c r="D20621" s="57" t="s">
        <v>50156</v>
      </c>
    </row>
    <row r="20622" spans="1:4">
      <c r="A20622" s="57" t="s">
        <v>50140</v>
      </c>
      <c r="B20622" s="57"/>
      <c r="C20622" s="57" t="s">
        <v>50157</v>
      </c>
      <c r="D20622" s="57" t="s">
        <v>50158</v>
      </c>
    </row>
    <row r="20623" spans="1:4">
      <c r="A20623" s="57" t="s">
        <v>50140</v>
      </c>
      <c r="B20623" s="57"/>
      <c r="C20623" s="57" t="s">
        <v>50159</v>
      </c>
      <c r="D20623" s="57" t="s">
        <v>50160</v>
      </c>
    </row>
    <row r="20624" spans="1:4">
      <c r="A20624" s="57" t="s">
        <v>50140</v>
      </c>
      <c r="B20624" s="57"/>
      <c r="C20624" s="57" t="s">
        <v>75461</v>
      </c>
      <c r="D20624" s="57" t="s">
        <v>75462</v>
      </c>
    </row>
    <row r="20625" spans="1:4">
      <c r="A20625" s="57" t="s">
        <v>50161</v>
      </c>
      <c r="B20625" s="57" t="s">
        <v>12940</v>
      </c>
      <c r="C20625" s="57" t="s">
        <v>50162</v>
      </c>
      <c r="D20625" s="57" t="s">
        <v>50163</v>
      </c>
    </row>
    <row r="20626" spans="1:4">
      <c r="A20626" s="57" t="s">
        <v>50161</v>
      </c>
      <c r="B20626" s="57"/>
      <c r="C20626" s="57" t="s">
        <v>50164</v>
      </c>
      <c r="D20626" s="57" t="s">
        <v>50165</v>
      </c>
    </row>
    <row r="20627" spans="1:4">
      <c r="A20627" s="57" t="s">
        <v>75463</v>
      </c>
      <c r="B20627" s="57" t="s">
        <v>12940</v>
      </c>
      <c r="C20627" s="57" t="s">
        <v>75464</v>
      </c>
      <c r="D20627" s="57" t="s">
        <v>75465</v>
      </c>
    </row>
    <row r="20628" spans="1:4">
      <c r="A20628" s="57" t="s">
        <v>50166</v>
      </c>
      <c r="B20628" s="57" t="s">
        <v>12940</v>
      </c>
      <c r="C20628" s="57" t="s">
        <v>50167</v>
      </c>
      <c r="D20628" s="57" t="s">
        <v>50168</v>
      </c>
    </row>
    <row r="20629" spans="1:4">
      <c r="A20629" s="57" t="s">
        <v>50166</v>
      </c>
      <c r="B20629" s="57"/>
      <c r="C20629" s="57" t="s">
        <v>50169</v>
      </c>
      <c r="D20629" s="57" t="s">
        <v>50170</v>
      </c>
    </row>
    <row r="20630" spans="1:4">
      <c r="A20630" s="57" t="s">
        <v>50171</v>
      </c>
      <c r="B20630" s="57" t="s">
        <v>12940</v>
      </c>
      <c r="C20630" s="57" t="s">
        <v>50172</v>
      </c>
      <c r="D20630" s="57" t="s">
        <v>50173</v>
      </c>
    </row>
    <row r="20631" spans="1:4">
      <c r="A20631" s="57" t="s">
        <v>50174</v>
      </c>
      <c r="B20631" s="57" t="s">
        <v>12940</v>
      </c>
      <c r="C20631" s="57" t="s">
        <v>50175</v>
      </c>
      <c r="D20631" s="57" t="s">
        <v>50176</v>
      </c>
    </row>
    <row r="20632" spans="1:4">
      <c r="A20632" s="57" t="s">
        <v>50177</v>
      </c>
      <c r="B20632" s="57" t="s">
        <v>12940</v>
      </c>
      <c r="C20632" s="57" t="s">
        <v>50178</v>
      </c>
      <c r="D20632" s="57" t="s">
        <v>19034</v>
      </c>
    </row>
    <row r="20633" spans="1:4">
      <c r="A20633" s="57" t="s">
        <v>50179</v>
      </c>
      <c r="B20633" s="57" t="s">
        <v>12940</v>
      </c>
      <c r="C20633" s="57" t="s">
        <v>50180</v>
      </c>
      <c r="D20633" s="57" t="s">
        <v>50181</v>
      </c>
    </row>
    <row r="20634" spans="1:4">
      <c r="A20634" s="57" t="s">
        <v>50179</v>
      </c>
      <c r="B20634" s="57"/>
      <c r="C20634" s="57" t="s">
        <v>50182</v>
      </c>
      <c r="D20634" s="57" t="s">
        <v>50183</v>
      </c>
    </row>
    <row r="20635" spans="1:4">
      <c r="A20635" s="57" t="s">
        <v>50179</v>
      </c>
      <c r="B20635" s="57"/>
      <c r="C20635" s="57" t="s">
        <v>50184</v>
      </c>
      <c r="D20635" s="57" t="s">
        <v>50185</v>
      </c>
    </row>
    <row r="20636" spans="1:4">
      <c r="A20636" s="57" t="s">
        <v>50186</v>
      </c>
      <c r="B20636" s="57" t="s">
        <v>12940</v>
      </c>
      <c r="C20636" s="57" t="s">
        <v>50187</v>
      </c>
      <c r="D20636" s="57" t="s">
        <v>50188</v>
      </c>
    </row>
    <row r="20637" spans="1:4">
      <c r="A20637" s="57" t="s">
        <v>50186</v>
      </c>
      <c r="B20637" s="57"/>
      <c r="C20637" s="57" t="s">
        <v>50189</v>
      </c>
      <c r="D20637" s="57" t="s">
        <v>49028</v>
      </c>
    </row>
    <row r="20638" spans="1:4">
      <c r="A20638" s="57" t="s">
        <v>50186</v>
      </c>
      <c r="B20638" s="57"/>
      <c r="C20638" s="57" t="s">
        <v>50190</v>
      </c>
      <c r="D20638" s="57" t="s">
        <v>50191</v>
      </c>
    </row>
    <row r="20639" spans="1:4">
      <c r="A20639" s="57" t="s">
        <v>50186</v>
      </c>
      <c r="B20639" s="57"/>
      <c r="C20639" s="57" t="s">
        <v>50192</v>
      </c>
      <c r="D20639" s="57" t="s">
        <v>50193</v>
      </c>
    </row>
    <row r="20640" spans="1:4">
      <c r="A20640" s="57" t="s">
        <v>50186</v>
      </c>
      <c r="B20640" s="57"/>
      <c r="C20640" s="57" t="s">
        <v>50194</v>
      </c>
      <c r="D20640" s="57" t="s">
        <v>50195</v>
      </c>
    </row>
    <row r="20641" spans="1:4">
      <c r="A20641" s="57" t="s">
        <v>50186</v>
      </c>
      <c r="B20641" s="57"/>
      <c r="C20641" s="57" t="s">
        <v>50196</v>
      </c>
      <c r="D20641" s="57" t="s">
        <v>50197</v>
      </c>
    </row>
    <row r="20642" spans="1:4">
      <c r="A20642" s="57" t="s">
        <v>50186</v>
      </c>
      <c r="B20642" s="57"/>
      <c r="C20642" s="57" t="s">
        <v>50198</v>
      </c>
      <c r="D20642" s="57" t="s">
        <v>50199</v>
      </c>
    </row>
    <row r="20643" spans="1:4">
      <c r="A20643" s="57" t="s">
        <v>50186</v>
      </c>
      <c r="B20643" s="57"/>
      <c r="C20643" s="57" t="s">
        <v>50200</v>
      </c>
      <c r="D20643" s="57" t="s">
        <v>50201</v>
      </c>
    </row>
    <row r="20644" spans="1:4">
      <c r="A20644" s="57" t="s">
        <v>50186</v>
      </c>
      <c r="B20644" s="57"/>
      <c r="C20644" s="57" t="s">
        <v>50202</v>
      </c>
      <c r="D20644" s="57" t="s">
        <v>50203</v>
      </c>
    </row>
    <row r="20645" spans="1:4">
      <c r="A20645" s="57" t="s">
        <v>50186</v>
      </c>
      <c r="B20645" s="57"/>
      <c r="C20645" s="57" t="s">
        <v>50204</v>
      </c>
      <c r="D20645" s="57" t="s">
        <v>50205</v>
      </c>
    </row>
    <row r="20646" spans="1:4">
      <c r="A20646" s="57" t="s">
        <v>50186</v>
      </c>
      <c r="B20646" s="57"/>
      <c r="C20646" s="57" t="s">
        <v>50206</v>
      </c>
      <c r="D20646" s="57" t="s">
        <v>50207</v>
      </c>
    </row>
    <row r="20647" spans="1:4">
      <c r="A20647" s="57" t="s">
        <v>50208</v>
      </c>
      <c r="B20647" s="57" t="s">
        <v>12940</v>
      </c>
      <c r="C20647" s="57" t="s">
        <v>50209</v>
      </c>
      <c r="D20647" s="57" t="s">
        <v>50210</v>
      </c>
    </row>
    <row r="20648" spans="1:4">
      <c r="A20648" s="57" t="s">
        <v>50208</v>
      </c>
      <c r="B20648" s="57"/>
      <c r="C20648" s="57" t="s">
        <v>50211</v>
      </c>
      <c r="D20648" s="57" t="s">
        <v>50212</v>
      </c>
    </row>
    <row r="20649" spans="1:4">
      <c r="A20649" s="57" t="s">
        <v>50208</v>
      </c>
      <c r="B20649" s="57"/>
      <c r="C20649" s="57" t="s">
        <v>50213</v>
      </c>
      <c r="D20649" s="57" t="s">
        <v>50214</v>
      </c>
    </row>
    <row r="20650" spans="1:4">
      <c r="A20650" s="57" t="s">
        <v>50215</v>
      </c>
      <c r="B20650" s="57" t="s">
        <v>12940</v>
      </c>
      <c r="C20650" s="57" t="s">
        <v>50216</v>
      </c>
      <c r="D20650" s="57" t="s">
        <v>50217</v>
      </c>
    </row>
    <row r="20651" spans="1:4">
      <c r="A20651" s="57" t="s">
        <v>50215</v>
      </c>
      <c r="B20651" s="57"/>
      <c r="C20651" s="57" t="s">
        <v>50218</v>
      </c>
      <c r="D20651" s="57" t="s">
        <v>50219</v>
      </c>
    </row>
    <row r="20652" spans="1:4">
      <c r="A20652" s="57" t="s">
        <v>50215</v>
      </c>
      <c r="B20652" s="57"/>
      <c r="C20652" s="57" t="s">
        <v>50220</v>
      </c>
      <c r="D20652" s="57" t="s">
        <v>50221</v>
      </c>
    </row>
    <row r="20653" spans="1:4">
      <c r="A20653" s="57" t="s">
        <v>50222</v>
      </c>
      <c r="B20653" s="57" t="s">
        <v>12940</v>
      </c>
      <c r="C20653" s="57" t="s">
        <v>50223</v>
      </c>
      <c r="D20653" s="57" t="s">
        <v>41873</v>
      </c>
    </row>
    <row r="20654" spans="1:4">
      <c r="A20654" s="57" t="s">
        <v>50222</v>
      </c>
      <c r="B20654" s="57"/>
      <c r="C20654" s="57" t="s">
        <v>50224</v>
      </c>
      <c r="D20654" s="57" t="s">
        <v>41871</v>
      </c>
    </row>
    <row r="20655" spans="1:4">
      <c r="A20655" s="57" t="s">
        <v>77494</v>
      </c>
      <c r="B20655" s="57" t="s">
        <v>12940</v>
      </c>
      <c r="C20655" s="57" t="s">
        <v>77495</v>
      </c>
      <c r="D20655" s="57" t="s">
        <v>77496</v>
      </c>
    </row>
    <row r="20656" spans="1:4">
      <c r="A20656" s="57" t="s">
        <v>50225</v>
      </c>
      <c r="B20656" s="57" t="s">
        <v>12940</v>
      </c>
      <c r="C20656" s="57" t="s">
        <v>50226</v>
      </c>
      <c r="D20656" s="57" t="s">
        <v>50227</v>
      </c>
    </row>
    <row r="20657" spans="1:4">
      <c r="A20657" s="57" t="s">
        <v>50228</v>
      </c>
      <c r="B20657" s="57" t="s">
        <v>12940</v>
      </c>
      <c r="C20657" s="57" t="s">
        <v>50229</v>
      </c>
      <c r="D20657" s="57" t="s">
        <v>50230</v>
      </c>
    </row>
    <row r="20658" spans="1:4">
      <c r="A20658" s="57" t="s">
        <v>50231</v>
      </c>
      <c r="B20658" s="57" t="s">
        <v>12940</v>
      </c>
      <c r="C20658" s="57" t="s">
        <v>50232</v>
      </c>
      <c r="D20658" s="57" t="s">
        <v>50233</v>
      </c>
    </row>
    <row r="20659" spans="1:4">
      <c r="A20659" s="57" t="s">
        <v>50231</v>
      </c>
      <c r="B20659" s="57"/>
      <c r="C20659" s="57" t="s">
        <v>50234</v>
      </c>
      <c r="D20659" s="57" t="s">
        <v>50235</v>
      </c>
    </row>
    <row r="20660" spans="1:4">
      <c r="A20660" s="57" t="s">
        <v>50236</v>
      </c>
      <c r="B20660" s="57" t="s">
        <v>12940</v>
      </c>
      <c r="C20660" s="57" t="s">
        <v>50237</v>
      </c>
      <c r="D20660" s="57" t="s">
        <v>50238</v>
      </c>
    </row>
    <row r="20661" spans="1:4">
      <c r="A20661" s="57" t="s">
        <v>50236</v>
      </c>
      <c r="B20661" s="57"/>
      <c r="C20661" s="57" t="s">
        <v>50239</v>
      </c>
      <c r="D20661" s="57" t="s">
        <v>50240</v>
      </c>
    </row>
    <row r="20662" spans="1:4">
      <c r="A20662" s="57" t="s">
        <v>50236</v>
      </c>
      <c r="B20662" s="57"/>
      <c r="C20662" s="57" t="s">
        <v>50241</v>
      </c>
      <c r="D20662" s="57" t="s">
        <v>50242</v>
      </c>
    </row>
    <row r="20663" spans="1:4">
      <c r="A20663" s="57" t="s">
        <v>50236</v>
      </c>
      <c r="B20663" s="57"/>
      <c r="C20663" s="57" t="s">
        <v>50243</v>
      </c>
      <c r="D20663" s="57" t="s">
        <v>50244</v>
      </c>
    </row>
    <row r="20664" spans="1:4">
      <c r="A20664" s="57" t="s">
        <v>50236</v>
      </c>
      <c r="B20664" s="57"/>
      <c r="C20664" s="57" t="s">
        <v>50245</v>
      </c>
      <c r="D20664" s="57" t="s">
        <v>50246</v>
      </c>
    </row>
    <row r="20665" spans="1:4">
      <c r="A20665" s="57" t="s">
        <v>50236</v>
      </c>
      <c r="B20665" s="57"/>
      <c r="C20665" s="57" t="s">
        <v>50247</v>
      </c>
      <c r="D20665" s="57" t="s">
        <v>50248</v>
      </c>
    </row>
    <row r="20666" spans="1:4">
      <c r="A20666" s="57" t="s">
        <v>50236</v>
      </c>
      <c r="B20666" s="57"/>
      <c r="C20666" s="57" t="s">
        <v>50249</v>
      </c>
      <c r="D20666" s="57" t="s">
        <v>50250</v>
      </c>
    </row>
    <row r="20667" spans="1:4">
      <c r="A20667" s="57" t="s">
        <v>50236</v>
      </c>
      <c r="B20667" s="57"/>
      <c r="C20667" s="57" t="s">
        <v>50251</v>
      </c>
      <c r="D20667" s="57" t="s">
        <v>50252</v>
      </c>
    </row>
    <row r="20668" spans="1:4">
      <c r="A20668" s="57" t="s">
        <v>50253</v>
      </c>
      <c r="B20668" s="57" t="s">
        <v>12940</v>
      </c>
      <c r="C20668" s="57" t="s">
        <v>50254</v>
      </c>
      <c r="D20668" s="57" t="s">
        <v>50255</v>
      </c>
    </row>
    <row r="20669" spans="1:4">
      <c r="A20669" s="57" t="s">
        <v>50256</v>
      </c>
      <c r="B20669" s="57" t="s">
        <v>12940</v>
      </c>
      <c r="C20669" s="57" t="s">
        <v>50257</v>
      </c>
      <c r="D20669" s="57" t="s">
        <v>50258</v>
      </c>
    </row>
    <row r="20670" spans="1:4">
      <c r="A20670" s="57" t="s">
        <v>50256</v>
      </c>
      <c r="B20670" s="57"/>
      <c r="C20670" s="57" t="s">
        <v>50259</v>
      </c>
      <c r="D20670" s="57" t="s">
        <v>50260</v>
      </c>
    </row>
    <row r="20671" spans="1:4">
      <c r="A20671" s="57" t="s">
        <v>50256</v>
      </c>
      <c r="B20671" s="57"/>
      <c r="C20671" s="57" t="s">
        <v>50261</v>
      </c>
      <c r="D20671" s="57" t="s">
        <v>50262</v>
      </c>
    </row>
    <row r="20672" spans="1:4">
      <c r="A20672" s="57" t="s">
        <v>50256</v>
      </c>
      <c r="B20672" s="57"/>
      <c r="C20672" s="57" t="s">
        <v>50263</v>
      </c>
      <c r="D20672" s="57" t="s">
        <v>50264</v>
      </c>
    </row>
    <row r="20673" spans="1:4">
      <c r="A20673" s="57" t="s">
        <v>50265</v>
      </c>
      <c r="B20673" s="57" t="s">
        <v>12940</v>
      </c>
      <c r="C20673" s="57" t="s">
        <v>50266</v>
      </c>
      <c r="D20673" s="57" t="s">
        <v>50267</v>
      </c>
    </row>
    <row r="20674" spans="1:4">
      <c r="A20674" s="57" t="s">
        <v>50268</v>
      </c>
      <c r="B20674" s="57" t="s">
        <v>12940</v>
      </c>
      <c r="C20674" s="57" t="s">
        <v>50269</v>
      </c>
      <c r="D20674" s="57" t="s">
        <v>50270</v>
      </c>
    </row>
    <row r="20675" spans="1:4">
      <c r="A20675" s="57" t="s">
        <v>50271</v>
      </c>
      <c r="B20675" s="57" t="s">
        <v>12940</v>
      </c>
      <c r="C20675" s="57" t="s">
        <v>50272</v>
      </c>
      <c r="D20675" s="57" t="s">
        <v>50273</v>
      </c>
    </row>
    <row r="20676" spans="1:4">
      <c r="A20676" s="57" t="s">
        <v>50274</v>
      </c>
      <c r="B20676" s="57" t="s">
        <v>12940</v>
      </c>
      <c r="C20676" s="57" t="s">
        <v>50275</v>
      </c>
      <c r="D20676" s="57" t="s">
        <v>50276</v>
      </c>
    </row>
    <row r="20677" spans="1:4">
      <c r="A20677" s="57" t="s">
        <v>7939</v>
      </c>
      <c r="B20677" s="57" t="s">
        <v>2421</v>
      </c>
      <c r="C20677" s="57" t="s">
        <v>3493</v>
      </c>
      <c r="D20677" s="57" t="s">
        <v>3494</v>
      </c>
    </row>
    <row r="20678" spans="1:4">
      <c r="A20678" s="57" t="s">
        <v>7939</v>
      </c>
      <c r="B20678" s="57" t="s">
        <v>2421</v>
      </c>
      <c r="C20678" s="57" t="s">
        <v>5159</v>
      </c>
      <c r="D20678" s="57" t="s">
        <v>5160</v>
      </c>
    </row>
    <row r="20679" spans="1:4">
      <c r="A20679" s="57" t="s">
        <v>7939</v>
      </c>
      <c r="B20679" s="57" t="s">
        <v>2421</v>
      </c>
      <c r="C20679" s="57" t="s">
        <v>8512</v>
      </c>
      <c r="D20679" s="57" t="s">
        <v>8513</v>
      </c>
    </row>
    <row r="20680" spans="1:4">
      <c r="A20680" s="57" t="s">
        <v>7939</v>
      </c>
      <c r="B20680" s="57" t="s">
        <v>2421</v>
      </c>
      <c r="C20680" s="57" t="s">
        <v>8537</v>
      </c>
      <c r="D20680" s="57" t="s">
        <v>8538</v>
      </c>
    </row>
    <row r="20681" spans="1:4">
      <c r="A20681" s="57" t="s">
        <v>7939</v>
      </c>
      <c r="B20681" s="57" t="s">
        <v>2421</v>
      </c>
      <c r="C20681" s="57" t="s">
        <v>13164</v>
      </c>
      <c r="D20681" s="57" t="s">
        <v>13165</v>
      </c>
    </row>
    <row r="20682" spans="1:4">
      <c r="A20682" s="57" t="s">
        <v>7939</v>
      </c>
      <c r="B20682" s="57" t="s">
        <v>2421</v>
      </c>
      <c r="C20682" s="57" t="s">
        <v>15566</v>
      </c>
      <c r="D20682" s="57" t="s">
        <v>15567</v>
      </c>
    </row>
    <row r="20683" spans="1:4">
      <c r="A20683" s="57" t="s">
        <v>7939</v>
      </c>
      <c r="B20683" s="57" t="s">
        <v>2421</v>
      </c>
      <c r="C20683" s="57" t="s">
        <v>17563</v>
      </c>
      <c r="D20683" s="57" t="s">
        <v>17564</v>
      </c>
    </row>
    <row r="20684" spans="1:4">
      <c r="A20684" s="57" t="s">
        <v>50277</v>
      </c>
      <c r="B20684" s="57" t="s">
        <v>12940</v>
      </c>
      <c r="C20684" s="57" t="s">
        <v>50278</v>
      </c>
      <c r="D20684" s="57" t="s">
        <v>35682</v>
      </c>
    </row>
    <row r="20685" spans="1:4">
      <c r="A20685" s="57" t="s">
        <v>50279</v>
      </c>
      <c r="B20685" s="57" t="s">
        <v>12940</v>
      </c>
      <c r="C20685" s="57" t="s">
        <v>50280</v>
      </c>
      <c r="D20685" s="57" t="s">
        <v>50281</v>
      </c>
    </row>
    <row r="20686" spans="1:4">
      <c r="A20686" s="57" t="s">
        <v>50279</v>
      </c>
      <c r="B20686" s="57"/>
      <c r="C20686" s="57" t="s">
        <v>50282</v>
      </c>
      <c r="D20686" s="57" t="s">
        <v>50283</v>
      </c>
    </row>
    <row r="20687" spans="1:4">
      <c r="A20687" s="57" t="s">
        <v>50284</v>
      </c>
      <c r="B20687" s="57" t="s">
        <v>12940</v>
      </c>
      <c r="C20687" s="57" t="s">
        <v>50285</v>
      </c>
      <c r="D20687" s="57" t="s">
        <v>35682</v>
      </c>
    </row>
    <row r="20688" spans="1:4">
      <c r="A20688" s="57" t="s">
        <v>50286</v>
      </c>
      <c r="B20688" s="57" t="s">
        <v>12940</v>
      </c>
      <c r="C20688" s="57" t="s">
        <v>50287</v>
      </c>
      <c r="D20688" s="57" t="s">
        <v>35682</v>
      </c>
    </row>
    <row r="20689" spans="1:4">
      <c r="A20689" s="57" t="s">
        <v>50288</v>
      </c>
      <c r="B20689" s="57" t="s">
        <v>12940</v>
      </c>
      <c r="C20689" s="57" t="s">
        <v>50289</v>
      </c>
      <c r="D20689" s="57" t="s">
        <v>35682</v>
      </c>
    </row>
    <row r="20690" spans="1:4">
      <c r="A20690" s="57" t="s">
        <v>50290</v>
      </c>
      <c r="B20690" s="57" t="s">
        <v>12940</v>
      </c>
      <c r="C20690" s="57" t="s">
        <v>50291</v>
      </c>
      <c r="D20690" s="57" t="s">
        <v>42846</v>
      </c>
    </row>
    <row r="20691" spans="1:4">
      <c r="A20691" s="57" t="s">
        <v>50292</v>
      </c>
      <c r="B20691" s="57" t="s">
        <v>12940</v>
      </c>
      <c r="C20691" s="57" t="s">
        <v>50293</v>
      </c>
      <c r="D20691" s="57" t="s">
        <v>50294</v>
      </c>
    </row>
    <row r="20692" spans="1:4">
      <c r="A20692" s="57" t="s">
        <v>50295</v>
      </c>
      <c r="B20692" s="57" t="s">
        <v>12940</v>
      </c>
      <c r="C20692" s="57" t="s">
        <v>50296</v>
      </c>
      <c r="D20692" s="57" t="s">
        <v>50297</v>
      </c>
    </row>
    <row r="20693" spans="1:4">
      <c r="A20693" s="57" t="s">
        <v>50295</v>
      </c>
      <c r="B20693" s="57"/>
      <c r="C20693" s="57" t="s">
        <v>50298</v>
      </c>
      <c r="D20693" s="57" t="s">
        <v>50299</v>
      </c>
    </row>
    <row r="20694" spans="1:4">
      <c r="A20694" s="57" t="s">
        <v>50300</v>
      </c>
      <c r="B20694" s="57" t="s">
        <v>12940</v>
      </c>
      <c r="C20694" s="57" t="s">
        <v>50301</v>
      </c>
      <c r="D20694" s="57" t="s">
        <v>50302</v>
      </c>
    </row>
    <row r="20695" spans="1:4">
      <c r="A20695" s="57" t="s">
        <v>50303</v>
      </c>
      <c r="B20695" s="57" t="s">
        <v>12940</v>
      </c>
      <c r="C20695" s="57" t="s">
        <v>50304</v>
      </c>
      <c r="D20695" s="57" t="s">
        <v>50305</v>
      </c>
    </row>
    <row r="20696" spans="1:4">
      <c r="A20696" s="57" t="s">
        <v>50303</v>
      </c>
      <c r="B20696" s="57"/>
      <c r="C20696" s="57" t="s">
        <v>50306</v>
      </c>
      <c r="D20696" s="57" t="s">
        <v>50307</v>
      </c>
    </row>
    <row r="20697" spans="1:4">
      <c r="A20697" s="57" t="s">
        <v>50303</v>
      </c>
      <c r="B20697" s="57"/>
      <c r="C20697" s="57" t="s">
        <v>50308</v>
      </c>
      <c r="D20697" s="57" t="s">
        <v>50309</v>
      </c>
    </row>
    <row r="20698" spans="1:4">
      <c r="A20698" s="57" t="s">
        <v>50303</v>
      </c>
      <c r="B20698" s="57"/>
      <c r="C20698" s="57" t="s">
        <v>50310</v>
      </c>
      <c r="D20698" s="57" t="s">
        <v>50311</v>
      </c>
    </row>
    <row r="20699" spans="1:4">
      <c r="A20699" s="57" t="s">
        <v>50303</v>
      </c>
      <c r="B20699" s="57"/>
      <c r="C20699" s="57" t="s">
        <v>50312</v>
      </c>
      <c r="D20699" s="57" t="s">
        <v>50313</v>
      </c>
    </row>
    <row r="20700" spans="1:4">
      <c r="A20700" s="57" t="s">
        <v>50314</v>
      </c>
      <c r="B20700" s="57" t="s">
        <v>12940</v>
      </c>
      <c r="C20700" s="57" t="s">
        <v>50315</v>
      </c>
      <c r="D20700" s="57" t="s">
        <v>50316</v>
      </c>
    </row>
    <row r="20701" spans="1:4">
      <c r="A20701" s="57" t="s">
        <v>50314</v>
      </c>
      <c r="B20701" s="57"/>
      <c r="C20701" s="57" t="s">
        <v>50317</v>
      </c>
      <c r="D20701" s="57" t="s">
        <v>50318</v>
      </c>
    </row>
    <row r="20702" spans="1:4">
      <c r="A20702" s="57" t="s">
        <v>50314</v>
      </c>
      <c r="B20702" s="57"/>
      <c r="C20702" s="57" t="s">
        <v>50319</v>
      </c>
      <c r="D20702" s="57" t="s">
        <v>50320</v>
      </c>
    </row>
    <row r="20703" spans="1:4">
      <c r="A20703" s="57" t="s">
        <v>50314</v>
      </c>
      <c r="B20703" s="57"/>
      <c r="C20703" s="57" t="s">
        <v>50321</v>
      </c>
      <c r="D20703" s="57" t="s">
        <v>50322</v>
      </c>
    </row>
    <row r="20704" spans="1:4">
      <c r="A20704" s="57" t="s">
        <v>50314</v>
      </c>
      <c r="B20704" s="57"/>
      <c r="C20704" s="57" t="s">
        <v>50323</v>
      </c>
      <c r="D20704" s="57" t="s">
        <v>50324</v>
      </c>
    </row>
    <row r="20705" spans="1:4">
      <c r="A20705" s="57" t="s">
        <v>50314</v>
      </c>
      <c r="B20705" s="57"/>
      <c r="C20705" s="57" t="s">
        <v>50325</v>
      </c>
      <c r="D20705" s="57" t="s">
        <v>50326</v>
      </c>
    </row>
    <row r="20706" spans="1:4">
      <c r="A20706" s="57" t="s">
        <v>50314</v>
      </c>
      <c r="B20706" s="57"/>
      <c r="C20706" s="57" t="s">
        <v>50327</v>
      </c>
      <c r="D20706" s="57" t="s">
        <v>50328</v>
      </c>
    </row>
    <row r="20707" spans="1:4">
      <c r="A20707" s="57" t="s">
        <v>50314</v>
      </c>
      <c r="B20707" s="57"/>
      <c r="C20707" s="57" t="s">
        <v>50329</v>
      </c>
      <c r="D20707" s="57" t="s">
        <v>50330</v>
      </c>
    </row>
    <row r="20708" spans="1:4">
      <c r="A20708" s="57" t="s">
        <v>50314</v>
      </c>
      <c r="B20708" s="57"/>
      <c r="C20708" s="57" t="s">
        <v>50331</v>
      </c>
      <c r="D20708" s="57" t="s">
        <v>50332</v>
      </c>
    </row>
    <row r="20709" spans="1:4">
      <c r="A20709" s="57" t="s">
        <v>50314</v>
      </c>
      <c r="B20709" s="57"/>
      <c r="C20709" s="57" t="s">
        <v>50333</v>
      </c>
      <c r="D20709" s="57" t="s">
        <v>50334</v>
      </c>
    </row>
    <row r="20710" spans="1:4">
      <c r="A20710" s="57" t="s">
        <v>50314</v>
      </c>
      <c r="B20710" s="57"/>
      <c r="C20710" s="57" t="s">
        <v>50335</v>
      </c>
      <c r="D20710" s="57" t="s">
        <v>50336</v>
      </c>
    </row>
    <row r="20711" spans="1:4">
      <c r="A20711" s="57" t="s">
        <v>50314</v>
      </c>
      <c r="B20711" s="57"/>
      <c r="C20711" s="57" t="s">
        <v>50337</v>
      </c>
      <c r="D20711" s="57" t="s">
        <v>50338</v>
      </c>
    </row>
    <row r="20712" spans="1:4">
      <c r="A20712" s="57" t="s">
        <v>50314</v>
      </c>
      <c r="B20712" s="57"/>
      <c r="C20712" s="57" t="s">
        <v>50339</v>
      </c>
      <c r="D20712" s="57" t="s">
        <v>50340</v>
      </c>
    </row>
    <row r="20713" spans="1:4">
      <c r="A20713" s="57" t="s">
        <v>50314</v>
      </c>
      <c r="B20713" s="57"/>
      <c r="C20713" s="57" t="s">
        <v>50341</v>
      </c>
      <c r="D20713" s="57" t="s">
        <v>50342</v>
      </c>
    </row>
    <row r="20714" spans="1:4">
      <c r="A20714" s="57" t="s">
        <v>50314</v>
      </c>
      <c r="B20714" s="57"/>
      <c r="C20714" s="57" t="s">
        <v>50343</v>
      </c>
      <c r="D20714" s="57" t="s">
        <v>50344</v>
      </c>
    </row>
    <row r="20715" spans="1:4">
      <c r="A20715" s="57" t="s">
        <v>50314</v>
      </c>
      <c r="B20715" s="57"/>
      <c r="C20715" s="57" t="s">
        <v>50345</v>
      </c>
      <c r="D20715" s="57" t="s">
        <v>50346</v>
      </c>
    </row>
    <row r="20716" spans="1:4">
      <c r="A20716" s="57" t="s">
        <v>50314</v>
      </c>
      <c r="B20716" s="57"/>
      <c r="C20716" s="57" t="s">
        <v>50347</v>
      </c>
      <c r="D20716" s="57" t="s">
        <v>2836</v>
      </c>
    </row>
    <row r="20717" spans="1:4">
      <c r="A20717" s="57" t="s">
        <v>50348</v>
      </c>
      <c r="B20717" s="57" t="s">
        <v>12940</v>
      </c>
      <c r="C20717" s="57" t="s">
        <v>50349</v>
      </c>
      <c r="D20717" s="57" t="s">
        <v>50350</v>
      </c>
    </row>
    <row r="20718" spans="1:4">
      <c r="A20718" s="57" t="s">
        <v>50348</v>
      </c>
      <c r="B20718" s="57"/>
      <c r="C20718" s="57" t="s">
        <v>50351</v>
      </c>
      <c r="D20718" s="57" t="s">
        <v>50352</v>
      </c>
    </row>
    <row r="20719" spans="1:4">
      <c r="A20719" s="57" t="s">
        <v>50353</v>
      </c>
      <c r="B20719" s="57" t="s">
        <v>12940</v>
      </c>
      <c r="C20719" s="57" t="s">
        <v>50354</v>
      </c>
      <c r="D20719" s="57" t="s">
        <v>50355</v>
      </c>
    </row>
    <row r="20720" spans="1:4">
      <c r="A20720" s="57" t="s">
        <v>50356</v>
      </c>
      <c r="B20720" s="57" t="s">
        <v>12940</v>
      </c>
      <c r="C20720" s="57" t="s">
        <v>50357</v>
      </c>
      <c r="D20720" s="57" t="s">
        <v>50358</v>
      </c>
    </row>
    <row r="20721" spans="1:4">
      <c r="A20721" s="57" t="s">
        <v>50356</v>
      </c>
      <c r="B20721" s="57"/>
      <c r="C20721" s="57" t="s">
        <v>50359</v>
      </c>
      <c r="D20721" s="57" t="s">
        <v>50360</v>
      </c>
    </row>
    <row r="20722" spans="1:4">
      <c r="A20722" s="57" t="s">
        <v>50356</v>
      </c>
      <c r="B20722" s="57"/>
      <c r="C20722" s="57" t="s">
        <v>50361</v>
      </c>
      <c r="D20722" s="57" t="s">
        <v>50362</v>
      </c>
    </row>
    <row r="20723" spans="1:4">
      <c r="A20723" s="57" t="s">
        <v>50356</v>
      </c>
      <c r="B20723" s="57"/>
      <c r="C20723" s="57" t="s">
        <v>50363</v>
      </c>
      <c r="D20723" s="57" t="s">
        <v>50364</v>
      </c>
    </row>
    <row r="20724" spans="1:4">
      <c r="A20724" s="57" t="s">
        <v>50356</v>
      </c>
      <c r="B20724" s="57"/>
      <c r="C20724" s="57" t="s">
        <v>50365</v>
      </c>
      <c r="D20724" s="57" t="s">
        <v>50366</v>
      </c>
    </row>
    <row r="20725" spans="1:4">
      <c r="A20725" s="57" t="s">
        <v>50356</v>
      </c>
      <c r="B20725" s="57"/>
      <c r="C20725" s="57" t="s">
        <v>50367</v>
      </c>
      <c r="D20725" s="57" t="s">
        <v>50368</v>
      </c>
    </row>
    <row r="20726" spans="1:4">
      <c r="A20726" s="57" t="s">
        <v>50356</v>
      </c>
      <c r="B20726" s="57"/>
      <c r="C20726" s="57" t="s">
        <v>50369</v>
      </c>
      <c r="D20726" s="57" t="s">
        <v>29107</v>
      </c>
    </row>
    <row r="20727" spans="1:4">
      <c r="A20727" s="57" t="s">
        <v>50356</v>
      </c>
      <c r="B20727" s="57"/>
      <c r="C20727" s="57" t="s">
        <v>50370</v>
      </c>
      <c r="D20727" s="57" t="s">
        <v>50371</v>
      </c>
    </row>
    <row r="20728" spans="1:4">
      <c r="A20728" s="57" t="s">
        <v>50356</v>
      </c>
      <c r="B20728" s="57"/>
      <c r="C20728" s="57" t="s">
        <v>50372</v>
      </c>
      <c r="D20728" s="57" t="s">
        <v>50373</v>
      </c>
    </row>
    <row r="20729" spans="1:4">
      <c r="A20729" s="57" t="s">
        <v>50356</v>
      </c>
      <c r="B20729" s="57"/>
      <c r="C20729" s="57" t="s">
        <v>50374</v>
      </c>
      <c r="D20729" s="57" t="s">
        <v>50375</v>
      </c>
    </row>
    <row r="20730" spans="1:4">
      <c r="A20730" s="57" t="s">
        <v>50356</v>
      </c>
      <c r="B20730" s="57"/>
      <c r="C20730" s="57" t="s">
        <v>50376</v>
      </c>
      <c r="D20730" s="57" t="s">
        <v>50377</v>
      </c>
    </row>
    <row r="20731" spans="1:4">
      <c r="A20731" s="57" t="s">
        <v>50356</v>
      </c>
      <c r="B20731" s="57"/>
      <c r="C20731" s="57" t="s">
        <v>50378</v>
      </c>
      <c r="D20731" s="57" t="s">
        <v>50379</v>
      </c>
    </row>
    <row r="20732" spans="1:4">
      <c r="A20732" s="57" t="s">
        <v>50356</v>
      </c>
      <c r="B20732" s="57"/>
      <c r="C20732" s="57" t="s">
        <v>50380</v>
      </c>
      <c r="D20732" s="57" t="s">
        <v>50381</v>
      </c>
    </row>
    <row r="20733" spans="1:4">
      <c r="A20733" s="57" t="s">
        <v>50382</v>
      </c>
      <c r="B20733" s="57" t="s">
        <v>12940</v>
      </c>
      <c r="C20733" s="57" t="s">
        <v>50383</v>
      </c>
      <c r="D20733" s="57" t="s">
        <v>50384</v>
      </c>
    </row>
    <row r="20734" spans="1:4">
      <c r="A20734" s="57" t="s">
        <v>50385</v>
      </c>
      <c r="B20734" s="57" t="s">
        <v>12940</v>
      </c>
      <c r="C20734" s="57" t="s">
        <v>50386</v>
      </c>
      <c r="D20734" s="57" t="s">
        <v>50387</v>
      </c>
    </row>
    <row r="20735" spans="1:4">
      <c r="A20735" s="57" t="s">
        <v>50385</v>
      </c>
      <c r="B20735" s="57"/>
      <c r="C20735" s="57" t="s">
        <v>50388</v>
      </c>
      <c r="D20735" s="57" t="s">
        <v>50389</v>
      </c>
    </row>
    <row r="20736" spans="1:4">
      <c r="A20736" s="57" t="s">
        <v>50385</v>
      </c>
      <c r="B20736" s="57"/>
      <c r="C20736" s="57" t="s">
        <v>50390</v>
      </c>
      <c r="D20736" s="57" t="s">
        <v>50391</v>
      </c>
    </row>
    <row r="20737" spans="1:4">
      <c r="A20737" s="57" t="s">
        <v>50385</v>
      </c>
      <c r="B20737" s="57"/>
      <c r="C20737" s="57" t="s">
        <v>50392</v>
      </c>
      <c r="D20737" s="57" t="s">
        <v>50393</v>
      </c>
    </row>
    <row r="20738" spans="1:4">
      <c r="A20738" s="57" t="s">
        <v>50394</v>
      </c>
      <c r="B20738" s="57" t="s">
        <v>12940</v>
      </c>
      <c r="C20738" s="57" t="s">
        <v>50395</v>
      </c>
      <c r="D20738" s="57" t="s">
        <v>50396</v>
      </c>
    </row>
    <row r="20739" spans="1:4">
      <c r="A20739" s="57" t="s">
        <v>50394</v>
      </c>
      <c r="B20739" s="57"/>
      <c r="C20739" s="57" t="s">
        <v>50397</v>
      </c>
      <c r="D20739" s="57" t="s">
        <v>50398</v>
      </c>
    </row>
    <row r="20740" spans="1:4">
      <c r="A20740" s="57" t="s">
        <v>50399</v>
      </c>
      <c r="B20740" s="57" t="s">
        <v>12940</v>
      </c>
      <c r="C20740" s="57" t="s">
        <v>50400</v>
      </c>
      <c r="D20740" s="57" t="s">
        <v>50401</v>
      </c>
    </row>
    <row r="20741" spans="1:4">
      <c r="A20741" s="57" t="s">
        <v>50399</v>
      </c>
      <c r="B20741" s="57"/>
      <c r="C20741" s="57" t="s">
        <v>50402</v>
      </c>
      <c r="D20741" s="57" t="s">
        <v>50403</v>
      </c>
    </row>
    <row r="20742" spans="1:4">
      <c r="A20742" s="57" t="s">
        <v>50404</v>
      </c>
      <c r="B20742" s="57" t="s">
        <v>12940</v>
      </c>
      <c r="C20742" s="57" t="s">
        <v>50405</v>
      </c>
      <c r="D20742" s="57" t="s">
        <v>50406</v>
      </c>
    </row>
    <row r="20743" spans="1:4">
      <c r="A20743" s="57" t="s">
        <v>50404</v>
      </c>
      <c r="B20743" s="57"/>
      <c r="C20743" s="57" t="s">
        <v>50407</v>
      </c>
      <c r="D20743" s="57" t="s">
        <v>50408</v>
      </c>
    </row>
    <row r="20744" spans="1:4">
      <c r="A20744" s="57" t="s">
        <v>50404</v>
      </c>
      <c r="B20744" s="57"/>
      <c r="C20744" s="57" t="s">
        <v>50409</v>
      </c>
      <c r="D20744" s="57" t="s">
        <v>50410</v>
      </c>
    </row>
    <row r="20745" spans="1:4">
      <c r="A20745" s="57" t="s">
        <v>7940</v>
      </c>
      <c r="B20745" s="57" t="s">
        <v>10557</v>
      </c>
      <c r="C20745" s="57" t="s">
        <v>3383</v>
      </c>
      <c r="D20745" s="57" t="s">
        <v>3384</v>
      </c>
    </row>
    <row r="20746" spans="1:4">
      <c r="A20746" s="57" t="s">
        <v>50411</v>
      </c>
      <c r="B20746" s="57" t="s">
        <v>12940</v>
      </c>
      <c r="C20746" s="57" t="s">
        <v>50412</v>
      </c>
      <c r="D20746" s="57" t="s">
        <v>50413</v>
      </c>
    </row>
    <row r="20747" spans="1:4">
      <c r="A20747" s="57" t="s">
        <v>50411</v>
      </c>
      <c r="B20747" s="57"/>
      <c r="C20747" s="57" t="s">
        <v>50414</v>
      </c>
      <c r="D20747" s="57" t="s">
        <v>50415</v>
      </c>
    </row>
    <row r="20748" spans="1:4">
      <c r="A20748" s="57" t="s">
        <v>50411</v>
      </c>
      <c r="B20748" s="57"/>
      <c r="C20748" s="57" t="s">
        <v>50416</v>
      </c>
      <c r="D20748" s="57" t="s">
        <v>50417</v>
      </c>
    </row>
    <row r="20749" spans="1:4">
      <c r="A20749" s="57" t="s">
        <v>50411</v>
      </c>
      <c r="B20749" s="57"/>
      <c r="C20749" s="57" t="s">
        <v>50418</v>
      </c>
      <c r="D20749" s="57" t="s">
        <v>50419</v>
      </c>
    </row>
    <row r="20750" spans="1:4">
      <c r="A20750" s="57" t="s">
        <v>50411</v>
      </c>
      <c r="B20750" s="57"/>
      <c r="C20750" s="57" t="s">
        <v>50420</v>
      </c>
      <c r="D20750" s="57" t="s">
        <v>50421</v>
      </c>
    </row>
    <row r="20751" spans="1:4">
      <c r="A20751" s="57" t="s">
        <v>50411</v>
      </c>
      <c r="B20751" s="57"/>
      <c r="C20751" s="57" t="s">
        <v>50422</v>
      </c>
      <c r="D20751" s="57" t="s">
        <v>50423</v>
      </c>
    </row>
    <row r="20752" spans="1:4">
      <c r="A20752" s="57" t="s">
        <v>50411</v>
      </c>
      <c r="B20752" s="57"/>
      <c r="C20752" s="57" t="s">
        <v>50424</v>
      </c>
      <c r="D20752" s="57" t="s">
        <v>50425</v>
      </c>
    </row>
    <row r="20753" spans="1:4">
      <c r="A20753" s="57" t="s">
        <v>50411</v>
      </c>
      <c r="B20753" s="57"/>
      <c r="C20753" s="57" t="s">
        <v>50426</v>
      </c>
      <c r="D20753" s="57" t="s">
        <v>50427</v>
      </c>
    </row>
    <row r="20754" spans="1:4">
      <c r="A20754" s="57" t="s">
        <v>50411</v>
      </c>
      <c r="B20754" s="57"/>
      <c r="C20754" s="57" t="s">
        <v>50428</v>
      </c>
      <c r="D20754" s="57" t="s">
        <v>50429</v>
      </c>
    </row>
    <row r="20755" spans="1:4">
      <c r="A20755" s="57" t="s">
        <v>50411</v>
      </c>
      <c r="B20755" s="57"/>
      <c r="C20755" s="57" t="s">
        <v>50430</v>
      </c>
      <c r="D20755" s="57" t="s">
        <v>50431</v>
      </c>
    </row>
    <row r="20756" spans="1:4">
      <c r="A20756" s="57" t="s">
        <v>50411</v>
      </c>
      <c r="B20756" s="57"/>
      <c r="C20756" s="57" t="s">
        <v>50432</v>
      </c>
      <c r="D20756" s="57" t="s">
        <v>50433</v>
      </c>
    </row>
    <row r="20757" spans="1:4">
      <c r="A20757" s="57" t="s">
        <v>50411</v>
      </c>
      <c r="B20757" s="57"/>
      <c r="C20757" s="57" t="s">
        <v>50434</v>
      </c>
      <c r="D20757" s="57" t="s">
        <v>50435</v>
      </c>
    </row>
    <row r="20758" spans="1:4">
      <c r="A20758" s="57" t="s">
        <v>50411</v>
      </c>
      <c r="B20758" s="57"/>
      <c r="C20758" s="57" t="s">
        <v>50436</v>
      </c>
      <c r="D20758" s="57" t="s">
        <v>50437</v>
      </c>
    </row>
    <row r="20759" spans="1:4">
      <c r="A20759" s="57" t="s">
        <v>50411</v>
      </c>
      <c r="B20759" s="57"/>
      <c r="C20759" s="57" t="s">
        <v>50438</v>
      </c>
      <c r="D20759" s="57" t="s">
        <v>50439</v>
      </c>
    </row>
    <row r="20760" spans="1:4">
      <c r="A20760" s="57" t="s">
        <v>50411</v>
      </c>
      <c r="B20760" s="57"/>
      <c r="C20760" s="57" t="s">
        <v>50440</v>
      </c>
      <c r="D20760" s="57" t="s">
        <v>50441</v>
      </c>
    </row>
    <row r="20761" spans="1:4">
      <c r="A20761" s="57" t="s">
        <v>50411</v>
      </c>
      <c r="B20761" s="57"/>
      <c r="C20761" s="57" t="s">
        <v>50442</v>
      </c>
      <c r="D20761" s="57" t="s">
        <v>50443</v>
      </c>
    </row>
    <row r="20762" spans="1:4">
      <c r="A20762" s="57" t="s">
        <v>50411</v>
      </c>
      <c r="B20762" s="57"/>
      <c r="C20762" s="57" t="s">
        <v>50444</v>
      </c>
      <c r="D20762" s="57" t="s">
        <v>50445</v>
      </c>
    </row>
    <row r="20763" spans="1:4">
      <c r="A20763" s="57" t="s">
        <v>50411</v>
      </c>
      <c r="B20763" s="57"/>
      <c r="C20763" s="57" t="s">
        <v>50446</v>
      </c>
      <c r="D20763" s="57" t="s">
        <v>50447</v>
      </c>
    </row>
    <row r="20764" spans="1:4">
      <c r="A20764" s="57" t="s">
        <v>50411</v>
      </c>
      <c r="B20764" s="57"/>
      <c r="C20764" s="57" t="s">
        <v>50448</v>
      </c>
      <c r="D20764" s="57" t="s">
        <v>50449</v>
      </c>
    </row>
    <row r="20765" spans="1:4">
      <c r="A20765" s="57" t="s">
        <v>50411</v>
      </c>
      <c r="B20765" s="57"/>
      <c r="C20765" s="57" t="s">
        <v>50450</v>
      </c>
      <c r="D20765" s="57" t="s">
        <v>50451</v>
      </c>
    </row>
    <row r="20766" spans="1:4">
      <c r="A20766" s="57" t="s">
        <v>50411</v>
      </c>
      <c r="B20766" s="57"/>
      <c r="C20766" s="57" t="s">
        <v>50452</v>
      </c>
      <c r="D20766" s="57" t="s">
        <v>50453</v>
      </c>
    </row>
    <row r="20767" spans="1:4">
      <c r="A20767" s="57" t="s">
        <v>50411</v>
      </c>
      <c r="B20767" s="57"/>
      <c r="C20767" s="57" t="s">
        <v>50454</v>
      </c>
      <c r="D20767" s="57" t="s">
        <v>44132</v>
      </c>
    </row>
    <row r="20768" spans="1:4">
      <c r="A20768" s="57" t="s">
        <v>50411</v>
      </c>
      <c r="B20768" s="57"/>
      <c r="C20768" s="57" t="s">
        <v>50455</v>
      </c>
      <c r="D20768" s="57" t="s">
        <v>50456</v>
      </c>
    </row>
    <row r="20769" spans="1:4">
      <c r="A20769" s="57" t="s">
        <v>50411</v>
      </c>
      <c r="B20769" s="57"/>
      <c r="C20769" s="57" t="s">
        <v>50457</v>
      </c>
      <c r="D20769" s="57" t="s">
        <v>50458</v>
      </c>
    </row>
    <row r="20770" spans="1:4">
      <c r="A20770" s="57" t="s">
        <v>50411</v>
      </c>
      <c r="B20770" s="57"/>
      <c r="C20770" s="57" t="s">
        <v>50459</v>
      </c>
      <c r="D20770" s="57" t="s">
        <v>50460</v>
      </c>
    </row>
    <row r="20771" spans="1:4">
      <c r="A20771" s="57" t="s">
        <v>50411</v>
      </c>
      <c r="B20771" s="57"/>
      <c r="C20771" s="57" t="s">
        <v>50461</v>
      </c>
      <c r="D20771" s="57" t="s">
        <v>50462</v>
      </c>
    </row>
    <row r="20772" spans="1:4">
      <c r="A20772" s="57" t="s">
        <v>50411</v>
      </c>
      <c r="B20772" s="57"/>
      <c r="C20772" s="57" t="s">
        <v>50463</v>
      </c>
      <c r="D20772" s="57" t="s">
        <v>50464</v>
      </c>
    </row>
    <row r="20773" spans="1:4">
      <c r="A20773" s="57" t="s">
        <v>50411</v>
      </c>
      <c r="B20773" s="57"/>
      <c r="C20773" s="57" t="s">
        <v>50465</v>
      </c>
      <c r="D20773" s="57" t="s">
        <v>50466</v>
      </c>
    </row>
    <row r="20774" spans="1:4">
      <c r="A20774" s="57" t="s">
        <v>50411</v>
      </c>
      <c r="B20774" s="57"/>
      <c r="C20774" s="57" t="s">
        <v>50467</v>
      </c>
      <c r="D20774" s="57" t="s">
        <v>50468</v>
      </c>
    </row>
    <row r="20775" spans="1:4">
      <c r="A20775" s="57" t="s">
        <v>50411</v>
      </c>
      <c r="B20775" s="57"/>
      <c r="C20775" s="57" t="s">
        <v>50469</v>
      </c>
      <c r="D20775" s="57" t="s">
        <v>50470</v>
      </c>
    </row>
    <row r="20776" spans="1:4">
      <c r="A20776" s="57" t="s">
        <v>50411</v>
      </c>
      <c r="B20776" s="57"/>
      <c r="C20776" s="57" t="s">
        <v>50471</v>
      </c>
      <c r="D20776" s="57" t="s">
        <v>50472</v>
      </c>
    </row>
    <row r="20777" spans="1:4">
      <c r="A20777" s="57" t="s">
        <v>50411</v>
      </c>
      <c r="B20777" s="57"/>
      <c r="C20777" s="57" t="s">
        <v>50473</v>
      </c>
      <c r="D20777" s="57" t="s">
        <v>50474</v>
      </c>
    </row>
    <row r="20778" spans="1:4">
      <c r="A20778" s="57" t="s">
        <v>50411</v>
      </c>
      <c r="B20778" s="57"/>
      <c r="C20778" s="57" t="s">
        <v>50475</v>
      </c>
      <c r="D20778" s="57" t="s">
        <v>50476</v>
      </c>
    </row>
    <row r="20779" spans="1:4">
      <c r="A20779" s="57" t="s">
        <v>50411</v>
      </c>
      <c r="B20779" s="57"/>
      <c r="C20779" s="57" t="s">
        <v>50477</v>
      </c>
      <c r="D20779" s="57" t="s">
        <v>50478</v>
      </c>
    </row>
    <row r="20780" spans="1:4">
      <c r="A20780" s="57" t="s">
        <v>50411</v>
      </c>
      <c r="B20780" s="57"/>
      <c r="C20780" s="57" t="s">
        <v>50479</v>
      </c>
      <c r="D20780" s="57" t="s">
        <v>50480</v>
      </c>
    </row>
    <row r="20781" spans="1:4">
      <c r="A20781" s="57" t="s">
        <v>50411</v>
      </c>
      <c r="B20781" s="57"/>
      <c r="C20781" s="57" t="s">
        <v>50481</v>
      </c>
      <c r="D20781" s="57" t="s">
        <v>50482</v>
      </c>
    </row>
    <row r="20782" spans="1:4">
      <c r="A20782" s="57" t="s">
        <v>50411</v>
      </c>
      <c r="B20782" s="57"/>
      <c r="C20782" s="57" t="s">
        <v>50483</v>
      </c>
      <c r="D20782" s="57" t="s">
        <v>50484</v>
      </c>
    </row>
    <row r="20783" spans="1:4">
      <c r="A20783" s="57" t="s">
        <v>50411</v>
      </c>
      <c r="B20783" s="57"/>
      <c r="C20783" s="57" t="s">
        <v>50485</v>
      </c>
      <c r="D20783" s="57" t="s">
        <v>50486</v>
      </c>
    </row>
    <row r="20784" spans="1:4">
      <c r="A20784" s="57" t="s">
        <v>50411</v>
      </c>
      <c r="B20784" s="57"/>
      <c r="C20784" s="57" t="s">
        <v>50487</v>
      </c>
      <c r="D20784" s="57" t="s">
        <v>50488</v>
      </c>
    </row>
    <row r="20785" spans="1:4">
      <c r="A20785" s="57" t="s">
        <v>50411</v>
      </c>
      <c r="B20785" s="57"/>
      <c r="C20785" s="57" t="s">
        <v>50489</v>
      </c>
      <c r="D20785" s="57" t="s">
        <v>50490</v>
      </c>
    </row>
    <row r="20786" spans="1:4">
      <c r="A20786" s="57" t="s">
        <v>50411</v>
      </c>
      <c r="B20786" s="57"/>
      <c r="C20786" s="57" t="s">
        <v>50491</v>
      </c>
      <c r="D20786" s="57" t="s">
        <v>50492</v>
      </c>
    </row>
    <row r="20787" spans="1:4">
      <c r="A20787" s="57" t="s">
        <v>50411</v>
      </c>
      <c r="B20787" s="57"/>
      <c r="C20787" s="57" t="s">
        <v>50493</v>
      </c>
      <c r="D20787" s="57" t="s">
        <v>50494</v>
      </c>
    </row>
    <row r="20788" spans="1:4">
      <c r="A20788" s="57" t="s">
        <v>50411</v>
      </c>
      <c r="B20788" s="57"/>
      <c r="C20788" s="57" t="s">
        <v>50495</v>
      </c>
      <c r="D20788" s="57" t="s">
        <v>50496</v>
      </c>
    </row>
    <row r="20789" spans="1:4">
      <c r="A20789" s="57" t="s">
        <v>50411</v>
      </c>
      <c r="B20789" s="57"/>
      <c r="C20789" s="57" t="s">
        <v>50497</v>
      </c>
      <c r="D20789" s="57" t="s">
        <v>50498</v>
      </c>
    </row>
    <row r="20790" spans="1:4">
      <c r="A20790" s="57" t="s">
        <v>50411</v>
      </c>
      <c r="B20790" s="57"/>
      <c r="C20790" s="57" t="s">
        <v>50499</v>
      </c>
      <c r="D20790" s="57" t="s">
        <v>50500</v>
      </c>
    </row>
    <row r="20791" spans="1:4">
      <c r="A20791" s="57" t="s">
        <v>50411</v>
      </c>
      <c r="B20791" s="57"/>
      <c r="C20791" s="57" t="s">
        <v>50501</v>
      </c>
      <c r="D20791" s="57" t="s">
        <v>50502</v>
      </c>
    </row>
    <row r="20792" spans="1:4">
      <c r="A20792" s="57" t="s">
        <v>50411</v>
      </c>
      <c r="B20792" s="57"/>
      <c r="C20792" s="57" t="s">
        <v>50503</v>
      </c>
      <c r="D20792" s="57" t="s">
        <v>50504</v>
      </c>
    </row>
    <row r="20793" spans="1:4">
      <c r="A20793" s="57" t="s">
        <v>50411</v>
      </c>
      <c r="B20793" s="57"/>
      <c r="C20793" s="57" t="s">
        <v>50505</v>
      </c>
      <c r="D20793" s="57" t="s">
        <v>50506</v>
      </c>
    </row>
    <row r="20794" spans="1:4">
      <c r="A20794" s="57" t="s">
        <v>50411</v>
      </c>
      <c r="B20794" s="57"/>
      <c r="C20794" s="57" t="s">
        <v>50507</v>
      </c>
      <c r="D20794" s="57" t="s">
        <v>50508</v>
      </c>
    </row>
    <row r="20795" spans="1:4">
      <c r="A20795" s="57" t="s">
        <v>50411</v>
      </c>
      <c r="B20795" s="57"/>
      <c r="C20795" s="57" t="s">
        <v>50509</v>
      </c>
      <c r="D20795" s="57" t="s">
        <v>50510</v>
      </c>
    </row>
    <row r="20796" spans="1:4">
      <c r="A20796" s="57" t="s">
        <v>50411</v>
      </c>
      <c r="B20796" s="57"/>
      <c r="C20796" s="57" t="s">
        <v>50511</v>
      </c>
      <c r="D20796" s="57" t="s">
        <v>50512</v>
      </c>
    </row>
    <row r="20797" spans="1:4">
      <c r="A20797" s="57" t="s">
        <v>50411</v>
      </c>
      <c r="B20797" s="57"/>
      <c r="C20797" s="57" t="s">
        <v>50513</v>
      </c>
      <c r="D20797" s="57" t="s">
        <v>50514</v>
      </c>
    </row>
    <row r="20798" spans="1:4">
      <c r="A20798" s="57" t="s">
        <v>50411</v>
      </c>
      <c r="B20798" s="57"/>
      <c r="C20798" s="57" t="s">
        <v>50515</v>
      </c>
      <c r="D20798" s="57" t="s">
        <v>50516</v>
      </c>
    </row>
    <row r="20799" spans="1:4">
      <c r="A20799" s="57" t="s">
        <v>50411</v>
      </c>
      <c r="B20799" s="57"/>
      <c r="C20799" s="57" t="s">
        <v>50517</v>
      </c>
      <c r="D20799" s="57" t="s">
        <v>50518</v>
      </c>
    </row>
    <row r="20800" spans="1:4">
      <c r="A20800" s="57" t="s">
        <v>50411</v>
      </c>
      <c r="B20800" s="57"/>
      <c r="C20800" s="57" t="s">
        <v>50519</v>
      </c>
      <c r="D20800" s="57" t="s">
        <v>50520</v>
      </c>
    </row>
    <row r="20801" spans="1:4">
      <c r="A20801" s="57" t="s">
        <v>50411</v>
      </c>
      <c r="B20801" s="57"/>
      <c r="C20801" s="57" t="s">
        <v>50521</v>
      </c>
      <c r="D20801" s="57" t="s">
        <v>50522</v>
      </c>
    </row>
    <row r="20802" spans="1:4">
      <c r="A20802" s="57" t="s">
        <v>50411</v>
      </c>
      <c r="B20802" s="57"/>
      <c r="C20802" s="57" t="s">
        <v>50523</v>
      </c>
      <c r="D20802" s="57" t="s">
        <v>50524</v>
      </c>
    </row>
    <row r="20803" spans="1:4">
      <c r="A20803" s="57" t="s">
        <v>50411</v>
      </c>
      <c r="B20803" s="57"/>
      <c r="C20803" s="57" t="s">
        <v>50525</v>
      </c>
      <c r="D20803" s="57" t="s">
        <v>50526</v>
      </c>
    </row>
    <row r="20804" spans="1:4">
      <c r="A20804" s="57" t="s">
        <v>50411</v>
      </c>
      <c r="B20804" s="57"/>
      <c r="C20804" s="57" t="s">
        <v>50527</v>
      </c>
      <c r="D20804" s="57" t="s">
        <v>50528</v>
      </c>
    </row>
    <row r="20805" spans="1:4">
      <c r="A20805" s="57" t="s">
        <v>50411</v>
      </c>
      <c r="B20805" s="57"/>
      <c r="C20805" s="57" t="s">
        <v>50529</v>
      </c>
      <c r="D20805" s="57" t="s">
        <v>49112</v>
      </c>
    </row>
    <row r="20806" spans="1:4">
      <c r="A20806" s="57" t="s">
        <v>50411</v>
      </c>
      <c r="B20806" s="57"/>
      <c r="C20806" s="57" t="s">
        <v>50530</v>
      </c>
      <c r="D20806" s="57" t="s">
        <v>50531</v>
      </c>
    </row>
    <row r="20807" spans="1:4">
      <c r="A20807" s="57" t="s">
        <v>50411</v>
      </c>
      <c r="B20807" s="57"/>
      <c r="C20807" s="57" t="s">
        <v>50532</v>
      </c>
      <c r="D20807" s="57" t="s">
        <v>50533</v>
      </c>
    </row>
    <row r="20808" spans="1:4">
      <c r="A20808" s="57" t="s">
        <v>50411</v>
      </c>
      <c r="B20808" s="57"/>
      <c r="C20808" s="57" t="s">
        <v>50534</v>
      </c>
      <c r="D20808" s="57" t="s">
        <v>50535</v>
      </c>
    </row>
    <row r="20809" spans="1:4">
      <c r="A20809" s="57" t="s">
        <v>50411</v>
      </c>
      <c r="B20809" s="57"/>
      <c r="C20809" s="57" t="s">
        <v>50536</v>
      </c>
      <c r="D20809" s="57" t="s">
        <v>50537</v>
      </c>
    </row>
    <row r="20810" spans="1:4">
      <c r="A20810" s="57" t="s">
        <v>50411</v>
      </c>
      <c r="B20810" s="57"/>
      <c r="C20810" s="57" t="s">
        <v>50538</v>
      </c>
      <c r="D20810" s="57" t="s">
        <v>50539</v>
      </c>
    </row>
    <row r="20811" spans="1:4">
      <c r="A20811" s="57" t="s">
        <v>50411</v>
      </c>
      <c r="B20811" s="57"/>
      <c r="C20811" s="57" t="s">
        <v>50540</v>
      </c>
      <c r="D20811" s="57" t="s">
        <v>50541</v>
      </c>
    </row>
    <row r="20812" spans="1:4">
      <c r="A20812" s="57" t="s">
        <v>50411</v>
      </c>
      <c r="B20812" s="57"/>
      <c r="C20812" s="57" t="s">
        <v>50542</v>
      </c>
      <c r="D20812" s="57" t="s">
        <v>50543</v>
      </c>
    </row>
    <row r="20813" spans="1:4">
      <c r="A20813" s="57" t="s">
        <v>50411</v>
      </c>
      <c r="B20813" s="57"/>
      <c r="C20813" s="57" t="s">
        <v>50544</v>
      </c>
      <c r="D20813" s="57" t="s">
        <v>50545</v>
      </c>
    </row>
    <row r="20814" spans="1:4">
      <c r="A20814" s="57" t="s">
        <v>50411</v>
      </c>
      <c r="B20814" s="57"/>
      <c r="C20814" s="57" t="s">
        <v>50546</v>
      </c>
      <c r="D20814" s="57" t="s">
        <v>50547</v>
      </c>
    </row>
    <row r="20815" spans="1:4">
      <c r="A20815" s="57" t="s">
        <v>50411</v>
      </c>
      <c r="B20815" s="57"/>
      <c r="C20815" s="57" t="s">
        <v>50548</v>
      </c>
      <c r="D20815" s="57" t="s">
        <v>50549</v>
      </c>
    </row>
    <row r="20816" spans="1:4">
      <c r="A20816" s="57" t="s">
        <v>50411</v>
      </c>
      <c r="B20816" s="57"/>
      <c r="C20816" s="57" t="s">
        <v>50550</v>
      </c>
      <c r="D20816" s="57" t="s">
        <v>50551</v>
      </c>
    </row>
    <row r="20817" spans="1:4">
      <c r="A20817" s="57" t="s">
        <v>50411</v>
      </c>
      <c r="B20817" s="57"/>
      <c r="C20817" s="57" t="s">
        <v>50552</v>
      </c>
      <c r="D20817" s="57" t="s">
        <v>50553</v>
      </c>
    </row>
    <row r="20818" spans="1:4">
      <c r="A20818" s="57" t="s">
        <v>50411</v>
      </c>
      <c r="B20818" s="57"/>
      <c r="C20818" s="57" t="s">
        <v>50554</v>
      </c>
      <c r="D20818" s="57" t="s">
        <v>50555</v>
      </c>
    </row>
    <row r="20819" spans="1:4">
      <c r="A20819" s="57" t="s">
        <v>50411</v>
      </c>
      <c r="B20819" s="57"/>
      <c r="C20819" s="57" t="s">
        <v>50556</v>
      </c>
      <c r="D20819" s="57" t="s">
        <v>50557</v>
      </c>
    </row>
    <row r="20820" spans="1:4">
      <c r="A20820" s="57" t="s">
        <v>50411</v>
      </c>
      <c r="B20820" s="57"/>
      <c r="C20820" s="57" t="s">
        <v>50558</v>
      </c>
      <c r="D20820" s="57" t="s">
        <v>50559</v>
      </c>
    </row>
    <row r="20821" spans="1:4">
      <c r="A20821" s="57" t="s">
        <v>50411</v>
      </c>
      <c r="B20821" s="57"/>
      <c r="C20821" s="57" t="s">
        <v>75466</v>
      </c>
      <c r="D20821" s="57" t="s">
        <v>75467</v>
      </c>
    </row>
    <row r="20822" spans="1:4">
      <c r="A20822" s="57" t="s">
        <v>50560</v>
      </c>
      <c r="B20822" s="57" t="s">
        <v>12940</v>
      </c>
      <c r="C20822" s="57" t="s">
        <v>50561</v>
      </c>
      <c r="D20822" s="57" t="s">
        <v>50562</v>
      </c>
    </row>
    <row r="20823" spans="1:4">
      <c r="A20823" s="57" t="s">
        <v>50563</v>
      </c>
      <c r="B20823" s="57" t="s">
        <v>12940</v>
      </c>
      <c r="C20823" s="57" t="s">
        <v>50564</v>
      </c>
      <c r="D20823" s="57" t="s">
        <v>50565</v>
      </c>
    </row>
    <row r="20824" spans="1:4">
      <c r="A20824" s="57" t="s">
        <v>50563</v>
      </c>
      <c r="B20824" s="57"/>
      <c r="C20824" s="57" t="s">
        <v>50566</v>
      </c>
      <c r="D20824" s="57" t="s">
        <v>50567</v>
      </c>
    </row>
    <row r="20825" spans="1:4">
      <c r="A20825" s="57" t="s">
        <v>50568</v>
      </c>
      <c r="B20825" s="57" t="s">
        <v>12940</v>
      </c>
      <c r="C20825" s="57" t="s">
        <v>50569</v>
      </c>
      <c r="D20825" s="57" t="s">
        <v>50570</v>
      </c>
    </row>
    <row r="20826" spans="1:4">
      <c r="A20826" s="57" t="s">
        <v>50568</v>
      </c>
      <c r="B20826" s="57"/>
      <c r="C20826" s="57" t="s">
        <v>50571</v>
      </c>
      <c r="D20826" s="57" t="s">
        <v>50572</v>
      </c>
    </row>
    <row r="20827" spans="1:4">
      <c r="A20827" s="57" t="s">
        <v>50568</v>
      </c>
      <c r="B20827" s="57"/>
      <c r="C20827" s="57" t="s">
        <v>50573</v>
      </c>
      <c r="D20827" s="57" t="s">
        <v>50574</v>
      </c>
    </row>
    <row r="20828" spans="1:4">
      <c r="A20828" s="57" t="s">
        <v>50575</v>
      </c>
      <c r="B20828" s="57" t="s">
        <v>12940</v>
      </c>
      <c r="C20828" s="57" t="s">
        <v>50576</v>
      </c>
      <c r="D20828" s="57" t="s">
        <v>50577</v>
      </c>
    </row>
    <row r="20829" spans="1:4">
      <c r="A20829" s="57" t="s">
        <v>50575</v>
      </c>
      <c r="B20829" s="57"/>
      <c r="C20829" s="57" t="s">
        <v>50578</v>
      </c>
      <c r="D20829" s="57" t="s">
        <v>50579</v>
      </c>
    </row>
    <row r="20830" spans="1:4">
      <c r="A20830" s="57" t="s">
        <v>50575</v>
      </c>
      <c r="B20830" s="57"/>
      <c r="C20830" s="57" t="s">
        <v>50580</v>
      </c>
      <c r="D20830" s="57" t="s">
        <v>50581</v>
      </c>
    </row>
    <row r="20831" spans="1:4">
      <c r="A20831" s="57" t="s">
        <v>50575</v>
      </c>
      <c r="B20831" s="57"/>
      <c r="C20831" s="57" t="s">
        <v>50582</v>
      </c>
      <c r="D20831" s="57" t="s">
        <v>50583</v>
      </c>
    </row>
    <row r="20832" spans="1:4">
      <c r="A20832" s="57" t="s">
        <v>50575</v>
      </c>
      <c r="B20832" s="57"/>
      <c r="C20832" s="57" t="s">
        <v>50584</v>
      </c>
      <c r="D20832" s="57" t="s">
        <v>50585</v>
      </c>
    </row>
    <row r="20833" spans="1:4">
      <c r="A20833" s="57" t="s">
        <v>50575</v>
      </c>
      <c r="B20833" s="57"/>
      <c r="C20833" s="57" t="s">
        <v>50586</v>
      </c>
      <c r="D20833" s="57" t="s">
        <v>50587</v>
      </c>
    </row>
    <row r="20834" spans="1:4">
      <c r="A20834" s="57" t="s">
        <v>50588</v>
      </c>
      <c r="B20834" s="57" t="s">
        <v>12940</v>
      </c>
      <c r="C20834" s="57" t="s">
        <v>50589</v>
      </c>
      <c r="D20834" s="57" t="s">
        <v>50590</v>
      </c>
    </row>
    <row r="20835" spans="1:4">
      <c r="A20835" s="57" t="s">
        <v>50591</v>
      </c>
      <c r="B20835" s="57" t="s">
        <v>12940</v>
      </c>
      <c r="C20835" s="57" t="s">
        <v>50592</v>
      </c>
      <c r="D20835" s="57" t="s">
        <v>40265</v>
      </c>
    </row>
    <row r="20836" spans="1:4">
      <c r="A20836" s="57" t="s">
        <v>50591</v>
      </c>
      <c r="B20836" s="57"/>
      <c r="C20836" s="57" t="s">
        <v>50593</v>
      </c>
      <c r="D20836" s="57" t="s">
        <v>50594</v>
      </c>
    </row>
    <row r="20837" spans="1:4">
      <c r="A20837" s="57" t="s">
        <v>50591</v>
      </c>
      <c r="B20837" s="57"/>
      <c r="C20837" s="57" t="s">
        <v>50595</v>
      </c>
      <c r="D20837" s="57" t="s">
        <v>50596</v>
      </c>
    </row>
    <row r="20838" spans="1:4">
      <c r="A20838" s="57" t="s">
        <v>50597</v>
      </c>
      <c r="B20838" s="57" t="s">
        <v>12940</v>
      </c>
      <c r="C20838" s="57" t="s">
        <v>50598</v>
      </c>
      <c r="D20838" s="57" t="s">
        <v>50599</v>
      </c>
    </row>
    <row r="20839" spans="1:4">
      <c r="A20839" s="57" t="s">
        <v>50600</v>
      </c>
      <c r="B20839" s="57" t="s">
        <v>12940</v>
      </c>
      <c r="C20839" s="57" t="s">
        <v>50601</v>
      </c>
      <c r="D20839" s="57" t="s">
        <v>50602</v>
      </c>
    </row>
    <row r="20840" spans="1:4">
      <c r="A20840" s="57" t="s">
        <v>50600</v>
      </c>
      <c r="B20840" s="57"/>
      <c r="C20840" s="57" t="s">
        <v>50603</v>
      </c>
      <c r="D20840" s="57" t="s">
        <v>50604</v>
      </c>
    </row>
    <row r="20841" spans="1:4">
      <c r="A20841" s="57" t="s">
        <v>50600</v>
      </c>
      <c r="B20841" s="57"/>
      <c r="C20841" s="57" t="s">
        <v>50605</v>
      </c>
      <c r="D20841" s="57" t="s">
        <v>45261</v>
      </c>
    </row>
    <row r="20842" spans="1:4">
      <c r="A20842" s="57" t="s">
        <v>50600</v>
      </c>
      <c r="B20842" s="57"/>
      <c r="C20842" s="57" t="s">
        <v>50606</v>
      </c>
      <c r="D20842" s="57" t="s">
        <v>50607</v>
      </c>
    </row>
    <row r="20843" spans="1:4">
      <c r="A20843" s="57" t="s">
        <v>50600</v>
      </c>
      <c r="B20843" s="57"/>
      <c r="C20843" s="57" t="s">
        <v>50608</v>
      </c>
      <c r="D20843" s="57" t="s">
        <v>50609</v>
      </c>
    </row>
    <row r="20844" spans="1:4">
      <c r="A20844" s="57" t="s">
        <v>50600</v>
      </c>
      <c r="B20844" s="57"/>
      <c r="C20844" s="57" t="s">
        <v>50610</v>
      </c>
      <c r="D20844" s="57" t="s">
        <v>50611</v>
      </c>
    </row>
    <row r="20845" spans="1:4">
      <c r="A20845" s="57" t="s">
        <v>50600</v>
      </c>
      <c r="B20845" s="57"/>
      <c r="C20845" s="57" t="s">
        <v>50612</v>
      </c>
      <c r="D20845" s="57" t="s">
        <v>50613</v>
      </c>
    </row>
    <row r="20846" spans="1:4">
      <c r="A20846" s="57" t="s">
        <v>50600</v>
      </c>
      <c r="B20846" s="57"/>
      <c r="C20846" s="57" t="s">
        <v>50614</v>
      </c>
      <c r="D20846" s="57" t="s">
        <v>50615</v>
      </c>
    </row>
    <row r="20847" spans="1:4">
      <c r="A20847" s="57" t="s">
        <v>50600</v>
      </c>
      <c r="B20847" s="57"/>
      <c r="C20847" s="57" t="s">
        <v>50616</v>
      </c>
      <c r="D20847" s="57" t="s">
        <v>50617</v>
      </c>
    </row>
    <row r="20848" spans="1:4">
      <c r="A20848" s="57" t="s">
        <v>50600</v>
      </c>
      <c r="B20848" s="57"/>
      <c r="C20848" s="57" t="s">
        <v>50618</v>
      </c>
      <c r="D20848" s="57" t="s">
        <v>50619</v>
      </c>
    </row>
    <row r="20849" spans="1:4">
      <c r="A20849" s="57" t="s">
        <v>50600</v>
      </c>
      <c r="B20849" s="57"/>
      <c r="C20849" s="57" t="s">
        <v>50620</v>
      </c>
      <c r="D20849" s="57" t="s">
        <v>50621</v>
      </c>
    </row>
    <row r="20850" spans="1:4">
      <c r="A20850" s="57" t="s">
        <v>50600</v>
      </c>
      <c r="B20850" s="57"/>
      <c r="C20850" s="57" t="s">
        <v>50622</v>
      </c>
      <c r="D20850" s="57" t="s">
        <v>50623</v>
      </c>
    </row>
    <row r="20851" spans="1:4">
      <c r="A20851" s="57" t="s">
        <v>50600</v>
      </c>
      <c r="B20851" s="57"/>
      <c r="C20851" s="57" t="s">
        <v>50624</v>
      </c>
      <c r="D20851" s="57" t="s">
        <v>50625</v>
      </c>
    </row>
    <row r="20852" spans="1:4">
      <c r="A20852" s="57" t="s">
        <v>50600</v>
      </c>
      <c r="B20852" s="57"/>
      <c r="C20852" s="57" t="s">
        <v>50626</v>
      </c>
      <c r="D20852" s="57" t="s">
        <v>50627</v>
      </c>
    </row>
    <row r="20853" spans="1:4">
      <c r="A20853" s="57" t="s">
        <v>50600</v>
      </c>
      <c r="B20853" s="57"/>
      <c r="C20853" s="57" t="s">
        <v>50628</v>
      </c>
      <c r="D20853" s="57" t="s">
        <v>50629</v>
      </c>
    </row>
    <row r="20854" spans="1:4">
      <c r="A20854" s="57" t="s">
        <v>50600</v>
      </c>
      <c r="B20854" s="57"/>
      <c r="C20854" s="57" t="s">
        <v>50630</v>
      </c>
      <c r="D20854" s="57" t="s">
        <v>50631</v>
      </c>
    </row>
    <row r="20855" spans="1:4">
      <c r="A20855" s="57" t="s">
        <v>50600</v>
      </c>
      <c r="B20855" s="57"/>
      <c r="C20855" s="57" t="s">
        <v>50632</v>
      </c>
      <c r="D20855" s="57" t="s">
        <v>50633</v>
      </c>
    </row>
    <row r="20856" spans="1:4">
      <c r="A20856" s="57" t="s">
        <v>50600</v>
      </c>
      <c r="B20856" s="57"/>
      <c r="C20856" s="57" t="s">
        <v>50634</v>
      </c>
      <c r="D20856" s="57" t="s">
        <v>50635</v>
      </c>
    </row>
    <row r="20857" spans="1:4">
      <c r="A20857" s="57" t="s">
        <v>50600</v>
      </c>
      <c r="B20857" s="57"/>
      <c r="C20857" s="57" t="s">
        <v>50636</v>
      </c>
      <c r="D20857" s="57" t="s">
        <v>50637</v>
      </c>
    </row>
    <row r="20858" spans="1:4">
      <c r="A20858" s="57" t="s">
        <v>50600</v>
      </c>
      <c r="B20858" s="57"/>
      <c r="C20858" s="57" t="s">
        <v>50638</v>
      </c>
      <c r="D20858" s="57" t="s">
        <v>50639</v>
      </c>
    </row>
    <row r="20859" spans="1:4">
      <c r="A20859" s="57" t="s">
        <v>50600</v>
      </c>
      <c r="B20859" s="57"/>
      <c r="C20859" s="57" t="s">
        <v>50640</v>
      </c>
      <c r="D20859" s="57" t="s">
        <v>50641</v>
      </c>
    </row>
    <row r="20860" spans="1:4">
      <c r="A20860" s="57" t="s">
        <v>50600</v>
      </c>
      <c r="B20860" s="57"/>
      <c r="C20860" s="57" t="s">
        <v>50642</v>
      </c>
      <c r="D20860" s="57" t="s">
        <v>50643</v>
      </c>
    </row>
    <row r="20861" spans="1:4">
      <c r="A20861" s="57" t="s">
        <v>50600</v>
      </c>
      <c r="B20861" s="57"/>
      <c r="C20861" s="57" t="s">
        <v>50644</v>
      </c>
      <c r="D20861" s="57" t="s">
        <v>50645</v>
      </c>
    </row>
    <row r="20862" spans="1:4">
      <c r="A20862" s="57" t="s">
        <v>50600</v>
      </c>
      <c r="B20862" s="57"/>
      <c r="C20862" s="57" t="s">
        <v>50646</v>
      </c>
      <c r="D20862" s="57" t="s">
        <v>50647</v>
      </c>
    </row>
    <row r="20863" spans="1:4">
      <c r="A20863" s="57" t="s">
        <v>50600</v>
      </c>
      <c r="B20863" s="57"/>
      <c r="C20863" s="57" t="s">
        <v>50648</v>
      </c>
      <c r="D20863" s="57" t="s">
        <v>50649</v>
      </c>
    </row>
    <row r="20864" spans="1:4">
      <c r="A20864" s="57" t="s">
        <v>50600</v>
      </c>
      <c r="B20864" s="57"/>
      <c r="C20864" s="57" t="s">
        <v>50650</v>
      </c>
      <c r="D20864" s="57" t="s">
        <v>50651</v>
      </c>
    </row>
    <row r="20865" spans="1:4">
      <c r="A20865" s="57" t="s">
        <v>50600</v>
      </c>
      <c r="B20865" s="57"/>
      <c r="C20865" s="57" t="s">
        <v>50652</v>
      </c>
      <c r="D20865" s="57" t="s">
        <v>50653</v>
      </c>
    </row>
    <row r="20866" spans="1:4">
      <c r="A20866" s="57" t="s">
        <v>50600</v>
      </c>
      <c r="B20866" s="57"/>
      <c r="C20866" s="57" t="s">
        <v>50654</v>
      </c>
      <c r="D20866" s="57" t="s">
        <v>50655</v>
      </c>
    </row>
    <row r="20867" spans="1:4">
      <c r="A20867" s="57" t="s">
        <v>50600</v>
      </c>
      <c r="B20867" s="57"/>
      <c r="C20867" s="57" t="s">
        <v>50656</v>
      </c>
      <c r="D20867" s="57" t="s">
        <v>50657</v>
      </c>
    </row>
    <row r="20868" spans="1:4">
      <c r="A20868" s="57" t="s">
        <v>50600</v>
      </c>
      <c r="B20868" s="57"/>
      <c r="C20868" s="57" t="s">
        <v>50658</v>
      </c>
      <c r="D20868" s="57" t="s">
        <v>50659</v>
      </c>
    </row>
    <row r="20869" spans="1:4">
      <c r="A20869" s="57" t="s">
        <v>50600</v>
      </c>
      <c r="B20869" s="57"/>
      <c r="C20869" s="57" t="s">
        <v>50660</v>
      </c>
      <c r="D20869" s="57" t="s">
        <v>50661</v>
      </c>
    </row>
    <row r="20870" spans="1:4">
      <c r="A20870" s="57" t="s">
        <v>50600</v>
      </c>
      <c r="B20870" s="57"/>
      <c r="C20870" s="57" t="s">
        <v>50662</v>
      </c>
      <c r="D20870" s="57" t="s">
        <v>50663</v>
      </c>
    </row>
    <row r="20871" spans="1:4">
      <c r="A20871" s="57" t="s">
        <v>50600</v>
      </c>
      <c r="B20871" s="57"/>
      <c r="C20871" s="57" t="s">
        <v>50664</v>
      </c>
      <c r="D20871" s="57" t="s">
        <v>50665</v>
      </c>
    </row>
    <row r="20872" spans="1:4">
      <c r="A20872" s="57" t="s">
        <v>50600</v>
      </c>
      <c r="B20872" s="57"/>
      <c r="C20872" s="57" t="s">
        <v>50666</v>
      </c>
      <c r="D20872" s="57" t="s">
        <v>50667</v>
      </c>
    </row>
    <row r="20873" spans="1:4">
      <c r="A20873" s="57" t="s">
        <v>50600</v>
      </c>
      <c r="B20873" s="57"/>
      <c r="C20873" s="57" t="s">
        <v>50668</v>
      </c>
      <c r="D20873" s="57" t="s">
        <v>50669</v>
      </c>
    </row>
    <row r="20874" spans="1:4">
      <c r="A20874" s="57" t="s">
        <v>50600</v>
      </c>
      <c r="B20874" s="57"/>
      <c r="C20874" s="57" t="s">
        <v>50670</v>
      </c>
      <c r="D20874" s="57" t="s">
        <v>50671</v>
      </c>
    </row>
    <row r="20875" spans="1:4">
      <c r="A20875" s="57" t="s">
        <v>50600</v>
      </c>
      <c r="B20875" s="57"/>
      <c r="C20875" s="57" t="s">
        <v>50672</v>
      </c>
      <c r="D20875" s="57" t="s">
        <v>50673</v>
      </c>
    </row>
    <row r="20876" spans="1:4">
      <c r="A20876" s="57" t="s">
        <v>50600</v>
      </c>
      <c r="B20876" s="57"/>
      <c r="C20876" s="57" t="s">
        <v>50674</v>
      </c>
      <c r="D20876" s="57" t="s">
        <v>50675</v>
      </c>
    </row>
    <row r="20877" spans="1:4">
      <c r="A20877" s="57" t="s">
        <v>50600</v>
      </c>
      <c r="B20877" s="57"/>
      <c r="C20877" s="57" t="s">
        <v>50676</v>
      </c>
      <c r="D20877" s="57" t="s">
        <v>50677</v>
      </c>
    </row>
    <row r="20878" spans="1:4">
      <c r="A20878" s="57" t="s">
        <v>50600</v>
      </c>
      <c r="B20878" s="57"/>
      <c r="C20878" s="57" t="s">
        <v>50678</v>
      </c>
      <c r="D20878" s="57" t="s">
        <v>50679</v>
      </c>
    </row>
    <row r="20879" spans="1:4">
      <c r="A20879" s="57" t="s">
        <v>50600</v>
      </c>
      <c r="B20879" s="57"/>
      <c r="C20879" s="57" t="s">
        <v>50680</v>
      </c>
      <c r="D20879" s="57" t="s">
        <v>50681</v>
      </c>
    </row>
    <row r="20880" spans="1:4">
      <c r="A20880" s="57" t="s">
        <v>50600</v>
      </c>
      <c r="B20880" s="57"/>
      <c r="C20880" s="57" t="s">
        <v>50682</v>
      </c>
      <c r="D20880" s="57" t="s">
        <v>50683</v>
      </c>
    </row>
    <row r="20881" spans="1:4">
      <c r="A20881" s="57" t="s">
        <v>50600</v>
      </c>
      <c r="B20881" s="57"/>
      <c r="C20881" s="57" t="s">
        <v>50684</v>
      </c>
      <c r="D20881" s="57" t="s">
        <v>50685</v>
      </c>
    </row>
    <row r="20882" spans="1:4">
      <c r="A20882" s="57" t="s">
        <v>50600</v>
      </c>
      <c r="B20882" s="57"/>
      <c r="C20882" s="57" t="s">
        <v>50686</v>
      </c>
      <c r="D20882" s="57" t="s">
        <v>50687</v>
      </c>
    </row>
    <row r="20883" spans="1:4">
      <c r="A20883" s="57" t="s">
        <v>50600</v>
      </c>
      <c r="B20883" s="57"/>
      <c r="C20883" s="57" t="s">
        <v>50688</v>
      </c>
      <c r="D20883" s="57" t="s">
        <v>50689</v>
      </c>
    </row>
    <row r="20884" spans="1:4">
      <c r="A20884" s="57" t="s">
        <v>50600</v>
      </c>
      <c r="B20884" s="57"/>
      <c r="C20884" s="57" t="s">
        <v>50690</v>
      </c>
      <c r="D20884" s="57" t="s">
        <v>50691</v>
      </c>
    </row>
    <row r="20885" spans="1:4">
      <c r="A20885" s="57" t="s">
        <v>50600</v>
      </c>
      <c r="B20885" s="57"/>
      <c r="C20885" s="57" t="s">
        <v>50692</v>
      </c>
      <c r="D20885" s="57" t="s">
        <v>50693</v>
      </c>
    </row>
    <row r="20886" spans="1:4">
      <c r="A20886" s="57" t="s">
        <v>50600</v>
      </c>
      <c r="B20886" s="57"/>
      <c r="C20886" s="57" t="s">
        <v>50694</v>
      </c>
      <c r="D20886" s="57" t="s">
        <v>50695</v>
      </c>
    </row>
    <row r="20887" spans="1:4">
      <c r="A20887" s="57" t="s">
        <v>50600</v>
      </c>
      <c r="B20887" s="57"/>
      <c r="C20887" s="57" t="s">
        <v>50696</v>
      </c>
      <c r="D20887" s="57" t="s">
        <v>50697</v>
      </c>
    </row>
    <row r="20888" spans="1:4">
      <c r="A20888" s="57" t="s">
        <v>50600</v>
      </c>
      <c r="B20888" s="57"/>
      <c r="C20888" s="57" t="s">
        <v>50698</v>
      </c>
      <c r="D20888" s="57" t="s">
        <v>50699</v>
      </c>
    </row>
    <row r="20889" spans="1:4">
      <c r="A20889" s="57" t="s">
        <v>50600</v>
      </c>
      <c r="B20889" s="57"/>
      <c r="C20889" s="57" t="s">
        <v>50700</v>
      </c>
      <c r="D20889" s="57" t="s">
        <v>50701</v>
      </c>
    </row>
    <row r="20890" spans="1:4">
      <c r="A20890" s="57" t="s">
        <v>50600</v>
      </c>
      <c r="B20890" s="57"/>
      <c r="C20890" s="57" t="s">
        <v>50702</v>
      </c>
      <c r="D20890" s="57" t="s">
        <v>50703</v>
      </c>
    </row>
    <row r="20891" spans="1:4">
      <c r="A20891" s="57" t="s">
        <v>50600</v>
      </c>
      <c r="B20891" s="57"/>
      <c r="C20891" s="57" t="s">
        <v>50704</v>
      </c>
      <c r="D20891" s="57" t="s">
        <v>50705</v>
      </c>
    </row>
    <row r="20892" spans="1:4">
      <c r="A20892" s="57" t="s">
        <v>50600</v>
      </c>
      <c r="B20892" s="57"/>
      <c r="C20892" s="57" t="s">
        <v>50706</v>
      </c>
      <c r="D20892" s="57" t="s">
        <v>50707</v>
      </c>
    </row>
    <row r="20893" spans="1:4">
      <c r="A20893" s="57" t="s">
        <v>50600</v>
      </c>
      <c r="B20893" s="57"/>
      <c r="C20893" s="57" t="s">
        <v>50708</v>
      </c>
      <c r="D20893" s="57" t="s">
        <v>50709</v>
      </c>
    </row>
    <row r="20894" spans="1:4">
      <c r="A20894" s="57" t="s">
        <v>50600</v>
      </c>
      <c r="B20894" s="57"/>
      <c r="C20894" s="57" t="s">
        <v>50710</v>
      </c>
      <c r="D20894" s="57" t="s">
        <v>50711</v>
      </c>
    </row>
    <row r="20895" spans="1:4">
      <c r="A20895" s="57" t="s">
        <v>50600</v>
      </c>
      <c r="B20895" s="57"/>
      <c r="C20895" s="57" t="s">
        <v>50712</v>
      </c>
      <c r="D20895" s="57" t="s">
        <v>50713</v>
      </c>
    </row>
    <row r="20896" spans="1:4">
      <c r="A20896" s="57" t="s">
        <v>50600</v>
      </c>
      <c r="B20896" s="57"/>
      <c r="C20896" s="57" t="s">
        <v>50714</v>
      </c>
      <c r="D20896" s="57" t="s">
        <v>50715</v>
      </c>
    </row>
    <row r="20897" spans="1:4">
      <c r="A20897" s="57" t="s">
        <v>50600</v>
      </c>
      <c r="B20897" s="57"/>
      <c r="C20897" s="57" t="s">
        <v>50716</v>
      </c>
      <c r="D20897" s="57" t="s">
        <v>50717</v>
      </c>
    </row>
    <row r="20898" spans="1:4">
      <c r="A20898" s="57" t="s">
        <v>50600</v>
      </c>
      <c r="B20898" s="57"/>
      <c r="C20898" s="57" t="s">
        <v>50718</v>
      </c>
      <c r="D20898" s="57" t="s">
        <v>50719</v>
      </c>
    </row>
    <row r="20899" spans="1:4">
      <c r="A20899" s="57" t="s">
        <v>50600</v>
      </c>
      <c r="B20899" s="57"/>
      <c r="C20899" s="57" t="s">
        <v>50720</v>
      </c>
      <c r="D20899" s="57" t="s">
        <v>50721</v>
      </c>
    </row>
    <row r="20900" spans="1:4">
      <c r="A20900" s="57" t="s">
        <v>50600</v>
      </c>
      <c r="B20900" s="57"/>
      <c r="C20900" s="57" t="s">
        <v>50722</v>
      </c>
      <c r="D20900" s="57" t="s">
        <v>50723</v>
      </c>
    </row>
    <row r="20901" spans="1:4">
      <c r="A20901" s="57" t="s">
        <v>50600</v>
      </c>
      <c r="B20901" s="57"/>
      <c r="C20901" s="57" t="s">
        <v>50724</v>
      </c>
      <c r="D20901" s="57" t="s">
        <v>50725</v>
      </c>
    </row>
    <row r="20902" spans="1:4">
      <c r="A20902" s="57" t="s">
        <v>50600</v>
      </c>
      <c r="B20902" s="57"/>
      <c r="C20902" s="57" t="s">
        <v>50726</v>
      </c>
      <c r="D20902" s="57" t="s">
        <v>50727</v>
      </c>
    </row>
    <row r="20903" spans="1:4">
      <c r="A20903" s="57" t="s">
        <v>50600</v>
      </c>
      <c r="B20903" s="57"/>
      <c r="C20903" s="57" t="s">
        <v>50728</v>
      </c>
      <c r="D20903" s="57" t="s">
        <v>50729</v>
      </c>
    </row>
    <row r="20904" spans="1:4">
      <c r="A20904" s="57" t="s">
        <v>50600</v>
      </c>
      <c r="B20904" s="57"/>
      <c r="C20904" s="57" t="s">
        <v>50730</v>
      </c>
      <c r="D20904" s="57" t="s">
        <v>50731</v>
      </c>
    </row>
    <row r="20905" spans="1:4">
      <c r="A20905" s="57" t="s">
        <v>50600</v>
      </c>
      <c r="B20905" s="57"/>
      <c r="C20905" s="57" t="s">
        <v>50732</v>
      </c>
      <c r="D20905" s="57" t="s">
        <v>50733</v>
      </c>
    </row>
    <row r="20906" spans="1:4">
      <c r="A20906" s="57" t="s">
        <v>50600</v>
      </c>
      <c r="B20906" s="57"/>
      <c r="C20906" s="57" t="s">
        <v>50734</v>
      </c>
      <c r="D20906" s="57" t="s">
        <v>50735</v>
      </c>
    </row>
    <row r="20907" spans="1:4">
      <c r="A20907" s="57" t="s">
        <v>50600</v>
      </c>
      <c r="B20907" s="57"/>
      <c r="C20907" s="57" t="s">
        <v>50736</v>
      </c>
      <c r="D20907" s="57" t="s">
        <v>50737</v>
      </c>
    </row>
    <row r="20908" spans="1:4">
      <c r="A20908" s="57" t="s">
        <v>50600</v>
      </c>
      <c r="B20908" s="57"/>
      <c r="C20908" s="57" t="s">
        <v>50738</v>
      </c>
      <c r="D20908" s="57" t="s">
        <v>50739</v>
      </c>
    </row>
    <row r="20909" spans="1:4">
      <c r="A20909" s="57" t="s">
        <v>50600</v>
      </c>
      <c r="B20909" s="57"/>
      <c r="C20909" s="57" t="s">
        <v>50740</v>
      </c>
      <c r="D20909" s="57" t="s">
        <v>50741</v>
      </c>
    </row>
    <row r="20910" spans="1:4">
      <c r="A20910" s="57" t="s">
        <v>50600</v>
      </c>
      <c r="B20910" s="57"/>
      <c r="C20910" s="57" t="s">
        <v>50742</v>
      </c>
      <c r="D20910" s="57" t="s">
        <v>50743</v>
      </c>
    </row>
    <row r="20911" spans="1:4">
      <c r="A20911" s="57" t="s">
        <v>50600</v>
      </c>
      <c r="B20911" s="57"/>
      <c r="C20911" s="57" t="s">
        <v>50744</v>
      </c>
      <c r="D20911" s="57" t="s">
        <v>50745</v>
      </c>
    </row>
    <row r="20912" spans="1:4">
      <c r="A20912" s="57" t="s">
        <v>50600</v>
      </c>
      <c r="B20912" s="57"/>
      <c r="C20912" s="57" t="s">
        <v>50746</v>
      </c>
      <c r="D20912" s="57" t="s">
        <v>50747</v>
      </c>
    </row>
    <row r="20913" spans="1:4">
      <c r="A20913" s="57" t="s">
        <v>50600</v>
      </c>
      <c r="B20913" s="57"/>
      <c r="C20913" s="57" t="s">
        <v>50748</v>
      </c>
      <c r="D20913" s="57" t="s">
        <v>50749</v>
      </c>
    </row>
    <row r="20914" spans="1:4">
      <c r="A20914" s="57" t="s">
        <v>50600</v>
      </c>
      <c r="B20914" s="57"/>
      <c r="C20914" s="57" t="s">
        <v>50750</v>
      </c>
      <c r="D20914" s="57" t="s">
        <v>50751</v>
      </c>
    </row>
    <row r="20915" spans="1:4">
      <c r="A20915" s="57" t="s">
        <v>50600</v>
      </c>
      <c r="B20915" s="57"/>
      <c r="C20915" s="57" t="s">
        <v>50752</v>
      </c>
      <c r="D20915" s="57" t="s">
        <v>50753</v>
      </c>
    </row>
    <row r="20916" spans="1:4">
      <c r="A20916" s="57" t="s">
        <v>50600</v>
      </c>
      <c r="B20916" s="57"/>
      <c r="C20916" s="57" t="s">
        <v>50754</v>
      </c>
      <c r="D20916" s="57" t="s">
        <v>50755</v>
      </c>
    </row>
    <row r="20917" spans="1:4">
      <c r="A20917" s="57" t="s">
        <v>50600</v>
      </c>
      <c r="B20917" s="57"/>
      <c r="C20917" s="57" t="s">
        <v>50756</v>
      </c>
      <c r="D20917" s="57" t="s">
        <v>50757</v>
      </c>
    </row>
    <row r="20918" spans="1:4">
      <c r="A20918" s="57" t="s">
        <v>50600</v>
      </c>
      <c r="B20918" s="57"/>
      <c r="C20918" s="57" t="s">
        <v>50758</v>
      </c>
      <c r="D20918" s="57" t="s">
        <v>50759</v>
      </c>
    </row>
    <row r="20919" spans="1:4">
      <c r="A20919" s="57" t="s">
        <v>50600</v>
      </c>
      <c r="B20919" s="57"/>
      <c r="C20919" s="57" t="s">
        <v>75468</v>
      </c>
      <c r="D20919" s="57" t="s">
        <v>75469</v>
      </c>
    </row>
    <row r="20920" spans="1:4">
      <c r="A20920" s="57" t="s">
        <v>50600</v>
      </c>
      <c r="B20920" s="57"/>
      <c r="C20920" s="57" t="s">
        <v>75470</v>
      </c>
      <c r="D20920" s="57" t="s">
        <v>75471</v>
      </c>
    </row>
    <row r="20921" spans="1:4">
      <c r="A20921" s="57" t="s">
        <v>50600</v>
      </c>
      <c r="B20921" s="57"/>
      <c r="C20921" s="57" t="s">
        <v>75472</v>
      </c>
      <c r="D20921" s="57" t="s">
        <v>75473</v>
      </c>
    </row>
    <row r="20922" spans="1:4">
      <c r="A20922" s="57" t="s">
        <v>50760</v>
      </c>
      <c r="B20922" s="57" t="s">
        <v>12940</v>
      </c>
      <c r="C20922" s="57" t="s">
        <v>50761</v>
      </c>
      <c r="D20922" s="57" t="s">
        <v>50762</v>
      </c>
    </row>
    <row r="20923" spans="1:4">
      <c r="A20923" s="57" t="s">
        <v>50760</v>
      </c>
      <c r="B20923" s="57"/>
      <c r="C20923" s="57" t="s">
        <v>50763</v>
      </c>
      <c r="D20923" s="57" t="s">
        <v>50764</v>
      </c>
    </row>
    <row r="20924" spans="1:4">
      <c r="A20924" s="57" t="s">
        <v>50760</v>
      </c>
      <c r="B20924" s="57"/>
      <c r="C20924" s="57" t="s">
        <v>50765</v>
      </c>
      <c r="D20924" s="57" t="s">
        <v>50766</v>
      </c>
    </row>
    <row r="20925" spans="1:4">
      <c r="A20925" s="57" t="s">
        <v>50760</v>
      </c>
      <c r="B20925" s="57"/>
      <c r="C20925" s="57" t="s">
        <v>50767</v>
      </c>
      <c r="D20925" s="57" t="s">
        <v>19034</v>
      </c>
    </row>
    <row r="20926" spans="1:4">
      <c r="A20926" s="57" t="s">
        <v>50760</v>
      </c>
      <c r="B20926" s="57"/>
      <c r="C20926" s="57" t="s">
        <v>50768</v>
      </c>
      <c r="D20926" s="57" t="s">
        <v>50769</v>
      </c>
    </row>
    <row r="20927" spans="1:4">
      <c r="A20927" s="57" t="s">
        <v>50760</v>
      </c>
      <c r="B20927" s="57"/>
      <c r="C20927" s="57" t="s">
        <v>50770</v>
      </c>
      <c r="D20927" s="57" t="s">
        <v>50771</v>
      </c>
    </row>
    <row r="20928" spans="1:4">
      <c r="A20928" s="57" t="s">
        <v>50772</v>
      </c>
      <c r="B20928" s="57" t="s">
        <v>12940</v>
      </c>
      <c r="C20928" s="57" t="s">
        <v>50773</v>
      </c>
      <c r="D20928" s="57" t="s">
        <v>50774</v>
      </c>
    </row>
    <row r="20929" spans="1:4">
      <c r="A20929" s="57" t="s">
        <v>50772</v>
      </c>
      <c r="B20929" s="57"/>
      <c r="C20929" s="57" t="s">
        <v>50775</v>
      </c>
      <c r="D20929" s="57" t="s">
        <v>50776</v>
      </c>
    </row>
    <row r="20930" spans="1:4">
      <c r="A20930" s="57" t="s">
        <v>50777</v>
      </c>
      <c r="B20930" s="57" t="s">
        <v>12940</v>
      </c>
      <c r="C20930" s="57" t="s">
        <v>50778</v>
      </c>
      <c r="D20930" s="57" t="s">
        <v>50779</v>
      </c>
    </row>
    <row r="20931" spans="1:4">
      <c r="A20931" s="57" t="s">
        <v>50780</v>
      </c>
      <c r="B20931" s="57" t="s">
        <v>12940</v>
      </c>
      <c r="C20931" s="57" t="s">
        <v>50781</v>
      </c>
      <c r="D20931" s="57" t="s">
        <v>50782</v>
      </c>
    </row>
    <row r="20932" spans="1:4">
      <c r="A20932" s="57" t="s">
        <v>50783</v>
      </c>
      <c r="B20932" s="57" t="s">
        <v>12940</v>
      </c>
      <c r="C20932" s="57" t="s">
        <v>50784</v>
      </c>
      <c r="D20932" s="57" t="s">
        <v>50785</v>
      </c>
    </row>
    <row r="20933" spans="1:4">
      <c r="A20933" s="57" t="s">
        <v>50783</v>
      </c>
      <c r="B20933" s="57"/>
      <c r="C20933" s="57" t="s">
        <v>50786</v>
      </c>
      <c r="D20933" s="57" t="s">
        <v>50787</v>
      </c>
    </row>
    <row r="20934" spans="1:4">
      <c r="A20934" s="57" t="s">
        <v>50788</v>
      </c>
      <c r="B20934" s="57" t="s">
        <v>12940</v>
      </c>
      <c r="C20934" s="57" t="s">
        <v>50789</v>
      </c>
      <c r="D20934" s="57" t="s">
        <v>35682</v>
      </c>
    </row>
    <row r="20935" spans="1:4">
      <c r="A20935" s="57" t="s">
        <v>50790</v>
      </c>
      <c r="B20935" s="57" t="s">
        <v>12940</v>
      </c>
      <c r="C20935" s="57" t="s">
        <v>50791</v>
      </c>
      <c r="D20935" s="57" t="s">
        <v>50792</v>
      </c>
    </row>
    <row r="20936" spans="1:4">
      <c r="A20936" s="57" t="s">
        <v>50793</v>
      </c>
      <c r="B20936" s="57" t="s">
        <v>12940</v>
      </c>
      <c r="C20936" s="57" t="s">
        <v>50794</v>
      </c>
      <c r="D20936" s="57" t="s">
        <v>50795</v>
      </c>
    </row>
    <row r="20937" spans="1:4">
      <c r="A20937" s="57" t="s">
        <v>50793</v>
      </c>
      <c r="B20937" s="57"/>
      <c r="C20937" s="57" t="s">
        <v>50796</v>
      </c>
      <c r="D20937" s="57" t="s">
        <v>50797</v>
      </c>
    </row>
    <row r="20938" spans="1:4">
      <c r="A20938" s="57" t="s">
        <v>50798</v>
      </c>
      <c r="B20938" s="57" t="s">
        <v>12940</v>
      </c>
      <c r="C20938" s="57" t="s">
        <v>50799</v>
      </c>
      <c r="D20938" s="57" t="s">
        <v>50800</v>
      </c>
    </row>
    <row r="20939" spans="1:4">
      <c r="A20939" s="57" t="s">
        <v>50798</v>
      </c>
      <c r="B20939" s="57"/>
      <c r="C20939" s="57" t="s">
        <v>50801</v>
      </c>
      <c r="D20939" s="57" t="s">
        <v>50802</v>
      </c>
    </row>
    <row r="20940" spans="1:4">
      <c r="A20940" s="57" t="s">
        <v>50803</v>
      </c>
      <c r="B20940" s="57" t="s">
        <v>12940</v>
      </c>
      <c r="C20940" s="57" t="s">
        <v>50804</v>
      </c>
      <c r="D20940" s="57" t="s">
        <v>50805</v>
      </c>
    </row>
    <row r="20941" spans="1:4">
      <c r="A20941" s="57" t="s">
        <v>50806</v>
      </c>
      <c r="B20941" s="57" t="s">
        <v>12940</v>
      </c>
      <c r="C20941" s="57" t="s">
        <v>50807</v>
      </c>
      <c r="D20941" s="57" t="s">
        <v>2836</v>
      </c>
    </row>
    <row r="20942" spans="1:4">
      <c r="A20942" s="57" t="s">
        <v>50808</v>
      </c>
      <c r="B20942" s="57" t="s">
        <v>12940</v>
      </c>
      <c r="C20942" s="57" t="s">
        <v>50809</v>
      </c>
      <c r="D20942" s="57" t="s">
        <v>50810</v>
      </c>
    </row>
    <row r="20943" spans="1:4">
      <c r="A20943" s="57" t="s">
        <v>50811</v>
      </c>
      <c r="B20943" s="57" t="s">
        <v>12940</v>
      </c>
      <c r="C20943" s="57" t="s">
        <v>50812</v>
      </c>
      <c r="D20943" s="57" t="s">
        <v>50813</v>
      </c>
    </row>
    <row r="20944" spans="1:4">
      <c r="A20944" s="57" t="s">
        <v>50811</v>
      </c>
      <c r="B20944" s="57"/>
      <c r="C20944" s="57" t="s">
        <v>50814</v>
      </c>
      <c r="D20944" s="57" t="s">
        <v>50815</v>
      </c>
    </row>
    <row r="20945" spans="1:4">
      <c r="A20945" s="57" t="s">
        <v>7941</v>
      </c>
      <c r="B20945" s="57" t="s">
        <v>16314</v>
      </c>
      <c r="C20945" s="57" t="s">
        <v>4255</v>
      </c>
      <c r="D20945" s="57" t="s">
        <v>4256</v>
      </c>
    </row>
    <row r="20946" spans="1:4">
      <c r="A20946" s="57" t="s">
        <v>7941</v>
      </c>
      <c r="B20946" s="57" t="s">
        <v>16314</v>
      </c>
      <c r="C20946" s="57" t="s">
        <v>5258</v>
      </c>
      <c r="D20946" s="57" t="s">
        <v>5259</v>
      </c>
    </row>
    <row r="20947" spans="1:4">
      <c r="A20947" s="57" t="s">
        <v>7941</v>
      </c>
      <c r="B20947" s="57" t="s">
        <v>16314</v>
      </c>
      <c r="C20947" s="57" t="s">
        <v>8495</v>
      </c>
      <c r="D20947" s="57" t="s">
        <v>8496</v>
      </c>
    </row>
    <row r="20948" spans="1:4">
      <c r="A20948" s="57" t="s">
        <v>7941</v>
      </c>
      <c r="B20948" s="57" t="s">
        <v>16314</v>
      </c>
      <c r="C20948" s="57" t="s">
        <v>8784</v>
      </c>
      <c r="D20948" s="57" t="s">
        <v>8785</v>
      </c>
    </row>
    <row r="20949" spans="1:4">
      <c r="A20949" s="57" t="s">
        <v>7941</v>
      </c>
      <c r="B20949" s="57" t="s">
        <v>16314</v>
      </c>
      <c r="C20949" s="57" t="s">
        <v>9426</v>
      </c>
      <c r="D20949" s="57" t="s">
        <v>9427</v>
      </c>
    </row>
    <row r="20950" spans="1:4">
      <c r="A20950" s="57" t="s">
        <v>7941</v>
      </c>
      <c r="B20950" s="57" t="s">
        <v>16314</v>
      </c>
      <c r="C20950" s="57" t="s">
        <v>13166</v>
      </c>
      <c r="D20950" s="57" t="s">
        <v>13167</v>
      </c>
    </row>
    <row r="20951" spans="1:4">
      <c r="A20951" s="57" t="s">
        <v>7941</v>
      </c>
      <c r="B20951" s="57" t="s">
        <v>16314</v>
      </c>
      <c r="C20951" s="57" t="s">
        <v>15568</v>
      </c>
      <c r="D20951" s="57" t="s">
        <v>15569</v>
      </c>
    </row>
    <row r="20952" spans="1:4">
      <c r="A20952" s="57" t="s">
        <v>7941</v>
      </c>
      <c r="B20952" s="57" t="s">
        <v>16314</v>
      </c>
      <c r="C20952" s="57" t="s">
        <v>50816</v>
      </c>
      <c r="D20952" s="57" t="s">
        <v>50817</v>
      </c>
    </row>
    <row r="20953" spans="1:4">
      <c r="A20953" s="57" t="s">
        <v>50818</v>
      </c>
      <c r="B20953" s="57" t="s">
        <v>12940</v>
      </c>
      <c r="C20953" s="57" t="s">
        <v>50819</v>
      </c>
      <c r="D20953" s="57" t="s">
        <v>19034</v>
      </c>
    </row>
    <row r="20954" spans="1:4">
      <c r="A20954" s="57" t="s">
        <v>50820</v>
      </c>
      <c r="B20954" s="57" t="s">
        <v>12940</v>
      </c>
      <c r="C20954" s="57" t="s">
        <v>50821</v>
      </c>
      <c r="D20954" s="57" t="s">
        <v>50822</v>
      </c>
    </row>
    <row r="20955" spans="1:4">
      <c r="A20955" s="57" t="s">
        <v>50820</v>
      </c>
      <c r="B20955" s="57"/>
      <c r="C20955" s="57" t="s">
        <v>76773</v>
      </c>
      <c r="D20955" s="57" t="s">
        <v>76774</v>
      </c>
    </row>
    <row r="20956" spans="1:4">
      <c r="A20956" s="57" t="s">
        <v>50823</v>
      </c>
      <c r="B20956" s="57" t="s">
        <v>12940</v>
      </c>
      <c r="C20956" s="57" t="s">
        <v>50824</v>
      </c>
      <c r="D20956" s="57" t="s">
        <v>50825</v>
      </c>
    </row>
    <row r="20957" spans="1:4">
      <c r="A20957" s="57" t="s">
        <v>50823</v>
      </c>
      <c r="B20957" s="57"/>
      <c r="C20957" s="57" t="s">
        <v>50826</v>
      </c>
      <c r="D20957" s="57" t="s">
        <v>50827</v>
      </c>
    </row>
    <row r="20958" spans="1:4">
      <c r="A20958" s="57" t="s">
        <v>50823</v>
      </c>
      <c r="B20958" s="57"/>
      <c r="C20958" s="57" t="s">
        <v>50828</v>
      </c>
      <c r="D20958" s="57" t="s">
        <v>50827</v>
      </c>
    </row>
    <row r="20959" spans="1:4">
      <c r="A20959" s="57" t="s">
        <v>50823</v>
      </c>
      <c r="B20959" s="57"/>
      <c r="C20959" s="57" t="s">
        <v>50829</v>
      </c>
      <c r="D20959" s="57" t="s">
        <v>50827</v>
      </c>
    </row>
    <row r="20960" spans="1:4">
      <c r="A20960" s="57" t="s">
        <v>50830</v>
      </c>
      <c r="B20960" s="57" t="s">
        <v>12940</v>
      </c>
      <c r="C20960" s="57" t="s">
        <v>50831</v>
      </c>
      <c r="D20960" s="57" t="s">
        <v>50832</v>
      </c>
    </row>
    <row r="20961" spans="1:4">
      <c r="A20961" s="57" t="s">
        <v>50833</v>
      </c>
      <c r="B20961" s="57" t="s">
        <v>12940</v>
      </c>
      <c r="C20961" s="57" t="s">
        <v>50834</v>
      </c>
      <c r="D20961" s="57" t="s">
        <v>50835</v>
      </c>
    </row>
    <row r="20962" spans="1:4">
      <c r="A20962" s="57" t="s">
        <v>50836</v>
      </c>
      <c r="B20962" s="57" t="s">
        <v>12940</v>
      </c>
      <c r="C20962" s="57" t="s">
        <v>50837</v>
      </c>
      <c r="D20962" s="57" t="s">
        <v>50838</v>
      </c>
    </row>
    <row r="20963" spans="1:4">
      <c r="A20963" s="57" t="s">
        <v>50836</v>
      </c>
      <c r="B20963" s="57"/>
      <c r="C20963" s="57" t="s">
        <v>50839</v>
      </c>
      <c r="D20963" s="57" t="s">
        <v>50840</v>
      </c>
    </row>
    <row r="20964" spans="1:4">
      <c r="A20964" s="57" t="s">
        <v>50836</v>
      </c>
      <c r="B20964" s="57"/>
      <c r="C20964" s="57" t="s">
        <v>50841</v>
      </c>
      <c r="D20964" s="57" t="s">
        <v>50842</v>
      </c>
    </row>
    <row r="20965" spans="1:4">
      <c r="A20965" s="57" t="s">
        <v>50843</v>
      </c>
      <c r="B20965" s="57" t="s">
        <v>12940</v>
      </c>
      <c r="C20965" s="57" t="s">
        <v>50844</v>
      </c>
      <c r="D20965" s="57" t="s">
        <v>50845</v>
      </c>
    </row>
    <row r="20966" spans="1:4">
      <c r="A20966" s="57" t="s">
        <v>50843</v>
      </c>
      <c r="B20966" s="57"/>
      <c r="C20966" s="57" t="s">
        <v>50846</v>
      </c>
      <c r="D20966" s="57" t="s">
        <v>50847</v>
      </c>
    </row>
    <row r="20967" spans="1:4">
      <c r="A20967" s="57" t="s">
        <v>50843</v>
      </c>
      <c r="B20967" s="57"/>
      <c r="C20967" s="57" t="s">
        <v>50848</v>
      </c>
      <c r="D20967" s="57" t="s">
        <v>50849</v>
      </c>
    </row>
    <row r="20968" spans="1:4">
      <c r="A20968" s="57" t="s">
        <v>7942</v>
      </c>
      <c r="B20968" s="57" t="s">
        <v>10593</v>
      </c>
      <c r="C20968" s="57" t="s">
        <v>3411</v>
      </c>
      <c r="D20968" s="57" t="s">
        <v>3412</v>
      </c>
    </row>
    <row r="20969" spans="1:4">
      <c r="A20969" s="57" t="s">
        <v>50850</v>
      </c>
      <c r="B20969" s="57" t="s">
        <v>12940</v>
      </c>
      <c r="C20969" s="57" t="s">
        <v>50851</v>
      </c>
      <c r="D20969" s="57" t="s">
        <v>50852</v>
      </c>
    </row>
    <row r="20970" spans="1:4">
      <c r="A20970" s="57" t="s">
        <v>50853</v>
      </c>
      <c r="B20970" s="57" t="s">
        <v>12940</v>
      </c>
      <c r="C20970" s="57" t="s">
        <v>50854</v>
      </c>
      <c r="D20970" s="57" t="s">
        <v>50855</v>
      </c>
    </row>
    <row r="20971" spans="1:4">
      <c r="A20971" s="57" t="s">
        <v>50856</v>
      </c>
      <c r="B20971" s="57" t="s">
        <v>12940</v>
      </c>
      <c r="C20971" s="57" t="s">
        <v>50857</v>
      </c>
      <c r="D20971" s="57" t="s">
        <v>35682</v>
      </c>
    </row>
    <row r="20972" spans="1:4">
      <c r="A20972" s="57" t="s">
        <v>50858</v>
      </c>
      <c r="B20972" s="57" t="s">
        <v>12940</v>
      </c>
      <c r="C20972" s="57" t="s">
        <v>50859</v>
      </c>
      <c r="D20972" s="57" t="s">
        <v>50860</v>
      </c>
    </row>
    <row r="20973" spans="1:4">
      <c r="A20973" s="57" t="s">
        <v>50861</v>
      </c>
      <c r="B20973" s="57" t="s">
        <v>12940</v>
      </c>
      <c r="C20973" s="57" t="s">
        <v>50862</v>
      </c>
      <c r="D20973" s="57" t="s">
        <v>50863</v>
      </c>
    </row>
    <row r="20974" spans="1:4">
      <c r="A20974" s="57" t="s">
        <v>50861</v>
      </c>
      <c r="B20974" s="57"/>
      <c r="C20974" s="57" t="s">
        <v>50864</v>
      </c>
      <c r="D20974" s="57" t="s">
        <v>50865</v>
      </c>
    </row>
    <row r="20975" spans="1:4">
      <c r="A20975" s="57" t="s">
        <v>50861</v>
      </c>
      <c r="B20975" s="57"/>
      <c r="C20975" s="57" t="s">
        <v>50866</v>
      </c>
      <c r="D20975" s="57" t="s">
        <v>50867</v>
      </c>
    </row>
    <row r="20976" spans="1:4">
      <c r="A20976" s="57" t="s">
        <v>50861</v>
      </c>
      <c r="B20976" s="57"/>
      <c r="C20976" s="57" t="s">
        <v>50868</v>
      </c>
      <c r="D20976" s="57" t="s">
        <v>50869</v>
      </c>
    </row>
    <row r="20977" spans="1:4">
      <c r="A20977" s="57" t="s">
        <v>50861</v>
      </c>
      <c r="B20977" s="57"/>
      <c r="C20977" s="57" t="s">
        <v>50870</v>
      </c>
      <c r="D20977" s="57" t="s">
        <v>50871</v>
      </c>
    </row>
    <row r="20978" spans="1:4">
      <c r="A20978" s="57" t="s">
        <v>50861</v>
      </c>
      <c r="B20978" s="57"/>
      <c r="C20978" s="57" t="s">
        <v>50872</v>
      </c>
      <c r="D20978" s="57" t="s">
        <v>50873</v>
      </c>
    </row>
    <row r="20979" spans="1:4">
      <c r="A20979" s="57" t="s">
        <v>50861</v>
      </c>
      <c r="B20979" s="57"/>
      <c r="C20979" s="57" t="s">
        <v>50874</v>
      </c>
      <c r="D20979" s="57" t="s">
        <v>50875</v>
      </c>
    </row>
    <row r="20980" spans="1:4">
      <c r="A20980" s="57" t="s">
        <v>50861</v>
      </c>
      <c r="B20980" s="57"/>
      <c r="C20980" s="57" t="s">
        <v>50876</v>
      </c>
      <c r="D20980" s="57" t="s">
        <v>50877</v>
      </c>
    </row>
    <row r="20981" spans="1:4">
      <c r="A20981" s="57" t="s">
        <v>50878</v>
      </c>
      <c r="B20981" s="57" t="s">
        <v>12940</v>
      </c>
      <c r="C20981" s="57" t="s">
        <v>50879</v>
      </c>
      <c r="D20981" s="57" t="s">
        <v>50880</v>
      </c>
    </row>
    <row r="20982" spans="1:4">
      <c r="A20982" s="57" t="s">
        <v>50878</v>
      </c>
      <c r="B20982" s="57"/>
      <c r="C20982" s="57" t="s">
        <v>50881</v>
      </c>
      <c r="D20982" s="57" t="s">
        <v>50882</v>
      </c>
    </row>
    <row r="20983" spans="1:4">
      <c r="A20983" s="57" t="s">
        <v>50883</v>
      </c>
      <c r="B20983" s="57" t="s">
        <v>12940</v>
      </c>
      <c r="C20983" s="57" t="s">
        <v>50884</v>
      </c>
      <c r="D20983" s="57" t="s">
        <v>50885</v>
      </c>
    </row>
    <row r="20984" spans="1:4">
      <c r="A20984" s="57" t="s">
        <v>50883</v>
      </c>
      <c r="B20984" s="57"/>
      <c r="C20984" s="57" t="s">
        <v>50886</v>
      </c>
      <c r="D20984" s="57" t="s">
        <v>50887</v>
      </c>
    </row>
    <row r="20985" spans="1:4">
      <c r="A20985" s="57" t="s">
        <v>50888</v>
      </c>
      <c r="B20985" s="57" t="s">
        <v>12940</v>
      </c>
      <c r="C20985" s="57" t="s">
        <v>50889</v>
      </c>
      <c r="D20985" s="57" t="s">
        <v>50890</v>
      </c>
    </row>
    <row r="20986" spans="1:4">
      <c r="A20986" s="57" t="s">
        <v>50888</v>
      </c>
      <c r="B20986" s="57"/>
      <c r="C20986" s="57" t="s">
        <v>50891</v>
      </c>
      <c r="D20986" s="57" t="s">
        <v>50892</v>
      </c>
    </row>
    <row r="20987" spans="1:4">
      <c r="A20987" s="57" t="s">
        <v>50888</v>
      </c>
      <c r="B20987" s="57"/>
      <c r="C20987" s="57" t="s">
        <v>50893</v>
      </c>
      <c r="D20987" s="57" t="s">
        <v>50894</v>
      </c>
    </row>
    <row r="20988" spans="1:4">
      <c r="A20988" s="57" t="s">
        <v>50895</v>
      </c>
      <c r="B20988" s="57" t="s">
        <v>12940</v>
      </c>
      <c r="C20988" s="57" t="s">
        <v>50896</v>
      </c>
      <c r="D20988" s="57" t="s">
        <v>50897</v>
      </c>
    </row>
    <row r="20989" spans="1:4">
      <c r="A20989" s="57" t="s">
        <v>50895</v>
      </c>
      <c r="B20989" s="57"/>
      <c r="C20989" s="57" t="s">
        <v>50898</v>
      </c>
      <c r="D20989" s="57" t="s">
        <v>50899</v>
      </c>
    </row>
    <row r="20990" spans="1:4">
      <c r="A20990" s="57" t="s">
        <v>7943</v>
      </c>
      <c r="B20990" s="57" t="s">
        <v>2424</v>
      </c>
      <c r="C20990" s="57" t="s">
        <v>4388</v>
      </c>
      <c r="D20990" s="57" t="s">
        <v>4389</v>
      </c>
    </row>
    <row r="20991" spans="1:4">
      <c r="A20991" s="57" t="s">
        <v>7943</v>
      </c>
      <c r="B20991" s="57" t="s">
        <v>2424</v>
      </c>
      <c r="C20991" s="57" t="s">
        <v>5273</v>
      </c>
      <c r="D20991" s="57" t="s">
        <v>5274</v>
      </c>
    </row>
    <row r="20992" spans="1:4">
      <c r="A20992" s="57" t="s">
        <v>7943</v>
      </c>
      <c r="B20992" s="57" t="s">
        <v>2424</v>
      </c>
      <c r="C20992" s="57" t="s">
        <v>8337</v>
      </c>
      <c r="D20992" s="57" t="s">
        <v>8338</v>
      </c>
    </row>
    <row r="20993" spans="1:4">
      <c r="A20993" s="57" t="s">
        <v>7943</v>
      </c>
      <c r="B20993" s="57" t="s">
        <v>2424</v>
      </c>
      <c r="C20993" s="57" t="s">
        <v>8356</v>
      </c>
      <c r="D20993" s="57" t="s">
        <v>8357</v>
      </c>
    </row>
    <row r="20994" spans="1:4">
      <c r="A20994" s="57" t="s">
        <v>7943</v>
      </c>
      <c r="B20994" s="57" t="s">
        <v>2424</v>
      </c>
      <c r="C20994" s="57" t="s">
        <v>8786</v>
      </c>
      <c r="D20994" s="57" t="s">
        <v>8787</v>
      </c>
    </row>
    <row r="20995" spans="1:4">
      <c r="A20995" s="57" t="s">
        <v>50900</v>
      </c>
      <c r="B20995" s="57" t="s">
        <v>12940</v>
      </c>
      <c r="C20995" s="57" t="s">
        <v>50901</v>
      </c>
      <c r="D20995" s="57" t="s">
        <v>50902</v>
      </c>
    </row>
    <row r="20996" spans="1:4">
      <c r="A20996" s="57" t="s">
        <v>50900</v>
      </c>
      <c r="B20996" s="57"/>
      <c r="C20996" s="57" t="s">
        <v>50903</v>
      </c>
      <c r="D20996" s="57" t="s">
        <v>50904</v>
      </c>
    </row>
    <row r="20997" spans="1:4">
      <c r="A20997" s="57" t="s">
        <v>50905</v>
      </c>
      <c r="B20997" s="57" t="s">
        <v>12940</v>
      </c>
      <c r="C20997" s="57" t="s">
        <v>50906</v>
      </c>
      <c r="D20997" s="57" t="s">
        <v>50907</v>
      </c>
    </row>
    <row r="20998" spans="1:4">
      <c r="A20998" s="57" t="s">
        <v>50905</v>
      </c>
      <c r="B20998" s="57"/>
      <c r="C20998" s="57" t="s">
        <v>50908</v>
      </c>
      <c r="D20998" s="57" t="s">
        <v>50909</v>
      </c>
    </row>
    <row r="20999" spans="1:4">
      <c r="A20999" s="57" t="s">
        <v>50910</v>
      </c>
      <c r="B20999" s="57" t="s">
        <v>12940</v>
      </c>
      <c r="C20999" s="57" t="s">
        <v>50911</v>
      </c>
      <c r="D20999" s="57" t="s">
        <v>50912</v>
      </c>
    </row>
    <row r="21000" spans="1:4">
      <c r="A21000" s="57" t="s">
        <v>50910</v>
      </c>
      <c r="B21000" s="57"/>
      <c r="C21000" s="57" t="s">
        <v>50913</v>
      </c>
      <c r="D21000" s="57" t="s">
        <v>50914</v>
      </c>
    </row>
    <row r="21001" spans="1:4">
      <c r="A21001" s="57" t="s">
        <v>50910</v>
      </c>
      <c r="B21001" s="57"/>
      <c r="C21001" s="57" t="s">
        <v>50915</v>
      </c>
      <c r="D21001" s="57" t="s">
        <v>50916</v>
      </c>
    </row>
    <row r="21002" spans="1:4">
      <c r="A21002" s="57" t="s">
        <v>50910</v>
      </c>
      <c r="B21002" s="57"/>
      <c r="C21002" s="57" t="s">
        <v>50917</v>
      </c>
      <c r="D21002" s="57" t="s">
        <v>50918</v>
      </c>
    </row>
    <row r="21003" spans="1:4">
      <c r="A21003" s="57" t="s">
        <v>50919</v>
      </c>
      <c r="B21003" s="57" t="s">
        <v>12940</v>
      </c>
      <c r="C21003" s="57" t="s">
        <v>50920</v>
      </c>
      <c r="D21003" s="57" t="s">
        <v>50921</v>
      </c>
    </row>
    <row r="21004" spans="1:4">
      <c r="A21004" s="57" t="s">
        <v>50919</v>
      </c>
      <c r="B21004" s="57"/>
      <c r="C21004" s="57" t="s">
        <v>50922</v>
      </c>
      <c r="D21004" s="57" t="s">
        <v>50923</v>
      </c>
    </row>
    <row r="21005" spans="1:4">
      <c r="A21005" s="57" t="s">
        <v>50919</v>
      </c>
      <c r="B21005" s="57"/>
      <c r="C21005" s="57" t="s">
        <v>50924</v>
      </c>
      <c r="D21005" s="57" t="s">
        <v>50925</v>
      </c>
    </row>
    <row r="21006" spans="1:4">
      <c r="A21006" s="57" t="s">
        <v>50919</v>
      </c>
      <c r="B21006" s="57"/>
      <c r="C21006" s="57" t="s">
        <v>50926</v>
      </c>
      <c r="D21006" s="57" t="s">
        <v>50927</v>
      </c>
    </row>
    <row r="21007" spans="1:4">
      <c r="A21007" s="57" t="s">
        <v>50919</v>
      </c>
      <c r="B21007" s="57"/>
      <c r="C21007" s="57" t="s">
        <v>50928</v>
      </c>
      <c r="D21007" s="57" t="s">
        <v>50929</v>
      </c>
    </row>
    <row r="21008" spans="1:4">
      <c r="A21008" s="57" t="s">
        <v>50919</v>
      </c>
      <c r="B21008" s="57"/>
      <c r="C21008" s="57" t="s">
        <v>50930</v>
      </c>
      <c r="D21008" s="57" t="s">
        <v>50931</v>
      </c>
    </row>
    <row r="21009" spans="1:4">
      <c r="A21009" s="57" t="s">
        <v>50919</v>
      </c>
      <c r="B21009" s="57"/>
      <c r="C21009" s="57" t="s">
        <v>50932</v>
      </c>
      <c r="D21009" s="57" t="s">
        <v>50933</v>
      </c>
    </row>
    <row r="21010" spans="1:4">
      <c r="A21010" s="57" t="s">
        <v>50934</v>
      </c>
      <c r="B21010" s="57" t="s">
        <v>12940</v>
      </c>
      <c r="C21010" s="57" t="s">
        <v>50935</v>
      </c>
      <c r="D21010" s="57" t="s">
        <v>35682</v>
      </c>
    </row>
    <row r="21011" spans="1:4">
      <c r="A21011" s="57" t="s">
        <v>50936</v>
      </c>
      <c r="B21011" s="57" t="s">
        <v>12940</v>
      </c>
      <c r="C21011" s="57" t="s">
        <v>50937</v>
      </c>
      <c r="D21011" s="57" t="s">
        <v>50938</v>
      </c>
    </row>
    <row r="21012" spans="1:4">
      <c r="A21012" s="57" t="s">
        <v>50936</v>
      </c>
      <c r="B21012" s="57"/>
      <c r="C21012" s="57" t="s">
        <v>50939</v>
      </c>
      <c r="D21012" s="57" t="s">
        <v>50940</v>
      </c>
    </row>
    <row r="21013" spans="1:4">
      <c r="A21013" s="57" t="s">
        <v>50936</v>
      </c>
      <c r="B21013" s="57"/>
      <c r="C21013" s="57" t="s">
        <v>50941</v>
      </c>
      <c r="D21013" s="57" t="s">
        <v>50942</v>
      </c>
    </row>
    <row r="21014" spans="1:4">
      <c r="A21014" s="57" t="s">
        <v>50943</v>
      </c>
      <c r="B21014" s="57" t="s">
        <v>12940</v>
      </c>
      <c r="C21014" s="57" t="s">
        <v>50944</v>
      </c>
      <c r="D21014" s="57" t="s">
        <v>2847</v>
      </c>
    </row>
    <row r="21015" spans="1:4">
      <c r="A21015" s="57" t="s">
        <v>7944</v>
      </c>
      <c r="B21015" s="57" t="s">
        <v>920</v>
      </c>
      <c r="C21015" s="57" t="s">
        <v>3632</v>
      </c>
      <c r="D21015" s="57" t="s">
        <v>3633</v>
      </c>
    </row>
    <row r="21016" spans="1:4">
      <c r="A21016" s="57" t="s">
        <v>7944</v>
      </c>
      <c r="B21016" s="57" t="s">
        <v>920</v>
      </c>
      <c r="C21016" s="57" t="s">
        <v>5143</v>
      </c>
      <c r="D21016" s="57" t="s">
        <v>5144</v>
      </c>
    </row>
    <row r="21017" spans="1:4">
      <c r="A21017" s="57" t="s">
        <v>7944</v>
      </c>
      <c r="B21017" s="57" t="s">
        <v>920</v>
      </c>
      <c r="C21017" s="57" t="s">
        <v>5763</v>
      </c>
      <c r="D21017" s="57" t="s">
        <v>5762</v>
      </c>
    </row>
    <row r="21018" spans="1:4">
      <c r="A21018" s="57" t="s">
        <v>50945</v>
      </c>
      <c r="B21018" s="57" t="s">
        <v>12940</v>
      </c>
      <c r="C21018" s="57" t="s">
        <v>50946</v>
      </c>
      <c r="D21018" s="57" t="s">
        <v>19034</v>
      </c>
    </row>
    <row r="21019" spans="1:4">
      <c r="A21019" s="57" t="s">
        <v>50947</v>
      </c>
      <c r="B21019" s="57" t="s">
        <v>12940</v>
      </c>
      <c r="C21019" s="57" t="s">
        <v>50948</v>
      </c>
      <c r="D21019" s="57" t="s">
        <v>2847</v>
      </c>
    </row>
    <row r="21020" spans="1:4">
      <c r="A21020" s="57" t="s">
        <v>50949</v>
      </c>
      <c r="B21020" s="57" t="s">
        <v>12940</v>
      </c>
      <c r="C21020" s="57" t="s">
        <v>50950</v>
      </c>
      <c r="D21020" s="57" t="s">
        <v>50951</v>
      </c>
    </row>
    <row r="21021" spans="1:4">
      <c r="A21021" s="57" t="s">
        <v>50949</v>
      </c>
      <c r="B21021" s="57"/>
      <c r="C21021" s="57" t="s">
        <v>50952</v>
      </c>
      <c r="D21021" s="57" t="s">
        <v>50953</v>
      </c>
    </row>
    <row r="21022" spans="1:4">
      <c r="A21022" s="57" t="s">
        <v>50954</v>
      </c>
      <c r="B21022" s="57" t="s">
        <v>12940</v>
      </c>
      <c r="C21022" s="57" t="s">
        <v>50955</v>
      </c>
      <c r="D21022" s="57" t="s">
        <v>50956</v>
      </c>
    </row>
    <row r="21023" spans="1:4">
      <c r="A21023" s="57" t="s">
        <v>50957</v>
      </c>
      <c r="B21023" s="57" t="s">
        <v>12940</v>
      </c>
      <c r="C21023" s="57" t="s">
        <v>50958</v>
      </c>
      <c r="D21023" s="57" t="s">
        <v>38386</v>
      </c>
    </row>
    <row r="21024" spans="1:4">
      <c r="A21024" s="57" t="s">
        <v>50957</v>
      </c>
      <c r="B21024" s="57"/>
      <c r="C21024" s="57" t="s">
        <v>50959</v>
      </c>
      <c r="D21024" s="57" t="s">
        <v>45440</v>
      </c>
    </row>
    <row r="21025" spans="1:4">
      <c r="A21025" s="57" t="s">
        <v>50957</v>
      </c>
      <c r="B21025" s="57"/>
      <c r="C21025" s="57" t="s">
        <v>50960</v>
      </c>
      <c r="D21025" s="57" t="s">
        <v>45430</v>
      </c>
    </row>
    <row r="21026" spans="1:4">
      <c r="A21026" s="57" t="s">
        <v>50957</v>
      </c>
      <c r="B21026" s="57"/>
      <c r="C21026" s="57" t="s">
        <v>50961</v>
      </c>
      <c r="D21026" s="57" t="s">
        <v>45432</v>
      </c>
    </row>
    <row r="21027" spans="1:4">
      <c r="A21027" s="57" t="s">
        <v>50962</v>
      </c>
      <c r="B21027" s="57" t="s">
        <v>12940</v>
      </c>
      <c r="C21027" s="57" t="s">
        <v>50963</v>
      </c>
      <c r="D21027" s="57" t="s">
        <v>19034</v>
      </c>
    </row>
    <row r="21028" spans="1:4">
      <c r="A21028" s="57" t="s">
        <v>50962</v>
      </c>
      <c r="B21028" s="57"/>
      <c r="C21028" s="57" t="s">
        <v>50964</v>
      </c>
      <c r="D21028" s="57" t="s">
        <v>50965</v>
      </c>
    </row>
    <row r="21029" spans="1:4">
      <c r="A21029" s="57" t="s">
        <v>50962</v>
      </c>
      <c r="B21029" s="57"/>
      <c r="C21029" s="57" t="s">
        <v>50966</v>
      </c>
      <c r="D21029" s="57" t="s">
        <v>50967</v>
      </c>
    </row>
    <row r="21030" spans="1:4">
      <c r="A21030" s="57" t="s">
        <v>50962</v>
      </c>
      <c r="B21030" s="57"/>
      <c r="C21030" s="57" t="s">
        <v>50968</v>
      </c>
      <c r="D21030" s="57" t="s">
        <v>50969</v>
      </c>
    </row>
    <row r="21031" spans="1:4">
      <c r="A21031" s="57" t="s">
        <v>50962</v>
      </c>
      <c r="B21031" s="57"/>
      <c r="C21031" s="57" t="s">
        <v>50970</v>
      </c>
      <c r="D21031" s="57" t="s">
        <v>50971</v>
      </c>
    </row>
    <row r="21032" spans="1:4">
      <c r="A21032" s="57" t="s">
        <v>50962</v>
      </c>
      <c r="B21032" s="57"/>
      <c r="C21032" s="57" t="s">
        <v>50972</v>
      </c>
      <c r="D21032" s="57" t="s">
        <v>50973</v>
      </c>
    </row>
    <row r="21033" spans="1:4">
      <c r="A21033" s="57" t="s">
        <v>50962</v>
      </c>
      <c r="B21033" s="57"/>
      <c r="C21033" s="57" t="s">
        <v>50974</v>
      </c>
      <c r="D21033" s="57" t="s">
        <v>50975</v>
      </c>
    </row>
    <row r="21034" spans="1:4">
      <c r="A21034" s="57" t="s">
        <v>50976</v>
      </c>
      <c r="B21034" s="57" t="s">
        <v>12940</v>
      </c>
      <c r="C21034" s="57" t="s">
        <v>50977</v>
      </c>
      <c r="D21034" s="57" t="s">
        <v>50978</v>
      </c>
    </row>
    <row r="21035" spans="1:4">
      <c r="A21035" s="57" t="s">
        <v>50976</v>
      </c>
      <c r="B21035" s="57"/>
      <c r="C21035" s="57" t="s">
        <v>50979</v>
      </c>
      <c r="D21035" s="57" t="s">
        <v>50980</v>
      </c>
    </row>
    <row r="21036" spans="1:4">
      <c r="A21036" s="57" t="s">
        <v>50976</v>
      </c>
      <c r="B21036" s="57"/>
      <c r="C21036" s="57" t="s">
        <v>50981</v>
      </c>
      <c r="D21036" s="57" t="s">
        <v>50982</v>
      </c>
    </row>
    <row r="21037" spans="1:4">
      <c r="A21037" s="57" t="s">
        <v>50976</v>
      </c>
      <c r="B21037" s="57"/>
      <c r="C21037" s="57" t="s">
        <v>50983</v>
      </c>
      <c r="D21037" s="57" t="s">
        <v>50984</v>
      </c>
    </row>
    <row r="21038" spans="1:4">
      <c r="A21038" s="57" t="s">
        <v>50985</v>
      </c>
      <c r="B21038" s="57" t="s">
        <v>12940</v>
      </c>
      <c r="C21038" s="57" t="s">
        <v>50986</v>
      </c>
      <c r="D21038" s="57" t="s">
        <v>50987</v>
      </c>
    </row>
    <row r="21039" spans="1:4">
      <c r="A21039" s="57" t="s">
        <v>50985</v>
      </c>
      <c r="B21039" s="57"/>
      <c r="C21039" s="57" t="s">
        <v>50988</v>
      </c>
      <c r="D21039" s="57" t="s">
        <v>50989</v>
      </c>
    </row>
    <row r="21040" spans="1:4">
      <c r="A21040" s="57" t="s">
        <v>50990</v>
      </c>
      <c r="B21040" s="57" t="s">
        <v>12940</v>
      </c>
      <c r="C21040" s="57" t="s">
        <v>50991</v>
      </c>
      <c r="D21040" s="57" t="s">
        <v>50992</v>
      </c>
    </row>
    <row r="21041" spans="1:4">
      <c r="A21041" s="57" t="s">
        <v>50993</v>
      </c>
      <c r="B21041" s="57" t="s">
        <v>12940</v>
      </c>
      <c r="C21041" s="57" t="s">
        <v>50994</v>
      </c>
      <c r="D21041" s="57" t="s">
        <v>50995</v>
      </c>
    </row>
    <row r="21042" spans="1:4">
      <c r="A21042" s="57" t="s">
        <v>50996</v>
      </c>
      <c r="B21042" s="57" t="s">
        <v>12940</v>
      </c>
      <c r="C21042" s="57" t="s">
        <v>50997</v>
      </c>
      <c r="D21042" s="57" t="s">
        <v>50998</v>
      </c>
    </row>
    <row r="21043" spans="1:4">
      <c r="A21043" s="57" t="s">
        <v>50996</v>
      </c>
      <c r="B21043" s="57"/>
      <c r="C21043" s="57" t="s">
        <v>50999</v>
      </c>
      <c r="D21043" s="57" t="s">
        <v>51000</v>
      </c>
    </row>
    <row r="21044" spans="1:4">
      <c r="A21044" s="57" t="s">
        <v>50996</v>
      </c>
      <c r="B21044" s="57"/>
      <c r="C21044" s="57" t="s">
        <v>51001</v>
      </c>
      <c r="D21044" s="57" t="s">
        <v>51000</v>
      </c>
    </row>
    <row r="21045" spans="1:4">
      <c r="A21045" s="57" t="s">
        <v>51002</v>
      </c>
      <c r="B21045" s="57" t="s">
        <v>12940</v>
      </c>
      <c r="C21045" s="57" t="s">
        <v>51003</v>
      </c>
      <c r="D21045" s="57" t="s">
        <v>40800</v>
      </c>
    </row>
    <row r="21046" spans="1:4">
      <c r="A21046" s="57" t="s">
        <v>51004</v>
      </c>
      <c r="B21046" s="57" t="s">
        <v>12940</v>
      </c>
      <c r="C21046" s="57" t="s">
        <v>51005</v>
      </c>
      <c r="D21046" s="57" t="s">
        <v>51006</v>
      </c>
    </row>
    <row r="21047" spans="1:4">
      <c r="A21047" s="57" t="s">
        <v>51004</v>
      </c>
      <c r="B21047" s="57"/>
      <c r="C21047" s="57" t="s">
        <v>51007</v>
      </c>
      <c r="D21047" s="57" t="s">
        <v>51008</v>
      </c>
    </row>
    <row r="21048" spans="1:4">
      <c r="A21048" s="57" t="s">
        <v>51009</v>
      </c>
      <c r="B21048" s="57" t="s">
        <v>12940</v>
      </c>
      <c r="C21048" s="57" t="s">
        <v>51010</v>
      </c>
      <c r="D21048" s="57" t="s">
        <v>51011</v>
      </c>
    </row>
    <row r="21049" spans="1:4">
      <c r="A21049" s="57" t="s">
        <v>51012</v>
      </c>
      <c r="B21049" s="57" t="s">
        <v>12940</v>
      </c>
      <c r="C21049" s="57" t="s">
        <v>51013</v>
      </c>
      <c r="D21049" s="57" t="s">
        <v>51014</v>
      </c>
    </row>
    <row r="21050" spans="1:4">
      <c r="A21050" s="57" t="s">
        <v>51012</v>
      </c>
      <c r="B21050" s="57"/>
      <c r="C21050" s="57" t="s">
        <v>51015</v>
      </c>
      <c r="D21050" s="57" t="s">
        <v>51016</v>
      </c>
    </row>
    <row r="21051" spans="1:4">
      <c r="A21051" s="57" t="s">
        <v>51012</v>
      </c>
      <c r="B21051" s="57"/>
      <c r="C21051" s="57" t="s">
        <v>51017</v>
      </c>
      <c r="D21051" s="57" t="s">
        <v>51018</v>
      </c>
    </row>
    <row r="21052" spans="1:4">
      <c r="A21052" s="57" t="s">
        <v>51012</v>
      </c>
      <c r="B21052" s="57"/>
      <c r="C21052" s="57" t="s">
        <v>51019</v>
      </c>
      <c r="D21052" s="57" t="s">
        <v>51020</v>
      </c>
    </row>
    <row r="21053" spans="1:4">
      <c r="A21053" s="57" t="s">
        <v>51021</v>
      </c>
      <c r="B21053" s="57" t="s">
        <v>12940</v>
      </c>
      <c r="C21053" s="57" t="s">
        <v>51022</v>
      </c>
      <c r="D21053" s="57" t="s">
        <v>51023</v>
      </c>
    </row>
    <row r="21054" spans="1:4">
      <c r="A21054" s="57" t="s">
        <v>51024</v>
      </c>
      <c r="B21054" s="57" t="s">
        <v>12940</v>
      </c>
      <c r="C21054" s="57" t="s">
        <v>51025</v>
      </c>
      <c r="D21054" s="57" t="s">
        <v>51026</v>
      </c>
    </row>
    <row r="21055" spans="1:4">
      <c r="A21055" s="57" t="s">
        <v>51027</v>
      </c>
      <c r="B21055" s="57" t="s">
        <v>12940</v>
      </c>
      <c r="C21055" s="57" t="s">
        <v>51028</v>
      </c>
      <c r="D21055" s="57" t="s">
        <v>51029</v>
      </c>
    </row>
    <row r="21056" spans="1:4">
      <c r="A21056" s="57" t="s">
        <v>51030</v>
      </c>
      <c r="B21056" s="57" t="s">
        <v>12940</v>
      </c>
      <c r="C21056" s="57" t="s">
        <v>51031</v>
      </c>
      <c r="D21056" s="57" t="s">
        <v>51032</v>
      </c>
    </row>
    <row r="21057" spans="1:4">
      <c r="A21057" s="57" t="s">
        <v>51033</v>
      </c>
      <c r="B21057" s="57" t="s">
        <v>12940</v>
      </c>
      <c r="C21057" s="57" t="s">
        <v>51034</v>
      </c>
      <c r="D21057" s="57" t="s">
        <v>51035</v>
      </c>
    </row>
    <row r="21058" spans="1:4">
      <c r="A21058" s="57" t="s">
        <v>51033</v>
      </c>
      <c r="B21058" s="57"/>
      <c r="C21058" s="57" t="s">
        <v>51036</v>
      </c>
      <c r="D21058" s="57" t="s">
        <v>51037</v>
      </c>
    </row>
    <row r="21059" spans="1:4">
      <c r="A21059" s="57" t="s">
        <v>51038</v>
      </c>
      <c r="B21059" s="57" t="s">
        <v>12940</v>
      </c>
      <c r="C21059" s="57" t="s">
        <v>51039</v>
      </c>
      <c r="D21059" s="57" t="s">
        <v>51040</v>
      </c>
    </row>
    <row r="21060" spans="1:4">
      <c r="A21060" s="57" t="s">
        <v>51041</v>
      </c>
      <c r="B21060" s="57" t="s">
        <v>12940</v>
      </c>
      <c r="C21060" s="57" t="s">
        <v>51042</v>
      </c>
      <c r="D21060" s="57" t="s">
        <v>51043</v>
      </c>
    </row>
    <row r="21061" spans="1:4">
      <c r="A21061" s="57" t="s">
        <v>51041</v>
      </c>
      <c r="B21061" s="57"/>
      <c r="C21061" s="57" t="s">
        <v>51044</v>
      </c>
      <c r="D21061" s="57" t="s">
        <v>51045</v>
      </c>
    </row>
    <row r="21062" spans="1:4">
      <c r="A21062" s="57" t="s">
        <v>51041</v>
      </c>
      <c r="B21062" s="57"/>
      <c r="C21062" s="57" t="s">
        <v>51046</v>
      </c>
      <c r="D21062" s="57" t="s">
        <v>51047</v>
      </c>
    </row>
    <row r="21063" spans="1:4">
      <c r="A21063" s="57" t="s">
        <v>51048</v>
      </c>
      <c r="B21063" s="57" t="s">
        <v>12940</v>
      </c>
      <c r="C21063" s="57" t="s">
        <v>51049</v>
      </c>
      <c r="D21063" s="57" t="s">
        <v>51050</v>
      </c>
    </row>
    <row r="21064" spans="1:4">
      <c r="A21064" s="57" t="s">
        <v>51048</v>
      </c>
      <c r="B21064" s="57"/>
      <c r="C21064" s="57" t="s">
        <v>51051</v>
      </c>
      <c r="D21064" s="57" t="s">
        <v>51052</v>
      </c>
    </row>
    <row r="21065" spans="1:4">
      <c r="A21065" s="57" t="s">
        <v>51048</v>
      </c>
      <c r="B21065" s="57"/>
      <c r="C21065" s="57" t="s">
        <v>51053</v>
      </c>
      <c r="D21065" s="57" t="s">
        <v>51054</v>
      </c>
    </row>
    <row r="21066" spans="1:4">
      <c r="A21066" s="57" t="s">
        <v>51048</v>
      </c>
      <c r="B21066" s="57"/>
      <c r="C21066" s="57" t="s">
        <v>51055</v>
      </c>
      <c r="D21066" s="57" t="s">
        <v>51056</v>
      </c>
    </row>
    <row r="21067" spans="1:4">
      <c r="A21067" s="57" t="s">
        <v>51057</v>
      </c>
      <c r="B21067" s="57" t="s">
        <v>12940</v>
      </c>
      <c r="C21067" s="57" t="s">
        <v>51058</v>
      </c>
      <c r="D21067" s="57" t="s">
        <v>51059</v>
      </c>
    </row>
    <row r="21068" spans="1:4">
      <c r="A21068" s="57" t="s">
        <v>51060</v>
      </c>
      <c r="B21068" s="57" t="s">
        <v>12940</v>
      </c>
      <c r="C21068" s="57" t="s">
        <v>51061</v>
      </c>
      <c r="D21068" s="57" t="s">
        <v>51062</v>
      </c>
    </row>
    <row r="21069" spans="1:4">
      <c r="A21069" s="57" t="s">
        <v>51063</v>
      </c>
      <c r="B21069" s="57" t="s">
        <v>12940</v>
      </c>
      <c r="C21069" s="57" t="s">
        <v>51064</v>
      </c>
      <c r="D21069" s="57" t="s">
        <v>51065</v>
      </c>
    </row>
    <row r="21070" spans="1:4">
      <c r="A21070" s="57" t="s">
        <v>51063</v>
      </c>
      <c r="B21070" s="57"/>
      <c r="C21070" s="57" t="s">
        <v>51066</v>
      </c>
      <c r="D21070" s="57" t="s">
        <v>51067</v>
      </c>
    </row>
    <row r="21071" spans="1:4">
      <c r="A21071" s="57" t="s">
        <v>51063</v>
      </c>
      <c r="B21071" s="57"/>
      <c r="C21071" s="57" t="s">
        <v>51068</v>
      </c>
      <c r="D21071" s="57" t="s">
        <v>51069</v>
      </c>
    </row>
    <row r="21072" spans="1:4">
      <c r="A21072" s="57" t="s">
        <v>51063</v>
      </c>
      <c r="B21072" s="57"/>
      <c r="C21072" s="57" t="s">
        <v>51070</v>
      </c>
      <c r="D21072" s="57" t="s">
        <v>51071</v>
      </c>
    </row>
    <row r="21073" spans="1:4">
      <c r="A21073" s="57" t="s">
        <v>51063</v>
      </c>
      <c r="B21073" s="57"/>
      <c r="C21073" s="57" t="s">
        <v>51072</v>
      </c>
      <c r="D21073" s="57" t="s">
        <v>51073</v>
      </c>
    </row>
    <row r="21074" spans="1:4">
      <c r="A21074" s="57" t="s">
        <v>51063</v>
      </c>
      <c r="B21074" s="57"/>
      <c r="C21074" s="57" t="s">
        <v>51074</v>
      </c>
      <c r="D21074" s="57" t="s">
        <v>51075</v>
      </c>
    </row>
    <row r="21075" spans="1:4">
      <c r="A21075" s="57" t="s">
        <v>51063</v>
      </c>
      <c r="B21075" s="57"/>
      <c r="C21075" s="57" t="s">
        <v>51076</v>
      </c>
      <c r="D21075" s="57" t="s">
        <v>51077</v>
      </c>
    </row>
    <row r="21076" spans="1:4">
      <c r="A21076" s="57" t="s">
        <v>51078</v>
      </c>
      <c r="B21076" s="57" t="s">
        <v>12940</v>
      </c>
      <c r="C21076" s="57" t="s">
        <v>51079</v>
      </c>
      <c r="D21076" s="57" t="s">
        <v>51080</v>
      </c>
    </row>
    <row r="21077" spans="1:4">
      <c r="A21077" s="57" t="s">
        <v>51081</v>
      </c>
      <c r="B21077" s="57" t="s">
        <v>12940</v>
      </c>
      <c r="C21077" s="57" t="s">
        <v>51082</v>
      </c>
      <c r="D21077" s="57" t="s">
        <v>51083</v>
      </c>
    </row>
    <row r="21078" spans="1:4">
      <c r="A21078" s="57" t="s">
        <v>51081</v>
      </c>
      <c r="B21078" s="57"/>
      <c r="C21078" s="57" t="s">
        <v>51084</v>
      </c>
      <c r="D21078" s="57" t="s">
        <v>51085</v>
      </c>
    </row>
    <row r="21079" spans="1:4">
      <c r="A21079" s="57" t="s">
        <v>51081</v>
      </c>
      <c r="B21079" s="57"/>
      <c r="C21079" s="57" t="s">
        <v>51086</v>
      </c>
      <c r="D21079" s="57" t="s">
        <v>51087</v>
      </c>
    </row>
    <row r="21080" spans="1:4">
      <c r="A21080" s="57" t="s">
        <v>51081</v>
      </c>
      <c r="B21080" s="57"/>
      <c r="C21080" s="57" t="s">
        <v>51088</v>
      </c>
      <c r="D21080" s="57" t="s">
        <v>51085</v>
      </c>
    </row>
    <row r="21081" spans="1:4">
      <c r="A21081" s="57" t="s">
        <v>51081</v>
      </c>
      <c r="B21081" s="57"/>
      <c r="C21081" s="57" t="s">
        <v>51089</v>
      </c>
      <c r="D21081" s="57" t="s">
        <v>51090</v>
      </c>
    </row>
    <row r="21082" spans="1:4">
      <c r="A21082" s="57" t="s">
        <v>51081</v>
      </c>
      <c r="B21082" s="57"/>
      <c r="C21082" s="57" t="s">
        <v>51091</v>
      </c>
      <c r="D21082" s="57" t="s">
        <v>51092</v>
      </c>
    </row>
    <row r="21083" spans="1:4">
      <c r="A21083" s="57" t="s">
        <v>51081</v>
      </c>
      <c r="B21083" s="57"/>
      <c r="C21083" s="57" t="s">
        <v>51093</v>
      </c>
      <c r="D21083" s="57" t="s">
        <v>51094</v>
      </c>
    </row>
    <row r="21084" spans="1:4">
      <c r="A21084" s="57" t="s">
        <v>51095</v>
      </c>
      <c r="B21084" s="57" t="s">
        <v>12940</v>
      </c>
      <c r="C21084" s="57" t="s">
        <v>51096</v>
      </c>
      <c r="D21084" s="57" t="s">
        <v>51097</v>
      </c>
    </row>
    <row r="21085" spans="1:4">
      <c r="A21085" s="57" t="s">
        <v>51095</v>
      </c>
      <c r="B21085" s="57"/>
      <c r="C21085" s="57" t="s">
        <v>51098</v>
      </c>
      <c r="D21085" s="57" t="s">
        <v>51099</v>
      </c>
    </row>
    <row r="21086" spans="1:4">
      <c r="A21086" s="57" t="s">
        <v>51095</v>
      </c>
      <c r="B21086" s="57"/>
      <c r="C21086" s="57" t="s">
        <v>51100</v>
      </c>
      <c r="D21086" s="57" t="s">
        <v>51101</v>
      </c>
    </row>
    <row r="21087" spans="1:4">
      <c r="A21087" s="57" t="s">
        <v>51095</v>
      </c>
      <c r="B21087" s="57"/>
      <c r="C21087" s="57" t="s">
        <v>51102</v>
      </c>
      <c r="D21087" s="57" t="s">
        <v>51103</v>
      </c>
    </row>
    <row r="21088" spans="1:4">
      <c r="A21088" s="57" t="s">
        <v>51095</v>
      </c>
      <c r="B21088" s="57"/>
      <c r="C21088" s="57" t="s">
        <v>51104</v>
      </c>
      <c r="D21088" s="57" t="s">
        <v>39405</v>
      </c>
    </row>
    <row r="21089" spans="1:4">
      <c r="A21089" s="57" t="s">
        <v>51105</v>
      </c>
      <c r="B21089" s="57" t="s">
        <v>12940</v>
      </c>
      <c r="C21089" s="57" t="s">
        <v>51106</v>
      </c>
      <c r="D21089" s="57" t="s">
        <v>51107</v>
      </c>
    </row>
    <row r="21090" spans="1:4">
      <c r="A21090" s="57" t="s">
        <v>51105</v>
      </c>
      <c r="B21090" s="57"/>
      <c r="C21090" s="57" t="s">
        <v>51108</v>
      </c>
      <c r="D21090" s="57" t="s">
        <v>39411</v>
      </c>
    </row>
    <row r="21091" spans="1:4">
      <c r="A21091" s="57" t="s">
        <v>51109</v>
      </c>
      <c r="B21091" s="57" t="s">
        <v>12940</v>
      </c>
      <c r="C21091" s="57" t="s">
        <v>51110</v>
      </c>
      <c r="D21091" s="57" t="s">
        <v>51111</v>
      </c>
    </row>
    <row r="21092" spans="1:4">
      <c r="A21092" s="57" t="s">
        <v>51109</v>
      </c>
      <c r="B21092" s="57"/>
      <c r="C21092" s="57" t="s">
        <v>51112</v>
      </c>
      <c r="D21092" s="57" t="s">
        <v>51113</v>
      </c>
    </row>
    <row r="21093" spans="1:4">
      <c r="A21093" s="57" t="s">
        <v>51109</v>
      </c>
      <c r="B21093" s="57"/>
      <c r="C21093" s="57" t="s">
        <v>51114</v>
      </c>
      <c r="D21093" s="57" t="s">
        <v>51115</v>
      </c>
    </row>
    <row r="21094" spans="1:4">
      <c r="A21094" s="57" t="s">
        <v>51109</v>
      </c>
      <c r="B21094" s="57"/>
      <c r="C21094" s="57" t="s">
        <v>51116</v>
      </c>
      <c r="D21094" s="57" t="s">
        <v>51117</v>
      </c>
    </row>
    <row r="21095" spans="1:4">
      <c r="A21095" s="57" t="s">
        <v>51109</v>
      </c>
      <c r="B21095" s="57"/>
      <c r="C21095" s="57" t="s">
        <v>51118</v>
      </c>
      <c r="D21095" s="57" t="s">
        <v>51119</v>
      </c>
    </row>
    <row r="21096" spans="1:4">
      <c r="A21096" s="57" t="s">
        <v>51109</v>
      </c>
      <c r="B21096" s="57"/>
      <c r="C21096" s="57" t="s">
        <v>51120</v>
      </c>
      <c r="D21096" s="57" t="s">
        <v>51121</v>
      </c>
    </row>
    <row r="21097" spans="1:4">
      <c r="A21097" s="57" t="s">
        <v>51109</v>
      </c>
      <c r="B21097" s="57"/>
      <c r="C21097" s="57" t="s">
        <v>75474</v>
      </c>
      <c r="D21097" s="57" t="s">
        <v>75475</v>
      </c>
    </row>
    <row r="21098" spans="1:4">
      <c r="A21098" s="57" t="s">
        <v>51122</v>
      </c>
      <c r="B21098" s="57" t="s">
        <v>12940</v>
      </c>
      <c r="C21098" s="57" t="s">
        <v>51123</v>
      </c>
      <c r="D21098" s="57" t="s">
        <v>19034</v>
      </c>
    </row>
    <row r="21099" spans="1:4">
      <c r="A21099" s="57" t="s">
        <v>51124</v>
      </c>
      <c r="B21099" s="57" t="s">
        <v>12940</v>
      </c>
      <c r="C21099" s="57" t="s">
        <v>51125</v>
      </c>
      <c r="D21099" s="57" t="s">
        <v>51126</v>
      </c>
    </row>
    <row r="21100" spans="1:4">
      <c r="A21100" s="57" t="s">
        <v>51124</v>
      </c>
      <c r="B21100" s="57"/>
      <c r="C21100" s="57" t="s">
        <v>51127</v>
      </c>
      <c r="D21100" s="57" t="s">
        <v>51128</v>
      </c>
    </row>
    <row r="21101" spans="1:4">
      <c r="A21101" s="57" t="s">
        <v>51124</v>
      </c>
      <c r="B21101" s="57"/>
      <c r="C21101" s="57" t="s">
        <v>51129</v>
      </c>
      <c r="D21101" s="57" t="s">
        <v>51130</v>
      </c>
    </row>
    <row r="21102" spans="1:4">
      <c r="A21102" s="57" t="s">
        <v>51131</v>
      </c>
      <c r="B21102" s="57" t="s">
        <v>12940</v>
      </c>
      <c r="C21102" s="57" t="s">
        <v>51132</v>
      </c>
      <c r="D21102" s="57" t="s">
        <v>51133</v>
      </c>
    </row>
    <row r="21103" spans="1:4">
      <c r="A21103" s="57" t="s">
        <v>51131</v>
      </c>
      <c r="B21103" s="57"/>
      <c r="C21103" s="57" t="s">
        <v>51134</v>
      </c>
      <c r="D21103" s="57" t="s">
        <v>51135</v>
      </c>
    </row>
    <row r="21104" spans="1:4">
      <c r="A21104" s="57" t="s">
        <v>51131</v>
      </c>
      <c r="B21104" s="57"/>
      <c r="C21104" s="57" t="s">
        <v>51136</v>
      </c>
      <c r="D21104" s="57" t="s">
        <v>51137</v>
      </c>
    </row>
    <row r="21105" spans="1:4">
      <c r="A21105" s="57" t="s">
        <v>51131</v>
      </c>
      <c r="B21105" s="57"/>
      <c r="C21105" s="57" t="s">
        <v>51138</v>
      </c>
      <c r="D21105" s="57" t="s">
        <v>51139</v>
      </c>
    </row>
    <row r="21106" spans="1:4">
      <c r="A21106" s="57" t="s">
        <v>51131</v>
      </c>
      <c r="B21106" s="57"/>
      <c r="C21106" s="57" t="s">
        <v>51140</v>
      </c>
      <c r="D21106" s="57" t="s">
        <v>51141</v>
      </c>
    </row>
    <row r="21107" spans="1:4">
      <c r="A21107" s="57" t="s">
        <v>51131</v>
      </c>
      <c r="B21107" s="57"/>
      <c r="C21107" s="57" t="s">
        <v>51142</v>
      </c>
      <c r="D21107" s="57" t="s">
        <v>51143</v>
      </c>
    </row>
    <row r="21108" spans="1:4">
      <c r="A21108" s="57" t="s">
        <v>51131</v>
      </c>
      <c r="B21108" s="57"/>
      <c r="C21108" s="57" t="s">
        <v>51144</v>
      </c>
      <c r="D21108" s="57" t="s">
        <v>51145</v>
      </c>
    </row>
    <row r="21109" spans="1:4">
      <c r="A21109" s="57" t="s">
        <v>51131</v>
      </c>
      <c r="B21109" s="57"/>
      <c r="C21109" s="57" t="s">
        <v>51146</v>
      </c>
      <c r="D21109" s="57" t="s">
        <v>51147</v>
      </c>
    </row>
    <row r="21110" spans="1:4">
      <c r="A21110" s="57" t="s">
        <v>51131</v>
      </c>
      <c r="B21110" s="57"/>
      <c r="C21110" s="57" t="s">
        <v>51148</v>
      </c>
      <c r="D21110" s="57" t="s">
        <v>51149</v>
      </c>
    </row>
    <row r="21111" spans="1:4">
      <c r="A21111" s="57" t="s">
        <v>51131</v>
      </c>
      <c r="B21111" s="57"/>
      <c r="C21111" s="57" t="s">
        <v>51150</v>
      </c>
      <c r="D21111" s="57" t="s">
        <v>51151</v>
      </c>
    </row>
    <row r="21112" spans="1:4">
      <c r="A21112" s="57" t="s">
        <v>51131</v>
      </c>
      <c r="B21112" s="57"/>
      <c r="C21112" s="57" t="s">
        <v>51152</v>
      </c>
      <c r="D21112" s="57" t="s">
        <v>51153</v>
      </c>
    </row>
    <row r="21113" spans="1:4">
      <c r="A21113" s="57" t="s">
        <v>51131</v>
      </c>
      <c r="B21113" s="57"/>
      <c r="C21113" s="57" t="s">
        <v>51154</v>
      </c>
      <c r="D21113" s="57" t="s">
        <v>51155</v>
      </c>
    </row>
    <row r="21114" spans="1:4">
      <c r="A21114" s="57" t="s">
        <v>51131</v>
      </c>
      <c r="B21114" s="57"/>
      <c r="C21114" s="57" t="s">
        <v>51156</v>
      </c>
      <c r="D21114" s="57" t="s">
        <v>51157</v>
      </c>
    </row>
    <row r="21115" spans="1:4">
      <c r="A21115" s="57" t="s">
        <v>51131</v>
      </c>
      <c r="B21115" s="57"/>
      <c r="C21115" s="57" t="s">
        <v>51158</v>
      </c>
      <c r="D21115" s="57" t="s">
        <v>51159</v>
      </c>
    </row>
    <row r="21116" spans="1:4">
      <c r="A21116" s="57" t="s">
        <v>51131</v>
      </c>
      <c r="B21116" s="57"/>
      <c r="C21116" s="57" t="s">
        <v>51160</v>
      </c>
      <c r="D21116" s="57" t="s">
        <v>51161</v>
      </c>
    </row>
    <row r="21117" spans="1:4">
      <c r="A21117" s="57" t="s">
        <v>51162</v>
      </c>
      <c r="B21117" s="57" t="s">
        <v>12940</v>
      </c>
      <c r="C21117" s="57" t="s">
        <v>51163</v>
      </c>
      <c r="D21117" s="57" t="s">
        <v>51164</v>
      </c>
    </row>
    <row r="21118" spans="1:4">
      <c r="A21118" s="57" t="s">
        <v>51162</v>
      </c>
      <c r="B21118" s="57"/>
      <c r="C21118" s="57" t="s">
        <v>51165</v>
      </c>
      <c r="D21118" s="57" t="s">
        <v>51166</v>
      </c>
    </row>
    <row r="21119" spans="1:4">
      <c r="A21119" s="57" t="s">
        <v>51162</v>
      </c>
      <c r="B21119" s="57"/>
      <c r="C21119" s="57" t="s">
        <v>51167</v>
      </c>
      <c r="D21119" s="57" t="s">
        <v>51168</v>
      </c>
    </row>
    <row r="21120" spans="1:4">
      <c r="A21120" s="57" t="s">
        <v>51162</v>
      </c>
      <c r="B21120" s="57"/>
      <c r="C21120" s="57" t="s">
        <v>51169</v>
      </c>
      <c r="D21120" s="57" t="s">
        <v>51170</v>
      </c>
    </row>
    <row r="21121" spans="1:4">
      <c r="A21121" s="57" t="s">
        <v>51162</v>
      </c>
      <c r="B21121" s="57"/>
      <c r="C21121" s="57" t="s">
        <v>51171</v>
      </c>
      <c r="D21121" s="57" t="s">
        <v>51172</v>
      </c>
    </row>
    <row r="21122" spans="1:4">
      <c r="A21122" s="57" t="s">
        <v>51162</v>
      </c>
      <c r="B21122" s="57"/>
      <c r="C21122" s="57" t="s">
        <v>75476</v>
      </c>
      <c r="D21122" s="57" t="s">
        <v>75477</v>
      </c>
    </row>
    <row r="21123" spans="1:4">
      <c r="A21123" s="57" t="s">
        <v>51162</v>
      </c>
      <c r="B21123" s="57"/>
      <c r="C21123" s="57" t="s">
        <v>77497</v>
      </c>
      <c r="D21123" s="57" t="s">
        <v>77498</v>
      </c>
    </row>
    <row r="21124" spans="1:4">
      <c r="A21124" s="57" t="s">
        <v>51173</v>
      </c>
      <c r="B21124" s="57" t="s">
        <v>12940</v>
      </c>
      <c r="C21124" s="57" t="s">
        <v>51174</v>
      </c>
      <c r="D21124" s="57" t="s">
        <v>51175</v>
      </c>
    </row>
    <row r="21125" spans="1:4">
      <c r="A21125" s="57" t="s">
        <v>51173</v>
      </c>
      <c r="B21125" s="57"/>
      <c r="C21125" s="57" t="s">
        <v>51176</v>
      </c>
      <c r="D21125" s="57" t="s">
        <v>51177</v>
      </c>
    </row>
    <row r="21126" spans="1:4">
      <c r="A21126" s="57" t="s">
        <v>51173</v>
      </c>
      <c r="B21126" s="57"/>
      <c r="C21126" s="57" t="s">
        <v>51178</v>
      </c>
      <c r="D21126" s="57" t="s">
        <v>51179</v>
      </c>
    </row>
    <row r="21127" spans="1:4">
      <c r="A21127" s="57" t="s">
        <v>51173</v>
      </c>
      <c r="B21127" s="57"/>
      <c r="C21127" s="57" t="s">
        <v>51180</v>
      </c>
      <c r="D21127" s="57" t="s">
        <v>51181</v>
      </c>
    </row>
    <row r="21128" spans="1:4">
      <c r="A21128" s="57" t="s">
        <v>51173</v>
      </c>
      <c r="B21128" s="57"/>
      <c r="C21128" s="57" t="s">
        <v>51182</v>
      </c>
      <c r="D21128" s="57" t="s">
        <v>51183</v>
      </c>
    </row>
    <row r="21129" spans="1:4">
      <c r="A21129" s="57" t="s">
        <v>51173</v>
      </c>
      <c r="B21129" s="57"/>
      <c r="C21129" s="57" t="s">
        <v>51184</v>
      </c>
      <c r="D21129" s="57" t="s">
        <v>51185</v>
      </c>
    </row>
    <row r="21130" spans="1:4">
      <c r="A21130" s="57" t="s">
        <v>51186</v>
      </c>
      <c r="B21130" s="57" t="s">
        <v>12940</v>
      </c>
      <c r="C21130" s="57" t="s">
        <v>51187</v>
      </c>
      <c r="D21130" s="57" t="s">
        <v>51188</v>
      </c>
    </row>
    <row r="21131" spans="1:4">
      <c r="A21131" s="57" t="s">
        <v>51186</v>
      </c>
      <c r="B21131" s="57"/>
      <c r="C21131" s="57" t="s">
        <v>51189</v>
      </c>
      <c r="D21131" s="57" t="s">
        <v>51190</v>
      </c>
    </row>
    <row r="21132" spans="1:4">
      <c r="A21132" s="57" t="s">
        <v>51191</v>
      </c>
      <c r="B21132" s="57" t="s">
        <v>12940</v>
      </c>
      <c r="C21132" s="57" t="s">
        <v>51192</v>
      </c>
      <c r="D21132" s="57" t="s">
        <v>51193</v>
      </c>
    </row>
    <row r="21133" spans="1:4">
      <c r="A21133" s="57" t="s">
        <v>51194</v>
      </c>
      <c r="B21133" s="57" t="s">
        <v>12940</v>
      </c>
      <c r="C21133" s="57" t="s">
        <v>51195</v>
      </c>
      <c r="D21133" s="57" t="s">
        <v>51196</v>
      </c>
    </row>
    <row r="21134" spans="1:4">
      <c r="A21134" s="57" t="s">
        <v>51197</v>
      </c>
      <c r="B21134" s="57" t="s">
        <v>12940</v>
      </c>
      <c r="C21134" s="57" t="s">
        <v>51198</v>
      </c>
      <c r="D21134" s="57" t="s">
        <v>19034</v>
      </c>
    </row>
    <row r="21135" spans="1:4">
      <c r="A21135" s="57" t="s">
        <v>7945</v>
      </c>
      <c r="B21135" s="57" t="s">
        <v>2427</v>
      </c>
      <c r="C21135" s="57" t="s">
        <v>6601</v>
      </c>
      <c r="D21135" s="57" t="s">
        <v>6602</v>
      </c>
    </row>
    <row r="21136" spans="1:4">
      <c r="A21136" s="57" t="s">
        <v>51199</v>
      </c>
      <c r="B21136" s="57" t="s">
        <v>12940</v>
      </c>
      <c r="C21136" s="57" t="s">
        <v>51200</v>
      </c>
      <c r="D21136" s="57" t="s">
        <v>19034</v>
      </c>
    </row>
    <row r="21137" spans="1:4">
      <c r="A21137" s="57" t="s">
        <v>51201</v>
      </c>
      <c r="B21137" s="57" t="s">
        <v>12940</v>
      </c>
      <c r="C21137" s="57" t="s">
        <v>51202</v>
      </c>
      <c r="D21137" s="57" t="s">
        <v>51203</v>
      </c>
    </row>
    <row r="21138" spans="1:4">
      <c r="A21138" s="57" t="s">
        <v>51204</v>
      </c>
      <c r="B21138" s="57" t="s">
        <v>12940</v>
      </c>
      <c r="C21138" s="57" t="s">
        <v>51205</v>
      </c>
      <c r="D21138" s="57" t="s">
        <v>19034</v>
      </c>
    </row>
    <row r="21139" spans="1:4">
      <c r="A21139" s="57" t="s">
        <v>51206</v>
      </c>
      <c r="B21139" s="57" t="s">
        <v>12940</v>
      </c>
      <c r="C21139" s="57" t="s">
        <v>51207</v>
      </c>
      <c r="D21139" s="57" t="s">
        <v>51208</v>
      </c>
    </row>
    <row r="21140" spans="1:4">
      <c r="A21140" s="57" t="s">
        <v>51206</v>
      </c>
      <c r="B21140" s="57"/>
      <c r="C21140" s="57" t="s">
        <v>51209</v>
      </c>
      <c r="D21140" s="57" t="s">
        <v>51210</v>
      </c>
    </row>
    <row r="21141" spans="1:4">
      <c r="A21141" s="57" t="s">
        <v>51206</v>
      </c>
      <c r="B21141" s="57"/>
      <c r="C21141" s="57" t="s">
        <v>51211</v>
      </c>
      <c r="D21141" s="57" t="s">
        <v>51212</v>
      </c>
    </row>
    <row r="21142" spans="1:4">
      <c r="A21142" s="57" t="s">
        <v>51206</v>
      </c>
      <c r="B21142" s="57"/>
      <c r="C21142" s="57" t="s">
        <v>75478</v>
      </c>
      <c r="D21142" s="57" t="s">
        <v>75479</v>
      </c>
    </row>
    <row r="21143" spans="1:4">
      <c r="A21143" s="57" t="s">
        <v>51213</v>
      </c>
      <c r="B21143" s="57" t="s">
        <v>12940</v>
      </c>
      <c r="C21143" s="57" t="s">
        <v>51214</v>
      </c>
      <c r="D21143" s="57" t="s">
        <v>51215</v>
      </c>
    </row>
    <row r="21144" spans="1:4">
      <c r="A21144" s="57" t="s">
        <v>51213</v>
      </c>
      <c r="B21144" s="57"/>
      <c r="C21144" s="57" t="s">
        <v>51216</v>
      </c>
      <c r="D21144" s="57" t="s">
        <v>51217</v>
      </c>
    </row>
    <row r="21145" spans="1:4">
      <c r="A21145" s="57" t="s">
        <v>51213</v>
      </c>
      <c r="B21145" s="57"/>
      <c r="C21145" s="57" t="s">
        <v>51218</v>
      </c>
      <c r="D21145" s="57" t="s">
        <v>51219</v>
      </c>
    </row>
    <row r="21146" spans="1:4">
      <c r="A21146" s="57" t="s">
        <v>51213</v>
      </c>
      <c r="B21146" s="57"/>
      <c r="C21146" s="57" t="s">
        <v>51220</v>
      </c>
      <c r="D21146" s="57" t="s">
        <v>51221</v>
      </c>
    </row>
    <row r="21147" spans="1:4">
      <c r="A21147" s="57" t="s">
        <v>51213</v>
      </c>
      <c r="B21147" s="57"/>
      <c r="C21147" s="57" t="s">
        <v>51222</v>
      </c>
      <c r="D21147" s="57" t="s">
        <v>51223</v>
      </c>
    </row>
    <row r="21148" spans="1:4">
      <c r="A21148" s="57" t="s">
        <v>51213</v>
      </c>
      <c r="B21148" s="57"/>
      <c r="C21148" s="57" t="s">
        <v>51224</v>
      </c>
      <c r="D21148" s="57" t="s">
        <v>51225</v>
      </c>
    </row>
    <row r="21149" spans="1:4">
      <c r="A21149" s="57" t="s">
        <v>51213</v>
      </c>
      <c r="B21149" s="57"/>
      <c r="C21149" s="57" t="s">
        <v>51226</v>
      </c>
      <c r="D21149" s="57" t="s">
        <v>51227</v>
      </c>
    </row>
    <row r="21150" spans="1:4">
      <c r="A21150" s="57" t="s">
        <v>51213</v>
      </c>
      <c r="B21150" s="57"/>
      <c r="C21150" s="57" t="s">
        <v>51228</v>
      </c>
      <c r="D21150" s="57" t="s">
        <v>51229</v>
      </c>
    </row>
    <row r="21151" spans="1:4">
      <c r="A21151" s="57" t="s">
        <v>51213</v>
      </c>
      <c r="B21151" s="57"/>
      <c r="C21151" s="57" t="s">
        <v>51230</v>
      </c>
      <c r="D21151" s="57" t="s">
        <v>51231</v>
      </c>
    </row>
    <row r="21152" spans="1:4">
      <c r="A21152" s="57" t="s">
        <v>7946</v>
      </c>
      <c r="B21152" s="57" t="s">
        <v>10739</v>
      </c>
      <c r="C21152" s="57" t="s">
        <v>3478</v>
      </c>
      <c r="D21152" s="57" t="s">
        <v>3479</v>
      </c>
    </row>
    <row r="21153" spans="1:4">
      <c r="A21153" s="57" t="s">
        <v>7947</v>
      </c>
      <c r="B21153" s="57" t="s">
        <v>10693</v>
      </c>
      <c r="C21153" s="57" t="s">
        <v>3476</v>
      </c>
      <c r="D21153" s="57" t="s">
        <v>3477</v>
      </c>
    </row>
    <row r="21154" spans="1:4">
      <c r="A21154" s="57" t="s">
        <v>51232</v>
      </c>
      <c r="B21154" s="57" t="s">
        <v>12940</v>
      </c>
      <c r="C21154" s="57" t="s">
        <v>51233</v>
      </c>
      <c r="D21154" s="57" t="s">
        <v>51234</v>
      </c>
    </row>
    <row r="21155" spans="1:4">
      <c r="A21155" s="57" t="s">
        <v>51235</v>
      </c>
      <c r="B21155" s="57" t="s">
        <v>12940</v>
      </c>
      <c r="C21155" s="57" t="s">
        <v>51236</v>
      </c>
      <c r="D21155" s="57" t="s">
        <v>51237</v>
      </c>
    </row>
    <row r="21156" spans="1:4">
      <c r="A21156" s="57" t="s">
        <v>51238</v>
      </c>
      <c r="B21156" s="57" t="s">
        <v>12940</v>
      </c>
      <c r="C21156" s="57" t="s">
        <v>51239</v>
      </c>
      <c r="D21156" s="57" t="s">
        <v>51240</v>
      </c>
    </row>
    <row r="21157" spans="1:4">
      <c r="A21157" s="57" t="s">
        <v>51241</v>
      </c>
      <c r="B21157" s="57" t="s">
        <v>12940</v>
      </c>
      <c r="C21157" s="57" t="s">
        <v>51242</v>
      </c>
      <c r="D21157" s="57" t="s">
        <v>51243</v>
      </c>
    </row>
    <row r="21158" spans="1:4">
      <c r="A21158" s="57" t="s">
        <v>51244</v>
      </c>
      <c r="B21158" s="57" t="s">
        <v>12940</v>
      </c>
      <c r="C21158" s="57" t="s">
        <v>51245</v>
      </c>
      <c r="D21158" s="57" t="s">
        <v>20460</v>
      </c>
    </row>
    <row r="21159" spans="1:4">
      <c r="A21159" s="57" t="s">
        <v>51244</v>
      </c>
      <c r="B21159" s="57"/>
      <c r="C21159" s="57" t="s">
        <v>51246</v>
      </c>
      <c r="D21159" s="57" t="s">
        <v>51247</v>
      </c>
    </row>
    <row r="21160" spans="1:4">
      <c r="A21160" s="57" t="s">
        <v>51248</v>
      </c>
      <c r="B21160" s="57" t="s">
        <v>12940</v>
      </c>
      <c r="C21160" s="57" t="s">
        <v>51249</v>
      </c>
      <c r="D21160" s="57" t="s">
        <v>51250</v>
      </c>
    </row>
    <row r="21161" spans="1:4">
      <c r="A21161" s="57" t="s">
        <v>51251</v>
      </c>
      <c r="B21161" s="57" t="s">
        <v>12940</v>
      </c>
      <c r="C21161" s="57" t="s">
        <v>51252</v>
      </c>
      <c r="D21161" s="57" t="s">
        <v>51253</v>
      </c>
    </row>
    <row r="21162" spans="1:4">
      <c r="A21162" s="57" t="s">
        <v>51254</v>
      </c>
      <c r="B21162" s="57" t="s">
        <v>12940</v>
      </c>
      <c r="C21162" s="57" t="s">
        <v>51255</v>
      </c>
      <c r="D21162" s="57" t="s">
        <v>51256</v>
      </c>
    </row>
    <row r="21163" spans="1:4">
      <c r="A21163" s="57" t="s">
        <v>51254</v>
      </c>
      <c r="B21163" s="57"/>
      <c r="C21163" s="57" t="s">
        <v>51257</v>
      </c>
      <c r="D21163" s="57" t="s">
        <v>51258</v>
      </c>
    </row>
    <row r="21164" spans="1:4">
      <c r="A21164" s="57" t="s">
        <v>51259</v>
      </c>
      <c r="B21164" s="57" t="s">
        <v>12940</v>
      </c>
      <c r="C21164" s="57" t="s">
        <v>51260</v>
      </c>
      <c r="D21164" s="57" t="s">
        <v>51261</v>
      </c>
    </row>
    <row r="21165" spans="1:4">
      <c r="A21165" s="57" t="s">
        <v>51259</v>
      </c>
      <c r="B21165" s="57"/>
      <c r="C21165" s="57" t="s">
        <v>51262</v>
      </c>
      <c r="D21165" s="57" t="s">
        <v>51263</v>
      </c>
    </row>
    <row r="21166" spans="1:4">
      <c r="A21166" s="57" t="s">
        <v>51259</v>
      </c>
      <c r="B21166" s="57"/>
      <c r="C21166" s="57" t="s">
        <v>51264</v>
      </c>
      <c r="D21166" s="57" t="s">
        <v>51265</v>
      </c>
    </row>
    <row r="21167" spans="1:4">
      <c r="A21167" s="57" t="s">
        <v>51259</v>
      </c>
      <c r="B21167" s="57"/>
      <c r="C21167" s="57" t="s">
        <v>51266</v>
      </c>
      <c r="D21167" s="57" t="s">
        <v>51267</v>
      </c>
    </row>
    <row r="21168" spans="1:4">
      <c r="A21168" s="57" t="s">
        <v>51268</v>
      </c>
      <c r="B21168" s="57" t="s">
        <v>12940</v>
      </c>
      <c r="C21168" s="57" t="s">
        <v>51269</v>
      </c>
      <c r="D21168" s="57" t="s">
        <v>51270</v>
      </c>
    </row>
    <row r="21169" spans="1:4">
      <c r="A21169" s="57" t="s">
        <v>51271</v>
      </c>
      <c r="B21169" s="57" t="s">
        <v>12940</v>
      </c>
      <c r="C21169" s="57" t="s">
        <v>51272</v>
      </c>
      <c r="D21169" s="57" t="s">
        <v>51273</v>
      </c>
    </row>
    <row r="21170" spans="1:4">
      <c r="A21170" s="57" t="s">
        <v>51271</v>
      </c>
      <c r="B21170" s="57"/>
      <c r="C21170" s="57" t="s">
        <v>51274</v>
      </c>
      <c r="D21170" s="57" t="s">
        <v>51275</v>
      </c>
    </row>
    <row r="21171" spans="1:4">
      <c r="A21171" s="57" t="s">
        <v>51271</v>
      </c>
      <c r="B21171" s="57"/>
      <c r="C21171" s="57" t="s">
        <v>51276</v>
      </c>
      <c r="D21171" s="57" t="s">
        <v>51277</v>
      </c>
    </row>
    <row r="21172" spans="1:4">
      <c r="A21172" s="57" t="s">
        <v>51271</v>
      </c>
      <c r="B21172" s="57"/>
      <c r="C21172" s="57" t="s">
        <v>51278</v>
      </c>
      <c r="D21172" s="57" t="s">
        <v>51279</v>
      </c>
    </row>
    <row r="21173" spans="1:4">
      <c r="A21173" s="57" t="s">
        <v>51280</v>
      </c>
      <c r="B21173" s="57" t="s">
        <v>12940</v>
      </c>
      <c r="C21173" s="57" t="s">
        <v>51281</v>
      </c>
      <c r="D21173" s="57" t="s">
        <v>39471</v>
      </c>
    </row>
    <row r="21174" spans="1:4">
      <c r="A21174" s="57" t="s">
        <v>51282</v>
      </c>
      <c r="B21174" s="57" t="s">
        <v>12940</v>
      </c>
      <c r="C21174" s="57" t="s">
        <v>51283</v>
      </c>
      <c r="D21174" s="57" t="s">
        <v>51284</v>
      </c>
    </row>
    <row r="21175" spans="1:4">
      <c r="A21175" s="57" t="s">
        <v>51282</v>
      </c>
      <c r="B21175" s="57"/>
      <c r="C21175" s="57" t="s">
        <v>51285</v>
      </c>
      <c r="D21175" s="57" t="s">
        <v>51286</v>
      </c>
    </row>
    <row r="21176" spans="1:4">
      <c r="A21176" s="57" t="s">
        <v>51282</v>
      </c>
      <c r="B21176" s="57"/>
      <c r="C21176" s="57" t="s">
        <v>51287</v>
      </c>
      <c r="D21176" s="57" t="s">
        <v>51288</v>
      </c>
    </row>
    <row r="21177" spans="1:4">
      <c r="A21177" s="57" t="s">
        <v>51282</v>
      </c>
      <c r="B21177" s="57"/>
      <c r="C21177" s="57" t="s">
        <v>51289</v>
      </c>
      <c r="D21177" s="57" t="s">
        <v>51290</v>
      </c>
    </row>
    <row r="21178" spans="1:4">
      <c r="A21178" s="57" t="s">
        <v>51282</v>
      </c>
      <c r="B21178" s="57"/>
      <c r="C21178" s="57" t="s">
        <v>51291</v>
      </c>
      <c r="D21178" s="57" t="s">
        <v>51292</v>
      </c>
    </row>
    <row r="21179" spans="1:4">
      <c r="A21179" s="57" t="s">
        <v>51282</v>
      </c>
      <c r="B21179" s="57"/>
      <c r="C21179" s="57" t="s">
        <v>51293</v>
      </c>
      <c r="D21179" s="57" t="s">
        <v>51294</v>
      </c>
    </row>
    <row r="21180" spans="1:4">
      <c r="A21180" s="57" t="s">
        <v>51282</v>
      </c>
      <c r="B21180" s="57"/>
      <c r="C21180" s="57" t="s">
        <v>51295</v>
      </c>
      <c r="D21180" s="57" t="s">
        <v>51296</v>
      </c>
    </row>
    <row r="21181" spans="1:4">
      <c r="A21181" s="57" t="s">
        <v>51282</v>
      </c>
      <c r="B21181" s="57"/>
      <c r="C21181" s="57" t="s">
        <v>51297</v>
      </c>
      <c r="D21181" s="57" t="s">
        <v>51296</v>
      </c>
    </row>
    <row r="21182" spans="1:4">
      <c r="A21182" s="57" t="s">
        <v>51282</v>
      </c>
      <c r="B21182" s="57"/>
      <c r="C21182" s="57" t="s">
        <v>51298</v>
      </c>
      <c r="D21182" s="57" t="s">
        <v>51296</v>
      </c>
    </row>
    <row r="21183" spans="1:4">
      <c r="A21183" s="57" t="s">
        <v>51282</v>
      </c>
      <c r="B21183" s="57"/>
      <c r="C21183" s="57" t="s">
        <v>51299</v>
      </c>
      <c r="D21183" s="57" t="s">
        <v>51300</v>
      </c>
    </row>
    <row r="21184" spans="1:4">
      <c r="A21184" s="57" t="s">
        <v>51282</v>
      </c>
      <c r="B21184" s="57"/>
      <c r="C21184" s="57" t="s">
        <v>51301</v>
      </c>
      <c r="D21184" s="57" t="s">
        <v>51302</v>
      </c>
    </row>
    <row r="21185" spans="1:4">
      <c r="A21185" s="57" t="s">
        <v>51282</v>
      </c>
      <c r="B21185" s="57"/>
      <c r="C21185" s="57" t="s">
        <v>51303</v>
      </c>
      <c r="D21185" s="57" t="s">
        <v>51304</v>
      </c>
    </row>
    <row r="21186" spans="1:4">
      <c r="A21186" s="57" t="s">
        <v>51282</v>
      </c>
      <c r="B21186" s="57"/>
      <c r="C21186" s="57" t="s">
        <v>51305</v>
      </c>
      <c r="D21186" s="57" t="s">
        <v>51306</v>
      </c>
    </row>
    <row r="21187" spans="1:4">
      <c r="A21187" s="57" t="s">
        <v>51282</v>
      </c>
      <c r="B21187" s="57"/>
      <c r="C21187" s="57" t="s">
        <v>51307</v>
      </c>
      <c r="D21187" s="57" t="s">
        <v>51308</v>
      </c>
    </row>
    <row r="21188" spans="1:4">
      <c r="A21188" s="57" t="s">
        <v>51282</v>
      </c>
      <c r="B21188" s="57"/>
      <c r="C21188" s="57" t="s">
        <v>51309</v>
      </c>
      <c r="D21188" s="57" t="s">
        <v>51310</v>
      </c>
    </row>
    <row r="21189" spans="1:4">
      <c r="A21189" s="57" t="s">
        <v>51282</v>
      </c>
      <c r="B21189" s="57"/>
      <c r="C21189" s="57" t="s">
        <v>51311</v>
      </c>
      <c r="D21189" s="57" t="s">
        <v>51312</v>
      </c>
    </row>
    <row r="21190" spans="1:4">
      <c r="A21190" s="57" t="s">
        <v>51282</v>
      </c>
      <c r="B21190" s="57"/>
      <c r="C21190" s="57" t="s">
        <v>51313</v>
      </c>
      <c r="D21190" s="57" t="s">
        <v>51314</v>
      </c>
    </row>
    <row r="21191" spans="1:4">
      <c r="A21191" s="57" t="s">
        <v>51282</v>
      </c>
      <c r="B21191" s="57"/>
      <c r="C21191" s="57" t="s">
        <v>51315</v>
      </c>
      <c r="D21191" s="57" t="s">
        <v>19034</v>
      </c>
    </row>
    <row r="21192" spans="1:4">
      <c r="A21192" s="57" t="s">
        <v>51282</v>
      </c>
      <c r="B21192" s="57"/>
      <c r="C21192" s="57" t="s">
        <v>51316</v>
      </c>
      <c r="D21192" s="57" t="s">
        <v>51317</v>
      </c>
    </row>
    <row r="21193" spans="1:4">
      <c r="A21193" s="57" t="s">
        <v>51282</v>
      </c>
      <c r="B21193" s="57"/>
      <c r="C21193" s="57" t="s">
        <v>51318</v>
      </c>
      <c r="D21193" s="57" t="s">
        <v>51319</v>
      </c>
    </row>
    <row r="21194" spans="1:4">
      <c r="A21194" s="57" t="s">
        <v>51282</v>
      </c>
      <c r="B21194" s="57"/>
      <c r="C21194" s="57" t="s">
        <v>51320</v>
      </c>
      <c r="D21194" s="57" t="s">
        <v>51321</v>
      </c>
    </row>
    <row r="21195" spans="1:4">
      <c r="A21195" s="57" t="s">
        <v>51282</v>
      </c>
      <c r="B21195" s="57"/>
      <c r="C21195" s="57" t="s">
        <v>51322</v>
      </c>
      <c r="D21195" s="57" t="s">
        <v>51323</v>
      </c>
    </row>
    <row r="21196" spans="1:4">
      <c r="A21196" s="57" t="s">
        <v>51282</v>
      </c>
      <c r="B21196" s="57"/>
      <c r="C21196" s="57" t="s">
        <v>51324</v>
      </c>
      <c r="D21196" s="57" t="s">
        <v>51323</v>
      </c>
    </row>
    <row r="21197" spans="1:4">
      <c r="A21197" s="57" t="s">
        <v>51282</v>
      </c>
      <c r="B21197" s="57"/>
      <c r="C21197" s="57" t="s">
        <v>51325</v>
      </c>
      <c r="D21197" s="57" t="s">
        <v>51326</v>
      </c>
    </row>
    <row r="21198" spans="1:4">
      <c r="A21198" s="57" t="s">
        <v>51282</v>
      </c>
      <c r="B21198" s="57"/>
      <c r="C21198" s="57" t="s">
        <v>51327</v>
      </c>
      <c r="D21198" s="57" t="s">
        <v>51328</v>
      </c>
    </row>
    <row r="21199" spans="1:4">
      <c r="A21199" s="57" t="s">
        <v>51282</v>
      </c>
      <c r="B21199" s="57"/>
      <c r="C21199" s="57" t="s">
        <v>51329</v>
      </c>
      <c r="D21199" s="57" t="s">
        <v>51330</v>
      </c>
    </row>
    <row r="21200" spans="1:4">
      <c r="A21200" s="57" t="s">
        <v>51282</v>
      </c>
      <c r="B21200" s="57"/>
      <c r="C21200" s="57" t="s">
        <v>51331</v>
      </c>
      <c r="D21200" s="57" t="s">
        <v>51332</v>
      </c>
    </row>
    <row r="21201" spans="1:4">
      <c r="A21201" s="57" t="s">
        <v>51282</v>
      </c>
      <c r="B21201" s="57"/>
      <c r="C21201" s="57" t="s">
        <v>51333</v>
      </c>
      <c r="D21201" s="57" t="s">
        <v>46036</v>
      </c>
    </row>
    <row r="21202" spans="1:4">
      <c r="A21202" s="57" t="s">
        <v>51282</v>
      </c>
      <c r="B21202" s="57"/>
      <c r="C21202" s="57" t="s">
        <v>51334</v>
      </c>
      <c r="D21202" s="57" t="s">
        <v>51335</v>
      </c>
    </row>
    <row r="21203" spans="1:4">
      <c r="A21203" s="57" t="s">
        <v>51282</v>
      </c>
      <c r="B21203" s="57"/>
      <c r="C21203" s="57" t="s">
        <v>51336</v>
      </c>
      <c r="D21203" s="57" t="s">
        <v>51337</v>
      </c>
    </row>
    <row r="21204" spans="1:4">
      <c r="A21204" s="57" t="s">
        <v>51282</v>
      </c>
      <c r="B21204" s="57"/>
      <c r="C21204" s="57" t="s">
        <v>51338</v>
      </c>
      <c r="D21204" s="57" t="s">
        <v>51339</v>
      </c>
    </row>
    <row r="21205" spans="1:4">
      <c r="A21205" s="57" t="s">
        <v>51282</v>
      </c>
      <c r="B21205" s="57"/>
      <c r="C21205" s="57" t="s">
        <v>51340</v>
      </c>
      <c r="D21205" s="57" t="s">
        <v>51341</v>
      </c>
    </row>
    <row r="21206" spans="1:4">
      <c r="A21206" s="57" t="s">
        <v>51282</v>
      </c>
      <c r="B21206" s="57"/>
      <c r="C21206" s="57" t="s">
        <v>76775</v>
      </c>
      <c r="D21206" s="57" t="s">
        <v>76776</v>
      </c>
    </row>
    <row r="21207" spans="1:4">
      <c r="A21207" s="57" t="s">
        <v>51342</v>
      </c>
      <c r="B21207" s="57" t="s">
        <v>12940</v>
      </c>
      <c r="C21207" s="57" t="s">
        <v>51343</v>
      </c>
      <c r="D21207" s="57" t="s">
        <v>51344</v>
      </c>
    </row>
    <row r="21208" spans="1:4">
      <c r="A21208" s="57" t="s">
        <v>51345</v>
      </c>
      <c r="B21208" s="57" t="s">
        <v>12940</v>
      </c>
      <c r="C21208" s="57" t="s">
        <v>51346</v>
      </c>
      <c r="D21208" s="57" t="s">
        <v>51347</v>
      </c>
    </row>
    <row r="21209" spans="1:4">
      <c r="A21209" s="57" t="s">
        <v>51348</v>
      </c>
      <c r="B21209" s="57" t="s">
        <v>12940</v>
      </c>
      <c r="C21209" s="57" t="s">
        <v>51349</v>
      </c>
      <c r="D21209" s="57" t="s">
        <v>51350</v>
      </c>
    </row>
    <row r="21210" spans="1:4">
      <c r="A21210" s="57" t="s">
        <v>51351</v>
      </c>
      <c r="B21210" s="57" t="s">
        <v>12940</v>
      </c>
      <c r="C21210" s="57" t="s">
        <v>51352</v>
      </c>
      <c r="D21210" s="57" t="s">
        <v>51353</v>
      </c>
    </row>
    <row r="21211" spans="1:4">
      <c r="A21211" s="57" t="s">
        <v>51354</v>
      </c>
      <c r="B21211" s="57" t="s">
        <v>12940</v>
      </c>
      <c r="C21211" s="57" t="s">
        <v>51355</v>
      </c>
      <c r="D21211" s="57" t="s">
        <v>51356</v>
      </c>
    </row>
    <row r="21212" spans="1:4">
      <c r="A21212" s="57" t="s">
        <v>51357</v>
      </c>
      <c r="B21212" s="57" t="s">
        <v>12940</v>
      </c>
      <c r="C21212" s="57" t="s">
        <v>51358</v>
      </c>
      <c r="D21212" s="57" t="s">
        <v>51359</v>
      </c>
    </row>
    <row r="21213" spans="1:4">
      <c r="A21213" s="57" t="s">
        <v>51357</v>
      </c>
      <c r="B21213" s="57"/>
      <c r="C21213" s="57" t="s">
        <v>51360</v>
      </c>
      <c r="D21213" s="57" t="s">
        <v>51361</v>
      </c>
    </row>
    <row r="21214" spans="1:4">
      <c r="A21214" s="57" t="s">
        <v>51357</v>
      </c>
      <c r="B21214" s="57"/>
      <c r="C21214" s="57" t="s">
        <v>51362</v>
      </c>
      <c r="D21214" s="57" t="s">
        <v>51363</v>
      </c>
    </row>
    <row r="21215" spans="1:4">
      <c r="A21215" s="57" t="s">
        <v>51357</v>
      </c>
      <c r="B21215" s="57"/>
      <c r="C21215" s="57" t="s">
        <v>51364</v>
      </c>
      <c r="D21215" s="57" t="s">
        <v>51365</v>
      </c>
    </row>
    <row r="21216" spans="1:4">
      <c r="A21216" s="57" t="s">
        <v>51357</v>
      </c>
      <c r="B21216" s="57"/>
      <c r="C21216" s="57" t="s">
        <v>76777</v>
      </c>
      <c r="D21216" s="57" t="s">
        <v>76778</v>
      </c>
    </row>
    <row r="21217" spans="1:4">
      <c r="A21217" s="57" t="s">
        <v>51366</v>
      </c>
      <c r="B21217" s="57" t="s">
        <v>12940</v>
      </c>
      <c r="C21217" s="57" t="s">
        <v>51367</v>
      </c>
      <c r="D21217" s="57" t="s">
        <v>51368</v>
      </c>
    </row>
    <row r="21218" spans="1:4">
      <c r="A21218" s="57" t="s">
        <v>51366</v>
      </c>
      <c r="B21218" s="57"/>
      <c r="C21218" s="57" t="s">
        <v>51369</v>
      </c>
      <c r="D21218" s="57" t="s">
        <v>51370</v>
      </c>
    </row>
    <row r="21219" spans="1:4">
      <c r="A21219" s="57" t="s">
        <v>51366</v>
      </c>
      <c r="B21219" s="57"/>
      <c r="C21219" s="57" t="s">
        <v>51371</v>
      </c>
      <c r="D21219" s="57" t="s">
        <v>51372</v>
      </c>
    </row>
    <row r="21220" spans="1:4">
      <c r="A21220" s="57" t="s">
        <v>51366</v>
      </c>
      <c r="B21220" s="57"/>
      <c r="C21220" s="57" t="s">
        <v>75480</v>
      </c>
      <c r="D21220" s="57" t="s">
        <v>75481</v>
      </c>
    </row>
    <row r="21221" spans="1:4">
      <c r="A21221" s="57" t="s">
        <v>51373</v>
      </c>
      <c r="B21221" s="57" t="s">
        <v>12940</v>
      </c>
      <c r="C21221" s="57" t="s">
        <v>51374</v>
      </c>
      <c r="D21221" s="57" t="s">
        <v>19034</v>
      </c>
    </row>
    <row r="21222" spans="1:4">
      <c r="A21222" s="57" t="s">
        <v>7948</v>
      </c>
      <c r="B21222" s="57" t="s">
        <v>2429</v>
      </c>
      <c r="C21222" s="57" t="s">
        <v>3723</v>
      </c>
      <c r="D21222" s="57" t="s">
        <v>3724</v>
      </c>
    </row>
    <row r="21223" spans="1:4">
      <c r="A21223" s="57" t="s">
        <v>51375</v>
      </c>
      <c r="B21223" s="57" t="s">
        <v>12940</v>
      </c>
      <c r="C21223" s="57" t="s">
        <v>51376</v>
      </c>
      <c r="D21223" s="57" t="s">
        <v>51377</v>
      </c>
    </row>
    <row r="21224" spans="1:4">
      <c r="A21224" s="57" t="s">
        <v>51375</v>
      </c>
      <c r="B21224" s="57"/>
      <c r="C21224" s="57" t="s">
        <v>51378</v>
      </c>
      <c r="D21224" s="57" t="s">
        <v>51379</v>
      </c>
    </row>
    <row r="21225" spans="1:4">
      <c r="A21225" s="57" t="s">
        <v>51375</v>
      </c>
      <c r="B21225" s="57"/>
      <c r="C21225" s="57" t="s">
        <v>51380</v>
      </c>
      <c r="D21225" s="57" t="s">
        <v>51381</v>
      </c>
    </row>
    <row r="21226" spans="1:4">
      <c r="A21226" s="57" t="s">
        <v>51375</v>
      </c>
      <c r="B21226" s="57"/>
      <c r="C21226" s="57" t="s">
        <v>51382</v>
      </c>
      <c r="D21226" s="57" t="s">
        <v>51383</v>
      </c>
    </row>
    <row r="21227" spans="1:4">
      <c r="A21227" s="57" t="s">
        <v>51375</v>
      </c>
      <c r="B21227" s="57"/>
      <c r="C21227" s="57" t="s">
        <v>51384</v>
      </c>
      <c r="D21227" s="57" t="s">
        <v>51385</v>
      </c>
    </row>
    <row r="21228" spans="1:4">
      <c r="A21228" s="57" t="s">
        <v>51386</v>
      </c>
      <c r="B21228" s="57" t="s">
        <v>12940</v>
      </c>
      <c r="C21228" s="57" t="s">
        <v>51387</v>
      </c>
      <c r="D21228" s="57" t="s">
        <v>51388</v>
      </c>
    </row>
    <row r="21229" spans="1:4">
      <c r="A21229" s="57" t="s">
        <v>51386</v>
      </c>
      <c r="B21229" s="57"/>
      <c r="C21229" s="57" t="s">
        <v>51389</v>
      </c>
      <c r="D21229" s="57" t="s">
        <v>51390</v>
      </c>
    </row>
    <row r="21230" spans="1:4">
      <c r="A21230" s="57" t="s">
        <v>51391</v>
      </c>
      <c r="B21230" s="57" t="s">
        <v>12940</v>
      </c>
      <c r="C21230" s="57" t="s">
        <v>51392</v>
      </c>
      <c r="D21230" s="57" t="s">
        <v>51393</v>
      </c>
    </row>
    <row r="21231" spans="1:4">
      <c r="A21231" s="57" t="s">
        <v>51394</v>
      </c>
      <c r="B21231" s="57" t="s">
        <v>12940</v>
      </c>
      <c r="C21231" s="57" t="s">
        <v>51395</v>
      </c>
      <c r="D21231" s="57" t="s">
        <v>51396</v>
      </c>
    </row>
    <row r="21232" spans="1:4">
      <c r="A21232" s="57" t="s">
        <v>13168</v>
      </c>
      <c r="B21232" s="57" t="s">
        <v>10715</v>
      </c>
      <c r="C21232" s="57" t="s">
        <v>13169</v>
      </c>
      <c r="D21232" s="57" t="s">
        <v>13170</v>
      </c>
    </row>
    <row r="21233" spans="1:4">
      <c r="A21233" s="57" t="s">
        <v>51397</v>
      </c>
      <c r="B21233" s="57" t="s">
        <v>12940</v>
      </c>
      <c r="C21233" s="57" t="s">
        <v>51398</v>
      </c>
      <c r="D21233" s="57" t="s">
        <v>19034</v>
      </c>
    </row>
    <row r="21234" spans="1:4">
      <c r="A21234" s="57" t="s">
        <v>51399</v>
      </c>
      <c r="B21234" s="57" t="s">
        <v>12940</v>
      </c>
      <c r="C21234" s="57" t="s">
        <v>51400</v>
      </c>
      <c r="D21234" s="57" t="s">
        <v>51401</v>
      </c>
    </row>
    <row r="21235" spans="1:4">
      <c r="A21235" s="57" t="s">
        <v>51402</v>
      </c>
      <c r="B21235" s="57" t="s">
        <v>12940</v>
      </c>
      <c r="C21235" s="57" t="s">
        <v>51403</v>
      </c>
      <c r="D21235" s="57" t="s">
        <v>51404</v>
      </c>
    </row>
    <row r="21236" spans="1:4">
      <c r="A21236" s="57" t="s">
        <v>51405</v>
      </c>
      <c r="B21236" s="57" t="s">
        <v>12940</v>
      </c>
      <c r="C21236" s="57" t="s">
        <v>51406</v>
      </c>
      <c r="D21236" s="57" t="s">
        <v>51407</v>
      </c>
    </row>
    <row r="21237" spans="1:4">
      <c r="A21237" s="57" t="s">
        <v>51408</v>
      </c>
      <c r="B21237" s="57" t="s">
        <v>12940</v>
      </c>
      <c r="C21237" s="57" t="s">
        <v>51409</v>
      </c>
      <c r="D21237" s="57" t="s">
        <v>51410</v>
      </c>
    </row>
    <row r="21238" spans="1:4">
      <c r="A21238" s="57" t="s">
        <v>51408</v>
      </c>
      <c r="B21238" s="57"/>
      <c r="C21238" s="57" t="s">
        <v>51411</v>
      </c>
      <c r="D21238" s="57" t="s">
        <v>51412</v>
      </c>
    </row>
    <row r="21239" spans="1:4">
      <c r="A21239" s="57" t="s">
        <v>51408</v>
      </c>
      <c r="B21239" s="57"/>
      <c r="C21239" s="57" t="s">
        <v>51413</v>
      </c>
      <c r="D21239" s="57" t="s">
        <v>51414</v>
      </c>
    </row>
    <row r="21240" spans="1:4">
      <c r="A21240" s="57" t="s">
        <v>51408</v>
      </c>
      <c r="B21240" s="57"/>
      <c r="C21240" s="57" t="s">
        <v>51415</v>
      </c>
      <c r="D21240" s="57" t="s">
        <v>51416</v>
      </c>
    </row>
    <row r="21241" spans="1:4">
      <c r="A21241" s="57" t="s">
        <v>51408</v>
      </c>
      <c r="B21241" s="57"/>
      <c r="C21241" s="57" t="s">
        <v>51417</v>
      </c>
      <c r="D21241" s="57" t="s">
        <v>51418</v>
      </c>
    </row>
    <row r="21242" spans="1:4">
      <c r="A21242" s="57" t="s">
        <v>51408</v>
      </c>
      <c r="B21242" s="57"/>
      <c r="C21242" s="57" t="s">
        <v>51419</v>
      </c>
      <c r="D21242" s="57" t="s">
        <v>51420</v>
      </c>
    </row>
    <row r="21243" spans="1:4">
      <c r="A21243" s="57" t="s">
        <v>51408</v>
      </c>
      <c r="B21243" s="57"/>
      <c r="C21243" s="57" t="s">
        <v>51421</v>
      </c>
      <c r="D21243" s="57" t="s">
        <v>51422</v>
      </c>
    </row>
    <row r="21244" spans="1:4">
      <c r="A21244" s="57" t="s">
        <v>51408</v>
      </c>
      <c r="B21244" s="57"/>
      <c r="C21244" s="57" t="s">
        <v>51423</v>
      </c>
      <c r="D21244" s="57" t="s">
        <v>51424</v>
      </c>
    </row>
    <row r="21245" spans="1:4">
      <c r="A21245" s="57" t="s">
        <v>51408</v>
      </c>
      <c r="B21245" s="57"/>
      <c r="C21245" s="57" t="s">
        <v>51425</v>
      </c>
      <c r="D21245" s="57" t="s">
        <v>51426</v>
      </c>
    </row>
    <row r="21246" spans="1:4">
      <c r="A21246" s="57" t="s">
        <v>51408</v>
      </c>
      <c r="B21246" s="57"/>
      <c r="C21246" s="57" t="s">
        <v>51427</v>
      </c>
      <c r="D21246" s="57" t="s">
        <v>51428</v>
      </c>
    </row>
    <row r="21247" spans="1:4">
      <c r="A21247" s="57" t="s">
        <v>51408</v>
      </c>
      <c r="B21247" s="57"/>
      <c r="C21247" s="57" t="s">
        <v>51429</v>
      </c>
      <c r="D21247" s="57" t="s">
        <v>51430</v>
      </c>
    </row>
    <row r="21248" spans="1:4">
      <c r="A21248" s="57" t="s">
        <v>51408</v>
      </c>
      <c r="B21248" s="57"/>
      <c r="C21248" s="57" t="s">
        <v>51431</v>
      </c>
      <c r="D21248" s="57" t="s">
        <v>51432</v>
      </c>
    </row>
    <row r="21249" spans="1:4">
      <c r="A21249" s="57" t="s">
        <v>51408</v>
      </c>
      <c r="B21249" s="57"/>
      <c r="C21249" s="57" t="s">
        <v>51433</v>
      </c>
      <c r="D21249" s="57" t="s">
        <v>51434</v>
      </c>
    </row>
    <row r="21250" spans="1:4">
      <c r="A21250" s="57" t="s">
        <v>51408</v>
      </c>
      <c r="B21250" s="57"/>
      <c r="C21250" s="57" t="s">
        <v>51435</v>
      </c>
      <c r="D21250" s="57" t="s">
        <v>51436</v>
      </c>
    </row>
    <row r="21251" spans="1:4">
      <c r="A21251" s="57" t="s">
        <v>51408</v>
      </c>
      <c r="B21251" s="57"/>
      <c r="C21251" s="57" t="s">
        <v>51437</v>
      </c>
      <c r="D21251" s="57" t="s">
        <v>51438</v>
      </c>
    </row>
    <row r="21252" spans="1:4">
      <c r="A21252" s="57" t="s">
        <v>51408</v>
      </c>
      <c r="B21252" s="57"/>
      <c r="C21252" s="57" t="s">
        <v>51439</v>
      </c>
      <c r="D21252" s="57" t="s">
        <v>51440</v>
      </c>
    </row>
    <row r="21253" spans="1:4">
      <c r="A21253" s="57" t="s">
        <v>51408</v>
      </c>
      <c r="B21253" s="57"/>
      <c r="C21253" s="57" t="s">
        <v>51441</v>
      </c>
      <c r="D21253" s="57" t="s">
        <v>51442</v>
      </c>
    </row>
    <row r="21254" spans="1:4">
      <c r="A21254" s="57" t="s">
        <v>51408</v>
      </c>
      <c r="B21254" s="57"/>
      <c r="C21254" s="57" t="s">
        <v>51443</v>
      </c>
      <c r="D21254" s="57" t="s">
        <v>51444</v>
      </c>
    </row>
    <row r="21255" spans="1:4">
      <c r="A21255" s="57" t="s">
        <v>51408</v>
      </c>
      <c r="B21255" s="57"/>
      <c r="C21255" s="57" t="s">
        <v>51445</v>
      </c>
      <c r="D21255" s="57" t="s">
        <v>51446</v>
      </c>
    </row>
    <row r="21256" spans="1:4">
      <c r="A21256" s="57" t="s">
        <v>51408</v>
      </c>
      <c r="B21256" s="57"/>
      <c r="C21256" s="57" t="s">
        <v>51447</v>
      </c>
      <c r="D21256" s="57" t="s">
        <v>51448</v>
      </c>
    </row>
    <row r="21257" spans="1:4">
      <c r="A21257" s="57" t="s">
        <v>51408</v>
      </c>
      <c r="B21257" s="57"/>
      <c r="C21257" s="57" t="s">
        <v>51449</v>
      </c>
      <c r="D21257" s="57" t="s">
        <v>51450</v>
      </c>
    </row>
    <row r="21258" spans="1:4">
      <c r="A21258" s="57" t="s">
        <v>51408</v>
      </c>
      <c r="B21258" s="57"/>
      <c r="C21258" s="57" t="s">
        <v>51451</v>
      </c>
      <c r="D21258" s="57" t="s">
        <v>51452</v>
      </c>
    </row>
    <row r="21259" spans="1:4">
      <c r="A21259" s="57" t="s">
        <v>51408</v>
      </c>
      <c r="B21259" s="57"/>
      <c r="C21259" s="57" t="s">
        <v>51453</v>
      </c>
      <c r="D21259" s="57" t="s">
        <v>51454</v>
      </c>
    </row>
    <row r="21260" spans="1:4">
      <c r="A21260" s="57" t="s">
        <v>51408</v>
      </c>
      <c r="B21260" s="57"/>
      <c r="C21260" s="57" t="s">
        <v>51455</v>
      </c>
      <c r="D21260" s="57" t="s">
        <v>51456</v>
      </c>
    </row>
    <row r="21261" spans="1:4">
      <c r="A21261" s="57" t="s">
        <v>51408</v>
      </c>
      <c r="B21261" s="57"/>
      <c r="C21261" s="57" t="s">
        <v>51457</v>
      </c>
      <c r="D21261" s="57" t="s">
        <v>51458</v>
      </c>
    </row>
    <row r="21262" spans="1:4">
      <c r="A21262" s="57" t="s">
        <v>51408</v>
      </c>
      <c r="B21262" s="57"/>
      <c r="C21262" s="57" t="s">
        <v>51459</v>
      </c>
      <c r="D21262" s="57" t="s">
        <v>51460</v>
      </c>
    </row>
    <row r="21263" spans="1:4">
      <c r="A21263" s="57" t="s">
        <v>51408</v>
      </c>
      <c r="B21263" s="57"/>
      <c r="C21263" s="57" t="s">
        <v>51461</v>
      </c>
      <c r="D21263" s="57" t="s">
        <v>51462</v>
      </c>
    </row>
    <row r="21264" spans="1:4">
      <c r="A21264" s="57" t="s">
        <v>51408</v>
      </c>
      <c r="B21264" s="57"/>
      <c r="C21264" s="57" t="s">
        <v>51463</v>
      </c>
      <c r="D21264" s="57" t="s">
        <v>51464</v>
      </c>
    </row>
    <row r="21265" spans="1:4">
      <c r="A21265" s="57" t="s">
        <v>51408</v>
      </c>
      <c r="B21265" s="57"/>
      <c r="C21265" s="57" t="s">
        <v>51465</v>
      </c>
      <c r="D21265" s="57" t="s">
        <v>51466</v>
      </c>
    </row>
    <row r="21266" spans="1:4">
      <c r="A21266" s="57" t="s">
        <v>51408</v>
      </c>
      <c r="B21266" s="57"/>
      <c r="C21266" s="57" t="s">
        <v>51467</v>
      </c>
      <c r="D21266" s="57" t="s">
        <v>51468</v>
      </c>
    </row>
    <row r="21267" spans="1:4">
      <c r="A21267" s="57" t="s">
        <v>51408</v>
      </c>
      <c r="B21267" s="57"/>
      <c r="C21267" s="57" t="s">
        <v>51469</v>
      </c>
      <c r="D21267" s="57" t="s">
        <v>51470</v>
      </c>
    </row>
    <row r="21268" spans="1:4">
      <c r="A21268" s="57" t="s">
        <v>51408</v>
      </c>
      <c r="B21268" s="57"/>
      <c r="C21268" s="57" t="s">
        <v>51471</v>
      </c>
      <c r="D21268" s="57" t="s">
        <v>51472</v>
      </c>
    </row>
    <row r="21269" spans="1:4">
      <c r="A21269" s="57" t="s">
        <v>51408</v>
      </c>
      <c r="B21269" s="57"/>
      <c r="C21269" s="57" t="s">
        <v>51473</v>
      </c>
      <c r="D21269" s="57" t="s">
        <v>51474</v>
      </c>
    </row>
    <row r="21270" spans="1:4">
      <c r="A21270" s="57" t="s">
        <v>51408</v>
      </c>
      <c r="B21270" s="57"/>
      <c r="C21270" s="57" t="s">
        <v>51475</v>
      </c>
      <c r="D21270" s="57" t="s">
        <v>51476</v>
      </c>
    </row>
    <row r="21271" spans="1:4">
      <c r="A21271" s="57" t="s">
        <v>51408</v>
      </c>
      <c r="B21271" s="57"/>
      <c r="C21271" s="57" t="s">
        <v>51477</v>
      </c>
      <c r="D21271" s="57" t="s">
        <v>51478</v>
      </c>
    </row>
    <row r="21272" spans="1:4">
      <c r="A21272" s="57" t="s">
        <v>51408</v>
      </c>
      <c r="B21272" s="57"/>
      <c r="C21272" s="57" t="s">
        <v>51479</v>
      </c>
      <c r="D21272" s="57" t="s">
        <v>51480</v>
      </c>
    </row>
    <row r="21273" spans="1:4">
      <c r="A21273" s="57" t="s">
        <v>51408</v>
      </c>
      <c r="B21273" s="57"/>
      <c r="C21273" s="57" t="s">
        <v>51481</v>
      </c>
      <c r="D21273" s="57" t="s">
        <v>51482</v>
      </c>
    </row>
    <row r="21274" spans="1:4">
      <c r="A21274" s="57" t="s">
        <v>51408</v>
      </c>
      <c r="B21274" s="57"/>
      <c r="C21274" s="57" t="s">
        <v>51483</v>
      </c>
      <c r="D21274" s="57" t="s">
        <v>51484</v>
      </c>
    </row>
    <row r="21275" spans="1:4">
      <c r="A21275" s="57" t="s">
        <v>51408</v>
      </c>
      <c r="B21275" s="57"/>
      <c r="C21275" s="57" t="s">
        <v>51485</v>
      </c>
      <c r="D21275" s="57" t="s">
        <v>51486</v>
      </c>
    </row>
    <row r="21276" spans="1:4">
      <c r="A21276" s="57" t="s">
        <v>51408</v>
      </c>
      <c r="B21276" s="57"/>
      <c r="C21276" s="57" t="s">
        <v>51487</v>
      </c>
      <c r="D21276" s="57" t="s">
        <v>51488</v>
      </c>
    </row>
    <row r="21277" spans="1:4">
      <c r="A21277" s="57" t="s">
        <v>51408</v>
      </c>
      <c r="B21277" s="57"/>
      <c r="C21277" s="57" t="s">
        <v>51489</v>
      </c>
      <c r="D21277" s="57" t="s">
        <v>51490</v>
      </c>
    </row>
    <row r="21278" spans="1:4">
      <c r="A21278" s="57" t="s">
        <v>51408</v>
      </c>
      <c r="B21278" s="57"/>
      <c r="C21278" s="57" t="s">
        <v>51491</v>
      </c>
      <c r="D21278" s="57" t="s">
        <v>51492</v>
      </c>
    </row>
    <row r="21279" spans="1:4">
      <c r="A21279" s="57" t="s">
        <v>51408</v>
      </c>
      <c r="B21279" s="57"/>
      <c r="C21279" s="57" t="s">
        <v>51493</v>
      </c>
      <c r="D21279" s="57" t="s">
        <v>51494</v>
      </c>
    </row>
    <row r="21280" spans="1:4">
      <c r="A21280" s="57" t="s">
        <v>51408</v>
      </c>
      <c r="B21280" s="57"/>
      <c r="C21280" s="57" t="s">
        <v>51495</v>
      </c>
      <c r="D21280" s="57" t="s">
        <v>51496</v>
      </c>
    </row>
    <row r="21281" spans="1:4">
      <c r="A21281" s="57" t="s">
        <v>51408</v>
      </c>
      <c r="B21281" s="57"/>
      <c r="C21281" s="57" t="s">
        <v>51497</v>
      </c>
      <c r="D21281" s="57" t="s">
        <v>51498</v>
      </c>
    </row>
    <row r="21282" spans="1:4">
      <c r="A21282" s="57" t="s">
        <v>51408</v>
      </c>
      <c r="B21282" s="57"/>
      <c r="C21282" s="57" t="s">
        <v>51499</v>
      </c>
      <c r="D21282" s="57" t="s">
        <v>51500</v>
      </c>
    </row>
    <row r="21283" spans="1:4">
      <c r="A21283" s="57" t="s">
        <v>51408</v>
      </c>
      <c r="B21283" s="57"/>
      <c r="C21283" s="57" t="s">
        <v>51501</v>
      </c>
      <c r="D21283" s="57" t="s">
        <v>51502</v>
      </c>
    </row>
    <row r="21284" spans="1:4">
      <c r="A21284" s="57" t="s">
        <v>51408</v>
      </c>
      <c r="B21284" s="57"/>
      <c r="C21284" s="57" t="s">
        <v>51503</v>
      </c>
      <c r="D21284" s="57" t="s">
        <v>51504</v>
      </c>
    </row>
    <row r="21285" spans="1:4">
      <c r="A21285" s="57" t="s">
        <v>51408</v>
      </c>
      <c r="B21285" s="57"/>
      <c r="C21285" s="57" t="s">
        <v>51505</v>
      </c>
      <c r="D21285" s="57" t="s">
        <v>51506</v>
      </c>
    </row>
    <row r="21286" spans="1:4">
      <c r="A21286" s="57" t="s">
        <v>51408</v>
      </c>
      <c r="B21286" s="57"/>
      <c r="C21286" s="57" t="s">
        <v>51507</v>
      </c>
      <c r="D21286" s="57" t="s">
        <v>51508</v>
      </c>
    </row>
    <row r="21287" spans="1:4">
      <c r="A21287" s="57" t="s">
        <v>51408</v>
      </c>
      <c r="B21287" s="57"/>
      <c r="C21287" s="57" t="s">
        <v>51509</v>
      </c>
      <c r="D21287" s="57" t="s">
        <v>51510</v>
      </c>
    </row>
    <row r="21288" spans="1:4">
      <c r="A21288" s="57" t="s">
        <v>51408</v>
      </c>
      <c r="B21288" s="57"/>
      <c r="C21288" s="57" t="s">
        <v>51511</v>
      </c>
      <c r="D21288" s="57" t="s">
        <v>51512</v>
      </c>
    </row>
    <row r="21289" spans="1:4">
      <c r="A21289" s="57" t="s">
        <v>51408</v>
      </c>
      <c r="B21289" s="57"/>
      <c r="C21289" s="57" t="s">
        <v>51513</v>
      </c>
      <c r="D21289" s="57" t="s">
        <v>51514</v>
      </c>
    </row>
    <row r="21290" spans="1:4">
      <c r="A21290" s="57" t="s">
        <v>51515</v>
      </c>
      <c r="B21290" s="57" t="s">
        <v>12940</v>
      </c>
      <c r="C21290" s="57" t="s">
        <v>51516</v>
      </c>
      <c r="D21290" s="57" t="s">
        <v>51517</v>
      </c>
    </row>
    <row r="21291" spans="1:4">
      <c r="A21291" s="57" t="s">
        <v>51515</v>
      </c>
      <c r="B21291" s="57"/>
      <c r="C21291" s="57" t="s">
        <v>51518</v>
      </c>
      <c r="D21291" s="57" t="s">
        <v>51519</v>
      </c>
    </row>
    <row r="21292" spans="1:4">
      <c r="A21292" s="57" t="s">
        <v>51520</v>
      </c>
      <c r="B21292" s="57" t="s">
        <v>12940</v>
      </c>
      <c r="C21292" s="57" t="s">
        <v>51521</v>
      </c>
      <c r="D21292" s="57" t="s">
        <v>51522</v>
      </c>
    </row>
    <row r="21293" spans="1:4">
      <c r="A21293" s="57" t="s">
        <v>51520</v>
      </c>
      <c r="B21293" s="57"/>
      <c r="C21293" s="57" t="s">
        <v>51523</v>
      </c>
      <c r="D21293" s="57" t="s">
        <v>19034</v>
      </c>
    </row>
    <row r="21294" spans="1:4">
      <c r="A21294" s="57" t="s">
        <v>51520</v>
      </c>
      <c r="B21294" s="57"/>
      <c r="C21294" s="57" t="s">
        <v>51524</v>
      </c>
      <c r="D21294" s="57" t="s">
        <v>51525</v>
      </c>
    </row>
    <row r="21295" spans="1:4">
      <c r="A21295" s="57" t="s">
        <v>51520</v>
      </c>
      <c r="B21295" s="57"/>
      <c r="C21295" s="57" t="s">
        <v>51526</v>
      </c>
      <c r="D21295" s="57" t="s">
        <v>51527</v>
      </c>
    </row>
    <row r="21296" spans="1:4">
      <c r="A21296" s="57" t="s">
        <v>51520</v>
      </c>
      <c r="B21296" s="57"/>
      <c r="C21296" s="57" t="s">
        <v>51528</v>
      </c>
      <c r="D21296" s="57" t="s">
        <v>51529</v>
      </c>
    </row>
    <row r="21297" spans="1:4">
      <c r="A21297" s="57" t="s">
        <v>51520</v>
      </c>
      <c r="B21297" s="57"/>
      <c r="C21297" s="57" t="s">
        <v>51530</v>
      </c>
      <c r="D21297" s="57" t="s">
        <v>51531</v>
      </c>
    </row>
    <row r="21298" spans="1:4">
      <c r="A21298" s="57" t="s">
        <v>51520</v>
      </c>
      <c r="B21298" s="57"/>
      <c r="C21298" s="57" t="s">
        <v>51532</v>
      </c>
      <c r="D21298" s="57" t="s">
        <v>51533</v>
      </c>
    </row>
    <row r="21299" spans="1:4">
      <c r="A21299" s="57" t="s">
        <v>51520</v>
      </c>
      <c r="B21299" s="57"/>
      <c r="C21299" s="57" t="s">
        <v>51534</v>
      </c>
      <c r="D21299" s="57" t="s">
        <v>51535</v>
      </c>
    </row>
    <row r="21300" spans="1:4">
      <c r="A21300" s="57" t="s">
        <v>51520</v>
      </c>
      <c r="B21300" s="57"/>
      <c r="C21300" s="57" t="s">
        <v>51536</v>
      </c>
      <c r="D21300" s="57" t="s">
        <v>51537</v>
      </c>
    </row>
    <row r="21301" spans="1:4">
      <c r="A21301" s="57" t="s">
        <v>51520</v>
      </c>
      <c r="B21301" s="57"/>
      <c r="C21301" s="57" t="s">
        <v>51538</v>
      </c>
      <c r="D21301" s="57" t="s">
        <v>51539</v>
      </c>
    </row>
    <row r="21302" spans="1:4">
      <c r="A21302" s="57" t="s">
        <v>51520</v>
      </c>
      <c r="B21302" s="57"/>
      <c r="C21302" s="57" t="s">
        <v>51540</v>
      </c>
      <c r="D21302" s="57" t="s">
        <v>20460</v>
      </c>
    </row>
    <row r="21303" spans="1:4">
      <c r="A21303" s="57" t="s">
        <v>51520</v>
      </c>
      <c r="B21303" s="57"/>
      <c r="C21303" s="57" t="s">
        <v>51541</v>
      </c>
      <c r="D21303" s="57" t="s">
        <v>20460</v>
      </c>
    </row>
    <row r="21304" spans="1:4">
      <c r="A21304" s="57" t="s">
        <v>51520</v>
      </c>
      <c r="B21304" s="57"/>
      <c r="C21304" s="57" t="s">
        <v>51542</v>
      </c>
      <c r="D21304" s="57" t="s">
        <v>51543</v>
      </c>
    </row>
    <row r="21305" spans="1:4">
      <c r="A21305" s="57" t="s">
        <v>51520</v>
      </c>
      <c r="B21305" s="57"/>
      <c r="C21305" s="57" t="s">
        <v>51544</v>
      </c>
      <c r="D21305" s="57" t="s">
        <v>51545</v>
      </c>
    </row>
    <row r="21306" spans="1:4">
      <c r="A21306" s="57" t="s">
        <v>51520</v>
      </c>
      <c r="B21306" s="57"/>
      <c r="C21306" s="57" t="s">
        <v>51546</v>
      </c>
      <c r="D21306" s="57" t="s">
        <v>51547</v>
      </c>
    </row>
    <row r="21307" spans="1:4">
      <c r="A21307" s="57" t="s">
        <v>51520</v>
      </c>
      <c r="B21307" s="57"/>
      <c r="C21307" s="57" t="s">
        <v>51548</v>
      </c>
      <c r="D21307" s="57" t="s">
        <v>51549</v>
      </c>
    </row>
    <row r="21308" spans="1:4">
      <c r="A21308" s="57" t="s">
        <v>51520</v>
      </c>
      <c r="B21308" s="57"/>
      <c r="C21308" s="57" t="s">
        <v>51550</v>
      </c>
      <c r="D21308" s="57" t="s">
        <v>51551</v>
      </c>
    </row>
    <row r="21309" spans="1:4">
      <c r="A21309" s="57" t="s">
        <v>51520</v>
      </c>
      <c r="B21309" s="57"/>
      <c r="C21309" s="57" t="s">
        <v>51552</v>
      </c>
      <c r="D21309" s="57" t="s">
        <v>51553</v>
      </c>
    </row>
    <row r="21310" spans="1:4">
      <c r="A21310" s="57" t="s">
        <v>51520</v>
      </c>
      <c r="B21310" s="57"/>
      <c r="C21310" s="57" t="s">
        <v>51554</v>
      </c>
      <c r="D21310" s="57" t="s">
        <v>20460</v>
      </c>
    </row>
    <row r="21311" spans="1:4">
      <c r="A21311" s="57" t="s">
        <v>51520</v>
      </c>
      <c r="B21311" s="57"/>
      <c r="C21311" s="57" t="s">
        <v>51555</v>
      </c>
      <c r="D21311" s="57" t="s">
        <v>51556</v>
      </c>
    </row>
    <row r="21312" spans="1:4">
      <c r="A21312" s="57" t="s">
        <v>51520</v>
      </c>
      <c r="B21312" s="57"/>
      <c r="C21312" s="57" t="s">
        <v>51557</v>
      </c>
      <c r="D21312" s="57" t="s">
        <v>51558</v>
      </c>
    </row>
    <row r="21313" spans="1:4">
      <c r="A21313" s="57" t="s">
        <v>51520</v>
      </c>
      <c r="B21313" s="57"/>
      <c r="C21313" s="57" t="s">
        <v>51559</v>
      </c>
      <c r="D21313" s="57" t="s">
        <v>51560</v>
      </c>
    </row>
    <row r="21314" spans="1:4">
      <c r="A21314" s="57" t="s">
        <v>51520</v>
      </c>
      <c r="B21314" s="57"/>
      <c r="C21314" s="57" t="s">
        <v>51561</v>
      </c>
      <c r="D21314" s="57" t="s">
        <v>51562</v>
      </c>
    </row>
    <row r="21315" spans="1:4">
      <c r="A21315" s="57" t="s">
        <v>51520</v>
      </c>
      <c r="B21315" s="57"/>
      <c r="C21315" s="57" t="s">
        <v>51563</v>
      </c>
      <c r="D21315" s="57" t="s">
        <v>51564</v>
      </c>
    </row>
    <row r="21316" spans="1:4">
      <c r="A21316" s="57" t="s">
        <v>51520</v>
      </c>
      <c r="B21316" s="57"/>
      <c r="C21316" s="57" t="s">
        <v>51565</v>
      </c>
      <c r="D21316" s="57" t="s">
        <v>51566</v>
      </c>
    </row>
    <row r="21317" spans="1:4">
      <c r="A21317" s="57" t="s">
        <v>51520</v>
      </c>
      <c r="B21317" s="57"/>
      <c r="C21317" s="57" t="s">
        <v>51567</v>
      </c>
      <c r="D21317" s="57" t="s">
        <v>51568</v>
      </c>
    </row>
    <row r="21318" spans="1:4">
      <c r="A21318" s="57" t="s">
        <v>51520</v>
      </c>
      <c r="B21318" s="57"/>
      <c r="C21318" s="57" t="s">
        <v>51569</v>
      </c>
      <c r="D21318" s="57" t="s">
        <v>51570</v>
      </c>
    </row>
    <row r="21319" spans="1:4">
      <c r="A21319" s="57" t="s">
        <v>51520</v>
      </c>
      <c r="B21319" s="57"/>
      <c r="C21319" s="57" t="s">
        <v>51571</v>
      </c>
      <c r="D21319" s="57" t="s">
        <v>51572</v>
      </c>
    </row>
    <row r="21320" spans="1:4">
      <c r="A21320" s="57" t="s">
        <v>51520</v>
      </c>
      <c r="B21320" s="57"/>
      <c r="C21320" s="57" t="s">
        <v>51573</v>
      </c>
      <c r="D21320" s="57" t="s">
        <v>51574</v>
      </c>
    </row>
    <row r="21321" spans="1:4">
      <c r="A21321" s="57" t="s">
        <v>51520</v>
      </c>
      <c r="B21321" s="57"/>
      <c r="C21321" s="57" t="s">
        <v>51575</v>
      </c>
      <c r="D21321" s="57" t="s">
        <v>51576</v>
      </c>
    </row>
    <row r="21322" spans="1:4">
      <c r="A21322" s="57" t="s">
        <v>51520</v>
      </c>
      <c r="B21322" s="57"/>
      <c r="C21322" s="57" t="s">
        <v>51577</v>
      </c>
      <c r="D21322" s="57" t="s">
        <v>51578</v>
      </c>
    </row>
    <row r="21323" spans="1:4">
      <c r="A21323" s="57" t="s">
        <v>51520</v>
      </c>
      <c r="B21323" s="57"/>
      <c r="C21323" s="57" t="s">
        <v>51579</v>
      </c>
      <c r="D21323" s="57" t="s">
        <v>51580</v>
      </c>
    </row>
    <row r="21324" spans="1:4">
      <c r="A21324" s="57" t="s">
        <v>51520</v>
      </c>
      <c r="B21324" s="57"/>
      <c r="C21324" s="57" t="s">
        <v>51581</v>
      </c>
      <c r="D21324" s="57" t="s">
        <v>51582</v>
      </c>
    </row>
    <row r="21325" spans="1:4">
      <c r="A21325" s="57" t="s">
        <v>51583</v>
      </c>
      <c r="B21325" s="57" t="s">
        <v>12940</v>
      </c>
      <c r="C21325" s="57" t="s">
        <v>51584</v>
      </c>
      <c r="D21325" s="57" t="s">
        <v>51585</v>
      </c>
    </row>
    <row r="21326" spans="1:4">
      <c r="A21326" s="57" t="s">
        <v>51586</v>
      </c>
      <c r="B21326" s="57" t="s">
        <v>12940</v>
      </c>
      <c r="C21326" s="57" t="s">
        <v>51587</v>
      </c>
      <c r="D21326" s="57" t="s">
        <v>45440</v>
      </c>
    </row>
    <row r="21327" spans="1:4">
      <c r="A21327" s="57" t="s">
        <v>51586</v>
      </c>
      <c r="B21327" s="57"/>
      <c r="C21327" s="57" t="s">
        <v>51588</v>
      </c>
      <c r="D21327" s="57" t="s">
        <v>38386</v>
      </c>
    </row>
    <row r="21328" spans="1:4">
      <c r="A21328" s="57" t="s">
        <v>51586</v>
      </c>
      <c r="B21328" s="57"/>
      <c r="C21328" s="57" t="s">
        <v>51589</v>
      </c>
      <c r="D21328" s="57" t="s">
        <v>45430</v>
      </c>
    </row>
    <row r="21329" spans="1:4">
      <c r="A21329" s="57" t="s">
        <v>51586</v>
      </c>
      <c r="B21329" s="57"/>
      <c r="C21329" s="57" t="s">
        <v>51590</v>
      </c>
      <c r="D21329" s="57" t="s">
        <v>51591</v>
      </c>
    </row>
    <row r="21330" spans="1:4">
      <c r="A21330" s="57" t="s">
        <v>51592</v>
      </c>
      <c r="B21330" s="57" t="s">
        <v>12940</v>
      </c>
      <c r="C21330" s="57" t="s">
        <v>51593</v>
      </c>
      <c r="D21330" s="57" t="s">
        <v>51594</v>
      </c>
    </row>
    <row r="21331" spans="1:4">
      <c r="A21331" s="57" t="s">
        <v>51592</v>
      </c>
      <c r="B21331" s="57"/>
      <c r="C21331" s="57" t="s">
        <v>51595</v>
      </c>
      <c r="D21331" s="57" t="s">
        <v>51596</v>
      </c>
    </row>
    <row r="21332" spans="1:4">
      <c r="A21332" s="57" t="s">
        <v>51592</v>
      </c>
      <c r="B21332" s="57"/>
      <c r="C21332" s="57" t="s">
        <v>51597</v>
      </c>
      <c r="D21332" s="57" t="s">
        <v>51598</v>
      </c>
    </row>
    <row r="21333" spans="1:4">
      <c r="A21333" s="57" t="s">
        <v>7949</v>
      </c>
      <c r="B21333" s="57" t="s">
        <v>2431</v>
      </c>
      <c r="C21333" s="57" t="s">
        <v>4163</v>
      </c>
      <c r="D21333" s="57" t="s">
        <v>4164</v>
      </c>
    </row>
    <row r="21334" spans="1:4">
      <c r="A21334" s="57" t="s">
        <v>7949</v>
      </c>
      <c r="B21334" s="57" t="s">
        <v>2431</v>
      </c>
      <c r="C21334" s="57" t="s">
        <v>4169</v>
      </c>
      <c r="D21334" s="57" t="s">
        <v>4170</v>
      </c>
    </row>
    <row r="21335" spans="1:4">
      <c r="A21335" s="57" t="s">
        <v>7949</v>
      </c>
      <c r="B21335" s="57" t="s">
        <v>2431</v>
      </c>
      <c r="C21335" s="57" t="s">
        <v>75482</v>
      </c>
      <c r="D21335" s="57" t="s">
        <v>75483</v>
      </c>
    </row>
    <row r="21336" spans="1:4">
      <c r="A21336" s="57" t="s">
        <v>51599</v>
      </c>
      <c r="B21336" s="57" t="s">
        <v>12940</v>
      </c>
      <c r="C21336" s="57" t="s">
        <v>51600</v>
      </c>
      <c r="D21336" s="57" t="s">
        <v>51601</v>
      </c>
    </row>
    <row r="21337" spans="1:4">
      <c r="A21337" s="57" t="s">
        <v>51599</v>
      </c>
      <c r="B21337" s="57"/>
      <c r="C21337" s="57" t="s">
        <v>51602</v>
      </c>
      <c r="D21337" s="57" t="s">
        <v>51603</v>
      </c>
    </row>
    <row r="21338" spans="1:4">
      <c r="A21338" s="57" t="s">
        <v>51604</v>
      </c>
      <c r="B21338" s="57" t="s">
        <v>12940</v>
      </c>
      <c r="C21338" s="57" t="s">
        <v>51605</v>
      </c>
      <c r="D21338" s="57" t="s">
        <v>19034</v>
      </c>
    </row>
    <row r="21339" spans="1:4">
      <c r="A21339" s="57" t="s">
        <v>51606</v>
      </c>
      <c r="B21339" s="57" t="s">
        <v>12940</v>
      </c>
      <c r="C21339" s="57" t="s">
        <v>51607</v>
      </c>
      <c r="D21339" s="57" t="s">
        <v>19034</v>
      </c>
    </row>
    <row r="21340" spans="1:4">
      <c r="A21340" s="57" t="s">
        <v>51608</v>
      </c>
      <c r="B21340" s="57" t="s">
        <v>12940</v>
      </c>
      <c r="C21340" s="57" t="s">
        <v>51609</v>
      </c>
      <c r="D21340" s="57" t="s">
        <v>51610</v>
      </c>
    </row>
    <row r="21341" spans="1:4">
      <c r="A21341" s="57" t="s">
        <v>51608</v>
      </c>
      <c r="B21341" s="57"/>
      <c r="C21341" s="57" t="s">
        <v>51611</v>
      </c>
      <c r="D21341" s="57" t="s">
        <v>51610</v>
      </c>
    </row>
    <row r="21342" spans="1:4">
      <c r="A21342" s="57" t="s">
        <v>51608</v>
      </c>
      <c r="B21342" s="57"/>
      <c r="C21342" s="57" t="s">
        <v>51612</v>
      </c>
      <c r="D21342" s="57" t="s">
        <v>51613</v>
      </c>
    </row>
    <row r="21343" spans="1:4">
      <c r="A21343" s="57" t="s">
        <v>51608</v>
      </c>
      <c r="B21343" s="57"/>
      <c r="C21343" s="57" t="s">
        <v>51614</v>
      </c>
      <c r="D21343" s="57" t="s">
        <v>51615</v>
      </c>
    </row>
    <row r="21344" spans="1:4">
      <c r="A21344" s="57" t="s">
        <v>51616</v>
      </c>
      <c r="B21344" s="57" t="s">
        <v>12940</v>
      </c>
      <c r="C21344" s="57" t="s">
        <v>51617</v>
      </c>
      <c r="D21344" s="57" t="s">
        <v>21816</v>
      </c>
    </row>
    <row r="21345" spans="1:4">
      <c r="A21345" s="57" t="s">
        <v>51616</v>
      </c>
      <c r="B21345" s="57"/>
      <c r="C21345" s="57" t="s">
        <v>51618</v>
      </c>
      <c r="D21345" s="57" t="s">
        <v>21821</v>
      </c>
    </row>
    <row r="21346" spans="1:4">
      <c r="A21346" s="57" t="s">
        <v>7950</v>
      </c>
      <c r="B21346" s="57" t="s">
        <v>2433</v>
      </c>
      <c r="C21346" s="57" t="s">
        <v>2766</v>
      </c>
      <c r="D21346" s="57" t="s">
        <v>9428</v>
      </c>
    </row>
    <row r="21347" spans="1:4">
      <c r="A21347" s="57" t="s">
        <v>51619</v>
      </c>
      <c r="B21347" s="57" t="s">
        <v>12940</v>
      </c>
      <c r="C21347" s="57" t="s">
        <v>51620</v>
      </c>
      <c r="D21347" s="57" t="s">
        <v>51621</v>
      </c>
    </row>
    <row r="21348" spans="1:4">
      <c r="A21348" s="57" t="s">
        <v>51622</v>
      </c>
      <c r="B21348" s="57" t="s">
        <v>12940</v>
      </c>
      <c r="C21348" s="57" t="s">
        <v>51623</v>
      </c>
      <c r="D21348" s="57" t="s">
        <v>35682</v>
      </c>
    </row>
    <row r="21349" spans="1:4">
      <c r="A21349" s="57" t="s">
        <v>51624</v>
      </c>
      <c r="B21349" s="57" t="s">
        <v>12940</v>
      </c>
      <c r="C21349" s="57" t="s">
        <v>51625</v>
      </c>
      <c r="D21349" s="57" t="s">
        <v>51626</v>
      </c>
    </row>
    <row r="21350" spans="1:4">
      <c r="A21350" s="57" t="s">
        <v>51627</v>
      </c>
      <c r="B21350" s="57" t="s">
        <v>12940</v>
      </c>
      <c r="C21350" s="57" t="s">
        <v>51628</v>
      </c>
      <c r="D21350" s="57" t="s">
        <v>51629</v>
      </c>
    </row>
    <row r="21351" spans="1:4">
      <c r="A21351" s="57" t="s">
        <v>51627</v>
      </c>
      <c r="B21351" s="57"/>
      <c r="C21351" s="57" t="s">
        <v>51630</v>
      </c>
      <c r="D21351" s="57" t="s">
        <v>51631</v>
      </c>
    </row>
    <row r="21352" spans="1:4">
      <c r="A21352" s="57" t="s">
        <v>51632</v>
      </c>
      <c r="B21352" s="57" t="s">
        <v>12940</v>
      </c>
      <c r="C21352" s="57" t="s">
        <v>51633</v>
      </c>
      <c r="D21352" s="57" t="s">
        <v>51634</v>
      </c>
    </row>
    <row r="21353" spans="1:4">
      <c r="A21353" s="57" t="s">
        <v>51632</v>
      </c>
      <c r="B21353" s="57"/>
      <c r="C21353" s="57" t="s">
        <v>51635</v>
      </c>
      <c r="D21353" s="57" t="s">
        <v>51636</v>
      </c>
    </row>
    <row r="21354" spans="1:4">
      <c r="A21354" s="57" t="s">
        <v>51637</v>
      </c>
      <c r="B21354" s="57" t="s">
        <v>12940</v>
      </c>
      <c r="C21354" s="57" t="s">
        <v>51638</v>
      </c>
      <c r="D21354" s="57" t="s">
        <v>51639</v>
      </c>
    </row>
    <row r="21355" spans="1:4">
      <c r="A21355" s="57" t="s">
        <v>51640</v>
      </c>
      <c r="B21355" s="57" t="s">
        <v>12940</v>
      </c>
      <c r="C21355" s="57" t="s">
        <v>51641</v>
      </c>
      <c r="D21355" s="57" t="s">
        <v>51642</v>
      </c>
    </row>
    <row r="21356" spans="1:4">
      <c r="A21356" s="57" t="s">
        <v>51640</v>
      </c>
      <c r="B21356" s="57"/>
      <c r="C21356" s="57" t="s">
        <v>51643</v>
      </c>
      <c r="D21356" s="57" t="s">
        <v>51644</v>
      </c>
    </row>
    <row r="21357" spans="1:4">
      <c r="A21357" s="57" t="s">
        <v>51645</v>
      </c>
      <c r="B21357" s="57" t="s">
        <v>12940</v>
      </c>
      <c r="C21357" s="57" t="s">
        <v>51646</v>
      </c>
      <c r="D21357" s="57" t="s">
        <v>51647</v>
      </c>
    </row>
    <row r="21358" spans="1:4">
      <c r="A21358" s="57" t="s">
        <v>51645</v>
      </c>
      <c r="B21358" s="57"/>
      <c r="C21358" s="57" t="s">
        <v>51648</v>
      </c>
      <c r="D21358" s="57" t="s">
        <v>51649</v>
      </c>
    </row>
    <row r="21359" spans="1:4">
      <c r="A21359" s="57" t="s">
        <v>51645</v>
      </c>
      <c r="B21359" s="57"/>
      <c r="C21359" s="57" t="s">
        <v>51650</v>
      </c>
      <c r="D21359" s="57" t="s">
        <v>51651</v>
      </c>
    </row>
    <row r="21360" spans="1:4">
      <c r="A21360" s="57" t="s">
        <v>51645</v>
      </c>
      <c r="B21360" s="57"/>
      <c r="C21360" s="57" t="s">
        <v>51652</v>
      </c>
      <c r="D21360" s="57" t="s">
        <v>51653</v>
      </c>
    </row>
    <row r="21361" spans="1:4">
      <c r="A21361" s="57" t="s">
        <v>51654</v>
      </c>
      <c r="B21361" s="57" t="s">
        <v>12940</v>
      </c>
      <c r="C21361" s="57" t="s">
        <v>51655</v>
      </c>
      <c r="D21361" s="57" t="s">
        <v>35682</v>
      </c>
    </row>
    <row r="21362" spans="1:4">
      <c r="A21362" s="57" t="s">
        <v>7951</v>
      </c>
      <c r="B21362" s="57" t="s">
        <v>10599</v>
      </c>
      <c r="C21362" s="57" t="s">
        <v>3602</v>
      </c>
      <c r="D21362" s="57" t="s">
        <v>3603</v>
      </c>
    </row>
    <row r="21363" spans="1:4">
      <c r="A21363" s="57" t="s">
        <v>51656</v>
      </c>
      <c r="B21363" s="57" t="s">
        <v>12940</v>
      </c>
      <c r="C21363" s="57" t="s">
        <v>51657</v>
      </c>
      <c r="D21363" s="57" t="s">
        <v>51658</v>
      </c>
    </row>
    <row r="21364" spans="1:4">
      <c r="A21364" s="57" t="s">
        <v>51656</v>
      </c>
      <c r="B21364" s="57"/>
      <c r="C21364" s="57" t="s">
        <v>51659</v>
      </c>
      <c r="D21364" s="57" t="s">
        <v>51660</v>
      </c>
    </row>
    <row r="21365" spans="1:4">
      <c r="A21365" s="57" t="s">
        <v>51656</v>
      </c>
      <c r="B21365" s="57"/>
      <c r="C21365" s="57" t="s">
        <v>51661</v>
      </c>
      <c r="D21365" s="57" t="s">
        <v>51662</v>
      </c>
    </row>
    <row r="21366" spans="1:4">
      <c r="A21366" s="57" t="s">
        <v>51663</v>
      </c>
      <c r="B21366" s="57" t="s">
        <v>12940</v>
      </c>
      <c r="C21366" s="57" t="s">
        <v>51664</v>
      </c>
      <c r="D21366" s="57" t="s">
        <v>51665</v>
      </c>
    </row>
    <row r="21367" spans="1:4">
      <c r="A21367" s="57" t="s">
        <v>51666</v>
      </c>
      <c r="B21367" s="57" t="s">
        <v>12940</v>
      </c>
      <c r="C21367" s="57" t="s">
        <v>51667</v>
      </c>
      <c r="D21367" s="57" t="s">
        <v>51668</v>
      </c>
    </row>
    <row r="21368" spans="1:4">
      <c r="A21368" s="57" t="s">
        <v>51669</v>
      </c>
      <c r="B21368" s="57" t="s">
        <v>12940</v>
      </c>
      <c r="C21368" s="57" t="s">
        <v>51670</v>
      </c>
      <c r="D21368" s="57" t="s">
        <v>51671</v>
      </c>
    </row>
    <row r="21369" spans="1:4">
      <c r="A21369" s="57" t="s">
        <v>51669</v>
      </c>
      <c r="B21369" s="57"/>
      <c r="C21369" s="57" t="s">
        <v>51672</v>
      </c>
      <c r="D21369" s="57" t="s">
        <v>51673</v>
      </c>
    </row>
    <row r="21370" spans="1:4">
      <c r="A21370" s="57" t="s">
        <v>51674</v>
      </c>
      <c r="B21370" s="57" t="s">
        <v>12940</v>
      </c>
      <c r="C21370" s="57" t="s">
        <v>51675</v>
      </c>
      <c r="D21370" s="57" t="s">
        <v>51676</v>
      </c>
    </row>
    <row r="21371" spans="1:4">
      <c r="A21371" s="57" t="s">
        <v>51674</v>
      </c>
      <c r="B21371" s="57"/>
      <c r="C21371" s="57" t="s">
        <v>51677</v>
      </c>
      <c r="D21371" s="57" t="s">
        <v>49554</v>
      </c>
    </row>
    <row r="21372" spans="1:4">
      <c r="A21372" s="57" t="s">
        <v>51674</v>
      </c>
      <c r="B21372" s="57"/>
      <c r="C21372" s="57" t="s">
        <v>51678</v>
      </c>
      <c r="D21372" s="57" t="s">
        <v>51676</v>
      </c>
    </row>
    <row r="21373" spans="1:4">
      <c r="A21373" s="57" t="s">
        <v>51679</v>
      </c>
      <c r="B21373" s="57" t="s">
        <v>12940</v>
      </c>
      <c r="C21373" s="57" t="s">
        <v>51680</v>
      </c>
      <c r="D21373" s="57" t="s">
        <v>35682</v>
      </c>
    </row>
    <row r="21374" spans="1:4">
      <c r="A21374" s="57" t="s">
        <v>51681</v>
      </c>
      <c r="B21374" s="57" t="s">
        <v>12940</v>
      </c>
      <c r="C21374" s="57" t="s">
        <v>51682</v>
      </c>
      <c r="D21374" s="57" t="s">
        <v>51683</v>
      </c>
    </row>
    <row r="21375" spans="1:4">
      <c r="A21375" s="57" t="s">
        <v>51684</v>
      </c>
      <c r="B21375" s="57" t="s">
        <v>12940</v>
      </c>
      <c r="C21375" s="57" t="s">
        <v>51685</v>
      </c>
      <c r="D21375" s="57" t="s">
        <v>51686</v>
      </c>
    </row>
    <row r="21376" spans="1:4">
      <c r="A21376" s="57" t="s">
        <v>51684</v>
      </c>
      <c r="B21376" s="57"/>
      <c r="C21376" s="57" t="s">
        <v>51687</v>
      </c>
      <c r="D21376" s="57" t="s">
        <v>51688</v>
      </c>
    </row>
    <row r="21377" spans="1:4">
      <c r="A21377" s="57" t="s">
        <v>51684</v>
      </c>
      <c r="B21377" s="57"/>
      <c r="C21377" s="57" t="s">
        <v>51689</v>
      </c>
      <c r="D21377" s="57" t="s">
        <v>51690</v>
      </c>
    </row>
    <row r="21378" spans="1:4">
      <c r="A21378" s="57" t="s">
        <v>51684</v>
      </c>
      <c r="B21378" s="57"/>
      <c r="C21378" s="57" t="s">
        <v>51691</v>
      </c>
      <c r="D21378" s="57" t="s">
        <v>51692</v>
      </c>
    </row>
    <row r="21379" spans="1:4">
      <c r="A21379" s="57" t="s">
        <v>51693</v>
      </c>
      <c r="B21379" s="57" t="s">
        <v>12940</v>
      </c>
      <c r="C21379" s="57" t="s">
        <v>51694</v>
      </c>
      <c r="D21379" s="57" t="s">
        <v>19034</v>
      </c>
    </row>
    <row r="21380" spans="1:4">
      <c r="A21380" s="57" t="s">
        <v>7952</v>
      </c>
      <c r="B21380" s="57" t="s">
        <v>10912</v>
      </c>
      <c r="C21380" s="57" t="s">
        <v>3599</v>
      </c>
      <c r="D21380" s="57" t="s">
        <v>3558</v>
      </c>
    </row>
    <row r="21381" spans="1:4">
      <c r="A21381" s="57" t="s">
        <v>7952</v>
      </c>
      <c r="B21381" s="57" t="s">
        <v>10912</v>
      </c>
      <c r="C21381" s="57" t="s">
        <v>6123</v>
      </c>
      <c r="D21381" s="57" t="s">
        <v>6124</v>
      </c>
    </row>
    <row r="21382" spans="1:4">
      <c r="A21382" s="57" t="s">
        <v>51695</v>
      </c>
      <c r="B21382" s="57" t="s">
        <v>12940</v>
      </c>
      <c r="C21382" s="57" t="s">
        <v>51696</v>
      </c>
      <c r="D21382" s="57" t="s">
        <v>51697</v>
      </c>
    </row>
    <row r="21383" spans="1:4">
      <c r="A21383" s="57" t="s">
        <v>51695</v>
      </c>
      <c r="B21383" s="57"/>
      <c r="C21383" s="57" t="s">
        <v>51698</v>
      </c>
      <c r="D21383" s="57" t="s">
        <v>51699</v>
      </c>
    </row>
    <row r="21384" spans="1:4">
      <c r="A21384" s="57" t="s">
        <v>51700</v>
      </c>
      <c r="B21384" s="57" t="s">
        <v>12940</v>
      </c>
      <c r="C21384" s="57" t="s">
        <v>51701</v>
      </c>
      <c r="D21384" s="57" t="s">
        <v>51702</v>
      </c>
    </row>
    <row r="21385" spans="1:4">
      <c r="A21385" s="57" t="s">
        <v>51703</v>
      </c>
      <c r="B21385" s="57" t="s">
        <v>12940</v>
      </c>
      <c r="C21385" s="57" t="s">
        <v>51704</v>
      </c>
      <c r="D21385" s="57" t="s">
        <v>51705</v>
      </c>
    </row>
    <row r="21386" spans="1:4">
      <c r="A21386" s="57" t="s">
        <v>51703</v>
      </c>
      <c r="B21386" s="57"/>
      <c r="C21386" s="57" t="s">
        <v>51706</v>
      </c>
      <c r="D21386" s="57" t="s">
        <v>51707</v>
      </c>
    </row>
    <row r="21387" spans="1:4">
      <c r="A21387" s="57" t="s">
        <v>51703</v>
      </c>
      <c r="B21387" s="57"/>
      <c r="C21387" s="57" t="s">
        <v>51708</v>
      </c>
      <c r="D21387" s="57" t="s">
        <v>51709</v>
      </c>
    </row>
    <row r="21388" spans="1:4">
      <c r="A21388" s="57" t="s">
        <v>51710</v>
      </c>
      <c r="B21388" s="57" t="s">
        <v>12940</v>
      </c>
      <c r="C21388" s="57" t="s">
        <v>51711</v>
      </c>
      <c r="D21388" s="57" t="s">
        <v>51712</v>
      </c>
    </row>
    <row r="21389" spans="1:4">
      <c r="A21389" s="57" t="s">
        <v>51713</v>
      </c>
      <c r="B21389" s="57" t="s">
        <v>12940</v>
      </c>
      <c r="C21389" s="57" t="s">
        <v>51714</v>
      </c>
      <c r="D21389" s="57" t="s">
        <v>51715</v>
      </c>
    </row>
    <row r="21390" spans="1:4">
      <c r="A21390" s="57" t="s">
        <v>51716</v>
      </c>
      <c r="B21390" s="57" t="s">
        <v>12940</v>
      </c>
      <c r="C21390" s="57" t="s">
        <v>51717</v>
      </c>
      <c r="D21390" s="57" t="s">
        <v>35682</v>
      </c>
    </row>
    <row r="21391" spans="1:4">
      <c r="A21391" s="57" t="s">
        <v>51718</v>
      </c>
      <c r="B21391" s="57" t="s">
        <v>12940</v>
      </c>
      <c r="C21391" s="57" t="s">
        <v>51719</v>
      </c>
      <c r="D21391" s="57" t="s">
        <v>51720</v>
      </c>
    </row>
    <row r="21392" spans="1:4">
      <c r="A21392" s="57" t="s">
        <v>51721</v>
      </c>
      <c r="B21392" s="57" t="s">
        <v>12940</v>
      </c>
      <c r="C21392" s="57" t="s">
        <v>51722</v>
      </c>
      <c r="D21392" s="57" t="s">
        <v>51723</v>
      </c>
    </row>
    <row r="21393" spans="1:4">
      <c r="A21393" s="57" t="s">
        <v>51724</v>
      </c>
      <c r="B21393" s="57" t="s">
        <v>12940</v>
      </c>
      <c r="C21393" s="57" t="s">
        <v>51725</v>
      </c>
      <c r="D21393" s="57" t="s">
        <v>51726</v>
      </c>
    </row>
    <row r="21394" spans="1:4">
      <c r="A21394" s="57" t="s">
        <v>51727</v>
      </c>
      <c r="B21394" s="57" t="s">
        <v>12940</v>
      </c>
      <c r="C21394" s="57" t="s">
        <v>51728</v>
      </c>
      <c r="D21394" s="57" t="s">
        <v>51729</v>
      </c>
    </row>
    <row r="21395" spans="1:4">
      <c r="A21395" s="57" t="s">
        <v>51727</v>
      </c>
      <c r="B21395" s="57"/>
      <c r="C21395" s="57" t="s">
        <v>51730</v>
      </c>
      <c r="D21395" s="57" t="s">
        <v>51731</v>
      </c>
    </row>
    <row r="21396" spans="1:4">
      <c r="A21396" s="57" t="s">
        <v>51727</v>
      </c>
      <c r="B21396" s="57"/>
      <c r="C21396" s="57" t="s">
        <v>75484</v>
      </c>
      <c r="D21396" s="57" t="s">
        <v>75485</v>
      </c>
    </row>
    <row r="21397" spans="1:4">
      <c r="A21397" s="57" t="s">
        <v>51732</v>
      </c>
      <c r="B21397" s="57" t="s">
        <v>12940</v>
      </c>
      <c r="C21397" s="57" t="s">
        <v>51733</v>
      </c>
      <c r="D21397" s="57" t="s">
        <v>51734</v>
      </c>
    </row>
    <row r="21398" spans="1:4">
      <c r="A21398" s="57" t="s">
        <v>51735</v>
      </c>
      <c r="B21398" s="57" t="s">
        <v>12940</v>
      </c>
      <c r="C21398" s="57" t="s">
        <v>51736</v>
      </c>
      <c r="D21398" s="57" t="s">
        <v>51737</v>
      </c>
    </row>
    <row r="21399" spans="1:4">
      <c r="A21399" s="57" t="s">
        <v>51735</v>
      </c>
      <c r="B21399" s="57"/>
      <c r="C21399" s="57" t="s">
        <v>51738</v>
      </c>
      <c r="D21399" s="57" t="s">
        <v>51739</v>
      </c>
    </row>
    <row r="21400" spans="1:4">
      <c r="A21400" s="57" t="s">
        <v>51740</v>
      </c>
      <c r="B21400" s="57" t="s">
        <v>12940</v>
      </c>
      <c r="C21400" s="57" t="s">
        <v>51741</v>
      </c>
      <c r="D21400" s="57" t="s">
        <v>51742</v>
      </c>
    </row>
    <row r="21401" spans="1:4">
      <c r="A21401" s="57" t="s">
        <v>51740</v>
      </c>
      <c r="B21401" s="57"/>
      <c r="C21401" s="57" t="s">
        <v>51743</v>
      </c>
      <c r="D21401" s="57" t="s">
        <v>51744</v>
      </c>
    </row>
    <row r="21402" spans="1:4">
      <c r="A21402" s="57" t="s">
        <v>51740</v>
      </c>
      <c r="B21402" s="57"/>
      <c r="C21402" s="57" t="s">
        <v>51745</v>
      </c>
      <c r="D21402" s="57" t="s">
        <v>51746</v>
      </c>
    </row>
    <row r="21403" spans="1:4">
      <c r="A21403" s="57" t="s">
        <v>51747</v>
      </c>
      <c r="B21403" s="57" t="s">
        <v>12940</v>
      </c>
      <c r="C21403" s="57" t="s">
        <v>51748</v>
      </c>
      <c r="D21403" s="57" t="s">
        <v>51749</v>
      </c>
    </row>
    <row r="21404" spans="1:4">
      <c r="A21404" s="57" t="s">
        <v>51747</v>
      </c>
      <c r="B21404" s="57"/>
      <c r="C21404" s="57" t="s">
        <v>51750</v>
      </c>
      <c r="D21404" s="57" t="s">
        <v>51751</v>
      </c>
    </row>
    <row r="21405" spans="1:4">
      <c r="A21405" s="57" t="s">
        <v>51752</v>
      </c>
      <c r="B21405" s="57" t="s">
        <v>12940</v>
      </c>
      <c r="C21405" s="57" t="s">
        <v>51753</v>
      </c>
      <c r="D21405" s="57" t="s">
        <v>51754</v>
      </c>
    </row>
    <row r="21406" spans="1:4">
      <c r="A21406" s="57" t="s">
        <v>51752</v>
      </c>
      <c r="B21406" s="57"/>
      <c r="C21406" s="57" t="s">
        <v>51755</v>
      </c>
      <c r="D21406" s="57" t="s">
        <v>51756</v>
      </c>
    </row>
    <row r="21407" spans="1:4">
      <c r="A21407" s="57" t="s">
        <v>51757</v>
      </c>
      <c r="B21407" s="57" t="s">
        <v>12940</v>
      </c>
      <c r="C21407" s="57" t="s">
        <v>51758</v>
      </c>
      <c r="D21407" s="57" t="s">
        <v>49740</v>
      </c>
    </row>
    <row r="21408" spans="1:4">
      <c r="A21408" s="57" t="s">
        <v>51759</v>
      </c>
      <c r="B21408" s="57" t="s">
        <v>12940</v>
      </c>
      <c r="C21408" s="57" t="s">
        <v>51760</v>
      </c>
      <c r="D21408" s="57" t="s">
        <v>51761</v>
      </c>
    </row>
    <row r="21409" spans="1:4">
      <c r="A21409" s="57" t="s">
        <v>51762</v>
      </c>
      <c r="B21409" s="57" t="s">
        <v>12940</v>
      </c>
      <c r="C21409" s="57" t="s">
        <v>51763</v>
      </c>
      <c r="D21409" s="57" t="s">
        <v>51764</v>
      </c>
    </row>
    <row r="21410" spans="1:4">
      <c r="A21410" s="57" t="s">
        <v>51765</v>
      </c>
      <c r="B21410" s="57" t="s">
        <v>12940</v>
      </c>
      <c r="C21410" s="57" t="s">
        <v>51766</v>
      </c>
      <c r="D21410" s="57" t="s">
        <v>49740</v>
      </c>
    </row>
    <row r="21411" spans="1:4">
      <c r="A21411" s="57" t="s">
        <v>51765</v>
      </c>
      <c r="B21411" s="57"/>
      <c r="C21411" s="57" t="s">
        <v>51767</v>
      </c>
      <c r="D21411" s="57" t="s">
        <v>51768</v>
      </c>
    </row>
    <row r="21412" spans="1:4">
      <c r="A21412" s="57" t="s">
        <v>51765</v>
      </c>
      <c r="B21412" s="57"/>
      <c r="C21412" s="57" t="s">
        <v>51769</v>
      </c>
      <c r="D21412" s="57" t="s">
        <v>51768</v>
      </c>
    </row>
    <row r="21413" spans="1:4">
      <c r="A21413" s="57" t="s">
        <v>51765</v>
      </c>
      <c r="B21413" s="57"/>
      <c r="C21413" s="57" t="s">
        <v>51770</v>
      </c>
      <c r="D21413" s="57" t="s">
        <v>51771</v>
      </c>
    </row>
    <row r="21414" spans="1:4">
      <c r="A21414" s="57" t="s">
        <v>51772</v>
      </c>
      <c r="B21414" s="57" t="s">
        <v>12940</v>
      </c>
      <c r="C21414" s="57" t="s">
        <v>51773</v>
      </c>
      <c r="D21414" s="57" t="s">
        <v>51774</v>
      </c>
    </row>
    <row r="21415" spans="1:4">
      <c r="A21415" s="57" t="s">
        <v>51772</v>
      </c>
      <c r="B21415" s="57"/>
      <c r="C21415" s="57" t="s">
        <v>51775</v>
      </c>
      <c r="D21415" s="57" t="s">
        <v>51776</v>
      </c>
    </row>
    <row r="21416" spans="1:4">
      <c r="A21416" s="57" t="s">
        <v>51772</v>
      </c>
      <c r="B21416" s="57"/>
      <c r="C21416" s="57" t="s">
        <v>51777</v>
      </c>
      <c r="D21416" s="57" t="s">
        <v>51778</v>
      </c>
    </row>
    <row r="21417" spans="1:4">
      <c r="A21417" s="57" t="s">
        <v>51779</v>
      </c>
      <c r="B21417" s="57" t="s">
        <v>12940</v>
      </c>
      <c r="C21417" s="57" t="s">
        <v>51780</v>
      </c>
      <c r="D21417" s="57" t="s">
        <v>51781</v>
      </c>
    </row>
    <row r="21418" spans="1:4">
      <c r="A21418" s="57" t="s">
        <v>51782</v>
      </c>
      <c r="B21418" s="57" t="s">
        <v>12940</v>
      </c>
      <c r="C21418" s="57" t="s">
        <v>51783</v>
      </c>
      <c r="D21418" s="57" t="s">
        <v>51784</v>
      </c>
    </row>
    <row r="21419" spans="1:4">
      <c r="A21419" s="57" t="s">
        <v>51782</v>
      </c>
      <c r="B21419" s="57"/>
      <c r="C21419" s="57" t="s">
        <v>51785</v>
      </c>
      <c r="D21419" s="57" t="s">
        <v>51786</v>
      </c>
    </row>
    <row r="21420" spans="1:4">
      <c r="A21420" s="57" t="s">
        <v>51782</v>
      </c>
      <c r="B21420" s="57"/>
      <c r="C21420" s="57" t="s">
        <v>51787</v>
      </c>
      <c r="D21420" s="57" t="s">
        <v>51788</v>
      </c>
    </row>
    <row r="21421" spans="1:4">
      <c r="A21421" s="57" t="s">
        <v>51789</v>
      </c>
      <c r="B21421" s="57" t="s">
        <v>12940</v>
      </c>
      <c r="C21421" s="57" t="s">
        <v>51790</v>
      </c>
      <c r="D21421" s="57" t="s">
        <v>35682</v>
      </c>
    </row>
    <row r="21422" spans="1:4">
      <c r="A21422" s="57" t="s">
        <v>51791</v>
      </c>
      <c r="B21422" s="57" t="s">
        <v>12940</v>
      </c>
      <c r="C21422" s="57" t="s">
        <v>51792</v>
      </c>
      <c r="D21422" s="57" t="s">
        <v>51793</v>
      </c>
    </row>
    <row r="21423" spans="1:4">
      <c r="A21423" s="57" t="s">
        <v>51794</v>
      </c>
      <c r="B21423" s="57" t="s">
        <v>12940</v>
      </c>
      <c r="C21423" s="57" t="s">
        <v>51795</v>
      </c>
      <c r="D21423" s="57" t="s">
        <v>51796</v>
      </c>
    </row>
    <row r="21424" spans="1:4">
      <c r="A21424" s="57" t="s">
        <v>51797</v>
      </c>
      <c r="B21424" s="57" t="s">
        <v>12940</v>
      </c>
      <c r="C21424" s="57" t="s">
        <v>51798</v>
      </c>
      <c r="D21424" s="57" t="s">
        <v>51799</v>
      </c>
    </row>
    <row r="21425" spans="1:4">
      <c r="A21425" s="57" t="s">
        <v>51800</v>
      </c>
      <c r="B21425" s="57" t="s">
        <v>12940</v>
      </c>
      <c r="C21425" s="57" t="s">
        <v>51801</v>
      </c>
      <c r="D21425" s="57" t="s">
        <v>51802</v>
      </c>
    </row>
    <row r="21426" spans="1:4">
      <c r="A21426" s="57" t="s">
        <v>51803</v>
      </c>
      <c r="B21426" s="57" t="s">
        <v>12940</v>
      </c>
      <c r="C21426" s="57" t="s">
        <v>51804</v>
      </c>
      <c r="D21426" s="57" t="s">
        <v>51805</v>
      </c>
    </row>
    <row r="21427" spans="1:4">
      <c r="A21427" s="57" t="s">
        <v>51803</v>
      </c>
      <c r="B21427" s="57"/>
      <c r="C21427" s="57" t="s">
        <v>51806</v>
      </c>
      <c r="D21427" s="57" t="s">
        <v>51805</v>
      </c>
    </row>
    <row r="21428" spans="1:4">
      <c r="A21428" s="57" t="s">
        <v>51803</v>
      </c>
      <c r="B21428" s="57"/>
      <c r="C21428" s="57" t="s">
        <v>51807</v>
      </c>
      <c r="D21428" s="57" t="s">
        <v>51808</v>
      </c>
    </row>
    <row r="21429" spans="1:4">
      <c r="A21429" s="57" t="s">
        <v>51803</v>
      </c>
      <c r="B21429" s="57"/>
      <c r="C21429" s="57" t="s">
        <v>51809</v>
      </c>
      <c r="D21429" s="57" t="s">
        <v>51810</v>
      </c>
    </row>
    <row r="21430" spans="1:4">
      <c r="A21430" s="57" t="s">
        <v>51803</v>
      </c>
      <c r="B21430" s="57"/>
      <c r="C21430" s="57" t="s">
        <v>51811</v>
      </c>
      <c r="D21430" s="57" t="s">
        <v>51812</v>
      </c>
    </row>
    <row r="21431" spans="1:4">
      <c r="A21431" s="57" t="s">
        <v>51813</v>
      </c>
      <c r="B21431" s="57" t="s">
        <v>12940</v>
      </c>
      <c r="C21431" s="57" t="s">
        <v>51814</v>
      </c>
      <c r="D21431" s="57" t="s">
        <v>51815</v>
      </c>
    </row>
    <row r="21432" spans="1:4">
      <c r="A21432" s="57" t="s">
        <v>51813</v>
      </c>
      <c r="B21432" s="57"/>
      <c r="C21432" s="57" t="s">
        <v>51816</v>
      </c>
      <c r="D21432" s="57" t="s">
        <v>51817</v>
      </c>
    </row>
    <row r="21433" spans="1:4">
      <c r="A21433" s="57" t="s">
        <v>51818</v>
      </c>
      <c r="B21433" s="57" t="s">
        <v>12940</v>
      </c>
      <c r="C21433" s="57" t="s">
        <v>51819</v>
      </c>
      <c r="D21433" s="57" t="s">
        <v>51820</v>
      </c>
    </row>
    <row r="21434" spans="1:4">
      <c r="A21434" s="57" t="s">
        <v>51821</v>
      </c>
      <c r="B21434" s="57" t="s">
        <v>12940</v>
      </c>
      <c r="C21434" s="57" t="s">
        <v>51822</v>
      </c>
      <c r="D21434" s="57" t="s">
        <v>51823</v>
      </c>
    </row>
    <row r="21435" spans="1:4">
      <c r="A21435" s="57" t="s">
        <v>51821</v>
      </c>
      <c r="B21435" s="57"/>
      <c r="C21435" s="57" t="s">
        <v>51824</v>
      </c>
      <c r="D21435" s="57" t="s">
        <v>51825</v>
      </c>
    </row>
    <row r="21436" spans="1:4">
      <c r="A21436" s="57" t="s">
        <v>51821</v>
      </c>
      <c r="B21436" s="57"/>
      <c r="C21436" s="57" t="s">
        <v>51826</v>
      </c>
      <c r="D21436" s="57" t="s">
        <v>51827</v>
      </c>
    </row>
    <row r="21437" spans="1:4">
      <c r="A21437" s="57" t="s">
        <v>51821</v>
      </c>
      <c r="B21437" s="57"/>
      <c r="C21437" s="57" t="s">
        <v>51828</v>
      </c>
      <c r="D21437" s="57" t="s">
        <v>51829</v>
      </c>
    </row>
    <row r="21438" spans="1:4">
      <c r="A21438" s="57" t="s">
        <v>51821</v>
      </c>
      <c r="B21438" s="57"/>
      <c r="C21438" s="57" t="s">
        <v>51830</v>
      </c>
      <c r="D21438" s="57" t="s">
        <v>51831</v>
      </c>
    </row>
    <row r="21439" spans="1:4">
      <c r="A21439" s="57" t="s">
        <v>51821</v>
      </c>
      <c r="B21439" s="57"/>
      <c r="C21439" s="57" t="s">
        <v>51832</v>
      </c>
      <c r="D21439" s="57" t="s">
        <v>51833</v>
      </c>
    </row>
    <row r="21440" spans="1:4">
      <c r="A21440" s="57" t="s">
        <v>7953</v>
      </c>
      <c r="B21440" s="57" t="s">
        <v>10544</v>
      </c>
      <c r="C21440" s="57" t="s">
        <v>4508</v>
      </c>
      <c r="D21440" s="57" t="s">
        <v>4509</v>
      </c>
    </row>
    <row r="21441" spans="1:4">
      <c r="A21441" s="57" t="s">
        <v>7954</v>
      </c>
      <c r="B21441" s="57" t="s">
        <v>2445</v>
      </c>
      <c r="C21441" s="57" t="s">
        <v>3754</v>
      </c>
      <c r="D21441" s="57" t="s">
        <v>3755</v>
      </c>
    </row>
    <row r="21442" spans="1:4">
      <c r="A21442" s="57" t="s">
        <v>51834</v>
      </c>
      <c r="B21442" s="57" t="s">
        <v>12940</v>
      </c>
      <c r="C21442" s="57" t="s">
        <v>51835</v>
      </c>
      <c r="D21442" s="57" t="s">
        <v>51836</v>
      </c>
    </row>
    <row r="21443" spans="1:4">
      <c r="A21443" s="57" t="s">
        <v>51834</v>
      </c>
      <c r="B21443" s="57"/>
      <c r="C21443" s="57" t="s">
        <v>51837</v>
      </c>
      <c r="D21443" s="57" t="s">
        <v>51838</v>
      </c>
    </row>
    <row r="21444" spans="1:4">
      <c r="A21444" s="57" t="s">
        <v>7955</v>
      </c>
      <c r="B21444" s="57" t="s">
        <v>2447</v>
      </c>
      <c r="C21444" s="57" t="s">
        <v>3856</v>
      </c>
      <c r="D21444" s="57" t="s">
        <v>3857</v>
      </c>
    </row>
    <row r="21445" spans="1:4">
      <c r="A21445" s="57" t="s">
        <v>7955</v>
      </c>
      <c r="B21445" s="57" t="s">
        <v>2447</v>
      </c>
      <c r="C21445" s="57" t="s">
        <v>3936</v>
      </c>
      <c r="D21445" s="57" t="s">
        <v>3937</v>
      </c>
    </row>
    <row r="21446" spans="1:4">
      <c r="A21446" s="57" t="s">
        <v>7955</v>
      </c>
      <c r="B21446" s="57" t="s">
        <v>2447</v>
      </c>
      <c r="C21446" s="57" t="s">
        <v>13171</v>
      </c>
      <c r="D21446" s="57" t="s">
        <v>13172</v>
      </c>
    </row>
    <row r="21447" spans="1:4">
      <c r="A21447" s="57" t="s">
        <v>7955</v>
      </c>
      <c r="B21447" s="57" t="s">
        <v>2447</v>
      </c>
      <c r="C21447" s="57" t="s">
        <v>17565</v>
      </c>
      <c r="D21447" s="57" t="s">
        <v>17566</v>
      </c>
    </row>
    <row r="21448" spans="1:4">
      <c r="A21448" s="57" t="s">
        <v>51839</v>
      </c>
      <c r="B21448" s="57" t="s">
        <v>12940</v>
      </c>
      <c r="C21448" s="57" t="s">
        <v>51840</v>
      </c>
      <c r="D21448" s="57" t="s">
        <v>19034</v>
      </c>
    </row>
    <row r="21449" spans="1:4">
      <c r="A21449" s="57" t="s">
        <v>51841</v>
      </c>
      <c r="B21449" s="57" t="s">
        <v>12940</v>
      </c>
      <c r="C21449" s="57" t="s">
        <v>51842</v>
      </c>
      <c r="D21449" s="57" t="s">
        <v>51843</v>
      </c>
    </row>
    <row r="21450" spans="1:4">
      <c r="A21450" s="57" t="s">
        <v>7956</v>
      </c>
      <c r="B21450" s="57" t="s">
        <v>10651</v>
      </c>
      <c r="C21450" s="57" t="s">
        <v>3660</v>
      </c>
      <c r="D21450" s="57" t="s">
        <v>3661</v>
      </c>
    </row>
    <row r="21451" spans="1:4">
      <c r="A21451" s="57" t="s">
        <v>51844</v>
      </c>
      <c r="B21451" s="57" t="s">
        <v>12940</v>
      </c>
      <c r="C21451" s="57" t="s">
        <v>51845</v>
      </c>
      <c r="D21451" s="57" t="s">
        <v>35682</v>
      </c>
    </row>
    <row r="21452" spans="1:4">
      <c r="A21452" s="57" t="s">
        <v>51846</v>
      </c>
      <c r="B21452" s="57" t="s">
        <v>12940</v>
      </c>
      <c r="C21452" s="57" t="s">
        <v>51847</v>
      </c>
      <c r="D21452" s="57" t="s">
        <v>51848</v>
      </c>
    </row>
    <row r="21453" spans="1:4">
      <c r="A21453" s="57" t="s">
        <v>51849</v>
      </c>
      <c r="B21453" s="57" t="s">
        <v>12940</v>
      </c>
      <c r="C21453" s="57" t="s">
        <v>51850</v>
      </c>
      <c r="D21453" s="57" t="s">
        <v>51851</v>
      </c>
    </row>
    <row r="21454" spans="1:4">
      <c r="A21454" s="57" t="s">
        <v>77499</v>
      </c>
      <c r="B21454" s="57" t="s">
        <v>12940</v>
      </c>
      <c r="C21454" s="57" t="s">
        <v>77500</v>
      </c>
      <c r="D21454" s="57" t="s">
        <v>77501</v>
      </c>
    </row>
    <row r="21455" spans="1:4">
      <c r="A21455" s="57" t="s">
        <v>51852</v>
      </c>
      <c r="B21455" s="57" t="s">
        <v>12940</v>
      </c>
      <c r="C21455" s="57" t="s">
        <v>51853</v>
      </c>
      <c r="D21455" s="57" t="s">
        <v>51854</v>
      </c>
    </row>
    <row r="21456" spans="1:4">
      <c r="A21456" s="57" t="s">
        <v>51852</v>
      </c>
      <c r="B21456" s="57"/>
      <c r="C21456" s="57" t="s">
        <v>51855</v>
      </c>
      <c r="D21456" s="57" t="s">
        <v>51856</v>
      </c>
    </row>
    <row r="21457" spans="1:4">
      <c r="A21457" s="57" t="s">
        <v>51852</v>
      </c>
      <c r="B21457" s="57"/>
      <c r="C21457" s="57" t="s">
        <v>51857</v>
      </c>
      <c r="D21457" s="57" t="s">
        <v>51858</v>
      </c>
    </row>
    <row r="21458" spans="1:4">
      <c r="A21458" s="57" t="s">
        <v>51852</v>
      </c>
      <c r="B21458" s="57"/>
      <c r="C21458" s="57" t="s">
        <v>51859</v>
      </c>
      <c r="D21458" s="57" t="s">
        <v>51860</v>
      </c>
    </row>
    <row r="21459" spans="1:4">
      <c r="A21459" s="57" t="s">
        <v>51852</v>
      </c>
      <c r="B21459" s="57"/>
      <c r="C21459" s="57" t="s">
        <v>51861</v>
      </c>
      <c r="D21459" s="57" t="s">
        <v>51862</v>
      </c>
    </row>
    <row r="21460" spans="1:4">
      <c r="A21460" s="57" t="s">
        <v>51863</v>
      </c>
      <c r="B21460" s="57" t="s">
        <v>12940</v>
      </c>
      <c r="C21460" s="57" t="s">
        <v>51864</v>
      </c>
      <c r="D21460" s="57" t="s">
        <v>51865</v>
      </c>
    </row>
    <row r="21461" spans="1:4">
      <c r="A21461" s="57" t="s">
        <v>51866</v>
      </c>
      <c r="B21461" s="57" t="s">
        <v>12940</v>
      </c>
      <c r="C21461" s="57" t="s">
        <v>51867</v>
      </c>
      <c r="D21461" s="57" t="s">
        <v>51868</v>
      </c>
    </row>
    <row r="21462" spans="1:4">
      <c r="A21462" s="57" t="s">
        <v>51866</v>
      </c>
      <c r="B21462" s="57"/>
      <c r="C21462" s="57" t="s">
        <v>51869</v>
      </c>
      <c r="D21462" s="57" t="s">
        <v>51868</v>
      </c>
    </row>
    <row r="21463" spans="1:4">
      <c r="A21463" s="57" t="s">
        <v>51870</v>
      </c>
      <c r="B21463" s="57" t="s">
        <v>12940</v>
      </c>
      <c r="C21463" s="57" t="s">
        <v>51871</v>
      </c>
      <c r="D21463" s="57" t="s">
        <v>51872</v>
      </c>
    </row>
    <row r="21464" spans="1:4">
      <c r="A21464" s="57" t="s">
        <v>51870</v>
      </c>
      <c r="B21464" s="57"/>
      <c r="C21464" s="57" t="s">
        <v>51873</v>
      </c>
      <c r="D21464" s="57" t="s">
        <v>51874</v>
      </c>
    </row>
    <row r="21465" spans="1:4">
      <c r="A21465" s="57" t="s">
        <v>51870</v>
      </c>
      <c r="B21465" s="57"/>
      <c r="C21465" s="57" t="s">
        <v>51875</v>
      </c>
      <c r="D21465" s="57" t="s">
        <v>51876</v>
      </c>
    </row>
    <row r="21466" spans="1:4">
      <c r="A21466" s="57" t="s">
        <v>51870</v>
      </c>
      <c r="B21466" s="57"/>
      <c r="C21466" s="57" t="s">
        <v>51877</v>
      </c>
      <c r="D21466" s="57" t="s">
        <v>51878</v>
      </c>
    </row>
    <row r="21467" spans="1:4">
      <c r="A21467" s="57" t="s">
        <v>51879</v>
      </c>
      <c r="B21467" s="57" t="s">
        <v>12940</v>
      </c>
      <c r="C21467" s="57" t="s">
        <v>51880</v>
      </c>
      <c r="D21467" s="57" t="s">
        <v>51881</v>
      </c>
    </row>
    <row r="21468" spans="1:4">
      <c r="A21468" s="57" t="s">
        <v>51879</v>
      </c>
      <c r="B21468" s="57"/>
      <c r="C21468" s="57" t="s">
        <v>51882</v>
      </c>
      <c r="D21468" s="57" t="s">
        <v>51883</v>
      </c>
    </row>
    <row r="21469" spans="1:4">
      <c r="A21469" s="57" t="s">
        <v>51884</v>
      </c>
      <c r="B21469" s="57" t="s">
        <v>12940</v>
      </c>
      <c r="C21469" s="57" t="s">
        <v>51885</v>
      </c>
      <c r="D21469" s="57" t="s">
        <v>51886</v>
      </c>
    </row>
    <row r="21470" spans="1:4">
      <c r="A21470" s="57" t="s">
        <v>51887</v>
      </c>
      <c r="B21470" s="57" t="s">
        <v>12940</v>
      </c>
      <c r="C21470" s="57" t="s">
        <v>51888</v>
      </c>
      <c r="D21470" s="57" t="s">
        <v>19034</v>
      </c>
    </row>
    <row r="21471" spans="1:4">
      <c r="A21471" s="57" t="s">
        <v>51889</v>
      </c>
      <c r="B21471" s="57" t="s">
        <v>12940</v>
      </c>
      <c r="C21471" s="57" t="s">
        <v>51890</v>
      </c>
      <c r="D21471" s="57" t="s">
        <v>19034</v>
      </c>
    </row>
    <row r="21472" spans="1:4">
      <c r="A21472" s="57" t="s">
        <v>51891</v>
      </c>
      <c r="B21472" s="57" t="s">
        <v>12940</v>
      </c>
      <c r="C21472" s="57" t="s">
        <v>51892</v>
      </c>
      <c r="D21472" s="57" t="s">
        <v>51893</v>
      </c>
    </row>
    <row r="21473" spans="1:4">
      <c r="A21473" s="57" t="s">
        <v>51891</v>
      </c>
      <c r="B21473" s="57"/>
      <c r="C21473" s="57" t="s">
        <v>51894</v>
      </c>
      <c r="D21473" s="57" t="s">
        <v>51895</v>
      </c>
    </row>
    <row r="21474" spans="1:4">
      <c r="A21474" s="57" t="s">
        <v>51896</v>
      </c>
      <c r="B21474" s="57" t="s">
        <v>12940</v>
      </c>
      <c r="C21474" s="57" t="s">
        <v>51897</v>
      </c>
      <c r="D21474" s="57" t="s">
        <v>51898</v>
      </c>
    </row>
    <row r="21475" spans="1:4">
      <c r="A21475" s="57" t="s">
        <v>51896</v>
      </c>
      <c r="B21475" s="57"/>
      <c r="C21475" s="57" t="s">
        <v>51899</v>
      </c>
      <c r="D21475" s="57" t="s">
        <v>51900</v>
      </c>
    </row>
    <row r="21476" spans="1:4">
      <c r="A21476" s="57" t="s">
        <v>51896</v>
      </c>
      <c r="B21476" s="57"/>
      <c r="C21476" s="57" t="s">
        <v>51901</v>
      </c>
      <c r="D21476" s="57" t="s">
        <v>51902</v>
      </c>
    </row>
    <row r="21477" spans="1:4">
      <c r="A21477" s="57" t="s">
        <v>51896</v>
      </c>
      <c r="B21477" s="57"/>
      <c r="C21477" s="57" t="s">
        <v>51903</v>
      </c>
      <c r="D21477" s="57" t="s">
        <v>51904</v>
      </c>
    </row>
    <row r="21478" spans="1:4">
      <c r="A21478" s="57" t="s">
        <v>51896</v>
      </c>
      <c r="B21478" s="57"/>
      <c r="C21478" s="57" t="s">
        <v>51905</v>
      </c>
      <c r="D21478" s="57" t="s">
        <v>51906</v>
      </c>
    </row>
    <row r="21479" spans="1:4">
      <c r="A21479" s="57" t="s">
        <v>51896</v>
      </c>
      <c r="B21479" s="57"/>
      <c r="C21479" s="57" t="s">
        <v>51907</v>
      </c>
      <c r="D21479" s="57" t="s">
        <v>51908</v>
      </c>
    </row>
    <row r="21480" spans="1:4">
      <c r="A21480" s="57" t="s">
        <v>51896</v>
      </c>
      <c r="B21480" s="57"/>
      <c r="C21480" s="57" t="s">
        <v>51909</v>
      </c>
      <c r="D21480" s="57" t="s">
        <v>51910</v>
      </c>
    </row>
    <row r="21481" spans="1:4">
      <c r="A21481" s="57" t="s">
        <v>51911</v>
      </c>
      <c r="B21481" s="57" t="s">
        <v>12940</v>
      </c>
      <c r="C21481" s="57" t="s">
        <v>51912</v>
      </c>
      <c r="D21481" s="57" t="s">
        <v>51913</v>
      </c>
    </row>
    <row r="21482" spans="1:4">
      <c r="A21482" s="57" t="s">
        <v>51911</v>
      </c>
      <c r="B21482" s="57"/>
      <c r="C21482" s="57" t="s">
        <v>51914</v>
      </c>
      <c r="D21482" s="57" t="s">
        <v>51915</v>
      </c>
    </row>
    <row r="21483" spans="1:4">
      <c r="A21483" s="57" t="s">
        <v>51911</v>
      </c>
      <c r="B21483" s="57"/>
      <c r="C21483" s="57" t="s">
        <v>51916</v>
      </c>
      <c r="D21483" s="57" t="s">
        <v>51917</v>
      </c>
    </row>
    <row r="21484" spans="1:4">
      <c r="A21484" s="57" t="s">
        <v>51911</v>
      </c>
      <c r="B21484" s="57"/>
      <c r="C21484" s="57" t="s">
        <v>51918</v>
      </c>
      <c r="D21484" s="57" t="s">
        <v>51919</v>
      </c>
    </row>
    <row r="21485" spans="1:4">
      <c r="A21485" s="57" t="s">
        <v>51911</v>
      </c>
      <c r="B21485" s="57"/>
      <c r="C21485" s="57" t="s">
        <v>51920</v>
      </c>
      <c r="D21485" s="57" t="s">
        <v>51921</v>
      </c>
    </row>
    <row r="21486" spans="1:4">
      <c r="A21486" s="57" t="s">
        <v>75486</v>
      </c>
      <c r="B21486" s="57" t="s">
        <v>12940</v>
      </c>
      <c r="C21486" s="57" t="s">
        <v>75487</v>
      </c>
      <c r="D21486" s="57" t="s">
        <v>75488</v>
      </c>
    </row>
    <row r="21487" spans="1:4">
      <c r="A21487" s="57" t="s">
        <v>51922</v>
      </c>
      <c r="B21487" s="57" t="s">
        <v>12940</v>
      </c>
      <c r="C21487" s="57" t="s">
        <v>51923</v>
      </c>
      <c r="D21487" s="57" t="s">
        <v>51924</v>
      </c>
    </row>
    <row r="21488" spans="1:4">
      <c r="A21488" s="57" t="s">
        <v>51922</v>
      </c>
      <c r="B21488" s="57"/>
      <c r="C21488" s="57" t="s">
        <v>51925</v>
      </c>
      <c r="D21488" s="57" t="s">
        <v>51926</v>
      </c>
    </row>
    <row r="21489" spans="1:4">
      <c r="A21489" s="57" t="s">
        <v>51927</v>
      </c>
      <c r="B21489" s="57" t="s">
        <v>12940</v>
      </c>
      <c r="C21489" s="57" t="s">
        <v>51928</v>
      </c>
      <c r="D21489" s="57" t="s">
        <v>51929</v>
      </c>
    </row>
    <row r="21490" spans="1:4">
      <c r="A21490" s="57" t="s">
        <v>51927</v>
      </c>
      <c r="B21490" s="57"/>
      <c r="C21490" s="57" t="s">
        <v>51930</v>
      </c>
      <c r="D21490" s="57" t="s">
        <v>51931</v>
      </c>
    </row>
    <row r="21491" spans="1:4">
      <c r="A21491" s="57" t="s">
        <v>51927</v>
      </c>
      <c r="B21491" s="57"/>
      <c r="C21491" s="57" t="s">
        <v>51932</v>
      </c>
      <c r="D21491" s="57" t="s">
        <v>51933</v>
      </c>
    </row>
    <row r="21492" spans="1:4">
      <c r="A21492" s="57" t="s">
        <v>51927</v>
      </c>
      <c r="B21492" s="57"/>
      <c r="C21492" s="57" t="s">
        <v>51934</v>
      </c>
      <c r="D21492" s="57" t="s">
        <v>51935</v>
      </c>
    </row>
    <row r="21493" spans="1:4">
      <c r="A21493" s="57" t="s">
        <v>51927</v>
      </c>
      <c r="B21493" s="57"/>
      <c r="C21493" s="57" t="s">
        <v>51936</v>
      </c>
      <c r="D21493" s="57" t="s">
        <v>51937</v>
      </c>
    </row>
    <row r="21494" spans="1:4">
      <c r="A21494" s="57" t="s">
        <v>51938</v>
      </c>
      <c r="B21494" s="57" t="s">
        <v>12940</v>
      </c>
      <c r="C21494" s="57" t="s">
        <v>51939</v>
      </c>
      <c r="D21494" s="57" t="s">
        <v>51940</v>
      </c>
    </row>
    <row r="21495" spans="1:4">
      <c r="A21495" s="57" t="s">
        <v>51938</v>
      </c>
      <c r="B21495" s="57"/>
      <c r="C21495" s="57" t="s">
        <v>77502</v>
      </c>
      <c r="D21495" s="57" t="s">
        <v>77503</v>
      </c>
    </row>
    <row r="21496" spans="1:4">
      <c r="A21496" s="57" t="s">
        <v>51938</v>
      </c>
      <c r="B21496" s="57"/>
      <c r="C21496" s="57" t="s">
        <v>77504</v>
      </c>
      <c r="D21496" s="57" t="s">
        <v>77505</v>
      </c>
    </row>
    <row r="21497" spans="1:4">
      <c r="A21497" s="57" t="s">
        <v>7957</v>
      </c>
      <c r="B21497" s="57" t="s">
        <v>10518</v>
      </c>
      <c r="C21497" s="57" t="s">
        <v>3731</v>
      </c>
      <c r="D21497" s="57" t="s">
        <v>3732</v>
      </c>
    </row>
    <row r="21498" spans="1:4">
      <c r="A21498" s="57" t="s">
        <v>7958</v>
      </c>
      <c r="B21498" s="57" t="s">
        <v>2449</v>
      </c>
      <c r="C21498" s="57" t="s">
        <v>3705</v>
      </c>
      <c r="D21498" s="57" t="s">
        <v>3706</v>
      </c>
    </row>
    <row r="21499" spans="1:4">
      <c r="A21499" s="57" t="s">
        <v>7958</v>
      </c>
      <c r="B21499" s="57" t="s">
        <v>2449</v>
      </c>
      <c r="C21499" s="57" t="s">
        <v>3717</v>
      </c>
      <c r="D21499" s="57" t="s">
        <v>3718</v>
      </c>
    </row>
    <row r="21500" spans="1:4">
      <c r="A21500" s="57" t="s">
        <v>7958</v>
      </c>
      <c r="B21500" s="57" t="s">
        <v>2449</v>
      </c>
      <c r="C21500" s="57" t="s">
        <v>13173</v>
      </c>
      <c r="D21500" s="57" t="s">
        <v>13174</v>
      </c>
    </row>
    <row r="21501" spans="1:4">
      <c r="A21501" s="57" t="s">
        <v>7958</v>
      </c>
      <c r="B21501" s="57" t="s">
        <v>2449</v>
      </c>
      <c r="C21501" s="57" t="s">
        <v>13175</v>
      </c>
      <c r="D21501" s="57" t="s">
        <v>13176</v>
      </c>
    </row>
    <row r="21502" spans="1:4">
      <c r="A21502" s="57" t="s">
        <v>7958</v>
      </c>
      <c r="B21502" s="57" t="s">
        <v>2449</v>
      </c>
      <c r="C21502" s="57" t="s">
        <v>15570</v>
      </c>
      <c r="D21502" s="57" t="s">
        <v>15571</v>
      </c>
    </row>
    <row r="21503" spans="1:4">
      <c r="A21503" s="57" t="s">
        <v>7958</v>
      </c>
      <c r="B21503" s="57" t="s">
        <v>2449</v>
      </c>
      <c r="C21503" s="57" t="s">
        <v>17567</v>
      </c>
      <c r="D21503" s="57" t="s">
        <v>17568</v>
      </c>
    </row>
    <row r="21504" spans="1:4">
      <c r="A21504" s="57" t="s">
        <v>7958</v>
      </c>
      <c r="B21504" s="57" t="s">
        <v>2449</v>
      </c>
      <c r="C21504" s="57" t="s">
        <v>17569</v>
      </c>
      <c r="D21504" s="57" t="s">
        <v>17570</v>
      </c>
    </row>
    <row r="21505" spans="1:4">
      <c r="A21505" s="57" t="s">
        <v>7958</v>
      </c>
      <c r="B21505" s="57" t="s">
        <v>2449</v>
      </c>
      <c r="C21505" s="57" t="s">
        <v>51941</v>
      </c>
      <c r="D21505" s="57" t="s">
        <v>51942</v>
      </c>
    </row>
    <row r="21506" spans="1:4">
      <c r="A21506" s="57" t="s">
        <v>51943</v>
      </c>
      <c r="B21506" s="57" t="s">
        <v>12940</v>
      </c>
      <c r="C21506" s="57" t="s">
        <v>51944</v>
      </c>
      <c r="D21506" s="57" t="s">
        <v>35682</v>
      </c>
    </row>
    <row r="21507" spans="1:4">
      <c r="A21507" s="57" t="s">
        <v>51945</v>
      </c>
      <c r="B21507" s="57" t="s">
        <v>12940</v>
      </c>
      <c r="C21507" s="57" t="s">
        <v>51946</v>
      </c>
      <c r="D21507" s="57" t="s">
        <v>51947</v>
      </c>
    </row>
    <row r="21508" spans="1:4">
      <c r="A21508" s="57" t="s">
        <v>51945</v>
      </c>
      <c r="B21508" s="57"/>
      <c r="C21508" s="57" t="s">
        <v>51948</v>
      </c>
      <c r="D21508" s="57" t="s">
        <v>51949</v>
      </c>
    </row>
    <row r="21509" spans="1:4">
      <c r="A21509" s="57" t="s">
        <v>51950</v>
      </c>
      <c r="B21509" s="57" t="s">
        <v>12940</v>
      </c>
      <c r="C21509" s="57" t="s">
        <v>51951</v>
      </c>
      <c r="D21509" s="57" t="s">
        <v>19034</v>
      </c>
    </row>
    <row r="21510" spans="1:4">
      <c r="A21510" s="57" t="s">
        <v>51952</v>
      </c>
      <c r="B21510" s="57" t="s">
        <v>12940</v>
      </c>
      <c r="C21510" s="57" t="s">
        <v>51953</v>
      </c>
      <c r="D21510" s="57" t="s">
        <v>51954</v>
      </c>
    </row>
    <row r="21511" spans="1:4">
      <c r="A21511" s="57" t="s">
        <v>51952</v>
      </c>
      <c r="B21511" s="57"/>
      <c r="C21511" s="57" t="s">
        <v>51955</v>
      </c>
      <c r="D21511" s="57" t="s">
        <v>51956</v>
      </c>
    </row>
    <row r="21512" spans="1:4">
      <c r="A21512" s="57" t="s">
        <v>51952</v>
      </c>
      <c r="B21512" s="57"/>
      <c r="C21512" s="57" t="s">
        <v>51957</v>
      </c>
      <c r="D21512" s="57" t="s">
        <v>51958</v>
      </c>
    </row>
    <row r="21513" spans="1:4">
      <c r="A21513" s="57" t="s">
        <v>51952</v>
      </c>
      <c r="B21513" s="57"/>
      <c r="C21513" s="57" t="s">
        <v>51959</v>
      </c>
      <c r="D21513" s="57" t="s">
        <v>51960</v>
      </c>
    </row>
    <row r="21514" spans="1:4">
      <c r="A21514" s="57" t="s">
        <v>51952</v>
      </c>
      <c r="B21514" s="57"/>
      <c r="C21514" s="57" t="s">
        <v>51961</v>
      </c>
      <c r="D21514" s="57" t="s">
        <v>51962</v>
      </c>
    </row>
    <row r="21515" spans="1:4">
      <c r="A21515" s="57" t="s">
        <v>51963</v>
      </c>
      <c r="B21515" s="57" t="s">
        <v>12940</v>
      </c>
      <c r="C21515" s="57" t="s">
        <v>51964</v>
      </c>
      <c r="D21515" s="57" t="s">
        <v>51965</v>
      </c>
    </row>
    <row r="21516" spans="1:4">
      <c r="A21516" s="57" t="s">
        <v>51966</v>
      </c>
      <c r="B21516" s="57" t="s">
        <v>12940</v>
      </c>
      <c r="C21516" s="57" t="s">
        <v>51967</v>
      </c>
      <c r="D21516" s="57" t="s">
        <v>51968</v>
      </c>
    </row>
    <row r="21517" spans="1:4">
      <c r="A21517" s="57" t="s">
        <v>51969</v>
      </c>
      <c r="B21517" s="57" t="s">
        <v>12940</v>
      </c>
      <c r="C21517" s="57" t="s">
        <v>51970</v>
      </c>
      <c r="D21517" s="57" t="s">
        <v>51971</v>
      </c>
    </row>
    <row r="21518" spans="1:4">
      <c r="A21518" s="57" t="s">
        <v>51972</v>
      </c>
      <c r="B21518" s="57" t="s">
        <v>12940</v>
      </c>
      <c r="C21518" s="57" t="s">
        <v>51973</v>
      </c>
      <c r="D21518" s="57" t="s">
        <v>35682</v>
      </c>
    </row>
    <row r="21519" spans="1:4">
      <c r="A21519" s="57" t="s">
        <v>51974</v>
      </c>
      <c r="B21519" s="57" t="s">
        <v>12940</v>
      </c>
      <c r="C21519" s="57" t="s">
        <v>51975</v>
      </c>
      <c r="D21519" s="57" t="s">
        <v>51976</v>
      </c>
    </row>
    <row r="21520" spans="1:4">
      <c r="A21520" s="57" t="s">
        <v>51977</v>
      </c>
      <c r="B21520" s="57" t="s">
        <v>12940</v>
      </c>
      <c r="C21520" s="57" t="s">
        <v>51978</v>
      </c>
      <c r="D21520" s="57" t="s">
        <v>51979</v>
      </c>
    </row>
    <row r="21521" spans="1:4">
      <c r="A21521" s="57" t="s">
        <v>7959</v>
      </c>
      <c r="B21521" s="57" t="s">
        <v>2451</v>
      </c>
      <c r="C21521" s="57" t="s">
        <v>3776</v>
      </c>
      <c r="D21521" s="57" t="s">
        <v>3777</v>
      </c>
    </row>
    <row r="21522" spans="1:4">
      <c r="A21522" s="57" t="s">
        <v>7959</v>
      </c>
      <c r="B21522" s="57" t="s">
        <v>2451</v>
      </c>
      <c r="C21522" s="57" t="s">
        <v>3799</v>
      </c>
      <c r="D21522" s="57" t="s">
        <v>2789</v>
      </c>
    </row>
    <row r="21523" spans="1:4">
      <c r="A21523" s="57" t="s">
        <v>7959</v>
      </c>
      <c r="B21523" s="57" t="s">
        <v>2451</v>
      </c>
      <c r="C21523" s="57" t="s">
        <v>8788</v>
      </c>
      <c r="D21523" s="57" t="s">
        <v>8789</v>
      </c>
    </row>
    <row r="21524" spans="1:4">
      <c r="A21524" s="57" t="s">
        <v>7959</v>
      </c>
      <c r="B21524" s="57" t="s">
        <v>2451</v>
      </c>
      <c r="C21524" s="57" t="s">
        <v>13177</v>
      </c>
      <c r="D21524" s="57" t="s">
        <v>13178</v>
      </c>
    </row>
    <row r="21525" spans="1:4">
      <c r="A21525" s="57" t="s">
        <v>7959</v>
      </c>
      <c r="B21525" s="57" t="s">
        <v>2451</v>
      </c>
      <c r="C21525" s="57" t="s">
        <v>15572</v>
      </c>
      <c r="D21525" s="57" t="s">
        <v>14647</v>
      </c>
    </row>
    <row r="21526" spans="1:4">
      <c r="A21526" s="57" t="s">
        <v>7959</v>
      </c>
      <c r="B21526" s="57" t="s">
        <v>2451</v>
      </c>
      <c r="C21526" s="57" t="s">
        <v>15573</v>
      </c>
      <c r="D21526" s="57" t="s">
        <v>15574</v>
      </c>
    </row>
    <row r="21527" spans="1:4">
      <c r="A21527" s="57" t="s">
        <v>7959</v>
      </c>
      <c r="B21527" s="57" t="s">
        <v>2451</v>
      </c>
      <c r="C21527" s="57" t="s">
        <v>17571</v>
      </c>
      <c r="D21527" s="57" t="s">
        <v>17572</v>
      </c>
    </row>
    <row r="21528" spans="1:4">
      <c r="A21528" s="57" t="s">
        <v>51980</v>
      </c>
      <c r="B21528" s="57" t="s">
        <v>12940</v>
      </c>
      <c r="C21528" s="57" t="s">
        <v>51981</v>
      </c>
      <c r="D21528" s="57" t="s">
        <v>51982</v>
      </c>
    </row>
    <row r="21529" spans="1:4">
      <c r="A21529" s="57" t="s">
        <v>7960</v>
      </c>
      <c r="B21529" s="57" t="s">
        <v>2453</v>
      </c>
      <c r="C21529" s="57" t="s">
        <v>3834</v>
      </c>
      <c r="D21529" s="57" t="s">
        <v>3835</v>
      </c>
    </row>
    <row r="21530" spans="1:4">
      <c r="A21530" s="57" t="s">
        <v>51983</v>
      </c>
      <c r="B21530" s="57" t="s">
        <v>12940</v>
      </c>
      <c r="C21530" s="57" t="s">
        <v>51984</v>
      </c>
      <c r="D21530" s="57" t="s">
        <v>51985</v>
      </c>
    </row>
    <row r="21531" spans="1:4">
      <c r="A21531" s="57" t="s">
        <v>51983</v>
      </c>
      <c r="B21531" s="57"/>
      <c r="C21531" s="57" t="s">
        <v>51986</v>
      </c>
      <c r="D21531" s="57" t="s">
        <v>51987</v>
      </c>
    </row>
    <row r="21532" spans="1:4">
      <c r="A21532" s="57" t="s">
        <v>51988</v>
      </c>
      <c r="B21532" s="57" t="s">
        <v>12940</v>
      </c>
      <c r="C21532" s="57" t="s">
        <v>51989</v>
      </c>
      <c r="D21532" s="57" t="s">
        <v>51990</v>
      </c>
    </row>
    <row r="21533" spans="1:4">
      <c r="A21533" s="57" t="s">
        <v>51988</v>
      </c>
      <c r="B21533" s="57"/>
      <c r="C21533" s="57" t="s">
        <v>51991</v>
      </c>
      <c r="D21533" s="57" t="s">
        <v>51992</v>
      </c>
    </row>
    <row r="21534" spans="1:4">
      <c r="A21534" s="57" t="s">
        <v>51988</v>
      </c>
      <c r="B21534" s="57"/>
      <c r="C21534" s="57" t="s">
        <v>51993</v>
      </c>
      <c r="D21534" s="57" t="s">
        <v>51994</v>
      </c>
    </row>
    <row r="21535" spans="1:4">
      <c r="A21535" s="57" t="s">
        <v>51995</v>
      </c>
      <c r="B21535" s="57" t="s">
        <v>12940</v>
      </c>
      <c r="C21535" s="57" t="s">
        <v>51996</v>
      </c>
      <c r="D21535" s="57" t="s">
        <v>51997</v>
      </c>
    </row>
    <row r="21536" spans="1:4">
      <c r="A21536" s="57" t="s">
        <v>51995</v>
      </c>
      <c r="B21536" s="57"/>
      <c r="C21536" s="57" t="s">
        <v>51998</v>
      </c>
      <c r="D21536" s="57" t="s">
        <v>51999</v>
      </c>
    </row>
    <row r="21537" spans="1:4">
      <c r="A21537" s="57" t="s">
        <v>52000</v>
      </c>
      <c r="B21537" s="57" t="s">
        <v>12940</v>
      </c>
      <c r="C21537" s="57" t="s">
        <v>52001</v>
      </c>
      <c r="D21537" s="57" t="s">
        <v>52002</v>
      </c>
    </row>
    <row r="21538" spans="1:4">
      <c r="A21538" s="57" t="s">
        <v>52003</v>
      </c>
      <c r="B21538" s="57" t="s">
        <v>12940</v>
      </c>
      <c r="C21538" s="57" t="s">
        <v>52004</v>
      </c>
      <c r="D21538" s="57" t="s">
        <v>52005</v>
      </c>
    </row>
    <row r="21539" spans="1:4">
      <c r="A21539" s="57" t="s">
        <v>52003</v>
      </c>
      <c r="B21539" s="57"/>
      <c r="C21539" s="57" t="s">
        <v>52006</v>
      </c>
      <c r="D21539" s="57" t="s">
        <v>52007</v>
      </c>
    </row>
    <row r="21540" spans="1:4">
      <c r="A21540" s="57" t="s">
        <v>52003</v>
      </c>
      <c r="B21540" s="57"/>
      <c r="C21540" s="57" t="s">
        <v>52008</v>
      </c>
      <c r="D21540" s="57" t="s">
        <v>52009</v>
      </c>
    </row>
    <row r="21541" spans="1:4">
      <c r="A21541" s="57" t="s">
        <v>52003</v>
      </c>
      <c r="B21541" s="57"/>
      <c r="C21541" s="57" t="s">
        <v>52010</v>
      </c>
      <c r="D21541" s="57" t="s">
        <v>52011</v>
      </c>
    </row>
    <row r="21542" spans="1:4">
      <c r="A21542" s="57" t="s">
        <v>10175</v>
      </c>
      <c r="B21542" s="57" t="s">
        <v>2455</v>
      </c>
      <c r="C21542" s="57" t="s">
        <v>10176</v>
      </c>
      <c r="D21542" s="57" t="s">
        <v>10177</v>
      </c>
    </row>
    <row r="21543" spans="1:4">
      <c r="A21543" s="57" t="s">
        <v>10175</v>
      </c>
      <c r="B21543" s="57" t="s">
        <v>2455</v>
      </c>
      <c r="C21543" s="57" t="s">
        <v>10178</v>
      </c>
      <c r="D21543" s="57" t="s">
        <v>10179</v>
      </c>
    </row>
    <row r="21544" spans="1:4">
      <c r="A21544" s="57" t="s">
        <v>10175</v>
      </c>
      <c r="B21544" s="57" t="s">
        <v>2455</v>
      </c>
      <c r="C21544" s="57" t="s">
        <v>15575</v>
      </c>
      <c r="D21544" s="57" t="s">
        <v>15576</v>
      </c>
    </row>
    <row r="21545" spans="1:4">
      <c r="A21545" s="57" t="s">
        <v>10175</v>
      </c>
      <c r="B21545" s="57" t="s">
        <v>2455</v>
      </c>
      <c r="C21545" s="57" t="s">
        <v>17573</v>
      </c>
      <c r="D21545" s="57" t="s">
        <v>17574</v>
      </c>
    </row>
    <row r="21546" spans="1:4">
      <c r="A21546" s="57" t="s">
        <v>7961</v>
      </c>
      <c r="B21546" s="57" t="s">
        <v>2455</v>
      </c>
      <c r="C21546" s="57" t="s">
        <v>3832</v>
      </c>
      <c r="D21546" s="57" t="s">
        <v>3833</v>
      </c>
    </row>
    <row r="21547" spans="1:4">
      <c r="A21547" s="57" t="s">
        <v>7961</v>
      </c>
      <c r="B21547" s="57" t="s">
        <v>2455</v>
      </c>
      <c r="C21547" s="57" t="s">
        <v>8790</v>
      </c>
      <c r="D21547" s="57" t="s">
        <v>8791</v>
      </c>
    </row>
    <row r="21548" spans="1:4">
      <c r="A21548" s="57" t="s">
        <v>7961</v>
      </c>
      <c r="B21548" s="57" t="s">
        <v>2455</v>
      </c>
      <c r="C21548" s="57" t="s">
        <v>15577</v>
      </c>
      <c r="D21548" s="57" t="s">
        <v>15578</v>
      </c>
    </row>
    <row r="21549" spans="1:4">
      <c r="A21549" s="57" t="s">
        <v>7961</v>
      </c>
      <c r="B21549" s="57" t="s">
        <v>2455</v>
      </c>
      <c r="C21549" s="57" t="s">
        <v>15579</v>
      </c>
      <c r="D21549" s="57" t="s">
        <v>15580</v>
      </c>
    </row>
    <row r="21550" spans="1:4">
      <c r="A21550" s="57" t="s">
        <v>7961</v>
      </c>
      <c r="B21550" s="57" t="s">
        <v>2455</v>
      </c>
      <c r="C21550" s="57" t="s">
        <v>17575</v>
      </c>
      <c r="D21550" s="57" t="s">
        <v>17576</v>
      </c>
    </row>
    <row r="21551" spans="1:4">
      <c r="A21551" s="57" t="s">
        <v>52012</v>
      </c>
      <c r="B21551" s="57" t="s">
        <v>12940</v>
      </c>
      <c r="C21551" s="57" t="s">
        <v>52013</v>
      </c>
      <c r="D21551" s="57" t="s">
        <v>52014</v>
      </c>
    </row>
    <row r="21552" spans="1:4">
      <c r="A21552" s="57" t="s">
        <v>52015</v>
      </c>
      <c r="B21552" s="57" t="s">
        <v>12940</v>
      </c>
      <c r="C21552" s="57" t="s">
        <v>52016</v>
      </c>
      <c r="D21552" s="57" t="s">
        <v>52017</v>
      </c>
    </row>
    <row r="21553" spans="1:4">
      <c r="A21553" s="57" t="s">
        <v>52015</v>
      </c>
      <c r="B21553" s="57"/>
      <c r="C21553" s="57" t="s">
        <v>52018</v>
      </c>
      <c r="D21553" s="57" t="s">
        <v>52019</v>
      </c>
    </row>
    <row r="21554" spans="1:4">
      <c r="A21554" s="57" t="s">
        <v>52015</v>
      </c>
      <c r="B21554" s="57"/>
      <c r="C21554" s="57" t="s">
        <v>52020</v>
      </c>
      <c r="D21554" s="57" t="s">
        <v>52021</v>
      </c>
    </row>
    <row r="21555" spans="1:4">
      <c r="A21555" s="57" t="s">
        <v>52022</v>
      </c>
      <c r="B21555" s="57" t="s">
        <v>12940</v>
      </c>
      <c r="C21555" s="57" t="s">
        <v>52023</v>
      </c>
      <c r="D21555" s="57" t="s">
        <v>2836</v>
      </c>
    </row>
    <row r="21556" spans="1:4">
      <c r="A21556" s="57" t="s">
        <v>52024</v>
      </c>
      <c r="B21556" s="57" t="s">
        <v>12940</v>
      </c>
      <c r="C21556" s="57" t="s">
        <v>52025</v>
      </c>
      <c r="D21556" s="57" t="s">
        <v>52026</v>
      </c>
    </row>
    <row r="21557" spans="1:4">
      <c r="A21557" s="57" t="s">
        <v>52024</v>
      </c>
      <c r="B21557" s="57"/>
      <c r="C21557" s="57" t="s">
        <v>52027</v>
      </c>
      <c r="D21557" s="57" t="s">
        <v>52028</v>
      </c>
    </row>
    <row r="21558" spans="1:4">
      <c r="A21558" s="57" t="s">
        <v>52029</v>
      </c>
      <c r="B21558" s="57" t="s">
        <v>12940</v>
      </c>
      <c r="C21558" s="57" t="s">
        <v>52030</v>
      </c>
      <c r="D21558" s="57" t="s">
        <v>52031</v>
      </c>
    </row>
    <row r="21559" spans="1:4">
      <c r="A21559" s="57" t="s">
        <v>52032</v>
      </c>
      <c r="B21559" s="57" t="s">
        <v>12940</v>
      </c>
      <c r="C21559" s="57" t="s">
        <v>52033</v>
      </c>
      <c r="D21559" s="57" t="s">
        <v>52034</v>
      </c>
    </row>
    <row r="21560" spans="1:4">
      <c r="A21560" s="57" t="s">
        <v>52032</v>
      </c>
      <c r="B21560" s="57"/>
      <c r="C21560" s="57" t="s">
        <v>52035</v>
      </c>
      <c r="D21560" s="57" t="s">
        <v>52036</v>
      </c>
    </row>
    <row r="21561" spans="1:4">
      <c r="A21561" s="57" t="s">
        <v>52037</v>
      </c>
      <c r="B21561" s="57" t="s">
        <v>12940</v>
      </c>
      <c r="C21561" s="57" t="s">
        <v>52038</v>
      </c>
      <c r="D21561" s="57" t="s">
        <v>52039</v>
      </c>
    </row>
    <row r="21562" spans="1:4">
      <c r="A21562" s="57" t="s">
        <v>52040</v>
      </c>
      <c r="B21562" s="57" t="s">
        <v>12940</v>
      </c>
      <c r="C21562" s="57" t="s">
        <v>52041</v>
      </c>
      <c r="D21562" s="57" t="s">
        <v>52042</v>
      </c>
    </row>
    <row r="21563" spans="1:4">
      <c r="A21563" s="57" t="s">
        <v>52040</v>
      </c>
      <c r="B21563" s="57"/>
      <c r="C21563" s="57" t="s">
        <v>52043</v>
      </c>
      <c r="D21563" s="57" t="s">
        <v>52044</v>
      </c>
    </row>
    <row r="21564" spans="1:4">
      <c r="A21564" s="57" t="s">
        <v>52040</v>
      </c>
      <c r="B21564" s="57"/>
      <c r="C21564" s="57" t="s">
        <v>52045</v>
      </c>
      <c r="D21564" s="57" t="s">
        <v>52046</v>
      </c>
    </row>
    <row r="21565" spans="1:4">
      <c r="A21565" s="57" t="s">
        <v>52040</v>
      </c>
      <c r="B21565" s="57"/>
      <c r="C21565" s="57" t="s">
        <v>75489</v>
      </c>
      <c r="D21565" s="57" t="s">
        <v>75490</v>
      </c>
    </row>
    <row r="21566" spans="1:4">
      <c r="A21566" s="57" t="s">
        <v>52047</v>
      </c>
      <c r="B21566" s="57" t="s">
        <v>12940</v>
      </c>
      <c r="C21566" s="57" t="s">
        <v>52048</v>
      </c>
      <c r="D21566" s="57" t="s">
        <v>52049</v>
      </c>
    </row>
    <row r="21567" spans="1:4">
      <c r="A21567" s="57" t="s">
        <v>52047</v>
      </c>
      <c r="B21567" s="57"/>
      <c r="C21567" s="57" t="s">
        <v>18078</v>
      </c>
      <c r="D21567" s="57" t="s">
        <v>52049</v>
      </c>
    </row>
    <row r="21568" spans="1:4">
      <c r="A21568" s="57" t="s">
        <v>52050</v>
      </c>
      <c r="B21568" s="57" t="s">
        <v>12940</v>
      </c>
      <c r="C21568" s="57" t="s">
        <v>52051</v>
      </c>
      <c r="D21568" s="57" t="s">
        <v>52052</v>
      </c>
    </row>
    <row r="21569" spans="1:4">
      <c r="A21569" s="57" t="s">
        <v>52050</v>
      </c>
      <c r="B21569" s="57"/>
      <c r="C21569" s="57" t="s">
        <v>52053</v>
      </c>
      <c r="D21569" s="57" t="s">
        <v>52054</v>
      </c>
    </row>
    <row r="21570" spans="1:4">
      <c r="A21570" s="57" t="s">
        <v>7962</v>
      </c>
      <c r="B21570" s="57" t="s">
        <v>2457</v>
      </c>
      <c r="C21570" s="57" t="s">
        <v>4408</v>
      </c>
      <c r="D21570" s="57" t="s">
        <v>4409</v>
      </c>
    </row>
    <row r="21571" spans="1:4">
      <c r="A21571" s="57" t="s">
        <v>7962</v>
      </c>
      <c r="B21571" s="57" t="s">
        <v>2457</v>
      </c>
      <c r="C21571" s="57" t="s">
        <v>4753</v>
      </c>
      <c r="D21571" s="57" t="s">
        <v>4754</v>
      </c>
    </row>
    <row r="21572" spans="1:4">
      <c r="A21572" s="57" t="s">
        <v>52055</v>
      </c>
      <c r="B21572" s="57" t="s">
        <v>12940</v>
      </c>
      <c r="C21572" s="57" t="s">
        <v>52056</v>
      </c>
      <c r="D21572" s="57" t="s">
        <v>19034</v>
      </c>
    </row>
    <row r="21573" spans="1:4">
      <c r="A21573" s="57" t="s">
        <v>52057</v>
      </c>
      <c r="B21573" s="57" t="s">
        <v>12940</v>
      </c>
      <c r="C21573" s="57" t="s">
        <v>52058</v>
      </c>
      <c r="D21573" s="57" t="s">
        <v>52059</v>
      </c>
    </row>
    <row r="21574" spans="1:4">
      <c r="A21574" s="57" t="s">
        <v>52057</v>
      </c>
      <c r="B21574" s="57"/>
      <c r="C21574" s="57" t="s">
        <v>52060</v>
      </c>
      <c r="D21574" s="57" t="s">
        <v>52061</v>
      </c>
    </row>
    <row r="21575" spans="1:4">
      <c r="A21575" s="57" t="s">
        <v>52057</v>
      </c>
      <c r="B21575" s="57"/>
      <c r="C21575" s="57" t="s">
        <v>52062</v>
      </c>
      <c r="D21575" s="57" t="s">
        <v>52063</v>
      </c>
    </row>
    <row r="21576" spans="1:4">
      <c r="A21576" s="57" t="s">
        <v>52057</v>
      </c>
      <c r="B21576" s="57"/>
      <c r="C21576" s="57" t="s">
        <v>52064</v>
      </c>
      <c r="D21576" s="57" t="s">
        <v>52065</v>
      </c>
    </row>
    <row r="21577" spans="1:4">
      <c r="A21577" s="57" t="s">
        <v>52057</v>
      </c>
      <c r="B21577" s="57"/>
      <c r="C21577" s="57" t="s">
        <v>52066</v>
      </c>
      <c r="D21577" s="57" t="s">
        <v>52067</v>
      </c>
    </row>
    <row r="21578" spans="1:4">
      <c r="A21578" s="57" t="s">
        <v>52068</v>
      </c>
      <c r="B21578" s="57" t="s">
        <v>12940</v>
      </c>
      <c r="C21578" s="57" t="s">
        <v>52069</v>
      </c>
      <c r="D21578" s="57" t="s">
        <v>52070</v>
      </c>
    </row>
    <row r="21579" spans="1:4">
      <c r="A21579" s="57" t="s">
        <v>52068</v>
      </c>
      <c r="B21579" s="57"/>
      <c r="C21579" s="57" t="s">
        <v>52071</v>
      </c>
      <c r="D21579" s="57" t="s">
        <v>52072</v>
      </c>
    </row>
    <row r="21580" spans="1:4">
      <c r="A21580" s="57" t="s">
        <v>52073</v>
      </c>
      <c r="B21580" s="57" t="s">
        <v>12940</v>
      </c>
      <c r="C21580" s="57" t="s">
        <v>52074</v>
      </c>
      <c r="D21580" s="57" t="s">
        <v>52075</v>
      </c>
    </row>
    <row r="21581" spans="1:4">
      <c r="A21581" s="57" t="s">
        <v>52076</v>
      </c>
      <c r="B21581" s="57" t="s">
        <v>12940</v>
      </c>
      <c r="C21581" s="57" t="s">
        <v>52077</v>
      </c>
      <c r="D21581" s="57" t="s">
        <v>52078</v>
      </c>
    </row>
    <row r="21582" spans="1:4">
      <c r="A21582" s="57" t="s">
        <v>52079</v>
      </c>
      <c r="B21582" s="57" t="s">
        <v>12940</v>
      </c>
      <c r="C21582" s="57" t="s">
        <v>52080</v>
      </c>
      <c r="D21582" s="57" t="s">
        <v>52081</v>
      </c>
    </row>
    <row r="21583" spans="1:4">
      <c r="A21583" s="57" t="s">
        <v>52082</v>
      </c>
      <c r="B21583" s="57" t="s">
        <v>12940</v>
      </c>
      <c r="C21583" s="57" t="s">
        <v>52083</v>
      </c>
      <c r="D21583" s="57" t="s">
        <v>52084</v>
      </c>
    </row>
    <row r="21584" spans="1:4">
      <c r="A21584" s="57" t="s">
        <v>52082</v>
      </c>
      <c r="B21584" s="57"/>
      <c r="C21584" s="57" t="s">
        <v>52085</v>
      </c>
      <c r="D21584" s="57" t="s">
        <v>52086</v>
      </c>
    </row>
    <row r="21585" spans="1:4">
      <c r="A21585" s="57" t="s">
        <v>52082</v>
      </c>
      <c r="B21585" s="57"/>
      <c r="C21585" s="57" t="s">
        <v>52087</v>
      </c>
      <c r="D21585" s="57" t="s">
        <v>52088</v>
      </c>
    </row>
    <row r="21586" spans="1:4">
      <c r="A21586" s="57" t="s">
        <v>52089</v>
      </c>
      <c r="B21586" s="57" t="s">
        <v>12940</v>
      </c>
      <c r="C21586" s="57" t="s">
        <v>52090</v>
      </c>
      <c r="D21586" s="57" t="s">
        <v>52091</v>
      </c>
    </row>
    <row r="21587" spans="1:4">
      <c r="A21587" s="57" t="s">
        <v>52089</v>
      </c>
      <c r="B21587" s="57"/>
      <c r="C21587" s="57" t="s">
        <v>52092</v>
      </c>
      <c r="D21587" s="57" t="s">
        <v>52093</v>
      </c>
    </row>
    <row r="21588" spans="1:4">
      <c r="A21588" s="57" t="s">
        <v>52089</v>
      </c>
      <c r="B21588" s="57"/>
      <c r="C21588" s="57" t="s">
        <v>52094</v>
      </c>
      <c r="D21588" s="57" t="s">
        <v>52095</v>
      </c>
    </row>
    <row r="21589" spans="1:4">
      <c r="A21589" s="57" t="s">
        <v>52089</v>
      </c>
      <c r="B21589" s="57"/>
      <c r="C21589" s="57" t="s">
        <v>52096</v>
      </c>
      <c r="D21589" s="57" t="s">
        <v>52097</v>
      </c>
    </row>
    <row r="21590" spans="1:4">
      <c r="A21590" s="57" t="s">
        <v>52089</v>
      </c>
      <c r="B21590" s="57"/>
      <c r="C21590" s="57" t="s">
        <v>52098</v>
      </c>
      <c r="D21590" s="57" t="s">
        <v>52099</v>
      </c>
    </row>
    <row r="21591" spans="1:4">
      <c r="A21591" s="57" t="s">
        <v>52089</v>
      </c>
      <c r="B21591" s="57"/>
      <c r="C21591" s="57" t="s">
        <v>52100</v>
      </c>
      <c r="D21591" s="57" t="s">
        <v>52101</v>
      </c>
    </row>
    <row r="21592" spans="1:4">
      <c r="A21592" s="57" t="s">
        <v>52102</v>
      </c>
      <c r="B21592" s="57" t="s">
        <v>12940</v>
      </c>
      <c r="C21592" s="57" t="s">
        <v>52103</v>
      </c>
      <c r="D21592" s="57" t="s">
        <v>19034</v>
      </c>
    </row>
    <row r="21593" spans="1:4">
      <c r="A21593" s="57" t="s">
        <v>52104</v>
      </c>
      <c r="B21593" s="57" t="s">
        <v>12940</v>
      </c>
      <c r="C21593" s="57" t="s">
        <v>52105</v>
      </c>
      <c r="D21593" s="57" t="s">
        <v>52106</v>
      </c>
    </row>
    <row r="21594" spans="1:4">
      <c r="A21594" s="57" t="s">
        <v>52104</v>
      </c>
      <c r="B21594" s="57"/>
      <c r="C21594" s="57" t="s">
        <v>52107</v>
      </c>
      <c r="D21594" s="57" t="s">
        <v>52108</v>
      </c>
    </row>
    <row r="21595" spans="1:4">
      <c r="A21595" s="57" t="s">
        <v>52104</v>
      </c>
      <c r="B21595" s="57"/>
      <c r="C21595" s="57" t="s">
        <v>52109</v>
      </c>
      <c r="D21595" s="57" t="s">
        <v>52110</v>
      </c>
    </row>
    <row r="21596" spans="1:4">
      <c r="A21596" s="57" t="s">
        <v>52104</v>
      </c>
      <c r="B21596" s="57"/>
      <c r="C21596" s="57" t="s">
        <v>52111</v>
      </c>
      <c r="D21596" s="57" t="s">
        <v>52112</v>
      </c>
    </row>
    <row r="21597" spans="1:4">
      <c r="A21597" s="57" t="s">
        <v>52104</v>
      </c>
      <c r="B21597" s="57"/>
      <c r="C21597" s="57" t="s">
        <v>52113</v>
      </c>
      <c r="D21597" s="57" t="s">
        <v>52114</v>
      </c>
    </row>
    <row r="21598" spans="1:4">
      <c r="A21598" s="57" t="s">
        <v>52104</v>
      </c>
      <c r="B21598" s="57"/>
      <c r="C21598" s="57" t="s">
        <v>52115</v>
      </c>
      <c r="D21598" s="57" t="s">
        <v>52116</v>
      </c>
    </row>
    <row r="21599" spans="1:4">
      <c r="A21599" s="57" t="s">
        <v>52117</v>
      </c>
      <c r="B21599" s="57" t="s">
        <v>12940</v>
      </c>
      <c r="C21599" s="57" t="s">
        <v>52118</v>
      </c>
      <c r="D21599" s="57" t="s">
        <v>52119</v>
      </c>
    </row>
    <row r="21600" spans="1:4">
      <c r="A21600" s="57" t="s">
        <v>52120</v>
      </c>
      <c r="B21600" s="57" t="s">
        <v>12940</v>
      </c>
      <c r="C21600" s="57" t="s">
        <v>52121</v>
      </c>
      <c r="D21600" s="57" t="s">
        <v>52122</v>
      </c>
    </row>
    <row r="21601" spans="1:4">
      <c r="A21601" s="57" t="s">
        <v>52123</v>
      </c>
      <c r="B21601" s="57" t="s">
        <v>12940</v>
      </c>
      <c r="C21601" s="57" t="s">
        <v>52124</v>
      </c>
      <c r="D21601" s="57" t="s">
        <v>19034</v>
      </c>
    </row>
    <row r="21602" spans="1:4">
      <c r="A21602" s="57" t="s">
        <v>52125</v>
      </c>
      <c r="B21602" s="57" t="s">
        <v>12940</v>
      </c>
      <c r="C21602" s="57" t="s">
        <v>52126</v>
      </c>
      <c r="D21602" s="57" t="s">
        <v>52127</v>
      </c>
    </row>
    <row r="21603" spans="1:4">
      <c r="A21603" s="57" t="s">
        <v>52128</v>
      </c>
      <c r="B21603" s="57" t="s">
        <v>12940</v>
      </c>
      <c r="C21603" s="57" t="s">
        <v>52129</v>
      </c>
      <c r="D21603" s="57" t="s">
        <v>52130</v>
      </c>
    </row>
    <row r="21604" spans="1:4">
      <c r="A21604" s="57" t="s">
        <v>52128</v>
      </c>
      <c r="B21604" s="57"/>
      <c r="C21604" s="57" t="s">
        <v>52131</v>
      </c>
      <c r="D21604" s="57" t="s">
        <v>52132</v>
      </c>
    </row>
    <row r="21605" spans="1:4">
      <c r="A21605" s="57" t="s">
        <v>52128</v>
      </c>
      <c r="B21605" s="57"/>
      <c r="C21605" s="57" t="s">
        <v>52133</v>
      </c>
      <c r="D21605" s="57" t="s">
        <v>52134</v>
      </c>
    </row>
    <row r="21606" spans="1:4">
      <c r="A21606" s="57" t="s">
        <v>52135</v>
      </c>
      <c r="B21606" s="57" t="s">
        <v>12940</v>
      </c>
      <c r="C21606" s="57" t="s">
        <v>52136</v>
      </c>
      <c r="D21606" s="57" t="s">
        <v>52137</v>
      </c>
    </row>
    <row r="21607" spans="1:4">
      <c r="A21607" s="57" t="s">
        <v>52135</v>
      </c>
      <c r="B21607" s="57"/>
      <c r="C21607" s="57" t="s">
        <v>52138</v>
      </c>
      <c r="D21607" s="57" t="s">
        <v>52139</v>
      </c>
    </row>
    <row r="21608" spans="1:4">
      <c r="A21608" s="57" t="s">
        <v>52135</v>
      </c>
      <c r="B21608" s="57"/>
      <c r="C21608" s="57" t="s">
        <v>52140</v>
      </c>
      <c r="D21608" s="57" t="s">
        <v>52141</v>
      </c>
    </row>
    <row r="21609" spans="1:4">
      <c r="A21609" s="57" t="s">
        <v>52142</v>
      </c>
      <c r="B21609" s="57" t="s">
        <v>12940</v>
      </c>
      <c r="C21609" s="57" t="s">
        <v>52143</v>
      </c>
      <c r="D21609" s="57" t="s">
        <v>52144</v>
      </c>
    </row>
    <row r="21610" spans="1:4">
      <c r="A21610" s="57" t="s">
        <v>52142</v>
      </c>
      <c r="B21610" s="57"/>
      <c r="C21610" s="57" t="s">
        <v>52145</v>
      </c>
      <c r="D21610" s="57" t="s">
        <v>52146</v>
      </c>
    </row>
    <row r="21611" spans="1:4">
      <c r="A21611" s="57" t="s">
        <v>52142</v>
      </c>
      <c r="B21611" s="57"/>
      <c r="C21611" s="57" t="s">
        <v>52147</v>
      </c>
      <c r="D21611" s="57" t="s">
        <v>52148</v>
      </c>
    </row>
    <row r="21612" spans="1:4">
      <c r="A21612" s="57" t="s">
        <v>52142</v>
      </c>
      <c r="B21612" s="57"/>
      <c r="C21612" s="57" t="s">
        <v>52149</v>
      </c>
      <c r="D21612" s="57" t="s">
        <v>52150</v>
      </c>
    </row>
    <row r="21613" spans="1:4">
      <c r="A21613" s="57" t="s">
        <v>52151</v>
      </c>
      <c r="B21613" s="57" t="s">
        <v>12940</v>
      </c>
      <c r="C21613" s="57" t="s">
        <v>52152</v>
      </c>
      <c r="D21613" s="57" t="s">
        <v>52153</v>
      </c>
    </row>
    <row r="21614" spans="1:4">
      <c r="A21614" s="57" t="s">
        <v>52154</v>
      </c>
      <c r="B21614" s="57" t="s">
        <v>12940</v>
      </c>
      <c r="C21614" s="57" t="s">
        <v>52155</v>
      </c>
      <c r="D21614" s="57" t="s">
        <v>52153</v>
      </c>
    </row>
    <row r="21615" spans="1:4">
      <c r="A21615" s="57" t="s">
        <v>52156</v>
      </c>
      <c r="B21615" s="57" t="s">
        <v>12940</v>
      </c>
      <c r="C21615" s="57" t="s">
        <v>52157</v>
      </c>
      <c r="D21615" s="57" t="s">
        <v>52153</v>
      </c>
    </row>
    <row r="21616" spans="1:4">
      <c r="A21616" s="57" t="s">
        <v>52158</v>
      </c>
      <c r="B21616" s="57" t="s">
        <v>12940</v>
      </c>
      <c r="C21616" s="57" t="s">
        <v>52159</v>
      </c>
      <c r="D21616" s="57" t="s">
        <v>52160</v>
      </c>
    </row>
    <row r="21617" spans="1:4">
      <c r="A21617" s="57" t="s">
        <v>52158</v>
      </c>
      <c r="B21617" s="57"/>
      <c r="C21617" s="57" t="s">
        <v>52161</v>
      </c>
      <c r="D21617" s="57" t="s">
        <v>52162</v>
      </c>
    </row>
    <row r="21618" spans="1:4">
      <c r="A21618" s="57" t="s">
        <v>52158</v>
      </c>
      <c r="B21618" s="57"/>
      <c r="C21618" s="57" t="s">
        <v>52163</v>
      </c>
      <c r="D21618" s="57" t="s">
        <v>52164</v>
      </c>
    </row>
    <row r="21619" spans="1:4">
      <c r="A21619" s="57" t="s">
        <v>52165</v>
      </c>
      <c r="B21619" s="57" t="s">
        <v>12940</v>
      </c>
      <c r="C21619" s="57" t="s">
        <v>52166</v>
      </c>
      <c r="D21619" s="57" t="s">
        <v>52167</v>
      </c>
    </row>
    <row r="21620" spans="1:4">
      <c r="A21620" s="57" t="s">
        <v>52165</v>
      </c>
      <c r="B21620" s="57"/>
      <c r="C21620" s="57" t="s">
        <v>52168</v>
      </c>
      <c r="D21620" s="57" t="s">
        <v>52169</v>
      </c>
    </row>
    <row r="21621" spans="1:4">
      <c r="A21621" s="57" t="s">
        <v>52165</v>
      </c>
      <c r="B21621" s="57"/>
      <c r="C21621" s="57" t="s">
        <v>52170</v>
      </c>
      <c r="D21621" s="57" t="s">
        <v>52171</v>
      </c>
    </row>
    <row r="21622" spans="1:4">
      <c r="A21622" s="57" t="s">
        <v>52172</v>
      </c>
      <c r="B21622" s="57" t="s">
        <v>12940</v>
      </c>
      <c r="C21622" s="57" t="s">
        <v>52173</v>
      </c>
      <c r="D21622" s="57" t="s">
        <v>52153</v>
      </c>
    </row>
    <row r="21623" spans="1:4">
      <c r="A21623" s="57" t="s">
        <v>52174</v>
      </c>
      <c r="B21623" s="57" t="s">
        <v>12940</v>
      </c>
      <c r="C21623" s="57" t="s">
        <v>52175</v>
      </c>
      <c r="D21623" s="57" t="s">
        <v>52176</v>
      </c>
    </row>
    <row r="21624" spans="1:4">
      <c r="A21624" s="57" t="s">
        <v>52177</v>
      </c>
      <c r="B21624" s="57" t="s">
        <v>12940</v>
      </c>
      <c r="C21624" s="57" t="s">
        <v>52178</v>
      </c>
      <c r="D21624" s="57" t="s">
        <v>19034</v>
      </c>
    </row>
    <row r="21625" spans="1:4">
      <c r="A21625" s="57" t="s">
        <v>52179</v>
      </c>
      <c r="B21625" s="57" t="s">
        <v>12940</v>
      </c>
      <c r="C21625" s="57" t="s">
        <v>52180</v>
      </c>
      <c r="D21625" s="57" t="s">
        <v>52181</v>
      </c>
    </row>
    <row r="21626" spans="1:4">
      <c r="A21626" s="57" t="s">
        <v>52182</v>
      </c>
      <c r="B21626" s="57" t="s">
        <v>12940</v>
      </c>
      <c r="C21626" s="57" t="s">
        <v>52183</v>
      </c>
      <c r="D21626" s="57" t="s">
        <v>52184</v>
      </c>
    </row>
    <row r="21627" spans="1:4">
      <c r="A21627" s="57" t="s">
        <v>52182</v>
      </c>
      <c r="B21627" s="57"/>
      <c r="C21627" s="57" t="s">
        <v>52185</v>
      </c>
      <c r="D21627" s="57" t="s">
        <v>52186</v>
      </c>
    </row>
    <row r="21628" spans="1:4">
      <c r="A21628" s="57" t="s">
        <v>52187</v>
      </c>
      <c r="B21628" s="57" t="s">
        <v>12940</v>
      </c>
      <c r="C21628" s="57" t="s">
        <v>52188</v>
      </c>
      <c r="D21628" s="57" t="s">
        <v>52189</v>
      </c>
    </row>
    <row r="21629" spans="1:4">
      <c r="A21629" s="57" t="s">
        <v>52187</v>
      </c>
      <c r="B21629" s="57"/>
      <c r="C21629" s="57" t="s">
        <v>52190</v>
      </c>
      <c r="D21629" s="57" t="s">
        <v>52191</v>
      </c>
    </row>
    <row r="21630" spans="1:4">
      <c r="A21630" s="57" t="s">
        <v>7963</v>
      </c>
      <c r="B21630" s="57" t="s">
        <v>2611</v>
      </c>
      <c r="C21630" s="57" t="s">
        <v>3971</v>
      </c>
      <c r="D21630" s="57" t="s">
        <v>3972</v>
      </c>
    </row>
    <row r="21631" spans="1:4">
      <c r="A21631" s="57" t="s">
        <v>7963</v>
      </c>
      <c r="B21631" s="57" t="s">
        <v>2611</v>
      </c>
      <c r="C21631" s="57" t="s">
        <v>17577</v>
      </c>
      <c r="D21631" s="57" t="s">
        <v>17578</v>
      </c>
    </row>
    <row r="21632" spans="1:4">
      <c r="A21632" s="57" t="s">
        <v>7963</v>
      </c>
      <c r="B21632" s="57" t="s">
        <v>2611</v>
      </c>
      <c r="C21632" s="57" t="s">
        <v>17579</v>
      </c>
      <c r="D21632" s="57" t="s">
        <v>17248</v>
      </c>
    </row>
    <row r="21633" spans="1:4">
      <c r="A21633" s="57" t="s">
        <v>52192</v>
      </c>
      <c r="B21633" s="57" t="s">
        <v>12940</v>
      </c>
      <c r="C21633" s="57" t="s">
        <v>52193</v>
      </c>
      <c r="D21633" s="57" t="s">
        <v>52194</v>
      </c>
    </row>
    <row r="21634" spans="1:4">
      <c r="A21634" s="57" t="s">
        <v>52192</v>
      </c>
      <c r="B21634" s="57"/>
      <c r="C21634" s="57" t="s">
        <v>52195</v>
      </c>
      <c r="D21634" s="57" t="s">
        <v>52196</v>
      </c>
    </row>
    <row r="21635" spans="1:4">
      <c r="A21635" s="57" t="s">
        <v>52197</v>
      </c>
      <c r="B21635" s="57" t="s">
        <v>12940</v>
      </c>
      <c r="C21635" s="57" t="s">
        <v>52198</v>
      </c>
      <c r="D21635" s="57" t="s">
        <v>52199</v>
      </c>
    </row>
    <row r="21636" spans="1:4">
      <c r="A21636" s="57" t="s">
        <v>52200</v>
      </c>
      <c r="B21636" s="57" t="s">
        <v>12940</v>
      </c>
      <c r="C21636" s="57" t="s">
        <v>52201</v>
      </c>
      <c r="D21636" s="57" t="s">
        <v>52202</v>
      </c>
    </row>
    <row r="21637" spans="1:4">
      <c r="A21637" s="57" t="s">
        <v>52203</v>
      </c>
      <c r="B21637" s="57" t="s">
        <v>12940</v>
      </c>
      <c r="C21637" s="57" t="s">
        <v>52204</v>
      </c>
      <c r="D21637" s="57" t="s">
        <v>52205</v>
      </c>
    </row>
    <row r="21638" spans="1:4">
      <c r="A21638" s="57" t="s">
        <v>7964</v>
      </c>
      <c r="B21638" s="57" t="s">
        <v>2460</v>
      </c>
      <c r="C21638" s="57" t="s">
        <v>4075</v>
      </c>
      <c r="D21638" s="57" t="s">
        <v>4076</v>
      </c>
    </row>
    <row r="21639" spans="1:4">
      <c r="A21639" s="57" t="s">
        <v>7964</v>
      </c>
      <c r="B21639" s="57" t="s">
        <v>2460</v>
      </c>
      <c r="C21639" s="57" t="s">
        <v>5573</v>
      </c>
      <c r="D21639" s="57" t="s">
        <v>5574</v>
      </c>
    </row>
    <row r="21640" spans="1:4">
      <c r="A21640" s="57" t="s">
        <v>7964</v>
      </c>
      <c r="B21640" s="57" t="s">
        <v>2460</v>
      </c>
      <c r="C21640" s="57" t="s">
        <v>8437</v>
      </c>
      <c r="D21640" s="57" t="s">
        <v>9429</v>
      </c>
    </row>
    <row r="21641" spans="1:4">
      <c r="A21641" s="57" t="s">
        <v>52206</v>
      </c>
      <c r="B21641" s="57" t="s">
        <v>12940</v>
      </c>
      <c r="C21641" s="57" t="s">
        <v>52207</v>
      </c>
      <c r="D21641" s="57" t="s">
        <v>52208</v>
      </c>
    </row>
    <row r="21642" spans="1:4">
      <c r="A21642" s="57" t="s">
        <v>52206</v>
      </c>
      <c r="B21642" s="57"/>
      <c r="C21642" s="57" t="s">
        <v>52209</v>
      </c>
      <c r="D21642" s="57" t="s">
        <v>52210</v>
      </c>
    </row>
    <row r="21643" spans="1:4">
      <c r="A21643" s="57" t="s">
        <v>52206</v>
      </c>
      <c r="B21643" s="57"/>
      <c r="C21643" s="57" t="s">
        <v>52211</v>
      </c>
      <c r="D21643" s="57" t="s">
        <v>52212</v>
      </c>
    </row>
    <row r="21644" spans="1:4">
      <c r="A21644" s="57" t="s">
        <v>52213</v>
      </c>
      <c r="B21644" s="57" t="s">
        <v>12940</v>
      </c>
      <c r="C21644" s="57" t="s">
        <v>52214</v>
      </c>
      <c r="D21644" s="57" t="s">
        <v>52215</v>
      </c>
    </row>
    <row r="21645" spans="1:4">
      <c r="A21645" s="57" t="s">
        <v>7965</v>
      </c>
      <c r="B21645" s="57" t="s">
        <v>10784</v>
      </c>
      <c r="C21645" s="57" t="s">
        <v>3981</v>
      </c>
      <c r="D21645" s="57" t="s">
        <v>3982</v>
      </c>
    </row>
    <row r="21646" spans="1:4">
      <c r="A21646" s="57" t="s">
        <v>52216</v>
      </c>
      <c r="B21646" s="57" t="s">
        <v>12940</v>
      </c>
      <c r="C21646" s="57" t="s">
        <v>52217</v>
      </c>
      <c r="D21646" s="57" t="s">
        <v>52218</v>
      </c>
    </row>
    <row r="21647" spans="1:4">
      <c r="A21647" s="57" t="s">
        <v>52219</v>
      </c>
      <c r="B21647" s="57" t="s">
        <v>12940</v>
      </c>
      <c r="C21647" s="57" t="s">
        <v>52220</v>
      </c>
      <c r="D21647" s="57" t="s">
        <v>52221</v>
      </c>
    </row>
    <row r="21648" spans="1:4">
      <c r="A21648" s="57" t="s">
        <v>52222</v>
      </c>
      <c r="B21648" s="57" t="s">
        <v>12940</v>
      </c>
      <c r="C21648" s="57" t="s">
        <v>52223</v>
      </c>
      <c r="D21648" s="57" t="s">
        <v>52224</v>
      </c>
    </row>
    <row r="21649" spans="1:4">
      <c r="A21649" s="57" t="s">
        <v>52222</v>
      </c>
      <c r="B21649" s="57"/>
      <c r="C21649" s="57" t="s">
        <v>74229</v>
      </c>
      <c r="D21649" s="57" t="s">
        <v>75491</v>
      </c>
    </row>
    <row r="21650" spans="1:4">
      <c r="A21650" s="57" t="s">
        <v>52225</v>
      </c>
      <c r="B21650" s="57" t="s">
        <v>12940</v>
      </c>
      <c r="C21650" s="57" t="s">
        <v>52226</v>
      </c>
      <c r="D21650" s="57" t="s">
        <v>52227</v>
      </c>
    </row>
    <row r="21651" spans="1:4">
      <c r="A21651" s="57" t="s">
        <v>52228</v>
      </c>
      <c r="B21651" s="57" t="s">
        <v>12940</v>
      </c>
      <c r="C21651" s="57" t="s">
        <v>52229</v>
      </c>
      <c r="D21651" s="57" t="s">
        <v>52230</v>
      </c>
    </row>
    <row r="21652" spans="1:4">
      <c r="A21652" s="57" t="s">
        <v>52228</v>
      </c>
      <c r="B21652" s="57"/>
      <c r="C21652" s="57" t="s">
        <v>52231</v>
      </c>
      <c r="D21652" s="57" t="s">
        <v>52232</v>
      </c>
    </row>
    <row r="21653" spans="1:4">
      <c r="A21653" s="57" t="s">
        <v>52228</v>
      </c>
      <c r="B21653" s="57"/>
      <c r="C21653" s="57" t="s">
        <v>52233</v>
      </c>
      <c r="D21653" s="57" t="s">
        <v>52234</v>
      </c>
    </row>
    <row r="21654" spans="1:4">
      <c r="A21654" s="57" t="s">
        <v>52228</v>
      </c>
      <c r="B21654" s="57"/>
      <c r="C21654" s="57" t="s">
        <v>52235</v>
      </c>
      <c r="D21654" s="57" t="s">
        <v>52236</v>
      </c>
    </row>
    <row r="21655" spans="1:4">
      <c r="A21655" s="57" t="s">
        <v>52237</v>
      </c>
      <c r="B21655" s="57" t="s">
        <v>12940</v>
      </c>
      <c r="C21655" s="57" t="s">
        <v>52238</v>
      </c>
      <c r="D21655" s="57" t="s">
        <v>35682</v>
      </c>
    </row>
    <row r="21656" spans="1:4">
      <c r="A21656" s="57" t="s">
        <v>52239</v>
      </c>
      <c r="B21656" s="57" t="s">
        <v>12940</v>
      </c>
      <c r="C21656" s="57" t="s">
        <v>52240</v>
      </c>
      <c r="D21656" s="57" t="s">
        <v>52241</v>
      </c>
    </row>
    <row r="21657" spans="1:4">
      <c r="A21657" s="57" t="s">
        <v>52242</v>
      </c>
      <c r="B21657" s="57" t="s">
        <v>12940</v>
      </c>
      <c r="C21657" s="57" t="s">
        <v>52243</v>
      </c>
      <c r="D21657" s="57" t="s">
        <v>19034</v>
      </c>
    </row>
    <row r="21658" spans="1:4">
      <c r="A21658" s="57" t="s">
        <v>52244</v>
      </c>
      <c r="B21658" s="57" t="s">
        <v>12940</v>
      </c>
      <c r="C21658" s="57" t="s">
        <v>52245</v>
      </c>
      <c r="D21658" s="57" t="s">
        <v>52246</v>
      </c>
    </row>
    <row r="21659" spans="1:4">
      <c r="A21659" s="57" t="s">
        <v>52247</v>
      </c>
      <c r="B21659" s="57" t="s">
        <v>12940</v>
      </c>
      <c r="C21659" s="57" t="s">
        <v>52248</v>
      </c>
      <c r="D21659" s="57" t="s">
        <v>52249</v>
      </c>
    </row>
    <row r="21660" spans="1:4">
      <c r="A21660" s="57" t="s">
        <v>52247</v>
      </c>
      <c r="B21660" s="57"/>
      <c r="C21660" s="57" t="s">
        <v>52250</v>
      </c>
      <c r="D21660" s="57" t="s">
        <v>52251</v>
      </c>
    </row>
    <row r="21661" spans="1:4">
      <c r="A21661" s="57" t="s">
        <v>52247</v>
      </c>
      <c r="B21661" s="57"/>
      <c r="C21661" s="57" t="s">
        <v>52252</v>
      </c>
      <c r="D21661" s="57" t="s">
        <v>52253</v>
      </c>
    </row>
    <row r="21662" spans="1:4">
      <c r="A21662" s="57" t="s">
        <v>52247</v>
      </c>
      <c r="B21662" s="57"/>
      <c r="C21662" s="57" t="s">
        <v>52254</v>
      </c>
      <c r="D21662" s="57" t="s">
        <v>52255</v>
      </c>
    </row>
    <row r="21663" spans="1:4">
      <c r="A21663" s="57" t="s">
        <v>52247</v>
      </c>
      <c r="B21663" s="57"/>
      <c r="C21663" s="57" t="s">
        <v>52256</v>
      </c>
      <c r="D21663" s="57" t="s">
        <v>52257</v>
      </c>
    </row>
    <row r="21664" spans="1:4">
      <c r="A21664" s="57" t="s">
        <v>52247</v>
      </c>
      <c r="B21664" s="57"/>
      <c r="C21664" s="57" t="s">
        <v>52258</v>
      </c>
      <c r="D21664" s="57" t="s">
        <v>52259</v>
      </c>
    </row>
    <row r="21665" spans="1:4">
      <c r="A21665" s="57" t="s">
        <v>52260</v>
      </c>
      <c r="B21665" s="57" t="s">
        <v>12940</v>
      </c>
      <c r="C21665" s="57" t="s">
        <v>52261</v>
      </c>
      <c r="D21665" s="57" t="s">
        <v>49181</v>
      </c>
    </row>
    <row r="21666" spans="1:4">
      <c r="A21666" s="57" t="s">
        <v>52260</v>
      </c>
      <c r="B21666" s="57"/>
      <c r="C21666" s="57" t="s">
        <v>52262</v>
      </c>
      <c r="D21666" s="57" t="s">
        <v>52263</v>
      </c>
    </row>
    <row r="21667" spans="1:4">
      <c r="A21667" s="57" t="s">
        <v>52264</v>
      </c>
      <c r="B21667" s="57" t="s">
        <v>12940</v>
      </c>
      <c r="C21667" s="57" t="s">
        <v>52265</v>
      </c>
      <c r="D21667" s="57" t="s">
        <v>52266</v>
      </c>
    </row>
    <row r="21668" spans="1:4">
      <c r="A21668" s="57" t="s">
        <v>10180</v>
      </c>
      <c r="B21668" s="57" t="s">
        <v>9606</v>
      </c>
      <c r="C21668" s="57" t="s">
        <v>10181</v>
      </c>
      <c r="D21668" s="57" t="s">
        <v>10182</v>
      </c>
    </row>
    <row r="21669" spans="1:4">
      <c r="A21669" s="57" t="s">
        <v>52267</v>
      </c>
      <c r="B21669" s="57" t="s">
        <v>12940</v>
      </c>
      <c r="C21669" s="57" t="s">
        <v>52268</v>
      </c>
      <c r="D21669" s="57" t="s">
        <v>52269</v>
      </c>
    </row>
    <row r="21670" spans="1:4">
      <c r="A21670" s="57" t="s">
        <v>7966</v>
      </c>
      <c r="B21670" s="57" t="s">
        <v>2462</v>
      </c>
      <c r="C21670" s="57" t="s">
        <v>4147</v>
      </c>
      <c r="D21670" s="57" t="s">
        <v>4148</v>
      </c>
    </row>
    <row r="21671" spans="1:4">
      <c r="A21671" s="57" t="s">
        <v>52270</v>
      </c>
      <c r="B21671" s="57" t="s">
        <v>12940</v>
      </c>
      <c r="C21671" s="57" t="s">
        <v>52271</v>
      </c>
      <c r="D21671" s="57" t="s">
        <v>35682</v>
      </c>
    </row>
    <row r="21672" spans="1:4">
      <c r="A21672" s="57" t="s">
        <v>7967</v>
      </c>
      <c r="B21672" s="57" t="s">
        <v>2464</v>
      </c>
      <c r="C21672" s="57" t="s">
        <v>3989</v>
      </c>
      <c r="D21672" s="57" t="s">
        <v>3990</v>
      </c>
    </row>
    <row r="21673" spans="1:4">
      <c r="A21673" s="57" t="s">
        <v>52272</v>
      </c>
      <c r="B21673" s="57" t="s">
        <v>12940</v>
      </c>
      <c r="C21673" s="57" t="s">
        <v>52273</v>
      </c>
      <c r="D21673" s="57" t="s">
        <v>52274</v>
      </c>
    </row>
    <row r="21674" spans="1:4">
      <c r="A21674" s="57" t="s">
        <v>52272</v>
      </c>
      <c r="B21674" s="57"/>
      <c r="C21674" s="57" t="s">
        <v>52275</v>
      </c>
      <c r="D21674" s="57" t="s">
        <v>52276</v>
      </c>
    </row>
    <row r="21675" spans="1:4">
      <c r="A21675" s="57" t="s">
        <v>52277</v>
      </c>
      <c r="B21675" s="57" t="s">
        <v>12940</v>
      </c>
      <c r="C21675" s="57" t="s">
        <v>52278</v>
      </c>
      <c r="D21675" s="57" t="s">
        <v>52279</v>
      </c>
    </row>
    <row r="21676" spans="1:4">
      <c r="A21676" s="57" t="s">
        <v>52280</v>
      </c>
      <c r="B21676" s="57" t="s">
        <v>12940</v>
      </c>
      <c r="C21676" s="57" t="s">
        <v>52281</v>
      </c>
      <c r="D21676" s="57" t="s">
        <v>52282</v>
      </c>
    </row>
    <row r="21677" spans="1:4">
      <c r="A21677" s="57" t="s">
        <v>52280</v>
      </c>
      <c r="B21677" s="57"/>
      <c r="C21677" s="57" t="s">
        <v>75492</v>
      </c>
      <c r="D21677" s="57" t="s">
        <v>75493</v>
      </c>
    </row>
    <row r="21678" spans="1:4">
      <c r="A21678" s="57" t="s">
        <v>52283</v>
      </c>
      <c r="B21678" s="57" t="s">
        <v>12940</v>
      </c>
      <c r="C21678" s="57" t="s">
        <v>52284</v>
      </c>
      <c r="D21678" s="57" t="s">
        <v>52285</v>
      </c>
    </row>
    <row r="21679" spans="1:4">
      <c r="A21679" s="57" t="s">
        <v>52283</v>
      </c>
      <c r="B21679" s="57"/>
      <c r="C21679" s="57" t="s">
        <v>52286</v>
      </c>
      <c r="D21679" s="57" t="s">
        <v>52287</v>
      </c>
    </row>
    <row r="21680" spans="1:4">
      <c r="A21680" s="57" t="s">
        <v>52288</v>
      </c>
      <c r="B21680" s="57" t="s">
        <v>12940</v>
      </c>
      <c r="C21680" s="57" t="s">
        <v>52289</v>
      </c>
      <c r="D21680" s="57" t="s">
        <v>52290</v>
      </c>
    </row>
    <row r="21681" spans="1:4">
      <c r="A21681" s="57" t="s">
        <v>52288</v>
      </c>
      <c r="B21681" s="57"/>
      <c r="C21681" s="57" t="s">
        <v>52291</v>
      </c>
      <c r="D21681" s="57" t="s">
        <v>52292</v>
      </c>
    </row>
    <row r="21682" spans="1:4">
      <c r="A21682" s="57" t="s">
        <v>52288</v>
      </c>
      <c r="B21682" s="57"/>
      <c r="C21682" s="57" t="s">
        <v>52293</v>
      </c>
      <c r="D21682" s="57" t="s">
        <v>52294</v>
      </c>
    </row>
    <row r="21683" spans="1:4">
      <c r="A21683" s="57" t="s">
        <v>52288</v>
      </c>
      <c r="B21683" s="57"/>
      <c r="C21683" s="57" t="s">
        <v>75494</v>
      </c>
      <c r="D21683" s="57" t="s">
        <v>75495</v>
      </c>
    </row>
    <row r="21684" spans="1:4">
      <c r="A21684" s="57" t="s">
        <v>52295</v>
      </c>
      <c r="B21684" s="57" t="s">
        <v>12940</v>
      </c>
      <c r="C21684" s="57" t="s">
        <v>52296</v>
      </c>
      <c r="D21684" s="57" t="s">
        <v>52297</v>
      </c>
    </row>
    <row r="21685" spans="1:4">
      <c r="A21685" s="57" t="s">
        <v>52295</v>
      </c>
      <c r="B21685" s="57"/>
      <c r="C21685" s="57" t="s">
        <v>52298</v>
      </c>
      <c r="D21685" s="57" t="s">
        <v>52299</v>
      </c>
    </row>
    <row r="21686" spans="1:4">
      <c r="A21686" s="57" t="s">
        <v>52295</v>
      </c>
      <c r="B21686" s="57"/>
      <c r="C21686" s="57" t="s">
        <v>52300</v>
      </c>
      <c r="D21686" s="57" t="s">
        <v>52301</v>
      </c>
    </row>
    <row r="21687" spans="1:4">
      <c r="A21687" s="57" t="s">
        <v>52302</v>
      </c>
      <c r="B21687" s="57" t="s">
        <v>12940</v>
      </c>
      <c r="C21687" s="57" t="s">
        <v>52303</v>
      </c>
      <c r="D21687" s="57" t="s">
        <v>52304</v>
      </c>
    </row>
    <row r="21688" spans="1:4">
      <c r="A21688" s="57" t="s">
        <v>52302</v>
      </c>
      <c r="B21688" s="57"/>
      <c r="C21688" s="57" t="s">
        <v>52305</v>
      </c>
      <c r="D21688" s="57" t="s">
        <v>22500</v>
      </c>
    </row>
    <row r="21689" spans="1:4">
      <c r="A21689" s="57" t="s">
        <v>52302</v>
      </c>
      <c r="B21689" s="57"/>
      <c r="C21689" s="57" t="s">
        <v>52306</v>
      </c>
      <c r="D21689" s="57" t="s">
        <v>52307</v>
      </c>
    </row>
    <row r="21690" spans="1:4">
      <c r="A21690" s="57" t="s">
        <v>52302</v>
      </c>
      <c r="B21690" s="57"/>
      <c r="C21690" s="57" t="s">
        <v>52308</v>
      </c>
      <c r="D21690" s="57" t="s">
        <v>52309</v>
      </c>
    </row>
    <row r="21691" spans="1:4">
      <c r="A21691" s="57" t="s">
        <v>52302</v>
      </c>
      <c r="B21691" s="57"/>
      <c r="C21691" s="57" t="s">
        <v>52310</v>
      </c>
      <c r="D21691" s="57" t="s">
        <v>52311</v>
      </c>
    </row>
    <row r="21692" spans="1:4">
      <c r="A21692" s="57" t="s">
        <v>52302</v>
      </c>
      <c r="B21692" s="57"/>
      <c r="C21692" s="57" t="s">
        <v>52312</v>
      </c>
      <c r="D21692" s="57" t="s">
        <v>52313</v>
      </c>
    </row>
    <row r="21693" spans="1:4">
      <c r="A21693" s="57" t="s">
        <v>52302</v>
      </c>
      <c r="B21693" s="57"/>
      <c r="C21693" s="57" t="s">
        <v>52314</v>
      </c>
      <c r="D21693" s="57" t="s">
        <v>52315</v>
      </c>
    </row>
    <row r="21694" spans="1:4">
      <c r="A21694" s="57" t="s">
        <v>52302</v>
      </c>
      <c r="B21694" s="57"/>
      <c r="C21694" s="57" t="s">
        <v>52316</v>
      </c>
      <c r="D21694" s="57" t="s">
        <v>52317</v>
      </c>
    </row>
    <row r="21695" spans="1:4">
      <c r="A21695" s="57" t="s">
        <v>52302</v>
      </c>
      <c r="B21695" s="57"/>
      <c r="C21695" s="57" t="s">
        <v>52318</v>
      </c>
      <c r="D21695" s="57" t="s">
        <v>52319</v>
      </c>
    </row>
    <row r="21696" spans="1:4">
      <c r="A21696" s="57" t="s">
        <v>52302</v>
      </c>
      <c r="B21696" s="57"/>
      <c r="C21696" s="57" t="s">
        <v>52320</v>
      </c>
      <c r="D21696" s="57" t="s">
        <v>52321</v>
      </c>
    </row>
    <row r="21697" spans="1:4">
      <c r="A21697" s="57" t="s">
        <v>52302</v>
      </c>
      <c r="B21697" s="57"/>
      <c r="C21697" s="57" t="s">
        <v>52322</v>
      </c>
      <c r="D21697" s="57" t="s">
        <v>52323</v>
      </c>
    </row>
    <row r="21698" spans="1:4">
      <c r="A21698" s="57" t="s">
        <v>52302</v>
      </c>
      <c r="B21698" s="57"/>
      <c r="C21698" s="57" t="s">
        <v>52324</v>
      </c>
      <c r="D21698" s="57" t="s">
        <v>52325</v>
      </c>
    </row>
    <row r="21699" spans="1:4">
      <c r="A21699" s="57" t="s">
        <v>52302</v>
      </c>
      <c r="B21699" s="57"/>
      <c r="C21699" s="57" t="s">
        <v>52326</v>
      </c>
      <c r="D21699" s="57" t="s">
        <v>52327</v>
      </c>
    </row>
    <row r="21700" spans="1:4">
      <c r="A21700" s="57" t="s">
        <v>52302</v>
      </c>
      <c r="B21700" s="57"/>
      <c r="C21700" s="57" t="s">
        <v>52328</v>
      </c>
      <c r="D21700" s="57" t="s">
        <v>52329</v>
      </c>
    </row>
    <row r="21701" spans="1:4">
      <c r="A21701" s="57" t="s">
        <v>52302</v>
      </c>
      <c r="B21701" s="57"/>
      <c r="C21701" s="57" t="s">
        <v>52330</v>
      </c>
      <c r="D21701" s="57" t="s">
        <v>52331</v>
      </c>
    </row>
    <row r="21702" spans="1:4">
      <c r="A21702" s="57" t="s">
        <v>52302</v>
      </c>
      <c r="B21702" s="57"/>
      <c r="C21702" s="57" t="s">
        <v>52332</v>
      </c>
      <c r="D21702" s="57" t="s">
        <v>52333</v>
      </c>
    </row>
    <row r="21703" spans="1:4">
      <c r="A21703" s="57" t="s">
        <v>52302</v>
      </c>
      <c r="B21703" s="57"/>
      <c r="C21703" s="57" t="s">
        <v>52334</v>
      </c>
      <c r="D21703" s="57" t="s">
        <v>75496</v>
      </c>
    </row>
    <row r="21704" spans="1:4">
      <c r="A21704" s="57" t="s">
        <v>52335</v>
      </c>
      <c r="B21704" s="57" t="s">
        <v>12940</v>
      </c>
      <c r="C21704" s="57" t="s">
        <v>52336</v>
      </c>
      <c r="D21704" s="57" t="s">
        <v>52337</v>
      </c>
    </row>
    <row r="21705" spans="1:4">
      <c r="A21705" s="57" t="s">
        <v>52338</v>
      </c>
      <c r="B21705" s="57" t="s">
        <v>12940</v>
      </c>
      <c r="C21705" s="57" t="s">
        <v>52339</v>
      </c>
      <c r="D21705" s="57" t="s">
        <v>52340</v>
      </c>
    </row>
    <row r="21706" spans="1:4">
      <c r="A21706" s="57" t="s">
        <v>52338</v>
      </c>
      <c r="B21706" s="57"/>
      <c r="C21706" s="57" t="s">
        <v>52341</v>
      </c>
      <c r="D21706" s="57" t="s">
        <v>52342</v>
      </c>
    </row>
    <row r="21707" spans="1:4">
      <c r="A21707" s="57" t="s">
        <v>52343</v>
      </c>
      <c r="B21707" s="57" t="s">
        <v>12940</v>
      </c>
      <c r="C21707" s="57" t="s">
        <v>52344</v>
      </c>
      <c r="D21707" s="57" t="s">
        <v>52345</v>
      </c>
    </row>
    <row r="21708" spans="1:4">
      <c r="A21708" s="57" t="s">
        <v>52343</v>
      </c>
      <c r="B21708" s="57"/>
      <c r="C21708" s="57" t="s">
        <v>52346</v>
      </c>
      <c r="D21708" s="57" t="s">
        <v>52347</v>
      </c>
    </row>
    <row r="21709" spans="1:4">
      <c r="A21709" s="57" t="s">
        <v>52343</v>
      </c>
      <c r="B21709" s="57"/>
      <c r="C21709" s="57" t="s">
        <v>52348</v>
      </c>
      <c r="D21709" s="57" t="s">
        <v>52349</v>
      </c>
    </row>
    <row r="21710" spans="1:4">
      <c r="A21710" s="57" t="s">
        <v>52350</v>
      </c>
      <c r="B21710" s="57" t="s">
        <v>12940</v>
      </c>
      <c r="C21710" s="57" t="s">
        <v>52351</v>
      </c>
      <c r="D21710" s="57" t="s">
        <v>52352</v>
      </c>
    </row>
    <row r="21711" spans="1:4">
      <c r="A21711" s="57" t="s">
        <v>52350</v>
      </c>
      <c r="B21711" s="57"/>
      <c r="C21711" s="57" t="s">
        <v>52353</v>
      </c>
      <c r="D21711" s="57" t="s">
        <v>52354</v>
      </c>
    </row>
    <row r="21712" spans="1:4">
      <c r="A21712" s="57" t="s">
        <v>52350</v>
      </c>
      <c r="B21712" s="57"/>
      <c r="C21712" s="57" t="s">
        <v>52355</v>
      </c>
      <c r="D21712" s="57" t="s">
        <v>52356</v>
      </c>
    </row>
    <row r="21713" spans="1:4">
      <c r="A21713" s="57" t="s">
        <v>52350</v>
      </c>
      <c r="B21713" s="57"/>
      <c r="C21713" s="57" t="s">
        <v>52357</v>
      </c>
      <c r="D21713" s="57" t="s">
        <v>52358</v>
      </c>
    </row>
    <row r="21714" spans="1:4">
      <c r="A21714" s="57" t="s">
        <v>52350</v>
      </c>
      <c r="B21714" s="57"/>
      <c r="C21714" s="57" t="s">
        <v>52359</v>
      </c>
      <c r="D21714" s="57" t="s">
        <v>52360</v>
      </c>
    </row>
    <row r="21715" spans="1:4">
      <c r="A21715" s="57" t="s">
        <v>52350</v>
      </c>
      <c r="B21715" s="57"/>
      <c r="C21715" s="57" t="s">
        <v>52361</v>
      </c>
      <c r="D21715" s="57" t="s">
        <v>52362</v>
      </c>
    </row>
    <row r="21716" spans="1:4">
      <c r="A21716" s="57" t="s">
        <v>52350</v>
      </c>
      <c r="B21716" s="57"/>
      <c r="C21716" s="57" t="s">
        <v>52363</v>
      </c>
      <c r="D21716" s="57" t="s">
        <v>52364</v>
      </c>
    </row>
    <row r="21717" spans="1:4">
      <c r="A21717" s="57" t="s">
        <v>52365</v>
      </c>
      <c r="B21717" s="57" t="s">
        <v>12940</v>
      </c>
      <c r="C21717" s="57" t="s">
        <v>52366</v>
      </c>
      <c r="D21717" s="57" t="s">
        <v>52367</v>
      </c>
    </row>
    <row r="21718" spans="1:4">
      <c r="A21718" s="57" t="s">
        <v>52365</v>
      </c>
      <c r="B21718" s="57"/>
      <c r="C21718" s="57" t="s">
        <v>52368</v>
      </c>
      <c r="D21718" s="57" t="s">
        <v>52369</v>
      </c>
    </row>
    <row r="21719" spans="1:4">
      <c r="A21719" s="57" t="s">
        <v>52365</v>
      </c>
      <c r="B21719" s="57"/>
      <c r="C21719" s="57" t="s">
        <v>52370</v>
      </c>
      <c r="D21719" s="57" t="s">
        <v>52371</v>
      </c>
    </row>
    <row r="21720" spans="1:4">
      <c r="A21720" s="57" t="s">
        <v>52365</v>
      </c>
      <c r="B21720" s="57"/>
      <c r="C21720" s="57" t="s">
        <v>52372</v>
      </c>
      <c r="D21720" s="57" t="s">
        <v>52373</v>
      </c>
    </row>
    <row r="21721" spans="1:4">
      <c r="A21721" s="57" t="s">
        <v>52365</v>
      </c>
      <c r="B21721" s="57"/>
      <c r="C21721" s="57" t="s">
        <v>52374</v>
      </c>
      <c r="D21721" s="57" t="s">
        <v>52375</v>
      </c>
    </row>
    <row r="21722" spans="1:4">
      <c r="A21722" s="57" t="s">
        <v>52376</v>
      </c>
      <c r="B21722" s="57" t="s">
        <v>12940</v>
      </c>
      <c r="C21722" s="57" t="s">
        <v>52377</v>
      </c>
      <c r="D21722" s="57" t="s">
        <v>52378</v>
      </c>
    </row>
    <row r="21723" spans="1:4">
      <c r="A21723" s="57" t="s">
        <v>52379</v>
      </c>
      <c r="B21723" s="57" t="s">
        <v>12940</v>
      </c>
      <c r="C21723" s="57" t="s">
        <v>52380</v>
      </c>
      <c r="D21723" s="57" t="s">
        <v>52381</v>
      </c>
    </row>
    <row r="21724" spans="1:4">
      <c r="A21724" s="57" t="s">
        <v>52382</v>
      </c>
      <c r="B21724" s="57" t="s">
        <v>12940</v>
      </c>
      <c r="C21724" s="57" t="s">
        <v>52383</v>
      </c>
      <c r="D21724" s="57" t="s">
        <v>52384</v>
      </c>
    </row>
    <row r="21725" spans="1:4">
      <c r="A21725" s="57" t="s">
        <v>52385</v>
      </c>
      <c r="B21725" s="57" t="s">
        <v>12940</v>
      </c>
      <c r="C21725" s="57" t="s">
        <v>52386</v>
      </c>
      <c r="D21725" s="57" t="s">
        <v>52387</v>
      </c>
    </row>
    <row r="21726" spans="1:4">
      <c r="A21726" s="57" t="s">
        <v>52385</v>
      </c>
      <c r="B21726" s="57"/>
      <c r="C21726" s="57" t="s">
        <v>52388</v>
      </c>
      <c r="D21726" s="57" t="s">
        <v>52389</v>
      </c>
    </row>
    <row r="21727" spans="1:4">
      <c r="A21727" s="57" t="s">
        <v>52390</v>
      </c>
      <c r="B21727" s="57" t="s">
        <v>12940</v>
      </c>
      <c r="C21727" s="57" t="s">
        <v>52391</v>
      </c>
      <c r="D21727" s="57" t="s">
        <v>52392</v>
      </c>
    </row>
    <row r="21728" spans="1:4">
      <c r="A21728" s="57" t="s">
        <v>52390</v>
      </c>
      <c r="B21728" s="57"/>
      <c r="C21728" s="57" t="s">
        <v>52393</v>
      </c>
      <c r="D21728" s="57" t="s">
        <v>52394</v>
      </c>
    </row>
    <row r="21729" spans="1:4">
      <c r="A21729" s="57" t="s">
        <v>52395</v>
      </c>
      <c r="B21729" s="57" t="s">
        <v>12940</v>
      </c>
      <c r="C21729" s="57" t="s">
        <v>52396</v>
      </c>
      <c r="D21729" s="57" t="s">
        <v>52397</v>
      </c>
    </row>
    <row r="21730" spans="1:4">
      <c r="A21730" s="57" t="s">
        <v>52395</v>
      </c>
      <c r="B21730" s="57"/>
      <c r="C21730" s="57" t="s">
        <v>52398</v>
      </c>
      <c r="D21730" s="57" t="s">
        <v>52399</v>
      </c>
    </row>
    <row r="21731" spans="1:4">
      <c r="A21731" s="57" t="s">
        <v>52395</v>
      </c>
      <c r="B21731" s="57"/>
      <c r="C21731" s="57" t="s">
        <v>52400</v>
      </c>
      <c r="D21731" s="57" t="s">
        <v>52401</v>
      </c>
    </row>
    <row r="21732" spans="1:4">
      <c r="A21732" s="57" t="s">
        <v>52402</v>
      </c>
      <c r="B21732" s="57" t="s">
        <v>12940</v>
      </c>
      <c r="C21732" s="57" t="s">
        <v>52403</v>
      </c>
      <c r="D21732" s="57" t="s">
        <v>52404</v>
      </c>
    </row>
    <row r="21733" spans="1:4">
      <c r="A21733" s="57" t="s">
        <v>52405</v>
      </c>
      <c r="B21733" s="57" t="s">
        <v>12940</v>
      </c>
      <c r="C21733" s="57" t="s">
        <v>52406</v>
      </c>
      <c r="D21733" s="57" t="s">
        <v>52407</v>
      </c>
    </row>
    <row r="21734" spans="1:4">
      <c r="A21734" s="57" t="s">
        <v>52408</v>
      </c>
      <c r="B21734" s="57" t="s">
        <v>12940</v>
      </c>
      <c r="C21734" s="57" t="s">
        <v>52409</v>
      </c>
      <c r="D21734" s="57" t="s">
        <v>52410</v>
      </c>
    </row>
    <row r="21735" spans="1:4">
      <c r="A21735" s="57" t="s">
        <v>52408</v>
      </c>
      <c r="B21735" s="57"/>
      <c r="C21735" s="57" t="s">
        <v>52411</v>
      </c>
      <c r="D21735" s="57" t="s">
        <v>52412</v>
      </c>
    </row>
    <row r="21736" spans="1:4">
      <c r="A21736" s="57" t="s">
        <v>52408</v>
      </c>
      <c r="B21736" s="57"/>
      <c r="C21736" s="57" t="s">
        <v>52413</v>
      </c>
      <c r="D21736" s="57" t="s">
        <v>52414</v>
      </c>
    </row>
    <row r="21737" spans="1:4">
      <c r="A21737" s="57" t="s">
        <v>52408</v>
      </c>
      <c r="B21737" s="57"/>
      <c r="C21737" s="57" t="s">
        <v>52415</v>
      </c>
      <c r="D21737" s="57" t="s">
        <v>52416</v>
      </c>
    </row>
    <row r="21738" spans="1:4">
      <c r="A21738" s="57" t="s">
        <v>52408</v>
      </c>
      <c r="B21738" s="57"/>
      <c r="C21738" s="57" t="s">
        <v>52417</v>
      </c>
      <c r="D21738" s="57" t="s">
        <v>52418</v>
      </c>
    </row>
    <row r="21739" spans="1:4">
      <c r="A21739" s="57" t="s">
        <v>52408</v>
      </c>
      <c r="B21739" s="57"/>
      <c r="C21739" s="57" t="s">
        <v>52419</v>
      </c>
      <c r="D21739" s="57" t="s">
        <v>52420</v>
      </c>
    </row>
    <row r="21740" spans="1:4">
      <c r="A21740" s="57" t="s">
        <v>52408</v>
      </c>
      <c r="B21740" s="57"/>
      <c r="C21740" s="57" t="s">
        <v>52421</v>
      </c>
      <c r="D21740" s="57" t="s">
        <v>52422</v>
      </c>
    </row>
    <row r="21741" spans="1:4">
      <c r="A21741" s="57" t="s">
        <v>52408</v>
      </c>
      <c r="B21741" s="57"/>
      <c r="C21741" s="57" t="s">
        <v>52423</v>
      </c>
      <c r="D21741" s="57" t="s">
        <v>52424</v>
      </c>
    </row>
    <row r="21742" spans="1:4">
      <c r="A21742" s="57" t="s">
        <v>52408</v>
      </c>
      <c r="B21742" s="57"/>
      <c r="C21742" s="57" t="s">
        <v>52425</v>
      </c>
      <c r="D21742" s="57" t="s">
        <v>52426</v>
      </c>
    </row>
    <row r="21743" spans="1:4">
      <c r="A21743" s="57" t="s">
        <v>52408</v>
      </c>
      <c r="B21743" s="57"/>
      <c r="C21743" s="57" t="s">
        <v>20690</v>
      </c>
      <c r="D21743" s="57" t="s">
        <v>75497</v>
      </c>
    </row>
    <row r="21744" spans="1:4">
      <c r="A21744" s="57" t="s">
        <v>10183</v>
      </c>
      <c r="B21744" s="57" t="s">
        <v>9571</v>
      </c>
      <c r="C21744" s="57" t="s">
        <v>10184</v>
      </c>
      <c r="D21744" s="57" t="s">
        <v>10185</v>
      </c>
    </row>
    <row r="21745" spans="1:4">
      <c r="A21745" s="57" t="s">
        <v>10183</v>
      </c>
      <c r="B21745" s="57" t="s">
        <v>9571</v>
      </c>
      <c r="C21745" s="57" t="s">
        <v>10186</v>
      </c>
      <c r="D21745" s="57" t="s">
        <v>10187</v>
      </c>
    </row>
    <row r="21746" spans="1:4">
      <c r="A21746" s="57" t="s">
        <v>52428</v>
      </c>
      <c r="B21746" s="57" t="s">
        <v>12940</v>
      </c>
      <c r="C21746" s="57" t="s">
        <v>52429</v>
      </c>
      <c r="D21746" s="57" t="s">
        <v>35682</v>
      </c>
    </row>
    <row r="21747" spans="1:4">
      <c r="A21747" s="57" t="s">
        <v>52430</v>
      </c>
      <c r="B21747" s="57" t="s">
        <v>12940</v>
      </c>
      <c r="C21747" s="57" t="s">
        <v>52431</v>
      </c>
      <c r="D21747" s="57" t="s">
        <v>52432</v>
      </c>
    </row>
    <row r="21748" spans="1:4">
      <c r="A21748" s="57" t="s">
        <v>52433</v>
      </c>
      <c r="B21748" s="57" t="s">
        <v>12940</v>
      </c>
      <c r="C21748" s="57" t="s">
        <v>52434</v>
      </c>
      <c r="D21748" s="57" t="s">
        <v>52435</v>
      </c>
    </row>
    <row r="21749" spans="1:4">
      <c r="A21749" s="57" t="s">
        <v>52433</v>
      </c>
      <c r="B21749" s="57"/>
      <c r="C21749" s="57" t="s">
        <v>52436</v>
      </c>
      <c r="D21749" s="57" t="s">
        <v>52437</v>
      </c>
    </row>
    <row r="21750" spans="1:4">
      <c r="A21750" s="57" t="s">
        <v>52433</v>
      </c>
      <c r="B21750" s="57"/>
      <c r="C21750" s="57" t="s">
        <v>52438</v>
      </c>
      <c r="D21750" s="57" t="s">
        <v>52439</v>
      </c>
    </row>
    <row r="21751" spans="1:4">
      <c r="A21751" s="57" t="s">
        <v>52440</v>
      </c>
      <c r="B21751" s="57" t="s">
        <v>12940</v>
      </c>
      <c r="C21751" s="57" t="s">
        <v>52441</v>
      </c>
      <c r="D21751" s="57" t="s">
        <v>52442</v>
      </c>
    </row>
    <row r="21752" spans="1:4">
      <c r="A21752" s="57" t="s">
        <v>52443</v>
      </c>
      <c r="B21752" s="57" t="s">
        <v>12940</v>
      </c>
      <c r="C21752" s="57" t="s">
        <v>52444</v>
      </c>
      <c r="D21752" s="57" t="s">
        <v>51754</v>
      </c>
    </row>
    <row r="21753" spans="1:4">
      <c r="A21753" s="57" t="s">
        <v>52443</v>
      </c>
      <c r="B21753" s="57"/>
      <c r="C21753" s="57" t="s">
        <v>52445</v>
      </c>
      <c r="D21753" s="57" t="s">
        <v>52446</v>
      </c>
    </row>
    <row r="21754" spans="1:4">
      <c r="A21754" s="57" t="s">
        <v>52443</v>
      </c>
      <c r="B21754" s="57"/>
      <c r="C21754" s="57" t="s">
        <v>52447</v>
      </c>
      <c r="D21754" s="57" t="s">
        <v>52448</v>
      </c>
    </row>
    <row r="21755" spans="1:4">
      <c r="A21755" s="57" t="s">
        <v>52443</v>
      </c>
      <c r="B21755" s="57"/>
      <c r="C21755" s="57" t="s">
        <v>52449</v>
      </c>
      <c r="D21755" s="57" t="s">
        <v>52450</v>
      </c>
    </row>
    <row r="21756" spans="1:4">
      <c r="A21756" s="57" t="s">
        <v>52443</v>
      </c>
      <c r="B21756" s="57"/>
      <c r="C21756" s="57" t="s">
        <v>52451</v>
      </c>
      <c r="D21756" s="57" t="s">
        <v>52452</v>
      </c>
    </row>
    <row r="21757" spans="1:4">
      <c r="A21757" s="57" t="s">
        <v>52443</v>
      </c>
      <c r="B21757" s="57"/>
      <c r="C21757" s="57" t="s">
        <v>52453</v>
      </c>
      <c r="D21757" s="57" t="s">
        <v>52454</v>
      </c>
    </row>
    <row r="21758" spans="1:4">
      <c r="A21758" s="57" t="s">
        <v>52455</v>
      </c>
      <c r="B21758" s="57" t="s">
        <v>12940</v>
      </c>
      <c r="C21758" s="57" t="s">
        <v>52456</v>
      </c>
      <c r="D21758" s="57" t="s">
        <v>52457</v>
      </c>
    </row>
    <row r="21759" spans="1:4">
      <c r="A21759" s="57" t="s">
        <v>52458</v>
      </c>
      <c r="B21759" s="57" t="s">
        <v>12940</v>
      </c>
      <c r="C21759" s="57" t="s">
        <v>52459</v>
      </c>
      <c r="D21759" s="57" t="s">
        <v>52460</v>
      </c>
    </row>
    <row r="21760" spans="1:4">
      <c r="A21760" s="57" t="s">
        <v>52458</v>
      </c>
      <c r="B21760" s="57"/>
      <c r="C21760" s="57" t="s">
        <v>52461</v>
      </c>
      <c r="D21760" s="57" t="s">
        <v>52460</v>
      </c>
    </row>
    <row r="21761" spans="1:4">
      <c r="A21761" s="57" t="s">
        <v>52458</v>
      </c>
      <c r="B21761" s="57"/>
      <c r="C21761" s="57" t="s">
        <v>52462</v>
      </c>
      <c r="D21761" s="57" t="s">
        <v>52460</v>
      </c>
    </row>
    <row r="21762" spans="1:4">
      <c r="A21762" s="57" t="s">
        <v>52463</v>
      </c>
      <c r="B21762" s="57" t="s">
        <v>12940</v>
      </c>
      <c r="C21762" s="57" t="s">
        <v>52464</v>
      </c>
      <c r="D21762" s="57" t="s">
        <v>52465</v>
      </c>
    </row>
    <row r="21763" spans="1:4">
      <c r="A21763" s="57" t="s">
        <v>52466</v>
      </c>
      <c r="B21763" s="57" t="s">
        <v>12940</v>
      </c>
      <c r="C21763" s="57" t="s">
        <v>52467</v>
      </c>
      <c r="D21763" s="57" t="s">
        <v>52468</v>
      </c>
    </row>
    <row r="21764" spans="1:4">
      <c r="A21764" s="57" t="s">
        <v>52469</v>
      </c>
      <c r="B21764" s="57" t="s">
        <v>12940</v>
      </c>
      <c r="C21764" s="57" t="s">
        <v>52470</v>
      </c>
      <c r="D21764" s="57" t="s">
        <v>52471</v>
      </c>
    </row>
    <row r="21765" spans="1:4">
      <c r="A21765" s="57" t="s">
        <v>52469</v>
      </c>
      <c r="B21765" s="57"/>
      <c r="C21765" s="57" t="s">
        <v>52472</v>
      </c>
      <c r="D21765" s="57" t="s">
        <v>52473</v>
      </c>
    </row>
    <row r="21766" spans="1:4">
      <c r="A21766" s="57" t="s">
        <v>52469</v>
      </c>
      <c r="B21766" s="57"/>
      <c r="C21766" s="57" t="s">
        <v>52474</v>
      </c>
      <c r="D21766" s="57" t="s">
        <v>52475</v>
      </c>
    </row>
    <row r="21767" spans="1:4">
      <c r="A21767" s="57" t="s">
        <v>52476</v>
      </c>
      <c r="B21767" s="57" t="s">
        <v>12940</v>
      </c>
      <c r="C21767" s="57" t="s">
        <v>52477</v>
      </c>
      <c r="D21767" s="57" t="s">
        <v>52478</v>
      </c>
    </row>
    <row r="21768" spans="1:4">
      <c r="A21768" s="57" t="s">
        <v>52479</v>
      </c>
      <c r="B21768" s="57" t="s">
        <v>12940</v>
      </c>
      <c r="C21768" s="57" t="s">
        <v>52480</v>
      </c>
      <c r="D21768" s="57" t="s">
        <v>52481</v>
      </c>
    </row>
    <row r="21769" spans="1:4">
      <c r="A21769" s="57" t="s">
        <v>52482</v>
      </c>
      <c r="B21769" s="57" t="s">
        <v>12940</v>
      </c>
      <c r="C21769" s="57" t="s">
        <v>52483</v>
      </c>
      <c r="D21769" s="57" t="s">
        <v>52484</v>
      </c>
    </row>
    <row r="21770" spans="1:4">
      <c r="A21770" s="57" t="s">
        <v>52482</v>
      </c>
      <c r="B21770" s="57"/>
      <c r="C21770" s="57" t="s">
        <v>52485</v>
      </c>
      <c r="D21770" s="57" t="s">
        <v>52486</v>
      </c>
    </row>
    <row r="21771" spans="1:4">
      <c r="A21771" s="57" t="s">
        <v>52482</v>
      </c>
      <c r="B21771" s="57"/>
      <c r="C21771" s="57" t="s">
        <v>52487</v>
      </c>
      <c r="D21771" s="57" t="s">
        <v>52488</v>
      </c>
    </row>
    <row r="21772" spans="1:4">
      <c r="A21772" s="57" t="s">
        <v>52482</v>
      </c>
      <c r="B21772" s="57"/>
      <c r="C21772" s="57" t="s">
        <v>52489</v>
      </c>
      <c r="D21772" s="57" t="s">
        <v>52490</v>
      </c>
    </row>
    <row r="21773" spans="1:4">
      <c r="A21773" s="57" t="s">
        <v>52482</v>
      </c>
      <c r="B21773" s="57"/>
      <c r="C21773" s="57" t="s">
        <v>52491</v>
      </c>
      <c r="D21773" s="57" t="s">
        <v>52492</v>
      </c>
    </row>
    <row r="21774" spans="1:4">
      <c r="A21774" s="57" t="s">
        <v>52482</v>
      </c>
      <c r="B21774" s="57"/>
      <c r="C21774" s="57" t="s">
        <v>52493</v>
      </c>
      <c r="D21774" s="57" t="s">
        <v>52494</v>
      </c>
    </row>
    <row r="21775" spans="1:4">
      <c r="A21775" s="57" t="s">
        <v>52482</v>
      </c>
      <c r="B21775" s="57"/>
      <c r="C21775" s="57" t="s">
        <v>52495</v>
      </c>
      <c r="D21775" s="57" t="s">
        <v>52496</v>
      </c>
    </row>
    <row r="21776" spans="1:4">
      <c r="A21776" s="57" t="s">
        <v>52482</v>
      </c>
      <c r="B21776" s="57"/>
      <c r="C21776" s="57" t="s">
        <v>52497</v>
      </c>
      <c r="D21776" s="57" t="s">
        <v>52498</v>
      </c>
    </row>
    <row r="21777" spans="1:4">
      <c r="A21777" s="57" t="s">
        <v>52482</v>
      </c>
      <c r="B21777" s="57"/>
      <c r="C21777" s="57" t="s">
        <v>52499</v>
      </c>
      <c r="D21777" s="57" t="s">
        <v>52500</v>
      </c>
    </row>
    <row r="21778" spans="1:4">
      <c r="A21778" s="57" t="s">
        <v>52482</v>
      </c>
      <c r="B21778" s="57"/>
      <c r="C21778" s="57" t="s">
        <v>52501</v>
      </c>
      <c r="D21778" s="57" t="s">
        <v>52502</v>
      </c>
    </row>
    <row r="21779" spans="1:4">
      <c r="A21779" s="57" t="s">
        <v>52482</v>
      </c>
      <c r="B21779" s="57"/>
      <c r="C21779" s="57" t="s">
        <v>52503</v>
      </c>
      <c r="D21779" s="57" t="s">
        <v>52504</v>
      </c>
    </row>
    <row r="21780" spans="1:4">
      <c r="A21780" s="57" t="s">
        <v>52482</v>
      </c>
      <c r="B21780" s="57"/>
      <c r="C21780" s="57" t="s">
        <v>52505</v>
      </c>
      <c r="D21780" s="57" t="s">
        <v>52506</v>
      </c>
    </row>
    <row r="21781" spans="1:4">
      <c r="A21781" s="57" t="s">
        <v>52482</v>
      </c>
      <c r="B21781" s="57"/>
      <c r="C21781" s="57" t="s">
        <v>52507</v>
      </c>
      <c r="D21781" s="57" t="s">
        <v>52508</v>
      </c>
    </row>
    <row r="21782" spans="1:4">
      <c r="A21782" s="57" t="s">
        <v>52509</v>
      </c>
      <c r="B21782" s="57" t="s">
        <v>12940</v>
      </c>
      <c r="C21782" s="57" t="s">
        <v>52510</v>
      </c>
      <c r="D21782" s="57" t="s">
        <v>52511</v>
      </c>
    </row>
    <row r="21783" spans="1:4">
      <c r="A21783" s="57" t="s">
        <v>52509</v>
      </c>
      <c r="B21783" s="57"/>
      <c r="C21783" s="57" t="s">
        <v>52512</v>
      </c>
      <c r="D21783" s="57" t="s">
        <v>52513</v>
      </c>
    </row>
    <row r="21784" spans="1:4">
      <c r="A21784" s="57" t="s">
        <v>52514</v>
      </c>
      <c r="B21784" s="57" t="s">
        <v>12940</v>
      </c>
      <c r="C21784" s="57" t="s">
        <v>52515</v>
      </c>
      <c r="D21784" s="57" t="s">
        <v>52516</v>
      </c>
    </row>
    <row r="21785" spans="1:4">
      <c r="A21785" s="57" t="s">
        <v>52517</v>
      </c>
      <c r="B21785" s="57" t="s">
        <v>12940</v>
      </c>
      <c r="C21785" s="57" t="s">
        <v>52518</v>
      </c>
      <c r="D21785" s="57" t="s">
        <v>52513</v>
      </c>
    </row>
    <row r="21786" spans="1:4">
      <c r="A21786" s="57" t="s">
        <v>52519</v>
      </c>
      <c r="B21786" s="57" t="s">
        <v>12940</v>
      </c>
      <c r="C21786" s="57" t="s">
        <v>52520</v>
      </c>
      <c r="D21786" s="57" t="s">
        <v>52521</v>
      </c>
    </row>
    <row r="21787" spans="1:4">
      <c r="A21787" s="57" t="s">
        <v>7968</v>
      </c>
      <c r="B21787" s="57" t="s">
        <v>10633</v>
      </c>
      <c r="C21787" s="57" t="s">
        <v>3997</v>
      </c>
      <c r="D21787" s="57" t="s">
        <v>3998</v>
      </c>
    </row>
    <row r="21788" spans="1:4">
      <c r="A21788" s="57" t="s">
        <v>7969</v>
      </c>
      <c r="B21788" s="57" t="s">
        <v>2467</v>
      </c>
      <c r="C21788" s="57" t="s">
        <v>4093</v>
      </c>
      <c r="D21788" s="57" t="s">
        <v>4094</v>
      </c>
    </row>
    <row r="21789" spans="1:4">
      <c r="A21789" s="57" t="s">
        <v>52522</v>
      </c>
      <c r="B21789" s="57" t="s">
        <v>12940</v>
      </c>
      <c r="C21789" s="57" t="s">
        <v>52523</v>
      </c>
      <c r="D21789" s="57" t="s">
        <v>52524</v>
      </c>
    </row>
    <row r="21790" spans="1:4">
      <c r="A21790" s="57" t="s">
        <v>52522</v>
      </c>
      <c r="B21790" s="57"/>
      <c r="C21790" s="57" t="s">
        <v>52525</v>
      </c>
      <c r="D21790" s="57" t="s">
        <v>52526</v>
      </c>
    </row>
    <row r="21791" spans="1:4">
      <c r="A21791" s="57" t="s">
        <v>52527</v>
      </c>
      <c r="B21791" s="57" t="s">
        <v>12940</v>
      </c>
      <c r="C21791" s="57" t="s">
        <v>52528</v>
      </c>
      <c r="D21791" s="57" t="s">
        <v>52529</v>
      </c>
    </row>
    <row r="21792" spans="1:4">
      <c r="A21792" s="57" t="s">
        <v>52530</v>
      </c>
      <c r="B21792" s="57" t="s">
        <v>12940</v>
      </c>
      <c r="C21792" s="57" t="s">
        <v>52531</v>
      </c>
      <c r="D21792" s="57" t="s">
        <v>52532</v>
      </c>
    </row>
    <row r="21793" spans="1:4">
      <c r="A21793" s="57" t="s">
        <v>52533</v>
      </c>
      <c r="B21793" s="57" t="s">
        <v>12940</v>
      </c>
      <c r="C21793" s="57" t="s">
        <v>52534</v>
      </c>
      <c r="D21793" s="57" t="s">
        <v>52535</v>
      </c>
    </row>
    <row r="21794" spans="1:4">
      <c r="A21794" s="57" t="s">
        <v>52533</v>
      </c>
      <c r="B21794" s="57"/>
      <c r="C21794" s="57" t="s">
        <v>52536</v>
      </c>
      <c r="D21794" s="57" t="s">
        <v>52537</v>
      </c>
    </row>
    <row r="21795" spans="1:4">
      <c r="A21795" s="57" t="s">
        <v>52538</v>
      </c>
      <c r="B21795" s="57" t="s">
        <v>12940</v>
      </c>
      <c r="C21795" s="57" t="s">
        <v>52539</v>
      </c>
      <c r="D21795" s="57" t="s">
        <v>52540</v>
      </c>
    </row>
    <row r="21796" spans="1:4">
      <c r="A21796" s="57" t="s">
        <v>52541</v>
      </c>
      <c r="B21796" s="57" t="s">
        <v>12940</v>
      </c>
      <c r="C21796" s="57" t="s">
        <v>52542</v>
      </c>
      <c r="D21796" s="57" t="s">
        <v>52543</v>
      </c>
    </row>
    <row r="21797" spans="1:4">
      <c r="A21797" s="57" t="s">
        <v>52544</v>
      </c>
      <c r="B21797" s="57" t="s">
        <v>12940</v>
      </c>
      <c r="C21797" s="57" t="s">
        <v>52545</v>
      </c>
      <c r="D21797" s="57" t="s">
        <v>52546</v>
      </c>
    </row>
    <row r="21798" spans="1:4">
      <c r="A21798" s="57" t="s">
        <v>52547</v>
      </c>
      <c r="B21798" s="57" t="s">
        <v>12940</v>
      </c>
      <c r="C21798" s="57" t="s">
        <v>52548</v>
      </c>
      <c r="D21798" s="57" t="s">
        <v>52549</v>
      </c>
    </row>
    <row r="21799" spans="1:4">
      <c r="A21799" s="57" t="s">
        <v>52550</v>
      </c>
      <c r="B21799" s="57" t="s">
        <v>12940</v>
      </c>
      <c r="C21799" s="57" t="s">
        <v>52551</v>
      </c>
      <c r="D21799" s="57" t="s">
        <v>52552</v>
      </c>
    </row>
    <row r="21800" spans="1:4">
      <c r="A21800" s="57" t="s">
        <v>52550</v>
      </c>
      <c r="B21800" s="57"/>
      <c r="C21800" s="57" t="s">
        <v>52553</v>
      </c>
      <c r="D21800" s="57" t="s">
        <v>52554</v>
      </c>
    </row>
    <row r="21801" spans="1:4">
      <c r="A21801" s="57" t="s">
        <v>52550</v>
      </c>
      <c r="B21801" s="57"/>
      <c r="C21801" s="57" t="s">
        <v>52555</v>
      </c>
      <c r="D21801" s="57" t="s">
        <v>52556</v>
      </c>
    </row>
    <row r="21802" spans="1:4">
      <c r="A21802" s="57" t="s">
        <v>52550</v>
      </c>
      <c r="B21802" s="57"/>
      <c r="C21802" s="57" t="s">
        <v>52557</v>
      </c>
      <c r="D21802" s="57" t="s">
        <v>52558</v>
      </c>
    </row>
    <row r="21803" spans="1:4">
      <c r="A21803" s="57" t="s">
        <v>52559</v>
      </c>
      <c r="B21803" s="57" t="s">
        <v>12940</v>
      </c>
      <c r="C21803" s="57" t="s">
        <v>52560</v>
      </c>
      <c r="D21803" s="57" t="s">
        <v>52561</v>
      </c>
    </row>
    <row r="21804" spans="1:4">
      <c r="A21804" s="57" t="s">
        <v>7970</v>
      </c>
      <c r="B21804" s="57" t="s">
        <v>2469</v>
      </c>
      <c r="C21804" s="57" t="s">
        <v>4071</v>
      </c>
      <c r="D21804" s="57" t="s">
        <v>4072</v>
      </c>
    </row>
    <row r="21805" spans="1:4">
      <c r="A21805" s="57" t="s">
        <v>52562</v>
      </c>
      <c r="B21805" s="57" t="s">
        <v>12940</v>
      </c>
      <c r="C21805" s="57" t="s">
        <v>52563</v>
      </c>
      <c r="D21805" s="57" t="s">
        <v>52564</v>
      </c>
    </row>
    <row r="21806" spans="1:4">
      <c r="A21806" s="57" t="s">
        <v>52565</v>
      </c>
      <c r="B21806" s="57" t="s">
        <v>12940</v>
      </c>
      <c r="C21806" s="57" t="s">
        <v>52566</v>
      </c>
      <c r="D21806" s="57" t="s">
        <v>52567</v>
      </c>
    </row>
    <row r="21807" spans="1:4">
      <c r="A21807" s="57" t="s">
        <v>52565</v>
      </c>
      <c r="B21807" s="57"/>
      <c r="C21807" s="57" t="s">
        <v>52568</v>
      </c>
      <c r="D21807" s="57" t="s">
        <v>52569</v>
      </c>
    </row>
    <row r="21808" spans="1:4">
      <c r="A21808" s="57" t="s">
        <v>52570</v>
      </c>
      <c r="B21808" s="57" t="s">
        <v>12940</v>
      </c>
      <c r="C21808" s="57" t="s">
        <v>52571</v>
      </c>
      <c r="D21808" s="57" t="s">
        <v>52572</v>
      </c>
    </row>
    <row r="21809" spans="1:4">
      <c r="A21809" s="57" t="s">
        <v>52573</v>
      </c>
      <c r="B21809" s="57" t="s">
        <v>12940</v>
      </c>
      <c r="C21809" s="57" t="s">
        <v>52574</v>
      </c>
      <c r="D21809" s="57" t="s">
        <v>35682</v>
      </c>
    </row>
    <row r="21810" spans="1:4">
      <c r="A21810" s="57" t="s">
        <v>52575</v>
      </c>
      <c r="B21810" s="57" t="s">
        <v>12940</v>
      </c>
      <c r="C21810" s="57" t="s">
        <v>52576</v>
      </c>
      <c r="D21810" s="57" t="s">
        <v>52577</v>
      </c>
    </row>
    <row r="21811" spans="1:4">
      <c r="A21811" s="57" t="s">
        <v>52578</v>
      </c>
      <c r="B21811" s="57" t="s">
        <v>12940</v>
      </c>
      <c r="C21811" s="57" t="s">
        <v>52579</v>
      </c>
      <c r="D21811" s="57" t="s">
        <v>35682</v>
      </c>
    </row>
    <row r="21812" spans="1:4">
      <c r="A21812" s="57" t="s">
        <v>52580</v>
      </c>
      <c r="B21812" s="57" t="s">
        <v>12940</v>
      </c>
      <c r="C21812" s="57" t="s">
        <v>52581</v>
      </c>
      <c r="D21812" s="57" t="s">
        <v>35682</v>
      </c>
    </row>
    <row r="21813" spans="1:4">
      <c r="A21813" s="57" t="s">
        <v>52582</v>
      </c>
      <c r="B21813" s="57" t="s">
        <v>12940</v>
      </c>
      <c r="C21813" s="57" t="s">
        <v>52583</v>
      </c>
      <c r="D21813" s="57" t="s">
        <v>52584</v>
      </c>
    </row>
    <row r="21814" spans="1:4">
      <c r="A21814" s="57" t="s">
        <v>52585</v>
      </c>
      <c r="B21814" s="57" t="s">
        <v>12940</v>
      </c>
      <c r="C21814" s="57" t="s">
        <v>52586</v>
      </c>
      <c r="D21814" s="57" t="s">
        <v>52587</v>
      </c>
    </row>
    <row r="21815" spans="1:4">
      <c r="A21815" s="57" t="s">
        <v>52585</v>
      </c>
      <c r="B21815" s="57"/>
      <c r="C21815" s="57" t="s">
        <v>52588</v>
      </c>
      <c r="D21815" s="57" t="s">
        <v>52589</v>
      </c>
    </row>
    <row r="21816" spans="1:4">
      <c r="A21816" s="57" t="s">
        <v>52585</v>
      </c>
      <c r="B21816" s="57"/>
      <c r="C21816" s="57" t="s">
        <v>52590</v>
      </c>
      <c r="D21816" s="57" t="s">
        <v>52591</v>
      </c>
    </row>
    <row r="21817" spans="1:4">
      <c r="A21817" s="57" t="s">
        <v>52585</v>
      </c>
      <c r="B21817" s="57"/>
      <c r="C21817" s="57" t="s">
        <v>52592</v>
      </c>
      <c r="D21817" s="57" t="s">
        <v>52593</v>
      </c>
    </row>
    <row r="21818" spans="1:4">
      <c r="A21818" s="57" t="s">
        <v>52585</v>
      </c>
      <c r="B21818" s="57"/>
      <c r="C21818" s="57" t="s">
        <v>52594</v>
      </c>
      <c r="D21818" s="57" t="s">
        <v>52595</v>
      </c>
    </row>
    <row r="21819" spans="1:4">
      <c r="A21819" s="57" t="s">
        <v>75498</v>
      </c>
      <c r="B21819" s="57" t="s">
        <v>12940</v>
      </c>
      <c r="C21819" s="57" t="s">
        <v>20692</v>
      </c>
      <c r="D21819" s="57" t="s">
        <v>75499</v>
      </c>
    </row>
    <row r="21820" spans="1:4">
      <c r="A21820" s="57" t="s">
        <v>52596</v>
      </c>
      <c r="B21820" s="57" t="s">
        <v>12940</v>
      </c>
      <c r="C21820" s="57" t="s">
        <v>52597</v>
      </c>
      <c r="D21820" s="57" t="s">
        <v>52598</v>
      </c>
    </row>
    <row r="21821" spans="1:4">
      <c r="A21821" s="57" t="s">
        <v>52596</v>
      </c>
      <c r="B21821" s="57"/>
      <c r="C21821" s="57" t="s">
        <v>52599</v>
      </c>
      <c r="D21821" s="57" t="s">
        <v>52600</v>
      </c>
    </row>
    <row r="21822" spans="1:4">
      <c r="A21822" s="57" t="s">
        <v>52596</v>
      </c>
      <c r="B21822" s="57"/>
      <c r="C21822" s="57" t="s">
        <v>52601</v>
      </c>
      <c r="D21822" s="57" t="s">
        <v>52602</v>
      </c>
    </row>
    <row r="21823" spans="1:4">
      <c r="A21823" s="57" t="s">
        <v>52596</v>
      </c>
      <c r="B21823" s="57"/>
      <c r="C21823" s="57" t="s">
        <v>52603</v>
      </c>
      <c r="D21823" s="57" t="s">
        <v>52604</v>
      </c>
    </row>
    <row r="21824" spans="1:4">
      <c r="A21824" s="57" t="s">
        <v>52596</v>
      </c>
      <c r="B21824" s="57"/>
      <c r="C21824" s="57" t="s">
        <v>52605</v>
      </c>
      <c r="D21824" s="57" t="s">
        <v>52606</v>
      </c>
    </row>
    <row r="21825" spans="1:4">
      <c r="A21825" s="57" t="s">
        <v>52607</v>
      </c>
      <c r="B21825" s="57" t="s">
        <v>12940</v>
      </c>
      <c r="C21825" s="57" t="s">
        <v>52608</v>
      </c>
      <c r="D21825" s="57" t="s">
        <v>52609</v>
      </c>
    </row>
    <row r="21826" spans="1:4">
      <c r="A21826" s="57" t="s">
        <v>52610</v>
      </c>
      <c r="B21826" s="57" t="s">
        <v>12940</v>
      </c>
      <c r="C21826" s="57" t="s">
        <v>52611</v>
      </c>
      <c r="D21826" s="57" t="s">
        <v>52612</v>
      </c>
    </row>
    <row r="21827" spans="1:4">
      <c r="A21827" s="57" t="s">
        <v>52613</v>
      </c>
      <c r="B21827" s="57" t="s">
        <v>12940</v>
      </c>
      <c r="C21827" s="57" t="s">
        <v>52614</v>
      </c>
      <c r="D21827" s="57" t="s">
        <v>19034</v>
      </c>
    </row>
    <row r="21828" spans="1:4">
      <c r="A21828" s="57" t="s">
        <v>52615</v>
      </c>
      <c r="B21828" s="57" t="s">
        <v>12940</v>
      </c>
      <c r="C21828" s="57" t="s">
        <v>52616</v>
      </c>
      <c r="D21828" s="57" t="s">
        <v>19034</v>
      </c>
    </row>
    <row r="21829" spans="1:4">
      <c r="A21829" s="57" t="s">
        <v>52617</v>
      </c>
      <c r="B21829" s="57" t="s">
        <v>12940</v>
      </c>
      <c r="C21829" s="57" t="s">
        <v>52618</v>
      </c>
      <c r="D21829" s="57" t="s">
        <v>52619</v>
      </c>
    </row>
    <row r="21830" spans="1:4">
      <c r="A21830" s="57" t="s">
        <v>52617</v>
      </c>
      <c r="B21830" s="57"/>
      <c r="C21830" s="57" t="s">
        <v>52620</v>
      </c>
      <c r="D21830" s="57" t="s">
        <v>52621</v>
      </c>
    </row>
    <row r="21831" spans="1:4">
      <c r="A21831" s="57" t="s">
        <v>52622</v>
      </c>
      <c r="B21831" s="57" t="s">
        <v>12940</v>
      </c>
      <c r="C21831" s="57" t="s">
        <v>52623</v>
      </c>
      <c r="D21831" s="57" t="s">
        <v>52624</v>
      </c>
    </row>
    <row r="21832" spans="1:4">
      <c r="A21832" s="57" t="s">
        <v>52625</v>
      </c>
      <c r="B21832" s="57" t="s">
        <v>12940</v>
      </c>
      <c r="C21832" s="57" t="s">
        <v>52626</v>
      </c>
      <c r="D21832" s="57" t="s">
        <v>52627</v>
      </c>
    </row>
    <row r="21833" spans="1:4">
      <c r="A21833" s="57" t="s">
        <v>52625</v>
      </c>
      <c r="B21833" s="57"/>
      <c r="C21833" s="57" t="s">
        <v>52628</v>
      </c>
      <c r="D21833" s="57" t="s">
        <v>52629</v>
      </c>
    </row>
    <row r="21834" spans="1:4">
      <c r="A21834" s="57" t="s">
        <v>52625</v>
      </c>
      <c r="B21834" s="57"/>
      <c r="C21834" s="57" t="s">
        <v>52630</v>
      </c>
      <c r="D21834" s="57" t="s">
        <v>52631</v>
      </c>
    </row>
    <row r="21835" spans="1:4">
      <c r="A21835" s="57" t="s">
        <v>52632</v>
      </c>
      <c r="B21835" s="57" t="s">
        <v>12940</v>
      </c>
      <c r="C21835" s="57" t="s">
        <v>52633</v>
      </c>
      <c r="D21835" s="57" t="s">
        <v>52634</v>
      </c>
    </row>
    <row r="21836" spans="1:4">
      <c r="A21836" s="57" t="s">
        <v>52632</v>
      </c>
      <c r="B21836" s="57"/>
      <c r="C21836" s="57" t="s">
        <v>52635</v>
      </c>
      <c r="D21836" s="57" t="s">
        <v>52636</v>
      </c>
    </row>
    <row r="21837" spans="1:4">
      <c r="A21837" s="57" t="s">
        <v>52632</v>
      </c>
      <c r="B21837" s="57"/>
      <c r="C21837" s="57" t="s">
        <v>52637</v>
      </c>
      <c r="D21837" s="57" t="s">
        <v>52638</v>
      </c>
    </row>
    <row r="21838" spans="1:4">
      <c r="A21838" s="57" t="s">
        <v>52632</v>
      </c>
      <c r="B21838" s="57"/>
      <c r="C21838" s="57" t="s">
        <v>52639</v>
      </c>
      <c r="D21838" s="57" t="s">
        <v>52640</v>
      </c>
    </row>
    <row r="21839" spans="1:4">
      <c r="A21839" s="57" t="s">
        <v>52632</v>
      </c>
      <c r="B21839" s="57"/>
      <c r="C21839" s="57" t="s">
        <v>52641</v>
      </c>
      <c r="D21839" s="57" t="s">
        <v>52642</v>
      </c>
    </row>
    <row r="21840" spans="1:4">
      <c r="A21840" s="57" t="s">
        <v>52632</v>
      </c>
      <c r="B21840" s="57"/>
      <c r="C21840" s="57" t="s">
        <v>52643</v>
      </c>
      <c r="D21840" s="57" t="s">
        <v>52644</v>
      </c>
    </row>
    <row r="21841" spans="1:4">
      <c r="A21841" s="57" t="s">
        <v>52632</v>
      </c>
      <c r="B21841" s="57"/>
      <c r="C21841" s="57" t="s">
        <v>52645</v>
      </c>
      <c r="D21841" s="57" t="s">
        <v>52646</v>
      </c>
    </row>
    <row r="21842" spans="1:4">
      <c r="A21842" s="57" t="s">
        <v>52632</v>
      </c>
      <c r="B21842" s="57"/>
      <c r="C21842" s="57" t="s">
        <v>52647</v>
      </c>
      <c r="D21842" s="57" t="s">
        <v>52648</v>
      </c>
    </row>
    <row r="21843" spans="1:4">
      <c r="A21843" s="57" t="s">
        <v>52632</v>
      </c>
      <c r="B21843" s="57"/>
      <c r="C21843" s="57" t="s">
        <v>52649</v>
      </c>
      <c r="D21843" s="57" t="s">
        <v>52650</v>
      </c>
    </row>
    <row r="21844" spans="1:4">
      <c r="A21844" s="57" t="s">
        <v>52632</v>
      </c>
      <c r="B21844" s="57"/>
      <c r="C21844" s="57" t="s">
        <v>52651</v>
      </c>
      <c r="D21844" s="57" t="s">
        <v>52652</v>
      </c>
    </row>
    <row r="21845" spans="1:4">
      <c r="A21845" s="57" t="s">
        <v>52632</v>
      </c>
      <c r="B21845" s="57"/>
      <c r="C21845" s="57" t="s">
        <v>52653</v>
      </c>
      <c r="D21845" s="57" t="s">
        <v>52654</v>
      </c>
    </row>
    <row r="21846" spans="1:4">
      <c r="A21846" s="57" t="s">
        <v>52632</v>
      </c>
      <c r="B21846" s="57"/>
      <c r="C21846" s="57" t="s">
        <v>52655</v>
      </c>
      <c r="D21846" s="57" t="s">
        <v>52656</v>
      </c>
    </row>
    <row r="21847" spans="1:4">
      <c r="A21847" s="57" t="s">
        <v>52657</v>
      </c>
      <c r="B21847" s="57" t="s">
        <v>12940</v>
      </c>
      <c r="C21847" s="57" t="s">
        <v>52658</v>
      </c>
      <c r="D21847" s="57" t="s">
        <v>52659</v>
      </c>
    </row>
    <row r="21848" spans="1:4">
      <c r="A21848" s="57" t="s">
        <v>52657</v>
      </c>
      <c r="B21848" s="57"/>
      <c r="C21848" s="57" t="s">
        <v>52660</v>
      </c>
      <c r="D21848" s="57" t="s">
        <v>34634</v>
      </c>
    </row>
    <row r="21849" spans="1:4">
      <c r="A21849" s="57" t="s">
        <v>52657</v>
      </c>
      <c r="B21849" s="57"/>
      <c r="C21849" s="57" t="s">
        <v>52661</v>
      </c>
      <c r="D21849" s="57" t="s">
        <v>52662</v>
      </c>
    </row>
    <row r="21850" spans="1:4">
      <c r="A21850" s="57" t="s">
        <v>52657</v>
      </c>
      <c r="B21850" s="57"/>
      <c r="C21850" s="57" t="s">
        <v>52663</v>
      </c>
      <c r="D21850" s="57" t="s">
        <v>52664</v>
      </c>
    </row>
    <row r="21851" spans="1:4">
      <c r="A21851" s="57" t="s">
        <v>52657</v>
      </c>
      <c r="B21851" s="57"/>
      <c r="C21851" s="57" t="s">
        <v>52665</v>
      </c>
      <c r="D21851" s="57" t="s">
        <v>52666</v>
      </c>
    </row>
    <row r="21852" spans="1:4">
      <c r="A21852" s="57" t="s">
        <v>52657</v>
      </c>
      <c r="B21852" s="57"/>
      <c r="C21852" s="57" t="s">
        <v>52667</v>
      </c>
      <c r="D21852" s="57" t="s">
        <v>52668</v>
      </c>
    </row>
    <row r="21853" spans="1:4">
      <c r="A21853" s="57" t="s">
        <v>52657</v>
      </c>
      <c r="B21853" s="57"/>
      <c r="C21853" s="57" t="s">
        <v>52669</v>
      </c>
      <c r="D21853" s="57" t="s">
        <v>52670</v>
      </c>
    </row>
    <row r="21854" spans="1:4">
      <c r="A21854" s="57" t="s">
        <v>52657</v>
      </c>
      <c r="B21854" s="57"/>
      <c r="C21854" s="57" t="s">
        <v>52671</v>
      </c>
      <c r="D21854" s="57" t="s">
        <v>52672</v>
      </c>
    </row>
    <row r="21855" spans="1:4">
      <c r="A21855" s="57" t="s">
        <v>52657</v>
      </c>
      <c r="B21855" s="57"/>
      <c r="C21855" s="57" t="s">
        <v>52673</v>
      </c>
      <c r="D21855" s="57" t="s">
        <v>52674</v>
      </c>
    </row>
    <row r="21856" spans="1:4">
      <c r="A21856" s="57" t="s">
        <v>52657</v>
      </c>
      <c r="B21856" s="57"/>
      <c r="C21856" s="57" t="s">
        <v>52675</v>
      </c>
      <c r="D21856" s="57" t="s">
        <v>52676</v>
      </c>
    </row>
    <row r="21857" spans="1:4">
      <c r="A21857" s="57" t="s">
        <v>52677</v>
      </c>
      <c r="B21857" s="57" t="s">
        <v>12940</v>
      </c>
      <c r="C21857" s="57" t="s">
        <v>52678</v>
      </c>
      <c r="D21857" s="57" t="s">
        <v>52679</v>
      </c>
    </row>
    <row r="21858" spans="1:4">
      <c r="A21858" s="57" t="s">
        <v>52677</v>
      </c>
      <c r="B21858" s="57"/>
      <c r="C21858" s="57" t="s">
        <v>52680</v>
      </c>
      <c r="D21858" s="57" t="s">
        <v>52681</v>
      </c>
    </row>
    <row r="21859" spans="1:4">
      <c r="A21859" s="57" t="s">
        <v>52677</v>
      </c>
      <c r="B21859" s="57"/>
      <c r="C21859" s="57" t="s">
        <v>52682</v>
      </c>
      <c r="D21859" s="57" t="s">
        <v>52683</v>
      </c>
    </row>
    <row r="21860" spans="1:4">
      <c r="A21860" s="57" t="s">
        <v>52677</v>
      </c>
      <c r="B21860" s="57"/>
      <c r="C21860" s="57" t="s">
        <v>52684</v>
      </c>
      <c r="D21860" s="57" t="s">
        <v>52685</v>
      </c>
    </row>
    <row r="21861" spans="1:4">
      <c r="A21861" s="57" t="s">
        <v>52677</v>
      </c>
      <c r="B21861" s="57"/>
      <c r="C21861" s="57" t="s">
        <v>52686</v>
      </c>
      <c r="D21861" s="57" t="s">
        <v>52687</v>
      </c>
    </row>
    <row r="21862" spans="1:4">
      <c r="A21862" s="57" t="s">
        <v>52688</v>
      </c>
      <c r="B21862" s="57" t="s">
        <v>12940</v>
      </c>
      <c r="C21862" s="57" t="s">
        <v>52689</v>
      </c>
      <c r="D21862" s="57" t="s">
        <v>52690</v>
      </c>
    </row>
    <row r="21863" spans="1:4">
      <c r="A21863" s="57" t="s">
        <v>52688</v>
      </c>
      <c r="B21863" s="57"/>
      <c r="C21863" s="57" t="s">
        <v>52691</v>
      </c>
      <c r="D21863" s="57" t="s">
        <v>52690</v>
      </c>
    </row>
    <row r="21864" spans="1:4">
      <c r="A21864" s="57" t="s">
        <v>52688</v>
      </c>
      <c r="B21864" s="57"/>
      <c r="C21864" s="57" t="s">
        <v>52692</v>
      </c>
      <c r="D21864" s="57" t="s">
        <v>52693</v>
      </c>
    </row>
    <row r="21865" spans="1:4">
      <c r="A21865" s="57" t="s">
        <v>52688</v>
      </c>
      <c r="B21865" s="57"/>
      <c r="C21865" s="57" t="s">
        <v>52694</v>
      </c>
      <c r="D21865" s="57" t="s">
        <v>52695</v>
      </c>
    </row>
    <row r="21866" spans="1:4">
      <c r="A21866" s="57" t="s">
        <v>52688</v>
      </c>
      <c r="B21866" s="57"/>
      <c r="C21866" s="57" t="s">
        <v>52696</v>
      </c>
      <c r="D21866" s="57" t="s">
        <v>52697</v>
      </c>
    </row>
    <row r="21867" spans="1:4">
      <c r="A21867" s="57" t="s">
        <v>52688</v>
      </c>
      <c r="B21867" s="57"/>
      <c r="C21867" s="57" t="s">
        <v>52698</v>
      </c>
      <c r="D21867" s="57" t="s">
        <v>52699</v>
      </c>
    </row>
    <row r="21868" spans="1:4">
      <c r="A21868" s="57" t="s">
        <v>52688</v>
      </c>
      <c r="B21868" s="57"/>
      <c r="C21868" s="57" t="s">
        <v>52700</v>
      </c>
      <c r="D21868" s="57" t="s">
        <v>52701</v>
      </c>
    </row>
    <row r="21869" spans="1:4">
      <c r="A21869" s="57" t="s">
        <v>7971</v>
      </c>
      <c r="B21869" s="57" t="s">
        <v>2471</v>
      </c>
      <c r="C21869" s="57" t="s">
        <v>4434</v>
      </c>
      <c r="D21869" s="57" t="s">
        <v>4435</v>
      </c>
    </row>
    <row r="21870" spans="1:4">
      <c r="A21870" s="57" t="s">
        <v>7971</v>
      </c>
      <c r="B21870" s="57" t="s">
        <v>2471</v>
      </c>
      <c r="C21870" s="57" t="s">
        <v>4436</v>
      </c>
      <c r="D21870" s="57" t="s">
        <v>4437</v>
      </c>
    </row>
    <row r="21871" spans="1:4">
      <c r="A21871" s="57" t="s">
        <v>7971</v>
      </c>
      <c r="B21871" s="57" t="s">
        <v>2471</v>
      </c>
      <c r="C21871" s="57" t="s">
        <v>5794</v>
      </c>
      <c r="D21871" s="57" t="s">
        <v>5795</v>
      </c>
    </row>
    <row r="21872" spans="1:4">
      <c r="A21872" s="57" t="s">
        <v>7971</v>
      </c>
      <c r="B21872" s="57" t="s">
        <v>2471</v>
      </c>
      <c r="C21872" s="57" t="s">
        <v>6046</v>
      </c>
      <c r="D21872" s="57" t="s">
        <v>6047</v>
      </c>
    </row>
    <row r="21873" spans="1:4">
      <c r="A21873" s="57" t="s">
        <v>7971</v>
      </c>
      <c r="B21873" s="57" t="s">
        <v>2471</v>
      </c>
      <c r="C21873" s="57" t="s">
        <v>8792</v>
      </c>
      <c r="D21873" s="57" t="s">
        <v>8793</v>
      </c>
    </row>
    <row r="21874" spans="1:4">
      <c r="A21874" s="57" t="s">
        <v>7971</v>
      </c>
      <c r="B21874" s="57" t="s">
        <v>2471</v>
      </c>
      <c r="C21874" s="57" t="s">
        <v>8794</v>
      </c>
      <c r="D21874" s="57" t="s">
        <v>8795</v>
      </c>
    </row>
    <row r="21875" spans="1:4">
      <c r="A21875" s="57" t="s">
        <v>7971</v>
      </c>
      <c r="B21875" s="57" t="s">
        <v>2471</v>
      </c>
      <c r="C21875" s="57" t="s">
        <v>13179</v>
      </c>
      <c r="D21875" s="57" t="s">
        <v>13180</v>
      </c>
    </row>
    <row r="21876" spans="1:4">
      <c r="A21876" s="57" t="s">
        <v>7971</v>
      </c>
      <c r="B21876" s="57" t="s">
        <v>2471</v>
      </c>
      <c r="C21876" s="57" t="s">
        <v>13181</v>
      </c>
      <c r="D21876" s="57" t="s">
        <v>13182</v>
      </c>
    </row>
    <row r="21877" spans="1:4">
      <c r="A21877" s="57" t="s">
        <v>7971</v>
      </c>
      <c r="B21877" s="57" t="s">
        <v>2471</v>
      </c>
      <c r="C21877" s="57" t="s">
        <v>13183</v>
      </c>
      <c r="D21877" s="57" t="s">
        <v>13184</v>
      </c>
    </row>
    <row r="21878" spans="1:4">
      <c r="A21878" s="57" t="s">
        <v>7971</v>
      </c>
      <c r="B21878" s="57" t="s">
        <v>2471</v>
      </c>
      <c r="C21878" s="57" t="s">
        <v>15581</v>
      </c>
      <c r="D21878" s="57" t="s">
        <v>15582</v>
      </c>
    </row>
    <row r="21879" spans="1:4">
      <c r="A21879" s="57" t="s">
        <v>7971</v>
      </c>
      <c r="B21879" s="57" t="s">
        <v>2471</v>
      </c>
      <c r="C21879" s="57" t="s">
        <v>15583</v>
      </c>
      <c r="D21879" s="57" t="s">
        <v>15584</v>
      </c>
    </row>
    <row r="21880" spans="1:4">
      <c r="A21880" s="57" t="s">
        <v>7971</v>
      </c>
      <c r="B21880" s="57" t="s">
        <v>2471</v>
      </c>
      <c r="C21880" s="57" t="s">
        <v>15585</v>
      </c>
      <c r="D21880" s="57" t="s">
        <v>15586</v>
      </c>
    </row>
    <row r="21881" spans="1:4">
      <c r="A21881" s="57" t="s">
        <v>7971</v>
      </c>
      <c r="B21881" s="57" t="s">
        <v>2471</v>
      </c>
      <c r="C21881" s="57" t="s">
        <v>17580</v>
      </c>
      <c r="D21881" s="57" t="s">
        <v>17581</v>
      </c>
    </row>
    <row r="21882" spans="1:4">
      <c r="A21882" s="57" t="s">
        <v>7971</v>
      </c>
      <c r="B21882" s="57" t="s">
        <v>2471</v>
      </c>
      <c r="C21882" s="57" t="s">
        <v>17582</v>
      </c>
      <c r="D21882" s="57" t="s">
        <v>17583</v>
      </c>
    </row>
    <row r="21883" spans="1:4">
      <c r="A21883" s="57" t="s">
        <v>7971</v>
      </c>
      <c r="B21883" s="57" t="s">
        <v>2471</v>
      </c>
      <c r="C21883" s="57" t="s">
        <v>76779</v>
      </c>
      <c r="D21883" s="57" t="s">
        <v>76780</v>
      </c>
    </row>
    <row r="21884" spans="1:4">
      <c r="A21884" s="57" t="s">
        <v>7971</v>
      </c>
      <c r="B21884" s="57" t="s">
        <v>2471</v>
      </c>
      <c r="C21884" s="57" t="s">
        <v>76781</v>
      </c>
      <c r="D21884" s="57" t="s">
        <v>76782</v>
      </c>
    </row>
    <row r="21885" spans="1:4">
      <c r="A21885" s="57" t="s">
        <v>7971</v>
      </c>
      <c r="B21885" s="57" t="s">
        <v>2471</v>
      </c>
      <c r="C21885" s="57" t="s">
        <v>76783</v>
      </c>
      <c r="D21885" s="57" t="s">
        <v>76784</v>
      </c>
    </row>
    <row r="21886" spans="1:4">
      <c r="A21886" s="57" t="s">
        <v>52702</v>
      </c>
      <c r="B21886" s="57" t="s">
        <v>12940</v>
      </c>
      <c r="C21886" s="57" t="s">
        <v>52703</v>
      </c>
      <c r="D21886" s="57" t="s">
        <v>52704</v>
      </c>
    </row>
    <row r="21887" spans="1:4">
      <c r="A21887" s="57" t="s">
        <v>52702</v>
      </c>
      <c r="B21887" s="57"/>
      <c r="C21887" s="57" t="s">
        <v>52705</v>
      </c>
      <c r="D21887" s="57" t="s">
        <v>52706</v>
      </c>
    </row>
    <row r="21888" spans="1:4">
      <c r="A21888" s="57" t="s">
        <v>52707</v>
      </c>
      <c r="B21888" s="57" t="s">
        <v>12940</v>
      </c>
      <c r="C21888" s="57" t="s">
        <v>52708</v>
      </c>
      <c r="D21888" s="57" t="s">
        <v>52709</v>
      </c>
    </row>
    <row r="21889" spans="1:4">
      <c r="A21889" s="57" t="s">
        <v>52707</v>
      </c>
      <c r="B21889" s="57"/>
      <c r="C21889" s="57" t="s">
        <v>52710</v>
      </c>
      <c r="D21889" s="57" t="s">
        <v>52711</v>
      </c>
    </row>
    <row r="21890" spans="1:4">
      <c r="A21890" s="57" t="s">
        <v>52712</v>
      </c>
      <c r="B21890" s="57" t="s">
        <v>12940</v>
      </c>
      <c r="C21890" s="57" t="s">
        <v>52713</v>
      </c>
      <c r="D21890" s="57" t="s">
        <v>52714</v>
      </c>
    </row>
    <row r="21891" spans="1:4">
      <c r="A21891" s="57" t="s">
        <v>52712</v>
      </c>
      <c r="B21891" s="57"/>
      <c r="C21891" s="57" t="s">
        <v>52715</v>
      </c>
      <c r="D21891" s="57" t="s">
        <v>52716</v>
      </c>
    </row>
    <row r="21892" spans="1:4">
      <c r="A21892" s="57" t="s">
        <v>52712</v>
      </c>
      <c r="B21892" s="57"/>
      <c r="C21892" s="57" t="s">
        <v>52717</v>
      </c>
      <c r="D21892" s="57" t="s">
        <v>52718</v>
      </c>
    </row>
    <row r="21893" spans="1:4">
      <c r="A21893" s="57" t="s">
        <v>52712</v>
      </c>
      <c r="B21893" s="57"/>
      <c r="C21893" s="57" t="s">
        <v>52719</v>
      </c>
      <c r="D21893" s="57" t="s">
        <v>52720</v>
      </c>
    </row>
    <row r="21894" spans="1:4">
      <c r="A21894" s="57" t="s">
        <v>52721</v>
      </c>
      <c r="B21894" s="57" t="s">
        <v>12940</v>
      </c>
      <c r="C21894" s="57" t="s">
        <v>52722</v>
      </c>
      <c r="D21894" s="57" t="s">
        <v>52723</v>
      </c>
    </row>
    <row r="21895" spans="1:4">
      <c r="A21895" s="57" t="s">
        <v>52721</v>
      </c>
      <c r="B21895" s="57"/>
      <c r="C21895" s="57" t="s">
        <v>52724</v>
      </c>
      <c r="D21895" s="57" t="s">
        <v>52725</v>
      </c>
    </row>
    <row r="21896" spans="1:4">
      <c r="A21896" s="57" t="s">
        <v>52726</v>
      </c>
      <c r="B21896" s="57" t="s">
        <v>12940</v>
      </c>
      <c r="C21896" s="57" t="s">
        <v>52727</v>
      </c>
      <c r="D21896" s="57" t="s">
        <v>52728</v>
      </c>
    </row>
    <row r="21897" spans="1:4">
      <c r="A21897" s="57" t="s">
        <v>52726</v>
      </c>
      <c r="B21897" s="57"/>
      <c r="C21897" s="57" t="s">
        <v>52729</v>
      </c>
      <c r="D21897" s="57" t="s">
        <v>52730</v>
      </c>
    </row>
    <row r="21898" spans="1:4">
      <c r="A21898" s="57" t="s">
        <v>52726</v>
      </c>
      <c r="B21898" s="57"/>
      <c r="C21898" s="57" t="s">
        <v>52731</v>
      </c>
      <c r="D21898" s="57" t="s">
        <v>52732</v>
      </c>
    </row>
    <row r="21899" spans="1:4">
      <c r="A21899" s="57" t="s">
        <v>52726</v>
      </c>
      <c r="B21899" s="57"/>
      <c r="C21899" s="57" t="s">
        <v>52733</v>
      </c>
      <c r="D21899" s="57" t="s">
        <v>52734</v>
      </c>
    </row>
    <row r="21900" spans="1:4">
      <c r="A21900" s="57" t="s">
        <v>52726</v>
      </c>
      <c r="B21900" s="57"/>
      <c r="C21900" s="57" t="s">
        <v>52735</v>
      </c>
      <c r="D21900" s="57" t="s">
        <v>52736</v>
      </c>
    </row>
    <row r="21901" spans="1:4">
      <c r="A21901" s="57" t="s">
        <v>52737</v>
      </c>
      <c r="B21901" s="57" t="s">
        <v>12940</v>
      </c>
      <c r="C21901" s="57" t="s">
        <v>52738</v>
      </c>
      <c r="D21901" s="57" t="s">
        <v>52739</v>
      </c>
    </row>
    <row r="21902" spans="1:4">
      <c r="A21902" s="57" t="s">
        <v>52737</v>
      </c>
      <c r="B21902" s="57"/>
      <c r="C21902" s="57" t="s">
        <v>52740</v>
      </c>
      <c r="D21902" s="57" t="s">
        <v>52741</v>
      </c>
    </row>
    <row r="21903" spans="1:4">
      <c r="A21903" s="57" t="s">
        <v>52737</v>
      </c>
      <c r="B21903" s="57"/>
      <c r="C21903" s="57" t="s">
        <v>52742</v>
      </c>
      <c r="D21903" s="57" t="s">
        <v>52743</v>
      </c>
    </row>
    <row r="21904" spans="1:4">
      <c r="A21904" s="57" t="s">
        <v>52744</v>
      </c>
      <c r="B21904" s="57" t="s">
        <v>12940</v>
      </c>
      <c r="C21904" s="57" t="s">
        <v>52745</v>
      </c>
      <c r="D21904" s="57" t="s">
        <v>52746</v>
      </c>
    </row>
    <row r="21905" spans="1:4">
      <c r="A21905" s="57" t="s">
        <v>52744</v>
      </c>
      <c r="B21905" s="57"/>
      <c r="C21905" s="57" t="s">
        <v>52747</v>
      </c>
      <c r="D21905" s="57" t="s">
        <v>52748</v>
      </c>
    </row>
    <row r="21906" spans="1:4">
      <c r="A21906" s="57" t="s">
        <v>52749</v>
      </c>
      <c r="B21906" s="57" t="s">
        <v>12940</v>
      </c>
      <c r="C21906" s="57" t="s">
        <v>52750</v>
      </c>
      <c r="D21906" s="57" t="s">
        <v>52751</v>
      </c>
    </row>
    <row r="21907" spans="1:4">
      <c r="A21907" s="57" t="s">
        <v>52752</v>
      </c>
      <c r="B21907" s="57" t="s">
        <v>12940</v>
      </c>
      <c r="C21907" s="57" t="s">
        <v>52753</v>
      </c>
      <c r="D21907" s="57" t="s">
        <v>52754</v>
      </c>
    </row>
    <row r="21908" spans="1:4">
      <c r="A21908" s="57" t="s">
        <v>52752</v>
      </c>
      <c r="B21908" s="57"/>
      <c r="C21908" s="57" t="s">
        <v>52755</v>
      </c>
      <c r="D21908" s="57" t="s">
        <v>52756</v>
      </c>
    </row>
    <row r="21909" spans="1:4">
      <c r="A21909" s="57" t="s">
        <v>52757</v>
      </c>
      <c r="B21909" s="57" t="s">
        <v>12940</v>
      </c>
      <c r="C21909" s="57" t="s">
        <v>52758</v>
      </c>
      <c r="D21909" s="57" t="s">
        <v>52759</v>
      </c>
    </row>
    <row r="21910" spans="1:4">
      <c r="A21910" s="57" t="s">
        <v>52760</v>
      </c>
      <c r="B21910" s="57" t="s">
        <v>12940</v>
      </c>
      <c r="C21910" s="57" t="s">
        <v>52761</v>
      </c>
      <c r="D21910" s="57" t="s">
        <v>52762</v>
      </c>
    </row>
    <row r="21911" spans="1:4">
      <c r="A21911" s="57" t="s">
        <v>52760</v>
      </c>
      <c r="B21911" s="57"/>
      <c r="C21911" s="57" t="s">
        <v>52763</v>
      </c>
      <c r="D21911" s="57" t="s">
        <v>52764</v>
      </c>
    </row>
    <row r="21912" spans="1:4">
      <c r="A21912" s="57" t="s">
        <v>52760</v>
      </c>
      <c r="B21912" s="57"/>
      <c r="C21912" s="57" t="s">
        <v>52765</v>
      </c>
      <c r="D21912" s="57" t="s">
        <v>52766</v>
      </c>
    </row>
    <row r="21913" spans="1:4">
      <c r="A21913" s="57" t="s">
        <v>52760</v>
      </c>
      <c r="B21913" s="57"/>
      <c r="C21913" s="57" t="s">
        <v>52767</v>
      </c>
      <c r="D21913" s="57" t="s">
        <v>52768</v>
      </c>
    </row>
    <row r="21914" spans="1:4">
      <c r="A21914" s="57" t="s">
        <v>52760</v>
      </c>
      <c r="B21914" s="57"/>
      <c r="C21914" s="57" t="s">
        <v>52769</v>
      </c>
      <c r="D21914" s="57" t="s">
        <v>52770</v>
      </c>
    </row>
    <row r="21915" spans="1:4">
      <c r="A21915" s="57" t="s">
        <v>52760</v>
      </c>
      <c r="B21915" s="57"/>
      <c r="C21915" s="57" t="s">
        <v>75500</v>
      </c>
      <c r="D21915" s="57" t="s">
        <v>75501</v>
      </c>
    </row>
    <row r="21916" spans="1:4">
      <c r="A21916" s="57" t="s">
        <v>52771</v>
      </c>
      <c r="B21916" s="57" t="s">
        <v>12940</v>
      </c>
      <c r="C21916" s="57" t="s">
        <v>52772</v>
      </c>
      <c r="D21916" s="57" t="s">
        <v>52773</v>
      </c>
    </row>
    <row r="21917" spans="1:4">
      <c r="A21917" s="57" t="s">
        <v>7972</v>
      </c>
      <c r="B21917" s="57" t="s">
        <v>10709</v>
      </c>
      <c r="C21917" s="57" t="s">
        <v>4081</v>
      </c>
      <c r="D21917" s="57" t="s">
        <v>4082</v>
      </c>
    </row>
    <row r="21918" spans="1:4">
      <c r="A21918" s="57" t="s">
        <v>7973</v>
      </c>
      <c r="B21918" s="57" t="s">
        <v>10892</v>
      </c>
      <c r="C21918" s="57" t="s">
        <v>4083</v>
      </c>
      <c r="D21918" s="57" t="s">
        <v>4084</v>
      </c>
    </row>
    <row r="21919" spans="1:4">
      <c r="A21919" s="57" t="s">
        <v>52774</v>
      </c>
      <c r="B21919" s="57" t="s">
        <v>12940</v>
      </c>
      <c r="C21919" s="57" t="s">
        <v>52775</v>
      </c>
      <c r="D21919" s="57" t="s">
        <v>52776</v>
      </c>
    </row>
    <row r="21920" spans="1:4">
      <c r="A21920" s="57" t="s">
        <v>52777</v>
      </c>
      <c r="B21920" s="57" t="s">
        <v>12940</v>
      </c>
      <c r="C21920" s="57" t="s">
        <v>52778</v>
      </c>
      <c r="D21920" s="57" t="s">
        <v>52779</v>
      </c>
    </row>
    <row r="21921" spans="1:4">
      <c r="A21921" s="57" t="s">
        <v>52780</v>
      </c>
      <c r="B21921" s="57" t="s">
        <v>12940</v>
      </c>
      <c r="C21921" s="57" t="s">
        <v>52781</v>
      </c>
      <c r="D21921" s="57" t="s">
        <v>52782</v>
      </c>
    </row>
    <row r="21922" spans="1:4">
      <c r="A21922" s="57" t="s">
        <v>52780</v>
      </c>
      <c r="B21922" s="57"/>
      <c r="C21922" s="57" t="s">
        <v>52783</v>
      </c>
      <c r="D21922" s="57" t="s">
        <v>52784</v>
      </c>
    </row>
    <row r="21923" spans="1:4">
      <c r="A21923" s="57" t="s">
        <v>10188</v>
      </c>
      <c r="B21923" s="57" t="s">
        <v>9599</v>
      </c>
      <c r="C21923" s="57" t="s">
        <v>10189</v>
      </c>
      <c r="D21923" s="57" t="s">
        <v>13185</v>
      </c>
    </row>
    <row r="21924" spans="1:4">
      <c r="A21924" s="57" t="s">
        <v>52785</v>
      </c>
      <c r="B21924" s="57" t="s">
        <v>12940</v>
      </c>
      <c r="C21924" s="57" t="s">
        <v>52786</v>
      </c>
      <c r="D21924" s="57" t="s">
        <v>52787</v>
      </c>
    </row>
    <row r="21925" spans="1:4">
      <c r="A21925" s="57" t="s">
        <v>52785</v>
      </c>
      <c r="B21925" s="57"/>
      <c r="C21925" s="57" t="s">
        <v>52788</v>
      </c>
      <c r="D21925" s="57" t="s">
        <v>52789</v>
      </c>
    </row>
    <row r="21926" spans="1:4">
      <c r="A21926" s="57" t="s">
        <v>52785</v>
      </c>
      <c r="B21926" s="57"/>
      <c r="C21926" s="57" t="s">
        <v>52790</v>
      </c>
      <c r="D21926" s="57" t="s">
        <v>52791</v>
      </c>
    </row>
    <row r="21927" spans="1:4">
      <c r="A21927" s="57" t="s">
        <v>52785</v>
      </c>
      <c r="B21927" s="57"/>
      <c r="C21927" s="57" t="s">
        <v>52792</v>
      </c>
      <c r="D21927" s="57" t="s">
        <v>52793</v>
      </c>
    </row>
    <row r="21928" spans="1:4">
      <c r="A21928" s="57" t="s">
        <v>52785</v>
      </c>
      <c r="B21928" s="57"/>
      <c r="C21928" s="57" t="s">
        <v>52794</v>
      </c>
      <c r="D21928" s="57" t="s">
        <v>52795</v>
      </c>
    </row>
    <row r="21929" spans="1:4">
      <c r="A21929" s="57" t="s">
        <v>52796</v>
      </c>
      <c r="B21929" s="57" t="s">
        <v>12940</v>
      </c>
      <c r="C21929" s="57" t="s">
        <v>52797</v>
      </c>
      <c r="D21929" s="57" t="s">
        <v>52798</v>
      </c>
    </row>
    <row r="21930" spans="1:4">
      <c r="A21930" s="57" t="s">
        <v>52799</v>
      </c>
      <c r="B21930" s="57" t="s">
        <v>12940</v>
      </c>
      <c r="C21930" s="57" t="s">
        <v>52800</v>
      </c>
      <c r="D21930" s="57" t="s">
        <v>52801</v>
      </c>
    </row>
    <row r="21931" spans="1:4">
      <c r="A21931" s="57" t="s">
        <v>52802</v>
      </c>
      <c r="B21931" s="57" t="s">
        <v>12940</v>
      </c>
      <c r="C21931" s="57" t="s">
        <v>52803</v>
      </c>
      <c r="D21931" s="57" t="s">
        <v>19034</v>
      </c>
    </row>
    <row r="21932" spans="1:4">
      <c r="A21932" s="57" t="s">
        <v>52804</v>
      </c>
      <c r="B21932" s="57" t="s">
        <v>12940</v>
      </c>
      <c r="C21932" s="57" t="s">
        <v>52805</v>
      </c>
      <c r="D21932" s="57" t="s">
        <v>52806</v>
      </c>
    </row>
    <row r="21933" spans="1:4">
      <c r="A21933" s="57" t="s">
        <v>52804</v>
      </c>
      <c r="B21933" s="57"/>
      <c r="C21933" s="57" t="s">
        <v>52807</v>
      </c>
      <c r="D21933" s="57" t="s">
        <v>52808</v>
      </c>
    </row>
    <row r="21934" spans="1:4">
      <c r="A21934" s="57" t="s">
        <v>52809</v>
      </c>
      <c r="B21934" s="57" t="s">
        <v>12940</v>
      </c>
      <c r="C21934" s="57" t="s">
        <v>52810</v>
      </c>
      <c r="D21934" s="57" t="s">
        <v>52811</v>
      </c>
    </row>
    <row r="21935" spans="1:4">
      <c r="A21935" s="57" t="s">
        <v>52809</v>
      </c>
      <c r="B21935" s="57"/>
      <c r="C21935" s="57" t="s">
        <v>52812</v>
      </c>
      <c r="D21935" s="57" t="s">
        <v>52813</v>
      </c>
    </row>
    <row r="21936" spans="1:4">
      <c r="A21936" s="57" t="s">
        <v>52809</v>
      </c>
      <c r="B21936" s="57"/>
      <c r="C21936" s="57" t="s">
        <v>52814</v>
      </c>
      <c r="D21936" s="57" t="s">
        <v>52815</v>
      </c>
    </row>
    <row r="21937" spans="1:4">
      <c r="A21937" s="57" t="s">
        <v>52809</v>
      </c>
      <c r="B21937" s="57"/>
      <c r="C21937" s="57" t="s">
        <v>52816</v>
      </c>
      <c r="D21937" s="57" t="s">
        <v>52817</v>
      </c>
    </row>
    <row r="21938" spans="1:4">
      <c r="A21938" s="57" t="s">
        <v>52818</v>
      </c>
      <c r="B21938" s="57" t="s">
        <v>12940</v>
      </c>
      <c r="C21938" s="57" t="s">
        <v>52819</v>
      </c>
      <c r="D21938" s="57" t="s">
        <v>52820</v>
      </c>
    </row>
    <row r="21939" spans="1:4">
      <c r="A21939" s="57" t="s">
        <v>52821</v>
      </c>
      <c r="B21939" s="57" t="s">
        <v>12940</v>
      </c>
      <c r="C21939" s="57" t="s">
        <v>52822</v>
      </c>
      <c r="D21939" s="57" t="s">
        <v>52823</v>
      </c>
    </row>
    <row r="21940" spans="1:4">
      <c r="A21940" s="57" t="s">
        <v>52821</v>
      </c>
      <c r="B21940" s="57"/>
      <c r="C21940" s="57" t="s">
        <v>52824</v>
      </c>
      <c r="D21940" s="57" t="s">
        <v>52825</v>
      </c>
    </row>
    <row r="21941" spans="1:4">
      <c r="A21941" s="57" t="s">
        <v>52826</v>
      </c>
      <c r="B21941" s="57" t="s">
        <v>12940</v>
      </c>
      <c r="C21941" s="57" t="s">
        <v>52827</v>
      </c>
      <c r="D21941" s="57" t="s">
        <v>52828</v>
      </c>
    </row>
    <row r="21942" spans="1:4">
      <c r="A21942" s="57" t="s">
        <v>52826</v>
      </c>
      <c r="B21942" s="57"/>
      <c r="C21942" s="57" t="s">
        <v>52829</v>
      </c>
      <c r="D21942" s="57" t="s">
        <v>52830</v>
      </c>
    </row>
    <row r="21943" spans="1:4">
      <c r="A21943" s="57" t="s">
        <v>52826</v>
      </c>
      <c r="B21943" s="57"/>
      <c r="C21943" s="57" t="s">
        <v>52831</v>
      </c>
      <c r="D21943" s="57" t="s">
        <v>19034</v>
      </c>
    </row>
    <row r="21944" spans="1:4">
      <c r="A21944" s="57" t="s">
        <v>52832</v>
      </c>
      <c r="B21944" s="57" t="s">
        <v>12940</v>
      </c>
      <c r="C21944" s="57" t="s">
        <v>52833</v>
      </c>
      <c r="D21944" s="57" t="s">
        <v>52834</v>
      </c>
    </row>
    <row r="21945" spans="1:4">
      <c r="A21945" s="57" t="s">
        <v>52832</v>
      </c>
      <c r="B21945" s="57"/>
      <c r="C21945" s="57" t="s">
        <v>52835</v>
      </c>
      <c r="D21945" s="57" t="s">
        <v>52836</v>
      </c>
    </row>
    <row r="21946" spans="1:4">
      <c r="A21946" s="57" t="s">
        <v>52837</v>
      </c>
      <c r="B21946" s="57" t="s">
        <v>12940</v>
      </c>
      <c r="C21946" s="57" t="s">
        <v>52838</v>
      </c>
      <c r="D21946" s="57" t="s">
        <v>52839</v>
      </c>
    </row>
    <row r="21947" spans="1:4">
      <c r="A21947" s="57" t="s">
        <v>52840</v>
      </c>
      <c r="B21947" s="57" t="s">
        <v>12940</v>
      </c>
      <c r="C21947" s="57" t="s">
        <v>52841</v>
      </c>
      <c r="D21947" s="57" t="s">
        <v>52842</v>
      </c>
    </row>
    <row r="21948" spans="1:4">
      <c r="A21948" s="57" t="s">
        <v>52840</v>
      </c>
      <c r="B21948" s="57"/>
      <c r="C21948" s="57" t="s">
        <v>52843</v>
      </c>
      <c r="D21948" s="57" t="s">
        <v>52844</v>
      </c>
    </row>
    <row r="21949" spans="1:4">
      <c r="A21949" s="57" t="s">
        <v>52840</v>
      </c>
      <c r="B21949" s="57"/>
      <c r="C21949" s="57" t="s">
        <v>52845</v>
      </c>
      <c r="D21949" s="57" t="s">
        <v>33768</v>
      </c>
    </row>
    <row r="21950" spans="1:4">
      <c r="A21950" s="57" t="s">
        <v>52840</v>
      </c>
      <c r="B21950" s="57"/>
      <c r="C21950" s="57" t="s">
        <v>52846</v>
      </c>
      <c r="D21950" s="57" t="s">
        <v>52847</v>
      </c>
    </row>
    <row r="21951" spans="1:4">
      <c r="A21951" s="57" t="s">
        <v>52840</v>
      </c>
      <c r="B21951" s="57"/>
      <c r="C21951" s="57" t="s">
        <v>52848</v>
      </c>
      <c r="D21951" s="57" t="s">
        <v>52849</v>
      </c>
    </row>
    <row r="21952" spans="1:4">
      <c r="A21952" s="57" t="s">
        <v>10190</v>
      </c>
      <c r="B21952" s="57" t="s">
        <v>2473</v>
      </c>
      <c r="C21952" s="57" t="s">
        <v>10191</v>
      </c>
      <c r="D21952" s="57" t="s">
        <v>10192</v>
      </c>
    </row>
    <row r="21953" spans="1:4">
      <c r="A21953" s="57" t="s">
        <v>10190</v>
      </c>
      <c r="B21953" s="57" t="s">
        <v>2473</v>
      </c>
      <c r="C21953" s="57" t="s">
        <v>10193</v>
      </c>
      <c r="D21953" s="57" t="s">
        <v>10194</v>
      </c>
    </row>
    <row r="21954" spans="1:4">
      <c r="A21954" s="57" t="s">
        <v>10190</v>
      </c>
      <c r="B21954" s="57" t="s">
        <v>2473</v>
      </c>
      <c r="C21954" s="57" t="s">
        <v>10195</v>
      </c>
      <c r="D21954" s="57" t="s">
        <v>10196</v>
      </c>
    </row>
    <row r="21955" spans="1:4">
      <c r="A21955" s="57" t="s">
        <v>10190</v>
      </c>
      <c r="B21955" s="57" t="s">
        <v>2473</v>
      </c>
      <c r="C21955" s="57" t="s">
        <v>10197</v>
      </c>
      <c r="D21955" s="57" t="s">
        <v>10198</v>
      </c>
    </row>
    <row r="21956" spans="1:4">
      <c r="A21956" s="57" t="s">
        <v>10190</v>
      </c>
      <c r="B21956" s="57" t="s">
        <v>2473</v>
      </c>
      <c r="C21956" s="57" t="s">
        <v>10199</v>
      </c>
      <c r="D21956" s="57" t="s">
        <v>10200</v>
      </c>
    </row>
    <row r="21957" spans="1:4">
      <c r="A21957" s="57" t="s">
        <v>10190</v>
      </c>
      <c r="B21957" s="57" t="s">
        <v>2473</v>
      </c>
      <c r="C21957" s="57" t="s">
        <v>10201</v>
      </c>
      <c r="D21957" s="57" t="s">
        <v>10202</v>
      </c>
    </row>
    <row r="21958" spans="1:4">
      <c r="A21958" s="57" t="s">
        <v>10190</v>
      </c>
      <c r="B21958" s="57" t="s">
        <v>2473</v>
      </c>
      <c r="C21958" s="57" t="s">
        <v>13186</v>
      </c>
      <c r="D21958" s="57" t="s">
        <v>13187</v>
      </c>
    </row>
    <row r="21959" spans="1:4">
      <c r="A21959" s="57" t="s">
        <v>7974</v>
      </c>
      <c r="B21959" s="57" t="s">
        <v>2473</v>
      </c>
      <c r="C21959" s="57" t="s">
        <v>4097</v>
      </c>
      <c r="D21959" s="57" t="s">
        <v>4098</v>
      </c>
    </row>
    <row r="21960" spans="1:4">
      <c r="A21960" s="57" t="s">
        <v>7974</v>
      </c>
      <c r="B21960" s="57" t="s">
        <v>2473</v>
      </c>
      <c r="C21960" s="57" t="s">
        <v>4137</v>
      </c>
      <c r="D21960" s="57" t="s">
        <v>4138</v>
      </c>
    </row>
    <row r="21961" spans="1:4">
      <c r="A21961" s="57" t="s">
        <v>7974</v>
      </c>
      <c r="B21961" s="57" t="s">
        <v>2473</v>
      </c>
      <c r="C21961" s="57" t="s">
        <v>6412</v>
      </c>
      <c r="D21961" s="57" t="s">
        <v>6413</v>
      </c>
    </row>
    <row r="21962" spans="1:4">
      <c r="A21962" s="57" t="s">
        <v>7975</v>
      </c>
      <c r="B21962" s="57" t="s">
        <v>2473</v>
      </c>
      <c r="C21962" s="57" t="s">
        <v>6743</v>
      </c>
      <c r="D21962" s="57" t="s">
        <v>6744</v>
      </c>
    </row>
    <row r="21963" spans="1:4">
      <c r="A21963" s="57" t="s">
        <v>7975</v>
      </c>
      <c r="B21963" s="57" t="s">
        <v>2473</v>
      </c>
      <c r="C21963" s="57" t="s">
        <v>6930</v>
      </c>
      <c r="D21963" s="57" t="s">
        <v>6931</v>
      </c>
    </row>
    <row r="21964" spans="1:4">
      <c r="A21964" s="57" t="s">
        <v>7975</v>
      </c>
      <c r="B21964" s="57" t="s">
        <v>2473</v>
      </c>
      <c r="C21964" s="57" t="s">
        <v>6967</v>
      </c>
      <c r="D21964" s="57" t="s">
        <v>6968</v>
      </c>
    </row>
    <row r="21965" spans="1:4">
      <c r="A21965" s="57" t="s">
        <v>52850</v>
      </c>
      <c r="B21965" s="57" t="s">
        <v>12940</v>
      </c>
      <c r="C21965" s="57" t="s">
        <v>52851</v>
      </c>
      <c r="D21965" s="57" t="s">
        <v>52852</v>
      </c>
    </row>
    <row r="21966" spans="1:4">
      <c r="A21966" s="57" t="s">
        <v>52850</v>
      </c>
      <c r="B21966" s="57"/>
      <c r="C21966" s="57" t="s">
        <v>52853</v>
      </c>
      <c r="D21966" s="57" t="s">
        <v>52854</v>
      </c>
    </row>
    <row r="21967" spans="1:4">
      <c r="A21967" s="57" t="s">
        <v>52855</v>
      </c>
      <c r="B21967" s="57" t="s">
        <v>12940</v>
      </c>
      <c r="C21967" s="57" t="s">
        <v>52856</v>
      </c>
      <c r="D21967" s="57" t="s">
        <v>50389</v>
      </c>
    </row>
    <row r="21968" spans="1:4">
      <c r="A21968" s="57" t="s">
        <v>52857</v>
      </c>
      <c r="B21968" s="57" t="s">
        <v>12940</v>
      </c>
      <c r="C21968" s="57" t="s">
        <v>52858</v>
      </c>
      <c r="D21968" s="57" t="s">
        <v>52859</v>
      </c>
    </row>
    <row r="21969" spans="1:4">
      <c r="A21969" s="57" t="s">
        <v>52857</v>
      </c>
      <c r="B21969" s="57"/>
      <c r="C21969" s="57" t="s">
        <v>52860</v>
      </c>
      <c r="D21969" s="57" t="s">
        <v>52861</v>
      </c>
    </row>
    <row r="21970" spans="1:4">
      <c r="A21970" s="57" t="s">
        <v>52857</v>
      </c>
      <c r="B21970" s="57"/>
      <c r="C21970" s="57" t="s">
        <v>52862</v>
      </c>
      <c r="D21970" s="57" t="s">
        <v>52863</v>
      </c>
    </row>
    <row r="21971" spans="1:4">
      <c r="A21971" s="57" t="s">
        <v>52857</v>
      </c>
      <c r="B21971" s="57"/>
      <c r="C21971" s="57" t="s">
        <v>52864</v>
      </c>
      <c r="D21971" s="57" t="s">
        <v>52865</v>
      </c>
    </row>
    <row r="21972" spans="1:4">
      <c r="A21972" s="57" t="s">
        <v>52857</v>
      </c>
      <c r="B21972" s="57"/>
      <c r="C21972" s="57" t="s">
        <v>52866</v>
      </c>
      <c r="D21972" s="57" t="s">
        <v>52867</v>
      </c>
    </row>
    <row r="21973" spans="1:4">
      <c r="A21973" s="57" t="s">
        <v>52857</v>
      </c>
      <c r="B21973" s="57"/>
      <c r="C21973" s="57" t="s">
        <v>77506</v>
      </c>
      <c r="D21973" s="57" t="s">
        <v>77507</v>
      </c>
    </row>
    <row r="21974" spans="1:4">
      <c r="A21974" s="57" t="s">
        <v>17584</v>
      </c>
      <c r="B21974" s="57" t="s">
        <v>2475</v>
      </c>
      <c r="C21974" s="57" t="s">
        <v>17585</v>
      </c>
      <c r="D21974" s="57" t="s">
        <v>17586</v>
      </c>
    </row>
    <row r="21975" spans="1:4">
      <c r="A21975" s="57" t="s">
        <v>17584</v>
      </c>
      <c r="B21975" s="57" t="s">
        <v>2475</v>
      </c>
      <c r="C21975" s="57" t="s">
        <v>17587</v>
      </c>
      <c r="D21975" s="57" t="s">
        <v>17588</v>
      </c>
    </row>
    <row r="21976" spans="1:4">
      <c r="A21976" s="57" t="s">
        <v>17584</v>
      </c>
      <c r="B21976" s="57" t="s">
        <v>2475</v>
      </c>
      <c r="C21976" s="57" t="s">
        <v>17589</v>
      </c>
      <c r="D21976" s="57" t="s">
        <v>17590</v>
      </c>
    </row>
    <row r="21977" spans="1:4">
      <c r="A21977" s="57" t="s">
        <v>17584</v>
      </c>
      <c r="B21977" s="57" t="s">
        <v>2475</v>
      </c>
      <c r="C21977" s="57" t="s">
        <v>77508</v>
      </c>
      <c r="D21977" s="57" t="s">
        <v>77509</v>
      </c>
    </row>
    <row r="21978" spans="1:4">
      <c r="A21978" s="57" t="s">
        <v>7976</v>
      </c>
      <c r="B21978" s="57" t="s">
        <v>2475</v>
      </c>
      <c r="C21978" s="57" t="s">
        <v>6813</v>
      </c>
      <c r="D21978" s="57" t="s">
        <v>6814</v>
      </c>
    </row>
    <row r="21979" spans="1:4">
      <c r="A21979" s="57" t="s">
        <v>7976</v>
      </c>
      <c r="B21979" s="57" t="s">
        <v>2475</v>
      </c>
      <c r="C21979" s="57" t="s">
        <v>7014</v>
      </c>
      <c r="D21979" s="57" t="s">
        <v>15587</v>
      </c>
    </row>
    <row r="21980" spans="1:4">
      <c r="A21980" s="57" t="s">
        <v>7976</v>
      </c>
      <c r="B21980" s="57" t="s">
        <v>2475</v>
      </c>
      <c r="C21980" s="57" t="s">
        <v>7169</v>
      </c>
      <c r="D21980" s="57" t="s">
        <v>9430</v>
      </c>
    </row>
    <row r="21981" spans="1:4">
      <c r="A21981" s="57" t="s">
        <v>7976</v>
      </c>
      <c r="B21981" s="57" t="s">
        <v>2475</v>
      </c>
      <c r="C21981" s="57" t="s">
        <v>7501</v>
      </c>
      <c r="D21981" s="57" t="s">
        <v>7502</v>
      </c>
    </row>
    <row r="21982" spans="1:4">
      <c r="A21982" s="57" t="s">
        <v>7976</v>
      </c>
      <c r="B21982" s="57" t="s">
        <v>2475</v>
      </c>
      <c r="C21982" s="57" t="s">
        <v>8796</v>
      </c>
      <c r="D21982" s="57" t="s">
        <v>8797</v>
      </c>
    </row>
    <row r="21983" spans="1:4">
      <c r="A21983" s="57" t="s">
        <v>7976</v>
      </c>
      <c r="B21983" s="57" t="s">
        <v>2475</v>
      </c>
      <c r="C21983" s="57" t="s">
        <v>13188</v>
      </c>
      <c r="D21983" s="57" t="s">
        <v>13189</v>
      </c>
    </row>
    <row r="21984" spans="1:4">
      <c r="A21984" s="57" t="s">
        <v>7976</v>
      </c>
      <c r="B21984" s="57" t="s">
        <v>2475</v>
      </c>
      <c r="C21984" s="57" t="s">
        <v>13190</v>
      </c>
      <c r="D21984" s="57" t="s">
        <v>13191</v>
      </c>
    </row>
    <row r="21985" spans="1:4">
      <c r="A21985" s="57" t="s">
        <v>7976</v>
      </c>
      <c r="B21985" s="57" t="s">
        <v>2475</v>
      </c>
      <c r="C21985" s="57" t="s">
        <v>15588</v>
      </c>
      <c r="D21985" s="57" t="s">
        <v>15589</v>
      </c>
    </row>
    <row r="21986" spans="1:4">
      <c r="A21986" s="57" t="s">
        <v>7977</v>
      </c>
      <c r="B21986" s="57" t="s">
        <v>10540</v>
      </c>
      <c r="C21986" s="57" t="s">
        <v>4117</v>
      </c>
      <c r="D21986" s="57" t="s">
        <v>4118</v>
      </c>
    </row>
    <row r="21987" spans="1:4">
      <c r="A21987" s="57" t="s">
        <v>52868</v>
      </c>
      <c r="B21987" s="57" t="s">
        <v>12940</v>
      </c>
      <c r="C21987" s="57" t="s">
        <v>52869</v>
      </c>
      <c r="D21987" s="57" t="s">
        <v>52870</v>
      </c>
    </row>
    <row r="21988" spans="1:4">
      <c r="A21988" s="57" t="s">
        <v>52868</v>
      </c>
      <c r="B21988" s="57"/>
      <c r="C21988" s="57" t="s">
        <v>52871</v>
      </c>
      <c r="D21988" s="57" t="s">
        <v>52872</v>
      </c>
    </row>
    <row r="21989" spans="1:4">
      <c r="A21989" s="57" t="s">
        <v>52873</v>
      </c>
      <c r="B21989" s="57" t="s">
        <v>12940</v>
      </c>
      <c r="C21989" s="57" t="s">
        <v>52874</v>
      </c>
      <c r="D21989" s="57" t="s">
        <v>52875</v>
      </c>
    </row>
    <row r="21990" spans="1:4">
      <c r="A21990" s="57" t="s">
        <v>52876</v>
      </c>
      <c r="B21990" s="57" t="s">
        <v>12940</v>
      </c>
      <c r="C21990" s="57" t="s">
        <v>52877</v>
      </c>
      <c r="D21990" s="57" t="s">
        <v>52878</v>
      </c>
    </row>
    <row r="21991" spans="1:4">
      <c r="A21991" s="57" t="s">
        <v>52879</v>
      </c>
      <c r="B21991" s="57" t="s">
        <v>12940</v>
      </c>
      <c r="C21991" s="57" t="s">
        <v>52880</v>
      </c>
      <c r="D21991" s="57" t="s">
        <v>52881</v>
      </c>
    </row>
    <row r="21992" spans="1:4">
      <c r="A21992" s="57" t="s">
        <v>52882</v>
      </c>
      <c r="B21992" s="57" t="s">
        <v>12940</v>
      </c>
      <c r="C21992" s="57" t="s">
        <v>52883</v>
      </c>
      <c r="D21992" s="57" t="s">
        <v>52884</v>
      </c>
    </row>
    <row r="21993" spans="1:4">
      <c r="A21993" s="57" t="s">
        <v>52882</v>
      </c>
      <c r="B21993" s="57"/>
      <c r="C21993" s="57" t="s">
        <v>52885</v>
      </c>
      <c r="D21993" s="57" t="s">
        <v>52886</v>
      </c>
    </row>
    <row r="21994" spans="1:4">
      <c r="A21994" s="57" t="s">
        <v>52887</v>
      </c>
      <c r="B21994" s="57" t="s">
        <v>12940</v>
      </c>
      <c r="C21994" s="57" t="s">
        <v>52888</v>
      </c>
      <c r="D21994" s="57" t="s">
        <v>52889</v>
      </c>
    </row>
    <row r="21995" spans="1:4">
      <c r="A21995" s="57" t="s">
        <v>52890</v>
      </c>
      <c r="B21995" s="57" t="s">
        <v>12940</v>
      </c>
      <c r="C21995" s="57" t="s">
        <v>52891</v>
      </c>
      <c r="D21995" s="57" t="s">
        <v>52892</v>
      </c>
    </row>
    <row r="21996" spans="1:4">
      <c r="A21996" s="57" t="s">
        <v>52890</v>
      </c>
      <c r="B21996" s="57"/>
      <c r="C21996" s="57" t="s">
        <v>52893</v>
      </c>
      <c r="D21996" s="57" t="s">
        <v>34360</v>
      </c>
    </row>
    <row r="21997" spans="1:4">
      <c r="A21997" s="57" t="s">
        <v>52894</v>
      </c>
      <c r="B21997" s="57" t="s">
        <v>12940</v>
      </c>
      <c r="C21997" s="57" t="s">
        <v>52895</v>
      </c>
      <c r="D21997" s="57" t="s">
        <v>52896</v>
      </c>
    </row>
    <row r="21998" spans="1:4">
      <c r="A21998" s="57" t="s">
        <v>52894</v>
      </c>
      <c r="B21998" s="57"/>
      <c r="C21998" s="57" t="s">
        <v>52897</v>
      </c>
      <c r="D21998" s="57" t="s">
        <v>52898</v>
      </c>
    </row>
    <row r="21999" spans="1:4">
      <c r="A21999" s="57" t="s">
        <v>52894</v>
      </c>
      <c r="B21999" s="57"/>
      <c r="C21999" s="57" t="s">
        <v>52899</v>
      </c>
      <c r="D21999" s="57" t="s">
        <v>19034</v>
      </c>
    </row>
    <row r="22000" spans="1:4">
      <c r="A22000" s="57" t="s">
        <v>52900</v>
      </c>
      <c r="B22000" s="57" t="s">
        <v>12940</v>
      </c>
      <c r="C22000" s="57" t="s">
        <v>52901</v>
      </c>
      <c r="D22000" s="57" t="s">
        <v>52902</v>
      </c>
    </row>
    <row r="22001" spans="1:4">
      <c r="A22001" s="57" t="s">
        <v>52900</v>
      </c>
      <c r="B22001" s="57"/>
      <c r="C22001" s="57" t="s">
        <v>52903</v>
      </c>
      <c r="D22001" s="57" t="s">
        <v>52904</v>
      </c>
    </row>
    <row r="22002" spans="1:4">
      <c r="A22002" s="57" t="s">
        <v>52905</v>
      </c>
      <c r="B22002" s="57" t="s">
        <v>12940</v>
      </c>
      <c r="C22002" s="57" t="s">
        <v>52906</v>
      </c>
      <c r="D22002" s="57" t="s">
        <v>52907</v>
      </c>
    </row>
    <row r="22003" spans="1:4">
      <c r="A22003" s="57" t="s">
        <v>52908</v>
      </c>
      <c r="B22003" s="57" t="s">
        <v>12940</v>
      </c>
      <c r="C22003" s="57" t="s">
        <v>52909</v>
      </c>
      <c r="D22003" s="57" t="s">
        <v>52910</v>
      </c>
    </row>
    <row r="22004" spans="1:4">
      <c r="A22004" s="57" t="s">
        <v>52908</v>
      </c>
      <c r="B22004" s="57"/>
      <c r="C22004" s="57" t="s">
        <v>52911</v>
      </c>
      <c r="D22004" s="57" t="s">
        <v>52912</v>
      </c>
    </row>
    <row r="22005" spans="1:4">
      <c r="A22005" s="57" t="s">
        <v>52908</v>
      </c>
      <c r="B22005" s="57"/>
      <c r="C22005" s="57" t="s">
        <v>52913</v>
      </c>
      <c r="D22005" s="57" t="s">
        <v>52914</v>
      </c>
    </row>
    <row r="22006" spans="1:4">
      <c r="A22006" s="57" t="s">
        <v>52915</v>
      </c>
      <c r="B22006" s="57" t="s">
        <v>12940</v>
      </c>
      <c r="C22006" s="57" t="s">
        <v>52916</v>
      </c>
      <c r="D22006" s="57" t="s">
        <v>52917</v>
      </c>
    </row>
    <row r="22007" spans="1:4">
      <c r="A22007" s="57" t="s">
        <v>52915</v>
      </c>
      <c r="B22007" s="57"/>
      <c r="C22007" s="57" t="s">
        <v>52918</v>
      </c>
      <c r="D22007" s="57" t="s">
        <v>52919</v>
      </c>
    </row>
    <row r="22008" spans="1:4">
      <c r="A22008" s="57" t="s">
        <v>52920</v>
      </c>
      <c r="B22008" s="57" t="s">
        <v>12940</v>
      </c>
      <c r="C22008" s="57" t="s">
        <v>52921</v>
      </c>
      <c r="D22008" s="57" t="s">
        <v>52922</v>
      </c>
    </row>
    <row r="22009" spans="1:4">
      <c r="A22009" s="57" t="s">
        <v>52920</v>
      </c>
      <c r="B22009" s="57"/>
      <c r="C22009" s="57" t="s">
        <v>52923</v>
      </c>
      <c r="D22009" s="57" t="s">
        <v>52924</v>
      </c>
    </row>
    <row r="22010" spans="1:4">
      <c r="A22010" s="57" t="s">
        <v>52920</v>
      </c>
      <c r="B22010" s="57"/>
      <c r="C22010" s="57" t="s">
        <v>52925</v>
      </c>
      <c r="D22010" s="57" t="s">
        <v>52926</v>
      </c>
    </row>
    <row r="22011" spans="1:4">
      <c r="A22011" s="57" t="s">
        <v>52920</v>
      </c>
      <c r="B22011" s="57"/>
      <c r="C22011" s="57" t="s">
        <v>52927</v>
      </c>
      <c r="D22011" s="57" t="s">
        <v>52928</v>
      </c>
    </row>
    <row r="22012" spans="1:4">
      <c r="A22012" s="57" t="s">
        <v>52920</v>
      </c>
      <c r="B22012" s="57"/>
      <c r="C22012" s="57" t="s">
        <v>52929</v>
      </c>
      <c r="D22012" s="57" t="s">
        <v>52930</v>
      </c>
    </row>
    <row r="22013" spans="1:4">
      <c r="A22013" s="57" t="s">
        <v>52920</v>
      </c>
      <c r="B22013" s="57"/>
      <c r="C22013" s="57" t="s">
        <v>52931</v>
      </c>
      <c r="D22013" s="57" t="s">
        <v>52932</v>
      </c>
    </row>
    <row r="22014" spans="1:4">
      <c r="A22014" s="57" t="s">
        <v>52933</v>
      </c>
      <c r="B22014" s="57" t="s">
        <v>12940</v>
      </c>
      <c r="C22014" s="57" t="s">
        <v>52934</v>
      </c>
      <c r="D22014" s="57" t="s">
        <v>52935</v>
      </c>
    </row>
    <row r="22015" spans="1:4">
      <c r="A22015" s="57" t="s">
        <v>7978</v>
      </c>
      <c r="B22015" s="57" t="s">
        <v>2477</v>
      </c>
      <c r="C22015" s="57" t="s">
        <v>4239</v>
      </c>
      <c r="D22015" s="57" t="s">
        <v>4240</v>
      </c>
    </row>
    <row r="22016" spans="1:4">
      <c r="A22016" s="57" t="s">
        <v>7978</v>
      </c>
      <c r="B22016" s="57" t="s">
        <v>2477</v>
      </c>
      <c r="C22016" s="57" t="s">
        <v>6088</v>
      </c>
      <c r="D22016" s="57" t="s">
        <v>6089</v>
      </c>
    </row>
    <row r="22017" spans="1:4">
      <c r="A22017" s="57" t="s">
        <v>7978</v>
      </c>
      <c r="B22017" s="57" t="s">
        <v>2477</v>
      </c>
      <c r="C22017" s="57" t="s">
        <v>9431</v>
      </c>
      <c r="D22017" s="57" t="s">
        <v>9432</v>
      </c>
    </row>
    <row r="22018" spans="1:4">
      <c r="A22018" s="57" t="s">
        <v>7978</v>
      </c>
      <c r="B22018" s="57" t="s">
        <v>2477</v>
      </c>
      <c r="C22018" s="57" t="s">
        <v>13192</v>
      </c>
      <c r="D22018" s="57" t="s">
        <v>13193</v>
      </c>
    </row>
    <row r="22019" spans="1:4">
      <c r="A22019" s="57" t="s">
        <v>7978</v>
      </c>
      <c r="B22019" s="57" t="s">
        <v>2477</v>
      </c>
      <c r="C22019" s="57" t="s">
        <v>15590</v>
      </c>
      <c r="D22019" s="57" t="s">
        <v>15591</v>
      </c>
    </row>
    <row r="22020" spans="1:4">
      <c r="A22020" s="57" t="s">
        <v>7978</v>
      </c>
      <c r="B22020" s="57" t="s">
        <v>2477</v>
      </c>
      <c r="C22020" s="57" t="s">
        <v>17591</v>
      </c>
      <c r="D22020" s="57" t="s">
        <v>17592</v>
      </c>
    </row>
    <row r="22021" spans="1:4">
      <c r="A22021" s="57" t="s">
        <v>52936</v>
      </c>
      <c r="B22021" s="57" t="s">
        <v>12940</v>
      </c>
      <c r="C22021" s="57" t="s">
        <v>52937</v>
      </c>
      <c r="D22021" s="57" t="s">
        <v>52938</v>
      </c>
    </row>
    <row r="22022" spans="1:4">
      <c r="A22022" s="57" t="s">
        <v>52939</v>
      </c>
      <c r="B22022" s="57" t="s">
        <v>12940</v>
      </c>
      <c r="C22022" s="57" t="s">
        <v>52940</v>
      </c>
      <c r="D22022" s="57" t="s">
        <v>52941</v>
      </c>
    </row>
    <row r="22023" spans="1:4">
      <c r="A22023" s="57" t="s">
        <v>52939</v>
      </c>
      <c r="B22023" s="57"/>
      <c r="C22023" s="57" t="s">
        <v>52942</v>
      </c>
      <c r="D22023" s="57" t="s">
        <v>52943</v>
      </c>
    </row>
    <row r="22024" spans="1:4">
      <c r="A22024" s="57" t="s">
        <v>52944</v>
      </c>
      <c r="B22024" s="57" t="s">
        <v>12940</v>
      </c>
      <c r="C22024" s="57" t="s">
        <v>52945</v>
      </c>
      <c r="D22024" s="57" t="s">
        <v>52946</v>
      </c>
    </row>
    <row r="22025" spans="1:4">
      <c r="A22025" s="57" t="s">
        <v>52947</v>
      </c>
      <c r="B22025" s="57" t="s">
        <v>12940</v>
      </c>
      <c r="C22025" s="57" t="s">
        <v>52948</v>
      </c>
      <c r="D22025" s="57" t="s">
        <v>52949</v>
      </c>
    </row>
    <row r="22026" spans="1:4">
      <c r="A22026" s="57" t="s">
        <v>52947</v>
      </c>
      <c r="B22026" s="57"/>
      <c r="C22026" s="57" t="s">
        <v>52950</v>
      </c>
      <c r="D22026" s="57" t="s">
        <v>52951</v>
      </c>
    </row>
    <row r="22027" spans="1:4">
      <c r="A22027" s="57" t="s">
        <v>52947</v>
      </c>
      <c r="B22027" s="57"/>
      <c r="C22027" s="57" t="s">
        <v>52952</v>
      </c>
      <c r="D22027" s="57" t="s">
        <v>52953</v>
      </c>
    </row>
    <row r="22028" spans="1:4">
      <c r="A22028" s="57" t="s">
        <v>52947</v>
      </c>
      <c r="B22028" s="57"/>
      <c r="C22028" s="57" t="s">
        <v>52954</v>
      </c>
      <c r="D22028" s="57" t="s">
        <v>52955</v>
      </c>
    </row>
    <row r="22029" spans="1:4">
      <c r="A22029" s="57" t="s">
        <v>52947</v>
      </c>
      <c r="B22029" s="57"/>
      <c r="C22029" s="57" t="s">
        <v>52956</v>
      </c>
      <c r="D22029" s="57" t="s">
        <v>52957</v>
      </c>
    </row>
    <row r="22030" spans="1:4">
      <c r="A22030" s="57" t="s">
        <v>52958</v>
      </c>
      <c r="B22030" s="57" t="s">
        <v>12940</v>
      </c>
      <c r="C22030" s="57" t="s">
        <v>52959</v>
      </c>
      <c r="D22030" s="57" t="s">
        <v>52960</v>
      </c>
    </row>
    <row r="22031" spans="1:4">
      <c r="A22031" s="57" t="s">
        <v>52958</v>
      </c>
      <c r="B22031" s="57"/>
      <c r="C22031" s="57" t="s">
        <v>52961</v>
      </c>
      <c r="D22031" s="57" t="s">
        <v>52962</v>
      </c>
    </row>
    <row r="22032" spans="1:4">
      <c r="A22032" s="57" t="s">
        <v>52958</v>
      </c>
      <c r="B22032" s="57"/>
      <c r="C22032" s="57" t="s">
        <v>52963</v>
      </c>
      <c r="D22032" s="57" t="s">
        <v>52964</v>
      </c>
    </row>
    <row r="22033" spans="1:4">
      <c r="A22033" s="57" t="s">
        <v>52965</v>
      </c>
      <c r="B22033" s="57" t="s">
        <v>12940</v>
      </c>
      <c r="C22033" s="57" t="s">
        <v>52966</v>
      </c>
      <c r="D22033" s="57" t="s">
        <v>52967</v>
      </c>
    </row>
    <row r="22034" spans="1:4">
      <c r="A22034" s="57" t="s">
        <v>52968</v>
      </c>
      <c r="B22034" s="57" t="s">
        <v>12940</v>
      </c>
      <c r="C22034" s="57" t="s">
        <v>52969</v>
      </c>
      <c r="D22034" s="57" t="s">
        <v>52960</v>
      </c>
    </row>
    <row r="22035" spans="1:4">
      <c r="A22035" s="57" t="s">
        <v>52968</v>
      </c>
      <c r="B22035" s="57"/>
      <c r="C22035" s="57" t="s">
        <v>52970</v>
      </c>
      <c r="D22035" s="57" t="s">
        <v>52964</v>
      </c>
    </row>
    <row r="22036" spans="1:4">
      <c r="A22036" s="57" t="s">
        <v>52971</v>
      </c>
      <c r="B22036" s="57" t="s">
        <v>12940</v>
      </c>
      <c r="C22036" s="57" t="s">
        <v>52972</v>
      </c>
      <c r="D22036" s="57" t="s">
        <v>52973</v>
      </c>
    </row>
    <row r="22037" spans="1:4">
      <c r="A22037" s="57" t="s">
        <v>52974</v>
      </c>
      <c r="B22037" s="57" t="s">
        <v>12940</v>
      </c>
      <c r="C22037" s="57" t="s">
        <v>52975</v>
      </c>
      <c r="D22037" s="57" t="s">
        <v>52976</v>
      </c>
    </row>
    <row r="22038" spans="1:4">
      <c r="A22038" s="57" t="s">
        <v>52977</v>
      </c>
      <c r="B22038" s="57" t="s">
        <v>12940</v>
      </c>
      <c r="C22038" s="57" t="s">
        <v>52978</v>
      </c>
      <c r="D22038" s="57" t="s">
        <v>52979</v>
      </c>
    </row>
    <row r="22039" spans="1:4">
      <c r="A22039" s="57" t="s">
        <v>52977</v>
      </c>
      <c r="B22039" s="57"/>
      <c r="C22039" s="57" t="s">
        <v>52980</v>
      </c>
      <c r="D22039" s="57" t="s">
        <v>52981</v>
      </c>
    </row>
    <row r="22040" spans="1:4">
      <c r="A22040" s="57" t="s">
        <v>52977</v>
      </c>
      <c r="B22040" s="57"/>
      <c r="C22040" s="57" t="s">
        <v>52982</v>
      </c>
      <c r="D22040" s="57" t="s">
        <v>52983</v>
      </c>
    </row>
    <row r="22041" spans="1:4">
      <c r="A22041" s="57" t="s">
        <v>52977</v>
      </c>
      <c r="B22041" s="57"/>
      <c r="C22041" s="57" t="s">
        <v>52984</v>
      </c>
      <c r="D22041" s="57" t="s">
        <v>52985</v>
      </c>
    </row>
    <row r="22042" spans="1:4">
      <c r="A22042" s="57" t="s">
        <v>52977</v>
      </c>
      <c r="B22042" s="57"/>
      <c r="C22042" s="57" t="s">
        <v>52986</v>
      </c>
      <c r="D22042" s="57" t="s">
        <v>52987</v>
      </c>
    </row>
    <row r="22043" spans="1:4">
      <c r="A22043" s="57" t="s">
        <v>52977</v>
      </c>
      <c r="B22043" s="57"/>
      <c r="C22043" s="57" t="s">
        <v>52988</v>
      </c>
      <c r="D22043" s="57" t="s">
        <v>52989</v>
      </c>
    </row>
    <row r="22044" spans="1:4">
      <c r="A22044" s="57" t="s">
        <v>52977</v>
      </c>
      <c r="B22044" s="57"/>
      <c r="C22044" s="57" t="s">
        <v>52990</v>
      </c>
      <c r="D22044" s="57" t="s">
        <v>52991</v>
      </c>
    </row>
    <row r="22045" spans="1:4">
      <c r="A22045" s="57" t="s">
        <v>52977</v>
      </c>
      <c r="B22045" s="57"/>
      <c r="C22045" s="57" t="s">
        <v>52992</v>
      </c>
      <c r="D22045" s="57" t="s">
        <v>52993</v>
      </c>
    </row>
    <row r="22046" spans="1:4">
      <c r="A22046" s="57" t="s">
        <v>52977</v>
      </c>
      <c r="B22046" s="57"/>
      <c r="C22046" s="57" t="s">
        <v>52994</v>
      </c>
      <c r="D22046" s="57" t="s">
        <v>52995</v>
      </c>
    </row>
    <row r="22047" spans="1:4">
      <c r="A22047" s="57" t="s">
        <v>52977</v>
      </c>
      <c r="B22047" s="57"/>
      <c r="C22047" s="57" t="s">
        <v>52996</v>
      </c>
      <c r="D22047" s="57" t="s">
        <v>52997</v>
      </c>
    </row>
    <row r="22048" spans="1:4">
      <c r="A22048" s="57" t="s">
        <v>52977</v>
      </c>
      <c r="B22048" s="57"/>
      <c r="C22048" s="57" t="s">
        <v>52998</v>
      </c>
      <c r="D22048" s="57" t="s">
        <v>52999</v>
      </c>
    </row>
    <row r="22049" spans="1:4">
      <c r="A22049" s="57" t="s">
        <v>52977</v>
      </c>
      <c r="B22049" s="57"/>
      <c r="C22049" s="57" t="s">
        <v>53000</v>
      </c>
      <c r="D22049" s="57" t="s">
        <v>53001</v>
      </c>
    </row>
    <row r="22050" spans="1:4">
      <c r="A22050" s="57" t="s">
        <v>52977</v>
      </c>
      <c r="B22050" s="57"/>
      <c r="C22050" s="57" t="s">
        <v>53002</v>
      </c>
      <c r="D22050" s="57" t="s">
        <v>53003</v>
      </c>
    </row>
    <row r="22051" spans="1:4">
      <c r="A22051" s="57" t="s">
        <v>52977</v>
      </c>
      <c r="B22051" s="57"/>
      <c r="C22051" s="57" t="s">
        <v>53004</v>
      </c>
      <c r="D22051" s="57" t="s">
        <v>53005</v>
      </c>
    </row>
    <row r="22052" spans="1:4">
      <c r="A22052" s="57" t="s">
        <v>52977</v>
      </c>
      <c r="B22052" s="57"/>
      <c r="C22052" s="57" t="s">
        <v>53006</v>
      </c>
      <c r="D22052" s="57" t="s">
        <v>53007</v>
      </c>
    </row>
    <row r="22053" spans="1:4">
      <c r="A22053" s="57" t="s">
        <v>52977</v>
      </c>
      <c r="B22053" s="57"/>
      <c r="C22053" s="57" t="s">
        <v>53008</v>
      </c>
      <c r="D22053" s="57" t="s">
        <v>53009</v>
      </c>
    </row>
    <row r="22054" spans="1:4">
      <c r="A22054" s="57" t="s">
        <v>52977</v>
      </c>
      <c r="B22054" s="57"/>
      <c r="C22054" s="57" t="s">
        <v>53010</v>
      </c>
      <c r="D22054" s="57" t="s">
        <v>53011</v>
      </c>
    </row>
    <row r="22055" spans="1:4">
      <c r="A22055" s="57" t="s">
        <v>52977</v>
      </c>
      <c r="B22055" s="57"/>
      <c r="C22055" s="57" t="s">
        <v>53012</v>
      </c>
      <c r="D22055" s="57" t="s">
        <v>53011</v>
      </c>
    </row>
    <row r="22056" spans="1:4">
      <c r="A22056" s="57" t="s">
        <v>52977</v>
      </c>
      <c r="B22056" s="57"/>
      <c r="C22056" s="57" t="s">
        <v>53013</v>
      </c>
      <c r="D22056" s="57" t="s">
        <v>53014</v>
      </c>
    </row>
    <row r="22057" spans="1:4">
      <c r="A22057" s="57" t="s">
        <v>52977</v>
      </c>
      <c r="B22057" s="57"/>
      <c r="C22057" s="57" t="s">
        <v>53015</v>
      </c>
      <c r="D22057" s="57" t="s">
        <v>53016</v>
      </c>
    </row>
    <row r="22058" spans="1:4">
      <c r="A22058" s="57" t="s">
        <v>52977</v>
      </c>
      <c r="B22058" s="57"/>
      <c r="C22058" s="57" t="s">
        <v>53017</v>
      </c>
      <c r="D22058" s="57" t="s">
        <v>53018</v>
      </c>
    </row>
    <row r="22059" spans="1:4">
      <c r="A22059" s="57" t="s">
        <v>52977</v>
      </c>
      <c r="B22059" s="57"/>
      <c r="C22059" s="57" t="s">
        <v>53019</v>
      </c>
      <c r="D22059" s="57" t="s">
        <v>53020</v>
      </c>
    </row>
    <row r="22060" spans="1:4">
      <c r="A22060" s="57" t="s">
        <v>52977</v>
      </c>
      <c r="B22060" s="57"/>
      <c r="C22060" s="57" t="s">
        <v>75502</v>
      </c>
      <c r="D22060" s="57" t="s">
        <v>75503</v>
      </c>
    </row>
    <row r="22061" spans="1:4">
      <c r="A22061" s="57" t="s">
        <v>52977</v>
      </c>
      <c r="B22061" s="57"/>
      <c r="C22061" s="57" t="s">
        <v>75504</v>
      </c>
      <c r="D22061" s="57" t="s">
        <v>75505</v>
      </c>
    </row>
    <row r="22062" spans="1:4">
      <c r="A22062" s="57" t="s">
        <v>53021</v>
      </c>
      <c r="B22062" s="57" t="s">
        <v>12940</v>
      </c>
      <c r="C22062" s="57" t="s">
        <v>53022</v>
      </c>
      <c r="D22062" s="57" t="s">
        <v>53023</v>
      </c>
    </row>
    <row r="22063" spans="1:4">
      <c r="A22063" s="57" t="s">
        <v>53024</v>
      </c>
      <c r="B22063" s="57" t="s">
        <v>12940</v>
      </c>
      <c r="C22063" s="57" t="s">
        <v>53025</v>
      </c>
      <c r="D22063" s="57" t="s">
        <v>19034</v>
      </c>
    </row>
    <row r="22064" spans="1:4">
      <c r="A22064" s="57" t="s">
        <v>53026</v>
      </c>
      <c r="B22064" s="57" t="s">
        <v>12940</v>
      </c>
      <c r="C22064" s="57" t="s">
        <v>53027</v>
      </c>
      <c r="D22064" s="57" t="s">
        <v>53028</v>
      </c>
    </row>
    <row r="22065" spans="1:4">
      <c r="A22065" s="57" t="s">
        <v>53026</v>
      </c>
      <c r="B22065" s="57"/>
      <c r="C22065" s="57" t="s">
        <v>53029</v>
      </c>
      <c r="D22065" s="57" t="s">
        <v>53030</v>
      </c>
    </row>
    <row r="22066" spans="1:4">
      <c r="A22066" s="57" t="s">
        <v>53026</v>
      </c>
      <c r="B22066" s="57"/>
      <c r="C22066" s="57" t="s">
        <v>53031</v>
      </c>
      <c r="D22066" s="57" t="s">
        <v>53032</v>
      </c>
    </row>
    <row r="22067" spans="1:4">
      <c r="A22067" s="57" t="s">
        <v>53026</v>
      </c>
      <c r="B22067" s="57"/>
      <c r="C22067" s="57" t="s">
        <v>53033</v>
      </c>
      <c r="D22067" s="57" t="s">
        <v>53034</v>
      </c>
    </row>
    <row r="22068" spans="1:4">
      <c r="A22068" s="57" t="s">
        <v>53026</v>
      </c>
      <c r="B22068" s="57"/>
      <c r="C22068" s="57" t="s">
        <v>53035</v>
      </c>
      <c r="D22068" s="57" t="s">
        <v>53036</v>
      </c>
    </row>
    <row r="22069" spans="1:4">
      <c r="A22069" s="57" t="s">
        <v>53026</v>
      </c>
      <c r="B22069" s="57"/>
      <c r="C22069" s="57" t="s">
        <v>53037</v>
      </c>
      <c r="D22069" s="57" t="s">
        <v>53038</v>
      </c>
    </row>
    <row r="22070" spans="1:4">
      <c r="A22070" s="57" t="s">
        <v>53026</v>
      </c>
      <c r="B22070" s="57"/>
      <c r="C22070" s="57" t="s">
        <v>53039</v>
      </c>
      <c r="D22070" s="57" t="s">
        <v>53040</v>
      </c>
    </row>
    <row r="22071" spans="1:4">
      <c r="A22071" s="57" t="s">
        <v>53026</v>
      </c>
      <c r="B22071" s="57"/>
      <c r="C22071" s="57" t="s">
        <v>53041</v>
      </c>
      <c r="D22071" s="57" t="s">
        <v>53042</v>
      </c>
    </row>
    <row r="22072" spans="1:4">
      <c r="A22072" s="57" t="s">
        <v>53026</v>
      </c>
      <c r="B22072" s="57"/>
      <c r="C22072" s="57" t="s">
        <v>53043</v>
      </c>
      <c r="D22072" s="57" t="s">
        <v>53044</v>
      </c>
    </row>
    <row r="22073" spans="1:4">
      <c r="A22073" s="57" t="s">
        <v>53045</v>
      </c>
      <c r="B22073" s="57" t="s">
        <v>12940</v>
      </c>
      <c r="C22073" s="57" t="s">
        <v>53046</v>
      </c>
      <c r="D22073" s="57" t="s">
        <v>53047</v>
      </c>
    </row>
    <row r="22074" spans="1:4">
      <c r="A22074" s="57" t="s">
        <v>53045</v>
      </c>
      <c r="B22074" s="57"/>
      <c r="C22074" s="57" t="s">
        <v>53048</v>
      </c>
      <c r="D22074" s="57" t="s">
        <v>53049</v>
      </c>
    </row>
    <row r="22075" spans="1:4">
      <c r="A22075" s="57" t="s">
        <v>53050</v>
      </c>
      <c r="B22075" s="57" t="s">
        <v>12940</v>
      </c>
      <c r="C22075" s="57" t="s">
        <v>53051</v>
      </c>
      <c r="D22075" s="57" t="s">
        <v>19034</v>
      </c>
    </row>
    <row r="22076" spans="1:4">
      <c r="A22076" s="57" t="s">
        <v>53052</v>
      </c>
      <c r="B22076" s="57" t="s">
        <v>12940</v>
      </c>
      <c r="C22076" s="57" t="s">
        <v>53053</v>
      </c>
      <c r="D22076" s="57" t="s">
        <v>53054</v>
      </c>
    </row>
    <row r="22077" spans="1:4">
      <c r="A22077" s="57" t="s">
        <v>53052</v>
      </c>
      <c r="B22077" s="57"/>
      <c r="C22077" s="57" t="s">
        <v>53055</v>
      </c>
      <c r="D22077" s="57" t="s">
        <v>53056</v>
      </c>
    </row>
    <row r="22078" spans="1:4">
      <c r="A22078" s="57" t="s">
        <v>53052</v>
      </c>
      <c r="B22078" s="57"/>
      <c r="C22078" s="57" t="s">
        <v>53057</v>
      </c>
      <c r="D22078" s="57" t="s">
        <v>53058</v>
      </c>
    </row>
    <row r="22079" spans="1:4">
      <c r="A22079" s="57" t="s">
        <v>53052</v>
      </c>
      <c r="B22079" s="57"/>
      <c r="C22079" s="57" t="s">
        <v>75506</v>
      </c>
      <c r="D22079" s="57" t="s">
        <v>75507</v>
      </c>
    </row>
    <row r="22080" spans="1:4">
      <c r="A22080" s="57" t="s">
        <v>53052</v>
      </c>
      <c r="B22080" s="57"/>
      <c r="C22080" s="57" t="s">
        <v>75508</v>
      </c>
      <c r="D22080" s="57" t="s">
        <v>75509</v>
      </c>
    </row>
    <row r="22081" spans="1:4">
      <c r="A22081" s="57" t="s">
        <v>53052</v>
      </c>
      <c r="B22081" s="57"/>
      <c r="C22081" s="57" t="s">
        <v>75510</v>
      </c>
      <c r="D22081" s="57" t="s">
        <v>75511</v>
      </c>
    </row>
    <row r="22082" spans="1:4">
      <c r="A22082" s="57" t="s">
        <v>53052</v>
      </c>
      <c r="B22082" s="57"/>
      <c r="C22082" s="57" t="s">
        <v>77510</v>
      </c>
      <c r="D22082" s="57" t="s">
        <v>77511</v>
      </c>
    </row>
    <row r="22083" spans="1:4">
      <c r="A22083" s="57" t="s">
        <v>53059</v>
      </c>
      <c r="B22083" s="57" t="s">
        <v>12940</v>
      </c>
      <c r="C22083" s="57" t="s">
        <v>53060</v>
      </c>
      <c r="D22083" s="57" t="s">
        <v>53061</v>
      </c>
    </row>
    <row r="22084" spans="1:4">
      <c r="A22084" s="57" t="s">
        <v>53062</v>
      </c>
      <c r="B22084" s="57" t="s">
        <v>12940</v>
      </c>
      <c r="C22084" s="57" t="s">
        <v>53063</v>
      </c>
      <c r="D22084" s="57" t="s">
        <v>53064</v>
      </c>
    </row>
    <row r="22085" spans="1:4">
      <c r="A22085" s="57" t="s">
        <v>53062</v>
      </c>
      <c r="B22085" s="57"/>
      <c r="C22085" s="57" t="s">
        <v>53065</v>
      </c>
      <c r="D22085" s="57" t="s">
        <v>53066</v>
      </c>
    </row>
    <row r="22086" spans="1:4">
      <c r="A22086" s="57" t="s">
        <v>53062</v>
      </c>
      <c r="B22086" s="57"/>
      <c r="C22086" s="57" t="s">
        <v>53067</v>
      </c>
      <c r="D22086" s="57" t="s">
        <v>53068</v>
      </c>
    </row>
    <row r="22087" spans="1:4">
      <c r="A22087" s="57" t="s">
        <v>53069</v>
      </c>
      <c r="B22087" s="57" t="s">
        <v>12940</v>
      </c>
      <c r="C22087" s="57" t="s">
        <v>53070</v>
      </c>
      <c r="D22087" s="57" t="s">
        <v>53071</v>
      </c>
    </row>
    <row r="22088" spans="1:4">
      <c r="A22088" s="57" t="s">
        <v>53072</v>
      </c>
      <c r="B22088" s="57" t="s">
        <v>12940</v>
      </c>
      <c r="C22088" s="57" t="s">
        <v>53073</v>
      </c>
      <c r="D22088" s="57" t="s">
        <v>53074</v>
      </c>
    </row>
    <row r="22089" spans="1:4">
      <c r="A22089" s="57" t="s">
        <v>53072</v>
      </c>
      <c r="B22089" s="57"/>
      <c r="C22089" s="57" t="s">
        <v>53075</v>
      </c>
      <c r="D22089" s="57" t="s">
        <v>53076</v>
      </c>
    </row>
    <row r="22090" spans="1:4">
      <c r="A22090" s="57" t="s">
        <v>53072</v>
      </c>
      <c r="B22090" s="57"/>
      <c r="C22090" s="57" t="s">
        <v>53077</v>
      </c>
      <c r="D22090" s="57" t="s">
        <v>53078</v>
      </c>
    </row>
    <row r="22091" spans="1:4">
      <c r="A22091" s="57" t="s">
        <v>53072</v>
      </c>
      <c r="B22091" s="57"/>
      <c r="C22091" s="57" t="s">
        <v>53079</v>
      </c>
      <c r="D22091" s="57" t="s">
        <v>53080</v>
      </c>
    </row>
    <row r="22092" spans="1:4">
      <c r="A22092" s="57" t="s">
        <v>53072</v>
      </c>
      <c r="B22092" s="57"/>
      <c r="C22092" s="57" t="s">
        <v>53081</v>
      </c>
      <c r="D22092" s="57" t="s">
        <v>53082</v>
      </c>
    </row>
    <row r="22093" spans="1:4">
      <c r="A22093" s="57" t="s">
        <v>53072</v>
      </c>
      <c r="B22093" s="57"/>
      <c r="C22093" s="57" t="s">
        <v>53083</v>
      </c>
      <c r="D22093" s="57" t="s">
        <v>53084</v>
      </c>
    </row>
    <row r="22094" spans="1:4">
      <c r="A22094" s="57" t="s">
        <v>10203</v>
      </c>
      <c r="B22094" s="57" t="s">
        <v>2479</v>
      </c>
      <c r="C22094" s="57" t="s">
        <v>10204</v>
      </c>
      <c r="D22094" s="57" t="s">
        <v>10205</v>
      </c>
    </row>
    <row r="22095" spans="1:4">
      <c r="A22095" s="57" t="s">
        <v>7979</v>
      </c>
      <c r="B22095" s="57" t="s">
        <v>2479</v>
      </c>
      <c r="C22095" s="57" t="s">
        <v>4217</v>
      </c>
      <c r="D22095" s="57" t="s">
        <v>4218</v>
      </c>
    </row>
    <row r="22096" spans="1:4">
      <c r="A22096" s="57" t="s">
        <v>7979</v>
      </c>
      <c r="B22096" s="57" t="s">
        <v>2479</v>
      </c>
      <c r="C22096" s="57" t="s">
        <v>5638</v>
      </c>
      <c r="D22096" s="57" t="s">
        <v>5639</v>
      </c>
    </row>
    <row r="22097" spans="1:4">
      <c r="A22097" s="57" t="s">
        <v>7979</v>
      </c>
      <c r="B22097" s="57" t="s">
        <v>2479</v>
      </c>
      <c r="C22097" s="57" t="s">
        <v>8297</v>
      </c>
      <c r="D22097" s="57" t="s">
        <v>8298</v>
      </c>
    </row>
    <row r="22098" spans="1:4">
      <c r="A22098" s="57" t="s">
        <v>53085</v>
      </c>
      <c r="B22098" s="57" t="s">
        <v>12940</v>
      </c>
      <c r="C22098" s="57" t="s">
        <v>53086</v>
      </c>
      <c r="D22098" s="57" t="s">
        <v>53087</v>
      </c>
    </row>
    <row r="22099" spans="1:4">
      <c r="A22099" s="57" t="s">
        <v>53088</v>
      </c>
      <c r="B22099" s="57" t="s">
        <v>12940</v>
      </c>
      <c r="C22099" s="57" t="s">
        <v>53089</v>
      </c>
      <c r="D22099" s="57" t="s">
        <v>53090</v>
      </c>
    </row>
    <row r="22100" spans="1:4">
      <c r="A22100" s="57" t="s">
        <v>53088</v>
      </c>
      <c r="B22100" s="57"/>
      <c r="C22100" s="57" t="s">
        <v>76785</v>
      </c>
      <c r="D22100" s="57" t="s">
        <v>76786</v>
      </c>
    </row>
    <row r="22101" spans="1:4">
      <c r="A22101" s="57" t="s">
        <v>7980</v>
      </c>
      <c r="B22101" s="57" t="s">
        <v>10497</v>
      </c>
      <c r="C22101" s="57" t="s">
        <v>4213</v>
      </c>
      <c r="D22101" s="57" t="s">
        <v>4214</v>
      </c>
    </row>
    <row r="22102" spans="1:4">
      <c r="A22102" s="57" t="s">
        <v>53091</v>
      </c>
      <c r="B22102" s="57" t="s">
        <v>12940</v>
      </c>
      <c r="C22102" s="57" t="s">
        <v>53092</v>
      </c>
      <c r="D22102" s="57" t="s">
        <v>53093</v>
      </c>
    </row>
    <row r="22103" spans="1:4">
      <c r="A22103" s="57" t="s">
        <v>53094</v>
      </c>
      <c r="B22103" s="57" t="s">
        <v>12940</v>
      </c>
      <c r="C22103" s="57" t="s">
        <v>53095</v>
      </c>
      <c r="D22103" s="57" t="s">
        <v>19034</v>
      </c>
    </row>
    <row r="22104" spans="1:4">
      <c r="A22104" s="57" t="s">
        <v>53096</v>
      </c>
      <c r="B22104" s="57" t="s">
        <v>12940</v>
      </c>
      <c r="C22104" s="57" t="s">
        <v>53097</v>
      </c>
      <c r="D22104" s="57" t="s">
        <v>53098</v>
      </c>
    </row>
    <row r="22105" spans="1:4">
      <c r="A22105" s="57" t="s">
        <v>53099</v>
      </c>
      <c r="B22105" s="57" t="s">
        <v>12940</v>
      </c>
      <c r="C22105" s="57" t="s">
        <v>53100</v>
      </c>
      <c r="D22105" s="57" t="s">
        <v>53101</v>
      </c>
    </row>
    <row r="22106" spans="1:4">
      <c r="A22106" s="57" t="s">
        <v>53099</v>
      </c>
      <c r="B22106" s="57"/>
      <c r="C22106" s="57" t="s">
        <v>53102</v>
      </c>
      <c r="D22106" s="57" t="s">
        <v>53103</v>
      </c>
    </row>
    <row r="22107" spans="1:4">
      <c r="A22107" s="57" t="s">
        <v>53104</v>
      </c>
      <c r="B22107" s="57" t="s">
        <v>12940</v>
      </c>
      <c r="C22107" s="57" t="s">
        <v>53105</v>
      </c>
      <c r="D22107" s="57" t="s">
        <v>53106</v>
      </c>
    </row>
    <row r="22108" spans="1:4">
      <c r="A22108" s="57" t="s">
        <v>53104</v>
      </c>
      <c r="B22108" s="57"/>
      <c r="C22108" s="57" t="s">
        <v>53107</v>
      </c>
      <c r="D22108" s="57" t="s">
        <v>53108</v>
      </c>
    </row>
    <row r="22109" spans="1:4">
      <c r="A22109" s="57" t="s">
        <v>53104</v>
      </c>
      <c r="B22109" s="57"/>
      <c r="C22109" s="57" t="s">
        <v>53109</v>
      </c>
      <c r="D22109" s="57" t="s">
        <v>53110</v>
      </c>
    </row>
    <row r="22110" spans="1:4">
      <c r="A22110" s="57" t="s">
        <v>53104</v>
      </c>
      <c r="B22110" s="57"/>
      <c r="C22110" s="57" t="s">
        <v>53111</v>
      </c>
      <c r="D22110" s="57" t="s">
        <v>53112</v>
      </c>
    </row>
    <row r="22111" spans="1:4">
      <c r="A22111" s="57" t="s">
        <v>53104</v>
      </c>
      <c r="B22111" s="57"/>
      <c r="C22111" s="57" t="s">
        <v>53113</v>
      </c>
      <c r="D22111" s="57" t="s">
        <v>53114</v>
      </c>
    </row>
    <row r="22112" spans="1:4">
      <c r="A22112" s="57" t="s">
        <v>53104</v>
      </c>
      <c r="B22112" s="57"/>
      <c r="C22112" s="57" t="s">
        <v>53115</v>
      </c>
      <c r="D22112" s="57" t="s">
        <v>53116</v>
      </c>
    </row>
    <row r="22113" spans="1:4">
      <c r="A22113" s="57" t="s">
        <v>53104</v>
      </c>
      <c r="B22113" s="57"/>
      <c r="C22113" s="57" t="s">
        <v>53117</v>
      </c>
      <c r="D22113" s="57" t="s">
        <v>53118</v>
      </c>
    </row>
    <row r="22114" spans="1:4">
      <c r="A22114" s="57" t="s">
        <v>53104</v>
      </c>
      <c r="B22114" s="57"/>
      <c r="C22114" s="57" t="s">
        <v>53119</v>
      </c>
      <c r="D22114" s="57" t="s">
        <v>19034</v>
      </c>
    </row>
    <row r="22115" spans="1:4">
      <c r="A22115" s="57" t="s">
        <v>53104</v>
      </c>
      <c r="B22115" s="57"/>
      <c r="C22115" s="57" t="s">
        <v>53120</v>
      </c>
      <c r="D22115" s="57" t="s">
        <v>53121</v>
      </c>
    </row>
    <row r="22116" spans="1:4">
      <c r="A22116" s="57" t="s">
        <v>53104</v>
      </c>
      <c r="B22116" s="57"/>
      <c r="C22116" s="57" t="s">
        <v>53122</v>
      </c>
      <c r="D22116" s="57" t="s">
        <v>53123</v>
      </c>
    </row>
    <row r="22117" spans="1:4">
      <c r="A22117" s="57" t="s">
        <v>53104</v>
      </c>
      <c r="B22117" s="57"/>
      <c r="C22117" s="57" t="s">
        <v>53124</v>
      </c>
      <c r="D22117" s="57" t="s">
        <v>53125</v>
      </c>
    </row>
    <row r="22118" spans="1:4">
      <c r="A22118" s="57" t="s">
        <v>53104</v>
      </c>
      <c r="B22118" s="57"/>
      <c r="C22118" s="57" t="s">
        <v>53126</v>
      </c>
      <c r="D22118" s="57" t="s">
        <v>53127</v>
      </c>
    </row>
    <row r="22119" spans="1:4">
      <c r="A22119" s="57" t="s">
        <v>53104</v>
      </c>
      <c r="B22119" s="57"/>
      <c r="C22119" s="57" t="s">
        <v>53128</v>
      </c>
      <c r="D22119" s="57" t="s">
        <v>53129</v>
      </c>
    </row>
    <row r="22120" spans="1:4">
      <c r="A22120" s="57" t="s">
        <v>53104</v>
      </c>
      <c r="B22120" s="57"/>
      <c r="C22120" s="57" t="s">
        <v>53130</v>
      </c>
      <c r="D22120" s="57" t="s">
        <v>53131</v>
      </c>
    </row>
    <row r="22121" spans="1:4">
      <c r="A22121" s="57" t="s">
        <v>53104</v>
      </c>
      <c r="B22121" s="57"/>
      <c r="C22121" s="57" t="s">
        <v>53132</v>
      </c>
      <c r="D22121" s="57" t="s">
        <v>53133</v>
      </c>
    </row>
    <row r="22122" spans="1:4">
      <c r="A22122" s="57" t="s">
        <v>53104</v>
      </c>
      <c r="B22122" s="57"/>
      <c r="C22122" s="57" t="s">
        <v>53134</v>
      </c>
      <c r="D22122" s="57" t="s">
        <v>53135</v>
      </c>
    </row>
    <row r="22123" spans="1:4">
      <c r="A22123" s="57" t="s">
        <v>53104</v>
      </c>
      <c r="B22123" s="57"/>
      <c r="C22123" s="57" t="s">
        <v>53136</v>
      </c>
      <c r="D22123" s="57" t="s">
        <v>53137</v>
      </c>
    </row>
    <row r="22124" spans="1:4">
      <c r="A22124" s="57" t="s">
        <v>53104</v>
      </c>
      <c r="B22124" s="57"/>
      <c r="C22124" s="57" t="s">
        <v>53138</v>
      </c>
      <c r="D22124" s="57" t="s">
        <v>53139</v>
      </c>
    </row>
    <row r="22125" spans="1:4">
      <c r="A22125" s="57" t="s">
        <v>53104</v>
      </c>
      <c r="B22125" s="57"/>
      <c r="C22125" s="57" t="s">
        <v>53140</v>
      </c>
      <c r="D22125" s="57" t="s">
        <v>53141</v>
      </c>
    </row>
    <row r="22126" spans="1:4">
      <c r="A22126" s="57" t="s">
        <v>53104</v>
      </c>
      <c r="B22126" s="57"/>
      <c r="C22126" s="57" t="s">
        <v>53142</v>
      </c>
      <c r="D22126" s="57" t="s">
        <v>53143</v>
      </c>
    </row>
    <row r="22127" spans="1:4">
      <c r="A22127" s="57" t="s">
        <v>53104</v>
      </c>
      <c r="B22127" s="57"/>
      <c r="C22127" s="57" t="s">
        <v>53144</v>
      </c>
      <c r="D22127" s="57" t="s">
        <v>53145</v>
      </c>
    </row>
    <row r="22128" spans="1:4">
      <c r="A22128" s="57" t="s">
        <v>53104</v>
      </c>
      <c r="B22128" s="57"/>
      <c r="C22128" s="57" t="s">
        <v>53146</v>
      </c>
      <c r="D22128" s="57" t="s">
        <v>53147</v>
      </c>
    </row>
    <row r="22129" spans="1:4">
      <c r="A22129" s="57" t="s">
        <v>53104</v>
      </c>
      <c r="B22129" s="57"/>
      <c r="C22129" s="57" t="s">
        <v>53148</v>
      </c>
      <c r="D22129" s="57" t="s">
        <v>53149</v>
      </c>
    </row>
    <row r="22130" spans="1:4">
      <c r="A22130" s="57" t="s">
        <v>53104</v>
      </c>
      <c r="B22130" s="57"/>
      <c r="C22130" s="57" t="s">
        <v>53150</v>
      </c>
      <c r="D22130" s="57" t="s">
        <v>53151</v>
      </c>
    </row>
    <row r="22131" spans="1:4">
      <c r="A22131" s="57" t="s">
        <v>53104</v>
      </c>
      <c r="B22131" s="57"/>
      <c r="C22131" s="57" t="s">
        <v>53152</v>
      </c>
      <c r="D22131" s="57" t="s">
        <v>53153</v>
      </c>
    </row>
    <row r="22132" spans="1:4">
      <c r="A22132" s="57" t="s">
        <v>53104</v>
      </c>
      <c r="B22132" s="57"/>
      <c r="C22132" s="57" t="s">
        <v>53154</v>
      </c>
      <c r="D22132" s="57" t="s">
        <v>53155</v>
      </c>
    </row>
    <row r="22133" spans="1:4">
      <c r="A22133" s="57" t="s">
        <v>53104</v>
      </c>
      <c r="B22133" s="57"/>
      <c r="C22133" s="57" t="s">
        <v>53156</v>
      </c>
      <c r="D22133" s="57" t="s">
        <v>53157</v>
      </c>
    </row>
    <row r="22134" spans="1:4">
      <c r="A22134" s="57" t="s">
        <v>53104</v>
      </c>
      <c r="B22134" s="57"/>
      <c r="C22134" s="57" t="s">
        <v>53158</v>
      </c>
      <c r="D22134" s="57" t="s">
        <v>53159</v>
      </c>
    </row>
    <row r="22135" spans="1:4">
      <c r="A22135" s="57" t="s">
        <v>53104</v>
      </c>
      <c r="B22135" s="57"/>
      <c r="C22135" s="57" t="s">
        <v>53160</v>
      </c>
      <c r="D22135" s="57" t="s">
        <v>53161</v>
      </c>
    </row>
    <row r="22136" spans="1:4">
      <c r="A22136" s="57" t="s">
        <v>53104</v>
      </c>
      <c r="B22136" s="57"/>
      <c r="C22136" s="57" t="s">
        <v>53162</v>
      </c>
      <c r="D22136" s="57" t="s">
        <v>53163</v>
      </c>
    </row>
    <row r="22137" spans="1:4">
      <c r="A22137" s="57" t="s">
        <v>53104</v>
      </c>
      <c r="B22137" s="57"/>
      <c r="C22137" s="57" t="s">
        <v>53164</v>
      </c>
      <c r="D22137" s="57" t="s">
        <v>53165</v>
      </c>
    </row>
    <row r="22138" spans="1:4">
      <c r="A22138" s="57" t="s">
        <v>53104</v>
      </c>
      <c r="B22138" s="57"/>
      <c r="C22138" s="57" t="s">
        <v>53166</v>
      </c>
      <c r="D22138" s="57" t="s">
        <v>53167</v>
      </c>
    </row>
    <row r="22139" spans="1:4">
      <c r="A22139" s="57" t="s">
        <v>53104</v>
      </c>
      <c r="B22139" s="57"/>
      <c r="C22139" s="57" t="s">
        <v>53168</v>
      </c>
      <c r="D22139" s="57" t="s">
        <v>53169</v>
      </c>
    </row>
    <row r="22140" spans="1:4">
      <c r="A22140" s="57" t="s">
        <v>53104</v>
      </c>
      <c r="B22140" s="57"/>
      <c r="C22140" s="57" t="s">
        <v>53170</v>
      </c>
      <c r="D22140" s="57" t="s">
        <v>53171</v>
      </c>
    </row>
    <row r="22141" spans="1:4">
      <c r="A22141" s="57" t="s">
        <v>53104</v>
      </c>
      <c r="B22141" s="57"/>
      <c r="C22141" s="57" t="s">
        <v>53172</v>
      </c>
      <c r="D22141" s="57" t="s">
        <v>53173</v>
      </c>
    </row>
    <row r="22142" spans="1:4">
      <c r="A22142" s="57" t="s">
        <v>53104</v>
      </c>
      <c r="B22142" s="57"/>
      <c r="C22142" s="57" t="s">
        <v>53174</v>
      </c>
      <c r="D22142" s="57" t="s">
        <v>53175</v>
      </c>
    </row>
    <row r="22143" spans="1:4">
      <c r="A22143" s="57" t="s">
        <v>53104</v>
      </c>
      <c r="B22143" s="57"/>
      <c r="C22143" s="57" t="s">
        <v>53176</v>
      </c>
      <c r="D22143" s="57" t="s">
        <v>53177</v>
      </c>
    </row>
    <row r="22144" spans="1:4">
      <c r="A22144" s="57" t="s">
        <v>53104</v>
      </c>
      <c r="B22144" s="57"/>
      <c r="C22144" s="57" t="s">
        <v>53178</v>
      </c>
      <c r="D22144" s="57" t="s">
        <v>53179</v>
      </c>
    </row>
    <row r="22145" spans="1:4">
      <c r="A22145" s="57" t="s">
        <v>53104</v>
      </c>
      <c r="B22145" s="57"/>
      <c r="C22145" s="57" t="s">
        <v>53180</v>
      </c>
      <c r="D22145" s="57" t="s">
        <v>53181</v>
      </c>
    </row>
    <row r="22146" spans="1:4">
      <c r="A22146" s="57" t="s">
        <v>53104</v>
      </c>
      <c r="B22146" s="57"/>
      <c r="C22146" s="57" t="s">
        <v>53182</v>
      </c>
      <c r="D22146" s="57" t="s">
        <v>53183</v>
      </c>
    </row>
    <row r="22147" spans="1:4">
      <c r="A22147" s="57" t="s">
        <v>53104</v>
      </c>
      <c r="B22147" s="57"/>
      <c r="C22147" s="57" t="s">
        <v>53184</v>
      </c>
      <c r="D22147" s="57" t="s">
        <v>53185</v>
      </c>
    </row>
    <row r="22148" spans="1:4">
      <c r="A22148" s="57" t="s">
        <v>53104</v>
      </c>
      <c r="B22148" s="57"/>
      <c r="C22148" s="57" t="s">
        <v>53186</v>
      </c>
      <c r="D22148" s="57" t="s">
        <v>53187</v>
      </c>
    </row>
    <row r="22149" spans="1:4">
      <c r="A22149" s="57" t="s">
        <v>53188</v>
      </c>
      <c r="B22149" s="57" t="s">
        <v>12940</v>
      </c>
      <c r="C22149" s="57" t="s">
        <v>53189</v>
      </c>
      <c r="D22149" s="57" t="s">
        <v>53190</v>
      </c>
    </row>
    <row r="22150" spans="1:4">
      <c r="A22150" s="57" t="s">
        <v>53188</v>
      </c>
      <c r="B22150" s="57"/>
      <c r="C22150" s="57" t="s">
        <v>53191</v>
      </c>
      <c r="D22150" s="57" t="s">
        <v>53192</v>
      </c>
    </row>
    <row r="22151" spans="1:4">
      <c r="A22151" s="57" t="s">
        <v>53193</v>
      </c>
      <c r="B22151" s="57" t="s">
        <v>12940</v>
      </c>
      <c r="C22151" s="57" t="s">
        <v>53194</v>
      </c>
      <c r="D22151" s="57" t="s">
        <v>53195</v>
      </c>
    </row>
    <row r="22152" spans="1:4">
      <c r="A22152" s="57" t="s">
        <v>53196</v>
      </c>
      <c r="B22152" s="57" t="s">
        <v>12940</v>
      </c>
      <c r="C22152" s="57" t="s">
        <v>53197</v>
      </c>
      <c r="D22152" s="57" t="s">
        <v>53198</v>
      </c>
    </row>
    <row r="22153" spans="1:4">
      <c r="A22153" s="57" t="s">
        <v>53199</v>
      </c>
      <c r="B22153" s="57" t="s">
        <v>12940</v>
      </c>
      <c r="C22153" s="57" t="s">
        <v>53200</v>
      </c>
      <c r="D22153" s="57" t="s">
        <v>53201</v>
      </c>
    </row>
    <row r="22154" spans="1:4">
      <c r="A22154" s="57" t="s">
        <v>7981</v>
      </c>
      <c r="B22154" s="57" t="s">
        <v>10696</v>
      </c>
      <c r="C22154" s="57" t="s">
        <v>4215</v>
      </c>
      <c r="D22154" s="57" t="s">
        <v>4216</v>
      </c>
    </row>
    <row r="22155" spans="1:4">
      <c r="A22155" s="57" t="s">
        <v>53202</v>
      </c>
      <c r="B22155" s="57" t="s">
        <v>12940</v>
      </c>
      <c r="C22155" s="57" t="s">
        <v>53203</v>
      </c>
      <c r="D22155" s="57" t="s">
        <v>53204</v>
      </c>
    </row>
    <row r="22156" spans="1:4">
      <c r="A22156" s="57" t="s">
        <v>53205</v>
      </c>
      <c r="B22156" s="57" t="s">
        <v>12940</v>
      </c>
      <c r="C22156" s="57" t="s">
        <v>53206</v>
      </c>
      <c r="D22156" s="57" t="s">
        <v>53207</v>
      </c>
    </row>
    <row r="22157" spans="1:4">
      <c r="A22157" s="57" t="s">
        <v>53205</v>
      </c>
      <c r="B22157" s="57"/>
      <c r="C22157" s="57" t="s">
        <v>53208</v>
      </c>
      <c r="D22157" s="57" t="s">
        <v>53209</v>
      </c>
    </row>
    <row r="22158" spans="1:4">
      <c r="A22158" s="57" t="s">
        <v>53205</v>
      </c>
      <c r="B22158" s="57"/>
      <c r="C22158" s="57" t="s">
        <v>53210</v>
      </c>
      <c r="D22158" s="57" t="s">
        <v>53211</v>
      </c>
    </row>
    <row r="22159" spans="1:4">
      <c r="A22159" s="57" t="s">
        <v>53205</v>
      </c>
      <c r="B22159" s="57"/>
      <c r="C22159" s="57" t="s">
        <v>53212</v>
      </c>
      <c r="D22159" s="57" t="s">
        <v>53213</v>
      </c>
    </row>
    <row r="22160" spans="1:4">
      <c r="A22160" s="57" t="s">
        <v>53214</v>
      </c>
      <c r="B22160" s="57" t="s">
        <v>12940</v>
      </c>
      <c r="C22160" s="57" t="s">
        <v>53215</v>
      </c>
      <c r="D22160" s="57" t="s">
        <v>35682</v>
      </c>
    </row>
    <row r="22161" spans="1:4">
      <c r="A22161" s="57" t="s">
        <v>53216</v>
      </c>
      <c r="B22161" s="57" t="s">
        <v>12940</v>
      </c>
      <c r="C22161" s="57" t="s">
        <v>53217</v>
      </c>
      <c r="D22161" s="57" t="s">
        <v>35682</v>
      </c>
    </row>
    <row r="22162" spans="1:4">
      <c r="A22162" s="57" t="s">
        <v>53218</v>
      </c>
      <c r="B22162" s="57" t="s">
        <v>12940</v>
      </c>
      <c r="C22162" s="57" t="s">
        <v>53219</v>
      </c>
      <c r="D22162" s="57" t="s">
        <v>53220</v>
      </c>
    </row>
    <row r="22163" spans="1:4">
      <c r="A22163" s="57" t="s">
        <v>53221</v>
      </c>
      <c r="B22163" s="57" t="s">
        <v>12940</v>
      </c>
      <c r="C22163" s="57" t="s">
        <v>53222</v>
      </c>
      <c r="D22163" s="57" t="s">
        <v>53223</v>
      </c>
    </row>
    <row r="22164" spans="1:4">
      <c r="A22164" s="57" t="s">
        <v>53221</v>
      </c>
      <c r="B22164" s="57"/>
      <c r="C22164" s="57" t="s">
        <v>53224</v>
      </c>
      <c r="D22164" s="57" t="s">
        <v>53225</v>
      </c>
    </row>
    <row r="22165" spans="1:4">
      <c r="A22165" s="57" t="s">
        <v>53221</v>
      </c>
      <c r="B22165" s="57"/>
      <c r="C22165" s="57" t="s">
        <v>53226</v>
      </c>
      <c r="D22165" s="57" t="s">
        <v>53227</v>
      </c>
    </row>
    <row r="22166" spans="1:4">
      <c r="A22166" s="57" t="s">
        <v>53221</v>
      </c>
      <c r="B22166" s="57"/>
      <c r="C22166" s="57" t="s">
        <v>53228</v>
      </c>
      <c r="D22166" s="57" t="s">
        <v>53229</v>
      </c>
    </row>
    <row r="22167" spans="1:4">
      <c r="A22167" s="57" t="s">
        <v>53221</v>
      </c>
      <c r="B22167" s="57"/>
      <c r="C22167" s="57" t="s">
        <v>53230</v>
      </c>
      <c r="D22167" s="57" t="s">
        <v>53231</v>
      </c>
    </row>
    <row r="22168" spans="1:4">
      <c r="A22168" s="57" t="s">
        <v>53221</v>
      </c>
      <c r="B22168" s="57"/>
      <c r="C22168" s="57" t="s">
        <v>53232</v>
      </c>
      <c r="D22168" s="57" t="s">
        <v>53233</v>
      </c>
    </row>
    <row r="22169" spans="1:4">
      <c r="A22169" s="57" t="s">
        <v>53221</v>
      </c>
      <c r="B22169" s="57"/>
      <c r="C22169" s="57" t="s">
        <v>53234</v>
      </c>
      <c r="D22169" s="57" t="s">
        <v>53235</v>
      </c>
    </row>
    <row r="22170" spans="1:4">
      <c r="A22170" s="57" t="s">
        <v>53221</v>
      </c>
      <c r="B22170" s="57"/>
      <c r="C22170" s="57" t="s">
        <v>53236</v>
      </c>
      <c r="D22170" s="57" t="s">
        <v>53237</v>
      </c>
    </row>
    <row r="22171" spans="1:4">
      <c r="A22171" s="57" t="s">
        <v>53221</v>
      </c>
      <c r="B22171" s="57"/>
      <c r="C22171" s="57" t="s">
        <v>53238</v>
      </c>
      <c r="D22171" s="57" t="s">
        <v>53239</v>
      </c>
    </row>
    <row r="22172" spans="1:4">
      <c r="A22172" s="57" t="s">
        <v>53221</v>
      </c>
      <c r="B22172" s="57"/>
      <c r="C22172" s="57" t="s">
        <v>53240</v>
      </c>
      <c r="D22172" s="57" t="s">
        <v>53241</v>
      </c>
    </row>
    <row r="22173" spans="1:4">
      <c r="A22173" s="57" t="s">
        <v>53221</v>
      </c>
      <c r="B22173" s="57"/>
      <c r="C22173" s="57" t="s">
        <v>53242</v>
      </c>
      <c r="D22173" s="57" t="s">
        <v>74233</v>
      </c>
    </row>
    <row r="22174" spans="1:4">
      <c r="A22174" s="57" t="s">
        <v>53243</v>
      </c>
      <c r="B22174" s="57" t="s">
        <v>12940</v>
      </c>
      <c r="C22174" s="57" t="s">
        <v>53244</v>
      </c>
      <c r="D22174" s="57" t="s">
        <v>19034</v>
      </c>
    </row>
    <row r="22175" spans="1:4">
      <c r="A22175" s="57" t="s">
        <v>7982</v>
      </c>
      <c r="B22175" s="57" t="s">
        <v>2481</v>
      </c>
      <c r="C22175" s="57" t="s">
        <v>4249</v>
      </c>
      <c r="D22175" s="57" t="s">
        <v>4250</v>
      </c>
    </row>
    <row r="22176" spans="1:4">
      <c r="A22176" s="57" t="s">
        <v>7982</v>
      </c>
      <c r="B22176" s="57" t="s">
        <v>2481</v>
      </c>
      <c r="C22176" s="57" t="s">
        <v>4253</v>
      </c>
      <c r="D22176" s="57" t="s">
        <v>4254</v>
      </c>
    </row>
    <row r="22177" spans="1:4">
      <c r="A22177" s="57" t="s">
        <v>7983</v>
      </c>
      <c r="B22177" s="57" t="s">
        <v>2483</v>
      </c>
      <c r="C22177" s="57" t="s">
        <v>4207</v>
      </c>
      <c r="D22177" s="57" t="s">
        <v>4208</v>
      </c>
    </row>
    <row r="22178" spans="1:4">
      <c r="A22178" s="57" t="s">
        <v>53245</v>
      </c>
      <c r="B22178" s="57" t="s">
        <v>12940</v>
      </c>
      <c r="C22178" s="57" t="s">
        <v>53246</v>
      </c>
      <c r="D22178" s="57" t="s">
        <v>19034</v>
      </c>
    </row>
    <row r="22179" spans="1:4">
      <c r="A22179" s="57" t="s">
        <v>53247</v>
      </c>
      <c r="B22179" s="57" t="s">
        <v>12940</v>
      </c>
      <c r="C22179" s="57" t="s">
        <v>53248</v>
      </c>
      <c r="D22179" s="57" t="s">
        <v>53249</v>
      </c>
    </row>
    <row r="22180" spans="1:4">
      <c r="A22180" s="57" t="s">
        <v>53250</v>
      </c>
      <c r="B22180" s="57" t="s">
        <v>12940</v>
      </c>
      <c r="C22180" s="57" t="s">
        <v>53251</v>
      </c>
      <c r="D22180" s="57" t="s">
        <v>53252</v>
      </c>
    </row>
    <row r="22181" spans="1:4">
      <c r="A22181" s="57" t="s">
        <v>53250</v>
      </c>
      <c r="B22181" s="57"/>
      <c r="C22181" s="57" t="s">
        <v>53253</v>
      </c>
      <c r="D22181" s="57" t="s">
        <v>53254</v>
      </c>
    </row>
    <row r="22182" spans="1:4">
      <c r="A22182" s="57" t="s">
        <v>53255</v>
      </c>
      <c r="B22182" s="57" t="s">
        <v>12940</v>
      </c>
      <c r="C22182" s="57" t="s">
        <v>53256</v>
      </c>
      <c r="D22182" s="57" t="s">
        <v>53257</v>
      </c>
    </row>
    <row r="22183" spans="1:4">
      <c r="A22183" s="57" t="s">
        <v>53258</v>
      </c>
      <c r="B22183" s="57" t="s">
        <v>12940</v>
      </c>
      <c r="C22183" s="57" t="s">
        <v>53259</v>
      </c>
      <c r="D22183" s="57" t="s">
        <v>53260</v>
      </c>
    </row>
    <row r="22184" spans="1:4">
      <c r="A22184" s="57" t="s">
        <v>53261</v>
      </c>
      <c r="B22184" s="57" t="s">
        <v>12940</v>
      </c>
      <c r="C22184" s="57" t="s">
        <v>53262</v>
      </c>
      <c r="D22184" s="57" t="s">
        <v>53263</v>
      </c>
    </row>
    <row r="22185" spans="1:4">
      <c r="A22185" s="57" t="s">
        <v>53264</v>
      </c>
      <c r="B22185" s="57" t="s">
        <v>12940</v>
      </c>
      <c r="C22185" s="57" t="s">
        <v>53265</v>
      </c>
      <c r="D22185" s="57" t="s">
        <v>53266</v>
      </c>
    </row>
    <row r="22186" spans="1:4">
      <c r="A22186" s="57" t="s">
        <v>7984</v>
      </c>
      <c r="B22186" s="57" t="s">
        <v>10725</v>
      </c>
      <c r="C22186" s="57" t="s">
        <v>4237</v>
      </c>
      <c r="D22186" s="57" t="s">
        <v>4238</v>
      </c>
    </row>
    <row r="22187" spans="1:4">
      <c r="A22187" s="57" t="s">
        <v>7985</v>
      </c>
      <c r="B22187" s="57" t="s">
        <v>2485</v>
      </c>
      <c r="C22187" s="57" t="s">
        <v>4251</v>
      </c>
      <c r="D22187" s="57" t="s">
        <v>4252</v>
      </c>
    </row>
    <row r="22188" spans="1:4">
      <c r="A22188" s="57" t="s">
        <v>7985</v>
      </c>
      <c r="B22188" s="57" t="s">
        <v>2485</v>
      </c>
      <c r="C22188" s="57" t="s">
        <v>4800</v>
      </c>
      <c r="D22188" s="57" t="s">
        <v>4801</v>
      </c>
    </row>
    <row r="22189" spans="1:4">
      <c r="A22189" s="57" t="s">
        <v>7985</v>
      </c>
      <c r="B22189" s="57" t="s">
        <v>2485</v>
      </c>
      <c r="C22189" s="57" t="s">
        <v>4802</v>
      </c>
      <c r="D22189" s="57" t="s">
        <v>4803</v>
      </c>
    </row>
    <row r="22190" spans="1:4">
      <c r="A22190" s="57" t="s">
        <v>7985</v>
      </c>
      <c r="B22190" s="57" t="s">
        <v>2485</v>
      </c>
      <c r="C22190" s="57" t="s">
        <v>4804</v>
      </c>
      <c r="D22190" s="57" t="s">
        <v>4783</v>
      </c>
    </row>
    <row r="22191" spans="1:4">
      <c r="A22191" s="57" t="s">
        <v>53267</v>
      </c>
      <c r="B22191" s="57" t="s">
        <v>12940</v>
      </c>
      <c r="C22191" s="57" t="s">
        <v>53268</v>
      </c>
      <c r="D22191" s="57" t="s">
        <v>53269</v>
      </c>
    </row>
    <row r="22192" spans="1:4">
      <c r="A22192" s="57" t="s">
        <v>53267</v>
      </c>
      <c r="B22192" s="57"/>
      <c r="C22192" s="57" t="s">
        <v>53270</v>
      </c>
      <c r="D22192" s="57" t="s">
        <v>53271</v>
      </c>
    </row>
    <row r="22193" spans="1:4">
      <c r="A22193" s="57" t="s">
        <v>53267</v>
      </c>
      <c r="B22193" s="57"/>
      <c r="C22193" s="57" t="s">
        <v>53272</v>
      </c>
      <c r="D22193" s="57" t="s">
        <v>53273</v>
      </c>
    </row>
    <row r="22194" spans="1:4">
      <c r="A22194" s="57" t="s">
        <v>53267</v>
      </c>
      <c r="B22194" s="57"/>
      <c r="C22194" s="57" t="s">
        <v>53274</v>
      </c>
      <c r="D22194" s="57" t="s">
        <v>53275</v>
      </c>
    </row>
    <row r="22195" spans="1:4">
      <c r="A22195" s="57" t="s">
        <v>53267</v>
      </c>
      <c r="B22195" s="57"/>
      <c r="C22195" s="57" t="s">
        <v>53276</v>
      </c>
      <c r="D22195" s="57" t="s">
        <v>53277</v>
      </c>
    </row>
    <row r="22196" spans="1:4">
      <c r="A22196" s="57" t="s">
        <v>53278</v>
      </c>
      <c r="B22196" s="57" t="s">
        <v>12940</v>
      </c>
      <c r="C22196" s="57" t="s">
        <v>53279</v>
      </c>
      <c r="D22196" s="57" t="s">
        <v>53280</v>
      </c>
    </row>
    <row r="22197" spans="1:4">
      <c r="A22197" s="57" t="s">
        <v>53281</v>
      </c>
      <c r="B22197" s="57" t="s">
        <v>12940</v>
      </c>
      <c r="C22197" s="57" t="s">
        <v>53282</v>
      </c>
      <c r="D22197" s="57" t="s">
        <v>53283</v>
      </c>
    </row>
    <row r="22198" spans="1:4">
      <c r="A22198" s="57" t="s">
        <v>53284</v>
      </c>
      <c r="B22198" s="57" t="s">
        <v>12940</v>
      </c>
      <c r="C22198" s="57" t="s">
        <v>53285</v>
      </c>
      <c r="D22198" s="57" t="s">
        <v>53286</v>
      </c>
    </row>
    <row r="22199" spans="1:4">
      <c r="A22199" s="57" t="s">
        <v>7986</v>
      </c>
      <c r="B22199" s="57" t="s">
        <v>2487</v>
      </c>
      <c r="C22199" s="57" t="s">
        <v>4493</v>
      </c>
      <c r="D22199" s="57" t="s">
        <v>4494</v>
      </c>
    </row>
    <row r="22200" spans="1:4">
      <c r="A22200" s="57" t="s">
        <v>53287</v>
      </c>
      <c r="B22200" s="57" t="s">
        <v>12940</v>
      </c>
      <c r="C22200" s="57" t="s">
        <v>53288</v>
      </c>
      <c r="D22200" s="57" t="s">
        <v>53289</v>
      </c>
    </row>
    <row r="22201" spans="1:4">
      <c r="A22201" s="57" t="s">
        <v>53287</v>
      </c>
      <c r="B22201" s="57"/>
      <c r="C22201" s="57" t="s">
        <v>53290</v>
      </c>
      <c r="D22201" s="57" t="s">
        <v>53291</v>
      </c>
    </row>
    <row r="22202" spans="1:4">
      <c r="A22202" s="57" t="s">
        <v>53287</v>
      </c>
      <c r="B22202" s="57"/>
      <c r="C22202" s="57" t="s">
        <v>53292</v>
      </c>
      <c r="D22202" s="57" t="s">
        <v>53293</v>
      </c>
    </row>
    <row r="22203" spans="1:4">
      <c r="A22203" s="57" t="s">
        <v>53294</v>
      </c>
      <c r="B22203" s="57" t="s">
        <v>12940</v>
      </c>
      <c r="C22203" s="57" t="s">
        <v>53295</v>
      </c>
      <c r="D22203" s="57" t="s">
        <v>53296</v>
      </c>
    </row>
    <row r="22204" spans="1:4">
      <c r="A22204" s="57" t="s">
        <v>53297</v>
      </c>
      <c r="B22204" s="57" t="s">
        <v>12940</v>
      </c>
      <c r="C22204" s="57" t="s">
        <v>53298</v>
      </c>
      <c r="D22204" s="57" t="s">
        <v>53299</v>
      </c>
    </row>
    <row r="22205" spans="1:4">
      <c r="A22205" s="57" t="s">
        <v>7987</v>
      </c>
      <c r="B22205" s="57" t="s">
        <v>2489</v>
      </c>
      <c r="C22205" s="57" t="s">
        <v>5744</v>
      </c>
      <c r="D22205" s="57" t="s">
        <v>5745</v>
      </c>
    </row>
    <row r="22206" spans="1:4">
      <c r="A22206" s="57" t="s">
        <v>7988</v>
      </c>
      <c r="B22206" s="57" t="s">
        <v>10731</v>
      </c>
      <c r="C22206" s="57" t="s">
        <v>4343</v>
      </c>
      <c r="D22206" s="57" t="s">
        <v>4344</v>
      </c>
    </row>
    <row r="22207" spans="1:4">
      <c r="A22207" s="57" t="s">
        <v>10206</v>
      </c>
      <c r="B22207" s="57" t="s">
        <v>9569</v>
      </c>
      <c r="C22207" s="57" t="s">
        <v>10207</v>
      </c>
      <c r="D22207" s="57" t="s">
        <v>10208</v>
      </c>
    </row>
    <row r="22208" spans="1:4">
      <c r="A22208" s="57" t="s">
        <v>53300</v>
      </c>
      <c r="B22208" s="57" t="s">
        <v>12940</v>
      </c>
      <c r="C22208" s="57" t="s">
        <v>53301</v>
      </c>
      <c r="D22208" s="57" t="s">
        <v>53302</v>
      </c>
    </row>
    <row r="22209" spans="1:4">
      <c r="A22209" s="57" t="s">
        <v>53300</v>
      </c>
      <c r="B22209" s="57"/>
      <c r="C22209" s="57" t="s">
        <v>53303</v>
      </c>
      <c r="D22209" s="57" t="s">
        <v>53304</v>
      </c>
    </row>
    <row r="22210" spans="1:4">
      <c r="A22210" s="57" t="s">
        <v>53300</v>
      </c>
      <c r="B22210" s="57"/>
      <c r="C22210" s="57" t="s">
        <v>53305</v>
      </c>
      <c r="D22210" s="57" t="s">
        <v>53306</v>
      </c>
    </row>
    <row r="22211" spans="1:4">
      <c r="A22211" s="57" t="s">
        <v>53307</v>
      </c>
      <c r="B22211" s="57" t="s">
        <v>12940</v>
      </c>
      <c r="C22211" s="57" t="s">
        <v>53308</v>
      </c>
      <c r="D22211" s="57" t="s">
        <v>53309</v>
      </c>
    </row>
    <row r="22212" spans="1:4">
      <c r="A22212" s="57" t="s">
        <v>53307</v>
      </c>
      <c r="B22212" s="57"/>
      <c r="C22212" s="57" t="s">
        <v>53310</v>
      </c>
      <c r="D22212" s="57" t="s">
        <v>53311</v>
      </c>
    </row>
    <row r="22213" spans="1:4">
      <c r="A22213" s="57" t="s">
        <v>53307</v>
      </c>
      <c r="B22213" s="57"/>
      <c r="C22213" s="57" t="s">
        <v>53312</v>
      </c>
      <c r="D22213" s="57" t="s">
        <v>19034</v>
      </c>
    </row>
    <row r="22214" spans="1:4">
      <c r="A22214" s="57" t="s">
        <v>53313</v>
      </c>
      <c r="B22214" s="57" t="s">
        <v>12940</v>
      </c>
      <c r="C22214" s="57" t="s">
        <v>53314</v>
      </c>
      <c r="D22214" s="57" t="s">
        <v>53315</v>
      </c>
    </row>
    <row r="22215" spans="1:4">
      <c r="A22215" s="57" t="s">
        <v>7989</v>
      </c>
      <c r="B22215" s="57" t="s">
        <v>2491</v>
      </c>
      <c r="C22215" s="57" t="s">
        <v>4270</v>
      </c>
      <c r="D22215" s="57" t="s">
        <v>4271</v>
      </c>
    </row>
    <row r="22216" spans="1:4">
      <c r="A22216" s="57" t="s">
        <v>7989</v>
      </c>
      <c r="B22216" s="57" t="s">
        <v>2491</v>
      </c>
      <c r="C22216" s="57" t="s">
        <v>5469</v>
      </c>
      <c r="D22216" s="57" t="s">
        <v>5470</v>
      </c>
    </row>
    <row r="22217" spans="1:4">
      <c r="A22217" s="57" t="s">
        <v>7989</v>
      </c>
      <c r="B22217" s="57" t="s">
        <v>2491</v>
      </c>
      <c r="C22217" s="57" t="s">
        <v>5547</v>
      </c>
      <c r="D22217" s="57" t="s">
        <v>5548</v>
      </c>
    </row>
    <row r="22218" spans="1:4">
      <c r="A22218" s="57" t="s">
        <v>7989</v>
      </c>
      <c r="B22218" s="57" t="s">
        <v>2491</v>
      </c>
      <c r="C22218" s="57" t="s">
        <v>13194</v>
      </c>
      <c r="D22218" s="57" t="s">
        <v>13195</v>
      </c>
    </row>
    <row r="22219" spans="1:4">
      <c r="A22219" s="57" t="s">
        <v>53316</v>
      </c>
      <c r="B22219" s="57" t="s">
        <v>12940</v>
      </c>
      <c r="C22219" s="57" t="s">
        <v>53317</v>
      </c>
      <c r="D22219" s="57" t="s">
        <v>53318</v>
      </c>
    </row>
    <row r="22220" spans="1:4">
      <c r="A22220" s="57" t="s">
        <v>53319</v>
      </c>
      <c r="B22220" s="57" t="s">
        <v>12940</v>
      </c>
      <c r="C22220" s="57" t="s">
        <v>53320</v>
      </c>
      <c r="D22220" s="57" t="s">
        <v>53321</v>
      </c>
    </row>
    <row r="22221" spans="1:4">
      <c r="A22221" s="57" t="s">
        <v>53319</v>
      </c>
      <c r="B22221" s="57"/>
      <c r="C22221" s="57" t="s">
        <v>53322</v>
      </c>
      <c r="D22221" s="57" t="s">
        <v>53323</v>
      </c>
    </row>
    <row r="22222" spans="1:4">
      <c r="A22222" s="57" t="s">
        <v>53319</v>
      </c>
      <c r="B22222" s="57"/>
      <c r="C22222" s="57" t="s">
        <v>53324</v>
      </c>
      <c r="D22222" s="57" t="s">
        <v>53325</v>
      </c>
    </row>
    <row r="22223" spans="1:4">
      <c r="A22223" s="57" t="s">
        <v>53326</v>
      </c>
      <c r="B22223" s="57" t="s">
        <v>12940</v>
      </c>
      <c r="C22223" s="57" t="s">
        <v>53327</v>
      </c>
      <c r="D22223" s="57" t="s">
        <v>53328</v>
      </c>
    </row>
    <row r="22224" spans="1:4">
      <c r="A22224" s="57" t="s">
        <v>53326</v>
      </c>
      <c r="B22224" s="57"/>
      <c r="C22224" s="57" t="s">
        <v>53329</v>
      </c>
      <c r="D22224" s="57" t="s">
        <v>53330</v>
      </c>
    </row>
    <row r="22225" spans="1:4">
      <c r="A22225" s="57" t="s">
        <v>53331</v>
      </c>
      <c r="B22225" s="57" t="s">
        <v>12940</v>
      </c>
      <c r="C22225" s="57" t="s">
        <v>53332</v>
      </c>
      <c r="D22225" s="57" t="s">
        <v>53333</v>
      </c>
    </row>
    <row r="22226" spans="1:4">
      <c r="A22226" s="57" t="s">
        <v>53334</v>
      </c>
      <c r="B22226" s="57" t="s">
        <v>12940</v>
      </c>
      <c r="C22226" s="57" t="s">
        <v>53335</v>
      </c>
      <c r="D22226" s="57" t="s">
        <v>53336</v>
      </c>
    </row>
    <row r="22227" spans="1:4">
      <c r="A22227" s="57" t="s">
        <v>53337</v>
      </c>
      <c r="B22227" s="57" t="s">
        <v>12940</v>
      </c>
      <c r="C22227" s="57" t="s">
        <v>53338</v>
      </c>
      <c r="D22227" s="57" t="s">
        <v>53339</v>
      </c>
    </row>
    <row r="22228" spans="1:4">
      <c r="A22228" s="57" t="s">
        <v>7990</v>
      </c>
      <c r="B22228" s="57" t="s">
        <v>2493</v>
      </c>
      <c r="C22228" s="57" t="s">
        <v>4307</v>
      </c>
      <c r="D22228" s="57" t="s">
        <v>4308</v>
      </c>
    </row>
    <row r="22229" spans="1:4">
      <c r="A22229" s="57" t="s">
        <v>53340</v>
      </c>
      <c r="B22229" s="57" t="s">
        <v>12940</v>
      </c>
      <c r="C22229" s="57" t="s">
        <v>53341</v>
      </c>
      <c r="D22229" s="57" t="s">
        <v>19034</v>
      </c>
    </row>
    <row r="22230" spans="1:4">
      <c r="A22230" s="57" t="s">
        <v>53342</v>
      </c>
      <c r="B22230" s="57" t="s">
        <v>12940</v>
      </c>
      <c r="C22230" s="57" t="s">
        <v>53343</v>
      </c>
      <c r="D22230" s="57" t="s">
        <v>53344</v>
      </c>
    </row>
    <row r="22231" spans="1:4">
      <c r="A22231" s="57" t="s">
        <v>53342</v>
      </c>
      <c r="B22231" s="57"/>
      <c r="C22231" s="57" t="s">
        <v>53345</v>
      </c>
      <c r="D22231" s="57" t="s">
        <v>53344</v>
      </c>
    </row>
    <row r="22232" spans="1:4">
      <c r="A22232" s="57" t="s">
        <v>53342</v>
      </c>
      <c r="B22232" s="57"/>
      <c r="C22232" s="57" t="s">
        <v>53346</v>
      </c>
      <c r="D22232" s="57" t="s">
        <v>53344</v>
      </c>
    </row>
    <row r="22233" spans="1:4">
      <c r="A22233" s="57" t="s">
        <v>53342</v>
      </c>
      <c r="B22233" s="57"/>
      <c r="C22233" s="57" t="s">
        <v>53347</v>
      </c>
      <c r="D22233" s="57" t="s">
        <v>53348</v>
      </c>
    </row>
    <row r="22234" spans="1:4">
      <c r="A22234" s="57" t="s">
        <v>53349</v>
      </c>
      <c r="B22234" s="57" t="s">
        <v>12940</v>
      </c>
      <c r="C22234" s="57" t="s">
        <v>53350</v>
      </c>
      <c r="D22234" s="57" t="s">
        <v>35682</v>
      </c>
    </row>
    <row r="22235" spans="1:4">
      <c r="A22235" s="57" t="s">
        <v>53351</v>
      </c>
      <c r="B22235" s="57" t="s">
        <v>12940</v>
      </c>
      <c r="C22235" s="57" t="s">
        <v>53352</v>
      </c>
      <c r="D22235" s="57" t="s">
        <v>53353</v>
      </c>
    </row>
    <row r="22236" spans="1:4">
      <c r="A22236" s="57" t="s">
        <v>53354</v>
      </c>
      <c r="B22236" s="57" t="s">
        <v>12940</v>
      </c>
      <c r="C22236" s="57" t="s">
        <v>53355</v>
      </c>
      <c r="D22236" s="57" t="s">
        <v>53356</v>
      </c>
    </row>
    <row r="22237" spans="1:4">
      <c r="A22237" s="57" t="s">
        <v>53357</v>
      </c>
      <c r="B22237" s="57" t="s">
        <v>12940</v>
      </c>
      <c r="C22237" s="57" t="s">
        <v>53358</v>
      </c>
      <c r="D22237" s="57" t="s">
        <v>53359</v>
      </c>
    </row>
    <row r="22238" spans="1:4">
      <c r="A22238" s="57" t="s">
        <v>77512</v>
      </c>
      <c r="B22238" s="57" t="s">
        <v>12940</v>
      </c>
      <c r="C22238" s="57" t="s">
        <v>77513</v>
      </c>
      <c r="D22238" s="57" t="s">
        <v>77514</v>
      </c>
    </row>
    <row r="22239" spans="1:4">
      <c r="A22239" s="57" t="s">
        <v>53360</v>
      </c>
      <c r="B22239" s="57" t="s">
        <v>12940</v>
      </c>
      <c r="C22239" s="57" t="s">
        <v>53361</v>
      </c>
      <c r="D22239" s="57" t="s">
        <v>53362</v>
      </c>
    </row>
    <row r="22240" spans="1:4">
      <c r="A22240" s="57" t="s">
        <v>53360</v>
      </c>
      <c r="B22240" s="57"/>
      <c r="C22240" s="57" t="s">
        <v>53363</v>
      </c>
      <c r="D22240" s="57" t="s">
        <v>53364</v>
      </c>
    </row>
    <row r="22241" spans="1:4">
      <c r="A22241" s="57" t="s">
        <v>53365</v>
      </c>
      <c r="B22241" s="57" t="s">
        <v>12940</v>
      </c>
      <c r="C22241" s="57" t="s">
        <v>53366</v>
      </c>
      <c r="D22241" s="57" t="s">
        <v>53367</v>
      </c>
    </row>
    <row r="22242" spans="1:4">
      <c r="A22242" s="57" t="s">
        <v>53365</v>
      </c>
      <c r="B22242" s="57"/>
      <c r="C22242" s="57" t="s">
        <v>53368</v>
      </c>
      <c r="D22242" s="57" t="s">
        <v>53369</v>
      </c>
    </row>
    <row r="22243" spans="1:4">
      <c r="A22243" s="57" t="s">
        <v>53365</v>
      </c>
      <c r="B22243" s="57"/>
      <c r="C22243" s="57" t="s">
        <v>53370</v>
      </c>
      <c r="D22243" s="57" t="s">
        <v>53371</v>
      </c>
    </row>
    <row r="22244" spans="1:4">
      <c r="A22244" s="57" t="s">
        <v>53365</v>
      </c>
      <c r="B22244" s="57"/>
      <c r="C22244" s="57" t="s">
        <v>21109</v>
      </c>
      <c r="D22244" s="57" t="s">
        <v>75512</v>
      </c>
    </row>
    <row r="22245" spans="1:4">
      <c r="A22245" s="57" t="s">
        <v>53372</v>
      </c>
      <c r="B22245" s="57" t="s">
        <v>12940</v>
      </c>
      <c r="C22245" s="57" t="s">
        <v>53373</v>
      </c>
      <c r="D22245" s="57" t="s">
        <v>53374</v>
      </c>
    </row>
    <row r="22246" spans="1:4">
      <c r="A22246" s="57" t="s">
        <v>53375</v>
      </c>
      <c r="B22246" s="57" t="s">
        <v>12940</v>
      </c>
      <c r="C22246" s="57" t="s">
        <v>53376</v>
      </c>
      <c r="D22246" s="57" t="s">
        <v>53377</v>
      </c>
    </row>
    <row r="22247" spans="1:4">
      <c r="A22247" s="57" t="s">
        <v>53378</v>
      </c>
      <c r="B22247" s="57" t="s">
        <v>12940</v>
      </c>
      <c r="C22247" s="57" t="s">
        <v>53379</v>
      </c>
      <c r="D22247" s="57" t="s">
        <v>53380</v>
      </c>
    </row>
    <row r="22248" spans="1:4">
      <c r="A22248" s="57" t="s">
        <v>53381</v>
      </c>
      <c r="B22248" s="57" t="s">
        <v>12940</v>
      </c>
      <c r="C22248" s="57" t="s">
        <v>53382</v>
      </c>
      <c r="D22248" s="57" t="s">
        <v>53383</v>
      </c>
    </row>
    <row r="22249" spans="1:4">
      <c r="A22249" s="57" t="s">
        <v>53384</v>
      </c>
      <c r="B22249" s="57" t="s">
        <v>12940</v>
      </c>
      <c r="C22249" s="57" t="s">
        <v>53385</v>
      </c>
      <c r="D22249" s="57" t="s">
        <v>53386</v>
      </c>
    </row>
    <row r="22250" spans="1:4">
      <c r="A22250" s="57" t="s">
        <v>53387</v>
      </c>
      <c r="B22250" s="57" t="s">
        <v>12940</v>
      </c>
      <c r="C22250" s="57" t="s">
        <v>53388</v>
      </c>
      <c r="D22250" s="57" t="s">
        <v>53389</v>
      </c>
    </row>
    <row r="22251" spans="1:4">
      <c r="A22251" s="57" t="s">
        <v>53387</v>
      </c>
      <c r="B22251" s="57"/>
      <c r="C22251" s="57" t="s">
        <v>53390</v>
      </c>
      <c r="D22251" s="57" t="s">
        <v>53391</v>
      </c>
    </row>
    <row r="22252" spans="1:4">
      <c r="A22252" s="57" t="s">
        <v>53387</v>
      </c>
      <c r="B22252" s="57"/>
      <c r="C22252" s="57" t="s">
        <v>53392</v>
      </c>
      <c r="D22252" s="57" t="s">
        <v>53393</v>
      </c>
    </row>
    <row r="22253" spans="1:4">
      <c r="A22253" s="57" t="s">
        <v>53394</v>
      </c>
      <c r="B22253" s="57" t="s">
        <v>12940</v>
      </c>
      <c r="C22253" s="57" t="s">
        <v>53395</v>
      </c>
      <c r="D22253" s="57" t="s">
        <v>53396</v>
      </c>
    </row>
    <row r="22254" spans="1:4">
      <c r="A22254" s="57" t="s">
        <v>53394</v>
      </c>
      <c r="B22254" s="57"/>
      <c r="C22254" s="57" t="s">
        <v>53397</v>
      </c>
      <c r="D22254" s="57" t="s">
        <v>53398</v>
      </c>
    </row>
    <row r="22255" spans="1:4">
      <c r="A22255" s="57" t="s">
        <v>7991</v>
      </c>
      <c r="B22255" s="57" t="s">
        <v>2495</v>
      </c>
      <c r="C22255" s="57" t="s">
        <v>4290</v>
      </c>
      <c r="D22255" s="57" t="s">
        <v>4291</v>
      </c>
    </row>
    <row r="22256" spans="1:4">
      <c r="A22256" s="57" t="s">
        <v>7991</v>
      </c>
      <c r="B22256" s="57" t="s">
        <v>2495</v>
      </c>
      <c r="C22256" s="57" t="s">
        <v>4292</v>
      </c>
      <c r="D22256" s="57" t="s">
        <v>4293</v>
      </c>
    </row>
    <row r="22257" spans="1:4">
      <c r="A22257" s="57" t="s">
        <v>53399</v>
      </c>
      <c r="B22257" s="57" t="s">
        <v>12940</v>
      </c>
      <c r="C22257" s="57" t="s">
        <v>53400</v>
      </c>
      <c r="D22257" s="57" t="s">
        <v>53401</v>
      </c>
    </row>
    <row r="22258" spans="1:4">
      <c r="A22258" s="57" t="s">
        <v>53402</v>
      </c>
      <c r="B22258" s="57" t="s">
        <v>12940</v>
      </c>
      <c r="C22258" s="57" t="s">
        <v>53403</v>
      </c>
      <c r="D22258" s="57" t="s">
        <v>53404</v>
      </c>
    </row>
    <row r="22259" spans="1:4">
      <c r="A22259" s="57" t="s">
        <v>53402</v>
      </c>
      <c r="B22259" s="57"/>
      <c r="C22259" s="57" t="s">
        <v>53405</v>
      </c>
      <c r="D22259" s="57" t="s">
        <v>53406</v>
      </c>
    </row>
    <row r="22260" spans="1:4">
      <c r="A22260" s="57" t="s">
        <v>53402</v>
      </c>
      <c r="B22260" s="57"/>
      <c r="C22260" s="57" t="s">
        <v>53407</v>
      </c>
      <c r="D22260" s="57" t="s">
        <v>53408</v>
      </c>
    </row>
    <row r="22261" spans="1:4">
      <c r="A22261" s="57" t="s">
        <v>53402</v>
      </c>
      <c r="B22261" s="57"/>
      <c r="C22261" s="57" t="s">
        <v>53409</v>
      </c>
      <c r="D22261" s="57" t="s">
        <v>53410</v>
      </c>
    </row>
    <row r="22262" spans="1:4">
      <c r="A22262" s="57" t="s">
        <v>53402</v>
      </c>
      <c r="B22262" s="57"/>
      <c r="C22262" s="57" t="s">
        <v>53411</v>
      </c>
      <c r="D22262" s="57" t="s">
        <v>53412</v>
      </c>
    </row>
    <row r="22263" spans="1:4">
      <c r="A22263" s="57" t="s">
        <v>53413</v>
      </c>
      <c r="B22263" s="57" t="s">
        <v>12940</v>
      </c>
      <c r="C22263" s="57" t="s">
        <v>53414</v>
      </c>
      <c r="D22263" s="57" t="s">
        <v>53415</v>
      </c>
    </row>
    <row r="22264" spans="1:4">
      <c r="A22264" s="57" t="s">
        <v>53413</v>
      </c>
      <c r="B22264" s="57"/>
      <c r="C22264" s="57" t="s">
        <v>53416</v>
      </c>
      <c r="D22264" s="57" t="s">
        <v>53417</v>
      </c>
    </row>
    <row r="22265" spans="1:4">
      <c r="A22265" s="57" t="s">
        <v>53418</v>
      </c>
      <c r="B22265" s="57" t="s">
        <v>12940</v>
      </c>
      <c r="C22265" s="57" t="s">
        <v>53419</v>
      </c>
      <c r="D22265" s="57" t="s">
        <v>53420</v>
      </c>
    </row>
    <row r="22266" spans="1:4">
      <c r="A22266" s="57" t="s">
        <v>53421</v>
      </c>
      <c r="B22266" s="57" t="s">
        <v>12940</v>
      </c>
      <c r="C22266" s="57" t="s">
        <v>53422</v>
      </c>
      <c r="D22266" s="57" t="s">
        <v>53423</v>
      </c>
    </row>
    <row r="22267" spans="1:4">
      <c r="A22267" s="57" t="s">
        <v>53421</v>
      </c>
      <c r="B22267" s="57"/>
      <c r="C22267" s="57" t="s">
        <v>53424</v>
      </c>
      <c r="D22267" s="57" t="s">
        <v>53425</v>
      </c>
    </row>
    <row r="22268" spans="1:4">
      <c r="A22268" s="57" t="s">
        <v>53426</v>
      </c>
      <c r="B22268" s="57" t="s">
        <v>12940</v>
      </c>
      <c r="C22268" s="57" t="s">
        <v>53427</v>
      </c>
      <c r="D22268" s="57" t="s">
        <v>53428</v>
      </c>
    </row>
    <row r="22269" spans="1:4">
      <c r="A22269" s="57" t="s">
        <v>53426</v>
      </c>
      <c r="B22269" s="57"/>
      <c r="C22269" s="57" t="s">
        <v>53429</v>
      </c>
      <c r="D22269" s="57" t="s">
        <v>53430</v>
      </c>
    </row>
    <row r="22270" spans="1:4">
      <c r="A22270" s="57" t="s">
        <v>53426</v>
      </c>
      <c r="B22270" s="57"/>
      <c r="C22270" s="57" t="s">
        <v>53431</v>
      </c>
      <c r="D22270" s="57" t="s">
        <v>53432</v>
      </c>
    </row>
    <row r="22271" spans="1:4">
      <c r="A22271" s="57" t="s">
        <v>53426</v>
      </c>
      <c r="B22271" s="57"/>
      <c r="C22271" s="57" t="s">
        <v>53433</v>
      </c>
      <c r="D22271" s="57" t="s">
        <v>53434</v>
      </c>
    </row>
    <row r="22272" spans="1:4">
      <c r="A22272" s="57" t="s">
        <v>53426</v>
      </c>
      <c r="B22272" s="57"/>
      <c r="C22272" s="57" t="s">
        <v>53435</v>
      </c>
      <c r="D22272" s="57" t="s">
        <v>53436</v>
      </c>
    </row>
    <row r="22273" spans="1:4">
      <c r="A22273" s="57" t="s">
        <v>13196</v>
      </c>
      <c r="B22273" s="57" t="s">
        <v>74306</v>
      </c>
      <c r="C22273" s="57" t="s">
        <v>13197</v>
      </c>
      <c r="D22273" s="57" t="s">
        <v>13198</v>
      </c>
    </row>
    <row r="22274" spans="1:4">
      <c r="A22274" s="57" t="s">
        <v>53437</v>
      </c>
      <c r="B22274" s="57" t="s">
        <v>12940</v>
      </c>
      <c r="C22274" s="57" t="s">
        <v>53438</v>
      </c>
      <c r="D22274" s="57" t="s">
        <v>53439</v>
      </c>
    </row>
    <row r="22275" spans="1:4">
      <c r="A22275" s="57" t="s">
        <v>53440</v>
      </c>
      <c r="B22275" s="57" t="s">
        <v>12940</v>
      </c>
      <c r="C22275" s="57" t="s">
        <v>53441</v>
      </c>
      <c r="D22275" s="57" t="s">
        <v>53442</v>
      </c>
    </row>
    <row r="22276" spans="1:4">
      <c r="A22276" s="57" t="s">
        <v>53443</v>
      </c>
      <c r="B22276" s="57" t="s">
        <v>12940</v>
      </c>
      <c r="C22276" s="57" t="s">
        <v>53444</v>
      </c>
      <c r="D22276" s="57" t="s">
        <v>53445</v>
      </c>
    </row>
    <row r="22277" spans="1:4">
      <c r="A22277" s="57" t="s">
        <v>53446</v>
      </c>
      <c r="B22277" s="57" t="s">
        <v>12940</v>
      </c>
      <c r="C22277" s="57" t="s">
        <v>53447</v>
      </c>
      <c r="D22277" s="57" t="s">
        <v>53448</v>
      </c>
    </row>
    <row r="22278" spans="1:4">
      <c r="A22278" s="57" t="s">
        <v>53449</v>
      </c>
      <c r="B22278" s="57" t="s">
        <v>12940</v>
      </c>
      <c r="C22278" s="57" t="s">
        <v>53450</v>
      </c>
      <c r="D22278" s="57" t="s">
        <v>53451</v>
      </c>
    </row>
    <row r="22279" spans="1:4">
      <c r="A22279" s="57" t="s">
        <v>53452</v>
      </c>
      <c r="B22279" s="57" t="s">
        <v>12940</v>
      </c>
      <c r="C22279" s="57" t="s">
        <v>53453</v>
      </c>
      <c r="D22279" s="57" t="s">
        <v>53454</v>
      </c>
    </row>
    <row r="22280" spans="1:4">
      <c r="A22280" s="57" t="s">
        <v>53455</v>
      </c>
      <c r="B22280" s="57" t="s">
        <v>12940</v>
      </c>
      <c r="C22280" s="57" t="s">
        <v>53456</v>
      </c>
      <c r="D22280" s="57" t="s">
        <v>53457</v>
      </c>
    </row>
    <row r="22281" spans="1:4">
      <c r="A22281" s="57" t="s">
        <v>53458</v>
      </c>
      <c r="B22281" s="57" t="s">
        <v>12940</v>
      </c>
      <c r="C22281" s="57" t="s">
        <v>53459</v>
      </c>
      <c r="D22281" s="57" t="s">
        <v>53460</v>
      </c>
    </row>
    <row r="22282" spans="1:4">
      <c r="A22282" s="57" t="s">
        <v>53461</v>
      </c>
      <c r="B22282" s="57" t="s">
        <v>12940</v>
      </c>
      <c r="C22282" s="57" t="s">
        <v>53462</v>
      </c>
      <c r="D22282" s="57" t="s">
        <v>53463</v>
      </c>
    </row>
    <row r="22283" spans="1:4">
      <c r="A22283" s="57" t="s">
        <v>53464</v>
      </c>
      <c r="B22283" s="57" t="s">
        <v>12940</v>
      </c>
      <c r="C22283" s="57" t="s">
        <v>53465</v>
      </c>
      <c r="D22283" s="57" t="s">
        <v>53466</v>
      </c>
    </row>
    <row r="22284" spans="1:4">
      <c r="A22284" s="57" t="s">
        <v>53467</v>
      </c>
      <c r="B22284" s="57" t="s">
        <v>12940</v>
      </c>
      <c r="C22284" s="57" t="s">
        <v>53468</v>
      </c>
      <c r="D22284" s="57" t="s">
        <v>53469</v>
      </c>
    </row>
    <row r="22285" spans="1:4">
      <c r="A22285" s="57" t="s">
        <v>53470</v>
      </c>
      <c r="B22285" s="57" t="s">
        <v>12940</v>
      </c>
      <c r="C22285" s="57" t="s">
        <v>53471</v>
      </c>
      <c r="D22285" s="57" t="s">
        <v>53472</v>
      </c>
    </row>
    <row r="22286" spans="1:4">
      <c r="A22286" s="57" t="s">
        <v>53473</v>
      </c>
      <c r="B22286" s="57" t="s">
        <v>12940</v>
      </c>
      <c r="C22286" s="57" t="s">
        <v>53474</v>
      </c>
      <c r="D22286" s="57" t="s">
        <v>53475</v>
      </c>
    </row>
    <row r="22287" spans="1:4">
      <c r="A22287" s="57" t="s">
        <v>7992</v>
      </c>
      <c r="B22287" s="57" t="s">
        <v>10906</v>
      </c>
      <c r="C22287" s="57" t="s">
        <v>4306</v>
      </c>
      <c r="D22287" s="57" t="s">
        <v>2847</v>
      </c>
    </row>
    <row r="22288" spans="1:4">
      <c r="A22288" s="57" t="s">
        <v>53476</v>
      </c>
      <c r="B22288" s="57" t="s">
        <v>12940</v>
      </c>
      <c r="C22288" s="57" t="s">
        <v>53477</v>
      </c>
      <c r="D22288" s="57" t="s">
        <v>53478</v>
      </c>
    </row>
    <row r="22289" spans="1:4">
      <c r="A22289" s="57" t="s">
        <v>53476</v>
      </c>
      <c r="B22289" s="57"/>
      <c r="C22289" s="57" t="s">
        <v>53479</v>
      </c>
      <c r="D22289" s="57" t="s">
        <v>53480</v>
      </c>
    </row>
    <row r="22290" spans="1:4">
      <c r="A22290" s="57" t="s">
        <v>53481</v>
      </c>
      <c r="B22290" s="57" t="s">
        <v>12940</v>
      </c>
      <c r="C22290" s="57" t="s">
        <v>53482</v>
      </c>
      <c r="D22290" s="57" t="s">
        <v>53483</v>
      </c>
    </row>
    <row r="22291" spans="1:4">
      <c r="A22291" s="57" t="s">
        <v>53484</v>
      </c>
      <c r="B22291" s="57" t="s">
        <v>12940</v>
      </c>
      <c r="C22291" s="57" t="s">
        <v>53485</v>
      </c>
      <c r="D22291" s="57" t="s">
        <v>53486</v>
      </c>
    </row>
    <row r="22292" spans="1:4">
      <c r="A22292" s="57" t="s">
        <v>53484</v>
      </c>
      <c r="B22292" s="57"/>
      <c r="C22292" s="57" t="s">
        <v>53487</v>
      </c>
      <c r="D22292" s="57" t="s">
        <v>53488</v>
      </c>
    </row>
    <row r="22293" spans="1:4">
      <c r="A22293" s="57" t="s">
        <v>53484</v>
      </c>
      <c r="B22293" s="57"/>
      <c r="C22293" s="57" t="s">
        <v>53489</v>
      </c>
      <c r="D22293" s="57" t="s">
        <v>53490</v>
      </c>
    </row>
    <row r="22294" spans="1:4">
      <c r="A22294" s="57" t="s">
        <v>53491</v>
      </c>
      <c r="B22294" s="57" t="s">
        <v>12940</v>
      </c>
      <c r="C22294" s="57" t="s">
        <v>53492</v>
      </c>
      <c r="D22294" s="57" t="s">
        <v>53493</v>
      </c>
    </row>
    <row r="22295" spans="1:4">
      <c r="A22295" s="57" t="s">
        <v>7993</v>
      </c>
      <c r="B22295" s="57" t="s">
        <v>2497</v>
      </c>
      <c r="C22295" s="57" t="s">
        <v>4539</v>
      </c>
      <c r="D22295" s="57" t="s">
        <v>4540</v>
      </c>
    </row>
    <row r="22296" spans="1:4">
      <c r="A22296" s="57" t="s">
        <v>53494</v>
      </c>
      <c r="B22296" s="57" t="s">
        <v>12940</v>
      </c>
      <c r="C22296" s="57" t="s">
        <v>53495</v>
      </c>
      <c r="D22296" s="57" t="s">
        <v>53496</v>
      </c>
    </row>
    <row r="22297" spans="1:4">
      <c r="A22297" s="57" t="s">
        <v>53497</v>
      </c>
      <c r="B22297" s="57" t="s">
        <v>12940</v>
      </c>
      <c r="C22297" s="57" t="s">
        <v>53498</v>
      </c>
      <c r="D22297" s="57" t="s">
        <v>53499</v>
      </c>
    </row>
    <row r="22298" spans="1:4">
      <c r="A22298" s="57" t="s">
        <v>53500</v>
      </c>
      <c r="B22298" s="57" t="s">
        <v>12940</v>
      </c>
      <c r="C22298" s="57" t="s">
        <v>53501</v>
      </c>
      <c r="D22298" s="57" t="s">
        <v>35682</v>
      </c>
    </row>
    <row r="22299" spans="1:4">
      <c r="A22299" s="57" t="s">
        <v>7994</v>
      </c>
      <c r="B22299" s="57" t="s">
        <v>2499</v>
      </c>
      <c r="C22299" s="57" t="s">
        <v>4378</v>
      </c>
      <c r="D22299" s="57" t="s">
        <v>4379</v>
      </c>
    </row>
    <row r="22300" spans="1:4">
      <c r="A22300" s="57" t="s">
        <v>53502</v>
      </c>
      <c r="B22300" s="57" t="s">
        <v>12940</v>
      </c>
      <c r="C22300" s="57" t="s">
        <v>53503</v>
      </c>
      <c r="D22300" s="57" t="s">
        <v>53504</v>
      </c>
    </row>
    <row r="22301" spans="1:4">
      <c r="A22301" s="57" t="s">
        <v>53502</v>
      </c>
      <c r="B22301" s="57"/>
      <c r="C22301" s="57" t="s">
        <v>53505</v>
      </c>
      <c r="D22301" s="57" t="s">
        <v>53506</v>
      </c>
    </row>
    <row r="22302" spans="1:4">
      <c r="A22302" s="57" t="s">
        <v>53502</v>
      </c>
      <c r="B22302" s="57"/>
      <c r="C22302" s="57" t="s">
        <v>53507</v>
      </c>
      <c r="D22302" s="57" t="s">
        <v>53508</v>
      </c>
    </row>
    <row r="22303" spans="1:4">
      <c r="A22303" s="57" t="s">
        <v>53502</v>
      </c>
      <c r="B22303" s="57"/>
      <c r="C22303" s="57" t="s">
        <v>53509</v>
      </c>
      <c r="D22303" s="57" t="s">
        <v>53510</v>
      </c>
    </row>
    <row r="22304" spans="1:4">
      <c r="A22304" s="57" t="s">
        <v>53502</v>
      </c>
      <c r="B22304" s="57"/>
      <c r="C22304" s="57" t="s">
        <v>53511</v>
      </c>
      <c r="D22304" s="57" t="s">
        <v>53512</v>
      </c>
    </row>
    <row r="22305" spans="1:4">
      <c r="A22305" s="57" t="s">
        <v>53502</v>
      </c>
      <c r="B22305" s="57"/>
      <c r="C22305" s="57" t="s">
        <v>77515</v>
      </c>
      <c r="D22305" s="57" t="s">
        <v>77516</v>
      </c>
    </row>
    <row r="22306" spans="1:4">
      <c r="A22306" s="57" t="s">
        <v>53513</v>
      </c>
      <c r="B22306" s="57" t="s">
        <v>12940</v>
      </c>
      <c r="C22306" s="57" t="s">
        <v>53514</v>
      </c>
      <c r="D22306" s="57" t="s">
        <v>53515</v>
      </c>
    </row>
    <row r="22307" spans="1:4">
      <c r="A22307" s="57" t="s">
        <v>53513</v>
      </c>
      <c r="B22307" s="57"/>
      <c r="C22307" s="57" t="s">
        <v>53516</v>
      </c>
      <c r="D22307" s="57" t="s">
        <v>53517</v>
      </c>
    </row>
    <row r="22308" spans="1:4">
      <c r="A22308" s="57" t="s">
        <v>53518</v>
      </c>
      <c r="B22308" s="57" t="s">
        <v>12940</v>
      </c>
      <c r="C22308" s="57" t="s">
        <v>53519</v>
      </c>
      <c r="D22308" s="57" t="s">
        <v>53520</v>
      </c>
    </row>
    <row r="22309" spans="1:4">
      <c r="A22309" s="57" t="s">
        <v>53521</v>
      </c>
      <c r="B22309" s="57" t="s">
        <v>12940</v>
      </c>
      <c r="C22309" s="57" t="s">
        <v>53522</v>
      </c>
      <c r="D22309" s="57" t="s">
        <v>53523</v>
      </c>
    </row>
    <row r="22310" spans="1:4">
      <c r="A22310" s="57" t="s">
        <v>53524</v>
      </c>
      <c r="B22310" s="57" t="s">
        <v>12940</v>
      </c>
      <c r="C22310" s="57" t="s">
        <v>53525</v>
      </c>
      <c r="D22310" s="57" t="s">
        <v>2847</v>
      </c>
    </row>
    <row r="22311" spans="1:4">
      <c r="A22311" s="57" t="s">
        <v>53524</v>
      </c>
      <c r="B22311" s="57"/>
      <c r="C22311" s="57" t="s">
        <v>53526</v>
      </c>
      <c r="D22311" s="57" t="s">
        <v>53527</v>
      </c>
    </row>
    <row r="22312" spans="1:4">
      <c r="A22312" s="57" t="s">
        <v>53524</v>
      </c>
      <c r="B22312" s="57"/>
      <c r="C22312" s="57" t="s">
        <v>53528</v>
      </c>
      <c r="D22312" s="57" t="s">
        <v>53529</v>
      </c>
    </row>
    <row r="22313" spans="1:4">
      <c r="A22313" s="57" t="s">
        <v>53530</v>
      </c>
      <c r="B22313" s="57" t="s">
        <v>12940</v>
      </c>
      <c r="C22313" s="57" t="s">
        <v>53531</v>
      </c>
      <c r="D22313" s="57" t="s">
        <v>53532</v>
      </c>
    </row>
    <row r="22314" spans="1:4">
      <c r="A22314" s="57" t="s">
        <v>53530</v>
      </c>
      <c r="B22314" s="57"/>
      <c r="C22314" s="57" t="s">
        <v>53533</v>
      </c>
      <c r="D22314" s="57" t="s">
        <v>53534</v>
      </c>
    </row>
    <row r="22315" spans="1:4">
      <c r="A22315" s="57" t="s">
        <v>53535</v>
      </c>
      <c r="B22315" s="57" t="s">
        <v>12940</v>
      </c>
      <c r="C22315" s="57" t="s">
        <v>53536</v>
      </c>
      <c r="D22315" s="57" t="s">
        <v>53537</v>
      </c>
    </row>
    <row r="22316" spans="1:4">
      <c r="A22316" s="57" t="s">
        <v>53538</v>
      </c>
      <c r="B22316" s="57" t="s">
        <v>12940</v>
      </c>
      <c r="C22316" s="57" t="s">
        <v>53539</v>
      </c>
      <c r="D22316" s="57" t="s">
        <v>53540</v>
      </c>
    </row>
    <row r="22317" spans="1:4">
      <c r="A22317" s="57" t="s">
        <v>7995</v>
      </c>
      <c r="B22317" s="57" t="s">
        <v>10551</v>
      </c>
      <c r="C22317" s="57" t="s">
        <v>6798</v>
      </c>
      <c r="D22317" s="57" t="s">
        <v>6797</v>
      </c>
    </row>
    <row r="22318" spans="1:4">
      <c r="A22318" s="57" t="s">
        <v>7995</v>
      </c>
      <c r="B22318" s="57" t="s">
        <v>10551</v>
      </c>
      <c r="C22318" s="57" t="s">
        <v>6863</v>
      </c>
      <c r="D22318" s="57" t="s">
        <v>6797</v>
      </c>
    </row>
    <row r="22319" spans="1:4">
      <c r="A22319" s="57" t="s">
        <v>7995</v>
      </c>
      <c r="B22319" s="57" t="s">
        <v>10551</v>
      </c>
      <c r="C22319" s="57" t="s">
        <v>6864</v>
      </c>
      <c r="D22319" s="57" t="s">
        <v>6797</v>
      </c>
    </row>
    <row r="22320" spans="1:4">
      <c r="A22320" s="57" t="s">
        <v>7995</v>
      </c>
      <c r="B22320" s="57" t="s">
        <v>10551</v>
      </c>
      <c r="C22320" s="57" t="s">
        <v>13199</v>
      </c>
      <c r="D22320" s="57" t="s">
        <v>12690</v>
      </c>
    </row>
    <row r="22321" spans="1:4">
      <c r="A22321" s="57" t="s">
        <v>7996</v>
      </c>
      <c r="B22321" s="57" t="s">
        <v>10522</v>
      </c>
      <c r="C22321" s="57" t="s">
        <v>4375</v>
      </c>
      <c r="D22321" s="57" t="s">
        <v>4376</v>
      </c>
    </row>
    <row r="22322" spans="1:4">
      <c r="A22322" s="57" t="s">
        <v>7997</v>
      </c>
      <c r="B22322" s="57" t="s">
        <v>10647</v>
      </c>
      <c r="C22322" s="57" t="s">
        <v>4377</v>
      </c>
      <c r="D22322" s="57" t="s">
        <v>4376</v>
      </c>
    </row>
    <row r="22323" spans="1:4">
      <c r="A22323" s="57" t="s">
        <v>53541</v>
      </c>
      <c r="B22323" s="57" t="s">
        <v>12940</v>
      </c>
      <c r="C22323" s="57" t="s">
        <v>53542</v>
      </c>
      <c r="D22323" s="57" t="s">
        <v>53543</v>
      </c>
    </row>
    <row r="22324" spans="1:4">
      <c r="A22324" s="57" t="s">
        <v>53544</v>
      </c>
      <c r="B22324" s="57" t="s">
        <v>12940</v>
      </c>
      <c r="C22324" s="57" t="s">
        <v>53545</v>
      </c>
      <c r="D22324" s="57" t="s">
        <v>53546</v>
      </c>
    </row>
    <row r="22325" spans="1:4">
      <c r="A22325" s="57" t="s">
        <v>53547</v>
      </c>
      <c r="B22325" s="57" t="s">
        <v>12940</v>
      </c>
      <c r="C22325" s="57" t="s">
        <v>53548</v>
      </c>
      <c r="D22325" s="57" t="s">
        <v>53549</v>
      </c>
    </row>
    <row r="22326" spans="1:4">
      <c r="A22326" s="57" t="s">
        <v>53550</v>
      </c>
      <c r="B22326" s="57" t="s">
        <v>12940</v>
      </c>
      <c r="C22326" s="57" t="s">
        <v>53551</v>
      </c>
      <c r="D22326" s="57" t="s">
        <v>53552</v>
      </c>
    </row>
    <row r="22327" spans="1:4">
      <c r="A22327" s="57" t="s">
        <v>53553</v>
      </c>
      <c r="B22327" s="57" t="s">
        <v>12940</v>
      </c>
      <c r="C22327" s="57" t="s">
        <v>53554</v>
      </c>
      <c r="D22327" s="57" t="s">
        <v>53555</v>
      </c>
    </row>
    <row r="22328" spans="1:4">
      <c r="A22328" s="57" t="s">
        <v>53553</v>
      </c>
      <c r="B22328" s="57"/>
      <c r="C22328" s="57" t="s">
        <v>53556</v>
      </c>
      <c r="D22328" s="57" t="s">
        <v>53557</v>
      </c>
    </row>
    <row r="22329" spans="1:4">
      <c r="A22329" s="57" t="s">
        <v>77517</v>
      </c>
      <c r="B22329" s="57" t="s">
        <v>12940</v>
      </c>
      <c r="C22329" s="57" t="s">
        <v>77518</v>
      </c>
      <c r="D22329" s="57" t="s">
        <v>77519</v>
      </c>
    </row>
    <row r="22330" spans="1:4">
      <c r="A22330" s="57" t="s">
        <v>53558</v>
      </c>
      <c r="B22330" s="57" t="s">
        <v>12940</v>
      </c>
      <c r="C22330" s="57" t="s">
        <v>53559</v>
      </c>
      <c r="D22330" s="57" t="s">
        <v>53560</v>
      </c>
    </row>
    <row r="22331" spans="1:4">
      <c r="A22331" s="57" t="s">
        <v>53561</v>
      </c>
      <c r="B22331" s="57" t="s">
        <v>12940</v>
      </c>
      <c r="C22331" s="57" t="s">
        <v>53562</v>
      </c>
      <c r="D22331" s="57" t="s">
        <v>53563</v>
      </c>
    </row>
    <row r="22332" spans="1:4">
      <c r="A22332" s="57" t="s">
        <v>53564</v>
      </c>
      <c r="B22332" s="57" t="s">
        <v>12940</v>
      </c>
      <c r="C22332" s="57" t="s">
        <v>53565</v>
      </c>
      <c r="D22332" s="57" t="s">
        <v>53566</v>
      </c>
    </row>
    <row r="22333" spans="1:4">
      <c r="A22333" s="57" t="s">
        <v>53567</v>
      </c>
      <c r="B22333" s="57" t="s">
        <v>12940</v>
      </c>
      <c r="C22333" s="57" t="s">
        <v>53568</v>
      </c>
      <c r="D22333" s="57" t="s">
        <v>53569</v>
      </c>
    </row>
    <row r="22334" spans="1:4">
      <c r="A22334" s="57" t="s">
        <v>53567</v>
      </c>
      <c r="B22334" s="57"/>
      <c r="C22334" s="57" t="s">
        <v>53570</v>
      </c>
      <c r="D22334" s="57" t="s">
        <v>53571</v>
      </c>
    </row>
    <row r="22335" spans="1:4">
      <c r="A22335" s="57" t="s">
        <v>53572</v>
      </c>
      <c r="B22335" s="57" t="s">
        <v>12940</v>
      </c>
      <c r="C22335" s="57" t="s">
        <v>53573</v>
      </c>
      <c r="D22335" s="57" t="s">
        <v>35682</v>
      </c>
    </row>
    <row r="22336" spans="1:4">
      <c r="A22336" s="57" t="s">
        <v>53574</v>
      </c>
      <c r="B22336" s="57" t="s">
        <v>12940</v>
      </c>
      <c r="C22336" s="57" t="s">
        <v>53575</v>
      </c>
      <c r="D22336" s="57" t="s">
        <v>53576</v>
      </c>
    </row>
    <row r="22337" spans="1:4">
      <c r="A22337" s="57" t="s">
        <v>53577</v>
      </c>
      <c r="B22337" s="57" t="s">
        <v>12940</v>
      </c>
      <c r="C22337" s="57" t="s">
        <v>53578</v>
      </c>
      <c r="D22337" s="57" t="s">
        <v>53579</v>
      </c>
    </row>
    <row r="22338" spans="1:4">
      <c r="A22338" s="57" t="s">
        <v>53580</v>
      </c>
      <c r="B22338" s="57" t="s">
        <v>12940</v>
      </c>
      <c r="C22338" s="57" t="s">
        <v>53581</v>
      </c>
      <c r="D22338" s="57" t="s">
        <v>53582</v>
      </c>
    </row>
    <row r="22339" spans="1:4">
      <c r="A22339" s="57" t="s">
        <v>53583</v>
      </c>
      <c r="B22339" s="57" t="s">
        <v>12940</v>
      </c>
      <c r="C22339" s="57" t="s">
        <v>53584</v>
      </c>
      <c r="D22339" s="57" t="s">
        <v>53585</v>
      </c>
    </row>
    <row r="22340" spans="1:4">
      <c r="A22340" s="57" t="s">
        <v>53583</v>
      </c>
      <c r="B22340" s="57"/>
      <c r="C22340" s="57" t="s">
        <v>53586</v>
      </c>
      <c r="D22340" s="57" t="s">
        <v>53587</v>
      </c>
    </row>
    <row r="22341" spans="1:4">
      <c r="A22341" s="57" t="s">
        <v>53583</v>
      </c>
      <c r="B22341" s="57"/>
      <c r="C22341" s="57" t="s">
        <v>53588</v>
      </c>
      <c r="D22341" s="57" t="s">
        <v>53589</v>
      </c>
    </row>
    <row r="22342" spans="1:4">
      <c r="A22342" s="57" t="s">
        <v>53583</v>
      </c>
      <c r="B22342" s="57"/>
      <c r="C22342" s="57" t="s">
        <v>53590</v>
      </c>
      <c r="D22342" s="57" t="s">
        <v>53591</v>
      </c>
    </row>
    <row r="22343" spans="1:4">
      <c r="A22343" s="57" t="s">
        <v>53583</v>
      </c>
      <c r="B22343" s="57"/>
      <c r="C22343" s="57" t="s">
        <v>53592</v>
      </c>
      <c r="D22343" s="57" t="s">
        <v>53593</v>
      </c>
    </row>
    <row r="22344" spans="1:4">
      <c r="A22344" s="57" t="s">
        <v>53583</v>
      </c>
      <c r="B22344" s="57"/>
      <c r="C22344" s="57" t="s">
        <v>53594</v>
      </c>
      <c r="D22344" s="57" t="s">
        <v>53595</v>
      </c>
    </row>
    <row r="22345" spans="1:4">
      <c r="A22345" s="57" t="s">
        <v>53596</v>
      </c>
      <c r="B22345" s="57" t="s">
        <v>12940</v>
      </c>
      <c r="C22345" s="57" t="s">
        <v>53597</v>
      </c>
      <c r="D22345" s="57" t="s">
        <v>53598</v>
      </c>
    </row>
    <row r="22346" spans="1:4">
      <c r="A22346" s="57" t="s">
        <v>53596</v>
      </c>
      <c r="B22346" s="57"/>
      <c r="C22346" s="57" t="s">
        <v>53599</v>
      </c>
      <c r="D22346" s="57" t="s">
        <v>53600</v>
      </c>
    </row>
    <row r="22347" spans="1:4">
      <c r="A22347" s="57" t="s">
        <v>53601</v>
      </c>
      <c r="B22347" s="57" t="s">
        <v>12940</v>
      </c>
      <c r="C22347" s="57" t="s">
        <v>53602</v>
      </c>
      <c r="D22347" s="57" t="s">
        <v>53603</v>
      </c>
    </row>
    <row r="22348" spans="1:4">
      <c r="A22348" s="57" t="s">
        <v>53601</v>
      </c>
      <c r="B22348" s="57"/>
      <c r="C22348" s="57" t="s">
        <v>53604</v>
      </c>
      <c r="D22348" s="57" t="s">
        <v>53603</v>
      </c>
    </row>
    <row r="22349" spans="1:4">
      <c r="A22349" s="57" t="s">
        <v>53605</v>
      </c>
      <c r="B22349" s="57" t="s">
        <v>12940</v>
      </c>
      <c r="C22349" s="57" t="s">
        <v>53606</v>
      </c>
      <c r="D22349" s="57" t="s">
        <v>53607</v>
      </c>
    </row>
    <row r="22350" spans="1:4">
      <c r="A22350" s="57" t="s">
        <v>7998</v>
      </c>
      <c r="B22350" s="57" t="s">
        <v>10826</v>
      </c>
      <c r="C22350" s="57" t="s">
        <v>4398</v>
      </c>
      <c r="D22350" s="57" t="s">
        <v>4399</v>
      </c>
    </row>
    <row r="22351" spans="1:4">
      <c r="A22351" s="57" t="s">
        <v>53608</v>
      </c>
      <c r="B22351" s="57" t="s">
        <v>12940</v>
      </c>
      <c r="C22351" s="57" t="s">
        <v>53609</v>
      </c>
      <c r="D22351" s="57" t="s">
        <v>53610</v>
      </c>
    </row>
    <row r="22352" spans="1:4">
      <c r="A22352" s="57" t="s">
        <v>53608</v>
      </c>
      <c r="B22352" s="57"/>
      <c r="C22352" s="57" t="s">
        <v>53611</v>
      </c>
      <c r="D22352" s="57" t="s">
        <v>53612</v>
      </c>
    </row>
    <row r="22353" spans="1:4">
      <c r="A22353" s="57" t="s">
        <v>53608</v>
      </c>
      <c r="B22353" s="57"/>
      <c r="C22353" s="57" t="s">
        <v>53613</v>
      </c>
      <c r="D22353" s="57" t="s">
        <v>53614</v>
      </c>
    </row>
    <row r="22354" spans="1:4">
      <c r="A22354" s="57" t="s">
        <v>53608</v>
      </c>
      <c r="B22354" s="57"/>
      <c r="C22354" s="57" t="s">
        <v>53615</v>
      </c>
      <c r="D22354" s="57" t="s">
        <v>53612</v>
      </c>
    </row>
    <row r="22355" spans="1:4">
      <c r="A22355" s="57" t="s">
        <v>53608</v>
      </c>
      <c r="B22355" s="57"/>
      <c r="C22355" s="57" t="s">
        <v>53616</v>
      </c>
      <c r="D22355" s="57" t="s">
        <v>53614</v>
      </c>
    </row>
    <row r="22356" spans="1:4">
      <c r="A22356" s="57" t="s">
        <v>53608</v>
      </c>
      <c r="B22356" s="57"/>
      <c r="C22356" s="57" t="s">
        <v>53617</v>
      </c>
      <c r="D22356" s="57" t="s">
        <v>53614</v>
      </c>
    </row>
    <row r="22357" spans="1:4">
      <c r="A22357" s="57" t="s">
        <v>53618</v>
      </c>
      <c r="B22357" s="57" t="s">
        <v>12940</v>
      </c>
      <c r="C22357" s="57" t="s">
        <v>53619</v>
      </c>
      <c r="D22357" s="57" t="s">
        <v>53620</v>
      </c>
    </row>
    <row r="22358" spans="1:4">
      <c r="A22358" s="57" t="s">
        <v>53621</v>
      </c>
      <c r="B22358" s="57" t="s">
        <v>12940</v>
      </c>
      <c r="C22358" s="57" t="s">
        <v>53622</v>
      </c>
      <c r="D22358" s="57" t="s">
        <v>53623</v>
      </c>
    </row>
    <row r="22359" spans="1:4">
      <c r="A22359" s="57" t="s">
        <v>53621</v>
      </c>
      <c r="B22359" s="57"/>
      <c r="C22359" s="57" t="s">
        <v>53624</v>
      </c>
      <c r="D22359" s="57" t="s">
        <v>53625</v>
      </c>
    </row>
    <row r="22360" spans="1:4">
      <c r="A22360" s="57" t="s">
        <v>53626</v>
      </c>
      <c r="B22360" s="57" t="s">
        <v>12940</v>
      </c>
      <c r="C22360" s="57" t="s">
        <v>53627</v>
      </c>
      <c r="D22360" s="57" t="s">
        <v>53628</v>
      </c>
    </row>
    <row r="22361" spans="1:4">
      <c r="A22361" s="57" t="s">
        <v>53629</v>
      </c>
      <c r="B22361" s="57" t="s">
        <v>12940</v>
      </c>
      <c r="C22361" s="57" t="s">
        <v>53630</v>
      </c>
      <c r="D22361" s="57" t="s">
        <v>53631</v>
      </c>
    </row>
    <row r="22362" spans="1:4">
      <c r="A22362" s="57" t="s">
        <v>53629</v>
      </c>
      <c r="B22362" s="57"/>
      <c r="C22362" s="57" t="s">
        <v>53632</v>
      </c>
      <c r="D22362" s="57" t="s">
        <v>53633</v>
      </c>
    </row>
    <row r="22363" spans="1:4">
      <c r="A22363" s="57" t="s">
        <v>53629</v>
      </c>
      <c r="B22363" s="57"/>
      <c r="C22363" s="57" t="s">
        <v>53634</v>
      </c>
      <c r="D22363" s="57" t="s">
        <v>53635</v>
      </c>
    </row>
    <row r="22364" spans="1:4">
      <c r="A22364" s="57" t="s">
        <v>53636</v>
      </c>
      <c r="B22364" s="57" t="s">
        <v>12940</v>
      </c>
      <c r="C22364" s="57" t="s">
        <v>53637</v>
      </c>
      <c r="D22364" s="57" t="s">
        <v>53638</v>
      </c>
    </row>
    <row r="22365" spans="1:4">
      <c r="A22365" s="57" t="s">
        <v>53636</v>
      </c>
      <c r="B22365" s="57"/>
      <c r="C22365" s="57" t="s">
        <v>53639</v>
      </c>
      <c r="D22365" s="57" t="s">
        <v>53638</v>
      </c>
    </row>
    <row r="22366" spans="1:4">
      <c r="A22366" s="57" t="s">
        <v>53636</v>
      </c>
      <c r="B22366" s="57"/>
      <c r="C22366" s="57" t="s">
        <v>53640</v>
      </c>
      <c r="D22366" s="57" t="s">
        <v>53638</v>
      </c>
    </row>
    <row r="22367" spans="1:4">
      <c r="A22367" s="57" t="s">
        <v>53636</v>
      </c>
      <c r="B22367" s="57"/>
      <c r="C22367" s="57" t="s">
        <v>53641</v>
      </c>
      <c r="D22367" s="57" t="s">
        <v>53638</v>
      </c>
    </row>
    <row r="22368" spans="1:4">
      <c r="A22368" s="57" t="s">
        <v>53636</v>
      </c>
      <c r="B22368" s="57"/>
      <c r="C22368" s="57" t="s">
        <v>53642</v>
      </c>
      <c r="D22368" s="57" t="s">
        <v>53638</v>
      </c>
    </row>
    <row r="22369" spans="1:4">
      <c r="A22369" s="57" t="s">
        <v>53636</v>
      </c>
      <c r="B22369" s="57"/>
      <c r="C22369" s="57" t="s">
        <v>53643</v>
      </c>
      <c r="D22369" s="57" t="s">
        <v>53638</v>
      </c>
    </row>
    <row r="22370" spans="1:4">
      <c r="A22370" s="57" t="s">
        <v>53636</v>
      </c>
      <c r="B22370" s="57"/>
      <c r="C22370" s="57" t="s">
        <v>53644</v>
      </c>
      <c r="D22370" s="57" t="s">
        <v>53638</v>
      </c>
    </row>
    <row r="22371" spans="1:4">
      <c r="A22371" s="57" t="s">
        <v>53636</v>
      </c>
      <c r="B22371" s="57"/>
      <c r="C22371" s="57" t="s">
        <v>53645</v>
      </c>
      <c r="D22371" s="57" t="s">
        <v>53638</v>
      </c>
    </row>
    <row r="22372" spans="1:4">
      <c r="A22372" s="57" t="s">
        <v>53636</v>
      </c>
      <c r="B22372" s="57"/>
      <c r="C22372" s="57" t="s">
        <v>53646</v>
      </c>
      <c r="D22372" s="57" t="s">
        <v>53638</v>
      </c>
    </row>
    <row r="22373" spans="1:4">
      <c r="A22373" s="57" t="s">
        <v>53636</v>
      </c>
      <c r="B22373" s="57"/>
      <c r="C22373" s="57" t="s">
        <v>53647</v>
      </c>
      <c r="D22373" s="57" t="s">
        <v>53638</v>
      </c>
    </row>
    <row r="22374" spans="1:4">
      <c r="A22374" s="57" t="s">
        <v>53636</v>
      </c>
      <c r="B22374" s="57"/>
      <c r="C22374" s="57" t="s">
        <v>53648</v>
      </c>
      <c r="D22374" s="57" t="s">
        <v>53638</v>
      </c>
    </row>
    <row r="22375" spans="1:4">
      <c r="A22375" s="57" t="s">
        <v>53636</v>
      </c>
      <c r="B22375" s="57"/>
      <c r="C22375" s="57" t="s">
        <v>53649</v>
      </c>
      <c r="D22375" s="57" t="s">
        <v>53638</v>
      </c>
    </row>
    <row r="22376" spans="1:4">
      <c r="A22376" s="57" t="s">
        <v>53636</v>
      </c>
      <c r="B22376" s="57"/>
      <c r="C22376" s="57" t="s">
        <v>53650</v>
      </c>
      <c r="D22376" s="57" t="s">
        <v>53638</v>
      </c>
    </row>
    <row r="22377" spans="1:4">
      <c r="A22377" s="57" t="s">
        <v>53651</v>
      </c>
      <c r="B22377" s="57" t="s">
        <v>12940</v>
      </c>
      <c r="C22377" s="57" t="s">
        <v>53652</v>
      </c>
      <c r="D22377" s="57" t="s">
        <v>53653</v>
      </c>
    </row>
    <row r="22378" spans="1:4">
      <c r="A22378" s="57" t="s">
        <v>53654</v>
      </c>
      <c r="B22378" s="57" t="s">
        <v>12940</v>
      </c>
      <c r="C22378" s="57" t="s">
        <v>53655</v>
      </c>
      <c r="D22378" s="57" t="s">
        <v>53656</v>
      </c>
    </row>
    <row r="22379" spans="1:4">
      <c r="A22379" s="57" t="s">
        <v>53654</v>
      </c>
      <c r="B22379" s="57"/>
      <c r="C22379" s="57" t="s">
        <v>53657</v>
      </c>
      <c r="D22379" s="57" t="s">
        <v>53658</v>
      </c>
    </row>
    <row r="22380" spans="1:4">
      <c r="A22380" s="57" t="s">
        <v>53659</v>
      </c>
      <c r="B22380" s="57" t="s">
        <v>12940</v>
      </c>
      <c r="C22380" s="57" t="s">
        <v>53660</v>
      </c>
      <c r="D22380" s="57" t="s">
        <v>53661</v>
      </c>
    </row>
    <row r="22381" spans="1:4">
      <c r="A22381" s="57" t="s">
        <v>53659</v>
      </c>
      <c r="B22381" s="57"/>
      <c r="C22381" s="57" t="s">
        <v>53662</v>
      </c>
      <c r="D22381" s="57" t="s">
        <v>53663</v>
      </c>
    </row>
    <row r="22382" spans="1:4">
      <c r="A22382" s="57" t="s">
        <v>77520</v>
      </c>
      <c r="B22382" s="57" t="s">
        <v>12940</v>
      </c>
      <c r="C22382" s="57" t="s">
        <v>77521</v>
      </c>
      <c r="D22382" s="57" t="s">
        <v>77522</v>
      </c>
    </row>
    <row r="22383" spans="1:4">
      <c r="A22383" s="57" t="s">
        <v>53664</v>
      </c>
      <c r="B22383" s="57" t="s">
        <v>12940</v>
      </c>
      <c r="C22383" s="57" t="s">
        <v>53665</v>
      </c>
      <c r="D22383" s="57" t="s">
        <v>53666</v>
      </c>
    </row>
    <row r="22384" spans="1:4">
      <c r="A22384" s="57" t="s">
        <v>53664</v>
      </c>
      <c r="B22384" s="57"/>
      <c r="C22384" s="57" t="s">
        <v>53667</v>
      </c>
      <c r="D22384" s="57" t="s">
        <v>53668</v>
      </c>
    </row>
    <row r="22385" spans="1:4">
      <c r="A22385" s="57" t="s">
        <v>53664</v>
      </c>
      <c r="B22385" s="57"/>
      <c r="C22385" s="57" t="s">
        <v>53669</v>
      </c>
      <c r="D22385" s="57" t="s">
        <v>53670</v>
      </c>
    </row>
    <row r="22386" spans="1:4">
      <c r="A22386" s="57" t="s">
        <v>53671</v>
      </c>
      <c r="B22386" s="57" t="s">
        <v>12940</v>
      </c>
      <c r="C22386" s="57" t="s">
        <v>53672</v>
      </c>
      <c r="D22386" s="57" t="s">
        <v>53673</v>
      </c>
    </row>
    <row r="22387" spans="1:4">
      <c r="A22387" s="57" t="s">
        <v>53671</v>
      </c>
      <c r="B22387" s="57"/>
      <c r="C22387" s="57" t="s">
        <v>53674</v>
      </c>
      <c r="D22387" s="57" t="s">
        <v>53675</v>
      </c>
    </row>
    <row r="22388" spans="1:4">
      <c r="A22388" s="57" t="s">
        <v>53676</v>
      </c>
      <c r="B22388" s="57" t="s">
        <v>12940</v>
      </c>
      <c r="C22388" s="57" t="s">
        <v>53677</v>
      </c>
      <c r="D22388" s="57" t="s">
        <v>53678</v>
      </c>
    </row>
    <row r="22389" spans="1:4">
      <c r="A22389" s="57" t="s">
        <v>53676</v>
      </c>
      <c r="B22389" s="57"/>
      <c r="C22389" s="57" t="s">
        <v>53679</v>
      </c>
      <c r="D22389" s="57" t="s">
        <v>53680</v>
      </c>
    </row>
    <row r="22390" spans="1:4">
      <c r="A22390" s="57" t="s">
        <v>53676</v>
      </c>
      <c r="B22390" s="57"/>
      <c r="C22390" s="57" t="s">
        <v>53681</v>
      </c>
      <c r="D22390" s="57" t="s">
        <v>53682</v>
      </c>
    </row>
    <row r="22391" spans="1:4">
      <c r="A22391" s="57" t="s">
        <v>53676</v>
      </c>
      <c r="B22391" s="57"/>
      <c r="C22391" s="57" t="s">
        <v>53683</v>
      </c>
      <c r="D22391" s="57" t="s">
        <v>53684</v>
      </c>
    </row>
    <row r="22392" spans="1:4">
      <c r="A22392" s="57" t="s">
        <v>53676</v>
      </c>
      <c r="B22392" s="57"/>
      <c r="C22392" s="57" t="s">
        <v>53685</v>
      </c>
      <c r="D22392" s="57" t="s">
        <v>53686</v>
      </c>
    </row>
    <row r="22393" spans="1:4">
      <c r="A22393" s="57" t="s">
        <v>53676</v>
      </c>
      <c r="B22393" s="57"/>
      <c r="C22393" s="57" t="s">
        <v>53687</v>
      </c>
      <c r="D22393" s="57" t="s">
        <v>53688</v>
      </c>
    </row>
    <row r="22394" spans="1:4">
      <c r="A22394" s="57" t="s">
        <v>53689</v>
      </c>
      <c r="B22394" s="57" t="s">
        <v>12940</v>
      </c>
      <c r="C22394" s="57" t="s">
        <v>53690</v>
      </c>
      <c r="D22394" s="57" t="s">
        <v>53691</v>
      </c>
    </row>
    <row r="22395" spans="1:4">
      <c r="A22395" s="57" t="s">
        <v>53689</v>
      </c>
      <c r="B22395" s="57"/>
      <c r="C22395" s="57" t="s">
        <v>53692</v>
      </c>
      <c r="D22395" s="57" t="s">
        <v>53693</v>
      </c>
    </row>
    <row r="22396" spans="1:4">
      <c r="A22396" s="57" t="s">
        <v>53689</v>
      </c>
      <c r="B22396" s="57"/>
      <c r="C22396" s="57" t="s">
        <v>53694</v>
      </c>
      <c r="D22396" s="57" t="s">
        <v>53695</v>
      </c>
    </row>
    <row r="22397" spans="1:4">
      <c r="A22397" s="57" t="s">
        <v>53689</v>
      </c>
      <c r="B22397" s="57"/>
      <c r="C22397" s="57" t="s">
        <v>53696</v>
      </c>
      <c r="D22397" s="57" t="s">
        <v>53697</v>
      </c>
    </row>
    <row r="22398" spans="1:4">
      <c r="A22398" s="57" t="s">
        <v>53689</v>
      </c>
      <c r="B22398" s="57"/>
      <c r="C22398" s="57" t="s">
        <v>53698</v>
      </c>
      <c r="D22398" s="57" t="s">
        <v>53699</v>
      </c>
    </row>
    <row r="22399" spans="1:4">
      <c r="A22399" s="57" t="s">
        <v>53700</v>
      </c>
      <c r="B22399" s="57" t="s">
        <v>12940</v>
      </c>
      <c r="C22399" s="57" t="s">
        <v>53701</v>
      </c>
      <c r="D22399" s="57" t="s">
        <v>53702</v>
      </c>
    </row>
    <row r="22400" spans="1:4">
      <c r="A22400" s="57" t="s">
        <v>53700</v>
      </c>
      <c r="B22400" s="57"/>
      <c r="C22400" s="57" t="s">
        <v>53703</v>
      </c>
      <c r="D22400" s="57" t="s">
        <v>53704</v>
      </c>
    </row>
    <row r="22401" spans="1:4">
      <c r="A22401" s="57" t="s">
        <v>53705</v>
      </c>
      <c r="B22401" s="57" t="s">
        <v>12940</v>
      </c>
      <c r="C22401" s="57" t="s">
        <v>53706</v>
      </c>
      <c r="D22401" s="57" t="s">
        <v>53707</v>
      </c>
    </row>
    <row r="22402" spans="1:4">
      <c r="A22402" s="57" t="s">
        <v>53708</v>
      </c>
      <c r="B22402" s="57" t="s">
        <v>12940</v>
      </c>
      <c r="C22402" s="57" t="s">
        <v>53709</v>
      </c>
      <c r="D22402" s="57" t="s">
        <v>53710</v>
      </c>
    </row>
    <row r="22403" spans="1:4">
      <c r="A22403" s="57" t="s">
        <v>53711</v>
      </c>
      <c r="B22403" s="57" t="s">
        <v>12940</v>
      </c>
      <c r="C22403" s="57" t="s">
        <v>53712</v>
      </c>
      <c r="D22403" s="57" t="s">
        <v>53713</v>
      </c>
    </row>
    <row r="22404" spans="1:4">
      <c r="A22404" s="57" t="s">
        <v>53714</v>
      </c>
      <c r="B22404" s="57" t="s">
        <v>12940</v>
      </c>
      <c r="C22404" s="57" t="s">
        <v>53715</v>
      </c>
      <c r="D22404" s="57" t="s">
        <v>53716</v>
      </c>
    </row>
    <row r="22405" spans="1:4">
      <c r="A22405" s="57" t="s">
        <v>53714</v>
      </c>
      <c r="B22405" s="57"/>
      <c r="C22405" s="57" t="s">
        <v>53717</v>
      </c>
      <c r="D22405" s="57" t="s">
        <v>53718</v>
      </c>
    </row>
    <row r="22406" spans="1:4">
      <c r="A22406" s="57" t="s">
        <v>53719</v>
      </c>
      <c r="B22406" s="57" t="s">
        <v>12940</v>
      </c>
      <c r="C22406" s="57" t="s">
        <v>53720</v>
      </c>
      <c r="D22406" s="57" t="s">
        <v>53721</v>
      </c>
    </row>
    <row r="22407" spans="1:4">
      <c r="A22407" s="57" t="s">
        <v>53719</v>
      </c>
      <c r="B22407" s="57"/>
      <c r="C22407" s="57" t="s">
        <v>53722</v>
      </c>
      <c r="D22407" s="57" t="s">
        <v>53721</v>
      </c>
    </row>
    <row r="22408" spans="1:4">
      <c r="A22408" s="57" t="s">
        <v>53719</v>
      </c>
      <c r="B22408" s="57"/>
      <c r="C22408" s="57" t="s">
        <v>53723</v>
      </c>
      <c r="D22408" s="57" t="s">
        <v>53724</v>
      </c>
    </row>
    <row r="22409" spans="1:4">
      <c r="A22409" s="57" t="s">
        <v>53719</v>
      </c>
      <c r="B22409" s="57"/>
      <c r="C22409" s="57" t="s">
        <v>53725</v>
      </c>
      <c r="D22409" s="57" t="s">
        <v>53726</v>
      </c>
    </row>
    <row r="22410" spans="1:4">
      <c r="A22410" s="57" t="s">
        <v>53719</v>
      </c>
      <c r="B22410" s="57"/>
      <c r="C22410" s="57" t="s">
        <v>53727</v>
      </c>
      <c r="D22410" s="57" t="s">
        <v>53728</v>
      </c>
    </row>
    <row r="22411" spans="1:4">
      <c r="A22411" s="57" t="s">
        <v>53719</v>
      </c>
      <c r="B22411" s="57"/>
      <c r="C22411" s="57" t="s">
        <v>53729</v>
      </c>
      <c r="D22411" s="57" t="s">
        <v>53730</v>
      </c>
    </row>
    <row r="22412" spans="1:4">
      <c r="A22412" s="57" t="s">
        <v>53719</v>
      </c>
      <c r="B22412" s="57"/>
      <c r="C22412" s="57" t="s">
        <v>53731</v>
      </c>
      <c r="D22412" s="57" t="s">
        <v>53732</v>
      </c>
    </row>
    <row r="22413" spans="1:4">
      <c r="A22413" s="57" t="s">
        <v>53719</v>
      </c>
      <c r="B22413" s="57"/>
      <c r="C22413" s="57" t="s">
        <v>53733</v>
      </c>
      <c r="D22413" s="57" t="s">
        <v>53734</v>
      </c>
    </row>
    <row r="22414" spans="1:4">
      <c r="A22414" s="57" t="s">
        <v>53719</v>
      </c>
      <c r="B22414" s="57"/>
      <c r="C22414" s="57" t="s">
        <v>53735</v>
      </c>
      <c r="D22414" s="57" t="s">
        <v>53734</v>
      </c>
    </row>
    <row r="22415" spans="1:4">
      <c r="A22415" s="57" t="s">
        <v>53719</v>
      </c>
      <c r="B22415" s="57"/>
      <c r="C22415" s="57" t="s">
        <v>53736</v>
      </c>
      <c r="D22415" s="57" t="s">
        <v>53734</v>
      </c>
    </row>
    <row r="22416" spans="1:4">
      <c r="A22416" s="57" t="s">
        <v>53719</v>
      </c>
      <c r="B22416" s="57"/>
      <c r="C22416" s="57" t="s">
        <v>53737</v>
      </c>
      <c r="D22416" s="57" t="s">
        <v>53738</v>
      </c>
    </row>
    <row r="22417" spans="1:4">
      <c r="A22417" s="57" t="s">
        <v>53719</v>
      </c>
      <c r="B22417" s="57"/>
      <c r="C22417" s="57" t="s">
        <v>53739</v>
      </c>
      <c r="D22417" s="57" t="s">
        <v>53740</v>
      </c>
    </row>
    <row r="22418" spans="1:4">
      <c r="A22418" s="57" t="s">
        <v>53719</v>
      </c>
      <c r="B22418" s="57"/>
      <c r="C22418" s="57" t="s">
        <v>53741</v>
      </c>
      <c r="D22418" s="57" t="s">
        <v>53742</v>
      </c>
    </row>
    <row r="22419" spans="1:4">
      <c r="A22419" s="57" t="s">
        <v>53743</v>
      </c>
      <c r="B22419" s="57" t="s">
        <v>12940</v>
      </c>
      <c r="C22419" s="57" t="s">
        <v>53744</v>
      </c>
      <c r="D22419" s="57" t="s">
        <v>53745</v>
      </c>
    </row>
    <row r="22420" spans="1:4">
      <c r="A22420" s="57" t="s">
        <v>53743</v>
      </c>
      <c r="B22420" s="57"/>
      <c r="C22420" s="57" t="s">
        <v>53746</v>
      </c>
      <c r="D22420" s="57" t="s">
        <v>53747</v>
      </c>
    </row>
    <row r="22421" spans="1:4">
      <c r="A22421" s="57" t="s">
        <v>53743</v>
      </c>
      <c r="B22421" s="57"/>
      <c r="C22421" s="57" t="s">
        <v>53748</v>
      </c>
      <c r="D22421" s="57" t="s">
        <v>53749</v>
      </c>
    </row>
    <row r="22422" spans="1:4">
      <c r="A22422" s="57" t="s">
        <v>53743</v>
      </c>
      <c r="B22422" s="57"/>
      <c r="C22422" s="57" t="s">
        <v>53750</v>
      </c>
      <c r="D22422" s="57" t="s">
        <v>53751</v>
      </c>
    </row>
    <row r="22423" spans="1:4">
      <c r="A22423" s="57" t="s">
        <v>53743</v>
      </c>
      <c r="B22423" s="57"/>
      <c r="C22423" s="57" t="s">
        <v>53752</v>
      </c>
      <c r="D22423" s="57" t="s">
        <v>53753</v>
      </c>
    </row>
    <row r="22424" spans="1:4">
      <c r="A22424" s="57" t="s">
        <v>53743</v>
      </c>
      <c r="B22424" s="57"/>
      <c r="C22424" s="57" t="s">
        <v>53754</v>
      </c>
      <c r="D22424" s="57" t="s">
        <v>53755</v>
      </c>
    </row>
    <row r="22425" spans="1:4">
      <c r="A22425" s="57" t="s">
        <v>53743</v>
      </c>
      <c r="B22425" s="57"/>
      <c r="C22425" s="57" t="s">
        <v>53756</v>
      </c>
      <c r="D22425" s="57" t="s">
        <v>53757</v>
      </c>
    </row>
    <row r="22426" spans="1:4">
      <c r="A22426" s="57" t="s">
        <v>53743</v>
      </c>
      <c r="B22426" s="57"/>
      <c r="C22426" s="57" t="s">
        <v>53758</v>
      </c>
      <c r="D22426" s="57" t="s">
        <v>53759</v>
      </c>
    </row>
    <row r="22427" spans="1:4">
      <c r="A22427" s="57" t="s">
        <v>53743</v>
      </c>
      <c r="B22427" s="57"/>
      <c r="C22427" s="57" t="s">
        <v>53760</v>
      </c>
      <c r="D22427" s="57" t="s">
        <v>53761</v>
      </c>
    </row>
    <row r="22428" spans="1:4">
      <c r="A22428" s="57" t="s">
        <v>53743</v>
      </c>
      <c r="B22428" s="57"/>
      <c r="C22428" s="57" t="s">
        <v>53762</v>
      </c>
      <c r="D22428" s="57" t="s">
        <v>53763</v>
      </c>
    </row>
    <row r="22429" spans="1:4">
      <c r="A22429" s="57" t="s">
        <v>53743</v>
      </c>
      <c r="B22429" s="57"/>
      <c r="C22429" s="57" t="s">
        <v>53764</v>
      </c>
      <c r="D22429" s="57" t="s">
        <v>53765</v>
      </c>
    </row>
    <row r="22430" spans="1:4">
      <c r="A22430" s="57" t="s">
        <v>53743</v>
      </c>
      <c r="B22430" s="57"/>
      <c r="C22430" s="57" t="s">
        <v>53766</v>
      </c>
      <c r="D22430" s="57" t="s">
        <v>53767</v>
      </c>
    </row>
    <row r="22431" spans="1:4">
      <c r="A22431" s="57" t="s">
        <v>53743</v>
      </c>
      <c r="B22431" s="57"/>
      <c r="C22431" s="57" t="s">
        <v>53768</v>
      </c>
      <c r="D22431" s="57" t="s">
        <v>53769</v>
      </c>
    </row>
    <row r="22432" spans="1:4">
      <c r="A22432" s="57" t="s">
        <v>13200</v>
      </c>
      <c r="B22432" s="57" t="s">
        <v>10945</v>
      </c>
      <c r="C22432" s="57" t="s">
        <v>13201</v>
      </c>
      <c r="D22432" s="57" t="s">
        <v>13202</v>
      </c>
    </row>
    <row r="22433" spans="1:4">
      <c r="A22433" s="57" t="s">
        <v>13200</v>
      </c>
      <c r="B22433" s="57" t="s">
        <v>10945</v>
      </c>
      <c r="C22433" s="57" t="s">
        <v>17593</v>
      </c>
      <c r="D22433" s="57" t="s">
        <v>17594</v>
      </c>
    </row>
    <row r="22434" spans="1:4">
      <c r="A22434" s="57" t="s">
        <v>13200</v>
      </c>
      <c r="B22434" s="57" t="s">
        <v>10945</v>
      </c>
      <c r="C22434" s="57" t="s">
        <v>53770</v>
      </c>
      <c r="D22434" s="57" t="s">
        <v>53771</v>
      </c>
    </row>
    <row r="22435" spans="1:4">
      <c r="A22435" s="57" t="s">
        <v>53772</v>
      </c>
      <c r="B22435" s="57" t="s">
        <v>12940</v>
      </c>
      <c r="C22435" s="57" t="s">
        <v>53773</v>
      </c>
      <c r="D22435" s="57" t="s">
        <v>53774</v>
      </c>
    </row>
    <row r="22436" spans="1:4">
      <c r="A22436" s="57" t="s">
        <v>53775</v>
      </c>
      <c r="B22436" s="57" t="s">
        <v>12940</v>
      </c>
      <c r="C22436" s="57" t="s">
        <v>53776</v>
      </c>
      <c r="D22436" s="57" t="s">
        <v>53777</v>
      </c>
    </row>
    <row r="22437" spans="1:4">
      <c r="A22437" s="57" t="s">
        <v>53775</v>
      </c>
      <c r="B22437" s="57"/>
      <c r="C22437" s="57" t="s">
        <v>53778</v>
      </c>
      <c r="D22437" s="57" t="s">
        <v>53779</v>
      </c>
    </row>
    <row r="22438" spans="1:4">
      <c r="A22438" s="57" t="s">
        <v>53780</v>
      </c>
      <c r="B22438" s="57" t="s">
        <v>12940</v>
      </c>
      <c r="C22438" s="57" t="s">
        <v>53781</v>
      </c>
      <c r="D22438" s="57" t="s">
        <v>53782</v>
      </c>
    </row>
    <row r="22439" spans="1:4">
      <c r="A22439" s="57" t="s">
        <v>53780</v>
      </c>
      <c r="B22439" s="57"/>
      <c r="C22439" s="57" t="s">
        <v>53783</v>
      </c>
      <c r="D22439" s="57" t="s">
        <v>53784</v>
      </c>
    </row>
    <row r="22440" spans="1:4">
      <c r="A22440" s="57" t="s">
        <v>53785</v>
      </c>
      <c r="B22440" s="57" t="s">
        <v>12940</v>
      </c>
      <c r="C22440" s="57" t="s">
        <v>53786</v>
      </c>
      <c r="D22440" s="57" t="s">
        <v>53787</v>
      </c>
    </row>
    <row r="22441" spans="1:4">
      <c r="A22441" s="57" t="s">
        <v>53785</v>
      </c>
      <c r="B22441" s="57"/>
      <c r="C22441" s="57" t="s">
        <v>53788</v>
      </c>
      <c r="D22441" s="57" t="s">
        <v>53789</v>
      </c>
    </row>
    <row r="22442" spans="1:4">
      <c r="A22442" s="57" t="s">
        <v>53790</v>
      </c>
      <c r="B22442" s="57" t="s">
        <v>12940</v>
      </c>
      <c r="C22442" s="57" t="s">
        <v>53791</v>
      </c>
      <c r="D22442" s="57" t="s">
        <v>53792</v>
      </c>
    </row>
    <row r="22443" spans="1:4">
      <c r="A22443" s="57" t="s">
        <v>53793</v>
      </c>
      <c r="B22443" s="57" t="s">
        <v>12940</v>
      </c>
      <c r="C22443" s="57" t="s">
        <v>53794</v>
      </c>
      <c r="D22443" s="57" t="s">
        <v>53795</v>
      </c>
    </row>
    <row r="22444" spans="1:4">
      <c r="A22444" s="57" t="s">
        <v>7999</v>
      </c>
      <c r="B22444" s="57" t="s">
        <v>10700</v>
      </c>
      <c r="C22444" s="57" t="s">
        <v>4404</v>
      </c>
      <c r="D22444" s="57" t="s">
        <v>4405</v>
      </c>
    </row>
    <row r="22445" spans="1:4">
      <c r="A22445" s="57" t="s">
        <v>7999</v>
      </c>
      <c r="B22445" s="57" t="s">
        <v>10700</v>
      </c>
      <c r="C22445" s="57" t="s">
        <v>4406</v>
      </c>
      <c r="D22445" s="57" t="s">
        <v>4407</v>
      </c>
    </row>
    <row r="22446" spans="1:4">
      <c r="A22446" s="57" t="s">
        <v>7999</v>
      </c>
      <c r="B22446" s="57" t="s">
        <v>10700</v>
      </c>
      <c r="C22446" s="57" t="s">
        <v>4423</v>
      </c>
      <c r="D22446" s="57" t="s">
        <v>4407</v>
      </c>
    </row>
    <row r="22447" spans="1:4">
      <c r="A22447" s="57" t="s">
        <v>8000</v>
      </c>
      <c r="B22447" s="57" t="s">
        <v>2501</v>
      </c>
      <c r="C22447" s="57" t="s">
        <v>4410</v>
      </c>
      <c r="D22447" s="57" t="s">
        <v>2922</v>
      </c>
    </row>
    <row r="22448" spans="1:4">
      <c r="A22448" s="57" t="s">
        <v>53796</v>
      </c>
      <c r="B22448" s="57" t="s">
        <v>12940</v>
      </c>
      <c r="C22448" s="57" t="s">
        <v>53797</v>
      </c>
      <c r="D22448" s="57" t="s">
        <v>53798</v>
      </c>
    </row>
    <row r="22449" spans="1:4">
      <c r="A22449" s="57" t="s">
        <v>53799</v>
      </c>
      <c r="B22449" s="57" t="s">
        <v>12940</v>
      </c>
      <c r="C22449" s="57" t="s">
        <v>53800</v>
      </c>
      <c r="D22449" s="57" t="s">
        <v>53801</v>
      </c>
    </row>
    <row r="22450" spans="1:4">
      <c r="A22450" s="57" t="s">
        <v>53799</v>
      </c>
      <c r="B22450" s="57"/>
      <c r="C22450" s="57" t="s">
        <v>53802</v>
      </c>
      <c r="D22450" s="57" t="s">
        <v>53801</v>
      </c>
    </row>
    <row r="22451" spans="1:4">
      <c r="A22451" s="57" t="s">
        <v>53803</v>
      </c>
      <c r="B22451" s="57" t="s">
        <v>12940</v>
      </c>
      <c r="C22451" s="57" t="s">
        <v>53804</v>
      </c>
      <c r="D22451" s="57" t="s">
        <v>53805</v>
      </c>
    </row>
    <row r="22452" spans="1:4">
      <c r="A22452" s="57" t="s">
        <v>53803</v>
      </c>
      <c r="B22452" s="57"/>
      <c r="C22452" s="57" t="s">
        <v>53806</v>
      </c>
      <c r="D22452" s="57" t="s">
        <v>53807</v>
      </c>
    </row>
    <row r="22453" spans="1:4">
      <c r="A22453" s="57" t="s">
        <v>53808</v>
      </c>
      <c r="B22453" s="57" t="s">
        <v>12940</v>
      </c>
      <c r="C22453" s="57" t="s">
        <v>53809</v>
      </c>
      <c r="D22453" s="57" t="s">
        <v>53810</v>
      </c>
    </row>
    <row r="22454" spans="1:4">
      <c r="A22454" s="57" t="s">
        <v>53808</v>
      </c>
      <c r="B22454" s="57"/>
      <c r="C22454" s="57" t="s">
        <v>53811</v>
      </c>
      <c r="D22454" s="57" t="s">
        <v>53812</v>
      </c>
    </row>
    <row r="22455" spans="1:4">
      <c r="A22455" s="57" t="s">
        <v>53808</v>
      </c>
      <c r="B22455" s="57"/>
      <c r="C22455" s="57" t="s">
        <v>53813</v>
      </c>
      <c r="D22455" s="57" t="s">
        <v>53814</v>
      </c>
    </row>
    <row r="22456" spans="1:4">
      <c r="A22456" s="57" t="s">
        <v>53815</v>
      </c>
      <c r="B22456" s="57" t="s">
        <v>12940</v>
      </c>
      <c r="C22456" s="57" t="s">
        <v>53816</v>
      </c>
      <c r="D22456" s="57" t="s">
        <v>53817</v>
      </c>
    </row>
    <row r="22457" spans="1:4">
      <c r="A22457" s="57" t="s">
        <v>53818</v>
      </c>
      <c r="B22457" s="57" t="s">
        <v>12940</v>
      </c>
      <c r="C22457" s="57" t="s">
        <v>53819</v>
      </c>
      <c r="D22457" s="57" t="s">
        <v>53820</v>
      </c>
    </row>
    <row r="22458" spans="1:4">
      <c r="A22458" s="57" t="s">
        <v>53821</v>
      </c>
      <c r="B22458" s="57" t="s">
        <v>12940</v>
      </c>
      <c r="C22458" s="57" t="s">
        <v>53822</v>
      </c>
      <c r="D22458" s="57" t="s">
        <v>53823</v>
      </c>
    </row>
    <row r="22459" spans="1:4">
      <c r="A22459" s="57" t="s">
        <v>53824</v>
      </c>
      <c r="B22459" s="57" t="s">
        <v>12940</v>
      </c>
      <c r="C22459" s="57" t="s">
        <v>53825</v>
      </c>
      <c r="D22459" s="57" t="s">
        <v>53826</v>
      </c>
    </row>
    <row r="22460" spans="1:4">
      <c r="A22460" s="57" t="s">
        <v>53824</v>
      </c>
      <c r="B22460" s="57"/>
      <c r="C22460" s="57" t="s">
        <v>53827</v>
      </c>
      <c r="D22460" s="57" t="s">
        <v>53828</v>
      </c>
    </row>
    <row r="22461" spans="1:4">
      <c r="A22461" s="57" t="s">
        <v>53829</v>
      </c>
      <c r="B22461" s="57" t="s">
        <v>12940</v>
      </c>
      <c r="C22461" s="57" t="s">
        <v>53830</v>
      </c>
      <c r="D22461" s="57" t="s">
        <v>53831</v>
      </c>
    </row>
    <row r="22462" spans="1:4">
      <c r="A22462" s="57" t="s">
        <v>53829</v>
      </c>
      <c r="B22462" s="57"/>
      <c r="C22462" s="57" t="s">
        <v>53832</v>
      </c>
      <c r="D22462" s="57" t="s">
        <v>53833</v>
      </c>
    </row>
    <row r="22463" spans="1:4">
      <c r="A22463" s="57" t="s">
        <v>53829</v>
      </c>
      <c r="B22463" s="57"/>
      <c r="C22463" s="57" t="s">
        <v>53834</v>
      </c>
      <c r="D22463" s="57" t="s">
        <v>53835</v>
      </c>
    </row>
    <row r="22464" spans="1:4">
      <c r="A22464" s="57" t="s">
        <v>53836</v>
      </c>
      <c r="B22464" s="57" t="s">
        <v>12940</v>
      </c>
      <c r="C22464" s="57" t="s">
        <v>53837</v>
      </c>
      <c r="D22464" s="57" t="s">
        <v>53838</v>
      </c>
    </row>
    <row r="22465" spans="1:4">
      <c r="A22465" s="57" t="s">
        <v>53839</v>
      </c>
      <c r="B22465" s="57" t="s">
        <v>12940</v>
      </c>
      <c r="C22465" s="57" t="s">
        <v>53840</v>
      </c>
      <c r="D22465" s="57" t="s">
        <v>53841</v>
      </c>
    </row>
    <row r="22466" spans="1:4">
      <c r="A22466" s="57" t="s">
        <v>53842</v>
      </c>
      <c r="B22466" s="57" t="s">
        <v>12940</v>
      </c>
      <c r="C22466" s="57" t="s">
        <v>53843</v>
      </c>
      <c r="D22466" s="57" t="s">
        <v>53844</v>
      </c>
    </row>
    <row r="22467" spans="1:4">
      <c r="A22467" s="57" t="s">
        <v>53842</v>
      </c>
      <c r="B22467" s="57"/>
      <c r="C22467" s="57" t="s">
        <v>53845</v>
      </c>
      <c r="D22467" s="57" t="s">
        <v>53846</v>
      </c>
    </row>
    <row r="22468" spans="1:4">
      <c r="A22468" s="57" t="s">
        <v>53842</v>
      </c>
      <c r="B22468" s="57"/>
      <c r="C22468" s="57" t="s">
        <v>53847</v>
      </c>
      <c r="D22468" s="57" t="s">
        <v>53848</v>
      </c>
    </row>
    <row r="22469" spans="1:4">
      <c r="A22469" s="57" t="s">
        <v>53849</v>
      </c>
      <c r="B22469" s="57" t="s">
        <v>12940</v>
      </c>
      <c r="C22469" s="57" t="s">
        <v>53850</v>
      </c>
      <c r="D22469" s="57" t="s">
        <v>53851</v>
      </c>
    </row>
    <row r="22470" spans="1:4">
      <c r="A22470" s="57" t="s">
        <v>8001</v>
      </c>
      <c r="B22470" s="57" t="s">
        <v>2503</v>
      </c>
      <c r="C22470" s="57" t="s">
        <v>2809</v>
      </c>
      <c r="D22470" s="57" t="s">
        <v>2810</v>
      </c>
    </row>
    <row r="22471" spans="1:4">
      <c r="A22471" s="57" t="s">
        <v>8001</v>
      </c>
      <c r="B22471" s="57" t="s">
        <v>2503</v>
      </c>
      <c r="C22471" s="57" t="s">
        <v>10209</v>
      </c>
      <c r="D22471" s="57" t="s">
        <v>10210</v>
      </c>
    </row>
    <row r="22472" spans="1:4">
      <c r="A22472" s="57" t="s">
        <v>8001</v>
      </c>
      <c r="B22472" s="57" t="s">
        <v>2503</v>
      </c>
      <c r="C22472" s="57" t="s">
        <v>10211</v>
      </c>
      <c r="D22472" s="57" t="s">
        <v>10212</v>
      </c>
    </row>
    <row r="22473" spans="1:4">
      <c r="A22473" s="57" t="s">
        <v>8001</v>
      </c>
      <c r="B22473" s="57" t="s">
        <v>2503</v>
      </c>
      <c r="C22473" s="57" t="s">
        <v>10213</v>
      </c>
      <c r="D22473" s="57" t="s">
        <v>10214</v>
      </c>
    </row>
    <row r="22474" spans="1:4">
      <c r="A22474" s="57" t="s">
        <v>8001</v>
      </c>
      <c r="B22474" s="57" t="s">
        <v>2503</v>
      </c>
      <c r="C22474" s="57" t="s">
        <v>10215</v>
      </c>
      <c r="D22474" s="57" t="s">
        <v>10216</v>
      </c>
    </row>
    <row r="22475" spans="1:4">
      <c r="A22475" s="57" t="s">
        <v>8001</v>
      </c>
      <c r="B22475" s="57" t="s">
        <v>2503</v>
      </c>
      <c r="C22475" s="57" t="s">
        <v>10217</v>
      </c>
      <c r="D22475" s="57" t="s">
        <v>10218</v>
      </c>
    </row>
    <row r="22476" spans="1:4">
      <c r="A22476" s="57" t="s">
        <v>8001</v>
      </c>
      <c r="B22476" s="57" t="s">
        <v>2503</v>
      </c>
      <c r="C22476" s="57" t="s">
        <v>10219</v>
      </c>
      <c r="D22476" s="57" t="s">
        <v>10220</v>
      </c>
    </row>
    <row r="22477" spans="1:4">
      <c r="A22477" s="57" t="s">
        <v>8001</v>
      </c>
      <c r="B22477" s="57" t="s">
        <v>2503</v>
      </c>
      <c r="C22477" s="57" t="s">
        <v>10221</v>
      </c>
      <c r="D22477" s="57" t="s">
        <v>10222</v>
      </c>
    </row>
    <row r="22478" spans="1:4">
      <c r="A22478" s="57" t="s">
        <v>8001</v>
      </c>
      <c r="B22478" s="57" t="s">
        <v>2503</v>
      </c>
      <c r="C22478" s="57" t="s">
        <v>13203</v>
      </c>
      <c r="D22478" s="57" t="s">
        <v>13204</v>
      </c>
    </row>
    <row r="22479" spans="1:4">
      <c r="A22479" s="57" t="s">
        <v>8001</v>
      </c>
      <c r="B22479" s="57" t="s">
        <v>2503</v>
      </c>
      <c r="C22479" s="57" t="s">
        <v>13205</v>
      </c>
      <c r="D22479" s="57" t="s">
        <v>13206</v>
      </c>
    </row>
    <row r="22480" spans="1:4">
      <c r="A22480" s="57" t="s">
        <v>8001</v>
      </c>
      <c r="B22480" s="57" t="s">
        <v>2503</v>
      </c>
      <c r="C22480" s="57" t="s">
        <v>13207</v>
      </c>
      <c r="D22480" s="57" t="s">
        <v>13208</v>
      </c>
    </row>
    <row r="22481" spans="1:4">
      <c r="A22481" s="57" t="s">
        <v>8001</v>
      </c>
      <c r="B22481" s="57" t="s">
        <v>2503</v>
      </c>
      <c r="C22481" s="57" t="s">
        <v>13209</v>
      </c>
      <c r="D22481" s="57" t="s">
        <v>13210</v>
      </c>
    </row>
    <row r="22482" spans="1:4">
      <c r="A22482" s="57" t="s">
        <v>8001</v>
      </c>
      <c r="B22482" s="57" t="s">
        <v>2503</v>
      </c>
      <c r="C22482" s="57" t="s">
        <v>13211</v>
      </c>
      <c r="D22482" s="57" t="s">
        <v>13212</v>
      </c>
    </row>
    <row r="22483" spans="1:4">
      <c r="A22483" s="57" t="s">
        <v>8001</v>
      </c>
      <c r="B22483" s="57" t="s">
        <v>2503</v>
      </c>
      <c r="C22483" s="57" t="s">
        <v>17595</v>
      </c>
      <c r="D22483" s="57" t="s">
        <v>17596</v>
      </c>
    </row>
    <row r="22484" spans="1:4">
      <c r="A22484" s="57" t="s">
        <v>8001</v>
      </c>
      <c r="B22484" s="57" t="s">
        <v>2503</v>
      </c>
      <c r="C22484" s="57" t="s">
        <v>17597</v>
      </c>
      <c r="D22484" s="57" t="s">
        <v>17598</v>
      </c>
    </row>
    <row r="22485" spans="1:4">
      <c r="A22485" s="57" t="s">
        <v>8001</v>
      </c>
      <c r="B22485" s="57" t="s">
        <v>2503</v>
      </c>
      <c r="C22485" s="57" t="s">
        <v>17599</v>
      </c>
      <c r="D22485" s="57" t="s">
        <v>17600</v>
      </c>
    </row>
    <row r="22486" spans="1:4">
      <c r="A22486" s="57" t="s">
        <v>13213</v>
      </c>
      <c r="B22486" s="57" t="s">
        <v>2503</v>
      </c>
      <c r="C22486" s="57" t="s">
        <v>13214</v>
      </c>
      <c r="D22486" s="57" t="s">
        <v>15592</v>
      </c>
    </row>
    <row r="22487" spans="1:4">
      <c r="A22487" s="57" t="s">
        <v>13213</v>
      </c>
      <c r="B22487" s="57" t="s">
        <v>2503</v>
      </c>
      <c r="C22487" s="57" t="s">
        <v>13215</v>
      </c>
      <c r="D22487" s="57" t="s">
        <v>15593</v>
      </c>
    </row>
    <row r="22488" spans="1:4">
      <c r="A22488" s="57" t="s">
        <v>13213</v>
      </c>
      <c r="B22488" s="57" t="s">
        <v>2503</v>
      </c>
      <c r="C22488" s="57" t="s">
        <v>15594</v>
      </c>
      <c r="D22488" s="57" t="s">
        <v>15595</v>
      </c>
    </row>
    <row r="22489" spans="1:4">
      <c r="A22489" s="57" t="s">
        <v>13213</v>
      </c>
      <c r="B22489" s="57" t="s">
        <v>2503</v>
      </c>
      <c r="C22489" s="57" t="s">
        <v>15596</v>
      </c>
      <c r="D22489" s="57" t="s">
        <v>15597</v>
      </c>
    </row>
    <row r="22490" spans="1:4">
      <c r="A22490" s="57" t="s">
        <v>8002</v>
      </c>
      <c r="B22490" s="57" t="s">
        <v>2503</v>
      </c>
      <c r="C22490" s="57" t="s">
        <v>6961</v>
      </c>
      <c r="D22490" s="57" t="s">
        <v>6962</v>
      </c>
    </row>
    <row r="22491" spans="1:4">
      <c r="A22491" s="57" t="s">
        <v>8002</v>
      </c>
      <c r="B22491" s="57" t="s">
        <v>2503</v>
      </c>
      <c r="C22491" s="57" t="s">
        <v>6963</v>
      </c>
      <c r="D22491" s="57" t="s">
        <v>6964</v>
      </c>
    </row>
    <row r="22492" spans="1:4">
      <c r="A22492" s="57" t="s">
        <v>8002</v>
      </c>
      <c r="B22492" s="57" t="s">
        <v>2503</v>
      </c>
      <c r="C22492" s="57" t="s">
        <v>7058</v>
      </c>
      <c r="D22492" s="57" t="s">
        <v>7059</v>
      </c>
    </row>
    <row r="22493" spans="1:4">
      <c r="A22493" s="57" t="s">
        <v>8002</v>
      </c>
      <c r="B22493" s="57" t="s">
        <v>2503</v>
      </c>
      <c r="C22493" s="57" t="s">
        <v>7489</v>
      </c>
      <c r="D22493" s="57" t="s">
        <v>7490</v>
      </c>
    </row>
    <row r="22494" spans="1:4">
      <c r="A22494" s="57" t="s">
        <v>8002</v>
      </c>
      <c r="B22494" s="57" t="s">
        <v>2503</v>
      </c>
      <c r="C22494" s="57" t="s">
        <v>8569</v>
      </c>
      <c r="D22494" s="57" t="s">
        <v>8570</v>
      </c>
    </row>
    <row r="22495" spans="1:4">
      <c r="A22495" s="57" t="s">
        <v>8002</v>
      </c>
      <c r="B22495" s="57" t="s">
        <v>2503</v>
      </c>
      <c r="C22495" s="57" t="s">
        <v>8571</v>
      </c>
      <c r="D22495" s="57" t="s">
        <v>8572</v>
      </c>
    </row>
    <row r="22496" spans="1:4">
      <c r="A22496" s="57" t="s">
        <v>8002</v>
      </c>
      <c r="B22496" s="57" t="s">
        <v>2503</v>
      </c>
      <c r="C22496" s="57" t="s">
        <v>8573</v>
      </c>
      <c r="D22496" s="57" t="s">
        <v>8574</v>
      </c>
    </row>
    <row r="22497" spans="1:4">
      <c r="A22497" s="57" t="s">
        <v>8002</v>
      </c>
      <c r="B22497" s="57" t="s">
        <v>2503</v>
      </c>
      <c r="C22497" s="57" t="s">
        <v>8575</v>
      </c>
      <c r="D22497" s="57" t="s">
        <v>8576</v>
      </c>
    </row>
    <row r="22498" spans="1:4">
      <c r="A22498" s="57" t="s">
        <v>8002</v>
      </c>
      <c r="B22498" s="57" t="s">
        <v>2503</v>
      </c>
      <c r="C22498" s="57" t="s">
        <v>13216</v>
      </c>
      <c r="D22498" s="57" t="s">
        <v>13217</v>
      </c>
    </row>
    <row r="22499" spans="1:4">
      <c r="A22499" s="57" t="s">
        <v>8002</v>
      </c>
      <c r="B22499" s="57" t="s">
        <v>2503</v>
      </c>
      <c r="C22499" s="57" t="s">
        <v>13218</v>
      </c>
      <c r="D22499" s="57" t="s">
        <v>13219</v>
      </c>
    </row>
    <row r="22500" spans="1:4">
      <c r="A22500" s="57" t="s">
        <v>8002</v>
      </c>
      <c r="B22500" s="57" t="s">
        <v>2503</v>
      </c>
      <c r="C22500" s="57" t="s">
        <v>13220</v>
      </c>
      <c r="D22500" s="57" t="s">
        <v>13221</v>
      </c>
    </row>
    <row r="22501" spans="1:4">
      <c r="A22501" s="57" t="s">
        <v>8002</v>
      </c>
      <c r="B22501" s="57" t="s">
        <v>2503</v>
      </c>
      <c r="C22501" s="57" t="s">
        <v>13222</v>
      </c>
      <c r="D22501" s="57" t="s">
        <v>13223</v>
      </c>
    </row>
    <row r="22502" spans="1:4">
      <c r="A22502" s="57" t="s">
        <v>8002</v>
      </c>
      <c r="B22502" s="57" t="s">
        <v>2503</v>
      </c>
      <c r="C22502" s="57" t="s">
        <v>13224</v>
      </c>
      <c r="D22502" s="57" t="s">
        <v>13225</v>
      </c>
    </row>
    <row r="22503" spans="1:4">
      <c r="A22503" s="57" t="s">
        <v>8002</v>
      </c>
      <c r="B22503" s="57" t="s">
        <v>2503</v>
      </c>
      <c r="C22503" s="57" t="s">
        <v>13226</v>
      </c>
      <c r="D22503" s="57" t="s">
        <v>13227</v>
      </c>
    </row>
    <row r="22504" spans="1:4">
      <c r="A22504" s="57" t="s">
        <v>8002</v>
      </c>
      <c r="B22504" s="57" t="s">
        <v>2503</v>
      </c>
      <c r="C22504" s="57" t="s">
        <v>13228</v>
      </c>
      <c r="D22504" s="57" t="s">
        <v>13229</v>
      </c>
    </row>
    <row r="22505" spans="1:4">
      <c r="A22505" s="57" t="s">
        <v>8002</v>
      </c>
      <c r="B22505" s="57" t="s">
        <v>2503</v>
      </c>
      <c r="C22505" s="57" t="s">
        <v>13230</v>
      </c>
      <c r="D22505" s="57" t="s">
        <v>13231</v>
      </c>
    </row>
    <row r="22506" spans="1:4">
      <c r="A22506" s="57" t="s">
        <v>8002</v>
      </c>
      <c r="B22506" s="57" t="s">
        <v>2503</v>
      </c>
      <c r="C22506" s="57" t="s">
        <v>13232</v>
      </c>
      <c r="D22506" s="57" t="s">
        <v>13233</v>
      </c>
    </row>
    <row r="22507" spans="1:4">
      <c r="A22507" s="57" t="s">
        <v>8002</v>
      </c>
      <c r="B22507" s="57" t="s">
        <v>2503</v>
      </c>
      <c r="C22507" s="57" t="s">
        <v>13234</v>
      </c>
      <c r="D22507" s="57" t="s">
        <v>15598</v>
      </c>
    </row>
    <row r="22508" spans="1:4">
      <c r="A22508" s="57" t="s">
        <v>8002</v>
      </c>
      <c r="B22508" s="57" t="s">
        <v>2503</v>
      </c>
      <c r="C22508" s="57" t="s">
        <v>15599</v>
      </c>
      <c r="D22508" s="57" t="s">
        <v>15600</v>
      </c>
    </row>
    <row r="22509" spans="1:4">
      <c r="A22509" s="57" t="s">
        <v>8002</v>
      </c>
      <c r="B22509" s="57" t="s">
        <v>2503</v>
      </c>
      <c r="C22509" s="57" t="s">
        <v>15601</v>
      </c>
      <c r="D22509" s="57" t="s">
        <v>15602</v>
      </c>
    </row>
    <row r="22510" spans="1:4">
      <c r="A22510" s="57" t="s">
        <v>8002</v>
      </c>
      <c r="B22510" s="57" t="s">
        <v>2503</v>
      </c>
      <c r="C22510" s="57" t="s">
        <v>17601</v>
      </c>
      <c r="D22510" s="57" t="s">
        <v>17602</v>
      </c>
    </row>
    <row r="22511" spans="1:4">
      <c r="A22511" s="57" t="s">
        <v>9433</v>
      </c>
      <c r="B22511" s="57" t="s">
        <v>2503</v>
      </c>
      <c r="C22511" s="57" t="s">
        <v>9434</v>
      </c>
      <c r="D22511" s="57" t="s">
        <v>9435</v>
      </c>
    </row>
    <row r="22512" spans="1:4">
      <c r="A22512" s="57" t="s">
        <v>9433</v>
      </c>
      <c r="B22512" s="57" t="s">
        <v>2503</v>
      </c>
      <c r="C22512" s="57" t="s">
        <v>15603</v>
      </c>
      <c r="D22512" s="57" t="s">
        <v>17603</v>
      </c>
    </row>
    <row r="22513" spans="1:4">
      <c r="A22513" s="57" t="s">
        <v>77523</v>
      </c>
      <c r="B22513" s="57" t="s">
        <v>2503</v>
      </c>
      <c r="C22513" s="57" t="s">
        <v>77524</v>
      </c>
      <c r="D22513" s="57" t="s">
        <v>77525</v>
      </c>
    </row>
    <row r="22514" spans="1:4">
      <c r="A22514" s="57" t="s">
        <v>53852</v>
      </c>
      <c r="B22514" s="57" t="s">
        <v>12940</v>
      </c>
      <c r="C22514" s="57" t="s">
        <v>53853</v>
      </c>
      <c r="D22514" s="57" t="s">
        <v>53854</v>
      </c>
    </row>
    <row r="22515" spans="1:4">
      <c r="A22515" s="57" t="s">
        <v>53852</v>
      </c>
      <c r="B22515" s="57"/>
      <c r="C22515" s="57" t="s">
        <v>53855</v>
      </c>
      <c r="D22515" s="57" t="s">
        <v>53856</v>
      </c>
    </row>
    <row r="22516" spans="1:4">
      <c r="A22516" s="57" t="s">
        <v>53852</v>
      </c>
      <c r="B22516" s="57"/>
      <c r="C22516" s="57" t="s">
        <v>53857</v>
      </c>
      <c r="D22516" s="57" t="s">
        <v>53858</v>
      </c>
    </row>
    <row r="22517" spans="1:4">
      <c r="A22517" s="57" t="s">
        <v>53852</v>
      </c>
      <c r="B22517" s="57"/>
      <c r="C22517" s="57" t="s">
        <v>53859</v>
      </c>
      <c r="D22517" s="57" t="s">
        <v>53860</v>
      </c>
    </row>
    <row r="22518" spans="1:4">
      <c r="A22518" s="57" t="s">
        <v>53861</v>
      </c>
      <c r="B22518" s="57" t="s">
        <v>12940</v>
      </c>
      <c r="C22518" s="57" t="s">
        <v>53862</v>
      </c>
      <c r="D22518" s="57" t="s">
        <v>53863</v>
      </c>
    </row>
    <row r="22519" spans="1:4">
      <c r="A22519" s="57" t="s">
        <v>53864</v>
      </c>
      <c r="B22519" s="57" t="s">
        <v>12940</v>
      </c>
      <c r="C22519" s="57" t="s">
        <v>53865</v>
      </c>
      <c r="D22519" s="57" t="s">
        <v>19034</v>
      </c>
    </row>
    <row r="22520" spans="1:4">
      <c r="A22520" s="57" t="s">
        <v>53866</v>
      </c>
      <c r="B22520" s="57" t="s">
        <v>12940</v>
      </c>
      <c r="C22520" s="57" t="s">
        <v>53867</v>
      </c>
      <c r="D22520" s="57" t="s">
        <v>53868</v>
      </c>
    </row>
    <row r="22521" spans="1:4">
      <c r="A22521" s="57" t="s">
        <v>53869</v>
      </c>
      <c r="B22521" s="57" t="s">
        <v>12940</v>
      </c>
      <c r="C22521" s="57" t="s">
        <v>53870</v>
      </c>
      <c r="D22521" s="57" t="s">
        <v>53871</v>
      </c>
    </row>
    <row r="22522" spans="1:4">
      <c r="A22522" s="57" t="s">
        <v>53872</v>
      </c>
      <c r="B22522" s="57" t="s">
        <v>12940</v>
      </c>
      <c r="C22522" s="57" t="s">
        <v>53873</v>
      </c>
      <c r="D22522" s="57" t="s">
        <v>53874</v>
      </c>
    </row>
    <row r="22523" spans="1:4">
      <c r="A22523" s="57" t="s">
        <v>53872</v>
      </c>
      <c r="B22523" s="57"/>
      <c r="C22523" s="57" t="s">
        <v>53875</v>
      </c>
      <c r="D22523" s="57" t="s">
        <v>53876</v>
      </c>
    </row>
    <row r="22524" spans="1:4">
      <c r="A22524" s="57" t="s">
        <v>53877</v>
      </c>
      <c r="B22524" s="57" t="s">
        <v>12940</v>
      </c>
      <c r="C22524" s="57" t="s">
        <v>53878</v>
      </c>
      <c r="D22524" s="57" t="s">
        <v>53879</v>
      </c>
    </row>
    <row r="22525" spans="1:4">
      <c r="A22525" s="57" t="s">
        <v>53880</v>
      </c>
      <c r="B22525" s="57" t="s">
        <v>12940</v>
      </c>
      <c r="C22525" s="57" t="s">
        <v>53881</v>
      </c>
      <c r="D22525" s="57" t="s">
        <v>53882</v>
      </c>
    </row>
    <row r="22526" spans="1:4">
      <c r="A22526" s="57" t="s">
        <v>53880</v>
      </c>
      <c r="B22526" s="57"/>
      <c r="C22526" s="57" t="s">
        <v>53883</v>
      </c>
      <c r="D22526" s="57" t="s">
        <v>53884</v>
      </c>
    </row>
    <row r="22527" spans="1:4">
      <c r="A22527" s="57" t="s">
        <v>53880</v>
      </c>
      <c r="B22527" s="57"/>
      <c r="C22527" s="57" t="s">
        <v>53885</v>
      </c>
      <c r="D22527" s="57" t="s">
        <v>53886</v>
      </c>
    </row>
    <row r="22528" spans="1:4">
      <c r="A22528" s="57" t="s">
        <v>53880</v>
      </c>
      <c r="B22528" s="57"/>
      <c r="C22528" s="57" t="s">
        <v>53887</v>
      </c>
      <c r="D22528" s="57" t="s">
        <v>53888</v>
      </c>
    </row>
    <row r="22529" spans="1:4">
      <c r="A22529" s="57" t="s">
        <v>53880</v>
      </c>
      <c r="B22529" s="57"/>
      <c r="C22529" s="57" t="s">
        <v>53889</v>
      </c>
      <c r="D22529" s="57" t="s">
        <v>53890</v>
      </c>
    </row>
    <row r="22530" spans="1:4">
      <c r="A22530" s="57" t="s">
        <v>53880</v>
      </c>
      <c r="B22530" s="57"/>
      <c r="C22530" s="57" t="s">
        <v>53891</v>
      </c>
      <c r="D22530" s="57" t="s">
        <v>53892</v>
      </c>
    </row>
    <row r="22531" spans="1:4">
      <c r="A22531" s="57" t="s">
        <v>53880</v>
      </c>
      <c r="B22531" s="57"/>
      <c r="C22531" s="57" t="s">
        <v>75513</v>
      </c>
      <c r="D22531" s="57" t="s">
        <v>75514</v>
      </c>
    </row>
    <row r="22532" spans="1:4">
      <c r="A22532" s="57" t="s">
        <v>53893</v>
      </c>
      <c r="B22532" s="57" t="s">
        <v>12940</v>
      </c>
      <c r="C22532" s="57" t="s">
        <v>53894</v>
      </c>
      <c r="D22532" s="57" t="s">
        <v>51749</v>
      </c>
    </row>
    <row r="22533" spans="1:4">
      <c r="A22533" s="57" t="s">
        <v>53893</v>
      </c>
      <c r="B22533" s="57"/>
      <c r="C22533" s="57" t="s">
        <v>53895</v>
      </c>
      <c r="D22533" s="57" t="s">
        <v>51751</v>
      </c>
    </row>
    <row r="22534" spans="1:4">
      <c r="A22534" s="57" t="s">
        <v>53896</v>
      </c>
      <c r="B22534" s="57" t="s">
        <v>12940</v>
      </c>
      <c r="C22534" s="57" t="s">
        <v>53897</v>
      </c>
      <c r="D22534" s="57" t="s">
        <v>53898</v>
      </c>
    </row>
    <row r="22535" spans="1:4">
      <c r="A22535" s="57" t="s">
        <v>53896</v>
      </c>
      <c r="B22535" s="57"/>
      <c r="C22535" s="57" t="s">
        <v>53899</v>
      </c>
      <c r="D22535" s="57" t="s">
        <v>53900</v>
      </c>
    </row>
    <row r="22536" spans="1:4">
      <c r="A22536" s="57" t="s">
        <v>53896</v>
      </c>
      <c r="B22536" s="57"/>
      <c r="C22536" s="57" t="s">
        <v>53901</v>
      </c>
      <c r="D22536" s="57" t="s">
        <v>53902</v>
      </c>
    </row>
    <row r="22537" spans="1:4">
      <c r="A22537" s="57" t="s">
        <v>53896</v>
      </c>
      <c r="B22537" s="57"/>
      <c r="C22537" s="57" t="s">
        <v>53903</v>
      </c>
      <c r="D22537" s="57" t="s">
        <v>53904</v>
      </c>
    </row>
    <row r="22538" spans="1:4">
      <c r="A22538" s="57" t="s">
        <v>53896</v>
      </c>
      <c r="B22538" s="57"/>
      <c r="C22538" s="57" t="s">
        <v>53905</v>
      </c>
      <c r="D22538" s="57" t="s">
        <v>53906</v>
      </c>
    </row>
    <row r="22539" spans="1:4">
      <c r="A22539" s="57" t="s">
        <v>53896</v>
      </c>
      <c r="B22539" s="57"/>
      <c r="C22539" s="57" t="s">
        <v>53907</v>
      </c>
      <c r="D22539" s="57" t="s">
        <v>53908</v>
      </c>
    </row>
    <row r="22540" spans="1:4">
      <c r="A22540" s="57" t="s">
        <v>53896</v>
      </c>
      <c r="B22540" s="57"/>
      <c r="C22540" s="57" t="s">
        <v>53909</v>
      </c>
      <c r="D22540" s="57" t="s">
        <v>53910</v>
      </c>
    </row>
    <row r="22541" spans="1:4">
      <c r="A22541" s="57" t="s">
        <v>53911</v>
      </c>
      <c r="B22541" s="57" t="s">
        <v>12940</v>
      </c>
      <c r="C22541" s="57" t="s">
        <v>53912</v>
      </c>
      <c r="D22541" s="57" t="s">
        <v>53913</v>
      </c>
    </row>
    <row r="22542" spans="1:4">
      <c r="A22542" s="57" t="s">
        <v>53914</v>
      </c>
      <c r="B22542" s="57" t="s">
        <v>12940</v>
      </c>
      <c r="C22542" s="57" t="s">
        <v>53915</v>
      </c>
      <c r="D22542" s="57" t="s">
        <v>53916</v>
      </c>
    </row>
    <row r="22543" spans="1:4">
      <c r="A22543" s="57" t="s">
        <v>53914</v>
      </c>
      <c r="B22543" s="57"/>
      <c r="C22543" s="57" t="s">
        <v>53917</v>
      </c>
      <c r="D22543" s="57" t="s">
        <v>53918</v>
      </c>
    </row>
    <row r="22544" spans="1:4">
      <c r="A22544" s="57" t="s">
        <v>53919</v>
      </c>
      <c r="B22544" s="57" t="s">
        <v>12940</v>
      </c>
      <c r="C22544" s="57" t="s">
        <v>53920</v>
      </c>
      <c r="D22544" s="57" t="s">
        <v>53921</v>
      </c>
    </row>
    <row r="22545" spans="1:4">
      <c r="A22545" s="57" t="s">
        <v>53922</v>
      </c>
      <c r="B22545" s="57" t="s">
        <v>12940</v>
      </c>
      <c r="C22545" s="57" t="s">
        <v>53923</v>
      </c>
      <c r="D22545" s="57" t="s">
        <v>53924</v>
      </c>
    </row>
    <row r="22546" spans="1:4">
      <c r="A22546" s="57" t="s">
        <v>53925</v>
      </c>
      <c r="B22546" s="57" t="s">
        <v>12940</v>
      </c>
      <c r="C22546" s="57" t="s">
        <v>53926</v>
      </c>
      <c r="D22546" s="57" t="s">
        <v>53927</v>
      </c>
    </row>
    <row r="22547" spans="1:4">
      <c r="A22547" s="57" t="s">
        <v>53928</v>
      </c>
      <c r="B22547" s="57" t="s">
        <v>12940</v>
      </c>
      <c r="C22547" s="57" t="s">
        <v>53929</v>
      </c>
      <c r="D22547" s="57" t="s">
        <v>53930</v>
      </c>
    </row>
    <row r="22548" spans="1:4">
      <c r="A22548" s="57" t="s">
        <v>53931</v>
      </c>
      <c r="B22548" s="57" t="s">
        <v>12940</v>
      </c>
      <c r="C22548" s="57" t="s">
        <v>53932</v>
      </c>
      <c r="D22548" s="57" t="s">
        <v>53933</v>
      </c>
    </row>
    <row r="22549" spans="1:4">
      <c r="A22549" s="57" t="s">
        <v>53934</v>
      </c>
      <c r="B22549" s="57" t="s">
        <v>12940</v>
      </c>
      <c r="C22549" s="57" t="s">
        <v>53935</v>
      </c>
      <c r="D22549" s="57" t="s">
        <v>19034</v>
      </c>
    </row>
    <row r="22550" spans="1:4">
      <c r="A22550" s="57" t="s">
        <v>53936</v>
      </c>
      <c r="B22550" s="57" t="s">
        <v>12940</v>
      </c>
      <c r="C22550" s="57" t="s">
        <v>53937</v>
      </c>
      <c r="D22550" s="57" t="s">
        <v>53938</v>
      </c>
    </row>
    <row r="22551" spans="1:4">
      <c r="A22551" s="57" t="s">
        <v>53936</v>
      </c>
      <c r="B22551" s="57"/>
      <c r="C22551" s="57" t="s">
        <v>53939</v>
      </c>
      <c r="D22551" s="57" t="s">
        <v>53940</v>
      </c>
    </row>
    <row r="22552" spans="1:4">
      <c r="A22552" s="57" t="s">
        <v>53936</v>
      </c>
      <c r="B22552" s="57"/>
      <c r="C22552" s="57" t="s">
        <v>53941</v>
      </c>
      <c r="D22552" s="57" t="s">
        <v>53942</v>
      </c>
    </row>
    <row r="22553" spans="1:4">
      <c r="A22553" s="57" t="s">
        <v>53936</v>
      </c>
      <c r="B22553" s="57"/>
      <c r="C22553" s="57" t="s">
        <v>53943</v>
      </c>
      <c r="D22553" s="57" t="s">
        <v>53944</v>
      </c>
    </row>
    <row r="22554" spans="1:4">
      <c r="A22554" s="57" t="s">
        <v>53936</v>
      </c>
      <c r="B22554" s="57"/>
      <c r="C22554" s="57" t="s">
        <v>53945</v>
      </c>
      <c r="D22554" s="57" t="s">
        <v>19034</v>
      </c>
    </row>
    <row r="22555" spans="1:4">
      <c r="A22555" s="57" t="s">
        <v>53936</v>
      </c>
      <c r="B22555" s="57"/>
      <c r="C22555" s="57" t="s">
        <v>53946</v>
      </c>
      <c r="D22555" s="57" t="s">
        <v>53947</v>
      </c>
    </row>
    <row r="22556" spans="1:4">
      <c r="A22556" s="57" t="s">
        <v>53948</v>
      </c>
      <c r="B22556" s="57" t="s">
        <v>12940</v>
      </c>
      <c r="C22556" s="57" t="s">
        <v>53949</v>
      </c>
      <c r="D22556" s="57" t="s">
        <v>53950</v>
      </c>
    </row>
    <row r="22557" spans="1:4">
      <c r="A22557" s="57" t="s">
        <v>53948</v>
      </c>
      <c r="B22557" s="57"/>
      <c r="C22557" s="57" t="s">
        <v>53951</v>
      </c>
      <c r="D22557" s="57" t="s">
        <v>53952</v>
      </c>
    </row>
    <row r="22558" spans="1:4">
      <c r="A22558" s="57" t="s">
        <v>53948</v>
      </c>
      <c r="B22558" s="57"/>
      <c r="C22558" s="57" t="s">
        <v>53953</v>
      </c>
      <c r="D22558" s="57" t="s">
        <v>53954</v>
      </c>
    </row>
    <row r="22559" spans="1:4">
      <c r="A22559" s="57" t="s">
        <v>53948</v>
      </c>
      <c r="B22559" s="57"/>
      <c r="C22559" s="57" t="s">
        <v>53955</v>
      </c>
      <c r="D22559" s="57" t="s">
        <v>53956</v>
      </c>
    </row>
    <row r="22560" spans="1:4">
      <c r="A22560" s="57" t="s">
        <v>53948</v>
      </c>
      <c r="B22560" s="57"/>
      <c r="C22560" s="57" t="s">
        <v>53957</v>
      </c>
      <c r="D22560" s="57" t="s">
        <v>53958</v>
      </c>
    </row>
    <row r="22561" spans="1:4">
      <c r="A22561" s="57" t="s">
        <v>53948</v>
      </c>
      <c r="B22561" s="57"/>
      <c r="C22561" s="57" t="s">
        <v>53959</v>
      </c>
      <c r="D22561" s="57" t="s">
        <v>53960</v>
      </c>
    </row>
    <row r="22562" spans="1:4">
      <c r="A22562" s="57" t="s">
        <v>53948</v>
      </c>
      <c r="B22562" s="57"/>
      <c r="C22562" s="57" t="s">
        <v>53961</v>
      </c>
      <c r="D22562" s="57" t="s">
        <v>53962</v>
      </c>
    </row>
    <row r="22563" spans="1:4">
      <c r="A22563" s="57" t="s">
        <v>53948</v>
      </c>
      <c r="B22563" s="57"/>
      <c r="C22563" s="57" t="s">
        <v>53963</v>
      </c>
      <c r="D22563" s="57" t="s">
        <v>2836</v>
      </c>
    </row>
    <row r="22564" spans="1:4">
      <c r="A22564" s="57" t="s">
        <v>53948</v>
      </c>
      <c r="B22564" s="57"/>
      <c r="C22564" s="57" t="s">
        <v>53964</v>
      </c>
      <c r="D22564" s="57" t="s">
        <v>53965</v>
      </c>
    </row>
    <row r="22565" spans="1:4">
      <c r="A22565" s="57" t="s">
        <v>53948</v>
      </c>
      <c r="B22565" s="57"/>
      <c r="C22565" s="57" t="s">
        <v>53966</v>
      </c>
      <c r="D22565" s="57" t="s">
        <v>53967</v>
      </c>
    </row>
    <row r="22566" spans="1:4">
      <c r="A22566" s="57" t="s">
        <v>53968</v>
      </c>
      <c r="B22566" s="57" t="s">
        <v>12940</v>
      </c>
      <c r="C22566" s="57" t="s">
        <v>53969</v>
      </c>
      <c r="D22566" s="57" t="s">
        <v>53970</v>
      </c>
    </row>
    <row r="22567" spans="1:4">
      <c r="A22567" s="57" t="s">
        <v>53968</v>
      </c>
      <c r="B22567" s="57"/>
      <c r="C22567" s="57" t="s">
        <v>53971</v>
      </c>
      <c r="D22567" s="57" t="s">
        <v>53972</v>
      </c>
    </row>
    <row r="22568" spans="1:4">
      <c r="A22568" s="57" t="s">
        <v>8003</v>
      </c>
      <c r="B22568" s="57" t="s">
        <v>2505</v>
      </c>
      <c r="C22568" s="57" t="s">
        <v>4497</v>
      </c>
      <c r="D22568" s="57" t="s">
        <v>4498</v>
      </c>
    </row>
    <row r="22569" spans="1:4">
      <c r="A22569" s="57" t="s">
        <v>8003</v>
      </c>
      <c r="B22569" s="57" t="s">
        <v>2505</v>
      </c>
      <c r="C22569" s="57" t="s">
        <v>5682</v>
      </c>
      <c r="D22569" s="57" t="s">
        <v>5683</v>
      </c>
    </row>
    <row r="22570" spans="1:4">
      <c r="A22570" s="57" t="s">
        <v>8003</v>
      </c>
      <c r="B22570" s="57" t="s">
        <v>2505</v>
      </c>
      <c r="C22570" s="57" t="s">
        <v>8497</v>
      </c>
      <c r="D22570" s="57" t="s">
        <v>8498</v>
      </c>
    </row>
    <row r="22571" spans="1:4">
      <c r="A22571" s="57" t="s">
        <v>8003</v>
      </c>
      <c r="B22571" s="57" t="s">
        <v>2505</v>
      </c>
      <c r="C22571" s="57" t="s">
        <v>13235</v>
      </c>
      <c r="D22571" s="57" t="s">
        <v>13236</v>
      </c>
    </row>
    <row r="22572" spans="1:4">
      <c r="A22572" s="57" t="s">
        <v>8003</v>
      </c>
      <c r="B22572" s="57" t="s">
        <v>2505</v>
      </c>
      <c r="C22572" s="57" t="s">
        <v>15604</v>
      </c>
      <c r="D22572" s="57" t="s">
        <v>15605</v>
      </c>
    </row>
    <row r="22573" spans="1:4">
      <c r="A22573" s="57" t="s">
        <v>8003</v>
      </c>
      <c r="B22573" s="57" t="s">
        <v>2505</v>
      </c>
      <c r="C22573" s="57" t="s">
        <v>17604</v>
      </c>
      <c r="D22573" s="57" t="s">
        <v>17605</v>
      </c>
    </row>
    <row r="22574" spans="1:4">
      <c r="A22574" s="57" t="s">
        <v>10223</v>
      </c>
      <c r="B22574" s="57" t="s">
        <v>8193</v>
      </c>
      <c r="C22574" s="57" t="s">
        <v>10224</v>
      </c>
      <c r="D22574" s="57" t="s">
        <v>10225</v>
      </c>
    </row>
    <row r="22575" spans="1:4">
      <c r="A22575" s="57" t="s">
        <v>8004</v>
      </c>
      <c r="B22575" s="57" t="s">
        <v>8193</v>
      </c>
      <c r="C22575" s="57" t="s">
        <v>6896</v>
      </c>
      <c r="D22575" s="57" t="s">
        <v>6897</v>
      </c>
    </row>
    <row r="22576" spans="1:4">
      <c r="A22576" s="57" t="s">
        <v>8004</v>
      </c>
      <c r="B22576" s="57" t="s">
        <v>8193</v>
      </c>
      <c r="C22576" s="57" t="s">
        <v>7450</v>
      </c>
      <c r="D22576" s="57" t="s">
        <v>7451</v>
      </c>
    </row>
    <row r="22577" spans="1:4">
      <c r="A22577" s="57" t="s">
        <v>8004</v>
      </c>
      <c r="B22577" s="57" t="s">
        <v>8193</v>
      </c>
      <c r="C22577" s="57" t="s">
        <v>17606</v>
      </c>
      <c r="D22577" s="57" t="s">
        <v>17607</v>
      </c>
    </row>
    <row r="22578" spans="1:4">
      <c r="A22578" s="57" t="s">
        <v>53973</v>
      </c>
      <c r="B22578" s="57" t="s">
        <v>12940</v>
      </c>
      <c r="C22578" s="57" t="s">
        <v>53974</v>
      </c>
      <c r="D22578" s="57" t="s">
        <v>53975</v>
      </c>
    </row>
    <row r="22579" spans="1:4">
      <c r="A22579" s="57" t="s">
        <v>8005</v>
      </c>
      <c r="B22579" s="57" t="s">
        <v>2508</v>
      </c>
      <c r="C22579" s="57" t="s">
        <v>6894</v>
      </c>
      <c r="D22579" s="57" t="s">
        <v>6895</v>
      </c>
    </row>
    <row r="22580" spans="1:4">
      <c r="A22580" s="57" t="s">
        <v>53976</v>
      </c>
      <c r="B22580" s="57" t="s">
        <v>12940</v>
      </c>
      <c r="C22580" s="57" t="s">
        <v>53977</v>
      </c>
      <c r="D22580" s="57" t="s">
        <v>2836</v>
      </c>
    </row>
    <row r="22581" spans="1:4">
      <c r="A22581" s="57" t="s">
        <v>53978</v>
      </c>
      <c r="B22581" s="57" t="s">
        <v>12940</v>
      </c>
      <c r="C22581" s="57" t="s">
        <v>53979</v>
      </c>
      <c r="D22581" s="57" t="s">
        <v>40800</v>
      </c>
    </row>
    <row r="22582" spans="1:4">
      <c r="A22582" s="57" t="s">
        <v>53980</v>
      </c>
      <c r="B22582" s="57" t="s">
        <v>12940</v>
      </c>
      <c r="C22582" s="57" t="s">
        <v>53981</v>
      </c>
      <c r="D22582" s="57" t="s">
        <v>53982</v>
      </c>
    </row>
    <row r="22583" spans="1:4">
      <c r="A22583" s="57" t="s">
        <v>53980</v>
      </c>
      <c r="B22583" s="57"/>
      <c r="C22583" s="57" t="s">
        <v>53983</v>
      </c>
      <c r="D22583" s="57" t="s">
        <v>53984</v>
      </c>
    </row>
    <row r="22584" spans="1:4">
      <c r="A22584" s="57" t="s">
        <v>53985</v>
      </c>
      <c r="B22584" s="57" t="s">
        <v>12940</v>
      </c>
      <c r="C22584" s="57" t="s">
        <v>53986</v>
      </c>
      <c r="D22584" s="57" t="s">
        <v>53987</v>
      </c>
    </row>
    <row r="22585" spans="1:4">
      <c r="A22585" s="57" t="s">
        <v>53985</v>
      </c>
      <c r="B22585" s="57"/>
      <c r="C22585" s="57" t="s">
        <v>53988</v>
      </c>
      <c r="D22585" s="57" t="s">
        <v>53989</v>
      </c>
    </row>
    <row r="22586" spans="1:4">
      <c r="A22586" s="57" t="s">
        <v>53990</v>
      </c>
      <c r="B22586" s="57" t="s">
        <v>12940</v>
      </c>
      <c r="C22586" s="57" t="s">
        <v>53991</v>
      </c>
      <c r="D22586" s="57" t="s">
        <v>53992</v>
      </c>
    </row>
    <row r="22587" spans="1:4">
      <c r="A22587" s="57" t="s">
        <v>53993</v>
      </c>
      <c r="B22587" s="57" t="s">
        <v>12940</v>
      </c>
      <c r="C22587" s="57" t="s">
        <v>53994</v>
      </c>
      <c r="D22587" s="57" t="s">
        <v>53995</v>
      </c>
    </row>
    <row r="22588" spans="1:4">
      <c r="A22588" s="57" t="s">
        <v>53993</v>
      </c>
      <c r="B22588" s="57"/>
      <c r="C22588" s="57" t="s">
        <v>53996</v>
      </c>
      <c r="D22588" s="57" t="s">
        <v>53995</v>
      </c>
    </row>
    <row r="22589" spans="1:4">
      <c r="A22589" s="57" t="s">
        <v>53997</v>
      </c>
      <c r="B22589" s="57" t="s">
        <v>12940</v>
      </c>
      <c r="C22589" s="57" t="s">
        <v>53998</v>
      </c>
      <c r="D22589" s="57" t="s">
        <v>53999</v>
      </c>
    </row>
    <row r="22590" spans="1:4">
      <c r="A22590" s="57" t="s">
        <v>54000</v>
      </c>
      <c r="B22590" s="57" t="s">
        <v>12940</v>
      </c>
      <c r="C22590" s="57" t="s">
        <v>54001</v>
      </c>
      <c r="D22590" s="57" t="s">
        <v>54002</v>
      </c>
    </row>
    <row r="22591" spans="1:4">
      <c r="A22591" s="57" t="s">
        <v>54000</v>
      </c>
      <c r="B22591" s="57"/>
      <c r="C22591" s="57" t="s">
        <v>54003</v>
      </c>
      <c r="D22591" s="57" t="s">
        <v>54004</v>
      </c>
    </row>
    <row r="22592" spans="1:4">
      <c r="A22592" s="57" t="s">
        <v>54000</v>
      </c>
      <c r="B22592" s="57"/>
      <c r="C22592" s="57" t="s">
        <v>54005</v>
      </c>
      <c r="D22592" s="57" t="s">
        <v>54006</v>
      </c>
    </row>
    <row r="22593" spans="1:4">
      <c r="A22593" s="57" t="s">
        <v>54000</v>
      </c>
      <c r="B22593" s="57"/>
      <c r="C22593" s="57" t="s">
        <v>54007</v>
      </c>
      <c r="D22593" s="57" t="s">
        <v>54008</v>
      </c>
    </row>
    <row r="22594" spans="1:4">
      <c r="A22594" s="57" t="s">
        <v>54000</v>
      </c>
      <c r="B22594" s="57"/>
      <c r="C22594" s="57" t="s">
        <v>54009</v>
      </c>
      <c r="D22594" s="57" t="s">
        <v>54010</v>
      </c>
    </row>
    <row r="22595" spans="1:4">
      <c r="A22595" s="57" t="s">
        <v>54000</v>
      </c>
      <c r="B22595" s="57"/>
      <c r="C22595" s="57" t="s">
        <v>54011</v>
      </c>
      <c r="D22595" s="57" t="s">
        <v>54012</v>
      </c>
    </row>
    <row r="22596" spans="1:4">
      <c r="A22596" s="57" t="s">
        <v>54000</v>
      </c>
      <c r="B22596" s="57"/>
      <c r="C22596" s="57" t="s">
        <v>54013</v>
      </c>
      <c r="D22596" s="57" t="s">
        <v>54014</v>
      </c>
    </row>
    <row r="22597" spans="1:4">
      <c r="A22597" s="57" t="s">
        <v>54000</v>
      </c>
      <c r="B22597" s="57"/>
      <c r="C22597" s="57" t="s">
        <v>54015</v>
      </c>
      <c r="D22597" s="57" t="s">
        <v>54016</v>
      </c>
    </row>
    <row r="22598" spans="1:4">
      <c r="A22598" s="57" t="s">
        <v>54000</v>
      </c>
      <c r="B22598" s="57"/>
      <c r="C22598" s="57" t="s">
        <v>54017</v>
      </c>
      <c r="D22598" s="57" t="s">
        <v>54018</v>
      </c>
    </row>
    <row r="22599" spans="1:4">
      <c r="A22599" s="57" t="s">
        <v>54000</v>
      </c>
      <c r="B22599" s="57"/>
      <c r="C22599" s="57" t="s">
        <v>54019</v>
      </c>
      <c r="D22599" s="57" t="s">
        <v>54020</v>
      </c>
    </row>
    <row r="22600" spans="1:4">
      <c r="A22600" s="57" t="s">
        <v>54000</v>
      </c>
      <c r="B22600" s="57"/>
      <c r="C22600" s="57" t="s">
        <v>54021</v>
      </c>
      <c r="D22600" s="57" t="s">
        <v>54022</v>
      </c>
    </row>
    <row r="22601" spans="1:4">
      <c r="A22601" s="57" t="s">
        <v>54000</v>
      </c>
      <c r="B22601" s="57"/>
      <c r="C22601" s="57" t="s">
        <v>54023</v>
      </c>
      <c r="D22601" s="57" t="s">
        <v>54024</v>
      </c>
    </row>
    <row r="22602" spans="1:4">
      <c r="A22602" s="57" t="s">
        <v>54000</v>
      </c>
      <c r="B22602" s="57"/>
      <c r="C22602" s="57" t="s">
        <v>54025</v>
      </c>
      <c r="D22602" s="57" t="s">
        <v>54026</v>
      </c>
    </row>
    <row r="22603" spans="1:4">
      <c r="A22603" s="57" t="s">
        <v>54000</v>
      </c>
      <c r="B22603" s="57"/>
      <c r="C22603" s="57" t="s">
        <v>54027</v>
      </c>
      <c r="D22603" s="57" t="s">
        <v>54028</v>
      </c>
    </row>
    <row r="22604" spans="1:4">
      <c r="A22604" s="57" t="s">
        <v>54000</v>
      </c>
      <c r="B22604" s="57"/>
      <c r="C22604" s="57" t="s">
        <v>54029</v>
      </c>
      <c r="D22604" s="57" t="s">
        <v>54030</v>
      </c>
    </row>
    <row r="22605" spans="1:4">
      <c r="A22605" s="57" t="s">
        <v>54000</v>
      </c>
      <c r="B22605" s="57"/>
      <c r="C22605" s="57" t="s">
        <v>54031</v>
      </c>
      <c r="D22605" s="57" t="s">
        <v>54032</v>
      </c>
    </row>
    <row r="22606" spans="1:4">
      <c r="A22606" s="57" t="s">
        <v>54000</v>
      </c>
      <c r="B22606" s="57"/>
      <c r="C22606" s="57" t="s">
        <v>76787</v>
      </c>
      <c r="D22606" s="57" t="s">
        <v>76788</v>
      </c>
    </row>
    <row r="22607" spans="1:4">
      <c r="A22607" s="57" t="s">
        <v>54000</v>
      </c>
      <c r="B22607" s="57"/>
      <c r="C22607" s="57" t="s">
        <v>77526</v>
      </c>
      <c r="D22607" s="57" t="s">
        <v>77527</v>
      </c>
    </row>
    <row r="22608" spans="1:4">
      <c r="A22608" s="57" t="s">
        <v>54033</v>
      </c>
      <c r="B22608" s="57" t="s">
        <v>12940</v>
      </c>
      <c r="C22608" s="57" t="s">
        <v>54034</v>
      </c>
      <c r="D22608" s="57" t="s">
        <v>54035</v>
      </c>
    </row>
    <row r="22609" spans="1:4">
      <c r="A22609" s="57" t="s">
        <v>54036</v>
      </c>
      <c r="B22609" s="57" t="s">
        <v>12940</v>
      </c>
      <c r="C22609" s="57" t="s">
        <v>54037</v>
      </c>
      <c r="D22609" s="57" t="s">
        <v>54038</v>
      </c>
    </row>
    <row r="22610" spans="1:4">
      <c r="A22610" s="57" t="s">
        <v>54039</v>
      </c>
      <c r="B22610" s="57" t="s">
        <v>12940</v>
      </c>
      <c r="C22610" s="57" t="s">
        <v>54040</v>
      </c>
      <c r="D22610" s="57" t="s">
        <v>54041</v>
      </c>
    </row>
    <row r="22611" spans="1:4">
      <c r="A22611" s="57" t="s">
        <v>54042</v>
      </c>
      <c r="B22611" s="57" t="s">
        <v>12940</v>
      </c>
      <c r="C22611" s="57" t="s">
        <v>54043</v>
      </c>
      <c r="D22611" s="57" t="s">
        <v>54044</v>
      </c>
    </row>
    <row r="22612" spans="1:4">
      <c r="A22612" s="57" t="s">
        <v>54045</v>
      </c>
      <c r="B22612" s="57" t="s">
        <v>12940</v>
      </c>
      <c r="C22612" s="57" t="s">
        <v>54046</v>
      </c>
      <c r="D22612" s="57" t="s">
        <v>54047</v>
      </c>
    </row>
    <row r="22613" spans="1:4">
      <c r="A22613" s="57" t="s">
        <v>54048</v>
      </c>
      <c r="B22613" s="57" t="s">
        <v>12940</v>
      </c>
      <c r="C22613" s="57" t="s">
        <v>54049</v>
      </c>
      <c r="D22613" s="57" t="s">
        <v>54050</v>
      </c>
    </row>
    <row r="22614" spans="1:4">
      <c r="A22614" s="57" t="s">
        <v>54051</v>
      </c>
      <c r="B22614" s="57" t="s">
        <v>12940</v>
      </c>
      <c r="C22614" s="57" t="s">
        <v>54052</v>
      </c>
      <c r="D22614" s="57" t="s">
        <v>54053</v>
      </c>
    </row>
    <row r="22615" spans="1:4">
      <c r="A22615" s="57" t="s">
        <v>54051</v>
      </c>
      <c r="B22615" s="57"/>
      <c r="C22615" s="57" t="s">
        <v>54054</v>
      </c>
      <c r="D22615" s="57" t="s">
        <v>54055</v>
      </c>
    </row>
    <row r="22616" spans="1:4">
      <c r="A22616" s="57" t="s">
        <v>54051</v>
      </c>
      <c r="B22616" s="57"/>
      <c r="C22616" s="57" t="s">
        <v>54056</v>
      </c>
      <c r="D22616" s="57" t="s">
        <v>54057</v>
      </c>
    </row>
    <row r="22617" spans="1:4">
      <c r="A22617" s="57" t="s">
        <v>54051</v>
      </c>
      <c r="B22617" s="57"/>
      <c r="C22617" s="57" t="s">
        <v>54058</v>
      </c>
      <c r="D22617" s="57" t="s">
        <v>54059</v>
      </c>
    </row>
    <row r="22618" spans="1:4">
      <c r="A22618" s="57" t="s">
        <v>54051</v>
      </c>
      <c r="B22618" s="57"/>
      <c r="C22618" s="57" t="s">
        <v>75515</v>
      </c>
      <c r="D22618" s="57" t="s">
        <v>75516</v>
      </c>
    </row>
    <row r="22619" spans="1:4">
      <c r="A22619" s="57" t="s">
        <v>54060</v>
      </c>
      <c r="B22619" s="57" t="s">
        <v>12940</v>
      </c>
      <c r="C22619" s="57" t="s">
        <v>54061</v>
      </c>
      <c r="D22619" s="57" t="s">
        <v>27415</v>
      </c>
    </row>
    <row r="22620" spans="1:4">
      <c r="A22620" s="57" t="s">
        <v>54060</v>
      </c>
      <c r="B22620" s="57"/>
      <c r="C22620" s="57" t="s">
        <v>76789</v>
      </c>
      <c r="D22620" s="57" t="s">
        <v>76790</v>
      </c>
    </row>
    <row r="22621" spans="1:4">
      <c r="A22621" s="57" t="s">
        <v>54062</v>
      </c>
      <c r="B22621" s="57" t="s">
        <v>12940</v>
      </c>
      <c r="C22621" s="57" t="s">
        <v>54063</v>
      </c>
      <c r="D22621" s="57" t="s">
        <v>54064</v>
      </c>
    </row>
    <row r="22622" spans="1:4">
      <c r="A22622" s="57" t="s">
        <v>54062</v>
      </c>
      <c r="B22622" s="57"/>
      <c r="C22622" s="57" t="s">
        <v>54065</v>
      </c>
      <c r="D22622" s="57" t="s">
        <v>54066</v>
      </c>
    </row>
    <row r="22623" spans="1:4">
      <c r="A22623" s="57" t="s">
        <v>54062</v>
      </c>
      <c r="B22623" s="57"/>
      <c r="C22623" s="57" t="s">
        <v>54067</v>
      </c>
      <c r="D22623" s="57" t="s">
        <v>54068</v>
      </c>
    </row>
    <row r="22624" spans="1:4">
      <c r="A22624" s="57" t="s">
        <v>54069</v>
      </c>
      <c r="B22624" s="57" t="s">
        <v>12940</v>
      </c>
      <c r="C22624" s="57" t="s">
        <v>54070</v>
      </c>
      <c r="D22624" s="57" t="s">
        <v>54071</v>
      </c>
    </row>
    <row r="22625" spans="1:4">
      <c r="A22625" s="57" t="s">
        <v>54072</v>
      </c>
      <c r="B22625" s="57" t="s">
        <v>12940</v>
      </c>
      <c r="C22625" s="57" t="s">
        <v>54073</v>
      </c>
      <c r="D22625" s="57" t="s">
        <v>54074</v>
      </c>
    </row>
    <row r="22626" spans="1:4">
      <c r="A22626" s="57" t="s">
        <v>54075</v>
      </c>
      <c r="B22626" s="57" t="s">
        <v>12940</v>
      </c>
      <c r="C22626" s="57" t="s">
        <v>54076</v>
      </c>
      <c r="D22626" s="57" t="s">
        <v>54077</v>
      </c>
    </row>
    <row r="22627" spans="1:4">
      <c r="A22627" s="57" t="s">
        <v>54078</v>
      </c>
      <c r="B22627" s="57" t="s">
        <v>12940</v>
      </c>
      <c r="C22627" s="57" t="s">
        <v>54079</v>
      </c>
      <c r="D22627" s="57" t="s">
        <v>54080</v>
      </c>
    </row>
    <row r="22628" spans="1:4">
      <c r="A22628" s="57" t="s">
        <v>54081</v>
      </c>
      <c r="B22628" s="57" t="s">
        <v>12940</v>
      </c>
      <c r="C22628" s="57" t="s">
        <v>54082</v>
      </c>
      <c r="D22628" s="57" t="s">
        <v>54083</v>
      </c>
    </row>
    <row r="22629" spans="1:4">
      <c r="A22629" s="57" t="s">
        <v>8006</v>
      </c>
      <c r="B22629" s="57" t="s">
        <v>10502</v>
      </c>
      <c r="C22629" s="57" t="s">
        <v>4514</v>
      </c>
      <c r="D22629" s="57" t="s">
        <v>4376</v>
      </c>
    </row>
    <row r="22630" spans="1:4">
      <c r="A22630" s="57" t="s">
        <v>54084</v>
      </c>
      <c r="B22630" s="57" t="s">
        <v>12940</v>
      </c>
      <c r="C22630" s="57" t="s">
        <v>54085</v>
      </c>
      <c r="D22630" s="57" t="s">
        <v>54086</v>
      </c>
    </row>
    <row r="22631" spans="1:4">
      <c r="A22631" s="57" t="s">
        <v>54087</v>
      </c>
      <c r="B22631" s="57" t="s">
        <v>12940</v>
      </c>
      <c r="C22631" s="57" t="s">
        <v>54088</v>
      </c>
      <c r="D22631" s="57" t="s">
        <v>54089</v>
      </c>
    </row>
    <row r="22632" spans="1:4">
      <c r="A22632" s="57" t="s">
        <v>54090</v>
      </c>
      <c r="B22632" s="57" t="s">
        <v>12940</v>
      </c>
      <c r="C22632" s="57" t="s">
        <v>54091</v>
      </c>
      <c r="D22632" s="57" t="s">
        <v>54092</v>
      </c>
    </row>
    <row r="22633" spans="1:4">
      <c r="A22633" s="57" t="s">
        <v>54090</v>
      </c>
      <c r="B22633" s="57"/>
      <c r="C22633" s="57" t="s">
        <v>54093</v>
      </c>
      <c r="D22633" s="57" t="s">
        <v>54094</v>
      </c>
    </row>
    <row r="22634" spans="1:4">
      <c r="A22634" s="57" t="s">
        <v>54095</v>
      </c>
      <c r="B22634" s="57" t="s">
        <v>12940</v>
      </c>
      <c r="C22634" s="57" t="s">
        <v>54096</v>
      </c>
      <c r="D22634" s="57" t="s">
        <v>54097</v>
      </c>
    </row>
    <row r="22635" spans="1:4">
      <c r="A22635" s="57" t="s">
        <v>54095</v>
      </c>
      <c r="B22635" s="57"/>
      <c r="C22635" s="57" t="s">
        <v>54098</v>
      </c>
      <c r="D22635" s="57" t="s">
        <v>54099</v>
      </c>
    </row>
    <row r="22636" spans="1:4">
      <c r="A22636" s="57" t="s">
        <v>54095</v>
      </c>
      <c r="B22636" s="57"/>
      <c r="C22636" s="57" t="s">
        <v>54100</v>
      </c>
      <c r="D22636" s="57" t="s">
        <v>54101</v>
      </c>
    </row>
    <row r="22637" spans="1:4">
      <c r="A22637" s="57" t="s">
        <v>54095</v>
      </c>
      <c r="B22637" s="57"/>
      <c r="C22637" s="57" t="s">
        <v>54102</v>
      </c>
      <c r="D22637" s="57" t="s">
        <v>54103</v>
      </c>
    </row>
    <row r="22638" spans="1:4">
      <c r="A22638" s="57" t="s">
        <v>54095</v>
      </c>
      <c r="B22638" s="57"/>
      <c r="C22638" s="57" t="s">
        <v>54104</v>
      </c>
      <c r="D22638" s="57" t="s">
        <v>54105</v>
      </c>
    </row>
    <row r="22639" spans="1:4">
      <c r="A22639" s="57" t="s">
        <v>54095</v>
      </c>
      <c r="B22639" s="57"/>
      <c r="C22639" s="57" t="s">
        <v>54106</v>
      </c>
      <c r="D22639" s="57" t="s">
        <v>54107</v>
      </c>
    </row>
    <row r="22640" spans="1:4">
      <c r="A22640" s="57" t="s">
        <v>54108</v>
      </c>
      <c r="B22640" s="57" t="s">
        <v>12940</v>
      </c>
      <c r="C22640" s="57" t="s">
        <v>54109</v>
      </c>
      <c r="D22640" s="57" t="s">
        <v>54110</v>
      </c>
    </row>
    <row r="22641" spans="1:4">
      <c r="A22641" s="57" t="s">
        <v>54108</v>
      </c>
      <c r="B22641" s="57"/>
      <c r="C22641" s="57" t="s">
        <v>54111</v>
      </c>
      <c r="D22641" s="57" t="s">
        <v>54112</v>
      </c>
    </row>
    <row r="22642" spans="1:4">
      <c r="A22642" s="57" t="s">
        <v>54108</v>
      </c>
      <c r="B22642" s="57"/>
      <c r="C22642" s="57" t="s">
        <v>54113</v>
      </c>
      <c r="D22642" s="57" t="s">
        <v>54114</v>
      </c>
    </row>
    <row r="22643" spans="1:4">
      <c r="A22643" s="57" t="s">
        <v>54108</v>
      </c>
      <c r="B22643" s="57"/>
      <c r="C22643" s="57" t="s">
        <v>54115</v>
      </c>
      <c r="D22643" s="57" t="s">
        <v>54116</v>
      </c>
    </row>
    <row r="22644" spans="1:4">
      <c r="A22644" s="57" t="s">
        <v>54108</v>
      </c>
      <c r="B22644" s="57"/>
      <c r="C22644" s="57" t="s">
        <v>54117</v>
      </c>
      <c r="D22644" s="57" t="s">
        <v>54118</v>
      </c>
    </row>
    <row r="22645" spans="1:4">
      <c r="A22645" s="57" t="s">
        <v>54108</v>
      </c>
      <c r="B22645" s="57"/>
      <c r="C22645" s="57" t="s">
        <v>54119</v>
      </c>
      <c r="D22645" s="57" t="s">
        <v>54120</v>
      </c>
    </row>
    <row r="22646" spans="1:4">
      <c r="A22646" s="57" t="s">
        <v>54108</v>
      </c>
      <c r="B22646" s="57"/>
      <c r="C22646" s="57" t="s">
        <v>54121</v>
      </c>
      <c r="D22646" s="57" t="s">
        <v>54122</v>
      </c>
    </row>
    <row r="22647" spans="1:4">
      <c r="A22647" s="57" t="s">
        <v>54108</v>
      </c>
      <c r="B22647" s="57"/>
      <c r="C22647" s="57" t="s">
        <v>54123</v>
      </c>
      <c r="D22647" s="57" t="s">
        <v>54124</v>
      </c>
    </row>
    <row r="22648" spans="1:4">
      <c r="A22648" s="57" t="s">
        <v>54125</v>
      </c>
      <c r="B22648" s="57" t="s">
        <v>12940</v>
      </c>
      <c r="C22648" s="57" t="s">
        <v>54126</v>
      </c>
      <c r="D22648" s="57" t="s">
        <v>54127</v>
      </c>
    </row>
    <row r="22649" spans="1:4">
      <c r="A22649" s="57" t="s">
        <v>54128</v>
      </c>
      <c r="B22649" s="57" t="s">
        <v>12940</v>
      </c>
      <c r="C22649" s="57" t="s">
        <v>54129</v>
      </c>
      <c r="D22649" s="57" t="s">
        <v>54130</v>
      </c>
    </row>
    <row r="22650" spans="1:4">
      <c r="A22650" s="57" t="s">
        <v>54131</v>
      </c>
      <c r="B22650" s="57" t="s">
        <v>12940</v>
      </c>
      <c r="C22650" s="57" t="s">
        <v>54132</v>
      </c>
      <c r="D22650" s="57" t="s">
        <v>54133</v>
      </c>
    </row>
    <row r="22651" spans="1:4">
      <c r="A22651" s="57" t="s">
        <v>54134</v>
      </c>
      <c r="B22651" s="57" t="s">
        <v>12940</v>
      </c>
      <c r="C22651" s="57" t="s">
        <v>54135</v>
      </c>
      <c r="D22651" s="57" t="s">
        <v>54136</v>
      </c>
    </row>
    <row r="22652" spans="1:4">
      <c r="A22652" s="57" t="s">
        <v>54137</v>
      </c>
      <c r="B22652" s="57" t="s">
        <v>12940</v>
      </c>
      <c r="C22652" s="57" t="s">
        <v>54138</v>
      </c>
      <c r="D22652" s="57" t="s">
        <v>54139</v>
      </c>
    </row>
    <row r="22653" spans="1:4">
      <c r="A22653" s="57" t="s">
        <v>54140</v>
      </c>
      <c r="B22653" s="57" t="s">
        <v>12940</v>
      </c>
      <c r="C22653" s="57" t="s">
        <v>54141</v>
      </c>
      <c r="D22653" s="57" t="s">
        <v>54142</v>
      </c>
    </row>
    <row r="22654" spans="1:4">
      <c r="A22654" s="57" t="s">
        <v>8007</v>
      </c>
      <c r="B22654" s="57" t="s">
        <v>10890</v>
      </c>
      <c r="C22654" s="57" t="s">
        <v>4527</v>
      </c>
      <c r="D22654" s="57" t="s">
        <v>4528</v>
      </c>
    </row>
    <row r="22655" spans="1:4">
      <c r="A22655" s="57" t="s">
        <v>54143</v>
      </c>
      <c r="B22655" s="57" t="s">
        <v>12940</v>
      </c>
      <c r="C22655" s="57" t="s">
        <v>54144</v>
      </c>
      <c r="D22655" s="57" t="s">
        <v>54145</v>
      </c>
    </row>
    <row r="22656" spans="1:4">
      <c r="A22656" s="57" t="s">
        <v>54146</v>
      </c>
      <c r="B22656" s="57" t="s">
        <v>12940</v>
      </c>
      <c r="C22656" s="57" t="s">
        <v>54147</v>
      </c>
      <c r="D22656" s="57" t="s">
        <v>54145</v>
      </c>
    </row>
    <row r="22657" spans="1:4">
      <c r="A22657" s="57" t="s">
        <v>54148</v>
      </c>
      <c r="B22657" s="57" t="s">
        <v>12940</v>
      </c>
      <c r="C22657" s="57" t="s">
        <v>54149</v>
      </c>
      <c r="D22657" s="57" t="s">
        <v>54145</v>
      </c>
    </row>
    <row r="22658" spans="1:4">
      <c r="A22658" s="57" t="s">
        <v>54150</v>
      </c>
      <c r="B22658" s="57" t="s">
        <v>12940</v>
      </c>
      <c r="C22658" s="57" t="s">
        <v>54151</v>
      </c>
      <c r="D22658" s="57" t="s">
        <v>54145</v>
      </c>
    </row>
    <row r="22659" spans="1:4">
      <c r="A22659" s="57" t="s">
        <v>54152</v>
      </c>
      <c r="B22659" s="57" t="s">
        <v>12940</v>
      </c>
      <c r="C22659" s="57" t="s">
        <v>54153</v>
      </c>
      <c r="D22659" s="57" t="s">
        <v>54145</v>
      </c>
    </row>
    <row r="22660" spans="1:4">
      <c r="A22660" s="57" t="s">
        <v>54154</v>
      </c>
      <c r="B22660" s="57" t="s">
        <v>12940</v>
      </c>
      <c r="C22660" s="57" t="s">
        <v>54155</v>
      </c>
      <c r="D22660" s="57" t="s">
        <v>54145</v>
      </c>
    </row>
    <row r="22661" spans="1:4">
      <c r="A22661" s="57" t="s">
        <v>54156</v>
      </c>
      <c r="B22661" s="57" t="s">
        <v>12940</v>
      </c>
      <c r="C22661" s="57" t="s">
        <v>54157</v>
      </c>
      <c r="D22661" s="57" t="s">
        <v>54145</v>
      </c>
    </row>
    <row r="22662" spans="1:4">
      <c r="A22662" s="57" t="s">
        <v>54158</v>
      </c>
      <c r="B22662" s="57" t="s">
        <v>12940</v>
      </c>
      <c r="C22662" s="57" t="s">
        <v>54159</v>
      </c>
      <c r="D22662" s="57" t="s">
        <v>54145</v>
      </c>
    </row>
    <row r="22663" spans="1:4">
      <c r="A22663" s="57" t="s">
        <v>54160</v>
      </c>
      <c r="B22663" s="57" t="s">
        <v>12940</v>
      </c>
      <c r="C22663" s="57" t="s">
        <v>54161</v>
      </c>
      <c r="D22663" s="57" t="s">
        <v>54145</v>
      </c>
    </row>
    <row r="22664" spans="1:4">
      <c r="A22664" s="57" t="s">
        <v>54162</v>
      </c>
      <c r="B22664" s="57" t="s">
        <v>12940</v>
      </c>
      <c r="C22664" s="57" t="s">
        <v>54163</v>
      </c>
      <c r="D22664" s="57" t="s">
        <v>54145</v>
      </c>
    </row>
    <row r="22665" spans="1:4">
      <c r="A22665" s="57" t="s">
        <v>54164</v>
      </c>
      <c r="B22665" s="57" t="s">
        <v>12940</v>
      </c>
      <c r="C22665" s="57" t="s">
        <v>54165</v>
      </c>
      <c r="D22665" s="57" t="s">
        <v>54145</v>
      </c>
    </row>
    <row r="22666" spans="1:4">
      <c r="A22666" s="57" t="s">
        <v>10226</v>
      </c>
      <c r="B22666" s="57" t="s">
        <v>9565</v>
      </c>
      <c r="C22666" s="57" t="s">
        <v>10227</v>
      </c>
      <c r="D22666" s="57" t="s">
        <v>10228</v>
      </c>
    </row>
    <row r="22667" spans="1:4">
      <c r="A22667" s="57" t="s">
        <v>54166</v>
      </c>
      <c r="B22667" s="57" t="s">
        <v>12940</v>
      </c>
      <c r="C22667" s="57" t="s">
        <v>54167</v>
      </c>
      <c r="D22667" s="57" t="s">
        <v>54168</v>
      </c>
    </row>
    <row r="22668" spans="1:4">
      <c r="A22668" s="57" t="s">
        <v>54166</v>
      </c>
      <c r="B22668" s="57"/>
      <c r="C22668" s="57" t="s">
        <v>54169</v>
      </c>
      <c r="D22668" s="57" t="s">
        <v>54170</v>
      </c>
    </row>
    <row r="22669" spans="1:4">
      <c r="A22669" s="57" t="s">
        <v>54171</v>
      </c>
      <c r="B22669" s="57" t="s">
        <v>12940</v>
      </c>
      <c r="C22669" s="57" t="s">
        <v>54172</v>
      </c>
      <c r="D22669" s="57" t="s">
        <v>54173</v>
      </c>
    </row>
    <row r="22670" spans="1:4">
      <c r="A22670" s="57" t="s">
        <v>54171</v>
      </c>
      <c r="B22670" s="57"/>
      <c r="C22670" s="57" t="s">
        <v>54174</v>
      </c>
      <c r="D22670" s="57" t="s">
        <v>54175</v>
      </c>
    </row>
    <row r="22671" spans="1:4">
      <c r="A22671" s="57" t="s">
        <v>54171</v>
      </c>
      <c r="B22671" s="57"/>
      <c r="C22671" s="57" t="s">
        <v>54176</v>
      </c>
      <c r="D22671" s="57" t="s">
        <v>54177</v>
      </c>
    </row>
    <row r="22672" spans="1:4">
      <c r="A22672" s="57" t="s">
        <v>54171</v>
      </c>
      <c r="B22672" s="57"/>
      <c r="C22672" s="57" t="s">
        <v>54178</v>
      </c>
      <c r="D22672" s="57" t="s">
        <v>54179</v>
      </c>
    </row>
    <row r="22673" spans="1:4">
      <c r="A22673" s="57" t="s">
        <v>54171</v>
      </c>
      <c r="B22673" s="57"/>
      <c r="C22673" s="57" t="s">
        <v>54180</v>
      </c>
      <c r="D22673" s="57" t="s">
        <v>54181</v>
      </c>
    </row>
    <row r="22674" spans="1:4">
      <c r="A22674" s="57" t="s">
        <v>54171</v>
      </c>
      <c r="B22674" s="57"/>
      <c r="C22674" s="57" t="s">
        <v>54182</v>
      </c>
      <c r="D22674" s="57" t="s">
        <v>54183</v>
      </c>
    </row>
    <row r="22675" spans="1:4">
      <c r="A22675" s="57" t="s">
        <v>54171</v>
      </c>
      <c r="B22675" s="57"/>
      <c r="C22675" s="57" t="s">
        <v>54184</v>
      </c>
      <c r="D22675" s="57" t="s">
        <v>54185</v>
      </c>
    </row>
    <row r="22676" spans="1:4">
      <c r="A22676" s="57" t="s">
        <v>54171</v>
      </c>
      <c r="B22676" s="57"/>
      <c r="C22676" s="57" t="s">
        <v>54186</v>
      </c>
      <c r="D22676" s="57" t="s">
        <v>54187</v>
      </c>
    </row>
    <row r="22677" spans="1:4">
      <c r="A22677" s="57" t="s">
        <v>54171</v>
      </c>
      <c r="B22677" s="57"/>
      <c r="C22677" s="57" t="s">
        <v>54188</v>
      </c>
      <c r="D22677" s="57" t="s">
        <v>54189</v>
      </c>
    </row>
    <row r="22678" spans="1:4">
      <c r="A22678" s="57" t="s">
        <v>54190</v>
      </c>
      <c r="B22678" s="57" t="s">
        <v>12940</v>
      </c>
      <c r="C22678" s="57" t="s">
        <v>54191</v>
      </c>
      <c r="D22678" s="57" t="s">
        <v>54192</v>
      </c>
    </row>
    <row r="22679" spans="1:4">
      <c r="A22679" s="57" t="s">
        <v>54190</v>
      </c>
      <c r="B22679" s="57"/>
      <c r="C22679" s="57" t="s">
        <v>54193</v>
      </c>
      <c r="D22679" s="57" t="s">
        <v>54194</v>
      </c>
    </row>
    <row r="22680" spans="1:4">
      <c r="A22680" s="57" t="s">
        <v>54190</v>
      </c>
      <c r="B22680" s="57"/>
      <c r="C22680" s="57" t="s">
        <v>54195</v>
      </c>
      <c r="D22680" s="57" t="s">
        <v>54196</v>
      </c>
    </row>
    <row r="22681" spans="1:4">
      <c r="A22681" s="57" t="s">
        <v>54190</v>
      </c>
      <c r="B22681" s="57"/>
      <c r="C22681" s="57" t="s">
        <v>54197</v>
      </c>
      <c r="D22681" s="57" t="s">
        <v>54198</v>
      </c>
    </row>
    <row r="22682" spans="1:4">
      <c r="A22682" s="57" t="s">
        <v>54190</v>
      </c>
      <c r="B22682" s="57"/>
      <c r="C22682" s="57" t="s">
        <v>54199</v>
      </c>
      <c r="D22682" s="57" t="s">
        <v>54200</v>
      </c>
    </row>
    <row r="22683" spans="1:4">
      <c r="A22683" s="57" t="s">
        <v>54190</v>
      </c>
      <c r="B22683" s="57"/>
      <c r="C22683" s="57" t="s">
        <v>54201</v>
      </c>
      <c r="D22683" s="57" t="s">
        <v>54202</v>
      </c>
    </row>
    <row r="22684" spans="1:4">
      <c r="A22684" s="57" t="s">
        <v>54190</v>
      </c>
      <c r="B22684" s="57"/>
      <c r="C22684" s="57" t="s">
        <v>54203</v>
      </c>
      <c r="D22684" s="57" t="s">
        <v>54204</v>
      </c>
    </row>
    <row r="22685" spans="1:4">
      <c r="A22685" s="57" t="s">
        <v>54190</v>
      </c>
      <c r="B22685" s="57"/>
      <c r="C22685" s="57" t="s">
        <v>54205</v>
      </c>
      <c r="D22685" s="57" t="s">
        <v>54206</v>
      </c>
    </row>
    <row r="22686" spans="1:4">
      <c r="A22686" s="57" t="s">
        <v>54190</v>
      </c>
      <c r="B22686" s="57"/>
      <c r="C22686" s="57" t="s">
        <v>54207</v>
      </c>
      <c r="D22686" s="57" t="s">
        <v>54208</v>
      </c>
    </row>
    <row r="22687" spans="1:4">
      <c r="A22687" s="57" t="s">
        <v>54190</v>
      </c>
      <c r="B22687" s="57"/>
      <c r="C22687" s="57" t="s">
        <v>54209</v>
      </c>
      <c r="D22687" s="57" t="s">
        <v>54210</v>
      </c>
    </row>
    <row r="22688" spans="1:4">
      <c r="A22688" s="57" t="s">
        <v>54190</v>
      </c>
      <c r="B22688" s="57"/>
      <c r="C22688" s="57" t="s">
        <v>54211</v>
      </c>
      <c r="D22688" s="57" t="s">
        <v>54212</v>
      </c>
    </row>
    <row r="22689" spans="1:4">
      <c r="A22689" s="57" t="s">
        <v>54190</v>
      </c>
      <c r="B22689" s="57"/>
      <c r="C22689" s="57" t="s">
        <v>54213</v>
      </c>
      <c r="D22689" s="57" t="s">
        <v>54214</v>
      </c>
    </row>
    <row r="22690" spans="1:4">
      <c r="A22690" s="57" t="s">
        <v>54190</v>
      </c>
      <c r="B22690" s="57"/>
      <c r="C22690" s="57" t="s">
        <v>54215</v>
      </c>
      <c r="D22690" s="57" t="s">
        <v>54216</v>
      </c>
    </row>
    <row r="22691" spans="1:4">
      <c r="A22691" s="57" t="s">
        <v>54190</v>
      </c>
      <c r="B22691" s="57"/>
      <c r="C22691" s="57" t="s">
        <v>54217</v>
      </c>
      <c r="D22691" s="57" t="s">
        <v>54218</v>
      </c>
    </row>
    <row r="22692" spans="1:4">
      <c r="A22692" s="57" t="s">
        <v>54190</v>
      </c>
      <c r="B22692" s="57"/>
      <c r="C22692" s="57" t="s">
        <v>54219</v>
      </c>
      <c r="D22692" s="57" t="s">
        <v>54220</v>
      </c>
    </row>
    <row r="22693" spans="1:4">
      <c r="A22693" s="57" t="s">
        <v>54190</v>
      </c>
      <c r="B22693" s="57"/>
      <c r="C22693" s="57" t="s">
        <v>54221</v>
      </c>
      <c r="D22693" s="57" t="s">
        <v>54222</v>
      </c>
    </row>
    <row r="22694" spans="1:4">
      <c r="A22694" s="57" t="s">
        <v>54190</v>
      </c>
      <c r="B22694" s="57"/>
      <c r="C22694" s="57" t="s">
        <v>54223</v>
      </c>
      <c r="D22694" s="57" t="s">
        <v>54224</v>
      </c>
    </row>
    <row r="22695" spans="1:4">
      <c r="A22695" s="57" t="s">
        <v>54190</v>
      </c>
      <c r="B22695" s="57"/>
      <c r="C22695" s="57" t="s">
        <v>54225</v>
      </c>
      <c r="D22695" s="57" t="s">
        <v>54226</v>
      </c>
    </row>
    <row r="22696" spans="1:4">
      <c r="A22696" s="57" t="s">
        <v>54190</v>
      </c>
      <c r="B22696" s="57"/>
      <c r="C22696" s="57" t="s">
        <v>54227</v>
      </c>
      <c r="D22696" s="57" t="s">
        <v>54228</v>
      </c>
    </row>
    <row r="22697" spans="1:4">
      <c r="A22697" s="57" t="s">
        <v>54190</v>
      </c>
      <c r="B22697" s="57"/>
      <c r="C22697" s="57" t="s">
        <v>54229</v>
      </c>
      <c r="D22697" s="57" t="s">
        <v>54226</v>
      </c>
    </row>
    <row r="22698" spans="1:4">
      <c r="A22698" s="57" t="s">
        <v>54190</v>
      </c>
      <c r="B22698" s="57"/>
      <c r="C22698" s="57" t="s">
        <v>54230</v>
      </c>
      <c r="D22698" s="57" t="s">
        <v>54224</v>
      </c>
    </row>
    <row r="22699" spans="1:4">
      <c r="A22699" s="57" t="s">
        <v>54190</v>
      </c>
      <c r="B22699" s="57"/>
      <c r="C22699" s="57" t="s">
        <v>54231</v>
      </c>
      <c r="D22699" s="57" t="s">
        <v>54222</v>
      </c>
    </row>
    <row r="22700" spans="1:4">
      <c r="A22700" s="57" t="s">
        <v>54190</v>
      </c>
      <c r="B22700" s="57"/>
      <c r="C22700" s="57" t="s">
        <v>54232</v>
      </c>
      <c r="D22700" s="57" t="s">
        <v>54220</v>
      </c>
    </row>
    <row r="22701" spans="1:4">
      <c r="A22701" s="57" t="s">
        <v>54190</v>
      </c>
      <c r="B22701" s="57"/>
      <c r="C22701" s="57" t="s">
        <v>54233</v>
      </c>
      <c r="D22701" s="57" t="s">
        <v>54234</v>
      </c>
    </row>
    <row r="22702" spans="1:4">
      <c r="A22702" s="57" t="s">
        <v>54190</v>
      </c>
      <c r="B22702" s="57"/>
      <c r="C22702" s="57" t="s">
        <v>75517</v>
      </c>
      <c r="D22702" s="57" t="s">
        <v>75518</v>
      </c>
    </row>
    <row r="22703" spans="1:4">
      <c r="A22703" s="57" t="s">
        <v>54190</v>
      </c>
      <c r="B22703" s="57"/>
      <c r="C22703" s="57" t="s">
        <v>75519</v>
      </c>
      <c r="D22703" s="57" t="s">
        <v>75518</v>
      </c>
    </row>
    <row r="22704" spans="1:4">
      <c r="A22704" s="57" t="s">
        <v>54235</v>
      </c>
      <c r="B22704" s="57" t="s">
        <v>12940</v>
      </c>
      <c r="C22704" s="57" t="s">
        <v>54236</v>
      </c>
      <c r="D22704" s="57" t="s">
        <v>54237</v>
      </c>
    </row>
    <row r="22705" spans="1:4">
      <c r="A22705" s="57" t="s">
        <v>8008</v>
      </c>
      <c r="B22705" s="57" t="s">
        <v>10684</v>
      </c>
      <c r="C22705" s="57" t="s">
        <v>4537</v>
      </c>
      <c r="D22705" s="57" t="s">
        <v>4538</v>
      </c>
    </row>
    <row r="22706" spans="1:4">
      <c r="A22706" s="57" t="s">
        <v>8009</v>
      </c>
      <c r="B22706" s="57" t="s">
        <v>2510</v>
      </c>
      <c r="C22706" s="57" t="s">
        <v>4542</v>
      </c>
      <c r="D22706" s="57" t="s">
        <v>4516</v>
      </c>
    </row>
    <row r="22707" spans="1:4">
      <c r="A22707" s="57" t="s">
        <v>8009</v>
      </c>
      <c r="B22707" s="57" t="s">
        <v>2510</v>
      </c>
      <c r="C22707" s="57" t="s">
        <v>4543</v>
      </c>
      <c r="D22707" s="57" t="s">
        <v>4518</v>
      </c>
    </row>
    <row r="22708" spans="1:4">
      <c r="A22708" s="57" t="s">
        <v>8009</v>
      </c>
      <c r="B22708" s="57" t="s">
        <v>2510</v>
      </c>
      <c r="C22708" s="57" t="s">
        <v>4590</v>
      </c>
      <c r="D22708" s="57" t="s">
        <v>4516</v>
      </c>
    </row>
    <row r="22709" spans="1:4">
      <c r="A22709" s="57" t="s">
        <v>8009</v>
      </c>
      <c r="B22709" s="57" t="s">
        <v>2510</v>
      </c>
      <c r="C22709" s="57" t="s">
        <v>4591</v>
      </c>
      <c r="D22709" s="57" t="s">
        <v>4518</v>
      </c>
    </row>
    <row r="22710" spans="1:4">
      <c r="A22710" s="57" t="s">
        <v>54238</v>
      </c>
      <c r="B22710" s="57" t="s">
        <v>12940</v>
      </c>
      <c r="C22710" s="57" t="s">
        <v>54239</v>
      </c>
      <c r="D22710" s="57" t="s">
        <v>54240</v>
      </c>
    </row>
    <row r="22711" spans="1:4">
      <c r="A22711" s="57" t="s">
        <v>54238</v>
      </c>
      <c r="B22711" s="57"/>
      <c r="C22711" s="57" t="s">
        <v>54241</v>
      </c>
      <c r="D22711" s="57" t="s">
        <v>54242</v>
      </c>
    </row>
    <row r="22712" spans="1:4">
      <c r="A22712" s="57" t="s">
        <v>54243</v>
      </c>
      <c r="B22712" s="57" t="s">
        <v>12940</v>
      </c>
      <c r="C22712" s="57" t="s">
        <v>54244</v>
      </c>
      <c r="D22712" s="57" t="s">
        <v>54145</v>
      </c>
    </row>
    <row r="22713" spans="1:4">
      <c r="A22713" s="57" t="s">
        <v>54245</v>
      </c>
      <c r="B22713" s="57" t="s">
        <v>12940</v>
      </c>
      <c r="C22713" s="57" t="s">
        <v>54246</v>
      </c>
      <c r="D22713" s="57" t="s">
        <v>54145</v>
      </c>
    </row>
    <row r="22714" spans="1:4">
      <c r="A22714" s="57" t="s">
        <v>54247</v>
      </c>
      <c r="B22714" s="57" t="s">
        <v>12940</v>
      </c>
      <c r="C22714" s="57" t="s">
        <v>54248</v>
      </c>
      <c r="D22714" s="57" t="s">
        <v>54249</v>
      </c>
    </row>
    <row r="22715" spans="1:4">
      <c r="A22715" s="57" t="s">
        <v>54250</v>
      </c>
      <c r="B22715" s="57" t="s">
        <v>12940</v>
      </c>
      <c r="C22715" s="57" t="s">
        <v>54251</v>
      </c>
      <c r="D22715" s="57" t="s">
        <v>54252</v>
      </c>
    </row>
    <row r="22716" spans="1:4">
      <c r="A22716" s="57" t="s">
        <v>54253</v>
      </c>
      <c r="B22716" s="57" t="s">
        <v>12940</v>
      </c>
      <c r="C22716" s="57" t="s">
        <v>54254</v>
      </c>
      <c r="D22716" s="57" t="s">
        <v>54255</v>
      </c>
    </row>
    <row r="22717" spans="1:4">
      <c r="A22717" s="57" t="s">
        <v>54253</v>
      </c>
      <c r="B22717" s="57"/>
      <c r="C22717" s="57" t="s">
        <v>54256</v>
      </c>
      <c r="D22717" s="57" t="s">
        <v>54257</v>
      </c>
    </row>
    <row r="22718" spans="1:4">
      <c r="A22718" s="57" t="s">
        <v>54258</v>
      </c>
      <c r="B22718" s="57" t="s">
        <v>12940</v>
      </c>
      <c r="C22718" s="57" t="s">
        <v>54259</v>
      </c>
      <c r="D22718" s="57" t="s">
        <v>54260</v>
      </c>
    </row>
    <row r="22719" spans="1:4">
      <c r="A22719" s="57" t="s">
        <v>54261</v>
      </c>
      <c r="B22719" s="57" t="s">
        <v>12940</v>
      </c>
      <c r="C22719" s="57" t="s">
        <v>54262</v>
      </c>
      <c r="D22719" s="57" t="s">
        <v>54263</v>
      </c>
    </row>
    <row r="22720" spans="1:4">
      <c r="A22720" s="57" t="s">
        <v>54264</v>
      </c>
      <c r="B22720" s="57" t="s">
        <v>12940</v>
      </c>
      <c r="C22720" s="57" t="s">
        <v>54265</v>
      </c>
      <c r="D22720" s="57" t="s">
        <v>19034</v>
      </c>
    </row>
    <row r="22721" spans="1:4">
      <c r="A22721" s="57" t="s">
        <v>54266</v>
      </c>
      <c r="B22721" s="57" t="s">
        <v>12940</v>
      </c>
      <c r="C22721" s="57" t="s">
        <v>54267</v>
      </c>
      <c r="D22721" s="57" t="s">
        <v>54268</v>
      </c>
    </row>
    <row r="22722" spans="1:4">
      <c r="A22722" s="57" t="s">
        <v>54266</v>
      </c>
      <c r="B22722" s="57"/>
      <c r="C22722" s="57" t="s">
        <v>54269</v>
      </c>
      <c r="D22722" s="57" t="s">
        <v>54270</v>
      </c>
    </row>
    <row r="22723" spans="1:4">
      <c r="A22723" s="57" t="s">
        <v>54266</v>
      </c>
      <c r="B22723" s="57"/>
      <c r="C22723" s="57" t="s">
        <v>54271</v>
      </c>
      <c r="D22723" s="57" t="s">
        <v>54272</v>
      </c>
    </row>
    <row r="22724" spans="1:4">
      <c r="A22724" s="57" t="s">
        <v>54273</v>
      </c>
      <c r="B22724" s="57" t="s">
        <v>12940</v>
      </c>
      <c r="C22724" s="57" t="s">
        <v>54274</v>
      </c>
      <c r="D22724" s="57" t="s">
        <v>54275</v>
      </c>
    </row>
    <row r="22725" spans="1:4">
      <c r="A22725" s="57" t="s">
        <v>54273</v>
      </c>
      <c r="B22725" s="57"/>
      <c r="C22725" s="57" t="s">
        <v>54276</v>
      </c>
      <c r="D22725" s="57" t="s">
        <v>54277</v>
      </c>
    </row>
    <row r="22726" spans="1:4">
      <c r="A22726" s="57" t="s">
        <v>54273</v>
      </c>
      <c r="B22726" s="57"/>
      <c r="C22726" s="57" t="s">
        <v>54278</v>
      </c>
      <c r="D22726" s="57" t="s">
        <v>54279</v>
      </c>
    </row>
    <row r="22727" spans="1:4">
      <c r="A22727" s="57" t="s">
        <v>54273</v>
      </c>
      <c r="B22727" s="57"/>
      <c r="C22727" s="57" t="s">
        <v>74250</v>
      </c>
      <c r="D22727" s="57" t="s">
        <v>75520</v>
      </c>
    </row>
    <row r="22728" spans="1:4">
      <c r="A22728" s="57" t="s">
        <v>54280</v>
      </c>
      <c r="B22728" s="57" t="s">
        <v>12940</v>
      </c>
      <c r="C22728" s="57" t="s">
        <v>54281</v>
      </c>
      <c r="D22728" s="57" t="s">
        <v>54282</v>
      </c>
    </row>
    <row r="22729" spans="1:4">
      <c r="A22729" s="57" t="s">
        <v>8010</v>
      </c>
      <c r="B22729" s="57" t="s">
        <v>10589</v>
      </c>
      <c r="C22729" s="57" t="s">
        <v>6890</v>
      </c>
      <c r="D22729" s="57" t="s">
        <v>6891</v>
      </c>
    </row>
    <row r="22730" spans="1:4">
      <c r="A22730" s="57" t="s">
        <v>8010</v>
      </c>
      <c r="B22730" s="57" t="s">
        <v>10589</v>
      </c>
      <c r="C22730" s="57" t="s">
        <v>13237</v>
      </c>
      <c r="D22730" s="57" t="s">
        <v>13238</v>
      </c>
    </row>
    <row r="22731" spans="1:4">
      <c r="A22731" s="57" t="s">
        <v>54283</v>
      </c>
      <c r="B22731" s="57" t="s">
        <v>12940</v>
      </c>
      <c r="C22731" s="57" t="s">
        <v>54284</v>
      </c>
      <c r="D22731" s="57" t="s">
        <v>54285</v>
      </c>
    </row>
    <row r="22732" spans="1:4">
      <c r="A22732" s="57" t="s">
        <v>54283</v>
      </c>
      <c r="B22732" s="57"/>
      <c r="C22732" s="57" t="s">
        <v>54286</v>
      </c>
      <c r="D22732" s="57" t="s">
        <v>54287</v>
      </c>
    </row>
    <row r="22733" spans="1:4">
      <c r="A22733" s="57" t="s">
        <v>54288</v>
      </c>
      <c r="B22733" s="57" t="s">
        <v>12940</v>
      </c>
      <c r="C22733" s="57" t="s">
        <v>54289</v>
      </c>
      <c r="D22733" s="57" t="s">
        <v>54290</v>
      </c>
    </row>
    <row r="22734" spans="1:4">
      <c r="A22734" s="57" t="s">
        <v>8011</v>
      </c>
      <c r="B22734" s="57" t="s">
        <v>10577</v>
      </c>
      <c r="C22734" s="57" t="s">
        <v>4552</v>
      </c>
      <c r="D22734" s="57" t="s">
        <v>4376</v>
      </c>
    </row>
    <row r="22735" spans="1:4">
      <c r="A22735" s="57" t="s">
        <v>54291</v>
      </c>
      <c r="B22735" s="57" t="s">
        <v>12940</v>
      </c>
      <c r="C22735" s="57" t="s">
        <v>54292</v>
      </c>
      <c r="D22735" s="57" t="s">
        <v>54293</v>
      </c>
    </row>
    <row r="22736" spans="1:4">
      <c r="A22736" s="57" t="s">
        <v>54294</v>
      </c>
      <c r="B22736" s="57" t="s">
        <v>12940</v>
      </c>
      <c r="C22736" s="57" t="s">
        <v>54295</v>
      </c>
      <c r="D22736" s="57" t="s">
        <v>54296</v>
      </c>
    </row>
    <row r="22737" spans="1:4">
      <c r="A22737" s="57" t="s">
        <v>54294</v>
      </c>
      <c r="B22737" s="57"/>
      <c r="C22737" s="57" t="s">
        <v>54297</v>
      </c>
      <c r="D22737" s="57" t="s">
        <v>54298</v>
      </c>
    </row>
    <row r="22738" spans="1:4">
      <c r="A22738" s="57" t="s">
        <v>54294</v>
      </c>
      <c r="B22738" s="57"/>
      <c r="C22738" s="57" t="s">
        <v>54299</v>
      </c>
      <c r="D22738" s="57" t="s">
        <v>54300</v>
      </c>
    </row>
    <row r="22739" spans="1:4">
      <c r="A22739" s="57" t="s">
        <v>54294</v>
      </c>
      <c r="B22739" s="57"/>
      <c r="C22739" s="57" t="s">
        <v>54301</v>
      </c>
      <c r="D22739" s="57" t="s">
        <v>54302</v>
      </c>
    </row>
    <row r="22740" spans="1:4">
      <c r="A22740" s="57" t="s">
        <v>54294</v>
      </c>
      <c r="B22740" s="57"/>
      <c r="C22740" s="57" t="s">
        <v>54303</v>
      </c>
      <c r="D22740" s="57" t="s">
        <v>54304</v>
      </c>
    </row>
    <row r="22741" spans="1:4">
      <c r="A22741" s="57" t="s">
        <v>54294</v>
      </c>
      <c r="B22741" s="57"/>
      <c r="C22741" s="57" t="s">
        <v>54305</v>
      </c>
      <c r="D22741" s="57" t="s">
        <v>54306</v>
      </c>
    </row>
    <row r="22742" spans="1:4">
      <c r="A22742" s="57" t="s">
        <v>54307</v>
      </c>
      <c r="B22742" s="57" t="s">
        <v>12940</v>
      </c>
      <c r="C22742" s="57" t="s">
        <v>54308</v>
      </c>
      <c r="D22742" s="57" t="s">
        <v>54309</v>
      </c>
    </row>
    <row r="22743" spans="1:4">
      <c r="A22743" s="57" t="s">
        <v>54310</v>
      </c>
      <c r="B22743" s="57" t="s">
        <v>12940</v>
      </c>
      <c r="C22743" s="57" t="s">
        <v>54311</v>
      </c>
      <c r="D22743" s="57" t="s">
        <v>54312</v>
      </c>
    </row>
    <row r="22744" spans="1:4">
      <c r="A22744" s="57" t="s">
        <v>54313</v>
      </c>
      <c r="B22744" s="57" t="s">
        <v>12940</v>
      </c>
      <c r="C22744" s="57" t="s">
        <v>54314</v>
      </c>
      <c r="D22744" s="57" t="s">
        <v>54315</v>
      </c>
    </row>
    <row r="22745" spans="1:4">
      <c r="A22745" s="57" t="s">
        <v>54316</v>
      </c>
      <c r="B22745" s="57" t="s">
        <v>12940</v>
      </c>
      <c r="C22745" s="57" t="s">
        <v>54317</v>
      </c>
      <c r="D22745" s="57" t="s">
        <v>54318</v>
      </c>
    </row>
    <row r="22746" spans="1:4">
      <c r="A22746" s="57" t="s">
        <v>54316</v>
      </c>
      <c r="B22746" s="57"/>
      <c r="C22746" s="57" t="s">
        <v>54319</v>
      </c>
      <c r="D22746" s="57" t="s">
        <v>54320</v>
      </c>
    </row>
    <row r="22747" spans="1:4">
      <c r="A22747" s="57" t="s">
        <v>54316</v>
      </c>
      <c r="B22747" s="57"/>
      <c r="C22747" s="57" t="s">
        <v>54321</v>
      </c>
      <c r="D22747" s="57" t="s">
        <v>54322</v>
      </c>
    </row>
    <row r="22748" spans="1:4">
      <c r="A22748" s="57" t="s">
        <v>54316</v>
      </c>
      <c r="B22748" s="57"/>
      <c r="C22748" s="57" t="s">
        <v>54323</v>
      </c>
      <c r="D22748" s="57" t="s">
        <v>42768</v>
      </c>
    </row>
    <row r="22749" spans="1:4">
      <c r="A22749" s="57" t="s">
        <v>54316</v>
      </c>
      <c r="B22749" s="57"/>
      <c r="C22749" s="57" t="s">
        <v>54324</v>
      </c>
      <c r="D22749" s="57" t="s">
        <v>54325</v>
      </c>
    </row>
    <row r="22750" spans="1:4">
      <c r="A22750" s="57" t="s">
        <v>54316</v>
      </c>
      <c r="B22750" s="57"/>
      <c r="C22750" s="57" t="s">
        <v>54326</v>
      </c>
      <c r="D22750" s="57" t="s">
        <v>42768</v>
      </c>
    </row>
    <row r="22751" spans="1:4">
      <c r="A22751" s="57" t="s">
        <v>54316</v>
      </c>
      <c r="B22751" s="57"/>
      <c r="C22751" s="57" t="s">
        <v>54327</v>
      </c>
      <c r="D22751" s="57" t="s">
        <v>54328</v>
      </c>
    </row>
    <row r="22752" spans="1:4">
      <c r="A22752" s="57" t="s">
        <v>54316</v>
      </c>
      <c r="B22752" s="57"/>
      <c r="C22752" s="57" t="s">
        <v>54329</v>
      </c>
      <c r="D22752" s="57" t="s">
        <v>54330</v>
      </c>
    </row>
    <row r="22753" spans="1:4">
      <c r="A22753" s="57" t="s">
        <v>54316</v>
      </c>
      <c r="B22753" s="57"/>
      <c r="C22753" s="57" t="s">
        <v>54331</v>
      </c>
      <c r="D22753" s="57" t="s">
        <v>54332</v>
      </c>
    </row>
    <row r="22754" spans="1:4">
      <c r="A22754" s="57" t="s">
        <v>54316</v>
      </c>
      <c r="B22754" s="57"/>
      <c r="C22754" s="57" t="s">
        <v>54333</v>
      </c>
      <c r="D22754" s="57" t="s">
        <v>54334</v>
      </c>
    </row>
    <row r="22755" spans="1:4">
      <c r="A22755" s="57" t="s">
        <v>54316</v>
      </c>
      <c r="B22755" s="57"/>
      <c r="C22755" s="57" t="s">
        <v>54335</v>
      </c>
      <c r="D22755" s="57" t="s">
        <v>54336</v>
      </c>
    </row>
    <row r="22756" spans="1:4">
      <c r="A22756" s="57" t="s">
        <v>54316</v>
      </c>
      <c r="B22756" s="57"/>
      <c r="C22756" s="57" t="s">
        <v>54337</v>
      </c>
      <c r="D22756" s="57" t="s">
        <v>54338</v>
      </c>
    </row>
    <row r="22757" spans="1:4">
      <c r="A22757" s="57" t="s">
        <v>54316</v>
      </c>
      <c r="B22757" s="57"/>
      <c r="C22757" s="57" t="s">
        <v>54339</v>
      </c>
      <c r="D22757" s="57" t="s">
        <v>54340</v>
      </c>
    </row>
    <row r="22758" spans="1:4">
      <c r="A22758" s="57" t="s">
        <v>54316</v>
      </c>
      <c r="B22758" s="57"/>
      <c r="C22758" s="57" t="s">
        <v>54341</v>
      </c>
      <c r="D22758" s="57" t="s">
        <v>54342</v>
      </c>
    </row>
    <row r="22759" spans="1:4">
      <c r="A22759" s="57" t="s">
        <v>54316</v>
      </c>
      <c r="B22759" s="57"/>
      <c r="C22759" s="57" t="s">
        <v>54343</v>
      </c>
      <c r="D22759" s="57" t="s">
        <v>54344</v>
      </c>
    </row>
    <row r="22760" spans="1:4">
      <c r="A22760" s="57" t="s">
        <v>54316</v>
      </c>
      <c r="B22760" s="57"/>
      <c r="C22760" s="57" t="s">
        <v>54345</v>
      </c>
      <c r="D22760" s="57" t="s">
        <v>54346</v>
      </c>
    </row>
    <row r="22761" spans="1:4">
      <c r="A22761" s="57" t="s">
        <v>54316</v>
      </c>
      <c r="B22761" s="57"/>
      <c r="C22761" s="57" t="s">
        <v>54347</v>
      </c>
      <c r="D22761" s="57" t="s">
        <v>54348</v>
      </c>
    </row>
    <row r="22762" spans="1:4">
      <c r="A22762" s="57" t="s">
        <v>54316</v>
      </c>
      <c r="B22762" s="57"/>
      <c r="C22762" s="57" t="s">
        <v>54349</v>
      </c>
      <c r="D22762" s="57" t="s">
        <v>54350</v>
      </c>
    </row>
    <row r="22763" spans="1:4">
      <c r="A22763" s="57" t="s">
        <v>54316</v>
      </c>
      <c r="B22763" s="57"/>
      <c r="C22763" s="57" t="s">
        <v>54351</v>
      </c>
      <c r="D22763" s="57" t="s">
        <v>54352</v>
      </c>
    </row>
    <row r="22764" spans="1:4">
      <c r="A22764" s="57" t="s">
        <v>54316</v>
      </c>
      <c r="B22764" s="57"/>
      <c r="C22764" s="57" t="s">
        <v>54353</v>
      </c>
      <c r="D22764" s="57" t="s">
        <v>54354</v>
      </c>
    </row>
    <row r="22765" spans="1:4">
      <c r="A22765" s="57" t="s">
        <v>54316</v>
      </c>
      <c r="B22765" s="57"/>
      <c r="C22765" s="57" t="s">
        <v>54355</v>
      </c>
      <c r="D22765" s="57" t="s">
        <v>54356</v>
      </c>
    </row>
    <row r="22766" spans="1:4">
      <c r="A22766" s="57" t="s">
        <v>54316</v>
      </c>
      <c r="B22766" s="57"/>
      <c r="C22766" s="57" t="s">
        <v>75521</v>
      </c>
      <c r="D22766" s="57" t="s">
        <v>75522</v>
      </c>
    </row>
    <row r="22767" spans="1:4">
      <c r="A22767" s="57" t="s">
        <v>54316</v>
      </c>
      <c r="B22767" s="57"/>
      <c r="C22767" s="57" t="s">
        <v>77528</v>
      </c>
      <c r="D22767" s="57" t="s">
        <v>77529</v>
      </c>
    </row>
    <row r="22768" spans="1:4">
      <c r="A22768" s="57" t="s">
        <v>54357</v>
      </c>
      <c r="B22768" s="57" t="s">
        <v>12940</v>
      </c>
      <c r="C22768" s="57" t="s">
        <v>54358</v>
      </c>
      <c r="D22768" s="57" t="s">
        <v>54359</v>
      </c>
    </row>
    <row r="22769" spans="1:4">
      <c r="A22769" s="57" t="s">
        <v>54357</v>
      </c>
      <c r="B22769" s="57"/>
      <c r="C22769" s="57" t="s">
        <v>54360</v>
      </c>
      <c r="D22769" s="57" t="s">
        <v>54320</v>
      </c>
    </row>
    <row r="22770" spans="1:4">
      <c r="A22770" s="57" t="s">
        <v>54357</v>
      </c>
      <c r="B22770" s="57"/>
      <c r="C22770" s="57" t="s">
        <v>54361</v>
      </c>
      <c r="D22770" s="57" t="s">
        <v>54322</v>
      </c>
    </row>
    <row r="22771" spans="1:4">
      <c r="A22771" s="57" t="s">
        <v>54357</v>
      </c>
      <c r="B22771" s="57"/>
      <c r="C22771" s="57" t="s">
        <v>54362</v>
      </c>
      <c r="D22771" s="57" t="s">
        <v>42768</v>
      </c>
    </row>
    <row r="22772" spans="1:4">
      <c r="A22772" s="57" t="s">
        <v>54357</v>
      </c>
      <c r="B22772" s="57"/>
      <c r="C22772" s="57" t="s">
        <v>54363</v>
      </c>
      <c r="D22772" s="57" t="s">
        <v>42768</v>
      </c>
    </row>
    <row r="22773" spans="1:4">
      <c r="A22773" s="57" t="s">
        <v>54357</v>
      </c>
      <c r="B22773" s="57"/>
      <c r="C22773" s="57" t="s">
        <v>54364</v>
      </c>
      <c r="D22773" s="57" t="s">
        <v>54365</v>
      </c>
    </row>
    <row r="22774" spans="1:4">
      <c r="A22774" s="57" t="s">
        <v>54357</v>
      </c>
      <c r="B22774" s="57"/>
      <c r="C22774" s="57" t="s">
        <v>54366</v>
      </c>
      <c r="D22774" s="57" t="s">
        <v>54325</v>
      </c>
    </row>
    <row r="22775" spans="1:4">
      <c r="A22775" s="57" t="s">
        <v>54357</v>
      </c>
      <c r="B22775" s="57"/>
      <c r="C22775" s="57" t="s">
        <v>54367</v>
      </c>
      <c r="D22775" s="57" t="s">
        <v>42768</v>
      </c>
    </row>
    <row r="22776" spans="1:4">
      <c r="A22776" s="57" t="s">
        <v>54357</v>
      </c>
      <c r="B22776" s="57"/>
      <c r="C22776" s="57" t="s">
        <v>54368</v>
      </c>
      <c r="D22776" s="57" t="s">
        <v>54369</v>
      </c>
    </row>
    <row r="22777" spans="1:4">
      <c r="A22777" s="57" t="s">
        <v>54357</v>
      </c>
      <c r="B22777" s="57"/>
      <c r="C22777" s="57" t="s">
        <v>54370</v>
      </c>
      <c r="D22777" s="57" t="s">
        <v>54371</v>
      </c>
    </row>
    <row r="22778" spans="1:4">
      <c r="A22778" s="57" t="s">
        <v>54357</v>
      </c>
      <c r="B22778" s="57"/>
      <c r="C22778" s="57" t="s">
        <v>54372</v>
      </c>
      <c r="D22778" s="57" t="s">
        <v>54328</v>
      </c>
    </row>
    <row r="22779" spans="1:4">
      <c r="A22779" s="57" t="s">
        <v>54357</v>
      </c>
      <c r="B22779" s="57"/>
      <c r="C22779" s="57" t="s">
        <v>54373</v>
      </c>
      <c r="D22779" s="57" t="s">
        <v>54330</v>
      </c>
    </row>
    <row r="22780" spans="1:4">
      <c r="A22780" s="57" t="s">
        <v>54357</v>
      </c>
      <c r="B22780" s="57"/>
      <c r="C22780" s="57" t="s">
        <v>54374</v>
      </c>
      <c r="D22780" s="57" t="s">
        <v>54332</v>
      </c>
    </row>
    <row r="22781" spans="1:4">
      <c r="A22781" s="57" t="s">
        <v>54357</v>
      </c>
      <c r="B22781" s="57"/>
      <c r="C22781" s="57" t="s">
        <v>54375</v>
      </c>
      <c r="D22781" s="57" t="s">
        <v>54334</v>
      </c>
    </row>
    <row r="22782" spans="1:4">
      <c r="A22782" s="57" t="s">
        <v>54357</v>
      </c>
      <c r="B22782" s="57"/>
      <c r="C22782" s="57" t="s">
        <v>54376</v>
      </c>
      <c r="D22782" s="57" t="s">
        <v>54377</v>
      </c>
    </row>
    <row r="22783" spans="1:4">
      <c r="A22783" s="57" t="s">
        <v>54357</v>
      </c>
      <c r="B22783" s="57"/>
      <c r="C22783" s="57" t="s">
        <v>54378</v>
      </c>
      <c r="D22783" s="57" t="s">
        <v>54336</v>
      </c>
    </row>
    <row r="22784" spans="1:4">
      <c r="A22784" s="57" t="s">
        <v>54357</v>
      </c>
      <c r="B22784" s="57"/>
      <c r="C22784" s="57" t="s">
        <v>54379</v>
      </c>
      <c r="D22784" s="57" t="s">
        <v>54338</v>
      </c>
    </row>
    <row r="22785" spans="1:4">
      <c r="A22785" s="57" t="s">
        <v>54357</v>
      </c>
      <c r="B22785" s="57"/>
      <c r="C22785" s="57" t="s">
        <v>54380</v>
      </c>
      <c r="D22785" s="57" t="s">
        <v>54381</v>
      </c>
    </row>
    <row r="22786" spans="1:4">
      <c r="A22786" s="57" t="s">
        <v>54357</v>
      </c>
      <c r="B22786" s="57"/>
      <c r="C22786" s="57" t="s">
        <v>54382</v>
      </c>
      <c r="D22786" s="57" t="s">
        <v>54383</v>
      </c>
    </row>
    <row r="22787" spans="1:4">
      <c r="A22787" s="57" t="s">
        <v>54357</v>
      </c>
      <c r="B22787" s="57"/>
      <c r="C22787" s="57" t="s">
        <v>54384</v>
      </c>
      <c r="D22787" s="57" t="s">
        <v>54340</v>
      </c>
    </row>
    <row r="22788" spans="1:4">
      <c r="A22788" s="57" t="s">
        <v>54357</v>
      </c>
      <c r="B22788" s="57"/>
      <c r="C22788" s="57" t="s">
        <v>54385</v>
      </c>
      <c r="D22788" s="57" t="s">
        <v>54342</v>
      </c>
    </row>
    <row r="22789" spans="1:4">
      <c r="A22789" s="57" t="s">
        <v>54357</v>
      </c>
      <c r="B22789" s="57"/>
      <c r="C22789" s="57" t="s">
        <v>54386</v>
      </c>
      <c r="D22789" s="57" t="s">
        <v>54344</v>
      </c>
    </row>
    <row r="22790" spans="1:4">
      <c r="A22790" s="57" t="s">
        <v>54357</v>
      </c>
      <c r="B22790" s="57"/>
      <c r="C22790" s="57" t="s">
        <v>54387</v>
      </c>
      <c r="D22790" s="57" t="s">
        <v>54346</v>
      </c>
    </row>
    <row r="22791" spans="1:4">
      <c r="A22791" s="57" t="s">
        <v>54357</v>
      </c>
      <c r="B22791" s="57"/>
      <c r="C22791" s="57" t="s">
        <v>54388</v>
      </c>
      <c r="D22791" s="57" t="s">
        <v>54348</v>
      </c>
    </row>
    <row r="22792" spans="1:4">
      <c r="A22792" s="57" t="s">
        <v>54357</v>
      </c>
      <c r="B22792" s="57"/>
      <c r="C22792" s="57" t="s">
        <v>54389</v>
      </c>
      <c r="D22792" s="57" t="s">
        <v>54350</v>
      </c>
    </row>
    <row r="22793" spans="1:4">
      <c r="A22793" s="57" t="s">
        <v>54357</v>
      </c>
      <c r="B22793" s="57"/>
      <c r="C22793" s="57" t="s">
        <v>54390</v>
      </c>
      <c r="D22793" s="57" t="s">
        <v>54352</v>
      </c>
    </row>
    <row r="22794" spans="1:4">
      <c r="A22794" s="57" t="s">
        <v>54357</v>
      </c>
      <c r="B22794" s="57"/>
      <c r="C22794" s="57" t="s">
        <v>54391</v>
      </c>
      <c r="D22794" s="57" t="s">
        <v>54354</v>
      </c>
    </row>
    <row r="22795" spans="1:4">
      <c r="A22795" s="57" t="s">
        <v>54357</v>
      </c>
      <c r="B22795" s="57"/>
      <c r="C22795" s="57" t="s">
        <v>54392</v>
      </c>
      <c r="D22795" s="57" t="s">
        <v>54356</v>
      </c>
    </row>
    <row r="22796" spans="1:4">
      <c r="A22796" s="57" t="s">
        <v>54357</v>
      </c>
      <c r="B22796" s="57"/>
      <c r="C22796" s="57" t="s">
        <v>54393</v>
      </c>
      <c r="D22796" s="57" t="s">
        <v>54394</v>
      </c>
    </row>
    <row r="22797" spans="1:4">
      <c r="A22797" s="57" t="s">
        <v>54357</v>
      </c>
      <c r="B22797" s="57"/>
      <c r="C22797" s="57" t="s">
        <v>75523</v>
      </c>
      <c r="D22797" s="57" t="s">
        <v>75524</v>
      </c>
    </row>
    <row r="22798" spans="1:4">
      <c r="A22798" s="57" t="s">
        <v>54357</v>
      </c>
      <c r="B22798" s="57"/>
      <c r="C22798" s="57" t="s">
        <v>75525</v>
      </c>
      <c r="D22798" s="57" t="s">
        <v>75522</v>
      </c>
    </row>
    <row r="22799" spans="1:4">
      <c r="A22799" s="57" t="s">
        <v>54357</v>
      </c>
      <c r="B22799" s="57"/>
      <c r="C22799" s="57" t="s">
        <v>77530</v>
      </c>
      <c r="D22799" s="57" t="s">
        <v>77531</v>
      </c>
    </row>
    <row r="22800" spans="1:4">
      <c r="A22800" s="57" t="s">
        <v>54357</v>
      </c>
      <c r="B22800" s="57"/>
      <c r="C22800" s="57" t="s">
        <v>77532</v>
      </c>
      <c r="D22800" s="57" t="s">
        <v>77529</v>
      </c>
    </row>
    <row r="22801" spans="1:4">
      <c r="A22801" s="57" t="s">
        <v>54395</v>
      </c>
      <c r="B22801" s="57" t="s">
        <v>12940</v>
      </c>
      <c r="C22801" s="57" t="s">
        <v>54396</v>
      </c>
      <c r="D22801" s="57" t="s">
        <v>54397</v>
      </c>
    </row>
    <row r="22802" spans="1:4">
      <c r="A22802" s="57" t="s">
        <v>54395</v>
      </c>
      <c r="B22802" s="57"/>
      <c r="C22802" s="57" t="s">
        <v>54398</v>
      </c>
      <c r="D22802" s="57" t="s">
        <v>54399</v>
      </c>
    </row>
    <row r="22803" spans="1:4">
      <c r="A22803" s="57" t="s">
        <v>54395</v>
      </c>
      <c r="B22803" s="57"/>
      <c r="C22803" s="57" t="s">
        <v>54400</v>
      </c>
      <c r="D22803" s="57" t="s">
        <v>54401</v>
      </c>
    </row>
    <row r="22804" spans="1:4">
      <c r="A22804" s="57" t="s">
        <v>54395</v>
      </c>
      <c r="B22804" s="57"/>
      <c r="C22804" s="57" t="s">
        <v>54402</v>
      </c>
      <c r="D22804" s="57" t="s">
        <v>54403</v>
      </c>
    </row>
    <row r="22805" spans="1:4">
      <c r="A22805" s="57" t="s">
        <v>54395</v>
      </c>
      <c r="B22805" s="57"/>
      <c r="C22805" s="57" t="s">
        <v>54404</v>
      </c>
      <c r="D22805" s="57" t="s">
        <v>54405</v>
      </c>
    </row>
    <row r="22806" spans="1:4">
      <c r="A22806" s="57" t="s">
        <v>54395</v>
      </c>
      <c r="B22806" s="57"/>
      <c r="C22806" s="57" t="s">
        <v>54406</v>
      </c>
      <c r="D22806" s="57" t="s">
        <v>54407</v>
      </c>
    </row>
    <row r="22807" spans="1:4">
      <c r="A22807" s="57" t="s">
        <v>54395</v>
      </c>
      <c r="B22807" s="57"/>
      <c r="C22807" s="57" t="s">
        <v>54408</v>
      </c>
      <c r="D22807" s="57" t="s">
        <v>54409</v>
      </c>
    </row>
    <row r="22808" spans="1:4">
      <c r="A22808" s="57" t="s">
        <v>54395</v>
      </c>
      <c r="B22808" s="57"/>
      <c r="C22808" s="57" t="s">
        <v>54410</v>
      </c>
      <c r="D22808" s="57" t="s">
        <v>54411</v>
      </c>
    </row>
    <row r="22809" spans="1:4">
      <c r="A22809" s="57" t="s">
        <v>54395</v>
      </c>
      <c r="B22809" s="57"/>
      <c r="C22809" s="57" t="s">
        <v>54412</v>
      </c>
      <c r="D22809" s="57" t="s">
        <v>54413</v>
      </c>
    </row>
    <row r="22810" spans="1:4">
      <c r="A22810" s="57" t="s">
        <v>54395</v>
      </c>
      <c r="B22810" s="57"/>
      <c r="C22810" s="57" t="s">
        <v>54414</v>
      </c>
      <c r="D22810" s="57" t="s">
        <v>54415</v>
      </c>
    </row>
    <row r="22811" spans="1:4">
      <c r="A22811" s="57" t="s">
        <v>54395</v>
      </c>
      <c r="B22811" s="57"/>
      <c r="C22811" s="57" t="s">
        <v>54416</v>
      </c>
      <c r="D22811" s="57" t="s">
        <v>54417</v>
      </c>
    </row>
    <row r="22812" spans="1:4">
      <c r="A22812" s="57" t="s">
        <v>54395</v>
      </c>
      <c r="B22812" s="57"/>
      <c r="C22812" s="57" t="s">
        <v>54418</v>
      </c>
      <c r="D22812" s="57" t="s">
        <v>54419</v>
      </c>
    </row>
    <row r="22813" spans="1:4">
      <c r="A22813" s="57" t="s">
        <v>54395</v>
      </c>
      <c r="B22813" s="57"/>
      <c r="C22813" s="57" t="s">
        <v>54420</v>
      </c>
      <c r="D22813" s="57" t="s">
        <v>54421</v>
      </c>
    </row>
    <row r="22814" spans="1:4">
      <c r="A22814" s="57" t="s">
        <v>54395</v>
      </c>
      <c r="B22814" s="57"/>
      <c r="C22814" s="57" t="s">
        <v>54422</v>
      </c>
      <c r="D22814" s="57" t="s">
        <v>54423</v>
      </c>
    </row>
    <row r="22815" spans="1:4">
      <c r="A22815" s="57" t="s">
        <v>54395</v>
      </c>
      <c r="B22815" s="57"/>
      <c r="C22815" s="57" t="s">
        <v>54424</v>
      </c>
      <c r="D22815" s="57" t="s">
        <v>54425</v>
      </c>
    </row>
    <row r="22816" spans="1:4">
      <c r="A22816" s="57" t="s">
        <v>54395</v>
      </c>
      <c r="B22816" s="57"/>
      <c r="C22816" s="57" t="s">
        <v>54426</v>
      </c>
      <c r="D22816" s="57" t="s">
        <v>54427</v>
      </c>
    </row>
    <row r="22817" spans="1:4">
      <c r="A22817" s="57" t="s">
        <v>54428</v>
      </c>
      <c r="B22817" s="57" t="s">
        <v>12940</v>
      </c>
      <c r="C22817" s="57" t="s">
        <v>54429</v>
      </c>
      <c r="D22817" s="57" t="s">
        <v>54430</v>
      </c>
    </row>
    <row r="22818" spans="1:4">
      <c r="A22818" s="57" t="s">
        <v>54428</v>
      </c>
      <c r="B22818" s="57"/>
      <c r="C22818" s="57" t="s">
        <v>54431</v>
      </c>
      <c r="D22818" s="57" t="s">
        <v>54432</v>
      </c>
    </row>
    <row r="22819" spans="1:4">
      <c r="A22819" s="57" t="s">
        <v>54428</v>
      </c>
      <c r="B22819" s="57"/>
      <c r="C22819" s="57" t="s">
        <v>54433</v>
      </c>
      <c r="D22819" s="57" t="s">
        <v>54434</v>
      </c>
    </row>
    <row r="22820" spans="1:4">
      <c r="A22820" s="57" t="s">
        <v>54428</v>
      </c>
      <c r="B22820" s="57"/>
      <c r="C22820" s="57" t="s">
        <v>54435</v>
      </c>
      <c r="D22820" s="57" t="s">
        <v>54436</v>
      </c>
    </row>
    <row r="22821" spans="1:4">
      <c r="A22821" s="57" t="s">
        <v>54428</v>
      </c>
      <c r="B22821" s="57"/>
      <c r="C22821" s="57" t="s">
        <v>54437</v>
      </c>
      <c r="D22821" s="57" t="s">
        <v>54438</v>
      </c>
    </row>
    <row r="22822" spans="1:4">
      <c r="A22822" s="57" t="s">
        <v>54428</v>
      </c>
      <c r="B22822" s="57"/>
      <c r="C22822" s="57" t="s">
        <v>54439</v>
      </c>
      <c r="D22822" s="57" t="s">
        <v>54440</v>
      </c>
    </row>
    <row r="22823" spans="1:4">
      <c r="A22823" s="57" t="s">
        <v>54428</v>
      </c>
      <c r="B22823" s="57"/>
      <c r="C22823" s="57" t="s">
        <v>54441</v>
      </c>
      <c r="D22823" s="57" t="s">
        <v>54442</v>
      </c>
    </row>
    <row r="22824" spans="1:4">
      <c r="A22824" s="57" t="s">
        <v>54428</v>
      </c>
      <c r="B22824" s="57"/>
      <c r="C22824" s="57" t="s">
        <v>54443</v>
      </c>
      <c r="D22824" s="57" t="s">
        <v>54444</v>
      </c>
    </row>
    <row r="22825" spans="1:4">
      <c r="A22825" s="57" t="s">
        <v>54428</v>
      </c>
      <c r="B22825" s="57"/>
      <c r="C22825" s="57" t="s">
        <v>54445</v>
      </c>
      <c r="D22825" s="57" t="s">
        <v>54446</v>
      </c>
    </row>
    <row r="22826" spans="1:4">
      <c r="A22826" s="57" t="s">
        <v>54428</v>
      </c>
      <c r="B22826" s="57"/>
      <c r="C22826" s="57" t="s">
        <v>54447</v>
      </c>
      <c r="D22826" s="57" t="s">
        <v>54448</v>
      </c>
    </row>
    <row r="22827" spans="1:4">
      <c r="A22827" s="57" t="s">
        <v>54428</v>
      </c>
      <c r="B22827" s="57"/>
      <c r="C22827" s="57" t="s">
        <v>54449</v>
      </c>
      <c r="D22827" s="57" t="s">
        <v>54450</v>
      </c>
    </row>
    <row r="22828" spans="1:4">
      <c r="A22828" s="57" t="s">
        <v>54428</v>
      </c>
      <c r="B22828" s="57"/>
      <c r="C22828" s="57" t="s">
        <v>54451</v>
      </c>
      <c r="D22828" s="57" t="s">
        <v>54452</v>
      </c>
    </row>
    <row r="22829" spans="1:4">
      <c r="A22829" s="57" t="s">
        <v>54428</v>
      </c>
      <c r="B22829" s="57"/>
      <c r="C22829" s="57" t="s">
        <v>54453</v>
      </c>
      <c r="D22829" s="57" t="s">
        <v>54454</v>
      </c>
    </row>
    <row r="22830" spans="1:4">
      <c r="A22830" s="57" t="s">
        <v>54428</v>
      </c>
      <c r="B22830" s="57"/>
      <c r="C22830" s="57" t="s">
        <v>54455</v>
      </c>
      <c r="D22830" s="57" t="s">
        <v>54456</v>
      </c>
    </row>
    <row r="22831" spans="1:4">
      <c r="A22831" s="57" t="s">
        <v>54428</v>
      </c>
      <c r="B22831" s="57"/>
      <c r="C22831" s="57" t="s">
        <v>54457</v>
      </c>
      <c r="D22831" s="57" t="s">
        <v>54458</v>
      </c>
    </row>
    <row r="22832" spans="1:4">
      <c r="A22832" s="57" t="s">
        <v>54459</v>
      </c>
      <c r="B22832" s="57" t="s">
        <v>12940</v>
      </c>
      <c r="C22832" s="57" t="s">
        <v>54460</v>
      </c>
      <c r="D22832" s="57" t="s">
        <v>54461</v>
      </c>
    </row>
    <row r="22833" spans="1:4">
      <c r="A22833" s="57" t="s">
        <v>54459</v>
      </c>
      <c r="B22833" s="57"/>
      <c r="C22833" s="57" t="s">
        <v>54462</v>
      </c>
      <c r="D22833" s="57" t="s">
        <v>54463</v>
      </c>
    </row>
    <row r="22834" spans="1:4">
      <c r="A22834" s="57" t="s">
        <v>54459</v>
      </c>
      <c r="B22834" s="57"/>
      <c r="C22834" s="57" t="s">
        <v>54464</v>
      </c>
      <c r="D22834" s="57" t="s">
        <v>54465</v>
      </c>
    </row>
    <row r="22835" spans="1:4">
      <c r="A22835" s="57" t="s">
        <v>54459</v>
      </c>
      <c r="B22835" s="57"/>
      <c r="C22835" s="57" t="s">
        <v>54466</v>
      </c>
      <c r="D22835" s="57" t="s">
        <v>54467</v>
      </c>
    </row>
    <row r="22836" spans="1:4">
      <c r="A22836" s="57" t="s">
        <v>54459</v>
      </c>
      <c r="B22836" s="57"/>
      <c r="C22836" s="57" t="s">
        <v>54468</v>
      </c>
      <c r="D22836" s="57" t="s">
        <v>54469</v>
      </c>
    </row>
    <row r="22837" spans="1:4">
      <c r="A22837" s="57" t="s">
        <v>54459</v>
      </c>
      <c r="B22837" s="57"/>
      <c r="C22837" s="57" t="s">
        <v>54470</v>
      </c>
      <c r="D22837" s="57" t="s">
        <v>54471</v>
      </c>
    </row>
    <row r="22838" spans="1:4">
      <c r="A22838" s="57" t="s">
        <v>54459</v>
      </c>
      <c r="B22838" s="57"/>
      <c r="C22838" s="57" t="s">
        <v>54472</v>
      </c>
      <c r="D22838" s="57" t="s">
        <v>54473</v>
      </c>
    </row>
    <row r="22839" spans="1:4">
      <c r="A22839" s="57" t="s">
        <v>54459</v>
      </c>
      <c r="B22839" s="57"/>
      <c r="C22839" s="57" t="s">
        <v>54474</v>
      </c>
      <c r="D22839" s="57" t="s">
        <v>54475</v>
      </c>
    </row>
    <row r="22840" spans="1:4">
      <c r="A22840" s="57" t="s">
        <v>54459</v>
      </c>
      <c r="B22840" s="57"/>
      <c r="C22840" s="57" t="s">
        <v>54476</v>
      </c>
      <c r="D22840" s="57" t="s">
        <v>54477</v>
      </c>
    </row>
    <row r="22841" spans="1:4">
      <c r="A22841" s="57" t="s">
        <v>54459</v>
      </c>
      <c r="B22841" s="57"/>
      <c r="C22841" s="57" t="s">
        <v>54478</v>
      </c>
      <c r="D22841" s="57" t="s">
        <v>54479</v>
      </c>
    </row>
    <row r="22842" spans="1:4">
      <c r="A22842" s="57" t="s">
        <v>54459</v>
      </c>
      <c r="B22842" s="57"/>
      <c r="C22842" s="57" t="s">
        <v>75526</v>
      </c>
      <c r="D22842" s="57" t="s">
        <v>75527</v>
      </c>
    </row>
    <row r="22843" spans="1:4">
      <c r="A22843" s="57" t="s">
        <v>54480</v>
      </c>
      <c r="B22843" s="57" t="s">
        <v>12940</v>
      </c>
      <c r="C22843" s="57" t="s">
        <v>54481</v>
      </c>
      <c r="D22843" s="57" t="s">
        <v>54482</v>
      </c>
    </row>
    <row r="22844" spans="1:4">
      <c r="A22844" s="57" t="s">
        <v>54483</v>
      </c>
      <c r="B22844" s="57" t="s">
        <v>12940</v>
      </c>
      <c r="C22844" s="57" t="s">
        <v>54484</v>
      </c>
      <c r="D22844" s="57" t="s">
        <v>54485</v>
      </c>
    </row>
    <row r="22845" spans="1:4">
      <c r="A22845" s="57" t="s">
        <v>54483</v>
      </c>
      <c r="B22845" s="57"/>
      <c r="C22845" s="57" t="s">
        <v>54486</v>
      </c>
      <c r="D22845" s="57" t="s">
        <v>54487</v>
      </c>
    </row>
    <row r="22846" spans="1:4">
      <c r="A22846" s="57" t="s">
        <v>54483</v>
      </c>
      <c r="B22846" s="57"/>
      <c r="C22846" s="57" t="s">
        <v>54488</v>
      </c>
      <c r="D22846" s="57" t="s">
        <v>54489</v>
      </c>
    </row>
    <row r="22847" spans="1:4">
      <c r="A22847" s="57" t="s">
        <v>54483</v>
      </c>
      <c r="B22847" s="57"/>
      <c r="C22847" s="57" t="s">
        <v>54490</v>
      </c>
      <c r="D22847" s="57" t="s">
        <v>54491</v>
      </c>
    </row>
    <row r="22848" spans="1:4">
      <c r="A22848" s="57" t="s">
        <v>54483</v>
      </c>
      <c r="B22848" s="57"/>
      <c r="C22848" s="57" t="s">
        <v>54492</v>
      </c>
      <c r="D22848" s="57" t="s">
        <v>54491</v>
      </c>
    </row>
    <row r="22849" spans="1:4">
      <c r="A22849" s="57" t="s">
        <v>54483</v>
      </c>
      <c r="B22849" s="57"/>
      <c r="C22849" s="57" t="s">
        <v>54493</v>
      </c>
      <c r="D22849" s="57" t="s">
        <v>54494</v>
      </c>
    </row>
    <row r="22850" spans="1:4">
      <c r="A22850" s="57" t="s">
        <v>54483</v>
      </c>
      <c r="B22850" s="57"/>
      <c r="C22850" s="57" t="s">
        <v>54495</v>
      </c>
      <c r="D22850" s="57" t="s">
        <v>54496</v>
      </c>
    </row>
    <row r="22851" spans="1:4">
      <c r="A22851" s="57" t="s">
        <v>54497</v>
      </c>
      <c r="B22851" s="57" t="s">
        <v>12940</v>
      </c>
      <c r="C22851" s="57" t="s">
        <v>54498</v>
      </c>
      <c r="D22851" s="57" t="s">
        <v>54499</v>
      </c>
    </row>
    <row r="22852" spans="1:4">
      <c r="A22852" s="57" t="s">
        <v>54500</v>
      </c>
      <c r="B22852" s="57" t="s">
        <v>12940</v>
      </c>
      <c r="C22852" s="57" t="s">
        <v>54501</v>
      </c>
      <c r="D22852" s="57" t="s">
        <v>54502</v>
      </c>
    </row>
    <row r="22853" spans="1:4">
      <c r="A22853" s="57" t="s">
        <v>54503</v>
      </c>
      <c r="B22853" s="57" t="s">
        <v>12940</v>
      </c>
      <c r="C22853" s="57" t="s">
        <v>54504</v>
      </c>
      <c r="D22853" s="57" t="s">
        <v>54505</v>
      </c>
    </row>
    <row r="22854" spans="1:4">
      <c r="A22854" s="57" t="s">
        <v>54506</v>
      </c>
      <c r="B22854" s="57" t="s">
        <v>12940</v>
      </c>
      <c r="C22854" s="57" t="s">
        <v>54507</v>
      </c>
      <c r="D22854" s="57" t="s">
        <v>54508</v>
      </c>
    </row>
    <row r="22855" spans="1:4">
      <c r="A22855" s="57" t="s">
        <v>54506</v>
      </c>
      <c r="B22855" s="57"/>
      <c r="C22855" s="57" t="s">
        <v>54509</v>
      </c>
      <c r="D22855" s="57" t="s">
        <v>54510</v>
      </c>
    </row>
    <row r="22856" spans="1:4">
      <c r="A22856" s="57" t="s">
        <v>54511</v>
      </c>
      <c r="B22856" s="57" t="s">
        <v>12940</v>
      </c>
      <c r="C22856" s="57" t="s">
        <v>54512</v>
      </c>
      <c r="D22856" s="57" t="s">
        <v>54513</v>
      </c>
    </row>
    <row r="22857" spans="1:4">
      <c r="A22857" s="57" t="s">
        <v>54514</v>
      </c>
      <c r="B22857" s="57" t="s">
        <v>12940</v>
      </c>
      <c r="C22857" s="57" t="s">
        <v>54515</v>
      </c>
      <c r="D22857" s="57" t="s">
        <v>54516</v>
      </c>
    </row>
    <row r="22858" spans="1:4">
      <c r="A22858" s="57" t="s">
        <v>54514</v>
      </c>
      <c r="B22858" s="57"/>
      <c r="C22858" s="57" t="s">
        <v>54517</v>
      </c>
      <c r="D22858" s="57" t="s">
        <v>54518</v>
      </c>
    </row>
    <row r="22859" spans="1:4">
      <c r="A22859" s="57" t="s">
        <v>54519</v>
      </c>
      <c r="B22859" s="57" t="s">
        <v>12940</v>
      </c>
      <c r="C22859" s="57" t="s">
        <v>54520</v>
      </c>
      <c r="D22859" s="57" t="s">
        <v>54521</v>
      </c>
    </row>
    <row r="22860" spans="1:4">
      <c r="A22860" s="57" t="s">
        <v>54519</v>
      </c>
      <c r="B22860" s="57"/>
      <c r="C22860" s="57" t="s">
        <v>54522</v>
      </c>
      <c r="D22860" s="57" t="s">
        <v>54523</v>
      </c>
    </row>
    <row r="22861" spans="1:4">
      <c r="A22861" s="57" t="s">
        <v>54519</v>
      </c>
      <c r="B22861" s="57"/>
      <c r="C22861" s="57" t="s">
        <v>54524</v>
      </c>
      <c r="D22861" s="57" t="s">
        <v>54525</v>
      </c>
    </row>
    <row r="22862" spans="1:4">
      <c r="A22862" s="57" t="s">
        <v>54519</v>
      </c>
      <c r="B22862" s="57"/>
      <c r="C22862" s="57" t="s">
        <v>54526</v>
      </c>
      <c r="D22862" s="57" t="s">
        <v>54527</v>
      </c>
    </row>
    <row r="22863" spans="1:4">
      <c r="A22863" s="57" t="s">
        <v>54519</v>
      </c>
      <c r="B22863" s="57"/>
      <c r="C22863" s="57" t="s">
        <v>54528</v>
      </c>
      <c r="D22863" s="57" t="s">
        <v>54529</v>
      </c>
    </row>
    <row r="22864" spans="1:4">
      <c r="A22864" s="57" t="s">
        <v>54519</v>
      </c>
      <c r="B22864" s="57"/>
      <c r="C22864" s="57" t="s">
        <v>54530</v>
      </c>
      <c r="D22864" s="57" t="s">
        <v>54531</v>
      </c>
    </row>
    <row r="22865" spans="1:4">
      <c r="A22865" s="57" t="s">
        <v>54519</v>
      </c>
      <c r="B22865" s="57"/>
      <c r="C22865" s="57" t="s">
        <v>54532</v>
      </c>
      <c r="D22865" s="57" t="s">
        <v>54531</v>
      </c>
    </row>
    <row r="22866" spans="1:4">
      <c r="A22866" s="57" t="s">
        <v>54533</v>
      </c>
      <c r="B22866" s="57" t="s">
        <v>12940</v>
      </c>
      <c r="C22866" s="57" t="s">
        <v>54534</v>
      </c>
      <c r="D22866" s="57" t="s">
        <v>54535</v>
      </c>
    </row>
    <row r="22867" spans="1:4">
      <c r="A22867" s="57" t="s">
        <v>54536</v>
      </c>
      <c r="B22867" s="57" t="s">
        <v>12940</v>
      </c>
      <c r="C22867" s="57" t="s">
        <v>54537</v>
      </c>
      <c r="D22867" s="57" t="s">
        <v>54538</v>
      </c>
    </row>
    <row r="22868" spans="1:4">
      <c r="A22868" s="57" t="s">
        <v>54539</v>
      </c>
      <c r="B22868" s="57" t="s">
        <v>12940</v>
      </c>
      <c r="C22868" s="57" t="s">
        <v>54540</v>
      </c>
      <c r="D22868" s="57" t="s">
        <v>40619</v>
      </c>
    </row>
    <row r="22869" spans="1:4">
      <c r="A22869" s="57" t="s">
        <v>54541</v>
      </c>
      <c r="B22869" s="57" t="s">
        <v>12940</v>
      </c>
      <c r="C22869" s="57" t="s">
        <v>54542</v>
      </c>
      <c r="D22869" s="57" t="s">
        <v>40619</v>
      </c>
    </row>
    <row r="22870" spans="1:4">
      <c r="A22870" s="57" t="s">
        <v>54543</v>
      </c>
      <c r="B22870" s="57" t="s">
        <v>12940</v>
      </c>
      <c r="C22870" s="57" t="s">
        <v>54544</v>
      </c>
      <c r="D22870" s="57" t="s">
        <v>40619</v>
      </c>
    </row>
    <row r="22871" spans="1:4">
      <c r="A22871" s="57" t="s">
        <v>54545</v>
      </c>
      <c r="B22871" s="57" t="s">
        <v>12940</v>
      </c>
      <c r="C22871" s="57" t="s">
        <v>54546</v>
      </c>
      <c r="D22871" s="57" t="s">
        <v>40619</v>
      </c>
    </row>
    <row r="22872" spans="1:4">
      <c r="A22872" s="57" t="s">
        <v>54547</v>
      </c>
      <c r="B22872" s="57" t="s">
        <v>12940</v>
      </c>
      <c r="C22872" s="57" t="s">
        <v>54548</v>
      </c>
      <c r="D22872" s="57" t="s">
        <v>54549</v>
      </c>
    </row>
    <row r="22873" spans="1:4">
      <c r="A22873" s="57" t="s">
        <v>54547</v>
      </c>
      <c r="B22873" s="57"/>
      <c r="C22873" s="57" t="s">
        <v>54550</v>
      </c>
      <c r="D22873" s="57" t="s">
        <v>54551</v>
      </c>
    </row>
    <row r="22874" spans="1:4">
      <c r="A22874" s="57" t="s">
        <v>54547</v>
      </c>
      <c r="B22874" s="57"/>
      <c r="C22874" s="57" t="s">
        <v>54552</v>
      </c>
      <c r="D22874" s="57" t="s">
        <v>54553</v>
      </c>
    </row>
    <row r="22875" spans="1:4">
      <c r="A22875" s="57" t="s">
        <v>54547</v>
      </c>
      <c r="B22875" s="57"/>
      <c r="C22875" s="57" t="s">
        <v>54554</v>
      </c>
      <c r="D22875" s="57" t="s">
        <v>54555</v>
      </c>
    </row>
    <row r="22876" spans="1:4">
      <c r="A22876" s="57" t="s">
        <v>54547</v>
      </c>
      <c r="B22876" s="57"/>
      <c r="C22876" s="57" t="s">
        <v>54556</v>
      </c>
      <c r="D22876" s="57" t="s">
        <v>54557</v>
      </c>
    </row>
    <row r="22877" spans="1:4">
      <c r="A22877" s="57" t="s">
        <v>54547</v>
      </c>
      <c r="B22877" s="57"/>
      <c r="C22877" s="57" t="s">
        <v>54558</v>
      </c>
      <c r="D22877" s="57" t="s">
        <v>54559</v>
      </c>
    </row>
    <row r="22878" spans="1:4">
      <c r="A22878" s="57" t="s">
        <v>8012</v>
      </c>
      <c r="B22878" s="57" t="s">
        <v>10670</v>
      </c>
      <c r="C22878" s="57" t="s">
        <v>4586</v>
      </c>
      <c r="D22878" s="57" t="s">
        <v>4587</v>
      </c>
    </row>
    <row r="22879" spans="1:4">
      <c r="A22879" s="57" t="s">
        <v>54560</v>
      </c>
      <c r="B22879" s="57" t="s">
        <v>12940</v>
      </c>
      <c r="C22879" s="57" t="s">
        <v>54561</v>
      </c>
      <c r="D22879" s="57" t="s">
        <v>54562</v>
      </c>
    </row>
    <row r="22880" spans="1:4">
      <c r="A22880" s="57" t="s">
        <v>54560</v>
      </c>
      <c r="B22880" s="57"/>
      <c r="C22880" s="57" t="s">
        <v>54563</v>
      </c>
      <c r="D22880" s="57" t="s">
        <v>49379</v>
      </c>
    </row>
    <row r="22881" spans="1:4">
      <c r="A22881" s="57" t="s">
        <v>54560</v>
      </c>
      <c r="B22881" s="57"/>
      <c r="C22881" s="57" t="s">
        <v>54564</v>
      </c>
      <c r="D22881" s="57" t="s">
        <v>54565</v>
      </c>
    </row>
    <row r="22882" spans="1:4">
      <c r="A22882" s="57" t="s">
        <v>54560</v>
      </c>
      <c r="B22882" s="57"/>
      <c r="C22882" s="57" t="s">
        <v>54566</v>
      </c>
      <c r="D22882" s="57" t="s">
        <v>54567</v>
      </c>
    </row>
    <row r="22883" spans="1:4">
      <c r="A22883" s="57" t="s">
        <v>54560</v>
      </c>
      <c r="B22883" s="57"/>
      <c r="C22883" s="57" t="s">
        <v>54568</v>
      </c>
      <c r="D22883" s="57" t="s">
        <v>54569</v>
      </c>
    </row>
    <row r="22884" spans="1:4">
      <c r="A22884" s="57" t="s">
        <v>54560</v>
      </c>
      <c r="B22884" s="57"/>
      <c r="C22884" s="57" t="s">
        <v>54570</v>
      </c>
      <c r="D22884" s="57" t="s">
        <v>54571</v>
      </c>
    </row>
    <row r="22885" spans="1:4">
      <c r="A22885" s="57" t="s">
        <v>54560</v>
      </c>
      <c r="B22885" s="57"/>
      <c r="C22885" s="57" t="s">
        <v>54572</v>
      </c>
      <c r="D22885" s="57" t="s">
        <v>54573</v>
      </c>
    </row>
    <row r="22886" spans="1:4">
      <c r="A22886" s="57" t="s">
        <v>54560</v>
      </c>
      <c r="B22886" s="57"/>
      <c r="C22886" s="57" t="s">
        <v>54574</v>
      </c>
      <c r="D22886" s="57" t="s">
        <v>54575</v>
      </c>
    </row>
    <row r="22887" spans="1:4">
      <c r="A22887" s="57" t="s">
        <v>54560</v>
      </c>
      <c r="B22887" s="57"/>
      <c r="C22887" s="57" t="s">
        <v>54576</v>
      </c>
      <c r="D22887" s="57" t="s">
        <v>54577</v>
      </c>
    </row>
    <row r="22888" spans="1:4">
      <c r="A22888" s="57" t="s">
        <v>54560</v>
      </c>
      <c r="B22888" s="57"/>
      <c r="C22888" s="57" t="s">
        <v>54578</v>
      </c>
      <c r="D22888" s="57" t="s">
        <v>54579</v>
      </c>
    </row>
    <row r="22889" spans="1:4">
      <c r="A22889" s="57" t="s">
        <v>54560</v>
      </c>
      <c r="B22889" s="57"/>
      <c r="C22889" s="57" t="s">
        <v>54580</v>
      </c>
      <c r="D22889" s="57" t="s">
        <v>54581</v>
      </c>
    </row>
    <row r="22890" spans="1:4">
      <c r="A22890" s="57" t="s">
        <v>54560</v>
      </c>
      <c r="B22890" s="57"/>
      <c r="C22890" s="57" t="s">
        <v>54582</v>
      </c>
      <c r="D22890" s="57" t="s">
        <v>50504</v>
      </c>
    </row>
    <row r="22891" spans="1:4">
      <c r="A22891" s="57" t="s">
        <v>54560</v>
      </c>
      <c r="B22891" s="57"/>
      <c r="C22891" s="57" t="s">
        <v>54583</v>
      </c>
      <c r="D22891" s="57" t="s">
        <v>50541</v>
      </c>
    </row>
    <row r="22892" spans="1:4">
      <c r="A22892" s="57" t="s">
        <v>54560</v>
      </c>
      <c r="B22892" s="57"/>
      <c r="C22892" s="57" t="s">
        <v>54584</v>
      </c>
      <c r="D22892" s="57" t="s">
        <v>54585</v>
      </c>
    </row>
    <row r="22893" spans="1:4">
      <c r="A22893" s="57" t="s">
        <v>54560</v>
      </c>
      <c r="B22893" s="57"/>
      <c r="C22893" s="57" t="s">
        <v>54586</v>
      </c>
      <c r="D22893" s="57" t="s">
        <v>54587</v>
      </c>
    </row>
    <row r="22894" spans="1:4">
      <c r="A22894" s="57" t="s">
        <v>54560</v>
      </c>
      <c r="B22894" s="57"/>
      <c r="C22894" s="57" t="s">
        <v>54588</v>
      </c>
      <c r="D22894" s="57" t="s">
        <v>54589</v>
      </c>
    </row>
    <row r="22895" spans="1:4">
      <c r="A22895" s="57" t="s">
        <v>54560</v>
      </c>
      <c r="B22895" s="57"/>
      <c r="C22895" s="57" t="s">
        <v>54590</v>
      </c>
      <c r="D22895" s="57" t="s">
        <v>54591</v>
      </c>
    </row>
    <row r="22896" spans="1:4">
      <c r="A22896" s="57" t="s">
        <v>54560</v>
      </c>
      <c r="B22896" s="57"/>
      <c r="C22896" s="57" t="s">
        <v>54592</v>
      </c>
      <c r="D22896" s="57" t="s">
        <v>54593</v>
      </c>
    </row>
    <row r="22897" spans="1:4">
      <c r="A22897" s="57" t="s">
        <v>54560</v>
      </c>
      <c r="B22897" s="57"/>
      <c r="C22897" s="57" t="s">
        <v>54594</v>
      </c>
      <c r="D22897" s="57" t="s">
        <v>54595</v>
      </c>
    </row>
    <row r="22898" spans="1:4">
      <c r="A22898" s="57" t="s">
        <v>54560</v>
      </c>
      <c r="B22898" s="57"/>
      <c r="C22898" s="57" t="s">
        <v>54596</v>
      </c>
      <c r="D22898" s="57" t="s">
        <v>54597</v>
      </c>
    </row>
    <row r="22899" spans="1:4">
      <c r="A22899" s="57" t="s">
        <v>54560</v>
      </c>
      <c r="B22899" s="57"/>
      <c r="C22899" s="57" t="s">
        <v>54598</v>
      </c>
      <c r="D22899" s="57" t="s">
        <v>54599</v>
      </c>
    </row>
    <row r="22900" spans="1:4">
      <c r="A22900" s="57" t="s">
        <v>54600</v>
      </c>
      <c r="B22900" s="57" t="s">
        <v>12940</v>
      </c>
      <c r="C22900" s="57" t="s">
        <v>54601</v>
      </c>
      <c r="D22900" s="57" t="s">
        <v>54602</v>
      </c>
    </row>
    <row r="22901" spans="1:4">
      <c r="A22901" s="57" t="s">
        <v>54603</v>
      </c>
      <c r="B22901" s="57" t="s">
        <v>12940</v>
      </c>
      <c r="C22901" s="57" t="s">
        <v>54604</v>
      </c>
      <c r="D22901" s="57" t="s">
        <v>54605</v>
      </c>
    </row>
    <row r="22902" spans="1:4">
      <c r="A22902" s="57" t="s">
        <v>54603</v>
      </c>
      <c r="B22902" s="57"/>
      <c r="C22902" s="57" t="s">
        <v>54606</v>
      </c>
      <c r="D22902" s="57" t="s">
        <v>54607</v>
      </c>
    </row>
    <row r="22903" spans="1:4">
      <c r="A22903" s="57" t="s">
        <v>54603</v>
      </c>
      <c r="B22903" s="57"/>
      <c r="C22903" s="57" t="s">
        <v>54608</v>
      </c>
      <c r="D22903" s="57" t="s">
        <v>54609</v>
      </c>
    </row>
    <row r="22904" spans="1:4">
      <c r="A22904" s="57" t="s">
        <v>54610</v>
      </c>
      <c r="B22904" s="57" t="s">
        <v>12940</v>
      </c>
      <c r="C22904" s="57" t="s">
        <v>54611</v>
      </c>
      <c r="D22904" s="57" t="s">
        <v>54612</v>
      </c>
    </row>
    <row r="22905" spans="1:4">
      <c r="A22905" s="57" t="s">
        <v>54610</v>
      </c>
      <c r="B22905" s="57"/>
      <c r="C22905" s="57" t="s">
        <v>54613</v>
      </c>
      <c r="D22905" s="57" t="s">
        <v>54614</v>
      </c>
    </row>
    <row r="22906" spans="1:4">
      <c r="A22906" s="57" t="s">
        <v>54610</v>
      </c>
      <c r="B22906" s="57"/>
      <c r="C22906" s="57" t="s">
        <v>54615</v>
      </c>
      <c r="D22906" s="57" t="s">
        <v>54616</v>
      </c>
    </row>
    <row r="22907" spans="1:4">
      <c r="A22907" s="57" t="s">
        <v>54610</v>
      </c>
      <c r="B22907" s="57"/>
      <c r="C22907" s="57" t="s">
        <v>54617</v>
      </c>
      <c r="D22907" s="57" t="s">
        <v>54618</v>
      </c>
    </row>
    <row r="22908" spans="1:4">
      <c r="A22908" s="57" t="s">
        <v>54610</v>
      </c>
      <c r="B22908" s="57"/>
      <c r="C22908" s="57" t="s">
        <v>54619</v>
      </c>
      <c r="D22908" s="57" t="s">
        <v>34156</v>
      </c>
    </row>
    <row r="22909" spans="1:4">
      <c r="A22909" s="57" t="s">
        <v>54610</v>
      </c>
      <c r="B22909" s="57"/>
      <c r="C22909" s="57" t="s">
        <v>54620</v>
      </c>
      <c r="D22909" s="57" t="s">
        <v>54621</v>
      </c>
    </row>
    <row r="22910" spans="1:4">
      <c r="A22910" s="57" t="s">
        <v>54610</v>
      </c>
      <c r="B22910" s="57"/>
      <c r="C22910" s="57" t="s">
        <v>54622</v>
      </c>
      <c r="D22910" s="57" t="s">
        <v>54623</v>
      </c>
    </row>
    <row r="22911" spans="1:4">
      <c r="A22911" s="57" t="s">
        <v>54610</v>
      </c>
      <c r="B22911" s="57"/>
      <c r="C22911" s="57" t="s">
        <v>54624</v>
      </c>
      <c r="D22911" s="57" t="s">
        <v>54625</v>
      </c>
    </row>
    <row r="22912" spans="1:4">
      <c r="A22912" s="57" t="s">
        <v>54610</v>
      </c>
      <c r="B22912" s="57"/>
      <c r="C22912" s="57" t="s">
        <v>54626</v>
      </c>
      <c r="D22912" s="57" t="s">
        <v>54627</v>
      </c>
    </row>
    <row r="22913" spans="1:4">
      <c r="A22913" s="57" t="s">
        <v>54610</v>
      </c>
      <c r="B22913" s="57"/>
      <c r="C22913" s="57" t="s">
        <v>54628</v>
      </c>
      <c r="D22913" s="57" t="s">
        <v>54629</v>
      </c>
    </row>
    <row r="22914" spans="1:4">
      <c r="A22914" s="57" t="s">
        <v>54610</v>
      </c>
      <c r="B22914" s="57"/>
      <c r="C22914" s="57" t="s">
        <v>54630</v>
      </c>
      <c r="D22914" s="57" t="s">
        <v>54631</v>
      </c>
    </row>
    <row r="22915" spans="1:4">
      <c r="A22915" s="57" t="s">
        <v>54610</v>
      </c>
      <c r="B22915" s="57"/>
      <c r="C22915" s="57" t="s">
        <v>54632</v>
      </c>
      <c r="D22915" s="57" t="s">
        <v>54633</v>
      </c>
    </row>
    <row r="22916" spans="1:4">
      <c r="A22916" s="57" t="s">
        <v>54610</v>
      </c>
      <c r="B22916" s="57"/>
      <c r="C22916" s="57" t="s">
        <v>54634</v>
      </c>
      <c r="D22916" s="57" t="s">
        <v>54635</v>
      </c>
    </row>
    <row r="22917" spans="1:4">
      <c r="A22917" s="57" t="s">
        <v>54610</v>
      </c>
      <c r="B22917" s="57"/>
      <c r="C22917" s="57" t="s">
        <v>54636</v>
      </c>
      <c r="D22917" s="57" t="s">
        <v>54637</v>
      </c>
    </row>
    <row r="22918" spans="1:4">
      <c r="A22918" s="57" t="s">
        <v>54610</v>
      </c>
      <c r="B22918" s="57"/>
      <c r="C22918" s="57" t="s">
        <v>54638</v>
      </c>
      <c r="D22918" s="57" t="s">
        <v>54639</v>
      </c>
    </row>
    <row r="22919" spans="1:4">
      <c r="A22919" s="57" t="s">
        <v>54610</v>
      </c>
      <c r="B22919" s="57"/>
      <c r="C22919" s="57" t="s">
        <v>54640</v>
      </c>
      <c r="D22919" s="57" t="s">
        <v>54641</v>
      </c>
    </row>
    <row r="22920" spans="1:4">
      <c r="A22920" s="57" t="s">
        <v>54642</v>
      </c>
      <c r="B22920" s="57" t="s">
        <v>12940</v>
      </c>
      <c r="C22920" s="57" t="s">
        <v>54643</v>
      </c>
      <c r="D22920" s="57" t="s">
        <v>54644</v>
      </c>
    </row>
    <row r="22921" spans="1:4">
      <c r="A22921" s="57" t="s">
        <v>54645</v>
      </c>
      <c r="B22921" s="57" t="s">
        <v>12940</v>
      </c>
      <c r="C22921" s="57" t="s">
        <v>54646</v>
      </c>
      <c r="D22921" s="57" t="s">
        <v>54647</v>
      </c>
    </row>
    <row r="22922" spans="1:4">
      <c r="A22922" s="57" t="s">
        <v>54648</v>
      </c>
      <c r="B22922" s="57" t="s">
        <v>12940</v>
      </c>
      <c r="C22922" s="57" t="s">
        <v>54649</v>
      </c>
      <c r="D22922" s="57" t="s">
        <v>54650</v>
      </c>
    </row>
    <row r="22923" spans="1:4">
      <c r="A22923" s="57" t="s">
        <v>54651</v>
      </c>
      <c r="B22923" s="57" t="s">
        <v>12940</v>
      </c>
      <c r="C22923" s="57" t="s">
        <v>54652</v>
      </c>
      <c r="D22923" s="57" t="s">
        <v>54653</v>
      </c>
    </row>
    <row r="22924" spans="1:4">
      <c r="A22924" s="57" t="s">
        <v>54654</v>
      </c>
      <c r="B22924" s="57" t="s">
        <v>12940</v>
      </c>
      <c r="C22924" s="57" t="s">
        <v>54655</v>
      </c>
      <c r="D22924" s="57" t="s">
        <v>54656</v>
      </c>
    </row>
    <row r="22925" spans="1:4">
      <c r="A22925" s="57" t="s">
        <v>8013</v>
      </c>
      <c r="B22925" s="57" t="s">
        <v>2513</v>
      </c>
      <c r="C22925" s="57" t="s">
        <v>4622</v>
      </c>
      <c r="D22925" s="57" t="s">
        <v>4623</v>
      </c>
    </row>
    <row r="22926" spans="1:4">
      <c r="A22926" s="57" t="s">
        <v>54657</v>
      </c>
      <c r="B22926" s="57" t="s">
        <v>12940</v>
      </c>
      <c r="C22926" s="57" t="s">
        <v>54658</v>
      </c>
      <c r="D22926" s="57" t="s">
        <v>54659</v>
      </c>
    </row>
    <row r="22927" spans="1:4">
      <c r="A22927" s="57" t="s">
        <v>54657</v>
      </c>
      <c r="B22927" s="57"/>
      <c r="C22927" s="57" t="s">
        <v>54660</v>
      </c>
      <c r="D22927" s="57" t="s">
        <v>54661</v>
      </c>
    </row>
    <row r="22928" spans="1:4">
      <c r="A22928" s="57" t="s">
        <v>54662</v>
      </c>
      <c r="B22928" s="57" t="s">
        <v>12940</v>
      </c>
      <c r="C22928" s="57" t="s">
        <v>54663</v>
      </c>
      <c r="D22928" s="57" t="s">
        <v>54664</v>
      </c>
    </row>
    <row r="22929" spans="1:4">
      <c r="A22929" s="57" t="s">
        <v>54662</v>
      </c>
      <c r="B22929" s="57"/>
      <c r="C22929" s="57" t="s">
        <v>54665</v>
      </c>
      <c r="D22929" s="57" t="s">
        <v>54666</v>
      </c>
    </row>
    <row r="22930" spans="1:4">
      <c r="A22930" s="57" t="s">
        <v>54662</v>
      </c>
      <c r="B22930" s="57"/>
      <c r="C22930" s="57" t="s">
        <v>54667</v>
      </c>
      <c r="D22930" s="57" t="s">
        <v>21651</v>
      </c>
    </row>
    <row r="22931" spans="1:4">
      <c r="A22931" s="57" t="s">
        <v>54662</v>
      </c>
      <c r="B22931" s="57"/>
      <c r="C22931" s="57" t="s">
        <v>54668</v>
      </c>
      <c r="D22931" s="57" t="s">
        <v>21649</v>
      </c>
    </row>
    <row r="22932" spans="1:4">
      <c r="A22932" s="57" t="s">
        <v>54662</v>
      </c>
      <c r="B22932" s="57"/>
      <c r="C22932" s="57" t="s">
        <v>54669</v>
      </c>
      <c r="D22932" s="57" t="s">
        <v>54670</v>
      </c>
    </row>
    <row r="22933" spans="1:4">
      <c r="A22933" s="57" t="s">
        <v>54671</v>
      </c>
      <c r="B22933" s="57" t="s">
        <v>12940</v>
      </c>
      <c r="C22933" s="57" t="s">
        <v>54672</v>
      </c>
      <c r="D22933" s="57" t="s">
        <v>54673</v>
      </c>
    </row>
    <row r="22934" spans="1:4">
      <c r="A22934" s="57" t="s">
        <v>54674</v>
      </c>
      <c r="B22934" s="57" t="s">
        <v>12940</v>
      </c>
      <c r="C22934" s="57" t="s">
        <v>54675</v>
      </c>
      <c r="D22934" s="57" t="s">
        <v>54676</v>
      </c>
    </row>
    <row r="22935" spans="1:4">
      <c r="A22935" s="57" t="s">
        <v>54674</v>
      </c>
      <c r="B22935" s="57"/>
      <c r="C22935" s="57" t="s">
        <v>54677</v>
      </c>
      <c r="D22935" s="57" t="s">
        <v>54678</v>
      </c>
    </row>
    <row r="22936" spans="1:4">
      <c r="A22936" s="57" t="s">
        <v>54674</v>
      </c>
      <c r="B22936" s="57"/>
      <c r="C22936" s="57" t="s">
        <v>54679</v>
      </c>
      <c r="D22936" s="57" t="s">
        <v>54680</v>
      </c>
    </row>
    <row r="22937" spans="1:4">
      <c r="A22937" s="57" t="s">
        <v>54674</v>
      </c>
      <c r="B22937" s="57"/>
      <c r="C22937" s="57" t="s">
        <v>54681</v>
      </c>
      <c r="D22937" s="57" t="s">
        <v>54682</v>
      </c>
    </row>
    <row r="22938" spans="1:4">
      <c r="A22938" s="57" t="s">
        <v>54674</v>
      </c>
      <c r="B22938" s="57"/>
      <c r="C22938" s="57" t="s">
        <v>54683</v>
      </c>
      <c r="D22938" s="57" t="s">
        <v>54684</v>
      </c>
    </row>
    <row r="22939" spans="1:4">
      <c r="A22939" s="57" t="s">
        <v>8014</v>
      </c>
      <c r="B22939" s="57" t="s">
        <v>2515</v>
      </c>
      <c r="C22939" s="57" t="s">
        <v>5244</v>
      </c>
      <c r="D22939" s="57" t="s">
        <v>5245</v>
      </c>
    </row>
    <row r="22940" spans="1:4">
      <c r="A22940" s="57" t="s">
        <v>54685</v>
      </c>
      <c r="B22940" s="57" t="s">
        <v>12940</v>
      </c>
      <c r="C22940" s="57" t="s">
        <v>54686</v>
      </c>
      <c r="D22940" s="57" t="s">
        <v>54687</v>
      </c>
    </row>
    <row r="22941" spans="1:4">
      <c r="A22941" s="57" t="s">
        <v>54685</v>
      </c>
      <c r="B22941" s="57"/>
      <c r="C22941" s="57" t="s">
        <v>54688</v>
      </c>
      <c r="D22941" s="57" t="s">
        <v>54689</v>
      </c>
    </row>
    <row r="22942" spans="1:4">
      <c r="A22942" s="57" t="s">
        <v>54685</v>
      </c>
      <c r="B22942" s="57"/>
      <c r="C22942" s="57" t="s">
        <v>54690</v>
      </c>
      <c r="D22942" s="57" t="s">
        <v>54691</v>
      </c>
    </row>
    <row r="22943" spans="1:4">
      <c r="A22943" s="57" t="s">
        <v>54692</v>
      </c>
      <c r="B22943" s="57" t="s">
        <v>12940</v>
      </c>
      <c r="C22943" s="57" t="s">
        <v>54693</v>
      </c>
      <c r="D22943" s="57" t="s">
        <v>54694</v>
      </c>
    </row>
    <row r="22944" spans="1:4">
      <c r="A22944" s="57" t="s">
        <v>54695</v>
      </c>
      <c r="B22944" s="57" t="s">
        <v>12940</v>
      </c>
      <c r="C22944" s="57" t="s">
        <v>54696</v>
      </c>
      <c r="D22944" s="57" t="s">
        <v>54697</v>
      </c>
    </row>
    <row r="22945" spans="1:4">
      <c r="A22945" s="57" t="s">
        <v>54698</v>
      </c>
      <c r="B22945" s="57" t="s">
        <v>12940</v>
      </c>
      <c r="C22945" s="57" t="s">
        <v>54699</v>
      </c>
      <c r="D22945" s="57" t="s">
        <v>54700</v>
      </c>
    </row>
    <row r="22946" spans="1:4">
      <c r="A22946" s="57" t="s">
        <v>54701</v>
      </c>
      <c r="B22946" s="57" t="s">
        <v>12940</v>
      </c>
      <c r="C22946" s="57" t="s">
        <v>54702</v>
      </c>
      <c r="D22946" s="57" t="s">
        <v>54703</v>
      </c>
    </row>
    <row r="22947" spans="1:4">
      <c r="A22947" s="57" t="s">
        <v>54701</v>
      </c>
      <c r="B22947" s="57"/>
      <c r="C22947" s="57" t="s">
        <v>54704</v>
      </c>
      <c r="D22947" s="57" t="s">
        <v>54705</v>
      </c>
    </row>
    <row r="22948" spans="1:4">
      <c r="A22948" s="57" t="s">
        <v>54701</v>
      </c>
      <c r="B22948" s="57"/>
      <c r="C22948" s="57" t="s">
        <v>77533</v>
      </c>
      <c r="D22948" s="57" t="s">
        <v>77534</v>
      </c>
    </row>
    <row r="22949" spans="1:4">
      <c r="A22949" s="57" t="s">
        <v>54706</v>
      </c>
      <c r="B22949" s="57" t="s">
        <v>12940</v>
      </c>
      <c r="C22949" s="57" t="s">
        <v>54707</v>
      </c>
      <c r="D22949" s="57" t="s">
        <v>35682</v>
      </c>
    </row>
    <row r="22950" spans="1:4">
      <c r="A22950" s="57" t="s">
        <v>54708</v>
      </c>
      <c r="B22950" s="57" t="s">
        <v>12940</v>
      </c>
      <c r="C22950" s="57" t="s">
        <v>54709</v>
      </c>
      <c r="D22950" s="57" t="s">
        <v>54710</v>
      </c>
    </row>
    <row r="22951" spans="1:4">
      <c r="A22951" s="57" t="s">
        <v>54708</v>
      </c>
      <c r="B22951" s="57"/>
      <c r="C22951" s="57" t="s">
        <v>54711</v>
      </c>
      <c r="D22951" s="57" t="s">
        <v>54712</v>
      </c>
    </row>
    <row r="22952" spans="1:4">
      <c r="A22952" s="57" t="s">
        <v>54713</v>
      </c>
      <c r="B22952" s="57" t="s">
        <v>12940</v>
      </c>
      <c r="C22952" s="57" t="s">
        <v>54714</v>
      </c>
      <c r="D22952" s="57" t="s">
        <v>54145</v>
      </c>
    </row>
    <row r="22953" spans="1:4">
      <c r="A22953" s="57" t="s">
        <v>54715</v>
      </c>
      <c r="B22953" s="57" t="s">
        <v>12940</v>
      </c>
      <c r="C22953" s="57" t="s">
        <v>54716</v>
      </c>
      <c r="D22953" s="57" t="s">
        <v>54717</v>
      </c>
    </row>
    <row r="22954" spans="1:4">
      <c r="A22954" s="57" t="s">
        <v>54715</v>
      </c>
      <c r="B22954" s="57"/>
      <c r="C22954" s="57" t="s">
        <v>54718</v>
      </c>
      <c r="D22954" s="57" t="s">
        <v>54719</v>
      </c>
    </row>
    <row r="22955" spans="1:4">
      <c r="A22955" s="57" t="s">
        <v>54720</v>
      </c>
      <c r="B22955" s="57" t="s">
        <v>12940</v>
      </c>
      <c r="C22955" s="57" t="s">
        <v>54721</v>
      </c>
      <c r="D22955" s="57" t="s">
        <v>54722</v>
      </c>
    </row>
    <row r="22956" spans="1:4">
      <c r="A22956" s="57" t="s">
        <v>54723</v>
      </c>
      <c r="B22956" s="57" t="s">
        <v>12940</v>
      </c>
      <c r="C22956" s="57" t="s">
        <v>54724</v>
      </c>
      <c r="D22956" s="57" t="s">
        <v>54725</v>
      </c>
    </row>
    <row r="22957" spans="1:4">
      <c r="A22957" s="57" t="s">
        <v>54723</v>
      </c>
      <c r="B22957" s="57"/>
      <c r="C22957" s="57" t="s">
        <v>54726</v>
      </c>
      <c r="D22957" s="57" t="s">
        <v>54727</v>
      </c>
    </row>
    <row r="22958" spans="1:4">
      <c r="A22958" s="57" t="s">
        <v>8015</v>
      </c>
      <c r="B22958" s="57" t="s">
        <v>2517</v>
      </c>
      <c r="C22958" s="57" t="s">
        <v>5451</v>
      </c>
      <c r="D22958" s="57" t="s">
        <v>5452</v>
      </c>
    </row>
    <row r="22959" spans="1:4">
      <c r="A22959" s="57" t="s">
        <v>54728</v>
      </c>
      <c r="B22959" s="57" t="s">
        <v>12940</v>
      </c>
      <c r="C22959" s="57" t="s">
        <v>54729</v>
      </c>
      <c r="D22959" s="57" t="s">
        <v>54730</v>
      </c>
    </row>
    <row r="22960" spans="1:4">
      <c r="A22960" s="57" t="s">
        <v>54728</v>
      </c>
      <c r="B22960" s="57"/>
      <c r="C22960" s="57" t="s">
        <v>54731</v>
      </c>
      <c r="D22960" s="57" t="s">
        <v>54732</v>
      </c>
    </row>
    <row r="22961" spans="1:4">
      <c r="A22961" s="57" t="s">
        <v>54728</v>
      </c>
      <c r="B22961" s="57"/>
      <c r="C22961" s="57" t="s">
        <v>54733</v>
      </c>
      <c r="D22961" s="57" t="s">
        <v>54734</v>
      </c>
    </row>
    <row r="22962" spans="1:4">
      <c r="A22962" s="57" t="s">
        <v>54728</v>
      </c>
      <c r="B22962" s="57"/>
      <c r="C22962" s="57" t="s">
        <v>54735</v>
      </c>
      <c r="D22962" s="57" t="s">
        <v>54736</v>
      </c>
    </row>
    <row r="22963" spans="1:4">
      <c r="A22963" s="57" t="s">
        <v>54728</v>
      </c>
      <c r="B22963" s="57"/>
      <c r="C22963" s="57" t="s">
        <v>54737</v>
      </c>
      <c r="D22963" s="57" t="s">
        <v>54738</v>
      </c>
    </row>
    <row r="22964" spans="1:4">
      <c r="A22964" s="57" t="s">
        <v>54728</v>
      </c>
      <c r="B22964" s="57"/>
      <c r="C22964" s="57" t="s">
        <v>54739</v>
      </c>
      <c r="D22964" s="57" t="s">
        <v>54740</v>
      </c>
    </row>
    <row r="22965" spans="1:4">
      <c r="A22965" s="57" t="s">
        <v>54728</v>
      </c>
      <c r="B22965" s="57"/>
      <c r="C22965" s="57" t="s">
        <v>54741</v>
      </c>
      <c r="D22965" s="57" t="s">
        <v>54742</v>
      </c>
    </row>
    <row r="22966" spans="1:4">
      <c r="A22966" s="57" t="s">
        <v>54728</v>
      </c>
      <c r="B22966" s="57"/>
      <c r="C22966" s="57" t="s">
        <v>54743</v>
      </c>
      <c r="D22966" s="57" t="s">
        <v>54744</v>
      </c>
    </row>
    <row r="22967" spans="1:4">
      <c r="A22967" s="57" t="s">
        <v>54728</v>
      </c>
      <c r="B22967" s="57"/>
      <c r="C22967" s="57" t="s">
        <v>54745</v>
      </c>
      <c r="D22967" s="57" t="s">
        <v>54746</v>
      </c>
    </row>
    <row r="22968" spans="1:4">
      <c r="A22968" s="57" t="s">
        <v>54728</v>
      </c>
      <c r="B22968" s="57"/>
      <c r="C22968" s="57" t="s">
        <v>54747</v>
      </c>
      <c r="D22968" s="57" t="s">
        <v>54748</v>
      </c>
    </row>
    <row r="22969" spans="1:4">
      <c r="A22969" s="57" t="s">
        <v>54728</v>
      </c>
      <c r="B22969" s="57"/>
      <c r="C22969" s="57" t="s">
        <v>54749</v>
      </c>
      <c r="D22969" s="57" t="s">
        <v>54750</v>
      </c>
    </row>
    <row r="22970" spans="1:4">
      <c r="A22970" s="57" t="s">
        <v>54728</v>
      </c>
      <c r="B22970" s="57"/>
      <c r="C22970" s="57" t="s">
        <v>54751</v>
      </c>
      <c r="D22970" s="57" t="s">
        <v>54752</v>
      </c>
    </row>
    <row r="22971" spans="1:4">
      <c r="A22971" s="57" t="s">
        <v>54728</v>
      </c>
      <c r="B22971" s="57"/>
      <c r="C22971" s="57" t="s">
        <v>54753</v>
      </c>
      <c r="D22971" s="57" t="s">
        <v>54754</v>
      </c>
    </row>
    <row r="22972" spans="1:4">
      <c r="A22972" s="57" t="s">
        <v>54728</v>
      </c>
      <c r="B22972" s="57"/>
      <c r="C22972" s="57" t="s">
        <v>54755</v>
      </c>
      <c r="D22972" s="57" t="s">
        <v>54756</v>
      </c>
    </row>
    <row r="22973" spans="1:4">
      <c r="A22973" s="57" t="s">
        <v>54728</v>
      </c>
      <c r="B22973" s="57"/>
      <c r="C22973" s="57" t="s">
        <v>54757</v>
      </c>
      <c r="D22973" s="57" t="s">
        <v>54758</v>
      </c>
    </row>
    <row r="22974" spans="1:4">
      <c r="A22974" s="57" t="s">
        <v>54728</v>
      </c>
      <c r="B22974" s="57"/>
      <c r="C22974" s="57" t="s">
        <v>54759</v>
      </c>
      <c r="D22974" s="57" t="s">
        <v>54760</v>
      </c>
    </row>
    <row r="22975" spans="1:4">
      <c r="A22975" s="57" t="s">
        <v>54728</v>
      </c>
      <c r="B22975" s="57"/>
      <c r="C22975" s="57" t="s">
        <v>54761</v>
      </c>
      <c r="D22975" s="57" t="s">
        <v>54762</v>
      </c>
    </row>
    <row r="22976" spans="1:4">
      <c r="A22976" s="57" t="s">
        <v>54728</v>
      </c>
      <c r="B22976" s="57"/>
      <c r="C22976" s="57" t="s">
        <v>54763</v>
      </c>
      <c r="D22976" s="57" t="s">
        <v>54764</v>
      </c>
    </row>
    <row r="22977" spans="1:4">
      <c r="A22977" s="57" t="s">
        <v>54728</v>
      </c>
      <c r="B22977" s="57"/>
      <c r="C22977" s="57" t="s">
        <v>54765</v>
      </c>
      <c r="D22977" s="57" t="s">
        <v>54766</v>
      </c>
    </row>
    <row r="22978" spans="1:4">
      <c r="A22978" s="57" t="s">
        <v>54767</v>
      </c>
      <c r="B22978" s="57" t="s">
        <v>12940</v>
      </c>
      <c r="C22978" s="57" t="s">
        <v>54768</v>
      </c>
      <c r="D22978" s="57" t="s">
        <v>54769</v>
      </c>
    </row>
    <row r="22979" spans="1:4">
      <c r="A22979" s="57" t="s">
        <v>54767</v>
      </c>
      <c r="B22979" s="57"/>
      <c r="C22979" s="57" t="s">
        <v>77535</v>
      </c>
      <c r="D22979" s="57" t="s">
        <v>77536</v>
      </c>
    </row>
    <row r="22980" spans="1:4">
      <c r="A22980" s="57" t="s">
        <v>54767</v>
      </c>
      <c r="B22980" s="57"/>
      <c r="C22980" s="57" t="s">
        <v>77537</v>
      </c>
      <c r="D22980" s="57" t="s">
        <v>77538</v>
      </c>
    </row>
    <row r="22981" spans="1:4">
      <c r="A22981" s="57" t="s">
        <v>54770</v>
      </c>
      <c r="B22981" s="57" t="s">
        <v>12940</v>
      </c>
      <c r="C22981" s="57" t="s">
        <v>54771</v>
      </c>
      <c r="D22981" s="57" t="s">
        <v>54772</v>
      </c>
    </row>
    <row r="22982" spans="1:4">
      <c r="A22982" s="57" t="s">
        <v>54773</v>
      </c>
      <c r="B22982" s="57" t="s">
        <v>12940</v>
      </c>
      <c r="C22982" s="57" t="s">
        <v>54774</v>
      </c>
      <c r="D22982" s="57" t="s">
        <v>19034</v>
      </c>
    </row>
    <row r="22983" spans="1:4">
      <c r="A22983" s="57" t="s">
        <v>54775</v>
      </c>
      <c r="B22983" s="57" t="s">
        <v>12940</v>
      </c>
      <c r="C22983" s="57" t="s">
        <v>54776</v>
      </c>
      <c r="D22983" s="57" t="s">
        <v>54777</v>
      </c>
    </row>
    <row r="22984" spans="1:4">
      <c r="A22984" s="57" t="s">
        <v>54778</v>
      </c>
      <c r="B22984" s="57" t="s">
        <v>12940</v>
      </c>
      <c r="C22984" s="57" t="s">
        <v>54779</v>
      </c>
      <c r="D22984" s="57" t="s">
        <v>54780</v>
      </c>
    </row>
    <row r="22985" spans="1:4">
      <c r="A22985" s="57" t="s">
        <v>54778</v>
      </c>
      <c r="B22985" s="57"/>
      <c r="C22985" s="57" t="s">
        <v>54781</v>
      </c>
      <c r="D22985" s="57" t="s">
        <v>54780</v>
      </c>
    </row>
    <row r="22986" spans="1:4">
      <c r="A22986" s="57" t="s">
        <v>54782</v>
      </c>
      <c r="B22986" s="57" t="s">
        <v>12940</v>
      </c>
      <c r="C22986" s="57" t="s">
        <v>54783</v>
      </c>
      <c r="D22986" s="57" t="s">
        <v>54784</v>
      </c>
    </row>
    <row r="22987" spans="1:4">
      <c r="A22987" s="57" t="s">
        <v>54785</v>
      </c>
      <c r="B22987" s="57" t="s">
        <v>12940</v>
      </c>
      <c r="C22987" s="57" t="s">
        <v>54786</v>
      </c>
      <c r="D22987" s="57" t="s">
        <v>54787</v>
      </c>
    </row>
    <row r="22988" spans="1:4">
      <c r="A22988" s="57" t="s">
        <v>54785</v>
      </c>
      <c r="B22988" s="57"/>
      <c r="C22988" s="57" t="s">
        <v>54788</v>
      </c>
      <c r="D22988" s="57" t="s">
        <v>54789</v>
      </c>
    </row>
    <row r="22989" spans="1:4">
      <c r="A22989" s="57" t="s">
        <v>54790</v>
      </c>
      <c r="B22989" s="57" t="s">
        <v>12940</v>
      </c>
      <c r="C22989" s="57" t="s">
        <v>54791</v>
      </c>
      <c r="D22989" s="57" t="s">
        <v>54792</v>
      </c>
    </row>
    <row r="22990" spans="1:4">
      <c r="A22990" s="57" t="s">
        <v>54793</v>
      </c>
      <c r="B22990" s="57" t="s">
        <v>12940</v>
      </c>
      <c r="C22990" s="57" t="s">
        <v>54794</v>
      </c>
      <c r="D22990" s="57" t="s">
        <v>54795</v>
      </c>
    </row>
    <row r="22991" spans="1:4">
      <c r="A22991" s="57" t="s">
        <v>54793</v>
      </c>
      <c r="B22991" s="57"/>
      <c r="C22991" s="57" t="s">
        <v>54796</v>
      </c>
      <c r="D22991" s="57" t="s">
        <v>54797</v>
      </c>
    </row>
    <row r="22992" spans="1:4">
      <c r="A22992" s="57" t="s">
        <v>54798</v>
      </c>
      <c r="B22992" s="57" t="s">
        <v>12940</v>
      </c>
      <c r="C22992" s="57" t="s">
        <v>54799</v>
      </c>
      <c r="D22992" s="57" t="s">
        <v>54800</v>
      </c>
    </row>
    <row r="22993" spans="1:4">
      <c r="A22993" s="57" t="s">
        <v>54798</v>
      </c>
      <c r="B22993" s="57"/>
      <c r="C22993" s="57" t="s">
        <v>54801</v>
      </c>
      <c r="D22993" s="57" t="s">
        <v>54802</v>
      </c>
    </row>
    <row r="22994" spans="1:4">
      <c r="A22994" s="57" t="s">
        <v>54798</v>
      </c>
      <c r="B22994" s="57"/>
      <c r="C22994" s="57" t="s">
        <v>54803</v>
      </c>
      <c r="D22994" s="57" t="s">
        <v>54804</v>
      </c>
    </row>
    <row r="22995" spans="1:4">
      <c r="A22995" s="57" t="s">
        <v>54798</v>
      </c>
      <c r="B22995" s="57"/>
      <c r="C22995" s="57" t="s">
        <v>54805</v>
      </c>
      <c r="D22995" s="57" t="s">
        <v>54806</v>
      </c>
    </row>
    <row r="22996" spans="1:4">
      <c r="A22996" s="57" t="s">
        <v>54798</v>
      </c>
      <c r="B22996" s="57"/>
      <c r="C22996" s="57" t="s">
        <v>54807</v>
      </c>
      <c r="D22996" s="57" t="s">
        <v>54808</v>
      </c>
    </row>
    <row r="22997" spans="1:4">
      <c r="A22997" s="57" t="s">
        <v>54798</v>
      </c>
      <c r="B22997" s="57"/>
      <c r="C22997" s="57" t="s">
        <v>54809</v>
      </c>
      <c r="D22997" s="57" t="s">
        <v>54810</v>
      </c>
    </row>
    <row r="22998" spans="1:4">
      <c r="A22998" s="57" t="s">
        <v>54811</v>
      </c>
      <c r="B22998" s="57" t="s">
        <v>12940</v>
      </c>
      <c r="C22998" s="57" t="s">
        <v>54812</v>
      </c>
      <c r="D22998" s="57" t="s">
        <v>54813</v>
      </c>
    </row>
    <row r="22999" spans="1:4">
      <c r="A22999" s="57" t="s">
        <v>54811</v>
      </c>
      <c r="B22999" s="57"/>
      <c r="C22999" s="57" t="s">
        <v>54814</v>
      </c>
      <c r="D22999" s="57" t="s">
        <v>54815</v>
      </c>
    </row>
    <row r="23000" spans="1:4">
      <c r="A23000" s="57" t="s">
        <v>54811</v>
      </c>
      <c r="B23000" s="57"/>
      <c r="C23000" s="57" t="s">
        <v>54816</v>
      </c>
      <c r="D23000" s="57" t="s">
        <v>54817</v>
      </c>
    </row>
    <row r="23001" spans="1:4">
      <c r="A23001" s="57" t="s">
        <v>54811</v>
      </c>
      <c r="B23001" s="57"/>
      <c r="C23001" s="57" t="s">
        <v>54818</v>
      </c>
      <c r="D23001" s="57" t="s">
        <v>54819</v>
      </c>
    </row>
    <row r="23002" spans="1:4">
      <c r="A23002" s="57" t="s">
        <v>54811</v>
      </c>
      <c r="B23002" s="57"/>
      <c r="C23002" s="57" t="s">
        <v>54820</v>
      </c>
      <c r="D23002" s="57" t="s">
        <v>54821</v>
      </c>
    </row>
    <row r="23003" spans="1:4">
      <c r="A23003" s="57" t="s">
        <v>54811</v>
      </c>
      <c r="B23003" s="57"/>
      <c r="C23003" s="57" t="s">
        <v>54822</v>
      </c>
      <c r="D23003" s="57" t="s">
        <v>54823</v>
      </c>
    </row>
    <row r="23004" spans="1:4">
      <c r="A23004" s="57" t="s">
        <v>54811</v>
      </c>
      <c r="B23004" s="57"/>
      <c r="C23004" s="57" t="s">
        <v>54824</v>
      </c>
      <c r="D23004" s="57" t="s">
        <v>54825</v>
      </c>
    </row>
    <row r="23005" spans="1:4">
      <c r="A23005" s="57" t="s">
        <v>54811</v>
      </c>
      <c r="B23005" s="57"/>
      <c r="C23005" s="57" t="s">
        <v>54826</v>
      </c>
      <c r="D23005" s="57" t="s">
        <v>54827</v>
      </c>
    </row>
    <row r="23006" spans="1:4">
      <c r="A23006" s="57" t="s">
        <v>54811</v>
      </c>
      <c r="B23006" s="57"/>
      <c r="C23006" s="57" t="s">
        <v>54828</v>
      </c>
      <c r="D23006" s="57" t="s">
        <v>54825</v>
      </c>
    </row>
    <row r="23007" spans="1:4">
      <c r="A23007" s="57" t="s">
        <v>54811</v>
      </c>
      <c r="B23007" s="57"/>
      <c r="C23007" s="57" t="s">
        <v>54829</v>
      </c>
      <c r="D23007" s="57" t="s">
        <v>54830</v>
      </c>
    </row>
    <row r="23008" spans="1:4">
      <c r="A23008" s="57" t="s">
        <v>54811</v>
      </c>
      <c r="B23008" s="57"/>
      <c r="C23008" s="57" t="s">
        <v>54831</v>
      </c>
      <c r="D23008" s="57" t="s">
        <v>54832</v>
      </c>
    </row>
    <row r="23009" spans="1:4">
      <c r="A23009" s="57" t="s">
        <v>54811</v>
      </c>
      <c r="B23009" s="57"/>
      <c r="C23009" s="57" t="s">
        <v>54833</v>
      </c>
      <c r="D23009" s="57" t="s">
        <v>45158</v>
      </c>
    </row>
    <row r="23010" spans="1:4">
      <c r="A23010" s="57" t="s">
        <v>54811</v>
      </c>
      <c r="B23010" s="57"/>
      <c r="C23010" s="57" t="s">
        <v>54834</v>
      </c>
      <c r="D23010" s="57" t="s">
        <v>54835</v>
      </c>
    </row>
    <row r="23011" spans="1:4">
      <c r="A23011" s="57" t="s">
        <v>54811</v>
      </c>
      <c r="B23011" s="57"/>
      <c r="C23011" s="57" t="s">
        <v>54836</v>
      </c>
      <c r="D23011" s="57" t="s">
        <v>54837</v>
      </c>
    </row>
    <row r="23012" spans="1:4">
      <c r="A23012" s="57" t="s">
        <v>54811</v>
      </c>
      <c r="B23012" s="57"/>
      <c r="C23012" s="57" t="s">
        <v>54838</v>
      </c>
      <c r="D23012" s="57" t="s">
        <v>54839</v>
      </c>
    </row>
    <row r="23013" spans="1:4">
      <c r="A23013" s="57" t="s">
        <v>54811</v>
      </c>
      <c r="B23013" s="57"/>
      <c r="C23013" s="57" t="s">
        <v>54840</v>
      </c>
      <c r="D23013" s="57" t="s">
        <v>54841</v>
      </c>
    </row>
    <row r="23014" spans="1:4">
      <c r="A23014" s="57" t="s">
        <v>54811</v>
      </c>
      <c r="B23014" s="57"/>
      <c r="C23014" s="57" t="s">
        <v>54842</v>
      </c>
      <c r="D23014" s="57" t="s">
        <v>54843</v>
      </c>
    </row>
    <row r="23015" spans="1:4">
      <c r="A23015" s="57" t="s">
        <v>54811</v>
      </c>
      <c r="B23015" s="57"/>
      <c r="C23015" s="57" t="s">
        <v>54844</v>
      </c>
      <c r="D23015" s="57" t="s">
        <v>54845</v>
      </c>
    </row>
    <row r="23016" spans="1:4">
      <c r="A23016" s="57" t="s">
        <v>54811</v>
      </c>
      <c r="B23016" s="57"/>
      <c r="C23016" s="57" t="s">
        <v>54846</v>
      </c>
      <c r="D23016" s="57" t="s">
        <v>54847</v>
      </c>
    </row>
    <row r="23017" spans="1:4">
      <c r="A23017" s="57" t="s">
        <v>54811</v>
      </c>
      <c r="B23017" s="57"/>
      <c r="C23017" s="57" t="s">
        <v>54848</v>
      </c>
      <c r="D23017" s="57" t="s">
        <v>43553</v>
      </c>
    </row>
    <row r="23018" spans="1:4">
      <c r="A23018" s="57" t="s">
        <v>54811</v>
      </c>
      <c r="B23018" s="57"/>
      <c r="C23018" s="57" t="s">
        <v>54849</v>
      </c>
      <c r="D23018" s="57" t="s">
        <v>54850</v>
      </c>
    </row>
    <row r="23019" spans="1:4">
      <c r="A23019" s="57" t="s">
        <v>54811</v>
      </c>
      <c r="B23019" s="57"/>
      <c r="C23019" s="57" t="s">
        <v>54851</v>
      </c>
      <c r="D23019" s="57" t="s">
        <v>54852</v>
      </c>
    </row>
    <row r="23020" spans="1:4">
      <c r="A23020" s="57" t="s">
        <v>54811</v>
      </c>
      <c r="B23020" s="57"/>
      <c r="C23020" s="57" t="s">
        <v>54853</v>
      </c>
      <c r="D23020" s="57" t="s">
        <v>54854</v>
      </c>
    </row>
    <row r="23021" spans="1:4">
      <c r="A23021" s="57" t="s">
        <v>54811</v>
      </c>
      <c r="B23021" s="57"/>
      <c r="C23021" s="57" t="s">
        <v>54855</v>
      </c>
      <c r="D23021" s="57" t="s">
        <v>54856</v>
      </c>
    </row>
    <row r="23022" spans="1:4">
      <c r="A23022" s="57" t="s">
        <v>54811</v>
      </c>
      <c r="B23022" s="57"/>
      <c r="C23022" s="57" t="s">
        <v>75528</v>
      </c>
      <c r="D23022" s="57" t="s">
        <v>75529</v>
      </c>
    </row>
    <row r="23023" spans="1:4">
      <c r="A23023" s="57" t="s">
        <v>54811</v>
      </c>
      <c r="B23023" s="57"/>
      <c r="C23023" s="57" t="s">
        <v>77539</v>
      </c>
      <c r="D23023" s="57" t="s">
        <v>77540</v>
      </c>
    </row>
    <row r="23024" spans="1:4">
      <c r="A23024" s="57" t="s">
        <v>54857</v>
      </c>
      <c r="B23024" s="57" t="s">
        <v>12940</v>
      </c>
      <c r="C23024" s="57" t="s">
        <v>54858</v>
      </c>
      <c r="D23024" s="57" t="s">
        <v>54859</v>
      </c>
    </row>
    <row r="23025" spans="1:4">
      <c r="A23025" s="57" t="s">
        <v>54860</v>
      </c>
      <c r="B23025" s="57" t="s">
        <v>12940</v>
      </c>
      <c r="C23025" s="57" t="s">
        <v>54861</v>
      </c>
      <c r="D23025" s="57" t="s">
        <v>54862</v>
      </c>
    </row>
    <row r="23026" spans="1:4">
      <c r="A23026" s="57" t="s">
        <v>54863</v>
      </c>
      <c r="B23026" s="57" t="s">
        <v>12940</v>
      </c>
      <c r="C23026" s="57" t="s">
        <v>54864</v>
      </c>
      <c r="D23026" s="57" t="s">
        <v>54865</v>
      </c>
    </row>
    <row r="23027" spans="1:4">
      <c r="A23027" s="57" t="s">
        <v>8016</v>
      </c>
      <c r="B23027" s="57" t="s">
        <v>2612</v>
      </c>
      <c r="C23027" s="57" t="s">
        <v>4666</v>
      </c>
      <c r="D23027" s="57" t="s">
        <v>4667</v>
      </c>
    </row>
    <row r="23028" spans="1:4">
      <c r="A23028" s="57" t="s">
        <v>8016</v>
      </c>
      <c r="B23028" s="57" t="s">
        <v>2612</v>
      </c>
      <c r="C23028" s="57" t="s">
        <v>5123</v>
      </c>
      <c r="D23028" s="57" t="s">
        <v>5124</v>
      </c>
    </row>
    <row r="23029" spans="1:4">
      <c r="A23029" s="57" t="s">
        <v>10229</v>
      </c>
      <c r="B23029" s="57" t="s">
        <v>2613</v>
      </c>
      <c r="C23029" s="57" t="s">
        <v>10230</v>
      </c>
      <c r="D23029" s="57" t="s">
        <v>10231</v>
      </c>
    </row>
    <row r="23030" spans="1:4">
      <c r="A23030" s="57" t="s">
        <v>8017</v>
      </c>
      <c r="B23030" s="57" t="s">
        <v>2613</v>
      </c>
      <c r="C23030" s="57" t="s">
        <v>2862</v>
      </c>
      <c r="D23030" s="57" t="s">
        <v>2863</v>
      </c>
    </row>
    <row r="23031" spans="1:4">
      <c r="A23031" s="57" t="s">
        <v>54866</v>
      </c>
      <c r="B23031" s="57" t="s">
        <v>12940</v>
      </c>
      <c r="C23031" s="57" t="s">
        <v>54867</v>
      </c>
      <c r="D23031" s="57" t="s">
        <v>54868</v>
      </c>
    </row>
    <row r="23032" spans="1:4">
      <c r="A23032" s="57" t="s">
        <v>8018</v>
      </c>
      <c r="B23032" s="57" t="s">
        <v>2613</v>
      </c>
      <c r="C23032" s="57" t="s">
        <v>4780</v>
      </c>
      <c r="D23032" s="57" t="s">
        <v>4781</v>
      </c>
    </row>
    <row r="23033" spans="1:4">
      <c r="A23033" s="57" t="s">
        <v>8019</v>
      </c>
      <c r="B23033" s="57" t="s">
        <v>2613</v>
      </c>
      <c r="C23033" s="57" t="s">
        <v>6950</v>
      </c>
      <c r="D23033" s="57" t="s">
        <v>6951</v>
      </c>
    </row>
    <row r="23034" spans="1:4">
      <c r="A23034" s="57" t="s">
        <v>54869</v>
      </c>
      <c r="B23034" s="57" t="s">
        <v>12940</v>
      </c>
      <c r="C23034" s="57" t="s">
        <v>54870</v>
      </c>
      <c r="D23034" s="57" t="s">
        <v>54871</v>
      </c>
    </row>
    <row r="23035" spans="1:4">
      <c r="A23035" s="57" t="s">
        <v>54872</v>
      </c>
      <c r="B23035" s="57" t="s">
        <v>12940</v>
      </c>
      <c r="C23035" s="57" t="s">
        <v>54873</v>
      </c>
      <c r="D23035" s="57" t="s">
        <v>2836</v>
      </c>
    </row>
    <row r="23036" spans="1:4">
      <c r="A23036" s="57" t="s">
        <v>54874</v>
      </c>
      <c r="B23036" s="57" t="s">
        <v>12940</v>
      </c>
      <c r="C23036" s="57" t="s">
        <v>54875</v>
      </c>
      <c r="D23036" s="57" t="s">
        <v>54876</v>
      </c>
    </row>
    <row r="23037" spans="1:4">
      <c r="A23037" s="57" t="s">
        <v>54877</v>
      </c>
      <c r="B23037" s="57" t="s">
        <v>12940</v>
      </c>
      <c r="C23037" s="57" t="s">
        <v>54878</v>
      </c>
      <c r="D23037" s="57" t="s">
        <v>54879</v>
      </c>
    </row>
    <row r="23038" spans="1:4">
      <c r="A23038" s="57" t="s">
        <v>54877</v>
      </c>
      <c r="B23038" s="57"/>
      <c r="C23038" s="57" t="s">
        <v>54880</v>
      </c>
      <c r="D23038" s="57" t="s">
        <v>54881</v>
      </c>
    </row>
    <row r="23039" spans="1:4">
      <c r="A23039" s="57" t="s">
        <v>54877</v>
      </c>
      <c r="B23039" s="57"/>
      <c r="C23039" s="57" t="s">
        <v>54882</v>
      </c>
      <c r="D23039" s="57" t="s">
        <v>54883</v>
      </c>
    </row>
    <row r="23040" spans="1:4">
      <c r="A23040" s="57" t="s">
        <v>54877</v>
      </c>
      <c r="B23040" s="57"/>
      <c r="C23040" s="57" t="s">
        <v>54884</v>
      </c>
      <c r="D23040" s="57" t="s">
        <v>54885</v>
      </c>
    </row>
    <row r="23041" spans="1:4">
      <c r="A23041" s="57" t="s">
        <v>54877</v>
      </c>
      <c r="B23041" s="57"/>
      <c r="C23041" s="57" t="s">
        <v>54886</v>
      </c>
      <c r="D23041" s="57" t="s">
        <v>54887</v>
      </c>
    </row>
    <row r="23042" spans="1:4">
      <c r="A23042" s="57" t="s">
        <v>54888</v>
      </c>
      <c r="B23042" s="57" t="s">
        <v>12940</v>
      </c>
      <c r="C23042" s="57" t="s">
        <v>54889</v>
      </c>
      <c r="D23042" s="57" t="s">
        <v>54890</v>
      </c>
    </row>
    <row r="23043" spans="1:4">
      <c r="A23043" s="57" t="s">
        <v>54888</v>
      </c>
      <c r="B23043" s="57"/>
      <c r="C23043" s="57" t="s">
        <v>54891</v>
      </c>
      <c r="D23043" s="57" t="s">
        <v>54892</v>
      </c>
    </row>
    <row r="23044" spans="1:4">
      <c r="A23044" s="57" t="s">
        <v>54893</v>
      </c>
      <c r="B23044" s="57" t="s">
        <v>12940</v>
      </c>
      <c r="C23044" s="57" t="s">
        <v>54894</v>
      </c>
      <c r="D23044" s="57" t="s">
        <v>54895</v>
      </c>
    </row>
    <row r="23045" spans="1:4">
      <c r="A23045" s="57" t="s">
        <v>54896</v>
      </c>
      <c r="B23045" s="57" t="s">
        <v>12940</v>
      </c>
      <c r="C23045" s="57" t="s">
        <v>54897</v>
      </c>
      <c r="D23045" s="57" t="s">
        <v>54898</v>
      </c>
    </row>
    <row r="23046" spans="1:4">
      <c r="A23046" s="57" t="s">
        <v>54896</v>
      </c>
      <c r="B23046" s="57"/>
      <c r="C23046" s="57" t="s">
        <v>54899</v>
      </c>
      <c r="D23046" s="57" t="s">
        <v>54900</v>
      </c>
    </row>
    <row r="23047" spans="1:4">
      <c r="A23047" s="57" t="s">
        <v>54896</v>
      </c>
      <c r="B23047" s="57"/>
      <c r="C23047" s="57" t="s">
        <v>54901</v>
      </c>
      <c r="D23047" s="57" t="s">
        <v>54902</v>
      </c>
    </row>
    <row r="23048" spans="1:4">
      <c r="A23048" s="57" t="s">
        <v>54896</v>
      </c>
      <c r="B23048" s="57"/>
      <c r="C23048" s="57" t="s">
        <v>54903</v>
      </c>
      <c r="D23048" s="57" t="s">
        <v>54904</v>
      </c>
    </row>
    <row r="23049" spans="1:4">
      <c r="A23049" s="57" t="s">
        <v>54896</v>
      </c>
      <c r="B23049" s="57"/>
      <c r="C23049" s="57" t="s">
        <v>54905</v>
      </c>
      <c r="D23049" s="57" t="s">
        <v>54906</v>
      </c>
    </row>
    <row r="23050" spans="1:4">
      <c r="A23050" s="57" t="s">
        <v>54907</v>
      </c>
      <c r="B23050" s="57" t="s">
        <v>12940</v>
      </c>
      <c r="C23050" s="57" t="s">
        <v>54908</v>
      </c>
      <c r="D23050" s="57" t="s">
        <v>54909</v>
      </c>
    </row>
    <row r="23051" spans="1:4">
      <c r="A23051" s="57" t="s">
        <v>54910</v>
      </c>
      <c r="B23051" s="57" t="s">
        <v>12940</v>
      </c>
      <c r="C23051" s="57" t="s">
        <v>54911</v>
      </c>
      <c r="D23051" s="57" t="s">
        <v>54912</v>
      </c>
    </row>
    <row r="23052" spans="1:4">
      <c r="A23052" s="57" t="s">
        <v>54913</v>
      </c>
      <c r="B23052" s="57" t="s">
        <v>12940</v>
      </c>
      <c r="C23052" s="57" t="s">
        <v>54914</v>
      </c>
      <c r="D23052" s="57" t="s">
        <v>54915</v>
      </c>
    </row>
    <row r="23053" spans="1:4">
      <c r="A23053" s="57" t="s">
        <v>54913</v>
      </c>
      <c r="B23053" s="57"/>
      <c r="C23053" s="57" t="s">
        <v>54916</v>
      </c>
      <c r="D23053" s="57" t="s">
        <v>54917</v>
      </c>
    </row>
    <row r="23054" spans="1:4">
      <c r="A23054" s="57" t="s">
        <v>54913</v>
      </c>
      <c r="B23054" s="57"/>
      <c r="C23054" s="57" t="s">
        <v>54918</v>
      </c>
      <c r="D23054" s="57" t="s">
        <v>54919</v>
      </c>
    </row>
    <row r="23055" spans="1:4">
      <c r="A23055" s="57" t="s">
        <v>54913</v>
      </c>
      <c r="B23055" s="57"/>
      <c r="C23055" s="57" t="s">
        <v>54920</v>
      </c>
      <c r="D23055" s="57" t="s">
        <v>54921</v>
      </c>
    </row>
    <row r="23056" spans="1:4">
      <c r="A23056" s="57" t="s">
        <v>54922</v>
      </c>
      <c r="B23056" s="57" t="s">
        <v>12940</v>
      </c>
      <c r="C23056" s="57" t="s">
        <v>54923</v>
      </c>
      <c r="D23056" s="57" t="s">
        <v>40251</v>
      </c>
    </row>
    <row r="23057" spans="1:4">
      <c r="A23057" s="57" t="s">
        <v>54924</v>
      </c>
      <c r="B23057" s="57" t="s">
        <v>12940</v>
      </c>
      <c r="C23057" s="57" t="s">
        <v>54925</v>
      </c>
      <c r="D23057" s="57" t="s">
        <v>54926</v>
      </c>
    </row>
    <row r="23058" spans="1:4">
      <c r="A23058" s="57" t="s">
        <v>54924</v>
      </c>
      <c r="B23058" s="57"/>
      <c r="C23058" s="57" t="s">
        <v>54927</v>
      </c>
      <c r="D23058" s="57" t="s">
        <v>54928</v>
      </c>
    </row>
    <row r="23059" spans="1:4">
      <c r="A23059" s="57" t="s">
        <v>54924</v>
      </c>
      <c r="B23059" s="57"/>
      <c r="C23059" s="57" t="s">
        <v>54929</v>
      </c>
      <c r="D23059" s="57" t="s">
        <v>54930</v>
      </c>
    </row>
    <row r="23060" spans="1:4">
      <c r="A23060" s="57" t="s">
        <v>54924</v>
      </c>
      <c r="B23060" s="57"/>
      <c r="C23060" s="57" t="s">
        <v>54931</v>
      </c>
      <c r="D23060" s="57" t="s">
        <v>54932</v>
      </c>
    </row>
    <row r="23061" spans="1:4">
      <c r="A23061" s="57" t="s">
        <v>54933</v>
      </c>
      <c r="B23061" s="57" t="s">
        <v>12940</v>
      </c>
      <c r="C23061" s="57" t="s">
        <v>54934</v>
      </c>
      <c r="D23061" s="57" t="s">
        <v>54935</v>
      </c>
    </row>
    <row r="23062" spans="1:4">
      <c r="A23062" s="57" t="s">
        <v>54933</v>
      </c>
      <c r="B23062" s="57"/>
      <c r="C23062" s="57" t="s">
        <v>54936</v>
      </c>
      <c r="D23062" s="57" t="s">
        <v>54937</v>
      </c>
    </row>
    <row r="23063" spans="1:4">
      <c r="A23063" s="57" t="s">
        <v>54938</v>
      </c>
      <c r="B23063" s="57" t="s">
        <v>12940</v>
      </c>
      <c r="C23063" s="57" t="s">
        <v>54939</v>
      </c>
      <c r="D23063" s="57" t="s">
        <v>54940</v>
      </c>
    </row>
    <row r="23064" spans="1:4">
      <c r="A23064" s="57" t="s">
        <v>54938</v>
      </c>
      <c r="B23064" s="57"/>
      <c r="C23064" s="57" t="s">
        <v>54941</v>
      </c>
      <c r="D23064" s="57" t="s">
        <v>54942</v>
      </c>
    </row>
    <row r="23065" spans="1:4">
      <c r="A23065" s="57" t="s">
        <v>54938</v>
      </c>
      <c r="B23065" s="57"/>
      <c r="C23065" s="57" t="s">
        <v>54943</v>
      </c>
      <c r="D23065" s="57" t="s">
        <v>54944</v>
      </c>
    </row>
    <row r="23066" spans="1:4">
      <c r="A23066" s="57" t="s">
        <v>54938</v>
      </c>
      <c r="B23066" s="57"/>
      <c r="C23066" s="57" t="s">
        <v>54945</v>
      </c>
      <c r="D23066" s="57" t="s">
        <v>54946</v>
      </c>
    </row>
    <row r="23067" spans="1:4">
      <c r="A23067" s="57" t="s">
        <v>54938</v>
      </c>
      <c r="B23067" s="57"/>
      <c r="C23067" s="57" t="s">
        <v>54947</v>
      </c>
      <c r="D23067" s="57" t="s">
        <v>54948</v>
      </c>
    </row>
    <row r="23068" spans="1:4">
      <c r="A23068" s="57" t="s">
        <v>13239</v>
      </c>
      <c r="B23068" s="57" t="s">
        <v>10549</v>
      </c>
      <c r="C23068" s="57" t="s">
        <v>13240</v>
      </c>
      <c r="D23068" s="57" t="s">
        <v>13241</v>
      </c>
    </row>
    <row r="23069" spans="1:4">
      <c r="A23069" s="57" t="s">
        <v>10232</v>
      </c>
      <c r="B23069" s="57" t="s">
        <v>10849</v>
      </c>
      <c r="C23069" s="57" t="s">
        <v>10233</v>
      </c>
      <c r="D23069" s="57" t="s">
        <v>2922</v>
      </c>
    </row>
    <row r="23070" spans="1:4">
      <c r="A23070" s="57" t="s">
        <v>10232</v>
      </c>
      <c r="B23070" s="57" t="s">
        <v>10849</v>
      </c>
      <c r="C23070" s="57" t="s">
        <v>13242</v>
      </c>
      <c r="D23070" s="57" t="s">
        <v>13243</v>
      </c>
    </row>
    <row r="23071" spans="1:4">
      <c r="A23071" s="57" t="s">
        <v>10232</v>
      </c>
      <c r="B23071" s="57" t="s">
        <v>10849</v>
      </c>
      <c r="C23071" s="57" t="s">
        <v>13244</v>
      </c>
      <c r="D23071" s="57" t="s">
        <v>13245</v>
      </c>
    </row>
    <row r="23072" spans="1:4">
      <c r="A23072" s="57" t="s">
        <v>10232</v>
      </c>
      <c r="B23072" s="57" t="s">
        <v>10849</v>
      </c>
      <c r="C23072" s="57" t="s">
        <v>13246</v>
      </c>
      <c r="D23072" s="57" t="s">
        <v>13247</v>
      </c>
    </row>
    <row r="23073" spans="1:4">
      <c r="A23073" s="57" t="s">
        <v>10232</v>
      </c>
      <c r="B23073" s="57" t="s">
        <v>10849</v>
      </c>
      <c r="C23073" s="57" t="s">
        <v>13248</v>
      </c>
      <c r="D23073" s="57" t="s">
        <v>13249</v>
      </c>
    </row>
    <row r="23074" spans="1:4">
      <c r="A23074" s="57" t="s">
        <v>10232</v>
      </c>
      <c r="B23074" s="57" t="s">
        <v>10849</v>
      </c>
      <c r="C23074" s="57" t="s">
        <v>13250</v>
      </c>
      <c r="D23074" s="57" t="s">
        <v>13251</v>
      </c>
    </row>
    <row r="23075" spans="1:4">
      <c r="A23075" s="57" t="s">
        <v>10232</v>
      </c>
      <c r="B23075" s="57" t="s">
        <v>10849</v>
      </c>
      <c r="C23075" s="57" t="s">
        <v>13252</v>
      </c>
      <c r="D23075" s="57" t="s">
        <v>13253</v>
      </c>
    </row>
    <row r="23076" spans="1:4">
      <c r="A23076" s="57" t="s">
        <v>10232</v>
      </c>
      <c r="B23076" s="57" t="s">
        <v>10849</v>
      </c>
      <c r="C23076" s="57" t="s">
        <v>13254</v>
      </c>
      <c r="D23076" s="57" t="s">
        <v>13255</v>
      </c>
    </row>
    <row r="23077" spans="1:4">
      <c r="A23077" s="57" t="s">
        <v>10232</v>
      </c>
      <c r="B23077" s="57" t="s">
        <v>10849</v>
      </c>
      <c r="C23077" s="57" t="s">
        <v>13256</v>
      </c>
      <c r="D23077" s="57" t="s">
        <v>13257</v>
      </c>
    </row>
    <row r="23078" spans="1:4">
      <c r="A23078" s="57" t="s">
        <v>10232</v>
      </c>
      <c r="B23078" s="57" t="s">
        <v>10849</v>
      </c>
      <c r="C23078" s="57" t="s">
        <v>13258</v>
      </c>
      <c r="D23078" s="57" t="s">
        <v>13259</v>
      </c>
    </row>
    <row r="23079" spans="1:4">
      <c r="A23079" s="57" t="s">
        <v>10232</v>
      </c>
      <c r="B23079" s="57" t="s">
        <v>10849</v>
      </c>
      <c r="C23079" s="57" t="s">
        <v>13260</v>
      </c>
      <c r="D23079" s="57" t="s">
        <v>13261</v>
      </c>
    </row>
    <row r="23080" spans="1:4">
      <c r="A23080" s="57" t="s">
        <v>10232</v>
      </c>
      <c r="B23080" s="57" t="s">
        <v>10849</v>
      </c>
      <c r="C23080" s="57" t="s">
        <v>13262</v>
      </c>
      <c r="D23080" s="57" t="s">
        <v>13263</v>
      </c>
    </row>
    <row r="23081" spans="1:4">
      <c r="A23081" s="57" t="s">
        <v>10232</v>
      </c>
      <c r="B23081" s="57" t="s">
        <v>10849</v>
      </c>
      <c r="C23081" s="57" t="s">
        <v>15606</v>
      </c>
      <c r="D23081" s="57" t="s">
        <v>15607</v>
      </c>
    </row>
    <row r="23082" spans="1:4">
      <c r="A23082" s="57" t="s">
        <v>10232</v>
      </c>
      <c r="B23082" s="57" t="s">
        <v>10849</v>
      </c>
      <c r="C23082" s="57" t="s">
        <v>15608</v>
      </c>
      <c r="D23082" s="57" t="s">
        <v>15609</v>
      </c>
    </row>
    <row r="23083" spans="1:4">
      <c r="A23083" s="57" t="s">
        <v>13264</v>
      </c>
      <c r="B23083" s="57" t="s">
        <v>10849</v>
      </c>
      <c r="C23083" s="57" t="s">
        <v>13265</v>
      </c>
      <c r="D23083" s="57" t="s">
        <v>13266</v>
      </c>
    </row>
    <row r="23084" spans="1:4">
      <c r="A23084" s="57" t="s">
        <v>8376</v>
      </c>
      <c r="B23084" s="57" t="s">
        <v>10849</v>
      </c>
      <c r="C23084" s="57" t="s">
        <v>8374</v>
      </c>
      <c r="D23084" s="57" t="s">
        <v>8375</v>
      </c>
    </row>
    <row r="23085" spans="1:4">
      <c r="A23085" s="57" t="s">
        <v>8376</v>
      </c>
      <c r="B23085" s="57" t="s">
        <v>10849</v>
      </c>
      <c r="C23085" s="57" t="s">
        <v>13267</v>
      </c>
      <c r="D23085" s="57" t="s">
        <v>13268</v>
      </c>
    </row>
    <row r="23086" spans="1:4">
      <c r="A23086" s="57" t="s">
        <v>8020</v>
      </c>
      <c r="B23086" s="57" t="s">
        <v>10849</v>
      </c>
      <c r="C23086" s="57" t="s">
        <v>7405</v>
      </c>
      <c r="D23086" s="57" t="s">
        <v>7406</v>
      </c>
    </row>
    <row r="23087" spans="1:4">
      <c r="A23087" s="57" t="s">
        <v>8020</v>
      </c>
      <c r="B23087" s="57" t="s">
        <v>10849</v>
      </c>
      <c r="C23087" s="57" t="s">
        <v>7407</v>
      </c>
      <c r="D23087" s="57" t="s">
        <v>7408</v>
      </c>
    </row>
    <row r="23088" spans="1:4">
      <c r="A23088" s="57" t="s">
        <v>8020</v>
      </c>
      <c r="B23088" s="57" t="s">
        <v>10849</v>
      </c>
      <c r="C23088" s="57" t="s">
        <v>7409</v>
      </c>
      <c r="D23088" s="57" t="s">
        <v>7410</v>
      </c>
    </row>
    <row r="23089" spans="1:4">
      <c r="A23089" s="57" t="s">
        <v>8020</v>
      </c>
      <c r="B23089" s="57" t="s">
        <v>10849</v>
      </c>
      <c r="C23089" s="57" t="s">
        <v>7411</v>
      </c>
      <c r="D23089" s="57" t="s">
        <v>7412</v>
      </c>
    </row>
    <row r="23090" spans="1:4">
      <c r="A23090" s="57" t="s">
        <v>8020</v>
      </c>
      <c r="B23090" s="57" t="s">
        <v>10849</v>
      </c>
      <c r="C23090" s="57" t="s">
        <v>7413</v>
      </c>
      <c r="D23090" s="57" t="s">
        <v>7414</v>
      </c>
    </row>
    <row r="23091" spans="1:4">
      <c r="A23091" s="57" t="s">
        <v>8020</v>
      </c>
      <c r="B23091" s="57" t="s">
        <v>10849</v>
      </c>
      <c r="C23091" s="57" t="s">
        <v>13269</v>
      </c>
      <c r="D23091" s="57" t="s">
        <v>13270</v>
      </c>
    </row>
    <row r="23092" spans="1:4">
      <c r="A23092" s="57" t="s">
        <v>8020</v>
      </c>
      <c r="B23092" s="57" t="s">
        <v>10849</v>
      </c>
      <c r="C23092" s="57" t="s">
        <v>13271</v>
      </c>
      <c r="D23092" s="57" t="s">
        <v>13272</v>
      </c>
    </row>
    <row r="23093" spans="1:4">
      <c r="A23093" s="57" t="s">
        <v>8020</v>
      </c>
      <c r="B23093" s="57" t="s">
        <v>10849</v>
      </c>
      <c r="C23093" s="57" t="s">
        <v>13273</v>
      </c>
      <c r="D23093" s="57" t="s">
        <v>13274</v>
      </c>
    </row>
    <row r="23094" spans="1:4">
      <c r="A23094" s="57" t="s">
        <v>8020</v>
      </c>
      <c r="B23094" s="57" t="s">
        <v>10849</v>
      </c>
      <c r="C23094" s="57" t="s">
        <v>13275</v>
      </c>
      <c r="D23094" s="57" t="s">
        <v>13276</v>
      </c>
    </row>
    <row r="23095" spans="1:4">
      <c r="A23095" s="57" t="s">
        <v>8020</v>
      </c>
      <c r="B23095" s="57" t="s">
        <v>10849</v>
      </c>
      <c r="C23095" s="57" t="s">
        <v>13277</v>
      </c>
      <c r="D23095" s="57" t="s">
        <v>13278</v>
      </c>
    </row>
    <row r="23096" spans="1:4">
      <c r="A23096" s="57" t="s">
        <v>8020</v>
      </c>
      <c r="B23096" s="57" t="s">
        <v>10849</v>
      </c>
      <c r="C23096" s="57" t="s">
        <v>13279</v>
      </c>
      <c r="D23096" s="57" t="s">
        <v>13280</v>
      </c>
    </row>
    <row r="23097" spans="1:4">
      <c r="A23097" s="57" t="s">
        <v>8020</v>
      </c>
      <c r="B23097" s="57" t="s">
        <v>10849</v>
      </c>
      <c r="C23097" s="57" t="s">
        <v>15610</v>
      </c>
      <c r="D23097" s="57" t="s">
        <v>15611</v>
      </c>
    </row>
    <row r="23098" spans="1:4">
      <c r="A23098" s="57" t="s">
        <v>17608</v>
      </c>
      <c r="B23098" s="57" t="s">
        <v>10849</v>
      </c>
      <c r="C23098" s="57" t="s">
        <v>17609</v>
      </c>
      <c r="D23098" s="57" t="s">
        <v>17610</v>
      </c>
    </row>
    <row r="23099" spans="1:4">
      <c r="A23099" s="57" t="s">
        <v>54949</v>
      </c>
      <c r="B23099" s="57" t="s">
        <v>12940</v>
      </c>
      <c r="C23099" s="57" t="s">
        <v>54950</v>
      </c>
      <c r="D23099" s="57" t="s">
        <v>54951</v>
      </c>
    </row>
    <row r="23100" spans="1:4">
      <c r="A23100" s="57" t="s">
        <v>54952</v>
      </c>
      <c r="B23100" s="57" t="s">
        <v>12940</v>
      </c>
      <c r="C23100" s="57" t="s">
        <v>54953</v>
      </c>
      <c r="D23100" s="57" t="s">
        <v>54954</v>
      </c>
    </row>
    <row r="23101" spans="1:4">
      <c r="A23101" s="57" t="s">
        <v>54952</v>
      </c>
      <c r="B23101" s="57"/>
      <c r="C23101" s="57" t="s">
        <v>54955</v>
      </c>
      <c r="D23101" s="57" t="s">
        <v>54956</v>
      </c>
    </row>
    <row r="23102" spans="1:4">
      <c r="A23102" s="57" t="s">
        <v>54957</v>
      </c>
      <c r="B23102" s="57" t="s">
        <v>12940</v>
      </c>
      <c r="C23102" s="57" t="s">
        <v>54958</v>
      </c>
      <c r="D23102" s="57" t="s">
        <v>54959</v>
      </c>
    </row>
    <row r="23103" spans="1:4">
      <c r="A23103" s="57" t="s">
        <v>54960</v>
      </c>
      <c r="B23103" s="57" t="s">
        <v>12940</v>
      </c>
      <c r="C23103" s="57" t="s">
        <v>54961</v>
      </c>
      <c r="D23103" s="57" t="s">
        <v>54962</v>
      </c>
    </row>
    <row r="23104" spans="1:4">
      <c r="A23104" s="57" t="s">
        <v>54963</v>
      </c>
      <c r="B23104" s="57" t="s">
        <v>12940</v>
      </c>
      <c r="C23104" s="57" t="s">
        <v>54964</v>
      </c>
      <c r="D23104" s="57" t="s">
        <v>54965</v>
      </c>
    </row>
    <row r="23105" spans="1:4">
      <c r="A23105" s="57" t="s">
        <v>54963</v>
      </c>
      <c r="B23105" s="57"/>
      <c r="C23105" s="57" t="s">
        <v>75530</v>
      </c>
      <c r="D23105" s="57" t="s">
        <v>75531</v>
      </c>
    </row>
    <row r="23106" spans="1:4">
      <c r="A23106" s="57" t="s">
        <v>75532</v>
      </c>
      <c r="B23106" s="57" t="s">
        <v>12940</v>
      </c>
      <c r="C23106" s="57" t="s">
        <v>75533</v>
      </c>
      <c r="D23106" s="57" t="s">
        <v>75531</v>
      </c>
    </row>
    <row r="23107" spans="1:4">
      <c r="A23107" s="57" t="s">
        <v>54966</v>
      </c>
      <c r="B23107" s="57" t="s">
        <v>12940</v>
      </c>
      <c r="C23107" s="57" t="s">
        <v>54967</v>
      </c>
      <c r="D23107" s="57" t="s">
        <v>54968</v>
      </c>
    </row>
    <row r="23108" spans="1:4">
      <c r="A23108" s="57" t="s">
        <v>54966</v>
      </c>
      <c r="B23108" s="57"/>
      <c r="C23108" s="57" t="s">
        <v>54969</v>
      </c>
      <c r="D23108" s="57" t="s">
        <v>54970</v>
      </c>
    </row>
    <row r="23109" spans="1:4">
      <c r="A23109" s="57" t="s">
        <v>54971</v>
      </c>
      <c r="B23109" s="57" t="s">
        <v>12940</v>
      </c>
      <c r="C23109" s="57" t="s">
        <v>54972</v>
      </c>
      <c r="D23109" s="57" t="s">
        <v>54973</v>
      </c>
    </row>
    <row r="23110" spans="1:4">
      <c r="A23110" s="57" t="s">
        <v>54971</v>
      </c>
      <c r="B23110" s="57"/>
      <c r="C23110" s="57" t="s">
        <v>54974</v>
      </c>
      <c r="D23110" s="57" t="s">
        <v>54975</v>
      </c>
    </row>
    <row r="23111" spans="1:4">
      <c r="A23111" s="57" t="s">
        <v>54971</v>
      </c>
      <c r="B23111" s="57"/>
      <c r="C23111" s="57" t="s">
        <v>54976</v>
      </c>
      <c r="D23111" s="57" t="s">
        <v>54977</v>
      </c>
    </row>
    <row r="23112" spans="1:4">
      <c r="A23112" s="57" t="s">
        <v>54971</v>
      </c>
      <c r="B23112" s="57"/>
      <c r="C23112" s="57" t="s">
        <v>54978</v>
      </c>
      <c r="D23112" s="57" t="s">
        <v>54979</v>
      </c>
    </row>
    <row r="23113" spans="1:4">
      <c r="A23113" s="57" t="s">
        <v>54971</v>
      </c>
      <c r="B23113" s="57"/>
      <c r="C23113" s="57" t="s">
        <v>54980</v>
      </c>
      <c r="D23113" s="57" t="s">
        <v>54981</v>
      </c>
    </row>
    <row r="23114" spans="1:4">
      <c r="A23114" s="57" t="s">
        <v>54971</v>
      </c>
      <c r="B23114" s="57"/>
      <c r="C23114" s="57" t="s">
        <v>54982</v>
      </c>
      <c r="D23114" s="57" t="s">
        <v>54983</v>
      </c>
    </row>
    <row r="23115" spans="1:4">
      <c r="A23115" s="57" t="s">
        <v>54971</v>
      </c>
      <c r="B23115" s="57"/>
      <c r="C23115" s="57" t="s">
        <v>54984</v>
      </c>
      <c r="D23115" s="57" t="s">
        <v>54975</v>
      </c>
    </row>
    <row r="23116" spans="1:4">
      <c r="A23116" s="57" t="s">
        <v>54971</v>
      </c>
      <c r="B23116" s="57"/>
      <c r="C23116" s="57" t="s">
        <v>54985</v>
      </c>
      <c r="D23116" s="57" t="s">
        <v>54979</v>
      </c>
    </row>
    <row r="23117" spans="1:4">
      <c r="A23117" s="57" t="s">
        <v>54971</v>
      </c>
      <c r="B23117" s="57"/>
      <c r="C23117" s="57" t="s">
        <v>54986</v>
      </c>
      <c r="D23117" s="57" t="s">
        <v>54981</v>
      </c>
    </row>
    <row r="23118" spans="1:4">
      <c r="A23118" s="57" t="s">
        <v>54971</v>
      </c>
      <c r="B23118" s="57"/>
      <c r="C23118" s="57" t="s">
        <v>54987</v>
      </c>
      <c r="D23118" s="57" t="s">
        <v>54977</v>
      </c>
    </row>
    <row r="23119" spans="1:4">
      <c r="A23119" s="57" t="s">
        <v>54971</v>
      </c>
      <c r="B23119" s="57"/>
      <c r="C23119" s="57" t="s">
        <v>54988</v>
      </c>
      <c r="D23119" s="57" t="s">
        <v>54973</v>
      </c>
    </row>
    <row r="23120" spans="1:4">
      <c r="A23120" s="57" t="s">
        <v>54971</v>
      </c>
      <c r="B23120" s="57"/>
      <c r="C23120" s="57" t="s">
        <v>54989</v>
      </c>
      <c r="D23120" s="57" t="s">
        <v>54983</v>
      </c>
    </row>
    <row r="23121" spans="1:4">
      <c r="A23121" s="57" t="s">
        <v>54990</v>
      </c>
      <c r="B23121" s="57" t="s">
        <v>12940</v>
      </c>
      <c r="C23121" s="57" t="s">
        <v>54991</v>
      </c>
      <c r="D23121" s="57" t="s">
        <v>19034</v>
      </c>
    </row>
    <row r="23122" spans="1:4">
      <c r="A23122" s="57" t="s">
        <v>54992</v>
      </c>
      <c r="B23122" s="57" t="s">
        <v>12940</v>
      </c>
      <c r="C23122" s="57" t="s">
        <v>54993</v>
      </c>
      <c r="D23122" s="57" t="s">
        <v>54994</v>
      </c>
    </row>
    <row r="23123" spans="1:4">
      <c r="A23123" s="57" t="s">
        <v>54995</v>
      </c>
      <c r="B23123" s="57" t="s">
        <v>12940</v>
      </c>
      <c r="C23123" s="57" t="s">
        <v>54996</v>
      </c>
      <c r="D23123" s="57" t="s">
        <v>19034</v>
      </c>
    </row>
    <row r="23124" spans="1:4">
      <c r="A23124" s="57" t="s">
        <v>54997</v>
      </c>
      <c r="B23124" s="57" t="s">
        <v>12940</v>
      </c>
      <c r="C23124" s="57" t="s">
        <v>54998</v>
      </c>
      <c r="D23124" s="57" t="s">
        <v>19034</v>
      </c>
    </row>
    <row r="23125" spans="1:4">
      <c r="A23125" s="57" t="s">
        <v>54997</v>
      </c>
      <c r="B23125" s="57"/>
      <c r="C23125" s="57" t="s">
        <v>54999</v>
      </c>
      <c r="D23125" s="57" t="s">
        <v>55000</v>
      </c>
    </row>
    <row r="23126" spans="1:4">
      <c r="A23126" s="57" t="s">
        <v>55001</v>
      </c>
      <c r="B23126" s="57" t="s">
        <v>12940</v>
      </c>
      <c r="C23126" s="57" t="s">
        <v>55002</v>
      </c>
      <c r="D23126" s="57" t="s">
        <v>55003</v>
      </c>
    </row>
    <row r="23127" spans="1:4">
      <c r="A23127" s="57" t="s">
        <v>55001</v>
      </c>
      <c r="B23127" s="57"/>
      <c r="C23127" s="57" t="s">
        <v>55004</v>
      </c>
      <c r="D23127" s="57" t="s">
        <v>55005</v>
      </c>
    </row>
    <row r="23128" spans="1:4">
      <c r="A23128" s="57" t="s">
        <v>55001</v>
      </c>
      <c r="B23128" s="57"/>
      <c r="C23128" s="57" t="s">
        <v>55006</v>
      </c>
      <c r="D23128" s="57" t="s">
        <v>55007</v>
      </c>
    </row>
    <row r="23129" spans="1:4">
      <c r="A23129" s="57" t="s">
        <v>55001</v>
      </c>
      <c r="B23129" s="57"/>
      <c r="C23129" s="57" t="s">
        <v>55008</v>
      </c>
      <c r="D23129" s="57" t="s">
        <v>55009</v>
      </c>
    </row>
    <row r="23130" spans="1:4">
      <c r="A23130" s="57" t="s">
        <v>55001</v>
      </c>
      <c r="B23130" s="57"/>
      <c r="C23130" s="57" t="s">
        <v>55010</v>
      </c>
      <c r="D23130" s="57" t="s">
        <v>55011</v>
      </c>
    </row>
    <row r="23131" spans="1:4">
      <c r="A23131" s="57" t="s">
        <v>55001</v>
      </c>
      <c r="B23131" s="57"/>
      <c r="C23131" s="57" t="s">
        <v>55012</v>
      </c>
      <c r="D23131" s="57" t="s">
        <v>55013</v>
      </c>
    </row>
    <row r="23132" spans="1:4">
      <c r="A23132" s="57" t="s">
        <v>55001</v>
      </c>
      <c r="B23132" s="57"/>
      <c r="C23132" s="57" t="s">
        <v>55014</v>
      </c>
      <c r="D23132" s="57" t="s">
        <v>55015</v>
      </c>
    </row>
    <row r="23133" spans="1:4">
      <c r="A23133" s="57" t="s">
        <v>55001</v>
      </c>
      <c r="B23133" s="57"/>
      <c r="C23133" s="57" t="s">
        <v>55016</v>
      </c>
      <c r="D23133" s="57" t="s">
        <v>55017</v>
      </c>
    </row>
    <row r="23134" spans="1:4">
      <c r="A23134" s="57" t="s">
        <v>55001</v>
      </c>
      <c r="B23134" s="57"/>
      <c r="C23134" s="57" t="s">
        <v>55018</v>
      </c>
      <c r="D23134" s="57" t="s">
        <v>55019</v>
      </c>
    </row>
    <row r="23135" spans="1:4">
      <c r="A23135" s="57" t="s">
        <v>55001</v>
      </c>
      <c r="B23135" s="57"/>
      <c r="C23135" s="57" t="s">
        <v>55020</v>
      </c>
      <c r="D23135" s="57" t="s">
        <v>55021</v>
      </c>
    </row>
    <row r="23136" spans="1:4">
      <c r="A23136" s="57" t="s">
        <v>55001</v>
      </c>
      <c r="B23136" s="57"/>
      <c r="C23136" s="57" t="s">
        <v>55022</v>
      </c>
      <c r="D23136" s="57" t="s">
        <v>55023</v>
      </c>
    </row>
    <row r="23137" spans="1:4">
      <c r="A23137" s="57" t="s">
        <v>55001</v>
      </c>
      <c r="B23137" s="57"/>
      <c r="C23137" s="57" t="s">
        <v>55024</v>
      </c>
      <c r="D23137" s="57" t="s">
        <v>20460</v>
      </c>
    </row>
    <row r="23138" spans="1:4">
      <c r="A23138" s="57" t="s">
        <v>55001</v>
      </c>
      <c r="B23138" s="57"/>
      <c r="C23138" s="57" t="s">
        <v>55025</v>
      </c>
      <c r="D23138" s="57" t="s">
        <v>55026</v>
      </c>
    </row>
    <row r="23139" spans="1:4">
      <c r="A23139" s="57" t="s">
        <v>55001</v>
      </c>
      <c r="B23139" s="57"/>
      <c r="C23139" s="57" t="s">
        <v>55027</v>
      </c>
      <c r="D23139" s="57" t="s">
        <v>55028</v>
      </c>
    </row>
    <row r="23140" spans="1:4">
      <c r="A23140" s="57" t="s">
        <v>55001</v>
      </c>
      <c r="B23140" s="57"/>
      <c r="C23140" s="57" t="s">
        <v>55029</v>
      </c>
      <c r="D23140" s="57" t="s">
        <v>55030</v>
      </c>
    </row>
    <row r="23141" spans="1:4">
      <c r="A23141" s="57" t="s">
        <v>55001</v>
      </c>
      <c r="B23141" s="57"/>
      <c r="C23141" s="57" t="s">
        <v>55031</v>
      </c>
      <c r="D23141" s="57" t="s">
        <v>55032</v>
      </c>
    </row>
    <row r="23142" spans="1:4">
      <c r="A23142" s="57" t="s">
        <v>55033</v>
      </c>
      <c r="B23142" s="57" t="s">
        <v>12940</v>
      </c>
      <c r="C23142" s="57" t="s">
        <v>55034</v>
      </c>
      <c r="D23142" s="57" t="s">
        <v>55035</v>
      </c>
    </row>
    <row r="23143" spans="1:4">
      <c r="A23143" s="57" t="s">
        <v>55036</v>
      </c>
      <c r="B23143" s="57" t="s">
        <v>12940</v>
      </c>
      <c r="C23143" s="57" t="s">
        <v>55037</v>
      </c>
      <c r="D23143" s="57" t="s">
        <v>55038</v>
      </c>
    </row>
    <row r="23144" spans="1:4">
      <c r="A23144" s="57" t="s">
        <v>55036</v>
      </c>
      <c r="B23144" s="57"/>
      <c r="C23144" s="57" t="s">
        <v>55039</v>
      </c>
      <c r="D23144" s="57" t="s">
        <v>55040</v>
      </c>
    </row>
    <row r="23145" spans="1:4">
      <c r="A23145" s="57" t="s">
        <v>55041</v>
      </c>
      <c r="B23145" s="57" t="s">
        <v>12940</v>
      </c>
      <c r="C23145" s="57" t="s">
        <v>55042</v>
      </c>
      <c r="D23145" s="57" t="s">
        <v>55043</v>
      </c>
    </row>
    <row r="23146" spans="1:4">
      <c r="A23146" s="57" t="s">
        <v>55044</v>
      </c>
      <c r="B23146" s="57" t="s">
        <v>12940</v>
      </c>
      <c r="C23146" s="57" t="s">
        <v>55045</v>
      </c>
      <c r="D23146" s="57" t="s">
        <v>55046</v>
      </c>
    </row>
    <row r="23147" spans="1:4">
      <c r="A23147" s="57" t="s">
        <v>55044</v>
      </c>
      <c r="B23147" s="57"/>
      <c r="C23147" s="57" t="s">
        <v>55047</v>
      </c>
      <c r="D23147" s="57" t="s">
        <v>55048</v>
      </c>
    </row>
    <row r="23148" spans="1:4">
      <c r="A23148" s="57" t="s">
        <v>55044</v>
      </c>
      <c r="B23148" s="57"/>
      <c r="C23148" s="57" t="s">
        <v>55049</v>
      </c>
      <c r="D23148" s="57" t="s">
        <v>55048</v>
      </c>
    </row>
    <row r="23149" spans="1:4">
      <c r="A23149" s="57" t="s">
        <v>55044</v>
      </c>
      <c r="B23149" s="57"/>
      <c r="C23149" s="57" t="s">
        <v>55050</v>
      </c>
      <c r="D23149" s="57" t="s">
        <v>55051</v>
      </c>
    </row>
    <row r="23150" spans="1:4">
      <c r="A23150" s="57" t="s">
        <v>55044</v>
      </c>
      <c r="B23150" s="57"/>
      <c r="C23150" s="57" t="s">
        <v>55052</v>
      </c>
      <c r="D23150" s="57" t="s">
        <v>55053</v>
      </c>
    </row>
    <row r="23151" spans="1:4">
      <c r="A23151" s="57" t="s">
        <v>55044</v>
      </c>
      <c r="B23151" s="57"/>
      <c r="C23151" s="57" t="s">
        <v>74234</v>
      </c>
      <c r="D23151" s="57" t="s">
        <v>74235</v>
      </c>
    </row>
    <row r="23152" spans="1:4">
      <c r="A23152" s="57" t="s">
        <v>55044</v>
      </c>
      <c r="B23152" s="57"/>
      <c r="C23152" s="57" t="s">
        <v>75534</v>
      </c>
      <c r="D23152" s="57" t="s">
        <v>75535</v>
      </c>
    </row>
    <row r="23153" spans="1:4">
      <c r="A23153" s="57" t="s">
        <v>55054</v>
      </c>
      <c r="B23153" s="57" t="s">
        <v>12940</v>
      </c>
      <c r="C23153" s="57" t="s">
        <v>55055</v>
      </c>
      <c r="D23153" s="57" t="s">
        <v>55056</v>
      </c>
    </row>
    <row r="23154" spans="1:4">
      <c r="A23154" s="57" t="s">
        <v>55054</v>
      </c>
      <c r="B23154" s="57"/>
      <c r="C23154" s="57" t="s">
        <v>55057</v>
      </c>
      <c r="D23154" s="57" t="s">
        <v>55058</v>
      </c>
    </row>
    <row r="23155" spans="1:4">
      <c r="A23155" s="57" t="s">
        <v>55059</v>
      </c>
      <c r="B23155" s="57" t="s">
        <v>12940</v>
      </c>
      <c r="C23155" s="57" t="s">
        <v>55060</v>
      </c>
      <c r="D23155" s="57" t="s">
        <v>55061</v>
      </c>
    </row>
    <row r="23156" spans="1:4">
      <c r="A23156" s="57" t="s">
        <v>55059</v>
      </c>
      <c r="B23156" s="57"/>
      <c r="C23156" s="57" t="s">
        <v>55062</v>
      </c>
      <c r="D23156" s="57" t="s">
        <v>55063</v>
      </c>
    </row>
    <row r="23157" spans="1:4">
      <c r="A23157" s="57" t="s">
        <v>55059</v>
      </c>
      <c r="B23157" s="57"/>
      <c r="C23157" s="57" t="s">
        <v>55064</v>
      </c>
      <c r="D23157" s="57" t="s">
        <v>55065</v>
      </c>
    </row>
    <row r="23158" spans="1:4">
      <c r="A23158" s="57" t="s">
        <v>55059</v>
      </c>
      <c r="B23158" s="57"/>
      <c r="C23158" s="57" t="s">
        <v>55066</v>
      </c>
      <c r="D23158" s="57" t="s">
        <v>55067</v>
      </c>
    </row>
    <row r="23159" spans="1:4">
      <c r="A23159" s="57" t="s">
        <v>55059</v>
      </c>
      <c r="B23159" s="57"/>
      <c r="C23159" s="57" t="s">
        <v>55068</v>
      </c>
      <c r="D23159" s="57" t="s">
        <v>55069</v>
      </c>
    </row>
    <row r="23160" spans="1:4">
      <c r="A23160" s="57" t="s">
        <v>55059</v>
      </c>
      <c r="B23160" s="57"/>
      <c r="C23160" s="57" t="s">
        <v>55070</v>
      </c>
      <c r="D23160" s="57" t="s">
        <v>55071</v>
      </c>
    </row>
    <row r="23161" spans="1:4">
      <c r="A23161" s="57" t="s">
        <v>55059</v>
      </c>
      <c r="B23161" s="57"/>
      <c r="C23161" s="57" t="s">
        <v>55072</v>
      </c>
      <c r="D23161" s="57" t="s">
        <v>55073</v>
      </c>
    </row>
    <row r="23162" spans="1:4">
      <c r="A23162" s="57" t="s">
        <v>55074</v>
      </c>
      <c r="B23162" s="57" t="s">
        <v>12940</v>
      </c>
      <c r="C23162" s="57" t="s">
        <v>55075</v>
      </c>
      <c r="D23162" s="57" t="s">
        <v>55076</v>
      </c>
    </row>
    <row r="23163" spans="1:4">
      <c r="A23163" s="57" t="s">
        <v>55077</v>
      </c>
      <c r="B23163" s="57" t="s">
        <v>12940</v>
      </c>
      <c r="C23163" s="57" t="s">
        <v>55078</v>
      </c>
      <c r="D23163" s="57" t="s">
        <v>55079</v>
      </c>
    </row>
    <row r="23164" spans="1:4">
      <c r="A23164" s="57" t="s">
        <v>55077</v>
      </c>
      <c r="B23164" s="57"/>
      <c r="C23164" s="57" t="s">
        <v>55080</v>
      </c>
      <c r="D23164" s="57" t="s">
        <v>55081</v>
      </c>
    </row>
    <row r="23165" spans="1:4">
      <c r="A23165" s="57" t="s">
        <v>55077</v>
      </c>
      <c r="B23165" s="57"/>
      <c r="C23165" s="57" t="s">
        <v>55082</v>
      </c>
      <c r="D23165" s="57" t="s">
        <v>55083</v>
      </c>
    </row>
    <row r="23166" spans="1:4">
      <c r="A23166" s="57" t="s">
        <v>55077</v>
      </c>
      <c r="B23166" s="57"/>
      <c r="C23166" s="57" t="s">
        <v>55084</v>
      </c>
      <c r="D23166" s="57" t="s">
        <v>55085</v>
      </c>
    </row>
    <row r="23167" spans="1:4">
      <c r="A23167" s="57" t="s">
        <v>55077</v>
      </c>
      <c r="B23167" s="57"/>
      <c r="C23167" s="57" t="s">
        <v>55086</v>
      </c>
      <c r="D23167" s="57" t="s">
        <v>55087</v>
      </c>
    </row>
    <row r="23168" spans="1:4">
      <c r="A23168" s="57" t="s">
        <v>55077</v>
      </c>
      <c r="B23168" s="57"/>
      <c r="C23168" s="57" t="s">
        <v>55088</v>
      </c>
      <c r="D23168" s="57" t="s">
        <v>55089</v>
      </c>
    </row>
    <row r="23169" spans="1:4">
      <c r="A23169" s="57" t="s">
        <v>55077</v>
      </c>
      <c r="B23169" s="57"/>
      <c r="C23169" s="57" t="s">
        <v>55090</v>
      </c>
      <c r="D23169" s="57" t="s">
        <v>55091</v>
      </c>
    </row>
    <row r="23170" spans="1:4">
      <c r="A23170" s="57" t="s">
        <v>55077</v>
      </c>
      <c r="B23170" s="57"/>
      <c r="C23170" s="57" t="s">
        <v>55092</v>
      </c>
      <c r="D23170" s="57" t="s">
        <v>55093</v>
      </c>
    </row>
    <row r="23171" spans="1:4">
      <c r="A23171" s="57" t="s">
        <v>55077</v>
      </c>
      <c r="B23171" s="57"/>
      <c r="C23171" s="57" t="s">
        <v>55094</v>
      </c>
      <c r="D23171" s="57" t="s">
        <v>55095</v>
      </c>
    </row>
    <row r="23172" spans="1:4">
      <c r="A23172" s="57" t="s">
        <v>55077</v>
      </c>
      <c r="B23172" s="57"/>
      <c r="C23172" s="57" t="s">
        <v>55096</v>
      </c>
      <c r="D23172" s="57" t="s">
        <v>55097</v>
      </c>
    </row>
    <row r="23173" spans="1:4">
      <c r="A23173" s="57" t="s">
        <v>55077</v>
      </c>
      <c r="B23173" s="57"/>
      <c r="C23173" s="57" t="s">
        <v>55098</v>
      </c>
      <c r="D23173" s="57" t="s">
        <v>55099</v>
      </c>
    </row>
    <row r="23174" spans="1:4">
      <c r="A23174" s="57" t="s">
        <v>55077</v>
      </c>
      <c r="B23174" s="57"/>
      <c r="C23174" s="57" t="s">
        <v>55100</v>
      </c>
      <c r="D23174" s="57" t="s">
        <v>55101</v>
      </c>
    </row>
    <row r="23175" spans="1:4">
      <c r="A23175" s="57" t="s">
        <v>55077</v>
      </c>
      <c r="B23175" s="57"/>
      <c r="C23175" s="57" t="s">
        <v>55102</v>
      </c>
      <c r="D23175" s="57" t="s">
        <v>55103</v>
      </c>
    </row>
    <row r="23176" spans="1:4">
      <c r="A23176" s="57" t="s">
        <v>55077</v>
      </c>
      <c r="B23176" s="57"/>
      <c r="C23176" s="57" t="s">
        <v>55104</v>
      </c>
      <c r="D23176" s="57" t="s">
        <v>55105</v>
      </c>
    </row>
    <row r="23177" spans="1:4">
      <c r="A23177" s="57" t="s">
        <v>55077</v>
      </c>
      <c r="B23177" s="57"/>
      <c r="C23177" s="57" t="s">
        <v>55106</v>
      </c>
      <c r="D23177" s="57" t="s">
        <v>55107</v>
      </c>
    </row>
    <row r="23178" spans="1:4">
      <c r="A23178" s="57" t="s">
        <v>55077</v>
      </c>
      <c r="B23178" s="57"/>
      <c r="C23178" s="57" t="s">
        <v>55108</v>
      </c>
      <c r="D23178" s="57" t="s">
        <v>55109</v>
      </c>
    </row>
    <row r="23179" spans="1:4">
      <c r="A23179" s="57" t="s">
        <v>55077</v>
      </c>
      <c r="B23179" s="57"/>
      <c r="C23179" s="57" t="s">
        <v>55110</v>
      </c>
      <c r="D23179" s="57" t="s">
        <v>55111</v>
      </c>
    </row>
    <row r="23180" spans="1:4">
      <c r="A23180" s="57" t="s">
        <v>55077</v>
      </c>
      <c r="B23180" s="57"/>
      <c r="C23180" s="57" t="s">
        <v>55112</v>
      </c>
      <c r="D23180" s="57" t="s">
        <v>55113</v>
      </c>
    </row>
    <row r="23181" spans="1:4">
      <c r="A23181" s="57" t="s">
        <v>55077</v>
      </c>
      <c r="B23181" s="57"/>
      <c r="C23181" s="57" t="s">
        <v>55114</v>
      </c>
      <c r="D23181" s="57" t="s">
        <v>55115</v>
      </c>
    </row>
    <row r="23182" spans="1:4">
      <c r="A23182" s="57" t="s">
        <v>55116</v>
      </c>
      <c r="B23182" s="57" t="s">
        <v>12940</v>
      </c>
      <c r="C23182" s="57" t="s">
        <v>55117</v>
      </c>
      <c r="D23182" s="57" t="s">
        <v>55118</v>
      </c>
    </row>
    <row r="23183" spans="1:4">
      <c r="A23183" s="57" t="s">
        <v>55116</v>
      </c>
      <c r="B23183" s="57"/>
      <c r="C23183" s="57" t="s">
        <v>55119</v>
      </c>
      <c r="D23183" s="57" t="s">
        <v>19034</v>
      </c>
    </row>
    <row r="23184" spans="1:4">
      <c r="A23184" s="57" t="s">
        <v>55120</v>
      </c>
      <c r="B23184" s="57" t="s">
        <v>12940</v>
      </c>
      <c r="C23184" s="57" t="s">
        <v>55121</v>
      </c>
      <c r="D23184" s="57" t="s">
        <v>55122</v>
      </c>
    </row>
    <row r="23185" spans="1:4">
      <c r="A23185" s="57" t="s">
        <v>55123</v>
      </c>
      <c r="B23185" s="57" t="s">
        <v>12940</v>
      </c>
      <c r="C23185" s="57" t="s">
        <v>55124</v>
      </c>
      <c r="D23185" s="57" t="s">
        <v>55125</v>
      </c>
    </row>
    <row r="23186" spans="1:4">
      <c r="A23186" s="57" t="s">
        <v>55123</v>
      </c>
      <c r="B23186" s="57"/>
      <c r="C23186" s="57" t="s">
        <v>55126</v>
      </c>
      <c r="D23186" s="57" t="s">
        <v>55127</v>
      </c>
    </row>
    <row r="23187" spans="1:4">
      <c r="A23187" s="57" t="s">
        <v>55128</v>
      </c>
      <c r="B23187" s="57" t="s">
        <v>12940</v>
      </c>
      <c r="C23187" s="57" t="s">
        <v>55129</v>
      </c>
      <c r="D23187" s="57" t="s">
        <v>55130</v>
      </c>
    </row>
    <row r="23188" spans="1:4">
      <c r="A23188" s="57" t="s">
        <v>55128</v>
      </c>
      <c r="B23188" s="57"/>
      <c r="C23188" s="57" t="s">
        <v>55131</v>
      </c>
      <c r="D23188" s="57" t="s">
        <v>55130</v>
      </c>
    </row>
    <row r="23189" spans="1:4">
      <c r="A23189" s="57" t="s">
        <v>55128</v>
      </c>
      <c r="B23189" s="57"/>
      <c r="C23189" s="57" t="s">
        <v>55132</v>
      </c>
      <c r="D23189" s="57" t="s">
        <v>55133</v>
      </c>
    </row>
    <row r="23190" spans="1:4">
      <c r="A23190" s="57" t="s">
        <v>55128</v>
      </c>
      <c r="B23190" s="57"/>
      <c r="C23190" s="57" t="s">
        <v>55134</v>
      </c>
      <c r="D23190" s="57" t="s">
        <v>55135</v>
      </c>
    </row>
    <row r="23191" spans="1:4">
      <c r="A23191" s="57" t="s">
        <v>55128</v>
      </c>
      <c r="B23191" s="57"/>
      <c r="C23191" s="57" t="s">
        <v>55136</v>
      </c>
      <c r="D23191" s="57" t="s">
        <v>55137</v>
      </c>
    </row>
    <row r="23192" spans="1:4">
      <c r="A23192" s="57" t="s">
        <v>55128</v>
      </c>
      <c r="B23192" s="57"/>
      <c r="C23192" s="57" t="s">
        <v>55138</v>
      </c>
      <c r="D23192" s="57" t="s">
        <v>55139</v>
      </c>
    </row>
    <row r="23193" spans="1:4">
      <c r="A23193" s="57" t="s">
        <v>55140</v>
      </c>
      <c r="B23193" s="57" t="s">
        <v>12940</v>
      </c>
      <c r="C23193" s="57" t="s">
        <v>55141</v>
      </c>
      <c r="D23193" s="57" t="s">
        <v>55142</v>
      </c>
    </row>
    <row r="23194" spans="1:4">
      <c r="A23194" s="57" t="s">
        <v>55143</v>
      </c>
      <c r="B23194" s="57" t="s">
        <v>12940</v>
      </c>
      <c r="C23194" s="57" t="s">
        <v>55144</v>
      </c>
      <c r="D23194" s="57" t="s">
        <v>55145</v>
      </c>
    </row>
    <row r="23195" spans="1:4">
      <c r="A23195" s="57" t="s">
        <v>55146</v>
      </c>
      <c r="B23195" s="57" t="s">
        <v>12940</v>
      </c>
      <c r="C23195" s="57" t="s">
        <v>55147</v>
      </c>
      <c r="D23195" s="57" t="s">
        <v>55148</v>
      </c>
    </row>
    <row r="23196" spans="1:4">
      <c r="A23196" s="57" t="s">
        <v>55149</v>
      </c>
      <c r="B23196" s="57" t="s">
        <v>12940</v>
      </c>
      <c r="C23196" s="57" t="s">
        <v>55150</v>
      </c>
      <c r="D23196" s="57" t="s">
        <v>55151</v>
      </c>
    </row>
    <row r="23197" spans="1:4">
      <c r="A23197" s="57" t="s">
        <v>55149</v>
      </c>
      <c r="B23197" s="57"/>
      <c r="C23197" s="57" t="s">
        <v>55152</v>
      </c>
      <c r="D23197" s="57" t="s">
        <v>55153</v>
      </c>
    </row>
    <row r="23198" spans="1:4">
      <c r="A23198" s="57" t="s">
        <v>55149</v>
      </c>
      <c r="B23198" s="57"/>
      <c r="C23198" s="57" t="s">
        <v>55154</v>
      </c>
      <c r="D23198" s="57" t="s">
        <v>55155</v>
      </c>
    </row>
    <row r="23199" spans="1:4">
      <c r="A23199" s="57" t="s">
        <v>55149</v>
      </c>
      <c r="B23199" s="57"/>
      <c r="C23199" s="57" t="s">
        <v>55156</v>
      </c>
      <c r="D23199" s="57" t="s">
        <v>55157</v>
      </c>
    </row>
    <row r="23200" spans="1:4">
      <c r="A23200" s="57" t="s">
        <v>55149</v>
      </c>
      <c r="B23200" s="57"/>
      <c r="C23200" s="57" t="s">
        <v>55158</v>
      </c>
      <c r="D23200" s="57" t="s">
        <v>55159</v>
      </c>
    </row>
    <row r="23201" spans="1:4">
      <c r="A23201" s="57" t="s">
        <v>55160</v>
      </c>
      <c r="B23201" s="57" t="s">
        <v>12940</v>
      </c>
      <c r="C23201" s="57" t="s">
        <v>55161</v>
      </c>
      <c r="D23201" s="57" t="s">
        <v>55162</v>
      </c>
    </row>
    <row r="23202" spans="1:4">
      <c r="A23202" s="57" t="s">
        <v>8021</v>
      </c>
      <c r="B23202" s="57" t="s">
        <v>2614</v>
      </c>
      <c r="C23202" s="57" t="s">
        <v>4759</v>
      </c>
      <c r="D23202" s="57" t="s">
        <v>4760</v>
      </c>
    </row>
    <row r="23203" spans="1:4">
      <c r="A23203" s="57" t="s">
        <v>8021</v>
      </c>
      <c r="B23203" s="57" t="s">
        <v>2614</v>
      </c>
      <c r="C23203" s="57" t="s">
        <v>4873</v>
      </c>
      <c r="D23203" s="57" t="s">
        <v>4874</v>
      </c>
    </row>
    <row r="23204" spans="1:4">
      <c r="A23204" s="57" t="s">
        <v>55163</v>
      </c>
      <c r="B23204" s="57" t="s">
        <v>12940</v>
      </c>
      <c r="C23204" s="57" t="s">
        <v>55164</v>
      </c>
      <c r="D23204" s="57" t="s">
        <v>34209</v>
      </c>
    </row>
    <row r="23205" spans="1:4">
      <c r="A23205" s="57" t="s">
        <v>55165</v>
      </c>
      <c r="B23205" s="57" t="s">
        <v>12940</v>
      </c>
      <c r="C23205" s="57" t="s">
        <v>55166</v>
      </c>
      <c r="D23205" s="57" t="s">
        <v>55167</v>
      </c>
    </row>
    <row r="23206" spans="1:4">
      <c r="A23206" s="57" t="s">
        <v>55168</v>
      </c>
      <c r="B23206" s="57" t="s">
        <v>12940</v>
      </c>
      <c r="C23206" s="57" t="s">
        <v>55169</v>
      </c>
      <c r="D23206" s="57" t="s">
        <v>55170</v>
      </c>
    </row>
    <row r="23207" spans="1:4">
      <c r="A23207" s="57" t="s">
        <v>55171</v>
      </c>
      <c r="B23207" s="57" t="s">
        <v>12940</v>
      </c>
      <c r="C23207" s="57" t="s">
        <v>55172</v>
      </c>
      <c r="D23207" s="57" t="s">
        <v>19034</v>
      </c>
    </row>
    <row r="23208" spans="1:4">
      <c r="A23208" s="57" t="s">
        <v>8022</v>
      </c>
      <c r="B23208" s="57" t="s">
        <v>10876</v>
      </c>
      <c r="C23208" s="57" t="s">
        <v>4767</v>
      </c>
      <c r="D23208" s="57" t="s">
        <v>4768</v>
      </c>
    </row>
    <row r="23209" spans="1:4">
      <c r="A23209" s="57" t="s">
        <v>55173</v>
      </c>
      <c r="B23209" s="57" t="s">
        <v>12940</v>
      </c>
      <c r="C23209" s="57" t="s">
        <v>55174</v>
      </c>
      <c r="D23209" s="57" t="s">
        <v>55175</v>
      </c>
    </row>
    <row r="23210" spans="1:4">
      <c r="A23210" s="57" t="s">
        <v>55176</v>
      </c>
      <c r="B23210" s="57" t="s">
        <v>12940</v>
      </c>
      <c r="C23210" s="57" t="s">
        <v>55177</v>
      </c>
      <c r="D23210" s="57" t="s">
        <v>55178</v>
      </c>
    </row>
    <row r="23211" spans="1:4">
      <c r="A23211" s="57" t="s">
        <v>55179</v>
      </c>
      <c r="B23211" s="57" t="s">
        <v>12940</v>
      </c>
      <c r="C23211" s="57" t="s">
        <v>55180</v>
      </c>
      <c r="D23211" s="57" t="s">
        <v>55181</v>
      </c>
    </row>
    <row r="23212" spans="1:4">
      <c r="A23212" s="57" t="s">
        <v>55182</v>
      </c>
      <c r="B23212" s="57" t="s">
        <v>12940</v>
      </c>
      <c r="C23212" s="57" t="s">
        <v>55183</v>
      </c>
      <c r="D23212" s="57" t="s">
        <v>55184</v>
      </c>
    </row>
    <row r="23213" spans="1:4">
      <c r="A23213" s="57" t="s">
        <v>55182</v>
      </c>
      <c r="B23213" s="57"/>
      <c r="C23213" s="57" t="s">
        <v>55185</v>
      </c>
      <c r="D23213" s="57" t="s">
        <v>55186</v>
      </c>
    </row>
    <row r="23214" spans="1:4">
      <c r="A23214" s="57" t="s">
        <v>55182</v>
      </c>
      <c r="B23214" s="57"/>
      <c r="C23214" s="57" t="s">
        <v>55187</v>
      </c>
      <c r="D23214" s="57" t="s">
        <v>55188</v>
      </c>
    </row>
    <row r="23215" spans="1:4">
      <c r="A23215" s="57" t="s">
        <v>55182</v>
      </c>
      <c r="B23215" s="57"/>
      <c r="C23215" s="57" t="s">
        <v>55189</v>
      </c>
      <c r="D23215" s="57" t="s">
        <v>55190</v>
      </c>
    </row>
    <row r="23216" spans="1:4">
      <c r="A23216" s="57" t="s">
        <v>55182</v>
      </c>
      <c r="B23216" s="57"/>
      <c r="C23216" s="57" t="s">
        <v>55191</v>
      </c>
      <c r="D23216" s="57" t="s">
        <v>55192</v>
      </c>
    </row>
    <row r="23217" spans="1:4">
      <c r="A23217" s="57" t="s">
        <v>55182</v>
      </c>
      <c r="B23217" s="57"/>
      <c r="C23217" s="57" t="s">
        <v>55193</v>
      </c>
      <c r="D23217" s="57" t="s">
        <v>55194</v>
      </c>
    </row>
    <row r="23218" spans="1:4">
      <c r="A23218" s="57" t="s">
        <v>55195</v>
      </c>
      <c r="B23218" s="57" t="s">
        <v>12940</v>
      </c>
      <c r="C23218" s="57" t="s">
        <v>55196</v>
      </c>
      <c r="D23218" s="57" t="s">
        <v>55197</v>
      </c>
    </row>
    <row r="23219" spans="1:4">
      <c r="A23219" s="57" t="s">
        <v>55195</v>
      </c>
      <c r="B23219" s="57"/>
      <c r="C23219" s="57" t="s">
        <v>55198</v>
      </c>
      <c r="D23219" s="57" t="s">
        <v>55199</v>
      </c>
    </row>
    <row r="23220" spans="1:4">
      <c r="A23220" s="57" t="s">
        <v>55200</v>
      </c>
      <c r="B23220" s="57" t="s">
        <v>12940</v>
      </c>
      <c r="C23220" s="57" t="s">
        <v>55201</v>
      </c>
      <c r="D23220" s="57" t="s">
        <v>55202</v>
      </c>
    </row>
    <row r="23221" spans="1:4">
      <c r="A23221" s="57" t="s">
        <v>55200</v>
      </c>
      <c r="B23221" s="57"/>
      <c r="C23221" s="57" t="s">
        <v>55203</v>
      </c>
      <c r="D23221" s="57" t="s">
        <v>55204</v>
      </c>
    </row>
    <row r="23222" spans="1:4">
      <c r="A23222" s="57" t="s">
        <v>55200</v>
      </c>
      <c r="B23222" s="57"/>
      <c r="C23222" s="57" t="s">
        <v>55205</v>
      </c>
      <c r="D23222" s="57" t="s">
        <v>55206</v>
      </c>
    </row>
    <row r="23223" spans="1:4">
      <c r="A23223" s="57" t="s">
        <v>55200</v>
      </c>
      <c r="B23223" s="57"/>
      <c r="C23223" s="57" t="s">
        <v>55207</v>
      </c>
      <c r="D23223" s="57" t="s">
        <v>55208</v>
      </c>
    </row>
    <row r="23224" spans="1:4">
      <c r="A23224" s="57" t="s">
        <v>55200</v>
      </c>
      <c r="B23224" s="57"/>
      <c r="C23224" s="57" t="s">
        <v>75536</v>
      </c>
      <c r="D23224" s="57" t="s">
        <v>75537</v>
      </c>
    </row>
    <row r="23225" spans="1:4">
      <c r="A23225" s="57" t="s">
        <v>55209</v>
      </c>
      <c r="B23225" s="57" t="s">
        <v>12940</v>
      </c>
      <c r="C23225" s="57" t="s">
        <v>55210</v>
      </c>
      <c r="D23225" s="57" t="s">
        <v>55211</v>
      </c>
    </row>
    <row r="23226" spans="1:4">
      <c r="A23226" s="57" t="s">
        <v>55212</v>
      </c>
      <c r="B23226" s="57" t="s">
        <v>12940</v>
      </c>
      <c r="C23226" s="57" t="s">
        <v>55213</v>
      </c>
      <c r="D23226" s="57" t="s">
        <v>55214</v>
      </c>
    </row>
    <row r="23227" spans="1:4">
      <c r="A23227" s="57" t="s">
        <v>55215</v>
      </c>
      <c r="B23227" s="57" t="s">
        <v>12940</v>
      </c>
      <c r="C23227" s="57" t="s">
        <v>55216</v>
      </c>
      <c r="D23227" s="57" t="s">
        <v>55217</v>
      </c>
    </row>
    <row r="23228" spans="1:4">
      <c r="A23228" s="57" t="s">
        <v>55215</v>
      </c>
      <c r="B23228" s="57"/>
      <c r="C23228" s="57" t="s">
        <v>55218</v>
      </c>
      <c r="D23228" s="57" t="s">
        <v>55219</v>
      </c>
    </row>
    <row r="23229" spans="1:4">
      <c r="A23229" s="57" t="s">
        <v>55220</v>
      </c>
      <c r="B23229" s="57" t="s">
        <v>12940</v>
      </c>
      <c r="C23229" s="57" t="s">
        <v>55221</v>
      </c>
      <c r="D23229" s="57" t="s">
        <v>55222</v>
      </c>
    </row>
    <row r="23230" spans="1:4">
      <c r="A23230" s="57" t="s">
        <v>55220</v>
      </c>
      <c r="B23230" s="57"/>
      <c r="C23230" s="57" t="s">
        <v>55223</v>
      </c>
      <c r="D23230" s="57" t="s">
        <v>55224</v>
      </c>
    </row>
    <row r="23231" spans="1:4">
      <c r="A23231" s="57" t="s">
        <v>55220</v>
      </c>
      <c r="B23231" s="57"/>
      <c r="C23231" s="57" t="s">
        <v>55225</v>
      </c>
      <c r="D23231" s="57" t="s">
        <v>55226</v>
      </c>
    </row>
    <row r="23232" spans="1:4">
      <c r="A23232" s="57" t="s">
        <v>55220</v>
      </c>
      <c r="B23232" s="57"/>
      <c r="C23232" s="57" t="s">
        <v>55227</v>
      </c>
      <c r="D23232" s="57" t="s">
        <v>55228</v>
      </c>
    </row>
    <row r="23233" spans="1:4">
      <c r="A23233" s="57" t="s">
        <v>55220</v>
      </c>
      <c r="B23233" s="57"/>
      <c r="C23233" s="57" t="s">
        <v>55229</v>
      </c>
      <c r="D23233" s="57" t="s">
        <v>55230</v>
      </c>
    </row>
    <row r="23234" spans="1:4">
      <c r="A23234" s="57" t="s">
        <v>55220</v>
      </c>
      <c r="B23234" s="57"/>
      <c r="C23234" s="57" t="s">
        <v>55231</v>
      </c>
      <c r="D23234" s="57" t="s">
        <v>55232</v>
      </c>
    </row>
    <row r="23235" spans="1:4">
      <c r="A23235" s="57" t="s">
        <v>55220</v>
      </c>
      <c r="B23235" s="57"/>
      <c r="C23235" s="57" t="s">
        <v>75538</v>
      </c>
      <c r="D23235" s="57" t="s">
        <v>75539</v>
      </c>
    </row>
    <row r="23236" spans="1:4">
      <c r="A23236" s="57" t="s">
        <v>55220</v>
      </c>
      <c r="B23236" s="57"/>
      <c r="C23236" s="57" t="s">
        <v>75540</v>
      </c>
      <c r="D23236" s="57" t="s">
        <v>75541</v>
      </c>
    </row>
    <row r="23237" spans="1:4">
      <c r="A23237" s="57" t="s">
        <v>55233</v>
      </c>
      <c r="B23237" s="57" t="s">
        <v>12940</v>
      </c>
      <c r="C23237" s="57" t="s">
        <v>55234</v>
      </c>
      <c r="D23237" s="57" t="s">
        <v>55235</v>
      </c>
    </row>
    <row r="23238" spans="1:4">
      <c r="A23238" s="57" t="s">
        <v>55233</v>
      </c>
      <c r="B23238" s="57"/>
      <c r="C23238" s="57" t="s">
        <v>55236</v>
      </c>
      <c r="D23238" s="57" t="s">
        <v>55237</v>
      </c>
    </row>
    <row r="23239" spans="1:4">
      <c r="A23239" s="57" t="s">
        <v>55238</v>
      </c>
      <c r="B23239" s="57" t="s">
        <v>12940</v>
      </c>
      <c r="C23239" s="57" t="s">
        <v>55239</v>
      </c>
      <c r="D23239" s="57" t="s">
        <v>55240</v>
      </c>
    </row>
    <row r="23240" spans="1:4">
      <c r="A23240" s="57" t="s">
        <v>55238</v>
      </c>
      <c r="B23240" s="57"/>
      <c r="C23240" s="57" t="s">
        <v>55241</v>
      </c>
      <c r="D23240" s="57" t="s">
        <v>55242</v>
      </c>
    </row>
    <row r="23241" spans="1:4">
      <c r="A23241" s="57" t="s">
        <v>55243</v>
      </c>
      <c r="B23241" s="57" t="s">
        <v>12940</v>
      </c>
      <c r="C23241" s="57" t="s">
        <v>55244</v>
      </c>
      <c r="D23241" s="57" t="s">
        <v>55245</v>
      </c>
    </row>
    <row r="23242" spans="1:4">
      <c r="A23242" s="57" t="s">
        <v>55243</v>
      </c>
      <c r="B23242" s="57"/>
      <c r="C23242" s="57" t="s">
        <v>55246</v>
      </c>
      <c r="D23242" s="57" t="s">
        <v>55247</v>
      </c>
    </row>
    <row r="23243" spans="1:4">
      <c r="A23243" s="57" t="s">
        <v>55248</v>
      </c>
      <c r="B23243" s="57" t="s">
        <v>12940</v>
      </c>
      <c r="C23243" s="57" t="s">
        <v>55249</v>
      </c>
      <c r="D23243" s="57" t="s">
        <v>55250</v>
      </c>
    </row>
    <row r="23244" spans="1:4">
      <c r="A23244" s="57" t="s">
        <v>55251</v>
      </c>
      <c r="B23244" s="57" t="s">
        <v>12940</v>
      </c>
      <c r="C23244" s="57" t="s">
        <v>55252</v>
      </c>
      <c r="D23244" s="57" t="s">
        <v>55253</v>
      </c>
    </row>
    <row r="23245" spans="1:4">
      <c r="A23245" s="57" t="s">
        <v>76791</v>
      </c>
      <c r="B23245" s="57" t="s">
        <v>12940</v>
      </c>
      <c r="C23245" s="57" t="s">
        <v>76792</v>
      </c>
      <c r="D23245" s="57" t="s">
        <v>76793</v>
      </c>
    </row>
    <row r="23246" spans="1:4">
      <c r="A23246" s="57" t="s">
        <v>55254</v>
      </c>
      <c r="B23246" s="57" t="s">
        <v>12940</v>
      </c>
      <c r="C23246" s="57" t="s">
        <v>55255</v>
      </c>
      <c r="D23246" s="57" t="s">
        <v>55256</v>
      </c>
    </row>
    <row r="23247" spans="1:4">
      <c r="A23247" s="57" t="s">
        <v>55257</v>
      </c>
      <c r="B23247" s="57" t="s">
        <v>12940</v>
      </c>
      <c r="C23247" s="57" t="s">
        <v>55258</v>
      </c>
      <c r="D23247" s="57" t="s">
        <v>55259</v>
      </c>
    </row>
    <row r="23248" spans="1:4">
      <c r="A23248" s="57" t="s">
        <v>55257</v>
      </c>
      <c r="B23248" s="57"/>
      <c r="C23248" s="57" t="s">
        <v>55260</v>
      </c>
      <c r="D23248" s="57" t="s">
        <v>55261</v>
      </c>
    </row>
    <row r="23249" spans="1:4">
      <c r="A23249" s="57" t="s">
        <v>55257</v>
      </c>
      <c r="B23249" s="57"/>
      <c r="C23249" s="57" t="s">
        <v>55262</v>
      </c>
      <c r="D23249" s="57" t="s">
        <v>55263</v>
      </c>
    </row>
    <row r="23250" spans="1:4">
      <c r="A23250" s="57" t="s">
        <v>55264</v>
      </c>
      <c r="B23250" s="57" t="s">
        <v>12940</v>
      </c>
      <c r="C23250" s="57" t="s">
        <v>55265</v>
      </c>
      <c r="D23250" s="57" t="s">
        <v>55266</v>
      </c>
    </row>
    <row r="23251" spans="1:4">
      <c r="A23251" s="57" t="s">
        <v>55264</v>
      </c>
      <c r="B23251" s="57"/>
      <c r="C23251" s="57" t="s">
        <v>55267</v>
      </c>
      <c r="D23251" s="57" t="s">
        <v>55268</v>
      </c>
    </row>
    <row r="23252" spans="1:4">
      <c r="A23252" s="57" t="s">
        <v>55264</v>
      </c>
      <c r="B23252" s="57"/>
      <c r="C23252" s="57" t="s">
        <v>55269</v>
      </c>
      <c r="D23252" s="57" t="s">
        <v>55270</v>
      </c>
    </row>
    <row r="23253" spans="1:4">
      <c r="A23253" s="57" t="s">
        <v>55264</v>
      </c>
      <c r="B23253" s="57"/>
      <c r="C23253" s="57" t="s">
        <v>55271</v>
      </c>
      <c r="D23253" s="57" t="s">
        <v>55270</v>
      </c>
    </row>
    <row r="23254" spans="1:4">
      <c r="A23254" s="57" t="s">
        <v>55264</v>
      </c>
      <c r="B23254" s="57"/>
      <c r="C23254" s="57" t="s">
        <v>55272</v>
      </c>
      <c r="D23254" s="57" t="s">
        <v>55273</v>
      </c>
    </row>
    <row r="23255" spans="1:4">
      <c r="A23255" s="57" t="s">
        <v>55264</v>
      </c>
      <c r="B23255" s="57"/>
      <c r="C23255" s="57" t="s">
        <v>55274</v>
      </c>
      <c r="D23255" s="57" t="s">
        <v>55275</v>
      </c>
    </row>
    <row r="23256" spans="1:4">
      <c r="A23256" s="57" t="s">
        <v>55264</v>
      </c>
      <c r="B23256" s="57"/>
      <c r="C23256" s="57" t="s">
        <v>55276</v>
      </c>
      <c r="D23256" s="57" t="s">
        <v>55277</v>
      </c>
    </row>
    <row r="23257" spans="1:4">
      <c r="A23257" s="57" t="s">
        <v>55264</v>
      </c>
      <c r="B23257" s="57"/>
      <c r="C23257" s="57" t="s">
        <v>55278</v>
      </c>
      <c r="D23257" s="57" t="s">
        <v>55279</v>
      </c>
    </row>
    <row r="23258" spans="1:4">
      <c r="A23258" s="57" t="s">
        <v>55264</v>
      </c>
      <c r="B23258" s="57"/>
      <c r="C23258" s="57" t="s">
        <v>55280</v>
      </c>
      <c r="D23258" s="57" t="s">
        <v>55281</v>
      </c>
    </row>
    <row r="23259" spans="1:4">
      <c r="A23259" s="57" t="s">
        <v>55264</v>
      </c>
      <c r="B23259" s="57"/>
      <c r="C23259" s="57" t="s">
        <v>55282</v>
      </c>
      <c r="D23259" s="57" t="s">
        <v>55283</v>
      </c>
    </row>
    <row r="23260" spans="1:4">
      <c r="A23260" s="57" t="s">
        <v>55264</v>
      </c>
      <c r="B23260" s="57"/>
      <c r="C23260" s="57" t="s">
        <v>55284</v>
      </c>
      <c r="D23260" s="57" t="s">
        <v>50520</v>
      </c>
    </row>
    <row r="23261" spans="1:4">
      <c r="A23261" s="57" t="s">
        <v>55264</v>
      </c>
      <c r="B23261" s="57"/>
      <c r="C23261" s="57" t="s">
        <v>55285</v>
      </c>
      <c r="D23261" s="57" t="s">
        <v>55286</v>
      </c>
    </row>
    <row r="23262" spans="1:4">
      <c r="A23262" s="57" t="s">
        <v>55264</v>
      </c>
      <c r="B23262" s="57"/>
      <c r="C23262" s="57" t="s">
        <v>55287</v>
      </c>
      <c r="D23262" s="57" t="s">
        <v>55288</v>
      </c>
    </row>
    <row r="23263" spans="1:4">
      <c r="A23263" s="57" t="s">
        <v>55264</v>
      </c>
      <c r="B23263" s="57"/>
      <c r="C23263" s="57" t="s">
        <v>55289</v>
      </c>
      <c r="D23263" s="57" t="s">
        <v>55290</v>
      </c>
    </row>
    <row r="23264" spans="1:4">
      <c r="A23264" s="57" t="s">
        <v>55264</v>
      </c>
      <c r="B23264" s="57"/>
      <c r="C23264" s="57" t="s">
        <v>75542</v>
      </c>
      <c r="D23264" s="57" t="s">
        <v>75543</v>
      </c>
    </row>
    <row r="23265" spans="1:4">
      <c r="A23265" s="57" t="s">
        <v>55291</v>
      </c>
      <c r="B23265" s="57" t="s">
        <v>12940</v>
      </c>
      <c r="C23265" s="57" t="s">
        <v>55292</v>
      </c>
      <c r="D23265" s="57" t="s">
        <v>55293</v>
      </c>
    </row>
    <row r="23266" spans="1:4">
      <c r="A23266" s="57" t="s">
        <v>55291</v>
      </c>
      <c r="B23266" s="57"/>
      <c r="C23266" s="57" t="s">
        <v>55294</v>
      </c>
      <c r="D23266" s="57" t="s">
        <v>55295</v>
      </c>
    </row>
    <row r="23267" spans="1:4">
      <c r="A23267" s="57" t="s">
        <v>55291</v>
      </c>
      <c r="B23267" s="57"/>
      <c r="C23267" s="57" t="s">
        <v>55296</v>
      </c>
      <c r="D23267" s="57" t="s">
        <v>55297</v>
      </c>
    </row>
    <row r="23268" spans="1:4">
      <c r="A23268" s="57" t="s">
        <v>55291</v>
      </c>
      <c r="B23268" s="57"/>
      <c r="C23268" s="57" t="s">
        <v>55298</v>
      </c>
      <c r="D23268" s="57" t="s">
        <v>55299</v>
      </c>
    </row>
    <row r="23269" spans="1:4">
      <c r="A23269" s="57" t="s">
        <v>55300</v>
      </c>
      <c r="B23269" s="57" t="s">
        <v>12940</v>
      </c>
      <c r="C23269" s="57" t="s">
        <v>55301</v>
      </c>
      <c r="D23269" s="57" t="s">
        <v>55302</v>
      </c>
    </row>
    <row r="23270" spans="1:4">
      <c r="A23270" s="57" t="s">
        <v>55300</v>
      </c>
      <c r="B23270" s="57"/>
      <c r="C23270" s="57" t="s">
        <v>55303</v>
      </c>
      <c r="D23270" s="57" t="s">
        <v>55304</v>
      </c>
    </row>
    <row r="23271" spans="1:4">
      <c r="A23271" s="57" t="s">
        <v>55300</v>
      </c>
      <c r="B23271" s="57"/>
      <c r="C23271" s="57" t="s">
        <v>55305</v>
      </c>
      <c r="D23271" s="57" t="s">
        <v>55306</v>
      </c>
    </row>
    <row r="23272" spans="1:4">
      <c r="A23272" s="57" t="s">
        <v>55300</v>
      </c>
      <c r="B23272" s="57"/>
      <c r="C23272" s="57" t="s">
        <v>55307</v>
      </c>
      <c r="D23272" s="57" t="s">
        <v>50539</v>
      </c>
    </row>
    <row r="23273" spans="1:4">
      <c r="A23273" s="57" t="s">
        <v>55308</v>
      </c>
      <c r="B23273" s="57" t="s">
        <v>12940</v>
      </c>
      <c r="C23273" s="57" t="s">
        <v>55309</v>
      </c>
      <c r="D23273" s="57" t="s">
        <v>55310</v>
      </c>
    </row>
    <row r="23274" spans="1:4">
      <c r="A23274" s="57" t="s">
        <v>55311</v>
      </c>
      <c r="B23274" s="57" t="s">
        <v>12940</v>
      </c>
      <c r="C23274" s="57" t="s">
        <v>55312</v>
      </c>
      <c r="D23274" s="57" t="s">
        <v>55313</v>
      </c>
    </row>
    <row r="23275" spans="1:4">
      <c r="A23275" s="57" t="s">
        <v>55314</v>
      </c>
      <c r="B23275" s="57" t="s">
        <v>12940</v>
      </c>
      <c r="C23275" s="57" t="s">
        <v>55315</v>
      </c>
      <c r="D23275" s="57" t="s">
        <v>55316</v>
      </c>
    </row>
    <row r="23276" spans="1:4">
      <c r="A23276" s="57" t="s">
        <v>55314</v>
      </c>
      <c r="B23276" s="57"/>
      <c r="C23276" s="57" t="s">
        <v>55317</v>
      </c>
      <c r="D23276" s="57" t="s">
        <v>55318</v>
      </c>
    </row>
    <row r="23277" spans="1:4">
      <c r="A23277" s="57" t="s">
        <v>55314</v>
      </c>
      <c r="B23277" s="57"/>
      <c r="C23277" s="57" t="s">
        <v>55319</v>
      </c>
      <c r="D23277" s="57" t="s">
        <v>55320</v>
      </c>
    </row>
    <row r="23278" spans="1:4">
      <c r="A23278" s="57" t="s">
        <v>55314</v>
      </c>
      <c r="B23278" s="57"/>
      <c r="C23278" s="57" t="s">
        <v>55321</v>
      </c>
      <c r="D23278" s="57" t="s">
        <v>55322</v>
      </c>
    </row>
    <row r="23279" spans="1:4">
      <c r="A23279" s="57" t="s">
        <v>55323</v>
      </c>
      <c r="B23279" s="57" t="s">
        <v>12940</v>
      </c>
      <c r="C23279" s="57" t="s">
        <v>55324</v>
      </c>
      <c r="D23279" s="57" t="s">
        <v>55325</v>
      </c>
    </row>
    <row r="23280" spans="1:4">
      <c r="A23280" s="57" t="s">
        <v>55326</v>
      </c>
      <c r="B23280" s="57" t="s">
        <v>12940</v>
      </c>
      <c r="C23280" s="57" t="s">
        <v>55327</v>
      </c>
      <c r="D23280" s="57" t="s">
        <v>55328</v>
      </c>
    </row>
    <row r="23281" spans="1:4">
      <c r="A23281" s="57" t="s">
        <v>55329</v>
      </c>
      <c r="B23281" s="57" t="s">
        <v>12940</v>
      </c>
      <c r="C23281" s="57" t="s">
        <v>55330</v>
      </c>
      <c r="D23281" s="57" t="s">
        <v>55331</v>
      </c>
    </row>
    <row r="23282" spans="1:4">
      <c r="A23282" s="57" t="s">
        <v>55329</v>
      </c>
      <c r="B23282" s="57"/>
      <c r="C23282" s="57" t="s">
        <v>55332</v>
      </c>
      <c r="D23282" s="57" t="s">
        <v>55333</v>
      </c>
    </row>
    <row r="23283" spans="1:4">
      <c r="A23283" s="57" t="s">
        <v>55329</v>
      </c>
      <c r="B23283" s="57"/>
      <c r="C23283" s="57" t="s">
        <v>55334</v>
      </c>
      <c r="D23283" s="57" t="s">
        <v>55335</v>
      </c>
    </row>
    <row r="23284" spans="1:4">
      <c r="A23284" s="57" t="s">
        <v>55329</v>
      </c>
      <c r="B23284" s="57"/>
      <c r="C23284" s="57" t="s">
        <v>55336</v>
      </c>
      <c r="D23284" s="57" t="s">
        <v>55337</v>
      </c>
    </row>
    <row r="23285" spans="1:4">
      <c r="A23285" s="57" t="s">
        <v>55329</v>
      </c>
      <c r="B23285" s="57"/>
      <c r="C23285" s="57" t="s">
        <v>55338</v>
      </c>
      <c r="D23285" s="57" t="s">
        <v>55339</v>
      </c>
    </row>
    <row r="23286" spans="1:4">
      <c r="A23286" s="57" t="s">
        <v>55329</v>
      </c>
      <c r="B23286" s="57"/>
      <c r="C23286" s="57" t="s">
        <v>55340</v>
      </c>
      <c r="D23286" s="57" t="s">
        <v>55341</v>
      </c>
    </row>
    <row r="23287" spans="1:4">
      <c r="A23287" s="57" t="s">
        <v>55329</v>
      </c>
      <c r="B23287" s="57"/>
      <c r="C23287" s="57" t="s">
        <v>55342</v>
      </c>
      <c r="D23287" s="57" t="s">
        <v>55343</v>
      </c>
    </row>
    <row r="23288" spans="1:4">
      <c r="A23288" s="57" t="s">
        <v>55344</v>
      </c>
      <c r="B23288" s="57" t="s">
        <v>12940</v>
      </c>
      <c r="C23288" s="57" t="s">
        <v>55345</v>
      </c>
      <c r="D23288" s="57" t="s">
        <v>55346</v>
      </c>
    </row>
    <row r="23289" spans="1:4">
      <c r="A23289" s="57" t="s">
        <v>55344</v>
      </c>
      <c r="B23289" s="57"/>
      <c r="C23289" s="57" t="s">
        <v>55347</v>
      </c>
      <c r="D23289" s="57" t="s">
        <v>55348</v>
      </c>
    </row>
    <row r="23290" spans="1:4">
      <c r="A23290" s="57" t="s">
        <v>55344</v>
      </c>
      <c r="B23290" s="57"/>
      <c r="C23290" s="57" t="s">
        <v>55349</v>
      </c>
      <c r="D23290" s="57" t="s">
        <v>55350</v>
      </c>
    </row>
    <row r="23291" spans="1:4">
      <c r="A23291" s="57" t="s">
        <v>55351</v>
      </c>
      <c r="B23291" s="57" t="s">
        <v>12940</v>
      </c>
      <c r="C23291" s="57" t="s">
        <v>55352</v>
      </c>
      <c r="D23291" s="57" t="s">
        <v>55353</v>
      </c>
    </row>
    <row r="23292" spans="1:4">
      <c r="A23292" s="57" t="s">
        <v>55351</v>
      </c>
      <c r="B23292" s="57"/>
      <c r="C23292" s="57" t="s">
        <v>75544</v>
      </c>
      <c r="D23292" s="57" t="s">
        <v>75545</v>
      </c>
    </row>
    <row r="23293" spans="1:4">
      <c r="A23293" s="57" t="s">
        <v>55354</v>
      </c>
      <c r="B23293" s="57" t="s">
        <v>12940</v>
      </c>
      <c r="C23293" s="57" t="s">
        <v>55355</v>
      </c>
      <c r="D23293" s="57" t="s">
        <v>55356</v>
      </c>
    </row>
    <row r="23294" spans="1:4">
      <c r="A23294" s="57" t="s">
        <v>55354</v>
      </c>
      <c r="B23294" s="57"/>
      <c r="C23294" s="57" t="s">
        <v>55357</v>
      </c>
      <c r="D23294" s="57" t="s">
        <v>19034</v>
      </c>
    </row>
    <row r="23295" spans="1:4">
      <c r="A23295" s="57" t="s">
        <v>55354</v>
      </c>
      <c r="B23295" s="57"/>
      <c r="C23295" s="57" t="s">
        <v>55358</v>
      </c>
      <c r="D23295" s="57" t="s">
        <v>55359</v>
      </c>
    </row>
    <row r="23296" spans="1:4">
      <c r="A23296" s="57" t="s">
        <v>55354</v>
      </c>
      <c r="B23296" s="57"/>
      <c r="C23296" s="57" t="s">
        <v>55360</v>
      </c>
      <c r="D23296" s="57" t="s">
        <v>55361</v>
      </c>
    </row>
    <row r="23297" spans="1:4">
      <c r="A23297" s="57" t="s">
        <v>55354</v>
      </c>
      <c r="B23297" s="57"/>
      <c r="C23297" s="57" t="s">
        <v>55362</v>
      </c>
      <c r="D23297" s="57" t="s">
        <v>55363</v>
      </c>
    </row>
    <row r="23298" spans="1:4">
      <c r="A23298" s="57" t="s">
        <v>55364</v>
      </c>
      <c r="B23298" s="57" t="s">
        <v>12940</v>
      </c>
      <c r="C23298" s="57" t="s">
        <v>55365</v>
      </c>
      <c r="D23298" s="57" t="s">
        <v>55366</v>
      </c>
    </row>
    <row r="23299" spans="1:4">
      <c r="A23299" s="57" t="s">
        <v>55364</v>
      </c>
      <c r="B23299" s="57"/>
      <c r="C23299" s="57" t="s">
        <v>55367</v>
      </c>
      <c r="D23299" s="57" t="s">
        <v>55368</v>
      </c>
    </row>
    <row r="23300" spans="1:4">
      <c r="A23300" s="57" t="s">
        <v>55364</v>
      </c>
      <c r="B23300" s="57"/>
      <c r="C23300" s="57" t="s">
        <v>55369</v>
      </c>
      <c r="D23300" s="57" t="s">
        <v>55370</v>
      </c>
    </row>
    <row r="23301" spans="1:4">
      <c r="A23301" s="57" t="s">
        <v>55371</v>
      </c>
      <c r="B23301" s="57" t="s">
        <v>12940</v>
      </c>
      <c r="C23301" s="57" t="s">
        <v>55372</v>
      </c>
      <c r="D23301" s="57" t="s">
        <v>55373</v>
      </c>
    </row>
    <row r="23302" spans="1:4">
      <c r="A23302" s="57" t="s">
        <v>55371</v>
      </c>
      <c r="B23302" s="57"/>
      <c r="C23302" s="57" t="s">
        <v>55374</v>
      </c>
      <c r="D23302" s="57" t="s">
        <v>55375</v>
      </c>
    </row>
    <row r="23303" spans="1:4">
      <c r="A23303" s="57" t="s">
        <v>55371</v>
      </c>
      <c r="B23303" s="57"/>
      <c r="C23303" s="57" t="s">
        <v>55376</v>
      </c>
      <c r="D23303" s="57" t="s">
        <v>55377</v>
      </c>
    </row>
    <row r="23304" spans="1:4">
      <c r="A23304" s="57" t="s">
        <v>55371</v>
      </c>
      <c r="B23304" s="57"/>
      <c r="C23304" s="57" t="s">
        <v>55378</v>
      </c>
      <c r="D23304" s="57" t="s">
        <v>55379</v>
      </c>
    </row>
    <row r="23305" spans="1:4">
      <c r="A23305" s="57" t="s">
        <v>55371</v>
      </c>
      <c r="B23305" s="57"/>
      <c r="C23305" s="57" t="s">
        <v>55380</v>
      </c>
      <c r="D23305" s="57" t="s">
        <v>55381</v>
      </c>
    </row>
    <row r="23306" spans="1:4">
      <c r="A23306" s="57" t="s">
        <v>55371</v>
      </c>
      <c r="B23306" s="57"/>
      <c r="C23306" s="57" t="s">
        <v>55382</v>
      </c>
      <c r="D23306" s="57" t="s">
        <v>55383</v>
      </c>
    </row>
    <row r="23307" spans="1:4">
      <c r="A23307" s="57" t="s">
        <v>55371</v>
      </c>
      <c r="B23307" s="57"/>
      <c r="C23307" s="57" t="s">
        <v>55384</v>
      </c>
      <c r="D23307" s="57" t="s">
        <v>55385</v>
      </c>
    </row>
    <row r="23308" spans="1:4">
      <c r="A23308" s="57" t="s">
        <v>55371</v>
      </c>
      <c r="B23308" s="57"/>
      <c r="C23308" s="57" t="s">
        <v>55386</v>
      </c>
      <c r="D23308" s="57" t="s">
        <v>55387</v>
      </c>
    </row>
    <row r="23309" spans="1:4">
      <c r="A23309" s="57" t="s">
        <v>55371</v>
      </c>
      <c r="B23309" s="57"/>
      <c r="C23309" s="57" t="s">
        <v>55388</v>
      </c>
      <c r="D23309" s="57" t="s">
        <v>55389</v>
      </c>
    </row>
    <row r="23310" spans="1:4">
      <c r="A23310" s="57" t="s">
        <v>55371</v>
      </c>
      <c r="B23310" s="57"/>
      <c r="C23310" s="57" t="s">
        <v>55390</v>
      </c>
      <c r="D23310" s="57" t="s">
        <v>55391</v>
      </c>
    </row>
    <row r="23311" spans="1:4">
      <c r="A23311" s="57" t="s">
        <v>55371</v>
      </c>
      <c r="B23311" s="57"/>
      <c r="C23311" s="57" t="s">
        <v>55392</v>
      </c>
      <c r="D23311" s="57" t="s">
        <v>55393</v>
      </c>
    </row>
    <row r="23312" spans="1:4">
      <c r="A23312" s="57" t="s">
        <v>55371</v>
      </c>
      <c r="B23312" s="57"/>
      <c r="C23312" s="57" t="s">
        <v>55394</v>
      </c>
      <c r="D23312" s="57" t="s">
        <v>55395</v>
      </c>
    </row>
    <row r="23313" spans="1:4">
      <c r="A23313" s="57" t="s">
        <v>55371</v>
      </c>
      <c r="B23313" s="57"/>
      <c r="C23313" s="57" t="s">
        <v>55396</v>
      </c>
      <c r="D23313" s="57" t="s">
        <v>55397</v>
      </c>
    </row>
    <row r="23314" spans="1:4">
      <c r="A23314" s="57" t="s">
        <v>55371</v>
      </c>
      <c r="B23314" s="57"/>
      <c r="C23314" s="57" t="s">
        <v>55398</v>
      </c>
      <c r="D23314" s="57" t="s">
        <v>55399</v>
      </c>
    </row>
    <row r="23315" spans="1:4">
      <c r="A23315" s="57" t="s">
        <v>55371</v>
      </c>
      <c r="B23315" s="57"/>
      <c r="C23315" s="57" t="s">
        <v>55400</v>
      </c>
      <c r="D23315" s="57" t="s">
        <v>55401</v>
      </c>
    </row>
    <row r="23316" spans="1:4">
      <c r="A23316" s="57" t="s">
        <v>55371</v>
      </c>
      <c r="B23316" s="57"/>
      <c r="C23316" s="57" t="s">
        <v>55402</v>
      </c>
      <c r="D23316" s="57" t="s">
        <v>55403</v>
      </c>
    </row>
    <row r="23317" spans="1:4">
      <c r="A23317" s="57" t="s">
        <v>55371</v>
      </c>
      <c r="B23317" s="57"/>
      <c r="C23317" s="57" t="s">
        <v>55404</v>
      </c>
      <c r="D23317" s="57" t="s">
        <v>55405</v>
      </c>
    </row>
    <row r="23318" spans="1:4">
      <c r="A23318" s="57" t="s">
        <v>55371</v>
      </c>
      <c r="B23318" s="57"/>
      <c r="C23318" s="57" t="s">
        <v>55406</v>
      </c>
      <c r="D23318" s="57" t="s">
        <v>55407</v>
      </c>
    </row>
    <row r="23319" spans="1:4">
      <c r="A23319" s="57" t="s">
        <v>55371</v>
      </c>
      <c r="B23319" s="57"/>
      <c r="C23319" s="57" t="s">
        <v>55408</v>
      </c>
      <c r="D23319" s="57" t="s">
        <v>55409</v>
      </c>
    </row>
    <row r="23320" spans="1:4">
      <c r="A23320" s="57" t="s">
        <v>55371</v>
      </c>
      <c r="B23320" s="57"/>
      <c r="C23320" s="57" t="s">
        <v>55410</v>
      </c>
      <c r="D23320" s="57" t="s">
        <v>55411</v>
      </c>
    </row>
    <row r="23321" spans="1:4">
      <c r="A23321" s="57" t="s">
        <v>55371</v>
      </c>
      <c r="B23321" s="57"/>
      <c r="C23321" s="57" t="s">
        <v>55412</v>
      </c>
      <c r="D23321" s="57" t="s">
        <v>55413</v>
      </c>
    </row>
    <row r="23322" spans="1:4">
      <c r="A23322" s="57" t="s">
        <v>55371</v>
      </c>
      <c r="B23322" s="57"/>
      <c r="C23322" s="57" t="s">
        <v>55414</v>
      </c>
      <c r="D23322" s="57" t="s">
        <v>55415</v>
      </c>
    </row>
    <row r="23323" spans="1:4">
      <c r="A23323" s="57" t="s">
        <v>55371</v>
      </c>
      <c r="B23323" s="57"/>
      <c r="C23323" s="57" t="s">
        <v>55416</v>
      </c>
      <c r="D23323" s="57" t="s">
        <v>55417</v>
      </c>
    </row>
    <row r="23324" spans="1:4">
      <c r="A23324" s="57" t="s">
        <v>55371</v>
      </c>
      <c r="B23324" s="57"/>
      <c r="C23324" s="57" t="s">
        <v>55418</v>
      </c>
      <c r="D23324" s="57" t="s">
        <v>55419</v>
      </c>
    </row>
    <row r="23325" spans="1:4">
      <c r="A23325" s="57" t="s">
        <v>55371</v>
      </c>
      <c r="B23325" s="57"/>
      <c r="C23325" s="57" t="s">
        <v>55420</v>
      </c>
      <c r="D23325" s="57" t="s">
        <v>55421</v>
      </c>
    </row>
    <row r="23326" spans="1:4">
      <c r="A23326" s="57" t="s">
        <v>55371</v>
      </c>
      <c r="B23326" s="57"/>
      <c r="C23326" s="57" t="s">
        <v>55422</v>
      </c>
      <c r="D23326" s="57" t="s">
        <v>55423</v>
      </c>
    </row>
    <row r="23327" spans="1:4">
      <c r="A23327" s="57" t="s">
        <v>55371</v>
      </c>
      <c r="B23327" s="57"/>
      <c r="C23327" s="57" t="s">
        <v>55424</v>
      </c>
      <c r="D23327" s="57" t="s">
        <v>55425</v>
      </c>
    </row>
    <row r="23328" spans="1:4">
      <c r="A23328" s="57" t="s">
        <v>55371</v>
      </c>
      <c r="B23328" s="57"/>
      <c r="C23328" s="57" t="s">
        <v>55426</v>
      </c>
      <c r="D23328" s="57" t="s">
        <v>55427</v>
      </c>
    </row>
    <row r="23329" spans="1:4">
      <c r="A23329" s="57" t="s">
        <v>55371</v>
      </c>
      <c r="B23329" s="57"/>
      <c r="C23329" s="57" t="s">
        <v>55428</v>
      </c>
      <c r="D23329" s="57" t="s">
        <v>55429</v>
      </c>
    </row>
    <row r="23330" spans="1:4">
      <c r="A23330" s="57" t="s">
        <v>55371</v>
      </c>
      <c r="B23330" s="57"/>
      <c r="C23330" s="57" t="s">
        <v>55430</v>
      </c>
      <c r="D23330" s="57" t="s">
        <v>55431</v>
      </c>
    </row>
    <row r="23331" spans="1:4">
      <c r="A23331" s="57" t="s">
        <v>55371</v>
      </c>
      <c r="B23331" s="57"/>
      <c r="C23331" s="57" t="s">
        <v>55432</v>
      </c>
      <c r="D23331" s="57" t="s">
        <v>55433</v>
      </c>
    </row>
    <row r="23332" spans="1:4">
      <c r="A23332" s="57" t="s">
        <v>55371</v>
      </c>
      <c r="B23332" s="57"/>
      <c r="C23332" s="57" t="s">
        <v>55434</v>
      </c>
      <c r="D23332" s="57" t="s">
        <v>55435</v>
      </c>
    </row>
    <row r="23333" spans="1:4">
      <c r="A23333" s="57" t="s">
        <v>55371</v>
      </c>
      <c r="B23333" s="57"/>
      <c r="C23333" s="57" t="s">
        <v>55436</v>
      </c>
      <c r="D23333" s="57" t="s">
        <v>55437</v>
      </c>
    </row>
    <row r="23334" spans="1:4">
      <c r="A23334" s="57" t="s">
        <v>55371</v>
      </c>
      <c r="B23334" s="57"/>
      <c r="C23334" s="57" t="s">
        <v>55438</v>
      </c>
      <c r="D23334" s="57" t="s">
        <v>55439</v>
      </c>
    </row>
    <row r="23335" spans="1:4">
      <c r="A23335" s="57" t="s">
        <v>55371</v>
      </c>
      <c r="B23335" s="57"/>
      <c r="C23335" s="57" t="s">
        <v>55440</v>
      </c>
      <c r="D23335" s="57" t="s">
        <v>55441</v>
      </c>
    </row>
    <row r="23336" spans="1:4">
      <c r="A23336" s="57" t="s">
        <v>55371</v>
      </c>
      <c r="B23336" s="57"/>
      <c r="C23336" s="57" t="s">
        <v>55442</v>
      </c>
      <c r="D23336" s="57" t="s">
        <v>55443</v>
      </c>
    </row>
    <row r="23337" spans="1:4">
      <c r="A23337" s="57" t="s">
        <v>55371</v>
      </c>
      <c r="B23337" s="57"/>
      <c r="C23337" s="57" t="s">
        <v>55444</v>
      </c>
      <c r="D23337" s="57" t="s">
        <v>55445</v>
      </c>
    </row>
    <row r="23338" spans="1:4">
      <c r="A23338" s="57" t="s">
        <v>55371</v>
      </c>
      <c r="B23338" s="57"/>
      <c r="C23338" s="57" t="s">
        <v>55446</v>
      </c>
      <c r="D23338" s="57" t="s">
        <v>55447</v>
      </c>
    </row>
    <row r="23339" spans="1:4">
      <c r="A23339" s="57" t="s">
        <v>55448</v>
      </c>
      <c r="B23339" s="57" t="s">
        <v>12940</v>
      </c>
      <c r="C23339" s="57" t="s">
        <v>55449</v>
      </c>
      <c r="D23339" s="57" t="s">
        <v>55450</v>
      </c>
    </row>
    <row r="23340" spans="1:4">
      <c r="A23340" s="57" t="s">
        <v>55451</v>
      </c>
      <c r="B23340" s="57" t="s">
        <v>12940</v>
      </c>
      <c r="C23340" s="57" t="s">
        <v>55452</v>
      </c>
      <c r="D23340" s="57" t="s">
        <v>55453</v>
      </c>
    </row>
    <row r="23341" spans="1:4">
      <c r="A23341" s="57" t="s">
        <v>55454</v>
      </c>
      <c r="B23341" s="57" t="s">
        <v>12940</v>
      </c>
      <c r="C23341" s="57" t="s">
        <v>55455</v>
      </c>
      <c r="D23341" s="57" t="s">
        <v>55456</v>
      </c>
    </row>
    <row r="23342" spans="1:4">
      <c r="A23342" s="57" t="s">
        <v>55454</v>
      </c>
      <c r="B23342" s="57"/>
      <c r="C23342" s="57" t="s">
        <v>55457</v>
      </c>
      <c r="D23342" s="57" t="s">
        <v>55458</v>
      </c>
    </row>
    <row r="23343" spans="1:4">
      <c r="A23343" s="57" t="s">
        <v>55454</v>
      </c>
      <c r="B23343" s="57"/>
      <c r="C23343" s="57" t="s">
        <v>55459</v>
      </c>
      <c r="D23343" s="57" t="s">
        <v>55460</v>
      </c>
    </row>
    <row r="23344" spans="1:4">
      <c r="A23344" s="57" t="s">
        <v>55454</v>
      </c>
      <c r="B23344" s="57"/>
      <c r="C23344" s="57" t="s">
        <v>75546</v>
      </c>
      <c r="D23344" s="57" t="s">
        <v>75547</v>
      </c>
    </row>
    <row r="23345" spans="1:4">
      <c r="A23345" s="57" t="s">
        <v>55461</v>
      </c>
      <c r="B23345" s="57" t="s">
        <v>12940</v>
      </c>
      <c r="C23345" s="57" t="s">
        <v>55462</v>
      </c>
      <c r="D23345" s="57" t="s">
        <v>55463</v>
      </c>
    </row>
    <row r="23346" spans="1:4">
      <c r="A23346" s="57" t="s">
        <v>55461</v>
      </c>
      <c r="B23346" s="57"/>
      <c r="C23346" s="57" t="s">
        <v>55464</v>
      </c>
      <c r="D23346" s="57" t="s">
        <v>55465</v>
      </c>
    </row>
    <row r="23347" spans="1:4">
      <c r="A23347" s="57" t="s">
        <v>55461</v>
      </c>
      <c r="B23347" s="57"/>
      <c r="C23347" s="57" t="s">
        <v>55466</v>
      </c>
      <c r="D23347" s="57" t="s">
        <v>55467</v>
      </c>
    </row>
    <row r="23348" spans="1:4">
      <c r="A23348" s="57" t="s">
        <v>55461</v>
      </c>
      <c r="B23348" s="57"/>
      <c r="C23348" s="57" t="s">
        <v>75548</v>
      </c>
      <c r="D23348" s="57" t="s">
        <v>75549</v>
      </c>
    </row>
    <row r="23349" spans="1:4">
      <c r="A23349" s="57" t="s">
        <v>55461</v>
      </c>
      <c r="B23349" s="57"/>
      <c r="C23349" s="57" t="s">
        <v>75550</v>
      </c>
      <c r="D23349" s="57" t="s">
        <v>75551</v>
      </c>
    </row>
    <row r="23350" spans="1:4">
      <c r="A23350" s="57" t="s">
        <v>55468</v>
      </c>
      <c r="B23350" s="57" t="s">
        <v>12940</v>
      </c>
      <c r="C23350" s="57" t="s">
        <v>55469</v>
      </c>
      <c r="D23350" s="57" t="s">
        <v>55470</v>
      </c>
    </row>
    <row r="23351" spans="1:4">
      <c r="A23351" s="57" t="s">
        <v>55468</v>
      </c>
      <c r="B23351" s="57"/>
      <c r="C23351" s="57" t="s">
        <v>55471</v>
      </c>
      <c r="D23351" s="57" t="s">
        <v>55472</v>
      </c>
    </row>
    <row r="23352" spans="1:4">
      <c r="A23352" s="57" t="s">
        <v>55468</v>
      </c>
      <c r="B23352" s="57"/>
      <c r="C23352" s="57" t="s">
        <v>55473</v>
      </c>
      <c r="D23352" s="57" t="s">
        <v>55474</v>
      </c>
    </row>
    <row r="23353" spans="1:4">
      <c r="A23353" s="57" t="s">
        <v>55468</v>
      </c>
      <c r="B23353" s="57"/>
      <c r="C23353" s="57" t="s">
        <v>55475</v>
      </c>
      <c r="D23353" s="57" t="s">
        <v>55476</v>
      </c>
    </row>
    <row r="23354" spans="1:4">
      <c r="A23354" s="57" t="s">
        <v>55468</v>
      </c>
      <c r="B23354" s="57"/>
      <c r="C23354" s="57" t="s">
        <v>55477</v>
      </c>
      <c r="D23354" s="57" t="s">
        <v>55478</v>
      </c>
    </row>
    <row r="23355" spans="1:4">
      <c r="A23355" s="57" t="s">
        <v>55479</v>
      </c>
      <c r="B23355" s="57" t="s">
        <v>12940</v>
      </c>
      <c r="C23355" s="57" t="s">
        <v>55480</v>
      </c>
      <c r="D23355" s="57" t="s">
        <v>55481</v>
      </c>
    </row>
    <row r="23356" spans="1:4">
      <c r="A23356" s="57" t="s">
        <v>55482</v>
      </c>
      <c r="B23356" s="57" t="s">
        <v>12940</v>
      </c>
      <c r="C23356" s="57" t="s">
        <v>55483</v>
      </c>
      <c r="D23356" s="57" t="s">
        <v>55484</v>
      </c>
    </row>
    <row r="23357" spans="1:4">
      <c r="A23357" s="57" t="s">
        <v>8023</v>
      </c>
      <c r="B23357" s="57" t="s">
        <v>2615</v>
      </c>
      <c r="C23357" s="57" t="s">
        <v>5034</v>
      </c>
      <c r="D23357" s="57" t="s">
        <v>5035</v>
      </c>
    </row>
    <row r="23358" spans="1:4">
      <c r="A23358" s="57" t="s">
        <v>55485</v>
      </c>
      <c r="B23358" s="57" t="s">
        <v>12940</v>
      </c>
      <c r="C23358" s="57" t="s">
        <v>55486</v>
      </c>
      <c r="D23358" s="57" t="s">
        <v>55487</v>
      </c>
    </row>
    <row r="23359" spans="1:4">
      <c r="A23359" s="57" t="s">
        <v>55488</v>
      </c>
      <c r="B23359" s="57" t="s">
        <v>12940</v>
      </c>
      <c r="C23359" s="57" t="s">
        <v>55489</v>
      </c>
      <c r="D23359" s="57" t="s">
        <v>55490</v>
      </c>
    </row>
    <row r="23360" spans="1:4">
      <c r="A23360" s="57" t="s">
        <v>55491</v>
      </c>
      <c r="B23360" s="57" t="s">
        <v>12940</v>
      </c>
      <c r="C23360" s="57" t="s">
        <v>55492</v>
      </c>
      <c r="D23360" s="57" t="s">
        <v>55493</v>
      </c>
    </row>
    <row r="23361" spans="1:4">
      <c r="A23361" s="57" t="s">
        <v>55494</v>
      </c>
      <c r="B23361" s="57" t="s">
        <v>12940</v>
      </c>
      <c r="C23361" s="57" t="s">
        <v>55495</v>
      </c>
      <c r="D23361" s="57" t="s">
        <v>55496</v>
      </c>
    </row>
    <row r="23362" spans="1:4">
      <c r="A23362" s="57" t="s">
        <v>55497</v>
      </c>
      <c r="B23362" s="57" t="s">
        <v>12940</v>
      </c>
      <c r="C23362" s="57" t="s">
        <v>55498</v>
      </c>
      <c r="D23362" s="57" t="s">
        <v>55499</v>
      </c>
    </row>
    <row r="23363" spans="1:4">
      <c r="A23363" s="57" t="s">
        <v>55497</v>
      </c>
      <c r="B23363" s="57"/>
      <c r="C23363" s="57" t="s">
        <v>55500</v>
      </c>
      <c r="D23363" s="57" t="s">
        <v>55501</v>
      </c>
    </row>
    <row r="23364" spans="1:4">
      <c r="A23364" s="57" t="s">
        <v>55502</v>
      </c>
      <c r="B23364" s="57" t="s">
        <v>12940</v>
      </c>
      <c r="C23364" s="57" t="s">
        <v>55503</v>
      </c>
      <c r="D23364" s="57" t="s">
        <v>55504</v>
      </c>
    </row>
    <row r="23365" spans="1:4">
      <c r="A23365" s="57" t="s">
        <v>55502</v>
      </c>
      <c r="B23365" s="57"/>
      <c r="C23365" s="57" t="s">
        <v>55505</v>
      </c>
      <c r="D23365" s="57" t="s">
        <v>55506</v>
      </c>
    </row>
    <row r="23366" spans="1:4">
      <c r="A23366" s="57" t="s">
        <v>55502</v>
      </c>
      <c r="B23366" s="57"/>
      <c r="C23366" s="57" t="s">
        <v>55507</v>
      </c>
      <c r="D23366" s="57" t="s">
        <v>55508</v>
      </c>
    </row>
    <row r="23367" spans="1:4">
      <c r="A23367" s="57" t="s">
        <v>55502</v>
      </c>
      <c r="B23367" s="57"/>
      <c r="C23367" s="57" t="s">
        <v>55509</v>
      </c>
      <c r="D23367" s="57" t="s">
        <v>44130</v>
      </c>
    </row>
    <row r="23368" spans="1:4">
      <c r="A23368" s="57" t="s">
        <v>55502</v>
      </c>
      <c r="B23368" s="57"/>
      <c r="C23368" s="57" t="s">
        <v>55510</v>
      </c>
      <c r="D23368" s="57" t="s">
        <v>55511</v>
      </c>
    </row>
    <row r="23369" spans="1:4">
      <c r="A23369" s="57" t="s">
        <v>55502</v>
      </c>
      <c r="B23369" s="57"/>
      <c r="C23369" s="57" t="s">
        <v>55512</v>
      </c>
      <c r="D23369" s="57" t="s">
        <v>50526</v>
      </c>
    </row>
    <row r="23370" spans="1:4">
      <c r="A23370" s="57" t="s">
        <v>55502</v>
      </c>
      <c r="B23370" s="57"/>
      <c r="C23370" s="57" t="s">
        <v>55513</v>
      </c>
      <c r="D23370" s="57" t="s">
        <v>55514</v>
      </c>
    </row>
    <row r="23371" spans="1:4">
      <c r="A23371" s="57" t="s">
        <v>55515</v>
      </c>
      <c r="B23371" s="57" t="s">
        <v>12940</v>
      </c>
      <c r="C23371" s="57" t="s">
        <v>55516</v>
      </c>
      <c r="D23371" s="57" t="s">
        <v>55517</v>
      </c>
    </row>
    <row r="23372" spans="1:4">
      <c r="A23372" s="57" t="s">
        <v>55518</v>
      </c>
      <c r="B23372" s="57" t="s">
        <v>12940</v>
      </c>
      <c r="C23372" s="57" t="s">
        <v>55519</v>
      </c>
      <c r="D23372" s="57" t="s">
        <v>55520</v>
      </c>
    </row>
    <row r="23373" spans="1:4">
      <c r="A23373" s="57" t="s">
        <v>55521</v>
      </c>
      <c r="B23373" s="57" t="s">
        <v>12940</v>
      </c>
      <c r="C23373" s="57" t="s">
        <v>55522</v>
      </c>
      <c r="D23373" s="57" t="s">
        <v>55523</v>
      </c>
    </row>
    <row r="23374" spans="1:4">
      <c r="A23374" s="57" t="s">
        <v>55524</v>
      </c>
      <c r="B23374" s="57" t="s">
        <v>12940</v>
      </c>
      <c r="C23374" s="57" t="s">
        <v>55525</v>
      </c>
      <c r="D23374" s="57" t="s">
        <v>55526</v>
      </c>
    </row>
    <row r="23375" spans="1:4">
      <c r="A23375" s="57" t="s">
        <v>55524</v>
      </c>
      <c r="B23375" s="57"/>
      <c r="C23375" s="57" t="s">
        <v>55527</v>
      </c>
      <c r="D23375" s="57" t="s">
        <v>55528</v>
      </c>
    </row>
    <row r="23376" spans="1:4">
      <c r="A23376" s="57" t="s">
        <v>55524</v>
      </c>
      <c r="B23376" s="57"/>
      <c r="C23376" s="57" t="s">
        <v>55529</v>
      </c>
      <c r="D23376" s="57" t="s">
        <v>55530</v>
      </c>
    </row>
    <row r="23377" spans="1:4">
      <c r="A23377" s="57" t="s">
        <v>55524</v>
      </c>
      <c r="B23377" s="57"/>
      <c r="C23377" s="57" t="s">
        <v>55531</v>
      </c>
      <c r="D23377" s="57" t="s">
        <v>55532</v>
      </c>
    </row>
    <row r="23378" spans="1:4">
      <c r="A23378" s="57" t="s">
        <v>55524</v>
      </c>
      <c r="B23378" s="57"/>
      <c r="C23378" s="57" t="s">
        <v>55533</v>
      </c>
      <c r="D23378" s="57" t="s">
        <v>55534</v>
      </c>
    </row>
    <row r="23379" spans="1:4">
      <c r="A23379" s="57" t="s">
        <v>55524</v>
      </c>
      <c r="B23379" s="57"/>
      <c r="C23379" s="57" t="s">
        <v>55535</v>
      </c>
      <c r="D23379" s="57" t="s">
        <v>55536</v>
      </c>
    </row>
    <row r="23380" spans="1:4">
      <c r="A23380" s="57" t="s">
        <v>55524</v>
      </c>
      <c r="B23380" s="57"/>
      <c r="C23380" s="57" t="s">
        <v>55537</v>
      </c>
      <c r="D23380" s="57" t="s">
        <v>55538</v>
      </c>
    </row>
    <row r="23381" spans="1:4">
      <c r="A23381" s="57" t="s">
        <v>55524</v>
      </c>
      <c r="B23381" s="57"/>
      <c r="C23381" s="57" t="s">
        <v>55539</v>
      </c>
      <c r="D23381" s="57" t="s">
        <v>55540</v>
      </c>
    </row>
    <row r="23382" spans="1:4">
      <c r="A23382" s="57" t="s">
        <v>55524</v>
      </c>
      <c r="B23382" s="57"/>
      <c r="C23382" s="57" t="s">
        <v>55541</v>
      </c>
      <c r="D23382" s="57" t="s">
        <v>55542</v>
      </c>
    </row>
    <row r="23383" spans="1:4">
      <c r="A23383" s="57" t="s">
        <v>55543</v>
      </c>
      <c r="B23383" s="57" t="s">
        <v>12940</v>
      </c>
      <c r="C23383" s="57" t="s">
        <v>55544</v>
      </c>
      <c r="D23383" s="57" t="s">
        <v>55545</v>
      </c>
    </row>
    <row r="23384" spans="1:4">
      <c r="A23384" s="57" t="s">
        <v>55543</v>
      </c>
      <c r="B23384" s="57"/>
      <c r="C23384" s="57" t="s">
        <v>55546</v>
      </c>
      <c r="D23384" s="57" t="s">
        <v>55547</v>
      </c>
    </row>
    <row r="23385" spans="1:4">
      <c r="A23385" s="57" t="s">
        <v>55543</v>
      </c>
      <c r="B23385" s="57"/>
      <c r="C23385" s="57" t="s">
        <v>55548</v>
      </c>
      <c r="D23385" s="57" t="s">
        <v>55549</v>
      </c>
    </row>
    <row r="23386" spans="1:4">
      <c r="A23386" s="57" t="s">
        <v>55543</v>
      </c>
      <c r="B23386" s="57"/>
      <c r="C23386" s="57" t="s">
        <v>55550</v>
      </c>
      <c r="D23386" s="57" t="s">
        <v>55551</v>
      </c>
    </row>
    <row r="23387" spans="1:4">
      <c r="A23387" s="57" t="s">
        <v>55543</v>
      </c>
      <c r="B23387" s="57"/>
      <c r="C23387" s="57" t="s">
        <v>55552</v>
      </c>
      <c r="D23387" s="57" t="s">
        <v>55553</v>
      </c>
    </row>
    <row r="23388" spans="1:4">
      <c r="A23388" s="57" t="s">
        <v>55543</v>
      </c>
      <c r="B23388" s="57"/>
      <c r="C23388" s="57" t="s">
        <v>55554</v>
      </c>
      <c r="D23388" s="57" t="s">
        <v>55555</v>
      </c>
    </row>
    <row r="23389" spans="1:4">
      <c r="A23389" s="57" t="s">
        <v>55556</v>
      </c>
      <c r="B23389" s="57" t="s">
        <v>12940</v>
      </c>
      <c r="C23389" s="57" t="s">
        <v>55557</v>
      </c>
      <c r="D23389" s="57" t="s">
        <v>55558</v>
      </c>
    </row>
    <row r="23390" spans="1:4">
      <c r="A23390" s="57" t="s">
        <v>55556</v>
      </c>
      <c r="B23390" s="57"/>
      <c r="C23390" s="57" t="s">
        <v>55559</v>
      </c>
      <c r="D23390" s="57" t="s">
        <v>55560</v>
      </c>
    </row>
    <row r="23391" spans="1:4">
      <c r="A23391" s="57" t="s">
        <v>55561</v>
      </c>
      <c r="B23391" s="57" t="s">
        <v>12940</v>
      </c>
      <c r="C23391" s="57" t="s">
        <v>55562</v>
      </c>
      <c r="D23391" s="57" t="s">
        <v>55563</v>
      </c>
    </row>
    <row r="23392" spans="1:4">
      <c r="A23392" s="57" t="s">
        <v>55564</v>
      </c>
      <c r="B23392" s="57" t="s">
        <v>12940</v>
      </c>
      <c r="C23392" s="57" t="s">
        <v>55565</v>
      </c>
      <c r="D23392" s="57" t="s">
        <v>55566</v>
      </c>
    </row>
    <row r="23393" spans="1:4">
      <c r="A23393" s="57" t="s">
        <v>55567</v>
      </c>
      <c r="B23393" s="57" t="s">
        <v>12940</v>
      </c>
      <c r="C23393" s="57" t="s">
        <v>55568</v>
      </c>
      <c r="D23393" s="57" t="s">
        <v>55569</v>
      </c>
    </row>
    <row r="23394" spans="1:4">
      <c r="A23394" s="57" t="s">
        <v>8024</v>
      </c>
      <c r="B23394" s="57" t="s">
        <v>10621</v>
      </c>
      <c r="C23394" s="57" t="s">
        <v>4829</v>
      </c>
      <c r="D23394" s="57" t="s">
        <v>4830</v>
      </c>
    </row>
    <row r="23395" spans="1:4">
      <c r="A23395" s="57" t="s">
        <v>55570</v>
      </c>
      <c r="B23395" s="57" t="s">
        <v>12940</v>
      </c>
      <c r="C23395" s="57" t="s">
        <v>55571</v>
      </c>
      <c r="D23395" s="57" t="s">
        <v>55572</v>
      </c>
    </row>
    <row r="23396" spans="1:4">
      <c r="A23396" s="57" t="s">
        <v>55573</v>
      </c>
      <c r="B23396" s="57" t="s">
        <v>12940</v>
      </c>
      <c r="C23396" s="57" t="s">
        <v>55574</v>
      </c>
      <c r="D23396" s="57" t="s">
        <v>55575</v>
      </c>
    </row>
    <row r="23397" spans="1:4">
      <c r="A23397" s="57" t="s">
        <v>55573</v>
      </c>
      <c r="B23397" s="57"/>
      <c r="C23397" s="57" t="s">
        <v>55576</v>
      </c>
      <c r="D23397" s="57" t="s">
        <v>55577</v>
      </c>
    </row>
    <row r="23398" spans="1:4">
      <c r="A23398" s="57" t="s">
        <v>55578</v>
      </c>
      <c r="B23398" s="57" t="s">
        <v>12940</v>
      </c>
      <c r="C23398" s="57" t="s">
        <v>55579</v>
      </c>
      <c r="D23398" s="57" t="s">
        <v>55580</v>
      </c>
    </row>
    <row r="23399" spans="1:4">
      <c r="A23399" s="57" t="s">
        <v>55581</v>
      </c>
      <c r="B23399" s="57" t="s">
        <v>12940</v>
      </c>
      <c r="C23399" s="57" t="s">
        <v>55582</v>
      </c>
      <c r="D23399" s="57" t="s">
        <v>55583</v>
      </c>
    </row>
    <row r="23400" spans="1:4">
      <c r="A23400" s="57" t="s">
        <v>55581</v>
      </c>
      <c r="B23400" s="57"/>
      <c r="C23400" s="57" t="s">
        <v>55584</v>
      </c>
      <c r="D23400" s="57" t="s">
        <v>55585</v>
      </c>
    </row>
    <row r="23401" spans="1:4">
      <c r="A23401" s="57" t="s">
        <v>55586</v>
      </c>
      <c r="B23401" s="57" t="s">
        <v>12940</v>
      </c>
      <c r="C23401" s="57" t="s">
        <v>55587</v>
      </c>
      <c r="D23401" s="57" t="s">
        <v>21816</v>
      </c>
    </row>
    <row r="23402" spans="1:4">
      <c r="A23402" s="57" t="s">
        <v>17611</v>
      </c>
      <c r="B23402" s="57" t="s">
        <v>16218</v>
      </c>
      <c r="C23402" s="57" t="s">
        <v>17612</v>
      </c>
      <c r="D23402" s="57" t="s">
        <v>17613</v>
      </c>
    </row>
    <row r="23403" spans="1:4">
      <c r="A23403" s="57" t="s">
        <v>15612</v>
      </c>
      <c r="B23403" s="57" t="s">
        <v>15613</v>
      </c>
      <c r="C23403" s="57" t="s">
        <v>15614</v>
      </c>
      <c r="D23403" s="57" t="s">
        <v>15615</v>
      </c>
    </row>
    <row r="23404" spans="1:4">
      <c r="A23404" s="57" t="s">
        <v>55588</v>
      </c>
      <c r="B23404" s="57" t="s">
        <v>12940</v>
      </c>
      <c r="C23404" s="57" t="s">
        <v>55589</v>
      </c>
      <c r="D23404" s="57" t="s">
        <v>55590</v>
      </c>
    </row>
    <row r="23405" spans="1:4">
      <c r="A23405" s="57" t="s">
        <v>55588</v>
      </c>
      <c r="B23405" s="57"/>
      <c r="C23405" s="57" t="s">
        <v>55591</v>
      </c>
      <c r="D23405" s="57" t="s">
        <v>55592</v>
      </c>
    </row>
    <row r="23406" spans="1:4">
      <c r="A23406" s="57" t="s">
        <v>55593</v>
      </c>
      <c r="B23406" s="57" t="s">
        <v>12940</v>
      </c>
      <c r="C23406" s="57" t="s">
        <v>55594</v>
      </c>
      <c r="D23406" s="57" t="s">
        <v>55595</v>
      </c>
    </row>
    <row r="23407" spans="1:4">
      <c r="A23407" s="57" t="s">
        <v>55596</v>
      </c>
      <c r="B23407" s="57" t="s">
        <v>12940</v>
      </c>
      <c r="C23407" s="57" t="s">
        <v>55597</v>
      </c>
      <c r="D23407" s="57" t="s">
        <v>55598</v>
      </c>
    </row>
    <row r="23408" spans="1:4">
      <c r="A23408" s="57" t="s">
        <v>55596</v>
      </c>
      <c r="B23408" s="57"/>
      <c r="C23408" s="57" t="s">
        <v>55599</v>
      </c>
      <c r="D23408" s="57" t="s">
        <v>55600</v>
      </c>
    </row>
    <row r="23409" spans="1:4">
      <c r="A23409" s="57" t="s">
        <v>55596</v>
      </c>
      <c r="B23409" s="57"/>
      <c r="C23409" s="57" t="s">
        <v>55601</v>
      </c>
      <c r="D23409" s="57" t="s">
        <v>55602</v>
      </c>
    </row>
    <row r="23410" spans="1:4">
      <c r="A23410" s="57" t="s">
        <v>55603</v>
      </c>
      <c r="B23410" s="57" t="s">
        <v>12940</v>
      </c>
      <c r="C23410" s="57" t="s">
        <v>55604</v>
      </c>
      <c r="D23410" s="57" t="s">
        <v>55605</v>
      </c>
    </row>
    <row r="23411" spans="1:4">
      <c r="A23411" s="57" t="s">
        <v>55603</v>
      </c>
      <c r="B23411" s="57"/>
      <c r="C23411" s="57" t="s">
        <v>55606</v>
      </c>
      <c r="D23411" s="57" t="s">
        <v>55607</v>
      </c>
    </row>
    <row r="23412" spans="1:4">
      <c r="A23412" s="57" t="s">
        <v>55608</v>
      </c>
      <c r="B23412" s="57" t="s">
        <v>12940</v>
      </c>
      <c r="C23412" s="57" t="s">
        <v>55609</v>
      </c>
      <c r="D23412" s="57" t="s">
        <v>55610</v>
      </c>
    </row>
    <row r="23413" spans="1:4">
      <c r="A23413" s="57" t="s">
        <v>55608</v>
      </c>
      <c r="B23413" s="57"/>
      <c r="C23413" s="57" t="s">
        <v>55611</v>
      </c>
      <c r="D23413" s="57" t="s">
        <v>55612</v>
      </c>
    </row>
    <row r="23414" spans="1:4">
      <c r="A23414" s="57" t="s">
        <v>55613</v>
      </c>
      <c r="B23414" s="57" t="s">
        <v>12940</v>
      </c>
      <c r="C23414" s="57" t="s">
        <v>55614</v>
      </c>
      <c r="D23414" s="57" t="s">
        <v>55615</v>
      </c>
    </row>
    <row r="23415" spans="1:4">
      <c r="A23415" s="57" t="s">
        <v>55616</v>
      </c>
      <c r="B23415" s="57" t="s">
        <v>12940</v>
      </c>
      <c r="C23415" s="57" t="s">
        <v>55617</v>
      </c>
      <c r="D23415" s="57" t="s">
        <v>55618</v>
      </c>
    </row>
    <row r="23416" spans="1:4">
      <c r="A23416" s="57" t="s">
        <v>55616</v>
      </c>
      <c r="B23416" s="57"/>
      <c r="C23416" s="57" t="s">
        <v>55619</v>
      </c>
      <c r="D23416" s="57" t="s">
        <v>55620</v>
      </c>
    </row>
    <row r="23417" spans="1:4">
      <c r="A23417" s="57" t="s">
        <v>55616</v>
      </c>
      <c r="B23417" s="57"/>
      <c r="C23417" s="57" t="s">
        <v>55621</v>
      </c>
      <c r="D23417" s="57" t="s">
        <v>55622</v>
      </c>
    </row>
    <row r="23418" spans="1:4">
      <c r="A23418" s="57" t="s">
        <v>55616</v>
      </c>
      <c r="B23418" s="57"/>
      <c r="C23418" s="57" t="s">
        <v>55623</v>
      </c>
      <c r="D23418" s="57" t="s">
        <v>55624</v>
      </c>
    </row>
    <row r="23419" spans="1:4">
      <c r="A23419" s="57" t="s">
        <v>55616</v>
      </c>
      <c r="B23419" s="57"/>
      <c r="C23419" s="57" t="s">
        <v>55625</v>
      </c>
      <c r="D23419" s="57" t="s">
        <v>55626</v>
      </c>
    </row>
    <row r="23420" spans="1:4">
      <c r="A23420" s="57" t="s">
        <v>55616</v>
      </c>
      <c r="B23420" s="57"/>
      <c r="C23420" s="57" t="s">
        <v>55627</v>
      </c>
      <c r="D23420" s="57" t="s">
        <v>55628</v>
      </c>
    </row>
    <row r="23421" spans="1:4">
      <c r="A23421" s="57" t="s">
        <v>55616</v>
      </c>
      <c r="B23421" s="57"/>
      <c r="C23421" s="57" t="s">
        <v>55629</v>
      </c>
      <c r="D23421" s="57" t="s">
        <v>55630</v>
      </c>
    </row>
    <row r="23422" spans="1:4">
      <c r="A23422" s="57" t="s">
        <v>55616</v>
      </c>
      <c r="B23422" s="57"/>
      <c r="C23422" s="57" t="s">
        <v>55631</v>
      </c>
      <c r="D23422" s="57" t="s">
        <v>55632</v>
      </c>
    </row>
    <row r="23423" spans="1:4">
      <c r="A23423" s="57" t="s">
        <v>8025</v>
      </c>
      <c r="B23423" s="57" t="s">
        <v>2616</v>
      </c>
      <c r="C23423" s="57" t="s">
        <v>4898</v>
      </c>
      <c r="D23423" s="57" t="s">
        <v>4899</v>
      </c>
    </row>
    <row r="23424" spans="1:4">
      <c r="A23424" s="57" t="s">
        <v>8026</v>
      </c>
      <c r="B23424" s="57" t="s">
        <v>2616</v>
      </c>
      <c r="C23424" s="57" t="s">
        <v>6965</v>
      </c>
      <c r="D23424" s="57" t="s">
        <v>6966</v>
      </c>
    </row>
    <row r="23425" spans="1:4">
      <c r="A23425" s="57" t="s">
        <v>55633</v>
      </c>
      <c r="B23425" s="57" t="s">
        <v>12940</v>
      </c>
      <c r="C23425" s="57" t="s">
        <v>55634</v>
      </c>
      <c r="D23425" s="57" t="s">
        <v>55635</v>
      </c>
    </row>
    <row r="23426" spans="1:4">
      <c r="A23426" s="57" t="s">
        <v>55636</v>
      </c>
      <c r="B23426" s="57" t="s">
        <v>12940</v>
      </c>
      <c r="C23426" s="57" t="s">
        <v>55637</v>
      </c>
      <c r="D23426" s="57" t="s">
        <v>55638</v>
      </c>
    </row>
    <row r="23427" spans="1:4">
      <c r="A23427" s="57" t="s">
        <v>55639</v>
      </c>
      <c r="B23427" s="57" t="s">
        <v>12940</v>
      </c>
      <c r="C23427" s="57" t="s">
        <v>55640</v>
      </c>
      <c r="D23427" s="57" t="s">
        <v>19034</v>
      </c>
    </row>
    <row r="23428" spans="1:4">
      <c r="A23428" s="57" t="s">
        <v>55639</v>
      </c>
      <c r="B23428" s="57"/>
      <c r="C23428" s="57" t="s">
        <v>55641</v>
      </c>
      <c r="D23428" s="57" t="s">
        <v>19034</v>
      </c>
    </row>
    <row r="23429" spans="1:4">
      <c r="A23429" s="57" t="s">
        <v>55639</v>
      </c>
      <c r="B23429" s="57"/>
      <c r="C23429" s="57" t="s">
        <v>55642</v>
      </c>
      <c r="D23429" s="57" t="s">
        <v>55643</v>
      </c>
    </row>
    <row r="23430" spans="1:4">
      <c r="A23430" s="57" t="s">
        <v>55639</v>
      </c>
      <c r="B23430" s="57"/>
      <c r="C23430" s="57" t="s">
        <v>55644</v>
      </c>
      <c r="D23430" s="57" t="s">
        <v>55645</v>
      </c>
    </row>
    <row r="23431" spans="1:4">
      <c r="A23431" s="57" t="s">
        <v>55639</v>
      </c>
      <c r="B23431" s="57"/>
      <c r="C23431" s="57" t="s">
        <v>55646</v>
      </c>
      <c r="D23431" s="57" t="s">
        <v>55647</v>
      </c>
    </row>
    <row r="23432" spans="1:4">
      <c r="A23432" s="57" t="s">
        <v>55639</v>
      </c>
      <c r="B23432" s="57"/>
      <c r="C23432" s="57" t="s">
        <v>55648</v>
      </c>
      <c r="D23432" s="57" t="s">
        <v>55649</v>
      </c>
    </row>
    <row r="23433" spans="1:4">
      <c r="A23433" s="57" t="s">
        <v>55650</v>
      </c>
      <c r="B23433" s="57" t="s">
        <v>12940</v>
      </c>
      <c r="C23433" s="57" t="s">
        <v>55651</v>
      </c>
      <c r="D23433" s="57" t="s">
        <v>55652</v>
      </c>
    </row>
    <row r="23434" spans="1:4">
      <c r="A23434" s="57" t="s">
        <v>8027</v>
      </c>
      <c r="B23434" s="57" t="s">
        <v>2617</v>
      </c>
      <c r="C23434" s="57" t="s">
        <v>4885</v>
      </c>
      <c r="D23434" s="57" t="s">
        <v>4886</v>
      </c>
    </row>
    <row r="23435" spans="1:4">
      <c r="A23435" s="57" t="s">
        <v>8027</v>
      </c>
      <c r="B23435" s="57" t="s">
        <v>2617</v>
      </c>
      <c r="C23435" s="57" t="s">
        <v>13281</v>
      </c>
      <c r="D23435" s="57" t="s">
        <v>13282</v>
      </c>
    </row>
    <row r="23436" spans="1:4">
      <c r="A23436" s="57" t="s">
        <v>8027</v>
      </c>
      <c r="B23436" s="57" t="s">
        <v>2617</v>
      </c>
      <c r="C23436" s="57" t="s">
        <v>13283</v>
      </c>
      <c r="D23436" s="57" t="s">
        <v>13284</v>
      </c>
    </row>
    <row r="23437" spans="1:4">
      <c r="A23437" s="57" t="s">
        <v>8027</v>
      </c>
      <c r="B23437" s="57" t="s">
        <v>2617</v>
      </c>
      <c r="C23437" s="57" t="s">
        <v>13285</v>
      </c>
      <c r="D23437" s="57" t="s">
        <v>13286</v>
      </c>
    </row>
    <row r="23438" spans="1:4">
      <c r="A23438" s="57" t="s">
        <v>8027</v>
      </c>
      <c r="B23438" s="57" t="s">
        <v>2617</v>
      </c>
      <c r="C23438" s="57" t="s">
        <v>13287</v>
      </c>
      <c r="D23438" s="57" t="s">
        <v>13288</v>
      </c>
    </row>
    <row r="23439" spans="1:4">
      <c r="A23439" s="57" t="s">
        <v>8027</v>
      </c>
      <c r="B23439" s="57" t="s">
        <v>2617</v>
      </c>
      <c r="C23439" s="57" t="s">
        <v>15616</v>
      </c>
      <c r="D23439" s="57" t="s">
        <v>15617</v>
      </c>
    </row>
    <row r="23440" spans="1:4">
      <c r="A23440" s="57" t="s">
        <v>8027</v>
      </c>
      <c r="B23440" s="57" t="s">
        <v>2617</v>
      </c>
      <c r="C23440" s="57" t="s">
        <v>17614</v>
      </c>
      <c r="D23440" s="57" t="s">
        <v>17615</v>
      </c>
    </row>
    <row r="23441" spans="1:4">
      <c r="A23441" s="57" t="s">
        <v>8028</v>
      </c>
      <c r="B23441" s="57" t="s">
        <v>2617</v>
      </c>
      <c r="C23441" s="57" t="s">
        <v>7072</v>
      </c>
      <c r="D23441" s="57" t="s">
        <v>7073</v>
      </c>
    </row>
    <row r="23442" spans="1:4">
      <c r="A23442" s="57" t="s">
        <v>8029</v>
      </c>
      <c r="B23442" s="57" t="s">
        <v>2618</v>
      </c>
      <c r="C23442" s="57" t="s">
        <v>5007</v>
      </c>
      <c r="D23442" s="57" t="s">
        <v>5008</v>
      </c>
    </row>
    <row r="23443" spans="1:4">
      <c r="A23443" s="57" t="s">
        <v>8029</v>
      </c>
      <c r="B23443" s="57" t="s">
        <v>2618</v>
      </c>
      <c r="C23443" s="57" t="s">
        <v>5305</v>
      </c>
      <c r="D23443" s="57" t="s">
        <v>5306</v>
      </c>
    </row>
    <row r="23444" spans="1:4">
      <c r="A23444" s="57" t="s">
        <v>8029</v>
      </c>
      <c r="B23444" s="57" t="s">
        <v>2618</v>
      </c>
      <c r="C23444" s="57" t="s">
        <v>13289</v>
      </c>
      <c r="D23444" s="57" t="s">
        <v>13290</v>
      </c>
    </row>
    <row r="23445" spans="1:4">
      <c r="A23445" s="57" t="s">
        <v>55653</v>
      </c>
      <c r="B23445" s="57" t="s">
        <v>12940</v>
      </c>
      <c r="C23445" s="57" t="s">
        <v>55654</v>
      </c>
      <c r="D23445" s="57" t="s">
        <v>55655</v>
      </c>
    </row>
    <row r="23446" spans="1:4">
      <c r="A23446" s="57" t="s">
        <v>55653</v>
      </c>
      <c r="B23446" s="57"/>
      <c r="C23446" s="57" t="s">
        <v>55656</v>
      </c>
      <c r="D23446" s="57" t="s">
        <v>55657</v>
      </c>
    </row>
    <row r="23447" spans="1:4">
      <c r="A23447" s="57" t="s">
        <v>55658</v>
      </c>
      <c r="B23447" s="57" t="s">
        <v>12940</v>
      </c>
      <c r="C23447" s="57" t="s">
        <v>55659</v>
      </c>
      <c r="D23447" s="57" t="s">
        <v>55660</v>
      </c>
    </row>
    <row r="23448" spans="1:4">
      <c r="A23448" s="57" t="s">
        <v>55658</v>
      </c>
      <c r="B23448" s="57"/>
      <c r="C23448" s="57" t="s">
        <v>55661</v>
      </c>
      <c r="D23448" s="57" t="s">
        <v>55662</v>
      </c>
    </row>
    <row r="23449" spans="1:4">
      <c r="A23449" s="57" t="s">
        <v>55658</v>
      </c>
      <c r="B23449" s="57"/>
      <c r="C23449" s="57" t="s">
        <v>55663</v>
      </c>
      <c r="D23449" s="57" t="s">
        <v>28871</v>
      </c>
    </row>
    <row r="23450" spans="1:4">
      <c r="A23450" s="57" t="s">
        <v>55658</v>
      </c>
      <c r="B23450" s="57"/>
      <c r="C23450" s="57" t="s">
        <v>55664</v>
      </c>
      <c r="D23450" s="57" t="s">
        <v>55665</v>
      </c>
    </row>
    <row r="23451" spans="1:4">
      <c r="A23451" s="57" t="s">
        <v>55658</v>
      </c>
      <c r="B23451" s="57"/>
      <c r="C23451" s="57" t="s">
        <v>55666</v>
      </c>
      <c r="D23451" s="57" t="s">
        <v>55667</v>
      </c>
    </row>
    <row r="23452" spans="1:4">
      <c r="A23452" s="57" t="s">
        <v>55658</v>
      </c>
      <c r="B23452" s="57"/>
      <c r="C23452" s="57" t="s">
        <v>55668</v>
      </c>
      <c r="D23452" s="57" t="s">
        <v>29107</v>
      </c>
    </row>
    <row r="23453" spans="1:4">
      <c r="A23453" s="57" t="s">
        <v>55658</v>
      </c>
      <c r="B23453" s="57"/>
      <c r="C23453" s="57" t="s">
        <v>55669</v>
      </c>
      <c r="D23453" s="57" t="s">
        <v>55670</v>
      </c>
    </row>
    <row r="23454" spans="1:4">
      <c r="A23454" s="57" t="s">
        <v>55658</v>
      </c>
      <c r="B23454" s="57"/>
      <c r="C23454" s="57" t="s">
        <v>55671</v>
      </c>
      <c r="D23454" s="57" t="s">
        <v>55672</v>
      </c>
    </row>
    <row r="23455" spans="1:4">
      <c r="A23455" s="57" t="s">
        <v>55658</v>
      </c>
      <c r="B23455" s="57"/>
      <c r="C23455" s="57" t="s">
        <v>55673</v>
      </c>
      <c r="D23455" s="57" t="s">
        <v>55674</v>
      </c>
    </row>
    <row r="23456" spans="1:4">
      <c r="A23456" s="57" t="s">
        <v>55658</v>
      </c>
      <c r="B23456" s="57"/>
      <c r="C23456" s="57" t="s">
        <v>55675</v>
      </c>
      <c r="D23456" s="57" t="s">
        <v>55676</v>
      </c>
    </row>
    <row r="23457" spans="1:4">
      <c r="A23457" s="57" t="s">
        <v>55658</v>
      </c>
      <c r="B23457" s="57"/>
      <c r="C23457" s="57" t="s">
        <v>55677</v>
      </c>
      <c r="D23457" s="57" t="s">
        <v>55678</v>
      </c>
    </row>
    <row r="23458" spans="1:4">
      <c r="A23458" s="57" t="s">
        <v>55658</v>
      </c>
      <c r="B23458" s="57"/>
      <c r="C23458" s="57" t="s">
        <v>55679</v>
      </c>
      <c r="D23458" s="57" t="s">
        <v>55680</v>
      </c>
    </row>
    <row r="23459" spans="1:4">
      <c r="A23459" s="57" t="s">
        <v>55658</v>
      </c>
      <c r="B23459" s="57"/>
      <c r="C23459" s="57" t="s">
        <v>55681</v>
      </c>
      <c r="D23459" s="57" t="s">
        <v>55682</v>
      </c>
    </row>
    <row r="23460" spans="1:4">
      <c r="A23460" s="57" t="s">
        <v>55658</v>
      </c>
      <c r="B23460" s="57"/>
      <c r="C23460" s="57" t="s">
        <v>55683</v>
      </c>
      <c r="D23460" s="57" t="s">
        <v>55684</v>
      </c>
    </row>
    <row r="23461" spans="1:4">
      <c r="A23461" s="57" t="s">
        <v>55658</v>
      </c>
      <c r="B23461" s="57"/>
      <c r="C23461" s="57" t="s">
        <v>55685</v>
      </c>
      <c r="D23461" s="57" t="s">
        <v>55686</v>
      </c>
    </row>
    <row r="23462" spans="1:4">
      <c r="A23462" s="57" t="s">
        <v>55658</v>
      </c>
      <c r="B23462" s="57"/>
      <c r="C23462" s="57" t="s">
        <v>55687</v>
      </c>
      <c r="D23462" s="57" t="s">
        <v>55688</v>
      </c>
    </row>
    <row r="23463" spans="1:4">
      <c r="A23463" s="57" t="s">
        <v>55658</v>
      </c>
      <c r="B23463" s="57"/>
      <c r="C23463" s="57" t="s">
        <v>55689</v>
      </c>
      <c r="D23463" s="57" t="s">
        <v>55690</v>
      </c>
    </row>
    <row r="23464" spans="1:4">
      <c r="A23464" s="57" t="s">
        <v>55658</v>
      </c>
      <c r="B23464" s="57"/>
      <c r="C23464" s="57" t="s">
        <v>55691</v>
      </c>
      <c r="D23464" s="57" t="s">
        <v>55692</v>
      </c>
    </row>
    <row r="23465" spans="1:4">
      <c r="A23465" s="57" t="s">
        <v>55658</v>
      </c>
      <c r="B23465" s="57"/>
      <c r="C23465" s="57" t="s">
        <v>55693</v>
      </c>
      <c r="D23465" s="57" t="s">
        <v>55694</v>
      </c>
    </row>
    <row r="23466" spans="1:4">
      <c r="A23466" s="57" t="s">
        <v>55658</v>
      </c>
      <c r="B23466" s="57"/>
      <c r="C23466" s="57" t="s">
        <v>55695</v>
      </c>
      <c r="D23466" s="57" t="s">
        <v>55696</v>
      </c>
    </row>
    <row r="23467" spans="1:4">
      <c r="A23467" s="57" t="s">
        <v>55658</v>
      </c>
      <c r="B23467" s="57"/>
      <c r="C23467" s="57" t="s">
        <v>55697</v>
      </c>
      <c r="D23467" s="57" t="s">
        <v>55698</v>
      </c>
    </row>
    <row r="23468" spans="1:4">
      <c r="A23468" s="57" t="s">
        <v>55658</v>
      </c>
      <c r="B23468" s="57"/>
      <c r="C23468" s="57" t="s">
        <v>55699</v>
      </c>
      <c r="D23468" s="57" t="s">
        <v>55700</v>
      </c>
    </row>
    <row r="23469" spans="1:4">
      <c r="A23469" s="57" t="s">
        <v>55658</v>
      </c>
      <c r="B23469" s="57"/>
      <c r="C23469" s="57" t="s">
        <v>55701</v>
      </c>
      <c r="D23469" s="57" t="s">
        <v>55702</v>
      </c>
    </row>
    <row r="23470" spans="1:4">
      <c r="A23470" s="57" t="s">
        <v>55658</v>
      </c>
      <c r="B23470" s="57"/>
      <c r="C23470" s="57" t="s">
        <v>55703</v>
      </c>
      <c r="D23470" s="57" t="s">
        <v>55704</v>
      </c>
    </row>
    <row r="23471" spans="1:4">
      <c r="A23471" s="57" t="s">
        <v>55658</v>
      </c>
      <c r="B23471" s="57"/>
      <c r="C23471" s="57" t="s">
        <v>55705</v>
      </c>
      <c r="D23471" s="57" t="s">
        <v>55706</v>
      </c>
    </row>
    <row r="23472" spans="1:4">
      <c r="A23472" s="57" t="s">
        <v>55658</v>
      </c>
      <c r="B23472" s="57"/>
      <c r="C23472" s="57" t="s">
        <v>74236</v>
      </c>
      <c r="D23472" s="57" t="s">
        <v>74237</v>
      </c>
    </row>
    <row r="23473" spans="1:4">
      <c r="A23473" s="57" t="s">
        <v>55658</v>
      </c>
      <c r="B23473" s="57"/>
      <c r="C23473" s="57" t="s">
        <v>74238</v>
      </c>
      <c r="D23473" s="57" t="s">
        <v>74239</v>
      </c>
    </row>
    <row r="23474" spans="1:4">
      <c r="A23474" s="57" t="s">
        <v>55658</v>
      </c>
      <c r="B23474" s="57"/>
      <c r="C23474" s="57" t="s">
        <v>76794</v>
      </c>
      <c r="D23474" s="57" t="s">
        <v>76795</v>
      </c>
    </row>
    <row r="23475" spans="1:4">
      <c r="A23475" s="57" t="s">
        <v>55707</v>
      </c>
      <c r="B23475" s="57" t="s">
        <v>12940</v>
      </c>
      <c r="C23475" s="57" t="s">
        <v>55708</v>
      </c>
      <c r="D23475" s="57" t="s">
        <v>55709</v>
      </c>
    </row>
    <row r="23476" spans="1:4">
      <c r="A23476" s="57" t="s">
        <v>55710</v>
      </c>
      <c r="B23476" s="57" t="s">
        <v>12940</v>
      </c>
      <c r="C23476" s="57" t="s">
        <v>55711</v>
      </c>
      <c r="D23476" s="57" t="s">
        <v>55712</v>
      </c>
    </row>
    <row r="23477" spans="1:4">
      <c r="A23477" s="57" t="s">
        <v>8030</v>
      </c>
      <c r="B23477" s="57" t="s">
        <v>2619</v>
      </c>
      <c r="C23477" s="57" t="s">
        <v>7038</v>
      </c>
      <c r="D23477" s="57" t="s">
        <v>7039</v>
      </c>
    </row>
    <row r="23478" spans="1:4">
      <c r="A23478" s="57" t="s">
        <v>55713</v>
      </c>
      <c r="B23478" s="57" t="s">
        <v>12940</v>
      </c>
      <c r="C23478" s="57" t="s">
        <v>55714</v>
      </c>
      <c r="D23478" s="57" t="s">
        <v>55715</v>
      </c>
    </row>
    <row r="23479" spans="1:4">
      <c r="A23479" s="57" t="s">
        <v>55713</v>
      </c>
      <c r="B23479" s="57"/>
      <c r="C23479" s="57" t="s">
        <v>55716</v>
      </c>
      <c r="D23479" s="57" t="s">
        <v>55717</v>
      </c>
    </row>
    <row r="23480" spans="1:4">
      <c r="A23480" s="57" t="s">
        <v>55713</v>
      </c>
      <c r="B23480" s="57"/>
      <c r="C23480" s="57" t="s">
        <v>55718</v>
      </c>
      <c r="D23480" s="57" t="s">
        <v>55719</v>
      </c>
    </row>
    <row r="23481" spans="1:4">
      <c r="A23481" s="57" t="s">
        <v>55713</v>
      </c>
      <c r="B23481" s="57"/>
      <c r="C23481" s="57" t="s">
        <v>55720</v>
      </c>
      <c r="D23481" s="57" t="s">
        <v>55721</v>
      </c>
    </row>
    <row r="23482" spans="1:4">
      <c r="A23482" s="57" t="s">
        <v>55713</v>
      </c>
      <c r="B23482" s="57"/>
      <c r="C23482" s="57" t="s">
        <v>55722</v>
      </c>
      <c r="D23482" s="57" t="s">
        <v>55723</v>
      </c>
    </row>
    <row r="23483" spans="1:4">
      <c r="A23483" s="57" t="s">
        <v>55713</v>
      </c>
      <c r="B23483" s="57"/>
      <c r="C23483" s="57" t="s">
        <v>55724</v>
      </c>
      <c r="D23483" s="57" t="s">
        <v>55725</v>
      </c>
    </row>
    <row r="23484" spans="1:4">
      <c r="A23484" s="57" t="s">
        <v>55713</v>
      </c>
      <c r="B23484" s="57"/>
      <c r="C23484" s="57" t="s">
        <v>55726</v>
      </c>
      <c r="D23484" s="57" t="s">
        <v>55727</v>
      </c>
    </row>
    <row r="23485" spans="1:4">
      <c r="A23485" s="57" t="s">
        <v>55713</v>
      </c>
      <c r="B23485" s="57"/>
      <c r="C23485" s="57" t="s">
        <v>55728</v>
      </c>
      <c r="D23485" s="57" t="s">
        <v>55729</v>
      </c>
    </row>
    <row r="23486" spans="1:4">
      <c r="A23486" s="57" t="s">
        <v>55713</v>
      </c>
      <c r="B23486" s="57"/>
      <c r="C23486" s="57" t="s">
        <v>55730</v>
      </c>
      <c r="D23486" s="57" t="s">
        <v>55731</v>
      </c>
    </row>
    <row r="23487" spans="1:4">
      <c r="A23487" s="57" t="s">
        <v>55732</v>
      </c>
      <c r="B23487" s="57" t="s">
        <v>12940</v>
      </c>
      <c r="C23487" s="57" t="s">
        <v>55733</v>
      </c>
      <c r="D23487" s="57" t="s">
        <v>55734</v>
      </c>
    </row>
    <row r="23488" spans="1:4">
      <c r="A23488" s="57" t="s">
        <v>55735</v>
      </c>
      <c r="B23488" s="57" t="s">
        <v>12940</v>
      </c>
      <c r="C23488" s="57" t="s">
        <v>55736</v>
      </c>
      <c r="D23488" s="57" t="s">
        <v>55737</v>
      </c>
    </row>
    <row r="23489" spans="1:4">
      <c r="A23489" s="57" t="s">
        <v>55738</v>
      </c>
      <c r="B23489" s="57" t="s">
        <v>12940</v>
      </c>
      <c r="C23489" s="57" t="s">
        <v>55739</v>
      </c>
      <c r="D23489" s="57" t="s">
        <v>55740</v>
      </c>
    </row>
    <row r="23490" spans="1:4">
      <c r="A23490" s="57" t="s">
        <v>55738</v>
      </c>
      <c r="B23490" s="57"/>
      <c r="C23490" s="57" t="s">
        <v>55741</v>
      </c>
      <c r="D23490" s="57" t="s">
        <v>38989</v>
      </c>
    </row>
    <row r="23491" spans="1:4">
      <c r="A23491" s="57" t="s">
        <v>55738</v>
      </c>
      <c r="B23491" s="57"/>
      <c r="C23491" s="57" t="s">
        <v>55742</v>
      </c>
      <c r="D23491" s="57" t="s">
        <v>55743</v>
      </c>
    </row>
    <row r="23492" spans="1:4">
      <c r="A23492" s="57" t="s">
        <v>55738</v>
      </c>
      <c r="B23492" s="57"/>
      <c r="C23492" s="57" t="s">
        <v>55744</v>
      </c>
      <c r="D23492" s="57" t="s">
        <v>55745</v>
      </c>
    </row>
    <row r="23493" spans="1:4">
      <c r="A23493" s="57" t="s">
        <v>55738</v>
      </c>
      <c r="B23493" s="57"/>
      <c r="C23493" s="57" t="s">
        <v>55746</v>
      </c>
      <c r="D23493" s="57" t="s">
        <v>55747</v>
      </c>
    </row>
    <row r="23494" spans="1:4">
      <c r="A23494" s="57" t="s">
        <v>55738</v>
      </c>
      <c r="B23494" s="57"/>
      <c r="C23494" s="57" t="s">
        <v>55748</v>
      </c>
      <c r="D23494" s="57" t="s">
        <v>55749</v>
      </c>
    </row>
    <row r="23495" spans="1:4">
      <c r="A23495" s="57" t="s">
        <v>55750</v>
      </c>
      <c r="B23495" s="57" t="s">
        <v>12940</v>
      </c>
      <c r="C23495" s="57" t="s">
        <v>55751</v>
      </c>
      <c r="D23495" s="57" t="s">
        <v>55752</v>
      </c>
    </row>
    <row r="23496" spans="1:4">
      <c r="A23496" s="57" t="s">
        <v>55750</v>
      </c>
      <c r="B23496" s="57"/>
      <c r="C23496" s="57" t="s">
        <v>55753</v>
      </c>
      <c r="D23496" s="57" t="s">
        <v>55754</v>
      </c>
    </row>
    <row r="23497" spans="1:4">
      <c r="A23497" s="57" t="s">
        <v>10234</v>
      </c>
      <c r="B23497" s="57" t="s">
        <v>9038</v>
      </c>
      <c r="C23497" s="57" t="s">
        <v>10235</v>
      </c>
      <c r="D23497" s="57" t="s">
        <v>10236</v>
      </c>
    </row>
    <row r="23498" spans="1:4">
      <c r="A23498" s="57" t="s">
        <v>55755</v>
      </c>
      <c r="B23498" s="57" t="s">
        <v>12940</v>
      </c>
      <c r="C23498" s="57" t="s">
        <v>55756</v>
      </c>
      <c r="D23498" s="57" t="s">
        <v>55757</v>
      </c>
    </row>
    <row r="23499" spans="1:4">
      <c r="A23499" s="57" t="s">
        <v>55755</v>
      </c>
      <c r="B23499" s="57"/>
      <c r="C23499" s="57" t="s">
        <v>55758</v>
      </c>
      <c r="D23499" s="57" t="s">
        <v>55759</v>
      </c>
    </row>
    <row r="23500" spans="1:4">
      <c r="A23500" s="57" t="s">
        <v>8031</v>
      </c>
      <c r="B23500" s="57" t="s">
        <v>9038</v>
      </c>
      <c r="C23500" s="57" t="s">
        <v>5591</v>
      </c>
      <c r="D23500" s="57" t="s">
        <v>5592</v>
      </c>
    </row>
    <row r="23501" spans="1:4">
      <c r="A23501" s="57" t="s">
        <v>8032</v>
      </c>
      <c r="B23501" s="57" t="s">
        <v>9038</v>
      </c>
      <c r="C23501" s="57" t="s">
        <v>7046</v>
      </c>
      <c r="D23501" s="57" t="s">
        <v>7047</v>
      </c>
    </row>
    <row r="23502" spans="1:4">
      <c r="A23502" s="57" t="s">
        <v>9436</v>
      </c>
      <c r="B23502" s="57" t="s">
        <v>9038</v>
      </c>
      <c r="C23502" s="57" t="s">
        <v>9437</v>
      </c>
      <c r="D23502" s="57" t="s">
        <v>9438</v>
      </c>
    </row>
    <row r="23503" spans="1:4">
      <c r="A23503" s="57" t="s">
        <v>17616</v>
      </c>
      <c r="B23503" s="57" t="s">
        <v>9038</v>
      </c>
      <c r="C23503" s="57" t="s">
        <v>17617</v>
      </c>
      <c r="D23503" s="57" t="s">
        <v>17618</v>
      </c>
    </row>
    <row r="23504" spans="1:4">
      <c r="A23504" s="57" t="s">
        <v>55760</v>
      </c>
      <c r="B23504" s="57" t="s">
        <v>12940</v>
      </c>
      <c r="C23504" s="57" t="s">
        <v>55761</v>
      </c>
      <c r="D23504" s="57" t="s">
        <v>55762</v>
      </c>
    </row>
    <row r="23505" spans="1:4">
      <c r="A23505" s="57" t="s">
        <v>55763</v>
      </c>
      <c r="B23505" s="57" t="s">
        <v>12940</v>
      </c>
      <c r="C23505" s="57" t="s">
        <v>55764</v>
      </c>
      <c r="D23505" s="57" t="s">
        <v>55765</v>
      </c>
    </row>
    <row r="23506" spans="1:4">
      <c r="A23506" s="57" t="s">
        <v>55766</v>
      </c>
      <c r="B23506" s="57" t="s">
        <v>12940</v>
      </c>
      <c r="C23506" s="57" t="s">
        <v>55767</v>
      </c>
      <c r="D23506" s="57" t="s">
        <v>55768</v>
      </c>
    </row>
    <row r="23507" spans="1:4">
      <c r="A23507" s="57" t="s">
        <v>55769</v>
      </c>
      <c r="B23507" s="57" t="s">
        <v>12940</v>
      </c>
      <c r="C23507" s="57" t="s">
        <v>55770</v>
      </c>
      <c r="D23507" s="57" t="s">
        <v>55771</v>
      </c>
    </row>
    <row r="23508" spans="1:4">
      <c r="A23508" s="57" t="s">
        <v>55772</v>
      </c>
      <c r="B23508" s="57" t="s">
        <v>12940</v>
      </c>
      <c r="C23508" s="57" t="s">
        <v>55773</v>
      </c>
      <c r="D23508" s="57" t="s">
        <v>55774</v>
      </c>
    </row>
    <row r="23509" spans="1:4">
      <c r="A23509" s="57" t="s">
        <v>55772</v>
      </c>
      <c r="B23509" s="57"/>
      <c r="C23509" s="57" t="s">
        <v>55775</v>
      </c>
      <c r="D23509" s="57" t="s">
        <v>55776</v>
      </c>
    </row>
    <row r="23510" spans="1:4">
      <c r="A23510" s="57" t="s">
        <v>55777</v>
      </c>
      <c r="B23510" s="57" t="s">
        <v>12940</v>
      </c>
      <c r="C23510" s="57" t="s">
        <v>55778</v>
      </c>
      <c r="D23510" s="57" t="s">
        <v>55779</v>
      </c>
    </row>
    <row r="23511" spans="1:4">
      <c r="A23511" s="57" t="s">
        <v>55780</v>
      </c>
      <c r="B23511" s="57" t="s">
        <v>12940</v>
      </c>
      <c r="C23511" s="57" t="s">
        <v>55781</v>
      </c>
      <c r="D23511" s="57" t="s">
        <v>55782</v>
      </c>
    </row>
    <row r="23512" spans="1:4">
      <c r="A23512" s="57" t="s">
        <v>55780</v>
      </c>
      <c r="B23512" s="57"/>
      <c r="C23512" s="57" t="s">
        <v>55783</v>
      </c>
      <c r="D23512" s="57" t="s">
        <v>55784</v>
      </c>
    </row>
    <row r="23513" spans="1:4">
      <c r="A23513" s="57" t="s">
        <v>55780</v>
      </c>
      <c r="B23513" s="57"/>
      <c r="C23513" s="57" t="s">
        <v>55785</v>
      </c>
      <c r="D23513" s="57" t="s">
        <v>55786</v>
      </c>
    </row>
    <row r="23514" spans="1:4">
      <c r="A23514" s="57" t="s">
        <v>55780</v>
      </c>
      <c r="B23514" s="57"/>
      <c r="C23514" s="57" t="s">
        <v>55787</v>
      </c>
      <c r="D23514" s="57" t="s">
        <v>55788</v>
      </c>
    </row>
    <row r="23515" spans="1:4">
      <c r="A23515" s="57" t="s">
        <v>55780</v>
      </c>
      <c r="B23515" s="57"/>
      <c r="C23515" s="57" t="s">
        <v>55789</v>
      </c>
      <c r="D23515" s="57" t="s">
        <v>55790</v>
      </c>
    </row>
    <row r="23516" spans="1:4">
      <c r="A23516" s="57" t="s">
        <v>55780</v>
      </c>
      <c r="B23516" s="57"/>
      <c r="C23516" s="57" t="s">
        <v>55791</v>
      </c>
      <c r="D23516" s="57" t="s">
        <v>55792</v>
      </c>
    </row>
    <row r="23517" spans="1:4">
      <c r="A23517" s="57" t="s">
        <v>55780</v>
      </c>
      <c r="B23517" s="57"/>
      <c r="C23517" s="57" t="s">
        <v>55793</v>
      </c>
      <c r="D23517" s="57" t="s">
        <v>55794</v>
      </c>
    </row>
    <row r="23518" spans="1:4">
      <c r="A23518" s="57" t="s">
        <v>55780</v>
      </c>
      <c r="B23518" s="57"/>
      <c r="C23518" s="57" t="s">
        <v>55795</v>
      </c>
      <c r="D23518" s="57" t="s">
        <v>55796</v>
      </c>
    </row>
    <row r="23519" spans="1:4">
      <c r="A23519" s="57" t="s">
        <v>55780</v>
      </c>
      <c r="B23519" s="57"/>
      <c r="C23519" s="57" t="s">
        <v>55797</v>
      </c>
      <c r="D23519" s="57" t="s">
        <v>55798</v>
      </c>
    </row>
    <row r="23520" spans="1:4">
      <c r="A23520" s="57" t="s">
        <v>55780</v>
      </c>
      <c r="B23520" s="57"/>
      <c r="C23520" s="57" t="s">
        <v>55799</v>
      </c>
      <c r="D23520" s="57" t="s">
        <v>55800</v>
      </c>
    </row>
    <row r="23521" spans="1:4">
      <c r="A23521" s="57" t="s">
        <v>55780</v>
      </c>
      <c r="B23521" s="57"/>
      <c r="C23521" s="57" t="s">
        <v>55801</v>
      </c>
      <c r="D23521" s="57" t="s">
        <v>55802</v>
      </c>
    </row>
    <row r="23522" spans="1:4">
      <c r="A23522" s="57" t="s">
        <v>55803</v>
      </c>
      <c r="B23522" s="57" t="s">
        <v>12940</v>
      </c>
      <c r="C23522" s="57" t="s">
        <v>55804</v>
      </c>
      <c r="D23522" s="57" t="s">
        <v>55805</v>
      </c>
    </row>
    <row r="23523" spans="1:4">
      <c r="A23523" s="57" t="s">
        <v>55803</v>
      </c>
      <c r="B23523" s="57"/>
      <c r="C23523" s="57" t="s">
        <v>55806</v>
      </c>
      <c r="D23523" s="57" t="s">
        <v>55807</v>
      </c>
    </row>
    <row r="23524" spans="1:4">
      <c r="A23524" s="57" t="s">
        <v>55803</v>
      </c>
      <c r="B23524" s="57"/>
      <c r="C23524" s="57" t="s">
        <v>55808</v>
      </c>
      <c r="D23524" s="57" t="s">
        <v>55809</v>
      </c>
    </row>
    <row r="23525" spans="1:4">
      <c r="A23525" s="57" t="s">
        <v>55803</v>
      </c>
      <c r="B23525" s="57"/>
      <c r="C23525" s="57" t="s">
        <v>55810</v>
      </c>
      <c r="D23525" s="57" t="s">
        <v>55809</v>
      </c>
    </row>
    <row r="23526" spans="1:4">
      <c r="A23526" s="57" t="s">
        <v>55803</v>
      </c>
      <c r="B23526" s="57"/>
      <c r="C23526" s="57" t="s">
        <v>55811</v>
      </c>
      <c r="D23526" s="57" t="s">
        <v>55812</v>
      </c>
    </row>
    <row r="23527" spans="1:4">
      <c r="A23527" s="57" t="s">
        <v>55803</v>
      </c>
      <c r="B23527" s="57"/>
      <c r="C23527" s="57" t="s">
        <v>55813</v>
      </c>
      <c r="D23527" s="57" t="s">
        <v>55814</v>
      </c>
    </row>
    <row r="23528" spans="1:4">
      <c r="A23528" s="57" t="s">
        <v>55803</v>
      </c>
      <c r="B23528" s="57"/>
      <c r="C23528" s="57" t="s">
        <v>55815</v>
      </c>
      <c r="D23528" s="57" t="s">
        <v>55816</v>
      </c>
    </row>
    <row r="23529" spans="1:4">
      <c r="A23529" s="57" t="s">
        <v>55817</v>
      </c>
      <c r="B23529" s="57" t="s">
        <v>12940</v>
      </c>
      <c r="C23529" s="57" t="s">
        <v>55818</v>
      </c>
      <c r="D23529" s="57" t="s">
        <v>35682</v>
      </c>
    </row>
    <row r="23530" spans="1:4">
      <c r="A23530" s="57" t="s">
        <v>55819</v>
      </c>
      <c r="B23530" s="57" t="s">
        <v>12940</v>
      </c>
      <c r="C23530" s="57" t="s">
        <v>55820</v>
      </c>
      <c r="D23530" s="57" t="s">
        <v>55821</v>
      </c>
    </row>
    <row r="23531" spans="1:4">
      <c r="A23531" s="57" t="s">
        <v>55822</v>
      </c>
      <c r="B23531" s="57" t="s">
        <v>12940</v>
      </c>
      <c r="C23531" s="57" t="s">
        <v>55823</v>
      </c>
      <c r="D23531" s="57" t="s">
        <v>55824</v>
      </c>
    </row>
    <row r="23532" spans="1:4">
      <c r="A23532" s="57" t="s">
        <v>55825</v>
      </c>
      <c r="B23532" s="57" t="s">
        <v>12940</v>
      </c>
      <c r="C23532" s="57" t="s">
        <v>55826</v>
      </c>
      <c r="D23532" s="57" t="s">
        <v>55827</v>
      </c>
    </row>
    <row r="23533" spans="1:4">
      <c r="A23533" s="57" t="s">
        <v>55825</v>
      </c>
      <c r="B23533" s="57"/>
      <c r="C23533" s="57" t="s">
        <v>55828</v>
      </c>
      <c r="D23533" s="57" t="s">
        <v>55829</v>
      </c>
    </row>
    <row r="23534" spans="1:4">
      <c r="A23534" s="57" t="s">
        <v>55825</v>
      </c>
      <c r="B23534" s="57"/>
      <c r="C23534" s="57" t="s">
        <v>55830</v>
      </c>
      <c r="D23534" s="57" t="s">
        <v>55831</v>
      </c>
    </row>
    <row r="23535" spans="1:4">
      <c r="A23535" s="57" t="s">
        <v>55825</v>
      </c>
      <c r="B23535" s="57"/>
      <c r="C23535" s="57" t="s">
        <v>55832</v>
      </c>
      <c r="D23535" s="57" t="s">
        <v>55833</v>
      </c>
    </row>
    <row r="23536" spans="1:4">
      <c r="A23536" s="57" t="s">
        <v>8492</v>
      </c>
      <c r="B23536" s="57" t="s">
        <v>2620</v>
      </c>
      <c r="C23536" s="57" t="s">
        <v>8491</v>
      </c>
      <c r="D23536" s="57" t="s">
        <v>8312</v>
      </c>
    </row>
    <row r="23537" spans="1:4">
      <c r="A23537" s="57" t="s">
        <v>8492</v>
      </c>
      <c r="B23537" s="57" t="s">
        <v>2620</v>
      </c>
      <c r="C23537" s="57" t="s">
        <v>9439</v>
      </c>
      <c r="D23537" s="57" t="s">
        <v>9440</v>
      </c>
    </row>
    <row r="23538" spans="1:4">
      <c r="A23538" s="57" t="s">
        <v>8492</v>
      </c>
      <c r="B23538" s="57" t="s">
        <v>2620</v>
      </c>
      <c r="C23538" s="57" t="s">
        <v>13291</v>
      </c>
      <c r="D23538" s="57" t="s">
        <v>13292</v>
      </c>
    </row>
    <row r="23539" spans="1:4">
      <c r="A23539" s="57" t="s">
        <v>8492</v>
      </c>
      <c r="B23539" s="57" t="s">
        <v>2620</v>
      </c>
      <c r="C23539" s="57" t="s">
        <v>13293</v>
      </c>
      <c r="D23539" s="57" t="s">
        <v>13294</v>
      </c>
    </row>
    <row r="23540" spans="1:4">
      <c r="A23540" s="57" t="s">
        <v>8492</v>
      </c>
      <c r="B23540" s="57" t="s">
        <v>2620</v>
      </c>
      <c r="C23540" s="57" t="s">
        <v>13295</v>
      </c>
      <c r="D23540" s="57" t="s">
        <v>13296</v>
      </c>
    </row>
    <row r="23541" spans="1:4">
      <c r="A23541" s="57" t="s">
        <v>8492</v>
      </c>
      <c r="B23541" s="57" t="s">
        <v>2620</v>
      </c>
      <c r="C23541" s="57" t="s">
        <v>15618</v>
      </c>
      <c r="D23541" s="57" t="s">
        <v>15619</v>
      </c>
    </row>
    <row r="23542" spans="1:4">
      <c r="A23542" s="57" t="s">
        <v>55834</v>
      </c>
      <c r="B23542" s="57" t="s">
        <v>12940</v>
      </c>
      <c r="C23542" s="57" t="s">
        <v>55835</v>
      </c>
      <c r="D23542" s="57" t="s">
        <v>55836</v>
      </c>
    </row>
    <row r="23543" spans="1:4">
      <c r="A23543" s="57" t="s">
        <v>55834</v>
      </c>
      <c r="B23543" s="57"/>
      <c r="C23543" s="57" t="s">
        <v>55837</v>
      </c>
      <c r="D23543" s="57" t="s">
        <v>55838</v>
      </c>
    </row>
    <row r="23544" spans="1:4">
      <c r="A23544" s="57" t="s">
        <v>55834</v>
      </c>
      <c r="B23544" s="57"/>
      <c r="C23544" s="57" t="s">
        <v>55839</v>
      </c>
      <c r="D23544" s="57" t="s">
        <v>55840</v>
      </c>
    </row>
    <row r="23545" spans="1:4">
      <c r="A23545" s="57" t="s">
        <v>55834</v>
      </c>
      <c r="B23545" s="57"/>
      <c r="C23545" s="57" t="s">
        <v>55841</v>
      </c>
      <c r="D23545" s="57" t="s">
        <v>55842</v>
      </c>
    </row>
    <row r="23546" spans="1:4">
      <c r="A23546" s="57" t="s">
        <v>55834</v>
      </c>
      <c r="B23546" s="57"/>
      <c r="C23546" s="57" t="s">
        <v>55843</v>
      </c>
      <c r="D23546" s="57" t="s">
        <v>55844</v>
      </c>
    </row>
    <row r="23547" spans="1:4">
      <c r="A23547" s="57" t="s">
        <v>55834</v>
      </c>
      <c r="B23547" s="57"/>
      <c r="C23547" s="57" t="s">
        <v>55845</v>
      </c>
      <c r="D23547" s="57" t="s">
        <v>55846</v>
      </c>
    </row>
    <row r="23548" spans="1:4">
      <c r="A23548" s="57" t="s">
        <v>55847</v>
      </c>
      <c r="B23548" s="57" t="s">
        <v>12940</v>
      </c>
      <c r="C23548" s="57" t="s">
        <v>55848</v>
      </c>
      <c r="D23548" s="57" t="s">
        <v>55849</v>
      </c>
    </row>
    <row r="23549" spans="1:4">
      <c r="A23549" s="57" t="s">
        <v>55847</v>
      </c>
      <c r="B23549" s="57"/>
      <c r="C23549" s="57" t="s">
        <v>55850</v>
      </c>
      <c r="D23549" s="57" t="s">
        <v>55851</v>
      </c>
    </row>
    <row r="23550" spans="1:4">
      <c r="A23550" s="57" t="s">
        <v>55852</v>
      </c>
      <c r="B23550" s="57" t="s">
        <v>12940</v>
      </c>
      <c r="C23550" s="57" t="s">
        <v>55853</v>
      </c>
      <c r="D23550" s="57" t="s">
        <v>55854</v>
      </c>
    </row>
    <row r="23551" spans="1:4">
      <c r="A23551" s="57" t="s">
        <v>55852</v>
      </c>
      <c r="B23551" s="57"/>
      <c r="C23551" s="57" t="s">
        <v>55855</v>
      </c>
      <c r="D23551" s="57" t="s">
        <v>55856</v>
      </c>
    </row>
    <row r="23552" spans="1:4">
      <c r="A23552" s="57" t="s">
        <v>55857</v>
      </c>
      <c r="B23552" s="57" t="s">
        <v>12940</v>
      </c>
      <c r="C23552" s="57" t="s">
        <v>55858</v>
      </c>
      <c r="D23552" s="57" t="s">
        <v>55859</v>
      </c>
    </row>
    <row r="23553" spans="1:4">
      <c r="A23553" s="57" t="s">
        <v>55860</v>
      </c>
      <c r="B23553" s="57" t="s">
        <v>12940</v>
      </c>
      <c r="C23553" s="57" t="s">
        <v>55861</v>
      </c>
      <c r="D23553" s="57" t="s">
        <v>55862</v>
      </c>
    </row>
    <row r="23554" spans="1:4">
      <c r="A23554" s="57" t="s">
        <v>55863</v>
      </c>
      <c r="B23554" s="57" t="s">
        <v>12940</v>
      </c>
      <c r="C23554" s="57" t="s">
        <v>55864</v>
      </c>
      <c r="D23554" s="57" t="s">
        <v>55865</v>
      </c>
    </row>
    <row r="23555" spans="1:4">
      <c r="A23555" s="57" t="s">
        <v>55863</v>
      </c>
      <c r="B23555" s="57"/>
      <c r="C23555" s="57" t="s">
        <v>55866</v>
      </c>
      <c r="D23555" s="57" t="s">
        <v>55867</v>
      </c>
    </row>
    <row r="23556" spans="1:4">
      <c r="A23556" s="57" t="s">
        <v>55863</v>
      </c>
      <c r="B23556" s="57"/>
      <c r="C23556" s="57" t="s">
        <v>55868</v>
      </c>
      <c r="D23556" s="57" t="s">
        <v>55869</v>
      </c>
    </row>
    <row r="23557" spans="1:4">
      <c r="A23557" s="57" t="s">
        <v>55863</v>
      </c>
      <c r="B23557" s="57"/>
      <c r="C23557" s="57" t="s">
        <v>55870</v>
      </c>
      <c r="D23557" s="57" t="s">
        <v>55871</v>
      </c>
    </row>
    <row r="23558" spans="1:4">
      <c r="A23558" s="57" t="s">
        <v>8033</v>
      </c>
      <c r="B23558" s="57" t="s">
        <v>2621</v>
      </c>
      <c r="C23558" s="57" t="s">
        <v>7367</v>
      </c>
      <c r="D23558" s="57" t="s">
        <v>7368</v>
      </c>
    </row>
    <row r="23559" spans="1:4">
      <c r="A23559" s="57" t="s">
        <v>8033</v>
      </c>
      <c r="B23559" s="57" t="s">
        <v>2621</v>
      </c>
      <c r="C23559" s="57" t="s">
        <v>7439</v>
      </c>
      <c r="D23559" s="57" t="s">
        <v>7440</v>
      </c>
    </row>
    <row r="23560" spans="1:4">
      <c r="A23560" s="57" t="s">
        <v>55872</v>
      </c>
      <c r="B23560" s="57" t="s">
        <v>12940</v>
      </c>
      <c r="C23560" s="57" t="s">
        <v>55873</v>
      </c>
      <c r="D23560" s="57" t="s">
        <v>55874</v>
      </c>
    </row>
    <row r="23561" spans="1:4">
      <c r="A23561" s="57" t="s">
        <v>55872</v>
      </c>
      <c r="B23561" s="57"/>
      <c r="C23561" s="57" t="s">
        <v>55875</v>
      </c>
      <c r="D23561" s="57" t="s">
        <v>55876</v>
      </c>
    </row>
    <row r="23562" spans="1:4">
      <c r="A23562" s="57" t="s">
        <v>55872</v>
      </c>
      <c r="B23562" s="57"/>
      <c r="C23562" s="57" t="s">
        <v>55877</v>
      </c>
      <c r="D23562" s="57" t="s">
        <v>55878</v>
      </c>
    </row>
    <row r="23563" spans="1:4">
      <c r="A23563" s="57" t="s">
        <v>55872</v>
      </c>
      <c r="B23563" s="57"/>
      <c r="C23563" s="57" t="s">
        <v>55879</v>
      </c>
      <c r="D23563" s="57" t="s">
        <v>55880</v>
      </c>
    </row>
    <row r="23564" spans="1:4">
      <c r="A23564" s="57" t="s">
        <v>55881</v>
      </c>
      <c r="B23564" s="57" t="s">
        <v>12940</v>
      </c>
      <c r="C23564" s="57" t="s">
        <v>55882</v>
      </c>
      <c r="D23564" s="57" t="s">
        <v>55883</v>
      </c>
    </row>
    <row r="23565" spans="1:4">
      <c r="A23565" s="57" t="s">
        <v>55881</v>
      </c>
      <c r="B23565" s="57"/>
      <c r="C23565" s="57" t="s">
        <v>55884</v>
      </c>
      <c r="D23565" s="57" t="s">
        <v>55885</v>
      </c>
    </row>
    <row r="23566" spans="1:4">
      <c r="A23566" s="57" t="s">
        <v>55886</v>
      </c>
      <c r="B23566" s="57" t="s">
        <v>12940</v>
      </c>
      <c r="C23566" s="57" t="s">
        <v>55887</v>
      </c>
      <c r="D23566" s="57" t="s">
        <v>55888</v>
      </c>
    </row>
    <row r="23567" spans="1:4">
      <c r="A23567" s="57" t="s">
        <v>55886</v>
      </c>
      <c r="B23567" s="57"/>
      <c r="C23567" s="57" t="s">
        <v>55889</v>
      </c>
      <c r="D23567" s="57" t="s">
        <v>55890</v>
      </c>
    </row>
    <row r="23568" spans="1:4">
      <c r="A23568" s="57" t="s">
        <v>55891</v>
      </c>
      <c r="B23568" s="57" t="s">
        <v>12940</v>
      </c>
      <c r="C23568" s="57" t="s">
        <v>55892</v>
      </c>
      <c r="D23568" s="57" t="s">
        <v>55893</v>
      </c>
    </row>
    <row r="23569" spans="1:4">
      <c r="A23569" s="57" t="s">
        <v>55891</v>
      </c>
      <c r="B23569" s="57"/>
      <c r="C23569" s="57" t="s">
        <v>55894</v>
      </c>
      <c r="D23569" s="57" t="s">
        <v>55895</v>
      </c>
    </row>
    <row r="23570" spans="1:4">
      <c r="A23570" s="57" t="s">
        <v>55896</v>
      </c>
      <c r="B23570" s="57" t="s">
        <v>12940</v>
      </c>
      <c r="C23570" s="57" t="s">
        <v>55897</v>
      </c>
      <c r="D23570" s="57" t="s">
        <v>55898</v>
      </c>
    </row>
    <row r="23571" spans="1:4">
      <c r="A23571" s="57" t="s">
        <v>55896</v>
      </c>
      <c r="B23571" s="57"/>
      <c r="C23571" s="57" t="s">
        <v>55899</v>
      </c>
      <c r="D23571" s="57" t="s">
        <v>55900</v>
      </c>
    </row>
    <row r="23572" spans="1:4">
      <c r="A23572" s="57" t="s">
        <v>55901</v>
      </c>
      <c r="B23572" s="57" t="s">
        <v>12940</v>
      </c>
      <c r="C23572" s="57" t="s">
        <v>55902</v>
      </c>
      <c r="D23572" s="57" t="s">
        <v>55903</v>
      </c>
    </row>
    <row r="23573" spans="1:4">
      <c r="A23573" s="57" t="s">
        <v>55904</v>
      </c>
      <c r="B23573" s="57" t="s">
        <v>12940</v>
      </c>
      <c r="C23573" s="57" t="s">
        <v>55905</v>
      </c>
      <c r="D23573" s="57" t="s">
        <v>55906</v>
      </c>
    </row>
    <row r="23574" spans="1:4">
      <c r="A23574" s="57" t="s">
        <v>55907</v>
      </c>
      <c r="B23574" s="57" t="s">
        <v>12940</v>
      </c>
      <c r="C23574" s="57" t="s">
        <v>55908</v>
      </c>
      <c r="D23574" s="57" t="s">
        <v>55909</v>
      </c>
    </row>
    <row r="23575" spans="1:4">
      <c r="A23575" s="57" t="s">
        <v>55910</v>
      </c>
      <c r="B23575" s="57" t="s">
        <v>12940</v>
      </c>
      <c r="C23575" s="57" t="s">
        <v>55911</v>
      </c>
      <c r="D23575" s="57" t="s">
        <v>55912</v>
      </c>
    </row>
    <row r="23576" spans="1:4">
      <c r="A23576" s="57" t="s">
        <v>55913</v>
      </c>
      <c r="B23576" s="57" t="s">
        <v>12940</v>
      </c>
      <c r="C23576" s="57" t="s">
        <v>55914</v>
      </c>
      <c r="D23576" s="57" t="s">
        <v>55915</v>
      </c>
    </row>
    <row r="23577" spans="1:4">
      <c r="A23577" s="57" t="s">
        <v>55913</v>
      </c>
      <c r="B23577" s="57"/>
      <c r="C23577" s="57" t="s">
        <v>55916</v>
      </c>
      <c r="D23577" s="57" t="s">
        <v>55917</v>
      </c>
    </row>
    <row r="23578" spans="1:4">
      <c r="A23578" s="57" t="s">
        <v>55918</v>
      </c>
      <c r="B23578" s="57" t="s">
        <v>12940</v>
      </c>
      <c r="C23578" s="57" t="s">
        <v>55919</v>
      </c>
      <c r="D23578" s="57" t="s">
        <v>55920</v>
      </c>
    </row>
    <row r="23579" spans="1:4">
      <c r="A23579" s="57" t="s">
        <v>55918</v>
      </c>
      <c r="B23579" s="57"/>
      <c r="C23579" s="57" t="s">
        <v>55921</v>
      </c>
      <c r="D23579" s="57" t="s">
        <v>55922</v>
      </c>
    </row>
    <row r="23580" spans="1:4">
      <c r="A23580" s="57" t="s">
        <v>55918</v>
      </c>
      <c r="B23580" s="57"/>
      <c r="C23580" s="57" t="s">
        <v>55923</v>
      </c>
      <c r="D23580" s="57" t="s">
        <v>55924</v>
      </c>
    </row>
    <row r="23581" spans="1:4">
      <c r="A23581" s="57" t="s">
        <v>55918</v>
      </c>
      <c r="B23581" s="57"/>
      <c r="C23581" s="57" t="s">
        <v>55925</v>
      </c>
      <c r="D23581" s="57" t="s">
        <v>55926</v>
      </c>
    </row>
    <row r="23582" spans="1:4">
      <c r="A23582" s="57" t="s">
        <v>55918</v>
      </c>
      <c r="B23582" s="57"/>
      <c r="C23582" s="57" t="s">
        <v>55927</v>
      </c>
      <c r="D23582" s="57" t="s">
        <v>55928</v>
      </c>
    </row>
    <row r="23583" spans="1:4">
      <c r="A23583" s="57" t="s">
        <v>55918</v>
      </c>
      <c r="B23583" s="57"/>
      <c r="C23583" s="57" t="s">
        <v>55929</v>
      </c>
      <c r="D23583" s="57" t="s">
        <v>55930</v>
      </c>
    </row>
    <row r="23584" spans="1:4">
      <c r="A23584" s="57" t="s">
        <v>55918</v>
      </c>
      <c r="B23584" s="57"/>
      <c r="C23584" s="57" t="s">
        <v>55931</v>
      </c>
      <c r="D23584" s="57" t="s">
        <v>55932</v>
      </c>
    </row>
    <row r="23585" spans="1:4">
      <c r="A23585" s="57" t="s">
        <v>55918</v>
      </c>
      <c r="B23585" s="57"/>
      <c r="C23585" s="57" t="s">
        <v>55933</v>
      </c>
      <c r="D23585" s="57" t="s">
        <v>55934</v>
      </c>
    </row>
    <row r="23586" spans="1:4">
      <c r="A23586" s="57" t="s">
        <v>55935</v>
      </c>
      <c r="B23586" s="57" t="s">
        <v>12940</v>
      </c>
      <c r="C23586" s="57" t="s">
        <v>55936</v>
      </c>
      <c r="D23586" s="57" t="s">
        <v>55937</v>
      </c>
    </row>
    <row r="23587" spans="1:4">
      <c r="A23587" s="57" t="s">
        <v>55938</v>
      </c>
      <c r="B23587" s="57" t="s">
        <v>12940</v>
      </c>
      <c r="C23587" s="57" t="s">
        <v>55939</v>
      </c>
      <c r="D23587" s="57" t="s">
        <v>55940</v>
      </c>
    </row>
    <row r="23588" spans="1:4">
      <c r="A23588" s="57" t="s">
        <v>55938</v>
      </c>
      <c r="B23588" s="57"/>
      <c r="C23588" s="57" t="s">
        <v>55941</v>
      </c>
      <c r="D23588" s="57" t="s">
        <v>55942</v>
      </c>
    </row>
    <row r="23589" spans="1:4">
      <c r="A23589" s="57" t="s">
        <v>55943</v>
      </c>
      <c r="B23589" s="57" t="s">
        <v>12940</v>
      </c>
      <c r="C23589" s="57" t="s">
        <v>55944</v>
      </c>
      <c r="D23589" s="57" t="s">
        <v>55945</v>
      </c>
    </row>
    <row r="23590" spans="1:4">
      <c r="A23590" s="57" t="s">
        <v>55946</v>
      </c>
      <c r="B23590" s="57" t="s">
        <v>12940</v>
      </c>
      <c r="C23590" s="57" t="s">
        <v>55947</v>
      </c>
      <c r="D23590" s="57" t="s">
        <v>55948</v>
      </c>
    </row>
    <row r="23591" spans="1:4">
      <c r="A23591" s="57" t="s">
        <v>55946</v>
      </c>
      <c r="B23591" s="57"/>
      <c r="C23591" s="57" t="s">
        <v>55949</v>
      </c>
      <c r="D23591" s="57" t="s">
        <v>55950</v>
      </c>
    </row>
    <row r="23592" spans="1:4">
      <c r="A23592" s="57" t="s">
        <v>55951</v>
      </c>
      <c r="B23592" s="57" t="s">
        <v>12940</v>
      </c>
      <c r="C23592" s="57" t="s">
        <v>55952</v>
      </c>
      <c r="D23592" s="57" t="s">
        <v>55953</v>
      </c>
    </row>
    <row r="23593" spans="1:4">
      <c r="A23593" s="57" t="s">
        <v>55954</v>
      </c>
      <c r="B23593" s="57" t="s">
        <v>12940</v>
      </c>
      <c r="C23593" s="57" t="s">
        <v>55955</v>
      </c>
      <c r="D23593" s="57" t="s">
        <v>55956</v>
      </c>
    </row>
    <row r="23594" spans="1:4">
      <c r="A23594" s="57" t="s">
        <v>55957</v>
      </c>
      <c r="B23594" s="57" t="s">
        <v>12940</v>
      </c>
      <c r="C23594" s="57" t="s">
        <v>55958</v>
      </c>
      <c r="D23594" s="57" t="s">
        <v>55959</v>
      </c>
    </row>
    <row r="23595" spans="1:4">
      <c r="A23595" s="57" t="s">
        <v>55957</v>
      </c>
      <c r="B23595" s="57"/>
      <c r="C23595" s="57" t="s">
        <v>55960</v>
      </c>
      <c r="D23595" s="57" t="s">
        <v>55961</v>
      </c>
    </row>
    <row r="23596" spans="1:4">
      <c r="A23596" s="57" t="s">
        <v>55957</v>
      </c>
      <c r="B23596" s="57"/>
      <c r="C23596" s="57" t="s">
        <v>55962</v>
      </c>
      <c r="D23596" s="57" t="s">
        <v>55963</v>
      </c>
    </row>
    <row r="23597" spans="1:4">
      <c r="A23597" s="57" t="s">
        <v>55964</v>
      </c>
      <c r="B23597" s="57" t="s">
        <v>12940</v>
      </c>
      <c r="C23597" s="57" t="s">
        <v>55965</v>
      </c>
      <c r="D23597" s="57" t="s">
        <v>55966</v>
      </c>
    </row>
    <row r="23598" spans="1:4">
      <c r="A23598" s="57" t="s">
        <v>55967</v>
      </c>
      <c r="B23598" s="57" t="s">
        <v>12940</v>
      </c>
      <c r="C23598" s="57" t="s">
        <v>55968</v>
      </c>
      <c r="D23598" s="57" t="s">
        <v>55969</v>
      </c>
    </row>
    <row r="23599" spans="1:4">
      <c r="A23599" s="57" t="s">
        <v>55967</v>
      </c>
      <c r="B23599" s="57"/>
      <c r="C23599" s="57" t="s">
        <v>55970</v>
      </c>
      <c r="D23599" s="57" t="s">
        <v>55971</v>
      </c>
    </row>
    <row r="23600" spans="1:4">
      <c r="A23600" s="57" t="s">
        <v>55967</v>
      </c>
      <c r="B23600" s="57"/>
      <c r="C23600" s="57" t="s">
        <v>55972</v>
      </c>
      <c r="D23600" s="57" t="s">
        <v>55973</v>
      </c>
    </row>
    <row r="23601" spans="1:4">
      <c r="A23601" s="57" t="s">
        <v>55974</v>
      </c>
      <c r="B23601" s="57" t="s">
        <v>12940</v>
      </c>
      <c r="C23601" s="57" t="s">
        <v>55975</v>
      </c>
      <c r="D23601" s="57" t="s">
        <v>45859</v>
      </c>
    </row>
    <row r="23602" spans="1:4">
      <c r="A23602" s="57" t="s">
        <v>55976</v>
      </c>
      <c r="B23602" s="57" t="s">
        <v>12940</v>
      </c>
      <c r="C23602" s="57" t="s">
        <v>55977</v>
      </c>
      <c r="D23602" s="57" t="s">
        <v>19034</v>
      </c>
    </row>
    <row r="23603" spans="1:4">
      <c r="A23603" s="57" t="s">
        <v>55976</v>
      </c>
      <c r="B23603" s="57"/>
      <c r="C23603" s="57" t="s">
        <v>55978</v>
      </c>
      <c r="D23603" s="57" t="s">
        <v>55979</v>
      </c>
    </row>
    <row r="23604" spans="1:4">
      <c r="A23604" s="57" t="s">
        <v>55980</v>
      </c>
      <c r="B23604" s="57" t="s">
        <v>12940</v>
      </c>
      <c r="C23604" s="57" t="s">
        <v>55981</v>
      </c>
      <c r="D23604" s="57" t="s">
        <v>55982</v>
      </c>
    </row>
    <row r="23605" spans="1:4">
      <c r="A23605" s="57" t="s">
        <v>55980</v>
      </c>
      <c r="B23605" s="57"/>
      <c r="C23605" s="57" t="s">
        <v>55983</v>
      </c>
      <c r="D23605" s="57" t="s">
        <v>55984</v>
      </c>
    </row>
    <row r="23606" spans="1:4">
      <c r="A23606" s="57" t="s">
        <v>55985</v>
      </c>
      <c r="B23606" s="57" t="s">
        <v>12940</v>
      </c>
      <c r="C23606" s="57" t="s">
        <v>55986</v>
      </c>
      <c r="D23606" s="57" t="s">
        <v>55987</v>
      </c>
    </row>
    <row r="23607" spans="1:4">
      <c r="A23607" s="57" t="s">
        <v>55988</v>
      </c>
      <c r="B23607" s="57" t="s">
        <v>12940</v>
      </c>
      <c r="C23607" s="57" t="s">
        <v>55989</v>
      </c>
      <c r="D23607" s="57" t="s">
        <v>55990</v>
      </c>
    </row>
    <row r="23608" spans="1:4">
      <c r="A23608" s="57" t="s">
        <v>55988</v>
      </c>
      <c r="B23608" s="57"/>
      <c r="C23608" s="57" t="s">
        <v>55991</v>
      </c>
      <c r="D23608" s="57" t="s">
        <v>55992</v>
      </c>
    </row>
    <row r="23609" spans="1:4">
      <c r="A23609" s="57" t="s">
        <v>55988</v>
      </c>
      <c r="B23609" s="57"/>
      <c r="C23609" s="57" t="s">
        <v>55993</v>
      </c>
      <c r="D23609" s="57" t="s">
        <v>55994</v>
      </c>
    </row>
    <row r="23610" spans="1:4">
      <c r="A23610" s="57" t="s">
        <v>55988</v>
      </c>
      <c r="B23610" s="57"/>
      <c r="C23610" s="57" t="s">
        <v>55995</v>
      </c>
      <c r="D23610" s="57" t="s">
        <v>55996</v>
      </c>
    </row>
    <row r="23611" spans="1:4">
      <c r="A23611" s="57" t="s">
        <v>55988</v>
      </c>
      <c r="B23611" s="57"/>
      <c r="C23611" s="57" t="s">
        <v>55997</v>
      </c>
      <c r="D23611" s="57" t="s">
        <v>55998</v>
      </c>
    </row>
    <row r="23612" spans="1:4">
      <c r="A23612" s="57" t="s">
        <v>55988</v>
      </c>
      <c r="B23612" s="57"/>
      <c r="C23612" s="57" t="s">
        <v>55999</v>
      </c>
      <c r="D23612" s="57" t="s">
        <v>56000</v>
      </c>
    </row>
    <row r="23613" spans="1:4">
      <c r="A23613" s="57" t="s">
        <v>55988</v>
      </c>
      <c r="B23613" s="57"/>
      <c r="C23613" s="57" t="s">
        <v>56001</v>
      </c>
      <c r="D23613" s="57" t="s">
        <v>56002</v>
      </c>
    </row>
    <row r="23614" spans="1:4">
      <c r="A23614" s="57" t="s">
        <v>55988</v>
      </c>
      <c r="B23614" s="57"/>
      <c r="C23614" s="57" t="s">
        <v>56003</v>
      </c>
      <c r="D23614" s="57" t="s">
        <v>56004</v>
      </c>
    </row>
    <row r="23615" spans="1:4">
      <c r="A23615" s="57" t="s">
        <v>55988</v>
      </c>
      <c r="B23615" s="57"/>
      <c r="C23615" s="57" t="s">
        <v>56005</v>
      </c>
      <c r="D23615" s="57" t="s">
        <v>56006</v>
      </c>
    </row>
    <row r="23616" spans="1:4">
      <c r="A23616" s="57" t="s">
        <v>55988</v>
      </c>
      <c r="B23616" s="57"/>
      <c r="C23616" s="57" t="s">
        <v>56007</v>
      </c>
      <c r="D23616" s="57" t="s">
        <v>56008</v>
      </c>
    </row>
    <row r="23617" spans="1:4">
      <c r="A23617" s="57" t="s">
        <v>55988</v>
      </c>
      <c r="B23617" s="57"/>
      <c r="C23617" s="57" t="s">
        <v>56009</v>
      </c>
      <c r="D23617" s="57" t="s">
        <v>56010</v>
      </c>
    </row>
    <row r="23618" spans="1:4">
      <c r="A23618" s="57" t="s">
        <v>55988</v>
      </c>
      <c r="B23618" s="57"/>
      <c r="C23618" s="57" t="s">
        <v>56011</v>
      </c>
      <c r="D23618" s="57" t="s">
        <v>56012</v>
      </c>
    </row>
    <row r="23619" spans="1:4">
      <c r="A23619" s="57" t="s">
        <v>55988</v>
      </c>
      <c r="B23619" s="57"/>
      <c r="C23619" s="57" t="s">
        <v>56013</v>
      </c>
      <c r="D23619" s="57" t="s">
        <v>56014</v>
      </c>
    </row>
    <row r="23620" spans="1:4">
      <c r="A23620" s="57" t="s">
        <v>55988</v>
      </c>
      <c r="B23620" s="57"/>
      <c r="C23620" s="57" t="s">
        <v>56015</v>
      </c>
      <c r="D23620" s="57" t="s">
        <v>56016</v>
      </c>
    </row>
    <row r="23621" spans="1:4">
      <c r="A23621" s="57" t="s">
        <v>55988</v>
      </c>
      <c r="B23621" s="57"/>
      <c r="C23621" s="57" t="s">
        <v>56017</v>
      </c>
      <c r="D23621" s="57" t="s">
        <v>56018</v>
      </c>
    </row>
    <row r="23622" spans="1:4">
      <c r="A23622" s="57" t="s">
        <v>55988</v>
      </c>
      <c r="B23622" s="57"/>
      <c r="C23622" s="57" t="s">
        <v>56019</v>
      </c>
      <c r="D23622" s="57" t="s">
        <v>56020</v>
      </c>
    </row>
    <row r="23623" spans="1:4">
      <c r="A23623" s="57" t="s">
        <v>55988</v>
      </c>
      <c r="B23623" s="57"/>
      <c r="C23623" s="57" t="s">
        <v>56021</v>
      </c>
      <c r="D23623" s="57" t="s">
        <v>56022</v>
      </c>
    </row>
    <row r="23624" spans="1:4">
      <c r="A23624" s="57" t="s">
        <v>55988</v>
      </c>
      <c r="B23624" s="57"/>
      <c r="C23624" s="57" t="s">
        <v>56023</v>
      </c>
      <c r="D23624" s="57" t="s">
        <v>56024</v>
      </c>
    </row>
    <row r="23625" spans="1:4">
      <c r="A23625" s="57" t="s">
        <v>56025</v>
      </c>
      <c r="B23625" s="57" t="s">
        <v>12940</v>
      </c>
      <c r="C23625" s="57" t="s">
        <v>56026</v>
      </c>
      <c r="D23625" s="57" t="s">
        <v>56027</v>
      </c>
    </row>
    <row r="23626" spans="1:4">
      <c r="A23626" s="57" t="s">
        <v>56028</v>
      </c>
      <c r="B23626" s="57" t="s">
        <v>12940</v>
      </c>
      <c r="C23626" s="57" t="s">
        <v>56029</v>
      </c>
      <c r="D23626" s="57" t="s">
        <v>56030</v>
      </c>
    </row>
    <row r="23627" spans="1:4">
      <c r="A23627" s="57" t="s">
        <v>56031</v>
      </c>
      <c r="B23627" s="57" t="s">
        <v>12940</v>
      </c>
      <c r="C23627" s="57" t="s">
        <v>56032</v>
      </c>
      <c r="D23627" s="57" t="s">
        <v>56033</v>
      </c>
    </row>
    <row r="23628" spans="1:4">
      <c r="A23628" s="57" t="s">
        <v>13297</v>
      </c>
      <c r="B23628" s="57" t="s">
        <v>10778</v>
      </c>
      <c r="C23628" s="57" t="s">
        <v>13298</v>
      </c>
      <c r="D23628" s="57" t="s">
        <v>13299</v>
      </c>
    </row>
    <row r="23629" spans="1:4">
      <c r="A23629" s="57" t="s">
        <v>56034</v>
      </c>
      <c r="B23629" s="57" t="s">
        <v>12940</v>
      </c>
      <c r="C23629" s="57" t="s">
        <v>56035</v>
      </c>
      <c r="D23629" s="57" t="s">
        <v>56036</v>
      </c>
    </row>
    <row r="23630" spans="1:4">
      <c r="A23630" s="57" t="s">
        <v>56037</v>
      </c>
      <c r="B23630" s="57" t="s">
        <v>12940</v>
      </c>
      <c r="C23630" s="57" t="s">
        <v>56038</v>
      </c>
      <c r="D23630" s="57" t="s">
        <v>56039</v>
      </c>
    </row>
    <row r="23631" spans="1:4">
      <c r="A23631" s="57" t="s">
        <v>56040</v>
      </c>
      <c r="B23631" s="57" t="s">
        <v>12940</v>
      </c>
      <c r="C23631" s="57" t="s">
        <v>56041</v>
      </c>
      <c r="D23631" s="57" t="s">
        <v>56042</v>
      </c>
    </row>
    <row r="23632" spans="1:4">
      <c r="A23632" s="57" t="s">
        <v>56043</v>
      </c>
      <c r="B23632" s="57" t="s">
        <v>12940</v>
      </c>
      <c r="C23632" s="57" t="s">
        <v>56044</v>
      </c>
      <c r="D23632" s="57" t="s">
        <v>56045</v>
      </c>
    </row>
    <row r="23633" spans="1:4">
      <c r="A23633" s="57" t="s">
        <v>56043</v>
      </c>
      <c r="B23633" s="57"/>
      <c r="C23633" s="57" t="s">
        <v>56046</v>
      </c>
      <c r="D23633" s="57" t="s">
        <v>56047</v>
      </c>
    </row>
    <row r="23634" spans="1:4">
      <c r="A23634" s="57" t="s">
        <v>56043</v>
      </c>
      <c r="B23634" s="57"/>
      <c r="C23634" s="57" t="s">
        <v>56048</v>
      </c>
      <c r="D23634" s="57" t="s">
        <v>56049</v>
      </c>
    </row>
    <row r="23635" spans="1:4">
      <c r="A23635" s="57" t="s">
        <v>8034</v>
      </c>
      <c r="B23635" s="57" t="s">
        <v>2622</v>
      </c>
      <c r="C23635" s="57" t="s">
        <v>5016</v>
      </c>
      <c r="D23635" s="57" t="s">
        <v>5017</v>
      </c>
    </row>
    <row r="23636" spans="1:4">
      <c r="A23636" s="57" t="s">
        <v>8034</v>
      </c>
      <c r="B23636" s="57" t="s">
        <v>2622</v>
      </c>
      <c r="C23636" s="57" t="s">
        <v>13300</v>
      </c>
      <c r="D23636" s="57" t="s">
        <v>13301</v>
      </c>
    </row>
    <row r="23637" spans="1:4">
      <c r="A23637" s="57" t="s">
        <v>8034</v>
      </c>
      <c r="B23637" s="57" t="s">
        <v>2622</v>
      </c>
      <c r="C23637" s="57" t="s">
        <v>17619</v>
      </c>
      <c r="D23637" s="57" t="s">
        <v>17620</v>
      </c>
    </row>
    <row r="23638" spans="1:4">
      <c r="A23638" s="57" t="s">
        <v>56050</v>
      </c>
      <c r="B23638" s="57" t="s">
        <v>12940</v>
      </c>
      <c r="C23638" s="57" t="s">
        <v>56051</v>
      </c>
      <c r="D23638" s="57" t="s">
        <v>56052</v>
      </c>
    </row>
    <row r="23639" spans="1:4">
      <c r="A23639" s="57" t="s">
        <v>56053</v>
      </c>
      <c r="B23639" s="57" t="s">
        <v>12940</v>
      </c>
      <c r="C23639" s="57" t="s">
        <v>56054</v>
      </c>
      <c r="D23639" s="57" t="s">
        <v>56055</v>
      </c>
    </row>
    <row r="23640" spans="1:4">
      <c r="A23640" s="57" t="s">
        <v>56056</v>
      </c>
      <c r="B23640" s="57" t="s">
        <v>12940</v>
      </c>
      <c r="C23640" s="57" t="s">
        <v>56057</v>
      </c>
      <c r="D23640" s="57" t="s">
        <v>56058</v>
      </c>
    </row>
    <row r="23641" spans="1:4">
      <c r="A23641" s="57" t="s">
        <v>56059</v>
      </c>
      <c r="B23641" s="57" t="s">
        <v>12940</v>
      </c>
      <c r="C23641" s="57" t="s">
        <v>56060</v>
      </c>
      <c r="D23641" s="57" t="s">
        <v>56061</v>
      </c>
    </row>
    <row r="23642" spans="1:4">
      <c r="A23642" s="57" t="s">
        <v>56059</v>
      </c>
      <c r="B23642" s="57"/>
      <c r="C23642" s="57" t="s">
        <v>56062</v>
      </c>
      <c r="D23642" s="57" t="s">
        <v>56063</v>
      </c>
    </row>
    <row r="23643" spans="1:4">
      <c r="A23643" s="57" t="s">
        <v>56064</v>
      </c>
      <c r="B23643" s="57" t="s">
        <v>12940</v>
      </c>
      <c r="C23643" s="57" t="s">
        <v>56065</v>
      </c>
      <c r="D23643" s="57" t="s">
        <v>2836</v>
      </c>
    </row>
    <row r="23644" spans="1:4">
      <c r="A23644" s="57" t="s">
        <v>56066</v>
      </c>
      <c r="B23644" s="57" t="s">
        <v>12940</v>
      </c>
      <c r="C23644" s="57" t="s">
        <v>56067</v>
      </c>
      <c r="D23644" s="57" t="s">
        <v>56068</v>
      </c>
    </row>
    <row r="23645" spans="1:4">
      <c r="A23645" s="57" t="s">
        <v>56066</v>
      </c>
      <c r="B23645" s="57"/>
      <c r="C23645" s="57" t="s">
        <v>56069</v>
      </c>
      <c r="D23645" s="57" t="s">
        <v>56070</v>
      </c>
    </row>
    <row r="23646" spans="1:4">
      <c r="A23646" s="57" t="s">
        <v>56066</v>
      </c>
      <c r="B23646" s="57"/>
      <c r="C23646" s="57" t="s">
        <v>56071</v>
      </c>
      <c r="D23646" s="57" t="s">
        <v>56072</v>
      </c>
    </row>
    <row r="23647" spans="1:4">
      <c r="A23647" s="57" t="s">
        <v>56066</v>
      </c>
      <c r="B23647" s="57"/>
      <c r="C23647" s="57" t="s">
        <v>56073</v>
      </c>
      <c r="D23647" s="57" t="s">
        <v>56074</v>
      </c>
    </row>
    <row r="23648" spans="1:4">
      <c r="A23648" s="57" t="s">
        <v>56066</v>
      </c>
      <c r="B23648" s="57"/>
      <c r="C23648" s="57" t="s">
        <v>56075</v>
      </c>
      <c r="D23648" s="57" t="s">
        <v>56076</v>
      </c>
    </row>
    <row r="23649" spans="1:4">
      <c r="A23649" s="57" t="s">
        <v>56066</v>
      </c>
      <c r="B23649" s="57"/>
      <c r="C23649" s="57" t="s">
        <v>56077</v>
      </c>
      <c r="D23649" s="57" t="s">
        <v>56078</v>
      </c>
    </row>
    <row r="23650" spans="1:4">
      <c r="A23650" s="57" t="s">
        <v>56066</v>
      </c>
      <c r="B23650" s="57"/>
      <c r="C23650" s="57" t="s">
        <v>56079</v>
      </c>
      <c r="D23650" s="57" t="s">
        <v>56080</v>
      </c>
    </row>
    <row r="23651" spans="1:4">
      <c r="A23651" s="57" t="s">
        <v>56081</v>
      </c>
      <c r="B23651" s="57" t="s">
        <v>12940</v>
      </c>
      <c r="C23651" s="57" t="s">
        <v>56082</v>
      </c>
      <c r="D23651" s="57" t="s">
        <v>56083</v>
      </c>
    </row>
    <row r="23652" spans="1:4">
      <c r="A23652" s="57" t="s">
        <v>56084</v>
      </c>
      <c r="B23652" s="57" t="s">
        <v>12940</v>
      </c>
      <c r="C23652" s="57" t="s">
        <v>56085</v>
      </c>
      <c r="D23652" s="57" t="s">
        <v>56086</v>
      </c>
    </row>
    <row r="23653" spans="1:4">
      <c r="A23653" s="57" t="s">
        <v>56087</v>
      </c>
      <c r="B23653" s="57" t="s">
        <v>12940</v>
      </c>
      <c r="C23653" s="57" t="s">
        <v>56088</v>
      </c>
      <c r="D23653" s="57" t="s">
        <v>56089</v>
      </c>
    </row>
    <row r="23654" spans="1:4">
      <c r="A23654" s="57" t="s">
        <v>56090</v>
      </c>
      <c r="B23654" s="57" t="s">
        <v>12940</v>
      </c>
      <c r="C23654" s="57" t="s">
        <v>56091</v>
      </c>
      <c r="D23654" s="57" t="s">
        <v>56092</v>
      </c>
    </row>
    <row r="23655" spans="1:4">
      <c r="A23655" s="57" t="s">
        <v>56090</v>
      </c>
      <c r="B23655" s="57"/>
      <c r="C23655" s="57" t="s">
        <v>56093</v>
      </c>
      <c r="D23655" s="57" t="s">
        <v>56094</v>
      </c>
    </row>
    <row r="23656" spans="1:4">
      <c r="A23656" s="57" t="s">
        <v>56095</v>
      </c>
      <c r="B23656" s="57" t="s">
        <v>12940</v>
      </c>
      <c r="C23656" s="57" t="s">
        <v>56096</v>
      </c>
      <c r="D23656" s="57" t="s">
        <v>56097</v>
      </c>
    </row>
    <row r="23657" spans="1:4">
      <c r="A23657" s="57" t="s">
        <v>56095</v>
      </c>
      <c r="B23657" s="57"/>
      <c r="C23657" s="57" t="s">
        <v>56098</v>
      </c>
      <c r="D23657" s="57" t="s">
        <v>56099</v>
      </c>
    </row>
    <row r="23658" spans="1:4">
      <c r="A23658" s="57" t="s">
        <v>56095</v>
      </c>
      <c r="B23658" s="57"/>
      <c r="C23658" s="57" t="s">
        <v>56100</v>
      </c>
      <c r="D23658" s="57" t="s">
        <v>56101</v>
      </c>
    </row>
    <row r="23659" spans="1:4">
      <c r="A23659" s="57" t="s">
        <v>56102</v>
      </c>
      <c r="B23659" s="57" t="s">
        <v>12940</v>
      </c>
      <c r="C23659" s="57" t="s">
        <v>56103</v>
      </c>
      <c r="D23659" s="57" t="s">
        <v>56104</v>
      </c>
    </row>
    <row r="23660" spans="1:4">
      <c r="A23660" s="57" t="s">
        <v>17621</v>
      </c>
      <c r="B23660" s="57" t="s">
        <v>16420</v>
      </c>
      <c r="C23660" s="57" t="s">
        <v>17622</v>
      </c>
      <c r="D23660" s="57" t="s">
        <v>17492</v>
      </c>
    </row>
    <row r="23661" spans="1:4">
      <c r="A23661" s="57" t="s">
        <v>56105</v>
      </c>
      <c r="B23661" s="57" t="s">
        <v>12940</v>
      </c>
      <c r="C23661" s="57" t="s">
        <v>56106</v>
      </c>
      <c r="D23661" s="57" t="s">
        <v>56107</v>
      </c>
    </row>
    <row r="23662" spans="1:4">
      <c r="A23662" s="57" t="s">
        <v>56105</v>
      </c>
      <c r="B23662" s="57"/>
      <c r="C23662" s="57" t="s">
        <v>56108</v>
      </c>
      <c r="D23662" s="57" t="s">
        <v>56109</v>
      </c>
    </row>
    <row r="23663" spans="1:4">
      <c r="A23663" s="57" t="s">
        <v>56110</v>
      </c>
      <c r="B23663" s="57" t="s">
        <v>12940</v>
      </c>
      <c r="C23663" s="57" t="s">
        <v>56111</v>
      </c>
      <c r="D23663" s="57" t="s">
        <v>56112</v>
      </c>
    </row>
    <row r="23664" spans="1:4">
      <c r="A23664" s="57" t="s">
        <v>56113</v>
      </c>
      <c r="B23664" s="57" t="s">
        <v>12940</v>
      </c>
      <c r="C23664" s="57" t="s">
        <v>56114</v>
      </c>
      <c r="D23664" s="57" t="s">
        <v>56115</v>
      </c>
    </row>
    <row r="23665" spans="1:4">
      <c r="A23665" s="57" t="s">
        <v>56113</v>
      </c>
      <c r="B23665" s="57"/>
      <c r="C23665" s="57" t="s">
        <v>56116</v>
      </c>
      <c r="D23665" s="57" t="s">
        <v>56117</v>
      </c>
    </row>
    <row r="23666" spans="1:4">
      <c r="A23666" s="57" t="s">
        <v>56113</v>
      </c>
      <c r="B23666" s="57"/>
      <c r="C23666" s="57" t="s">
        <v>56118</v>
      </c>
      <c r="D23666" s="57" t="s">
        <v>56119</v>
      </c>
    </row>
    <row r="23667" spans="1:4">
      <c r="A23667" s="57" t="s">
        <v>56113</v>
      </c>
      <c r="B23667" s="57"/>
      <c r="C23667" s="57" t="s">
        <v>56120</v>
      </c>
      <c r="D23667" s="57" t="s">
        <v>56121</v>
      </c>
    </row>
    <row r="23668" spans="1:4">
      <c r="A23668" s="57" t="s">
        <v>56122</v>
      </c>
      <c r="B23668" s="57" t="s">
        <v>12940</v>
      </c>
      <c r="C23668" s="57" t="s">
        <v>56123</v>
      </c>
      <c r="D23668" s="57" t="s">
        <v>56124</v>
      </c>
    </row>
    <row r="23669" spans="1:4">
      <c r="A23669" s="57" t="s">
        <v>56125</v>
      </c>
      <c r="B23669" s="57" t="s">
        <v>12940</v>
      </c>
      <c r="C23669" s="57" t="s">
        <v>56126</v>
      </c>
      <c r="D23669" s="57" t="s">
        <v>56127</v>
      </c>
    </row>
    <row r="23670" spans="1:4">
      <c r="A23670" s="57" t="s">
        <v>56128</v>
      </c>
      <c r="B23670" s="57" t="s">
        <v>12940</v>
      </c>
      <c r="C23670" s="57" t="s">
        <v>56129</v>
      </c>
      <c r="D23670" s="57" t="s">
        <v>56130</v>
      </c>
    </row>
    <row r="23671" spans="1:4">
      <c r="A23671" s="57" t="s">
        <v>56128</v>
      </c>
      <c r="B23671" s="57"/>
      <c r="C23671" s="57" t="s">
        <v>56131</v>
      </c>
      <c r="D23671" s="57" t="s">
        <v>56132</v>
      </c>
    </row>
    <row r="23672" spans="1:4">
      <c r="A23672" s="57" t="s">
        <v>56133</v>
      </c>
      <c r="B23672" s="57" t="s">
        <v>12940</v>
      </c>
      <c r="C23672" s="57" t="s">
        <v>56134</v>
      </c>
      <c r="D23672" s="57" t="s">
        <v>56135</v>
      </c>
    </row>
    <row r="23673" spans="1:4">
      <c r="A23673" s="57" t="s">
        <v>56136</v>
      </c>
      <c r="B23673" s="57" t="s">
        <v>12940</v>
      </c>
      <c r="C23673" s="57" t="s">
        <v>56137</v>
      </c>
      <c r="D23673" s="57" t="s">
        <v>56138</v>
      </c>
    </row>
    <row r="23674" spans="1:4">
      <c r="A23674" s="57" t="s">
        <v>56139</v>
      </c>
      <c r="B23674" s="57" t="s">
        <v>12940</v>
      </c>
      <c r="C23674" s="57" t="s">
        <v>56140</v>
      </c>
      <c r="D23674" s="57" t="s">
        <v>56141</v>
      </c>
    </row>
    <row r="23675" spans="1:4">
      <c r="A23675" s="57" t="s">
        <v>56142</v>
      </c>
      <c r="B23675" s="57" t="s">
        <v>12940</v>
      </c>
      <c r="C23675" s="57" t="s">
        <v>56143</v>
      </c>
      <c r="D23675" s="57" t="s">
        <v>56144</v>
      </c>
    </row>
    <row r="23676" spans="1:4">
      <c r="A23676" s="57" t="s">
        <v>56145</v>
      </c>
      <c r="B23676" s="57" t="s">
        <v>12940</v>
      </c>
      <c r="C23676" s="57" t="s">
        <v>56146</v>
      </c>
      <c r="D23676" s="57" t="s">
        <v>56147</v>
      </c>
    </row>
    <row r="23677" spans="1:4">
      <c r="A23677" s="57" t="s">
        <v>56145</v>
      </c>
      <c r="B23677" s="57"/>
      <c r="C23677" s="57" t="s">
        <v>56148</v>
      </c>
      <c r="D23677" s="57" t="s">
        <v>56149</v>
      </c>
    </row>
    <row r="23678" spans="1:4">
      <c r="A23678" s="57" t="s">
        <v>56150</v>
      </c>
      <c r="B23678" s="57" t="s">
        <v>12940</v>
      </c>
      <c r="C23678" s="57" t="s">
        <v>56151</v>
      </c>
      <c r="D23678" s="57" t="s">
        <v>56152</v>
      </c>
    </row>
    <row r="23679" spans="1:4">
      <c r="A23679" s="57" t="s">
        <v>56153</v>
      </c>
      <c r="B23679" s="57" t="s">
        <v>12940</v>
      </c>
      <c r="C23679" s="57" t="s">
        <v>56154</v>
      </c>
      <c r="D23679" s="57" t="s">
        <v>56155</v>
      </c>
    </row>
    <row r="23680" spans="1:4">
      <c r="A23680" s="57" t="s">
        <v>56156</v>
      </c>
      <c r="B23680" s="57" t="s">
        <v>12940</v>
      </c>
      <c r="C23680" s="57" t="s">
        <v>56157</v>
      </c>
      <c r="D23680" s="57" t="s">
        <v>56158</v>
      </c>
    </row>
    <row r="23681" spans="1:4">
      <c r="A23681" s="57" t="s">
        <v>56159</v>
      </c>
      <c r="B23681" s="57" t="s">
        <v>12940</v>
      </c>
      <c r="C23681" s="57" t="s">
        <v>56160</v>
      </c>
      <c r="D23681" s="57" t="s">
        <v>56161</v>
      </c>
    </row>
    <row r="23682" spans="1:4">
      <c r="A23682" s="57" t="s">
        <v>56159</v>
      </c>
      <c r="B23682" s="57"/>
      <c r="C23682" s="57" t="s">
        <v>56162</v>
      </c>
      <c r="D23682" s="57" t="s">
        <v>56163</v>
      </c>
    </row>
    <row r="23683" spans="1:4">
      <c r="A23683" s="57" t="s">
        <v>56159</v>
      </c>
      <c r="B23683" s="57"/>
      <c r="C23683" s="57" t="s">
        <v>56164</v>
      </c>
      <c r="D23683" s="57" t="s">
        <v>56165</v>
      </c>
    </row>
    <row r="23684" spans="1:4">
      <c r="A23684" s="57" t="s">
        <v>56166</v>
      </c>
      <c r="B23684" s="57" t="s">
        <v>12940</v>
      </c>
      <c r="C23684" s="57" t="s">
        <v>56167</v>
      </c>
      <c r="D23684" s="57" t="s">
        <v>39369</v>
      </c>
    </row>
    <row r="23685" spans="1:4">
      <c r="A23685" s="57" t="s">
        <v>56166</v>
      </c>
      <c r="B23685" s="57"/>
      <c r="C23685" s="57" t="s">
        <v>56168</v>
      </c>
      <c r="D23685" s="57" t="s">
        <v>2836</v>
      </c>
    </row>
    <row r="23686" spans="1:4">
      <c r="A23686" s="57" t="s">
        <v>76796</v>
      </c>
      <c r="B23686" s="57" t="s">
        <v>12940</v>
      </c>
      <c r="C23686" s="57" t="s">
        <v>76797</v>
      </c>
      <c r="D23686" s="57" t="s">
        <v>76798</v>
      </c>
    </row>
    <row r="23687" spans="1:4">
      <c r="A23687" s="57" t="s">
        <v>56169</v>
      </c>
      <c r="B23687" s="57" t="s">
        <v>12940</v>
      </c>
      <c r="C23687" s="57" t="s">
        <v>56170</v>
      </c>
      <c r="D23687" s="57" t="s">
        <v>56171</v>
      </c>
    </row>
    <row r="23688" spans="1:4">
      <c r="A23688" s="57" t="s">
        <v>56169</v>
      </c>
      <c r="B23688" s="57"/>
      <c r="C23688" s="57" t="s">
        <v>56172</v>
      </c>
      <c r="D23688" s="57" t="s">
        <v>56173</v>
      </c>
    </row>
    <row r="23689" spans="1:4">
      <c r="A23689" s="57" t="s">
        <v>56174</v>
      </c>
      <c r="B23689" s="57" t="s">
        <v>12940</v>
      </c>
      <c r="C23689" s="57" t="s">
        <v>56175</v>
      </c>
      <c r="D23689" s="57" t="s">
        <v>56176</v>
      </c>
    </row>
    <row r="23690" spans="1:4">
      <c r="A23690" s="57" t="s">
        <v>56174</v>
      </c>
      <c r="B23690" s="57"/>
      <c r="C23690" s="57" t="s">
        <v>56177</v>
      </c>
      <c r="D23690" s="57" t="s">
        <v>56178</v>
      </c>
    </row>
    <row r="23691" spans="1:4">
      <c r="A23691" s="57" t="s">
        <v>56174</v>
      </c>
      <c r="B23691" s="57"/>
      <c r="C23691" s="57" t="s">
        <v>56179</v>
      </c>
      <c r="D23691" s="57" t="s">
        <v>56180</v>
      </c>
    </row>
    <row r="23692" spans="1:4">
      <c r="A23692" s="57" t="s">
        <v>56181</v>
      </c>
      <c r="B23692" s="57" t="s">
        <v>12940</v>
      </c>
      <c r="C23692" s="57" t="s">
        <v>56182</v>
      </c>
      <c r="D23692" s="57" t="s">
        <v>56183</v>
      </c>
    </row>
    <row r="23693" spans="1:4">
      <c r="A23693" s="57" t="s">
        <v>56181</v>
      </c>
      <c r="B23693" s="57"/>
      <c r="C23693" s="57" t="s">
        <v>56184</v>
      </c>
      <c r="D23693" s="57" t="s">
        <v>56185</v>
      </c>
    </row>
    <row r="23694" spans="1:4">
      <c r="A23694" s="57" t="s">
        <v>56181</v>
      </c>
      <c r="B23694" s="57"/>
      <c r="C23694" s="57" t="s">
        <v>56186</v>
      </c>
      <c r="D23694" s="57" t="s">
        <v>56187</v>
      </c>
    </row>
    <row r="23695" spans="1:4">
      <c r="A23695" s="57" t="s">
        <v>56188</v>
      </c>
      <c r="B23695" s="57" t="s">
        <v>12940</v>
      </c>
      <c r="C23695" s="57" t="s">
        <v>56189</v>
      </c>
      <c r="D23695" s="57" t="s">
        <v>56190</v>
      </c>
    </row>
    <row r="23696" spans="1:4">
      <c r="A23696" s="57" t="s">
        <v>56191</v>
      </c>
      <c r="B23696" s="57" t="s">
        <v>12940</v>
      </c>
      <c r="C23696" s="57" t="s">
        <v>56192</v>
      </c>
      <c r="D23696" s="57" t="s">
        <v>56193</v>
      </c>
    </row>
    <row r="23697" spans="1:4">
      <c r="A23697" s="57" t="s">
        <v>56191</v>
      </c>
      <c r="B23697" s="57"/>
      <c r="C23697" s="57" t="s">
        <v>56194</v>
      </c>
      <c r="D23697" s="57" t="s">
        <v>56195</v>
      </c>
    </row>
    <row r="23698" spans="1:4">
      <c r="A23698" s="57" t="s">
        <v>56191</v>
      </c>
      <c r="B23698" s="57"/>
      <c r="C23698" s="57" t="s">
        <v>56196</v>
      </c>
      <c r="D23698" s="57" t="s">
        <v>38703</v>
      </c>
    </row>
    <row r="23699" spans="1:4">
      <c r="A23699" s="57" t="s">
        <v>56191</v>
      </c>
      <c r="B23699" s="57"/>
      <c r="C23699" s="57" t="s">
        <v>56197</v>
      </c>
      <c r="D23699" s="57" t="s">
        <v>38705</v>
      </c>
    </row>
    <row r="23700" spans="1:4">
      <c r="A23700" s="57" t="s">
        <v>56191</v>
      </c>
      <c r="B23700" s="57"/>
      <c r="C23700" s="57" t="s">
        <v>76799</v>
      </c>
      <c r="D23700" s="57" t="s">
        <v>76800</v>
      </c>
    </row>
    <row r="23701" spans="1:4">
      <c r="A23701" s="57" t="s">
        <v>8035</v>
      </c>
      <c r="B23701" s="57" t="s">
        <v>10627</v>
      </c>
      <c r="C23701" s="57" t="s">
        <v>5081</v>
      </c>
      <c r="D23701" s="57" t="s">
        <v>5082</v>
      </c>
    </row>
    <row r="23702" spans="1:4">
      <c r="A23702" s="57" t="s">
        <v>56198</v>
      </c>
      <c r="B23702" s="57" t="s">
        <v>12940</v>
      </c>
      <c r="C23702" s="57" t="s">
        <v>56199</v>
      </c>
      <c r="D23702" s="57" t="s">
        <v>56200</v>
      </c>
    </row>
    <row r="23703" spans="1:4">
      <c r="A23703" s="57" t="s">
        <v>56198</v>
      </c>
      <c r="B23703" s="57"/>
      <c r="C23703" s="57" t="s">
        <v>56201</v>
      </c>
      <c r="D23703" s="57" t="s">
        <v>56202</v>
      </c>
    </row>
    <row r="23704" spans="1:4">
      <c r="A23704" s="57" t="s">
        <v>56198</v>
      </c>
      <c r="B23704" s="57"/>
      <c r="C23704" s="57" t="s">
        <v>56203</v>
      </c>
      <c r="D23704" s="57" t="s">
        <v>56204</v>
      </c>
    </row>
    <row r="23705" spans="1:4">
      <c r="A23705" s="57" t="s">
        <v>56198</v>
      </c>
      <c r="B23705" s="57"/>
      <c r="C23705" s="57" t="s">
        <v>56205</v>
      </c>
      <c r="D23705" s="57" t="s">
        <v>56206</v>
      </c>
    </row>
    <row r="23706" spans="1:4">
      <c r="A23706" s="57" t="s">
        <v>56198</v>
      </c>
      <c r="B23706" s="57"/>
      <c r="C23706" s="57" t="s">
        <v>56207</v>
      </c>
      <c r="D23706" s="57" t="s">
        <v>56208</v>
      </c>
    </row>
    <row r="23707" spans="1:4">
      <c r="A23707" s="57" t="s">
        <v>56198</v>
      </c>
      <c r="B23707" s="57"/>
      <c r="C23707" s="57" t="s">
        <v>56209</v>
      </c>
      <c r="D23707" s="57" t="s">
        <v>56210</v>
      </c>
    </row>
    <row r="23708" spans="1:4">
      <c r="A23708" s="57" t="s">
        <v>56211</v>
      </c>
      <c r="B23708" s="57" t="s">
        <v>12940</v>
      </c>
      <c r="C23708" s="57" t="s">
        <v>56212</v>
      </c>
      <c r="D23708" s="57" t="s">
        <v>19034</v>
      </c>
    </row>
    <row r="23709" spans="1:4">
      <c r="A23709" s="57" t="s">
        <v>56213</v>
      </c>
      <c r="B23709" s="57" t="s">
        <v>12940</v>
      </c>
      <c r="C23709" s="57" t="s">
        <v>56214</v>
      </c>
      <c r="D23709" s="57" t="s">
        <v>56215</v>
      </c>
    </row>
    <row r="23710" spans="1:4">
      <c r="A23710" s="57" t="s">
        <v>56216</v>
      </c>
      <c r="B23710" s="57" t="s">
        <v>12940</v>
      </c>
      <c r="C23710" s="57" t="s">
        <v>56217</v>
      </c>
      <c r="D23710" s="57" t="s">
        <v>56218</v>
      </c>
    </row>
    <row r="23711" spans="1:4">
      <c r="A23711" s="57" t="s">
        <v>56219</v>
      </c>
      <c r="B23711" s="57" t="s">
        <v>12940</v>
      </c>
      <c r="C23711" s="57" t="s">
        <v>56220</v>
      </c>
      <c r="D23711" s="57" t="s">
        <v>56221</v>
      </c>
    </row>
    <row r="23712" spans="1:4">
      <c r="A23712" s="57" t="s">
        <v>56222</v>
      </c>
      <c r="B23712" s="57" t="s">
        <v>12940</v>
      </c>
      <c r="C23712" s="57" t="s">
        <v>56223</v>
      </c>
      <c r="D23712" s="57" t="s">
        <v>56224</v>
      </c>
    </row>
    <row r="23713" spans="1:4">
      <c r="A23713" s="57" t="s">
        <v>8036</v>
      </c>
      <c r="B23713" s="57" t="s">
        <v>2623</v>
      </c>
      <c r="C23713" s="57" t="s">
        <v>5087</v>
      </c>
      <c r="D23713" s="57" t="s">
        <v>5088</v>
      </c>
    </row>
    <row r="23714" spans="1:4">
      <c r="A23714" s="57" t="s">
        <v>8036</v>
      </c>
      <c r="B23714" s="57" t="s">
        <v>2623</v>
      </c>
      <c r="C23714" s="57" t="s">
        <v>5089</v>
      </c>
      <c r="D23714" s="57" t="s">
        <v>5088</v>
      </c>
    </row>
    <row r="23715" spans="1:4">
      <c r="A23715" s="57" t="s">
        <v>77541</v>
      </c>
      <c r="B23715" s="57" t="s">
        <v>12940</v>
      </c>
      <c r="C23715" s="57" t="s">
        <v>77542</v>
      </c>
      <c r="D23715" s="57" t="s">
        <v>77543</v>
      </c>
    </row>
    <row r="23716" spans="1:4">
      <c r="A23716" s="57" t="s">
        <v>8037</v>
      </c>
      <c r="B23716" s="57" t="s">
        <v>846</v>
      </c>
      <c r="C23716" s="57" t="s">
        <v>7552</v>
      </c>
      <c r="D23716" s="57" t="s">
        <v>7553</v>
      </c>
    </row>
    <row r="23717" spans="1:4">
      <c r="A23717" s="57" t="s">
        <v>8037</v>
      </c>
      <c r="B23717" s="57" t="s">
        <v>846</v>
      </c>
      <c r="C23717" s="57" t="s">
        <v>9441</v>
      </c>
      <c r="D23717" s="57" t="s">
        <v>9442</v>
      </c>
    </row>
    <row r="23718" spans="1:4">
      <c r="A23718" s="57" t="s">
        <v>56225</v>
      </c>
      <c r="B23718" s="57" t="s">
        <v>12940</v>
      </c>
      <c r="C23718" s="57" t="s">
        <v>56226</v>
      </c>
      <c r="D23718" s="57" t="s">
        <v>56227</v>
      </c>
    </row>
    <row r="23719" spans="1:4">
      <c r="A23719" s="57" t="s">
        <v>56228</v>
      </c>
      <c r="B23719" s="57" t="s">
        <v>12940</v>
      </c>
      <c r="C23719" s="57" t="s">
        <v>56229</v>
      </c>
      <c r="D23719" s="57" t="s">
        <v>56230</v>
      </c>
    </row>
    <row r="23720" spans="1:4">
      <c r="A23720" s="57" t="s">
        <v>56228</v>
      </c>
      <c r="B23720" s="57"/>
      <c r="C23720" s="57" t="s">
        <v>56231</v>
      </c>
      <c r="D23720" s="57" t="s">
        <v>56232</v>
      </c>
    </row>
    <row r="23721" spans="1:4">
      <c r="A23721" s="57" t="s">
        <v>56228</v>
      </c>
      <c r="B23721" s="57"/>
      <c r="C23721" s="57" t="s">
        <v>56233</v>
      </c>
      <c r="D23721" s="57" t="s">
        <v>56234</v>
      </c>
    </row>
    <row r="23722" spans="1:4">
      <c r="A23722" s="57" t="s">
        <v>56235</v>
      </c>
      <c r="B23722" s="57" t="s">
        <v>12940</v>
      </c>
      <c r="C23722" s="57" t="s">
        <v>56236</v>
      </c>
      <c r="D23722" s="57" t="s">
        <v>56237</v>
      </c>
    </row>
    <row r="23723" spans="1:4">
      <c r="A23723" s="57" t="s">
        <v>56235</v>
      </c>
      <c r="B23723" s="57"/>
      <c r="C23723" s="57" t="s">
        <v>56238</v>
      </c>
      <c r="D23723" s="57" t="s">
        <v>56239</v>
      </c>
    </row>
    <row r="23724" spans="1:4">
      <c r="A23724" s="57" t="s">
        <v>56240</v>
      </c>
      <c r="B23724" s="57" t="s">
        <v>12940</v>
      </c>
      <c r="C23724" s="57" t="s">
        <v>56241</v>
      </c>
      <c r="D23724" s="57" t="s">
        <v>56242</v>
      </c>
    </row>
    <row r="23725" spans="1:4">
      <c r="A23725" s="57" t="s">
        <v>56243</v>
      </c>
      <c r="B23725" s="57" t="s">
        <v>12940</v>
      </c>
      <c r="C23725" s="57" t="s">
        <v>56244</v>
      </c>
      <c r="D23725" s="57" t="s">
        <v>56245</v>
      </c>
    </row>
    <row r="23726" spans="1:4">
      <c r="A23726" s="57" t="s">
        <v>56243</v>
      </c>
      <c r="B23726" s="57"/>
      <c r="C23726" s="57" t="s">
        <v>76801</v>
      </c>
      <c r="D23726" s="57" t="s">
        <v>76802</v>
      </c>
    </row>
    <row r="23727" spans="1:4">
      <c r="A23727" s="57" t="s">
        <v>56246</v>
      </c>
      <c r="B23727" s="57" t="s">
        <v>12940</v>
      </c>
      <c r="C23727" s="57" t="s">
        <v>56247</v>
      </c>
      <c r="D23727" s="57" t="s">
        <v>56248</v>
      </c>
    </row>
    <row r="23728" spans="1:4">
      <c r="A23728" s="57" t="s">
        <v>56246</v>
      </c>
      <c r="B23728" s="57"/>
      <c r="C23728" s="57" t="s">
        <v>56249</v>
      </c>
      <c r="D23728" s="57" t="s">
        <v>56250</v>
      </c>
    </row>
    <row r="23729" spans="1:4">
      <c r="A23729" s="57" t="s">
        <v>56246</v>
      </c>
      <c r="B23729" s="57"/>
      <c r="C23729" s="57" t="s">
        <v>56251</v>
      </c>
      <c r="D23729" s="57" t="s">
        <v>56252</v>
      </c>
    </row>
    <row r="23730" spans="1:4">
      <c r="A23730" s="57" t="s">
        <v>56253</v>
      </c>
      <c r="B23730" s="57" t="s">
        <v>12940</v>
      </c>
      <c r="C23730" s="57" t="s">
        <v>56254</v>
      </c>
      <c r="D23730" s="57" t="s">
        <v>56255</v>
      </c>
    </row>
    <row r="23731" spans="1:4">
      <c r="A23731" s="57" t="s">
        <v>56256</v>
      </c>
      <c r="B23731" s="57" t="s">
        <v>12940</v>
      </c>
      <c r="C23731" s="57" t="s">
        <v>56257</v>
      </c>
      <c r="D23731" s="57" t="s">
        <v>56258</v>
      </c>
    </row>
    <row r="23732" spans="1:4">
      <c r="A23732" s="57" t="s">
        <v>56256</v>
      </c>
      <c r="B23732" s="57"/>
      <c r="C23732" s="57" t="s">
        <v>56259</v>
      </c>
      <c r="D23732" s="57" t="s">
        <v>56260</v>
      </c>
    </row>
    <row r="23733" spans="1:4">
      <c r="A23733" s="57" t="s">
        <v>56256</v>
      </c>
      <c r="B23733" s="57"/>
      <c r="C23733" s="57" t="s">
        <v>56261</v>
      </c>
      <c r="D23733" s="57" t="s">
        <v>56262</v>
      </c>
    </row>
    <row r="23734" spans="1:4">
      <c r="A23734" s="57" t="s">
        <v>56256</v>
      </c>
      <c r="B23734" s="57"/>
      <c r="C23734" s="57" t="s">
        <v>56263</v>
      </c>
      <c r="D23734" s="57" t="s">
        <v>56264</v>
      </c>
    </row>
    <row r="23735" spans="1:4">
      <c r="A23735" s="57" t="s">
        <v>56256</v>
      </c>
      <c r="B23735" s="57"/>
      <c r="C23735" s="57" t="s">
        <v>56265</v>
      </c>
      <c r="D23735" s="57" t="s">
        <v>56266</v>
      </c>
    </row>
    <row r="23736" spans="1:4">
      <c r="A23736" s="57" t="s">
        <v>56256</v>
      </c>
      <c r="B23736" s="57"/>
      <c r="C23736" s="57" t="s">
        <v>56267</v>
      </c>
      <c r="D23736" s="57" t="s">
        <v>56268</v>
      </c>
    </row>
    <row r="23737" spans="1:4">
      <c r="A23737" s="57" t="s">
        <v>56256</v>
      </c>
      <c r="B23737" s="57"/>
      <c r="C23737" s="57" t="s">
        <v>56269</v>
      </c>
      <c r="D23737" s="57" t="s">
        <v>56270</v>
      </c>
    </row>
    <row r="23738" spans="1:4">
      <c r="A23738" s="57" t="s">
        <v>56271</v>
      </c>
      <c r="B23738" s="57" t="s">
        <v>12940</v>
      </c>
      <c r="C23738" s="57" t="s">
        <v>56272</v>
      </c>
      <c r="D23738" s="57" t="s">
        <v>56273</v>
      </c>
    </row>
    <row r="23739" spans="1:4">
      <c r="A23739" s="57" t="s">
        <v>56271</v>
      </c>
      <c r="B23739" s="57"/>
      <c r="C23739" s="57" t="s">
        <v>56274</v>
      </c>
      <c r="D23739" s="57" t="s">
        <v>56275</v>
      </c>
    </row>
    <row r="23740" spans="1:4">
      <c r="A23740" s="57" t="s">
        <v>56271</v>
      </c>
      <c r="B23740" s="57"/>
      <c r="C23740" s="57" t="s">
        <v>56276</v>
      </c>
      <c r="D23740" s="57" t="s">
        <v>56277</v>
      </c>
    </row>
    <row r="23741" spans="1:4">
      <c r="A23741" s="57" t="s">
        <v>56271</v>
      </c>
      <c r="B23741" s="57"/>
      <c r="C23741" s="57" t="s">
        <v>56278</v>
      </c>
      <c r="D23741" s="57" t="s">
        <v>56279</v>
      </c>
    </row>
    <row r="23742" spans="1:4">
      <c r="A23742" s="57" t="s">
        <v>56280</v>
      </c>
      <c r="B23742" s="57" t="s">
        <v>12940</v>
      </c>
      <c r="C23742" s="57" t="s">
        <v>56281</v>
      </c>
      <c r="D23742" s="57" t="s">
        <v>56282</v>
      </c>
    </row>
    <row r="23743" spans="1:4">
      <c r="A23743" s="57" t="s">
        <v>56283</v>
      </c>
      <c r="B23743" s="57" t="s">
        <v>12940</v>
      </c>
      <c r="C23743" s="57" t="s">
        <v>56284</v>
      </c>
      <c r="D23743" s="57" t="s">
        <v>56285</v>
      </c>
    </row>
    <row r="23744" spans="1:4">
      <c r="A23744" s="57" t="s">
        <v>56283</v>
      </c>
      <c r="B23744" s="57"/>
      <c r="C23744" s="57" t="s">
        <v>56286</v>
      </c>
      <c r="D23744" s="57" t="s">
        <v>56287</v>
      </c>
    </row>
    <row r="23745" spans="1:4">
      <c r="A23745" s="57" t="s">
        <v>56283</v>
      </c>
      <c r="B23745" s="57"/>
      <c r="C23745" s="57" t="s">
        <v>56288</v>
      </c>
      <c r="D23745" s="57" t="s">
        <v>56289</v>
      </c>
    </row>
    <row r="23746" spans="1:4">
      <c r="A23746" s="57" t="s">
        <v>56283</v>
      </c>
      <c r="B23746" s="57"/>
      <c r="C23746" s="57" t="s">
        <v>56290</v>
      </c>
      <c r="D23746" s="57" t="s">
        <v>56291</v>
      </c>
    </row>
    <row r="23747" spans="1:4">
      <c r="A23747" s="57" t="s">
        <v>56283</v>
      </c>
      <c r="B23747" s="57"/>
      <c r="C23747" s="57" t="s">
        <v>56292</v>
      </c>
      <c r="D23747" s="57" t="s">
        <v>56293</v>
      </c>
    </row>
    <row r="23748" spans="1:4">
      <c r="A23748" s="57" t="s">
        <v>56283</v>
      </c>
      <c r="B23748" s="57"/>
      <c r="C23748" s="57" t="s">
        <v>56294</v>
      </c>
      <c r="D23748" s="57" t="s">
        <v>56295</v>
      </c>
    </row>
    <row r="23749" spans="1:4">
      <c r="A23749" s="57" t="s">
        <v>56283</v>
      </c>
      <c r="B23749" s="57"/>
      <c r="C23749" s="57" t="s">
        <v>56296</v>
      </c>
      <c r="D23749" s="57" t="s">
        <v>56297</v>
      </c>
    </row>
    <row r="23750" spans="1:4">
      <c r="A23750" s="57" t="s">
        <v>56283</v>
      </c>
      <c r="B23750" s="57"/>
      <c r="C23750" s="57" t="s">
        <v>56298</v>
      </c>
      <c r="D23750" s="57" t="s">
        <v>56299</v>
      </c>
    </row>
    <row r="23751" spans="1:4">
      <c r="A23751" s="57" t="s">
        <v>56283</v>
      </c>
      <c r="B23751" s="57"/>
      <c r="C23751" s="57" t="s">
        <v>56300</v>
      </c>
      <c r="D23751" s="57" t="s">
        <v>56301</v>
      </c>
    </row>
    <row r="23752" spans="1:4">
      <c r="A23752" s="57" t="s">
        <v>56302</v>
      </c>
      <c r="B23752" s="57" t="s">
        <v>12940</v>
      </c>
      <c r="C23752" s="57" t="s">
        <v>56303</v>
      </c>
      <c r="D23752" s="57" t="s">
        <v>56304</v>
      </c>
    </row>
    <row r="23753" spans="1:4">
      <c r="A23753" s="57" t="s">
        <v>56302</v>
      </c>
      <c r="B23753" s="57"/>
      <c r="C23753" s="57" t="s">
        <v>56305</v>
      </c>
      <c r="D23753" s="57" t="s">
        <v>56306</v>
      </c>
    </row>
    <row r="23754" spans="1:4">
      <c r="A23754" s="57" t="s">
        <v>76803</v>
      </c>
      <c r="B23754" s="57" t="s">
        <v>12940</v>
      </c>
      <c r="C23754" s="57" t="s">
        <v>76804</v>
      </c>
      <c r="D23754" s="57" t="s">
        <v>76805</v>
      </c>
    </row>
    <row r="23755" spans="1:4">
      <c r="A23755" s="57" t="s">
        <v>56307</v>
      </c>
      <c r="B23755" s="57" t="s">
        <v>12940</v>
      </c>
      <c r="C23755" s="57" t="s">
        <v>56308</v>
      </c>
      <c r="D23755" s="57" t="s">
        <v>56309</v>
      </c>
    </row>
    <row r="23756" spans="1:4">
      <c r="A23756" s="57" t="s">
        <v>56310</v>
      </c>
      <c r="B23756" s="57" t="s">
        <v>12940</v>
      </c>
      <c r="C23756" s="57" t="s">
        <v>56311</v>
      </c>
      <c r="D23756" s="57" t="s">
        <v>56312</v>
      </c>
    </row>
    <row r="23757" spans="1:4">
      <c r="A23757" s="57" t="s">
        <v>56313</v>
      </c>
      <c r="B23757" s="57" t="s">
        <v>12940</v>
      </c>
      <c r="C23757" s="57" t="s">
        <v>56314</v>
      </c>
      <c r="D23757" s="57" t="s">
        <v>56315</v>
      </c>
    </row>
    <row r="23758" spans="1:4">
      <c r="A23758" s="57" t="s">
        <v>56313</v>
      </c>
      <c r="B23758" s="57"/>
      <c r="C23758" s="57" t="s">
        <v>56316</v>
      </c>
      <c r="D23758" s="57" t="s">
        <v>56317</v>
      </c>
    </row>
    <row r="23759" spans="1:4">
      <c r="A23759" s="57" t="s">
        <v>56318</v>
      </c>
      <c r="B23759" s="57" t="s">
        <v>12940</v>
      </c>
      <c r="C23759" s="57" t="s">
        <v>56319</v>
      </c>
      <c r="D23759" s="57" t="s">
        <v>56320</v>
      </c>
    </row>
    <row r="23760" spans="1:4">
      <c r="A23760" s="57" t="s">
        <v>56321</v>
      </c>
      <c r="B23760" s="57" t="s">
        <v>12940</v>
      </c>
      <c r="C23760" s="57" t="s">
        <v>56322</v>
      </c>
      <c r="D23760" s="57" t="s">
        <v>56323</v>
      </c>
    </row>
    <row r="23761" spans="1:4">
      <c r="A23761" s="57" t="s">
        <v>56321</v>
      </c>
      <c r="B23761" s="57"/>
      <c r="C23761" s="57" t="s">
        <v>56324</v>
      </c>
      <c r="D23761" s="57" t="s">
        <v>56325</v>
      </c>
    </row>
    <row r="23762" spans="1:4">
      <c r="A23762" s="57" t="s">
        <v>56321</v>
      </c>
      <c r="B23762" s="57"/>
      <c r="C23762" s="57" t="s">
        <v>56326</v>
      </c>
      <c r="D23762" s="57" t="s">
        <v>56327</v>
      </c>
    </row>
    <row r="23763" spans="1:4">
      <c r="A23763" s="57" t="s">
        <v>56321</v>
      </c>
      <c r="B23763" s="57"/>
      <c r="C23763" s="57" t="s">
        <v>56328</v>
      </c>
      <c r="D23763" s="57" t="s">
        <v>30538</v>
      </c>
    </row>
    <row r="23764" spans="1:4">
      <c r="A23764" s="57" t="s">
        <v>56321</v>
      </c>
      <c r="B23764" s="57"/>
      <c r="C23764" s="57" t="s">
        <v>56329</v>
      </c>
      <c r="D23764" s="57" t="s">
        <v>56330</v>
      </c>
    </row>
    <row r="23765" spans="1:4">
      <c r="A23765" s="57" t="s">
        <v>56321</v>
      </c>
      <c r="B23765" s="57"/>
      <c r="C23765" s="57" t="s">
        <v>56331</v>
      </c>
      <c r="D23765" s="57" t="s">
        <v>56332</v>
      </c>
    </row>
    <row r="23766" spans="1:4">
      <c r="A23766" s="57" t="s">
        <v>56321</v>
      </c>
      <c r="B23766" s="57"/>
      <c r="C23766" s="57" t="s">
        <v>56333</v>
      </c>
      <c r="D23766" s="57" t="s">
        <v>56334</v>
      </c>
    </row>
    <row r="23767" spans="1:4">
      <c r="A23767" s="57" t="s">
        <v>56321</v>
      </c>
      <c r="B23767" s="57"/>
      <c r="C23767" s="57" t="s">
        <v>56335</v>
      </c>
      <c r="D23767" s="57" t="s">
        <v>56336</v>
      </c>
    </row>
    <row r="23768" spans="1:4">
      <c r="A23768" s="57" t="s">
        <v>56321</v>
      </c>
      <c r="B23768" s="57"/>
      <c r="C23768" s="57" t="s">
        <v>56337</v>
      </c>
      <c r="D23768" s="57" t="s">
        <v>56338</v>
      </c>
    </row>
    <row r="23769" spans="1:4">
      <c r="A23769" s="57" t="s">
        <v>56321</v>
      </c>
      <c r="B23769" s="57"/>
      <c r="C23769" s="57" t="s">
        <v>56339</v>
      </c>
      <c r="D23769" s="57" t="s">
        <v>56340</v>
      </c>
    </row>
    <row r="23770" spans="1:4">
      <c r="A23770" s="57" t="s">
        <v>56321</v>
      </c>
      <c r="B23770" s="57"/>
      <c r="C23770" s="57" t="s">
        <v>56341</v>
      </c>
      <c r="D23770" s="57" t="s">
        <v>56342</v>
      </c>
    </row>
    <row r="23771" spans="1:4">
      <c r="A23771" s="57" t="s">
        <v>56321</v>
      </c>
      <c r="B23771" s="57"/>
      <c r="C23771" s="57" t="s">
        <v>56343</v>
      </c>
      <c r="D23771" s="57" t="s">
        <v>56344</v>
      </c>
    </row>
    <row r="23772" spans="1:4">
      <c r="A23772" s="57" t="s">
        <v>56321</v>
      </c>
      <c r="B23772" s="57"/>
      <c r="C23772" s="57" t="s">
        <v>77544</v>
      </c>
      <c r="D23772" s="57" t="s">
        <v>77269</v>
      </c>
    </row>
    <row r="23773" spans="1:4">
      <c r="A23773" s="57" t="s">
        <v>56345</v>
      </c>
      <c r="B23773" s="57" t="s">
        <v>12940</v>
      </c>
      <c r="C23773" s="57" t="s">
        <v>56346</v>
      </c>
      <c r="D23773" s="57" t="s">
        <v>56347</v>
      </c>
    </row>
    <row r="23774" spans="1:4">
      <c r="A23774" s="57" t="s">
        <v>56345</v>
      </c>
      <c r="B23774" s="57"/>
      <c r="C23774" s="57" t="s">
        <v>56348</v>
      </c>
      <c r="D23774" s="57" t="s">
        <v>56349</v>
      </c>
    </row>
    <row r="23775" spans="1:4">
      <c r="A23775" s="57" t="s">
        <v>56345</v>
      </c>
      <c r="B23775" s="57"/>
      <c r="C23775" s="57" t="s">
        <v>56350</v>
      </c>
      <c r="D23775" s="57" t="s">
        <v>56351</v>
      </c>
    </row>
    <row r="23776" spans="1:4">
      <c r="A23776" s="57" t="s">
        <v>56345</v>
      </c>
      <c r="B23776" s="57"/>
      <c r="C23776" s="57" t="s">
        <v>56352</v>
      </c>
      <c r="D23776" s="57" t="s">
        <v>56353</v>
      </c>
    </row>
    <row r="23777" spans="1:4">
      <c r="A23777" s="57" t="s">
        <v>56354</v>
      </c>
      <c r="B23777" s="57" t="s">
        <v>12940</v>
      </c>
      <c r="C23777" s="57" t="s">
        <v>56355</v>
      </c>
      <c r="D23777" s="57" t="s">
        <v>56356</v>
      </c>
    </row>
    <row r="23778" spans="1:4">
      <c r="A23778" s="57" t="s">
        <v>56357</v>
      </c>
      <c r="B23778" s="57" t="s">
        <v>12940</v>
      </c>
      <c r="C23778" s="57" t="s">
        <v>56358</v>
      </c>
      <c r="D23778" s="57" t="s">
        <v>56359</v>
      </c>
    </row>
    <row r="23779" spans="1:4">
      <c r="A23779" s="57" t="s">
        <v>56357</v>
      </c>
      <c r="B23779" s="57"/>
      <c r="C23779" s="57" t="s">
        <v>56360</v>
      </c>
      <c r="D23779" s="57" t="s">
        <v>56361</v>
      </c>
    </row>
    <row r="23780" spans="1:4">
      <c r="A23780" s="57" t="s">
        <v>56357</v>
      </c>
      <c r="B23780" s="57"/>
      <c r="C23780" s="57" t="s">
        <v>56362</v>
      </c>
      <c r="D23780" s="57" t="s">
        <v>56363</v>
      </c>
    </row>
    <row r="23781" spans="1:4">
      <c r="A23781" s="57" t="s">
        <v>56357</v>
      </c>
      <c r="B23781" s="57"/>
      <c r="C23781" s="57" t="s">
        <v>56364</v>
      </c>
      <c r="D23781" s="57" t="s">
        <v>56365</v>
      </c>
    </row>
    <row r="23782" spans="1:4">
      <c r="A23782" s="57" t="s">
        <v>56357</v>
      </c>
      <c r="B23782" s="57"/>
      <c r="C23782" s="57" t="s">
        <v>56366</v>
      </c>
      <c r="D23782" s="57" t="s">
        <v>56367</v>
      </c>
    </row>
    <row r="23783" spans="1:4">
      <c r="A23783" s="57" t="s">
        <v>8038</v>
      </c>
      <c r="B23783" s="57" t="s">
        <v>2624</v>
      </c>
      <c r="C23783" s="57" t="s">
        <v>5181</v>
      </c>
      <c r="D23783" s="57" t="s">
        <v>5182</v>
      </c>
    </row>
    <row r="23784" spans="1:4">
      <c r="A23784" s="57" t="s">
        <v>56368</v>
      </c>
      <c r="B23784" s="57" t="s">
        <v>12940</v>
      </c>
      <c r="C23784" s="57" t="s">
        <v>56369</v>
      </c>
      <c r="D23784" s="57" t="s">
        <v>56370</v>
      </c>
    </row>
    <row r="23785" spans="1:4">
      <c r="A23785" s="57" t="s">
        <v>56371</v>
      </c>
      <c r="B23785" s="57" t="s">
        <v>12940</v>
      </c>
      <c r="C23785" s="57" t="s">
        <v>56372</v>
      </c>
      <c r="D23785" s="57" t="s">
        <v>19034</v>
      </c>
    </row>
    <row r="23786" spans="1:4">
      <c r="A23786" s="57" t="s">
        <v>56371</v>
      </c>
      <c r="B23786" s="57"/>
      <c r="C23786" s="57" t="s">
        <v>56373</v>
      </c>
      <c r="D23786" s="57" t="s">
        <v>56374</v>
      </c>
    </row>
    <row r="23787" spans="1:4">
      <c r="A23787" s="57" t="s">
        <v>8039</v>
      </c>
      <c r="B23787" s="57" t="s">
        <v>2625</v>
      </c>
      <c r="C23787" s="57" t="s">
        <v>5179</v>
      </c>
      <c r="D23787" s="57" t="s">
        <v>5180</v>
      </c>
    </row>
    <row r="23788" spans="1:4">
      <c r="A23788" s="57" t="s">
        <v>56375</v>
      </c>
      <c r="B23788" s="57" t="s">
        <v>12940</v>
      </c>
      <c r="C23788" s="57" t="s">
        <v>56376</v>
      </c>
      <c r="D23788" s="57" t="s">
        <v>56377</v>
      </c>
    </row>
    <row r="23789" spans="1:4">
      <c r="A23789" s="57" t="s">
        <v>56378</v>
      </c>
      <c r="B23789" s="57" t="s">
        <v>12940</v>
      </c>
      <c r="C23789" s="57" t="s">
        <v>56379</v>
      </c>
      <c r="D23789" s="57" t="s">
        <v>56380</v>
      </c>
    </row>
    <row r="23790" spans="1:4">
      <c r="A23790" s="57" t="s">
        <v>56381</v>
      </c>
      <c r="B23790" s="57" t="s">
        <v>12940</v>
      </c>
      <c r="C23790" s="57" t="s">
        <v>56382</v>
      </c>
      <c r="D23790" s="57" t="s">
        <v>56383</v>
      </c>
    </row>
    <row r="23791" spans="1:4">
      <c r="A23791" s="57" t="s">
        <v>56384</v>
      </c>
      <c r="B23791" s="57" t="s">
        <v>12940</v>
      </c>
      <c r="C23791" s="57" t="s">
        <v>56385</v>
      </c>
      <c r="D23791" s="57" t="s">
        <v>56386</v>
      </c>
    </row>
    <row r="23792" spans="1:4">
      <c r="A23792" s="57" t="s">
        <v>56384</v>
      </c>
      <c r="B23792" s="57"/>
      <c r="C23792" s="57" t="s">
        <v>56387</v>
      </c>
      <c r="D23792" s="57" t="s">
        <v>56388</v>
      </c>
    </row>
    <row r="23793" spans="1:4">
      <c r="A23793" s="57" t="s">
        <v>56389</v>
      </c>
      <c r="B23793" s="57" t="s">
        <v>12940</v>
      </c>
      <c r="C23793" s="57" t="s">
        <v>56390</v>
      </c>
      <c r="D23793" s="57" t="s">
        <v>19034</v>
      </c>
    </row>
    <row r="23794" spans="1:4">
      <c r="A23794" s="57" t="s">
        <v>56389</v>
      </c>
      <c r="B23794" s="57"/>
      <c r="C23794" s="57" t="s">
        <v>56391</v>
      </c>
      <c r="D23794" s="57" t="s">
        <v>56392</v>
      </c>
    </row>
    <row r="23795" spans="1:4">
      <c r="A23795" s="57" t="s">
        <v>56393</v>
      </c>
      <c r="B23795" s="57" t="s">
        <v>12940</v>
      </c>
      <c r="C23795" s="57" t="s">
        <v>56394</v>
      </c>
      <c r="D23795" s="57" t="s">
        <v>56395</v>
      </c>
    </row>
    <row r="23796" spans="1:4">
      <c r="A23796" s="57" t="s">
        <v>56393</v>
      </c>
      <c r="B23796" s="57"/>
      <c r="C23796" s="57" t="s">
        <v>56396</v>
      </c>
      <c r="D23796" s="57" t="s">
        <v>56397</v>
      </c>
    </row>
    <row r="23797" spans="1:4">
      <c r="A23797" s="57" t="s">
        <v>56393</v>
      </c>
      <c r="B23797" s="57"/>
      <c r="C23797" s="57" t="s">
        <v>56398</v>
      </c>
      <c r="D23797" s="57" t="s">
        <v>56399</v>
      </c>
    </row>
    <row r="23798" spans="1:4">
      <c r="A23798" s="57" t="s">
        <v>56400</v>
      </c>
      <c r="B23798" s="57" t="s">
        <v>12940</v>
      </c>
      <c r="C23798" s="57" t="s">
        <v>56401</v>
      </c>
      <c r="D23798" s="57" t="s">
        <v>56402</v>
      </c>
    </row>
    <row r="23799" spans="1:4">
      <c r="A23799" s="57" t="s">
        <v>56400</v>
      </c>
      <c r="B23799" s="57"/>
      <c r="C23799" s="57" t="s">
        <v>56403</v>
      </c>
      <c r="D23799" s="57" t="s">
        <v>56404</v>
      </c>
    </row>
    <row r="23800" spans="1:4">
      <c r="A23800" s="57" t="s">
        <v>56400</v>
      </c>
      <c r="B23800" s="57"/>
      <c r="C23800" s="57" t="s">
        <v>56405</v>
      </c>
      <c r="D23800" s="57" t="s">
        <v>56406</v>
      </c>
    </row>
    <row r="23801" spans="1:4">
      <c r="A23801" s="57" t="s">
        <v>56400</v>
      </c>
      <c r="B23801" s="57"/>
      <c r="C23801" s="57" t="s">
        <v>56407</v>
      </c>
      <c r="D23801" s="57" t="s">
        <v>56408</v>
      </c>
    </row>
    <row r="23802" spans="1:4">
      <c r="A23802" s="57" t="s">
        <v>8040</v>
      </c>
      <c r="B23802" s="57" t="s">
        <v>2626</v>
      </c>
      <c r="C23802" s="57" t="s">
        <v>5219</v>
      </c>
      <c r="D23802" s="57" t="s">
        <v>5220</v>
      </c>
    </row>
    <row r="23803" spans="1:4">
      <c r="A23803" s="57" t="s">
        <v>56409</v>
      </c>
      <c r="B23803" s="57" t="s">
        <v>12940</v>
      </c>
      <c r="C23803" s="57" t="s">
        <v>56410</v>
      </c>
      <c r="D23803" s="57" t="s">
        <v>56411</v>
      </c>
    </row>
    <row r="23804" spans="1:4">
      <c r="A23804" s="57" t="s">
        <v>8041</v>
      </c>
      <c r="B23804" s="57" t="s">
        <v>10663</v>
      </c>
      <c r="C23804" s="57" t="s">
        <v>5173</v>
      </c>
      <c r="D23804" s="57" t="s">
        <v>5174</v>
      </c>
    </row>
    <row r="23805" spans="1:4">
      <c r="A23805" s="57" t="s">
        <v>56412</v>
      </c>
      <c r="B23805" s="57" t="s">
        <v>12940</v>
      </c>
      <c r="C23805" s="57" t="s">
        <v>56413</v>
      </c>
      <c r="D23805" s="57" t="s">
        <v>56414</v>
      </c>
    </row>
    <row r="23806" spans="1:4">
      <c r="A23806" s="57" t="s">
        <v>56412</v>
      </c>
      <c r="B23806" s="57"/>
      <c r="C23806" s="57" t="s">
        <v>56415</v>
      </c>
      <c r="D23806" s="57" t="s">
        <v>56416</v>
      </c>
    </row>
    <row r="23807" spans="1:4">
      <c r="A23807" s="57" t="s">
        <v>56412</v>
      </c>
      <c r="B23807" s="57"/>
      <c r="C23807" s="57" t="s">
        <v>56417</v>
      </c>
      <c r="D23807" s="57" t="s">
        <v>51553</v>
      </c>
    </row>
    <row r="23808" spans="1:4">
      <c r="A23808" s="57" t="s">
        <v>56412</v>
      </c>
      <c r="B23808" s="57"/>
      <c r="C23808" s="57" t="s">
        <v>56418</v>
      </c>
      <c r="D23808" s="57" t="s">
        <v>56419</v>
      </c>
    </row>
    <row r="23809" spans="1:4">
      <c r="A23809" s="57" t="s">
        <v>56412</v>
      </c>
      <c r="B23809" s="57"/>
      <c r="C23809" s="57" t="s">
        <v>56420</v>
      </c>
      <c r="D23809" s="57" t="s">
        <v>56421</v>
      </c>
    </row>
    <row r="23810" spans="1:4">
      <c r="A23810" s="57" t="s">
        <v>56412</v>
      </c>
      <c r="B23810" s="57"/>
      <c r="C23810" s="57" t="s">
        <v>56422</v>
      </c>
      <c r="D23810" s="57" t="s">
        <v>56423</v>
      </c>
    </row>
    <row r="23811" spans="1:4">
      <c r="A23811" s="57" t="s">
        <v>56424</v>
      </c>
      <c r="B23811" s="57" t="s">
        <v>12940</v>
      </c>
      <c r="C23811" s="57" t="s">
        <v>56425</v>
      </c>
      <c r="D23811" s="57" t="s">
        <v>19034</v>
      </c>
    </row>
    <row r="23812" spans="1:4">
      <c r="A23812" s="57" t="s">
        <v>56426</v>
      </c>
      <c r="B23812" s="57" t="s">
        <v>12940</v>
      </c>
      <c r="C23812" s="57" t="s">
        <v>56427</v>
      </c>
      <c r="D23812" s="57" t="s">
        <v>56428</v>
      </c>
    </row>
    <row r="23813" spans="1:4">
      <c r="A23813" s="57" t="s">
        <v>56429</v>
      </c>
      <c r="B23813" s="57" t="s">
        <v>12940</v>
      </c>
      <c r="C23813" s="57" t="s">
        <v>56430</v>
      </c>
      <c r="D23813" s="57" t="s">
        <v>56431</v>
      </c>
    </row>
    <row r="23814" spans="1:4">
      <c r="A23814" s="57" t="s">
        <v>56432</v>
      </c>
      <c r="B23814" s="57" t="s">
        <v>12940</v>
      </c>
      <c r="C23814" s="57" t="s">
        <v>56433</v>
      </c>
      <c r="D23814" s="57" t="s">
        <v>56434</v>
      </c>
    </row>
    <row r="23815" spans="1:4">
      <c r="A23815" s="57" t="s">
        <v>56435</v>
      </c>
      <c r="B23815" s="57" t="s">
        <v>12940</v>
      </c>
      <c r="C23815" s="57" t="s">
        <v>56436</v>
      </c>
      <c r="D23815" s="57" t="s">
        <v>56437</v>
      </c>
    </row>
    <row r="23816" spans="1:4">
      <c r="A23816" s="57" t="s">
        <v>56435</v>
      </c>
      <c r="B23816" s="57"/>
      <c r="C23816" s="57" t="s">
        <v>56438</v>
      </c>
      <c r="D23816" s="57" t="s">
        <v>56439</v>
      </c>
    </row>
    <row r="23817" spans="1:4">
      <c r="A23817" s="57" t="s">
        <v>56440</v>
      </c>
      <c r="B23817" s="57" t="s">
        <v>12940</v>
      </c>
      <c r="C23817" s="57" t="s">
        <v>56441</v>
      </c>
      <c r="D23817" s="57" t="s">
        <v>56442</v>
      </c>
    </row>
    <row r="23818" spans="1:4">
      <c r="A23818" s="57" t="s">
        <v>56440</v>
      </c>
      <c r="B23818" s="57"/>
      <c r="C23818" s="57" t="s">
        <v>56443</v>
      </c>
      <c r="D23818" s="57" t="s">
        <v>56444</v>
      </c>
    </row>
    <row r="23819" spans="1:4">
      <c r="A23819" s="57" t="s">
        <v>56440</v>
      </c>
      <c r="B23819" s="57"/>
      <c r="C23819" s="57" t="s">
        <v>56445</v>
      </c>
      <c r="D23819" s="57" t="s">
        <v>56446</v>
      </c>
    </row>
    <row r="23820" spans="1:4">
      <c r="A23820" s="57" t="s">
        <v>56440</v>
      </c>
      <c r="B23820" s="57"/>
      <c r="C23820" s="57" t="s">
        <v>56447</v>
      </c>
      <c r="D23820" s="57" t="s">
        <v>56448</v>
      </c>
    </row>
    <row r="23821" spans="1:4">
      <c r="A23821" s="57" t="s">
        <v>56440</v>
      </c>
      <c r="B23821" s="57"/>
      <c r="C23821" s="57" t="s">
        <v>75552</v>
      </c>
      <c r="D23821" s="57" t="s">
        <v>75553</v>
      </c>
    </row>
    <row r="23822" spans="1:4">
      <c r="A23822" s="57" t="s">
        <v>56449</v>
      </c>
      <c r="B23822" s="57" t="s">
        <v>12940</v>
      </c>
      <c r="C23822" s="57" t="s">
        <v>56450</v>
      </c>
      <c r="D23822" s="57" t="s">
        <v>56451</v>
      </c>
    </row>
    <row r="23823" spans="1:4">
      <c r="A23823" s="57" t="s">
        <v>10237</v>
      </c>
      <c r="B23823" s="57" t="s">
        <v>9572</v>
      </c>
      <c r="C23823" s="57" t="s">
        <v>10238</v>
      </c>
      <c r="D23823" s="57" t="s">
        <v>10239</v>
      </c>
    </row>
    <row r="23824" spans="1:4">
      <c r="A23824" s="57" t="s">
        <v>10237</v>
      </c>
      <c r="B23824" s="57" t="s">
        <v>9572</v>
      </c>
      <c r="C23824" s="57" t="s">
        <v>10240</v>
      </c>
      <c r="D23824" s="57" t="s">
        <v>10239</v>
      </c>
    </row>
    <row r="23825" spans="1:4">
      <c r="A23825" s="57" t="s">
        <v>56452</v>
      </c>
      <c r="B23825" s="57" t="s">
        <v>12940</v>
      </c>
      <c r="C23825" s="57" t="s">
        <v>56453</v>
      </c>
      <c r="D23825" s="57" t="s">
        <v>19034</v>
      </c>
    </row>
    <row r="23826" spans="1:4">
      <c r="A23826" s="57" t="s">
        <v>56452</v>
      </c>
      <c r="B23826" s="57"/>
      <c r="C23826" s="57" t="s">
        <v>56454</v>
      </c>
      <c r="D23826" s="57" t="s">
        <v>56455</v>
      </c>
    </row>
    <row r="23827" spans="1:4">
      <c r="A23827" s="57" t="s">
        <v>56456</v>
      </c>
      <c r="B23827" s="57" t="s">
        <v>12940</v>
      </c>
      <c r="C23827" s="57" t="s">
        <v>56457</v>
      </c>
      <c r="D23827" s="57" t="s">
        <v>19034</v>
      </c>
    </row>
    <row r="23828" spans="1:4">
      <c r="A23828" s="57" t="s">
        <v>56458</v>
      </c>
      <c r="B23828" s="57" t="s">
        <v>12940</v>
      </c>
      <c r="C23828" s="57" t="s">
        <v>56459</v>
      </c>
      <c r="D23828" s="57" t="s">
        <v>56460</v>
      </c>
    </row>
    <row r="23829" spans="1:4">
      <c r="A23829" s="57" t="s">
        <v>56461</v>
      </c>
      <c r="B23829" s="57" t="s">
        <v>12940</v>
      </c>
      <c r="C23829" s="57" t="s">
        <v>56462</v>
      </c>
      <c r="D23829" s="57" t="s">
        <v>56463</v>
      </c>
    </row>
    <row r="23830" spans="1:4">
      <c r="A23830" s="57" t="s">
        <v>56464</v>
      </c>
      <c r="B23830" s="57" t="s">
        <v>12940</v>
      </c>
      <c r="C23830" s="57" t="s">
        <v>56465</v>
      </c>
      <c r="D23830" s="57" t="s">
        <v>56466</v>
      </c>
    </row>
    <row r="23831" spans="1:4">
      <c r="A23831" s="57" t="s">
        <v>56467</v>
      </c>
      <c r="B23831" s="57" t="s">
        <v>12940</v>
      </c>
      <c r="C23831" s="57" t="s">
        <v>56468</v>
      </c>
      <c r="D23831" s="57" t="s">
        <v>56469</v>
      </c>
    </row>
    <row r="23832" spans="1:4">
      <c r="A23832" s="57" t="s">
        <v>56467</v>
      </c>
      <c r="B23832" s="57"/>
      <c r="C23832" s="57" t="s">
        <v>56470</v>
      </c>
      <c r="D23832" s="57" t="s">
        <v>56471</v>
      </c>
    </row>
    <row r="23833" spans="1:4">
      <c r="A23833" s="57" t="s">
        <v>56467</v>
      </c>
      <c r="B23833" s="57"/>
      <c r="C23833" s="57" t="s">
        <v>56472</v>
      </c>
      <c r="D23833" s="57" t="s">
        <v>56473</v>
      </c>
    </row>
    <row r="23834" spans="1:4">
      <c r="A23834" s="57" t="s">
        <v>56467</v>
      </c>
      <c r="B23834" s="57"/>
      <c r="C23834" s="57" t="s">
        <v>56474</v>
      </c>
      <c r="D23834" s="57" t="s">
        <v>56475</v>
      </c>
    </row>
    <row r="23835" spans="1:4">
      <c r="A23835" s="57" t="s">
        <v>56467</v>
      </c>
      <c r="B23835" s="57"/>
      <c r="C23835" s="57" t="s">
        <v>56476</v>
      </c>
      <c r="D23835" s="57" t="s">
        <v>56477</v>
      </c>
    </row>
    <row r="23836" spans="1:4">
      <c r="A23836" s="57" t="s">
        <v>56478</v>
      </c>
      <c r="B23836" s="57" t="s">
        <v>12940</v>
      </c>
      <c r="C23836" s="57" t="s">
        <v>56479</v>
      </c>
      <c r="D23836" s="57" t="s">
        <v>56480</v>
      </c>
    </row>
    <row r="23837" spans="1:4">
      <c r="A23837" s="57" t="s">
        <v>56481</v>
      </c>
      <c r="B23837" s="57" t="s">
        <v>12940</v>
      </c>
      <c r="C23837" s="57" t="s">
        <v>56482</v>
      </c>
      <c r="D23837" s="57" t="s">
        <v>2836</v>
      </c>
    </row>
    <row r="23838" spans="1:4">
      <c r="A23838" s="57" t="s">
        <v>56481</v>
      </c>
      <c r="B23838" s="57"/>
      <c r="C23838" s="57" t="s">
        <v>56483</v>
      </c>
      <c r="D23838" s="57" t="s">
        <v>56484</v>
      </c>
    </row>
    <row r="23839" spans="1:4">
      <c r="A23839" s="57" t="s">
        <v>56485</v>
      </c>
      <c r="B23839" s="57" t="s">
        <v>12940</v>
      </c>
      <c r="C23839" s="57" t="s">
        <v>56486</v>
      </c>
      <c r="D23839" s="57" t="s">
        <v>2836</v>
      </c>
    </row>
    <row r="23840" spans="1:4">
      <c r="A23840" s="57" t="s">
        <v>56487</v>
      </c>
      <c r="B23840" s="57" t="s">
        <v>12940</v>
      </c>
      <c r="C23840" s="57" t="s">
        <v>56488</v>
      </c>
      <c r="D23840" s="57" t="s">
        <v>35682</v>
      </c>
    </row>
    <row r="23841" spans="1:4">
      <c r="A23841" s="57" t="s">
        <v>56489</v>
      </c>
      <c r="B23841" s="57" t="s">
        <v>12940</v>
      </c>
      <c r="C23841" s="57" t="s">
        <v>56490</v>
      </c>
      <c r="D23841" s="57" t="s">
        <v>56434</v>
      </c>
    </row>
    <row r="23842" spans="1:4">
      <c r="A23842" s="57" t="s">
        <v>56491</v>
      </c>
      <c r="B23842" s="57" t="s">
        <v>12940</v>
      </c>
      <c r="C23842" s="57" t="s">
        <v>56492</v>
      </c>
      <c r="D23842" s="57" t="s">
        <v>56493</v>
      </c>
    </row>
    <row r="23843" spans="1:4">
      <c r="A23843" s="57" t="s">
        <v>56491</v>
      </c>
      <c r="B23843" s="57"/>
      <c r="C23843" s="57" t="s">
        <v>56494</v>
      </c>
      <c r="D23843" s="57" t="s">
        <v>56495</v>
      </c>
    </row>
    <row r="23844" spans="1:4">
      <c r="A23844" s="57" t="s">
        <v>56491</v>
      </c>
      <c r="B23844" s="57"/>
      <c r="C23844" s="57" t="s">
        <v>56496</v>
      </c>
      <c r="D23844" s="57" t="s">
        <v>56497</v>
      </c>
    </row>
    <row r="23845" spans="1:4">
      <c r="A23845" s="57" t="s">
        <v>56498</v>
      </c>
      <c r="B23845" s="57" t="s">
        <v>12940</v>
      </c>
      <c r="C23845" s="57" t="s">
        <v>56499</v>
      </c>
      <c r="D23845" s="57" t="s">
        <v>56500</v>
      </c>
    </row>
    <row r="23846" spans="1:4">
      <c r="A23846" s="57" t="s">
        <v>56498</v>
      </c>
      <c r="B23846" s="57"/>
      <c r="C23846" s="57" t="s">
        <v>56501</v>
      </c>
      <c r="D23846" s="57" t="s">
        <v>56502</v>
      </c>
    </row>
    <row r="23847" spans="1:4">
      <c r="A23847" s="57" t="s">
        <v>56498</v>
      </c>
      <c r="B23847" s="57"/>
      <c r="C23847" s="57" t="s">
        <v>56503</v>
      </c>
      <c r="D23847" s="57" t="s">
        <v>56504</v>
      </c>
    </row>
    <row r="23848" spans="1:4">
      <c r="A23848" s="57" t="s">
        <v>56498</v>
      </c>
      <c r="B23848" s="57"/>
      <c r="C23848" s="57" t="s">
        <v>56505</v>
      </c>
      <c r="D23848" s="57" t="s">
        <v>56506</v>
      </c>
    </row>
    <row r="23849" spans="1:4">
      <c r="A23849" s="57" t="s">
        <v>56507</v>
      </c>
      <c r="B23849" s="57" t="s">
        <v>12940</v>
      </c>
      <c r="C23849" s="57" t="s">
        <v>56508</v>
      </c>
      <c r="D23849" s="57" t="s">
        <v>56509</v>
      </c>
    </row>
    <row r="23850" spans="1:4">
      <c r="A23850" s="57" t="s">
        <v>56507</v>
      </c>
      <c r="B23850" s="57"/>
      <c r="C23850" s="57" t="s">
        <v>56510</v>
      </c>
      <c r="D23850" s="57" t="s">
        <v>56511</v>
      </c>
    </row>
    <row r="23851" spans="1:4">
      <c r="A23851" s="57" t="s">
        <v>56507</v>
      </c>
      <c r="B23851" s="57"/>
      <c r="C23851" s="57" t="s">
        <v>56512</v>
      </c>
      <c r="D23851" s="57" t="s">
        <v>56513</v>
      </c>
    </row>
    <row r="23852" spans="1:4">
      <c r="A23852" s="57" t="s">
        <v>56507</v>
      </c>
      <c r="B23852" s="57"/>
      <c r="C23852" s="57" t="s">
        <v>56514</v>
      </c>
      <c r="D23852" s="57" t="s">
        <v>19034</v>
      </c>
    </row>
    <row r="23853" spans="1:4">
      <c r="A23853" s="57" t="s">
        <v>56507</v>
      </c>
      <c r="B23853" s="57"/>
      <c r="C23853" s="57" t="s">
        <v>56515</v>
      </c>
      <c r="D23853" s="57" t="s">
        <v>56516</v>
      </c>
    </row>
    <row r="23854" spans="1:4">
      <c r="A23854" s="57" t="s">
        <v>56507</v>
      </c>
      <c r="B23854" s="57"/>
      <c r="C23854" s="57" t="s">
        <v>56517</v>
      </c>
      <c r="D23854" s="57" t="s">
        <v>56518</v>
      </c>
    </row>
    <row r="23855" spans="1:4">
      <c r="A23855" s="57" t="s">
        <v>56507</v>
      </c>
      <c r="B23855" s="57"/>
      <c r="C23855" s="57" t="s">
        <v>56519</v>
      </c>
      <c r="D23855" s="57" t="s">
        <v>56520</v>
      </c>
    </row>
    <row r="23856" spans="1:4">
      <c r="A23856" s="57" t="s">
        <v>56521</v>
      </c>
      <c r="B23856" s="57" t="s">
        <v>12940</v>
      </c>
      <c r="C23856" s="57" t="s">
        <v>56522</v>
      </c>
      <c r="D23856" s="57" t="s">
        <v>56523</v>
      </c>
    </row>
    <row r="23857" spans="1:4">
      <c r="A23857" s="57" t="s">
        <v>56524</v>
      </c>
      <c r="B23857" s="57" t="s">
        <v>12940</v>
      </c>
      <c r="C23857" s="57" t="s">
        <v>56525</v>
      </c>
      <c r="D23857" s="57" t="s">
        <v>56526</v>
      </c>
    </row>
    <row r="23858" spans="1:4">
      <c r="A23858" s="57" t="s">
        <v>56527</v>
      </c>
      <c r="B23858" s="57" t="s">
        <v>12940</v>
      </c>
      <c r="C23858" s="57" t="s">
        <v>56528</v>
      </c>
      <c r="D23858" s="57" t="s">
        <v>56529</v>
      </c>
    </row>
    <row r="23859" spans="1:4">
      <c r="A23859" s="57" t="s">
        <v>56527</v>
      </c>
      <c r="B23859" s="57"/>
      <c r="C23859" s="57" t="s">
        <v>56530</v>
      </c>
      <c r="D23859" s="57" t="s">
        <v>56531</v>
      </c>
    </row>
    <row r="23860" spans="1:4">
      <c r="A23860" s="57" t="s">
        <v>56527</v>
      </c>
      <c r="B23860" s="57"/>
      <c r="C23860" s="57" t="s">
        <v>56532</v>
      </c>
      <c r="D23860" s="57" t="s">
        <v>56533</v>
      </c>
    </row>
    <row r="23861" spans="1:4">
      <c r="A23861" s="57" t="s">
        <v>56527</v>
      </c>
      <c r="B23861" s="57"/>
      <c r="C23861" s="57" t="s">
        <v>56534</v>
      </c>
      <c r="D23861" s="57" t="s">
        <v>56535</v>
      </c>
    </row>
    <row r="23862" spans="1:4">
      <c r="A23862" s="57" t="s">
        <v>56527</v>
      </c>
      <c r="B23862" s="57"/>
      <c r="C23862" s="57" t="s">
        <v>56536</v>
      </c>
      <c r="D23862" s="57" t="s">
        <v>56537</v>
      </c>
    </row>
    <row r="23863" spans="1:4">
      <c r="A23863" s="57" t="s">
        <v>56527</v>
      </c>
      <c r="B23863" s="57"/>
      <c r="C23863" s="57" t="s">
        <v>56538</v>
      </c>
      <c r="D23863" s="57" t="s">
        <v>56539</v>
      </c>
    </row>
    <row r="23864" spans="1:4">
      <c r="A23864" s="57" t="s">
        <v>56527</v>
      </c>
      <c r="B23864" s="57"/>
      <c r="C23864" s="57" t="s">
        <v>56540</v>
      </c>
      <c r="D23864" s="57" t="s">
        <v>56537</v>
      </c>
    </row>
    <row r="23865" spans="1:4">
      <c r="A23865" s="57" t="s">
        <v>56527</v>
      </c>
      <c r="B23865" s="57"/>
      <c r="C23865" s="57" t="s">
        <v>56541</v>
      </c>
      <c r="D23865" s="57" t="s">
        <v>56542</v>
      </c>
    </row>
    <row r="23866" spans="1:4">
      <c r="A23866" s="57" t="s">
        <v>56527</v>
      </c>
      <c r="B23866" s="57"/>
      <c r="C23866" s="57" t="s">
        <v>56543</v>
      </c>
      <c r="D23866" s="57" t="s">
        <v>56544</v>
      </c>
    </row>
    <row r="23867" spans="1:4">
      <c r="A23867" s="57" t="s">
        <v>56527</v>
      </c>
      <c r="B23867" s="57"/>
      <c r="C23867" s="57" t="s">
        <v>56545</v>
      </c>
      <c r="D23867" s="57" t="s">
        <v>56546</v>
      </c>
    </row>
    <row r="23868" spans="1:4">
      <c r="A23868" s="57" t="s">
        <v>56527</v>
      </c>
      <c r="B23868" s="57"/>
      <c r="C23868" s="57" t="s">
        <v>56547</v>
      </c>
      <c r="D23868" s="57" t="s">
        <v>56548</v>
      </c>
    </row>
    <row r="23869" spans="1:4">
      <c r="A23869" s="57" t="s">
        <v>56527</v>
      </c>
      <c r="B23869" s="57"/>
      <c r="C23869" s="57" t="s">
        <v>56549</v>
      </c>
      <c r="D23869" s="57" t="s">
        <v>56550</v>
      </c>
    </row>
    <row r="23870" spans="1:4">
      <c r="A23870" s="57" t="s">
        <v>8546</v>
      </c>
      <c r="B23870" s="57" t="s">
        <v>2627</v>
      </c>
      <c r="C23870" s="57" t="s">
        <v>8544</v>
      </c>
      <c r="D23870" s="57" t="s">
        <v>8545</v>
      </c>
    </row>
    <row r="23871" spans="1:4">
      <c r="A23871" s="57" t="s">
        <v>8546</v>
      </c>
      <c r="B23871" s="57" t="s">
        <v>2627</v>
      </c>
      <c r="C23871" s="57" t="s">
        <v>13302</v>
      </c>
      <c r="D23871" s="57" t="s">
        <v>13303</v>
      </c>
    </row>
    <row r="23872" spans="1:4">
      <c r="A23872" s="57" t="s">
        <v>8546</v>
      </c>
      <c r="B23872" s="57" t="s">
        <v>2627</v>
      </c>
      <c r="C23872" s="57" t="s">
        <v>13304</v>
      </c>
      <c r="D23872" s="57" t="s">
        <v>13305</v>
      </c>
    </row>
    <row r="23873" spans="1:4">
      <c r="A23873" s="57" t="s">
        <v>8546</v>
      </c>
      <c r="B23873" s="57" t="s">
        <v>2627</v>
      </c>
      <c r="C23873" s="57" t="s">
        <v>13306</v>
      </c>
      <c r="D23873" s="57" t="s">
        <v>13307</v>
      </c>
    </row>
    <row r="23874" spans="1:4">
      <c r="A23874" s="57" t="s">
        <v>8546</v>
      </c>
      <c r="B23874" s="57" t="s">
        <v>2627</v>
      </c>
      <c r="C23874" s="57" t="s">
        <v>13308</v>
      </c>
      <c r="D23874" s="57" t="s">
        <v>13309</v>
      </c>
    </row>
    <row r="23875" spans="1:4">
      <c r="A23875" s="57" t="s">
        <v>8546</v>
      </c>
      <c r="B23875" s="57" t="s">
        <v>2627</v>
      </c>
      <c r="C23875" s="57" t="s">
        <v>13310</v>
      </c>
      <c r="D23875" s="57" t="s">
        <v>13311</v>
      </c>
    </row>
    <row r="23876" spans="1:4">
      <c r="A23876" s="57" t="s">
        <v>8546</v>
      </c>
      <c r="B23876" s="57" t="s">
        <v>2627</v>
      </c>
      <c r="C23876" s="57" t="s">
        <v>13312</v>
      </c>
      <c r="D23876" s="57" t="s">
        <v>13313</v>
      </c>
    </row>
    <row r="23877" spans="1:4">
      <c r="A23877" s="57" t="s">
        <v>8546</v>
      </c>
      <c r="B23877" s="57" t="s">
        <v>2627</v>
      </c>
      <c r="C23877" s="57" t="s">
        <v>13314</v>
      </c>
      <c r="D23877" s="57" t="s">
        <v>13315</v>
      </c>
    </row>
    <row r="23878" spans="1:4">
      <c r="A23878" s="57" t="s">
        <v>8546</v>
      </c>
      <c r="B23878" s="57" t="s">
        <v>2627</v>
      </c>
      <c r="C23878" s="57" t="s">
        <v>13316</v>
      </c>
      <c r="D23878" s="57" t="s">
        <v>13317</v>
      </c>
    </row>
    <row r="23879" spans="1:4">
      <c r="A23879" s="57" t="s">
        <v>8546</v>
      </c>
      <c r="B23879" s="57" t="s">
        <v>2627</v>
      </c>
      <c r="C23879" s="57" t="s">
        <v>13318</v>
      </c>
      <c r="D23879" s="57" t="s">
        <v>13319</v>
      </c>
    </row>
    <row r="23880" spans="1:4">
      <c r="A23880" s="57" t="s">
        <v>8546</v>
      </c>
      <c r="B23880" s="57" t="s">
        <v>2627</v>
      </c>
      <c r="C23880" s="57" t="s">
        <v>13320</v>
      </c>
      <c r="D23880" s="57" t="s">
        <v>13321</v>
      </c>
    </row>
    <row r="23881" spans="1:4">
      <c r="A23881" s="57" t="s">
        <v>8546</v>
      </c>
      <c r="B23881" s="57" t="s">
        <v>2627</v>
      </c>
      <c r="C23881" s="57" t="s">
        <v>13322</v>
      </c>
      <c r="D23881" s="57" t="s">
        <v>15620</v>
      </c>
    </row>
    <row r="23882" spans="1:4">
      <c r="A23882" s="57" t="s">
        <v>8546</v>
      </c>
      <c r="B23882" s="57" t="s">
        <v>2627</v>
      </c>
      <c r="C23882" s="57" t="s">
        <v>15621</v>
      </c>
      <c r="D23882" s="57" t="s">
        <v>15622</v>
      </c>
    </row>
    <row r="23883" spans="1:4">
      <c r="A23883" s="57" t="s">
        <v>8546</v>
      </c>
      <c r="B23883" s="57" t="s">
        <v>2627</v>
      </c>
      <c r="C23883" s="57" t="s">
        <v>17623</v>
      </c>
      <c r="D23883" s="57" t="s">
        <v>17624</v>
      </c>
    </row>
    <row r="23884" spans="1:4">
      <c r="A23884" s="57" t="s">
        <v>56551</v>
      </c>
      <c r="B23884" s="57" t="s">
        <v>12940</v>
      </c>
      <c r="C23884" s="57" t="s">
        <v>56552</v>
      </c>
      <c r="D23884" s="57" t="s">
        <v>56553</v>
      </c>
    </row>
    <row r="23885" spans="1:4">
      <c r="A23885" s="57" t="s">
        <v>56551</v>
      </c>
      <c r="B23885" s="57"/>
      <c r="C23885" s="57" t="s">
        <v>56554</v>
      </c>
      <c r="D23885" s="57" t="s">
        <v>56555</v>
      </c>
    </row>
    <row r="23886" spans="1:4">
      <c r="A23886" s="57" t="s">
        <v>56556</v>
      </c>
      <c r="B23886" s="57" t="s">
        <v>12940</v>
      </c>
      <c r="C23886" s="57" t="s">
        <v>56557</v>
      </c>
      <c r="D23886" s="57" t="s">
        <v>56558</v>
      </c>
    </row>
    <row r="23887" spans="1:4">
      <c r="A23887" s="57" t="s">
        <v>56556</v>
      </c>
      <c r="B23887" s="57"/>
      <c r="C23887" s="57" t="s">
        <v>56559</v>
      </c>
      <c r="D23887" s="57" t="s">
        <v>56560</v>
      </c>
    </row>
    <row r="23888" spans="1:4">
      <c r="A23888" s="57" t="s">
        <v>56561</v>
      </c>
      <c r="B23888" s="57" t="s">
        <v>12940</v>
      </c>
      <c r="C23888" s="57" t="s">
        <v>56562</v>
      </c>
      <c r="D23888" s="57" t="s">
        <v>2836</v>
      </c>
    </row>
    <row r="23889" spans="1:4">
      <c r="A23889" s="57" t="s">
        <v>56563</v>
      </c>
      <c r="B23889" s="57" t="s">
        <v>12940</v>
      </c>
      <c r="C23889" s="57" t="s">
        <v>56564</v>
      </c>
      <c r="D23889" s="57" t="s">
        <v>56565</v>
      </c>
    </row>
    <row r="23890" spans="1:4">
      <c r="A23890" s="57" t="s">
        <v>8042</v>
      </c>
      <c r="B23890" s="57" t="s">
        <v>2628</v>
      </c>
      <c r="C23890" s="57" t="s">
        <v>5618</v>
      </c>
      <c r="D23890" s="57" t="s">
        <v>5619</v>
      </c>
    </row>
    <row r="23891" spans="1:4">
      <c r="A23891" s="57" t="s">
        <v>8042</v>
      </c>
      <c r="B23891" s="57" t="s">
        <v>2628</v>
      </c>
      <c r="C23891" s="57" t="s">
        <v>5668</v>
      </c>
      <c r="D23891" s="57" t="s">
        <v>5669</v>
      </c>
    </row>
    <row r="23892" spans="1:4">
      <c r="A23892" s="57" t="s">
        <v>8042</v>
      </c>
      <c r="B23892" s="57" t="s">
        <v>2628</v>
      </c>
      <c r="C23892" s="57" t="s">
        <v>9443</v>
      </c>
      <c r="D23892" s="57" t="s">
        <v>9444</v>
      </c>
    </row>
    <row r="23893" spans="1:4">
      <c r="A23893" s="57" t="s">
        <v>8042</v>
      </c>
      <c r="B23893" s="57" t="s">
        <v>2628</v>
      </c>
      <c r="C23893" s="57" t="s">
        <v>13323</v>
      </c>
      <c r="D23893" s="57" t="s">
        <v>13324</v>
      </c>
    </row>
    <row r="23894" spans="1:4">
      <c r="A23894" s="57" t="s">
        <v>8042</v>
      </c>
      <c r="B23894" s="57" t="s">
        <v>2628</v>
      </c>
      <c r="C23894" s="57" t="s">
        <v>13325</v>
      </c>
      <c r="D23894" s="57" t="s">
        <v>13326</v>
      </c>
    </row>
    <row r="23895" spans="1:4">
      <c r="A23895" s="57" t="s">
        <v>8042</v>
      </c>
      <c r="B23895" s="57" t="s">
        <v>2628</v>
      </c>
      <c r="C23895" s="57" t="s">
        <v>17625</v>
      </c>
      <c r="D23895" s="57" t="s">
        <v>17626</v>
      </c>
    </row>
    <row r="23896" spans="1:4">
      <c r="A23896" s="57" t="s">
        <v>56566</v>
      </c>
      <c r="B23896" s="57" t="s">
        <v>12940</v>
      </c>
      <c r="C23896" s="57" t="s">
        <v>56567</v>
      </c>
      <c r="D23896" s="57" t="s">
        <v>56568</v>
      </c>
    </row>
    <row r="23897" spans="1:4">
      <c r="A23897" s="57" t="s">
        <v>56566</v>
      </c>
      <c r="B23897" s="57"/>
      <c r="C23897" s="57" t="s">
        <v>56569</v>
      </c>
      <c r="D23897" s="57" t="s">
        <v>56570</v>
      </c>
    </row>
    <row r="23898" spans="1:4">
      <c r="A23898" s="57" t="s">
        <v>56571</v>
      </c>
      <c r="B23898" s="57" t="s">
        <v>12940</v>
      </c>
      <c r="C23898" s="57" t="s">
        <v>56572</v>
      </c>
      <c r="D23898" s="57" t="s">
        <v>56573</v>
      </c>
    </row>
    <row r="23899" spans="1:4">
      <c r="A23899" s="57" t="s">
        <v>56574</v>
      </c>
      <c r="B23899" s="57" t="s">
        <v>12940</v>
      </c>
      <c r="C23899" s="57" t="s">
        <v>56575</v>
      </c>
      <c r="D23899" s="57" t="s">
        <v>56576</v>
      </c>
    </row>
    <row r="23900" spans="1:4">
      <c r="A23900" s="57" t="s">
        <v>56574</v>
      </c>
      <c r="B23900" s="57"/>
      <c r="C23900" s="57" t="s">
        <v>56577</v>
      </c>
      <c r="D23900" s="57" t="s">
        <v>56578</v>
      </c>
    </row>
    <row r="23901" spans="1:4">
      <c r="A23901" s="57" t="s">
        <v>56574</v>
      </c>
      <c r="B23901" s="57"/>
      <c r="C23901" s="57" t="s">
        <v>75554</v>
      </c>
      <c r="D23901" s="57" t="s">
        <v>75555</v>
      </c>
    </row>
    <row r="23902" spans="1:4">
      <c r="A23902" s="57" t="s">
        <v>56579</v>
      </c>
      <c r="B23902" s="57" t="s">
        <v>12940</v>
      </c>
      <c r="C23902" s="57" t="s">
        <v>56580</v>
      </c>
      <c r="D23902" s="57" t="s">
        <v>56581</v>
      </c>
    </row>
    <row r="23903" spans="1:4">
      <c r="A23903" s="57" t="s">
        <v>56579</v>
      </c>
      <c r="B23903" s="57"/>
      <c r="C23903" s="57" t="s">
        <v>56582</v>
      </c>
      <c r="D23903" s="57" t="s">
        <v>56581</v>
      </c>
    </row>
    <row r="23904" spans="1:4">
      <c r="A23904" s="57" t="s">
        <v>56583</v>
      </c>
      <c r="B23904" s="57" t="s">
        <v>12940</v>
      </c>
      <c r="C23904" s="57" t="s">
        <v>56584</v>
      </c>
      <c r="D23904" s="57" t="s">
        <v>56585</v>
      </c>
    </row>
    <row r="23905" spans="1:4">
      <c r="A23905" s="57" t="s">
        <v>56583</v>
      </c>
      <c r="B23905" s="57"/>
      <c r="C23905" s="57" t="s">
        <v>56586</v>
      </c>
      <c r="D23905" s="57" t="s">
        <v>56587</v>
      </c>
    </row>
    <row r="23906" spans="1:4">
      <c r="A23906" s="57" t="s">
        <v>56588</v>
      </c>
      <c r="B23906" s="57" t="s">
        <v>12940</v>
      </c>
      <c r="C23906" s="57" t="s">
        <v>56589</v>
      </c>
      <c r="D23906" s="57" t="s">
        <v>56590</v>
      </c>
    </row>
    <row r="23907" spans="1:4">
      <c r="A23907" s="57" t="s">
        <v>56588</v>
      </c>
      <c r="B23907" s="57"/>
      <c r="C23907" s="57" t="s">
        <v>56591</v>
      </c>
      <c r="D23907" s="57" t="s">
        <v>56592</v>
      </c>
    </row>
    <row r="23908" spans="1:4">
      <c r="A23908" s="57" t="s">
        <v>56588</v>
      </c>
      <c r="B23908" s="57"/>
      <c r="C23908" s="57" t="s">
        <v>56593</v>
      </c>
      <c r="D23908" s="57" t="s">
        <v>56594</v>
      </c>
    </row>
    <row r="23909" spans="1:4">
      <c r="A23909" s="57" t="s">
        <v>56588</v>
      </c>
      <c r="B23909" s="57"/>
      <c r="C23909" s="57" t="s">
        <v>56595</v>
      </c>
      <c r="D23909" s="57" t="s">
        <v>7537</v>
      </c>
    </row>
    <row r="23910" spans="1:4">
      <c r="A23910" s="57" t="s">
        <v>56588</v>
      </c>
      <c r="B23910" s="57"/>
      <c r="C23910" s="57" t="s">
        <v>56596</v>
      </c>
      <c r="D23910" s="57" t="s">
        <v>56597</v>
      </c>
    </row>
    <row r="23911" spans="1:4">
      <c r="A23911" s="57" t="s">
        <v>56588</v>
      </c>
      <c r="B23911" s="57"/>
      <c r="C23911" s="57" t="s">
        <v>56598</v>
      </c>
      <c r="D23911" s="57" t="s">
        <v>56599</v>
      </c>
    </row>
    <row r="23912" spans="1:4">
      <c r="A23912" s="57" t="s">
        <v>56588</v>
      </c>
      <c r="B23912" s="57"/>
      <c r="C23912" s="57" t="s">
        <v>56600</v>
      </c>
      <c r="D23912" s="57" t="s">
        <v>56601</v>
      </c>
    </row>
    <row r="23913" spans="1:4">
      <c r="A23913" s="57" t="s">
        <v>8043</v>
      </c>
      <c r="B23913" s="57" t="s">
        <v>10828</v>
      </c>
      <c r="C23913" s="57" t="s">
        <v>5303</v>
      </c>
      <c r="D23913" s="57" t="s">
        <v>5304</v>
      </c>
    </row>
    <row r="23914" spans="1:4">
      <c r="A23914" s="57" t="s">
        <v>56602</v>
      </c>
      <c r="B23914" s="57" t="s">
        <v>12940</v>
      </c>
      <c r="C23914" s="57" t="s">
        <v>56603</v>
      </c>
      <c r="D23914" s="57" t="s">
        <v>56604</v>
      </c>
    </row>
    <row r="23915" spans="1:4">
      <c r="A23915" s="57" t="s">
        <v>8044</v>
      </c>
      <c r="B23915" s="57" t="s">
        <v>2629</v>
      </c>
      <c r="C23915" s="57" t="s">
        <v>5653</v>
      </c>
      <c r="D23915" s="57" t="s">
        <v>9445</v>
      </c>
    </row>
    <row r="23916" spans="1:4">
      <c r="A23916" s="57" t="s">
        <v>56605</v>
      </c>
      <c r="B23916" s="57" t="s">
        <v>12940</v>
      </c>
      <c r="C23916" s="57" t="s">
        <v>56606</v>
      </c>
      <c r="D23916" s="57" t="s">
        <v>56607</v>
      </c>
    </row>
    <row r="23917" spans="1:4">
      <c r="A23917" s="57" t="s">
        <v>56608</v>
      </c>
      <c r="B23917" s="57" t="s">
        <v>12940</v>
      </c>
      <c r="C23917" s="57" t="s">
        <v>56609</v>
      </c>
      <c r="D23917" s="57" t="s">
        <v>56610</v>
      </c>
    </row>
    <row r="23918" spans="1:4">
      <c r="A23918" s="57" t="s">
        <v>56608</v>
      </c>
      <c r="B23918" s="57"/>
      <c r="C23918" s="57" t="s">
        <v>56611</v>
      </c>
      <c r="D23918" s="57" t="s">
        <v>56612</v>
      </c>
    </row>
    <row r="23919" spans="1:4">
      <c r="A23919" s="57" t="s">
        <v>56613</v>
      </c>
      <c r="B23919" s="57" t="s">
        <v>12940</v>
      </c>
      <c r="C23919" s="57" t="s">
        <v>56614</v>
      </c>
      <c r="D23919" s="57" t="s">
        <v>56615</v>
      </c>
    </row>
    <row r="23920" spans="1:4">
      <c r="A23920" s="57" t="s">
        <v>56616</v>
      </c>
      <c r="B23920" s="57" t="s">
        <v>12940</v>
      </c>
      <c r="C23920" s="57" t="s">
        <v>56617</v>
      </c>
      <c r="D23920" s="57" t="s">
        <v>56618</v>
      </c>
    </row>
    <row r="23921" spans="1:4">
      <c r="A23921" s="57" t="s">
        <v>56619</v>
      </c>
      <c r="B23921" s="57" t="s">
        <v>12940</v>
      </c>
      <c r="C23921" s="57" t="s">
        <v>56620</v>
      </c>
      <c r="D23921" s="57" t="s">
        <v>56621</v>
      </c>
    </row>
    <row r="23922" spans="1:4">
      <c r="A23922" s="57" t="s">
        <v>56619</v>
      </c>
      <c r="B23922" s="57"/>
      <c r="C23922" s="57" t="s">
        <v>56622</v>
      </c>
      <c r="D23922" s="57" t="s">
        <v>56623</v>
      </c>
    </row>
    <row r="23923" spans="1:4">
      <c r="A23923" s="57" t="s">
        <v>56624</v>
      </c>
      <c r="B23923" s="57" t="s">
        <v>12940</v>
      </c>
      <c r="C23923" s="57" t="s">
        <v>56625</v>
      </c>
      <c r="D23923" s="57" t="s">
        <v>56626</v>
      </c>
    </row>
    <row r="23924" spans="1:4">
      <c r="A23924" s="57" t="s">
        <v>56627</v>
      </c>
      <c r="B23924" s="57" t="s">
        <v>12940</v>
      </c>
      <c r="C23924" s="57" t="s">
        <v>56628</v>
      </c>
      <c r="D23924" s="57" t="s">
        <v>56629</v>
      </c>
    </row>
    <row r="23925" spans="1:4">
      <c r="A23925" s="57" t="s">
        <v>56630</v>
      </c>
      <c r="B23925" s="57" t="s">
        <v>12940</v>
      </c>
      <c r="C23925" s="57" t="s">
        <v>56631</v>
      </c>
      <c r="D23925" s="57" t="s">
        <v>56632</v>
      </c>
    </row>
    <row r="23926" spans="1:4">
      <c r="A23926" s="57" t="s">
        <v>56633</v>
      </c>
      <c r="B23926" s="57" t="s">
        <v>12940</v>
      </c>
      <c r="C23926" s="57" t="s">
        <v>56634</v>
      </c>
      <c r="D23926" s="57" t="s">
        <v>48672</v>
      </c>
    </row>
    <row r="23927" spans="1:4">
      <c r="A23927" s="57" t="s">
        <v>56633</v>
      </c>
      <c r="B23927" s="57"/>
      <c r="C23927" s="57" t="s">
        <v>56635</v>
      </c>
      <c r="D23927" s="57" t="s">
        <v>48674</v>
      </c>
    </row>
    <row r="23928" spans="1:4">
      <c r="A23928" s="57" t="s">
        <v>56633</v>
      </c>
      <c r="B23928" s="57"/>
      <c r="C23928" s="57" t="s">
        <v>56636</v>
      </c>
      <c r="D23928" s="57" t="s">
        <v>48676</v>
      </c>
    </row>
    <row r="23929" spans="1:4">
      <c r="A23929" s="57" t="s">
        <v>56633</v>
      </c>
      <c r="B23929" s="57"/>
      <c r="C23929" s="57" t="s">
        <v>56637</v>
      </c>
      <c r="D23929" s="57" t="s">
        <v>48678</v>
      </c>
    </row>
    <row r="23930" spans="1:4">
      <c r="A23930" s="57" t="s">
        <v>56633</v>
      </c>
      <c r="B23930" s="57"/>
      <c r="C23930" s="57" t="s">
        <v>56638</v>
      </c>
      <c r="D23930" s="57" t="s">
        <v>48680</v>
      </c>
    </row>
    <row r="23931" spans="1:4">
      <c r="A23931" s="57" t="s">
        <v>56633</v>
      </c>
      <c r="B23931" s="57"/>
      <c r="C23931" s="57" t="s">
        <v>56639</v>
      </c>
      <c r="D23931" s="57" t="s">
        <v>48682</v>
      </c>
    </row>
    <row r="23932" spans="1:4">
      <c r="A23932" s="57" t="s">
        <v>56633</v>
      </c>
      <c r="B23932" s="57"/>
      <c r="C23932" s="57" t="s">
        <v>56640</v>
      </c>
      <c r="D23932" s="57" t="s">
        <v>48684</v>
      </c>
    </row>
    <row r="23933" spans="1:4">
      <c r="A23933" s="57" t="s">
        <v>8045</v>
      </c>
      <c r="B23933" s="57" t="s">
        <v>10811</v>
      </c>
      <c r="C23933" s="57" t="s">
        <v>5313</v>
      </c>
      <c r="D23933" s="57" t="s">
        <v>5314</v>
      </c>
    </row>
    <row r="23934" spans="1:4">
      <c r="A23934" s="57" t="s">
        <v>8045</v>
      </c>
      <c r="B23934" s="57" t="s">
        <v>10811</v>
      </c>
      <c r="C23934" s="57" t="s">
        <v>15623</v>
      </c>
      <c r="D23934" s="57" t="s">
        <v>15624</v>
      </c>
    </row>
    <row r="23935" spans="1:4">
      <c r="A23935" s="57" t="s">
        <v>8045</v>
      </c>
      <c r="B23935" s="57" t="s">
        <v>10811</v>
      </c>
      <c r="C23935" s="57" t="s">
        <v>17627</v>
      </c>
      <c r="D23935" s="57" t="s">
        <v>17628</v>
      </c>
    </row>
    <row r="23936" spans="1:4">
      <c r="A23936" s="57" t="s">
        <v>56641</v>
      </c>
      <c r="B23936" s="57" t="s">
        <v>12940</v>
      </c>
      <c r="C23936" s="57" t="s">
        <v>56642</v>
      </c>
      <c r="D23936" s="57" t="s">
        <v>56643</v>
      </c>
    </row>
    <row r="23937" spans="1:4">
      <c r="A23937" s="57" t="s">
        <v>56644</v>
      </c>
      <c r="B23937" s="57" t="s">
        <v>12940</v>
      </c>
      <c r="C23937" s="57" t="s">
        <v>56645</v>
      </c>
      <c r="D23937" s="57" t="s">
        <v>56646</v>
      </c>
    </row>
    <row r="23938" spans="1:4">
      <c r="A23938" s="57" t="s">
        <v>56647</v>
      </c>
      <c r="B23938" s="57" t="s">
        <v>12940</v>
      </c>
      <c r="C23938" s="57" t="s">
        <v>56648</v>
      </c>
      <c r="D23938" s="57" t="s">
        <v>56649</v>
      </c>
    </row>
    <row r="23939" spans="1:4">
      <c r="A23939" s="57" t="s">
        <v>56650</v>
      </c>
      <c r="B23939" s="57" t="s">
        <v>12940</v>
      </c>
      <c r="C23939" s="57" t="s">
        <v>56651</v>
      </c>
      <c r="D23939" s="57" t="s">
        <v>56652</v>
      </c>
    </row>
    <row r="23940" spans="1:4">
      <c r="A23940" s="57" t="s">
        <v>56653</v>
      </c>
      <c r="B23940" s="57" t="s">
        <v>12940</v>
      </c>
      <c r="C23940" s="57" t="s">
        <v>56654</v>
      </c>
      <c r="D23940" s="57" t="s">
        <v>56655</v>
      </c>
    </row>
    <row r="23941" spans="1:4">
      <c r="A23941" s="57" t="s">
        <v>56656</v>
      </c>
      <c r="B23941" s="57" t="s">
        <v>12940</v>
      </c>
      <c r="C23941" s="57" t="s">
        <v>56657</v>
      </c>
      <c r="D23941" s="57" t="s">
        <v>56658</v>
      </c>
    </row>
    <row r="23942" spans="1:4">
      <c r="A23942" s="57" t="s">
        <v>56656</v>
      </c>
      <c r="B23942" s="57"/>
      <c r="C23942" s="57" t="s">
        <v>56659</v>
      </c>
      <c r="D23942" s="57" t="s">
        <v>56660</v>
      </c>
    </row>
    <row r="23943" spans="1:4">
      <c r="A23943" s="57" t="s">
        <v>56656</v>
      </c>
      <c r="B23943" s="57"/>
      <c r="C23943" s="57" t="s">
        <v>56661</v>
      </c>
      <c r="D23943" s="57" t="s">
        <v>56662</v>
      </c>
    </row>
    <row r="23944" spans="1:4">
      <c r="A23944" s="57" t="s">
        <v>56656</v>
      </c>
      <c r="B23944" s="57"/>
      <c r="C23944" s="57" t="s">
        <v>56663</v>
      </c>
      <c r="D23944" s="57" t="s">
        <v>56664</v>
      </c>
    </row>
    <row r="23945" spans="1:4">
      <c r="A23945" s="57" t="s">
        <v>56656</v>
      </c>
      <c r="B23945" s="57"/>
      <c r="C23945" s="57" t="s">
        <v>56665</v>
      </c>
      <c r="D23945" s="57" t="s">
        <v>56666</v>
      </c>
    </row>
    <row r="23946" spans="1:4">
      <c r="A23946" s="57" t="s">
        <v>56656</v>
      </c>
      <c r="B23946" s="57"/>
      <c r="C23946" s="57" t="s">
        <v>56667</v>
      </c>
      <c r="D23946" s="57" t="s">
        <v>56668</v>
      </c>
    </row>
    <row r="23947" spans="1:4">
      <c r="A23947" s="57" t="s">
        <v>56656</v>
      </c>
      <c r="B23947" s="57"/>
      <c r="C23947" s="57" t="s">
        <v>56669</v>
      </c>
      <c r="D23947" s="57" t="s">
        <v>56670</v>
      </c>
    </row>
    <row r="23948" spans="1:4">
      <c r="A23948" s="57" t="s">
        <v>56656</v>
      </c>
      <c r="B23948" s="57"/>
      <c r="C23948" s="57" t="s">
        <v>56671</v>
      </c>
      <c r="D23948" s="57" t="s">
        <v>56672</v>
      </c>
    </row>
    <row r="23949" spans="1:4">
      <c r="A23949" s="57" t="s">
        <v>56673</v>
      </c>
      <c r="B23949" s="57" t="s">
        <v>12940</v>
      </c>
      <c r="C23949" s="57" t="s">
        <v>56674</v>
      </c>
      <c r="D23949" s="57" t="s">
        <v>56675</v>
      </c>
    </row>
    <row r="23950" spans="1:4">
      <c r="A23950" s="57" t="s">
        <v>56673</v>
      </c>
      <c r="B23950" s="57"/>
      <c r="C23950" s="57" t="s">
        <v>56676</v>
      </c>
      <c r="D23950" s="57" t="s">
        <v>56677</v>
      </c>
    </row>
    <row r="23951" spans="1:4">
      <c r="A23951" s="57" t="s">
        <v>56673</v>
      </c>
      <c r="B23951" s="57"/>
      <c r="C23951" s="57" t="s">
        <v>56678</v>
      </c>
      <c r="D23951" s="57" t="s">
        <v>56679</v>
      </c>
    </row>
    <row r="23952" spans="1:4">
      <c r="A23952" s="57" t="s">
        <v>56673</v>
      </c>
      <c r="B23952" s="57"/>
      <c r="C23952" s="57" t="s">
        <v>56680</v>
      </c>
      <c r="D23952" s="57" t="s">
        <v>56681</v>
      </c>
    </row>
    <row r="23953" spans="1:4">
      <c r="A23953" s="57" t="s">
        <v>56673</v>
      </c>
      <c r="B23953" s="57"/>
      <c r="C23953" s="57" t="s">
        <v>56682</v>
      </c>
      <c r="D23953" s="57" t="s">
        <v>56683</v>
      </c>
    </row>
    <row r="23954" spans="1:4">
      <c r="A23954" s="57" t="s">
        <v>56673</v>
      </c>
      <c r="B23954" s="57"/>
      <c r="C23954" s="57" t="s">
        <v>56684</v>
      </c>
      <c r="D23954" s="57" t="s">
        <v>56685</v>
      </c>
    </row>
    <row r="23955" spans="1:4">
      <c r="A23955" s="57" t="s">
        <v>56673</v>
      </c>
      <c r="B23955" s="57"/>
      <c r="C23955" s="57" t="s">
        <v>56686</v>
      </c>
      <c r="D23955" s="57" t="s">
        <v>56687</v>
      </c>
    </row>
    <row r="23956" spans="1:4">
      <c r="A23956" s="57" t="s">
        <v>56673</v>
      </c>
      <c r="B23956" s="57"/>
      <c r="C23956" s="57" t="s">
        <v>56688</v>
      </c>
      <c r="D23956" s="57" t="s">
        <v>56689</v>
      </c>
    </row>
    <row r="23957" spans="1:4">
      <c r="A23957" s="57" t="s">
        <v>56673</v>
      </c>
      <c r="B23957" s="57"/>
      <c r="C23957" s="57" t="s">
        <v>56690</v>
      </c>
      <c r="D23957" s="57" t="s">
        <v>56691</v>
      </c>
    </row>
    <row r="23958" spans="1:4">
      <c r="A23958" s="57" t="s">
        <v>56673</v>
      </c>
      <c r="B23958" s="57"/>
      <c r="C23958" s="57" t="s">
        <v>56692</v>
      </c>
      <c r="D23958" s="57" t="s">
        <v>56693</v>
      </c>
    </row>
    <row r="23959" spans="1:4">
      <c r="A23959" s="57" t="s">
        <v>56673</v>
      </c>
      <c r="B23959" s="57"/>
      <c r="C23959" s="57" t="s">
        <v>56694</v>
      </c>
      <c r="D23959" s="57" t="s">
        <v>56695</v>
      </c>
    </row>
    <row r="23960" spans="1:4">
      <c r="A23960" s="57" t="s">
        <v>56673</v>
      </c>
      <c r="B23960" s="57"/>
      <c r="C23960" s="57" t="s">
        <v>76806</v>
      </c>
      <c r="D23960" s="57" t="s">
        <v>76807</v>
      </c>
    </row>
    <row r="23961" spans="1:4">
      <c r="A23961" s="57" t="s">
        <v>56673</v>
      </c>
      <c r="B23961" s="57"/>
      <c r="C23961" s="57" t="s">
        <v>76808</v>
      </c>
      <c r="D23961" s="57" t="s">
        <v>76809</v>
      </c>
    </row>
    <row r="23962" spans="1:4">
      <c r="A23962" s="57" t="s">
        <v>56696</v>
      </c>
      <c r="B23962" s="57" t="s">
        <v>12940</v>
      </c>
      <c r="C23962" s="57" t="s">
        <v>56697</v>
      </c>
      <c r="D23962" s="57" t="s">
        <v>56698</v>
      </c>
    </row>
    <row r="23963" spans="1:4">
      <c r="A23963" s="57" t="s">
        <v>56699</v>
      </c>
      <c r="B23963" s="57" t="s">
        <v>12940</v>
      </c>
      <c r="C23963" s="57" t="s">
        <v>56700</v>
      </c>
      <c r="D23963" s="57" t="s">
        <v>56701</v>
      </c>
    </row>
    <row r="23964" spans="1:4">
      <c r="A23964" s="57" t="s">
        <v>56702</v>
      </c>
      <c r="B23964" s="57" t="s">
        <v>12940</v>
      </c>
      <c r="C23964" s="57" t="s">
        <v>56703</v>
      </c>
      <c r="D23964" s="57" t="s">
        <v>56704</v>
      </c>
    </row>
    <row r="23965" spans="1:4">
      <c r="A23965" s="57" t="s">
        <v>56705</v>
      </c>
      <c r="B23965" s="57" t="s">
        <v>12940</v>
      </c>
      <c r="C23965" s="57" t="s">
        <v>56706</v>
      </c>
      <c r="D23965" s="57" t="s">
        <v>56707</v>
      </c>
    </row>
    <row r="23966" spans="1:4">
      <c r="A23966" s="57" t="s">
        <v>56708</v>
      </c>
      <c r="B23966" s="57" t="s">
        <v>12940</v>
      </c>
      <c r="C23966" s="57" t="s">
        <v>56709</v>
      </c>
      <c r="D23966" s="57" t="s">
        <v>56710</v>
      </c>
    </row>
    <row r="23967" spans="1:4">
      <c r="A23967" s="57" t="s">
        <v>56711</v>
      </c>
      <c r="B23967" s="57" t="s">
        <v>12940</v>
      </c>
      <c r="C23967" s="57" t="s">
        <v>56712</v>
      </c>
      <c r="D23967" s="57" t="s">
        <v>56713</v>
      </c>
    </row>
    <row r="23968" spans="1:4">
      <c r="A23968" s="57" t="s">
        <v>56714</v>
      </c>
      <c r="B23968" s="57" t="s">
        <v>12940</v>
      </c>
      <c r="C23968" s="57" t="s">
        <v>56715</v>
      </c>
      <c r="D23968" s="57" t="s">
        <v>56716</v>
      </c>
    </row>
    <row r="23969" spans="1:4">
      <c r="A23969" s="57" t="s">
        <v>56714</v>
      </c>
      <c r="B23969" s="57"/>
      <c r="C23969" s="57" t="s">
        <v>56717</v>
      </c>
      <c r="D23969" s="57" t="s">
        <v>56718</v>
      </c>
    </row>
    <row r="23970" spans="1:4">
      <c r="A23970" s="57" t="s">
        <v>56714</v>
      </c>
      <c r="B23970" s="57"/>
      <c r="C23970" s="57" t="s">
        <v>56719</v>
      </c>
      <c r="D23970" s="57" t="s">
        <v>56720</v>
      </c>
    </row>
    <row r="23971" spans="1:4">
      <c r="A23971" s="57" t="s">
        <v>56721</v>
      </c>
      <c r="B23971" s="57" t="s">
        <v>12940</v>
      </c>
      <c r="C23971" s="57" t="s">
        <v>56722</v>
      </c>
      <c r="D23971" s="57" t="s">
        <v>56723</v>
      </c>
    </row>
    <row r="23972" spans="1:4">
      <c r="A23972" s="57" t="s">
        <v>56721</v>
      </c>
      <c r="B23972" s="57"/>
      <c r="C23972" s="57" t="s">
        <v>56724</v>
      </c>
      <c r="D23972" s="57" t="s">
        <v>56725</v>
      </c>
    </row>
    <row r="23973" spans="1:4">
      <c r="A23973" s="57" t="s">
        <v>56721</v>
      </c>
      <c r="B23973" s="57"/>
      <c r="C23973" s="57" t="s">
        <v>56726</v>
      </c>
      <c r="D23973" s="57" t="s">
        <v>56727</v>
      </c>
    </row>
    <row r="23974" spans="1:4">
      <c r="A23974" s="57" t="s">
        <v>56721</v>
      </c>
      <c r="B23974" s="57"/>
      <c r="C23974" s="57" t="s">
        <v>56728</v>
      </c>
      <c r="D23974" s="57" t="s">
        <v>56729</v>
      </c>
    </row>
    <row r="23975" spans="1:4">
      <c r="A23975" s="57" t="s">
        <v>56721</v>
      </c>
      <c r="B23975" s="57"/>
      <c r="C23975" s="57" t="s">
        <v>56730</v>
      </c>
      <c r="D23975" s="57" t="s">
        <v>56731</v>
      </c>
    </row>
    <row r="23976" spans="1:4">
      <c r="A23976" s="57" t="s">
        <v>56732</v>
      </c>
      <c r="B23976" s="57" t="s">
        <v>12940</v>
      </c>
      <c r="C23976" s="57" t="s">
        <v>56733</v>
      </c>
      <c r="D23976" s="57" t="s">
        <v>56734</v>
      </c>
    </row>
    <row r="23977" spans="1:4">
      <c r="A23977" s="57" t="s">
        <v>56735</v>
      </c>
      <c r="B23977" s="57" t="s">
        <v>12940</v>
      </c>
      <c r="C23977" s="57" t="s">
        <v>56736</v>
      </c>
      <c r="D23977" s="57" t="s">
        <v>56737</v>
      </c>
    </row>
    <row r="23978" spans="1:4">
      <c r="A23978" s="57" t="s">
        <v>56738</v>
      </c>
      <c r="B23978" s="57" t="s">
        <v>12940</v>
      </c>
      <c r="C23978" s="57" t="s">
        <v>56739</v>
      </c>
      <c r="D23978" s="57" t="s">
        <v>56740</v>
      </c>
    </row>
    <row r="23979" spans="1:4">
      <c r="A23979" s="57" t="s">
        <v>56741</v>
      </c>
      <c r="B23979" s="57" t="s">
        <v>12940</v>
      </c>
      <c r="C23979" s="57" t="s">
        <v>56742</v>
      </c>
      <c r="D23979" s="57" t="s">
        <v>56743</v>
      </c>
    </row>
    <row r="23980" spans="1:4">
      <c r="A23980" s="57" t="s">
        <v>56744</v>
      </c>
      <c r="B23980" s="57" t="s">
        <v>12940</v>
      </c>
      <c r="C23980" s="57" t="s">
        <v>56745</v>
      </c>
      <c r="D23980" s="57" t="s">
        <v>56746</v>
      </c>
    </row>
    <row r="23981" spans="1:4">
      <c r="A23981" s="57" t="s">
        <v>56744</v>
      </c>
      <c r="B23981" s="57"/>
      <c r="C23981" s="57" t="s">
        <v>56747</v>
      </c>
      <c r="D23981" s="57" t="s">
        <v>56748</v>
      </c>
    </row>
    <row r="23982" spans="1:4">
      <c r="A23982" s="57" t="s">
        <v>56744</v>
      </c>
      <c r="B23982" s="57"/>
      <c r="C23982" s="57" t="s">
        <v>56749</v>
      </c>
      <c r="D23982" s="57" t="s">
        <v>56750</v>
      </c>
    </row>
    <row r="23983" spans="1:4">
      <c r="A23983" s="57" t="s">
        <v>56751</v>
      </c>
      <c r="B23983" s="57" t="s">
        <v>12940</v>
      </c>
      <c r="C23983" s="57" t="s">
        <v>56752</v>
      </c>
      <c r="D23983" s="57" t="s">
        <v>56753</v>
      </c>
    </row>
    <row r="23984" spans="1:4">
      <c r="A23984" s="57" t="s">
        <v>56751</v>
      </c>
      <c r="B23984" s="57"/>
      <c r="C23984" s="57" t="s">
        <v>56754</v>
      </c>
      <c r="D23984" s="57" t="s">
        <v>56755</v>
      </c>
    </row>
    <row r="23985" spans="1:4">
      <c r="A23985" s="57" t="s">
        <v>56751</v>
      </c>
      <c r="B23985" s="57"/>
      <c r="C23985" s="57" t="s">
        <v>56756</v>
      </c>
      <c r="D23985" s="57" t="s">
        <v>56757</v>
      </c>
    </row>
    <row r="23986" spans="1:4">
      <c r="A23986" s="57" t="s">
        <v>56751</v>
      </c>
      <c r="B23986" s="57"/>
      <c r="C23986" s="57" t="s">
        <v>56758</v>
      </c>
      <c r="D23986" s="57" t="s">
        <v>56759</v>
      </c>
    </row>
    <row r="23987" spans="1:4">
      <c r="A23987" s="57" t="s">
        <v>56751</v>
      </c>
      <c r="B23987" s="57"/>
      <c r="C23987" s="57" t="s">
        <v>56760</v>
      </c>
      <c r="D23987" s="57" t="s">
        <v>56761</v>
      </c>
    </row>
    <row r="23988" spans="1:4">
      <c r="A23988" s="57" t="s">
        <v>56751</v>
      </c>
      <c r="B23988" s="57"/>
      <c r="C23988" s="57" t="s">
        <v>56762</v>
      </c>
      <c r="D23988" s="57" t="s">
        <v>56763</v>
      </c>
    </row>
    <row r="23989" spans="1:4">
      <c r="A23989" s="57" t="s">
        <v>56751</v>
      </c>
      <c r="B23989" s="57"/>
      <c r="C23989" s="57" t="s">
        <v>56764</v>
      </c>
      <c r="D23989" s="57" t="s">
        <v>50516</v>
      </c>
    </row>
    <row r="23990" spans="1:4">
      <c r="A23990" s="57" t="s">
        <v>56751</v>
      </c>
      <c r="B23990" s="57"/>
      <c r="C23990" s="57" t="s">
        <v>56765</v>
      </c>
      <c r="D23990" s="57" t="s">
        <v>56766</v>
      </c>
    </row>
    <row r="23991" spans="1:4">
      <c r="A23991" s="57" t="s">
        <v>56751</v>
      </c>
      <c r="B23991" s="57"/>
      <c r="C23991" s="57" t="s">
        <v>56767</v>
      </c>
      <c r="D23991" s="57" t="s">
        <v>56768</v>
      </c>
    </row>
    <row r="23992" spans="1:4">
      <c r="A23992" s="57" t="s">
        <v>56751</v>
      </c>
      <c r="B23992" s="57"/>
      <c r="C23992" s="57" t="s">
        <v>56769</v>
      </c>
      <c r="D23992" s="57" t="s">
        <v>56770</v>
      </c>
    </row>
    <row r="23993" spans="1:4">
      <c r="A23993" s="57" t="s">
        <v>56751</v>
      </c>
      <c r="B23993" s="57"/>
      <c r="C23993" s="57" t="s">
        <v>56771</v>
      </c>
      <c r="D23993" s="57" t="s">
        <v>56772</v>
      </c>
    </row>
    <row r="23994" spans="1:4">
      <c r="A23994" s="57" t="s">
        <v>56751</v>
      </c>
      <c r="B23994" s="57"/>
      <c r="C23994" s="57" t="s">
        <v>75556</v>
      </c>
      <c r="D23994" s="57" t="s">
        <v>75557</v>
      </c>
    </row>
    <row r="23995" spans="1:4">
      <c r="A23995" s="57" t="s">
        <v>56773</v>
      </c>
      <c r="B23995" s="57" t="s">
        <v>12940</v>
      </c>
      <c r="C23995" s="57" t="s">
        <v>56774</v>
      </c>
      <c r="D23995" s="57" t="s">
        <v>56775</v>
      </c>
    </row>
    <row r="23996" spans="1:4">
      <c r="A23996" s="57" t="s">
        <v>56773</v>
      </c>
      <c r="B23996" s="57"/>
      <c r="C23996" s="57" t="s">
        <v>56776</v>
      </c>
      <c r="D23996" s="57" t="s">
        <v>56777</v>
      </c>
    </row>
    <row r="23997" spans="1:4">
      <c r="A23997" s="57" t="s">
        <v>56773</v>
      </c>
      <c r="B23997" s="57"/>
      <c r="C23997" s="57" t="s">
        <v>56778</v>
      </c>
      <c r="D23997" s="57" t="s">
        <v>56779</v>
      </c>
    </row>
    <row r="23998" spans="1:4">
      <c r="A23998" s="57" t="s">
        <v>56773</v>
      </c>
      <c r="B23998" s="57"/>
      <c r="C23998" s="57" t="s">
        <v>56780</v>
      </c>
      <c r="D23998" s="57" t="s">
        <v>56781</v>
      </c>
    </row>
    <row r="23999" spans="1:4">
      <c r="A23999" s="57" t="s">
        <v>56773</v>
      </c>
      <c r="B23999" s="57"/>
      <c r="C23999" s="57" t="s">
        <v>56782</v>
      </c>
      <c r="D23999" s="57" t="s">
        <v>56783</v>
      </c>
    </row>
    <row r="24000" spans="1:4">
      <c r="A24000" s="57" t="s">
        <v>56773</v>
      </c>
      <c r="B24000" s="57"/>
      <c r="C24000" s="57" t="s">
        <v>56784</v>
      </c>
      <c r="D24000" s="57" t="s">
        <v>56770</v>
      </c>
    </row>
    <row r="24001" spans="1:4">
      <c r="A24001" s="57" t="s">
        <v>56785</v>
      </c>
      <c r="B24001" s="57" t="s">
        <v>12940</v>
      </c>
      <c r="C24001" s="57" t="s">
        <v>56786</v>
      </c>
      <c r="D24001" s="57" t="s">
        <v>56787</v>
      </c>
    </row>
    <row r="24002" spans="1:4">
      <c r="A24002" s="57" t="s">
        <v>56788</v>
      </c>
      <c r="B24002" s="57" t="s">
        <v>12940</v>
      </c>
      <c r="C24002" s="57" t="s">
        <v>56789</v>
      </c>
      <c r="D24002" s="57" t="s">
        <v>56790</v>
      </c>
    </row>
    <row r="24003" spans="1:4">
      <c r="A24003" s="57" t="s">
        <v>56788</v>
      </c>
      <c r="B24003" s="57"/>
      <c r="C24003" s="57" t="s">
        <v>56791</v>
      </c>
      <c r="D24003" s="57" t="s">
        <v>56792</v>
      </c>
    </row>
    <row r="24004" spans="1:4">
      <c r="A24004" s="57" t="s">
        <v>56788</v>
      </c>
      <c r="B24004" s="57"/>
      <c r="C24004" s="57" t="s">
        <v>56793</v>
      </c>
      <c r="D24004" s="57" t="s">
        <v>56794</v>
      </c>
    </row>
    <row r="24005" spans="1:4">
      <c r="A24005" s="57" t="s">
        <v>56795</v>
      </c>
      <c r="B24005" s="57" t="s">
        <v>12940</v>
      </c>
      <c r="C24005" s="57" t="s">
        <v>56796</v>
      </c>
      <c r="D24005" s="57" t="s">
        <v>56797</v>
      </c>
    </row>
    <row r="24006" spans="1:4">
      <c r="A24006" s="57" t="s">
        <v>56795</v>
      </c>
      <c r="B24006" s="57"/>
      <c r="C24006" s="57" t="s">
        <v>56798</v>
      </c>
      <c r="D24006" s="57" t="s">
        <v>56799</v>
      </c>
    </row>
    <row r="24007" spans="1:4">
      <c r="A24007" s="57" t="s">
        <v>56795</v>
      </c>
      <c r="B24007" s="57"/>
      <c r="C24007" s="57" t="s">
        <v>56800</v>
      </c>
      <c r="D24007" s="57" t="s">
        <v>56801</v>
      </c>
    </row>
    <row r="24008" spans="1:4">
      <c r="A24008" s="57" t="s">
        <v>56795</v>
      </c>
      <c r="B24008" s="57"/>
      <c r="C24008" s="57" t="s">
        <v>56802</v>
      </c>
      <c r="D24008" s="57" t="s">
        <v>56803</v>
      </c>
    </row>
    <row r="24009" spans="1:4">
      <c r="A24009" s="57" t="s">
        <v>56795</v>
      </c>
      <c r="B24009" s="57"/>
      <c r="C24009" s="57" t="s">
        <v>56804</v>
      </c>
      <c r="D24009" s="57" t="s">
        <v>56805</v>
      </c>
    </row>
    <row r="24010" spans="1:4">
      <c r="A24010" s="57" t="s">
        <v>56795</v>
      </c>
      <c r="B24010" s="57"/>
      <c r="C24010" s="57" t="s">
        <v>56806</v>
      </c>
      <c r="D24010" s="57" t="s">
        <v>56807</v>
      </c>
    </row>
    <row r="24011" spans="1:4">
      <c r="A24011" s="57" t="s">
        <v>56808</v>
      </c>
      <c r="B24011" s="57" t="s">
        <v>12940</v>
      </c>
      <c r="C24011" s="57" t="s">
        <v>56809</v>
      </c>
      <c r="D24011" s="57" t="s">
        <v>56810</v>
      </c>
    </row>
    <row r="24012" spans="1:4">
      <c r="A24012" s="57" t="s">
        <v>56811</v>
      </c>
      <c r="B24012" s="57" t="s">
        <v>12940</v>
      </c>
      <c r="C24012" s="57" t="s">
        <v>56812</v>
      </c>
      <c r="D24012" s="57" t="s">
        <v>56813</v>
      </c>
    </row>
    <row r="24013" spans="1:4">
      <c r="A24013" s="57" t="s">
        <v>56811</v>
      </c>
      <c r="B24013" s="57"/>
      <c r="C24013" s="57" t="s">
        <v>56814</v>
      </c>
      <c r="D24013" s="57" t="s">
        <v>56815</v>
      </c>
    </row>
    <row r="24014" spans="1:4">
      <c r="A24014" s="57" t="s">
        <v>56816</v>
      </c>
      <c r="B24014" s="57" t="s">
        <v>12940</v>
      </c>
      <c r="C24014" s="57" t="s">
        <v>56817</v>
      </c>
      <c r="D24014" s="57" t="s">
        <v>56818</v>
      </c>
    </row>
    <row r="24015" spans="1:4">
      <c r="A24015" s="57" t="s">
        <v>56819</v>
      </c>
      <c r="B24015" s="57" t="s">
        <v>12940</v>
      </c>
      <c r="C24015" s="57" t="s">
        <v>56820</v>
      </c>
      <c r="D24015" s="57" t="s">
        <v>19034</v>
      </c>
    </row>
    <row r="24016" spans="1:4">
      <c r="A24016" s="57" t="s">
        <v>56821</v>
      </c>
      <c r="B24016" s="57" t="s">
        <v>12940</v>
      </c>
      <c r="C24016" s="57" t="s">
        <v>56822</v>
      </c>
      <c r="D24016" s="57" t="s">
        <v>56823</v>
      </c>
    </row>
    <row r="24017" spans="1:4">
      <c r="A24017" s="57" t="s">
        <v>56821</v>
      </c>
      <c r="B24017" s="57"/>
      <c r="C24017" s="57" t="s">
        <v>56824</v>
      </c>
      <c r="D24017" s="57" t="s">
        <v>56825</v>
      </c>
    </row>
    <row r="24018" spans="1:4">
      <c r="A24018" s="57" t="s">
        <v>56821</v>
      </c>
      <c r="B24018" s="57"/>
      <c r="C24018" s="57" t="s">
        <v>56826</v>
      </c>
      <c r="D24018" s="57" t="s">
        <v>56827</v>
      </c>
    </row>
    <row r="24019" spans="1:4">
      <c r="A24019" s="57" t="s">
        <v>56828</v>
      </c>
      <c r="B24019" s="57" t="s">
        <v>12940</v>
      </c>
      <c r="C24019" s="57" t="s">
        <v>56829</v>
      </c>
      <c r="D24019" s="57" t="s">
        <v>56830</v>
      </c>
    </row>
    <row r="24020" spans="1:4">
      <c r="A24020" s="57" t="s">
        <v>56831</v>
      </c>
      <c r="B24020" s="57" t="s">
        <v>12940</v>
      </c>
      <c r="C24020" s="57" t="s">
        <v>56832</v>
      </c>
      <c r="D24020" s="57" t="s">
        <v>56833</v>
      </c>
    </row>
    <row r="24021" spans="1:4">
      <c r="A24021" s="57" t="s">
        <v>56834</v>
      </c>
      <c r="B24021" s="57" t="s">
        <v>12940</v>
      </c>
      <c r="C24021" s="57" t="s">
        <v>56835</v>
      </c>
      <c r="D24021" s="57" t="s">
        <v>56836</v>
      </c>
    </row>
    <row r="24022" spans="1:4">
      <c r="A24022" s="57" t="s">
        <v>56837</v>
      </c>
      <c r="B24022" s="57" t="s">
        <v>12940</v>
      </c>
      <c r="C24022" s="57" t="s">
        <v>56838</v>
      </c>
      <c r="D24022" s="57" t="s">
        <v>56839</v>
      </c>
    </row>
    <row r="24023" spans="1:4">
      <c r="A24023" s="57" t="s">
        <v>56837</v>
      </c>
      <c r="B24023" s="57"/>
      <c r="C24023" s="57" t="s">
        <v>56840</v>
      </c>
      <c r="D24023" s="57" t="s">
        <v>56841</v>
      </c>
    </row>
    <row r="24024" spans="1:4">
      <c r="A24024" s="57" t="s">
        <v>56837</v>
      </c>
      <c r="B24024" s="57"/>
      <c r="C24024" s="57" t="s">
        <v>56842</v>
      </c>
      <c r="D24024" s="57" t="s">
        <v>56841</v>
      </c>
    </row>
    <row r="24025" spans="1:4">
      <c r="A24025" s="57" t="s">
        <v>56837</v>
      </c>
      <c r="B24025" s="57"/>
      <c r="C24025" s="57" t="s">
        <v>56843</v>
      </c>
      <c r="D24025" s="57" t="s">
        <v>56844</v>
      </c>
    </row>
    <row r="24026" spans="1:4">
      <c r="A24026" s="57" t="s">
        <v>56837</v>
      </c>
      <c r="B24026" s="57"/>
      <c r="C24026" s="57" t="s">
        <v>56845</v>
      </c>
      <c r="D24026" s="57" t="s">
        <v>56844</v>
      </c>
    </row>
    <row r="24027" spans="1:4">
      <c r="A24027" s="57" t="s">
        <v>56837</v>
      </c>
      <c r="B24027" s="57"/>
      <c r="C24027" s="57" t="s">
        <v>56846</v>
      </c>
      <c r="D24027" s="57" t="s">
        <v>56847</v>
      </c>
    </row>
    <row r="24028" spans="1:4">
      <c r="A24028" s="57" t="s">
        <v>56837</v>
      </c>
      <c r="B24028" s="57"/>
      <c r="C24028" s="57" t="s">
        <v>56848</v>
      </c>
      <c r="D24028" s="57" t="s">
        <v>56849</v>
      </c>
    </row>
    <row r="24029" spans="1:4">
      <c r="A24029" s="57" t="s">
        <v>56850</v>
      </c>
      <c r="B24029" s="57" t="s">
        <v>12940</v>
      </c>
      <c r="C24029" s="57" t="s">
        <v>56851</v>
      </c>
      <c r="D24029" s="57" t="s">
        <v>56852</v>
      </c>
    </row>
    <row r="24030" spans="1:4">
      <c r="A24030" s="57" t="s">
        <v>56850</v>
      </c>
      <c r="B24030" s="57"/>
      <c r="C24030" s="57" t="s">
        <v>56853</v>
      </c>
      <c r="D24030" s="57" t="s">
        <v>56854</v>
      </c>
    </row>
    <row r="24031" spans="1:4">
      <c r="A24031" s="57" t="s">
        <v>56850</v>
      </c>
      <c r="B24031" s="57"/>
      <c r="C24031" s="57" t="s">
        <v>56855</v>
      </c>
      <c r="D24031" s="57" t="s">
        <v>56856</v>
      </c>
    </row>
    <row r="24032" spans="1:4">
      <c r="A24032" s="57" t="s">
        <v>56850</v>
      </c>
      <c r="B24032" s="57"/>
      <c r="C24032" s="57" t="s">
        <v>56857</v>
      </c>
      <c r="D24032" s="57" t="s">
        <v>56858</v>
      </c>
    </row>
    <row r="24033" spans="1:4">
      <c r="A24033" s="57" t="s">
        <v>56850</v>
      </c>
      <c r="B24033" s="57"/>
      <c r="C24033" s="57" t="s">
        <v>56859</v>
      </c>
      <c r="D24033" s="57" t="s">
        <v>56860</v>
      </c>
    </row>
    <row r="24034" spans="1:4">
      <c r="A24034" s="57" t="s">
        <v>56850</v>
      </c>
      <c r="B24034" s="57"/>
      <c r="C24034" s="57" t="s">
        <v>56861</v>
      </c>
      <c r="D24034" s="57" t="s">
        <v>56862</v>
      </c>
    </row>
    <row r="24035" spans="1:4">
      <c r="A24035" s="57" t="s">
        <v>56850</v>
      </c>
      <c r="B24035" s="57"/>
      <c r="C24035" s="57" t="s">
        <v>56863</v>
      </c>
      <c r="D24035" s="57" t="s">
        <v>55288</v>
      </c>
    </row>
    <row r="24036" spans="1:4">
      <c r="A24036" s="57" t="s">
        <v>56864</v>
      </c>
      <c r="B24036" s="57" t="s">
        <v>12940</v>
      </c>
      <c r="C24036" s="57" t="s">
        <v>56865</v>
      </c>
      <c r="D24036" s="57" t="s">
        <v>56866</v>
      </c>
    </row>
    <row r="24037" spans="1:4">
      <c r="A24037" s="57" t="s">
        <v>56864</v>
      </c>
      <c r="B24037" s="57"/>
      <c r="C24037" s="57" t="s">
        <v>56867</v>
      </c>
      <c r="D24037" s="57" t="s">
        <v>56868</v>
      </c>
    </row>
    <row r="24038" spans="1:4">
      <c r="A24038" s="57" t="s">
        <v>56864</v>
      </c>
      <c r="B24038" s="57"/>
      <c r="C24038" s="57" t="s">
        <v>56869</v>
      </c>
      <c r="D24038" s="57" t="s">
        <v>56870</v>
      </c>
    </row>
    <row r="24039" spans="1:4">
      <c r="A24039" s="57" t="s">
        <v>56864</v>
      </c>
      <c r="B24039" s="57"/>
      <c r="C24039" s="57" t="s">
        <v>56871</v>
      </c>
      <c r="D24039" s="57" t="s">
        <v>56872</v>
      </c>
    </row>
    <row r="24040" spans="1:4">
      <c r="A24040" s="57" t="s">
        <v>56864</v>
      </c>
      <c r="B24040" s="57"/>
      <c r="C24040" s="57" t="s">
        <v>56873</v>
      </c>
      <c r="D24040" s="57" t="s">
        <v>56874</v>
      </c>
    </row>
    <row r="24041" spans="1:4">
      <c r="A24041" s="57" t="s">
        <v>56875</v>
      </c>
      <c r="B24041" s="57" t="s">
        <v>12940</v>
      </c>
      <c r="C24041" s="57" t="s">
        <v>56876</v>
      </c>
      <c r="D24041" s="57" t="s">
        <v>52132</v>
      </c>
    </row>
    <row r="24042" spans="1:4">
      <c r="A24042" s="57" t="s">
        <v>56875</v>
      </c>
      <c r="B24042" s="57"/>
      <c r="C24042" s="57" t="s">
        <v>56877</v>
      </c>
      <c r="D24042" s="57" t="s">
        <v>52134</v>
      </c>
    </row>
    <row r="24043" spans="1:4">
      <c r="A24043" s="57" t="s">
        <v>56878</v>
      </c>
      <c r="B24043" s="57" t="s">
        <v>12940</v>
      </c>
      <c r="C24043" s="57" t="s">
        <v>56879</v>
      </c>
      <c r="D24043" s="57" t="s">
        <v>56880</v>
      </c>
    </row>
    <row r="24044" spans="1:4">
      <c r="A24044" s="57" t="s">
        <v>56881</v>
      </c>
      <c r="B24044" s="57" t="s">
        <v>12940</v>
      </c>
      <c r="C24044" s="57" t="s">
        <v>56882</v>
      </c>
      <c r="D24044" s="57" t="s">
        <v>56883</v>
      </c>
    </row>
    <row r="24045" spans="1:4">
      <c r="A24045" s="57" t="s">
        <v>56881</v>
      </c>
      <c r="B24045" s="57"/>
      <c r="C24045" s="57" t="s">
        <v>56884</v>
      </c>
      <c r="D24045" s="57" t="s">
        <v>56885</v>
      </c>
    </row>
    <row r="24046" spans="1:4">
      <c r="A24046" s="57" t="s">
        <v>56881</v>
      </c>
      <c r="B24046" s="57"/>
      <c r="C24046" s="57" t="s">
        <v>77545</v>
      </c>
      <c r="D24046" s="57" t="s">
        <v>77546</v>
      </c>
    </row>
    <row r="24047" spans="1:4">
      <c r="A24047" s="57" t="s">
        <v>56886</v>
      </c>
      <c r="B24047" s="57" t="s">
        <v>12940</v>
      </c>
      <c r="C24047" s="57" t="s">
        <v>56887</v>
      </c>
      <c r="D24047" s="57" t="s">
        <v>56888</v>
      </c>
    </row>
    <row r="24048" spans="1:4">
      <c r="A24048" s="57" t="s">
        <v>56886</v>
      </c>
      <c r="B24048" s="57"/>
      <c r="C24048" s="57" t="s">
        <v>56889</v>
      </c>
      <c r="D24048" s="57" t="s">
        <v>56890</v>
      </c>
    </row>
    <row r="24049" spans="1:4">
      <c r="A24049" s="57" t="s">
        <v>56891</v>
      </c>
      <c r="B24049" s="57" t="s">
        <v>12940</v>
      </c>
      <c r="C24049" s="57" t="s">
        <v>56892</v>
      </c>
      <c r="D24049" s="57" t="s">
        <v>56893</v>
      </c>
    </row>
    <row r="24050" spans="1:4">
      <c r="A24050" s="57" t="s">
        <v>56891</v>
      </c>
      <c r="B24050" s="57"/>
      <c r="C24050" s="57" t="s">
        <v>56894</v>
      </c>
      <c r="D24050" s="57" t="s">
        <v>56895</v>
      </c>
    </row>
    <row r="24051" spans="1:4">
      <c r="A24051" s="57" t="s">
        <v>56891</v>
      </c>
      <c r="B24051" s="57"/>
      <c r="C24051" s="57" t="s">
        <v>56896</v>
      </c>
      <c r="D24051" s="57" t="s">
        <v>56897</v>
      </c>
    </row>
    <row r="24052" spans="1:4">
      <c r="A24052" s="57" t="s">
        <v>56891</v>
      </c>
      <c r="B24052" s="57"/>
      <c r="C24052" s="57" t="s">
        <v>56898</v>
      </c>
      <c r="D24052" s="57" t="s">
        <v>56899</v>
      </c>
    </row>
    <row r="24053" spans="1:4">
      <c r="A24053" s="57" t="s">
        <v>56891</v>
      </c>
      <c r="B24053" s="57"/>
      <c r="C24053" s="57" t="s">
        <v>56900</v>
      </c>
      <c r="D24053" s="57" t="s">
        <v>56768</v>
      </c>
    </row>
    <row r="24054" spans="1:4">
      <c r="A24054" s="57" t="s">
        <v>56901</v>
      </c>
      <c r="B24054" s="57" t="s">
        <v>12940</v>
      </c>
      <c r="C24054" s="57" t="s">
        <v>56902</v>
      </c>
      <c r="D24054" s="57" t="s">
        <v>56903</v>
      </c>
    </row>
    <row r="24055" spans="1:4">
      <c r="A24055" s="57" t="s">
        <v>56904</v>
      </c>
      <c r="B24055" s="57" t="s">
        <v>12940</v>
      </c>
      <c r="C24055" s="57" t="s">
        <v>56905</v>
      </c>
      <c r="D24055" s="57" t="s">
        <v>56906</v>
      </c>
    </row>
    <row r="24056" spans="1:4">
      <c r="A24056" s="57" t="s">
        <v>56907</v>
      </c>
      <c r="B24056" s="57" t="s">
        <v>12940</v>
      </c>
      <c r="C24056" s="57" t="s">
        <v>56908</v>
      </c>
      <c r="D24056" s="57" t="s">
        <v>56909</v>
      </c>
    </row>
    <row r="24057" spans="1:4">
      <c r="A24057" s="57" t="s">
        <v>56910</v>
      </c>
      <c r="B24057" s="57" t="s">
        <v>12940</v>
      </c>
      <c r="C24057" s="57" t="s">
        <v>56911</v>
      </c>
      <c r="D24057" s="57" t="s">
        <v>56912</v>
      </c>
    </row>
    <row r="24058" spans="1:4">
      <c r="A24058" s="57" t="s">
        <v>56913</v>
      </c>
      <c r="B24058" s="57" t="s">
        <v>12940</v>
      </c>
      <c r="C24058" s="57" t="s">
        <v>56914</v>
      </c>
      <c r="D24058" s="57" t="s">
        <v>56915</v>
      </c>
    </row>
    <row r="24059" spans="1:4">
      <c r="A24059" s="57" t="s">
        <v>56916</v>
      </c>
      <c r="B24059" s="57" t="s">
        <v>12940</v>
      </c>
      <c r="C24059" s="57" t="s">
        <v>56917</v>
      </c>
      <c r="D24059" s="57" t="s">
        <v>56918</v>
      </c>
    </row>
    <row r="24060" spans="1:4">
      <c r="A24060" s="57" t="s">
        <v>56916</v>
      </c>
      <c r="B24060" s="57"/>
      <c r="C24060" s="57" t="s">
        <v>56919</v>
      </c>
      <c r="D24060" s="57" t="s">
        <v>56920</v>
      </c>
    </row>
    <row r="24061" spans="1:4">
      <c r="A24061" s="57" t="s">
        <v>56921</v>
      </c>
      <c r="B24061" s="57" t="s">
        <v>12940</v>
      </c>
      <c r="C24061" s="57" t="s">
        <v>56922</v>
      </c>
      <c r="D24061" s="57" t="s">
        <v>56923</v>
      </c>
    </row>
    <row r="24062" spans="1:4">
      <c r="A24062" s="57" t="s">
        <v>56921</v>
      </c>
      <c r="B24062" s="57"/>
      <c r="C24062" s="57" t="s">
        <v>56924</v>
      </c>
      <c r="D24062" s="57" t="s">
        <v>56925</v>
      </c>
    </row>
    <row r="24063" spans="1:4">
      <c r="A24063" s="57" t="s">
        <v>56921</v>
      </c>
      <c r="B24063" s="57"/>
      <c r="C24063" s="57" t="s">
        <v>56926</v>
      </c>
      <c r="D24063" s="57" t="s">
        <v>56927</v>
      </c>
    </row>
    <row r="24064" spans="1:4">
      <c r="A24064" s="57" t="s">
        <v>56928</v>
      </c>
      <c r="B24064" s="57" t="s">
        <v>12940</v>
      </c>
      <c r="C24064" s="57" t="s">
        <v>56929</v>
      </c>
      <c r="D24064" s="57" t="s">
        <v>46519</v>
      </c>
    </row>
    <row r="24065" spans="1:4">
      <c r="A24065" s="57" t="s">
        <v>56928</v>
      </c>
      <c r="B24065" s="57"/>
      <c r="C24065" s="57" t="s">
        <v>56930</v>
      </c>
      <c r="D24065" s="57" t="s">
        <v>2836</v>
      </c>
    </row>
    <row r="24066" spans="1:4">
      <c r="A24066" s="57" t="s">
        <v>56928</v>
      </c>
      <c r="B24066" s="57"/>
      <c r="C24066" s="57" t="s">
        <v>56931</v>
      </c>
      <c r="D24066" s="57" t="s">
        <v>56932</v>
      </c>
    </row>
    <row r="24067" spans="1:4">
      <c r="A24067" s="57" t="s">
        <v>56928</v>
      </c>
      <c r="B24067" s="57"/>
      <c r="C24067" s="57" t="s">
        <v>56933</v>
      </c>
      <c r="D24067" s="57" t="s">
        <v>56934</v>
      </c>
    </row>
    <row r="24068" spans="1:4">
      <c r="A24068" s="57" t="s">
        <v>56935</v>
      </c>
      <c r="B24068" s="57" t="s">
        <v>12940</v>
      </c>
      <c r="C24068" s="57" t="s">
        <v>56936</v>
      </c>
      <c r="D24068" s="57" t="s">
        <v>56937</v>
      </c>
    </row>
    <row r="24069" spans="1:4">
      <c r="A24069" s="57" t="s">
        <v>56935</v>
      </c>
      <c r="B24069" s="57"/>
      <c r="C24069" s="57" t="s">
        <v>56938</v>
      </c>
      <c r="D24069" s="57" t="s">
        <v>56939</v>
      </c>
    </row>
    <row r="24070" spans="1:4">
      <c r="A24070" s="57" t="s">
        <v>56935</v>
      </c>
      <c r="B24070" s="57"/>
      <c r="C24070" s="57" t="s">
        <v>75558</v>
      </c>
      <c r="D24070" s="57" t="s">
        <v>75559</v>
      </c>
    </row>
    <row r="24071" spans="1:4">
      <c r="A24071" s="57" t="s">
        <v>56940</v>
      </c>
      <c r="B24071" s="57" t="s">
        <v>12940</v>
      </c>
      <c r="C24071" s="57" t="s">
        <v>56941</v>
      </c>
      <c r="D24071" s="57" t="s">
        <v>56942</v>
      </c>
    </row>
    <row r="24072" spans="1:4">
      <c r="A24072" s="57" t="s">
        <v>56943</v>
      </c>
      <c r="B24072" s="57" t="s">
        <v>12940</v>
      </c>
      <c r="C24072" s="57" t="s">
        <v>56944</v>
      </c>
      <c r="D24072" s="57" t="s">
        <v>56945</v>
      </c>
    </row>
    <row r="24073" spans="1:4">
      <c r="A24073" s="57" t="s">
        <v>56946</v>
      </c>
      <c r="B24073" s="57" t="s">
        <v>12940</v>
      </c>
      <c r="C24073" s="57" t="s">
        <v>56947</v>
      </c>
      <c r="D24073" s="57" t="s">
        <v>56948</v>
      </c>
    </row>
    <row r="24074" spans="1:4">
      <c r="A24074" s="57" t="s">
        <v>8046</v>
      </c>
      <c r="B24074" s="57" t="s">
        <v>2631</v>
      </c>
      <c r="C24074" s="57" t="s">
        <v>5482</v>
      </c>
      <c r="D24074" s="57" t="s">
        <v>5483</v>
      </c>
    </row>
    <row r="24075" spans="1:4">
      <c r="A24075" s="57" t="s">
        <v>8046</v>
      </c>
      <c r="B24075" s="57" t="s">
        <v>2631</v>
      </c>
      <c r="C24075" s="57" t="s">
        <v>13327</v>
      </c>
      <c r="D24075" s="57" t="s">
        <v>13328</v>
      </c>
    </row>
    <row r="24076" spans="1:4">
      <c r="A24076" s="57" t="s">
        <v>56949</v>
      </c>
      <c r="B24076" s="57" t="s">
        <v>12940</v>
      </c>
      <c r="C24076" s="57" t="s">
        <v>56950</v>
      </c>
      <c r="D24076" s="57" t="s">
        <v>56951</v>
      </c>
    </row>
    <row r="24077" spans="1:4">
      <c r="A24077" s="57" t="s">
        <v>56952</v>
      </c>
      <c r="B24077" s="57" t="s">
        <v>12940</v>
      </c>
      <c r="C24077" s="57" t="s">
        <v>56953</v>
      </c>
      <c r="D24077" s="57" t="s">
        <v>56954</v>
      </c>
    </row>
    <row r="24078" spans="1:4">
      <c r="A24078" s="57" t="s">
        <v>56955</v>
      </c>
      <c r="B24078" s="57" t="s">
        <v>12940</v>
      </c>
      <c r="C24078" s="57" t="s">
        <v>56956</v>
      </c>
      <c r="D24078" s="57" t="s">
        <v>56957</v>
      </c>
    </row>
    <row r="24079" spans="1:4">
      <c r="A24079" s="57" t="s">
        <v>56958</v>
      </c>
      <c r="B24079" s="57" t="s">
        <v>12940</v>
      </c>
      <c r="C24079" s="57" t="s">
        <v>56959</v>
      </c>
      <c r="D24079" s="57" t="s">
        <v>56960</v>
      </c>
    </row>
    <row r="24080" spans="1:4">
      <c r="A24080" s="57" t="s">
        <v>56961</v>
      </c>
      <c r="B24080" s="57" t="s">
        <v>12940</v>
      </c>
      <c r="C24080" s="57" t="s">
        <v>56962</v>
      </c>
      <c r="D24080" s="57" t="s">
        <v>56963</v>
      </c>
    </row>
    <row r="24081" spans="1:4">
      <c r="A24081" s="57" t="s">
        <v>56964</v>
      </c>
      <c r="B24081" s="57" t="s">
        <v>12940</v>
      </c>
      <c r="C24081" s="57" t="s">
        <v>56965</v>
      </c>
      <c r="D24081" s="57" t="s">
        <v>56966</v>
      </c>
    </row>
    <row r="24082" spans="1:4">
      <c r="A24082" s="57" t="s">
        <v>56967</v>
      </c>
      <c r="B24082" s="57" t="s">
        <v>12940</v>
      </c>
      <c r="C24082" s="57" t="s">
        <v>56968</v>
      </c>
      <c r="D24082" s="57" t="s">
        <v>56969</v>
      </c>
    </row>
    <row r="24083" spans="1:4">
      <c r="A24083" s="57" t="s">
        <v>56970</v>
      </c>
      <c r="B24083" s="57" t="s">
        <v>12940</v>
      </c>
      <c r="C24083" s="57" t="s">
        <v>56971</v>
      </c>
      <c r="D24083" s="57" t="s">
        <v>56972</v>
      </c>
    </row>
    <row r="24084" spans="1:4">
      <c r="A24084" s="57" t="s">
        <v>8047</v>
      </c>
      <c r="B24084" s="57" t="s">
        <v>2632</v>
      </c>
      <c r="C24084" s="57" t="s">
        <v>5494</v>
      </c>
      <c r="D24084" s="57" t="s">
        <v>5495</v>
      </c>
    </row>
    <row r="24085" spans="1:4">
      <c r="A24085" s="57" t="s">
        <v>8047</v>
      </c>
      <c r="B24085" s="57" t="s">
        <v>2632</v>
      </c>
      <c r="C24085" s="57" t="s">
        <v>5559</v>
      </c>
      <c r="D24085" s="57" t="s">
        <v>5560</v>
      </c>
    </row>
    <row r="24086" spans="1:4">
      <c r="A24086" s="57" t="s">
        <v>56973</v>
      </c>
      <c r="B24086" s="57" t="s">
        <v>12940</v>
      </c>
      <c r="C24086" s="57" t="s">
        <v>56974</v>
      </c>
      <c r="D24086" s="57" t="s">
        <v>56975</v>
      </c>
    </row>
    <row r="24087" spans="1:4">
      <c r="A24087" s="57" t="s">
        <v>56973</v>
      </c>
      <c r="B24087" s="57"/>
      <c r="C24087" s="57" t="s">
        <v>56976</v>
      </c>
      <c r="D24087" s="57" t="s">
        <v>56977</v>
      </c>
    </row>
    <row r="24088" spans="1:4">
      <c r="A24088" s="57" t="s">
        <v>56973</v>
      </c>
      <c r="B24088" s="57"/>
      <c r="C24088" s="57" t="s">
        <v>56978</v>
      </c>
      <c r="D24088" s="57" t="s">
        <v>56979</v>
      </c>
    </row>
    <row r="24089" spans="1:4">
      <c r="A24089" s="57" t="s">
        <v>56973</v>
      </c>
      <c r="B24089" s="57"/>
      <c r="C24089" s="57" t="s">
        <v>56980</v>
      </c>
      <c r="D24089" s="57" t="s">
        <v>56981</v>
      </c>
    </row>
    <row r="24090" spans="1:4">
      <c r="A24090" s="57" t="s">
        <v>56973</v>
      </c>
      <c r="B24090" s="57"/>
      <c r="C24090" s="57" t="s">
        <v>56982</v>
      </c>
      <c r="D24090" s="57" t="s">
        <v>56983</v>
      </c>
    </row>
    <row r="24091" spans="1:4">
      <c r="A24091" s="57" t="s">
        <v>56973</v>
      </c>
      <c r="B24091" s="57"/>
      <c r="C24091" s="57" t="s">
        <v>56984</v>
      </c>
      <c r="D24091" s="57" t="s">
        <v>56985</v>
      </c>
    </row>
    <row r="24092" spans="1:4">
      <c r="A24092" s="57" t="s">
        <v>56973</v>
      </c>
      <c r="B24092" s="57"/>
      <c r="C24092" s="57" t="s">
        <v>56986</v>
      </c>
      <c r="D24092" s="57" t="s">
        <v>56987</v>
      </c>
    </row>
    <row r="24093" spans="1:4">
      <c r="A24093" s="57" t="s">
        <v>56973</v>
      </c>
      <c r="B24093" s="57"/>
      <c r="C24093" s="57" t="s">
        <v>56988</v>
      </c>
      <c r="D24093" s="57" t="s">
        <v>56989</v>
      </c>
    </row>
    <row r="24094" spans="1:4">
      <c r="A24094" s="57" t="s">
        <v>56973</v>
      </c>
      <c r="B24094" s="57"/>
      <c r="C24094" s="57" t="s">
        <v>56990</v>
      </c>
      <c r="D24094" s="57" t="s">
        <v>56991</v>
      </c>
    </row>
    <row r="24095" spans="1:4">
      <c r="A24095" s="57" t="s">
        <v>56973</v>
      </c>
      <c r="B24095" s="57"/>
      <c r="C24095" s="57" t="s">
        <v>56992</v>
      </c>
      <c r="D24095" s="57" t="s">
        <v>56993</v>
      </c>
    </row>
    <row r="24096" spans="1:4">
      <c r="A24096" s="57" t="s">
        <v>56973</v>
      </c>
      <c r="B24096" s="57"/>
      <c r="C24096" s="57" t="s">
        <v>75560</v>
      </c>
      <c r="D24096" s="57" t="s">
        <v>75561</v>
      </c>
    </row>
    <row r="24097" spans="1:4">
      <c r="A24097" s="57" t="s">
        <v>56973</v>
      </c>
      <c r="B24097" s="57"/>
      <c r="C24097" s="57" t="s">
        <v>75562</v>
      </c>
      <c r="D24097" s="57" t="s">
        <v>75563</v>
      </c>
    </row>
    <row r="24098" spans="1:4">
      <c r="A24098" s="57" t="s">
        <v>56994</v>
      </c>
      <c r="B24098" s="57" t="s">
        <v>12940</v>
      </c>
      <c r="C24098" s="57" t="s">
        <v>56995</v>
      </c>
      <c r="D24098" s="57" t="s">
        <v>56996</v>
      </c>
    </row>
    <row r="24099" spans="1:4">
      <c r="A24099" s="57" t="s">
        <v>56994</v>
      </c>
      <c r="B24099" s="57"/>
      <c r="C24099" s="57" t="s">
        <v>56997</v>
      </c>
      <c r="D24099" s="57" t="s">
        <v>56998</v>
      </c>
    </row>
    <row r="24100" spans="1:4">
      <c r="A24100" s="57" t="s">
        <v>56999</v>
      </c>
      <c r="B24100" s="57" t="s">
        <v>12940</v>
      </c>
      <c r="C24100" s="57" t="s">
        <v>57000</v>
      </c>
      <c r="D24100" s="57" t="s">
        <v>57001</v>
      </c>
    </row>
    <row r="24101" spans="1:4">
      <c r="A24101" s="57" t="s">
        <v>57002</v>
      </c>
      <c r="B24101" s="57" t="s">
        <v>12940</v>
      </c>
      <c r="C24101" s="57" t="s">
        <v>57003</v>
      </c>
      <c r="D24101" s="57" t="s">
        <v>57004</v>
      </c>
    </row>
    <row r="24102" spans="1:4">
      <c r="A24102" s="57" t="s">
        <v>57002</v>
      </c>
      <c r="B24102" s="57"/>
      <c r="C24102" s="57" t="s">
        <v>57005</v>
      </c>
      <c r="D24102" s="57" t="s">
        <v>57006</v>
      </c>
    </row>
    <row r="24103" spans="1:4">
      <c r="A24103" s="57" t="s">
        <v>57002</v>
      </c>
      <c r="B24103" s="57"/>
      <c r="C24103" s="57" t="s">
        <v>57007</v>
      </c>
      <c r="D24103" s="57" t="s">
        <v>57008</v>
      </c>
    </row>
    <row r="24104" spans="1:4">
      <c r="A24104" s="57" t="s">
        <v>57002</v>
      </c>
      <c r="B24104" s="57"/>
      <c r="C24104" s="57" t="s">
        <v>57009</v>
      </c>
      <c r="D24104" s="57" t="s">
        <v>57010</v>
      </c>
    </row>
    <row r="24105" spans="1:4">
      <c r="A24105" s="57" t="s">
        <v>57012</v>
      </c>
      <c r="B24105" s="57" t="s">
        <v>12940</v>
      </c>
      <c r="C24105" s="57" t="s">
        <v>57013</v>
      </c>
      <c r="D24105" s="57" t="s">
        <v>57014</v>
      </c>
    </row>
    <row r="24106" spans="1:4">
      <c r="A24106" s="57" t="s">
        <v>57012</v>
      </c>
      <c r="B24106" s="57"/>
      <c r="C24106" s="57" t="s">
        <v>57015</v>
      </c>
      <c r="D24106" s="57" t="s">
        <v>57016</v>
      </c>
    </row>
    <row r="24107" spans="1:4">
      <c r="A24107" s="57" t="s">
        <v>57012</v>
      </c>
      <c r="B24107" s="57"/>
      <c r="C24107" s="57" t="s">
        <v>57017</v>
      </c>
      <c r="D24107" s="57" t="s">
        <v>57018</v>
      </c>
    </row>
    <row r="24108" spans="1:4">
      <c r="A24108" s="57" t="s">
        <v>57019</v>
      </c>
      <c r="B24108" s="57" t="s">
        <v>12940</v>
      </c>
      <c r="C24108" s="57" t="s">
        <v>57020</v>
      </c>
      <c r="D24108" s="57" t="s">
        <v>57004</v>
      </c>
    </row>
    <row r="24109" spans="1:4">
      <c r="A24109" s="57" t="s">
        <v>57019</v>
      </c>
      <c r="B24109" s="57"/>
      <c r="C24109" s="57" t="s">
        <v>57021</v>
      </c>
      <c r="D24109" s="57" t="s">
        <v>57022</v>
      </c>
    </row>
    <row r="24110" spans="1:4">
      <c r="A24110" s="57" t="s">
        <v>57023</v>
      </c>
      <c r="B24110" s="57" t="s">
        <v>12940</v>
      </c>
      <c r="C24110" s="57" t="s">
        <v>57024</v>
      </c>
      <c r="D24110" s="57" t="s">
        <v>57025</v>
      </c>
    </row>
    <row r="24111" spans="1:4">
      <c r="A24111" s="57" t="s">
        <v>57026</v>
      </c>
      <c r="B24111" s="57" t="s">
        <v>12940</v>
      </c>
      <c r="C24111" s="57" t="s">
        <v>57027</v>
      </c>
      <c r="D24111" s="57" t="s">
        <v>57028</v>
      </c>
    </row>
    <row r="24112" spans="1:4">
      <c r="A24112" s="57" t="s">
        <v>57029</v>
      </c>
      <c r="B24112" s="57" t="s">
        <v>12940</v>
      </c>
      <c r="C24112" s="57" t="s">
        <v>57030</v>
      </c>
      <c r="D24112" s="57" t="s">
        <v>57031</v>
      </c>
    </row>
    <row r="24113" spans="1:4">
      <c r="A24113" s="57" t="s">
        <v>57029</v>
      </c>
      <c r="B24113" s="57"/>
      <c r="C24113" s="57" t="s">
        <v>57032</v>
      </c>
      <c r="D24113" s="57" t="s">
        <v>57033</v>
      </c>
    </row>
    <row r="24114" spans="1:4">
      <c r="A24114" s="57" t="s">
        <v>57029</v>
      </c>
      <c r="B24114" s="57"/>
      <c r="C24114" s="57" t="s">
        <v>57034</v>
      </c>
      <c r="D24114" s="57" t="s">
        <v>57035</v>
      </c>
    </row>
    <row r="24115" spans="1:4">
      <c r="A24115" s="57" t="s">
        <v>57029</v>
      </c>
      <c r="B24115" s="57"/>
      <c r="C24115" s="57" t="s">
        <v>57036</v>
      </c>
      <c r="D24115" s="57" t="s">
        <v>57037</v>
      </c>
    </row>
    <row r="24116" spans="1:4">
      <c r="A24116" s="57" t="s">
        <v>13329</v>
      </c>
      <c r="B24116" s="57" t="s">
        <v>10741</v>
      </c>
      <c r="C24116" s="57" t="s">
        <v>13330</v>
      </c>
      <c r="D24116" s="57" t="s">
        <v>13331</v>
      </c>
    </row>
    <row r="24117" spans="1:4">
      <c r="A24117" s="57" t="s">
        <v>57038</v>
      </c>
      <c r="B24117" s="57" t="s">
        <v>12940</v>
      </c>
      <c r="C24117" s="57" t="s">
        <v>57039</v>
      </c>
      <c r="D24117" s="57" t="s">
        <v>57040</v>
      </c>
    </row>
    <row r="24118" spans="1:4">
      <c r="A24118" s="57" t="s">
        <v>57038</v>
      </c>
      <c r="B24118" s="57"/>
      <c r="C24118" s="57" t="s">
        <v>57041</v>
      </c>
      <c r="D24118" s="57" t="s">
        <v>57042</v>
      </c>
    </row>
    <row r="24119" spans="1:4">
      <c r="A24119" s="57" t="s">
        <v>57038</v>
      </c>
      <c r="B24119" s="57"/>
      <c r="C24119" s="57" t="s">
        <v>57043</v>
      </c>
      <c r="D24119" s="57" t="s">
        <v>57044</v>
      </c>
    </row>
    <row r="24120" spans="1:4">
      <c r="A24120" s="57" t="s">
        <v>57038</v>
      </c>
      <c r="B24120" s="57"/>
      <c r="C24120" s="57" t="s">
        <v>57045</v>
      </c>
      <c r="D24120" s="57" t="s">
        <v>57046</v>
      </c>
    </row>
    <row r="24121" spans="1:4">
      <c r="A24121" s="57" t="s">
        <v>57047</v>
      </c>
      <c r="B24121" s="57" t="s">
        <v>12940</v>
      </c>
      <c r="C24121" s="57" t="s">
        <v>57048</v>
      </c>
      <c r="D24121" s="57" t="s">
        <v>57049</v>
      </c>
    </row>
    <row r="24122" spans="1:4">
      <c r="A24122" s="57" t="s">
        <v>57050</v>
      </c>
      <c r="B24122" s="57" t="s">
        <v>12940</v>
      </c>
      <c r="C24122" s="57" t="s">
        <v>57051</v>
      </c>
      <c r="D24122" s="57" t="s">
        <v>57052</v>
      </c>
    </row>
    <row r="24123" spans="1:4">
      <c r="A24123" s="57" t="s">
        <v>57053</v>
      </c>
      <c r="B24123" s="57" t="s">
        <v>12940</v>
      </c>
      <c r="C24123" s="57" t="s">
        <v>57054</v>
      </c>
      <c r="D24123" s="57" t="s">
        <v>57055</v>
      </c>
    </row>
    <row r="24124" spans="1:4">
      <c r="A24124" s="57" t="s">
        <v>57053</v>
      </c>
      <c r="B24124" s="57"/>
      <c r="C24124" s="57" t="s">
        <v>57056</v>
      </c>
      <c r="D24124" s="57" t="s">
        <v>57057</v>
      </c>
    </row>
    <row r="24125" spans="1:4">
      <c r="A24125" s="57" t="s">
        <v>57053</v>
      </c>
      <c r="B24125" s="57"/>
      <c r="C24125" s="57" t="s">
        <v>57058</v>
      </c>
      <c r="D24125" s="57" t="s">
        <v>57059</v>
      </c>
    </row>
    <row r="24126" spans="1:4">
      <c r="A24126" s="57" t="s">
        <v>57060</v>
      </c>
      <c r="B24126" s="57" t="s">
        <v>12940</v>
      </c>
      <c r="C24126" s="57" t="s">
        <v>57061</v>
      </c>
      <c r="D24126" s="57" t="s">
        <v>57062</v>
      </c>
    </row>
    <row r="24127" spans="1:4">
      <c r="A24127" s="57" t="s">
        <v>57063</v>
      </c>
      <c r="B24127" s="57" t="s">
        <v>12940</v>
      </c>
      <c r="C24127" s="57" t="s">
        <v>57064</v>
      </c>
      <c r="D24127" s="57" t="s">
        <v>57065</v>
      </c>
    </row>
    <row r="24128" spans="1:4">
      <c r="A24128" s="57" t="s">
        <v>57063</v>
      </c>
      <c r="B24128" s="57"/>
      <c r="C24128" s="57" t="s">
        <v>57066</v>
      </c>
      <c r="D24128" s="57" t="s">
        <v>57067</v>
      </c>
    </row>
    <row r="24129" spans="1:4">
      <c r="A24129" s="57" t="s">
        <v>57068</v>
      </c>
      <c r="B24129" s="57" t="s">
        <v>12940</v>
      </c>
      <c r="C24129" s="57" t="s">
        <v>57069</v>
      </c>
      <c r="D24129" s="57" t="s">
        <v>57070</v>
      </c>
    </row>
    <row r="24130" spans="1:4">
      <c r="A24130" s="57" t="s">
        <v>57068</v>
      </c>
      <c r="B24130" s="57"/>
      <c r="C24130" s="57" t="s">
        <v>57071</v>
      </c>
      <c r="D24130" s="57" t="s">
        <v>19034</v>
      </c>
    </row>
    <row r="24131" spans="1:4">
      <c r="A24131" s="57" t="s">
        <v>57072</v>
      </c>
      <c r="B24131" s="57" t="s">
        <v>12940</v>
      </c>
      <c r="C24131" s="57" t="s">
        <v>57073</v>
      </c>
      <c r="D24131" s="57" t="s">
        <v>57074</v>
      </c>
    </row>
    <row r="24132" spans="1:4">
      <c r="A24132" s="57" t="s">
        <v>57072</v>
      </c>
      <c r="B24132" s="57"/>
      <c r="C24132" s="57" t="s">
        <v>57075</v>
      </c>
      <c r="D24132" s="57" t="s">
        <v>57076</v>
      </c>
    </row>
    <row r="24133" spans="1:4">
      <c r="A24133" s="57" t="s">
        <v>57077</v>
      </c>
      <c r="B24133" s="57" t="s">
        <v>12940</v>
      </c>
      <c r="C24133" s="57" t="s">
        <v>57078</v>
      </c>
      <c r="D24133" s="57" t="s">
        <v>57079</v>
      </c>
    </row>
    <row r="24134" spans="1:4">
      <c r="A24134" s="57" t="s">
        <v>57080</v>
      </c>
      <c r="B24134" s="57" t="s">
        <v>12940</v>
      </c>
      <c r="C24134" s="57" t="s">
        <v>57081</v>
      </c>
      <c r="D24134" s="57" t="s">
        <v>57082</v>
      </c>
    </row>
    <row r="24135" spans="1:4">
      <c r="A24135" s="57" t="s">
        <v>57080</v>
      </c>
      <c r="B24135" s="57"/>
      <c r="C24135" s="57" t="s">
        <v>57083</v>
      </c>
      <c r="D24135" s="57" t="s">
        <v>57084</v>
      </c>
    </row>
    <row r="24136" spans="1:4">
      <c r="A24136" s="57" t="s">
        <v>57085</v>
      </c>
      <c r="B24136" s="57" t="s">
        <v>12940</v>
      </c>
      <c r="C24136" s="57" t="s">
        <v>57086</v>
      </c>
      <c r="D24136" s="57" t="s">
        <v>57087</v>
      </c>
    </row>
    <row r="24137" spans="1:4">
      <c r="A24137" s="57" t="s">
        <v>57085</v>
      </c>
      <c r="B24137" s="57"/>
      <c r="C24137" s="57" t="s">
        <v>57088</v>
      </c>
      <c r="D24137" s="57" t="s">
        <v>57089</v>
      </c>
    </row>
    <row r="24138" spans="1:4">
      <c r="A24138" s="57" t="s">
        <v>57090</v>
      </c>
      <c r="B24138" s="57" t="s">
        <v>12940</v>
      </c>
      <c r="C24138" s="57" t="s">
        <v>57091</v>
      </c>
      <c r="D24138" s="57" t="s">
        <v>35682</v>
      </c>
    </row>
    <row r="24139" spans="1:4">
      <c r="A24139" s="57" t="s">
        <v>57092</v>
      </c>
      <c r="B24139" s="57" t="s">
        <v>12940</v>
      </c>
      <c r="C24139" s="57" t="s">
        <v>57093</v>
      </c>
      <c r="D24139" s="57" t="s">
        <v>57094</v>
      </c>
    </row>
    <row r="24140" spans="1:4">
      <c r="A24140" s="57" t="s">
        <v>57095</v>
      </c>
      <c r="B24140" s="57" t="s">
        <v>12940</v>
      </c>
      <c r="C24140" s="57" t="s">
        <v>57096</v>
      </c>
      <c r="D24140" s="57" t="s">
        <v>57097</v>
      </c>
    </row>
    <row r="24141" spans="1:4">
      <c r="A24141" s="57" t="s">
        <v>57095</v>
      </c>
      <c r="B24141" s="57"/>
      <c r="C24141" s="57" t="s">
        <v>57098</v>
      </c>
      <c r="D24141" s="57" t="s">
        <v>57099</v>
      </c>
    </row>
    <row r="24142" spans="1:4">
      <c r="A24142" s="57" t="s">
        <v>57100</v>
      </c>
      <c r="B24142" s="57" t="s">
        <v>12940</v>
      </c>
      <c r="C24142" s="57" t="s">
        <v>57101</v>
      </c>
      <c r="D24142" s="57" t="s">
        <v>57102</v>
      </c>
    </row>
    <row r="24143" spans="1:4">
      <c r="A24143" s="57" t="s">
        <v>57103</v>
      </c>
      <c r="B24143" s="57" t="s">
        <v>12940</v>
      </c>
      <c r="C24143" s="57" t="s">
        <v>57104</v>
      </c>
      <c r="D24143" s="57" t="s">
        <v>57105</v>
      </c>
    </row>
    <row r="24144" spans="1:4">
      <c r="A24144" s="57" t="s">
        <v>57103</v>
      </c>
      <c r="B24144" s="57"/>
      <c r="C24144" s="57" t="s">
        <v>57106</v>
      </c>
      <c r="D24144" s="57" t="s">
        <v>57107</v>
      </c>
    </row>
    <row r="24145" spans="1:4">
      <c r="A24145" s="57" t="s">
        <v>57103</v>
      </c>
      <c r="B24145" s="57"/>
      <c r="C24145" s="57" t="s">
        <v>57108</v>
      </c>
      <c r="D24145" s="57" t="s">
        <v>57109</v>
      </c>
    </row>
    <row r="24146" spans="1:4">
      <c r="A24146" s="57" t="s">
        <v>57103</v>
      </c>
      <c r="B24146" s="57"/>
      <c r="C24146" s="57" t="s">
        <v>57110</v>
      </c>
      <c r="D24146" s="57" t="s">
        <v>57111</v>
      </c>
    </row>
    <row r="24147" spans="1:4">
      <c r="A24147" s="57" t="s">
        <v>57103</v>
      </c>
      <c r="B24147" s="57"/>
      <c r="C24147" s="57" t="s">
        <v>57112</v>
      </c>
      <c r="D24147" s="57" t="s">
        <v>57113</v>
      </c>
    </row>
    <row r="24148" spans="1:4">
      <c r="A24148" s="57" t="s">
        <v>57103</v>
      </c>
      <c r="B24148" s="57"/>
      <c r="C24148" s="57" t="s">
        <v>57114</v>
      </c>
      <c r="D24148" s="57" t="s">
        <v>57115</v>
      </c>
    </row>
    <row r="24149" spans="1:4">
      <c r="A24149" s="57" t="s">
        <v>57103</v>
      </c>
      <c r="B24149" s="57"/>
      <c r="C24149" s="57" t="s">
        <v>75564</v>
      </c>
      <c r="D24149" s="57" t="s">
        <v>75565</v>
      </c>
    </row>
    <row r="24150" spans="1:4">
      <c r="A24150" s="57" t="s">
        <v>57116</v>
      </c>
      <c r="B24150" s="57" t="s">
        <v>12940</v>
      </c>
      <c r="C24150" s="57" t="s">
        <v>57117</v>
      </c>
      <c r="D24150" s="57" t="s">
        <v>57118</v>
      </c>
    </row>
    <row r="24151" spans="1:4">
      <c r="A24151" s="57" t="s">
        <v>57116</v>
      </c>
      <c r="B24151" s="57"/>
      <c r="C24151" s="57" t="s">
        <v>57119</v>
      </c>
      <c r="D24151" s="57" t="s">
        <v>57120</v>
      </c>
    </row>
    <row r="24152" spans="1:4">
      <c r="A24152" s="57" t="s">
        <v>57116</v>
      </c>
      <c r="B24152" s="57"/>
      <c r="C24152" s="57" t="s">
        <v>57121</v>
      </c>
      <c r="D24152" s="57" t="s">
        <v>57122</v>
      </c>
    </row>
    <row r="24153" spans="1:4">
      <c r="A24153" s="57" t="s">
        <v>57116</v>
      </c>
      <c r="B24153" s="57"/>
      <c r="C24153" s="57" t="s">
        <v>57123</v>
      </c>
      <c r="D24153" s="57" t="s">
        <v>50528</v>
      </c>
    </row>
    <row r="24154" spans="1:4">
      <c r="A24154" s="57" t="s">
        <v>57116</v>
      </c>
      <c r="B24154" s="57"/>
      <c r="C24154" s="57" t="s">
        <v>57124</v>
      </c>
      <c r="D24154" s="57" t="s">
        <v>57125</v>
      </c>
    </row>
    <row r="24155" spans="1:4">
      <c r="A24155" s="57" t="s">
        <v>57126</v>
      </c>
      <c r="B24155" s="57" t="s">
        <v>12940</v>
      </c>
      <c r="C24155" s="57" t="s">
        <v>57127</v>
      </c>
      <c r="D24155" s="57" t="s">
        <v>57128</v>
      </c>
    </row>
    <row r="24156" spans="1:4">
      <c r="A24156" s="57" t="s">
        <v>57129</v>
      </c>
      <c r="B24156" s="57" t="s">
        <v>12940</v>
      </c>
      <c r="C24156" s="57" t="s">
        <v>57130</v>
      </c>
      <c r="D24156" s="57" t="s">
        <v>57131</v>
      </c>
    </row>
    <row r="24157" spans="1:4">
      <c r="A24157" s="57" t="s">
        <v>57132</v>
      </c>
      <c r="B24157" s="57" t="s">
        <v>12940</v>
      </c>
      <c r="C24157" s="57" t="s">
        <v>57133</v>
      </c>
      <c r="D24157" s="57" t="s">
        <v>75566</v>
      </c>
    </row>
    <row r="24158" spans="1:4">
      <c r="A24158" s="57" t="s">
        <v>57134</v>
      </c>
      <c r="B24158" s="57" t="s">
        <v>12940</v>
      </c>
      <c r="C24158" s="57" t="s">
        <v>57135</v>
      </c>
      <c r="D24158" s="57" t="s">
        <v>57136</v>
      </c>
    </row>
    <row r="24159" spans="1:4">
      <c r="A24159" s="57" t="s">
        <v>57137</v>
      </c>
      <c r="B24159" s="57" t="s">
        <v>12940</v>
      </c>
      <c r="C24159" s="57" t="s">
        <v>57138</v>
      </c>
      <c r="D24159" s="57" t="s">
        <v>57139</v>
      </c>
    </row>
    <row r="24160" spans="1:4">
      <c r="A24160" s="57" t="s">
        <v>57137</v>
      </c>
      <c r="B24160" s="57"/>
      <c r="C24160" s="57" t="s">
        <v>57140</v>
      </c>
      <c r="D24160" s="57" t="s">
        <v>57141</v>
      </c>
    </row>
    <row r="24161" spans="1:4">
      <c r="A24161" s="57" t="s">
        <v>57142</v>
      </c>
      <c r="B24161" s="57" t="s">
        <v>12940</v>
      </c>
      <c r="C24161" s="57" t="s">
        <v>57143</v>
      </c>
      <c r="D24161" s="57" t="s">
        <v>57144</v>
      </c>
    </row>
    <row r="24162" spans="1:4">
      <c r="A24162" s="57" t="s">
        <v>57142</v>
      </c>
      <c r="B24162" s="57"/>
      <c r="C24162" s="57" t="s">
        <v>57145</v>
      </c>
      <c r="D24162" s="57" t="s">
        <v>57146</v>
      </c>
    </row>
    <row r="24163" spans="1:4">
      <c r="A24163" s="57" t="s">
        <v>57147</v>
      </c>
      <c r="B24163" s="57" t="s">
        <v>12940</v>
      </c>
      <c r="C24163" s="57" t="s">
        <v>57148</v>
      </c>
      <c r="D24163" s="57" t="s">
        <v>57149</v>
      </c>
    </row>
    <row r="24164" spans="1:4">
      <c r="A24164" s="57" t="s">
        <v>57147</v>
      </c>
      <c r="B24164" s="57"/>
      <c r="C24164" s="57" t="s">
        <v>57150</v>
      </c>
      <c r="D24164" s="57" t="s">
        <v>57151</v>
      </c>
    </row>
    <row r="24165" spans="1:4">
      <c r="A24165" s="57" t="s">
        <v>57147</v>
      </c>
      <c r="B24165" s="57"/>
      <c r="C24165" s="57" t="s">
        <v>57152</v>
      </c>
      <c r="D24165" s="57" t="s">
        <v>57153</v>
      </c>
    </row>
    <row r="24166" spans="1:4">
      <c r="A24166" s="57" t="s">
        <v>57147</v>
      </c>
      <c r="B24166" s="57"/>
      <c r="C24166" s="57" t="s">
        <v>57154</v>
      </c>
      <c r="D24166" s="57" t="s">
        <v>57155</v>
      </c>
    </row>
    <row r="24167" spans="1:4">
      <c r="A24167" s="57" t="s">
        <v>57147</v>
      </c>
      <c r="B24167" s="57"/>
      <c r="C24167" s="57" t="s">
        <v>57156</v>
      </c>
      <c r="D24167" s="57" t="s">
        <v>57157</v>
      </c>
    </row>
    <row r="24168" spans="1:4">
      <c r="A24168" s="57" t="s">
        <v>57147</v>
      </c>
      <c r="B24168" s="57"/>
      <c r="C24168" s="57" t="s">
        <v>57158</v>
      </c>
      <c r="D24168" s="57" t="s">
        <v>57159</v>
      </c>
    </row>
    <row r="24169" spans="1:4">
      <c r="A24169" s="57" t="s">
        <v>57147</v>
      </c>
      <c r="B24169" s="57"/>
      <c r="C24169" s="57" t="s">
        <v>75567</v>
      </c>
      <c r="D24169" s="57" t="s">
        <v>75568</v>
      </c>
    </row>
    <row r="24170" spans="1:4">
      <c r="A24170" s="57" t="s">
        <v>57160</v>
      </c>
      <c r="B24170" s="57" t="s">
        <v>12940</v>
      </c>
      <c r="C24170" s="57" t="s">
        <v>57161</v>
      </c>
      <c r="D24170" s="57" t="s">
        <v>57162</v>
      </c>
    </row>
    <row r="24171" spans="1:4">
      <c r="A24171" s="57" t="s">
        <v>57160</v>
      </c>
      <c r="B24171" s="57"/>
      <c r="C24171" s="57" t="s">
        <v>57163</v>
      </c>
      <c r="D24171" s="57" t="s">
        <v>57164</v>
      </c>
    </row>
    <row r="24172" spans="1:4">
      <c r="A24172" s="57" t="s">
        <v>57160</v>
      </c>
      <c r="B24172" s="57"/>
      <c r="C24172" s="57" t="s">
        <v>57165</v>
      </c>
      <c r="D24172" s="57" t="s">
        <v>57166</v>
      </c>
    </row>
    <row r="24173" spans="1:4">
      <c r="A24173" s="57" t="s">
        <v>57160</v>
      </c>
      <c r="B24173" s="57"/>
      <c r="C24173" s="57" t="s">
        <v>57167</v>
      </c>
      <c r="D24173" s="57" t="s">
        <v>57168</v>
      </c>
    </row>
    <row r="24174" spans="1:4">
      <c r="A24174" s="57" t="s">
        <v>57160</v>
      </c>
      <c r="B24174" s="57"/>
      <c r="C24174" s="57" t="s">
        <v>57169</v>
      </c>
      <c r="D24174" s="57" t="s">
        <v>57170</v>
      </c>
    </row>
    <row r="24175" spans="1:4">
      <c r="A24175" s="57" t="s">
        <v>57160</v>
      </c>
      <c r="B24175" s="57"/>
      <c r="C24175" s="57" t="s">
        <v>57171</v>
      </c>
      <c r="D24175" s="57" t="s">
        <v>57172</v>
      </c>
    </row>
    <row r="24176" spans="1:4">
      <c r="A24176" s="57" t="s">
        <v>57160</v>
      </c>
      <c r="B24176" s="57"/>
      <c r="C24176" s="57" t="s">
        <v>57173</v>
      </c>
      <c r="D24176" s="57" t="s">
        <v>57172</v>
      </c>
    </row>
    <row r="24177" spans="1:4">
      <c r="A24177" s="57" t="s">
        <v>57160</v>
      </c>
      <c r="B24177" s="57"/>
      <c r="C24177" s="57" t="s">
        <v>57174</v>
      </c>
      <c r="D24177" s="57" t="s">
        <v>57175</v>
      </c>
    </row>
    <row r="24178" spans="1:4">
      <c r="A24178" s="57" t="s">
        <v>57160</v>
      </c>
      <c r="B24178" s="57"/>
      <c r="C24178" s="57" t="s">
        <v>57176</v>
      </c>
      <c r="D24178" s="57" t="s">
        <v>57166</v>
      </c>
    </row>
    <row r="24179" spans="1:4">
      <c r="A24179" s="57" t="s">
        <v>57160</v>
      </c>
      <c r="B24179" s="57"/>
      <c r="C24179" s="57" t="s">
        <v>57177</v>
      </c>
      <c r="D24179" s="57" t="s">
        <v>57178</v>
      </c>
    </row>
    <row r="24180" spans="1:4">
      <c r="A24180" s="57" t="s">
        <v>57179</v>
      </c>
      <c r="B24180" s="57" t="s">
        <v>12940</v>
      </c>
      <c r="C24180" s="57" t="s">
        <v>57180</v>
      </c>
      <c r="D24180" s="57" t="s">
        <v>57181</v>
      </c>
    </row>
    <row r="24181" spans="1:4">
      <c r="A24181" s="57" t="s">
        <v>57182</v>
      </c>
      <c r="B24181" s="57" t="s">
        <v>12940</v>
      </c>
      <c r="C24181" s="57" t="s">
        <v>57183</v>
      </c>
      <c r="D24181" s="57" t="s">
        <v>57184</v>
      </c>
    </row>
    <row r="24182" spans="1:4">
      <c r="A24182" s="57" t="s">
        <v>57182</v>
      </c>
      <c r="B24182" s="57"/>
      <c r="C24182" s="57" t="s">
        <v>57185</v>
      </c>
      <c r="D24182" s="57" t="s">
        <v>57186</v>
      </c>
    </row>
    <row r="24183" spans="1:4">
      <c r="A24183" s="57" t="s">
        <v>57182</v>
      </c>
      <c r="B24183" s="57"/>
      <c r="C24183" s="57" t="s">
        <v>57187</v>
      </c>
      <c r="D24183" s="57" t="s">
        <v>57188</v>
      </c>
    </row>
    <row r="24184" spans="1:4">
      <c r="A24184" s="57" t="s">
        <v>57182</v>
      </c>
      <c r="B24184" s="57"/>
      <c r="C24184" s="57" t="s">
        <v>57189</v>
      </c>
      <c r="D24184" s="57" t="s">
        <v>57190</v>
      </c>
    </row>
    <row r="24185" spans="1:4">
      <c r="A24185" s="57" t="s">
        <v>57191</v>
      </c>
      <c r="B24185" s="57" t="s">
        <v>12940</v>
      </c>
      <c r="C24185" s="57" t="s">
        <v>57192</v>
      </c>
      <c r="D24185" s="57" t="s">
        <v>57193</v>
      </c>
    </row>
    <row r="24186" spans="1:4">
      <c r="A24186" s="57" t="s">
        <v>57191</v>
      </c>
      <c r="B24186" s="57"/>
      <c r="C24186" s="57" t="s">
        <v>57194</v>
      </c>
      <c r="D24186" s="57" t="s">
        <v>57195</v>
      </c>
    </row>
    <row r="24187" spans="1:4">
      <c r="A24187" s="57" t="s">
        <v>57196</v>
      </c>
      <c r="B24187" s="57" t="s">
        <v>12940</v>
      </c>
      <c r="C24187" s="57" t="s">
        <v>57197</v>
      </c>
      <c r="D24187" s="57" t="s">
        <v>57198</v>
      </c>
    </row>
    <row r="24188" spans="1:4">
      <c r="A24188" s="57" t="s">
        <v>8048</v>
      </c>
      <c r="B24188" s="57" t="s">
        <v>2633</v>
      </c>
      <c r="C24188" s="57" t="s">
        <v>5616</v>
      </c>
      <c r="D24188" s="57" t="s">
        <v>5617</v>
      </c>
    </row>
    <row r="24189" spans="1:4">
      <c r="A24189" s="57" t="s">
        <v>57199</v>
      </c>
      <c r="B24189" s="57" t="s">
        <v>12940</v>
      </c>
      <c r="C24189" s="57" t="s">
        <v>57200</v>
      </c>
      <c r="D24189" s="57" t="s">
        <v>57201</v>
      </c>
    </row>
    <row r="24190" spans="1:4">
      <c r="A24190" s="57" t="s">
        <v>57202</v>
      </c>
      <c r="B24190" s="57" t="s">
        <v>12940</v>
      </c>
      <c r="C24190" s="57" t="s">
        <v>57203</v>
      </c>
      <c r="D24190" s="57" t="s">
        <v>57204</v>
      </c>
    </row>
    <row r="24191" spans="1:4">
      <c r="A24191" s="57" t="s">
        <v>57205</v>
      </c>
      <c r="B24191" s="57" t="s">
        <v>12940</v>
      </c>
      <c r="C24191" s="57" t="s">
        <v>57206</v>
      </c>
      <c r="D24191" s="57" t="s">
        <v>57207</v>
      </c>
    </row>
    <row r="24192" spans="1:4">
      <c r="A24192" s="57" t="s">
        <v>57205</v>
      </c>
      <c r="B24192" s="57"/>
      <c r="C24192" s="57" t="s">
        <v>57208</v>
      </c>
      <c r="D24192" s="57" t="s">
        <v>57209</v>
      </c>
    </row>
    <row r="24193" spans="1:4">
      <c r="A24193" s="57" t="s">
        <v>57205</v>
      </c>
      <c r="B24193" s="57"/>
      <c r="C24193" s="57" t="s">
        <v>57210</v>
      </c>
      <c r="D24193" s="57" t="s">
        <v>57211</v>
      </c>
    </row>
    <row r="24194" spans="1:4">
      <c r="A24194" s="57" t="s">
        <v>57212</v>
      </c>
      <c r="B24194" s="57" t="s">
        <v>12940</v>
      </c>
      <c r="C24194" s="57" t="s">
        <v>57213</v>
      </c>
      <c r="D24194" s="57" t="s">
        <v>57214</v>
      </c>
    </row>
    <row r="24195" spans="1:4">
      <c r="A24195" s="57" t="s">
        <v>57212</v>
      </c>
      <c r="B24195" s="57"/>
      <c r="C24195" s="57" t="s">
        <v>57215</v>
      </c>
      <c r="D24195" s="57" t="s">
        <v>57216</v>
      </c>
    </row>
    <row r="24196" spans="1:4">
      <c r="A24196" s="57" t="s">
        <v>57217</v>
      </c>
      <c r="B24196" s="57" t="s">
        <v>12940</v>
      </c>
      <c r="C24196" s="57" t="s">
        <v>57218</v>
      </c>
      <c r="D24196" s="57" t="s">
        <v>57219</v>
      </c>
    </row>
    <row r="24197" spans="1:4">
      <c r="A24197" s="57" t="s">
        <v>57217</v>
      </c>
      <c r="B24197" s="57"/>
      <c r="C24197" s="57" t="s">
        <v>57220</v>
      </c>
      <c r="D24197" s="57" t="s">
        <v>57221</v>
      </c>
    </row>
    <row r="24198" spans="1:4">
      <c r="A24198" s="57" t="s">
        <v>57217</v>
      </c>
      <c r="B24198" s="57"/>
      <c r="C24198" s="57" t="s">
        <v>57222</v>
      </c>
      <c r="D24198" s="57" t="s">
        <v>57223</v>
      </c>
    </row>
    <row r="24199" spans="1:4">
      <c r="A24199" s="57" t="s">
        <v>57217</v>
      </c>
      <c r="B24199" s="57"/>
      <c r="C24199" s="57" t="s">
        <v>57224</v>
      </c>
      <c r="D24199" s="57" t="s">
        <v>57225</v>
      </c>
    </row>
    <row r="24200" spans="1:4">
      <c r="A24200" s="57" t="s">
        <v>57217</v>
      </c>
      <c r="B24200" s="57"/>
      <c r="C24200" s="57" t="s">
        <v>57226</v>
      </c>
      <c r="D24200" s="57" t="s">
        <v>57227</v>
      </c>
    </row>
    <row r="24201" spans="1:4">
      <c r="A24201" s="57" t="s">
        <v>57217</v>
      </c>
      <c r="B24201" s="57"/>
      <c r="C24201" s="57" t="s">
        <v>57228</v>
      </c>
      <c r="D24201" s="57" t="s">
        <v>57229</v>
      </c>
    </row>
    <row r="24202" spans="1:4">
      <c r="A24202" s="57" t="s">
        <v>57217</v>
      </c>
      <c r="B24202" s="57"/>
      <c r="C24202" s="57" t="s">
        <v>57230</v>
      </c>
      <c r="D24202" s="57" t="s">
        <v>57231</v>
      </c>
    </row>
    <row r="24203" spans="1:4">
      <c r="A24203" s="57" t="s">
        <v>57217</v>
      </c>
      <c r="B24203" s="57"/>
      <c r="C24203" s="57" t="s">
        <v>57232</v>
      </c>
      <c r="D24203" s="57" t="s">
        <v>57233</v>
      </c>
    </row>
    <row r="24204" spans="1:4">
      <c r="A24204" s="57" t="s">
        <v>57234</v>
      </c>
      <c r="B24204" s="57" t="s">
        <v>12940</v>
      </c>
      <c r="C24204" s="57" t="s">
        <v>57235</v>
      </c>
      <c r="D24204" s="57" t="s">
        <v>57236</v>
      </c>
    </row>
    <row r="24205" spans="1:4">
      <c r="A24205" s="57" t="s">
        <v>57237</v>
      </c>
      <c r="B24205" s="57" t="s">
        <v>12940</v>
      </c>
      <c r="C24205" s="57" t="s">
        <v>57238</v>
      </c>
      <c r="D24205" s="57" t="s">
        <v>57239</v>
      </c>
    </row>
    <row r="24206" spans="1:4">
      <c r="A24206" s="57" t="s">
        <v>57237</v>
      </c>
      <c r="B24206" s="57"/>
      <c r="C24206" s="57" t="s">
        <v>57240</v>
      </c>
      <c r="D24206" s="57" t="s">
        <v>57239</v>
      </c>
    </row>
    <row r="24207" spans="1:4">
      <c r="A24207" s="57" t="s">
        <v>57237</v>
      </c>
      <c r="B24207" s="57"/>
      <c r="C24207" s="57" t="s">
        <v>57241</v>
      </c>
      <c r="D24207" s="57" t="s">
        <v>57239</v>
      </c>
    </row>
    <row r="24208" spans="1:4">
      <c r="A24208" s="57" t="s">
        <v>57242</v>
      </c>
      <c r="B24208" s="57" t="s">
        <v>12940</v>
      </c>
      <c r="C24208" s="57" t="s">
        <v>57243</v>
      </c>
      <c r="D24208" s="57" t="s">
        <v>57244</v>
      </c>
    </row>
    <row r="24209" spans="1:4">
      <c r="A24209" s="57" t="s">
        <v>57245</v>
      </c>
      <c r="B24209" s="57" t="s">
        <v>12940</v>
      </c>
      <c r="C24209" s="57" t="s">
        <v>57246</v>
      </c>
      <c r="D24209" s="57" t="s">
        <v>57247</v>
      </c>
    </row>
    <row r="24210" spans="1:4">
      <c r="A24210" s="57" t="s">
        <v>57248</v>
      </c>
      <c r="B24210" s="57" t="s">
        <v>12940</v>
      </c>
      <c r="C24210" s="57" t="s">
        <v>57249</v>
      </c>
      <c r="D24210" s="57" t="s">
        <v>57250</v>
      </c>
    </row>
    <row r="24211" spans="1:4">
      <c r="A24211" s="57" t="s">
        <v>57251</v>
      </c>
      <c r="B24211" s="57" t="s">
        <v>12940</v>
      </c>
      <c r="C24211" s="57" t="s">
        <v>57252</v>
      </c>
      <c r="D24211" s="57" t="s">
        <v>19034</v>
      </c>
    </row>
    <row r="24212" spans="1:4">
      <c r="A24212" s="57" t="s">
        <v>57253</v>
      </c>
      <c r="B24212" s="57" t="s">
        <v>12940</v>
      </c>
      <c r="C24212" s="57" t="s">
        <v>57254</v>
      </c>
      <c r="D24212" s="57" t="s">
        <v>57255</v>
      </c>
    </row>
    <row r="24213" spans="1:4">
      <c r="A24213" s="57" t="s">
        <v>57253</v>
      </c>
      <c r="B24213" s="57"/>
      <c r="C24213" s="57" t="s">
        <v>57256</v>
      </c>
      <c r="D24213" s="57" t="s">
        <v>57257</v>
      </c>
    </row>
    <row r="24214" spans="1:4">
      <c r="A24214" s="57" t="s">
        <v>57253</v>
      </c>
      <c r="B24214" s="57"/>
      <c r="C24214" s="57" t="s">
        <v>57258</v>
      </c>
      <c r="D24214" s="57" t="s">
        <v>57259</v>
      </c>
    </row>
    <row r="24215" spans="1:4">
      <c r="A24215" s="57" t="s">
        <v>57260</v>
      </c>
      <c r="B24215" s="57" t="s">
        <v>12940</v>
      </c>
      <c r="C24215" s="57" t="s">
        <v>57261</v>
      </c>
      <c r="D24215" s="57" t="s">
        <v>57262</v>
      </c>
    </row>
    <row r="24216" spans="1:4">
      <c r="A24216" s="57" t="s">
        <v>57260</v>
      </c>
      <c r="B24216" s="57"/>
      <c r="C24216" s="57" t="s">
        <v>57263</v>
      </c>
      <c r="D24216" s="57" t="s">
        <v>57264</v>
      </c>
    </row>
    <row r="24217" spans="1:4">
      <c r="A24217" s="57" t="s">
        <v>57265</v>
      </c>
      <c r="B24217" s="57" t="s">
        <v>12940</v>
      </c>
      <c r="C24217" s="57" t="s">
        <v>57266</v>
      </c>
      <c r="D24217" s="57" t="s">
        <v>57267</v>
      </c>
    </row>
    <row r="24218" spans="1:4">
      <c r="A24218" s="57" t="s">
        <v>57268</v>
      </c>
      <c r="B24218" s="57" t="s">
        <v>12940</v>
      </c>
      <c r="C24218" s="57" t="s">
        <v>57269</v>
      </c>
      <c r="D24218" s="57" t="s">
        <v>57270</v>
      </c>
    </row>
    <row r="24219" spans="1:4">
      <c r="A24219" s="57" t="s">
        <v>57268</v>
      </c>
      <c r="B24219" s="57"/>
      <c r="C24219" s="57" t="s">
        <v>57271</v>
      </c>
      <c r="D24219" s="57" t="s">
        <v>45963</v>
      </c>
    </row>
    <row r="24220" spans="1:4">
      <c r="A24220" s="57" t="s">
        <v>57268</v>
      </c>
      <c r="B24220" s="57"/>
      <c r="C24220" s="57" t="s">
        <v>57272</v>
      </c>
      <c r="D24220" s="57" t="s">
        <v>57273</v>
      </c>
    </row>
    <row r="24221" spans="1:4">
      <c r="A24221" s="57" t="s">
        <v>57268</v>
      </c>
      <c r="B24221" s="57"/>
      <c r="C24221" s="57" t="s">
        <v>57274</v>
      </c>
      <c r="D24221" s="57" t="s">
        <v>57275</v>
      </c>
    </row>
    <row r="24222" spans="1:4">
      <c r="A24222" s="57" t="s">
        <v>57268</v>
      </c>
      <c r="B24222" s="57"/>
      <c r="C24222" s="57" t="s">
        <v>57276</v>
      </c>
      <c r="D24222" s="57" t="s">
        <v>57277</v>
      </c>
    </row>
    <row r="24223" spans="1:4">
      <c r="A24223" s="57" t="s">
        <v>57268</v>
      </c>
      <c r="B24223" s="57"/>
      <c r="C24223" s="57" t="s">
        <v>57278</v>
      </c>
      <c r="D24223" s="57" t="s">
        <v>57279</v>
      </c>
    </row>
    <row r="24224" spans="1:4">
      <c r="A24224" s="57" t="s">
        <v>57268</v>
      </c>
      <c r="B24224" s="57"/>
      <c r="C24224" s="57" t="s">
        <v>77547</v>
      </c>
      <c r="D24224" s="57" t="s">
        <v>77548</v>
      </c>
    </row>
    <row r="24225" spans="1:4">
      <c r="A24225" s="57" t="s">
        <v>57280</v>
      </c>
      <c r="B24225" s="57" t="s">
        <v>12940</v>
      </c>
      <c r="C24225" s="57" t="s">
        <v>57281</v>
      </c>
      <c r="D24225" s="57" t="s">
        <v>57282</v>
      </c>
    </row>
    <row r="24226" spans="1:4">
      <c r="A24226" s="57" t="s">
        <v>8049</v>
      </c>
      <c r="B24226" s="57" t="s">
        <v>2630</v>
      </c>
      <c r="C24226" s="57" t="s">
        <v>5769</v>
      </c>
      <c r="D24226" s="57" t="s">
        <v>5770</v>
      </c>
    </row>
    <row r="24227" spans="1:4">
      <c r="A24227" s="57" t="s">
        <v>8049</v>
      </c>
      <c r="B24227" s="57" t="s">
        <v>2630</v>
      </c>
      <c r="C24227" s="57" t="s">
        <v>13332</v>
      </c>
      <c r="D24227" s="57" t="s">
        <v>13333</v>
      </c>
    </row>
    <row r="24228" spans="1:4">
      <c r="A24228" s="57" t="s">
        <v>57283</v>
      </c>
      <c r="B24228" s="57" t="s">
        <v>12940</v>
      </c>
      <c r="C24228" s="57" t="s">
        <v>57284</v>
      </c>
      <c r="D24228" s="57" t="s">
        <v>57285</v>
      </c>
    </row>
    <row r="24229" spans="1:4">
      <c r="A24229" s="57" t="s">
        <v>57286</v>
      </c>
      <c r="B24229" s="57" t="s">
        <v>12940</v>
      </c>
      <c r="C24229" s="57" t="s">
        <v>57287</v>
      </c>
      <c r="D24229" s="57" t="s">
        <v>57288</v>
      </c>
    </row>
    <row r="24230" spans="1:4">
      <c r="A24230" s="57" t="s">
        <v>57289</v>
      </c>
      <c r="B24230" s="57" t="s">
        <v>12940</v>
      </c>
      <c r="C24230" s="57" t="s">
        <v>57290</v>
      </c>
      <c r="D24230" s="57" t="s">
        <v>57291</v>
      </c>
    </row>
    <row r="24231" spans="1:4">
      <c r="A24231" s="57" t="s">
        <v>57289</v>
      </c>
      <c r="B24231" s="57"/>
      <c r="C24231" s="57" t="s">
        <v>57292</v>
      </c>
      <c r="D24231" s="57" t="s">
        <v>57293</v>
      </c>
    </row>
    <row r="24232" spans="1:4">
      <c r="A24232" s="57" t="s">
        <v>57289</v>
      </c>
      <c r="B24232" s="57"/>
      <c r="C24232" s="57" t="s">
        <v>57294</v>
      </c>
      <c r="D24232" s="57" t="s">
        <v>57295</v>
      </c>
    </row>
    <row r="24233" spans="1:4">
      <c r="A24233" s="57" t="s">
        <v>57296</v>
      </c>
      <c r="B24233" s="57" t="s">
        <v>12940</v>
      </c>
      <c r="C24233" s="57" t="s">
        <v>57297</v>
      </c>
      <c r="D24233" s="57" t="s">
        <v>57298</v>
      </c>
    </row>
    <row r="24234" spans="1:4">
      <c r="A24234" s="57" t="s">
        <v>57299</v>
      </c>
      <c r="B24234" s="57" t="s">
        <v>12940</v>
      </c>
      <c r="C24234" s="57" t="s">
        <v>57300</v>
      </c>
      <c r="D24234" s="57" t="s">
        <v>57301</v>
      </c>
    </row>
    <row r="24235" spans="1:4">
      <c r="A24235" s="57" t="s">
        <v>57302</v>
      </c>
      <c r="B24235" s="57" t="s">
        <v>12940</v>
      </c>
      <c r="C24235" s="57" t="s">
        <v>57303</v>
      </c>
      <c r="D24235" s="57" t="s">
        <v>57304</v>
      </c>
    </row>
    <row r="24236" spans="1:4">
      <c r="A24236" s="57" t="s">
        <v>57305</v>
      </c>
      <c r="B24236" s="57" t="s">
        <v>12940</v>
      </c>
      <c r="C24236" s="57" t="s">
        <v>57306</v>
      </c>
      <c r="D24236" s="57" t="s">
        <v>57307</v>
      </c>
    </row>
    <row r="24237" spans="1:4">
      <c r="A24237" s="57" t="s">
        <v>57305</v>
      </c>
      <c r="B24237" s="57"/>
      <c r="C24237" s="57" t="s">
        <v>57308</v>
      </c>
      <c r="D24237" s="57" t="s">
        <v>57309</v>
      </c>
    </row>
    <row r="24238" spans="1:4">
      <c r="A24238" s="57" t="s">
        <v>57310</v>
      </c>
      <c r="B24238" s="57" t="s">
        <v>12940</v>
      </c>
      <c r="C24238" s="57" t="s">
        <v>57311</v>
      </c>
      <c r="D24238" s="57" t="s">
        <v>57312</v>
      </c>
    </row>
    <row r="24239" spans="1:4">
      <c r="A24239" s="57" t="s">
        <v>57313</v>
      </c>
      <c r="B24239" s="57" t="s">
        <v>12940</v>
      </c>
      <c r="C24239" s="57" t="s">
        <v>57314</v>
      </c>
      <c r="D24239" s="57" t="s">
        <v>57315</v>
      </c>
    </row>
    <row r="24240" spans="1:4">
      <c r="A24240" s="57" t="s">
        <v>57313</v>
      </c>
      <c r="B24240" s="57"/>
      <c r="C24240" s="57" t="s">
        <v>57316</v>
      </c>
      <c r="D24240" s="57" t="s">
        <v>57317</v>
      </c>
    </row>
    <row r="24241" spans="1:4">
      <c r="A24241" s="57" t="s">
        <v>57313</v>
      </c>
      <c r="B24241" s="57"/>
      <c r="C24241" s="57" t="s">
        <v>57318</v>
      </c>
      <c r="D24241" s="57" t="s">
        <v>57319</v>
      </c>
    </row>
    <row r="24242" spans="1:4">
      <c r="A24242" s="57" t="s">
        <v>57320</v>
      </c>
      <c r="B24242" s="57" t="s">
        <v>12940</v>
      </c>
      <c r="C24242" s="57" t="s">
        <v>57321</v>
      </c>
      <c r="D24242" s="57" t="s">
        <v>57322</v>
      </c>
    </row>
    <row r="24243" spans="1:4">
      <c r="A24243" s="57" t="s">
        <v>57323</v>
      </c>
      <c r="B24243" s="57" t="s">
        <v>12940</v>
      </c>
      <c r="C24243" s="57" t="s">
        <v>57324</v>
      </c>
      <c r="D24243" s="57" t="s">
        <v>57325</v>
      </c>
    </row>
    <row r="24244" spans="1:4">
      <c r="A24244" s="57" t="s">
        <v>57323</v>
      </c>
      <c r="B24244" s="57"/>
      <c r="C24244" s="57" t="s">
        <v>57326</v>
      </c>
      <c r="D24244" s="57" t="s">
        <v>57327</v>
      </c>
    </row>
    <row r="24245" spans="1:4">
      <c r="A24245" s="57" t="s">
        <v>8050</v>
      </c>
      <c r="B24245" s="57" t="s">
        <v>2634</v>
      </c>
      <c r="C24245" s="57" t="s">
        <v>5690</v>
      </c>
      <c r="D24245" s="57" t="s">
        <v>5691</v>
      </c>
    </row>
    <row r="24246" spans="1:4">
      <c r="A24246" s="57" t="s">
        <v>57328</v>
      </c>
      <c r="B24246" s="57" t="s">
        <v>12940</v>
      </c>
      <c r="C24246" s="57" t="s">
        <v>57329</v>
      </c>
      <c r="D24246" s="57" t="s">
        <v>57330</v>
      </c>
    </row>
    <row r="24247" spans="1:4">
      <c r="A24247" s="57" t="s">
        <v>13334</v>
      </c>
      <c r="B24247" s="57" t="s">
        <v>2635</v>
      </c>
      <c r="C24247" s="57" t="s">
        <v>13335</v>
      </c>
      <c r="D24247" s="57" t="s">
        <v>13336</v>
      </c>
    </row>
    <row r="24248" spans="1:4">
      <c r="A24248" s="57" t="s">
        <v>57331</v>
      </c>
      <c r="B24248" s="57" t="s">
        <v>12940</v>
      </c>
      <c r="C24248" s="57" t="s">
        <v>57332</v>
      </c>
      <c r="D24248" s="57" t="s">
        <v>57333</v>
      </c>
    </row>
    <row r="24249" spans="1:4">
      <c r="A24249" s="57" t="s">
        <v>8051</v>
      </c>
      <c r="B24249" s="57" t="s">
        <v>2635</v>
      </c>
      <c r="C24249" s="57" t="s">
        <v>6310</v>
      </c>
      <c r="D24249" s="57" t="s">
        <v>6311</v>
      </c>
    </row>
    <row r="24250" spans="1:4">
      <c r="A24250" s="57" t="s">
        <v>57334</v>
      </c>
      <c r="B24250" s="57" t="s">
        <v>12940</v>
      </c>
      <c r="C24250" s="57" t="s">
        <v>57335</v>
      </c>
      <c r="D24250" s="57" t="s">
        <v>57336</v>
      </c>
    </row>
    <row r="24251" spans="1:4">
      <c r="A24251" s="57" t="s">
        <v>57334</v>
      </c>
      <c r="B24251" s="57"/>
      <c r="C24251" s="57" t="s">
        <v>57337</v>
      </c>
      <c r="D24251" s="57" t="s">
        <v>19034</v>
      </c>
    </row>
    <row r="24252" spans="1:4">
      <c r="A24252" s="57" t="s">
        <v>57334</v>
      </c>
      <c r="B24252" s="57"/>
      <c r="C24252" s="57" t="s">
        <v>57338</v>
      </c>
      <c r="D24252" s="57" t="s">
        <v>57339</v>
      </c>
    </row>
    <row r="24253" spans="1:4">
      <c r="A24253" s="57" t="s">
        <v>57334</v>
      </c>
      <c r="B24253" s="57"/>
      <c r="C24253" s="57" t="s">
        <v>57340</v>
      </c>
      <c r="D24253" s="57" t="s">
        <v>57341</v>
      </c>
    </row>
    <row r="24254" spans="1:4">
      <c r="A24254" s="57" t="s">
        <v>8052</v>
      </c>
      <c r="B24254" s="57" t="s">
        <v>2636</v>
      </c>
      <c r="C24254" s="57" t="s">
        <v>7160</v>
      </c>
      <c r="D24254" s="57" t="s">
        <v>7161</v>
      </c>
    </row>
    <row r="24255" spans="1:4">
      <c r="A24255" s="57" t="s">
        <v>8052</v>
      </c>
      <c r="B24255" s="57" t="s">
        <v>2636</v>
      </c>
      <c r="C24255" s="57" t="s">
        <v>8962</v>
      </c>
      <c r="D24255" s="57" t="s">
        <v>8963</v>
      </c>
    </row>
    <row r="24256" spans="1:4">
      <c r="A24256" s="57" t="s">
        <v>8052</v>
      </c>
      <c r="B24256" s="57" t="s">
        <v>2636</v>
      </c>
      <c r="C24256" s="57" t="s">
        <v>8964</v>
      </c>
      <c r="D24256" s="57" t="s">
        <v>8963</v>
      </c>
    </row>
    <row r="24257" spans="1:4">
      <c r="A24257" s="57" t="s">
        <v>8052</v>
      </c>
      <c r="B24257" s="57" t="s">
        <v>2636</v>
      </c>
      <c r="C24257" s="57" t="s">
        <v>8965</v>
      </c>
      <c r="D24257" s="57" t="s">
        <v>8966</v>
      </c>
    </row>
    <row r="24258" spans="1:4">
      <c r="A24258" s="57" t="s">
        <v>8052</v>
      </c>
      <c r="B24258" s="57" t="s">
        <v>2636</v>
      </c>
      <c r="C24258" s="57" t="s">
        <v>8967</v>
      </c>
      <c r="D24258" s="57" t="s">
        <v>8968</v>
      </c>
    </row>
    <row r="24259" spans="1:4">
      <c r="A24259" s="57" t="s">
        <v>57342</v>
      </c>
      <c r="B24259" s="57" t="s">
        <v>12940</v>
      </c>
      <c r="C24259" s="57" t="s">
        <v>57343</v>
      </c>
      <c r="D24259" s="57" t="s">
        <v>57344</v>
      </c>
    </row>
    <row r="24260" spans="1:4">
      <c r="A24260" s="57" t="s">
        <v>57345</v>
      </c>
      <c r="B24260" s="57" t="s">
        <v>12940</v>
      </c>
      <c r="C24260" s="57" t="s">
        <v>57346</v>
      </c>
      <c r="D24260" s="57" t="s">
        <v>57347</v>
      </c>
    </row>
    <row r="24261" spans="1:4">
      <c r="A24261" s="57" t="s">
        <v>57345</v>
      </c>
      <c r="B24261" s="57"/>
      <c r="C24261" s="57" t="s">
        <v>57348</v>
      </c>
      <c r="D24261" s="57" t="s">
        <v>57349</v>
      </c>
    </row>
    <row r="24262" spans="1:4">
      <c r="A24262" s="57" t="s">
        <v>57345</v>
      </c>
      <c r="B24262" s="57"/>
      <c r="C24262" s="57" t="s">
        <v>57350</v>
      </c>
      <c r="D24262" s="57" t="s">
        <v>19034</v>
      </c>
    </row>
    <row r="24263" spans="1:4">
      <c r="A24263" s="57" t="s">
        <v>57351</v>
      </c>
      <c r="B24263" s="57" t="s">
        <v>12940</v>
      </c>
      <c r="C24263" s="57" t="s">
        <v>57352</v>
      </c>
      <c r="D24263" s="57" t="s">
        <v>57353</v>
      </c>
    </row>
    <row r="24264" spans="1:4">
      <c r="A24264" s="57" t="s">
        <v>57354</v>
      </c>
      <c r="B24264" s="57" t="s">
        <v>12940</v>
      </c>
      <c r="C24264" s="57" t="s">
        <v>57355</v>
      </c>
      <c r="D24264" s="57" t="s">
        <v>57356</v>
      </c>
    </row>
    <row r="24265" spans="1:4">
      <c r="A24265" s="57" t="s">
        <v>57357</v>
      </c>
      <c r="B24265" s="57" t="s">
        <v>12940</v>
      </c>
      <c r="C24265" s="57" t="s">
        <v>57358</v>
      </c>
      <c r="D24265" s="57" t="s">
        <v>57359</v>
      </c>
    </row>
    <row r="24266" spans="1:4">
      <c r="A24266" s="57" t="s">
        <v>57360</v>
      </c>
      <c r="B24266" s="57" t="s">
        <v>12940</v>
      </c>
      <c r="C24266" s="57" t="s">
        <v>57361</v>
      </c>
      <c r="D24266" s="57" t="s">
        <v>19034</v>
      </c>
    </row>
    <row r="24267" spans="1:4">
      <c r="A24267" s="57" t="s">
        <v>57362</v>
      </c>
      <c r="B24267" s="57" t="s">
        <v>12940</v>
      </c>
      <c r="C24267" s="57" t="s">
        <v>57363</v>
      </c>
      <c r="D24267" s="57" t="s">
        <v>19034</v>
      </c>
    </row>
    <row r="24268" spans="1:4">
      <c r="A24268" s="57" t="s">
        <v>57364</v>
      </c>
      <c r="B24268" s="57" t="s">
        <v>12940</v>
      </c>
      <c r="C24268" s="57" t="s">
        <v>57365</v>
      </c>
      <c r="D24268" s="57" t="s">
        <v>57366</v>
      </c>
    </row>
    <row r="24269" spans="1:4">
      <c r="A24269" s="57" t="s">
        <v>57364</v>
      </c>
      <c r="B24269" s="57"/>
      <c r="C24269" s="57" t="s">
        <v>57367</v>
      </c>
      <c r="D24269" s="57" t="s">
        <v>57368</v>
      </c>
    </row>
    <row r="24270" spans="1:4">
      <c r="A24270" s="57" t="s">
        <v>57364</v>
      </c>
      <c r="B24270" s="57"/>
      <c r="C24270" s="57" t="s">
        <v>57369</v>
      </c>
      <c r="D24270" s="57" t="s">
        <v>57370</v>
      </c>
    </row>
    <row r="24271" spans="1:4">
      <c r="A24271" s="57" t="s">
        <v>57371</v>
      </c>
      <c r="B24271" s="57" t="s">
        <v>12940</v>
      </c>
      <c r="C24271" s="57" t="s">
        <v>57372</v>
      </c>
      <c r="D24271" s="57" t="s">
        <v>57373</v>
      </c>
    </row>
    <row r="24272" spans="1:4">
      <c r="A24272" s="57" t="s">
        <v>57374</v>
      </c>
      <c r="B24272" s="57" t="s">
        <v>12940</v>
      </c>
      <c r="C24272" s="57" t="s">
        <v>57375</v>
      </c>
      <c r="D24272" s="57" t="s">
        <v>57376</v>
      </c>
    </row>
    <row r="24273" spans="1:4">
      <c r="A24273" s="57" t="s">
        <v>57377</v>
      </c>
      <c r="B24273" s="57" t="s">
        <v>12940</v>
      </c>
      <c r="C24273" s="57" t="s">
        <v>57378</v>
      </c>
      <c r="D24273" s="57" t="s">
        <v>2847</v>
      </c>
    </row>
    <row r="24274" spans="1:4">
      <c r="A24274" s="57" t="s">
        <v>57377</v>
      </c>
      <c r="B24274" s="57"/>
      <c r="C24274" s="57" t="s">
        <v>57379</v>
      </c>
      <c r="D24274" s="57" t="s">
        <v>2847</v>
      </c>
    </row>
    <row r="24275" spans="1:4">
      <c r="A24275" s="57" t="s">
        <v>57377</v>
      </c>
      <c r="B24275" s="57"/>
      <c r="C24275" s="57" t="s">
        <v>57380</v>
      </c>
      <c r="D24275" s="57" t="s">
        <v>57381</v>
      </c>
    </row>
    <row r="24276" spans="1:4">
      <c r="A24276" s="57" t="s">
        <v>57382</v>
      </c>
      <c r="B24276" s="57" t="s">
        <v>12940</v>
      </c>
      <c r="C24276" s="57" t="s">
        <v>57383</v>
      </c>
      <c r="D24276" s="57" t="s">
        <v>57384</v>
      </c>
    </row>
    <row r="24277" spans="1:4">
      <c r="A24277" s="57" t="s">
        <v>57382</v>
      </c>
      <c r="B24277" s="57"/>
      <c r="C24277" s="57" t="s">
        <v>57385</v>
      </c>
      <c r="D24277" s="57" t="s">
        <v>57386</v>
      </c>
    </row>
    <row r="24278" spans="1:4">
      <c r="A24278" s="57" t="s">
        <v>57382</v>
      </c>
      <c r="B24278" s="57"/>
      <c r="C24278" s="57" t="s">
        <v>57387</v>
      </c>
      <c r="D24278" s="57" t="s">
        <v>57388</v>
      </c>
    </row>
    <row r="24279" spans="1:4">
      <c r="A24279" s="57" t="s">
        <v>57389</v>
      </c>
      <c r="B24279" s="57" t="s">
        <v>12940</v>
      </c>
      <c r="C24279" s="57" t="s">
        <v>57390</v>
      </c>
      <c r="D24279" s="57" t="s">
        <v>57391</v>
      </c>
    </row>
    <row r="24280" spans="1:4">
      <c r="A24280" s="57" t="s">
        <v>57389</v>
      </c>
      <c r="B24280" s="57"/>
      <c r="C24280" s="57" t="s">
        <v>57392</v>
      </c>
      <c r="D24280" s="57" t="s">
        <v>57393</v>
      </c>
    </row>
    <row r="24281" spans="1:4">
      <c r="A24281" s="57" t="s">
        <v>57394</v>
      </c>
      <c r="B24281" s="57" t="s">
        <v>12940</v>
      </c>
      <c r="C24281" s="57" t="s">
        <v>57395</v>
      </c>
      <c r="D24281" s="57" t="s">
        <v>57396</v>
      </c>
    </row>
    <row r="24282" spans="1:4">
      <c r="A24282" s="57" t="s">
        <v>57394</v>
      </c>
      <c r="B24282" s="57"/>
      <c r="C24282" s="57" t="s">
        <v>57397</v>
      </c>
      <c r="D24282" s="57" t="s">
        <v>57398</v>
      </c>
    </row>
    <row r="24283" spans="1:4">
      <c r="A24283" s="57" t="s">
        <v>57394</v>
      </c>
      <c r="B24283" s="57"/>
      <c r="C24283" s="57" t="s">
        <v>57399</v>
      </c>
      <c r="D24283" s="57" t="s">
        <v>57400</v>
      </c>
    </row>
    <row r="24284" spans="1:4">
      <c r="A24284" s="57" t="s">
        <v>57394</v>
      </c>
      <c r="B24284" s="57"/>
      <c r="C24284" s="57" t="s">
        <v>57401</v>
      </c>
      <c r="D24284" s="57" t="s">
        <v>57402</v>
      </c>
    </row>
    <row r="24285" spans="1:4">
      <c r="A24285" s="57" t="s">
        <v>57394</v>
      </c>
      <c r="B24285" s="57"/>
      <c r="C24285" s="57" t="s">
        <v>57403</v>
      </c>
      <c r="D24285" s="57" t="s">
        <v>57404</v>
      </c>
    </row>
    <row r="24286" spans="1:4">
      <c r="A24286" s="57" t="s">
        <v>57394</v>
      </c>
      <c r="B24286" s="57"/>
      <c r="C24286" s="57" t="s">
        <v>57405</v>
      </c>
      <c r="D24286" s="57" t="s">
        <v>57406</v>
      </c>
    </row>
    <row r="24287" spans="1:4">
      <c r="A24287" s="57" t="s">
        <v>57394</v>
      </c>
      <c r="B24287" s="57"/>
      <c r="C24287" s="57" t="s">
        <v>57407</v>
      </c>
      <c r="D24287" s="57" t="s">
        <v>57408</v>
      </c>
    </row>
    <row r="24288" spans="1:4">
      <c r="A24288" s="57" t="s">
        <v>8053</v>
      </c>
      <c r="B24288" s="57" t="s">
        <v>2637</v>
      </c>
      <c r="C24288" s="57" t="s">
        <v>5771</v>
      </c>
      <c r="D24288" s="57" t="s">
        <v>5772</v>
      </c>
    </row>
    <row r="24289" spans="1:4">
      <c r="A24289" s="57" t="s">
        <v>8053</v>
      </c>
      <c r="B24289" s="57" t="s">
        <v>2637</v>
      </c>
      <c r="C24289" s="57" t="s">
        <v>6004</v>
      </c>
      <c r="D24289" s="57" t="s">
        <v>6005</v>
      </c>
    </row>
    <row r="24290" spans="1:4">
      <c r="A24290" s="57" t="s">
        <v>8054</v>
      </c>
      <c r="B24290" s="57" t="s">
        <v>2638</v>
      </c>
      <c r="C24290" s="57" t="s">
        <v>5773</v>
      </c>
      <c r="D24290" s="57" t="s">
        <v>5774</v>
      </c>
    </row>
    <row r="24291" spans="1:4">
      <c r="A24291" s="57" t="s">
        <v>8054</v>
      </c>
      <c r="B24291" s="57" t="s">
        <v>2638</v>
      </c>
      <c r="C24291" s="57" t="s">
        <v>6030</v>
      </c>
      <c r="D24291" s="57" t="s">
        <v>6031</v>
      </c>
    </row>
    <row r="24292" spans="1:4">
      <c r="A24292" s="57" t="s">
        <v>57409</v>
      </c>
      <c r="B24292" s="57" t="s">
        <v>12940</v>
      </c>
      <c r="C24292" s="57" t="s">
        <v>57410</v>
      </c>
      <c r="D24292" s="57" t="s">
        <v>57411</v>
      </c>
    </row>
    <row r="24293" spans="1:4">
      <c r="A24293" s="57" t="s">
        <v>57412</v>
      </c>
      <c r="B24293" s="57" t="s">
        <v>12940</v>
      </c>
      <c r="C24293" s="57" t="s">
        <v>57413</v>
      </c>
      <c r="D24293" s="57" t="s">
        <v>57414</v>
      </c>
    </row>
    <row r="24294" spans="1:4">
      <c r="A24294" s="57" t="s">
        <v>57415</v>
      </c>
      <c r="B24294" s="57" t="s">
        <v>12940</v>
      </c>
      <c r="C24294" s="57" t="s">
        <v>57416</v>
      </c>
      <c r="D24294" s="57" t="s">
        <v>57417</v>
      </c>
    </row>
    <row r="24295" spans="1:4">
      <c r="A24295" s="57" t="s">
        <v>57415</v>
      </c>
      <c r="B24295" s="57"/>
      <c r="C24295" s="57" t="s">
        <v>57418</v>
      </c>
      <c r="D24295" s="57" t="s">
        <v>57419</v>
      </c>
    </row>
    <row r="24296" spans="1:4">
      <c r="A24296" s="57" t="s">
        <v>57420</v>
      </c>
      <c r="B24296" s="57" t="s">
        <v>12940</v>
      </c>
      <c r="C24296" s="57" t="s">
        <v>57421</v>
      </c>
      <c r="D24296" s="57" t="s">
        <v>57422</v>
      </c>
    </row>
    <row r="24297" spans="1:4">
      <c r="A24297" s="57" t="s">
        <v>57423</v>
      </c>
      <c r="B24297" s="57" t="s">
        <v>12940</v>
      </c>
      <c r="C24297" s="57" t="s">
        <v>57424</v>
      </c>
      <c r="D24297" s="57" t="s">
        <v>57425</v>
      </c>
    </row>
    <row r="24298" spans="1:4">
      <c r="A24298" s="57" t="s">
        <v>57426</v>
      </c>
      <c r="B24298" s="57" t="s">
        <v>12940</v>
      </c>
      <c r="C24298" s="57" t="s">
        <v>57427</v>
      </c>
      <c r="D24298" s="57" t="s">
        <v>57428</v>
      </c>
    </row>
    <row r="24299" spans="1:4">
      <c r="A24299" s="57" t="s">
        <v>57429</v>
      </c>
      <c r="B24299" s="57" t="s">
        <v>12940</v>
      </c>
      <c r="C24299" s="57" t="s">
        <v>57430</v>
      </c>
      <c r="D24299" s="57" t="s">
        <v>57431</v>
      </c>
    </row>
    <row r="24300" spans="1:4">
      <c r="A24300" s="57" t="s">
        <v>57429</v>
      </c>
      <c r="B24300" s="57"/>
      <c r="C24300" s="57" t="s">
        <v>57432</v>
      </c>
      <c r="D24300" s="57" t="s">
        <v>57433</v>
      </c>
    </row>
    <row r="24301" spans="1:4">
      <c r="A24301" s="57" t="s">
        <v>57429</v>
      </c>
      <c r="B24301" s="57"/>
      <c r="C24301" s="57" t="s">
        <v>57434</v>
      </c>
      <c r="D24301" s="57" t="s">
        <v>57435</v>
      </c>
    </row>
    <row r="24302" spans="1:4">
      <c r="A24302" s="57" t="s">
        <v>57436</v>
      </c>
      <c r="B24302" s="57" t="s">
        <v>12940</v>
      </c>
      <c r="C24302" s="57" t="s">
        <v>57437</v>
      </c>
      <c r="D24302" s="57" t="s">
        <v>57438</v>
      </c>
    </row>
    <row r="24303" spans="1:4">
      <c r="A24303" s="57" t="s">
        <v>57439</v>
      </c>
      <c r="B24303" s="57" t="s">
        <v>12940</v>
      </c>
      <c r="C24303" s="57" t="s">
        <v>57440</v>
      </c>
      <c r="D24303" s="57" t="s">
        <v>57441</v>
      </c>
    </row>
    <row r="24304" spans="1:4">
      <c r="A24304" s="57" t="s">
        <v>57439</v>
      </c>
      <c r="B24304" s="57"/>
      <c r="C24304" s="57" t="s">
        <v>57442</v>
      </c>
      <c r="D24304" s="57" t="s">
        <v>57443</v>
      </c>
    </row>
    <row r="24305" spans="1:4">
      <c r="A24305" s="57" t="s">
        <v>57444</v>
      </c>
      <c r="B24305" s="57" t="s">
        <v>12940</v>
      </c>
      <c r="C24305" s="57" t="s">
        <v>57445</v>
      </c>
      <c r="D24305" s="57" t="s">
        <v>19034</v>
      </c>
    </row>
    <row r="24306" spans="1:4">
      <c r="A24306" s="57" t="s">
        <v>8055</v>
      </c>
      <c r="B24306" s="57" t="s">
        <v>2639</v>
      </c>
      <c r="C24306" s="57" t="s">
        <v>6022</v>
      </c>
      <c r="D24306" s="57" t="s">
        <v>6023</v>
      </c>
    </row>
    <row r="24307" spans="1:4">
      <c r="A24307" s="57" t="s">
        <v>8055</v>
      </c>
      <c r="B24307" s="57" t="s">
        <v>2639</v>
      </c>
      <c r="C24307" s="57" t="s">
        <v>6034</v>
      </c>
      <c r="D24307" s="57" t="s">
        <v>6035</v>
      </c>
    </row>
    <row r="24308" spans="1:4">
      <c r="A24308" s="57" t="s">
        <v>57446</v>
      </c>
      <c r="B24308" s="57" t="s">
        <v>12940</v>
      </c>
      <c r="C24308" s="57" t="s">
        <v>57447</v>
      </c>
      <c r="D24308" s="57" t="s">
        <v>57448</v>
      </c>
    </row>
    <row r="24309" spans="1:4">
      <c r="A24309" s="57" t="s">
        <v>57449</v>
      </c>
      <c r="B24309" s="57" t="s">
        <v>12940</v>
      </c>
      <c r="C24309" s="57" t="s">
        <v>57450</v>
      </c>
      <c r="D24309" s="57" t="s">
        <v>57451</v>
      </c>
    </row>
    <row r="24310" spans="1:4">
      <c r="A24310" s="57" t="s">
        <v>57452</v>
      </c>
      <c r="B24310" s="57" t="s">
        <v>12940</v>
      </c>
      <c r="C24310" s="57" t="s">
        <v>57453</v>
      </c>
      <c r="D24310" s="57" t="s">
        <v>57454</v>
      </c>
    </row>
    <row r="24311" spans="1:4">
      <c r="A24311" s="57" t="s">
        <v>57455</v>
      </c>
      <c r="B24311" s="57" t="s">
        <v>12940</v>
      </c>
      <c r="C24311" s="57" t="s">
        <v>57456</v>
      </c>
      <c r="D24311" s="57" t="s">
        <v>57457</v>
      </c>
    </row>
    <row r="24312" spans="1:4">
      <c r="A24312" s="57" t="s">
        <v>57458</v>
      </c>
      <c r="B24312" s="57" t="s">
        <v>12940</v>
      </c>
      <c r="C24312" s="57" t="s">
        <v>57459</v>
      </c>
      <c r="D24312" s="57" t="s">
        <v>57460</v>
      </c>
    </row>
    <row r="24313" spans="1:4">
      <c r="A24313" s="57" t="s">
        <v>57458</v>
      </c>
      <c r="B24313" s="57"/>
      <c r="C24313" s="57" t="s">
        <v>57461</v>
      </c>
      <c r="D24313" s="57" t="s">
        <v>57462</v>
      </c>
    </row>
    <row r="24314" spans="1:4">
      <c r="A24314" s="57" t="s">
        <v>57458</v>
      </c>
      <c r="B24314" s="57"/>
      <c r="C24314" s="57" t="s">
        <v>57463</v>
      </c>
      <c r="D24314" s="57" t="s">
        <v>57464</v>
      </c>
    </row>
    <row r="24315" spans="1:4">
      <c r="A24315" s="57" t="s">
        <v>57458</v>
      </c>
      <c r="B24315" s="57"/>
      <c r="C24315" s="57" t="s">
        <v>57465</v>
      </c>
      <c r="D24315" s="57" t="s">
        <v>57466</v>
      </c>
    </row>
    <row r="24316" spans="1:4">
      <c r="A24316" s="57" t="s">
        <v>57467</v>
      </c>
      <c r="B24316" s="57" t="s">
        <v>12940</v>
      </c>
      <c r="C24316" s="57" t="s">
        <v>57468</v>
      </c>
      <c r="D24316" s="57" t="s">
        <v>57469</v>
      </c>
    </row>
    <row r="24317" spans="1:4">
      <c r="A24317" s="57" t="s">
        <v>57467</v>
      </c>
      <c r="B24317" s="57"/>
      <c r="C24317" s="57" t="s">
        <v>57470</v>
      </c>
      <c r="D24317" s="57" t="s">
        <v>57471</v>
      </c>
    </row>
    <row r="24318" spans="1:4">
      <c r="A24318" s="57" t="s">
        <v>57467</v>
      </c>
      <c r="B24318" s="57"/>
      <c r="C24318" s="57" t="s">
        <v>57472</v>
      </c>
      <c r="D24318" s="57" t="s">
        <v>57473</v>
      </c>
    </row>
    <row r="24319" spans="1:4">
      <c r="A24319" s="57" t="s">
        <v>57467</v>
      </c>
      <c r="B24319" s="57"/>
      <c r="C24319" s="57" t="s">
        <v>57474</v>
      </c>
      <c r="D24319" s="57" t="s">
        <v>57475</v>
      </c>
    </row>
    <row r="24320" spans="1:4">
      <c r="A24320" s="57" t="s">
        <v>57467</v>
      </c>
      <c r="B24320" s="57"/>
      <c r="C24320" s="57" t="s">
        <v>57476</v>
      </c>
      <c r="D24320" s="57" t="s">
        <v>57477</v>
      </c>
    </row>
    <row r="24321" spans="1:4">
      <c r="A24321" s="57" t="s">
        <v>57467</v>
      </c>
      <c r="B24321" s="57"/>
      <c r="C24321" s="57" t="s">
        <v>57478</v>
      </c>
      <c r="D24321" s="57" t="s">
        <v>57479</v>
      </c>
    </row>
    <row r="24322" spans="1:4">
      <c r="A24322" s="57" t="s">
        <v>57467</v>
      </c>
      <c r="B24322" s="57"/>
      <c r="C24322" s="57" t="s">
        <v>57480</v>
      </c>
      <c r="D24322" s="57" t="s">
        <v>57481</v>
      </c>
    </row>
    <row r="24323" spans="1:4">
      <c r="A24323" s="57" t="s">
        <v>57467</v>
      </c>
      <c r="B24323" s="57"/>
      <c r="C24323" s="57" t="s">
        <v>57482</v>
      </c>
      <c r="D24323" s="57" t="s">
        <v>57483</v>
      </c>
    </row>
    <row r="24324" spans="1:4">
      <c r="A24324" s="57" t="s">
        <v>57467</v>
      </c>
      <c r="B24324" s="57"/>
      <c r="C24324" s="57" t="s">
        <v>57484</v>
      </c>
      <c r="D24324" s="57" t="s">
        <v>57485</v>
      </c>
    </row>
    <row r="24325" spans="1:4">
      <c r="A24325" s="57" t="s">
        <v>57467</v>
      </c>
      <c r="B24325" s="57"/>
      <c r="C24325" s="57" t="s">
        <v>57486</v>
      </c>
      <c r="D24325" s="57" t="s">
        <v>57487</v>
      </c>
    </row>
    <row r="24326" spans="1:4">
      <c r="A24326" s="57" t="s">
        <v>57467</v>
      </c>
      <c r="B24326" s="57"/>
      <c r="C24326" s="57" t="s">
        <v>57488</v>
      </c>
      <c r="D24326" s="57" t="s">
        <v>57489</v>
      </c>
    </row>
    <row r="24327" spans="1:4">
      <c r="A24327" s="57" t="s">
        <v>57467</v>
      </c>
      <c r="B24327" s="57"/>
      <c r="C24327" s="57" t="s">
        <v>57490</v>
      </c>
      <c r="D24327" s="57" t="s">
        <v>57491</v>
      </c>
    </row>
    <row r="24328" spans="1:4">
      <c r="A24328" s="57" t="s">
        <v>57467</v>
      </c>
      <c r="B24328" s="57"/>
      <c r="C24328" s="57" t="s">
        <v>57492</v>
      </c>
      <c r="D24328" s="57" t="s">
        <v>57493</v>
      </c>
    </row>
    <row r="24329" spans="1:4">
      <c r="A24329" s="57" t="s">
        <v>57467</v>
      </c>
      <c r="B24329" s="57"/>
      <c r="C24329" s="57" t="s">
        <v>57494</v>
      </c>
      <c r="D24329" s="57" t="s">
        <v>57495</v>
      </c>
    </row>
    <row r="24330" spans="1:4">
      <c r="A24330" s="57" t="s">
        <v>57467</v>
      </c>
      <c r="B24330" s="57"/>
      <c r="C24330" s="57" t="s">
        <v>57496</v>
      </c>
      <c r="D24330" s="57" t="s">
        <v>57497</v>
      </c>
    </row>
    <row r="24331" spans="1:4">
      <c r="A24331" s="57" t="s">
        <v>57467</v>
      </c>
      <c r="B24331" s="57"/>
      <c r="C24331" s="57" t="s">
        <v>57498</v>
      </c>
      <c r="D24331" s="57" t="s">
        <v>57499</v>
      </c>
    </row>
    <row r="24332" spans="1:4">
      <c r="A24332" s="57" t="s">
        <v>57467</v>
      </c>
      <c r="B24332" s="57"/>
      <c r="C24332" s="57" t="s">
        <v>57500</v>
      </c>
      <c r="D24332" s="57" t="s">
        <v>57501</v>
      </c>
    </row>
    <row r="24333" spans="1:4">
      <c r="A24333" s="57" t="s">
        <v>57502</v>
      </c>
      <c r="B24333" s="57" t="s">
        <v>12940</v>
      </c>
      <c r="C24333" s="57" t="s">
        <v>57503</v>
      </c>
      <c r="D24333" s="57" t="s">
        <v>57504</v>
      </c>
    </row>
    <row r="24334" spans="1:4">
      <c r="A24334" s="57" t="s">
        <v>57505</v>
      </c>
      <c r="B24334" s="57" t="s">
        <v>12940</v>
      </c>
      <c r="C24334" s="57" t="s">
        <v>57506</v>
      </c>
      <c r="D24334" s="57" t="s">
        <v>57507</v>
      </c>
    </row>
    <row r="24335" spans="1:4">
      <c r="A24335" s="57" t="s">
        <v>57505</v>
      </c>
      <c r="B24335" s="57"/>
      <c r="C24335" s="57" t="s">
        <v>57508</v>
      </c>
      <c r="D24335" s="57" t="s">
        <v>57509</v>
      </c>
    </row>
    <row r="24336" spans="1:4">
      <c r="A24336" s="57" t="s">
        <v>76810</v>
      </c>
      <c r="B24336" s="57" t="s">
        <v>12940</v>
      </c>
      <c r="C24336" s="57" t="s">
        <v>76811</v>
      </c>
      <c r="D24336" s="57" t="s">
        <v>76812</v>
      </c>
    </row>
    <row r="24337" spans="1:4">
      <c r="A24337" s="57" t="s">
        <v>57510</v>
      </c>
      <c r="B24337" s="57" t="s">
        <v>12940</v>
      </c>
      <c r="C24337" s="57" t="s">
        <v>57511</v>
      </c>
      <c r="D24337" s="57" t="s">
        <v>57512</v>
      </c>
    </row>
    <row r="24338" spans="1:4">
      <c r="A24338" s="57" t="s">
        <v>57513</v>
      </c>
      <c r="B24338" s="57" t="s">
        <v>12940</v>
      </c>
      <c r="C24338" s="57" t="s">
        <v>57514</v>
      </c>
      <c r="D24338" s="57" t="s">
        <v>57515</v>
      </c>
    </row>
    <row r="24339" spans="1:4">
      <c r="A24339" s="57" t="s">
        <v>57513</v>
      </c>
      <c r="B24339" s="57"/>
      <c r="C24339" s="57" t="s">
        <v>57516</v>
      </c>
      <c r="D24339" s="57" t="s">
        <v>57517</v>
      </c>
    </row>
    <row r="24340" spans="1:4">
      <c r="A24340" s="57" t="s">
        <v>57513</v>
      </c>
      <c r="B24340" s="57"/>
      <c r="C24340" s="57" t="s">
        <v>57518</v>
      </c>
      <c r="D24340" s="57" t="s">
        <v>57519</v>
      </c>
    </row>
    <row r="24341" spans="1:4">
      <c r="A24341" s="57" t="s">
        <v>57520</v>
      </c>
      <c r="B24341" s="57" t="s">
        <v>12940</v>
      </c>
      <c r="C24341" s="57" t="s">
        <v>57521</v>
      </c>
      <c r="D24341" s="57" t="s">
        <v>35682</v>
      </c>
    </row>
    <row r="24342" spans="1:4">
      <c r="A24342" s="57" t="s">
        <v>10241</v>
      </c>
      <c r="B24342" s="57" t="s">
        <v>9593</v>
      </c>
      <c r="C24342" s="57" t="s">
        <v>10242</v>
      </c>
      <c r="D24342" s="57" t="s">
        <v>10243</v>
      </c>
    </row>
    <row r="24343" spans="1:4">
      <c r="A24343" s="57" t="s">
        <v>10241</v>
      </c>
      <c r="B24343" s="57" t="s">
        <v>9593</v>
      </c>
      <c r="C24343" s="57" t="s">
        <v>13337</v>
      </c>
      <c r="D24343" s="57" t="s">
        <v>13338</v>
      </c>
    </row>
    <row r="24344" spans="1:4">
      <c r="A24344" s="57" t="s">
        <v>57522</v>
      </c>
      <c r="B24344" s="57" t="s">
        <v>12940</v>
      </c>
      <c r="C24344" s="57" t="s">
        <v>57523</v>
      </c>
      <c r="D24344" s="57" t="s">
        <v>57524</v>
      </c>
    </row>
    <row r="24345" spans="1:4">
      <c r="A24345" s="57" t="s">
        <v>57525</v>
      </c>
      <c r="B24345" s="57" t="s">
        <v>12940</v>
      </c>
      <c r="C24345" s="57" t="s">
        <v>57526</v>
      </c>
      <c r="D24345" s="57" t="s">
        <v>57527</v>
      </c>
    </row>
    <row r="24346" spans="1:4">
      <c r="A24346" s="57" t="s">
        <v>57525</v>
      </c>
      <c r="B24346" s="57"/>
      <c r="C24346" s="57" t="s">
        <v>57528</v>
      </c>
      <c r="D24346" s="57" t="s">
        <v>57529</v>
      </c>
    </row>
    <row r="24347" spans="1:4">
      <c r="A24347" s="57" t="s">
        <v>57525</v>
      </c>
      <c r="B24347" s="57"/>
      <c r="C24347" s="57" t="s">
        <v>57530</v>
      </c>
      <c r="D24347" s="57" t="s">
        <v>57531</v>
      </c>
    </row>
    <row r="24348" spans="1:4">
      <c r="A24348" s="57" t="s">
        <v>57525</v>
      </c>
      <c r="B24348" s="57"/>
      <c r="C24348" s="57" t="s">
        <v>57532</v>
      </c>
      <c r="D24348" s="57" t="s">
        <v>57533</v>
      </c>
    </row>
    <row r="24349" spans="1:4">
      <c r="A24349" s="57" t="s">
        <v>57525</v>
      </c>
      <c r="B24349" s="57"/>
      <c r="C24349" s="57" t="s">
        <v>57534</v>
      </c>
      <c r="D24349" s="57" t="s">
        <v>57529</v>
      </c>
    </row>
    <row r="24350" spans="1:4">
      <c r="A24350" s="57" t="s">
        <v>57525</v>
      </c>
      <c r="B24350" s="57"/>
      <c r="C24350" s="57" t="s">
        <v>57535</v>
      </c>
      <c r="D24350" s="57" t="s">
        <v>57536</v>
      </c>
    </row>
    <row r="24351" spans="1:4">
      <c r="A24351" s="57" t="s">
        <v>57525</v>
      </c>
      <c r="B24351" s="57"/>
      <c r="C24351" s="57" t="s">
        <v>57537</v>
      </c>
      <c r="D24351" s="57" t="s">
        <v>57538</v>
      </c>
    </row>
    <row r="24352" spans="1:4">
      <c r="A24352" s="57" t="s">
        <v>57539</v>
      </c>
      <c r="B24352" s="57" t="s">
        <v>12940</v>
      </c>
      <c r="C24352" s="57" t="s">
        <v>57540</v>
      </c>
      <c r="D24352" s="57" t="s">
        <v>57541</v>
      </c>
    </row>
    <row r="24353" spans="1:4">
      <c r="A24353" s="57" t="s">
        <v>57539</v>
      </c>
      <c r="B24353" s="57"/>
      <c r="C24353" s="57" t="s">
        <v>57542</v>
      </c>
      <c r="D24353" s="57" t="s">
        <v>57543</v>
      </c>
    </row>
    <row r="24354" spans="1:4">
      <c r="A24354" s="57" t="s">
        <v>57544</v>
      </c>
      <c r="B24354" s="57" t="s">
        <v>12940</v>
      </c>
      <c r="C24354" s="57" t="s">
        <v>57545</v>
      </c>
      <c r="D24354" s="57" t="s">
        <v>57546</v>
      </c>
    </row>
    <row r="24355" spans="1:4">
      <c r="A24355" s="57" t="s">
        <v>57547</v>
      </c>
      <c r="B24355" s="57" t="s">
        <v>12940</v>
      </c>
      <c r="C24355" s="57" t="s">
        <v>57548</v>
      </c>
      <c r="D24355" s="57" t="s">
        <v>45626</v>
      </c>
    </row>
    <row r="24356" spans="1:4">
      <c r="A24356" s="57" t="s">
        <v>57547</v>
      </c>
      <c r="B24356" s="57"/>
      <c r="C24356" s="57" t="s">
        <v>57549</v>
      </c>
      <c r="D24356" s="57" t="s">
        <v>57550</v>
      </c>
    </row>
    <row r="24357" spans="1:4">
      <c r="A24357" s="57" t="s">
        <v>57547</v>
      </c>
      <c r="B24357" s="57"/>
      <c r="C24357" s="57" t="s">
        <v>57551</v>
      </c>
      <c r="D24357" s="57" t="s">
        <v>57552</v>
      </c>
    </row>
    <row r="24358" spans="1:4">
      <c r="A24358" s="57" t="s">
        <v>57547</v>
      </c>
      <c r="B24358" s="57"/>
      <c r="C24358" s="57" t="s">
        <v>57553</v>
      </c>
      <c r="D24358" s="57" t="s">
        <v>57554</v>
      </c>
    </row>
    <row r="24359" spans="1:4">
      <c r="A24359" s="57" t="s">
        <v>57547</v>
      </c>
      <c r="B24359" s="57"/>
      <c r="C24359" s="57" t="s">
        <v>57555</v>
      </c>
      <c r="D24359" s="57" t="s">
        <v>57556</v>
      </c>
    </row>
    <row r="24360" spans="1:4">
      <c r="A24360" s="57" t="s">
        <v>57547</v>
      </c>
      <c r="B24360" s="57"/>
      <c r="C24360" s="57" t="s">
        <v>75569</v>
      </c>
      <c r="D24360" s="57" t="s">
        <v>75570</v>
      </c>
    </row>
    <row r="24361" spans="1:4">
      <c r="A24361" s="57" t="s">
        <v>57557</v>
      </c>
      <c r="B24361" s="57" t="s">
        <v>12940</v>
      </c>
      <c r="C24361" s="57" t="s">
        <v>57558</v>
      </c>
      <c r="D24361" s="57" t="s">
        <v>57559</v>
      </c>
    </row>
    <row r="24362" spans="1:4">
      <c r="A24362" s="57" t="s">
        <v>57557</v>
      </c>
      <c r="B24362" s="57"/>
      <c r="C24362" s="57" t="s">
        <v>57560</v>
      </c>
      <c r="D24362" s="57" t="s">
        <v>57561</v>
      </c>
    </row>
    <row r="24363" spans="1:4">
      <c r="A24363" s="57" t="s">
        <v>57557</v>
      </c>
      <c r="B24363" s="57"/>
      <c r="C24363" s="57" t="s">
        <v>57562</v>
      </c>
      <c r="D24363" s="57" t="s">
        <v>57563</v>
      </c>
    </row>
    <row r="24364" spans="1:4">
      <c r="A24364" s="57" t="s">
        <v>57557</v>
      </c>
      <c r="B24364" s="57"/>
      <c r="C24364" s="57" t="s">
        <v>57564</v>
      </c>
      <c r="D24364" s="57" t="s">
        <v>57565</v>
      </c>
    </row>
    <row r="24365" spans="1:4">
      <c r="A24365" s="57" t="s">
        <v>57557</v>
      </c>
      <c r="B24365" s="57"/>
      <c r="C24365" s="57" t="s">
        <v>57566</v>
      </c>
      <c r="D24365" s="57" t="s">
        <v>57567</v>
      </c>
    </row>
    <row r="24366" spans="1:4">
      <c r="A24366" s="57" t="s">
        <v>57557</v>
      </c>
      <c r="B24366" s="57"/>
      <c r="C24366" s="57" t="s">
        <v>57568</v>
      </c>
      <c r="D24366" s="57" t="s">
        <v>57569</v>
      </c>
    </row>
    <row r="24367" spans="1:4">
      <c r="A24367" s="57" t="s">
        <v>57557</v>
      </c>
      <c r="B24367" s="57"/>
      <c r="C24367" s="57" t="s">
        <v>57570</v>
      </c>
      <c r="D24367" s="57" t="s">
        <v>57571</v>
      </c>
    </row>
    <row r="24368" spans="1:4">
      <c r="A24368" s="57" t="s">
        <v>57557</v>
      </c>
      <c r="B24368" s="57"/>
      <c r="C24368" s="57" t="s">
        <v>57572</v>
      </c>
      <c r="D24368" s="57" t="s">
        <v>57573</v>
      </c>
    </row>
    <row r="24369" spans="1:4">
      <c r="A24369" s="57" t="s">
        <v>57557</v>
      </c>
      <c r="B24369" s="57"/>
      <c r="C24369" s="57" t="s">
        <v>57574</v>
      </c>
      <c r="D24369" s="57" t="s">
        <v>57575</v>
      </c>
    </row>
    <row r="24370" spans="1:4">
      <c r="A24370" s="57" t="s">
        <v>57557</v>
      </c>
      <c r="B24370" s="57"/>
      <c r="C24370" s="57" t="s">
        <v>57576</v>
      </c>
      <c r="D24370" s="57" t="s">
        <v>57577</v>
      </c>
    </row>
    <row r="24371" spans="1:4">
      <c r="A24371" s="57" t="s">
        <v>57578</v>
      </c>
      <c r="B24371" s="57" t="s">
        <v>12940</v>
      </c>
      <c r="C24371" s="57" t="s">
        <v>57579</v>
      </c>
      <c r="D24371" s="57" t="s">
        <v>57580</v>
      </c>
    </row>
    <row r="24372" spans="1:4">
      <c r="A24372" s="57" t="s">
        <v>57578</v>
      </c>
      <c r="B24372" s="57"/>
      <c r="C24372" s="57" t="s">
        <v>57581</v>
      </c>
      <c r="D24372" s="57" t="s">
        <v>57582</v>
      </c>
    </row>
    <row r="24373" spans="1:4">
      <c r="A24373" s="57" t="s">
        <v>57578</v>
      </c>
      <c r="B24373" s="57"/>
      <c r="C24373" s="57" t="s">
        <v>57583</v>
      </c>
      <c r="D24373" s="57" t="s">
        <v>57584</v>
      </c>
    </row>
    <row r="24374" spans="1:4">
      <c r="A24374" s="57" t="s">
        <v>57578</v>
      </c>
      <c r="B24374" s="57"/>
      <c r="C24374" s="57" t="s">
        <v>57585</v>
      </c>
      <c r="D24374" s="57" t="s">
        <v>57586</v>
      </c>
    </row>
    <row r="24375" spans="1:4">
      <c r="A24375" s="57" t="s">
        <v>57578</v>
      </c>
      <c r="B24375" s="57"/>
      <c r="C24375" s="57" t="s">
        <v>57587</v>
      </c>
      <c r="D24375" s="57" t="s">
        <v>57588</v>
      </c>
    </row>
    <row r="24376" spans="1:4">
      <c r="A24376" s="57" t="s">
        <v>57578</v>
      </c>
      <c r="B24376" s="57"/>
      <c r="C24376" s="57" t="s">
        <v>57589</v>
      </c>
      <c r="D24376" s="57" t="s">
        <v>57590</v>
      </c>
    </row>
    <row r="24377" spans="1:4">
      <c r="A24377" s="57" t="s">
        <v>57578</v>
      </c>
      <c r="B24377" s="57"/>
      <c r="C24377" s="57" t="s">
        <v>57591</v>
      </c>
      <c r="D24377" s="57" t="s">
        <v>57592</v>
      </c>
    </row>
    <row r="24378" spans="1:4">
      <c r="A24378" s="57" t="s">
        <v>57578</v>
      </c>
      <c r="B24378" s="57"/>
      <c r="C24378" s="57" t="s">
        <v>57593</v>
      </c>
      <c r="D24378" s="57" t="s">
        <v>57594</v>
      </c>
    </row>
    <row r="24379" spans="1:4">
      <c r="A24379" s="57" t="s">
        <v>57595</v>
      </c>
      <c r="B24379" s="57" t="s">
        <v>12940</v>
      </c>
      <c r="C24379" s="57" t="s">
        <v>57596</v>
      </c>
      <c r="D24379" s="57" t="s">
        <v>57597</v>
      </c>
    </row>
    <row r="24380" spans="1:4">
      <c r="A24380" s="57" t="s">
        <v>57595</v>
      </c>
      <c r="B24380" s="57"/>
      <c r="C24380" s="57" t="s">
        <v>57598</v>
      </c>
      <c r="D24380" s="57" t="s">
        <v>57599</v>
      </c>
    </row>
    <row r="24381" spans="1:4">
      <c r="A24381" s="57" t="s">
        <v>8056</v>
      </c>
      <c r="B24381" s="57" t="s">
        <v>2640</v>
      </c>
      <c r="C24381" s="57" t="s">
        <v>5983</v>
      </c>
      <c r="D24381" s="57" t="s">
        <v>9446</v>
      </c>
    </row>
    <row r="24382" spans="1:4">
      <c r="A24382" s="57" t="s">
        <v>8057</v>
      </c>
      <c r="B24382" s="57" t="s">
        <v>10625</v>
      </c>
      <c r="C24382" s="57" t="s">
        <v>5986</v>
      </c>
      <c r="D24382" s="57" t="s">
        <v>5987</v>
      </c>
    </row>
    <row r="24383" spans="1:4">
      <c r="A24383" s="57" t="s">
        <v>57600</v>
      </c>
      <c r="B24383" s="57" t="s">
        <v>12940</v>
      </c>
      <c r="C24383" s="57" t="s">
        <v>57601</v>
      </c>
      <c r="D24383" s="57" t="s">
        <v>57602</v>
      </c>
    </row>
    <row r="24384" spans="1:4">
      <c r="A24384" s="57" t="s">
        <v>57603</v>
      </c>
      <c r="B24384" s="57" t="s">
        <v>12940</v>
      </c>
      <c r="C24384" s="57" t="s">
        <v>57604</v>
      </c>
      <c r="D24384" s="57" t="s">
        <v>57605</v>
      </c>
    </row>
    <row r="24385" spans="1:4">
      <c r="A24385" s="57" t="s">
        <v>8058</v>
      </c>
      <c r="B24385" s="57" t="s">
        <v>2641</v>
      </c>
      <c r="C24385" s="57" t="s">
        <v>5996</v>
      </c>
      <c r="D24385" s="57" t="s">
        <v>5997</v>
      </c>
    </row>
    <row r="24386" spans="1:4">
      <c r="A24386" s="57" t="s">
        <v>8058</v>
      </c>
      <c r="B24386" s="57" t="s">
        <v>2641</v>
      </c>
      <c r="C24386" s="57" t="s">
        <v>13339</v>
      </c>
      <c r="D24386" s="57" t="s">
        <v>13340</v>
      </c>
    </row>
    <row r="24387" spans="1:4">
      <c r="A24387" s="57" t="s">
        <v>57606</v>
      </c>
      <c r="B24387" s="57" t="s">
        <v>12940</v>
      </c>
      <c r="C24387" s="57" t="s">
        <v>57607</v>
      </c>
      <c r="D24387" s="57" t="s">
        <v>57608</v>
      </c>
    </row>
    <row r="24388" spans="1:4">
      <c r="A24388" s="57" t="s">
        <v>57606</v>
      </c>
      <c r="B24388" s="57"/>
      <c r="C24388" s="57" t="s">
        <v>57609</v>
      </c>
      <c r="D24388" s="57" t="s">
        <v>57610</v>
      </c>
    </row>
    <row r="24389" spans="1:4">
      <c r="A24389" s="57" t="s">
        <v>57606</v>
      </c>
      <c r="B24389" s="57"/>
      <c r="C24389" s="57" t="s">
        <v>57611</v>
      </c>
      <c r="D24389" s="57" t="s">
        <v>57612</v>
      </c>
    </row>
    <row r="24390" spans="1:4">
      <c r="A24390" s="57" t="s">
        <v>8059</v>
      </c>
      <c r="B24390" s="57" t="s">
        <v>2642</v>
      </c>
      <c r="C24390" s="57" t="s">
        <v>7380</v>
      </c>
      <c r="D24390" s="57" t="s">
        <v>7381</v>
      </c>
    </row>
    <row r="24391" spans="1:4">
      <c r="A24391" s="57" t="s">
        <v>8059</v>
      </c>
      <c r="B24391" s="57" t="s">
        <v>2642</v>
      </c>
      <c r="C24391" s="57" t="s">
        <v>7437</v>
      </c>
      <c r="D24391" s="57" t="s">
        <v>7438</v>
      </c>
    </row>
    <row r="24392" spans="1:4">
      <c r="A24392" s="57" t="s">
        <v>8059</v>
      </c>
      <c r="B24392" s="57" t="s">
        <v>2642</v>
      </c>
      <c r="C24392" s="57" t="s">
        <v>7462</v>
      </c>
      <c r="D24392" s="57" t="s">
        <v>7463</v>
      </c>
    </row>
    <row r="24393" spans="1:4">
      <c r="A24393" s="57" t="s">
        <v>8059</v>
      </c>
      <c r="B24393" s="57" t="s">
        <v>2642</v>
      </c>
      <c r="C24393" s="57" t="s">
        <v>7471</v>
      </c>
      <c r="D24393" s="57" t="s">
        <v>7472</v>
      </c>
    </row>
    <row r="24394" spans="1:4">
      <c r="A24394" s="57" t="s">
        <v>8059</v>
      </c>
      <c r="B24394" s="57" t="s">
        <v>2642</v>
      </c>
      <c r="C24394" s="57" t="s">
        <v>7526</v>
      </c>
      <c r="D24394" s="57" t="s">
        <v>7527</v>
      </c>
    </row>
    <row r="24395" spans="1:4">
      <c r="A24395" s="57" t="s">
        <v>57613</v>
      </c>
      <c r="B24395" s="57" t="s">
        <v>12940</v>
      </c>
      <c r="C24395" s="57" t="s">
        <v>57614</v>
      </c>
      <c r="D24395" s="57" t="s">
        <v>57615</v>
      </c>
    </row>
    <row r="24396" spans="1:4">
      <c r="A24396" s="57" t="s">
        <v>57613</v>
      </c>
      <c r="B24396" s="57"/>
      <c r="C24396" s="57" t="s">
        <v>57616</v>
      </c>
      <c r="D24396" s="57" t="s">
        <v>57617</v>
      </c>
    </row>
    <row r="24397" spans="1:4">
      <c r="A24397" s="57" t="s">
        <v>57613</v>
      </c>
      <c r="B24397" s="57"/>
      <c r="C24397" s="57" t="s">
        <v>57618</v>
      </c>
      <c r="D24397" s="57" t="s">
        <v>57619</v>
      </c>
    </row>
    <row r="24398" spans="1:4">
      <c r="A24398" s="57" t="s">
        <v>57613</v>
      </c>
      <c r="B24398" s="57"/>
      <c r="C24398" s="57" t="s">
        <v>57620</v>
      </c>
      <c r="D24398" s="57" t="s">
        <v>57621</v>
      </c>
    </row>
    <row r="24399" spans="1:4">
      <c r="A24399" s="57" t="s">
        <v>57622</v>
      </c>
      <c r="B24399" s="57" t="s">
        <v>12940</v>
      </c>
      <c r="C24399" s="57" t="s">
        <v>57623</v>
      </c>
      <c r="D24399" s="57" t="s">
        <v>57624</v>
      </c>
    </row>
    <row r="24400" spans="1:4">
      <c r="A24400" s="57" t="s">
        <v>57625</v>
      </c>
      <c r="B24400" s="57" t="s">
        <v>12940</v>
      </c>
      <c r="C24400" s="57" t="s">
        <v>57626</v>
      </c>
      <c r="D24400" s="57" t="s">
        <v>57627</v>
      </c>
    </row>
    <row r="24401" spans="1:4">
      <c r="A24401" s="57" t="s">
        <v>57628</v>
      </c>
      <c r="B24401" s="57" t="s">
        <v>12940</v>
      </c>
      <c r="C24401" s="57" t="s">
        <v>57629</v>
      </c>
      <c r="D24401" s="57" t="s">
        <v>57630</v>
      </c>
    </row>
    <row r="24402" spans="1:4">
      <c r="A24402" s="57" t="s">
        <v>8060</v>
      </c>
      <c r="B24402" s="57" t="s">
        <v>2643</v>
      </c>
      <c r="C24402" s="57" t="s">
        <v>6052</v>
      </c>
      <c r="D24402" s="57" t="s">
        <v>9447</v>
      </c>
    </row>
    <row r="24403" spans="1:4">
      <c r="A24403" s="57" t="s">
        <v>8060</v>
      </c>
      <c r="B24403" s="57" t="s">
        <v>2643</v>
      </c>
      <c r="C24403" s="57" t="s">
        <v>6109</v>
      </c>
      <c r="D24403" s="57" t="s">
        <v>6110</v>
      </c>
    </row>
    <row r="24404" spans="1:4">
      <c r="A24404" s="57" t="s">
        <v>57631</v>
      </c>
      <c r="B24404" s="57" t="s">
        <v>12940</v>
      </c>
      <c r="C24404" s="57" t="s">
        <v>57632</v>
      </c>
      <c r="D24404" s="57" t="s">
        <v>57633</v>
      </c>
    </row>
    <row r="24405" spans="1:4">
      <c r="A24405" s="57" t="s">
        <v>75571</v>
      </c>
      <c r="B24405" s="57" t="s">
        <v>74314</v>
      </c>
      <c r="C24405" s="57" t="s">
        <v>75572</v>
      </c>
      <c r="D24405" s="57" t="s">
        <v>75573</v>
      </c>
    </row>
    <row r="24406" spans="1:4">
      <c r="A24406" s="57" t="s">
        <v>57634</v>
      </c>
      <c r="B24406" s="57" t="s">
        <v>12940</v>
      </c>
      <c r="C24406" s="57" t="s">
        <v>57635</v>
      </c>
      <c r="D24406" s="57" t="s">
        <v>57636</v>
      </c>
    </row>
    <row r="24407" spans="1:4">
      <c r="A24407" s="57" t="s">
        <v>57634</v>
      </c>
      <c r="B24407" s="57"/>
      <c r="C24407" s="57" t="s">
        <v>57637</v>
      </c>
      <c r="D24407" s="57" t="s">
        <v>57638</v>
      </c>
    </row>
    <row r="24408" spans="1:4">
      <c r="A24408" s="57" t="s">
        <v>57634</v>
      </c>
      <c r="B24408" s="57"/>
      <c r="C24408" s="57" t="s">
        <v>57639</v>
      </c>
      <c r="D24408" s="57" t="s">
        <v>57640</v>
      </c>
    </row>
    <row r="24409" spans="1:4">
      <c r="A24409" s="57" t="s">
        <v>57641</v>
      </c>
      <c r="B24409" s="57" t="s">
        <v>12940</v>
      </c>
      <c r="C24409" s="57" t="s">
        <v>57642</v>
      </c>
      <c r="D24409" s="57" t="s">
        <v>57643</v>
      </c>
    </row>
    <row r="24410" spans="1:4">
      <c r="A24410" s="57" t="s">
        <v>57644</v>
      </c>
      <c r="B24410" s="57" t="s">
        <v>12940</v>
      </c>
      <c r="C24410" s="57" t="s">
        <v>57645</v>
      </c>
      <c r="D24410" s="57" t="s">
        <v>57646</v>
      </c>
    </row>
    <row r="24411" spans="1:4">
      <c r="A24411" s="57" t="s">
        <v>57644</v>
      </c>
      <c r="B24411" s="57"/>
      <c r="C24411" s="57" t="s">
        <v>57647</v>
      </c>
      <c r="D24411" s="57" t="s">
        <v>57648</v>
      </c>
    </row>
    <row r="24412" spans="1:4">
      <c r="A24412" s="57" t="s">
        <v>57644</v>
      </c>
      <c r="B24412" s="57"/>
      <c r="C24412" s="57" t="s">
        <v>57649</v>
      </c>
      <c r="D24412" s="57" t="s">
        <v>57650</v>
      </c>
    </row>
    <row r="24413" spans="1:4">
      <c r="A24413" s="57" t="s">
        <v>57644</v>
      </c>
      <c r="B24413" s="57"/>
      <c r="C24413" s="57" t="s">
        <v>57651</v>
      </c>
      <c r="D24413" s="57" t="s">
        <v>57652</v>
      </c>
    </row>
    <row r="24414" spans="1:4">
      <c r="A24414" s="57" t="s">
        <v>57644</v>
      </c>
      <c r="B24414" s="57"/>
      <c r="C24414" s="57" t="s">
        <v>57653</v>
      </c>
      <c r="D24414" s="57" t="s">
        <v>57654</v>
      </c>
    </row>
    <row r="24415" spans="1:4">
      <c r="A24415" s="57" t="s">
        <v>57644</v>
      </c>
      <c r="B24415" s="57"/>
      <c r="C24415" s="57" t="s">
        <v>57655</v>
      </c>
      <c r="D24415" s="57" t="s">
        <v>57656</v>
      </c>
    </row>
    <row r="24416" spans="1:4">
      <c r="A24416" s="57" t="s">
        <v>57644</v>
      </c>
      <c r="B24416" s="57"/>
      <c r="C24416" s="57" t="s">
        <v>57657</v>
      </c>
      <c r="D24416" s="57" t="s">
        <v>57658</v>
      </c>
    </row>
    <row r="24417" spans="1:4">
      <c r="A24417" s="57" t="s">
        <v>57644</v>
      </c>
      <c r="B24417" s="57"/>
      <c r="C24417" s="57" t="s">
        <v>57659</v>
      </c>
      <c r="D24417" s="57" t="s">
        <v>57660</v>
      </c>
    </row>
    <row r="24418" spans="1:4">
      <c r="A24418" s="57" t="s">
        <v>57644</v>
      </c>
      <c r="B24418" s="57"/>
      <c r="C24418" s="57" t="s">
        <v>57661</v>
      </c>
      <c r="D24418" s="57" t="s">
        <v>57662</v>
      </c>
    </row>
    <row r="24419" spans="1:4">
      <c r="A24419" s="57" t="s">
        <v>57644</v>
      </c>
      <c r="B24419" s="57"/>
      <c r="C24419" s="57" t="s">
        <v>57663</v>
      </c>
      <c r="D24419" s="57" t="s">
        <v>57664</v>
      </c>
    </row>
    <row r="24420" spans="1:4">
      <c r="A24420" s="57" t="s">
        <v>57665</v>
      </c>
      <c r="B24420" s="57" t="s">
        <v>12940</v>
      </c>
      <c r="C24420" s="57" t="s">
        <v>57666</v>
      </c>
      <c r="D24420" s="57" t="s">
        <v>57667</v>
      </c>
    </row>
    <row r="24421" spans="1:4">
      <c r="A24421" s="57" t="s">
        <v>57665</v>
      </c>
      <c r="B24421" s="57"/>
      <c r="C24421" s="57" t="s">
        <v>57668</v>
      </c>
      <c r="D24421" s="57" t="s">
        <v>57669</v>
      </c>
    </row>
    <row r="24422" spans="1:4">
      <c r="A24422" s="57" t="s">
        <v>57665</v>
      </c>
      <c r="B24422" s="57"/>
      <c r="C24422" s="57" t="s">
        <v>57670</v>
      </c>
      <c r="D24422" s="57" t="s">
        <v>57671</v>
      </c>
    </row>
    <row r="24423" spans="1:4">
      <c r="A24423" s="57" t="s">
        <v>57672</v>
      </c>
      <c r="B24423" s="57" t="s">
        <v>12940</v>
      </c>
      <c r="C24423" s="57" t="s">
        <v>57673</v>
      </c>
      <c r="D24423" s="57" t="s">
        <v>57674</v>
      </c>
    </row>
    <row r="24424" spans="1:4">
      <c r="A24424" s="57" t="s">
        <v>57672</v>
      </c>
      <c r="B24424" s="57"/>
      <c r="C24424" s="57" t="s">
        <v>57675</v>
      </c>
      <c r="D24424" s="57" t="s">
        <v>57676</v>
      </c>
    </row>
    <row r="24425" spans="1:4">
      <c r="A24425" s="57" t="s">
        <v>57672</v>
      </c>
      <c r="B24425" s="57"/>
      <c r="C24425" s="57" t="s">
        <v>57677</v>
      </c>
      <c r="D24425" s="57" t="s">
        <v>57678</v>
      </c>
    </row>
    <row r="24426" spans="1:4">
      <c r="A24426" s="57" t="s">
        <v>57672</v>
      </c>
      <c r="B24426" s="57"/>
      <c r="C24426" s="57" t="s">
        <v>57679</v>
      </c>
      <c r="D24426" s="57" t="s">
        <v>57680</v>
      </c>
    </row>
    <row r="24427" spans="1:4">
      <c r="A24427" s="57" t="s">
        <v>8061</v>
      </c>
      <c r="B24427" s="57" t="s">
        <v>2644</v>
      </c>
      <c r="C24427" s="57" t="s">
        <v>6053</v>
      </c>
      <c r="D24427" s="57" t="s">
        <v>6054</v>
      </c>
    </row>
    <row r="24428" spans="1:4">
      <c r="A24428" s="57" t="s">
        <v>57681</v>
      </c>
      <c r="B24428" s="57" t="s">
        <v>12940</v>
      </c>
      <c r="C24428" s="57" t="s">
        <v>57682</v>
      </c>
      <c r="D24428" s="57" t="s">
        <v>57683</v>
      </c>
    </row>
    <row r="24429" spans="1:4">
      <c r="A24429" s="57" t="s">
        <v>57681</v>
      </c>
      <c r="B24429" s="57"/>
      <c r="C24429" s="57" t="s">
        <v>57684</v>
      </c>
      <c r="D24429" s="57" t="s">
        <v>57683</v>
      </c>
    </row>
    <row r="24430" spans="1:4">
      <c r="A24430" s="57" t="s">
        <v>57681</v>
      </c>
      <c r="B24430" s="57"/>
      <c r="C24430" s="57" t="s">
        <v>57685</v>
      </c>
      <c r="D24430" s="57" t="s">
        <v>57686</v>
      </c>
    </row>
    <row r="24431" spans="1:4">
      <c r="A24431" s="57" t="s">
        <v>8062</v>
      </c>
      <c r="B24431" s="57" t="s">
        <v>2645</v>
      </c>
      <c r="C24431" s="57" t="s">
        <v>6024</v>
      </c>
      <c r="D24431" s="57" t="s">
        <v>6025</v>
      </c>
    </row>
    <row r="24432" spans="1:4">
      <c r="A24432" s="57" t="s">
        <v>57687</v>
      </c>
      <c r="B24432" s="57" t="s">
        <v>12940</v>
      </c>
      <c r="C24432" s="57" t="s">
        <v>57688</v>
      </c>
      <c r="D24432" s="57" t="s">
        <v>57689</v>
      </c>
    </row>
    <row r="24433" spans="1:4">
      <c r="A24433" s="57" t="s">
        <v>57690</v>
      </c>
      <c r="B24433" s="57" t="s">
        <v>12940</v>
      </c>
      <c r="C24433" s="57" t="s">
        <v>57691</v>
      </c>
      <c r="D24433" s="57" t="s">
        <v>57692</v>
      </c>
    </row>
    <row r="24434" spans="1:4">
      <c r="A24434" s="57" t="s">
        <v>57693</v>
      </c>
      <c r="B24434" s="57" t="s">
        <v>12940</v>
      </c>
      <c r="C24434" s="57" t="s">
        <v>57694</v>
      </c>
      <c r="D24434" s="57" t="s">
        <v>57695</v>
      </c>
    </row>
    <row r="24435" spans="1:4">
      <c r="A24435" s="57" t="s">
        <v>57696</v>
      </c>
      <c r="B24435" s="57" t="s">
        <v>12940</v>
      </c>
      <c r="C24435" s="57" t="s">
        <v>57697</v>
      </c>
      <c r="D24435" s="57" t="s">
        <v>19034</v>
      </c>
    </row>
    <row r="24436" spans="1:4">
      <c r="A24436" s="57" t="s">
        <v>57698</v>
      </c>
      <c r="B24436" s="57" t="s">
        <v>12940</v>
      </c>
      <c r="C24436" s="57" t="s">
        <v>57699</v>
      </c>
      <c r="D24436" s="57" t="s">
        <v>57700</v>
      </c>
    </row>
    <row r="24437" spans="1:4">
      <c r="A24437" s="57" t="s">
        <v>57698</v>
      </c>
      <c r="B24437" s="57"/>
      <c r="C24437" s="57" t="s">
        <v>57701</v>
      </c>
      <c r="D24437" s="57" t="s">
        <v>57702</v>
      </c>
    </row>
    <row r="24438" spans="1:4">
      <c r="A24438" s="57" t="s">
        <v>57698</v>
      </c>
      <c r="B24438" s="57"/>
      <c r="C24438" s="57" t="s">
        <v>57703</v>
      </c>
      <c r="D24438" s="57" t="s">
        <v>57704</v>
      </c>
    </row>
    <row r="24439" spans="1:4">
      <c r="A24439" s="57" t="s">
        <v>57698</v>
      </c>
      <c r="B24439" s="57"/>
      <c r="C24439" s="57" t="s">
        <v>57705</v>
      </c>
      <c r="D24439" s="57" t="s">
        <v>57706</v>
      </c>
    </row>
    <row r="24440" spans="1:4">
      <c r="A24440" s="57" t="s">
        <v>57698</v>
      </c>
      <c r="B24440" s="57"/>
      <c r="C24440" s="57" t="s">
        <v>57707</v>
      </c>
      <c r="D24440" s="57" t="s">
        <v>57708</v>
      </c>
    </row>
    <row r="24441" spans="1:4">
      <c r="A24441" s="57" t="s">
        <v>57698</v>
      </c>
      <c r="B24441" s="57"/>
      <c r="C24441" s="57" t="s">
        <v>57709</v>
      </c>
      <c r="D24441" s="57" t="s">
        <v>57706</v>
      </c>
    </row>
    <row r="24442" spans="1:4">
      <c r="A24442" s="57" t="s">
        <v>57698</v>
      </c>
      <c r="B24442" s="57"/>
      <c r="C24442" s="57" t="s">
        <v>57710</v>
      </c>
      <c r="D24442" s="57" t="s">
        <v>57711</v>
      </c>
    </row>
    <row r="24443" spans="1:4">
      <c r="A24443" s="57" t="s">
        <v>8063</v>
      </c>
      <c r="B24443" s="57" t="s">
        <v>2646</v>
      </c>
      <c r="C24443" s="57" t="s">
        <v>6040</v>
      </c>
      <c r="D24443" s="57" t="s">
        <v>6041</v>
      </c>
    </row>
    <row r="24444" spans="1:4">
      <c r="A24444" s="57" t="s">
        <v>57712</v>
      </c>
      <c r="B24444" s="57" t="s">
        <v>12940</v>
      </c>
      <c r="C24444" s="57" t="s">
        <v>57713</v>
      </c>
      <c r="D24444" s="57" t="s">
        <v>57714</v>
      </c>
    </row>
    <row r="24445" spans="1:4">
      <c r="A24445" s="57" t="s">
        <v>57715</v>
      </c>
      <c r="B24445" s="57" t="s">
        <v>12940</v>
      </c>
      <c r="C24445" s="57" t="s">
        <v>57716</v>
      </c>
      <c r="D24445" s="57" t="s">
        <v>57717</v>
      </c>
    </row>
    <row r="24446" spans="1:4">
      <c r="A24446" s="57" t="s">
        <v>57715</v>
      </c>
      <c r="B24446" s="57"/>
      <c r="C24446" s="57" t="s">
        <v>57718</v>
      </c>
      <c r="D24446" s="57" t="s">
        <v>57719</v>
      </c>
    </row>
    <row r="24447" spans="1:4">
      <c r="A24447" s="57" t="s">
        <v>57720</v>
      </c>
      <c r="B24447" s="57" t="s">
        <v>12940</v>
      </c>
      <c r="C24447" s="57" t="s">
        <v>57721</v>
      </c>
      <c r="D24447" s="57" t="s">
        <v>57722</v>
      </c>
    </row>
    <row r="24448" spans="1:4">
      <c r="A24448" s="57" t="s">
        <v>57723</v>
      </c>
      <c r="B24448" s="57" t="s">
        <v>12940</v>
      </c>
      <c r="C24448" s="57" t="s">
        <v>57724</v>
      </c>
      <c r="D24448" s="57" t="s">
        <v>19034</v>
      </c>
    </row>
    <row r="24449" spans="1:4">
      <c r="A24449" s="57" t="s">
        <v>57725</v>
      </c>
      <c r="B24449" s="57" t="s">
        <v>12940</v>
      </c>
      <c r="C24449" s="57" t="s">
        <v>57726</v>
      </c>
      <c r="D24449" s="57" t="s">
        <v>57727</v>
      </c>
    </row>
    <row r="24450" spans="1:4">
      <c r="A24450" s="57" t="s">
        <v>57728</v>
      </c>
      <c r="B24450" s="57" t="s">
        <v>12940</v>
      </c>
      <c r="C24450" s="57" t="s">
        <v>57729</v>
      </c>
      <c r="D24450" s="57" t="s">
        <v>57730</v>
      </c>
    </row>
    <row r="24451" spans="1:4">
      <c r="A24451" s="57" t="s">
        <v>57728</v>
      </c>
      <c r="B24451" s="57"/>
      <c r="C24451" s="57" t="s">
        <v>57731</v>
      </c>
      <c r="D24451" s="57" t="s">
        <v>57732</v>
      </c>
    </row>
    <row r="24452" spans="1:4">
      <c r="A24452" s="57" t="s">
        <v>57733</v>
      </c>
      <c r="B24452" s="57" t="s">
        <v>12940</v>
      </c>
      <c r="C24452" s="57" t="s">
        <v>57734</v>
      </c>
      <c r="D24452" s="57" t="s">
        <v>57735</v>
      </c>
    </row>
    <row r="24453" spans="1:4">
      <c r="A24453" s="57" t="s">
        <v>57736</v>
      </c>
      <c r="B24453" s="57" t="s">
        <v>12940</v>
      </c>
      <c r="C24453" s="57" t="s">
        <v>57737</v>
      </c>
      <c r="D24453" s="57" t="s">
        <v>57738</v>
      </c>
    </row>
    <row r="24454" spans="1:4">
      <c r="A24454" s="57" t="s">
        <v>57739</v>
      </c>
      <c r="B24454" s="57" t="s">
        <v>12940</v>
      </c>
      <c r="C24454" s="57" t="s">
        <v>57740</v>
      </c>
      <c r="D24454" s="57" t="s">
        <v>19034</v>
      </c>
    </row>
    <row r="24455" spans="1:4">
      <c r="A24455" s="57" t="s">
        <v>57741</v>
      </c>
      <c r="B24455" s="57" t="s">
        <v>12940</v>
      </c>
      <c r="C24455" s="57" t="s">
        <v>57742</v>
      </c>
      <c r="D24455" s="57" t="s">
        <v>57743</v>
      </c>
    </row>
    <row r="24456" spans="1:4">
      <c r="A24456" s="57" t="s">
        <v>57741</v>
      </c>
      <c r="B24456" s="57"/>
      <c r="C24456" s="57" t="s">
        <v>57744</v>
      </c>
      <c r="D24456" s="57" t="s">
        <v>57745</v>
      </c>
    </row>
    <row r="24457" spans="1:4">
      <c r="A24457" s="57" t="s">
        <v>57746</v>
      </c>
      <c r="B24457" s="57" t="s">
        <v>12940</v>
      </c>
      <c r="C24457" s="57" t="s">
        <v>57747</v>
      </c>
      <c r="D24457" s="57" t="s">
        <v>57748</v>
      </c>
    </row>
    <row r="24458" spans="1:4">
      <c r="A24458" s="57" t="s">
        <v>57746</v>
      </c>
      <c r="B24458" s="57"/>
      <c r="C24458" s="57" t="s">
        <v>57749</v>
      </c>
      <c r="D24458" s="57" t="s">
        <v>57750</v>
      </c>
    </row>
    <row r="24459" spans="1:4">
      <c r="A24459" s="57" t="s">
        <v>57746</v>
      </c>
      <c r="B24459" s="57"/>
      <c r="C24459" s="57" t="s">
        <v>57751</v>
      </c>
      <c r="D24459" s="57" t="s">
        <v>57752</v>
      </c>
    </row>
    <row r="24460" spans="1:4">
      <c r="A24460" s="57" t="s">
        <v>57746</v>
      </c>
      <c r="B24460" s="57"/>
      <c r="C24460" s="57" t="s">
        <v>57753</v>
      </c>
      <c r="D24460" s="57" t="s">
        <v>57754</v>
      </c>
    </row>
    <row r="24461" spans="1:4">
      <c r="A24461" s="57" t="s">
        <v>57746</v>
      </c>
      <c r="B24461" s="57"/>
      <c r="C24461" s="57" t="s">
        <v>57755</v>
      </c>
      <c r="D24461" s="57" t="s">
        <v>57756</v>
      </c>
    </row>
    <row r="24462" spans="1:4">
      <c r="A24462" s="57" t="s">
        <v>57746</v>
      </c>
      <c r="B24462" s="57"/>
      <c r="C24462" s="57" t="s">
        <v>57757</v>
      </c>
      <c r="D24462" s="57" t="s">
        <v>57758</v>
      </c>
    </row>
    <row r="24463" spans="1:4">
      <c r="A24463" s="57" t="s">
        <v>57759</v>
      </c>
      <c r="B24463" s="57" t="s">
        <v>12940</v>
      </c>
      <c r="C24463" s="57" t="s">
        <v>57760</v>
      </c>
      <c r="D24463" s="57" t="s">
        <v>57761</v>
      </c>
    </row>
    <row r="24464" spans="1:4">
      <c r="A24464" s="57" t="s">
        <v>57762</v>
      </c>
      <c r="B24464" s="57" t="s">
        <v>12940</v>
      </c>
      <c r="C24464" s="57" t="s">
        <v>57763</v>
      </c>
      <c r="D24464" s="57" t="s">
        <v>57764</v>
      </c>
    </row>
    <row r="24465" spans="1:4">
      <c r="A24465" s="57" t="s">
        <v>57765</v>
      </c>
      <c r="B24465" s="57" t="s">
        <v>12940</v>
      </c>
      <c r="C24465" s="57" t="s">
        <v>57766</v>
      </c>
      <c r="D24465" s="57" t="s">
        <v>57767</v>
      </c>
    </row>
    <row r="24466" spans="1:4">
      <c r="A24466" s="57" t="s">
        <v>57765</v>
      </c>
      <c r="B24466" s="57"/>
      <c r="C24466" s="57" t="s">
        <v>57768</v>
      </c>
      <c r="D24466" s="57" t="s">
        <v>57769</v>
      </c>
    </row>
    <row r="24467" spans="1:4">
      <c r="A24467" s="57" t="s">
        <v>57765</v>
      </c>
      <c r="B24467" s="57"/>
      <c r="C24467" s="57" t="s">
        <v>57770</v>
      </c>
      <c r="D24467" s="57" t="s">
        <v>57771</v>
      </c>
    </row>
    <row r="24468" spans="1:4">
      <c r="A24468" s="57" t="s">
        <v>57765</v>
      </c>
      <c r="B24468" s="57"/>
      <c r="C24468" s="57" t="s">
        <v>57772</v>
      </c>
      <c r="D24468" s="57" t="s">
        <v>57773</v>
      </c>
    </row>
    <row r="24469" spans="1:4">
      <c r="A24469" s="57" t="s">
        <v>57765</v>
      </c>
      <c r="B24469" s="57"/>
      <c r="C24469" s="57" t="s">
        <v>57774</v>
      </c>
      <c r="D24469" s="57" t="s">
        <v>57775</v>
      </c>
    </row>
    <row r="24470" spans="1:4">
      <c r="A24470" s="57" t="s">
        <v>57776</v>
      </c>
      <c r="B24470" s="57" t="s">
        <v>12940</v>
      </c>
      <c r="C24470" s="57" t="s">
        <v>57777</v>
      </c>
      <c r="D24470" s="57" t="s">
        <v>57778</v>
      </c>
    </row>
    <row r="24471" spans="1:4">
      <c r="A24471" s="57" t="s">
        <v>57779</v>
      </c>
      <c r="B24471" s="57" t="s">
        <v>12940</v>
      </c>
      <c r="C24471" s="57" t="s">
        <v>57780</v>
      </c>
      <c r="D24471" s="57" t="s">
        <v>57781</v>
      </c>
    </row>
    <row r="24472" spans="1:4">
      <c r="A24472" s="57" t="s">
        <v>57779</v>
      </c>
      <c r="B24472" s="57"/>
      <c r="C24472" s="57" t="s">
        <v>57782</v>
      </c>
      <c r="D24472" s="57" t="s">
        <v>57783</v>
      </c>
    </row>
    <row r="24473" spans="1:4">
      <c r="A24473" s="57" t="s">
        <v>8064</v>
      </c>
      <c r="B24473" s="57" t="s">
        <v>10691</v>
      </c>
      <c r="C24473" s="57" t="s">
        <v>6060</v>
      </c>
      <c r="D24473" s="57" t="s">
        <v>6061</v>
      </c>
    </row>
    <row r="24474" spans="1:4">
      <c r="A24474" s="57" t="s">
        <v>57784</v>
      </c>
      <c r="B24474" s="57" t="s">
        <v>12940</v>
      </c>
      <c r="C24474" s="57" t="s">
        <v>57785</v>
      </c>
      <c r="D24474" s="57" t="s">
        <v>57786</v>
      </c>
    </row>
    <row r="24475" spans="1:4">
      <c r="A24475" s="57" t="s">
        <v>57787</v>
      </c>
      <c r="B24475" s="57" t="s">
        <v>12940</v>
      </c>
      <c r="C24475" s="57" t="s">
        <v>57788</v>
      </c>
      <c r="D24475" s="57" t="s">
        <v>57789</v>
      </c>
    </row>
    <row r="24476" spans="1:4">
      <c r="A24476" s="57" t="s">
        <v>57787</v>
      </c>
      <c r="B24476" s="57"/>
      <c r="C24476" s="57" t="s">
        <v>57790</v>
      </c>
      <c r="D24476" s="57" t="s">
        <v>57791</v>
      </c>
    </row>
    <row r="24477" spans="1:4">
      <c r="A24477" s="57" t="s">
        <v>57792</v>
      </c>
      <c r="B24477" s="57" t="s">
        <v>12940</v>
      </c>
      <c r="C24477" s="57" t="s">
        <v>57793</v>
      </c>
      <c r="D24477" s="57" t="s">
        <v>57794</v>
      </c>
    </row>
    <row r="24478" spans="1:4">
      <c r="A24478" s="57" t="s">
        <v>57792</v>
      </c>
      <c r="B24478" s="57"/>
      <c r="C24478" s="57" t="s">
        <v>57795</v>
      </c>
      <c r="D24478" s="57" t="s">
        <v>57796</v>
      </c>
    </row>
    <row r="24479" spans="1:4">
      <c r="A24479" s="57" t="s">
        <v>57797</v>
      </c>
      <c r="B24479" s="57" t="s">
        <v>12940</v>
      </c>
      <c r="C24479" s="57" t="s">
        <v>57798</v>
      </c>
      <c r="D24479" s="57" t="s">
        <v>57799</v>
      </c>
    </row>
    <row r="24480" spans="1:4">
      <c r="A24480" s="57" t="s">
        <v>57800</v>
      </c>
      <c r="B24480" s="57" t="s">
        <v>12940</v>
      </c>
      <c r="C24480" s="57" t="s">
        <v>57801</v>
      </c>
      <c r="D24480" s="57" t="s">
        <v>57802</v>
      </c>
    </row>
    <row r="24481" spans="1:4">
      <c r="A24481" s="57" t="s">
        <v>57800</v>
      </c>
      <c r="B24481" s="57"/>
      <c r="C24481" s="57" t="s">
        <v>57803</v>
      </c>
      <c r="D24481" s="57" t="s">
        <v>57804</v>
      </c>
    </row>
    <row r="24482" spans="1:4">
      <c r="A24482" s="57" t="s">
        <v>57800</v>
      </c>
      <c r="B24482" s="57"/>
      <c r="C24482" s="57" t="s">
        <v>57805</v>
      </c>
      <c r="D24482" s="57" t="s">
        <v>57806</v>
      </c>
    </row>
    <row r="24483" spans="1:4">
      <c r="A24483" s="57" t="s">
        <v>57807</v>
      </c>
      <c r="B24483" s="57" t="s">
        <v>12940</v>
      </c>
      <c r="C24483" s="57" t="s">
        <v>57808</v>
      </c>
      <c r="D24483" s="57" t="s">
        <v>57809</v>
      </c>
    </row>
    <row r="24484" spans="1:4">
      <c r="A24484" s="57" t="s">
        <v>57807</v>
      </c>
      <c r="B24484" s="57"/>
      <c r="C24484" s="57" t="s">
        <v>57810</v>
      </c>
      <c r="D24484" s="57" t="s">
        <v>57804</v>
      </c>
    </row>
    <row r="24485" spans="1:4">
      <c r="A24485" s="57" t="s">
        <v>57807</v>
      </c>
      <c r="B24485" s="57"/>
      <c r="C24485" s="57" t="s">
        <v>57811</v>
      </c>
      <c r="D24485" s="57" t="s">
        <v>57812</v>
      </c>
    </row>
    <row r="24486" spans="1:4">
      <c r="A24486" s="57" t="s">
        <v>57813</v>
      </c>
      <c r="B24486" s="57" t="s">
        <v>12940</v>
      </c>
      <c r="C24486" s="57" t="s">
        <v>57814</v>
      </c>
      <c r="D24486" s="57" t="s">
        <v>57815</v>
      </c>
    </row>
    <row r="24487" spans="1:4">
      <c r="A24487" s="57" t="s">
        <v>57813</v>
      </c>
      <c r="B24487" s="57"/>
      <c r="C24487" s="57" t="s">
        <v>57816</v>
      </c>
      <c r="D24487" s="57" t="s">
        <v>57817</v>
      </c>
    </row>
    <row r="24488" spans="1:4">
      <c r="A24488" s="57" t="s">
        <v>57818</v>
      </c>
      <c r="B24488" s="57" t="s">
        <v>12940</v>
      </c>
      <c r="C24488" s="57" t="s">
        <v>57819</v>
      </c>
      <c r="D24488" s="57" t="s">
        <v>57820</v>
      </c>
    </row>
    <row r="24489" spans="1:4">
      <c r="A24489" s="57" t="s">
        <v>57818</v>
      </c>
      <c r="B24489" s="57"/>
      <c r="C24489" s="57" t="s">
        <v>57821</v>
      </c>
      <c r="D24489" s="57" t="s">
        <v>57804</v>
      </c>
    </row>
    <row r="24490" spans="1:4">
      <c r="A24490" s="57" t="s">
        <v>57818</v>
      </c>
      <c r="B24490" s="57"/>
      <c r="C24490" s="57" t="s">
        <v>57822</v>
      </c>
      <c r="D24490" s="57" t="s">
        <v>57823</v>
      </c>
    </row>
    <row r="24491" spans="1:4">
      <c r="A24491" s="57" t="s">
        <v>57824</v>
      </c>
      <c r="B24491" s="57" t="s">
        <v>12940</v>
      </c>
      <c r="C24491" s="57" t="s">
        <v>57825</v>
      </c>
      <c r="D24491" s="57" t="s">
        <v>57826</v>
      </c>
    </row>
    <row r="24492" spans="1:4">
      <c r="A24492" s="57" t="s">
        <v>57824</v>
      </c>
      <c r="B24492" s="57"/>
      <c r="C24492" s="57" t="s">
        <v>57827</v>
      </c>
      <c r="D24492" s="57" t="s">
        <v>57828</v>
      </c>
    </row>
    <row r="24493" spans="1:4">
      <c r="A24493" s="57" t="s">
        <v>57829</v>
      </c>
      <c r="B24493" s="57" t="s">
        <v>12940</v>
      </c>
      <c r="C24493" s="57" t="s">
        <v>57830</v>
      </c>
      <c r="D24493" s="57" t="s">
        <v>57831</v>
      </c>
    </row>
    <row r="24494" spans="1:4">
      <c r="A24494" s="57" t="s">
        <v>57829</v>
      </c>
      <c r="B24494" s="57"/>
      <c r="C24494" s="57" t="s">
        <v>57832</v>
      </c>
      <c r="D24494" s="57" t="s">
        <v>57833</v>
      </c>
    </row>
    <row r="24495" spans="1:4">
      <c r="A24495" s="57" t="s">
        <v>57829</v>
      </c>
      <c r="B24495" s="57"/>
      <c r="C24495" s="57" t="s">
        <v>57834</v>
      </c>
      <c r="D24495" s="57" t="s">
        <v>57835</v>
      </c>
    </row>
    <row r="24496" spans="1:4">
      <c r="A24496" s="57" t="s">
        <v>57829</v>
      </c>
      <c r="B24496" s="57"/>
      <c r="C24496" s="57" t="s">
        <v>57836</v>
      </c>
      <c r="D24496" s="57" t="s">
        <v>57837</v>
      </c>
    </row>
    <row r="24497" spans="1:4">
      <c r="A24497" s="57" t="s">
        <v>57829</v>
      </c>
      <c r="B24497" s="57"/>
      <c r="C24497" s="57" t="s">
        <v>57838</v>
      </c>
      <c r="D24497" s="57" t="s">
        <v>57839</v>
      </c>
    </row>
    <row r="24498" spans="1:4">
      <c r="A24498" s="57" t="s">
        <v>57829</v>
      </c>
      <c r="B24498" s="57"/>
      <c r="C24498" s="57" t="s">
        <v>57840</v>
      </c>
      <c r="D24498" s="57" t="s">
        <v>57841</v>
      </c>
    </row>
    <row r="24499" spans="1:4">
      <c r="A24499" s="57" t="s">
        <v>57829</v>
      </c>
      <c r="B24499" s="57"/>
      <c r="C24499" s="57" t="s">
        <v>57842</v>
      </c>
      <c r="D24499" s="57" t="s">
        <v>57843</v>
      </c>
    </row>
    <row r="24500" spans="1:4">
      <c r="A24500" s="57" t="s">
        <v>57829</v>
      </c>
      <c r="B24500" s="57"/>
      <c r="C24500" s="57" t="s">
        <v>57844</v>
      </c>
      <c r="D24500" s="57" t="s">
        <v>57845</v>
      </c>
    </row>
    <row r="24501" spans="1:4">
      <c r="A24501" s="57" t="s">
        <v>57829</v>
      </c>
      <c r="B24501" s="57"/>
      <c r="C24501" s="57" t="s">
        <v>57846</v>
      </c>
      <c r="D24501" s="57" t="s">
        <v>57847</v>
      </c>
    </row>
    <row r="24502" spans="1:4">
      <c r="A24502" s="57" t="s">
        <v>57829</v>
      </c>
      <c r="B24502" s="57"/>
      <c r="C24502" s="57" t="s">
        <v>57848</v>
      </c>
      <c r="D24502" s="57" t="s">
        <v>57849</v>
      </c>
    </row>
    <row r="24503" spans="1:4">
      <c r="A24503" s="57" t="s">
        <v>57829</v>
      </c>
      <c r="B24503" s="57"/>
      <c r="C24503" s="57" t="s">
        <v>57850</v>
      </c>
      <c r="D24503" s="57" t="s">
        <v>57851</v>
      </c>
    </row>
    <row r="24504" spans="1:4">
      <c r="A24504" s="57" t="s">
        <v>57852</v>
      </c>
      <c r="B24504" s="57" t="s">
        <v>12940</v>
      </c>
      <c r="C24504" s="57" t="s">
        <v>57853</v>
      </c>
      <c r="D24504" s="57" t="s">
        <v>57854</v>
      </c>
    </row>
    <row r="24505" spans="1:4">
      <c r="A24505" s="57" t="s">
        <v>57852</v>
      </c>
      <c r="B24505" s="57"/>
      <c r="C24505" s="57" t="s">
        <v>57855</v>
      </c>
      <c r="D24505" s="57" t="s">
        <v>57856</v>
      </c>
    </row>
    <row r="24506" spans="1:4">
      <c r="A24506" s="57" t="s">
        <v>8065</v>
      </c>
      <c r="B24506" s="57" t="s">
        <v>10910</v>
      </c>
      <c r="C24506" s="57" t="s">
        <v>6077</v>
      </c>
      <c r="D24506" s="57" t="s">
        <v>6078</v>
      </c>
    </row>
    <row r="24507" spans="1:4">
      <c r="A24507" s="57" t="s">
        <v>57857</v>
      </c>
      <c r="B24507" s="57" t="s">
        <v>12940</v>
      </c>
      <c r="C24507" s="57" t="s">
        <v>57858</v>
      </c>
      <c r="D24507" s="57" t="s">
        <v>57859</v>
      </c>
    </row>
    <row r="24508" spans="1:4">
      <c r="A24508" s="57" t="s">
        <v>57857</v>
      </c>
      <c r="B24508" s="57"/>
      <c r="C24508" s="57" t="s">
        <v>57860</v>
      </c>
      <c r="D24508" s="57" t="s">
        <v>57861</v>
      </c>
    </row>
    <row r="24509" spans="1:4">
      <c r="A24509" s="57" t="s">
        <v>57857</v>
      </c>
      <c r="B24509" s="57"/>
      <c r="C24509" s="57" t="s">
        <v>57862</v>
      </c>
      <c r="D24509" s="57" t="s">
        <v>57863</v>
      </c>
    </row>
    <row r="24510" spans="1:4">
      <c r="A24510" s="57" t="s">
        <v>57857</v>
      </c>
      <c r="B24510" s="57"/>
      <c r="C24510" s="57" t="s">
        <v>57864</v>
      </c>
      <c r="D24510" s="57" t="s">
        <v>57865</v>
      </c>
    </row>
    <row r="24511" spans="1:4">
      <c r="A24511" s="57" t="s">
        <v>57857</v>
      </c>
      <c r="B24511" s="57"/>
      <c r="C24511" s="57" t="s">
        <v>57866</v>
      </c>
      <c r="D24511" s="57" t="s">
        <v>57867</v>
      </c>
    </row>
    <row r="24512" spans="1:4">
      <c r="A24512" s="57" t="s">
        <v>57868</v>
      </c>
      <c r="B24512" s="57" t="s">
        <v>12940</v>
      </c>
      <c r="C24512" s="57" t="s">
        <v>57869</v>
      </c>
      <c r="D24512" s="57" t="s">
        <v>57870</v>
      </c>
    </row>
    <row r="24513" spans="1:4">
      <c r="A24513" s="57" t="s">
        <v>57868</v>
      </c>
      <c r="B24513" s="57"/>
      <c r="C24513" s="57" t="s">
        <v>57871</v>
      </c>
      <c r="D24513" s="57" t="s">
        <v>57872</v>
      </c>
    </row>
    <row r="24514" spans="1:4">
      <c r="A24514" s="57" t="s">
        <v>8581</v>
      </c>
      <c r="B24514" s="57" t="s">
        <v>10707</v>
      </c>
      <c r="C24514" s="57" t="s">
        <v>8579</v>
      </c>
      <c r="D24514" s="57" t="s">
        <v>8580</v>
      </c>
    </row>
    <row r="24515" spans="1:4">
      <c r="A24515" s="57" t="s">
        <v>8581</v>
      </c>
      <c r="B24515" s="57" t="s">
        <v>10707</v>
      </c>
      <c r="C24515" s="57" t="s">
        <v>9448</v>
      </c>
      <c r="D24515" s="57" t="s">
        <v>9449</v>
      </c>
    </row>
    <row r="24516" spans="1:4">
      <c r="A24516" s="57" t="s">
        <v>8581</v>
      </c>
      <c r="B24516" s="57" t="s">
        <v>10707</v>
      </c>
      <c r="C24516" s="57" t="s">
        <v>13341</v>
      </c>
      <c r="D24516" s="57" t="s">
        <v>13342</v>
      </c>
    </row>
    <row r="24517" spans="1:4">
      <c r="A24517" s="57" t="s">
        <v>8581</v>
      </c>
      <c r="B24517" s="57" t="s">
        <v>10707</v>
      </c>
      <c r="C24517" s="57" t="s">
        <v>17629</v>
      </c>
      <c r="D24517" s="57" t="s">
        <v>17630</v>
      </c>
    </row>
    <row r="24518" spans="1:4">
      <c r="A24518" s="57" t="s">
        <v>57873</v>
      </c>
      <c r="B24518" s="57" t="s">
        <v>12940</v>
      </c>
      <c r="C24518" s="57" t="s">
        <v>57874</v>
      </c>
      <c r="D24518" s="57" t="s">
        <v>57875</v>
      </c>
    </row>
    <row r="24519" spans="1:4">
      <c r="A24519" s="57" t="s">
        <v>57873</v>
      </c>
      <c r="B24519" s="57"/>
      <c r="C24519" s="57" t="s">
        <v>57876</v>
      </c>
      <c r="D24519" s="57" t="s">
        <v>57877</v>
      </c>
    </row>
    <row r="24520" spans="1:4">
      <c r="A24520" s="57" t="s">
        <v>57873</v>
      </c>
      <c r="B24520" s="57"/>
      <c r="C24520" s="57" t="s">
        <v>57878</v>
      </c>
      <c r="D24520" s="57" t="s">
        <v>57879</v>
      </c>
    </row>
    <row r="24521" spans="1:4">
      <c r="A24521" s="57" t="s">
        <v>57880</v>
      </c>
      <c r="B24521" s="57" t="s">
        <v>12940</v>
      </c>
      <c r="C24521" s="57" t="s">
        <v>57881</v>
      </c>
      <c r="D24521" s="57" t="s">
        <v>57882</v>
      </c>
    </row>
    <row r="24522" spans="1:4">
      <c r="A24522" s="57" t="s">
        <v>57880</v>
      </c>
      <c r="B24522" s="57"/>
      <c r="C24522" s="57" t="s">
        <v>57883</v>
      </c>
      <c r="D24522" s="57" t="s">
        <v>57884</v>
      </c>
    </row>
    <row r="24523" spans="1:4">
      <c r="A24523" s="57" t="s">
        <v>57880</v>
      </c>
      <c r="B24523" s="57"/>
      <c r="C24523" s="57" t="s">
        <v>57885</v>
      </c>
      <c r="D24523" s="57" t="s">
        <v>57886</v>
      </c>
    </row>
    <row r="24524" spans="1:4">
      <c r="A24524" s="57" t="s">
        <v>57880</v>
      </c>
      <c r="B24524" s="57"/>
      <c r="C24524" s="57" t="s">
        <v>57887</v>
      </c>
      <c r="D24524" s="57" t="s">
        <v>57888</v>
      </c>
    </row>
    <row r="24525" spans="1:4">
      <c r="A24525" s="57" t="s">
        <v>57880</v>
      </c>
      <c r="B24525" s="57"/>
      <c r="C24525" s="57" t="s">
        <v>57889</v>
      </c>
      <c r="D24525" s="57" t="s">
        <v>57888</v>
      </c>
    </row>
    <row r="24526" spans="1:4">
      <c r="A24526" s="57" t="s">
        <v>57880</v>
      </c>
      <c r="B24526" s="57"/>
      <c r="C24526" s="57" t="s">
        <v>57890</v>
      </c>
      <c r="D24526" s="57" t="s">
        <v>57891</v>
      </c>
    </row>
    <row r="24527" spans="1:4">
      <c r="A24527" s="57" t="s">
        <v>57892</v>
      </c>
      <c r="B24527" s="57" t="s">
        <v>12940</v>
      </c>
      <c r="C24527" s="57" t="s">
        <v>57893</v>
      </c>
      <c r="D24527" s="57" t="s">
        <v>19034</v>
      </c>
    </row>
    <row r="24528" spans="1:4">
      <c r="A24528" s="57" t="s">
        <v>57894</v>
      </c>
      <c r="B24528" s="57" t="s">
        <v>12940</v>
      </c>
      <c r="C24528" s="57" t="s">
        <v>57895</v>
      </c>
      <c r="D24528" s="57" t="s">
        <v>57896</v>
      </c>
    </row>
    <row r="24529" spans="1:4">
      <c r="A24529" s="57" t="s">
        <v>57894</v>
      </c>
      <c r="B24529" s="57"/>
      <c r="C24529" s="57" t="s">
        <v>57897</v>
      </c>
      <c r="D24529" s="57" t="s">
        <v>57898</v>
      </c>
    </row>
    <row r="24530" spans="1:4">
      <c r="A24530" s="57" t="s">
        <v>57894</v>
      </c>
      <c r="B24530" s="57"/>
      <c r="C24530" s="57" t="s">
        <v>57899</v>
      </c>
      <c r="D24530" s="57" t="s">
        <v>57900</v>
      </c>
    </row>
    <row r="24531" spans="1:4">
      <c r="A24531" s="57" t="s">
        <v>57901</v>
      </c>
      <c r="B24531" s="57" t="s">
        <v>12940</v>
      </c>
      <c r="C24531" s="57" t="s">
        <v>57902</v>
      </c>
      <c r="D24531" s="57" t="s">
        <v>57903</v>
      </c>
    </row>
    <row r="24532" spans="1:4">
      <c r="A24532" s="57" t="s">
        <v>57904</v>
      </c>
      <c r="B24532" s="57" t="s">
        <v>12940</v>
      </c>
      <c r="C24532" s="57" t="s">
        <v>57905</v>
      </c>
      <c r="D24532" s="57" t="s">
        <v>57906</v>
      </c>
    </row>
    <row r="24533" spans="1:4">
      <c r="A24533" s="57" t="s">
        <v>57904</v>
      </c>
      <c r="B24533" s="57"/>
      <c r="C24533" s="57" t="s">
        <v>57907</v>
      </c>
      <c r="D24533" s="57" t="s">
        <v>20460</v>
      </c>
    </row>
    <row r="24534" spans="1:4">
      <c r="A24534" s="57" t="s">
        <v>57908</v>
      </c>
      <c r="B24534" s="57" t="s">
        <v>12940</v>
      </c>
      <c r="C24534" s="57" t="s">
        <v>57909</v>
      </c>
      <c r="D24534" s="57" t="s">
        <v>57910</v>
      </c>
    </row>
    <row r="24535" spans="1:4">
      <c r="A24535" s="57" t="s">
        <v>57911</v>
      </c>
      <c r="B24535" s="57" t="s">
        <v>12940</v>
      </c>
      <c r="C24535" s="57" t="s">
        <v>57912</v>
      </c>
      <c r="D24535" s="57" t="s">
        <v>57913</v>
      </c>
    </row>
    <row r="24536" spans="1:4">
      <c r="A24536" s="57" t="s">
        <v>57914</v>
      </c>
      <c r="B24536" s="57" t="s">
        <v>12940</v>
      </c>
      <c r="C24536" s="57" t="s">
        <v>57915</v>
      </c>
      <c r="D24536" s="57" t="s">
        <v>57916</v>
      </c>
    </row>
    <row r="24537" spans="1:4">
      <c r="A24537" s="57" t="s">
        <v>57917</v>
      </c>
      <c r="B24537" s="57" t="s">
        <v>12940</v>
      </c>
      <c r="C24537" s="57" t="s">
        <v>57918</v>
      </c>
      <c r="D24537" s="57" t="s">
        <v>57919</v>
      </c>
    </row>
    <row r="24538" spans="1:4">
      <c r="A24538" s="57" t="s">
        <v>57920</v>
      </c>
      <c r="B24538" s="57" t="s">
        <v>12940</v>
      </c>
      <c r="C24538" s="57" t="s">
        <v>57921</v>
      </c>
      <c r="D24538" s="57" t="s">
        <v>57922</v>
      </c>
    </row>
    <row r="24539" spans="1:4">
      <c r="A24539" s="57" t="s">
        <v>57923</v>
      </c>
      <c r="B24539" s="57" t="s">
        <v>12940</v>
      </c>
      <c r="C24539" s="57" t="s">
        <v>57924</v>
      </c>
      <c r="D24539" s="57" t="s">
        <v>57925</v>
      </c>
    </row>
    <row r="24540" spans="1:4">
      <c r="A24540" s="57" t="s">
        <v>57923</v>
      </c>
      <c r="B24540" s="57"/>
      <c r="C24540" s="57" t="s">
        <v>57926</v>
      </c>
      <c r="D24540" s="57" t="s">
        <v>57927</v>
      </c>
    </row>
    <row r="24541" spans="1:4">
      <c r="A24541" s="57" t="s">
        <v>57923</v>
      </c>
      <c r="B24541" s="57"/>
      <c r="C24541" s="57" t="s">
        <v>57928</v>
      </c>
      <c r="D24541" s="57" t="s">
        <v>57929</v>
      </c>
    </row>
    <row r="24542" spans="1:4">
      <c r="A24542" s="57" t="s">
        <v>57923</v>
      </c>
      <c r="B24542" s="57"/>
      <c r="C24542" s="57" t="s">
        <v>57930</v>
      </c>
      <c r="D24542" s="57" t="s">
        <v>57931</v>
      </c>
    </row>
    <row r="24543" spans="1:4">
      <c r="A24543" s="57" t="s">
        <v>57923</v>
      </c>
      <c r="B24543" s="57"/>
      <c r="C24543" s="57" t="s">
        <v>57932</v>
      </c>
      <c r="D24543" s="57" t="s">
        <v>57933</v>
      </c>
    </row>
    <row r="24544" spans="1:4">
      <c r="A24544" s="57" t="s">
        <v>57923</v>
      </c>
      <c r="B24544" s="57"/>
      <c r="C24544" s="57" t="s">
        <v>57934</v>
      </c>
      <c r="D24544" s="57" t="s">
        <v>57935</v>
      </c>
    </row>
    <row r="24545" spans="1:4">
      <c r="A24545" s="57" t="s">
        <v>57923</v>
      </c>
      <c r="B24545" s="57"/>
      <c r="C24545" s="57" t="s">
        <v>76813</v>
      </c>
      <c r="D24545" s="57" t="s">
        <v>76814</v>
      </c>
    </row>
    <row r="24546" spans="1:4">
      <c r="A24546" s="57" t="s">
        <v>57936</v>
      </c>
      <c r="B24546" s="57" t="s">
        <v>12940</v>
      </c>
      <c r="C24546" s="57" t="s">
        <v>57937</v>
      </c>
      <c r="D24546" s="57" t="s">
        <v>57938</v>
      </c>
    </row>
    <row r="24547" spans="1:4">
      <c r="A24547" s="57" t="s">
        <v>57936</v>
      </c>
      <c r="B24547" s="57"/>
      <c r="C24547" s="57" t="s">
        <v>57939</v>
      </c>
      <c r="D24547" s="57" t="s">
        <v>57940</v>
      </c>
    </row>
    <row r="24548" spans="1:4">
      <c r="A24548" s="57" t="s">
        <v>57941</v>
      </c>
      <c r="B24548" s="57" t="s">
        <v>12940</v>
      </c>
      <c r="C24548" s="57" t="s">
        <v>57942</v>
      </c>
      <c r="D24548" s="57" t="s">
        <v>57943</v>
      </c>
    </row>
    <row r="24549" spans="1:4">
      <c r="A24549" s="57" t="s">
        <v>57941</v>
      </c>
      <c r="B24549" s="57"/>
      <c r="C24549" s="57" t="s">
        <v>57944</v>
      </c>
      <c r="D24549" s="57" t="s">
        <v>57945</v>
      </c>
    </row>
    <row r="24550" spans="1:4">
      <c r="A24550" s="57" t="s">
        <v>57941</v>
      </c>
      <c r="B24550" s="57"/>
      <c r="C24550" s="57" t="s">
        <v>57946</v>
      </c>
      <c r="D24550" s="57" t="s">
        <v>57947</v>
      </c>
    </row>
    <row r="24551" spans="1:4">
      <c r="A24551" s="57" t="s">
        <v>57941</v>
      </c>
      <c r="B24551" s="57"/>
      <c r="C24551" s="57" t="s">
        <v>57948</v>
      </c>
      <c r="D24551" s="57" t="s">
        <v>57949</v>
      </c>
    </row>
    <row r="24552" spans="1:4">
      <c r="A24552" s="57" t="s">
        <v>57941</v>
      </c>
      <c r="B24552" s="57"/>
      <c r="C24552" s="57" t="s">
        <v>57950</v>
      </c>
      <c r="D24552" s="57" t="s">
        <v>57951</v>
      </c>
    </row>
    <row r="24553" spans="1:4">
      <c r="A24553" s="57" t="s">
        <v>57952</v>
      </c>
      <c r="B24553" s="57" t="s">
        <v>12940</v>
      </c>
      <c r="C24553" s="57" t="s">
        <v>57953</v>
      </c>
      <c r="D24553" s="57" t="s">
        <v>52153</v>
      </c>
    </row>
    <row r="24554" spans="1:4">
      <c r="A24554" s="57" t="s">
        <v>57954</v>
      </c>
      <c r="B24554" s="57" t="s">
        <v>12940</v>
      </c>
      <c r="C24554" s="57" t="s">
        <v>57955</v>
      </c>
      <c r="D24554" s="57" t="s">
        <v>57956</v>
      </c>
    </row>
    <row r="24555" spans="1:4">
      <c r="A24555" s="57" t="s">
        <v>57957</v>
      </c>
      <c r="B24555" s="57" t="s">
        <v>12940</v>
      </c>
      <c r="C24555" s="57" t="s">
        <v>57958</v>
      </c>
      <c r="D24555" s="57" t="s">
        <v>57959</v>
      </c>
    </row>
    <row r="24556" spans="1:4">
      <c r="A24556" s="57" t="s">
        <v>57960</v>
      </c>
      <c r="B24556" s="57" t="s">
        <v>12940</v>
      </c>
      <c r="C24556" s="57" t="s">
        <v>57961</v>
      </c>
      <c r="D24556" s="57" t="s">
        <v>57962</v>
      </c>
    </row>
    <row r="24557" spans="1:4">
      <c r="A24557" s="57" t="s">
        <v>57964</v>
      </c>
      <c r="B24557" s="57" t="s">
        <v>12940</v>
      </c>
      <c r="C24557" s="57" t="s">
        <v>57965</v>
      </c>
      <c r="D24557" s="57" t="s">
        <v>57966</v>
      </c>
    </row>
    <row r="24558" spans="1:4">
      <c r="A24558" s="57" t="s">
        <v>57964</v>
      </c>
      <c r="B24558" s="57"/>
      <c r="C24558" s="57" t="s">
        <v>57967</v>
      </c>
      <c r="D24558" s="57" t="s">
        <v>57968</v>
      </c>
    </row>
    <row r="24559" spans="1:4">
      <c r="A24559" s="57" t="s">
        <v>57964</v>
      </c>
      <c r="B24559" s="57"/>
      <c r="C24559" s="57" t="s">
        <v>57969</v>
      </c>
      <c r="D24559" s="57" t="s">
        <v>57968</v>
      </c>
    </row>
    <row r="24560" spans="1:4">
      <c r="A24560" s="57" t="s">
        <v>57964</v>
      </c>
      <c r="B24560" s="57"/>
      <c r="C24560" s="57" t="s">
        <v>57970</v>
      </c>
      <c r="D24560" s="57" t="s">
        <v>57971</v>
      </c>
    </row>
    <row r="24561" spans="1:4">
      <c r="A24561" s="57" t="s">
        <v>57964</v>
      </c>
      <c r="B24561" s="57"/>
      <c r="C24561" s="57" t="s">
        <v>57972</v>
      </c>
      <c r="D24561" s="57" t="s">
        <v>36446</v>
      </c>
    </row>
    <row r="24562" spans="1:4">
      <c r="A24562" s="57" t="s">
        <v>57964</v>
      </c>
      <c r="B24562" s="57"/>
      <c r="C24562" s="57" t="s">
        <v>57973</v>
      </c>
      <c r="D24562" s="57" t="s">
        <v>57974</v>
      </c>
    </row>
    <row r="24563" spans="1:4">
      <c r="A24563" s="57" t="s">
        <v>57964</v>
      </c>
      <c r="B24563" s="57"/>
      <c r="C24563" s="57" t="s">
        <v>57975</v>
      </c>
      <c r="D24563" s="57" t="s">
        <v>57976</v>
      </c>
    </row>
    <row r="24564" spans="1:4">
      <c r="A24564" s="57" t="s">
        <v>57964</v>
      </c>
      <c r="B24564" s="57"/>
      <c r="C24564" s="57" t="s">
        <v>57977</v>
      </c>
      <c r="D24564" s="57" t="s">
        <v>57978</v>
      </c>
    </row>
    <row r="24565" spans="1:4">
      <c r="A24565" s="57" t="s">
        <v>57964</v>
      </c>
      <c r="B24565" s="57"/>
      <c r="C24565" s="57" t="s">
        <v>57979</v>
      </c>
      <c r="D24565" s="57" t="s">
        <v>57980</v>
      </c>
    </row>
    <row r="24566" spans="1:4">
      <c r="A24566" s="57" t="s">
        <v>57964</v>
      </c>
      <c r="B24566" s="57"/>
      <c r="C24566" s="57" t="s">
        <v>57981</v>
      </c>
      <c r="D24566" s="57" t="s">
        <v>57982</v>
      </c>
    </row>
    <row r="24567" spans="1:4">
      <c r="A24567" s="57" t="s">
        <v>57964</v>
      </c>
      <c r="B24567" s="57"/>
      <c r="C24567" s="57" t="s">
        <v>57983</v>
      </c>
      <c r="D24567" s="57" t="s">
        <v>57984</v>
      </c>
    </row>
    <row r="24568" spans="1:4">
      <c r="A24568" s="57" t="s">
        <v>57985</v>
      </c>
      <c r="B24568" s="57" t="s">
        <v>12940</v>
      </c>
      <c r="C24568" s="57" t="s">
        <v>57986</v>
      </c>
      <c r="D24568" s="57" t="s">
        <v>57987</v>
      </c>
    </row>
    <row r="24569" spans="1:4">
      <c r="A24569" s="57" t="s">
        <v>57988</v>
      </c>
      <c r="B24569" s="57" t="s">
        <v>12940</v>
      </c>
      <c r="C24569" s="57" t="s">
        <v>57989</v>
      </c>
      <c r="D24569" s="57" t="s">
        <v>20929</v>
      </c>
    </row>
    <row r="24570" spans="1:4">
      <c r="A24570" s="57" t="s">
        <v>57990</v>
      </c>
      <c r="B24570" s="57" t="s">
        <v>12940</v>
      </c>
      <c r="C24570" s="57" t="s">
        <v>57991</v>
      </c>
      <c r="D24570" s="57" t="s">
        <v>20977</v>
      </c>
    </row>
    <row r="24571" spans="1:4">
      <c r="A24571" s="57" t="s">
        <v>57990</v>
      </c>
      <c r="B24571" s="57"/>
      <c r="C24571" s="57" t="s">
        <v>57992</v>
      </c>
      <c r="D24571" s="57" t="s">
        <v>57993</v>
      </c>
    </row>
    <row r="24572" spans="1:4">
      <c r="A24572" s="57" t="s">
        <v>57990</v>
      </c>
      <c r="B24572" s="57"/>
      <c r="C24572" s="57" t="s">
        <v>57994</v>
      </c>
      <c r="D24572" s="57" t="s">
        <v>57995</v>
      </c>
    </row>
    <row r="24573" spans="1:4">
      <c r="A24573" s="57" t="s">
        <v>57990</v>
      </c>
      <c r="B24573" s="57"/>
      <c r="C24573" s="57" t="s">
        <v>57996</v>
      </c>
      <c r="D24573" s="57" t="s">
        <v>57997</v>
      </c>
    </row>
    <row r="24574" spans="1:4">
      <c r="A24574" s="57" t="s">
        <v>57990</v>
      </c>
      <c r="B24574" s="57"/>
      <c r="C24574" s="57" t="s">
        <v>57998</v>
      </c>
      <c r="D24574" s="57" t="s">
        <v>57999</v>
      </c>
    </row>
    <row r="24575" spans="1:4">
      <c r="A24575" s="57" t="s">
        <v>57990</v>
      </c>
      <c r="B24575" s="57"/>
      <c r="C24575" s="57" t="s">
        <v>58000</v>
      </c>
      <c r="D24575" s="57" t="s">
        <v>57962</v>
      </c>
    </row>
    <row r="24576" spans="1:4">
      <c r="A24576" s="57" t="s">
        <v>57990</v>
      </c>
      <c r="B24576" s="57"/>
      <c r="C24576" s="57" t="s">
        <v>57963</v>
      </c>
      <c r="D24576" s="57" t="s">
        <v>75574</v>
      </c>
    </row>
    <row r="24577" spans="1:4">
      <c r="A24577" s="57" t="s">
        <v>58001</v>
      </c>
      <c r="B24577" s="57" t="s">
        <v>12940</v>
      </c>
      <c r="C24577" s="57" t="s">
        <v>58002</v>
      </c>
      <c r="D24577" s="57" t="s">
        <v>58003</v>
      </c>
    </row>
    <row r="24578" spans="1:4">
      <c r="A24578" s="57" t="s">
        <v>58001</v>
      </c>
      <c r="B24578" s="57"/>
      <c r="C24578" s="57" t="s">
        <v>76815</v>
      </c>
      <c r="D24578" s="57" t="s">
        <v>76816</v>
      </c>
    </row>
    <row r="24579" spans="1:4">
      <c r="A24579" s="57" t="s">
        <v>58004</v>
      </c>
      <c r="B24579" s="57" t="s">
        <v>12940</v>
      </c>
      <c r="C24579" s="57" t="s">
        <v>58005</v>
      </c>
      <c r="D24579" s="57" t="s">
        <v>58006</v>
      </c>
    </row>
    <row r="24580" spans="1:4">
      <c r="A24580" s="57" t="s">
        <v>58004</v>
      </c>
      <c r="B24580" s="57"/>
      <c r="C24580" s="57" t="s">
        <v>58007</v>
      </c>
      <c r="D24580" s="57" t="s">
        <v>58008</v>
      </c>
    </row>
    <row r="24581" spans="1:4">
      <c r="A24581" s="57" t="s">
        <v>8066</v>
      </c>
      <c r="B24581" s="57" t="s">
        <v>2647</v>
      </c>
      <c r="C24581" s="57" t="s">
        <v>6214</v>
      </c>
      <c r="D24581" s="57" t="s">
        <v>6215</v>
      </c>
    </row>
    <row r="24582" spans="1:4">
      <c r="A24582" s="57" t="s">
        <v>8066</v>
      </c>
      <c r="B24582" s="57" t="s">
        <v>2647</v>
      </c>
      <c r="C24582" s="57" t="s">
        <v>6314</v>
      </c>
      <c r="D24582" s="57" t="s">
        <v>6315</v>
      </c>
    </row>
    <row r="24583" spans="1:4">
      <c r="A24583" s="57" t="s">
        <v>8066</v>
      </c>
      <c r="B24583" s="57" t="s">
        <v>2647</v>
      </c>
      <c r="C24583" s="57" t="s">
        <v>8493</v>
      </c>
      <c r="D24583" s="57" t="s">
        <v>8494</v>
      </c>
    </row>
    <row r="24584" spans="1:4">
      <c r="A24584" s="57" t="s">
        <v>8066</v>
      </c>
      <c r="B24584" s="57" t="s">
        <v>2647</v>
      </c>
      <c r="C24584" s="57" t="s">
        <v>8798</v>
      </c>
      <c r="D24584" s="57" t="s">
        <v>8799</v>
      </c>
    </row>
    <row r="24585" spans="1:4">
      <c r="A24585" s="57" t="s">
        <v>8066</v>
      </c>
      <c r="B24585" s="57" t="s">
        <v>2647</v>
      </c>
      <c r="C24585" s="57" t="s">
        <v>8800</v>
      </c>
      <c r="D24585" s="57" t="s">
        <v>8801</v>
      </c>
    </row>
    <row r="24586" spans="1:4">
      <c r="A24586" s="57" t="s">
        <v>8066</v>
      </c>
      <c r="B24586" s="57" t="s">
        <v>2647</v>
      </c>
      <c r="C24586" s="57" t="s">
        <v>8969</v>
      </c>
      <c r="D24586" s="57" t="s">
        <v>8970</v>
      </c>
    </row>
    <row r="24587" spans="1:4">
      <c r="A24587" s="57" t="s">
        <v>8066</v>
      </c>
      <c r="B24587" s="57" t="s">
        <v>2647</v>
      </c>
      <c r="C24587" s="57" t="s">
        <v>9450</v>
      </c>
      <c r="D24587" s="57" t="s">
        <v>9451</v>
      </c>
    </row>
    <row r="24588" spans="1:4">
      <c r="A24588" s="57" t="s">
        <v>8066</v>
      </c>
      <c r="B24588" s="57" t="s">
        <v>2647</v>
      </c>
      <c r="C24588" s="57" t="s">
        <v>9452</v>
      </c>
      <c r="D24588" s="57" t="s">
        <v>9453</v>
      </c>
    </row>
    <row r="24589" spans="1:4">
      <c r="A24589" s="57" t="s">
        <v>8066</v>
      </c>
      <c r="B24589" s="57" t="s">
        <v>2647</v>
      </c>
      <c r="C24589" s="57" t="s">
        <v>13343</v>
      </c>
      <c r="D24589" s="57" t="s">
        <v>9453</v>
      </c>
    </row>
    <row r="24590" spans="1:4">
      <c r="A24590" s="57" t="s">
        <v>8066</v>
      </c>
      <c r="B24590" s="57" t="s">
        <v>2647</v>
      </c>
      <c r="C24590" s="57" t="s">
        <v>13344</v>
      </c>
      <c r="D24590" s="57" t="s">
        <v>13345</v>
      </c>
    </row>
    <row r="24591" spans="1:4">
      <c r="A24591" s="57" t="s">
        <v>8066</v>
      </c>
      <c r="B24591" s="57" t="s">
        <v>2647</v>
      </c>
      <c r="C24591" s="57" t="s">
        <v>13346</v>
      </c>
      <c r="D24591" s="57" t="s">
        <v>13347</v>
      </c>
    </row>
    <row r="24592" spans="1:4">
      <c r="A24592" s="57" t="s">
        <v>8066</v>
      </c>
      <c r="B24592" s="57" t="s">
        <v>2647</v>
      </c>
      <c r="C24592" s="57" t="s">
        <v>13348</v>
      </c>
      <c r="D24592" s="57" t="s">
        <v>13349</v>
      </c>
    </row>
    <row r="24593" spans="1:4">
      <c r="A24593" s="57" t="s">
        <v>8066</v>
      </c>
      <c r="B24593" s="57" t="s">
        <v>2647</v>
      </c>
      <c r="C24593" s="57" t="s">
        <v>74240</v>
      </c>
      <c r="D24593" s="57" t="s">
        <v>74241</v>
      </c>
    </row>
    <row r="24594" spans="1:4">
      <c r="A24594" s="57" t="s">
        <v>58009</v>
      </c>
      <c r="B24594" s="57" t="s">
        <v>12940</v>
      </c>
      <c r="C24594" s="57" t="s">
        <v>58010</v>
      </c>
      <c r="D24594" s="57" t="s">
        <v>58011</v>
      </c>
    </row>
    <row r="24595" spans="1:4">
      <c r="A24595" s="57" t="s">
        <v>58012</v>
      </c>
      <c r="B24595" s="57" t="s">
        <v>12940</v>
      </c>
      <c r="C24595" s="57" t="s">
        <v>58013</v>
      </c>
      <c r="D24595" s="57" t="s">
        <v>58014</v>
      </c>
    </row>
    <row r="24596" spans="1:4">
      <c r="A24596" s="57" t="s">
        <v>58012</v>
      </c>
      <c r="B24596" s="57"/>
      <c r="C24596" s="57" t="s">
        <v>58015</v>
      </c>
      <c r="D24596" s="57" t="s">
        <v>58016</v>
      </c>
    </row>
    <row r="24597" spans="1:4">
      <c r="A24597" s="57" t="s">
        <v>58012</v>
      </c>
      <c r="B24597" s="57"/>
      <c r="C24597" s="57" t="s">
        <v>58017</v>
      </c>
      <c r="D24597" s="57" t="s">
        <v>58018</v>
      </c>
    </row>
    <row r="24598" spans="1:4">
      <c r="A24598" s="57" t="s">
        <v>58012</v>
      </c>
      <c r="B24598" s="57"/>
      <c r="C24598" s="57" t="s">
        <v>58019</v>
      </c>
      <c r="D24598" s="57" t="s">
        <v>58020</v>
      </c>
    </row>
    <row r="24599" spans="1:4">
      <c r="A24599" s="57" t="s">
        <v>58012</v>
      </c>
      <c r="B24599" s="57"/>
      <c r="C24599" s="57" t="s">
        <v>58021</v>
      </c>
      <c r="D24599" s="57" t="s">
        <v>58022</v>
      </c>
    </row>
    <row r="24600" spans="1:4">
      <c r="A24600" s="57" t="s">
        <v>58023</v>
      </c>
      <c r="B24600" s="57" t="s">
        <v>12940</v>
      </c>
      <c r="C24600" s="57" t="s">
        <v>58024</v>
      </c>
      <c r="D24600" s="57" t="s">
        <v>58025</v>
      </c>
    </row>
    <row r="24601" spans="1:4">
      <c r="A24601" s="57" t="s">
        <v>58023</v>
      </c>
      <c r="B24601" s="57"/>
      <c r="C24601" s="57" t="s">
        <v>58026</v>
      </c>
      <c r="D24601" s="57" t="s">
        <v>58027</v>
      </c>
    </row>
    <row r="24602" spans="1:4">
      <c r="A24602" s="57" t="s">
        <v>58023</v>
      </c>
      <c r="B24602" s="57"/>
      <c r="C24602" s="57" t="s">
        <v>58028</v>
      </c>
      <c r="D24602" s="57" t="s">
        <v>58029</v>
      </c>
    </row>
    <row r="24603" spans="1:4">
      <c r="A24603" s="57" t="s">
        <v>58023</v>
      </c>
      <c r="B24603" s="57"/>
      <c r="C24603" s="57" t="s">
        <v>58030</v>
      </c>
      <c r="D24603" s="57" t="s">
        <v>58031</v>
      </c>
    </row>
    <row r="24604" spans="1:4">
      <c r="A24604" s="57" t="s">
        <v>58023</v>
      </c>
      <c r="B24604" s="57"/>
      <c r="C24604" s="57" t="s">
        <v>58032</v>
      </c>
      <c r="D24604" s="57" t="s">
        <v>58033</v>
      </c>
    </row>
    <row r="24605" spans="1:4">
      <c r="A24605" s="57" t="s">
        <v>58023</v>
      </c>
      <c r="B24605" s="57"/>
      <c r="C24605" s="57" t="s">
        <v>58034</v>
      </c>
      <c r="D24605" s="57" t="s">
        <v>58035</v>
      </c>
    </row>
    <row r="24606" spans="1:4">
      <c r="A24606" s="57" t="s">
        <v>58023</v>
      </c>
      <c r="B24606" s="57"/>
      <c r="C24606" s="57" t="s">
        <v>58036</v>
      </c>
      <c r="D24606" s="57" t="s">
        <v>58037</v>
      </c>
    </row>
    <row r="24607" spans="1:4">
      <c r="A24607" s="57" t="s">
        <v>58023</v>
      </c>
      <c r="B24607" s="57"/>
      <c r="C24607" s="57" t="s">
        <v>58038</v>
      </c>
      <c r="D24607" s="57" t="s">
        <v>58039</v>
      </c>
    </row>
    <row r="24608" spans="1:4">
      <c r="A24608" s="57" t="s">
        <v>58023</v>
      </c>
      <c r="B24608" s="57"/>
      <c r="C24608" s="57" t="s">
        <v>58040</v>
      </c>
      <c r="D24608" s="57" t="s">
        <v>58041</v>
      </c>
    </row>
    <row r="24609" spans="1:4">
      <c r="A24609" s="57" t="s">
        <v>58023</v>
      </c>
      <c r="B24609" s="57"/>
      <c r="C24609" s="57" t="s">
        <v>58042</v>
      </c>
      <c r="D24609" s="57" t="s">
        <v>58043</v>
      </c>
    </row>
    <row r="24610" spans="1:4">
      <c r="A24610" s="57" t="s">
        <v>58023</v>
      </c>
      <c r="B24610" s="57"/>
      <c r="C24610" s="57" t="s">
        <v>58044</v>
      </c>
      <c r="D24610" s="57" t="s">
        <v>58045</v>
      </c>
    </row>
    <row r="24611" spans="1:4">
      <c r="A24611" s="57" t="s">
        <v>58023</v>
      </c>
      <c r="B24611" s="57"/>
      <c r="C24611" s="57" t="s">
        <v>58046</v>
      </c>
      <c r="D24611" s="57" t="s">
        <v>58047</v>
      </c>
    </row>
    <row r="24612" spans="1:4">
      <c r="A24612" s="57" t="s">
        <v>58023</v>
      </c>
      <c r="B24612" s="57"/>
      <c r="C24612" s="57" t="s">
        <v>58048</v>
      </c>
      <c r="D24612" s="57" t="s">
        <v>58049</v>
      </c>
    </row>
    <row r="24613" spans="1:4">
      <c r="A24613" s="57" t="s">
        <v>58023</v>
      </c>
      <c r="B24613" s="57"/>
      <c r="C24613" s="57" t="s">
        <v>58050</v>
      </c>
      <c r="D24613" s="57" t="s">
        <v>58051</v>
      </c>
    </row>
    <row r="24614" spans="1:4">
      <c r="A24614" s="57" t="s">
        <v>58023</v>
      </c>
      <c r="B24614" s="57"/>
      <c r="C24614" s="57" t="s">
        <v>58052</v>
      </c>
      <c r="D24614" s="57" t="s">
        <v>58053</v>
      </c>
    </row>
    <row r="24615" spans="1:4">
      <c r="A24615" s="57" t="s">
        <v>58023</v>
      </c>
      <c r="B24615" s="57"/>
      <c r="C24615" s="57" t="s">
        <v>58054</v>
      </c>
      <c r="D24615" s="57" t="s">
        <v>58055</v>
      </c>
    </row>
    <row r="24616" spans="1:4">
      <c r="A24616" s="57" t="s">
        <v>58023</v>
      </c>
      <c r="B24616" s="57"/>
      <c r="C24616" s="57" t="s">
        <v>58056</v>
      </c>
      <c r="D24616" s="57" t="s">
        <v>58057</v>
      </c>
    </row>
    <row r="24617" spans="1:4">
      <c r="A24617" s="57" t="s">
        <v>58023</v>
      </c>
      <c r="B24617" s="57"/>
      <c r="C24617" s="57" t="s">
        <v>58058</v>
      </c>
      <c r="D24617" s="57" t="s">
        <v>58059</v>
      </c>
    </row>
    <row r="24618" spans="1:4">
      <c r="A24618" s="57" t="s">
        <v>58023</v>
      </c>
      <c r="B24618" s="57"/>
      <c r="C24618" s="57" t="s">
        <v>58060</v>
      </c>
      <c r="D24618" s="57" t="s">
        <v>58061</v>
      </c>
    </row>
    <row r="24619" spans="1:4">
      <c r="A24619" s="57" t="s">
        <v>58023</v>
      </c>
      <c r="B24619" s="57"/>
      <c r="C24619" s="57" t="s">
        <v>58062</v>
      </c>
      <c r="D24619" s="57" t="s">
        <v>58063</v>
      </c>
    </row>
    <row r="24620" spans="1:4">
      <c r="A24620" s="57" t="s">
        <v>58023</v>
      </c>
      <c r="B24620" s="57"/>
      <c r="C24620" s="57" t="s">
        <v>58064</v>
      </c>
      <c r="D24620" s="57" t="s">
        <v>58065</v>
      </c>
    </row>
    <row r="24621" spans="1:4">
      <c r="A24621" s="57" t="s">
        <v>58023</v>
      </c>
      <c r="B24621" s="57"/>
      <c r="C24621" s="57" t="s">
        <v>58066</v>
      </c>
      <c r="D24621" s="57" t="s">
        <v>58067</v>
      </c>
    </row>
    <row r="24622" spans="1:4">
      <c r="A24622" s="57" t="s">
        <v>58023</v>
      </c>
      <c r="B24622" s="57"/>
      <c r="C24622" s="57" t="s">
        <v>58068</v>
      </c>
      <c r="D24622" s="57" t="s">
        <v>58069</v>
      </c>
    </row>
    <row r="24623" spans="1:4">
      <c r="A24623" s="57" t="s">
        <v>58023</v>
      </c>
      <c r="B24623" s="57"/>
      <c r="C24623" s="57" t="s">
        <v>58070</v>
      </c>
      <c r="D24623" s="57" t="s">
        <v>58071</v>
      </c>
    </row>
    <row r="24624" spans="1:4">
      <c r="A24624" s="57" t="s">
        <v>58023</v>
      </c>
      <c r="B24624" s="57"/>
      <c r="C24624" s="57" t="s">
        <v>58072</v>
      </c>
      <c r="D24624" s="57" t="s">
        <v>58073</v>
      </c>
    </row>
    <row r="24625" spans="1:4">
      <c r="A24625" s="57" t="s">
        <v>58023</v>
      </c>
      <c r="B24625" s="57"/>
      <c r="C24625" s="57" t="s">
        <v>58074</v>
      </c>
      <c r="D24625" s="57" t="s">
        <v>58075</v>
      </c>
    </row>
    <row r="24626" spans="1:4">
      <c r="A24626" s="57" t="s">
        <v>58023</v>
      </c>
      <c r="B24626" s="57"/>
      <c r="C24626" s="57" t="s">
        <v>58076</v>
      </c>
      <c r="D24626" s="57" t="s">
        <v>58077</v>
      </c>
    </row>
    <row r="24627" spans="1:4">
      <c r="A24627" s="57" t="s">
        <v>58023</v>
      </c>
      <c r="B24627" s="57"/>
      <c r="C24627" s="57" t="s">
        <v>58078</v>
      </c>
      <c r="D24627" s="57" t="s">
        <v>58079</v>
      </c>
    </row>
    <row r="24628" spans="1:4">
      <c r="A24628" s="57" t="s">
        <v>58023</v>
      </c>
      <c r="B24628" s="57"/>
      <c r="C24628" s="57" t="s">
        <v>58080</v>
      </c>
      <c r="D24628" s="57" t="s">
        <v>58081</v>
      </c>
    </row>
    <row r="24629" spans="1:4">
      <c r="A24629" s="57" t="s">
        <v>58023</v>
      </c>
      <c r="B24629" s="57"/>
      <c r="C24629" s="57" t="s">
        <v>58082</v>
      </c>
      <c r="D24629" s="57" t="s">
        <v>58083</v>
      </c>
    </row>
    <row r="24630" spans="1:4">
      <c r="A24630" s="57" t="s">
        <v>58023</v>
      </c>
      <c r="B24630" s="57"/>
      <c r="C24630" s="57" t="s">
        <v>58084</v>
      </c>
      <c r="D24630" s="57" t="s">
        <v>58085</v>
      </c>
    </row>
    <row r="24631" spans="1:4">
      <c r="A24631" s="57" t="s">
        <v>58023</v>
      </c>
      <c r="B24631" s="57"/>
      <c r="C24631" s="57" t="s">
        <v>58086</v>
      </c>
      <c r="D24631" s="57" t="s">
        <v>58087</v>
      </c>
    </row>
    <row r="24632" spans="1:4">
      <c r="A24632" s="57" t="s">
        <v>58023</v>
      </c>
      <c r="B24632" s="57"/>
      <c r="C24632" s="57" t="s">
        <v>58088</v>
      </c>
      <c r="D24632" s="57" t="s">
        <v>58089</v>
      </c>
    </row>
    <row r="24633" spans="1:4">
      <c r="A24633" s="57" t="s">
        <v>58023</v>
      </c>
      <c r="B24633" s="57"/>
      <c r="C24633" s="57" t="s">
        <v>58090</v>
      </c>
      <c r="D24633" s="57" t="s">
        <v>58091</v>
      </c>
    </row>
    <row r="24634" spans="1:4">
      <c r="A24634" s="57" t="s">
        <v>58023</v>
      </c>
      <c r="B24634" s="57"/>
      <c r="C24634" s="57" t="s">
        <v>58092</v>
      </c>
      <c r="D24634" s="57" t="s">
        <v>58093</v>
      </c>
    </row>
    <row r="24635" spans="1:4">
      <c r="A24635" s="57" t="s">
        <v>58023</v>
      </c>
      <c r="B24635" s="57"/>
      <c r="C24635" s="57" t="s">
        <v>58094</v>
      </c>
      <c r="D24635" s="57" t="s">
        <v>58095</v>
      </c>
    </row>
    <row r="24636" spans="1:4">
      <c r="A24636" s="57" t="s">
        <v>58023</v>
      </c>
      <c r="B24636" s="57"/>
      <c r="C24636" s="57" t="s">
        <v>58096</v>
      </c>
      <c r="D24636" s="57" t="s">
        <v>58097</v>
      </c>
    </row>
    <row r="24637" spans="1:4">
      <c r="A24637" s="57" t="s">
        <v>58023</v>
      </c>
      <c r="B24637" s="57"/>
      <c r="C24637" s="57" t="s">
        <v>58098</v>
      </c>
      <c r="D24637" s="57" t="s">
        <v>58097</v>
      </c>
    </row>
    <row r="24638" spans="1:4">
      <c r="A24638" s="57" t="s">
        <v>58023</v>
      </c>
      <c r="B24638" s="57"/>
      <c r="C24638" s="57" t="s">
        <v>58099</v>
      </c>
      <c r="D24638" s="57" t="s">
        <v>58100</v>
      </c>
    </row>
    <row r="24639" spans="1:4">
      <c r="A24639" s="57" t="s">
        <v>58023</v>
      </c>
      <c r="B24639" s="57"/>
      <c r="C24639" s="57" t="s">
        <v>58101</v>
      </c>
      <c r="D24639" s="57" t="s">
        <v>58102</v>
      </c>
    </row>
    <row r="24640" spans="1:4">
      <c r="A24640" s="57" t="s">
        <v>58023</v>
      </c>
      <c r="B24640" s="57"/>
      <c r="C24640" s="57" t="s">
        <v>58103</v>
      </c>
      <c r="D24640" s="57" t="s">
        <v>58104</v>
      </c>
    </row>
    <row r="24641" spans="1:4">
      <c r="A24641" s="57" t="s">
        <v>58023</v>
      </c>
      <c r="B24641" s="57"/>
      <c r="C24641" s="57" t="s">
        <v>58105</v>
      </c>
      <c r="D24641" s="57" t="s">
        <v>58106</v>
      </c>
    </row>
    <row r="24642" spans="1:4">
      <c r="A24642" s="57" t="s">
        <v>58107</v>
      </c>
      <c r="B24642" s="57" t="s">
        <v>12940</v>
      </c>
      <c r="C24642" s="57" t="s">
        <v>58108</v>
      </c>
      <c r="D24642" s="57" t="s">
        <v>58109</v>
      </c>
    </row>
    <row r="24643" spans="1:4">
      <c r="A24643" s="57" t="s">
        <v>58107</v>
      </c>
      <c r="B24643" s="57"/>
      <c r="C24643" s="57" t="s">
        <v>58110</v>
      </c>
      <c r="D24643" s="57" t="s">
        <v>58111</v>
      </c>
    </row>
    <row r="24644" spans="1:4">
      <c r="A24644" s="57" t="s">
        <v>58107</v>
      </c>
      <c r="B24644" s="57"/>
      <c r="C24644" s="57" t="s">
        <v>58112</v>
      </c>
      <c r="D24644" s="57" t="s">
        <v>58113</v>
      </c>
    </row>
    <row r="24645" spans="1:4">
      <c r="A24645" s="57" t="s">
        <v>58107</v>
      </c>
      <c r="B24645" s="57"/>
      <c r="C24645" s="57" t="s">
        <v>58114</v>
      </c>
      <c r="D24645" s="57" t="s">
        <v>58115</v>
      </c>
    </row>
    <row r="24646" spans="1:4">
      <c r="A24646" s="57" t="s">
        <v>58107</v>
      </c>
      <c r="B24646" s="57"/>
      <c r="C24646" s="57" t="s">
        <v>58116</v>
      </c>
      <c r="D24646" s="57" t="s">
        <v>58117</v>
      </c>
    </row>
    <row r="24647" spans="1:4">
      <c r="A24647" s="57" t="s">
        <v>58107</v>
      </c>
      <c r="B24647" s="57"/>
      <c r="C24647" s="57" t="s">
        <v>58118</v>
      </c>
      <c r="D24647" s="57" t="s">
        <v>58119</v>
      </c>
    </row>
    <row r="24648" spans="1:4">
      <c r="A24648" s="57" t="s">
        <v>58107</v>
      </c>
      <c r="B24648" s="57"/>
      <c r="C24648" s="57" t="s">
        <v>58120</v>
      </c>
      <c r="D24648" s="57" t="s">
        <v>58121</v>
      </c>
    </row>
    <row r="24649" spans="1:4">
      <c r="A24649" s="57" t="s">
        <v>58107</v>
      </c>
      <c r="B24649" s="57"/>
      <c r="C24649" s="57" t="s">
        <v>58122</v>
      </c>
      <c r="D24649" s="57" t="s">
        <v>58123</v>
      </c>
    </row>
    <row r="24650" spans="1:4">
      <c r="A24650" s="57" t="s">
        <v>58107</v>
      </c>
      <c r="B24650" s="57"/>
      <c r="C24650" s="57" t="s">
        <v>58124</v>
      </c>
      <c r="D24650" s="57" t="s">
        <v>58125</v>
      </c>
    </row>
    <row r="24651" spans="1:4">
      <c r="A24651" s="57" t="s">
        <v>58107</v>
      </c>
      <c r="B24651" s="57"/>
      <c r="C24651" s="57" t="s">
        <v>58126</v>
      </c>
      <c r="D24651" s="57" t="s">
        <v>58127</v>
      </c>
    </row>
    <row r="24652" spans="1:4">
      <c r="A24652" s="57" t="s">
        <v>58107</v>
      </c>
      <c r="B24652" s="57"/>
      <c r="C24652" s="57" t="s">
        <v>58128</v>
      </c>
      <c r="D24652" s="57" t="s">
        <v>58129</v>
      </c>
    </row>
    <row r="24653" spans="1:4">
      <c r="A24653" s="57" t="s">
        <v>58107</v>
      </c>
      <c r="B24653" s="57"/>
      <c r="C24653" s="57" t="s">
        <v>58130</v>
      </c>
      <c r="D24653" s="57" t="s">
        <v>58131</v>
      </c>
    </row>
    <row r="24654" spans="1:4">
      <c r="A24654" s="57" t="s">
        <v>58107</v>
      </c>
      <c r="B24654" s="57"/>
      <c r="C24654" s="57" t="s">
        <v>58132</v>
      </c>
      <c r="D24654" s="57" t="s">
        <v>58133</v>
      </c>
    </row>
    <row r="24655" spans="1:4">
      <c r="A24655" s="57" t="s">
        <v>58107</v>
      </c>
      <c r="B24655" s="57"/>
      <c r="C24655" s="57" t="s">
        <v>58134</v>
      </c>
      <c r="D24655" s="57" t="s">
        <v>58135</v>
      </c>
    </row>
    <row r="24656" spans="1:4">
      <c r="A24656" s="57" t="s">
        <v>58107</v>
      </c>
      <c r="B24656" s="57"/>
      <c r="C24656" s="57" t="s">
        <v>58136</v>
      </c>
      <c r="D24656" s="57" t="s">
        <v>58137</v>
      </c>
    </row>
    <row r="24657" spans="1:4">
      <c r="A24657" s="57" t="s">
        <v>58107</v>
      </c>
      <c r="B24657" s="57"/>
      <c r="C24657" s="57" t="s">
        <v>58138</v>
      </c>
      <c r="D24657" s="57" t="s">
        <v>58139</v>
      </c>
    </row>
    <row r="24658" spans="1:4">
      <c r="A24658" s="57" t="s">
        <v>58107</v>
      </c>
      <c r="B24658" s="57"/>
      <c r="C24658" s="57" t="s">
        <v>58140</v>
      </c>
      <c r="D24658" s="57" t="s">
        <v>58141</v>
      </c>
    </row>
    <row r="24659" spans="1:4">
      <c r="A24659" s="57" t="s">
        <v>58107</v>
      </c>
      <c r="B24659" s="57"/>
      <c r="C24659" s="57" t="s">
        <v>58142</v>
      </c>
      <c r="D24659" s="57" t="s">
        <v>58143</v>
      </c>
    </row>
    <row r="24660" spans="1:4">
      <c r="A24660" s="57" t="s">
        <v>58107</v>
      </c>
      <c r="B24660" s="57"/>
      <c r="C24660" s="57" t="s">
        <v>58144</v>
      </c>
      <c r="D24660" s="57" t="s">
        <v>58143</v>
      </c>
    </row>
    <row r="24661" spans="1:4">
      <c r="A24661" s="57" t="s">
        <v>58145</v>
      </c>
      <c r="B24661" s="57" t="s">
        <v>12940</v>
      </c>
      <c r="C24661" s="57" t="s">
        <v>58146</v>
      </c>
      <c r="D24661" s="57" t="s">
        <v>58147</v>
      </c>
    </row>
    <row r="24662" spans="1:4">
      <c r="A24662" s="57" t="s">
        <v>58145</v>
      </c>
      <c r="B24662" s="57"/>
      <c r="C24662" s="57" t="s">
        <v>58148</v>
      </c>
      <c r="D24662" s="57" t="s">
        <v>58149</v>
      </c>
    </row>
    <row r="24663" spans="1:4">
      <c r="A24663" s="57" t="s">
        <v>58145</v>
      </c>
      <c r="B24663" s="57"/>
      <c r="C24663" s="57" t="s">
        <v>58150</v>
      </c>
      <c r="D24663" s="57" t="s">
        <v>58151</v>
      </c>
    </row>
    <row r="24664" spans="1:4">
      <c r="A24664" s="57" t="s">
        <v>58145</v>
      </c>
      <c r="B24664" s="57"/>
      <c r="C24664" s="57" t="s">
        <v>58152</v>
      </c>
      <c r="D24664" s="57" t="s">
        <v>58153</v>
      </c>
    </row>
    <row r="24665" spans="1:4">
      <c r="A24665" s="57" t="s">
        <v>58145</v>
      </c>
      <c r="B24665" s="57"/>
      <c r="C24665" s="57" t="s">
        <v>58154</v>
      </c>
      <c r="D24665" s="57" t="s">
        <v>58155</v>
      </c>
    </row>
    <row r="24666" spans="1:4">
      <c r="A24666" s="57" t="s">
        <v>58145</v>
      </c>
      <c r="B24666" s="57"/>
      <c r="C24666" s="57" t="s">
        <v>58156</v>
      </c>
      <c r="D24666" s="57" t="s">
        <v>58157</v>
      </c>
    </row>
    <row r="24667" spans="1:4">
      <c r="A24667" s="57" t="s">
        <v>58145</v>
      </c>
      <c r="B24667" s="57"/>
      <c r="C24667" s="57" t="s">
        <v>58158</v>
      </c>
      <c r="D24667" s="57" t="s">
        <v>58159</v>
      </c>
    </row>
    <row r="24668" spans="1:4">
      <c r="A24668" s="57" t="s">
        <v>58145</v>
      </c>
      <c r="B24668" s="57"/>
      <c r="C24668" s="57" t="s">
        <v>58160</v>
      </c>
      <c r="D24668" s="57" t="s">
        <v>58161</v>
      </c>
    </row>
    <row r="24669" spans="1:4">
      <c r="A24669" s="57" t="s">
        <v>58145</v>
      </c>
      <c r="B24669" s="57"/>
      <c r="C24669" s="57" t="s">
        <v>58162</v>
      </c>
      <c r="D24669" s="57" t="s">
        <v>58163</v>
      </c>
    </row>
    <row r="24670" spans="1:4">
      <c r="A24670" s="57" t="s">
        <v>58145</v>
      </c>
      <c r="B24670" s="57"/>
      <c r="C24670" s="57" t="s">
        <v>58164</v>
      </c>
      <c r="D24670" s="57" t="s">
        <v>58165</v>
      </c>
    </row>
    <row r="24671" spans="1:4">
      <c r="A24671" s="57" t="s">
        <v>58166</v>
      </c>
      <c r="B24671" s="57" t="s">
        <v>12940</v>
      </c>
      <c r="C24671" s="57" t="s">
        <v>58167</v>
      </c>
      <c r="D24671" s="57" t="s">
        <v>58168</v>
      </c>
    </row>
    <row r="24672" spans="1:4">
      <c r="A24672" s="57" t="s">
        <v>58166</v>
      </c>
      <c r="B24672" s="57"/>
      <c r="C24672" s="57" t="s">
        <v>58169</v>
      </c>
      <c r="D24672" s="57" t="s">
        <v>58170</v>
      </c>
    </row>
    <row r="24673" spans="1:4">
      <c r="A24673" s="57" t="s">
        <v>58166</v>
      </c>
      <c r="B24673" s="57"/>
      <c r="C24673" s="57" t="s">
        <v>58171</v>
      </c>
      <c r="D24673" s="57" t="s">
        <v>58172</v>
      </c>
    </row>
    <row r="24674" spans="1:4">
      <c r="A24674" s="57" t="s">
        <v>58166</v>
      </c>
      <c r="B24674" s="57"/>
      <c r="C24674" s="57" t="s">
        <v>58173</v>
      </c>
      <c r="D24674" s="57" t="s">
        <v>58174</v>
      </c>
    </row>
    <row r="24675" spans="1:4">
      <c r="A24675" s="57" t="s">
        <v>58166</v>
      </c>
      <c r="B24675" s="57"/>
      <c r="C24675" s="57" t="s">
        <v>58175</v>
      </c>
      <c r="D24675" s="57" t="s">
        <v>58176</v>
      </c>
    </row>
    <row r="24676" spans="1:4">
      <c r="A24676" s="57" t="s">
        <v>58166</v>
      </c>
      <c r="B24676" s="57"/>
      <c r="C24676" s="57" t="s">
        <v>58177</v>
      </c>
      <c r="D24676" s="57" t="s">
        <v>58178</v>
      </c>
    </row>
    <row r="24677" spans="1:4">
      <c r="A24677" s="57" t="s">
        <v>58166</v>
      </c>
      <c r="B24677" s="57"/>
      <c r="C24677" s="57" t="s">
        <v>58179</v>
      </c>
      <c r="D24677" s="57" t="s">
        <v>58180</v>
      </c>
    </row>
    <row r="24678" spans="1:4">
      <c r="A24678" s="57" t="s">
        <v>58166</v>
      </c>
      <c r="B24678" s="57"/>
      <c r="C24678" s="57" t="s">
        <v>58181</v>
      </c>
      <c r="D24678" s="57" t="s">
        <v>58182</v>
      </c>
    </row>
    <row r="24679" spans="1:4">
      <c r="A24679" s="57" t="s">
        <v>58183</v>
      </c>
      <c r="B24679" s="57" t="s">
        <v>12940</v>
      </c>
      <c r="C24679" s="57" t="s">
        <v>58184</v>
      </c>
      <c r="D24679" s="57" t="s">
        <v>58185</v>
      </c>
    </row>
    <row r="24680" spans="1:4">
      <c r="A24680" s="57" t="s">
        <v>58183</v>
      </c>
      <c r="B24680" s="57"/>
      <c r="C24680" s="57" t="s">
        <v>58186</v>
      </c>
      <c r="D24680" s="57" t="s">
        <v>58187</v>
      </c>
    </row>
    <row r="24681" spans="1:4">
      <c r="A24681" s="57" t="s">
        <v>58183</v>
      </c>
      <c r="B24681" s="57"/>
      <c r="C24681" s="57" t="s">
        <v>58188</v>
      </c>
      <c r="D24681" s="57" t="s">
        <v>58189</v>
      </c>
    </row>
    <row r="24682" spans="1:4">
      <c r="A24682" s="57" t="s">
        <v>58183</v>
      </c>
      <c r="B24682" s="57"/>
      <c r="C24682" s="57" t="s">
        <v>58190</v>
      </c>
      <c r="D24682" s="57" t="s">
        <v>58191</v>
      </c>
    </row>
    <row r="24683" spans="1:4">
      <c r="A24683" s="57" t="s">
        <v>58192</v>
      </c>
      <c r="B24683" s="57" t="s">
        <v>12940</v>
      </c>
      <c r="C24683" s="57" t="s">
        <v>58193</v>
      </c>
      <c r="D24683" s="57" t="s">
        <v>58194</v>
      </c>
    </row>
    <row r="24684" spans="1:4">
      <c r="A24684" s="57" t="s">
        <v>58192</v>
      </c>
      <c r="B24684" s="57"/>
      <c r="C24684" s="57" t="s">
        <v>58195</v>
      </c>
      <c r="D24684" s="57" t="s">
        <v>58196</v>
      </c>
    </row>
    <row r="24685" spans="1:4">
      <c r="A24685" s="57" t="s">
        <v>58192</v>
      </c>
      <c r="B24685" s="57"/>
      <c r="C24685" s="57" t="s">
        <v>58197</v>
      </c>
      <c r="D24685" s="57" t="s">
        <v>58198</v>
      </c>
    </row>
    <row r="24686" spans="1:4">
      <c r="A24686" s="57" t="s">
        <v>58192</v>
      </c>
      <c r="B24686" s="57"/>
      <c r="C24686" s="57" t="s">
        <v>58199</v>
      </c>
      <c r="D24686" s="57" t="s">
        <v>58200</v>
      </c>
    </row>
    <row r="24687" spans="1:4">
      <c r="A24687" s="57" t="s">
        <v>58192</v>
      </c>
      <c r="B24687" s="57"/>
      <c r="C24687" s="57" t="s">
        <v>58201</v>
      </c>
      <c r="D24687" s="57" t="s">
        <v>58202</v>
      </c>
    </row>
    <row r="24688" spans="1:4">
      <c r="A24688" s="57" t="s">
        <v>58203</v>
      </c>
      <c r="B24688" s="57" t="s">
        <v>12940</v>
      </c>
      <c r="C24688" s="57" t="s">
        <v>58204</v>
      </c>
      <c r="D24688" s="57" t="s">
        <v>58205</v>
      </c>
    </row>
    <row r="24689" spans="1:4">
      <c r="A24689" s="57" t="s">
        <v>58203</v>
      </c>
      <c r="B24689" s="57"/>
      <c r="C24689" s="57" t="s">
        <v>58206</v>
      </c>
      <c r="D24689" s="57" t="s">
        <v>58207</v>
      </c>
    </row>
    <row r="24690" spans="1:4">
      <c r="A24690" s="57" t="s">
        <v>58203</v>
      </c>
      <c r="B24690" s="57"/>
      <c r="C24690" s="57" t="s">
        <v>58208</v>
      </c>
      <c r="D24690" s="57" t="s">
        <v>58209</v>
      </c>
    </row>
    <row r="24691" spans="1:4">
      <c r="A24691" s="57" t="s">
        <v>58203</v>
      </c>
      <c r="B24691" s="57"/>
      <c r="C24691" s="57" t="s">
        <v>58210</v>
      </c>
      <c r="D24691" s="57" t="s">
        <v>58211</v>
      </c>
    </row>
    <row r="24692" spans="1:4">
      <c r="A24692" s="57" t="s">
        <v>58203</v>
      </c>
      <c r="B24692" s="57"/>
      <c r="C24692" s="57" t="s">
        <v>58212</v>
      </c>
      <c r="D24692" s="57" t="s">
        <v>58213</v>
      </c>
    </row>
    <row r="24693" spans="1:4">
      <c r="A24693" s="57" t="s">
        <v>58203</v>
      </c>
      <c r="B24693" s="57"/>
      <c r="C24693" s="57" t="s">
        <v>58214</v>
      </c>
      <c r="D24693" s="57" t="s">
        <v>58215</v>
      </c>
    </row>
    <row r="24694" spans="1:4">
      <c r="A24694" s="57" t="s">
        <v>58203</v>
      </c>
      <c r="B24694" s="57"/>
      <c r="C24694" s="57" t="s">
        <v>58216</v>
      </c>
      <c r="D24694" s="57" t="s">
        <v>58217</v>
      </c>
    </row>
    <row r="24695" spans="1:4">
      <c r="A24695" s="57" t="s">
        <v>58203</v>
      </c>
      <c r="B24695" s="57"/>
      <c r="C24695" s="57" t="s">
        <v>58218</v>
      </c>
      <c r="D24695" s="57" t="s">
        <v>58219</v>
      </c>
    </row>
    <row r="24696" spans="1:4">
      <c r="A24696" s="57" t="s">
        <v>58203</v>
      </c>
      <c r="B24696" s="57"/>
      <c r="C24696" s="57" t="s">
        <v>58220</v>
      </c>
      <c r="D24696" s="57" t="s">
        <v>58221</v>
      </c>
    </row>
    <row r="24697" spans="1:4">
      <c r="A24697" s="57" t="s">
        <v>58222</v>
      </c>
      <c r="B24697" s="57" t="s">
        <v>12940</v>
      </c>
      <c r="C24697" s="57" t="s">
        <v>58223</v>
      </c>
      <c r="D24697" s="57" t="s">
        <v>58224</v>
      </c>
    </row>
    <row r="24698" spans="1:4">
      <c r="A24698" s="57" t="s">
        <v>58222</v>
      </c>
      <c r="B24698" s="57"/>
      <c r="C24698" s="57" t="s">
        <v>58225</v>
      </c>
      <c r="D24698" s="57" t="s">
        <v>58226</v>
      </c>
    </row>
    <row r="24699" spans="1:4">
      <c r="A24699" s="57" t="s">
        <v>58222</v>
      </c>
      <c r="B24699" s="57"/>
      <c r="C24699" s="57" t="s">
        <v>58227</v>
      </c>
      <c r="D24699" s="57" t="s">
        <v>58228</v>
      </c>
    </row>
    <row r="24700" spans="1:4">
      <c r="A24700" s="57" t="s">
        <v>58222</v>
      </c>
      <c r="B24700" s="57"/>
      <c r="C24700" s="57" t="s">
        <v>58229</v>
      </c>
      <c r="D24700" s="57" t="s">
        <v>2836</v>
      </c>
    </row>
    <row r="24701" spans="1:4">
      <c r="A24701" s="57" t="s">
        <v>58222</v>
      </c>
      <c r="B24701" s="57"/>
      <c r="C24701" s="57" t="s">
        <v>58230</v>
      </c>
      <c r="D24701" s="57" t="s">
        <v>58231</v>
      </c>
    </row>
    <row r="24702" spans="1:4">
      <c r="A24702" s="57" t="s">
        <v>58222</v>
      </c>
      <c r="B24702" s="57"/>
      <c r="C24702" s="57" t="s">
        <v>58232</v>
      </c>
      <c r="D24702" s="57" t="s">
        <v>75575</v>
      </c>
    </row>
    <row r="24703" spans="1:4">
      <c r="A24703" s="57" t="s">
        <v>58222</v>
      </c>
      <c r="B24703" s="57"/>
      <c r="C24703" s="57" t="s">
        <v>58234</v>
      </c>
      <c r="D24703" s="57" t="s">
        <v>58235</v>
      </c>
    </row>
    <row r="24704" spans="1:4">
      <c r="A24704" s="57" t="s">
        <v>58222</v>
      </c>
      <c r="B24704" s="57"/>
      <c r="C24704" s="57" t="s">
        <v>58236</v>
      </c>
      <c r="D24704" s="57" t="s">
        <v>58237</v>
      </c>
    </row>
    <row r="24705" spans="1:4">
      <c r="A24705" s="57" t="s">
        <v>58222</v>
      </c>
      <c r="B24705" s="57"/>
      <c r="C24705" s="57" t="s">
        <v>58238</v>
      </c>
      <c r="D24705" s="57" t="s">
        <v>58239</v>
      </c>
    </row>
    <row r="24706" spans="1:4">
      <c r="A24706" s="57" t="s">
        <v>58222</v>
      </c>
      <c r="B24706" s="57"/>
      <c r="C24706" s="57" t="s">
        <v>58240</v>
      </c>
      <c r="D24706" s="57" t="s">
        <v>58241</v>
      </c>
    </row>
    <row r="24707" spans="1:4">
      <c r="A24707" s="57" t="s">
        <v>58222</v>
      </c>
      <c r="B24707" s="57"/>
      <c r="C24707" s="57" t="s">
        <v>75576</v>
      </c>
      <c r="D24707" s="57" t="s">
        <v>75577</v>
      </c>
    </row>
    <row r="24708" spans="1:4">
      <c r="A24708" s="57" t="s">
        <v>58222</v>
      </c>
      <c r="B24708" s="57"/>
      <c r="C24708" s="57" t="s">
        <v>75578</v>
      </c>
      <c r="D24708" s="57" t="s">
        <v>75579</v>
      </c>
    </row>
    <row r="24709" spans="1:4">
      <c r="A24709" s="57" t="s">
        <v>58222</v>
      </c>
      <c r="B24709" s="57"/>
      <c r="C24709" s="57" t="s">
        <v>75580</v>
      </c>
      <c r="D24709" s="57" t="s">
        <v>75581</v>
      </c>
    </row>
    <row r="24710" spans="1:4">
      <c r="A24710" s="57" t="s">
        <v>58222</v>
      </c>
      <c r="B24710" s="57"/>
      <c r="C24710" s="57" t="s">
        <v>76817</v>
      </c>
      <c r="D24710" s="57" t="s">
        <v>76818</v>
      </c>
    </row>
    <row r="24711" spans="1:4">
      <c r="A24711" s="57" t="s">
        <v>58242</v>
      </c>
      <c r="B24711" s="57" t="s">
        <v>12940</v>
      </c>
      <c r="C24711" s="57" t="s">
        <v>58243</v>
      </c>
      <c r="D24711" s="57" t="s">
        <v>58244</v>
      </c>
    </row>
    <row r="24712" spans="1:4">
      <c r="A24712" s="57" t="s">
        <v>58242</v>
      </c>
      <c r="B24712" s="57"/>
      <c r="C24712" s="57" t="s">
        <v>58245</v>
      </c>
      <c r="D24712" s="57" t="s">
        <v>58246</v>
      </c>
    </row>
    <row r="24713" spans="1:4">
      <c r="A24713" s="57" t="s">
        <v>58242</v>
      </c>
      <c r="B24713" s="57"/>
      <c r="C24713" s="57" t="s">
        <v>58247</v>
      </c>
      <c r="D24713" s="57" t="s">
        <v>58248</v>
      </c>
    </row>
    <row r="24714" spans="1:4">
      <c r="A24714" s="57" t="s">
        <v>58242</v>
      </c>
      <c r="B24714" s="57"/>
      <c r="C24714" s="57" t="s">
        <v>58249</v>
      </c>
      <c r="D24714" s="57" t="s">
        <v>58250</v>
      </c>
    </row>
    <row r="24715" spans="1:4">
      <c r="A24715" s="57" t="s">
        <v>58242</v>
      </c>
      <c r="B24715" s="57"/>
      <c r="C24715" s="57" t="s">
        <v>75582</v>
      </c>
      <c r="D24715" s="57" t="s">
        <v>75583</v>
      </c>
    </row>
    <row r="24716" spans="1:4">
      <c r="A24716" s="57" t="s">
        <v>58251</v>
      </c>
      <c r="B24716" s="57" t="s">
        <v>12940</v>
      </c>
      <c r="C24716" s="57" t="s">
        <v>58252</v>
      </c>
      <c r="D24716" s="57" t="s">
        <v>58253</v>
      </c>
    </row>
    <row r="24717" spans="1:4">
      <c r="A24717" s="57" t="s">
        <v>58254</v>
      </c>
      <c r="B24717" s="57" t="s">
        <v>12940</v>
      </c>
      <c r="C24717" s="57" t="s">
        <v>58255</v>
      </c>
      <c r="D24717" s="57" t="s">
        <v>58256</v>
      </c>
    </row>
    <row r="24718" spans="1:4">
      <c r="A24718" s="57" t="s">
        <v>58254</v>
      </c>
      <c r="B24718" s="57"/>
      <c r="C24718" s="57" t="s">
        <v>58257</v>
      </c>
      <c r="D24718" s="57" t="s">
        <v>58258</v>
      </c>
    </row>
    <row r="24719" spans="1:4">
      <c r="A24719" s="57" t="s">
        <v>58259</v>
      </c>
      <c r="B24719" s="57" t="s">
        <v>12940</v>
      </c>
      <c r="C24719" s="57" t="s">
        <v>58260</v>
      </c>
      <c r="D24719" s="57" t="s">
        <v>19034</v>
      </c>
    </row>
    <row r="24720" spans="1:4">
      <c r="A24720" s="57" t="s">
        <v>58259</v>
      </c>
      <c r="B24720" s="57"/>
      <c r="C24720" s="57" t="s">
        <v>58261</v>
      </c>
      <c r="D24720" s="57" t="s">
        <v>58262</v>
      </c>
    </row>
    <row r="24721" spans="1:4">
      <c r="A24721" s="57" t="s">
        <v>58259</v>
      </c>
      <c r="B24721" s="57"/>
      <c r="C24721" s="57" t="s">
        <v>58263</v>
      </c>
      <c r="D24721" s="57" t="s">
        <v>58264</v>
      </c>
    </row>
    <row r="24722" spans="1:4">
      <c r="A24722" s="57" t="s">
        <v>58259</v>
      </c>
      <c r="B24722" s="57"/>
      <c r="C24722" s="57" t="s">
        <v>58265</v>
      </c>
      <c r="D24722" s="57" t="s">
        <v>58266</v>
      </c>
    </row>
    <row r="24723" spans="1:4">
      <c r="A24723" s="57" t="s">
        <v>58259</v>
      </c>
      <c r="B24723" s="57"/>
      <c r="C24723" s="57" t="s">
        <v>58267</v>
      </c>
      <c r="D24723" s="57" t="s">
        <v>58268</v>
      </c>
    </row>
    <row r="24724" spans="1:4">
      <c r="A24724" s="57" t="s">
        <v>58269</v>
      </c>
      <c r="B24724" s="57" t="s">
        <v>12940</v>
      </c>
      <c r="C24724" s="57" t="s">
        <v>58270</v>
      </c>
      <c r="D24724" s="57" t="s">
        <v>19034</v>
      </c>
    </row>
    <row r="24725" spans="1:4">
      <c r="A24725" s="57" t="s">
        <v>58269</v>
      </c>
      <c r="B24725" s="57"/>
      <c r="C24725" s="57" t="s">
        <v>58271</v>
      </c>
      <c r="D24725" s="57" t="s">
        <v>58272</v>
      </c>
    </row>
    <row r="24726" spans="1:4">
      <c r="A24726" s="57" t="s">
        <v>58269</v>
      </c>
      <c r="B24726" s="57"/>
      <c r="C24726" s="57" t="s">
        <v>58273</v>
      </c>
      <c r="D24726" s="57" t="s">
        <v>58264</v>
      </c>
    </row>
    <row r="24727" spans="1:4">
      <c r="A24727" s="57" t="s">
        <v>58269</v>
      </c>
      <c r="B24727" s="57"/>
      <c r="C24727" s="57" t="s">
        <v>58274</v>
      </c>
      <c r="D24727" s="57" t="s">
        <v>58266</v>
      </c>
    </row>
    <row r="24728" spans="1:4">
      <c r="A24728" s="57" t="s">
        <v>58275</v>
      </c>
      <c r="B24728" s="57" t="s">
        <v>12940</v>
      </c>
      <c r="C24728" s="57" t="s">
        <v>58276</v>
      </c>
      <c r="D24728" s="57" t="s">
        <v>58277</v>
      </c>
    </row>
    <row r="24729" spans="1:4">
      <c r="A24729" s="57" t="s">
        <v>58275</v>
      </c>
      <c r="B24729" s="57"/>
      <c r="C24729" s="57" t="s">
        <v>58278</v>
      </c>
      <c r="D24729" s="57" t="s">
        <v>58279</v>
      </c>
    </row>
    <row r="24730" spans="1:4">
      <c r="A24730" s="57" t="s">
        <v>58280</v>
      </c>
      <c r="B24730" s="57" t="s">
        <v>12940</v>
      </c>
      <c r="C24730" s="57" t="s">
        <v>58281</v>
      </c>
      <c r="D24730" s="57" t="s">
        <v>58282</v>
      </c>
    </row>
    <row r="24731" spans="1:4">
      <c r="A24731" s="57" t="s">
        <v>58280</v>
      </c>
      <c r="B24731" s="57"/>
      <c r="C24731" s="57" t="s">
        <v>58283</v>
      </c>
      <c r="D24731" s="57" t="s">
        <v>58284</v>
      </c>
    </row>
    <row r="24732" spans="1:4">
      <c r="A24732" s="57" t="s">
        <v>58285</v>
      </c>
      <c r="B24732" s="57" t="s">
        <v>12940</v>
      </c>
      <c r="C24732" s="57" t="s">
        <v>58286</v>
      </c>
      <c r="D24732" s="57" t="s">
        <v>58287</v>
      </c>
    </row>
    <row r="24733" spans="1:4">
      <c r="A24733" s="57" t="s">
        <v>58285</v>
      </c>
      <c r="B24733" s="57"/>
      <c r="C24733" s="57" t="s">
        <v>58288</v>
      </c>
      <c r="D24733" s="57" t="s">
        <v>58289</v>
      </c>
    </row>
    <row r="24734" spans="1:4">
      <c r="A24734" s="57" t="s">
        <v>58290</v>
      </c>
      <c r="B24734" s="57" t="s">
        <v>12940</v>
      </c>
      <c r="C24734" s="57" t="s">
        <v>58291</v>
      </c>
      <c r="D24734" s="57" t="s">
        <v>19034</v>
      </c>
    </row>
    <row r="24735" spans="1:4">
      <c r="A24735" s="57" t="s">
        <v>58292</v>
      </c>
      <c r="B24735" s="57" t="s">
        <v>12940</v>
      </c>
      <c r="C24735" s="57" t="s">
        <v>58293</v>
      </c>
      <c r="D24735" s="57" t="s">
        <v>58294</v>
      </c>
    </row>
    <row r="24736" spans="1:4">
      <c r="A24736" s="57" t="s">
        <v>17631</v>
      </c>
      <c r="B24736" s="57" t="s">
        <v>16367</v>
      </c>
      <c r="C24736" s="57" t="s">
        <v>17632</v>
      </c>
      <c r="D24736" s="57" t="s">
        <v>17633</v>
      </c>
    </row>
    <row r="24737" spans="1:4">
      <c r="A24737" s="57" t="s">
        <v>58295</v>
      </c>
      <c r="B24737" s="57" t="s">
        <v>12940</v>
      </c>
      <c r="C24737" s="57" t="s">
        <v>58296</v>
      </c>
      <c r="D24737" s="57" t="s">
        <v>58297</v>
      </c>
    </row>
    <row r="24738" spans="1:4">
      <c r="A24738" s="57" t="s">
        <v>58295</v>
      </c>
      <c r="B24738" s="57"/>
      <c r="C24738" s="57" t="s">
        <v>58298</v>
      </c>
      <c r="D24738" s="57" t="s">
        <v>58299</v>
      </c>
    </row>
    <row r="24739" spans="1:4">
      <c r="A24739" s="57" t="s">
        <v>58295</v>
      </c>
      <c r="B24739" s="57"/>
      <c r="C24739" s="57" t="s">
        <v>58300</v>
      </c>
      <c r="D24739" s="57" t="s">
        <v>58301</v>
      </c>
    </row>
    <row r="24740" spans="1:4">
      <c r="A24740" s="57" t="s">
        <v>58295</v>
      </c>
      <c r="B24740" s="57"/>
      <c r="C24740" s="57" t="s">
        <v>58302</v>
      </c>
      <c r="D24740" s="57" t="s">
        <v>58303</v>
      </c>
    </row>
    <row r="24741" spans="1:4">
      <c r="A24741" s="57" t="s">
        <v>58295</v>
      </c>
      <c r="B24741" s="57"/>
      <c r="C24741" s="57" t="s">
        <v>58304</v>
      </c>
      <c r="D24741" s="57" t="s">
        <v>58119</v>
      </c>
    </row>
    <row r="24742" spans="1:4">
      <c r="A24742" s="57" t="s">
        <v>58295</v>
      </c>
      <c r="B24742" s="57"/>
      <c r="C24742" s="57" t="s">
        <v>58305</v>
      </c>
      <c r="D24742" s="57" t="s">
        <v>58306</v>
      </c>
    </row>
    <row r="24743" spans="1:4">
      <c r="A24743" s="57" t="s">
        <v>58295</v>
      </c>
      <c r="B24743" s="57"/>
      <c r="C24743" s="57" t="s">
        <v>58307</v>
      </c>
      <c r="D24743" s="57" t="s">
        <v>58308</v>
      </c>
    </row>
    <row r="24744" spans="1:4">
      <c r="A24744" s="57" t="s">
        <v>58295</v>
      </c>
      <c r="B24744" s="57"/>
      <c r="C24744" s="57" t="s">
        <v>58309</v>
      </c>
      <c r="D24744" s="57" t="s">
        <v>58141</v>
      </c>
    </row>
    <row r="24745" spans="1:4">
      <c r="A24745" s="57" t="s">
        <v>58295</v>
      </c>
      <c r="B24745" s="57"/>
      <c r="C24745" s="57" t="s">
        <v>58310</v>
      </c>
      <c r="D24745" s="57" t="s">
        <v>58311</v>
      </c>
    </row>
    <row r="24746" spans="1:4">
      <c r="A24746" s="57" t="s">
        <v>58295</v>
      </c>
      <c r="B24746" s="57"/>
      <c r="C24746" s="57" t="s">
        <v>58312</v>
      </c>
      <c r="D24746" s="57" t="s">
        <v>58313</v>
      </c>
    </row>
    <row r="24747" spans="1:4">
      <c r="A24747" s="57" t="s">
        <v>58295</v>
      </c>
      <c r="B24747" s="57"/>
      <c r="C24747" s="57" t="s">
        <v>58314</v>
      </c>
      <c r="D24747" s="57" t="s">
        <v>58315</v>
      </c>
    </row>
    <row r="24748" spans="1:4">
      <c r="A24748" s="57" t="s">
        <v>58295</v>
      </c>
      <c r="B24748" s="57"/>
      <c r="C24748" s="57" t="s">
        <v>58316</v>
      </c>
      <c r="D24748" s="57" t="s">
        <v>58317</v>
      </c>
    </row>
    <row r="24749" spans="1:4">
      <c r="A24749" s="57" t="s">
        <v>58295</v>
      </c>
      <c r="B24749" s="57"/>
      <c r="C24749" s="57" t="s">
        <v>58318</v>
      </c>
      <c r="D24749" s="57" t="s">
        <v>58129</v>
      </c>
    </row>
    <row r="24750" spans="1:4">
      <c r="A24750" s="57" t="s">
        <v>58295</v>
      </c>
      <c r="B24750" s="57"/>
      <c r="C24750" s="57" t="s">
        <v>58319</v>
      </c>
      <c r="D24750" s="57" t="s">
        <v>58133</v>
      </c>
    </row>
    <row r="24751" spans="1:4">
      <c r="A24751" s="57" t="s">
        <v>58295</v>
      </c>
      <c r="B24751" s="57"/>
      <c r="C24751" s="57" t="s">
        <v>58320</v>
      </c>
      <c r="D24751" s="57" t="s">
        <v>58131</v>
      </c>
    </row>
    <row r="24752" spans="1:4">
      <c r="A24752" s="57" t="s">
        <v>58295</v>
      </c>
      <c r="B24752" s="57"/>
      <c r="C24752" s="57" t="s">
        <v>58321</v>
      </c>
      <c r="D24752" s="57" t="s">
        <v>58127</v>
      </c>
    </row>
    <row r="24753" spans="1:4">
      <c r="A24753" s="57" t="s">
        <v>58295</v>
      </c>
      <c r="B24753" s="57"/>
      <c r="C24753" s="57" t="s">
        <v>58322</v>
      </c>
      <c r="D24753" s="57" t="s">
        <v>58125</v>
      </c>
    </row>
    <row r="24754" spans="1:4">
      <c r="A24754" s="57" t="s">
        <v>58295</v>
      </c>
      <c r="B24754" s="57"/>
      <c r="C24754" s="57" t="s">
        <v>58323</v>
      </c>
      <c r="D24754" s="57" t="s">
        <v>58123</v>
      </c>
    </row>
    <row r="24755" spans="1:4">
      <c r="A24755" s="57" t="s">
        <v>58295</v>
      </c>
      <c r="B24755" s="57"/>
      <c r="C24755" s="57" t="s">
        <v>58324</v>
      </c>
      <c r="D24755" s="57" t="s">
        <v>58121</v>
      </c>
    </row>
    <row r="24756" spans="1:4">
      <c r="A24756" s="57" t="s">
        <v>58295</v>
      </c>
      <c r="B24756" s="57"/>
      <c r="C24756" s="57" t="s">
        <v>58325</v>
      </c>
      <c r="D24756" s="57" t="s">
        <v>58326</v>
      </c>
    </row>
    <row r="24757" spans="1:4">
      <c r="A24757" s="57" t="s">
        <v>58295</v>
      </c>
      <c r="B24757" s="57"/>
      <c r="C24757" s="57" t="s">
        <v>58327</v>
      </c>
      <c r="D24757" s="57" t="s">
        <v>58328</v>
      </c>
    </row>
    <row r="24758" spans="1:4">
      <c r="A24758" s="57" t="s">
        <v>58295</v>
      </c>
      <c r="B24758" s="57"/>
      <c r="C24758" s="57" t="s">
        <v>58329</v>
      </c>
      <c r="D24758" s="57" t="s">
        <v>58330</v>
      </c>
    </row>
    <row r="24759" spans="1:4">
      <c r="A24759" s="57" t="s">
        <v>58295</v>
      </c>
      <c r="B24759" s="57"/>
      <c r="C24759" s="57" t="s">
        <v>58331</v>
      </c>
      <c r="D24759" s="57" t="s">
        <v>58332</v>
      </c>
    </row>
    <row r="24760" spans="1:4">
      <c r="A24760" s="57" t="s">
        <v>58295</v>
      </c>
      <c r="B24760" s="57"/>
      <c r="C24760" s="57" t="s">
        <v>58333</v>
      </c>
      <c r="D24760" s="57" t="s">
        <v>58334</v>
      </c>
    </row>
    <row r="24761" spans="1:4">
      <c r="A24761" s="57" t="s">
        <v>58295</v>
      </c>
      <c r="B24761" s="57"/>
      <c r="C24761" s="57" t="s">
        <v>58335</v>
      </c>
      <c r="D24761" s="57" t="s">
        <v>58143</v>
      </c>
    </row>
    <row r="24762" spans="1:4">
      <c r="A24762" s="57" t="s">
        <v>58336</v>
      </c>
      <c r="B24762" s="57" t="s">
        <v>12940</v>
      </c>
      <c r="C24762" s="57" t="s">
        <v>58337</v>
      </c>
      <c r="D24762" s="57" t="s">
        <v>58338</v>
      </c>
    </row>
    <row r="24763" spans="1:4">
      <c r="A24763" s="57" t="s">
        <v>58336</v>
      </c>
      <c r="B24763" s="57"/>
      <c r="C24763" s="57" t="s">
        <v>58339</v>
      </c>
      <c r="D24763" s="57" t="s">
        <v>58340</v>
      </c>
    </row>
    <row r="24764" spans="1:4">
      <c r="A24764" s="57" t="s">
        <v>58336</v>
      </c>
      <c r="B24764" s="57"/>
      <c r="C24764" s="57" t="s">
        <v>58341</v>
      </c>
      <c r="D24764" s="57" t="s">
        <v>58342</v>
      </c>
    </row>
    <row r="24765" spans="1:4">
      <c r="A24765" s="57" t="s">
        <v>58336</v>
      </c>
      <c r="B24765" s="57"/>
      <c r="C24765" s="57" t="s">
        <v>58343</v>
      </c>
      <c r="D24765" s="57" t="s">
        <v>58344</v>
      </c>
    </row>
    <row r="24766" spans="1:4">
      <c r="A24766" s="57" t="s">
        <v>58336</v>
      </c>
      <c r="B24766" s="57"/>
      <c r="C24766" s="57" t="s">
        <v>58345</v>
      </c>
      <c r="D24766" s="57" t="s">
        <v>58346</v>
      </c>
    </row>
    <row r="24767" spans="1:4">
      <c r="A24767" s="57" t="s">
        <v>58336</v>
      </c>
      <c r="B24767" s="57"/>
      <c r="C24767" s="57" t="s">
        <v>58347</v>
      </c>
      <c r="D24767" s="57" t="s">
        <v>58348</v>
      </c>
    </row>
    <row r="24768" spans="1:4">
      <c r="A24768" s="57" t="s">
        <v>58336</v>
      </c>
      <c r="B24768" s="57"/>
      <c r="C24768" s="57" t="s">
        <v>58349</v>
      </c>
      <c r="D24768" s="57" t="s">
        <v>58350</v>
      </c>
    </row>
    <row r="24769" spans="1:4">
      <c r="A24769" s="57" t="s">
        <v>58336</v>
      </c>
      <c r="B24769" s="57"/>
      <c r="C24769" s="57" t="s">
        <v>58351</v>
      </c>
      <c r="D24769" s="57" t="s">
        <v>58352</v>
      </c>
    </row>
    <row r="24770" spans="1:4">
      <c r="A24770" s="57" t="s">
        <v>58336</v>
      </c>
      <c r="B24770" s="57"/>
      <c r="C24770" s="57" t="s">
        <v>58353</v>
      </c>
      <c r="D24770" s="57" t="s">
        <v>58354</v>
      </c>
    </row>
    <row r="24771" spans="1:4">
      <c r="A24771" s="57" t="s">
        <v>58336</v>
      </c>
      <c r="B24771" s="57"/>
      <c r="C24771" s="57" t="s">
        <v>58355</v>
      </c>
      <c r="D24771" s="57" t="s">
        <v>58356</v>
      </c>
    </row>
    <row r="24772" spans="1:4">
      <c r="A24772" s="57" t="s">
        <v>58336</v>
      </c>
      <c r="B24772" s="57"/>
      <c r="C24772" s="57" t="s">
        <v>58357</v>
      </c>
      <c r="D24772" s="57" t="s">
        <v>58358</v>
      </c>
    </row>
    <row r="24773" spans="1:4">
      <c r="A24773" s="57" t="s">
        <v>58336</v>
      </c>
      <c r="B24773" s="57"/>
      <c r="C24773" s="57" t="s">
        <v>58359</v>
      </c>
      <c r="D24773" s="57" t="s">
        <v>58360</v>
      </c>
    </row>
    <row r="24774" spans="1:4">
      <c r="A24774" s="57" t="s">
        <v>58336</v>
      </c>
      <c r="B24774" s="57"/>
      <c r="C24774" s="57" t="s">
        <v>58361</v>
      </c>
      <c r="D24774" s="57" t="s">
        <v>58362</v>
      </c>
    </row>
    <row r="24775" spans="1:4">
      <c r="A24775" s="57" t="s">
        <v>58336</v>
      </c>
      <c r="B24775" s="57"/>
      <c r="C24775" s="57" t="s">
        <v>58363</v>
      </c>
      <c r="D24775" s="57" t="s">
        <v>58364</v>
      </c>
    </row>
    <row r="24776" spans="1:4">
      <c r="A24776" s="57" t="s">
        <v>58336</v>
      </c>
      <c r="B24776" s="57"/>
      <c r="C24776" s="57" t="s">
        <v>58365</v>
      </c>
      <c r="D24776" s="57" t="s">
        <v>58366</v>
      </c>
    </row>
    <row r="24777" spans="1:4">
      <c r="A24777" s="57" t="s">
        <v>58336</v>
      </c>
      <c r="B24777" s="57"/>
      <c r="C24777" s="57" t="s">
        <v>58367</v>
      </c>
      <c r="D24777" s="57" t="s">
        <v>58368</v>
      </c>
    </row>
    <row r="24778" spans="1:4">
      <c r="A24778" s="57" t="s">
        <v>58336</v>
      </c>
      <c r="B24778" s="57"/>
      <c r="C24778" s="57" t="s">
        <v>58369</v>
      </c>
      <c r="D24778" s="57" t="s">
        <v>58368</v>
      </c>
    </row>
    <row r="24779" spans="1:4">
      <c r="A24779" s="57" t="s">
        <v>58336</v>
      </c>
      <c r="B24779" s="57"/>
      <c r="C24779" s="57" t="s">
        <v>58370</v>
      </c>
      <c r="D24779" s="57" t="s">
        <v>58371</v>
      </c>
    </row>
    <row r="24780" spans="1:4">
      <c r="A24780" s="57" t="s">
        <v>58336</v>
      </c>
      <c r="B24780" s="57"/>
      <c r="C24780" s="57" t="s">
        <v>58372</v>
      </c>
      <c r="D24780" s="57" t="s">
        <v>58373</v>
      </c>
    </row>
    <row r="24781" spans="1:4">
      <c r="A24781" s="57" t="s">
        <v>58336</v>
      </c>
      <c r="B24781" s="57"/>
      <c r="C24781" s="57" t="s">
        <v>58374</v>
      </c>
      <c r="D24781" s="57" t="s">
        <v>2836</v>
      </c>
    </row>
    <row r="24782" spans="1:4">
      <c r="A24782" s="57" t="s">
        <v>58336</v>
      </c>
      <c r="B24782" s="57"/>
      <c r="C24782" s="57" t="s">
        <v>58375</v>
      </c>
      <c r="D24782" s="57" t="s">
        <v>58376</v>
      </c>
    </row>
    <row r="24783" spans="1:4">
      <c r="A24783" s="57" t="s">
        <v>58336</v>
      </c>
      <c r="B24783" s="57"/>
      <c r="C24783" s="57" t="s">
        <v>58377</v>
      </c>
      <c r="D24783" s="57" t="s">
        <v>58378</v>
      </c>
    </row>
    <row r="24784" spans="1:4">
      <c r="A24784" s="57" t="s">
        <v>58336</v>
      </c>
      <c r="B24784" s="57"/>
      <c r="C24784" s="57" t="s">
        <v>58379</v>
      </c>
      <c r="D24784" s="57" t="s">
        <v>58342</v>
      </c>
    </row>
    <row r="24785" spans="1:4">
      <c r="A24785" s="57" t="s">
        <v>58336</v>
      </c>
      <c r="B24785" s="57"/>
      <c r="C24785" s="57" t="s">
        <v>58380</v>
      </c>
      <c r="D24785" s="57" t="s">
        <v>20870</v>
      </c>
    </row>
    <row r="24786" spans="1:4">
      <c r="A24786" s="57" t="s">
        <v>58381</v>
      </c>
      <c r="B24786" s="57" t="s">
        <v>12940</v>
      </c>
      <c r="C24786" s="57" t="s">
        <v>58382</v>
      </c>
      <c r="D24786" s="57" t="s">
        <v>58383</v>
      </c>
    </row>
    <row r="24787" spans="1:4">
      <c r="A24787" s="57" t="s">
        <v>58381</v>
      </c>
      <c r="B24787" s="57"/>
      <c r="C24787" s="57" t="s">
        <v>58384</v>
      </c>
      <c r="D24787" s="57" t="s">
        <v>58385</v>
      </c>
    </row>
    <row r="24788" spans="1:4">
      <c r="A24788" s="57" t="s">
        <v>58381</v>
      </c>
      <c r="B24788" s="57"/>
      <c r="C24788" s="57" t="s">
        <v>58386</v>
      </c>
      <c r="D24788" s="57" t="s">
        <v>58387</v>
      </c>
    </row>
    <row r="24789" spans="1:4">
      <c r="A24789" s="57" t="s">
        <v>58388</v>
      </c>
      <c r="B24789" s="57" t="s">
        <v>12940</v>
      </c>
      <c r="C24789" s="57" t="s">
        <v>58389</v>
      </c>
      <c r="D24789" s="57" t="s">
        <v>58390</v>
      </c>
    </row>
    <row r="24790" spans="1:4">
      <c r="A24790" s="57" t="s">
        <v>58388</v>
      </c>
      <c r="B24790" s="57"/>
      <c r="C24790" s="57" t="s">
        <v>58391</v>
      </c>
      <c r="D24790" s="57" t="s">
        <v>58392</v>
      </c>
    </row>
    <row r="24791" spans="1:4">
      <c r="A24791" s="57" t="s">
        <v>58393</v>
      </c>
      <c r="B24791" s="57" t="s">
        <v>12940</v>
      </c>
      <c r="C24791" s="57" t="s">
        <v>58394</v>
      </c>
      <c r="D24791" s="57" t="s">
        <v>58395</v>
      </c>
    </row>
    <row r="24792" spans="1:4">
      <c r="A24792" s="57" t="s">
        <v>58393</v>
      </c>
      <c r="B24792" s="57"/>
      <c r="C24792" s="57" t="s">
        <v>58396</v>
      </c>
      <c r="D24792" s="57" t="s">
        <v>58397</v>
      </c>
    </row>
    <row r="24793" spans="1:4">
      <c r="A24793" s="57" t="s">
        <v>58393</v>
      </c>
      <c r="B24793" s="57"/>
      <c r="C24793" s="57" t="s">
        <v>58398</v>
      </c>
      <c r="D24793" s="57" t="s">
        <v>58399</v>
      </c>
    </row>
    <row r="24794" spans="1:4">
      <c r="A24794" s="57" t="s">
        <v>58393</v>
      </c>
      <c r="B24794" s="57"/>
      <c r="C24794" s="57" t="s">
        <v>58400</v>
      </c>
      <c r="D24794" s="57" t="s">
        <v>58401</v>
      </c>
    </row>
    <row r="24795" spans="1:4">
      <c r="A24795" s="57" t="s">
        <v>58393</v>
      </c>
      <c r="B24795" s="57"/>
      <c r="C24795" s="57" t="s">
        <v>58402</v>
      </c>
      <c r="D24795" s="57" t="s">
        <v>58403</v>
      </c>
    </row>
    <row r="24796" spans="1:4">
      <c r="A24796" s="57" t="s">
        <v>58404</v>
      </c>
      <c r="B24796" s="57" t="s">
        <v>12940</v>
      </c>
      <c r="C24796" s="57" t="s">
        <v>58405</v>
      </c>
      <c r="D24796" s="57" t="s">
        <v>58406</v>
      </c>
    </row>
    <row r="24797" spans="1:4">
      <c r="A24797" s="57" t="s">
        <v>58404</v>
      </c>
      <c r="B24797" s="57"/>
      <c r="C24797" s="57" t="s">
        <v>58407</v>
      </c>
      <c r="D24797" s="57" t="s">
        <v>58408</v>
      </c>
    </row>
    <row r="24798" spans="1:4">
      <c r="A24798" s="57" t="s">
        <v>58404</v>
      </c>
      <c r="B24798" s="57"/>
      <c r="C24798" s="57" t="s">
        <v>58409</v>
      </c>
      <c r="D24798" s="57" t="s">
        <v>58410</v>
      </c>
    </row>
    <row r="24799" spans="1:4">
      <c r="A24799" s="57" t="s">
        <v>58404</v>
      </c>
      <c r="B24799" s="57"/>
      <c r="C24799" s="57" t="s">
        <v>58411</v>
      </c>
      <c r="D24799" s="57" t="s">
        <v>58412</v>
      </c>
    </row>
    <row r="24800" spans="1:4">
      <c r="A24800" s="57" t="s">
        <v>58404</v>
      </c>
      <c r="B24800" s="57"/>
      <c r="C24800" s="57" t="s">
        <v>58413</v>
      </c>
      <c r="D24800" s="57" t="s">
        <v>58414</v>
      </c>
    </row>
    <row r="24801" spans="1:4">
      <c r="A24801" s="57" t="s">
        <v>58404</v>
      </c>
      <c r="B24801" s="57"/>
      <c r="C24801" s="57" t="s">
        <v>58415</v>
      </c>
      <c r="D24801" s="57" t="s">
        <v>58416</v>
      </c>
    </row>
    <row r="24802" spans="1:4">
      <c r="A24802" s="57" t="s">
        <v>58404</v>
      </c>
      <c r="B24802" s="57"/>
      <c r="C24802" s="57" t="s">
        <v>58417</v>
      </c>
      <c r="D24802" s="57" t="s">
        <v>58418</v>
      </c>
    </row>
    <row r="24803" spans="1:4">
      <c r="A24803" s="57" t="s">
        <v>58419</v>
      </c>
      <c r="B24803" s="57" t="s">
        <v>12940</v>
      </c>
      <c r="C24803" s="57" t="s">
        <v>58420</v>
      </c>
      <c r="D24803" s="57" t="s">
        <v>58371</v>
      </c>
    </row>
    <row r="24804" spans="1:4">
      <c r="A24804" s="57" t="s">
        <v>58419</v>
      </c>
      <c r="B24804" s="57"/>
      <c r="C24804" s="57" t="s">
        <v>58421</v>
      </c>
      <c r="D24804" s="57" t="s">
        <v>58422</v>
      </c>
    </row>
    <row r="24805" spans="1:4">
      <c r="A24805" s="57" t="s">
        <v>58423</v>
      </c>
      <c r="B24805" s="57" t="s">
        <v>12940</v>
      </c>
      <c r="C24805" s="57" t="s">
        <v>58424</v>
      </c>
      <c r="D24805" s="57" t="s">
        <v>58425</v>
      </c>
    </row>
    <row r="24806" spans="1:4">
      <c r="A24806" s="57" t="s">
        <v>58423</v>
      </c>
      <c r="B24806" s="57"/>
      <c r="C24806" s="57" t="s">
        <v>58426</v>
      </c>
      <c r="D24806" s="57" t="s">
        <v>58427</v>
      </c>
    </row>
    <row r="24807" spans="1:4">
      <c r="A24807" s="57" t="s">
        <v>58423</v>
      </c>
      <c r="B24807" s="57"/>
      <c r="C24807" s="57" t="s">
        <v>58428</v>
      </c>
      <c r="D24807" s="57" t="s">
        <v>58429</v>
      </c>
    </row>
    <row r="24808" spans="1:4">
      <c r="A24808" s="57" t="s">
        <v>58423</v>
      </c>
      <c r="B24808" s="57"/>
      <c r="C24808" s="57" t="s">
        <v>58430</v>
      </c>
      <c r="D24808" s="57" t="s">
        <v>58431</v>
      </c>
    </row>
    <row r="24809" spans="1:4">
      <c r="A24809" s="57" t="s">
        <v>58423</v>
      </c>
      <c r="B24809" s="57"/>
      <c r="C24809" s="57" t="s">
        <v>58432</v>
      </c>
      <c r="D24809" s="57" t="s">
        <v>58433</v>
      </c>
    </row>
    <row r="24810" spans="1:4">
      <c r="A24810" s="57" t="s">
        <v>58423</v>
      </c>
      <c r="B24810" s="57"/>
      <c r="C24810" s="57" t="s">
        <v>58434</v>
      </c>
      <c r="D24810" s="57" t="s">
        <v>58435</v>
      </c>
    </row>
    <row r="24811" spans="1:4">
      <c r="A24811" s="57" t="s">
        <v>58423</v>
      </c>
      <c r="B24811" s="57"/>
      <c r="C24811" s="57" t="s">
        <v>58436</v>
      </c>
      <c r="D24811" s="57" t="s">
        <v>58437</v>
      </c>
    </row>
    <row r="24812" spans="1:4">
      <c r="A24812" s="57" t="s">
        <v>58438</v>
      </c>
      <c r="B24812" s="57" t="s">
        <v>12940</v>
      </c>
      <c r="C24812" s="57" t="s">
        <v>58439</v>
      </c>
      <c r="D24812" s="57" t="s">
        <v>58440</v>
      </c>
    </row>
    <row r="24813" spans="1:4">
      <c r="A24813" s="57" t="s">
        <v>13350</v>
      </c>
      <c r="B24813" s="57" t="s">
        <v>2648</v>
      </c>
      <c r="C24813" s="57" t="s">
        <v>13351</v>
      </c>
      <c r="D24813" s="57" t="s">
        <v>13352</v>
      </c>
    </row>
    <row r="24814" spans="1:4">
      <c r="A24814" s="57" t="s">
        <v>13350</v>
      </c>
      <c r="B24814" s="57" t="s">
        <v>2648</v>
      </c>
      <c r="C24814" s="57" t="s">
        <v>13353</v>
      </c>
      <c r="D24814" s="57" t="s">
        <v>13354</v>
      </c>
    </row>
    <row r="24815" spans="1:4">
      <c r="A24815" s="57" t="s">
        <v>13350</v>
      </c>
      <c r="B24815" s="57" t="s">
        <v>2648</v>
      </c>
      <c r="C24815" s="57" t="s">
        <v>15625</v>
      </c>
      <c r="D24815" s="57" t="s">
        <v>15626</v>
      </c>
    </row>
    <row r="24816" spans="1:4">
      <c r="A24816" s="57" t="s">
        <v>77549</v>
      </c>
      <c r="B24816" s="57" t="s">
        <v>12940</v>
      </c>
      <c r="C24816" s="57" t="s">
        <v>77550</v>
      </c>
      <c r="D24816" s="57" t="s">
        <v>77551</v>
      </c>
    </row>
    <row r="24817" spans="1:4">
      <c r="A24817" s="57" t="s">
        <v>8427</v>
      </c>
      <c r="B24817" s="57" t="s">
        <v>2648</v>
      </c>
      <c r="C24817" s="57" t="s">
        <v>8426</v>
      </c>
      <c r="D24817" s="57" t="s">
        <v>13355</v>
      </c>
    </row>
    <row r="24818" spans="1:4">
      <c r="A24818" s="57" t="s">
        <v>8427</v>
      </c>
      <c r="B24818" s="57" t="s">
        <v>2648</v>
      </c>
      <c r="C24818" s="57" t="s">
        <v>8436</v>
      </c>
      <c r="D24818" s="57" t="s">
        <v>15627</v>
      </c>
    </row>
    <row r="24819" spans="1:4">
      <c r="A24819" s="57" t="s">
        <v>8427</v>
      </c>
      <c r="B24819" s="57" t="s">
        <v>2648</v>
      </c>
      <c r="C24819" s="57" t="s">
        <v>8971</v>
      </c>
      <c r="D24819" s="57" t="s">
        <v>8972</v>
      </c>
    </row>
    <row r="24820" spans="1:4">
      <c r="A24820" s="57" t="s">
        <v>8427</v>
      </c>
      <c r="B24820" s="57" t="s">
        <v>2648</v>
      </c>
      <c r="C24820" s="57" t="s">
        <v>8973</v>
      </c>
      <c r="D24820" s="57" t="s">
        <v>8974</v>
      </c>
    </row>
    <row r="24821" spans="1:4">
      <c r="A24821" s="57" t="s">
        <v>8427</v>
      </c>
      <c r="B24821" s="57" t="s">
        <v>2648</v>
      </c>
      <c r="C24821" s="57" t="s">
        <v>9454</v>
      </c>
      <c r="D24821" s="57" t="s">
        <v>9455</v>
      </c>
    </row>
    <row r="24822" spans="1:4">
      <c r="A24822" s="57" t="s">
        <v>8427</v>
      </c>
      <c r="B24822" s="57" t="s">
        <v>2648</v>
      </c>
      <c r="C24822" s="57" t="s">
        <v>9456</v>
      </c>
      <c r="D24822" s="57" t="s">
        <v>9457</v>
      </c>
    </row>
    <row r="24823" spans="1:4">
      <c r="A24823" s="57" t="s">
        <v>8427</v>
      </c>
      <c r="B24823" s="57" t="s">
        <v>2648</v>
      </c>
      <c r="C24823" s="57" t="s">
        <v>9458</v>
      </c>
      <c r="D24823" s="57" t="s">
        <v>9459</v>
      </c>
    </row>
    <row r="24824" spans="1:4">
      <c r="A24824" s="57" t="s">
        <v>8427</v>
      </c>
      <c r="B24824" s="57" t="s">
        <v>2648</v>
      </c>
      <c r="C24824" s="57" t="s">
        <v>9460</v>
      </c>
      <c r="D24824" s="57" t="s">
        <v>9461</v>
      </c>
    </row>
    <row r="24825" spans="1:4">
      <c r="A24825" s="57" t="s">
        <v>8427</v>
      </c>
      <c r="B24825" s="57" t="s">
        <v>2648</v>
      </c>
      <c r="C24825" s="57" t="s">
        <v>13356</v>
      </c>
      <c r="D24825" s="57" t="s">
        <v>13357</v>
      </c>
    </row>
    <row r="24826" spans="1:4">
      <c r="A24826" s="57" t="s">
        <v>8427</v>
      </c>
      <c r="B24826" s="57" t="s">
        <v>2648</v>
      </c>
      <c r="C24826" s="57" t="s">
        <v>13358</v>
      </c>
      <c r="D24826" s="57" t="s">
        <v>13359</v>
      </c>
    </row>
    <row r="24827" spans="1:4">
      <c r="A24827" s="57" t="s">
        <v>8427</v>
      </c>
      <c r="B24827" s="57" t="s">
        <v>2648</v>
      </c>
      <c r="C24827" s="57" t="s">
        <v>13360</v>
      </c>
      <c r="D24827" s="57" t="s">
        <v>13361</v>
      </c>
    </row>
    <row r="24828" spans="1:4">
      <c r="A24828" s="57" t="s">
        <v>8427</v>
      </c>
      <c r="B24828" s="57" t="s">
        <v>2648</v>
      </c>
      <c r="C24828" s="57" t="s">
        <v>13362</v>
      </c>
      <c r="D24828" s="57" t="s">
        <v>13363</v>
      </c>
    </row>
    <row r="24829" spans="1:4">
      <c r="A24829" s="57" t="s">
        <v>8427</v>
      </c>
      <c r="B24829" s="57" t="s">
        <v>2648</v>
      </c>
      <c r="C24829" s="57" t="s">
        <v>13364</v>
      </c>
      <c r="D24829" s="57" t="s">
        <v>13365</v>
      </c>
    </row>
    <row r="24830" spans="1:4">
      <c r="A24830" s="57" t="s">
        <v>8427</v>
      </c>
      <c r="B24830" s="57" t="s">
        <v>2648</v>
      </c>
      <c r="C24830" s="57" t="s">
        <v>13366</v>
      </c>
      <c r="D24830" s="57" t="s">
        <v>13367</v>
      </c>
    </row>
    <row r="24831" spans="1:4">
      <c r="A24831" s="57" t="s">
        <v>8427</v>
      </c>
      <c r="B24831" s="57" t="s">
        <v>2648</v>
      </c>
      <c r="C24831" s="57" t="s">
        <v>13368</v>
      </c>
      <c r="D24831" s="57" t="s">
        <v>13369</v>
      </c>
    </row>
    <row r="24832" spans="1:4">
      <c r="A24832" s="57" t="s">
        <v>8427</v>
      </c>
      <c r="B24832" s="57" t="s">
        <v>2648</v>
      </c>
      <c r="C24832" s="57" t="s">
        <v>13370</v>
      </c>
      <c r="D24832" s="57" t="s">
        <v>13371</v>
      </c>
    </row>
    <row r="24833" spans="1:4">
      <c r="A24833" s="57" t="s">
        <v>8427</v>
      </c>
      <c r="B24833" s="57" t="s">
        <v>2648</v>
      </c>
      <c r="C24833" s="57" t="s">
        <v>13372</v>
      </c>
      <c r="D24833" s="57" t="s">
        <v>13373</v>
      </c>
    </row>
    <row r="24834" spans="1:4">
      <c r="A24834" s="57" t="s">
        <v>8427</v>
      </c>
      <c r="B24834" s="57" t="s">
        <v>2648</v>
      </c>
      <c r="C24834" s="57" t="s">
        <v>13374</v>
      </c>
      <c r="D24834" s="57" t="s">
        <v>13375</v>
      </c>
    </row>
    <row r="24835" spans="1:4">
      <c r="A24835" s="57" t="s">
        <v>8427</v>
      </c>
      <c r="B24835" s="57" t="s">
        <v>2648</v>
      </c>
      <c r="C24835" s="57" t="s">
        <v>13376</v>
      </c>
      <c r="D24835" s="57" t="s">
        <v>13377</v>
      </c>
    </row>
    <row r="24836" spans="1:4">
      <c r="A24836" s="57" t="s">
        <v>8427</v>
      </c>
      <c r="B24836" s="57" t="s">
        <v>2648</v>
      </c>
      <c r="C24836" s="57" t="s">
        <v>13378</v>
      </c>
      <c r="D24836" s="57" t="s">
        <v>13379</v>
      </c>
    </row>
    <row r="24837" spans="1:4">
      <c r="A24837" s="57" t="s">
        <v>8427</v>
      </c>
      <c r="B24837" s="57" t="s">
        <v>2648</v>
      </c>
      <c r="C24837" s="57" t="s">
        <v>13380</v>
      </c>
      <c r="D24837" s="57" t="s">
        <v>13381</v>
      </c>
    </row>
    <row r="24838" spans="1:4">
      <c r="A24838" s="57" t="s">
        <v>8427</v>
      </c>
      <c r="B24838" s="57" t="s">
        <v>2648</v>
      </c>
      <c r="C24838" s="57" t="s">
        <v>13382</v>
      </c>
      <c r="D24838" s="57" t="s">
        <v>13383</v>
      </c>
    </row>
    <row r="24839" spans="1:4">
      <c r="A24839" s="57" t="s">
        <v>8427</v>
      </c>
      <c r="B24839" s="57" t="s">
        <v>2648</v>
      </c>
      <c r="C24839" s="57" t="s">
        <v>13384</v>
      </c>
      <c r="D24839" s="57" t="s">
        <v>13385</v>
      </c>
    </row>
    <row r="24840" spans="1:4">
      <c r="A24840" s="57" t="s">
        <v>8427</v>
      </c>
      <c r="B24840" s="57" t="s">
        <v>2648</v>
      </c>
      <c r="C24840" s="57" t="s">
        <v>13386</v>
      </c>
      <c r="D24840" s="57" t="s">
        <v>13387</v>
      </c>
    </row>
    <row r="24841" spans="1:4">
      <c r="A24841" s="57" t="s">
        <v>8427</v>
      </c>
      <c r="B24841" s="57" t="s">
        <v>2648</v>
      </c>
      <c r="C24841" s="57" t="s">
        <v>13388</v>
      </c>
      <c r="D24841" s="57" t="s">
        <v>13389</v>
      </c>
    </row>
    <row r="24842" spans="1:4">
      <c r="A24842" s="57" t="s">
        <v>8427</v>
      </c>
      <c r="B24842" s="57" t="s">
        <v>2648</v>
      </c>
      <c r="C24842" s="57" t="s">
        <v>13390</v>
      </c>
      <c r="D24842" s="57" t="s">
        <v>13391</v>
      </c>
    </row>
    <row r="24843" spans="1:4">
      <c r="A24843" s="57" t="s">
        <v>8427</v>
      </c>
      <c r="B24843" s="57" t="s">
        <v>2648</v>
      </c>
      <c r="C24843" s="57" t="s">
        <v>13392</v>
      </c>
      <c r="D24843" s="57" t="s">
        <v>13393</v>
      </c>
    </row>
    <row r="24844" spans="1:4">
      <c r="A24844" s="57" t="s">
        <v>8427</v>
      </c>
      <c r="B24844" s="57" t="s">
        <v>2648</v>
      </c>
      <c r="C24844" s="57" t="s">
        <v>13394</v>
      </c>
      <c r="D24844" s="57" t="s">
        <v>13395</v>
      </c>
    </row>
    <row r="24845" spans="1:4">
      <c r="A24845" s="57" t="s">
        <v>8427</v>
      </c>
      <c r="B24845" s="57" t="s">
        <v>2648</v>
      </c>
      <c r="C24845" s="57" t="s">
        <v>13396</v>
      </c>
      <c r="D24845" s="57" t="s">
        <v>13397</v>
      </c>
    </row>
    <row r="24846" spans="1:4">
      <c r="A24846" s="57" t="s">
        <v>8427</v>
      </c>
      <c r="B24846" s="57" t="s">
        <v>2648</v>
      </c>
      <c r="C24846" s="57" t="s">
        <v>13398</v>
      </c>
      <c r="D24846" s="57" t="s">
        <v>15628</v>
      </c>
    </row>
    <row r="24847" spans="1:4">
      <c r="A24847" s="57" t="s">
        <v>8427</v>
      </c>
      <c r="B24847" s="57" t="s">
        <v>2648</v>
      </c>
      <c r="C24847" s="57" t="s">
        <v>13399</v>
      </c>
      <c r="D24847" s="57" t="s">
        <v>13400</v>
      </c>
    </row>
    <row r="24848" spans="1:4">
      <c r="A24848" s="57" t="s">
        <v>8427</v>
      </c>
      <c r="B24848" s="57" t="s">
        <v>2648</v>
      </c>
      <c r="C24848" s="57" t="s">
        <v>15629</v>
      </c>
      <c r="D24848" s="57" t="s">
        <v>15630</v>
      </c>
    </row>
    <row r="24849" spans="1:4">
      <c r="A24849" s="57" t="s">
        <v>8427</v>
      </c>
      <c r="B24849" s="57" t="s">
        <v>2648</v>
      </c>
      <c r="C24849" s="57" t="s">
        <v>15631</v>
      </c>
      <c r="D24849" s="57" t="s">
        <v>15632</v>
      </c>
    </row>
    <row r="24850" spans="1:4">
      <c r="A24850" s="57" t="s">
        <v>8427</v>
      </c>
      <c r="B24850" s="57" t="s">
        <v>2648</v>
      </c>
      <c r="C24850" s="57" t="s">
        <v>15633</v>
      </c>
      <c r="D24850" s="57" t="s">
        <v>15634</v>
      </c>
    </row>
    <row r="24851" spans="1:4">
      <c r="A24851" s="57" t="s">
        <v>8427</v>
      </c>
      <c r="B24851" s="57" t="s">
        <v>2648</v>
      </c>
      <c r="C24851" s="57" t="s">
        <v>15635</v>
      </c>
      <c r="D24851" s="57" t="s">
        <v>15636</v>
      </c>
    </row>
    <row r="24852" spans="1:4">
      <c r="A24852" s="57" t="s">
        <v>8427</v>
      </c>
      <c r="B24852" s="57" t="s">
        <v>2648</v>
      </c>
      <c r="C24852" s="57" t="s">
        <v>15637</v>
      </c>
      <c r="D24852" s="57" t="s">
        <v>15638</v>
      </c>
    </row>
    <row r="24853" spans="1:4">
      <c r="A24853" s="57" t="s">
        <v>8427</v>
      </c>
      <c r="B24853" s="57" t="s">
        <v>2648</v>
      </c>
      <c r="C24853" s="57" t="s">
        <v>15639</v>
      </c>
      <c r="D24853" s="57" t="s">
        <v>15640</v>
      </c>
    </row>
    <row r="24854" spans="1:4">
      <c r="A24854" s="57" t="s">
        <v>8427</v>
      </c>
      <c r="B24854" s="57" t="s">
        <v>2648</v>
      </c>
      <c r="C24854" s="57" t="s">
        <v>15641</v>
      </c>
      <c r="D24854" s="57" t="s">
        <v>15642</v>
      </c>
    </row>
    <row r="24855" spans="1:4">
      <c r="A24855" s="57" t="s">
        <v>8427</v>
      </c>
      <c r="B24855" s="57" t="s">
        <v>2648</v>
      </c>
      <c r="C24855" s="57" t="s">
        <v>15643</v>
      </c>
      <c r="D24855" s="57" t="s">
        <v>17634</v>
      </c>
    </row>
    <row r="24856" spans="1:4">
      <c r="A24856" s="57" t="s">
        <v>8427</v>
      </c>
      <c r="B24856" s="57" t="s">
        <v>2648</v>
      </c>
      <c r="C24856" s="57" t="s">
        <v>15644</v>
      </c>
      <c r="D24856" s="57" t="s">
        <v>15645</v>
      </c>
    </row>
    <row r="24857" spans="1:4">
      <c r="A24857" s="57" t="s">
        <v>8427</v>
      </c>
      <c r="B24857" s="57" t="s">
        <v>2648</v>
      </c>
      <c r="C24857" s="57" t="s">
        <v>15646</v>
      </c>
      <c r="D24857" s="57" t="s">
        <v>15647</v>
      </c>
    </row>
    <row r="24858" spans="1:4">
      <c r="A24858" s="57" t="s">
        <v>8427</v>
      </c>
      <c r="B24858" s="57" t="s">
        <v>2648</v>
      </c>
      <c r="C24858" s="57" t="s">
        <v>17635</v>
      </c>
      <c r="D24858" s="57" t="s">
        <v>17636</v>
      </c>
    </row>
    <row r="24859" spans="1:4">
      <c r="A24859" s="57" t="s">
        <v>8427</v>
      </c>
      <c r="B24859" s="57" t="s">
        <v>2648</v>
      </c>
      <c r="C24859" s="57" t="s">
        <v>17637</v>
      </c>
      <c r="D24859" s="57" t="s">
        <v>17638</v>
      </c>
    </row>
    <row r="24860" spans="1:4">
      <c r="A24860" s="57" t="s">
        <v>8427</v>
      </c>
      <c r="B24860" s="57" t="s">
        <v>2648</v>
      </c>
      <c r="C24860" s="57" t="s">
        <v>17639</v>
      </c>
      <c r="D24860" s="57" t="s">
        <v>17640</v>
      </c>
    </row>
    <row r="24861" spans="1:4">
      <c r="A24861" s="57" t="s">
        <v>8427</v>
      </c>
      <c r="B24861" s="57" t="s">
        <v>2648</v>
      </c>
      <c r="C24861" s="57" t="s">
        <v>75584</v>
      </c>
      <c r="D24861" s="57" t="s">
        <v>75585</v>
      </c>
    </row>
    <row r="24862" spans="1:4">
      <c r="A24862" s="57" t="s">
        <v>13401</v>
      </c>
      <c r="B24862" s="57" t="s">
        <v>2648</v>
      </c>
      <c r="C24862" s="57" t="s">
        <v>13402</v>
      </c>
      <c r="D24862" s="57" t="s">
        <v>13403</v>
      </c>
    </row>
    <row r="24863" spans="1:4">
      <c r="A24863" s="57" t="s">
        <v>58441</v>
      </c>
      <c r="B24863" s="57" t="s">
        <v>12940</v>
      </c>
      <c r="C24863" s="57" t="s">
        <v>58442</v>
      </c>
      <c r="D24863" s="57" t="s">
        <v>58443</v>
      </c>
    </row>
    <row r="24864" spans="1:4">
      <c r="A24864" s="57" t="s">
        <v>58441</v>
      </c>
      <c r="B24864" s="57"/>
      <c r="C24864" s="57" t="s">
        <v>58444</v>
      </c>
      <c r="D24864" s="57" t="s">
        <v>58445</v>
      </c>
    </row>
    <row r="24865" spans="1:4">
      <c r="A24865" s="57" t="s">
        <v>58441</v>
      </c>
      <c r="B24865" s="57"/>
      <c r="C24865" s="57" t="s">
        <v>58446</v>
      </c>
      <c r="D24865" s="57" t="s">
        <v>58447</v>
      </c>
    </row>
    <row r="24866" spans="1:4">
      <c r="A24866" s="57" t="s">
        <v>58441</v>
      </c>
      <c r="B24866" s="57"/>
      <c r="C24866" s="57" t="s">
        <v>58448</v>
      </c>
      <c r="D24866" s="57" t="s">
        <v>58449</v>
      </c>
    </row>
    <row r="24867" spans="1:4">
      <c r="A24867" s="57" t="s">
        <v>58450</v>
      </c>
      <c r="B24867" s="57" t="s">
        <v>12940</v>
      </c>
      <c r="C24867" s="57" t="s">
        <v>58451</v>
      </c>
      <c r="D24867" s="57" t="s">
        <v>58452</v>
      </c>
    </row>
    <row r="24868" spans="1:4">
      <c r="A24868" s="57" t="s">
        <v>58450</v>
      </c>
      <c r="B24868" s="57"/>
      <c r="C24868" s="57" t="s">
        <v>58453</v>
      </c>
      <c r="D24868" s="57" t="s">
        <v>58454</v>
      </c>
    </row>
    <row r="24869" spans="1:4">
      <c r="A24869" s="57" t="s">
        <v>58450</v>
      </c>
      <c r="B24869" s="57"/>
      <c r="C24869" s="57" t="s">
        <v>58455</v>
      </c>
      <c r="D24869" s="57" t="s">
        <v>58456</v>
      </c>
    </row>
    <row r="24870" spans="1:4">
      <c r="A24870" s="57" t="s">
        <v>58450</v>
      </c>
      <c r="B24870" s="57"/>
      <c r="C24870" s="57" t="s">
        <v>58457</v>
      </c>
      <c r="D24870" s="57" t="s">
        <v>58458</v>
      </c>
    </row>
    <row r="24871" spans="1:4">
      <c r="A24871" s="57" t="s">
        <v>58450</v>
      </c>
      <c r="B24871" s="57"/>
      <c r="C24871" s="57" t="s">
        <v>58459</v>
      </c>
      <c r="D24871" s="57" t="s">
        <v>58460</v>
      </c>
    </row>
    <row r="24872" spans="1:4">
      <c r="A24872" s="57" t="s">
        <v>58450</v>
      </c>
      <c r="B24872" s="57"/>
      <c r="C24872" s="57" t="s">
        <v>58461</v>
      </c>
      <c r="D24872" s="57" t="s">
        <v>58462</v>
      </c>
    </row>
    <row r="24873" spans="1:4">
      <c r="A24873" s="57" t="s">
        <v>58450</v>
      </c>
      <c r="B24873" s="57"/>
      <c r="C24873" s="57" t="s">
        <v>58463</v>
      </c>
      <c r="D24873" s="57" t="s">
        <v>58464</v>
      </c>
    </row>
    <row r="24874" spans="1:4">
      <c r="A24874" s="57" t="s">
        <v>58450</v>
      </c>
      <c r="B24874" s="57"/>
      <c r="C24874" s="57" t="s">
        <v>58465</v>
      </c>
      <c r="D24874" s="57" t="s">
        <v>58466</v>
      </c>
    </row>
    <row r="24875" spans="1:4">
      <c r="A24875" s="57" t="s">
        <v>58450</v>
      </c>
      <c r="B24875" s="57"/>
      <c r="C24875" s="57" t="s">
        <v>58467</v>
      </c>
      <c r="D24875" s="57" t="s">
        <v>58468</v>
      </c>
    </row>
    <row r="24876" spans="1:4">
      <c r="A24876" s="57" t="s">
        <v>58450</v>
      </c>
      <c r="B24876" s="57"/>
      <c r="C24876" s="57" t="s">
        <v>58469</v>
      </c>
      <c r="D24876" s="57" t="s">
        <v>58470</v>
      </c>
    </row>
    <row r="24877" spans="1:4">
      <c r="A24877" s="57" t="s">
        <v>58450</v>
      </c>
      <c r="B24877" s="57"/>
      <c r="C24877" s="57" t="s">
        <v>58471</v>
      </c>
      <c r="D24877" s="57" t="s">
        <v>58472</v>
      </c>
    </row>
    <row r="24878" spans="1:4">
      <c r="A24878" s="57" t="s">
        <v>58450</v>
      </c>
      <c r="B24878" s="57"/>
      <c r="C24878" s="57" t="s">
        <v>58473</v>
      </c>
      <c r="D24878" s="57" t="s">
        <v>58474</v>
      </c>
    </row>
    <row r="24879" spans="1:4">
      <c r="A24879" s="57" t="s">
        <v>58450</v>
      </c>
      <c r="B24879" s="57"/>
      <c r="C24879" s="57" t="s">
        <v>58475</v>
      </c>
      <c r="D24879" s="57" t="s">
        <v>58476</v>
      </c>
    </row>
    <row r="24880" spans="1:4">
      <c r="A24880" s="57" t="s">
        <v>58450</v>
      </c>
      <c r="B24880" s="57"/>
      <c r="C24880" s="57" t="s">
        <v>58477</v>
      </c>
      <c r="D24880" s="57" t="s">
        <v>58478</v>
      </c>
    </row>
    <row r="24881" spans="1:4">
      <c r="A24881" s="57" t="s">
        <v>58450</v>
      </c>
      <c r="B24881" s="57"/>
      <c r="C24881" s="57" t="s">
        <v>58479</v>
      </c>
      <c r="D24881" s="57" t="s">
        <v>58480</v>
      </c>
    </row>
    <row r="24882" spans="1:4">
      <c r="A24882" s="57" t="s">
        <v>58450</v>
      </c>
      <c r="B24882" s="57"/>
      <c r="C24882" s="57" t="s">
        <v>58481</v>
      </c>
      <c r="D24882" s="57" t="s">
        <v>58482</v>
      </c>
    </row>
    <row r="24883" spans="1:4">
      <c r="A24883" s="57" t="s">
        <v>58450</v>
      </c>
      <c r="B24883" s="57"/>
      <c r="C24883" s="57" t="s">
        <v>58483</v>
      </c>
      <c r="D24883" s="57" t="s">
        <v>58484</v>
      </c>
    </row>
    <row r="24884" spans="1:4">
      <c r="A24884" s="57" t="s">
        <v>58450</v>
      </c>
      <c r="B24884" s="57"/>
      <c r="C24884" s="57" t="s">
        <v>58485</v>
      </c>
      <c r="D24884" s="57" t="s">
        <v>58486</v>
      </c>
    </row>
    <row r="24885" spans="1:4">
      <c r="A24885" s="57" t="s">
        <v>58450</v>
      </c>
      <c r="B24885" s="57"/>
      <c r="C24885" s="57" t="s">
        <v>58487</v>
      </c>
      <c r="D24885" s="57" t="s">
        <v>58488</v>
      </c>
    </row>
    <row r="24886" spans="1:4">
      <c r="A24886" s="57" t="s">
        <v>58450</v>
      </c>
      <c r="B24886" s="57"/>
      <c r="C24886" s="57" t="s">
        <v>58489</v>
      </c>
      <c r="D24886" s="57" t="s">
        <v>58490</v>
      </c>
    </row>
    <row r="24887" spans="1:4">
      <c r="A24887" s="57" t="s">
        <v>58450</v>
      </c>
      <c r="B24887" s="57"/>
      <c r="C24887" s="57" t="s">
        <v>58491</v>
      </c>
      <c r="D24887" s="57" t="s">
        <v>58492</v>
      </c>
    </row>
    <row r="24888" spans="1:4">
      <c r="A24888" s="57" t="s">
        <v>58450</v>
      </c>
      <c r="B24888" s="57"/>
      <c r="C24888" s="57" t="s">
        <v>58493</v>
      </c>
      <c r="D24888" s="57" t="s">
        <v>58494</v>
      </c>
    </row>
    <row r="24889" spans="1:4">
      <c r="A24889" s="57" t="s">
        <v>58450</v>
      </c>
      <c r="B24889" s="57"/>
      <c r="C24889" s="57" t="s">
        <v>58495</v>
      </c>
      <c r="D24889" s="57" t="s">
        <v>58496</v>
      </c>
    </row>
    <row r="24890" spans="1:4">
      <c r="A24890" s="57" t="s">
        <v>58450</v>
      </c>
      <c r="B24890" s="57"/>
      <c r="C24890" s="57" t="s">
        <v>58497</v>
      </c>
      <c r="D24890" s="57" t="s">
        <v>58498</v>
      </c>
    </row>
    <row r="24891" spans="1:4">
      <c r="A24891" s="57" t="s">
        <v>58450</v>
      </c>
      <c r="B24891" s="57"/>
      <c r="C24891" s="57" t="s">
        <v>58499</v>
      </c>
      <c r="D24891" s="57" t="s">
        <v>58500</v>
      </c>
    </row>
    <row r="24892" spans="1:4">
      <c r="A24892" s="57" t="s">
        <v>58450</v>
      </c>
      <c r="B24892" s="57"/>
      <c r="C24892" s="57" t="s">
        <v>58501</v>
      </c>
      <c r="D24892" s="57" t="s">
        <v>58502</v>
      </c>
    </row>
    <row r="24893" spans="1:4">
      <c r="A24893" s="57" t="s">
        <v>58450</v>
      </c>
      <c r="B24893" s="57"/>
      <c r="C24893" s="57" t="s">
        <v>58503</v>
      </c>
      <c r="D24893" s="57" t="s">
        <v>58504</v>
      </c>
    </row>
    <row r="24894" spans="1:4">
      <c r="A24894" s="57" t="s">
        <v>58450</v>
      </c>
      <c r="B24894" s="57"/>
      <c r="C24894" s="57" t="s">
        <v>58505</v>
      </c>
      <c r="D24894" s="57" t="s">
        <v>58506</v>
      </c>
    </row>
    <row r="24895" spans="1:4">
      <c r="A24895" s="57" t="s">
        <v>58450</v>
      </c>
      <c r="B24895" s="57"/>
      <c r="C24895" s="57" t="s">
        <v>58507</v>
      </c>
      <c r="D24895" s="57" t="s">
        <v>58508</v>
      </c>
    </row>
    <row r="24896" spans="1:4">
      <c r="A24896" s="57" t="s">
        <v>58450</v>
      </c>
      <c r="B24896" s="57"/>
      <c r="C24896" s="57" t="s">
        <v>58509</v>
      </c>
      <c r="D24896" s="57" t="s">
        <v>58510</v>
      </c>
    </row>
    <row r="24897" spans="1:4">
      <c r="A24897" s="57" t="s">
        <v>58450</v>
      </c>
      <c r="B24897" s="57"/>
      <c r="C24897" s="57" t="s">
        <v>58511</v>
      </c>
      <c r="D24897" s="57" t="s">
        <v>58512</v>
      </c>
    </row>
    <row r="24898" spans="1:4">
      <c r="A24898" s="57" t="s">
        <v>58450</v>
      </c>
      <c r="B24898" s="57"/>
      <c r="C24898" s="57" t="s">
        <v>58513</v>
      </c>
      <c r="D24898" s="57" t="s">
        <v>58514</v>
      </c>
    </row>
    <row r="24899" spans="1:4">
      <c r="A24899" s="57" t="s">
        <v>58450</v>
      </c>
      <c r="B24899" s="57"/>
      <c r="C24899" s="57" t="s">
        <v>58515</v>
      </c>
      <c r="D24899" s="57" t="s">
        <v>58516</v>
      </c>
    </row>
    <row r="24900" spans="1:4">
      <c r="A24900" s="57" t="s">
        <v>58450</v>
      </c>
      <c r="B24900" s="57"/>
      <c r="C24900" s="57" t="s">
        <v>58517</v>
      </c>
      <c r="D24900" s="57" t="s">
        <v>58518</v>
      </c>
    </row>
    <row r="24901" spans="1:4">
      <c r="A24901" s="57" t="s">
        <v>58450</v>
      </c>
      <c r="B24901" s="57"/>
      <c r="C24901" s="57" t="s">
        <v>58519</v>
      </c>
      <c r="D24901" s="57" t="s">
        <v>58520</v>
      </c>
    </row>
    <row r="24902" spans="1:4">
      <c r="A24902" s="57" t="s">
        <v>58450</v>
      </c>
      <c r="B24902" s="57"/>
      <c r="C24902" s="57" t="s">
        <v>58521</v>
      </c>
      <c r="D24902" s="57" t="s">
        <v>58522</v>
      </c>
    </row>
    <row r="24903" spans="1:4">
      <c r="A24903" s="57" t="s">
        <v>58450</v>
      </c>
      <c r="B24903" s="57"/>
      <c r="C24903" s="57" t="s">
        <v>58523</v>
      </c>
      <c r="D24903" s="57" t="s">
        <v>58524</v>
      </c>
    </row>
    <row r="24904" spans="1:4">
      <c r="A24904" s="57" t="s">
        <v>58450</v>
      </c>
      <c r="B24904" s="57"/>
      <c r="C24904" s="57" t="s">
        <v>58525</v>
      </c>
      <c r="D24904" s="57" t="s">
        <v>58526</v>
      </c>
    </row>
    <row r="24905" spans="1:4">
      <c r="A24905" s="57" t="s">
        <v>58450</v>
      </c>
      <c r="B24905" s="57"/>
      <c r="C24905" s="57" t="s">
        <v>58527</v>
      </c>
      <c r="D24905" s="57" t="s">
        <v>58528</v>
      </c>
    </row>
    <row r="24906" spans="1:4">
      <c r="A24906" s="57" t="s">
        <v>58450</v>
      </c>
      <c r="B24906" s="57"/>
      <c r="C24906" s="57" t="s">
        <v>58529</v>
      </c>
      <c r="D24906" s="57" t="s">
        <v>58104</v>
      </c>
    </row>
    <row r="24907" spans="1:4">
      <c r="A24907" s="57" t="s">
        <v>58450</v>
      </c>
      <c r="B24907" s="57"/>
      <c r="C24907" s="57" t="s">
        <v>58530</v>
      </c>
      <c r="D24907" s="57" t="s">
        <v>58531</v>
      </c>
    </row>
    <row r="24908" spans="1:4">
      <c r="A24908" s="57" t="s">
        <v>58450</v>
      </c>
      <c r="B24908" s="57"/>
      <c r="C24908" s="57" t="s">
        <v>58532</v>
      </c>
      <c r="D24908" s="57" t="s">
        <v>58106</v>
      </c>
    </row>
    <row r="24909" spans="1:4">
      <c r="A24909" s="57" t="s">
        <v>58533</v>
      </c>
      <c r="B24909" s="57" t="s">
        <v>12940</v>
      </c>
      <c r="C24909" s="57" t="s">
        <v>58534</v>
      </c>
      <c r="D24909" s="57" t="s">
        <v>58535</v>
      </c>
    </row>
    <row r="24910" spans="1:4">
      <c r="A24910" s="57" t="s">
        <v>58533</v>
      </c>
      <c r="B24910" s="57"/>
      <c r="C24910" s="57" t="s">
        <v>58536</v>
      </c>
      <c r="D24910" s="57" t="s">
        <v>58362</v>
      </c>
    </row>
    <row r="24911" spans="1:4">
      <c r="A24911" s="57" t="s">
        <v>58533</v>
      </c>
      <c r="B24911" s="57"/>
      <c r="C24911" s="57" t="s">
        <v>58537</v>
      </c>
      <c r="D24911" s="57" t="s">
        <v>58340</v>
      </c>
    </row>
    <row r="24912" spans="1:4">
      <c r="A24912" s="57" t="s">
        <v>58533</v>
      </c>
      <c r="B24912" s="57"/>
      <c r="C24912" s="57" t="s">
        <v>58538</v>
      </c>
      <c r="D24912" s="57" t="s">
        <v>58539</v>
      </c>
    </row>
    <row r="24913" spans="1:4">
      <c r="A24913" s="57" t="s">
        <v>58533</v>
      </c>
      <c r="B24913" s="57"/>
      <c r="C24913" s="57" t="s">
        <v>58540</v>
      </c>
      <c r="D24913" s="57" t="s">
        <v>58541</v>
      </c>
    </row>
    <row r="24914" spans="1:4">
      <c r="A24914" s="57" t="s">
        <v>58533</v>
      </c>
      <c r="B24914" s="57"/>
      <c r="C24914" s="57" t="s">
        <v>58542</v>
      </c>
      <c r="D24914" s="57" t="s">
        <v>58543</v>
      </c>
    </row>
    <row r="24915" spans="1:4">
      <c r="A24915" s="57" t="s">
        <v>58533</v>
      </c>
      <c r="B24915" s="57"/>
      <c r="C24915" s="57" t="s">
        <v>58544</v>
      </c>
      <c r="D24915" s="57" t="s">
        <v>58348</v>
      </c>
    </row>
    <row r="24916" spans="1:4">
      <c r="A24916" s="57" t="s">
        <v>58533</v>
      </c>
      <c r="B24916" s="57"/>
      <c r="C24916" s="57" t="s">
        <v>58545</v>
      </c>
      <c r="D24916" s="57" t="s">
        <v>58546</v>
      </c>
    </row>
    <row r="24917" spans="1:4">
      <c r="A24917" s="57" t="s">
        <v>58533</v>
      </c>
      <c r="B24917" s="57"/>
      <c r="C24917" s="57" t="s">
        <v>58547</v>
      </c>
      <c r="D24917" s="57" t="s">
        <v>58548</v>
      </c>
    </row>
    <row r="24918" spans="1:4">
      <c r="A24918" s="57" t="s">
        <v>58533</v>
      </c>
      <c r="B24918" s="57"/>
      <c r="C24918" s="57" t="s">
        <v>58549</v>
      </c>
      <c r="D24918" s="57" t="s">
        <v>58371</v>
      </c>
    </row>
    <row r="24919" spans="1:4">
      <c r="A24919" s="57" t="s">
        <v>58533</v>
      </c>
      <c r="B24919" s="57"/>
      <c r="C24919" s="57" t="s">
        <v>58550</v>
      </c>
      <c r="D24919" s="57" t="s">
        <v>58373</v>
      </c>
    </row>
    <row r="24920" spans="1:4">
      <c r="A24920" s="57" t="s">
        <v>58533</v>
      </c>
      <c r="B24920" s="57"/>
      <c r="C24920" s="57" t="s">
        <v>58551</v>
      </c>
      <c r="D24920" s="57" t="s">
        <v>58552</v>
      </c>
    </row>
    <row r="24921" spans="1:4">
      <c r="A24921" s="57" t="s">
        <v>58533</v>
      </c>
      <c r="B24921" s="57"/>
      <c r="C24921" s="57" t="s">
        <v>58553</v>
      </c>
      <c r="D24921" s="57" t="s">
        <v>58554</v>
      </c>
    </row>
    <row r="24922" spans="1:4">
      <c r="A24922" s="57" t="s">
        <v>58533</v>
      </c>
      <c r="B24922" s="57"/>
      <c r="C24922" s="57" t="s">
        <v>58555</v>
      </c>
      <c r="D24922" s="57" t="s">
        <v>20870</v>
      </c>
    </row>
    <row r="24923" spans="1:4">
      <c r="A24923" s="57" t="s">
        <v>58556</v>
      </c>
      <c r="B24923" s="57" t="s">
        <v>12940</v>
      </c>
      <c r="C24923" s="57" t="s">
        <v>58557</v>
      </c>
      <c r="D24923" s="57" t="s">
        <v>58558</v>
      </c>
    </row>
    <row r="24924" spans="1:4">
      <c r="A24924" s="57" t="s">
        <v>58556</v>
      </c>
      <c r="B24924" s="57"/>
      <c r="C24924" s="57" t="s">
        <v>58559</v>
      </c>
      <c r="D24924" s="57" t="s">
        <v>58560</v>
      </c>
    </row>
    <row r="24925" spans="1:4">
      <c r="A24925" s="57" t="s">
        <v>58556</v>
      </c>
      <c r="B24925" s="57"/>
      <c r="C24925" s="57" t="s">
        <v>58561</v>
      </c>
      <c r="D24925" s="57" t="s">
        <v>58562</v>
      </c>
    </row>
    <row r="24926" spans="1:4">
      <c r="A24926" s="57" t="s">
        <v>58556</v>
      </c>
      <c r="B24926" s="57"/>
      <c r="C24926" s="57" t="s">
        <v>58563</v>
      </c>
      <c r="D24926" s="57" t="s">
        <v>58564</v>
      </c>
    </row>
    <row r="24927" spans="1:4">
      <c r="A24927" s="57" t="s">
        <v>58556</v>
      </c>
      <c r="B24927" s="57"/>
      <c r="C24927" s="57" t="s">
        <v>58565</v>
      </c>
      <c r="D24927" s="57" t="s">
        <v>58566</v>
      </c>
    </row>
    <row r="24928" spans="1:4">
      <c r="A24928" s="57" t="s">
        <v>58556</v>
      </c>
      <c r="B24928" s="57"/>
      <c r="C24928" s="57" t="s">
        <v>58567</v>
      </c>
      <c r="D24928" s="57" t="s">
        <v>58568</v>
      </c>
    </row>
    <row r="24929" spans="1:4">
      <c r="A24929" s="57" t="s">
        <v>58556</v>
      </c>
      <c r="B24929" s="57"/>
      <c r="C24929" s="57" t="s">
        <v>58569</v>
      </c>
      <c r="D24929" s="57" t="s">
        <v>58570</v>
      </c>
    </row>
    <row r="24930" spans="1:4">
      <c r="A24930" s="57" t="s">
        <v>58556</v>
      </c>
      <c r="B24930" s="57"/>
      <c r="C24930" s="57" t="s">
        <v>58571</v>
      </c>
      <c r="D24930" s="57" t="s">
        <v>58572</v>
      </c>
    </row>
    <row r="24931" spans="1:4">
      <c r="A24931" s="57" t="s">
        <v>58573</v>
      </c>
      <c r="B24931" s="57" t="s">
        <v>12940</v>
      </c>
      <c r="C24931" s="57" t="s">
        <v>58574</v>
      </c>
      <c r="D24931" s="57" t="s">
        <v>58575</v>
      </c>
    </row>
    <row r="24932" spans="1:4">
      <c r="A24932" s="57" t="s">
        <v>58573</v>
      </c>
      <c r="B24932" s="57"/>
      <c r="C24932" s="57" t="s">
        <v>58576</v>
      </c>
      <c r="D24932" s="57" t="s">
        <v>58577</v>
      </c>
    </row>
    <row r="24933" spans="1:4">
      <c r="A24933" s="57" t="s">
        <v>58573</v>
      </c>
      <c r="B24933" s="57"/>
      <c r="C24933" s="57" t="s">
        <v>58578</v>
      </c>
      <c r="D24933" s="57" t="s">
        <v>58579</v>
      </c>
    </row>
    <row r="24934" spans="1:4">
      <c r="A24934" s="57" t="s">
        <v>58573</v>
      </c>
      <c r="B24934" s="57"/>
      <c r="C24934" s="57" t="s">
        <v>58580</v>
      </c>
      <c r="D24934" s="57" t="s">
        <v>58581</v>
      </c>
    </row>
    <row r="24935" spans="1:4">
      <c r="A24935" s="57" t="s">
        <v>58573</v>
      </c>
      <c r="B24935" s="57"/>
      <c r="C24935" s="57" t="s">
        <v>58582</v>
      </c>
      <c r="D24935" s="57" t="s">
        <v>44351</v>
      </c>
    </row>
    <row r="24936" spans="1:4">
      <c r="A24936" s="57" t="s">
        <v>58573</v>
      </c>
      <c r="B24936" s="57"/>
      <c r="C24936" s="57" t="s">
        <v>58583</v>
      </c>
      <c r="D24936" s="57" t="s">
        <v>58584</v>
      </c>
    </row>
    <row r="24937" spans="1:4">
      <c r="A24937" s="57" t="s">
        <v>58585</v>
      </c>
      <c r="B24937" s="57" t="s">
        <v>12940</v>
      </c>
      <c r="C24937" s="57" t="s">
        <v>58586</v>
      </c>
      <c r="D24937" s="57" t="s">
        <v>58587</v>
      </c>
    </row>
    <row r="24938" spans="1:4">
      <c r="A24938" s="57" t="s">
        <v>58585</v>
      </c>
      <c r="B24938" s="57"/>
      <c r="C24938" s="57" t="s">
        <v>58588</v>
      </c>
      <c r="D24938" s="57" t="s">
        <v>58589</v>
      </c>
    </row>
    <row r="24939" spans="1:4">
      <c r="A24939" s="57" t="s">
        <v>58585</v>
      </c>
      <c r="B24939" s="57"/>
      <c r="C24939" s="57" t="s">
        <v>58590</v>
      </c>
      <c r="D24939" s="57" t="s">
        <v>58591</v>
      </c>
    </row>
    <row r="24940" spans="1:4">
      <c r="A24940" s="57" t="s">
        <v>58592</v>
      </c>
      <c r="B24940" s="57" t="s">
        <v>12940</v>
      </c>
      <c r="C24940" s="57" t="s">
        <v>58593</v>
      </c>
      <c r="D24940" s="57" t="s">
        <v>58594</v>
      </c>
    </row>
    <row r="24941" spans="1:4">
      <c r="A24941" s="57" t="s">
        <v>58592</v>
      </c>
      <c r="B24941" s="57"/>
      <c r="C24941" s="57" t="s">
        <v>58595</v>
      </c>
      <c r="D24941" s="57" t="s">
        <v>58596</v>
      </c>
    </row>
    <row r="24942" spans="1:4">
      <c r="A24942" s="57" t="s">
        <v>58592</v>
      </c>
      <c r="B24942" s="57"/>
      <c r="C24942" s="57" t="s">
        <v>58597</v>
      </c>
      <c r="D24942" s="57" t="s">
        <v>58598</v>
      </c>
    </row>
    <row r="24943" spans="1:4">
      <c r="A24943" s="57" t="s">
        <v>58592</v>
      </c>
      <c r="B24943" s="57"/>
      <c r="C24943" s="57" t="s">
        <v>58599</v>
      </c>
      <c r="D24943" s="57" t="s">
        <v>58600</v>
      </c>
    </row>
    <row r="24944" spans="1:4">
      <c r="A24944" s="57" t="s">
        <v>58592</v>
      </c>
      <c r="B24944" s="57"/>
      <c r="C24944" s="57" t="s">
        <v>58601</v>
      </c>
      <c r="D24944" s="57" t="s">
        <v>58602</v>
      </c>
    </row>
    <row r="24945" spans="1:4">
      <c r="A24945" s="57" t="s">
        <v>58592</v>
      </c>
      <c r="B24945" s="57"/>
      <c r="C24945" s="57" t="s">
        <v>58603</v>
      </c>
      <c r="D24945" s="57" t="s">
        <v>58604</v>
      </c>
    </row>
    <row r="24946" spans="1:4">
      <c r="A24946" s="57" t="s">
        <v>58592</v>
      </c>
      <c r="B24946" s="57"/>
      <c r="C24946" s="57" t="s">
        <v>58605</v>
      </c>
      <c r="D24946" s="57" t="s">
        <v>58606</v>
      </c>
    </row>
    <row r="24947" spans="1:4">
      <c r="A24947" s="57" t="s">
        <v>58592</v>
      </c>
      <c r="B24947" s="57"/>
      <c r="C24947" s="57" t="s">
        <v>58607</v>
      </c>
      <c r="D24947" s="57" t="s">
        <v>58608</v>
      </c>
    </row>
    <row r="24948" spans="1:4">
      <c r="A24948" s="57" t="s">
        <v>58592</v>
      </c>
      <c r="B24948" s="57"/>
      <c r="C24948" s="57" t="s">
        <v>75586</v>
      </c>
      <c r="D24948" s="57" t="s">
        <v>75587</v>
      </c>
    </row>
    <row r="24949" spans="1:4">
      <c r="A24949" s="57" t="s">
        <v>58609</v>
      </c>
      <c r="B24949" s="57" t="s">
        <v>12940</v>
      </c>
      <c r="C24949" s="57" t="s">
        <v>58610</v>
      </c>
      <c r="D24949" s="57" t="s">
        <v>58611</v>
      </c>
    </row>
    <row r="24950" spans="1:4">
      <c r="A24950" s="57" t="s">
        <v>58609</v>
      </c>
      <c r="B24950" s="57"/>
      <c r="C24950" s="57" t="s">
        <v>58612</v>
      </c>
      <c r="D24950" s="57" t="s">
        <v>58613</v>
      </c>
    </row>
    <row r="24951" spans="1:4">
      <c r="A24951" s="57" t="s">
        <v>58609</v>
      </c>
      <c r="B24951" s="57"/>
      <c r="C24951" s="57" t="s">
        <v>58614</v>
      </c>
      <c r="D24951" s="57" t="s">
        <v>58615</v>
      </c>
    </row>
    <row r="24952" spans="1:4">
      <c r="A24952" s="57" t="s">
        <v>58609</v>
      </c>
      <c r="B24952" s="57"/>
      <c r="C24952" s="57" t="s">
        <v>58616</v>
      </c>
      <c r="D24952" s="57" t="s">
        <v>58617</v>
      </c>
    </row>
    <row r="24953" spans="1:4">
      <c r="A24953" s="57" t="s">
        <v>58609</v>
      </c>
      <c r="B24953" s="57"/>
      <c r="C24953" s="57" t="s">
        <v>58618</v>
      </c>
      <c r="D24953" s="57" t="s">
        <v>64450</v>
      </c>
    </row>
    <row r="24954" spans="1:4">
      <c r="A24954" s="57" t="s">
        <v>58619</v>
      </c>
      <c r="B24954" s="57" t="s">
        <v>12940</v>
      </c>
      <c r="C24954" s="57" t="s">
        <v>58620</v>
      </c>
      <c r="D24954" s="57" t="s">
        <v>58621</v>
      </c>
    </row>
    <row r="24955" spans="1:4">
      <c r="A24955" s="57" t="s">
        <v>58619</v>
      </c>
      <c r="B24955" s="57"/>
      <c r="C24955" s="57" t="s">
        <v>58622</v>
      </c>
      <c r="D24955" s="57" t="s">
        <v>58623</v>
      </c>
    </row>
    <row r="24956" spans="1:4">
      <c r="A24956" s="57" t="s">
        <v>58619</v>
      </c>
      <c r="B24956" s="57"/>
      <c r="C24956" s="57" t="s">
        <v>58624</v>
      </c>
      <c r="D24956" s="57" t="s">
        <v>58625</v>
      </c>
    </row>
    <row r="24957" spans="1:4">
      <c r="A24957" s="57" t="s">
        <v>58626</v>
      </c>
      <c r="B24957" s="57" t="s">
        <v>12940</v>
      </c>
      <c r="C24957" s="57" t="s">
        <v>58627</v>
      </c>
      <c r="D24957" s="57" t="s">
        <v>58628</v>
      </c>
    </row>
    <row r="24958" spans="1:4">
      <c r="A24958" s="57" t="s">
        <v>58626</v>
      </c>
      <c r="B24958" s="57"/>
      <c r="C24958" s="57" t="s">
        <v>58629</v>
      </c>
      <c r="D24958" s="57" t="s">
        <v>58630</v>
      </c>
    </row>
    <row r="24959" spans="1:4">
      <c r="A24959" s="57" t="s">
        <v>58626</v>
      </c>
      <c r="B24959" s="57"/>
      <c r="C24959" s="57" t="s">
        <v>58631</v>
      </c>
      <c r="D24959" s="57" t="s">
        <v>58632</v>
      </c>
    </row>
    <row r="24960" spans="1:4">
      <c r="A24960" s="57" t="s">
        <v>17641</v>
      </c>
      <c r="B24960" s="57" t="s">
        <v>16436</v>
      </c>
      <c r="C24960" s="57" t="s">
        <v>17642</v>
      </c>
      <c r="D24960" s="57" t="s">
        <v>17643</v>
      </c>
    </row>
    <row r="24961" spans="1:4">
      <c r="A24961" s="57" t="s">
        <v>58633</v>
      </c>
      <c r="B24961" s="57" t="s">
        <v>12940</v>
      </c>
      <c r="C24961" s="57" t="s">
        <v>58634</v>
      </c>
      <c r="D24961" s="57" t="s">
        <v>58635</v>
      </c>
    </row>
    <row r="24962" spans="1:4">
      <c r="A24962" s="57" t="s">
        <v>58636</v>
      </c>
      <c r="B24962" s="57" t="s">
        <v>12940</v>
      </c>
      <c r="C24962" s="57" t="s">
        <v>58637</v>
      </c>
      <c r="D24962" s="57" t="s">
        <v>19034</v>
      </c>
    </row>
    <row r="24963" spans="1:4">
      <c r="A24963" s="57" t="s">
        <v>75588</v>
      </c>
      <c r="B24963" s="57" t="s">
        <v>12940</v>
      </c>
      <c r="C24963" s="57" t="s">
        <v>58641</v>
      </c>
      <c r="D24963" s="57" t="s">
        <v>58640</v>
      </c>
    </row>
    <row r="24964" spans="1:4">
      <c r="A24964" s="57" t="s">
        <v>58638</v>
      </c>
      <c r="B24964" s="57" t="s">
        <v>12940</v>
      </c>
      <c r="C24964" s="57" t="s">
        <v>58639</v>
      </c>
      <c r="D24964" s="57" t="s">
        <v>58640</v>
      </c>
    </row>
    <row r="24965" spans="1:4">
      <c r="A24965" s="57" t="s">
        <v>58642</v>
      </c>
      <c r="B24965" s="57" t="s">
        <v>12940</v>
      </c>
      <c r="C24965" s="57" t="s">
        <v>58643</v>
      </c>
      <c r="D24965" s="57" t="s">
        <v>58644</v>
      </c>
    </row>
    <row r="24966" spans="1:4">
      <c r="A24966" s="57" t="s">
        <v>58642</v>
      </c>
      <c r="B24966" s="57"/>
      <c r="C24966" s="57" t="s">
        <v>58645</v>
      </c>
      <c r="D24966" s="57" t="s">
        <v>58646</v>
      </c>
    </row>
    <row r="24967" spans="1:4">
      <c r="A24967" s="57" t="s">
        <v>58642</v>
      </c>
      <c r="B24967" s="57"/>
      <c r="C24967" s="57" t="s">
        <v>58647</v>
      </c>
      <c r="D24967" s="57" t="s">
        <v>58648</v>
      </c>
    </row>
    <row r="24968" spans="1:4">
      <c r="A24968" s="57" t="s">
        <v>58642</v>
      </c>
      <c r="B24968" s="57"/>
      <c r="C24968" s="57" t="s">
        <v>58649</v>
      </c>
      <c r="D24968" s="57" t="s">
        <v>58650</v>
      </c>
    </row>
    <row r="24969" spans="1:4">
      <c r="A24969" s="57" t="s">
        <v>58642</v>
      </c>
      <c r="B24969" s="57"/>
      <c r="C24969" s="57" t="s">
        <v>58651</v>
      </c>
      <c r="D24969" s="57" t="s">
        <v>58652</v>
      </c>
    </row>
    <row r="24970" spans="1:4">
      <c r="A24970" s="57" t="s">
        <v>58642</v>
      </c>
      <c r="B24970" s="57"/>
      <c r="C24970" s="57" t="s">
        <v>58653</v>
      </c>
      <c r="D24970" s="57" t="s">
        <v>58163</v>
      </c>
    </row>
    <row r="24971" spans="1:4">
      <c r="A24971" s="57" t="s">
        <v>58642</v>
      </c>
      <c r="B24971" s="57"/>
      <c r="C24971" s="57" t="s">
        <v>58654</v>
      </c>
      <c r="D24971" s="57" t="s">
        <v>58655</v>
      </c>
    </row>
    <row r="24972" spans="1:4">
      <c r="A24972" s="57" t="s">
        <v>58642</v>
      </c>
      <c r="B24972" s="57"/>
      <c r="C24972" s="57" t="s">
        <v>58656</v>
      </c>
      <c r="D24972" s="57" t="s">
        <v>58157</v>
      </c>
    </row>
    <row r="24973" spans="1:4">
      <c r="A24973" s="57" t="s">
        <v>58642</v>
      </c>
      <c r="B24973" s="57"/>
      <c r="C24973" s="57" t="s">
        <v>58657</v>
      </c>
      <c r="D24973" s="57" t="s">
        <v>58658</v>
      </c>
    </row>
    <row r="24974" spans="1:4">
      <c r="A24974" s="57" t="s">
        <v>58642</v>
      </c>
      <c r="B24974" s="57"/>
      <c r="C24974" s="57" t="s">
        <v>58659</v>
      </c>
      <c r="D24974" s="57" t="s">
        <v>58660</v>
      </c>
    </row>
    <row r="24975" spans="1:4">
      <c r="A24975" s="57" t="s">
        <v>58642</v>
      </c>
      <c r="B24975" s="57"/>
      <c r="C24975" s="57" t="s">
        <v>58661</v>
      </c>
      <c r="D24975" s="57" t="s">
        <v>58662</v>
      </c>
    </row>
    <row r="24976" spans="1:4">
      <c r="A24976" s="57" t="s">
        <v>58642</v>
      </c>
      <c r="B24976" s="57"/>
      <c r="C24976" s="57" t="s">
        <v>58663</v>
      </c>
      <c r="D24976" s="57" t="s">
        <v>58664</v>
      </c>
    </row>
    <row r="24977" spans="1:4">
      <c r="A24977" s="57" t="s">
        <v>58642</v>
      </c>
      <c r="B24977" s="57"/>
      <c r="C24977" s="57" t="s">
        <v>58665</v>
      </c>
      <c r="D24977" s="57" t="s">
        <v>58159</v>
      </c>
    </row>
    <row r="24978" spans="1:4">
      <c r="A24978" s="57" t="s">
        <v>58642</v>
      </c>
      <c r="B24978" s="57"/>
      <c r="C24978" s="57" t="s">
        <v>58666</v>
      </c>
      <c r="D24978" s="57" t="s">
        <v>58667</v>
      </c>
    </row>
    <row r="24979" spans="1:4">
      <c r="A24979" s="57" t="s">
        <v>58642</v>
      </c>
      <c r="B24979" s="57"/>
      <c r="C24979" s="57" t="s">
        <v>58668</v>
      </c>
      <c r="D24979" s="57" t="s">
        <v>58669</v>
      </c>
    </row>
    <row r="24980" spans="1:4">
      <c r="A24980" s="57" t="s">
        <v>58670</v>
      </c>
      <c r="B24980" s="57" t="s">
        <v>12940</v>
      </c>
      <c r="C24980" s="57" t="s">
        <v>58671</v>
      </c>
      <c r="D24980" s="57" t="s">
        <v>58672</v>
      </c>
    </row>
    <row r="24981" spans="1:4">
      <c r="A24981" s="57" t="s">
        <v>58670</v>
      </c>
      <c r="B24981" s="57"/>
      <c r="C24981" s="57" t="s">
        <v>58673</v>
      </c>
      <c r="D24981" s="57" t="s">
        <v>58674</v>
      </c>
    </row>
    <row r="24982" spans="1:4">
      <c r="A24982" s="57" t="s">
        <v>58670</v>
      </c>
      <c r="B24982" s="57"/>
      <c r="C24982" s="57" t="s">
        <v>58675</v>
      </c>
      <c r="D24982" s="57" t="s">
        <v>58676</v>
      </c>
    </row>
    <row r="24983" spans="1:4">
      <c r="A24983" s="57" t="s">
        <v>58670</v>
      </c>
      <c r="B24983" s="57"/>
      <c r="C24983" s="57" t="s">
        <v>58677</v>
      </c>
      <c r="D24983" s="57" t="s">
        <v>58678</v>
      </c>
    </row>
    <row r="24984" spans="1:4">
      <c r="A24984" s="57" t="s">
        <v>58670</v>
      </c>
      <c r="B24984" s="57"/>
      <c r="C24984" s="57" t="s">
        <v>58679</v>
      </c>
      <c r="D24984" s="57" t="s">
        <v>58680</v>
      </c>
    </row>
    <row r="24985" spans="1:4">
      <c r="A24985" s="57" t="s">
        <v>58670</v>
      </c>
      <c r="B24985" s="57"/>
      <c r="C24985" s="57" t="s">
        <v>58681</v>
      </c>
      <c r="D24985" s="57" t="s">
        <v>58682</v>
      </c>
    </row>
    <row r="24986" spans="1:4">
      <c r="A24986" s="57" t="s">
        <v>58670</v>
      </c>
      <c r="B24986" s="57"/>
      <c r="C24986" s="57" t="s">
        <v>58683</v>
      </c>
      <c r="D24986" s="57" t="s">
        <v>58684</v>
      </c>
    </row>
    <row r="24987" spans="1:4">
      <c r="A24987" s="57" t="s">
        <v>58670</v>
      </c>
      <c r="B24987" s="57"/>
      <c r="C24987" s="57" t="s">
        <v>58685</v>
      </c>
      <c r="D24987" s="57" t="s">
        <v>58686</v>
      </c>
    </row>
    <row r="24988" spans="1:4">
      <c r="A24988" s="57" t="s">
        <v>58687</v>
      </c>
      <c r="B24988" s="57" t="s">
        <v>12940</v>
      </c>
      <c r="C24988" s="57" t="s">
        <v>58688</v>
      </c>
      <c r="D24988" s="57" t="s">
        <v>58390</v>
      </c>
    </row>
    <row r="24989" spans="1:4">
      <c r="A24989" s="57" t="s">
        <v>58687</v>
      </c>
      <c r="B24989" s="57"/>
      <c r="C24989" s="57" t="s">
        <v>58689</v>
      </c>
      <c r="D24989" s="57" t="s">
        <v>58690</v>
      </c>
    </row>
    <row r="24990" spans="1:4">
      <c r="A24990" s="57" t="s">
        <v>58691</v>
      </c>
      <c r="B24990" s="57" t="s">
        <v>12940</v>
      </c>
      <c r="C24990" s="57" t="s">
        <v>58692</v>
      </c>
      <c r="D24990" s="57" t="s">
        <v>58693</v>
      </c>
    </row>
    <row r="24991" spans="1:4">
      <c r="A24991" s="57" t="s">
        <v>58694</v>
      </c>
      <c r="B24991" s="57" t="s">
        <v>12940</v>
      </c>
      <c r="C24991" s="57" t="s">
        <v>58695</v>
      </c>
      <c r="D24991" s="57" t="s">
        <v>58696</v>
      </c>
    </row>
    <row r="24992" spans="1:4">
      <c r="A24992" s="57" t="s">
        <v>58697</v>
      </c>
      <c r="B24992" s="57" t="s">
        <v>12940</v>
      </c>
      <c r="C24992" s="57" t="s">
        <v>58698</v>
      </c>
      <c r="D24992" s="57" t="s">
        <v>58699</v>
      </c>
    </row>
    <row r="24993" spans="1:4">
      <c r="A24993" s="57" t="s">
        <v>58697</v>
      </c>
      <c r="B24993" s="57"/>
      <c r="C24993" s="57" t="s">
        <v>58700</v>
      </c>
      <c r="D24993" s="57" t="s">
        <v>58701</v>
      </c>
    </row>
    <row r="24994" spans="1:4">
      <c r="A24994" s="57" t="s">
        <v>58697</v>
      </c>
      <c r="B24994" s="57"/>
      <c r="C24994" s="57" t="s">
        <v>58702</v>
      </c>
      <c r="D24994" s="57" t="s">
        <v>58703</v>
      </c>
    </row>
    <row r="24995" spans="1:4">
      <c r="A24995" s="57" t="s">
        <v>58704</v>
      </c>
      <c r="B24995" s="57" t="s">
        <v>12940</v>
      </c>
      <c r="C24995" s="57" t="s">
        <v>58705</v>
      </c>
      <c r="D24995" s="57" t="s">
        <v>58706</v>
      </c>
    </row>
    <row r="24996" spans="1:4">
      <c r="A24996" s="57" t="s">
        <v>58707</v>
      </c>
      <c r="B24996" s="57" t="s">
        <v>12940</v>
      </c>
      <c r="C24996" s="57" t="s">
        <v>58708</v>
      </c>
      <c r="D24996" s="57" t="s">
        <v>58709</v>
      </c>
    </row>
    <row r="24997" spans="1:4">
      <c r="A24997" s="57" t="s">
        <v>58710</v>
      </c>
      <c r="B24997" s="57" t="s">
        <v>12940</v>
      </c>
      <c r="C24997" s="57" t="s">
        <v>58711</v>
      </c>
      <c r="D24997" s="57" t="s">
        <v>58712</v>
      </c>
    </row>
    <row r="24998" spans="1:4">
      <c r="A24998" s="57" t="s">
        <v>58713</v>
      </c>
      <c r="B24998" s="57" t="s">
        <v>12940</v>
      </c>
      <c r="C24998" s="57" t="s">
        <v>58714</v>
      </c>
      <c r="D24998" s="57" t="s">
        <v>58715</v>
      </c>
    </row>
    <row r="24999" spans="1:4">
      <c r="A24999" s="57" t="s">
        <v>58716</v>
      </c>
      <c r="B24999" s="57" t="s">
        <v>12940</v>
      </c>
      <c r="C24999" s="57" t="s">
        <v>58717</v>
      </c>
      <c r="D24999" s="57" t="s">
        <v>58718</v>
      </c>
    </row>
    <row r="25000" spans="1:4">
      <c r="A25000" s="57" t="s">
        <v>58716</v>
      </c>
      <c r="B25000" s="57"/>
      <c r="C25000" s="57" t="s">
        <v>58719</v>
      </c>
      <c r="D25000" s="57" t="s">
        <v>58720</v>
      </c>
    </row>
    <row r="25001" spans="1:4">
      <c r="A25001" s="57" t="s">
        <v>58721</v>
      </c>
      <c r="B25001" s="57" t="s">
        <v>12940</v>
      </c>
      <c r="C25001" s="57" t="s">
        <v>58722</v>
      </c>
      <c r="D25001" s="57" t="s">
        <v>36101</v>
      </c>
    </row>
    <row r="25002" spans="1:4">
      <c r="A25002" s="57" t="s">
        <v>58723</v>
      </c>
      <c r="B25002" s="57" t="s">
        <v>12940</v>
      </c>
      <c r="C25002" s="57" t="s">
        <v>58724</v>
      </c>
      <c r="D25002" s="57" t="s">
        <v>19034</v>
      </c>
    </row>
    <row r="25003" spans="1:4">
      <c r="A25003" s="57" t="s">
        <v>58725</v>
      </c>
      <c r="B25003" s="57" t="s">
        <v>12940</v>
      </c>
      <c r="C25003" s="57" t="s">
        <v>58726</v>
      </c>
      <c r="D25003" s="57" t="s">
        <v>58727</v>
      </c>
    </row>
    <row r="25004" spans="1:4">
      <c r="A25004" s="57" t="s">
        <v>58728</v>
      </c>
      <c r="B25004" s="57" t="s">
        <v>12940</v>
      </c>
      <c r="C25004" s="57" t="s">
        <v>58729</v>
      </c>
      <c r="D25004" s="57" t="s">
        <v>58730</v>
      </c>
    </row>
    <row r="25005" spans="1:4">
      <c r="A25005" s="57" t="s">
        <v>58731</v>
      </c>
      <c r="B25005" s="57" t="s">
        <v>12940</v>
      </c>
      <c r="C25005" s="57" t="s">
        <v>58732</v>
      </c>
      <c r="D25005" s="57" t="s">
        <v>58733</v>
      </c>
    </row>
    <row r="25006" spans="1:4">
      <c r="A25006" s="57" t="s">
        <v>58731</v>
      </c>
      <c r="B25006" s="57"/>
      <c r="C25006" s="57" t="s">
        <v>58734</v>
      </c>
      <c r="D25006" s="57" t="s">
        <v>58735</v>
      </c>
    </row>
    <row r="25007" spans="1:4">
      <c r="A25007" s="57" t="s">
        <v>58736</v>
      </c>
      <c r="B25007" s="57" t="s">
        <v>12940</v>
      </c>
      <c r="C25007" s="57" t="s">
        <v>58737</v>
      </c>
      <c r="D25007" s="57" t="s">
        <v>58738</v>
      </c>
    </row>
    <row r="25008" spans="1:4">
      <c r="A25008" s="57" t="s">
        <v>58736</v>
      </c>
      <c r="B25008" s="57"/>
      <c r="C25008" s="57" t="s">
        <v>58739</v>
      </c>
      <c r="D25008" s="57" t="s">
        <v>58740</v>
      </c>
    </row>
    <row r="25009" spans="1:4">
      <c r="A25009" s="57" t="s">
        <v>58736</v>
      </c>
      <c r="B25009" s="57"/>
      <c r="C25009" s="57" t="s">
        <v>58741</v>
      </c>
      <c r="D25009" s="57" t="s">
        <v>58742</v>
      </c>
    </row>
    <row r="25010" spans="1:4">
      <c r="A25010" s="57" t="s">
        <v>58736</v>
      </c>
      <c r="B25010" s="57"/>
      <c r="C25010" s="57" t="s">
        <v>58743</v>
      </c>
      <c r="D25010" s="57" t="s">
        <v>58744</v>
      </c>
    </row>
    <row r="25011" spans="1:4">
      <c r="A25011" s="57" t="s">
        <v>58736</v>
      </c>
      <c r="B25011" s="57"/>
      <c r="C25011" s="57" t="s">
        <v>58745</v>
      </c>
      <c r="D25011" s="57" t="s">
        <v>58746</v>
      </c>
    </row>
    <row r="25012" spans="1:4">
      <c r="A25012" s="57" t="s">
        <v>58736</v>
      </c>
      <c r="B25012" s="57"/>
      <c r="C25012" s="57" t="s">
        <v>58747</v>
      </c>
      <c r="D25012" s="57" t="s">
        <v>58748</v>
      </c>
    </row>
    <row r="25013" spans="1:4">
      <c r="A25013" s="57" t="s">
        <v>58736</v>
      </c>
      <c r="B25013" s="57"/>
      <c r="C25013" s="57" t="s">
        <v>58749</v>
      </c>
      <c r="D25013" s="57" t="s">
        <v>58750</v>
      </c>
    </row>
    <row r="25014" spans="1:4">
      <c r="A25014" s="57" t="s">
        <v>58751</v>
      </c>
      <c r="B25014" s="57" t="s">
        <v>12940</v>
      </c>
      <c r="C25014" s="57" t="s">
        <v>58752</v>
      </c>
      <c r="D25014" s="57" t="s">
        <v>58753</v>
      </c>
    </row>
    <row r="25015" spans="1:4">
      <c r="A25015" s="57" t="s">
        <v>58751</v>
      </c>
      <c r="B25015" s="57"/>
      <c r="C25015" s="57" t="s">
        <v>58754</v>
      </c>
      <c r="D25015" s="57" t="s">
        <v>58755</v>
      </c>
    </row>
    <row r="25016" spans="1:4">
      <c r="A25016" s="57" t="s">
        <v>58751</v>
      </c>
      <c r="B25016" s="57"/>
      <c r="C25016" s="57" t="s">
        <v>58756</v>
      </c>
      <c r="D25016" s="57" t="s">
        <v>58757</v>
      </c>
    </row>
    <row r="25017" spans="1:4">
      <c r="A25017" s="57" t="s">
        <v>58751</v>
      </c>
      <c r="B25017" s="57"/>
      <c r="C25017" s="57" t="s">
        <v>58758</v>
      </c>
      <c r="D25017" s="57" t="s">
        <v>58759</v>
      </c>
    </row>
    <row r="25018" spans="1:4">
      <c r="A25018" s="57" t="s">
        <v>58760</v>
      </c>
      <c r="B25018" s="57" t="s">
        <v>12940</v>
      </c>
      <c r="C25018" s="57" t="s">
        <v>58761</v>
      </c>
      <c r="D25018" s="57" t="s">
        <v>58762</v>
      </c>
    </row>
    <row r="25019" spans="1:4">
      <c r="A25019" s="57" t="s">
        <v>58760</v>
      </c>
      <c r="B25019" s="57"/>
      <c r="C25019" s="57" t="s">
        <v>58763</v>
      </c>
      <c r="D25019" s="57" t="s">
        <v>58764</v>
      </c>
    </row>
    <row r="25020" spans="1:4">
      <c r="A25020" s="57" t="s">
        <v>58760</v>
      </c>
      <c r="B25020" s="57"/>
      <c r="C25020" s="57" t="s">
        <v>58765</v>
      </c>
      <c r="D25020" s="57" t="s">
        <v>58766</v>
      </c>
    </row>
    <row r="25021" spans="1:4">
      <c r="A25021" s="57" t="s">
        <v>58767</v>
      </c>
      <c r="B25021" s="57" t="s">
        <v>12940</v>
      </c>
      <c r="C25021" s="57" t="s">
        <v>58768</v>
      </c>
      <c r="D25021" s="57" t="s">
        <v>58769</v>
      </c>
    </row>
    <row r="25022" spans="1:4">
      <c r="A25022" s="57" t="s">
        <v>58770</v>
      </c>
      <c r="B25022" s="57" t="s">
        <v>12940</v>
      </c>
      <c r="C25022" s="57" t="s">
        <v>58771</v>
      </c>
      <c r="D25022" s="57" t="s">
        <v>58772</v>
      </c>
    </row>
    <row r="25023" spans="1:4">
      <c r="A25023" s="57" t="s">
        <v>58773</v>
      </c>
      <c r="B25023" s="57" t="s">
        <v>12940</v>
      </c>
      <c r="C25023" s="57" t="s">
        <v>58774</v>
      </c>
      <c r="D25023" s="57" t="s">
        <v>58775</v>
      </c>
    </row>
    <row r="25024" spans="1:4">
      <c r="A25024" s="57" t="s">
        <v>58773</v>
      </c>
      <c r="B25024" s="57"/>
      <c r="C25024" s="57" t="s">
        <v>58776</v>
      </c>
      <c r="D25024" s="57" t="s">
        <v>58777</v>
      </c>
    </row>
    <row r="25025" spans="1:4">
      <c r="A25025" s="57" t="s">
        <v>58773</v>
      </c>
      <c r="B25025" s="57"/>
      <c r="C25025" s="57" t="s">
        <v>58778</v>
      </c>
      <c r="D25025" s="57" t="s">
        <v>58779</v>
      </c>
    </row>
    <row r="25026" spans="1:4">
      <c r="A25026" s="57" t="s">
        <v>8067</v>
      </c>
      <c r="B25026" s="57" t="s">
        <v>2649</v>
      </c>
      <c r="C25026" s="57" t="s">
        <v>6170</v>
      </c>
      <c r="D25026" s="57" t="s">
        <v>6171</v>
      </c>
    </row>
    <row r="25027" spans="1:4">
      <c r="A25027" s="57" t="s">
        <v>8067</v>
      </c>
      <c r="B25027" s="57" t="s">
        <v>2649</v>
      </c>
      <c r="C25027" s="57" t="s">
        <v>9462</v>
      </c>
      <c r="D25027" s="57" t="s">
        <v>9463</v>
      </c>
    </row>
    <row r="25028" spans="1:4">
      <c r="A25028" s="57" t="s">
        <v>8067</v>
      </c>
      <c r="B25028" s="57" t="s">
        <v>2649</v>
      </c>
      <c r="C25028" s="57" t="s">
        <v>13404</v>
      </c>
      <c r="D25028" s="57" t="s">
        <v>13405</v>
      </c>
    </row>
    <row r="25029" spans="1:4">
      <c r="A25029" s="57" t="s">
        <v>8067</v>
      </c>
      <c r="B25029" s="57" t="s">
        <v>2649</v>
      </c>
      <c r="C25029" s="57" t="s">
        <v>15648</v>
      </c>
      <c r="D25029" s="57" t="s">
        <v>15649</v>
      </c>
    </row>
    <row r="25030" spans="1:4">
      <c r="A25030" s="57" t="s">
        <v>8067</v>
      </c>
      <c r="B25030" s="57" t="s">
        <v>2649</v>
      </c>
      <c r="C25030" s="57" t="s">
        <v>15650</v>
      </c>
      <c r="D25030" s="57" t="s">
        <v>15651</v>
      </c>
    </row>
    <row r="25031" spans="1:4">
      <c r="A25031" s="57" t="s">
        <v>58780</v>
      </c>
      <c r="B25031" s="57" t="s">
        <v>12940</v>
      </c>
      <c r="C25031" s="57" t="s">
        <v>58781</v>
      </c>
      <c r="D25031" s="57" t="s">
        <v>58782</v>
      </c>
    </row>
    <row r="25032" spans="1:4">
      <c r="A25032" s="57" t="s">
        <v>58780</v>
      </c>
      <c r="B25032" s="57"/>
      <c r="C25032" s="57" t="s">
        <v>58783</v>
      </c>
      <c r="D25032" s="57" t="s">
        <v>58784</v>
      </c>
    </row>
    <row r="25033" spans="1:4">
      <c r="A25033" s="57" t="s">
        <v>58780</v>
      </c>
      <c r="B25033" s="57"/>
      <c r="C25033" s="57" t="s">
        <v>58785</v>
      </c>
      <c r="D25033" s="57" t="s">
        <v>58786</v>
      </c>
    </row>
    <row r="25034" spans="1:4">
      <c r="A25034" s="57" t="s">
        <v>58780</v>
      </c>
      <c r="B25034" s="57"/>
      <c r="C25034" s="57" t="s">
        <v>77552</v>
      </c>
      <c r="D25034" s="57" t="s">
        <v>77553</v>
      </c>
    </row>
    <row r="25035" spans="1:4">
      <c r="A25035" s="57" t="s">
        <v>58787</v>
      </c>
      <c r="B25035" s="57" t="s">
        <v>12940</v>
      </c>
      <c r="C25035" s="57" t="s">
        <v>58788</v>
      </c>
      <c r="D25035" s="57" t="s">
        <v>58789</v>
      </c>
    </row>
    <row r="25036" spans="1:4">
      <c r="A25036" s="57" t="s">
        <v>58787</v>
      </c>
      <c r="B25036" s="57"/>
      <c r="C25036" s="57" t="s">
        <v>58790</v>
      </c>
      <c r="D25036" s="57" t="s">
        <v>58789</v>
      </c>
    </row>
    <row r="25037" spans="1:4">
      <c r="A25037" s="57" t="s">
        <v>58787</v>
      </c>
      <c r="B25037" s="57"/>
      <c r="C25037" s="57" t="s">
        <v>58791</v>
      </c>
      <c r="D25037" s="57" t="s">
        <v>58792</v>
      </c>
    </row>
    <row r="25038" spans="1:4">
      <c r="A25038" s="57" t="s">
        <v>58787</v>
      </c>
      <c r="B25038" s="57"/>
      <c r="C25038" s="57" t="s">
        <v>58793</v>
      </c>
      <c r="D25038" s="57" t="s">
        <v>58789</v>
      </c>
    </row>
    <row r="25039" spans="1:4">
      <c r="A25039" s="57" t="s">
        <v>58787</v>
      </c>
      <c r="B25039" s="57"/>
      <c r="C25039" s="57" t="s">
        <v>58794</v>
      </c>
      <c r="D25039" s="57" t="s">
        <v>58789</v>
      </c>
    </row>
    <row r="25040" spans="1:4">
      <c r="A25040" s="57" t="s">
        <v>58795</v>
      </c>
      <c r="B25040" s="57" t="s">
        <v>12940</v>
      </c>
      <c r="C25040" s="57" t="s">
        <v>58796</v>
      </c>
      <c r="D25040" s="57" t="s">
        <v>58797</v>
      </c>
    </row>
    <row r="25041" spans="1:4">
      <c r="A25041" s="57" t="s">
        <v>58795</v>
      </c>
      <c r="B25041" s="57"/>
      <c r="C25041" s="57" t="s">
        <v>58798</v>
      </c>
      <c r="D25041" s="57" t="s">
        <v>58797</v>
      </c>
    </row>
    <row r="25042" spans="1:4">
      <c r="A25042" s="57" t="s">
        <v>58799</v>
      </c>
      <c r="B25042" s="57" t="s">
        <v>12940</v>
      </c>
      <c r="C25042" s="57" t="s">
        <v>58800</v>
      </c>
      <c r="D25042" s="57" t="s">
        <v>58801</v>
      </c>
    </row>
    <row r="25043" spans="1:4">
      <c r="A25043" s="57" t="s">
        <v>58799</v>
      </c>
      <c r="B25043" s="57"/>
      <c r="C25043" s="57" t="s">
        <v>58802</v>
      </c>
      <c r="D25043" s="57" t="s">
        <v>58803</v>
      </c>
    </row>
    <row r="25044" spans="1:4">
      <c r="A25044" s="57" t="s">
        <v>58799</v>
      </c>
      <c r="B25044" s="57"/>
      <c r="C25044" s="57" t="s">
        <v>58804</v>
      </c>
      <c r="D25044" s="57" t="s">
        <v>58805</v>
      </c>
    </row>
    <row r="25045" spans="1:4">
      <c r="A25045" s="57" t="s">
        <v>58799</v>
      </c>
      <c r="B25045" s="57"/>
      <c r="C25045" s="57" t="s">
        <v>58806</v>
      </c>
      <c r="D25045" s="57" t="s">
        <v>58807</v>
      </c>
    </row>
    <row r="25046" spans="1:4">
      <c r="A25046" s="57" t="s">
        <v>58799</v>
      </c>
      <c r="B25046" s="57"/>
      <c r="C25046" s="57" t="s">
        <v>58808</v>
      </c>
      <c r="D25046" s="57" t="s">
        <v>58809</v>
      </c>
    </row>
    <row r="25047" spans="1:4">
      <c r="A25047" s="57" t="s">
        <v>58799</v>
      </c>
      <c r="B25047" s="57"/>
      <c r="C25047" s="57" t="s">
        <v>75589</v>
      </c>
      <c r="D25047" s="57" t="s">
        <v>75590</v>
      </c>
    </row>
    <row r="25048" spans="1:4">
      <c r="A25048" s="57" t="s">
        <v>58810</v>
      </c>
      <c r="B25048" s="57" t="s">
        <v>12940</v>
      </c>
      <c r="C25048" s="57" t="s">
        <v>58811</v>
      </c>
      <c r="D25048" s="57" t="s">
        <v>58812</v>
      </c>
    </row>
    <row r="25049" spans="1:4">
      <c r="A25049" s="57" t="s">
        <v>58810</v>
      </c>
      <c r="B25049" s="57"/>
      <c r="C25049" s="57" t="s">
        <v>58813</v>
      </c>
      <c r="D25049" s="57" t="s">
        <v>58814</v>
      </c>
    </row>
    <row r="25050" spans="1:4">
      <c r="A25050" s="57" t="s">
        <v>58815</v>
      </c>
      <c r="B25050" s="57" t="s">
        <v>12940</v>
      </c>
      <c r="C25050" s="57" t="s">
        <v>58816</v>
      </c>
      <c r="D25050" s="57" t="s">
        <v>58817</v>
      </c>
    </row>
    <row r="25051" spans="1:4">
      <c r="A25051" s="57" t="s">
        <v>58815</v>
      </c>
      <c r="B25051" s="57"/>
      <c r="C25051" s="57" t="s">
        <v>58818</v>
      </c>
      <c r="D25051" s="57" t="s">
        <v>58819</v>
      </c>
    </row>
    <row r="25052" spans="1:4">
      <c r="A25052" s="57" t="s">
        <v>58815</v>
      </c>
      <c r="B25052" s="57"/>
      <c r="C25052" s="57" t="s">
        <v>58820</v>
      </c>
      <c r="D25052" s="57" t="s">
        <v>58821</v>
      </c>
    </row>
    <row r="25053" spans="1:4">
      <c r="A25053" s="57" t="s">
        <v>58815</v>
      </c>
      <c r="B25053" s="57"/>
      <c r="C25053" s="57" t="s">
        <v>58822</v>
      </c>
      <c r="D25053" s="57" t="s">
        <v>58823</v>
      </c>
    </row>
    <row r="25054" spans="1:4">
      <c r="A25054" s="57" t="s">
        <v>58824</v>
      </c>
      <c r="B25054" s="57" t="s">
        <v>12940</v>
      </c>
      <c r="C25054" s="57" t="s">
        <v>58825</v>
      </c>
      <c r="D25054" s="57" t="s">
        <v>58826</v>
      </c>
    </row>
    <row r="25055" spans="1:4">
      <c r="A25055" s="57" t="s">
        <v>58827</v>
      </c>
      <c r="B25055" s="57" t="s">
        <v>12940</v>
      </c>
      <c r="C25055" s="57" t="s">
        <v>58828</v>
      </c>
      <c r="D25055" s="57" t="s">
        <v>19034</v>
      </c>
    </row>
    <row r="25056" spans="1:4">
      <c r="A25056" s="57" t="s">
        <v>58829</v>
      </c>
      <c r="B25056" s="57" t="s">
        <v>12940</v>
      </c>
      <c r="C25056" s="57" t="s">
        <v>58830</v>
      </c>
      <c r="D25056" s="57" t="s">
        <v>58831</v>
      </c>
    </row>
    <row r="25057" spans="1:4">
      <c r="A25057" s="57" t="s">
        <v>58829</v>
      </c>
      <c r="B25057" s="57"/>
      <c r="C25057" s="57" t="s">
        <v>58832</v>
      </c>
      <c r="D25057" s="57" t="s">
        <v>58833</v>
      </c>
    </row>
    <row r="25058" spans="1:4">
      <c r="A25058" s="57" t="s">
        <v>58829</v>
      </c>
      <c r="B25058" s="57"/>
      <c r="C25058" s="57" t="s">
        <v>75591</v>
      </c>
      <c r="D25058" s="57" t="s">
        <v>75592</v>
      </c>
    </row>
    <row r="25059" spans="1:4">
      <c r="A25059" s="57" t="s">
        <v>58834</v>
      </c>
      <c r="B25059" s="57" t="s">
        <v>12940</v>
      </c>
      <c r="C25059" s="57" t="s">
        <v>58835</v>
      </c>
      <c r="D25059" s="57" t="s">
        <v>58836</v>
      </c>
    </row>
    <row r="25060" spans="1:4">
      <c r="A25060" s="57" t="s">
        <v>58834</v>
      </c>
      <c r="B25060" s="57"/>
      <c r="C25060" s="57" t="s">
        <v>58837</v>
      </c>
      <c r="D25060" s="57" t="s">
        <v>58838</v>
      </c>
    </row>
    <row r="25061" spans="1:4">
      <c r="A25061" s="57" t="s">
        <v>58839</v>
      </c>
      <c r="B25061" s="57" t="s">
        <v>12940</v>
      </c>
      <c r="C25061" s="57" t="s">
        <v>58840</v>
      </c>
      <c r="D25061" s="57" t="s">
        <v>58841</v>
      </c>
    </row>
    <row r="25062" spans="1:4">
      <c r="A25062" s="57" t="s">
        <v>58839</v>
      </c>
      <c r="B25062" s="57"/>
      <c r="C25062" s="57" t="s">
        <v>58842</v>
      </c>
      <c r="D25062" s="57" t="s">
        <v>58843</v>
      </c>
    </row>
    <row r="25063" spans="1:4">
      <c r="A25063" s="57" t="s">
        <v>58839</v>
      </c>
      <c r="B25063" s="57"/>
      <c r="C25063" s="57" t="s">
        <v>58844</v>
      </c>
      <c r="D25063" s="57" t="s">
        <v>58845</v>
      </c>
    </row>
    <row r="25064" spans="1:4">
      <c r="A25064" s="57" t="s">
        <v>58839</v>
      </c>
      <c r="B25064" s="57"/>
      <c r="C25064" s="57" t="s">
        <v>58846</v>
      </c>
      <c r="D25064" s="57" t="s">
        <v>58847</v>
      </c>
    </row>
    <row r="25065" spans="1:4">
      <c r="A25065" s="57" t="s">
        <v>58839</v>
      </c>
      <c r="B25065" s="57"/>
      <c r="C25065" s="57" t="s">
        <v>75593</v>
      </c>
      <c r="D25065" s="57" t="s">
        <v>75594</v>
      </c>
    </row>
    <row r="25066" spans="1:4">
      <c r="A25066" s="57" t="s">
        <v>58848</v>
      </c>
      <c r="B25066" s="57" t="s">
        <v>12940</v>
      </c>
      <c r="C25066" s="57" t="s">
        <v>58849</v>
      </c>
      <c r="D25066" s="57" t="s">
        <v>58850</v>
      </c>
    </row>
    <row r="25067" spans="1:4">
      <c r="A25067" s="57" t="s">
        <v>10244</v>
      </c>
      <c r="B25067" s="57" t="s">
        <v>2650</v>
      </c>
      <c r="C25067" s="57" t="s">
        <v>10245</v>
      </c>
      <c r="D25067" s="57" t="s">
        <v>10246</v>
      </c>
    </row>
    <row r="25068" spans="1:4">
      <c r="A25068" s="57" t="s">
        <v>10244</v>
      </c>
      <c r="B25068" s="57" t="s">
        <v>2650</v>
      </c>
      <c r="C25068" s="57" t="s">
        <v>13406</v>
      </c>
      <c r="D25068" s="57" t="s">
        <v>13407</v>
      </c>
    </row>
    <row r="25069" spans="1:4">
      <c r="A25069" s="57" t="s">
        <v>10244</v>
      </c>
      <c r="B25069" s="57" t="s">
        <v>2650</v>
      </c>
      <c r="C25069" s="57" t="s">
        <v>13408</v>
      </c>
      <c r="D25069" s="57" t="s">
        <v>13409</v>
      </c>
    </row>
    <row r="25070" spans="1:4">
      <c r="A25070" s="57" t="s">
        <v>10244</v>
      </c>
      <c r="B25070" s="57" t="s">
        <v>2650</v>
      </c>
      <c r="C25070" s="57" t="s">
        <v>13410</v>
      </c>
      <c r="D25070" s="57" t="s">
        <v>13411</v>
      </c>
    </row>
    <row r="25071" spans="1:4">
      <c r="A25071" s="57" t="s">
        <v>8068</v>
      </c>
      <c r="B25071" s="57" t="s">
        <v>2650</v>
      </c>
      <c r="C25071" s="57" t="s">
        <v>6262</v>
      </c>
      <c r="D25071" s="57" t="s">
        <v>9464</v>
      </c>
    </row>
    <row r="25072" spans="1:4">
      <c r="A25072" s="57" t="s">
        <v>8068</v>
      </c>
      <c r="B25072" s="57" t="s">
        <v>2650</v>
      </c>
      <c r="C25072" s="57" t="s">
        <v>13412</v>
      </c>
      <c r="D25072" s="57" t="s">
        <v>13413</v>
      </c>
    </row>
    <row r="25073" spans="1:4">
      <c r="A25073" s="57" t="s">
        <v>8068</v>
      </c>
      <c r="B25073" s="57" t="s">
        <v>2650</v>
      </c>
      <c r="C25073" s="57" t="s">
        <v>13414</v>
      </c>
      <c r="D25073" s="57" t="s">
        <v>13409</v>
      </c>
    </row>
    <row r="25074" spans="1:4">
      <c r="A25074" s="57" t="s">
        <v>8068</v>
      </c>
      <c r="B25074" s="57" t="s">
        <v>2650</v>
      </c>
      <c r="C25074" s="57" t="s">
        <v>13415</v>
      </c>
      <c r="D25074" s="57" t="s">
        <v>13411</v>
      </c>
    </row>
    <row r="25075" spans="1:4">
      <c r="A25075" s="57" t="s">
        <v>8068</v>
      </c>
      <c r="B25075" s="57" t="s">
        <v>2650</v>
      </c>
      <c r="C25075" s="57" t="s">
        <v>13416</v>
      </c>
      <c r="D25075" s="57" t="s">
        <v>13417</v>
      </c>
    </row>
    <row r="25076" spans="1:4">
      <c r="A25076" s="57" t="s">
        <v>8069</v>
      </c>
      <c r="B25076" s="57" t="s">
        <v>2650</v>
      </c>
      <c r="C25076" s="57" t="s">
        <v>7497</v>
      </c>
      <c r="D25076" s="57" t="s">
        <v>9465</v>
      </c>
    </row>
    <row r="25077" spans="1:4">
      <c r="A25077" s="57" t="s">
        <v>8069</v>
      </c>
      <c r="B25077" s="57" t="s">
        <v>2650</v>
      </c>
      <c r="C25077" s="57" t="s">
        <v>13418</v>
      </c>
      <c r="D25077" s="57" t="s">
        <v>13419</v>
      </c>
    </row>
    <row r="25078" spans="1:4">
      <c r="A25078" s="57" t="s">
        <v>13420</v>
      </c>
      <c r="B25078" s="57" t="s">
        <v>10844</v>
      </c>
      <c r="C25078" s="57" t="s">
        <v>13421</v>
      </c>
      <c r="D25078" s="57" t="s">
        <v>13422</v>
      </c>
    </row>
    <row r="25079" spans="1:4">
      <c r="A25079" s="57" t="s">
        <v>13423</v>
      </c>
      <c r="B25079" s="57" t="s">
        <v>10844</v>
      </c>
      <c r="C25079" s="57" t="s">
        <v>13424</v>
      </c>
      <c r="D25079" s="57" t="s">
        <v>13425</v>
      </c>
    </row>
    <row r="25080" spans="1:4">
      <c r="A25080" s="57" t="s">
        <v>13426</v>
      </c>
      <c r="B25080" s="57" t="s">
        <v>10844</v>
      </c>
      <c r="C25080" s="57" t="s">
        <v>13427</v>
      </c>
      <c r="D25080" s="57" t="s">
        <v>13428</v>
      </c>
    </row>
    <row r="25081" spans="1:4">
      <c r="A25081" s="57" t="s">
        <v>75595</v>
      </c>
      <c r="B25081" s="57" t="s">
        <v>10844</v>
      </c>
      <c r="C25081" s="57" t="s">
        <v>75596</v>
      </c>
      <c r="D25081" s="57" t="s">
        <v>75597</v>
      </c>
    </row>
    <row r="25082" spans="1:4">
      <c r="A25082" s="57" t="s">
        <v>17644</v>
      </c>
      <c r="B25082" s="57" t="s">
        <v>10844</v>
      </c>
      <c r="C25082" s="57" t="s">
        <v>17645</v>
      </c>
      <c r="D25082" s="57" t="s">
        <v>17646</v>
      </c>
    </row>
    <row r="25083" spans="1:4">
      <c r="A25083" s="57" t="s">
        <v>58851</v>
      </c>
      <c r="B25083" s="57" t="s">
        <v>12940</v>
      </c>
      <c r="C25083" s="57" t="s">
        <v>58852</v>
      </c>
      <c r="D25083" s="57" t="s">
        <v>58853</v>
      </c>
    </row>
    <row r="25084" spans="1:4">
      <c r="A25084" s="57" t="s">
        <v>58851</v>
      </c>
      <c r="B25084" s="57"/>
      <c r="C25084" s="57" t="s">
        <v>58854</v>
      </c>
      <c r="D25084" s="57" t="s">
        <v>58855</v>
      </c>
    </row>
    <row r="25085" spans="1:4">
      <c r="A25085" s="57" t="s">
        <v>58851</v>
      </c>
      <c r="B25085" s="57"/>
      <c r="C25085" s="57" t="s">
        <v>58856</v>
      </c>
      <c r="D25085" s="57" t="s">
        <v>58857</v>
      </c>
    </row>
    <row r="25086" spans="1:4">
      <c r="A25086" s="57" t="s">
        <v>58851</v>
      </c>
      <c r="B25086" s="57"/>
      <c r="C25086" s="57" t="s">
        <v>75598</v>
      </c>
      <c r="D25086" s="57" t="s">
        <v>75599</v>
      </c>
    </row>
    <row r="25087" spans="1:4">
      <c r="A25087" s="57" t="s">
        <v>58851</v>
      </c>
      <c r="B25087" s="57"/>
      <c r="C25087" s="57" t="s">
        <v>75600</v>
      </c>
      <c r="D25087" s="57" t="s">
        <v>75601</v>
      </c>
    </row>
    <row r="25088" spans="1:4">
      <c r="A25088" s="57" t="s">
        <v>58851</v>
      </c>
      <c r="B25088" s="57"/>
      <c r="C25088" s="57" t="s">
        <v>75602</v>
      </c>
      <c r="D25088" s="57" t="s">
        <v>75603</v>
      </c>
    </row>
    <row r="25089" spans="1:4">
      <c r="A25089" s="57" t="s">
        <v>58858</v>
      </c>
      <c r="B25089" s="57" t="s">
        <v>12940</v>
      </c>
      <c r="C25089" s="57" t="s">
        <v>58859</v>
      </c>
      <c r="D25089" s="57" t="s">
        <v>58860</v>
      </c>
    </row>
    <row r="25090" spans="1:4">
      <c r="A25090" s="57" t="s">
        <v>58861</v>
      </c>
      <c r="B25090" s="57" t="s">
        <v>12940</v>
      </c>
      <c r="C25090" s="57" t="s">
        <v>58862</v>
      </c>
      <c r="D25090" s="57" t="s">
        <v>58863</v>
      </c>
    </row>
    <row r="25091" spans="1:4">
      <c r="A25091" s="57" t="s">
        <v>58864</v>
      </c>
      <c r="B25091" s="57" t="s">
        <v>12940</v>
      </c>
      <c r="C25091" s="57" t="s">
        <v>58865</v>
      </c>
      <c r="D25091" s="57" t="s">
        <v>58866</v>
      </c>
    </row>
    <row r="25092" spans="1:4">
      <c r="A25092" s="57" t="s">
        <v>58864</v>
      </c>
      <c r="B25092" s="57"/>
      <c r="C25092" s="57" t="s">
        <v>58867</v>
      </c>
      <c r="D25092" s="57" t="s">
        <v>58868</v>
      </c>
    </row>
    <row r="25093" spans="1:4">
      <c r="A25093" s="57" t="s">
        <v>58869</v>
      </c>
      <c r="B25093" s="57" t="s">
        <v>12940</v>
      </c>
      <c r="C25093" s="57" t="s">
        <v>58870</v>
      </c>
      <c r="D25093" s="57" t="s">
        <v>58871</v>
      </c>
    </row>
    <row r="25094" spans="1:4">
      <c r="A25094" s="57" t="s">
        <v>58872</v>
      </c>
      <c r="B25094" s="57" t="s">
        <v>12940</v>
      </c>
      <c r="C25094" s="57" t="s">
        <v>58873</v>
      </c>
      <c r="D25094" s="57" t="s">
        <v>58874</v>
      </c>
    </row>
    <row r="25095" spans="1:4">
      <c r="A25095" s="57" t="s">
        <v>58872</v>
      </c>
      <c r="B25095" s="57"/>
      <c r="C25095" s="57" t="s">
        <v>58875</v>
      </c>
      <c r="D25095" s="57" t="s">
        <v>58874</v>
      </c>
    </row>
    <row r="25096" spans="1:4">
      <c r="A25096" s="57" t="s">
        <v>58872</v>
      </c>
      <c r="B25096" s="57"/>
      <c r="C25096" s="57" t="s">
        <v>58876</v>
      </c>
      <c r="D25096" s="57" t="s">
        <v>58874</v>
      </c>
    </row>
    <row r="25097" spans="1:4">
      <c r="A25097" s="57" t="s">
        <v>58872</v>
      </c>
      <c r="B25097" s="57"/>
      <c r="C25097" s="57" t="s">
        <v>58877</v>
      </c>
      <c r="D25097" s="57" t="s">
        <v>58878</v>
      </c>
    </row>
    <row r="25098" spans="1:4">
      <c r="A25098" s="57" t="s">
        <v>58872</v>
      </c>
      <c r="B25098" s="57"/>
      <c r="C25098" s="57" t="s">
        <v>58879</v>
      </c>
      <c r="D25098" s="57" t="s">
        <v>58880</v>
      </c>
    </row>
    <row r="25099" spans="1:4">
      <c r="A25099" s="57" t="s">
        <v>58872</v>
      </c>
      <c r="B25099" s="57"/>
      <c r="C25099" s="57" t="s">
        <v>58881</v>
      </c>
      <c r="D25099" s="57" t="s">
        <v>58880</v>
      </c>
    </row>
    <row r="25100" spans="1:4">
      <c r="A25100" s="57" t="s">
        <v>58872</v>
      </c>
      <c r="B25100" s="57"/>
      <c r="C25100" s="57" t="s">
        <v>58882</v>
      </c>
      <c r="D25100" s="57" t="s">
        <v>58883</v>
      </c>
    </row>
    <row r="25101" spans="1:4">
      <c r="A25101" s="57" t="s">
        <v>58884</v>
      </c>
      <c r="B25101" s="57" t="s">
        <v>12940</v>
      </c>
      <c r="C25101" s="57" t="s">
        <v>58885</v>
      </c>
      <c r="D25101" s="57" t="s">
        <v>58886</v>
      </c>
    </row>
    <row r="25102" spans="1:4">
      <c r="A25102" s="57" t="s">
        <v>58884</v>
      </c>
      <c r="B25102" s="57"/>
      <c r="C25102" s="57" t="s">
        <v>58887</v>
      </c>
      <c r="D25102" s="57" t="s">
        <v>58888</v>
      </c>
    </row>
    <row r="25103" spans="1:4">
      <c r="A25103" s="57" t="s">
        <v>58884</v>
      </c>
      <c r="B25103" s="57"/>
      <c r="C25103" s="57" t="s">
        <v>58889</v>
      </c>
      <c r="D25103" s="57" t="s">
        <v>58890</v>
      </c>
    </row>
    <row r="25104" spans="1:4">
      <c r="A25104" s="57" t="s">
        <v>58884</v>
      </c>
      <c r="B25104" s="57"/>
      <c r="C25104" s="57" t="s">
        <v>58891</v>
      </c>
      <c r="D25104" s="57" t="s">
        <v>58892</v>
      </c>
    </row>
    <row r="25105" spans="1:4">
      <c r="A25105" s="57" t="s">
        <v>10247</v>
      </c>
      <c r="B25105" s="57" t="s">
        <v>9595</v>
      </c>
      <c r="C25105" s="57" t="s">
        <v>10248</v>
      </c>
      <c r="D25105" s="57" t="s">
        <v>10249</v>
      </c>
    </row>
    <row r="25106" spans="1:4">
      <c r="A25106" s="57" t="s">
        <v>58893</v>
      </c>
      <c r="B25106" s="57" t="s">
        <v>12940</v>
      </c>
      <c r="C25106" s="57" t="s">
        <v>58894</v>
      </c>
      <c r="D25106" s="57" t="s">
        <v>58895</v>
      </c>
    </row>
    <row r="25107" spans="1:4">
      <c r="A25107" s="57" t="s">
        <v>58893</v>
      </c>
      <c r="B25107" s="57"/>
      <c r="C25107" s="57" t="s">
        <v>58896</v>
      </c>
      <c r="D25107" s="57" t="s">
        <v>58897</v>
      </c>
    </row>
    <row r="25108" spans="1:4">
      <c r="A25108" s="57" t="s">
        <v>58893</v>
      </c>
      <c r="B25108" s="57"/>
      <c r="C25108" s="57" t="s">
        <v>58898</v>
      </c>
      <c r="D25108" s="57" t="s">
        <v>58899</v>
      </c>
    </row>
    <row r="25109" spans="1:4">
      <c r="A25109" s="57" t="s">
        <v>58893</v>
      </c>
      <c r="B25109" s="57"/>
      <c r="C25109" s="57" t="s">
        <v>58900</v>
      </c>
      <c r="D25109" s="57" t="s">
        <v>58901</v>
      </c>
    </row>
    <row r="25110" spans="1:4">
      <c r="A25110" s="57" t="s">
        <v>58893</v>
      </c>
      <c r="B25110" s="57"/>
      <c r="C25110" s="57" t="s">
        <v>58902</v>
      </c>
      <c r="D25110" s="57" t="s">
        <v>58903</v>
      </c>
    </row>
    <row r="25111" spans="1:4">
      <c r="A25111" s="57" t="s">
        <v>58893</v>
      </c>
      <c r="B25111" s="57"/>
      <c r="C25111" s="57" t="s">
        <v>58904</v>
      </c>
      <c r="D25111" s="57" t="s">
        <v>58905</v>
      </c>
    </row>
    <row r="25112" spans="1:4">
      <c r="A25112" s="57" t="s">
        <v>58893</v>
      </c>
      <c r="B25112" s="57"/>
      <c r="C25112" s="57" t="s">
        <v>58906</v>
      </c>
      <c r="D25112" s="57" t="s">
        <v>58907</v>
      </c>
    </row>
    <row r="25113" spans="1:4">
      <c r="A25113" s="57" t="s">
        <v>58893</v>
      </c>
      <c r="B25113" s="57"/>
      <c r="C25113" s="57" t="s">
        <v>77554</v>
      </c>
      <c r="D25113" s="57" t="s">
        <v>77555</v>
      </c>
    </row>
    <row r="25114" spans="1:4">
      <c r="A25114" s="57" t="s">
        <v>58908</v>
      </c>
      <c r="B25114" s="57" t="s">
        <v>12940</v>
      </c>
      <c r="C25114" s="57" t="s">
        <v>58909</v>
      </c>
      <c r="D25114" s="57" t="s">
        <v>58910</v>
      </c>
    </row>
    <row r="25115" spans="1:4">
      <c r="A25115" s="57" t="s">
        <v>58908</v>
      </c>
      <c r="B25115" s="57"/>
      <c r="C25115" s="57" t="s">
        <v>58911</v>
      </c>
      <c r="D25115" s="57" t="s">
        <v>58912</v>
      </c>
    </row>
    <row r="25116" spans="1:4">
      <c r="A25116" s="57" t="s">
        <v>58908</v>
      </c>
      <c r="B25116" s="57"/>
      <c r="C25116" s="57" t="s">
        <v>58913</v>
      </c>
      <c r="D25116" s="57" t="s">
        <v>58914</v>
      </c>
    </row>
    <row r="25117" spans="1:4">
      <c r="A25117" s="57" t="s">
        <v>58908</v>
      </c>
      <c r="B25117" s="57"/>
      <c r="C25117" s="57" t="s">
        <v>58915</v>
      </c>
      <c r="D25117" s="57" t="s">
        <v>58916</v>
      </c>
    </row>
    <row r="25118" spans="1:4">
      <c r="A25118" s="57" t="s">
        <v>58917</v>
      </c>
      <c r="B25118" s="57" t="s">
        <v>12940</v>
      </c>
      <c r="C25118" s="57" t="s">
        <v>58918</v>
      </c>
      <c r="D25118" s="57" t="s">
        <v>58919</v>
      </c>
    </row>
    <row r="25119" spans="1:4">
      <c r="A25119" s="57" t="s">
        <v>58920</v>
      </c>
      <c r="B25119" s="57" t="s">
        <v>12940</v>
      </c>
      <c r="C25119" s="57" t="s">
        <v>58921</v>
      </c>
      <c r="D25119" s="57" t="s">
        <v>58922</v>
      </c>
    </row>
    <row r="25120" spans="1:4">
      <c r="A25120" s="57" t="s">
        <v>58923</v>
      </c>
      <c r="B25120" s="57" t="s">
        <v>12940</v>
      </c>
      <c r="C25120" s="57" t="s">
        <v>58924</v>
      </c>
      <c r="D25120" s="57" t="s">
        <v>58925</v>
      </c>
    </row>
    <row r="25121" spans="1:4">
      <c r="A25121" s="57" t="s">
        <v>58926</v>
      </c>
      <c r="B25121" s="57" t="s">
        <v>12940</v>
      </c>
      <c r="C25121" s="57" t="s">
        <v>58927</v>
      </c>
      <c r="D25121" s="57" t="s">
        <v>58928</v>
      </c>
    </row>
    <row r="25122" spans="1:4">
      <c r="A25122" s="57" t="s">
        <v>58926</v>
      </c>
      <c r="B25122" s="57"/>
      <c r="C25122" s="57" t="s">
        <v>58929</v>
      </c>
      <c r="D25122" s="57" t="s">
        <v>58930</v>
      </c>
    </row>
    <row r="25123" spans="1:4">
      <c r="A25123" s="57" t="s">
        <v>58926</v>
      </c>
      <c r="B25123" s="57"/>
      <c r="C25123" s="57" t="s">
        <v>58931</v>
      </c>
      <c r="D25123" s="57" t="s">
        <v>58932</v>
      </c>
    </row>
    <row r="25124" spans="1:4">
      <c r="A25124" s="57" t="s">
        <v>58926</v>
      </c>
      <c r="B25124" s="57"/>
      <c r="C25124" s="57" t="s">
        <v>58933</v>
      </c>
      <c r="D25124" s="57" t="s">
        <v>58934</v>
      </c>
    </row>
    <row r="25125" spans="1:4">
      <c r="A25125" s="57" t="s">
        <v>58926</v>
      </c>
      <c r="B25125" s="57"/>
      <c r="C25125" s="57" t="s">
        <v>58935</v>
      </c>
      <c r="D25125" s="57" t="s">
        <v>58936</v>
      </c>
    </row>
    <row r="25126" spans="1:4">
      <c r="A25126" s="57" t="s">
        <v>58926</v>
      </c>
      <c r="B25126" s="57"/>
      <c r="C25126" s="57" t="s">
        <v>58937</v>
      </c>
      <c r="D25126" s="57" t="s">
        <v>58938</v>
      </c>
    </row>
    <row r="25127" spans="1:4">
      <c r="A25127" s="57" t="s">
        <v>58926</v>
      </c>
      <c r="B25127" s="57"/>
      <c r="C25127" s="57" t="s">
        <v>58939</v>
      </c>
      <c r="D25127" s="57" t="s">
        <v>58940</v>
      </c>
    </row>
    <row r="25128" spans="1:4">
      <c r="A25128" s="57" t="s">
        <v>58926</v>
      </c>
      <c r="B25128" s="57"/>
      <c r="C25128" s="57" t="s">
        <v>58941</v>
      </c>
      <c r="D25128" s="57" t="s">
        <v>58942</v>
      </c>
    </row>
    <row r="25129" spans="1:4">
      <c r="A25129" s="57" t="s">
        <v>58926</v>
      </c>
      <c r="B25129" s="57"/>
      <c r="C25129" s="57" t="s">
        <v>58943</v>
      </c>
      <c r="D25129" s="57" t="s">
        <v>58944</v>
      </c>
    </row>
    <row r="25130" spans="1:4">
      <c r="A25130" s="57" t="s">
        <v>58926</v>
      </c>
      <c r="B25130" s="57"/>
      <c r="C25130" s="57" t="s">
        <v>58945</v>
      </c>
      <c r="D25130" s="57" t="s">
        <v>58946</v>
      </c>
    </row>
    <row r="25131" spans="1:4">
      <c r="A25131" s="57" t="s">
        <v>58926</v>
      </c>
      <c r="B25131" s="57"/>
      <c r="C25131" s="57" t="s">
        <v>58947</v>
      </c>
      <c r="D25131" s="57" t="s">
        <v>58948</v>
      </c>
    </row>
    <row r="25132" spans="1:4">
      <c r="A25132" s="57" t="s">
        <v>58926</v>
      </c>
      <c r="B25132" s="57"/>
      <c r="C25132" s="57" t="s">
        <v>58949</v>
      </c>
      <c r="D25132" s="57" t="s">
        <v>58950</v>
      </c>
    </row>
    <row r="25133" spans="1:4">
      <c r="A25133" s="57" t="s">
        <v>58951</v>
      </c>
      <c r="B25133" s="57" t="s">
        <v>12940</v>
      </c>
      <c r="C25133" s="57" t="s">
        <v>58952</v>
      </c>
      <c r="D25133" s="57" t="s">
        <v>58953</v>
      </c>
    </row>
    <row r="25134" spans="1:4">
      <c r="A25134" s="57" t="s">
        <v>58951</v>
      </c>
      <c r="B25134" s="57"/>
      <c r="C25134" s="57" t="s">
        <v>58954</v>
      </c>
      <c r="D25134" s="57" t="s">
        <v>58955</v>
      </c>
    </row>
    <row r="25135" spans="1:4">
      <c r="A25135" s="57" t="s">
        <v>58951</v>
      </c>
      <c r="B25135" s="57"/>
      <c r="C25135" s="57" t="s">
        <v>58956</v>
      </c>
      <c r="D25135" s="57" t="s">
        <v>58957</v>
      </c>
    </row>
    <row r="25136" spans="1:4">
      <c r="A25136" s="57" t="s">
        <v>58951</v>
      </c>
      <c r="B25136" s="57"/>
      <c r="C25136" s="57" t="s">
        <v>58958</v>
      </c>
      <c r="D25136" s="57" t="s">
        <v>58959</v>
      </c>
    </row>
    <row r="25137" spans="1:4">
      <c r="A25137" s="57" t="s">
        <v>58951</v>
      </c>
      <c r="B25137" s="57"/>
      <c r="C25137" s="57" t="s">
        <v>58960</v>
      </c>
      <c r="D25137" s="57" t="s">
        <v>58961</v>
      </c>
    </row>
    <row r="25138" spans="1:4">
      <c r="A25138" s="57" t="s">
        <v>58951</v>
      </c>
      <c r="B25138" s="57"/>
      <c r="C25138" s="57" t="s">
        <v>58962</v>
      </c>
      <c r="D25138" s="57" t="s">
        <v>58963</v>
      </c>
    </row>
    <row r="25139" spans="1:4">
      <c r="A25139" s="57" t="s">
        <v>58951</v>
      </c>
      <c r="B25139" s="57"/>
      <c r="C25139" s="57" t="s">
        <v>77556</v>
      </c>
      <c r="D25139" s="57" t="s">
        <v>77557</v>
      </c>
    </row>
    <row r="25140" spans="1:4">
      <c r="A25140" s="57" t="s">
        <v>58964</v>
      </c>
      <c r="B25140" s="57" t="s">
        <v>12940</v>
      </c>
      <c r="C25140" s="57" t="s">
        <v>58965</v>
      </c>
      <c r="D25140" s="57" t="s">
        <v>58966</v>
      </c>
    </row>
    <row r="25141" spans="1:4">
      <c r="A25141" s="57" t="s">
        <v>58964</v>
      </c>
      <c r="B25141" s="57"/>
      <c r="C25141" s="57" t="s">
        <v>58967</v>
      </c>
      <c r="D25141" s="57" t="s">
        <v>58968</v>
      </c>
    </row>
    <row r="25142" spans="1:4">
      <c r="A25142" s="57" t="s">
        <v>58964</v>
      </c>
      <c r="B25142" s="57"/>
      <c r="C25142" s="57" t="s">
        <v>58969</v>
      </c>
      <c r="D25142" s="57" t="s">
        <v>58970</v>
      </c>
    </row>
    <row r="25143" spans="1:4">
      <c r="A25143" s="57" t="s">
        <v>58964</v>
      </c>
      <c r="B25143" s="57"/>
      <c r="C25143" s="57" t="s">
        <v>58971</v>
      </c>
      <c r="D25143" s="57" t="s">
        <v>58972</v>
      </c>
    </row>
    <row r="25144" spans="1:4">
      <c r="A25144" s="57" t="s">
        <v>58964</v>
      </c>
      <c r="B25144" s="57"/>
      <c r="C25144" s="57" t="s">
        <v>58973</v>
      </c>
      <c r="D25144" s="57" t="s">
        <v>58974</v>
      </c>
    </row>
    <row r="25145" spans="1:4">
      <c r="A25145" s="57" t="s">
        <v>58964</v>
      </c>
      <c r="B25145" s="57"/>
      <c r="C25145" s="57" t="s">
        <v>58975</v>
      </c>
      <c r="D25145" s="57" t="s">
        <v>58976</v>
      </c>
    </row>
    <row r="25146" spans="1:4">
      <c r="A25146" s="57" t="s">
        <v>58964</v>
      </c>
      <c r="B25146" s="57"/>
      <c r="C25146" s="57" t="s">
        <v>58977</v>
      </c>
      <c r="D25146" s="57" t="s">
        <v>58978</v>
      </c>
    </row>
    <row r="25147" spans="1:4">
      <c r="A25147" s="57" t="s">
        <v>58979</v>
      </c>
      <c r="B25147" s="57" t="s">
        <v>12940</v>
      </c>
      <c r="C25147" s="57" t="s">
        <v>58980</v>
      </c>
      <c r="D25147" s="57" t="s">
        <v>58981</v>
      </c>
    </row>
    <row r="25148" spans="1:4">
      <c r="A25148" s="57" t="s">
        <v>58979</v>
      </c>
      <c r="B25148" s="57"/>
      <c r="C25148" s="57" t="s">
        <v>58982</v>
      </c>
      <c r="D25148" s="57" t="s">
        <v>58983</v>
      </c>
    </row>
    <row r="25149" spans="1:4">
      <c r="A25149" s="57" t="s">
        <v>58979</v>
      </c>
      <c r="B25149" s="57"/>
      <c r="C25149" s="57" t="s">
        <v>58984</v>
      </c>
      <c r="D25149" s="57" t="s">
        <v>58985</v>
      </c>
    </row>
    <row r="25150" spans="1:4">
      <c r="A25150" s="57" t="s">
        <v>58979</v>
      </c>
      <c r="B25150" s="57"/>
      <c r="C25150" s="57" t="s">
        <v>58986</v>
      </c>
      <c r="D25150" s="57" t="s">
        <v>58987</v>
      </c>
    </row>
    <row r="25151" spans="1:4">
      <c r="A25151" s="57" t="s">
        <v>58979</v>
      </c>
      <c r="B25151" s="57"/>
      <c r="C25151" s="57" t="s">
        <v>58988</v>
      </c>
      <c r="D25151" s="57" t="s">
        <v>58989</v>
      </c>
    </row>
    <row r="25152" spans="1:4">
      <c r="A25152" s="57" t="s">
        <v>58979</v>
      </c>
      <c r="B25152" s="57"/>
      <c r="C25152" s="57" t="s">
        <v>58990</v>
      </c>
      <c r="D25152" s="57" t="s">
        <v>58991</v>
      </c>
    </row>
    <row r="25153" spans="1:4">
      <c r="A25153" s="57" t="s">
        <v>58979</v>
      </c>
      <c r="B25153" s="57"/>
      <c r="C25153" s="57" t="s">
        <v>58992</v>
      </c>
      <c r="D25153" s="57" t="s">
        <v>58993</v>
      </c>
    </row>
    <row r="25154" spans="1:4">
      <c r="A25154" s="57" t="s">
        <v>58979</v>
      </c>
      <c r="B25154" s="57"/>
      <c r="C25154" s="57" t="s">
        <v>58994</v>
      </c>
      <c r="D25154" s="57" t="s">
        <v>58995</v>
      </c>
    </row>
    <row r="25155" spans="1:4">
      <c r="A25155" s="57" t="s">
        <v>58979</v>
      </c>
      <c r="B25155" s="57"/>
      <c r="C25155" s="57" t="s">
        <v>77558</v>
      </c>
      <c r="D25155" s="57" t="s">
        <v>77559</v>
      </c>
    </row>
    <row r="25156" spans="1:4">
      <c r="A25156" s="57" t="s">
        <v>58996</v>
      </c>
      <c r="B25156" s="57" t="s">
        <v>12940</v>
      </c>
      <c r="C25156" s="57" t="s">
        <v>58997</v>
      </c>
      <c r="D25156" s="57" t="s">
        <v>58998</v>
      </c>
    </row>
    <row r="25157" spans="1:4">
      <c r="A25157" s="57" t="s">
        <v>58996</v>
      </c>
      <c r="B25157" s="57"/>
      <c r="C25157" s="57" t="s">
        <v>58999</v>
      </c>
      <c r="D25157" s="57" t="s">
        <v>55833</v>
      </c>
    </row>
    <row r="25158" spans="1:4">
      <c r="A25158" s="57" t="s">
        <v>58996</v>
      </c>
      <c r="B25158" s="57"/>
      <c r="C25158" s="57" t="s">
        <v>59000</v>
      </c>
      <c r="D25158" s="57" t="s">
        <v>59001</v>
      </c>
    </row>
    <row r="25159" spans="1:4">
      <c r="A25159" s="57" t="s">
        <v>8313</v>
      </c>
      <c r="B25159" s="57" t="s">
        <v>2620</v>
      </c>
      <c r="C25159" s="57" t="s">
        <v>8311</v>
      </c>
      <c r="D25159" s="57" t="s">
        <v>8312</v>
      </c>
    </row>
    <row r="25160" spans="1:4">
      <c r="A25160" s="57" t="s">
        <v>8313</v>
      </c>
      <c r="B25160" s="57" t="s">
        <v>2620</v>
      </c>
      <c r="C25160" s="57" t="s">
        <v>8975</v>
      </c>
      <c r="D25160" s="57" t="s">
        <v>8976</v>
      </c>
    </row>
    <row r="25161" spans="1:4">
      <c r="A25161" s="57" t="s">
        <v>8313</v>
      </c>
      <c r="B25161" s="57" t="s">
        <v>2620</v>
      </c>
      <c r="C25161" s="57" t="s">
        <v>13429</v>
      </c>
      <c r="D25161" s="57" t="s">
        <v>13294</v>
      </c>
    </row>
    <row r="25162" spans="1:4">
      <c r="A25162" s="57" t="s">
        <v>8313</v>
      </c>
      <c r="B25162" s="57" t="s">
        <v>2620</v>
      </c>
      <c r="C25162" s="57" t="s">
        <v>15652</v>
      </c>
      <c r="D25162" s="57" t="s">
        <v>13296</v>
      </c>
    </row>
    <row r="25163" spans="1:4">
      <c r="A25163" s="57" t="s">
        <v>8313</v>
      </c>
      <c r="B25163" s="57" t="s">
        <v>2620</v>
      </c>
      <c r="C25163" s="57" t="s">
        <v>15653</v>
      </c>
      <c r="D25163" s="57" t="s">
        <v>17647</v>
      </c>
    </row>
    <row r="25164" spans="1:4">
      <c r="A25164" s="57" t="s">
        <v>8313</v>
      </c>
      <c r="B25164" s="57" t="s">
        <v>2620</v>
      </c>
      <c r="C25164" s="57" t="s">
        <v>17648</v>
      </c>
      <c r="D25164" s="57" t="s">
        <v>17649</v>
      </c>
    </row>
    <row r="25165" spans="1:4">
      <c r="A25165" s="57" t="s">
        <v>8313</v>
      </c>
      <c r="B25165" s="57" t="s">
        <v>2620</v>
      </c>
      <c r="C25165" s="57" t="s">
        <v>76819</v>
      </c>
      <c r="D25165" s="57" t="s">
        <v>76820</v>
      </c>
    </row>
    <row r="25166" spans="1:4">
      <c r="A25166" s="57" t="s">
        <v>59002</v>
      </c>
      <c r="B25166" s="57" t="s">
        <v>12940</v>
      </c>
      <c r="C25166" s="57" t="s">
        <v>59003</v>
      </c>
      <c r="D25166" s="57" t="s">
        <v>59004</v>
      </c>
    </row>
    <row r="25167" spans="1:4">
      <c r="A25167" s="57" t="s">
        <v>59002</v>
      </c>
      <c r="B25167" s="57"/>
      <c r="C25167" s="57" t="s">
        <v>59005</v>
      </c>
      <c r="D25167" s="57" t="s">
        <v>59006</v>
      </c>
    </row>
    <row r="25168" spans="1:4">
      <c r="A25168" s="57" t="s">
        <v>59002</v>
      </c>
      <c r="B25168" s="57"/>
      <c r="C25168" s="57" t="s">
        <v>59007</v>
      </c>
      <c r="D25168" s="57" t="s">
        <v>59008</v>
      </c>
    </row>
    <row r="25169" spans="1:4">
      <c r="A25169" s="57" t="s">
        <v>59002</v>
      </c>
      <c r="B25169" s="57"/>
      <c r="C25169" s="57" t="s">
        <v>59009</v>
      </c>
      <c r="D25169" s="57" t="s">
        <v>59010</v>
      </c>
    </row>
    <row r="25170" spans="1:4">
      <c r="A25170" s="57" t="s">
        <v>59002</v>
      </c>
      <c r="B25170" s="57"/>
      <c r="C25170" s="57" t="s">
        <v>59011</v>
      </c>
      <c r="D25170" s="57" t="s">
        <v>59012</v>
      </c>
    </row>
    <row r="25171" spans="1:4">
      <c r="A25171" s="57" t="s">
        <v>59002</v>
      </c>
      <c r="B25171" s="57"/>
      <c r="C25171" s="57" t="s">
        <v>59013</v>
      </c>
      <c r="D25171" s="57" t="s">
        <v>59014</v>
      </c>
    </row>
    <row r="25172" spans="1:4">
      <c r="A25172" s="57" t="s">
        <v>59002</v>
      </c>
      <c r="B25172" s="57"/>
      <c r="C25172" s="57" t="s">
        <v>59015</v>
      </c>
      <c r="D25172" s="57" t="s">
        <v>59016</v>
      </c>
    </row>
    <row r="25173" spans="1:4">
      <c r="A25173" s="57" t="s">
        <v>59002</v>
      </c>
      <c r="B25173" s="57"/>
      <c r="C25173" s="57" t="s">
        <v>77560</v>
      </c>
      <c r="D25173" s="57" t="s">
        <v>77561</v>
      </c>
    </row>
    <row r="25174" spans="1:4">
      <c r="A25174" s="57" t="s">
        <v>59017</v>
      </c>
      <c r="B25174" s="57" t="s">
        <v>12940</v>
      </c>
      <c r="C25174" s="57" t="s">
        <v>59018</v>
      </c>
      <c r="D25174" s="57" t="s">
        <v>59019</v>
      </c>
    </row>
    <row r="25175" spans="1:4">
      <c r="A25175" s="57" t="s">
        <v>59017</v>
      </c>
      <c r="B25175" s="57"/>
      <c r="C25175" s="57" t="s">
        <v>59020</v>
      </c>
      <c r="D25175" s="57" t="s">
        <v>59021</v>
      </c>
    </row>
    <row r="25176" spans="1:4">
      <c r="A25176" s="57" t="s">
        <v>59017</v>
      </c>
      <c r="B25176" s="57"/>
      <c r="C25176" s="57" t="s">
        <v>59022</v>
      </c>
      <c r="D25176" s="57" t="s">
        <v>59023</v>
      </c>
    </row>
    <row r="25177" spans="1:4">
      <c r="A25177" s="57" t="s">
        <v>59017</v>
      </c>
      <c r="B25177" s="57"/>
      <c r="C25177" s="57" t="s">
        <v>59024</v>
      </c>
      <c r="D25177" s="57" t="s">
        <v>59025</v>
      </c>
    </row>
    <row r="25178" spans="1:4">
      <c r="A25178" s="57" t="s">
        <v>59017</v>
      </c>
      <c r="B25178" s="57"/>
      <c r="C25178" s="57" t="s">
        <v>59026</v>
      </c>
      <c r="D25178" s="57" t="s">
        <v>59027</v>
      </c>
    </row>
    <row r="25179" spans="1:4">
      <c r="A25179" s="57" t="s">
        <v>59017</v>
      </c>
      <c r="B25179" s="57"/>
      <c r="C25179" s="57" t="s">
        <v>59028</v>
      </c>
      <c r="D25179" s="57" t="s">
        <v>59029</v>
      </c>
    </row>
    <row r="25180" spans="1:4">
      <c r="A25180" s="57" t="s">
        <v>59017</v>
      </c>
      <c r="B25180" s="57"/>
      <c r="C25180" s="57" t="s">
        <v>76821</v>
      </c>
      <c r="D25180" s="57" t="s">
        <v>76822</v>
      </c>
    </row>
    <row r="25181" spans="1:4">
      <c r="A25181" s="57" t="s">
        <v>59030</v>
      </c>
      <c r="B25181" s="57" t="s">
        <v>12940</v>
      </c>
      <c r="C25181" s="57" t="s">
        <v>59031</v>
      </c>
      <c r="D25181" s="57" t="s">
        <v>59032</v>
      </c>
    </row>
    <row r="25182" spans="1:4">
      <c r="A25182" s="57" t="s">
        <v>59030</v>
      </c>
      <c r="B25182" s="57"/>
      <c r="C25182" s="57" t="s">
        <v>59033</v>
      </c>
      <c r="D25182" s="57" t="s">
        <v>59034</v>
      </c>
    </row>
    <row r="25183" spans="1:4">
      <c r="A25183" s="57" t="s">
        <v>59030</v>
      </c>
      <c r="B25183" s="57"/>
      <c r="C25183" s="57" t="s">
        <v>59035</v>
      </c>
      <c r="D25183" s="57" t="s">
        <v>59036</v>
      </c>
    </row>
    <row r="25184" spans="1:4">
      <c r="A25184" s="57" t="s">
        <v>59030</v>
      </c>
      <c r="B25184" s="57"/>
      <c r="C25184" s="57" t="s">
        <v>59037</v>
      </c>
      <c r="D25184" s="57" t="s">
        <v>59038</v>
      </c>
    </row>
    <row r="25185" spans="1:4">
      <c r="A25185" s="57" t="s">
        <v>59030</v>
      </c>
      <c r="B25185" s="57"/>
      <c r="C25185" s="57" t="s">
        <v>59039</v>
      </c>
      <c r="D25185" s="57" t="s">
        <v>59040</v>
      </c>
    </row>
    <row r="25186" spans="1:4">
      <c r="A25186" s="57" t="s">
        <v>59030</v>
      </c>
      <c r="B25186" s="57"/>
      <c r="C25186" s="57" t="s">
        <v>59041</v>
      </c>
      <c r="D25186" s="57" t="s">
        <v>59042</v>
      </c>
    </row>
    <row r="25187" spans="1:4">
      <c r="A25187" s="57" t="s">
        <v>59030</v>
      </c>
      <c r="B25187" s="57"/>
      <c r="C25187" s="57" t="s">
        <v>59043</v>
      </c>
      <c r="D25187" s="57" t="s">
        <v>59044</v>
      </c>
    </row>
    <row r="25188" spans="1:4">
      <c r="A25188" s="57" t="s">
        <v>59030</v>
      </c>
      <c r="B25188" s="57"/>
      <c r="C25188" s="57" t="s">
        <v>59045</v>
      </c>
      <c r="D25188" s="57" t="s">
        <v>59046</v>
      </c>
    </row>
    <row r="25189" spans="1:4">
      <c r="A25189" s="57" t="s">
        <v>59030</v>
      </c>
      <c r="B25189" s="57"/>
      <c r="C25189" s="57" t="s">
        <v>59047</v>
      </c>
      <c r="D25189" s="57" t="s">
        <v>59048</v>
      </c>
    </row>
    <row r="25190" spans="1:4">
      <c r="A25190" s="57" t="s">
        <v>59049</v>
      </c>
      <c r="B25190" s="57" t="s">
        <v>12940</v>
      </c>
      <c r="C25190" s="57" t="s">
        <v>59050</v>
      </c>
      <c r="D25190" s="57" t="s">
        <v>59051</v>
      </c>
    </row>
    <row r="25191" spans="1:4">
      <c r="A25191" s="57" t="s">
        <v>59052</v>
      </c>
      <c r="B25191" s="57" t="s">
        <v>12940</v>
      </c>
      <c r="C25191" s="57" t="s">
        <v>59053</v>
      </c>
      <c r="D25191" s="57" t="s">
        <v>59054</v>
      </c>
    </row>
    <row r="25192" spans="1:4">
      <c r="A25192" s="57" t="s">
        <v>59055</v>
      </c>
      <c r="B25192" s="57" t="s">
        <v>12940</v>
      </c>
      <c r="C25192" s="57" t="s">
        <v>59056</v>
      </c>
      <c r="D25192" s="57" t="s">
        <v>59057</v>
      </c>
    </row>
    <row r="25193" spans="1:4">
      <c r="A25193" s="57" t="s">
        <v>59058</v>
      </c>
      <c r="B25193" s="57" t="s">
        <v>12940</v>
      </c>
      <c r="C25193" s="57" t="s">
        <v>59059</v>
      </c>
      <c r="D25193" s="57" t="s">
        <v>59060</v>
      </c>
    </row>
    <row r="25194" spans="1:4">
      <c r="A25194" s="57" t="s">
        <v>59058</v>
      </c>
      <c r="B25194" s="57"/>
      <c r="C25194" s="57" t="s">
        <v>59061</v>
      </c>
      <c r="D25194" s="57" t="s">
        <v>59062</v>
      </c>
    </row>
    <row r="25195" spans="1:4">
      <c r="A25195" s="57" t="s">
        <v>59063</v>
      </c>
      <c r="B25195" s="57" t="s">
        <v>12940</v>
      </c>
      <c r="C25195" s="57" t="s">
        <v>59064</v>
      </c>
      <c r="D25195" s="57" t="s">
        <v>59065</v>
      </c>
    </row>
    <row r="25196" spans="1:4">
      <c r="A25196" s="57" t="s">
        <v>59063</v>
      </c>
      <c r="B25196" s="57"/>
      <c r="C25196" s="57" t="s">
        <v>59066</v>
      </c>
      <c r="D25196" s="57" t="s">
        <v>59065</v>
      </c>
    </row>
    <row r="25197" spans="1:4">
      <c r="A25197" s="57" t="s">
        <v>59067</v>
      </c>
      <c r="B25197" s="57" t="s">
        <v>12940</v>
      </c>
      <c r="C25197" s="57" t="s">
        <v>59068</v>
      </c>
      <c r="D25197" s="57" t="s">
        <v>19034</v>
      </c>
    </row>
    <row r="25198" spans="1:4">
      <c r="A25198" s="57" t="s">
        <v>59069</v>
      </c>
      <c r="B25198" s="57" t="s">
        <v>12940</v>
      </c>
      <c r="C25198" s="57" t="s">
        <v>59070</v>
      </c>
      <c r="D25198" s="57" t="s">
        <v>2836</v>
      </c>
    </row>
    <row r="25199" spans="1:4">
      <c r="A25199" s="57" t="s">
        <v>59071</v>
      </c>
      <c r="B25199" s="57" t="s">
        <v>12940</v>
      </c>
      <c r="C25199" s="57" t="s">
        <v>59072</v>
      </c>
      <c r="D25199" s="57" t="s">
        <v>59073</v>
      </c>
    </row>
    <row r="25200" spans="1:4">
      <c r="A25200" s="57" t="s">
        <v>59074</v>
      </c>
      <c r="B25200" s="57" t="s">
        <v>12940</v>
      </c>
      <c r="C25200" s="57" t="s">
        <v>59075</v>
      </c>
      <c r="D25200" s="57" t="s">
        <v>59076</v>
      </c>
    </row>
    <row r="25201" spans="1:4">
      <c r="A25201" s="57" t="s">
        <v>59074</v>
      </c>
      <c r="B25201" s="57"/>
      <c r="C25201" s="57" t="s">
        <v>59077</v>
      </c>
      <c r="D25201" s="57" t="s">
        <v>59078</v>
      </c>
    </row>
    <row r="25202" spans="1:4">
      <c r="A25202" s="57" t="s">
        <v>59079</v>
      </c>
      <c r="B25202" s="57" t="s">
        <v>12940</v>
      </c>
      <c r="C25202" s="57" t="s">
        <v>59080</v>
      </c>
      <c r="D25202" s="57" t="s">
        <v>59078</v>
      </c>
    </row>
    <row r="25203" spans="1:4">
      <c r="A25203" s="57" t="s">
        <v>59081</v>
      </c>
      <c r="B25203" s="57" t="s">
        <v>12940</v>
      </c>
      <c r="C25203" s="57" t="s">
        <v>59082</v>
      </c>
      <c r="D25203" s="57" t="s">
        <v>59083</v>
      </c>
    </row>
    <row r="25204" spans="1:4">
      <c r="A25204" s="57" t="s">
        <v>59084</v>
      </c>
      <c r="B25204" s="57" t="s">
        <v>12940</v>
      </c>
      <c r="C25204" s="57" t="s">
        <v>59085</v>
      </c>
      <c r="D25204" s="57" t="s">
        <v>59086</v>
      </c>
    </row>
    <row r="25205" spans="1:4">
      <c r="A25205" s="57" t="s">
        <v>59087</v>
      </c>
      <c r="B25205" s="57" t="s">
        <v>12940</v>
      </c>
      <c r="C25205" s="57" t="s">
        <v>59088</v>
      </c>
      <c r="D25205" s="57" t="s">
        <v>59089</v>
      </c>
    </row>
    <row r="25206" spans="1:4">
      <c r="A25206" s="57" t="s">
        <v>59090</v>
      </c>
      <c r="B25206" s="57" t="s">
        <v>12940</v>
      </c>
      <c r="C25206" s="57" t="s">
        <v>59091</v>
      </c>
      <c r="D25206" s="57" t="s">
        <v>59092</v>
      </c>
    </row>
    <row r="25207" spans="1:4">
      <c r="A25207" s="57" t="s">
        <v>59093</v>
      </c>
      <c r="B25207" s="57" t="s">
        <v>12940</v>
      </c>
      <c r="C25207" s="57" t="s">
        <v>59094</v>
      </c>
      <c r="D25207" s="57" t="s">
        <v>59095</v>
      </c>
    </row>
    <row r="25208" spans="1:4">
      <c r="A25208" s="57" t="s">
        <v>59096</v>
      </c>
      <c r="B25208" s="57" t="s">
        <v>12940</v>
      </c>
      <c r="C25208" s="57" t="s">
        <v>59097</v>
      </c>
      <c r="D25208" s="57" t="s">
        <v>59092</v>
      </c>
    </row>
    <row r="25209" spans="1:4">
      <c r="A25209" s="57" t="s">
        <v>10250</v>
      </c>
      <c r="B25209" s="57" t="s">
        <v>9567</v>
      </c>
      <c r="C25209" s="57" t="s">
        <v>10251</v>
      </c>
      <c r="D25209" s="57" t="s">
        <v>10252</v>
      </c>
    </row>
    <row r="25210" spans="1:4">
      <c r="A25210" s="57" t="s">
        <v>59098</v>
      </c>
      <c r="B25210" s="57" t="s">
        <v>12940</v>
      </c>
      <c r="C25210" s="57" t="s">
        <v>59099</v>
      </c>
      <c r="D25210" s="57" t="s">
        <v>59100</v>
      </c>
    </row>
    <row r="25211" spans="1:4">
      <c r="A25211" s="57" t="s">
        <v>59101</v>
      </c>
      <c r="B25211" s="57" t="s">
        <v>12940</v>
      </c>
      <c r="C25211" s="57" t="s">
        <v>59102</v>
      </c>
      <c r="D25211" s="57" t="s">
        <v>59103</v>
      </c>
    </row>
    <row r="25212" spans="1:4">
      <c r="A25212" s="57" t="s">
        <v>59104</v>
      </c>
      <c r="B25212" s="57" t="s">
        <v>12940</v>
      </c>
      <c r="C25212" s="57" t="s">
        <v>59105</v>
      </c>
      <c r="D25212" s="57" t="s">
        <v>19034</v>
      </c>
    </row>
    <row r="25213" spans="1:4">
      <c r="A25213" s="57" t="s">
        <v>15654</v>
      </c>
      <c r="B25213" s="57" t="s">
        <v>15655</v>
      </c>
      <c r="C25213" s="57" t="s">
        <v>13600</v>
      </c>
      <c r="D25213" s="57" t="s">
        <v>13601</v>
      </c>
    </row>
    <row r="25214" spans="1:4">
      <c r="A25214" s="57" t="s">
        <v>59106</v>
      </c>
      <c r="B25214" s="57" t="s">
        <v>12940</v>
      </c>
      <c r="C25214" s="57" t="s">
        <v>59107</v>
      </c>
      <c r="D25214" s="57" t="s">
        <v>59108</v>
      </c>
    </row>
    <row r="25215" spans="1:4">
      <c r="A25215" s="57" t="s">
        <v>59106</v>
      </c>
      <c r="B25215" s="57"/>
      <c r="C25215" s="57" t="s">
        <v>59109</v>
      </c>
      <c r="D25215" s="57" t="s">
        <v>59110</v>
      </c>
    </row>
    <row r="25216" spans="1:4">
      <c r="A25216" s="57" t="s">
        <v>59111</v>
      </c>
      <c r="B25216" s="57" t="s">
        <v>12940</v>
      </c>
      <c r="C25216" s="57" t="s">
        <v>59112</v>
      </c>
      <c r="D25216" s="57" t="s">
        <v>59113</v>
      </c>
    </row>
    <row r="25217" spans="1:4">
      <c r="A25217" s="57" t="s">
        <v>59111</v>
      </c>
      <c r="B25217" s="57"/>
      <c r="C25217" s="57" t="s">
        <v>59114</v>
      </c>
      <c r="D25217" s="57" t="s">
        <v>59115</v>
      </c>
    </row>
    <row r="25218" spans="1:4">
      <c r="A25218" s="57" t="s">
        <v>59111</v>
      </c>
      <c r="B25218" s="57"/>
      <c r="C25218" s="57" t="s">
        <v>59116</v>
      </c>
      <c r="D25218" s="57" t="s">
        <v>59117</v>
      </c>
    </row>
    <row r="25219" spans="1:4">
      <c r="A25219" s="57" t="s">
        <v>59111</v>
      </c>
      <c r="B25219" s="57"/>
      <c r="C25219" s="57" t="s">
        <v>59118</v>
      </c>
      <c r="D25219" s="57" t="s">
        <v>59119</v>
      </c>
    </row>
    <row r="25220" spans="1:4">
      <c r="A25220" s="57" t="s">
        <v>59120</v>
      </c>
      <c r="B25220" s="57" t="s">
        <v>12940</v>
      </c>
      <c r="C25220" s="57" t="s">
        <v>59121</v>
      </c>
      <c r="D25220" s="57" t="s">
        <v>59122</v>
      </c>
    </row>
    <row r="25221" spans="1:4">
      <c r="A25221" s="57" t="s">
        <v>59120</v>
      </c>
      <c r="B25221" s="57"/>
      <c r="C25221" s="57" t="s">
        <v>59123</v>
      </c>
      <c r="D25221" s="57" t="s">
        <v>59124</v>
      </c>
    </row>
    <row r="25222" spans="1:4">
      <c r="A25222" s="57" t="s">
        <v>59125</v>
      </c>
      <c r="B25222" s="57" t="s">
        <v>12940</v>
      </c>
      <c r="C25222" s="57" t="s">
        <v>59126</v>
      </c>
      <c r="D25222" s="57" t="s">
        <v>19034</v>
      </c>
    </row>
    <row r="25223" spans="1:4">
      <c r="A25223" s="57" t="s">
        <v>75605</v>
      </c>
      <c r="B25223" s="57" t="s">
        <v>12940</v>
      </c>
      <c r="C25223" s="57" t="s">
        <v>20674</v>
      </c>
      <c r="D25223" s="57" t="s">
        <v>75606</v>
      </c>
    </row>
    <row r="25224" spans="1:4">
      <c r="A25224" s="57" t="s">
        <v>8070</v>
      </c>
      <c r="B25224" s="57" t="s">
        <v>8196</v>
      </c>
      <c r="C25224" s="57" t="s">
        <v>6217</v>
      </c>
      <c r="D25224" s="57" t="s">
        <v>6218</v>
      </c>
    </row>
    <row r="25225" spans="1:4">
      <c r="A25225" s="57" t="s">
        <v>59127</v>
      </c>
      <c r="B25225" s="57" t="s">
        <v>12940</v>
      </c>
      <c r="C25225" s="57" t="s">
        <v>59128</v>
      </c>
      <c r="D25225" s="57" t="s">
        <v>59129</v>
      </c>
    </row>
    <row r="25226" spans="1:4">
      <c r="A25226" s="57" t="s">
        <v>59127</v>
      </c>
      <c r="B25226" s="57"/>
      <c r="C25226" s="57" t="s">
        <v>59130</v>
      </c>
      <c r="D25226" s="57" t="s">
        <v>59131</v>
      </c>
    </row>
    <row r="25227" spans="1:4">
      <c r="A25227" s="57" t="s">
        <v>59132</v>
      </c>
      <c r="B25227" s="57" t="s">
        <v>12940</v>
      </c>
      <c r="C25227" s="57" t="s">
        <v>59133</v>
      </c>
      <c r="D25227" s="57" t="s">
        <v>59129</v>
      </c>
    </row>
    <row r="25228" spans="1:4">
      <c r="A25228" s="57" t="s">
        <v>59132</v>
      </c>
      <c r="B25228" s="57"/>
      <c r="C25228" s="57" t="s">
        <v>59134</v>
      </c>
      <c r="D25228" s="57" t="s">
        <v>59131</v>
      </c>
    </row>
    <row r="25229" spans="1:4">
      <c r="A25229" s="57" t="s">
        <v>59135</v>
      </c>
      <c r="B25229" s="57" t="s">
        <v>12940</v>
      </c>
      <c r="C25229" s="57" t="s">
        <v>59136</v>
      </c>
      <c r="D25229" s="57" t="s">
        <v>59137</v>
      </c>
    </row>
    <row r="25230" spans="1:4">
      <c r="A25230" s="57" t="s">
        <v>59138</v>
      </c>
      <c r="B25230" s="57" t="s">
        <v>12940</v>
      </c>
      <c r="C25230" s="57" t="s">
        <v>59139</v>
      </c>
      <c r="D25230" s="57" t="s">
        <v>59140</v>
      </c>
    </row>
    <row r="25231" spans="1:4">
      <c r="A25231" s="57" t="s">
        <v>59141</v>
      </c>
      <c r="B25231" s="57" t="s">
        <v>12940</v>
      </c>
      <c r="C25231" s="57" t="s">
        <v>59142</v>
      </c>
      <c r="D25231" s="57" t="s">
        <v>59143</v>
      </c>
    </row>
    <row r="25232" spans="1:4">
      <c r="A25232" s="57" t="s">
        <v>59144</v>
      </c>
      <c r="B25232" s="57" t="s">
        <v>12940</v>
      </c>
      <c r="C25232" s="57" t="s">
        <v>59145</v>
      </c>
      <c r="D25232" s="57" t="s">
        <v>59083</v>
      </c>
    </row>
    <row r="25233" spans="1:4">
      <c r="A25233" s="57" t="s">
        <v>59146</v>
      </c>
      <c r="B25233" s="57" t="s">
        <v>12940</v>
      </c>
      <c r="C25233" s="57" t="s">
        <v>59147</v>
      </c>
      <c r="D25233" s="57" t="s">
        <v>59148</v>
      </c>
    </row>
    <row r="25234" spans="1:4">
      <c r="A25234" s="57" t="s">
        <v>59149</v>
      </c>
      <c r="B25234" s="57" t="s">
        <v>12940</v>
      </c>
      <c r="C25234" s="57" t="s">
        <v>59150</v>
      </c>
      <c r="D25234" s="57" t="s">
        <v>19034</v>
      </c>
    </row>
    <row r="25235" spans="1:4">
      <c r="A25235" s="57" t="s">
        <v>59151</v>
      </c>
      <c r="B25235" s="57" t="s">
        <v>12940</v>
      </c>
      <c r="C25235" s="57" t="s">
        <v>59152</v>
      </c>
      <c r="D25235" s="57" t="s">
        <v>59153</v>
      </c>
    </row>
    <row r="25236" spans="1:4">
      <c r="A25236" s="57" t="s">
        <v>59154</v>
      </c>
      <c r="B25236" s="57" t="s">
        <v>12940</v>
      </c>
      <c r="C25236" s="57" t="s">
        <v>59155</v>
      </c>
      <c r="D25236" s="57" t="s">
        <v>59156</v>
      </c>
    </row>
    <row r="25237" spans="1:4">
      <c r="A25237" s="57" t="s">
        <v>59154</v>
      </c>
      <c r="B25237" s="57"/>
      <c r="C25237" s="57" t="s">
        <v>59157</v>
      </c>
      <c r="D25237" s="57" t="s">
        <v>59158</v>
      </c>
    </row>
    <row r="25238" spans="1:4">
      <c r="A25238" s="57" t="s">
        <v>59159</v>
      </c>
      <c r="B25238" s="57" t="s">
        <v>12940</v>
      </c>
      <c r="C25238" s="57" t="s">
        <v>59160</v>
      </c>
      <c r="D25238" s="57" t="s">
        <v>59161</v>
      </c>
    </row>
    <row r="25239" spans="1:4">
      <c r="A25239" s="57" t="s">
        <v>59162</v>
      </c>
      <c r="B25239" s="57" t="s">
        <v>12940</v>
      </c>
      <c r="C25239" s="57" t="s">
        <v>59163</v>
      </c>
      <c r="D25239" s="57" t="s">
        <v>59164</v>
      </c>
    </row>
    <row r="25240" spans="1:4">
      <c r="A25240" s="57" t="s">
        <v>59165</v>
      </c>
      <c r="B25240" s="57" t="s">
        <v>12940</v>
      </c>
      <c r="C25240" s="57" t="s">
        <v>59166</v>
      </c>
      <c r="D25240" s="57" t="s">
        <v>59167</v>
      </c>
    </row>
    <row r="25241" spans="1:4">
      <c r="A25241" s="57" t="s">
        <v>59168</v>
      </c>
      <c r="B25241" s="57" t="s">
        <v>12940</v>
      </c>
      <c r="C25241" s="57" t="s">
        <v>59169</v>
      </c>
      <c r="D25241" s="57" t="s">
        <v>59170</v>
      </c>
    </row>
    <row r="25242" spans="1:4">
      <c r="A25242" s="57" t="s">
        <v>59168</v>
      </c>
      <c r="B25242" s="57"/>
      <c r="C25242" s="57" t="s">
        <v>59171</v>
      </c>
      <c r="D25242" s="57" t="s">
        <v>59172</v>
      </c>
    </row>
    <row r="25243" spans="1:4">
      <c r="A25243" s="57" t="s">
        <v>59168</v>
      </c>
      <c r="B25243" s="57"/>
      <c r="C25243" s="57" t="s">
        <v>59173</v>
      </c>
      <c r="D25243" s="57" t="s">
        <v>59174</v>
      </c>
    </row>
    <row r="25244" spans="1:4">
      <c r="A25244" s="57" t="s">
        <v>59175</v>
      </c>
      <c r="B25244" s="57" t="s">
        <v>12940</v>
      </c>
      <c r="C25244" s="57" t="s">
        <v>59176</v>
      </c>
      <c r="D25244" s="57" t="s">
        <v>59177</v>
      </c>
    </row>
    <row r="25245" spans="1:4">
      <c r="A25245" s="57" t="s">
        <v>59175</v>
      </c>
      <c r="B25245" s="57"/>
      <c r="C25245" s="57" t="s">
        <v>59178</v>
      </c>
      <c r="D25245" s="57" t="s">
        <v>59179</v>
      </c>
    </row>
    <row r="25246" spans="1:4">
      <c r="A25246" s="57" t="s">
        <v>59175</v>
      </c>
      <c r="B25246" s="57"/>
      <c r="C25246" s="57" t="s">
        <v>59180</v>
      </c>
      <c r="D25246" s="57" t="s">
        <v>59181</v>
      </c>
    </row>
    <row r="25247" spans="1:4">
      <c r="A25247" s="57" t="s">
        <v>59175</v>
      </c>
      <c r="B25247" s="57"/>
      <c r="C25247" s="57" t="s">
        <v>59182</v>
      </c>
      <c r="D25247" s="57" t="s">
        <v>59183</v>
      </c>
    </row>
    <row r="25248" spans="1:4">
      <c r="A25248" s="57" t="s">
        <v>59184</v>
      </c>
      <c r="B25248" s="57" t="s">
        <v>12940</v>
      </c>
      <c r="C25248" s="57" t="s">
        <v>59185</v>
      </c>
      <c r="D25248" s="57" t="s">
        <v>59186</v>
      </c>
    </row>
    <row r="25249" spans="1:4">
      <c r="A25249" s="57" t="s">
        <v>59184</v>
      </c>
      <c r="B25249" s="57"/>
      <c r="C25249" s="57" t="s">
        <v>59187</v>
      </c>
      <c r="D25249" s="57" t="s">
        <v>59188</v>
      </c>
    </row>
    <row r="25250" spans="1:4">
      <c r="A25250" s="57" t="s">
        <v>59184</v>
      </c>
      <c r="B25250" s="57"/>
      <c r="C25250" s="57" t="s">
        <v>59189</v>
      </c>
      <c r="D25250" s="57" t="s">
        <v>59190</v>
      </c>
    </row>
    <row r="25251" spans="1:4">
      <c r="A25251" s="57" t="s">
        <v>59184</v>
      </c>
      <c r="B25251" s="57"/>
      <c r="C25251" s="57" t="s">
        <v>59191</v>
      </c>
      <c r="D25251" s="57" t="s">
        <v>59192</v>
      </c>
    </row>
    <row r="25252" spans="1:4">
      <c r="A25252" s="57" t="s">
        <v>59184</v>
      </c>
      <c r="B25252" s="57"/>
      <c r="C25252" s="57" t="s">
        <v>59193</v>
      </c>
      <c r="D25252" s="57" t="s">
        <v>59194</v>
      </c>
    </row>
    <row r="25253" spans="1:4">
      <c r="A25253" s="57" t="s">
        <v>59195</v>
      </c>
      <c r="B25253" s="57" t="s">
        <v>12940</v>
      </c>
      <c r="C25253" s="57" t="s">
        <v>59196</v>
      </c>
      <c r="D25253" s="57" t="s">
        <v>59197</v>
      </c>
    </row>
    <row r="25254" spans="1:4">
      <c r="A25254" s="57" t="s">
        <v>59198</v>
      </c>
      <c r="B25254" s="57" t="s">
        <v>12940</v>
      </c>
      <c r="C25254" s="57" t="s">
        <v>59199</v>
      </c>
      <c r="D25254" s="57" t="s">
        <v>59200</v>
      </c>
    </row>
    <row r="25255" spans="1:4">
      <c r="A25255" s="57" t="s">
        <v>59198</v>
      </c>
      <c r="B25255" s="57"/>
      <c r="C25255" s="57" t="s">
        <v>59201</v>
      </c>
      <c r="D25255" s="57" t="s">
        <v>59202</v>
      </c>
    </row>
    <row r="25256" spans="1:4">
      <c r="A25256" s="57" t="s">
        <v>59198</v>
      </c>
      <c r="B25256" s="57"/>
      <c r="C25256" s="57" t="s">
        <v>59203</v>
      </c>
      <c r="D25256" s="57" t="s">
        <v>59204</v>
      </c>
    </row>
    <row r="25257" spans="1:4">
      <c r="A25257" s="57" t="s">
        <v>8071</v>
      </c>
      <c r="B25257" s="57" t="s">
        <v>10769</v>
      </c>
      <c r="C25257" s="57" t="s">
        <v>6263</v>
      </c>
      <c r="D25257" s="57" t="s">
        <v>6264</v>
      </c>
    </row>
    <row r="25258" spans="1:4">
      <c r="A25258" s="57" t="s">
        <v>59205</v>
      </c>
      <c r="B25258" s="57" t="s">
        <v>12940</v>
      </c>
      <c r="C25258" s="57" t="s">
        <v>59206</v>
      </c>
      <c r="D25258" s="57" t="s">
        <v>59207</v>
      </c>
    </row>
    <row r="25259" spans="1:4">
      <c r="A25259" s="57" t="s">
        <v>59208</v>
      </c>
      <c r="B25259" s="57" t="s">
        <v>12940</v>
      </c>
      <c r="C25259" s="57" t="s">
        <v>59209</v>
      </c>
      <c r="D25259" s="57" t="s">
        <v>19034</v>
      </c>
    </row>
    <row r="25260" spans="1:4">
      <c r="A25260" s="57" t="s">
        <v>59210</v>
      </c>
      <c r="B25260" s="57" t="s">
        <v>12940</v>
      </c>
      <c r="C25260" s="57" t="s">
        <v>59211</v>
      </c>
      <c r="D25260" s="57" t="s">
        <v>59212</v>
      </c>
    </row>
    <row r="25261" spans="1:4">
      <c r="A25261" s="57" t="s">
        <v>59210</v>
      </c>
      <c r="B25261" s="57"/>
      <c r="C25261" s="57" t="s">
        <v>75607</v>
      </c>
      <c r="D25261" s="57" t="s">
        <v>75608</v>
      </c>
    </row>
    <row r="25262" spans="1:4">
      <c r="A25262" s="57" t="s">
        <v>8072</v>
      </c>
      <c r="B25262" s="57" t="s">
        <v>10585</v>
      </c>
      <c r="C25262" s="57" t="s">
        <v>6269</v>
      </c>
      <c r="D25262" s="57" t="s">
        <v>6270</v>
      </c>
    </row>
    <row r="25263" spans="1:4">
      <c r="A25263" s="57" t="s">
        <v>8073</v>
      </c>
      <c r="B25263" s="57" t="s">
        <v>8198</v>
      </c>
      <c r="C25263" s="57" t="s">
        <v>6347</v>
      </c>
      <c r="D25263" s="57" t="s">
        <v>6348</v>
      </c>
    </row>
    <row r="25264" spans="1:4">
      <c r="A25264" s="57" t="s">
        <v>8073</v>
      </c>
      <c r="B25264" s="57" t="s">
        <v>8198</v>
      </c>
      <c r="C25264" s="57" t="s">
        <v>6411</v>
      </c>
      <c r="D25264" s="57" t="s">
        <v>6348</v>
      </c>
    </row>
    <row r="25265" spans="1:4">
      <c r="A25265" s="57" t="s">
        <v>59213</v>
      </c>
      <c r="B25265" s="57" t="s">
        <v>12940</v>
      </c>
      <c r="C25265" s="57" t="s">
        <v>59214</v>
      </c>
      <c r="D25265" s="57" t="s">
        <v>59215</v>
      </c>
    </row>
    <row r="25266" spans="1:4">
      <c r="A25266" s="57" t="s">
        <v>59216</v>
      </c>
      <c r="B25266" s="57" t="s">
        <v>12940</v>
      </c>
      <c r="C25266" s="57" t="s">
        <v>59217</v>
      </c>
      <c r="D25266" s="57" t="s">
        <v>59218</v>
      </c>
    </row>
    <row r="25267" spans="1:4">
      <c r="A25267" s="57" t="s">
        <v>59219</v>
      </c>
      <c r="B25267" s="57" t="s">
        <v>12940</v>
      </c>
      <c r="C25267" s="57" t="s">
        <v>59220</v>
      </c>
      <c r="D25267" s="57" t="s">
        <v>59221</v>
      </c>
    </row>
    <row r="25268" spans="1:4">
      <c r="A25268" s="57" t="s">
        <v>8074</v>
      </c>
      <c r="B25268" s="57" t="s">
        <v>8200</v>
      </c>
      <c r="C25268" s="57" t="s">
        <v>6323</v>
      </c>
      <c r="D25268" s="57" t="s">
        <v>6324</v>
      </c>
    </row>
    <row r="25269" spans="1:4">
      <c r="A25269" s="57" t="s">
        <v>8074</v>
      </c>
      <c r="B25269" s="57" t="s">
        <v>8200</v>
      </c>
      <c r="C25269" s="57" t="s">
        <v>6337</v>
      </c>
      <c r="D25269" s="57" t="s">
        <v>6324</v>
      </c>
    </row>
    <row r="25270" spans="1:4">
      <c r="A25270" s="57" t="s">
        <v>75609</v>
      </c>
      <c r="B25270" s="57" t="s">
        <v>12940</v>
      </c>
      <c r="C25270" s="57" t="s">
        <v>74218</v>
      </c>
      <c r="D25270" s="57" t="s">
        <v>75610</v>
      </c>
    </row>
    <row r="25271" spans="1:4">
      <c r="A25271" s="57" t="s">
        <v>59222</v>
      </c>
      <c r="B25271" s="57" t="s">
        <v>12940</v>
      </c>
      <c r="C25271" s="57" t="s">
        <v>59223</v>
      </c>
      <c r="D25271" s="57" t="s">
        <v>59224</v>
      </c>
    </row>
    <row r="25272" spans="1:4">
      <c r="A25272" s="57" t="s">
        <v>59222</v>
      </c>
      <c r="B25272" s="57"/>
      <c r="C25272" s="57" t="s">
        <v>59225</v>
      </c>
      <c r="D25272" s="57" t="s">
        <v>59226</v>
      </c>
    </row>
    <row r="25273" spans="1:4">
      <c r="A25273" s="57" t="s">
        <v>59222</v>
      </c>
      <c r="B25273" s="57"/>
      <c r="C25273" s="57" t="s">
        <v>59227</v>
      </c>
      <c r="D25273" s="57" t="s">
        <v>59228</v>
      </c>
    </row>
    <row r="25274" spans="1:4">
      <c r="A25274" s="57" t="s">
        <v>59222</v>
      </c>
      <c r="B25274" s="57"/>
      <c r="C25274" s="57" t="s">
        <v>59229</v>
      </c>
      <c r="D25274" s="57" t="s">
        <v>59230</v>
      </c>
    </row>
    <row r="25275" spans="1:4">
      <c r="A25275" s="57" t="s">
        <v>59222</v>
      </c>
      <c r="B25275" s="57"/>
      <c r="C25275" s="57" t="s">
        <v>59231</v>
      </c>
      <c r="D25275" s="57" t="s">
        <v>59232</v>
      </c>
    </row>
    <row r="25276" spans="1:4">
      <c r="A25276" s="57" t="s">
        <v>59222</v>
      </c>
      <c r="B25276" s="57"/>
      <c r="C25276" s="57" t="s">
        <v>59233</v>
      </c>
      <c r="D25276" s="57" t="s">
        <v>59234</v>
      </c>
    </row>
    <row r="25277" spans="1:4">
      <c r="A25277" s="57" t="s">
        <v>59222</v>
      </c>
      <c r="B25277" s="57"/>
      <c r="C25277" s="57" t="s">
        <v>59235</v>
      </c>
      <c r="D25277" s="57" t="s">
        <v>59236</v>
      </c>
    </row>
    <row r="25278" spans="1:4">
      <c r="A25278" s="57" t="s">
        <v>59222</v>
      </c>
      <c r="B25278" s="57"/>
      <c r="C25278" s="57" t="s">
        <v>59237</v>
      </c>
      <c r="D25278" s="57" t="s">
        <v>59238</v>
      </c>
    </row>
    <row r="25279" spans="1:4">
      <c r="A25279" s="57" t="s">
        <v>59222</v>
      </c>
      <c r="B25279" s="57"/>
      <c r="C25279" s="57" t="s">
        <v>59239</v>
      </c>
      <c r="D25279" s="57" t="s">
        <v>74242</v>
      </c>
    </row>
    <row r="25280" spans="1:4">
      <c r="A25280" s="57" t="s">
        <v>59240</v>
      </c>
      <c r="B25280" s="57" t="s">
        <v>12940</v>
      </c>
      <c r="C25280" s="57" t="s">
        <v>59241</v>
      </c>
      <c r="D25280" s="57" t="s">
        <v>59242</v>
      </c>
    </row>
    <row r="25281" spans="1:4">
      <c r="A25281" s="57" t="s">
        <v>59243</v>
      </c>
      <c r="B25281" s="57" t="s">
        <v>12940</v>
      </c>
      <c r="C25281" s="57" t="s">
        <v>59244</v>
      </c>
      <c r="D25281" s="57" t="s">
        <v>59245</v>
      </c>
    </row>
    <row r="25282" spans="1:4">
      <c r="A25282" s="57" t="s">
        <v>59246</v>
      </c>
      <c r="B25282" s="57" t="s">
        <v>12940</v>
      </c>
      <c r="C25282" s="57" t="s">
        <v>59247</v>
      </c>
      <c r="D25282" s="57" t="s">
        <v>59248</v>
      </c>
    </row>
    <row r="25283" spans="1:4">
      <c r="A25283" s="57" t="s">
        <v>59246</v>
      </c>
      <c r="B25283" s="57"/>
      <c r="C25283" s="57" t="s">
        <v>59249</v>
      </c>
      <c r="D25283" s="57" t="s">
        <v>59250</v>
      </c>
    </row>
    <row r="25284" spans="1:4">
      <c r="A25284" s="57" t="s">
        <v>59246</v>
      </c>
      <c r="B25284" s="57"/>
      <c r="C25284" s="57" t="s">
        <v>59251</v>
      </c>
      <c r="D25284" s="57" t="s">
        <v>59252</v>
      </c>
    </row>
    <row r="25285" spans="1:4">
      <c r="A25285" s="57" t="s">
        <v>59246</v>
      </c>
      <c r="B25285" s="57"/>
      <c r="C25285" s="57" t="s">
        <v>59253</v>
      </c>
      <c r="D25285" s="57" t="s">
        <v>59254</v>
      </c>
    </row>
    <row r="25286" spans="1:4">
      <c r="A25286" s="57" t="s">
        <v>59246</v>
      </c>
      <c r="B25286" s="57"/>
      <c r="C25286" s="57" t="s">
        <v>59255</v>
      </c>
      <c r="D25286" s="57" t="s">
        <v>59256</v>
      </c>
    </row>
    <row r="25287" spans="1:4">
      <c r="A25287" s="57" t="s">
        <v>59257</v>
      </c>
      <c r="B25287" s="57" t="s">
        <v>12940</v>
      </c>
      <c r="C25287" s="57" t="s">
        <v>59258</v>
      </c>
      <c r="D25287" s="57" t="s">
        <v>19034</v>
      </c>
    </row>
    <row r="25288" spans="1:4">
      <c r="A25288" s="57" t="s">
        <v>59259</v>
      </c>
      <c r="B25288" s="57" t="s">
        <v>12940</v>
      </c>
      <c r="C25288" s="57" t="s">
        <v>59260</v>
      </c>
      <c r="D25288" s="57" t="s">
        <v>59261</v>
      </c>
    </row>
    <row r="25289" spans="1:4">
      <c r="A25289" s="57" t="s">
        <v>59259</v>
      </c>
      <c r="B25289" s="57"/>
      <c r="C25289" s="57" t="s">
        <v>59262</v>
      </c>
      <c r="D25289" s="57" t="s">
        <v>59263</v>
      </c>
    </row>
    <row r="25290" spans="1:4">
      <c r="A25290" s="57" t="s">
        <v>59259</v>
      </c>
      <c r="B25290" s="57"/>
      <c r="C25290" s="57" t="s">
        <v>59264</v>
      </c>
      <c r="D25290" s="57" t="s">
        <v>59265</v>
      </c>
    </row>
    <row r="25291" spans="1:4">
      <c r="A25291" s="57" t="s">
        <v>59259</v>
      </c>
      <c r="B25291" s="57"/>
      <c r="C25291" s="57" t="s">
        <v>75611</v>
      </c>
      <c r="D25291" s="57" t="s">
        <v>75612</v>
      </c>
    </row>
    <row r="25292" spans="1:4">
      <c r="A25292" s="57" t="s">
        <v>8075</v>
      </c>
      <c r="B25292" s="57" t="s">
        <v>8202</v>
      </c>
      <c r="C25292" s="57" t="s">
        <v>7550</v>
      </c>
      <c r="D25292" s="57" t="s">
        <v>7551</v>
      </c>
    </row>
    <row r="25293" spans="1:4">
      <c r="A25293" s="57" t="s">
        <v>8075</v>
      </c>
      <c r="B25293" s="57" t="s">
        <v>8202</v>
      </c>
      <c r="C25293" s="57" t="s">
        <v>13430</v>
      </c>
      <c r="D25293" s="57" t="s">
        <v>15656</v>
      </c>
    </row>
    <row r="25294" spans="1:4">
      <c r="A25294" s="57" t="s">
        <v>8075</v>
      </c>
      <c r="B25294" s="57" t="s">
        <v>8202</v>
      </c>
      <c r="C25294" s="57" t="s">
        <v>13432</v>
      </c>
      <c r="D25294" s="57" t="s">
        <v>13433</v>
      </c>
    </row>
    <row r="25295" spans="1:4">
      <c r="A25295" s="57" t="s">
        <v>8075</v>
      </c>
      <c r="B25295" s="57" t="s">
        <v>8202</v>
      </c>
      <c r="C25295" s="57" t="s">
        <v>13434</v>
      </c>
      <c r="D25295" s="57" t="s">
        <v>13435</v>
      </c>
    </row>
    <row r="25296" spans="1:4">
      <c r="A25296" s="57" t="s">
        <v>8075</v>
      </c>
      <c r="B25296" s="57" t="s">
        <v>8202</v>
      </c>
      <c r="C25296" s="57" t="s">
        <v>13436</v>
      </c>
      <c r="D25296" s="57" t="s">
        <v>13437</v>
      </c>
    </row>
    <row r="25297" spans="1:4">
      <c r="A25297" s="57" t="s">
        <v>8075</v>
      </c>
      <c r="B25297" s="57" t="s">
        <v>8202</v>
      </c>
      <c r="C25297" s="57" t="s">
        <v>13438</v>
      </c>
      <c r="D25297" s="57" t="s">
        <v>13439</v>
      </c>
    </row>
    <row r="25298" spans="1:4">
      <c r="A25298" s="57" t="s">
        <v>8075</v>
      </c>
      <c r="B25298" s="57" t="s">
        <v>8202</v>
      </c>
      <c r="C25298" s="57" t="s">
        <v>13440</v>
      </c>
      <c r="D25298" s="57" t="s">
        <v>13441</v>
      </c>
    </row>
    <row r="25299" spans="1:4">
      <c r="A25299" s="57" t="s">
        <v>59266</v>
      </c>
      <c r="B25299" s="57" t="s">
        <v>12940</v>
      </c>
      <c r="C25299" s="57" t="s">
        <v>59267</v>
      </c>
      <c r="D25299" s="57" t="s">
        <v>59268</v>
      </c>
    </row>
    <row r="25300" spans="1:4">
      <c r="A25300" s="57" t="s">
        <v>59266</v>
      </c>
      <c r="B25300" s="57"/>
      <c r="C25300" s="57" t="s">
        <v>59269</v>
      </c>
      <c r="D25300" s="57" t="s">
        <v>59270</v>
      </c>
    </row>
    <row r="25301" spans="1:4">
      <c r="A25301" s="57" t="s">
        <v>59266</v>
      </c>
      <c r="B25301" s="57"/>
      <c r="C25301" s="57" t="s">
        <v>59271</v>
      </c>
      <c r="D25301" s="57" t="s">
        <v>20460</v>
      </c>
    </row>
    <row r="25302" spans="1:4">
      <c r="A25302" s="57" t="s">
        <v>59266</v>
      </c>
      <c r="B25302" s="57"/>
      <c r="C25302" s="57" t="s">
        <v>59272</v>
      </c>
      <c r="D25302" s="57" t="s">
        <v>59273</v>
      </c>
    </row>
    <row r="25303" spans="1:4">
      <c r="A25303" s="57" t="s">
        <v>59266</v>
      </c>
      <c r="B25303" s="57"/>
      <c r="C25303" s="57" t="s">
        <v>59274</v>
      </c>
      <c r="D25303" s="57" t="s">
        <v>59275</v>
      </c>
    </row>
    <row r="25304" spans="1:4">
      <c r="A25304" s="57" t="s">
        <v>59266</v>
      </c>
      <c r="B25304" s="57"/>
      <c r="C25304" s="57" t="s">
        <v>59276</v>
      </c>
      <c r="D25304" s="57" t="s">
        <v>59277</v>
      </c>
    </row>
    <row r="25305" spans="1:4">
      <c r="A25305" s="57" t="s">
        <v>59266</v>
      </c>
      <c r="B25305" s="57"/>
      <c r="C25305" s="57" t="s">
        <v>59278</v>
      </c>
      <c r="D25305" s="57" t="s">
        <v>59279</v>
      </c>
    </row>
    <row r="25306" spans="1:4">
      <c r="A25306" s="57" t="s">
        <v>59266</v>
      </c>
      <c r="B25306" s="57"/>
      <c r="C25306" s="57" t="s">
        <v>59280</v>
      </c>
      <c r="D25306" s="57" t="s">
        <v>59281</v>
      </c>
    </row>
    <row r="25307" spans="1:4">
      <c r="A25307" s="57" t="s">
        <v>59266</v>
      </c>
      <c r="B25307" s="57"/>
      <c r="C25307" s="57" t="s">
        <v>59282</v>
      </c>
      <c r="D25307" s="57" t="s">
        <v>59283</v>
      </c>
    </row>
    <row r="25308" spans="1:4">
      <c r="A25308" s="57" t="s">
        <v>59284</v>
      </c>
      <c r="B25308" s="57" t="s">
        <v>12940</v>
      </c>
      <c r="C25308" s="57" t="s">
        <v>59285</v>
      </c>
      <c r="D25308" s="57" t="s">
        <v>2836</v>
      </c>
    </row>
    <row r="25309" spans="1:4">
      <c r="A25309" s="57" t="s">
        <v>8076</v>
      </c>
      <c r="B25309" s="57" t="s">
        <v>10855</v>
      </c>
      <c r="C25309" s="57" t="s">
        <v>6402</v>
      </c>
      <c r="D25309" s="57" t="s">
        <v>13442</v>
      </c>
    </row>
    <row r="25310" spans="1:4">
      <c r="A25310" s="57" t="s">
        <v>8076</v>
      </c>
      <c r="B25310" s="57" t="s">
        <v>10855</v>
      </c>
      <c r="C25310" s="57" t="s">
        <v>13443</v>
      </c>
      <c r="D25310" s="57" t="s">
        <v>13444</v>
      </c>
    </row>
    <row r="25311" spans="1:4">
      <c r="A25311" s="57" t="s">
        <v>8077</v>
      </c>
      <c r="B25311" s="57" t="s">
        <v>10629</v>
      </c>
      <c r="C25311" s="57" t="s">
        <v>6349</v>
      </c>
      <c r="D25311" s="57" t="s">
        <v>6350</v>
      </c>
    </row>
    <row r="25312" spans="1:4">
      <c r="A25312" s="57" t="s">
        <v>59286</v>
      </c>
      <c r="B25312" s="57" t="s">
        <v>12940</v>
      </c>
      <c r="C25312" s="57" t="s">
        <v>59287</v>
      </c>
      <c r="D25312" s="57" t="s">
        <v>59288</v>
      </c>
    </row>
    <row r="25313" spans="1:4">
      <c r="A25313" s="57" t="s">
        <v>59286</v>
      </c>
      <c r="B25313" s="57"/>
      <c r="C25313" s="57" t="s">
        <v>59289</v>
      </c>
      <c r="D25313" s="57" t="s">
        <v>59290</v>
      </c>
    </row>
    <row r="25314" spans="1:4">
      <c r="A25314" s="57" t="s">
        <v>59286</v>
      </c>
      <c r="B25314" s="57"/>
      <c r="C25314" s="57" t="s">
        <v>59291</v>
      </c>
      <c r="D25314" s="57" t="s">
        <v>59292</v>
      </c>
    </row>
    <row r="25315" spans="1:4">
      <c r="A25315" s="57" t="s">
        <v>59286</v>
      </c>
      <c r="B25315" s="57"/>
      <c r="C25315" s="57" t="s">
        <v>59293</v>
      </c>
      <c r="D25315" s="57" t="s">
        <v>59294</v>
      </c>
    </row>
    <row r="25316" spans="1:4">
      <c r="A25316" s="57" t="s">
        <v>59286</v>
      </c>
      <c r="B25316" s="57"/>
      <c r="C25316" s="57" t="s">
        <v>59295</v>
      </c>
      <c r="D25316" s="57" t="s">
        <v>59296</v>
      </c>
    </row>
    <row r="25317" spans="1:4">
      <c r="A25317" s="57" t="s">
        <v>59286</v>
      </c>
      <c r="B25317" s="57"/>
      <c r="C25317" s="57" t="s">
        <v>59297</v>
      </c>
      <c r="D25317" s="57" t="s">
        <v>59298</v>
      </c>
    </row>
    <row r="25318" spans="1:4">
      <c r="A25318" s="57" t="s">
        <v>59286</v>
      </c>
      <c r="B25318" s="57"/>
      <c r="C25318" s="57" t="s">
        <v>59299</v>
      </c>
      <c r="D25318" s="57" t="s">
        <v>59300</v>
      </c>
    </row>
    <row r="25319" spans="1:4">
      <c r="A25319" s="57" t="s">
        <v>59286</v>
      </c>
      <c r="B25319" s="57"/>
      <c r="C25319" s="57" t="s">
        <v>59301</v>
      </c>
      <c r="D25319" s="57" t="s">
        <v>59302</v>
      </c>
    </row>
    <row r="25320" spans="1:4">
      <c r="A25320" s="57" t="s">
        <v>59286</v>
      </c>
      <c r="B25320" s="57"/>
      <c r="C25320" s="57" t="s">
        <v>59303</v>
      </c>
      <c r="D25320" s="57" t="s">
        <v>59304</v>
      </c>
    </row>
    <row r="25321" spans="1:4">
      <c r="A25321" s="57" t="s">
        <v>59286</v>
      </c>
      <c r="B25321" s="57"/>
      <c r="C25321" s="57" t="s">
        <v>59305</v>
      </c>
      <c r="D25321" s="57" t="s">
        <v>59306</v>
      </c>
    </row>
    <row r="25322" spans="1:4">
      <c r="A25322" s="57" t="s">
        <v>59286</v>
      </c>
      <c r="B25322" s="57"/>
      <c r="C25322" s="57" t="s">
        <v>59307</v>
      </c>
      <c r="D25322" s="57" t="s">
        <v>59308</v>
      </c>
    </row>
    <row r="25323" spans="1:4">
      <c r="A25323" s="57" t="s">
        <v>59309</v>
      </c>
      <c r="B25323" s="57" t="s">
        <v>12940</v>
      </c>
      <c r="C25323" s="57" t="s">
        <v>59310</v>
      </c>
      <c r="D25323" s="57" t="s">
        <v>59311</v>
      </c>
    </row>
    <row r="25324" spans="1:4">
      <c r="A25324" s="57" t="s">
        <v>59309</v>
      </c>
      <c r="B25324" s="57"/>
      <c r="C25324" s="57" t="s">
        <v>59312</v>
      </c>
      <c r="D25324" s="57" t="s">
        <v>59313</v>
      </c>
    </row>
    <row r="25325" spans="1:4">
      <c r="A25325" s="57" t="s">
        <v>59314</v>
      </c>
      <c r="B25325" s="57" t="s">
        <v>12940</v>
      </c>
      <c r="C25325" s="57" t="s">
        <v>59315</v>
      </c>
      <c r="D25325" s="57" t="s">
        <v>59316</v>
      </c>
    </row>
    <row r="25326" spans="1:4">
      <c r="A25326" s="57" t="s">
        <v>59314</v>
      </c>
      <c r="B25326" s="57"/>
      <c r="C25326" s="57" t="s">
        <v>59317</v>
      </c>
      <c r="D25326" s="57" t="s">
        <v>59318</v>
      </c>
    </row>
    <row r="25327" spans="1:4">
      <c r="A25327" s="57" t="s">
        <v>59314</v>
      </c>
      <c r="B25327" s="57"/>
      <c r="C25327" s="57" t="s">
        <v>59319</v>
      </c>
      <c r="D25327" s="57" t="s">
        <v>59320</v>
      </c>
    </row>
    <row r="25328" spans="1:4">
      <c r="A25328" s="57" t="s">
        <v>59314</v>
      </c>
      <c r="B25328" s="57"/>
      <c r="C25328" s="57" t="s">
        <v>59321</v>
      </c>
      <c r="D25328" s="57" t="s">
        <v>59322</v>
      </c>
    </row>
    <row r="25329" spans="1:4">
      <c r="A25329" s="57" t="s">
        <v>59314</v>
      </c>
      <c r="B25329" s="57"/>
      <c r="C25329" s="57" t="s">
        <v>59323</v>
      </c>
      <c r="D25329" s="57" t="s">
        <v>59324</v>
      </c>
    </row>
    <row r="25330" spans="1:4">
      <c r="A25330" s="57" t="s">
        <v>8078</v>
      </c>
      <c r="B25330" s="57" t="s">
        <v>8204</v>
      </c>
      <c r="C25330" s="57" t="s">
        <v>6352</v>
      </c>
      <c r="D25330" s="57" t="s">
        <v>6353</v>
      </c>
    </row>
    <row r="25331" spans="1:4">
      <c r="A25331" s="57" t="s">
        <v>59325</v>
      </c>
      <c r="B25331" s="57" t="s">
        <v>12940</v>
      </c>
      <c r="C25331" s="57" t="s">
        <v>59326</v>
      </c>
      <c r="D25331" s="57" t="s">
        <v>59327</v>
      </c>
    </row>
    <row r="25332" spans="1:4">
      <c r="A25332" s="57" t="s">
        <v>59325</v>
      </c>
      <c r="B25332" s="57"/>
      <c r="C25332" s="57" t="s">
        <v>59328</v>
      </c>
      <c r="D25332" s="57" t="s">
        <v>59329</v>
      </c>
    </row>
    <row r="25333" spans="1:4">
      <c r="A25333" s="57" t="s">
        <v>59325</v>
      </c>
      <c r="B25333" s="57"/>
      <c r="C25333" s="57" t="s">
        <v>59330</v>
      </c>
      <c r="D25333" s="57" t="s">
        <v>59331</v>
      </c>
    </row>
    <row r="25334" spans="1:4">
      <c r="A25334" s="57" t="s">
        <v>59325</v>
      </c>
      <c r="B25334" s="57"/>
      <c r="C25334" s="57" t="s">
        <v>59332</v>
      </c>
      <c r="D25334" s="57" t="s">
        <v>59333</v>
      </c>
    </row>
    <row r="25335" spans="1:4">
      <c r="A25335" s="57" t="s">
        <v>59334</v>
      </c>
      <c r="B25335" s="57" t="s">
        <v>12940</v>
      </c>
      <c r="C25335" s="57" t="s">
        <v>59335</v>
      </c>
      <c r="D25335" s="57" t="s">
        <v>59336</v>
      </c>
    </row>
    <row r="25336" spans="1:4">
      <c r="A25336" s="57" t="s">
        <v>59337</v>
      </c>
      <c r="B25336" s="57" t="s">
        <v>12940</v>
      </c>
      <c r="C25336" s="57" t="s">
        <v>59338</v>
      </c>
      <c r="D25336" s="57" t="s">
        <v>59339</v>
      </c>
    </row>
    <row r="25337" spans="1:4">
      <c r="A25337" s="57" t="s">
        <v>59337</v>
      </c>
      <c r="B25337" s="57"/>
      <c r="C25337" s="57" t="s">
        <v>59340</v>
      </c>
      <c r="D25337" s="57" t="s">
        <v>59341</v>
      </c>
    </row>
    <row r="25338" spans="1:4">
      <c r="A25338" s="57" t="s">
        <v>59342</v>
      </c>
      <c r="B25338" s="57" t="s">
        <v>12940</v>
      </c>
      <c r="C25338" s="57" t="s">
        <v>59343</v>
      </c>
      <c r="D25338" s="57" t="s">
        <v>59344</v>
      </c>
    </row>
    <row r="25339" spans="1:4">
      <c r="A25339" s="57" t="s">
        <v>59342</v>
      </c>
      <c r="B25339" s="57"/>
      <c r="C25339" s="57" t="s">
        <v>59345</v>
      </c>
      <c r="D25339" s="57" t="s">
        <v>59346</v>
      </c>
    </row>
    <row r="25340" spans="1:4">
      <c r="A25340" s="57" t="s">
        <v>59342</v>
      </c>
      <c r="B25340" s="57"/>
      <c r="C25340" s="57" t="s">
        <v>59347</v>
      </c>
      <c r="D25340" s="57" t="s">
        <v>59348</v>
      </c>
    </row>
    <row r="25341" spans="1:4">
      <c r="A25341" s="57" t="s">
        <v>59342</v>
      </c>
      <c r="B25341" s="57"/>
      <c r="C25341" s="57" t="s">
        <v>59349</v>
      </c>
      <c r="D25341" s="57" t="s">
        <v>59350</v>
      </c>
    </row>
    <row r="25342" spans="1:4">
      <c r="A25342" s="57" t="s">
        <v>59342</v>
      </c>
      <c r="B25342" s="57"/>
      <c r="C25342" s="57" t="s">
        <v>59351</v>
      </c>
      <c r="D25342" s="57" t="s">
        <v>59352</v>
      </c>
    </row>
    <row r="25343" spans="1:4">
      <c r="A25343" s="57" t="s">
        <v>59353</v>
      </c>
      <c r="B25343" s="57" t="s">
        <v>12940</v>
      </c>
      <c r="C25343" s="57" t="s">
        <v>59354</v>
      </c>
      <c r="D25343" s="57" t="s">
        <v>59355</v>
      </c>
    </row>
    <row r="25344" spans="1:4">
      <c r="A25344" s="57" t="s">
        <v>59356</v>
      </c>
      <c r="B25344" s="57" t="s">
        <v>12940</v>
      </c>
      <c r="C25344" s="57" t="s">
        <v>59357</v>
      </c>
      <c r="D25344" s="57" t="s">
        <v>59358</v>
      </c>
    </row>
    <row r="25345" spans="1:4">
      <c r="A25345" s="57" t="s">
        <v>59359</v>
      </c>
      <c r="B25345" s="57" t="s">
        <v>12940</v>
      </c>
      <c r="C25345" s="57" t="s">
        <v>59360</v>
      </c>
      <c r="D25345" s="57" t="s">
        <v>59361</v>
      </c>
    </row>
    <row r="25346" spans="1:4">
      <c r="A25346" s="57" t="s">
        <v>59359</v>
      </c>
      <c r="B25346" s="57"/>
      <c r="C25346" s="57" t="s">
        <v>59362</v>
      </c>
      <c r="D25346" s="57" t="s">
        <v>59363</v>
      </c>
    </row>
    <row r="25347" spans="1:4">
      <c r="A25347" s="57" t="s">
        <v>59359</v>
      </c>
      <c r="B25347" s="57"/>
      <c r="C25347" s="57" t="s">
        <v>59364</v>
      </c>
      <c r="D25347" s="57" t="s">
        <v>59365</v>
      </c>
    </row>
    <row r="25348" spans="1:4">
      <c r="A25348" s="57" t="s">
        <v>59359</v>
      </c>
      <c r="B25348" s="57"/>
      <c r="C25348" s="57" t="s">
        <v>59366</v>
      </c>
      <c r="D25348" s="57" t="s">
        <v>59367</v>
      </c>
    </row>
    <row r="25349" spans="1:4">
      <c r="A25349" s="57" t="s">
        <v>59359</v>
      </c>
      <c r="B25349" s="57"/>
      <c r="C25349" s="57" t="s">
        <v>59368</v>
      </c>
      <c r="D25349" s="57" t="s">
        <v>59369</v>
      </c>
    </row>
    <row r="25350" spans="1:4">
      <c r="A25350" s="57" t="s">
        <v>59359</v>
      </c>
      <c r="B25350" s="57"/>
      <c r="C25350" s="57" t="s">
        <v>59370</v>
      </c>
      <c r="D25350" s="57" t="s">
        <v>59371</v>
      </c>
    </row>
    <row r="25351" spans="1:4">
      <c r="A25351" s="57" t="s">
        <v>59372</v>
      </c>
      <c r="B25351" s="57" t="s">
        <v>12940</v>
      </c>
      <c r="C25351" s="57" t="s">
        <v>59373</v>
      </c>
      <c r="D25351" s="57" t="s">
        <v>59374</v>
      </c>
    </row>
    <row r="25352" spans="1:4">
      <c r="A25352" s="57" t="s">
        <v>59375</v>
      </c>
      <c r="B25352" s="57" t="s">
        <v>12940</v>
      </c>
      <c r="C25352" s="57" t="s">
        <v>59376</v>
      </c>
      <c r="D25352" s="57" t="s">
        <v>59377</v>
      </c>
    </row>
    <row r="25353" spans="1:4">
      <c r="A25353" s="57" t="s">
        <v>59375</v>
      </c>
      <c r="B25353" s="57"/>
      <c r="C25353" s="57" t="s">
        <v>59378</v>
      </c>
      <c r="D25353" s="57" t="s">
        <v>59379</v>
      </c>
    </row>
    <row r="25354" spans="1:4">
      <c r="A25354" s="57" t="s">
        <v>59380</v>
      </c>
      <c r="B25354" s="57" t="s">
        <v>12940</v>
      </c>
      <c r="C25354" s="57" t="s">
        <v>59381</v>
      </c>
      <c r="D25354" s="57" t="s">
        <v>59382</v>
      </c>
    </row>
    <row r="25355" spans="1:4">
      <c r="A25355" s="57" t="s">
        <v>59383</v>
      </c>
      <c r="B25355" s="57" t="s">
        <v>12940</v>
      </c>
      <c r="C25355" s="57" t="s">
        <v>59384</v>
      </c>
      <c r="D25355" s="57" t="s">
        <v>59385</v>
      </c>
    </row>
    <row r="25356" spans="1:4">
      <c r="A25356" s="57" t="s">
        <v>59386</v>
      </c>
      <c r="B25356" s="57" t="s">
        <v>12940</v>
      </c>
      <c r="C25356" s="57" t="s">
        <v>59387</v>
      </c>
      <c r="D25356" s="57" t="s">
        <v>59388</v>
      </c>
    </row>
    <row r="25357" spans="1:4">
      <c r="A25357" s="57" t="s">
        <v>59389</v>
      </c>
      <c r="B25357" s="57" t="s">
        <v>12940</v>
      </c>
      <c r="C25357" s="57" t="s">
        <v>59390</v>
      </c>
      <c r="D25357" s="57" t="s">
        <v>59391</v>
      </c>
    </row>
    <row r="25358" spans="1:4">
      <c r="A25358" s="57" t="s">
        <v>59392</v>
      </c>
      <c r="B25358" s="57" t="s">
        <v>12940</v>
      </c>
      <c r="C25358" s="57" t="s">
        <v>59393</v>
      </c>
      <c r="D25358" s="57" t="s">
        <v>59394</v>
      </c>
    </row>
    <row r="25359" spans="1:4">
      <c r="A25359" s="57" t="s">
        <v>59395</v>
      </c>
      <c r="B25359" s="57" t="s">
        <v>12940</v>
      </c>
      <c r="C25359" s="57" t="s">
        <v>59396</v>
      </c>
      <c r="D25359" s="57" t="s">
        <v>59397</v>
      </c>
    </row>
    <row r="25360" spans="1:4">
      <c r="A25360" s="57" t="s">
        <v>59398</v>
      </c>
      <c r="B25360" s="57" t="s">
        <v>12940</v>
      </c>
      <c r="C25360" s="57" t="s">
        <v>59399</v>
      </c>
      <c r="D25360" s="57" t="s">
        <v>59400</v>
      </c>
    </row>
    <row r="25361" spans="1:4">
      <c r="A25361" s="57" t="s">
        <v>59398</v>
      </c>
      <c r="B25361" s="57"/>
      <c r="C25361" s="57" t="s">
        <v>59401</v>
      </c>
      <c r="D25361" s="57" t="s">
        <v>59402</v>
      </c>
    </row>
    <row r="25362" spans="1:4">
      <c r="A25362" s="57" t="s">
        <v>59398</v>
      </c>
      <c r="B25362" s="57"/>
      <c r="C25362" s="57" t="s">
        <v>59403</v>
      </c>
      <c r="D25362" s="57" t="s">
        <v>59404</v>
      </c>
    </row>
    <row r="25363" spans="1:4">
      <c r="A25363" s="57" t="s">
        <v>59398</v>
      </c>
      <c r="B25363" s="57"/>
      <c r="C25363" s="57" t="s">
        <v>59405</v>
      </c>
      <c r="D25363" s="57" t="s">
        <v>59406</v>
      </c>
    </row>
    <row r="25364" spans="1:4">
      <c r="A25364" s="57" t="s">
        <v>59407</v>
      </c>
      <c r="B25364" s="57" t="s">
        <v>12940</v>
      </c>
      <c r="C25364" s="57" t="s">
        <v>59408</v>
      </c>
      <c r="D25364" s="57" t="s">
        <v>59409</v>
      </c>
    </row>
    <row r="25365" spans="1:4">
      <c r="A25365" s="57" t="s">
        <v>59407</v>
      </c>
      <c r="B25365" s="57"/>
      <c r="C25365" s="57" t="s">
        <v>59410</v>
      </c>
      <c r="D25365" s="57" t="s">
        <v>59411</v>
      </c>
    </row>
    <row r="25366" spans="1:4">
      <c r="A25366" s="57" t="s">
        <v>59407</v>
      </c>
      <c r="B25366" s="57"/>
      <c r="C25366" s="57" t="s">
        <v>59412</v>
      </c>
      <c r="D25366" s="57" t="s">
        <v>59413</v>
      </c>
    </row>
    <row r="25367" spans="1:4">
      <c r="A25367" s="57" t="s">
        <v>59407</v>
      </c>
      <c r="B25367" s="57"/>
      <c r="C25367" s="57" t="s">
        <v>59414</v>
      </c>
      <c r="D25367" s="57" t="s">
        <v>59415</v>
      </c>
    </row>
    <row r="25368" spans="1:4">
      <c r="A25368" s="57" t="s">
        <v>59416</v>
      </c>
      <c r="B25368" s="57" t="s">
        <v>12940</v>
      </c>
      <c r="C25368" s="57" t="s">
        <v>59417</v>
      </c>
      <c r="D25368" s="57" t="s">
        <v>59418</v>
      </c>
    </row>
    <row r="25369" spans="1:4">
      <c r="A25369" s="57" t="s">
        <v>59416</v>
      </c>
      <c r="B25369" s="57"/>
      <c r="C25369" s="57" t="s">
        <v>59419</v>
      </c>
      <c r="D25369" s="57" t="s">
        <v>59420</v>
      </c>
    </row>
    <row r="25370" spans="1:4">
      <c r="A25370" s="57" t="s">
        <v>59416</v>
      </c>
      <c r="B25370" s="57"/>
      <c r="C25370" s="57" t="s">
        <v>75613</v>
      </c>
      <c r="D25370" s="57" t="s">
        <v>75614</v>
      </c>
    </row>
    <row r="25371" spans="1:4">
      <c r="A25371" s="57" t="s">
        <v>59421</v>
      </c>
      <c r="B25371" s="57" t="s">
        <v>12940</v>
      </c>
      <c r="C25371" s="57" t="s">
        <v>59422</v>
      </c>
      <c r="D25371" s="57" t="s">
        <v>59423</v>
      </c>
    </row>
    <row r="25372" spans="1:4">
      <c r="A25372" s="57" t="s">
        <v>59424</v>
      </c>
      <c r="B25372" s="57" t="s">
        <v>12940</v>
      </c>
      <c r="C25372" s="57" t="s">
        <v>59425</v>
      </c>
      <c r="D25372" s="57" t="s">
        <v>59426</v>
      </c>
    </row>
    <row r="25373" spans="1:4">
      <c r="A25373" s="57" t="s">
        <v>59424</v>
      </c>
      <c r="B25373" s="57"/>
      <c r="C25373" s="57" t="s">
        <v>59427</v>
      </c>
      <c r="D25373" s="57" t="s">
        <v>42141</v>
      </c>
    </row>
    <row r="25374" spans="1:4">
      <c r="A25374" s="57" t="s">
        <v>59424</v>
      </c>
      <c r="B25374" s="57"/>
      <c r="C25374" s="57" t="s">
        <v>59428</v>
      </c>
      <c r="D25374" s="57" t="s">
        <v>42143</v>
      </c>
    </row>
    <row r="25375" spans="1:4">
      <c r="A25375" s="57" t="s">
        <v>59429</v>
      </c>
      <c r="B25375" s="57" t="s">
        <v>12940</v>
      </c>
      <c r="C25375" s="57" t="s">
        <v>59430</v>
      </c>
      <c r="D25375" s="57" t="s">
        <v>19034</v>
      </c>
    </row>
    <row r="25376" spans="1:4">
      <c r="A25376" s="57" t="s">
        <v>59431</v>
      </c>
      <c r="B25376" s="57" t="s">
        <v>12940</v>
      </c>
      <c r="C25376" s="57" t="s">
        <v>59432</v>
      </c>
      <c r="D25376" s="57" t="s">
        <v>19034</v>
      </c>
    </row>
    <row r="25377" spans="1:4">
      <c r="A25377" s="57" t="s">
        <v>59433</v>
      </c>
      <c r="B25377" s="57" t="s">
        <v>12940</v>
      </c>
      <c r="C25377" s="57" t="s">
        <v>59434</v>
      </c>
      <c r="D25377" s="57" t="s">
        <v>59435</v>
      </c>
    </row>
    <row r="25378" spans="1:4">
      <c r="A25378" s="57" t="s">
        <v>59436</v>
      </c>
      <c r="B25378" s="57" t="s">
        <v>12940</v>
      </c>
      <c r="C25378" s="57" t="s">
        <v>59437</v>
      </c>
      <c r="D25378" s="57" t="s">
        <v>59438</v>
      </c>
    </row>
    <row r="25379" spans="1:4">
      <c r="A25379" s="57" t="s">
        <v>59436</v>
      </c>
      <c r="B25379" s="57"/>
      <c r="C25379" s="57" t="s">
        <v>75615</v>
      </c>
      <c r="D25379" s="57" t="s">
        <v>75616</v>
      </c>
    </row>
    <row r="25380" spans="1:4">
      <c r="A25380" s="57" t="s">
        <v>59439</v>
      </c>
      <c r="B25380" s="57" t="s">
        <v>12940</v>
      </c>
      <c r="C25380" s="57" t="s">
        <v>59440</v>
      </c>
      <c r="D25380" s="57" t="s">
        <v>33503</v>
      </c>
    </row>
    <row r="25381" spans="1:4">
      <c r="A25381" s="57" t="s">
        <v>59441</v>
      </c>
      <c r="B25381" s="57" t="s">
        <v>12940</v>
      </c>
      <c r="C25381" s="57" t="s">
        <v>59442</v>
      </c>
      <c r="D25381" s="57" t="s">
        <v>59443</v>
      </c>
    </row>
    <row r="25382" spans="1:4">
      <c r="A25382" s="57" t="s">
        <v>59444</v>
      </c>
      <c r="B25382" s="57" t="s">
        <v>12940</v>
      </c>
      <c r="C25382" s="57" t="s">
        <v>59445</v>
      </c>
      <c r="D25382" s="57" t="s">
        <v>59446</v>
      </c>
    </row>
    <row r="25383" spans="1:4">
      <c r="A25383" s="57" t="s">
        <v>59447</v>
      </c>
      <c r="B25383" s="57" t="s">
        <v>12940</v>
      </c>
      <c r="C25383" s="57" t="s">
        <v>59448</v>
      </c>
      <c r="D25383" s="57" t="s">
        <v>19034</v>
      </c>
    </row>
    <row r="25384" spans="1:4">
      <c r="A25384" s="57" t="s">
        <v>59447</v>
      </c>
      <c r="B25384" s="57"/>
      <c r="C25384" s="57" t="s">
        <v>59449</v>
      </c>
      <c r="D25384" s="57" t="s">
        <v>59450</v>
      </c>
    </row>
    <row r="25385" spans="1:4">
      <c r="A25385" s="57" t="s">
        <v>59447</v>
      </c>
      <c r="B25385" s="57"/>
      <c r="C25385" s="57" t="s">
        <v>59451</v>
      </c>
      <c r="D25385" s="57" t="s">
        <v>59452</v>
      </c>
    </row>
    <row r="25386" spans="1:4">
      <c r="A25386" s="57" t="s">
        <v>59447</v>
      </c>
      <c r="B25386" s="57"/>
      <c r="C25386" s="57" t="s">
        <v>59453</v>
      </c>
      <c r="D25386" s="57" t="s">
        <v>59454</v>
      </c>
    </row>
    <row r="25387" spans="1:4">
      <c r="A25387" s="57" t="s">
        <v>8079</v>
      </c>
      <c r="B25387" s="57" t="s">
        <v>8206</v>
      </c>
      <c r="C25387" s="57" t="s">
        <v>6403</v>
      </c>
      <c r="D25387" s="57" t="s">
        <v>6404</v>
      </c>
    </row>
    <row r="25388" spans="1:4">
      <c r="A25388" s="57" t="s">
        <v>59455</v>
      </c>
      <c r="B25388" s="57" t="s">
        <v>12940</v>
      </c>
      <c r="C25388" s="57" t="s">
        <v>59456</v>
      </c>
      <c r="D25388" s="57" t="s">
        <v>45440</v>
      </c>
    </row>
    <row r="25389" spans="1:4">
      <c r="A25389" s="57" t="s">
        <v>59455</v>
      </c>
      <c r="B25389" s="57"/>
      <c r="C25389" s="57" t="s">
        <v>59457</v>
      </c>
      <c r="D25389" s="57" t="s">
        <v>38386</v>
      </c>
    </row>
    <row r="25390" spans="1:4">
      <c r="A25390" s="57" t="s">
        <v>59455</v>
      </c>
      <c r="B25390" s="57"/>
      <c r="C25390" s="57" t="s">
        <v>59458</v>
      </c>
      <c r="D25390" s="57" t="s">
        <v>45430</v>
      </c>
    </row>
    <row r="25391" spans="1:4">
      <c r="A25391" s="57" t="s">
        <v>59455</v>
      </c>
      <c r="B25391" s="57"/>
      <c r="C25391" s="57" t="s">
        <v>59459</v>
      </c>
      <c r="D25391" s="57" t="s">
        <v>45432</v>
      </c>
    </row>
    <row r="25392" spans="1:4">
      <c r="A25392" s="57" t="s">
        <v>10253</v>
      </c>
      <c r="B25392" s="57" t="s">
        <v>9577</v>
      </c>
      <c r="C25392" s="57" t="s">
        <v>10254</v>
      </c>
      <c r="D25392" s="57" t="s">
        <v>10255</v>
      </c>
    </row>
    <row r="25393" spans="1:4">
      <c r="A25393" s="57" t="s">
        <v>13445</v>
      </c>
      <c r="B25393" s="57" t="s">
        <v>9577</v>
      </c>
      <c r="C25393" s="57" t="s">
        <v>13446</v>
      </c>
      <c r="D25393" s="57" t="s">
        <v>13447</v>
      </c>
    </row>
    <row r="25394" spans="1:4">
      <c r="A25394" s="57" t="s">
        <v>13445</v>
      </c>
      <c r="B25394" s="57" t="s">
        <v>9577</v>
      </c>
      <c r="C25394" s="57" t="s">
        <v>13448</v>
      </c>
      <c r="D25394" s="57" t="s">
        <v>13449</v>
      </c>
    </row>
    <row r="25395" spans="1:4">
      <c r="A25395" s="57" t="s">
        <v>59460</v>
      </c>
      <c r="B25395" s="57" t="s">
        <v>12940</v>
      </c>
      <c r="C25395" s="57" t="s">
        <v>59461</v>
      </c>
      <c r="D25395" s="57" t="s">
        <v>59462</v>
      </c>
    </row>
    <row r="25396" spans="1:4">
      <c r="A25396" s="57" t="s">
        <v>59463</v>
      </c>
      <c r="B25396" s="57" t="s">
        <v>12940</v>
      </c>
      <c r="C25396" s="57" t="s">
        <v>59464</v>
      </c>
      <c r="D25396" s="57" t="s">
        <v>59465</v>
      </c>
    </row>
    <row r="25397" spans="1:4">
      <c r="A25397" s="57" t="s">
        <v>59466</v>
      </c>
      <c r="B25397" s="57" t="s">
        <v>12940</v>
      </c>
      <c r="C25397" s="57" t="s">
        <v>59467</v>
      </c>
      <c r="D25397" s="57" t="s">
        <v>59468</v>
      </c>
    </row>
    <row r="25398" spans="1:4">
      <c r="A25398" s="57" t="s">
        <v>59469</v>
      </c>
      <c r="B25398" s="57" t="s">
        <v>12940</v>
      </c>
      <c r="C25398" s="57" t="s">
        <v>59470</v>
      </c>
      <c r="D25398" s="57" t="s">
        <v>59471</v>
      </c>
    </row>
    <row r="25399" spans="1:4">
      <c r="A25399" s="57" t="s">
        <v>59472</v>
      </c>
      <c r="B25399" s="57" t="s">
        <v>12940</v>
      </c>
      <c r="C25399" s="57" t="s">
        <v>59473</v>
      </c>
      <c r="D25399" s="57" t="s">
        <v>59474</v>
      </c>
    </row>
    <row r="25400" spans="1:4">
      <c r="A25400" s="57" t="s">
        <v>59472</v>
      </c>
      <c r="B25400" s="57"/>
      <c r="C25400" s="57" t="s">
        <v>59475</v>
      </c>
      <c r="D25400" s="57" t="s">
        <v>59476</v>
      </c>
    </row>
    <row r="25401" spans="1:4">
      <c r="A25401" s="57" t="s">
        <v>59472</v>
      </c>
      <c r="B25401" s="57"/>
      <c r="C25401" s="57" t="s">
        <v>59477</v>
      </c>
      <c r="D25401" s="57" t="s">
        <v>59478</v>
      </c>
    </row>
    <row r="25402" spans="1:4">
      <c r="A25402" s="57" t="s">
        <v>59479</v>
      </c>
      <c r="B25402" s="57" t="s">
        <v>12940</v>
      </c>
      <c r="C25402" s="57" t="s">
        <v>59480</v>
      </c>
      <c r="D25402" s="57" t="s">
        <v>59481</v>
      </c>
    </row>
    <row r="25403" spans="1:4">
      <c r="A25403" s="57" t="s">
        <v>59479</v>
      </c>
      <c r="B25403" s="57"/>
      <c r="C25403" s="57" t="s">
        <v>59482</v>
      </c>
      <c r="D25403" s="57" t="s">
        <v>59483</v>
      </c>
    </row>
    <row r="25404" spans="1:4">
      <c r="A25404" s="57" t="s">
        <v>59484</v>
      </c>
      <c r="B25404" s="57" t="s">
        <v>12940</v>
      </c>
      <c r="C25404" s="57" t="s">
        <v>59485</v>
      </c>
      <c r="D25404" s="57" t="s">
        <v>59486</v>
      </c>
    </row>
    <row r="25405" spans="1:4">
      <c r="A25405" s="57" t="s">
        <v>59487</v>
      </c>
      <c r="B25405" s="57" t="s">
        <v>12940</v>
      </c>
      <c r="C25405" s="57" t="s">
        <v>59488</v>
      </c>
      <c r="D25405" s="57" t="s">
        <v>42766</v>
      </c>
    </row>
    <row r="25406" spans="1:4">
      <c r="A25406" s="57" t="s">
        <v>59487</v>
      </c>
      <c r="B25406" s="57"/>
      <c r="C25406" s="57" t="s">
        <v>59489</v>
      </c>
      <c r="D25406" s="57" t="s">
        <v>42768</v>
      </c>
    </row>
    <row r="25407" spans="1:4">
      <c r="A25407" s="57" t="s">
        <v>59487</v>
      </c>
      <c r="B25407" s="57"/>
      <c r="C25407" s="57" t="s">
        <v>59490</v>
      </c>
      <c r="D25407" s="57" t="s">
        <v>42768</v>
      </c>
    </row>
    <row r="25408" spans="1:4">
      <c r="A25408" s="57" t="s">
        <v>59487</v>
      </c>
      <c r="B25408" s="57"/>
      <c r="C25408" s="57" t="s">
        <v>59491</v>
      </c>
      <c r="D25408" s="57" t="s">
        <v>59492</v>
      </c>
    </row>
    <row r="25409" spans="1:4">
      <c r="A25409" s="57" t="s">
        <v>59487</v>
      </c>
      <c r="B25409" s="57"/>
      <c r="C25409" s="57" t="s">
        <v>59493</v>
      </c>
      <c r="D25409" s="57" t="s">
        <v>42775</v>
      </c>
    </row>
    <row r="25410" spans="1:4">
      <c r="A25410" s="57" t="s">
        <v>59487</v>
      </c>
      <c r="B25410" s="57"/>
      <c r="C25410" s="57" t="s">
        <v>59494</v>
      </c>
      <c r="D25410" s="57" t="s">
        <v>42777</v>
      </c>
    </row>
    <row r="25411" spans="1:4">
      <c r="A25411" s="57" t="s">
        <v>59487</v>
      </c>
      <c r="B25411" s="57"/>
      <c r="C25411" s="57" t="s">
        <v>59495</v>
      </c>
      <c r="D25411" s="57" t="s">
        <v>42785</v>
      </c>
    </row>
    <row r="25412" spans="1:4">
      <c r="A25412" s="57" t="s">
        <v>59487</v>
      </c>
      <c r="B25412" s="57"/>
      <c r="C25412" s="57" t="s">
        <v>59496</v>
      </c>
      <c r="D25412" s="57" t="s">
        <v>59497</v>
      </c>
    </row>
    <row r="25413" spans="1:4">
      <c r="A25413" s="57" t="s">
        <v>59487</v>
      </c>
      <c r="B25413" s="57"/>
      <c r="C25413" s="57" t="s">
        <v>59498</v>
      </c>
      <c r="D25413" s="57" t="s">
        <v>59497</v>
      </c>
    </row>
    <row r="25414" spans="1:4">
      <c r="A25414" s="57" t="s">
        <v>59487</v>
      </c>
      <c r="B25414" s="57"/>
      <c r="C25414" s="57" t="s">
        <v>59499</v>
      </c>
      <c r="D25414" s="57" t="s">
        <v>59500</v>
      </c>
    </row>
    <row r="25415" spans="1:4">
      <c r="A25415" s="57" t="s">
        <v>59487</v>
      </c>
      <c r="B25415" s="57"/>
      <c r="C25415" s="57" t="s">
        <v>59501</v>
      </c>
      <c r="D25415" s="57" t="s">
        <v>59502</v>
      </c>
    </row>
    <row r="25416" spans="1:4">
      <c r="A25416" s="57" t="s">
        <v>59487</v>
      </c>
      <c r="B25416" s="57"/>
      <c r="C25416" s="57" t="s">
        <v>59503</v>
      </c>
      <c r="D25416" s="57" t="s">
        <v>42793</v>
      </c>
    </row>
    <row r="25417" spans="1:4">
      <c r="A25417" s="57" t="s">
        <v>59487</v>
      </c>
      <c r="B25417" s="57"/>
      <c r="C25417" s="57" t="s">
        <v>59504</v>
      </c>
      <c r="D25417" s="57" t="s">
        <v>59505</v>
      </c>
    </row>
    <row r="25418" spans="1:4">
      <c r="A25418" s="57" t="s">
        <v>59487</v>
      </c>
      <c r="B25418" s="57"/>
      <c r="C25418" s="57" t="s">
        <v>59506</v>
      </c>
      <c r="D25418" s="57" t="s">
        <v>42797</v>
      </c>
    </row>
    <row r="25419" spans="1:4">
      <c r="A25419" s="57" t="s">
        <v>59487</v>
      </c>
      <c r="B25419" s="57"/>
      <c r="C25419" s="57" t="s">
        <v>59507</v>
      </c>
      <c r="D25419" s="57" t="s">
        <v>59508</v>
      </c>
    </row>
    <row r="25420" spans="1:4">
      <c r="A25420" s="57" t="s">
        <v>59487</v>
      </c>
      <c r="B25420" s="57"/>
      <c r="C25420" s="57" t="s">
        <v>59509</v>
      </c>
      <c r="D25420" s="57" t="s">
        <v>59505</v>
      </c>
    </row>
    <row r="25421" spans="1:4">
      <c r="A25421" s="57" t="s">
        <v>59487</v>
      </c>
      <c r="B25421" s="57"/>
      <c r="C25421" s="57" t="s">
        <v>59510</v>
      </c>
      <c r="D25421" s="57" t="s">
        <v>59511</v>
      </c>
    </row>
    <row r="25422" spans="1:4">
      <c r="A25422" s="57" t="s">
        <v>59487</v>
      </c>
      <c r="B25422" s="57"/>
      <c r="C25422" s="57" t="s">
        <v>59512</v>
      </c>
      <c r="D25422" s="57" t="s">
        <v>42805</v>
      </c>
    </row>
    <row r="25423" spans="1:4">
      <c r="A25423" s="57" t="s">
        <v>59487</v>
      </c>
      <c r="B25423" s="57"/>
      <c r="C25423" s="57" t="s">
        <v>59513</v>
      </c>
      <c r="D25423" s="57" t="s">
        <v>42807</v>
      </c>
    </row>
    <row r="25424" spans="1:4">
      <c r="A25424" s="57" t="s">
        <v>59487</v>
      </c>
      <c r="B25424" s="57"/>
      <c r="C25424" s="57" t="s">
        <v>59514</v>
      </c>
      <c r="D25424" s="57" t="s">
        <v>42811</v>
      </c>
    </row>
    <row r="25425" spans="1:4">
      <c r="A25425" s="57" t="s">
        <v>59487</v>
      </c>
      <c r="B25425" s="57"/>
      <c r="C25425" s="57" t="s">
        <v>59515</v>
      </c>
      <c r="D25425" s="57" t="s">
        <v>42813</v>
      </c>
    </row>
    <row r="25426" spans="1:4">
      <c r="A25426" s="57" t="s">
        <v>59487</v>
      </c>
      <c r="B25426" s="57"/>
      <c r="C25426" s="57" t="s">
        <v>59516</v>
      </c>
      <c r="D25426" s="57" t="s">
        <v>59517</v>
      </c>
    </row>
    <row r="25427" spans="1:4">
      <c r="A25427" s="57" t="s">
        <v>59487</v>
      </c>
      <c r="B25427" s="57"/>
      <c r="C25427" s="57" t="s">
        <v>59518</v>
      </c>
      <c r="D25427" s="57" t="s">
        <v>42821</v>
      </c>
    </row>
    <row r="25428" spans="1:4">
      <c r="A25428" s="57" t="s">
        <v>59487</v>
      </c>
      <c r="B25428" s="57"/>
      <c r="C25428" s="57" t="s">
        <v>59519</v>
      </c>
      <c r="D25428" s="57" t="s">
        <v>42819</v>
      </c>
    </row>
    <row r="25429" spans="1:4">
      <c r="A25429" s="57" t="s">
        <v>59487</v>
      </c>
      <c r="B25429" s="57"/>
      <c r="C25429" s="57" t="s">
        <v>59520</v>
      </c>
      <c r="D25429" s="57" t="s">
        <v>42832</v>
      </c>
    </row>
    <row r="25430" spans="1:4">
      <c r="A25430" s="57" t="s">
        <v>59487</v>
      </c>
      <c r="B25430" s="57"/>
      <c r="C25430" s="57" t="s">
        <v>59521</v>
      </c>
      <c r="D25430" s="57" t="s">
        <v>42836</v>
      </c>
    </row>
    <row r="25431" spans="1:4">
      <c r="A25431" s="57" t="s">
        <v>59487</v>
      </c>
      <c r="B25431" s="57"/>
      <c r="C25431" s="57" t="s">
        <v>59522</v>
      </c>
      <c r="D25431" s="57" t="s">
        <v>42838</v>
      </c>
    </row>
    <row r="25432" spans="1:4">
      <c r="A25432" s="57" t="s">
        <v>59523</v>
      </c>
      <c r="B25432" s="57" t="s">
        <v>12940</v>
      </c>
      <c r="C25432" s="57" t="s">
        <v>59524</v>
      </c>
      <c r="D25432" s="57" t="s">
        <v>59525</v>
      </c>
    </row>
    <row r="25433" spans="1:4">
      <c r="A25433" s="57" t="s">
        <v>59526</v>
      </c>
      <c r="B25433" s="57" t="s">
        <v>12940</v>
      </c>
      <c r="C25433" s="57" t="s">
        <v>59527</v>
      </c>
      <c r="D25433" s="57" t="s">
        <v>59528</v>
      </c>
    </row>
    <row r="25434" spans="1:4">
      <c r="A25434" s="57" t="s">
        <v>59529</v>
      </c>
      <c r="B25434" s="57" t="s">
        <v>12940</v>
      </c>
      <c r="C25434" s="57" t="s">
        <v>59530</v>
      </c>
      <c r="D25434" s="57" t="s">
        <v>59531</v>
      </c>
    </row>
    <row r="25435" spans="1:4">
      <c r="A25435" s="57" t="s">
        <v>59532</v>
      </c>
      <c r="B25435" s="57" t="s">
        <v>12940</v>
      </c>
      <c r="C25435" s="57" t="s">
        <v>59533</v>
      </c>
      <c r="D25435" s="57" t="s">
        <v>19034</v>
      </c>
    </row>
    <row r="25436" spans="1:4">
      <c r="A25436" s="57" t="s">
        <v>59534</v>
      </c>
      <c r="B25436" s="57" t="s">
        <v>12940</v>
      </c>
      <c r="C25436" s="57" t="s">
        <v>59535</v>
      </c>
      <c r="D25436" s="57" t="s">
        <v>59536</v>
      </c>
    </row>
    <row r="25437" spans="1:4">
      <c r="A25437" s="57" t="s">
        <v>59537</v>
      </c>
      <c r="B25437" s="57" t="s">
        <v>12940</v>
      </c>
      <c r="C25437" s="57" t="s">
        <v>59538</v>
      </c>
      <c r="D25437" s="57" t="s">
        <v>59539</v>
      </c>
    </row>
    <row r="25438" spans="1:4">
      <c r="A25438" s="57" t="s">
        <v>59537</v>
      </c>
      <c r="B25438" s="57"/>
      <c r="C25438" s="57" t="s">
        <v>59540</v>
      </c>
      <c r="D25438" s="57" t="s">
        <v>39307</v>
      </c>
    </row>
    <row r="25439" spans="1:4">
      <c r="A25439" s="57" t="s">
        <v>59541</v>
      </c>
      <c r="B25439" s="57" t="s">
        <v>12940</v>
      </c>
      <c r="C25439" s="57" t="s">
        <v>59542</v>
      </c>
      <c r="D25439" s="57" t="s">
        <v>59543</v>
      </c>
    </row>
    <row r="25440" spans="1:4">
      <c r="A25440" s="57" t="s">
        <v>59541</v>
      </c>
      <c r="B25440" s="57"/>
      <c r="C25440" s="57" t="s">
        <v>59544</v>
      </c>
      <c r="D25440" s="57" t="s">
        <v>59545</v>
      </c>
    </row>
    <row r="25441" spans="1:4">
      <c r="A25441" s="57" t="s">
        <v>8080</v>
      </c>
      <c r="B25441" s="57" t="s">
        <v>8208</v>
      </c>
      <c r="C25441" s="57" t="s">
        <v>6422</v>
      </c>
      <c r="D25441" s="57" t="s">
        <v>6423</v>
      </c>
    </row>
    <row r="25442" spans="1:4">
      <c r="A25442" s="57" t="s">
        <v>8080</v>
      </c>
      <c r="B25442" s="57" t="s">
        <v>8208</v>
      </c>
      <c r="C25442" s="57" t="s">
        <v>6424</v>
      </c>
      <c r="D25442" s="57" t="s">
        <v>6423</v>
      </c>
    </row>
    <row r="25443" spans="1:4">
      <c r="A25443" s="57" t="s">
        <v>59546</v>
      </c>
      <c r="B25443" s="57" t="s">
        <v>12940</v>
      </c>
      <c r="C25443" s="57" t="s">
        <v>59547</v>
      </c>
      <c r="D25443" s="57" t="s">
        <v>59548</v>
      </c>
    </row>
    <row r="25444" spans="1:4">
      <c r="A25444" s="57" t="s">
        <v>8316</v>
      </c>
      <c r="B25444" s="57" t="s">
        <v>8210</v>
      </c>
      <c r="C25444" s="57" t="s">
        <v>8314</v>
      </c>
      <c r="D25444" s="57" t="s">
        <v>8315</v>
      </c>
    </row>
    <row r="25445" spans="1:4">
      <c r="A25445" s="57" t="s">
        <v>8316</v>
      </c>
      <c r="B25445" s="57" t="s">
        <v>8210</v>
      </c>
      <c r="C25445" s="57" t="s">
        <v>59549</v>
      </c>
      <c r="D25445" s="57" t="s">
        <v>59550</v>
      </c>
    </row>
    <row r="25446" spans="1:4">
      <c r="A25446" s="57" t="s">
        <v>8425</v>
      </c>
      <c r="B25446" s="57" t="s">
        <v>8212</v>
      </c>
      <c r="C25446" s="57" t="s">
        <v>8424</v>
      </c>
      <c r="D25446" s="57" t="s">
        <v>13450</v>
      </c>
    </row>
    <row r="25447" spans="1:4">
      <c r="A25447" s="57" t="s">
        <v>8425</v>
      </c>
      <c r="B25447" s="57" t="s">
        <v>8212</v>
      </c>
      <c r="C25447" s="57" t="s">
        <v>9466</v>
      </c>
      <c r="D25447" s="57" t="s">
        <v>9467</v>
      </c>
    </row>
    <row r="25448" spans="1:4">
      <c r="A25448" s="57" t="s">
        <v>8425</v>
      </c>
      <c r="B25448" s="57" t="s">
        <v>8212</v>
      </c>
      <c r="C25448" s="57" t="s">
        <v>9468</v>
      </c>
      <c r="D25448" s="57" t="s">
        <v>9469</v>
      </c>
    </row>
    <row r="25449" spans="1:4">
      <c r="A25449" s="57" t="s">
        <v>8425</v>
      </c>
      <c r="B25449" s="57" t="s">
        <v>8212</v>
      </c>
      <c r="C25449" s="57" t="s">
        <v>9470</v>
      </c>
      <c r="D25449" s="57" t="s">
        <v>13451</v>
      </c>
    </row>
    <row r="25450" spans="1:4">
      <c r="A25450" s="57" t="s">
        <v>8425</v>
      </c>
      <c r="B25450" s="57" t="s">
        <v>8212</v>
      </c>
      <c r="C25450" s="57" t="s">
        <v>13452</v>
      </c>
      <c r="D25450" s="57" t="s">
        <v>13453</v>
      </c>
    </row>
    <row r="25451" spans="1:4">
      <c r="A25451" s="57" t="s">
        <v>8425</v>
      </c>
      <c r="B25451" s="57" t="s">
        <v>8212</v>
      </c>
      <c r="C25451" s="57" t="s">
        <v>13454</v>
      </c>
      <c r="D25451" s="57" t="s">
        <v>13455</v>
      </c>
    </row>
    <row r="25452" spans="1:4">
      <c r="A25452" s="57" t="s">
        <v>8425</v>
      </c>
      <c r="B25452" s="57" t="s">
        <v>8212</v>
      </c>
      <c r="C25452" s="57" t="s">
        <v>13456</v>
      </c>
      <c r="D25452" s="57" t="s">
        <v>13457</v>
      </c>
    </row>
    <row r="25453" spans="1:4">
      <c r="A25453" s="57" t="s">
        <v>8425</v>
      </c>
      <c r="B25453" s="57" t="s">
        <v>8212</v>
      </c>
      <c r="C25453" s="57" t="s">
        <v>13458</v>
      </c>
      <c r="D25453" s="57" t="s">
        <v>13459</v>
      </c>
    </row>
    <row r="25454" spans="1:4">
      <c r="A25454" s="57" t="s">
        <v>8425</v>
      </c>
      <c r="B25454" s="57" t="s">
        <v>8212</v>
      </c>
      <c r="C25454" s="57" t="s">
        <v>13460</v>
      </c>
      <c r="D25454" s="57" t="s">
        <v>13461</v>
      </c>
    </row>
    <row r="25455" spans="1:4">
      <c r="A25455" s="57" t="s">
        <v>8425</v>
      </c>
      <c r="B25455" s="57" t="s">
        <v>8212</v>
      </c>
      <c r="C25455" s="57" t="s">
        <v>13462</v>
      </c>
      <c r="D25455" s="57" t="s">
        <v>13463</v>
      </c>
    </row>
    <row r="25456" spans="1:4">
      <c r="A25456" s="57" t="s">
        <v>8425</v>
      </c>
      <c r="B25456" s="57" t="s">
        <v>8212</v>
      </c>
      <c r="C25456" s="57" t="s">
        <v>13464</v>
      </c>
      <c r="D25456" s="57" t="s">
        <v>13465</v>
      </c>
    </row>
    <row r="25457" spans="1:4">
      <c r="A25457" s="57" t="s">
        <v>8425</v>
      </c>
      <c r="B25457" s="57" t="s">
        <v>8212</v>
      </c>
      <c r="C25457" s="57" t="s">
        <v>13466</v>
      </c>
      <c r="D25457" s="57" t="s">
        <v>13467</v>
      </c>
    </row>
    <row r="25458" spans="1:4">
      <c r="A25458" s="57" t="s">
        <v>8425</v>
      </c>
      <c r="B25458" s="57" t="s">
        <v>8212</v>
      </c>
      <c r="C25458" s="57" t="s">
        <v>13468</v>
      </c>
      <c r="D25458" s="57" t="s">
        <v>13469</v>
      </c>
    </row>
    <row r="25459" spans="1:4">
      <c r="A25459" s="57" t="s">
        <v>8425</v>
      </c>
      <c r="B25459" s="57" t="s">
        <v>8212</v>
      </c>
      <c r="C25459" s="57" t="s">
        <v>13470</v>
      </c>
      <c r="D25459" s="57" t="s">
        <v>13471</v>
      </c>
    </row>
    <row r="25460" spans="1:4">
      <c r="A25460" s="57" t="s">
        <v>8425</v>
      </c>
      <c r="B25460" s="57" t="s">
        <v>8212</v>
      </c>
      <c r="C25460" s="57" t="s">
        <v>13472</v>
      </c>
      <c r="D25460" s="57" t="s">
        <v>13473</v>
      </c>
    </row>
    <row r="25461" spans="1:4">
      <c r="A25461" s="57" t="s">
        <v>8425</v>
      </c>
      <c r="B25461" s="57" t="s">
        <v>8212</v>
      </c>
      <c r="C25461" s="57" t="s">
        <v>13474</v>
      </c>
      <c r="D25461" s="57" t="s">
        <v>13475</v>
      </c>
    </row>
    <row r="25462" spans="1:4">
      <c r="A25462" s="57" t="s">
        <v>8425</v>
      </c>
      <c r="B25462" s="57" t="s">
        <v>8212</v>
      </c>
      <c r="C25462" s="57" t="s">
        <v>13476</v>
      </c>
      <c r="D25462" s="57" t="s">
        <v>13477</v>
      </c>
    </row>
    <row r="25463" spans="1:4">
      <c r="A25463" s="57" t="s">
        <v>8425</v>
      </c>
      <c r="B25463" s="57" t="s">
        <v>8212</v>
      </c>
      <c r="C25463" s="57" t="s">
        <v>13478</v>
      </c>
      <c r="D25463" s="57" t="s">
        <v>13479</v>
      </c>
    </row>
    <row r="25464" spans="1:4">
      <c r="A25464" s="57" t="s">
        <v>8425</v>
      </c>
      <c r="B25464" s="57" t="s">
        <v>8212</v>
      </c>
      <c r="C25464" s="57" t="s">
        <v>13480</v>
      </c>
      <c r="D25464" s="57" t="s">
        <v>13481</v>
      </c>
    </row>
    <row r="25465" spans="1:4">
      <c r="A25465" s="57" t="s">
        <v>8425</v>
      </c>
      <c r="B25465" s="57" t="s">
        <v>8212</v>
      </c>
      <c r="C25465" s="57" t="s">
        <v>13482</v>
      </c>
      <c r="D25465" s="57" t="s">
        <v>13483</v>
      </c>
    </row>
    <row r="25466" spans="1:4">
      <c r="A25466" s="57" t="s">
        <v>8425</v>
      </c>
      <c r="B25466" s="57" t="s">
        <v>8212</v>
      </c>
      <c r="C25466" s="57" t="s">
        <v>13484</v>
      </c>
      <c r="D25466" s="57" t="s">
        <v>13485</v>
      </c>
    </row>
    <row r="25467" spans="1:4">
      <c r="A25467" s="57" t="s">
        <v>8425</v>
      </c>
      <c r="B25467" s="57" t="s">
        <v>8212</v>
      </c>
      <c r="C25467" s="57" t="s">
        <v>13486</v>
      </c>
      <c r="D25467" s="57" t="s">
        <v>13487</v>
      </c>
    </row>
    <row r="25468" spans="1:4">
      <c r="A25468" s="57" t="s">
        <v>8425</v>
      </c>
      <c r="B25468" s="57" t="s">
        <v>8212</v>
      </c>
      <c r="C25468" s="57" t="s">
        <v>13488</v>
      </c>
      <c r="D25468" s="57" t="s">
        <v>13489</v>
      </c>
    </row>
    <row r="25469" spans="1:4">
      <c r="A25469" s="57" t="s">
        <v>8425</v>
      </c>
      <c r="B25469" s="57" t="s">
        <v>8212</v>
      </c>
      <c r="C25469" s="57" t="s">
        <v>13490</v>
      </c>
      <c r="D25469" s="57" t="s">
        <v>13491</v>
      </c>
    </row>
    <row r="25470" spans="1:4">
      <c r="A25470" s="57" t="s">
        <v>8425</v>
      </c>
      <c r="B25470" s="57" t="s">
        <v>8212</v>
      </c>
      <c r="C25470" s="57" t="s">
        <v>13492</v>
      </c>
      <c r="D25470" s="57" t="s">
        <v>13493</v>
      </c>
    </row>
    <row r="25471" spans="1:4">
      <c r="A25471" s="57" t="s">
        <v>8425</v>
      </c>
      <c r="B25471" s="57" t="s">
        <v>8212</v>
      </c>
      <c r="C25471" s="57" t="s">
        <v>13494</v>
      </c>
      <c r="D25471" s="57" t="s">
        <v>13495</v>
      </c>
    </row>
    <row r="25472" spans="1:4">
      <c r="A25472" s="57" t="s">
        <v>8425</v>
      </c>
      <c r="B25472" s="57" t="s">
        <v>8212</v>
      </c>
      <c r="C25472" s="57" t="s">
        <v>13496</v>
      </c>
      <c r="D25472" s="57" t="s">
        <v>13497</v>
      </c>
    </row>
    <row r="25473" spans="1:4">
      <c r="A25473" s="57" t="s">
        <v>8425</v>
      </c>
      <c r="B25473" s="57" t="s">
        <v>8212</v>
      </c>
      <c r="C25473" s="57" t="s">
        <v>13498</v>
      </c>
      <c r="D25473" s="57" t="s">
        <v>13499</v>
      </c>
    </row>
    <row r="25474" spans="1:4">
      <c r="A25474" s="57" t="s">
        <v>8425</v>
      </c>
      <c r="B25474" s="57" t="s">
        <v>8212</v>
      </c>
      <c r="C25474" s="57" t="s">
        <v>13500</v>
      </c>
      <c r="D25474" s="57" t="s">
        <v>13501</v>
      </c>
    </row>
    <row r="25475" spans="1:4">
      <c r="A25475" s="57" t="s">
        <v>8425</v>
      </c>
      <c r="B25475" s="57" t="s">
        <v>8212</v>
      </c>
      <c r="C25475" s="57" t="s">
        <v>13502</v>
      </c>
      <c r="D25475" s="57" t="s">
        <v>13503</v>
      </c>
    </row>
    <row r="25476" spans="1:4">
      <c r="A25476" s="57" t="s">
        <v>8425</v>
      </c>
      <c r="B25476" s="57" t="s">
        <v>8212</v>
      </c>
      <c r="C25476" s="57" t="s">
        <v>13504</v>
      </c>
      <c r="D25476" s="57" t="s">
        <v>13505</v>
      </c>
    </row>
    <row r="25477" spans="1:4">
      <c r="A25477" s="57" t="s">
        <v>8425</v>
      </c>
      <c r="B25477" s="57" t="s">
        <v>8212</v>
      </c>
      <c r="C25477" s="57" t="s">
        <v>13506</v>
      </c>
      <c r="D25477" s="57" t="s">
        <v>13507</v>
      </c>
    </row>
    <row r="25478" spans="1:4">
      <c r="A25478" s="57" t="s">
        <v>8425</v>
      </c>
      <c r="B25478" s="57" t="s">
        <v>8212</v>
      </c>
      <c r="C25478" s="57" t="s">
        <v>13508</v>
      </c>
      <c r="D25478" s="57" t="s">
        <v>13509</v>
      </c>
    </row>
    <row r="25479" spans="1:4">
      <c r="A25479" s="57" t="s">
        <v>8425</v>
      </c>
      <c r="B25479" s="57" t="s">
        <v>8212</v>
      </c>
      <c r="C25479" s="57" t="s">
        <v>13510</v>
      </c>
      <c r="D25479" s="57" t="s">
        <v>13511</v>
      </c>
    </row>
    <row r="25480" spans="1:4">
      <c r="A25480" s="57" t="s">
        <v>8425</v>
      </c>
      <c r="B25480" s="57" t="s">
        <v>8212</v>
      </c>
      <c r="C25480" s="57" t="s">
        <v>13512</v>
      </c>
      <c r="D25480" s="57" t="s">
        <v>15657</v>
      </c>
    </row>
    <row r="25481" spans="1:4">
      <c r="A25481" s="57" t="s">
        <v>8425</v>
      </c>
      <c r="B25481" s="57" t="s">
        <v>8212</v>
      </c>
      <c r="C25481" s="57" t="s">
        <v>13513</v>
      </c>
      <c r="D25481" s="57" t="s">
        <v>13514</v>
      </c>
    </row>
    <row r="25482" spans="1:4">
      <c r="A25482" s="57" t="s">
        <v>8425</v>
      </c>
      <c r="B25482" s="57" t="s">
        <v>8212</v>
      </c>
      <c r="C25482" s="57" t="s">
        <v>13515</v>
      </c>
      <c r="D25482" s="57" t="s">
        <v>13516</v>
      </c>
    </row>
    <row r="25483" spans="1:4">
      <c r="A25483" s="57" t="s">
        <v>8425</v>
      </c>
      <c r="B25483" s="57" t="s">
        <v>8212</v>
      </c>
      <c r="C25483" s="57" t="s">
        <v>13517</v>
      </c>
      <c r="D25483" s="57" t="s">
        <v>13516</v>
      </c>
    </row>
    <row r="25484" spans="1:4">
      <c r="A25484" s="57" t="s">
        <v>8425</v>
      </c>
      <c r="B25484" s="57" t="s">
        <v>8212</v>
      </c>
      <c r="C25484" s="57" t="s">
        <v>13518</v>
      </c>
      <c r="D25484" s="57" t="s">
        <v>13519</v>
      </c>
    </row>
    <row r="25485" spans="1:4">
      <c r="A25485" s="57" t="s">
        <v>8425</v>
      </c>
      <c r="B25485" s="57" t="s">
        <v>8212</v>
      </c>
      <c r="C25485" s="57" t="s">
        <v>15658</v>
      </c>
      <c r="D25485" s="57" t="s">
        <v>15659</v>
      </c>
    </row>
    <row r="25486" spans="1:4">
      <c r="A25486" s="57" t="s">
        <v>8425</v>
      </c>
      <c r="B25486" s="57" t="s">
        <v>8212</v>
      </c>
      <c r="C25486" s="57" t="s">
        <v>15660</v>
      </c>
      <c r="D25486" s="57" t="s">
        <v>15661</v>
      </c>
    </row>
    <row r="25487" spans="1:4">
      <c r="A25487" s="57" t="s">
        <v>8425</v>
      </c>
      <c r="B25487" s="57" t="s">
        <v>8212</v>
      </c>
      <c r="C25487" s="57" t="s">
        <v>15662</v>
      </c>
      <c r="D25487" s="57" t="s">
        <v>15663</v>
      </c>
    </row>
    <row r="25488" spans="1:4">
      <c r="A25488" s="57" t="s">
        <v>8425</v>
      </c>
      <c r="B25488" s="57" t="s">
        <v>8212</v>
      </c>
      <c r="C25488" s="57" t="s">
        <v>15664</v>
      </c>
      <c r="D25488" s="57" t="s">
        <v>15665</v>
      </c>
    </row>
    <row r="25489" spans="1:4">
      <c r="A25489" s="57" t="s">
        <v>8425</v>
      </c>
      <c r="B25489" s="57" t="s">
        <v>8212</v>
      </c>
      <c r="C25489" s="57" t="s">
        <v>15666</v>
      </c>
      <c r="D25489" s="57" t="s">
        <v>15667</v>
      </c>
    </row>
    <row r="25490" spans="1:4">
      <c r="A25490" s="57" t="s">
        <v>8425</v>
      </c>
      <c r="B25490" s="57" t="s">
        <v>8212</v>
      </c>
      <c r="C25490" s="57" t="s">
        <v>15668</v>
      </c>
      <c r="D25490" s="57" t="s">
        <v>15669</v>
      </c>
    </row>
    <row r="25491" spans="1:4">
      <c r="A25491" s="57" t="s">
        <v>8425</v>
      </c>
      <c r="B25491" s="57" t="s">
        <v>8212</v>
      </c>
      <c r="C25491" s="57" t="s">
        <v>17650</v>
      </c>
      <c r="D25491" s="57" t="s">
        <v>17651</v>
      </c>
    </row>
    <row r="25492" spans="1:4">
      <c r="A25492" s="57" t="s">
        <v>8425</v>
      </c>
      <c r="B25492" s="57" t="s">
        <v>8212</v>
      </c>
      <c r="C25492" s="57" t="s">
        <v>17652</v>
      </c>
      <c r="D25492" s="57" t="s">
        <v>17653</v>
      </c>
    </row>
    <row r="25493" spans="1:4">
      <c r="A25493" s="57" t="s">
        <v>8425</v>
      </c>
      <c r="B25493" s="57" t="s">
        <v>8212</v>
      </c>
      <c r="C25493" s="57" t="s">
        <v>17654</v>
      </c>
      <c r="D25493" s="57" t="s">
        <v>17655</v>
      </c>
    </row>
    <row r="25494" spans="1:4">
      <c r="A25494" s="57" t="s">
        <v>8425</v>
      </c>
      <c r="B25494" s="57" t="s">
        <v>8212</v>
      </c>
      <c r="C25494" s="57" t="s">
        <v>17656</v>
      </c>
      <c r="D25494" s="57" t="s">
        <v>17657</v>
      </c>
    </row>
    <row r="25495" spans="1:4">
      <c r="A25495" s="57" t="s">
        <v>8425</v>
      </c>
      <c r="B25495" s="57" t="s">
        <v>8212</v>
      </c>
      <c r="C25495" s="57" t="s">
        <v>59551</v>
      </c>
      <c r="D25495" s="57" t="s">
        <v>59552</v>
      </c>
    </row>
    <row r="25496" spans="1:4">
      <c r="A25496" s="57" t="s">
        <v>8425</v>
      </c>
      <c r="B25496" s="57" t="s">
        <v>8212</v>
      </c>
      <c r="C25496" s="57" t="s">
        <v>75617</v>
      </c>
      <c r="D25496" s="57" t="s">
        <v>75618</v>
      </c>
    </row>
    <row r="25497" spans="1:4">
      <c r="A25497" s="57" t="s">
        <v>8425</v>
      </c>
      <c r="B25497" s="57" t="s">
        <v>8212</v>
      </c>
      <c r="C25497" s="57" t="s">
        <v>75619</v>
      </c>
      <c r="D25497" s="57" t="s">
        <v>75620</v>
      </c>
    </row>
    <row r="25498" spans="1:4">
      <c r="A25498" s="57" t="s">
        <v>8425</v>
      </c>
      <c r="B25498" s="57" t="s">
        <v>8212</v>
      </c>
      <c r="C25498" s="57" t="s">
        <v>77562</v>
      </c>
      <c r="D25498" s="57" t="s">
        <v>77563</v>
      </c>
    </row>
    <row r="25499" spans="1:4">
      <c r="A25499" s="57" t="s">
        <v>8425</v>
      </c>
      <c r="B25499" s="57" t="s">
        <v>8212</v>
      </c>
      <c r="C25499" s="57" t="s">
        <v>77564</v>
      </c>
      <c r="D25499" s="57" t="s">
        <v>77565</v>
      </c>
    </row>
    <row r="25500" spans="1:4">
      <c r="A25500" s="57" t="s">
        <v>8425</v>
      </c>
      <c r="B25500" s="57" t="s">
        <v>8212</v>
      </c>
      <c r="C25500" s="57" t="s">
        <v>77566</v>
      </c>
      <c r="D25500" s="57" t="s">
        <v>77567</v>
      </c>
    </row>
    <row r="25501" spans="1:4">
      <c r="A25501" s="57" t="s">
        <v>8425</v>
      </c>
      <c r="B25501" s="57" t="s">
        <v>8212</v>
      </c>
      <c r="C25501" s="57" t="s">
        <v>77568</v>
      </c>
      <c r="D25501" s="57" t="s">
        <v>77569</v>
      </c>
    </row>
    <row r="25502" spans="1:4">
      <c r="A25502" s="57" t="s">
        <v>8419</v>
      </c>
      <c r="B25502" s="57" t="s">
        <v>8214</v>
      </c>
      <c r="C25502" s="57" t="s">
        <v>8417</v>
      </c>
      <c r="D25502" s="57" t="s">
        <v>8418</v>
      </c>
    </row>
    <row r="25503" spans="1:4">
      <c r="A25503" s="57" t="s">
        <v>8419</v>
      </c>
      <c r="B25503" s="57" t="s">
        <v>8214</v>
      </c>
      <c r="C25503" s="57" t="s">
        <v>17658</v>
      </c>
      <c r="D25503" s="57" t="s">
        <v>17659</v>
      </c>
    </row>
    <row r="25504" spans="1:4">
      <c r="A25504" s="57" t="s">
        <v>59553</v>
      </c>
      <c r="B25504" s="57" t="s">
        <v>12940</v>
      </c>
      <c r="C25504" s="57" t="s">
        <v>59554</v>
      </c>
      <c r="D25504" s="57" t="s">
        <v>59555</v>
      </c>
    </row>
    <row r="25505" spans="1:4">
      <c r="A25505" s="57" t="s">
        <v>59553</v>
      </c>
      <c r="B25505" s="57"/>
      <c r="C25505" s="57" t="s">
        <v>59556</v>
      </c>
      <c r="D25505" s="57" t="s">
        <v>59557</v>
      </c>
    </row>
    <row r="25506" spans="1:4">
      <c r="A25506" s="57" t="s">
        <v>59553</v>
      </c>
      <c r="B25506" s="57"/>
      <c r="C25506" s="57" t="s">
        <v>59558</v>
      </c>
      <c r="D25506" s="57" t="s">
        <v>59559</v>
      </c>
    </row>
    <row r="25507" spans="1:4">
      <c r="A25507" s="57" t="s">
        <v>59553</v>
      </c>
      <c r="B25507" s="57"/>
      <c r="C25507" s="57" t="s">
        <v>59560</v>
      </c>
      <c r="D25507" s="57" t="s">
        <v>59561</v>
      </c>
    </row>
    <row r="25508" spans="1:4">
      <c r="A25508" s="57" t="s">
        <v>59553</v>
      </c>
      <c r="B25508" s="57"/>
      <c r="C25508" s="57" t="s">
        <v>59562</v>
      </c>
      <c r="D25508" s="57" t="s">
        <v>59563</v>
      </c>
    </row>
    <row r="25509" spans="1:4">
      <c r="A25509" s="57" t="s">
        <v>59553</v>
      </c>
      <c r="B25509" s="57"/>
      <c r="C25509" s="57" t="s">
        <v>59564</v>
      </c>
      <c r="D25509" s="57" t="s">
        <v>59565</v>
      </c>
    </row>
    <row r="25510" spans="1:4">
      <c r="A25510" s="57" t="s">
        <v>59553</v>
      </c>
      <c r="B25510" s="57"/>
      <c r="C25510" s="57" t="s">
        <v>59566</v>
      </c>
      <c r="D25510" s="57" t="s">
        <v>59567</v>
      </c>
    </row>
    <row r="25511" spans="1:4">
      <c r="A25511" s="57" t="s">
        <v>59553</v>
      </c>
      <c r="B25511" s="57"/>
      <c r="C25511" s="57" t="s">
        <v>59568</v>
      </c>
      <c r="D25511" s="57" t="s">
        <v>59569</v>
      </c>
    </row>
    <row r="25512" spans="1:4">
      <c r="A25512" s="57" t="s">
        <v>59553</v>
      </c>
      <c r="B25512" s="57"/>
      <c r="C25512" s="57" t="s">
        <v>59570</v>
      </c>
      <c r="D25512" s="57" t="s">
        <v>59571</v>
      </c>
    </row>
    <row r="25513" spans="1:4">
      <c r="A25513" s="57" t="s">
        <v>59572</v>
      </c>
      <c r="B25513" s="57" t="s">
        <v>12940</v>
      </c>
      <c r="C25513" s="57" t="s">
        <v>59573</v>
      </c>
      <c r="D25513" s="57" t="s">
        <v>59574</v>
      </c>
    </row>
    <row r="25514" spans="1:4">
      <c r="A25514" s="57" t="s">
        <v>8430</v>
      </c>
      <c r="B25514" s="57" t="s">
        <v>8216</v>
      </c>
      <c r="C25514" s="57" t="s">
        <v>8428</v>
      </c>
      <c r="D25514" s="57" t="s">
        <v>8429</v>
      </c>
    </row>
    <row r="25515" spans="1:4">
      <c r="A25515" s="57" t="s">
        <v>8430</v>
      </c>
      <c r="B25515" s="57" t="s">
        <v>8216</v>
      </c>
      <c r="C25515" s="57" t="s">
        <v>13520</v>
      </c>
      <c r="D25515" s="57" t="s">
        <v>13521</v>
      </c>
    </row>
    <row r="25516" spans="1:4">
      <c r="A25516" s="57" t="s">
        <v>59575</v>
      </c>
      <c r="B25516" s="57" t="s">
        <v>12940</v>
      </c>
      <c r="C25516" s="57" t="s">
        <v>59576</v>
      </c>
      <c r="D25516" s="57" t="s">
        <v>59577</v>
      </c>
    </row>
    <row r="25517" spans="1:4">
      <c r="A25517" s="57" t="s">
        <v>8488</v>
      </c>
      <c r="B25517" s="57" t="s">
        <v>8218</v>
      </c>
      <c r="C25517" s="57" t="s">
        <v>8487</v>
      </c>
      <c r="D25517" s="57" t="s">
        <v>9471</v>
      </c>
    </row>
    <row r="25518" spans="1:4">
      <c r="A25518" s="57" t="s">
        <v>59578</v>
      </c>
      <c r="B25518" s="57" t="s">
        <v>12940</v>
      </c>
      <c r="C25518" s="57" t="s">
        <v>59579</v>
      </c>
      <c r="D25518" s="57" t="s">
        <v>59580</v>
      </c>
    </row>
    <row r="25519" spans="1:4">
      <c r="A25519" s="57" t="s">
        <v>59581</v>
      </c>
      <c r="B25519" s="57" t="s">
        <v>12940</v>
      </c>
      <c r="C25519" s="57" t="s">
        <v>59582</v>
      </c>
      <c r="D25519" s="57" t="s">
        <v>59583</v>
      </c>
    </row>
    <row r="25520" spans="1:4">
      <c r="A25520" s="57" t="s">
        <v>59581</v>
      </c>
      <c r="B25520" s="57"/>
      <c r="C25520" s="57" t="s">
        <v>59584</v>
      </c>
      <c r="D25520" s="57" t="s">
        <v>59585</v>
      </c>
    </row>
    <row r="25521" spans="1:4">
      <c r="A25521" s="57" t="s">
        <v>59581</v>
      </c>
      <c r="B25521" s="57"/>
      <c r="C25521" s="57" t="s">
        <v>59586</v>
      </c>
      <c r="D25521" s="57" t="s">
        <v>59587</v>
      </c>
    </row>
    <row r="25522" spans="1:4">
      <c r="A25522" s="57" t="s">
        <v>59581</v>
      </c>
      <c r="B25522" s="57"/>
      <c r="C25522" s="57" t="s">
        <v>59588</v>
      </c>
      <c r="D25522" s="57" t="s">
        <v>59589</v>
      </c>
    </row>
    <row r="25523" spans="1:4">
      <c r="A25523" s="57" t="s">
        <v>59581</v>
      </c>
      <c r="B25523" s="57"/>
      <c r="C25523" s="57" t="s">
        <v>59590</v>
      </c>
      <c r="D25523" s="57" t="s">
        <v>59591</v>
      </c>
    </row>
    <row r="25524" spans="1:4">
      <c r="A25524" s="57" t="s">
        <v>59581</v>
      </c>
      <c r="B25524" s="57"/>
      <c r="C25524" s="57" t="s">
        <v>59592</v>
      </c>
      <c r="D25524" s="57" t="s">
        <v>59593</v>
      </c>
    </row>
    <row r="25525" spans="1:4">
      <c r="A25525" s="57" t="s">
        <v>59594</v>
      </c>
      <c r="B25525" s="57" t="s">
        <v>12940</v>
      </c>
      <c r="C25525" s="57" t="s">
        <v>59595</v>
      </c>
      <c r="D25525" s="57" t="s">
        <v>59596</v>
      </c>
    </row>
    <row r="25526" spans="1:4">
      <c r="A25526" s="57" t="s">
        <v>8324</v>
      </c>
      <c r="B25526" s="57" t="s">
        <v>8220</v>
      </c>
      <c r="C25526" s="57" t="s">
        <v>8322</v>
      </c>
      <c r="D25526" s="57" t="s">
        <v>8323</v>
      </c>
    </row>
    <row r="25527" spans="1:4">
      <c r="A25527" s="57" t="s">
        <v>8319</v>
      </c>
      <c r="B25527" s="57" t="s">
        <v>10538</v>
      </c>
      <c r="C25527" s="57" t="s">
        <v>8317</v>
      </c>
      <c r="D25527" s="57" t="s">
        <v>8318</v>
      </c>
    </row>
    <row r="25528" spans="1:4">
      <c r="A25528" s="57" t="s">
        <v>8319</v>
      </c>
      <c r="B25528" s="57" t="s">
        <v>10538</v>
      </c>
      <c r="C25528" s="57" t="s">
        <v>13522</v>
      </c>
      <c r="D25528" s="57" t="s">
        <v>13523</v>
      </c>
    </row>
    <row r="25529" spans="1:4">
      <c r="A25529" s="57" t="s">
        <v>59597</v>
      </c>
      <c r="B25529" s="57" t="s">
        <v>12940</v>
      </c>
      <c r="C25529" s="57" t="s">
        <v>59598</v>
      </c>
      <c r="D25529" s="57" t="s">
        <v>59599</v>
      </c>
    </row>
    <row r="25530" spans="1:4">
      <c r="A25530" s="57" t="s">
        <v>59597</v>
      </c>
      <c r="B25530" s="57"/>
      <c r="C25530" s="57" t="s">
        <v>59600</v>
      </c>
      <c r="D25530" s="57" t="s">
        <v>59601</v>
      </c>
    </row>
    <row r="25531" spans="1:4">
      <c r="A25531" s="57" t="s">
        <v>59597</v>
      </c>
      <c r="B25531" s="57"/>
      <c r="C25531" s="57" t="s">
        <v>59602</v>
      </c>
      <c r="D25531" s="57" t="s">
        <v>59603</v>
      </c>
    </row>
    <row r="25532" spans="1:4">
      <c r="A25532" s="57" t="s">
        <v>59604</v>
      </c>
      <c r="B25532" s="57" t="s">
        <v>12940</v>
      </c>
      <c r="C25532" s="57" t="s">
        <v>59605</v>
      </c>
      <c r="D25532" s="57" t="s">
        <v>59606</v>
      </c>
    </row>
    <row r="25533" spans="1:4">
      <c r="A25533" s="57" t="s">
        <v>9472</v>
      </c>
      <c r="B25533" s="57" t="s">
        <v>8981</v>
      </c>
      <c r="C25533" s="57" t="s">
        <v>9473</v>
      </c>
      <c r="D25533" s="57" t="s">
        <v>9474</v>
      </c>
    </row>
    <row r="25534" spans="1:4">
      <c r="A25534" s="57" t="s">
        <v>9475</v>
      </c>
      <c r="B25534" s="57" t="s">
        <v>8981</v>
      </c>
      <c r="C25534" s="57" t="s">
        <v>9476</v>
      </c>
      <c r="D25534" s="57" t="s">
        <v>9477</v>
      </c>
    </row>
    <row r="25535" spans="1:4">
      <c r="A25535" s="57" t="s">
        <v>8980</v>
      </c>
      <c r="B25535" s="57" t="s">
        <v>8981</v>
      </c>
      <c r="C25535" s="57" t="s">
        <v>8977</v>
      </c>
      <c r="D25535" s="57" t="s">
        <v>8978</v>
      </c>
    </row>
    <row r="25536" spans="1:4">
      <c r="A25536" s="57" t="s">
        <v>59607</v>
      </c>
      <c r="B25536" s="57" t="s">
        <v>12940</v>
      </c>
      <c r="C25536" s="57" t="s">
        <v>59608</v>
      </c>
      <c r="D25536" s="57" t="s">
        <v>59609</v>
      </c>
    </row>
    <row r="25537" spans="1:4">
      <c r="A25537" s="57" t="s">
        <v>59610</v>
      </c>
      <c r="B25537" s="57" t="s">
        <v>12940</v>
      </c>
      <c r="C25537" s="57" t="s">
        <v>59611</v>
      </c>
      <c r="D25537" s="57" t="s">
        <v>59612</v>
      </c>
    </row>
    <row r="25538" spans="1:4">
      <c r="A25538" s="57" t="s">
        <v>8353</v>
      </c>
      <c r="B25538" s="57" t="s">
        <v>8223</v>
      </c>
      <c r="C25538" s="57" t="s">
        <v>8351</v>
      </c>
      <c r="D25538" s="57" t="s">
        <v>8352</v>
      </c>
    </row>
    <row r="25539" spans="1:4">
      <c r="A25539" s="57" t="s">
        <v>59613</v>
      </c>
      <c r="B25539" s="57" t="s">
        <v>12940</v>
      </c>
      <c r="C25539" s="57" t="s">
        <v>59614</v>
      </c>
      <c r="D25539" s="57" t="s">
        <v>59615</v>
      </c>
    </row>
    <row r="25540" spans="1:4">
      <c r="A25540" s="57" t="s">
        <v>59613</v>
      </c>
      <c r="B25540" s="57"/>
      <c r="C25540" s="57" t="s">
        <v>59616</v>
      </c>
      <c r="D25540" s="57" t="s">
        <v>59617</v>
      </c>
    </row>
    <row r="25541" spans="1:4">
      <c r="A25541" s="57" t="s">
        <v>59613</v>
      </c>
      <c r="B25541" s="57"/>
      <c r="C25541" s="57" t="s">
        <v>59618</v>
      </c>
      <c r="D25541" s="57" t="s">
        <v>59619</v>
      </c>
    </row>
    <row r="25542" spans="1:4">
      <c r="A25542" s="57" t="s">
        <v>59613</v>
      </c>
      <c r="B25542" s="57"/>
      <c r="C25542" s="57" t="s">
        <v>59620</v>
      </c>
      <c r="D25542" s="57" t="s">
        <v>59621</v>
      </c>
    </row>
    <row r="25543" spans="1:4">
      <c r="A25543" s="57" t="s">
        <v>59622</v>
      </c>
      <c r="B25543" s="57" t="s">
        <v>12940</v>
      </c>
      <c r="C25543" s="57" t="s">
        <v>59623</v>
      </c>
      <c r="D25543" s="57" t="s">
        <v>59624</v>
      </c>
    </row>
    <row r="25544" spans="1:4">
      <c r="A25544" s="57" t="s">
        <v>59625</v>
      </c>
      <c r="B25544" s="57" t="s">
        <v>12940</v>
      </c>
      <c r="C25544" s="57" t="s">
        <v>59626</v>
      </c>
      <c r="D25544" s="57" t="s">
        <v>59627</v>
      </c>
    </row>
    <row r="25545" spans="1:4">
      <c r="A25545" s="57" t="s">
        <v>59628</v>
      </c>
      <c r="B25545" s="57" t="s">
        <v>12940</v>
      </c>
      <c r="C25545" s="57" t="s">
        <v>59629</v>
      </c>
      <c r="D25545" s="57" t="s">
        <v>48440</v>
      </c>
    </row>
    <row r="25546" spans="1:4">
      <c r="A25546" s="57" t="s">
        <v>17660</v>
      </c>
      <c r="B25546" s="57" t="s">
        <v>16221</v>
      </c>
      <c r="C25546" s="57" t="s">
        <v>17661</v>
      </c>
      <c r="D25546" s="57" t="s">
        <v>17662</v>
      </c>
    </row>
    <row r="25547" spans="1:4">
      <c r="A25547" s="57" t="s">
        <v>59631</v>
      </c>
      <c r="B25547" s="57" t="s">
        <v>12940</v>
      </c>
      <c r="C25547" s="57" t="s">
        <v>59632</v>
      </c>
      <c r="D25547" s="57" t="s">
        <v>59633</v>
      </c>
    </row>
    <row r="25548" spans="1:4">
      <c r="A25548" s="57" t="s">
        <v>59634</v>
      </c>
      <c r="B25548" s="57" t="s">
        <v>12940</v>
      </c>
      <c r="C25548" s="57" t="s">
        <v>59635</v>
      </c>
      <c r="D25548" s="57" t="s">
        <v>59636</v>
      </c>
    </row>
    <row r="25549" spans="1:4">
      <c r="A25549" s="57" t="s">
        <v>59637</v>
      </c>
      <c r="B25549" s="57" t="s">
        <v>12940</v>
      </c>
      <c r="C25549" s="57" t="s">
        <v>59638</v>
      </c>
      <c r="D25549" s="57" t="s">
        <v>59639</v>
      </c>
    </row>
    <row r="25550" spans="1:4">
      <c r="A25550" s="57" t="s">
        <v>59637</v>
      </c>
      <c r="B25550" s="57"/>
      <c r="C25550" s="57" t="s">
        <v>59640</v>
      </c>
      <c r="D25550" s="57" t="s">
        <v>19034</v>
      </c>
    </row>
    <row r="25551" spans="1:4">
      <c r="A25551" s="57" t="s">
        <v>59637</v>
      </c>
      <c r="B25551" s="57"/>
      <c r="C25551" s="57" t="s">
        <v>59641</v>
      </c>
      <c r="D25551" s="57" t="s">
        <v>59642</v>
      </c>
    </row>
    <row r="25552" spans="1:4">
      <c r="A25552" s="57" t="s">
        <v>59637</v>
      </c>
      <c r="B25552" s="57"/>
      <c r="C25552" s="57" t="s">
        <v>59643</v>
      </c>
      <c r="D25552" s="57" t="s">
        <v>59644</v>
      </c>
    </row>
    <row r="25553" spans="1:4">
      <c r="A25553" s="57" t="s">
        <v>59637</v>
      </c>
      <c r="B25553" s="57"/>
      <c r="C25553" s="57" t="s">
        <v>59645</v>
      </c>
      <c r="D25553" s="57" t="s">
        <v>40657</v>
      </c>
    </row>
    <row r="25554" spans="1:4">
      <c r="A25554" s="57" t="s">
        <v>59646</v>
      </c>
      <c r="B25554" s="57" t="s">
        <v>12940</v>
      </c>
      <c r="C25554" s="57" t="s">
        <v>59647</v>
      </c>
      <c r="D25554" s="57" t="s">
        <v>59648</v>
      </c>
    </row>
    <row r="25555" spans="1:4">
      <c r="A25555" s="57" t="s">
        <v>59649</v>
      </c>
      <c r="B25555" s="57" t="s">
        <v>12940</v>
      </c>
      <c r="C25555" s="57" t="s">
        <v>59650</v>
      </c>
      <c r="D25555" s="57" t="s">
        <v>59651</v>
      </c>
    </row>
    <row r="25556" spans="1:4">
      <c r="A25556" s="57" t="s">
        <v>59649</v>
      </c>
      <c r="B25556" s="57"/>
      <c r="C25556" s="57" t="s">
        <v>75621</v>
      </c>
      <c r="D25556" s="57" t="s">
        <v>75622</v>
      </c>
    </row>
    <row r="25557" spans="1:4">
      <c r="A25557" s="57" t="s">
        <v>59652</v>
      </c>
      <c r="B25557" s="57" t="s">
        <v>12940</v>
      </c>
      <c r="C25557" s="57" t="s">
        <v>59653</v>
      </c>
      <c r="D25557" s="57" t="s">
        <v>59654</v>
      </c>
    </row>
    <row r="25558" spans="1:4">
      <c r="A25558" s="57" t="s">
        <v>59655</v>
      </c>
      <c r="B25558" s="57" t="s">
        <v>12940</v>
      </c>
      <c r="C25558" s="57" t="s">
        <v>59656</v>
      </c>
      <c r="D25558" s="57" t="s">
        <v>59657</v>
      </c>
    </row>
    <row r="25559" spans="1:4">
      <c r="A25559" s="57" t="s">
        <v>59655</v>
      </c>
      <c r="B25559" s="57"/>
      <c r="C25559" s="57" t="s">
        <v>59658</v>
      </c>
      <c r="D25559" s="57" t="s">
        <v>59659</v>
      </c>
    </row>
    <row r="25560" spans="1:4">
      <c r="A25560" s="57" t="s">
        <v>59655</v>
      </c>
      <c r="B25560" s="57"/>
      <c r="C25560" s="57" t="s">
        <v>59660</v>
      </c>
      <c r="D25560" s="57" t="s">
        <v>59661</v>
      </c>
    </row>
    <row r="25561" spans="1:4">
      <c r="A25561" s="57" t="s">
        <v>59662</v>
      </c>
      <c r="B25561" s="57" t="s">
        <v>12940</v>
      </c>
      <c r="C25561" s="57" t="s">
        <v>59663</v>
      </c>
      <c r="D25561" s="57" t="s">
        <v>59664</v>
      </c>
    </row>
    <row r="25562" spans="1:4">
      <c r="A25562" s="57" t="s">
        <v>59662</v>
      </c>
      <c r="B25562" s="57"/>
      <c r="C25562" s="57" t="s">
        <v>59665</v>
      </c>
      <c r="D25562" s="57" t="s">
        <v>59666</v>
      </c>
    </row>
    <row r="25563" spans="1:4">
      <c r="A25563" s="57" t="s">
        <v>59662</v>
      </c>
      <c r="B25563" s="57"/>
      <c r="C25563" s="57" t="s">
        <v>59667</v>
      </c>
      <c r="D25563" s="57" t="s">
        <v>59668</v>
      </c>
    </row>
    <row r="25564" spans="1:4">
      <c r="A25564" s="57" t="s">
        <v>59662</v>
      </c>
      <c r="B25564" s="57"/>
      <c r="C25564" s="57" t="s">
        <v>59669</v>
      </c>
      <c r="D25564" s="57" t="s">
        <v>59670</v>
      </c>
    </row>
    <row r="25565" spans="1:4">
      <c r="A25565" s="57" t="s">
        <v>59662</v>
      </c>
      <c r="B25565" s="57"/>
      <c r="C25565" s="57" t="s">
        <v>59671</v>
      </c>
      <c r="D25565" s="57" t="s">
        <v>59672</v>
      </c>
    </row>
    <row r="25566" spans="1:4">
      <c r="A25566" s="57" t="s">
        <v>59662</v>
      </c>
      <c r="B25566" s="57"/>
      <c r="C25566" s="57" t="s">
        <v>59673</v>
      </c>
      <c r="D25566" s="57" t="s">
        <v>59674</v>
      </c>
    </row>
    <row r="25567" spans="1:4">
      <c r="A25567" s="57" t="s">
        <v>59662</v>
      </c>
      <c r="B25567" s="57"/>
      <c r="C25567" s="57" t="s">
        <v>59675</v>
      </c>
      <c r="D25567" s="57" t="s">
        <v>59676</v>
      </c>
    </row>
    <row r="25568" spans="1:4">
      <c r="A25568" s="57" t="s">
        <v>59662</v>
      </c>
      <c r="B25568" s="57"/>
      <c r="C25568" s="57" t="s">
        <v>59677</v>
      </c>
      <c r="D25568" s="57" t="s">
        <v>59678</v>
      </c>
    </row>
    <row r="25569" spans="1:4">
      <c r="A25569" s="57" t="s">
        <v>59662</v>
      </c>
      <c r="B25569" s="57"/>
      <c r="C25569" s="57" t="s">
        <v>59679</v>
      </c>
      <c r="D25569" s="57" t="s">
        <v>59680</v>
      </c>
    </row>
    <row r="25570" spans="1:4">
      <c r="A25570" s="57" t="s">
        <v>59662</v>
      </c>
      <c r="B25570" s="57"/>
      <c r="C25570" s="57" t="s">
        <v>59681</v>
      </c>
      <c r="D25570" s="57" t="s">
        <v>59682</v>
      </c>
    </row>
    <row r="25571" spans="1:4">
      <c r="A25571" s="57" t="s">
        <v>59662</v>
      </c>
      <c r="B25571" s="57"/>
      <c r="C25571" s="57" t="s">
        <v>59683</v>
      </c>
      <c r="D25571" s="57" t="s">
        <v>59684</v>
      </c>
    </row>
    <row r="25572" spans="1:4">
      <c r="A25572" s="57" t="s">
        <v>59662</v>
      </c>
      <c r="B25572" s="57"/>
      <c r="C25572" s="57" t="s">
        <v>59685</v>
      </c>
      <c r="D25572" s="57" t="s">
        <v>59686</v>
      </c>
    </row>
    <row r="25573" spans="1:4">
      <c r="A25573" s="57" t="s">
        <v>59662</v>
      </c>
      <c r="B25573" s="57"/>
      <c r="C25573" s="57" t="s">
        <v>59687</v>
      </c>
      <c r="D25573" s="57" t="s">
        <v>59688</v>
      </c>
    </row>
    <row r="25574" spans="1:4">
      <c r="A25574" s="57" t="s">
        <v>59662</v>
      </c>
      <c r="B25574" s="57"/>
      <c r="C25574" s="57" t="s">
        <v>59689</v>
      </c>
      <c r="D25574" s="57" t="s">
        <v>59690</v>
      </c>
    </row>
    <row r="25575" spans="1:4">
      <c r="A25575" s="57" t="s">
        <v>59662</v>
      </c>
      <c r="B25575" s="57"/>
      <c r="C25575" s="57" t="s">
        <v>59691</v>
      </c>
      <c r="D25575" s="57" t="s">
        <v>59692</v>
      </c>
    </row>
    <row r="25576" spans="1:4">
      <c r="A25576" s="57" t="s">
        <v>59662</v>
      </c>
      <c r="B25576" s="57"/>
      <c r="C25576" s="57" t="s">
        <v>59693</v>
      </c>
      <c r="D25576" s="57" t="s">
        <v>59694</v>
      </c>
    </row>
    <row r="25577" spans="1:4">
      <c r="A25577" s="57" t="s">
        <v>59662</v>
      </c>
      <c r="B25577" s="57"/>
      <c r="C25577" s="57" t="s">
        <v>59695</v>
      </c>
      <c r="D25577" s="57" t="s">
        <v>59696</v>
      </c>
    </row>
    <row r="25578" spans="1:4">
      <c r="A25578" s="57" t="s">
        <v>59662</v>
      </c>
      <c r="B25578" s="57"/>
      <c r="C25578" s="57" t="s">
        <v>59697</v>
      </c>
      <c r="D25578" s="57" t="s">
        <v>59698</v>
      </c>
    </row>
    <row r="25579" spans="1:4">
      <c r="A25579" s="57" t="s">
        <v>59662</v>
      </c>
      <c r="B25579" s="57"/>
      <c r="C25579" s="57" t="s">
        <v>59699</v>
      </c>
      <c r="D25579" s="57" t="s">
        <v>59700</v>
      </c>
    </row>
    <row r="25580" spans="1:4">
      <c r="A25580" s="57" t="s">
        <v>59662</v>
      </c>
      <c r="B25580" s="57"/>
      <c r="C25580" s="57" t="s">
        <v>59701</v>
      </c>
      <c r="D25580" s="57" t="s">
        <v>59702</v>
      </c>
    </row>
    <row r="25581" spans="1:4">
      <c r="A25581" s="57" t="s">
        <v>59662</v>
      </c>
      <c r="B25581" s="57"/>
      <c r="C25581" s="57" t="s">
        <v>59703</v>
      </c>
      <c r="D25581" s="57" t="s">
        <v>59704</v>
      </c>
    </row>
    <row r="25582" spans="1:4">
      <c r="A25582" s="57" t="s">
        <v>59662</v>
      </c>
      <c r="B25582" s="57"/>
      <c r="C25582" s="57" t="s">
        <v>59705</v>
      </c>
      <c r="D25582" s="57" t="s">
        <v>59706</v>
      </c>
    </row>
    <row r="25583" spans="1:4">
      <c r="A25583" s="57" t="s">
        <v>59662</v>
      </c>
      <c r="B25583" s="57"/>
      <c r="C25583" s="57" t="s">
        <v>59707</v>
      </c>
      <c r="D25583" s="57" t="s">
        <v>59708</v>
      </c>
    </row>
    <row r="25584" spans="1:4">
      <c r="A25584" s="57" t="s">
        <v>59662</v>
      </c>
      <c r="B25584" s="57"/>
      <c r="C25584" s="57" t="s">
        <v>59709</v>
      </c>
      <c r="D25584" s="57" t="s">
        <v>59710</v>
      </c>
    </row>
    <row r="25585" spans="1:4">
      <c r="A25585" s="57" t="s">
        <v>59662</v>
      </c>
      <c r="B25585" s="57"/>
      <c r="C25585" s="57" t="s">
        <v>59711</v>
      </c>
      <c r="D25585" s="57" t="s">
        <v>59712</v>
      </c>
    </row>
    <row r="25586" spans="1:4">
      <c r="A25586" s="57" t="s">
        <v>59662</v>
      </c>
      <c r="B25586" s="57"/>
      <c r="C25586" s="57" t="s">
        <v>59713</v>
      </c>
      <c r="D25586" s="57" t="s">
        <v>59714</v>
      </c>
    </row>
    <row r="25587" spans="1:4">
      <c r="A25587" s="57" t="s">
        <v>59662</v>
      </c>
      <c r="B25587" s="57"/>
      <c r="C25587" s="57" t="s">
        <v>59715</v>
      </c>
      <c r="D25587" s="57" t="s">
        <v>59716</v>
      </c>
    </row>
    <row r="25588" spans="1:4">
      <c r="A25588" s="57" t="s">
        <v>59662</v>
      </c>
      <c r="B25588" s="57"/>
      <c r="C25588" s="57" t="s">
        <v>59717</v>
      </c>
      <c r="D25588" s="57" t="s">
        <v>59718</v>
      </c>
    </row>
    <row r="25589" spans="1:4">
      <c r="A25589" s="57" t="s">
        <v>59662</v>
      </c>
      <c r="B25589" s="57"/>
      <c r="C25589" s="57" t="s">
        <v>59719</v>
      </c>
      <c r="D25589" s="57" t="s">
        <v>59720</v>
      </c>
    </row>
    <row r="25590" spans="1:4">
      <c r="A25590" s="57" t="s">
        <v>59662</v>
      </c>
      <c r="B25590" s="57"/>
      <c r="C25590" s="57" t="s">
        <v>59721</v>
      </c>
      <c r="D25590" s="57" t="s">
        <v>59722</v>
      </c>
    </row>
    <row r="25591" spans="1:4">
      <c r="A25591" s="57" t="s">
        <v>59662</v>
      </c>
      <c r="B25591" s="57"/>
      <c r="C25591" s="57" t="s">
        <v>59723</v>
      </c>
      <c r="D25591" s="57" t="s">
        <v>59724</v>
      </c>
    </row>
    <row r="25592" spans="1:4">
      <c r="A25592" s="57" t="s">
        <v>59662</v>
      </c>
      <c r="B25592" s="57"/>
      <c r="C25592" s="57" t="s">
        <v>59725</v>
      </c>
      <c r="D25592" s="57" t="s">
        <v>59726</v>
      </c>
    </row>
    <row r="25593" spans="1:4">
      <c r="A25593" s="57" t="s">
        <v>59662</v>
      </c>
      <c r="B25593" s="57"/>
      <c r="C25593" s="57" t="s">
        <v>59727</v>
      </c>
      <c r="D25593" s="57" t="s">
        <v>59728</v>
      </c>
    </row>
    <row r="25594" spans="1:4">
      <c r="A25594" s="57" t="s">
        <v>59662</v>
      </c>
      <c r="B25594" s="57"/>
      <c r="C25594" s="57" t="s">
        <v>59729</v>
      </c>
      <c r="D25594" s="57" t="s">
        <v>59730</v>
      </c>
    </row>
    <row r="25595" spans="1:4">
      <c r="A25595" s="57" t="s">
        <v>59662</v>
      </c>
      <c r="B25595" s="57"/>
      <c r="C25595" s="57" t="s">
        <v>59731</v>
      </c>
      <c r="D25595" s="57" t="s">
        <v>59732</v>
      </c>
    </row>
    <row r="25596" spans="1:4">
      <c r="A25596" s="57" t="s">
        <v>59662</v>
      </c>
      <c r="B25596" s="57"/>
      <c r="C25596" s="57" t="s">
        <v>59733</v>
      </c>
      <c r="D25596" s="57" t="s">
        <v>59734</v>
      </c>
    </row>
    <row r="25597" spans="1:4">
      <c r="A25597" s="57" t="s">
        <v>59662</v>
      </c>
      <c r="B25597" s="57"/>
      <c r="C25597" s="57" t="s">
        <v>75623</v>
      </c>
      <c r="D25597" s="57" t="s">
        <v>75624</v>
      </c>
    </row>
    <row r="25598" spans="1:4">
      <c r="A25598" s="57" t="s">
        <v>59662</v>
      </c>
      <c r="B25598" s="57"/>
      <c r="C25598" s="57" t="s">
        <v>75625</v>
      </c>
      <c r="D25598" s="57" t="s">
        <v>75626</v>
      </c>
    </row>
    <row r="25599" spans="1:4">
      <c r="A25599" s="57" t="s">
        <v>59735</v>
      </c>
      <c r="B25599" s="57" t="s">
        <v>12940</v>
      </c>
      <c r="C25599" s="57" t="s">
        <v>59736</v>
      </c>
      <c r="D25599" s="57" t="s">
        <v>59737</v>
      </c>
    </row>
    <row r="25600" spans="1:4">
      <c r="A25600" s="57" t="s">
        <v>59735</v>
      </c>
      <c r="B25600" s="57"/>
      <c r="C25600" s="57" t="s">
        <v>59738</v>
      </c>
      <c r="D25600" s="57" t="s">
        <v>59739</v>
      </c>
    </row>
    <row r="25601" spans="1:4">
      <c r="A25601" s="57" t="s">
        <v>59735</v>
      </c>
      <c r="B25601" s="57"/>
      <c r="C25601" s="57" t="s">
        <v>59740</v>
      </c>
      <c r="D25601" s="57" t="s">
        <v>59741</v>
      </c>
    </row>
    <row r="25602" spans="1:4">
      <c r="A25602" s="57" t="s">
        <v>59735</v>
      </c>
      <c r="B25602" s="57"/>
      <c r="C25602" s="57" t="s">
        <v>59742</v>
      </c>
      <c r="D25602" s="57" t="s">
        <v>59743</v>
      </c>
    </row>
    <row r="25603" spans="1:4">
      <c r="A25603" s="57" t="s">
        <v>59735</v>
      </c>
      <c r="B25603" s="57"/>
      <c r="C25603" s="57" t="s">
        <v>59744</v>
      </c>
      <c r="D25603" s="57" t="s">
        <v>59745</v>
      </c>
    </row>
    <row r="25604" spans="1:4">
      <c r="A25604" s="57" t="s">
        <v>59735</v>
      </c>
      <c r="B25604" s="57"/>
      <c r="C25604" s="57" t="s">
        <v>59746</v>
      </c>
      <c r="D25604" s="57" t="s">
        <v>59747</v>
      </c>
    </row>
    <row r="25605" spans="1:4">
      <c r="A25605" s="57" t="s">
        <v>59735</v>
      </c>
      <c r="B25605" s="57"/>
      <c r="C25605" s="57" t="s">
        <v>76823</v>
      </c>
      <c r="D25605" s="57" t="s">
        <v>75811</v>
      </c>
    </row>
    <row r="25606" spans="1:4">
      <c r="A25606" s="57" t="s">
        <v>59748</v>
      </c>
      <c r="B25606" s="57" t="s">
        <v>12940</v>
      </c>
      <c r="C25606" s="57" t="s">
        <v>59749</v>
      </c>
      <c r="D25606" s="57" t="s">
        <v>59750</v>
      </c>
    </row>
    <row r="25607" spans="1:4">
      <c r="A25607" s="57" t="s">
        <v>59748</v>
      </c>
      <c r="B25607" s="57"/>
      <c r="C25607" s="57" t="s">
        <v>59751</v>
      </c>
      <c r="D25607" s="57" t="s">
        <v>49379</v>
      </c>
    </row>
    <row r="25608" spans="1:4">
      <c r="A25608" s="57" t="s">
        <v>59748</v>
      </c>
      <c r="B25608" s="57"/>
      <c r="C25608" s="57" t="s">
        <v>59752</v>
      </c>
      <c r="D25608" s="57" t="s">
        <v>59753</v>
      </c>
    </row>
    <row r="25609" spans="1:4">
      <c r="A25609" s="57" t="s">
        <v>59748</v>
      </c>
      <c r="B25609" s="57"/>
      <c r="C25609" s="57" t="s">
        <v>59754</v>
      </c>
      <c r="D25609" s="57" t="s">
        <v>59755</v>
      </c>
    </row>
    <row r="25610" spans="1:4">
      <c r="A25610" s="57" t="s">
        <v>59748</v>
      </c>
      <c r="B25610" s="57"/>
      <c r="C25610" s="57" t="s">
        <v>59756</v>
      </c>
      <c r="D25610" s="57" t="s">
        <v>59757</v>
      </c>
    </row>
    <row r="25611" spans="1:4">
      <c r="A25611" s="57" t="s">
        <v>59748</v>
      </c>
      <c r="B25611" s="57"/>
      <c r="C25611" s="57" t="s">
        <v>75627</v>
      </c>
      <c r="D25611" s="57" t="s">
        <v>75628</v>
      </c>
    </row>
    <row r="25612" spans="1:4">
      <c r="A25612" s="57" t="s">
        <v>59758</v>
      </c>
      <c r="B25612" s="57" t="s">
        <v>12940</v>
      </c>
      <c r="C25612" s="57" t="s">
        <v>59759</v>
      </c>
      <c r="D25612" s="57" t="s">
        <v>59760</v>
      </c>
    </row>
    <row r="25613" spans="1:4">
      <c r="A25613" s="57" t="s">
        <v>59758</v>
      </c>
      <c r="B25613" s="57"/>
      <c r="C25613" s="57" t="s">
        <v>59761</v>
      </c>
      <c r="D25613" s="57" t="s">
        <v>59762</v>
      </c>
    </row>
    <row r="25614" spans="1:4">
      <c r="A25614" s="57" t="s">
        <v>59763</v>
      </c>
      <c r="B25614" s="57" t="s">
        <v>12940</v>
      </c>
      <c r="C25614" s="57" t="s">
        <v>59764</v>
      </c>
      <c r="D25614" s="57" t="s">
        <v>59765</v>
      </c>
    </row>
    <row r="25615" spans="1:4">
      <c r="A25615" s="57" t="s">
        <v>59766</v>
      </c>
      <c r="B25615" s="57" t="s">
        <v>12940</v>
      </c>
      <c r="C25615" s="57" t="s">
        <v>59767</v>
      </c>
      <c r="D25615" s="57" t="s">
        <v>35682</v>
      </c>
    </row>
    <row r="25616" spans="1:4">
      <c r="A25616" s="57" t="s">
        <v>59768</v>
      </c>
      <c r="B25616" s="57" t="s">
        <v>12940</v>
      </c>
      <c r="C25616" s="57" t="s">
        <v>59769</v>
      </c>
      <c r="D25616" s="57" t="s">
        <v>59770</v>
      </c>
    </row>
    <row r="25617" spans="1:4">
      <c r="A25617" s="57" t="s">
        <v>59768</v>
      </c>
      <c r="B25617" s="57"/>
      <c r="C25617" s="57" t="s">
        <v>59771</v>
      </c>
      <c r="D25617" s="57" t="s">
        <v>59772</v>
      </c>
    </row>
    <row r="25618" spans="1:4">
      <c r="A25618" s="57" t="s">
        <v>59768</v>
      </c>
      <c r="B25618" s="57"/>
      <c r="C25618" s="57" t="s">
        <v>59773</v>
      </c>
      <c r="D25618" s="57" t="s">
        <v>59774</v>
      </c>
    </row>
    <row r="25619" spans="1:4">
      <c r="A25619" s="57" t="s">
        <v>59775</v>
      </c>
      <c r="B25619" s="57" t="s">
        <v>12940</v>
      </c>
      <c r="C25619" s="57" t="s">
        <v>59776</v>
      </c>
      <c r="D25619" s="57" t="s">
        <v>59777</v>
      </c>
    </row>
    <row r="25620" spans="1:4">
      <c r="A25620" s="57" t="s">
        <v>59775</v>
      </c>
      <c r="B25620" s="57"/>
      <c r="C25620" s="57" t="s">
        <v>59778</v>
      </c>
      <c r="D25620" s="57" t="s">
        <v>59779</v>
      </c>
    </row>
    <row r="25621" spans="1:4">
      <c r="A25621" s="57" t="s">
        <v>59780</v>
      </c>
      <c r="B25621" s="57" t="s">
        <v>12940</v>
      </c>
      <c r="C25621" s="57" t="s">
        <v>59781</v>
      </c>
      <c r="D25621" s="57" t="s">
        <v>59782</v>
      </c>
    </row>
    <row r="25622" spans="1:4">
      <c r="A25622" s="57" t="s">
        <v>59780</v>
      </c>
      <c r="B25622" s="57"/>
      <c r="C25622" s="57" t="s">
        <v>59783</v>
      </c>
      <c r="D25622" s="57" t="s">
        <v>59784</v>
      </c>
    </row>
    <row r="25623" spans="1:4">
      <c r="A25623" s="57" t="s">
        <v>59785</v>
      </c>
      <c r="B25623" s="57" t="s">
        <v>12940</v>
      </c>
      <c r="C25623" s="57" t="s">
        <v>59786</v>
      </c>
      <c r="D25623" s="57" t="s">
        <v>59787</v>
      </c>
    </row>
    <row r="25624" spans="1:4">
      <c r="A25624" s="57" t="s">
        <v>59785</v>
      </c>
      <c r="B25624" s="57"/>
      <c r="C25624" s="57" t="s">
        <v>59788</v>
      </c>
      <c r="D25624" s="57" t="s">
        <v>59789</v>
      </c>
    </row>
    <row r="25625" spans="1:4">
      <c r="A25625" s="57" t="s">
        <v>59790</v>
      </c>
      <c r="B25625" s="57" t="s">
        <v>12940</v>
      </c>
      <c r="C25625" s="57" t="s">
        <v>59791</v>
      </c>
      <c r="D25625" s="57" t="s">
        <v>59792</v>
      </c>
    </row>
    <row r="25626" spans="1:4">
      <c r="A25626" s="57" t="s">
        <v>59793</v>
      </c>
      <c r="B25626" s="57" t="s">
        <v>12940</v>
      </c>
      <c r="C25626" s="57" t="s">
        <v>59794</v>
      </c>
      <c r="D25626" s="57" t="s">
        <v>59795</v>
      </c>
    </row>
    <row r="25627" spans="1:4">
      <c r="A25627" s="57" t="s">
        <v>59793</v>
      </c>
      <c r="B25627" s="57"/>
      <c r="C25627" s="57" t="s">
        <v>59796</v>
      </c>
      <c r="D25627" s="57" t="s">
        <v>59797</v>
      </c>
    </row>
    <row r="25628" spans="1:4">
      <c r="A25628" s="57" t="s">
        <v>59793</v>
      </c>
      <c r="B25628" s="57"/>
      <c r="C25628" s="57" t="s">
        <v>59798</v>
      </c>
      <c r="D25628" s="57" t="s">
        <v>59799</v>
      </c>
    </row>
    <row r="25629" spans="1:4">
      <c r="A25629" s="57" t="s">
        <v>59793</v>
      </c>
      <c r="B25629" s="57"/>
      <c r="C25629" s="57" t="s">
        <v>59800</v>
      </c>
      <c r="D25629" s="57" t="s">
        <v>59801</v>
      </c>
    </row>
    <row r="25630" spans="1:4">
      <c r="A25630" s="57" t="s">
        <v>8478</v>
      </c>
      <c r="B25630" s="57" t="s">
        <v>8293</v>
      </c>
      <c r="C25630" s="57" t="s">
        <v>8476</v>
      </c>
      <c r="D25630" s="57" t="s">
        <v>8477</v>
      </c>
    </row>
    <row r="25631" spans="1:4">
      <c r="A25631" s="57" t="s">
        <v>8478</v>
      </c>
      <c r="B25631" s="57" t="s">
        <v>8293</v>
      </c>
      <c r="C25631" s="57" t="s">
        <v>8802</v>
      </c>
      <c r="D25631" s="57" t="s">
        <v>8803</v>
      </c>
    </row>
    <row r="25632" spans="1:4">
      <c r="A25632" s="57" t="s">
        <v>8478</v>
      </c>
      <c r="B25632" s="57" t="s">
        <v>8293</v>
      </c>
      <c r="C25632" s="57" t="s">
        <v>13524</v>
      </c>
      <c r="D25632" s="57" t="s">
        <v>13525</v>
      </c>
    </row>
    <row r="25633" spans="1:4">
      <c r="A25633" s="57" t="s">
        <v>8478</v>
      </c>
      <c r="B25633" s="57" t="s">
        <v>8293</v>
      </c>
      <c r="C25633" s="57" t="s">
        <v>13526</v>
      </c>
      <c r="D25633" s="57" t="s">
        <v>13527</v>
      </c>
    </row>
    <row r="25634" spans="1:4">
      <c r="A25634" s="57" t="s">
        <v>8478</v>
      </c>
      <c r="B25634" s="57" t="s">
        <v>8293</v>
      </c>
      <c r="C25634" s="57" t="s">
        <v>13528</v>
      </c>
      <c r="D25634" s="57" t="s">
        <v>13529</v>
      </c>
    </row>
    <row r="25635" spans="1:4">
      <c r="A25635" s="57" t="s">
        <v>8478</v>
      </c>
      <c r="B25635" s="57" t="s">
        <v>8293</v>
      </c>
      <c r="C25635" s="57" t="s">
        <v>13530</v>
      </c>
      <c r="D25635" s="57" t="s">
        <v>13531</v>
      </c>
    </row>
    <row r="25636" spans="1:4">
      <c r="A25636" s="57" t="s">
        <v>8478</v>
      </c>
      <c r="B25636" s="57" t="s">
        <v>8293</v>
      </c>
      <c r="C25636" s="57" t="s">
        <v>13532</v>
      </c>
      <c r="D25636" s="57" t="s">
        <v>13533</v>
      </c>
    </row>
    <row r="25637" spans="1:4">
      <c r="A25637" s="57" t="s">
        <v>8478</v>
      </c>
      <c r="B25637" s="57" t="s">
        <v>8293</v>
      </c>
      <c r="C25637" s="57" t="s">
        <v>13534</v>
      </c>
      <c r="D25637" s="57" t="s">
        <v>13535</v>
      </c>
    </row>
    <row r="25638" spans="1:4">
      <c r="A25638" s="57" t="s">
        <v>59802</v>
      </c>
      <c r="B25638" s="57" t="s">
        <v>12940</v>
      </c>
      <c r="C25638" s="57" t="s">
        <v>59803</v>
      </c>
      <c r="D25638" s="57" t="s">
        <v>59804</v>
      </c>
    </row>
    <row r="25639" spans="1:4">
      <c r="A25639" s="57" t="s">
        <v>59802</v>
      </c>
      <c r="B25639" s="57"/>
      <c r="C25639" s="57" t="s">
        <v>59805</v>
      </c>
      <c r="D25639" s="57" t="s">
        <v>59806</v>
      </c>
    </row>
    <row r="25640" spans="1:4">
      <c r="A25640" s="57" t="s">
        <v>59802</v>
      </c>
      <c r="B25640" s="57"/>
      <c r="C25640" s="57" t="s">
        <v>59807</v>
      </c>
      <c r="D25640" s="57" t="s">
        <v>59808</v>
      </c>
    </row>
    <row r="25641" spans="1:4">
      <c r="A25641" s="57" t="s">
        <v>59809</v>
      </c>
      <c r="B25641" s="57" t="s">
        <v>12940</v>
      </c>
      <c r="C25641" s="57" t="s">
        <v>59810</v>
      </c>
      <c r="D25641" s="57" t="s">
        <v>59811</v>
      </c>
    </row>
    <row r="25642" spans="1:4">
      <c r="A25642" s="57" t="s">
        <v>59809</v>
      </c>
      <c r="B25642" s="57"/>
      <c r="C25642" s="57" t="s">
        <v>59812</v>
      </c>
      <c r="D25642" s="57" t="s">
        <v>59813</v>
      </c>
    </row>
    <row r="25643" spans="1:4">
      <c r="A25643" s="57" t="s">
        <v>59814</v>
      </c>
      <c r="B25643" s="57" t="s">
        <v>12940</v>
      </c>
      <c r="C25643" s="57" t="s">
        <v>59815</v>
      </c>
      <c r="D25643" s="57" t="s">
        <v>59816</v>
      </c>
    </row>
    <row r="25644" spans="1:4">
      <c r="A25644" s="57" t="s">
        <v>59817</v>
      </c>
      <c r="B25644" s="57" t="s">
        <v>12940</v>
      </c>
      <c r="C25644" s="57" t="s">
        <v>59818</v>
      </c>
      <c r="D25644" s="57" t="s">
        <v>59819</v>
      </c>
    </row>
    <row r="25645" spans="1:4">
      <c r="A25645" s="57" t="s">
        <v>59820</v>
      </c>
      <c r="B25645" s="57" t="s">
        <v>12940</v>
      </c>
      <c r="C25645" s="57" t="s">
        <v>59821</v>
      </c>
      <c r="D25645" s="57" t="s">
        <v>19034</v>
      </c>
    </row>
    <row r="25646" spans="1:4">
      <c r="A25646" s="57" t="s">
        <v>59822</v>
      </c>
      <c r="B25646" s="57" t="s">
        <v>12940</v>
      </c>
      <c r="C25646" s="57" t="s">
        <v>59823</v>
      </c>
      <c r="D25646" s="57" t="s">
        <v>59824</v>
      </c>
    </row>
    <row r="25647" spans="1:4">
      <c r="A25647" s="57" t="s">
        <v>59822</v>
      </c>
      <c r="B25647" s="57"/>
      <c r="C25647" s="57" t="s">
        <v>59825</v>
      </c>
      <c r="D25647" s="57" t="s">
        <v>59826</v>
      </c>
    </row>
    <row r="25648" spans="1:4">
      <c r="A25648" s="57" t="s">
        <v>59827</v>
      </c>
      <c r="B25648" s="57" t="s">
        <v>12940</v>
      </c>
      <c r="C25648" s="57" t="s">
        <v>59828</v>
      </c>
      <c r="D25648" s="57" t="s">
        <v>59829</v>
      </c>
    </row>
    <row r="25649" spans="1:4">
      <c r="A25649" s="57" t="s">
        <v>59830</v>
      </c>
      <c r="B25649" s="57" t="s">
        <v>12940</v>
      </c>
      <c r="C25649" s="57" t="s">
        <v>59831</v>
      </c>
      <c r="D25649" s="57" t="s">
        <v>59832</v>
      </c>
    </row>
    <row r="25650" spans="1:4">
      <c r="A25650" s="57" t="s">
        <v>59833</v>
      </c>
      <c r="B25650" s="57" t="s">
        <v>12940</v>
      </c>
      <c r="C25650" s="57" t="s">
        <v>59834</v>
      </c>
      <c r="D25650" s="57" t="s">
        <v>59835</v>
      </c>
    </row>
    <row r="25651" spans="1:4">
      <c r="A25651" s="57" t="s">
        <v>59836</v>
      </c>
      <c r="B25651" s="57" t="s">
        <v>12940</v>
      </c>
      <c r="C25651" s="57" t="s">
        <v>59837</v>
      </c>
      <c r="D25651" s="57" t="s">
        <v>59838</v>
      </c>
    </row>
    <row r="25652" spans="1:4">
      <c r="A25652" s="57" t="s">
        <v>8984</v>
      </c>
      <c r="B25652" s="57" t="s">
        <v>8985</v>
      </c>
      <c r="C25652" s="57" t="s">
        <v>8982</v>
      </c>
      <c r="D25652" s="57" t="s">
        <v>9478</v>
      </c>
    </row>
    <row r="25653" spans="1:4">
      <c r="A25653" s="57" t="s">
        <v>8984</v>
      </c>
      <c r="B25653" s="57" t="s">
        <v>8985</v>
      </c>
      <c r="C25653" s="57" t="s">
        <v>15670</v>
      </c>
      <c r="D25653" s="57" t="s">
        <v>15671</v>
      </c>
    </row>
    <row r="25654" spans="1:4">
      <c r="A25654" s="57" t="s">
        <v>8984</v>
      </c>
      <c r="B25654" s="57" t="s">
        <v>8985</v>
      </c>
      <c r="C25654" s="57" t="s">
        <v>17663</v>
      </c>
      <c r="D25654" s="57" t="s">
        <v>17664</v>
      </c>
    </row>
    <row r="25655" spans="1:4">
      <c r="A25655" s="57" t="s">
        <v>59839</v>
      </c>
      <c r="B25655" s="57" t="s">
        <v>12940</v>
      </c>
      <c r="C25655" s="57" t="s">
        <v>59840</v>
      </c>
      <c r="D25655" s="57" t="s">
        <v>59841</v>
      </c>
    </row>
    <row r="25656" spans="1:4">
      <c r="A25656" s="57" t="s">
        <v>59842</v>
      </c>
      <c r="B25656" s="57" t="s">
        <v>12940</v>
      </c>
      <c r="C25656" s="57" t="s">
        <v>59843</v>
      </c>
      <c r="D25656" s="57" t="s">
        <v>59844</v>
      </c>
    </row>
    <row r="25657" spans="1:4">
      <c r="A25657" s="57" t="s">
        <v>59845</v>
      </c>
      <c r="B25657" s="57" t="s">
        <v>12940</v>
      </c>
      <c r="C25657" s="57" t="s">
        <v>59846</v>
      </c>
      <c r="D25657" s="57" t="s">
        <v>59847</v>
      </c>
    </row>
    <row r="25658" spans="1:4">
      <c r="A25658" s="57" t="s">
        <v>59848</v>
      </c>
      <c r="B25658" s="57" t="s">
        <v>12940</v>
      </c>
      <c r="C25658" s="57" t="s">
        <v>59849</v>
      </c>
      <c r="D25658" s="57" t="s">
        <v>59850</v>
      </c>
    </row>
    <row r="25659" spans="1:4">
      <c r="A25659" s="57" t="s">
        <v>59848</v>
      </c>
      <c r="B25659" s="57"/>
      <c r="C25659" s="57" t="s">
        <v>59851</v>
      </c>
      <c r="D25659" s="57" t="s">
        <v>59852</v>
      </c>
    </row>
    <row r="25660" spans="1:4">
      <c r="A25660" s="57" t="s">
        <v>59848</v>
      </c>
      <c r="B25660" s="57"/>
      <c r="C25660" s="57" t="s">
        <v>59853</v>
      </c>
      <c r="D25660" s="57" t="s">
        <v>59854</v>
      </c>
    </row>
    <row r="25661" spans="1:4">
      <c r="A25661" s="57" t="s">
        <v>59848</v>
      </c>
      <c r="B25661" s="57"/>
      <c r="C25661" s="57" t="s">
        <v>77570</v>
      </c>
      <c r="D25661" s="57" t="s">
        <v>77571</v>
      </c>
    </row>
    <row r="25662" spans="1:4">
      <c r="A25662" s="57" t="s">
        <v>8807</v>
      </c>
      <c r="B25662" s="57" t="s">
        <v>8808</v>
      </c>
      <c r="C25662" s="57" t="s">
        <v>8804</v>
      </c>
      <c r="D25662" s="57" t="s">
        <v>8805</v>
      </c>
    </row>
    <row r="25663" spans="1:4">
      <c r="A25663" s="57" t="s">
        <v>59855</v>
      </c>
      <c r="B25663" s="57" t="s">
        <v>12940</v>
      </c>
      <c r="C25663" s="57" t="s">
        <v>59856</v>
      </c>
      <c r="D25663" s="57" t="s">
        <v>59857</v>
      </c>
    </row>
    <row r="25664" spans="1:4">
      <c r="A25664" s="57" t="s">
        <v>59855</v>
      </c>
      <c r="B25664" s="57"/>
      <c r="C25664" s="57" t="s">
        <v>59858</v>
      </c>
      <c r="D25664" s="57" t="s">
        <v>59859</v>
      </c>
    </row>
    <row r="25665" spans="1:4">
      <c r="A25665" s="57" t="s">
        <v>59855</v>
      </c>
      <c r="B25665" s="57"/>
      <c r="C25665" s="57" t="s">
        <v>59860</v>
      </c>
      <c r="D25665" s="57" t="s">
        <v>59861</v>
      </c>
    </row>
    <row r="25666" spans="1:4">
      <c r="A25666" s="57" t="s">
        <v>59862</v>
      </c>
      <c r="B25666" s="57" t="s">
        <v>12940</v>
      </c>
      <c r="C25666" s="57" t="s">
        <v>59863</v>
      </c>
      <c r="D25666" s="57" t="s">
        <v>59864</v>
      </c>
    </row>
    <row r="25667" spans="1:4">
      <c r="A25667" s="57" t="s">
        <v>59862</v>
      </c>
      <c r="B25667" s="57"/>
      <c r="C25667" s="57" t="s">
        <v>59865</v>
      </c>
      <c r="D25667" s="57" t="s">
        <v>59866</v>
      </c>
    </row>
    <row r="25668" spans="1:4">
      <c r="A25668" s="57" t="s">
        <v>59862</v>
      </c>
      <c r="B25668" s="57"/>
      <c r="C25668" s="57" t="s">
        <v>59867</v>
      </c>
      <c r="D25668" s="57" t="s">
        <v>59868</v>
      </c>
    </row>
    <row r="25669" spans="1:4">
      <c r="A25669" s="57" t="s">
        <v>59869</v>
      </c>
      <c r="B25669" s="57" t="s">
        <v>12940</v>
      </c>
      <c r="C25669" s="57" t="s">
        <v>59870</v>
      </c>
      <c r="D25669" s="57" t="s">
        <v>59871</v>
      </c>
    </row>
    <row r="25670" spans="1:4">
      <c r="A25670" s="57" t="s">
        <v>59869</v>
      </c>
      <c r="B25670" s="57"/>
      <c r="C25670" s="57" t="s">
        <v>59872</v>
      </c>
      <c r="D25670" s="57" t="s">
        <v>59873</v>
      </c>
    </row>
    <row r="25671" spans="1:4">
      <c r="A25671" s="57" t="s">
        <v>59874</v>
      </c>
      <c r="B25671" s="57" t="s">
        <v>12940</v>
      </c>
      <c r="C25671" s="57" t="s">
        <v>59875</v>
      </c>
      <c r="D25671" s="57" t="s">
        <v>59876</v>
      </c>
    </row>
    <row r="25672" spans="1:4">
      <c r="A25672" s="57" t="s">
        <v>59877</v>
      </c>
      <c r="B25672" s="57" t="s">
        <v>12940</v>
      </c>
      <c r="C25672" s="57" t="s">
        <v>59878</v>
      </c>
      <c r="D25672" s="57" t="s">
        <v>51761</v>
      </c>
    </row>
    <row r="25673" spans="1:4">
      <c r="A25673" s="57" t="s">
        <v>59879</v>
      </c>
      <c r="B25673" s="57" t="s">
        <v>12940</v>
      </c>
      <c r="C25673" s="57" t="s">
        <v>59880</v>
      </c>
      <c r="D25673" s="57" t="s">
        <v>59881</v>
      </c>
    </row>
    <row r="25674" spans="1:4">
      <c r="A25674" s="57" t="s">
        <v>59882</v>
      </c>
      <c r="B25674" s="57" t="s">
        <v>12940</v>
      </c>
      <c r="C25674" s="57" t="s">
        <v>59883</v>
      </c>
      <c r="D25674" s="57" t="s">
        <v>20888</v>
      </c>
    </row>
    <row r="25675" spans="1:4">
      <c r="A25675" s="57" t="s">
        <v>59884</v>
      </c>
      <c r="B25675" s="57" t="s">
        <v>12940</v>
      </c>
      <c r="C25675" s="57" t="s">
        <v>59885</v>
      </c>
      <c r="D25675" s="57" t="s">
        <v>59886</v>
      </c>
    </row>
    <row r="25676" spans="1:4">
      <c r="A25676" s="57" t="s">
        <v>59887</v>
      </c>
      <c r="B25676" s="57" t="s">
        <v>12940</v>
      </c>
      <c r="C25676" s="57" t="s">
        <v>59888</v>
      </c>
      <c r="D25676" s="57" t="s">
        <v>59889</v>
      </c>
    </row>
    <row r="25677" spans="1:4">
      <c r="A25677" s="57" t="s">
        <v>59890</v>
      </c>
      <c r="B25677" s="57" t="s">
        <v>12940</v>
      </c>
      <c r="C25677" s="57" t="s">
        <v>59891</v>
      </c>
      <c r="D25677" s="57" t="s">
        <v>59892</v>
      </c>
    </row>
    <row r="25678" spans="1:4">
      <c r="A25678" s="57" t="s">
        <v>8812</v>
      </c>
      <c r="B25678" s="57" t="s">
        <v>8813</v>
      </c>
      <c r="C25678" s="57" t="s">
        <v>8809</v>
      </c>
      <c r="D25678" s="57" t="s">
        <v>8810</v>
      </c>
    </row>
    <row r="25679" spans="1:4">
      <c r="A25679" s="57" t="s">
        <v>8812</v>
      </c>
      <c r="B25679" s="57" t="s">
        <v>8813</v>
      </c>
      <c r="C25679" s="57" t="s">
        <v>75629</v>
      </c>
      <c r="D25679" s="57" t="s">
        <v>75630</v>
      </c>
    </row>
    <row r="25680" spans="1:4">
      <c r="A25680" s="57" t="s">
        <v>8812</v>
      </c>
      <c r="B25680" s="57" t="s">
        <v>8813</v>
      </c>
      <c r="C25680" s="57" t="s">
        <v>75631</v>
      </c>
      <c r="D25680" s="57" t="s">
        <v>75632</v>
      </c>
    </row>
    <row r="25681" spans="1:4">
      <c r="A25681" s="57" t="s">
        <v>8812</v>
      </c>
      <c r="B25681" s="57" t="s">
        <v>8813</v>
      </c>
      <c r="C25681" s="57" t="s">
        <v>77572</v>
      </c>
      <c r="D25681" s="57" t="s">
        <v>77573</v>
      </c>
    </row>
    <row r="25682" spans="1:4">
      <c r="A25682" s="57" t="s">
        <v>9479</v>
      </c>
      <c r="B25682" s="57" t="s">
        <v>9042</v>
      </c>
      <c r="C25682" s="57" t="s">
        <v>9480</v>
      </c>
      <c r="D25682" s="57" t="s">
        <v>9481</v>
      </c>
    </row>
    <row r="25683" spans="1:4">
      <c r="A25683" s="57" t="s">
        <v>9479</v>
      </c>
      <c r="B25683" s="57" t="s">
        <v>9042</v>
      </c>
      <c r="C25683" s="57" t="s">
        <v>13536</v>
      </c>
      <c r="D25683" s="57" t="s">
        <v>13537</v>
      </c>
    </row>
    <row r="25684" spans="1:4">
      <c r="A25684" s="57" t="s">
        <v>9479</v>
      </c>
      <c r="B25684" s="57" t="s">
        <v>9042</v>
      </c>
      <c r="C25684" s="57" t="s">
        <v>15672</v>
      </c>
      <c r="D25684" s="57" t="s">
        <v>15673</v>
      </c>
    </row>
    <row r="25685" spans="1:4">
      <c r="A25685" s="57" t="s">
        <v>9479</v>
      </c>
      <c r="B25685" s="57" t="s">
        <v>9042</v>
      </c>
      <c r="C25685" s="57" t="s">
        <v>15674</v>
      </c>
      <c r="D25685" s="57" t="s">
        <v>15675</v>
      </c>
    </row>
    <row r="25686" spans="1:4">
      <c r="A25686" s="57" t="s">
        <v>9479</v>
      </c>
      <c r="B25686" s="57" t="s">
        <v>9042</v>
      </c>
      <c r="C25686" s="57" t="s">
        <v>17665</v>
      </c>
      <c r="D25686" s="57" t="s">
        <v>17666</v>
      </c>
    </row>
    <row r="25687" spans="1:4">
      <c r="A25687" s="57" t="s">
        <v>9479</v>
      </c>
      <c r="B25687" s="57" t="s">
        <v>9042</v>
      </c>
      <c r="C25687" s="57" t="s">
        <v>59893</v>
      </c>
      <c r="D25687" s="57" t="s">
        <v>59894</v>
      </c>
    </row>
    <row r="25688" spans="1:4">
      <c r="A25688" s="57" t="s">
        <v>9479</v>
      </c>
      <c r="B25688" s="57" t="s">
        <v>9042</v>
      </c>
      <c r="C25688" s="57" t="s">
        <v>75633</v>
      </c>
      <c r="D25688" s="57" t="s">
        <v>75634</v>
      </c>
    </row>
    <row r="25689" spans="1:4">
      <c r="A25689" s="57" t="s">
        <v>9479</v>
      </c>
      <c r="B25689" s="57" t="s">
        <v>9042</v>
      </c>
      <c r="C25689" s="57" t="s">
        <v>77574</v>
      </c>
      <c r="D25689" s="57" t="s">
        <v>77575</v>
      </c>
    </row>
    <row r="25690" spans="1:4">
      <c r="A25690" s="57" t="s">
        <v>59895</v>
      </c>
      <c r="B25690" s="57" t="s">
        <v>12940</v>
      </c>
      <c r="C25690" s="57" t="s">
        <v>59896</v>
      </c>
      <c r="D25690" s="57" t="s">
        <v>59897</v>
      </c>
    </row>
    <row r="25691" spans="1:4">
      <c r="A25691" s="57" t="s">
        <v>59895</v>
      </c>
      <c r="B25691" s="57"/>
      <c r="C25691" s="57" t="s">
        <v>59898</v>
      </c>
      <c r="D25691" s="57" t="s">
        <v>59899</v>
      </c>
    </row>
    <row r="25692" spans="1:4">
      <c r="A25692" s="57" t="s">
        <v>59895</v>
      </c>
      <c r="B25692" s="57"/>
      <c r="C25692" s="57" t="s">
        <v>59900</v>
      </c>
      <c r="D25692" s="57" t="s">
        <v>59901</v>
      </c>
    </row>
    <row r="25693" spans="1:4">
      <c r="A25693" s="57" t="s">
        <v>59895</v>
      </c>
      <c r="B25693" s="57"/>
      <c r="C25693" s="57" t="s">
        <v>59902</v>
      </c>
      <c r="D25693" s="57" t="s">
        <v>59903</v>
      </c>
    </row>
    <row r="25694" spans="1:4">
      <c r="A25694" s="57" t="s">
        <v>59895</v>
      </c>
      <c r="B25694" s="57"/>
      <c r="C25694" s="57" t="s">
        <v>59904</v>
      </c>
      <c r="D25694" s="57" t="s">
        <v>59905</v>
      </c>
    </row>
    <row r="25695" spans="1:4">
      <c r="A25695" s="57" t="s">
        <v>59895</v>
      </c>
      <c r="B25695" s="57"/>
      <c r="C25695" s="57" t="s">
        <v>59906</v>
      </c>
      <c r="D25695" s="57" t="s">
        <v>59907</v>
      </c>
    </row>
    <row r="25696" spans="1:4">
      <c r="A25696" s="57" t="s">
        <v>59895</v>
      </c>
      <c r="B25696" s="57"/>
      <c r="C25696" s="57" t="s">
        <v>75635</v>
      </c>
      <c r="D25696" s="57" t="s">
        <v>75636</v>
      </c>
    </row>
    <row r="25697" spans="1:4">
      <c r="A25697" s="57" t="s">
        <v>59895</v>
      </c>
      <c r="B25697" s="57"/>
      <c r="C25697" s="57" t="s">
        <v>75637</v>
      </c>
      <c r="D25697" s="57" t="s">
        <v>75638</v>
      </c>
    </row>
    <row r="25698" spans="1:4">
      <c r="A25698" s="57" t="s">
        <v>59908</v>
      </c>
      <c r="B25698" s="57" t="s">
        <v>12940</v>
      </c>
      <c r="C25698" s="57" t="s">
        <v>59909</v>
      </c>
      <c r="D25698" s="57" t="s">
        <v>59910</v>
      </c>
    </row>
    <row r="25699" spans="1:4">
      <c r="A25699" s="57" t="s">
        <v>59908</v>
      </c>
      <c r="B25699" s="57"/>
      <c r="C25699" s="57" t="s">
        <v>59911</v>
      </c>
      <c r="D25699" s="57" t="s">
        <v>59912</v>
      </c>
    </row>
    <row r="25700" spans="1:4">
      <c r="A25700" s="57" t="s">
        <v>59913</v>
      </c>
      <c r="B25700" s="57" t="s">
        <v>12940</v>
      </c>
      <c r="C25700" s="57" t="s">
        <v>59914</v>
      </c>
      <c r="D25700" s="57" t="s">
        <v>19034</v>
      </c>
    </row>
    <row r="25701" spans="1:4">
      <c r="A25701" s="57" t="s">
        <v>59915</v>
      </c>
      <c r="B25701" s="57" t="s">
        <v>12940</v>
      </c>
      <c r="C25701" s="57" t="s">
        <v>59916</v>
      </c>
      <c r="D25701" s="57" t="s">
        <v>59917</v>
      </c>
    </row>
    <row r="25702" spans="1:4">
      <c r="A25702" s="57" t="s">
        <v>59918</v>
      </c>
      <c r="B25702" s="57" t="s">
        <v>12940</v>
      </c>
      <c r="C25702" s="57" t="s">
        <v>59919</v>
      </c>
      <c r="D25702" s="57" t="s">
        <v>59920</v>
      </c>
    </row>
    <row r="25703" spans="1:4">
      <c r="A25703" s="57" t="s">
        <v>59921</v>
      </c>
      <c r="B25703" s="57" t="s">
        <v>12940</v>
      </c>
      <c r="C25703" s="57" t="s">
        <v>59922</v>
      </c>
      <c r="D25703" s="57" t="s">
        <v>59923</v>
      </c>
    </row>
    <row r="25704" spans="1:4">
      <c r="A25704" s="57" t="s">
        <v>59924</v>
      </c>
      <c r="B25704" s="57" t="s">
        <v>12940</v>
      </c>
      <c r="C25704" s="57" t="s">
        <v>59925</v>
      </c>
      <c r="D25704" s="57" t="s">
        <v>28244</v>
      </c>
    </row>
    <row r="25705" spans="1:4">
      <c r="A25705" s="57" t="s">
        <v>10256</v>
      </c>
      <c r="B25705" s="57" t="s">
        <v>9036</v>
      </c>
      <c r="C25705" s="57" t="s">
        <v>10257</v>
      </c>
      <c r="D25705" s="57" t="s">
        <v>10258</v>
      </c>
    </row>
    <row r="25706" spans="1:4">
      <c r="A25706" s="57" t="s">
        <v>8818</v>
      </c>
      <c r="B25706" s="57" t="s">
        <v>9036</v>
      </c>
      <c r="C25706" s="57" t="s">
        <v>8815</v>
      </c>
      <c r="D25706" s="57" t="s">
        <v>8816</v>
      </c>
    </row>
    <row r="25707" spans="1:4">
      <c r="A25707" s="57" t="s">
        <v>8818</v>
      </c>
      <c r="B25707" s="57" t="s">
        <v>9036</v>
      </c>
      <c r="C25707" s="57" t="s">
        <v>8986</v>
      </c>
      <c r="D25707" s="57" t="s">
        <v>8702</v>
      </c>
    </row>
    <row r="25708" spans="1:4">
      <c r="A25708" s="57" t="s">
        <v>13538</v>
      </c>
      <c r="B25708" s="57" t="s">
        <v>10924</v>
      </c>
      <c r="C25708" s="57" t="s">
        <v>13539</v>
      </c>
      <c r="D25708" s="57" t="s">
        <v>13540</v>
      </c>
    </row>
    <row r="25709" spans="1:4">
      <c r="A25709" s="57" t="s">
        <v>13538</v>
      </c>
      <c r="B25709" s="57" t="s">
        <v>10924</v>
      </c>
      <c r="C25709" s="57" t="s">
        <v>17667</v>
      </c>
      <c r="D25709" s="57" t="s">
        <v>17668</v>
      </c>
    </row>
    <row r="25710" spans="1:4">
      <c r="A25710" s="57" t="s">
        <v>59926</v>
      </c>
      <c r="B25710" s="57" t="s">
        <v>12940</v>
      </c>
      <c r="C25710" s="57" t="s">
        <v>59927</v>
      </c>
      <c r="D25710" s="57" t="s">
        <v>59928</v>
      </c>
    </row>
    <row r="25711" spans="1:4">
      <c r="A25711" s="57" t="s">
        <v>59926</v>
      </c>
      <c r="B25711" s="57"/>
      <c r="C25711" s="57" t="s">
        <v>59929</v>
      </c>
      <c r="D25711" s="57" t="s">
        <v>59930</v>
      </c>
    </row>
    <row r="25712" spans="1:4">
      <c r="A25712" s="57" t="s">
        <v>59926</v>
      </c>
      <c r="B25712" s="57"/>
      <c r="C25712" s="57" t="s">
        <v>75639</v>
      </c>
      <c r="D25712" s="57" t="s">
        <v>75640</v>
      </c>
    </row>
    <row r="25713" spans="1:4">
      <c r="A25713" s="57" t="s">
        <v>59926</v>
      </c>
      <c r="B25713" s="57"/>
      <c r="C25713" s="57" t="s">
        <v>76824</v>
      </c>
      <c r="D25713" s="57" t="s">
        <v>76825</v>
      </c>
    </row>
    <row r="25714" spans="1:4">
      <c r="A25714" s="57" t="s">
        <v>8990</v>
      </c>
      <c r="B25714" s="57" t="s">
        <v>8991</v>
      </c>
      <c r="C25714" s="57" t="s">
        <v>8987</v>
      </c>
      <c r="D25714" s="57" t="s">
        <v>8988</v>
      </c>
    </row>
    <row r="25715" spans="1:4">
      <c r="A25715" s="57" t="s">
        <v>8990</v>
      </c>
      <c r="B25715" s="57" t="s">
        <v>8991</v>
      </c>
      <c r="C25715" s="57" t="s">
        <v>13541</v>
      </c>
      <c r="D25715" s="57" t="s">
        <v>13542</v>
      </c>
    </row>
    <row r="25716" spans="1:4">
      <c r="A25716" s="57" t="s">
        <v>59931</v>
      </c>
      <c r="B25716" s="57" t="s">
        <v>12940</v>
      </c>
      <c r="C25716" s="57" t="s">
        <v>59932</v>
      </c>
      <c r="D25716" s="57" t="s">
        <v>59933</v>
      </c>
    </row>
    <row r="25717" spans="1:4">
      <c r="A25717" s="57" t="s">
        <v>59931</v>
      </c>
      <c r="B25717" s="57"/>
      <c r="C25717" s="57" t="s">
        <v>59934</v>
      </c>
      <c r="D25717" s="57" t="s">
        <v>59935</v>
      </c>
    </row>
    <row r="25718" spans="1:4">
      <c r="A25718" s="57" t="s">
        <v>59936</v>
      </c>
      <c r="B25718" s="57" t="s">
        <v>12940</v>
      </c>
      <c r="C25718" s="57" t="s">
        <v>59937</v>
      </c>
      <c r="D25718" s="57" t="s">
        <v>59938</v>
      </c>
    </row>
    <row r="25719" spans="1:4">
      <c r="A25719" s="57" t="s">
        <v>13543</v>
      </c>
      <c r="B25719" s="57" t="s">
        <v>10733</v>
      </c>
      <c r="C25719" s="57" t="s">
        <v>13544</v>
      </c>
      <c r="D25719" s="57" t="s">
        <v>13545</v>
      </c>
    </row>
    <row r="25720" spans="1:4">
      <c r="A25720" s="57" t="s">
        <v>13543</v>
      </c>
      <c r="B25720" s="57" t="s">
        <v>10733</v>
      </c>
      <c r="C25720" s="57" t="s">
        <v>13546</v>
      </c>
      <c r="D25720" s="57" t="s">
        <v>13547</v>
      </c>
    </row>
    <row r="25721" spans="1:4">
      <c r="A25721" s="57" t="s">
        <v>13543</v>
      </c>
      <c r="B25721" s="57" t="s">
        <v>10733</v>
      </c>
      <c r="C25721" s="57" t="s">
        <v>15676</v>
      </c>
      <c r="D25721" s="57" t="s">
        <v>15677</v>
      </c>
    </row>
    <row r="25722" spans="1:4">
      <c r="A25722" s="57" t="s">
        <v>13543</v>
      </c>
      <c r="B25722" s="57" t="s">
        <v>10733</v>
      </c>
      <c r="C25722" s="57" t="s">
        <v>17669</v>
      </c>
      <c r="D25722" s="57" t="s">
        <v>17670</v>
      </c>
    </row>
    <row r="25723" spans="1:4">
      <c r="A25723" s="57" t="s">
        <v>13543</v>
      </c>
      <c r="B25723" s="57" t="s">
        <v>10733</v>
      </c>
      <c r="C25723" s="57" t="s">
        <v>75641</v>
      </c>
      <c r="D25723" s="57" t="s">
        <v>75642</v>
      </c>
    </row>
    <row r="25724" spans="1:4">
      <c r="A25724" s="57" t="s">
        <v>59939</v>
      </c>
      <c r="B25724" s="57" t="s">
        <v>12940</v>
      </c>
      <c r="C25724" s="57" t="s">
        <v>59940</v>
      </c>
      <c r="D25724" s="57" t="s">
        <v>59941</v>
      </c>
    </row>
    <row r="25725" spans="1:4">
      <c r="A25725" s="57" t="s">
        <v>59942</v>
      </c>
      <c r="B25725" s="57" t="s">
        <v>12940</v>
      </c>
      <c r="C25725" s="57" t="s">
        <v>59943</v>
      </c>
      <c r="D25725" s="57" t="s">
        <v>59944</v>
      </c>
    </row>
    <row r="25726" spans="1:4">
      <c r="A25726" s="57" t="s">
        <v>59942</v>
      </c>
      <c r="B25726" s="57"/>
      <c r="C25726" s="57" t="s">
        <v>59945</v>
      </c>
      <c r="D25726" s="57" t="s">
        <v>59946</v>
      </c>
    </row>
    <row r="25727" spans="1:4">
      <c r="A25727" s="57" t="s">
        <v>75643</v>
      </c>
      <c r="B25727" s="57" t="s">
        <v>12940</v>
      </c>
      <c r="C25727" s="57" t="s">
        <v>75644</v>
      </c>
      <c r="D25727" s="57" t="s">
        <v>75645</v>
      </c>
    </row>
    <row r="25728" spans="1:4">
      <c r="A25728" s="57" t="s">
        <v>75643</v>
      </c>
      <c r="B25728" s="57"/>
      <c r="C25728" s="57" t="s">
        <v>75646</v>
      </c>
      <c r="D25728" s="57" t="s">
        <v>75647</v>
      </c>
    </row>
    <row r="25729" spans="1:4">
      <c r="A25729" s="57" t="s">
        <v>59947</v>
      </c>
      <c r="B25729" s="57" t="s">
        <v>12940</v>
      </c>
      <c r="C25729" s="57" t="s">
        <v>59948</v>
      </c>
      <c r="D25729" s="57" t="s">
        <v>59949</v>
      </c>
    </row>
    <row r="25730" spans="1:4">
      <c r="A25730" s="57" t="s">
        <v>59950</v>
      </c>
      <c r="B25730" s="57" t="s">
        <v>12940</v>
      </c>
      <c r="C25730" s="57" t="s">
        <v>59951</v>
      </c>
      <c r="D25730" s="57" t="s">
        <v>19034</v>
      </c>
    </row>
    <row r="25731" spans="1:4">
      <c r="A25731" s="57" t="s">
        <v>59952</v>
      </c>
      <c r="B25731" s="57" t="s">
        <v>12940</v>
      </c>
      <c r="C25731" s="57" t="s">
        <v>59953</v>
      </c>
      <c r="D25731" s="57" t="s">
        <v>35682</v>
      </c>
    </row>
    <row r="25732" spans="1:4">
      <c r="A25732" s="57" t="s">
        <v>59955</v>
      </c>
      <c r="B25732" s="57" t="s">
        <v>12940</v>
      </c>
      <c r="C25732" s="57" t="s">
        <v>59956</v>
      </c>
      <c r="D25732" s="57" t="s">
        <v>59957</v>
      </c>
    </row>
    <row r="25733" spans="1:4">
      <c r="A25733" s="57" t="s">
        <v>59958</v>
      </c>
      <c r="B25733" s="57" t="s">
        <v>12940</v>
      </c>
      <c r="C25733" s="57" t="s">
        <v>59959</v>
      </c>
      <c r="D25733" s="57" t="s">
        <v>59960</v>
      </c>
    </row>
    <row r="25734" spans="1:4">
      <c r="A25734" s="57" t="s">
        <v>59961</v>
      </c>
      <c r="B25734" s="57" t="s">
        <v>12940</v>
      </c>
      <c r="C25734" s="57" t="s">
        <v>59962</v>
      </c>
      <c r="D25734" s="57" t="s">
        <v>59963</v>
      </c>
    </row>
    <row r="25735" spans="1:4">
      <c r="A25735" s="57" t="s">
        <v>59961</v>
      </c>
      <c r="B25735" s="57"/>
      <c r="C25735" s="57" t="s">
        <v>59964</v>
      </c>
      <c r="D25735" s="57" t="s">
        <v>59965</v>
      </c>
    </row>
    <row r="25736" spans="1:4">
      <c r="A25736" s="57" t="s">
        <v>59961</v>
      </c>
      <c r="B25736" s="57"/>
      <c r="C25736" s="57" t="s">
        <v>59966</v>
      </c>
      <c r="D25736" s="57" t="s">
        <v>59967</v>
      </c>
    </row>
    <row r="25737" spans="1:4">
      <c r="A25737" s="57" t="s">
        <v>59961</v>
      </c>
      <c r="B25737" s="57"/>
      <c r="C25737" s="57" t="s">
        <v>59968</v>
      </c>
      <c r="D25737" s="57" t="s">
        <v>59969</v>
      </c>
    </row>
    <row r="25738" spans="1:4">
      <c r="A25738" s="57" t="s">
        <v>59961</v>
      </c>
      <c r="B25738" s="57"/>
      <c r="C25738" s="57" t="s">
        <v>59970</v>
      </c>
      <c r="D25738" s="57" t="s">
        <v>59971</v>
      </c>
    </row>
    <row r="25739" spans="1:4">
      <c r="A25739" s="57" t="s">
        <v>59961</v>
      </c>
      <c r="B25739" s="57"/>
      <c r="C25739" s="57" t="s">
        <v>59972</v>
      </c>
      <c r="D25739" s="57" t="s">
        <v>59973</v>
      </c>
    </row>
    <row r="25740" spans="1:4">
      <c r="A25740" s="57" t="s">
        <v>59974</v>
      </c>
      <c r="B25740" s="57" t="s">
        <v>12940</v>
      </c>
      <c r="C25740" s="57" t="s">
        <v>59975</v>
      </c>
      <c r="D25740" s="57" t="s">
        <v>59976</v>
      </c>
    </row>
    <row r="25741" spans="1:4">
      <c r="A25741" s="57" t="s">
        <v>59977</v>
      </c>
      <c r="B25741" s="57" t="s">
        <v>12940</v>
      </c>
      <c r="C25741" s="57" t="s">
        <v>59978</v>
      </c>
      <c r="D25741" s="57" t="s">
        <v>59979</v>
      </c>
    </row>
    <row r="25742" spans="1:4">
      <c r="A25742" s="57" t="s">
        <v>59977</v>
      </c>
      <c r="B25742" s="57"/>
      <c r="C25742" s="57" t="s">
        <v>59980</v>
      </c>
      <c r="D25742" s="57" t="s">
        <v>59981</v>
      </c>
    </row>
    <row r="25743" spans="1:4">
      <c r="A25743" s="57" t="s">
        <v>59977</v>
      </c>
      <c r="B25743" s="57"/>
      <c r="C25743" s="57" t="s">
        <v>59982</v>
      </c>
      <c r="D25743" s="57" t="s">
        <v>59983</v>
      </c>
    </row>
    <row r="25744" spans="1:4">
      <c r="A25744" s="57" t="s">
        <v>59977</v>
      </c>
      <c r="B25744" s="57"/>
      <c r="C25744" s="57" t="s">
        <v>59984</v>
      </c>
      <c r="D25744" s="57" t="s">
        <v>59985</v>
      </c>
    </row>
    <row r="25745" spans="1:4">
      <c r="A25745" s="57" t="s">
        <v>59977</v>
      </c>
      <c r="B25745" s="57"/>
      <c r="C25745" s="57" t="s">
        <v>59986</v>
      </c>
      <c r="D25745" s="57" t="s">
        <v>59987</v>
      </c>
    </row>
    <row r="25746" spans="1:4">
      <c r="A25746" s="57" t="s">
        <v>59977</v>
      </c>
      <c r="B25746" s="57"/>
      <c r="C25746" s="57" t="s">
        <v>59988</v>
      </c>
      <c r="D25746" s="57" t="s">
        <v>59989</v>
      </c>
    </row>
    <row r="25747" spans="1:4">
      <c r="A25747" s="57" t="s">
        <v>59990</v>
      </c>
      <c r="B25747" s="57" t="s">
        <v>12940</v>
      </c>
      <c r="C25747" s="57" t="s">
        <v>59991</v>
      </c>
      <c r="D25747" s="57" t="s">
        <v>59992</v>
      </c>
    </row>
    <row r="25748" spans="1:4">
      <c r="A25748" s="57" t="s">
        <v>59990</v>
      </c>
      <c r="B25748" s="57"/>
      <c r="C25748" s="57" t="s">
        <v>59993</v>
      </c>
      <c r="D25748" s="57" t="s">
        <v>59994</v>
      </c>
    </row>
    <row r="25749" spans="1:4">
      <c r="A25749" s="57" t="s">
        <v>59990</v>
      </c>
      <c r="B25749" s="57"/>
      <c r="C25749" s="57" t="s">
        <v>59995</v>
      </c>
      <c r="D25749" s="57" t="s">
        <v>59996</v>
      </c>
    </row>
    <row r="25750" spans="1:4">
      <c r="A25750" s="57" t="s">
        <v>59990</v>
      </c>
      <c r="B25750" s="57"/>
      <c r="C25750" s="57" t="s">
        <v>59997</v>
      </c>
      <c r="D25750" s="57" t="s">
        <v>59998</v>
      </c>
    </row>
    <row r="25751" spans="1:4">
      <c r="A25751" s="57" t="s">
        <v>59990</v>
      </c>
      <c r="B25751" s="57"/>
      <c r="C25751" s="57" t="s">
        <v>59999</v>
      </c>
      <c r="D25751" s="57" t="s">
        <v>60000</v>
      </c>
    </row>
    <row r="25752" spans="1:4">
      <c r="A25752" s="57" t="s">
        <v>59990</v>
      </c>
      <c r="B25752" s="57"/>
      <c r="C25752" s="57" t="s">
        <v>60001</v>
      </c>
      <c r="D25752" s="57" t="s">
        <v>60002</v>
      </c>
    </row>
    <row r="25753" spans="1:4">
      <c r="A25753" s="57" t="s">
        <v>60003</v>
      </c>
      <c r="B25753" s="57" t="s">
        <v>12940</v>
      </c>
      <c r="C25753" s="57" t="s">
        <v>60004</v>
      </c>
      <c r="D25753" s="57" t="s">
        <v>35682</v>
      </c>
    </row>
    <row r="25754" spans="1:4">
      <c r="A25754" s="57" t="s">
        <v>60005</v>
      </c>
      <c r="B25754" s="57" t="s">
        <v>12940</v>
      </c>
      <c r="C25754" s="57" t="s">
        <v>60006</v>
      </c>
      <c r="D25754" s="57" t="s">
        <v>60007</v>
      </c>
    </row>
    <row r="25755" spans="1:4">
      <c r="A25755" s="57" t="s">
        <v>60005</v>
      </c>
      <c r="B25755" s="57"/>
      <c r="C25755" s="57" t="s">
        <v>60008</v>
      </c>
      <c r="D25755" s="57" t="s">
        <v>60009</v>
      </c>
    </row>
    <row r="25756" spans="1:4">
      <c r="A25756" s="57" t="s">
        <v>60005</v>
      </c>
      <c r="B25756" s="57"/>
      <c r="C25756" s="57" t="s">
        <v>60010</v>
      </c>
      <c r="D25756" s="57" t="s">
        <v>60011</v>
      </c>
    </row>
    <row r="25757" spans="1:4">
      <c r="A25757" s="57" t="s">
        <v>60012</v>
      </c>
      <c r="B25757" s="57" t="s">
        <v>12940</v>
      </c>
      <c r="C25757" s="57" t="s">
        <v>60013</v>
      </c>
      <c r="D25757" s="57" t="s">
        <v>60014</v>
      </c>
    </row>
    <row r="25758" spans="1:4">
      <c r="A25758" s="57" t="s">
        <v>60012</v>
      </c>
      <c r="B25758" s="57"/>
      <c r="C25758" s="57" t="s">
        <v>60015</v>
      </c>
      <c r="D25758" s="57" t="s">
        <v>60016</v>
      </c>
    </row>
    <row r="25759" spans="1:4">
      <c r="A25759" s="57" t="s">
        <v>60012</v>
      </c>
      <c r="B25759" s="57"/>
      <c r="C25759" s="57" t="s">
        <v>60017</v>
      </c>
      <c r="D25759" s="57" t="s">
        <v>60018</v>
      </c>
    </row>
    <row r="25760" spans="1:4">
      <c r="A25760" s="57" t="s">
        <v>75648</v>
      </c>
      <c r="B25760" s="57" t="s">
        <v>12940</v>
      </c>
      <c r="C25760" s="57" t="s">
        <v>75649</v>
      </c>
      <c r="D25760" s="57" t="s">
        <v>75650</v>
      </c>
    </row>
    <row r="25761" spans="1:4">
      <c r="A25761" s="57" t="s">
        <v>60019</v>
      </c>
      <c r="B25761" s="57" t="s">
        <v>12940</v>
      </c>
      <c r="C25761" s="57" t="s">
        <v>60020</v>
      </c>
      <c r="D25761" s="57" t="s">
        <v>60021</v>
      </c>
    </row>
    <row r="25762" spans="1:4">
      <c r="A25762" s="57" t="s">
        <v>60019</v>
      </c>
      <c r="B25762" s="57"/>
      <c r="C25762" s="57" t="s">
        <v>60022</v>
      </c>
      <c r="D25762" s="57" t="s">
        <v>60023</v>
      </c>
    </row>
    <row r="25763" spans="1:4">
      <c r="A25763" s="57" t="s">
        <v>60019</v>
      </c>
      <c r="B25763" s="57"/>
      <c r="C25763" s="57" t="s">
        <v>60024</v>
      </c>
      <c r="D25763" s="57" t="s">
        <v>60025</v>
      </c>
    </row>
    <row r="25764" spans="1:4">
      <c r="A25764" s="57" t="s">
        <v>60026</v>
      </c>
      <c r="B25764" s="57" t="s">
        <v>12940</v>
      </c>
      <c r="C25764" s="57" t="s">
        <v>60027</v>
      </c>
      <c r="D25764" s="57" t="s">
        <v>38379</v>
      </c>
    </row>
    <row r="25765" spans="1:4">
      <c r="A25765" s="57" t="s">
        <v>8995</v>
      </c>
      <c r="B25765" s="57" t="s">
        <v>9039</v>
      </c>
      <c r="C25765" s="57" t="s">
        <v>8992</v>
      </c>
      <c r="D25765" s="57" t="s">
        <v>8993</v>
      </c>
    </row>
    <row r="25766" spans="1:4">
      <c r="A25766" s="57" t="s">
        <v>60028</v>
      </c>
      <c r="B25766" s="57" t="s">
        <v>12940</v>
      </c>
      <c r="C25766" s="57" t="s">
        <v>60029</v>
      </c>
      <c r="D25766" s="57" t="s">
        <v>60030</v>
      </c>
    </row>
    <row r="25767" spans="1:4">
      <c r="A25767" s="57" t="s">
        <v>60028</v>
      </c>
      <c r="B25767" s="57"/>
      <c r="C25767" s="57" t="s">
        <v>60031</v>
      </c>
      <c r="D25767" s="57" t="s">
        <v>60032</v>
      </c>
    </row>
    <row r="25768" spans="1:4">
      <c r="A25768" s="57" t="s">
        <v>60028</v>
      </c>
      <c r="B25768" s="57"/>
      <c r="C25768" s="57" t="s">
        <v>60033</v>
      </c>
      <c r="D25768" s="57" t="s">
        <v>60034</v>
      </c>
    </row>
    <row r="25769" spans="1:4">
      <c r="A25769" s="57" t="s">
        <v>60035</v>
      </c>
      <c r="B25769" s="57" t="s">
        <v>12940</v>
      </c>
      <c r="C25769" s="57" t="s">
        <v>60036</v>
      </c>
      <c r="D25769" s="57" t="s">
        <v>60037</v>
      </c>
    </row>
    <row r="25770" spans="1:4">
      <c r="A25770" s="57" t="s">
        <v>60035</v>
      </c>
      <c r="B25770" s="57"/>
      <c r="C25770" s="57" t="s">
        <v>60038</v>
      </c>
      <c r="D25770" s="57" t="s">
        <v>60039</v>
      </c>
    </row>
    <row r="25771" spans="1:4">
      <c r="A25771" s="57" t="s">
        <v>60035</v>
      </c>
      <c r="B25771" s="57"/>
      <c r="C25771" s="57" t="s">
        <v>60040</v>
      </c>
      <c r="D25771" s="57" t="s">
        <v>45963</v>
      </c>
    </row>
    <row r="25772" spans="1:4">
      <c r="A25772" s="57" t="s">
        <v>60035</v>
      </c>
      <c r="B25772" s="57"/>
      <c r="C25772" s="57" t="s">
        <v>60041</v>
      </c>
      <c r="D25772" s="57" t="s">
        <v>60042</v>
      </c>
    </row>
    <row r="25773" spans="1:4">
      <c r="A25773" s="57" t="s">
        <v>60035</v>
      </c>
      <c r="B25773" s="57"/>
      <c r="C25773" s="57" t="s">
        <v>60043</v>
      </c>
      <c r="D25773" s="57" t="s">
        <v>57277</v>
      </c>
    </row>
    <row r="25774" spans="1:4">
      <c r="A25774" s="57" t="s">
        <v>60035</v>
      </c>
      <c r="B25774" s="57"/>
      <c r="C25774" s="57" t="s">
        <v>77576</v>
      </c>
      <c r="D25774" s="57" t="s">
        <v>77548</v>
      </c>
    </row>
    <row r="25775" spans="1:4">
      <c r="A25775" s="57" t="s">
        <v>60044</v>
      </c>
      <c r="B25775" s="57" t="s">
        <v>12940</v>
      </c>
      <c r="C25775" s="57" t="s">
        <v>60045</v>
      </c>
      <c r="D25775" s="57" t="s">
        <v>60046</v>
      </c>
    </row>
    <row r="25776" spans="1:4">
      <c r="A25776" s="57" t="s">
        <v>60044</v>
      </c>
      <c r="B25776" s="57"/>
      <c r="C25776" s="57" t="s">
        <v>75651</v>
      </c>
      <c r="D25776" s="57" t="s">
        <v>75652</v>
      </c>
    </row>
    <row r="25777" spans="1:4">
      <c r="A25777" s="57" t="s">
        <v>60047</v>
      </c>
      <c r="B25777" s="57" t="s">
        <v>12940</v>
      </c>
      <c r="C25777" s="57" t="s">
        <v>60048</v>
      </c>
      <c r="D25777" s="57" t="s">
        <v>60049</v>
      </c>
    </row>
    <row r="25778" spans="1:4">
      <c r="A25778" s="57" t="s">
        <v>60047</v>
      </c>
      <c r="B25778" s="57"/>
      <c r="C25778" s="57" t="s">
        <v>60050</v>
      </c>
      <c r="D25778" s="57" t="s">
        <v>60051</v>
      </c>
    </row>
    <row r="25779" spans="1:4">
      <c r="A25779" s="57" t="s">
        <v>60047</v>
      </c>
      <c r="B25779" s="57"/>
      <c r="C25779" s="57" t="s">
        <v>60052</v>
      </c>
      <c r="D25779" s="57" t="s">
        <v>60053</v>
      </c>
    </row>
    <row r="25780" spans="1:4">
      <c r="A25780" s="57" t="s">
        <v>60054</v>
      </c>
      <c r="B25780" s="57" t="s">
        <v>12940</v>
      </c>
      <c r="C25780" s="57" t="s">
        <v>60055</v>
      </c>
      <c r="D25780" s="57" t="s">
        <v>60056</v>
      </c>
    </row>
    <row r="25781" spans="1:4">
      <c r="A25781" s="57" t="s">
        <v>60054</v>
      </c>
      <c r="B25781" s="57"/>
      <c r="C25781" s="57" t="s">
        <v>60057</v>
      </c>
      <c r="D25781" s="57" t="s">
        <v>60058</v>
      </c>
    </row>
    <row r="25782" spans="1:4">
      <c r="A25782" s="57" t="s">
        <v>60054</v>
      </c>
      <c r="B25782" s="57"/>
      <c r="C25782" s="57" t="s">
        <v>60059</v>
      </c>
      <c r="D25782" s="57" t="s">
        <v>60060</v>
      </c>
    </row>
    <row r="25783" spans="1:4">
      <c r="A25783" s="57" t="s">
        <v>60054</v>
      </c>
      <c r="B25783" s="57"/>
      <c r="C25783" s="57" t="s">
        <v>60061</v>
      </c>
      <c r="D25783" s="57" t="s">
        <v>60062</v>
      </c>
    </row>
    <row r="25784" spans="1:4">
      <c r="A25784" s="57" t="s">
        <v>60054</v>
      </c>
      <c r="B25784" s="57"/>
      <c r="C25784" s="57" t="s">
        <v>60063</v>
      </c>
      <c r="D25784" s="57" t="s">
        <v>60064</v>
      </c>
    </row>
    <row r="25785" spans="1:4">
      <c r="A25785" s="57" t="s">
        <v>60054</v>
      </c>
      <c r="B25785" s="57"/>
      <c r="C25785" s="57" t="s">
        <v>60065</v>
      </c>
      <c r="D25785" s="57" t="s">
        <v>60066</v>
      </c>
    </row>
    <row r="25786" spans="1:4">
      <c r="A25786" s="57" t="s">
        <v>60054</v>
      </c>
      <c r="B25786" s="57"/>
      <c r="C25786" s="57" t="s">
        <v>60067</v>
      </c>
      <c r="D25786" s="57" t="s">
        <v>60068</v>
      </c>
    </row>
    <row r="25787" spans="1:4">
      <c r="A25787" s="57" t="s">
        <v>60054</v>
      </c>
      <c r="B25787" s="57"/>
      <c r="C25787" s="57" t="s">
        <v>60069</v>
      </c>
      <c r="D25787" s="57" t="s">
        <v>60070</v>
      </c>
    </row>
    <row r="25788" spans="1:4">
      <c r="A25788" s="57" t="s">
        <v>60054</v>
      </c>
      <c r="B25788" s="57"/>
      <c r="C25788" s="57" t="s">
        <v>60071</v>
      </c>
      <c r="D25788" s="57" t="s">
        <v>60072</v>
      </c>
    </row>
    <row r="25789" spans="1:4">
      <c r="A25789" s="57" t="s">
        <v>60054</v>
      </c>
      <c r="B25789" s="57"/>
      <c r="C25789" s="57" t="s">
        <v>60073</v>
      </c>
      <c r="D25789" s="57" t="s">
        <v>60074</v>
      </c>
    </row>
    <row r="25790" spans="1:4">
      <c r="A25790" s="57" t="s">
        <v>60054</v>
      </c>
      <c r="B25790" s="57"/>
      <c r="C25790" s="57" t="s">
        <v>60075</v>
      </c>
      <c r="D25790" s="57" t="s">
        <v>60076</v>
      </c>
    </row>
    <row r="25791" spans="1:4">
      <c r="A25791" s="57" t="s">
        <v>60054</v>
      </c>
      <c r="B25791" s="57"/>
      <c r="C25791" s="57" t="s">
        <v>60077</v>
      </c>
      <c r="D25791" s="57" t="s">
        <v>60078</v>
      </c>
    </row>
    <row r="25792" spans="1:4">
      <c r="A25792" s="57" t="s">
        <v>60054</v>
      </c>
      <c r="B25792" s="57"/>
      <c r="C25792" s="57" t="s">
        <v>60079</v>
      </c>
      <c r="D25792" s="57" t="s">
        <v>60080</v>
      </c>
    </row>
    <row r="25793" spans="1:4">
      <c r="A25793" s="57" t="s">
        <v>60054</v>
      </c>
      <c r="B25793" s="57"/>
      <c r="C25793" s="57" t="s">
        <v>60081</v>
      </c>
      <c r="D25793" s="57" t="s">
        <v>60082</v>
      </c>
    </row>
    <row r="25794" spans="1:4">
      <c r="A25794" s="57" t="s">
        <v>60054</v>
      </c>
      <c r="B25794" s="57"/>
      <c r="C25794" s="57" t="s">
        <v>60083</v>
      </c>
      <c r="D25794" s="57" t="s">
        <v>60084</v>
      </c>
    </row>
    <row r="25795" spans="1:4">
      <c r="A25795" s="57" t="s">
        <v>60054</v>
      </c>
      <c r="B25795" s="57"/>
      <c r="C25795" s="57" t="s">
        <v>60085</v>
      </c>
      <c r="D25795" s="57" t="s">
        <v>60086</v>
      </c>
    </row>
    <row r="25796" spans="1:4">
      <c r="A25796" s="57" t="s">
        <v>60054</v>
      </c>
      <c r="B25796" s="57"/>
      <c r="C25796" s="57" t="s">
        <v>60087</v>
      </c>
      <c r="D25796" s="57" t="s">
        <v>60088</v>
      </c>
    </row>
    <row r="25797" spans="1:4">
      <c r="A25797" s="57" t="s">
        <v>60054</v>
      </c>
      <c r="B25797" s="57"/>
      <c r="C25797" s="57" t="s">
        <v>60089</v>
      </c>
      <c r="D25797" s="57" t="s">
        <v>60090</v>
      </c>
    </row>
    <row r="25798" spans="1:4">
      <c r="A25798" s="57" t="s">
        <v>60054</v>
      </c>
      <c r="B25798" s="57"/>
      <c r="C25798" s="57" t="s">
        <v>60091</v>
      </c>
      <c r="D25798" s="57" t="s">
        <v>60092</v>
      </c>
    </row>
    <row r="25799" spans="1:4">
      <c r="A25799" s="57" t="s">
        <v>60093</v>
      </c>
      <c r="B25799" s="57" t="s">
        <v>12940</v>
      </c>
      <c r="C25799" s="57" t="s">
        <v>60094</v>
      </c>
      <c r="D25799" s="57" t="s">
        <v>60095</v>
      </c>
    </row>
    <row r="25800" spans="1:4">
      <c r="A25800" s="57" t="s">
        <v>60093</v>
      </c>
      <c r="B25800" s="57"/>
      <c r="C25800" s="57" t="s">
        <v>60096</v>
      </c>
      <c r="D25800" s="57" t="s">
        <v>60097</v>
      </c>
    </row>
    <row r="25801" spans="1:4">
      <c r="A25801" s="57" t="s">
        <v>60093</v>
      </c>
      <c r="B25801" s="57"/>
      <c r="C25801" s="57" t="s">
        <v>60098</v>
      </c>
      <c r="D25801" s="57" t="s">
        <v>60099</v>
      </c>
    </row>
    <row r="25802" spans="1:4">
      <c r="A25802" s="57" t="s">
        <v>60093</v>
      </c>
      <c r="B25802" s="57"/>
      <c r="C25802" s="57" t="s">
        <v>60100</v>
      </c>
      <c r="D25802" s="57" t="s">
        <v>60101</v>
      </c>
    </row>
    <row r="25803" spans="1:4">
      <c r="A25803" s="57" t="s">
        <v>13548</v>
      </c>
      <c r="B25803" s="57" t="s">
        <v>10815</v>
      </c>
      <c r="C25803" s="57" t="s">
        <v>13549</v>
      </c>
      <c r="D25803" s="57" t="s">
        <v>13550</v>
      </c>
    </row>
    <row r="25804" spans="1:4">
      <c r="A25804" s="57" t="s">
        <v>13548</v>
      </c>
      <c r="B25804" s="57" t="s">
        <v>10815</v>
      </c>
      <c r="C25804" s="57" t="s">
        <v>13551</v>
      </c>
      <c r="D25804" s="57" t="s">
        <v>13550</v>
      </c>
    </row>
    <row r="25805" spans="1:4">
      <c r="A25805" s="57" t="s">
        <v>60102</v>
      </c>
      <c r="B25805" s="57" t="s">
        <v>12940</v>
      </c>
      <c r="C25805" s="57" t="s">
        <v>60103</v>
      </c>
      <c r="D25805" s="57" t="s">
        <v>60104</v>
      </c>
    </row>
    <row r="25806" spans="1:4">
      <c r="A25806" s="57" t="s">
        <v>60102</v>
      </c>
      <c r="B25806" s="57"/>
      <c r="C25806" s="57" t="s">
        <v>60105</v>
      </c>
      <c r="D25806" s="57" t="s">
        <v>60106</v>
      </c>
    </row>
    <row r="25807" spans="1:4">
      <c r="A25807" s="57" t="s">
        <v>60107</v>
      </c>
      <c r="B25807" s="57" t="s">
        <v>12940</v>
      </c>
      <c r="C25807" s="57" t="s">
        <v>60108</v>
      </c>
      <c r="D25807" s="57" t="s">
        <v>60109</v>
      </c>
    </row>
    <row r="25808" spans="1:4">
      <c r="A25808" s="57" t="s">
        <v>60107</v>
      </c>
      <c r="B25808" s="57"/>
      <c r="C25808" s="57" t="s">
        <v>60110</v>
      </c>
      <c r="D25808" s="57" t="s">
        <v>60111</v>
      </c>
    </row>
    <row r="25809" spans="1:4">
      <c r="A25809" s="57" t="s">
        <v>60107</v>
      </c>
      <c r="B25809" s="57"/>
      <c r="C25809" s="57" t="s">
        <v>60112</v>
      </c>
      <c r="D25809" s="57" t="s">
        <v>60113</v>
      </c>
    </row>
    <row r="25810" spans="1:4">
      <c r="A25810" s="57" t="s">
        <v>60107</v>
      </c>
      <c r="B25810" s="57"/>
      <c r="C25810" s="57" t="s">
        <v>60114</v>
      </c>
      <c r="D25810" s="57" t="s">
        <v>60115</v>
      </c>
    </row>
    <row r="25811" spans="1:4">
      <c r="A25811" s="57" t="s">
        <v>60107</v>
      </c>
      <c r="B25811" s="57"/>
      <c r="C25811" s="57" t="s">
        <v>75653</v>
      </c>
      <c r="D25811" s="57" t="s">
        <v>75654</v>
      </c>
    </row>
    <row r="25812" spans="1:4">
      <c r="A25812" s="57" t="s">
        <v>60116</v>
      </c>
      <c r="B25812" s="57" t="s">
        <v>12940</v>
      </c>
      <c r="C25812" s="57" t="s">
        <v>60117</v>
      </c>
      <c r="D25812" s="57" t="s">
        <v>60118</v>
      </c>
    </row>
    <row r="25813" spans="1:4">
      <c r="A25813" s="57" t="s">
        <v>60116</v>
      </c>
      <c r="B25813" s="57"/>
      <c r="C25813" s="57" t="s">
        <v>60119</v>
      </c>
      <c r="D25813" s="57" t="s">
        <v>60120</v>
      </c>
    </row>
    <row r="25814" spans="1:4">
      <c r="A25814" s="57" t="s">
        <v>60116</v>
      </c>
      <c r="B25814" s="57"/>
      <c r="C25814" s="57" t="s">
        <v>60121</v>
      </c>
      <c r="D25814" s="57" t="s">
        <v>60122</v>
      </c>
    </row>
    <row r="25815" spans="1:4">
      <c r="A25815" s="57" t="s">
        <v>60116</v>
      </c>
      <c r="B25815" s="57"/>
      <c r="C25815" s="57" t="s">
        <v>60123</v>
      </c>
      <c r="D25815" s="57" t="s">
        <v>60124</v>
      </c>
    </row>
    <row r="25816" spans="1:4">
      <c r="A25816" s="57" t="s">
        <v>13552</v>
      </c>
      <c r="B25816" s="57" t="s">
        <v>10531</v>
      </c>
      <c r="C25816" s="57" t="s">
        <v>13553</v>
      </c>
      <c r="D25816" s="57" t="s">
        <v>13554</v>
      </c>
    </row>
    <row r="25817" spans="1:4">
      <c r="A25817" s="57" t="s">
        <v>13555</v>
      </c>
      <c r="B25817" s="57" t="s">
        <v>10531</v>
      </c>
      <c r="C25817" s="57" t="s">
        <v>13556</v>
      </c>
      <c r="D25817" s="57" t="s">
        <v>13557</v>
      </c>
    </row>
    <row r="25818" spans="1:4">
      <c r="A25818" s="57" t="s">
        <v>13555</v>
      </c>
      <c r="B25818" s="57" t="s">
        <v>10531</v>
      </c>
      <c r="C25818" s="57" t="s">
        <v>13558</v>
      </c>
      <c r="D25818" s="57" t="s">
        <v>13559</v>
      </c>
    </row>
    <row r="25819" spans="1:4">
      <c r="A25819" s="57" t="s">
        <v>13555</v>
      </c>
      <c r="B25819" s="57" t="s">
        <v>10531</v>
      </c>
      <c r="C25819" s="57" t="s">
        <v>13560</v>
      </c>
      <c r="D25819" s="57" t="s">
        <v>13561</v>
      </c>
    </row>
    <row r="25820" spans="1:4">
      <c r="A25820" s="57" t="s">
        <v>60125</v>
      </c>
      <c r="B25820" s="57" t="s">
        <v>12940</v>
      </c>
      <c r="C25820" s="57" t="s">
        <v>60126</v>
      </c>
      <c r="D25820" s="57" t="s">
        <v>60127</v>
      </c>
    </row>
    <row r="25821" spans="1:4">
      <c r="A25821" s="57" t="s">
        <v>60125</v>
      </c>
      <c r="B25821" s="57"/>
      <c r="C25821" s="57" t="s">
        <v>60128</v>
      </c>
      <c r="D25821" s="57" t="s">
        <v>60129</v>
      </c>
    </row>
    <row r="25822" spans="1:4">
      <c r="A25822" s="57" t="s">
        <v>60125</v>
      </c>
      <c r="B25822" s="57"/>
      <c r="C25822" s="57" t="s">
        <v>60130</v>
      </c>
      <c r="D25822" s="57" t="s">
        <v>60131</v>
      </c>
    </row>
    <row r="25823" spans="1:4">
      <c r="A25823" s="57" t="s">
        <v>60125</v>
      </c>
      <c r="B25823" s="57"/>
      <c r="C25823" s="57" t="s">
        <v>60132</v>
      </c>
      <c r="D25823" s="57" t="s">
        <v>60133</v>
      </c>
    </row>
    <row r="25824" spans="1:4">
      <c r="A25824" s="57" t="s">
        <v>60125</v>
      </c>
      <c r="B25824" s="57"/>
      <c r="C25824" s="57" t="s">
        <v>75655</v>
      </c>
      <c r="D25824" s="57" t="s">
        <v>75656</v>
      </c>
    </row>
    <row r="25825" spans="1:4">
      <c r="A25825" s="57" t="s">
        <v>60125</v>
      </c>
      <c r="B25825" s="57"/>
      <c r="C25825" s="57" t="s">
        <v>75657</v>
      </c>
      <c r="D25825" s="57" t="s">
        <v>75658</v>
      </c>
    </row>
    <row r="25826" spans="1:4">
      <c r="A25826" s="57" t="s">
        <v>60134</v>
      </c>
      <c r="B25826" s="57" t="s">
        <v>12940</v>
      </c>
      <c r="C25826" s="57" t="s">
        <v>60135</v>
      </c>
      <c r="D25826" s="57" t="s">
        <v>60136</v>
      </c>
    </row>
    <row r="25827" spans="1:4">
      <c r="A25827" s="57" t="s">
        <v>60134</v>
      </c>
      <c r="B25827" s="57"/>
      <c r="C25827" s="57" t="s">
        <v>60137</v>
      </c>
      <c r="D25827" s="57" t="s">
        <v>19034</v>
      </c>
    </row>
    <row r="25828" spans="1:4">
      <c r="A25828" s="57" t="s">
        <v>60138</v>
      </c>
      <c r="B25828" s="57" t="s">
        <v>12940</v>
      </c>
      <c r="C25828" s="57" t="s">
        <v>60139</v>
      </c>
      <c r="D25828" s="57" t="s">
        <v>60140</v>
      </c>
    </row>
    <row r="25829" spans="1:4">
      <c r="A25829" s="57" t="s">
        <v>60138</v>
      </c>
      <c r="B25829" s="57"/>
      <c r="C25829" s="57" t="s">
        <v>60141</v>
      </c>
      <c r="D25829" s="57" t="s">
        <v>60142</v>
      </c>
    </row>
    <row r="25830" spans="1:4">
      <c r="A25830" s="57" t="s">
        <v>60138</v>
      </c>
      <c r="B25830" s="57"/>
      <c r="C25830" s="57" t="s">
        <v>60143</v>
      </c>
      <c r="D25830" s="57" t="s">
        <v>60144</v>
      </c>
    </row>
    <row r="25831" spans="1:4">
      <c r="A25831" s="57" t="s">
        <v>8999</v>
      </c>
      <c r="B25831" s="57" t="s">
        <v>9037</v>
      </c>
      <c r="C25831" s="57" t="s">
        <v>8996</v>
      </c>
      <c r="D25831" s="57" t="s">
        <v>8997</v>
      </c>
    </row>
    <row r="25832" spans="1:4">
      <c r="A25832" s="57" t="s">
        <v>60145</v>
      </c>
      <c r="B25832" s="57" t="s">
        <v>12940</v>
      </c>
      <c r="C25832" s="57" t="s">
        <v>60146</v>
      </c>
      <c r="D25832" s="57" t="s">
        <v>60147</v>
      </c>
    </row>
    <row r="25833" spans="1:4">
      <c r="A25833" s="57" t="s">
        <v>60148</v>
      </c>
      <c r="B25833" s="57" t="s">
        <v>12940</v>
      </c>
      <c r="C25833" s="57" t="s">
        <v>60149</v>
      </c>
      <c r="D25833" s="57" t="s">
        <v>60150</v>
      </c>
    </row>
    <row r="25834" spans="1:4">
      <c r="A25834" s="57" t="s">
        <v>60151</v>
      </c>
      <c r="B25834" s="57" t="s">
        <v>12940</v>
      </c>
      <c r="C25834" s="57" t="s">
        <v>60152</v>
      </c>
      <c r="D25834" s="57" t="s">
        <v>60153</v>
      </c>
    </row>
    <row r="25835" spans="1:4">
      <c r="A25835" s="57" t="s">
        <v>60154</v>
      </c>
      <c r="B25835" s="57" t="s">
        <v>12940</v>
      </c>
      <c r="C25835" s="57" t="s">
        <v>60155</v>
      </c>
      <c r="D25835" s="57" t="s">
        <v>60156</v>
      </c>
    </row>
    <row r="25836" spans="1:4">
      <c r="A25836" s="57" t="s">
        <v>60154</v>
      </c>
      <c r="B25836" s="57"/>
      <c r="C25836" s="57" t="s">
        <v>60157</v>
      </c>
      <c r="D25836" s="57" t="s">
        <v>44138</v>
      </c>
    </row>
    <row r="25837" spans="1:4">
      <c r="A25837" s="57" t="s">
        <v>60154</v>
      </c>
      <c r="B25837" s="57"/>
      <c r="C25837" s="57" t="s">
        <v>60158</v>
      </c>
      <c r="D25837" s="57" t="s">
        <v>50524</v>
      </c>
    </row>
    <row r="25838" spans="1:4">
      <c r="A25838" s="57" t="s">
        <v>60154</v>
      </c>
      <c r="B25838" s="57"/>
      <c r="C25838" s="57" t="s">
        <v>60159</v>
      </c>
      <c r="D25838" s="57" t="s">
        <v>60160</v>
      </c>
    </row>
    <row r="25839" spans="1:4">
      <c r="A25839" s="57" t="s">
        <v>60161</v>
      </c>
      <c r="B25839" s="57" t="s">
        <v>12940</v>
      </c>
      <c r="C25839" s="57" t="s">
        <v>60162</v>
      </c>
      <c r="D25839" s="57" t="s">
        <v>60163</v>
      </c>
    </row>
    <row r="25840" spans="1:4">
      <c r="A25840" s="57" t="s">
        <v>60161</v>
      </c>
      <c r="B25840" s="57"/>
      <c r="C25840" s="57" t="s">
        <v>60164</v>
      </c>
      <c r="D25840" s="57" t="s">
        <v>60165</v>
      </c>
    </row>
    <row r="25841" spans="1:4">
      <c r="A25841" s="57" t="s">
        <v>60161</v>
      </c>
      <c r="B25841" s="57"/>
      <c r="C25841" s="57" t="s">
        <v>60166</v>
      </c>
      <c r="D25841" s="57" t="s">
        <v>60167</v>
      </c>
    </row>
    <row r="25842" spans="1:4">
      <c r="A25842" s="57" t="s">
        <v>60168</v>
      </c>
      <c r="B25842" s="57" t="s">
        <v>12940</v>
      </c>
      <c r="C25842" s="57" t="s">
        <v>60169</v>
      </c>
      <c r="D25842" s="57" t="s">
        <v>60170</v>
      </c>
    </row>
    <row r="25843" spans="1:4">
      <c r="A25843" s="57" t="s">
        <v>60171</v>
      </c>
      <c r="B25843" s="57" t="s">
        <v>12940</v>
      </c>
      <c r="C25843" s="57" t="s">
        <v>60172</v>
      </c>
      <c r="D25843" s="57" t="s">
        <v>60173</v>
      </c>
    </row>
    <row r="25844" spans="1:4">
      <c r="A25844" s="57" t="s">
        <v>9002</v>
      </c>
      <c r="B25844" s="57" t="s">
        <v>10597</v>
      </c>
      <c r="C25844" s="57" t="s">
        <v>9000</v>
      </c>
      <c r="D25844" s="57" t="s">
        <v>9001</v>
      </c>
    </row>
    <row r="25845" spans="1:4">
      <c r="A25845" s="57" t="s">
        <v>60174</v>
      </c>
      <c r="B25845" s="57" t="s">
        <v>12940</v>
      </c>
      <c r="C25845" s="57" t="s">
        <v>60175</v>
      </c>
      <c r="D25845" s="57" t="s">
        <v>60176</v>
      </c>
    </row>
    <row r="25846" spans="1:4">
      <c r="A25846" s="57" t="s">
        <v>60177</v>
      </c>
      <c r="B25846" s="57" t="s">
        <v>12940</v>
      </c>
      <c r="C25846" s="57" t="s">
        <v>60178</v>
      </c>
      <c r="D25846" s="57" t="s">
        <v>60179</v>
      </c>
    </row>
    <row r="25847" spans="1:4">
      <c r="A25847" s="57" t="s">
        <v>60180</v>
      </c>
      <c r="B25847" s="57" t="s">
        <v>12940</v>
      </c>
      <c r="C25847" s="57" t="s">
        <v>60181</v>
      </c>
      <c r="D25847" s="57" t="s">
        <v>60182</v>
      </c>
    </row>
    <row r="25848" spans="1:4">
      <c r="A25848" s="57" t="s">
        <v>60183</v>
      </c>
      <c r="B25848" s="57" t="s">
        <v>12940</v>
      </c>
      <c r="C25848" s="57" t="s">
        <v>60184</v>
      </c>
      <c r="D25848" s="57" t="s">
        <v>60185</v>
      </c>
    </row>
    <row r="25849" spans="1:4">
      <c r="A25849" s="57" t="s">
        <v>60183</v>
      </c>
      <c r="B25849" s="57"/>
      <c r="C25849" s="57" t="s">
        <v>60186</v>
      </c>
      <c r="D25849" s="57" t="s">
        <v>60187</v>
      </c>
    </row>
    <row r="25850" spans="1:4">
      <c r="A25850" s="57" t="s">
        <v>60183</v>
      </c>
      <c r="B25850" s="57"/>
      <c r="C25850" s="57" t="s">
        <v>60188</v>
      </c>
      <c r="D25850" s="57" t="s">
        <v>60189</v>
      </c>
    </row>
    <row r="25851" spans="1:4">
      <c r="A25851" s="57" t="s">
        <v>60190</v>
      </c>
      <c r="B25851" s="57" t="s">
        <v>12940</v>
      </c>
      <c r="C25851" s="57" t="s">
        <v>60191</v>
      </c>
      <c r="D25851" s="57" t="s">
        <v>60192</v>
      </c>
    </row>
    <row r="25852" spans="1:4">
      <c r="A25852" s="57" t="s">
        <v>60193</v>
      </c>
      <c r="B25852" s="57" t="s">
        <v>12940</v>
      </c>
      <c r="C25852" s="57" t="s">
        <v>60194</v>
      </c>
      <c r="D25852" s="57" t="s">
        <v>60195</v>
      </c>
    </row>
    <row r="25853" spans="1:4">
      <c r="A25853" s="57" t="s">
        <v>60193</v>
      </c>
      <c r="B25853" s="57"/>
      <c r="C25853" s="57" t="s">
        <v>60196</v>
      </c>
      <c r="D25853" s="57" t="s">
        <v>60197</v>
      </c>
    </row>
    <row r="25854" spans="1:4">
      <c r="A25854" s="57" t="s">
        <v>60193</v>
      </c>
      <c r="B25854" s="57"/>
      <c r="C25854" s="57" t="s">
        <v>60198</v>
      </c>
      <c r="D25854" s="57" t="s">
        <v>60199</v>
      </c>
    </row>
    <row r="25855" spans="1:4">
      <c r="A25855" s="57" t="s">
        <v>60193</v>
      </c>
      <c r="B25855" s="57"/>
      <c r="C25855" s="57" t="s">
        <v>75659</v>
      </c>
      <c r="D25855" s="57" t="s">
        <v>75660</v>
      </c>
    </row>
    <row r="25856" spans="1:4">
      <c r="A25856" s="57" t="s">
        <v>60200</v>
      </c>
      <c r="B25856" s="57" t="s">
        <v>12940</v>
      </c>
      <c r="C25856" s="57" t="s">
        <v>60201</v>
      </c>
      <c r="D25856" s="57" t="s">
        <v>15678</v>
      </c>
    </row>
    <row r="25857" spans="1:4">
      <c r="A25857" s="57" t="s">
        <v>60200</v>
      </c>
      <c r="B25857" s="57"/>
      <c r="C25857" s="57" t="s">
        <v>60202</v>
      </c>
      <c r="D25857" s="57" t="s">
        <v>60203</v>
      </c>
    </row>
    <row r="25858" spans="1:4">
      <c r="A25858" s="57" t="s">
        <v>60200</v>
      </c>
      <c r="B25858" s="57"/>
      <c r="C25858" s="57" t="s">
        <v>60204</v>
      </c>
      <c r="D25858" s="57" t="s">
        <v>60205</v>
      </c>
    </row>
    <row r="25859" spans="1:4">
      <c r="A25859" s="57" t="s">
        <v>60200</v>
      </c>
      <c r="B25859" s="57"/>
      <c r="C25859" s="57" t="s">
        <v>60206</v>
      </c>
      <c r="D25859" s="57" t="s">
        <v>60203</v>
      </c>
    </row>
    <row r="25860" spans="1:4">
      <c r="A25860" s="57" t="s">
        <v>60207</v>
      </c>
      <c r="B25860" s="57" t="s">
        <v>12940</v>
      </c>
      <c r="C25860" s="57" t="s">
        <v>60208</v>
      </c>
      <c r="D25860" s="57" t="s">
        <v>60203</v>
      </c>
    </row>
    <row r="25861" spans="1:4">
      <c r="A25861" s="57" t="s">
        <v>60207</v>
      </c>
      <c r="B25861" s="57"/>
      <c r="C25861" s="57" t="s">
        <v>60209</v>
      </c>
      <c r="D25861" s="57" t="s">
        <v>60210</v>
      </c>
    </row>
    <row r="25862" spans="1:4">
      <c r="A25862" s="57" t="s">
        <v>60211</v>
      </c>
      <c r="B25862" s="57" t="s">
        <v>12940</v>
      </c>
      <c r="C25862" s="57" t="s">
        <v>60212</v>
      </c>
      <c r="D25862" s="57" t="s">
        <v>60213</v>
      </c>
    </row>
    <row r="25863" spans="1:4">
      <c r="A25863" s="57" t="s">
        <v>60214</v>
      </c>
      <c r="B25863" s="57" t="s">
        <v>12940</v>
      </c>
      <c r="C25863" s="57" t="s">
        <v>60215</v>
      </c>
      <c r="D25863" s="57" t="s">
        <v>60213</v>
      </c>
    </row>
    <row r="25864" spans="1:4">
      <c r="A25864" s="57" t="s">
        <v>13562</v>
      </c>
      <c r="B25864" s="57" t="s">
        <v>10475</v>
      </c>
      <c r="C25864" s="57" t="s">
        <v>13563</v>
      </c>
      <c r="D25864" s="57" t="s">
        <v>15678</v>
      </c>
    </row>
    <row r="25865" spans="1:4">
      <c r="A25865" s="57" t="s">
        <v>60216</v>
      </c>
      <c r="B25865" s="57" t="s">
        <v>12940</v>
      </c>
      <c r="C25865" s="57" t="s">
        <v>60217</v>
      </c>
      <c r="D25865" s="57" t="s">
        <v>60218</v>
      </c>
    </row>
    <row r="25866" spans="1:4">
      <c r="A25866" s="57" t="s">
        <v>60219</v>
      </c>
      <c r="B25866" s="57" t="s">
        <v>12940</v>
      </c>
      <c r="C25866" s="57" t="s">
        <v>60220</v>
      </c>
      <c r="D25866" s="57" t="s">
        <v>60221</v>
      </c>
    </row>
    <row r="25867" spans="1:4">
      <c r="A25867" s="57" t="s">
        <v>60219</v>
      </c>
      <c r="B25867" s="57"/>
      <c r="C25867" s="57" t="s">
        <v>60222</v>
      </c>
      <c r="D25867" s="57" t="s">
        <v>60223</v>
      </c>
    </row>
    <row r="25868" spans="1:4">
      <c r="A25868" s="57" t="s">
        <v>60219</v>
      </c>
      <c r="B25868" s="57"/>
      <c r="C25868" s="57" t="s">
        <v>60224</v>
      </c>
      <c r="D25868" s="57" t="s">
        <v>60225</v>
      </c>
    </row>
    <row r="25869" spans="1:4">
      <c r="A25869" s="57" t="s">
        <v>60219</v>
      </c>
      <c r="B25869" s="57"/>
      <c r="C25869" s="57" t="s">
        <v>60226</v>
      </c>
      <c r="D25869" s="57" t="s">
        <v>60227</v>
      </c>
    </row>
    <row r="25870" spans="1:4">
      <c r="A25870" s="57" t="s">
        <v>60228</v>
      </c>
      <c r="B25870" s="57" t="s">
        <v>12940</v>
      </c>
      <c r="C25870" s="57" t="s">
        <v>60229</v>
      </c>
      <c r="D25870" s="57" t="s">
        <v>60230</v>
      </c>
    </row>
    <row r="25871" spans="1:4">
      <c r="A25871" s="57" t="s">
        <v>60231</v>
      </c>
      <c r="B25871" s="57" t="s">
        <v>12940</v>
      </c>
      <c r="C25871" s="57" t="s">
        <v>60232</v>
      </c>
      <c r="D25871" s="57" t="s">
        <v>27718</v>
      </c>
    </row>
    <row r="25872" spans="1:4">
      <c r="A25872" s="57" t="s">
        <v>75661</v>
      </c>
      <c r="B25872" s="57" t="s">
        <v>12940</v>
      </c>
      <c r="C25872" s="57" t="s">
        <v>75662</v>
      </c>
      <c r="D25872" s="57" t="s">
        <v>75663</v>
      </c>
    </row>
    <row r="25873" spans="1:4">
      <c r="A25873" s="57" t="s">
        <v>60233</v>
      </c>
      <c r="B25873" s="57" t="s">
        <v>12940</v>
      </c>
      <c r="C25873" s="57" t="s">
        <v>60234</v>
      </c>
      <c r="D25873" s="57" t="s">
        <v>60235</v>
      </c>
    </row>
    <row r="25874" spans="1:4">
      <c r="A25874" s="57" t="s">
        <v>60236</v>
      </c>
      <c r="B25874" s="57" t="s">
        <v>12940</v>
      </c>
      <c r="C25874" s="57" t="s">
        <v>60237</v>
      </c>
      <c r="D25874" s="57" t="s">
        <v>60238</v>
      </c>
    </row>
    <row r="25875" spans="1:4">
      <c r="A25875" s="57" t="s">
        <v>60239</v>
      </c>
      <c r="B25875" s="57" t="s">
        <v>12940</v>
      </c>
      <c r="C25875" s="57" t="s">
        <v>60240</v>
      </c>
      <c r="D25875" s="57" t="s">
        <v>60241</v>
      </c>
    </row>
    <row r="25876" spans="1:4">
      <c r="A25876" s="57" t="s">
        <v>60242</v>
      </c>
      <c r="B25876" s="57" t="s">
        <v>12940</v>
      </c>
      <c r="C25876" s="57" t="s">
        <v>60243</v>
      </c>
      <c r="D25876" s="57" t="s">
        <v>60244</v>
      </c>
    </row>
    <row r="25877" spans="1:4">
      <c r="A25877" s="57" t="s">
        <v>60242</v>
      </c>
      <c r="B25877" s="57"/>
      <c r="C25877" s="57" t="s">
        <v>60245</v>
      </c>
      <c r="D25877" s="57" t="s">
        <v>60246</v>
      </c>
    </row>
    <row r="25878" spans="1:4">
      <c r="A25878" s="57" t="s">
        <v>60242</v>
      </c>
      <c r="B25878" s="57"/>
      <c r="C25878" s="57" t="s">
        <v>60247</v>
      </c>
      <c r="D25878" s="57" t="s">
        <v>60248</v>
      </c>
    </row>
    <row r="25879" spans="1:4">
      <c r="A25879" s="57" t="s">
        <v>60242</v>
      </c>
      <c r="B25879" s="57"/>
      <c r="C25879" s="57" t="s">
        <v>60249</v>
      </c>
      <c r="D25879" s="57" t="s">
        <v>60250</v>
      </c>
    </row>
    <row r="25880" spans="1:4">
      <c r="A25880" s="57" t="s">
        <v>60251</v>
      </c>
      <c r="B25880" s="57" t="s">
        <v>12940</v>
      </c>
      <c r="C25880" s="57" t="s">
        <v>60252</v>
      </c>
      <c r="D25880" s="57" t="s">
        <v>60253</v>
      </c>
    </row>
    <row r="25881" spans="1:4">
      <c r="A25881" s="57" t="s">
        <v>60251</v>
      </c>
      <c r="B25881" s="57"/>
      <c r="C25881" s="57" t="s">
        <v>60254</v>
      </c>
      <c r="D25881" s="57" t="s">
        <v>60255</v>
      </c>
    </row>
    <row r="25882" spans="1:4">
      <c r="A25882" s="57" t="s">
        <v>60251</v>
      </c>
      <c r="B25882" s="57"/>
      <c r="C25882" s="57" t="s">
        <v>60256</v>
      </c>
      <c r="D25882" s="57" t="s">
        <v>60257</v>
      </c>
    </row>
    <row r="25883" spans="1:4">
      <c r="A25883" s="57" t="s">
        <v>60251</v>
      </c>
      <c r="B25883" s="57"/>
      <c r="C25883" s="57" t="s">
        <v>60258</v>
      </c>
      <c r="D25883" s="57" t="s">
        <v>60259</v>
      </c>
    </row>
    <row r="25884" spans="1:4">
      <c r="A25884" s="57" t="s">
        <v>60251</v>
      </c>
      <c r="B25884" s="57"/>
      <c r="C25884" s="57" t="s">
        <v>60260</v>
      </c>
      <c r="D25884" s="57" t="s">
        <v>60261</v>
      </c>
    </row>
    <row r="25885" spans="1:4">
      <c r="A25885" s="57" t="s">
        <v>60262</v>
      </c>
      <c r="B25885" s="57" t="s">
        <v>12940</v>
      </c>
      <c r="C25885" s="57" t="s">
        <v>60263</v>
      </c>
      <c r="D25885" s="57" t="s">
        <v>60264</v>
      </c>
    </row>
    <row r="25886" spans="1:4">
      <c r="A25886" s="57" t="s">
        <v>60262</v>
      </c>
      <c r="B25886" s="57"/>
      <c r="C25886" s="57" t="s">
        <v>60265</v>
      </c>
      <c r="D25886" s="57" t="s">
        <v>60266</v>
      </c>
    </row>
    <row r="25887" spans="1:4">
      <c r="A25887" s="57" t="s">
        <v>60267</v>
      </c>
      <c r="B25887" s="57" t="s">
        <v>12940</v>
      </c>
      <c r="C25887" s="57" t="s">
        <v>60268</v>
      </c>
      <c r="D25887" s="57" t="s">
        <v>60269</v>
      </c>
    </row>
    <row r="25888" spans="1:4">
      <c r="A25888" s="57" t="s">
        <v>60267</v>
      </c>
      <c r="B25888" s="57"/>
      <c r="C25888" s="57" t="s">
        <v>60270</v>
      </c>
      <c r="D25888" s="57" t="s">
        <v>60271</v>
      </c>
    </row>
    <row r="25889" spans="1:4">
      <c r="A25889" s="57" t="s">
        <v>60272</v>
      </c>
      <c r="B25889" s="57" t="s">
        <v>12940</v>
      </c>
      <c r="C25889" s="57" t="s">
        <v>60273</v>
      </c>
      <c r="D25889" s="57" t="s">
        <v>60274</v>
      </c>
    </row>
    <row r="25890" spans="1:4">
      <c r="A25890" s="57" t="s">
        <v>60272</v>
      </c>
      <c r="B25890" s="57"/>
      <c r="C25890" s="57" t="s">
        <v>60275</v>
      </c>
      <c r="D25890" s="57" t="s">
        <v>60276</v>
      </c>
    </row>
    <row r="25891" spans="1:4">
      <c r="A25891" s="57" t="s">
        <v>60272</v>
      </c>
      <c r="B25891" s="57"/>
      <c r="C25891" s="57" t="s">
        <v>60277</v>
      </c>
      <c r="D25891" s="57" t="s">
        <v>60278</v>
      </c>
    </row>
    <row r="25892" spans="1:4">
      <c r="A25892" s="57" t="s">
        <v>60279</v>
      </c>
      <c r="B25892" s="57" t="s">
        <v>12940</v>
      </c>
      <c r="C25892" s="57" t="s">
        <v>60280</v>
      </c>
      <c r="D25892" s="57" t="s">
        <v>60281</v>
      </c>
    </row>
    <row r="25893" spans="1:4">
      <c r="A25893" s="57" t="s">
        <v>60279</v>
      </c>
      <c r="B25893" s="57"/>
      <c r="C25893" s="57" t="s">
        <v>60282</v>
      </c>
      <c r="D25893" s="57" t="s">
        <v>60283</v>
      </c>
    </row>
    <row r="25894" spans="1:4">
      <c r="A25894" s="57" t="s">
        <v>60279</v>
      </c>
      <c r="B25894" s="57"/>
      <c r="C25894" s="57" t="s">
        <v>60284</v>
      </c>
      <c r="D25894" s="57" t="s">
        <v>60285</v>
      </c>
    </row>
    <row r="25895" spans="1:4">
      <c r="A25895" s="57" t="s">
        <v>60286</v>
      </c>
      <c r="B25895" s="57" t="s">
        <v>12940</v>
      </c>
      <c r="C25895" s="57" t="s">
        <v>60287</v>
      </c>
      <c r="D25895" s="57" t="s">
        <v>19034</v>
      </c>
    </row>
    <row r="25896" spans="1:4">
      <c r="A25896" s="57" t="s">
        <v>9482</v>
      </c>
      <c r="B25896" s="57" t="s">
        <v>9040</v>
      </c>
      <c r="C25896" s="57" t="s">
        <v>9483</v>
      </c>
      <c r="D25896" s="57" t="s">
        <v>9484</v>
      </c>
    </row>
    <row r="25897" spans="1:4">
      <c r="A25897" s="57" t="s">
        <v>60288</v>
      </c>
      <c r="B25897" s="57" t="s">
        <v>12940</v>
      </c>
      <c r="C25897" s="57" t="s">
        <v>60289</v>
      </c>
      <c r="D25897" s="57" t="s">
        <v>60290</v>
      </c>
    </row>
    <row r="25898" spans="1:4">
      <c r="A25898" s="57" t="s">
        <v>60288</v>
      </c>
      <c r="B25898" s="57"/>
      <c r="C25898" s="57" t="s">
        <v>60291</v>
      </c>
      <c r="D25898" s="57" t="s">
        <v>60292</v>
      </c>
    </row>
    <row r="25899" spans="1:4">
      <c r="A25899" s="57" t="s">
        <v>60293</v>
      </c>
      <c r="B25899" s="57" t="s">
        <v>12940</v>
      </c>
      <c r="C25899" s="57" t="s">
        <v>60294</v>
      </c>
      <c r="D25899" s="57" t="s">
        <v>60295</v>
      </c>
    </row>
    <row r="25900" spans="1:4">
      <c r="A25900" s="57" t="s">
        <v>60296</v>
      </c>
      <c r="B25900" s="57" t="s">
        <v>12940</v>
      </c>
      <c r="C25900" s="57" t="s">
        <v>60297</v>
      </c>
      <c r="D25900" s="57" t="s">
        <v>60298</v>
      </c>
    </row>
    <row r="25901" spans="1:4">
      <c r="A25901" s="57" t="s">
        <v>9485</v>
      </c>
      <c r="B25901" s="57" t="s">
        <v>9028</v>
      </c>
      <c r="C25901" s="57" t="s">
        <v>9486</v>
      </c>
      <c r="D25901" s="57" t="s">
        <v>9487</v>
      </c>
    </row>
    <row r="25902" spans="1:4">
      <c r="A25902" s="57" t="s">
        <v>60299</v>
      </c>
      <c r="B25902" s="57" t="s">
        <v>12940</v>
      </c>
      <c r="C25902" s="57" t="s">
        <v>60300</v>
      </c>
      <c r="D25902" s="57" t="s">
        <v>60301</v>
      </c>
    </row>
    <row r="25903" spans="1:4">
      <c r="A25903" s="57" t="s">
        <v>60299</v>
      </c>
      <c r="B25903" s="57"/>
      <c r="C25903" s="57" t="s">
        <v>60302</v>
      </c>
      <c r="D25903" s="57" t="s">
        <v>60303</v>
      </c>
    </row>
    <row r="25904" spans="1:4">
      <c r="A25904" s="57" t="s">
        <v>60304</v>
      </c>
      <c r="B25904" s="57" t="s">
        <v>12940</v>
      </c>
      <c r="C25904" s="57" t="s">
        <v>60305</v>
      </c>
      <c r="D25904" s="57" t="s">
        <v>60306</v>
      </c>
    </row>
    <row r="25905" spans="1:4">
      <c r="A25905" s="57" t="s">
        <v>60307</v>
      </c>
      <c r="B25905" s="57" t="s">
        <v>12940</v>
      </c>
      <c r="C25905" s="57" t="s">
        <v>60308</v>
      </c>
      <c r="D25905" s="57" t="s">
        <v>60309</v>
      </c>
    </row>
    <row r="25906" spans="1:4">
      <c r="A25906" s="57" t="s">
        <v>60310</v>
      </c>
      <c r="B25906" s="57" t="s">
        <v>12940</v>
      </c>
      <c r="C25906" s="57" t="s">
        <v>60311</v>
      </c>
      <c r="D25906" s="57" t="s">
        <v>60312</v>
      </c>
    </row>
    <row r="25907" spans="1:4">
      <c r="A25907" s="57" t="s">
        <v>60313</v>
      </c>
      <c r="B25907" s="57" t="s">
        <v>12940</v>
      </c>
      <c r="C25907" s="57" t="s">
        <v>60314</v>
      </c>
      <c r="D25907" s="57" t="s">
        <v>60315</v>
      </c>
    </row>
    <row r="25908" spans="1:4">
      <c r="A25908" s="57" t="s">
        <v>60313</v>
      </c>
      <c r="B25908" s="57"/>
      <c r="C25908" s="57" t="s">
        <v>60316</v>
      </c>
      <c r="D25908" s="57" t="s">
        <v>60317</v>
      </c>
    </row>
    <row r="25909" spans="1:4">
      <c r="A25909" s="57" t="s">
        <v>60318</v>
      </c>
      <c r="B25909" s="57" t="s">
        <v>12940</v>
      </c>
      <c r="C25909" s="57" t="s">
        <v>60319</v>
      </c>
      <c r="D25909" s="57" t="s">
        <v>60320</v>
      </c>
    </row>
    <row r="25910" spans="1:4">
      <c r="A25910" s="57" t="s">
        <v>60321</v>
      </c>
      <c r="B25910" s="57" t="s">
        <v>12940</v>
      </c>
      <c r="C25910" s="57" t="s">
        <v>60322</v>
      </c>
      <c r="D25910" s="57" t="s">
        <v>60323</v>
      </c>
    </row>
    <row r="25911" spans="1:4">
      <c r="A25911" s="57" t="s">
        <v>60321</v>
      </c>
      <c r="B25911" s="57"/>
      <c r="C25911" s="57" t="s">
        <v>75664</v>
      </c>
      <c r="D25911" s="57" t="s">
        <v>75665</v>
      </c>
    </row>
    <row r="25912" spans="1:4">
      <c r="A25912" s="57" t="s">
        <v>9488</v>
      </c>
      <c r="B25912" s="57" t="s">
        <v>9034</v>
      </c>
      <c r="C25912" s="57" t="s">
        <v>9489</v>
      </c>
      <c r="D25912" s="57" t="s">
        <v>9490</v>
      </c>
    </row>
    <row r="25913" spans="1:4">
      <c r="A25913" s="57" t="s">
        <v>9488</v>
      </c>
      <c r="B25913" s="57" t="s">
        <v>9034</v>
      </c>
      <c r="C25913" s="57" t="s">
        <v>13564</v>
      </c>
      <c r="D25913" s="57" t="s">
        <v>13565</v>
      </c>
    </row>
    <row r="25914" spans="1:4">
      <c r="A25914" s="57" t="s">
        <v>60324</v>
      </c>
      <c r="B25914" s="57" t="s">
        <v>12940</v>
      </c>
      <c r="C25914" s="57" t="s">
        <v>60325</v>
      </c>
      <c r="D25914" s="57" t="s">
        <v>60326</v>
      </c>
    </row>
    <row r="25915" spans="1:4">
      <c r="A25915" s="57" t="s">
        <v>60327</v>
      </c>
      <c r="B25915" s="57" t="s">
        <v>12940</v>
      </c>
      <c r="C25915" s="57" t="s">
        <v>60328</v>
      </c>
      <c r="D25915" s="57" t="s">
        <v>19034</v>
      </c>
    </row>
    <row r="25916" spans="1:4">
      <c r="A25916" s="57" t="s">
        <v>60329</v>
      </c>
      <c r="B25916" s="57" t="s">
        <v>12940</v>
      </c>
      <c r="C25916" s="57" t="s">
        <v>60330</v>
      </c>
      <c r="D25916" s="57" t="s">
        <v>60331</v>
      </c>
    </row>
    <row r="25917" spans="1:4">
      <c r="A25917" s="57" t="s">
        <v>60329</v>
      </c>
      <c r="B25917" s="57"/>
      <c r="C25917" s="57" t="s">
        <v>60332</v>
      </c>
      <c r="D25917" s="57" t="s">
        <v>60333</v>
      </c>
    </row>
    <row r="25918" spans="1:4">
      <c r="A25918" s="57" t="s">
        <v>60334</v>
      </c>
      <c r="B25918" s="57" t="s">
        <v>12940</v>
      </c>
      <c r="C25918" s="57" t="s">
        <v>60335</v>
      </c>
      <c r="D25918" s="57" t="s">
        <v>60336</v>
      </c>
    </row>
    <row r="25919" spans="1:4">
      <c r="A25919" s="57" t="s">
        <v>60334</v>
      </c>
      <c r="B25919" s="57"/>
      <c r="C25919" s="57" t="s">
        <v>60337</v>
      </c>
      <c r="D25919" s="57" t="s">
        <v>60338</v>
      </c>
    </row>
    <row r="25920" spans="1:4">
      <c r="A25920" s="57" t="s">
        <v>60334</v>
      </c>
      <c r="B25920" s="57"/>
      <c r="C25920" s="57" t="s">
        <v>60339</v>
      </c>
      <c r="D25920" s="57" t="s">
        <v>60340</v>
      </c>
    </row>
    <row r="25921" spans="1:4">
      <c r="A25921" s="57" t="s">
        <v>60341</v>
      </c>
      <c r="B25921" s="57" t="s">
        <v>12940</v>
      </c>
      <c r="C25921" s="57" t="s">
        <v>60342</v>
      </c>
      <c r="D25921" s="57" t="s">
        <v>60343</v>
      </c>
    </row>
    <row r="25922" spans="1:4">
      <c r="A25922" s="57" t="s">
        <v>60341</v>
      </c>
      <c r="B25922" s="57"/>
      <c r="C25922" s="57" t="s">
        <v>60344</v>
      </c>
      <c r="D25922" s="57" t="s">
        <v>60345</v>
      </c>
    </row>
    <row r="25923" spans="1:4">
      <c r="A25923" s="57" t="s">
        <v>60341</v>
      </c>
      <c r="B25923" s="57"/>
      <c r="C25923" s="57" t="s">
        <v>60346</v>
      </c>
      <c r="D25923" s="57" t="s">
        <v>60347</v>
      </c>
    </row>
    <row r="25924" spans="1:4">
      <c r="A25924" s="57" t="s">
        <v>60341</v>
      </c>
      <c r="B25924" s="57"/>
      <c r="C25924" s="57" t="s">
        <v>75666</v>
      </c>
      <c r="D25924" s="57" t="s">
        <v>75667</v>
      </c>
    </row>
    <row r="25925" spans="1:4">
      <c r="A25925" s="57" t="s">
        <v>75668</v>
      </c>
      <c r="B25925" s="57" t="s">
        <v>12940</v>
      </c>
      <c r="C25925" s="57" t="s">
        <v>60351</v>
      </c>
      <c r="D25925" s="57" t="s">
        <v>60352</v>
      </c>
    </row>
    <row r="25926" spans="1:4">
      <c r="A25926" s="57" t="s">
        <v>60348</v>
      </c>
      <c r="B25926" s="57" t="s">
        <v>12940</v>
      </c>
      <c r="C25926" s="57" t="s">
        <v>60349</v>
      </c>
      <c r="D25926" s="57" t="s">
        <v>60350</v>
      </c>
    </row>
    <row r="25927" spans="1:4">
      <c r="A25927" s="57" t="s">
        <v>60353</v>
      </c>
      <c r="B25927" s="57" t="s">
        <v>12940</v>
      </c>
      <c r="C25927" s="57" t="s">
        <v>60354</v>
      </c>
      <c r="D25927" s="57" t="s">
        <v>60355</v>
      </c>
    </row>
    <row r="25928" spans="1:4">
      <c r="A25928" s="57" t="s">
        <v>60353</v>
      </c>
      <c r="B25928" s="57"/>
      <c r="C25928" s="57" t="s">
        <v>60356</v>
      </c>
      <c r="D25928" s="57" t="s">
        <v>60357</v>
      </c>
    </row>
    <row r="25929" spans="1:4">
      <c r="A25929" s="57" t="s">
        <v>60358</v>
      </c>
      <c r="B25929" s="57" t="s">
        <v>12940</v>
      </c>
      <c r="C25929" s="57" t="s">
        <v>60359</v>
      </c>
      <c r="D25929" s="57" t="s">
        <v>60360</v>
      </c>
    </row>
    <row r="25930" spans="1:4">
      <c r="A25930" s="57" t="s">
        <v>60361</v>
      </c>
      <c r="B25930" s="57" t="s">
        <v>12940</v>
      </c>
      <c r="C25930" s="57" t="s">
        <v>60362</v>
      </c>
      <c r="D25930" s="57" t="s">
        <v>60363</v>
      </c>
    </row>
    <row r="25931" spans="1:4">
      <c r="A25931" s="57" t="s">
        <v>60364</v>
      </c>
      <c r="B25931" s="57" t="s">
        <v>12940</v>
      </c>
      <c r="C25931" s="57" t="s">
        <v>60365</v>
      </c>
      <c r="D25931" s="57" t="s">
        <v>60366</v>
      </c>
    </row>
    <row r="25932" spans="1:4">
      <c r="A25932" s="57" t="s">
        <v>60367</v>
      </c>
      <c r="B25932" s="57" t="s">
        <v>12940</v>
      </c>
      <c r="C25932" s="57" t="s">
        <v>60368</v>
      </c>
      <c r="D25932" s="57" t="s">
        <v>60369</v>
      </c>
    </row>
    <row r="25933" spans="1:4">
      <c r="A25933" s="57" t="s">
        <v>60367</v>
      </c>
      <c r="B25933" s="57"/>
      <c r="C25933" s="57" t="s">
        <v>60370</v>
      </c>
      <c r="D25933" s="57" t="s">
        <v>60371</v>
      </c>
    </row>
    <row r="25934" spans="1:4">
      <c r="A25934" s="57" t="s">
        <v>60367</v>
      </c>
      <c r="B25934" s="57"/>
      <c r="C25934" s="57" t="s">
        <v>60372</v>
      </c>
      <c r="D25934" s="57" t="s">
        <v>60373</v>
      </c>
    </row>
    <row r="25935" spans="1:4">
      <c r="A25935" s="57" t="s">
        <v>75669</v>
      </c>
      <c r="B25935" s="57" t="s">
        <v>12940</v>
      </c>
      <c r="C25935" s="57" t="s">
        <v>75670</v>
      </c>
      <c r="D25935" s="57" t="s">
        <v>75671</v>
      </c>
    </row>
    <row r="25936" spans="1:4">
      <c r="A25936" s="57" t="s">
        <v>60374</v>
      </c>
      <c r="B25936" s="57" t="s">
        <v>12940</v>
      </c>
      <c r="C25936" s="57" t="s">
        <v>60375</v>
      </c>
      <c r="D25936" s="57" t="s">
        <v>60376</v>
      </c>
    </row>
    <row r="25937" spans="1:4">
      <c r="A25937" s="57" t="s">
        <v>9491</v>
      </c>
      <c r="B25937" s="57" t="s">
        <v>10649</v>
      </c>
      <c r="C25937" s="57" t="s">
        <v>9492</v>
      </c>
      <c r="D25937" s="57" t="s">
        <v>9493</v>
      </c>
    </row>
    <row r="25938" spans="1:4">
      <c r="A25938" s="57" t="s">
        <v>9491</v>
      </c>
      <c r="B25938" s="57" t="s">
        <v>10649</v>
      </c>
      <c r="C25938" s="57" t="s">
        <v>9494</v>
      </c>
      <c r="D25938" s="57" t="s">
        <v>9495</v>
      </c>
    </row>
    <row r="25939" spans="1:4">
      <c r="A25939" s="57" t="s">
        <v>9491</v>
      </c>
      <c r="B25939" s="57" t="s">
        <v>10649</v>
      </c>
      <c r="C25939" s="57" t="s">
        <v>9496</v>
      </c>
      <c r="D25939" s="57" t="s">
        <v>9497</v>
      </c>
    </row>
    <row r="25940" spans="1:4">
      <c r="A25940" s="57" t="s">
        <v>13566</v>
      </c>
      <c r="B25940" s="57" t="s">
        <v>10563</v>
      </c>
      <c r="C25940" s="57" t="s">
        <v>13567</v>
      </c>
      <c r="D25940" s="57" t="s">
        <v>13568</v>
      </c>
    </row>
    <row r="25941" spans="1:4">
      <c r="A25941" s="57" t="s">
        <v>60377</v>
      </c>
      <c r="B25941" s="57" t="s">
        <v>12940</v>
      </c>
      <c r="C25941" s="57" t="s">
        <v>60378</v>
      </c>
      <c r="D25941" s="57" t="s">
        <v>60379</v>
      </c>
    </row>
    <row r="25942" spans="1:4">
      <c r="A25942" s="57" t="s">
        <v>60380</v>
      </c>
      <c r="B25942" s="57" t="s">
        <v>12940</v>
      </c>
      <c r="C25942" s="57" t="s">
        <v>60381</v>
      </c>
      <c r="D25942" s="57" t="s">
        <v>60382</v>
      </c>
    </row>
    <row r="25943" spans="1:4">
      <c r="A25943" s="57" t="s">
        <v>60383</v>
      </c>
      <c r="B25943" s="57" t="s">
        <v>12940</v>
      </c>
      <c r="C25943" s="57" t="s">
        <v>60384</v>
      </c>
      <c r="D25943" s="57" t="s">
        <v>60385</v>
      </c>
    </row>
    <row r="25944" spans="1:4">
      <c r="A25944" s="57" t="s">
        <v>60383</v>
      </c>
      <c r="B25944" s="57"/>
      <c r="C25944" s="57" t="s">
        <v>60386</v>
      </c>
      <c r="D25944" s="57" t="s">
        <v>60387</v>
      </c>
    </row>
    <row r="25945" spans="1:4">
      <c r="A25945" s="57" t="s">
        <v>60388</v>
      </c>
      <c r="B25945" s="57" t="s">
        <v>12940</v>
      </c>
      <c r="C25945" s="57" t="s">
        <v>60389</v>
      </c>
      <c r="D25945" s="57" t="s">
        <v>60390</v>
      </c>
    </row>
    <row r="25946" spans="1:4">
      <c r="A25946" s="57" t="s">
        <v>60388</v>
      </c>
      <c r="B25946" s="57"/>
      <c r="C25946" s="57" t="s">
        <v>60391</v>
      </c>
      <c r="D25946" s="57" t="s">
        <v>60392</v>
      </c>
    </row>
    <row r="25947" spans="1:4">
      <c r="A25947" s="57" t="s">
        <v>60393</v>
      </c>
      <c r="B25947" s="57" t="s">
        <v>12940</v>
      </c>
      <c r="C25947" s="57" t="s">
        <v>60394</v>
      </c>
      <c r="D25947" s="57" t="s">
        <v>60395</v>
      </c>
    </row>
    <row r="25948" spans="1:4">
      <c r="A25948" s="57" t="s">
        <v>60396</v>
      </c>
      <c r="B25948" s="57" t="s">
        <v>12940</v>
      </c>
      <c r="C25948" s="57" t="s">
        <v>60397</v>
      </c>
      <c r="D25948" s="57" t="s">
        <v>60398</v>
      </c>
    </row>
    <row r="25949" spans="1:4">
      <c r="A25949" s="57" t="s">
        <v>60399</v>
      </c>
      <c r="B25949" s="57" t="s">
        <v>12940</v>
      </c>
      <c r="C25949" s="57" t="s">
        <v>60400</v>
      </c>
      <c r="D25949" s="57" t="s">
        <v>19034</v>
      </c>
    </row>
    <row r="25950" spans="1:4">
      <c r="A25950" s="57" t="s">
        <v>60399</v>
      </c>
      <c r="B25950" s="57"/>
      <c r="C25950" s="57" t="s">
        <v>60401</v>
      </c>
      <c r="D25950" s="57" t="s">
        <v>19034</v>
      </c>
    </row>
    <row r="25951" spans="1:4">
      <c r="A25951" s="57" t="s">
        <v>60399</v>
      </c>
      <c r="B25951" s="57"/>
      <c r="C25951" s="57" t="s">
        <v>60402</v>
      </c>
      <c r="D25951" s="57" t="s">
        <v>19034</v>
      </c>
    </row>
    <row r="25952" spans="1:4">
      <c r="A25952" s="57" t="s">
        <v>60399</v>
      </c>
      <c r="B25952" s="57"/>
      <c r="C25952" s="57" t="s">
        <v>60403</v>
      </c>
      <c r="D25952" s="57" t="s">
        <v>19034</v>
      </c>
    </row>
    <row r="25953" spans="1:4">
      <c r="A25953" s="57" t="s">
        <v>60404</v>
      </c>
      <c r="B25953" s="57" t="s">
        <v>12940</v>
      </c>
      <c r="C25953" s="57" t="s">
        <v>60405</v>
      </c>
      <c r="D25953" s="57" t="s">
        <v>60406</v>
      </c>
    </row>
    <row r="25954" spans="1:4">
      <c r="A25954" s="57" t="s">
        <v>60407</v>
      </c>
      <c r="B25954" s="57" t="s">
        <v>12940</v>
      </c>
      <c r="C25954" s="57" t="s">
        <v>60408</v>
      </c>
      <c r="D25954" s="57" t="s">
        <v>60409</v>
      </c>
    </row>
    <row r="25955" spans="1:4">
      <c r="A25955" s="57" t="s">
        <v>60410</v>
      </c>
      <c r="B25955" s="57" t="s">
        <v>12940</v>
      </c>
      <c r="C25955" s="57" t="s">
        <v>60411</v>
      </c>
      <c r="D25955" s="57" t="s">
        <v>60412</v>
      </c>
    </row>
    <row r="25956" spans="1:4">
      <c r="A25956" s="57" t="s">
        <v>60410</v>
      </c>
      <c r="B25956" s="57"/>
      <c r="C25956" s="57" t="s">
        <v>60413</v>
      </c>
      <c r="D25956" s="57" t="s">
        <v>60414</v>
      </c>
    </row>
    <row r="25957" spans="1:4">
      <c r="A25957" s="57" t="s">
        <v>60410</v>
      </c>
      <c r="B25957" s="57"/>
      <c r="C25957" s="57" t="s">
        <v>60415</v>
      </c>
      <c r="D25957" s="57" t="s">
        <v>60416</v>
      </c>
    </row>
    <row r="25958" spans="1:4">
      <c r="A25958" s="57" t="s">
        <v>60410</v>
      </c>
      <c r="B25958" s="57"/>
      <c r="C25958" s="57" t="s">
        <v>60417</v>
      </c>
      <c r="D25958" s="57" t="s">
        <v>60418</v>
      </c>
    </row>
    <row r="25959" spans="1:4">
      <c r="A25959" s="57" t="s">
        <v>60419</v>
      </c>
      <c r="B25959" s="57" t="s">
        <v>12940</v>
      </c>
      <c r="C25959" s="57" t="s">
        <v>60420</v>
      </c>
      <c r="D25959" s="57" t="s">
        <v>60421</v>
      </c>
    </row>
    <row r="25960" spans="1:4">
      <c r="A25960" s="57" t="s">
        <v>60419</v>
      </c>
      <c r="B25960" s="57"/>
      <c r="C25960" s="57" t="s">
        <v>60422</v>
      </c>
      <c r="D25960" s="57" t="s">
        <v>60423</v>
      </c>
    </row>
    <row r="25961" spans="1:4">
      <c r="A25961" s="57" t="s">
        <v>60424</v>
      </c>
      <c r="B25961" s="57" t="s">
        <v>12940</v>
      </c>
      <c r="C25961" s="57" t="s">
        <v>60425</v>
      </c>
      <c r="D25961" s="57" t="s">
        <v>60426</v>
      </c>
    </row>
    <row r="25962" spans="1:4">
      <c r="A25962" s="57" t="s">
        <v>60424</v>
      </c>
      <c r="B25962" s="57"/>
      <c r="C25962" s="57" t="s">
        <v>60427</v>
      </c>
      <c r="D25962" s="57" t="s">
        <v>60428</v>
      </c>
    </row>
    <row r="25963" spans="1:4">
      <c r="A25963" s="57" t="s">
        <v>9498</v>
      </c>
      <c r="B25963" s="57" t="s">
        <v>10918</v>
      </c>
      <c r="C25963" s="57" t="s">
        <v>9499</v>
      </c>
      <c r="D25963" s="57" t="s">
        <v>9500</v>
      </c>
    </row>
    <row r="25964" spans="1:4">
      <c r="A25964" s="57" t="s">
        <v>60429</v>
      </c>
      <c r="B25964" s="57" t="s">
        <v>12940</v>
      </c>
      <c r="C25964" s="57" t="s">
        <v>60430</v>
      </c>
      <c r="D25964" s="57" t="s">
        <v>60431</v>
      </c>
    </row>
    <row r="25965" spans="1:4">
      <c r="A25965" s="57" t="s">
        <v>60432</v>
      </c>
      <c r="B25965" s="57" t="s">
        <v>12940</v>
      </c>
      <c r="C25965" s="57" t="s">
        <v>60433</v>
      </c>
      <c r="D25965" s="57" t="s">
        <v>60434</v>
      </c>
    </row>
    <row r="25966" spans="1:4">
      <c r="A25966" s="57" t="s">
        <v>60432</v>
      </c>
      <c r="B25966" s="57"/>
      <c r="C25966" s="57" t="s">
        <v>60435</v>
      </c>
      <c r="D25966" s="57" t="s">
        <v>60436</v>
      </c>
    </row>
    <row r="25967" spans="1:4">
      <c r="A25967" s="57" t="s">
        <v>60432</v>
      </c>
      <c r="B25967" s="57"/>
      <c r="C25967" s="57" t="s">
        <v>60437</v>
      </c>
      <c r="D25967" s="57" t="s">
        <v>60438</v>
      </c>
    </row>
    <row r="25968" spans="1:4">
      <c r="A25968" s="57" t="s">
        <v>60432</v>
      </c>
      <c r="B25968" s="57"/>
      <c r="C25968" s="57" t="s">
        <v>60439</v>
      </c>
      <c r="D25968" s="57" t="s">
        <v>60440</v>
      </c>
    </row>
    <row r="25969" spans="1:4">
      <c r="A25969" s="57" t="s">
        <v>60441</v>
      </c>
      <c r="B25969" s="57" t="s">
        <v>12940</v>
      </c>
      <c r="C25969" s="57" t="s">
        <v>60442</v>
      </c>
      <c r="D25969" s="57" t="s">
        <v>60443</v>
      </c>
    </row>
    <row r="25970" spans="1:4">
      <c r="A25970" s="57" t="s">
        <v>60444</v>
      </c>
      <c r="B25970" s="57" t="s">
        <v>12940</v>
      </c>
      <c r="C25970" s="57" t="s">
        <v>60445</v>
      </c>
      <c r="D25970" s="57" t="s">
        <v>60446</v>
      </c>
    </row>
    <row r="25971" spans="1:4">
      <c r="A25971" s="57" t="s">
        <v>60444</v>
      </c>
      <c r="B25971" s="57"/>
      <c r="C25971" s="57" t="s">
        <v>60447</v>
      </c>
      <c r="D25971" s="57" t="s">
        <v>60448</v>
      </c>
    </row>
    <row r="25972" spans="1:4">
      <c r="A25972" s="57" t="s">
        <v>9501</v>
      </c>
      <c r="B25972" s="57" t="s">
        <v>9031</v>
      </c>
      <c r="C25972" s="57" t="s">
        <v>9502</v>
      </c>
      <c r="D25972" s="57" t="s">
        <v>9503</v>
      </c>
    </row>
    <row r="25973" spans="1:4">
      <c r="A25973" s="57" t="s">
        <v>9501</v>
      </c>
      <c r="B25973" s="57" t="s">
        <v>9031</v>
      </c>
      <c r="C25973" s="57" t="s">
        <v>15679</v>
      </c>
      <c r="D25973" s="57" t="s">
        <v>15680</v>
      </c>
    </row>
    <row r="25974" spans="1:4">
      <c r="A25974" s="57" t="s">
        <v>60449</v>
      </c>
      <c r="B25974" s="57" t="s">
        <v>12940</v>
      </c>
      <c r="C25974" s="57" t="s">
        <v>60450</v>
      </c>
      <c r="D25974" s="57" t="s">
        <v>60451</v>
      </c>
    </row>
    <row r="25975" spans="1:4">
      <c r="A25975" s="57" t="s">
        <v>60452</v>
      </c>
      <c r="B25975" s="57" t="s">
        <v>12940</v>
      </c>
      <c r="C25975" s="57" t="s">
        <v>60453</v>
      </c>
      <c r="D25975" s="57" t="s">
        <v>60454</v>
      </c>
    </row>
    <row r="25976" spans="1:4">
      <c r="A25976" s="57" t="s">
        <v>60452</v>
      </c>
      <c r="B25976" s="57"/>
      <c r="C25976" s="57" t="s">
        <v>60455</v>
      </c>
      <c r="D25976" s="57" t="s">
        <v>60456</v>
      </c>
    </row>
    <row r="25977" spans="1:4">
      <c r="A25977" s="57" t="s">
        <v>60457</v>
      </c>
      <c r="B25977" s="57" t="s">
        <v>12940</v>
      </c>
      <c r="C25977" s="57" t="s">
        <v>60458</v>
      </c>
      <c r="D25977" s="57" t="s">
        <v>60459</v>
      </c>
    </row>
    <row r="25978" spans="1:4">
      <c r="A25978" s="57" t="s">
        <v>60457</v>
      </c>
      <c r="B25978" s="57"/>
      <c r="C25978" s="57" t="s">
        <v>60460</v>
      </c>
      <c r="D25978" s="57" t="s">
        <v>60461</v>
      </c>
    </row>
    <row r="25979" spans="1:4">
      <c r="A25979" s="57" t="s">
        <v>60457</v>
      </c>
      <c r="B25979" s="57"/>
      <c r="C25979" s="57" t="s">
        <v>60462</v>
      </c>
      <c r="D25979" s="57" t="s">
        <v>60463</v>
      </c>
    </row>
    <row r="25980" spans="1:4">
      <c r="A25980" s="57" t="s">
        <v>60457</v>
      </c>
      <c r="B25980" s="57"/>
      <c r="C25980" s="57" t="s">
        <v>75672</v>
      </c>
      <c r="D25980" s="57" t="s">
        <v>75673</v>
      </c>
    </row>
    <row r="25981" spans="1:4">
      <c r="A25981" s="57" t="s">
        <v>60464</v>
      </c>
      <c r="B25981" s="57" t="s">
        <v>12940</v>
      </c>
      <c r="C25981" s="57" t="s">
        <v>60465</v>
      </c>
      <c r="D25981" s="57" t="s">
        <v>60466</v>
      </c>
    </row>
    <row r="25982" spans="1:4">
      <c r="A25982" s="57" t="s">
        <v>60467</v>
      </c>
      <c r="B25982" s="57" t="s">
        <v>12940</v>
      </c>
      <c r="C25982" s="57" t="s">
        <v>60468</v>
      </c>
      <c r="D25982" s="57" t="s">
        <v>60469</v>
      </c>
    </row>
    <row r="25983" spans="1:4">
      <c r="A25983" s="57" t="s">
        <v>60467</v>
      </c>
      <c r="B25983" s="57"/>
      <c r="C25983" s="57" t="s">
        <v>60470</v>
      </c>
      <c r="D25983" s="57" t="s">
        <v>60471</v>
      </c>
    </row>
    <row r="25984" spans="1:4">
      <c r="A25984" s="57" t="s">
        <v>60467</v>
      </c>
      <c r="B25984" s="57"/>
      <c r="C25984" s="57" t="s">
        <v>60472</v>
      </c>
      <c r="D25984" s="57" t="s">
        <v>60471</v>
      </c>
    </row>
    <row r="25985" spans="1:4">
      <c r="A25985" s="57" t="s">
        <v>60467</v>
      </c>
      <c r="B25985" s="57"/>
      <c r="C25985" s="57" t="s">
        <v>60473</v>
      </c>
      <c r="D25985" s="57" t="s">
        <v>60474</v>
      </c>
    </row>
    <row r="25986" spans="1:4">
      <c r="A25986" s="57" t="s">
        <v>60467</v>
      </c>
      <c r="B25986" s="57"/>
      <c r="C25986" s="57" t="s">
        <v>60475</v>
      </c>
      <c r="D25986" s="57" t="s">
        <v>60476</v>
      </c>
    </row>
    <row r="25987" spans="1:4">
      <c r="A25987" s="57" t="s">
        <v>60467</v>
      </c>
      <c r="B25987" s="57"/>
      <c r="C25987" s="57" t="s">
        <v>60477</v>
      </c>
      <c r="D25987" s="57" t="s">
        <v>60478</v>
      </c>
    </row>
    <row r="25988" spans="1:4">
      <c r="A25988" s="57" t="s">
        <v>60479</v>
      </c>
      <c r="B25988" s="57" t="s">
        <v>12940</v>
      </c>
      <c r="C25988" s="57" t="s">
        <v>60480</v>
      </c>
      <c r="D25988" s="57" t="s">
        <v>60481</v>
      </c>
    </row>
    <row r="25989" spans="1:4">
      <c r="A25989" s="57" t="s">
        <v>60479</v>
      </c>
      <c r="B25989" s="57"/>
      <c r="C25989" s="57" t="s">
        <v>60482</v>
      </c>
      <c r="D25989" s="57" t="s">
        <v>60483</v>
      </c>
    </row>
    <row r="25990" spans="1:4">
      <c r="A25990" s="57" t="s">
        <v>60484</v>
      </c>
      <c r="B25990" s="57" t="s">
        <v>12940</v>
      </c>
      <c r="C25990" s="57" t="s">
        <v>60485</v>
      </c>
      <c r="D25990" s="57" t="s">
        <v>19034</v>
      </c>
    </row>
    <row r="25991" spans="1:4">
      <c r="A25991" s="57" t="s">
        <v>13569</v>
      </c>
      <c r="B25991" s="57" t="s">
        <v>10535</v>
      </c>
      <c r="C25991" s="57" t="s">
        <v>13570</v>
      </c>
      <c r="D25991" s="57" t="s">
        <v>13571</v>
      </c>
    </row>
    <row r="25992" spans="1:4">
      <c r="A25992" s="57" t="s">
        <v>13569</v>
      </c>
      <c r="B25992" s="57" t="s">
        <v>10535</v>
      </c>
      <c r="C25992" s="57" t="s">
        <v>13572</v>
      </c>
      <c r="D25992" s="57" t="s">
        <v>13573</v>
      </c>
    </row>
    <row r="25993" spans="1:4">
      <c r="A25993" s="57" t="s">
        <v>60486</v>
      </c>
      <c r="B25993" s="57" t="s">
        <v>12940</v>
      </c>
      <c r="C25993" s="57" t="s">
        <v>60487</v>
      </c>
      <c r="D25993" s="57" t="s">
        <v>60488</v>
      </c>
    </row>
    <row r="25994" spans="1:4">
      <c r="A25994" s="57" t="s">
        <v>60489</v>
      </c>
      <c r="B25994" s="57" t="s">
        <v>12940</v>
      </c>
      <c r="C25994" s="57" t="s">
        <v>60490</v>
      </c>
      <c r="D25994" s="57" t="s">
        <v>60491</v>
      </c>
    </row>
    <row r="25995" spans="1:4">
      <c r="A25995" s="57" t="s">
        <v>60489</v>
      </c>
      <c r="B25995" s="57"/>
      <c r="C25995" s="57" t="s">
        <v>60492</v>
      </c>
      <c r="D25995" s="57" t="s">
        <v>60493</v>
      </c>
    </row>
    <row r="25996" spans="1:4">
      <c r="A25996" s="57" t="s">
        <v>60494</v>
      </c>
      <c r="B25996" s="57" t="s">
        <v>12940</v>
      </c>
      <c r="C25996" s="57" t="s">
        <v>60495</v>
      </c>
      <c r="D25996" s="57" t="s">
        <v>60496</v>
      </c>
    </row>
    <row r="25997" spans="1:4">
      <c r="A25997" s="57" t="s">
        <v>60494</v>
      </c>
      <c r="B25997" s="57"/>
      <c r="C25997" s="57" t="s">
        <v>60497</v>
      </c>
      <c r="D25997" s="57" t="s">
        <v>60498</v>
      </c>
    </row>
    <row r="25998" spans="1:4">
      <c r="A25998" s="57" t="s">
        <v>60494</v>
      </c>
      <c r="B25998" s="57"/>
      <c r="C25998" s="57" t="s">
        <v>60499</v>
      </c>
      <c r="D25998" s="57" t="s">
        <v>60500</v>
      </c>
    </row>
    <row r="25999" spans="1:4">
      <c r="A25999" s="57" t="s">
        <v>60494</v>
      </c>
      <c r="B25999" s="57"/>
      <c r="C25999" s="57" t="s">
        <v>60501</v>
      </c>
      <c r="D25999" s="57" t="s">
        <v>60502</v>
      </c>
    </row>
    <row r="26000" spans="1:4">
      <c r="A26000" s="57" t="s">
        <v>60494</v>
      </c>
      <c r="B26000" s="57"/>
      <c r="C26000" s="57" t="s">
        <v>60503</v>
      </c>
      <c r="D26000" s="57" t="s">
        <v>60502</v>
      </c>
    </row>
    <row r="26001" spans="1:4">
      <c r="A26001" s="57" t="s">
        <v>60504</v>
      </c>
      <c r="B26001" s="57" t="s">
        <v>12940</v>
      </c>
      <c r="C26001" s="57" t="s">
        <v>60505</v>
      </c>
      <c r="D26001" s="57" t="s">
        <v>60506</v>
      </c>
    </row>
    <row r="26002" spans="1:4">
      <c r="A26002" s="57" t="s">
        <v>60507</v>
      </c>
      <c r="B26002" s="57" t="s">
        <v>12940</v>
      </c>
      <c r="C26002" s="57" t="s">
        <v>60508</v>
      </c>
      <c r="D26002" s="57" t="s">
        <v>60509</v>
      </c>
    </row>
    <row r="26003" spans="1:4">
      <c r="A26003" s="57" t="s">
        <v>13574</v>
      </c>
      <c r="B26003" s="57" t="s">
        <v>10800</v>
      </c>
      <c r="C26003" s="57" t="s">
        <v>13575</v>
      </c>
      <c r="D26003" s="57" t="s">
        <v>13576</v>
      </c>
    </row>
    <row r="26004" spans="1:4">
      <c r="A26004" s="57" t="s">
        <v>60510</v>
      </c>
      <c r="B26004" s="57" t="s">
        <v>12940</v>
      </c>
      <c r="C26004" s="57" t="s">
        <v>60511</v>
      </c>
      <c r="D26004" s="57" t="s">
        <v>60512</v>
      </c>
    </row>
    <row r="26005" spans="1:4">
      <c r="A26005" s="57" t="s">
        <v>60513</v>
      </c>
      <c r="B26005" s="57" t="s">
        <v>12940</v>
      </c>
      <c r="C26005" s="57" t="s">
        <v>60514</v>
      </c>
      <c r="D26005" s="57" t="s">
        <v>60515</v>
      </c>
    </row>
    <row r="26006" spans="1:4">
      <c r="A26006" s="57" t="s">
        <v>60516</v>
      </c>
      <c r="B26006" s="57" t="s">
        <v>12940</v>
      </c>
      <c r="C26006" s="57" t="s">
        <v>60517</v>
      </c>
      <c r="D26006" s="57" t="s">
        <v>60518</v>
      </c>
    </row>
    <row r="26007" spans="1:4">
      <c r="A26007" s="57" t="s">
        <v>60519</v>
      </c>
      <c r="B26007" s="57" t="s">
        <v>12940</v>
      </c>
      <c r="C26007" s="57" t="s">
        <v>60520</v>
      </c>
      <c r="D26007" s="57" t="s">
        <v>60521</v>
      </c>
    </row>
    <row r="26008" spans="1:4">
      <c r="A26008" s="57" t="s">
        <v>60522</v>
      </c>
      <c r="B26008" s="57" t="s">
        <v>12940</v>
      </c>
      <c r="C26008" s="57" t="s">
        <v>60523</v>
      </c>
      <c r="D26008" s="57" t="s">
        <v>60524</v>
      </c>
    </row>
    <row r="26009" spans="1:4">
      <c r="A26009" s="57" t="s">
        <v>15681</v>
      </c>
      <c r="B26009" s="57" t="s">
        <v>9590</v>
      </c>
      <c r="C26009" s="57" t="s">
        <v>10259</v>
      </c>
      <c r="D26009" s="57" t="s">
        <v>10260</v>
      </c>
    </row>
    <row r="26010" spans="1:4">
      <c r="A26010" s="57" t="s">
        <v>17671</v>
      </c>
      <c r="B26010" s="57" t="s">
        <v>9590</v>
      </c>
      <c r="C26010" s="57" t="s">
        <v>17672</v>
      </c>
      <c r="D26010" s="57" t="s">
        <v>17673</v>
      </c>
    </row>
    <row r="26011" spans="1:4">
      <c r="A26011" s="57" t="s">
        <v>17671</v>
      </c>
      <c r="B26011" s="57" t="s">
        <v>9590</v>
      </c>
      <c r="C26011" s="57" t="s">
        <v>17674</v>
      </c>
      <c r="D26011" s="57" t="s">
        <v>17675</v>
      </c>
    </row>
    <row r="26012" spans="1:4">
      <c r="A26012" s="57" t="s">
        <v>17671</v>
      </c>
      <c r="B26012" s="57" t="s">
        <v>9590</v>
      </c>
      <c r="C26012" s="57" t="s">
        <v>17676</v>
      </c>
      <c r="D26012" s="57" t="s">
        <v>17677</v>
      </c>
    </row>
    <row r="26013" spans="1:4">
      <c r="A26013" s="57" t="s">
        <v>17671</v>
      </c>
      <c r="B26013" s="57" t="s">
        <v>9590</v>
      </c>
      <c r="C26013" s="57" t="s">
        <v>17678</v>
      </c>
      <c r="D26013" s="57" t="s">
        <v>17679</v>
      </c>
    </row>
    <row r="26014" spans="1:4">
      <c r="A26014" s="57" t="s">
        <v>13577</v>
      </c>
      <c r="B26014" s="57" t="s">
        <v>9590</v>
      </c>
      <c r="C26014" s="57" t="s">
        <v>13578</v>
      </c>
      <c r="D26014" s="57" t="s">
        <v>13579</v>
      </c>
    </row>
    <row r="26015" spans="1:4">
      <c r="A26015" s="57" t="s">
        <v>75674</v>
      </c>
      <c r="B26015" s="57" t="s">
        <v>9590</v>
      </c>
      <c r="C26015" s="57" t="s">
        <v>75675</v>
      </c>
      <c r="D26015" s="57" t="s">
        <v>75676</v>
      </c>
    </row>
    <row r="26016" spans="1:4">
      <c r="A26016" s="57" t="s">
        <v>60525</v>
      </c>
      <c r="B26016" s="57" t="s">
        <v>12940</v>
      </c>
      <c r="C26016" s="57" t="s">
        <v>60526</v>
      </c>
      <c r="D26016" s="57" t="s">
        <v>60527</v>
      </c>
    </row>
    <row r="26017" spans="1:4">
      <c r="A26017" s="57" t="s">
        <v>60528</v>
      </c>
      <c r="B26017" s="57" t="s">
        <v>12940</v>
      </c>
      <c r="C26017" s="57" t="s">
        <v>60529</v>
      </c>
      <c r="D26017" s="57" t="s">
        <v>60530</v>
      </c>
    </row>
    <row r="26018" spans="1:4">
      <c r="A26018" s="57" t="s">
        <v>60531</v>
      </c>
      <c r="B26018" s="57" t="s">
        <v>12940</v>
      </c>
      <c r="C26018" s="57" t="s">
        <v>60532</v>
      </c>
      <c r="D26018" s="57" t="s">
        <v>60533</v>
      </c>
    </row>
    <row r="26019" spans="1:4">
      <c r="A26019" s="57" t="s">
        <v>60534</v>
      </c>
      <c r="B26019" s="57" t="s">
        <v>12940</v>
      </c>
      <c r="C26019" s="57" t="s">
        <v>60535</v>
      </c>
      <c r="D26019" s="57" t="s">
        <v>60536</v>
      </c>
    </row>
    <row r="26020" spans="1:4">
      <c r="A26020" s="57" t="s">
        <v>60534</v>
      </c>
      <c r="B26020" s="57"/>
      <c r="C26020" s="57" t="s">
        <v>60537</v>
      </c>
      <c r="D26020" s="57" t="s">
        <v>60538</v>
      </c>
    </row>
    <row r="26021" spans="1:4">
      <c r="A26021" s="57" t="s">
        <v>60534</v>
      </c>
      <c r="B26021" s="57"/>
      <c r="C26021" s="57" t="s">
        <v>60539</v>
      </c>
      <c r="D26021" s="57" t="s">
        <v>60540</v>
      </c>
    </row>
    <row r="26022" spans="1:4">
      <c r="A26022" s="57" t="s">
        <v>60534</v>
      </c>
      <c r="B26022" s="57"/>
      <c r="C26022" s="57" t="s">
        <v>60541</v>
      </c>
      <c r="D26022" s="57" t="s">
        <v>60542</v>
      </c>
    </row>
    <row r="26023" spans="1:4">
      <c r="A26023" s="57" t="s">
        <v>60534</v>
      </c>
      <c r="B26023" s="57"/>
      <c r="C26023" s="57" t="s">
        <v>60543</v>
      </c>
      <c r="D26023" s="57" t="s">
        <v>60544</v>
      </c>
    </row>
    <row r="26024" spans="1:4">
      <c r="A26024" s="57" t="s">
        <v>60534</v>
      </c>
      <c r="B26024" s="57"/>
      <c r="C26024" s="57" t="s">
        <v>60545</v>
      </c>
      <c r="D26024" s="57" t="s">
        <v>60546</v>
      </c>
    </row>
    <row r="26025" spans="1:4">
      <c r="A26025" s="57" t="s">
        <v>60534</v>
      </c>
      <c r="B26025" s="57"/>
      <c r="C26025" s="57" t="s">
        <v>60547</v>
      </c>
      <c r="D26025" s="57" t="s">
        <v>60548</v>
      </c>
    </row>
    <row r="26026" spans="1:4">
      <c r="A26026" s="57" t="s">
        <v>60534</v>
      </c>
      <c r="B26026" s="57"/>
      <c r="C26026" s="57" t="s">
        <v>60549</v>
      </c>
      <c r="D26026" s="57" t="s">
        <v>60550</v>
      </c>
    </row>
    <row r="26027" spans="1:4">
      <c r="A26027" s="57" t="s">
        <v>60534</v>
      </c>
      <c r="B26027" s="57"/>
      <c r="C26027" s="57" t="s">
        <v>60551</v>
      </c>
      <c r="D26027" s="57" t="s">
        <v>60552</v>
      </c>
    </row>
    <row r="26028" spans="1:4">
      <c r="A26028" s="57" t="s">
        <v>60534</v>
      </c>
      <c r="B26028" s="57"/>
      <c r="C26028" s="57" t="s">
        <v>60553</v>
      </c>
      <c r="D26028" s="57" t="s">
        <v>60554</v>
      </c>
    </row>
    <row r="26029" spans="1:4">
      <c r="A26029" s="57" t="s">
        <v>60534</v>
      </c>
      <c r="B26029" s="57"/>
      <c r="C26029" s="57" t="s">
        <v>60555</v>
      </c>
      <c r="D26029" s="57" t="s">
        <v>60556</v>
      </c>
    </row>
    <row r="26030" spans="1:4">
      <c r="A26030" s="57" t="s">
        <v>60534</v>
      </c>
      <c r="B26030" s="57"/>
      <c r="C26030" s="57" t="s">
        <v>60557</v>
      </c>
      <c r="D26030" s="57" t="s">
        <v>60558</v>
      </c>
    </row>
    <row r="26031" spans="1:4">
      <c r="A26031" s="57" t="s">
        <v>60534</v>
      </c>
      <c r="B26031" s="57"/>
      <c r="C26031" s="57" t="s">
        <v>60559</v>
      </c>
      <c r="D26031" s="57" t="s">
        <v>60560</v>
      </c>
    </row>
    <row r="26032" spans="1:4">
      <c r="A26032" s="57" t="s">
        <v>60534</v>
      </c>
      <c r="B26032" s="57"/>
      <c r="C26032" s="57" t="s">
        <v>60561</v>
      </c>
      <c r="D26032" s="57" t="s">
        <v>60562</v>
      </c>
    </row>
    <row r="26033" spans="1:4">
      <c r="A26033" s="57" t="s">
        <v>60534</v>
      </c>
      <c r="B26033" s="57"/>
      <c r="C26033" s="57" t="s">
        <v>60563</v>
      </c>
      <c r="D26033" s="57" t="s">
        <v>60564</v>
      </c>
    </row>
    <row r="26034" spans="1:4">
      <c r="A26034" s="57" t="s">
        <v>60534</v>
      </c>
      <c r="B26034" s="57"/>
      <c r="C26034" s="57" t="s">
        <v>60565</v>
      </c>
      <c r="D26034" s="57" t="s">
        <v>60566</v>
      </c>
    </row>
    <row r="26035" spans="1:4">
      <c r="A26035" s="57" t="s">
        <v>60534</v>
      </c>
      <c r="B26035" s="57"/>
      <c r="C26035" s="57" t="s">
        <v>60567</v>
      </c>
      <c r="D26035" s="57" t="s">
        <v>60568</v>
      </c>
    </row>
    <row r="26036" spans="1:4">
      <c r="A26036" s="57" t="s">
        <v>60534</v>
      </c>
      <c r="B26036" s="57"/>
      <c r="C26036" s="57" t="s">
        <v>60569</v>
      </c>
      <c r="D26036" s="57" t="s">
        <v>60570</v>
      </c>
    </row>
    <row r="26037" spans="1:4">
      <c r="A26037" s="57" t="s">
        <v>60534</v>
      </c>
      <c r="B26037" s="57"/>
      <c r="C26037" s="57" t="s">
        <v>60571</v>
      </c>
      <c r="D26037" s="57" t="s">
        <v>60572</v>
      </c>
    </row>
    <row r="26038" spans="1:4">
      <c r="A26038" s="57" t="s">
        <v>60534</v>
      </c>
      <c r="B26038" s="57"/>
      <c r="C26038" s="57" t="s">
        <v>60573</v>
      </c>
      <c r="D26038" s="57" t="s">
        <v>60574</v>
      </c>
    </row>
    <row r="26039" spans="1:4">
      <c r="A26039" s="57" t="s">
        <v>60534</v>
      </c>
      <c r="B26039" s="57"/>
      <c r="C26039" s="57" t="s">
        <v>60575</v>
      </c>
      <c r="D26039" s="57" t="s">
        <v>60576</v>
      </c>
    </row>
    <row r="26040" spans="1:4">
      <c r="A26040" s="57" t="s">
        <v>60534</v>
      </c>
      <c r="B26040" s="57"/>
      <c r="C26040" s="57" t="s">
        <v>60577</v>
      </c>
      <c r="D26040" s="57" t="s">
        <v>60578</v>
      </c>
    </row>
    <row r="26041" spans="1:4">
      <c r="A26041" s="57" t="s">
        <v>60534</v>
      </c>
      <c r="B26041" s="57"/>
      <c r="C26041" s="57" t="s">
        <v>60579</v>
      </c>
      <c r="D26041" s="57" t="s">
        <v>60580</v>
      </c>
    </row>
    <row r="26042" spans="1:4">
      <c r="A26042" s="57" t="s">
        <v>60534</v>
      </c>
      <c r="B26042" s="57"/>
      <c r="C26042" s="57" t="s">
        <v>60581</v>
      </c>
      <c r="D26042" s="57" t="s">
        <v>60582</v>
      </c>
    </row>
    <row r="26043" spans="1:4">
      <c r="A26043" s="57" t="s">
        <v>60534</v>
      </c>
      <c r="B26043" s="57"/>
      <c r="C26043" s="57" t="s">
        <v>60583</v>
      </c>
      <c r="D26043" s="57" t="s">
        <v>60584</v>
      </c>
    </row>
    <row r="26044" spans="1:4">
      <c r="A26044" s="57" t="s">
        <v>60534</v>
      </c>
      <c r="B26044" s="57"/>
      <c r="C26044" s="57" t="s">
        <v>75677</v>
      </c>
      <c r="D26044" s="57" t="s">
        <v>75678</v>
      </c>
    </row>
    <row r="26045" spans="1:4">
      <c r="A26045" s="57" t="s">
        <v>9504</v>
      </c>
      <c r="B26045" s="57" t="s">
        <v>10729</v>
      </c>
      <c r="C26045" s="57" t="s">
        <v>9505</v>
      </c>
      <c r="D26045" s="57" t="s">
        <v>9506</v>
      </c>
    </row>
    <row r="26046" spans="1:4">
      <c r="A26046" s="57" t="s">
        <v>60585</v>
      </c>
      <c r="B26046" s="57" t="s">
        <v>12940</v>
      </c>
      <c r="C26046" s="57" t="s">
        <v>60586</v>
      </c>
      <c r="D26046" s="57" t="s">
        <v>60587</v>
      </c>
    </row>
    <row r="26047" spans="1:4">
      <c r="A26047" s="57" t="s">
        <v>60588</v>
      </c>
      <c r="B26047" s="57" t="s">
        <v>12940</v>
      </c>
      <c r="C26047" s="57" t="s">
        <v>60589</v>
      </c>
      <c r="D26047" s="57" t="s">
        <v>60590</v>
      </c>
    </row>
    <row r="26048" spans="1:4">
      <c r="A26048" s="57" t="s">
        <v>60591</v>
      </c>
      <c r="B26048" s="57" t="s">
        <v>12940</v>
      </c>
      <c r="C26048" s="57" t="s">
        <v>60592</v>
      </c>
      <c r="D26048" s="57" t="s">
        <v>60593</v>
      </c>
    </row>
    <row r="26049" spans="1:4">
      <c r="A26049" s="57" t="s">
        <v>9507</v>
      </c>
      <c r="B26049" s="57" t="s">
        <v>10667</v>
      </c>
      <c r="C26049" s="57" t="s">
        <v>9508</v>
      </c>
      <c r="D26049" s="57" t="s">
        <v>9509</v>
      </c>
    </row>
    <row r="26050" spans="1:4">
      <c r="A26050" s="57" t="s">
        <v>13580</v>
      </c>
      <c r="B26050" s="57" t="s">
        <v>10823</v>
      </c>
      <c r="C26050" s="57" t="s">
        <v>13581</v>
      </c>
      <c r="D26050" s="57" t="s">
        <v>13582</v>
      </c>
    </row>
    <row r="26051" spans="1:4">
      <c r="A26051" s="57" t="s">
        <v>60594</v>
      </c>
      <c r="B26051" s="57" t="s">
        <v>12940</v>
      </c>
      <c r="C26051" s="57" t="s">
        <v>60595</v>
      </c>
      <c r="D26051" s="57" t="s">
        <v>60596</v>
      </c>
    </row>
    <row r="26052" spans="1:4">
      <c r="A26052" s="57" t="s">
        <v>60594</v>
      </c>
      <c r="B26052" s="57"/>
      <c r="C26052" s="57" t="s">
        <v>60597</v>
      </c>
      <c r="D26052" s="57" t="s">
        <v>60598</v>
      </c>
    </row>
    <row r="26053" spans="1:4">
      <c r="A26053" s="57" t="s">
        <v>60594</v>
      </c>
      <c r="B26053" s="57"/>
      <c r="C26053" s="57" t="s">
        <v>60599</v>
      </c>
      <c r="D26053" s="57" t="s">
        <v>60600</v>
      </c>
    </row>
    <row r="26054" spans="1:4">
      <c r="A26054" s="57" t="s">
        <v>60601</v>
      </c>
      <c r="B26054" s="57" t="s">
        <v>12940</v>
      </c>
      <c r="C26054" s="57" t="s">
        <v>60602</v>
      </c>
      <c r="D26054" s="57" t="s">
        <v>60603</v>
      </c>
    </row>
    <row r="26055" spans="1:4">
      <c r="A26055" s="57" t="s">
        <v>60604</v>
      </c>
      <c r="B26055" s="57" t="s">
        <v>12940</v>
      </c>
      <c r="C26055" s="57" t="s">
        <v>60605</v>
      </c>
      <c r="D26055" s="57" t="s">
        <v>60606</v>
      </c>
    </row>
    <row r="26056" spans="1:4">
      <c r="A26056" s="57" t="s">
        <v>60607</v>
      </c>
      <c r="B26056" s="57" t="s">
        <v>12940</v>
      </c>
      <c r="C26056" s="57" t="s">
        <v>60608</v>
      </c>
      <c r="D26056" s="57" t="s">
        <v>60609</v>
      </c>
    </row>
    <row r="26057" spans="1:4">
      <c r="A26057" s="57" t="s">
        <v>60607</v>
      </c>
      <c r="B26057" s="57"/>
      <c r="C26057" s="57" t="s">
        <v>60610</v>
      </c>
      <c r="D26057" s="57" t="s">
        <v>60611</v>
      </c>
    </row>
    <row r="26058" spans="1:4">
      <c r="A26058" s="57" t="s">
        <v>60612</v>
      </c>
      <c r="B26058" s="57" t="s">
        <v>12940</v>
      </c>
      <c r="C26058" s="57" t="s">
        <v>60613</v>
      </c>
      <c r="D26058" s="57" t="s">
        <v>43755</v>
      </c>
    </row>
    <row r="26059" spans="1:4">
      <c r="A26059" s="57" t="s">
        <v>60612</v>
      </c>
      <c r="B26059" s="57"/>
      <c r="C26059" s="57" t="s">
        <v>60614</v>
      </c>
      <c r="D26059" s="57" t="s">
        <v>60615</v>
      </c>
    </row>
    <row r="26060" spans="1:4">
      <c r="A26060" s="57" t="s">
        <v>60612</v>
      </c>
      <c r="B26060" s="57"/>
      <c r="C26060" s="57" t="s">
        <v>60616</v>
      </c>
      <c r="D26060" s="57" t="s">
        <v>60617</v>
      </c>
    </row>
    <row r="26061" spans="1:4">
      <c r="A26061" s="57" t="s">
        <v>60612</v>
      </c>
      <c r="B26061" s="57"/>
      <c r="C26061" s="57" t="s">
        <v>60618</v>
      </c>
      <c r="D26061" s="57" t="s">
        <v>60619</v>
      </c>
    </row>
    <row r="26062" spans="1:4">
      <c r="A26062" s="57" t="s">
        <v>76826</v>
      </c>
      <c r="B26062" s="57" t="s">
        <v>12940</v>
      </c>
      <c r="C26062" s="57" t="s">
        <v>75679</v>
      </c>
      <c r="D26062" s="57" t="s">
        <v>75680</v>
      </c>
    </row>
    <row r="26063" spans="1:4">
      <c r="A26063" s="57" t="s">
        <v>60620</v>
      </c>
      <c r="B26063" s="57" t="s">
        <v>12940</v>
      </c>
      <c r="C26063" s="57" t="s">
        <v>60621</v>
      </c>
      <c r="D26063" s="57" t="s">
        <v>60622</v>
      </c>
    </row>
    <row r="26064" spans="1:4">
      <c r="A26064" s="57" t="s">
        <v>60620</v>
      </c>
      <c r="B26064" s="57"/>
      <c r="C26064" s="57" t="s">
        <v>60623</v>
      </c>
      <c r="D26064" s="57" t="s">
        <v>52606</v>
      </c>
    </row>
    <row r="26065" spans="1:4">
      <c r="A26065" s="57" t="s">
        <v>13583</v>
      </c>
      <c r="B26065" s="57" t="s">
        <v>10743</v>
      </c>
      <c r="C26065" s="57" t="s">
        <v>13584</v>
      </c>
      <c r="D26065" s="57" t="s">
        <v>13585</v>
      </c>
    </row>
    <row r="26066" spans="1:4">
      <c r="A26066" s="57" t="s">
        <v>13583</v>
      </c>
      <c r="B26066" s="57" t="s">
        <v>10743</v>
      </c>
      <c r="C26066" s="57" t="s">
        <v>13586</v>
      </c>
      <c r="D26066" s="57" t="s">
        <v>13587</v>
      </c>
    </row>
    <row r="26067" spans="1:4">
      <c r="A26067" s="57" t="s">
        <v>13583</v>
      </c>
      <c r="B26067" s="57" t="s">
        <v>10743</v>
      </c>
      <c r="C26067" s="57" t="s">
        <v>13588</v>
      </c>
      <c r="D26067" s="57" t="s">
        <v>13589</v>
      </c>
    </row>
    <row r="26068" spans="1:4">
      <c r="A26068" s="57" t="s">
        <v>13583</v>
      </c>
      <c r="B26068" s="57" t="s">
        <v>10743</v>
      </c>
      <c r="C26068" s="57" t="s">
        <v>17680</v>
      </c>
      <c r="D26068" s="57" t="s">
        <v>17681</v>
      </c>
    </row>
    <row r="26069" spans="1:4">
      <c r="A26069" s="57" t="s">
        <v>13583</v>
      </c>
      <c r="B26069" s="57" t="s">
        <v>10743</v>
      </c>
      <c r="C26069" s="57" t="s">
        <v>17682</v>
      </c>
      <c r="D26069" s="57" t="s">
        <v>17683</v>
      </c>
    </row>
    <row r="26070" spans="1:4">
      <c r="A26070" s="57" t="s">
        <v>13583</v>
      </c>
      <c r="B26070" s="57" t="s">
        <v>10743</v>
      </c>
      <c r="C26070" s="57" t="s">
        <v>77577</v>
      </c>
      <c r="D26070" s="57" t="s">
        <v>77578</v>
      </c>
    </row>
    <row r="26071" spans="1:4">
      <c r="A26071" s="57" t="s">
        <v>60624</v>
      </c>
      <c r="B26071" s="57" t="s">
        <v>12940</v>
      </c>
      <c r="C26071" s="57" t="s">
        <v>60625</v>
      </c>
      <c r="D26071" s="57" t="s">
        <v>60626</v>
      </c>
    </row>
    <row r="26072" spans="1:4">
      <c r="A26072" s="57" t="s">
        <v>60624</v>
      </c>
      <c r="B26072" s="57"/>
      <c r="C26072" s="57" t="s">
        <v>60627</v>
      </c>
      <c r="D26072" s="57" t="s">
        <v>60628</v>
      </c>
    </row>
    <row r="26073" spans="1:4">
      <c r="A26073" s="57" t="s">
        <v>60629</v>
      </c>
      <c r="B26073" s="57" t="s">
        <v>12940</v>
      </c>
      <c r="C26073" s="57" t="s">
        <v>60630</v>
      </c>
      <c r="D26073" s="57" t="s">
        <v>60631</v>
      </c>
    </row>
    <row r="26074" spans="1:4">
      <c r="A26074" s="57" t="s">
        <v>60629</v>
      </c>
      <c r="B26074" s="57"/>
      <c r="C26074" s="57" t="s">
        <v>60632</v>
      </c>
      <c r="D26074" s="57" t="s">
        <v>60633</v>
      </c>
    </row>
    <row r="26075" spans="1:4">
      <c r="A26075" s="57" t="s">
        <v>60629</v>
      </c>
      <c r="B26075" s="57"/>
      <c r="C26075" s="57" t="s">
        <v>77579</v>
      </c>
      <c r="D26075" s="57" t="s">
        <v>77580</v>
      </c>
    </row>
    <row r="26076" spans="1:4">
      <c r="A26076" s="57" t="s">
        <v>60634</v>
      </c>
      <c r="B26076" s="57" t="s">
        <v>12940</v>
      </c>
      <c r="C26076" s="57" t="s">
        <v>60635</v>
      </c>
      <c r="D26076" s="57" t="s">
        <v>19034</v>
      </c>
    </row>
    <row r="26077" spans="1:4">
      <c r="A26077" s="57" t="s">
        <v>60634</v>
      </c>
      <c r="B26077" s="57"/>
      <c r="C26077" s="57" t="s">
        <v>60636</v>
      </c>
      <c r="D26077" s="57" t="s">
        <v>60637</v>
      </c>
    </row>
    <row r="26078" spans="1:4">
      <c r="A26078" s="57" t="s">
        <v>60634</v>
      </c>
      <c r="B26078" s="57"/>
      <c r="C26078" s="57" t="s">
        <v>60638</v>
      </c>
      <c r="D26078" s="57" t="s">
        <v>60639</v>
      </c>
    </row>
    <row r="26079" spans="1:4">
      <c r="A26079" s="57" t="s">
        <v>60640</v>
      </c>
      <c r="B26079" s="57" t="s">
        <v>12940</v>
      </c>
      <c r="C26079" s="57" t="s">
        <v>60641</v>
      </c>
      <c r="D26079" s="57" t="s">
        <v>60642</v>
      </c>
    </row>
    <row r="26080" spans="1:4">
      <c r="A26080" s="57" t="s">
        <v>60643</v>
      </c>
      <c r="B26080" s="57" t="s">
        <v>12940</v>
      </c>
      <c r="C26080" s="57" t="s">
        <v>60644</v>
      </c>
      <c r="D26080" s="57" t="s">
        <v>60645</v>
      </c>
    </row>
    <row r="26081" spans="1:4">
      <c r="A26081" s="57" t="s">
        <v>60646</v>
      </c>
      <c r="B26081" s="57" t="s">
        <v>12940</v>
      </c>
      <c r="C26081" s="57" t="s">
        <v>60647</v>
      </c>
      <c r="D26081" s="57" t="s">
        <v>60648</v>
      </c>
    </row>
    <row r="26082" spans="1:4">
      <c r="A26082" s="57" t="s">
        <v>60646</v>
      </c>
      <c r="B26082" s="57"/>
      <c r="C26082" s="57" t="s">
        <v>60649</v>
      </c>
      <c r="D26082" s="57" t="s">
        <v>60650</v>
      </c>
    </row>
    <row r="26083" spans="1:4">
      <c r="A26083" s="57" t="s">
        <v>60646</v>
      </c>
      <c r="B26083" s="57"/>
      <c r="C26083" s="57" t="s">
        <v>60651</v>
      </c>
      <c r="D26083" s="57" t="s">
        <v>60652</v>
      </c>
    </row>
    <row r="26084" spans="1:4">
      <c r="A26084" s="57" t="s">
        <v>60646</v>
      </c>
      <c r="B26084" s="57"/>
      <c r="C26084" s="57" t="s">
        <v>76827</v>
      </c>
      <c r="D26084" s="57" t="s">
        <v>76828</v>
      </c>
    </row>
    <row r="26085" spans="1:4">
      <c r="A26085" s="57" t="s">
        <v>60653</v>
      </c>
      <c r="B26085" s="57" t="s">
        <v>12940</v>
      </c>
      <c r="C26085" s="57" t="s">
        <v>60654</v>
      </c>
      <c r="D26085" s="57" t="s">
        <v>60655</v>
      </c>
    </row>
    <row r="26086" spans="1:4">
      <c r="A26086" s="57" t="s">
        <v>60656</v>
      </c>
      <c r="B26086" s="57" t="s">
        <v>12940</v>
      </c>
      <c r="C26086" s="57" t="s">
        <v>60657</v>
      </c>
      <c r="D26086" s="57" t="s">
        <v>60658</v>
      </c>
    </row>
    <row r="26087" spans="1:4">
      <c r="A26087" s="57" t="s">
        <v>60656</v>
      </c>
      <c r="B26087" s="57"/>
      <c r="C26087" s="57" t="s">
        <v>60659</v>
      </c>
      <c r="D26087" s="57" t="s">
        <v>60660</v>
      </c>
    </row>
    <row r="26088" spans="1:4">
      <c r="A26088" s="57" t="s">
        <v>60661</v>
      </c>
      <c r="B26088" s="57" t="s">
        <v>12940</v>
      </c>
      <c r="C26088" s="57" t="s">
        <v>60662</v>
      </c>
      <c r="D26088" s="57" t="s">
        <v>60663</v>
      </c>
    </row>
    <row r="26089" spans="1:4">
      <c r="A26089" s="57" t="s">
        <v>60664</v>
      </c>
      <c r="B26089" s="57" t="s">
        <v>12940</v>
      </c>
      <c r="C26089" s="57" t="s">
        <v>60665</v>
      </c>
      <c r="D26089" s="57" t="s">
        <v>60666</v>
      </c>
    </row>
    <row r="26090" spans="1:4">
      <c r="A26090" s="57" t="s">
        <v>60667</v>
      </c>
      <c r="B26090" s="57" t="s">
        <v>12940</v>
      </c>
      <c r="C26090" s="57" t="s">
        <v>60668</v>
      </c>
      <c r="D26090" s="57" t="s">
        <v>60669</v>
      </c>
    </row>
    <row r="26091" spans="1:4">
      <c r="A26091" s="57" t="s">
        <v>60670</v>
      </c>
      <c r="B26091" s="57" t="s">
        <v>12940</v>
      </c>
      <c r="C26091" s="57" t="s">
        <v>60671</v>
      </c>
      <c r="D26091" s="57" t="s">
        <v>60672</v>
      </c>
    </row>
    <row r="26092" spans="1:4">
      <c r="A26092" s="57" t="s">
        <v>60670</v>
      </c>
      <c r="B26092" s="57"/>
      <c r="C26092" s="57" t="s">
        <v>60673</v>
      </c>
      <c r="D26092" s="57" t="s">
        <v>60674</v>
      </c>
    </row>
    <row r="26093" spans="1:4">
      <c r="A26093" s="57" t="s">
        <v>60670</v>
      </c>
      <c r="B26093" s="57"/>
      <c r="C26093" s="57" t="s">
        <v>60675</v>
      </c>
      <c r="D26093" s="57" t="s">
        <v>60676</v>
      </c>
    </row>
    <row r="26094" spans="1:4">
      <c r="A26094" s="57" t="s">
        <v>60670</v>
      </c>
      <c r="B26094" s="57"/>
      <c r="C26094" s="57" t="s">
        <v>39359</v>
      </c>
      <c r="D26094" s="57" t="s">
        <v>75681</v>
      </c>
    </row>
    <row r="26095" spans="1:4">
      <c r="A26095" s="57" t="s">
        <v>60677</v>
      </c>
      <c r="B26095" s="57" t="s">
        <v>12940</v>
      </c>
      <c r="C26095" s="57" t="s">
        <v>60678</v>
      </c>
      <c r="D26095" s="57" t="s">
        <v>60679</v>
      </c>
    </row>
    <row r="26096" spans="1:4">
      <c r="A26096" s="57" t="s">
        <v>60677</v>
      </c>
      <c r="B26096" s="57"/>
      <c r="C26096" s="57" t="s">
        <v>60680</v>
      </c>
      <c r="D26096" s="57" t="s">
        <v>60681</v>
      </c>
    </row>
    <row r="26097" spans="1:4">
      <c r="A26097" s="57" t="s">
        <v>60677</v>
      </c>
      <c r="B26097" s="57"/>
      <c r="C26097" s="57" t="s">
        <v>60682</v>
      </c>
      <c r="D26097" s="57" t="s">
        <v>60683</v>
      </c>
    </row>
    <row r="26098" spans="1:4">
      <c r="A26098" s="57" t="s">
        <v>60684</v>
      </c>
      <c r="B26098" s="57" t="s">
        <v>12940</v>
      </c>
      <c r="C26098" s="57" t="s">
        <v>60685</v>
      </c>
      <c r="D26098" s="57" t="s">
        <v>60686</v>
      </c>
    </row>
    <row r="26099" spans="1:4">
      <c r="A26099" s="57" t="s">
        <v>60687</v>
      </c>
      <c r="B26099" s="57" t="s">
        <v>12940</v>
      </c>
      <c r="C26099" s="57" t="s">
        <v>60688</v>
      </c>
      <c r="D26099" s="57" t="s">
        <v>60689</v>
      </c>
    </row>
    <row r="26100" spans="1:4">
      <c r="A26100" s="57" t="s">
        <v>60687</v>
      </c>
      <c r="B26100" s="57"/>
      <c r="C26100" s="57" t="s">
        <v>60690</v>
      </c>
      <c r="D26100" s="57" t="s">
        <v>60691</v>
      </c>
    </row>
    <row r="26101" spans="1:4">
      <c r="A26101" s="57" t="s">
        <v>60687</v>
      </c>
      <c r="B26101" s="57"/>
      <c r="C26101" s="57" t="s">
        <v>60692</v>
      </c>
      <c r="D26101" s="57" t="s">
        <v>60693</v>
      </c>
    </row>
    <row r="26102" spans="1:4">
      <c r="A26102" s="57" t="s">
        <v>60687</v>
      </c>
      <c r="B26102" s="57"/>
      <c r="C26102" s="57" t="s">
        <v>60694</v>
      </c>
      <c r="D26102" s="57" t="s">
        <v>60695</v>
      </c>
    </row>
    <row r="26103" spans="1:4">
      <c r="A26103" s="57" t="s">
        <v>60687</v>
      </c>
      <c r="B26103" s="57"/>
      <c r="C26103" s="57" t="s">
        <v>60696</v>
      </c>
      <c r="D26103" s="57" t="s">
        <v>60697</v>
      </c>
    </row>
    <row r="26104" spans="1:4">
      <c r="A26104" s="57" t="s">
        <v>13590</v>
      </c>
      <c r="B26104" s="57" t="s">
        <v>10751</v>
      </c>
      <c r="C26104" s="57" t="s">
        <v>13591</v>
      </c>
      <c r="D26104" s="57" t="s">
        <v>13592</v>
      </c>
    </row>
    <row r="26105" spans="1:4">
      <c r="A26105" s="57" t="s">
        <v>13590</v>
      </c>
      <c r="B26105" s="57" t="s">
        <v>10751</v>
      </c>
      <c r="C26105" s="57" t="s">
        <v>13593</v>
      </c>
      <c r="D26105" s="57" t="s">
        <v>13594</v>
      </c>
    </row>
    <row r="26106" spans="1:4">
      <c r="A26106" s="57" t="s">
        <v>60698</v>
      </c>
      <c r="B26106" s="57" t="s">
        <v>12940</v>
      </c>
      <c r="C26106" s="57" t="s">
        <v>60699</v>
      </c>
      <c r="D26106" s="57" t="s">
        <v>60700</v>
      </c>
    </row>
    <row r="26107" spans="1:4">
      <c r="A26107" s="57" t="s">
        <v>60701</v>
      </c>
      <c r="B26107" s="57" t="s">
        <v>12940</v>
      </c>
      <c r="C26107" s="57" t="s">
        <v>60702</v>
      </c>
      <c r="D26107" s="57" t="s">
        <v>60703</v>
      </c>
    </row>
    <row r="26108" spans="1:4">
      <c r="A26108" s="57" t="s">
        <v>15682</v>
      </c>
      <c r="B26108" s="57" t="s">
        <v>10485</v>
      </c>
      <c r="C26108" s="57" t="s">
        <v>15683</v>
      </c>
      <c r="D26108" s="57" t="s">
        <v>15684</v>
      </c>
    </row>
    <row r="26109" spans="1:4">
      <c r="A26109" s="57" t="s">
        <v>15682</v>
      </c>
      <c r="B26109" s="57" t="s">
        <v>10485</v>
      </c>
      <c r="C26109" s="57" t="s">
        <v>17684</v>
      </c>
      <c r="D26109" s="57" t="s">
        <v>17685</v>
      </c>
    </row>
    <row r="26110" spans="1:4">
      <c r="A26110" s="57" t="s">
        <v>15682</v>
      </c>
      <c r="B26110" s="57" t="s">
        <v>10485</v>
      </c>
      <c r="C26110" s="57" t="s">
        <v>17686</v>
      </c>
      <c r="D26110" s="57" t="s">
        <v>17687</v>
      </c>
    </row>
    <row r="26111" spans="1:4">
      <c r="A26111" s="57" t="s">
        <v>15682</v>
      </c>
      <c r="B26111" s="57" t="s">
        <v>10485</v>
      </c>
      <c r="C26111" s="57" t="s">
        <v>60704</v>
      </c>
      <c r="D26111" s="57" t="s">
        <v>60705</v>
      </c>
    </row>
    <row r="26112" spans="1:4">
      <c r="A26112" s="57" t="s">
        <v>60706</v>
      </c>
      <c r="B26112" s="57" t="s">
        <v>12940</v>
      </c>
      <c r="C26112" s="57" t="s">
        <v>60707</v>
      </c>
      <c r="D26112" s="57" t="s">
        <v>60708</v>
      </c>
    </row>
    <row r="26113" spans="1:4">
      <c r="A26113" s="57" t="s">
        <v>60706</v>
      </c>
      <c r="B26113" s="57"/>
      <c r="C26113" s="57" t="s">
        <v>60709</v>
      </c>
      <c r="D26113" s="57" t="s">
        <v>60710</v>
      </c>
    </row>
    <row r="26114" spans="1:4">
      <c r="A26114" s="57" t="s">
        <v>60706</v>
      </c>
      <c r="B26114" s="57"/>
      <c r="C26114" s="57" t="s">
        <v>60711</v>
      </c>
      <c r="D26114" s="57" t="s">
        <v>60712</v>
      </c>
    </row>
    <row r="26115" spans="1:4">
      <c r="A26115" s="57" t="s">
        <v>60713</v>
      </c>
      <c r="B26115" s="57" t="s">
        <v>12940</v>
      </c>
      <c r="C26115" s="57" t="s">
        <v>60714</v>
      </c>
      <c r="D26115" s="57" t="s">
        <v>60715</v>
      </c>
    </row>
    <row r="26116" spans="1:4">
      <c r="A26116" s="57" t="s">
        <v>60716</v>
      </c>
      <c r="B26116" s="57" t="s">
        <v>12940</v>
      </c>
      <c r="C26116" s="57" t="s">
        <v>60717</v>
      </c>
      <c r="D26116" s="57" t="s">
        <v>60718</v>
      </c>
    </row>
    <row r="26117" spans="1:4">
      <c r="A26117" s="57" t="s">
        <v>60716</v>
      </c>
      <c r="B26117" s="57"/>
      <c r="C26117" s="57" t="s">
        <v>60719</v>
      </c>
      <c r="D26117" s="57" t="s">
        <v>60720</v>
      </c>
    </row>
    <row r="26118" spans="1:4">
      <c r="A26118" s="57" t="s">
        <v>60721</v>
      </c>
      <c r="B26118" s="57" t="s">
        <v>12940</v>
      </c>
      <c r="C26118" s="57" t="s">
        <v>60722</v>
      </c>
      <c r="D26118" s="57" t="s">
        <v>60723</v>
      </c>
    </row>
    <row r="26119" spans="1:4">
      <c r="A26119" s="57" t="s">
        <v>60721</v>
      </c>
      <c r="B26119" s="57"/>
      <c r="C26119" s="57" t="s">
        <v>60724</v>
      </c>
      <c r="D26119" s="57" t="s">
        <v>60725</v>
      </c>
    </row>
    <row r="26120" spans="1:4">
      <c r="A26120" s="57" t="s">
        <v>60721</v>
      </c>
      <c r="B26120" s="57"/>
      <c r="C26120" s="57" t="s">
        <v>60726</v>
      </c>
      <c r="D26120" s="57" t="s">
        <v>60725</v>
      </c>
    </row>
    <row r="26121" spans="1:4">
      <c r="A26121" s="57" t="s">
        <v>60728</v>
      </c>
      <c r="B26121" s="57" t="s">
        <v>12940</v>
      </c>
      <c r="C26121" s="57" t="s">
        <v>60729</v>
      </c>
      <c r="D26121" s="57" t="s">
        <v>60730</v>
      </c>
    </row>
    <row r="26122" spans="1:4">
      <c r="A26122" s="57" t="s">
        <v>60731</v>
      </c>
      <c r="B26122" s="57" t="s">
        <v>12940</v>
      </c>
      <c r="C26122" s="57" t="s">
        <v>60732</v>
      </c>
      <c r="D26122" s="57" t="s">
        <v>60725</v>
      </c>
    </row>
    <row r="26123" spans="1:4">
      <c r="A26123" s="57" t="s">
        <v>60731</v>
      </c>
      <c r="B26123" s="57"/>
      <c r="C26123" s="57" t="s">
        <v>60733</v>
      </c>
      <c r="D26123" s="57" t="s">
        <v>60734</v>
      </c>
    </row>
    <row r="26124" spans="1:4">
      <c r="A26124" s="57" t="s">
        <v>15685</v>
      </c>
      <c r="B26124" s="57" t="s">
        <v>15686</v>
      </c>
      <c r="C26124" s="57" t="s">
        <v>15687</v>
      </c>
      <c r="D26124" s="57" t="s">
        <v>15688</v>
      </c>
    </row>
    <row r="26125" spans="1:4">
      <c r="A26125" s="57" t="s">
        <v>60735</v>
      </c>
      <c r="B26125" s="57" t="s">
        <v>12940</v>
      </c>
      <c r="C26125" s="57" t="s">
        <v>60736</v>
      </c>
      <c r="D26125" s="57" t="s">
        <v>60737</v>
      </c>
    </row>
    <row r="26126" spans="1:4">
      <c r="A26126" s="57" t="s">
        <v>60735</v>
      </c>
      <c r="B26126" s="57"/>
      <c r="C26126" s="57" t="s">
        <v>60738</v>
      </c>
      <c r="D26126" s="57" t="s">
        <v>60737</v>
      </c>
    </row>
    <row r="26127" spans="1:4">
      <c r="A26127" s="57" t="s">
        <v>60739</v>
      </c>
      <c r="B26127" s="57" t="s">
        <v>12940</v>
      </c>
      <c r="C26127" s="57" t="s">
        <v>60740</v>
      </c>
      <c r="D26127" s="57" t="s">
        <v>60741</v>
      </c>
    </row>
    <row r="26128" spans="1:4">
      <c r="A26128" s="57" t="s">
        <v>60742</v>
      </c>
      <c r="B26128" s="57" t="s">
        <v>12940</v>
      </c>
      <c r="C26128" s="57" t="s">
        <v>60743</v>
      </c>
      <c r="D26128" s="57" t="s">
        <v>60744</v>
      </c>
    </row>
    <row r="26129" spans="1:4">
      <c r="A26129" s="57" t="s">
        <v>60742</v>
      </c>
      <c r="B26129" s="57"/>
      <c r="C26129" s="57" t="s">
        <v>60745</v>
      </c>
      <c r="D26129" s="57" t="s">
        <v>60292</v>
      </c>
    </row>
    <row r="26130" spans="1:4">
      <c r="A26130" s="57" t="s">
        <v>60742</v>
      </c>
      <c r="B26130" s="57"/>
      <c r="C26130" s="57" t="s">
        <v>60746</v>
      </c>
      <c r="D26130" s="57" t="s">
        <v>60747</v>
      </c>
    </row>
    <row r="26131" spans="1:4">
      <c r="A26131" s="57" t="s">
        <v>60748</v>
      </c>
      <c r="B26131" s="57" t="s">
        <v>12940</v>
      </c>
      <c r="C26131" s="57" t="s">
        <v>60749</v>
      </c>
      <c r="D26131" s="57" t="s">
        <v>60744</v>
      </c>
    </row>
    <row r="26132" spans="1:4">
      <c r="A26132" s="57" t="s">
        <v>60748</v>
      </c>
      <c r="B26132" s="57"/>
      <c r="C26132" s="57" t="s">
        <v>60750</v>
      </c>
      <c r="D26132" s="57" t="s">
        <v>60292</v>
      </c>
    </row>
    <row r="26133" spans="1:4">
      <c r="A26133" s="57" t="s">
        <v>60748</v>
      </c>
      <c r="B26133" s="57"/>
      <c r="C26133" s="57" t="s">
        <v>60751</v>
      </c>
      <c r="D26133" s="57" t="s">
        <v>60747</v>
      </c>
    </row>
    <row r="26134" spans="1:4">
      <c r="A26134" s="57" t="s">
        <v>60752</v>
      </c>
      <c r="B26134" s="57" t="s">
        <v>12940</v>
      </c>
      <c r="C26134" s="57" t="s">
        <v>60753</v>
      </c>
      <c r="D26134" s="57" t="s">
        <v>60744</v>
      </c>
    </row>
    <row r="26135" spans="1:4">
      <c r="A26135" s="57" t="s">
        <v>60752</v>
      </c>
      <c r="B26135" s="57"/>
      <c r="C26135" s="57" t="s">
        <v>60754</v>
      </c>
      <c r="D26135" s="57" t="s">
        <v>60292</v>
      </c>
    </row>
    <row r="26136" spans="1:4">
      <c r="A26136" s="57" t="s">
        <v>60755</v>
      </c>
      <c r="B26136" s="57" t="s">
        <v>12940</v>
      </c>
      <c r="C26136" s="57" t="s">
        <v>60756</v>
      </c>
      <c r="D26136" s="57" t="s">
        <v>60744</v>
      </c>
    </row>
    <row r="26137" spans="1:4">
      <c r="A26137" s="57" t="s">
        <v>60755</v>
      </c>
      <c r="B26137" s="57"/>
      <c r="C26137" s="57" t="s">
        <v>60757</v>
      </c>
      <c r="D26137" s="57" t="s">
        <v>60292</v>
      </c>
    </row>
    <row r="26138" spans="1:4">
      <c r="A26138" s="57" t="s">
        <v>60755</v>
      </c>
      <c r="B26138" s="57"/>
      <c r="C26138" s="57" t="s">
        <v>60758</v>
      </c>
      <c r="D26138" s="57" t="s">
        <v>60747</v>
      </c>
    </row>
    <row r="26139" spans="1:4">
      <c r="A26139" s="57" t="s">
        <v>60759</v>
      </c>
      <c r="B26139" s="57" t="s">
        <v>12940</v>
      </c>
      <c r="C26139" s="57" t="s">
        <v>60760</v>
      </c>
      <c r="D26139" s="57" t="s">
        <v>60761</v>
      </c>
    </row>
    <row r="26140" spans="1:4">
      <c r="A26140" s="57" t="s">
        <v>60759</v>
      </c>
      <c r="B26140" s="57"/>
      <c r="C26140" s="57" t="s">
        <v>60762</v>
      </c>
      <c r="D26140" s="57" t="s">
        <v>60763</v>
      </c>
    </row>
    <row r="26141" spans="1:4">
      <c r="A26141" s="57" t="s">
        <v>60759</v>
      </c>
      <c r="B26141" s="57"/>
      <c r="C26141" s="57" t="s">
        <v>60764</v>
      </c>
      <c r="D26141" s="57" t="s">
        <v>60765</v>
      </c>
    </row>
    <row r="26142" spans="1:4">
      <c r="A26142" s="57" t="s">
        <v>60759</v>
      </c>
      <c r="B26142" s="57"/>
      <c r="C26142" s="57" t="s">
        <v>60766</v>
      </c>
      <c r="D26142" s="57" t="s">
        <v>60767</v>
      </c>
    </row>
    <row r="26143" spans="1:4">
      <c r="A26143" s="57" t="s">
        <v>60759</v>
      </c>
      <c r="B26143" s="57"/>
      <c r="C26143" s="57" t="s">
        <v>60768</v>
      </c>
      <c r="D26143" s="57" t="s">
        <v>60769</v>
      </c>
    </row>
    <row r="26144" spans="1:4">
      <c r="A26144" s="57" t="s">
        <v>60759</v>
      </c>
      <c r="B26144" s="57"/>
      <c r="C26144" s="57" t="s">
        <v>60770</v>
      </c>
      <c r="D26144" s="57" t="s">
        <v>60771</v>
      </c>
    </row>
    <row r="26145" spans="1:4">
      <c r="A26145" s="57" t="s">
        <v>60759</v>
      </c>
      <c r="B26145" s="57"/>
      <c r="C26145" s="57" t="s">
        <v>60772</v>
      </c>
      <c r="D26145" s="57" t="s">
        <v>60773</v>
      </c>
    </row>
    <row r="26146" spans="1:4">
      <c r="A26146" s="57" t="s">
        <v>60759</v>
      </c>
      <c r="B26146" s="57"/>
      <c r="C26146" s="57" t="s">
        <v>60774</v>
      </c>
      <c r="D26146" s="57" t="s">
        <v>60775</v>
      </c>
    </row>
    <row r="26147" spans="1:4">
      <c r="A26147" s="57" t="s">
        <v>60759</v>
      </c>
      <c r="B26147" s="57"/>
      <c r="C26147" s="57" t="s">
        <v>60776</v>
      </c>
      <c r="D26147" s="57" t="s">
        <v>60777</v>
      </c>
    </row>
    <row r="26148" spans="1:4">
      <c r="A26148" s="57" t="s">
        <v>60759</v>
      </c>
      <c r="B26148" s="57"/>
      <c r="C26148" s="57" t="s">
        <v>60778</v>
      </c>
      <c r="D26148" s="57" t="s">
        <v>60779</v>
      </c>
    </row>
    <row r="26149" spans="1:4">
      <c r="A26149" s="57" t="s">
        <v>60759</v>
      </c>
      <c r="B26149" s="57"/>
      <c r="C26149" s="57" t="s">
        <v>60780</v>
      </c>
      <c r="D26149" s="57" t="s">
        <v>60781</v>
      </c>
    </row>
    <row r="26150" spans="1:4">
      <c r="A26150" s="57" t="s">
        <v>60759</v>
      </c>
      <c r="B26150" s="57"/>
      <c r="C26150" s="57" t="s">
        <v>60782</v>
      </c>
      <c r="D26150" s="57" t="s">
        <v>60783</v>
      </c>
    </row>
    <row r="26151" spans="1:4">
      <c r="A26151" s="57" t="s">
        <v>60759</v>
      </c>
      <c r="B26151" s="57"/>
      <c r="C26151" s="57" t="s">
        <v>60784</v>
      </c>
      <c r="D26151" s="57" t="s">
        <v>60785</v>
      </c>
    </row>
    <row r="26152" spans="1:4">
      <c r="A26152" s="57" t="s">
        <v>60759</v>
      </c>
      <c r="B26152" s="57"/>
      <c r="C26152" s="57" t="s">
        <v>60786</v>
      </c>
      <c r="D26152" s="57" t="s">
        <v>60787</v>
      </c>
    </row>
    <row r="26153" spans="1:4">
      <c r="A26153" s="57" t="s">
        <v>60788</v>
      </c>
      <c r="B26153" s="57" t="s">
        <v>12940</v>
      </c>
      <c r="C26153" s="57" t="s">
        <v>60789</v>
      </c>
      <c r="D26153" s="57" t="s">
        <v>60790</v>
      </c>
    </row>
    <row r="26154" spans="1:4">
      <c r="A26154" s="57" t="s">
        <v>60791</v>
      </c>
      <c r="B26154" s="57" t="s">
        <v>12940</v>
      </c>
      <c r="C26154" s="57" t="s">
        <v>60792</v>
      </c>
      <c r="D26154" s="57" t="s">
        <v>60793</v>
      </c>
    </row>
    <row r="26155" spans="1:4">
      <c r="A26155" s="57" t="s">
        <v>60791</v>
      </c>
      <c r="B26155" s="57"/>
      <c r="C26155" s="57" t="s">
        <v>60794</v>
      </c>
      <c r="D26155" s="57" t="s">
        <v>60795</v>
      </c>
    </row>
    <row r="26156" spans="1:4">
      <c r="A26156" s="57" t="s">
        <v>60791</v>
      </c>
      <c r="B26156" s="57"/>
      <c r="C26156" s="57" t="s">
        <v>60796</v>
      </c>
      <c r="D26156" s="57" t="s">
        <v>60797</v>
      </c>
    </row>
    <row r="26157" spans="1:4">
      <c r="A26157" s="57" t="s">
        <v>60798</v>
      </c>
      <c r="B26157" s="57" t="s">
        <v>12940</v>
      </c>
      <c r="C26157" s="57" t="s">
        <v>60799</v>
      </c>
      <c r="D26157" s="57" t="s">
        <v>39471</v>
      </c>
    </row>
    <row r="26158" spans="1:4">
      <c r="A26158" s="57" t="s">
        <v>60800</v>
      </c>
      <c r="B26158" s="57" t="s">
        <v>12940</v>
      </c>
      <c r="C26158" s="57" t="s">
        <v>60801</v>
      </c>
      <c r="D26158" s="57" t="s">
        <v>60802</v>
      </c>
    </row>
    <row r="26159" spans="1:4">
      <c r="A26159" s="57" t="s">
        <v>60803</v>
      </c>
      <c r="B26159" s="57" t="s">
        <v>12940</v>
      </c>
      <c r="C26159" s="57" t="s">
        <v>60804</v>
      </c>
      <c r="D26159" s="57" t="s">
        <v>60805</v>
      </c>
    </row>
    <row r="26160" spans="1:4">
      <c r="A26160" s="57" t="s">
        <v>77581</v>
      </c>
      <c r="B26160" s="57" t="s">
        <v>12940</v>
      </c>
      <c r="C26160" s="57" t="s">
        <v>77582</v>
      </c>
      <c r="D26160" s="57" t="s">
        <v>77583</v>
      </c>
    </row>
    <row r="26161" spans="1:4">
      <c r="A26161" s="57" t="s">
        <v>60806</v>
      </c>
      <c r="B26161" s="57" t="s">
        <v>12940</v>
      </c>
      <c r="C26161" s="57" t="s">
        <v>60807</v>
      </c>
      <c r="D26161" s="57" t="s">
        <v>60808</v>
      </c>
    </row>
    <row r="26162" spans="1:4">
      <c r="A26162" s="57" t="s">
        <v>13595</v>
      </c>
      <c r="B26162" s="57" t="s">
        <v>10717</v>
      </c>
      <c r="C26162" s="57" t="s">
        <v>13596</v>
      </c>
      <c r="D26162" s="57" t="s">
        <v>13597</v>
      </c>
    </row>
    <row r="26163" spans="1:4">
      <c r="A26163" s="57" t="s">
        <v>13595</v>
      </c>
      <c r="B26163" s="57" t="s">
        <v>10717</v>
      </c>
      <c r="C26163" s="57" t="s">
        <v>13598</v>
      </c>
      <c r="D26163" s="57" t="s">
        <v>13599</v>
      </c>
    </row>
    <row r="26164" spans="1:4">
      <c r="A26164" s="57" t="s">
        <v>13595</v>
      </c>
      <c r="B26164" s="57" t="s">
        <v>10717</v>
      </c>
      <c r="C26164" s="57" t="s">
        <v>15689</v>
      </c>
      <c r="D26164" s="57" t="s">
        <v>15690</v>
      </c>
    </row>
    <row r="26165" spans="1:4">
      <c r="A26165" s="57" t="s">
        <v>75682</v>
      </c>
      <c r="B26165" s="57" t="s">
        <v>12940</v>
      </c>
      <c r="C26165" s="57" t="s">
        <v>75683</v>
      </c>
      <c r="D26165" s="57" t="s">
        <v>75684</v>
      </c>
    </row>
    <row r="26166" spans="1:4">
      <c r="A26166" s="57" t="s">
        <v>60809</v>
      </c>
      <c r="B26166" s="57" t="s">
        <v>12940</v>
      </c>
      <c r="C26166" s="57" t="s">
        <v>60810</v>
      </c>
      <c r="D26166" s="57" t="s">
        <v>60811</v>
      </c>
    </row>
    <row r="26167" spans="1:4">
      <c r="A26167" s="57" t="s">
        <v>60809</v>
      </c>
      <c r="B26167" s="57"/>
      <c r="C26167" s="57" t="s">
        <v>60812</v>
      </c>
      <c r="D26167" s="57" t="s">
        <v>60813</v>
      </c>
    </row>
    <row r="26168" spans="1:4">
      <c r="A26168" s="57" t="s">
        <v>60814</v>
      </c>
      <c r="B26168" s="57" t="s">
        <v>12940</v>
      </c>
      <c r="C26168" s="57" t="s">
        <v>60815</v>
      </c>
      <c r="D26168" s="57" t="s">
        <v>60816</v>
      </c>
    </row>
    <row r="26169" spans="1:4">
      <c r="A26169" s="57" t="s">
        <v>15691</v>
      </c>
      <c r="B26169" s="57" t="s">
        <v>15692</v>
      </c>
      <c r="C26169" s="57" t="s">
        <v>15693</v>
      </c>
      <c r="D26169" s="57" t="s">
        <v>17688</v>
      </c>
    </row>
    <row r="26170" spans="1:4">
      <c r="A26170" s="57" t="s">
        <v>60817</v>
      </c>
      <c r="B26170" s="57" t="s">
        <v>12940</v>
      </c>
      <c r="C26170" s="57" t="s">
        <v>60818</v>
      </c>
      <c r="D26170" s="57" t="s">
        <v>60819</v>
      </c>
    </row>
    <row r="26171" spans="1:4">
      <c r="A26171" s="57" t="s">
        <v>60817</v>
      </c>
      <c r="B26171" s="57"/>
      <c r="C26171" s="57" t="s">
        <v>60820</v>
      </c>
      <c r="D26171" s="57" t="s">
        <v>60821</v>
      </c>
    </row>
    <row r="26172" spans="1:4">
      <c r="A26172" s="57" t="s">
        <v>60822</v>
      </c>
      <c r="B26172" s="57" t="s">
        <v>12940</v>
      </c>
      <c r="C26172" s="57" t="s">
        <v>60823</v>
      </c>
      <c r="D26172" s="57" t="s">
        <v>60824</v>
      </c>
    </row>
    <row r="26173" spans="1:4">
      <c r="A26173" s="57" t="s">
        <v>60825</v>
      </c>
      <c r="B26173" s="57" t="s">
        <v>12940</v>
      </c>
      <c r="C26173" s="57" t="s">
        <v>60826</v>
      </c>
      <c r="D26173" s="57" t="s">
        <v>60827</v>
      </c>
    </row>
    <row r="26174" spans="1:4">
      <c r="A26174" s="57" t="s">
        <v>60825</v>
      </c>
      <c r="B26174" s="57"/>
      <c r="C26174" s="57" t="s">
        <v>60828</v>
      </c>
      <c r="D26174" s="57" t="s">
        <v>60829</v>
      </c>
    </row>
    <row r="26175" spans="1:4">
      <c r="A26175" s="57" t="s">
        <v>60830</v>
      </c>
      <c r="B26175" s="57" t="s">
        <v>12940</v>
      </c>
      <c r="C26175" s="57" t="s">
        <v>60831</v>
      </c>
      <c r="D26175" s="57" t="s">
        <v>60832</v>
      </c>
    </row>
    <row r="26176" spans="1:4">
      <c r="A26176" s="57" t="s">
        <v>60830</v>
      </c>
      <c r="B26176" s="57"/>
      <c r="C26176" s="57" t="s">
        <v>60833</v>
      </c>
      <c r="D26176" s="57" t="s">
        <v>60834</v>
      </c>
    </row>
    <row r="26177" spans="1:4">
      <c r="A26177" s="57" t="s">
        <v>60830</v>
      </c>
      <c r="B26177" s="57"/>
      <c r="C26177" s="57" t="s">
        <v>60835</v>
      </c>
      <c r="D26177" s="57" t="s">
        <v>60836</v>
      </c>
    </row>
    <row r="26178" spans="1:4">
      <c r="A26178" s="57" t="s">
        <v>60830</v>
      </c>
      <c r="B26178" s="57"/>
      <c r="C26178" s="57" t="s">
        <v>60837</v>
      </c>
      <c r="D26178" s="57" t="s">
        <v>60838</v>
      </c>
    </row>
    <row r="26179" spans="1:4">
      <c r="A26179" s="57" t="s">
        <v>60830</v>
      </c>
      <c r="B26179" s="57"/>
      <c r="C26179" s="57" t="s">
        <v>60839</v>
      </c>
      <c r="D26179" s="57" t="s">
        <v>60840</v>
      </c>
    </row>
    <row r="26180" spans="1:4">
      <c r="A26180" s="57" t="s">
        <v>60830</v>
      </c>
      <c r="B26180" s="57"/>
      <c r="C26180" s="57" t="s">
        <v>60841</v>
      </c>
      <c r="D26180" s="57" t="s">
        <v>60842</v>
      </c>
    </row>
    <row r="26181" spans="1:4">
      <c r="A26181" s="57" t="s">
        <v>60843</v>
      </c>
      <c r="B26181" s="57" t="s">
        <v>12940</v>
      </c>
      <c r="C26181" s="57" t="s">
        <v>60844</v>
      </c>
      <c r="D26181" s="57" t="s">
        <v>60845</v>
      </c>
    </row>
    <row r="26182" spans="1:4">
      <c r="A26182" s="57" t="s">
        <v>60846</v>
      </c>
      <c r="B26182" s="57" t="s">
        <v>12940</v>
      </c>
      <c r="C26182" s="57" t="s">
        <v>60847</v>
      </c>
      <c r="D26182" s="57" t="s">
        <v>60848</v>
      </c>
    </row>
    <row r="26183" spans="1:4">
      <c r="A26183" s="57" t="s">
        <v>60846</v>
      </c>
      <c r="B26183" s="57"/>
      <c r="C26183" s="57" t="s">
        <v>60849</v>
      </c>
      <c r="D26183" s="57" t="s">
        <v>60850</v>
      </c>
    </row>
    <row r="26184" spans="1:4">
      <c r="A26184" s="57" t="s">
        <v>60846</v>
      </c>
      <c r="B26184" s="57"/>
      <c r="C26184" s="57" t="s">
        <v>60851</v>
      </c>
      <c r="D26184" s="57" t="s">
        <v>60852</v>
      </c>
    </row>
    <row r="26185" spans="1:4">
      <c r="A26185" s="57" t="s">
        <v>60846</v>
      </c>
      <c r="B26185" s="57"/>
      <c r="C26185" s="57" t="s">
        <v>60853</v>
      </c>
      <c r="D26185" s="57" t="s">
        <v>60854</v>
      </c>
    </row>
    <row r="26186" spans="1:4">
      <c r="A26186" s="57" t="s">
        <v>60855</v>
      </c>
      <c r="B26186" s="57" t="s">
        <v>12940</v>
      </c>
      <c r="C26186" s="57" t="s">
        <v>60856</v>
      </c>
      <c r="D26186" s="57" t="s">
        <v>60857</v>
      </c>
    </row>
    <row r="26187" spans="1:4">
      <c r="A26187" s="57" t="s">
        <v>60858</v>
      </c>
      <c r="B26187" s="57" t="s">
        <v>12940</v>
      </c>
      <c r="C26187" s="57" t="s">
        <v>60859</v>
      </c>
      <c r="D26187" s="57" t="s">
        <v>60860</v>
      </c>
    </row>
    <row r="26188" spans="1:4">
      <c r="A26188" s="57" t="s">
        <v>60858</v>
      </c>
      <c r="B26188" s="57"/>
      <c r="C26188" s="57" t="s">
        <v>60861</v>
      </c>
      <c r="D26188" s="57" t="s">
        <v>60862</v>
      </c>
    </row>
    <row r="26189" spans="1:4">
      <c r="A26189" s="57" t="s">
        <v>60863</v>
      </c>
      <c r="B26189" s="57" t="s">
        <v>12940</v>
      </c>
      <c r="C26189" s="57" t="s">
        <v>60864</v>
      </c>
      <c r="D26189" s="57" t="s">
        <v>60865</v>
      </c>
    </row>
    <row r="26190" spans="1:4">
      <c r="A26190" s="57" t="s">
        <v>60866</v>
      </c>
      <c r="B26190" s="57" t="s">
        <v>12940</v>
      </c>
      <c r="C26190" s="57" t="s">
        <v>60867</v>
      </c>
      <c r="D26190" s="57" t="s">
        <v>60868</v>
      </c>
    </row>
    <row r="26191" spans="1:4">
      <c r="A26191" s="57" t="s">
        <v>13602</v>
      </c>
      <c r="B26191" s="57" t="s">
        <v>10704</v>
      </c>
      <c r="C26191" s="57" t="s">
        <v>13603</v>
      </c>
      <c r="D26191" s="57" t="s">
        <v>13604</v>
      </c>
    </row>
    <row r="26192" spans="1:4">
      <c r="A26192" s="57" t="s">
        <v>60869</v>
      </c>
      <c r="B26192" s="57" t="s">
        <v>12940</v>
      </c>
      <c r="C26192" s="57" t="s">
        <v>60870</v>
      </c>
      <c r="D26192" s="57" t="s">
        <v>60871</v>
      </c>
    </row>
    <row r="26193" spans="1:4">
      <c r="A26193" s="57" t="s">
        <v>60872</v>
      </c>
      <c r="B26193" s="57" t="s">
        <v>12940</v>
      </c>
      <c r="C26193" s="57" t="s">
        <v>60873</v>
      </c>
      <c r="D26193" s="57" t="s">
        <v>60874</v>
      </c>
    </row>
    <row r="26194" spans="1:4">
      <c r="A26194" s="57" t="s">
        <v>60872</v>
      </c>
      <c r="B26194" s="57"/>
      <c r="C26194" s="57" t="s">
        <v>60875</v>
      </c>
      <c r="D26194" s="57" t="s">
        <v>60876</v>
      </c>
    </row>
    <row r="26195" spans="1:4">
      <c r="A26195" s="57" t="s">
        <v>60872</v>
      </c>
      <c r="B26195" s="57"/>
      <c r="C26195" s="57" t="s">
        <v>60877</v>
      </c>
      <c r="D26195" s="57" t="s">
        <v>60878</v>
      </c>
    </row>
    <row r="26196" spans="1:4">
      <c r="A26196" s="57" t="s">
        <v>60872</v>
      </c>
      <c r="B26196" s="57"/>
      <c r="C26196" s="57" t="s">
        <v>60879</v>
      </c>
      <c r="D26196" s="57" t="s">
        <v>60880</v>
      </c>
    </row>
    <row r="26197" spans="1:4">
      <c r="A26197" s="57" t="s">
        <v>60872</v>
      </c>
      <c r="B26197" s="57"/>
      <c r="C26197" s="57" t="s">
        <v>60881</v>
      </c>
      <c r="D26197" s="57" t="s">
        <v>60882</v>
      </c>
    </row>
    <row r="26198" spans="1:4">
      <c r="A26198" s="57" t="s">
        <v>60872</v>
      </c>
      <c r="B26198" s="57"/>
      <c r="C26198" s="57" t="s">
        <v>60883</v>
      </c>
      <c r="D26198" s="57" t="s">
        <v>60884</v>
      </c>
    </row>
    <row r="26199" spans="1:4">
      <c r="A26199" s="57" t="s">
        <v>60872</v>
      </c>
      <c r="B26199" s="57"/>
      <c r="C26199" s="57" t="s">
        <v>60885</v>
      </c>
      <c r="D26199" s="57" t="s">
        <v>60886</v>
      </c>
    </row>
    <row r="26200" spans="1:4">
      <c r="A26200" s="57" t="s">
        <v>60872</v>
      </c>
      <c r="B26200" s="57"/>
      <c r="C26200" s="57" t="s">
        <v>60887</v>
      </c>
      <c r="D26200" s="57" t="s">
        <v>60888</v>
      </c>
    </row>
    <row r="26201" spans="1:4">
      <c r="A26201" s="57" t="s">
        <v>60872</v>
      </c>
      <c r="B26201" s="57"/>
      <c r="C26201" s="57" t="s">
        <v>60889</v>
      </c>
      <c r="D26201" s="57" t="s">
        <v>60890</v>
      </c>
    </row>
    <row r="26202" spans="1:4">
      <c r="A26202" s="57" t="s">
        <v>60872</v>
      </c>
      <c r="B26202" s="57"/>
      <c r="C26202" s="57" t="s">
        <v>60891</v>
      </c>
      <c r="D26202" s="57" t="s">
        <v>60892</v>
      </c>
    </row>
    <row r="26203" spans="1:4">
      <c r="A26203" s="57" t="s">
        <v>60872</v>
      </c>
      <c r="B26203" s="57"/>
      <c r="C26203" s="57" t="s">
        <v>60893</v>
      </c>
      <c r="D26203" s="57" t="s">
        <v>60894</v>
      </c>
    </row>
    <row r="26204" spans="1:4">
      <c r="A26204" s="57" t="s">
        <v>13605</v>
      </c>
      <c r="B26204" s="57" t="s">
        <v>10922</v>
      </c>
      <c r="C26204" s="57" t="s">
        <v>13606</v>
      </c>
      <c r="D26204" s="57" t="s">
        <v>13607</v>
      </c>
    </row>
    <row r="26205" spans="1:4">
      <c r="A26205" s="57" t="s">
        <v>13605</v>
      </c>
      <c r="B26205" s="57" t="s">
        <v>10922</v>
      </c>
      <c r="C26205" s="57" t="s">
        <v>13608</v>
      </c>
      <c r="D26205" s="57" t="s">
        <v>13609</v>
      </c>
    </row>
    <row r="26206" spans="1:4">
      <c r="A26206" s="57" t="s">
        <v>13605</v>
      </c>
      <c r="B26206" s="57" t="s">
        <v>10922</v>
      </c>
      <c r="C26206" s="57" t="s">
        <v>13610</v>
      </c>
      <c r="D26206" s="57" t="s">
        <v>13611</v>
      </c>
    </row>
    <row r="26207" spans="1:4">
      <c r="A26207" s="57" t="s">
        <v>13605</v>
      </c>
      <c r="B26207" s="57" t="s">
        <v>10922</v>
      </c>
      <c r="C26207" s="57" t="s">
        <v>15694</v>
      </c>
      <c r="D26207" s="57" t="s">
        <v>15695</v>
      </c>
    </row>
    <row r="26208" spans="1:4">
      <c r="A26208" s="57" t="s">
        <v>13605</v>
      </c>
      <c r="B26208" s="57" t="s">
        <v>10922</v>
      </c>
      <c r="C26208" s="57" t="s">
        <v>75685</v>
      </c>
      <c r="D26208" s="57" t="s">
        <v>75686</v>
      </c>
    </row>
    <row r="26209" spans="1:4">
      <c r="A26209" s="57" t="s">
        <v>13612</v>
      </c>
      <c r="B26209" s="57" t="s">
        <v>10836</v>
      </c>
      <c r="C26209" s="57" t="s">
        <v>13613</v>
      </c>
      <c r="D26209" s="57" t="s">
        <v>13614</v>
      </c>
    </row>
    <row r="26210" spans="1:4">
      <c r="A26210" s="57" t="s">
        <v>60895</v>
      </c>
      <c r="B26210" s="57" t="s">
        <v>12940</v>
      </c>
      <c r="C26210" s="57" t="s">
        <v>60896</v>
      </c>
      <c r="D26210" s="57" t="s">
        <v>60897</v>
      </c>
    </row>
    <row r="26211" spans="1:4">
      <c r="A26211" s="57" t="s">
        <v>60898</v>
      </c>
      <c r="B26211" s="57" t="s">
        <v>12940</v>
      </c>
      <c r="C26211" s="57" t="s">
        <v>60899</v>
      </c>
      <c r="D26211" s="57" t="s">
        <v>60900</v>
      </c>
    </row>
    <row r="26212" spans="1:4">
      <c r="A26212" s="57" t="s">
        <v>60898</v>
      </c>
      <c r="B26212" s="57"/>
      <c r="C26212" s="57" t="s">
        <v>60901</v>
      </c>
      <c r="D26212" s="57" t="s">
        <v>60900</v>
      </c>
    </row>
    <row r="26213" spans="1:4">
      <c r="A26213" s="57" t="s">
        <v>60898</v>
      </c>
      <c r="B26213" s="57"/>
      <c r="C26213" s="57" t="s">
        <v>60902</v>
      </c>
      <c r="D26213" s="57" t="s">
        <v>60903</v>
      </c>
    </row>
    <row r="26214" spans="1:4">
      <c r="A26214" s="57" t="s">
        <v>60904</v>
      </c>
      <c r="B26214" s="57" t="s">
        <v>12940</v>
      </c>
      <c r="C26214" s="57" t="s">
        <v>60905</v>
      </c>
      <c r="D26214" s="57" t="s">
        <v>60906</v>
      </c>
    </row>
    <row r="26215" spans="1:4">
      <c r="A26215" s="57" t="s">
        <v>60904</v>
      </c>
      <c r="B26215" s="57"/>
      <c r="C26215" s="57" t="s">
        <v>60907</v>
      </c>
      <c r="D26215" s="57" t="s">
        <v>60908</v>
      </c>
    </row>
    <row r="26216" spans="1:4">
      <c r="A26216" s="57" t="s">
        <v>60904</v>
      </c>
      <c r="B26216" s="57"/>
      <c r="C26216" s="57" t="s">
        <v>60909</v>
      </c>
      <c r="D26216" s="57" t="s">
        <v>60910</v>
      </c>
    </row>
    <row r="26217" spans="1:4">
      <c r="A26217" s="57" t="s">
        <v>60904</v>
      </c>
      <c r="B26217" s="57"/>
      <c r="C26217" s="57" t="s">
        <v>60911</v>
      </c>
      <c r="D26217" s="57" t="s">
        <v>60912</v>
      </c>
    </row>
    <row r="26218" spans="1:4">
      <c r="A26218" s="57" t="s">
        <v>60913</v>
      </c>
      <c r="B26218" s="57" t="s">
        <v>12940</v>
      </c>
      <c r="C26218" s="57" t="s">
        <v>60914</v>
      </c>
      <c r="D26218" s="57" t="s">
        <v>60915</v>
      </c>
    </row>
    <row r="26219" spans="1:4">
      <c r="A26219" s="57" t="s">
        <v>60916</v>
      </c>
      <c r="B26219" s="57" t="s">
        <v>12940</v>
      </c>
      <c r="C26219" s="57" t="s">
        <v>60917</v>
      </c>
      <c r="D26219" s="57" t="s">
        <v>60918</v>
      </c>
    </row>
    <row r="26220" spans="1:4">
      <c r="A26220" s="57" t="s">
        <v>60916</v>
      </c>
      <c r="B26220" s="57"/>
      <c r="C26220" s="57" t="s">
        <v>60919</v>
      </c>
      <c r="D26220" s="57" t="s">
        <v>60920</v>
      </c>
    </row>
    <row r="26221" spans="1:4">
      <c r="A26221" s="57" t="s">
        <v>60916</v>
      </c>
      <c r="B26221" s="57"/>
      <c r="C26221" s="57" t="s">
        <v>60921</v>
      </c>
      <c r="D26221" s="57" t="s">
        <v>60922</v>
      </c>
    </row>
    <row r="26222" spans="1:4">
      <c r="A26222" s="57" t="s">
        <v>60916</v>
      </c>
      <c r="B26222" s="57"/>
      <c r="C26222" s="57" t="s">
        <v>60923</v>
      </c>
      <c r="D26222" s="57" t="s">
        <v>60924</v>
      </c>
    </row>
    <row r="26223" spans="1:4">
      <c r="A26223" s="57" t="s">
        <v>60916</v>
      </c>
      <c r="B26223" s="57"/>
      <c r="C26223" s="57" t="s">
        <v>60925</v>
      </c>
      <c r="D26223" s="57" t="s">
        <v>60926</v>
      </c>
    </row>
    <row r="26224" spans="1:4">
      <c r="A26224" s="57" t="s">
        <v>60916</v>
      </c>
      <c r="B26224" s="57"/>
      <c r="C26224" s="57" t="s">
        <v>60927</v>
      </c>
      <c r="D26224" s="57" t="s">
        <v>60928</v>
      </c>
    </row>
    <row r="26225" spans="1:4">
      <c r="A26225" s="57" t="s">
        <v>60916</v>
      </c>
      <c r="B26225" s="57"/>
      <c r="C26225" s="57" t="s">
        <v>60929</v>
      </c>
      <c r="D26225" s="57" t="s">
        <v>60930</v>
      </c>
    </row>
    <row r="26226" spans="1:4">
      <c r="A26226" s="57" t="s">
        <v>60916</v>
      </c>
      <c r="B26226" s="57"/>
      <c r="C26226" s="57" t="s">
        <v>60931</v>
      </c>
      <c r="D26226" s="57" t="s">
        <v>60932</v>
      </c>
    </row>
    <row r="26227" spans="1:4">
      <c r="A26227" s="57" t="s">
        <v>60916</v>
      </c>
      <c r="B26227" s="57"/>
      <c r="C26227" s="57" t="s">
        <v>60933</v>
      </c>
      <c r="D26227" s="57" t="s">
        <v>60934</v>
      </c>
    </row>
    <row r="26228" spans="1:4">
      <c r="A26228" s="57" t="s">
        <v>60916</v>
      </c>
      <c r="B26228" s="57"/>
      <c r="C26228" s="57" t="s">
        <v>60935</v>
      </c>
      <c r="D26228" s="57" t="s">
        <v>60936</v>
      </c>
    </row>
    <row r="26229" spans="1:4">
      <c r="A26229" s="57" t="s">
        <v>60916</v>
      </c>
      <c r="B26229" s="57"/>
      <c r="C26229" s="57" t="s">
        <v>60937</v>
      </c>
      <c r="D26229" s="57" t="s">
        <v>60938</v>
      </c>
    </row>
    <row r="26230" spans="1:4">
      <c r="A26230" s="57" t="s">
        <v>60916</v>
      </c>
      <c r="B26230" s="57"/>
      <c r="C26230" s="57" t="s">
        <v>75687</v>
      </c>
      <c r="D26230" s="57" t="s">
        <v>75688</v>
      </c>
    </row>
    <row r="26231" spans="1:4">
      <c r="A26231" s="57" t="s">
        <v>60939</v>
      </c>
      <c r="B26231" s="57" t="s">
        <v>12940</v>
      </c>
      <c r="C26231" s="57" t="s">
        <v>60940</v>
      </c>
      <c r="D26231" s="57" t="s">
        <v>60941</v>
      </c>
    </row>
    <row r="26232" spans="1:4">
      <c r="A26232" s="57" t="s">
        <v>60939</v>
      </c>
      <c r="B26232" s="57"/>
      <c r="C26232" s="57" t="s">
        <v>60942</v>
      </c>
      <c r="D26232" s="57" t="s">
        <v>31510</v>
      </c>
    </row>
    <row r="26233" spans="1:4">
      <c r="A26233" s="57" t="s">
        <v>60939</v>
      </c>
      <c r="B26233" s="57"/>
      <c r="C26233" s="57" t="s">
        <v>60943</v>
      </c>
      <c r="D26233" s="57" t="s">
        <v>31514</v>
      </c>
    </row>
    <row r="26234" spans="1:4">
      <c r="A26234" s="57" t="s">
        <v>60939</v>
      </c>
      <c r="B26234" s="57"/>
      <c r="C26234" s="57" t="s">
        <v>60944</v>
      </c>
      <c r="D26234" s="57" t="s">
        <v>60945</v>
      </c>
    </row>
    <row r="26235" spans="1:4">
      <c r="A26235" s="57" t="s">
        <v>60939</v>
      </c>
      <c r="B26235" s="57"/>
      <c r="C26235" s="57" t="s">
        <v>60946</v>
      </c>
      <c r="D26235" s="57" t="s">
        <v>60947</v>
      </c>
    </row>
    <row r="26236" spans="1:4">
      <c r="A26236" s="57" t="s">
        <v>60939</v>
      </c>
      <c r="B26236" s="57"/>
      <c r="C26236" s="57" t="s">
        <v>60948</v>
      </c>
      <c r="D26236" s="57" t="s">
        <v>60949</v>
      </c>
    </row>
    <row r="26237" spans="1:4">
      <c r="A26237" s="57" t="s">
        <v>60950</v>
      </c>
      <c r="B26237" s="57" t="s">
        <v>12940</v>
      </c>
      <c r="C26237" s="57" t="s">
        <v>60951</v>
      </c>
      <c r="D26237" s="57" t="s">
        <v>60952</v>
      </c>
    </row>
    <row r="26238" spans="1:4">
      <c r="A26238" s="57" t="s">
        <v>60953</v>
      </c>
      <c r="B26238" s="57" t="s">
        <v>12940</v>
      </c>
      <c r="C26238" s="57" t="s">
        <v>60954</v>
      </c>
      <c r="D26238" s="57" t="s">
        <v>60955</v>
      </c>
    </row>
    <row r="26239" spans="1:4">
      <c r="A26239" s="57" t="s">
        <v>60953</v>
      </c>
      <c r="B26239" s="57"/>
      <c r="C26239" s="57" t="s">
        <v>60956</v>
      </c>
      <c r="D26239" s="57" t="s">
        <v>60957</v>
      </c>
    </row>
    <row r="26240" spans="1:4">
      <c r="A26240" s="57" t="s">
        <v>60953</v>
      </c>
      <c r="B26240" s="57"/>
      <c r="C26240" s="57" t="s">
        <v>60958</v>
      </c>
      <c r="D26240" s="57" t="s">
        <v>60959</v>
      </c>
    </row>
    <row r="26241" spans="1:4">
      <c r="A26241" s="57" t="s">
        <v>60953</v>
      </c>
      <c r="B26241" s="57"/>
      <c r="C26241" s="57" t="s">
        <v>60960</v>
      </c>
      <c r="D26241" s="57" t="s">
        <v>60961</v>
      </c>
    </row>
    <row r="26242" spans="1:4">
      <c r="A26242" s="57" t="s">
        <v>60953</v>
      </c>
      <c r="B26242" s="57"/>
      <c r="C26242" s="57" t="s">
        <v>60962</v>
      </c>
      <c r="D26242" s="57" t="s">
        <v>60963</v>
      </c>
    </row>
    <row r="26243" spans="1:4">
      <c r="A26243" s="57" t="s">
        <v>60953</v>
      </c>
      <c r="B26243" s="57"/>
      <c r="C26243" s="57" t="s">
        <v>60964</v>
      </c>
      <c r="D26243" s="57" t="s">
        <v>60965</v>
      </c>
    </row>
    <row r="26244" spans="1:4">
      <c r="A26244" s="57" t="s">
        <v>60953</v>
      </c>
      <c r="B26244" s="57"/>
      <c r="C26244" s="57" t="s">
        <v>60966</v>
      </c>
      <c r="D26244" s="57" t="s">
        <v>31542</v>
      </c>
    </row>
    <row r="26245" spans="1:4">
      <c r="A26245" s="57" t="s">
        <v>60953</v>
      </c>
      <c r="B26245" s="57"/>
      <c r="C26245" s="57" t="s">
        <v>60967</v>
      </c>
      <c r="D26245" s="57" t="s">
        <v>60968</v>
      </c>
    </row>
    <row r="26246" spans="1:4">
      <c r="A26246" s="57" t="s">
        <v>60953</v>
      </c>
      <c r="B26246" s="57"/>
      <c r="C26246" s="57" t="s">
        <v>60969</v>
      </c>
      <c r="D26246" s="57" t="s">
        <v>60970</v>
      </c>
    </row>
    <row r="26247" spans="1:4">
      <c r="A26247" s="57" t="s">
        <v>60953</v>
      </c>
      <c r="B26247" s="57"/>
      <c r="C26247" s="57" t="s">
        <v>60971</v>
      </c>
      <c r="D26247" s="57" t="s">
        <v>60972</v>
      </c>
    </row>
    <row r="26248" spans="1:4">
      <c r="A26248" s="57" t="s">
        <v>60953</v>
      </c>
      <c r="B26248" s="57"/>
      <c r="C26248" s="57" t="s">
        <v>60973</v>
      </c>
      <c r="D26248" s="57" t="s">
        <v>60974</v>
      </c>
    </row>
    <row r="26249" spans="1:4">
      <c r="A26249" s="57" t="s">
        <v>60953</v>
      </c>
      <c r="B26249" s="57"/>
      <c r="C26249" s="57" t="s">
        <v>60975</v>
      </c>
      <c r="D26249" s="57" t="s">
        <v>60976</v>
      </c>
    </row>
    <row r="26250" spans="1:4">
      <c r="A26250" s="57" t="s">
        <v>60953</v>
      </c>
      <c r="B26250" s="57"/>
      <c r="C26250" s="57" t="s">
        <v>60977</v>
      </c>
      <c r="D26250" s="57" t="s">
        <v>60978</v>
      </c>
    </row>
    <row r="26251" spans="1:4">
      <c r="A26251" s="57" t="s">
        <v>60953</v>
      </c>
      <c r="B26251" s="57"/>
      <c r="C26251" s="57" t="s">
        <v>60979</v>
      </c>
      <c r="D26251" s="57" t="s">
        <v>60980</v>
      </c>
    </row>
    <row r="26252" spans="1:4">
      <c r="A26252" s="57" t="s">
        <v>60953</v>
      </c>
      <c r="B26252" s="57"/>
      <c r="C26252" s="57" t="s">
        <v>60981</v>
      </c>
      <c r="D26252" s="57" t="s">
        <v>60982</v>
      </c>
    </row>
    <row r="26253" spans="1:4">
      <c r="A26253" s="57" t="s">
        <v>60953</v>
      </c>
      <c r="B26253" s="57"/>
      <c r="C26253" s="57" t="s">
        <v>60983</v>
      </c>
      <c r="D26253" s="57" t="s">
        <v>60984</v>
      </c>
    </row>
    <row r="26254" spans="1:4">
      <c r="A26254" s="57" t="s">
        <v>60953</v>
      </c>
      <c r="B26254" s="57"/>
      <c r="C26254" s="57" t="s">
        <v>60985</v>
      </c>
      <c r="D26254" s="57" t="s">
        <v>60986</v>
      </c>
    </row>
    <row r="26255" spans="1:4">
      <c r="A26255" s="57" t="s">
        <v>60953</v>
      </c>
      <c r="B26255" s="57"/>
      <c r="C26255" s="57" t="s">
        <v>60987</v>
      </c>
      <c r="D26255" s="57" t="s">
        <v>60988</v>
      </c>
    </row>
    <row r="26256" spans="1:4">
      <c r="A26256" s="57" t="s">
        <v>60953</v>
      </c>
      <c r="B26256" s="57"/>
      <c r="C26256" s="57" t="s">
        <v>60989</v>
      </c>
      <c r="D26256" s="57" t="s">
        <v>60990</v>
      </c>
    </row>
    <row r="26257" spans="1:4">
      <c r="A26257" s="57" t="s">
        <v>60953</v>
      </c>
      <c r="B26257" s="57"/>
      <c r="C26257" s="57" t="s">
        <v>60991</v>
      </c>
      <c r="D26257" s="57" t="s">
        <v>60992</v>
      </c>
    </row>
    <row r="26258" spans="1:4">
      <c r="A26258" s="57" t="s">
        <v>60953</v>
      </c>
      <c r="B26258" s="57"/>
      <c r="C26258" s="57" t="s">
        <v>60993</v>
      </c>
      <c r="D26258" s="57" t="s">
        <v>60994</v>
      </c>
    </row>
    <row r="26259" spans="1:4">
      <c r="A26259" s="57" t="s">
        <v>60995</v>
      </c>
      <c r="B26259" s="57" t="s">
        <v>12940</v>
      </c>
      <c r="C26259" s="57" t="s">
        <v>60996</v>
      </c>
      <c r="D26259" s="57" t="s">
        <v>60997</v>
      </c>
    </row>
    <row r="26260" spans="1:4">
      <c r="A26260" s="57" t="s">
        <v>60995</v>
      </c>
      <c r="B26260" s="57"/>
      <c r="C26260" s="57" t="s">
        <v>60998</v>
      </c>
      <c r="D26260" s="57" t="s">
        <v>60999</v>
      </c>
    </row>
    <row r="26261" spans="1:4">
      <c r="A26261" s="57" t="s">
        <v>60995</v>
      </c>
      <c r="B26261" s="57"/>
      <c r="C26261" s="57" t="s">
        <v>61000</v>
      </c>
      <c r="D26261" s="57" t="s">
        <v>61001</v>
      </c>
    </row>
    <row r="26262" spans="1:4">
      <c r="A26262" s="57" t="s">
        <v>60995</v>
      </c>
      <c r="B26262" s="57"/>
      <c r="C26262" s="57" t="s">
        <v>61002</v>
      </c>
      <c r="D26262" s="57" t="s">
        <v>61003</v>
      </c>
    </row>
    <row r="26263" spans="1:4">
      <c r="A26263" s="57" t="s">
        <v>60995</v>
      </c>
      <c r="B26263" s="57"/>
      <c r="C26263" s="57" t="s">
        <v>75689</v>
      </c>
      <c r="D26263" s="57" t="s">
        <v>75690</v>
      </c>
    </row>
    <row r="26264" spans="1:4">
      <c r="A26264" s="57" t="s">
        <v>60995</v>
      </c>
      <c r="B26264" s="57"/>
      <c r="C26264" s="57" t="s">
        <v>76829</v>
      </c>
      <c r="D26264" s="57" t="s">
        <v>76830</v>
      </c>
    </row>
    <row r="26265" spans="1:4">
      <c r="A26265" s="57" t="s">
        <v>60995</v>
      </c>
      <c r="B26265" s="57"/>
      <c r="C26265" s="57" t="s">
        <v>76831</v>
      </c>
      <c r="D26265" s="57" t="s">
        <v>76832</v>
      </c>
    </row>
    <row r="26266" spans="1:4">
      <c r="A26266" s="57" t="s">
        <v>61004</v>
      </c>
      <c r="B26266" s="57" t="s">
        <v>12940</v>
      </c>
      <c r="C26266" s="57" t="s">
        <v>61005</v>
      </c>
      <c r="D26266" s="57" t="s">
        <v>61006</v>
      </c>
    </row>
    <row r="26267" spans="1:4">
      <c r="A26267" s="57" t="s">
        <v>61004</v>
      </c>
      <c r="B26267" s="57"/>
      <c r="C26267" s="57" t="s">
        <v>61007</v>
      </c>
      <c r="D26267" s="57" t="s">
        <v>61008</v>
      </c>
    </row>
    <row r="26268" spans="1:4">
      <c r="A26268" s="57" t="s">
        <v>61004</v>
      </c>
      <c r="B26268" s="57"/>
      <c r="C26268" s="57" t="s">
        <v>75691</v>
      </c>
      <c r="D26268" s="57" t="s">
        <v>75692</v>
      </c>
    </row>
    <row r="26269" spans="1:4">
      <c r="A26269" s="57" t="s">
        <v>61009</v>
      </c>
      <c r="B26269" s="57" t="s">
        <v>12940</v>
      </c>
      <c r="C26269" s="57" t="s">
        <v>61010</v>
      </c>
      <c r="D26269" s="57" t="s">
        <v>61011</v>
      </c>
    </row>
    <row r="26270" spans="1:4">
      <c r="A26270" s="57" t="s">
        <v>61012</v>
      </c>
      <c r="B26270" s="57" t="s">
        <v>12940</v>
      </c>
      <c r="C26270" s="57" t="s">
        <v>61013</v>
      </c>
      <c r="D26270" s="57" t="s">
        <v>61014</v>
      </c>
    </row>
    <row r="26271" spans="1:4">
      <c r="A26271" s="57" t="s">
        <v>61015</v>
      </c>
      <c r="B26271" s="57" t="s">
        <v>12940</v>
      </c>
      <c r="C26271" s="57" t="s">
        <v>61016</v>
      </c>
      <c r="D26271" s="57" t="s">
        <v>61017</v>
      </c>
    </row>
    <row r="26272" spans="1:4">
      <c r="A26272" s="57" t="s">
        <v>61015</v>
      </c>
      <c r="B26272" s="57"/>
      <c r="C26272" s="57" t="s">
        <v>61018</v>
      </c>
      <c r="D26272" s="57" t="s">
        <v>61019</v>
      </c>
    </row>
    <row r="26273" spans="1:4">
      <c r="A26273" s="57" t="s">
        <v>61020</v>
      </c>
      <c r="B26273" s="57" t="s">
        <v>12940</v>
      </c>
      <c r="C26273" s="57" t="s">
        <v>61021</v>
      </c>
      <c r="D26273" s="57" t="s">
        <v>61022</v>
      </c>
    </row>
    <row r="26274" spans="1:4">
      <c r="A26274" s="57" t="s">
        <v>61023</v>
      </c>
      <c r="B26274" s="57" t="s">
        <v>12940</v>
      </c>
      <c r="C26274" s="57" t="s">
        <v>61024</v>
      </c>
      <c r="D26274" s="57" t="s">
        <v>61025</v>
      </c>
    </row>
    <row r="26275" spans="1:4">
      <c r="A26275" s="57" t="s">
        <v>61023</v>
      </c>
      <c r="B26275" s="57"/>
      <c r="C26275" s="57" t="s">
        <v>61026</v>
      </c>
      <c r="D26275" s="57" t="s">
        <v>61027</v>
      </c>
    </row>
    <row r="26276" spans="1:4">
      <c r="A26276" s="57" t="s">
        <v>61028</v>
      </c>
      <c r="B26276" s="57" t="s">
        <v>12940</v>
      </c>
      <c r="C26276" s="57" t="s">
        <v>61029</v>
      </c>
      <c r="D26276" s="57" t="s">
        <v>61030</v>
      </c>
    </row>
    <row r="26277" spans="1:4">
      <c r="A26277" s="57" t="s">
        <v>61031</v>
      </c>
      <c r="B26277" s="57" t="s">
        <v>12940</v>
      </c>
      <c r="C26277" s="57" t="s">
        <v>61032</v>
      </c>
      <c r="D26277" s="57" t="s">
        <v>61033</v>
      </c>
    </row>
    <row r="26278" spans="1:4">
      <c r="A26278" s="57" t="s">
        <v>13615</v>
      </c>
      <c r="B26278" s="57" t="s">
        <v>10774</v>
      </c>
      <c r="C26278" s="57" t="s">
        <v>13616</v>
      </c>
      <c r="D26278" s="57" t="s">
        <v>13617</v>
      </c>
    </row>
    <row r="26279" spans="1:4">
      <c r="A26279" s="57" t="s">
        <v>61034</v>
      </c>
      <c r="B26279" s="57" t="s">
        <v>12940</v>
      </c>
      <c r="C26279" s="57" t="s">
        <v>61035</v>
      </c>
      <c r="D26279" s="57" t="s">
        <v>61036</v>
      </c>
    </row>
    <row r="26280" spans="1:4">
      <c r="A26280" s="57" t="s">
        <v>61037</v>
      </c>
      <c r="B26280" s="57" t="s">
        <v>12940</v>
      </c>
      <c r="C26280" s="57" t="s">
        <v>61038</v>
      </c>
      <c r="D26280" s="57" t="s">
        <v>61039</v>
      </c>
    </row>
    <row r="26281" spans="1:4">
      <c r="A26281" s="57" t="s">
        <v>61040</v>
      </c>
      <c r="B26281" s="57" t="s">
        <v>12940</v>
      </c>
      <c r="C26281" s="57" t="s">
        <v>61041</v>
      </c>
      <c r="D26281" s="57" t="s">
        <v>61042</v>
      </c>
    </row>
    <row r="26282" spans="1:4">
      <c r="A26282" s="57" t="s">
        <v>61040</v>
      </c>
      <c r="B26282" s="57"/>
      <c r="C26282" s="57" t="s">
        <v>61043</v>
      </c>
      <c r="D26282" s="57" t="s">
        <v>61044</v>
      </c>
    </row>
    <row r="26283" spans="1:4">
      <c r="A26283" s="57" t="s">
        <v>61040</v>
      </c>
      <c r="B26283" s="57"/>
      <c r="C26283" s="57" t="s">
        <v>77584</v>
      </c>
      <c r="D26283" s="57" t="s">
        <v>77585</v>
      </c>
    </row>
    <row r="26284" spans="1:4">
      <c r="A26284" s="57" t="s">
        <v>61045</v>
      </c>
      <c r="B26284" s="57" t="s">
        <v>12940</v>
      </c>
      <c r="C26284" s="57" t="s">
        <v>61046</v>
      </c>
      <c r="D26284" s="57" t="s">
        <v>61047</v>
      </c>
    </row>
    <row r="26285" spans="1:4">
      <c r="A26285" s="57" t="s">
        <v>61045</v>
      </c>
      <c r="B26285" s="57"/>
      <c r="C26285" s="57" t="s">
        <v>61048</v>
      </c>
      <c r="D26285" s="57" t="s">
        <v>61049</v>
      </c>
    </row>
    <row r="26286" spans="1:4">
      <c r="A26286" s="57" t="s">
        <v>61050</v>
      </c>
      <c r="B26286" s="57" t="s">
        <v>12940</v>
      </c>
      <c r="C26286" s="57" t="s">
        <v>61051</v>
      </c>
      <c r="D26286" s="57" t="s">
        <v>61052</v>
      </c>
    </row>
    <row r="26287" spans="1:4">
      <c r="A26287" s="57" t="s">
        <v>61050</v>
      </c>
      <c r="B26287" s="57"/>
      <c r="C26287" s="57" t="s">
        <v>61053</v>
      </c>
      <c r="D26287" s="57" t="s">
        <v>61052</v>
      </c>
    </row>
    <row r="26288" spans="1:4">
      <c r="A26288" s="57" t="s">
        <v>61050</v>
      </c>
      <c r="B26288" s="57"/>
      <c r="C26288" s="57" t="s">
        <v>61054</v>
      </c>
      <c r="D26288" s="57" t="s">
        <v>61055</v>
      </c>
    </row>
    <row r="26289" spans="1:4">
      <c r="A26289" s="57" t="s">
        <v>61056</v>
      </c>
      <c r="B26289" s="57" t="s">
        <v>12940</v>
      </c>
      <c r="C26289" s="57" t="s">
        <v>61057</v>
      </c>
      <c r="D26289" s="57" t="s">
        <v>61058</v>
      </c>
    </row>
    <row r="26290" spans="1:4">
      <c r="A26290" s="57" t="s">
        <v>61056</v>
      </c>
      <c r="B26290" s="57"/>
      <c r="C26290" s="57" t="s">
        <v>61059</v>
      </c>
      <c r="D26290" s="57" t="s">
        <v>61060</v>
      </c>
    </row>
    <row r="26291" spans="1:4">
      <c r="A26291" s="57" t="s">
        <v>61056</v>
      </c>
      <c r="B26291" s="57"/>
      <c r="C26291" s="57" t="s">
        <v>61061</v>
      </c>
      <c r="D26291" s="57" t="s">
        <v>61062</v>
      </c>
    </row>
    <row r="26292" spans="1:4">
      <c r="A26292" s="57" t="s">
        <v>61056</v>
      </c>
      <c r="B26292" s="57"/>
      <c r="C26292" s="57" t="s">
        <v>61063</v>
      </c>
      <c r="D26292" s="57" t="s">
        <v>61064</v>
      </c>
    </row>
    <row r="26293" spans="1:4">
      <c r="A26293" s="57" t="s">
        <v>61056</v>
      </c>
      <c r="B26293" s="57"/>
      <c r="C26293" s="57" t="s">
        <v>61065</v>
      </c>
      <c r="D26293" s="57" t="s">
        <v>61064</v>
      </c>
    </row>
    <row r="26294" spans="1:4">
      <c r="A26294" s="57" t="s">
        <v>61066</v>
      </c>
      <c r="B26294" s="57" t="s">
        <v>12940</v>
      </c>
      <c r="C26294" s="57" t="s">
        <v>61067</v>
      </c>
      <c r="D26294" s="57" t="s">
        <v>61068</v>
      </c>
    </row>
    <row r="26295" spans="1:4">
      <c r="A26295" s="57" t="s">
        <v>61066</v>
      </c>
      <c r="B26295" s="57"/>
      <c r="C26295" s="57" t="s">
        <v>61069</v>
      </c>
      <c r="D26295" s="57" t="s">
        <v>61070</v>
      </c>
    </row>
    <row r="26296" spans="1:4">
      <c r="A26296" s="57" t="s">
        <v>13618</v>
      </c>
      <c r="B26296" s="57" t="s">
        <v>10805</v>
      </c>
      <c r="C26296" s="57" t="s">
        <v>13619</v>
      </c>
      <c r="D26296" s="57" t="s">
        <v>13620</v>
      </c>
    </row>
    <row r="26297" spans="1:4">
      <c r="A26297" s="57" t="s">
        <v>13618</v>
      </c>
      <c r="B26297" s="57" t="s">
        <v>10805</v>
      </c>
      <c r="C26297" s="57" t="s">
        <v>17689</v>
      </c>
      <c r="D26297" s="57" t="s">
        <v>17690</v>
      </c>
    </row>
    <row r="26298" spans="1:4">
      <c r="A26298" s="57" t="s">
        <v>13618</v>
      </c>
      <c r="B26298" s="57" t="s">
        <v>10805</v>
      </c>
      <c r="C26298" s="57" t="s">
        <v>17691</v>
      </c>
      <c r="D26298" s="57" t="s">
        <v>17692</v>
      </c>
    </row>
    <row r="26299" spans="1:4">
      <c r="A26299" s="57" t="s">
        <v>61071</v>
      </c>
      <c r="B26299" s="57" t="s">
        <v>12940</v>
      </c>
      <c r="C26299" s="57" t="s">
        <v>61072</v>
      </c>
      <c r="D26299" s="57" t="s">
        <v>61073</v>
      </c>
    </row>
    <row r="26300" spans="1:4">
      <c r="A26300" s="57" t="s">
        <v>61071</v>
      </c>
      <c r="B26300" s="57"/>
      <c r="C26300" s="57" t="s">
        <v>61074</v>
      </c>
      <c r="D26300" s="57" t="s">
        <v>61075</v>
      </c>
    </row>
    <row r="26301" spans="1:4">
      <c r="A26301" s="57" t="s">
        <v>61076</v>
      </c>
      <c r="B26301" s="57" t="s">
        <v>12940</v>
      </c>
      <c r="C26301" s="57" t="s">
        <v>61077</v>
      </c>
      <c r="D26301" s="57" t="s">
        <v>61078</v>
      </c>
    </row>
    <row r="26302" spans="1:4">
      <c r="A26302" s="57" t="s">
        <v>61076</v>
      </c>
      <c r="B26302" s="57"/>
      <c r="C26302" s="57" t="s">
        <v>61079</v>
      </c>
      <c r="D26302" s="57" t="s">
        <v>61080</v>
      </c>
    </row>
    <row r="26303" spans="1:4">
      <c r="A26303" s="57" t="s">
        <v>61076</v>
      </c>
      <c r="B26303" s="57"/>
      <c r="C26303" s="57" t="s">
        <v>61081</v>
      </c>
      <c r="D26303" s="57" t="s">
        <v>61082</v>
      </c>
    </row>
    <row r="26304" spans="1:4">
      <c r="A26304" s="57" t="s">
        <v>61083</v>
      </c>
      <c r="B26304" s="57" t="s">
        <v>12940</v>
      </c>
      <c r="C26304" s="57" t="s">
        <v>61084</v>
      </c>
      <c r="D26304" s="57" t="s">
        <v>61085</v>
      </c>
    </row>
    <row r="26305" spans="1:4">
      <c r="A26305" s="57" t="s">
        <v>61083</v>
      </c>
      <c r="B26305" s="57"/>
      <c r="C26305" s="57" t="s">
        <v>61086</v>
      </c>
      <c r="D26305" s="57" t="s">
        <v>61087</v>
      </c>
    </row>
    <row r="26306" spans="1:4">
      <c r="A26306" s="57" t="s">
        <v>61088</v>
      </c>
      <c r="B26306" s="57" t="s">
        <v>12940</v>
      </c>
      <c r="C26306" s="57" t="s">
        <v>61089</v>
      </c>
      <c r="D26306" s="57" t="s">
        <v>29107</v>
      </c>
    </row>
    <row r="26307" spans="1:4">
      <c r="A26307" s="57" t="s">
        <v>61088</v>
      </c>
      <c r="B26307" s="57"/>
      <c r="C26307" s="57" t="s">
        <v>61090</v>
      </c>
      <c r="D26307" s="57" t="s">
        <v>61091</v>
      </c>
    </row>
    <row r="26308" spans="1:4">
      <c r="A26308" s="57" t="s">
        <v>61088</v>
      </c>
      <c r="B26308" s="57"/>
      <c r="C26308" s="57" t="s">
        <v>61092</v>
      </c>
      <c r="D26308" s="57" t="s">
        <v>61093</v>
      </c>
    </row>
    <row r="26309" spans="1:4">
      <c r="A26309" s="57" t="s">
        <v>61088</v>
      </c>
      <c r="B26309" s="57"/>
      <c r="C26309" s="57" t="s">
        <v>61094</v>
      </c>
      <c r="D26309" s="57" t="s">
        <v>61095</v>
      </c>
    </row>
    <row r="26310" spans="1:4">
      <c r="A26310" s="57" t="s">
        <v>61096</v>
      </c>
      <c r="B26310" s="57" t="s">
        <v>12940</v>
      </c>
      <c r="C26310" s="57" t="s">
        <v>61097</v>
      </c>
      <c r="D26310" s="57" t="s">
        <v>35682</v>
      </c>
    </row>
    <row r="26311" spans="1:4">
      <c r="A26311" s="57" t="s">
        <v>61098</v>
      </c>
      <c r="B26311" s="57" t="s">
        <v>12940</v>
      </c>
      <c r="C26311" s="57" t="s">
        <v>61099</v>
      </c>
      <c r="D26311" s="57" t="s">
        <v>61100</v>
      </c>
    </row>
    <row r="26312" spans="1:4">
      <c r="A26312" s="57" t="s">
        <v>61101</v>
      </c>
      <c r="B26312" s="57" t="s">
        <v>12940</v>
      </c>
      <c r="C26312" s="57" t="s">
        <v>61102</v>
      </c>
      <c r="D26312" s="57" t="s">
        <v>61103</v>
      </c>
    </row>
    <row r="26313" spans="1:4">
      <c r="A26313" s="57" t="s">
        <v>61104</v>
      </c>
      <c r="B26313" s="57" t="s">
        <v>12940</v>
      </c>
      <c r="C26313" s="57" t="s">
        <v>61105</v>
      </c>
      <c r="D26313" s="57" t="s">
        <v>61106</v>
      </c>
    </row>
    <row r="26314" spans="1:4">
      <c r="A26314" s="57" t="s">
        <v>61107</v>
      </c>
      <c r="B26314" s="57" t="s">
        <v>12940</v>
      </c>
      <c r="C26314" s="57" t="s">
        <v>61108</v>
      </c>
      <c r="D26314" s="57" t="s">
        <v>61109</v>
      </c>
    </row>
    <row r="26315" spans="1:4">
      <c r="A26315" s="57" t="s">
        <v>61110</v>
      </c>
      <c r="B26315" s="57" t="s">
        <v>12940</v>
      </c>
      <c r="C26315" s="57" t="s">
        <v>61111</v>
      </c>
      <c r="D26315" s="57" t="s">
        <v>61112</v>
      </c>
    </row>
    <row r="26316" spans="1:4">
      <c r="A26316" s="57" t="s">
        <v>61110</v>
      </c>
      <c r="B26316" s="57"/>
      <c r="C26316" s="57" t="s">
        <v>61113</v>
      </c>
      <c r="D26316" s="57" t="s">
        <v>61114</v>
      </c>
    </row>
    <row r="26317" spans="1:4">
      <c r="A26317" s="57" t="s">
        <v>61110</v>
      </c>
      <c r="B26317" s="57"/>
      <c r="C26317" s="57" t="s">
        <v>61115</v>
      </c>
      <c r="D26317" s="57" t="s">
        <v>61116</v>
      </c>
    </row>
    <row r="26318" spans="1:4">
      <c r="A26318" s="57" t="s">
        <v>61117</v>
      </c>
      <c r="B26318" s="57" t="s">
        <v>12940</v>
      </c>
      <c r="C26318" s="57" t="s">
        <v>61118</v>
      </c>
      <c r="D26318" s="57" t="s">
        <v>61119</v>
      </c>
    </row>
    <row r="26319" spans="1:4">
      <c r="A26319" s="57" t="s">
        <v>61120</v>
      </c>
      <c r="B26319" s="57" t="s">
        <v>12940</v>
      </c>
      <c r="C26319" s="57" t="s">
        <v>61121</v>
      </c>
      <c r="D26319" s="57" t="s">
        <v>61122</v>
      </c>
    </row>
    <row r="26320" spans="1:4">
      <c r="A26320" s="57" t="s">
        <v>61120</v>
      </c>
      <c r="B26320" s="57"/>
      <c r="C26320" s="57" t="s">
        <v>61123</v>
      </c>
      <c r="D26320" s="57" t="s">
        <v>61124</v>
      </c>
    </row>
    <row r="26321" spans="1:4">
      <c r="A26321" s="57" t="s">
        <v>61125</v>
      </c>
      <c r="B26321" s="57" t="s">
        <v>12940</v>
      </c>
      <c r="C26321" s="57" t="s">
        <v>61126</v>
      </c>
      <c r="D26321" s="57" t="s">
        <v>61127</v>
      </c>
    </row>
    <row r="26322" spans="1:4">
      <c r="A26322" s="57" t="s">
        <v>61125</v>
      </c>
      <c r="B26322" s="57"/>
      <c r="C26322" s="57" t="s">
        <v>61128</v>
      </c>
      <c r="D26322" s="57" t="s">
        <v>61129</v>
      </c>
    </row>
    <row r="26323" spans="1:4">
      <c r="A26323" s="57" t="s">
        <v>61125</v>
      </c>
      <c r="B26323" s="57"/>
      <c r="C26323" s="57" t="s">
        <v>61130</v>
      </c>
      <c r="D26323" s="57" t="s">
        <v>61131</v>
      </c>
    </row>
    <row r="26324" spans="1:4">
      <c r="A26324" s="57" t="s">
        <v>61125</v>
      </c>
      <c r="B26324" s="57"/>
      <c r="C26324" s="57" t="s">
        <v>61132</v>
      </c>
      <c r="D26324" s="57" t="s">
        <v>61133</v>
      </c>
    </row>
    <row r="26325" spans="1:4">
      <c r="A26325" s="57" t="s">
        <v>61125</v>
      </c>
      <c r="B26325" s="57"/>
      <c r="C26325" s="57" t="s">
        <v>61134</v>
      </c>
      <c r="D26325" s="57" t="s">
        <v>61135</v>
      </c>
    </row>
    <row r="26326" spans="1:4">
      <c r="A26326" s="57" t="s">
        <v>61125</v>
      </c>
      <c r="B26326" s="57"/>
      <c r="C26326" s="57" t="s">
        <v>61136</v>
      </c>
      <c r="D26326" s="57" t="s">
        <v>61137</v>
      </c>
    </row>
    <row r="26327" spans="1:4">
      <c r="A26327" s="57" t="s">
        <v>61138</v>
      </c>
      <c r="B26327" s="57" t="s">
        <v>12940</v>
      </c>
      <c r="C26327" s="57" t="s">
        <v>61139</v>
      </c>
      <c r="D26327" s="57" t="s">
        <v>61140</v>
      </c>
    </row>
    <row r="26328" spans="1:4">
      <c r="A26328" s="57" t="s">
        <v>61138</v>
      </c>
      <c r="B26328" s="57"/>
      <c r="C26328" s="57" t="s">
        <v>61141</v>
      </c>
      <c r="D26328" s="57" t="s">
        <v>61142</v>
      </c>
    </row>
    <row r="26329" spans="1:4">
      <c r="A26329" s="57" t="s">
        <v>61138</v>
      </c>
      <c r="B26329" s="57"/>
      <c r="C26329" s="57" t="s">
        <v>61143</v>
      </c>
      <c r="D26329" s="57" t="s">
        <v>61144</v>
      </c>
    </row>
    <row r="26330" spans="1:4">
      <c r="A26330" s="57" t="s">
        <v>61138</v>
      </c>
      <c r="B26330" s="57"/>
      <c r="C26330" s="57" t="s">
        <v>61145</v>
      </c>
      <c r="D26330" s="57" t="s">
        <v>61146</v>
      </c>
    </row>
    <row r="26331" spans="1:4">
      <c r="A26331" s="57" t="s">
        <v>61138</v>
      </c>
      <c r="B26331" s="57"/>
      <c r="C26331" s="57" t="s">
        <v>61147</v>
      </c>
      <c r="D26331" s="57" t="s">
        <v>61148</v>
      </c>
    </row>
    <row r="26332" spans="1:4">
      <c r="A26332" s="57" t="s">
        <v>61138</v>
      </c>
      <c r="B26332" s="57"/>
      <c r="C26332" s="57" t="s">
        <v>61149</v>
      </c>
      <c r="D26332" s="57" t="s">
        <v>61150</v>
      </c>
    </row>
    <row r="26333" spans="1:4">
      <c r="A26333" s="57" t="s">
        <v>61138</v>
      </c>
      <c r="B26333" s="57"/>
      <c r="C26333" s="57" t="s">
        <v>61151</v>
      </c>
      <c r="D26333" s="57" t="s">
        <v>61152</v>
      </c>
    </row>
    <row r="26334" spans="1:4">
      <c r="A26334" s="57" t="s">
        <v>61138</v>
      </c>
      <c r="B26334" s="57"/>
      <c r="C26334" s="57" t="s">
        <v>61153</v>
      </c>
      <c r="D26334" s="57" t="s">
        <v>61154</v>
      </c>
    </row>
    <row r="26335" spans="1:4">
      <c r="A26335" s="57" t="s">
        <v>61138</v>
      </c>
      <c r="B26335" s="57"/>
      <c r="C26335" s="57" t="s">
        <v>61155</v>
      </c>
      <c r="D26335" s="57" t="s">
        <v>61156</v>
      </c>
    </row>
    <row r="26336" spans="1:4">
      <c r="A26336" s="57" t="s">
        <v>61138</v>
      </c>
      <c r="B26336" s="57"/>
      <c r="C26336" s="57" t="s">
        <v>61157</v>
      </c>
      <c r="D26336" s="57" t="s">
        <v>61158</v>
      </c>
    </row>
    <row r="26337" spans="1:4">
      <c r="A26337" s="57" t="s">
        <v>61138</v>
      </c>
      <c r="B26337" s="57"/>
      <c r="C26337" s="57" t="s">
        <v>61159</v>
      </c>
      <c r="D26337" s="57" t="s">
        <v>61160</v>
      </c>
    </row>
    <row r="26338" spans="1:4">
      <c r="A26338" s="57" t="s">
        <v>61138</v>
      </c>
      <c r="B26338" s="57"/>
      <c r="C26338" s="57" t="s">
        <v>61161</v>
      </c>
      <c r="D26338" s="57" t="s">
        <v>61162</v>
      </c>
    </row>
    <row r="26339" spans="1:4">
      <c r="A26339" s="57" t="s">
        <v>61138</v>
      </c>
      <c r="B26339" s="57"/>
      <c r="C26339" s="57" t="s">
        <v>61163</v>
      </c>
      <c r="D26339" s="57" t="s">
        <v>61164</v>
      </c>
    </row>
    <row r="26340" spans="1:4">
      <c r="A26340" s="57" t="s">
        <v>61138</v>
      </c>
      <c r="B26340" s="57"/>
      <c r="C26340" s="57" t="s">
        <v>61165</v>
      </c>
      <c r="D26340" s="57" t="s">
        <v>61166</v>
      </c>
    </row>
    <row r="26341" spans="1:4">
      <c r="A26341" s="57" t="s">
        <v>61138</v>
      </c>
      <c r="B26341" s="57"/>
      <c r="C26341" s="57" t="s">
        <v>76833</v>
      </c>
      <c r="D26341" s="57" t="s">
        <v>76834</v>
      </c>
    </row>
    <row r="26342" spans="1:4">
      <c r="A26342" s="57" t="s">
        <v>61167</v>
      </c>
      <c r="B26342" s="57" t="s">
        <v>12940</v>
      </c>
      <c r="C26342" s="57" t="s">
        <v>61168</v>
      </c>
      <c r="D26342" s="57" t="s">
        <v>61169</v>
      </c>
    </row>
    <row r="26343" spans="1:4">
      <c r="A26343" s="57" t="s">
        <v>61170</v>
      </c>
      <c r="B26343" s="57" t="s">
        <v>12940</v>
      </c>
      <c r="C26343" s="57" t="s">
        <v>61171</v>
      </c>
      <c r="D26343" s="57" t="s">
        <v>61172</v>
      </c>
    </row>
    <row r="26344" spans="1:4">
      <c r="A26344" s="57" t="s">
        <v>61170</v>
      </c>
      <c r="B26344" s="57"/>
      <c r="C26344" s="57" t="s">
        <v>61173</v>
      </c>
      <c r="D26344" s="57" t="s">
        <v>61174</v>
      </c>
    </row>
    <row r="26345" spans="1:4">
      <c r="A26345" s="57" t="s">
        <v>61170</v>
      </c>
      <c r="B26345" s="57"/>
      <c r="C26345" s="57" t="s">
        <v>76835</v>
      </c>
      <c r="D26345" s="57" t="s">
        <v>76836</v>
      </c>
    </row>
    <row r="26346" spans="1:4">
      <c r="A26346" s="57" t="s">
        <v>61175</v>
      </c>
      <c r="B26346" s="57" t="s">
        <v>12940</v>
      </c>
      <c r="C26346" s="57" t="s">
        <v>61176</v>
      </c>
      <c r="D26346" s="57" t="s">
        <v>61177</v>
      </c>
    </row>
    <row r="26347" spans="1:4">
      <c r="A26347" s="57" t="s">
        <v>61175</v>
      </c>
      <c r="B26347" s="57"/>
      <c r="C26347" s="57" t="s">
        <v>61178</v>
      </c>
      <c r="D26347" s="57" t="s">
        <v>61179</v>
      </c>
    </row>
    <row r="26348" spans="1:4">
      <c r="A26348" s="57" t="s">
        <v>61180</v>
      </c>
      <c r="B26348" s="57" t="s">
        <v>12940</v>
      </c>
      <c r="C26348" s="57" t="s">
        <v>61181</v>
      </c>
      <c r="D26348" s="57" t="s">
        <v>61182</v>
      </c>
    </row>
    <row r="26349" spans="1:4">
      <c r="A26349" s="57" t="s">
        <v>61180</v>
      </c>
      <c r="B26349" s="57"/>
      <c r="C26349" s="57" t="s">
        <v>61183</v>
      </c>
      <c r="D26349" s="57" t="s">
        <v>61184</v>
      </c>
    </row>
    <row r="26350" spans="1:4">
      <c r="A26350" s="57" t="s">
        <v>61185</v>
      </c>
      <c r="B26350" s="57" t="s">
        <v>12940</v>
      </c>
      <c r="C26350" s="57" t="s">
        <v>61186</v>
      </c>
      <c r="D26350" s="57" t="s">
        <v>61187</v>
      </c>
    </row>
    <row r="26351" spans="1:4">
      <c r="A26351" s="57" t="s">
        <v>61188</v>
      </c>
      <c r="B26351" s="57" t="s">
        <v>12940</v>
      </c>
      <c r="C26351" s="57" t="s">
        <v>61189</v>
      </c>
      <c r="D26351" s="57" t="s">
        <v>61190</v>
      </c>
    </row>
    <row r="26352" spans="1:4">
      <c r="A26352" s="57" t="s">
        <v>61188</v>
      </c>
      <c r="B26352" s="57"/>
      <c r="C26352" s="57" t="s">
        <v>61191</v>
      </c>
      <c r="D26352" s="57" t="s">
        <v>61192</v>
      </c>
    </row>
    <row r="26353" spans="1:4">
      <c r="A26353" s="57" t="s">
        <v>61193</v>
      </c>
      <c r="B26353" s="57" t="s">
        <v>12940</v>
      </c>
      <c r="C26353" s="57" t="s">
        <v>61194</v>
      </c>
      <c r="D26353" s="57" t="s">
        <v>61195</v>
      </c>
    </row>
    <row r="26354" spans="1:4">
      <c r="A26354" s="57" t="s">
        <v>61193</v>
      </c>
      <c r="B26354" s="57"/>
      <c r="C26354" s="57" t="s">
        <v>61196</v>
      </c>
      <c r="D26354" s="57" t="s">
        <v>61197</v>
      </c>
    </row>
    <row r="26355" spans="1:4">
      <c r="A26355" s="57" t="s">
        <v>61193</v>
      </c>
      <c r="B26355" s="57"/>
      <c r="C26355" s="57" t="s">
        <v>61198</v>
      </c>
      <c r="D26355" s="57" t="s">
        <v>61199</v>
      </c>
    </row>
    <row r="26356" spans="1:4">
      <c r="A26356" s="57" t="s">
        <v>61193</v>
      </c>
      <c r="B26356" s="57"/>
      <c r="C26356" s="57" t="s">
        <v>61200</v>
      </c>
      <c r="D26356" s="57" t="s">
        <v>61201</v>
      </c>
    </row>
    <row r="26357" spans="1:4">
      <c r="A26357" s="57" t="s">
        <v>61202</v>
      </c>
      <c r="B26357" s="57" t="s">
        <v>12940</v>
      </c>
      <c r="C26357" s="57" t="s">
        <v>61203</v>
      </c>
      <c r="D26357" s="57" t="s">
        <v>61204</v>
      </c>
    </row>
    <row r="26358" spans="1:4">
      <c r="A26358" s="57" t="s">
        <v>61205</v>
      </c>
      <c r="B26358" s="57" t="s">
        <v>12940</v>
      </c>
      <c r="C26358" s="57" t="s">
        <v>61206</v>
      </c>
      <c r="D26358" s="57" t="s">
        <v>61207</v>
      </c>
    </row>
    <row r="26359" spans="1:4">
      <c r="A26359" s="57" t="s">
        <v>61208</v>
      </c>
      <c r="B26359" s="57" t="s">
        <v>12940</v>
      </c>
      <c r="C26359" s="57" t="s">
        <v>61209</v>
      </c>
      <c r="D26359" s="57" t="s">
        <v>61210</v>
      </c>
    </row>
    <row r="26360" spans="1:4">
      <c r="A26360" s="57" t="s">
        <v>61208</v>
      </c>
      <c r="B26360" s="57"/>
      <c r="C26360" s="57" t="s">
        <v>61211</v>
      </c>
      <c r="D26360" s="57" t="s">
        <v>61212</v>
      </c>
    </row>
    <row r="26361" spans="1:4">
      <c r="A26361" s="57" t="s">
        <v>61213</v>
      </c>
      <c r="B26361" s="57" t="s">
        <v>12940</v>
      </c>
      <c r="C26361" s="57" t="s">
        <v>61214</v>
      </c>
      <c r="D26361" s="57" t="s">
        <v>61215</v>
      </c>
    </row>
    <row r="26362" spans="1:4">
      <c r="A26362" s="57" t="s">
        <v>61216</v>
      </c>
      <c r="B26362" s="57" t="s">
        <v>12940</v>
      </c>
      <c r="C26362" s="57" t="s">
        <v>61217</v>
      </c>
      <c r="D26362" s="57" t="s">
        <v>61218</v>
      </c>
    </row>
    <row r="26363" spans="1:4">
      <c r="A26363" s="57" t="s">
        <v>61216</v>
      </c>
      <c r="B26363" s="57"/>
      <c r="C26363" s="57" t="s">
        <v>61219</v>
      </c>
      <c r="D26363" s="57" t="s">
        <v>61220</v>
      </c>
    </row>
    <row r="26364" spans="1:4">
      <c r="A26364" s="57" t="s">
        <v>61221</v>
      </c>
      <c r="B26364" s="57" t="s">
        <v>12940</v>
      </c>
      <c r="C26364" s="57" t="s">
        <v>61222</v>
      </c>
      <c r="D26364" s="57" t="s">
        <v>61223</v>
      </c>
    </row>
    <row r="26365" spans="1:4">
      <c r="A26365" s="57" t="s">
        <v>61221</v>
      </c>
      <c r="B26365" s="57"/>
      <c r="C26365" s="57" t="s">
        <v>61224</v>
      </c>
      <c r="D26365" s="57" t="s">
        <v>61225</v>
      </c>
    </row>
    <row r="26366" spans="1:4">
      <c r="A26366" s="57" t="s">
        <v>61226</v>
      </c>
      <c r="B26366" s="57" t="s">
        <v>12940</v>
      </c>
      <c r="C26366" s="57" t="s">
        <v>61227</v>
      </c>
      <c r="D26366" s="57" t="s">
        <v>61228</v>
      </c>
    </row>
    <row r="26367" spans="1:4">
      <c r="A26367" s="57" t="s">
        <v>61229</v>
      </c>
      <c r="B26367" s="57" t="s">
        <v>12940</v>
      </c>
      <c r="C26367" s="57" t="s">
        <v>61230</v>
      </c>
      <c r="D26367" s="57" t="s">
        <v>61231</v>
      </c>
    </row>
    <row r="26368" spans="1:4">
      <c r="A26368" s="57" t="s">
        <v>13621</v>
      </c>
      <c r="B26368" s="57" t="s">
        <v>10719</v>
      </c>
      <c r="C26368" s="57" t="s">
        <v>13622</v>
      </c>
      <c r="D26368" s="57" t="s">
        <v>13623</v>
      </c>
    </row>
    <row r="26369" spans="1:4">
      <c r="A26369" s="57" t="s">
        <v>13621</v>
      </c>
      <c r="B26369" s="57" t="s">
        <v>10719</v>
      </c>
      <c r="C26369" s="57" t="s">
        <v>13624</v>
      </c>
      <c r="D26369" s="57" t="s">
        <v>13625</v>
      </c>
    </row>
    <row r="26370" spans="1:4">
      <c r="A26370" s="57" t="s">
        <v>13621</v>
      </c>
      <c r="B26370" s="57" t="s">
        <v>10719</v>
      </c>
      <c r="C26370" s="57" t="s">
        <v>13626</v>
      </c>
      <c r="D26370" s="57" t="s">
        <v>15696</v>
      </c>
    </row>
    <row r="26371" spans="1:4">
      <c r="A26371" s="57" t="s">
        <v>13621</v>
      </c>
      <c r="B26371" s="57" t="s">
        <v>10719</v>
      </c>
      <c r="C26371" s="57" t="s">
        <v>13627</v>
      </c>
      <c r="D26371" s="57" t="s">
        <v>13628</v>
      </c>
    </row>
    <row r="26372" spans="1:4">
      <c r="A26372" s="57" t="s">
        <v>13621</v>
      </c>
      <c r="B26372" s="57" t="s">
        <v>10719</v>
      </c>
      <c r="C26372" s="57" t="s">
        <v>13629</v>
      </c>
      <c r="D26372" s="57" t="s">
        <v>13630</v>
      </c>
    </row>
    <row r="26373" spans="1:4">
      <c r="A26373" s="57" t="s">
        <v>13621</v>
      </c>
      <c r="B26373" s="57" t="s">
        <v>10719</v>
      </c>
      <c r="C26373" s="57" t="s">
        <v>13631</v>
      </c>
      <c r="D26373" s="57" t="s">
        <v>13632</v>
      </c>
    </row>
    <row r="26374" spans="1:4">
      <c r="A26374" s="57" t="s">
        <v>13621</v>
      </c>
      <c r="B26374" s="57" t="s">
        <v>10719</v>
      </c>
      <c r="C26374" s="57" t="s">
        <v>15697</v>
      </c>
      <c r="D26374" s="57" t="s">
        <v>15698</v>
      </c>
    </row>
    <row r="26375" spans="1:4">
      <c r="A26375" s="57" t="s">
        <v>13621</v>
      </c>
      <c r="B26375" s="57" t="s">
        <v>10719</v>
      </c>
      <c r="C26375" s="57" t="s">
        <v>15699</v>
      </c>
      <c r="D26375" s="57" t="s">
        <v>15700</v>
      </c>
    </row>
    <row r="26376" spans="1:4">
      <c r="A26376" s="57" t="s">
        <v>13621</v>
      </c>
      <c r="B26376" s="57" t="s">
        <v>10719</v>
      </c>
      <c r="C26376" s="57" t="s">
        <v>17693</v>
      </c>
      <c r="D26376" s="57" t="s">
        <v>17694</v>
      </c>
    </row>
    <row r="26377" spans="1:4">
      <c r="A26377" s="57" t="s">
        <v>13621</v>
      </c>
      <c r="B26377" s="57" t="s">
        <v>10719</v>
      </c>
      <c r="C26377" s="57" t="s">
        <v>17695</v>
      </c>
      <c r="D26377" s="57" t="s">
        <v>17696</v>
      </c>
    </row>
    <row r="26378" spans="1:4">
      <c r="A26378" s="57" t="s">
        <v>61232</v>
      </c>
      <c r="B26378" s="57" t="s">
        <v>12940</v>
      </c>
      <c r="C26378" s="57" t="s">
        <v>61233</v>
      </c>
      <c r="D26378" s="57" t="s">
        <v>61234</v>
      </c>
    </row>
    <row r="26379" spans="1:4">
      <c r="A26379" s="57" t="s">
        <v>61235</v>
      </c>
      <c r="B26379" s="57" t="s">
        <v>12940</v>
      </c>
      <c r="C26379" s="57" t="s">
        <v>61236</v>
      </c>
      <c r="D26379" s="57" t="s">
        <v>61237</v>
      </c>
    </row>
    <row r="26380" spans="1:4">
      <c r="A26380" s="57" t="s">
        <v>13633</v>
      </c>
      <c r="B26380" s="57" t="s">
        <v>16403</v>
      </c>
      <c r="C26380" s="57" t="s">
        <v>13634</v>
      </c>
      <c r="D26380" s="57" t="s">
        <v>13635</v>
      </c>
    </row>
    <row r="26381" spans="1:4">
      <c r="A26381" s="57" t="s">
        <v>13633</v>
      </c>
      <c r="B26381" s="57" t="s">
        <v>16403</v>
      </c>
      <c r="C26381" s="57" t="s">
        <v>13636</v>
      </c>
      <c r="D26381" s="57" t="s">
        <v>13637</v>
      </c>
    </row>
    <row r="26382" spans="1:4">
      <c r="A26382" s="57" t="s">
        <v>13633</v>
      </c>
      <c r="B26382" s="57" t="s">
        <v>16403</v>
      </c>
      <c r="C26382" s="57" t="s">
        <v>13638</v>
      </c>
      <c r="D26382" s="57" t="s">
        <v>12088</v>
      </c>
    </row>
    <row r="26383" spans="1:4">
      <c r="A26383" s="57" t="s">
        <v>13633</v>
      </c>
      <c r="B26383" s="57" t="s">
        <v>16403</v>
      </c>
      <c r="C26383" s="57" t="s">
        <v>13639</v>
      </c>
      <c r="D26383" s="57" t="s">
        <v>12084</v>
      </c>
    </row>
    <row r="26384" spans="1:4">
      <c r="A26384" s="57" t="s">
        <v>13633</v>
      </c>
      <c r="B26384" s="57" t="s">
        <v>16403</v>
      </c>
      <c r="C26384" s="57" t="s">
        <v>13640</v>
      </c>
      <c r="D26384" s="57" t="s">
        <v>12086</v>
      </c>
    </row>
    <row r="26385" spans="1:4">
      <c r="A26385" s="57" t="s">
        <v>13633</v>
      </c>
      <c r="B26385" s="57" t="s">
        <v>16403</v>
      </c>
      <c r="C26385" s="57" t="s">
        <v>15701</v>
      </c>
      <c r="D26385" s="57" t="s">
        <v>15702</v>
      </c>
    </row>
    <row r="26386" spans="1:4">
      <c r="A26386" s="57" t="s">
        <v>13633</v>
      </c>
      <c r="B26386" s="57" t="s">
        <v>16403</v>
      </c>
      <c r="C26386" s="57" t="s">
        <v>15703</v>
      </c>
      <c r="D26386" s="57" t="s">
        <v>15704</v>
      </c>
    </row>
    <row r="26387" spans="1:4">
      <c r="A26387" s="57" t="s">
        <v>13633</v>
      </c>
      <c r="B26387" s="57" t="s">
        <v>16403</v>
      </c>
      <c r="C26387" s="57" t="s">
        <v>15705</v>
      </c>
      <c r="D26387" s="57" t="s">
        <v>15706</v>
      </c>
    </row>
    <row r="26388" spans="1:4">
      <c r="A26388" s="57" t="s">
        <v>13633</v>
      </c>
      <c r="B26388" s="57" t="s">
        <v>16403</v>
      </c>
      <c r="C26388" s="57" t="s">
        <v>17697</v>
      </c>
      <c r="D26388" s="57" t="s">
        <v>17698</v>
      </c>
    </row>
    <row r="26389" spans="1:4">
      <c r="A26389" s="57" t="s">
        <v>13633</v>
      </c>
      <c r="B26389" s="57" t="s">
        <v>16403</v>
      </c>
      <c r="C26389" s="57" t="s">
        <v>17699</v>
      </c>
      <c r="D26389" s="57" t="s">
        <v>17700</v>
      </c>
    </row>
    <row r="26390" spans="1:4">
      <c r="A26390" s="57" t="s">
        <v>13633</v>
      </c>
      <c r="B26390" s="57" t="s">
        <v>16403</v>
      </c>
      <c r="C26390" s="57" t="s">
        <v>17701</v>
      </c>
      <c r="D26390" s="57" t="s">
        <v>17702</v>
      </c>
    </row>
    <row r="26391" spans="1:4">
      <c r="A26391" s="57" t="s">
        <v>17703</v>
      </c>
      <c r="B26391" s="57" t="s">
        <v>16403</v>
      </c>
      <c r="C26391" s="57" t="s">
        <v>17704</v>
      </c>
      <c r="D26391" s="57" t="s">
        <v>17028</v>
      </c>
    </row>
    <row r="26392" spans="1:4">
      <c r="A26392" s="57" t="s">
        <v>61238</v>
      </c>
      <c r="B26392" s="57" t="s">
        <v>12940</v>
      </c>
      <c r="C26392" s="57" t="s">
        <v>61239</v>
      </c>
      <c r="D26392" s="57" t="s">
        <v>61240</v>
      </c>
    </row>
    <row r="26393" spans="1:4">
      <c r="A26393" s="57" t="s">
        <v>13641</v>
      </c>
      <c r="B26393" s="57" t="s">
        <v>10674</v>
      </c>
      <c r="C26393" s="57" t="s">
        <v>13642</v>
      </c>
      <c r="D26393" s="57" t="s">
        <v>13643</v>
      </c>
    </row>
    <row r="26394" spans="1:4">
      <c r="A26394" s="57" t="s">
        <v>61241</v>
      </c>
      <c r="B26394" s="57" t="s">
        <v>12940</v>
      </c>
      <c r="C26394" s="57" t="s">
        <v>61242</v>
      </c>
      <c r="D26394" s="57" t="s">
        <v>61243</v>
      </c>
    </row>
    <row r="26395" spans="1:4">
      <c r="A26395" s="57" t="s">
        <v>61241</v>
      </c>
      <c r="B26395" s="57"/>
      <c r="C26395" s="57" t="s">
        <v>61244</v>
      </c>
      <c r="D26395" s="57" t="s">
        <v>61245</v>
      </c>
    </row>
    <row r="26396" spans="1:4">
      <c r="A26396" s="57" t="s">
        <v>75693</v>
      </c>
      <c r="B26396" s="57" t="s">
        <v>12940</v>
      </c>
      <c r="C26396" s="57" t="s">
        <v>75694</v>
      </c>
      <c r="D26396" s="57" t="s">
        <v>19034</v>
      </c>
    </row>
    <row r="26397" spans="1:4">
      <c r="A26397" s="57" t="s">
        <v>61246</v>
      </c>
      <c r="B26397" s="57" t="s">
        <v>12940</v>
      </c>
      <c r="C26397" s="57" t="s">
        <v>61247</v>
      </c>
      <c r="D26397" s="57" t="s">
        <v>61248</v>
      </c>
    </row>
    <row r="26398" spans="1:4">
      <c r="A26398" s="57" t="s">
        <v>61246</v>
      </c>
      <c r="B26398" s="57"/>
      <c r="C26398" s="57" t="s">
        <v>61249</v>
      </c>
      <c r="D26398" s="57" t="s">
        <v>61250</v>
      </c>
    </row>
    <row r="26399" spans="1:4">
      <c r="A26399" s="57" t="s">
        <v>61246</v>
      </c>
      <c r="B26399" s="57"/>
      <c r="C26399" s="57" t="s">
        <v>61251</v>
      </c>
      <c r="D26399" s="57" t="s">
        <v>61252</v>
      </c>
    </row>
    <row r="26400" spans="1:4">
      <c r="A26400" s="57" t="s">
        <v>61246</v>
      </c>
      <c r="B26400" s="57"/>
      <c r="C26400" s="57" t="s">
        <v>61253</v>
      </c>
      <c r="D26400" s="57" t="s">
        <v>61254</v>
      </c>
    </row>
    <row r="26401" spans="1:4">
      <c r="A26401" s="57" t="s">
        <v>61246</v>
      </c>
      <c r="B26401" s="57"/>
      <c r="C26401" s="57" t="s">
        <v>61255</v>
      </c>
      <c r="D26401" s="57" t="s">
        <v>61256</v>
      </c>
    </row>
    <row r="26402" spans="1:4">
      <c r="A26402" s="57" t="s">
        <v>61246</v>
      </c>
      <c r="B26402" s="57"/>
      <c r="C26402" s="57" t="s">
        <v>61257</v>
      </c>
      <c r="D26402" s="57" t="s">
        <v>61258</v>
      </c>
    </row>
    <row r="26403" spans="1:4">
      <c r="A26403" s="57" t="s">
        <v>61246</v>
      </c>
      <c r="B26403" s="57"/>
      <c r="C26403" s="57" t="s">
        <v>61259</v>
      </c>
      <c r="D26403" s="57" t="s">
        <v>61260</v>
      </c>
    </row>
    <row r="26404" spans="1:4">
      <c r="A26404" s="57" t="s">
        <v>75695</v>
      </c>
      <c r="B26404" s="57" t="s">
        <v>12940</v>
      </c>
      <c r="C26404" s="57" t="s">
        <v>75696</v>
      </c>
      <c r="D26404" s="57" t="s">
        <v>75697</v>
      </c>
    </row>
    <row r="26405" spans="1:4">
      <c r="A26405" s="57" t="s">
        <v>75695</v>
      </c>
      <c r="B26405" s="57"/>
      <c r="C26405" s="57" t="s">
        <v>75698</v>
      </c>
      <c r="D26405" s="57" t="s">
        <v>75699</v>
      </c>
    </row>
    <row r="26406" spans="1:4">
      <c r="A26406" s="57" t="s">
        <v>61261</v>
      </c>
      <c r="B26406" s="57" t="s">
        <v>12940</v>
      </c>
      <c r="C26406" s="57" t="s">
        <v>61262</v>
      </c>
      <c r="D26406" s="57" t="s">
        <v>19034</v>
      </c>
    </row>
    <row r="26407" spans="1:4">
      <c r="A26407" s="57" t="s">
        <v>61263</v>
      </c>
      <c r="B26407" s="57" t="s">
        <v>12940</v>
      </c>
      <c r="C26407" s="57" t="s">
        <v>61264</v>
      </c>
      <c r="D26407" s="57" t="s">
        <v>61265</v>
      </c>
    </row>
    <row r="26408" spans="1:4">
      <c r="A26408" s="57" t="s">
        <v>61266</v>
      </c>
      <c r="B26408" s="57" t="s">
        <v>12940</v>
      </c>
      <c r="C26408" s="57" t="s">
        <v>61267</v>
      </c>
      <c r="D26408" s="57" t="s">
        <v>61268</v>
      </c>
    </row>
    <row r="26409" spans="1:4">
      <c r="A26409" s="57" t="s">
        <v>13644</v>
      </c>
      <c r="B26409" s="57" t="s">
        <v>10516</v>
      </c>
      <c r="C26409" s="57" t="s">
        <v>13645</v>
      </c>
      <c r="D26409" s="57" t="s">
        <v>13646</v>
      </c>
    </row>
    <row r="26410" spans="1:4">
      <c r="A26410" s="57" t="s">
        <v>61269</v>
      </c>
      <c r="B26410" s="57" t="s">
        <v>12940</v>
      </c>
      <c r="C26410" s="57" t="s">
        <v>61270</v>
      </c>
      <c r="D26410" s="57" t="s">
        <v>61271</v>
      </c>
    </row>
    <row r="26411" spans="1:4">
      <c r="A26411" s="57" t="s">
        <v>61272</v>
      </c>
      <c r="B26411" s="57" t="s">
        <v>12940</v>
      </c>
      <c r="C26411" s="57" t="s">
        <v>61273</v>
      </c>
      <c r="D26411" s="57" t="s">
        <v>61274</v>
      </c>
    </row>
    <row r="26412" spans="1:4">
      <c r="A26412" s="57" t="s">
        <v>61275</v>
      </c>
      <c r="B26412" s="57" t="s">
        <v>12940</v>
      </c>
      <c r="C26412" s="57" t="s">
        <v>61276</v>
      </c>
      <c r="D26412" s="57" t="s">
        <v>61277</v>
      </c>
    </row>
    <row r="26413" spans="1:4">
      <c r="A26413" s="57" t="s">
        <v>61275</v>
      </c>
      <c r="B26413" s="57"/>
      <c r="C26413" s="57" t="s">
        <v>61278</v>
      </c>
      <c r="D26413" s="57" t="s">
        <v>61279</v>
      </c>
    </row>
    <row r="26414" spans="1:4">
      <c r="A26414" s="57" t="s">
        <v>61280</v>
      </c>
      <c r="B26414" s="57" t="s">
        <v>12940</v>
      </c>
      <c r="C26414" s="57" t="s">
        <v>61281</v>
      </c>
      <c r="D26414" s="57" t="s">
        <v>61282</v>
      </c>
    </row>
    <row r="26415" spans="1:4">
      <c r="A26415" s="57" t="s">
        <v>61283</v>
      </c>
      <c r="B26415" s="57" t="s">
        <v>12940</v>
      </c>
      <c r="C26415" s="57" t="s">
        <v>61284</v>
      </c>
      <c r="D26415" s="57" t="s">
        <v>35682</v>
      </c>
    </row>
    <row r="26416" spans="1:4">
      <c r="A26416" s="57" t="s">
        <v>61285</v>
      </c>
      <c r="B26416" s="57" t="s">
        <v>12940</v>
      </c>
      <c r="C26416" s="57" t="s">
        <v>61286</v>
      </c>
      <c r="D26416" s="57" t="s">
        <v>61287</v>
      </c>
    </row>
    <row r="26417" spans="1:4">
      <c r="A26417" s="57" t="s">
        <v>61288</v>
      </c>
      <c r="B26417" s="57" t="s">
        <v>12940</v>
      </c>
      <c r="C26417" s="57" t="s">
        <v>61289</v>
      </c>
      <c r="D26417" s="57" t="s">
        <v>61290</v>
      </c>
    </row>
    <row r="26418" spans="1:4">
      <c r="A26418" s="57" t="s">
        <v>61291</v>
      </c>
      <c r="B26418" s="57" t="s">
        <v>12940</v>
      </c>
      <c r="C26418" s="57" t="s">
        <v>61292</v>
      </c>
      <c r="D26418" s="57" t="s">
        <v>61293</v>
      </c>
    </row>
    <row r="26419" spans="1:4">
      <c r="A26419" s="57" t="s">
        <v>61294</v>
      </c>
      <c r="B26419" s="57" t="s">
        <v>12940</v>
      </c>
      <c r="C26419" s="57" t="s">
        <v>61295</v>
      </c>
      <c r="D26419" s="57" t="s">
        <v>61296</v>
      </c>
    </row>
    <row r="26420" spans="1:4">
      <c r="A26420" s="57" t="s">
        <v>61294</v>
      </c>
      <c r="B26420" s="57"/>
      <c r="C26420" s="57" t="s">
        <v>61297</v>
      </c>
      <c r="D26420" s="57" t="s">
        <v>61298</v>
      </c>
    </row>
    <row r="26421" spans="1:4">
      <c r="A26421" s="57" t="s">
        <v>61294</v>
      </c>
      <c r="B26421" s="57"/>
      <c r="C26421" s="57" t="s">
        <v>61299</v>
      </c>
      <c r="D26421" s="57" t="s">
        <v>57933</v>
      </c>
    </row>
    <row r="26422" spans="1:4">
      <c r="A26422" s="57" t="s">
        <v>61294</v>
      </c>
      <c r="B26422" s="57"/>
      <c r="C26422" s="57" t="s">
        <v>61300</v>
      </c>
      <c r="D26422" s="57" t="s">
        <v>61301</v>
      </c>
    </row>
    <row r="26423" spans="1:4">
      <c r="A26423" s="57" t="s">
        <v>61294</v>
      </c>
      <c r="B26423" s="57"/>
      <c r="C26423" s="57" t="s">
        <v>61302</v>
      </c>
      <c r="D26423" s="57" t="s">
        <v>61303</v>
      </c>
    </row>
    <row r="26424" spans="1:4">
      <c r="A26424" s="57" t="s">
        <v>61304</v>
      </c>
      <c r="B26424" s="57" t="s">
        <v>12940</v>
      </c>
      <c r="C26424" s="57" t="s">
        <v>61305</v>
      </c>
      <c r="D26424" s="57" t="s">
        <v>61306</v>
      </c>
    </row>
    <row r="26425" spans="1:4">
      <c r="A26425" s="57" t="s">
        <v>61304</v>
      </c>
      <c r="B26425" s="57"/>
      <c r="C26425" s="57" t="s">
        <v>61307</v>
      </c>
      <c r="D26425" s="57" t="s">
        <v>61308</v>
      </c>
    </row>
    <row r="26426" spans="1:4">
      <c r="A26426" s="57" t="s">
        <v>61304</v>
      </c>
      <c r="B26426" s="57"/>
      <c r="C26426" s="57" t="s">
        <v>61309</v>
      </c>
      <c r="D26426" s="57" t="s">
        <v>61310</v>
      </c>
    </row>
    <row r="26427" spans="1:4">
      <c r="A26427" s="57" t="s">
        <v>61304</v>
      </c>
      <c r="B26427" s="57"/>
      <c r="C26427" s="57" t="s">
        <v>61311</v>
      </c>
      <c r="D26427" s="57" t="s">
        <v>61312</v>
      </c>
    </row>
    <row r="26428" spans="1:4">
      <c r="A26428" s="57" t="s">
        <v>61304</v>
      </c>
      <c r="B26428" s="57"/>
      <c r="C26428" s="57" t="s">
        <v>61313</v>
      </c>
      <c r="D26428" s="57" t="s">
        <v>61314</v>
      </c>
    </row>
    <row r="26429" spans="1:4">
      <c r="A26429" s="57" t="s">
        <v>61304</v>
      </c>
      <c r="B26429" s="57"/>
      <c r="C26429" s="57" t="s">
        <v>61315</v>
      </c>
      <c r="D26429" s="57" t="s">
        <v>61316</v>
      </c>
    </row>
    <row r="26430" spans="1:4">
      <c r="A26430" s="57" t="s">
        <v>61304</v>
      </c>
      <c r="B26430" s="57"/>
      <c r="C26430" s="57" t="s">
        <v>61317</v>
      </c>
      <c r="D26430" s="57" t="s">
        <v>61318</v>
      </c>
    </row>
    <row r="26431" spans="1:4">
      <c r="A26431" s="57" t="s">
        <v>61304</v>
      </c>
      <c r="B26431" s="57"/>
      <c r="C26431" s="57" t="s">
        <v>61319</v>
      </c>
      <c r="D26431" s="57" t="s">
        <v>61320</v>
      </c>
    </row>
    <row r="26432" spans="1:4">
      <c r="A26432" s="57" t="s">
        <v>13647</v>
      </c>
      <c r="B26432" s="57" t="s">
        <v>10657</v>
      </c>
      <c r="C26432" s="57" t="s">
        <v>13648</v>
      </c>
      <c r="D26432" s="57" t="s">
        <v>13649</v>
      </c>
    </row>
    <row r="26433" spans="1:4">
      <c r="A26433" s="57" t="s">
        <v>61321</v>
      </c>
      <c r="B26433" s="57" t="s">
        <v>12940</v>
      </c>
      <c r="C26433" s="57" t="s">
        <v>61322</v>
      </c>
      <c r="D26433" s="57" t="s">
        <v>61323</v>
      </c>
    </row>
    <row r="26434" spans="1:4">
      <c r="A26434" s="57" t="s">
        <v>61321</v>
      </c>
      <c r="B26434" s="57"/>
      <c r="C26434" s="57" t="s">
        <v>61324</v>
      </c>
      <c r="D26434" s="57" t="s">
        <v>61325</v>
      </c>
    </row>
    <row r="26435" spans="1:4">
      <c r="A26435" s="57" t="s">
        <v>61326</v>
      </c>
      <c r="B26435" s="57" t="s">
        <v>12940</v>
      </c>
      <c r="C26435" s="57" t="s">
        <v>61327</v>
      </c>
      <c r="D26435" s="57" t="s">
        <v>61328</v>
      </c>
    </row>
    <row r="26436" spans="1:4">
      <c r="A26436" s="57" t="s">
        <v>61326</v>
      </c>
      <c r="B26436" s="57"/>
      <c r="C26436" s="57" t="s">
        <v>61329</v>
      </c>
      <c r="D26436" s="57" t="s">
        <v>19034</v>
      </c>
    </row>
    <row r="26437" spans="1:4">
      <c r="A26437" s="57" t="s">
        <v>61326</v>
      </c>
      <c r="B26437" s="57"/>
      <c r="C26437" s="57" t="s">
        <v>61330</v>
      </c>
      <c r="D26437" s="57" t="s">
        <v>61331</v>
      </c>
    </row>
    <row r="26438" spans="1:4">
      <c r="A26438" s="57" t="s">
        <v>61326</v>
      </c>
      <c r="B26438" s="57"/>
      <c r="C26438" s="57" t="s">
        <v>61332</v>
      </c>
      <c r="D26438" s="57" t="s">
        <v>61333</v>
      </c>
    </row>
    <row r="26439" spans="1:4">
      <c r="A26439" s="57" t="s">
        <v>61334</v>
      </c>
      <c r="B26439" s="57" t="s">
        <v>12940</v>
      </c>
      <c r="C26439" s="57" t="s">
        <v>61335</v>
      </c>
      <c r="D26439" s="57" t="s">
        <v>61336</v>
      </c>
    </row>
    <row r="26440" spans="1:4">
      <c r="A26440" s="57" t="s">
        <v>61337</v>
      </c>
      <c r="B26440" s="57" t="s">
        <v>12940</v>
      </c>
      <c r="C26440" s="57" t="s">
        <v>61338</v>
      </c>
      <c r="D26440" s="57" t="s">
        <v>61339</v>
      </c>
    </row>
    <row r="26441" spans="1:4">
      <c r="A26441" s="57" t="s">
        <v>61340</v>
      </c>
      <c r="B26441" s="57" t="s">
        <v>12940</v>
      </c>
      <c r="C26441" s="57" t="s">
        <v>61341</v>
      </c>
      <c r="D26441" s="57" t="s">
        <v>61342</v>
      </c>
    </row>
    <row r="26442" spans="1:4">
      <c r="A26442" s="57" t="s">
        <v>61343</v>
      </c>
      <c r="B26442" s="57" t="s">
        <v>12940</v>
      </c>
      <c r="C26442" s="57" t="s">
        <v>61344</v>
      </c>
      <c r="D26442" s="57" t="s">
        <v>61345</v>
      </c>
    </row>
    <row r="26443" spans="1:4">
      <c r="A26443" s="57" t="s">
        <v>61346</v>
      </c>
      <c r="B26443" s="57" t="s">
        <v>12940</v>
      </c>
      <c r="C26443" s="57" t="s">
        <v>61347</v>
      </c>
      <c r="D26443" s="57" t="s">
        <v>61348</v>
      </c>
    </row>
    <row r="26444" spans="1:4">
      <c r="A26444" s="57" t="s">
        <v>61349</v>
      </c>
      <c r="B26444" s="57" t="s">
        <v>12940</v>
      </c>
      <c r="C26444" s="57" t="s">
        <v>61350</v>
      </c>
      <c r="D26444" s="57" t="s">
        <v>61351</v>
      </c>
    </row>
    <row r="26445" spans="1:4">
      <c r="A26445" s="57" t="s">
        <v>61349</v>
      </c>
      <c r="B26445" s="57"/>
      <c r="C26445" s="57" t="s">
        <v>61352</v>
      </c>
      <c r="D26445" s="57" t="s">
        <v>61351</v>
      </c>
    </row>
    <row r="26446" spans="1:4">
      <c r="A26446" s="57" t="s">
        <v>61353</v>
      </c>
      <c r="B26446" s="57" t="s">
        <v>12940</v>
      </c>
      <c r="C26446" s="57" t="s">
        <v>61354</v>
      </c>
      <c r="D26446" s="57" t="s">
        <v>61355</v>
      </c>
    </row>
    <row r="26447" spans="1:4">
      <c r="A26447" s="57" t="s">
        <v>61356</v>
      </c>
      <c r="B26447" s="57" t="s">
        <v>12940</v>
      </c>
      <c r="C26447" s="57" t="s">
        <v>61357</v>
      </c>
      <c r="D26447" s="57" t="s">
        <v>61358</v>
      </c>
    </row>
    <row r="26448" spans="1:4">
      <c r="A26448" s="57" t="s">
        <v>61359</v>
      </c>
      <c r="B26448" s="57" t="s">
        <v>12940</v>
      </c>
      <c r="C26448" s="57" t="s">
        <v>61360</v>
      </c>
      <c r="D26448" s="57" t="s">
        <v>61361</v>
      </c>
    </row>
    <row r="26449" spans="1:4">
      <c r="A26449" s="57" t="s">
        <v>61362</v>
      </c>
      <c r="B26449" s="57" t="s">
        <v>12940</v>
      </c>
      <c r="C26449" s="57" t="s">
        <v>61363</v>
      </c>
      <c r="D26449" s="57" t="s">
        <v>61364</v>
      </c>
    </row>
    <row r="26450" spans="1:4">
      <c r="A26450" s="57" t="s">
        <v>61362</v>
      </c>
      <c r="B26450" s="57"/>
      <c r="C26450" s="57" t="s">
        <v>61365</v>
      </c>
      <c r="D26450" s="57" t="s">
        <v>61366</v>
      </c>
    </row>
    <row r="26451" spans="1:4">
      <c r="A26451" s="57" t="s">
        <v>61362</v>
      </c>
      <c r="B26451" s="57"/>
      <c r="C26451" s="57" t="s">
        <v>61367</v>
      </c>
      <c r="D26451" s="57" t="s">
        <v>61368</v>
      </c>
    </row>
    <row r="26452" spans="1:4">
      <c r="A26452" s="57" t="s">
        <v>61362</v>
      </c>
      <c r="B26452" s="57"/>
      <c r="C26452" s="57" t="s">
        <v>61369</v>
      </c>
      <c r="D26452" s="57" t="s">
        <v>61370</v>
      </c>
    </row>
    <row r="26453" spans="1:4">
      <c r="A26453" s="57" t="s">
        <v>61371</v>
      </c>
      <c r="B26453" s="57" t="s">
        <v>12940</v>
      </c>
      <c r="C26453" s="57" t="s">
        <v>61372</v>
      </c>
      <c r="D26453" s="57" t="s">
        <v>61373</v>
      </c>
    </row>
    <row r="26454" spans="1:4">
      <c r="A26454" s="57" t="s">
        <v>61371</v>
      </c>
      <c r="B26454" s="57"/>
      <c r="C26454" s="57" t="s">
        <v>61374</v>
      </c>
      <c r="D26454" s="57" t="s">
        <v>61375</v>
      </c>
    </row>
    <row r="26455" spans="1:4">
      <c r="A26455" s="57" t="s">
        <v>61371</v>
      </c>
      <c r="B26455" s="57"/>
      <c r="C26455" s="57" t="s">
        <v>61376</v>
      </c>
      <c r="D26455" s="57" t="s">
        <v>61377</v>
      </c>
    </row>
    <row r="26456" spans="1:4">
      <c r="A26456" s="57" t="s">
        <v>61371</v>
      </c>
      <c r="B26456" s="57"/>
      <c r="C26456" s="57" t="s">
        <v>75700</v>
      </c>
      <c r="D26456" s="57" t="s">
        <v>75701</v>
      </c>
    </row>
    <row r="26457" spans="1:4">
      <c r="A26457" s="57" t="s">
        <v>61378</v>
      </c>
      <c r="B26457" s="57" t="s">
        <v>12940</v>
      </c>
      <c r="C26457" s="57" t="s">
        <v>61379</v>
      </c>
      <c r="D26457" s="57" t="s">
        <v>61380</v>
      </c>
    </row>
    <row r="26458" spans="1:4">
      <c r="A26458" s="57" t="s">
        <v>61381</v>
      </c>
      <c r="B26458" s="57" t="s">
        <v>12940</v>
      </c>
      <c r="C26458" s="57" t="s">
        <v>61382</v>
      </c>
      <c r="D26458" s="57" t="s">
        <v>61383</v>
      </c>
    </row>
    <row r="26459" spans="1:4">
      <c r="A26459" s="57" t="s">
        <v>61384</v>
      </c>
      <c r="B26459" s="57" t="s">
        <v>12940</v>
      </c>
      <c r="C26459" s="57" t="s">
        <v>61385</v>
      </c>
      <c r="D26459" s="57" t="s">
        <v>61386</v>
      </c>
    </row>
    <row r="26460" spans="1:4">
      <c r="A26460" s="57" t="s">
        <v>61387</v>
      </c>
      <c r="B26460" s="57" t="s">
        <v>12940</v>
      </c>
      <c r="C26460" s="57" t="s">
        <v>61388</v>
      </c>
      <c r="D26460" s="57" t="s">
        <v>61389</v>
      </c>
    </row>
    <row r="26461" spans="1:4">
      <c r="A26461" s="57" t="s">
        <v>61387</v>
      </c>
      <c r="B26461" s="57"/>
      <c r="C26461" s="57" t="s">
        <v>61390</v>
      </c>
      <c r="D26461" s="57" t="s">
        <v>61391</v>
      </c>
    </row>
    <row r="26462" spans="1:4">
      <c r="A26462" s="57" t="s">
        <v>61387</v>
      </c>
      <c r="B26462" s="57"/>
      <c r="C26462" s="57" t="s">
        <v>61392</v>
      </c>
      <c r="D26462" s="57" t="s">
        <v>61393</v>
      </c>
    </row>
    <row r="26463" spans="1:4">
      <c r="A26463" s="57" t="s">
        <v>61387</v>
      </c>
      <c r="B26463" s="57"/>
      <c r="C26463" s="57" t="s">
        <v>61394</v>
      </c>
      <c r="D26463" s="57" t="s">
        <v>61395</v>
      </c>
    </row>
    <row r="26464" spans="1:4">
      <c r="A26464" s="57" t="s">
        <v>61387</v>
      </c>
      <c r="B26464" s="57"/>
      <c r="C26464" s="57" t="s">
        <v>61396</v>
      </c>
      <c r="D26464" s="57" t="s">
        <v>61397</v>
      </c>
    </row>
    <row r="26465" spans="1:4">
      <c r="A26465" s="57" t="s">
        <v>61387</v>
      </c>
      <c r="B26465" s="57"/>
      <c r="C26465" s="57" t="s">
        <v>75702</v>
      </c>
      <c r="D26465" s="57" t="s">
        <v>75703</v>
      </c>
    </row>
    <row r="26466" spans="1:4">
      <c r="A26466" s="57" t="s">
        <v>61387</v>
      </c>
      <c r="B26466" s="57"/>
      <c r="C26466" s="57" t="s">
        <v>75704</v>
      </c>
      <c r="D26466" s="57" t="s">
        <v>75705</v>
      </c>
    </row>
    <row r="26467" spans="1:4">
      <c r="A26467" s="57" t="s">
        <v>61387</v>
      </c>
      <c r="B26467" s="57"/>
      <c r="C26467" s="57" t="s">
        <v>75706</v>
      </c>
      <c r="D26467" s="57" t="s">
        <v>75707</v>
      </c>
    </row>
    <row r="26468" spans="1:4">
      <c r="A26468" s="57" t="s">
        <v>61387</v>
      </c>
      <c r="B26468" s="57"/>
      <c r="C26468" s="57" t="s">
        <v>75708</v>
      </c>
      <c r="D26468" s="57" t="s">
        <v>75709</v>
      </c>
    </row>
    <row r="26469" spans="1:4">
      <c r="A26469" s="57" t="s">
        <v>61398</v>
      </c>
      <c r="B26469" s="57" t="s">
        <v>12940</v>
      </c>
      <c r="C26469" s="57" t="s">
        <v>61399</v>
      </c>
      <c r="D26469" s="57" t="s">
        <v>61400</v>
      </c>
    </row>
    <row r="26470" spans="1:4">
      <c r="A26470" s="57" t="s">
        <v>61401</v>
      </c>
      <c r="B26470" s="57" t="s">
        <v>12940</v>
      </c>
      <c r="C26470" s="57" t="s">
        <v>61402</v>
      </c>
      <c r="D26470" s="57" t="s">
        <v>61403</v>
      </c>
    </row>
    <row r="26471" spans="1:4">
      <c r="A26471" s="57" t="s">
        <v>61404</v>
      </c>
      <c r="B26471" s="57" t="s">
        <v>12940</v>
      </c>
      <c r="C26471" s="57" t="s">
        <v>61405</v>
      </c>
      <c r="D26471" s="57" t="s">
        <v>61406</v>
      </c>
    </row>
    <row r="26472" spans="1:4">
      <c r="A26472" s="57" t="s">
        <v>61407</v>
      </c>
      <c r="B26472" s="57" t="s">
        <v>12940</v>
      </c>
      <c r="C26472" s="57" t="s">
        <v>61408</v>
      </c>
      <c r="D26472" s="57" t="s">
        <v>61409</v>
      </c>
    </row>
    <row r="26473" spans="1:4">
      <c r="A26473" s="57" t="s">
        <v>61407</v>
      </c>
      <c r="B26473" s="57"/>
      <c r="C26473" s="57" t="s">
        <v>61410</v>
      </c>
      <c r="D26473" s="57" t="s">
        <v>61411</v>
      </c>
    </row>
    <row r="26474" spans="1:4">
      <c r="A26474" s="57" t="s">
        <v>61407</v>
      </c>
      <c r="B26474" s="57"/>
      <c r="C26474" s="57" t="s">
        <v>61412</v>
      </c>
      <c r="D26474" s="57" t="s">
        <v>61413</v>
      </c>
    </row>
    <row r="26475" spans="1:4">
      <c r="A26475" s="57" t="s">
        <v>61407</v>
      </c>
      <c r="B26475" s="57"/>
      <c r="C26475" s="57" t="s">
        <v>61414</v>
      </c>
      <c r="D26475" s="57" t="s">
        <v>61413</v>
      </c>
    </row>
    <row r="26476" spans="1:4">
      <c r="A26476" s="57" t="s">
        <v>61407</v>
      </c>
      <c r="B26476" s="57"/>
      <c r="C26476" s="57" t="s">
        <v>61415</v>
      </c>
      <c r="D26476" s="57" t="s">
        <v>61413</v>
      </c>
    </row>
    <row r="26477" spans="1:4">
      <c r="A26477" s="57" t="s">
        <v>61407</v>
      </c>
      <c r="B26477" s="57"/>
      <c r="C26477" s="57" t="s">
        <v>61416</v>
      </c>
      <c r="D26477" s="57" t="s">
        <v>61413</v>
      </c>
    </row>
    <row r="26478" spans="1:4">
      <c r="A26478" s="57" t="s">
        <v>61407</v>
      </c>
      <c r="B26478" s="57"/>
      <c r="C26478" s="57" t="s">
        <v>61417</v>
      </c>
      <c r="D26478" s="57" t="s">
        <v>61418</v>
      </c>
    </row>
    <row r="26479" spans="1:4">
      <c r="A26479" s="57" t="s">
        <v>61407</v>
      </c>
      <c r="B26479" s="57"/>
      <c r="C26479" s="57" t="s">
        <v>61419</v>
      </c>
      <c r="D26479" s="57" t="s">
        <v>61420</v>
      </c>
    </row>
    <row r="26480" spans="1:4">
      <c r="A26480" s="57" t="s">
        <v>61407</v>
      </c>
      <c r="B26480" s="57"/>
      <c r="C26480" s="57" t="s">
        <v>61421</v>
      </c>
      <c r="D26480" s="57" t="s">
        <v>61422</v>
      </c>
    </row>
    <row r="26481" spans="1:4">
      <c r="A26481" s="57" t="s">
        <v>61407</v>
      </c>
      <c r="B26481" s="57"/>
      <c r="C26481" s="57" t="s">
        <v>61423</v>
      </c>
      <c r="D26481" s="57" t="s">
        <v>61424</v>
      </c>
    </row>
    <row r="26482" spans="1:4">
      <c r="A26482" s="57" t="s">
        <v>61407</v>
      </c>
      <c r="B26482" s="57"/>
      <c r="C26482" s="57" t="s">
        <v>61425</v>
      </c>
      <c r="D26482" s="57" t="s">
        <v>61426</v>
      </c>
    </row>
    <row r="26483" spans="1:4">
      <c r="A26483" s="57" t="s">
        <v>61407</v>
      </c>
      <c r="B26483" s="57"/>
      <c r="C26483" s="57" t="s">
        <v>61427</v>
      </c>
      <c r="D26483" s="57" t="s">
        <v>61428</v>
      </c>
    </row>
    <row r="26484" spans="1:4">
      <c r="A26484" s="57" t="s">
        <v>61429</v>
      </c>
      <c r="B26484" s="57" t="s">
        <v>12940</v>
      </c>
      <c r="C26484" s="57" t="s">
        <v>61430</v>
      </c>
      <c r="D26484" s="57" t="s">
        <v>61431</v>
      </c>
    </row>
    <row r="26485" spans="1:4">
      <c r="A26485" s="57" t="s">
        <v>61432</v>
      </c>
      <c r="B26485" s="57" t="s">
        <v>12940</v>
      </c>
      <c r="C26485" s="57" t="s">
        <v>61433</v>
      </c>
      <c r="D26485" s="57" t="s">
        <v>61434</v>
      </c>
    </row>
    <row r="26486" spans="1:4">
      <c r="A26486" s="57" t="s">
        <v>61435</v>
      </c>
      <c r="B26486" s="57" t="s">
        <v>12940</v>
      </c>
      <c r="C26486" s="57" t="s">
        <v>61436</v>
      </c>
      <c r="D26486" s="57" t="s">
        <v>61437</v>
      </c>
    </row>
    <row r="26487" spans="1:4">
      <c r="A26487" s="57" t="s">
        <v>61438</v>
      </c>
      <c r="B26487" s="57" t="s">
        <v>12940</v>
      </c>
      <c r="C26487" s="57" t="s">
        <v>61439</v>
      </c>
      <c r="D26487" s="57" t="s">
        <v>61440</v>
      </c>
    </row>
    <row r="26488" spans="1:4">
      <c r="A26488" s="57" t="s">
        <v>61438</v>
      </c>
      <c r="B26488" s="57"/>
      <c r="C26488" s="57" t="s">
        <v>61441</v>
      </c>
      <c r="D26488" s="57" t="s">
        <v>61442</v>
      </c>
    </row>
    <row r="26489" spans="1:4">
      <c r="A26489" s="57" t="s">
        <v>61438</v>
      </c>
      <c r="B26489" s="57"/>
      <c r="C26489" s="57" t="s">
        <v>61443</v>
      </c>
      <c r="D26489" s="57" t="s">
        <v>61444</v>
      </c>
    </row>
    <row r="26490" spans="1:4">
      <c r="A26490" s="57" t="s">
        <v>61445</v>
      </c>
      <c r="B26490" s="57" t="s">
        <v>12940</v>
      </c>
      <c r="C26490" s="57" t="s">
        <v>61446</v>
      </c>
      <c r="D26490" s="57" t="s">
        <v>61447</v>
      </c>
    </row>
    <row r="26491" spans="1:4">
      <c r="A26491" s="57" t="s">
        <v>61445</v>
      </c>
      <c r="B26491" s="57"/>
      <c r="C26491" s="57" t="s">
        <v>61448</v>
      </c>
      <c r="D26491" s="57" t="s">
        <v>61449</v>
      </c>
    </row>
    <row r="26492" spans="1:4">
      <c r="A26492" s="57" t="s">
        <v>61445</v>
      </c>
      <c r="B26492" s="57"/>
      <c r="C26492" s="57" t="s">
        <v>61450</v>
      </c>
      <c r="D26492" s="57" t="s">
        <v>61451</v>
      </c>
    </row>
    <row r="26493" spans="1:4">
      <c r="A26493" s="57" t="s">
        <v>61445</v>
      </c>
      <c r="B26493" s="57"/>
      <c r="C26493" s="57" t="s">
        <v>75710</v>
      </c>
      <c r="D26493" s="57" t="s">
        <v>75711</v>
      </c>
    </row>
    <row r="26494" spans="1:4">
      <c r="A26494" s="57" t="s">
        <v>61452</v>
      </c>
      <c r="B26494" s="57" t="s">
        <v>12940</v>
      </c>
      <c r="C26494" s="57" t="s">
        <v>61453</v>
      </c>
      <c r="D26494" s="57" t="s">
        <v>61454</v>
      </c>
    </row>
    <row r="26495" spans="1:4">
      <c r="A26495" s="57" t="s">
        <v>61455</v>
      </c>
      <c r="B26495" s="57" t="s">
        <v>12940</v>
      </c>
      <c r="C26495" s="57" t="s">
        <v>61456</v>
      </c>
      <c r="D26495" s="57" t="s">
        <v>61457</v>
      </c>
    </row>
    <row r="26496" spans="1:4">
      <c r="A26496" s="57" t="s">
        <v>61455</v>
      </c>
      <c r="B26496" s="57"/>
      <c r="C26496" s="57" t="s">
        <v>61458</v>
      </c>
      <c r="D26496" s="57" t="s">
        <v>61459</v>
      </c>
    </row>
    <row r="26497" spans="1:4">
      <c r="A26497" s="57" t="s">
        <v>61460</v>
      </c>
      <c r="B26497" s="57" t="s">
        <v>12940</v>
      </c>
      <c r="C26497" s="57" t="s">
        <v>61461</v>
      </c>
      <c r="D26497" s="57" t="s">
        <v>61462</v>
      </c>
    </row>
    <row r="26498" spans="1:4">
      <c r="A26498" s="57" t="s">
        <v>61463</v>
      </c>
      <c r="B26498" s="57" t="s">
        <v>12940</v>
      </c>
      <c r="C26498" s="57" t="s">
        <v>61464</v>
      </c>
      <c r="D26498" s="57" t="s">
        <v>61465</v>
      </c>
    </row>
    <row r="26499" spans="1:4">
      <c r="A26499" s="57" t="s">
        <v>61466</v>
      </c>
      <c r="B26499" s="57" t="s">
        <v>12940</v>
      </c>
      <c r="C26499" s="57" t="s">
        <v>61467</v>
      </c>
      <c r="D26499" s="57" t="s">
        <v>61468</v>
      </c>
    </row>
    <row r="26500" spans="1:4">
      <c r="A26500" s="57" t="s">
        <v>61469</v>
      </c>
      <c r="B26500" s="57" t="s">
        <v>12940</v>
      </c>
      <c r="C26500" s="57" t="s">
        <v>61470</v>
      </c>
      <c r="D26500" s="57" t="s">
        <v>61471</v>
      </c>
    </row>
    <row r="26501" spans="1:4">
      <c r="A26501" s="57" t="s">
        <v>61472</v>
      </c>
      <c r="B26501" s="57" t="s">
        <v>12940</v>
      </c>
      <c r="C26501" s="57" t="s">
        <v>61473</v>
      </c>
      <c r="D26501" s="57" t="s">
        <v>61474</v>
      </c>
    </row>
    <row r="26502" spans="1:4">
      <c r="A26502" s="57" t="s">
        <v>61475</v>
      </c>
      <c r="B26502" s="57" t="s">
        <v>12940</v>
      </c>
      <c r="C26502" s="57" t="s">
        <v>61476</v>
      </c>
      <c r="D26502" s="57" t="s">
        <v>61477</v>
      </c>
    </row>
    <row r="26503" spans="1:4">
      <c r="A26503" s="57" t="s">
        <v>61475</v>
      </c>
      <c r="B26503" s="57"/>
      <c r="C26503" s="57" t="s">
        <v>61478</v>
      </c>
      <c r="D26503" s="57" t="s">
        <v>61479</v>
      </c>
    </row>
    <row r="26504" spans="1:4">
      <c r="A26504" s="57" t="s">
        <v>61475</v>
      </c>
      <c r="B26504" s="57"/>
      <c r="C26504" s="57" t="s">
        <v>61480</v>
      </c>
      <c r="D26504" s="57" t="s">
        <v>61481</v>
      </c>
    </row>
    <row r="26505" spans="1:4">
      <c r="A26505" s="57" t="s">
        <v>61475</v>
      </c>
      <c r="B26505" s="57"/>
      <c r="C26505" s="57" t="s">
        <v>61482</v>
      </c>
      <c r="D26505" s="57" t="s">
        <v>61483</v>
      </c>
    </row>
    <row r="26506" spans="1:4">
      <c r="A26506" s="57" t="s">
        <v>61475</v>
      </c>
      <c r="B26506" s="57"/>
      <c r="C26506" s="57" t="s">
        <v>61484</v>
      </c>
      <c r="D26506" s="57" t="s">
        <v>61485</v>
      </c>
    </row>
    <row r="26507" spans="1:4">
      <c r="A26507" s="57" t="s">
        <v>61475</v>
      </c>
      <c r="B26507" s="57"/>
      <c r="C26507" s="57" t="s">
        <v>61486</v>
      </c>
      <c r="D26507" s="57" t="s">
        <v>61487</v>
      </c>
    </row>
    <row r="26508" spans="1:4">
      <c r="A26508" s="57" t="s">
        <v>61475</v>
      </c>
      <c r="B26508" s="57"/>
      <c r="C26508" s="57" t="s">
        <v>61488</v>
      </c>
      <c r="D26508" s="57" t="s">
        <v>61489</v>
      </c>
    </row>
    <row r="26509" spans="1:4">
      <c r="A26509" s="57" t="s">
        <v>61475</v>
      </c>
      <c r="B26509" s="57"/>
      <c r="C26509" s="57" t="s">
        <v>61490</v>
      </c>
      <c r="D26509" s="57" t="s">
        <v>61491</v>
      </c>
    </row>
    <row r="26510" spans="1:4">
      <c r="A26510" s="57" t="s">
        <v>61475</v>
      </c>
      <c r="B26510" s="57"/>
      <c r="C26510" s="57" t="s">
        <v>61492</v>
      </c>
      <c r="D26510" s="57" t="s">
        <v>61493</v>
      </c>
    </row>
    <row r="26511" spans="1:4">
      <c r="A26511" s="57" t="s">
        <v>61475</v>
      </c>
      <c r="B26511" s="57"/>
      <c r="C26511" s="57" t="s">
        <v>61494</v>
      </c>
      <c r="D26511" s="57" t="s">
        <v>61495</v>
      </c>
    </row>
    <row r="26512" spans="1:4">
      <c r="A26512" s="57" t="s">
        <v>61475</v>
      </c>
      <c r="B26512" s="57"/>
      <c r="C26512" s="57" t="s">
        <v>61496</v>
      </c>
      <c r="D26512" s="57" t="s">
        <v>61497</v>
      </c>
    </row>
    <row r="26513" spans="1:4">
      <c r="A26513" s="57" t="s">
        <v>61475</v>
      </c>
      <c r="B26513" s="57"/>
      <c r="C26513" s="57" t="s">
        <v>61498</v>
      </c>
      <c r="D26513" s="57" t="s">
        <v>61499</v>
      </c>
    </row>
    <row r="26514" spans="1:4">
      <c r="A26514" s="57" t="s">
        <v>61500</v>
      </c>
      <c r="B26514" s="57" t="s">
        <v>12940</v>
      </c>
      <c r="C26514" s="57" t="s">
        <v>61501</v>
      </c>
      <c r="D26514" s="57" t="s">
        <v>61502</v>
      </c>
    </row>
    <row r="26515" spans="1:4">
      <c r="A26515" s="57" t="s">
        <v>61503</v>
      </c>
      <c r="B26515" s="57" t="s">
        <v>12940</v>
      </c>
      <c r="C26515" s="57" t="s">
        <v>61504</v>
      </c>
      <c r="D26515" s="57" t="s">
        <v>61505</v>
      </c>
    </row>
    <row r="26516" spans="1:4">
      <c r="A26516" s="57" t="s">
        <v>61506</v>
      </c>
      <c r="B26516" s="57" t="s">
        <v>12940</v>
      </c>
      <c r="C26516" s="57" t="s">
        <v>61507</v>
      </c>
      <c r="D26516" s="57" t="s">
        <v>61508</v>
      </c>
    </row>
    <row r="26517" spans="1:4">
      <c r="A26517" s="57" t="s">
        <v>61509</v>
      </c>
      <c r="B26517" s="57" t="s">
        <v>12940</v>
      </c>
      <c r="C26517" s="57" t="s">
        <v>61510</v>
      </c>
      <c r="D26517" s="57" t="s">
        <v>61511</v>
      </c>
    </row>
    <row r="26518" spans="1:4">
      <c r="A26518" s="57" t="s">
        <v>61512</v>
      </c>
      <c r="B26518" s="57" t="s">
        <v>12940</v>
      </c>
      <c r="C26518" s="57" t="s">
        <v>61513</v>
      </c>
      <c r="D26518" s="57" t="s">
        <v>61514</v>
      </c>
    </row>
    <row r="26519" spans="1:4">
      <c r="A26519" s="57" t="s">
        <v>61515</v>
      </c>
      <c r="B26519" s="57" t="s">
        <v>12940</v>
      </c>
      <c r="C26519" s="57" t="s">
        <v>61516</v>
      </c>
      <c r="D26519" s="57" t="s">
        <v>61517</v>
      </c>
    </row>
    <row r="26520" spans="1:4">
      <c r="A26520" s="57" t="s">
        <v>61515</v>
      </c>
      <c r="B26520" s="57"/>
      <c r="C26520" s="57" t="s">
        <v>61518</v>
      </c>
      <c r="D26520" s="57" t="s">
        <v>61519</v>
      </c>
    </row>
    <row r="26521" spans="1:4">
      <c r="A26521" s="57" t="s">
        <v>61515</v>
      </c>
      <c r="B26521" s="57"/>
      <c r="C26521" s="57" t="s">
        <v>61520</v>
      </c>
      <c r="D26521" s="57" t="s">
        <v>61521</v>
      </c>
    </row>
    <row r="26522" spans="1:4">
      <c r="A26522" s="57" t="s">
        <v>61522</v>
      </c>
      <c r="B26522" s="57" t="s">
        <v>12940</v>
      </c>
      <c r="C26522" s="57" t="s">
        <v>61523</v>
      </c>
      <c r="D26522" s="57" t="s">
        <v>61524</v>
      </c>
    </row>
    <row r="26523" spans="1:4">
      <c r="A26523" s="57" t="s">
        <v>61525</v>
      </c>
      <c r="B26523" s="57" t="s">
        <v>12940</v>
      </c>
      <c r="C26523" s="57" t="s">
        <v>61526</v>
      </c>
      <c r="D26523" s="57" t="s">
        <v>61527</v>
      </c>
    </row>
    <row r="26524" spans="1:4">
      <c r="A26524" s="57" t="s">
        <v>61528</v>
      </c>
      <c r="B26524" s="57" t="s">
        <v>12940</v>
      </c>
      <c r="C26524" s="57" t="s">
        <v>61529</v>
      </c>
      <c r="D26524" s="57" t="s">
        <v>61530</v>
      </c>
    </row>
    <row r="26525" spans="1:4">
      <c r="A26525" s="57" t="s">
        <v>61531</v>
      </c>
      <c r="B26525" s="57" t="s">
        <v>12940</v>
      </c>
      <c r="C26525" s="57" t="s">
        <v>61532</v>
      </c>
      <c r="D26525" s="57" t="s">
        <v>61533</v>
      </c>
    </row>
    <row r="26526" spans="1:4">
      <c r="A26526" s="57" t="s">
        <v>61534</v>
      </c>
      <c r="B26526" s="57" t="s">
        <v>12940</v>
      </c>
      <c r="C26526" s="57" t="s">
        <v>61535</v>
      </c>
      <c r="D26526" s="57" t="s">
        <v>61536</v>
      </c>
    </row>
    <row r="26527" spans="1:4">
      <c r="A26527" s="57" t="s">
        <v>61537</v>
      </c>
      <c r="B26527" s="57" t="s">
        <v>12940</v>
      </c>
      <c r="C26527" s="57" t="s">
        <v>61538</v>
      </c>
      <c r="D26527" s="57" t="s">
        <v>61539</v>
      </c>
    </row>
    <row r="26528" spans="1:4">
      <c r="A26528" s="57" t="s">
        <v>61540</v>
      </c>
      <c r="B26528" s="57" t="s">
        <v>12940</v>
      </c>
      <c r="C26528" s="57" t="s">
        <v>61541</v>
      </c>
      <c r="D26528" s="57" t="s">
        <v>61542</v>
      </c>
    </row>
    <row r="26529" spans="1:4">
      <c r="A26529" s="57" t="s">
        <v>13650</v>
      </c>
      <c r="B26529" s="57" t="s">
        <v>10607</v>
      </c>
      <c r="C26529" s="57" t="s">
        <v>13651</v>
      </c>
      <c r="D26529" s="57" t="s">
        <v>13652</v>
      </c>
    </row>
    <row r="26530" spans="1:4">
      <c r="A26530" s="57" t="s">
        <v>13653</v>
      </c>
      <c r="B26530" s="57" t="s">
        <v>10859</v>
      </c>
      <c r="C26530" s="57" t="s">
        <v>13654</v>
      </c>
      <c r="D26530" s="57" t="s">
        <v>13655</v>
      </c>
    </row>
    <row r="26531" spans="1:4">
      <c r="A26531" s="57" t="s">
        <v>13653</v>
      </c>
      <c r="B26531" s="57" t="s">
        <v>10859</v>
      </c>
      <c r="C26531" s="57" t="s">
        <v>13656</v>
      </c>
      <c r="D26531" s="57" t="s">
        <v>13657</v>
      </c>
    </row>
    <row r="26532" spans="1:4">
      <c r="A26532" s="57" t="s">
        <v>13653</v>
      </c>
      <c r="B26532" s="57" t="s">
        <v>10859</v>
      </c>
      <c r="C26532" s="57" t="s">
        <v>13658</v>
      </c>
      <c r="D26532" s="57" t="s">
        <v>13659</v>
      </c>
    </row>
    <row r="26533" spans="1:4">
      <c r="A26533" s="57" t="s">
        <v>13653</v>
      </c>
      <c r="B26533" s="57" t="s">
        <v>10859</v>
      </c>
      <c r="C26533" s="57" t="s">
        <v>13660</v>
      </c>
      <c r="D26533" s="57" t="s">
        <v>13661</v>
      </c>
    </row>
    <row r="26534" spans="1:4">
      <c r="A26534" s="57" t="s">
        <v>13653</v>
      </c>
      <c r="B26534" s="57" t="s">
        <v>10859</v>
      </c>
      <c r="C26534" s="57" t="s">
        <v>13662</v>
      </c>
      <c r="D26534" s="57" t="s">
        <v>13663</v>
      </c>
    </row>
    <row r="26535" spans="1:4">
      <c r="A26535" s="57" t="s">
        <v>13653</v>
      </c>
      <c r="B26535" s="57" t="s">
        <v>10859</v>
      </c>
      <c r="C26535" s="57" t="s">
        <v>13664</v>
      </c>
      <c r="D26535" s="57" t="s">
        <v>13665</v>
      </c>
    </row>
    <row r="26536" spans="1:4">
      <c r="A26536" s="57" t="s">
        <v>13653</v>
      </c>
      <c r="B26536" s="57" t="s">
        <v>10859</v>
      </c>
      <c r="C26536" s="57" t="s">
        <v>15707</v>
      </c>
      <c r="D26536" s="57" t="s">
        <v>15708</v>
      </c>
    </row>
    <row r="26537" spans="1:4">
      <c r="A26537" s="57" t="s">
        <v>13653</v>
      </c>
      <c r="B26537" s="57" t="s">
        <v>10859</v>
      </c>
      <c r="C26537" s="57" t="s">
        <v>61543</v>
      </c>
      <c r="D26537" s="57" t="s">
        <v>61544</v>
      </c>
    </row>
    <row r="26538" spans="1:4">
      <c r="A26538" s="57" t="s">
        <v>61545</v>
      </c>
      <c r="B26538" s="57" t="s">
        <v>12940</v>
      </c>
      <c r="C26538" s="57" t="s">
        <v>61546</v>
      </c>
      <c r="D26538" s="57" t="s">
        <v>61547</v>
      </c>
    </row>
    <row r="26539" spans="1:4">
      <c r="A26539" s="57" t="s">
        <v>61545</v>
      </c>
      <c r="B26539" s="57"/>
      <c r="C26539" s="57" t="s">
        <v>61548</v>
      </c>
      <c r="D26539" s="57" t="s">
        <v>61549</v>
      </c>
    </row>
    <row r="26540" spans="1:4">
      <c r="A26540" s="57" t="s">
        <v>61550</v>
      </c>
      <c r="B26540" s="57" t="s">
        <v>12940</v>
      </c>
      <c r="C26540" s="57" t="s">
        <v>61551</v>
      </c>
      <c r="D26540" s="57" t="s">
        <v>61552</v>
      </c>
    </row>
    <row r="26541" spans="1:4">
      <c r="A26541" s="57" t="s">
        <v>61553</v>
      </c>
      <c r="B26541" s="57" t="s">
        <v>12940</v>
      </c>
      <c r="C26541" s="57" t="s">
        <v>61554</v>
      </c>
      <c r="D26541" s="57" t="s">
        <v>61555</v>
      </c>
    </row>
    <row r="26542" spans="1:4">
      <c r="A26542" s="57" t="s">
        <v>61556</v>
      </c>
      <c r="B26542" s="57" t="s">
        <v>12940</v>
      </c>
      <c r="C26542" s="57" t="s">
        <v>61557</v>
      </c>
      <c r="D26542" s="57" t="s">
        <v>61558</v>
      </c>
    </row>
    <row r="26543" spans="1:4">
      <c r="A26543" s="57" t="s">
        <v>61556</v>
      </c>
      <c r="B26543" s="57"/>
      <c r="C26543" s="57" t="s">
        <v>61559</v>
      </c>
      <c r="D26543" s="57" t="s">
        <v>61560</v>
      </c>
    </row>
    <row r="26544" spans="1:4">
      <c r="A26544" s="57" t="s">
        <v>61561</v>
      </c>
      <c r="B26544" s="57" t="s">
        <v>12940</v>
      </c>
      <c r="C26544" s="57" t="s">
        <v>61562</v>
      </c>
      <c r="D26544" s="57" t="s">
        <v>61563</v>
      </c>
    </row>
    <row r="26545" spans="1:4">
      <c r="A26545" s="57" t="s">
        <v>61561</v>
      </c>
      <c r="B26545" s="57"/>
      <c r="C26545" s="57" t="s">
        <v>61564</v>
      </c>
      <c r="D26545" s="57" t="s">
        <v>61565</v>
      </c>
    </row>
    <row r="26546" spans="1:4">
      <c r="A26546" s="57" t="s">
        <v>61561</v>
      </c>
      <c r="B26546" s="57"/>
      <c r="C26546" s="57" t="s">
        <v>61566</v>
      </c>
      <c r="D26546" s="57" t="s">
        <v>61567</v>
      </c>
    </row>
    <row r="26547" spans="1:4">
      <c r="A26547" s="57" t="s">
        <v>61568</v>
      </c>
      <c r="B26547" s="57" t="s">
        <v>12940</v>
      </c>
      <c r="C26547" s="57" t="s">
        <v>61569</v>
      </c>
      <c r="D26547" s="57" t="s">
        <v>61570</v>
      </c>
    </row>
    <row r="26548" spans="1:4">
      <c r="A26548" s="57" t="s">
        <v>61568</v>
      </c>
      <c r="B26548" s="57"/>
      <c r="C26548" s="57" t="s">
        <v>61571</v>
      </c>
      <c r="D26548" s="57" t="s">
        <v>61572</v>
      </c>
    </row>
    <row r="26549" spans="1:4">
      <c r="A26549" s="57" t="s">
        <v>61568</v>
      </c>
      <c r="B26549" s="57"/>
      <c r="C26549" s="57" t="s">
        <v>61573</v>
      </c>
      <c r="D26549" s="57" t="s">
        <v>61574</v>
      </c>
    </row>
    <row r="26550" spans="1:4">
      <c r="A26550" s="57" t="s">
        <v>61568</v>
      </c>
      <c r="B26550" s="57"/>
      <c r="C26550" s="57" t="s">
        <v>61575</v>
      </c>
      <c r="D26550" s="57" t="s">
        <v>61576</v>
      </c>
    </row>
    <row r="26551" spans="1:4">
      <c r="A26551" s="57" t="s">
        <v>61568</v>
      </c>
      <c r="B26551" s="57"/>
      <c r="C26551" s="57" t="s">
        <v>61577</v>
      </c>
      <c r="D26551" s="57" t="s">
        <v>61578</v>
      </c>
    </row>
    <row r="26552" spans="1:4">
      <c r="A26552" s="57" t="s">
        <v>61568</v>
      </c>
      <c r="B26552" s="57"/>
      <c r="C26552" s="57" t="s">
        <v>61579</v>
      </c>
      <c r="D26552" s="57" t="s">
        <v>61580</v>
      </c>
    </row>
    <row r="26553" spans="1:4">
      <c r="A26553" s="57" t="s">
        <v>61568</v>
      </c>
      <c r="B26553" s="57"/>
      <c r="C26553" s="57" t="s">
        <v>61581</v>
      </c>
      <c r="D26553" s="57" t="s">
        <v>61582</v>
      </c>
    </row>
    <row r="26554" spans="1:4">
      <c r="A26554" s="57" t="s">
        <v>61583</v>
      </c>
      <c r="B26554" s="57" t="s">
        <v>12940</v>
      </c>
      <c r="C26554" s="57" t="s">
        <v>61584</v>
      </c>
      <c r="D26554" s="57" t="s">
        <v>61585</v>
      </c>
    </row>
    <row r="26555" spans="1:4">
      <c r="A26555" s="57" t="s">
        <v>61586</v>
      </c>
      <c r="B26555" s="57" t="s">
        <v>12940</v>
      </c>
      <c r="C26555" s="57" t="s">
        <v>61587</v>
      </c>
      <c r="D26555" s="57" t="s">
        <v>61588</v>
      </c>
    </row>
    <row r="26556" spans="1:4">
      <c r="A26556" s="57" t="s">
        <v>61589</v>
      </c>
      <c r="B26556" s="57" t="s">
        <v>12940</v>
      </c>
      <c r="C26556" s="57" t="s">
        <v>61590</v>
      </c>
      <c r="D26556" s="57" t="s">
        <v>61591</v>
      </c>
    </row>
    <row r="26557" spans="1:4">
      <c r="A26557" s="57" t="s">
        <v>61589</v>
      </c>
      <c r="B26557" s="57"/>
      <c r="C26557" s="57" t="s">
        <v>61592</v>
      </c>
      <c r="D26557" s="57" t="s">
        <v>61593</v>
      </c>
    </row>
    <row r="26558" spans="1:4">
      <c r="A26558" s="57" t="s">
        <v>61589</v>
      </c>
      <c r="B26558" s="57"/>
      <c r="C26558" s="57" t="s">
        <v>61594</v>
      </c>
      <c r="D26558" s="57" t="s">
        <v>61595</v>
      </c>
    </row>
    <row r="26559" spans="1:4">
      <c r="A26559" s="57" t="s">
        <v>61596</v>
      </c>
      <c r="B26559" s="57" t="s">
        <v>12940</v>
      </c>
      <c r="C26559" s="57" t="s">
        <v>61597</v>
      </c>
      <c r="D26559" s="57" t="s">
        <v>61598</v>
      </c>
    </row>
    <row r="26560" spans="1:4">
      <c r="A26560" s="57" t="s">
        <v>61596</v>
      </c>
      <c r="B26560" s="57"/>
      <c r="C26560" s="57" t="s">
        <v>61599</v>
      </c>
      <c r="D26560" s="57" t="s">
        <v>61600</v>
      </c>
    </row>
    <row r="26561" spans="1:4">
      <c r="A26561" s="57" t="s">
        <v>61601</v>
      </c>
      <c r="B26561" s="57" t="s">
        <v>12940</v>
      </c>
      <c r="C26561" s="57" t="s">
        <v>61602</v>
      </c>
      <c r="D26561" s="57" t="s">
        <v>61603</v>
      </c>
    </row>
    <row r="26562" spans="1:4">
      <c r="A26562" s="57" t="s">
        <v>61601</v>
      </c>
      <c r="B26562" s="57"/>
      <c r="C26562" s="57" t="s">
        <v>61604</v>
      </c>
      <c r="D26562" s="57" t="s">
        <v>61605</v>
      </c>
    </row>
    <row r="26563" spans="1:4">
      <c r="A26563" s="57" t="s">
        <v>61601</v>
      </c>
      <c r="B26563" s="57"/>
      <c r="C26563" s="57" t="s">
        <v>61606</v>
      </c>
      <c r="D26563" s="57" t="s">
        <v>61607</v>
      </c>
    </row>
    <row r="26564" spans="1:4">
      <c r="A26564" s="57" t="s">
        <v>61601</v>
      </c>
      <c r="B26564" s="57"/>
      <c r="C26564" s="57" t="s">
        <v>61608</v>
      </c>
      <c r="D26564" s="57" t="s">
        <v>61609</v>
      </c>
    </row>
    <row r="26565" spans="1:4">
      <c r="A26565" s="57" t="s">
        <v>61610</v>
      </c>
      <c r="B26565" s="57" t="s">
        <v>12940</v>
      </c>
      <c r="C26565" s="57" t="s">
        <v>61611</v>
      </c>
      <c r="D26565" s="57" t="s">
        <v>61612</v>
      </c>
    </row>
    <row r="26566" spans="1:4">
      <c r="A26566" s="57" t="s">
        <v>61610</v>
      </c>
      <c r="B26566" s="57"/>
      <c r="C26566" s="57" t="s">
        <v>61613</v>
      </c>
      <c r="D26566" s="57" t="s">
        <v>61614</v>
      </c>
    </row>
    <row r="26567" spans="1:4">
      <c r="A26567" s="57" t="s">
        <v>61615</v>
      </c>
      <c r="B26567" s="57" t="s">
        <v>12940</v>
      </c>
      <c r="C26567" s="57" t="s">
        <v>61616</v>
      </c>
      <c r="D26567" s="57" t="s">
        <v>61617</v>
      </c>
    </row>
    <row r="26568" spans="1:4">
      <c r="A26568" s="57" t="s">
        <v>61615</v>
      </c>
      <c r="B26568" s="57"/>
      <c r="C26568" s="57" t="s">
        <v>61618</v>
      </c>
      <c r="D26568" s="57" t="s">
        <v>61619</v>
      </c>
    </row>
    <row r="26569" spans="1:4">
      <c r="A26569" s="57" t="s">
        <v>61620</v>
      </c>
      <c r="B26569" s="57" t="s">
        <v>12940</v>
      </c>
      <c r="C26569" s="57" t="s">
        <v>61621</v>
      </c>
      <c r="D26569" s="57" t="s">
        <v>61622</v>
      </c>
    </row>
    <row r="26570" spans="1:4">
      <c r="A26570" s="57" t="s">
        <v>61623</v>
      </c>
      <c r="B26570" s="57" t="s">
        <v>12940</v>
      </c>
      <c r="C26570" s="57" t="s">
        <v>61624</v>
      </c>
      <c r="D26570" s="57" t="s">
        <v>61625</v>
      </c>
    </row>
    <row r="26571" spans="1:4">
      <c r="A26571" s="57" t="s">
        <v>61623</v>
      </c>
      <c r="B26571" s="57"/>
      <c r="C26571" s="57" t="s">
        <v>61626</v>
      </c>
      <c r="D26571" s="57" t="s">
        <v>61627</v>
      </c>
    </row>
    <row r="26572" spans="1:4">
      <c r="A26572" s="57" t="s">
        <v>61628</v>
      </c>
      <c r="B26572" s="57" t="s">
        <v>12940</v>
      </c>
      <c r="C26572" s="57" t="s">
        <v>61629</v>
      </c>
      <c r="D26572" s="57" t="s">
        <v>61630</v>
      </c>
    </row>
    <row r="26573" spans="1:4">
      <c r="A26573" s="57" t="s">
        <v>61628</v>
      </c>
      <c r="B26573" s="57"/>
      <c r="C26573" s="57" t="s">
        <v>61631</v>
      </c>
      <c r="D26573" s="57" t="s">
        <v>61632</v>
      </c>
    </row>
    <row r="26574" spans="1:4">
      <c r="A26574" s="57" t="s">
        <v>61628</v>
      </c>
      <c r="B26574" s="57"/>
      <c r="C26574" s="57" t="s">
        <v>61633</v>
      </c>
      <c r="D26574" s="57" t="s">
        <v>61634</v>
      </c>
    </row>
    <row r="26575" spans="1:4">
      <c r="A26575" s="57" t="s">
        <v>61628</v>
      </c>
      <c r="B26575" s="57"/>
      <c r="C26575" s="57" t="s">
        <v>61635</v>
      </c>
      <c r="D26575" s="57" t="s">
        <v>61636</v>
      </c>
    </row>
    <row r="26576" spans="1:4">
      <c r="A26576" s="57" t="s">
        <v>61628</v>
      </c>
      <c r="B26576" s="57"/>
      <c r="C26576" s="57" t="s">
        <v>61637</v>
      </c>
      <c r="D26576" s="57" t="s">
        <v>61638</v>
      </c>
    </row>
    <row r="26577" spans="1:4">
      <c r="A26577" s="57" t="s">
        <v>61628</v>
      </c>
      <c r="B26577" s="57"/>
      <c r="C26577" s="57" t="s">
        <v>61639</v>
      </c>
      <c r="D26577" s="57" t="s">
        <v>61640</v>
      </c>
    </row>
    <row r="26578" spans="1:4">
      <c r="A26578" s="57" t="s">
        <v>61641</v>
      </c>
      <c r="B26578" s="57" t="s">
        <v>12940</v>
      </c>
      <c r="C26578" s="57" t="s">
        <v>61642</v>
      </c>
      <c r="D26578" s="57" t="s">
        <v>39296</v>
      </c>
    </row>
    <row r="26579" spans="1:4">
      <c r="A26579" s="57" t="s">
        <v>61643</v>
      </c>
      <c r="B26579" s="57" t="s">
        <v>12940</v>
      </c>
      <c r="C26579" s="57" t="s">
        <v>61644</v>
      </c>
      <c r="D26579" s="57" t="s">
        <v>61645</v>
      </c>
    </row>
    <row r="26580" spans="1:4">
      <c r="A26580" s="57" t="s">
        <v>61646</v>
      </c>
      <c r="B26580" s="57" t="s">
        <v>12940</v>
      </c>
      <c r="C26580" s="57" t="s">
        <v>61647</v>
      </c>
      <c r="D26580" s="57" t="s">
        <v>61648</v>
      </c>
    </row>
    <row r="26581" spans="1:4">
      <c r="A26581" s="57" t="s">
        <v>61649</v>
      </c>
      <c r="B26581" s="57" t="s">
        <v>12940</v>
      </c>
      <c r="C26581" s="57" t="s">
        <v>61650</v>
      </c>
      <c r="D26581" s="57" t="s">
        <v>61651</v>
      </c>
    </row>
    <row r="26582" spans="1:4">
      <c r="A26582" s="57" t="s">
        <v>61649</v>
      </c>
      <c r="B26582" s="57"/>
      <c r="C26582" s="57" t="s">
        <v>61652</v>
      </c>
      <c r="D26582" s="57" t="s">
        <v>61653</v>
      </c>
    </row>
    <row r="26583" spans="1:4">
      <c r="A26583" s="57" t="s">
        <v>61649</v>
      </c>
      <c r="B26583" s="57"/>
      <c r="C26583" s="57" t="s">
        <v>61654</v>
      </c>
      <c r="D26583" s="57" t="s">
        <v>61655</v>
      </c>
    </row>
    <row r="26584" spans="1:4">
      <c r="A26584" s="57" t="s">
        <v>61649</v>
      </c>
      <c r="B26584" s="57"/>
      <c r="C26584" s="57" t="s">
        <v>61656</v>
      </c>
      <c r="D26584" s="57" t="s">
        <v>61657</v>
      </c>
    </row>
    <row r="26585" spans="1:4">
      <c r="A26585" s="57" t="s">
        <v>61649</v>
      </c>
      <c r="B26585" s="57"/>
      <c r="C26585" s="57" t="s">
        <v>61658</v>
      </c>
      <c r="D26585" s="57" t="s">
        <v>61659</v>
      </c>
    </row>
    <row r="26586" spans="1:4">
      <c r="A26586" s="57" t="s">
        <v>61649</v>
      </c>
      <c r="B26586" s="57"/>
      <c r="C26586" s="57" t="s">
        <v>61660</v>
      </c>
      <c r="D26586" s="57" t="s">
        <v>61661</v>
      </c>
    </row>
    <row r="26587" spans="1:4">
      <c r="A26587" s="57" t="s">
        <v>61649</v>
      </c>
      <c r="B26587" s="57"/>
      <c r="C26587" s="57" t="s">
        <v>61662</v>
      </c>
      <c r="D26587" s="57" t="s">
        <v>61663</v>
      </c>
    </row>
    <row r="26588" spans="1:4">
      <c r="A26588" s="57" t="s">
        <v>61649</v>
      </c>
      <c r="B26588" s="57"/>
      <c r="C26588" s="57" t="s">
        <v>61664</v>
      </c>
      <c r="D26588" s="57" t="s">
        <v>61665</v>
      </c>
    </row>
    <row r="26589" spans="1:4">
      <c r="A26589" s="57" t="s">
        <v>61649</v>
      </c>
      <c r="B26589" s="57"/>
      <c r="C26589" s="57" t="s">
        <v>61666</v>
      </c>
      <c r="D26589" s="57" t="s">
        <v>61667</v>
      </c>
    </row>
    <row r="26590" spans="1:4">
      <c r="A26590" s="57" t="s">
        <v>61668</v>
      </c>
      <c r="B26590" s="57" t="s">
        <v>12940</v>
      </c>
      <c r="C26590" s="57" t="s">
        <v>61669</v>
      </c>
      <c r="D26590" s="57" t="s">
        <v>61670</v>
      </c>
    </row>
    <row r="26591" spans="1:4">
      <c r="A26591" s="57" t="s">
        <v>61668</v>
      </c>
      <c r="B26591" s="57"/>
      <c r="C26591" s="57" t="s">
        <v>61671</v>
      </c>
      <c r="D26591" s="57" t="s">
        <v>61672</v>
      </c>
    </row>
    <row r="26592" spans="1:4">
      <c r="A26592" s="57" t="s">
        <v>61668</v>
      </c>
      <c r="B26592" s="57"/>
      <c r="C26592" s="57" t="s">
        <v>61673</v>
      </c>
      <c r="D26592" s="57" t="s">
        <v>58591</v>
      </c>
    </row>
    <row r="26593" spans="1:4">
      <c r="A26593" s="57" t="s">
        <v>61674</v>
      </c>
      <c r="B26593" s="57" t="s">
        <v>12940</v>
      </c>
      <c r="C26593" s="57" t="s">
        <v>61675</v>
      </c>
      <c r="D26593" s="57" t="s">
        <v>61676</v>
      </c>
    </row>
    <row r="26594" spans="1:4">
      <c r="A26594" s="57" t="s">
        <v>61674</v>
      </c>
      <c r="B26594" s="57"/>
      <c r="C26594" s="57" t="s">
        <v>61677</v>
      </c>
      <c r="D26594" s="57" t="s">
        <v>61678</v>
      </c>
    </row>
    <row r="26595" spans="1:4">
      <c r="A26595" s="57" t="s">
        <v>61674</v>
      </c>
      <c r="B26595" s="57"/>
      <c r="C26595" s="57" t="s">
        <v>61679</v>
      </c>
      <c r="D26595" s="57" t="s">
        <v>61680</v>
      </c>
    </row>
    <row r="26596" spans="1:4">
      <c r="A26596" s="57" t="s">
        <v>61674</v>
      </c>
      <c r="B26596" s="57"/>
      <c r="C26596" s="57" t="s">
        <v>61681</v>
      </c>
      <c r="D26596" s="57" t="s">
        <v>61682</v>
      </c>
    </row>
    <row r="26597" spans="1:4">
      <c r="A26597" s="57" t="s">
        <v>61674</v>
      </c>
      <c r="B26597" s="57"/>
      <c r="C26597" s="57" t="s">
        <v>61683</v>
      </c>
      <c r="D26597" s="57" t="s">
        <v>58170</v>
      </c>
    </row>
    <row r="26598" spans="1:4">
      <c r="A26598" s="57" t="s">
        <v>61674</v>
      </c>
      <c r="B26598" s="57"/>
      <c r="C26598" s="57" t="s">
        <v>61684</v>
      </c>
      <c r="D26598" s="57" t="s">
        <v>61685</v>
      </c>
    </row>
    <row r="26599" spans="1:4">
      <c r="A26599" s="57" t="s">
        <v>61674</v>
      </c>
      <c r="B26599" s="57"/>
      <c r="C26599" s="57" t="s">
        <v>61686</v>
      </c>
      <c r="D26599" s="57" t="s">
        <v>61687</v>
      </c>
    </row>
    <row r="26600" spans="1:4">
      <c r="A26600" s="57" t="s">
        <v>61674</v>
      </c>
      <c r="B26600" s="57"/>
      <c r="C26600" s="57" t="s">
        <v>61688</v>
      </c>
      <c r="D26600" s="57" t="s">
        <v>61689</v>
      </c>
    </row>
    <row r="26601" spans="1:4">
      <c r="A26601" s="57" t="s">
        <v>61674</v>
      </c>
      <c r="B26601" s="57"/>
      <c r="C26601" s="57" t="s">
        <v>61690</v>
      </c>
      <c r="D26601" s="57" t="s">
        <v>58168</v>
      </c>
    </row>
    <row r="26602" spans="1:4">
      <c r="A26602" s="57" t="s">
        <v>61674</v>
      </c>
      <c r="B26602" s="57"/>
      <c r="C26602" s="57" t="s">
        <v>61691</v>
      </c>
      <c r="D26602" s="57" t="s">
        <v>61692</v>
      </c>
    </row>
    <row r="26603" spans="1:4">
      <c r="A26603" s="57" t="s">
        <v>61674</v>
      </c>
      <c r="B26603" s="57"/>
      <c r="C26603" s="57" t="s">
        <v>61693</v>
      </c>
      <c r="D26603" s="57" t="s">
        <v>58180</v>
      </c>
    </row>
    <row r="26604" spans="1:4">
      <c r="A26604" s="57" t="s">
        <v>61674</v>
      </c>
      <c r="B26604" s="57"/>
      <c r="C26604" s="57" t="s">
        <v>61694</v>
      </c>
      <c r="D26604" s="57" t="s">
        <v>61695</v>
      </c>
    </row>
    <row r="26605" spans="1:4">
      <c r="A26605" s="57" t="s">
        <v>61674</v>
      </c>
      <c r="B26605" s="57"/>
      <c r="C26605" s="57" t="s">
        <v>61696</v>
      </c>
      <c r="D26605" s="57" t="s">
        <v>61697</v>
      </c>
    </row>
    <row r="26606" spans="1:4">
      <c r="A26606" s="57" t="s">
        <v>61698</v>
      </c>
      <c r="B26606" s="57" t="s">
        <v>12940</v>
      </c>
      <c r="C26606" s="57" t="s">
        <v>61699</v>
      </c>
      <c r="D26606" s="57" t="s">
        <v>61700</v>
      </c>
    </row>
    <row r="26607" spans="1:4">
      <c r="A26607" s="57" t="s">
        <v>61698</v>
      </c>
      <c r="B26607" s="57"/>
      <c r="C26607" s="57" t="s">
        <v>61701</v>
      </c>
      <c r="D26607" s="57" t="s">
        <v>61702</v>
      </c>
    </row>
    <row r="26608" spans="1:4">
      <c r="A26608" s="57" t="s">
        <v>61698</v>
      </c>
      <c r="B26608" s="57"/>
      <c r="C26608" s="57" t="s">
        <v>61703</v>
      </c>
      <c r="D26608" s="57" t="s">
        <v>61704</v>
      </c>
    </row>
    <row r="26609" spans="1:4">
      <c r="A26609" s="57" t="s">
        <v>61698</v>
      </c>
      <c r="B26609" s="57"/>
      <c r="C26609" s="57" t="s">
        <v>61705</v>
      </c>
      <c r="D26609" s="57" t="s">
        <v>61706</v>
      </c>
    </row>
    <row r="26610" spans="1:4">
      <c r="A26610" s="57" t="s">
        <v>61698</v>
      </c>
      <c r="B26610" s="57"/>
      <c r="C26610" s="57" t="s">
        <v>61707</v>
      </c>
      <c r="D26610" s="57" t="s">
        <v>44351</v>
      </c>
    </row>
    <row r="26611" spans="1:4">
      <c r="A26611" s="57" t="s">
        <v>61698</v>
      </c>
      <c r="B26611" s="57"/>
      <c r="C26611" s="57" t="s">
        <v>61708</v>
      </c>
      <c r="D26611" s="57" t="s">
        <v>58584</v>
      </c>
    </row>
    <row r="26612" spans="1:4">
      <c r="A26612" s="57" t="s">
        <v>61709</v>
      </c>
      <c r="B26612" s="57" t="s">
        <v>12940</v>
      </c>
      <c r="C26612" s="57" t="s">
        <v>61710</v>
      </c>
      <c r="D26612" s="57" t="s">
        <v>61711</v>
      </c>
    </row>
    <row r="26613" spans="1:4">
      <c r="A26613" s="57" t="s">
        <v>61709</v>
      </c>
      <c r="B26613" s="57"/>
      <c r="C26613" s="57" t="s">
        <v>61712</v>
      </c>
      <c r="D26613" s="57" t="s">
        <v>58395</v>
      </c>
    </row>
    <row r="26614" spans="1:4">
      <c r="A26614" s="57" t="s">
        <v>61709</v>
      </c>
      <c r="B26614" s="57"/>
      <c r="C26614" s="57" t="s">
        <v>61713</v>
      </c>
      <c r="D26614" s="57" t="s">
        <v>61714</v>
      </c>
    </row>
    <row r="26615" spans="1:4">
      <c r="A26615" s="57" t="s">
        <v>61709</v>
      </c>
      <c r="B26615" s="57"/>
      <c r="C26615" s="57" t="s">
        <v>61715</v>
      </c>
      <c r="D26615" s="57" t="s">
        <v>61716</v>
      </c>
    </row>
    <row r="26616" spans="1:4">
      <c r="A26616" s="57" t="s">
        <v>61709</v>
      </c>
      <c r="B26616" s="57"/>
      <c r="C26616" s="57" t="s">
        <v>61717</v>
      </c>
      <c r="D26616" s="57" t="s">
        <v>58403</v>
      </c>
    </row>
    <row r="26617" spans="1:4">
      <c r="A26617" s="57" t="s">
        <v>61718</v>
      </c>
      <c r="B26617" s="57" t="s">
        <v>12940</v>
      </c>
      <c r="C26617" s="57" t="s">
        <v>61719</v>
      </c>
      <c r="D26617" s="57" t="s">
        <v>61720</v>
      </c>
    </row>
    <row r="26618" spans="1:4">
      <c r="A26618" s="57" t="s">
        <v>61721</v>
      </c>
      <c r="B26618" s="57" t="s">
        <v>12940</v>
      </c>
      <c r="C26618" s="57" t="s">
        <v>61722</v>
      </c>
      <c r="D26618" s="57" t="s">
        <v>61723</v>
      </c>
    </row>
    <row r="26619" spans="1:4">
      <c r="A26619" s="57" t="s">
        <v>61724</v>
      </c>
      <c r="B26619" s="57" t="s">
        <v>12940</v>
      </c>
      <c r="C26619" s="57" t="s">
        <v>61725</v>
      </c>
      <c r="D26619" s="57" t="s">
        <v>61726</v>
      </c>
    </row>
    <row r="26620" spans="1:4">
      <c r="A26620" s="57" t="s">
        <v>61727</v>
      </c>
      <c r="B26620" s="57" t="s">
        <v>12940</v>
      </c>
      <c r="C26620" s="57" t="s">
        <v>61728</v>
      </c>
      <c r="D26620" s="57" t="s">
        <v>61729</v>
      </c>
    </row>
    <row r="26621" spans="1:4">
      <c r="A26621" s="57" t="s">
        <v>61730</v>
      </c>
      <c r="B26621" s="57" t="s">
        <v>12940</v>
      </c>
      <c r="C26621" s="57" t="s">
        <v>61731</v>
      </c>
      <c r="D26621" s="57" t="s">
        <v>61732</v>
      </c>
    </row>
    <row r="26622" spans="1:4">
      <c r="A26622" s="57" t="s">
        <v>61733</v>
      </c>
      <c r="B26622" s="57" t="s">
        <v>12940</v>
      </c>
      <c r="C26622" s="57" t="s">
        <v>61734</v>
      </c>
      <c r="D26622" s="57" t="s">
        <v>61735</v>
      </c>
    </row>
    <row r="26623" spans="1:4">
      <c r="A26623" s="57" t="s">
        <v>61733</v>
      </c>
      <c r="B26623" s="57"/>
      <c r="C26623" s="57" t="s">
        <v>61736</v>
      </c>
      <c r="D26623" s="57" t="s">
        <v>61737</v>
      </c>
    </row>
    <row r="26624" spans="1:4">
      <c r="A26624" s="57" t="s">
        <v>13666</v>
      </c>
      <c r="B26624" s="57" t="s">
        <v>10840</v>
      </c>
      <c r="C26624" s="57" t="s">
        <v>13667</v>
      </c>
      <c r="D26624" s="57" t="s">
        <v>13668</v>
      </c>
    </row>
    <row r="26625" spans="1:4">
      <c r="A26625" s="57" t="s">
        <v>13666</v>
      </c>
      <c r="B26625" s="57" t="s">
        <v>10840</v>
      </c>
      <c r="C26625" s="57" t="s">
        <v>15709</v>
      </c>
      <c r="D26625" s="57" t="s">
        <v>15710</v>
      </c>
    </row>
    <row r="26626" spans="1:4">
      <c r="A26626" s="57" t="s">
        <v>13669</v>
      </c>
      <c r="B26626" s="57" t="s">
        <v>10575</v>
      </c>
      <c r="C26626" s="57" t="s">
        <v>13670</v>
      </c>
      <c r="D26626" s="57" t="s">
        <v>13671</v>
      </c>
    </row>
    <row r="26627" spans="1:4">
      <c r="A26627" s="57" t="s">
        <v>13672</v>
      </c>
      <c r="B26627" s="57" t="s">
        <v>10853</v>
      </c>
      <c r="C26627" s="57" t="s">
        <v>13673</v>
      </c>
      <c r="D26627" s="57" t="s">
        <v>13674</v>
      </c>
    </row>
    <row r="26628" spans="1:4">
      <c r="A26628" s="57" t="s">
        <v>61738</v>
      </c>
      <c r="B26628" s="57" t="s">
        <v>12940</v>
      </c>
      <c r="C26628" s="57" t="s">
        <v>61739</v>
      </c>
      <c r="D26628" s="57" t="s">
        <v>61740</v>
      </c>
    </row>
    <row r="26629" spans="1:4">
      <c r="A26629" s="57" t="s">
        <v>61741</v>
      </c>
      <c r="B26629" s="57" t="s">
        <v>12940</v>
      </c>
      <c r="C26629" s="57" t="s">
        <v>61742</v>
      </c>
      <c r="D26629" s="57" t="s">
        <v>61743</v>
      </c>
    </row>
    <row r="26630" spans="1:4">
      <c r="A26630" s="57" t="s">
        <v>61744</v>
      </c>
      <c r="B26630" s="57" t="s">
        <v>12940</v>
      </c>
      <c r="C26630" s="57" t="s">
        <v>61745</v>
      </c>
      <c r="D26630" s="57" t="s">
        <v>61746</v>
      </c>
    </row>
    <row r="26631" spans="1:4">
      <c r="A26631" s="57" t="s">
        <v>61747</v>
      </c>
      <c r="B26631" s="57" t="s">
        <v>12940</v>
      </c>
      <c r="C26631" s="57" t="s">
        <v>61748</v>
      </c>
      <c r="D26631" s="57" t="s">
        <v>61749</v>
      </c>
    </row>
    <row r="26632" spans="1:4">
      <c r="A26632" s="57" t="s">
        <v>61747</v>
      </c>
      <c r="B26632" s="57"/>
      <c r="C26632" s="57" t="s">
        <v>61750</v>
      </c>
      <c r="D26632" s="57" t="s">
        <v>61751</v>
      </c>
    </row>
    <row r="26633" spans="1:4">
      <c r="A26633" s="57" t="s">
        <v>61752</v>
      </c>
      <c r="B26633" s="57" t="s">
        <v>12940</v>
      </c>
      <c r="C26633" s="57" t="s">
        <v>61753</v>
      </c>
      <c r="D26633" s="57" t="s">
        <v>61754</v>
      </c>
    </row>
    <row r="26634" spans="1:4">
      <c r="A26634" s="57" t="s">
        <v>61752</v>
      </c>
      <c r="B26634" s="57"/>
      <c r="C26634" s="57" t="s">
        <v>61755</v>
      </c>
      <c r="D26634" s="57" t="s">
        <v>61756</v>
      </c>
    </row>
    <row r="26635" spans="1:4">
      <c r="A26635" s="57" t="s">
        <v>61752</v>
      </c>
      <c r="B26635" s="57"/>
      <c r="C26635" s="57" t="s">
        <v>61757</v>
      </c>
      <c r="D26635" s="57" t="s">
        <v>61758</v>
      </c>
    </row>
    <row r="26636" spans="1:4">
      <c r="A26636" s="57" t="s">
        <v>61752</v>
      </c>
      <c r="B26636" s="57"/>
      <c r="C26636" s="57" t="s">
        <v>61759</v>
      </c>
      <c r="D26636" s="57" t="s">
        <v>61760</v>
      </c>
    </row>
    <row r="26637" spans="1:4">
      <c r="A26637" s="57" t="s">
        <v>61752</v>
      </c>
      <c r="B26637" s="57"/>
      <c r="C26637" s="57" t="s">
        <v>61761</v>
      </c>
      <c r="D26637" s="57" t="s">
        <v>61762</v>
      </c>
    </row>
    <row r="26638" spans="1:4">
      <c r="A26638" s="57" t="s">
        <v>61752</v>
      </c>
      <c r="B26638" s="57"/>
      <c r="C26638" s="57" t="s">
        <v>61763</v>
      </c>
      <c r="D26638" s="57" t="s">
        <v>61764</v>
      </c>
    </row>
    <row r="26639" spans="1:4">
      <c r="A26639" s="57" t="s">
        <v>61765</v>
      </c>
      <c r="B26639" s="57" t="s">
        <v>12940</v>
      </c>
      <c r="C26639" s="57" t="s">
        <v>61766</v>
      </c>
      <c r="D26639" s="57" t="s">
        <v>61767</v>
      </c>
    </row>
    <row r="26640" spans="1:4">
      <c r="A26640" s="57" t="s">
        <v>61768</v>
      </c>
      <c r="B26640" s="57" t="s">
        <v>12940</v>
      </c>
      <c r="C26640" s="57" t="s">
        <v>61769</v>
      </c>
      <c r="D26640" s="57" t="s">
        <v>61770</v>
      </c>
    </row>
    <row r="26641" spans="1:4">
      <c r="A26641" s="57" t="s">
        <v>61768</v>
      </c>
      <c r="B26641" s="57"/>
      <c r="C26641" s="57" t="s">
        <v>61771</v>
      </c>
      <c r="D26641" s="57" t="s">
        <v>61772</v>
      </c>
    </row>
    <row r="26642" spans="1:4">
      <c r="A26642" s="57" t="s">
        <v>61768</v>
      </c>
      <c r="B26642" s="57"/>
      <c r="C26642" s="57" t="s">
        <v>61773</v>
      </c>
      <c r="D26642" s="57" t="s">
        <v>61774</v>
      </c>
    </row>
    <row r="26643" spans="1:4">
      <c r="A26643" s="57" t="s">
        <v>61768</v>
      </c>
      <c r="B26643" s="57"/>
      <c r="C26643" s="57" t="s">
        <v>75712</v>
      </c>
      <c r="D26643" s="57" t="s">
        <v>75713</v>
      </c>
    </row>
    <row r="26644" spans="1:4">
      <c r="A26644" s="57" t="s">
        <v>13675</v>
      </c>
      <c r="B26644" s="57" t="s">
        <v>10878</v>
      </c>
      <c r="C26644" s="57" t="s">
        <v>13676</v>
      </c>
      <c r="D26644" s="57" t="s">
        <v>13677</v>
      </c>
    </row>
    <row r="26645" spans="1:4">
      <c r="A26645" s="57" t="s">
        <v>17705</v>
      </c>
      <c r="B26645" s="57" t="s">
        <v>10878</v>
      </c>
      <c r="C26645" s="57" t="s">
        <v>17706</v>
      </c>
      <c r="D26645" s="57" t="s">
        <v>17707</v>
      </c>
    </row>
    <row r="26646" spans="1:4">
      <c r="A26646" s="57" t="s">
        <v>13678</v>
      </c>
      <c r="B26646" s="57" t="s">
        <v>10490</v>
      </c>
      <c r="C26646" s="57" t="s">
        <v>13679</v>
      </c>
      <c r="D26646" s="57" t="s">
        <v>13680</v>
      </c>
    </row>
    <row r="26647" spans="1:4">
      <c r="A26647" s="57" t="s">
        <v>61775</v>
      </c>
      <c r="B26647" s="57" t="s">
        <v>12940</v>
      </c>
      <c r="C26647" s="57" t="s">
        <v>61776</v>
      </c>
      <c r="D26647" s="57" t="s">
        <v>61777</v>
      </c>
    </row>
    <row r="26648" spans="1:4">
      <c r="A26648" s="57" t="s">
        <v>61775</v>
      </c>
      <c r="B26648" s="57"/>
      <c r="C26648" s="57" t="s">
        <v>61778</v>
      </c>
      <c r="D26648" s="57" t="s">
        <v>61779</v>
      </c>
    </row>
    <row r="26649" spans="1:4">
      <c r="A26649" s="57" t="s">
        <v>13681</v>
      </c>
      <c r="B26649" s="57" t="s">
        <v>10689</v>
      </c>
      <c r="C26649" s="57" t="s">
        <v>13682</v>
      </c>
      <c r="D26649" s="57" t="s">
        <v>13683</v>
      </c>
    </row>
    <row r="26650" spans="1:4">
      <c r="A26650" s="57" t="s">
        <v>13681</v>
      </c>
      <c r="B26650" s="57" t="s">
        <v>10689</v>
      </c>
      <c r="C26650" s="57" t="s">
        <v>13684</v>
      </c>
      <c r="D26650" s="57" t="s">
        <v>13251</v>
      </c>
    </row>
    <row r="26651" spans="1:4">
      <c r="A26651" s="57" t="s">
        <v>13681</v>
      </c>
      <c r="B26651" s="57" t="s">
        <v>10689</v>
      </c>
      <c r="C26651" s="57" t="s">
        <v>13685</v>
      </c>
      <c r="D26651" s="57" t="s">
        <v>13263</v>
      </c>
    </row>
    <row r="26652" spans="1:4">
      <c r="A26652" s="57" t="s">
        <v>13681</v>
      </c>
      <c r="B26652" s="57" t="s">
        <v>10689</v>
      </c>
      <c r="C26652" s="57" t="s">
        <v>15711</v>
      </c>
      <c r="D26652" s="57" t="s">
        <v>15712</v>
      </c>
    </row>
    <row r="26653" spans="1:4">
      <c r="A26653" s="57" t="s">
        <v>61780</v>
      </c>
      <c r="B26653" s="57" t="s">
        <v>12940</v>
      </c>
      <c r="C26653" s="57" t="s">
        <v>61781</v>
      </c>
      <c r="D26653" s="57" t="s">
        <v>54965</v>
      </c>
    </row>
    <row r="26654" spans="1:4">
      <c r="A26654" s="57" t="s">
        <v>61782</v>
      </c>
      <c r="B26654" s="57" t="s">
        <v>12940</v>
      </c>
      <c r="C26654" s="57" t="s">
        <v>61783</v>
      </c>
      <c r="D26654" s="57" t="s">
        <v>61784</v>
      </c>
    </row>
    <row r="26655" spans="1:4">
      <c r="A26655" s="57" t="s">
        <v>61785</v>
      </c>
      <c r="B26655" s="57" t="s">
        <v>12940</v>
      </c>
      <c r="C26655" s="57" t="s">
        <v>61786</v>
      </c>
      <c r="D26655" s="57" t="s">
        <v>61787</v>
      </c>
    </row>
    <row r="26656" spans="1:4">
      <c r="A26656" s="57" t="s">
        <v>13686</v>
      </c>
      <c r="B26656" s="57" t="s">
        <v>10655</v>
      </c>
      <c r="C26656" s="57" t="s">
        <v>13687</v>
      </c>
      <c r="D26656" s="57" t="s">
        <v>13688</v>
      </c>
    </row>
    <row r="26657" spans="1:4">
      <c r="A26657" s="57" t="s">
        <v>13686</v>
      </c>
      <c r="B26657" s="57" t="s">
        <v>10655</v>
      </c>
      <c r="C26657" s="57" t="s">
        <v>15713</v>
      </c>
      <c r="D26657" s="57" t="s">
        <v>15714</v>
      </c>
    </row>
    <row r="26658" spans="1:4">
      <c r="A26658" s="57" t="s">
        <v>13686</v>
      </c>
      <c r="B26658" s="57" t="s">
        <v>10655</v>
      </c>
      <c r="C26658" s="57" t="s">
        <v>75714</v>
      </c>
      <c r="D26658" s="57" t="s">
        <v>75715</v>
      </c>
    </row>
    <row r="26659" spans="1:4">
      <c r="A26659" s="57" t="s">
        <v>61788</v>
      </c>
      <c r="B26659" s="57" t="s">
        <v>12940</v>
      </c>
      <c r="C26659" s="57" t="s">
        <v>61789</v>
      </c>
      <c r="D26659" s="57" t="s">
        <v>61790</v>
      </c>
    </row>
    <row r="26660" spans="1:4">
      <c r="A26660" s="57" t="s">
        <v>61788</v>
      </c>
      <c r="B26660" s="57"/>
      <c r="C26660" s="57" t="s">
        <v>61791</v>
      </c>
      <c r="D26660" s="57" t="s">
        <v>61792</v>
      </c>
    </row>
    <row r="26661" spans="1:4">
      <c r="A26661" s="57" t="s">
        <v>61788</v>
      </c>
      <c r="B26661" s="57"/>
      <c r="C26661" s="57" t="s">
        <v>61793</v>
      </c>
      <c r="D26661" s="57" t="s">
        <v>61794</v>
      </c>
    </row>
    <row r="26662" spans="1:4">
      <c r="A26662" s="57" t="s">
        <v>61788</v>
      </c>
      <c r="B26662" s="57"/>
      <c r="C26662" s="57" t="s">
        <v>61795</v>
      </c>
      <c r="D26662" s="57" t="s">
        <v>61796</v>
      </c>
    </row>
    <row r="26663" spans="1:4">
      <c r="A26663" s="57" t="s">
        <v>61797</v>
      </c>
      <c r="B26663" s="57" t="s">
        <v>12940</v>
      </c>
      <c r="C26663" s="57" t="s">
        <v>61798</v>
      </c>
      <c r="D26663" s="57" t="s">
        <v>61799</v>
      </c>
    </row>
    <row r="26664" spans="1:4">
      <c r="A26664" s="57" t="s">
        <v>61800</v>
      </c>
      <c r="B26664" s="57" t="s">
        <v>12940</v>
      </c>
      <c r="C26664" s="57" t="s">
        <v>61801</v>
      </c>
      <c r="D26664" s="57" t="s">
        <v>61802</v>
      </c>
    </row>
    <row r="26665" spans="1:4">
      <c r="A26665" s="57" t="s">
        <v>13689</v>
      </c>
      <c r="B26665" s="57" t="s">
        <v>10546</v>
      </c>
      <c r="C26665" s="57" t="s">
        <v>13690</v>
      </c>
      <c r="D26665" s="57" t="s">
        <v>13691</v>
      </c>
    </row>
    <row r="26666" spans="1:4">
      <c r="A26666" s="57" t="s">
        <v>61803</v>
      </c>
      <c r="B26666" s="57" t="s">
        <v>12940</v>
      </c>
      <c r="C26666" s="57" t="s">
        <v>61804</v>
      </c>
      <c r="D26666" s="57" t="s">
        <v>61805</v>
      </c>
    </row>
    <row r="26667" spans="1:4">
      <c r="A26667" s="57" t="s">
        <v>61806</v>
      </c>
      <c r="B26667" s="57" t="s">
        <v>12940</v>
      </c>
      <c r="C26667" s="57" t="s">
        <v>61807</v>
      </c>
      <c r="D26667" s="57" t="s">
        <v>61808</v>
      </c>
    </row>
    <row r="26668" spans="1:4">
      <c r="A26668" s="57" t="s">
        <v>61809</v>
      </c>
      <c r="B26668" s="57" t="s">
        <v>12940</v>
      </c>
      <c r="C26668" s="57" t="s">
        <v>61810</v>
      </c>
      <c r="D26668" s="57" t="s">
        <v>61811</v>
      </c>
    </row>
    <row r="26669" spans="1:4">
      <c r="A26669" s="57" t="s">
        <v>61809</v>
      </c>
      <c r="B26669" s="57"/>
      <c r="C26669" s="57" t="s">
        <v>61812</v>
      </c>
      <c r="D26669" s="57" t="s">
        <v>61813</v>
      </c>
    </row>
    <row r="26670" spans="1:4">
      <c r="A26670" s="57" t="s">
        <v>61814</v>
      </c>
      <c r="B26670" s="57" t="s">
        <v>12940</v>
      </c>
      <c r="C26670" s="57" t="s">
        <v>61815</v>
      </c>
      <c r="D26670" s="57" t="s">
        <v>61816</v>
      </c>
    </row>
    <row r="26671" spans="1:4">
      <c r="A26671" s="57" t="s">
        <v>61817</v>
      </c>
      <c r="B26671" s="57" t="s">
        <v>12940</v>
      </c>
      <c r="C26671" s="57" t="s">
        <v>61818</v>
      </c>
      <c r="D26671" s="57" t="s">
        <v>61819</v>
      </c>
    </row>
    <row r="26672" spans="1:4">
      <c r="A26672" s="57" t="s">
        <v>61820</v>
      </c>
      <c r="B26672" s="57" t="s">
        <v>12940</v>
      </c>
      <c r="C26672" s="57" t="s">
        <v>61821</v>
      </c>
      <c r="D26672" s="57" t="s">
        <v>61822</v>
      </c>
    </row>
    <row r="26673" spans="1:4">
      <c r="A26673" s="57" t="s">
        <v>61823</v>
      </c>
      <c r="B26673" s="57" t="s">
        <v>12940</v>
      </c>
      <c r="C26673" s="57" t="s">
        <v>61824</v>
      </c>
      <c r="D26673" s="57" t="s">
        <v>61825</v>
      </c>
    </row>
    <row r="26674" spans="1:4">
      <c r="A26674" s="57" t="s">
        <v>61826</v>
      </c>
      <c r="B26674" s="57" t="s">
        <v>12940</v>
      </c>
      <c r="C26674" s="57" t="s">
        <v>61827</v>
      </c>
      <c r="D26674" s="57" t="s">
        <v>61828</v>
      </c>
    </row>
    <row r="26675" spans="1:4">
      <c r="A26675" s="57" t="s">
        <v>61829</v>
      </c>
      <c r="B26675" s="57" t="s">
        <v>12940</v>
      </c>
      <c r="C26675" s="57" t="s">
        <v>61830</v>
      </c>
      <c r="D26675" s="57" t="s">
        <v>61831</v>
      </c>
    </row>
    <row r="26676" spans="1:4">
      <c r="A26676" s="57" t="s">
        <v>61832</v>
      </c>
      <c r="B26676" s="57" t="s">
        <v>12940</v>
      </c>
      <c r="C26676" s="57" t="s">
        <v>61833</v>
      </c>
      <c r="D26676" s="57" t="s">
        <v>61834</v>
      </c>
    </row>
    <row r="26677" spans="1:4">
      <c r="A26677" s="57" t="s">
        <v>61832</v>
      </c>
      <c r="B26677" s="57"/>
      <c r="C26677" s="57" t="s">
        <v>61835</v>
      </c>
      <c r="D26677" s="57" t="s">
        <v>61836</v>
      </c>
    </row>
    <row r="26678" spans="1:4">
      <c r="A26678" s="57" t="s">
        <v>13692</v>
      </c>
      <c r="B26678" s="57" t="s">
        <v>10870</v>
      </c>
      <c r="C26678" s="57" t="s">
        <v>13693</v>
      </c>
      <c r="D26678" s="57" t="s">
        <v>13694</v>
      </c>
    </row>
    <row r="26679" spans="1:4">
      <c r="A26679" s="57" t="s">
        <v>61837</v>
      </c>
      <c r="B26679" s="57" t="s">
        <v>12940</v>
      </c>
      <c r="C26679" s="57" t="s">
        <v>61838</v>
      </c>
      <c r="D26679" s="57" t="s">
        <v>61839</v>
      </c>
    </row>
    <row r="26680" spans="1:4">
      <c r="A26680" s="57" t="s">
        <v>61840</v>
      </c>
      <c r="B26680" s="57" t="s">
        <v>12940</v>
      </c>
      <c r="C26680" s="57" t="s">
        <v>61841</v>
      </c>
      <c r="D26680" s="57" t="s">
        <v>61842</v>
      </c>
    </row>
    <row r="26681" spans="1:4">
      <c r="A26681" s="57" t="s">
        <v>61843</v>
      </c>
      <c r="B26681" s="57" t="s">
        <v>12940</v>
      </c>
      <c r="C26681" s="57" t="s">
        <v>61844</v>
      </c>
      <c r="D26681" s="57" t="s">
        <v>61845</v>
      </c>
    </row>
    <row r="26682" spans="1:4">
      <c r="A26682" s="57" t="s">
        <v>61843</v>
      </c>
      <c r="B26682" s="57"/>
      <c r="C26682" s="57" t="s">
        <v>61846</v>
      </c>
      <c r="D26682" s="57" t="s">
        <v>61847</v>
      </c>
    </row>
    <row r="26683" spans="1:4">
      <c r="A26683" s="57" t="s">
        <v>61843</v>
      </c>
      <c r="B26683" s="57"/>
      <c r="C26683" s="57" t="s">
        <v>61848</v>
      </c>
      <c r="D26683" s="57" t="s">
        <v>61849</v>
      </c>
    </row>
    <row r="26684" spans="1:4">
      <c r="A26684" s="57" t="s">
        <v>61850</v>
      </c>
      <c r="B26684" s="57" t="s">
        <v>12940</v>
      </c>
      <c r="C26684" s="57" t="s">
        <v>61851</v>
      </c>
      <c r="D26684" s="57" t="s">
        <v>61852</v>
      </c>
    </row>
    <row r="26685" spans="1:4">
      <c r="A26685" s="57" t="s">
        <v>61853</v>
      </c>
      <c r="B26685" s="57" t="s">
        <v>12940</v>
      </c>
      <c r="C26685" s="57" t="s">
        <v>61854</v>
      </c>
      <c r="D26685" s="57" t="s">
        <v>61855</v>
      </c>
    </row>
    <row r="26686" spans="1:4">
      <c r="A26686" s="57" t="s">
        <v>61853</v>
      </c>
      <c r="B26686" s="57"/>
      <c r="C26686" s="57" t="s">
        <v>61856</v>
      </c>
      <c r="D26686" s="57" t="s">
        <v>61857</v>
      </c>
    </row>
    <row r="26687" spans="1:4">
      <c r="A26687" s="57" t="s">
        <v>61853</v>
      </c>
      <c r="B26687" s="57"/>
      <c r="C26687" s="57" t="s">
        <v>61858</v>
      </c>
      <c r="D26687" s="57" t="s">
        <v>61859</v>
      </c>
    </row>
    <row r="26688" spans="1:4">
      <c r="A26688" s="57" t="s">
        <v>61853</v>
      </c>
      <c r="B26688" s="57"/>
      <c r="C26688" s="57" t="s">
        <v>61860</v>
      </c>
      <c r="D26688" s="57" t="s">
        <v>61861</v>
      </c>
    </row>
    <row r="26689" spans="1:4">
      <c r="A26689" s="57" t="s">
        <v>61853</v>
      </c>
      <c r="B26689" s="57"/>
      <c r="C26689" s="57" t="s">
        <v>61862</v>
      </c>
      <c r="D26689" s="57" t="s">
        <v>61863</v>
      </c>
    </row>
    <row r="26690" spans="1:4">
      <c r="A26690" s="57" t="s">
        <v>61853</v>
      </c>
      <c r="B26690" s="57"/>
      <c r="C26690" s="57" t="s">
        <v>75716</v>
      </c>
      <c r="D26690" s="57" t="s">
        <v>75717</v>
      </c>
    </row>
    <row r="26691" spans="1:4">
      <c r="A26691" s="57" t="s">
        <v>61864</v>
      </c>
      <c r="B26691" s="57" t="s">
        <v>12940</v>
      </c>
      <c r="C26691" s="57" t="s">
        <v>61865</v>
      </c>
      <c r="D26691" s="57" t="s">
        <v>61866</v>
      </c>
    </row>
    <row r="26692" spans="1:4">
      <c r="A26692" s="57" t="s">
        <v>61864</v>
      </c>
      <c r="B26692" s="57"/>
      <c r="C26692" s="57" t="s">
        <v>61867</v>
      </c>
      <c r="D26692" s="57" t="s">
        <v>61868</v>
      </c>
    </row>
    <row r="26693" spans="1:4">
      <c r="A26693" s="57" t="s">
        <v>61864</v>
      </c>
      <c r="B26693" s="57"/>
      <c r="C26693" s="57" t="s">
        <v>61869</v>
      </c>
      <c r="D26693" s="57" t="s">
        <v>61870</v>
      </c>
    </row>
    <row r="26694" spans="1:4">
      <c r="A26694" s="57" t="s">
        <v>61864</v>
      </c>
      <c r="B26694" s="57"/>
      <c r="C26694" s="57" t="s">
        <v>61871</v>
      </c>
      <c r="D26694" s="57" t="s">
        <v>61872</v>
      </c>
    </row>
    <row r="26695" spans="1:4">
      <c r="A26695" s="57" t="s">
        <v>61864</v>
      </c>
      <c r="B26695" s="57"/>
      <c r="C26695" s="57" t="s">
        <v>61873</v>
      </c>
      <c r="D26695" s="57" t="s">
        <v>61874</v>
      </c>
    </row>
    <row r="26696" spans="1:4">
      <c r="A26696" s="57" t="s">
        <v>61864</v>
      </c>
      <c r="B26696" s="57"/>
      <c r="C26696" s="57" t="s">
        <v>61875</v>
      </c>
      <c r="D26696" s="57" t="s">
        <v>61876</v>
      </c>
    </row>
    <row r="26697" spans="1:4">
      <c r="A26697" s="57" t="s">
        <v>61864</v>
      </c>
      <c r="B26697" s="57"/>
      <c r="C26697" s="57" t="s">
        <v>61877</v>
      </c>
      <c r="D26697" s="57" t="s">
        <v>61878</v>
      </c>
    </row>
    <row r="26698" spans="1:4">
      <c r="A26698" s="57" t="s">
        <v>61864</v>
      </c>
      <c r="B26698" s="57"/>
      <c r="C26698" s="57" t="s">
        <v>61879</v>
      </c>
      <c r="D26698" s="57" t="s">
        <v>61880</v>
      </c>
    </row>
    <row r="26699" spans="1:4">
      <c r="A26699" s="57" t="s">
        <v>61864</v>
      </c>
      <c r="B26699" s="57"/>
      <c r="C26699" s="57" t="s">
        <v>61881</v>
      </c>
      <c r="D26699" s="57" t="s">
        <v>61882</v>
      </c>
    </row>
    <row r="26700" spans="1:4">
      <c r="A26700" s="57" t="s">
        <v>61864</v>
      </c>
      <c r="B26700" s="57"/>
      <c r="C26700" s="57" t="s">
        <v>75718</v>
      </c>
      <c r="D26700" s="57" t="s">
        <v>75719</v>
      </c>
    </row>
    <row r="26701" spans="1:4">
      <c r="A26701" s="57" t="s">
        <v>61864</v>
      </c>
      <c r="B26701" s="57"/>
      <c r="C26701" s="57" t="s">
        <v>75720</v>
      </c>
      <c r="D26701" s="57" t="s">
        <v>75721</v>
      </c>
    </row>
    <row r="26702" spans="1:4">
      <c r="A26702" s="57" t="s">
        <v>61864</v>
      </c>
      <c r="B26702" s="57"/>
      <c r="C26702" s="57" t="s">
        <v>76837</v>
      </c>
      <c r="D26702" s="57" t="s">
        <v>76838</v>
      </c>
    </row>
    <row r="26703" spans="1:4">
      <c r="A26703" s="57" t="s">
        <v>61883</v>
      </c>
      <c r="B26703" s="57" t="s">
        <v>12940</v>
      </c>
      <c r="C26703" s="57" t="s">
        <v>61884</v>
      </c>
      <c r="D26703" s="57" t="s">
        <v>61885</v>
      </c>
    </row>
    <row r="26704" spans="1:4">
      <c r="A26704" s="57" t="s">
        <v>61883</v>
      </c>
      <c r="B26704" s="57"/>
      <c r="C26704" s="57" t="s">
        <v>61886</v>
      </c>
      <c r="D26704" s="57" t="s">
        <v>61887</v>
      </c>
    </row>
    <row r="26705" spans="1:4">
      <c r="A26705" s="57" t="s">
        <v>61883</v>
      </c>
      <c r="B26705" s="57"/>
      <c r="C26705" s="57" t="s">
        <v>61888</v>
      </c>
      <c r="D26705" s="57" t="s">
        <v>61889</v>
      </c>
    </row>
    <row r="26706" spans="1:4">
      <c r="A26706" s="57" t="s">
        <v>13695</v>
      </c>
      <c r="B26706" s="57" t="s">
        <v>10678</v>
      </c>
      <c r="C26706" s="57" t="s">
        <v>13696</v>
      </c>
      <c r="D26706" s="57" t="s">
        <v>13697</v>
      </c>
    </row>
    <row r="26707" spans="1:4">
      <c r="A26707" s="57" t="s">
        <v>61890</v>
      </c>
      <c r="B26707" s="57" t="s">
        <v>12940</v>
      </c>
      <c r="C26707" s="57" t="s">
        <v>61891</v>
      </c>
      <c r="D26707" s="57" t="s">
        <v>61892</v>
      </c>
    </row>
    <row r="26708" spans="1:4">
      <c r="A26708" s="57" t="s">
        <v>61890</v>
      </c>
      <c r="B26708" s="57"/>
      <c r="C26708" s="57" t="s">
        <v>61893</v>
      </c>
      <c r="D26708" s="57" t="s">
        <v>61894</v>
      </c>
    </row>
    <row r="26709" spans="1:4">
      <c r="A26709" s="57" t="s">
        <v>61890</v>
      </c>
      <c r="B26709" s="57"/>
      <c r="C26709" s="57" t="s">
        <v>61895</v>
      </c>
      <c r="D26709" s="57" t="s">
        <v>61896</v>
      </c>
    </row>
    <row r="26710" spans="1:4">
      <c r="A26710" s="57" t="s">
        <v>61890</v>
      </c>
      <c r="B26710" s="57"/>
      <c r="C26710" s="57" t="s">
        <v>61897</v>
      </c>
      <c r="D26710" s="57" t="s">
        <v>61898</v>
      </c>
    </row>
    <row r="26711" spans="1:4">
      <c r="A26711" s="57" t="s">
        <v>61890</v>
      </c>
      <c r="B26711" s="57"/>
      <c r="C26711" s="57" t="s">
        <v>61899</v>
      </c>
      <c r="D26711" s="57" t="s">
        <v>61900</v>
      </c>
    </row>
    <row r="26712" spans="1:4">
      <c r="A26712" s="57" t="s">
        <v>61890</v>
      </c>
      <c r="B26712" s="57"/>
      <c r="C26712" s="57" t="s">
        <v>61901</v>
      </c>
      <c r="D26712" s="57" t="s">
        <v>61902</v>
      </c>
    </row>
    <row r="26713" spans="1:4">
      <c r="A26713" s="57" t="s">
        <v>61903</v>
      </c>
      <c r="B26713" s="57" t="s">
        <v>12940</v>
      </c>
      <c r="C26713" s="57" t="s">
        <v>61904</v>
      </c>
      <c r="D26713" s="57" t="s">
        <v>61905</v>
      </c>
    </row>
    <row r="26714" spans="1:4">
      <c r="A26714" s="57" t="s">
        <v>61906</v>
      </c>
      <c r="B26714" s="57" t="s">
        <v>12940</v>
      </c>
      <c r="C26714" s="57" t="s">
        <v>61907</v>
      </c>
      <c r="D26714" s="57" t="s">
        <v>61908</v>
      </c>
    </row>
    <row r="26715" spans="1:4">
      <c r="A26715" s="57" t="s">
        <v>61906</v>
      </c>
      <c r="B26715" s="57"/>
      <c r="C26715" s="57" t="s">
        <v>61909</v>
      </c>
      <c r="D26715" s="57" t="s">
        <v>61910</v>
      </c>
    </row>
    <row r="26716" spans="1:4">
      <c r="A26716" s="57" t="s">
        <v>61911</v>
      </c>
      <c r="B26716" s="57" t="s">
        <v>12940</v>
      </c>
      <c r="C26716" s="57" t="s">
        <v>61912</v>
      </c>
      <c r="D26716" s="57" t="s">
        <v>61913</v>
      </c>
    </row>
    <row r="26717" spans="1:4">
      <c r="A26717" s="57" t="s">
        <v>13698</v>
      </c>
      <c r="B26717" s="57" t="s">
        <v>10753</v>
      </c>
      <c r="C26717" s="57" t="s">
        <v>13699</v>
      </c>
      <c r="D26717" s="57" t="s">
        <v>13700</v>
      </c>
    </row>
    <row r="26718" spans="1:4">
      <c r="A26718" s="57" t="s">
        <v>61914</v>
      </c>
      <c r="B26718" s="57" t="s">
        <v>12940</v>
      </c>
      <c r="C26718" s="57" t="s">
        <v>61915</v>
      </c>
      <c r="D26718" s="57" t="s">
        <v>61916</v>
      </c>
    </row>
    <row r="26719" spans="1:4">
      <c r="A26719" s="57" t="s">
        <v>61914</v>
      </c>
      <c r="B26719" s="57"/>
      <c r="C26719" s="57" t="s">
        <v>61917</v>
      </c>
      <c r="D26719" s="57" t="s">
        <v>61918</v>
      </c>
    </row>
    <row r="26720" spans="1:4">
      <c r="A26720" s="57" t="s">
        <v>13701</v>
      </c>
      <c r="B26720" s="57" t="s">
        <v>10846</v>
      </c>
      <c r="C26720" s="57" t="s">
        <v>13702</v>
      </c>
      <c r="D26720" s="57" t="s">
        <v>13703</v>
      </c>
    </row>
    <row r="26721" spans="1:4">
      <c r="A26721" s="57" t="s">
        <v>61919</v>
      </c>
      <c r="B26721" s="57" t="s">
        <v>12940</v>
      </c>
      <c r="C26721" s="57" t="s">
        <v>61920</v>
      </c>
      <c r="D26721" s="57" t="s">
        <v>61921</v>
      </c>
    </row>
    <row r="26722" spans="1:4">
      <c r="A26722" s="57" t="s">
        <v>61919</v>
      </c>
      <c r="B26722" s="57"/>
      <c r="C26722" s="57" t="s">
        <v>61922</v>
      </c>
      <c r="D26722" s="57" t="s">
        <v>61923</v>
      </c>
    </row>
    <row r="26723" spans="1:4">
      <c r="A26723" s="57" t="s">
        <v>61924</v>
      </c>
      <c r="B26723" s="57" t="s">
        <v>12940</v>
      </c>
      <c r="C26723" s="57" t="s">
        <v>61925</v>
      </c>
      <c r="D26723" s="57" t="s">
        <v>19034</v>
      </c>
    </row>
    <row r="26724" spans="1:4">
      <c r="A26724" s="57" t="s">
        <v>61926</v>
      </c>
      <c r="B26724" s="57" t="s">
        <v>12940</v>
      </c>
      <c r="C26724" s="57" t="s">
        <v>61927</v>
      </c>
      <c r="D26724" s="57" t="s">
        <v>61928</v>
      </c>
    </row>
    <row r="26725" spans="1:4">
      <c r="A26725" s="57" t="s">
        <v>61929</v>
      </c>
      <c r="B26725" s="57" t="s">
        <v>12940</v>
      </c>
      <c r="C26725" s="57" t="s">
        <v>61930</v>
      </c>
      <c r="D26725" s="57" t="s">
        <v>61931</v>
      </c>
    </row>
    <row r="26726" spans="1:4">
      <c r="A26726" s="57" t="s">
        <v>61929</v>
      </c>
      <c r="B26726" s="57"/>
      <c r="C26726" s="57" t="s">
        <v>61932</v>
      </c>
      <c r="D26726" s="57" t="s">
        <v>61933</v>
      </c>
    </row>
    <row r="26727" spans="1:4">
      <c r="A26727" s="57" t="s">
        <v>61929</v>
      </c>
      <c r="B26727" s="57"/>
      <c r="C26727" s="57" t="s">
        <v>61934</v>
      </c>
      <c r="D26727" s="57" t="s">
        <v>61935</v>
      </c>
    </row>
    <row r="26728" spans="1:4">
      <c r="A26728" s="57" t="s">
        <v>61936</v>
      </c>
      <c r="B26728" s="57" t="s">
        <v>12940</v>
      </c>
      <c r="C26728" s="57" t="s">
        <v>61937</v>
      </c>
      <c r="D26728" s="57" t="s">
        <v>61938</v>
      </c>
    </row>
    <row r="26729" spans="1:4">
      <c r="A26729" s="57" t="s">
        <v>61939</v>
      </c>
      <c r="B26729" s="57" t="s">
        <v>12940</v>
      </c>
      <c r="C26729" s="57" t="s">
        <v>61940</v>
      </c>
      <c r="D26729" s="57" t="s">
        <v>61941</v>
      </c>
    </row>
    <row r="26730" spans="1:4">
      <c r="A26730" s="57" t="s">
        <v>61939</v>
      </c>
      <c r="B26730" s="57"/>
      <c r="C26730" s="57" t="s">
        <v>61942</v>
      </c>
      <c r="D26730" s="57" t="s">
        <v>61943</v>
      </c>
    </row>
    <row r="26731" spans="1:4">
      <c r="A26731" s="57" t="s">
        <v>61944</v>
      </c>
      <c r="B26731" s="57" t="s">
        <v>12940</v>
      </c>
      <c r="C26731" s="57" t="s">
        <v>61945</v>
      </c>
      <c r="D26731" s="57" t="s">
        <v>61946</v>
      </c>
    </row>
    <row r="26732" spans="1:4">
      <c r="A26732" s="57" t="s">
        <v>61944</v>
      </c>
      <c r="B26732" s="57"/>
      <c r="C26732" s="57" t="s">
        <v>68279</v>
      </c>
      <c r="D26732" s="57" t="s">
        <v>75722</v>
      </c>
    </row>
    <row r="26733" spans="1:4">
      <c r="A26733" s="57" t="s">
        <v>61947</v>
      </c>
      <c r="B26733" s="57" t="s">
        <v>12940</v>
      </c>
      <c r="C26733" s="57" t="s">
        <v>61948</v>
      </c>
      <c r="D26733" s="57" t="s">
        <v>61949</v>
      </c>
    </row>
    <row r="26734" spans="1:4">
      <c r="A26734" s="57" t="s">
        <v>61950</v>
      </c>
      <c r="B26734" s="57" t="s">
        <v>12940</v>
      </c>
      <c r="C26734" s="57" t="s">
        <v>61951</v>
      </c>
      <c r="D26734" s="57" t="s">
        <v>61952</v>
      </c>
    </row>
    <row r="26735" spans="1:4">
      <c r="A26735" s="57" t="s">
        <v>61953</v>
      </c>
      <c r="B26735" s="57" t="s">
        <v>12940</v>
      </c>
      <c r="C26735" s="57" t="s">
        <v>61954</v>
      </c>
      <c r="D26735" s="57" t="s">
        <v>61955</v>
      </c>
    </row>
    <row r="26736" spans="1:4">
      <c r="A26736" s="57" t="s">
        <v>61953</v>
      </c>
      <c r="B26736" s="57"/>
      <c r="C26736" s="57" t="s">
        <v>61956</v>
      </c>
      <c r="D26736" s="57" t="s">
        <v>61957</v>
      </c>
    </row>
    <row r="26737" spans="1:4">
      <c r="A26737" s="57" t="s">
        <v>61953</v>
      </c>
      <c r="B26737" s="57"/>
      <c r="C26737" s="57" t="s">
        <v>61958</v>
      </c>
      <c r="D26737" s="57" t="s">
        <v>61959</v>
      </c>
    </row>
    <row r="26738" spans="1:4">
      <c r="A26738" s="57" t="s">
        <v>61960</v>
      </c>
      <c r="B26738" s="57" t="s">
        <v>12940</v>
      </c>
      <c r="C26738" s="57" t="s">
        <v>61961</v>
      </c>
      <c r="D26738" s="57" t="s">
        <v>61962</v>
      </c>
    </row>
    <row r="26739" spans="1:4">
      <c r="A26739" s="57" t="s">
        <v>61963</v>
      </c>
      <c r="B26739" s="57" t="s">
        <v>12940</v>
      </c>
      <c r="C26739" s="57" t="s">
        <v>61964</v>
      </c>
      <c r="D26739" s="57" t="s">
        <v>61965</v>
      </c>
    </row>
    <row r="26740" spans="1:4">
      <c r="A26740" s="57" t="s">
        <v>61963</v>
      </c>
      <c r="B26740" s="57"/>
      <c r="C26740" s="57" t="s">
        <v>61966</v>
      </c>
      <c r="D26740" s="57" t="s">
        <v>61967</v>
      </c>
    </row>
    <row r="26741" spans="1:4">
      <c r="A26741" s="57" t="s">
        <v>61963</v>
      </c>
      <c r="B26741" s="57"/>
      <c r="C26741" s="57" t="s">
        <v>61968</v>
      </c>
      <c r="D26741" s="57" t="s">
        <v>61969</v>
      </c>
    </row>
    <row r="26742" spans="1:4">
      <c r="A26742" s="57" t="s">
        <v>61970</v>
      </c>
      <c r="B26742" s="57" t="s">
        <v>12940</v>
      </c>
      <c r="C26742" s="57" t="s">
        <v>61971</v>
      </c>
      <c r="D26742" s="57" t="s">
        <v>61972</v>
      </c>
    </row>
    <row r="26743" spans="1:4">
      <c r="A26743" s="57" t="s">
        <v>61970</v>
      </c>
      <c r="B26743" s="57"/>
      <c r="C26743" s="57" t="s">
        <v>61973</v>
      </c>
      <c r="D26743" s="57" t="s">
        <v>61974</v>
      </c>
    </row>
    <row r="26744" spans="1:4">
      <c r="A26744" s="57" t="s">
        <v>61970</v>
      </c>
      <c r="B26744" s="57"/>
      <c r="C26744" s="57" t="s">
        <v>61975</v>
      </c>
      <c r="D26744" s="57" t="s">
        <v>61976</v>
      </c>
    </row>
    <row r="26745" spans="1:4">
      <c r="A26745" s="57" t="s">
        <v>61977</v>
      </c>
      <c r="B26745" s="57" t="s">
        <v>12940</v>
      </c>
      <c r="C26745" s="57" t="s">
        <v>61978</v>
      </c>
      <c r="D26745" s="57" t="s">
        <v>19034</v>
      </c>
    </row>
    <row r="26746" spans="1:4">
      <c r="A26746" s="57" t="s">
        <v>61979</v>
      </c>
      <c r="B26746" s="57" t="s">
        <v>12940</v>
      </c>
      <c r="C26746" s="57" t="s">
        <v>61980</v>
      </c>
      <c r="D26746" s="57" t="s">
        <v>61981</v>
      </c>
    </row>
    <row r="26747" spans="1:4">
      <c r="A26747" s="57" t="s">
        <v>61982</v>
      </c>
      <c r="B26747" s="57" t="s">
        <v>12940</v>
      </c>
      <c r="C26747" s="57" t="s">
        <v>61983</v>
      </c>
      <c r="D26747" s="57" t="s">
        <v>61984</v>
      </c>
    </row>
    <row r="26748" spans="1:4">
      <c r="A26748" s="57" t="s">
        <v>61982</v>
      </c>
      <c r="B26748" s="57"/>
      <c r="C26748" s="57" t="s">
        <v>61985</v>
      </c>
      <c r="D26748" s="57" t="s">
        <v>61986</v>
      </c>
    </row>
    <row r="26749" spans="1:4">
      <c r="A26749" s="57" t="s">
        <v>61982</v>
      </c>
      <c r="B26749" s="57"/>
      <c r="C26749" s="57" t="s">
        <v>61987</v>
      </c>
      <c r="D26749" s="57" t="s">
        <v>61988</v>
      </c>
    </row>
    <row r="26750" spans="1:4">
      <c r="A26750" s="57" t="s">
        <v>61982</v>
      </c>
      <c r="B26750" s="57"/>
      <c r="C26750" s="57" t="s">
        <v>61989</v>
      </c>
      <c r="D26750" s="57" t="s">
        <v>61990</v>
      </c>
    </row>
    <row r="26751" spans="1:4">
      <c r="A26751" s="57" t="s">
        <v>61982</v>
      </c>
      <c r="B26751" s="57"/>
      <c r="C26751" s="57" t="s">
        <v>61991</v>
      </c>
      <c r="D26751" s="57" t="s">
        <v>61992</v>
      </c>
    </row>
    <row r="26752" spans="1:4">
      <c r="A26752" s="57" t="s">
        <v>61982</v>
      </c>
      <c r="B26752" s="57"/>
      <c r="C26752" s="57" t="s">
        <v>75723</v>
      </c>
      <c r="D26752" s="57" t="s">
        <v>75724</v>
      </c>
    </row>
    <row r="26753" spans="1:4">
      <c r="A26753" s="57" t="s">
        <v>61993</v>
      </c>
      <c r="B26753" s="57" t="s">
        <v>12940</v>
      </c>
      <c r="C26753" s="57" t="s">
        <v>61994</v>
      </c>
      <c r="D26753" s="57" t="s">
        <v>61995</v>
      </c>
    </row>
    <row r="26754" spans="1:4">
      <c r="A26754" s="57" t="s">
        <v>61996</v>
      </c>
      <c r="B26754" s="57" t="s">
        <v>12940</v>
      </c>
      <c r="C26754" s="57" t="s">
        <v>61997</v>
      </c>
      <c r="D26754" s="57" t="s">
        <v>61998</v>
      </c>
    </row>
    <row r="26755" spans="1:4">
      <c r="A26755" s="57" t="s">
        <v>61996</v>
      </c>
      <c r="B26755" s="57"/>
      <c r="C26755" s="57" t="s">
        <v>61999</v>
      </c>
      <c r="D26755" s="57" t="s">
        <v>62000</v>
      </c>
    </row>
    <row r="26756" spans="1:4">
      <c r="A26756" s="57" t="s">
        <v>62001</v>
      </c>
      <c r="B26756" s="57" t="s">
        <v>12940</v>
      </c>
      <c r="C26756" s="57" t="s">
        <v>62002</v>
      </c>
      <c r="D26756" s="57" t="s">
        <v>62003</v>
      </c>
    </row>
    <row r="26757" spans="1:4">
      <c r="A26757" s="57" t="s">
        <v>62001</v>
      </c>
      <c r="B26757" s="57"/>
      <c r="C26757" s="57" t="s">
        <v>62004</v>
      </c>
      <c r="D26757" s="57" t="s">
        <v>62005</v>
      </c>
    </row>
    <row r="26758" spans="1:4">
      <c r="A26758" s="57" t="s">
        <v>62001</v>
      </c>
      <c r="B26758" s="57"/>
      <c r="C26758" s="57" t="s">
        <v>62006</v>
      </c>
      <c r="D26758" s="57" t="s">
        <v>62007</v>
      </c>
    </row>
    <row r="26759" spans="1:4">
      <c r="A26759" s="57" t="s">
        <v>62008</v>
      </c>
      <c r="B26759" s="57" t="s">
        <v>12940</v>
      </c>
      <c r="C26759" s="57" t="s">
        <v>62009</v>
      </c>
      <c r="D26759" s="57" t="s">
        <v>62010</v>
      </c>
    </row>
    <row r="26760" spans="1:4">
      <c r="A26760" s="57" t="s">
        <v>62008</v>
      </c>
      <c r="B26760" s="57"/>
      <c r="C26760" s="57" t="s">
        <v>62011</v>
      </c>
      <c r="D26760" s="57" t="s">
        <v>62012</v>
      </c>
    </row>
    <row r="26761" spans="1:4">
      <c r="A26761" s="57" t="s">
        <v>62013</v>
      </c>
      <c r="B26761" s="57" t="s">
        <v>12940</v>
      </c>
      <c r="C26761" s="57" t="s">
        <v>62014</v>
      </c>
      <c r="D26761" s="57" t="s">
        <v>62015</v>
      </c>
    </row>
    <row r="26762" spans="1:4">
      <c r="A26762" s="57" t="s">
        <v>62013</v>
      </c>
      <c r="B26762" s="57"/>
      <c r="C26762" s="57" t="s">
        <v>62016</v>
      </c>
      <c r="D26762" s="57" t="s">
        <v>62017</v>
      </c>
    </row>
    <row r="26763" spans="1:4">
      <c r="A26763" s="57" t="s">
        <v>62013</v>
      </c>
      <c r="B26763" s="57"/>
      <c r="C26763" s="57" t="s">
        <v>62018</v>
      </c>
      <c r="D26763" s="57" t="s">
        <v>62019</v>
      </c>
    </row>
    <row r="26764" spans="1:4">
      <c r="A26764" s="57" t="s">
        <v>62013</v>
      </c>
      <c r="B26764" s="57"/>
      <c r="C26764" s="57" t="s">
        <v>62020</v>
      </c>
      <c r="D26764" s="57" t="s">
        <v>62021</v>
      </c>
    </row>
    <row r="26765" spans="1:4">
      <c r="A26765" s="57" t="s">
        <v>62013</v>
      </c>
      <c r="B26765" s="57"/>
      <c r="C26765" s="57" t="s">
        <v>62022</v>
      </c>
      <c r="D26765" s="57" t="s">
        <v>62023</v>
      </c>
    </row>
    <row r="26766" spans="1:4">
      <c r="A26766" s="57" t="s">
        <v>62024</v>
      </c>
      <c r="B26766" s="57" t="s">
        <v>12940</v>
      </c>
      <c r="C26766" s="57" t="s">
        <v>62025</v>
      </c>
      <c r="D26766" s="57" t="s">
        <v>62026</v>
      </c>
    </row>
    <row r="26767" spans="1:4">
      <c r="A26767" s="57" t="s">
        <v>62027</v>
      </c>
      <c r="B26767" s="57" t="s">
        <v>12940</v>
      </c>
      <c r="C26767" s="57" t="s">
        <v>62028</v>
      </c>
      <c r="D26767" s="57" t="s">
        <v>62029</v>
      </c>
    </row>
    <row r="26768" spans="1:4">
      <c r="A26768" s="57" t="s">
        <v>62027</v>
      </c>
      <c r="B26768" s="57"/>
      <c r="C26768" s="57" t="s">
        <v>62030</v>
      </c>
      <c r="D26768" s="57" t="s">
        <v>62031</v>
      </c>
    </row>
    <row r="26769" spans="1:4">
      <c r="A26769" s="57" t="s">
        <v>13704</v>
      </c>
      <c r="B26769" s="57" t="s">
        <v>10940</v>
      </c>
      <c r="C26769" s="57" t="s">
        <v>13705</v>
      </c>
      <c r="D26769" s="57" t="s">
        <v>13706</v>
      </c>
    </row>
    <row r="26770" spans="1:4">
      <c r="A26770" s="57" t="s">
        <v>13704</v>
      </c>
      <c r="B26770" s="57" t="s">
        <v>10940</v>
      </c>
      <c r="C26770" s="57" t="s">
        <v>13707</v>
      </c>
      <c r="D26770" s="57" t="s">
        <v>13708</v>
      </c>
    </row>
    <row r="26771" spans="1:4">
      <c r="A26771" s="57" t="s">
        <v>13704</v>
      </c>
      <c r="B26771" s="57" t="s">
        <v>10940</v>
      </c>
      <c r="C26771" s="57" t="s">
        <v>13709</v>
      </c>
      <c r="D26771" s="57" t="s">
        <v>15715</v>
      </c>
    </row>
    <row r="26772" spans="1:4">
      <c r="A26772" s="57" t="s">
        <v>13704</v>
      </c>
      <c r="B26772" s="57" t="s">
        <v>10940</v>
      </c>
      <c r="C26772" s="57" t="s">
        <v>17708</v>
      </c>
      <c r="D26772" s="57" t="s">
        <v>17709</v>
      </c>
    </row>
    <row r="26773" spans="1:4">
      <c r="A26773" s="57" t="s">
        <v>62032</v>
      </c>
      <c r="B26773" s="57" t="s">
        <v>12940</v>
      </c>
      <c r="C26773" s="57" t="s">
        <v>62033</v>
      </c>
      <c r="D26773" s="57" t="s">
        <v>62034</v>
      </c>
    </row>
    <row r="26774" spans="1:4">
      <c r="A26774" s="57" t="s">
        <v>62032</v>
      </c>
      <c r="B26774" s="57"/>
      <c r="C26774" s="57" t="s">
        <v>62035</v>
      </c>
      <c r="D26774" s="57" t="s">
        <v>62036</v>
      </c>
    </row>
    <row r="26775" spans="1:4">
      <c r="A26775" s="57" t="s">
        <v>62032</v>
      </c>
      <c r="B26775" s="57"/>
      <c r="C26775" s="57" t="s">
        <v>62037</v>
      </c>
      <c r="D26775" s="57" t="s">
        <v>62038</v>
      </c>
    </row>
    <row r="26776" spans="1:4">
      <c r="A26776" s="57" t="s">
        <v>62039</v>
      </c>
      <c r="B26776" s="57" t="s">
        <v>12940</v>
      </c>
      <c r="C26776" s="57" t="s">
        <v>62040</v>
      </c>
      <c r="D26776" s="57" t="s">
        <v>62041</v>
      </c>
    </row>
    <row r="26777" spans="1:4">
      <c r="A26777" s="57" t="s">
        <v>62039</v>
      </c>
      <c r="B26777" s="57"/>
      <c r="C26777" s="57" t="s">
        <v>62042</v>
      </c>
      <c r="D26777" s="57" t="s">
        <v>62043</v>
      </c>
    </row>
    <row r="26778" spans="1:4">
      <c r="A26778" s="57" t="s">
        <v>62039</v>
      </c>
      <c r="B26778" s="57"/>
      <c r="C26778" s="57" t="s">
        <v>62044</v>
      </c>
      <c r="D26778" s="57" t="s">
        <v>62045</v>
      </c>
    </row>
    <row r="26779" spans="1:4">
      <c r="A26779" s="57" t="s">
        <v>62039</v>
      </c>
      <c r="B26779" s="57"/>
      <c r="C26779" s="57" t="s">
        <v>62046</v>
      </c>
      <c r="D26779" s="57" t="s">
        <v>62047</v>
      </c>
    </row>
    <row r="26780" spans="1:4">
      <c r="A26780" s="57" t="s">
        <v>62039</v>
      </c>
      <c r="B26780" s="57"/>
      <c r="C26780" s="57" t="s">
        <v>62048</v>
      </c>
      <c r="D26780" s="57" t="s">
        <v>62049</v>
      </c>
    </row>
    <row r="26781" spans="1:4">
      <c r="A26781" s="57" t="s">
        <v>62039</v>
      </c>
      <c r="B26781" s="57"/>
      <c r="C26781" s="57" t="s">
        <v>62050</v>
      </c>
      <c r="D26781" s="57" t="s">
        <v>62051</v>
      </c>
    </row>
    <row r="26782" spans="1:4">
      <c r="A26782" s="57" t="s">
        <v>62052</v>
      </c>
      <c r="B26782" s="57" t="s">
        <v>12940</v>
      </c>
      <c r="C26782" s="57" t="s">
        <v>62053</v>
      </c>
      <c r="D26782" s="57" t="s">
        <v>62054</v>
      </c>
    </row>
    <row r="26783" spans="1:4">
      <c r="A26783" s="57" t="s">
        <v>62055</v>
      </c>
      <c r="B26783" s="57" t="s">
        <v>12940</v>
      </c>
      <c r="C26783" s="57" t="s">
        <v>62056</v>
      </c>
      <c r="D26783" s="57" t="s">
        <v>62057</v>
      </c>
    </row>
    <row r="26784" spans="1:4">
      <c r="A26784" s="57" t="s">
        <v>62055</v>
      </c>
      <c r="B26784" s="57"/>
      <c r="C26784" s="57" t="s">
        <v>62058</v>
      </c>
      <c r="D26784" s="57" t="s">
        <v>62059</v>
      </c>
    </row>
    <row r="26785" spans="1:4">
      <c r="A26785" s="57" t="s">
        <v>62055</v>
      </c>
      <c r="B26785" s="57"/>
      <c r="C26785" s="57" t="s">
        <v>62060</v>
      </c>
      <c r="D26785" s="57" t="s">
        <v>62061</v>
      </c>
    </row>
    <row r="26786" spans="1:4">
      <c r="A26786" s="57" t="s">
        <v>62055</v>
      </c>
      <c r="B26786" s="57"/>
      <c r="C26786" s="57" t="s">
        <v>62062</v>
      </c>
      <c r="D26786" s="57" t="s">
        <v>62063</v>
      </c>
    </row>
    <row r="26787" spans="1:4">
      <c r="A26787" s="57" t="s">
        <v>62055</v>
      </c>
      <c r="B26787" s="57"/>
      <c r="C26787" s="57" t="s">
        <v>62064</v>
      </c>
      <c r="D26787" s="57" t="s">
        <v>62065</v>
      </c>
    </row>
    <row r="26788" spans="1:4">
      <c r="A26788" s="57" t="s">
        <v>62055</v>
      </c>
      <c r="B26788" s="57"/>
      <c r="C26788" s="57" t="s">
        <v>62066</v>
      </c>
      <c r="D26788" s="57" t="s">
        <v>62067</v>
      </c>
    </row>
    <row r="26789" spans="1:4">
      <c r="A26789" s="57" t="s">
        <v>62055</v>
      </c>
      <c r="B26789" s="57"/>
      <c r="C26789" s="57" t="s">
        <v>62068</v>
      </c>
      <c r="D26789" s="57" t="s">
        <v>62069</v>
      </c>
    </row>
    <row r="26790" spans="1:4">
      <c r="A26790" s="57" t="s">
        <v>62055</v>
      </c>
      <c r="B26790" s="57"/>
      <c r="C26790" s="57" t="s">
        <v>62070</v>
      </c>
      <c r="D26790" s="57" t="s">
        <v>62071</v>
      </c>
    </row>
    <row r="26791" spans="1:4">
      <c r="A26791" s="57" t="s">
        <v>62055</v>
      </c>
      <c r="B26791" s="57"/>
      <c r="C26791" s="57" t="s">
        <v>62072</v>
      </c>
      <c r="D26791" s="57" t="s">
        <v>62073</v>
      </c>
    </row>
    <row r="26792" spans="1:4">
      <c r="A26792" s="57" t="s">
        <v>62055</v>
      </c>
      <c r="B26792" s="57"/>
      <c r="C26792" s="57" t="s">
        <v>62074</v>
      </c>
      <c r="D26792" s="57" t="s">
        <v>62075</v>
      </c>
    </row>
    <row r="26793" spans="1:4">
      <c r="A26793" s="57" t="s">
        <v>62055</v>
      </c>
      <c r="B26793" s="57"/>
      <c r="C26793" s="57" t="s">
        <v>62076</v>
      </c>
      <c r="D26793" s="57" t="s">
        <v>62077</v>
      </c>
    </row>
    <row r="26794" spans="1:4">
      <c r="A26794" s="57" t="s">
        <v>62078</v>
      </c>
      <c r="B26794" s="57" t="s">
        <v>12940</v>
      </c>
      <c r="C26794" s="57" t="s">
        <v>62079</v>
      </c>
      <c r="D26794" s="57" t="s">
        <v>62080</v>
      </c>
    </row>
    <row r="26795" spans="1:4">
      <c r="A26795" s="57" t="s">
        <v>62078</v>
      </c>
      <c r="B26795" s="57"/>
      <c r="C26795" s="57" t="s">
        <v>62081</v>
      </c>
      <c r="D26795" s="57" t="s">
        <v>62082</v>
      </c>
    </row>
    <row r="26796" spans="1:4">
      <c r="A26796" s="57" t="s">
        <v>62078</v>
      </c>
      <c r="B26796" s="57"/>
      <c r="C26796" s="57" t="s">
        <v>62083</v>
      </c>
      <c r="D26796" s="57" t="s">
        <v>62084</v>
      </c>
    </row>
    <row r="26797" spans="1:4">
      <c r="A26797" s="57" t="s">
        <v>62085</v>
      </c>
      <c r="B26797" s="57" t="s">
        <v>12940</v>
      </c>
      <c r="C26797" s="57" t="s">
        <v>62086</v>
      </c>
      <c r="D26797" s="57" t="s">
        <v>2836</v>
      </c>
    </row>
    <row r="26798" spans="1:4">
      <c r="A26798" s="57" t="s">
        <v>62085</v>
      </c>
      <c r="B26798" s="57"/>
      <c r="C26798" s="57" t="s">
        <v>62087</v>
      </c>
      <c r="D26798" s="57" t="s">
        <v>62088</v>
      </c>
    </row>
    <row r="26799" spans="1:4">
      <c r="A26799" s="57" t="s">
        <v>62089</v>
      </c>
      <c r="B26799" s="57" t="s">
        <v>12940</v>
      </c>
      <c r="C26799" s="57" t="s">
        <v>62090</v>
      </c>
      <c r="D26799" s="57" t="s">
        <v>62091</v>
      </c>
    </row>
    <row r="26800" spans="1:4">
      <c r="A26800" s="57" t="s">
        <v>62092</v>
      </c>
      <c r="B26800" s="57" t="s">
        <v>12940</v>
      </c>
      <c r="C26800" s="57" t="s">
        <v>62093</v>
      </c>
      <c r="D26800" s="57" t="s">
        <v>62094</v>
      </c>
    </row>
    <row r="26801" spans="1:4">
      <c r="A26801" s="57" t="s">
        <v>62092</v>
      </c>
      <c r="B26801" s="57"/>
      <c r="C26801" s="57" t="s">
        <v>62095</v>
      </c>
      <c r="D26801" s="57" t="s">
        <v>62096</v>
      </c>
    </row>
    <row r="26802" spans="1:4">
      <c r="A26802" s="57" t="s">
        <v>62092</v>
      </c>
      <c r="B26802" s="57"/>
      <c r="C26802" s="57" t="s">
        <v>62097</v>
      </c>
      <c r="D26802" s="57" t="s">
        <v>62098</v>
      </c>
    </row>
    <row r="26803" spans="1:4">
      <c r="A26803" s="57" t="s">
        <v>62099</v>
      </c>
      <c r="B26803" s="57" t="s">
        <v>12940</v>
      </c>
      <c r="C26803" s="57" t="s">
        <v>62100</v>
      </c>
      <c r="D26803" s="57" t="s">
        <v>62101</v>
      </c>
    </row>
    <row r="26804" spans="1:4">
      <c r="A26804" s="57" t="s">
        <v>62102</v>
      </c>
      <c r="B26804" s="57" t="s">
        <v>12940</v>
      </c>
      <c r="C26804" s="57" t="s">
        <v>62103</v>
      </c>
      <c r="D26804" s="57" t="s">
        <v>62104</v>
      </c>
    </row>
    <row r="26805" spans="1:4">
      <c r="A26805" s="57" t="s">
        <v>62105</v>
      </c>
      <c r="B26805" s="57" t="s">
        <v>12940</v>
      </c>
      <c r="C26805" s="57" t="s">
        <v>62106</v>
      </c>
      <c r="D26805" s="57" t="s">
        <v>62107</v>
      </c>
    </row>
    <row r="26806" spans="1:4">
      <c r="A26806" s="57" t="s">
        <v>62108</v>
      </c>
      <c r="B26806" s="57" t="s">
        <v>12940</v>
      </c>
      <c r="C26806" s="57" t="s">
        <v>62109</v>
      </c>
      <c r="D26806" s="57" t="s">
        <v>62110</v>
      </c>
    </row>
    <row r="26807" spans="1:4">
      <c r="A26807" s="57" t="s">
        <v>62108</v>
      </c>
      <c r="B26807" s="57"/>
      <c r="C26807" s="57" t="s">
        <v>62111</v>
      </c>
      <c r="D26807" s="57" t="s">
        <v>62112</v>
      </c>
    </row>
    <row r="26808" spans="1:4">
      <c r="A26808" s="57" t="s">
        <v>62113</v>
      </c>
      <c r="B26808" s="57" t="s">
        <v>12940</v>
      </c>
      <c r="C26808" s="57" t="s">
        <v>62114</v>
      </c>
      <c r="D26808" s="57" t="s">
        <v>62115</v>
      </c>
    </row>
    <row r="26809" spans="1:4">
      <c r="A26809" s="57" t="s">
        <v>62113</v>
      </c>
      <c r="B26809" s="57"/>
      <c r="C26809" s="57" t="s">
        <v>62116</v>
      </c>
      <c r="D26809" s="57" t="s">
        <v>62117</v>
      </c>
    </row>
    <row r="26810" spans="1:4">
      <c r="A26810" s="57" t="s">
        <v>62118</v>
      </c>
      <c r="B26810" s="57" t="s">
        <v>12940</v>
      </c>
      <c r="C26810" s="57" t="s">
        <v>62119</v>
      </c>
      <c r="D26810" s="57" t="s">
        <v>62120</v>
      </c>
    </row>
    <row r="26811" spans="1:4">
      <c r="A26811" s="57" t="s">
        <v>62121</v>
      </c>
      <c r="B26811" s="57" t="s">
        <v>12940</v>
      </c>
      <c r="C26811" s="57" t="s">
        <v>62122</v>
      </c>
      <c r="D26811" s="57" t="s">
        <v>19034</v>
      </c>
    </row>
    <row r="26812" spans="1:4">
      <c r="A26812" s="57" t="s">
        <v>62123</v>
      </c>
      <c r="B26812" s="57" t="s">
        <v>12940</v>
      </c>
      <c r="C26812" s="57" t="s">
        <v>62124</v>
      </c>
      <c r="D26812" s="57" t="s">
        <v>62125</v>
      </c>
    </row>
    <row r="26813" spans="1:4">
      <c r="A26813" s="57" t="s">
        <v>62126</v>
      </c>
      <c r="B26813" s="57" t="s">
        <v>12940</v>
      </c>
      <c r="C26813" s="57" t="s">
        <v>62127</v>
      </c>
      <c r="D26813" s="57" t="s">
        <v>62128</v>
      </c>
    </row>
    <row r="26814" spans="1:4">
      <c r="A26814" s="57" t="s">
        <v>62129</v>
      </c>
      <c r="B26814" s="57" t="s">
        <v>12940</v>
      </c>
      <c r="C26814" s="57" t="s">
        <v>62130</v>
      </c>
      <c r="D26814" s="57" t="s">
        <v>62131</v>
      </c>
    </row>
    <row r="26815" spans="1:4">
      <c r="A26815" s="57" t="s">
        <v>62132</v>
      </c>
      <c r="B26815" s="57" t="s">
        <v>12940</v>
      </c>
      <c r="C26815" s="57" t="s">
        <v>62133</v>
      </c>
      <c r="D26815" s="57" t="s">
        <v>62134</v>
      </c>
    </row>
    <row r="26816" spans="1:4">
      <c r="A26816" s="57" t="s">
        <v>62132</v>
      </c>
      <c r="B26816" s="57"/>
      <c r="C26816" s="57" t="s">
        <v>62135</v>
      </c>
      <c r="D26816" s="57" t="s">
        <v>62136</v>
      </c>
    </row>
    <row r="26817" spans="1:4">
      <c r="A26817" s="57" t="s">
        <v>62137</v>
      </c>
      <c r="B26817" s="57" t="s">
        <v>12940</v>
      </c>
      <c r="C26817" s="57" t="s">
        <v>62138</v>
      </c>
      <c r="D26817" s="57" t="s">
        <v>62139</v>
      </c>
    </row>
    <row r="26818" spans="1:4">
      <c r="A26818" s="57" t="s">
        <v>62137</v>
      </c>
      <c r="B26818" s="57"/>
      <c r="C26818" s="57" t="s">
        <v>62140</v>
      </c>
      <c r="D26818" s="57" t="s">
        <v>62141</v>
      </c>
    </row>
    <row r="26819" spans="1:4">
      <c r="A26819" s="57" t="s">
        <v>62137</v>
      </c>
      <c r="B26819" s="57"/>
      <c r="C26819" s="57" t="s">
        <v>62142</v>
      </c>
      <c r="D26819" s="57" t="s">
        <v>62143</v>
      </c>
    </row>
    <row r="26820" spans="1:4">
      <c r="A26820" s="57" t="s">
        <v>62137</v>
      </c>
      <c r="B26820" s="57"/>
      <c r="C26820" s="57" t="s">
        <v>62144</v>
      </c>
      <c r="D26820" s="57" t="s">
        <v>62145</v>
      </c>
    </row>
    <row r="26821" spans="1:4">
      <c r="A26821" s="57" t="s">
        <v>62137</v>
      </c>
      <c r="B26821" s="57"/>
      <c r="C26821" s="57" t="s">
        <v>62146</v>
      </c>
      <c r="D26821" s="57" t="s">
        <v>62147</v>
      </c>
    </row>
    <row r="26822" spans="1:4">
      <c r="A26822" s="57" t="s">
        <v>62137</v>
      </c>
      <c r="B26822" s="57"/>
      <c r="C26822" s="57" t="s">
        <v>62148</v>
      </c>
      <c r="D26822" s="57" t="s">
        <v>62149</v>
      </c>
    </row>
    <row r="26823" spans="1:4">
      <c r="A26823" s="57" t="s">
        <v>62137</v>
      </c>
      <c r="B26823" s="57"/>
      <c r="C26823" s="57" t="s">
        <v>62150</v>
      </c>
      <c r="D26823" s="57" t="s">
        <v>62151</v>
      </c>
    </row>
    <row r="26824" spans="1:4">
      <c r="A26824" s="57" t="s">
        <v>62152</v>
      </c>
      <c r="B26824" s="57" t="s">
        <v>12940</v>
      </c>
      <c r="C26824" s="57" t="s">
        <v>62153</v>
      </c>
      <c r="D26824" s="57" t="s">
        <v>62154</v>
      </c>
    </row>
    <row r="26825" spans="1:4">
      <c r="A26825" s="57" t="s">
        <v>62155</v>
      </c>
      <c r="B26825" s="57" t="s">
        <v>12940</v>
      </c>
      <c r="C26825" s="57" t="s">
        <v>62156</v>
      </c>
      <c r="D26825" s="57" t="s">
        <v>62157</v>
      </c>
    </row>
    <row r="26826" spans="1:4">
      <c r="A26826" s="57" t="s">
        <v>62158</v>
      </c>
      <c r="B26826" s="57" t="s">
        <v>12940</v>
      </c>
      <c r="C26826" s="57" t="s">
        <v>62159</v>
      </c>
      <c r="D26826" s="57" t="s">
        <v>19034</v>
      </c>
    </row>
    <row r="26827" spans="1:4">
      <c r="A26827" s="57" t="s">
        <v>62160</v>
      </c>
      <c r="B26827" s="57" t="s">
        <v>12940</v>
      </c>
      <c r="C26827" s="57" t="s">
        <v>62161</v>
      </c>
      <c r="D26827" s="57" t="s">
        <v>62162</v>
      </c>
    </row>
    <row r="26828" spans="1:4">
      <c r="A26828" s="57" t="s">
        <v>13710</v>
      </c>
      <c r="B26828" s="57" t="s">
        <v>10834</v>
      </c>
      <c r="C26828" s="57" t="s">
        <v>13711</v>
      </c>
      <c r="D26828" s="57" t="s">
        <v>12614</v>
      </c>
    </row>
    <row r="26829" spans="1:4">
      <c r="A26829" s="57" t="s">
        <v>13710</v>
      </c>
      <c r="B26829" s="57" t="s">
        <v>10834</v>
      </c>
      <c r="C26829" s="57" t="s">
        <v>15716</v>
      </c>
      <c r="D26829" s="57" t="s">
        <v>15717</v>
      </c>
    </row>
    <row r="26830" spans="1:4">
      <c r="A26830" s="57" t="s">
        <v>62163</v>
      </c>
      <c r="B26830" s="57" t="s">
        <v>12940</v>
      </c>
      <c r="C26830" s="57" t="s">
        <v>62164</v>
      </c>
      <c r="D26830" s="57" t="s">
        <v>62165</v>
      </c>
    </row>
    <row r="26831" spans="1:4">
      <c r="A26831" s="57" t="s">
        <v>62163</v>
      </c>
      <c r="B26831" s="57"/>
      <c r="C26831" s="57" t="s">
        <v>62166</v>
      </c>
      <c r="D26831" s="57" t="s">
        <v>62167</v>
      </c>
    </row>
    <row r="26832" spans="1:4">
      <c r="A26832" s="57" t="s">
        <v>62163</v>
      </c>
      <c r="B26832" s="57"/>
      <c r="C26832" s="57" t="s">
        <v>62168</v>
      </c>
      <c r="D26832" s="57" t="s">
        <v>62169</v>
      </c>
    </row>
    <row r="26833" spans="1:4">
      <c r="A26833" s="57" t="s">
        <v>62170</v>
      </c>
      <c r="B26833" s="57" t="s">
        <v>12940</v>
      </c>
      <c r="C26833" s="57" t="s">
        <v>62171</v>
      </c>
      <c r="D26833" s="57" t="s">
        <v>62172</v>
      </c>
    </row>
    <row r="26834" spans="1:4">
      <c r="A26834" s="57" t="s">
        <v>62173</v>
      </c>
      <c r="B26834" s="57" t="s">
        <v>12940</v>
      </c>
      <c r="C26834" s="57" t="s">
        <v>62174</v>
      </c>
      <c r="D26834" s="57" t="s">
        <v>62175</v>
      </c>
    </row>
    <row r="26835" spans="1:4">
      <c r="A26835" s="57" t="s">
        <v>62173</v>
      </c>
      <c r="B26835" s="57"/>
      <c r="C26835" s="57" t="s">
        <v>62176</v>
      </c>
      <c r="D26835" s="57" t="s">
        <v>62177</v>
      </c>
    </row>
    <row r="26836" spans="1:4">
      <c r="A26836" s="57" t="s">
        <v>62173</v>
      </c>
      <c r="B26836" s="57"/>
      <c r="C26836" s="57" t="s">
        <v>62178</v>
      </c>
      <c r="D26836" s="57" t="s">
        <v>62179</v>
      </c>
    </row>
    <row r="26837" spans="1:4">
      <c r="A26837" s="57" t="s">
        <v>62173</v>
      </c>
      <c r="B26837" s="57"/>
      <c r="C26837" s="57" t="s">
        <v>62180</v>
      </c>
      <c r="D26837" s="57" t="s">
        <v>62181</v>
      </c>
    </row>
    <row r="26838" spans="1:4">
      <c r="A26838" s="57" t="s">
        <v>62173</v>
      </c>
      <c r="B26838" s="57"/>
      <c r="C26838" s="57" t="s">
        <v>62182</v>
      </c>
      <c r="D26838" s="57" t="s">
        <v>62183</v>
      </c>
    </row>
    <row r="26839" spans="1:4">
      <c r="A26839" s="57" t="s">
        <v>62184</v>
      </c>
      <c r="B26839" s="57" t="s">
        <v>12940</v>
      </c>
      <c r="C26839" s="57" t="s">
        <v>62185</v>
      </c>
      <c r="D26839" s="57" t="s">
        <v>62186</v>
      </c>
    </row>
    <row r="26840" spans="1:4">
      <c r="A26840" s="57" t="s">
        <v>62187</v>
      </c>
      <c r="B26840" s="57" t="s">
        <v>12940</v>
      </c>
      <c r="C26840" s="57" t="s">
        <v>62188</v>
      </c>
      <c r="D26840" s="57" t="s">
        <v>62189</v>
      </c>
    </row>
    <row r="26841" spans="1:4">
      <c r="A26841" s="57" t="s">
        <v>62190</v>
      </c>
      <c r="B26841" s="57" t="s">
        <v>12940</v>
      </c>
      <c r="C26841" s="57" t="s">
        <v>62191</v>
      </c>
      <c r="D26841" s="57" t="s">
        <v>62192</v>
      </c>
    </row>
    <row r="26842" spans="1:4">
      <c r="A26842" s="57" t="s">
        <v>62193</v>
      </c>
      <c r="B26842" s="57" t="s">
        <v>12940</v>
      </c>
      <c r="C26842" s="57" t="s">
        <v>62194</v>
      </c>
      <c r="D26842" s="57" t="s">
        <v>62195</v>
      </c>
    </row>
    <row r="26843" spans="1:4">
      <c r="A26843" s="57" t="s">
        <v>62193</v>
      </c>
      <c r="B26843" s="57"/>
      <c r="C26843" s="57" t="s">
        <v>62196</v>
      </c>
      <c r="D26843" s="57" t="s">
        <v>62197</v>
      </c>
    </row>
    <row r="26844" spans="1:4">
      <c r="A26844" s="57" t="s">
        <v>62193</v>
      </c>
      <c r="B26844" s="57"/>
      <c r="C26844" s="57" t="s">
        <v>62198</v>
      </c>
      <c r="D26844" s="57" t="s">
        <v>62199</v>
      </c>
    </row>
    <row r="26845" spans="1:4">
      <c r="A26845" s="57" t="s">
        <v>62200</v>
      </c>
      <c r="B26845" s="57" t="s">
        <v>12940</v>
      </c>
      <c r="C26845" s="57" t="s">
        <v>62201</v>
      </c>
      <c r="D26845" s="57" t="s">
        <v>62202</v>
      </c>
    </row>
    <row r="26846" spans="1:4">
      <c r="A26846" s="57" t="s">
        <v>62200</v>
      </c>
      <c r="B26846" s="57"/>
      <c r="C26846" s="57" t="s">
        <v>62203</v>
      </c>
      <c r="D26846" s="57" t="s">
        <v>62204</v>
      </c>
    </row>
    <row r="26847" spans="1:4">
      <c r="A26847" s="57" t="s">
        <v>62200</v>
      </c>
      <c r="B26847" s="57"/>
      <c r="C26847" s="57" t="s">
        <v>62205</v>
      </c>
      <c r="D26847" s="57" t="s">
        <v>62206</v>
      </c>
    </row>
    <row r="26848" spans="1:4">
      <c r="A26848" s="57" t="s">
        <v>62200</v>
      </c>
      <c r="B26848" s="57"/>
      <c r="C26848" s="57" t="s">
        <v>62207</v>
      </c>
      <c r="D26848" s="57" t="s">
        <v>62208</v>
      </c>
    </row>
    <row r="26849" spans="1:4">
      <c r="A26849" s="57" t="s">
        <v>62200</v>
      </c>
      <c r="B26849" s="57"/>
      <c r="C26849" s="57" t="s">
        <v>62209</v>
      </c>
      <c r="D26849" s="57" t="s">
        <v>62210</v>
      </c>
    </row>
    <row r="26850" spans="1:4">
      <c r="A26850" s="57" t="s">
        <v>62200</v>
      </c>
      <c r="B26850" s="57"/>
      <c r="C26850" s="57" t="s">
        <v>62211</v>
      </c>
      <c r="D26850" s="57" t="s">
        <v>62212</v>
      </c>
    </row>
    <row r="26851" spans="1:4">
      <c r="A26851" s="57" t="s">
        <v>62200</v>
      </c>
      <c r="B26851" s="57"/>
      <c r="C26851" s="57" t="s">
        <v>62213</v>
      </c>
      <c r="D26851" s="57" t="s">
        <v>62214</v>
      </c>
    </row>
    <row r="26852" spans="1:4">
      <c r="A26852" s="57" t="s">
        <v>62200</v>
      </c>
      <c r="B26852" s="57"/>
      <c r="C26852" s="57" t="s">
        <v>62215</v>
      </c>
      <c r="D26852" s="57" t="s">
        <v>62216</v>
      </c>
    </row>
    <row r="26853" spans="1:4">
      <c r="A26853" s="57" t="s">
        <v>62217</v>
      </c>
      <c r="B26853" s="57" t="s">
        <v>12940</v>
      </c>
      <c r="C26853" s="57" t="s">
        <v>62218</v>
      </c>
      <c r="D26853" s="57" t="s">
        <v>62219</v>
      </c>
    </row>
    <row r="26854" spans="1:4">
      <c r="A26854" s="57" t="s">
        <v>62217</v>
      </c>
      <c r="B26854" s="57"/>
      <c r="C26854" s="57" t="s">
        <v>75725</v>
      </c>
      <c r="D26854" s="57" t="s">
        <v>75726</v>
      </c>
    </row>
    <row r="26855" spans="1:4">
      <c r="A26855" s="57" t="s">
        <v>62217</v>
      </c>
      <c r="B26855" s="57"/>
      <c r="C26855" s="57" t="s">
        <v>75727</v>
      </c>
      <c r="D26855" s="57" t="s">
        <v>75728</v>
      </c>
    </row>
    <row r="26856" spans="1:4">
      <c r="A26856" s="57" t="s">
        <v>62217</v>
      </c>
      <c r="B26856" s="57"/>
      <c r="C26856" s="57" t="s">
        <v>76839</v>
      </c>
      <c r="D26856" s="57" t="s">
        <v>76840</v>
      </c>
    </row>
    <row r="26857" spans="1:4">
      <c r="A26857" s="57" t="s">
        <v>62220</v>
      </c>
      <c r="B26857" s="57" t="s">
        <v>12940</v>
      </c>
      <c r="C26857" s="57" t="s">
        <v>62221</v>
      </c>
      <c r="D26857" s="57" t="s">
        <v>62222</v>
      </c>
    </row>
    <row r="26858" spans="1:4">
      <c r="A26858" s="57" t="s">
        <v>62220</v>
      </c>
      <c r="B26858" s="57"/>
      <c r="C26858" s="57" t="s">
        <v>62223</v>
      </c>
      <c r="D26858" s="57" t="s">
        <v>62224</v>
      </c>
    </row>
    <row r="26859" spans="1:4">
      <c r="A26859" s="57" t="s">
        <v>62220</v>
      </c>
      <c r="B26859" s="57"/>
      <c r="C26859" s="57" t="s">
        <v>62225</v>
      </c>
      <c r="D26859" s="57" t="s">
        <v>62226</v>
      </c>
    </row>
    <row r="26860" spans="1:4">
      <c r="A26860" s="57" t="s">
        <v>62220</v>
      </c>
      <c r="B26860" s="57"/>
      <c r="C26860" s="57" t="s">
        <v>62227</v>
      </c>
      <c r="D26860" s="57" t="s">
        <v>62228</v>
      </c>
    </row>
    <row r="26861" spans="1:4">
      <c r="A26861" s="57" t="s">
        <v>62220</v>
      </c>
      <c r="B26861" s="57"/>
      <c r="C26861" s="57" t="s">
        <v>62229</v>
      </c>
      <c r="D26861" s="57" t="s">
        <v>62230</v>
      </c>
    </row>
    <row r="26862" spans="1:4">
      <c r="A26862" s="57" t="s">
        <v>62231</v>
      </c>
      <c r="B26862" s="57" t="s">
        <v>12940</v>
      </c>
      <c r="C26862" s="57" t="s">
        <v>62232</v>
      </c>
      <c r="D26862" s="57" t="s">
        <v>62233</v>
      </c>
    </row>
    <row r="26863" spans="1:4">
      <c r="A26863" s="57" t="s">
        <v>62231</v>
      </c>
      <c r="B26863" s="57"/>
      <c r="C26863" s="57" t="s">
        <v>62234</v>
      </c>
      <c r="D26863" s="57" t="s">
        <v>62235</v>
      </c>
    </row>
    <row r="26864" spans="1:4">
      <c r="A26864" s="57" t="s">
        <v>62231</v>
      </c>
      <c r="B26864" s="57"/>
      <c r="C26864" s="57" t="s">
        <v>62236</v>
      </c>
      <c r="D26864" s="57" t="s">
        <v>62233</v>
      </c>
    </row>
    <row r="26865" spans="1:4">
      <c r="A26865" s="57" t="s">
        <v>62231</v>
      </c>
      <c r="B26865" s="57"/>
      <c r="C26865" s="57" t="s">
        <v>62237</v>
      </c>
      <c r="D26865" s="57" t="s">
        <v>62238</v>
      </c>
    </row>
    <row r="26866" spans="1:4">
      <c r="A26866" s="57" t="s">
        <v>62239</v>
      </c>
      <c r="B26866" s="57" t="s">
        <v>12940</v>
      </c>
      <c r="C26866" s="57" t="s">
        <v>62240</v>
      </c>
      <c r="D26866" s="57" t="s">
        <v>19034</v>
      </c>
    </row>
    <row r="26867" spans="1:4">
      <c r="A26867" s="57" t="s">
        <v>62241</v>
      </c>
      <c r="B26867" s="57" t="s">
        <v>12940</v>
      </c>
      <c r="C26867" s="57" t="s">
        <v>62242</v>
      </c>
      <c r="D26867" s="57" t="s">
        <v>62243</v>
      </c>
    </row>
    <row r="26868" spans="1:4">
      <c r="A26868" s="57" t="s">
        <v>62244</v>
      </c>
      <c r="B26868" s="57" t="s">
        <v>12940</v>
      </c>
      <c r="C26868" s="57" t="s">
        <v>62245</v>
      </c>
      <c r="D26868" s="57" t="s">
        <v>62246</v>
      </c>
    </row>
    <row r="26869" spans="1:4">
      <c r="A26869" s="57" t="s">
        <v>62247</v>
      </c>
      <c r="B26869" s="57" t="s">
        <v>12940</v>
      </c>
      <c r="C26869" s="57" t="s">
        <v>62248</v>
      </c>
      <c r="D26869" s="57" t="s">
        <v>19034</v>
      </c>
    </row>
    <row r="26870" spans="1:4">
      <c r="A26870" s="57" t="s">
        <v>62249</v>
      </c>
      <c r="B26870" s="57" t="s">
        <v>12940</v>
      </c>
      <c r="C26870" s="57" t="s">
        <v>62250</v>
      </c>
      <c r="D26870" s="57" t="s">
        <v>62251</v>
      </c>
    </row>
    <row r="26871" spans="1:4">
      <c r="A26871" s="57" t="s">
        <v>62249</v>
      </c>
      <c r="B26871" s="57"/>
      <c r="C26871" s="57" t="s">
        <v>62252</v>
      </c>
      <c r="D26871" s="57" t="s">
        <v>62253</v>
      </c>
    </row>
    <row r="26872" spans="1:4">
      <c r="A26872" s="57" t="s">
        <v>62254</v>
      </c>
      <c r="B26872" s="57" t="s">
        <v>12940</v>
      </c>
      <c r="C26872" s="57" t="s">
        <v>62255</v>
      </c>
      <c r="D26872" s="57" t="s">
        <v>62256</v>
      </c>
    </row>
    <row r="26873" spans="1:4">
      <c r="A26873" s="57" t="s">
        <v>62254</v>
      </c>
      <c r="B26873" s="57"/>
      <c r="C26873" s="57" t="s">
        <v>62257</v>
      </c>
      <c r="D26873" s="57" t="s">
        <v>62258</v>
      </c>
    </row>
    <row r="26874" spans="1:4">
      <c r="A26874" s="57" t="s">
        <v>62259</v>
      </c>
      <c r="B26874" s="57" t="s">
        <v>12940</v>
      </c>
      <c r="C26874" s="57" t="s">
        <v>62260</v>
      </c>
      <c r="D26874" s="57" t="s">
        <v>62261</v>
      </c>
    </row>
    <row r="26875" spans="1:4">
      <c r="A26875" s="57" t="s">
        <v>62259</v>
      </c>
      <c r="B26875" s="57"/>
      <c r="C26875" s="57" t="s">
        <v>62262</v>
      </c>
      <c r="D26875" s="57" t="s">
        <v>62263</v>
      </c>
    </row>
    <row r="26876" spans="1:4">
      <c r="A26876" s="57" t="s">
        <v>62259</v>
      </c>
      <c r="B26876" s="57"/>
      <c r="C26876" s="57" t="s">
        <v>62264</v>
      </c>
      <c r="D26876" s="57" t="s">
        <v>62265</v>
      </c>
    </row>
    <row r="26877" spans="1:4">
      <c r="A26877" s="57" t="s">
        <v>62259</v>
      </c>
      <c r="B26877" s="57"/>
      <c r="C26877" s="57" t="s">
        <v>62266</v>
      </c>
      <c r="D26877" s="57" t="s">
        <v>62267</v>
      </c>
    </row>
    <row r="26878" spans="1:4">
      <c r="A26878" s="57" t="s">
        <v>62268</v>
      </c>
      <c r="B26878" s="57" t="s">
        <v>12940</v>
      </c>
      <c r="C26878" s="57" t="s">
        <v>62269</v>
      </c>
      <c r="D26878" s="57" t="s">
        <v>62270</v>
      </c>
    </row>
    <row r="26879" spans="1:4">
      <c r="A26879" s="57" t="s">
        <v>62268</v>
      </c>
      <c r="B26879" s="57"/>
      <c r="C26879" s="57" t="s">
        <v>62271</v>
      </c>
      <c r="D26879" s="57" t="s">
        <v>62272</v>
      </c>
    </row>
    <row r="26880" spans="1:4">
      <c r="A26880" s="57" t="s">
        <v>62268</v>
      </c>
      <c r="B26880" s="57"/>
      <c r="C26880" s="57" t="s">
        <v>62273</v>
      </c>
      <c r="D26880" s="57" t="s">
        <v>62274</v>
      </c>
    </row>
    <row r="26881" spans="1:4">
      <c r="A26881" s="57" t="s">
        <v>62268</v>
      </c>
      <c r="B26881" s="57"/>
      <c r="C26881" s="57" t="s">
        <v>62275</v>
      </c>
      <c r="D26881" s="57" t="s">
        <v>62276</v>
      </c>
    </row>
    <row r="26882" spans="1:4">
      <c r="A26882" s="57" t="s">
        <v>62268</v>
      </c>
      <c r="B26882" s="57"/>
      <c r="C26882" s="57" t="s">
        <v>62277</v>
      </c>
      <c r="D26882" s="57" t="s">
        <v>62278</v>
      </c>
    </row>
    <row r="26883" spans="1:4">
      <c r="A26883" s="57" t="s">
        <v>62268</v>
      </c>
      <c r="B26883" s="57"/>
      <c r="C26883" s="57" t="s">
        <v>62279</v>
      </c>
      <c r="D26883" s="57" t="s">
        <v>62238</v>
      </c>
    </row>
    <row r="26884" spans="1:4">
      <c r="A26884" s="57" t="s">
        <v>62268</v>
      </c>
      <c r="B26884" s="57"/>
      <c r="C26884" s="57" t="s">
        <v>62280</v>
      </c>
      <c r="D26884" s="57" t="s">
        <v>62281</v>
      </c>
    </row>
    <row r="26885" spans="1:4">
      <c r="A26885" s="57" t="s">
        <v>62268</v>
      </c>
      <c r="B26885" s="57"/>
      <c r="C26885" s="57" t="s">
        <v>62282</v>
      </c>
      <c r="D26885" s="57" t="s">
        <v>62283</v>
      </c>
    </row>
    <row r="26886" spans="1:4">
      <c r="A26886" s="57" t="s">
        <v>62284</v>
      </c>
      <c r="B26886" s="57" t="s">
        <v>12940</v>
      </c>
      <c r="C26886" s="57" t="s">
        <v>62285</v>
      </c>
      <c r="D26886" s="57" t="s">
        <v>62286</v>
      </c>
    </row>
    <row r="26887" spans="1:4">
      <c r="A26887" s="57" t="s">
        <v>62287</v>
      </c>
      <c r="B26887" s="57" t="s">
        <v>12940</v>
      </c>
      <c r="C26887" s="57" t="s">
        <v>62288</v>
      </c>
      <c r="D26887" s="57" t="s">
        <v>62289</v>
      </c>
    </row>
    <row r="26888" spans="1:4">
      <c r="A26888" s="57" t="s">
        <v>62290</v>
      </c>
      <c r="B26888" s="57" t="s">
        <v>12940</v>
      </c>
      <c r="C26888" s="57" t="s">
        <v>62291</v>
      </c>
      <c r="D26888" s="57" t="s">
        <v>62292</v>
      </c>
    </row>
    <row r="26889" spans="1:4">
      <c r="A26889" s="57" t="s">
        <v>62290</v>
      </c>
      <c r="B26889" s="57"/>
      <c r="C26889" s="57" t="s">
        <v>62293</v>
      </c>
      <c r="D26889" s="57" t="s">
        <v>62294</v>
      </c>
    </row>
    <row r="26890" spans="1:4">
      <c r="A26890" s="57" t="s">
        <v>62295</v>
      </c>
      <c r="B26890" s="57" t="s">
        <v>12940</v>
      </c>
      <c r="C26890" s="57" t="s">
        <v>62296</v>
      </c>
      <c r="D26890" s="57" t="s">
        <v>62297</v>
      </c>
    </row>
    <row r="26891" spans="1:4">
      <c r="A26891" s="57" t="s">
        <v>62295</v>
      </c>
      <c r="B26891" s="57"/>
      <c r="C26891" s="57" t="s">
        <v>62298</v>
      </c>
      <c r="D26891" s="57" t="s">
        <v>62299</v>
      </c>
    </row>
    <row r="26892" spans="1:4">
      <c r="A26892" s="57" t="s">
        <v>62300</v>
      </c>
      <c r="B26892" s="57" t="s">
        <v>12940</v>
      </c>
      <c r="C26892" s="57" t="s">
        <v>62301</v>
      </c>
      <c r="D26892" s="57" t="s">
        <v>62302</v>
      </c>
    </row>
    <row r="26893" spans="1:4">
      <c r="A26893" s="57" t="s">
        <v>62300</v>
      </c>
      <c r="B26893" s="57"/>
      <c r="C26893" s="57" t="s">
        <v>62303</v>
      </c>
      <c r="D26893" s="57" t="s">
        <v>21375</v>
      </c>
    </row>
    <row r="26894" spans="1:4">
      <c r="A26894" s="57" t="s">
        <v>62304</v>
      </c>
      <c r="B26894" s="57" t="s">
        <v>12940</v>
      </c>
      <c r="C26894" s="57" t="s">
        <v>62305</v>
      </c>
      <c r="D26894" s="57" t="s">
        <v>62306</v>
      </c>
    </row>
    <row r="26895" spans="1:4">
      <c r="A26895" s="57" t="s">
        <v>62307</v>
      </c>
      <c r="B26895" s="57" t="s">
        <v>12940</v>
      </c>
      <c r="C26895" s="57" t="s">
        <v>62308</v>
      </c>
      <c r="D26895" s="57" t="s">
        <v>62309</v>
      </c>
    </row>
    <row r="26896" spans="1:4">
      <c r="A26896" s="57" t="s">
        <v>62307</v>
      </c>
      <c r="B26896" s="57"/>
      <c r="C26896" s="57" t="s">
        <v>62310</v>
      </c>
      <c r="D26896" s="57" t="s">
        <v>62311</v>
      </c>
    </row>
    <row r="26897" spans="1:4">
      <c r="A26897" s="57" t="s">
        <v>62312</v>
      </c>
      <c r="B26897" s="57" t="s">
        <v>12940</v>
      </c>
      <c r="C26897" s="57" t="s">
        <v>62313</v>
      </c>
      <c r="D26897" s="57" t="s">
        <v>62314</v>
      </c>
    </row>
    <row r="26898" spans="1:4">
      <c r="A26898" s="57" t="s">
        <v>62315</v>
      </c>
      <c r="B26898" s="57" t="s">
        <v>12940</v>
      </c>
      <c r="C26898" s="57" t="s">
        <v>62316</v>
      </c>
      <c r="D26898" s="57" t="s">
        <v>62317</v>
      </c>
    </row>
    <row r="26899" spans="1:4">
      <c r="A26899" s="57" t="s">
        <v>62315</v>
      </c>
      <c r="B26899" s="57"/>
      <c r="C26899" s="57" t="s">
        <v>62318</v>
      </c>
      <c r="D26899" s="57" t="s">
        <v>62319</v>
      </c>
    </row>
    <row r="26900" spans="1:4">
      <c r="A26900" s="57" t="s">
        <v>62315</v>
      </c>
      <c r="B26900" s="57"/>
      <c r="C26900" s="57" t="s">
        <v>62320</v>
      </c>
      <c r="D26900" s="57" t="s">
        <v>62321</v>
      </c>
    </row>
    <row r="26901" spans="1:4">
      <c r="A26901" s="57" t="s">
        <v>62315</v>
      </c>
      <c r="B26901" s="57"/>
      <c r="C26901" s="57" t="s">
        <v>62322</v>
      </c>
      <c r="D26901" s="57" t="s">
        <v>62323</v>
      </c>
    </row>
    <row r="26902" spans="1:4">
      <c r="A26902" s="57" t="s">
        <v>62315</v>
      </c>
      <c r="B26902" s="57"/>
      <c r="C26902" s="57" t="s">
        <v>62324</v>
      </c>
      <c r="D26902" s="57" t="s">
        <v>62325</v>
      </c>
    </row>
    <row r="26903" spans="1:4">
      <c r="A26903" s="57" t="s">
        <v>62326</v>
      </c>
      <c r="B26903" s="57" t="s">
        <v>12940</v>
      </c>
      <c r="C26903" s="57" t="s">
        <v>62327</v>
      </c>
      <c r="D26903" s="57" t="s">
        <v>62328</v>
      </c>
    </row>
    <row r="26904" spans="1:4">
      <c r="A26904" s="57" t="s">
        <v>62326</v>
      </c>
      <c r="B26904" s="57"/>
      <c r="C26904" s="57" t="s">
        <v>62329</v>
      </c>
      <c r="D26904" s="57" t="s">
        <v>62328</v>
      </c>
    </row>
    <row r="26905" spans="1:4">
      <c r="A26905" s="57" t="s">
        <v>62326</v>
      </c>
      <c r="B26905" s="57"/>
      <c r="C26905" s="57" t="s">
        <v>62330</v>
      </c>
      <c r="D26905" s="57" t="s">
        <v>62331</v>
      </c>
    </row>
    <row r="26906" spans="1:4">
      <c r="A26906" s="57" t="s">
        <v>62332</v>
      </c>
      <c r="B26906" s="57" t="s">
        <v>12940</v>
      </c>
      <c r="C26906" s="57" t="s">
        <v>62333</v>
      </c>
      <c r="D26906" s="57" t="s">
        <v>62334</v>
      </c>
    </row>
    <row r="26907" spans="1:4">
      <c r="A26907" s="57" t="s">
        <v>62332</v>
      </c>
      <c r="B26907" s="57"/>
      <c r="C26907" s="57" t="s">
        <v>62335</v>
      </c>
      <c r="D26907" s="57" t="s">
        <v>62336</v>
      </c>
    </row>
    <row r="26908" spans="1:4">
      <c r="A26908" s="57" t="s">
        <v>76841</v>
      </c>
      <c r="B26908" s="57" t="s">
        <v>12940</v>
      </c>
      <c r="C26908" s="57" t="s">
        <v>76842</v>
      </c>
      <c r="D26908" s="57" t="s">
        <v>76843</v>
      </c>
    </row>
    <row r="26909" spans="1:4">
      <c r="A26909" s="57" t="s">
        <v>62337</v>
      </c>
      <c r="B26909" s="57" t="s">
        <v>12940</v>
      </c>
      <c r="C26909" s="57" t="s">
        <v>62338</v>
      </c>
      <c r="D26909" s="57" t="s">
        <v>62339</v>
      </c>
    </row>
    <row r="26910" spans="1:4">
      <c r="A26910" s="57" t="s">
        <v>62340</v>
      </c>
      <c r="B26910" s="57" t="s">
        <v>12940</v>
      </c>
      <c r="C26910" s="57" t="s">
        <v>62341</v>
      </c>
      <c r="D26910" s="57" t="s">
        <v>62342</v>
      </c>
    </row>
    <row r="26911" spans="1:4">
      <c r="A26911" s="57" t="s">
        <v>62343</v>
      </c>
      <c r="B26911" s="57" t="s">
        <v>12940</v>
      </c>
      <c r="C26911" s="57" t="s">
        <v>62344</v>
      </c>
      <c r="D26911" s="57" t="s">
        <v>62345</v>
      </c>
    </row>
    <row r="26912" spans="1:4">
      <c r="A26912" s="57" t="s">
        <v>62346</v>
      </c>
      <c r="B26912" s="57" t="s">
        <v>12940</v>
      </c>
      <c r="C26912" s="57" t="s">
        <v>62347</v>
      </c>
      <c r="D26912" s="57" t="s">
        <v>62348</v>
      </c>
    </row>
    <row r="26913" spans="1:4">
      <c r="A26913" s="57" t="s">
        <v>62346</v>
      </c>
      <c r="B26913" s="57"/>
      <c r="C26913" s="57" t="s">
        <v>62349</v>
      </c>
      <c r="D26913" s="57" t="s">
        <v>62350</v>
      </c>
    </row>
    <row r="26914" spans="1:4">
      <c r="A26914" s="57" t="s">
        <v>62346</v>
      </c>
      <c r="B26914" s="57"/>
      <c r="C26914" s="57" t="s">
        <v>62351</v>
      </c>
      <c r="D26914" s="57" t="s">
        <v>62352</v>
      </c>
    </row>
    <row r="26915" spans="1:4">
      <c r="A26915" s="57" t="s">
        <v>62346</v>
      </c>
      <c r="B26915" s="57"/>
      <c r="C26915" s="57" t="s">
        <v>62353</v>
      </c>
      <c r="D26915" s="57" t="s">
        <v>62354</v>
      </c>
    </row>
    <row r="26916" spans="1:4">
      <c r="A26916" s="57" t="s">
        <v>62355</v>
      </c>
      <c r="B26916" s="57" t="s">
        <v>12940</v>
      </c>
      <c r="C26916" s="57" t="s">
        <v>62356</v>
      </c>
      <c r="D26916" s="57" t="s">
        <v>62357</v>
      </c>
    </row>
    <row r="26917" spans="1:4">
      <c r="A26917" s="57" t="s">
        <v>62355</v>
      </c>
      <c r="B26917" s="57"/>
      <c r="C26917" s="57" t="s">
        <v>62358</v>
      </c>
      <c r="D26917" s="57" t="s">
        <v>62359</v>
      </c>
    </row>
    <row r="26918" spans="1:4">
      <c r="A26918" s="57" t="s">
        <v>62360</v>
      </c>
      <c r="B26918" s="57" t="s">
        <v>12940</v>
      </c>
      <c r="C26918" s="57" t="s">
        <v>62361</v>
      </c>
      <c r="D26918" s="57" t="s">
        <v>62362</v>
      </c>
    </row>
    <row r="26919" spans="1:4">
      <c r="A26919" s="57" t="s">
        <v>62363</v>
      </c>
      <c r="B26919" s="57" t="s">
        <v>12940</v>
      </c>
      <c r="C26919" s="57" t="s">
        <v>62364</v>
      </c>
      <c r="D26919" s="57" t="s">
        <v>62365</v>
      </c>
    </row>
    <row r="26920" spans="1:4">
      <c r="A26920" s="57" t="s">
        <v>62363</v>
      </c>
      <c r="B26920" s="57"/>
      <c r="C26920" s="57" t="s">
        <v>62366</v>
      </c>
      <c r="D26920" s="57" t="s">
        <v>62367</v>
      </c>
    </row>
    <row r="26921" spans="1:4">
      <c r="A26921" s="57" t="s">
        <v>62368</v>
      </c>
      <c r="B26921" s="57" t="s">
        <v>12940</v>
      </c>
      <c r="C26921" s="57" t="s">
        <v>62369</v>
      </c>
      <c r="D26921" s="57" t="s">
        <v>62370</v>
      </c>
    </row>
    <row r="26922" spans="1:4">
      <c r="A26922" s="57" t="s">
        <v>62368</v>
      </c>
      <c r="B26922" s="57"/>
      <c r="C26922" s="57" t="s">
        <v>62371</v>
      </c>
      <c r="D26922" s="57" t="s">
        <v>62372</v>
      </c>
    </row>
    <row r="26923" spans="1:4">
      <c r="A26923" s="57" t="s">
        <v>62368</v>
      </c>
      <c r="B26923" s="57"/>
      <c r="C26923" s="57" t="s">
        <v>62373</v>
      </c>
      <c r="D26923" s="57" t="s">
        <v>62374</v>
      </c>
    </row>
    <row r="26924" spans="1:4">
      <c r="A26924" s="57" t="s">
        <v>62368</v>
      </c>
      <c r="B26924" s="57"/>
      <c r="C26924" s="57" t="s">
        <v>62375</v>
      </c>
      <c r="D26924" s="57" t="s">
        <v>62376</v>
      </c>
    </row>
    <row r="26925" spans="1:4">
      <c r="A26925" s="57" t="s">
        <v>62377</v>
      </c>
      <c r="B26925" s="57" t="s">
        <v>12940</v>
      </c>
      <c r="C26925" s="57" t="s">
        <v>62378</v>
      </c>
      <c r="D26925" s="57" t="s">
        <v>2836</v>
      </c>
    </row>
    <row r="26926" spans="1:4">
      <c r="A26926" s="57" t="s">
        <v>62379</v>
      </c>
      <c r="B26926" s="57" t="s">
        <v>12940</v>
      </c>
      <c r="C26926" s="57" t="s">
        <v>62380</v>
      </c>
      <c r="D26926" s="57" t="s">
        <v>62381</v>
      </c>
    </row>
    <row r="26927" spans="1:4">
      <c r="A26927" s="57" t="s">
        <v>62382</v>
      </c>
      <c r="B26927" s="57" t="s">
        <v>12940</v>
      </c>
      <c r="C26927" s="57" t="s">
        <v>62383</v>
      </c>
      <c r="D26927" s="57" t="s">
        <v>62384</v>
      </c>
    </row>
    <row r="26928" spans="1:4">
      <c r="A26928" s="57" t="s">
        <v>62385</v>
      </c>
      <c r="B26928" s="57" t="s">
        <v>12940</v>
      </c>
      <c r="C26928" s="57" t="s">
        <v>62386</v>
      </c>
      <c r="D26928" s="57" t="s">
        <v>62387</v>
      </c>
    </row>
    <row r="26929" spans="1:4">
      <c r="A26929" s="57" t="s">
        <v>62388</v>
      </c>
      <c r="B26929" s="57" t="s">
        <v>12940</v>
      </c>
      <c r="C26929" s="57" t="s">
        <v>62389</v>
      </c>
      <c r="D26929" s="57" t="s">
        <v>62390</v>
      </c>
    </row>
    <row r="26930" spans="1:4">
      <c r="A26930" s="57" t="s">
        <v>62391</v>
      </c>
      <c r="B26930" s="57" t="s">
        <v>12940</v>
      </c>
      <c r="C26930" s="57" t="s">
        <v>62392</v>
      </c>
      <c r="D26930" s="57" t="s">
        <v>62393</v>
      </c>
    </row>
    <row r="26931" spans="1:4">
      <c r="A26931" s="57" t="s">
        <v>62391</v>
      </c>
      <c r="B26931" s="57"/>
      <c r="C26931" s="57" t="s">
        <v>62394</v>
      </c>
      <c r="D26931" s="57" t="s">
        <v>62395</v>
      </c>
    </row>
    <row r="26932" spans="1:4">
      <c r="A26932" s="57" t="s">
        <v>62391</v>
      </c>
      <c r="B26932" s="57"/>
      <c r="C26932" s="57" t="s">
        <v>62396</v>
      </c>
      <c r="D26932" s="57" t="s">
        <v>62397</v>
      </c>
    </row>
    <row r="26933" spans="1:4">
      <c r="A26933" s="57" t="s">
        <v>62391</v>
      </c>
      <c r="B26933" s="57"/>
      <c r="C26933" s="57" t="s">
        <v>62398</v>
      </c>
      <c r="D26933" s="57" t="s">
        <v>62399</v>
      </c>
    </row>
    <row r="26934" spans="1:4">
      <c r="A26934" s="57" t="s">
        <v>62400</v>
      </c>
      <c r="B26934" s="57" t="s">
        <v>12940</v>
      </c>
      <c r="C26934" s="57" t="s">
        <v>62401</v>
      </c>
      <c r="D26934" s="57" t="s">
        <v>62402</v>
      </c>
    </row>
    <row r="26935" spans="1:4">
      <c r="A26935" s="57" t="s">
        <v>62403</v>
      </c>
      <c r="B26935" s="57" t="s">
        <v>12940</v>
      </c>
      <c r="C26935" s="57" t="s">
        <v>62404</v>
      </c>
      <c r="D26935" s="57" t="s">
        <v>62405</v>
      </c>
    </row>
    <row r="26936" spans="1:4">
      <c r="A26936" s="57" t="s">
        <v>13712</v>
      </c>
      <c r="B26936" s="57" t="s">
        <v>10932</v>
      </c>
      <c r="C26936" s="57" t="s">
        <v>13713</v>
      </c>
      <c r="D26936" s="57" t="s">
        <v>13714</v>
      </c>
    </row>
    <row r="26937" spans="1:4">
      <c r="A26937" s="57" t="s">
        <v>62406</v>
      </c>
      <c r="B26937" s="57" t="s">
        <v>12940</v>
      </c>
      <c r="C26937" s="57" t="s">
        <v>62407</v>
      </c>
      <c r="D26937" s="57" t="s">
        <v>62408</v>
      </c>
    </row>
    <row r="26938" spans="1:4">
      <c r="A26938" s="57" t="s">
        <v>62409</v>
      </c>
      <c r="B26938" s="57" t="s">
        <v>12940</v>
      </c>
      <c r="C26938" s="57" t="s">
        <v>62410</v>
      </c>
      <c r="D26938" s="57" t="s">
        <v>62411</v>
      </c>
    </row>
    <row r="26939" spans="1:4">
      <c r="A26939" s="57" t="s">
        <v>62412</v>
      </c>
      <c r="B26939" s="57" t="s">
        <v>12940</v>
      </c>
      <c r="C26939" s="57" t="s">
        <v>62413</v>
      </c>
      <c r="D26939" s="57" t="s">
        <v>62414</v>
      </c>
    </row>
    <row r="26940" spans="1:4">
      <c r="A26940" s="57" t="s">
        <v>62415</v>
      </c>
      <c r="B26940" s="57" t="s">
        <v>12940</v>
      </c>
      <c r="C26940" s="57" t="s">
        <v>62416</v>
      </c>
      <c r="D26940" s="57" t="s">
        <v>62417</v>
      </c>
    </row>
    <row r="26941" spans="1:4">
      <c r="A26941" s="57" t="s">
        <v>62418</v>
      </c>
      <c r="B26941" s="57" t="s">
        <v>12940</v>
      </c>
      <c r="C26941" s="57" t="s">
        <v>62419</v>
      </c>
      <c r="D26941" s="57" t="s">
        <v>62420</v>
      </c>
    </row>
    <row r="26942" spans="1:4">
      <c r="A26942" s="57" t="s">
        <v>62418</v>
      </c>
      <c r="B26942" s="57"/>
      <c r="C26942" s="57" t="s">
        <v>62421</v>
      </c>
      <c r="D26942" s="57" t="s">
        <v>62422</v>
      </c>
    </row>
    <row r="26943" spans="1:4">
      <c r="A26943" s="57" t="s">
        <v>62418</v>
      </c>
      <c r="B26943" s="57"/>
      <c r="C26943" s="57" t="s">
        <v>62423</v>
      </c>
      <c r="D26943" s="57" t="s">
        <v>62424</v>
      </c>
    </row>
    <row r="26944" spans="1:4">
      <c r="A26944" s="57" t="s">
        <v>62425</v>
      </c>
      <c r="B26944" s="57" t="s">
        <v>12940</v>
      </c>
      <c r="C26944" s="57" t="s">
        <v>62426</v>
      </c>
      <c r="D26944" s="57" t="s">
        <v>62427</v>
      </c>
    </row>
    <row r="26945" spans="1:4">
      <c r="A26945" s="57" t="s">
        <v>62428</v>
      </c>
      <c r="B26945" s="57" t="s">
        <v>12940</v>
      </c>
      <c r="C26945" s="57" t="s">
        <v>62429</v>
      </c>
      <c r="D26945" s="57" t="s">
        <v>62430</v>
      </c>
    </row>
    <row r="26946" spans="1:4">
      <c r="A26946" s="57" t="s">
        <v>62428</v>
      </c>
      <c r="B26946" s="57"/>
      <c r="C26946" s="57" t="s">
        <v>62431</v>
      </c>
      <c r="D26946" s="57" t="s">
        <v>62432</v>
      </c>
    </row>
    <row r="26947" spans="1:4">
      <c r="A26947" s="57" t="s">
        <v>62428</v>
      </c>
      <c r="B26947" s="57"/>
      <c r="C26947" s="57" t="s">
        <v>62433</v>
      </c>
      <c r="D26947" s="57" t="s">
        <v>62434</v>
      </c>
    </row>
    <row r="26948" spans="1:4">
      <c r="A26948" s="57" t="s">
        <v>62435</v>
      </c>
      <c r="B26948" s="57" t="s">
        <v>12940</v>
      </c>
      <c r="C26948" s="57" t="s">
        <v>62436</v>
      </c>
      <c r="D26948" s="57" t="s">
        <v>62437</v>
      </c>
    </row>
    <row r="26949" spans="1:4">
      <c r="A26949" s="57" t="s">
        <v>62435</v>
      </c>
      <c r="B26949" s="57"/>
      <c r="C26949" s="57" t="s">
        <v>62438</v>
      </c>
      <c r="D26949" s="57" t="s">
        <v>62439</v>
      </c>
    </row>
    <row r="26950" spans="1:4">
      <c r="A26950" s="57" t="s">
        <v>62435</v>
      </c>
      <c r="B26950" s="57"/>
      <c r="C26950" s="57" t="s">
        <v>62440</v>
      </c>
      <c r="D26950" s="57" t="s">
        <v>62439</v>
      </c>
    </row>
    <row r="26951" spans="1:4">
      <c r="A26951" s="57" t="s">
        <v>62435</v>
      </c>
      <c r="B26951" s="57"/>
      <c r="C26951" s="57" t="s">
        <v>62441</v>
      </c>
      <c r="D26951" s="57" t="s">
        <v>62439</v>
      </c>
    </row>
    <row r="26952" spans="1:4">
      <c r="A26952" s="57" t="s">
        <v>62435</v>
      </c>
      <c r="B26952" s="57"/>
      <c r="C26952" s="57" t="s">
        <v>62442</v>
      </c>
      <c r="D26952" s="57" t="s">
        <v>62439</v>
      </c>
    </row>
    <row r="26953" spans="1:4">
      <c r="A26953" s="57" t="s">
        <v>62443</v>
      </c>
      <c r="B26953" s="57" t="s">
        <v>12940</v>
      </c>
      <c r="C26953" s="57" t="s">
        <v>62444</v>
      </c>
      <c r="D26953" s="57" t="s">
        <v>62445</v>
      </c>
    </row>
    <row r="26954" spans="1:4">
      <c r="A26954" s="57" t="s">
        <v>62443</v>
      </c>
      <c r="B26954" s="57"/>
      <c r="C26954" s="57" t="s">
        <v>62446</v>
      </c>
      <c r="D26954" s="57" t="s">
        <v>62447</v>
      </c>
    </row>
    <row r="26955" spans="1:4">
      <c r="A26955" s="57" t="s">
        <v>62443</v>
      </c>
      <c r="B26955" s="57"/>
      <c r="C26955" s="57" t="s">
        <v>62448</v>
      </c>
      <c r="D26955" s="57" t="s">
        <v>62449</v>
      </c>
    </row>
    <row r="26956" spans="1:4">
      <c r="A26956" s="57" t="s">
        <v>62443</v>
      </c>
      <c r="B26956" s="57"/>
      <c r="C26956" s="57" t="s">
        <v>62450</v>
      </c>
      <c r="D26956" s="57" t="s">
        <v>62451</v>
      </c>
    </row>
    <row r="26957" spans="1:4">
      <c r="A26957" s="57" t="s">
        <v>62443</v>
      </c>
      <c r="B26957" s="57"/>
      <c r="C26957" s="57" t="s">
        <v>75729</v>
      </c>
      <c r="D26957" s="57" t="s">
        <v>75730</v>
      </c>
    </row>
    <row r="26958" spans="1:4">
      <c r="A26958" s="57" t="s">
        <v>62452</v>
      </c>
      <c r="B26958" s="57" t="s">
        <v>12940</v>
      </c>
      <c r="C26958" s="57" t="s">
        <v>62453</v>
      </c>
      <c r="D26958" s="57" t="s">
        <v>62454</v>
      </c>
    </row>
    <row r="26959" spans="1:4">
      <c r="A26959" s="57" t="s">
        <v>62452</v>
      </c>
      <c r="B26959" s="57"/>
      <c r="C26959" s="57" t="s">
        <v>62455</v>
      </c>
      <c r="D26959" s="57" t="s">
        <v>62456</v>
      </c>
    </row>
    <row r="26960" spans="1:4">
      <c r="A26960" s="57" t="s">
        <v>62452</v>
      </c>
      <c r="B26960" s="57"/>
      <c r="C26960" s="57" t="s">
        <v>62457</v>
      </c>
      <c r="D26960" s="57" t="s">
        <v>62458</v>
      </c>
    </row>
    <row r="26961" spans="1:4">
      <c r="A26961" s="57" t="s">
        <v>62452</v>
      </c>
      <c r="B26961" s="57"/>
      <c r="C26961" s="57" t="s">
        <v>62459</v>
      </c>
      <c r="D26961" s="57" t="s">
        <v>62460</v>
      </c>
    </row>
    <row r="26962" spans="1:4">
      <c r="A26962" s="57" t="s">
        <v>62452</v>
      </c>
      <c r="B26962" s="57"/>
      <c r="C26962" s="57" t="s">
        <v>62461</v>
      </c>
      <c r="D26962" s="57" t="s">
        <v>62462</v>
      </c>
    </row>
    <row r="26963" spans="1:4">
      <c r="A26963" s="57" t="s">
        <v>62463</v>
      </c>
      <c r="B26963" s="57" t="s">
        <v>12940</v>
      </c>
      <c r="C26963" s="57" t="s">
        <v>62464</v>
      </c>
      <c r="D26963" s="57" t="s">
        <v>62465</v>
      </c>
    </row>
    <row r="26964" spans="1:4">
      <c r="A26964" s="57" t="s">
        <v>62466</v>
      </c>
      <c r="B26964" s="57" t="s">
        <v>12940</v>
      </c>
      <c r="C26964" s="57" t="s">
        <v>62467</v>
      </c>
      <c r="D26964" s="57" t="s">
        <v>62468</v>
      </c>
    </row>
    <row r="26965" spans="1:4">
      <c r="A26965" s="57" t="s">
        <v>62466</v>
      </c>
      <c r="B26965" s="57"/>
      <c r="C26965" s="57" t="s">
        <v>62469</v>
      </c>
      <c r="D26965" s="57" t="s">
        <v>62468</v>
      </c>
    </row>
    <row r="26966" spans="1:4">
      <c r="A26966" s="57" t="s">
        <v>13715</v>
      </c>
      <c r="B26966" s="57" t="s">
        <v>10615</v>
      </c>
      <c r="C26966" s="57" t="s">
        <v>13716</v>
      </c>
      <c r="D26966" s="57" t="s">
        <v>13717</v>
      </c>
    </row>
    <row r="26967" spans="1:4">
      <c r="A26967" s="57" t="s">
        <v>62470</v>
      </c>
      <c r="B26967" s="57" t="s">
        <v>12940</v>
      </c>
      <c r="C26967" s="57" t="s">
        <v>62471</v>
      </c>
      <c r="D26967" s="57" t="s">
        <v>62472</v>
      </c>
    </row>
    <row r="26968" spans="1:4">
      <c r="A26968" s="57" t="s">
        <v>62470</v>
      </c>
      <c r="B26968" s="57"/>
      <c r="C26968" s="57" t="s">
        <v>62473</v>
      </c>
      <c r="D26968" s="57" t="s">
        <v>62474</v>
      </c>
    </row>
    <row r="26969" spans="1:4">
      <c r="A26969" s="57" t="s">
        <v>62475</v>
      </c>
      <c r="B26969" s="57" t="s">
        <v>12940</v>
      </c>
      <c r="C26969" s="57" t="s">
        <v>62476</v>
      </c>
      <c r="D26969" s="57" t="s">
        <v>62477</v>
      </c>
    </row>
    <row r="26970" spans="1:4">
      <c r="A26970" s="57" t="s">
        <v>62475</v>
      </c>
      <c r="B26970" s="57"/>
      <c r="C26970" s="57" t="s">
        <v>62478</v>
      </c>
      <c r="D26970" s="57" t="s">
        <v>62479</v>
      </c>
    </row>
    <row r="26971" spans="1:4">
      <c r="A26971" s="57" t="s">
        <v>62475</v>
      </c>
      <c r="B26971" s="57"/>
      <c r="C26971" s="57" t="s">
        <v>62480</v>
      </c>
      <c r="D26971" s="57" t="s">
        <v>62481</v>
      </c>
    </row>
    <row r="26972" spans="1:4">
      <c r="A26972" s="57" t="s">
        <v>62475</v>
      </c>
      <c r="B26972" s="57"/>
      <c r="C26972" s="57" t="s">
        <v>62482</v>
      </c>
      <c r="D26972" s="57" t="s">
        <v>62483</v>
      </c>
    </row>
    <row r="26973" spans="1:4">
      <c r="A26973" s="57" t="s">
        <v>62475</v>
      </c>
      <c r="B26973" s="57"/>
      <c r="C26973" s="57" t="s">
        <v>62484</v>
      </c>
      <c r="D26973" s="57" t="s">
        <v>62485</v>
      </c>
    </row>
    <row r="26974" spans="1:4">
      <c r="A26974" s="57" t="s">
        <v>62475</v>
      </c>
      <c r="B26974" s="57"/>
      <c r="C26974" s="57" t="s">
        <v>62486</v>
      </c>
      <c r="D26974" s="57" t="s">
        <v>62487</v>
      </c>
    </row>
    <row r="26975" spans="1:4">
      <c r="A26975" s="57" t="s">
        <v>62475</v>
      </c>
      <c r="B26975" s="57"/>
      <c r="C26975" s="57" t="s">
        <v>62488</v>
      </c>
      <c r="D26975" s="57" t="s">
        <v>62489</v>
      </c>
    </row>
    <row r="26976" spans="1:4">
      <c r="A26976" s="57" t="s">
        <v>62475</v>
      </c>
      <c r="B26976" s="57"/>
      <c r="C26976" s="57" t="s">
        <v>62490</v>
      </c>
      <c r="D26976" s="57" t="s">
        <v>62491</v>
      </c>
    </row>
    <row r="26977" spans="1:4">
      <c r="A26977" s="57" t="s">
        <v>62475</v>
      </c>
      <c r="B26977" s="57"/>
      <c r="C26977" s="57" t="s">
        <v>62492</v>
      </c>
      <c r="D26977" s="57" t="s">
        <v>62493</v>
      </c>
    </row>
    <row r="26978" spans="1:4">
      <c r="A26978" s="57" t="s">
        <v>62475</v>
      </c>
      <c r="B26978" s="57"/>
      <c r="C26978" s="57" t="s">
        <v>62494</v>
      </c>
      <c r="D26978" s="57" t="s">
        <v>62495</v>
      </c>
    </row>
    <row r="26979" spans="1:4">
      <c r="A26979" s="57" t="s">
        <v>62475</v>
      </c>
      <c r="B26979" s="57"/>
      <c r="C26979" s="57" t="s">
        <v>62496</v>
      </c>
      <c r="D26979" s="57" t="s">
        <v>62497</v>
      </c>
    </row>
    <row r="26980" spans="1:4">
      <c r="A26980" s="57" t="s">
        <v>62475</v>
      </c>
      <c r="B26980" s="57"/>
      <c r="C26980" s="57" t="s">
        <v>62498</v>
      </c>
      <c r="D26980" s="57" t="s">
        <v>62499</v>
      </c>
    </row>
    <row r="26981" spans="1:4">
      <c r="A26981" s="57" t="s">
        <v>62500</v>
      </c>
      <c r="B26981" s="57" t="s">
        <v>12940</v>
      </c>
      <c r="C26981" s="57" t="s">
        <v>62501</v>
      </c>
      <c r="D26981" s="57" t="s">
        <v>62502</v>
      </c>
    </row>
    <row r="26982" spans="1:4">
      <c r="A26982" s="57" t="s">
        <v>62500</v>
      </c>
      <c r="B26982" s="57"/>
      <c r="C26982" s="57" t="s">
        <v>62503</v>
      </c>
      <c r="D26982" s="57" t="s">
        <v>62504</v>
      </c>
    </row>
    <row r="26983" spans="1:4">
      <c r="A26983" s="57" t="s">
        <v>62505</v>
      </c>
      <c r="B26983" s="57" t="s">
        <v>12940</v>
      </c>
      <c r="C26983" s="57" t="s">
        <v>62506</v>
      </c>
      <c r="D26983" s="57" t="s">
        <v>62507</v>
      </c>
    </row>
    <row r="26984" spans="1:4">
      <c r="A26984" s="57" t="s">
        <v>62505</v>
      </c>
      <c r="B26984" s="57"/>
      <c r="C26984" s="57" t="s">
        <v>62508</v>
      </c>
      <c r="D26984" s="57" t="s">
        <v>62507</v>
      </c>
    </row>
    <row r="26985" spans="1:4">
      <c r="A26985" s="57" t="s">
        <v>62509</v>
      </c>
      <c r="B26985" s="57" t="s">
        <v>12940</v>
      </c>
      <c r="C26985" s="57" t="s">
        <v>62510</v>
      </c>
      <c r="D26985" s="57" t="s">
        <v>62439</v>
      </c>
    </row>
    <row r="26986" spans="1:4">
      <c r="A26986" s="57" t="s">
        <v>62509</v>
      </c>
      <c r="B26986" s="57"/>
      <c r="C26986" s="57" t="s">
        <v>62511</v>
      </c>
      <c r="D26986" s="57" t="s">
        <v>62512</v>
      </c>
    </row>
    <row r="26987" spans="1:4">
      <c r="A26987" s="57" t="s">
        <v>62509</v>
      </c>
      <c r="B26987" s="57"/>
      <c r="C26987" s="57" t="s">
        <v>62513</v>
      </c>
      <c r="D26987" s="57" t="s">
        <v>21679</v>
      </c>
    </row>
    <row r="26988" spans="1:4">
      <c r="A26988" s="57" t="s">
        <v>62509</v>
      </c>
      <c r="B26988" s="57"/>
      <c r="C26988" s="57" t="s">
        <v>62514</v>
      </c>
      <c r="D26988" s="57" t="s">
        <v>62515</v>
      </c>
    </row>
    <row r="26989" spans="1:4">
      <c r="A26989" s="57" t="s">
        <v>62509</v>
      </c>
      <c r="B26989" s="57"/>
      <c r="C26989" s="57" t="s">
        <v>62516</v>
      </c>
      <c r="D26989" s="57" t="s">
        <v>62517</v>
      </c>
    </row>
    <row r="26990" spans="1:4">
      <c r="A26990" s="57" t="s">
        <v>62509</v>
      </c>
      <c r="B26990" s="57"/>
      <c r="C26990" s="57" t="s">
        <v>62518</v>
      </c>
      <c r="D26990" s="57" t="s">
        <v>21687</v>
      </c>
    </row>
    <row r="26991" spans="1:4">
      <c r="A26991" s="57" t="s">
        <v>62509</v>
      </c>
      <c r="B26991" s="57"/>
      <c r="C26991" s="57" t="s">
        <v>62519</v>
      </c>
      <c r="D26991" s="57" t="s">
        <v>62520</v>
      </c>
    </row>
    <row r="26992" spans="1:4">
      <c r="A26992" s="57" t="s">
        <v>62509</v>
      </c>
      <c r="B26992" s="57"/>
      <c r="C26992" s="57" t="s">
        <v>62521</v>
      </c>
      <c r="D26992" s="57" t="s">
        <v>62522</v>
      </c>
    </row>
    <row r="26993" spans="1:4">
      <c r="A26993" s="57" t="s">
        <v>62509</v>
      </c>
      <c r="B26993" s="57"/>
      <c r="C26993" s="57" t="s">
        <v>62523</v>
      </c>
      <c r="D26993" s="57" t="s">
        <v>62524</v>
      </c>
    </row>
    <row r="26994" spans="1:4">
      <c r="A26994" s="57" t="s">
        <v>62509</v>
      </c>
      <c r="B26994" s="57"/>
      <c r="C26994" s="57" t="s">
        <v>62525</v>
      </c>
      <c r="D26994" s="57" t="s">
        <v>62526</v>
      </c>
    </row>
    <row r="26995" spans="1:4">
      <c r="A26995" s="57" t="s">
        <v>62509</v>
      </c>
      <c r="B26995" s="57"/>
      <c r="C26995" s="57" t="s">
        <v>62527</v>
      </c>
      <c r="D26995" s="57" t="s">
        <v>62528</v>
      </c>
    </row>
    <row r="26996" spans="1:4">
      <c r="A26996" s="57" t="s">
        <v>62509</v>
      </c>
      <c r="B26996" s="57"/>
      <c r="C26996" s="57" t="s">
        <v>62529</v>
      </c>
      <c r="D26996" s="57" t="s">
        <v>62530</v>
      </c>
    </row>
    <row r="26997" spans="1:4">
      <c r="A26997" s="57" t="s">
        <v>62509</v>
      </c>
      <c r="B26997" s="57"/>
      <c r="C26997" s="57" t="s">
        <v>62531</v>
      </c>
      <c r="D26997" s="57" t="s">
        <v>62532</v>
      </c>
    </row>
    <row r="26998" spans="1:4">
      <c r="A26998" s="57" t="s">
        <v>62509</v>
      </c>
      <c r="B26998" s="57"/>
      <c r="C26998" s="57" t="s">
        <v>62533</v>
      </c>
      <c r="D26998" s="57" t="s">
        <v>62534</v>
      </c>
    </row>
    <row r="26999" spans="1:4">
      <c r="A26999" s="57" t="s">
        <v>62509</v>
      </c>
      <c r="B26999" s="57"/>
      <c r="C26999" s="57" t="s">
        <v>62535</v>
      </c>
      <c r="D26999" s="57" t="s">
        <v>62536</v>
      </c>
    </row>
    <row r="27000" spans="1:4">
      <c r="A27000" s="57" t="s">
        <v>62509</v>
      </c>
      <c r="B27000" s="57"/>
      <c r="C27000" s="57" t="s">
        <v>62537</v>
      </c>
      <c r="D27000" s="57" t="s">
        <v>62538</v>
      </c>
    </row>
    <row r="27001" spans="1:4">
      <c r="A27001" s="57" t="s">
        <v>62509</v>
      </c>
      <c r="B27001" s="57"/>
      <c r="C27001" s="57" t="s">
        <v>62539</v>
      </c>
      <c r="D27001" s="57" t="s">
        <v>62540</v>
      </c>
    </row>
    <row r="27002" spans="1:4">
      <c r="A27002" s="57" t="s">
        <v>62509</v>
      </c>
      <c r="B27002" s="57"/>
      <c r="C27002" s="57" t="s">
        <v>62541</v>
      </c>
      <c r="D27002" s="57" t="s">
        <v>62542</v>
      </c>
    </row>
    <row r="27003" spans="1:4">
      <c r="A27003" s="57" t="s">
        <v>62509</v>
      </c>
      <c r="B27003" s="57"/>
      <c r="C27003" s="57" t="s">
        <v>62543</v>
      </c>
      <c r="D27003" s="57" t="s">
        <v>62544</v>
      </c>
    </row>
    <row r="27004" spans="1:4">
      <c r="A27004" s="57" t="s">
        <v>62509</v>
      </c>
      <c r="B27004" s="57"/>
      <c r="C27004" s="57" t="s">
        <v>62545</v>
      </c>
      <c r="D27004" s="57" t="s">
        <v>62546</v>
      </c>
    </row>
    <row r="27005" spans="1:4">
      <c r="A27005" s="57" t="s">
        <v>62509</v>
      </c>
      <c r="B27005" s="57"/>
      <c r="C27005" s="57" t="s">
        <v>62547</v>
      </c>
      <c r="D27005" s="57" t="s">
        <v>62548</v>
      </c>
    </row>
    <row r="27006" spans="1:4">
      <c r="A27006" s="57" t="s">
        <v>62509</v>
      </c>
      <c r="B27006" s="57"/>
      <c r="C27006" s="57" t="s">
        <v>62549</v>
      </c>
      <c r="D27006" s="57" t="s">
        <v>62550</v>
      </c>
    </row>
    <row r="27007" spans="1:4">
      <c r="A27007" s="57" t="s">
        <v>62509</v>
      </c>
      <c r="B27007" s="57"/>
      <c r="C27007" s="57" t="s">
        <v>62551</v>
      </c>
      <c r="D27007" s="57" t="s">
        <v>62552</v>
      </c>
    </row>
    <row r="27008" spans="1:4">
      <c r="A27008" s="57" t="s">
        <v>62509</v>
      </c>
      <c r="B27008" s="57"/>
      <c r="C27008" s="57" t="s">
        <v>62553</v>
      </c>
      <c r="D27008" s="57" t="s">
        <v>62554</v>
      </c>
    </row>
    <row r="27009" spans="1:4">
      <c r="A27009" s="57" t="s">
        <v>62509</v>
      </c>
      <c r="B27009" s="57"/>
      <c r="C27009" s="57" t="s">
        <v>62555</v>
      </c>
      <c r="D27009" s="57" t="s">
        <v>62556</v>
      </c>
    </row>
    <row r="27010" spans="1:4">
      <c r="A27010" s="57" t="s">
        <v>62509</v>
      </c>
      <c r="B27010" s="57"/>
      <c r="C27010" s="57" t="s">
        <v>62557</v>
      </c>
      <c r="D27010" s="57" t="s">
        <v>62558</v>
      </c>
    </row>
    <row r="27011" spans="1:4">
      <c r="A27011" s="57" t="s">
        <v>62509</v>
      </c>
      <c r="B27011" s="57"/>
      <c r="C27011" s="57" t="s">
        <v>62559</v>
      </c>
      <c r="D27011" s="57" t="s">
        <v>62560</v>
      </c>
    </row>
    <row r="27012" spans="1:4">
      <c r="A27012" s="57" t="s">
        <v>62509</v>
      </c>
      <c r="B27012" s="57"/>
      <c r="C27012" s="57" t="s">
        <v>62561</v>
      </c>
      <c r="D27012" s="57" t="s">
        <v>62562</v>
      </c>
    </row>
    <row r="27013" spans="1:4">
      <c r="A27013" s="57" t="s">
        <v>62509</v>
      </c>
      <c r="B27013" s="57"/>
      <c r="C27013" s="57" t="s">
        <v>62563</v>
      </c>
      <c r="D27013" s="57" t="s">
        <v>62564</v>
      </c>
    </row>
    <row r="27014" spans="1:4">
      <c r="A27014" s="57" t="s">
        <v>62509</v>
      </c>
      <c r="B27014" s="57"/>
      <c r="C27014" s="57" t="s">
        <v>62565</v>
      </c>
      <c r="D27014" s="57" t="s">
        <v>62566</v>
      </c>
    </row>
    <row r="27015" spans="1:4">
      <c r="A27015" s="57" t="s">
        <v>62509</v>
      </c>
      <c r="B27015" s="57"/>
      <c r="C27015" s="57" t="s">
        <v>62567</v>
      </c>
      <c r="D27015" s="57" t="s">
        <v>62568</v>
      </c>
    </row>
    <row r="27016" spans="1:4">
      <c r="A27016" s="57" t="s">
        <v>62509</v>
      </c>
      <c r="B27016" s="57"/>
      <c r="C27016" s="57" t="s">
        <v>62569</v>
      </c>
      <c r="D27016" s="57" t="s">
        <v>62570</v>
      </c>
    </row>
    <row r="27017" spans="1:4">
      <c r="A27017" s="57" t="s">
        <v>62509</v>
      </c>
      <c r="B27017" s="57"/>
      <c r="C27017" s="57" t="s">
        <v>62571</v>
      </c>
      <c r="D27017" s="57" t="s">
        <v>62572</v>
      </c>
    </row>
    <row r="27018" spans="1:4">
      <c r="A27018" s="57" t="s">
        <v>62509</v>
      </c>
      <c r="B27018" s="57"/>
      <c r="C27018" s="57" t="s">
        <v>62573</v>
      </c>
      <c r="D27018" s="57" t="s">
        <v>62574</v>
      </c>
    </row>
    <row r="27019" spans="1:4">
      <c r="A27019" s="57" t="s">
        <v>62509</v>
      </c>
      <c r="B27019" s="57"/>
      <c r="C27019" s="57" t="s">
        <v>62575</v>
      </c>
      <c r="D27019" s="57" t="s">
        <v>62576</v>
      </c>
    </row>
    <row r="27020" spans="1:4">
      <c r="A27020" s="57" t="s">
        <v>62509</v>
      </c>
      <c r="B27020" s="57"/>
      <c r="C27020" s="57" t="s">
        <v>62577</v>
      </c>
      <c r="D27020" s="57" t="s">
        <v>62578</v>
      </c>
    </row>
    <row r="27021" spans="1:4">
      <c r="A27021" s="57" t="s">
        <v>62509</v>
      </c>
      <c r="B27021" s="57"/>
      <c r="C27021" s="57" t="s">
        <v>62579</v>
      </c>
      <c r="D27021" s="57" t="s">
        <v>62580</v>
      </c>
    </row>
    <row r="27022" spans="1:4">
      <c r="A27022" s="57" t="s">
        <v>62509</v>
      </c>
      <c r="B27022" s="57"/>
      <c r="C27022" s="57" t="s">
        <v>62581</v>
      </c>
      <c r="D27022" s="57" t="s">
        <v>62582</v>
      </c>
    </row>
    <row r="27023" spans="1:4">
      <c r="A27023" s="57" t="s">
        <v>62509</v>
      </c>
      <c r="B27023" s="57"/>
      <c r="C27023" s="57" t="s">
        <v>75731</v>
      </c>
      <c r="D27023" s="57" t="s">
        <v>75732</v>
      </c>
    </row>
    <row r="27024" spans="1:4">
      <c r="A27024" s="57" t="s">
        <v>62509</v>
      </c>
      <c r="B27024" s="57"/>
      <c r="C27024" s="57" t="s">
        <v>75733</v>
      </c>
      <c r="D27024" s="57" t="s">
        <v>75734</v>
      </c>
    </row>
    <row r="27025" spans="1:4">
      <c r="A27025" s="57" t="s">
        <v>62509</v>
      </c>
      <c r="B27025" s="57"/>
      <c r="C27025" s="57" t="s">
        <v>75735</v>
      </c>
      <c r="D27025" s="57" t="s">
        <v>75736</v>
      </c>
    </row>
    <row r="27026" spans="1:4">
      <c r="A27026" s="57" t="s">
        <v>62509</v>
      </c>
      <c r="B27026" s="57"/>
      <c r="C27026" s="57" t="s">
        <v>76844</v>
      </c>
      <c r="D27026" s="57" t="s">
        <v>76845</v>
      </c>
    </row>
    <row r="27027" spans="1:4">
      <c r="A27027" s="57" t="s">
        <v>62583</v>
      </c>
      <c r="B27027" s="57" t="s">
        <v>12940</v>
      </c>
      <c r="C27027" s="57" t="s">
        <v>62584</v>
      </c>
      <c r="D27027" s="57" t="s">
        <v>62585</v>
      </c>
    </row>
    <row r="27028" spans="1:4">
      <c r="A27028" s="57" t="s">
        <v>62583</v>
      </c>
      <c r="B27028" s="57"/>
      <c r="C27028" s="57" t="s">
        <v>62586</v>
      </c>
      <c r="D27028" s="57" t="s">
        <v>62587</v>
      </c>
    </row>
    <row r="27029" spans="1:4">
      <c r="A27029" s="57" t="s">
        <v>62583</v>
      </c>
      <c r="B27029" s="57"/>
      <c r="C27029" s="57" t="s">
        <v>62588</v>
      </c>
      <c r="D27029" s="57" t="s">
        <v>62589</v>
      </c>
    </row>
    <row r="27030" spans="1:4">
      <c r="A27030" s="57" t="s">
        <v>62590</v>
      </c>
      <c r="B27030" s="57" t="s">
        <v>12940</v>
      </c>
      <c r="C27030" s="57" t="s">
        <v>62591</v>
      </c>
      <c r="D27030" s="57" t="s">
        <v>62592</v>
      </c>
    </row>
    <row r="27031" spans="1:4">
      <c r="A27031" s="57" t="s">
        <v>62593</v>
      </c>
      <c r="B27031" s="57" t="s">
        <v>12940</v>
      </c>
      <c r="C27031" s="57" t="s">
        <v>62594</v>
      </c>
      <c r="D27031" s="57" t="s">
        <v>62595</v>
      </c>
    </row>
    <row r="27032" spans="1:4">
      <c r="A27032" s="57" t="s">
        <v>62593</v>
      </c>
      <c r="B27032" s="57"/>
      <c r="C27032" s="57" t="s">
        <v>62596</v>
      </c>
      <c r="D27032" s="57" t="s">
        <v>62597</v>
      </c>
    </row>
    <row r="27033" spans="1:4">
      <c r="A27033" s="57" t="s">
        <v>62593</v>
      </c>
      <c r="B27033" s="57"/>
      <c r="C27033" s="57" t="s">
        <v>62598</v>
      </c>
      <c r="D27033" s="57" t="s">
        <v>62599</v>
      </c>
    </row>
    <row r="27034" spans="1:4">
      <c r="A27034" s="57" t="s">
        <v>62593</v>
      </c>
      <c r="B27034" s="57"/>
      <c r="C27034" s="57" t="s">
        <v>75737</v>
      </c>
      <c r="D27034" s="57" t="s">
        <v>75738</v>
      </c>
    </row>
    <row r="27035" spans="1:4">
      <c r="A27035" s="57" t="s">
        <v>62593</v>
      </c>
      <c r="B27035" s="57"/>
      <c r="C27035" s="57" t="s">
        <v>76846</v>
      </c>
      <c r="D27035" s="57" t="s">
        <v>76847</v>
      </c>
    </row>
    <row r="27036" spans="1:4">
      <c r="A27036" s="57" t="s">
        <v>62600</v>
      </c>
      <c r="B27036" s="57" t="s">
        <v>12940</v>
      </c>
      <c r="C27036" s="57" t="s">
        <v>62601</v>
      </c>
      <c r="D27036" s="57" t="s">
        <v>62595</v>
      </c>
    </row>
    <row r="27037" spans="1:4">
      <c r="A27037" s="57" t="s">
        <v>62600</v>
      </c>
      <c r="B27037" s="57"/>
      <c r="C27037" s="57" t="s">
        <v>62602</v>
      </c>
      <c r="D27037" s="57" t="s">
        <v>62597</v>
      </c>
    </row>
    <row r="27038" spans="1:4">
      <c r="A27038" s="57" t="s">
        <v>62600</v>
      </c>
      <c r="B27038" s="57"/>
      <c r="C27038" s="57" t="s">
        <v>62603</v>
      </c>
      <c r="D27038" s="57" t="s">
        <v>62604</v>
      </c>
    </row>
    <row r="27039" spans="1:4">
      <c r="A27039" s="57" t="s">
        <v>62605</v>
      </c>
      <c r="B27039" s="57" t="s">
        <v>12940</v>
      </c>
      <c r="C27039" s="57" t="s">
        <v>62606</v>
      </c>
      <c r="D27039" s="57" t="s">
        <v>62607</v>
      </c>
    </row>
    <row r="27040" spans="1:4">
      <c r="A27040" s="57" t="s">
        <v>62608</v>
      </c>
      <c r="B27040" s="57" t="s">
        <v>12940</v>
      </c>
      <c r="C27040" s="57" t="s">
        <v>62609</v>
      </c>
      <c r="D27040" s="57" t="s">
        <v>62610</v>
      </c>
    </row>
    <row r="27041" spans="1:4">
      <c r="A27041" s="57" t="s">
        <v>62611</v>
      </c>
      <c r="B27041" s="57" t="s">
        <v>12940</v>
      </c>
      <c r="C27041" s="57" t="s">
        <v>62612</v>
      </c>
      <c r="D27041" s="57" t="s">
        <v>62439</v>
      </c>
    </row>
    <row r="27042" spans="1:4">
      <c r="A27042" s="57" t="s">
        <v>62611</v>
      </c>
      <c r="B27042" s="57"/>
      <c r="C27042" s="57" t="s">
        <v>62613</v>
      </c>
      <c r="D27042" s="57" t="s">
        <v>62614</v>
      </c>
    </row>
    <row r="27043" spans="1:4">
      <c r="A27043" s="57" t="s">
        <v>62611</v>
      </c>
      <c r="B27043" s="57"/>
      <c r="C27043" s="57" t="s">
        <v>62615</v>
      </c>
      <c r="D27043" s="57" t="s">
        <v>62616</v>
      </c>
    </row>
    <row r="27044" spans="1:4">
      <c r="A27044" s="57" t="s">
        <v>62611</v>
      </c>
      <c r="B27044" s="57"/>
      <c r="C27044" s="57" t="s">
        <v>62617</v>
      </c>
      <c r="D27044" s="57" t="s">
        <v>62618</v>
      </c>
    </row>
    <row r="27045" spans="1:4">
      <c r="A27045" s="57" t="s">
        <v>62611</v>
      </c>
      <c r="B27045" s="57"/>
      <c r="C27045" s="57" t="s">
        <v>62619</v>
      </c>
      <c r="D27045" s="57" t="s">
        <v>62620</v>
      </c>
    </row>
    <row r="27046" spans="1:4">
      <c r="A27046" s="57" t="s">
        <v>62611</v>
      </c>
      <c r="B27046" s="57"/>
      <c r="C27046" s="57" t="s">
        <v>62621</v>
      </c>
      <c r="D27046" s="57" t="s">
        <v>62622</v>
      </c>
    </row>
    <row r="27047" spans="1:4">
      <c r="A27047" s="57" t="s">
        <v>62611</v>
      </c>
      <c r="B27047" s="57"/>
      <c r="C27047" s="57" t="s">
        <v>62623</v>
      </c>
      <c r="D27047" s="57" t="s">
        <v>62624</v>
      </c>
    </row>
    <row r="27048" spans="1:4">
      <c r="A27048" s="57" t="s">
        <v>62611</v>
      </c>
      <c r="B27048" s="57"/>
      <c r="C27048" s="57" t="s">
        <v>62625</v>
      </c>
      <c r="D27048" s="57" t="s">
        <v>62626</v>
      </c>
    </row>
    <row r="27049" spans="1:4">
      <c r="A27049" s="57" t="s">
        <v>62611</v>
      </c>
      <c r="B27049" s="57"/>
      <c r="C27049" s="57" t="s">
        <v>62627</v>
      </c>
      <c r="D27049" s="57" t="s">
        <v>62628</v>
      </c>
    </row>
    <row r="27050" spans="1:4">
      <c r="A27050" s="57" t="s">
        <v>62611</v>
      </c>
      <c r="B27050" s="57"/>
      <c r="C27050" s="57" t="s">
        <v>62629</v>
      </c>
      <c r="D27050" s="57" t="s">
        <v>62630</v>
      </c>
    </row>
    <row r="27051" spans="1:4">
      <c r="A27051" s="57" t="s">
        <v>62611</v>
      </c>
      <c r="B27051" s="57"/>
      <c r="C27051" s="57" t="s">
        <v>76848</v>
      </c>
      <c r="D27051" s="57" t="s">
        <v>76849</v>
      </c>
    </row>
    <row r="27052" spans="1:4">
      <c r="A27052" s="57" t="s">
        <v>62631</v>
      </c>
      <c r="B27052" s="57" t="s">
        <v>12940</v>
      </c>
      <c r="C27052" s="57" t="s">
        <v>62632</v>
      </c>
      <c r="D27052" s="57" t="s">
        <v>62633</v>
      </c>
    </row>
    <row r="27053" spans="1:4">
      <c r="A27053" s="57" t="s">
        <v>62631</v>
      </c>
      <c r="B27053" s="57"/>
      <c r="C27053" s="57" t="s">
        <v>62634</v>
      </c>
      <c r="D27053" s="57" t="s">
        <v>62635</v>
      </c>
    </row>
    <row r="27054" spans="1:4">
      <c r="A27054" s="57" t="s">
        <v>62631</v>
      </c>
      <c r="B27054" s="57"/>
      <c r="C27054" s="57" t="s">
        <v>62636</v>
      </c>
      <c r="D27054" s="57" t="s">
        <v>62637</v>
      </c>
    </row>
    <row r="27055" spans="1:4">
      <c r="A27055" s="57" t="s">
        <v>62638</v>
      </c>
      <c r="B27055" s="57" t="s">
        <v>12940</v>
      </c>
      <c r="C27055" s="57" t="s">
        <v>62639</v>
      </c>
      <c r="D27055" s="57" t="s">
        <v>62640</v>
      </c>
    </row>
    <row r="27056" spans="1:4">
      <c r="A27056" s="57" t="s">
        <v>62638</v>
      </c>
      <c r="B27056" s="57"/>
      <c r="C27056" s="57" t="s">
        <v>62641</v>
      </c>
      <c r="D27056" s="57" t="s">
        <v>62640</v>
      </c>
    </row>
    <row r="27057" spans="1:4">
      <c r="A27057" s="57" t="s">
        <v>76850</v>
      </c>
      <c r="B27057" s="57" t="s">
        <v>12940</v>
      </c>
      <c r="C27057" s="57" t="s">
        <v>76851</v>
      </c>
      <c r="D27057" s="57" t="s">
        <v>76852</v>
      </c>
    </row>
    <row r="27058" spans="1:4">
      <c r="A27058" s="57" t="s">
        <v>62642</v>
      </c>
      <c r="B27058" s="57" t="s">
        <v>12940</v>
      </c>
      <c r="C27058" s="57" t="s">
        <v>62643</v>
      </c>
      <c r="D27058" s="57" t="s">
        <v>62644</v>
      </c>
    </row>
    <row r="27059" spans="1:4">
      <c r="A27059" s="57" t="s">
        <v>62642</v>
      </c>
      <c r="B27059" s="57"/>
      <c r="C27059" s="57" t="s">
        <v>62645</v>
      </c>
      <c r="D27059" s="57" t="s">
        <v>62646</v>
      </c>
    </row>
    <row r="27060" spans="1:4">
      <c r="A27060" s="57" t="s">
        <v>62642</v>
      </c>
      <c r="B27060" s="57"/>
      <c r="C27060" s="57" t="s">
        <v>62647</v>
      </c>
      <c r="D27060" s="57" t="s">
        <v>62648</v>
      </c>
    </row>
    <row r="27061" spans="1:4">
      <c r="A27061" s="57" t="s">
        <v>62642</v>
      </c>
      <c r="B27061" s="57"/>
      <c r="C27061" s="57" t="s">
        <v>62649</v>
      </c>
      <c r="D27061" s="57" t="s">
        <v>62650</v>
      </c>
    </row>
    <row r="27062" spans="1:4">
      <c r="A27062" s="57" t="s">
        <v>62651</v>
      </c>
      <c r="B27062" s="57" t="s">
        <v>12940</v>
      </c>
      <c r="C27062" s="57" t="s">
        <v>62652</v>
      </c>
      <c r="D27062" s="57" t="s">
        <v>62653</v>
      </c>
    </row>
    <row r="27063" spans="1:4">
      <c r="A27063" s="57" t="s">
        <v>62654</v>
      </c>
      <c r="B27063" s="57" t="s">
        <v>12940</v>
      </c>
      <c r="C27063" s="57" t="s">
        <v>62655</v>
      </c>
      <c r="D27063" s="57" t="s">
        <v>62656</v>
      </c>
    </row>
    <row r="27064" spans="1:4">
      <c r="A27064" s="57" t="s">
        <v>62654</v>
      </c>
      <c r="B27064" s="57"/>
      <c r="C27064" s="57" t="s">
        <v>62657</v>
      </c>
      <c r="D27064" s="57" t="s">
        <v>62658</v>
      </c>
    </row>
    <row r="27065" spans="1:4">
      <c r="A27065" s="57" t="s">
        <v>62654</v>
      </c>
      <c r="B27065" s="57"/>
      <c r="C27065" s="57" t="s">
        <v>62659</v>
      </c>
      <c r="D27065" s="57" t="s">
        <v>62660</v>
      </c>
    </row>
    <row r="27066" spans="1:4">
      <c r="A27066" s="57" t="s">
        <v>62654</v>
      </c>
      <c r="B27066" s="57"/>
      <c r="C27066" s="57" t="s">
        <v>62661</v>
      </c>
      <c r="D27066" s="57" t="s">
        <v>62662</v>
      </c>
    </row>
    <row r="27067" spans="1:4">
      <c r="A27067" s="57" t="s">
        <v>62663</v>
      </c>
      <c r="B27067" s="57" t="s">
        <v>12940</v>
      </c>
      <c r="C27067" s="57" t="s">
        <v>62664</v>
      </c>
      <c r="D27067" s="57" t="s">
        <v>75739</v>
      </c>
    </row>
    <row r="27068" spans="1:4">
      <c r="A27068" s="57" t="s">
        <v>62665</v>
      </c>
      <c r="B27068" s="57" t="s">
        <v>12940</v>
      </c>
      <c r="C27068" s="57" t="s">
        <v>62666</v>
      </c>
      <c r="D27068" s="57" t="s">
        <v>62667</v>
      </c>
    </row>
    <row r="27069" spans="1:4">
      <c r="A27069" s="57" t="s">
        <v>62668</v>
      </c>
      <c r="B27069" s="57" t="s">
        <v>12940</v>
      </c>
      <c r="C27069" s="57" t="s">
        <v>62669</v>
      </c>
      <c r="D27069" s="57" t="s">
        <v>62670</v>
      </c>
    </row>
    <row r="27070" spans="1:4">
      <c r="A27070" s="57" t="s">
        <v>62671</v>
      </c>
      <c r="B27070" s="57" t="s">
        <v>12940</v>
      </c>
      <c r="C27070" s="57" t="s">
        <v>62672</v>
      </c>
      <c r="D27070" s="57" t="s">
        <v>62673</v>
      </c>
    </row>
    <row r="27071" spans="1:4">
      <c r="A27071" s="57" t="s">
        <v>62674</v>
      </c>
      <c r="B27071" s="57" t="s">
        <v>12940</v>
      </c>
      <c r="C27071" s="57" t="s">
        <v>62675</v>
      </c>
      <c r="D27071" s="57" t="s">
        <v>62676</v>
      </c>
    </row>
    <row r="27072" spans="1:4">
      <c r="A27072" s="57" t="s">
        <v>62677</v>
      </c>
      <c r="B27072" s="57" t="s">
        <v>12940</v>
      </c>
      <c r="C27072" s="57" t="s">
        <v>62678</v>
      </c>
      <c r="D27072" s="57" t="s">
        <v>62679</v>
      </c>
    </row>
    <row r="27073" spans="1:4">
      <c r="A27073" s="57" t="s">
        <v>62677</v>
      </c>
      <c r="B27073" s="57"/>
      <c r="C27073" s="57" t="s">
        <v>62680</v>
      </c>
      <c r="D27073" s="57" t="s">
        <v>62681</v>
      </c>
    </row>
    <row r="27074" spans="1:4">
      <c r="A27074" s="57" t="s">
        <v>62682</v>
      </c>
      <c r="B27074" s="57" t="s">
        <v>12940</v>
      </c>
      <c r="C27074" s="57" t="s">
        <v>62683</v>
      </c>
      <c r="D27074" s="57" t="s">
        <v>62684</v>
      </c>
    </row>
    <row r="27075" spans="1:4">
      <c r="A27075" s="57" t="s">
        <v>62682</v>
      </c>
      <c r="B27075" s="57"/>
      <c r="C27075" s="57" t="s">
        <v>62685</v>
      </c>
      <c r="D27075" s="57" t="s">
        <v>62686</v>
      </c>
    </row>
    <row r="27076" spans="1:4">
      <c r="A27076" s="57" t="s">
        <v>62687</v>
      </c>
      <c r="B27076" s="57" t="s">
        <v>12940</v>
      </c>
      <c r="C27076" s="57" t="s">
        <v>62688</v>
      </c>
      <c r="D27076" s="57" t="s">
        <v>62689</v>
      </c>
    </row>
    <row r="27077" spans="1:4">
      <c r="A27077" s="57" t="s">
        <v>62690</v>
      </c>
      <c r="B27077" s="57" t="s">
        <v>12940</v>
      </c>
      <c r="C27077" s="57" t="s">
        <v>62691</v>
      </c>
      <c r="D27077" s="57" t="s">
        <v>62692</v>
      </c>
    </row>
    <row r="27078" spans="1:4">
      <c r="A27078" s="57" t="s">
        <v>62693</v>
      </c>
      <c r="B27078" s="57" t="s">
        <v>12940</v>
      </c>
      <c r="C27078" s="57" t="s">
        <v>62694</v>
      </c>
      <c r="D27078" s="57" t="s">
        <v>62695</v>
      </c>
    </row>
    <row r="27079" spans="1:4">
      <c r="A27079" s="57" t="s">
        <v>62696</v>
      </c>
      <c r="B27079" s="57" t="s">
        <v>12940</v>
      </c>
      <c r="C27079" s="57" t="s">
        <v>62697</v>
      </c>
      <c r="D27079" s="57" t="s">
        <v>62698</v>
      </c>
    </row>
    <row r="27080" spans="1:4">
      <c r="A27080" s="57" t="s">
        <v>13720</v>
      </c>
      <c r="B27080" s="57" t="s">
        <v>10661</v>
      </c>
      <c r="C27080" s="57" t="s">
        <v>13721</v>
      </c>
      <c r="D27080" s="57" t="s">
        <v>13722</v>
      </c>
    </row>
    <row r="27081" spans="1:4">
      <c r="A27081" s="57" t="s">
        <v>13720</v>
      </c>
      <c r="B27081" s="57" t="s">
        <v>10661</v>
      </c>
      <c r="C27081" s="57" t="s">
        <v>13723</v>
      </c>
      <c r="D27081" s="57" t="s">
        <v>13724</v>
      </c>
    </row>
    <row r="27082" spans="1:4">
      <c r="A27082" s="57" t="s">
        <v>13720</v>
      </c>
      <c r="B27082" s="57" t="s">
        <v>10661</v>
      </c>
      <c r="C27082" s="57" t="s">
        <v>76853</v>
      </c>
      <c r="D27082" s="57" t="s">
        <v>76854</v>
      </c>
    </row>
    <row r="27083" spans="1:4">
      <c r="A27083" s="57" t="s">
        <v>62699</v>
      </c>
      <c r="B27083" s="57" t="s">
        <v>12940</v>
      </c>
      <c r="C27083" s="57" t="s">
        <v>62700</v>
      </c>
      <c r="D27083" s="57" t="s">
        <v>62701</v>
      </c>
    </row>
    <row r="27084" spans="1:4">
      <c r="A27084" s="57" t="s">
        <v>62702</v>
      </c>
      <c r="B27084" s="57" t="s">
        <v>12940</v>
      </c>
      <c r="C27084" s="57" t="s">
        <v>62703</v>
      </c>
      <c r="D27084" s="57" t="s">
        <v>62704</v>
      </c>
    </row>
    <row r="27085" spans="1:4">
      <c r="A27085" s="57" t="s">
        <v>62702</v>
      </c>
      <c r="B27085" s="57"/>
      <c r="C27085" s="57" t="s">
        <v>62705</v>
      </c>
      <c r="D27085" s="57" t="s">
        <v>62706</v>
      </c>
    </row>
    <row r="27086" spans="1:4">
      <c r="A27086" s="57" t="s">
        <v>13725</v>
      </c>
      <c r="B27086" s="57" t="s">
        <v>10793</v>
      </c>
      <c r="C27086" s="57" t="s">
        <v>13726</v>
      </c>
      <c r="D27086" s="57" t="s">
        <v>13727</v>
      </c>
    </row>
    <row r="27087" spans="1:4">
      <c r="A27087" s="57" t="s">
        <v>62707</v>
      </c>
      <c r="B27087" s="57" t="s">
        <v>12940</v>
      </c>
      <c r="C27087" s="57" t="s">
        <v>62708</v>
      </c>
      <c r="D27087" s="57" t="s">
        <v>62709</v>
      </c>
    </row>
    <row r="27088" spans="1:4">
      <c r="A27088" s="57" t="s">
        <v>62710</v>
      </c>
      <c r="B27088" s="57" t="s">
        <v>12940</v>
      </c>
      <c r="C27088" s="57" t="s">
        <v>62711</v>
      </c>
      <c r="D27088" s="57" t="s">
        <v>62712</v>
      </c>
    </row>
    <row r="27089" spans="1:4">
      <c r="A27089" s="57" t="s">
        <v>62713</v>
      </c>
      <c r="B27089" s="57" t="s">
        <v>12940</v>
      </c>
      <c r="C27089" s="57" t="s">
        <v>62714</v>
      </c>
      <c r="D27089" s="57" t="s">
        <v>62715</v>
      </c>
    </row>
    <row r="27090" spans="1:4">
      <c r="A27090" s="57" t="s">
        <v>62716</v>
      </c>
      <c r="B27090" s="57" t="s">
        <v>12940</v>
      </c>
      <c r="C27090" s="57" t="s">
        <v>62717</v>
      </c>
      <c r="D27090" s="57" t="s">
        <v>62718</v>
      </c>
    </row>
    <row r="27091" spans="1:4">
      <c r="A27091" s="57" t="s">
        <v>62719</v>
      </c>
      <c r="B27091" s="57" t="s">
        <v>12940</v>
      </c>
      <c r="C27091" s="57" t="s">
        <v>62720</v>
      </c>
      <c r="D27091" s="57" t="s">
        <v>62721</v>
      </c>
    </row>
    <row r="27092" spans="1:4">
      <c r="A27092" s="57" t="s">
        <v>62722</v>
      </c>
      <c r="B27092" s="57" t="s">
        <v>12940</v>
      </c>
      <c r="C27092" s="57" t="s">
        <v>62723</v>
      </c>
      <c r="D27092" s="57" t="s">
        <v>62724</v>
      </c>
    </row>
    <row r="27093" spans="1:4">
      <c r="A27093" s="57" t="s">
        <v>62725</v>
      </c>
      <c r="B27093" s="57" t="s">
        <v>12940</v>
      </c>
      <c r="C27093" s="57" t="s">
        <v>62726</v>
      </c>
      <c r="D27093" s="57" t="s">
        <v>62721</v>
      </c>
    </row>
    <row r="27094" spans="1:4">
      <c r="A27094" s="57" t="s">
        <v>62727</v>
      </c>
      <c r="B27094" s="57" t="s">
        <v>12940</v>
      </c>
      <c r="C27094" s="57" t="s">
        <v>62728</v>
      </c>
      <c r="D27094" s="57" t="s">
        <v>62729</v>
      </c>
    </row>
    <row r="27095" spans="1:4">
      <c r="A27095" s="57" t="s">
        <v>62727</v>
      </c>
      <c r="B27095" s="57"/>
      <c r="C27095" s="57" t="s">
        <v>62730</v>
      </c>
      <c r="D27095" s="57" t="s">
        <v>62731</v>
      </c>
    </row>
    <row r="27096" spans="1:4">
      <c r="A27096" s="57" t="s">
        <v>62732</v>
      </c>
      <c r="B27096" s="57" t="s">
        <v>12940</v>
      </c>
      <c r="C27096" s="57" t="s">
        <v>62733</v>
      </c>
      <c r="D27096" s="57" t="s">
        <v>62734</v>
      </c>
    </row>
    <row r="27097" spans="1:4">
      <c r="A27097" s="57" t="s">
        <v>62732</v>
      </c>
      <c r="B27097" s="57"/>
      <c r="C27097" s="57" t="s">
        <v>62735</v>
      </c>
      <c r="D27097" s="57" t="s">
        <v>62736</v>
      </c>
    </row>
    <row r="27098" spans="1:4">
      <c r="A27098" s="57" t="s">
        <v>62732</v>
      </c>
      <c r="B27098" s="57"/>
      <c r="C27098" s="57" t="s">
        <v>62737</v>
      </c>
      <c r="D27098" s="57" t="s">
        <v>62738</v>
      </c>
    </row>
    <row r="27099" spans="1:4">
      <c r="A27099" s="57" t="s">
        <v>62732</v>
      </c>
      <c r="B27099" s="57"/>
      <c r="C27099" s="57" t="s">
        <v>62739</v>
      </c>
      <c r="D27099" s="57" t="s">
        <v>62740</v>
      </c>
    </row>
    <row r="27100" spans="1:4">
      <c r="A27100" s="57" t="s">
        <v>62732</v>
      </c>
      <c r="B27100" s="57"/>
      <c r="C27100" s="57" t="s">
        <v>62741</v>
      </c>
      <c r="D27100" s="57" t="s">
        <v>62742</v>
      </c>
    </row>
    <row r="27101" spans="1:4">
      <c r="A27101" s="57" t="s">
        <v>62732</v>
      </c>
      <c r="B27101" s="57"/>
      <c r="C27101" s="57" t="s">
        <v>62743</v>
      </c>
      <c r="D27101" s="57" t="s">
        <v>62744</v>
      </c>
    </row>
    <row r="27102" spans="1:4">
      <c r="A27102" s="57" t="s">
        <v>62732</v>
      </c>
      <c r="B27102" s="57"/>
      <c r="C27102" s="57" t="s">
        <v>62745</v>
      </c>
      <c r="D27102" s="57" t="s">
        <v>62746</v>
      </c>
    </row>
    <row r="27103" spans="1:4">
      <c r="A27103" s="57" t="s">
        <v>62732</v>
      </c>
      <c r="B27103" s="57"/>
      <c r="C27103" s="57" t="s">
        <v>62747</v>
      </c>
      <c r="D27103" s="57" t="s">
        <v>62748</v>
      </c>
    </row>
    <row r="27104" spans="1:4">
      <c r="A27104" s="57" t="s">
        <v>62732</v>
      </c>
      <c r="B27104" s="57"/>
      <c r="C27104" s="57" t="s">
        <v>62749</v>
      </c>
      <c r="D27104" s="57" t="s">
        <v>62750</v>
      </c>
    </row>
    <row r="27105" spans="1:4">
      <c r="A27105" s="57" t="s">
        <v>62732</v>
      </c>
      <c r="B27105" s="57"/>
      <c r="C27105" s="57" t="s">
        <v>62751</v>
      </c>
      <c r="D27105" s="57" t="s">
        <v>62752</v>
      </c>
    </row>
    <row r="27106" spans="1:4">
      <c r="A27106" s="57" t="s">
        <v>62753</v>
      </c>
      <c r="B27106" s="57" t="s">
        <v>12940</v>
      </c>
      <c r="C27106" s="57" t="s">
        <v>62754</v>
      </c>
      <c r="D27106" s="57" t="s">
        <v>62755</v>
      </c>
    </row>
    <row r="27107" spans="1:4">
      <c r="A27107" s="57" t="s">
        <v>62753</v>
      </c>
      <c r="B27107" s="57"/>
      <c r="C27107" s="57" t="s">
        <v>62756</v>
      </c>
      <c r="D27107" s="57" t="s">
        <v>62757</v>
      </c>
    </row>
    <row r="27108" spans="1:4">
      <c r="A27108" s="57" t="s">
        <v>62753</v>
      </c>
      <c r="B27108" s="57"/>
      <c r="C27108" s="57" t="s">
        <v>62758</v>
      </c>
      <c r="D27108" s="57" t="s">
        <v>62759</v>
      </c>
    </row>
    <row r="27109" spans="1:4">
      <c r="A27109" s="57" t="s">
        <v>62760</v>
      </c>
      <c r="B27109" s="57" t="s">
        <v>12940</v>
      </c>
      <c r="C27109" s="57" t="s">
        <v>62761</v>
      </c>
      <c r="D27109" s="57" t="s">
        <v>62762</v>
      </c>
    </row>
    <row r="27110" spans="1:4">
      <c r="A27110" s="57" t="s">
        <v>62760</v>
      </c>
      <c r="B27110" s="57"/>
      <c r="C27110" s="57" t="s">
        <v>62763</v>
      </c>
      <c r="D27110" s="57" t="s">
        <v>62764</v>
      </c>
    </row>
    <row r="27111" spans="1:4">
      <c r="A27111" s="57" t="s">
        <v>62765</v>
      </c>
      <c r="B27111" s="57" t="s">
        <v>12940</v>
      </c>
      <c r="C27111" s="57" t="s">
        <v>62766</v>
      </c>
      <c r="D27111" s="57" t="s">
        <v>62767</v>
      </c>
    </row>
    <row r="27112" spans="1:4">
      <c r="A27112" s="57" t="s">
        <v>62765</v>
      </c>
      <c r="B27112" s="57"/>
      <c r="C27112" s="57" t="s">
        <v>62768</v>
      </c>
      <c r="D27112" s="57" t="s">
        <v>62769</v>
      </c>
    </row>
    <row r="27113" spans="1:4">
      <c r="A27113" s="57" t="s">
        <v>62765</v>
      </c>
      <c r="B27113" s="57"/>
      <c r="C27113" s="57" t="s">
        <v>62770</v>
      </c>
      <c r="D27113" s="57" t="s">
        <v>62771</v>
      </c>
    </row>
    <row r="27114" spans="1:4">
      <c r="A27114" s="57" t="s">
        <v>62765</v>
      </c>
      <c r="B27114" s="57"/>
      <c r="C27114" s="57" t="s">
        <v>62772</v>
      </c>
      <c r="D27114" s="57" t="s">
        <v>62773</v>
      </c>
    </row>
    <row r="27115" spans="1:4">
      <c r="A27115" s="57" t="s">
        <v>62765</v>
      </c>
      <c r="B27115" s="57"/>
      <c r="C27115" s="57" t="s">
        <v>62774</v>
      </c>
      <c r="D27115" s="57" t="s">
        <v>62775</v>
      </c>
    </row>
    <row r="27116" spans="1:4">
      <c r="A27116" s="57" t="s">
        <v>62765</v>
      </c>
      <c r="B27116" s="57"/>
      <c r="C27116" s="57" t="s">
        <v>62776</v>
      </c>
      <c r="D27116" s="57" t="s">
        <v>62777</v>
      </c>
    </row>
    <row r="27117" spans="1:4">
      <c r="A27117" s="57" t="s">
        <v>62778</v>
      </c>
      <c r="B27117" s="57" t="s">
        <v>12940</v>
      </c>
      <c r="C27117" s="57" t="s">
        <v>62779</v>
      </c>
      <c r="D27117" s="57" t="s">
        <v>62780</v>
      </c>
    </row>
    <row r="27118" spans="1:4">
      <c r="A27118" s="57" t="s">
        <v>62781</v>
      </c>
      <c r="B27118" s="57" t="s">
        <v>12940</v>
      </c>
      <c r="C27118" s="57" t="s">
        <v>62782</v>
      </c>
      <c r="D27118" s="57" t="s">
        <v>62783</v>
      </c>
    </row>
    <row r="27119" spans="1:4">
      <c r="A27119" s="57" t="s">
        <v>62781</v>
      </c>
      <c r="B27119" s="57"/>
      <c r="C27119" s="57" t="s">
        <v>62784</v>
      </c>
      <c r="D27119" s="57" t="s">
        <v>62785</v>
      </c>
    </row>
    <row r="27120" spans="1:4">
      <c r="A27120" s="57" t="s">
        <v>62781</v>
      </c>
      <c r="B27120" s="57"/>
      <c r="C27120" s="57" t="s">
        <v>62786</v>
      </c>
      <c r="D27120" s="57" t="s">
        <v>62787</v>
      </c>
    </row>
    <row r="27121" spans="1:4">
      <c r="A27121" s="57" t="s">
        <v>62781</v>
      </c>
      <c r="B27121" s="57"/>
      <c r="C27121" s="57" t="s">
        <v>62788</v>
      </c>
      <c r="D27121" s="57" t="s">
        <v>62789</v>
      </c>
    </row>
    <row r="27122" spans="1:4">
      <c r="A27122" s="57" t="s">
        <v>62781</v>
      </c>
      <c r="B27122" s="57"/>
      <c r="C27122" s="57" t="s">
        <v>62790</v>
      </c>
      <c r="D27122" s="57" t="s">
        <v>62791</v>
      </c>
    </row>
    <row r="27123" spans="1:4">
      <c r="A27123" s="57" t="s">
        <v>62781</v>
      </c>
      <c r="B27123" s="57"/>
      <c r="C27123" s="57" t="s">
        <v>77586</v>
      </c>
      <c r="D27123" s="57" t="s">
        <v>77587</v>
      </c>
    </row>
    <row r="27124" spans="1:4">
      <c r="A27124" s="57" t="s">
        <v>62792</v>
      </c>
      <c r="B27124" s="57" t="s">
        <v>12940</v>
      </c>
      <c r="C27124" s="57" t="s">
        <v>62793</v>
      </c>
      <c r="D27124" s="57" t="s">
        <v>62794</v>
      </c>
    </row>
    <row r="27125" spans="1:4">
      <c r="A27125" s="57" t="s">
        <v>62795</v>
      </c>
      <c r="B27125" s="57" t="s">
        <v>12940</v>
      </c>
      <c r="C27125" s="57" t="s">
        <v>62796</v>
      </c>
      <c r="D27125" s="57" t="s">
        <v>62797</v>
      </c>
    </row>
    <row r="27126" spans="1:4">
      <c r="A27126" s="57" t="s">
        <v>62795</v>
      </c>
      <c r="B27126" s="57"/>
      <c r="C27126" s="57" t="s">
        <v>62798</v>
      </c>
      <c r="D27126" s="57" t="s">
        <v>62799</v>
      </c>
    </row>
    <row r="27127" spans="1:4">
      <c r="A27127" s="57" t="s">
        <v>62800</v>
      </c>
      <c r="B27127" s="57" t="s">
        <v>12940</v>
      </c>
      <c r="C27127" s="57" t="s">
        <v>62801</v>
      </c>
      <c r="D27127" s="57" t="s">
        <v>62802</v>
      </c>
    </row>
    <row r="27128" spans="1:4">
      <c r="A27128" s="57" t="s">
        <v>62800</v>
      </c>
      <c r="B27128" s="57"/>
      <c r="C27128" s="57" t="s">
        <v>62803</v>
      </c>
      <c r="D27128" s="57" t="s">
        <v>62804</v>
      </c>
    </row>
    <row r="27129" spans="1:4">
      <c r="A27129" s="57" t="s">
        <v>62805</v>
      </c>
      <c r="B27129" s="57" t="s">
        <v>12940</v>
      </c>
      <c r="C27129" s="57" t="s">
        <v>62806</v>
      </c>
      <c r="D27129" s="57" t="s">
        <v>62807</v>
      </c>
    </row>
    <row r="27130" spans="1:4">
      <c r="A27130" s="57" t="s">
        <v>62808</v>
      </c>
      <c r="B27130" s="57" t="s">
        <v>12940</v>
      </c>
      <c r="C27130" s="57" t="s">
        <v>62809</v>
      </c>
      <c r="D27130" s="57" t="s">
        <v>62810</v>
      </c>
    </row>
    <row r="27131" spans="1:4">
      <c r="A27131" s="57" t="s">
        <v>62808</v>
      </c>
      <c r="B27131" s="57"/>
      <c r="C27131" s="57" t="s">
        <v>62811</v>
      </c>
      <c r="D27131" s="57" t="s">
        <v>62812</v>
      </c>
    </row>
    <row r="27132" spans="1:4">
      <c r="A27132" s="57" t="s">
        <v>62813</v>
      </c>
      <c r="B27132" s="57" t="s">
        <v>12940</v>
      </c>
      <c r="C27132" s="57" t="s">
        <v>62814</v>
      </c>
      <c r="D27132" s="57" t="s">
        <v>62815</v>
      </c>
    </row>
    <row r="27133" spans="1:4">
      <c r="A27133" s="57" t="s">
        <v>62816</v>
      </c>
      <c r="B27133" s="57" t="s">
        <v>12940</v>
      </c>
      <c r="C27133" s="57" t="s">
        <v>62817</v>
      </c>
      <c r="D27133" s="57" t="s">
        <v>62818</v>
      </c>
    </row>
    <row r="27134" spans="1:4">
      <c r="A27134" s="57" t="s">
        <v>62819</v>
      </c>
      <c r="B27134" s="57" t="s">
        <v>12940</v>
      </c>
      <c r="C27134" s="57" t="s">
        <v>62820</v>
      </c>
      <c r="D27134" s="57" t="s">
        <v>62821</v>
      </c>
    </row>
    <row r="27135" spans="1:4">
      <c r="A27135" s="57" t="s">
        <v>62822</v>
      </c>
      <c r="B27135" s="57" t="s">
        <v>12940</v>
      </c>
      <c r="C27135" s="57" t="s">
        <v>62823</v>
      </c>
      <c r="D27135" s="57" t="s">
        <v>62824</v>
      </c>
    </row>
    <row r="27136" spans="1:4">
      <c r="A27136" s="57" t="s">
        <v>62822</v>
      </c>
      <c r="B27136" s="57"/>
      <c r="C27136" s="57" t="s">
        <v>62825</v>
      </c>
      <c r="D27136" s="57" t="s">
        <v>62826</v>
      </c>
    </row>
    <row r="27137" spans="1:4">
      <c r="A27137" s="57" t="s">
        <v>62822</v>
      </c>
      <c r="B27137" s="57"/>
      <c r="C27137" s="57" t="s">
        <v>62827</v>
      </c>
      <c r="D27137" s="57" t="s">
        <v>62828</v>
      </c>
    </row>
    <row r="27138" spans="1:4">
      <c r="A27138" s="57" t="s">
        <v>62822</v>
      </c>
      <c r="B27138" s="57"/>
      <c r="C27138" s="57" t="s">
        <v>62829</v>
      </c>
      <c r="D27138" s="57" t="s">
        <v>62830</v>
      </c>
    </row>
    <row r="27139" spans="1:4">
      <c r="A27139" s="57" t="s">
        <v>62822</v>
      </c>
      <c r="B27139" s="57"/>
      <c r="C27139" s="57" t="s">
        <v>62831</v>
      </c>
      <c r="D27139" s="57" t="s">
        <v>62832</v>
      </c>
    </row>
    <row r="27140" spans="1:4">
      <c r="A27140" s="57" t="s">
        <v>62822</v>
      </c>
      <c r="B27140" s="57"/>
      <c r="C27140" s="57" t="s">
        <v>62833</v>
      </c>
      <c r="D27140" s="57" t="s">
        <v>62834</v>
      </c>
    </row>
    <row r="27141" spans="1:4">
      <c r="A27141" s="57" t="s">
        <v>62822</v>
      </c>
      <c r="B27141" s="57"/>
      <c r="C27141" s="57" t="s">
        <v>62835</v>
      </c>
      <c r="D27141" s="57" t="s">
        <v>62836</v>
      </c>
    </row>
    <row r="27142" spans="1:4">
      <c r="A27142" s="57" t="s">
        <v>62822</v>
      </c>
      <c r="B27142" s="57"/>
      <c r="C27142" s="57" t="s">
        <v>62837</v>
      </c>
      <c r="D27142" s="57" t="s">
        <v>62838</v>
      </c>
    </row>
    <row r="27143" spans="1:4">
      <c r="A27143" s="57" t="s">
        <v>62822</v>
      </c>
      <c r="B27143" s="57"/>
      <c r="C27143" s="57" t="s">
        <v>62839</v>
      </c>
      <c r="D27143" s="57" t="s">
        <v>62840</v>
      </c>
    </row>
    <row r="27144" spans="1:4">
      <c r="A27144" s="57" t="s">
        <v>62841</v>
      </c>
      <c r="B27144" s="57" t="s">
        <v>12940</v>
      </c>
      <c r="C27144" s="57" t="s">
        <v>62842</v>
      </c>
      <c r="D27144" s="57" t="s">
        <v>62843</v>
      </c>
    </row>
    <row r="27145" spans="1:4">
      <c r="A27145" s="57" t="s">
        <v>62844</v>
      </c>
      <c r="B27145" s="57" t="s">
        <v>12940</v>
      </c>
      <c r="C27145" s="57" t="s">
        <v>62845</v>
      </c>
      <c r="D27145" s="57" t="s">
        <v>62846</v>
      </c>
    </row>
    <row r="27146" spans="1:4">
      <c r="A27146" s="57" t="s">
        <v>62847</v>
      </c>
      <c r="B27146" s="57" t="s">
        <v>12940</v>
      </c>
      <c r="C27146" s="57" t="s">
        <v>62848</v>
      </c>
      <c r="D27146" s="57" t="s">
        <v>62849</v>
      </c>
    </row>
    <row r="27147" spans="1:4">
      <c r="A27147" s="57" t="s">
        <v>62850</v>
      </c>
      <c r="B27147" s="57" t="s">
        <v>12940</v>
      </c>
      <c r="C27147" s="57" t="s">
        <v>62851</v>
      </c>
      <c r="D27147" s="57" t="s">
        <v>62852</v>
      </c>
    </row>
    <row r="27148" spans="1:4">
      <c r="A27148" s="57" t="s">
        <v>62850</v>
      </c>
      <c r="B27148" s="57"/>
      <c r="C27148" s="57" t="s">
        <v>62853</v>
      </c>
      <c r="D27148" s="57" t="s">
        <v>62854</v>
      </c>
    </row>
    <row r="27149" spans="1:4">
      <c r="A27149" s="57" t="s">
        <v>62850</v>
      </c>
      <c r="B27149" s="57"/>
      <c r="C27149" s="57" t="s">
        <v>62855</v>
      </c>
      <c r="D27149" s="57" t="s">
        <v>62856</v>
      </c>
    </row>
    <row r="27150" spans="1:4">
      <c r="A27150" s="57" t="s">
        <v>62850</v>
      </c>
      <c r="B27150" s="57"/>
      <c r="C27150" s="57" t="s">
        <v>62857</v>
      </c>
      <c r="D27150" s="57" t="s">
        <v>62858</v>
      </c>
    </row>
    <row r="27151" spans="1:4">
      <c r="A27151" s="57" t="s">
        <v>62850</v>
      </c>
      <c r="B27151" s="57"/>
      <c r="C27151" s="57" t="s">
        <v>62859</v>
      </c>
      <c r="D27151" s="57" t="s">
        <v>62860</v>
      </c>
    </row>
    <row r="27152" spans="1:4">
      <c r="A27152" s="57" t="s">
        <v>62850</v>
      </c>
      <c r="B27152" s="57"/>
      <c r="C27152" s="57" t="s">
        <v>62861</v>
      </c>
      <c r="D27152" s="57" t="s">
        <v>62862</v>
      </c>
    </row>
    <row r="27153" spans="1:4">
      <c r="A27153" s="57" t="s">
        <v>62850</v>
      </c>
      <c r="B27153" s="57"/>
      <c r="C27153" s="57" t="s">
        <v>62863</v>
      </c>
      <c r="D27153" s="57" t="s">
        <v>62864</v>
      </c>
    </row>
    <row r="27154" spans="1:4">
      <c r="A27154" s="57" t="s">
        <v>62850</v>
      </c>
      <c r="B27154" s="57"/>
      <c r="C27154" s="57" t="s">
        <v>62865</v>
      </c>
      <c r="D27154" s="57" t="s">
        <v>62866</v>
      </c>
    </row>
    <row r="27155" spans="1:4">
      <c r="A27155" s="57" t="s">
        <v>62850</v>
      </c>
      <c r="B27155" s="57"/>
      <c r="C27155" s="57" t="s">
        <v>62867</v>
      </c>
      <c r="D27155" s="57" t="s">
        <v>62868</v>
      </c>
    </row>
    <row r="27156" spans="1:4">
      <c r="A27156" s="57" t="s">
        <v>62850</v>
      </c>
      <c r="B27156" s="57"/>
      <c r="C27156" s="57" t="s">
        <v>62869</v>
      </c>
      <c r="D27156" s="57" t="s">
        <v>62870</v>
      </c>
    </row>
    <row r="27157" spans="1:4">
      <c r="A27157" s="57" t="s">
        <v>62850</v>
      </c>
      <c r="B27157" s="57"/>
      <c r="C27157" s="57" t="s">
        <v>62871</v>
      </c>
      <c r="D27157" s="57" t="s">
        <v>62872</v>
      </c>
    </row>
    <row r="27158" spans="1:4">
      <c r="A27158" s="57" t="s">
        <v>62850</v>
      </c>
      <c r="B27158" s="57"/>
      <c r="C27158" s="57" t="s">
        <v>62873</v>
      </c>
      <c r="D27158" s="57" t="s">
        <v>62874</v>
      </c>
    </row>
    <row r="27159" spans="1:4">
      <c r="A27159" s="57" t="s">
        <v>62850</v>
      </c>
      <c r="B27159" s="57"/>
      <c r="C27159" s="57" t="s">
        <v>62875</v>
      </c>
      <c r="D27159" s="57" t="s">
        <v>62876</v>
      </c>
    </row>
    <row r="27160" spans="1:4">
      <c r="A27160" s="57" t="s">
        <v>62850</v>
      </c>
      <c r="B27160" s="57"/>
      <c r="C27160" s="57" t="s">
        <v>62877</v>
      </c>
      <c r="D27160" s="57" t="s">
        <v>62878</v>
      </c>
    </row>
    <row r="27161" spans="1:4">
      <c r="A27161" s="57" t="s">
        <v>62879</v>
      </c>
      <c r="B27161" s="57" t="s">
        <v>12940</v>
      </c>
      <c r="C27161" s="57" t="s">
        <v>62880</v>
      </c>
      <c r="D27161" s="57" t="s">
        <v>62881</v>
      </c>
    </row>
    <row r="27162" spans="1:4">
      <c r="A27162" s="57" t="s">
        <v>62879</v>
      </c>
      <c r="B27162" s="57"/>
      <c r="C27162" s="57" t="s">
        <v>62882</v>
      </c>
      <c r="D27162" s="57" t="s">
        <v>62883</v>
      </c>
    </row>
    <row r="27163" spans="1:4">
      <c r="A27163" s="57" t="s">
        <v>62884</v>
      </c>
      <c r="B27163" s="57" t="s">
        <v>12940</v>
      </c>
      <c r="C27163" s="57" t="s">
        <v>62885</v>
      </c>
      <c r="D27163" s="57" t="s">
        <v>62886</v>
      </c>
    </row>
    <row r="27164" spans="1:4">
      <c r="A27164" s="57" t="s">
        <v>62884</v>
      </c>
      <c r="B27164" s="57"/>
      <c r="C27164" s="57" t="s">
        <v>62887</v>
      </c>
      <c r="D27164" s="57" t="s">
        <v>62888</v>
      </c>
    </row>
    <row r="27165" spans="1:4">
      <c r="A27165" s="57" t="s">
        <v>62889</v>
      </c>
      <c r="B27165" s="57" t="s">
        <v>12940</v>
      </c>
      <c r="C27165" s="57" t="s">
        <v>62890</v>
      </c>
      <c r="D27165" s="57" t="s">
        <v>62891</v>
      </c>
    </row>
    <row r="27166" spans="1:4">
      <c r="A27166" s="57" t="s">
        <v>62892</v>
      </c>
      <c r="B27166" s="57" t="s">
        <v>12940</v>
      </c>
      <c r="C27166" s="57" t="s">
        <v>62893</v>
      </c>
      <c r="D27166" s="57" t="s">
        <v>62894</v>
      </c>
    </row>
    <row r="27167" spans="1:4">
      <c r="A27167" s="57" t="s">
        <v>62895</v>
      </c>
      <c r="B27167" s="57" t="s">
        <v>12940</v>
      </c>
      <c r="C27167" s="57" t="s">
        <v>62896</v>
      </c>
      <c r="D27167" s="57" t="s">
        <v>62897</v>
      </c>
    </row>
    <row r="27168" spans="1:4">
      <c r="A27168" s="57" t="s">
        <v>62898</v>
      </c>
      <c r="B27168" s="57" t="s">
        <v>12940</v>
      </c>
      <c r="C27168" s="57" t="s">
        <v>62899</v>
      </c>
      <c r="D27168" s="57" t="s">
        <v>62900</v>
      </c>
    </row>
    <row r="27169" spans="1:4">
      <c r="A27169" s="57" t="s">
        <v>62901</v>
      </c>
      <c r="B27169" s="57" t="s">
        <v>12940</v>
      </c>
      <c r="C27169" s="57" t="s">
        <v>62902</v>
      </c>
      <c r="D27169" s="57" t="s">
        <v>62903</v>
      </c>
    </row>
    <row r="27170" spans="1:4">
      <c r="A27170" s="57" t="s">
        <v>62904</v>
      </c>
      <c r="B27170" s="57" t="s">
        <v>12940</v>
      </c>
      <c r="C27170" s="57" t="s">
        <v>62905</v>
      </c>
      <c r="D27170" s="57" t="s">
        <v>62906</v>
      </c>
    </row>
    <row r="27171" spans="1:4">
      <c r="A27171" s="57" t="s">
        <v>62907</v>
      </c>
      <c r="B27171" s="57" t="s">
        <v>12940</v>
      </c>
      <c r="C27171" s="57" t="s">
        <v>62908</v>
      </c>
      <c r="D27171" s="57" t="s">
        <v>62909</v>
      </c>
    </row>
    <row r="27172" spans="1:4">
      <c r="A27172" s="57" t="s">
        <v>62910</v>
      </c>
      <c r="B27172" s="57" t="s">
        <v>12940</v>
      </c>
      <c r="C27172" s="57" t="s">
        <v>62911</v>
      </c>
      <c r="D27172" s="57" t="s">
        <v>62912</v>
      </c>
    </row>
    <row r="27173" spans="1:4">
      <c r="A27173" s="57" t="s">
        <v>62913</v>
      </c>
      <c r="B27173" s="57" t="s">
        <v>12940</v>
      </c>
      <c r="C27173" s="57" t="s">
        <v>62914</v>
      </c>
      <c r="D27173" s="57" t="s">
        <v>62912</v>
      </c>
    </row>
    <row r="27174" spans="1:4">
      <c r="A27174" s="57" t="s">
        <v>62915</v>
      </c>
      <c r="B27174" s="57" t="s">
        <v>12940</v>
      </c>
      <c r="C27174" s="57" t="s">
        <v>62916</v>
      </c>
      <c r="D27174" s="57" t="s">
        <v>62917</v>
      </c>
    </row>
    <row r="27175" spans="1:4">
      <c r="A27175" s="57" t="s">
        <v>62918</v>
      </c>
      <c r="B27175" s="57" t="s">
        <v>12940</v>
      </c>
      <c r="C27175" s="57" t="s">
        <v>62919</v>
      </c>
      <c r="D27175" s="57" t="s">
        <v>62920</v>
      </c>
    </row>
    <row r="27176" spans="1:4">
      <c r="A27176" s="57" t="s">
        <v>62918</v>
      </c>
      <c r="B27176" s="57"/>
      <c r="C27176" s="57" t="s">
        <v>62921</v>
      </c>
      <c r="D27176" s="57" t="s">
        <v>62922</v>
      </c>
    </row>
    <row r="27177" spans="1:4">
      <c r="A27177" s="57" t="s">
        <v>62918</v>
      </c>
      <c r="B27177" s="57"/>
      <c r="C27177" s="57" t="s">
        <v>62923</v>
      </c>
      <c r="D27177" s="57" t="s">
        <v>62924</v>
      </c>
    </row>
    <row r="27178" spans="1:4">
      <c r="A27178" s="57" t="s">
        <v>62918</v>
      </c>
      <c r="B27178" s="57"/>
      <c r="C27178" s="57" t="s">
        <v>62925</v>
      </c>
      <c r="D27178" s="57" t="s">
        <v>62926</v>
      </c>
    </row>
    <row r="27179" spans="1:4">
      <c r="A27179" s="57" t="s">
        <v>62927</v>
      </c>
      <c r="B27179" s="57" t="s">
        <v>12940</v>
      </c>
      <c r="C27179" s="57" t="s">
        <v>62928</v>
      </c>
      <c r="D27179" s="57" t="s">
        <v>62929</v>
      </c>
    </row>
    <row r="27180" spans="1:4">
      <c r="A27180" s="57" t="s">
        <v>62927</v>
      </c>
      <c r="B27180" s="57"/>
      <c r="C27180" s="57" t="s">
        <v>62930</v>
      </c>
      <c r="D27180" s="57" t="s">
        <v>62931</v>
      </c>
    </row>
    <row r="27181" spans="1:4">
      <c r="A27181" s="57" t="s">
        <v>62932</v>
      </c>
      <c r="B27181" s="57" t="s">
        <v>12940</v>
      </c>
      <c r="C27181" s="57" t="s">
        <v>62933</v>
      </c>
      <c r="D27181" s="57" t="s">
        <v>62934</v>
      </c>
    </row>
    <row r="27182" spans="1:4">
      <c r="A27182" s="57" t="s">
        <v>62935</v>
      </c>
      <c r="B27182" s="57" t="s">
        <v>12940</v>
      </c>
      <c r="C27182" s="57" t="s">
        <v>62936</v>
      </c>
      <c r="D27182" s="57" t="s">
        <v>62937</v>
      </c>
    </row>
    <row r="27183" spans="1:4">
      <c r="A27183" s="57" t="s">
        <v>62935</v>
      </c>
      <c r="B27183" s="57"/>
      <c r="C27183" s="57" t="s">
        <v>62938</v>
      </c>
      <c r="D27183" s="57" t="s">
        <v>62939</v>
      </c>
    </row>
    <row r="27184" spans="1:4">
      <c r="A27184" s="57" t="s">
        <v>62935</v>
      </c>
      <c r="B27184" s="57"/>
      <c r="C27184" s="57" t="s">
        <v>62940</v>
      </c>
      <c r="D27184" s="57" t="s">
        <v>62941</v>
      </c>
    </row>
    <row r="27185" spans="1:4">
      <c r="A27185" s="57" t="s">
        <v>62935</v>
      </c>
      <c r="B27185" s="57"/>
      <c r="C27185" s="57" t="s">
        <v>62942</v>
      </c>
      <c r="D27185" s="57" t="s">
        <v>62943</v>
      </c>
    </row>
    <row r="27186" spans="1:4">
      <c r="A27186" s="57" t="s">
        <v>62935</v>
      </c>
      <c r="B27186" s="57"/>
      <c r="C27186" s="57" t="s">
        <v>62944</v>
      </c>
      <c r="D27186" s="57" t="s">
        <v>62945</v>
      </c>
    </row>
    <row r="27187" spans="1:4">
      <c r="A27187" s="57" t="s">
        <v>62935</v>
      </c>
      <c r="B27187" s="57"/>
      <c r="C27187" s="57" t="s">
        <v>62946</v>
      </c>
      <c r="D27187" s="57" t="s">
        <v>62947</v>
      </c>
    </row>
    <row r="27188" spans="1:4">
      <c r="A27188" s="57" t="s">
        <v>62935</v>
      </c>
      <c r="B27188" s="57"/>
      <c r="C27188" s="57" t="s">
        <v>62948</v>
      </c>
      <c r="D27188" s="57" t="s">
        <v>62949</v>
      </c>
    </row>
    <row r="27189" spans="1:4">
      <c r="A27189" s="57" t="s">
        <v>62950</v>
      </c>
      <c r="B27189" s="57" t="s">
        <v>12940</v>
      </c>
      <c r="C27189" s="57" t="s">
        <v>62951</v>
      </c>
      <c r="D27189" s="57" t="s">
        <v>62952</v>
      </c>
    </row>
    <row r="27190" spans="1:4">
      <c r="A27190" s="57" t="s">
        <v>62953</v>
      </c>
      <c r="B27190" s="57" t="s">
        <v>12940</v>
      </c>
      <c r="C27190" s="57" t="s">
        <v>62954</v>
      </c>
      <c r="D27190" s="57" t="s">
        <v>62955</v>
      </c>
    </row>
    <row r="27191" spans="1:4">
      <c r="A27191" s="57" t="s">
        <v>62956</v>
      </c>
      <c r="B27191" s="57" t="s">
        <v>12940</v>
      </c>
      <c r="C27191" s="57" t="s">
        <v>62957</v>
      </c>
      <c r="D27191" s="57" t="s">
        <v>62958</v>
      </c>
    </row>
    <row r="27192" spans="1:4">
      <c r="A27192" s="57" t="s">
        <v>62956</v>
      </c>
      <c r="B27192" s="57"/>
      <c r="C27192" s="57" t="s">
        <v>62959</v>
      </c>
      <c r="D27192" s="57" t="s">
        <v>62960</v>
      </c>
    </row>
    <row r="27193" spans="1:4">
      <c r="A27193" s="57" t="s">
        <v>13728</v>
      </c>
      <c r="B27193" s="57" t="s">
        <v>10721</v>
      </c>
      <c r="C27193" s="57" t="s">
        <v>13729</v>
      </c>
      <c r="D27193" s="57" t="s">
        <v>13730</v>
      </c>
    </row>
    <row r="27194" spans="1:4">
      <c r="A27194" s="57" t="s">
        <v>62961</v>
      </c>
      <c r="B27194" s="57" t="s">
        <v>12940</v>
      </c>
      <c r="C27194" s="57" t="s">
        <v>62962</v>
      </c>
      <c r="D27194" s="57" t="s">
        <v>62963</v>
      </c>
    </row>
    <row r="27195" spans="1:4">
      <c r="A27195" s="57" t="s">
        <v>62961</v>
      </c>
      <c r="B27195" s="57"/>
      <c r="C27195" s="57" t="s">
        <v>62964</v>
      </c>
      <c r="D27195" s="57" t="s">
        <v>62965</v>
      </c>
    </row>
    <row r="27196" spans="1:4">
      <c r="A27196" s="57" t="s">
        <v>62961</v>
      </c>
      <c r="B27196" s="57"/>
      <c r="C27196" s="57" t="s">
        <v>62966</v>
      </c>
      <c r="D27196" s="57" t="s">
        <v>62967</v>
      </c>
    </row>
    <row r="27197" spans="1:4">
      <c r="A27197" s="57" t="s">
        <v>62968</v>
      </c>
      <c r="B27197" s="57" t="s">
        <v>12940</v>
      </c>
      <c r="C27197" s="57" t="s">
        <v>62969</v>
      </c>
      <c r="D27197" s="57" t="s">
        <v>62970</v>
      </c>
    </row>
    <row r="27198" spans="1:4">
      <c r="A27198" s="57" t="s">
        <v>62968</v>
      </c>
      <c r="B27198" s="57"/>
      <c r="C27198" s="57" t="s">
        <v>62971</v>
      </c>
      <c r="D27198" s="57" t="s">
        <v>62972</v>
      </c>
    </row>
    <row r="27199" spans="1:4">
      <c r="A27199" s="57" t="s">
        <v>62968</v>
      </c>
      <c r="B27199" s="57"/>
      <c r="C27199" s="57" t="s">
        <v>62973</v>
      </c>
      <c r="D27199" s="57" t="s">
        <v>62974</v>
      </c>
    </row>
    <row r="27200" spans="1:4">
      <c r="A27200" s="57" t="s">
        <v>62968</v>
      </c>
      <c r="B27200" s="57"/>
      <c r="C27200" s="57" t="s">
        <v>62975</v>
      </c>
      <c r="D27200" s="57" t="s">
        <v>62976</v>
      </c>
    </row>
    <row r="27201" spans="1:4">
      <c r="A27201" s="57" t="s">
        <v>62977</v>
      </c>
      <c r="B27201" s="57" t="s">
        <v>12940</v>
      </c>
      <c r="C27201" s="57" t="s">
        <v>62978</v>
      </c>
      <c r="D27201" s="57" t="s">
        <v>62979</v>
      </c>
    </row>
    <row r="27202" spans="1:4">
      <c r="A27202" s="57" t="s">
        <v>62977</v>
      </c>
      <c r="B27202" s="57"/>
      <c r="C27202" s="57" t="s">
        <v>62980</v>
      </c>
      <c r="D27202" s="57" t="s">
        <v>62981</v>
      </c>
    </row>
    <row r="27203" spans="1:4">
      <c r="A27203" s="57" t="s">
        <v>62977</v>
      </c>
      <c r="B27203" s="57"/>
      <c r="C27203" s="57" t="s">
        <v>62982</v>
      </c>
      <c r="D27203" s="57" t="s">
        <v>62983</v>
      </c>
    </row>
    <row r="27204" spans="1:4">
      <c r="A27204" s="57" t="s">
        <v>62984</v>
      </c>
      <c r="B27204" s="57" t="s">
        <v>12940</v>
      </c>
      <c r="C27204" s="57" t="s">
        <v>62985</v>
      </c>
      <c r="D27204" s="57" t="s">
        <v>62986</v>
      </c>
    </row>
    <row r="27205" spans="1:4">
      <c r="A27205" s="57" t="s">
        <v>62984</v>
      </c>
      <c r="B27205" s="57"/>
      <c r="C27205" s="57" t="s">
        <v>62987</v>
      </c>
      <c r="D27205" s="57" t="s">
        <v>62988</v>
      </c>
    </row>
    <row r="27206" spans="1:4">
      <c r="A27206" s="57" t="s">
        <v>62984</v>
      </c>
      <c r="B27206" s="57"/>
      <c r="C27206" s="57" t="s">
        <v>62989</v>
      </c>
      <c r="D27206" s="57" t="s">
        <v>62990</v>
      </c>
    </row>
    <row r="27207" spans="1:4">
      <c r="A27207" s="57" t="s">
        <v>62984</v>
      </c>
      <c r="B27207" s="57"/>
      <c r="C27207" s="57" t="s">
        <v>62991</v>
      </c>
      <c r="D27207" s="57" t="s">
        <v>62992</v>
      </c>
    </row>
    <row r="27208" spans="1:4">
      <c r="A27208" s="57" t="s">
        <v>62984</v>
      </c>
      <c r="B27208" s="57"/>
      <c r="C27208" s="57" t="s">
        <v>62993</v>
      </c>
      <c r="D27208" s="57" t="s">
        <v>62994</v>
      </c>
    </row>
    <row r="27209" spans="1:4">
      <c r="A27209" s="57" t="s">
        <v>62984</v>
      </c>
      <c r="B27209" s="57"/>
      <c r="C27209" s="57" t="s">
        <v>62995</v>
      </c>
      <c r="D27209" s="57" t="s">
        <v>62996</v>
      </c>
    </row>
    <row r="27210" spans="1:4">
      <c r="A27210" s="57" t="s">
        <v>62984</v>
      </c>
      <c r="B27210" s="57"/>
      <c r="C27210" s="57" t="s">
        <v>62997</v>
      </c>
      <c r="D27210" s="57" t="s">
        <v>58194</v>
      </c>
    </row>
    <row r="27211" spans="1:4">
      <c r="A27211" s="57" t="s">
        <v>62984</v>
      </c>
      <c r="B27211" s="57"/>
      <c r="C27211" s="57" t="s">
        <v>62998</v>
      </c>
      <c r="D27211" s="57" t="s">
        <v>62999</v>
      </c>
    </row>
    <row r="27212" spans="1:4">
      <c r="A27212" s="57" t="s">
        <v>62984</v>
      </c>
      <c r="B27212" s="57"/>
      <c r="C27212" s="57" t="s">
        <v>63000</v>
      </c>
      <c r="D27212" s="57" t="s">
        <v>63001</v>
      </c>
    </row>
    <row r="27213" spans="1:4">
      <c r="A27213" s="57" t="s">
        <v>62984</v>
      </c>
      <c r="B27213" s="57"/>
      <c r="C27213" s="57" t="s">
        <v>63002</v>
      </c>
      <c r="D27213" s="57" t="s">
        <v>2836</v>
      </c>
    </row>
    <row r="27214" spans="1:4">
      <c r="A27214" s="57" t="s">
        <v>62984</v>
      </c>
      <c r="B27214" s="57"/>
      <c r="C27214" s="57" t="s">
        <v>63003</v>
      </c>
      <c r="D27214" s="57" t="s">
        <v>58200</v>
      </c>
    </row>
    <row r="27215" spans="1:4">
      <c r="A27215" s="57" t="s">
        <v>62984</v>
      </c>
      <c r="B27215" s="57"/>
      <c r="C27215" s="57" t="s">
        <v>63004</v>
      </c>
      <c r="D27215" s="57" t="s">
        <v>58202</v>
      </c>
    </row>
    <row r="27216" spans="1:4">
      <c r="A27216" s="57" t="s">
        <v>63005</v>
      </c>
      <c r="B27216" s="57" t="s">
        <v>12940</v>
      </c>
      <c r="C27216" s="57" t="s">
        <v>63006</v>
      </c>
      <c r="D27216" s="57" t="s">
        <v>63007</v>
      </c>
    </row>
    <row r="27217" spans="1:4">
      <c r="A27217" s="57" t="s">
        <v>63005</v>
      </c>
      <c r="B27217" s="57"/>
      <c r="C27217" s="57" t="s">
        <v>63008</v>
      </c>
      <c r="D27217" s="57" t="s">
        <v>63009</v>
      </c>
    </row>
    <row r="27218" spans="1:4">
      <c r="A27218" s="57" t="s">
        <v>63005</v>
      </c>
      <c r="B27218" s="57"/>
      <c r="C27218" s="57" t="s">
        <v>63010</v>
      </c>
      <c r="D27218" s="57" t="s">
        <v>63011</v>
      </c>
    </row>
    <row r="27219" spans="1:4">
      <c r="A27219" s="57" t="s">
        <v>63005</v>
      </c>
      <c r="B27219" s="57"/>
      <c r="C27219" s="57" t="s">
        <v>63012</v>
      </c>
      <c r="D27219" s="57" t="s">
        <v>63013</v>
      </c>
    </row>
    <row r="27220" spans="1:4">
      <c r="A27220" s="57" t="s">
        <v>63005</v>
      </c>
      <c r="B27220" s="57"/>
      <c r="C27220" s="57" t="s">
        <v>63014</v>
      </c>
      <c r="D27220" s="57" t="s">
        <v>63015</v>
      </c>
    </row>
    <row r="27221" spans="1:4">
      <c r="A27221" s="57" t="s">
        <v>63005</v>
      </c>
      <c r="B27221" s="57"/>
      <c r="C27221" s="57" t="s">
        <v>63016</v>
      </c>
      <c r="D27221" s="57" t="s">
        <v>63017</v>
      </c>
    </row>
    <row r="27222" spans="1:4">
      <c r="A27222" s="57" t="s">
        <v>63005</v>
      </c>
      <c r="B27222" s="57"/>
      <c r="C27222" s="57" t="s">
        <v>63018</v>
      </c>
      <c r="D27222" s="57" t="s">
        <v>58418</v>
      </c>
    </row>
    <row r="27223" spans="1:4">
      <c r="A27223" s="57" t="s">
        <v>63005</v>
      </c>
      <c r="B27223" s="57"/>
      <c r="C27223" s="57" t="s">
        <v>75740</v>
      </c>
      <c r="D27223" s="57" t="s">
        <v>75741</v>
      </c>
    </row>
    <row r="27224" spans="1:4">
      <c r="A27224" s="57" t="s">
        <v>76855</v>
      </c>
      <c r="B27224" s="57" t="s">
        <v>12940</v>
      </c>
      <c r="C27224" s="57" t="s">
        <v>76856</v>
      </c>
      <c r="D27224" s="57" t="s">
        <v>76857</v>
      </c>
    </row>
    <row r="27225" spans="1:4">
      <c r="A27225" s="57" t="s">
        <v>63019</v>
      </c>
      <c r="B27225" s="57" t="s">
        <v>12940</v>
      </c>
      <c r="C27225" s="57" t="s">
        <v>63020</v>
      </c>
      <c r="D27225" s="57" t="s">
        <v>63021</v>
      </c>
    </row>
    <row r="27226" spans="1:4">
      <c r="A27226" s="57" t="s">
        <v>63019</v>
      </c>
      <c r="B27226" s="57"/>
      <c r="C27226" s="57" t="s">
        <v>63022</v>
      </c>
      <c r="D27226" s="57" t="s">
        <v>63023</v>
      </c>
    </row>
    <row r="27227" spans="1:4">
      <c r="A27227" s="57" t="s">
        <v>63024</v>
      </c>
      <c r="B27227" s="57" t="s">
        <v>12940</v>
      </c>
      <c r="C27227" s="57" t="s">
        <v>63025</v>
      </c>
      <c r="D27227" s="57" t="s">
        <v>63026</v>
      </c>
    </row>
    <row r="27228" spans="1:4">
      <c r="A27228" s="57" t="s">
        <v>63027</v>
      </c>
      <c r="B27228" s="57" t="s">
        <v>12940</v>
      </c>
      <c r="C27228" s="57" t="s">
        <v>63028</v>
      </c>
      <c r="D27228" s="57" t="s">
        <v>63029</v>
      </c>
    </row>
    <row r="27229" spans="1:4">
      <c r="A27229" s="57" t="s">
        <v>63027</v>
      </c>
      <c r="B27229" s="57"/>
      <c r="C27229" s="57" t="s">
        <v>63030</v>
      </c>
      <c r="D27229" s="57" t="s">
        <v>63031</v>
      </c>
    </row>
    <row r="27230" spans="1:4">
      <c r="A27230" s="57" t="s">
        <v>63032</v>
      </c>
      <c r="B27230" s="57" t="s">
        <v>12940</v>
      </c>
      <c r="C27230" s="57" t="s">
        <v>63033</v>
      </c>
      <c r="D27230" s="57" t="s">
        <v>63034</v>
      </c>
    </row>
    <row r="27231" spans="1:4">
      <c r="A27231" s="57" t="s">
        <v>63032</v>
      </c>
      <c r="B27231" s="57"/>
      <c r="C27231" s="57" t="s">
        <v>63035</v>
      </c>
      <c r="D27231" s="57" t="s">
        <v>63036</v>
      </c>
    </row>
    <row r="27232" spans="1:4">
      <c r="A27232" s="57" t="s">
        <v>63037</v>
      </c>
      <c r="B27232" s="57" t="s">
        <v>12940</v>
      </c>
      <c r="C27232" s="57" t="s">
        <v>63038</v>
      </c>
      <c r="D27232" s="57" t="s">
        <v>63039</v>
      </c>
    </row>
    <row r="27233" spans="1:4">
      <c r="A27233" s="57" t="s">
        <v>63037</v>
      </c>
      <c r="B27233" s="57"/>
      <c r="C27233" s="57" t="s">
        <v>63040</v>
      </c>
      <c r="D27233" s="57" t="s">
        <v>63041</v>
      </c>
    </row>
    <row r="27234" spans="1:4">
      <c r="A27234" s="57" t="s">
        <v>63037</v>
      </c>
      <c r="B27234" s="57"/>
      <c r="C27234" s="57" t="s">
        <v>63042</v>
      </c>
      <c r="D27234" s="57" t="s">
        <v>63043</v>
      </c>
    </row>
    <row r="27235" spans="1:4">
      <c r="A27235" s="57" t="s">
        <v>63037</v>
      </c>
      <c r="B27235" s="57"/>
      <c r="C27235" s="57" t="s">
        <v>75742</v>
      </c>
      <c r="D27235" s="57" t="s">
        <v>75743</v>
      </c>
    </row>
    <row r="27236" spans="1:4">
      <c r="A27236" s="57" t="s">
        <v>63037</v>
      </c>
      <c r="B27236" s="57"/>
      <c r="C27236" s="57" t="s">
        <v>75744</v>
      </c>
      <c r="D27236" s="57" t="s">
        <v>75745</v>
      </c>
    </row>
    <row r="27237" spans="1:4">
      <c r="A27237" s="57" t="s">
        <v>63044</v>
      </c>
      <c r="B27237" s="57" t="s">
        <v>12940</v>
      </c>
      <c r="C27237" s="57" t="s">
        <v>63045</v>
      </c>
      <c r="D27237" s="57" t="s">
        <v>62597</v>
      </c>
    </row>
    <row r="27238" spans="1:4">
      <c r="A27238" s="57" t="s">
        <v>63044</v>
      </c>
      <c r="B27238" s="57"/>
      <c r="C27238" s="57" t="s">
        <v>63046</v>
      </c>
      <c r="D27238" s="57" t="s">
        <v>63047</v>
      </c>
    </row>
    <row r="27239" spans="1:4">
      <c r="A27239" s="57" t="s">
        <v>63048</v>
      </c>
      <c r="B27239" s="57" t="s">
        <v>12940</v>
      </c>
      <c r="C27239" s="57" t="s">
        <v>63049</v>
      </c>
      <c r="D27239" s="57" t="s">
        <v>63050</v>
      </c>
    </row>
    <row r="27240" spans="1:4">
      <c r="A27240" s="57" t="s">
        <v>63051</v>
      </c>
      <c r="B27240" s="57" t="s">
        <v>12940</v>
      </c>
      <c r="C27240" s="57" t="s">
        <v>63052</v>
      </c>
      <c r="D27240" s="57" t="s">
        <v>63053</v>
      </c>
    </row>
    <row r="27241" spans="1:4">
      <c r="A27241" s="57" t="s">
        <v>63051</v>
      </c>
      <c r="B27241" s="57"/>
      <c r="C27241" s="57" t="s">
        <v>63054</v>
      </c>
      <c r="D27241" s="57" t="s">
        <v>63055</v>
      </c>
    </row>
    <row r="27242" spans="1:4">
      <c r="A27242" s="57" t="s">
        <v>63056</v>
      </c>
      <c r="B27242" s="57" t="s">
        <v>12940</v>
      </c>
      <c r="C27242" s="57" t="s">
        <v>63057</v>
      </c>
      <c r="D27242" s="57" t="s">
        <v>63058</v>
      </c>
    </row>
    <row r="27243" spans="1:4">
      <c r="A27243" s="57" t="s">
        <v>63056</v>
      </c>
      <c r="B27243" s="57"/>
      <c r="C27243" s="57" t="s">
        <v>63059</v>
      </c>
      <c r="D27243" s="57" t="s">
        <v>63060</v>
      </c>
    </row>
    <row r="27244" spans="1:4">
      <c r="A27244" s="57" t="s">
        <v>63061</v>
      </c>
      <c r="B27244" s="57" t="s">
        <v>12940</v>
      </c>
      <c r="C27244" s="57" t="s">
        <v>63062</v>
      </c>
      <c r="D27244" s="57" t="s">
        <v>63063</v>
      </c>
    </row>
    <row r="27245" spans="1:4">
      <c r="A27245" s="57" t="s">
        <v>63061</v>
      </c>
      <c r="B27245" s="57"/>
      <c r="C27245" s="57" t="s">
        <v>63064</v>
      </c>
      <c r="D27245" s="57" t="s">
        <v>63065</v>
      </c>
    </row>
    <row r="27246" spans="1:4">
      <c r="A27246" s="57" t="s">
        <v>63066</v>
      </c>
      <c r="B27246" s="57" t="s">
        <v>12940</v>
      </c>
      <c r="C27246" s="57" t="s">
        <v>63067</v>
      </c>
      <c r="D27246" s="57" t="s">
        <v>63068</v>
      </c>
    </row>
    <row r="27247" spans="1:4">
      <c r="A27247" s="57" t="s">
        <v>63069</v>
      </c>
      <c r="B27247" s="57" t="s">
        <v>12940</v>
      </c>
      <c r="C27247" s="57" t="s">
        <v>63070</v>
      </c>
      <c r="D27247" s="57" t="s">
        <v>63071</v>
      </c>
    </row>
    <row r="27248" spans="1:4">
      <c r="A27248" s="57" t="s">
        <v>63069</v>
      </c>
      <c r="B27248" s="57"/>
      <c r="C27248" s="57" t="s">
        <v>63072</v>
      </c>
      <c r="D27248" s="57" t="s">
        <v>63073</v>
      </c>
    </row>
    <row r="27249" spans="1:4">
      <c r="A27249" s="57" t="s">
        <v>63069</v>
      </c>
      <c r="B27249" s="57"/>
      <c r="C27249" s="57" t="s">
        <v>63074</v>
      </c>
      <c r="D27249" s="57" t="s">
        <v>34182</v>
      </c>
    </row>
    <row r="27250" spans="1:4">
      <c r="A27250" s="57" t="s">
        <v>63069</v>
      </c>
      <c r="B27250" s="57"/>
      <c r="C27250" s="57" t="s">
        <v>63075</v>
      </c>
      <c r="D27250" s="57" t="s">
        <v>34180</v>
      </c>
    </row>
    <row r="27251" spans="1:4">
      <c r="A27251" s="57" t="s">
        <v>63069</v>
      </c>
      <c r="B27251" s="57"/>
      <c r="C27251" s="57" t="s">
        <v>63076</v>
      </c>
      <c r="D27251" s="57" t="s">
        <v>63077</v>
      </c>
    </row>
    <row r="27252" spans="1:4">
      <c r="A27252" s="57" t="s">
        <v>63069</v>
      </c>
      <c r="B27252" s="57"/>
      <c r="C27252" s="57" t="s">
        <v>63078</v>
      </c>
      <c r="D27252" s="57" t="s">
        <v>63079</v>
      </c>
    </row>
    <row r="27253" spans="1:4">
      <c r="A27253" s="57" t="s">
        <v>63069</v>
      </c>
      <c r="B27253" s="57"/>
      <c r="C27253" s="57" t="s">
        <v>63080</v>
      </c>
      <c r="D27253" s="57" t="s">
        <v>63081</v>
      </c>
    </row>
    <row r="27254" spans="1:4">
      <c r="A27254" s="57" t="s">
        <v>63069</v>
      </c>
      <c r="B27254" s="57"/>
      <c r="C27254" s="57" t="s">
        <v>63082</v>
      </c>
      <c r="D27254" s="57" t="s">
        <v>63083</v>
      </c>
    </row>
    <row r="27255" spans="1:4">
      <c r="A27255" s="57" t="s">
        <v>63069</v>
      </c>
      <c r="B27255" s="57"/>
      <c r="C27255" s="57" t="s">
        <v>63084</v>
      </c>
      <c r="D27255" s="57" t="s">
        <v>63085</v>
      </c>
    </row>
    <row r="27256" spans="1:4">
      <c r="A27256" s="57" t="s">
        <v>63069</v>
      </c>
      <c r="B27256" s="57"/>
      <c r="C27256" s="57" t="s">
        <v>75746</v>
      </c>
      <c r="D27256" s="57" t="s">
        <v>75747</v>
      </c>
    </row>
    <row r="27257" spans="1:4">
      <c r="A27257" s="57" t="s">
        <v>13731</v>
      </c>
      <c r="B27257" s="57" t="s">
        <v>10529</v>
      </c>
      <c r="C27257" s="57" t="s">
        <v>13732</v>
      </c>
      <c r="D27257" s="57" t="s">
        <v>13733</v>
      </c>
    </row>
    <row r="27258" spans="1:4">
      <c r="A27258" s="57" t="s">
        <v>63086</v>
      </c>
      <c r="B27258" s="57" t="s">
        <v>12940</v>
      </c>
      <c r="C27258" s="57" t="s">
        <v>63087</v>
      </c>
      <c r="D27258" s="57" t="s">
        <v>63088</v>
      </c>
    </row>
    <row r="27259" spans="1:4">
      <c r="A27259" s="57" t="s">
        <v>63086</v>
      </c>
      <c r="B27259" s="57"/>
      <c r="C27259" s="57" t="s">
        <v>63089</v>
      </c>
      <c r="D27259" s="57" t="s">
        <v>63090</v>
      </c>
    </row>
    <row r="27260" spans="1:4">
      <c r="A27260" s="57" t="s">
        <v>63086</v>
      </c>
      <c r="B27260" s="57"/>
      <c r="C27260" s="57" t="s">
        <v>63091</v>
      </c>
      <c r="D27260" s="57" t="s">
        <v>63092</v>
      </c>
    </row>
    <row r="27261" spans="1:4">
      <c r="A27261" s="57" t="s">
        <v>63086</v>
      </c>
      <c r="B27261" s="57"/>
      <c r="C27261" s="57" t="s">
        <v>63093</v>
      </c>
      <c r="D27261" s="57" t="s">
        <v>63094</v>
      </c>
    </row>
    <row r="27262" spans="1:4">
      <c r="A27262" s="57" t="s">
        <v>63095</v>
      </c>
      <c r="B27262" s="57" t="s">
        <v>12940</v>
      </c>
      <c r="C27262" s="57" t="s">
        <v>63096</v>
      </c>
      <c r="D27262" s="57" t="s">
        <v>63097</v>
      </c>
    </row>
    <row r="27263" spans="1:4">
      <c r="A27263" s="57" t="s">
        <v>13734</v>
      </c>
      <c r="B27263" s="57" t="s">
        <v>10591</v>
      </c>
      <c r="C27263" s="57" t="s">
        <v>13735</v>
      </c>
      <c r="D27263" s="57" t="s">
        <v>13736</v>
      </c>
    </row>
    <row r="27264" spans="1:4">
      <c r="A27264" s="57" t="s">
        <v>13734</v>
      </c>
      <c r="B27264" s="57" t="s">
        <v>10591</v>
      </c>
      <c r="C27264" s="57" t="s">
        <v>17710</v>
      </c>
      <c r="D27264" s="57" t="s">
        <v>17711</v>
      </c>
    </row>
    <row r="27265" spans="1:4">
      <c r="A27265" s="57" t="s">
        <v>13737</v>
      </c>
      <c r="B27265" s="57" t="s">
        <v>10934</v>
      </c>
      <c r="C27265" s="57" t="s">
        <v>13738</v>
      </c>
      <c r="D27265" s="57" t="s">
        <v>13739</v>
      </c>
    </row>
    <row r="27266" spans="1:4">
      <c r="A27266" s="57" t="s">
        <v>13740</v>
      </c>
      <c r="B27266" s="57" t="s">
        <v>10747</v>
      </c>
      <c r="C27266" s="57" t="s">
        <v>13741</v>
      </c>
      <c r="D27266" s="57" t="s">
        <v>13742</v>
      </c>
    </row>
    <row r="27267" spans="1:4">
      <c r="A27267" s="57" t="s">
        <v>13743</v>
      </c>
      <c r="B27267" s="57" t="s">
        <v>10795</v>
      </c>
      <c r="C27267" s="57" t="s">
        <v>13744</v>
      </c>
      <c r="D27267" s="57" t="s">
        <v>13745</v>
      </c>
    </row>
    <row r="27268" spans="1:4">
      <c r="A27268" s="57" t="s">
        <v>13746</v>
      </c>
      <c r="B27268" s="57" t="s">
        <v>10745</v>
      </c>
      <c r="C27268" s="57" t="s">
        <v>13747</v>
      </c>
      <c r="D27268" s="57" t="s">
        <v>13748</v>
      </c>
    </row>
    <row r="27269" spans="1:4">
      <c r="A27269" s="57" t="s">
        <v>13746</v>
      </c>
      <c r="B27269" s="57" t="s">
        <v>10745</v>
      </c>
      <c r="C27269" s="57" t="s">
        <v>15718</v>
      </c>
      <c r="D27269" s="57" t="s">
        <v>15719</v>
      </c>
    </row>
    <row r="27270" spans="1:4">
      <c r="A27270" s="57" t="s">
        <v>13746</v>
      </c>
      <c r="B27270" s="57" t="s">
        <v>10745</v>
      </c>
      <c r="C27270" s="57" t="s">
        <v>15720</v>
      </c>
      <c r="D27270" s="57" t="s">
        <v>15721</v>
      </c>
    </row>
    <row r="27271" spans="1:4">
      <c r="A27271" s="57" t="s">
        <v>63098</v>
      </c>
      <c r="B27271" s="57" t="s">
        <v>12940</v>
      </c>
      <c r="C27271" s="57" t="s">
        <v>63099</v>
      </c>
      <c r="D27271" s="57" t="s">
        <v>63100</v>
      </c>
    </row>
    <row r="27272" spans="1:4">
      <c r="A27272" s="57" t="s">
        <v>63101</v>
      </c>
      <c r="B27272" s="57" t="s">
        <v>12940</v>
      </c>
      <c r="C27272" s="57" t="s">
        <v>63102</v>
      </c>
      <c r="D27272" s="57" t="s">
        <v>63103</v>
      </c>
    </row>
    <row r="27273" spans="1:4">
      <c r="A27273" s="57" t="s">
        <v>63101</v>
      </c>
      <c r="B27273" s="57"/>
      <c r="C27273" s="57" t="s">
        <v>63104</v>
      </c>
      <c r="D27273" s="57" t="s">
        <v>63105</v>
      </c>
    </row>
    <row r="27274" spans="1:4">
      <c r="A27274" s="57" t="s">
        <v>63101</v>
      </c>
      <c r="B27274" s="57"/>
      <c r="C27274" s="57" t="s">
        <v>63106</v>
      </c>
      <c r="D27274" s="57" t="s">
        <v>63107</v>
      </c>
    </row>
    <row r="27275" spans="1:4">
      <c r="A27275" s="57" t="s">
        <v>63101</v>
      </c>
      <c r="B27275" s="57"/>
      <c r="C27275" s="57" t="s">
        <v>63108</v>
      </c>
      <c r="D27275" s="57" t="s">
        <v>63109</v>
      </c>
    </row>
    <row r="27276" spans="1:4">
      <c r="A27276" s="57" t="s">
        <v>63101</v>
      </c>
      <c r="B27276" s="57"/>
      <c r="C27276" s="57" t="s">
        <v>63110</v>
      </c>
      <c r="D27276" s="57" t="s">
        <v>63111</v>
      </c>
    </row>
    <row r="27277" spans="1:4">
      <c r="A27277" s="57" t="s">
        <v>63101</v>
      </c>
      <c r="B27277" s="57"/>
      <c r="C27277" s="57" t="s">
        <v>63112</v>
      </c>
      <c r="D27277" s="57" t="s">
        <v>63113</v>
      </c>
    </row>
    <row r="27278" spans="1:4">
      <c r="A27278" s="57" t="s">
        <v>63101</v>
      </c>
      <c r="B27278" s="57"/>
      <c r="C27278" s="57" t="s">
        <v>63114</v>
      </c>
      <c r="D27278" s="57" t="s">
        <v>63115</v>
      </c>
    </row>
    <row r="27279" spans="1:4">
      <c r="A27279" s="57" t="s">
        <v>63116</v>
      </c>
      <c r="B27279" s="57" t="s">
        <v>12940</v>
      </c>
      <c r="C27279" s="57" t="s">
        <v>63117</v>
      </c>
      <c r="D27279" s="57" t="s">
        <v>2836</v>
      </c>
    </row>
    <row r="27280" spans="1:4">
      <c r="A27280" s="57" t="s">
        <v>13749</v>
      </c>
      <c r="B27280" s="57" t="s">
        <v>10789</v>
      </c>
      <c r="C27280" s="57" t="s">
        <v>13750</v>
      </c>
      <c r="D27280" s="57" t="s">
        <v>13751</v>
      </c>
    </row>
    <row r="27281" spans="1:4">
      <c r="A27281" s="57" t="s">
        <v>63118</v>
      </c>
      <c r="B27281" s="57" t="s">
        <v>12940</v>
      </c>
      <c r="C27281" s="57" t="s">
        <v>63119</v>
      </c>
      <c r="D27281" s="57" t="s">
        <v>63120</v>
      </c>
    </row>
    <row r="27282" spans="1:4">
      <c r="A27282" s="57" t="s">
        <v>63118</v>
      </c>
      <c r="B27282" s="57"/>
      <c r="C27282" s="57" t="s">
        <v>63121</v>
      </c>
      <c r="D27282" s="57" t="s">
        <v>63122</v>
      </c>
    </row>
    <row r="27283" spans="1:4">
      <c r="A27283" s="57" t="s">
        <v>63118</v>
      </c>
      <c r="B27283" s="57"/>
      <c r="C27283" s="57" t="s">
        <v>63123</v>
      </c>
      <c r="D27283" s="57" t="s">
        <v>63124</v>
      </c>
    </row>
    <row r="27284" spans="1:4">
      <c r="A27284" s="57" t="s">
        <v>63125</v>
      </c>
      <c r="B27284" s="57" t="s">
        <v>12940</v>
      </c>
      <c r="C27284" s="57" t="s">
        <v>63126</v>
      </c>
      <c r="D27284" s="57" t="s">
        <v>63127</v>
      </c>
    </row>
    <row r="27285" spans="1:4">
      <c r="A27285" s="57" t="s">
        <v>63128</v>
      </c>
      <c r="B27285" s="57" t="s">
        <v>12940</v>
      </c>
      <c r="C27285" s="57" t="s">
        <v>63129</v>
      </c>
      <c r="D27285" s="57" t="s">
        <v>63130</v>
      </c>
    </row>
    <row r="27286" spans="1:4">
      <c r="A27286" s="57" t="s">
        <v>63128</v>
      </c>
      <c r="B27286" s="57"/>
      <c r="C27286" s="57" t="s">
        <v>63131</v>
      </c>
      <c r="D27286" s="57" t="s">
        <v>63132</v>
      </c>
    </row>
    <row r="27287" spans="1:4">
      <c r="A27287" s="57" t="s">
        <v>63133</v>
      </c>
      <c r="B27287" s="57" t="s">
        <v>12940</v>
      </c>
      <c r="C27287" s="57" t="s">
        <v>63134</v>
      </c>
      <c r="D27287" s="57" t="s">
        <v>63135</v>
      </c>
    </row>
    <row r="27288" spans="1:4">
      <c r="A27288" s="57" t="s">
        <v>63136</v>
      </c>
      <c r="B27288" s="57" t="s">
        <v>12940</v>
      </c>
      <c r="C27288" s="57" t="s">
        <v>63137</v>
      </c>
      <c r="D27288" s="57" t="s">
        <v>63138</v>
      </c>
    </row>
    <row r="27289" spans="1:4">
      <c r="A27289" s="57" t="s">
        <v>63139</v>
      </c>
      <c r="B27289" s="57" t="s">
        <v>12940</v>
      </c>
      <c r="C27289" s="57" t="s">
        <v>63140</v>
      </c>
      <c r="D27289" s="57" t="s">
        <v>63141</v>
      </c>
    </row>
    <row r="27290" spans="1:4">
      <c r="A27290" s="57" t="s">
        <v>63139</v>
      </c>
      <c r="B27290" s="57"/>
      <c r="C27290" s="57" t="s">
        <v>63142</v>
      </c>
      <c r="D27290" s="57" t="s">
        <v>63143</v>
      </c>
    </row>
    <row r="27291" spans="1:4">
      <c r="A27291" s="57" t="s">
        <v>63139</v>
      </c>
      <c r="B27291" s="57"/>
      <c r="C27291" s="57" t="s">
        <v>63144</v>
      </c>
      <c r="D27291" s="57" t="s">
        <v>63145</v>
      </c>
    </row>
    <row r="27292" spans="1:4">
      <c r="A27292" s="57" t="s">
        <v>63146</v>
      </c>
      <c r="B27292" s="57" t="s">
        <v>12940</v>
      </c>
      <c r="C27292" s="57" t="s">
        <v>63147</v>
      </c>
      <c r="D27292" s="57" t="s">
        <v>63148</v>
      </c>
    </row>
    <row r="27293" spans="1:4">
      <c r="A27293" s="57" t="s">
        <v>63149</v>
      </c>
      <c r="B27293" s="57" t="s">
        <v>12940</v>
      </c>
      <c r="C27293" s="57" t="s">
        <v>63150</v>
      </c>
      <c r="D27293" s="57" t="s">
        <v>63151</v>
      </c>
    </row>
    <row r="27294" spans="1:4">
      <c r="A27294" s="57" t="s">
        <v>63149</v>
      </c>
      <c r="B27294" s="57"/>
      <c r="C27294" s="57" t="s">
        <v>63152</v>
      </c>
      <c r="D27294" s="57" t="s">
        <v>63153</v>
      </c>
    </row>
    <row r="27295" spans="1:4">
      <c r="A27295" s="57" t="s">
        <v>63149</v>
      </c>
      <c r="B27295" s="57"/>
      <c r="C27295" s="57" t="s">
        <v>63154</v>
      </c>
      <c r="D27295" s="57" t="s">
        <v>63155</v>
      </c>
    </row>
    <row r="27296" spans="1:4">
      <c r="A27296" s="57" t="s">
        <v>63149</v>
      </c>
      <c r="B27296" s="57"/>
      <c r="C27296" s="57" t="s">
        <v>63156</v>
      </c>
      <c r="D27296" s="57" t="s">
        <v>63157</v>
      </c>
    </row>
    <row r="27297" spans="1:4">
      <c r="A27297" s="57" t="s">
        <v>63149</v>
      </c>
      <c r="B27297" s="57"/>
      <c r="C27297" s="57" t="s">
        <v>63158</v>
      </c>
      <c r="D27297" s="57" t="s">
        <v>63159</v>
      </c>
    </row>
    <row r="27298" spans="1:4">
      <c r="A27298" s="57" t="s">
        <v>63149</v>
      </c>
      <c r="B27298" s="57"/>
      <c r="C27298" s="57" t="s">
        <v>63160</v>
      </c>
      <c r="D27298" s="57" t="s">
        <v>63161</v>
      </c>
    </row>
    <row r="27299" spans="1:4">
      <c r="A27299" s="57" t="s">
        <v>63149</v>
      </c>
      <c r="B27299" s="57"/>
      <c r="C27299" s="57" t="s">
        <v>63162</v>
      </c>
      <c r="D27299" s="57" t="s">
        <v>63163</v>
      </c>
    </row>
    <row r="27300" spans="1:4">
      <c r="A27300" s="57" t="s">
        <v>63149</v>
      </c>
      <c r="B27300" s="57"/>
      <c r="C27300" s="57" t="s">
        <v>75748</v>
      </c>
      <c r="D27300" s="57" t="s">
        <v>75749</v>
      </c>
    </row>
    <row r="27301" spans="1:4">
      <c r="A27301" s="57" t="s">
        <v>63149</v>
      </c>
      <c r="B27301" s="57"/>
      <c r="C27301" s="57" t="s">
        <v>77588</v>
      </c>
      <c r="D27301" s="57" t="s">
        <v>77589</v>
      </c>
    </row>
    <row r="27302" spans="1:4">
      <c r="A27302" s="57" t="s">
        <v>63164</v>
      </c>
      <c r="B27302" s="57" t="s">
        <v>12940</v>
      </c>
      <c r="C27302" s="57" t="s">
        <v>63165</v>
      </c>
      <c r="D27302" s="57" t="s">
        <v>2836</v>
      </c>
    </row>
    <row r="27303" spans="1:4">
      <c r="A27303" s="57" t="s">
        <v>63166</v>
      </c>
      <c r="B27303" s="57" t="s">
        <v>12940</v>
      </c>
      <c r="C27303" s="57" t="s">
        <v>63167</v>
      </c>
      <c r="D27303" s="57" t="s">
        <v>63168</v>
      </c>
    </row>
    <row r="27304" spans="1:4">
      <c r="A27304" s="57" t="s">
        <v>63166</v>
      </c>
      <c r="B27304" s="57"/>
      <c r="C27304" s="57" t="s">
        <v>63169</v>
      </c>
      <c r="D27304" s="57" t="s">
        <v>63170</v>
      </c>
    </row>
    <row r="27305" spans="1:4">
      <c r="A27305" s="57" t="s">
        <v>63171</v>
      </c>
      <c r="B27305" s="57" t="s">
        <v>12940</v>
      </c>
      <c r="C27305" s="57" t="s">
        <v>63172</v>
      </c>
      <c r="D27305" s="57" t="s">
        <v>63173</v>
      </c>
    </row>
    <row r="27306" spans="1:4">
      <c r="A27306" s="57" t="s">
        <v>63174</v>
      </c>
      <c r="B27306" s="57" t="s">
        <v>12940</v>
      </c>
      <c r="C27306" s="57" t="s">
        <v>63175</v>
      </c>
      <c r="D27306" s="57" t="s">
        <v>63176</v>
      </c>
    </row>
    <row r="27307" spans="1:4">
      <c r="A27307" s="57" t="s">
        <v>63177</v>
      </c>
      <c r="B27307" s="57" t="s">
        <v>12940</v>
      </c>
      <c r="C27307" s="57" t="s">
        <v>63178</v>
      </c>
      <c r="D27307" s="57" t="s">
        <v>63179</v>
      </c>
    </row>
    <row r="27308" spans="1:4">
      <c r="A27308" s="57" t="s">
        <v>63180</v>
      </c>
      <c r="B27308" s="57" t="s">
        <v>12940</v>
      </c>
      <c r="C27308" s="57" t="s">
        <v>63181</v>
      </c>
      <c r="D27308" s="57" t="s">
        <v>63182</v>
      </c>
    </row>
    <row r="27309" spans="1:4">
      <c r="A27309" s="57" t="s">
        <v>63180</v>
      </c>
      <c r="B27309" s="57"/>
      <c r="C27309" s="57" t="s">
        <v>63183</v>
      </c>
      <c r="D27309" s="57" t="s">
        <v>63184</v>
      </c>
    </row>
    <row r="27310" spans="1:4">
      <c r="A27310" s="57" t="s">
        <v>63180</v>
      </c>
      <c r="B27310" s="57"/>
      <c r="C27310" s="57" t="s">
        <v>63185</v>
      </c>
      <c r="D27310" s="57" t="s">
        <v>63186</v>
      </c>
    </row>
    <row r="27311" spans="1:4">
      <c r="A27311" s="57" t="s">
        <v>63180</v>
      </c>
      <c r="B27311" s="57"/>
      <c r="C27311" s="57" t="s">
        <v>63187</v>
      </c>
      <c r="D27311" s="57" t="s">
        <v>63188</v>
      </c>
    </row>
    <row r="27312" spans="1:4">
      <c r="A27312" s="57" t="s">
        <v>63180</v>
      </c>
      <c r="B27312" s="57"/>
      <c r="C27312" s="57" t="s">
        <v>63189</v>
      </c>
      <c r="D27312" s="57" t="s">
        <v>63190</v>
      </c>
    </row>
    <row r="27313" spans="1:4">
      <c r="A27313" s="57" t="s">
        <v>63180</v>
      </c>
      <c r="B27313" s="57"/>
      <c r="C27313" s="57" t="s">
        <v>63191</v>
      </c>
      <c r="D27313" s="57" t="s">
        <v>63192</v>
      </c>
    </row>
    <row r="27314" spans="1:4">
      <c r="A27314" s="57" t="s">
        <v>63193</v>
      </c>
      <c r="B27314" s="57" t="s">
        <v>12940</v>
      </c>
      <c r="C27314" s="57" t="s">
        <v>63194</v>
      </c>
      <c r="D27314" s="57" t="s">
        <v>45045</v>
      </c>
    </row>
    <row r="27315" spans="1:4">
      <c r="A27315" s="57" t="s">
        <v>63193</v>
      </c>
      <c r="B27315" s="57"/>
      <c r="C27315" s="57" t="s">
        <v>63195</v>
      </c>
      <c r="D27315" s="57" t="s">
        <v>63196</v>
      </c>
    </row>
    <row r="27316" spans="1:4">
      <c r="A27316" s="57" t="s">
        <v>63197</v>
      </c>
      <c r="B27316" s="57" t="s">
        <v>12940</v>
      </c>
      <c r="C27316" s="57" t="s">
        <v>63198</v>
      </c>
      <c r="D27316" s="57" t="s">
        <v>53995</v>
      </c>
    </row>
    <row r="27317" spans="1:4">
      <c r="A27317" s="57" t="s">
        <v>63197</v>
      </c>
      <c r="B27317" s="57"/>
      <c r="C27317" s="57" t="s">
        <v>63199</v>
      </c>
      <c r="D27317" s="57" t="s">
        <v>63200</v>
      </c>
    </row>
    <row r="27318" spans="1:4">
      <c r="A27318" s="57" t="s">
        <v>63201</v>
      </c>
      <c r="B27318" s="57" t="s">
        <v>12940</v>
      </c>
      <c r="C27318" s="57" t="s">
        <v>63202</v>
      </c>
      <c r="D27318" s="57" t="s">
        <v>63203</v>
      </c>
    </row>
    <row r="27319" spans="1:4">
      <c r="A27319" s="57" t="s">
        <v>63204</v>
      </c>
      <c r="B27319" s="57" t="s">
        <v>12940</v>
      </c>
      <c r="C27319" s="57" t="s">
        <v>63205</v>
      </c>
      <c r="D27319" s="57" t="s">
        <v>63206</v>
      </c>
    </row>
    <row r="27320" spans="1:4">
      <c r="A27320" s="57" t="s">
        <v>63204</v>
      </c>
      <c r="B27320" s="57"/>
      <c r="C27320" s="57" t="s">
        <v>63207</v>
      </c>
      <c r="D27320" s="57" t="s">
        <v>63208</v>
      </c>
    </row>
    <row r="27321" spans="1:4">
      <c r="A27321" s="57" t="s">
        <v>63204</v>
      </c>
      <c r="B27321" s="57"/>
      <c r="C27321" s="57" t="s">
        <v>63209</v>
      </c>
      <c r="D27321" s="57" t="s">
        <v>63210</v>
      </c>
    </row>
    <row r="27322" spans="1:4">
      <c r="A27322" s="57" t="s">
        <v>63211</v>
      </c>
      <c r="B27322" s="57" t="s">
        <v>12940</v>
      </c>
      <c r="C27322" s="57" t="s">
        <v>63212</v>
      </c>
      <c r="D27322" s="57" t="s">
        <v>63213</v>
      </c>
    </row>
    <row r="27323" spans="1:4">
      <c r="A27323" s="57" t="s">
        <v>13752</v>
      </c>
      <c r="B27323" s="57" t="s">
        <v>10520</v>
      </c>
      <c r="C27323" s="57" t="s">
        <v>13753</v>
      </c>
      <c r="D27323" s="57" t="s">
        <v>13754</v>
      </c>
    </row>
    <row r="27324" spans="1:4">
      <c r="A27324" s="57" t="s">
        <v>13755</v>
      </c>
      <c r="B27324" s="57" t="s">
        <v>10947</v>
      </c>
      <c r="C27324" s="57" t="s">
        <v>13756</v>
      </c>
      <c r="D27324" s="57" t="s">
        <v>13757</v>
      </c>
    </row>
    <row r="27325" spans="1:4">
      <c r="A27325" s="57" t="s">
        <v>63214</v>
      </c>
      <c r="B27325" s="57" t="s">
        <v>12940</v>
      </c>
      <c r="C27325" s="57" t="s">
        <v>63215</v>
      </c>
      <c r="D27325" s="57" t="s">
        <v>63216</v>
      </c>
    </row>
    <row r="27326" spans="1:4">
      <c r="A27326" s="57" t="s">
        <v>63214</v>
      </c>
      <c r="B27326" s="57"/>
      <c r="C27326" s="57" t="s">
        <v>63217</v>
      </c>
      <c r="D27326" s="57" t="s">
        <v>63218</v>
      </c>
    </row>
    <row r="27327" spans="1:4">
      <c r="A27327" s="57" t="s">
        <v>63219</v>
      </c>
      <c r="B27327" s="57" t="s">
        <v>12940</v>
      </c>
      <c r="C27327" s="57" t="s">
        <v>63220</v>
      </c>
      <c r="D27327" s="57" t="s">
        <v>63221</v>
      </c>
    </row>
    <row r="27328" spans="1:4">
      <c r="A27328" s="57" t="s">
        <v>63222</v>
      </c>
      <c r="B27328" s="57" t="s">
        <v>12940</v>
      </c>
      <c r="C27328" s="57" t="s">
        <v>63223</v>
      </c>
      <c r="D27328" s="57" t="s">
        <v>63224</v>
      </c>
    </row>
    <row r="27329" spans="1:4">
      <c r="A27329" s="57" t="s">
        <v>63225</v>
      </c>
      <c r="B27329" s="57" t="s">
        <v>12940</v>
      </c>
      <c r="C27329" s="57" t="s">
        <v>63226</v>
      </c>
      <c r="D27329" s="57" t="s">
        <v>63227</v>
      </c>
    </row>
    <row r="27330" spans="1:4">
      <c r="A27330" s="57" t="s">
        <v>63225</v>
      </c>
      <c r="B27330" s="57"/>
      <c r="C27330" s="57" t="s">
        <v>63228</v>
      </c>
      <c r="D27330" s="57" t="s">
        <v>63229</v>
      </c>
    </row>
    <row r="27331" spans="1:4">
      <c r="A27331" s="57" t="s">
        <v>63230</v>
      </c>
      <c r="B27331" s="57" t="s">
        <v>12940</v>
      </c>
      <c r="C27331" s="57" t="s">
        <v>63231</v>
      </c>
      <c r="D27331" s="57" t="s">
        <v>63232</v>
      </c>
    </row>
    <row r="27332" spans="1:4">
      <c r="A27332" s="57" t="s">
        <v>63230</v>
      </c>
      <c r="B27332" s="57"/>
      <c r="C27332" s="57" t="s">
        <v>63233</v>
      </c>
      <c r="D27332" s="57" t="s">
        <v>63234</v>
      </c>
    </row>
    <row r="27333" spans="1:4">
      <c r="A27333" s="57" t="s">
        <v>63235</v>
      </c>
      <c r="B27333" s="57" t="s">
        <v>12940</v>
      </c>
      <c r="C27333" s="57" t="s">
        <v>63236</v>
      </c>
      <c r="D27333" s="57" t="s">
        <v>2836</v>
      </c>
    </row>
    <row r="27334" spans="1:4">
      <c r="A27334" s="57" t="s">
        <v>63235</v>
      </c>
      <c r="B27334" s="57"/>
      <c r="C27334" s="57" t="s">
        <v>63237</v>
      </c>
      <c r="D27334" s="57" t="s">
        <v>63238</v>
      </c>
    </row>
    <row r="27335" spans="1:4">
      <c r="A27335" s="57" t="s">
        <v>63235</v>
      </c>
      <c r="B27335" s="57"/>
      <c r="C27335" s="57" t="s">
        <v>63239</v>
      </c>
      <c r="D27335" s="57" t="s">
        <v>63240</v>
      </c>
    </row>
    <row r="27336" spans="1:4">
      <c r="A27336" s="57" t="s">
        <v>63241</v>
      </c>
      <c r="B27336" s="57" t="s">
        <v>12940</v>
      </c>
      <c r="C27336" s="57" t="s">
        <v>63242</v>
      </c>
      <c r="D27336" s="57" t="s">
        <v>63243</v>
      </c>
    </row>
    <row r="27337" spans="1:4">
      <c r="A27337" s="57" t="s">
        <v>63241</v>
      </c>
      <c r="B27337" s="57"/>
      <c r="C27337" s="57" t="s">
        <v>63244</v>
      </c>
      <c r="D27337" s="57" t="s">
        <v>63245</v>
      </c>
    </row>
    <row r="27338" spans="1:4">
      <c r="A27338" s="57" t="s">
        <v>63246</v>
      </c>
      <c r="B27338" s="57" t="s">
        <v>12940</v>
      </c>
      <c r="C27338" s="57" t="s">
        <v>63247</v>
      </c>
      <c r="D27338" s="57" t="s">
        <v>63248</v>
      </c>
    </row>
    <row r="27339" spans="1:4">
      <c r="A27339" s="57" t="s">
        <v>63249</v>
      </c>
      <c r="B27339" s="57" t="s">
        <v>12940</v>
      </c>
      <c r="C27339" s="57" t="s">
        <v>63250</v>
      </c>
      <c r="D27339" s="57" t="s">
        <v>63251</v>
      </c>
    </row>
    <row r="27340" spans="1:4">
      <c r="A27340" s="57" t="s">
        <v>17712</v>
      </c>
      <c r="B27340" s="57" t="s">
        <v>16259</v>
      </c>
      <c r="C27340" s="57" t="s">
        <v>17713</v>
      </c>
      <c r="D27340" s="57" t="s">
        <v>17714</v>
      </c>
    </row>
    <row r="27341" spans="1:4">
      <c r="A27341" s="57" t="s">
        <v>17712</v>
      </c>
      <c r="B27341" s="57" t="s">
        <v>16259</v>
      </c>
      <c r="C27341" s="57" t="s">
        <v>75750</v>
      </c>
      <c r="D27341" s="57" t="s">
        <v>75751</v>
      </c>
    </row>
    <row r="27342" spans="1:4">
      <c r="A27342" s="57" t="s">
        <v>17712</v>
      </c>
      <c r="B27342" s="57" t="s">
        <v>16259</v>
      </c>
      <c r="C27342" s="57" t="s">
        <v>75752</v>
      </c>
      <c r="D27342" s="57" t="s">
        <v>75753</v>
      </c>
    </row>
    <row r="27343" spans="1:4">
      <c r="A27343" s="57" t="s">
        <v>17715</v>
      </c>
      <c r="B27343" s="57" t="s">
        <v>16259</v>
      </c>
      <c r="C27343" s="57" t="s">
        <v>17716</v>
      </c>
      <c r="D27343" s="57" t="s">
        <v>17717</v>
      </c>
    </row>
    <row r="27344" spans="1:4">
      <c r="A27344" s="57" t="s">
        <v>17715</v>
      </c>
      <c r="B27344" s="57" t="s">
        <v>16259</v>
      </c>
      <c r="C27344" s="57" t="s">
        <v>17718</v>
      </c>
      <c r="D27344" s="57" t="s">
        <v>17719</v>
      </c>
    </row>
    <row r="27345" spans="1:4">
      <c r="A27345" s="57" t="s">
        <v>17715</v>
      </c>
      <c r="B27345" s="57" t="s">
        <v>16259</v>
      </c>
      <c r="C27345" s="57" t="s">
        <v>75754</v>
      </c>
      <c r="D27345" s="57" t="s">
        <v>75755</v>
      </c>
    </row>
    <row r="27346" spans="1:4">
      <c r="A27346" s="57" t="s">
        <v>17715</v>
      </c>
      <c r="B27346" s="57" t="s">
        <v>16259</v>
      </c>
      <c r="C27346" s="57" t="s">
        <v>75756</v>
      </c>
      <c r="D27346" s="57" t="s">
        <v>75757</v>
      </c>
    </row>
    <row r="27347" spans="1:4">
      <c r="A27347" s="57" t="s">
        <v>17720</v>
      </c>
      <c r="B27347" s="57" t="s">
        <v>16259</v>
      </c>
      <c r="C27347" s="57" t="s">
        <v>17721</v>
      </c>
      <c r="D27347" s="57" t="s">
        <v>17722</v>
      </c>
    </row>
    <row r="27348" spans="1:4">
      <c r="A27348" s="57" t="s">
        <v>17720</v>
      </c>
      <c r="B27348" s="57" t="s">
        <v>16259</v>
      </c>
      <c r="C27348" s="57" t="s">
        <v>75758</v>
      </c>
      <c r="D27348" s="57" t="s">
        <v>75759</v>
      </c>
    </row>
    <row r="27349" spans="1:4">
      <c r="A27349" s="57" t="s">
        <v>17720</v>
      </c>
      <c r="B27349" s="57" t="s">
        <v>16259</v>
      </c>
      <c r="C27349" s="57" t="s">
        <v>75760</v>
      </c>
      <c r="D27349" s="57" t="s">
        <v>75761</v>
      </c>
    </row>
    <row r="27350" spans="1:4">
      <c r="A27350" s="57" t="s">
        <v>75762</v>
      </c>
      <c r="B27350" s="57" t="s">
        <v>16259</v>
      </c>
      <c r="C27350" s="57" t="s">
        <v>75763</v>
      </c>
      <c r="D27350" s="57" t="s">
        <v>75764</v>
      </c>
    </row>
    <row r="27351" spans="1:4">
      <c r="A27351" s="57" t="s">
        <v>17723</v>
      </c>
      <c r="B27351" s="57" t="s">
        <v>16259</v>
      </c>
      <c r="C27351" s="57" t="s">
        <v>17724</v>
      </c>
      <c r="D27351" s="57" t="s">
        <v>17725</v>
      </c>
    </row>
    <row r="27352" spans="1:4">
      <c r="A27352" s="57" t="s">
        <v>17723</v>
      </c>
      <c r="B27352" s="57" t="s">
        <v>16259</v>
      </c>
      <c r="C27352" s="57" t="s">
        <v>17726</v>
      </c>
      <c r="D27352" s="57" t="s">
        <v>17727</v>
      </c>
    </row>
    <row r="27353" spans="1:4">
      <c r="A27353" s="57" t="s">
        <v>17723</v>
      </c>
      <c r="B27353" s="57" t="s">
        <v>16259</v>
      </c>
      <c r="C27353" s="57" t="s">
        <v>17728</v>
      </c>
      <c r="D27353" s="57" t="s">
        <v>17729</v>
      </c>
    </row>
    <row r="27354" spans="1:4">
      <c r="A27354" s="57" t="s">
        <v>17723</v>
      </c>
      <c r="B27354" s="57" t="s">
        <v>16259</v>
      </c>
      <c r="C27354" s="57" t="s">
        <v>75765</v>
      </c>
      <c r="D27354" s="57" t="s">
        <v>75766</v>
      </c>
    </row>
    <row r="27355" spans="1:4">
      <c r="A27355" s="57" t="s">
        <v>17723</v>
      </c>
      <c r="B27355" s="57" t="s">
        <v>16259</v>
      </c>
      <c r="C27355" s="57" t="s">
        <v>75767</v>
      </c>
      <c r="D27355" s="57" t="s">
        <v>75768</v>
      </c>
    </row>
    <row r="27356" spans="1:4">
      <c r="A27356" s="57" t="s">
        <v>17723</v>
      </c>
      <c r="B27356" s="57" t="s">
        <v>16259</v>
      </c>
      <c r="C27356" s="57" t="s">
        <v>75769</v>
      </c>
      <c r="D27356" s="57" t="s">
        <v>75770</v>
      </c>
    </row>
    <row r="27357" spans="1:4">
      <c r="A27357" s="57" t="s">
        <v>17723</v>
      </c>
      <c r="B27357" s="57" t="s">
        <v>16259</v>
      </c>
      <c r="C27357" s="57" t="s">
        <v>75771</v>
      </c>
      <c r="D27357" s="57" t="s">
        <v>75772</v>
      </c>
    </row>
    <row r="27358" spans="1:4">
      <c r="A27358" s="57" t="s">
        <v>17723</v>
      </c>
      <c r="B27358" s="57" t="s">
        <v>16259</v>
      </c>
      <c r="C27358" s="57" t="s">
        <v>75773</v>
      </c>
      <c r="D27358" s="57" t="s">
        <v>75774</v>
      </c>
    </row>
    <row r="27359" spans="1:4">
      <c r="A27359" s="57" t="s">
        <v>17723</v>
      </c>
      <c r="B27359" s="57" t="s">
        <v>16259</v>
      </c>
      <c r="C27359" s="57" t="s">
        <v>75775</v>
      </c>
      <c r="D27359" s="57" t="s">
        <v>75776</v>
      </c>
    </row>
    <row r="27360" spans="1:4">
      <c r="A27360" s="57" t="s">
        <v>17723</v>
      </c>
      <c r="B27360" s="57" t="s">
        <v>16259</v>
      </c>
      <c r="C27360" s="57" t="s">
        <v>75777</v>
      </c>
      <c r="D27360" s="57" t="s">
        <v>75778</v>
      </c>
    </row>
    <row r="27361" spans="1:4">
      <c r="A27361" s="57" t="s">
        <v>17723</v>
      </c>
      <c r="B27361" s="57" t="s">
        <v>16259</v>
      </c>
      <c r="C27361" s="57" t="s">
        <v>75779</v>
      </c>
      <c r="D27361" s="57" t="s">
        <v>75780</v>
      </c>
    </row>
    <row r="27362" spans="1:4">
      <c r="A27362" s="57" t="s">
        <v>17723</v>
      </c>
      <c r="B27362" s="57" t="s">
        <v>16259</v>
      </c>
      <c r="C27362" s="57" t="s">
        <v>75781</v>
      </c>
      <c r="D27362" s="57" t="s">
        <v>75782</v>
      </c>
    </row>
    <row r="27363" spans="1:4">
      <c r="A27363" s="57" t="s">
        <v>63252</v>
      </c>
      <c r="B27363" s="57" t="s">
        <v>12940</v>
      </c>
      <c r="C27363" s="57" t="s">
        <v>63253</v>
      </c>
      <c r="D27363" s="57" t="s">
        <v>63254</v>
      </c>
    </row>
    <row r="27364" spans="1:4">
      <c r="A27364" s="57" t="s">
        <v>63252</v>
      </c>
      <c r="B27364" s="57"/>
      <c r="C27364" s="57" t="s">
        <v>63255</v>
      </c>
      <c r="D27364" s="57" t="s">
        <v>63256</v>
      </c>
    </row>
    <row r="27365" spans="1:4">
      <c r="A27365" s="57" t="s">
        <v>63252</v>
      </c>
      <c r="B27365" s="57"/>
      <c r="C27365" s="57" t="s">
        <v>63257</v>
      </c>
      <c r="D27365" s="57" t="s">
        <v>63258</v>
      </c>
    </row>
    <row r="27366" spans="1:4">
      <c r="A27366" s="57" t="s">
        <v>63252</v>
      </c>
      <c r="B27366" s="57"/>
      <c r="C27366" s="57" t="s">
        <v>63259</v>
      </c>
      <c r="D27366" s="57" t="s">
        <v>63260</v>
      </c>
    </row>
    <row r="27367" spans="1:4">
      <c r="A27367" s="57" t="s">
        <v>63252</v>
      </c>
      <c r="B27367" s="57"/>
      <c r="C27367" s="57" t="s">
        <v>63261</v>
      </c>
      <c r="D27367" s="57" t="s">
        <v>63262</v>
      </c>
    </row>
    <row r="27368" spans="1:4">
      <c r="A27368" s="57" t="s">
        <v>63252</v>
      </c>
      <c r="B27368" s="57"/>
      <c r="C27368" s="57" t="s">
        <v>63263</v>
      </c>
      <c r="D27368" s="57" t="s">
        <v>63264</v>
      </c>
    </row>
    <row r="27369" spans="1:4">
      <c r="A27369" s="57" t="s">
        <v>63252</v>
      </c>
      <c r="B27369" s="57"/>
      <c r="C27369" s="57" t="s">
        <v>63265</v>
      </c>
      <c r="D27369" s="57" t="s">
        <v>63266</v>
      </c>
    </row>
    <row r="27370" spans="1:4">
      <c r="A27370" s="57" t="s">
        <v>63252</v>
      </c>
      <c r="B27370" s="57"/>
      <c r="C27370" s="57" t="s">
        <v>63267</v>
      </c>
      <c r="D27370" s="57" t="s">
        <v>63268</v>
      </c>
    </row>
    <row r="27371" spans="1:4">
      <c r="A27371" s="57" t="s">
        <v>63252</v>
      </c>
      <c r="B27371" s="57"/>
      <c r="C27371" s="57" t="s">
        <v>63269</v>
      </c>
      <c r="D27371" s="57" t="s">
        <v>63270</v>
      </c>
    </row>
    <row r="27372" spans="1:4">
      <c r="A27372" s="57" t="s">
        <v>63252</v>
      </c>
      <c r="B27372" s="57"/>
      <c r="C27372" s="57" t="s">
        <v>63271</v>
      </c>
      <c r="D27372" s="57" t="s">
        <v>63272</v>
      </c>
    </row>
    <row r="27373" spans="1:4">
      <c r="A27373" s="57" t="s">
        <v>63252</v>
      </c>
      <c r="B27373" s="57"/>
      <c r="C27373" s="57" t="s">
        <v>63273</v>
      </c>
      <c r="D27373" s="57" t="s">
        <v>63274</v>
      </c>
    </row>
    <row r="27374" spans="1:4">
      <c r="A27374" s="57" t="s">
        <v>63252</v>
      </c>
      <c r="B27374" s="57"/>
      <c r="C27374" s="57" t="s">
        <v>63275</v>
      </c>
      <c r="D27374" s="57" t="s">
        <v>63276</v>
      </c>
    </row>
    <row r="27375" spans="1:4">
      <c r="A27375" s="57" t="s">
        <v>63252</v>
      </c>
      <c r="B27375" s="57"/>
      <c r="C27375" s="57" t="s">
        <v>63277</v>
      </c>
      <c r="D27375" s="57" t="s">
        <v>63278</v>
      </c>
    </row>
    <row r="27376" spans="1:4">
      <c r="A27376" s="57" t="s">
        <v>63252</v>
      </c>
      <c r="B27376" s="57"/>
      <c r="C27376" s="57" t="s">
        <v>63279</v>
      </c>
      <c r="D27376" s="57" t="s">
        <v>63280</v>
      </c>
    </row>
    <row r="27377" spans="1:4">
      <c r="A27377" s="57" t="s">
        <v>63252</v>
      </c>
      <c r="B27377" s="57"/>
      <c r="C27377" s="57" t="s">
        <v>63281</v>
      </c>
      <c r="D27377" s="57" t="s">
        <v>63282</v>
      </c>
    </row>
    <row r="27378" spans="1:4">
      <c r="A27378" s="57" t="s">
        <v>63252</v>
      </c>
      <c r="B27378" s="57"/>
      <c r="C27378" s="57" t="s">
        <v>63283</v>
      </c>
      <c r="D27378" s="57" t="s">
        <v>63284</v>
      </c>
    </row>
    <row r="27379" spans="1:4">
      <c r="A27379" s="57" t="s">
        <v>63252</v>
      </c>
      <c r="B27379" s="57"/>
      <c r="C27379" s="57" t="s">
        <v>63285</v>
      </c>
      <c r="D27379" s="57" t="s">
        <v>63286</v>
      </c>
    </row>
    <row r="27380" spans="1:4">
      <c r="A27380" s="57" t="s">
        <v>63252</v>
      </c>
      <c r="B27380" s="57"/>
      <c r="C27380" s="57" t="s">
        <v>63287</v>
      </c>
      <c r="D27380" s="57" t="s">
        <v>63288</v>
      </c>
    </row>
    <row r="27381" spans="1:4">
      <c r="A27381" s="57" t="s">
        <v>63289</v>
      </c>
      <c r="B27381" s="57" t="s">
        <v>12940</v>
      </c>
      <c r="C27381" s="57" t="s">
        <v>63290</v>
      </c>
      <c r="D27381" s="57" t="s">
        <v>63291</v>
      </c>
    </row>
    <row r="27382" spans="1:4">
      <c r="A27382" s="57" t="s">
        <v>63292</v>
      </c>
      <c r="B27382" s="57" t="s">
        <v>12940</v>
      </c>
      <c r="C27382" s="57" t="s">
        <v>63293</v>
      </c>
      <c r="D27382" s="57" t="s">
        <v>63294</v>
      </c>
    </row>
    <row r="27383" spans="1:4">
      <c r="A27383" s="57" t="s">
        <v>63292</v>
      </c>
      <c r="B27383" s="57"/>
      <c r="C27383" s="57" t="s">
        <v>63295</v>
      </c>
      <c r="D27383" s="57" t="s">
        <v>63296</v>
      </c>
    </row>
    <row r="27384" spans="1:4">
      <c r="A27384" s="57" t="s">
        <v>63292</v>
      </c>
      <c r="B27384" s="57"/>
      <c r="C27384" s="57" t="s">
        <v>63297</v>
      </c>
      <c r="D27384" s="57" t="s">
        <v>63298</v>
      </c>
    </row>
    <row r="27385" spans="1:4">
      <c r="A27385" s="57" t="s">
        <v>63292</v>
      </c>
      <c r="B27385" s="57"/>
      <c r="C27385" s="57" t="s">
        <v>63299</v>
      </c>
      <c r="D27385" s="57" t="s">
        <v>63300</v>
      </c>
    </row>
    <row r="27386" spans="1:4">
      <c r="A27386" s="57" t="s">
        <v>63292</v>
      </c>
      <c r="B27386" s="57"/>
      <c r="C27386" s="57" t="s">
        <v>63301</v>
      </c>
      <c r="D27386" s="57" t="s">
        <v>63302</v>
      </c>
    </row>
    <row r="27387" spans="1:4">
      <c r="A27387" s="57" t="s">
        <v>63292</v>
      </c>
      <c r="B27387" s="57"/>
      <c r="C27387" s="57" t="s">
        <v>63303</v>
      </c>
      <c r="D27387" s="57" t="s">
        <v>63304</v>
      </c>
    </row>
    <row r="27388" spans="1:4">
      <c r="A27388" s="57" t="s">
        <v>63292</v>
      </c>
      <c r="B27388" s="57"/>
      <c r="C27388" s="57" t="s">
        <v>63305</v>
      </c>
      <c r="D27388" s="57" t="s">
        <v>63306</v>
      </c>
    </row>
    <row r="27389" spans="1:4">
      <c r="A27389" s="57" t="s">
        <v>63292</v>
      </c>
      <c r="B27389" s="57"/>
      <c r="C27389" s="57" t="s">
        <v>75783</v>
      </c>
      <c r="D27389" s="57" t="s">
        <v>75784</v>
      </c>
    </row>
    <row r="27390" spans="1:4">
      <c r="A27390" s="57" t="s">
        <v>63292</v>
      </c>
      <c r="B27390" s="57"/>
      <c r="C27390" s="57" t="s">
        <v>75785</v>
      </c>
      <c r="D27390" s="57" t="s">
        <v>75786</v>
      </c>
    </row>
    <row r="27391" spans="1:4">
      <c r="A27391" s="57" t="s">
        <v>63307</v>
      </c>
      <c r="B27391" s="57" t="s">
        <v>12940</v>
      </c>
      <c r="C27391" s="57" t="s">
        <v>63308</v>
      </c>
      <c r="D27391" s="57" t="s">
        <v>63309</v>
      </c>
    </row>
    <row r="27392" spans="1:4">
      <c r="A27392" s="57" t="s">
        <v>63307</v>
      </c>
      <c r="B27392" s="57"/>
      <c r="C27392" s="57" t="s">
        <v>63310</v>
      </c>
      <c r="D27392" s="57" t="s">
        <v>63311</v>
      </c>
    </row>
    <row r="27393" spans="1:4">
      <c r="A27393" s="57" t="s">
        <v>63307</v>
      </c>
      <c r="B27393" s="57"/>
      <c r="C27393" s="57" t="s">
        <v>63312</v>
      </c>
      <c r="D27393" s="57" t="s">
        <v>63296</v>
      </c>
    </row>
    <row r="27394" spans="1:4">
      <c r="A27394" s="57" t="s">
        <v>63307</v>
      </c>
      <c r="B27394" s="57"/>
      <c r="C27394" s="57" t="s">
        <v>63313</v>
      </c>
      <c r="D27394" s="57" t="s">
        <v>63314</v>
      </c>
    </row>
    <row r="27395" spans="1:4">
      <c r="A27395" s="57" t="s">
        <v>63307</v>
      </c>
      <c r="B27395" s="57"/>
      <c r="C27395" s="57" t="s">
        <v>63315</v>
      </c>
      <c r="D27395" s="57" t="s">
        <v>63316</v>
      </c>
    </row>
    <row r="27396" spans="1:4">
      <c r="A27396" s="57" t="s">
        <v>63307</v>
      </c>
      <c r="B27396" s="57"/>
      <c r="C27396" s="57" t="s">
        <v>63317</v>
      </c>
      <c r="D27396" s="57" t="s">
        <v>63318</v>
      </c>
    </row>
    <row r="27397" spans="1:4">
      <c r="A27397" s="57" t="s">
        <v>63307</v>
      </c>
      <c r="B27397" s="57"/>
      <c r="C27397" s="57" t="s">
        <v>63319</v>
      </c>
      <c r="D27397" s="57" t="s">
        <v>63320</v>
      </c>
    </row>
    <row r="27398" spans="1:4">
      <c r="A27398" s="57" t="s">
        <v>63307</v>
      </c>
      <c r="B27398" s="57"/>
      <c r="C27398" s="57" t="s">
        <v>63321</v>
      </c>
      <c r="D27398" s="57" t="s">
        <v>63322</v>
      </c>
    </row>
    <row r="27399" spans="1:4">
      <c r="A27399" s="57" t="s">
        <v>63307</v>
      </c>
      <c r="B27399" s="57"/>
      <c r="C27399" s="57" t="s">
        <v>63323</v>
      </c>
      <c r="D27399" s="57" t="s">
        <v>63324</v>
      </c>
    </row>
    <row r="27400" spans="1:4">
      <c r="A27400" s="57" t="s">
        <v>63307</v>
      </c>
      <c r="B27400" s="57"/>
      <c r="C27400" s="57" t="s">
        <v>63325</v>
      </c>
      <c r="D27400" s="57" t="s">
        <v>63326</v>
      </c>
    </row>
    <row r="27401" spans="1:4">
      <c r="A27401" s="57" t="s">
        <v>63307</v>
      </c>
      <c r="B27401" s="57"/>
      <c r="C27401" s="57" t="s">
        <v>63327</v>
      </c>
      <c r="D27401" s="57" t="s">
        <v>63328</v>
      </c>
    </row>
    <row r="27402" spans="1:4">
      <c r="A27402" s="57" t="s">
        <v>63307</v>
      </c>
      <c r="B27402" s="57"/>
      <c r="C27402" s="57" t="s">
        <v>63329</v>
      </c>
      <c r="D27402" s="57" t="s">
        <v>63330</v>
      </c>
    </row>
    <row r="27403" spans="1:4">
      <c r="A27403" s="57" t="s">
        <v>63307</v>
      </c>
      <c r="B27403" s="57"/>
      <c r="C27403" s="57" t="s">
        <v>75787</v>
      </c>
      <c r="D27403" s="57" t="s">
        <v>75788</v>
      </c>
    </row>
    <row r="27404" spans="1:4">
      <c r="A27404" s="57" t="s">
        <v>63331</v>
      </c>
      <c r="B27404" s="57" t="s">
        <v>12940</v>
      </c>
      <c r="C27404" s="57" t="s">
        <v>63332</v>
      </c>
      <c r="D27404" s="57" t="s">
        <v>63333</v>
      </c>
    </row>
    <row r="27405" spans="1:4">
      <c r="A27405" s="57" t="s">
        <v>63334</v>
      </c>
      <c r="B27405" s="57" t="s">
        <v>12940</v>
      </c>
      <c r="C27405" s="57" t="s">
        <v>63335</v>
      </c>
      <c r="D27405" s="57" t="s">
        <v>19034</v>
      </c>
    </row>
    <row r="27406" spans="1:4">
      <c r="A27406" s="57" t="s">
        <v>63334</v>
      </c>
      <c r="B27406" s="57"/>
      <c r="C27406" s="57" t="s">
        <v>63336</v>
      </c>
      <c r="D27406" s="57" t="s">
        <v>63337</v>
      </c>
    </row>
    <row r="27407" spans="1:4">
      <c r="A27407" s="57" t="s">
        <v>63338</v>
      </c>
      <c r="B27407" s="57" t="s">
        <v>12940</v>
      </c>
      <c r="C27407" s="57" t="s">
        <v>63339</v>
      </c>
      <c r="D27407" s="57" t="s">
        <v>63340</v>
      </c>
    </row>
    <row r="27408" spans="1:4">
      <c r="A27408" s="57" t="s">
        <v>63338</v>
      </c>
      <c r="B27408" s="57"/>
      <c r="C27408" s="57" t="s">
        <v>63341</v>
      </c>
      <c r="D27408" s="57" t="s">
        <v>63342</v>
      </c>
    </row>
    <row r="27409" spans="1:4">
      <c r="A27409" s="57" t="s">
        <v>63338</v>
      </c>
      <c r="B27409" s="57"/>
      <c r="C27409" s="57" t="s">
        <v>63343</v>
      </c>
      <c r="D27409" s="57" t="s">
        <v>63344</v>
      </c>
    </row>
    <row r="27410" spans="1:4">
      <c r="A27410" s="57" t="s">
        <v>63345</v>
      </c>
      <c r="B27410" s="57" t="s">
        <v>12940</v>
      </c>
      <c r="C27410" s="57" t="s">
        <v>63346</v>
      </c>
      <c r="D27410" s="57" t="s">
        <v>63347</v>
      </c>
    </row>
    <row r="27411" spans="1:4">
      <c r="A27411" s="57" t="s">
        <v>74243</v>
      </c>
      <c r="B27411" s="57" t="s">
        <v>12940</v>
      </c>
      <c r="C27411" s="57" t="s">
        <v>74244</v>
      </c>
      <c r="D27411" s="57" t="s">
        <v>35937</v>
      </c>
    </row>
    <row r="27412" spans="1:4">
      <c r="A27412" s="57" t="s">
        <v>63348</v>
      </c>
      <c r="B27412" s="57" t="s">
        <v>12940</v>
      </c>
      <c r="C27412" s="57" t="s">
        <v>63349</v>
      </c>
      <c r="D27412" s="57" t="s">
        <v>2836</v>
      </c>
    </row>
    <row r="27413" spans="1:4">
      <c r="A27413" s="57" t="s">
        <v>63348</v>
      </c>
      <c r="B27413" s="57"/>
      <c r="C27413" s="57" t="s">
        <v>63350</v>
      </c>
      <c r="D27413" s="57" t="s">
        <v>63351</v>
      </c>
    </row>
    <row r="27414" spans="1:4">
      <c r="A27414" s="57" t="s">
        <v>63348</v>
      </c>
      <c r="B27414" s="57"/>
      <c r="C27414" s="57" t="s">
        <v>63352</v>
      </c>
      <c r="D27414" s="57" t="s">
        <v>63353</v>
      </c>
    </row>
    <row r="27415" spans="1:4">
      <c r="A27415" s="57" t="s">
        <v>63348</v>
      </c>
      <c r="B27415" s="57"/>
      <c r="C27415" s="57" t="s">
        <v>63354</v>
      </c>
      <c r="D27415" s="57" t="s">
        <v>63355</v>
      </c>
    </row>
    <row r="27416" spans="1:4">
      <c r="A27416" s="57" t="s">
        <v>63348</v>
      </c>
      <c r="B27416" s="57"/>
      <c r="C27416" s="57" t="s">
        <v>63356</v>
      </c>
      <c r="D27416" s="57" t="s">
        <v>63357</v>
      </c>
    </row>
    <row r="27417" spans="1:4">
      <c r="A27417" s="57" t="s">
        <v>63348</v>
      </c>
      <c r="B27417" s="57"/>
      <c r="C27417" s="57" t="s">
        <v>63358</v>
      </c>
      <c r="D27417" s="57" t="s">
        <v>63359</v>
      </c>
    </row>
    <row r="27418" spans="1:4">
      <c r="A27418" s="57" t="s">
        <v>63360</v>
      </c>
      <c r="B27418" s="57" t="s">
        <v>12940</v>
      </c>
      <c r="C27418" s="57" t="s">
        <v>63361</v>
      </c>
      <c r="D27418" s="57" t="s">
        <v>63362</v>
      </c>
    </row>
    <row r="27419" spans="1:4">
      <c r="A27419" s="57" t="s">
        <v>63360</v>
      </c>
      <c r="B27419" s="57"/>
      <c r="C27419" s="57" t="s">
        <v>63363</v>
      </c>
      <c r="D27419" s="57" t="s">
        <v>63364</v>
      </c>
    </row>
    <row r="27420" spans="1:4">
      <c r="A27420" s="57" t="s">
        <v>63360</v>
      </c>
      <c r="B27420" s="57"/>
      <c r="C27420" s="57" t="s">
        <v>63365</v>
      </c>
      <c r="D27420" s="57" t="s">
        <v>63366</v>
      </c>
    </row>
    <row r="27421" spans="1:4">
      <c r="A27421" s="57" t="s">
        <v>63360</v>
      </c>
      <c r="B27421" s="57"/>
      <c r="C27421" s="57" t="s">
        <v>63367</v>
      </c>
      <c r="D27421" s="57" t="s">
        <v>63368</v>
      </c>
    </row>
    <row r="27422" spans="1:4">
      <c r="A27422" s="57" t="s">
        <v>63360</v>
      </c>
      <c r="B27422" s="57"/>
      <c r="C27422" s="57" t="s">
        <v>63369</v>
      </c>
      <c r="D27422" s="57" t="s">
        <v>63370</v>
      </c>
    </row>
    <row r="27423" spans="1:4">
      <c r="A27423" s="57" t="s">
        <v>63360</v>
      </c>
      <c r="B27423" s="57"/>
      <c r="C27423" s="57" t="s">
        <v>63371</v>
      </c>
      <c r="D27423" s="57" t="s">
        <v>63372</v>
      </c>
    </row>
    <row r="27424" spans="1:4">
      <c r="A27424" s="57" t="s">
        <v>63360</v>
      </c>
      <c r="B27424" s="57"/>
      <c r="C27424" s="57" t="s">
        <v>63373</v>
      </c>
      <c r="D27424" s="57" t="s">
        <v>63374</v>
      </c>
    </row>
    <row r="27425" spans="1:4">
      <c r="A27425" s="57" t="s">
        <v>63360</v>
      </c>
      <c r="B27425" s="57"/>
      <c r="C27425" s="57" t="s">
        <v>63375</v>
      </c>
      <c r="D27425" s="57" t="s">
        <v>63376</v>
      </c>
    </row>
    <row r="27426" spans="1:4">
      <c r="A27426" s="57" t="s">
        <v>63360</v>
      </c>
      <c r="B27426" s="57"/>
      <c r="C27426" s="57" t="s">
        <v>63377</v>
      </c>
      <c r="D27426" s="57" t="s">
        <v>63378</v>
      </c>
    </row>
    <row r="27427" spans="1:4">
      <c r="A27427" s="57" t="s">
        <v>63360</v>
      </c>
      <c r="B27427" s="57"/>
      <c r="C27427" s="57" t="s">
        <v>63379</v>
      </c>
      <c r="D27427" s="57" t="s">
        <v>63380</v>
      </c>
    </row>
    <row r="27428" spans="1:4">
      <c r="A27428" s="57" t="s">
        <v>63360</v>
      </c>
      <c r="B27428" s="57"/>
      <c r="C27428" s="57" t="s">
        <v>63381</v>
      </c>
      <c r="D27428" s="57" t="s">
        <v>63382</v>
      </c>
    </row>
    <row r="27429" spans="1:4">
      <c r="A27429" s="57" t="s">
        <v>63360</v>
      </c>
      <c r="B27429" s="57"/>
      <c r="C27429" s="57" t="s">
        <v>63383</v>
      </c>
      <c r="D27429" s="57" t="s">
        <v>63384</v>
      </c>
    </row>
    <row r="27430" spans="1:4">
      <c r="A27430" s="57" t="s">
        <v>63360</v>
      </c>
      <c r="B27430" s="57"/>
      <c r="C27430" s="57" t="s">
        <v>63385</v>
      </c>
      <c r="D27430" s="57" t="s">
        <v>63386</v>
      </c>
    </row>
    <row r="27431" spans="1:4">
      <c r="A27431" s="57" t="s">
        <v>63360</v>
      </c>
      <c r="B27431" s="57"/>
      <c r="C27431" s="57" t="s">
        <v>63387</v>
      </c>
      <c r="D27431" s="57" t="s">
        <v>63388</v>
      </c>
    </row>
    <row r="27432" spans="1:4">
      <c r="A27432" s="57" t="s">
        <v>63389</v>
      </c>
      <c r="B27432" s="57" t="s">
        <v>12940</v>
      </c>
      <c r="C27432" s="57" t="s">
        <v>63390</v>
      </c>
      <c r="D27432" s="57" t="s">
        <v>63388</v>
      </c>
    </row>
    <row r="27433" spans="1:4">
      <c r="A27433" s="57" t="s">
        <v>63389</v>
      </c>
      <c r="B27433" s="57"/>
      <c r="C27433" s="57" t="s">
        <v>63391</v>
      </c>
      <c r="D27433" s="57" t="s">
        <v>63392</v>
      </c>
    </row>
    <row r="27434" spans="1:4">
      <c r="A27434" s="57" t="s">
        <v>63393</v>
      </c>
      <c r="B27434" s="57" t="s">
        <v>12940</v>
      </c>
      <c r="C27434" s="57" t="s">
        <v>63394</v>
      </c>
      <c r="D27434" s="57" t="s">
        <v>63395</v>
      </c>
    </row>
    <row r="27435" spans="1:4">
      <c r="A27435" s="57" t="s">
        <v>63396</v>
      </c>
      <c r="B27435" s="57" t="s">
        <v>12940</v>
      </c>
      <c r="C27435" s="57" t="s">
        <v>63397</v>
      </c>
      <c r="D27435" s="57" t="s">
        <v>63398</v>
      </c>
    </row>
    <row r="27436" spans="1:4">
      <c r="A27436" s="57" t="s">
        <v>63396</v>
      </c>
      <c r="B27436" s="57"/>
      <c r="C27436" s="57" t="s">
        <v>63399</v>
      </c>
      <c r="D27436" s="57" t="s">
        <v>63400</v>
      </c>
    </row>
    <row r="27437" spans="1:4">
      <c r="A27437" s="57" t="s">
        <v>63396</v>
      </c>
      <c r="B27437" s="57"/>
      <c r="C27437" s="57" t="s">
        <v>63401</v>
      </c>
      <c r="D27437" s="57" t="s">
        <v>63402</v>
      </c>
    </row>
    <row r="27438" spans="1:4">
      <c r="A27438" s="57" t="s">
        <v>63396</v>
      </c>
      <c r="B27438" s="57"/>
      <c r="C27438" s="57" t="s">
        <v>63403</v>
      </c>
      <c r="D27438" s="57" t="s">
        <v>63404</v>
      </c>
    </row>
    <row r="27439" spans="1:4">
      <c r="A27439" s="57" t="s">
        <v>63405</v>
      </c>
      <c r="B27439" s="57" t="s">
        <v>12940</v>
      </c>
      <c r="C27439" s="57" t="s">
        <v>63406</v>
      </c>
      <c r="D27439" s="57" t="s">
        <v>63407</v>
      </c>
    </row>
    <row r="27440" spans="1:4">
      <c r="A27440" s="57" t="s">
        <v>63405</v>
      </c>
      <c r="B27440" s="57"/>
      <c r="C27440" s="57" t="s">
        <v>63408</v>
      </c>
      <c r="D27440" s="57" t="s">
        <v>63407</v>
      </c>
    </row>
    <row r="27441" spans="1:4">
      <c r="A27441" s="57" t="s">
        <v>63409</v>
      </c>
      <c r="B27441" s="57" t="s">
        <v>12940</v>
      </c>
      <c r="C27441" s="57" t="s">
        <v>63410</v>
      </c>
      <c r="D27441" s="57" t="s">
        <v>63411</v>
      </c>
    </row>
    <row r="27442" spans="1:4">
      <c r="A27442" s="57" t="s">
        <v>63412</v>
      </c>
      <c r="B27442" s="57" t="s">
        <v>12940</v>
      </c>
      <c r="C27442" s="57" t="s">
        <v>63413</v>
      </c>
      <c r="D27442" s="57" t="s">
        <v>63414</v>
      </c>
    </row>
    <row r="27443" spans="1:4">
      <c r="A27443" s="57" t="s">
        <v>63415</v>
      </c>
      <c r="B27443" s="57" t="s">
        <v>12940</v>
      </c>
      <c r="C27443" s="57" t="s">
        <v>63416</v>
      </c>
      <c r="D27443" s="57" t="s">
        <v>63417</v>
      </c>
    </row>
    <row r="27444" spans="1:4">
      <c r="A27444" s="57" t="s">
        <v>63415</v>
      </c>
      <c r="B27444" s="57"/>
      <c r="C27444" s="57" t="s">
        <v>63418</v>
      </c>
      <c r="D27444" s="57" t="s">
        <v>63419</v>
      </c>
    </row>
    <row r="27445" spans="1:4">
      <c r="A27445" s="57" t="s">
        <v>63420</v>
      </c>
      <c r="B27445" s="57" t="s">
        <v>12940</v>
      </c>
      <c r="C27445" s="57" t="s">
        <v>63421</v>
      </c>
      <c r="D27445" s="57" t="s">
        <v>63422</v>
      </c>
    </row>
    <row r="27446" spans="1:4">
      <c r="A27446" s="57" t="s">
        <v>63423</v>
      </c>
      <c r="B27446" s="57" t="s">
        <v>12940</v>
      </c>
      <c r="C27446" s="57" t="s">
        <v>63424</v>
      </c>
      <c r="D27446" s="57" t="s">
        <v>63425</v>
      </c>
    </row>
    <row r="27447" spans="1:4">
      <c r="A27447" s="57" t="s">
        <v>63423</v>
      </c>
      <c r="B27447" s="57"/>
      <c r="C27447" s="57" t="s">
        <v>63426</v>
      </c>
      <c r="D27447" s="57" t="s">
        <v>63427</v>
      </c>
    </row>
    <row r="27448" spans="1:4">
      <c r="A27448" s="57" t="s">
        <v>63428</v>
      </c>
      <c r="B27448" s="57" t="s">
        <v>12940</v>
      </c>
      <c r="C27448" s="57" t="s">
        <v>63429</v>
      </c>
      <c r="D27448" s="57" t="s">
        <v>63430</v>
      </c>
    </row>
    <row r="27449" spans="1:4">
      <c r="A27449" s="57" t="s">
        <v>63431</v>
      </c>
      <c r="B27449" s="57" t="s">
        <v>12940</v>
      </c>
      <c r="C27449" s="57" t="s">
        <v>63432</v>
      </c>
      <c r="D27449" s="57" t="s">
        <v>19034</v>
      </c>
    </row>
    <row r="27450" spans="1:4">
      <c r="A27450" s="57" t="s">
        <v>63433</v>
      </c>
      <c r="B27450" s="57" t="s">
        <v>12940</v>
      </c>
      <c r="C27450" s="57" t="s">
        <v>63434</v>
      </c>
      <c r="D27450" s="57" t="s">
        <v>63435</v>
      </c>
    </row>
    <row r="27451" spans="1:4">
      <c r="A27451" s="57" t="s">
        <v>63436</v>
      </c>
      <c r="B27451" s="57" t="s">
        <v>12940</v>
      </c>
      <c r="C27451" s="57" t="s">
        <v>63437</v>
      </c>
      <c r="D27451" s="57" t="s">
        <v>63438</v>
      </c>
    </row>
    <row r="27452" spans="1:4">
      <c r="A27452" s="57" t="s">
        <v>63439</v>
      </c>
      <c r="B27452" s="57" t="s">
        <v>12940</v>
      </c>
      <c r="C27452" s="57" t="s">
        <v>63440</v>
      </c>
      <c r="D27452" s="57" t="s">
        <v>63441</v>
      </c>
    </row>
    <row r="27453" spans="1:4">
      <c r="A27453" s="57" t="s">
        <v>63442</v>
      </c>
      <c r="B27453" s="57" t="s">
        <v>12940</v>
      </c>
      <c r="C27453" s="57" t="s">
        <v>63443</v>
      </c>
      <c r="D27453" s="57" t="s">
        <v>63444</v>
      </c>
    </row>
    <row r="27454" spans="1:4">
      <c r="A27454" s="57" t="s">
        <v>63442</v>
      </c>
      <c r="B27454" s="57"/>
      <c r="C27454" s="57" t="s">
        <v>63445</v>
      </c>
      <c r="D27454" s="57" t="s">
        <v>63444</v>
      </c>
    </row>
    <row r="27455" spans="1:4">
      <c r="A27455" s="57" t="s">
        <v>63446</v>
      </c>
      <c r="B27455" s="57" t="s">
        <v>12940</v>
      </c>
      <c r="C27455" s="57" t="s">
        <v>63447</v>
      </c>
      <c r="D27455" s="57" t="s">
        <v>63448</v>
      </c>
    </row>
    <row r="27456" spans="1:4">
      <c r="A27456" s="57" t="s">
        <v>63446</v>
      </c>
      <c r="B27456" s="57"/>
      <c r="C27456" s="57" t="s">
        <v>63449</v>
      </c>
      <c r="D27456" s="57" t="s">
        <v>63450</v>
      </c>
    </row>
    <row r="27457" spans="1:4">
      <c r="A27457" s="57" t="s">
        <v>63451</v>
      </c>
      <c r="B27457" s="57" t="s">
        <v>12940</v>
      </c>
      <c r="C27457" s="57" t="s">
        <v>63452</v>
      </c>
      <c r="D27457" s="57" t="s">
        <v>63453</v>
      </c>
    </row>
    <row r="27458" spans="1:4">
      <c r="A27458" s="57" t="s">
        <v>63451</v>
      </c>
      <c r="B27458" s="57"/>
      <c r="C27458" s="57" t="s">
        <v>63454</v>
      </c>
      <c r="D27458" s="57" t="s">
        <v>63455</v>
      </c>
    </row>
    <row r="27459" spans="1:4">
      <c r="A27459" s="57" t="s">
        <v>13758</v>
      </c>
      <c r="B27459" s="57" t="s">
        <v>10479</v>
      </c>
      <c r="C27459" s="57" t="s">
        <v>13759</v>
      </c>
      <c r="D27459" s="57" t="s">
        <v>13760</v>
      </c>
    </row>
    <row r="27460" spans="1:4">
      <c r="A27460" s="57" t="s">
        <v>63456</v>
      </c>
      <c r="B27460" s="57" t="s">
        <v>12940</v>
      </c>
      <c r="C27460" s="57" t="s">
        <v>63457</v>
      </c>
      <c r="D27460" s="57" t="s">
        <v>63458</v>
      </c>
    </row>
    <row r="27461" spans="1:4">
      <c r="A27461" s="57" t="s">
        <v>13761</v>
      </c>
      <c r="B27461" s="57" t="s">
        <v>10559</v>
      </c>
      <c r="C27461" s="57" t="s">
        <v>13762</v>
      </c>
      <c r="D27461" s="57" t="s">
        <v>13763</v>
      </c>
    </row>
    <row r="27462" spans="1:4">
      <c r="A27462" s="57" t="s">
        <v>13761</v>
      </c>
      <c r="B27462" s="57" t="s">
        <v>10559</v>
      </c>
      <c r="C27462" s="57" t="s">
        <v>15722</v>
      </c>
      <c r="D27462" s="57" t="s">
        <v>13763</v>
      </c>
    </row>
    <row r="27463" spans="1:4">
      <c r="A27463" s="57" t="s">
        <v>13761</v>
      </c>
      <c r="B27463" s="57" t="s">
        <v>10559</v>
      </c>
      <c r="C27463" s="57" t="s">
        <v>15723</v>
      </c>
      <c r="D27463" s="57" t="s">
        <v>15724</v>
      </c>
    </row>
    <row r="27464" spans="1:4">
      <c r="A27464" s="57" t="s">
        <v>13761</v>
      </c>
      <c r="B27464" s="57" t="s">
        <v>10559</v>
      </c>
      <c r="C27464" s="57" t="s">
        <v>75789</v>
      </c>
      <c r="D27464" s="57" t="s">
        <v>75790</v>
      </c>
    </row>
    <row r="27465" spans="1:4">
      <c r="A27465" s="57" t="s">
        <v>63459</v>
      </c>
      <c r="B27465" s="57" t="s">
        <v>12940</v>
      </c>
      <c r="C27465" s="57" t="s">
        <v>63460</v>
      </c>
      <c r="D27465" s="57" t="s">
        <v>63461</v>
      </c>
    </row>
    <row r="27466" spans="1:4">
      <c r="A27466" s="57" t="s">
        <v>63462</v>
      </c>
      <c r="B27466" s="57" t="s">
        <v>12940</v>
      </c>
      <c r="C27466" s="57" t="s">
        <v>63463</v>
      </c>
      <c r="D27466" s="57" t="s">
        <v>63464</v>
      </c>
    </row>
    <row r="27467" spans="1:4">
      <c r="A27467" s="57" t="s">
        <v>63462</v>
      </c>
      <c r="B27467" s="57"/>
      <c r="C27467" s="57" t="s">
        <v>63465</v>
      </c>
      <c r="D27467" s="57" t="s">
        <v>63466</v>
      </c>
    </row>
    <row r="27468" spans="1:4">
      <c r="A27468" s="57" t="s">
        <v>63467</v>
      </c>
      <c r="B27468" s="57" t="s">
        <v>12940</v>
      </c>
      <c r="C27468" s="57" t="s">
        <v>63468</v>
      </c>
      <c r="D27468" s="57" t="s">
        <v>63469</v>
      </c>
    </row>
    <row r="27469" spans="1:4">
      <c r="A27469" s="57" t="s">
        <v>63467</v>
      </c>
      <c r="B27469" s="57"/>
      <c r="C27469" s="57" t="s">
        <v>63470</v>
      </c>
      <c r="D27469" s="57" t="s">
        <v>63471</v>
      </c>
    </row>
    <row r="27470" spans="1:4">
      <c r="A27470" s="57" t="s">
        <v>63472</v>
      </c>
      <c r="B27470" s="57" t="s">
        <v>12940</v>
      </c>
      <c r="C27470" s="57" t="s">
        <v>63473</v>
      </c>
      <c r="D27470" s="57" t="s">
        <v>63474</v>
      </c>
    </row>
    <row r="27471" spans="1:4">
      <c r="A27471" s="57" t="s">
        <v>63475</v>
      </c>
      <c r="B27471" s="57" t="s">
        <v>12940</v>
      </c>
      <c r="C27471" s="57" t="s">
        <v>63476</v>
      </c>
      <c r="D27471" s="57" t="s">
        <v>63477</v>
      </c>
    </row>
    <row r="27472" spans="1:4">
      <c r="A27472" s="57" t="s">
        <v>63475</v>
      </c>
      <c r="B27472" s="57"/>
      <c r="C27472" s="57" t="s">
        <v>63478</v>
      </c>
      <c r="D27472" s="57" t="s">
        <v>19034</v>
      </c>
    </row>
    <row r="27473" spans="1:4">
      <c r="A27473" s="57" t="s">
        <v>63479</v>
      </c>
      <c r="B27473" s="57" t="s">
        <v>12940</v>
      </c>
      <c r="C27473" s="57" t="s">
        <v>63480</v>
      </c>
      <c r="D27473" s="57" t="s">
        <v>63481</v>
      </c>
    </row>
    <row r="27474" spans="1:4">
      <c r="A27474" s="57" t="s">
        <v>63482</v>
      </c>
      <c r="B27474" s="57" t="s">
        <v>12940</v>
      </c>
      <c r="C27474" s="57" t="s">
        <v>63483</v>
      </c>
      <c r="D27474" s="57" t="s">
        <v>63484</v>
      </c>
    </row>
    <row r="27475" spans="1:4">
      <c r="A27475" s="57" t="s">
        <v>63485</v>
      </c>
      <c r="B27475" s="57" t="s">
        <v>12940</v>
      </c>
      <c r="C27475" s="57" t="s">
        <v>63486</v>
      </c>
      <c r="D27475" s="57" t="s">
        <v>63487</v>
      </c>
    </row>
    <row r="27476" spans="1:4">
      <c r="A27476" s="57" t="s">
        <v>63488</v>
      </c>
      <c r="B27476" s="57" t="s">
        <v>12940</v>
      </c>
      <c r="C27476" s="57" t="s">
        <v>63489</v>
      </c>
      <c r="D27476" s="57" t="s">
        <v>63490</v>
      </c>
    </row>
    <row r="27477" spans="1:4">
      <c r="A27477" s="57" t="s">
        <v>63491</v>
      </c>
      <c r="B27477" s="57" t="s">
        <v>12940</v>
      </c>
      <c r="C27477" s="57" t="s">
        <v>63492</v>
      </c>
      <c r="D27477" s="57" t="s">
        <v>63493</v>
      </c>
    </row>
    <row r="27478" spans="1:4">
      <c r="A27478" s="57" t="s">
        <v>63494</v>
      </c>
      <c r="B27478" s="57" t="s">
        <v>12940</v>
      </c>
      <c r="C27478" s="57" t="s">
        <v>63495</v>
      </c>
      <c r="D27478" s="57" t="s">
        <v>63496</v>
      </c>
    </row>
    <row r="27479" spans="1:4">
      <c r="A27479" s="57" t="s">
        <v>63494</v>
      </c>
      <c r="B27479" s="57"/>
      <c r="C27479" s="57" t="s">
        <v>63497</v>
      </c>
      <c r="D27479" s="57" t="s">
        <v>63498</v>
      </c>
    </row>
    <row r="27480" spans="1:4">
      <c r="A27480" s="57" t="s">
        <v>63494</v>
      </c>
      <c r="B27480" s="57"/>
      <c r="C27480" s="57" t="s">
        <v>63499</v>
      </c>
      <c r="D27480" s="57" t="s">
        <v>63500</v>
      </c>
    </row>
    <row r="27481" spans="1:4">
      <c r="A27481" s="57" t="s">
        <v>63501</v>
      </c>
      <c r="B27481" s="57" t="s">
        <v>12940</v>
      </c>
      <c r="C27481" s="57" t="s">
        <v>63502</v>
      </c>
      <c r="D27481" s="57" t="s">
        <v>63503</v>
      </c>
    </row>
    <row r="27482" spans="1:4">
      <c r="A27482" s="57" t="s">
        <v>63504</v>
      </c>
      <c r="B27482" s="57" t="s">
        <v>12940</v>
      </c>
      <c r="C27482" s="57" t="s">
        <v>63505</v>
      </c>
      <c r="D27482" s="57" t="s">
        <v>63506</v>
      </c>
    </row>
    <row r="27483" spans="1:4">
      <c r="A27483" s="57" t="s">
        <v>63504</v>
      </c>
      <c r="B27483" s="57"/>
      <c r="C27483" s="57" t="s">
        <v>77590</v>
      </c>
      <c r="D27483" s="57" t="s">
        <v>77591</v>
      </c>
    </row>
    <row r="27484" spans="1:4">
      <c r="A27484" s="57" t="s">
        <v>13764</v>
      </c>
      <c r="B27484" s="57" t="s">
        <v>10791</v>
      </c>
      <c r="C27484" s="57" t="s">
        <v>13765</v>
      </c>
      <c r="D27484" s="57" t="s">
        <v>13766</v>
      </c>
    </row>
    <row r="27485" spans="1:4">
      <c r="A27485" s="57" t="s">
        <v>13764</v>
      </c>
      <c r="B27485" s="57" t="s">
        <v>10791</v>
      </c>
      <c r="C27485" s="57" t="s">
        <v>13767</v>
      </c>
      <c r="D27485" s="57" t="s">
        <v>13768</v>
      </c>
    </row>
    <row r="27486" spans="1:4">
      <c r="A27486" s="57" t="s">
        <v>13764</v>
      </c>
      <c r="B27486" s="57" t="s">
        <v>10791</v>
      </c>
      <c r="C27486" s="57" t="s">
        <v>17730</v>
      </c>
      <c r="D27486" s="57" t="s">
        <v>17731</v>
      </c>
    </row>
    <row r="27487" spans="1:4">
      <c r="A27487" s="57" t="s">
        <v>13764</v>
      </c>
      <c r="B27487" s="57" t="s">
        <v>10791</v>
      </c>
      <c r="C27487" s="57" t="s">
        <v>17732</v>
      </c>
      <c r="D27487" s="57" t="s">
        <v>17733</v>
      </c>
    </row>
    <row r="27488" spans="1:4">
      <c r="A27488" s="57" t="s">
        <v>63507</v>
      </c>
      <c r="B27488" s="57" t="s">
        <v>12940</v>
      </c>
      <c r="C27488" s="57" t="s">
        <v>63508</v>
      </c>
      <c r="D27488" s="57" t="s">
        <v>63509</v>
      </c>
    </row>
    <row r="27489" spans="1:4">
      <c r="A27489" s="57" t="s">
        <v>63510</v>
      </c>
      <c r="B27489" s="57" t="s">
        <v>12940</v>
      </c>
      <c r="C27489" s="57" t="s">
        <v>63511</v>
      </c>
      <c r="D27489" s="57" t="s">
        <v>63512</v>
      </c>
    </row>
    <row r="27490" spans="1:4">
      <c r="A27490" s="57" t="s">
        <v>63513</v>
      </c>
      <c r="B27490" s="57" t="s">
        <v>12940</v>
      </c>
      <c r="C27490" s="57" t="s">
        <v>63514</v>
      </c>
      <c r="D27490" s="57" t="s">
        <v>63515</v>
      </c>
    </row>
    <row r="27491" spans="1:4">
      <c r="A27491" s="57" t="s">
        <v>63516</v>
      </c>
      <c r="B27491" s="57" t="s">
        <v>12940</v>
      </c>
      <c r="C27491" s="57" t="s">
        <v>63517</v>
      </c>
      <c r="D27491" s="57" t="s">
        <v>63518</v>
      </c>
    </row>
    <row r="27492" spans="1:4">
      <c r="A27492" s="57" t="s">
        <v>63519</v>
      </c>
      <c r="B27492" s="57" t="s">
        <v>12940</v>
      </c>
      <c r="C27492" s="57" t="s">
        <v>63520</v>
      </c>
      <c r="D27492" s="57" t="s">
        <v>2922</v>
      </c>
    </row>
    <row r="27493" spans="1:4">
      <c r="A27493" s="57" t="s">
        <v>63521</v>
      </c>
      <c r="B27493" s="57" t="s">
        <v>12940</v>
      </c>
      <c r="C27493" s="57" t="s">
        <v>63522</v>
      </c>
      <c r="D27493" s="57" t="s">
        <v>63523</v>
      </c>
    </row>
    <row r="27494" spans="1:4">
      <c r="A27494" s="57" t="s">
        <v>63524</v>
      </c>
      <c r="B27494" s="57" t="s">
        <v>12940</v>
      </c>
      <c r="C27494" s="57" t="s">
        <v>63525</v>
      </c>
      <c r="D27494" s="57" t="s">
        <v>63526</v>
      </c>
    </row>
    <row r="27495" spans="1:4">
      <c r="A27495" s="57" t="s">
        <v>63527</v>
      </c>
      <c r="B27495" s="57" t="s">
        <v>12940</v>
      </c>
      <c r="C27495" s="57" t="s">
        <v>63528</v>
      </c>
      <c r="D27495" s="57" t="s">
        <v>63526</v>
      </c>
    </row>
    <row r="27496" spans="1:4">
      <c r="A27496" s="57" t="s">
        <v>63529</v>
      </c>
      <c r="B27496" s="57" t="s">
        <v>12940</v>
      </c>
      <c r="C27496" s="57" t="s">
        <v>63530</v>
      </c>
      <c r="D27496" s="57" t="s">
        <v>63531</v>
      </c>
    </row>
    <row r="27497" spans="1:4">
      <c r="A27497" s="57" t="s">
        <v>63529</v>
      </c>
      <c r="B27497" s="57"/>
      <c r="C27497" s="57" t="s">
        <v>63532</v>
      </c>
      <c r="D27497" s="57" t="s">
        <v>63533</v>
      </c>
    </row>
    <row r="27498" spans="1:4">
      <c r="A27498" s="57" t="s">
        <v>63534</v>
      </c>
      <c r="B27498" s="57" t="s">
        <v>12940</v>
      </c>
      <c r="C27498" s="57" t="s">
        <v>63535</v>
      </c>
      <c r="D27498" s="57" t="s">
        <v>63536</v>
      </c>
    </row>
    <row r="27499" spans="1:4">
      <c r="A27499" s="57" t="s">
        <v>63537</v>
      </c>
      <c r="B27499" s="57" t="s">
        <v>12940</v>
      </c>
      <c r="C27499" s="57" t="s">
        <v>63538</v>
      </c>
      <c r="D27499" s="57" t="s">
        <v>63539</v>
      </c>
    </row>
    <row r="27500" spans="1:4">
      <c r="A27500" s="57" t="s">
        <v>63540</v>
      </c>
      <c r="B27500" s="57" t="s">
        <v>12940</v>
      </c>
      <c r="C27500" s="57" t="s">
        <v>63541</v>
      </c>
      <c r="D27500" s="57" t="s">
        <v>63542</v>
      </c>
    </row>
    <row r="27501" spans="1:4">
      <c r="A27501" s="57" t="s">
        <v>63543</v>
      </c>
      <c r="B27501" s="57" t="s">
        <v>12940</v>
      </c>
      <c r="C27501" s="57" t="s">
        <v>63544</v>
      </c>
      <c r="D27501" s="57" t="s">
        <v>35682</v>
      </c>
    </row>
    <row r="27502" spans="1:4">
      <c r="A27502" s="57" t="s">
        <v>63545</v>
      </c>
      <c r="B27502" s="57" t="s">
        <v>12940</v>
      </c>
      <c r="C27502" s="57" t="s">
        <v>63546</v>
      </c>
      <c r="D27502" s="57" t="s">
        <v>63547</v>
      </c>
    </row>
    <row r="27503" spans="1:4">
      <c r="A27503" s="57" t="s">
        <v>63548</v>
      </c>
      <c r="B27503" s="57" t="s">
        <v>12940</v>
      </c>
      <c r="C27503" s="57" t="s">
        <v>63549</v>
      </c>
      <c r="D27503" s="57" t="s">
        <v>63550</v>
      </c>
    </row>
    <row r="27504" spans="1:4">
      <c r="A27504" s="57" t="s">
        <v>63548</v>
      </c>
      <c r="B27504" s="57"/>
      <c r="C27504" s="57" t="s">
        <v>63551</v>
      </c>
      <c r="D27504" s="57" t="s">
        <v>63552</v>
      </c>
    </row>
    <row r="27505" spans="1:4">
      <c r="A27505" s="57" t="s">
        <v>63553</v>
      </c>
      <c r="B27505" s="57" t="s">
        <v>12940</v>
      </c>
      <c r="C27505" s="57" t="s">
        <v>63554</v>
      </c>
      <c r="D27505" s="57" t="s">
        <v>63555</v>
      </c>
    </row>
    <row r="27506" spans="1:4">
      <c r="A27506" s="57" t="s">
        <v>63553</v>
      </c>
      <c r="B27506" s="57"/>
      <c r="C27506" s="57" t="s">
        <v>63556</v>
      </c>
      <c r="D27506" s="57" t="s">
        <v>63557</v>
      </c>
    </row>
    <row r="27507" spans="1:4">
      <c r="A27507" s="57" t="s">
        <v>63558</v>
      </c>
      <c r="B27507" s="57" t="s">
        <v>12940</v>
      </c>
      <c r="C27507" s="57" t="s">
        <v>63559</v>
      </c>
      <c r="D27507" s="57" t="s">
        <v>63560</v>
      </c>
    </row>
    <row r="27508" spans="1:4">
      <c r="A27508" s="57" t="s">
        <v>63558</v>
      </c>
      <c r="B27508" s="57"/>
      <c r="C27508" s="57" t="s">
        <v>63561</v>
      </c>
      <c r="D27508" s="57" t="s">
        <v>63562</v>
      </c>
    </row>
    <row r="27509" spans="1:4">
      <c r="A27509" s="57" t="s">
        <v>63563</v>
      </c>
      <c r="B27509" s="57" t="s">
        <v>12940</v>
      </c>
      <c r="C27509" s="57" t="s">
        <v>63564</v>
      </c>
      <c r="D27509" s="57" t="s">
        <v>63565</v>
      </c>
    </row>
    <row r="27510" spans="1:4">
      <c r="A27510" s="57" t="s">
        <v>63566</v>
      </c>
      <c r="B27510" s="57" t="s">
        <v>12940</v>
      </c>
      <c r="C27510" s="57" t="s">
        <v>63567</v>
      </c>
      <c r="D27510" s="57" t="s">
        <v>63568</v>
      </c>
    </row>
    <row r="27511" spans="1:4">
      <c r="A27511" s="57" t="s">
        <v>63569</v>
      </c>
      <c r="B27511" s="57" t="s">
        <v>12940</v>
      </c>
      <c r="C27511" s="57" t="s">
        <v>63570</v>
      </c>
      <c r="D27511" s="57" t="s">
        <v>63571</v>
      </c>
    </row>
    <row r="27512" spans="1:4">
      <c r="A27512" s="57" t="s">
        <v>63569</v>
      </c>
      <c r="B27512" s="57"/>
      <c r="C27512" s="57" t="s">
        <v>63572</v>
      </c>
      <c r="D27512" s="57" t="s">
        <v>63573</v>
      </c>
    </row>
    <row r="27513" spans="1:4">
      <c r="A27513" s="57" t="s">
        <v>63569</v>
      </c>
      <c r="B27513" s="57"/>
      <c r="C27513" s="57" t="s">
        <v>63574</v>
      </c>
      <c r="D27513" s="57" t="s">
        <v>63575</v>
      </c>
    </row>
    <row r="27514" spans="1:4">
      <c r="A27514" s="57" t="s">
        <v>63576</v>
      </c>
      <c r="B27514" s="57" t="s">
        <v>12940</v>
      </c>
      <c r="C27514" s="57" t="s">
        <v>63577</v>
      </c>
      <c r="D27514" s="57" t="s">
        <v>63578</v>
      </c>
    </row>
    <row r="27515" spans="1:4">
      <c r="A27515" s="57" t="s">
        <v>63576</v>
      </c>
      <c r="B27515" s="57"/>
      <c r="C27515" s="57" t="s">
        <v>63579</v>
      </c>
      <c r="D27515" s="57" t="s">
        <v>63580</v>
      </c>
    </row>
    <row r="27516" spans="1:4">
      <c r="A27516" s="57" t="s">
        <v>63576</v>
      </c>
      <c r="B27516" s="57"/>
      <c r="C27516" s="57" t="s">
        <v>63581</v>
      </c>
      <c r="D27516" s="57" t="s">
        <v>63582</v>
      </c>
    </row>
    <row r="27517" spans="1:4">
      <c r="A27517" s="57" t="s">
        <v>63576</v>
      </c>
      <c r="B27517" s="57"/>
      <c r="C27517" s="57" t="s">
        <v>63583</v>
      </c>
      <c r="D27517" s="57" t="s">
        <v>63584</v>
      </c>
    </row>
    <row r="27518" spans="1:4">
      <c r="A27518" s="57" t="s">
        <v>63576</v>
      </c>
      <c r="B27518" s="57"/>
      <c r="C27518" s="57" t="s">
        <v>63585</v>
      </c>
      <c r="D27518" s="57" t="s">
        <v>63586</v>
      </c>
    </row>
    <row r="27519" spans="1:4">
      <c r="A27519" s="57" t="s">
        <v>63576</v>
      </c>
      <c r="B27519" s="57"/>
      <c r="C27519" s="57" t="s">
        <v>63587</v>
      </c>
      <c r="D27519" s="57" t="s">
        <v>63588</v>
      </c>
    </row>
    <row r="27520" spans="1:4">
      <c r="A27520" s="57" t="s">
        <v>63576</v>
      </c>
      <c r="B27520" s="57"/>
      <c r="C27520" s="57" t="s">
        <v>63589</v>
      </c>
      <c r="D27520" s="57" t="s">
        <v>63590</v>
      </c>
    </row>
    <row r="27521" spans="1:4">
      <c r="A27521" s="57" t="s">
        <v>63576</v>
      </c>
      <c r="B27521" s="57"/>
      <c r="C27521" s="57" t="s">
        <v>63591</v>
      </c>
      <c r="D27521" s="57" t="s">
        <v>63592</v>
      </c>
    </row>
    <row r="27522" spans="1:4">
      <c r="A27522" s="57" t="s">
        <v>63576</v>
      </c>
      <c r="B27522" s="57"/>
      <c r="C27522" s="57" t="s">
        <v>63593</v>
      </c>
      <c r="D27522" s="57" t="s">
        <v>63594</v>
      </c>
    </row>
    <row r="27523" spans="1:4">
      <c r="A27523" s="57" t="s">
        <v>63595</v>
      </c>
      <c r="B27523" s="57" t="s">
        <v>12940</v>
      </c>
      <c r="C27523" s="57" t="s">
        <v>63596</v>
      </c>
      <c r="D27523" s="57" t="s">
        <v>63597</v>
      </c>
    </row>
    <row r="27524" spans="1:4">
      <c r="A27524" s="57" t="s">
        <v>63598</v>
      </c>
      <c r="B27524" s="57" t="s">
        <v>12940</v>
      </c>
      <c r="C27524" s="57" t="s">
        <v>63599</v>
      </c>
      <c r="D27524" s="57" t="s">
        <v>63600</v>
      </c>
    </row>
    <row r="27525" spans="1:4">
      <c r="A27525" s="57" t="s">
        <v>63601</v>
      </c>
      <c r="B27525" s="57" t="s">
        <v>12940</v>
      </c>
      <c r="C27525" s="57" t="s">
        <v>63602</v>
      </c>
      <c r="D27525" s="57" t="s">
        <v>63603</v>
      </c>
    </row>
    <row r="27526" spans="1:4">
      <c r="A27526" s="57" t="s">
        <v>63604</v>
      </c>
      <c r="B27526" s="57" t="s">
        <v>12940</v>
      </c>
      <c r="C27526" s="57" t="s">
        <v>63605</v>
      </c>
      <c r="D27526" s="57" t="s">
        <v>63606</v>
      </c>
    </row>
    <row r="27527" spans="1:4">
      <c r="A27527" s="57" t="s">
        <v>63604</v>
      </c>
      <c r="B27527" s="57"/>
      <c r="C27527" s="57" t="s">
        <v>63607</v>
      </c>
      <c r="D27527" s="57" t="s">
        <v>63608</v>
      </c>
    </row>
    <row r="27528" spans="1:4">
      <c r="A27528" s="57" t="s">
        <v>63604</v>
      </c>
      <c r="B27528" s="57"/>
      <c r="C27528" s="57" t="s">
        <v>63609</v>
      </c>
      <c r="D27528" s="57" t="s">
        <v>63610</v>
      </c>
    </row>
    <row r="27529" spans="1:4">
      <c r="A27529" s="57" t="s">
        <v>63611</v>
      </c>
      <c r="B27529" s="57" t="s">
        <v>12940</v>
      </c>
      <c r="C27529" s="57" t="s">
        <v>63612</v>
      </c>
      <c r="D27529" s="57" t="s">
        <v>63613</v>
      </c>
    </row>
    <row r="27530" spans="1:4">
      <c r="A27530" s="57" t="s">
        <v>63614</v>
      </c>
      <c r="B27530" s="57" t="s">
        <v>12940</v>
      </c>
      <c r="C27530" s="57" t="s">
        <v>63615</v>
      </c>
      <c r="D27530" s="57" t="s">
        <v>63616</v>
      </c>
    </row>
    <row r="27531" spans="1:4">
      <c r="A27531" s="57" t="s">
        <v>63617</v>
      </c>
      <c r="B27531" s="57" t="s">
        <v>12940</v>
      </c>
      <c r="C27531" s="57" t="s">
        <v>63618</v>
      </c>
      <c r="D27531" s="57" t="s">
        <v>63619</v>
      </c>
    </row>
    <row r="27532" spans="1:4">
      <c r="A27532" s="57" t="s">
        <v>63620</v>
      </c>
      <c r="B27532" s="57" t="s">
        <v>12940</v>
      </c>
      <c r="C27532" s="57" t="s">
        <v>63621</v>
      </c>
      <c r="D27532" s="57" t="s">
        <v>63622</v>
      </c>
    </row>
    <row r="27533" spans="1:4">
      <c r="A27533" s="57" t="s">
        <v>63620</v>
      </c>
      <c r="B27533" s="57"/>
      <c r="C27533" s="57" t="s">
        <v>63623</v>
      </c>
      <c r="D27533" s="57" t="s">
        <v>63624</v>
      </c>
    </row>
    <row r="27534" spans="1:4">
      <c r="A27534" s="57" t="s">
        <v>63620</v>
      </c>
      <c r="B27534" s="57"/>
      <c r="C27534" s="57" t="s">
        <v>63625</v>
      </c>
      <c r="D27534" s="57" t="s">
        <v>63626</v>
      </c>
    </row>
    <row r="27535" spans="1:4">
      <c r="A27535" s="57" t="s">
        <v>63620</v>
      </c>
      <c r="B27535" s="57"/>
      <c r="C27535" s="57" t="s">
        <v>63627</v>
      </c>
      <c r="D27535" s="57" t="s">
        <v>63628</v>
      </c>
    </row>
    <row r="27536" spans="1:4">
      <c r="A27536" s="57" t="s">
        <v>76858</v>
      </c>
      <c r="B27536" s="57" t="s">
        <v>12940</v>
      </c>
      <c r="C27536" s="57" t="s">
        <v>76859</v>
      </c>
      <c r="D27536" s="57" t="s">
        <v>76860</v>
      </c>
    </row>
    <row r="27537" spans="1:4">
      <c r="A27537" s="57" t="s">
        <v>63629</v>
      </c>
      <c r="B27537" s="57" t="s">
        <v>12940</v>
      </c>
      <c r="C27537" s="57" t="s">
        <v>63630</v>
      </c>
      <c r="D27537" s="57" t="s">
        <v>63631</v>
      </c>
    </row>
    <row r="27538" spans="1:4">
      <c r="A27538" s="57" t="s">
        <v>63629</v>
      </c>
      <c r="B27538" s="57"/>
      <c r="C27538" s="57" t="s">
        <v>63632</v>
      </c>
      <c r="D27538" s="57" t="s">
        <v>63633</v>
      </c>
    </row>
    <row r="27539" spans="1:4">
      <c r="A27539" s="57" t="s">
        <v>63629</v>
      </c>
      <c r="B27539" s="57"/>
      <c r="C27539" s="57" t="s">
        <v>63634</v>
      </c>
      <c r="D27539" s="57" t="s">
        <v>19034</v>
      </c>
    </row>
    <row r="27540" spans="1:4">
      <c r="A27540" s="57" t="s">
        <v>63629</v>
      </c>
      <c r="B27540" s="57"/>
      <c r="C27540" s="57" t="s">
        <v>75791</v>
      </c>
      <c r="D27540" s="57" t="s">
        <v>75792</v>
      </c>
    </row>
    <row r="27541" spans="1:4">
      <c r="A27541" s="57" t="s">
        <v>63629</v>
      </c>
      <c r="B27541" s="57"/>
      <c r="C27541" s="57" t="s">
        <v>75793</v>
      </c>
      <c r="D27541" s="57" t="s">
        <v>75794</v>
      </c>
    </row>
    <row r="27542" spans="1:4">
      <c r="A27542" s="57" t="s">
        <v>63635</v>
      </c>
      <c r="B27542" s="57" t="s">
        <v>12940</v>
      </c>
      <c r="C27542" s="57" t="s">
        <v>63636</v>
      </c>
      <c r="D27542" s="57" t="s">
        <v>63637</v>
      </c>
    </row>
    <row r="27543" spans="1:4">
      <c r="A27543" s="57" t="s">
        <v>63635</v>
      </c>
      <c r="B27543" s="57"/>
      <c r="C27543" s="57" t="s">
        <v>63638</v>
      </c>
      <c r="D27543" s="57" t="s">
        <v>63639</v>
      </c>
    </row>
    <row r="27544" spans="1:4">
      <c r="A27544" s="57" t="s">
        <v>63635</v>
      </c>
      <c r="B27544" s="57"/>
      <c r="C27544" s="57" t="s">
        <v>63640</v>
      </c>
      <c r="D27544" s="57" t="s">
        <v>63641</v>
      </c>
    </row>
    <row r="27545" spans="1:4">
      <c r="A27545" s="57" t="s">
        <v>63635</v>
      </c>
      <c r="B27545" s="57"/>
      <c r="C27545" s="57" t="s">
        <v>63642</v>
      </c>
      <c r="D27545" s="57" t="s">
        <v>63643</v>
      </c>
    </row>
    <row r="27546" spans="1:4">
      <c r="A27546" s="57" t="s">
        <v>63644</v>
      </c>
      <c r="B27546" s="57" t="s">
        <v>12940</v>
      </c>
      <c r="C27546" s="57" t="s">
        <v>63645</v>
      </c>
      <c r="D27546" s="57" t="s">
        <v>63646</v>
      </c>
    </row>
    <row r="27547" spans="1:4">
      <c r="A27547" s="57" t="s">
        <v>63647</v>
      </c>
      <c r="B27547" s="57" t="s">
        <v>12940</v>
      </c>
      <c r="C27547" s="57" t="s">
        <v>63648</v>
      </c>
      <c r="D27547" s="57" t="s">
        <v>63649</v>
      </c>
    </row>
    <row r="27548" spans="1:4">
      <c r="A27548" s="57" t="s">
        <v>63650</v>
      </c>
      <c r="B27548" s="57" t="s">
        <v>12940</v>
      </c>
      <c r="C27548" s="57" t="s">
        <v>63651</v>
      </c>
      <c r="D27548" s="57" t="s">
        <v>63652</v>
      </c>
    </row>
    <row r="27549" spans="1:4">
      <c r="A27549" s="57" t="s">
        <v>63653</v>
      </c>
      <c r="B27549" s="57" t="s">
        <v>12940</v>
      </c>
      <c r="C27549" s="57" t="s">
        <v>63654</v>
      </c>
      <c r="D27549" s="57" t="s">
        <v>63655</v>
      </c>
    </row>
    <row r="27550" spans="1:4">
      <c r="A27550" s="57" t="s">
        <v>63656</v>
      </c>
      <c r="B27550" s="57" t="s">
        <v>12940</v>
      </c>
      <c r="C27550" s="57" t="s">
        <v>63657</v>
      </c>
      <c r="D27550" s="57" t="s">
        <v>63658</v>
      </c>
    </row>
    <row r="27551" spans="1:4">
      <c r="A27551" s="57" t="s">
        <v>63659</v>
      </c>
      <c r="B27551" s="57" t="s">
        <v>12940</v>
      </c>
      <c r="C27551" s="57" t="s">
        <v>63660</v>
      </c>
      <c r="D27551" s="57" t="s">
        <v>63661</v>
      </c>
    </row>
    <row r="27552" spans="1:4">
      <c r="A27552" s="57" t="s">
        <v>63662</v>
      </c>
      <c r="B27552" s="57" t="s">
        <v>12940</v>
      </c>
      <c r="C27552" s="57" t="s">
        <v>63663</v>
      </c>
      <c r="D27552" s="57" t="s">
        <v>63664</v>
      </c>
    </row>
    <row r="27553" spans="1:4">
      <c r="A27553" s="57" t="s">
        <v>63662</v>
      </c>
      <c r="B27553" s="57"/>
      <c r="C27553" s="57" t="s">
        <v>63665</v>
      </c>
      <c r="D27553" s="57" t="s">
        <v>63666</v>
      </c>
    </row>
    <row r="27554" spans="1:4">
      <c r="A27554" s="57" t="s">
        <v>63667</v>
      </c>
      <c r="B27554" s="57" t="s">
        <v>12940</v>
      </c>
      <c r="C27554" s="57" t="s">
        <v>63668</v>
      </c>
      <c r="D27554" s="57" t="s">
        <v>63669</v>
      </c>
    </row>
    <row r="27555" spans="1:4">
      <c r="A27555" s="57" t="s">
        <v>63670</v>
      </c>
      <c r="B27555" s="57" t="s">
        <v>12940</v>
      </c>
      <c r="C27555" s="57" t="s">
        <v>63671</v>
      </c>
      <c r="D27555" s="57" t="s">
        <v>63672</v>
      </c>
    </row>
    <row r="27556" spans="1:4">
      <c r="A27556" s="57" t="s">
        <v>63670</v>
      </c>
      <c r="B27556" s="57"/>
      <c r="C27556" s="57" t="s">
        <v>63673</v>
      </c>
      <c r="D27556" s="57" t="s">
        <v>63674</v>
      </c>
    </row>
    <row r="27557" spans="1:4">
      <c r="A27557" s="57" t="s">
        <v>63675</v>
      </c>
      <c r="B27557" s="57" t="s">
        <v>12940</v>
      </c>
      <c r="C27557" s="57" t="s">
        <v>63676</v>
      </c>
      <c r="D27557" s="57" t="s">
        <v>63677</v>
      </c>
    </row>
    <row r="27558" spans="1:4">
      <c r="A27558" s="57" t="s">
        <v>15725</v>
      </c>
      <c r="B27558" s="57" t="s">
        <v>15726</v>
      </c>
      <c r="C27558" s="57" t="s">
        <v>15727</v>
      </c>
      <c r="D27558" s="57" t="s">
        <v>15728</v>
      </c>
    </row>
    <row r="27559" spans="1:4">
      <c r="A27559" s="57" t="s">
        <v>63678</v>
      </c>
      <c r="B27559" s="57" t="s">
        <v>12940</v>
      </c>
      <c r="C27559" s="57" t="s">
        <v>63679</v>
      </c>
      <c r="D27559" s="57" t="s">
        <v>63680</v>
      </c>
    </row>
    <row r="27560" spans="1:4">
      <c r="A27560" s="57" t="s">
        <v>63681</v>
      </c>
      <c r="B27560" s="57" t="s">
        <v>12940</v>
      </c>
      <c r="C27560" s="57" t="s">
        <v>63682</v>
      </c>
      <c r="D27560" s="57" t="s">
        <v>63683</v>
      </c>
    </row>
    <row r="27561" spans="1:4">
      <c r="A27561" s="57" t="s">
        <v>63681</v>
      </c>
      <c r="B27561" s="57"/>
      <c r="C27561" s="57" t="s">
        <v>63684</v>
      </c>
      <c r="D27561" s="57" t="s">
        <v>63685</v>
      </c>
    </row>
    <row r="27562" spans="1:4">
      <c r="A27562" s="57" t="s">
        <v>63686</v>
      </c>
      <c r="B27562" s="57" t="s">
        <v>12940</v>
      </c>
      <c r="C27562" s="57" t="s">
        <v>63687</v>
      </c>
      <c r="D27562" s="57" t="s">
        <v>63688</v>
      </c>
    </row>
    <row r="27563" spans="1:4">
      <c r="A27563" s="57" t="s">
        <v>63686</v>
      </c>
      <c r="B27563" s="57"/>
      <c r="C27563" s="57" t="s">
        <v>63689</v>
      </c>
      <c r="D27563" s="57" t="s">
        <v>63690</v>
      </c>
    </row>
    <row r="27564" spans="1:4">
      <c r="A27564" s="57" t="s">
        <v>63691</v>
      </c>
      <c r="B27564" s="57" t="s">
        <v>12940</v>
      </c>
      <c r="C27564" s="57" t="s">
        <v>63692</v>
      </c>
      <c r="D27564" s="57" t="s">
        <v>63693</v>
      </c>
    </row>
    <row r="27565" spans="1:4">
      <c r="A27565" s="57" t="s">
        <v>63691</v>
      </c>
      <c r="B27565" s="57"/>
      <c r="C27565" s="57" t="s">
        <v>63694</v>
      </c>
      <c r="D27565" s="57" t="s">
        <v>63695</v>
      </c>
    </row>
    <row r="27566" spans="1:4">
      <c r="A27566" s="57" t="s">
        <v>63691</v>
      </c>
      <c r="B27566" s="57"/>
      <c r="C27566" s="57" t="s">
        <v>63696</v>
      </c>
      <c r="D27566" s="57" t="s">
        <v>63697</v>
      </c>
    </row>
    <row r="27567" spans="1:4">
      <c r="A27567" s="57" t="s">
        <v>63698</v>
      </c>
      <c r="B27567" s="57" t="s">
        <v>12940</v>
      </c>
      <c r="C27567" s="57" t="s">
        <v>63699</v>
      </c>
      <c r="D27567" s="57" t="s">
        <v>63700</v>
      </c>
    </row>
    <row r="27568" spans="1:4">
      <c r="A27568" s="57" t="s">
        <v>63698</v>
      </c>
      <c r="B27568" s="57"/>
      <c r="C27568" s="57" t="s">
        <v>63701</v>
      </c>
      <c r="D27568" s="57" t="s">
        <v>63702</v>
      </c>
    </row>
    <row r="27569" spans="1:4">
      <c r="A27569" s="57" t="s">
        <v>63698</v>
      </c>
      <c r="B27569" s="57"/>
      <c r="C27569" s="57" t="s">
        <v>75795</v>
      </c>
      <c r="D27569" s="57" t="s">
        <v>75796</v>
      </c>
    </row>
    <row r="27570" spans="1:4">
      <c r="A27570" s="57" t="s">
        <v>63703</v>
      </c>
      <c r="B27570" s="57" t="s">
        <v>12940</v>
      </c>
      <c r="C27570" s="57" t="s">
        <v>63704</v>
      </c>
      <c r="D27570" s="57" t="s">
        <v>63705</v>
      </c>
    </row>
    <row r="27571" spans="1:4">
      <c r="A27571" s="57" t="s">
        <v>63703</v>
      </c>
      <c r="B27571" s="57"/>
      <c r="C27571" s="57" t="s">
        <v>63706</v>
      </c>
      <c r="D27571" s="57" t="s">
        <v>63702</v>
      </c>
    </row>
    <row r="27572" spans="1:4">
      <c r="A27572" s="57" t="s">
        <v>63703</v>
      </c>
      <c r="B27572" s="57"/>
      <c r="C27572" s="57" t="s">
        <v>75797</v>
      </c>
      <c r="D27572" s="57" t="s">
        <v>75798</v>
      </c>
    </row>
    <row r="27573" spans="1:4">
      <c r="A27573" s="57" t="s">
        <v>63707</v>
      </c>
      <c r="B27573" s="57" t="s">
        <v>12940</v>
      </c>
      <c r="C27573" s="57" t="s">
        <v>63708</v>
      </c>
      <c r="D27573" s="57" t="s">
        <v>63709</v>
      </c>
    </row>
    <row r="27574" spans="1:4">
      <c r="A27574" s="57" t="s">
        <v>63707</v>
      </c>
      <c r="B27574" s="57"/>
      <c r="C27574" s="57" t="s">
        <v>63710</v>
      </c>
      <c r="D27574" s="57" t="s">
        <v>63711</v>
      </c>
    </row>
    <row r="27575" spans="1:4">
      <c r="A27575" s="57" t="s">
        <v>63707</v>
      </c>
      <c r="B27575" s="57"/>
      <c r="C27575" s="57" t="s">
        <v>63712</v>
      </c>
      <c r="D27575" s="57" t="s">
        <v>63713</v>
      </c>
    </row>
    <row r="27576" spans="1:4">
      <c r="A27576" s="57" t="s">
        <v>63707</v>
      </c>
      <c r="B27576" s="57"/>
      <c r="C27576" s="57" t="s">
        <v>63714</v>
      </c>
      <c r="D27576" s="57" t="s">
        <v>63715</v>
      </c>
    </row>
    <row r="27577" spans="1:4">
      <c r="A27577" s="57" t="s">
        <v>63716</v>
      </c>
      <c r="B27577" s="57" t="s">
        <v>12940</v>
      </c>
      <c r="C27577" s="57" t="s">
        <v>63717</v>
      </c>
      <c r="D27577" s="57" t="s">
        <v>63718</v>
      </c>
    </row>
    <row r="27578" spans="1:4">
      <c r="A27578" s="57" t="s">
        <v>63719</v>
      </c>
      <c r="B27578" s="57" t="s">
        <v>12940</v>
      </c>
      <c r="C27578" s="57" t="s">
        <v>63720</v>
      </c>
      <c r="D27578" s="57" t="s">
        <v>63721</v>
      </c>
    </row>
    <row r="27579" spans="1:4">
      <c r="A27579" s="57" t="s">
        <v>63722</v>
      </c>
      <c r="B27579" s="57" t="s">
        <v>12940</v>
      </c>
      <c r="C27579" s="57" t="s">
        <v>63723</v>
      </c>
      <c r="D27579" s="57" t="s">
        <v>63724</v>
      </c>
    </row>
    <row r="27580" spans="1:4">
      <c r="A27580" s="57" t="s">
        <v>63725</v>
      </c>
      <c r="B27580" s="57" t="s">
        <v>12940</v>
      </c>
      <c r="C27580" s="57" t="s">
        <v>63726</v>
      </c>
      <c r="D27580" s="57" t="s">
        <v>63727</v>
      </c>
    </row>
    <row r="27581" spans="1:4">
      <c r="A27581" s="57" t="s">
        <v>13769</v>
      </c>
      <c r="B27581" s="57" t="s">
        <v>10487</v>
      </c>
      <c r="C27581" s="57" t="s">
        <v>13770</v>
      </c>
      <c r="D27581" s="57" t="s">
        <v>15729</v>
      </c>
    </row>
    <row r="27582" spans="1:4">
      <c r="A27582" s="57" t="s">
        <v>13769</v>
      </c>
      <c r="B27582" s="57" t="s">
        <v>10487</v>
      </c>
      <c r="C27582" s="57" t="s">
        <v>17734</v>
      </c>
      <c r="D27582" s="57" t="s">
        <v>17735</v>
      </c>
    </row>
    <row r="27583" spans="1:4">
      <c r="A27583" s="57" t="s">
        <v>63728</v>
      </c>
      <c r="B27583" s="57" t="s">
        <v>12940</v>
      </c>
      <c r="C27583" s="57" t="s">
        <v>63729</v>
      </c>
      <c r="D27583" s="57" t="s">
        <v>63730</v>
      </c>
    </row>
    <row r="27584" spans="1:4">
      <c r="A27584" s="57" t="s">
        <v>63728</v>
      </c>
      <c r="B27584" s="57"/>
      <c r="C27584" s="57" t="s">
        <v>63731</v>
      </c>
      <c r="D27584" s="57" t="s">
        <v>63732</v>
      </c>
    </row>
    <row r="27585" spans="1:4">
      <c r="A27585" s="57" t="s">
        <v>63728</v>
      </c>
      <c r="B27585" s="57"/>
      <c r="C27585" s="57" t="s">
        <v>63733</v>
      </c>
      <c r="D27585" s="57" t="s">
        <v>63734</v>
      </c>
    </row>
    <row r="27586" spans="1:4">
      <c r="A27586" s="57" t="s">
        <v>63735</v>
      </c>
      <c r="B27586" s="57" t="s">
        <v>12940</v>
      </c>
      <c r="C27586" s="57" t="s">
        <v>63736</v>
      </c>
      <c r="D27586" s="57" t="s">
        <v>63737</v>
      </c>
    </row>
    <row r="27587" spans="1:4">
      <c r="A27587" s="57" t="s">
        <v>63738</v>
      </c>
      <c r="B27587" s="57" t="s">
        <v>12940</v>
      </c>
      <c r="C27587" s="57" t="s">
        <v>63739</v>
      </c>
      <c r="D27587" s="57" t="s">
        <v>63740</v>
      </c>
    </row>
    <row r="27588" spans="1:4">
      <c r="A27588" s="57" t="s">
        <v>63738</v>
      </c>
      <c r="B27588" s="57"/>
      <c r="C27588" s="57" t="s">
        <v>75799</v>
      </c>
      <c r="D27588" s="57" t="s">
        <v>75800</v>
      </c>
    </row>
    <row r="27589" spans="1:4">
      <c r="A27589" s="57" t="s">
        <v>63741</v>
      </c>
      <c r="B27589" s="57" t="s">
        <v>12940</v>
      </c>
      <c r="C27589" s="57" t="s">
        <v>63742</v>
      </c>
      <c r="D27589" s="57" t="s">
        <v>63743</v>
      </c>
    </row>
    <row r="27590" spans="1:4">
      <c r="A27590" s="57" t="s">
        <v>63744</v>
      </c>
      <c r="B27590" s="57" t="s">
        <v>12940</v>
      </c>
      <c r="C27590" s="57" t="s">
        <v>63745</v>
      </c>
      <c r="D27590" s="57" t="s">
        <v>63746</v>
      </c>
    </row>
    <row r="27591" spans="1:4">
      <c r="A27591" s="57" t="s">
        <v>63744</v>
      </c>
      <c r="B27591" s="57"/>
      <c r="C27591" s="57" t="s">
        <v>63747</v>
      </c>
      <c r="D27591" s="57" t="s">
        <v>63748</v>
      </c>
    </row>
    <row r="27592" spans="1:4">
      <c r="A27592" s="57" t="s">
        <v>63749</v>
      </c>
      <c r="B27592" s="57" t="s">
        <v>12940</v>
      </c>
      <c r="C27592" s="57" t="s">
        <v>63750</v>
      </c>
      <c r="D27592" s="57" t="s">
        <v>63751</v>
      </c>
    </row>
    <row r="27593" spans="1:4">
      <c r="A27593" s="57" t="s">
        <v>63752</v>
      </c>
      <c r="B27593" s="57" t="s">
        <v>12940</v>
      </c>
      <c r="C27593" s="57" t="s">
        <v>63753</v>
      </c>
      <c r="D27593" s="57" t="s">
        <v>63754</v>
      </c>
    </row>
    <row r="27594" spans="1:4">
      <c r="A27594" s="57" t="s">
        <v>63752</v>
      </c>
      <c r="B27594" s="57"/>
      <c r="C27594" s="57" t="s">
        <v>63755</v>
      </c>
      <c r="D27594" s="57" t="s">
        <v>63756</v>
      </c>
    </row>
    <row r="27595" spans="1:4">
      <c r="A27595" s="57" t="s">
        <v>63752</v>
      </c>
      <c r="B27595" s="57"/>
      <c r="C27595" s="57" t="s">
        <v>63757</v>
      </c>
      <c r="D27595" s="57" t="s">
        <v>63758</v>
      </c>
    </row>
    <row r="27596" spans="1:4">
      <c r="A27596" s="57" t="s">
        <v>63752</v>
      </c>
      <c r="B27596" s="57"/>
      <c r="C27596" s="57" t="s">
        <v>63759</v>
      </c>
      <c r="D27596" s="57" t="s">
        <v>63760</v>
      </c>
    </row>
    <row r="27597" spans="1:4">
      <c r="A27597" s="57" t="s">
        <v>63752</v>
      </c>
      <c r="B27597" s="57"/>
      <c r="C27597" s="57" t="s">
        <v>63761</v>
      </c>
      <c r="D27597" s="57" t="s">
        <v>63762</v>
      </c>
    </row>
    <row r="27598" spans="1:4">
      <c r="A27598" s="57" t="s">
        <v>63752</v>
      </c>
      <c r="B27598" s="57"/>
      <c r="C27598" s="57" t="s">
        <v>63763</v>
      </c>
      <c r="D27598" s="57" t="s">
        <v>63764</v>
      </c>
    </row>
    <row r="27599" spans="1:4">
      <c r="A27599" s="57" t="s">
        <v>63752</v>
      </c>
      <c r="B27599" s="57"/>
      <c r="C27599" s="57" t="s">
        <v>63765</v>
      </c>
      <c r="D27599" s="57" t="s">
        <v>63766</v>
      </c>
    </row>
    <row r="27600" spans="1:4">
      <c r="A27600" s="57" t="s">
        <v>63752</v>
      </c>
      <c r="B27600" s="57"/>
      <c r="C27600" s="57" t="s">
        <v>63767</v>
      </c>
      <c r="D27600" s="57" t="s">
        <v>63768</v>
      </c>
    </row>
    <row r="27601" spans="1:4">
      <c r="A27601" s="57" t="s">
        <v>63752</v>
      </c>
      <c r="B27601" s="57"/>
      <c r="C27601" s="57" t="s">
        <v>63769</v>
      </c>
      <c r="D27601" s="57" t="s">
        <v>63770</v>
      </c>
    </row>
    <row r="27602" spans="1:4">
      <c r="A27602" s="57" t="s">
        <v>63752</v>
      </c>
      <c r="B27602" s="57"/>
      <c r="C27602" s="57" t="s">
        <v>63771</v>
      </c>
      <c r="D27602" s="57" t="s">
        <v>63772</v>
      </c>
    </row>
    <row r="27603" spans="1:4">
      <c r="A27603" s="57" t="s">
        <v>63752</v>
      </c>
      <c r="B27603" s="57"/>
      <c r="C27603" s="57" t="s">
        <v>63773</v>
      </c>
      <c r="D27603" s="57" t="s">
        <v>63774</v>
      </c>
    </row>
    <row r="27604" spans="1:4">
      <c r="A27604" s="57" t="s">
        <v>63752</v>
      </c>
      <c r="B27604" s="57"/>
      <c r="C27604" s="57" t="s">
        <v>63775</v>
      </c>
      <c r="D27604" s="57" t="s">
        <v>63776</v>
      </c>
    </row>
    <row r="27605" spans="1:4">
      <c r="A27605" s="57" t="s">
        <v>63752</v>
      </c>
      <c r="B27605" s="57"/>
      <c r="C27605" s="57" t="s">
        <v>63777</v>
      </c>
      <c r="D27605" s="57" t="s">
        <v>63778</v>
      </c>
    </row>
    <row r="27606" spans="1:4">
      <c r="A27606" s="57" t="s">
        <v>63752</v>
      </c>
      <c r="B27606" s="57"/>
      <c r="C27606" s="57" t="s">
        <v>63779</v>
      </c>
      <c r="D27606" s="57" t="s">
        <v>63780</v>
      </c>
    </row>
    <row r="27607" spans="1:4">
      <c r="A27607" s="57" t="s">
        <v>63752</v>
      </c>
      <c r="B27607" s="57"/>
      <c r="C27607" s="57" t="s">
        <v>63781</v>
      </c>
      <c r="D27607" s="57" t="s">
        <v>63782</v>
      </c>
    </row>
    <row r="27608" spans="1:4">
      <c r="A27608" s="57" t="s">
        <v>63752</v>
      </c>
      <c r="B27608" s="57"/>
      <c r="C27608" s="57" t="s">
        <v>63783</v>
      </c>
      <c r="D27608" s="57" t="s">
        <v>63784</v>
      </c>
    </row>
    <row r="27609" spans="1:4">
      <c r="A27609" s="57" t="s">
        <v>63752</v>
      </c>
      <c r="B27609" s="57"/>
      <c r="C27609" s="57" t="s">
        <v>63785</v>
      </c>
      <c r="D27609" s="57" t="s">
        <v>63786</v>
      </c>
    </row>
    <row r="27610" spans="1:4">
      <c r="A27610" s="57" t="s">
        <v>63752</v>
      </c>
      <c r="B27610" s="57"/>
      <c r="C27610" s="57" t="s">
        <v>63787</v>
      </c>
      <c r="D27610" s="57" t="s">
        <v>63788</v>
      </c>
    </row>
    <row r="27611" spans="1:4">
      <c r="A27611" s="57" t="s">
        <v>63752</v>
      </c>
      <c r="B27611" s="57"/>
      <c r="C27611" s="57" t="s">
        <v>63789</v>
      </c>
      <c r="D27611" s="57" t="s">
        <v>63790</v>
      </c>
    </row>
    <row r="27612" spans="1:4">
      <c r="A27612" s="57" t="s">
        <v>63752</v>
      </c>
      <c r="B27612" s="57"/>
      <c r="C27612" s="57" t="s">
        <v>63791</v>
      </c>
      <c r="D27612" s="57" t="s">
        <v>63792</v>
      </c>
    </row>
    <row r="27613" spans="1:4">
      <c r="A27613" s="57" t="s">
        <v>63752</v>
      </c>
      <c r="B27613" s="57"/>
      <c r="C27613" s="57" t="s">
        <v>63793</v>
      </c>
      <c r="D27613" s="57" t="s">
        <v>63794</v>
      </c>
    </row>
    <row r="27614" spans="1:4">
      <c r="A27614" s="57" t="s">
        <v>63752</v>
      </c>
      <c r="B27614" s="57"/>
      <c r="C27614" s="57" t="s">
        <v>63795</v>
      </c>
      <c r="D27614" s="57" t="s">
        <v>63796</v>
      </c>
    </row>
    <row r="27615" spans="1:4">
      <c r="A27615" s="57" t="s">
        <v>63752</v>
      </c>
      <c r="B27615" s="57"/>
      <c r="C27615" s="57" t="s">
        <v>63797</v>
      </c>
      <c r="D27615" s="57" t="s">
        <v>63798</v>
      </c>
    </row>
    <row r="27616" spans="1:4">
      <c r="A27616" s="57" t="s">
        <v>63752</v>
      </c>
      <c r="B27616" s="57"/>
      <c r="C27616" s="57" t="s">
        <v>63799</v>
      </c>
      <c r="D27616" s="57" t="s">
        <v>63800</v>
      </c>
    </row>
    <row r="27617" spans="1:4">
      <c r="A27617" s="57" t="s">
        <v>63752</v>
      </c>
      <c r="B27617" s="57"/>
      <c r="C27617" s="57" t="s">
        <v>63801</v>
      </c>
      <c r="D27617" s="57" t="s">
        <v>63802</v>
      </c>
    </row>
    <row r="27618" spans="1:4">
      <c r="A27618" s="57" t="s">
        <v>63752</v>
      </c>
      <c r="B27618" s="57"/>
      <c r="C27618" s="57" t="s">
        <v>63803</v>
      </c>
      <c r="D27618" s="57" t="s">
        <v>63804</v>
      </c>
    </row>
    <row r="27619" spans="1:4">
      <c r="A27619" s="57" t="s">
        <v>63752</v>
      </c>
      <c r="B27619" s="57"/>
      <c r="C27619" s="57" t="s">
        <v>63805</v>
      </c>
      <c r="D27619" s="57" t="s">
        <v>63806</v>
      </c>
    </row>
    <row r="27620" spans="1:4">
      <c r="A27620" s="57" t="s">
        <v>63752</v>
      </c>
      <c r="B27620" s="57"/>
      <c r="C27620" s="57" t="s">
        <v>77592</v>
      </c>
      <c r="D27620" s="57" t="s">
        <v>77593</v>
      </c>
    </row>
    <row r="27621" spans="1:4">
      <c r="A27621" s="57" t="s">
        <v>63752</v>
      </c>
      <c r="B27621" s="57"/>
      <c r="C27621" s="57" t="s">
        <v>77594</v>
      </c>
      <c r="D27621" s="57" t="s">
        <v>77595</v>
      </c>
    </row>
    <row r="27622" spans="1:4">
      <c r="A27622" s="57" t="s">
        <v>63752</v>
      </c>
      <c r="B27622" s="57"/>
      <c r="C27622" s="57" t="s">
        <v>77596</v>
      </c>
      <c r="D27622" s="57" t="s">
        <v>77597</v>
      </c>
    </row>
    <row r="27623" spans="1:4">
      <c r="A27623" s="57" t="s">
        <v>63752</v>
      </c>
      <c r="B27623" s="57"/>
      <c r="C27623" s="57" t="s">
        <v>77598</v>
      </c>
      <c r="D27623" s="57" t="s">
        <v>77599</v>
      </c>
    </row>
    <row r="27624" spans="1:4">
      <c r="A27624" s="57" t="s">
        <v>63752</v>
      </c>
      <c r="B27624" s="57"/>
      <c r="C27624" s="57" t="s">
        <v>77600</v>
      </c>
      <c r="D27624" s="57" t="s">
        <v>77601</v>
      </c>
    </row>
    <row r="27625" spans="1:4">
      <c r="A27625" s="57" t="s">
        <v>63807</v>
      </c>
      <c r="B27625" s="57" t="s">
        <v>12940</v>
      </c>
      <c r="C27625" s="57" t="s">
        <v>63808</v>
      </c>
      <c r="D27625" s="57" t="s">
        <v>63809</v>
      </c>
    </row>
    <row r="27626" spans="1:4">
      <c r="A27626" s="57" t="s">
        <v>63807</v>
      </c>
      <c r="B27626" s="57"/>
      <c r="C27626" s="57" t="s">
        <v>63810</v>
      </c>
      <c r="D27626" s="57" t="s">
        <v>63811</v>
      </c>
    </row>
    <row r="27627" spans="1:4">
      <c r="A27627" s="57" t="s">
        <v>63812</v>
      </c>
      <c r="B27627" s="57" t="s">
        <v>12940</v>
      </c>
      <c r="C27627" s="57" t="s">
        <v>63813</v>
      </c>
      <c r="D27627" s="57" t="s">
        <v>63814</v>
      </c>
    </row>
    <row r="27628" spans="1:4">
      <c r="A27628" s="57" t="s">
        <v>63812</v>
      </c>
      <c r="B27628" s="57"/>
      <c r="C27628" s="57" t="s">
        <v>63815</v>
      </c>
      <c r="D27628" s="57" t="s">
        <v>63816</v>
      </c>
    </row>
    <row r="27629" spans="1:4">
      <c r="A27629" s="57" t="s">
        <v>63812</v>
      </c>
      <c r="B27629" s="57"/>
      <c r="C27629" s="57" t="s">
        <v>63817</v>
      </c>
      <c r="D27629" s="57" t="s">
        <v>63818</v>
      </c>
    </row>
    <row r="27630" spans="1:4">
      <c r="A27630" s="57" t="s">
        <v>63819</v>
      </c>
      <c r="B27630" s="57" t="s">
        <v>12940</v>
      </c>
      <c r="C27630" s="57" t="s">
        <v>63820</v>
      </c>
      <c r="D27630" s="57" t="s">
        <v>63821</v>
      </c>
    </row>
    <row r="27631" spans="1:4">
      <c r="A27631" s="57" t="s">
        <v>63822</v>
      </c>
      <c r="B27631" s="57" t="s">
        <v>12940</v>
      </c>
      <c r="C27631" s="57" t="s">
        <v>63823</v>
      </c>
      <c r="D27631" s="57" t="s">
        <v>63824</v>
      </c>
    </row>
    <row r="27632" spans="1:4">
      <c r="A27632" s="57" t="s">
        <v>63825</v>
      </c>
      <c r="B27632" s="57" t="s">
        <v>12940</v>
      </c>
      <c r="C27632" s="57" t="s">
        <v>63826</v>
      </c>
      <c r="D27632" s="57" t="s">
        <v>63827</v>
      </c>
    </row>
    <row r="27633" spans="1:4">
      <c r="A27633" s="57" t="s">
        <v>63828</v>
      </c>
      <c r="B27633" s="57" t="s">
        <v>12940</v>
      </c>
      <c r="C27633" s="57" t="s">
        <v>63829</v>
      </c>
      <c r="D27633" s="57" t="s">
        <v>63830</v>
      </c>
    </row>
    <row r="27634" spans="1:4">
      <c r="A27634" s="57" t="s">
        <v>63831</v>
      </c>
      <c r="B27634" s="57" t="s">
        <v>12940</v>
      </c>
      <c r="C27634" s="57" t="s">
        <v>63832</v>
      </c>
      <c r="D27634" s="57" t="s">
        <v>63833</v>
      </c>
    </row>
    <row r="27635" spans="1:4">
      <c r="A27635" s="57" t="s">
        <v>63834</v>
      </c>
      <c r="B27635" s="57" t="s">
        <v>12940</v>
      </c>
      <c r="C27635" s="57" t="s">
        <v>63835</v>
      </c>
      <c r="D27635" s="57" t="s">
        <v>63836</v>
      </c>
    </row>
    <row r="27636" spans="1:4">
      <c r="A27636" s="57" t="s">
        <v>63837</v>
      </c>
      <c r="B27636" s="57" t="s">
        <v>12940</v>
      </c>
      <c r="C27636" s="57" t="s">
        <v>63838</v>
      </c>
      <c r="D27636" s="57" t="s">
        <v>63839</v>
      </c>
    </row>
    <row r="27637" spans="1:4">
      <c r="A27637" s="57" t="s">
        <v>63837</v>
      </c>
      <c r="B27637" s="57"/>
      <c r="C27637" s="57" t="s">
        <v>63840</v>
      </c>
      <c r="D27637" s="57" t="s">
        <v>63841</v>
      </c>
    </row>
    <row r="27638" spans="1:4">
      <c r="A27638" s="57" t="s">
        <v>63842</v>
      </c>
      <c r="B27638" s="57" t="s">
        <v>12940</v>
      </c>
      <c r="C27638" s="57" t="s">
        <v>63843</v>
      </c>
      <c r="D27638" s="57" t="s">
        <v>63844</v>
      </c>
    </row>
    <row r="27639" spans="1:4">
      <c r="A27639" s="57" t="s">
        <v>63842</v>
      </c>
      <c r="B27639" s="57"/>
      <c r="C27639" s="57" t="s">
        <v>63845</v>
      </c>
      <c r="D27639" s="57" t="s">
        <v>63846</v>
      </c>
    </row>
    <row r="27640" spans="1:4">
      <c r="A27640" s="57" t="s">
        <v>63847</v>
      </c>
      <c r="B27640" s="57" t="s">
        <v>12940</v>
      </c>
      <c r="C27640" s="57" t="s">
        <v>63848</v>
      </c>
      <c r="D27640" s="57" t="s">
        <v>63849</v>
      </c>
    </row>
    <row r="27641" spans="1:4">
      <c r="A27641" s="57" t="s">
        <v>63850</v>
      </c>
      <c r="B27641" s="57" t="s">
        <v>12940</v>
      </c>
      <c r="C27641" s="57" t="s">
        <v>63851</v>
      </c>
      <c r="D27641" s="57" t="s">
        <v>63852</v>
      </c>
    </row>
    <row r="27642" spans="1:4">
      <c r="A27642" s="57" t="s">
        <v>63853</v>
      </c>
      <c r="B27642" s="57" t="s">
        <v>12940</v>
      </c>
      <c r="C27642" s="57" t="s">
        <v>63854</v>
      </c>
      <c r="D27642" s="57" t="s">
        <v>63855</v>
      </c>
    </row>
    <row r="27643" spans="1:4">
      <c r="A27643" s="57" t="s">
        <v>63856</v>
      </c>
      <c r="B27643" s="57" t="s">
        <v>12940</v>
      </c>
      <c r="C27643" s="57" t="s">
        <v>63857</v>
      </c>
      <c r="D27643" s="57" t="s">
        <v>63858</v>
      </c>
    </row>
    <row r="27644" spans="1:4">
      <c r="A27644" s="57" t="s">
        <v>63856</v>
      </c>
      <c r="B27644" s="57"/>
      <c r="C27644" s="57" t="s">
        <v>63859</v>
      </c>
      <c r="D27644" s="57" t="s">
        <v>63860</v>
      </c>
    </row>
    <row r="27645" spans="1:4">
      <c r="A27645" s="57" t="s">
        <v>63856</v>
      </c>
      <c r="B27645" s="57"/>
      <c r="C27645" s="57" t="s">
        <v>63861</v>
      </c>
      <c r="D27645" s="57" t="s">
        <v>63862</v>
      </c>
    </row>
    <row r="27646" spans="1:4">
      <c r="A27646" s="57" t="s">
        <v>63856</v>
      </c>
      <c r="B27646" s="57"/>
      <c r="C27646" s="57" t="s">
        <v>63863</v>
      </c>
      <c r="D27646" s="57" t="s">
        <v>63864</v>
      </c>
    </row>
    <row r="27647" spans="1:4">
      <c r="A27647" s="57" t="s">
        <v>13771</v>
      </c>
      <c r="B27647" s="57" t="s">
        <v>10780</v>
      </c>
      <c r="C27647" s="57" t="s">
        <v>13772</v>
      </c>
      <c r="D27647" s="57" t="s">
        <v>13773</v>
      </c>
    </row>
    <row r="27648" spans="1:4">
      <c r="A27648" s="57" t="s">
        <v>63865</v>
      </c>
      <c r="B27648" s="57" t="s">
        <v>12940</v>
      </c>
      <c r="C27648" s="57" t="s">
        <v>63866</v>
      </c>
      <c r="D27648" s="57" t="s">
        <v>63867</v>
      </c>
    </row>
    <row r="27649" spans="1:4">
      <c r="A27649" s="57" t="s">
        <v>63868</v>
      </c>
      <c r="B27649" s="57" t="s">
        <v>12940</v>
      </c>
      <c r="C27649" s="57" t="s">
        <v>63869</v>
      </c>
      <c r="D27649" s="57" t="s">
        <v>63870</v>
      </c>
    </row>
    <row r="27650" spans="1:4">
      <c r="A27650" s="57" t="s">
        <v>63871</v>
      </c>
      <c r="B27650" s="57" t="s">
        <v>12940</v>
      </c>
      <c r="C27650" s="57" t="s">
        <v>63872</v>
      </c>
      <c r="D27650" s="57" t="s">
        <v>63873</v>
      </c>
    </row>
    <row r="27651" spans="1:4">
      <c r="A27651" s="57" t="s">
        <v>63871</v>
      </c>
      <c r="B27651" s="57"/>
      <c r="C27651" s="57" t="s">
        <v>63874</v>
      </c>
      <c r="D27651" s="57" t="s">
        <v>63875</v>
      </c>
    </row>
    <row r="27652" spans="1:4">
      <c r="A27652" s="57" t="s">
        <v>63871</v>
      </c>
      <c r="B27652" s="57"/>
      <c r="C27652" s="57" t="s">
        <v>63876</v>
      </c>
      <c r="D27652" s="57" t="s">
        <v>63877</v>
      </c>
    </row>
    <row r="27653" spans="1:4">
      <c r="A27653" s="57" t="s">
        <v>63871</v>
      </c>
      <c r="B27653" s="57"/>
      <c r="C27653" s="57" t="s">
        <v>63878</v>
      </c>
      <c r="D27653" s="57" t="s">
        <v>63879</v>
      </c>
    </row>
    <row r="27654" spans="1:4">
      <c r="A27654" s="57" t="s">
        <v>63871</v>
      </c>
      <c r="B27654" s="57"/>
      <c r="C27654" s="57" t="s">
        <v>63880</v>
      </c>
      <c r="D27654" s="57" t="s">
        <v>63881</v>
      </c>
    </row>
    <row r="27655" spans="1:4">
      <c r="A27655" s="57" t="s">
        <v>63871</v>
      </c>
      <c r="B27655" s="57"/>
      <c r="C27655" s="57" t="s">
        <v>63882</v>
      </c>
      <c r="D27655" s="57" t="s">
        <v>63883</v>
      </c>
    </row>
    <row r="27656" spans="1:4">
      <c r="A27656" s="57" t="s">
        <v>63871</v>
      </c>
      <c r="B27656" s="57"/>
      <c r="C27656" s="57" t="s">
        <v>63884</v>
      </c>
      <c r="D27656" s="57" t="s">
        <v>63885</v>
      </c>
    </row>
    <row r="27657" spans="1:4">
      <c r="A27657" s="57" t="s">
        <v>63871</v>
      </c>
      <c r="B27657" s="57"/>
      <c r="C27657" s="57" t="s">
        <v>63886</v>
      </c>
      <c r="D27657" s="57" t="s">
        <v>63887</v>
      </c>
    </row>
    <row r="27658" spans="1:4">
      <c r="A27658" s="57" t="s">
        <v>63871</v>
      </c>
      <c r="B27658" s="57"/>
      <c r="C27658" s="57" t="s">
        <v>63888</v>
      </c>
      <c r="D27658" s="57" t="s">
        <v>63889</v>
      </c>
    </row>
    <row r="27659" spans="1:4">
      <c r="A27659" s="57" t="s">
        <v>63871</v>
      </c>
      <c r="B27659" s="57"/>
      <c r="C27659" s="57" t="s">
        <v>75801</v>
      </c>
      <c r="D27659" s="57" t="s">
        <v>75802</v>
      </c>
    </row>
    <row r="27660" spans="1:4">
      <c r="A27660" s="57" t="s">
        <v>63871</v>
      </c>
      <c r="B27660" s="57"/>
      <c r="C27660" s="57" t="s">
        <v>75803</v>
      </c>
      <c r="D27660" s="57" t="s">
        <v>75804</v>
      </c>
    </row>
    <row r="27661" spans="1:4">
      <c r="A27661" s="57" t="s">
        <v>75805</v>
      </c>
      <c r="B27661" s="57" t="s">
        <v>12940</v>
      </c>
      <c r="C27661" s="57" t="s">
        <v>75806</v>
      </c>
      <c r="D27661" s="57" t="s">
        <v>75807</v>
      </c>
    </row>
    <row r="27662" spans="1:4">
      <c r="A27662" s="57" t="s">
        <v>63890</v>
      </c>
      <c r="B27662" s="57" t="s">
        <v>12940</v>
      </c>
      <c r="C27662" s="57" t="s">
        <v>63891</v>
      </c>
      <c r="D27662" s="57" t="s">
        <v>63892</v>
      </c>
    </row>
    <row r="27663" spans="1:4">
      <c r="A27663" s="57" t="s">
        <v>63893</v>
      </c>
      <c r="B27663" s="57" t="s">
        <v>12940</v>
      </c>
      <c r="C27663" s="57" t="s">
        <v>63894</v>
      </c>
      <c r="D27663" s="57" t="s">
        <v>63895</v>
      </c>
    </row>
    <row r="27664" spans="1:4">
      <c r="A27664" s="57" t="s">
        <v>63896</v>
      </c>
      <c r="B27664" s="57" t="s">
        <v>12940</v>
      </c>
      <c r="C27664" s="57" t="s">
        <v>63897</v>
      </c>
      <c r="D27664" s="57" t="s">
        <v>63898</v>
      </c>
    </row>
    <row r="27665" spans="1:4">
      <c r="A27665" s="57" t="s">
        <v>63896</v>
      </c>
      <c r="B27665" s="57"/>
      <c r="C27665" s="57" t="s">
        <v>63899</v>
      </c>
      <c r="D27665" s="57" t="s">
        <v>63900</v>
      </c>
    </row>
    <row r="27666" spans="1:4">
      <c r="A27666" s="57" t="s">
        <v>13774</v>
      </c>
      <c r="B27666" s="57" t="s">
        <v>2439</v>
      </c>
      <c r="C27666" s="57" t="s">
        <v>4311</v>
      </c>
      <c r="D27666" s="57" t="s">
        <v>4312</v>
      </c>
    </row>
    <row r="27667" spans="1:4">
      <c r="A27667" s="57" t="s">
        <v>63901</v>
      </c>
      <c r="B27667" s="57" t="s">
        <v>12940</v>
      </c>
      <c r="C27667" s="57" t="s">
        <v>63902</v>
      </c>
      <c r="D27667" s="57" t="s">
        <v>63903</v>
      </c>
    </row>
    <row r="27668" spans="1:4">
      <c r="A27668" s="57" t="s">
        <v>63904</v>
      </c>
      <c r="B27668" s="57" t="s">
        <v>12940</v>
      </c>
      <c r="C27668" s="57" t="s">
        <v>63905</v>
      </c>
      <c r="D27668" s="57" t="s">
        <v>63906</v>
      </c>
    </row>
    <row r="27669" spans="1:4">
      <c r="A27669" s="57" t="s">
        <v>63904</v>
      </c>
      <c r="B27669" s="57"/>
      <c r="C27669" s="57" t="s">
        <v>63907</v>
      </c>
      <c r="D27669" s="57" t="s">
        <v>63908</v>
      </c>
    </row>
    <row r="27670" spans="1:4">
      <c r="A27670" s="57" t="s">
        <v>63904</v>
      </c>
      <c r="B27670" s="57"/>
      <c r="C27670" s="57" t="s">
        <v>63909</v>
      </c>
      <c r="D27670" s="57" t="s">
        <v>63910</v>
      </c>
    </row>
    <row r="27671" spans="1:4">
      <c r="A27671" s="57" t="s">
        <v>63904</v>
      </c>
      <c r="B27671" s="57"/>
      <c r="C27671" s="57" t="s">
        <v>63911</v>
      </c>
      <c r="D27671" s="57" t="s">
        <v>63912</v>
      </c>
    </row>
    <row r="27672" spans="1:4">
      <c r="A27672" s="57" t="s">
        <v>63904</v>
      </c>
      <c r="B27672" s="57"/>
      <c r="C27672" s="57" t="s">
        <v>75808</v>
      </c>
      <c r="D27672" s="57" t="s">
        <v>75809</v>
      </c>
    </row>
    <row r="27673" spans="1:4">
      <c r="A27673" s="57" t="s">
        <v>63913</v>
      </c>
      <c r="B27673" s="57" t="s">
        <v>12940</v>
      </c>
      <c r="C27673" s="57" t="s">
        <v>63914</v>
      </c>
      <c r="D27673" s="57" t="s">
        <v>63915</v>
      </c>
    </row>
    <row r="27674" spans="1:4">
      <c r="A27674" s="57" t="s">
        <v>63913</v>
      </c>
      <c r="B27674" s="57"/>
      <c r="C27674" s="57" t="s">
        <v>63916</v>
      </c>
      <c r="D27674" s="57" t="s">
        <v>63917</v>
      </c>
    </row>
    <row r="27675" spans="1:4">
      <c r="A27675" s="57" t="s">
        <v>13775</v>
      </c>
      <c r="B27675" s="57" t="s">
        <v>10508</v>
      </c>
      <c r="C27675" s="57" t="s">
        <v>13776</v>
      </c>
      <c r="D27675" s="57" t="s">
        <v>13777</v>
      </c>
    </row>
    <row r="27676" spans="1:4">
      <c r="A27676" s="57" t="s">
        <v>13775</v>
      </c>
      <c r="B27676" s="57" t="s">
        <v>10508</v>
      </c>
      <c r="C27676" s="57" t="s">
        <v>13778</v>
      </c>
      <c r="D27676" s="57" t="s">
        <v>13779</v>
      </c>
    </row>
    <row r="27677" spans="1:4">
      <c r="A27677" s="57" t="s">
        <v>63918</v>
      </c>
      <c r="B27677" s="57" t="s">
        <v>12940</v>
      </c>
      <c r="C27677" s="57" t="s">
        <v>63919</v>
      </c>
      <c r="D27677" s="57" t="s">
        <v>63920</v>
      </c>
    </row>
    <row r="27678" spans="1:4">
      <c r="A27678" s="57" t="s">
        <v>63921</v>
      </c>
      <c r="B27678" s="57" t="s">
        <v>12940</v>
      </c>
      <c r="C27678" s="57" t="s">
        <v>63922</v>
      </c>
      <c r="D27678" s="57" t="s">
        <v>63923</v>
      </c>
    </row>
    <row r="27679" spans="1:4">
      <c r="A27679" s="57" t="s">
        <v>63921</v>
      </c>
      <c r="B27679" s="57"/>
      <c r="C27679" s="57" t="s">
        <v>63924</v>
      </c>
      <c r="D27679" s="57" t="s">
        <v>63925</v>
      </c>
    </row>
    <row r="27680" spans="1:4">
      <c r="A27680" s="57" t="s">
        <v>63921</v>
      </c>
      <c r="B27680" s="57"/>
      <c r="C27680" s="57" t="s">
        <v>63926</v>
      </c>
      <c r="D27680" s="57" t="s">
        <v>63927</v>
      </c>
    </row>
    <row r="27681" spans="1:4">
      <c r="A27681" s="57" t="s">
        <v>63921</v>
      </c>
      <c r="B27681" s="57"/>
      <c r="C27681" s="57" t="s">
        <v>63928</v>
      </c>
      <c r="D27681" s="57" t="s">
        <v>63929</v>
      </c>
    </row>
    <row r="27682" spans="1:4">
      <c r="A27682" s="57" t="s">
        <v>63921</v>
      </c>
      <c r="B27682" s="57"/>
      <c r="C27682" s="57" t="s">
        <v>63930</v>
      </c>
      <c r="D27682" s="57" t="s">
        <v>63931</v>
      </c>
    </row>
    <row r="27683" spans="1:4">
      <c r="A27683" s="57" t="s">
        <v>63921</v>
      </c>
      <c r="B27683" s="57"/>
      <c r="C27683" s="57" t="s">
        <v>75810</v>
      </c>
      <c r="D27683" s="57" t="s">
        <v>75811</v>
      </c>
    </row>
    <row r="27684" spans="1:4">
      <c r="A27684" s="57" t="s">
        <v>63932</v>
      </c>
      <c r="B27684" s="57" t="s">
        <v>12940</v>
      </c>
      <c r="C27684" s="57" t="s">
        <v>63933</v>
      </c>
      <c r="D27684" s="57" t="s">
        <v>63934</v>
      </c>
    </row>
    <row r="27685" spans="1:4">
      <c r="A27685" s="57" t="s">
        <v>63935</v>
      </c>
      <c r="B27685" s="57" t="s">
        <v>12940</v>
      </c>
      <c r="C27685" s="57" t="s">
        <v>63936</v>
      </c>
      <c r="D27685" s="57" t="s">
        <v>63937</v>
      </c>
    </row>
    <row r="27686" spans="1:4">
      <c r="A27686" s="57" t="s">
        <v>13780</v>
      </c>
      <c r="B27686" s="57" t="s">
        <v>10514</v>
      </c>
      <c r="C27686" s="57" t="s">
        <v>13781</v>
      </c>
      <c r="D27686" s="57" t="s">
        <v>13782</v>
      </c>
    </row>
    <row r="27687" spans="1:4">
      <c r="A27687" s="57" t="s">
        <v>63938</v>
      </c>
      <c r="B27687" s="57" t="s">
        <v>12940</v>
      </c>
      <c r="C27687" s="57" t="s">
        <v>63939</v>
      </c>
      <c r="D27687" s="57" t="s">
        <v>63940</v>
      </c>
    </row>
    <row r="27688" spans="1:4">
      <c r="A27688" s="57" t="s">
        <v>63938</v>
      </c>
      <c r="B27688" s="57"/>
      <c r="C27688" s="57" t="s">
        <v>63941</v>
      </c>
      <c r="D27688" s="57" t="s">
        <v>63942</v>
      </c>
    </row>
    <row r="27689" spans="1:4">
      <c r="A27689" s="57" t="s">
        <v>63943</v>
      </c>
      <c r="B27689" s="57" t="s">
        <v>12940</v>
      </c>
      <c r="C27689" s="57" t="s">
        <v>63944</v>
      </c>
      <c r="D27689" s="57" t="s">
        <v>63945</v>
      </c>
    </row>
    <row r="27690" spans="1:4">
      <c r="A27690" s="57" t="s">
        <v>63946</v>
      </c>
      <c r="B27690" s="57" t="s">
        <v>12940</v>
      </c>
      <c r="C27690" s="57" t="s">
        <v>63947</v>
      </c>
      <c r="D27690" s="57" t="s">
        <v>63948</v>
      </c>
    </row>
    <row r="27691" spans="1:4">
      <c r="A27691" s="57" t="s">
        <v>63946</v>
      </c>
      <c r="B27691" s="57"/>
      <c r="C27691" s="57" t="s">
        <v>63949</v>
      </c>
      <c r="D27691" s="57" t="s">
        <v>63950</v>
      </c>
    </row>
    <row r="27692" spans="1:4">
      <c r="A27692" s="57" t="s">
        <v>63946</v>
      </c>
      <c r="B27692" s="57"/>
      <c r="C27692" s="57" t="s">
        <v>63951</v>
      </c>
      <c r="D27692" s="57" t="s">
        <v>63952</v>
      </c>
    </row>
    <row r="27693" spans="1:4">
      <c r="A27693" s="57" t="s">
        <v>63946</v>
      </c>
      <c r="B27693" s="57"/>
      <c r="C27693" s="57" t="s">
        <v>63953</v>
      </c>
      <c r="D27693" s="57" t="s">
        <v>63954</v>
      </c>
    </row>
    <row r="27694" spans="1:4">
      <c r="A27694" s="57" t="s">
        <v>63955</v>
      </c>
      <c r="B27694" s="57" t="s">
        <v>12940</v>
      </c>
      <c r="C27694" s="57" t="s">
        <v>63956</v>
      </c>
      <c r="D27694" s="57" t="s">
        <v>63957</v>
      </c>
    </row>
    <row r="27695" spans="1:4">
      <c r="A27695" s="57" t="s">
        <v>63958</v>
      </c>
      <c r="B27695" s="57" t="s">
        <v>12940</v>
      </c>
      <c r="C27695" s="57" t="s">
        <v>63959</v>
      </c>
      <c r="D27695" s="57" t="s">
        <v>63960</v>
      </c>
    </row>
    <row r="27696" spans="1:4">
      <c r="A27696" s="57" t="s">
        <v>63961</v>
      </c>
      <c r="B27696" s="57" t="s">
        <v>12940</v>
      </c>
      <c r="C27696" s="57" t="s">
        <v>63962</v>
      </c>
      <c r="D27696" s="57" t="s">
        <v>63963</v>
      </c>
    </row>
    <row r="27697" spans="1:4">
      <c r="A27697" s="57" t="s">
        <v>63964</v>
      </c>
      <c r="B27697" s="57" t="s">
        <v>12940</v>
      </c>
      <c r="C27697" s="57" t="s">
        <v>63965</v>
      </c>
      <c r="D27697" s="57" t="s">
        <v>63966</v>
      </c>
    </row>
    <row r="27698" spans="1:4">
      <c r="A27698" s="57" t="s">
        <v>63967</v>
      </c>
      <c r="B27698" s="57" t="s">
        <v>12940</v>
      </c>
      <c r="C27698" s="57" t="s">
        <v>63968</v>
      </c>
      <c r="D27698" s="57" t="s">
        <v>63969</v>
      </c>
    </row>
    <row r="27699" spans="1:4">
      <c r="A27699" s="57" t="s">
        <v>63967</v>
      </c>
      <c r="B27699" s="57"/>
      <c r="C27699" s="57" t="s">
        <v>63970</v>
      </c>
      <c r="D27699" s="57" t="s">
        <v>63971</v>
      </c>
    </row>
    <row r="27700" spans="1:4">
      <c r="A27700" s="57" t="s">
        <v>63972</v>
      </c>
      <c r="B27700" s="57" t="s">
        <v>12940</v>
      </c>
      <c r="C27700" s="57" t="s">
        <v>63973</v>
      </c>
      <c r="D27700" s="57" t="s">
        <v>63974</v>
      </c>
    </row>
    <row r="27701" spans="1:4">
      <c r="A27701" s="57" t="s">
        <v>63975</v>
      </c>
      <c r="B27701" s="57" t="s">
        <v>12940</v>
      </c>
      <c r="C27701" s="57" t="s">
        <v>63976</v>
      </c>
      <c r="D27701" s="57" t="s">
        <v>63977</v>
      </c>
    </row>
    <row r="27702" spans="1:4">
      <c r="A27702" s="57" t="s">
        <v>63978</v>
      </c>
      <c r="B27702" s="57" t="s">
        <v>12940</v>
      </c>
      <c r="C27702" s="57" t="s">
        <v>63979</v>
      </c>
      <c r="D27702" s="57" t="s">
        <v>63980</v>
      </c>
    </row>
    <row r="27703" spans="1:4">
      <c r="A27703" s="57" t="s">
        <v>63981</v>
      </c>
      <c r="B27703" s="57" t="s">
        <v>12940</v>
      </c>
      <c r="C27703" s="57" t="s">
        <v>63982</v>
      </c>
      <c r="D27703" s="57" t="s">
        <v>63983</v>
      </c>
    </row>
    <row r="27704" spans="1:4">
      <c r="A27704" s="57" t="s">
        <v>63981</v>
      </c>
      <c r="B27704" s="57"/>
      <c r="C27704" s="57" t="s">
        <v>63984</v>
      </c>
      <c r="D27704" s="57" t="s">
        <v>63985</v>
      </c>
    </row>
    <row r="27705" spans="1:4">
      <c r="A27705" s="57" t="s">
        <v>63986</v>
      </c>
      <c r="B27705" s="57" t="s">
        <v>12940</v>
      </c>
      <c r="C27705" s="57" t="s">
        <v>63987</v>
      </c>
      <c r="D27705" s="57" t="s">
        <v>63988</v>
      </c>
    </row>
    <row r="27706" spans="1:4">
      <c r="A27706" s="57" t="s">
        <v>63989</v>
      </c>
      <c r="B27706" s="57" t="s">
        <v>12940</v>
      </c>
      <c r="C27706" s="57" t="s">
        <v>63990</v>
      </c>
      <c r="D27706" s="57" t="s">
        <v>63991</v>
      </c>
    </row>
    <row r="27707" spans="1:4">
      <c r="A27707" s="57" t="s">
        <v>63989</v>
      </c>
      <c r="B27707" s="57"/>
      <c r="C27707" s="57" t="s">
        <v>63992</v>
      </c>
      <c r="D27707" s="57" t="s">
        <v>63993</v>
      </c>
    </row>
    <row r="27708" spans="1:4">
      <c r="A27708" s="57" t="s">
        <v>63994</v>
      </c>
      <c r="B27708" s="57" t="s">
        <v>12940</v>
      </c>
      <c r="C27708" s="57" t="s">
        <v>63995</v>
      </c>
      <c r="D27708" s="57" t="s">
        <v>63996</v>
      </c>
    </row>
    <row r="27709" spans="1:4">
      <c r="A27709" s="57" t="s">
        <v>63997</v>
      </c>
      <c r="B27709" s="57" t="s">
        <v>12940</v>
      </c>
      <c r="C27709" s="57" t="s">
        <v>63998</v>
      </c>
      <c r="D27709" s="57" t="s">
        <v>63999</v>
      </c>
    </row>
    <row r="27710" spans="1:4">
      <c r="A27710" s="57" t="s">
        <v>64000</v>
      </c>
      <c r="B27710" s="57" t="s">
        <v>12940</v>
      </c>
      <c r="C27710" s="57" t="s">
        <v>64001</v>
      </c>
      <c r="D27710" s="57" t="s">
        <v>64002</v>
      </c>
    </row>
    <row r="27711" spans="1:4">
      <c r="A27711" s="57" t="s">
        <v>64000</v>
      </c>
      <c r="B27711" s="57"/>
      <c r="C27711" s="57" t="s">
        <v>64003</v>
      </c>
      <c r="D27711" s="57" t="s">
        <v>64004</v>
      </c>
    </row>
    <row r="27712" spans="1:4">
      <c r="A27712" s="57" t="s">
        <v>64000</v>
      </c>
      <c r="B27712" s="57"/>
      <c r="C27712" s="57" t="s">
        <v>64005</v>
      </c>
      <c r="D27712" s="57" t="s">
        <v>64006</v>
      </c>
    </row>
    <row r="27713" spans="1:4">
      <c r="A27713" s="57" t="s">
        <v>64000</v>
      </c>
      <c r="B27713" s="57"/>
      <c r="C27713" s="57" t="s">
        <v>64007</v>
      </c>
      <c r="D27713" s="57" t="s">
        <v>64008</v>
      </c>
    </row>
    <row r="27714" spans="1:4">
      <c r="A27714" s="57" t="s">
        <v>64000</v>
      </c>
      <c r="B27714" s="57"/>
      <c r="C27714" s="57" t="s">
        <v>77602</v>
      </c>
      <c r="D27714" s="57" t="s">
        <v>77603</v>
      </c>
    </row>
    <row r="27715" spans="1:4">
      <c r="A27715" s="57" t="s">
        <v>64009</v>
      </c>
      <c r="B27715" s="57" t="s">
        <v>12940</v>
      </c>
      <c r="C27715" s="57" t="s">
        <v>64010</v>
      </c>
      <c r="D27715" s="57" t="s">
        <v>64011</v>
      </c>
    </row>
    <row r="27716" spans="1:4">
      <c r="A27716" s="57" t="s">
        <v>64009</v>
      </c>
      <c r="B27716" s="57"/>
      <c r="C27716" s="57" t="s">
        <v>77604</v>
      </c>
      <c r="D27716" s="57" t="s">
        <v>77605</v>
      </c>
    </row>
    <row r="27717" spans="1:4">
      <c r="A27717" s="57" t="s">
        <v>64012</v>
      </c>
      <c r="B27717" s="57" t="s">
        <v>12940</v>
      </c>
      <c r="C27717" s="57" t="s">
        <v>64013</v>
      </c>
      <c r="D27717" s="57" t="s">
        <v>64014</v>
      </c>
    </row>
    <row r="27718" spans="1:4">
      <c r="A27718" s="57" t="s">
        <v>13783</v>
      </c>
      <c r="B27718" s="57" t="s">
        <v>10936</v>
      </c>
      <c r="C27718" s="57" t="s">
        <v>13784</v>
      </c>
      <c r="D27718" s="57" t="s">
        <v>13785</v>
      </c>
    </row>
    <row r="27719" spans="1:4">
      <c r="A27719" s="57" t="s">
        <v>13783</v>
      </c>
      <c r="B27719" s="57" t="s">
        <v>10936</v>
      </c>
      <c r="C27719" s="57" t="s">
        <v>15730</v>
      </c>
      <c r="D27719" s="57" t="s">
        <v>15731</v>
      </c>
    </row>
    <row r="27720" spans="1:4">
      <c r="A27720" s="57" t="s">
        <v>13786</v>
      </c>
      <c r="B27720" s="57" t="s">
        <v>10757</v>
      </c>
      <c r="C27720" s="57" t="s">
        <v>13787</v>
      </c>
      <c r="D27720" s="57" t="s">
        <v>13788</v>
      </c>
    </row>
    <row r="27721" spans="1:4">
      <c r="A27721" s="57" t="s">
        <v>64015</v>
      </c>
      <c r="B27721" s="57" t="s">
        <v>12940</v>
      </c>
      <c r="C27721" s="57" t="s">
        <v>64016</v>
      </c>
      <c r="D27721" s="57" t="s">
        <v>64017</v>
      </c>
    </row>
    <row r="27722" spans="1:4">
      <c r="A27722" s="57" t="s">
        <v>13789</v>
      </c>
      <c r="B27722" s="57" t="s">
        <v>10930</v>
      </c>
      <c r="C27722" s="57" t="s">
        <v>13790</v>
      </c>
      <c r="D27722" s="57" t="s">
        <v>13791</v>
      </c>
    </row>
    <row r="27723" spans="1:4">
      <c r="A27723" s="57" t="s">
        <v>13789</v>
      </c>
      <c r="B27723" s="57" t="s">
        <v>10930</v>
      </c>
      <c r="C27723" s="57" t="s">
        <v>17736</v>
      </c>
      <c r="D27723" s="57" t="s">
        <v>17737</v>
      </c>
    </row>
    <row r="27724" spans="1:4">
      <c r="A27724" s="57" t="s">
        <v>64018</v>
      </c>
      <c r="B27724" s="57" t="s">
        <v>12940</v>
      </c>
      <c r="C27724" s="57" t="s">
        <v>64019</v>
      </c>
      <c r="D27724" s="57" t="s">
        <v>64020</v>
      </c>
    </row>
    <row r="27725" spans="1:4">
      <c r="A27725" s="57" t="s">
        <v>64021</v>
      </c>
      <c r="B27725" s="57" t="s">
        <v>12940</v>
      </c>
      <c r="C27725" s="57" t="s">
        <v>64022</v>
      </c>
      <c r="D27725" s="57" t="s">
        <v>64023</v>
      </c>
    </row>
    <row r="27726" spans="1:4">
      <c r="A27726" s="57" t="s">
        <v>64021</v>
      </c>
      <c r="B27726" s="57"/>
      <c r="C27726" s="57" t="s">
        <v>64024</v>
      </c>
      <c r="D27726" s="57" t="s">
        <v>64025</v>
      </c>
    </row>
    <row r="27727" spans="1:4">
      <c r="A27727" s="57" t="s">
        <v>64026</v>
      </c>
      <c r="B27727" s="57" t="s">
        <v>12940</v>
      </c>
      <c r="C27727" s="57" t="s">
        <v>64027</v>
      </c>
      <c r="D27727" s="57" t="s">
        <v>64028</v>
      </c>
    </row>
    <row r="27728" spans="1:4">
      <c r="A27728" s="57" t="s">
        <v>64029</v>
      </c>
      <c r="B27728" s="57" t="s">
        <v>12940</v>
      </c>
      <c r="C27728" s="57" t="s">
        <v>64030</v>
      </c>
      <c r="D27728" s="57" t="s">
        <v>64031</v>
      </c>
    </row>
    <row r="27729" spans="1:4">
      <c r="A27729" s="57" t="s">
        <v>64032</v>
      </c>
      <c r="B27729" s="57" t="s">
        <v>12940</v>
      </c>
      <c r="C27729" s="57" t="s">
        <v>64033</v>
      </c>
      <c r="D27729" s="57" t="s">
        <v>64034</v>
      </c>
    </row>
    <row r="27730" spans="1:4">
      <c r="A27730" s="57" t="s">
        <v>13792</v>
      </c>
      <c r="B27730" s="57" t="s">
        <v>10901</v>
      </c>
      <c r="C27730" s="57" t="s">
        <v>13793</v>
      </c>
      <c r="D27730" s="57" t="s">
        <v>13794</v>
      </c>
    </row>
    <row r="27731" spans="1:4">
      <c r="A27731" s="57" t="s">
        <v>64035</v>
      </c>
      <c r="B27731" s="57" t="s">
        <v>12940</v>
      </c>
      <c r="C27731" s="57" t="s">
        <v>64036</v>
      </c>
      <c r="D27731" s="57" t="s">
        <v>64037</v>
      </c>
    </row>
    <row r="27732" spans="1:4">
      <c r="A27732" s="57" t="s">
        <v>64038</v>
      </c>
      <c r="B27732" s="57" t="s">
        <v>12940</v>
      </c>
      <c r="C27732" s="57" t="s">
        <v>64039</v>
      </c>
      <c r="D27732" s="57" t="s">
        <v>64040</v>
      </c>
    </row>
    <row r="27733" spans="1:4">
      <c r="A27733" s="57" t="s">
        <v>64038</v>
      </c>
      <c r="B27733" s="57"/>
      <c r="C27733" s="57" t="s">
        <v>64041</v>
      </c>
      <c r="D27733" s="57" t="s">
        <v>64042</v>
      </c>
    </row>
    <row r="27734" spans="1:4">
      <c r="A27734" s="57" t="s">
        <v>64043</v>
      </c>
      <c r="B27734" s="57" t="s">
        <v>12940</v>
      </c>
      <c r="C27734" s="57" t="s">
        <v>64044</v>
      </c>
      <c r="D27734" s="57" t="s">
        <v>64045</v>
      </c>
    </row>
    <row r="27735" spans="1:4">
      <c r="A27735" s="57" t="s">
        <v>64046</v>
      </c>
      <c r="B27735" s="57" t="s">
        <v>12940</v>
      </c>
      <c r="C27735" s="57" t="s">
        <v>64047</v>
      </c>
      <c r="D27735" s="57" t="s">
        <v>64048</v>
      </c>
    </row>
    <row r="27736" spans="1:4">
      <c r="A27736" s="57" t="s">
        <v>64046</v>
      </c>
      <c r="B27736" s="57"/>
      <c r="C27736" s="57" t="s">
        <v>64049</v>
      </c>
      <c r="D27736" s="57" t="s">
        <v>64050</v>
      </c>
    </row>
    <row r="27737" spans="1:4">
      <c r="A27737" s="57" t="s">
        <v>64051</v>
      </c>
      <c r="B27737" s="57" t="s">
        <v>12940</v>
      </c>
      <c r="C27737" s="57" t="s">
        <v>64052</v>
      </c>
      <c r="D27737" s="57" t="s">
        <v>64053</v>
      </c>
    </row>
    <row r="27738" spans="1:4">
      <c r="A27738" s="57" t="s">
        <v>64051</v>
      </c>
      <c r="B27738" s="57"/>
      <c r="C27738" s="57" t="s">
        <v>64054</v>
      </c>
      <c r="D27738" s="57" t="s">
        <v>64055</v>
      </c>
    </row>
    <row r="27739" spans="1:4">
      <c r="A27739" s="57" t="s">
        <v>64056</v>
      </c>
      <c r="B27739" s="57" t="s">
        <v>12940</v>
      </c>
      <c r="C27739" s="57" t="s">
        <v>64057</v>
      </c>
      <c r="D27739" s="57" t="s">
        <v>19034</v>
      </c>
    </row>
    <row r="27740" spans="1:4">
      <c r="A27740" s="57" t="s">
        <v>64056</v>
      </c>
      <c r="B27740" s="57"/>
      <c r="C27740" s="57" t="s">
        <v>64058</v>
      </c>
      <c r="D27740" s="57" t="s">
        <v>64059</v>
      </c>
    </row>
    <row r="27741" spans="1:4">
      <c r="A27741" s="57" t="s">
        <v>64056</v>
      </c>
      <c r="B27741" s="57"/>
      <c r="C27741" s="57" t="s">
        <v>64060</v>
      </c>
      <c r="D27741" s="57" t="s">
        <v>64061</v>
      </c>
    </row>
    <row r="27742" spans="1:4">
      <c r="A27742" s="57" t="s">
        <v>64062</v>
      </c>
      <c r="B27742" s="57" t="s">
        <v>12940</v>
      </c>
      <c r="C27742" s="57" t="s">
        <v>64063</v>
      </c>
      <c r="D27742" s="57" t="s">
        <v>64064</v>
      </c>
    </row>
    <row r="27743" spans="1:4">
      <c r="A27743" s="57" t="s">
        <v>64062</v>
      </c>
      <c r="B27743" s="57"/>
      <c r="C27743" s="57" t="s">
        <v>64065</v>
      </c>
      <c r="D27743" s="57" t="s">
        <v>19034</v>
      </c>
    </row>
    <row r="27744" spans="1:4">
      <c r="A27744" s="57" t="s">
        <v>64062</v>
      </c>
      <c r="B27744" s="57"/>
      <c r="C27744" s="57" t="s">
        <v>64066</v>
      </c>
      <c r="D27744" s="57" t="s">
        <v>64067</v>
      </c>
    </row>
    <row r="27745" spans="1:4">
      <c r="A27745" s="57" t="s">
        <v>64068</v>
      </c>
      <c r="B27745" s="57" t="s">
        <v>12940</v>
      </c>
      <c r="C27745" s="57" t="s">
        <v>64069</v>
      </c>
      <c r="D27745" s="57" t="s">
        <v>64070</v>
      </c>
    </row>
    <row r="27746" spans="1:4">
      <c r="A27746" s="57" t="s">
        <v>64068</v>
      </c>
      <c r="B27746" s="57"/>
      <c r="C27746" s="57" t="s">
        <v>64071</v>
      </c>
      <c r="D27746" s="57" t="s">
        <v>64072</v>
      </c>
    </row>
    <row r="27747" spans="1:4">
      <c r="A27747" s="57" t="s">
        <v>64073</v>
      </c>
      <c r="B27747" s="57" t="s">
        <v>12940</v>
      </c>
      <c r="C27747" s="57" t="s">
        <v>64074</v>
      </c>
      <c r="D27747" s="57" t="s">
        <v>64075</v>
      </c>
    </row>
    <row r="27748" spans="1:4">
      <c r="A27748" s="57" t="s">
        <v>64076</v>
      </c>
      <c r="B27748" s="57" t="s">
        <v>12940</v>
      </c>
      <c r="C27748" s="57" t="s">
        <v>64077</v>
      </c>
      <c r="D27748" s="57" t="s">
        <v>64078</v>
      </c>
    </row>
    <row r="27749" spans="1:4">
      <c r="A27749" s="57" t="s">
        <v>13797</v>
      </c>
      <c r="B27749" s="57" t="s">
        <v>10899</v>
      </c>
      <c r="C27749" s="57" t="s">
        <v>13798</v>
      </c>
      <c r="D27749" s="57" t="s">
        <v>13799</v>
      </c>
    </row>
    <row r="27750" spans="1:4">
      <c r="A27750" s="57" t="s">
        <v>15732</v>
      </c>
      <c r="B27750" s="57" t="s">
        <v>10899</v>
      </c>
      <c r="C27750" s="57" t="s">
        <v>15733</v>
      </c>
      <c r="D27750" s="57" t="s">
        <v>15734</v>
      </c>
    </row>
    <row r="27751" spans="1:4">
      <c r="A27751" s="57" t="s">
        <v>15732</v>
      </c>
      <c r="B27751" s="57" t="s">
        <v>10899</v>
      </c>
      <c r="C27751" s="57" t="s">
        <v>17738</v>
      </c>
      <c r="D27751" s="57" t="s">
        <v>17739</v>
      </c>
    </row>
    <row r="27752" spans="1:4">
      <c r="A27752" s="57" t="s">
        <v>64079</v>
      </c>
      <c r="B27752" s="57" t="s">
        <v>12940</v>
      </c>
      <c r="C27752" s="57" t="s">
        <v>64080</v>
      </c>
      <c r="D27752" s="57" t="s">
        <v>19034</v>
      </c>
    </row>
    <row r="27753" spans="1:4">
      <c r="A27753" s="57" t="s">
        <v>64081</v>
      </c>
      <c r="B27753" s="57" t="s">
        <v>12940</v>
      </c>
      <c r="C27753" s="57" t="s">
        <v>64082</v>
      </c>
      <c r="D27753" s="57" t="s">
        <v>64083</v>
      </c>
    </row>
    <row r="27754" spans="1:4">
      <c r="A27754" s="57" t="s">
        <v>64081</v>
      </c>
      <c r="B27754" s="57"/>
      <c r="C27754" s="57" t="s">
        <v>64084</v>
      </c>
      <c r="D27754" s="57" t="s">
        <v>64085</v>
      </c>
    </row>
    <row r="27755" spans="1:4">
      <c r="A27755" s="57" t="s">
        <v>64081</v>
      </c>
      <c r="B27755" s="57"/>
      <c r="C27755" s="57" t="s">
        <v>64086</v>
      </c>
      <c r="D27755" s="57" t="s">
        <v>19034</v>
      </c>
    </row>
    <row r="27756" spans="1:4">
      <c r="A27756" s="57" t="s">
        <v>64087</v>
      </c>
      <c r="B27756" s="57" t="s">
        <v>12940</v>
      </c>
      <c r="C27756" s="57" t="s">
        <v>64088</v>
      </c>
      <c r="D27756" s="57" t="s">
        <v>64089</v>
      </c>
    </row>
    <row r="27757" spans="1:4">
      <c r="A27757" s="57" t="s">
        <v>64090</v>
      </c>
      <c r="B27757" s="57" t="s">
        <v>12940</v>
      </c>
      <c r="C27757" s="57" t="s">
        <v>64091</v>
      </c>
      <c r="D27757" s="57" t="s">
        <v>64092</v>
      </c>
    </row>
    <row r="27758" spans="1:4">
      <c r="A27758" s="57" t="s">
        <v>64093</v>
      </c>
      <c r="B27758" s="57" t="s">
        <v>12940</v>
      </c>
      <c r="C27758" s="57" t="s">
        <v>64094</v>
      </c>
      <c r="D27758" s="57" t="s">
        <v>64095</v>
      </c>
    </row>
    <row r="27759" spans="1:4">
      <c r="A27759" s="57" t="s">
        <v>64096</v>
      </c>
      <c r="B27759" s="57" t="s">
        <v>12940</v>
      </c>
      <c r="C27759" s="57" t="s">
        <v>64097</v>
      </c>
      <c r="D27759" s="57" t="s">
        <v>64098</v>
      </c>
    </row>
    <row r="27760" spans="1:4">
      <c r="A27760" s="57" t="s">
        <v>64096</v>
      </c>
      <c r="B27760" s="57"/>
      <c r="C27760" s="57" t="s">
        <v>64099</v>
      </c>
      <c r="D27760" s="57" t="s">
        <v>64100</v>
      </c>
    </row>
    <row r="27761" spans="1:4">
      <c r="A27761" s="57" t="s">
        <v>64096</v>
      </c>
      <c r="B27761" s="57"/>
      <c r="C27761" s="57" t="s">
        <v>74245</v>
      </c>
      <c r="D27761" s="57" t="s">
        <v>74246</v>
      </c>
    </row>
    <row r="27762" spans="1:4">
      <c r="A27762" s="57" t="s">
        <v>64101</v>
      </c>
      <c r="B27762" s="57" t="s">
        <v>12940</v>
      </c>
      <c r="C27762" s="57" t="s">
        <v>64102</v>
      </c>
      <c r="D27762" s="57" t="s">
        <v>64103</v>
      </c>
    </row>
    <row r="27763" spans="1:4">
      <c r="A27763" s="57" t="s">
        <v>64101</v>
      </c>
      <c r="B27763" s="57"/>
      <c r="C27763" s="57" t="s">
        <v>64104</v>
      </c>
      <c r="D27763" s="57" t="s">
        <v>64105</v>
      </c>
    </row>
    <row r="27764" spans="1:4">
      <c r="A27764" s="57" t="s">
        <v>64101</v>
      </c>
      <c r="B27764" s="57"/>
      <c r="C27764" s="57" t="s">
        <v>76861</v>
      </c>
      <c r="D27764" s="57" t="s">
        <v>76862</v>
      </c>
    </row>
    <row r="27765" spans="1:4">
      <c r="A27765" s="57" t="s">
        <v>64106</v>
      </c>
      <c r="B27765" s="57" t="s">
        <v>12940</v>
      </c>
      <c r="C27765" s="57" t="s">
        <v>64107</v>
      </c>
      <c r="D27765" s="57" t="s">
        <v>64108</v>
      </c>
    </row>
    <row r="27766" spans="1:4">
      <c r="A27766" s="57" t="s">
        <v>64109</v>
      </c>
      <c r="B27766" s="57" t="s">
        <v>12940</v>
      </c>
      <c r="C27766" s="57" t="s">
        <v>64110</v>
      </c>
      <c r="D27766" s="57" t="s">
        <v>60852</v>
      </c>
    </row>
    <row r="27767" spans="1:4">
      <c r="A27767" s="57" t="s">
        <v>64109</v>
      </c>
      <c r="B27767" s="57"/>
      <c r="C27767" s="57" t="s">
        <v>64111</v>
      </c>
      <c r="D27767" s="57" t="s">
        <v>60848</v>
      </c>
    </row>
    <row r="27768" spans="1:4">
      <c r="A27768" s="57" t="s">
        <v>64109</v>
      </c>
      <c r="B27768" s="57"/>
      <c r="C27768" s="57" t="s">
        <v>64112</v>
      </c>
      <c r="D27768" s="57" t="s">
        <v>64113</v>
      </c>
    </row>
    <row r="27769" spans="1:4">
      <c r="A27769" s="57" t="s">
        <v>64109</v>
      </c>
      <c r="B27769" s="57"/>
      <c r="C27769" s="57" t="s">
        <v>64114</v>
      </c>
      <c r="D27769" s="57" t="s">
        <v>64115</v>
      </c>
    </row>
    <row r="27770" spans="1:4">
      <c r="A27770" s="57" t="s">
        <v>64116</v>
      </c>
      <c r="B27770" s="57" t="s">
        <v>12940</v>
      </c>
      <c r="C27770" s="57" t="s">
        <v>64117</v>
      </c>
      <c r="D27770" s="57" t="s">
        <v>64118</v>
      </c>
    </row>
    <row r="27771" spans="1:4">
      <c r="A27771" s="57" t="s">
        <v>64119</v>
      </c>
      <c r="B27771" s="57" t="s">
        <v>12940</v>
      </c>
      <c r="C27771" s="57" t="s">
        <v>64120</v>
      </c>
      <c r="D27771" s="57" t="s">
        <v>64121</v>
      </c>
    </row>
    <row r="27772" spans="1:4">
      <c r="A27772" s="57" t="s">
        <v>64122</v>
      </c>
      <c r="B27772" s="57" t="s">
        <v>12940</v>
      </c>
      <c r="C27772" s="57" t="s">
        <v>64123</v>
      </c>
      <c r="D27772" s="57" t="s">
        <v>64124</v>
      </c>
    </row>
    <row r="27773" spans="1:4">
      <c r="A27773" s="57" t="s">
        <v>64122</v>
      </c>
      <c r="B27773" s="57"/>
      <c r="C27773" s="57" t="s">
        <v>64125</v>
      </c>
      <c r="D27773" s="57" t="s">
        <v>64126</v>
      </c>
    </row>
    <row r="27774" spans="1:4">
      <c r="A27774" s="57" t="s">
        <v>64122</v>
      </c>
      <c r="B27774" s="57"/>
      <c r="C27774" s="57" t="s">
        <v>64127</v>
      </c>
      <c r="D27774" s="57" t="s">
        <v>64128</v>
      </c>
    </row>
    <row r="27775" spans="1:4">
      <c r="A27775" s="57" t="s">
        <v>64129</v>
      </c>
      <c r="B27775" s="57" t="s">
        <v>12940</v>
      </c>
      <c r="C27775" s="57" t="s">
        <v>64130</v>
      </c>
      <c r="D27775" s="57" t="s">
        <v>64131</v>
      </c>
    </row>
    <row r="27776" spans="1:4">
      <c r="A27776" s="57" t="s">
        <v>64129</v>
      </c>
      <c r="B27776" s="57"/>
      <c r="C27776" s="57" t="s">
        <v>64132</v>
      </c>
      <c r="D27776" s="57" t="s">
        <v>64133</v>
      </c>
    </row>
    <row r="27777" spans="1:4">
      <c r="A27777" s="57" t="s">
        <v>64134</v>
      </c>
      <c r="B27777" s="57" t="s">
        <v>12940</v>
      </c>
      <c r="C27777" s="57" t="s">
        <v>64135</v>
      </c>
      <c r="D27777" s="57" t="s">
        <v>64136</v>
      </c>
    </row>
    <row r="27778" spans="1:4">
      <c r="A27778" s="57" t="s">
        <v>64137</v>
      </c>
      <c r="B27778" s="57" t="s">
        <v>12940</v>
      </c>
      <c r="C27778" s="57" t="s">
        <v>64138</v>
      </c>
      <c r="D27778" s="57" t="s">
        <v>64139</v>
      </c>
    </row>
    <row r="27779" spans="1:4">
      <c r="A27779" s="57" t="s">
        <v>64140</v>
      </c>
      <c r="B27779" s="57" t="s">
        <v>12940</v>
      </c>
      <c r="C27779" s="57" t="s">
        <v>64141</v>
      </c>
      <c r="D27779" s="57" t="s">
        <v>64142</v>
      </c>
    </row>
    <row r="27780" spans="1:4">
      <c r="A27780" s="57" t="s">
        <v>64143</v>
      </c>
      <c r="B27780" s="57" t="s">
        <v>12940</v>
      </c>
      <c r="C27780" s="57" t="s">
        <v>64144</v>
      </c>
      <c r="D27780" s="57" t="s">
        <v>64145</v>
      </c>
    </row>
    <row r="27781" spans="1:4">
      <c r="A27781" s="57" t="s">
        <v>64146</v>
      </c>
      <c r="B27781" s="57" t="s">
        <v>12940</v>
      </c>
      <c r="C27781" s="57" t="s">
        <v>64147</v>
      </c>
      <c r="D27781" s="57" t="s">
        <v>64148</v>
      </c>
    </row>
    <row r="27782" spans="1:4">
      <c r="A27782" s="57" t="s">
        <v>64149</v>
      </c>
      <c r="B27782" s="57" t="s">
        <v>12940</v>
      </c>
      <c r="C27782" s="57" t="s">
        <v>64150</v>
      </c>
      <c r="D27782" s="57" t="s">
        <v>64151</v>
      </c>
    </row>
    <row r="27783" spans="1:4">
      <c r="A27783" s="57" t="s">
        <v>13800</v>
      </c>
      <c r="B27783" s="57" t="s">
        <v>10762</v>
      </c>
      <c r="C27783" s="57" t="s">
        <v>13801</v>
      </c>
      <c r="D27783" s="57" t="s">
        <v>13802</v>
      </c>
    </row>
    <row r="27784" spans="1:4">
      <c r="A27784" s="57" t="s">
        <v>13800</v>
      </c>
      <c r="B27784" s="57" t="s">
        <v>10762</v>
      </c>
      <c r="C27784" s="57" t="s">
        <v>13803</v>
      </c>
      <c r="D27784" s="57" t="s">
        <v>13804</v>
      </c>
    </row>
    <row r="27785" spans="1:4">
      <c r="A27785" s="57" t="s">
        <v>64152</v>
      </c>
      <c r="B27785" s="57" t="s">
        <v>12940</v>
      </c>
      <c r="C27785" s="57" t="s">
        <v>64153</v>
      </c>
      <c r="D27785" s="57" t="s">
        <v>64154</v>
      </c>
    </row>
    <row r="27786" spans="1:4">
      <c r="A27786" s="57" t="s">
        <v>64152</v>
      </c>
      <c r="B27786" s="57"/>
      <c r="C27786" s="57" t="s">
        <v>64155</v>
      </c>
      <c r="D27786" s="57" t="s">
        <v>64156</v>
      </c>
    </row>
    <row r="27787" spans="1:4">
      <c r="A27787" s="57" t="s">
        <v>64152</v>
      </c>
      <c r="B27787" s="57"/>
      <c r="C27787" s="57" t="s">
        <v>64157</v>
      </c>
      <c r="D27787" s="57" t="s">
        <v>64158</v>
      </c>
    </row>
    <row r="27788" spans="1:4">
      <c r="A27788" s="57" t="s">
        <v>64152</v>
      </c>
      <c r="B27788" s="57"/>
      <c r="C27788" s="57" t="s">
        <v>64159</v>
      </c>
      <c r="D27788" s="57" t="s">
        <v>64160</v>
      </c>
    </row>
    <row r="27789" spans="1:4">
      <c r="A27789" s="57" t="s">
        <v>64152</v>
      </c>
      <c r="B27789" s="57"/>
      <c r="C27789" s="57" t="s">
        <v>64161</v>
      </c>
      <c r="D27789" s="57" t="s">
        <v>64162</v>
      </c>
    </row>
    <row r="27790" spans="1:4">
      <c r="A27790" s="57" t="s">
        <v>64152</v>
      </c>
      <c r="B27790" s="57"/>
      <c r="C27790" s="57" t="s">
        <v>64163</v>
      </c>
      <c r="D27790" s="57" t="s">
        <v>64164</v>
      </c>
    </row>
    <row r="27791" spans="1:4">
      <c r="A27791" s="57" t="s">
        <v>64152</v>
      </c>
      <c r="B27791" s="57"/>
      <c r="C27791" s="57" t="s">
        <v>64165</v>
      </c>
      <c r="D27791" s="57" t="s">
        <v>64166</v>
      </c>
    </row>
    <row r="27792" spans="1:4">
      <c r="A27792" s="57" t="s">
        <v>64152</v>
      </c>
      <c r="B27792" s="57"/>
      <c r="C27792" s="57" t="s">
        <v>64167</v>
      </c>
      <c r="D27792" s="57" t="s">
        <v>64168</v>
      </c>
    </row>
    <row r="27793" spans="1:4">
      <c r="A27793" s="57" t="s">
        <v>64152</v>
      </c>
      <c r="B27793" s="57"/>
      <c r="C27793" s="57" t="s">
        <v>64169</v>
      </c>
      <c r="D27793" s="57" t="s">
        <v>64170</v>
      </c>
    </row>
    <row r="27794" spans="1:4">
      <c r="A27794" s="57" t="s">
        <v>64152</v>
      </c>
      <c r="B27794" s="57"/>
      <c r="C27794" s="57" t="s">
        <v>64171</v>
      </c>
      <c r="D27794" s="57" t="s">
        <v>64172</v>
      </c>
    </row>
    <row r="27795" spans="1:4">
      <c r="A27795" s="57" t="s">
        <v>64152</v>
      </c>
      <c r="B27795" s="57"/>
      <c r="C27795" s="57" t="s">
        <v>64173</v>
      </c>
      <c r="D27795" s="57" t="s">
        <v>64174</v>
      </c>
    </row>
    <row r="27796" spans="1:4">
      <c r="A27796" s="57" t="s">
        <v>64152</v>
      </c>
      <c r="B27796" s="57"/>
      <c r="C27796" s="57" t="s">
        <v>64175</v>
      </c>
      <c r="D27796" s="57" t="s">
        <v>64176</v>
      </c>
    </row>
    <row r="27797" spans="1:4">
      <c r="A27797" s="57" t="s">
        <v>64152</v>
      </c>
      <c r="B27797" s="57"/>
      <c r="C27797" s="57" t="s">
        <v>75812</v>
      </c>
      <c r="D27797" s="57" t="s">
        <v>75813</v>
      </c>
    </row>
    <row r="27798" spans="1:4">
      <c r="A27798" s="57" t="s">
        <v>64177</v>
      </c>
      <c r="B27798" s="57" t="s">
        <v>12940</v>
      </c>
      <c r="C27798" s="57" t="s">
        <v>64178</v>
      </c>
      <c r="D27798" s="57" t="s">
        <v>64179</v>
      </c>
    </row>
    <row r="27799" spans="1:4">
      <c r="A27799" s="57" t="s">
        <v>64180</v>
      </c>
      <c r="B27799" s="57" t="s">
        <v>12940</v>
      </c>
      <c r="C27799" s="57" t="s">
        <v>64181</v>
      </c>
      <c r="D27799" s="57" t="s">
        <v>64179</v>
      </c>
    </row>
    <row r="27800" spans="1:4">
      <c r="A27800" s="57" t="s">
        <v>64182</v>
      </c>
      <c r="B27800" s="57" t="s">
        <v>12940</v>
      </c>
      <c r="C27800" s="57" t="s">
        <v>64183</v>
      </c>
      <c r="D27800" s="57" t="s">
        <v>64184</v>
      </c>
    </row>
    <row r="27801" spans="1:4">
      <c r="A27801" s="57" t="s">
        <v>64185</v>
      </c>
      <c r="B27801" s="57" t="s">
        <v>12940</v>
      </c>
      <c r="C27801" s="57" t="s">
        <v>64186</v>
      </c>
      <c r="D27801" s="57" t="s">
        <v>64187</v>
      </c>
    </row>
    <row r="27802" spans="1:4">
      <c r="A27802" s="57" t="s">
        <v>75814</v>
      </c>
      <c r="B27802" s="57" t="s">
        <v>12940</v>
      </c>
      <c r="C27802" s="57" t="s">
        <v>21214</v>
      </c>
      <c r="D27802" s="57" t="s">
        <v>75815</v>
      </c>
    </row>
    <row r="27803" spans="1:4">
      <c r="A27803" s="57" t="s">
        <v>13805</v>
      </c>
      <c r="B27803" s="57" t="s">
        <v>74304</v>
      </c>
      <c r="C27803" s="57" t="s">
        <v>13806</v>
      </c>
      <c r="D27803" s="57" t="s">
        <v>13807</v>
      </c>
    </row>
    <row r="27804" spans="1:4">
      <c r="A27804" s="57" t="s">
        <v>64188</v>
      </c>
      <c r="B27804" s="57" t="s">
        <v>12940</v>
      </c>
      <c r="C27804" s="57" t="s">
        <v>64189</v>
      </c>
      <c r="D27804" s="57" t="s">
        <v>64190</v>
      </c>
    </row>
    <row r="27805" spans="1:4">
      <c r="A27805" s="57" t="s">
        <v>64191</v>
      </c>
      <c r="B27805" s="57" t="s">
        <v>12940</v>
      </c>
      <c r="C27805" s="57" t="s">
        <v>64192</v>
      </c>
      <c r="D27805" s="57" t="s">
        <v>64193</v>
      </c>
    </row>
    <row r="27806" spans="1:4">
      <c r="A27806" s="57" t="s">
        <v>64194</v>
      </c>
      <c r="B27806" s="57" t="s">
        <v>12940</v>
      </c>
      <c r="C27806" s="57" t="s">
        <v>64195</v>
      </c>
      <c r="D27806" s="57" t="s">
        <v>64196</v>
      </c>
    </row>
    <row r="27807" spans="1:4">
      <c r="A27807" s="57" t="s">
        <v>75816</v>
      </c>
      <c r="B27807" s="57" t="s">
        <v>12940</v>
      </c>
      <c r="C27807" s="57" t="s">
        <v>75817</v>
      </c>
      <c r="D27807" s="57" t="s">
        <v>75818</v>
      </c>
    </row>
    <row r="27808" spans="1:4">
      <c r="A27808" s="57" t="s">
        <v>13808</v>
      </c>
      <c r="B27808" s="57" t="s">
        <v>10579</v>
      </c>
      <c r="C27808" s="57" t="s">
        <v>13809</v>
      </c>
      <c r="D27808" s="57" t="s">
        <v>13810</v>
      </c>
    </row>
    <row r="27809" spans="1:4">
      <c r="A27809" s="57" t="s">
        <v>64197</v>
      </c>
      <c r="B27809" s="57" t="s">
        <v>12940</v>
      </c>
      <c r="C27809" s="57" t="s">
        <v>64198</v>
      </c>
      <c r="D27809" s="57" t="s">
        <v>19034</v>
      </c>
    </row>
    <row r="27810" spans="1:4">
      <c r="A27810" s="57" t="s">
        <v>64199</v>
      </c>
      <c r="B27810" s="57" t="s">
        <v>12940</v>
      </c>
      <c r="C27810" s="57" t="s">
        <v>64200</v>
      </c>
      <c r="D27810" s="57" t="s">
        <v>64201</v>
      </c>
    </row>
    <row r="27811" spans="1:4">
      <c r="A27811" s="57" t="s">
        <v>64199</v>
      </c>
      <c r="B27811" s="57"/>
      <c r="C27811" s="57" t="s">
        <v>64202</v>
      </c>
      <c r="D27811" s="57" t="s">
        <v>64203</v>
      </c>
    </row>
    <row r="27812" spans="1:4">
      <c r="A27812" s="57" t="s">
        <v>64199</v>
      </c>
      <c r="B27812" s="57"/>
      <c r="C27812" s="57" t="s">
        <v>64204</v>
      </c>
      <c r="D27812" s="57" t="s">
        <v>64205</v>
      </c>
    </row>
    <row r="27813" spans="1:4">
      <c r="A27813" s="57" t="s">
        <v>64206</v>
      </c>
      <c r="B27813" s="57" t="s">
        <v>12940</v>
      </c>
      <c r="C27813" s="57" t="s">
        <v>64207</v>
      </c>
      <c r="D27813" s="57" t="s">
        <v>64208</v>
      </c>
    </row>
    <row r="27814" spans="1:4">
      <c r="A27814" s="57" t="s">
        <v>13811</v>
      </c>
      <c r="B27814" s="57" t="s">
        <v>10631</v>
      </c>
      <c r="C27814" s="57" t="s">
        <v>13812</v>
      </c>
      <c r="D27814" s="57" t="s">
        <v>13813</v>
      </c>
    </row>
    <row r="27815" spans="1:4">
      <c r="A27815" s="57" t="s">
        <v>13811</v>
      </c>
      <c r="B27815" s="57" t="s">
        <v>10631</v>
      </c>
      <c r="C27815" s="57" t="s">
        <v>15735</v>
      </c>
      <c r="D27815" s="57" t="s">
        <v>15736</v>
      </c>
    </row>
    <row r="27816" spans="1:4">
      <c r="A27816" s="57" t="s">
        <v>13811</v>
      </c>
      <c r="B27816" s="57" t="s">
        <v>10631</v>
      </c>
      <c r="C27816" s="57" t="s">
        <v>15737</v>
      </c>
      <c r="D27816" s="57" t="s">
        <v>15738</v>
      </c>
    </row>
    <row r="27817" spans="1:4">
      <c r="A27817" s="57" t="s">
        <v>13811</v>
      </c>
      <c r="B27817" s="57" t="s">
        <v>10631</v>
      </c>
      <c r="C27817" s="57" t="s">
        <v>64209</v>
      </c>
      <c r="D27817" s="57" t="s">
        <v>75819</v>
      </c>
    </row>
    <row r="27818" spans="1:4">
      <c r="A27818" s="57" t="s">
        <v>13811</v>
      </c>
      <c r="B27818" s="57" t="s">
        <v>10631</v>
      </c>
      <c r="C27818" s="57" t="s">
        <v>75820</v>
      </c>
      <c r="D27818" s="57" t="s">
        <v>75821</v>
      </c>
    </row>
    <row r="27819" spans="1:4">
      <c r="A27819" s="57" t="s">
        <v>13811</v>
      </c>
      <c r="B27819" s="57" t="s">
        <v>10631</v>
      </c>
      <c r="C27819" s="57" t="s">
        <v>75822</v>
      </c>
      <c r="D27819" s="57" t="s">
        <v>75823</v>
      </c>
    </row>
    <row r="27820" spans="1:4">
      <c r="A27820" s="57" t="s">
        <v>64210</v>
      </c>
      <c r="B27820" s="57" t="s">
        <v>10631</v>
      </c>
      <c r="C27820" s="57" t="s">
        <v>64211</v>
      </c>
      <c r="D27820" s="57" t="s">
        <v>64212</v>
      </c>
    </row>
    <row r="27821" spans="1:4">
      <c r="A27821" s="57" t="s">
        <v>64210</v>
      </c>
      <c r="B27821" s="57" t="s">
        <v>10631</v>
      </c>
      <c r="C27821" s="57" t="s">
        <v>75824</v>
      </c>
      <c r="D27821" s="57" t="s">
        <v>75825</v>
      </c>
    </row>
    <row r="27822" spans="1:4">
      <c r="A27822" s="57" t="s">
        <v>64213</v>
      </c>
      <c r="B27822" s="57" t="s">
        <v>12940</v>
      </c>
      <c r="C27822" s="57" t="s">
        <v>64214</v>
      </c>
      <c r="D27822" s="57" t="s">
        <v>64215</v>
      </c>
    </row>
    <row r="27823" spans="1:4">
      <c r="A27823" s="57" t="s">
        <v>13814</v>
      </c>
      <c r="B27823" s="57" t="s">
        <v>10645</v>
      </c>
      <c r="C27823" s="57" t="s">
        <v>13815</v>
      </c>
      <c r="D27823" s="57" t="s">
        <v>13816</v>
      </c>
    </row>
    <row r="27824" spans="1:4">
      <c r="A27824" s="57" t="s">
        <v>13814</v>
      </c>
      <c r="B27824" s="57" t="s">
        <v>10645</v>
      </c>
      <c r="C27824" s="57" t="s">
        <v>13817</v>
      </c>
      <c r="D27824" s="57" t="s">
        <v>13818</v>
      </c>
    </row>
    <row r="27825" spans="1:4">
      <c r="A27825" s="57" t="s">
        <v>13814</v>
      </c>
      <c r="B27825" s="57" t="s">
        <v>10645</v>
      </c>
      <c r="C27825" s="57" t="s">
        <v>13819</v>
      </c>
      <c r="D27825" s="57" t="s">
        <v>13820</v>
      </c>
    </row>
    <row r="27826" spans="1:4">
      <c r="A27826" s="57" t="s">
        <v>64216</v>
      </c>
      <c r="B27826" s="57" t="s">
        <v>12940</v>
      </c>
      <c r="C27826" s="57" t="s">
        <v>64217</v>
      </c>
      <c r="D27826" s="57" t="s">
        <v>64218</v>
      </c>
    </row>
    <row r="27827" spans="1:4">
      <c r="A27827" s="57" t="s">
        <v>13821</v>
      </c>
      <c r="B27827" s="57" t="s">
        <v>10882</v>
      </c>
      <c r="C27827" s="57" t="s">
        <v>13822</v>
      </c>
      <c r="D27827" s="57" t="s">
        <v>13823</v>
      </c>
    </row>
    <row r="27828" spans="1:4">
      <c r="A27828" s="57" t="s">
        <v>64219</v>
      </c>
      <c r="B27828" s="57" t="s">
        <v>12940</v>
      </c>
      <c r="C27828" s="57" t="s">
        <v>64220</v>
      </c>
      <c r="D27828" s="57" t="s">
        <v>64221</v>
      </c>
    </row>
    <row r="27829" spans="1:4">
      <c r="A27829" s="57" t="s">
        <v>64219</v>
      </c>
      <c r="B27829" s="57"/>
      <c r="C27829" s="57" t="s">
        <v>64222</v>
      </c>
      <c r="D27829" s="57" t="s">
        <v>64223</v>
      </c>
    </row>
    <row r="27830" spans="1:4">
      <c r="A27830" s="57" t="s">
        <v>64224</v>
      </c>
      <c r="B27830" s="57" t="s">
        <v>12940</v>
      </c>
      <c r="C27830" s="57" t="s">
        <v>64225</v>
      </c>
      <c r="D27830" s="57" t="s">
        <v>64226</v>
      </c>
    </row>
    <row r="27831" spans="1:4">
      <c r="A27831" s="57" t="s">
        <v>64227</v>
      </c>
      <c r="B27831" s="57" t="s">
        <v>12940</v>
      </c>
      <c r="C27831" s="57" t="s">
        <v>64228</v>
      </c>
      <c r="D27831" s="57" t="s">
        <v>64229</v>
      </c>
    </row>
    <row r="27832" spans="1:4">
      <c r="A27832" s="57" t="s">
        <v>64230</v>
      </c>
      <c r="B27832" s="57" t="s">
        <v>12940</v>
      </c>
      <c r="C27832" s="57" t="s">
        <v>64231</v>
      </c>
      <c r="D27832" s="57" t="s">
        <v>64232</v>
      </c>
    </row>
    <row r="27833" spans="1:4">
      <c r="A27833" s="57" t="s">
        <v>64230</v>
      </c>
      <c r="B27833" s="57"/>
      <c r="C27833" s="57" t="s">
        <v>64233</v>
      </c>
      <c r="D27833" s="57" t="s">
        <v>64234</v>
      </c>
    </row>
    <row r="27834" spans="1:4">
      <c r="A27834" s="57" t="s">
        <v>17740</v>
      </c>
      <c r="B27834" s="57" t="s">
        <v>16457</v>
      </c>
      <c r="C27834" s="57" t="s">
        <v>17741</v>
      </c>
      <c r="D27834" s="57" t="s">
        <v>17742</v>
      </c>
    </row>
    <row r="27835" spans="1:4">
      <c r="A27835" s="57" t="s">
        <v>75826</v>
      </c>
      <c r="B27835" s="57" t="s">
        <v>12940</v>
      </c>
      <c r="C27835" s="57" t="s">
        <v>75827</v>
      </c>
      <c r="D27835" s="57" t="s">
        <v>75828</v>
      </c>
    </row>
    <row r="27836" spans="1:4">
      <c r="A27836" s="57" t="s">
        <v>64235</v>
      </c>
      <c r="B27836" s="57" t="s">
        <v>12940</v>
      </c>
      <c r="C27836" s="57" t="s">
        <v>64236</v>
      </c>
      <c r="D27836" s="57" t="s">
        <v>64237</v>
      </c>
    </row>
    <row r="27837" spans="1:4">
      <c r="A27837" s="57" t="s">
        <v>64235</v>
      </c>
      <c r="B27837" s="57"/>
      <c r="C27837" s="57" t="s">
        <v>64238</v>
      </c>
      <c r="D27837" s="57" t="s">
        <v>64239</v>
      </c>
    </row>
    <row r="27838" spans="1:4">
      <c r="A27838" s="57" t="s">
        <v>13824</v>
      </c>
      <c r="B27838" s="57" t="s">
        <v>10682</v>
      </c>
      <c r="C27838" s="57" t="s">
        <v>13825</v>
      </c>
      <c r="D27838" s="57" t="s">
        <v>13826</v>
      </c>
    </row>
    <row r="27839" spans="1:4">
      <c r="A27839" s="57" t="s">
        <v>64240</v>
      </c>
      <c r="B27839" s="57" t="s">
        <v>12940</v>
      </c>
      <c r="C27839" s="57" t="s">
        <v>64241</v>
      </c>
      <c r="D27839" s="57" t="s">
        <v>49181</v>
      </c>
    </row>
    <row r="27840" spans="1:4">
      <c r="A27840" s="57" t="s">
        <v>64242</v>
      </c>
      <c r="B27840" s="57" t="s">
        <v>12940</v>
      </c>
      <c r="C27840" s="57" t="s">
        <v>64243</v>
      </c>
      <c r="D27840" s="57" t="s">
        <v>64244</v>
      </c>
    </row>
    <row r="27841" spans="1:4">
      <c r="A27841" s="57" t="s">
        <v>64245</v>
      </c>
      <c r="B27841" s="57" t="s">
        <v>12940</v>
      </c>
      <c r="C27841" s="57" t="s">
        <v>64246</v>
      </c>
      <c r="D27841" s="57" t="s">
        <v>64247</v>
      </c>
    </row>
    <row r="27842" spans="1:4">
      <c r="A27842" s="57" t="s">
        <v>64248</v>
      </c>
      <c r="B27842" s="57" t="s">
        <v>12940</v>
      </c>
      <c r="C27842" s="57" t="s">
        <v>64249</v>
      </c>
      <c r="D27842" s="57" t="s">
        <v>64250</v>
      </c>
    </row>
    <row r="27843" spans="1:4">
      <c r="A27843" s="57" t="s">
        <v>64248</v>
      </c>
      <c r="B27843" s="57"/>
      <c r="C27843" s="57" t="s">
        <v>64251</v>
      </c>
      <c r="D27843" s="57" t="s">
        <v>64252</v>
      </c>
    </row>
    <row r="27844" spans="1:4">
      <c r="A27844" s="57" t="s">
        <v>13827</v>
      </c>
      <c r="B27844" s="57" t="s">
        <v>10723</v>
      </c>
      <c r="C27844" s="57" t="s">
        <v>13828</v>
      </c>
      <c r="D27844" s="57" t="s">
        <v>13829</v>
      </c>
    </row>
    <row r="27845" spans="1:4">
      <c r="A27845" s="57" t="s">
        <v>64253</v>
      </c>
      <c r="B27845" s="57" t="s">
        <v>12940</v>
      </c>
      <c r="C27845" s="57" t="s">
        <v>64254</v>
      </c>
      <c r="D27845" s="57" t="s">
        <v>64255</v>
      </c>
    </row>
    <row r="27846" spans="1:4">
      <c r="A27846" s="57" t="s">
        <v>64253</v>
      </c>
      <c r="B27846" s="57"/>
      <c r="C27846" s="57" t="s">
        <v>64256</v>
      </c>
      <c r="D27846" s="57" t="s">
        <v>64257</v>
      </c>
    </row>
    <row r="27847" spans="1:4">
      <c r="A27847" s="57" t="s">
        <v>64253</v>
      </c>
      <c r="B27847" s="57"/>
      <c r="C27847" s="57" t="s">
        <v>75829</v>
      </c>
      <c r="D27847" s="57" t="s">
        <v>75830</v>
      </c>
    </row>
    <row r="27848" spans="1:4">
      <c r="A27848" s="57" t="s">
        <v>64258</v>
      </c>
      <c r="B27848" s="57" t="s">
        <v>12940</v>
      </c>
      <c r="C27848" s="57" t="s">
        <v>64259</v>
      </c>
      <c r="D27848" s="57" t="s">
        <v>64260</v>
      </c>
    </row>
    <row r="27849" spans="1:4">
      <c r="A27849" s="57" t="s">
        <v>64261</v>
      </c>
      <c r="B27849" s="57" t="s">
        <v>12940</v>
      </c>
      <c r="C27849" s="57" t="s">
        <v>64264</v>
      </c>
      <c r="D27849" s="57" t="s">
        <v>64265</v>
      </c>
    </row>
    <row r="27850" spans="1:4">
      <c r="A27850" s="57" t="s">
        <v>64261</v>
      </c>
      <c r="B27850" s="57"/>
      <c r="C27850" s="57" t="s">
        <v>64268</v>
      </c>
      <c r="D27850" s="57" t="s">
        <v>64269</v>
      </c>
    </row>
    <row r="27851" spans="1:4">
      <c r="A27851" s="57" t="s">
        <v>64261</v>
      </c>
      <c r="B27851" s="57"/>
      <c r="C27851" s="57" t="s">
        <v>64270</v>
      </c>
      <c r="D27851" s="57" t="s">
        <v>64271</v>
      </c>
    </row>
    <row r="27852" spans="1:4">
      <c r="A27852" s="57" t="s">
        <v>64261</v>
      </c>
      <c r="B27852" s="57"/>
      <c r="C27852" s="57" t="s">
        <v>64272</v>
      </c>
      <c r="D27852" s="57" t="s">
        <v>64273</v>
      </c>
    </row>
    <row r="27853" spans="1:4">
      <c r="A27853" s="57" t="s">
        <v>17743</v>
      </c>
      <c r="B27853" s="57" t="s">
        <v>16317</v>
      </c>
      <c r="C27853" s="57" t="s">
        <v>17744</v>
      </c>
      <c r="D27853" s="57" t="s">
        <v>17745</v>
      </c>
    </row>
    <row r="27854" spans="1:4">
      <c r="A27854" s="57" t="s">
        <v>17743</v>
      </c>
      <c r="B27854" s="57" t="s">
        <v>16317</v>
      </c>
      <c r="C27854" s="57" t="s">
        <v>17746</v>
      </c>
      <c r="D27854" s="57" t="s">
        <v>17745</v>
      </c>
    </row>
    <row r="27855" spans="1:4">
      <c r="A27855" s="57" t="s">
        <v>64274</v>
      </c>
      <c r="B27855" s="57" t="s">
        <v>12940</v>
      </c>
      <c r="C27855" s="57" t="s">
        <v>64275</v>
      </c>
      <c r="D27855" s="57" t="s">
        <v>64276</v>
      </c>
    </row>
    <row r="27856" spans="1:4">
      <c r="A27856" s="57" t="s">
        <v>64277</v>
      </c>
      <c r="B27856" s="57" t="s">
        <v>12940</v>
      </c>
      <c r="C27856" s="57" t="s">
        <v>64278</v>
      </c>
      <c r="D27856" s="57" t="s">
        <v>64279</v>
      </c>
    </row>
    <row r="27857" spans="1:4">
      <c r="A27857" s="57" t="s">
        <v>64280</v>
      </c>
      <c r="B27857" s="57" t="s">
        <v>12940</v>
      </c>
      <c r="C27857" s="57" t="s">
        <v>64281</v>
      </c>
      <c r="D27857" s="57" t="s">
        <v>64282</v>
      </c>
    </row>
    <row r="27858" spans="1:4">
      <c r="A27858" s="57" t="s">
        <v>64283</v>
      </c>
      <c r="B27858" s="57" t="s">
        <v>12940</v>
      </c>
      <c r="C27858" s="57" t="s">
        <v>64284</v>
      </c>
      <c r="D27858" s="57" t="s">
        <v>64285</v>
      </c>
    </row>
    <row r="27859" spans="1:4">
      <c r="A27859" s="57" t="s">
        <v>64283</v>
      </c>
      <c r="B27859" s="57"/>
      <c r="C27859" s="57" t="s">
        <v>64286</v>
      </c>
      <c r="D27859" s="57" t="s">
        <v>64287</v>
      </c>
    </row>
    <row r="27860" spans="1:4">
      <c r="A27860" s="57" t="s">
        <v>13830</v>
      </c>
      <c r="B27860" s="57" t="s">
        <v>10495</v>
      </c>
      <c r="C27860" s="57" t="s">
        <v>13831</v>
      </c>
      <c r="D27860" s="57" t="s">
        <v>13832</v>
      </c>
    </row>
    <row r="27861" spans="1:4">
      <c r="A27861" s="57" t="s">
        <v>13833</v>
      </c>
      <c r="B27861" s="57" t="s">
        <v>10493</v>
      </c>
      <c r="C27861" s="57" t="s">
        <v>13834</v>
      </c>
      <c r="D27861" s="57" t="s">
        <v>13835</v>
      </c>
    </row>
    <row r="27862" spans="1:4">
      <c r="A27862" s="57" t="s">
        <v>64288</v>
      </c>
      <c r="B27862" s="57" t="s">
        <v>12940</v>
      </c>
      <c r="C27862" s="57" t="s">
        <v>64289</v>
      </c>
      <c r="D27862" s="57" t="s">
        <v>2847</v>
      </c>
    </row>
    <row r="27863" spans="1:4">
      <c r="A27863" s="57" t="s">
        <v>64290</v>
      </c>
      <c r="B27863" s="57" t="s">
        <v>12940</v>
      </c>
      <c r="C27863" s="57" t="s">
        <v>64291</v>
      </c>
      <c r="D27863" s="57" t="s">
        <v>64292</v>
      </c>
    </row>
    <row r="27864" spans="1:4">
      <c r="A27864" s="57" t="s">
        <v>64290</v>
      </c>
      <c r="B27864" s="57"/>
      <c r="C27864" s="57" t="s">
        <v>64293</v>
      </c>
      <c r="D27864" s="57" t="s">
        <v>64292</v>
      </c>
    </row>
    <row r="27865" spans="1:4">
      <c r="A27865" s="57" t="s">
        <v>64290</v>
      </c>
      <c r="B27865" s="57"/>
      <c r="C27865" s="57" t="s">
        <v>64294</v>
      </c>
      <c r="D27865" s="57" t="s">
        <v>64295</v>
      </c>
    </row>
    <row r="27866" spans="1:4">
      <c r="A27866" s="57" t="s">
        <v>64290</v>
      </c>
      <c r="B27866" s="57"/>
      <c r="C27866" s="57" t="s">
        <v>64296</v>
      </c>
      <c r="D27866" s="57" t="s">
        <v>64297</v>
      </c>
    </row>
    <row r="27867" spans="1:4">
      <c r="A27867" s="57" t="s">
        <v>64290</v>
      </c>
      <c r="B27867" s="57"/>
      <c r="C27867" s="57" t="s">
        <v>64298</v>
      </c>
      <c r="D27867" s="57" t="s">
        <v>64297</v>
      </c>
    </row>
    <row r="27868" spans="1:4">
      <c r="A27868" s="57" t="s">
        <v>64290</v>
      </c>
      <c r="B27868" s="57"/>
      <c r="C27868" s="57" t="s">
        <v>64299</v>
      </c>
      <c r="D27868" s="57" t="s">
        <v>64300</v>
      </c>
    </row>
    <row r="27869" spans="1:4">
      <c r="A27869" s="57" t="s">
        <v>64290</v>
      </c>
      <c r="B27869" s="57"/>
      <c r="C27869" s="57" t="s">
        <v>64301</v>
      </c>
      <c r="D27869" s="57" t="s">
        <v>64300</v>
      </c>
    </row>
    <row r="27870" spans="1:4">
      <c r="A27870" s="57" t="s">
        <v>64290</v>
      </c>
      <c r="B27870" s="57"/>
      <c r="C27870" s="57" t="s">
        <v>64302</v>
      </c>
      <c r="D27870" s="57" t="s">
        <v>64292</v>
      </c>
    </row>
    <row r="27871" spans="1:4">
      <c r="A27871" s="57" t="s">
        <v>64290</v>
      </c>
      <c r="B27871" s="57"/>
      <c r="C27871" s="57" t="s">
        <v>64303</v>
      </c>
      <c r="D27871" s="57" t="s">
        <v>64297</v>
      </c>
    </row>
    <row r="27872" spans="1:4">
      <c r="A27872" s="57" t="s">
        <v>64290</v>
      </c>
      <c r="B27872" s="57"/>
      <c r="C27872" s="57" t="s">
        <v>64305</v>
      </c>
      <c r="D27872" s="57" t="s">
        <v>76863</v>
      </c>
    </row>
    <row r="27873" spans="1:4">
      <c r="A27873" s="57" t="s">
        <v>64290</v>
      </c>
      <c r="B27873" s="57"/>
      <c r="C27873" s="57" t="s">
        <v>60727</v>
      </c>
      <c r="D27873" s="57" t="s">
        <v>76864</v>
      </c>
    </row>
    <row r="27874" spans="1:4">
      <c r="A27874" s="57" t="s">
        <v>64290</v>
      </c>
      <c r="B27874" s="57"/>
      <c r="C27874" s="57" t="s">
        <v>76336</v>
      </c>
      <c r="D27874" s="57" t="s">
        <v>77606</v>
      </c>
    </row>
    <row r="27875" spans="1:4">
      <c r="A27875" s="57" t="s">
        <v>64290</v>
      </c>
      <c r="B27875" s="57"/>
      <c r="C27875" s="57" t="s">
        <v>76089</v>
      </c>
      <c r="D27875" s="57" t="s">
        <v>77607</v>
      </c>
    </row>
    <row r="27876" spans="1:4">
      <c r="A27876" s="57" t="s">
        <v>64306</v>
      </c>
      <c r="B27876" s="57" t="s">
        <v>12940</v>
      </c>
      <c r="C27876" s="57" t="s">
        <v>64307</v>
      </c>
      <c r="D27876" s="57" t="s">
        <v>64308</v>
      </c>
    </row>
    <row r="27877" spans="1:4">
      <c r="A27877" s="57" t="s">
        <v>64306</v>
      </c>
      <c r="B27877" s="57"/>
      <c r="C27877" s="57" t="s">
        <v>64309</v>
      </c>
      <c r="D27877" s="57" t="s">
        <v>64308</v>
      </c>
    </row>
    <row r="27878" spans="1:4">
      <c r="A27878" s="57" t="s">
        <v>64306</v>
      </c>
      <c r="B27878" s="57"/>
      <c r="C27878" s="57" t="s">
        <v>64310</v>
      </c>
      <c r="D27878" s="57" t="s">
        <v>41184</v>
      </c>
    </row>
    <row r="27879" spans="1:4">
      <c r="A27879" s="57" t="s">
        <v>64306</v>
      </c>
      <c r="B27879" s="57"/>
      <c r="C27879" s="57" t="s">
        <v>64311</v>
      </c>
      <c r="D27879" s="57" t="s">
        <v>64312</v>
      </c>
    </row>
    <row r="27880" spans="1:4">
      <c r="A27880" s="57" t="s">
        <v>64306</v>
      </c>
      <c r="B27880" s="57"/>
      <c r="C27880" s="57" t="s">
        <v>64313</v>
      </c>
      <c r="D27880" s="57" t="s">
        <v>18617</v>
      </c>
    </row>
    <row r="27881" spans="1:4">
      <c r="A27881" s="57" t="s">
        <v>64306</v>
      </c>
      <c r="B27881" s="57"/>
      <c r="C27881" s="57" t="s">
        <v>64314</v>
      </c>
      <c r="D27881" s="57" t="s">
        <v>64292</v>
      </c>
    </row>
    <row r="27882" spans="1:4">
      <c r="A27882" s="57" t="s">
        <v>64306</v>
      </c>
      <c r="B27882" s="57"/>
      <c r="C27882" s="57" t="s">
        <v>64315</v>
      </c>
      <c r="D27882" s="57" t="s">
        <v>64316</v>
      </c>
    </row>
    <row r="27883" spans="1:4">
      <c r="A27883" s="57" t="s">
        <v>64306</v>
      </c>
      <c r="B27883" s="57"/>
      <c r="C27883" s="57" t="s">
        <v>64317</v>
      </c>
      <c r="D27883" s="57" t="s">
        <v>64318</v>
      </c>
    </row>
    <row r="27884" spans="1:4">
      <c r="A27884" s="57" t="s">
        <v>64306</v>
      </c>
      <c r="B27884" s="57"/>
      <c r="C27884" s="57" t="s">
        <v>64319</v>
      </c>
      <c r="D27884" s="57" t="s">
        <v>64320</v>
      </c>
    </row>
    <row r="27885" spans="1:4">
      <c r="A27885" s="57" t="s">
        <v>64306</v>
      </c>
      <c r="B27885" s="57"/>
      <c r="C27885" s="57" t="s">
        <v>64321</v>
      </c>
      <c r="D27885" s="57" t="s">
        <v>64322</v>
      </c>
    </row>
    <row r="27886" spans="1:4">
      <c r="A27886" s="57" t="s">
        <v>64306</v>
      </c>
      <c r="B27886" s="57"/>
      <c r="C27886" s="57" t="s">
        <v>64323</v>
      </c>
      <c r="D27886" s="57" t="s">
        <v>64324</v>
      </c>
    </row>
    <row r="27887" spans="1:4">
      <c r="A27887" s="57" t="s">
        <v>64306</v>
      </c>
      <c r="B27887" s="57"/>
      <c r="C27887" s="57" t="s">
        <v>64325</v>
      </c>
      <c r="D27887" s="57" t="s">
        <v>64326</v>
      </c>
    </row>
    <row r="27888" spans="1:4">
      <c r="A27888" s="57" t="s">
        <v>64306</v>
      </c>
      <c r="B27888" s="57"/>
      <c r="C27888" s="57" t="s">
        <v>75831</v>
      </c>
      <c r="D27888" s="57" t="s">
        <v>64292</v>
      </c>
    </row>
    <row r="27889" spans="1:4">
      <c r="A27889" s="57" t="s">
        <v>64327</v>
      </c>
      <c r="B27889" s="57" t="s">
        <v>12940</v>
      </c>
      <c r="C27889" s="57" t="s">
        <v>64328</v>
      </c>
      <c r="D27889" s="57" t="s">
        <v>64329</v>
      </c>
    </row>
    <row r="27890" spans="1:4">
      <c r="A27890" s="57" t="s">
        <v>64327</v>
      </c>
      <c r="B27890" s="57"/>
      <c r="C27890" s="57" t="s">
        <v>75832</v>
      </c>
      <c r="D27890" s="57" t="s">
        <v>75833</v>
      </c>
    </row>
    <row r="27891" spans="1:4">
      <c r="A27891" s="57" t="s">
        <v>64330</v>
      </c>
      <c r="B27891" s="57" t="s">
        <v>12940</v>
      </c>
      <c r="C27891" s="57" t="s">
        <v>64331</v>
      </c>
      <c r="D27891" s="57" t="s">
        <v>64292</v>
      </c>
    </row>
    <row r="27892" spans="1:4">
      <c r="A27892" s="57" t="s">
        <v>64330</v>
      </c>
      <c r="B27892" s="57"/>
      <c r="C27892" s="57" t="s">
        <v>64332</v>
      </c>
      <c r="D27892" s="57" t="s">
        <v>64333</v>
      </c>
    </row>
    <row r="27893" spans="1:4">
      <c r="A27893" s="57" t="s">
        <v>64330</v>
      </c>
      <c r="B27893" s="57"/>
      <c r="C27893" s="57" t="s">
        <v>64334</v>
      </c>
      <c r="D27893" s="57" t="s">
        <v>75834</v>
      </c>
    </row>
    <row r="27894" spans="1:4">
      <c r="A27894" s="57" t="s">
        <v>64330</v>
      </c>
      <c r="B27894" s="57"/>
      <c r="C27894" s="57" t="s">
        <v>64335</v>
      </c>
      <c r="D27894" s="57" t="s">
        <v>64336</v>
      </c>
    </row>
    <row r="27895" spans="1:4">
      <c r="A27895" s="57" t="s">
        <v>64330</v>
      </c>
      <c r="B27895" s="57"/>
      <c r="C27895" s="57" t="s">
        <v>64337</v>
      </c>
      <c r="D27895" s="57" t="s">
        <v>64338</v>
      </c>
    </row>
    <row r="27896" spans="1:4">
      <c r="A27896" s="57" t="s">
        <v>64339</v>
      </c>
      <c r="B27896" s="57" t="s">
        <v>12940</v>
      </c>
      <c r="C27896" s="57" t="s">
        <v>64340</v>
      </c>
      <c r="D27896" s="57" t="s">
        <v>64341</v>
      </c>
    </row>
    <row r="27897" spans="1:4">
      <c r="A27897" s="57" t="s">
        <v>64339</v>
      </c>
      <c r="B27897" s="57"/>
      <c r="C27897" s="57" t="s">
        <v>64342</v>
      </c>
      <c r="D27897" s="57" t="s">
        <v>64341</v>
      </c>
    </row>
    <row r="27898" spans="1:4">
      <c r="A27898" s="57" t="s">
        <v>64343</v>
      </c>
      <c r="B27898" s="57" t="s">
        <v>12940</v>
      </c>
      <c r="C27898" s="57" t="s">
        <v>64344</v>
      </c>
      <c r="D27898" s="57" t="s">
        <v>64345</v>
      </c>
    </row>
    <row r="27899" spans="1:4">
      <c r="A27899" s="57" t="s">
        <v>64346</v>
      </c>
      <c r="B27899" s="57" t="s">
        <v>12940</v>
      </c>
      <c r="C27899" s="57" t="s">
        <v>64347</v>
      </c>
      <c r="D27899" s="57" t="s">
        <v>64348</v>
      </c>
    </row>
    <row r="27900" spans="1:4">
      <c r="A27900" s="57" t="s">
        <v>64349</v>
      </c>
      <c r="B27900" s="57" t="s">
        <v>12940</v>
      </c>
      <c r="C27900" s="57" t="s">
        <v>64350</v>
      </c>
      <c r="D27900" s="57" t="s">
        <v>64351</v>
      </c>
    </row>
    <row r="27901" spans="1:4">
      <c r="A27901" s="57" t="s">
        <v>64352</v>
      </c>
      <c r="B27901" s="57" t="s">
        <v>12940</v>
      </c>
      <c r="C27901" s="57" t="s">
        <v>64353</v>
      </c>
      <c r="D27901" s="57" t="s">
        <v>64354</v>
      </c>
    </row>
    <row r="27902" spans="1:4">
      <c r="A27902" s="57" t="s">
        <v>64355</v>
      </c>
      <c r="B27902" s="57" t="s">
        <v>12940</v>
      </c>
      <c r="C27902" s="57" t="s">
        <v>64356</v>
      </c>
      <c r="D27902" s="57" t="s">
        <v>58209</v>
      </c>
    </row>
    <row r="27903" spans="1:4">
      <c r="A27903" s="57" t="s">
        <v>64355</v>
      </c>
      <c r="B27903" s="57"/>
      <c r="C27903" s="57" t="s">
        <v>64357</v>
      </c>
      <c r="D27903" s="57" t="s">
        <v>58205</v>
      </c>
    </row>
    <row r="27904" spans="1:4">
      <c r="A27904" s="57" t="s">
        <v>64355</v>
      </c>
      <c r="B27904" s="57"/>
      <c r="C27904" s="57" t="s">
        <v>64358</v>
      </c>
      <c r="D27904" s="57" t="s">
        <v>58207</v>
      </c>
    </row>
    <row r="27905" spans="1:4">
      <c r="A27905" s="57" t="s">
        <v>64355</v>
      </c>
      <c r="B27905" s="57"/>
      <c r="C27905" s="57" t="s">
        <v>64359</v>
      </c>
      <c r="D27905" s="57" t="s">
        <v>58211</v>
      </c>
    </row>
    <row r="27906" spans="1:4">
      <c r="A27906" s="57" t="s">
        <v>64355</v>
      </c>
      <c r="B27906" s="57"/>
      <c r="C27906" s="57" t="s">
        <v>64360</v>
      </c>
      <c r="D27906" s="57" t="s">
        <v>64361</v>
      </c>
    </row>
    <row r="27907" spans="1:4">
      <c r="A27907" s="57" t="s">
        <v>64355</v>
      </c>
      <c r="B27907" s="57"/>
      <c r="C27907" s="57" t="s">
        <v>64362</v>
      </c>
      <c r="D27907" s="57" t="s">
        <v>64363</v>
      </c>
    </row>
    <row r="27908" spans="1:4">
      <c r="A27908" s="57" t="s">
        <v>64355</v>
      </c>
      <c r="B27908" s="57"/>
      <c r="C27908" s="57" t="s">
        <v>64364</v>
      </c>
      <c r="D27908" s="57" t="s">
        <v>58215</v>
      </c>
    </row>
    <row r="27909" spans="1:4">
      <c r="A27909" s="57" t="s">
        <v>64355</v>
      </c>
      <c r="B27909" s="57"/>
      <c r="C27909" s="57" t="s">
        <v>64365</v>
      </c>
      <c r="D27909" s="57" t="s">
        <v>64366</v>
      </c>
    </row>
    <row r="27910" spans="1:4">
      <c r="A27910" s="57" t="s">
        <v>64355</v>
      </c>
      <c r="B27910" s="57"/>
      <c r="C27910" s="57" t="s">
        <v>64367</v>
      </c>
      <c r="D27910" s="57" t="s">
        <v>64368</v>
      </c>
    </row>
    <row r="27911" spans="1:4">
      <c r="A27911" s="57" t="s">
        <v>64355</v>
      </c>
      <c r="B27911" s="57"/>
      <c r="C27911" s="57" t="s">
        <v>64369</v>
      </c>
      <c r="D27911" s="57" t="s">
        <v>64370</v>
      </c>
    </row>
    <row r="27912" spans="1:4">
      <c r="A27912" s="57" t="s">
        <v>64371</v>
      </c>
      <c r="B27912" s="57" t="s">
        <v>12940</v>
      </c>
      <c r="C27912" s="57" t="s">
        <v>64372</v>
      </c>
      <c r="D27912" s="57" t="s">
        <v>64373</v>
      </c>
    </row>
    <row r="27913" spans="1:4">
      <c r="A27913" s="57" t="s">
        <v>64371</v>
      </c>
      <c r="B27913" s="57"/>
      <c r="C27913" s="57" t="s">
        <v>64374</v>
      </c>
      <c r="D27913" s="57" t="s">
        <v>64375</v>
      </c>
    </row>
    <row r="27914" spans="1:4">
      <c r="A27914" s="57" t="s">
        <v>64371</v>
      </c>
      <c r="B27914" s="57"/>
      <c r="C27914" s="57" t="s">
        <v>64376</v>
      </c>
      <c r="D27914" s="57" t="s">
        <v>64377</v>
      </c>
    </row>
    <row r="27915" spans="1:4">
      <c r="A27915" s="57" t="s">
        <v>64371</v>
      </c>
      <c r="B27915" s="57"/>
      <c r="C27915" s="57" t="s">
        <v>64378</v>
      </c>
      <c r="D27915" s="57" t="s">
        <v>58600</v>
      </c>
    </row>
    <row r="27916" spans="1:4">
      <c r="A27916" s="57" t="s">
        <v>64371</v>
      </c>
      <c r="B27916" s="57"/>
      <c r="C27916" s="57" t="s">
        <v>64379</v>
      </c>
      <c r="D27916" s="57" t="s">
        <v>58602</v>
      </c>
    </row>
    <row r="27917" spans="1:4">
      <c r="A27917" s="57" t="s">
        <v>64371</v>
      </c>
      <c r="B27917" s="57"/>
      <c r="C27917" s="57" t="s">
        <v>64380</v>
      </c>
      <c r="D27917" s="57" t="s">
        <v>64381</v>
      </c>
    </row>
    <row r="27918" spans="1:4">
      <c r="A27918" s="57" t="s">
        <v>64371</v>
      </c>
      <c r="B27918" s="57"/>
      <c r="C27918" s="57" t="s">
        <v>64382</v>
      </c>
      <c r="D27918" s="57" t="s">
        <v>58602</v>
      </c>
    </row>
    <row r="27919" spans="1:4">
      <c r="A27919" s="57" t="s">
        <v>64371</v>
      </c>
      <c r="B27919" s="57"/>
      <c r="C27919" s="57" t="s">
        <v>64383</v>
      </c>
      <c r="D27919" s="57" t="s">
        <v>64384</v>
      </c>
    </row>
    <row r="27920" spans="1:4">
      <c r="A27920" s="57" t="s">
        <v>64371</v>
      </c>
      <c r="B27920" s="57"/>
      <c r="C27920" s="57" t="s">
        <v>64385</v>
      </c>
      <c r="D27920" s="57" t="s">
        <v>58608</v>
      </c>
    </row>
    <row r="27921" spans="1:4">
      <c r="A27921" s="57" t="s">
        <v>64371</v>
      </c>
      <c r="B27921" s="57"/>
      <c r="C27921" s="57" t="s">
        <v>64386</v>
      </c>
      <c r="D27921" s="57" t="s">
        <v>64387</v>
      </c>
    </row>
    <row r="27922" spans="1:4">
      <c r="A27922" s="57" t="s">
        <v>64388</v>
      </c>
      <c r="B27922" s="57" t="s">
        <v>12940</v>
      </c>
      <c r="C27922" s="57" t="s">
        <v>64389</v>
      </c>
      <c r="D27922" s="57" t="s">
        <v>58371</v>
      </c>
    </row>
    <row r="27923" spans="1:4">
      <c r="A27923" s="57" t="s">
        <v>64388</v>
      </c>
      <c r="B27923" s="57"/>
      <c r="C27923" s="57" t="s">
        <v>64390</v>
      </c>
      <c r="D27923" s="57" t="s">
        <v>58422</v>
      </c>
    </row>
    <row r="27924" spans="1:4">
      <c r="A27924" s="57" t="s">
        <v>64391</v>
      </c>
      <c r="B27924" s="57" t="s">
        <v>12940</v>
      </c>
      <c r="C27924" s="57" t="s">
        <v>64392</v>
      </c>
      <c r="D27924" s="57" t="s">
        <v>64393</v>
      </c>
    </row>
    <row r="27925" spans="1:4">
      <c r="A27925" s="57" t="s">
        <v>64391</v>
      </c>
      <c r="B27925" s="57"/>
      <c r="C27925" s="57" t="s">
        <v>64394</v>
      </c>
      <c r="D27925" s="57" t="s">
        <v>64395</v>
      </c>
    </row>
    <row r="27926" spans="1:4">
      <c r="A27926" s="57" t="s">
        <v>64391</v>
      </c>
      <c r="B27926" s="57"/>
      <c r="C27926" s="57" t="s">
        <v>64396</v>
      </c>
      <c r="D27926" s="57" t="s">
        <v>64397</v>
      </c>
    </row>
    <row r="27927" spans="1:4">
      <c r="A27927" s="57" t="s">
        <v>64398</v>
      </c>
      <c r="B27927" s="57" t="s">
        <v>12940</v>
      </c>
      <c r="C27927" s="57" t="s">
        <v>64399</v>
      </c>
      <c r="D27927" s="57" t="s">
        <v>64400</v>
      </c>
    </row>
    <row r="27928" spans="1:4">
      <c r="A27928" s="57" t="s">
        <v>64401</v>
      </c>
      <c r="B27928" s="57" t="s">
        <v>12940</v>
      </c>
      <c r="C27928" s="57" t="s">
        <v>64402</v>
      </c>
      <c r="D27928" s="57" t="s">
        <v>64403</v>
      </c>
    </row>
    <row r="27929" spans="1:4">
      <c r="A27929" s="57" t="s">
        <v>64404</v>
      </c>
      <c r="B27929" s="57" t="s">
        <v>12940</v>
      </c>
      <c r="C27929" s="57" t="s">
        <v>64405</v>
      </c>
      <c r="D27929" s="57" t="s">
        <v>64406</v>
      </c>
    </row>
    <row r="27930" spans="1:4">
      <c r="A27930" s="57" t="s">
        <v>64404</v>
      </c>
      <c r="B27930" s="57"/>
      <c r="C27930" s="57" t="s">
        <v>64407</v>
      </c>
      <c r="D27930" s="57" t="s">
        <v>64408</v>
      </c>
    </row>
    <row r="27931" spans="1:4">
      <c r="A27931" s="57" t="s">
        <v>64409</v>
      </c>
      <c r="B27931" s="57" t="s">
        <v>12940</v>
      </c>
      <c r="C27931" s="57" t="s">
        <v>64410</v>
      </c>
      <c r="D27931" s="57" t="s">
        <v>64411</v>
      </c>
    </row>
    <row r="27932" spans="1:4">
      <c r="A27932" s="57" t="s">
        <v>64412</v>
      </c>
      <c r="B27932" s="57" t="s">
        <v>12940</v>
      </c>
      <c r="C27932" s="57" t="s">
        <v>64413</v>
      </c>
      <c r="D27932" s="57" t="s">
        <v>64414</v>
      </c>
    </row>
    <row r="27933" spans="1:4">
      <c r="A27933" s="57" t="s">
        <v>64415</v>
      </c>
      <c r="B27933" s="57" t="s">
        <v>12940</v>
      </c>
      <c r="C27933" s="57" t="s">
        <v>64416</v>
      </c>
      <c r="D27933" s="57" t="s">
        <v>40229</v>
      </c>
    </row>
    <row r="27934" spans="1:4">
      <c r="A27934" s="57" t="s">
        <v>64415</v>
      </c>
      <c r="B27934" s="57"/>
      <c r="C27934" s="57" t="s">
        <v>64417</v>
      </c>
      <c r="D27934" s="57" t="s">
        <v>64418</v>
      </c>
    </row>
    <row r="27935" spans="1:4">
      <c r="A27935" s="57" t="s">
        <v>64419</v>
      </c>
      <c r="B27935" s="57" t="s">
        <v>12940</v>
      </c>
      <c r="C27935" s="57" t="s">
        <v>64420</v>
      </c>
      <c r="D27935" s="57" t="s">
        <v>64421</v>
      </c>
    </row>
    <row r="27936" spans="1:4">
      <c r="A27936" s="57" t="s">
        <v>64422</v>
      </c>
      <c r="B27936" s="57" t="s">
        <v>12940</v>
      </c>
      <c r="C27936" s="57" t="s">
        <v>64423</v>
      </c>
      <c r="D27936" s="57" t="s">
        <v>2836</v>
      </c>
    </row>
    <row r="27937" spans="1:4">
      <c r="A27937" s="57" t="s">
        <v>75835</v>
      </c>
      <c r="B27937" s="57" t="s">
        <v>12940</v>
      </c>
      <c r="C27937" s="57" t="s">
        <v>75836</v>
      </c>
      <c r="D27937" s="57" t="s">
        <v>75837</v>
      </c>
    </row>
    <row r="27938" spans="1:4">
      <c r="A27938" s="57" t="s">
        <v>64424</v>
      </c>
      <c r="B27938" s="57" t="s">
        <v>12940</v>
      </c>
      <c r="C27938" s="57" t="s">
        <v>64425</v>
      </c>
      <c r="D27938" s="57" t="s">
        <v>58224</v>
      </c>
    </row>
    <row r="27939" spans="1:4">
      <c r="A27939" s="57" t="s">
        <v>64424</v>
      </c>
      <c r="B27939" s="57"/>
      <c r="C27939" s="57" t="s">
        <v>64426</v>
      </c>
      <c r="D27939" s="57" t="s">
        <v>64427</v>
      </c>
    </row>
    <row r="27940" spans="1:4">
      <c r="A27940" s="57" t="s">
        <v>64424</v>
      </c>
      <c r="B27940" s="57"/>
      <c r="C27940" s="57" t="s">
        <v>64428</v>
      </c>
      <c r="D27940" s="57" t="s">
        <v>64429</v>
      </c>
    </row>
    <row r="27941" spans="1:4">
      <c r="A27941" s="57" t="s">
        <v>64424</v>
      </c>
      <c r="B27941" s="57"/>
      <c r="C27941" s="57" t="s">
        <v>64430</v>
      </c>
      <c r="D27941" s="57" t="s">
        <v>58231</v>
      </c>
    </row>
    <row r="27942" spans="1:4">
      <c r="A27942" s="57" t="s">
        <v>64424</v>
      </c>
      <c r="B27942" s="57"/>
      <c r="C27942" s="57" t="s">
        <v>64431</v>
      </c>
      <c r="D27942" s="57" t="s">
        <v>58233</v>
      </c>
    </row>
    <row r="27943" spans="1:4">
      <c r="A27943" s="57" t="s">
        <v>64424</v>
      </c>
      <c r="B27943" s="57"/>
      <c r="C27943" s="57" t="s">
        <v>64432</v>
      </c>
      <c r="D27943" s="57" t="s">
        <v>58235</v>
      </c>
    </row>
    <row r="27944" spans="1:4">
      <c r="A27944" s="57" t="s">
        <v>64424</v>
      </c>
      <c r="B27944" s="57"/>
      <c r="C27944" s="57" t="s">
        <v>64433</v>
      </c>
      <c r="D27944" s="57" t="s">
        <v>58241</v>
      </c>
    </row>
    <row r="27945" spans="1:4">
      <c r="A27945" s="57" t="s">
        <v>64424</v>
      </c>
      <c r="B27945" s="57"/>
      <c r="C27945" s="57" t="s">
        <v>64434</v>
      </c>
      <c r="D27945" s="57" t="s">
        <v>64435</v>
      </c>
    </row>
    <row r="27946" spans="1:4">
      <c r="A27946" s="57" t="s">
        <v>64424</v>
      </c>
      <c r="B27946" s="57"/>
      <c r="C27946" s="57" t="s">
        <v>64436</v>
      </c>
      <c r="D27946" s="57" t="s">
        <v>64437</v>
      </c>
    </row>
    <row r="27947" spans="1:4">
      <c r="A27947" s="57" t="s">
        <v>64424</v>
      </c>
      <c r="B27947" s="57"/>
      <c r="C27947" s="57" t="s">
        <v>64438</v>
      </c>
      <c r="D27947" s="57" t="s">
        <v>64439</v>
      </c>
    </row>
    <row r="27948" spans="1:4">
      <c r="A27948" s="57" t="s">
        <v>64424</v>
      </c>
      <c r="B27948" s="57"/>
      <c r="C27948" s="57" t="s">
        <v>75838</v>
      </c>
      <c r="D27948" s="57" t="s">
        <v>75839</v>
      </c>
    </row>
    <row r="27949" spans="1:4">
      <c r="A27949" s="57" t="s">
        <v>64424</v>
      </c>
      <c r="B27949" s="57"/>
      <c r="C27949" s="57" t="s">
        <v>75840</v>
      </c>
      <c r="D27949" s="57" t="s">
        <v>75841</v>
      </c>
    </row>
    <row r="27950" spans="1:4">
      <c r="A27950" s="57" t="s">
        <v>64424</v>
      </c>
      <c r="B27950" s="57"/>
      <c r="C27950" s="57" t="s">
        <v>75842</v>
      </c>
      <c r="D27950" s="57" t="s">
        <v>75843</v>
      </c>
    </row>
    <row r="27951" spans="1:4">
      <c r="A27951" s="57" t="s">
        <v>64424</v>
      </c>
      <c r="B27951" s="57"/>
      <c r="C27951" s="57" t="s">
        <v>75844</v>
      </c>
      <c r="D27951" s="57" t="s">
        <v>75845</v>
      </c>
    </row>
    <row r="27952" spans="1:4">
      <c r="A27952" s="57" t="s">
        <v>64440</v>
      </c>
      <c r="B27952" s="57" t="s">
        <v>12940</v>
      </c>
      <c r="C27952" s="57" t="s">
        <v>64441</v>
      </c>
      <c r="D27952" s="57" t="s">
        <v>21375</v>
      </c>
    </row>
    <row r="27953" spans="1:4">
      <c r="A27953" s="57" t="s">
        <v>64440</v>
      </c>
      <c r="B27953" s="57"/>
      <c r="C27953" s="57" t="s">
        <v>64442</v>
      </c>
      <c r="D27953" s="57" t="s">
        <v>64443</v>
      </c>
    </row>
    <row r="27954" spans="1:4">
      <c r="A27954" s="57" t="s">
        <v>64440</v>
      </c>
      <c r="B27954" s="57"/>
      <c r="C27954" s="57" t="s">
        <v>64444</v>
      </c>
      <c r="D27954" s="57" t="s">
        <v>58552</v>
      </c>
    </row>
    <row r="27955" spans="1:4">
      <c r="A27955" s="57" t="s">
        <v>64440</v>
      </c>
      <c r="B27955" s="57"/>
      <c r="C27955" s="57" t="s">
        <v>64445</v>
      </c>
      <c r="D27955" s="57" t="s">
        <v>58346</v>
      </c>
    </row>
    <row r="27956" spans="1:4">
      <c r="A27956" s="57" t="s">
        <v>64440</v>
      </c>
      <c r="B27956" s="57"/>
      <c r="C27956" s="57" t="s">
        <v>64446</v>
      </c>
      <c r="D27956" s="57" t="s">
        <v>64447</v>
      </c>
    </row>
    <row r="27957" spans="1:4">
      <c r="A27957" s="57" t="s">
        <v>64440</v>
      </c>
      <c r="B27957" s="57"/>
      <c r="C27957" s="57" t="s">
        <v>64448</v>
      </c>
      <c r="D27957" s="57" t="s">
        <v>58617</v>
      </c>
    </row>
    <row r="27958" spans="1:4">
      <c r="A27958" s="57" t="s">
        <v>64440</v>
      </c>
      <c r="B27958" s="57"/>
      <c r="C27958" s="57" t="s">
        <v>64449</v>
      </c>
      <c r="D27958" s="57" t="s">
        <v>64450</v>
      </c>
    </row>
    <row r="27959" spans="1:4">
      <c r="A27959" s="57" t="s">
        <v>64451</v>
      </c>
      <c r="B27959" s="57" t="s">
        <v>12940</v>
      </c>
      <c r="C27959" s="57" t="s">
        <v>64452</v>
      </c>
      <c r="D27959" s="57" t="s">
        <v>64453</v>
      </c>
    </row>
    <row r="27960" spans="1:4">
      <c r="A27960" s="57" t="s">
        <v>64451</v>
      </c>
      <c r="B27960" s="57"/>
      <c r="C27960" s="57" t="s">
        <v>64454</v>
      </c>
      <c r="D27960" s="57" t="s">
        <v>58427</v>
      </c>
    </row>
    <row r="27961" spans="1:4">
      <c r="A27961" s="57" t="s">
        <v>64451</v>
      </c>
      <c r="B27961" s="57"/>
      <c r="C27961" s="57" t="s">
        <v>64455</v>
      </c>
      <c r="D27961" s="57" t="s">
        <v>58429</v>
      </c>
    </row>
    <row r="27962" spans="1:4">
      <c r="A27962" s="57" t="s">
        <v>64451</v>
      </c>
      <c r="B27962" s="57"/>
      <c r="C27962" s="57" t="s">
        <v>64456</v>
      </c>
      <c r="D27962" s="57" t="s">
        <v>58431</v>
      </c>
    </row>
    <row r="27963" spans="1:4">
      <c r="A27963" s="57" t="s">
        <v>64451</v>
      </c>
      <c r="B27963" s="57"/>
      <c r="C27963" s="57" t="s">
        <v>64457</v>
      </c>
      <c r="D27963" s="57" t="s">
        <v>64458</v>
      </c>
    </row>
    <row r="27964" spans="1:4">
      <c r="A27964" s="57" t="s">
        <v>64451</v>
      </c>
      <c r="B27964" s="57"/>
      <c r="C27964" s="57" t="s">
        <v>64459</v>
      </c>
      <c r="D27964" s="57" t="s">
        <v>64460</v>
      </c>
    </row>
    <row r="27965" spans="1:4">
      <c r="A27965" s="57" t="s">
        <v>64451</v>
      </c>
      <c r="B27965" s="57"/>
      <c r="C27965" s="57" t="s">
        <v>64461</v>
      </c>
      <c r="D27965" s="57" t="s">
        <v>58437</v>
      </c>
    </row>
    <row r="27966" spans="1:4">
      <c r="A27966" s="57" t="s">
        <v>64462</v>
      </c>
      <c r="B27966" s="57" t="s">
        <v>12940</v>
      </c>
      <c r="C27966" s="57" t="s">
        <v>64463</v>
      </c>
      <c r="D27966" s="57" t="s">
        <v>64393</v>
      </c>
    </row>
    <row r="27967" spans="1:4">
      <c r="A27967" s="57" t="s">
        <v>64462</v>
      </c>
      <c r="B27967" s="57"/>
      <c r="C27967" s="57" t="s">
        <v>64464</v>
      </c>
      <c r="D27967" s="57" t="s">
        <v>64395</v>
      </c>
    </row>
    <row r="27968" spans="1:4">
      <c r="A27968" s="57" t="s">
        <v>64462</v>
      </c>
      <c r="B27968" s="57"/>
      <c r="C27968" s="57" t="s">
        <v>64465</v>
      </c>
      <c r="D27968" s="57" t="s">
        <v>64466</v>
      </c>
    </row>
    <row r="27969" spans="1:4">
      <c r="A27969" s="57" t="s">
        <v>64467</v>
      </c>
      <c r="B27969" s="57" t="s">
        <v>12940</v>
      </c>
      <c r="C27969" s="57" t="s">
        <v>64468</v>
      </c>
      <c r="D27969" s="57" t="s">
        <v>2836</v>
      </c>
    </row>
    <row r="27970" spans="1:4">
      <c r="A27970" s="57" t="s">
        <v>64469</v>
      </c>
      <c r="B27970" s="57" t="s">
        <v>12940</v>
      </c>
      <c r="C27970" s="57" t="s">
        <v>64470</v>
      </c>
      <c r="D27970" s="57" t="s">
        <v>2836</v>
      </c>
    </row>
    <row r="27971" spans="1:4">
      <c r="A27971" s="57" t="s">
        <v>64471</v>
      </c>
      <c r="B27971" s="57" t="s">
        <v>12940</v>
      </c>
      <c r="C27971" s="57" t="s">
        <v>64472</v>
      </c>
      <c r="D27971" s="57" t="s">
        <v>2836</v>
      </c>
    </row>
    <row r="27972" spans="1:4">
      <c r="A27972" s="57" t="s">
        <v>64473</v>
      </c>
      <c r="B27972" s="57" t="s">
        <v>12940</v>
      </c>
      <c r="C27972" s="57" t="s">
        <v>64474</v>
      </c>
      <c r="D27972" s="57" t="s">
        <v>2836</v>
      </c>
    </row>
    <row r="27973" spans="1:4">
      <c r="A27973" s="57" t="s">
        <v>64475</v>
      </c>
      <c r="B27973" s="57" t="s">
        <v>12940</v>
      </c>
      <c r="C27973" s="57" t="s">
        <v>64476</v>
      </c>
      <c r="D27973" s="57" t="s">
        <v>2836</v>
      </c>
    </row>
    <row r="27974" spans="1:4">
      <c r="A27974" s="57" t="s">
        <v>64477</v>
      </c>
      <c r="B27974" s="57" t="s">
        <v>12940</v>
      </c>
      <c r="C27974" s="57" t="s">
        <v>64478</v>
      </c>
      <c r="D27974" s="57" t="s">
        <v>2836</v>
      </c>
    </row>
    <row r="27975" spans="1:4">
      <c r="A27975" s="57" t="s">
        <v>64479</v>
      </c>
      <c r="B27975" s="57" t="s">
        <v>12940</v>
      </c>
      <c r="C27975" s="57" t="s">
        <v>64480</v>
      </c>
      <c r="D27975" s="57" t="s">
        <v>64481</v>
      </c>
    </row>
    <row r="27976" spans="1:4">
      <c r="A27976" s="57" t="s">
        <v>64479</v>
      </c>
      <c r="B27976" s="57"/>
      <c r="C27976" s="57" t="s">
        <v>64482</v>
      </c>
      <c r="D27976" s="57" t="s">
        <v>64483</v>
      </c>
    </row>
    <row r="27977" spans="1:4">
      <c r="A27977" s="57" t="s">
        <v>64479</v>
      </c>
      <c r="B27977" s="57"/>
      <c r="C27977" s="57" t="s">
        <v>64484</v>
      </c>
      <c r="D27977" s="57" t="s">
        <v>64485</v>
      </c>
    </row>
    <row r="27978" spans="1:4">
      <c r="A27978" s="57" t="s">
        <v>64486</v>
      </c>
      <c r="B27978" s="57" t="s">
        <v>12940</v>
      </c>
      <c r="C27978" s="57" t="s">
        <v>64487</v>
      </c>
      <c r="D27978" s="57" t="s">
        <v>2836</v>
      </c>
    </row>
    <row r="27979" spans="1:4">
      <c r="A27979" s="57" t="s">
        <v>64488</v>
      </c>
      <c r="B27979" s="57" t="s">
        <v>12940</v>
      </c>
      <c r="C27979" s="57" t="s">
        <v>64489</v>
      </c>
      <c r="D27979" s="57" t="s">
        <v>2836</v>
      </c>
    </row>
    <row r="27980" spans="1:4">
      <c r="A27980" s="57" t="s">
        <v>64490</v>
      </c>
      <c r="B27980" s="57" t="s">
        <v>12940</v>
      </c>
      <c r="C27980" s="57" t="s">
        <v>64491</v>
      </c>
      <c r="D27980" s="57" t="s">
        <v>64492</v>
      </c>
    </row>
    <row r="27981" spans="1:4">
      <c r="A27981" s="57" t="s">
        <v>64493</v>
      </c>
      <c r="B27981" s="57" t="s">
        <v>12940</v>
      </c>
      <c r="C27981" s="57" t="s">
        <v>64494</v>
      </c>
      <c r="D27981" s="57" t="s">
        <v>2836</v>
      </c>
    </row>
    <row r="27982" spans="1:4">
      <c r="A27982" s="57" t="s">
        <v>64493</v>
      </c>
      <c r="B27982" s="57"/>
      <c r="C27982" s="57" t="s">
        <v>64495</v>
      </c>
      <c r="D27982" s="57" t="s">
        <v>64496</v>
      </c>
    </row>
    <row r="27983" spans="1:4">
      <c r="A27983" s="57" t="s">
        <v>64497</v>
      </c>
      <c r="B27983" s="57" t="s">
        <v>12940</v>
      </c>
      <c r="C27983" s="57" t="s">
        <v>64498</v>
      </c>
      <c r="D27983" s="57" t="s">
        <v>75846</v>
      </c>
    </row>
    <row r="27984" spans="1:4">
      <c r="A27984" s="57" t="s">
        <v>64499</v>
      </c>
      <c r="B27984" s="57" t="s">
        <v>12940</v>
      </c>
      <c r="C27984" s="57" t="s">
        <v>64500</v>
      </c>
      <c r="D27984" s="57" t="s">
        <v>64501</v>
      </c>
    </row>
    <row r="27985" spans="1:4">
      <c r="A27985" s="57" t="s">
        <v>64502</v>
      </c>
      <c r="B27985" s="57" t="s">
        <v>12940</v>
      </c>
      <c r="C27985" s="57" t="s">
        <v>64503</v>
      </c>
      <c r="D27985" s="57" t="s">
        <v>2836</v>
      </c>
    </row>
    <row r="27986" spans="1:4">
      <c r="A27986" s="57" t="s">
        <v>64504</v>
      </c>
      <c r="B27986" s="57" t="s">
        <v>12940</v>
      </c>
      <c r="C27986" s="57" t="s">
        <v>64505</v>
      </c>
      <c r="D27986" s="57" t="s">
        <v>64506</v>
      </c>
    </row>
    <row r="27987" spans="1:4">
      <c r="A27987" s="57" t="s">
        <v>15739</v>
      </c>
      <c r="B27987" s="57" t="s">
        <v>10564</v>
      </c>
      <c r="C27987" s="57" t="s">
        <v>13795</v>
      </c>
      <c r="D27987" s="57" t="s">
        <v>13796</v>
      </c>
    </row>
    <row r="27988" spans="1:4">
      <c r="A27988" s="57" t="s">
        <v>15739</v>
      </c>
      <c r="B27988" s="57" t="s">
        <v>10564</v>
      </c>
      <c r="C27988" s="57" t="s">
        <v>15740</v>
      </c>
      <c r="D27988" s="57" t="s">
        <v>15741</v>
      </c>
    </row>
    <row r="27989" spans="1:4">
      <c r="A27989" s="57" t="s">
        <v>15739</v>
      </c>
      <c r="B27989" s="57" t="s">
        <v>10564</v>
      </c>
      <c r="C27989" s="57" t="s">
        <v>75847</v>
      </c>
      <c r="D27989" s="57" t="s">
        <v>75848</v>
      </c>
    </row>
    <row r="27990" spans="1:4">
      <c r="A27990" s="57" t="s">
        <v>13836</v>
      </c>
      <c r="B27990" s="57" t="s">
        <v>10564</v>
      </c>
      <c r="C27990" s="57" t="s">
        <v>13837</v>
      </c>
      <c r="D27990" s="57" t="s">
        <v>13838</v>
      </c>
    </row>
    <row r="27991" spans="1:4">
      <c r="A27991" s="57" t="s">
        <v>13836</v>
      </c>
      <c r="B27991" s="57" t="s">
        <v>10564</v>
      </c>
      <c r="C27991" s="57" t="s">
        <v>17747</v>
      </c>
      <c r="D27991" s="57" t="s">
        <v>17748</v>
      </c>
    </row>
    <row r="27992" spans="1:4">
      <c r="A27992" s="57" t="s">
        <v>64507</v>
      </c>
      <c r="B27992" s="57" t="s">
        <v>12940</v>
      </c>
      <c r="C27992" s="57" t="s">
        <v>64508</v>
      </c>
      <c r="D27992" s="57" t="s">
        <v>64509</v>
      </c>
    </row>
    <row r="27993" spans="1:4">
      <c r="A27993" s="57" t="s">
        <v>64510</v>
      </c>
      <c r="B27993" s="57" t="s">
        <v>12940</v>
      </c>
      <c r="C27993" s="57" t="s">
        <v>64511</v>
      </c>
      <c r="D27993" s="57" t="s">
        <v>64512</v>
      </c>
    </row>
    <row r="27994" spans="1:4">
      <c r="A27994" s="57" t="s">
        <v>64513</v>
      </c>
      <c r="B27994" s="57" t="s">
        <v>12940</v>
      </c>
      <c r="C27994" s="57" t="s">
        <v>64514</v>
      </c>
      <c r="D27994" s="57" t="s">
        <v>64515</v>
      </c>
    </row>
    <row r="27995" spans="1:4">
      <c r="A27995" s="57" t="s">
        <v>64516</v>
      </c>
      <c r="B27995" s="57" t="s">
        <v>12940</v>
      </c>
      <c r="C27995" s="57" t="s">
        <v>64517</v>
      </c>
      <c r="D27995" s="57" t="s">
        <v>2836</v>
      </c>
    </row>
    <row r="27996" spans="1:4">
      <c r="A27996" s="57" t="s">
        <v>64518</v>
      </c>
      <c r="B27996" s="57" t="s">
        <v>12940</v>
      </c>
      <c r="C27996" s="57" t="s">
        <v>64519</v>
      </c>
      <c r="D27996" s="57" t="s">
        <v>64520</v>
      </c>
    </row>
    <row r="27997" spans="1:4">
      <c r="A27997" s="57" t="s">
        <v>64518</v>
      </c>
      <c r="B27997" s="57"/>
      <c r="C27997" s="57" t="s">
        <v>64521</v>
      </c>
      <c r="D27997" s="57" t="s">
        <v>64522</v>
      </c>
    </row>
    <row r="27998" spans="1:4">
      <c r="A27998" s="57" t="s">
        <v>64518</v>
      </c>
      <c r="B27998" s="57"/>
      <c r="C27998" s="57" t="s">
        <v>64523</v>
      </c>
      <c r="D27998" s="57" t="s">
        <v>64524</v>
      </c>
    </row>
    <row r="27999" spans="1:4">
      <c r="A27999" s="57" t="s">
        <v>64518</v>
      </c>
      <c r="B27999" s="57"/>
      <c r="C27999" s="57" t="s">
        <v>64525</v>
      </c>
      <c r="D27999" s="57" t="s">
        <v>64526</v>
      </c>
    </row>
    <row r="28000" spans="1:4">
      <c r="A28000" s="57" t="s">
        <v>64518</v>
      </c>
      <c r="B28000" s="57"/>
      <c r="C28000" s="57" t="s">
        <v>64527</v>
      </c>
      <c r="D28000" s="57" t="s">
        <v>64528</v>
      </c>
    </row>
    <row r="28001" spans="1:4">
      <c r="A28001" s="57" t="s">
        <v>64529</v>
      </c>
      <c r="B28001" s="57" t="s">
        <v>12940</v>
      </c>
      <c r="C28001" s="57" t="s">
        <v>64530</v>
      </c>
      <c r="D28001" s="57" t="s">
        <v>64531</v>
      </c>
    </row>
    <row r="28002" spans="1:4">
      <c r="A28002" s="57" t="s">
        <v>64529</v>
      </c>
      <c r="B28002" s="57"/>
      <c r="C28002" s="57" t="s">
        <v>64532</v>
      </c>
      <c r="D28002" s="57" t="s">
        <v>64533</v>
      </c>
    </row>
    <row r="28003" spans="1:4">
      <c r="A28003" s="57" t="s">
        <v>64529</v>
      </c>
      <c r="B28003" s="57"/>
      <c r="C28003" s="57" t="s">
        <v>64534</v>
      </c>
      <c r="D28003" s="57" t="s">
        <v>64535</v>
      </c>
    </row>
    <row r="28004" spans="1:4">
      <c r="A28004" s="57" t="s">
        <v>64529</v>
      </c>
      <c r="B28004" s="57"/>
      <c r="C28004" s="57" t="s">
        <v>64536</v>
      </c>
      <c r="D28004" s="57" t="s">
        <v>64537</v>
      </c>
    </row>
    <row r="28005" spans="1:4">
      <c r="A28005" s="57" t="s">
        <v>64529</v>
      </c>
      <c r="B28005" s="57"/>
      <c r="C28005" s="57" t="s">
        <v>64538</v>
      </c>
      <c r="D28005" s="57" t="s">
        <v>64539</v>
      </c>
    </row>
    <row r="28006" spans="1:4">
      <c r="A28006" s="57" t="s">
        <v>64529</v>
      </c>
      <c r="B28006" s="57"/>
      <c r="C28006" s="57" t="s">
        <v>64540</v>
      </c>
      <c r="D28006" s="57" t="s">
        <v>64541</v>
      </c>
    </row>
    <row r="28007" spans="1:4">
      <c r="A28007" s="57" t="s">
        <v>64529</v>
      </c>
      <c r="B28007" s="57"/>
      <c r="C28007" s="57" t="s">
        <v>64542</v>
      </c>
      <c r="D28007" s="57" t="s">
        <v>64543</v>
      </c>
    </row>
    <row r="28008" spans="1:4">
      <c r="A28008" s="57" t="s">
        <v>75849</v>
      </c>
      <c r="B28008" s="57" t="s">
        <v>12940</v>
      </c>
      <c r="C28008" s="57" t="s">
        <v>75850</v>
      </c>
      <c r="D28008" s="57" t="s">
        <v>75851</v>
      </c>
    </row>
    <row r="28009" spans="1:4">
      <c r="A28009" s="57" t="s">
        <v>64544</v>
      </c>
      <c r="B28009" s="57" t="s">
        <v>12940</v>
      </c>
      <c r="C28009" s="57" t="s">
        <v>64545</v>
      </c>
      <c r="D28009" s="57" t="s">
        <v>64546</v>
      </c>
    </row>
    <row r="28010" spans="1:4">
      <c r="A28010" s="57" t="s">
        <v>64547</v>
      </c>
      <c r="B28010" s="57" t="s">
        <v>12940</v>
      </c>
      <c r="C28010" s="57" t="s">
        <v>64548</v>
      </c>
      <c r="D28010" s="57" t="s">
        <v>64549</v>
      </c>
    </row>
    <row r="28011" spans="1:4">
      <c r="A28011" s="57" t="s">
        <v>64550</v>
      </c>
      <c r="B28011" s="57" t="s">
        <v>12940</v>
      </c>
      <c r="C28011" s="57" t="s">
        <v>64551</v>
      </c>
      <c r="D28011" s="57" t="s">
        <v>64552</v>
      </c>
    </row>
    <row r="28012" spans="1:4">
      <c r="A28012" s="57" t="s">
        <v>64553</v>
      </c>
      <c r="B28012" s="57" t="s">
        <v>12940</v>
      </c>
      <c r="C28012" s="57" t="s">
        <v>64554</v>
      </c>
      <c r="D28012" s="57" t="s">
        <v>64555</v>
      </c>
    </row>
    <row r="28013" spans="1:4">
      <c r="A28013" s="57" t="s">
        <v>64556</v>
      </c>
      <c r="B28013" s="57" t="s">
        <v>12940</v>
      </c>
      <c r="C28013" s="57" t="s">
        <v>64557</v>
      </c>
      <c r="D28013" s="57" t="s">
        <v>64558</v>
      </c>
    </row>
    <row r="28014" spans="1:4">
      <c r="A28014" s="57" t="s">
        <v>64556</v>
      </c>
      <c r="B28014" s="57"/>
      <c r="C28014" s="57" t="s">
        <v>64559</v>
      </c>
      <c r="D28014" s="57" t="s">
        <v>64560</v>
      </c>
    </row>
    <row r="28015" spans="1:4">
      <c r="A28015" s="57" t="s">
        <v>64561</v>
      </c>
      <c r="B28015" s="57" t="s">
        <v>12940</v>
      </c>
      <c r="C28015" s="57" t="s">
        <v>64562</v>
      </c>
      <c r="D28015" s="57" t="s">
        <v>64563</v>
      </c>
    </row>
    <row r="28016" spans="1:4">
      <c r="A28016" s="57" t="s">
        <v>64564</v>
      </c>
      <c r="B28016" s="57" t="s">
        <v>12940</v>
      </c>
      <c r="C28016" s="57" t="s">
        <v>64565</v>
      </c>
      <c r="D28016" s="57" t="s">
        <v>64566</v>
      </c>
    </row>
    <row r="28017" spans="1:4">
      <c r="A28017" s="57" t="s">
        <v>64564</v>
      </c>
      <c r="B28017" s="57"/>
      <c r="C28017" s="57" t="s">
        <v>64567</v>
      </c>
      <c r="D28017" s="57" t="s">
        <v>19034</v>
      </c>
    </row>
    <row r="28018" spans="1:4">
      <c r="A28018" s="57" t="s">
        <v>64564</v>
      </c>
      <c r="B28018" s="57"/>
      <c r="C28018" s="57" t="s">
        <v>64568</v>
      </c>
      <c r="D28018" s="57" t="s">
        <v>64569</v>
      </c>
    </row>
    <row r="28019" spans="1:4">
      <c r="A28019" s="57" t="s">
        <v>64570</v>
      </c>
      <c r="B28019" s="57" t="s">
        <v>12940</v>
      </c>
      <c r="C28019" s="57" t="s">
        <v>64571</v>
      </c>
      <c r="D28019" s="57" t="s">
        <v>64572</v>
      </c>
    </row>
    <row r="28020" spans="1:4">
      <c r="A28020" s="57" t="s">
        <v>64573</v>
      </c>
      <c r="B28020" s="57" t="s">
        <v>12940</v>
      </c>
      <c r="C28020" s="57" t="s">
        <v>64574</v>
      </c>
      <c r="D28020" s="57" t="s">
        <v>46519</v>
      </c>
    </row>
    <row r="28021" spans="1:4">
      <c r="A28021" s="57" t="s">
        <v>64575</v>
      </c>
      <c r="B28021" s="57" t="s">
        <v>12940</v>
      </c>
      <c r="C28021" s="57" t="s">
        <v>64576</v>
      </c>
      <c r="D28021" s="57" t="s">
        <v>64577</v>
      </c>
    </row>
    <row r="28022" spans="1:4">
      <c r="A28022" s="57" t="s">
        <v>64575</v>
      </c>
      <c r="B28022" s="57"/>
      <c r="C28022" s="57" t="s">
        <v>64578</v>
      </c>
      <c r="D28022" s="57" t="s">
        <v>64577</v>
      </c>
    </row>
    <row r="28023" spans="1:4">
      <c r="A28023" s="57" t="s">
        <v>64579</v>
      </c>
      <c r="B28023" s="57" t="s">
        <v>12940</v>
      </c>
      <c r="C28023" s="57" t="s">
        <v>64580</v>
      </c>
      <c r="D28023" s="57" t="s">
        <v>64581</v>
      </c>
    </row>
    <row r="28024" spans="1:4">
      <c r="A28024" s="57" t="s">
        <v>64582</v>
      </c>
      <c r="B28024" s="57" t="s">
        <v>12940</v>
      </c>
      <c r="C28024" s="57" t="s">
        <v>64583</v>
      </c>
      <c r="D28024" s="57" t="s">
        <v>64584</v>
      </c>
    </row>
    <row r="28025" spans="1:4">
      <c r="A28025" s="57" t="s">
        <v>64582</v>
      </c>
      <c r="B28025" s="57"/>
      <c r="C28025" s="57" t="s">
        <v>64585</v>
      </c>
      <c r="D28025" s="57" t="s">
        <v>55232</v>
      </c>
    </row>
    <row r="28026" spans="1:4">
      <c r="A28026" s="57" t="s">
        <v>64582</v>
      </c>
      <c r="B28026" s="57"/>
      <c r="C28026" s="57" t="s">
        <v>64586</v>
      </c>
      <c r="D28026" s="57" t="s">
        <v>55232</v>
      </c>
    </row>
    <row r="28027" spans="1:4">
      <c r="A28027" s="57" t="s">
        <v>64587</v>
      </c>
      <c r="B28027" s="57" t="s">
        <v>12940</v>
      </c>
      <c r="C28027" s="57" t="s">
        <v>64588</v>
      </c>
      <c r="D28027" s="57" t="s">
        <v>64589</v>
      </c>
    </row>
    <row r="28028" spans="1:4">
      <c r="A28028" s="57" t="s">
        <v>64587</v>
      </c>
      <c r="B28028" s="57"/>
      <c r="C28028" s="57" t="s">
        <v>64590</v>
      </c>
      <c r="D28028" s="57" t="s">
        <v>64591</v>
      </c>
    </row>
    <row r="28029" spans="1:4">
      <c r="A28029" s="57" t="s">
        <v>64592</v>
      </c>
      <c r="B28029" s="57" t="s">
        <v>12940</v>
      </c>
      <c r="C28029" s="57" t="s">
        <v>64593</v>
      </c>
      <c r="D28029" s="57" t="s">
        <v>64594</v>
      </c>
    </row>
    <row r="28030" spans="1:4">
      <c r="A28030" s="57" t="s">
        <v>64595</v>
      </c>
      <c r="B28030" s="57" t="s">
        <v>12940</v>
      </c>
      <c r="C28030" s="57" t="s">
        <v>64596</v>
      </c>
      <c r="D28030" s="57" t="s">
        <v>64597</v>
      </c>
    </row>
    <row r="28031" spans="1:4">
      <c r="A28031" s="57" t="s">
        <v>64598</v>
      </c>
      <c r="B28031" s="57" t="s">
        <v>12940</v>
      </c>
      <c r="C28031" s="57" t="s">
        <v>64599</v>
      </c>
      <c r="D28031" s="57" t="s">
        <v>64600</v>
      </c>
    </row>
    <row r="28032" spans="1:4">
      <c r="A28032" s="57" t="s">
        <v>64601</v>
      </c>
      <c r="B28032" s="57" t="s">
        <v>12940</v>
      </c>
      <c r="C28032" s="57" t="s">
        <v>64602</v>
      </c>
      <c r="D28032" s="57" t="s">
        <v>64603</v>
      </c>
    </row>
    <row r="28033" spans="1:4">
      <c r="A28033" s="57" t="s">
        <v>64604</v>
      </c>
      <c r="B28033" s="57" t="s">
        <v>12940</v>
      </c>
      <c r="C28033" s="57" t="s">
        <v>64605</v>
      </c>
      <c r="D28033" s="57" t="s">
        <v>64606</v>
      </c>
    </row>
    <row r="28034" spans="1:4">
      <c r="A28034" s="57" t="s">
        <v>64604</v>
      </c>
      <c r="B28034" s="57"/>
      <c r="C28034" s="57" t="s">
        <v>64607</v>
      </c>
      <c r="D28034" s="57" t="s">
        <v>19034</v>
      </c>
    </row>
    <row r="28035" spans="1:4">
      <c r="A28035" s="57" t="s">
        <v>13839</v>
      </c>
      <c r="B28035" s="57" t="s">
        <v>10641</v>
      </c>
      <c r="C28035" s="57" t="s">
        <v>13840</v>
      </c>
      <c r="D28035" s="57" t="s">
        <v>13841</v>
      </c>
    </row>
    <row r="28036" spans="1:4">
      <c r="A28036" s="57" t="s">
        <v>64608</v>
      </c>
      <c r="B28036" s="57" t="s">
        <v>12940</v>
      </c>
      <c r="C28036" s="57" t="s">
        <v>64609</v>
      </c>
      <c r="D28036" s="57" t="s">
        <v>64610</v>
      </c>
    </row>
    <row r="28037" spans="1:4">
      <c r="A28037" s="57" t="s">
        <v>64611</v>
      </c>
      <c r="B28037" s="57" t="s">
        <v>12940</v>
      </c>
      <c r="C28037" s="57" t="s">
        <v>64612</v>
      </c>
      <c r="D28037" s="57" t="s">
        <v>64613</v>
      </c>
    </row>
    <row r="28038" spans="1:4">
      <c r="A28038" s="57" t="s">
        <v>64611</v>
      </c>
      <c r="B28038" s="57"/>
      <c r="C28038" s="57" t="s">
        <v>64614</v>
      </c>
      <c r="D28038" s="57" t="s">
        <v>64615</v>
      </c>
    </row>
    <row r="28039" spans="1:4">
      <c r="A28039" s="57" t="s">
        <v>64616</v>
      </c>
      <c r="B28039" s="57" t="s">
        <v>12940</v>
      </c>
      <c r="C28039" s="57" t="s">
        <v>64617</v>
      </c>
      <c r="D28039" s="57" t="s">
        <v>64618</v>
      </c>
    </row>
    <row r="28040" spans="1:4">
      <c r="A28040" s="57" t="s">
        <v>64619</v>
      </c>
      <c r="B28040" s="57" t="s">
        <v>12940</v>
      </c>
      <c r="C28040" s="57" t="s">
        <v>64620</v>
      </c>
      <c r="D28040" s="57" t="s">
        <v>64621</v>
      </c>
    </row>
    <row r="28041" spans="1:4">
      <c r="A28041" s="57" t="s">
        <v>64619</v>
      </c>
      <c r="B28041" s="57"/>
      <c r="C28041" s="57" t="s">
        <v>64622</v>
      </c>
      <c r="D28041" s="57" t="s">
        <v>64623</v>
      </c>
    </row>
    <row r="28042" spans="1:4">
      <c r="A28042" s="57" t="s">
        <v>64619</v>
      </c>
      <c r="B28042" s="57"/>
      <c r="C28042" s="57" t="s">
        <v>64624</v>
      </c>
      <c r="D28042" s="57" t="s">
        <v>64625</v>
      </c>
    </row>
    <row r="28043" spans="1:4">
      <c r="A28043" s="57" t="s">
        <v>64626</v>
      </c>
      <c r="B28043" s="57" t="s">
        <v>12940</v>
      </c>
      <c r="C28043" s="57" t="s">
        <v>64627</v>
      </c>
      <c r="D28043" s="57" t="s">
        <v>64628</v>
      </c>
    </row>
    <row r="28044" spans="1:4">
      <c r="A28044" s="57" t="s">
        <v>64626</v>
      </c>
      <c r="B28044" s="57"/>
      <c r="C28044" s="57" t="s">
        <v>64629</v>
      </c>
      <c r="D28044" s="57" t="s">
        <v>64628</v>
      </c>
    </row>
    <row r="28045" spans="1:4">
      <c r="A28045" s="57" t="s">
        <v>64626</v>
      </c>
      <c r="B28045" s="57"/>
      <c r="C28045" s="57" t="s">
        <v>64630</v>
      </c>
      <c r="D28045" s="57" t="s">
        <v>64631</v>
      </c>
    </row>
    <row r="28046" spans="1:4">
      <c r="A28046" s="57" t="s">
        <v>13842</v>
      </c>
      <c r="B28046" s="57" t="s">
        <v>10782</v>
      </c>
      <c r="C28046" s="57" t="s">
        <v>13843</v>
      </c>
      <c r="D28046" s="57" t="s">
        <v>13844</v>
      </c>
    </row>
    <row r="28047" spans="1:4">
      <c r="A28047" s="57" t="s">
        <v>64632</v>
      </c>
      <c r="B28047" s="57" t="s">
        <v>12940</v>
      </c>
      <c r="C28047" s="57" t="s">
        <v>64633</v>
      </c>
      <c r="D28047" s="57" t="s">
        <v>64634</v>
      </c>
    </row>
    <row r="28048" spans="1:4">
      <c r="A28048" s="57" t="s">
        <v>64635</v>
      </c>
      <c r="B28048" s="57" t="s">
        <v>12940</v>
      </c>
      <c r="C28048" s="57" t="s">
        <v>64636</v>
      </c>
      <c r="D28048" s="57" t="s">
        <v>64637</v>
      </c>
    </row>
    <row r="28049" spans="1:4">
      <c r="A28049" s="57" t="s">
        <v>64635</v>
      </c>
      <c r="B28049" s="57"/>
      <c r="C28049" s="57" t="s">
        <v>64638</v>
      </c>
      <c r="D28049" s="57" t="s">
        <v>64639</v>
      </c>
    </row>
    <row r="28050" spans="1:4">
      <c r="A28050" s="57" t="s">
        <v>64635</v>
      </c>
      <c r="B28050" s="57"/>
      <c r="C28050" s="57" t="s">
        <v>64640</v>
      </c>
      <c r="D28050" s="57" t="s">
        <v>64641</v>
      </c>
    </row>
    <row r="28051" spans="1:4">
      <c r="A28051" s="57" t="s">
        <v>64635</v>
      </c>
      <c r="B28051" s="57"/>
      <c r="C28051" s="57" t="s">
        <v>64642</v>
      </c>
      <c r="D28051" s="57" t="s">
        <v>64643</v>
      </c>
    </row>
    <row r="28052" spans="1:4">
      <c r="A28052" s="57" t="s">
        <v>64635</v>
      </c>
      <c r="B28052" s="57"/>
      <c r="C28052" s="57" t="s">
        <v>64644</v>
      </c>
      <c r="D28052" s="57" t="s">
        <v>64645</v>
      </c>
    </row>
    <row r="28053" spans="1:4">
      <c r="A28053" s="57" t="s">
        <v>64635</v>
      </c>
      <c r="B28053" s="57"/>
      <c r="C28053" s="57" t="s">
        <v>64646</v>
      </c>
      <c r="D28053" s="57" t="s">
        <v>64647</v>
      </c>
    </row>
    <row r="28054" spans="1:4">
      <c r="A28054" s="57" t="s">
        <v>64635</v>
      </c>
      <c r="B28054" s="57"/>
      <c r="C28054" s="57" t="s">
        <v>64648</v>
      </c>
      <c r="D28054" s="57" t="s">
        <v>64649</v>
      </c>
    </row>
    <row r="28055" spans="1:4">
      <c r="A28055" s="57" t="s">
        <v>64635</v>
      </c>
      <c r="B28055" s="57"/>
      <c r="C28055" s="57" t="s">
        <v>64650</v>
      </c>
      <c r="D28055" s="57" t="s">
        <v>64651</v>
      </c>
    </row>
    <row r="28056" spans="1:4">
      <c r="A28056" s="57" t="s">
        <v>64635</v>
      </c>
      <c r="B28056" s="57"/>
      <c r="C28056" s="57" t="s">
        <v>64652</v>
      </c>
      <c r="D28056" s="57" t="s">
        <v>64653</v>
      </c>
    </row>
    <row r="28057" spans="1:4">
      <c r="A28057" s="57" t="s">
        <v>64635</v>
      </c>
      <c r="B28057" s="57"/>
      <c r="C28057" s="57" t="s">
        <v>64654</v>
      </c>
      <c r="D28057" s="57" t="s">
        <v>64655</v>
      </c>
    </row>
    <row r="28058" spans="1:4">
      <c r="A28058" s="57" t="s">
        <v>64635</v>
      </c>
      <c r="B28058" s="57"/>
      <c r="C28058" s="57" t="s">
        <v>64656</v>
      </c>
      <c r="D28058" s="57" t="s">
        <v>64657</v>
      </c>
    </row>
    <row r="28059" spans="1:4">
      <c r="A28059" s="57" t="s">
        <v>64635</v>
      </c>
      <c r="B28059" s="57"/>
      <c r="C28059" s="57" t="s">
        <v>64658</v>
      </c>
      <c r="D28059" s="57" t="s">
        <v>64659</v>
      </c>
    </row>
    <row r="28060" spans="1:4">
      <c r="A28060" s="57" t="s">
        <v>64635</v>
      </c>
      <c r="B28060" s="57"/>
      <c r="C28060" s="57" t="s">
        <v>64660</v>
      </c>
      <c r="D28060" s="57" t="s">
        <v>64661</v>
      </c>
    </row>
    <row r="28061" spans="1:4">
      <c r="A28061" s="57" t="s">
        <v>64635</v>
      </c>
      <c r="B28061" s="57"/>
      <c r="C28061" s="57" t="s">
        <v>64662</v>
      </c>
      <c r="D28061" s="57" t="s">
        <v>64663</v>
      </c>
    </row>
    <row r="28062" spans="1:4">
      <c r="A28062" s="57" t="s">
        <v>64635</v>
      </c>
      <c r="B28062" s="57"/>
      <c r="C28062" s="57" t="s">
        <v>64664</v>
      </c>
      <c r="D28062" s="57" t="s">
        <v>64665</v>
      </c>
    </row>
    <row r="28063" spans="1:4">
      <c r="A28063" s="57" t="s">
        <v>64635</v>
      </c>
      <c r="B28063" s="57"/>
      <c r="C28063" s="57" t="s">
        <v>64666</v>
      </c>
      <c r="D28063" s="57" t="s">
        <v>64667</v>
      </c>
    </row>
    <row r="28064" spans="1:4">
      <c r="A28064" s="57" t="s">
        <v>64635</v>
      </c>
      <c r="B28064" s="57"/>
      <c r="C28064" s="57" t="s">
        <v>64668</v>
      </c>
      <c r="D28064" s="57" t="s">
        <v>64669</v>
      </c>
    </row>
    <row r="28065" spans="1:4">
      <c r="A28065" s="57" t="s">
        <v>64635</v>
      </c>
      <c r="B28065" s="57"/>
      <c r="C28065" s="57" t="s">
        <v>76865</v>
      </c>
      <c r="D28065" s="57" t="s">
        <v>76866</v>
      </c>
    </row>
    <row r="28066" spans="1:4">
      <c r="A28066" s="57" t="s">
        <v>64635</v>
      </c>
      <c r="B28066" s="57"/>
      <c r="C28066" s="57" t="s">
        <v>77608</v>
      </c>
      <c r="D28066" s="57" t="s">
        <v>77609</v>
      </c>
    </row>
    <row r="28067" spans="1:4">
      <c r="A28067" s="57" t="s">
        <v>64635</v>
      </c>
      <c r="B28067" s="57"/>
      <c r="C28067" s="57" t="s">
        <v>77610</v>
      </c>
      <c r="D28067" s="57" t="s">
        <v>77611</v>
      </c>
    </row>
    <row r="28068" spans="1:4">
      <c r="A28068" s="57" t="s">
        <v>64670</v>
      </c>
      <c r="B28068" s="57" t="s">
        <v>12940</v>
      </c>
      <c r="C28068" s="57" t="s">
        <v>64671</v>
      </c>
      <c r="D28068" s="57" t="s">
        <v>64672</v>
      </c>
    </row>
    <row r="28069" spans="1:4">
      <c r="A28069" s="57" t="s">
        <v>64673</v>
      </c>
      <c r="B28069" s="57" t="s">
        <v>12940</v>
      </c>
      <c r="C28069" s="57" t="s">
        <v>64674</v>
      </c>
      <c r="D28069" s="57" t="s">
        <v>64675</v>
      </c>
    </row>
    <row r="28070" spans="1:4">
      <c r="A28070" s="57" t="s">
        <v>13845</v>
      </c>
      <c r="B28070" s="57" t="s">
        <v>10603</v>
      </c>
      <c r="C28070" s="57" t="s">
        <v>13846</v>
      </c>
      <c r="D28070" s="57" t="s">
        <v>13847</v>
      </c>
    </row>
    <row r="28071" spans="1:4">
      <c r="A28071" s="57" t="s">
        <v>13848</v>
      </c>
      <c r="B28071" s="57" t="s">
        <v>10702</v>
      </c>
      <c r="C28071" s="57" t="s">
        <v>13849</v>
      </c>
      <c r="D28071" s="57" t="s">
        <v>13850</v>
      </c>
    </row>
    <row r="28072" spans="1:4">
      <c r="A28072" s="57" t="s">
        <v>13851</v>
      </c>
      <c r="B28072" s="57" t="s">
        <v>10914</v>
      </c>
      <c r="C28072" s="57" t="s">
        <v>13852</v>
      </c>
      <c r="D28072" s="57" t="s">
        <v>13853</v>
      </c>
    </row>
    <row r="28073" spans="1:4">
      <c r="A28073" s="57" t="s">
        <v>13854</v>
      </c>
      <c r="B28073" s="57" t="s">
        <v>10880</v>
      </c>
      <c r="C28073" s="57" t="s">
        <v>13855</v>
      </c>
      <c r="D28073" s="57" t="s">
        <v>13856</v>
      </c>
    </row>
    <row r="28074" spans="1:4">
      <c r="A28074" s="57" t="s">
        <v>13857</v>
      </c>
      <c r="B28074" s="57" t="s">
        <v>10553</v>
      </c>
      <c r="C28074" s="57" t="s">
        <v>13858</v>
      </c>
      <c r="D28074" s="57" t="s">
        <v>13859</v>
      </c>
    </row>
    <row r="28075" spans="1:4">
      <c r="A28075" s="57" t="s">
        <v>64676</v>
      </c>
      <c r="B28075" s="57" t="s">
        <v>18376</v>
      </c>
      <c r="C28075" s="57" t="s">
        <v>64677</v>
      </c>
      <c r="D28075" s="57" t="s">
        <v>64678</v>
      </c>
    </row>
    <row r="28076" spans="1:4">
      <c r="A28076" s="57" t="s">
        <v>13860</v>
      </c>
      <c r="B28076" s="57" t="s">
        <v>10524</v>
      </c>
      <c r="C28076" s="57" t="s">
        <v>13861</v>
      </c>
      <c r="D28076" s="57" t="s">
        <v>13862</v>
      </c>
    </row>
    <row r="28077" spans="1:4">
      <c r="A28077" s="57" t="s">
        <v>64679</v>
      </c>
      <c r="B28077" s="57" t="s">
        <v>12940</v>
      </c>
      <c r="C28077" s="57" t="s">
        <v>64680</v>
      </c>
      <c r="D28077" s="57" t="s">
        <v>64681</v>
      </c>
    </row>
    <row r="28078" spans="1:4">
      <c r="A28078" s="57" t="s">
        <v>64682</v>
      </c>
      <c r="B28078" s="57" t="s">
        <v>12940</v>
      </c>
      <c r="C28078" s="57" t="s">
        <v>64683</v>
      </c>
      <c r="D28078" s="57" t="s">
        <v>64684</v>
      </c>
    </row>
    <row r="28079" spans="1:4">
      <c r="A28079" s="57" t="s">
        <v>64682</v>
      </c>
      <c r="B28079" s="57"/>
      <c r="C28079" s="57" t="s">
        <v>64685</v>
      </c>
      <c r="D28079" s="57" t="s">
        <v>64686</v>
      </c>
    </row>
    <row r="28080" spans="1:4">
      <c r="A28080" s="57" t="s">
        <v>64682</v>
      </c>
      <c r="B28080" s="57"/>
      <c r="C28080" s="57" t="s">
        <v>75852</v>
      </c>
      <c r="D28080" s="57" t="s">
        <v>75853</v>
      </c>
    </row>
    <row r="28081" spans="1:4">
      <c r="A28081" s="57" t="s">
        <v>64687</v>
      </c>
      <c r="B28081" s="57" t="s">
        <v>12940</v>
      </c>
      <c r="C28081" s="57" t="s">
        <v>64688</v>
      </c>
      <c r="D28081" s="57" t="s">
        <v>64689</v>
      </c>
    </row>
    <row r="28082" spans="1:4">
      <c r="A28082" s="57" t="s">
        <v>64690</v>
      </c>
      <c r="B28082" s="57" t="s">
        <v>12940</v>
      </c>
      <c r="C28082" s="57" t="s">
        <v>64691</v>
      </c>
      <c r="D28082" s="57" t="s">
        <v>64692</v>
      </c>
    </row>
    <row r="28083" spans="1:4">
      <c r="A28083" s="57" t="s">
        <v>13863</v>
      </c>
      <c r="B28083" s="57" t="s">
        <v>10926</v>
      </c>
      <c r="C28083" s="57" t="s">
        <v>13864</v>
      </c>
      <c r="D28083" s="57" t="s">
        <v>13865</v>
      </c>
    </row>
    <row r="28084" spans="1:4">
      <c r="A28084" s="57" t="s">
        <v>13863</v>
      </c>
      <c r="B28084" s="57" t="s">
        <v>10926</v>
      </c>
      <c r="C28084" s="57" t="s">
        <v>13866</v>
      </c>
      <c r="D28084" s="57" t="s">
        <v>13867</v>
      </c>
    </row>
    <row r="28085" spans="1:4">
      <c r="A28085" s="57" t="s">
        <v>64693</v>
      </c>
      <c r="B28085" s="57" t="s">
        <v>12940</v>
      </c>
      <c r="C28085" s="57" t="s">
        <v>64694</v>
      </c>
      <c r="D28085" s="57" t="s">
        <v>64695</v>
      </c>
    </row>
    <row r="28086" spans="1:4">
      <c r="A28086" s="57" t="s">
        <v>64693</v>
      </c>
      <c r="B28086" s="57"/>
      <c r="C28086" s="57" t="s">
        <v>64696</v>
      </c>
      <c r="D28086" s="57" t="s">
        <v>64697</v>
      </c>
    </row>
    <row r="28087" spans="1:4">
      <c r="A28087" s="57" t="s">
        <v>64693</v>
      </c>
      <c r="B28087" s="57"/>
      <c r="C28087" s="57" t="s">
        <v>64698</v>
      </c>
      <c r="D28087" s="57" t="s">
        <v>64697</v>
      </c>
    </row>
    <row r="28088" spans="1:4">
      <c r="A28088" s="57" t="s">
        <v>64693</v>
      </c>
      <c r="B28088" s="57"/>
      <c r="C28088" s="57" t="s">
        <v>64699</v>
      </c>
      <c r="D28088" s="57" t="s">
        <v>64697</v>
      </c>
    </row>
    <row r="28089" spans="1:4">
      <c r="A28089" s="57" t="s">
        <v>64693</v>
      </c>
      <c r="B28089" s="57"/>
      <c r="C28089" s="57" t="s">
        <v>64700</v>
      </c>
      <c r="D28089" s="57" t="s">
        <v>64697</v>
      </c>
    </row>
    <row r="28090" spans="1:4">
      <c r="A28090" s="57" t="s">
        <v>64701</v>
      </c>
      <c r="B28090" s="57" t="s">
        <v>12940</v>
      </c>
      <c r="C28090" s="57" t="s">
        <v>64702</v>
      </c>
      <c r="D28090" s="57" t="s">
        <v>64703</v>
      </c>
    </row>
    <row r="28091" spans="1:4">
      <c r="A28091" s="57" t="s">
        <v>64704</v>
      </c>
      <c r="B28091" s="57" t="s">
        <v>12940</v>
      </c>
      <c r="C28091" s="57" t="s">
        <v>64705</v>
      </c>
      <c r="D28091" s="57" t="s">
        <v>64706</v>
      </c>
    </row>
    <row r="28092" spans="1:4">
      <c r="A28092" s="57" t="s">
        <v>64707</v>
      </c>
      <c r="B28092" s="57" t="s">
        <v>12940</v>
      </c>
      <c r="C28092" s="57" t="s">
        <v>64708</v>
      </c>
      <c r="D28092" s="57" t="s">
        <v>64709</v>
      </c>
    </row>
    <row r="28093" spans="1:4">
      <c r="A28093" s="57" t="s">
        <v>64710</v>
      </c>
      <c r="B28093" s="57" t="s">
        <v>12940</v>
      </c>
      <c r="C28093" s="57" t="s">
        <v>64711</v>
      </c>
      <c r="D28093" s="57" t="s">
        <v>64712</v>
      </c>
    </row>
    <row r="28094" spans="1:4">
      <c r="A28094" s="57" t="s">
        <v>64713</v>
      </c>
      <c r="B28094" s="57" t="s">
        <v>12940</v>
      </c>
      <c r="C28094" s="57" t="s">
        <v>64714</v>
      </c>
      <c r="D28094" s="57" t="s">
        <v>64715</v>
      </c>
    </row>
    <row r="28095" spans="1:4">
      <c r="A28095" s="57" t="s">
        <v>64713</v>
      </c>
      <c r="B28095" s="57"/>
      <c r="C28095" s="57" t="s">
        <v>64716</v>
      </c>
      <c r="D28095" s="57" t="s">
        <v>64717</v>
      </c>
    </row>
    <row r="28096" spans="1:4">
      <c r="A28096" s="57" t="s">
        <v>64718</v>
      </c>
      <c r="B28096" s="57" t="s">
        <v>12940</v>
      </c>
      <c r="C28096" s="57" t="s">
        <v>64719</v>
      </c>
      <c r="D28096" s="57" t="s">
        <v>64720</v>
      </c>
    </row>
    <row r="28097" spans="1:4">
      <c r="A28097" s="57" t="s">
        <v>64721</v>
      </c>
      <c r="B28097" s="57" t="s">
        <v>12940</v>
      </c>
      <c r="C28097" s="57" t="s">
        <v>64722</v>
      </c>
      <c r="D28097" s="57" t="s">
        <v>64723</v>
      </c>
    </row>
    <row r="28098" spans="1:4">
      <c r="A28098" s="57" t="s">
        <v>64721</v>
      </c>
      <c r="B28098" s="57"/>
      <c r="C28098" s="57" t="s">
        <v>64724</v>
      </c>
      <c r="D28098" s="57" t="s">
        <v>64723</v>
      </c>
    </row>
    <row r="28099" spans="1:4">
      <c r="A28099" s="57" t="s">
        <v>64721</v>
      </c>
      <c r="B28099" s="57"/>
      <c r="C28099" s="57" t="s">
        <v>64725</v>
      </c>
      <c r="D28099" s="57" t="s">
        <v>64723</v>
      </c>
    </row>
    <row r="28100" spans="1:4">
      <c r="A28100" s="57" t="s">
        <v>64726</v>
      </c>
      <c r="B28100" s="57" t="s">
        <v>12940</v>
      </c>
      <c r="C28100" s="57" t="s">
        <v>64727</v>
      </c>
      <c r="D28100" s="57" t="s">
        <v>64723</v>
      </c>
    </row>
    <row r="28101" spans="1:4">
      <c r="A28101" s="57" t="s">
        <v>64728</v>
      </c>
      <c r="B28101" s="57" t="s">
        <v>12940</v>
      </c>
      <c r="C28101" s="57" t="s">
        <v>64729</v>
      </c>
      <c r="D28101" s="57" t="s">
        <v>64730</v>
      </c>
    </row>
    <row r="28102" spans="1:4">
      <c r="A28102" s="57" t="s">
        <v>64731</v>
      </c>
      <c r="B28102" s="57" t="s">
        <v>12940</v>
      </c>
      <c r="C28102" s="57" t="s">
        <v>64732</v>
      </c>
      <c r="D28102" s="57" t="s">
        <v>64733</v>
      </c>
    </row>
    <row r="28103" spans="1:4">
      <c r="A28103" s="57" t="s">
        <v>64731</v>
      </c>
      <c r="B28103" s="57"/>
      <c r="C28103" s="57" t="s">
        <v>64734</v>
      </c>
      <c r="D28103" s="57" t="s">
        <v>64735</v>
      </c>
    </row>
    <row r="28104" spans="1:4">
      <c r="A28104" s="57" t="s">
        <v>64731</v>
      </c>
      <c r="B28104" s="57"/>
      <c r="C28104" s="57" t="s">
        <v>64736</v>
      </c>
      <c r="D28104" s="57" t="s">
        <v>64737</v>
      </c>
    </row>
    <row r="28105" spans="1:4">
      <c r="A28105" s="57" t="s">
        <v>64731</v>
      </c>
      <c r="B28105" s="57"/>
      <c r="C28105" s="57" t="s">
        <v>64738</v>
      </c>
      <c r="D28105" s="57" t="s">
        <v>64739</v>
      </c>
    </row>
    <row r="28106" spans="1:4">
      <c r="A28106" s="57" t="s">
        <v>64731</v>
      </c>
      <c r="B28106" s="57"/>
      <c r="C28106" s="57" t="s">
        <v>64740</v>
      </c>
      <c r="D28106" s="57" t="s">
        <v>64741</v>
      </c>
    </row>
    <row r="28107" spans="1:4">
      <c r="A28107" s="57" t="s">
        <v>64742</v>
      </c>
      <c r="B28107" s="57" t="s">
        <v>12940</v>
      </c>
      <c r="C28107" s="57" t="s">
        <v>64743</v>
      </c>
      <c r="D28107" s="57" t="s">
        <v>64744</v>
      </c>
    </row>
    <row r="28108" spans="1:4">
      <c r="A28108" s="57" t="s">
        <v>64742</v>
      </c>
      <c r="B28108" s="57"/>
      <c r="C28108" s="57" t="s">
        <v>64745</v>
      </c>
      <c r="D28108" s="57" t="s">
        <v>64746</v>
      </c>
    </row>
    <row r="28109" spans="1:4">
      <c r="A28109" s="57" t="s">
        <v>64747</v>
      </c>
      <c r="B28109" s="57" t="s">
        <v>12940</v>
      </c>
      <c r="C28109" s="57" t="s">
        <v>64748</v>
      </c>
      <c r="D28109" s="57" t="s">
        <v>64749</v>
      </c>
    </row>
    <row r="28110" spans="1:4">
      <c r="A28110" s="57" t="s">
        <v>64747</v>
      </c>
      <c r="B28110" s="57"/>
      <c r="C28110" s="57" t="s">
        <v>64750</v>
      </c>
      <c r="D28110" s="57" t="s">
        <v>64751</v>
      </c>
    </row>
    <row r="28111" spans="1:4">
      <c r="A28111" s="57" t="s">
        <v>64752</v>
      </c>
      <c r="B28111" s="57" t="s">
        <v>12940</v>
      </c>
      <c r="C28111" s="57" t="s">
        <v>64753</v>
      </c>
      <c r="D28111" s="57" t="s">
        <v>64754</v>
      </c>
    </row>
    <row r="28112" spans="1:4">
      <c r="A28112" s="57" t="s">
        <v>64755</v>
      </c>
      <c r="B28112" s="57" t="s">
        <v>12940</v>
      </c>
      <c r="C28112" s="57" t="s">
        <v>64756</v>
      </c>
      <c r="D28112" s="57" t="s">
        <v>64757</v>
      </c>
    </row>
    <row r="28113" spans="1:4">
      <c r="A28113" s="57" t="s">
        <v>64755</v>
      </c>
      <c r="B28113" s="57"/>
      <c r="C28113" s="57" t="s">
        <v>64758</v>
      </c>
      <c r="D28113" s="57" t="s">
        <v>64759</v>
      </c>
    </row>
    <row r="28114" spans="1:4">
      <c r="A28114" s="57" t="s">
        <v>64760</v>
      </c>
      <c r="B28114" s="57" t="s">
        <v>12940</v>
      </c>
      <c r="C28114" s="57" t="s">
        <v>64761</v>
      </c>
      <c r="D28114" s="57" t="s">
        <v>64762</v>
      </c>
    </row>
    <row r="28115" spans="1:4">
      <c r="A28115" s="57" t="s">
        <v>64760</v>
      </c>
      <c r="B28115" s="57"/>
      <c r="C28115" s="57" t="s">
        <v>64763</v>
      </c>
      <c r="D28115" s="57" t="s">
        <v>64764</v>
      </c>
    </row>
    <row r="28116" spans="1:4">
      <c r="A28116" s="57" t="s">
        <v>64760</v>
      </c>
      <c r="B28116" s="57"/>
      <c r="C28116" s="57" t="s">
        <v>64765</v>
      </c>
      <c r="D28116" s="57" t="s">
        <v>64766</v>
      </c>
    </row>
    <row r="28117" spans="1:4">
      <c r="A28117" s="57" t="s">
        <v>64760</v>
      </c>
      <c r="B28117" s="57"/>
      <c r="C28117" s="57" t="s">
        <v>64767</v>
      </c>
      <c r="D28117" s="57" t="s">
        <v>64768</v>
      </c>
    </row>
    <row r="28118" spans="1:4">
      <c r="A28118" s="57" t="s">
        <v>64760</v>
      </c>
      <c r="B28118" s="57"/>
      <c r="C28118" s="57" t="s">
        <v>64769</v>
      </c>
      <c r="D28118" s="57" t="s">
        <v>64770</v>
      </c>
    </row>
    <row r="28119" spans="1:4">
      <c r="A28119" s="57" t="s">
        <v>64771</v>
      </c>
      <c r="B28119" s="57" t="s">
        <v>12940</v>
      </c>
      <c r="C28119" s="57" t="s">
        <v>64772</v>
      </c>
      <c r="D28119" s="57" t="s">
        <v>64773</v>
      </c>
    </row>
    <row r="28120" spans="1:4">
      <c r="A28120" s="57" t="s">
        <v>13868</v>
      </c>
      <c r="B28120" s="57" t="s">
        <v>10713</v>
      </c>
      <c r="C28120" s="57" t="s">
        <v>13869</v>
      </c>
      <c r="D28120" s="57" t="s">
        <v>15742</v>
      </c>
    </row>
    <row r="28121" spans="1:4">
      <c r="A28121" s="57" t="s">
        <v>13868</v>
      </c>
      <c r="B28121" s="57" t="s">
        <v>10713</v>
      </c>
      <c r="C28121" s="57" t="s">
        <v>13870</v>
      </c>
      <c r="D28121" s="57" t="s">
        <v>13871</v>
      </c>
    </row>
    <row r="28122" spans="1:4">
      <c r="A28122" s="57" t="s">
        <v>64774</v>
      </c>
      <c r="B28122" s="57" t="s">
        <v>12940</v>
      </c>
      <c r="C28122" s="57" t="s">
        <v>64775</v>
      </c>
      <c r="D28122" s="57" t="s">
        <v>64776</v>
      </c>
    </row>
    <row r="28123" spans="1:4">
      <c r="A28123" s="57" t="s">
        <v>64777</v>
      </c>
      <c r="B28123" s="57" t="s">
        <v>12940</v>
      </c>
      <c r="C28123" s="57" t="s">
        <v>64778</v>
      </c>
      <c r="D28123" s="57" t="s">
        <v>64779</v>
      </c>
    </row>
    <row r="28124" spans="1:4">
      <c r="A28124" s="57" t="s">
        <v>64780</v>
      </c>
      <c r="B28124" s="57" t="s">
        <v>12940</v>
      </c>
      <c r="C28124" s="57" t="s">
        <v>64781</v>
      </c>
      <c r="D28124" s="57" t="s">
        <v>64782</v>
      </c>
    </row>
    <row r="28125" spans="1:4">
      <c r="A28125" s="57" t="s">
        <v>64783</v>
      </c>
      <c r="B28125" s="57" t="s">
        <v>12940</v>
      </c>
      <c r="C28125" s="57" t="s">
        <v>64784</v>
      </c>
      <c r="D28125" s="57" t="s">
        <v>64785</v>
      </c>
    </row>
    <row r="28126" spans="1:4">
      <c r="A28126" s="57" t="s">
        <v>64783</v>
      </c>
      <c r="B28126" s="57"/>
      <c r="C28126" s="57" t="s">
        <v>64786</v>
      </c>
      <c r="D28126" s="57" t="s">
        <v>64787</v>
      </c>
    </row>
    <row r="28127" spans="1:4">
      <c r="A28127" s="57" t="s">
        <v>64788</v>
      </c>
      <c r="B28127" s="57" t="s">
        <v>12940</v>
      </c>
      <c r="C28127" s="57" t="s">
        <v>64789</v>
      </c>
      <c r="D28127" s="57" t="s">
        <v>64790</v>
      </c>
    </row>
    <row r="28128" spans="1:4">
      <c r="A28128" s="57" t="s">
        <v>64791</v>
      </c>
      <c r="B28128" s="57" t="s">
        <v>12940</v>
      </c>
      <c r="C28128" s="57" t="s">
        <v>64792</v>
      </c>
      <c r="D28128" s="57" t="s">
        <v>64793</v>
      </c>
    </row>
    <row r="28129" spans="1:4">
      <c r="A28129" s="57" t="s">
        <v>64791</v>
      </c>
      <c r="B28129" s="57"/>
      <c r="C28129" s="57" t="s">
        <v>64794</v>
      </c>
      <c r="D28129" s="57" t="s">
        <v>32940</v>
      </c>
    </row>
    <row r="28130" spans="1:4">
      <c r="A28130" s="57" t="s">
        <v>64795</v>
      </c>
      <c r="B28130" s="57" t="s">
        <v>12940</v>
      </c>
      <c r="C28130" s="57" t="s">
        <v>64796</v>
      </c>
      <c r="D28130" s="57" t="s">
        <v>53841</v>
      </c>
    </row>
    <row r="28131" spans="1:4">
      <c r="A28131" s="57" t="s">
        <v>13872</v>
      </c>
      <c r="B28131" s="57" t="s">
        <v>10865</v>
      </c>
      <c r="C28131" s="57" t="s">
        <v>13873</v>
      </c>
      <c r="D28131" s="57" t="s">
        <v>13874</v>
      </c>
    </row>
    <row r="28132" spans="1:4">
      <c r="A28132" s="57" t="s">
        <v>13872</v>
      </c>
      <c r="B28132" s="57" t="s">
        <v>10865</v>
      </c>
      <c r="C28132" s="57" t="s">
        <v>13875</v>
      </c>
      <c r="D28132" s="57" t="s">
        <v>13876</v>
      </c>
    </row>
    <row r="28133" spans="1:4">
      <c r="A28133" s="57" t="s">
        <v>13872</v>
      </c>
      <c r="B28133" s="57" t="s">
        <v>10865</v>
      </c>
      <c r="C28133" s="57" t="s">
        <v>15743</v>
      </c>
      <c r="D28133" s="57" t="s">
        <v>15744</v>
      </c>
    </row>
    <row r="28134" spans="1:4">
      <c r="A28134" s="57" t="s">
        <v>13872</v>
      </c>
      <c r="B28134" s="57" t="s">
        <v>10865</v>
      </c>
      <c r="C28134" s="57" t="s">
        <v>15745</v>
      </c>
      <c r="D28134" s="57" t="s">
        <v>15744</v>
      </c>
    </row>
    <row r="28135" spans="1:4">
      <c r="A28135" s="57" t="s">
        <v>13877</v>
      </c>
      <c r="B28135" s="57" t="s">
        <v>10838</v>
      </c>
      <c r="C28135" s="57" t="s">
        <v>13878</v>
      </c>
      <c r="D28135" s="57" t="s">
        <v>13879</v>
      </c>
    </row>
    <row r="28136" spans="1:4">
      <c r="A28136" s="57" t="s">
        <v>13877</v>
      </c>
      <c r="B28136" s="57" t="s">
        <v>10838</v>
      </c>
      <c r="C28136" s="57" t="s">
        <v>15746</v>
      </c>
      <c r="D28136" s="57" t="s">
        <v>15747</v>
      </c>
    </row>
    <row r="28137" spans="1:4">
      <c r="A28137" s="57" t="s">
        <v>13877</v>
      </c>
      <c r="B28137" s="57" t="s">
        <v>10838</v>
      </c>
      <c r="C28137" s="57" t="s">
        <v>76867</v>
      </c>
      <c r="D28137" s="57" t="s">
        <v>76868</v>
      </c>
    </row>
    <row r="28138" spans="1:4">
      <c r="A28138" s="57" t="s">
        <v>64797</v>
      </c>
      <c r="B28138" s="57" t="s">
        <v>12940</v>
      </c>
      <c r="C28138" s="57" t="s">
        <v>64798</v>
      </c>
      <c r="D28138" s="57" t="s">
        <v>35682</v>
      </c>
    </row>
    <row r="28139" spans="1:4">
      <c r="A28139" s="57" t="s">
        <v>64799</v>
      </c>
      <c r="B28139" s="57" t="s">
        <v>12940</v>
      </c>
      <c r="C28139" s="57" t="s">
        <v>64800</v>
      </c>
      <c r="D28139" s="57" t="s">
        <v>64801</v>
      </c>
    </row>
    <row r="28140" spans="1:4">
      <c r="A28140" s="57" t="s">
        <v>64802</v>
      </c>
      <c r="B28140" s="57" t="s">
        <v>12940</v>
      </c>
      <c r="C28140" s="57" t="s">
        <v>64803</v>
      </c>
      <c r="D28140" s="57" t="s">
        <v>64804</v>
      </c>
    </row>
    <row r="28141" spans="1:4">
      <c r="A28141" s="57" t="s">
        <v>64805</v>
      </c>
      <c r="B28141" s="57" t="s">
        <v>12940</v>
      </c>
      <c r="C28141" s="57" t="s">
        <v>64806</v>
      </c>
      <c r="D28141" s="57" t="s">
        <v>64807</v>
      </c>
    </row>
    <row r="28142" spans="1:4">
      <c r="A28142" s="57" t="s">
        <v>64805</v>
      </c>
      <c r="B28142" s="57"/>
      <c r="C28142" s="57" t="s">
        <v>64808</v>
      </c>
      <c r="D28142" s="57" t="s">
        <v>64807</v>
      </c>
    </row>
    <row r="28143" spans="1:4">
      <c r="A28143" s="57" t="s">
        <v>64805</v>
      </c>
      <c r="B28143" s="57"/>
      <c r="C28143" s="57" t="s">
        <v>64809</v>
      </c>
      <c r="D28143" s="57" t="s">
        <v>64810</v>
      </c>
    </row>
    <row r="28144" spans="1:4">
      <c r="A28144" s="57" t="s">
        <v>64811</v>
      </c>
      <c r="B28144" s="57" t="s">
        <v>12940</v>
      </c>
      <c r="C28144" s="57" t="s">
        <v>64812</v>
      </c>
      <c r="D28144" s="57" t="s">
        <v>64813</v>
      </c>
    </row>
    <row r="28145" spans="1:4">
      <c r="A28145" s="57" t="s">
        <v>64814</v>
      </c>
      <c r="B28145" s="57" t="s">
        <v>12940</v>
      </c>
      <c r="C28145" s="57" t="s">
        <v>64815</v>
      </c>
      <c r="D28145" s="57" t="s">
        <v>64816</v>
      </c>
    </row>
    <row r="28146" spans="1:4">
      <c r="A28146" s="57" t="s">
        <v>64817</v>
      </c>
      <c r="B28146" s="57" t="s">
        <v>12940</v>
      </c>
      <c r="C28146" s="57" t="s">
        <v>64818</v>
      </c>
      <c r="D28146" s="57" t="s">
        <v>64819</v>
      </c>
    </row>
    <row r="28147" spans="1:4">
      <c r="A28147" s="57" t="s">
        <v>64817</v>
      </c>
      <c r="B28147" s="57"/>
      <c r="C28147" s="57" t="s">
        <v>64820</v>
      </c>
      <c r="D28147" s="57" t="s">
        <v>64821</v>
      </c>
    </row>
    <row r="28148" spans="1:4">
      <c r="A28148" s="57" t="s">
        <v>64822</v>
      </c>
      <c r="B28148" s="57" t="s">
        <v>12940</v>
      </c>
      <c r="C28148" s="57" t="s">
        <v>64823</v>
      </c>
      <c r="D28148" s="57" t="s">
        <v>64824</v>
      </c>
    </row>
    <row r="28149" spans="1:4">
      <c r="A28149" s="57" t="s">
        <v>64825</v>
      </c>
      <c r="B28149" s="57" t="s">
        <v>12940</v>
      </c>
      <c r="C28149" s="57" t="s">
        <v>64826</v>
      </c>
      <c r="D28149" s="57" t="s">
        <v>64827</v>
      </c>
    </row>
    <row r="28150" spans="1:4">
      <c r="A28150" s="57" t="s">
        <v>64828</v>
      </c>
      <c r="B28150" s="57" t="s">
        <v>12940</v>
      </c>
      <c r="C28150" s="57" t="s">
        <v>64829</v>
      </c>
      <c r="D28150" s="57" t="s">
        <v>64830</v>
      </c>
    </row>
    <row r="28151" spans="1:4">
      <c r="A28151" s="57" t="s">
        <v>13880</v>
      </c>
      <c r="B28151" s="57" t="s">
        <v>10863</v>
      </c>
      <c r="C28151" s="57" t="s">
        <v>13881</v>
      </c>
      <c r="D28151" s="57" t="s">
        <v>13882</v>
      </c>
    </row>
    <row r="28152" spans="1:4">
      <c r="A28152" s="57" t="s">
        <v>64831</v>
      </c>
      <c r="B28152" s="57" t="s">
        <v>12940</v>
      </c>
      <c r="C28152" s="57" t="s">
        <v>64832</v>
      </c>
      <c r="D28152" s="57" t="s">
        <v>64833</v>
      </c>
    </row>
    <row r="28153" spans="1:4">
      <c r="A28153" s="57" t="s">
        <v>64834</v>
      </c>
      <c r="B28153" s="57" t="s">
        <v>12940</v>
      </c>
      <c r="C28153" s="57" t="s">
        <v>64835</v>
      </c>
      <c r="D28153" s="57" t="s">
        <v>64836</v>
      </c>
    </row>
    <row r="28154" spans="1:4">
      <c r="A28154" s="57" t="s">
        <v>64837</v>
      </c>
      <c r="B28154" s="57" t="s">
        <v>12940</v>
      </c>
      <c r="C28154" s="57" t="s">
        <v>64838</v>
      </c>
      <c r="D28154" s="57" t="s">
        <v>64839</v>
      </c>
    </row>
    <row r="28155" spans="1:4">
      <c r="A28155" s="57" t="s">
        <v>64840</v>
      </c>
      <c r="B28155" s="57" t="s">
        <v>12940</v>
      </c>
      <c r="C28155" s="57" t="s">
        <v>64841</v>
      </c>
      <c r="D28155" s="57" t="s">
        <v>64842</v>
      </c>
    </row>
    <row r="28156" spans="1:4">
      <c r="A28156" s="57" t="s">
        <v>64840</v>
      </c>
      <c r="B28156" s="57"/>
      <c r="C28156" s="57" t="s">
        <v>64843</v>
      </c>
      <c r="D28156" s="57" t="s">
        <v>64844</v>
      </c>
    </row>
    <row r="28157" spans="1:4">
      <c r="A28157" s="57" t="s">
        <v>64845</v>
      </c>
      <c r="B28157" s="57" t="s">
        <v>12940</v>
      </c>
      <c r="C28157" s="57" t="s">
        <v>64846</v>
      </c>
      <c r="D28157" s="57" t="s">
        <v>64847</v>
      </c>
    </row>
    <row r="28158" spans="1:4">
      <c r="A28158" s="57" t="s">
        <v>64848</v>
      </c>
      <c r="B28158" s="57" t="s">
        <v>12940</v>
      </c>
      <c r="C28158" s="57" t="s">
        <v>64849</v>
      </c>
      <c r="D28158" s="57" t="s">
        <v>64850</v>
      </c>
    </row>
    <row r="28159" spans="1:4">
      <c r="A28159" s="57" t="s">
        <v>64848</v>
      </c>
      <c r="B28159" s="57"/>
      <c r="C28159" s="57" t="s">
        <v>64851</v>
      </c>
      <c r="D28159" s="57" t="s">
        <v>64852</v>
      </c>
    </row>
    <row r="28160" spans="1:4">
      <c r="A28160" s="57" t="s">
        <v>64848</v>
      </c>
      <c r="B28160" s="57"/>
      <c r="C28160" s="57" t="s">
        <v>64853</v>
      </c>
      <c r="D28160" s="57" t="s">
        <v>64854</v>
      </c>
    </row>
    <row r="28161" spans="1:4">
      <c r="A28161" s="57" t="s">
        <v>64855</v>
      </c>
      <c r="B28161" s="57" t="s">
        <v>12940</v>
      </c>
      <c r="C28161" s="57" t="s">
        <v>64856</v>
      </c>
      <c r="D28161" s="57" t="s">
        <v>64857</v>
      </c>
    </row>
    <row r="28162" spans="1:4">
      <c r="A28162" s="57" t="s">
        <v>64858</v>
      </c>
      <c r="B28162" s="57" t="s">
        <v>12940</v>
      </c>
      <c r="C28162" s="57" t="s">
        <v>64859</v>
      </c>
      <c r="D28162" s="57" t="s">
        <v>42764</v>
      </c>
    </row>
    <row r="28163" spans="1:4">
      <c r="A28163" s="57" t="s">
        <v>64858</v>
      </c>
      <c r="B28163" s="57"/>
      <c r="C28163" s="57" t="s">
        <v>64860</v>
      </c>
      <c r="D28163" s="57" t="s">
        <v>42755</v>
      </c>
    </row>
    <row r="28164" spans="1:4">
      <c r="A28164" s="57" t="s">
        <v>64858</v>
      </c>
      <c r="B28164" s="57"/>
      <c r="C28164" s="57" t="s">
        <v>64861</v>
      </c>
      <c r="D28164" s="57" t="s">
        <v>42758</v>
      </c>
    </row>
    <row r="28165" spans="1:4">
      <c r="A28165" s="57" t="s">
        <v>64858</v>
      </c>
      <c r="B28165" s="57"/>
      <c r="C28165" s="57" t="s">
        <v>64862</v>
      </c>
      <c r="D28165" s="57" t="s">
        <v>42762</v>
      </c>
    </row>
    <row r="28166" spans="1:4">
      <c r="A28166" s="57" t="s">
        <v>64858</v>
      </c>
      <c r="B28166" s="57"/>
      <c r="C28166" s="57" t="s">
        <v>64863</v>
      </c>
      <c r="D28166" s="57" t="s">
        <v>42811</v>
      </c>
    </row>
    <row r="28167" spans="1:4">
      <c r="A28167" s="57" t="s">
        <v>64858</v>
      </c>
      <c r="B28167" s="57"/>
      <c r="C28167" s="57" t="s">
        <v>64864</v>
      </c>
      <c r="D28167" s="57" t="s">
        <v>42823</v>
      </c>
    </row>
    <row r="28168" spans="1:4">
      <c r="A28168" s="57" t="s">
        <v>64858</v>
      </c>
      <c r="B28168" s="57"/>
      <c r="C28168" s="57" t="s">
        <v>64865</v>
      </c>
      <c r="D28168" s="57" t="s">
        <v>42840</v>
      </c>
    </row>
    <row r="28169" spans="1:4">
      <c r="A28169" s="57" t="s">
        <v>64866</v>
      </c>
      <c r="B28169" s="57" t="s">
        <v>12940</v>
      </c>
      <c r="C28169" s="57" t="s">
        <v>64867</v>
      </c>
      <c r="D28169" s="57" t="s">
        <v>64868</v>
      </c>
    </row>
    <row r="28170" spans="1:4">
      <c r="A28170" s="57" t="s">
        <v>64869</v>
      </c>
      <c r="B28170" s="57" t="s">
        <v>12940</v>
      </c>
      <c r="C28170" s="57" t="s">
        <v>64870</v>
      </c>
      <c r="D28170" s="57" t="s">
        <v>64871</v>
      </c>
    </row>
    <row r="28171" spans="1:4">
      <c r="A28171" s="57" t="s">
        <v>64872</v>
      </c>
      <c r="B28171" s="57" t="s">
        <v>12940</v>
      </c>
      <c r="C28171" s="57" t="s">
        <v>64873</v>
      </c>
      <c r="D28171" s="57" t="s">
        <v>19034</v>
      </c>
    </row>
    <row r="28172" spans="1:4">
      <c r="A28172" s="57" t="s">
        <v>64874</v>
      </c>
      <c r="B28172" s="57" t="s">
        <v>12940</v>
      </c>
      <c r="C28172" s="57" t="s">
        <v>64875</v>
      </c>
      <c r="D28172" s="57" t="s">
        <v>64876</v>
      </c>
    </row>
    <row r="28173" spans="1:4">
      <c r="A28173" s="57" t="s">
        <v>64877</v>
      </c>
      <c r="B28173" s="57" t="s">
        <v>12940</v>
      </c>
      <c r="C28173" s="57" t="s">
        <v>64878</v>
      </c>
      <c r="D28173" s="57" t="s">
        <v>64879</v>
      </c>
    </row>
    <row r="28174" spans="1:4">
      <c r="A28174" s="57" t="s">
        <v>13883</v>
      </c>
      <c r="B28174" s="57" t="s">
        <v>10481</v>
      </c>
      <c r="C28174" s="57" t="s">
        <v>13884</v>
      </c>
      <c r="D28174" s="57" t="s">
        <v>13885</v>
      </c>
    </row>
    <row r="28175" spans="1:4">
      <c r="A28175" s="57" t="s">
        <v>13886</v>
      </c>
      <c r="B28175" s="57" t="s">
        <v>10817</v>
      </c>
      <c r="C28175" s="57" t="s">
        <v>13887</v>
      </c>
      <c r="D28175" s="57" t="s">
        <v>13888</v>
      </c>
    </row>
    <row r="28176" spans="1:4">
      <c r="A28176" s="57" t="s">
        <v>64880</v>
      </c>
      <c r="B28176" s="57" t="s">
        <v>12940</v>
      </c>
      <c r="C28176" s="57" t="s">
        <v>64881</v>
      </c>
      <c r="D28176" s="57" t="s">
        <v>64882</v>
      </c>
    </row>
    <row r="28177" spans="1:4">
      <c r="A28177" s="57" t="s">
        <v>64880</v>
      </c>
      <c r="B28177" s="57"/>
      <c r="C28177" s="57" t="s">
        <v>64883</v>
      </c>
      <c r="D28177" s="57" t="s">
        <v>64884</v>
      </c>
    </row>
    <row r="28178" spans="1:4">
      <c r="A28178" s="57" t="s">
        <v>64885</v>
      </c>
      <c r="B28178" s="57" t="s">
        <v>12940</v>
      </c>
      <c r="C28178" s="57" t="s">
        <v>64886</v>
      </c>
      <c r="D28178" s="57" t="s">
        <v>64887</v>
      </c>
    </row>
    <row r="28179" spans="1:4">
      <c r="A28179" s="57" t="s">
        <v>64885</v>
      </c>
      <c r="B28179" s="57"/>
      <c r="C28179" s="57" t="s">
        <v>64888</v>
      </c>
      <c r="D28179" s="57" t="s">
        <v>64889</v>
      </c>
    </row>
    <row r="28180" spans="1:4">
      <c r="A28180" s="57" t="s">
        <v>64885</v>
      </c>
      <c r="B28180" s="57"/>
      <c r="C28180" s="57" t="s">
        <v>64890</v>
      </c>
      <c r="D28180" s="57" t="s">
        <v>64891</v>
      </c>
    </row>
    <row r="28181" spans="1:4">
      <c r="A28181" s="57" t="s">
        <v>64885</v>
      </c>
      <c r="B28181" s="57"/>
      <c r="C28181" s="57" t="s">
        <v>76869</v>
      </c>
      <c r="D28181" s="57" t="s">
        <v>76870</v>
      </c>
    </row>
    <row r="28182" spans="1:4">
      <c r="A28182" s="57" t="s">
        <v>64885</v>
      </c>
      <c r="B28182" s="57"/>
      <c r="C28182" s="57" t="s">
        <v>77612</v>
      </c>
      <c r="D28182" s="57" t="s">
        <v>77613</v>
      </c>
    </row>
    <row r="28183" spans="1:4">
      <c r="A28183" s="57" t="s">
        <v>64892</v>
      </c>
      <c r="B28183" s="57" t="s">
        <v>12940</v>
      </c>
      <c r="C28183" s="57" t="s">
        <v>64893</v>
      </c>
      <c r="D28183" s="57" t="s">
        <v>64894</v>
      </c>
    </row>
    <row r="28184" spans="1:4">
      <c r="A28184" s="57" t="s">
        <v>64895</v>
      </c>
      <c r="B28184" s="57" t="s">
        <v>12940</v>
      </c>
      <c r="C28184" s="57" t="s">
        <v>64896</v>
      </c>
      <c r="D28184" s="57" t="s">
        <v>64897</v>
      </c>
    </row>
    <row r="28185" spans="1:4">
      <c r="A28185" s="57" t="s">
        <v>17749</v>
      </c>
      <c r="B28185" s="57" t="s">
        <v>16484</v>
      </c>
      <c r="C28185" s="57" t="s">
        <v>17750</v>
      </c>
      <c r="D28185" s="57" t="s">
        <v>17751</v>
      </c>
    </row>
    <row r="28186" spans="1:4">
      <c r="A28186" s="57" t="s">
        <v>17752</v>
      </c>
      <c r="B28186" s="57" t="s">
        <v>16365</v>
      </c>
      <c r="C28186" s="57" t="s">
        <v>17753</v>
      </c>
      <c r="D28186" s="57" t="s">
        <v>17754</v>
      </c>
    </row>
    <row r="28187" spans="1:4">
      <c r="A28187" s="57" t="s">
        <v>17752</v>
      </c>
      <c r="B28187" s="57" t="s">
        <v>16365</v>
      </c>
      <c r="C28187" s="57" t="s">
        <v>75854</v>
      </c>
      <c r="D28187" s="57" t="s">
        <v>75855</v>
      </c>
    </row>
    <row r="28188" spans="1:4">
      <c r="A28188" s="57" t="s">
        <v>64898</v>
      </c>
      <c r="B28188" s="57" t="s">
        <v>12940</v>
      </c>
      <c r="C28188" s="57" t="s">
        <v>64899</v>
      </c>
      <c r="D28188" s="57" t="s">
        <v>64900</v>
      </c>
    </row>
    <row r="28189" spans="1:4">
      <c r="A28189" s="57" t="s">
        <v>64901</v>
      </c>
      <c r="B28189" s="57" t="s">
        <v>12940</v>
      </c>
      <c r="C28189" s="57" t="s">
        <v>64902</v>
      </c>
      <c r="D28189" s="57" t="s">
        <v>19034</v>
      </c>
    </row>
    <row r="28190" spans="1:4">
      <c r="A28190" s="57" t="s">
        <v>64903</v>
      </c>
      <c r="B28190" s="57" t="s">
        <v>12940</v>
      </c>
      <c r="C28190" s="57" t="s">
        <v>64904</v>
      </c>
      <c r="D28190" s="57" t="s">
        <v>19034</v>
      </c>
    </row>
    <row r="28191" spans="1:4">
      <c r="A28191" s="57" t="s">
        <v>64905</v>
      </c>
      <c r="B28191" s="57" t="s">
        <v>12940</v>
      </c>
      <c r="C28191" s="57" t="s">
        <v>64906</v>
      </c>
      <c r="D28191" s="57" t="s">
        <v>64907</v>
      </c>
    </row>
    <row r="28192" spans="1:4">
      <c r="A28192" s="57" t="s">
        <v>64908</v>
      </c>
      <c r="B28192" s="57" t="s">
        <v>12940</v>
      </c>
      <c r="C28192" s="57" t="s">
        <v>64909</v>
      </c>
      <c r="D28192" s="57" t="s">
        <v>64910</v>
      </c>
    </row>
    <row r="28193" spans="1:4">
      <c r="A28193" s="57" t="s">
        <v>13889</v>
      </c>
      <c r="B28193" s="57" t="s">
        <v>10567</v>
      </c>
      <c r="C28193" s="57" t="s">
        <v>13890</v>
      </c>
      <c r="D28193" s="57" t="s">
        <v>13891</v>
      </c>
    </row>
    <row r="28194" spans="1:4">
      <c r="A28194" s="57" t="s">
        <v>64911</v>
      </c>
      <c r="B28194" s="57" t="s">
        <v>12940</v>
      </c>
      <c r="C28194" s="57" t="s">
        <v>64912</v>
      </c>
      <c r="D28194" s="57" t="s">
        <v>64913</v>
      </c>
    </row>
    <row r="28195" spans="1:4">
      <c r="A28195" s="57" t="s">
        <v>64911</v>
      </c>
      <c r="B28195" s="57"/>
      <c r="C28195" s="57" t="s">
        <v>64914</v>
      </c>
      <c r="D28195" s="57" t="s">
        <v>64915</v>
      </c>
    </row>
    <row r="28196" spans="1:4">
      <c r="A28196" s="57" t="s">
        <v>64911</v>
      </c>
      <c r="B28196" s="57"/>
      <c r="C28196" s="57" t="s">
        <v>64916</v>
      </c>
      <c r="D28196" s="57" t="s">
        <v>64917</v>
      </c>
    </row>
    <row r="28197" spans="1:4">
      <c r="A28197" s="57" t="s">
        <v>64911</v>
      </c>
      <c r="B28197" s="57"/>
      <c r="C28197" s="57" t="s">
        <v>64918</v>
      </c>
      <c r="D28197" s="57" t="s">
        <v>64919</v>
      </c>
    </row>
    <row r="28198" spans="1:4">
      <c r="A28198" s="57" t="s">
        <v>64911</v>
      </c>
      <c r="B28198" s="57"/>
      <c r="C28198" s="57" t="s">
        <v>64920</v>
      </c>
      <c r="D28198" s="57" t="s">
        <v>64921</v>
      </c>
    </row>
    <row r="28199" spans="1:4">
      <c r="A28199" s="57" t="s">
        <v>64911</v>
      </c>
      <c r="B28199" s="57"/>
      <c r="C28199" s="57" t="s">
        <v>76871</v>
      </c>
      <c r="D28199" s="57" t="s">
        <v>76872</v>
      </c>
    </row>
    <row r="28200" spans="1:4">
      <c r="A28200" s="57" t="s">
        <v>64922</v>
      </c>
      <c r="B28200" s="57" t="s">
        <v>12940</v>
      </c>
      <c r="C28200" s="57" t="s">
        <v>64923</v>
      </c>
      <c r="D28200" s="57" t="s">
        <v>64924</v>
      </c>
    </row>
    <row r="28201" spans="1:4">
      <c r="A28201" s="57" t="s">
        <v>64925</v>
      </c>
      <c r="B28201" s="57" t="s">
        <v>12940</v>
      </c>
      <c r="C28201" s="57" t="s">
        <v>64926</v>
      </c>
      <c r="D28201" s="57" t="s">
        <v>64927</v>
      </c>
    </row>
    <row r="28202" spans="1:4">
      <c r="A28202" s="57" t="s">
        <v>64928</v>
      </c>
      <c r="B28202" s="57" t="s">
        <v>12940</v>
      </c>
      <c r="C28202" s="57" t="s">
        <v>64929</v>
      </c>
      <c r="D28202" s="57" t="s">
        <v>64930</v>
      </c>
    </row>
    <row r="28203" spans="1:4">
      <c r="A28203" s="57" t="s">
        <v>15748</v>
      </c>
      <c r="B28203" s="57" t="s">
        <v>15749</v>
      </c>
      <c r="C28203" s="57" t="s">
        <v>15750</v>
      </c>
      <c r="D28203" s="57" t="s">
        <v>14022</v>
      </c>
    </row>
    <row r="28204" spans="1:4">
      <c r="A28204" s="57" t="s">
        <v>15748</v>
      </c>
      <c r="B28204" s="57" t="s">
        <v>15749</v>
      </c>
      <c r="C28204" s="57" t="s">
        <v>15751</v>
      </c>
      <c r="D28204" s="57" t="s">
        <v>14020</v>
      </c>
    </row>
    <row r="28205" spans="1:4">
      <c r="A28205" s="57" t="s">
        <v>15748</v>
      </c>
      <c r="B28205" s="57" t="s">
        <v>15749</v>
      </c>
      <c r="C28205" s="57" t="s">
        <v>17755</v>
      </c>
      <c r="D28205" s="57" t="s">
        <v>17756</v>
      </c>
    </row>
    <row r="28206" spans="1:4">
      <c r="A28206" s="57" t="s">
        <v>15748</v>
      </c>
      <c r="B28206" s="57" t="s">
        <v>15749</v>
      </c>
      <c r="C28206" s="57" t="s">
        <v>64931</v>
      </c>
      <c r="D28206" s="57" t="s">
        <v>64932</v>
      </c>
    </row>
    <row r="28207" spans="1:4">
      <c r="A28207" s="57" t="s">
        <v>15748</v>
      </c>
      <c r="B28207" s="57" t="s">
        <v>15749</v>
      </c>
      <c r="C28207" s="57" t="s">
        <v>64933</v>
      </c>
      <c r="D28207" s="57" t="s">
        <v>64934</v>
      </c>
    </row>
    <row r="28208" spans="1:4">
      <c r="A28208" s="57" t="s">
        <v>64935</v>
      </c>
      <c r="B28208" s="57" t="s">
        <v>12940</v>
      </c>
      <c r="C28208" s="57" t="s">
        <v>64936</v>
      </c>
      <c r="D28208" s="57" t="s">
        <v>64937</v>
      </c>
    </row>
    <row r="28209" spans="1:4">
      <c r="A28209" s="57" t="s">
        <v>64935</v>
      </c>
      <c r="B28209" s="57"/>
      <c r="C28209" s="57" t="s">
        <v>64938</v>
      </c>
      <c r="D28209" s="57" t="s">
        <v>64939</v>
      </c>
    </row>
    <row r="28210" spans="1:4">
      <c r="A28210" s="57" t="s">
        <v>64940</v>
      </c>
      <c r="B28210" s="57" t="s">
        <v>12940</v>
      </c>
      <c r="C28210" s="57" t="s">
        <v>64941</v>
      </c>
      <c r="D28210" s="57" t="s">
        <v>64942</v>
      </c>
    </row>
    <row r="28211" spans="1:4">
      <c r="A28211" s="57" t="s">
        <v>64943</v>
      </c>
      <c r="B28211" s="57" t="s">
        <v>12940</v>
      </c>
      <c r="C28211" s="57" t="s">
        <v>64944</v>
      </c>
      <c r="D28211" s="57" t="s">
        <v>35682</v>
      </c>
    </row>
    <row r="28212" spans="1:4">
      <c r="A28212" s="57" t="s">
        <v>64945</v>
      </c>
      <c r="B28212" s="57" t="s">
        <v>12940</v>
      </c>
      <c r="C28212" s="57" t="s">
        <v>64946</v>
      </c>
      <c r="D28212" s="57" t="s">
        <v>64947</v>
      </c>
    </row>
    <row r="28213" spans="1:4">
      <c r="A28213" s="57" t="s">
        <v>64948</v>
      </c>
      <c r="B28213" s="57" t="s">
        <v>12940</v>
      </c>
      <c r="C28213" s="57" t="s">
        <v>64949</v>
      </c>
      <c r="D28213" s="57" t="s">
        <v>64950</v>
      </c>
    </row>
    <row r="28214" spans="1:4">
      <c r="A28214" s="57" t="s">
        <v>64951</v>
      </c>
      <c r="B28214" s="57" t="s">
        <v>12940</v>
      </c>
      <c r="C28214" s="57" t="s">
        <v>64952</v>
      </c>
      <c r="D28214" s="57" t="s">
        <v>47844</v>
      </c>
    </row>
    <row r="28215" spans="1:4">
      <c r="A28215" s="57" t="s">
        <v>64951</v>
      </c>
      <c r="B28215" s="57"/>
      <c r="C28215" s="57" t="s">
        <v>64953</v>
      </c>
      <c r="D28215" s="57" t="s">
        <v>64954</v>
      </c>
    </row>
    <row r="28216" spans="1:4">
      <c r="A28216" s="57" t="s">
        <v>64951</v>
      </c>
      <c r="B28216" s="57"/>
      <c r="C28216" s="57" t="s">
        <v>64955</v>
      </c>
      <c r="D28216" s="57" t="s">
        <v>64954</v>
      </c>
    </row>
    <row r="28217" spans="1:4">
      <c r="A28217" s="57" t="s">
        <v>64951</v>
      </c>
      <c r="B28217" s="57"/>
      <c r="C28217" s="57" t="s">
        <v>64956</v>
      </c>
      <c r="D28217" s="57" t="s">
        <v>64957</v>
      </c>
    </row>
    <row r="28218" spans="1:4">
      <c r="A28218" s="57" t="s">
        <v>64951</v>
      </c>
      <c r="B28218" s="57"/>
      <c r="C28218" s="57" t="s">
        <v>64958</v>
      </c>
      <c r="D28218" s="57" t="s">
        <v>64959</v>
      </c>
    </row>
    <row r="28219" spans="1:4">
      <c r="A28219" s="57" t="s">
        <v>64960</v>
      </c>
      <c r="B28219" s="57" t="s">
        <v>12940</v>
      </c>
      <c r="C28219" s="57" t="s">
        <v>64961</v>
      </c>
      <c r="D28219" s="57" t="s">
        <v>64962</v>
      </c>
    </row>
    <row r="28220" spans="1:4">
      <c r="A28220" s="57" t="s">
        <v>64963</v>
      </c>
      <c r="B28220" s="57" t="s">
        <v>12940</v>
      </c>
      <c r="C28220" s="57" t="s">
        <v>64964</v>
      </c>
      <c r="D28220" s="57" t="s">
        <v>64965</v>
      </c>
    </row>
    <row r="28221" spans="1:4">
      <c r="A28221" s="57" t="s">
        <v>64963</v>
      </c>
      <c r="B28221" s="57"/>
      <c r="C28221" s="57" t="s">
        <v>64966</v>
      </c>
      <c r="D28221" s="57" t="s">
        <v>64967</v>
      </c>
    </row>
    <row r="28222" spans="1:4">
      <c r="A28222" s="57" t="s">
        <v>64968</v>
      </c>
      <c r="B28222" s="57" t="s">
        <v>12940</v>
      </c>
      <c r="C28222" s="57" t="s">
        <v>64969</v>
      </c>
      <c r="D28222" s="57" t="s">
        <v>64970</v>
      </c>
    </row>
    <row r="28223" spans="1:4">
      <c r="A28223" s="57" t="s">
        <v>64968</v>
      </c>
      <c r="B28223" s="57"/>
      <c r="C28223" s="57" t="s">
        <v>64971</v>
      </c>
      <c r="D28223" s="57" t="s">
        <v>64972</v>
      </c>
    </row>
    <row r="28224" spans="1:4">
      <c r="A28224" s="57" t="s">
        <v>64968</v>
      </c>
      <c r="B28224" s="57"/>
      <c r="C28224" s="57" t="s">
        <v>64973</v>
      </c>
      <c r="D28224" s="57" t="s">
        <v>64974</v>
      </c>
    </row>
    <row r="28225" spans="1:4">
      <c r="A28225" s="57" t="s">
        <v>15752</v>
      </c>
      <c r="B28225" s="57" t="s">
        <v>15753</v>
      </c>
      <c r="C28225" s="57" t="s">
        <v>15754</v>
      </c>
      <c r="D28225" s="57" t="s">
        <v>15755</v>
      </c>
    </row>
    <row r="28226" spans="1:4">
      <c r="A28226" s="57" t="s">
        <v>64975</v>
      </c>
      <c r="B28226" s="57" t="s">
        <v>12940</v>
      </c>
      <c r="C28226" s="57" t="s">
        <v>64976</v>
      </c>
      <c r="D28226" s="57" t="s">
        <v>64977</v>
      </c>
    </row>
    <row r="28227" spans="1:4">
      <c r="A28227" s="57" t="s">
        <v>64978</v>
      </c>
      <c r="B28227" s="57" t="s">
        <v>12940</v>
      </c>
      <c r="C28227" s="57" t="s">
        <v>64979</v>
      </c>
      <c r="D28227" s="57" t="s">
        <v>64980</v>
      </c>
    </row>
    <row r="28228" spans="1:4">
      <c r="A28228" s="57" t="s">
        <v>64981</v>
      </c>
      <c r="B28228" s="57" t="s">
        <v>12940</v>
      </c>
      <c r="C28228" s="57" t="s">
        <v>64982</v>
      </c>
      <c r="D28228" s="57" t="s">
        <v>64983</v>
      </c>
    </row>
    <row r="28229" spans="1:4">
      <c r="A28229" s="57" t="s">
        <v>64984</v>
      </c>
      <c r="B28229" s="57" t="s">
        <v>12940</v>
      </c>
      <c r="C28229" s="57" t="s">
        <v>64985</v>
      </c>
      <c r="D28229" s="57" t="s">
        <v>64986</v>
      </c>
    </row>
    <row r="28230" spans="1:4">
      <c r="A28230" s="57" t="s">
        <v>64987</v>
      </c>
      <c r="B28230" s="57" t="s">
        <v>12940</v>
      </c>
      <c r="C28230" s="57" t="s">
        <v>64988</v>
      </c>
      <c r="D28230" s="57" t="s">
        <v>64989</v>
      </c>
    </row>
    <row r="28231" spans="1:4">
      <c r="A28231" s="57" t="s">
        <v>64990</v>
      </c>
      <c r="B28231" s="57" t="s">
        <v>12940</v>
      </c>
      <c r="C28231" s="57" t="s">
        <v>64991</v>
      </c>
      <c r="D28231" s="57" t="s">
        <v>64992</v>
      </c>
    </row>
    <row r="28232" spans="1:4">
      <c r="A28232" s="57" t="s">
        <v>64993</v>
      </c>
      <c r="B28232" s="57" t="s">
        <v>12940</v>
      </c>
      <c r="C28232" s="57" t="s">
        <v>64994</v>
      </c>
      <c r="D28232" s="57" t="s">
        <v>64995</v>
      </c>
    </row>
    <row r="28233" spans="1:4">
      <c r="A28233" s="57" t="s">
        <v>64993</v>
      </c>
      <c r="B28233" s="57"/>
      <c r="C28233" s="57" t="s">
        <v>64996</v>
      </c>
      <c r="D28233" s="57" t="s">
        <v>64995</v>
      </c>
    </row>
    <row r="28234" spans="1:4">
      <c r="A28234" s="57" t="s">
        <v>64997</v>
      </c>
      <c r="B28234" s="57" t="s">
        <v>12940</v>
      </c>
      <c r="C28234" s="57" t="s">
        <v>64998</v>
      </c>
      <c r="D28234" s="57" t="s">
        <v>64995</v>
      </c>
    </row>
    <row r="28235" spans="1:4">
      <c r="A28235" s="57" t="s">
        <v>64999</v>
      </c>
      <c r="B28235" s="57" t="s">
        <v>12940</v>
      </c>
      <c r="C28235" s="57" t="s">
        <v>65000</v>
      </c>
      <c r="D28235" s="57" t="s">
        <v>19034</v>
      </c>
    </row>
    <row r="28236" spans="1:4">
      <c r="A28236" s="57" t="s">
        <v>65001</v>
      </c>
      <c r="B28236" s="57" t="s">
        <v>12940</v>
      </c>
      <c r="C28236" s="57" t="s">
        <v>65002</v>
      </c>
      <c r="D28236" s="57" t="s">
        <v>65003</v>
      </c>
    </row>
    <row r="28237" spans="1:4">
      <c r="A28237" s="57" t="s">
        <v>65001</v>
      </c>
      <c r="B28237" s="57"/>
      <c r="C28237" s="57" t="s">
        <v>65004</v>
      </c>
      <c r="D28237" s="57" t="s">
        <v>65003</v>
      </c>
    </row>
    <row r="28238" spans="1:4">
      <c r="A28238" s="57" t="s">
        <v>65005</v>
      </c>
      <c r="B28238" s="57" t="s">
        <v>12940</v>
      </c>
      <c r="C28238" s="57" t="s">
        <v>65006</v>
      </c>
      <c r="D28238" s="57" t="s">
        <v>65007</v>
      </c>
    </row>
    <row r="28239" spans="1:4">
      <c r="A28239" s="57" t="s">
        <v>65008</v>
      </c>
      <c r="B28239" s="57" t="s">
        <v>12940</v>
      </c>
      <c r="C28239" s="57" t="s">
        <v>65009</v>
      </c>
      <c r="D28239" s="57" t="s">
        <v>65010</v>
      </c>
    </row>
    <row r="28240" spans="1:4">
      <c r="A28240" s="57" t="s">
        <v>65011</v>
      </c>
      <c r="B28240" s="57" t="s">
        <v>12940</v>
      </c>
      <c r="C28240" s="57" t="s">
        <v>65012</v>
      </c>
      <c r="D28240" s="57" t="s">
        <v>65013</v>
      </c>
    </row>
    <row r="28241" spans="1:4">
      <c r="A28241" s="57" t="s">
        <v>65014</v>
      </c>
      <c r="B28241" s="57" t="s">
        <v>12940</v>
      </c>
      <c r="C28241" s="57" t="s">
        <v>65015</v>
      </c>
      <c r="D28241" s="57" t="s">
        <v>65016</v>
      </c>
    </row>
    <row r="28242" spans="1:4">
      <c r="A28242" s="57" t="s">
        <v>65014</v>
      </c>
      <c r="B28242" s="57"/>
      <c r="C28242" s="57" t="s">
        <v>65017</v>
      </c>
      <c r="D28242" s="57" t="s">
        <v>65018</v>
      </c>
    </row>
    <row r="28243" spans="1:4">
      <c r="A28243" s="57" t="s">
        <v>13892</v>
      </c>
      <c r="B28243" s="57" t="s">
        <v>10908</v>
      </c>
      <c r="C28243" s="57" t="s">
        <v>13893</v>
      </c>
      <c r="D28243" s="57" t="s">
        <v>13894</v>
      </c>
    </row>
    <row r="28244" spans="1:4">
      <c r="A28244" s="57" t="s">
        <v>65019</v>
      </c>
      <c r="B28244" s="57" t="s">
        <v>12940</v>
      </c>
      <c r="C28244" s="57" t="s">
        <v>65020</v>
      </c>
      <c r="D28244" s="57" t="s">
        <v>65021</v>
      </c>
    </row>
    <row r="28245" spans="1:4">
      <c r="A28245" s="57" t="s">
        <v>65022</v>
      </c>
      <c r="B28245" s="57" t="s">
        <v>12940</v>
      </c>
      <c r="C28245" s="57" t="s">
        <v>65023</v>
      </c>
      <c r="D28245" s="57" t="s">
        <v>65024</v>
      </c>
    </row>
    <row r="28246" spans="1:4">
      <c r="A28246" s="57" t="s">
        <v>65025</v>
      </c>
      <c r="B28246" s="57" t="s">
        <v>12940</v>
      </c>
      <c r="C28246" s="57" t="s">
        <v>65026</v>
      </c>
      <c r="D28246" s="57" t="s">
        <v>65027</v>
      </c>
    </row>
    <row r="28247" spans="1:4">
      <c r="A28247" s="57" t="s">
        <v>65028</v>
      </c>
      <c r="B28247" s="57" t="s">
        <v>12940</v>
      </c>
      <c r="C28247" s="57" t="s">
        <v>65029</v>
      </c>
      <c r="D28247" s="57" t="s">
        <v>65030</v>
      </c>
    </row>
    <row r="28248" spans="1:4">
      <c r="A28248" s="57" t="s">
        <v>65031</v>
      </c>
      <c r="B28248" s="57" t="s">
        <v>12940</v>
      </c>
      <c r="C28248" s="57" t="s">
        <v>65032</v>
      </c>
      <c r="D28248" s="57" t="s">
        <v>65033</v>
      </c>
    </row>
    <row r="28249" spans="1:4">
      <c r="A28249" s="57" t="s">
        <v>65034</v>
      </c>
      <c r="B28249" s="57" t="s">
        <v>12940</v>
      </c>
      <c r="C28249" s="57" t="s">
        <v>65035</v>
      </c>
      <c r="D28249" s="57" t="s">
        <v>65036</v>
      </c>
    </row>
    <row r="28250" spans="1:4">
      <c r="A28250" s="57" t="s">
        <v>65034</v>
      </c>
      <c r="B28250" s="57"/>
      <c r="C28250" s="57" t="s">
        <v>65037</v>
      </c>
      <c r="D28250" s="57" t="s">
        <v>65038</v>
      </c>
    </row>
    <row r="28251" spans="1:4">
      <c r="A28251" s="57" t="s">
        <v>65039</v>
      </c>
      <c r="B28251" s="57" t="s">
        <v>12940</v>
      </c>
      <c r="C28251" s="57" t="s">
        <v>65040</v>
      </c>
      <c r="D28251" s="57" t="s">
        <v>65041</v>
      </c>
    </row>
    <row r="28252" spans="1:4">
      <c r="A28252" s="57" t="s">
        <v>65042</v>
      </c>
      <c r="B28252" s="57" t="s">
        <v>12940</v>
      </c>
      <c r="C28252" s="57" t="s">
        <v>65043</v>
      </c>
      <c r="D28252" s="57" t="s">
        <v>65044</v>
      </c>
    </row>
    <row r="28253" spans="1:4">
      <c r="A28253" s="57" t="s">
        <v>65045</v>
      </c>
      <c r="B28253" s="57" t="s">
        <v>12940</v>
      </c>
      <c r="C28253" s="57" t="s">
        <v>65046</v>
      </c>
      <c r="D28253" s="57" t="s">
        <v>65047</v>
      </c>
    </row>
    <row r="28254" spans="1:4">
      <c r="A28254" s="57" t="s">
        <v>65045</v>
      </c>
      <c r="B28254" s="57"/>
      <c r="C28254" s="57" t="s">
        <v>65048</v>
      </c>
      <c r="D28254" s="57" t="s">
        <v>65049</v>
      </c>
    </row>
    <row r="28255" spans="1:4">
      <c r="A28255" s="57" t="s">
        <v>65050</v>
      </c>
      <c r="B28255" s="57" t="s">
        <v>12940</v>
      </c>
      <c r="C28255" s="57" t="s">
        <v>65051</v>
      </c>
      <c r="D28255" s="57" t="s">
        <v>65052</v>
      </c>
    </row>
    <row r="28256" spans="1:4">
      <c r="A28256" s="57" t="s">
        <v>13895</v>
      </c>
      <c r="B28256" s="57" t="s">
        <v>10798</v>
      </c>
      <c r="C28256" s="57" t="s">
        <v>13896</v>
      </c>
      <c r="D28256" s="57" t="s">
        <v>13897</v>
      </c>
    </row>
    <row r="28257" spans="1:4">
      <c r="A28257" s="57" t="s">
        <v>65053</v>
      </c>
      <c r="B28257" s="57" t="s">
        <v>12940</v>
      </c>
      <c r="C28257" s="57" t="s">
        <v>65054</v>
      </c>
      <c r="D28257" s="57" t="s">
        <v>65055</v>
      </c>
    </row>
    <row r="28258" spans="1:4">
      <c r="A28258" s="57" t="s">
        <v>65056</v>
      </c>
      <c r="B28258" s="57" t="s">
        <v>12940</v>
      </c>
      <c r="C28258" s="57" t="s">
        <v>65057</v>
      </c>
      <c r="D28258" s="57" t="s">
        <v>65058</v>
      </c>
    </row>
    <row r="28259" spans="1:4">
      <c r="A28259" s="57" t="s">
        <v>65056</v>
      </c>
      <c r="B28259" s="57"/>
      <c r="C28259" s="57" t="s">
        <v>65059</v>
      </c>
      <c r="D28259" s="57" t="s">
        <v>53623</v>
      </c>
    </row>
    <row r="28260" spans="1:4">
      <c r="A28260" s="57" t="s">
        <v>65060</v>
      </c>
      <c r="B28260" s="57" t="s">
        <v>12940</v>
      </c>
      <c r="C28260" s="57" t="s">
        <v>65061</v>
      </c>
      <c r="D28260" s="57" t="s">
        <v>65062</v>
      </c>
    </row>
    <row r="28261" spans="1:4">
      <c r="A28261" s="57" t="s">
        <v>65063</v>
      </c>
      <c r="B28261" s="57" t="s">
        <v>12940</v>
      </c>
      <c r="C28261" s="57" t="s">
        <v>65064</v>
      </c>
      <c r="D28261" s="57" t="s">
        <v>65065</v>
      </c>
    </row>
    <row r="28262" spans="1:4">
      <c r="A28262" s="57" t="s">
        <v>65063</v>
      </c>
      <c r="B28262" s="57"/>
      <c r="C28262" s="57" t="s">
        <v>65066</v>
      </c>
      <c r="D28262" s="57" t="s">
        <v>65067</v>
      </c>
    </row>
    <row r="28263" spans="1:4">
      <c r="A28263" s="57" t="s">
        <v>65063</v>
      </c>
      <c r="B28263" s="57"/>
      <c r="C28263" s="57" t="s">
        <v>65068</v>
      </c>
      <c r="D28263" s="57" t="s">
        <v>65069</v>
      </c>
    </row>
    <row r="28264" spans="1:4">
      <c r="A28264" s="57" t="s">
        <v>65070</v>
      </c>
      <c r="B28264" s="57" t="s">
        <v>12940</v>
      </c>
      <c r="C28264" s="57" t="s">
        <v>65071</v>
      </c>
      <c r="D28264" s="57" t="s">
        <v>65072</v>
      </c>
    </row>
    <row r="28265" spans="1:4">
      <c r="A28265" s="57" t="s">
        <v>65070</v>
      </c>
      <c r="B28265" s="57"/>
      <c r="C28265" s="57" t="s">
        <v>75856</v>
      </c>
      <c r="D28265" s="57" t="s">
        <v>75857</v>
      </c>
    </row>
    <row r="28266" spans="1:4">
      <c r="A28266" s="57" t="s">
        <v>77614</v>
      </c>
      <c r="B28266" s="57" t="s">
        <v>12940</v>
      </c>
      <c r="C28266" s="57" t="s">
        <v>77615</v>
      </c>
      <c r="D28266" s="57" t="s">
        <v>77616</v>
      </c>
    </row>
    <row r="28267" spans="1:4">
      <c r="A28267" s="57" t="s">
        <v>65073</v>
      </c>
      <c r="B28267" s="57" t="s">
        <v>12940</v>
      </c>
      <c r="C28267" s="57" t="s">
        <v>65074</v>
      </c>
      <c r="D28267" s="57" t="s">
        <v>65075</v>
      </c>
    </row>
    <row r="28268" spans="1:4">
      <c r="A28268" s="57" t="s">
        <v>65073</v>
      </c>
      <c r="B28268" s="57"/>
      <c r="C28268" s="57" t="s">
        <v>65076</v>
      </c>
      <c r="D28268" s="57" t="s">
        <v>65077</v>
      </c>
    </row>
    <row r="28269" spans="1:4">
      <c r="A28269" s="57" t="s">
        <v>65073</v>
      </c>
      <c r="B28269" s="57"/>
      <c r="C28269" s="57" t="s">
        <v>65078</v>
      </c>
      <c r="D28269" s="57" t="s">
        <v>65079</v>
      </c>
    </row>
    <row r="28270" spans="1:4">
      <c r="A28270" s="57" t="s">
        <v>65073</v>
      </c>
      <c r="B28270" s="57"/>
      <c r="C28270" s="57" t="s">
        <v>65080</v>
      </c>
      <c r="D28270" s="57" t="s">
        <v>65081</v>
      </c>
    </row>
    <row r="28271" spans="1:4">
      <c r="A28271" s="57" t="s">
        <v>65082</v>
      </c>
      <c r="B28271" s="57" t="s">
        <v>12940</v>
      </c>
      <c r="C28271" s="57" t="s">
        <v>65083</v>
      </c>
      <c r="D28271" s="57" t="s">
        <v>65084</v>
      </c>
    </row>
    <row r="28272" spans="1:4">
      <c r="A28272" s="57" t="s">
        <v>13898</v>
      </c>
      <c r="B28272" s="57" t="s">
        <v>10821</v>
      </c>
      <c r="C28272" s="57" t="s">
        <v>13899</v>
      </c>
      <c r="D28272" s="57" t="s">
        <v>13900</v>
      </c>
    </row>
    <row r="28273" spans="1:4">
      <c r="A28273" s="57" t="s">
        <v>13901</v>
      </c>
      <c r="B28273" s="57" t="s">
        <v>10527</v>
      </c>
      <c r="C28273" s="57" t="s">
        <v>13902</v>
      </c>
      <c r="D28273" s="57" t="s">
        <v>13903</v>
      </c>
    </row>
    <row r="28274" spans="1:4">
      <c r="A28274" s="57" t="s">
        <v>13904</v>
      </c>
      <c r="B28274" s="57" t="s">
        <v>10533</v>
      </c>
      <c r="C28274" s="57" t="s">
        <v>13905</v>
      </c>
      <c r="D28274" s="57" t="s">
        <v>15756</v>
      </c>
    </row>
    <row r="28275" spans="1:4">
      <c r="A28275" s="57" t="s">
        <v>13906</v>
      </c>
      <c r="B28275" s="57" t="s">
        <v>10555</v>
      </c>
      <c r="C28275" s="57" t="s">
        <v>13907</v>
      </c>
      <c r="D28275" s="57" t="s">
        <v>13908</v>
      </c>
    </row>
    <row r="28276" spans="1:4">
      <c r="A28276" s="57" t="s">
        <v>13909</v>
      </c>
      <c r="B28276" s="57" t="s">
        <v>10735</v>
      </c>
      <c r="C28276" s="57" t="s">
        <v>13910</v>
      </c>
      <c r="D28276" s="57" t="s">
        <v>13911</v>
      </c>
    </row>
    <row r="28277" spans="1:4">
      <c r="A28277" s="57" t="s">
        <v>13909</v>
      </c>
      <c r="B28277" s="57" t="s">
        <v>10735</v>
      </c>
      <c r="C28277" s="57" t="s">
        <v>17757</v>
      </c>
      <c r="D28277" s="57" t="s">
        <v>17758</v>
      </c>
    </row>
    <row r="28278" spans="1:4">
      <c r="A28278" s="57" t="s">
        <v>13912</v>
      </c>
      <c r="B28278" s="57" t="s">
        <v>10542</v>
      </c>
      <c r="C28278" s="57" t="s">
        <v>13913</v>
      </c>
      <c r="D28278" s="57" t="s">
        <v>13914</v>
      </c>
    </row>
    <row r="28279" spans="1:4">
      <c r="A28279" s="57" t="s">
        <v>13915</v>
      </c>
      <c r="B28279" s="57" t="s">
        <v>10569</v>
      </c>
      <c r="C28279" s="57" t="s">
        <v>13916</v>
      </c>
      <c r="D28279" s="57" t="s">
        <v>13917</v>
      </c>
    </row>
    <row r="28280" spans="1:4">
      <c r="A28280" s="57" t="s">
        <v>13918</v>
      </c>
      <c r="B28280" s="57" t="s">
        <v>10706</v>
      </c>
      <c r="C28280" s="57" t="s">
        <v>13919</v>
      </c>
      <c r="D28280" s="57" t="s">
        <v>13920</v>
      </c>
    </row>
    <row r="28281" spans="1:4">
      <c r="A28281" s="57" t="s">
        <v>13921</v>
      </c>
      <c r="B28281" s="57" t="s">
        <v>10888</v>
      </c>
      <c r="C28281" s="57" t="s">
        <v>13922</v>
      </c>
      <c r="D28281" s="57" t="s">
        <v>13923</v>
      </c>
    </row>
    <row r="28282" spans="1:4">
      <c r="A28282" s="57" t="s">
        <v>13924</v>
      </c>
      <c r="B28282" s="57" t="s">
        <v>10635</v>
      </c>
      <c r="C28282" s="57" t="s">
        <v>13925</v>
      </c>
      <c r="D28282" s="57" t="s">
        <v>13926</v>
      </c>
    </row>
    <row r="28283" spans="1:4">
      <c r="A28283" s="57" t="s">
        <v>13927</v>
      </c>
      <c r="B28283" s="57" t="s">
        <v>10595</v>
      </c>
      <c r="C28283" s="57" t="s">
        <v>13928</v>
      </c>
      <c r="D28283" s="57" t="s">
        <v>13929</v>
      </c>
    </row>
    <row r="28284" spans="1:4">
      <c r="A28284" s="57" t="s">
        <v>65085</v>
      </c>
      <c r="B28284" s="57" t="s">
        <v>12940</v>
      </c>
      <c r="C28284" s="57" t="s">
        <v>65086</v>
      </c>
      <c r="D28284" s="57" t="s">
        <v>65087</v>
      </c>
    </row>
    <row r="28285" spans="1:4">
      <c r="A28285" s="57" t="s">
        <v>65088</v>
      </c>
      <c r="B28285" s="57" t="s">
        <v>12940</v>
      </c>
      <c r="C28285" s="57" t="s">
        <v>65089</v>
      </c>
      <c r="D28285" s="57" t="s">
        <v>2836</v>
      </c>
    </row>
    <row r="28286" spans="1:4">
      <c r="A28286" s="57" t="s">
        <v>77617</v>
      </c>
      <c r="B28286" s="57" t="s">
        <v>12940</v>
      </c>
      <c r="C28286" s="57" t="s">
        <v>77618</v>
      </c>
      <c r="D28286" s="57" t="s">
        <v>77619</v>
      </c>
    </row>
    <row r="28287" spans="1:4">
      <c r="A28287" s="57" t="s">
        <v>77617</v>
      </c>
      <c r="B28287" s="57"/>
      <c r="C28287" s="57" t="s">
        <v>77620</v>
      </c>
      <c r="D28287" s="57" t="s">
        <v>77621</v>
      </c>
    </row>
    <row r="28288" spans="1:4">
      <c r="A28288" s="57" t="s">
        <v>65090</v>
      </c>
      <c r="B28288" s="57" t="s">
        <v>12940</v>
      </c>
      <c r="C28288" s="57" t="s">
        <v>65091</v>
      </c>
      <c r="D28288" s="57" t="s">
        <v>65092</v>
      </c>
    </row>
    <row r="28289" spans="1:4">
      <c r="A28289" s="57" t="s">
        <v>65093</v>
      </c>
      <c r="B28289" s="57" t="s">
        <v>12940</v>
      </c>
      <c r="C28289" s="57" t="s">
        <v>65094</v>
      </c>
      <c r="D28289" s="57" t="s">
        <v>19034</v>
      </c>
    </row>
    <row r="28290" spans="1:4">
      <c r="A28290" s="57" t="s">
        <v>13930</v>
      </c>
      <c r="B28290" s="57" t="s">
        <v>10512</v>
      </c>
      <c r="C28290" s="57" t="s">
        <v>13931</v>
      </c>
      <c r="D28290" s="57" t="s">
        <v>13932</v>
      </c>
    </row>
    <row r="28291" spans="1:4">
      <c r="A28291" s="57" t="s">
        <v>13930</v>
      </c>
      <c r="B28291" s="57" t="s">
        <v>10512</v>
      </c>
      <c r="C28291" s="57" t="s">
        <v>13933</v>
      </c>
      <c r="D28291" s="57" t="s">
        <v>13934</v>
      </c>
    </row>
    <row r="28292" spans="1:4">
      <c r="A28292" s="57" t="s">
        <v>13930</v>
      </c>
      <c r="B28292" s="57" t="s">
        <v>10512</v>
      </c>
      <c r="C28292" s="57" t="s">
        <v>15757</v>
      </c>
      <c r="D28292" s="57" t="s">
        <v>15758</v>
      </c>
    </row>
    <row r="28293" spans="1:4">
      <c r="A28293" s="57" t="s">
        <v>13930</v>
      </c>
      <c r="B28293" s="57" t="s">
        <v>10512</v>
      </c>
      <c r="C28293" s="57" t="s">
        <v>15759</v>
      </c>
      <c r="D28293" s="57" t="s">
        <v>15760</v>
      </c>
    </row>
    <row r="28294" spans="1:4">
      <c r="A28294" s="57" t="s">
        <v>13930</v>
      </c>
      <c r="B28294" s="57" t="s">
        <v>10512</v>
      </c>
      <c r="C28294" s="57" t="s">
        <v>15761</v>
      </c>
      <c r="D28294" s="57" t="s">
        <v>15762</v>
      </c>
    </row>
    <row r="28295" spans="1:4">
      <c r="A28295" s="57" t="s">
        <v>13930</v>
      </c>
      <c r="B28295" s="57" t="s">
        <v>10512</v>
      </c>
      <c r="C28295" s="57" t="s">
        <v>15763</v>
      </c>
      <c r="D28295" s="57" t="s">
        <v>15764</v>
      </c>
    </row>
    <row r="28296" spans="1:4">
      <c r="A28296" s="57" t="s">
        <v>13930</v>
      </c>
      <c r="B28296" s="57" t="s">
        <v>10512</v>
      </c>
      <c r="C28296" s="57" t="s">
        <v>17759</v>
      </c>
      <c r="D28296" s="57" t="s">
        <v>17760</v>
      </c>
    </row>
    <row r="28297" spans="1:4">
      <c r="A28297" s="57" t="s">
        <v>13930</v>
      </c>
      <c r="B28297" s="57" t="s">
        <v>10512</v>
      </c>
      <c r="C28297" s="57" t="s">
        <v>17761</v>
      </c>
      <c r="D28297" s="57" t="s">
        <v>17762</v>
      </c>
    </row>
    <row r="28298" spans="1:4">
      <c r="A28298" s="57" t="s">
        <v>13930</v>
      </c>
      <c r="B28298" s="57" t="s">
        <v>10512</v>
      </c>
      <c r="C28298" s="57" t="s">
        <v>17763</v>
      </c>
      <c r="D28298" s="57" t="s">
        <v>17764</v>
      </c>
    </row>
    <row r="28299" spans="1:4">
      <c r="A28299" s="57" t="s">
        <v>13930</v>
      </c>
      <c r="B28299" s="57" t="s">
        <v>10512</v>
      </c>
      <c r="C28299" s="57" t="s">
        <v>17765</v>
      </c>
      <c r="D28299" s="57" t="s">
        <v>17766</v>
      </c>
    </row>
    <row r="28300" spans="1:4">
      <c r="A28300" s="57" t="s">
        <v>65095</v>
      </c>
      <c r="B28300" s="57" t="s">
        <v>12940</v>
      </c>
      <c r="C28300" s="57" t="s">
        <v>65096</v>
      </c>
      <c r="D28300" s="57" t="s">
        <v>65097</v>
      </c>
    </row>
    <row r="28301" spans="1:4">
      <c r="A28301" s="57" t="s">
        <v>65095</v>
      </c>
      <c r="B28301" s="57"/>
      <c r="C28301" s="57" t="s">
        <v>65098</v>
      </c>
      <c r="D28301" s="57" t="s">
        <v>65097</v>
      </c>
    </row>
    <row r="28302" spans="1:4">
      <c r="A28302" s="57" t="s">
        <v>65095</v>
      </c>
      <c r="B28302" s="57"/>
      <c r="C28302" s="57" t="s">
        <v>65099</v>
      </c>
      <c r="D28302" s="57" t="s">
        <v>65097</v>
      </c>
    </row>
    <row r="28303" spans="1:4">
      <c r="A28303" s="57" t="s">
        <v>65100</v>
      </c>
      <c r="B28303" s="57" t="s">
        <v>12940</v>
      </c>
      <c r="C28303" s="57" t="s">
        <v>65101</v>
      </c>
      <c r="D28303" s="57" t="s">
        <v>65102</v>
      </c>
    </row>
    <row r="28304" spans="1:4">
      <c r="A28304" s="57" t="s">
        <v>65103</v>
      </c>
      <c r="B28304" s="57" t="s">
        <v>12940</v>
      </c>
      <c r="C28304" s="57" t="s">
        <v>65104</v>
      </c>
      <c r="D28304" s="57" t="s">
        <v>65105</v>
      </c>
    </row>
    <row r="28305" spans="1:4">
      <c r="A28305" s="57" t="s">
        <v>65103</v>
      </c>
      <c r="B28305" s="57"/>
      <c r="C28305" s="57" t="s">
        <v>65106</v>
      </c>
      <c r="D28305" s="57" t="s">
        <v>65105</v>
      </c>
    </row>
    <row r="28306" spans="1:4">
      <c r="A28306" s="57" t="s">
        <v>65103</v>
      </c>
      <c r="B28306" s="57"/>
      <c r="C28306" s="57" t="s">
        <v>65107</v>
      </c>
      <c r="D28306" s="57" t="s">
        <v>65105</v>
      </c>
    </row>
    <row r="28307" spans="1:4">
      <c r="A28307" s="57" t="s">
        <v>65108</v>
      </c>
      <c r="B28307" s="57" t="s">
        <v>12940</v>
      </c>
      <c r="C28307" s="57" t="s">
        <v>65109</v>
      </c>
      <c r="D28307" s="57" t="s">
        <v>65110</v>
      </c>
    </row>
    <row r="28308" spans="1:4">
      <c r="A28308" s="57" t="s">
        <v>65111</v>
      </c>
      <c r="B28308" s="57" t="s">
        <v>12940</v>
      </c>
      <c r="C28308" s="57" t="s">
        <v>65112</v>
      </c>
      <c r="D28308" s="57" t="s">
        <v>65113</v>
      </c>
    </row>
    <row r="28309" spans="1:4">
      <c r="A28309" s="57" t="s">
        <v>65114</v>
      </c>
      <c r="B28309" s="57" t="s">
        <v>12940</v>
      </c>
      <c r="C28309" s="57" t="s">
        <v>65115</v>
      </c>
      <c r="D28309" s="57" t="s">
        <v>65116</v>
      </c>
    </row>
    <row r="28310" spans="1:4">
      <c r="A28310" s="57" t="s">
        <v>65117</v>
      </c>
      <c r="B28310" s="57" t="s">
        <v>12940</v>
      </c>
      <c r="C28310" s="57" t="s">
        <v>65118</v>
      </c>
      <c r="D28310" s="57" t="s">
        <v>65119</v>
      </c>
    </row>
    <row r="28311" spans="1:4">
      <c r="A28311" s="57" t="s">
        <v>65120</v>
      </c>
      <c r="B28311" s="57" t="s">
        <v>12940</v>
      </c>
      <c r="C28311" s="57" t="s">
        <v>65121</v>
      </c>
      <c r="D28311" s="57" t="s">
        <v>65122</v>
      </c>
    </row>
    <row r="28312" spans="1:4">
      <c r="A28312" s="57" t="s">
        <v>65120</v>
      </c>
      <c r="B28312" s="57"/>
      <c r="C28312" s="57" t="s">
        <v>65123</v>
      </c>
      <c r="D28312" s="57" t="s">
        <v>65124</v>
      </c>
    </row>
    <row r="28313" spans="1:4">
      <c r="A28313" s="57" t="s">
        <v>65120</v>
      </c>
      <c r="B28313" s="57"/>
      <c r="C28313" s="57" t="s">
        <v>65125</v>
      </c>
      <c r="D28313" s="57" t="s">
        <v>65126</v>
      </c>
    </row>
    <row r="28314" spans="1:4">
      <c r="A28314" s="57" t="s">
        <v>65120</v>
      </c>
      <c r="B28314" s="57"/>
      <c r="C28314" s="57" t="s">
        <v>65127</v>
      </c>
      <c r="D28314" s="57" t="s">
        <v>65128</v>
      </c>
    </row>
    <row r="28315" spans="1:4">
      <c r="A28315" s="57" t="s">
        <v>65120</v>
      </c>
      <c r="B28315" s="57"/>
      <c r="C28315" s="57" t="s">
        <v>65129</v>
      </c>
      <c r="D28315" s="57" t="s">
        <v>65130</v>
      </c>
    </row>
    <row r="28316" spans="1:4">
      <c r="A28316" s="57" t="s">
        <v>65120</v>
      </c>
      <c r="B28316" s="57"/>
      <c r="C28316" s="57" t="s">
        <v>65131</v>
      </c>
      <c r="D28316" s="57" t="s">
        <v>65132</v>
      </c>
    </row>
    <row r="28317" spans="1:4">
      <c r="A28317" s="57" t="s">
        <v>65120</v>
      </c>
      <c r="B28317" s="57"/>
      <c r="C28317" s="57" t="s">
        <v>65133</v>
      </c>
      <c r="D28317" s="57" t="s">
        <v>65134</v>
      </c>
    </row>
    <row r="28318" spans="1:4">
      <c r="A28318" s="57" t="s">
        <v>65120</v>
      </c>
      <c r="B28318" s="57"/>
      <c r="C28318" s="57" t="s">
        <v>65135</v>
      </c>
      <c r="D28318" s="57" t="s">
        <v>65136</v>
      </c>
    </row>
    <row r="28319" spans="1:4">
      <c r="A28319" s="57" t="s">
        <v>65120</v>
      </c>
      <c r="B28319" s="57"/>
      <c r="C28319" s="57" t="s">
        <v>65137</v>
      </c>
      <c r="D28319" s="57" t="s">
        <v>65138</v>
      </c>
    </row>
    <row r="28320" spans="1:4">
      <c r="A28320" s="57" t="s">
        <v>65120</v>
      </c>
      <c r="B28320" s="57"/>
      <c r="C28320" s="57" t="s">
        <v>65139</v>
      </c>
      <c r="D28320" s="57" t="s">
        <v>65140</v>
      </c>
    </row>
    <row r="28321" spans="1:4">
      <c r="A28321" s="57" t="s">
        <v>65120</v>
      </c>
      <c r="B28321" s="57"/>
      <c r="C28321" s="57" t="s">
        <v>65141</v>
      </c>
      <c r="D28321" s="57" t="s">
        <v>65142</v>
      </c>
    </row>
    <row r="28322" spans="1:4">
      <c r="A28322" s="57" t="s">
        <v>65120</v>
      </c>
      <c r="B28322" s="57"/>
      <c r="C28322" s="57" t="s">
        <v>65143</v>
      </c>
      <c r="D28322" s="57" t="s">
        <v>65144</v>
      </c>
    </row>
    <row r="28323" spans="1:4">
      <c r="A28323" s="57" t="s">
        <v>65120</v>
      </c>
      <c r="B28323" s="57"/>
      <c r="C28323" s="57" t="s">
        <v>65145</v>
      </c>
      <c r="D28323" s="57" t="s">
        <v>65146</v>
      </c>
    </row>
    <row r="28324" spans="1:4">
      <c r="A28324" s="57" t="s">
        <v>65120</v>
      </c>
      <c r="B28324" s="57"/>
      <c r="C28324" s="57" t="s">
        <v>65147</v>
      </c>
      <c r="D28324" s="57" t="s">
        <v>65148</v>
      </c>
    </row>
    <row r="28325" spans="1:4">
      <c r="A28325" s="57" t="s">
        <v>65120</v>
      </c>
      <c r="B28325" s="57"/>
      <c r="C28325" s="57" t="s">
        <v>65149</v>
      </c>
      <c r="D28325" s="57" t="s">
        <v>65150</v>
      </c>
    </row>
    <row r="28326" spans="1:4">
      <c r="A28326" s="57" t="s">
        <v>65120</v>
      </c>
      <c r="B28326" s="57"/>
      <c r="C28326" s="57" t="s">
        <v>65151</v>
      </c>
      <c r="D28326" s="57" t="s">
        <v>65152</v>
      </c>
    </row>
    <row r="28327" spans="1:4">
      <c r="A28327" s="57" t="s">
        <v>65120</v>
      </c>
      <c r="B28327" s="57"/>
      <c r="C28327" s="57" t="s">
        <v>65153</v>
      </c>
      <c r="D28327" s="57" t="s">
        <v>65154</v>
      </c>
    </row>
    <row r="28328" spans="1:4">
      <c r="A28328" s="57" t="s">
        <v>65120</v>
      </c>
      <c r="B28328" s="57"/>
      <c r="C28328" s="57" t="s">
        <v>65155</v>
      </c>
      <c r="D28328" s="57" t="s">
        <v>65156</v>
      </c>
    </row>
    <row r="28329" spans="1:4">
      <c r="A28329" s="57" t="s">
        <v>65120</v>
      </c>
      <c r="B28329" s="57"/>
      <c r="C28329" s="57" t="s">
        <v>65157</v>
      </c>
      <c r="D28329" s="57" t="s">
        <v>65158</v>
      </c>
    </row>
    <row r="28330" spans="1:4">
      <c r="A28330" s="57" t="s">
        <v>65120</v>
      </c>
      <c r="B28330" s="57"/>
      <c r="C28330" s="57" t="s">
        <v>75858</v>
      </c>
      <c r="D28330" s="57" t="s">
        <v>75859</v>
      </c>
    </row>
    <row r="28331" spans="1:4">
      <c r="A28331" s="57" t="s">
        <v>65120</v>
      </c>
      <c r="B28331" s="57"/>
      <c r="C28331" s="57" t="s">
        <v>75860</v>
      </c>
      <c r="D28331" s="57" t="s">
        <v>75861</v>
      </c>
    </row>
    <row r="28332" spans="1:4">
      <c r="A28332" s="57" t="s">
        <v>65120</v>
      </c>
      <c r="B28332" s="57"/>
      <c r="C28332" s="57" t="s">
        <v>77622</v>
      </c>
      <c r="D28332" s="57" t="s">
        <v>77623</v>
      </c>
    </row>
    <row r="28333" spans="1:4">
      <c r="A28333" s="57" t="s">
        <v>65120</v>
      </c>
      <c r="B28333" s="57"/>
      <c r="C28333" s="57" t="s">
        <v>77624</v>
      </c>
      <c r="D28333" s="57" t="s">
        <v>77625</v>
      </c>
    </row>
    <row r="28334" spans="1:4">
      <c r="A28334" s="57" t="s">
        <v>65120</v>
      </c>
      <c r="B28334" s="57"/>
      <c r="C28334" s="57" t="s">
        <v>77626</v>
      </c>
      <c r="D28334" s="57" t="s">
        <v>77627</v>
      </c>
    </row>
    <row r="28335" spans="1:4">
      <c r="A28335" s="57" t="s">
        <v>65159</v>
      </c>
      <c r="B28335" s="57" t="s">
        <v>12940</v>
      </c>
      <c r="C28335" s="57" t="s">
        <v>65160</v>
      </c>
      <c r="D28335" s="57" t="s">
        <v>2836</v>
      </c>
    </row>
    <row r="28336" spans="1:4">
      <c r="A28336" s="57" t="s">
        <v>13935</v>
      </c>
      <c r="B28336" s="57" t="s">
        <v>10537</v>
      </c>
      <c r="C28336" s="57" t="s">
        <v>13936</v>
      </c>
      <c r="D28336" s="57" t="s">
        <v>13937</v>
      </c>
    </row>
    <row r="28337" spans="1:4">
      <c r="A28337" s="57" t="s">
        <v>13935</v>
      </c>
      <c r="B28337" s="57" t="s">
        <v>10537</v>
      </c>
      <c r="C28337" s="57" t="s">
        <v>15765</v>
      </c>
      <c r="D28337" s="57" t="s">
        <v>15766</v>
      </c>
    </row>
    <row r="28338" spans="1:4">
      <c r="A28338" s="57" t="s">
        <v>13935</v>
      </c>
      <c r="B28338" s="57" t="s">
        <v>10537</v>
      </c>
      <c r="C28338" s="57" t="s">
        <v>17767</v>
      </c>
      <c r="D28338" s="57" t="s">
        <v>17768</v>
      </c>
    </row>
    <row r="28339" spans="1:4">
      <c r="A28339" s="57" t="s">
        <v>13935</v>
      </c>
      <c r="B28339" s="57" t="s">
        <v>10537</v>
      </c>
      <c r="C28339" s="57" t="s">
        <v>17769</v>
      </c>
      <c r="D28339" s="57" t="s">
        <v>17770</v>
      </c>
    </row>
    <row r="28340" spans="1:4">
      <c r="A28340" s="57" t="s">
        <v>13935</v>
      </c>
      <c r="B28340" s="57" t="s">
        <v>10537</v>
      </c>
      <c r="C28340" s="57" t="s">
        <v>17771</v>
      </c>
      <c r="D28340" s="57" t="s">
        <v>17772</v>
      </c>
    </row>
    <row r="28341" spans="1:4">
      <c r="A28341" s="57" t="s">
        <v>13938</v>
      </c>
      <c r="B28341" s="57" t="s">
        <v>10842</v>
      </c>
      <c r="C28341" s="57" t="s">
        <v>13939</v>
      </c>
      <c r="D28341" s="57" t="s">
        <v>13940</v>
      </c>
    </row>
    <row r="28342" spans="1:4">
      <c r="A28342" s="57" t="s">
        <v>65161</v>
      </c>
      <c r="B28342" s="57" t="s">
        <v>12940</v>
      </c>
      <c r="C28342" s="57" t="s">
        <v>65162</v>
      </c>
      <c r="D28342" s="57" t="s">
        <v>65163</v>
      </c>
    </row>
    <row r="28343" spans="1:4">
      <c r="A28343" s="57" t="s">
        <v>65161</v>
      </c>
      <c r="B28343" s="57"/>
      <c r="C28343" s="57" t="s">
        <v>65164</v>
      </c>
      <c r="D28343" s="57" t="s">
        <v>65165</v>
      </c>
    </row>
    <row r="28344" spans="1:4">
      <c r="A28344" s="57" t="s">
        <v>65166</v>
      </c>
      <c r="B28344" s="57" t="s">
        <v>12940</v>
      </c>
      <c r="C28344" s="57" t="s">
        <v>65167</v>
      </c>
      <c r="D28344" s="57" t="s">
        <v>65168</v>
      </c>
    </row>
    <row r="28345" spans="1:4">
      <c r="A28345" s="57" t="s">
        <v>65169</v>
      </c>
      <c r="B28345" s="57" t="s">
        <v>12940</v>
      </c>
      <c r="C28345" s="57" t="s">
        <v>65170</v>
      </c>
      <c r="D28345" s="57" t="s">
        <v>65171</v>
      </c>
    </row>
    <row r="28346" spans="1:4">
      <c r="A28346" s="57" t="s">
        <v>65172</v>
      </c>
      <c r="B28346" s="57" t="s">
        <v>12940</v>
      </c>
      <c r="C28346" s="57" t="s">
        <v>65173</v>
      </c>
      <c r="D28346" s="57" t="s">
        <v>65174</v>
      </c>
    </row>
    <row r="28347" spans="1:4">
      <c r="A28347" s="57" t="s">
        <v>65175</v>
      </c>
      <c r="B28347" s="57" t="s">
        <v>12940</v>
      </c>
      <c r="C28347" s="57" t="s">
        <v>65176</v>
      </c>
      <c r="D28347" s="57" t="s">
        <v>65177</v>
      </c>
    </row>
    <row r="28348" spans="1:4">
      <c r="A28348" s="57" t="s">
        <v>65178</v>
      </c>
      <c r="B28348" s="57" t="s">
        <v>12940</v>
      </c>
      <c r="C28348" s="57" t="s">
        <v>65179</v>
      </c>
      <c r="D28348" s="57" t="s">
        <v>65180</v>
      </c>
    </row>
    <row r="28349" spans="1:4">
      <c r="A28349" s="57" t="s">
        <v>65178</v>
      </c>
      <c r="B28349" s="57"/>
      <c r="C28349" s="57" t="s">
        <v>65181</v>
      </c>
      <c r="D28349" s="57" t="s">
        <v>65182</v>
      </c>
    </row>
    <row r="28350" spans="1:4">
      <c r="A28350" s="57" t="s">
        <v>65178</v>
      </c>
      <c r="B28350" s="57"/>
      <c r="C28350" s="57" t="s">
        <v>65183</v>
      </c>
      <c r="D28350" s="57" t="s">
        <v>65184</v>
      </c>
    </row>
    <row r="28351" spans="1:4">
      <c r="A28351" s="57" t="s">
        <v>65178</v>
      </c>
      <c r="B28351" s="57"/>
      <c r="C28351" s="57" t="s">
        <v>65185</v>
      </c>
      <c r="D28351" s="57" t="s">
        <v>65186</v>
      </c>
    </row>
    <row r="28352" spans="1:4">
      <c r="A28352" s="57" t="s">
        <v>65178</v>
      </c>
      <c r="B28352" s="57"/>
      <c r="C28352" s="57" t="s">
        <v>65187</v>
      </c>
      <c r="D28352" s="57" t="s">
        <v>65188</v>
      </c>
    </row>
    <row r="28353" spans="1:4">
      <c r="A28353" s="57" t="s">
        <v>65189</v>
      </c>
      <c r="B28353" s="57" t="s">
        <v>12940</v>
      </c>
      <c r="C28353" s="57" t="s">
        <v>65190</v>
      </c>
      <c r="D28353" s="57" t="s">
        <v>65191</v>
      </c>
    </row>
    <row r="28354" spans="1:4">
      <c r="A28354" s="57" t="s">
        <v>13941</v>
      </c>
      <c r="B28354" s="57" t="s">
        <v>10737</v>
      </c>
      <c r="C28354" s="57" t="s">
        <v>13942</v>
      </c>
      <c r="D28354" s="57" t="s">
        <v>13943</v>
      </c>
    </row>
    <row r="28355" spans="1:4">
      <c r="A28355" s="57" t="s">
        <v>13944</v>
      </c>
      <c r="B28355" s="57" t="s">
        <v>10672</v>
      </c>
      <c r="C28355" s="57" t="s">
        <v>13945</v>
      </c>
      <c r="D28355" s="57" t="s">
        <v>13946</v>
      </c>
    </row>
    <row r="28356" spans="1:4">
      <c r="A28356" s="57" t="s">
        <v>13947</v>
      </c>
      <c r="B28356" s="57" t="s">
        <v>10583</v>
      </c>
      <c r="C28356" s="57" t="s">
        <v>13948</v>
      </c>
      <c r="D28356" s="57" t="s">
        <v>13949</v>
      </c>
    </row>
    <row r="28357" spans="1:4">
      <c r="A28357" s="57" t="s">
        <v>13950</v>
      </c>
      <c r="B28357" s="57" t="s">
        <v>10617</v>
      </c>
      <c r="C28357" s="57" t="s">
        <v>13951</v>
      </c>
      <c r="D28357" s="57" t="s">
        <v>13952</v>
      </c>
    </row>
    <row r="28358" spans="1:4">
      <c r="A28358" s="57" t="s">
        <v>65192</v>
      </c>
      <c r="B28358" s="57" t="s">
        <v>12940</v>
      </c>
      <c r="C28358" s="57" t="s">
        <v>65193</v>
      </c>
      <c r="D28358" s="57" t="s">
        <v>65194</v>
      </c>
    </row>
    <row r="28359" spans="1:4">
      <c r="A28359" s="57" t="s">
        <v>65195</v>
      </c>
      <c r="B28359" s="57" t="s">
        <v>12940</v>
      </c>
      <c r="C28359" s="57" t="s">
        <v>65196</v>
      </c>
      <c r="D28359" s="57" t="s">
        <v>65197</v>
      </c>
    </row>
    <row r="28360" spans="1:4">
      <c r="A28360" s="57" t="s">
        <v>65195</v>
      </c>
      <c r="B28360" s="57"/>
      <c r="C28360" s="57" t="s">
        <v>65198</v>
      </c>
      <c r="D28360" s="57" t="s">
        <v>65199</v>
      </c>
    </row>
    <row r="28361" spans="1:4">
      <c r="A28361" s="57" t="s">
        <v>65195</v>
      </c>
      <c r="B28361" s="57"/>
      <c r="C28361" s="57" t="s">
        <v>65200</v>
      </c>
      <c r="D28361" s="57" t="s">
        <v>65201</v>
      </c>
    </row>
    <row r="28362" spans="1:4">
      <c r="A28362" s="57" t="s">
        <v>65195</v>
      </c>
      <c r="B28362" s="57"/>
      <c r="C28362" s="57" t="s">
        <v>65202</v>
      </c>
      <c r="D28362" s="57" t="s">
        <v>65199</v>
      </c>
    </row>
    <row r="28363" spans="1:4">
      <c r="A28363" s="57" t="s">
        <v>65195</v>
      </c>
      <c r="B28363" s="57"/>
      <c r="C28363" s="57" t="s">
        <v>65203</v>
      </c>
      <c r="D28363" s="57" t="s">
        <v>7671</v>
      </c>
    </row>
    <row r="28364" spans="1:4">
      <c r="A28364" s="57" t="s">
        <v>65195</v>
      </c>
      <c r="B28364" s="57"/>
      <c r="C28364" s="57" t="s">
        <v>65204</v>
      </c>
      <c r="D28364" s="57" t="s">
        <v>65205</v>
      </c>
    </row>
    <row r="28365" spans="1:4">
      <c r="A28365" s="57" t="s">
        <v>65195</v>
      </c>
      <c r="B28365" s="57"/>
      <c r="C28365" s="57" t="s">
        <v>65206</v>
      </c>
      <c r="D28365" s="57" t="s">
        <v>65201</v>
      </c>
    </row>
    <row r="28366" spans="1:4">
      <c r="A28366" s="57" t="s">
        <v>13953</v>
      </c>
      <c r="B28366" s="57" t="s">
        <v>10767</v>
      </c>
      <c r="C28366" s="57" t="s">
        <v>13954</v>
      </c>
      <c r="D28366" s="57" t="s">
        <v>13955</v>
      </c>
    </row>
    <row r="28367" spans="1:4">
      <c r="A28367" s="57" t="s">
        <v>65207</v>
      </c>
      <c r="B28367" s="57" t="s">
        <v>12940</v>
      </c>
      <c r="C28367" s="57" t="s">
        <v>65208</v>
      </c>
      <c r="D28367" s="57" t="s">
        <v>65209</v>
      </c>
    </row>
    <row r="28368" spans="1:4">
      <c r="A28368" s="57" t="s">
        <v>65210</v>
      </c>
      <c r="B28368" s="57" t="s">
        <v>12940</v>
      </c>
      <c r="C28368" s="57" t="s">
        <v>65211</v>
      </c>
      <c r="D28368" s="57" t="s">
        <v>65212</v>
      </c>
    </row>
    <row r="28369" spans="1:4">
      <c r="A28369" s="57" t="s">
        <v>65210</v>
      </c>
      <c r="B28369" s="57"/>
      <c r="C28369" s="57" t="s">
        <v>65213</v>
      </c>
      <c r="D28369" s="57" t="s">
        <v>65214</v>
      </c>
    </row>
    <row r="28370" spans="1:4">
      <c r="A28370" s="57" t="s">
        <v>65215</v>
      </c>
      <c r="B28370" s="57" t="s">
        <v>12940</v>
      </c>
      <c r="C28370" s="57" t="s">
        <v>65216</v>
      </c>
      <c r="D28370" s="57" t="s">
        <v>19034</v>
      </c>
    </row>
    <row r="28371" spans="1:4">
      <c r="A28371" s="57" t="s">
        <v>65217</v>
      </c>
      <c r="B28371" s="57" t="s">
        <v>12940</v>
      </c>
      <c r="C28371" s="57" t="s">
        <v>65218</v>
      </c>
      <c r="D28371" s="57" t="s">
        <v>65219</v>
      </c>
    </row>
    <row r="28372" spans="1:4">
      <c r="A28372" s="57" t="s">
        <v>65220</v>
      </c>
      <c r="B28372" s="57" t="s">
        <v>12940</v>
      </c>
      <c r="C28372" s="57" t="s">
        <v>65221</v>
      </c>
      <c r="D28372" s="57" t="s">
        <v>50502</v>
      </c>
    </row>
    <row r="28373" spans="1:4">
      <c r="A28373" s="57" t="s">
        <v>65222</v>
      </c>
      <c r="B28373" s="57" t="s">
        <v>12940</v>
      </c>
      <c r="C28373" s="57" t="s">
        <v>65223</v>
      </c>
      <c r="D28373" s="57" t="s">
        <v>65224</v>
      </c>
    </row>
    <row r="28374" spans="1:4">
      <c r="A28374" s="57" t="s">
        <v>65222</v>
      </c>
      <c r="B28374" s="57"/>
      <c r="C28374" s="57" t="s">
        <v>65225</v>
      </c>
      <c r="D28374" s="57" t="s">
        <v>65226</v>
      </c>
    </row>
    <row r="28375" spans="1:4">
      <c r="A28375" s="57" t="s">
        <v>65222</v>
      </c>
      <c r="B28375" s="57"/>
      <c r="C28375" s="57" t="s">
        <v>65227</v>
      </c>
      <c r="D28375" s="57" t="s">
        <v>65228</v>
      </c>
    </row>
    <row r="28376" spans="1:4">
      <c r="A28376" s="57" t="s">
        <v>65222</v>
      </c>
      <c r="B28376" s="57"/>
      <c r="C28376" s="57" t="s">
        <v>65229</v>
      </c>
      <c r="D28376" s="57" t="s">
        <v>65230</v>
      </c>
    </row>
    <row r="28377" spans="1:4">
      <c r="A28377" s="57" t="s">
        <v>65231</v>
      </c>
      <c r="B28377" s="57" t="s">
        <v>12940</v>
      </c>
      <c r="C28377" s="57" t="s">
        <v>65232</v>
      </c>
      <c r="D28377" s="57" t="s">
        <v>65233</v>
      </c>
    </row>
    <row r="28378" spans="1:4">
      <c r="A28378" s="57" t="s">
        <v>65231</v>
      </c>
      <c r="B28378" s="57"/>
      <c r="C28378" s="57" t="s">
        <v>65234</v>
      </c>
      <c r="D28378" s="57" t="s">
        <v>58693</v>
      </c>
    </row>
    <row r="28379" spans="1:4">
      <c r="A28379" s="57" t="s">
        <v>65231</v>
      </c>
      <c r="B28379" s="57"/>
      <c r="C28379" s="57" t="s">
        <v>65235</v>
      </c>
      <c r="D28379" s="57" t="s">
        <v>65233</v>
      </c>
    </row>
    <row r="28380" spans="1:4">
      <c r="A28380" s="57" t="s">
        <v>65236</v>
      </c>
      <c r="B28380" s="57" t="s">
        <v>12940</v>
      </c>
      <c r="C28380" s="57" t="s">
        <v>65237</v>
      </c>
      <c r="D28380" s="57" t="s">
        <v>65238</v>
      </c>
    </row>
    <row r="28381" spans="1:4">
      <c r="A28381" s="57" t="s">
        <v>65239</v>
      </c>
      <c r="B28381" s="57" t="s">
        <v>12940</v>
      </c>
      <c r="C28381" s="57" t="s">
        <v>65240</v>
      </c>
      <c r="D28381" s="57" t="s">
        <v>65241</v>
      </c>
    </row>
    <row r="28382" spans="1:4">
      <c r="A28382" s="57" t="s">
        <v>65242</v>
      </c>
      <c r="B28382" s="57" t="s">
        <v>12940</v>
      </c>
      <c r="C28382" s="57" t="s">
        <v>65243</v>
      </c>
      <c r="D28382" s="57" t="s">
        <v>65244</v>
      </c>
    </row>
    <row r="28383" spans="1:4">
      <c r="A28383" s="57" t="s">
        <v>65245</v>
      </c>
      <c r="B28383" s="57" t="s">
        <v>12940</v>
      </c>
      <c r="C28383" s="57" t="s">
        <v>65246</v>
      </c>
      <c r="D28383" s="57" t="s">
        <v>65247</v>
      </c>
    </row>
    <row r="28384" spans="1:4">
      <c r="A28384" s="57" t="s">
        <v>65248</v>
      </c>
      <c r="B28384" s="57" t="s">
        <v>12940</v>
      </c>
      <c r="C28384" s="57" t="s">
        <v>65249</v>
      </c>
      <c r="D28384" s="57" t="s">
        <v>65250</v>
      </c>
    </row>
    <row r="28385" spans="1:4">
      <c r="A28385" s="57" t="s">
        <v>65251</v>
      </c>
      <c r="B28385" s="57" t="s">
        <v>12940</v>
      </c>
      <c r="C28385" s="57" t="s">
        <v>65252</v>
      </c>
      <c r="D28385" s="57" t="s">
        <v>65253</v>
      </c>
    </row>
    <row r="28386" spans="1:4">
      <c r="A28386" s="57" t="s">
        <v>65254</v>
      </c>
      <c r="B28386" s="57" t="s">
        <v>12940</v>
      </c>
      <c r="C28386" s="57" t="s">
        <v>65255</v>
      </c>
      <c r="D28386" s="57" t="s">
        <v>65256</v>
      </c>
    </row>
    <row r="28387" spans="1:4">
      <c r="A28387" s="57" t="s">
        <v>65257</v>
      </c>
      <c r="B28387" s="57" t="s">
        <v>12940</v>
      </c>
      <c r="C28387" s="57" t="s">
        <v>65258</v>
      </c>
      <c r="D28387" s="57" t="s">
        <v>65259</v>
      </c>
    </row>
    <row r="28388" spans="1:4">
      <c r="A28388" s="57" t="s">
        <v>65260</v>
      </c>
      <c r="B28388" s="57" t="s">
        <v>12940</v>
      </c>
      <c r="C28388" s="57" t="s">
        <v>65261</v>
      </c>
      <c r="D28388" s="57" t="s">
        <v>65262</v>
      </c>
    </row>
    <row r="28389" spans="1:4">
      <c r="A28389" s="57" t="s">
        <v>65263</v>
      </c>
      <c r="B28389" s="57" t="s">
        <v>12940</v>
      </c>
      <c r="C28389" s="57" t="s">
        <v>65264</v>
      </c>
      <c r="D28389" s="57" t="s">
        <v>65265</v>
      </c>
    </row>
    <row r="28390" spans="1:4">
      <c r="A28390" s="57" t="s">
        <v>65266</v>
      </c>
      <c r="B28390" s="57" t="s">
        <v>12940</v>
      </c>
      <c r="C28390" s="57" t="s">
        <v>65267</v>
      </c>
      <c r="D28390" s="57" t="s">
        <v>65268</v>
      </c>
    </row>
    <row r="28391" spans="1:4">
      <c r="A28391" s="57" t="s">
        <v>65266</v>
      </c>
      <c r="B28391" s="57"/>
      <c r="C28391" s="57" t="s">
        <v>65269</v>
      </c>
      <c r="D28391" s="57" t="s">
        <v>65270</v>
      </c>
    </row>
    <row r="28392" spans="1:4">
      <c r="A28392" s="57" t="s">
        <v>65266</v>
      </c>
      <c r="B28392" s="57"/>
      <c r="C28392" s="57" t="s">
        <v>65271</v>
      </c>
      <c r="D28392" s="57" t="s">
        <v>65272</v>
      </c>
    </row>
    <row r="28393" spans="1:4">
      <c r="A28393" s="57" t="s">
        <v>65266</v>
      </c>
      <c r="B28393" s="57"/>
      <c r="C28393" s="57" t="s">
        <v>65273</v>
      </c>
      <c r="D28393" s="57" t="s">
        <v>65274</v>
      </c>
    </row>
    <row r="28394" spans="1:4">
      <c r="A28394" s="57" t="s">
        <v>65266</v>
      </c>
      <c r="B28394" s="57"/>
      <c r="C28394" s="57" t="s">
        <v>65275</v>
      </c>
      <c r="D28394" s="57" t="s">
        <v>65276</v>
      </c>
    </row>
    <row r="28395" spans="1:4">
      <c r="A28395" s="57" t="s">
        <v>65266</v>
      </c>
      <c r="B28395" s="57"/>
      <c r="C28395" s="57" t="s">
        <v>65277</v>
      </c>
      <c r="D28395" s="57" t="s">
        <v>65276</v>
      </c>
    </row>
    <row r="28396" spans="1:4">
      <c r="A28396" s="57" t="s">
        <v>65266</v>
      </c>
      <c r="B28396" s="57"/>
      <c r="C28396" s="57" t="s">
        <v>65278</v>
      </c>
      <c r="D28396" s="57" t="s">
        <v>65279</v>
      </c>
    </row>
    <row r="28397" spans="1:4">
      <c r="A28397" s="57" t="s">
        <v>65266</v>
      </c>
      <c r="B28397" s="57"/>
      <c r="C28397" s="57" t="s">
        <v>74789</v>
      </c>
      <c r="D28397" s="57" t="s">
        <v>76873</v>
      </c>
    </row>
    <row r="28398" spans="1:4">
      <c r="A28398" s="57" t="s">
        <v>65280</v>
      </c>
      <c r="B28398" s="57" t="s">
        <v>12940</v>
      </c>
      <c r="C28398" s="57" t="s">
        <v>65281</v>
      </c>
      <c r="D28398" s="57" t="s">
        <v>65282</v>
      </c>
    </row>
    <row r="28399" spans="1:4">
      <c r="A28399" s="57" t="s">
        <v>65283</v>
      </c>
      <c r="B28399" s="57" t="s">
        <v>12940</v>
      </c>
      <c r="C28399" s="57" t="s">
        <v>65284</v>
      </c>
      <c r="D28399" s="57" t="s">
        <v>65285</v>
      </c>
    </row>
    <row r="28400" spans="1:4">
      <c r="A28400" s="57" t="s">
        <v>65286</v>
      </c>
      <c r="B28400" s="57" t="s">
        <v>12940</v>
      </c>
      <c r="C28400" s="57" t="s">
        <v>65287</v>
      </c>
      <c r="D28400" s="57" t="s">
        <v>65288</v>
      </c>
    </row>
    <row r="28401" spans="1:4">
      <c r="A28401" s="57" t="s">
        <v>65286</v>
      </c>
      <c r="B28401" s="57"/>
      <c r="C28401" s="57" t="s">
        <v>65289</v>
      </c>
      <c r="D28401" s="57" t="s">
        <v>65290</v>
      </c>
    </row>
    <row r="28402" spans="1:4">
      <c r="A28402" s="57" t="s">
        <v>65291</v>
      </c>
      <c r="B28402" s="57" t="s">
        <v>12940</v>
      </c>
      <c r="C28402" s="57" t="s">
        <v>65292</v>
      </c>
      <c r="D28402" s="57" t="s">
        <v>65293</v>
      </c>
    </row>
    <row r="28403" spans="1:4">
      <c r="A28403" s="57" t="s">
        <v>65291</v>
      </c>
      <c r="B28403" s="57"/>
      <c r="C28403" s="57" t="s">
        <v>65294</v>
      </c>
      <c r="D28403" s="57" t="s">
        <v>65293</v>
      </c>
    </row>
    <row r="28404" spans="1:4">
      <c r="A28404" s="57" t="s">
        <v>65291</v>
      </c>
      <c r="B28404" s="57"/>
      <c r="C28404" s="57" t="s">
        <v>65295</v>
      </c>
      <c r="D28404" s="57" t="s">
        <v>65293</v>
      </c>
    </row>
    <row r="28405" spans="1:4">
      <c r="A28405" s="57" t="s">
        <v>65296</v>
      </c>
      <c r="B28405" s="57" t="s">
        <v>12940</v>
      </c>
      <c r="C28405" s="57" t="s">
        <v>65297</v>
      </c>
      <c r="D28405" s="57" t="s">
        <v>18617</v>
      </c>
    </row>
    <row r="28406" spans="1:4">
      <c r="A28406" s="57" t="s">
        <v>65296</v>
      </c>
      <c r="B28406" s="57"/>
      <c r="C28406" s="57" t="s">
        <v>65298</v>
      </c>
      <c r="D28406" s="57" t="s">
        <v>65293</v>
      </c>
    </row>
    <row r="28407" spans="1:4">
      <c r="A28407" s="57" t="s">
        <v>65296</v>
      </c>
      <c r="B28407" s="57"/>
      <c r="C28407" s="57" t="s">
        <v>65299</v>
      </c>
      <c r="D28407" s="57" t="s">
        <v>65300</v>
      </c>
    </row>
    <row r="28408" spans="1:4">
      <c r="A28408" s="57" t="s">
        <v>65301</v>
      </c>
      <c r="B28408" s="57" t="s">
        <v>12940</v>
      </c>
      <c r="C28408" s="57" t="s">
        <v>65302</v>
      </c>
      <c r="D28408" s="57" t="s">
        <v>65303</v>
      </c>
    </row>
    <row r="28409" spans="1:4">
      <c r="A28409" s="57" t="s">
        <v>65304</v>
      </c>
      <c r="B28409" s="57" t="s">
        <v>12940</v>
      </c>
      <c r="C28409" s="57" t="s">
        <v>65305</v>
      </c>
      <c r="D28409" s="57" t="s">
        <v>65306</v>
      </c>
    </row>
    <row r="28410" spans="1:4">
      <c r="A28410" s="57" t="s">
        <v>65304</v>
      </c>
      <c r="B28410" s="57"/>
      <c r="C28410" s="57" t="s">
        <v>76874</v>
      </c>
      <c r="D28410" s="57" t="s">
        <v>76875</v>
      </c>
    </row>
    <row r="28411" spans="1:4">
      <c r="A28411" s="57" t="s">
        <v>65307</v>
      </c>
      <c r="B28411" s="57" t="s">
        <v>12940</v>
      </c>
      <c r="C28411" s="57" t="s">
        <v>65308</v>
      </c>
      <c r="D28411" s="57" t="s">
        <v>65309</v>
      </c>
    </row>
    <row r="28412" spans="1:4">
      <c r="A28412" s="57" t="s">
        <v>65310</v>
      </c>
      <c r="B28412" s="57" t="s">
        <v>12940</v>
      </c>
      <c r="C28412" s="57" t="s">
        <v>65311</v>
      </c>
      <c r="D28412" s="57" t="s">
        <v>65312</v>
      </c>
    </row>
    <row r="28413" spans="1:4">
      <c r="A28413" s="57" t="s">
        <v>65313</v>
      </c>
      <c r="B28413" s="57" t="s">
        <v>12940</v>
      </c>
      <c r="C28413" s="57" t="s">
        <v>65314</v>
      </c>
      <c r="D28413" s="57" t="s">
        <v>65315</v>
      </c>
    </row>
    <row r="28414" spans="1:4">
      <c r="A28414" s="57" t="s">
        <v>65316</v>
      </c>
      <c r="B28414" s="57" t="s">
        <v>12940</v>
      </c>
      <c r="C28414" s="57" t="s">
        <v>65317</v>
      </c>
      <c r="D28414" s="57" t="s">
        <v>65318</v>
      </c>
    </row>
    <row r="28415" spans="1:4">
      <c r="A28415" s="57" t="s">
        <v>65316</v>
      </c>
      <c r="B28415" s="57"/>
      <c r="C28415" s="57" t="s">
        <v>65319</v>
      </c>
      <c r="D28415" s="57" t="s">
        <v>65320</v>
      </c>
    </row>
    <row r="28416" spans="1:4">
      <c r="A28416" s="57" t="s">
        <v>65321</v>
      </c>
      <c r="B28416" s="57" t="s">
        <v>12940</v>
      </c>
      <c r="C28416" s="57" t="s">
        <v>65322</v>
      </c>
      <c r="D28416" s="57" t="s">
        <v>65323</v>
      </c>
    </row>
    <row r="28417" spans="1:4">
      <c r="A28417" s="57" t="s">
        <v>65321</v>
      </c>
      <c r="B28417" s="57"/>
      <c r="C28417" s="57" t="s">
        <v>65324</v>
      </c>
      <c r="D28417" s="57" t="s">
        <v>65325</v>
      </c>
    </row>
    <row r="28418" spans="1:4">
      <c r="A28418" s="57" t="s">
        <v>13956</v>
      </c>
      <c r="B28418" s="57" t="s">
        <v>10687</v>
      </c>
      <c r="C28418" s="57" t="s">
        <v>13957</v>
      </c>
      <c r="D28418" s="57" t="s">
        <v>13958</v>
      </c>
    </row>
    <row r="28419" spans="1:4">
      <c r="A28419" s="57" t="s">
        <v>13956</v>
      </c>
      <c r="B28419" s="57" t="s">
        <v>10687</v>
      </c>
      <c r="C28419" s="57" t="s">
        <v>17773</v>
      </c>
      <c r="D28419" s="57" t="s">
        <v>17774</v>
      </c>
    </row>
    <row r="28420" spans="1:4">
      <c r="A28420" s="57" t="s">
        <v>65326</v>
      </c>
      <c r="B28420" s="57" t="s">
        <v>12940</v>
      </c>
      <c r="C28420" s="57" t="s">
        <v>65327</v>
      </c>
      <c r="D28420" s="57" t="s">
        <v>65328</v>
      </c>
    </row>
    <row r="28421" spans="1:4">
      <c r="A28421" s="57" t="s">
        <v>65326</v>
      </c>
      <c r="B28421" s="57"/>
      <c r="C28421" s="57" t="s">
        <v>65329</v>
      </c>
      <c r="D28421" s="57" t="s">
        <v>65330</v>
      </c>
    </row>
    <row r="28422" spans="1:4">
      <c r="A28422" s="57" t="s">
        <v>65331</v>
      </c>
      <c r="B28422" s="57" t="s">
        <v>12940</v>
      </c>
      <c r="C28422" s="57" t="s">
        <v>65332</v>
      </c>
      <c r="D28422" s="57" t="s">
        <v>65333</v>
      </c>
    </row>
    <row r="28423" spans="1:4">
      <c r="A28423" s="57" t="s">
        <v>65331</v>
      </c>
      <c r="B28423" s="57"/>
      <c r="C28423" s="57" t="s">
        <v>65334</v>
      </c>
      <c r="D28423" s="57" t="s">
        <v>65335</v>
      </c>
    </row>
    <row r="28424" spans="1:4">
      <c r="A28424" s="57" t="s">
        <v>65336</v>
      </c>
      <c r="B28424" s="57" t="s">
        <v>12940</v>
      </c>
      <c r="C28424" s="57" t="s">
        <v>65337</v>
      </c>
      <c r="D28424" s="57" t="s">
        <v>65338</v>
      </c>
    </row>
    <row r="28425" spans="1:4">
      <c r="A28425" s="57" t="s">
        <v>65339</v>
      </c>
      <c r="B28425" s="57" t="s">
        <v>12940</v>
      </c>
      <c r="C28425" s="57" t="s">
        <v>65340</v>
      </c>
      <c r="D28425" s="57" t="s">
        <v>65341</v>
      </c>
    </row>
    <row r="28426" spans="1:4">
      <c r="A28426" s="57" t="s">
        <v>65342</v>
      </c>
      <c r="B28426" s="57" t="s">
        <v>12940</v>
      </c>
      <c r="C28426" s="57" t="s">
        <v>65343</v>
      </c>
      <c r="D28426" s="57" t="s">
        <v>65344</v>
      </c>
    </row>
    <row r="28427" spans="1:4">
      <c r="A28427" s="57" t="s">
        <v>65345</v>
      </c>
      <c r="B28427" s="57" t="s">
        <v>12940</v>
      </c>
      <c r="C28427" s="57" t="s">
        <v>65346</v>
      </c>
      <c r="D28427" s="57" t="s">
        <v>65347</v>
      </c>
    </row>
    <row r="28428" spans="1:4">
      <c r="A28428" s="57" t="s">
        <v>65348</v>
      </c>
      <c r="B28428" s="57" t="s">
        <v>12940</v>
      </c>
      <c r="C28428" s="57" t="s">
        <v>65349</v>
      </c>
      <c r="D28428" s="57" t="s">
        <v>65350</v>
      </c>
    </row>
    <row r="28429" spans="1:4">
      <c r="A28429" s="57" t="s">
        <v>65351</v>
      </c>
      <c r="B28429" s="57" t="s">
        <v>12940</v>
      </c>
      <c r="C28429" s="57" t="s">
        <v>65352</v>
      </c>
      <c r="D28429" s="57" t="s">
        <v>65353</v>
      </c>
    </row>
    <row r="28430" spans="1:4">
      <c r="A28430" s="57" t="s">
        <v>65351</v>
      </c>
      <c r="B28430" s="57"/>
      <c r="C28430" s="57" t="s">
        <v>65354</v>
      </c>
      <c r="D28430" s="57" t="s">
        <v>65353</v>
      </c>
    </row>
    <row r="28431" spans="1:4">
      <c r="A28431" s="57" t="s">
        <v>65351</v>
      </c>
      <c r="B28431" s="57"/>
      <c r="C28431" s="57" t="s">
        <v>65355</v>
      </c>
      <c r="D28431" s="57" t="s">
        <v>65356</v>
      </c>
    </row>
    <row r="28432" spans="1:4">
      <c r="A28432" s="57" t="s">
        <v>65351</v>
      </c>
      <c r="B28432" s="57"/>
      <c r="C28432" s="57" t="s">
        <v>65357</v>
      </c>
      <c r="D28432" s="57" t="s">
        <v>65358</v>
      </c>
    </row>
    <row r="28433" spans="1:4">
      <c r="A28433" s="57" t="s">
        <v>65351</v>
      </c>
      <c r="B28433" s="57"/>
      <c r="C28433" s="57" t="s">
        <v>75862</v>
      </c>
      <c r="D28433" s="57" t="s">
        <v>75863</v>
      </c>
    </row>
    <row r="28434" spans="1:4">
      <c r="A28434" s="57" t="s">
        <v>65359</v>
      </c>
      <c r="B28434" s="57" t="s">
        <v>12940</v>
      </c>
      <c r="C28434" s="57" t="s">
        <v>65360</v>
      </c>
      <c r="D28434" s="57" t="s">
        <v>65361</v>
      </c>
    </row>
    <row r="28435" spans="1:4">
      <c r="A28435" s="57" t="s">
        <v>65362</v>
      </c>
      <c r="B28435" s="57" t="s">
        <v>12940</v>
      </c>
      <c r="C28435" s="57" t="s">
        <v>65363</v>
      </c>
      <c r="D28435" s="57" t="s">
        <v>65364</v>
      </c>
    </row>
    <row r="28436" spans="1:4">
      <c r="A28436" s="57" t="s">
        <v>65362</v>
      </c>
      <c r="B28436" s="57"/>
      <c r="C28436" s="57" t="s">
        <v>65365</v>
      </c>
      <c r="D28436" s="57" t="s">
        <v>65366</v>
      </c>
    </row>
    <row r="28437" spans="1:4">
      <c r="A28437" s="57" t="s">
        <v>65362</v>
      </c>
      <c r="B28437" s="57"/>
      <c r="C28437" s="57" t="s">
        <v>65367</v>
      </c>
      <c r="D28437" s="57" t="s">
        <v>65368</v>
      </c>
    </row>
    <row r="28438" spans="1:4">
      <c r="A28438" s="57" t="s">
        <v>65362</v>
      </c>
      <c r="B28438" s="57"/>
      <c r="C28438" s="57" t="s">
        <v>65369</v>
      </c>
      <c r="D28438" s="57" t="s">
        <v>65370</v>
      </c>
    </row>
    <row r="28439" spans="1:4">
      <c r="A28439" s="57" t="s">
        <v>65371</v>
      </c>
      <c r="B28439" s="57" t="s">
        <v>12940</v>
      </c>
      <c r="C28439" s="57" t="s">
        <v>65372</v>
      </c>
      <c r="D28439" s="57" t="s">
        <v>65373</v>
      </c>
    </row>
    <row r="28440" spans="1:4">
      <c r="A28440" s="57" t="s">
        <v>65371</v>
      </c>
      <c r="B28440" s="57"/>
      <c r="C28440" s="57" t="s">
        <v>65374</v>
      </c>
      <c r="D28440" s="57" t="s">
        <v>65375</v>
      </c>
    </row>
    <row r="28441" spans="1:4">
      <c r="A28441" s="57" t="s">
        <v>65376</v>
      </c>
      <c r="B28441" s="57" t="s">
        <v>12940</v>
      </c>
      <c r="C28441" s="57" t="s">
        <v>65377</v>
      </c>
      <c r="D28441" s="57" t="s">
        <v>65378</v>
      </c>
    </row>
    <row r="28442" spans="1:4">
      <c r="A28442" s="57" t="s">
        <v>65376</v>
      </c>
      <c r="B28442" s="57"/>
      <c r="C28442" s="57" t="s">
        <v>65379</v>
      </c>
      <c r="D28442" s="57" t="s">
        <v>65380</v>
      </c>
    </row>
    <row r="28443" spans="1:4">
      <c r="A28443" s="57" t="s">
        <v>65381</v>
      </c>
      <c r="B28443" s="57" t="s">
        <v>12940</v>
      </c>
      <c r="C28443" s="57" t="s">
        <v>65382</v>
      </c>
      <c r="D28443" s="57" t="s">
        <v>65383</v>
      </c>
    </row>
    <row r="28444" spans="1:4">
      <c r="A28444" s="57" t="s">
        <v>65381</v>
      </c>
      <c r="B28444" s="57"/>
      <c r="C28444" s="57" t="s">
        <v>65384</v>
      </c>
      <c r="D28444" s="57" t="s">
        <v>65385</v>
      </c>
    </row>
    <row r="28445" spans="1:4">
      <c r="A28445" s="57" t="s">
        <v>65381</v>
      </c>
      <c r="B28445" s="57"/>
      <c r="C28445" s="57" t="s">
        <v>65386</v>
      </c>
      <c r="D28445" s="57" t="s">
        <v>65387</v>
      </c>
    </row>
    <row r="28446" spans="1:4">
      <c r="A28446" s="57" t="s">
        <v>65381</v>
      </c>
      <c r="B28446" s="57"/>
      <c r="C28446" s="57" t="s">
        <v>65388</v>
      </c>
      <c r="D28446" s="57" t="s">
        <v>65389</v>
      </c>
    </row>
    <row r="28447" spans="1:4">
      <c r="A28447" s="57" t="s">
        <v>65381</v>
      </c>
      <c r="B28447" s="57"/>
      <c r="C28447" s="57" t="s">
        <v>65390</v>
      </c>
      <c r="D28447" s="57" t="s">
        <v>65391</v>
      </c>
    </row>
    <row r="28448" spans="1:4">
      <c r="A28448" s="57" t="s">
        <v>65381</v>
      </c>
      <c r="B28448" s="57"/>
      <c r="C28448" s="57" t="s">
        <v>65392</v>
      </c>
      <c r="D28448" s="57" t="s">
        <v>65393</v>
      </c>
    </row>
    <row r="28449" spans="1:4">
      <c r="A28449" s="57" t="s">
        <v>65381</v>
      </c>
      <c r="B28449" s="57"/>
      <c r="C28449" s="57" t="s">
        <v>65394</v>
      </c>
      <c r="D28449" s="57" t="s">
        <v>65395</v>
      </c>
    </row>
    <row r="28450" spans="1:4">
      <c r="A28450" s="57" t="s">
        <v>65396</v>
      </c>
      <c r="B28450" s="57" t="s">
        <v>12940</v>
      </c>
      <c r="C28450" s="57" t="s">
        <v>65397</v>
      </c>
      <c r="D28450" s="57" t="s">
        <v>65398</v>
      </c>
    </row>
    <row r="28451" spans="1:4">
      <c r="A28451" s="57" t="s">
        <v>65396</v>
      </c>
      <c r="B28451" s="57"/>
      <c r="C28451" s="57" t="s">
        <v>65399</v>
      </c>
      <c r="D28451" s="57" t="s">
        <v>65400</v>
      </c>
    </row>
    <row r="28452" spans="1:4">
      <c r="A28452" s="57" t="s">
        <v>65401</v>
      </c>
      <c r="B28452" s="57" t="s">
        <v>12940</v>
      </c>
      <c r="C28452" s="57" t="s">
        <v>65402</v>
      </c>
      <c r="D28452" s="57" t="s">
        <v>65403</v>
      </c>
    </row>
    <row r="28453" spans="1:4">
      <c r="A28453" s="57" t="s">
        <v>65401</v>
      </c>
      <c r="B28453" s="57"/>
      <c r="C28453" s="57" t="s">
        <v>65404</v>
      </c>
      <c r="D28453" s="57" t="s">
        <v>65405</v>
      </c>
    </row>
    <row r="28454" spans="1:4">
      <c r="A28454" s="57" t="s">
        <v>65401</v>
      </c>
      <c r="B28454" s="57"/>
      <c r="C28454" s="57" t="s">
        <v>65406</v>
      </c>
      <c r="D28454" s="57" t="s">
        <v>65407</v>
      </c>
    </row>
    <row r="28455" spans="1:4">
      <c r="A28455" s="57" t="s">
        <v>65401</v>
      </c>
      <c r="B28455" s="57"/>
      <c r="C28455" s="57" t="s">
        <v>65408</v>
      </c>
      <c r="D28455" s="57" t="s">
        <v>65409</v>
      </c>
    </row>
    <row r="28456" spans="1:4">
      <c r="A28456" s="57" t="s">
        <v>65401</v>
      </c>
      <c r="B28456" s="57"/>
      <c r="C28456" s="57" t="s">
        <v>65410</v>
      </c>
      <c r="D28456" s="57" t="s">
        <v>65411</v>
      </c>
    </row>
    <row r="28457" spans="1:4">
      <c r="A28457" s="57" t="s">
        <v>65401</v>
      </c>
      <c r="B28457" s="57"/>
      <c r="C28457" s="57" t="s">
        <v>65412</v>
      </c>
      <c r="D28457" s="57" t="s">
        <v>65413</v>
      </c>
    </row>
    <row r="28458" spans="1:4">
      <c r="A28458" s="57" t="s">
        <v>65401</v>
      </c>
      <c r="B28458" s="57"/>
      <c r="C28458" s="57" t="s">
        <v>65414</v>
      </c>
      <c r="D28458" s="57" t="s">
        <v>65415</v>
      </c>
    </row>
    <row r="28459" spans="1:4">
      <c r="A28459" s="57" t="s">
        <v>65401</v>
      </c>
      <c r="B28459" s="57"/>
      <c r="C28459" s="57" t="s">
        <v>65416</v>
      </c>
      <c r="D28459" s="57" t="s">
        <v>65417</v>
      </c>
    </row>
    <row r="28460" spans="1:4">
      <c r="A28460" s="57" t="s">
        <v>65401</v>
      </c>
      <c r="B28460" s="57"/>
      <c r="C28460" s="57" t="s">
        <v>65418</v>
      </c>
      <c r="D28460" s="57" t="s">
        <v>65419</v>
      </c>
    </row>
    <row r="28461" spans="1:4">
      <c r="A28461" s="57" t="s">
        <v>65401</v>
      </c>
      <c r="B28461" s="57"/>
      <c r="C28461" s="57" t="s">
        <v>65420</v>
      </c>
      <c r="D28461" s="57" t="s">
        <v>65421</v>
      </c>
    </row>
    <row r="28462" spans="1:4">
      <c r="A28462" s="57" t="s">
        <v>65401</v>
      </c>
      <c r="B28462" s="57"/>
      <c r="C28462" s="57" t="s">
        <v>65422</v>
      </c>
      <c r="D28462" s="57" t="s">
        <v>65423</v>
      </c>
    </row>
    <row r="28463" spans="1:4">
      <c r="A28463" s="57" t="s">
        <v>65401</v>
      </c>
      <c r="B28463" s="57"/>
      <c r="C28463" s="57" t="s">
        <v>65424</v>
      </c>
      <c r="D28463" s="57" t="s">
        <v>65425</v>
      </c>
    </row>
    <row r="28464" spans="1:4">
      <c r="A28464" s="57" t="s">
        <v>65401</v>
      </c>
      <c r="B28464" s="57"/>
      <c r="C28464" s="57" t="s">
        <v>65426</v>
      </c>
      <c r="D28464" s="57" t="s">
        <v>65427</v>
      </c>
    </row>
    <row r="28465" spans="1:4">
      <c r="A28465" s="57" t="s">
        <v>65401</v>
      </c>
      <c r="B28465" s="57"/>
      <c r="C28465" s="57" t="s">
        <v>75864</v>
      </c>
      <c r="D28465" s="57" t="s">
        <v>75865</v>
      </c>
    </row>
    <row r="28466" spans="1:4">
      <c r="A28466" s="57" t="s">
        <v>65428</v>
      </c>
      <c r="B28466" s="57" t="s">
        <v>12940</v>
      </c>
      <c r="C28466" s="57" t="s">
        <v>65429</v>
      </c>
      <c r="D28466" s="57" t="s">
        <v>65430</v>
      </c>
    </row>
    <row r="28467" spans="1:4">
      <c r="A28467" s="57" t="s">
        <v>65431</v>
      </c>
      <c r="B28467" s="57" t="s">
        <v>12940</v>
      </c>
      <c r="C28467" s="57" t="s">
        <v>65432</v>
      </c>
      <c r="D28467" s="57" t="s">
        <v>65433</v>
      </c>
    </row>
    <row r="28468" spans="1:4">
      <c r="A28468" s="57" t="s">
        <v>65434</v>
      </c>
      <c r="B28468" s="57" t="s">
        <v>12940</v>
      </c>
      <c r="C28468" s="57" t="s">
        <v>65435</v>
      </c>
      <c r="D28468" s="57" t="s">
        <v>65436</v>
      </c>
    </row>
    <row r="28469" spans="1:4">
      <c r="A28469" s="57" t="s">
        <v>65437</v>
      </c>
      <c r="B28469" s="57" t="s">
        <v>12940</v>
      </c>
      <c r="C28469" s="57" t="s">
        <v>65438</v>
      </c>
      <c r="D28469" s="57" t="s">
        <v>65439</v>
      </c>
    </row>
    <row r="28470" spans="1:4">
      <c r="A28470" s="57" t="s">
        <v>13959</v>
      </c>
      <c r="B28470" s="57" t="s">
        <v>10623</v>
      </c>
      <c r="C28470" s="57" t="s">
        <v>13960</v>
      </c>
      <c r="D28470" s="57" t="s">
        <v>13961</v>
      </c>
    </row>
    <row r="28471" spans="1:4">
      <c r="A28471" s="57" t="s">
        <v>65440</v>
      </c>
      <c r="B28471" s="57" t="s">
        <v>12940</v>
      </c>
      <c r="C28471" s="57" t="s">
        <v>65441</v>
      </c>
      <c r="D28471" s="57" t="s">
        <v>65442</v>
      </c>
    </row>
    <row r="28472" spans="1:4">
      <c r="A28472" s="57" t="s">
        <v>65443</v>
      </c>
      <c r="B28472" s="57" t="s">
        <v>12940</v>
      </c>
      <c r="C28472" s="57" t="s">
        <v>65444</v>
      </c>
      <c r="D28472" s="57" t="s">
        <v>65445</v>
      </c>
    </row>
    <row r="28473" spans="1:4">
      <c r="A28473" s="57" t="s">
        <v>65446</v>
      </c>
      <c r="B28473" s="57" t="s">
        <v>12940</v>
      </c>
      <c r="C28473" s="57" t="s">
        <v>65447</v>
      </c>
      <c r="D28473" s="57" t="s">
        <v>65448</v>
      </c>
    </row>
    <row r="28474" spans="1:4">
      <c r="A28474" s="57" t="s">
        <v>65449</v>
      </c>
      <c r="B28474" s="57" t="s">
        <v>12940</v>
      </c>
      <c r="C28474" s="57" t="s">
        <v>65450</v>
      </c>
      <c r="D28474" s="57" t="s">
        <v>65451</v>
      </c>
    </row>
    <row r="28475" spans="1:4">
      <c r="A28475" s="57" t="s">
        <v>65452</v>
      </c>
      <c r="B28475" s="57" t="s">
        <v>12940</v>
      </c>
      <c r="C28475" s="57" t="s">
        <v>65453</v>
      </c>
      <c r="D28475" s="57" t="s">
        <v>65454</v>
      </c>
    </row>
    <row r="28476" spans="1:4">
      <c r="A28476" s="57" t="s">
        <v>15767</v>
      </c>
      <c r="B28476" s="57" t="s">
        <v>15768</v>
      </c>
      <c r="C28476" s="57" t="s">
        <v>15769</v>
      </c>
      <c r="D28476" s="57" t="s">
        <v>15770</v>
      </c>
    </row>
    <row r="28477" spans="1:4">
      <c r="A28477" s="57" t="s">
        <v>65455</v>
      </c>
      <c r="B28477" s="57" t="s">
        <v>12940</v>
      </c>
      <c r="C28477" s="57" t="s">
        <v>65456</v>
      </c>
      <c r="D28477" s="57" t="s">
        <v>65457</v>
      </c>
    </row>
    <row r="28478" spans="1:4">
      <c r="A28478" s="57" t="s">
        <v>13962</v>
      </c>
      <c r="B28478" s="57" t="s">
        <v>10803</v>
      </c>
      <c r="C28478" s="57" t="s">
        <v>13963</v>
      </c>
      <c r="D28478" s="57" t="s">
        <v>13964</v>
      </c>
    </row>
    <row r="28479" spans="1:4">
      <c r="A28479" s="57" t="s">
        <v>65458</v>
      </c>
      <c r="B28479" s="57" t="s">
        <v>12940</v>
      </c>
      <c r="C28479" s="57" t="s">
        <v>65459</v>
      </c>
      <c r="D28479" s="57" t="s">
        <v>65460</v>
      </c>
    </row>
    <row r="28480" spans="1:4">
      <c r="A28480" s="57" t="s">
        <v>65461</v>
      </c>
      <c r="B28480" s="57" t="s">
        <v>12940</v>
      </c>
      <c r="C28480" s="57" t="s">
        <v>65462</v>
      </c>
      <c r="D28480" s="57" t="s">
        <v>65463</v>
      </c>
    </row>
    <row r="28481" spans="1:4">
      <c r="A28481" s="57" t="s">
        <v>65464</v>
      </c>
      <c r="B28481" s="57" t="s">
        <v>12940</v>
      </c>
      <c r="C28481" s="57" t="s">
        <v>65465</v>
      </c>
      <c r="D28481" s="57" t="s">
        <v>65466</v>
      </c>
    </row>
    <row r="28482" spans="1:4">
      <c r="A28482" s="57" t="s">
        <v>65467</v>
      </c>
      <c r="B28482" s="57" t="s">
        <v>12940</v>
      </c>
      <c r="C28482" s="57" t="s">
        <v>65468</v>
      </c>
      <c r="D28482" s="57" t="s">
        <v>65469</v>
      </c>
    </row>
    <row r="28483" spans="1:4">
      <c r="A28483" s="57" t="s">
        <v>65467</v>
      </c>
      <c r="B28483" s="57"/>
      <c r="C28483" s="57" t="s">
        <v>65470</v>
      </c>
      <c r="D28483" s="57" t="s">
        <v>65471</v>
      </c>
    </row>
    <row r="28484" spans="1:4">
      <c r="A28484" s="57" t="s">
        <v>65472</v>
      </c>
      <c r="B28484" s="57" t="s">
        <v>12940</v>
      </c>
      <c r="C28484" s="57" t="s">
        <v>65473</v>
      </c>
      <c r="D28484" s="57" t="s">
        <v>65474</v>
      </c>
    </row>
    <row r="28485" spans="1:4">
      <c r="A28485" s="57" t="s">
        <v>65472</v>
      </c>
      <c r="B28485" s="57"/>
      <c r="C28485" s="57" t="s">
        <v>65475</v>
      </c>
      <c r="D28485" s="57" t="s">
        <v>65474</v>
      </c>
    </row>
    <row r="28486" spans="1:4">
      <c r="A28486" s="57" t="s">
        <v>65476</v>
      </c>
      <c r="B28486" s="57" t="s">
        <v>12940</v>
      </c>
      <c r="C28486" s="57" t="s">
        <v>65477</v>
      </c>
      <c r="D28486" s="57" t="s">
        <v>65478</v>
      </c>
    </row>
    <row r="28487" spans="1:4">
      <c r="A28487" s="57" t="s">
        <v>65476</v>
      </c>
      <c r="B28487" s="57"/>
      <c r="C28487" s="57" t="s">
        <v>65479</v>
      </c>
      <c r="D28487" s="57" t="s">
        <v>65480</v>
      </c>
    </row>
    <row r="28488" spans="1:4">
      <c r="A28488" s="57" t="s">
        <v>65476</v>
      </c>
      <c r="B28488" s="57"/>
      <c r="C28488" s="57" t="s">
        <v>65481</v>
      </c>
      <c r="D28488" s="57" t="s">
        <v>65482</v>
      </c>
    </row>
    <row r="28489" spans="1:4">
      <c r="A28489" s="57" t="s">
        <v>65476</v>
      </c>
      <c r="B28489" s="57"/>
      <c r="C28489" s="57" t="s">
        <v>65483</v>
      </c>
      <c r="D28489" s="57" t="s">
        <v>65484</v>
      </c>
    </row>
    <row r="28490" spans="1:4">
      <c r="A28490" s="57" t="s">
        <v>13965</v>
      </c>
      <c r="B28490" s="57" t="s">
        <v>10601</v>
      </c>
      <c r="C28490" s="57" t="s">
        <v>13966</v>
      </c>
      <c r="D28490" s="57" t="s">
        <v>13967</v>
      </c>
    </row>
    <row r="28491" spans="1:4">
      <c r="A28491" s="57" t="s">
        <v>13968</v>
      </c>
      <c r="B28491" s="57" t="s">
        <v>10857</v>
      </c>
      <c r="C28491" s="57" t="s">
        <v>13969</v>
      </c>
      <c r="D28491" s="57" t="s">
        <v>13970</v>
      </c>
    </row>
    <row r="28492" spans="1:4">
      <c r="A28492" s="57" t="s">
        <v>65485</v>
      </c>
      <c r="B28492" s="57" t="s">
        <v>12940</v>
      </c>
      <c r="C28492" s="57" t="s">
        <v>65486</v>
      </c>
      <c r="D28492" s="57" t="s">
        <v>65487</v>
      </c>
    </row>
    <row r="28493" spans="1:4">
      <c r="A28493" s="57" t="s">
        <v>13971</v>
      </c>
      <c r="B28493" s="57" t="s">
        <v>10665</v>
      </c>
      <c r="C28493" s="57" t="s">
        <v>13972</v>
      </c>
      <c r="D28493" s="57" t="s">
        <v>5880</v>
      </c>
    </row>
    <row r="28494" spans="1:4">
      <c r="A28494" s="57" t="s">
        <v>65488</v>
      </c>
      <c r="B28494" s="57" t="s">
        <v>12940</v>
      </c>
      <c r="C28494" s="57" t="s">
        <v>65489</v>
      </c>
      <c r="D28494" s="57" t="s">
        <v>65490</v>
      </c>
    </row>
    <row r="28495" spans="1:4">
      <c r="A28495" s="57" t="s">
        <v>65491</v>
      </c>
      <c r="B28495" s="57" t="s">
        <v>12940</v>
      </c>
      <c r="C28495" s="57" t="s">
        <v>65492</v>
      </c>
      <c r="D28495" s="57" t="s">
        <v>65493</v>
      </c>
    </row>
    <row r="28496" spans="1:4">
      <c r="A28496" s="57" t="s">
        <v>13973</v>
      </c>
      <c r="B28496" s="57" t="s">
        <v>10588</v>
      </c>
      <c r="C28496" s="57" t="s">
        <v>13974</v>
      </c>
      <c r="D28496" s="57" t="s">
        <v>13975</v>
      </c>
    </row>
    <row r="28497" spans="1:4">
      <c r="A28497" s="57" t="s">
        <v>65494</v>
      </c>
      <c r="B28497" s="57" t="s">
        <v>12940</v>
      </c>
      <c r="C28497" s="57" t="s">
        <v>65495</v>
      </c>
      <c r="D28497" s="57" t="s">
        <v>65496</v>
      </c>
    </row>
    <row r="28498" spans="1:4">
      <c r="A28498" s="57" t="s">
        <v>65497</v>
      </c>
      <c r="B28498" s="57" t="s">
        <v>12940</v>
      </c>
      <c r="C28498" s="57" t="s">
        <v>65498</v>
      </c>
      <c r="D28498" s="57" t="s">
        <v>65499</v>
      </c>
    </row>
    <row r="28499" spans="1:4">
      <c r="A28499" s="57" t="s">
        <v>65497</v>
      </c>
      <c r="B28499" s="57"/>
      <c r="C28499" s="57" t="s">
        <v>65500</v>
      </c>
      <c r="D28499" s="57" t="s">
        <v>65501</v>
      </c>
    </row>
    <row r="28500" spans="1:4">
      <c r="A28500" s="57" t="s">
        <v>65502</v>
      </c>
      <c r="B28500" s="57" t="s">
        <v>12940</v>
      </c>
      <c r="C28500" s="57" t="s">
        <v>65503</v>
      </c>
      <c r="D28500" s="57" t="s">
        <v>65504</v>
      </c>
    </row>
    <row r="28501" spans="1:4">
      <c r="A28501" s="57" t="s">
        <v>65502</v>
      </c>
      <c r="B28501" s="57"/>
      <c r="C28501" s="57" t="s">
        <v>65505</v>
      </c>
      <c r="D28501" s="57" t="s">
        <v>65506</v>
      </c>
    </row>
    <row r="28502" spans="1:4">
      <c r="A28502" s="57" t="s">
        <v>65507</v>
      </c>
      <c r="B28502" s="57" t="s">
        <v>12940</v>
      </c>
      <c r="C28502" s="57" t="s">
        <v>65508</v>
      </c>
      <c r="D28502" s="57" t="s">
        <v>65509</v>
      </c>
    </row>
    <row r="28503" spans="1:4">
      <c r="A28503" s="57" t="s">
        <v>65510</v>
      </c>
      <c r="B28503" s="57" t="s">
        <v>12940</v>
      </c>
      <c r="C28503" s="57" t="s">
        <v>65511</v>
      </c>
      <c r="D28503" s="57" t="s">
        <v>65512</v>
      </c>
    </row>
    <row r="28504" spans="1:4">
      <c r="A28504" s="57" t="s">
        <v>65513</v>
      </c>
      <c r="B28504" s="57" t="s">
        <v>12940</v>
      </c>
      <c r="C28504" s="57" t="s">
        <v>65514</v>
      </c>
      <c r="D28504" s="57" t="s">
        <v>65515</v>
      </c>
    </row>
    <row r="28505" spans="1:4">
      <c r="A28505" s="57" t="s">
        <v>65516</v>
      </c>
      <c r="B28505" s="57" t="s">
        <v>12940</v>
      </c>
      <c r="C28505" s="57" t="s">
        <v>65517</v>
      </c>
      <c r="D28505" s="57" t="s">
        <v>65518</v>
      </c>
    </row>
    <row r="28506" spans="1:4">
      <c r="A28506" s="57" t="s">
        <v>65519</v>
      </c>
      <c r="B28506" s="57" t="s">
        <v>12940</v>
      </c>
      <c r="C28506" s="57" t="s">
        <v>65520</v>
      </c>
      <c r="D28506" s="57" t="s">
        <v>65521</v>
      </c>
    </row>
    <row r="28507" spans="1:4">
      <c r="A28507" s="57" t="s">
        <v>65522</v>
      </c>
      <c r="B28507" s="57" t="s">
        <v>12940</v>
      </c>
      <c r="C28507" s="57" t="s">
        <v>65523</v>
      </c>
      <c r="D28507" s="57" t="s">
        <v>65524</v>
      </c>
    </row>
    <row r="28508" spans="1:4">
      <c r="A28508" s="57" t="s">
        <v>65525</v>
      </c>
      <c r="B28508" s="57" t="s">
        <v>12940</v>
      </c>
      <c r="C28508" s="57" t="s">
        <v>65526</v>
      </c>
      <c r="D28508" s="57" t="s">
        <v>65527</v>
      </c>
    </row>
    <row r="28509" spans="1:4">
      <c r="A28509" s="57" t="s">
        <v>65525</v>
      </c>
      <c r="B28509" s="57"/>
      <c r="C28509" s="57" t="s">
        <v>65528</v>
      </c>
      <c r="D28509" s="57" t="s">
        <v>65529</v>
      </c>
    </row>
    <row r="28510" spans="1:4">
      <c r="A28510" s="57" t="s">
        <v>65525</v>
      </c>
      <c r="B28510" s="57"/>
      <c r="C28510" s="57" t="s">
        <v>65530</v>
      </c>
      <c r="D28510" s="57" t="s">
        <v>55199</v>
      </c>
    </row>
    <row r="28511" spans="1:4">
      <c r="A28511" s="57" t="s">
        <v>65531</v>
      </c>
      <c r="B28511" s="57" t="s">
        <v>12940</v>
      </c>
      <c r="C28511" s="57" t="s">
        <v>65532</v>
      </c>
      <c r="D28511" s="57" t="s">
        <v>65533</v>
      </c>
    </row>
    <row r="28512" spans="1:4">
      <c r="A28512" s="57" t="s">
        <v>65534</v>
      </c>
      <c r="B28512" s="57" t="s">
        <v>12940</v>
      </c>
      <c r="C28512" s="57" t="s">
        <v>65535</v>
      </c>
      <c r="D28512" s="57" t="s">
        <v>65536</v>
      </c>
    </row>
    <row r="28513" spans="1:4">
      <c r="A28513" s="57" t="s">
        <v>65537</v>
      </c>
      <c r="B28513" s="57" t="s">
        <v>12940</v>
      </c>
      <c r="C28513" s="57" t="s">
        <v>65538</v>
      </c>
      <c r="D28513" s="57" t="s">
        <v>65539</v>
      </c>
    </row>
    <row r="28514" spans="1:4">
      <c r="A28514" s="57" t="s">
        <v>65540</v>
      </c>
      <c r="B28514" s="57" t="s">
        <v>12940</v>
      </c>
      <c r="C28514" s="57" t="s">
        <v>65541</v>
      </c>
      <c r="D28514" s="57" t="s">
        <v>65542</v>
      </c>
    </row>
    <row r="28515" spans="1:4">
      <c r="A28515" s="57" t="s">
        <v>65543</v>
      </c>
      <c r="B28515" s="57" t="s">
        <v>12940</v>
      </c>
      <c r="C28515" s="57" t="s">
        <v>65544</v>
      </c>
      <c r="D28515" s="57" t="s">
        <v>65545</v>
      </c>
    </row>
    <row r="28516" spans="1:4">
      <c r="A28516" s="57" t="s">
        <v>65546</v>
      </c>
      <c r="B28516" s="57" t="s">
        <v>12940</v>
      </c>
      <c r="C28516" s="57" t="s">
        <v>65547</v>
      </c>
      <c r="D28516" s="57" t="s">
        <v>65548</v>
      </c>
    </row>
    <row r="28517" spans="1:4">
      <c r="A28517" s="57" t="s">
        <v>65549</v>
      </c>
      <c r="B28517" s="57" t="s">
        <v>12940</v>
      </c>
      <c r="C28517" s="57" t="s">
        <v>65550</v>
      </c>
      <c r="D28517" s="57" t="s">
        <v>65551</v>
      </c>
    </row>
    <row r="28518" spans="1:4">
      <c r="A28518" s="57" t="s">
        <v>65552</v>
      </c>
      <c r="B28518" s="57" t="s">
        <v>12940</v>
      </c>
      <c r="C28518" s="57" t="s">
        <v>65553</v>
      </c>
      <c r="D28518" s="57" t="s">
        <v>7537</v>
      </c>
    </row>
    <row r="28519" spans="1:4">
      <c r="A28519" s="57" t="s">
        <v>65554</v>
      </c>
      <c r="B28519" s="57" t="s">
        <v>12940</v>
      </c>
      <c r="C28519" s="57" t="s">
        <v>65555</v>
      </c>
      <c r="D28519" s="57" t="s">
        <v>7537</v>
      </c>
    </row>
    <row r="28520" spans="1:4">
      <c r="A28520" s="57" t="s">
        <v>65556</v>
      </c>
      <c r="B28520" s="57" t="s">
        <v>12940</v>
      </c>
      <c r="C28520" s="57" t="s">
        <v>65557</v>
      </c>
      <c r="D28520" s="57" t="s">
        <v>7537</v>
      </c>
    </row>
    <row r="28521" spans="1:4">
      <c r="A28521" s="57" t="s">
        <v>65558</v>
      </c>
      <c r="B28521" s="57" t="s">
        <v>12940</v>
      </c>
      <c r="C28521" s="57" t="s">
        <v>65559</v>
      </c>
      <c r="D28521" s="57" t="s">
        <v>65560</v>
      </c>
    </row>
    <row r="28522" spans="1:4">
      <c r="A28522" s="57" t="s">
        <v>65561</v>
      </c>
      <c r="B28522" s="57" t="s">
        <v>12940</v>
      </c>
      <c r="C28522" s="57" t="s">
        <v>65562</v>
      </c>
      <c r="D28522" s="57" t="s">
        <v>65563</v>
      </c>
    </row>
    <row r="28523" spans="1:4">
      <c r="A28523" s="57" t="s">
        <v>65564</v>
      </c>
      <c r="B28523" s="57" t="s">
        <v>12940</v>
      </c>
      <c r="C28523" s="57" t="s">
        <v>65565</v>
      </c>
      <c r="D28523" s="57" t="s">
        <v>65566</v>
      </c>
    </row>
    <row r="28524" spans="1:4">
      <c r="A28524" s="57" t="s">
        <v>65564</v>
      </c>
      <c r="B28524" s="57"/>
      <c r="C28524" s="57" t="s">
        <v>65567</v>
      </c>
      <c r="D28524" s="57" t="s">
        <v>65568</v>
      </c>
    </row>
    <row r="28525" spans="1:4">
      <c r="A28525" s="57" t="s">
        <v>65569</v>
      </c>
      <c r="B28525" s="57" t="s">
        <v>12940</v>
      </c>
      <c r="C28525" s="57" t="s">
        <v>65570</v>
      </c>
      <c r="D28525" s="57" t="s">
        <v>19034</v>
      </c>
    </row>
    <row r="28526" spans="1:4">
      <c r="A28526" s="57" t="s">
        <v>65571</v>
      </c>
      <c r="B28526" s="57" t="s">
        <v>12940</v>
      </c>
      <c r="C28526" s="57" t="s">
        <v>65572</v>
      </c>
      <c r="D28526" s="57" t="s">
        <v>65573</v>
      </c>
    </row>
    <row r="28527" spans="1:4">
      <c r="A28527" s="57" t="s">
        <v>65574</v>
      </c>
      <c r="B28527" s="57" t="s">
        <v>12940</v>
      </c>
      <c r="C28527" s="57" t="s">
        <v>65575</v>
      </c>
      <c r="D28527" s="57" t="s">
        <v>65576</v>
      </c>
    </row>
    <row r="28528" spans="1:4">
      <c r="A28528" s="57" t="s">
        <v>65577</v>
      </c>
      <c r="B28528" s="57" t="s">
        <v>12940</v>
      </c>
      <c r="C28528" s="57" t="s">
        <v>65578</v>
      </c>
      <c r="D28528" s="57" t="s">
        <v>19034</v>
      </c>
    </row>
    <row r="28529" spans="1:4">
      <c r="A28529" s="57" t="s">
        <v>13976</v>
      </c>
      <c r="B28529" s="57" t="s">
        <v>10609</v>
      </c>
      <c r="C28529" s="57" t="s">
        <v>13977</v>
      </c>
      <c r="D28529" s="57" t="s">
        <v>13978</v>
      </c>
    </row>
    <row r="28530" spans="1:4">
      <c r="A28530" s="57" t="s">
        <v>65579</v>
      </c>
      <c r="B28530" s="57" t="s">
        <v>12940</v>
      </c>
      <c r="C28530" s="57" t="s">
        <v>65580</v>
      </c>
      <c r="D28530" s="57" t="s">
        <v>65581</v>
      </c>
    </row>
    <row r="28531" spans="1:4">
      <c r="A28531" s="57" t="s">
        <v>65582</v>
      </c>
      <c r="B28531" s="57" t="s">
        <v>12940</v>
      </c>
      <c r="C28531" s="57" t="s">
        <v>65583</v>
      </c>
      <c r="D28531" s="57" t="s">
        <v>65584</v>
      </c>
    </row>
    <row r="28532" spans="1:4">
      <c r="A28532" s="57" t="s">
        <v>65585</v>
      </c>
      <c r="B28532" s="57" t="s">
        <v>12940</v>
      </c>
      <c r="C28532" s="57" t="s">
        <v>65586</v>
      </c>
      <c r="D28532" s="57" t="s">
        <v>65587</v>
      </c>
    </row>
    <row r="28533" spans="1:4">
      <c r="A28533" s="57" t="s">
        <v>65588</v>
      </c>
      <c r="B28533" s="57" t="s">
        <v>12940</v>
      </c>
      <c r="C28533" s="57" t="s">
        <v>65589</v>
      </c>
      <c r="D28533" s="57" t="s">
        <v>65490</v>
      </c>
    </row>
    <row r="28534" spans="1:4">
      <c r="A28534" s="57" t="s">
        <v>65590</v>
      </c>
      <c r="B28534" s="57" t="s">
        <v>12940</v>
      </c>
      <c r="C28534" s="57" t="s">
        <v>65591</v>
      </c>
      <c r="D28534" s="57" t="s">
        <v>44439</v>
      </c>
    </row>
    <row r="28535" spans="1:4">
      <c r="A28535" s="57" t="s">
        <v>65592</v>
      </c>
      <c r="B28535" s="57" t="s">
        <v>12940</v>
      </c>
      <c r="C28535" s="57" t="s">
        <v>65593</v>
      </c>
      <c r="D28535" s="57" t="s">
        <v>65594</v>
      </c>
    </row>
    <row r="28536" spans="1:4">
      <c r="A28536" s="57" t="s">
        <v>65595</v>
      </c>
      <c r="B28536" s="57" t="s">
        <v>12940</v>
      </c>
      <c r="C28536" s="57" t="s">
        <v>65596</v>
      </c>
      <c r="D28536" s="57" t="s">
        <v>19034</v>
      </c>
    </row>
    <row r="28537" spans="1:4">
      <c r="A28537" s="57" t="s">
        <v>65597</v>
      </c>
      <c r="B28537" s="57" t="s">
        <v>12940</v>
      </c>
      <c r="C28537" s="57" t="s">
        <v>65598</v>
      </c>
      <c r="D28537" s="57" t="s">
        <v>65599</v>
      </c>
    </row>
    <row r="28538" spans="1:4">
      <c r="A28538" s="57" t="s">
        <v>65600</v>
      </c>
      <c r="B28538" s="57" t="s">
        <v>12940</v>
      </c>
      <c r="C28538" s="57" t="s">
        <v>65601</v>
      </c>
      <c r="D28538" s="57" t="s">
        <v>65602</v>
      </c>
    </row>
    <row r="28539" spans="1:4">
      <c r="A28539" s="57" t="s">
        <v>65603</v>
      </c>
      <c r="B28539" s="57" t="s">
        <v>12940</v>
      </c>
      <c r="C28539" s="57" t="s">
        <v>65604</v>
      </c>
      <c r="D28539" s="57" t="s">
        <v>65605</v>
      </c>
    </row>
    <row r="28540" spans="1:4">
      <c r="A28540" s="57" t="s">
        <v>65606</v>
      </c>
      <c r="B28540" s="57" t="s">
        <v>12940</v>
      </c>
      <c r="C28540" s="57" t="s">
        <v>65607</v>
      </c>
      <c r="D28540" s="57" t="s">
        <v>19034</v>
      </c>
    </row>
    <row r="28541" spans="1:4">
      <c r="A28541" s="57" t="s">
        <v>65608</v>
      </c>
      <c r="B28541" s="57" t="s">
        <v>12940</v>
      </c>
      <c r="C28541" s="57" t="s">
        <v>65609</v>
      </c>
      <c r="D28541" s="57" t="s">
        <v>65610</v>
      </c>
    </row>
    <row r="28542" spans="1:4">
      <c r="A28542" s="57" t="s">
        <v>65608</v>
      </c>
      <c r="B28542" s="57"/>
      <c r="C28542" s="57" t="s">
        <v>65611</v>
      </c>
      <c r="D28542" s="57" t="s">
        <v>65612</v>
      </c>
    </row>
    <row r="28543" spans="1:4">
      <c r="A28543" s="57" t="s">
        <v>65608</v>
      </c>
      <c r="B28543" s="57"/>
      <c r="C28543" s="57" t="s">
        <v>75866</v>
      </c>
      <c r="D28543" s="57" t="s">
        <v>75867</v>
      </c>
    </row>
    <row r="28544" spans="1:4">
      <c r="A28544" s="57" t="s">
        <v>15771</v>
      </c>
      <c r="B28544" s="57" t="s">
        <v>15772</v>
      </c>
      <c r="C28544" s="57" t="s">
        <v>15773</v>
      </c>
      <c r="D28544" s="57" t="s">
        <v>15774</v>
      </c>
    </row>
    <row r="28545" spans="1:4">
      <c r="A28545" s="57" t="s">
        <v>65613</v>
      </c>
      <c r="B28545" s="57" t="s">
        <v>12940</v>
      </c>
      <c r="C28545" s="57" t="s">
        <v>65614</v>
      </c>
      <c r="D28545" s="57" t="s">
        <v>65615</v>
      </c>
    </row>
    <row r="28546" spans="1:4">
      <c r="A28546" s="57" t="s">
        <v>65613</v>
      </c>
      <c r="B28546" s="57"/>
      <c r="C28546" s="57" t="s">
        <v>65616</v>
      </c>
      <c r="D28546" s="57" t="s">
        <v>65617</v>
      </c>
    </row>
    <row r="28547" spans="1:4">
      <c r="A28547" s="57" t="s">
        <v>65613</v>
      </c>
      <c r="B28547" s="57"/>
      <c r="C28547" s="57" t="s">
        <v>65618</v>
      </c>
      <c r="D28547" s="57" t="s">
        <v>65619</v>
      </c>
    </row>
    <row r="28548" spans="1:4">
      <c r="A28548" s="57" t="s">
        <v>65613</v>
      </c>
      <c r="B28548" s="57"/>
      <c r="C28548" s="57" t="s">
        <v>65620</v>
      </c>
      <c r="D28548" s="57" t="s">
        <v>65621</v>
      </c>
    </row>
    <row r="28549" spans="1:4">
      <c r="A28549" s="57" t="s">
        <v>65613</v>
      </c>
      <c r="B28549" s="57"/>
      <c r="C28549" s="57" t="s">
        <v>65622</v>
      </c>
      <c r="D28549" s="57" t="s">
        <v>65623</v>
      </c>
    </row>
    <row r="28550" spans="1:4">
      <c r="A28550" s="57" t="s">
        <v>65613</v>
      </c>
      <c r="B28550" s="57"/>
      <c r="C28550" s="57" t="s">
        <v>65624</v>
      </c>
      <c r="D28550" s="57" t="s">
        <v>65625</v>
      </c>
    </row>
    <row r="28551" spans="1:4">
      <c r="A28551" s="57" t="s">
        <v>65613</v>
      </c>
      <c r="B28551" s="57"/>
      <c r="C28551" s="57" t="s">
        <v>65626</v>
      </c>
      <c r="D28551" s="57" t="s">
        <v>65627</v>
      </c>
    </row>
    <row r="28552" spans="1:4">
      <c r="A28552" s="57" t="s">
        <v>65613</v>
      </c>
      <c r="B28552" s="57"/>
      <c r="C28552" s="57" t="s">
        <v>65628</v>
      </c>
      <c r="D28552" s="57" t="s">
        <v>65629</v>
      </c>
    </row>
    <row r="28553" spans="1:4">
      <c r="A28553" s="57" t="s">
        <v>65613</v>
      </c>
      <c r="B28553" s="57"/>
      <c r="C28553" s="57" t="s">
        <v>65630</v>
      </c>
      <c r="D28553" s="57" t="s">
        <v>65631</v>
      </c>
    </row>
    <row r="28554" spans="1:4">
      <c r="A28554" s="57" t="s">
        <v>65613</v>
      </c>
      <c r="B28554" s="57"/>
      <c r="C28554" s="57" t="s">
        <v>65632</v>
      </c>
      <c r="D28554" s="57" t="s">
        <v>65633</v>
      </c>
    </row>
    <row r="28555" spans="1:4">
      <c r="A28555" s="57" t="s">
        <v>65613</v>
      </c>
      <c r="B28555" s="57"/>
      <c r="C28555" s="57" t="s">
        <v>65634</v>
      </c>
      <c r="D28555" s="57" t="s">
        <v>65635</v>
      </c>
    </row>
    <row r="28556" spans="1:4">
      <c r="A28556" s="57" t="s">
        <v>65613</v>
      </c>
      <c r="B28556" s="57"/>
      <c r="C28556" s="57" t="s">
        <v>65636</v>
      </c>
      <c r="D28556" s="57" t="s">
        <v>65637</v>
      </c>
    </row>
    <row r="28557" spans="1:4">
      <c r="A28557" s="57" t="s">
        <v>65613</v>
      </c>
      <c r="B28557" s="57"/>
      <c r="C28557" s="57" t="s">
        <v>65638</v>
      </c>
      <c r="D28557" s="57" t="s">
        <v>65639</v>
      </c>
    </row>
    <row r="28558" spans="1:4">
      <c r="A28558" s="57" t="s">
        <v>65613</v>
      </c>
      <c r="B28558" s="57"/>
      <c r="C28558" s="57" t="s">
        <v>65640</v>
      </c>
      <c r="D28558" s="57" t="s">
        <v>65641</v>
      </c>
    </row>
    <row r="28559" spans="1:4">
      <c r="A28559" s="57" t="s">
        <v>65613</v>
      </c>
      <c r="B28559" s="57"/>
      <c r="C28559" s="57" t="s">
        <v>65642</v>
      </c>
      <c r="D28559" s="57" t="s">
        <v>65643</v>
      </c>
    </row>
    <row r="28560" spans="1:4">
      <c r="A28560" s="57" t="s">
        <v>65613</v>
      </c>
      <c r="B28560" s="57"/>
      <c r="C28560" s="57" t="s">
        <v>65644</v>
      </c>
      <c r="D28560" s="57" t="s">
        <v>65645</v>
      </c>
    </row>
    <row r="28561" spans="1:4">
      <c r="A28561" s="57" t="s">
        <v>65613</v>
      </c>
      <c r="B28561" s="57"/>
      <c r="C28561" s="57" t="s">
        <v>65646</v>
      </c>
      <c r="D28561" s="57" t="s">
        <v>65647</v>
      </c>
    </row>
    <row r="28562" spans="1:4">
      <c r="A28562" s="57" t="s">
        <v>65613</v>
      </c>
      <c r="B28562" s="57"/>
      <c r="C28562" s="57" t="s">
        <v>65648</v>
      </c>
      <c r="D28562" s="57" t="s">
        <v>65649</v>
      </c>
    </row>
    <row r="28563" spans="1:4">
      <c r="A28563" s="57" t="s">
        <v>65613</v>
      </c>
      <c r="B28563" s="57"/>
      <c r="C28563" s="57" t="s">
        <v>65650</v>
      </c>
      <c r="D28563" s="57" t="s">
        <v>65651</v>
      </c>
    </row>
    <row r="28564" spans="1:4">
      <c r="A28564" s="57" t="s">
        <v>65613</v>
      </c>
      <c r="B28564" s="57"/>
      <c r="C28564" s="57" t="s">
        <v>65652</v>
      </c>
      <c r="D28564" s="57" t="s">
        <v>65653</v>
      </c>
    </row>
    <row r="28565" spans="1:4">
      <c r="A28565" s="57" t="s">
        <v>65613</v>
      </c>
      <c r="B28565" s="57"/>
      <c r="C28565" s="57" t="s">
        <v>65654</v>
      </c>
      <c r="D28565" s="57" t="s">
        <v>65655</v>
      </c>
    </row>
    <row r="28566" spans="1:4">
      <c r="A28566" s="57" t="s">
        <v>65613</v>
      </c>
      <c r="B28566" s="57"/>
      <c r="C28566" s="57" t="s">
        <v>65656</v>
      </c>
      <c r="D28566" s="57" t="s">
        <v>65657</v>
      </c>
    </row>
    <row r="28567" spans="1:4">
      <c r="A28567" s="57" t="s">
        <v>65613</v>
      </c>
      <c r="B28567" s="57"/>
      <c r="C28567" s="57" t="s">
        <v>65658</v>
      </c>
      <c r="D28567" s="57" t="s">
        <v>65659</v>
      </c>
    </row>
    <row r="28568" spans="1:4">
      <c r="A28568" s="57" t="s">
        <v>65613</v>
      </c>
      <c r="B28568" s="57"/>
      <c r="C28568" s="57" t="s">
        <v>65660</v>
      </c>
      <c r="D28568" s="57" t="s">
        <v>65661</v>
      </c>
    </row>
    <row r="28569" spans="1:4">
      <c r="A28569" s="57" t="s">
        <v>65613</v>
      </c>
      <c r="B28569" s="57"/>
      <c r="C28569" s="57" t="s">
        <v>21212</v>
      </c>
      <c r="D28569" s="57" t="s">
        <v>75868</v>
      </c>
    </row>
    <row r="28570" spans="1:4">
      <c r="A28570" s="57" t="s">
        <v>65613</v>
      </c>
      <c r="B28570" s="57"/>
      <c r="C28570" s="57" t="s">
        <v>20545</v>
      </c>
      <c r="D28570" s="57" t="s">
        <v>75869</v>
      </c>
    </row>
    <row r="28571" spans="1:4">
      <c r="A28571" s="57" t="s">
        <v>65613</v>
      </c>
      <c r="B28571" s="57"/>
      <c r="C28571" s="57" t="s">
        <v>74207</v>
      </c>
      <c r="D28571" s="57" t="s">
        <v>75870</v>
      </c>
    </row>
    <row r="28572" spans="1:4">
      <c r="A28572" s="57" t="s">
        <v>65613</v>
      </c>
      <c r="B28572" s="57"/>
      <c r="C28572" s="57" t="s">
        <v>75878</v>
      </c>
      <c r="D28572" s="57" t="s">
        <v>76876</v>
      </c>
    </row>
    <row r="28573" spans="1:4">
      <c r="A28573" s="57" t="s">
        <v>65613</v>
      </c>
      <c r="B28573" s="57"/>
      <c r="C28573" s="57" t="s">
        <v>76877</v>
      </c>
      <c r="D28573" s="57" t="s">
        <v>76878</v>
      </c>
    </row>
    <row r="28574" spans="1:4">
      <c r="A28574" s="57" t="s">
        <v>65613</v>
      </c>
      <c r="B28574" s="57"/>
      <c r="C28574" s="57" t="s">
        <v>77628</v>
      </c>
      <c r="D28574" s="57" t="s">
        <v>77629</v>
      </c>
    </row>
    <row r="28575" spans="1:4">
      <c r="A28575" s="57" t="s">
        <v>65662</v>
      </c>
      <c r="B28575" s="57" t="s">
        <v>12940</v>
      </c>
      <c r="C28575" s="57" t="s">
        <v>65663</v>
      </c>
      <c r="D28575" s="57" t="s">
        <v>65664</v>
      </c>
    </row>
    <row r="28576" spans="1:4">
      <c r="A28576" s="57" t="s">
        <v>65665</v>
      </c>
      <c r="B28576" s="57" t="s">
        <v>12940</v>
      </c>
      <c r="C28576" s="57" t="s">
        <v>65666</v>
      </c>
      <c r="D28576" s="57" t="s">
        <v>65667</v>
      </c>
    </row>
    <row r="28577" spans="1:4">
      <c r="A28577" s="57" t="s">
        <v>65668</v>
      </c>
      <c r="B28577" s="57" t="s">
        <v>12940</v>
      </c>
      <c r="C28577" s="57" t="s">
        <v>65669</v>
      </c>
      <c r="D28577" s="57" t="s">
        <v>65670</v>
      </c>
    </row>
    <row r="28578" spans="1:4">
      <c r="A28578" s="57" t="s">
        <v>65668</v>
      </c>
      <c r="B28578" s="57"/>
      <c r="C28578" s="57" t="s">
        <v>65671</v>
      </c>
      <c r="D28578" s="57" t="s">
        <v>65672</v>
      </c>
    </row>
    <row r="28579" spans="1:4">
      <c r="A28579" s="57" t="s">
        <v>13979</v>
      </c>
      <c r="B28579" s="57" t="s">
        <v>10787</v>
      </c>
      <c r="C28579" s="57" t="s">
        <v>13980</v>
      </c>
      <c r="D28579" s="57" t="s">
        <v>13981</v>
      </c>
    </row>
    <row r="28580" spans="1:4">
      <c r="A28580" s="57" t="s">
        <v>65673</v>
      </c>
      <c r="B28580" s="57" t="s">
        <v>12940</v>
      </c>
      <c r="C28580" s="57" t="s">
        <v>65674</v>
      </c>
      <c r="D28580" s="57" t="s">
        <v>65675</v>
      </c>
    </row>
    <row r="28581" spans="1:4">
      <c r="A28581" s="57" t="s">
        <v>65676</v>
      </c>
      <c r="B28581" s="57" t="s">
        <v>12940</v>
      </c>
      <c r="C28581" s="57" t="s">
        <v>65677</v>
      </c>
      <c r="D28581" s="57" t="s">
        <v>65678</v>
      </c>
    </row>
    <row r="28582" spans="1:4">
      <c r="A28582" s="57" t="s">
        <v>65679</v>
      </c>
      <c r="B28582" s="57" t="s">
        <v>12940</v>
      </c>
      <c r="C28582" s="57" t="s">
        <v>65680</v>
      </c>
      <c r="D28582" s="57" t="s">
        <v>65681</v>
      </c>
    </row>
    <row r="28583" spans="1:4">
      <c r="A28583" s="57" t="s">
        <v>65679</v>
      </c>
      <c r="B28583" s="57"/>
      <c r="C28583" s="57" t="s">
        <v>65682</v>
      </c>
      <c r="D28583" s="57" t="s">
        <v>65683</v>
      </c>
    </row>
    <row r="28584" spans="1:4">
      <c r="A28584" s="57" t="s">
        <v>65684</v>
      </c>
      <c r="B28584" s="57" t="s">
        <v>12940</v>
      </c>
      <c r="C28584" s="57" t="s">
        <v>65685</v>
      </c>
      <c r="D28584" s="57" t="s">
        <v>65686</v>
      </c>
    </row>
    <row r="28585" spans="1:4">
      <c r="A28585" s="57" t="s">
        <v>65687</v>
      </c>
      <c r="B28585" s="57" t="s">
        <v>12940</v>
      </c>
      <c r="C28585" s="57" t="s">
        <v>65688</v>
      </c>
      <c r="D28585" s="57" t="s">
        <v>65689</v>
      </c>
    </row>
    <row r="28586" spans="1:4">
      <c r="A28586" s="57" t="s">
        <v>65690</v>
      </c>
      <c r="B28586" s="57" t="s">
        <v>12940</v>
      </c>
      <c r="C28586" s="57" t="s">
        <v>65691</v>
      </c>
      <c r="D28586" s="57" t="s">
        <v>65692</v>
      </c>
    </row>
    <row r="28587" spans="1:4">
      <c r="A28587" s="57" t="s">
        <v>65693</v>
      </c>
      <c r="B28587" s="57" t="s">
        <v>12940</v>
      </c>
      <c r="C28587" s="57" t="s">
        <v>65694</v>
      </c>
      <c r="D28587" s="57" t="s">
        <v>65695</v>
      </c>
    </row>
    <row r="28588" spans="1:4">
      <c r="A28588" s="57" t="s">
        <v>65693</v>
      </c>
      <c r="B28588" s="57"/>
      <c r="C28588" s="57" t="s">
        <v>65696</v>
      </c>
      <c r="D28588" s="57" t="s">
        <v>65697</v>
      </c>
    </row>
    <row r="28589" spans="1:4">
      <c r="A28589" s="57" t="s">
        <v>65693</v>
      </c>
      <c r="B28589" s="57"/>
      <c r="C28589" s="57" t="s">
        <v>65698</v>
      </c>
      <c r="D28589" s="57" t="s">
        <v>65699</v>
      </c>
    </row>
    <row r="28590" spans="1:4">
      <c r="A28590" s="57" t="s">
        <v>65693</v>
      </c>
      <c r="B28590" s="57"/>
      <c r="C28590" s="57" t="s">
        <v>65700</v>
      </c>
      <c r="D28590" s="57" t="s">
        <v>65701</v>
      </c>
    </row>
    <row r="28591" spans="1:4">
      <c r="A28591" s="57" t="s">
        <v>65702</v>
      </c>
      <c r="B28591" s="57" t="s">
        <v>12940</v>
      </c>
      <c r="C28591" s="57" t="s">
        <v>65703</v>
      </c>
      <c r="D28591" s="57" t="s">
        <v>65704</v>
      </c>
    </row>
    <row r="28592" spans="1:4">
      <c r="A28592" s="57" t="s">
        <v>65705</v>
      </c>
      <c r="B28592" s="57" t="s">
        <v>12940</v>
      </c>
      <c r="C28592" s="57" t="s">
        <v>65706</v>
      </c>
      <c r="D28592" s="57" t="s">
        <v>33703</v>
      </c>
    </row>
    <row r="28593" spans="1:4">
      <c r="A28593" s="57" t="s">
        <v>65707</v>
      </c>
      <c r="B28593" s="57" t="s">
        <v>12940</v>
      </c>
      <c r="C28593" s="57" t="s">
        <v>65708</v>
      </c>
      <c r="D28593" s="57" t="s">
        <v>65709</v>
      </c>
    </row>
    <row r="28594" spans="1:4">
      <c r="A28594" s="57" t="s">
        <v>65710</v>
      </c>
      <c r="B28594" s="57" t="s">
        <v>12940</v>
      </c>
      <c r="C28594" s="57" t="s">
        <v>65711</v>
      </c>
      <c r="D28594" s="57" t="s">
        <v>65712</v>
      </c>
    </row>
    <row r="28595" spans="1:4">
      <c r="A28595" s="57" t="s">
        <v>65710</v>
      </c>
      <c r="B28595" s="57"/>
      <c r="C28595" s="57" t="s">
        <v>65713</v>
      </c>
      <c r="D28595" s="57" t="s">
        <v>65714</v>
      </c>
    </row>
    <row r="28596" spans="1:4">
      <c r="A28596" s="57" t="s">
        <v>65710</v>
      </c>
      <c r="B28596" s="57"/>
      <c r="C28596" s="57" t="s">
        <v>76879</v>
      </c>
      <c r="D28596" s="57" t="s">
        <v>76880</v>
      </c>
    </row>
    <row r="28597" spans="1:4">
      <c r="A28597" s="57" t="s">
        <v>65710</v>
      </c>
      <c r="B28597" s="57"/>
      <c r="C28597" s="57" t="s">
        <v>76881</v>
      </c>
      <c r="D28597" s="57" t="s">
        <v>76880</v>
      </c>
    </row>
    <row r="28598" spans="1:4">
      <c r="A28598" s="57" t="s">
        <v>13982</v>
      </c>
      <c r="B28598" s="57" t="s">
        <v>10483</v>
      </c>
      <c r="C28598" s="57" t="s">
        <v>13983</v>
      </c>
      <c r="D28598" s="57" t="s">
        <v>15775</v>
      </c>
    </row>
    <row r="28599" spans="1:4">
      <c r="A28599" s="57" t="s">
        <v>13982</v>
      </c>
      <c r="B28599" s="57" t="s">
        <v>10483</v>
      </c>
      <c r="C28599" s="57" t="s">
        <v>15776</v>
      </c>
      <c r="D28599" s="57" t="s">
        <v>15777</v>
      </c>
    </row>
    <row r="28600" spans="1:4">
      <c r="A28600" s="57" t="s">
        <v>13982</v>
      </c>
      <c r="B28600" s="57" t="s">
        <v>10483</v>
      </c>
      <c r="C28600" s="57" t="s">
        <v>17775</v>
      </c>
      <c r="D28600" s="57" t="s">
        <v>17776</v>
      </c>
    </row>
    <row r="28601" spans="1:4">
      <c r="A28601" s="57" t="s">
        <v>65715</v>
      </c>
      <c r="B28601" s="57" t="s">
        <v>12940</v>
      </c>
      <c r="C28601" s="57" t="s">
        <v>65716</v>
      </c>
      <c r="D28601" s="57" t="s">
        <v>65717</v>
      </c>
    </row>
    <row r="28602" spans="1:4">
      <c r="A28602" s="57" t="s">
        <v>65718</v>
      </c>
      <c r="B28602" s="57" t="s">
        <v>12940</v>
      </c>
      <c r="C28602" s="57" t="s">
        <v>65719</v>
      </c>
      <c r="D28602" s="57" t="s">
        <v>65720</v>
      </c>
    </row>
    <row r="28603" spans="1:4">
      <c r="A28603" s="57" t="s">
        <v>65721</v>
      </c>
      <c r="B28603" s="57" t="s">
        <v>12940</v>
      </c>
      <c r="C28603" s="57" t="s">
        <v>65722</v>
      </c>
      <c r="D28603" s="57" t="s">
        <v>65723</v>
      </c>
    </row>
    <row r="28604" spans="1:4">
      <c r="A28604" s="57" t="s">
        <v>65724</v>
      </c>
      <c r="B28604" s="57" t="s">
        <v>12940</v>
      </c>
      <c r="C28604" s="57" t="s">
        <v>65725</v>
      </c>
      <c r="D28604" s="57" t="s">
        <v>65726</v>
      </c>
    </row>
    <row r="28605" spans="1:4">
      <c r="A28605" s="57" t="s">
        <v>65727</v>
      </c>
      <c r="B28605" s="57" t="s">
        <v>12940</v>
      </c>
      <c r="C28605" s="57" t="s">
        <v>65728</v>
      </c>
      <c r="D28605" s="57" t="s">
        <v>2836</v>
      </c>
    </row>
    <row r="28606" spans="1:4">
      <c r="A28606" s="57" t="s">
        <v>65729</v>
      </c>
      <c r="B28606" s="57" t="s">
        <v>12940</v>
      </c>
      <c r="C28606" s="57" t="s">
        <v>65730</v>
      </c>
      <c r="D28606" s="57" t="s">
        <v>65731</v>
      </c>
    </row>
    <row r="28607" spans="1:4">
      <c r="A28607" s="57" t="s">
        <v>65732</v>
      </c>
      <c r="B28607" s="57" t="s">
        <v>12940</v>
      </c>
      <c r="C28607" s="57" t="s">
        <v>65733</v>
      </c>
      <c r="D28607" s="57" t="s">
        <v>65734</v>
      </c>
    </row>
    <row r="28608" spans="1:4">
      <c r="A28608" s="57" t="s">
        <v>65735</v>
      </c>
      <c r="B28608" s="57" t="s">
        <v>12940</v>
      </c>
      <c r="C28608" s="57" t="s">
        <v>65736</v>
      </c>
      <c r="D28608" s="57" t="s">
        <v>65737</v>
      </c>
    </row>
    <row r="28609" spans="1:4">
      <c r="A28609" s="57" t="s">
        <v>65738</v>
      </c>
      <c r="B28609" s="57" t="s">
        <v>12940</v>
      </c>
      <c r="C28609" s="57" t="s">
        <v>65739</v>
      </c>
      <c r="D28609" s="57" t="s">
        <v>65740</v>
      </c>
    </row>
    <row r="28610" spans="1:4">
      <c r="A28610" s="57" t="s">
        <v>65741</v>
      </c>
      <c r="B28610" s="57" t="s">
        <v>12940</v>
      </c>
      <c r="C28610" s="57" t="s">
        <v>65742</v>
      </c>
      <c r="D28610" s="57" t="s">
        <v>65743</v>
      </c>
    </row>
    <row r="28611" spans="1:4">
      <c r="A28611" s="57" t="s">
        <v>65741</v>
      </c>
      <c r="B28611" s="57"/>
      <c r="C28611" s="57" t="s">
        <v>75871</v>
      </c>
      <c r="D28611" s="57" t="s">
        <v>75872</v>
      </c>
    </row>
    <row r="28612" spans="1:4">
      <c r="A28612" s="57" t="s">
        <v>13984</v>
      </c>
      <c r="B28612" s="57" t="s">
        <v>10851</v>
      </c>
      <c r="C28612" s="57" t="s">
        <v>13985</v>
      </c>
      <c r="D28612" s="57" t="s">
        <v>15778</v>
      </c>
    </row>
    <row r="28613" spans="1:4">
      <c r="A28613" s="57" t="s">
        <v>65744</v>
      </c>
      <c r="B28613" s="57" t="s">
        <v>12940</v>
      </c>
      <c r="C28613" s="57" t="s">
        <v>65745</v>
      </c>
      <c r="D28613" s="57" t="s">
        <v>65746</v>
      </c>
    </row>
    <row r="28614" spans="1:4">
      <c r="A28614" s="57" t="s">
        <v>65747</v>
      </c>
      <c r="B28614" s="57" t="s">
        <v>12940</v>
      </c>
      <c r="C28614" s="57" t="s">
        <v>65748</v>
      </c>
      <c r="D28614" s="57" t="s">
        <v>65749</v>
      </c>
    </row>
    <row r="28615" spans="1:4">
      <c r="A28615" s="57" t="s">
        <v>65750</v>
      </c>
      <c r="B28615" s="57" t="s">
        <v>12940</v>
      </c>
      <c r="C28615" s="57" t="s">
        <v>65751</v>
      </c>
      <c r="D28615" s="57" t="s">
        <v>65752</v>
      </c>
    </row>
    <row r="28616" spans="1:4">
      <c r="A28616" s="57" t="s">
        <v>65750</v>
      </c>
      <c r="B28616" s="57"/>
      <c r="C28616" s="57" t="s">
        <v>65753</v>
      </c>
      <c r="D28616" s="57" t="s">
        <v>65754</v>
      </c>
    </row>
    <row r="28617" spans="1:4">
      <c r="A28617" s="57" t="s">
        <v>65750</v>
      </c>
      <c r="B28617" s="57"/>
      <c r="C28617" s="57" t="s">
        <v>75873</v>
      </c>
      <c r="D28617" s="57" t="s">
        <v>75874</v>
      </c>
    </row>
    <row r="28618" spans="1:4">
      <c r="A28618" s="57" t="s">
        <v>65755</v>
      </c>
      <c r="B28618" s="57" t="s">
        <v>12940</v>
      </c>
      <c r="C28618" s="57" t="s">
        <v>65756</v>
      </c>
      <c r="D28618" s="57" t="s">
        <v>65757</v>
      </c>
    </row>
    <row r="28619" spans="1:4">
      <c r="A28619" s="57" t="s">
        <v>65755</v>
      </c>
      <c r="B28619" s="57"/>
      <c r="C28619" s="57" t="s">
        <v>65758</v>
      </c>
      <c r="D28619" s="57" t="s">
        <v>65759</v>
      </c>
    </row>
    <row r="28620" spans="1:4">
      <c r="A28620" s="57" t="s">
        <v>65760</v>
      </c>
      <c r="B28620" s="57" t="s">
        <v>12940</v>
      </c>
      <c r="C28620" s="57" t="s">
        <v>65761</v>
      </c>
      <c r="D28620" s="57" t="s">
        <v>65762</v>
      </c>
    </row>
    <row r="28621" spans="1:4">
      <c r="A28621" s="57" t="s">
        <v>65763</v>
      </c>
      <c r="B28621" s="57" t="s">
        <v>12940</v>
      </c>
      <c r="C28621" s="57" t="s">
        <v>65764</v>
      </c>
      <c r="D28621" s="57" t="s">
        <v>65765</v>
      </c>
    </row>
    <row r="28622" spans="1:4">
      <c r="A28622" s="57" t="s">
        <v>65766</v>
      </c>
      <c r="B28622" s="57" t="s">
        <v>12940</v>
      </c>
      <c r="C28622" s="57" t="s">
        <v>65767</v>
      </c>
      <c r="D28622" s="57" t="s">
        <v>65768</v>
      </c>
    </row>
    <row r="28623" spans="1:4">
      <c r="A28623" s="57" t="s">
        <v>13986</v>
      </c>
      <c r="B28623" s="57" t="s">
        <v>10653</v>
      </c>
      <c r="C28623" s="57" t="s">
        <v>13987</v>
      </c>
      <c r="D28623" s="57" t="s">
        <v>15779</v>
      </c>
    </row>
    <row r="28624" spans="1:4">
      <c r="A28624" s="57" t="s">
        <v>65769</v>
      </c>
      <c r="B28624" s="57" t="s">
        <v>12940</v>
      </c>
      <c r="C28624" s="57" t="s">
        <v>65770</v>
      </c>
      <c r="D28624" s="57" t="s">
        <v>65771</v>
      </c>
    </row>
    <row r="28625" spans="1:4">
      <c r="A28625" s="57" t="s">
        <v>65769</v>
      </c>
      <c r="B28625" s="57"/>
      <c r="C28625" s="57" t="s">
        <v>75875</v>
      </c>
      <c r="D28625" s="57" t="s">
        <v>75876</v>
      </c>
    </row>
    <row r="28626" spans="1:4">
      <c r="A28626" s="57" t="s">
        <v>15780</v>
      </c>
      <c r="B28626" s="57" t="s">
        <v>15781</v>
      </c>
      <c r="C28626" s="57" t="s">
        <v>15782</v>
      </c>
      <c r="D28626" s="57" t="s">
        <v>15783</v>
      </c>
    </row>
    <row r="28627" spans="1:4">
      <c r="A28627" s="57" t="s">
        <v>65772</v>
      </c>
      <c r="B28627" s="57" t="s">
        <v>12940</v>
      </c>
      <c r="C28627" s="57" t="s">
        <v>65773</v>
      </c>
      <c r="D28627" s="57" t="s">
        <v>65774</v>
      </c>
    </row>
    <row r="28628" spans="1:4">
      <c r="A28628" s="57" t="s">
        <v>65775</v>
      </c>
      <c r="B28628" s="57" t="s">
        <v>12940</v>
      </c>
      <c r="C28628" s="57" t="s">
        <v>65776</v>
      </c>
      <c r="D28628" s="57" t="s">
        <v>33662</v>
      </c>
    </row>
    <row r="28629" spans="1:4">
      <c r="A28629" s="57" t="s">
        <v>65777</v>
      </c>
      <c r="B28629" s="57" t="s">
        <v>12940</v>
      </c>
      <c r="C28629" s="57" t="s">
        <v>65778</v>
      </c>
      <c r="D28629" s="57" t="s">
        <v>65779</v>
      </c>
    </row>
    <row r="28630" spans="1:4">
      <c r="A28630" s="57" t="s">
        <v>65777</v>
      </c>
      <c r="B28630" s="57"/>
      <c r="C28630" s="57" t="s">
        <v>65780</v>
      </c>
      <c r="D28630" s="57" t="s">
        <v>65781</v>
      </c>
    </row>
    <row r="28631" spans="1:4">
      <c r="A28631" s="57" t="s">
        <v>65782</v>
      </c>
      <c r="B28631" s="57" t="s">
        <v>12940</v>
      </c>
      <c r="C28631" s="57" t="s">
        <v>65783</v>
      </c>
      <c r="D28631" s="57" t="s">
        <v>65784</v>
      </c>
    </row>
    <row r="28632" spans="1:4">
      <c r="A28632" s="57" t="s">
        <v>65785</v>
      </c>
      <c r="B28632" s="57" t="s">
        <v>12940</v>
      </c>
      <c r="C28632" s="57" t="s">
        <v>65786</v>
      </c>
      <c r="D28632" s="57" t="s">
        <v>65787</v>
      </c>
    </row>
    <row r="28633" spans="1:4">
      <c r="A28633" s="57" t="s">
        <v>65788</v>
      </c>
      <c r="B28633" s="57" t="s">
        <v>12940</v>
      </c>
      <c r="C28633" s="57" t="s">
        <v>65789</v>
      </c>
      <c r="D28633" s="57" t="s">
        <v>65790</v>
      </c>
    </row>
    <row r="28634" spans="1:4">
      <c r="A28634" s="57" t="s">
        <v>65791</v>
      </c>
      <c r="B28634" s="57" t="s">
        <v>12940</v>
      </c>
      <c r="C28634" s="57" t="s">
        <v>65792</v>
      </c>
      <c r="D28634" s="57" t="s">
        <v>65793</v>
      </c>
    </row>
    <row r="28635" spans="1:4">
      <c r="A28635" s="57" t="s">
        <v>65794</v>
      </c>
      <c r="B28635" s="57" t="s">
        <v>12940</v>
      </c>
      <c r="C28635" s="57" t="s">
        <v>65795</v>
      </c>
      <c r="D28635" s="57" t="s">
        <v>19034</v>
      </c>
    </row>
    <row r="28636" spans="1:4">
      <c r="A28636" s="57" t="s">
        <v>65796</v>
      </c>
      <c r="B28636" s="57" t="s">
        <v>12940</v>
      </c>
      <c r="C28636" s="57" t="s">
        <v>65797</v>
      </c>
      <c r="D28636" s="57" t="s">
        <v>65798</v>
      </c>
    </row>
    <row r="28637" spans="1:4">
      <c r="A28637" s="57" t="s">
        <v>65799</v>
      </c>
      <c r="B28637" s="57" t="s">
        <v>12940</v>
      </c>
      <c r="C28637" s="57" t="s">
        <v>65800</v>
      </c>
      <c r="D28637" s="57" t="s">
        <v>65801</v>
      </c>
    </row>
    <row r="28638" spans="1:4">
      <c r="A28638" s="57" t="s">
        <v>65799</v>
      </c>
      <c r="B28638" s="57"/>
      <c r="C28638" s="57" t="s">
        <v>65802</v>
      </c>
      <c r="D28638" s="57" t="s">
        <v>65803</v>
      </c>
    </row>
    <row r="28639" spans="1:4">
      <c r="A28639" s="57" t="s">
        <v>65804</v>
      </c>
      <c r="B28639" s="57" t="s">
        <v>12940</v>
      </c>
      <c r="C28639" s="57" t="s">
        <v>65805</v>
      </c>
      <c r="D28639" s="57" t="s">
        <v>65806</v>
      </c>
    </row>
    <row r="28640" spans="1:4">
      <c r="A28640" s="57" t="s">
        <v>65807</v>
      </c>
      <c r="B28640" s="57" t="s">
        <v>12940</v>
      </c>
      <c r="C28640" s="57" t="s">
        <v>65808</v>
      </c>
      <c r="D28640" s="57" t="s">
        <v>65809</v>
      </c>
    </row>
    <row r="28641" spans="1:4">
      <c r="A28641" s="57" t="s">
        <v>65810</v>
      </c>
      <c r="B28641" s="57" t="s">
        <v>12940</v>
      </c>
      <c r="C28641" s="57" t="s">
        <v>65811</v>
      </c>
      <c r="D28641" s="57" t="s">
        <v>65812</v>
      </c>
    </row>
    <row r="28642" spans="1:4">
      <c r="A28642" s="57" t="s">
        <v>65813</v>
      </c>
      <c r="B28642" s="57" t="s">
        <v>12940</v>
      </c>
      <c r="C28642" s="57" t="s">
        <v>65814</v>
      </c>
      <c r="D28642" s="57" t="s">
        <v>65815</v>
      </c>
    </row>
    <row r="28643" spans="1:4">
      <c r="A28643" s="57" t="s">
        <v>65816</v>
      </c>
      <c r="B28643" s="57" t="s">
        <v>12940</v>
      </c>
      <c r="C28643" s="57" t="s">
        <v>65817</v>
      </c>
      <c r="D28643" s="57" t="s">
        <v>65818</v>
      </c>
    </row>
    <row r="28644" spans="1:4">
      <c r="A28644" s="57" t="s">
        <v>65819</v>
      </c>
      <c r="B28644" s="57" t="s">
        <v>12940</v>
      </c>
      <c r="C28644" s="57" t="s">
        <v>65820</v>
      </c>
      <c r="D28644" s="57" t="s">
        <v>65821</v>
      </c>
    </row>
    <row r="28645" spans="1:4">
      <c r="A28645" s="57" t="s">
        <v>65819</v>
      </c>
      <c r="B28645" s="57"/>
      <c r="C28645" s="57" t="s">
        <v>65822</v>
      </c>
      <c r="D28645" s="57" t="s">
        <v>65823</v>
      </c>
    </row>
    <row r="28646" spans="1:4">
      <c r="A28646" s="57" t="s">
        <v>65824</v>
      </c>
      <c r="B28646" s="57" t="s">
        <v>12940</v>
      </c>
      <c r="C28646" s="57" t="s">
        <v>65825</v>
      </c>
      <c r="D28646" s="57" t="s">
        <v>65826</v>
      </c>
    </row>
    <row r="28647" spans="1:4">
      <c r="A28647" s="57" t="s">
        <v>65827</v>
      </c>
      <c r="B28647" s="57" t="s">
        <v>12940</v>
      </c>
      <c r="C28647" s="57" t="s">
        <v>65828</v>
      </c>
      <c r="D28647" s="57" t="s">
        <v>65829</v>
      </c>
    </row>
    <row r="28648" spans="1:4">
      <c r="A28648" s="57" t="s">
        <v>65830</v>
      </c>
      <c r="B28648" s="57" t="s">
        <v>12940</v>
      </c>
      <c r="C28648" s="57" t="s">
        <v>65831</v>
      </c>
      <c r="D28648" s="57" t="s">
        <v>65832</v>
      </c>
    </row>
    <row r="28649" spans="1:4">
      <c r="A28649" s="57" t="s">
        <v>65833</v>
      </c>
      <c r="B28649" s="57" t="s">
        <v>12940</v>
      </c>
      <c r="C28649" s="57" t="s">
        <v>65834</v>
      </c>
      <c r="D28649" s="57" t="s">
        <v>65835</v>
      </c>
    </row>
    <row r="28650" spans="1:4">
      <c r="A28650" s="57" t="s">
        <v>65836</v>
      </c>
      <c r="B28650" s="57" t="s">
        <v>12940</v>
      </c>
      <c r="C28650" s="57" t="s">
        <v>65837</v>
      </c>
      <c r="D28650" s="57" t="s">
        <v>65838</v>
      </c>
    </row>
    <row r="28651" spans="1:4">
      <c r="A28651" s="57" t="s">
        <v>65839</v>
      </c>
      <c r="B28651" s="57" t="s">
        <v>12940</v>
      </c>
      <c r="C28651" s="57" t="s">
        <v>65840</v>
      </c>
      <c r="D28651" s="57" t="s">
        <v>65841</v>
      </c>
    </row>
    <row r="28652" spans="1:4">
      <c r="A28652" s="57" t="s">
        <v>65839</v>
      </c>
      <c r="B28652" s="57"/>
      <c r="C28652" s="57" t="s">
        <v>65842</v>
      </c>
      <c r="D28652" s="57" t="s">
        <v>65843</v>
      </c>
    </row>
    <row r="28653" spans="1:4">
      <c r="A28653" s="57" t="s">
        <v>65844</v>
      </c>
      <c r="B28653" s="57" t="s">
        <v>12940</v>
      </c>
      <c r="C28653" s="57" t="s">
        <v>65845</v>
      </c>
      <c r="D28653" s="57" t="s">
        <v>60290</v>
      </c>
    </row>
    <row r="28654" spans="1:4">
      <c r="A28654" s="57" t="s">
        <v>65844</v>
      </c>
      <c r="B28654" s="57"/>
      <c r="C28654" s="57" t="s">
        <v>65846</v>
      </c>
      <c r="D28654" s="57" t="s">
        <v>60292</v>
      </c>
    </row>
    <row r="28655" spans="1:4">
      <c r="A28655" s="57" t="s">
        <v>65847</v>
      </c>
      <c r="B28655" s="57" t="s">
        <v>12940</v>
      </c>
      <c r="C28655" s="57" t="s">
        <v>65848</v>
      </c>
      <c r="D28655" s="57" t="s">
        <v>65849</v>
      </c>
    </row>
    <row r="28656" spans="1:4">
      <c r="A28656" s="57" t="s">
        <v>65850</v>
      </c>
      <c r="B28656" s="57" t="s">
        <v>12940</v>
      </c>
      <c r="C28656" s="57" t="s">
        <v>65851</v>
      </c>
      <c r="D28656" s="57" t="s">
        <v>65852</v>
      </c>
    </row>
    <row r="28657" spans="1:4">
      <c r="A28657" s="57" t="s">
        <v>65853</v>
      </c>
      <c r="B28657" s="57" t="s">
        <v>12940</v>
      </c>
      <c r="C28657" s="57" t="s">
        <v>65854</v>
      </c>
      <c r="D28657" s="57" t="s">
        <v>65855</v>
      </c>
    </row>
    <row r="28658" spans="1:4">
      <c r="A28658" s="57" t="s">
        <v>65856</v>
      </c>
      <c r="B28658" s="57" t="s">
        <v>12940</v>
      </c>
      <c r="C28658" s="57" t="s">
        <v>65857</v>
      </c>
      <c r="D28658" s="57" t="s">
        <v>65858</v>
      </c>
    </row>
    <row r="28659" spans="1:4">
      <c r="A28659" s="57" t="s">
        <v>65859</v>
      </c>
      <c r="B28659" s="57" t="s">
        <v>12940</v>
      </c>
      <c r="C28659" s="57" t="s">
        <v>65860</v>
      </c>
      <c r="D28659" s="57" t="s">
        <v>65861</v>
      </c>
    </row>
    <row r="28660" spans="1:4">
      <c r="A28660" s="57" t="s">
        <v>65862</v>
      </c>
      <c r="B28660" s="57" t="s">
        <v>12940</v>
      </c>
      <c r="C28660" s="57" t="s">
        <v>65863</v>
      </c>
      <c r="D28660" s="57" t="s">
        <v>65864</v>
      </c>
    </row>
    <row r="28661" spans="1:4">
      <c r="A28661" s="57" t="s">
        <v>65865</v>
      </c>
      <c r="B28661" s="57" t="s">
        <v>12940</v>
      </c>
      <c r="C28661" s="57" t="s">
        <v>65866</v>
      </c>
      <c r="D28661" s="57" t="s">
        <v>65867</v>
      </c>
    </row>
    <row r="28662" spans="1:4">
      <c r="A28662" s="57" t="s">
        <v>65868</v>
      </c>
      <c r="B28662" s="57" t="s">
        <v>12940</v>
      </c>
      <c r="C28662" s="57" t="s">
        <v>65869</v>
      </c>
      <c r="D28662" s="57" t="s">
        <v>65870</v>
      </c>
    </row>
    <row r="28663" spans="1:4">
      <c r="A28663" s="57" t="s">
        <v>65868</v>
      </c>
      <c r="B28663" s="57"/>
      <c r="C28663" s="57" t="s">
        <v>65871</v>
      </c>
      <c r="D28663" s="57" t="s">
        <v>65872</v>
      </c>
    </row>
    <row r="28664" spans="1:4">
      <c r="A28664" s="57" t="s">
        <v>65868</v>
      </c>
      <c r="B28664" s="57"/>
      <c r="C28664" s="57" t="s">
        <v>65873</v>
      </c>
      <c r="D28664" s="57" t="s">
        <v>77630</v>
      </c>
    </row>
    <row r="28665" spans="1:4">
      <c r="A28665" s="57" t="s">
        <v>65868</v>
      </c>
      <c r="B28665" s="57"/>
      <c r="C28665" s="57" t="s">
        <v>65874</v>
      </c>
      <c r="D28665" s="57" t="s">
        <v>77631</v>
      </c>
    </row>
    <row r="28666" spans="1:4">
      <c r="A28666" s="57" t="s">
        <v>65868</v>
      </c>
      <c r="B28666" s="57"/>
      <c r="C28666" s="57" t="s">
        <v>65875</v>
      </c>
      <c r="D28666" s="57" t="s">
        <v>65876</v>
      </c>
    </row>
    <row r="28667" spans="1:4">
      <c r="A28667" s="57" t="s">
        <v>13988</v>
      </c>
      <c r="B28667" s="57" t="s">
        <v>10848</v>
      </c>
      <c r="C28667" s="57" t="s">
        <v>13989</v>
      </c>
      <c r="D28667" s="57" t="s">
        <v>13990</v>
      </c>
    </row>
    <row r="28668" spans="1:4">
      <c r="A28668" s="57" t="s">
        <v>13988</v>
      </c>
      <c r="B28668" s="57" t="s">
        <v>10848</v>
      </c>
      <c r="C28668" s="57" t="s">
        <v>15784</v>
      </c>
      <c r="D28668" s="57" t="s">
        <v>15785</v>
      </c>
    </row>
    <row r="28669" spans="1:4">
      <c r="A28669" s="57" t="s">
        <v>13991</v>
      </c>
      <c r="B28669" s="57" t="s">
        <v>10848</v>
      </c>
      <c r="C28669" s="57" t="s">
        <v>13992</v>
      </c>
      <c r="D28669" s="57" t="s">
        <v>13993</v>
      </c>
    </row>
    <row r="28670" spans="1:4">
      <c r="A28670" s="57" t="s">
        <v>13991</v>
      </c>
      <c r="B28670" s="57" t="s">
        <v>10848</v>
      </c>
      <c r="C28670" s="57" t="s">
        <v>13994</v>
      </c>
      <c r="D28670" s="57" t="s">
        <v>13995</v>
      </c>
    </row>
    <row r="28671" spans="1:4">
      <c r="A28671" s="57" t="s">
        <v>13991</v>
      </c>
      <c r="B28671" s="57" t="s">
        <v>10848</v>
      </c>
      <c r="C28671" s="57" t="s">
        <v>13996</v>
      </c>
      <c r="D28671" s="57" t="s">
        <v>13997</v>
      </c>
    </row>
    <row r="28672" spans="1:4">
      <c r="A28672" s="57" t="s">
        <v>13991</v>
      </c>
      <c r="B28672" s="57" t="s">
        <v>10848</v>
      </c>
      <c r="C28672" s="57" t="s">
        <v>15786</v>
      </c>
      <c r="D28672" s="57" t="s">
        <v>15787</v>
      </c>
    </row>
    <row r="28673" spans="1:4">
      <c r="A28673" s="57" t="s">
        <v>13991</v>
      </c>
      <c r="B28673" s="57" t="s">
        <v>10848</v>
      </c>
      <c r="C28673" s="57" t="s">
        <v>15788</v>
      </c>
      <c r="D28673" s="57" t="s">
        <v>15789</v>
      </c>
    </row>
    <row r="28674" spans="1:4">
      <c r="A28674" s="57" t="s">
        <v>13991</v>
      </c>
      <c r="B28674" s="57" t="s">
        <v>10848</v>
      </c>
      <c r="C28674" s="57" t="s">
        <v>15790</v>
      </c>
      <c r="D28674" s="57" t="s">
        <v>15791</v>
      </c>
    </row>
    <row r="28675" spans="1:4">
      <c r="A28675" s="57" t="s">
        <v>13991</v>
      </c>
      <c r="B28675" s="57" t="s">
        <v>10848</v>
      </c>
      <c r="C28675" s="57" t="s">
        <v>15792</v>
      </c>
      <c r="D28675" s="57" t="s">
        <v>15793</v>
      </c>
    </row>
    <row r="28676" spans="1:4">
      <c r="A28676" s="57" t="s">
        <v>13991</v>
      </c>
      <c r="B28676" s="57" t="s">
        <v>10848</v>
      </c>
      <c r="C28676" s="57" t="s">
        <v>15794</v>
      </c>
      <c r="D28676" s="57" t="s">
        <v>15795</v>
      </c>
    </row>
    <row r="28677" spans="1:4">
      <c r="A28677" s="57" t="s">
        <v>13991</v>
      </c>
      <c r="B28677" s="57" t="s">
        <v>10848</v>
      </c>
      <c r="C28677" s="57" t="s">
        <v>15796</v>
      </c>
      <c r="D28677" s="57" t="s">
        <v>15797</v>
      </c>
    </row>
    <row r="28678" spans="1:4">
      <c r="A28678" s="57" t="s">
        <v>13991</v>
      </c>
      <c r="B28678" s="57" t="s">
        <v>10848</v>
      </c>
      <c r="C28678" s="57" t="s">
        <v>15798</v>
      </c>
      <c r="D28678" s="57" t="s">
        <v>15799</v>
      </c>
    </row>
    <row r="28679" spans="1:4">
      <c r="A28679" s="57" t="s">
        <v>13991</v>
      </c>
      <c r="B28679" s="57" t="s">
        <v>10848</v>
      </c>
      <c r="C28679" s="57" t="s">
        <v>15800</v>
      </c>
      <c r="D28679" s="57" t="s">
        <v>16703</v>
      </c>
    </row>
    <row r="28680" spans="1:4">
      <c r="A28680" s="57" t="s">
        <v>13991</v>
      </c>
      <c r="B28680" s="57" t="s">
        <v>10848</v>
      </c>
      <c r="C28680" s="57" t="s">
        <v>15801</v>
      </c>
      <c r="D28680" s="57" t="s">
        <v>15802</v>
      </c>
    </row>
    <row r="28681" spans="1:4">
      <c r="A28681" s="57" t="s">
        <v>13991</v>
      </c>
      <c r="B28681" s="57" t="s">
        <v>10848</v>
      </c>
      <c r="C28681" s="57" t="s">
        <v>15803</v>
      </c>
      <c r="D28681" s="57" t="s">
        <v>15804</v>
      </c>
    </row>
    <row r="28682" spans="1:4">
      <c r="A28682" s="57" t="s">
        <v>13991</v>
      </c>
      <c r="B28682" s="57" t="s">
        <v>10848</v>
      </c>
      <c r="C28682" s="57" t="s">
        <v>15805</v>
      </c>
      <c r="D28682" s="57" t="s">
        <v>15806</v>
      </c>
    </row>
    <row r="28683" spans="1:4">
      <c r="A28683" s="57" t="s">
        <v>13991</v>
      </c>
      <c r="B28683" s="57" t="s">
        <v>10848</v>
      </c>
      <c r="C28683" s="57" t="s">
        <v>15807</v>
      </c>
      <c r="D28683" s="57" t="s">
        <v>15808</v>
      </c>
    </row>
    <row r="28684" spans="1:4">
      <c r="A28684" s="57" t="s">
        <v>13991</v>
      </c>
      <c r="B28684" s="57" t="s">
        <v>10848</v>
      </c>
      <c r="C28684" s="57" t="s">
        <v>15809</v>
      </c>
      <c r="D28684" s="57" t="s">
        <v>21349</v>
      </c>
    </row>
    <row r="28685" spans="1:4">
      <c r="A28685" s="57" t="s">
        <v>13991</v>
      </c>
      <c r="B28685" s="57" t="s">
        <v>10848</v>
      </c>
      <c r="C28685" s="57" t="s">
        <v>17777</v>
      </c>
      <c r="D28685" s="57" t="s">
        <v>16710</v>
      </c>
    </row>
    <row r="28686" spans="1:4">
      <c r="A28686" s="57" t="s">
        <v>13991</v>
      </c>
      <c r="B28686" s="57" t="s">
        <v>10848</v>
      </c>
      <c r="C28686" s="57" t="s">
        <v>17778</v>
      </c>
      <c r="D28686" s="57" t="s">
        <v>16712</v>
      </c>
    </row>
    <row r="28687" spans="1:4">
      <c r="A28687" s="57" t="s">
        <v>13991</v>
      </c>
      <c r="B28687" s="57" t="s">
        <v>10848</v>
      </c>
      <c r="C28687" s="57" t="s">
        <v>17779</v>
      </c>
      <c r="D28687" s="57" t="s">
        <v>16714</v>
      </c>
    </row>
    <row r="28688" spans="1:4">
      <c r="A28688" s="57" t="s">
        <v>13991</v>
      </c>
      <c r="B28688" s="57" t="s">
        <v>10848</v>
      </c>
      <c r="C28688" s="57" t="s">
        <v>17780</v>
      </c>
      <c r="D28688" s="57" t="s">
        <v>16716</v>
      </c>
    </row>
    <row r="28689" spans="1:4">
      <c r="A28689" s="57" t="s">
        <v>13991</v>
      </c>
      <c r="B28689" s="57" t="s">
        <v>10848</v>
      </c>
      <c r="C28689" s="57" t="s">
        <v>17781</v>
      </c>
      <c r="D28689" s="57" t="s">
        <v>16718</v>
      </c>
    </row>
    <row r="28690" spans="1:4">
      <c r="A28690" s="57" t="s">
        <v>13991</v>
      </c>
      <c r="B28690" s="57" t="s">
        <v>10848</v>
      </c>
      <c r="C28690" s="57" t="s">
        <v>17782</v>
      </c>
      <c r="D28690" s="57" t="s">
        <v>16720</v>
      </c>
    </row>
    <row r="28691" spans="1:4">
      <c r="A28691" s="57" t="s">
        <v>13991</v>
      </c>
      <c r="B28691" s="57" t="s">
        <v>10848</v>
      </c>
      <c r="C28691" s="57" t="s">
        <v>17783</v>
      </c>
      <c r="D28691" s="57" t="s">
        <v>16722</v>
      </c>
    </row>
    <row r="28692" spans="1:4">
      <c r="A28692" s="57" t="s">
        <v>13991</v>
      </c>
      <c r="B28692" s="57" t="s">
        <v>10848</v>
      </c>
      <c r="C28692" s="57" t="s">
        <v>17784</v>
      </c>
      <c r="D28692" s="57" t="s">
        <v>16724</v>
      </c>
    </row>
    <row r="28693" spans="1:4">
      <c r="A28693" s="57" t="s">
        <v>13991</v>
      </c>
      <c r="B28693" s="57" t="s">
        <v>10848</v>
      </c>
      <c r="C28693" s="57" t="s">
        <v>17785</v>
      </c>
      <c r="D28693" s="57" t="s">
        <v>16726</v>
      </c>
    </row>
    <row r="28694" spans="1:4">
      <c r="A28694" s="57" t="s">
        <v>13991</v>
      </c>
      <c r="B28694" s="57" t="s">
        <v>10848</v>
      </c>
      <c r="C28694" s="57" t="s">
        <v>17786</v>
      </c>
      <c r="D28694" s="57" t="s">
        <v>16728</v>
      </c>
    </row>
    <row r="28695" spans="1:4">
      <c r="A28695" s="57" t="s">
        <v>13991</v>
      </c>
      <c r="B28695" s="57" t="s">
        <v>10848</v>
      </c>
      <c r="C28695" s="57" t="s">
        <v>17787</v>
      </c>
      <c r="D28695" s="57" t="s">
        <v>16730</v>
      </c>
    </row>
    <row r="28696" spans="1:4">
      <c r="A28696" s="57" t="s">
        <v>13991</v>
      </c>
      <c r="B28696" s="57" t="s">
        <v>10848</v>
      </c>
      <c r="C28696" s="57" t="s">
        <v>17788</v>
      </c>
      <c r="D28696" s="57" t="s">
        <v>16732</v>
      </c>
    </row>
    <row r="28697" spans="1:4">
      <c r="A28697" s="57" t="s">
        <v>13991</v>
      </c>
      <c r="B28697" s="57" t="s">
        <v>10848</v>
      </c>
      <c r="C28697" s="57" t="s">
        <v>17789</v>
      </c>
      <c r="D28697" s="57" t="s">
        <v>16734</v>
      </c>
    </row>
    <row r="28698" spans="1:4">
      <c r="A28698" s="57" t="s">
        <v>13991</v>
      </c>
      <c r="B28698" s="57" t="s">
        <v>10848</v>
      </c>
      <c r="C28698" s="57" t="s">
        <v>17790</v>
      </c>
      <c r="D28698" s="57" t="s">
        <v>16736</v>
      </c>
    </row>
    <row r="28699" spans="1:4">
      <c r="A28699" s="57" t="s">
        <v>13991</v>
      </c>
      <c r="B28699" s="57" t="s">
        <v>10848</v>
      </c>
      <c r="C28699" s="57" t="s">
        <v>17791</v>
      </c>
      <c r="D28699" s="57" t="s">
        <v>16738</v>
      </c>
    </row>
    <row r="28700" spans="1:4">
      <c r="A28700" s="57" t="s">
        <v>13991</v>
      </c>
      <c r="B28700" s="57" t="s">
        <v>10848</v>
      </c>
      <c r="C28700" s="57" t="s">
        <v>17792</v>
      </c>
      <c r="D28700" s="57" t="s">
        <v>16740</v>
      </c>
    </row>
    <row r="28701" spans="1:4">
      <c r="A28701" s="57" t="s">
        <v>13991</v>
      </c>
      <c r="B28701" s="57" t="s">
        <v>10848</v>
      </c>
      <c r="C28701" s="57" t="s">
        <v>17793</v>
      </c>
      <c r="D28701" s="57" t="s">
        <v>16742</v>
      </c>
    </row>
    <row r="28702" spans="1:4">
      <c r="A28702" s="57" t="s">
        <v>13991</v>
      </c>
      <c r="B28702" s="57" t="s">
        <v>10848</v>
      </c>
      <c r="C28702" s="57" t="s">
        <v>17794</v>
      </c>
      <c r="D28702" s="57" t="s">
        <v>16744</v>
      </c>
    </row>
    <row r="28703" spans="1:4">
      <c r="A28703" s="57" t="s">
        <v>13991</v>
      </c>
      <c r="B28703" s="57" t="s">
        <v>10848</v>
      </c>
      <c r="C28703" s="57" t="s">
        <v>65878</v>
      </c>
      <c r="D28703" s="57" t="s">
        <v>21351</v>
      </c>
    </row>
    <row r="28704" spans="1:4">
      <c r="A28704" s="57" t="s">
        <v>13991</v>
      </c>
      <c r="B28704" s="57" t="s">
        <v>10848</v>
      </c>
      <c r="C28704" s="57" t="s">
        <v>65879</v>
      </c>
      <c r="D28704" s="57" t="s">
        <v>21353</v>
      </c>
    </row>
    <row r="28705" spans="1:4">
      <c r="A28705" s="57" t="s">
        <v>13991</v>
      </c>
      <c r="B28705" s="57" t="s">
        <v>10848</v>
      </c>
      <c r="C28705" s="57" t="s">
        <v>65880</v>
      </c>
      <c r="D28705" s="57" t="s">
        <v>21355</v>
      </c>
    </row>
    <row r="28706" spans="1:4">
      <c r="A28706" s="57" t="s">
        <v>13991</v>
      </c>
      <c r="B28706" s="57" t="s">
        <v>10848</v>
      </c>
      <c r="C28706" s="57" t="s">
        <v>75879</v>
      </c>
      <c r="D28706" s="57" t="s">
        <v>74490</v>
      </c>
    </row>
    <row r="28707" spans="1:4">
      <c r="A28707" s="57" t="s">
        <v>13991</v>
      </c>
      <c r="B28707" s="57" t="s">
        <v>10848</v>
      </c>
      <c r="C28707" s="57" t="s">
        <v>75880</v>
      </c>
      <c r="D28707" s="57" t="s">
        <v>74492</v>
      </c>
    </row>
    <row r="28708" spans="1:4">
      <c r="A28708" s="57" t="s">
        <v>13991</v>
      </c>
      <c r="B28708" s="57" t="s">
        <v>10848</v>
      </c>
      <c r="C28708" s="57" t="s">
        <v>75881</v>
      </c>
      <c r="D28708" s="57" t="s">
        <v>74494</v>
      </c>
    </row>
    <row r="28709" spans="1:4">
      <c r="A28709" s="57" t="s">
        <v>13991</v>
      </c>
      <c r="B28709" s="57" t="s">
        <v>10848</v>
      </c>
      <c r="C28709" s="57" t="s">
        <v>75882</v>
      </c>
      <c r="D28709" s="57" t="s">
        <v>74496</v>
      </c>
    </row>
    <row r="28710" spans="1:4">
      <c r="A28710" s="57" t="s">
        <v>13991</v>
      </c>
      <c r="B28710" s="57" t="s">
        <v>10848</v>
      </c>
      <c r="C28710" s="57" t="s">
        <v>75883</v>
      </c>
      <c r="D28710" s="57" t="s">
        <v>74498</v>
      </c>
    </row>
    <row r="28711" spans="1:4">
      <c r="A28711" s="57" t="s">
        <v>13991</v>
      </c>
      <c r="B28711" s="57" t="s">
        <v>10848</v>
      </c>
      <c r="C28711" s="57" t="s">
        <v>75884</v>
      </c>
      <c r="D28711" s="57" t="s">
        <v>74500</v>
      </c>
    </row>
    <row r="28712" spans="1:4">
      <c r="A28712" s="57" t="s">
        <v>13991</v>
      </c>
      <c r="B28712" s="57" t="s">
        <v>10848</v>
      </c>
      <c r="C28712" s="57" t="s">
        <v>75885</v>
      </c>
      <c r="D28712" s="57" t="s">
        <v>74444</v>
      </c>
    </row>
    <row r="28713" spans="1:4">
      <c r="A28713" s="57" t="s">
        <v>13991</v>
      </c>
      <c r="B28713" s="57" t="s">
        <v>10848</v>
      </c>
      <c r="C28713" s="57" t="s">
        <v>75886</v>
      </c>
      <c r="D28713" s="57" t="s">
        <v>74503</v>
      </c>
    </row>
    <row r="28714" spans="1:4">
      <c r="A28714" s="57" t="s">
        <v>13991</v>
      </c>
      <c r="B28714" s="57" t="s">
        <v>10848</v>
      </c>
      <c r="C28714" s="57" t="s">
        <v>75887</v>
      </c>
      <c r="D28714" s="57" t="s">
        <v>74505</v>
      </c>
    </row>
    <row r="28715" spans="1:4">
      <c r="A28715" s="57" t="s">
        <v>13991</v>
      </c>
      <c r="B28715" s="57" t="s">
        <v>10848</v>
      </c>
      <c r="C28715" s="57" t="s">
        <v>75888</v>
      </c>
      <c r="D28715" s="57" t="s">
        <v>74507</v>
      </c>
    </row>
    <row r="28716" spans="1:4">
      <c r="A28716" s="57" t="s">
        <v>13991</v>
      </c>
      <c r="B28716" s="57" t="s">
        <v>10848</v>
      </c>
      <c r="C28716" s="57" t="s">
        <v>75889</v>
      </c>
      <c r="D28716" s="57" t="s">
        <v>74509</v>
      </c>
    </row>
    <row r="28717" spans="1:4">
      <c r="A28717" s="57" t="s">
        <v>13991</v>
      </c>
      <c r="B28717" s="57" t="s">
        <v>10848</v>
      </c>
      <c r="C28717" s="57" t="s">
        <v>75890</v>
      </c>
      <c r="D28717" s="57" t="s">
        <v>74511</v>
      </c>
    </row>
    <row r="28718" spans="1:4">
      <c r="A28718" s="57" t="s">
        <v>13991</v>
      </c>
      <c r="B28718" s="57" t="s">
        <v>10848</v>
      </c>
      <c r="C28718" s="57" t="s">
        <v>75891</v>
      </c>
      <c r="D28718" s="57" t="s">
        <v>74513</v>
      </c>
    </row>
    <row r="28719" spans="1:4">
      <c r="A28719" s="57" t="s">
        <v>13991</v>
      </c>
      <c r="B28719" s="57" t="s">
        <v>10848</v>
      </c>
      <c r="C28719" s="57" t="s">
        <v>75892</v>
      </c>
      <c r="D28719" s="57" t="s">
        <v>74515</v>
      </c>
    </row>
    <row r="28720" spans="1:4">
      <c r="A28720" s="57" t="s">
        <v>13991</v>
      </c>
      <c r="B28720" s="57" t="s">
        <v>10848</v>
      </c>
      <c r="C28720" s="57" t="s">
        <v>77632</v>
      </c>
      <c r="D28720" s="57" t="s">
        <v>77156</v>
      </c>
    </row>
    <row r="28721" spans="1:4">
      <c r="A28721" s="57" t="s">
        <v>15810</v>
      </c>
      <c r="B28721" s="57" t="s">
        <v>10848</v>
      </c>
      <c r="C28721" s="57" t="s">
        <v>15811</v>
      </c>
      <c r="D28721" s="57" t="s">
        <v>2847</v>
      </c>
    </row>
    <row r="28722" spans="1:4">
      <c r="A28722" s="57" t="s">
        <v>15810</v>
      </c>
      <c r="B28722" s="57" t="s">
        <v>10848</v>
      </c>
      <c r="C28722" s="57" t="s">
        <v>15812</v>
      </c>
      <c r="D28722" s="57" t="s">
        <v>15813</v>
      </c>
    </row>
    <row r="28723" spans="1:4">
      <c r="A28723" s="57" t="s">
        <v>15810</v>
      </c>
      <c r="B28723" s="57" t="s">
        <v>10848</v>
      </c>
      <c r="C28723" s="57" t="s">
        <v>15814</v>
      </c>
      <c r="D28723" s="57" t="s">
        <v>15815</v>
      </c>
    </row>
    <row r="28724" spans="1:4">
      <c r="A28724" s="57" t="s">
        <v>15810</v>
      </c>
      <c r="B28724" s="57" t="s">
        <v>10848</v>
      </c>
      <c r="C28724" s="57" t="s">
        <v>15816</v>
      </c>
      <c r="D28724" s="57" t="s">
        <v>14811</v>
      </c>
    </row>
    <row r="28725" spans="1:4">
      <c r="A28725" s="57" t="s">
        <v>15810</v>
      </c>
      <c r="B28725" s="57" t="s">
        <v>10848</v>
      </c>
      <c r="C28725" s="57" t="s">
        <v>15817</v>
      </c>
      <c r="D28725" s="57" t="s">
        <v>15818</v>
      </c>
    </row>
    <row r="28726" spans="1:4">
      <c r="A28726" s="57" t="s">
        <v>15810</v>
      </c>
      <c r="B28726" s="57" t="s">
        <v>10848</v>
      </c>
      <c r="C28726" s="57" t="s">
        <v>15819</v>
      </c>
      <c r="D28726" s="57" t="s">
        <v>15818</v>
      </c>
    </row>
    <row r="28727" spans="1:4">
      <c r="A28727" s="57" t="s">
        <v>15810</v>
      </c>
      <c r="B28727" s="57" t="s">
        <v>10848</v>
      </c>
      <c r="C28727" s="57" t="s">
        <v>17795</v>
      </c>
      <c r="D28727" s="57" t="s">
        <v>16623</v>
      </c>
    </row>
    <row r="28728" spans="1:4">
      <c r="A28728" s="57" t="s">
        <v>15810</v>
      </c>
      <c r="B28728" s="57" t="s">
        <v>10848</v>
      </c>
      <c r="C28728" s="57" t="s">
        <v>17796</v>
      </c>
      <c r="D28728" s="57" t="s">
        <v>16625</v>
      </c>
    </row>
    <row r="28729" spans="1:4">
      <c r="A28729" s="57" t="s">
        <v>15810</v>
      </c>
      <c r="B28729" s="57" t="s">
        <v>10848</v>
      </c>
      <c r="C28729" s="57" t="s">
        <v>17797</v>
      </c>
      <c r="D28729" s="57" t="s">
        <v>16627</v>
      </c>
    </row>
    <row r="28730" spans="1:4">
      <c r="A28730" s="57" t="s">
        <v>15810</v>
      </c>
      <c r="B28730" s="57" t="s">
        <v>10848</v>
      </c>
      <c r="C28730" s="57" t="s">
        <v>17798</v>
      </c>
      <c r="D28730" s="57" t="s">
        <v>16629</v>
      </c>
    </row>
    <row r="28731" spans="1:4">
      <c r="A28731" s="57" t="s">
        <v>15810</v>
      </c>
      <c r="B28731" s="57" t="s">
        <v>10848</v>
      </c>
      <c r="C28731" s="57" t="s">
        <v>17799</v>
      </c>
      <c r="D28731" s="57" t="s">
        <v>16631</v>
      </c>
    </row>
    <row r="28732" spans="1:4">
      <c r="A28732" s="57" t="s">
        <v>15810</v>
      </c>
      <c r="B28732" s="57" t="s">
        <v>10848</v>
      </c>
      <c r="C28732" s="57" t="s">
        <v>17800</v>
      </c>
      <c r="D28732" s="57" t="s">
        <v>16633</v>
      </c>
    </row>
    <row r="28733" spans="1:4">
      <c r="A28733" s="57" t="s">
        <v>15810</v>
      </c>
      <c r="B28733" s="57" t="s">
        <v>10848</v>
      </c>
      <c r="C28733" s="57" t="s">
        <v>17801</v>
      </c>
      <c r="D28733" s="57" t="s">
        <v>16635</v>
      </c>
    </row>
    <row r="28734" spans="1:4">
      <c r="A28734" s="57" t="s">
        <v>15810</v>
      </c>
      <c r="B28734" s="57" t="s">
        <v>10848</v>
      </c>
      <c r="C28734" s="57" t="s">
        <v>17802</v>
      </c>
      <c r="D28734" s="57" t="s">
        <v>16637</v>
      </c>
    </row>
    <row r="28735" spans="1:4">
      <c r="A28735" s="57" t="s">
        <v>15810</v>
      </c>
      <c r="B28735" s="57" t="s">
        <v>10848</v>
      </c>
      <c r="C28735" s="57" t="s">
        <v>17803</v>
      </c>
      <c r="D28735" s="57" t="s">
        <v>16639</v>
      </c>
    </row>
    <row r="28736" spans="1:4">
      <c r="A28736" s="57" t="s">
        <v>15810</v>
      </c>
      <c r="B28736" s="57" t="s">
        <v>10848</v>
      </c>
      <c r="C28736" s="57" t="s">
        <v>17804</v>
      </c>
      <c r="D28736" s="57" t="s">
        <v>16641</v>
      </c>
    </row>
    <row r="28737" spans="1:4">
      <c r="A28737" s="57" t="s">
        <v>15810</v>
      </c>
      <c r="B28737" s="57" t="s">
        <v>10848</v>
      </c>
      <c r="C28737" s="57" t="s">
        <v>17805</v>
      </c>
      <c r="D28737" s="57" t="s">
        <v>16643</v>
      </c>
    </row>
    <row r="28738" spans="1:4">
      <c r="A28738" s="57" t="s">
        <v>15810</v>
      </c>
      <c r="B28738" s="57" t="s">
        <v>10848</v>
      </c>
      <c r="C28738" s="57" t="s">
        <v>17806</v>
      </c>
      <c r="D28738" s="57" t="s">
        <v>16645</v>
      </c>
    </row>
    <row r="28739" spans="1:4">
      <c r="A28739" s="57" t="s">
        <v>15810</v>
      </c>
      <c r="B28739" s="57" t="s">
        <v>10848</v>
      </c>
      <c r="C28739" s="57" t="s">
        <v>17807</v>
      </c>
      <c r="D28739" s="57" t="s">
        <v>16647</v>
      </c>
    </row>
    <row r="28740" spans="1:4">
      <c r="A28740" s="57" t="s">
        <v>15810</v>
      </c>
      <c r="B28740" s="57" t="s">
        <v>10848</v>
      </c>
      <c r="C28740" s="57" t="s">
        <v>17808</v>
      </c>
      <c r="D28740" s="57" t="s">
        <v>16649</v>
      </c>
    </row>
    <row r="28741" spans="1:4">
      <c r="A28741" s="57" t="s">
        <v>15810</v>
      </c>
      <c r="B28741" s="57" t="s">
        <v>10848</v>
      </c>
      <c r="C28741" s="57" t="s">
        <v>65881</v>
      </c>
      <c r="D28741" s="57" t="s">
        <v>21182</v>
      </c>
    </row>
    <row r="28742" spans="1:4">
      <c r="A28742" s="57" t="s">
        <v>15810</v>
      </c>
      <c r="B28742" s="57" t="s">
        <v>10848</v>
      </c>
      <c r="C28742" s="57" t="s">
        <v>75893</v>
      </c>
      <c r="D28742" s="57" t="s">
        <v>74465</v>
      </c>
    </row>
    <row r="28743" spans="1:4">
      <c r="A28743" s="57" t="s">
        <v>15810</v>
      </c>
      <c r="B28743" s="57" t="s">
        <v>10848</v>
      </c>
      <c r="C28743" s="57" t="s">
        <v>75894</v>
      </c>
      <c r="D28743" s="57" t="s">
        <v>74467</v>
      </c>
    </row>
    <row r="28744" spans="1:4">
      <c r="A28744" s="57" t="s">
        <v>15810</v>
      </c>
      <c r="B28744" s="57" t="s">
        <v>10848</v>
      </c>
      <c r="C28744" s="57" t="s">
        <v>76882</v>
      </c>
      <c r="D28744" s="57" t="s">
        <v>76585</v>
      </c>
    </row>
    <row r="28745" spans="1:4">
      <c r="A28745" s="57" t="s">
        <v>15810</v>
      </c>
      <c r="B28745" s="57" t="s">
        <v>10848</v>
      </c>
      <c r="C28745" s="57" t="s">
        <v>77633</v>
      </c>
      <c r="D28745" s="57" t="s">
        <v>77146</v>
      </c>
    </row>
    <row r="28746" spans="1:4">
      <c r="A28746" s="57" t="s">
        <v>15810</v>
      </c>
      <c r="B28746" s="57" t="s">
        <v>10848</v>
      </c>
      <c r="C28746" s="57" t="s">
        <v>77634</v>
      </c>
      <c r="D28746" s="57" t="s">
        <v>77148</v>
      </c>
    </row>
    <row r="28747" spans="1:4">
      <c r="A28747" s="57" t="s">
        <v>17809</v>
      </c>
      <c r="B28747" s="57" t="s">
        <v>10848</v>
      </c>
      <c r="C28747" s="57" t="s">
        <v>17810</v>
      </c>
      <c r="D28747" s="57" t="s">
        <v>17811</v>
      </c>
    </row>
    <row r="28748" spans="1:4">
      <c r="A28748" s="57" t="s">
        <v>65882</v>
      </c>
      <c r="B28748" s="57" t="s">
        <v>12940</v>
      </c>
      <c r="C28748" s="57" t="s">
        <v>65883</v>
      </c>
      <c r="D28748" s="57" t="s">
        <v>65884</v>
      </c>
    </row>
    <row r="28749" spans="1:4">
      <c r="A28749" s="57" t="s">
        <v>65885</v>
      </c>
      <c r="B28749" s="57" t="s">
        <v>12940</v>
      </c>
      <c r="C28749" s="57" t="s">
        <v>65886</v>
      </c>
      <c r="D28749" s="57" t="s">
        <v>65887</v>
      </c>
    </row>
    <row r="28750" spans="1:4">
      <c r="A28750" s="57" t="s">
        <v>65885</v>
      </c>
      <c r="B28750" s="57"/>
      <c r="C28750" s="57" t="s">
        <v>65888</v>
      </c>
      <c r="D28750" s="57" t="s">
        <v>65889</v>
      </c>
    </row>
    <row r="28751" spans="1:4">
      <c r="A28751" s="57" t="s">
        <v>65885</v>
      </c>
      <c r="B28751" s="57"/>
      <c r="C28751" s="57" t="s">
        <v>65890</v>
      </c>
      <c r="D28751" s="57" t="s">
        <v>65891</v>
      </c>
    </row>
    <row r="28752" spans="1:4">
      <c r="A28752" s="57" t="s">
        <v>65892</v>
      </c>
      <c r="B28752" s="57" t="s">
        <v>12940</v>
      </c>
      <c r="C28752" s="57" t="s">
        <v>65893</v>
      </c>
      <c r="D28752" s="57" t="s">
        <v>65894</v>
      </c>
    </row>
    <row r="28753" spans="1:4">
      <c r="A28753" s="57" t="s">
        <v>65895</v>
      </c>
      <c r="B28753" s="57" t="s">
        <v>12940</v>
      </c>
      <c r="C28753" s="57" t="s">
        <v>65896</v>
      </c>
      <c r="D28753" s="57" t="s">
        <v>65897</v>
      </c>
    </row>
    <row r="28754" spans="1:4">
      <c r="A28754" s="57" t="s">
        <v>65898</v>
      </c>
      <c r="B28754" s="57" t="s">
        <v>12940</v>
      </c>
      <c r="C28754" s="57" t="s">
        <v>65899</v>
      </c>
      <c r="D28754" s="57" t="s">
        <v>65900</v>
      </c>
    </row>
    <row r="28755" spans="1:4">
      <c r="A28755" s="57" t="s">
        <v>65901</v>
      </c>
      <c r="B28755" s="57" t="s">
        <v>12940</v>
      </c>
      <c r="C28755" s="57" t="s">
        <v>65902</v>
      </c>
      <c r="D28755" s="57" t="s">
        <v>65903</v>
      </c>
    </row>
    <row r="28756" spans="1:4">
      <c r="A28756" s="57" t="s">
        <v>65904</v>
      </c>
      <c r="B28756" s="57" t="s">
        <v>12940</v>
      </c>
      <c r="C28756" s="57" t="s">
        <v>65905</v>
      </c>
      <c r="D28756" s="57" t="s">
        <v>65906</v>
      </c>
    </row>
    <row r="28757" spans="1:4">
      <c r="A28757" s="57" t="s">
        <v>65907</v>
      </c>
      <c r="B28757" s="57" t="s">
        <v>12940</v>
      </c>
      <c r="C28757" s="57" t="s">
        <v>65908</v>
      </c>
      <c r="D28757" s="57" t="s">
        <v>2847</v>
      </c>
    </row>
    <row r="28758" spans="1:4">
      <c r="A28758" s="57" t="s">
        <v>65907</v>
      </c>
      <c r="B28758" s="57"/>
      <c r="C28758" s="57" t="s">
        <v>65909</v>
      </c>
      <c r="D28758" s="57" t="s">
        <v>65910</v>
      </c>
    </row>
    <row r="28759" spans="1:4">
      <c r="A28759" s="57" t="s">
        <v>65907</v>
      </c>
      <c r="B28759" s="57"/>
      <c r="C28759" s="57" t="s">
        <v>65911</v>
      </c>
      <c r="D28759" s="57" t="s">
        <v>65912</v>
      </c>
    </row>
    <row r="28760" spans="1:4">
      <c r="A28760" s="57" t="s">
        <v>65907</v>
      </c>
      <c r="B28760" s="57"/>
      <c r="C28760" s="57" t="s">
        <v>65913</v>
      </c>
      <c r="D28760" s="57" t="s">
        <v>65914</v>
      </c>
    </row>
    <row r="28761" spans="1:4">
      <c r="A28761" s="57" t="s">
        <v>65915</v>
      </c>
      <c r="B28761" s="57" t="s">
        <v>12940</v>
      </c>
      <c r="C28761" s="57" t="s">
        <v>65916</v>
      </c>
      <c r="D28761" s="57" t="s">
        <v>65917</v>
      </c>
    </row>
    <row r="28762" spans="1:4">
      <c r="A28762" s="57" t="s">
        <v>65918</v>
      </c>
      <c r="B28762" s="57" t="s">
        <v>12940</v>
      </c>
      <c r="C28762" s="57" t="s">
        <v>65919</v>
      </c>
      <c r="D28762" s="57" t="s">
        <v>65920</v>
      </c>
    </row>
    <row r="28763" spans="1:4">
      <c r="A28763" s="57" t="s">
        <v>65918</v>
      </c>
      <c r="B28763" s="57"/>
      <c r="C28763" s="57" t="s">
        <v>65921</v>
      </c>
      <c r="D28763" s="57" t="s">
        <v>65922</v>
      </c>
    </row>
    <row r="28764" spans="1:4">
      <c r="A28764" s="57" t="s">
        <v>65918</v>
      </c>
      <c r="B28764" s="57"/>
      <c r="C28764" s="57" t="s">
        <v>65923</v>
      </c>
      <c r="D28764" s="57" t="s">
        <v>65924</v>
      </c>
    </row>
    <row r="28765" spans="1:4">
      <c r="A28765" s="57" t="s">
        <v>65918</v>
      </c>
      <c r="B28765" s="57"/>
      <c r="C28765" s="57" t="s">
        <v>65925</v>
      </c>
      <c r="D28765" s="57" t="s">
        <v>65926</v>
      </c>
    </row>
    <row r="28766" spans="1:4">
      <c r="A28766" s="57" t="s">
        <v>65927</v>
      </c>
      <c r="B28766" s="57" t="s">
        <v>12940</v>
      </c>
      <c r="C28766" s="57" t="s">
        <v>65928</v>
      </c>
      <c r="D28766" s="57" t="s">
        <v>65929</v>
      </c>
    </row>
    <row r="28767" spans="1:4">
      <c r="A28767" s="57" t="s">
        <v>65927</v>
      </c>
      <c r="B28767" s="57"/>
      <c r="C28767" s="57" t="s">
        <v>65930</v>
      </c>
      <c r="D28767" s="57" t="s">
        <v>65931</v>
      </c>
    </row>
    <row r="28768" spans="1:4">
      <c r="A28768" s="57" t="s">
        <v>65927</v>
      </c>
      <c r="B28768" s="57"/>
      <c r="C28768" s="57" t="s">
        <v>65932</v>
      </c>
      <c r="D28768" s="57" t="s">
        <v>65933</v>
      </c>
    </row>
    <row r="28769" spans="1:4">
      <c r="A28769" s="57" t="s">
        <v>65927</v>
      </c>
      <c r="B28769" s="57"/>
      <c r="C28769" s="57" t="s">
        <v>65934</v>
      </c>
      <c r="D28769" s="57" t="s">
        <v>65935</v>
      </c>
    </row>
    <row r="28770" spans="1:4">
      <c r="A28770" s="57" t="s">
        <v>65936</v>
      </c>
      <c r="B28770" s="57" t="s">
        <v>12940</v>
      </c>
      <c r="C28770" s="57" t="s">
        <v>65937</v>
      </c>
      <c r="D28770" s="57" t="s">
        <v>65938</v>
      </c>
    </row>
    <row r="28771" spans="1:4">
      <c r="A28771" s="57" t="s">
        <v>65939</v>
      </c>
      <c r="B28771" s="57" t="s">
        <v>12940</v>
      </c>
      <c r="C28771" s="57" t="s">
        <v>65940</v>
      </c>
      <c r="D28771" s="57" t="s">
        <v>65941</v>
      </c>
    </row>
    <row r="28772" spans="1:4">
      <c r="A28772" s="57" t="s">
        <v>65939</v>
      </c>
      <c r="B28772" s="57"/>
      <c r="C28772" s="57" t="s">
        <v>65942</v>
      </c>
      <c r="D28772" s="57" t="s">
        <v>65943</v>
      </c>
    </row>
    <row r="28773" spans="1:4">
      <c r="A28773" s="57" t="s">
        <v>65939</v>
      </c>
      <c r="B28773" s="57"/>
      <c r="C28773" s="57" t="s">
        <v>65944</v>
      </c>
      <c r="D28773" s="57" t="s">
        <v>65945</v>
      </c>
    </row>
    <row r="28774" spans="1:4">
      <c r="A28774" s="57" t="s">
        <v>65946</v>
      </c>
      <c r="B28774" s="57" t="s">
        <v>12940</v>
      </c>
      <c r="C28774" s="57" t="s">
        <v>65947</v>
      </c>
      <c r="D28774" s="57" t="s">
        <v>65948</v>
      </c>
    </row>
    <row r="28775" spans="1:4">
      <c r="A28775" s="57" t="s">
        <v>65946</v>
      </c>
      <c r="B28775" s="57"/>
      <c r="C28775" s="57" t="s">
        <v>65949</v>
      </c>
      <c r="D28775" s="57" t="s">
        <v>65950</v>
      </c>
    </row>
    <row r="28776" spans="1:4">
      <c r="A28776" s="57" t="s">
        <v>65946</v>
      </c>
      <c r="B28776" s="57"/>
      <c r="C28776" s="57" t="s">
        <v>65951</v>
      </c>
      <c r="D28776" s="57" t="s">
        <v>65952</v>
      </c>
    </row>
    <row r="28777" spans="1:4">
      <c r="A28777" s="57" t="s">
        <v>65953</v>
      </c>
      <c r="B28777" s="57" t="s">
        <v>12940</v>
      </c>
      <c r="C28777" s="57" t="s">
        <v>65954</v>
      </c>
      <c r="D28777" s="57" t="s">
        <v>65955</v>
      </c>
    </row>
    <row r="28778" spans="1:4">
      <c r="A28778" s="57" t="s">
        <v>65953</v>
      </c>
      <c r="B28778" s="57"/>
      <c r="C28778" s="57" t="s">
        <v>65956</v>
      </c>
      <c r="D28778" s="57" t="s">
        <v>65957</v>
      </c>
    </row>
    <row r="28779" spans="1:4">
      <c r="A28779" s="57" t="s">
        <v>13998</v>
      </c>
      <c r="B28779" s="57" t="s">
        <v>10928</v>
      </c>
      <c r="C28779" s="57" t="s">
        <v>13999</v>
      </c>
      <c r="D28779" s="57" t="s">
        <v>14000</v>
      </c>
    </row>
    <row r="28780" spans="1:4">
      <c r="A28780" s="57" t="s">
        <v>65958</v>
      </c>
      <c r="B28780" s="57" t="s">
        <v>12940</v>
      </c>
      <c r="C28780" s="57" t="s">
        <v>65959</v>
      </c>
      <c r="D28780" s="57" t="s">
        <v>65960</v>
      </c>
    </row>
    <row r="28781" spans="1:4">
      <c r="A28781" s="57" t="s">
        <v>65961</v>
      </c>
      <c r="B28781" s="57" t="s">
        <v>12940</v>
      </c>
      <c r="C28781" s="57" t="s">
        <v>65962</v>
      </c>
      <c r="D28781" s="57" t="s">
        <v>65963</v>
      </c>
    </row>
    <row r="28782" spans="1:4">
      <c r="A28782" s="57" t="s">
        <v>65964</v>
      </c>
      <c r="B28782" s="57" t="s">
        <v>12940</v>
      </c>
      <c r="C28782" s="57" t="s">
        <v>65965</v>
      </c>
      <c r="D28782" s="57" t="s">
        <v>65966</v>
      </c>
    </row>
    <row r="28783" spans="1:4">
      <c r="A28783" s="57" t="s">
        <v>65967</v>
      </c>
      <c r="B28783" s="57" t="s">
        <v>12940</v>
      </c>
      <c r="C28783" s="57" t="s">
        <v>65968</v>
      </c>
      <c r="D28783" s="57" t="s">
        <v>65969</v>
      </c>
    </row>
    <row r="28784" spans="1:4">
      <c r="A28784" s="57" t="s">
        <v>65970</v>
      </c>
      <c r="B28784" s="57" t="s">
        <v>12940</v>
      </c>
      <c r="C28784" s="57" t="s">
        <v>65971</v>
      </c>
      <c r="D28784" s="57" t="s">
        <v>65972</v>
      </c>
    </row>
    <row r="28785" spans="1:4">
      <c r="A28785" s="57" t="s">
        <v>65973</v>
      </c>
      <c r="B28785" s="57" t="s">
        <v>12940</v>
      </c>
      <c r="C28785" s="57" t="s">
        <v>65974</v>
      </c>
      <c r="D28785" s="57" t="s">
        <v>65975</v>
      </c>
    </row>
    <row r="28786" spans="1:4">
      <c r="A28786" s="57" t="s">
        <v>65976</v>
      </c>
      <c r="B28786" s="57" t="s">
        <v>12940</v>
      </c>
      <c r="C28786" s="57" t="s">
        <v>65977</v>
      </c>
      <c r="D28786" s="57" t="s">
        <v>65978</v>
      </c>
    </row>
    <row r="28787" spans="1:4">
      <c r="A28787" s="57" t="s">
        <v>65979</v>
      </c>
      <c r="B28787" s="57" t="s">
        <v>12940</v>
      </c>
      <c r="C28787" s="57" t="s">
        <v>65980</v>
      </c>
      <c r="D28787" s="57" t="s">
        <v>65981</v>
      </c>
    </row>
    <row r="28788" spans="1:4">
      <c r="A28788" s="57" t="s">
        <v>65982</v>
      </c>
      <c r="B28788" s="57" t="s">
        <v>12940</v>
      </c>
      <c r="C28788" s="57" t="s">
        <v>65983</v>
      </c>
      <c r="D28788" s="57" t="s">
        <v>65984</v>
      </c>
    </row>
    <row r="28789" spans="1:4">
      <c r="A28789" s="57" t="s">
        <v>65985</v>
      </c>
      <c r="B28789" s="57" t="s">
        <v>12940</v>
      </c>
      <c r="C28789" s="57" t="s">
        <v>65986</v>
      </c>
      <c r="D28789" s="57" t="s">
        <v>65987</v>
      </c>
    </row>
    <row r="28790" spans="1:4">
      <c r="A28790" s="57" t="s">
        <v>65988</v>
      </c>
      <c r="B28790" s="57" t="s">
        <v>12940</v>
      </c>
      <c r="C28790" s="57" t="s">
        <v>65989</v>
      </c>
      <c r="D28790" s="57" t="s">
        <v>65990</v>
      </c>
    </row>
    <row r="28791" spans="1:4">
      <c r="A28791" s="57" t="s">
        <v>65991</v>
      </c>
      <c r="B28791" s="57" t="s">
        <v>12940</v>
      </c>
      <c r="C28791" s="57" t="s">
        <v>65992</v>
      </c>
      <c r="D28791" s="57" t="s">
        <v>65993</v>
      </c>
    </row>
    <row r="28792" spans="1:4">
      <c r="A28792" s="57" t="s">
        <v>65991</v>
      </c>
      <c r="B28792" s="57"/>
      <c r="C28792" s="57" t="s">
        <v>65994</v>
      </c>
      <c r="D28792" s="57" t="s">
        <v>65995</v>
      </c>
    </row>
    <row r="28793" spans="1:4">
      <c r="A28793" s="57" t="s">
        <v>65991</v>
      </c>
      <c r="B28793" s="57"/>
      <c r="C28793" s="57" t="s">
        <v>65996</v>
      </c>
      <c r="D28793" s="57" t="s">
        <v>65997</v>
      </c>
    </row>
    <row r="28794" spans="1:4">
      <c r="A28794" s="57" t="s">
        <v>65991</v>
      </c>
      <c r="B28794" s="57"/>
      <c r="C28794" s="57" t="s">
        <v>21112</v>
      </c>
      <c r="D28794" s="57" t="s">
        <v>75895</v>
      </c>
    </row>
    <row r="28795" spans="1:4">
      <c r="A28795" s="57" t="s">
        <v>65991</v>
      </c>
      <c r="B28795" s="57"/>
      <c r="C28795" s="57" t="s">
        <v>75896</v>
      </c>
      <c r="D28795" s="57" t="s">
        <v>75897</v>
      </c>
    </row>
    <row r="28796" spans="1:4">
      <c r="A28796" s="57" t="s">
        <v>65991</v>
      </c>
      <c r="B28796" s="57"/>
      <c r="C28796" s="57" t="s">
        <v>76883</v>
      </c>
      <c r="D28796" s="57" t="s">
        <v>76884</v>
      </c>
    </row>
    <row r="28797" spans="1:4">
      <c r="A28797" s="57" t="s">
        <v>65991</v>
      </c>
      <c r="B28797" s="57"/>
      <c r="C28797" s="57" t="s">
        <v>76885</v>
      </c>
      <c r="D28797" s="57" t="s">
        <v>76886</v>
      </c>
    </row>
    <row r="28798" spans="1:4">
      <c r="A28798" s="57" t="s">
        <v>65991</v>
      </c>
      <c r="B28798" s="57"/>
      <c r="C28798" s="57" t="s">
        <v>77635</v>
      </c>
      <c r="D28798" s="57" t="s">
        <v>77636</v>
      </c>
    </row>
    <row r="28799" spans="1:4">
      <c r="A28799" s="57" t="s">
        <v>65991</v>
      </c>
      <c r="B28799" s="57"/>
      <c r="C28799" s="57" t="s">
        <v>77637</v>
      </c>
      <c r="D28799" s="57" t="s">
        <v>77638</v>
      </c>
    </row>
    <row r="28800" spans="1:4">
      <c r="A28800" s="57" t="s">
        <v>65991</v>
      </c>
      <c r="B28800" s="57"/>
      <c r="C28800" s="57" t="s">
        <v>77639</v>
      </c>
      <c r="D28800" s="57" t="s">
        <v>77640</v>
      </c>
    </row>
    <row r="28801" spans="1:4">
      <c r="A28801" s="57" t="s">
        <v>65991</v>
      </c>
      <c r="B28801" s="57"/>
      <c r="C28801" s="57" t="s">
        <v>77641</v>
      </c>
      <c r="D28801" s="57" t="s">
        <v>77642</v>
      </c>
    </row>
    <row r="28802" spans="1:4">
      <c r="A28802" s="57" t="s">
        <v>65991</v>
      </c>
      <c r="B28802" s="57"/>
      <c r="C28802" s="57" t="s">
        <v>77643</v>
      </c>
      <c r="D28802" s="57" t="s">
        <v>77644</v>
      </c>
    </row>
    <row r="28803" spans="1:4">
      <c r="A28803" s="57" t="s">
        <v>65991</v>
      </c>
      <c r="B28803" s="57"/>
      <c r="C28803" s="57" t="s">
        <v>77645</v>
      </c>
      <c r="D28803" s="57" t="s">
        <v>77646</v>
      </c>
    </row>
    <row r="28804" spans="1:4">
      <c r="A28804" s="57" t="s">
        <v>65991</v>
      </c>
      <c r="B28804" s="57"/>
      <c r="C28804" s="57" t="s">
        <v>77647</v>
      </c>
      <c r="D28804" s="57" t="s">
        <v>77648</v>
      </c>
    </row>
    <row r="28805" spans="1:4">
      <c r="A28805" s="57" t="s">
        <v>76887</v>
      </c>
      <c r="B28805" s="57" t="s">
        <v>12940</v>
      </c>
      <c r="C28805" s="57" t="s">
        <v>76888</v>
      </c>
      <c r="D28805" s="57" t="s">
        <v>76889</v>
      </c>
    </row>
    <row r="28806" spans="1:4">
      <c r="A28806" s="57" t="s">
        <v>65998</v>
      </c>
      <c r="B28806" s="57" t="s">
        <v>12940</v>
      </c>
      <c r="C28806" s="57" t="s">
        <v>65999</v>
      </c>
      <c r="D28806" s="57" t="s">
        <v>66000</v>
      </c>
    </row>
    <row r="28807" spans="1:4">
      <c r="A28807" s="57" t="s">
        <v>65998</v>
      </c>
      <c r="B28807" s="57"/>
      <c r="C28807" s="57" t="s">
        <v>66001</v>
      </c>
      <c r="D28807" s="57" t="s">
        <v>66002</v>
      </c>
    </row>
    <row r="28808" spans="1:4">
      <c r="A28808" s="57" t="s">
        <v>65998</v>
      </c>
      <c r="B28808" s="57"/>
      <c r="C28808" s="57" t="s">
        <v>66003</v>
      </c>
      <c r="D28808" s="57" t="s">
        <v>66004</v>
      </c>
    </row>
    <row r="28809" spans="1:4">
      <c r="A28809" s="57" t="s">
        <v>65998</v>
      </c>
      <c r="B28809" s="57"/>
      <c r="C28809" s="57" t="s">
        <v>66005</v>
      </c>
      <c r="D28809" s="57" t="s">
        <v>66006</v>
      </c>
    </row>
    <row r="28810" spans="1:4">
      <c r="A28810" s="57" t="s">
        <v>65998</v>
      </c>
      <c r="B28810" s="57"/>
      <c r="C28810" s="57" t="s">
        <v>66007</v>
      </c>
      <c r="D28810" s="57" t="s">
        <v>66008</v>
      </c>
    </row>
    <row r="28811" spans="1:4">
      <c r="A28811" s="57" t="s">
        <v>65998</v>
      </c>
      <c r="B28811" s="57"/>
      <c r="C28811" s="57" t="s">
        <v>66009</v>
      </c>
      <c r="D28811" s="57" t="s">
        <v>66010</v>
      </c>
    </row>
    <row r="28812" spans="1:4">
      <c r="A28812" s="57" t="s">
        <v>65998</v>
      </c>
      <c r="B28812" s="57"/>
      <c r="C28812" s="57" t="s">
        <v>66011</v>
      </c>
      <c r="D28812" s="57" t="s">
        <v>66012</v>
      </c>
    </row>
    <row r="28813" spans="1:4">
      <c r="A28813" s="57" t="s">
        <v>65998</v>
      </c>
      <c r="B28813" s="57"/>
      <c r="C28813" s="57" t="s">
        <v>66013</v>
      </c>
      <c r="D28813" s="57" t="s">
        <v>66014</v>
      </c>
    </row>
    <row r="28814" spans="1:4">
      <c r="A28814" s="57" t="s">
        <v>65998</v>
      </c>
      <c r="B28814" s="57"/>
      <c r="C28814" s="57" t="s">
        <v>66015</v>
      </c>
      <c r="D28814" s="57" t="s">
        <v>66016</v>
      </c>
    </row>
    <row r="28815" spans="1:4">
      <c r="A28815" s="57" t="s">
        <v>65998</v>
      </c>
      <c r="B28815" s="57"/>
      <c r="C28815" s="57" t="s">
        <v>66017</v>
      </c>
      <c r="D28815" s="57" t="s">
        <v>66018</v>
      </c>
    </row>
    <row r="28816" spans="1:4">
      <c r="A28816" s="57" t="s">
        <v>65998</v>
      </c>
      <c r="B28816" s="57"/>
      <c r="C28816" s="57" t="s">
        <v>66019</v>
      </c>
      <c r="D28816" s="57" t="s">
        <v>66020</v>
      </c>
    </row>
    <row r="28817" spans="1:4">
      <c r="A28817" s="57" t="s">
        <v>65998</v>
      </c>
      <c r="B28817" s="57"/>
      <c r="C28817" s="57" t="s">
        <v>66021</v>
      </c>
      <c r="D28817" s="57" t="s">
        <v>66022</v>
      </c>
    </row>
    <row r="28818" spans="1:4">
      <c r="A28818" s="57" t="s">
        <v>65998</v>
      </c>
      <c r="B28818" s="57"/>
      <c r="C28818" s="57" t="s">
        <v>66023</v>
      </c>
      <c r="D28818" s="57" t="s">
        <v>66024</v>
      </c>
    </row>
    <row r="28819" spans="1:4">
      <c r="A28819" s="57" t="s">
        <v>65998</v>
      </c>
      <c r="B28819" s="57"/>
      <c r="C28819" s="57" t="s">
        <v>66025</v>
      </c>
      <c r="D28819" s="57" t="s">
        <v>66026</v>
      </c>
    </row>
    <row r="28820" spans="1:4">
      <c r="A28820" s="57" t="s">
        <v>65998</v>
      </c>
      <c r="B28820" s="57"/>
      <c r="C28820" s="57" t="s">
        <v>66027</v>
      </c>
      <c r="D28820" s="57" t="s">
        <v>66028</v>
      </c>
    </row>
    <row r="28821" spans="1:4">
      <c r="A28821" s="57" t="s">
        <v>65998</v>
      </c>
      <c r="B28821" s="57"/>
      <c r="C28821" s="57" t="s">
        <v>66029</v>
      </c>
      <c r="D28821" s="57" t="s">
        <v>66030</v>
      </c>
    </row>
    <row r="28822" spans="1:4">
      <c r="A28822" s="57" t="s">
        <v>65998</v>
      </c>
      <c r="B28822" s="57"/>
      <c r="C28822" s="57" t="s">
        <v>66031</v>
      </c>
      <c r="D28822" s="57" t="s">
        <v>66032</v>
      </c>
    </row>
    <row r="28823" spans="1:4">
      <c r="A28823" s="57" t="s">
        <v>65998</v>
      </c>
      <c r="B28823" s="57"/>
      <c r="C28823" s="57" t="s">
        <v>66033</v>
      </c>
      <c r="D28823" s="57" t="s">
        <v>66034</v>
      </c>
    </row>
    <row r="28824" spans="1:4">
      <c r="A28824" s="57" t="s">
        <v>65998</v>
      </c>
      <c r="B28824" s="57"/>
      <c r="C28824" s="57" t="s">
        <v>75898</v>
      </c>
      <c r="D28824" s="57" t="s">
        <v>75899</v>
      </c>
    </row>
    <row r="28825" spans="1:4">
      <c r="A28825" s="57" t="s">
        <v>65998</v>
      </c>
      <c r="B28825" s="57"/>
      <c r="C28825" s="57" t="s">
        <v>75900</v>
      </c>
      <c r="D28825" s="57" t="s">
        <v>75901</v>
      </c>
    </row>
    <row r="28826" spans="1:4">
      <c r="A28826" s="57" t="s">
        <v>66035</v>
      </c>
      <c r="B28826" s="57" t="s">
        <v>12940</v>
      </c>
      <c r="C28826" s="57" t="s">
        <v>66036</v>
      </c>
      <c r="D28826" s="57" t="s">
        <v>66037</v>
      </c>
    </row>
    <row r="28827" spans="1:4">
      <c r="A28827" s="57" t="s">
        <v>66038</v>
      </c>
      <c r="B28827" s="57" t="s">
        <v>12940</v>
      </c>
      <c r="C28827" s="57" t="s">
        <v>66039</v>
      </c>
      <c r="D28827" s="57" t="s">
        <v>66040</v>
      </c>
    </row>
    <row r="28828" spans="1:4">
      <c r="A28828" s="57" t="s">
        <v>66038</v>
      </c>
      <c r="B28828" s="57"/>
      <c r="C28828" s="57" t="s">
        <v>66041</v>
      </c>
      <c r="D28828" s="57" t="s">
        <v>66042</v>
      </c>
    </row>
    <row r="28829" spans="1:4">
      <c r="A28829" s="57" t="s">
        <v>66038</v>
      </c>
      <c r="B28829" s="57"/>
      <c r="C28829" s="57" t="s">
        <v>66043</v>
      </c>
      <c r="D28829" s="57" t="s">
        <v>66044</v>
      </c>
    </row>
    <row r="28830" spans="1:4">
      <c r="A28830" s="57" t="s">
        <v>66038</v>
      </c>
      <c r="B28830" s="57"/>
      <c r="C28830" s="57" t="s">
        <v>66045</v>
      </c>
      <c r="D28830" s="57" t="s">
        <v>66046</v>
      </c>
    </row>
    <row r="28831" spans="1:4">
      <c r="A28831" s="57" t="s">
        <v>66047</v>
      </c>
      <c r="B28831" s="57" t="s">
        <v>12940</v>
      </c>
      <c r="C28831" s="57" t="s">
        <v>66048</v>
      </c>
      <c r="D28831" s="57" t="s">
        <v>66049</v>
      </c>
    </row>
    <row r="28832" spans="1:4">
      <c r="A28832" s="57" t="s">
        <v>66050</v>
      </c>
      <c r="B28832" s="57" t="s">
        <v>12940</v>
      </c>
      <c r="C28832" s="57" t="s">
        <v>66051</v>
      </c>
      <c r="D28832" s="57" t="s">
        <v>66052</v>
      </c>
    </row>
    <row r="28833" spans="1:4">
      <c r="A28833" s="57" t="s">
        <v>66050</v>
      </c>
      <c r="B28833" s="57"/>
      <c r="C28833" s="57" t="s">
        <v>66053</v>
      </c>
      <c r="D28833" s="57" t="s">
        <v>66054</v>
      </c>
    </row>
    <row r="28834" spans="1:4">
      <c r="A28834" s="57" t="s">
        <v>66055</v>
      </c>
      <c r="B28834" s="57" t="s">
        <v>12940</v>
      </c>
      <c r="C28834" s="57" t="s">
        <v>66056</v>
      </c>
      <c r="D28834" s="57" t="s">
        <v>66057</v>
      </c>
    </row>
    <row r="28835" spans="1:4">
      <c r="A28835" s="57" t="s">
        <v>66058</v>
      </c>
      <c r="B28835" s="57" t="s">
        <v>12940</v>
      </c>
      <c r="C28835" s="57" t="s">
        <v>66059</v>
      </c>
      <c r="D28835" s="57" t="s">
        <v>66060</v>
      </c>
    </row>
    <row r="28836" spans="1:4">
      <c r="A28836" s="57" t="s">
        <v>66061</v>
      </c>
      <c r="B28836" s="57" t="s">
        <v>12940</v>
      </c>
      <c r="C28836" s="57" t="s">
        <v>66062</v>
      </c>
      <c r="D28836" s="57" t="s">
        <v>60266</v>
      </c>
    </row>
    <row r="28837" spans="1:4">
      <c r="A28837" s="57" t="s">
        <v>66061</v>
      </c>
      <c r="B28837" s="57"/>
      <c r="C28837" s="57" t="s">
        <v>66063</v>
      </c>
      <c r="D28837" s="57" t="s">
        <v>66064</v>
      </c>
    </row>
    <row r="28838" spans="1:4">
      <c r="A28838" s="57" t="s">
        <v>66065</v>
      </c>
      <c r="B28838" s="57" t="s">
        <v>12940</v>
      </c>
      <c r="C28838" s="57" t="s">
        <v>66066</v>
      </c>
      <c r="D28838" s="57" t="s">
        <v>38708</v>
      </c>
    </row>
    <row r="28839" spans="1:4">
      <c r="A28839" s="57" t="s">
        <v>66067</v>
      </c>
      <c r="B28839" s="57" t="s">
        <v>12940</v>
      </c>
      <c r="C28839" s="57" t="s">
        <v>66068</v>
      </c>
      <c r="D28839" s="57" t="s">
        <v>66069</v>
      </c>
    </row>
    <row r="28840" spans="1:4">
      <c r="A28840" s="57" t="s">
        <v>66070</v>
      </c>
      <c r="B28840" s="57" t="s">
        <v>12940</v>
      </c>
      <c r="C28840" s="57" t="s">
        <v>66071</v>
      </c>
      <c r="D28840" s="57" t="s">
        <v>66072</v>
      </c>
    </row>
    <row r="28841" spans="1:4">
      <c r="A28841" s="57" t="s">
        <v>66073</v>
      </c>
      <c r="B28841" s="57" t="s">
        <v>12940</v>
      </c>
      <c r="C28841" s="57" t="s">
        <v>66074</v>
      </c>
      <c r="D28841" s="57" t="s">
        <v>66075</v>
      </c>
    </row>
    <row r="28842" spans="1:4">
      <c r="A28842" s="57" t="s">
        <v>66073</v>
      </c>
      <c r="B28842" s="57"/>
      <c r="C28842" s="57" t="s">
        <v>66076</v>
      </c>
      <c r="D28842" s="57" t="s">
        <v>66077</v>
      </c>
    </row>
    <row r="28843" spans="1:4">
      <c r="A28843" s="57" t="s">
        <v>66078</v>
      </c>
      <c r="B28843" s="57" t="s">
        <v>12940</v>
      </c>
      <c r="C28843" s="57" t="s">
        <v>66079</v>
      </c>
      <c r="D28843" s="57" t="s">
        <v>66080</v>
      </c>
    </row>
    <row r="28844" spans="1:4">
      <c r="A28844" s="57" t="s">
        <v>66081</v>
      </c>
      <c r="B28844" s="57" t="s">
        <v>12940</v>
      </c>
      <c r="C28844" s="57" t="s">
        <v>66082</v>
      </c>
      <c r="D28844" s="57" t="s">
        <v>66083</v>
      </c>
    </row>
    <row r="28845" spans="1:4">
      <c r="A28845" s="57" t="s">
        <v>66084</v>
      </c>
      <c r="B28845" s="57" t="s">
        <v>12940</v>
      </c>
      <c r="C28845" s="57" t="s">
        <v>66085</v>
      </c>
      <c r="D28845" s="57" t="s">
        <v>66086</v>
      </c>
    </row>
    <row r="28846" spans="1:4">
      <c r="A28846" s="57" t="s">
        <v>66087</v>
      </c>
      <c r="B28846" s="57" t="s">
        <v>12940</v>
      </c>
      <c r="C28846" s="57" t="s">
        <v>66088</v>
      </c>
      <c r="D28846" s="57" t="s">
        <v>66089</v>
      </c>
    </row>
    <row r="28847" spans="1:4">
      <c r="A28847" s="57" t="s">
        <v>66090</v>
      </c>
      <c r="B28847" s="57" t="s">
        <v>12940</v>
      </c>
      <c r="C28847" s="57" t="s">
        <v>66091</v>
      </c>
      <c r="D28847" s="57" t="s">
        <v>66092</v>
      </c>
    </row>
    <row r="28848" spans="1:4">
      <c r="A28848" s="57" t="s">
        <v>66090</v>
      </c>
      <c r="B28848" s="57"/>
      <c r="C28848" s="57" t="s">
        <v>66093</v>
      </c>
      <c r="D28848" s="57" t="s">
        <v>66094</v>
      </c>
    </row>
    <row r="28849" spans="1:4">
      <c r="A28849" s="57" t="s">
        <v>66095</v>
      </c>
      <c r="B28849" s="57" t="s">
        <v>12940</v>
      </c>
      <c r="C28849" s="57" t="s">
        <v>66096</v>
      </c>
      <c r="D28849" s="57" t="s">
        <v>66097</v>
      </c>
    </row>
    <row r="28850" spans="1:4">
      <c r="A28850" s="57" t="s">
        <v>66095</v>
      </c>
      <c r="B28850" s="57"/>
      <c r="C28850" s="57" t="s">
        <v>66098</v>
      </c>
      <c r="D28850" s="57" t="s">
        <v>66099</v>
      </c>
    </row>
    <row r="28851" spans="1:4">
      <c r="A28851" s="57" t="s">
        <v>66095</v>
      </c>
      <c r="B28851" s="57"/>
      <c r="C28851" s="57" t="s">
        <v>75902</v>
      </c>
      <c r="D28851" s="57" t="s">
        <v>75903</v>
      </c>
    </row>
    <row r="28852" spans="1:4">
      <c r="A28852" s="57" t="s">
        <v>15820</v>
      </c>
      <c r="B28852" s="57" t="s">
        <v>15821</v>
      </c>
      <c r="C28852" s="57" t="s">
        <v>15822</v>
      </c>
      <c r="D28852" s="57" t="s">
        <v>15823</v>
      </c>
    </row>
    <row r="28853" spans="1:4">
      <c r="A28853" s="57" t="s">
        <v>66100</v>
      </c>
      <c r="B28853" s="57" t="s">
        <v>12940</v>
      </c>
      <c r="C28853" s="57" t="s">
        <v>66101</v>
      </c>
      <c r="D28853" s="57" t="s">
        <v>66102</v>
      </c>
    </row>
    <row r="28854" spans="1:4">
      <c r="A28854" s="57" t="s">
        <v>66103</v>
      </c>
      <c r="B28854" s="57" t="s">
        <v>12940</v>
      </c>
      <c r="C28854" s="57" t="s">
        <v>66104</v>
      </c>
      <c r="D28854" s="57" t="s">
        <v>66105</v>
      </c>
    </row>
    <row r="28855" spans="1:4">
      <c r="A28855" s="57" t="s">
        <v>66103</v>
      </c>
      <c r="B28855" s="57"/>
      <c r="C28855" s="57" t="s">
        <v>66106</v>
      </c>
      <c r="D28855" s="57" t="s">
        <v>66107</v>
      </c>
    </row>
    <row r="28856" spans="1:4">
      <c r="A28856" s="57" t="s">
        <v>66108</v>
      </c>
      <c r="B28856" s="57" t="s">
        <v>12940</v>
      </c>
      <c r="C28856" s="57" t="s">
        <v>66109</v>
      </c>
      <c r="D28856" s="57" t="s">
        <v>66110</v>
      </c>
    </row>
    <row r="28857" spans="1:4">
      <c r="A28857" s="57" t="s">
        <v>66111</v>
      </c>
      <c r="B28857" s="57" t="s">
        <v>12940</v>
      </c>
      <c r="C28857" s="57" t="s">
        <v>66112</v>
      </c>
      <c r="D28857" s="57" t="s">
        <v>66113</v>
      </c>
    </row>
    <row r="28858" spans="1:4">
      <c r="A28858" s="57" t="s">
        <v>66111</v>
      </c>
      <c r="B28858" s="57"/>
      <c r="C28858" s="57" t="s">
        <v>66114</v>
      </c>
      <c r="D28858" s="57" t="s">
        <v>66115</v>
      </c>
    </row>
    <row r="28859" spans="1:4">
      <c r="A28859" s="57" t="s">
        <v>66116</v>
      </c>
      <c r="B28859" s="57" t="s">
        <v>12940</v>
      </c>
      <c r="C28859" s="57" t="s">
        <v>66117</v>
      </c>
      <c r="D28859" s="57" t="s">
        <v>38849</v>
      </c>
    </row>
    <row r="28860" spans="1:4">
      <c r="A28860" s="57" t="s">
        <v>66118</v>
      </c>
      <c r="B28860" s="57" t="s">
        <v>12940</v>
      </c>
      <c r="C28860" s="57" t="s">
        <v>66119</v>
      </c>
      <c r="D28860" s="57" t="s">
        <v>66120</v>
      </c>
    </row>
    <row r="28861" spans="1:4">
      <c r="A28861" s="57" t="s">
        <v>66121</v>
      </c>
      <c r="B28861" s="57" t="s">
        <v>12940</v>
      </c>
      <c r="C28861" s="57" t="s">
        <v>66122</v>
      </c>
      <c r="D28861" s="57" t="s">
        <v>66123</v>
      </c>
    </row>
    <row r="28862" spans="1:4">
      <c r="A28862" s="57" t="s">
        <v>66124</v>
      </c>
      <c r="B28862" s="57" t="s">
        <v>12940</v>
      </c>
      <c r="C28862" s="57" t="s">
        <v>66125</v>
      </c>
      <c r="D28862" s="57" t="s">
        <v>66126</v>
      </c>
    </row>
    <row r="28863" spans="1:4">
      <c r="A28863" s="57" t="s">
        <v>66127</v>
      </c>
      <c r="B28863" s="57" t="s">
        <v>12940</v>
      </c>
      <c r="C28863" s="57" t="s">
        <v>66128</v>
      </c>
      <c r="D28863" s="57" t="s">
        <v>66129</v>
      </c>
    </row>
    <row r="28864" spans="1:4">
      <c r="A28864" s="57" t="s">
        <v>66130</v>
      </c>
      <c r="B28864" s="57" t="s">
        <v>12940</v>
      </c>
      <c r="C28864" s="57" t="s">
        <v>66131</v>
      </c>
      <c r="D28864" s="57" t="s">
        <v>66132</v>
      </c>
    </row>
    <row r="28865" spans="1:4">
      <c r="A28865" s="57" t="s">
        <v>66133</v>
      </c>
      <c r="B28865" s="57" t="s">
        <v>12940</v>
      </c>
      <c r="C28865" s="57" t="s">
        <v>66134</v>
      </c>
      <c r="D28865" s="57" t="s">
        <v>66135</v>
      </c>
    </row>
    <row r="28866" spans="1:4">
      <c r="A28866" s="57" t="s">
        <v>66136</v>
      </c>
      <c r="B28866" s="57" t="s">
        <v>12940</v>
      </c>
      <c r="C28866" s="57" t="s">
        <v>66137</v>
      </c>
      <c r="D28866" s="57" t="s">
        <v>66138</v>
      </c>
    </row>
    <row r="28867" spans="1:4">
      <c r="A28867" s="57" t="s">
        <v>66136</v>
      </c>
      <c r="B28867" s="57"/>
      <c r="C28867" s="57" t="s">
        <v>66139</v>
      </c>
      <c r="D28867" s="57" t="s">
        <v>66138</v>
      </c>
    </row>
    <row r="28868" spans="1:4">
      <c r="A28868" s="57" t="s">
        <v>66140</v>
      </c>
      <c r="B28868" s="57" t="s">
        <v>12940</v>
      </c>
      <c r="C28868" s="57" t="s">
        <v>66141</v>
      </c>
      <c r="D28868" s="57" t="s">
        <v>66142</v>
      </c>
    </row>
    <row r="28869" spans="1:4">
      <c r="A28869" s="57" t="s">
        <v>66140</v>
      </c>
      <c r="B28869" s="57"/>
      <c r="C28869" s="57" t="s">
        <v>66143</v>
      </c>
      <c r="D28869" s="57" t="s">
        <v>66144</v>
      </c>
    </row>
    <row r="28870" spans="1:4">
      <c r="A28870" s="57" t="s">
        <v>66145</v>
      </c>
      <c r="B28870" s="57" t="s">
        <v>12940</v>
      </c>
      <c r="C28870" s="57" t="s">
        <v>66146</v>
      </c>
      <c r="D28870" s="57" t="s">
        <v>66147</v>
      </c>
    </row>
    <row r="28871" spans="1:4">
      <c r="A28871" s="57" t="s">
        <v>66148</v>
      </c>
      <c r="B28871" s="57" t="s">
        <v>12940</v>
      </c>
      <c r="C28871" s="57" t="s">
        <v>66149</v>
      </c>
      <c r="D28871" s="57" t="s">
        <v>66150</v>
      </c>
    </row>
    <row r="28872" spans="1:4">
      <c r="A28872" s="57" t="s">
        <v>66151</v>
      </c>
      <c r="B28872" s="57" t="s">
        <v>12940</v>
      </c>
      <c r="C28872" s="57" t="s">
        <v>66152</v>
      </c>
      <c r="D28872" s="57" t="s">
        <v>66153</v>
      </c>
    </row>
    <row r="28873" spans="1:4">
      <c r="A28873" s="57" t="s">
        <v>66154</v>
      </c>
      <c r="B28873" s="57" t="s">
        <v>12940</v>
      </c>
      <c r="C28873" s="57" t="s">
        <v>66155</v>
      </c>
      <c r="D28873" s="57" t="s">
        <v>66156</v>
      </c>
    </row>
    <row r="28874" spans="1:4">
      <c r="A28874" s="57" t="s">
        <v>66157</v>
      </c>
      <c r="B28874" s="57" t="s">
        <v>12940</v>
      </c>
      <c r="C28874" s="57" t="s">
        <v>66158</v>
      </c>
      <c r="D28874" s="57" t="s">
        <v>66159</v>
      </c>
    </row>
    <row r="28875" spans="1:4">
      <c r="A28875" s="57" t="s">
        <v>66160</v>
      </c>
      <c r="B28875" s="57" t="s">
        <v>12940</v>
      </c>
      <c r="C28875" s="57" t="s">
        <v>66161</v>
      </c>
      <c r="D28875" s="57" t="s">
        <v>66162</v>
      </c>
    </row>
    <row r="28876" spans="1:4">
      <c r="A28876" s="57" t="s">
        <v>66160</v>
      </c>
      <c r="B28876" s="57"/>
      <c r="C28876" s="57" t="s">
        <v>77649</v>
      </c>
      <c r="D28876" s="57" t="s">
        <v>77650</v>
      </c>
    </row>
    <row r="28877" spans="1:4">
      <c r="A28877" s="57" t="s">
        <v>66163</v>
      </c>
      <c r="B28877" s="57" t="s">
        <v>12940</v>
      </c>
      <c r="C28877" s="57" t="s">
        <v>66164</v>
      </c>
      <c r="D28877" s="57" t="s">
        <v>66165</v>
      </c>
    </row>
    <row r="28878" spans="1:4">
      <c r="A28878" s="57" t="s">
        <v>66163</v>
      </c>
      <c r="B28878" s="57"/>
      <c r="C28878" s="57" t="s">
        <v>66166</v>
      </c>
      <c r="D28878" s="57" t="s">
        <v>66167</v>
      </c>
    </row>
    <row r="28879" spans="1:4">
      <c r="A28879" s="57" t="s">
        <v>66163</v>
      </c>
      <c r="B28879" s="57"/>
      <c r="C28879" s="57" t="s">
        <v>66168</v>
      </c>
      <c r="D28879" s="57" t="s">
        <v>66169</v>
      </c>
    </row>
    <row r="28880" spans="1:4">
      <c r="A28880" s="57" t="s">
        <v>66163</v>
      </c>
      <c r="B28880" s="57"/>
      <c r="C28880" s="57" t="s">
        <v>66170</v>
      </c>
      <c r="D28880" s="57" t="s">
        <v>66171</v>
      </c>
    </row>
    <row r="28881" spans="1:4">
      <c r="A28881" s="57" t="s">
        <v>66172</v>
      </c>
      <c r="B28881" s="57" t="s">
        <v>12940</v>
      </c>
      <c r="C28881" s="57" t="s">
        <v>66173</v>
      </c>
      <c r="D28881" s="57" t="s">
        <v>66174</v>
      </c>
    </row>
    <row r="28882" spans="1:4">
      <c r="A28882" s="57" t="s">
        <v>66175</v>
      </c>
      <c r="B28882" s="57" t="s">
        <v>12940</v>
      </c>
      <c r="C28882" s="57" t="s">
        <v>66176</v>
      </c>
      <c r="D28882" s="57" t="s">
        <v>66177</v>
      </c>
    </row>
    <row r="28883" spans="1:4">
      <c r="A28883" s="57" t="s">
        <v>66175</v>
      </c>
      <c r="B28883" s="57"/>
      <c r="C28883" s="57" t="s">
        <v>66178</v>
      </c>
      <c r="D28883" s="57" t="s">
        <v>66179</v>
      </c>
    </row>
    <row r="28884" spans="1:4">
      <c r="A28884" s="57" t="s">
        <v>66180</v>
      </c>
      <c r="B28884" s="57" t="s">
        <v>12940</v>
      </c>
      <c r="C28884" s="57" t="s">
        <v>66181</v>
      </c>
      <c r="D28884" s="57" t="s">
        <v>66182</v>
      </c>
    </row>
    <row r="28885" spans="1:4">
      <c r="A28885" s="57" t="s">
        <v>66183</v>
      </c>
      <c r="B28885" s="57" t="s">
        <v>12940</v>
      </c>
      <c r="C28885" s="57" t="s">
        <v>66184</v>
      </c>
      <c r="D28885" s="57" t="s">
        <v>66185</v>
      </c>
    </row>
    <row r="28886" spans="1:4">
      <c r="A28886" s="57" t="s">
        <v>66183</v>
      </c>
      <c r="B28886" s="57"/>
      <c r="C28886" s="57" t="s">
        <v>66186</v>
      </c>
      <c r="D28886" s="57" t="s">
        <v>75904</v>
      </c>
    </row>
    <row r="28887" spans="1:4">
      <c r="A28887" s="57" t="s">
        <v>66187</v>
      </c>
      <c r="B28887" s="57" t="s">
        <v>12940</v>
      </c>
      <c r="C28887" s="57" t="s">
        <v>66188</v>
      </c>
      <c r="D28887" s="57" t="s">
        <v>52486</v>
      </c>
    </row>
    <row r="28888" spans="1:4">
      <c r="A28888" s="57" t="s">
        <v>66189</v>
      </c>
      <c r="B28888" s="57" t="s">
        <v>12940</v>
      </c>
      <c r="C28888" s="57" t="s">
        <v>66190</v>
      </c>
      <c r="D28888" s="57" t="s">
        <v>66191</v>
      </c>
    </row>
    <row r="28889" spans="1:4">
      <c r="A28889" s="57" t="s">
        <v>66192</v>
      </c>
      <c r="B28889" s="57" t="s">
        <v>12940</v>
      </c>
      <c r="C28889" s="57" t="s">
        <v>66193</v>
      </c>
      <c r="D28889" s="57" t="s">
        <v>66194</v>
      </c>
    </row>
    <row r="28890" spans="1:4">
      <c r="A28890" s="57" t="s">
        <v>66195</v>
      </c>
      <c r="B28890" s="57" t="s">
        <v>12940</v>
      </c>
      <c r="C28890" s="57" t="s">
        <v>66196</v>
      </c>
      <c r="D28890" s="57" t="s">
        <v>66197</v>
      </c>
    </row>
    <row r="28891" spans="1:4">
      <c r="A28891" s="57" t="s">
        <v>66198</v>
      </c>
      <c r="B28891" s="57" t="s">
        <v>12940</v>
      </c>
      <c r="C28891" s="57" t="s">
        <v>66199</v>
      </c>
      <c r="D28891" s="57" t="s">
        <v>66200</v>
      </c>
    </row>
    <row r="28892" spans="1:4">
      <c r="A28892" s="57" t="s">
        <v>66201</v>
      </c>
      <c r="B28892" s="57" t="s">
        <v>12940</v>
      </c>
      <c r="C28892" s="57" t="s">
        <v>66202</v>
      </c>
      <c r="D28892" s="57" t="s">
        <v>66203</v>
      </c>
    </row>
    <row r="28893" spans="1:4">
      <c r="A28893" s="57" t="s">
        <v>66204</v>
      </c>
      <c r="B28893" s="57" t="s">
        <v>12940</v>
      </c>
      <c r="C28893" s="57" t="s">
        <v>66205</v>
      </c>
      <c r="D28893" s="57" t="s">
        <v>66206</v>
      </c>
    </row>
    <row r="28894" spans="1:4">
      <c r="A28894" s="57" t="s">
        <v>17812</v>
      </c>
      <c r="B28894" s="57" t="s">
        <v>16307</v>
      </c>
      <c r="C28894" s="57" t="s">
        <v>17813</v>
      </c>
      <c r="D28894" s="57" t="s">
        <v>17814</v>
      </c>
    </row>
    <row r="28895" spans="1:4">
      <c r="A28895" s="57" t="s">
        <v>66207</v>
      </c>
      <c r="B28895" s="57" t="s">
        <v>12940</v>
      </c>
      <c r="C28895" s="57" t="s">
        <v>66208</v>
      </c>
      <c r="D28895" s="57" t="s">
        <v>66209</v>
      </c>
    </row>
    <row r="28896" spans="1:4">
      <c r="A28896" s="57" t="s">
        <v>66207</v>
      </c>
      <c r="B28896" s="57"/>
      <c r="C28896" s="57" t="s">
        <v>66210</v>
      </c>
      <c r="D28896" s="57" t="s">
        <v>66211</v>
      </c>
    </row>
    <row r="28897" spans="1:4">
      <c r="A28897" s="57" t="s">
        <v>66207</v>
      </c>
      <c r="B28897" s="57"/>
      <c r="C28897" s="57" t="s">
        <v>66212</v>
      </c>
      <c r="D28897" s="57" t="s">
        <v>66213</v>
      </c>
    </row>
    <row r="28898" spans="1:4">
      <c r="A28898" s="57" t="s">
        <v>66207</v>
      </c>
      <c r="B28898" s="57"/>
      <c r="C28898" s="57" t="s">
        <v>66214</v>
      </c>
      <c r="D28898" s="57" t="s">
        <v>66215</v>
      </c>
    </row>
    <row r="28899" spans="1:4">
      <c r="A28899" s="57" t="s">
        <v>66207</v>
      </c>
      <c r="B28899" s="57"/>
      <c r="C28899" s="57" t="s">
        <v>66216</v>
      </c>
      <c r="D28899" s="57" t="s">
        <v>66217</v>
      </c>
    </row>
    <row r="28900" spans="1:4">
      <c r="A28900" s="57" t="s">
        <v>66207</v>
      </c>
      <c r="B28900" s="57"/>
      <c r="C28900" s="57" t="s">
        <v>66218</v>
      </c>
      <c r="D28900" s="57" t="s">
        <v>66219</v>
      </c>
    </row>
    <row r="28901" spans="1:4">
      <c r="A28901" s="57" t="s">
        <v>66207</v>
      </c>
      <c r="B28901" s="57"/>
      <c r="C28901" s="57" t="s">
        <v>20940</v>
      </c>
      <c r="D28901" s="57" t="s">
        <v>75905</v>
      </c>
    </row>
    <row r="28902" spans="1:4">
      <c r="A28902" s="57" t="s">
        <v>66207</v>
      </c>
      <c r="B28902" s="57"/>
      <c r="C28902" s="57" t="s">
        <v>20941</v>
      </c>
      <c r="D28902" s="57" t="s">
        <v>75906</v>
      </c>
    </row>
    <row r="28903" spans="1:4">
      <c r="A28903" s="57" t="s">
        <v>66207</v>
      </c>
      <c r="B28903" s="57"/>
      <c r="C28903" s="57" t="s">
        <v>20689</v>
      </c>
      <c r="D28903" s="57" t="s">
        <v>75907</v>
      </c>
    </row>
    <row r="28904" spans="1:4">
      <c r="A28904" s="57" t="s">
        <v>66207</v>
      </c>
      <c r="B28904" s="57"/>
      <c r="C28904" s="57" t="s">
        <v>74204</v>
      </c>
      <c r="D28904" s="57" t="s">
        <v>75908</v>
      </c>
    </row>
    <row r="28905" spans="1:4">
      <c r="A28905" s="57" t="s">
        <v>66207</v>
      </c>
      <c r="B28905" s="57"/>
      <c r="C28905" s="57" t="s">
        <v>74251</v>
      </c>
      <c r="D28905" s="57" t="s">
        <v>75909</v>
      </c>
    </row>
    <row r="28906" spans="1:4">
      <c r="A28906" s="57" t="s">
        <v>66220</v>
      </c>
      <c r="B28906" s="57" t="s">
        <v>12940</v>
      </c>
      <c r="C28906" s="57" t="s">
        <v>66221</v>
      </c>
      <c r="D28906" s="57" t="s">
        <v>66222</v>
      </c>
    </row>
    <row r="28907" spans="1:4">
      <c r="A28907" s="57" t="s">
        <v>66223</v>
      </c>
      <c r="B28907" s="57" t="s">
        <v>12940</v>
      </c>
      <c r="C28907" s="57" t="s">
        <v>66224</v>
      </c>
      <c r="D28907" s="57" t="s">
        <v>66225</v>
      </c>
    </row>
    <row r="28908" spans="1:4">
      <c r="A28908" s="57" t="s">
        <v>66223</v>
      </c>
      <c r="B28908" s="57"/>
      <c r="C28908" s="57" t="s">
        <v>66226</v>
      </c>
      <c r="D28908" s="57" t="s">
        <v>66227</v>
      </c>
    </row>
    <row r="28909" spans="1:4">
      <c r="A28909" s="57" t="s">
        <v>66228</v>
      </c>
      <c r="B28909" s="57" t="s">
        <v>12940</v>
      </c>
      <c r="C28909" s="57" t="s">
        <v>66229</v>
      </c>
      <c r="D28909" s="57" t="s">
        <v>66230</v>
      </c>
    </row>
    <row r="28910" spans="1:4">
      <c r="A28910" s="57" t="s">
        <v>66231</v>
      </c>
      <c r="B28910" s="57" t="s">
        <v>12940</v>
      </c>
      <c r="C28910" s="57" t="s">
        <v>66232</v>
      </c>
      <c r="D28910" s="57" t="s">
        <v>66233</v>
      </c>
    </row>
    <row r="28911" spans="1:4">
      <c r="A28911" s="57" t="s">
        <v>66234</v>
      </c>
      <c r="B28911" s="57" t="s">
        <v>12940</v>
      </c>
      <c r="C28911" s="57" t="s">
        <v>66235</v>
      </c>
      <c r="D28911" s="57" t="s">
        <v>66236</v>
      </c>
    </row>
    <row r="28912" spans="1:4">
      <c r="A28912" s="57" t="s">
        <v>66234</v>
      </c>
      <c r="B28912" s="57"/>
      <c r="C28912" s="57" t="s">
        <v>77651</v>
      </c>
      <c r="D28912" s="57" t="s">
        <v>77652</v>
      </c>
    </row>
    <row r="28913" spans="1:4">
      <c r="A28913" s="57" t="s">
        <v>66237</v>
      </c>
      <c r="B28913" s="57" t="s">
        <v>12940</v>
      </c>
      <c r="C28913" s="57" t="s">
        <v>66238</v>
      </c>
      <c r="D28913" s="57" t="s">
        <v>66239</v>
      </c>
    </row>
    <row r="28914" spans="1:4">
      <c r="A28914" s="57" t="s">
        <v>66237</v>
      </c>
      <c r="B28914" s="57"/>
      <c r="C28914" s="57" t="s">
        <v>66240</v>
      </c>
      <c r="D28914" s="57" t="s">
        <v>66241</v>
      </c>
    </row>
    <row r="28915" spans="1:4">
      <c r="A28915" s="57" t="s">
        <v>66237</v>
      </c>
      <c r="B28915" s="57"/>
      <c r="C28915" s="57" t="s">
        <v>75910</v>
      </c>
      <c r="D28915" s="57" t="s">
        <v>75911</v>
      </c>
    </row>
    <row r="28916" spans="1:4">
      <c r="A28916" s="57" t="s">
        <v>66242</v>
      </c>
      <c r="B28916" s="57" t="s">
        <v>12940</v>
      </c>
      <c r="C28916" s="57" t="s">
        <v>66243</v>
      </c>
      <c r="D28916" s="57" t="s">
        <v>66244</v>
      </c>
    </row>
    <row r="28917" spans="1:4">
      <c r="A28917" s="57" t="s">
        <v>66245</v>
      </c>
      <c r="B28917" s="57" t="s">
        <v>12940</v>
      </c>
      <c r="C28917" s="57" t="s">
        <v>66246</v>
      </c>
      <c r="D28917" s="57" t="s">
        <v>66247</v>
      </c>
    </row>
    <row r="28918" spans="1:4">
      <c r="A28918" s="57" t="s">
        <v>66248</v>
      </c>
      <c r="B28918" s="57" t="s">
        <v>12940</v>
      </c>
      <c r="C28918" s="57" t="s">
        <v>66249</v>
      </c>
      <c r="D28918" s="57" t="s">
        <v>66250</v>
      </c>
    </row>
    <row r="28919" spans="1:4">
      <c r="A28919" s="57" t="s">
        <v>66251</v>
      </c>
      <c r="B28919" s="57" t="s">
        <v>12940</v>
      </c>
      <c r="C28919" s="57" t="s">
        <v>66252</v>
      </c>
      <c r="D28919" s="57" t="s">
        <v>66253</v>
      </c>
    </row>
    <row r="28920" spans="1:4">
      <c r="A28920" s="57" t="s">
        <v>66254</v>
      </c>
      <c r="B28920" s="57" t="s">
        <v>12940</v>
      </c>
      <c r="C28920" s="57" t="s">
        <v>66255</v>
      </c>
      <c r="D28920" s="57" t="s">
        <v>66256</v>
      </c>
    </row>
    <row r="28921" spans="1:4">
      <c r="A28921" s="57" t="s">
        <v>66254</v>
      </c>
      <c r="B28921" s="57"/>
      <c r="C28921" s="57" t="s">
        <v>66257</v>
      </c>
      <c r="D28921" s="57" t="s">
        <v>66256</v>
      </c>
    </row>
    <row r="28922" spans="1:4">
      <c r="A28922" s="57" t="s">
        <v>66258</v>
      </c>
      <c r="B28922" s="57" t="s">
        <v>12940</v>
      </c>
      <c r="C28922" s="57" t="s">
        <v>66259</v>
      </c>
      <c r="D28922" s="57" t="s">
        <v>66260</v>
      </c>
    </row>
    <row r="28923" spans="1:4">
      <c r="A28923" s="57" t="s">
        <v>66258</v>
      </c>
      <c r="B28923" s="57"/>
      <c r="C28923" s="57" t="s">
        <v>66261</v>
      </c>
      <c r="D28923" s="57" t="s">
        <v>66262</v>
      </c>
    </row>
    <row r="28924" spans="1:4">
      <c r="A28924" s="57" t="s">
        <v>66263</v>
      </c>
      <c r="B28924" s="57" t="s">
        <v>12940</v>
      </c>
      <c r="C28924" s="57" t="s">
        <v>66264</v>
      </c>
      <c r="D28924" s="57" t="s">
        <v>66265</v>
      </c>
    </row>
    <row r="28925" spans="1:4">
      <c r="A28925" s="57" t="s">
        <v>66266</v>
      </c>
      <c r="B28925" s="57" t="s">
        <v>12940</v>
      </c>
      <c r="C28925" s="57" t="s">
        <v>66267</v>
      </c>
      <c r="D28925" s="57" t="s">
        <v>66268</v>
      </c>
    </row>
    <row r="28926" spans="1:4">
      <c r="A28926" s="57" t="s">
        <v>66269</v>
      </c>
      <c r="B28926" s="57" t="s">
        <v>12940</v>
      </c>
      <c r="C28926" s="57" t="s">
        <v>66270</v>
      </c>
      <c r="D28926" s="57" t="s">
        <v>66271</v>
      </c>
    </row>
    <row r="28927" spans="1:4">
      <c r="A28927" s="57" t="s">
        <v>66272</v>
      </c>
      <c r="B28927" s="57" t="s">
        <v>12940</v>
      </c>
      <c r="C28927" s="57" t="s">
        <v>66273</v>
      </c>
      <c r="D28927" s="57" t="s">
        <v>66274</v>
      </c>
    </row>
    <row r="28928" spans="1:4">
      <c r="A28928" s="57" t="s">
        <v>15824</v>
      </c>
      <c r="B28928" s="57" t="s">
        <v>15825</v>
      </c>
      <c r="C28928" s="57" t="s">
        <v>15826</v>
      </c>
      <c r="D28928" s="57" t="s">
        <v>15827</v>
      </c>
    </row>
    <row r="28929" spans="1:4">
      <c r="A28929" s="57" t="s">
        <v>66275</v>
      </c>
      <c r="B28929" s="57" t="s">
        <v>12940</v>
      </c>
      <c r="C28929" s="57" t="s">
        <v>66276</v>
      </c>
      <c r="D28929" s="57" t="s">
        <v>66277</v>
      </c>
    </row>
    <row r="28930" spans="1:4">
      <c r="A28930" s="57" t="s">
        <v>66275</v>
      </c>
      <c r="B28930" s="57"/>
      <c r="C28930" s="57" t="s">
        <v>66278</v>
      </c>
      <c r="D28930" s="57" t="s">
        <v>66279</v>
      </c>
    </row>
    <row r="28931" spans="1:4">
      <c r="A28931" s="57" t="s">
        <v>66280</v>
      </c>
      <c r="B28931" s="57" t="s">
        <v>12940</v>
      </c>
      <c r="C28931" s="57" t="s">
        <v>66281</v>
      </c>
      <c r="D28931" s="57" t="s">
        <v>60266</v>
      </c>
    </row>
    <row r="28932" spans="1:4">
      <c r="A28932" s="57" t="s">
        <v>66282</v>
      </c>
      <c r="B28932" s="57" t="s">
        <v>12940</v>
      </c>
      <c r="C28932" s="57" t="s">
        <v>66283</v>
      </c>
      <c r="D28932" s="57" t="s">
        <v>60266</v>
      </c>
    </row>
    <row r="28933" spans="1:4">
      <c r="A28933" s="57" t="s">
        <v>66284</v>
      </c>
      <c r="B28933" s="57" t="s">
        <v>12940</v>
      </c>
      <c r="C28933" s="57" t="s">
        <v>66285</v>
      </c>
      <c r="D28933" s="57" t="s">
        <v>66286</v>
      </c>
    </row>
    <row r="28934" spans="1:4">
      <c r="A28934" s="57" t="s">
        <v>66284</v>
      </c>
      <c r="B28934" s="57"/>
      <c r="C28934" s="57" t="s">
        <v>66287</v>
      </c>
      <c r="D28934" s="57" t="s">
        <v>66288</v>
      </c>
    </row>
    <row r="28935" spans="1:4">
      <c r="A28935" s="57" t="s">
        <v>66284</v>
      </c>
      <c r="B28935" s="57"/>
      <c r="C28935" s="57" t="s">
        <v>74247</v>
      </c>
      <c r="D28935" s="57" t="s">
        <v>74248</v>
      </c>
    </row>
    <row r="28936" spans="1:4">
      <c r="A28936" s="57" t="s">
        <v>66284</v>
      </c>
      <c r="B28936" s="57"/>
      <c r="C28936" s="57" t="s">
        <v>75912</v>
      </c>
      <c r="D28936" s="57" t="s">
        <v>75913</v>
      </c>
    </row>
    <row r="28937" spans="1:4">
      <c r="A28937" s="57" t="s">
        <v>66284</v>
      </c>
      <c r="B28937" s="57"/>
      <c r="C28937" s="57" t="s">
        <v>76890</v>
      </c>
      <c r="D28937" s="57" t="s">
        <v>76891</v>
      </c>
    </row>
    <row r="28938" spans="1:4">
      <c r="A28938" s="57" t="s">
        <v>66284</v>
      </c>
      <c r="B28938" s="57"/>
      <c r="C28938" s="57" t="s">
        <v>77653</v>
      </c>
      <c r="D28938" s="57" t="s">
        <v>77654</v>
      </c>
    </row>
    <row r="28939" spans="1:4">
      <c r="A28939" s="57" t="s">
        <v>66289</v>
      </c>
      <c r="B28939" s="57" t="s">
        <v>12940</v>
      </c>
      <c r="C28939" s="57" t="s">
        <v>66290</v>
      </c>
      <c r="D28939" s="57" t="s">
        <v>66291</v>
      </c>
    </row>
    <row r="28940" spans="1:4">
      <c r="A28940" s="57" t="s">
        <v>66292</v>
      </c>
      <c r="B28940" s="57" t="s">
        <v>12940</v>
      </c>
      <c r="C28940" s="57" t="s">
        <v>66293</v>
      </c>
      <c r="D28940" s="57" t="s">
        <v>66294</v>
      </c>
    </row>
    <row r="28941" spans="1:4">
      <c r="A28941" s="57" t="s">
        <v>66295</v>
      </c>
      <c r="B28941" s="57" t="s">
        <v>12940</v>
      </c>
      <c r="C28941" s="57" t="s">
        <v>66296</v>
      </c>
      <c r="D28941" s="57" t="s">
        <v>66297</v>
      </c>
    </row>
    <row r="28942" spans="1:4">
      <c r="A28942" s="57" t="s">
        <v>66295</v>
      </c>
      <c r="B28942" s="57"/>
      <c r="C28942" s="57" t="s">
        <v>66298</v>
      </c>
      <c r="D28942" s="57" t="s">
        <v>66299</v>
      </c>
    </row>
    <row r="28943" spans="1:4">
      <c r="A28943" s="57" t="s">
        <v>66295</v>
      </c>
      <c r="B28943" s="57"/>
      <c r="C28943" s="57" t="s">
        <v>66300</v>
      </c>
      <c r="D28943" s="57" t="s">
        <v>66301</v>
      </c>
    </row>
    <row r="28944" spans="1:4">
      <c r="A28944" s="57" t="s">
        <v>66302</v>
      </c>
      <c r="B28944" s="57" t="s">
        <v>12940</v>
      </c>
      <c r="C28944" s="57" t="s">
        <v>66303</v>
      </c>
      <c r="D28944" s="57" t="s">
        <v>66304</v>
      </c>
    </row>
    <row r="28945" spans="1:4">
      <c r="A28945" s="57" t="s">
        <v>66302</v>
      </c>
      <c r="B28945" s="57"/>
      <c r="C28945" s="57" t="s">
        <v>74790</v>
      </c>
      <c r="D28945" s="57" t="s">
        <v>76892</v>
      </c>
    </row>
    <row r="28946" spans="1:4">
      <c r="A28946" s="57" t="s">
        <v>66305</v>
      </c>
      <c r="B28946" s="57" t="s">
        <v>12940</v>
      </c>
      <c r="C28946" s="57" t="s">
        <v>66306</v>
      </c>
      <c r="D28946" s="57" t="s">
        <v>66307</v>
      </c>
    </row>
    <row r="28947" spans="1:4">
      <c r="A28947" s="57" t="s">
        <v>66308</v>
      </c>
      <c r="B28947" s="57" t="s">
        <v>12940</v>
      </c>
      <c r="C28947" s="57" t="s">
        <v>66309</v>
      </c>
      <c r="D28947" s="57" t="s">
        <v>66310</v>
      </c>
    </row>
    <row r="28948" spans="1:4">
      <c r="A28948" s="57" t="s">
        <v>14001</v>
      </c>
      <c r="B28948" s="57" t="s">
        <v>15828</v>
      </c>
      <c r="C28948" s="57" t="s">
        <v>14002</v>
      </c>
      <c r="D28948" s="57" t="s">
        <v>14003</v>
      </c>
    </row>
    <row r="28949" spans="1:4">
      <c r="A28949" s="57" t="s">
        <v>66311</v>
      </c>
      <c r="B28949" s="57" t="s">
        <v>12940</v>
      </c>
      <c r="C28949" s="57" t="s">
        <v>66312</v>
      </c>
      <c r="D28949" s="57" t="s">
        <v>66313</v>
      </c>
    </row>
    <row r="28950" spans="1:4">
      <c r="A28950" s="57" t="s">
        <v>66314</v>
      </c>
      <c r="B28950" s="57" t="s">
        <v>12940</v>
      </c>
      <c r="C28950" s="57" t="s">
        <v>66315</v>
      </c>
      <c r="D28950" s="57" t="s">
        <v>66316</v>
      </c>
    </row>
    <row r="28951" spans="1:4">
      <c r="A28951" s="57" t="s">
        <v>66317</v>
      </c>
      <c r="B28951" s="57" t="s">
        <v>12940</v>
      </c>
      <c r="C28951" s="57" t="s">
        <v>66318</v>
      </c>
      <c r="D28951" s="57" t="s">
        <v>66319</v>
      </c>
    </row>
    <row r="28952" spans="1:4">
      <c r="A28952" s="57" t="s">
        <v>66317</v>
      </c>
      <c r="B28952" s="57"/>
      <c r="C28952" s="57" t="s">
        <v>66320</v>
      </c>
      <c r="D28952" s="57" t="s">
        <v>66321</v>
      </c>
    </row>
    <row r="28953" spans="1:4">
      <c r="A28953" s="57" t="s">
        <v>66317</v>
      </c>
      <c r="B28953" s="57"/>
      <c r="C28953" s="57" t="s">
        <v>76893</v>
      </c>
      <c r="D28953" s="57" t="s">
        <v>76894</v>
      </c>
    </row>
    <row r="28954" spans="1:4">
      <c r="A28954" s="57" t="s">
        <v>66317</v>
      </c>
      <c r="B28954" s="57"/>
      <c r="C28954" s="57" t="s">
        <v>76895</v>
      </c>
      <c r="D28954" s="57" t="s">
        <v>76896</v>
      </c>
    </row>
    <row r="28955" spans="1:4">
      <c r="A28955" s="57" t="s">
        <v>66322</v>
      </c>
      <c r="B28955" s="57" t="s">
        <v>12940</v>
      </c>
      <c r="C28955" s="57" t="s">
        <v>66323</v>
      </c>
      <c r="D28955" s="57" t="s">
        <v>66324</v>
      </c>
    </row>
    <row r="28956" spans="1:4">
      <c r="A28956" s="57" t="s">
        <v>66322</v>
      </c>
      <c r="B28956" s="57"/>
      <c r="C28956" s="57" t="s">
        <v>75914</v>
      </c>
      <c r="D28956" s="57" t="s">
        <v>75915</v>
      </c>
    </row>
    <row r="28957" spans="1:4">
      <c r="A28957" s="57" t="s">
        <v>66325</v>
      </c>
      <c r="B28957" s="57" t="s">
        <v>12940</v>
      </c>
      <c r="C28957" s="57" t="s">
        <v>66326</v>
      </c>
      <c r="D28957" s="57" t="s">
        <v>66327</v>
      </c>
    </row>
    <row r="28958" spans="1:4">
      <c r="A28958" s="57" t="s">
        <v>66328</v>
      </c>
      <c r="B28958" s="57" t="s">
        <v>12940</v>
      </c>
      <c r="C28958" s="57" t="s">
        <v>66329</v>
      </c>
      <c r="D28958" s="57" t="s">
        <v>49958</v>
      </c>
    </row>
    <row r="28959" spans="1:4">
      <c r="A28959" s="57" t="s">
        <v>66330</v>
      </c>
      <c r="B28959" s="57" t="s">
        <v>12940</v>
      </c>
      <c r="C28959" s="57" t="s">
        <v>66331</v>
      </c>
      <c r="D28959" s="57" t="s">
        <v>66332</v>
      </c>
    </row>
    <row r="28960" spans="1:4">
      <c r="A28960" s="57" t="s">
        <v>66333</v>
      </c>
      <c r="B28960" s="57" t="s">
        <v>12940</v>
      </c>
      <c r="C28960" s="57" t="s">
        <v>66334</v>
      </c>
      <c r="D28960" s="57" t="s">
        <v>66335</v>
      </c>
    </row>
    <row r="28961" spans="1:4">
      <c r="A28961" s="57" t="s">
        <v>66333</v>
      </c>
      <c r="B28961" s="57"/>
      <c r="C28961" s="57" t="s">
        <v>66336</v>
      </c>
      <c r="D28961" s="57" t="s">
        <v>66337</v>
      </c>
    </row>
    <row r="28962" spans="1:4">
      <c r="A28962" s="57" t="s">
        <v>66338</v>
      </c>
      <c r="B28962" s="57" t="s">
        <v>12940</v>
      </c>
      <c r="C28962" s="57" t="s">
        <v>66339</v>
      </c>
      <c r="D28962" s="57" t="s">
        <v>35682</v>
      </c>
    </row>
    <row r="28963" spans="1:4">
      <c r="A28963" s="57" t="s">
        <v>66340</v>
      </c>
      <c r="B28963" s="57" t="s">
        <v>12940</v>
      </c>
      <c r="C28963" s="57" t="s">
        <v>66341</v>
      </c>
      <c r="D28963" s="57" t="s">
        <v>66342</v>
      </c>
    </row>
    <row r="28964" spans="1:4">
      <c r="A28964" s="57" t="s">
        <v>66343</v>
      </c>
      <c r="B28964" s="57" t="s">
        <v>12940</v>
      </c>
      <c r="C28964" s="57" t="s">
        <v>66344</v>
      </c>
      <c r="D28964" s="57" t="s">
        <v>66345</v>
      </c>
    </row>
    <row r="28965" spans="1:4">
      <c r="A28965" s="57" t="s">
        <v>66346</v>
      </c>
      <c r="B28965" s="57" t="s">
        <v>12940</v>
      </c>
      <c r="C28965" s="57" t="s">
        <v>66347</v>
      </c>
      <c r="D28965" s="57" t="s">
        <v>66348</v>
      </c>
    </row>
    <row r="28966" spans="1:4">
      <c r="A28966" s="57" t="s">
        <v>66349</v>
      </c>
      <c r="B28966" s="57" t="s">
        <v>12940</v>
      </c>
      <c r="C28966" s="57" t="s">
        <v>66350</v>
      </c>
      <c r="D28966" s="57" t="s">
        <v>66351</v>
      </c>
    </row>
    <row r="28967" spans="1:4">
      <c r="A28967" s="57" t="s">
        <v>66349</v>
      </c>
      <c r="B28967" s="57"/>
      <c r="C28967" s="57" t="s">
        <v>66352</v>
      </c>
      <c r="D28967" s="57" t="s">
        <v>66353</v>
      </c>
    </row>
    <row r="28968" spans="1:4">
      <c r="A28968" s="57" t="s">
        <v>15829</v>
      </c>
      <c r="B28968" s="57" t="s">
        <v>15830</v>
      </c>
      <c r="C28968" s="57" t="s">
        <v>15831</v>
      </c>
      <c r="D28968" s="57" t="s">
        <v>15832</v>
      </c>
    </row>
    <row r="28969" spans="1:4">
      <c r="A28969" s="57" t="s">
        <v>66354</v>
      </c>
      <c r="B28969" s="57" t="s">
        <v>12940</v>
      </c>
      <c r="C28969" s="57" t="s">
        <v>66355</v>
      </c>
      <c r="D28969" s="57" t="s">
        <v>66356</v>
      </c>
    </row>
    <row r="28970" spans="1:4">
      <c r="A28970" s="57" t="s">
        <v>66357</v>
      </c>
      <c r="B28970" s="57" t="s">
        <v>12940</v>
      </c>
      <c r="C28970" s="57" t="s">
        <v>66358</v>
      </c>
      <c r="D28970" s="57" t="s">
        <v>60852</v>
      </c>
    </row>
    <row r="28971" spans="1:4">
      <c r="A28971" s="57" t="s">
        <v>66357</v>
      </c>
      <c r="B28971" s="57"/>
      <c r="C28971" s="57" t="s">
        <v>66359</v>
      </c>
      <c r="D28971" s="57" t="s">
        <v>60850</v>
      </c>
    </row>
    <row r="28972" spans="1:4">
      <c r="A28972" s="57" t="s">
        <v>66357</v>
      </c>
      <c r="B28972" s="57"/>
      <c r="C28972" s="57" t="s">
        <v>66360</v>
      </c>
      <c r="D28972" s="57" t="s">
        <v>66361</v>
      </c>
    </row>
    <row r="28973" spans="1:4">
      <c r="A28973" s="57" t="s">
        <v>66362</v>
      </c>
      <c r="B28973" s="57" t="s">
        <v>12940</v>
      </c>
      <c r="C28973" s="57" t="s">
        <v>66363</v>
      </c>
      <c r="D28973" s="57" t="s">
        <v>66364</v>
      </c>
    </row>
    <row r="28974" spans="1:4">
      <c r="A28974" s="57" t="s">
        <v>66365</v>
      </c>
      <c r="B28974" s="57" t="s">
        <v>12940</v>
      </c>
      <c r="C28974" s="57" t="s">
        <v>66366</v>
      </c>
      <c r="D28974" s="57" t="s">
        <v>66367</v>
      </c>
    </row>
    <row r="28975" spans="1:4">
      <c r="A28975" s="57" t="s">
        <v>15833</v>
      </c>
      <c r="B28975" s="57" t="s">
        <v>15834</v>
      </c>
      <c r="C28975" s="57" t="s">
        <v>15835</v>
      </c>
      <c r="D28975" s="57" t="s">
        <v>64292</v>
      </c>
    </row>
    <row r="28976" spans="1:4">
      <c r="A28976" s="57" t="s">
        <v>15833</v>
      </c>
      <c r="B28976" s="57" t="s">
        <v>15834</v>
      </c>
      <c r="C28976" s="57" t="s">
        <v>76897</v>
      </c>
      <c r="D28976" s="57" t="s">
        <v>64297</v>
      </c>
    </row>
    <row r="28977" spans="1:4">
      <c r="A28977" s="57" t="s">
        <v>76898</v>
      </c>
      <c r="B28977" s="57" t="s">
        <v>15834</v>
      </c>
      <c r="C28977" s="57" t="s">
        <v>76899</v>
      </c>
      <c r="D28977" s="57" t="s">
        <v>64297</v>
      </c>
    </row>
    <row r="28978" spans="1:4">
      <c r="A28978" s="57" t="s">
        <v>66368</v>
      </c>
      <c r="B28978" s="57" t="s">
        <v>12940</v>
      </c>
      <c r="C28978" s="57" t="s">
        <v>66369</v>
      </c>
      <c r="D28978" s="57" t="s">
        <v>66370</v>
      </c>
    </row>
    <row r="28979" spans="1:4">
      <c r="A28979" s="57" t="s">
        <v>66371</v>
      </c>
      <c r="B28979" s="57" t="s">
        <v>12940</v>
      </c>
      <c r="C28979" s="57" t="s">
        <v>66372</v>
      </c>
      <c r="D28979" s="57" t="s">
        <v>66373</v>
      </c>
    </row>
    <row r="28980" spans="1:4">
      <c r="A28980" s="57" t="s">
        <v>66371</v>
      </c>
      <c r="B28980" s="57"/>
      <c r="C28980" s="57" t="s">
        <v>66374</v>
      </c>
      <c r="D28980" s="57" t="s">
        <v>66375</v>
      </c>
    </row>
    <row r="28981" spans="1:4">
      <c r="A28981" s="57" t="s">
        <v>66376</v>
      </c>
      <c r="B28981" s="57" t="s">
        <v>12940</v>
      </c>
      <c r="C28981" s="57" t="s">
        <v>66377</v>
      </c>
      <c r="D28981" s="57" t="s">
        <v>66378</v>
      </c>
    </row>
    <row r="28982" spans="1:4">
      <c r="A28982" s="57" t="s">
        <v>66376</v>
      </c>
      <c r="B28982" s="57"/>
      <c r="C28982" s="57" t="s">
        <v>66379</v>
      </c>
      <c r="D28982" s="57" t="s">
        <v>66380</v>
      </c>
    </row>
    <row r="28983" spans="1:4">
      <c r="A28983" s="57" t="s">
        <v>66376</v>
      </c>
      <c r="B28983" s="57"/>
      <c r="C28983" s="57" t="s">
        <v>66381</v>
      </c>
      <c r="D28983" s="57" t="s">
        <v>66382</v>
      </c>
    </row>
    <row r="28984" spans="1:4">
      <c r="A28984" s="57" t="s">
        <v>66376</v>
      </c>
      <c r="B28984" s="57"/>
      <c r="C28984" s="57" t="s">
        <v>66383</v>
      </c>
      <c r="D28984" s="57" t="s">
        <v>66380</v>
      </c>
    </row>
    <row r="28985" spans="1:4">
      <c r="A28985" s="57" t="s">
        <v>66376</v>
      </c>
      <c r="B28985" s="57"/>
      <c r="C28985" s="57" t="s">
        <v>66384</v>
      </c>
      <c r="D28985" s="57" t="s">
        <v>66385</v>
      </c>
    </row>
    <row r="28986" spans="1:4">
      <c r="A28986" s="57" t="s">
        <v>66376</v>
      </c>
      <c r="B28986" s="57"/>
      <c r="C28986" s="57" t="s">
        <v>66386</v>
      </c>
      <c r="D28986" s="57" t="s">
        <v>66387</v>
      </c>
    </row>
    <row r="28987" spans="1:4">
      <c r="A28987" s="57" t="s">
        <v>66376</v>
      </c>
      <c r="B28987" s="57"/>
      <c r="C28987" s="57" t="s">
        <v>66388</v>
      </c>
      <c r="D28987" s="57" t="s">
        <v>77655</v>
      </c>
    </row>
    <row r="28988" spans="1:4">
      <c r="A28988" s="57" t="s">
        <v>17815</v>
      </c>
      <c r="B28988" s="57" t="s">
        <v>16342</v>
      </c>
      <c r="C28988" s="57" t="s">
        <v>17816</v>
      </c>
      <c r="D28988" s="57" t="s">
        <v>16544</v>
      </c>
    </row>
    <row r="28989" spans="1:4">
      <c r="A28989" s="57" t="s">
        <v>17815</v>
      </c>
      <c r="B28989" s="57" t="s">
        <v>16342</v>
      </c>
      <c r="C28989" s="57" t="s">
        <v>17817</v>
      </c>
      <c r="D28989" s="57" t="s">
        <v>16544</v>
      </c>
    </row>
    <row r="28990" spans="1:4">
      <c r="A28990" s="57" t="s">
        <v>66389</v>
      </c>
      <c r="B28990" s="57" t="s">
        <v>12940</v>
      </c>
      <c r="C28990" s="57" t="s">
        <v>66390</v>
      </c>
      <c r="D28990" s="57" t="s">
        <v>66391</v>
      </c>
    </row>
    <row r="28991" spans="1:4">
      <c r="A28991" s="57" t="s">
        <v>66389</v>
      </c>
      <c r="B28991" s="57"/>
      <c r="C28991" s="57" t="s">
        <v>66392</v>
      </c>
      <c r="D28991" s="57" t="s">
        <v>66393</v>
      </c>
    </row>
    <row r="28992" spans="1:4">
      <c r="A28992" s="57" t="s">
        <v>66389</v>
      </c>
      <c r="B28992" s="57"/>
      <c r="C28992" s="57" t="s">
        <v>66394</v>
      </c>
      <c r="D28992" s="57" t="s">
        <v>66395</v>
      </c>
    </row>
    <row r="28993" spans="1:4">
      <c r="A28993" s="57" t="s">
        <v>66389</v>
      </c>
      <c r="B28993" s="57"/>
      <c r="C28993" s="57" t="s">
        <v>66396</v>
      </c>
      <c r="D28993" s="57" t="s">
        <v>66397</v>
      </c>
    </row>
    <row r="28994" spans="1:4">
      <c r="A28994" s="57" t="s">
        <v>15836</v>
      </c>
      <c r="B28994" s="57" t="s">
        <v>16342</v>
      </c>
      <c r="C28994" s="57" t="s">
        <v>15837</v>
      </c>
      <c r="D28994" s="57" t="s">
        <v>2922</v>
      </c>
    </row>
    <row r="28995" spans="1:4">
      <c r="A28995" s="57" t="s">
        <v>17818</v>
      </c>
      <c r="B28995" s="57" t="s">
        <v>16342</v>
      </c>
      <c r="C28995" s="57" t="s">
        <v>17819</v>
      </c>
      <c r="D28995" s="57" t="s">
        <v>17820</v>
      </c>
    </row>
    <row r="28996" spans="1:4">
      <c r="A28996" s="57" t="s">
        <v>17818</v>
      </c>
      <c r="B28996" s="57" t="s">
        <v>16342</v>
      </c>
      <c r="C28996" s="57" t="s">
        <v>17821</v>
      </c>
      <c r="D28996" s="57" t="s">
        <v>16654</v>
      </c>
    </row>
    <row r="28997" spans="1:4">
      <c r="A28997" s="57" t="s">
        <v>17818</v>
      </c>
      <c r="B28997" s="57" t="s">
        <v>16342</v>
      </c>
      <c r="C28997" s="57" t="s">
        <v>17822</v>
      </c>
      <c r="D28997" s="57" t="s">
        <v>17823</v>
      </c>
    </row>
    <row r="28998" spans="1:4">
      <c r="A28998" s="57" t="s">
        <v>66398</v>
      </c>
      <c r="B28998" s="57" t="s">
        <v>12940</v>
      </c>
      <c r="C28998" s="57" t="s">
        <v>66399</v>
      </c>
      <c r="D28998" s="57" t="s">
        <v>66400</v>
      </c>
    </row>
    <row r="28999" spans="1:4">
      <c r="A28999" s="57" t="s">
        <v>66398</v>
      </c>
      <c r="B28999" s="57"/>
      <c r="C28999" s="57" t="s">
        <v>66401</v>
      </c>
      <c r="D28999" s="57" t="s">
        <v>66402</v>
      </c>
    </row>
    <row r="29000" spans="1:4">
      <c r="A29000" s="57" t="s">
        <v>66403</v>
      </c>
      <c r="B29000" s="57" t="s">
        <v>12940</v>
      </c>
      <c r="C29000" s="57" t="s">
        <v>66404</v>
      </c>
      <c r="D29000" s="57" t="s">
        <v>19034</v>
      </c>
    </row>
    <row r="29001" spans="1:4">
      <c r="A29001" s="57" t="s">
        <v>66405</v>
      </c>
      <c r="B29001" s="57" t="s">
        <v>12940</v>
      </c>
      <c r="C29001" s="57" t="s">
        <v>66406</v>
      </c>
      <c r="D29001" s="57" t="s">
        <v>66407</v>
      </c>
    </row>
    <row r="29002" spans="1:4">
      <c r="A29002" s="57" t="s">
        <v>66405</v>
      </c>
      <c r="B29002" s="57"/>
      <c r="C29002" s="57" t="s">
        <v>66408</v>
      </c>
      <c r="D29002" s="57" t="s">
        <v>66409</v>
      </c>
    </row>
    <row r="29003" spans="1:4">
      <c r="A29003" s="57" t="s">
        <v>66410</v>
      </c>
      <c r="B29003" s="57" t="s">
        <v>12940</v>
      </c>
      <c r="C29003" s="57" t="s">
        <v>66411</v>
      </c>
      <c r="D29003" s="57" t="s">
        <v>66412</v>
      </c>
    </row>
    <row r="29004" spans="1:4">
      <c r="A29004" s="57" t="s">
        <v>66410</v>
      </c>
      <c r="B29004" s="57"/>
      <c r="C29004" s="57" t="s">
        <v>66413</v>
      </c>
      <c r="D29004" s="57" t="s">
        <v>2922</v>
      </c>
    </row>
    <row r="29005" spans="1:4">
      <c r="A29005" s="57" t="s">
        <v>75916</v>
      </c>
      <c r="B29005" s="57" t="s">
        <v>12940</v>
      </c>
      <c r="C29005" s="57" t="s">
        <v>75917</v>
      </c>
      <c r="D29005" s="57" t="s">
        <v>66412</v>
      </c>
    </row>
    <row r="29006" spans="1:4">
      <c r="A29006" s="57" t="s">
        <v>66414</v>
      </c>
      <c r="B29006" s="57" t="s">
        <v>12940</v>
      </c>
      <c r="C29006" s="57" t="s">
        <v>66415</v>
      </c>
      <c r="D29006" s="57" t="s">
        <v>66416</v>
      </c>
    </row>
    <row r="29007" spans="1:4">
      <c r="A29007" s="57" t="s">
        <v>66414</v>
      </c>
      <c r="B29007" s="57"/>
      <c r="C29007" s="57" t="s">
        <v>66417</v>
      </c>
      <c r="D29007" s="57" t="s">
        <v>66418</v>
      </c>
    </row>
    <row r="29008" spans="1:4">
      <c r="A29008" s="57" t="s">
        <v>66419</v>
      </c>
      <c r="B29008" s="57" t="s">
        <v>12940</v>
      </c>
      <c r="C29008" s="57" t="s">
        <v>66420</v>
      </c>
      <c r="D29008" s="57" t="s">
        <v>66421</v>
      </c>
    </row>
    <row r="29009" spans="1:4">
      <c r="A29009" s="57" t="s">
        <v>66422</v>
      </c>
      <c r="B29009" s="57" t="s">
        <v>12940</v>
      </c>
      <c r="C29009" s="57" t="s">
        <v>66423</v>
      </c>
      <c r="D29009" s="57" t="s">
        <v>66424</v>
      </c>
    </row>
    <row r="29010" spans="1:4">
      <c r="A29010" s="57" t="s">
        <v>66425</v>
      </c>
      <c r="B29010" s="57" t="s">
        <v>12940</v>
      </c>
      <c r="C29010" s="57" t="s">
        <v>66426</v>
      </c>
      <c r="D29010" s="57" t="s">
        <v>66427</v>
      </c>
    </row>
    <row r="29011" spans="1:4">
      <c r="A29011" s="57" t="s">
        <v>66425</v>
      </c>
      <c r="B29011" s="57"/>
      <c r="C29011" s="57" t="s">
        <v>66428</v>
      </c>
      <c r="D29011" s="57" t="s">
        <v>66429</v>
      </c>
    </row>
    <row r="29012" spans="1:4">
      <c r="A29012" s="57" t="s">
        <v>66425</v>
      </c>
      <c r="B29012" s="57"/>
      <c r="C29012" s="57" t="s">
        <v>66430</v>
      </c>
      <c r="D29012" s="57" t="s">
        <v>66431</v>
      </c>
    </row>
    <row r="29013" spans="1:4">
      <c r="A29013" s="57" t="s">
        <v>66432</v>
      </c>
      <c r="B29013" s="57" t="s">
        <v>12940</v>
      </c>
      <c r="C29013" s="57" t="s">
        <v>66433</v>
      </c>
      <c r="D29013" s="57" t="s">
        <v>66434</v>
      </c>
    </row>
    <row r="29014" spans="1:4">
      <c r="A29014" s="57" t="s">
        <v>66435</v>
      </c>
      <c r="B29014" s="57" t="s">
        <v>12940</v>
      </c>
      <c r="C29014" s="57" t="s">
        <v>66436</v>
      </c>
      <c r="D29014" s="57" t="s">
        <v>66437</v>
      </c>
    </row>
    <row r="29015" spans="1:4">
      <c r="A29015" s="57" t="s">
        <v>66438</v>
      </c>
      <c r="B29015" s="57" t="s">
        <v>12940</v>
      </c>
      <c r="C29015" s="57" t="s">
        <v>66439</v>
      </c>
      <c r="D29015" s="57" t="s">
        <v>66440</v>
      </c>
    </row>
    <row r="29016" spans="1:4">
      <c r="A29016" s="57" t="s">
        <v>66438</v>
      </c>
      <c r="B29016" s="57"/>
      <c r="C29016" s="57" t="s">
        <v>66441</v>
      </c>
      <c r="D29016" s="57" t="s">
        <v>66442</v>
      </c>
    </row>
    <row r="29017" spans="1:4">
      <c r="A29017" s="57" t="s">
        <v>66443</v>
      </c>
      <c r="B29017" s="57" t="s">
        <v>12940</v>
      </c>
      <c r="C29017" s="57" t="s">
        <v>66444</v>
      </c>
      <c r="D29017" s="57" t="s">
        <v>66445</v>
      </c>
    </row>
    <row r="29018" spans="1:4">
      <c r="A29018" s="57" t="s">
        <v>66446</v>
      </c>
      <c r="B29018" s="57" t="s">
        <v>12940</v>
      </c>
      <c r="C29018" s="57" t="s">
        <v>66447</v>
      </c>
      <c r="D29018" s="57" t="s">
        <v>66448</v>
      </c>
    </row>
    <row r="29019" spans="1:4">
      <c r="A29019" s="57" t="s">
        <v>66446</v>
      </c>
      <c r="B29019" s="57"/>
      <c r="C29019" s="57" t="s">
        <v>75918</v>
      </c>
      <c r="D29019" s="57" t="s">
        <v>75919</v>
      </c>
    </row>
    <row r="29020" spans="1:4">
      <c r="A29020" s="57" t="s">
        <v>66449</v>
      </c>
      <c r="B29020" s="57" t="s">
        <v>12940</v>
      </c>
      <c r="C29020" s="57" t="s">
        <v>66450</v>
      </c>
      <c r="D29020" s="57" t="s">
        <v>66451</v>
      </c>
    </row>
    <row r="29021" spans="1:4">
      <c r="A29021" s="57" t="s">
        <v>66452</v>
      </c>
      <c r="B29021" s="57" t="s">
        <v>12940</v>
      </c>
      <c r="C29021" s="57" t="s">
        <v>66453</v>
      </c>
      <c r="D29021" s="57" t="s">
        <v>66454</v>
      </c>
    </row>
    <row r="29022" spans="1:4">
      <c r="A29022" s="57" t="s">
        <v>15838</v>
      </c>
      <c r="B29022" s="57" t="s">
        <v>15839</v>
      </c>
      <c r="C29022" s="57" t="s">
        <v>15840</v>
      </c>
      <c r="D29022" s="57" t="s">
        <v>15841</v>
      </c>
    </row>
    <row r="29023" spans="1:4">
      <c r="A29023" s="57" t="s">
        <v>66455</v>
      </c>
      <c r="B29023" s="57" t="s">
        <v>12940</v>
      </c>
      <c r="C29023" s="57" t="s">
        <v>66456</v>
      </c>
      <c r="D29023" s="57" t="s">
        <v>66457</v>
      </c>
    </row>
    <row r="29024" spans="1:4">
      <c r="A29024" s="57" t="s">
        <v>66458</v>
      </c>
      <c r="B29024" s="57" t="s">
        <v>12940</v>
      </c>
      <c r="C29024" s="57" t="s">
        <v>66459</v>
      </c>
      <c r="D29024" s="57" t="s">
        <v>66460</v>
      </c>
    </row>
    <row r="29025" spans="1:4">
      <c r="A29025" s="57" t="s">
        <v>66461</v>
      </c>
      <c r="B29025" s="57" t="s">
        <v>12940</v>
      </c>
      <c r="C29025" s="57" t="s">
        <v>66462</v>
      </c>
      <c r="D29025" s="57" t="s">
        <v>66463</v>
      </c>
    </row>
    <row r="29026" spans="1:4">
      <c r="A29026" s="57" t="s">
        <v>66464</v>
      </c>
      <c r="B29026" s="57" t="s">
        <v>12940</v>
      </c>
      <c r="C29026" s="57" t="s">
        <v>66465</v>
      </c>
      <c r="D29026" s="57" t="s">
        <v>66466</v>
      </c>
    </row>
    <row r="29027" spans="1:4">
      <c r="A29027" s="57" t="s">
        <v>15842</v>
      </c>
      <c r="B29027" s="57" t="s">
        <v>15843</v>
      </c>
      <c r="C29027" s="57" t="s">
        <v>15844</v>
      </c>
      <c r="D29027" s="57" t="s">
        <v>15845</v>
      </c>
    </row>
    <row r="29028" spans="1:4">
      <c r="A29028" s="57" t="s">
        <v>15846</v>
      </c>
      <c r="B29028" s="57" t="s">
        <v>15847</v>
      </c>
      <c r="C29028" s="57" t="s">
        <v>15848</v>
      </c>
      <c r="D29028" s="57" t="s">
        <v>15849</v>
      </c>
    </row>
    <row r="29029" spans="1:4">
      <c r="A29029" s="57" t="s">
        <v>66467</v>
      </c>
      <c r="B29029" s="57" t="s">
        <v>12940</v>
      </c>
      <c r="C29029" s="57" t="s">
        <v>66468</v>
      </c>
      <c r="D29029" s="57" t="s">
        <v>66469</v>
      </c>
    </row>
    <row r="29030" spans="1:4">
      <c r="A29030" s="57" t="s">
        <v>66467</v>
      </c>
      <c r="B29030" s="57"/>
      <c r="C29030" s="57" t="s">
        <v>75920</v>
      </c>
      <c r="D29030" s="57" t="s">
        <v>75921</v>
      </c>
    </row>
    <row r="29031" spans="1:4">
      <c r="A29031" s="57" t="s">
        <v>66470</v>
      </c>
      <c r="B29031" s="57" t="s">
        <v>12940</v>
      </c>
      <c r="C29031" s="57" t="s">
        <v>66471</v>
      </c>
      <c r="D29031" s="57" t="s">
        <v>66472</v>
      </c>
    </row>
    <row r="29032" spans="1:4">
      <c r="A29032" s="57" t="s">
        <v>66473</v>
      </c>
      <c r="B29032" s="57" t="s">
        <v>12940</v>
      </c>
      <c r="C29032" s="57" t="s">
        <v>66474</v>
      </c>
      <c r="D29032" s="57" t="s">
        <v>66475</v>
      </c>
    </row>
    <row r="29033" spans="1:4">
      <c r="A29033" s="57" t="s">
        <v>66476</v>
      </c>
      <c r="B29033" s="57" t="s">
        <v>12940</v>
      </c>
      <c r="C29033" s="57" t="s">
        <v>66477</v>
      </c>
      <c r="D29033" s="57" t="s">
        <v>66478</v>
      </c>
    </row>
    <row r="29034" spans="1:4">
      <c r="A29034" s="57" t="s">
        <v>66476</v>
      </c>
      <c r="B29034" s="57"/>
      <c r="C29034" s="57" t="s">
        <v>66479</v>
      </c>
      <c r="D29034" s="57" t="s">
        <v>66480</v>
      </c>
    </row>
    <row r="29035" spans="1:4">
      <c r="A29035" s="57" t="s">
        <v>15850</v>
      </c>
      <c r="B29035" s="57" t="s">
        <v>15851</v>
      </c>
      <c r="C29035" s="57" t="s">
        <v>15852</v>
      </c>
      <c r="D29035" s="57" t="s">
        <v>15853</v>
      </c>
    </row>
    <row r="29036" spans="1:4">
      <c r="A29036" s="57" t="s">
        <v>15850</v>
      </c>
      <c r="B29036" s="57" t="s">
        <v>15851</v>
      </c>
      <c r="C29036" s="57" t="s">
        <v>15854</v>
      </c>
      <c r="D29036" s="57" t="s">
        <v>15855</v>
      </c>
    </row>
    <row r="29037" spans="1:4">
      <c r="A29037" s="57" t="s">
        <v>15850</v>
      </c>
      <c r="B29037" s="57" t="s">
        <v>15851</v>
      </c>
      <c r="C29037" s="57" t="s">
        <v>15856</v>
      </c>
      <c r="D29037" s="57" t="s">
        <v>15857</v>
      </c>
    </row>
    <row r="29038" spans="1:4">
      <c r="A29038" s="57" t="s">
        <v>15850</v>
      </c>
      <c r="B29038" s="57" t="s">
        <v>15851</v>
      </c>
      <c r="C29038" s="57" t="s">
        <v>15858</v>
      </c>
      <c r="D29038" s="57" t="s">
        <v>15859</v>
      </c>
    </row>
    <row r="29039" spans="1:4">
      <c r="A29039" s="57" t="s">
        <v>15850</v>
      </c>
      <c r="B29039" s="57" t="s">
        <v>15851</v>
      </c>
      <c r="C29039" s="57" t="s">
        <v>15860</v>
      </c>
      <c r="D29039" s="57" t="s">
        <v>15861</v>
      </c>
    </row>
    <row r="29040" spans="1:4">
      <c r="A29040" s="57" t="s">
        <v>15850</v>
      </c>
      <c r="B29040" s="57" t="s">
        <v>15851</v>
      </c>
      <c r="C29040" s="57" t="s">
        <v>15862</v>
      </c>
      <c r="D29040" s="57" t="s">
        <v>15863</v>
      </c>
    </row>
    <row r="29041" spans="1:4">
      <c r="A29041" s="57" t="s">
        <v>15850</v>
      </c>
      <c r="B29041" s="57" t="s">
        <v>15851</v>
      </c>
      <c r="C29041" s="57" t="s">
        <v>15864</v>
      </c>
      <c r="D29041" s="57" t="s">
        <v>15865</v>
      </c>
    </row>
    <row r="29042" spans="1:4">
      <c r="A29042" s="57" t="s">
        <v>15850</v>
      </c>
      <c r="B29042" s="57" t="s">
        <v>15851</v>
      </c>
      <c r="C29042" s="57" t="s">
        <v>15866</v>
      </c>
      <c r="D29042" s="57" t="s">
        <v>15867</v>
      </c>
    </row>
    <row r="29043" spans="1:4">
      <c r="A29043" s="57" t="s">
        <v>66481</v>
      </c>
      <c r="B29043" s="57" t="s">
        <v>12940</v>
      </c>
      <c r="C29043" s="57" t="s">
        <v>66482</v>
      </c>
      <c r="D29043" s="57" t="s">
        <v>66483</v>
      </c>
    </row>
    <row r="29044" spans="1:4">
      <c r="A29044" s="57" t="s">
        <v>66484</v>
      </c>
      <c r="B29044" s="57" t="s">
        <v>12940</v>
      </c>
      <c r="C29044" s="57" t="s">
        <v>66485</v>
      </c>
      <c r="D29044" s="57" t="s">
        <v>19034</v>
      </c>
    </row>
    <row r="29045" spans="1:4">
      <c r="A29045" s="57" t="s">
        <v>66486</v>
      </c>
      <c r="B29045" s="57" t="s">
        <v>12940</v>
      </c>
      <c r="C29045" s="57" t="s">
        <v>66487</v>
      </c>
      <c r="D29045" s="57" t="s">
        <v>66488</v>
      </c>
    </row>
    <row r="29046" spans="1:4">
      <c r="A29046" s="57" t="s">
        <v>66489</v>
      </c>
      <c r="B29046" s="57" t="s">
        <v>12940</v>
      </c>
      <c r="C29046" s="57" t="s">
        <v>66490</v>
      </c>
      <c r="D29046" s="57" t="s">
        <v>66491</v>
      </c>
    </row>
    <row r="29047" spans="1:4">
      <c r="A29047" s="57" t="s">
        <v>66492</v>
      </c>
      <c r="B29047" s="57" t="s">
        <v>12940</v>
      </c>
      <c r="C29047" s="57" t="s">
        <v>66493</v>
      </c>
      <c r="D29047" s="57" t="s">
        <v>66494</v>
      </c>
    </row>
    <row r="29048" spans="1:4">
      <c r="A29048" s="57" t="s">
        <v>66492</v>
      </c>
      <c r="B29048" s="57"/>
      <c r="C29048" s="57" t="s">
        <v>66495</v>
      </c>
      <c r="D29048" s="57" t="s">
        <v>66496</v>
      </c>
    </row>
    <row r="29049" spans="1:4">
      <c r="A29049" s="57" t="s">
        <v>66492</v>
      </c>
      <c r="B29049" s="57"/>
      <c r="C29049" s="57" t="s">
        <v>66497</v>
      </c>
      <c r="D29049" s="57" t="s">
        <v>66498</v>
      </c>
    </row>
    <row r="29050" spans="1:4">
      <c r="A29050" s="57" t="s">
        <v>66492</v>
      </c>
      <c r="B29050" s="57"/>
      <c r="C29050" s="57" t="s">
        <v>76900</v>
      </c>
      <c r="D29050" s="57" t="s">
        <v>76901</v>
      </c>
    </row>
    <row r="29051" spans="1:4">
      <c r="A29051" s="57" t="s">
        <v>15868</v>
      </c>
      <c r="B29051" s="57" t="s">
        <v>15869</v>
      </c>
      <c r="C29051" s="57" t="s">
        <v>15870</v>
      </c>
      <c r="D29051" s="57" t="s">
        <v>15871</v>
      </c>
    </row>
    <row r="29052" spans="1:4">
      <c r="A29052" s="57" t="s">
        <v>15868</v>
      </c>
      <c r="B29052" s="57" t="s">
        <v>15869</v>
      </c>
      <c r="C29052" s="57" t="s">
        <v>15872</v>
      </c>
      <c r="D29052" s="57" t="s">
        <v>15873</v>
      </c>
    </row>
    <row r="29053" spans="1:4">
      <c r="A29053" s="57" t="s">
        <v>15868</v>
      </c>
      <c r="B29053" s="57" t="s">
        <v>15869</v>
      </c>
      <c r="C29053" s="57" t="s">
        <v>15874</v>
      </c>
      <c r="D29053" s="57" t="s">
        <v>15875</v>
      </c>
    </row>
    <row r="29054" spans="1:4">
      <c r="A29054" s="57" t="s">
        <v>15868</v>
      </c>
      <c r="B29054" s="57" t="s">
        <v>15869</v>
      </c>
      <c r="C29054" s="57" t="s">
        <v>15876</v>
      </c>
      <c r="D29054" s="57" t="s">
        <v>15877</v>
      </c>
    </row>
    <row r="29055" spans="1:4">
      <c r="A29055" s="57" t="s">
        <v>15868</v>
      </c>
      <c r="B29055" s="57" t="s">
        <v>15869</v>
      </c>
      <c r="C29055" s="57" t="s">
        <v>15878</v>
      </c>
      <c r="D29055" s="57" t="s">
        <v>15879</v>
      </c>
    </row>
    <row r="29056" spans="1:4">
      <c r="A29056" s="57" t="s">
        <v>15868</v>
      </c>
      <c r="B29056" s="57" t="s">
        <v>15869</v>
      </c>
      <c r="C29056" s="57" t="s">
        <v>17824</v>
      </c>
      <c r="D29056" s="57" t="s">
        <v>17825</v>
      </c>
    </row>
    <row r="29057" spans="1:4">
      <c r="A29057" s="57" t="s">
        <v>15868</v>
      </c>
      <c r="B29057" s="57" t="s">
        <v>15869</v>
      </c>
      <c r="C29057" s="57" t="s">
        <v>66499</v>
      </c>
      <c r="D29057" s="57" t="s">
        <v>66500</v>
      </c>
    </row>
    <row r="29058" spans="1:4">
      <c r="A29058" s="57" t="s">
        <v>15880</v>
      </c>
      <c r="B29058" s="57" t="s">
        <v>15881</v>
      </c>
      <c r="C29058" s="57" t="s">
        <v>15882</v>
      </c>
      <c r="D29058" s="57" t="s">
        <v>15883</v>
      </c>
    </row>
    <row r="29059" spans="1:4">
      <c r="A29059" s="57" t="s">
        <v>66501</v>
      </c>
      <c r="B29059" s="57" t="s">
        <v>12940</v>
      </c>
      <c r="C29059" s="57" t="s">
        <v>66502</v>
      </c>
      <c r="D29059" s="57" t="s">
        <v>66503</v>
      </c>
    </row>
    <row r="29060" spans="1:4">
      <c r="A29060" s="57" t="s">
        <v>15884</v>
      </c>
      <c r="B29060" s="57" t="s">
        <v>15885</v>
      </c>
      <c r="C29060" s="57" t="s">
        <v>15886</v>
      </c>
      <c r="D29060" s="57" t="s">
        <v>15887</v>
      </c>
    </row>
    <row r="29061" spans="1:4">
      <c r="A29061" s="57" t="s">
        <v>15888</v>
      </c>
      <c r="B29061" s="57" t="s">
        <v>15885</v>
      </c>
      <c r="C29061" s="57" t="s">
        <v>15889</v>
      </c>
      <c r="D29061" s="57" t="s">
        <v>15890</v>
      </c>
    </row>
    <row r="29062" spans="1:4">
      <c r="A29062" s="57" t="s">
        <v>66504</v>
      </c>
      <c r="B29062" s="57" t="s">
        <v>12940</v>
      </c>
      <c r="C29062" s="57" t="s">
        <v>66505</v>
      </c>
      <c r="D29062" s="57" t="s">
        <v>66506</v>
      </c>
    </row>
    <row r="29063" spans="1:4">
      <c r="A29063" s="57" t="s">
        <v>66507</v>
      </c>
      <c r="B29063" s="57" t="s">
        <v>12940</v>
      </c>
      <c r="C29063" s="57" t="s">
        <v>66508</v>
      </c>
      <c r="D29063" s="57" t="s">
        <v>66509</v>
      </c>
    </row>
    <row r="29064" spans="1:4">
      <c r="A29064" s="57" t="s">
        <v>66510</v>
      </c>
      <c r="B29064" s="57" t="s">
        <v>12940</v>
      </c>
      <c r="C29064" s="57" t="s">
        <v>66511</v>
      </c>
      <c r="D29064" s="57" t="s">
        <v>66512</v>
      </c>
    </row>
    <row r="29065" spans="1:4">
      <c r="A29065" s="57" t="s">
        <v>15891</v>
      </c>
      <c r="B29065" s="57" t="s">
        <v>15885</v>
      </c>
      <c r="C29065" s="57" t="s">
        <v>15892</v>
      </c>
      <c r="D29065" s="57" t="s">
        <v>15893</v>
      </c>
    </row>
    <row r="29066" spans="1:4">
      <c r="A29066" s="57" t="s">
        <v>17826</v>
      </c>
      <c r="B29066" s="57" t="s">
        <v>15885</v>
      </c>
      <c r="C29066" s="57" t="s">
        <v>17827</v>
      </c>
      <c r="D29066" s="57" t="s">
        <v>17828</v>
      </c>
    </row>
    <row r="29067" spans="1:4">
      <c r="A29067" s="57" t="s">
        <v>17829</v>
      </c>
      <c r="B29067" s="57" t="s">
        <v>15885</v>
      </c>
      <c r="C29067" s="57" t="s">
        <v>17830</v>
      </c>
      <c r="D29067" s="57" t="s">
        <v>17831</v>
      </c>
    </row>
    <row r="29068" spans="1:4">
      <c r="A29068" s="57" t="s">
        <v>66513</v>
      </c>
      <c r="B29068" s="57" t="s">
        <v>12940</v>
      </c>
      <c r="C29068" s="57" t="s">
        <v>66514</v>
      </c>
      <c r="D29068" s="57" t="s">
        <v>66515</v>
      </c>
    </row>
    <row r="29069" spans="1:4">
      <c r="A29069" s="57" t="s">
        <v>66516</v>
      </c>
      <c r="B29069" s="57" t="s">
        <v>12940</v>
      </c>
      <c r="C29069" s="57" t="s">
        <v>66517</v>
      </c>
      <c r="D29069" s="57" t="s">
        <v>66518</v>
      </c>
    </row>
    <row r="29070" spans="1:4">
      <c r="A29070" s="57" t="s">
        <v>66519</v>
      </c>
      <c r="B29070" s="57" t="s">
        <v>12940</v>
      </c>
      <c r="C29070" s="57" t="s">
        <v>66520</v>
      </c>
      <c r="D29070" s="57" t="s">
        <v>66521</v>
      </c>
    </row>
    <row r="29071" spans="1:4">
      <c r="A29071" s="57" t="s">
        <v>66522</v>
      </c>
      <c r="B29071" s="57" t="s">
        <v>12940</v>
      </c>
      <c r="C29071" s="57" t="s">
        <v>66523</v>
      </c>
      <c r="D29071" s="57" t="s">
        <v>66524</v>
      </c>
    </row>
    <row r="29072" spans="1:4">
      <c r="A29072" s="57" t="s">
        <v>17832</v>
      </c>
      <c r="B29072" s="57" t="s">
        <v>16264</v>
      </c>
      <c r="C29072" s="57" t="s">
        <v>17833</v>
      </c>
      <c r="D29072" s="57" t="s">
        <v>17834</v>
      </c>
    </row>
    <row r="29073" spans="1:4">
      <c r="A29073" s="57" t="s">
        <v>17832</v>
      </c>
      <c r="B29073" s="57" t="s">
        <v>16264</v>
      </c>
      <c r="C29073" s="57" t="s">
        <v>17835</v>
      </c>
      <c r="D29073" s="57" t="s">
        <v>17836</v>
      </c>
    </row>
    <row r="29074" spans="1:4">
      <c r="A29074" s="57" t="s">
        <v>17832</v>
      </c>
      <c r="B29074" s="57" t="s">
        <v>16264</v>
      </c>
      <c r="C29074" s="57" t="s">
        <v>17837</v>
      </c>
      <c r="D29074" s="57" t="s">
        <v>17838</v>
      </c>
    </row>
    <row r="29075" spans="1:4">
      <c r="A29075" s="57" t="s">
        <v>15894</v>
      </c>
      <c r="B29075" s="57" t="s">
        <v>15895</v>
      </c>
      <c r="C29075" s="57" t="s">
        <v>15896</v>
      </c>
      <c r="D29075" s="57" t="s">
        <v>15897</v>
      </c>
    </row>
    <row r="29076" spans="1:4">
      <c r="A29076" s="57" t="s">
        <v>66525</v>
      </c>
      <c r="B29076" s="57" t="s">
        <v>12940</v>
      </c>
      <c r="C29076" s="57" t="s">
        <v>66526</v>
      </c>
      <c r="D29076" s="57" t="s">
        <v>53093</v>
      </c>
    </row>
    <row r="29077" spans="1:4">
      <c r="A29077" s="57" t="s">
        <v>66527</v>
      </c>
      <c r="B29077" s="57" t="s">
        <v>12940</v>
      </c>
      <c r="C29077" s="57" t="s">
        <v>66528</v>
      </c>
      <c r="D29077" s="57" t="s">
        <v>53093</v>
      </c>
    </row>
    <row r="29078" spans="1:4">
      <c r="A29078" s="57" t="s">
        <v>66529</v>
      </c>
      <c r="B29078" s="57" t="s">
        <v>12940</v>
      </c>
      <c r="C29078" s="57" t="s">
        <v>66530</v>
      </c>
      <c r="D29078" s="57" t="s">
        <v>66531</v>
      </c>
    </row>
    <row r="29079" spans="1:4">
      <c r="A29079" s="57" t="s">
        <v>66532</v>
      </c>
      <c r="B29079" s="57" t="s">
        <v>12940</v>
      </c>
      <c r="C29079" s="57" t="s">
        <v>66533</v>
      </c>
      <c r="D29079" s="57" t="s">
        <v>66534</v>
      </c>
    </row>
    <row r="29080" spans="1:4">
      <c r="A29080" s="57" t="s">
        <v>66535</v>
      </c>
      <c r="B29080" s="57" t="s">
        <v>12940</v>
      </c>
      <c r="C29080" s="57" t="s">
        <v>66536</v>
      </c>
      <c r="D29080" s="57" t="s">
        <v>66537</v>
      </c>
    </row>
    <row r="29081" spans="1:4">
      <c r="A29081" s="57" t="s">
        <v>66538</v>
      </c>
      <c r="B29081" s="57" t="s">
        <v>12940</v>
      </c>
      <c r="C29081" s="57" t="s">
        <v>66539</v>
      </c>
      <c r="D29081" s="57" t="s">
        <v>66540</v>
      </c>
    </row>
    <row r="29082" spans="1:4">
      <c r="A29082" s="57" t="s">
        <v>15898</v>
      </c>
      <c r="B29082" s="57" t="s">
        <v>15899</v>
      </c>
      <c r="C29082" s="57" t="s">
        <v>15900</v>
      </c>
      <c r="D29082" s="57" t="s">
        <v>15901</v>
      </c>
    </row>
    <row r="29083" spans="1:4">
      <c r="A29083" s="57" t="s">
        <v>66541</v>
      </c>
      <c r="B29083" s="57" t="s">
        <v>12940</v>
      </c>
      <c r="C29083" s="57" t="s">
        <v>66542</v>
      </c>
      <c r="D29083" s="57" t="s">
        <v>66543</v>
      </c>
    </row>
    <row r="29084" spans="1:4">
      <c r="A29084" s="57" t="s">
        <v>66544</v>
      </c>
      <c r="B29084" s="57" t="s">
        <v>12940</v>
      </c>
      <c r="C29084" s="57" t="s">
        <v>66545</v>
      </c>
      <c r="D29084" s="57" t="s">
        <v>66546</v>
      </c>
    </row>
    <row r="29085" spans="1:4">
      <c r="A29085" s="57" t="s">
        <v>66547</v>
      </c>
      <c r="B29085" s="57" t="s">
        <v>12940</v>
      </c>
      <c r="C29085" s="57" t="s">
        <v>66548</v>
      </c>
      <c r="D29085" s="57" t="s">
        <v>66549</v>
      </c>
    </row>
    <row r="29086" spans="1:4">
      <c r="A29086" s="57" t="s">
        <v>66550</v>
      </c>
      <c r="B29086" s="57" t="s">
        <v>12940</v>
      </c>
      <c r="C29086" s="57" t="s">
        <v>66551</v>
      </c>
      <c r="D29086" s="57" t="s">
        <v>66552</v>
      </c>
    </row>
    <row r="29087" spans="1:4">
      <c r="A29087" s="57" t="s">
        <v>66550</v>
      </c>
      <c r="B29087" s="57"/>
      <c r="C29087" s="57" t="s">
        <v>75922</v>
      </c>
      <c r="D29087" s="57" t="s">
        <v>75923</v>
      </c>
    </row>
    <row r="29088" spans="1:4">
      <c r="A29088" s="57" t="s">
        <v>66553</v>
      </c>
      <c r="B29088" s="57" t="s">
        <v>12940</v>
      </c>
      <c r="C29088" s="57" t="s">
        <v>66554</v>
      </c>
      <c r="D29088" s="57" t="s">
        <v>66555</v>
      </c>
    </row>
    <row r="29089" spans="1:4">
      <c r="A29089" s="57" t="s">
        <v>66556</v>
      </c>
      <c r="B29089" s="57" t="s">
        <v>12940</v>
      </c>
      <c r="C29089" s="57" t="s">
        <v>66557</v>
      </c>
      <c r="D29089" s="57" t="s">
        <v>66558</v>
      </c>
    </row>
    <row r="29090" spans="1:4">
      <c r="A29090" s="57" t="s">
        <v>66559</v>
      </c>
      <c r="B29090" s="57" t="s">
        <v>12940</v>
      </c>
      <c r="C29090" s="57" t="s">
        <v>66560</v>
      </c>
      <c r="D29090" s="57" t="s">
        <v>39296</v>
      </c>
    </row>
    <row r="29091" spans="1:4">
      <c r="A29091" s="57" t="s">
        <v>66559</v>
      </c>
      <c r="B29091" s="57"/>
      <c r="C29091" s="57" t="s">
        <v>66561</v>
      </c>
      <c r="D29091" s="57" t="s">
        <v>39296</v>
      </c>
    </row>
    <row r="29092" spans="1:4">
      <c r="A29092" s="57" t="s">
        <v>66562</v>
      </c>
      <c r="B29092" s="57" t="s">
        <v>12940</v>
      </c>
      <c r="C29092" s="57" t="s">
        <v>66563</v>
      </c>
      <c r="D29092" s="57" t="s">
        <v>66564</v>
      </c>
    </row>
    <row r="29093" spans="1:4">
      <c r="A29093" s="57" t="s">
        <v>66562</v>
      </c>
      <c r="B29093" s="57"/>
      <c r="C29093" s="57" t="s">
        <v>66565</v>
      </c>
      <c r="D29093" s="57" t="s">
        <v>66566</v>
      </c>
    </row>
    <row r="29094" spans="1:4">
      <c r="A29094" s="57" t="s">
        <v>66567</v>
      </c>
      <c r="B29094" s="57" t="s">
        <v>12940</v>
      </c>
      <c r="C29094" s="57" t="s">
        <v>66568</v>
      </c>
      <c r="D29094" s="57" t="s">
        <v>66569</v>
      </c>
    </row>
    <row r="29095" spans="1:4">
      <c r="A29095" s="57" t="s">
        <v>66570</v>
      </c>
      <c r="B29095" s="57" t="s">
        <v>12940</v>
      </c>
      <c r="C29095" s="57" t="s">
        <v>66571</v>
      </c>
      <c r="D29095" s="57" t="s">
        <v>66572</v>
      </c>
    </row>
    <row r="29096" spans="1:4">
      <c r="A29096" s="57" t="s">
        <v>66573</v>
      </c>
      <c r="B29096" s="57" t="s">
        <v>12940</v>
      </c>
      <c r="C29096" s="57" t="s">
        <v>66574</v>
      </c>
      <c r="D29096" s="57" t="s">
        <v>66575</v>
      </c>
    </row>
    <row r="29097" spans="1:4">
      <c r="A29097" s="57" t="s">
        <v>66576</v>
      </c>
      <c r="B29097" s="57" t="s">
        <v>12940</v>
      </c>
      <c r="C29097" s="57" t="s">
        <v>66577</v>
      </c>
      <c r="D29097" s="57" t="s">
        <v>66578</v>
      </c>
    </row>
    <row r="29098" spans="1:4">
      <c r="A29098" s="57" t="s">
        <v>66579</v>
      </c>
      <c r="B29098" s="57" t="s">
        <v>12940</v>
      </c>
      <c r="C29098" s="57" t="s">
        <v>66580</v>
      </c>
      <c r="D29098" s="57" t="s">
        <v>66581</v>
      </c>
    </row>
    <row r="29099" spans="1:4">
      <c r="A29099" s="57" t="s">
        <v>66582</v>
      </c>
      <c r="B29099" s="57" t="s">
        <v>12940</v>
      </c>
      <c r="C29099" s="57" t="s">
        <v>66583</v>
      </c>
      <c r="D29099" s="57" t="s">
        <v>66584</v>
      </c>
    </row>
    <row r="29100" spans="1:4">
      <c r="A29100" s="57" t="s">
        <v>66585</v>
      </c>
      <c r="B29100" s="57" t="s">
        <v>12940</v>
      </c>
      <c r="C29100" s="57" t="s">
        <v>66586</v>
      </c>
      <c r="D29100" s="57" t="s">
        <v>66587</v>
      </c>
    </row>
    <row r="29101" spans="1:4">
      <c r="A29101" s="57" t="s">
        <v>66585</v>
      </c>
      <c r="B29101" s="57"/>
      <c r="C29101" s="57" t="s">
        <v>66588</v>
      </c>
      <c r="D29101" s="57" t="s">
        <v>66589</v>
      </c>
    </row>
    <row r="29102" spans="1:4">
      <c r="A29102" s="57" t="s">
        <v>66590</v>
      </c>
      <c r="B29102" s="57" t="s">
        <v>12940</v>
      </c>
      <c r="C29102" s="57" t="s">
        <v>66591</v>
      </c>
      <c r="D29102" s="57" t="s">
        <v>66592</v>
      </c>
    </row>
    <row r="29103" spans="1:4">
      <c r="A29103" s="57" t="s">
        <v>66593</v>
      </c>
      <c r="B29103" s="57" t="s">
        <v>12940</v>
      </c>
      <c r="C29103" s="57" t="s">
        <v>66594</v>
      </c>
      <c r="D29103" s="57" t="s">
        <v>66595</v>
      </c>
    </row>
    <row r="29104" spans="1:4">
      <c r="A29104" s="57" t="s">
        <v>66596</v>
      </c>
      <c r="B29104" s="57" t="s">
        <v>12940</v>
      </c>
      <c r="C29104" s="57" t="s">
        <v>66597</v>
      </c>
      <c r="D29104" s="57" t="s">
        <v>66598</v>
      </c>
    </row>
    <row r="29105" spans="1:4">
      <c r="A29105" s="57" t="s">
        <v>66599</v>
      </c>
      <c r="B29105" s="57" t="s">
        <v>12940</v>
      </c>
      <c r="C29105" s="57" t="s">
        <v>66600</v>
      </c>
      <c r="D29105" s="57" t="s">
        <v>19034</v>
      </c>
    </row>
    <row r="29106" spans="1:4">
      <c r="A29106" s="57" t="s">
        <v>66601</v>
      </c>
      <c r="B29106" s="57" t="s">
        <v>12940</v>
      </c>
      <c r="C29106" s="57" t="s">
        <v>66602</v>
      </c>
      <c r="D29106" s="57" t="s">
        <v>66603</v>
      </c>
    </row>
    <row r="29107" spans="1:4">
      <c r="A29107" s="57" t="s">
        <v>66601</v>
      </c>
      <c r="B29107" s="57"/>
      <c r="C29107" s="57" t="s">
        <v>66604</v>
      </c>
      <c r="D29107" s="57" t="s">
        <v>66605</v>
      </c>
    </row>
    <row r="29108" spans="1:4">
      <c r="A29108" s="57" t="s">
        <v>66606</v>
      </c>
      <c r="B29108" s="57" t="s">
        <v>12940</v>
      </c>
      <c r="C29108" s="57" t="s">
        <v>66607</v>
      </c>
      <c r="D29108" s="57" t="s">
        <v>66608</v>
      </c>
    </row>
    <row r="29109" spans="1:4">
      <c r="A29109" s="57" t="s">
        <v>66609</v>
      </c>
      <c r="B29109" s="57" t="s">
        <v>12940</v>
      </c>
      <c r="C29109" s="57" t="s">
        <v>66610</v>
      </c>
      <c r="D29109" s="57" t="s">
        <v>66611</v>
      </c>
    </row>
    <row r="29110" spans="1:4">
      <c r="A29110" s="57" t="s">
        <v>66612</v>
      </c>
      <c r="B29110" s="57" t="s">
        <v>12940</v>
      </c>
      <c r="C29110" s="57" t="s">
        <v>66613</v>
      </c>
      <c r="D29110" s="57" t="s">
        <v>66614</v>
      </c>
    </row>
    <row r="29111" spans="1:4">
      <c r="A29111" s="57" t="s">
        <v>66615</v>
      </c>
      <c r="B29111" s="57" t="s">
        <v>12940</v>
      </c>
      <c r="C29111" s="57" t="s">
        <v>66616</v>
      </c>
      <c r="D29111" s="57" t="s">
        <v>35682</v>
      </c>
    </row>
    <row r="29112" spans="1:4">
      <c r="A29112" s="57" t="s">
        <v>66617</v>
      </c>
      <c r="B29112" s="57" t="s">
        <v>12940</v>
      </c>
      <c r="C29112" s="57" t="s">
        <v>66618</v>
      </c>
      <c r="D29112" s="57" t="s">
        <v>66619</v>
      </c>
    </row>
    <row r="29113" spans="1:4">
      <c r="A29113" s="57" t="s">
        <v>66617</v>
      </c>
      <c r="B29113" s="57"/>
      <c r="C29113" s="57" t="s">
        <v>66620</v>
      </c>
      <c r="D29113" s="57" t="s">
        <v>66621</v>
      </c>
    </row>
    <row r="29114" spans="1:4">
      <c r="A29114" s="57" t="s">
        <v>66617</v>
      </c>
      <c r="B29114" s="57"/>
      <c r="C29114" s="57" t="s">
        <v>66622</v>
      </c>
      <c r="D29114" s="57" t="s">
        <v>66623</v>
      </c>
    </row>
    <row r="29115" spans="1:4">
      <c r="A29115" s="57" t="s">
        <v>66617</v>
      </c>
      <c r="B29115" s="57"/>
      <c r="C29115" s="57" t="s">
        <v>66624</v>
      </c>
      <c r="D29115" s="57" t="s">
        <v>66625</v>
      </c>
    </row>
    <row r="29116" spans="1:4">
      <c r="A29116" s="57" t="s">
        <v>66626</v>
      </c>
      <c r="B29116" s="57" t="s">
        <v>12940</v>
      </c>
      <c r="C29116" s="57" t="s">
        <v>66627</v>
      </c>
      <c r="D29116" s="57" t="s">
        <v>66628</v>
      </c>
    </row>
    <row r="29117" spans="1:4">
      <c r="A29117" s="57" t="s">
        <v>66629</v>
      </c>
      <c r="B29117" s="57" t="s">
        <v>12940</v>
      </c>
      <c r="C29117" s="57" t="s">
        <v>66630</v>
      </c>
      <c r="D29117" s="57" t="s">
        <v>66631</v>
      </c>
    </row>
    <row r="29118" spans="1:4">
      <c r="A29118" s="57" t="s">
        <v>66632</v>
      </c>
      <c r="B29118" s="57" t="s">
        <v>12940</v>
      </c>
      <c r="C29118" s="57" t="s">
        <v>66633</v>
      </c>
      <c r="D29118" s="57" t="s">
        <v>66634</v>
      </c>
    </row>
    <row r="29119" spans="1:4">
      <c r="A29119" s="57" t="s">
        <v>66635</v>
      </c>
      <c r="B29119" s="57" t="s">
        <v>12940</v>
      </c>
      <c r="C29119" s="57" t="s">
        <v>66636</v>
      </c>
      <c r="D29119" s="57" t="s">
        <v>66637</v>
      </c>
    </row>
    <row r="29120" spans="1:4">
      <c r="A29120" s="57" t="s">
        <v>66635</v>
      </c>
      <c r="B29120" s="57"/>
      <c r="C29120" s="57" t="s">
        <v>66638</v>
      </c>
      <c r="D29120" s="57" t="s">
        <v>66639</v>
      </c>
    </row>
    <row r="29121" spans="1:4">
      <c r="A29121" s="57" t="s">
        <v>66635</v>
      </c>
      <c r="B29121" s="57"/>
      <c r="C29121" s="57" t="s">
        <v>66640</v>
      </c>
      <c r="D29121" s="57" t="s">
        <v>66641</v>
      </c>
    </row>
    <row r="29122" spans="1:4">
      <c r="A29122" s="57" t="s">
        <v>66642</v>
      </c>
      <c r="B29122" s="57" t="s">
        <v>12940</v>
      </c>
      <c r="C29122" s="57" t="s">
        <v>66643</v>
      </c>
      <c r="D29122" s="57" t="s">
        <v>66644</v>
      </c>
    </row>
    <row r="29123" spans="1:4">
      <c r="A29123" s="57" t="s">
        <v>66642</v>
      </c>
      <c r="B29123" s="57"/>
      <c r="C29123" s="57" t="s">
        <v>66645</v>
      </c>
      <c r="D29123" s="57" t="s">
        <v>66646</v>
      </c>
    </row>
    <row r="29124" spans="1:4">
      <c r="A29124" s="57" t="s">
        <v>66642</v>
      </c>
      <c r="B29124" s="57"/>
      <c r="C29124" s="57" t="s">
        <v>66647</v>
      </c>
      <c r="D29124" s="57" t="s">
        <v>66648</v>
      </c>
    </row>
    <row r="29125" spans="1:4">
      <c r="A29125" s="57" t="s">
        <v>66642</v>
      </c>
      <c r="B29125" s="57"/>
      <c r="C29125" s="57" t="s">
        <v>66649</v>
      </c>
      <c r="D29125" s="57" t="s">
        <v>66650</v>
      </c>
    </row>
    <row r="29126" spans="1:4">
      <c r="A29126" s="57" t="s">
        <v>66642</v>
      </c>
      <c r="B29126" s="57"/>
      <c r="C29126" s="57" t="s">
        <v>66651</v>
      </c>
      <c r="D29126" s="57" t="s">
        <v>66652</v>
      </c>
    </row>
    <row r="29127" spans="1:4">
      <c r="A29127" s="57" t="s">
        <v>66642</v>
      </c>
      <c r="B29127" s="57"/>
      <c r="C29127" s="57" t="s">
        <v>66653</v>
      </c>
      <c r="D29127" s="57" t="s">
        <v>66654</v>
      </c>
    </row>
    <row r="29128" spans="1:4">
      <c r="A29128" s="57" t="s">
        <v>66655</v>
      </c>
      <c r="B29128" s="57" t="s">
        <v>12940</v>
      </c>
      <c r="C29128" s="57" t="s">
        <v>66656</v>
      </c>
      <c r="D29128" s="57" t="s">
        <v>66657</v>
      </c>
    </row>
    <row r="29129" spans="1:4">
      <c r="A29129" s="57" t="s">
        <v>66658</v>
      </c>
      <c r="B29129" s="57" t="s">
        <v>12940</v>
      </c>
      <c r="C29129" s="57" t="s">
        <v>66659</v>
      </c>
      <c r="D29129" s="57" t="s">
        <v>66660</v>
      </c>
    </row>
    <row r="29130" spans="1:4">
      <c r="A29130" s="57" t="s">
        <v>66661</v>
      </c>
      <c r="B29130" s="57" t="s">
        <v>12940</v>
      </c>
      <c r="C29130" s="57" t="s">
        <v>66662</v>
      </c>
      <c r="D29130" s="57" t="s">
        <v>66663</v>
      </c>
    </row>
    <row r="29131" spans="1:4">
      <c r="A29131" s="57" t="s">
        <v>75924</v>
      </c>
      <c r="B29131" s="57" t="s">
        <v>12940</v>
      </c>
      <c r="C29131" s="57" t="s">
        <v>75925</v>
      </c>
      <c r="D29131" s="57" t="s">
        <v>19034</v>
      </c>
    </row>
    <row r="29132" spans="1:4">
      <c r="A29132" s="57" t="s">
        <v>66664</v>
      </c>
      <c r="B29132" s="57" t="s">
        <v>12940</v>
      </c>
      <c r="C29132" s="57" t="s">
        <v>66665</v>
      </c>
      <c r="D29132" s="57" t="s">
        <v>66666</v>
      </c>
    </row>
    <row r="29133" spans="1:4">
      <c r="A29133" s="57" t="s">
        <v>66667</v>
      </c>
      <c r="B29133" s="57" t="s">
        <v>12940</v>
      </c>
      <c r="C29133" s="57" t="s">
        <v>66668</v>
      </c>
      <c r="D29133" s="57" t="s">
        <v>66669</v>
      </c>
    </row>
    <row r="29134" spans="1:4">
      <c r="A29134" s="57" t="s">
        <v>66670</v>
      </c>
      <c r="B29134" s="57" t="s">
        <v>12940</v>
      </c>
      <c r="C29134" s="57" t="s">
        <v>66671</v>
      </c>
      <c r="D29134" s="57" t="s">
        <v>66672</v>
      </c>
    </row>
    <row r="29135" spans="1:4">
      <c r="A29135" s="57" t="s">
        <v>66670</v>
      </c>
      <c r="B29135" s="57"/>
      <c r="C29135" s="57" t="s">
        <v>66673</v>
      </c>
      <c r="D29135" s="57" t="s">
        <v>66674</v>
      </c>
    </row>
    <row r="29136" spans="1:4">
      <c r="A29136" s="57" t="s">
        <v>66675</v>
      </c>
      <c r="B29136" s="57" t="s">
        <v>12940</v>
      </c>
      <c r="C29136" s="57" t="s">
        <v>66676</v>
      </c>
      <c r="D29136" s="57" t="s">
        <v>66677</v>
      </c>
    </row>
    <row r="29137" spans="1:4">
      <c r="A29137" s="57" t="s">
        <v>66678</v>
      </c>
      <c r="B29137" s="57" t="s">
        <v>12940</v>
      </c>
      <c r="C29137" s="57" t="s">
        <v>66679</v>
      </c>
      <c r="D29137" s="57" t="s">
        <v>66680</v>
      </c>
    </row>
    <row r="29138" spans="1:4">
      <c r="A29138" s="57" t="s">
        <v>66681</v>
      </c>
      <c r="B29138" s="57" t="s">
        <v>12940</v>
      </c>
      <c r="C29138" s="57" t="s">
        <v>66682</v>
      </c>
      <c r="D29138" s="57" t="s">
        <v>66683</v>
      </c>
    </row>
    <row r="29139" spans="1:4">
      <c r="A29139" s="57" t="s">
        <v>66681</v>
      </c>
      <c r="B29139" s="57"/>
      <c r="C29139" s="57" t="s">
        <v>66684</v>
      </c>
      <c r="D29139" s="57" t="s">
        <v>66685</v>
      </c>
    </row>
    <row r="29140" spans="1:4">
      <c r="A29140" s="57" t="s">
        <v>66681</v>
      </c>
      <c r="B29140" s="57"/>
      <c r="C29140" s="57" t="s">
        <v>66686</v>
      </c>
      <c r="D29140" s="57" t="s">
        <v>66687</v>
      </c>
    </row>
    <row r="29141" spans="1:4">
      <c r="A29141" s="57" t="s">
        <v>66681</v>
      </c>
      <c r="B29141" s="57"/>
      <c r="C29141" s="57" t="s">
        <v>66688</v>
      </c>
      <c r="D29141" s="57" t="s">
        <v>66689</v>
      </c>
    </row>
    <row r="29142" spans="1:4">
      <c r="A29142" s="57" t="s">
        <v>66681</v>
      </c>
      <c r="B29142" s="57"/>
      <c r="C29142" s="57" t="s">
        <v>66690</v>
      </c>
      <c r="D29142" s="57" t="s">
        <v>66691</v>
      </c>
    </row>
    <row r="29143" spans="1:4">
      <c r="A29143" s="57" t="s">
        <v>66681</v>
      </c>
      <c r="B29143" s="57"/>
      <c r="C29143" s="57" t="s">
        <v>66692</v>
      </c>
      <c r="D29143" s="57" t="s">
        <v>66693</v>
      </c>
    </row>
    <row r="29144" spans="1:4">
      <c r="A29144" s="57" t="s">
        <v>66694</v>
      </c>
      <c r="B29144" s="57" t="s">
        <v>12940</v>
      </c>
      <c r="C29144" s="57" t="s">
        <v>66695</v>
      </c>
      <c r="D29144" s="57" t="s">
        <v>66696</v>
      </c>
    </row>
    <row r="29145" spans="1:4">
      <c r="A29145" s="57" t="s">
        <v>66697</v>
      </c>
      <c r="B29145" s="57" t="s">
        <v>12940</v>
      </c>
      <c r="C29145" s="57" t="s">
        <v>66698</v>
      </c>
      <c r="D29145" s="57" t="s">
        <v>66699</v>
      </c>
    </row>
    <row r="29146" spans="1:4">
      <c r="A29146" s="57" t="s">
        <v>75926</v>
      </c>
      <c r="B29146" s="57" t="s">
        <v>74293</v>
      </c>
      <c r="C29146" s="57" t="s">
        <v>75927</v>
      </c>
      <c r="D29146" s="57" t="s">
        <v>75928</v>
      </c>
    </row>
    <row r="29147" spans="1:4">
      <c r="A29147" s="57" t="s">
        <v>66700</v>
      </c>
      <c r="B29147" s="57" t="s">
        <v>12940</v>
      </c>
      <c r="C29147" s="57" t="s">
        <v>66701</v>
      </c>
      <c r="D29147" s="57" t="s">
        <v>66702</v>
      </c>
    </row>
    <row r="29148" spans="1:4">
      <c r="A29148" s="57" t="s">
        <v>66703</v>
      </c>
      <c r="B29148" s="57" t="s">
        <v>12940</v>
      </c>
      <c r="C29148" s="57" t="s">
        <v>66704</v>
      </c>
      <c r="D29148" s="57" t="s">
        <v>66705</v>
      </c>
    </row>
    <row r="29149" spans="1:4">
      <c r="A29149" s="57" t="s">
        <v>66703</v>
      </c>
      <c r="B29149" s="57"/>
      <c r="C29149" s="57" t="s">
        <v>75929</v>
      </c>
      <c r="D29149" s="57" t="s">
        <v>75930</v>
      </c>
    </row>
    <row r="29150" spans="1:4">
      <c r="A29150" s="57" t="s">
        <v>66706</v>
      </c>
      <c r="B29150" s="57" t="s">
        <v>12940</v>
      </c>
      <c r="C29150" s="57" t="s">
        <v>66707</v>
      </c>
      <c r="D29150" s="57" t="s">
        <v>66708</v>
      </c>
    </row>
    <row r="29151" spans="1:4">
      <c r="A29151" s="57" t="s">
        <v>66709</v>
      </c>
      <c r="B29151" s="57" t="s">
        <v>12940</v>
      </c>
      <c r="C29151" s="57" t="s">
        <v>66710</v>
      </c>
      <c r="D29151" s="57" t="s">
        <v>66711</v>
      </c>
    </row>
    <row r="29152" spans="1:4">
      <c r="A29152" s="57" t="s">
        <v>66712</v>
      </c>
      <c r="B29152" s="57" t="s">
        <v>12940</v>
      </c>
      <c r="C29152" s="57" t="s">
        <v>66713</v>
      </c>
      <c r="D29152" s="57" t="s">
        <v>66714</v>
      </c>
    </row>
    <row r="29153" spans="1:4">
      <c r="A29153" s="57" t="s">
        <v>66715</v>
      </c>
      <c r="B29153" s="57" t="s">
        <v>12940</v>
      </c>
      <c r="C29153" s="57" t="s">
        <v>66716</v>
      </c>
      <c r="D29153" s="57" t="s">
        <v>66717</v>
      </c>
    </row>
    <row r="29154" spans="1:4">
      <c r="A29154" s="57" t="s">
        <v>66718</v>
      </c>
      <c r="B29154" s="57" t="s">
        <v>12940</v>
      </c>
      <c r="C29154" s="57" t="s">
        <v>66719</v>
      </c>
      <c r="D29154" s="57" t="s">
        <v>66720</v>
      </c>
    </row>
    <row r="29155" spans="1:4">
      <c r="A29155" s="57" t="s">
        <v>66721</v>
      </c>
      <c r="B29155" s="57" t="s">
        <v>12940</v>
      </c>
      <c r="C29155" s="57" t="s">
        <v>66722</v>
      </c>
      <c r="D29155" s="57" t="s">
        <v>66723</v>
      </c>
    </row>
    <row r="29156" spans="1:4">
      <c r="A29156" s="57" t="s">
        <v>66721</v>
      </c>
      <c r="B29156" s="57"/>
      <c r="C29156" s="57" t="s">
        <v>66724</v>
      </c>
      <c r="D29156" s="57" t="s">
        <v>66725</v>
      </c>
    </row>
    <row r="29157" spans="1:4">
      <c r="A29157" s="57" t="s">
        <v>66721</v>
      </c>
      <c r="B29157" s="57"/>
      <c r="C29157" s="57" t="s">
        <v>66726</v>
      </c>
      <c r="D29157" s="57" t="s">
        <v>66727</v>
      </c>
    </row>
    <row r="29158" spans="1:4">
      <c r="A29158" s="57" t="s">
        <v>66721</v>
      </c>
      <c r="B29158" s="57"/>
      <c r="C29158" s="57" t="s">
        <v>66728</v>
      </c>
      <c r="D29158" s="57" t="s">
        <v>66729</v>
      </c>
    </row>
    <row r="29159" spans="1:4">
      <c r="A29159" s="57" t="s">
        <v>66721</v>
      </c>
      <c r="B29159" s="57"/>
      <c r="C29159" s="57" t="s">
        <v>66730</v>
      </c>
      <c r="D29159" s="57" t="s">
        <v>66731</v>
      </c>
    </row>
    <row r="29160" spans="1:4">
      <c r="A29160" s="57" t="s">
        <v>66721</v>
      </c>
      <c r="B29160" s="57"/>
      <c r="C29160" s="57" t="s">
        <v>66732</v>
      </c>
      <c r="D29160" s="57" t="s">
        <v>66733</v>
      </c>
    </row>
    <row r="29161" spans="1:4">
      <c r="A29161" s="57" t="s">
        <v>66721</v>
      </c>
      <c r="B29161" s="57"/>
      <c r="C29161" s="57" t="s">
        <v>66734</v>
      </c>
      <c r="D29161" s="57" t="s">
        <v>66735</v>
      </c>
    </row>
    <row r="29162" spans="1:4">
      <c r="A29162" s="57" t="s">
        <v>66721</v>
      </c>
      <c r="B29162" s="57"/>
      <c r="C29162" s="57" t="s">
        <v>66736</v>
      </c>
      <c r="D29162" s="57" t="s">
        <v>66737</v>
      </c>
    </row>
    <row r="29163" spans="1:4">
      <c r="A29163" s="57" t="s">
        <v>66721</v>
      </c>
      <c r="B29163" s="57"/>
      <c r="C29163" s="57" t="s">
        <v>66738</v>
      </c>
      <c r="D29163" s="57" t="s">
        <v>66739</v>
      </c>
    </row>
    <row r="29164" spans="1:4">
      <c r="A29164" s="57" t="s">
        <v>66721</v>
      </c>
      <c r="B29164" s="57"/>
      <c r="C29164" s="57" t="s">
        <v>66740</v>
      </c>
      <c r="D29164" s="57" t="s">
        <v>66741</v>
      </c>
    </row>
    <row r="29165" spans="1:4">
      <c r="A29165" s="57" t="s">
        <v>66721</v>
      </c>
      <c r="B29165" s="57"/>
      <c r="C29165" s="57" t="s">
        <v>66742</v>
      </c>
      <c r="D29165" s="57" t="s">
        <v>66743</v>
      </c>
    </row>
    <row r="29166" spans="1:4">
      <c r="A29166" s="57" t="s">
        <v>66721</v>
      </c>
      <c r="B29166" s="57"/>
      <c r="C29166" s="57" t="s">
        <v>66744</v>
      </c>
      <c r="D29166" s="57" t="s">
        <v>66745</v>
      </c>
    </row>
    <row r="29167" spans="1:4">
      <c r="A29167" s="57" t="s">
        <v>66721</v>
      </c>
      <c r="B29167" s="57"/>
      <c r="C29167" s="57" t="s">
        <v>66746</v>
      </c>
      <c r="D29167" s="57" t="s">
        <v>66747</v>
      </c>
    </row>
    <row r="29168" spans="1:4">
      <c r="A29168" s="57" t="s">
        <v>66721</v>
      </c>
      <c r="B29168" s="57"/>
      <c r="C29168" s="57" t="s">
        <v>75931</v>
      </c>
      <c r="D29168" s="57" t="s">
        <v>75932</v>
      </c>
    </row>
    <row r="29169" spans="1:4">
      <c r="A29169" s="57" t="s">
        <v>66721</v>
      </c>
      <c r="B29169" s="57"/>
      <c r="C29169" s="57" t="s">
        <v>76902</v>
      </c>
      <c r="D29169" s="57" t="s">
        <v>76903</v>
      </c>
    </row>
    <row r="29170" spans="1:4">
      <c r="A29170" s="57" t="s">
        <v>66721</v>
      </c>
      <c r="B29170" s="57"/>
      <c r="C29170" s="57" t="s">
        <v>77656</v>
      </c>
      <c r="D29170" s="57" t="s">
        <v>77657</v>
      </c>
    </row>
    <row r="29171" spans="1:4">
      <c r="A29171" s="57" t="s">
        <v>66748</v>
      </c>
      <c r="B29171" s="57" t="s">
        <v>12940</v>
      </c>
      <c r="C29171" s="57" t="s">
        <v>66749</v>
      </c>
      <c r="D29171" s="57" t="s">
        <v>2836</v>
      </c>
    </row>
    <row r="29172" spans="1:4">
      <c r="A29172" s="57" t="s">
        <v>66750</v>
      </c>
      <c r="B29172" s="57" t="s">
        <v>12940</v>
      </c>
      <c r="C29172" s="57" t="s">
        <v>66751</v>
      </c>
      <c r="D29172" s="57" t="s">
        <v>66752</v>
      </c>
    </row>
    <row r="29173" spans="1:4">
      <c r="A29173" s="57" t="s">
        <v>15902</v>
      </c>
      <c r="B29173" s="57" t="s">
        <v>15903</v>
      </c>
      <c r="C29173" s="57" t="s">
        <v>15904</v>
      </c>
      <c r="D29173" s="57" t="s">
        <v>15905</v>
      </c>
    </row>
    <row r="29174" spans="1:4">
      <c r="A29174" s="57" t="s">
        <v>15906</v>
      </c>
      <c r="B29174" s="57" t="s">
        <v>15903</v>
      </c>
      <c r="C29174" s="57" t="s">
        <v>15907</v>
      </c>
      <c r="D29174" s="57" t="s">
        <v>15908</v>
      </c>
    </row>
    <row r="29175" spans="1:4">
      <c r="A29175" s="57" t="s">
        <v>15906</v>
      </c>
      <c r="B29175" s="57" t="s">
        <v>15903</v>
      </c>
      <c r="C29175" s="57" t="s">
        <v>15909</v>
      </c>
      <c r="D29175" s="57" t="s">
        <v>15910</v>
      </c>
    </row>
    <row r="29176" spans="1:4">
      <c r="A29176" s="57" t="s">
        <v>66753</v>
      </c>
      <c r="B29176" s="57" t="s">
        <v>12940</v>
      </c>
      <c r="C29176" s="57" t="s">
        <v>66754</v>
      </c>
      <c r="D29176" s="57" t="s">
        <v>66755</v>
      </c>
    </row>
    <row r="29177" spans="1:4">
      <c r="A29177" s="57" t="s">
        <v>66753</v>
      </c>
      <c r="B29177" s="57"/>
      <c r="C29177" s="57" t="s">
        <v>66756</v>
      </c>
      <c r="D29177" s="57" t="s">
        <v>66757</v>
      </c>
    </row>
    <row r="29178" spans="1:4">
      <c r="A29178" s="57" t="s">
        <v>66758</v>
      </c>
      <c r="B29178" s="57" t="s">
        <v>12940</v>
      </c>
      <c r="C29178" s="57" t="s">
        <v>66759</v>
      </c>
      <c r="D29178" s="57" t="s">
        <v>66760</v>
      </c>
    </row>
    <row r="29179" spans="1:4">
      <c r="A29179" s="57" t="s">
        <v>66758</v>
      </c>
      <c r="B29179" s="57"/>
      <c r="C29179" s="57" t="s">
        <v>66761</v>
      </c>
      <c r="D29179" s="57" t="s">
        <v>66762</v>
      </c>
    </row>
    <row r="29180" spans="1:4">
      <c r="A29180" s="57" t="s">
        <v>66758</v>
      </c>
      <c r="B29180" s="57"/>
      <c r="C29180" s="57" t="s">
        <v>66763</v>
      </c>
      <c r="D29180" s="57" t="s">
        <v>66764</v>
      </c>
    </row>
    <row r="29181" spans="1:4">
      <c r="A29181" s="57" t="s">
        <v>66758</v>
      </c>
      <c r="B29181" s="57"/>
      <c r="C29181" s="57" t="s">
        <v>66765</v>
      </c>
      <c r="D29181" s="57" t="s">
        <v>66766</v>
      </c>
    </row>
    <row r="29182" spans="1:4">
      <c r="A29182" s="57" t="s">
        <v>66758</v>
      </c>
      <c r="B29182" s="57"/>
      <c r="C29182" s="57" t="s">
        <v>66767</v>
      </c>
      <c r="D29182" s="57" t="s">
        <v>66768</v>
      </c>
    </row>
    <row r="29183" spans="1:4">
      <c r="A29183" s="57" t="s">
        <v>66758</v>
      </c>
      <c r="B29183" s="57"/>
      <c r="C29183" s="57" t="s">
        <v>66769</v>
      </c>
      <c r="D29183" s="57" t="s">
        <v>66770</v>
      </c>
    </row>
    <row r="29184" spans="1:4">
      <c r="A29184" s="57" t="s">
        <v>66758</v>
      </c>
      <c r="B29184" s="57"/>
      <c r="C29184" s="57" t="s">
        <v>66771</v>
      </c>
      <c r="D29184" s="57" t="s">
        <v>66772</v>
      </c>
    </row>
    <row r="29185" spans="1:4">
      <c r="A29185" s="57" t="s">
        <v>66758</v>
      </c>
      <c r="B29185" s="57"/>
      <c r="C29185" s="57" t="s">
        <v>66773</v>
      </c>
      <c r="D29185" s="57" t="s">
        <v>66774</v>
      </c>
    </row>
    <row r="29186" spans="1:4">
      <c r="A29186" s="57" t="s">
        <v>66758</v>
      </c>
      <c r="B29186" s="57"/>
      <c r="C29186" s="57" t="s">
        <v>66775</v>
      </c>
      <c r="D29186" s="57" t="s">
        <v>66776</v>
      </c>
    </row>
    <row r="29187" spans="1:4">
      <c r="A29187" s="57" t="s">
        <v>66758</v>
      </c>
      <c r="B29187" s="57"/>
      <c r="C29187" s="57" t="s">
        <v>66777</v>
      </c>
      <c r="D29187" s="57" t="s">
        <v>66778</v>
      </c>
    </row>
    <row r="29188" spans="1:4">
      <c r="A29188" s="57" t="s">
        <v>66758</v>
      </c>
      <c r="B29188" s="57"/>
      <c r="C29188" s="57" t="s">
        <v>66779</v>
      </c>
      <c r="D29188" s="57" t="s">
        <v>66780</v>
      </c>
    </row>
    <row r="29189" spans="1:4">
      <c r="A29189" s="57" t="s">
        <v>66758</v>
      </c>
      <c r="B29189" s="57"/>
      <c r="C29189" s="57" t="s">
        <v>66781</v>
      </c>
      <c r="D29189" s="57" t="s">
        <v>66782</v>
      </c>
    </row>
    <row r="29190" spans="1:4">
      <c r="A29190" s="57" t="s">
        <v>66758</v>
      </c>
      <c r="B29190" s="57"/>
      <c r="C29190" s="57" t="s">
        <v>66783</v>
      </c>
      <c r="D29190" s="57" t="s">
        <v>66784</v>
      </c>
    </row>
    <row r="29191" spans="1:4">
      <c r="A29191" s="57" t="s">
        <v>66758</v>
      </c>
      <c r="B29191" s="57"/>
      <c r="C29191" s="57" t="s">
        <v>66785</v>
      </c>
      <c r="D29191" s="57" t="s">
        <v>66786</v>
      </c>
    </row>
    <row r="29192" spans="1:4">
      <c r="A29192" s="57" t="s">
        <v>66758</v>
      </c>
      <c r="B29192" s="57"/>
      <c r="C29192" s="57" t="s">
        <v>66787</v>
      </c>
      <c r="D29192" s="57" t="s">
        <v>66788</v>
      </c>
    </row>
    <row r="29193" spans="1:4">
      <c r="A29193" s="57" t="s">
        <v>66758</v>
      </c>
      <c r="B29193" s="57"/>
      <c r="C29193" s="57" t="s">
        <v>66789</v>
      </c>
      <c r="D29193" s="57" t="s">
        <v>66790</v>
      </c>
    </row>
    <row r="29194" spans="1:4">
      <c r="A29194" s="57" t="s">
        <v>66758</v>
      </c>
      <c r="B29194" s="57"/>
      <c r="C29194" s="57" t="s">
        <v>66791</v>
      </c>
      <c r="D29194" s="57" t="s">
        <v>66792</v>
      </c>
    </row>
    <row r="29195" spans="1:4">
      <c r="A29195" s="57" t="s">
        <v>66758</v>
      </c>
      <c r="B29195" s="57"/>
      <c r="C29195" s="57" t="s">
        <v>66793</v>
      </c>
      <c r="D29195" s="57" t="s">
        <v>66794</v>
      </c>
    </row>
    <row r="29196" spans="1:4">
      <c r="A29196" s="57" t="s">
        <v>66758</v>
      </c>
      <c r="B29196" s="57"/>
      <c r="C29196" s="57" t="s">
        <v>66795</v>
      </c>
      <c r="D29196" s="57" t="s">
        <v>66796</v>
      </c>
    </row>
    <row r="29197" spans="1:4">
      <c r="A29197" s="57" t="s">
        <v>66758</v>
      </c>
      <c r="B29197" s="57"/>
      <c r="C29197" s="57" t="s">
        <v>66797</v>
      </c>
      <c r="D29197" s="57" t="s">
        <v>66798</v>
      </c>
    </row>
    <row r="29198" spans="1:4">
      <c r="A29198" s="57" t="s">
        <v>66758</v>
      </c>
      <c r="B29198" s="57"/>
      <c r="C29198" s="57" t="s">
        <v>20579</v>
      </c>
      <c r="D29198" s="57" t="s">
        <v>75933</v>
      </c>
    </row>
    <row r="29199" spans="1:4">
      <c r="A29199" s="57" t="s">
        <v>66758</v>
      </c>
      <c r="B29199" s="57"/>
      <c r="C29199" s="57" t="s">
        <v>38197</v>
      </c>
      <c r="D29199" s="57" t="s">
        <v>75934</v>
      </c>
    </row>
    <row r="29200" spans="1:4">
      <c r="A29200" s="57" t="s">
        <v>66758</v>
      </c>
      <c r="B29200" s="57"/>
      <c r="C29200" s="57" t="s">
        <v>35908</v>
      </c>
      <c r="D29200" s="57" t="s">
        <v>75935</v>
      </c>
    </row>
    <row r="29201" spans="1:4">
      <c r="A29201" s="57" t="s">
        <v>66758</v>
      </c>
      <c r="B29201" s="57"/>
      <c r="C29201" s="57" t="s">
        <v>20942</v>
      </c>
      <c r="D29201" s="57" t="s">
        <v>75936</v>
      </c>
    </row>
    <row r="29202" spans="1:4">
      <c r="A29202" s="57" t="s">
        <v>66758</v>
      </c>
      <c r="B29202" s="57"/>
      <c r="C29202" s="57" t="s">
        <v>75937</v>
      </c>
      <c r="D29202" s="57" t="s">
        <v>75938</v>
      </c>
    </row>
    <row r="29203" spans="1:4">
      <c r="A29203" s="57" t="s">
        <v>66758</v>
      </c>
      <c r="B29203" s="57"/>
      <c r="C29203" s="57" t="s">
        <v>76904</v>
      </c>
      <c r="D29203" s="57" t="s">
        <v>76905</v>
      </c>
    </row>
    <row r="29204" spans="1:4">
      <c r="A29204" s="57" t="s">
        <v>66758</v>
      </c>
      <c r="B29204" s="57"/>
      <c r="C29204" s="57" t="s">
        <v>76906</v>
      </c>
      <c r="D29204" s="57" t="s">
        <v>76907</v>
      </c>
    </row>
    <row r="29205" spans="1:4">
      <c r="A29205" s="57" t="s">
        <v>66758</v>
      </c>
      <c r="B29205" s="57"/>
      <c r="C29205" s="57" t="s">
        <v>76908</v>
      </c>
      <c r="D29205" s="57" t="s">
        <v>76909</v>
      </c>
    </row>
    <row r="29206" spans="1:4">
      <c r="A29206" s="57" t="s">
        <v>66758</v>
      </c>
      <c r="B29206" s="57"/>
      <c r="C29206" s="57" t="s">
        <v>76910</v>
      </c>
      <c r="D29206" s="57" t="s">
        <v>76911</v>
      </c>
    </row>
    <row r="29207" spans="1:4">
      <c r="A29207" s="57" t="s">
        <v>15911</v>
      </c>
      <c r="B29207" s="57" t="s">
        <v>15912</v>
      </c>
      <c r="C29207" s="57" t="s">
        <v>15913</v>
      </c>
      <c r="D29207" s="57" t="s">
        <v>15914</v>
      </c>
    </row>
    <row r="29208" spans="1:4">
      <c r="A29208" s="57" t="s">
        <v>15911</v>
      </c>
      <c r="B29208" s="57" t="s">
        <v>15912</v>
      </c>
      <c r="C29208" s="57" t="s">
        <v>75939</v>
      </c>
      <c r="D29208" s="57" t="s">
        <v>75940</v>
      </c>
    </row>
    <row r="29209" spans="1:4">
      <c r="A29209" s="57" t="s">
        <v>66799</v>
      </c>
      <c r="B29209" s="57" t="s">
        <v>12940</v>
      </c>
      <c r="C29209" s="57" t="s">
        <v>66800</v>
      </c>
      <c r="D29209" s="57" t="s">
        <v>66801</v>
      </c>
    </row>
    <row r="29210" spans="1:4">
      <c r="A29210" s="57" t="s">
        <v>66802</v>
      </c>
      <c r="B29210" s="57" t="s">
        <v>12940</v>
      </c>
      <c r="C29210" s="57" t="s">
        <v>66803</v>
      </c>
      <c r="D29210" s="57" t="s">
        <v>66804</v>
      </c>
    </row>
    <row r="29211" spans="1:4">
      <c r="A29211" s="57" t="s">
        <v>66805</v>
      </c>
      <c r="B29211" s="57" t="s">
        <v>12940</v>
      </c>
      <c r="C29211" s="57" t="s">
        <v>66806</v>
      </c>
      <c r="D29211" s="57" t="s">
        <v>66807</v>
      </c>
    </row>
    <row r="29212" spans="1:4">
      <c r="A29212" s="57" t="s">
        <v>66808</v>
      </c>
      <c r="B29212" s="57" t="s">
        <v>12940</v>
      </c>
      <c r="C29212" s="57" t="s">
        <v>66809</v>
      </c>
      <c r="D29212" s="57" t="s">
        <v>66810</v>
      </c>
    </row>
    <row r="29213" spans="1:4">
      <c r="A29213" s="57" t="s">
        <v>66811</v>
      </c>
      <c r="B29213" s="57" t="s">
        <v>12940</v>
      </c>
      <c r="C29213" s="57" t="s">
        <v>66812</v>
      </c>
      <c r="D29213" s="57" t="s">
        <v>66813</v>
      </c>
    </row>
    <row r="29214" spans="1:4">
      <c r="A29214" s="57" t="s">
        <v>66814</v>
      </c>
      <c r="B29214" s="57" t="s">
        <v>12940</v>
      </c>
      <c r="C29214" s="57" t="s">
        <v>66815</v>
      </c>
      <c r="D29214" s="57" t="s">
        <v>66816</v>
      </c>
    </row>
    <row r="29215" spans="1:4">
      <c r="A29215" s="57" t="s">
        <v>66814</v>
      </c>
      <c r="B29215" s="57"/>
      <c r="C29215" s="57" t="s">
        <v>75941</v>
      </c>
      <c r="D29215" s="57" t="s">
        <v>75942</v>
      </c>
    </row>
    <row r="29216" spans="1:4">
      <c r="A29216" s="57" t="s">
        <v>66817</v>
      </c>
      <c r="B29216" s="57" t="s">
        <v>12940</v>
      </c>
      <c r="C29216" s="57" t="s">
        <v>66818</v>
      </c>
      <c r="D29216" s="57" t="s">
        <v>66819</v>
      </c>
    </row>
    <row r="29217" spans="1:4">
      <c r="A29217" s="57" t="s">
        <v>66817</v>
      </c>
      <c r="B29217" s="57"/>
      <c r="C29217" s="57" t="s">
        <v>66820</v>
      </c>
      <c r="D29217" s="57" t="s">
        <v>66821</v>
      </c>
    </row>
    <row r="29218" spans="1:4">
      <c r="A29218" s="57" t="s">
        <v>66817</v>
      </c>
      <c r="B29218" s="57"/>
      <c r="C29218" s="57" t="s">
        <v>66822</v>
      </c>
      <c r="D29218" s="57" t="s">
        <v>66823</v>
      </c>
    </row>
    <row r="29219" spans="1:4">
      <c r="A29219" s="57" t="s">
        <v>66817</v>
      </c>
      <c r="B29219" s="57"/>
      <c r="C29219" s="57" t="s">
        <v>66824</v>
      </c>
      <c r="D29219" s="57" t="s">
        <v>66825</v>
      </c>
    </row>
    <row r="29220" spans="1:4">
      <c r="A29220" s="57" t="s">
        <v>66817</v>
      </c>
      <c r="B29220" s="57"/>
      <c r="C29220" s="57" t="s">
        <v>66826</v>
      </c>
      <c r="D29220" s="57" t="s">
        <v>66827</v>
      </c>
    </row>
    <row r="29221" spans="1:4">
      <c r="A29221" s="57" t="s">
        <v>66817</v>
      </c>
      <c r="B29221" s="57"/>
      <c r="C29221" s="57" t="s">
        <v>66828</v>
      </c>
      <c r="D29221" s="57" t="s">
        <v>66829</v>
      </c>
    </row>
    <row r="29222" spans="1:4">
      <c r="A29222" s="57" t="s">
        <v>66817</v>
      </c>
      <c r="B29222" s="57"/>
      <c r="C29222" s="57" t="s">
        <v>66830</v>
      </c>
      <c r="D29222" s="57" t="s">
        <v>66831</v>
      </c>
    </row>
    <row r="29223" spans="1:4">
      <c r="A29223" s="57" t="s">
        <v>66832</v>
      </c>
      <c r="B29223" s="57" t="s">
        <v>12940</v>
      </c>
      <c r="C29223" s="57" t="s">
        <v>66833</v>
      </c>
      <c r="D29223" s="57" t="s">
        <v>66834</v>
      </c>
    </row>
    <row r="29224" spans="1:4">
      <c r="A29224" s="57" t="s">
        <v>66832</v>
      </c>
      <c r="B29224" s="57"/>
      <c r="C29224" s="57" t="s">
        <v>66835</v>
      </c>
      <c r="D29224" s="57" t="s">
        <v>66836</v>
      </c>
    </row>
    <row r="29225" spans="1:4">
      <c r="A29225" s="57" t="s">
        <v>66832</v>
      </c>
      <c r="B29225" s="57"/>
      <c r="C29225" s="57" t="s">
        <v>66837</v>
      </c>
      <c r="D29225" s="57" t="s">
        <v>66838</v>
      </c>
    </row>
    <row r="29226" spans="1:4">
      <c r="A29226" s="57" t="s">
        <v>66832</v>
      </c>
      <c r="B29226" s="57"/>
      <c r="C29226" s="57" t="s">
        <v>75943</v>
      </c>
      <c r="D29226" s="57" t="s">
        <v>75944</v>
      </c>
    </row>
    <row r="29227" spans="1:4">
      <c r="A29227" s="57" t="s">
        <v>66839</v>
      </c>
      <c r="B29227" s="57" t="s">
        <v>12940</v>
      </c>
      <c r="C29227" s="57" t="s">
        <v>66840</v>
      </c>
      <c r="D29227" s="57" t="s">
        <v>66841</v>
      </c>
    </row>
    <row r="29228" spans="1:4">
      <c r="A29228" s="57" t="s">
        <v>66842</v>
      </c>
      <c r="B29228" s="57" t="s">
        <v>12940</v>
      </c>
      <c r="C29228" s="57" t="s">
        <v>66843</v>
      </c>
      <c r="D29228" s="57" t="s">
        <v>66844</v>
      </c>
    </row>
    <row r="29229" spans="1:4">
      <c r="A29229" s="57" t="s">
        <v>66845</v>
      </c>
      <c r="B29229" s="57" t="s">
        <v>12940</v>
      </c>
      <c r="C29229" s="57" t="s">
        <v>66846</v>
      </c>
      <c r="D29229" s="57" t="s">
        <v>66847</v>
      </c>
    </row>
    <row r="29230" spans="1:4">
      <c r="A29230" s="57" t="s">
        <v>66848</v>
      </c>
      <c r="B29230" s="57" t="s">
        <v>12940</v>
      </c>
      <c r="C29230" s="57" t="s">
        <v>66849</v>
      </c>
      <c r="D29230" s="57" t="s">
        <v>66850</v>
      </c>
    </row>
    <row r="29231" spans="1:4">
      <c r="A29231" s="57" t="s">
        <v>66851</v>
      </c>
      <c r="B29231" s="57" t="s">
        <v>12940</v>
      </c>
      <c r="C29231" s="57" t="s">
        <v>66852</v>
      </c>
      <c r="D29231" s="57" t="s">
        <v>66853</v>
      </c>
    </row>
    <row r="29232" spans="1:4">
      <c r="A29232" s="57" t="s">
        <v>66851</v>
      </c>
      <c r="B29232" s="57"/>
      <c r="C29232" s="57" t="s">
        <v>66854</v>
      </c>
      <c r="D29232" s="57" t="s">
        <v>66855</v>
      </c>
    </row>
    <row r="29233" spans="1:4">
      <c r="A29233" s="57" t="s">
        <v>66856</v>
      </c>
      <c r="B29233" s="57" t="s">
        <v>12940</v>
      </c>
      <c r="C29233" s="57" t="s">
        <v>66857</v>
      </c>
      <c r="D29233" s="57" t="s">
        <v>66858</v>
      </c>
    </row>
    <row r="29234" spans="1:4">
      <c r="A29234" s="57" t="s">
        <v>66859</v>
      </c>
      <c r="B29234" s="57" t="s">
        <v>12940</v>
      </c>
      <c r="C29234" s="57" t="s">
        <v>66860</v>
      </c>
      <c r="D29234" s="57" t="s">
        <v>66861</v>
      </c>
    </row>
    <row r="29235" spans="1:4">
      <c r="A29235" s="57" t="s">
        <v>66862</v>
      </c>
      <c r="B29235" s="57" t="s">
        <v>12940</v>
      </c>
      <c r="C29235" s="57" t="s">
        <v>66863</v>
      </c>
      <c r="D29235" s="57" t="s">
        <v>66864</v>
      </c>
    </row>
    <row r="29236" spans="1:4">
      <c r="A29236" s="57" t="s">
        <v>66865</v>
      </c>
      <c r="B29236" s="57" t="s">
        <v>12940</v>
      </c>
      <c r="C29236" s="57" t="s">
        <v>66866</v>
      </c>
      <c r="D29236" s="57" t="s">
        <v>19034</v>
      </c>
    </row>
    <row r="29237" spans="1:4">
      <c r="A29237" s="57" t="s">
        <v>66867</v>
      </c>
      <c r="B29237" s="57" t="s">
        <v>12940</v>
      </c>
      <c r="C29237" s="57" t="s">
        <v>66868</v>
      </c>
      <c r="D29237" s="57" t="s">
        <v>66869</v>
      </c>
    </row>
    <row r="29238" spans="1:4">
      <c r="A29238" s="57" t="s">
        <v>66870</v>
      </c>
      <c r="B29238" s="57" t="s">
        <v>12940</v>
      </c>
      <c r="C29238" s="57" t="s">
        <v>66871</v>
      </c>
      <c r="D29238" s="57" t="s">
        <v>35934</v>
      </c>
    </row>
    <row r="29239" spans="1:4">
      <c r="A29239" s="57" t="s">
        <v>66872</v>
      </c>
      <c r="B29239" s="57" t="s">
        <v>12940</v>
      </c>
      <c r="C29239" s="57" t="s">
        <v>66873</v>
      </c>
      <c r="D29239" s="57" t="s">
        <v>66874</v>
      </c>
    </row>
    <row r="29240" spans="1:4">
      <c r="A29240" s="57" t="s">
        <v>66875</v>
      </c>
      <c r="B29240" s="57" t="s">
        <v>12940</v>
      </c>
      <c r="C29240" s="57" t="s">
        <v>66876</v>
      </c>
      <c r="D29240" s="57" t="s">
        <v>66877</v>
      </c>
    </row>
    <row r="29241" spans="1:4">
      <c r="A29241" s="57" t="s">
        <v>15915</v>
      </c>
      <c r="B29241" s="57" t="s">
        <v>15916</v>
      </c>
      <c r="C29241" s="57" t="s">
        <v>15917</v>
      </c>
      <c r="D29241" s="57" t="s">
        <v>15918</v>
      </c>
    </row>
    <row r="29242" spans="1:4">
      <c r="A29242" s="57" t="s">
        <v>15919</v>
      </c>
      <c r="B29242" s="57" t="s">
        <v>15920</v>
      </c>
      <c r="C29242" s="57" t="s">
        <v>15921</v>
      </c>
      <c r="D29242" s="57" t="s">
        <v>15922</v>
      </c>
    </row>
    <row r="29243" spans="1:4">
      <c r="A29243" s="57" t="s">
        <v>66878</v>
      </c>
      <c r="B29243" s="57" t="s">
        <v>12940</v>
      </c>
      <c r="C29243" s="57" t="s">
        <v>66879</v>
      </c>
      <c r="D29243" s="57" t="s">
        <v>66880</v>
      </c>
    </row>
    <row r="29244" spans="1:4">
      <c r="A29244" s="57" t="s">
        <v>66878</v>
      </c>
      <c r="B29244" s="57"/>
      <c r="C29244" s="57" t="s">
        <v>75945</v>
      </c>
      <c r="D29244" s="57" t="s">
        <v>75946</v>
      </c>
    </row>
    <row r="29245" spans="1:4">
      <c r="A29245" s="57" t="s">
        <v>15923</v>
      </c>
      <c r="B29245" s="57" t="s">
        <v>15924</v>
      </c>
      <c r="C29245" s="57" t="s">
        <v>15925</v>
      </c>
      <c r="D29245" s="57" t="s">
        <v>15926</v>
      </c>
    </row>
    <row r="29246" spans="1:4">
      <c r="A29246" s="57" t="s">
        <v>15923</v>
      </c>
      <c r="B29246" s="57" t="s">
        <v>15924</v>
      </c>
      <c r="C29246" s="57" t="s">
        <v>75947</v>
      </c>
      <c r="D29246" s="57" t="s">
        <v>75948</v>
      </c>
    </row>
    <row r="29247" spans="1:4">
      <c r="A29247" s="57" t="s">
        <v>66881</v>
      </c>
      <c r="B29247" s="57" t="s">
        <v>12940</v>
      </c>
      <c r="C29247" s="57" t="s">
        <v>66882</v>
      </c>
      <c r="D29247" s="57" t="s">
        <v>66883</v>
      </c>
    </row>
    <row r="29248" spans="1:4">
      <c r="A29248" s="57" t="s">
        <v>66884</v>
      </c>
      <c r="B29248" s="57" t="s">
        <v>12940</v>
      </c>
      <c r="C29248" s="57" t="s">
        <v>66885</v>
      </c>
      <c r="D29248" s="57" t="s">
        <v>66886</v>
      </c>
    </row>
    <row r="29249" spans="1:4">
      <c r="A29249" s="57" t="s">
        <v>66887</v>
      </c>
      <c r="B29249" s="57" t="s">
        <v>12940</v>
      </c>
      <c r="C29249" s="57" t="s">
        <v>66888</v>
      </c>
      <c r="D29249" s="57" t="s">
        <v>66889</v>
      </c>
    </row>
    <row r="29250" spans="1:4">
      <c r="A29250" s="57" t="s">
        <v>66887</v>
      </c>
      <c r="B29250" s="57"/>
      <c r="C29250" s="57" t="s">
        <v>66890</v>
      </c>
      <c r="D29250" s="57" t="s">
        <v>66891</v>
      </c>
    </row>
    <row r="29251" spans="1:4">
      <c r="A29251" s="57" t="s">
        <v>66887</v>
      </c>
      <c r="B29251" s="57"/>
      <c r="C29251" s="57" t="s">
        <v>66892</v>
      </c>
      <c r="D29251" s="57" t="s">
        <v>66893</v>
      </c>
    </row>
    <row r="29252" spans="1:4">
      <c r="A29252" s="57" t="s">
        <v>66887</v>
      </c>
      <c r="B29252" s="57"/>
      <c r="C29252" s="57" t="s">
        <v>66894</v>
      </c>
      <c r="D29252" s="57" t="s">
        <v>66895</v>
      </c>
    </row>
    <row r="29253" spans="1:4">
      <c r="A29253" s="57" t="s">
        <v>66887</v>
      </c>
      <c r="B29253" s="57"/>
      <c r="C29253" s="57" t="s">
        <v>75949</v>
      </c>
      <c r="D29253" s="57" t="s">
        <v>75950</v>
      </c>
    </row>
    <row r="29254" spans="1:4">
      <c r="A29254" s="57" t="s">
        <v>66896</v>
      </c>
      <c r="B29254" s="57" t="s">
        <v>12940</v>
      </c>
      <c r="C29254" s="57" t="s">
        <v>66897</v>
      </c>
      <c r="D29254" s="57" t="s">
        <v>66889</v>
      </c>
    </row>
    <row r="29255" spans="1:4">
      <c r="A29255" s="57" t="s">
        <v>66896</v>
      </c>
      <c r="B29255" s="57"/>
      <c r="C29255" s="57" t="s">
        <v>66898</v>
      </c>
      <c r="D29255" s="57" t="s">
        <v>66891</v>
      </c>
    </row>
    <row r="29256" spans="1:4">
      <c r="A29256" s="57" t="s">
        <v>66896</v>
      </c>
      <c r="B29256" s="57"/>
      <c r="C29256" s="57" t="s">
        <v>66899</v>
      </c>
      <c r="D29256" s="57" t="s">
        <v>66893</v>
      </c>
    </row>
    <row r="29257" spans="1:4">
      <c r="A29257" s="57" t="s">
        <v>66896</v>
      </c>
      <c r="B29257" s="57"/>
      <c r="C29257" s="57" t="s">
        <v>66900</v>
      </c>
      <c r="D29257" s="57" t="s">
        <v>66895</v>
      </c>
    </row>
    <row r="29258" spans="1:4">
      <c r="A29258" s="57" t="s">
        <v>66896</v>
      </c>
      <c r="B29258" s="57"/>
      <c r="C29258" s="57" t="s">
        <v>75951</v>
      </c>
      <c r="D29258" s="57" t="s">
        <v>75950</v>
      </c>
    </row>
    <row r="29259" spans="1:4">
      <c r="A29259" s="57" t="s">
        <v>66901</v>
      </c>
      <c r="B29259" s="57" t="s">
        <v>12940</v>
      </c>
      <c r="C29259" s="57" t="s">
        <v>66902</v>
      </c>
      <c r="D29259" s="57" t="s">
        <v>66889</v>
      </c>
    </row>
    <row r="29260" spans="1:4">
      <c r="A29260" s="57" t="s">
        <v>66901</v>
      </c>
      <c r="B29260" s="57"/>
      <c r="C29260" s="57" t="s">
        <v>66903</v>
      </c>
      <c r="D29260" s="57" t="s">
        <v>66891</v>
      </c>
    </row>
    <row r="29261" spans="1:4">
      <c r="A29261" s="57" t="s">
        <v>66901</v>
      </c>
      <c r="B29261" s="57"/>
      <c r="C29261" s="57" t="s">
        <v>66904</v>
      </c>
      <c r="D29261" s="57" t="s">
        <v>66893</v>
      </c>
    </row>
    <row r="29262" spans="1:4">
      <c r="A29262" s="57" t="s">
        <v>66901</v>
      </c>
      <c r="B29262" s="57"/>
      <c r="C29262" s="57" t="s">
        <v>66905</v>
      </c>
      <c r="D29262" s="57" t="s">
        <v>66895</v>
      </c>
    </row>
    <row r="29263" spans="1:4">
      <c r="A29263" s="57" t="s">
        <v>66901</v>
      </c>
      <c r="B29263" s="57"/>
      <c r="C29263" s="57" t="s">
        <v>75952</v>
      </c>
      <c r="D29263" s="57" t="s">
        <v>75950</v>
      </c>
    </row>
    <row r="29264" spans="1:4">
      <c r="A29264" s="57" t="s">
        <v>66906</v>
      </c>
      <c r="B29264" s="57" t="s">
        <v>12940</v>
      </c>
      <c r="C29264" s="57" t="s">
        <v>66907</v>
      </c>
      <c r="D29264" s="57" t="s">
        <v>66908</v>
      </c>
    </row>
    <row r="29265" spans="1:4">
      <c r="A29265" s="57" t="s">
        <v>66906</v>
      </c>
      <c r="B29265" s="57"/>
      <c r="C29265" s="57" t="s">
        <v>66909</v>
      </c>
      <c r="D29265" s="57" t="s">
        <v>66910</v>
      </c>
    </row>
    <row r="29266" spans="1:4">
      <c r="A29266" s="57" t="s">
        <v>66906</v>
      </c>
      <c r="B29266" s="57"/>
      <c r="C29266" s="57" t="s">
        <v>66911</v>
      </c>
      <c r="D29266" s="57" t="s">
        <v>66912</v>
      </c>
    </row>
    <row r="29267" spans="1:4">
      <c r="A29267" s="57" t="s">
        <v>66906</v>
      </c>
      <c r="B29267" s="57"/>
      <c r="C29267" s="57" t="s">
        <v>75953</v>
      </c>
      <c r="D29267" s="57" t="s">
        <v>75954</v>
      </c>
    </row>
    <row r="29268" spans="1:4">
      <c r="A29268" s="57" t="s">
        <v>66913</v>
      </c>
      <c r="B29268" s="57" t="s">
        <v>12940</v>
      </c>
      <c r="C29268" s="57" t="s">
        <v>66914</v>
      </c>
      <c r="D29268" s="57" t="s">
        <v>66915</v>
      </c>
    </row>
    <row r="29269" spans="1:4">
      <c r="A29269" s="57" t="s">
        <v>66913</v>
      </c>
      <c r="B29269" s="57"/>
      <c r="C29269" s="57" t="s">
        <v>66916</v>
      </c>
      <c r="D29269" s="57" t="s">
        <v>66917</v>
      </c>
    </row>
    <row r="29270" spans="1:4">
      <c r="A29270" s="57" t="s">
        <v>66913</v>
      </c>
      <c r="B29270" s="57"/>
      <c r="C29270" s="57" t="s">
        <v>75955</v>
      </c>
      <c r="D29270" s="57" t="s">
        <v>75956</v>
      </c>
    </row>
    <row r="29271" spans="1:4">
      <c r="A29271" s="57" t="s">
        <v>66913</v>
      </c>
      <c r="B29271" s="57"/>
      <c r="C29271" s="57" t="s">
        <v>75957</v>
      </c>
      <c r="D29271" s="57" t="s">
        <v>75958</v>
      </c>
    </row>
    <row r="29272" spans="1:4">
      <c r="A29272" s="57" t="s">
        <v>66918</v>
      </c>
      <c r="B29272" s="57" t="s">
        <v>12940</v>
      </c>
      <c r="C29272" s="57" t="s">
        <v>66919</v>
      </c>
      <c r="D29272" s="57" t="s">
        <v>66920</v>
      </c>
    </row>
    <row r="29273" spans="1:4">
      <c r="A29273" s="57" t="s">
        <v>66918</v>
      </c>
      <c r="B29273" s="57"/>
      <c r="C29273" s="57" t="s">
        <v>66921</v>
      </c>
      <c r="D29273" s="57" t="s">
        <v>66920</v>
      </c>
    </row>
    <row r="29274" spans="1:4">
      <c r="A29274" s="57" t="s">
        <v>66918</v>
      </c>
      <c r="B29274" s="57"/>
      <c r="C29274" s="57" t="s">
        <v>66922</v>
      </c>
      <c r="D29274" s="57" t="s">
        <v>66920</v>
      </c>
    </row>
    <row r="29275" spans="1:4">
      <c r="A29275" s="57" t="s">
        <v>66924</v>
      </c>
      <c r="B29275" s="57" t="s">
        <v>12940</v>
      </c>
      <c r="C29275" s="57" t="s">
        <v>66925</v>
      </c>
      <c r="D29275" s="57" t="s">
        <v>66926</v>
      </c>
    </row>
    <row r="29276" spans="1:4">
      <c r="A29276" s="57" t="s">
        <v>66924</v>
      </c>
      <c r="B29276" s="57"/>
      <c r="C29276" s="57" t="s">
        <v>66927</v>
      </c>
      <c r="D29276" s="57" t="s">
        <v>66928</v>
      </c>
    </row>
    <row r="29277" spans="1:4">
      <c r="A29277" s="57" t="s">
        <v>66924</v>
      </c>
      <c r="B29277" s="57"/>
      <c r="C29277" s="57" t="s">
        <v>66929</v>
      </c>
      <c r="D29277" s="57" t="s">
        <v>66930</v>
      </c>
    </row>
    <row r="29278" spans="1:4">
      <c r="A29278" s="57" t="s">
        <v>66924</v>
      </c>
      <c r="B29278" s="57"/>
      <c r="C29278" s="57" t="s">
        <v>75959</v>
      </c>
      <c r="D29278" s="57" t="s">
        <v>66920</v>
      </c>
    </row>
    <row r="29279" spans="1:4">
      <c r="A29279" s="57" t="s">
        <v>66931</v>
      </c>
      <c r="B29279" s="57" t="s">
        <v>12940</v>
      </c>
      <c r="C29279" s="57" t="s">
        <v>66932</v>
      </c>
      <c r="D29279" s="57" t="s">
        <v>35682</v>
      </c>
    </row>
    <row r="29280" spans="1:4">
      <c r="A29280" s="57" t="s">
        <v>76912</v>
      </c>
      <c r="B29280" s="57" t="s">
        <v>12940</v>
      </c>
      <c r="C29280" s="57" t="s">
        <v>66933</v>
      </c>
      <c r="D29280" s="57" t="s">
        <v>66934</v>
      </c>
    </row>
    <row r="29281" spans="1:4">
      <c r="A29281" s="57" t="s">
        <v>66935</v>
      </c>
      <c r="B29281" s="57" t="s">
        <v>12940</v>
      </c>
      <c r="C29281" s="57" t="s">
        <v>66936</v>
      </c>
      <c r="D29281" s="57" t="s">
        <v>66937</v>
      </c>
    </row>
    <row r="29282" spans="1:4">
      <c r="A29282" s="57" t="s">
        <v>66938</v>
      </c>
      <c r="B29282" s="57" t="s">
        <v>12940</v>
      </c>
      <c r="C29282" s="57" t="s">
        <v>66939</v>
      </c>
      <c r="D29282" s="57" t="s">
        <v>66940</v>
      </c>
    </row>
    <row r="29283" spans="1:4">
      <c r="A29283" s="57" t="s">
        <v>66941</v>
      </c>
      <c r="B29283" s="57" t="s">
        <v>12940</v>
      </c>
      <c r="C29283" s="57" t="s">
        <v>66942</v>
      </c>
      <c r="D29283" s="57" t="s">
        <v>2924</v>
      </c>
    </row>
    <row r="29284" spans="1:4">
      <c r="A29284" s="57" t="s">
        <v>66943</v>
      </c>
      <c r="B29284" s="57" t="s">
        <v>12940</v>
      </c>
      <c r="C29284" s="57" t="s">
        <v>66944</v>
      </c>
      <c r="D29284" s="57" t="s">
        <v>66945</v>
      </c>
    </row>
    <row r="29285" spans="1:4">
      <c r="A29285" s="57" t="s">
        <v>66946</v>
      </c>
      <c r="B29285" s="57" t="s">
        <v>12940</v>
      </c>
      <c r="C29285" s="57" t="s">
        <v>66947</v>
      </c>
      <c r="D29285" s="57" t="s">
        <v>66948</v>
      </c>
    </row>
    <row r="29286" spans="1:4">
      <c r="A29286" s="57" t="s">
        <v>66949</v>
      </c>
      <c r="B29286" s="57" t="s">
        <v>12940</v>
      </c>
      <c r="C29286" s="57" t="s">
        <v>66950</v>
      </c>
      <c r="D29286" s="57" t="s">
        <v>75960</v>
      </c>
    </row>
    <row r="29287" spans="1:4">
      <c r="A29287" s="57" t="s">
        <v>17839</v>
      </c>
      <c r="B29287" s="57" t="s">
        <v>2197</v>
      </c>
      <c r="C29287" s="57" t="s">
        <v>17840</v>
      </c>
      <c r="D29287" s="57" t="s">
        <v>17144</v>
      </c>
    </row>
    <row r="29288" spans="1:4">
      <c r="A29288" s="57" t="s">
        <v>17839</v>
      </c>
      <c r="B29288" s="57" t="s">
        <v>2197</v>
      </c>
      <c r="C29288" s="57" t="s">
        <v>66951</v>
      </c>
      <c r="D29288" s="57" t="s">
        <v>29858</v>
      </c>
    </row>
    <row r="29289" spans="1:4">
      <c r="A29289" s="57" t="s">
        <v>66952</v>
      </c>
      <c r="B29289" s="57" t="s">
        <v>12940</v>
      </c>
      <c r="C29289" s="57" t="s">
        <v>66953</v>
      </c>
      <c r="D29289" s="57" t="s">
        <v>66954</v>
      </c>
    </row>
    <row r="29290" spans="1:4">
      <c r="A29290" s="57" t="s">
        <v>66952</v>
      </c>
      <c r="B29290" s="57"/>
      <c r="C29290" s="57" t="s">
        <v>75961</v>
      </c>
      <c r="D29290" s="57" t="s">
        <v>75962</v>
      </c>
    </row>
    <row r="29291" spans="1:4">
      <c r="A29291" s="57" t="s">
        <v>66955</v>
      </c>
      <c r="B29291" s="57" t="s">
        <v>12940</v>
      </c>
      <c r="C29291" s="57" t="s">
        <v>66956</v>
      </c>
      <c r="D29291" s="57" t="s">
        <v>66957</v>
      </c>
    </row>
    <row r="29292" spans="1:4">
      <c r="A29292" s="57" t="s">
        <v>66958</v>
      </c>
      <c r="B29292" s="57" t="s">
        <v>12940</v>
      </c>
      <c r="C29292" s="57" t="s">
        <v>66959</v>
      </c>
      <c r="D29292" s="57" t="s">
        <v>66960</v>
      </c>
    </row>
    <row r="29293" spans="1:4">
      <c r="A29293" s="57" t="s">
        <v>66961</v>
      </c>
      <c r="B29293" s="57" t="s">
        <v>12940</v>
      </c>
      <c r="C29293" s="57" t="s">
        <v>66962</v>
      </c>
      <c r="D29293" s="57" t="s">
        <v>66963</v>
      </c>
    </row>
    <row r="29294" spans="1:4">
      <c r="A29294" s="57" t="s">
        <v>66964</v>
      </c>
      <c r="B29294" s="57" t="s">
        <v>12940</v>
      </c>
      <c r="C29294" s="57" t="s">
        <v>66965</v>
      </c>
      <c r="D29294" s="57" t="s">
        <v>66966</v>
      </c>
    </row>
    <row r="29295" spans="1:4">
      <c r="A29295" s="57" t="s">
        <v>66967</v>
      </c>
      <c r="B29295" s="57" t="s">
        <v>12940</v>
      </c>
      <c r="C29295" s="57" t="s">
        <v>66968</v>
      </c>
      <c r="D29295" s="57" t="s">
        <v>66969</v>
      </c>
    </row>
    <row r="29296" spans="1:4">
      <c r="A29296" s="57" t="s">
        <v>66970</v>
      </c>
      <c r="B29296" s="57" t="s">
        <v>12940</v>
      </c>
      <c r="C29296" s="57" t="s">
        <v>66971</v>
      </c>
      <c r="D29296" s="57" t="s">
        <v>66683</v>
      </c>
    </row>
    <row r="29297" spans="1:4">
      <c r="A29297" s="57" t="s">
        <v>66970</v>
      </c>
      <c r="B29297" s="57"/>
      <c r="C29297" s="57" t="s">
        <v>66972</v>
      </c>
      <c r="D29297" s="57" t="s">
        <v>66685</v>
      </c>
    </row>
    <row r="29298" spans="1:4">
      <c r="A29298" s="57" t="s">
        <v>66970</v>
      </c>
      <c r="B29298" s="57"/>
      <c r="C29298" s="57" t="s">
        <v>66973</v>
      </c>
      <c r="D29298" s="57" t="s">
        <v>66687</v>
      </c>
    </row>
    <row r="29299" spans="1:4">
      <c r="A29299" s="57" t="s">
        <v>66970</v>
      </c>
      <c r="B29299" s="57"/>
      <c r="C29299" s="57" t="s">
        <v>66974</v>
      </c>
      <c r="D29299" s="57" t="s">
        <v>66689</v>
      </c>
    </row>
    <row r="29300" spans="1:4">
      <c r="A29300" s="57" t="s">
        <v>66970</v>
      </c>
      <c r="B29300" s="57"/>
      <c r="C29300" s="57" t="s">
        <v>66975</v>
      </c>
      <c r="D29300" s="57" t="s">
        <v>66693</v>
      </c>
    </row>
    <row r="29301" spans="1:4">
      <c r="A29301" s="57" t="s">
        <v>66970</v>
      </c>
      <c r="B29301" s="57"/>
      <c r="C29301" s="57" t="s">
        <v>66976</v>
      </c>
      <c r="D29301" s="57" t="s">
        <v>66691</v>
      </c>
    </row>
    <row r="29302" spans="1:4">
      <c r="A29302" s="57" t="s">
        <v>66970</v>
      </c>
      <c r="B29302" s="57"/>
      <c r="C29302" s="57" t="s">
        <v>66977</v>
      </c>
      <c r="D29302" s="57" t="s">
        <v>66978</v>
      </c>
    </row>
    <row r="29303" spans="1:4">
      <c r="A29303" s="57" t="s">
        <v>66970</v>
      </c>
      <c r="B29303" s="57"/>
      <c r="C29303" s="57" t="s">
        <v>66979</v>
      </c>
      <c r="D29303" s="57" t="s">
        <v>66980</v>
      </c>
    </row>
    <row r="29304" spans="1:4">
      <c r="A29304" s="57" t="s">
        <v>66970</v>
      </c>
      <c r="B29304" s="57"/>
      <c r="C29304" s="57" t="s">
        <v>66981</v>
      </c>
      <c r="D29304" s="57" t="s">
        <v>66982</v>
      </c>
    </row>
    <row r="29305" spans="1:4">
      <c r="A29305" s="57" t="s">
        <v>66970</v>
      </c>
      <c r="B29305" s="57"/>
      <c r="C29305" s="57" t="s">
        <v>66983</v>
      </c>
      <c r="D29305" s="57" t="s">
        <v>66984</v>
      </c>
    </row>
    <row r="29306" spans="1:4">
      <c r="A29306" s="57" t="s">
        <v>66970</v>
      </c>
      <c r="B29306" s="57"/>
      <c r="C29306" s="57" t="s">
        <v>66985</v>
      </c>
      <c r="D29306" s="57" t="s">
        <v>66986</v>
      </c>
    </row>
    <row r="29307" spans="1:4">
      <c r="A29307" s="57" t="s">
        <v>66970</v>
      </c>
      <c r="B29307" s="57"/>
      <c r="C29307" s="57" t="s">
        <v>66987</v>
      </c>
      <c r="D29307" s="57" t="s">
        <v>66988</v>
      </c>
    </row>
    <row r="29308" spans="1:4">
      <c r="A29308" s="57" t="s">
        <v>66970</v>
      </c>
      <c r="B29308" s="57"/>
      <c r="C29308" s="57" t="s">
        <v>66989</v>
      </c>
      <c r="D29308" s="57" t="s">
        <v>66990</v>
      </c>
    </row>
    <row r="29309" spans="1:4">
      <c r="A29309" s="57" t="s">
        <v>66970</v>
      </c>
      <c r="B29309" s="57"/>
      <c r="C29309" s="57" t="s">
        <v>75963</v>
      </c>
      <c r="D29309" s="57" t="s">
        <v>75964</v>
      </c>
    </row>
    <row r="29310" spans="1:4">
      <c r="A29310" s="57" t="s">
        <v>66991</v>
      </c>
      <c r="B29310" s="57" t="s">
        <v>12940</v>
      </c>
      <c r="C29310" s="57" t="s">
        <v>66992</v>
      </c>
      <c r="D29310" s="57" t="s">
        <v>66993</v>
      </c>
    </row>
    <row r="29311" spans="1:4">
      <c r="A29311" s="57" t="s">
        <v>66994</v>
      </c>
      <c r="B29311" s="57" t="s">
        <v>12940</v>
      </c>
      <c r="C29311" s="57" t="s">
        <v>66995</v>
      </c>
      <c r="D29311" s="57" t="s">
        <v>66996</v>
      </c>
    </row>
    <row r="29312" spans="1:4">
      <c r="A29312" s="57" t="s">
        <v>66997</v>
      </c>
      <c r="B29312" s="57" t="s">
        <v>12940</v>
      </c>
      <c r="C29312" s="57" t="s">
        <v>66998</v>
      </c>
      <c r="D29312" s="57" t="s">
        <v>35682</v>
      </c>
    </row>
    <row r="29313" spans="1:4">
      <c r="A29313" s="57" t="s">
        <v>15927</v>
      </c>
      <c r="B29313" s="57" t="s">
        <v>15928</v>
      </c>
      <c r="C29313" s="57" t="s">
        <v>15929</v>
      </c>
      <c r="D29313" s="57" t="s">
        <v>15930</v>
      </c>
    </row>
    <row r="29314" spans="1:4">
      <c r="A29314" s="57" t="s">
        <v>17841</v>
      </c>
      <c r="B29314" s="57" t="s">
        <v>16487</v>
      </c>
      <c r="C29314" s="57" t="s">
        <v>17842</v>
      </c>
      <c r="D29314" s="57" t="s">
        <v>17843</v>
      </c>
    </row>
    <row r="29315" spans="1:4">
      <c r="A29315" s="57" t="s">
        <v>66999</v>
      </c>
      <c r="B29315" s="57" t="s">
        <v>12940</v>
      </c>
      <c r="C29315" s="57" t="s">
        <v>67000</v>
      </c>
      <c r="D29315" s="57" t="s">
        <v>67001</v>
      </c>
    </row>
    <row r="29316" spans="1:4">
      <c r="A29316" s="57" t="s">
        <v>15931</v>
      </c>
      <c r="B29316" s="57" t="s">
        <v>15932</v>
      </c>
      <c r="C29316" s="57" t="s">
        <v>15933</v>
      </c>
      <c r="D29316" s="57" t="s">
        <v>15934</v>
      </c>
    </row>
    <row r="29317" spans="1:4">
      <c r="A29317" s="57" t="s">
        <v>67002</v>
      </c>
      <c r="B29317" s="57" t="s">
        <v>12940</v>
      </c>
      <c r="C29317" s="57" t="s">
        <v>67003</v>
      </c>
      <c r="D29317" s="57" t="s">
        <v>67004</v>
      </c>
    </row>
    <row r="29318" spans="1:4">
      <c r="A29318" s="57" t="s">
        <v>67005</v>
      </c>
      <c r="B29318" s="57" t="s">
        <v>12940</v>
      </c>
      <c r="C29318" s="57" t="s">
        <v>67006</v>
      </c>
      <c r="D29318" s="57" t="s">
        <v>67007</v>
      </c>
    </row>
    <row r="29319" spans="1:4">
      <c r="A29319" s="57" t="s">
        <v>67005</v>
      </c>
      <c r="B29319" s="57"/>
      <c r="C29319" s="57" t="s">
        <v>67008</v>
      </c>
      <c r="D29319" s="57" t="s">
        <v>67009</v>
      </c>
    </row>
    <row r="29320" spans="1:4">
      <c r="A29320" s="57" t="s">
        <v>67010</v>
      </c>
      <c r="B29320" s="57" t="s">
        <v>12940</v>
      </c>
      <c r="C29320" s="57" t="s">
        <v>67011</v>
      </c>
      <c r="D29320" s="57" t="s">
        <v>67012</v>
      </c>
    </row>
    <row r="29321" spans="1:4">
      <c r="A29321" s="57" t="s">
        <v>15935</v>
      </c>
      <c r="B29321" s="57" t="s">
        <v>15936</v>
      </c>
      <c r="C29321" s="57" t="s">
        <v>15937</v>
      </c>
      <c r="D29321" s="57" t="s">
        <v>15938</v>
      </c>
    </row>
    <row r="29322" spans="1:4">
      <c r="A29322" s="57" t="s">
        <v>67013</v>
      </c>
      <c r="B29322" s="57" t="s">
        <v>12940</v>
      </c>
      <c r="C29322" s="57" t="s">
        <v>67014</v>
      </c>
      <c r="D29322" s="57" t="s">
        <v>67015</v>
      </c>
    </row>
    <row r="29323" spans="1:4">
      <c r="A29323" s="57" t="s">
        <v>75965</v>
      </c>
      <c r="B29323" s="57" t="s">
        <v>12940</v>
      </c>
      <c r="C29323" s="57" t="s">
        <v>75966</v>
      </c>
      <c r="D29323" s="57" t="s">
        <v>19034</v>
      </c>
    </row>
    <row r="29324" spans="1:4">
      <c r="A29324" s="57" t="s">
        <v>67016</v>
      </c>
      <c r="B29324" s="57" t="s">
        <v>12940</v>
      </c>
      <c r="C29324" s="57" t="s">
        <v>67017</v>
      </c>
      <c r="D29324" s="57" t="s">
        <v>67018</v>
      </c>
    </row>
    <row r="29325" spans="1:4">
      <c r="A29325" s="57" t="s">
        <v>67019</v>
      </c>
      <c r="B29325" s="57" t="s">
        <v>12940</v>
      </c>
      <c r="C29325" s="57" t="s">
        <v>67020</v>
      </c>
      <c r="D29325" s="57" t="s">
        <v>67021</v>
      </c>
    </row>
    <row r="29326" spans="1:4">
      <c r="A29326" s="57" t="s">
        <v>67022</v>
      </c>
      <c r="B29326" s="57" t="s">
        <v>12940</v>
      </c>
      <c r="C29326" s="57" t="s">
        <v>67023</v>
      </c>
      <c r="D29326" s="57" t="s">
        <v>67024</v>
      </c>
    </row>
    <row r="29327" spans="1:4">
      <c r="A29327" s="57" t="s">
        <v>67025</v>
      </c>
      <c r="B29327" s="57" t="s">
        <v>12940</v>
      </c>
      <c r="C29327" s="57" t="s">
        <v>67026</v>
      </c>
      <c r="D29327" s="57" t="s">
        <v>67027</v>
      </c>
    </row>
    <row r="29328" spans="1:4">
      <c r="A29328" s="57" t="s">
        <v>67028</v>
      </c>
      <c r="B29328" s="57" t="s">
        <v>12940</v>
      </c>
      <c r="C29328" s="57" t="s">
        <v>67029</v>
      </c>
      <c r="D29328" s="57" t="s">
        <v>67030</v>
      </c>
    </row>
    <row r="29329" spans="1:4">
      <c r="A29329" s="57" t="s">
        <v>67031</v>
      </c>
      <c r="B29329" s="57" t="s">
        <v>12940</v>
      </c>
      <c r="C29329" s="57" t="s">
        <v>67032</v>
      </c>
      <c r="D29329" s="57" t="s">
        <v>67033</v>
      </c>
    </row>
    <row r="29330" spans="1:4">
      <c r="A29330" s="57" t="s">
        <v>67034</v>
      </c>
      <c r="B29330" s="57" t="s">
        <v>12940</v>
      </c>
      <c r="C29330" s="57" t="s">
        <v>67035</v>
      </c>
      <c r="D29330" s="57" t="s">
        <v>19034</v>
      </c>
    </row>
    <row r="29331" spans="1:4">
      <c r="A29331" s="57" t="s">
        <v>67036</v>
      </c>
      <c r="B29331" s="57" t="s">
        <v>12940</v>
      </c>
      <c r="C29331" s="57" t="s">
        <v>67037</v>
      </c>
      <c r="D29331" s="57" t="s">
        <v>67038</v>
      </c>
    </row>
    <row r="29332" spans="1:4">
      <c r="A29332" s="57" t="s">
        <v>67039</v>
      </c>
      <c r="B29332" s="57" t="s">
        <v>12940</v>
      </c>
      <c r="C29332" s="57" t="s">
        <v>67040</v>
      </c>
      <c r="D29332" s="57" t="s">
        <v>67041</v>
      </c>
    </row>
    <row r="29333" spans="1:4">
      <c r="A29333" s="57" t="s">
        <v>67039</v>
      </c>
      <c r="B29333" s="57"/>
      <c r="C29333" s="57" t="s">
        <v>67042</v>
      </c>
      <c r="D29333" s="57" t="s">
        <v>67043</v>
      </c>
    </row>
    <row r="29334" spans="1:4">
      <c r="A29334" s="57" t="s">
        <v>67039</v>
      </c>
      <c r="B29334" s="57"/>
      <c r="C29334" s="57" t="s">
        <v>67044</v>
      </c>
      <c r="D29334" s="57" t="s">
        <v>67045</v>
      </c>
    </row>
    <row r="29335" spans="1:4">
      <c r="A29335" s="57" t="s">
        <v>67046</v>
      </c>
      <c r="B29335" s="57" t="s">
        <v>12940</v>
      </c>
      <c r="C29335" s="57" t="s">
        <v>67047</v>
      </c>
      <c r="D29335" s="57" t="s">
        <v>67048</v>
      </c>
    </row>
    <row r="29336" spans="1:4">
      <c r="A29336" s="57" t="s">
        <v>67046</v>
      </c>
      <c r="B29336" s="57"/>
      <c r="C29336" s="57" t="s">
        <v>67049</v>
      </c>
      <c r="D29336" s="57" t="s">
        <v>67050</v>
      </c>
    </row>
    <row r="29337" spans="1:4">
      <c r="A29337" s="57" t="s">
        <v>67051</v>
      </c>
      <c r="B29337" s="57" t="s">
        <v>12940</v>
      </c>
      <c r="C29337" s="57" t="s">
        <v>67052</v>
      </c>
      <c r="D29337" s="57" t="s">
        <v>43348</v>
      </c>
    </row>
    <row r="29338" spans="1:4">
      <c r="A29338" s="57" t="s">
        <v>67051</v>
      </c>
      <c r="B29338" s="57"/>
      <c r="C29338" s="57" t="s">
        <v>67053</v>
      </c>
      <c r="D29338" s="57" t="s">
        <v>43342</v>
      </c>
    </row>
    <row r="29339" spans="1:4">
      <c r="A29339" s="57" t="s">
        <v>67051</v>
      </c>
      <c r="B29339" s="57"/>
      <c r="C29339" s="57" t="s">
        <v>67054</v>
      </c>
      <c r="D29339" s="57" t="s">
        <v>43326</v>
      </c>
    </row>
    <row r="29340" spans="1:4">
      <c r="A29340" s="57" t="s">
        <v>67051</v>
      </c>
      <c r="B29340" s="57"/>
      <c r="C29340" s="57" t="s">
        <v>67055</v>
      </c>
      <c r="D29340" s="57" t="s">
        <v>43320</v>
      </c>
    </row>
    <row r="29341" spans="1:4">
      <c r="A29341" s="57" t="s">
        <v>67051</v>
      </c>
      <c r="B29341" s="57"/>
      <c r="C29341" s="57" t="s">
        <v>67056</v>
      </c>
      <c r="D29341" s="57" t="s">
        <v>43312</v>
      </c>
    </row>
    <row r="29342" spans="1:4">
      <c r="A29342" s="57" t="s">
        <v>67051</v>
      </c>
      <c r="B29342" s="57"/>
      <c r="C29342" s="57" t="s">
        <v>67057</v>
      </c>
      <c r="D29342" s="57" t="s">
        <v>67058</v>
      </c>
    </row>
    <row r="29343" spans="1:4">
      <c r="A29343" s="57" t="s">
        <v>67051</v>
      </c>
      <c r="B29343" s="57"/>
      <c r="C29343" s="57" t="s">
        <v>67059</v>
      </c>
      <c r="D29343" s="57" t="s">
        <v>67060</v>
      </c>
    </row>
    <row r="29344" spans="1:4">
      <c r="A29344" s="57" t="s">
        <v>67051</v>
      </c>
      <c r="B29344" s="57"/>
      <c r="C29344" s="57" t="s">
        <v>67061</v>
      </c>
      <c r="D29344" s="57" t="s">
        <v>67062</v>
      </c>
    </row>
    <row r="29345" spans="1:4">
      <c r="A29345" s="57" t="s">
        <v>67051</v>
      </c>
      <c r="B29345" s="57"/>
      <c r="C29345" s="57" t="s">
        <v>67063</v>
      </c>
      <c r="D29345" s="57" t="s">
        <v>43328</v>
      </c>
    </row>
    <row r="29346" spans="1:4">
      <c r="A29346" s="57" t="s">
        <v>67051</v>
      </c>
      <c r="B29346" s="57"/>
      <c r="C29346" s="57" t="s">
        <v>67064</v>
      </c>
      <c r="D29346" s="57" t="s">
        <v>43350</v>
      </c>
    </row>
    <row r="29347" spans="1:4">
      <c r="A29347" s="57" t="s">
        <v>67051</v>
      </c>
      <c r="B29347" s="57"/>
      <c r="C29347" s="57" t="s">
        <v>67065</v>
      </c>
      <c r="D29347" s="57" t="s">
        <v>43336</v>
      </c>
    </row>
    <row r="29348" spans="1:4">
      <c r="A29348" s="57" t="s">
        <v>67051</v>
      </c>
      <c r="B29348" s="57"/>
      <c r="C29348" s="57" t="s">
        <v>67066</v>
      </c>
      <c r="D29348" s="57" t="s">
        <v>43338</v>
      </c>
    </row>
    <row r="29349" spans="1:4">
      <c r="A29349" s="57" t="s">
        <v>67051</v>
      </c>
      <c r="B29349" s="57"/>
      <c r="C29349" s="57" t="s">
        <v>67067</v>
      </c>
      <c r="D29349" s="57" t="s">
        <v>43340</v>
      </c>
    </row>
    <row r="29350" spans="1:4">
      <c r="A29350" s="57" t="s">
        <v>67051</v>
      </c>
      <c r="B29350" s="57"/>
      <c r="C29350" s="57" t="s">
        <v>67068</v>
      </c>
      <c r="D29350" s="57" t="s">
        <v>67069</v>
      </c>
    </row>
    <row r="29351" spans="1:4">
      <c r="A29351" s="57" t="s">
        <v>67051</v>
      </c>
      <c r="B29351" s="57"/>
      <c r="C29351" s="57" t="s">
        <v>67070</v>
      </c>
      <c r="D29351" s="57" t="s">
        <v>67071</v>
      </c>
    </row>
    <row r="29352" spans="1:4">
      <c r="A29352" s="57" t="s">
        <v>67051</v>
      </c>
      <c r="B29352" s="57"/>
      <c r="C29352" s="57" t="s">
        <v>75967</v>
      </c>
      <c r="D29352" s="57" t="s">
        <v>75968</v>
      </c>
    </row>
    <row r="29353" spans="1:4">
      <c r="A29353" s="57" t="s">
        <v>67072</v>
      </c>
      <c r="B29353" s="57" t="s">
        <v>12940</v>
      </c>
      <c r="C29353" s="57" t="s">
        <v>67073</v>
      </c>
      <c r="D29353" s="57" t="s">
        <v>67074</v>
      </c>
    </row>
    <row r="29354" spans="1:4">
      <c r="A29354" s="57" t="s">
        <v>67072</v>
      </c>
      <c r="B29354" s="57"/>
      <c r="C29354" s="57" t="s">
        <v>21108</v>
      </c>
      <c r="D29354" s="57" t="s">
        <v>75969</v>
      </c>
    </row>
    <row r="29355" spans="1:4">
      <c r="A29355" s="57" t="s">
        <v>67075</v>
      </c>
      <c r="B29355" s="57" t="s">
        <v>12940</v>
      </c>
      <c r="C29355" s="57" t="s">
        <v>67076</v>
      </c>
      <c r="D29355" s="57" t="s">
        <v>67077</v>
      </c>
    </row>
    <row r="29356" spans="1:4">
      <c r="A29356" s="57" t="s">
        <v>15939</v>
      </c>
      <c r="B29356" s="57" t="s">
        <v>15940</v>
      </c>
      <c r="C29356" s="57" t="s">
        <v>15941</v>
      </c>
      <c r="D29356" s="57" t="s">
        <v>15942</v>
      </c>
    </row>
    <row r="29357" spans="1:4">
      <c r="A29357" s="57" t="s">
        <v>67078</v>
      </c>
      <c r="B29357" s="57" t="s">
        <v>12940</v>
      </c>
      <c r="C29357" s="57" t="s">
        <v>67079</v>
      </c>
      <c r="D29357" s="57" t="s">
        <v>67080</v>
      </c>
    </row>
    <row r="29358" spans="1:4">
      <c r="A29358" s="57" t="s">
        <v>67081</v>
      </c>
      <c r="B29358" s="57" t="s">
        <v>12940</v>
      </c>
      <c r="C29358" s="57" t="s">
        <v>67082</v>
      </c>
      <c r="D29358" s="57" t="s">
        <v>67083</v>
      </c>
    </row>
    <row r="29359" spans="1:4">
      <c r="A29359" s="57" t="s">
        <v>67081</v>
      </c>
      <c r="B29359" s="57"/>
      <c r="C29359" s="57" t="s">
        <v>67084</v>
      </c>
      <c r="D29359" s="57" t="s">
        <v>67085</v>
      </c>
    </row>
    <row r="29360" spans="1:4">
      <c r="A29360" s="57" t="s">
        <v>67081</v>
      </c>
      <c r="B29360" s="57"/>
      <c r="C29360" s="57" t="s">
        <v>75970</v>
      </c>
      <c r="D29360" s="57" t="s">
        <v>75971</v>
      </c>
    </row>
    <row r="29361" spans="1:4">
      <c r="A29361" s="57" t="s">
        <v>67086</v>
      </c>
      <c r="B29361" s="57" t="s">
        <v>12940</v>
      </c>
      <c r="C29361" s="57" t="s">
        <v>67087</v>
      </c>
      <c r="D29361" s="57" t="s">
        <v>67088</v>
      </c>
    </row>
    <row r="29362" spans="1:4">
      <c r="A29362" s="57" t="s">
        <v>67089</v>
      </c>
      <c r="B29362" s="57" t="s">
        <v>12940</v>
      </c>
      <c r="C29362" s="57" t="s">
        <v>67090</v>
      </c>
      <c r="D29362" s="57" t="s">
        <v>67091</v>
      </c>
    </row>
    <row r="29363" spans="1:4">
      <c r="A29363" s="57" t="s">
        <v>67089</v>
      </c>
      <c r="B29363" s="57"/>
      <c r="C29363" s="57" t="s">
        <v>67092</v>
      </c>
      <c r="D29363" s="57" t="s">
        <v>67093</v>
      </c>
    </row>
    <row r="29364" spans="1:4">
      <c r="A29364" s="57" t="s">
        <v>67094</v>
      </c>
      <c r="B29364" s="57" t="s">
        <v>12940</v>
      </c>
      <c r="C29364" s="57" t="s">
        <v>67095</v>
      </c>
      <c r="D29364" s="57" t="s">
        <v>67096</v>
      </c>
    </row>
    <row r="29365" spans="1:4">
      <c r="A29365" s="57" t="s">
        <v>67097</v>
      </c>
      <c r="B29365" s="57" t="s">
        <v>12940</v>
      </c>
      <c r="C29365" s="57" t="s">
        <v>67098</v>
      </c>
      <c r="D29365" s="57" t="s">
        <v>67099</v>
      </c>
    </row>
    <row r="29366" spans="1:4">
      <c r="A29366" s="57" t="s">
        <v>67100</v>
      </c>
      <c r="B29366" s="57" t="s">
        <v>12940</v>
      </c>
      <c r="C29366" s="57" t="s">
        <v>67101</v>
      </c>
      <c r="D29366" s="57" t="s">
        <v>67102</v>
      </c>
    </row>
    <row r="29367" spans="1:4">
      <c r="A29367" s="57" t="s">
        <v>67103</v>
      </c>
      <c r="B29367" s="57" t="s">
        <v>12940</v>
      </c>
      <c r="C29367" s="57" t="s">
        <v>67104</v>
      </c>
      <c r="D29367" s="57" t="s">
        <v>19034</v>
      </c>
    </row>
    <row r="29368" spans="1:4">
      <c r="A29368" s="57" t="s">
        <v>67105</v>
      </c>
      <c r="B29368" s="57" t="s">
        <v>12940</v>
      </c>
      <c r="C29368" s="57" t="s">
        <v>67106</v>
      </c>
      <c r="D29368" s="57" t="s">
        <v>67107</v>
      </c>
    </row>
    <row r="29369" spans="1:4">
      <c r="A29369" s="57" t="s">
        <v>67105</v>
      </c>
      <c r="B29369" s="57"/>
      <c r="C29369" s="57" t="s">
        <v>67108</v>
      </c>
      <c r="D29369" s="57" t="s">
        <v>67109</v>
      </c>
    </row>
    <row r="29370" spans="1:4">
      <c r="A29370" s="57" t="s">
        <v>67110</v>
      </c>
      <c r="B29370" s="57" t="s">
        <v>12940</v>
      </c>
      <c r="C29370" s="57" t="s">
        <v>67111</v>
      </c>
      <c r="D29370" s="57" t="s">
        <v>67112</v>
      </c>
    </row>
    <row r="29371" spans="1:4">
      <c r="A29371" s="57" t="s">
        <v>67113</v>
      </c>
      <c r="B29371" s="57" t="s">
        <v>12940</v>
      </c>
      <c r="C29371" s="57" t="s">
        <v>67114</v>
      </c>
      <c r="D29371" s="57" t="s">
        <v>67115</v>
      </c>
    </row>
    <row r="29372" spans="1:4">
      <c r="A29372" s="57" t="s">
        <v>17844</v>
      </c>
      <c r="B29372" s="57" t="s">
        <v>16443</v>
      </c>
      <c r="C29372" s="57" t="s">
        <v>17845</v>
      </c>
      <c r="D29372" s="57" t="s">
        <v>17846</v>
      </c>
    </row>
    <row r="29373" spans="1:4">
      <c r="A29373" s="57" t="s">
        <v>17844</v>
      </c>
      <c r="B29373" s="57" t="s">
        <v>16443</v>
      </c>
      <c r="C29373" s="57" t="s">
        <v>75972</v>
      </c>
      <c r="D29373" s="57" t="s">
        <v>75973</v>
      </c>
    </row>
    <row r="29374" spans="1:4">
      <c r="A29374" s="57" t="s">
        <v>67116</v>
      </c>
      <c r="B29374" s="57" t="s">
        <v>12940</v>
      </c>
      <c r="C29374" s="57" t="s">
        <v>67117</v>
      </c>
      <c r="D29374" s="57" t="s">
        <v>19034</v>
      </c>
    </row>
    <row r="29375" spans="1:4">
      <c r="A29375" s="57" t="s">
        <v>67118</v>
      </c>
      <c r="B29375" s="57" t="s">
        <v>12940</v>
      </c>
      <c r="C29375" s="57" t="s">
        <v>67119</v>
      </c>
      <c r="D29375" s="57" t="s">
        <v>2922</v>
      </c>
    </row>
    <row r="29376" spans="1:4">
      <c r="A29376" s="57" t="s">
        <v>67120</v>
      </c>
      <c r="B29376" s="57" t="s">
        <v>12940</v>
      </c>
      <c r="C29376" s="57" t="s">
        <v>67121</v>
      </c>
      <c r="D29376" s="57" t="s">
        <v>67122</v>
      </c>
    </row>
    <row r="29377" spans="1:4">
      <c r="A29377" s="57" t="s">
        <v>67120</v>
      </c>
      <c r="B29377" s="57"/>
      <c r="C29377" s="57" t="s">
        <v>75974</v>
      </c>
      <c r="D29377" s="57" t="s">
        <v>75975</v>
      </c>
    </row>
    <row r="29378" spans="1:4">
      <c r="A29378" s="57" t="s">
        <v>67123</v>
      </c>
      <c r="B29378" s="57" t="s">
        <v>12940</v>
      </c>
      <c r="C29378" s="57" t="s">
        <v>67124</v>
      </c>
      <c r="D29378" s="57" t="s">
        <v>67125</v>
      </c>
    </row>
    <row r="29379" spans="1:4">
      <c r="A29379" s="57" t="s">
        <v>67126</v>
      </c>
      <c r="B29379" s="57" t="s">
        <v>12940</v>
      </c>
      <c r="C29379" s="57" t="s">
        <v>67127</v>
      </c>
      <c r="D29379" s="57" t="s">
        <v>67128</v>
      </c>
    </row>
    <row r="29380" spans="1:4">
      <c r="A29380" s="57" t="s">
        <v>67129</v>
      </c>
      <c r="B29380" s="57" t="s">
        <v>12940</v>
      </c>
      <c r="C29380" s="57" t="s">
        <v>67130</v>
      </c>
      <c r="D29380" s="57" t="s">
        <v>67131</v>
      </c>
    </row>
    <row r="29381" spans="1:4">
      <c r="A29381" s="57" t="s">
        <v>67129</v>
      </c>
      <c r="B29381" s="57"/>
      <c r="C29381" s="57" t="s">
        <v>77658</v>
      </c>
      <c r="D29381" s="57" t="s">
        <v>77659</v>
      </c>
    </row>
    <row r="29382" spans="1:4">
      <c r="A29382" s="57" t="s">
        <v>17847</v>
      </c>
      <c r="B29382" s="57" t="s">
        <v>16275</v>
      </c>
      <c r="C29382" s="57" t="s">
        <v>17848</v>
      </c>
      <c r="D29382" s="57" t="s">
        <v>17849</v>
      </c>
    </row>
    <row r="29383" spans="1:4">
      <c r="A29383" s="57" t="s">
        <v>17850</v>
      </c>
      <c r="B29383" s="57" t="s">
        <v>16423</v>
      </c>
      <c r="C29383" s="57" t="s">
        <v>17851</v>
      </c>
      <c r="D29383" s="57" t="s">
        <v>17852</v>
      </c>
    </row>
    <row r="29384" spans="1:4">
      <c r="A29384" s="57" t="s">
        <v>67132</v>
      </c>
      <c r="B29384" s="57" t="s">
        <v>12940</v>
      </c>
      <c r="C29384" s="57" t="s">
        <v>67133</v>
      </c>
      <c r="D29384" s="57" t="s">
        <v>67134</v>
      </c>
    </row>
    <row r="29385" spans="1:4">
      <c r="A29385" s="57" t="s">
        <v>67132</v>
      </c>
      <c r="B29385" s="57"/>
      <c r="C29385" s="57" t="s">
        <v>67135</v>
      </c>
      <c r="D29385" s="57" t="s">
        <v>67136</v>
      </c>
    </row>
    <row r="29386" spans="1:4">
      <c r="A29386" s="57" t="s">
        <v>67132</v>
      </c>
      <c r="B29386" s="57"/>
      <c r="C29386" s="57" t="s">
        <v>67137</v>
      </c>
      <c r="D29386" s="57" t="s">
        <v>67138</v>
      </c>
    </row>
    <row r="29387" spans="1:4">
      <c r="A29387" s="57" t="s">
        <v>67132</v>
      </c>
      <c r="B29387" s="57"/>
      <c r="C29387" s="57" t="s">
        <v>67139</v>
      </c>
      <c r="D29387" s="57" t="s">
        <v>67140</v>
      </c>
    </row>
    <row r="29388" spans="1:4">
      <c r="A29388" s="57" t="s">
        <v>67132</v>
      </c>
      <c r="B29388" s="57"/>
      <c r="C29388" s="57" t="s">
        <v>67141</v>
      </c>
      <c r="D29388" s="57" t="s">
        <v>67142</v>
      </c>
    </row>
    <row r="29389" spans="1:4">
      <c r="A29389" s="57" t="s">
        <v>67132</v>
      </c>
      <c r="B29389" s="57"/>
      <c r="C29389" s="57" t="s">
        <v>67143</v>
      </c>
      <c r="D29389" s="57" t="s">
        <v>67144</v>
      </c>
    </row>
    <row r="29390" spans="1:4">
      <c r="A29390" s="57" t="s">
        <v>67132</v>
      </c>
      <c r="B29390" s="57"/>
      <c r="C29390" s="57" t="s">
        <v>67145</v>
      </c>
      <c r="D29390" s="57" t="s">
        <v>67146</v>
      </c>
    </row>
    <row r="29391" spans="1:4">
      <c r="A29391" s="57" t="s">
        <v>67147</v>
      </c>
      <c r="B29391" s="57" t="s">
        <v>12940</v>
      </c>
      <c r="C29391" s="57" t="s">
        <v>67148</v>
      </c>
      <c r="D29391" s="57" t="s">
        <v>67149</v>
      </c>
    </row>
    <row r="29392" spans="1:4">
      <c r="A29392" s="57" t="s">
        <v>67150</v>
      </c>
      <c r="B29392" s="57" t="s">
        <v>12940</v>
      </c>
      <c r="C29392" s="57" t="s">
        <v>67151</v>
      </c>
      <c r="D29392" s="57" t="s">
        <v>67152</v>
      </c>
    </row>
    <row r="29393" spans="1:4">
      <c r="A29393" s="57" t="s">
        <v>67153</v>
      </c>
      <c r="B29393" s="57" t="s">
        <v>12940</v>
      </c>
      <c r="C29393" s="57" t="s">
        <v>67154</v>
      </c>
      <c r="D29393" s="57" t="s">
        <v>67155</v>
      </c>
    </row>
    <row r="29394" spans="1:4">
      <c r="A29394" s="57" t="s">
        <v>67156</v>
      </c>
      <c r="B29394" s="57" t="s">
        <v>12940</v>
      </c>
      <c r="C29394" s="57" t="s">
        <v>67157</v>
      </c>
      <c r="D29394" s="57" t="s">
        <v>67158</v>
      </c>
    </row>
    <row r="29395" spans="1:4">
      <c r="A29395" s="57" t="s">
        <v>67156</v>
      </c>
      <c r="B29395" s="57"/>
      <c r="C29395" s="57" t="s">
        <v>67159</v>
      </c>
      <c r="D29395" s="57" t="s">
        <v>67160</v>
      </c>
    </row>
    <row r="29396" spans="1:4">
      <c r="A29396" s="57" t="s">
        <v>67156</v>
      </c>
      <c r="B29396" s="57"/>
      <c r="C29396" s="57" t="s">
        <v>67161</v>
      </c>
      <c r="D29396" s="57" t="s">
        <v>60747</v>
      </c>
    </row>
    <row r="29397" spans="1:4">
      <c r="A29397" s="57" t="s">
        <v>67162</v>
      </c>
      <c r="B29397" s="57" t="s">
        <v>12940</v>
      </c>
      <c r="C29397" s="57" t="s">
        <v>67163</v>
      </c>
      <c r="D29397" s="57" t="s">
        <v>67164</v>
      </c>
    </row>
    <row r="29398" spans="1:4">
      <c r="A29398" s="57" t="s">
        <v>67165</v>
      </c>
      <c r="B29398" s="57" t="s">
        <v>12940</v>
      </c>
      <c r="C29398" s="57" t="s">
        <v>67166</v>
      </c>
      <c r="D29398" s="57" t="s">
        <v>67167</v>
      </c>
    </row>
    <row r="29399" spans="1:4">
      <c r="A29399" s="57" t="s">
        <v>67168</v>
      </c>
      <c r="B29399" s="57" t="s">
        <v>12940</v>
      </c>
      <c r="C29399" s="57" t="s">
        <v>67169</v>
      </c>
      <c r="D29399" s="57" t="s">
        <v>67170</v>
      </c>
    </row>
    <row r="29400" spans="1:4">
      <c r="A29400" s="57" t="s">
        <v>67171</v>
      </c>
      <c r="B29400" s="57" t="s">
        <v>12940</v>
      </c>
      <c r="C29400" s="57" t="s">
        <v>67172</v>
      </c>
      <c r="D29400" s="57" t="s">
        <v>67173</v>
      </c>
    </row>
    <row r="29401" spans="1:4">
      <c r="A29401" s="57" t="s">
        <v>67171</v>
      </c>
      <c r="B29401" s="57"/>
      <c r="C29401" s="57" t="s">
        <v>67174</v>
      </c>
      <c r="D29401" s="57" t="s">
        <v>67175</v>
      </c>
    </row>
    <row r="29402" spans="1:4">
      <c r="A29402" s="57" t="s">
        <v>67171</v>
      </c>
      <c r="B29402" s="57"/>
      <c r="C29402" s="57" t="s">
        <v>67176</v>
      </c>
      <c r="D29402" s="57" t="s">
        <v>67177</v>
      </c>
    </row>
    <row r="29403" spans="1:4">
      <c r="A29403" s="57" t="s">
        <v>67171</v>
      </c>
      <c r="B29403" s="57"/>
      <c r="C29403" s="57" t="s">
        <v>67178</v>
      </c>
      <c r="D29403" s="57" t="s">
        <v>67179</v>
      </c>
    </row>
    <row r="29404" spans="1:4">
      <c r="A29404" s="57" t="s">
        <v>67171</v>
      </c>
      <c r="B29404" s="57"/>
      <c r="C29404" s="57" t="s">
        <v>67180</v>
      </c>
      <c r="D29404" s="57" t="s">
        <v>67179</v>
      </c>
    </row>
    <row r="29405" spans="1:4">
      <c r="A29405" s="57" t="s">
        <v>67171</v>
      </c>
      <c r="B29405" s="57"/>
      <c r="C29405" s="57" t="s">
        <v>67181</v>
      </c>
      <c r="D29405" s="57" t="s">
        <v>67179</v>
      </c>
    </row>
    <row r="29406" spans="1:4">
      <c r="A29406" s="57" t="s">
        <v>67182</v>
      </c>
      <c r="B29406" s="57" t="s">
        <v>12940</v>
      </c>
      <c r="C29406" s="57" t="s">
        <v>67183</v>
      </c>
      <c r="D29406" s="57" t="s">
        <v>67184</v>
      </c>
    </row>
    <row r="29407" spans="1:4">
      <c r="A29407" s="57" t="s">
        <v>67185</v>
      </c>
      <c r="B29407" s="57" t="s">
        <v>12940</v>
      </c>
      <c r="C29407" s="57" t="s">
        <v>67186</v>
      </c>
      <c r="D29407" s="57" t="s">
        <v>67187</v>
      </c>
    </row>
    <row r="29408" spans="1:4">
      <c r="A29408" s="57" t="s">
        <v>67188</v>
      </c>
      <c r="B29408" s="57" t="s">
        <v>12940</v>
      </c>
      <c r="C29408" s="57" t="s">
        <v>67189</v>
      </c>
      <c r="D29408" s="57" t="s">
        <v>67190</v>
      </c>
    </row>
    <row r="29409" spans="1:4">
      <c r="A29409" s="57" t="s">
        <v>67191</v>
      </c>
      <c r="B29409" s="57" t="s">
        <v>12940</v>
      </c>
      <c r="C29409" s="57" t="s">
        <v>67192</v>
      </c>
      <c r="D29409" s="57" t="s">
        <v>19034</v>
      </c>
    </row>
    <row r="29410" spans="1:4">
      <c r="A29410" s="57" t="s">
        <v>67193</v>
      </c>
      <c r="B29410" s="57" t="s">
        <v>12940</v>
      </c>
      <c r="C29410" s="57" t="s">
        <v>67194</v>
      </c>
      <c r="D29410" s="57" t="s">
        <v>67195</v>
      </c>
    </row>
    <row r="29411" spans="1:4">
      <c r="A29411" s="57" t="s">
        <v>67193</v>
      </c>
      <c r="B29411" s="57"/>
      <c r="C29411" s="57" t="s">
        <v>75976</v>
      </c>
      <c r="D29411" s="57" t="s">
        <v>75977</v>
      </c>
    </row>
    <row r="29412" spans="1:4">
      <c r="A29412" s="57" t="s">
        <v>67196</v>
      </c>
      <c r="B29412" s="57" t="s">
        <v>12940</v>
      </c>
      <c r="C29412" s="57" t="s">
        <v>67197</v>
      </c>
      <c r="D29412" s="57" t="s">
        <v>67198</v>
      </c>
    </row>
    <row r="29413" spans="1:4">
      <c r="A29413" s="57" t="s">
        <v>67199</v>
      </c>
      <c r="B29413" s="57" t="s">
        <v>12940</v>
      </c>
      <c r="C29413" s="57" t="s">
        <v>67200</v>
      </c>
      <c r="D29413" s="57" t="s">
        <v>67201</v>
      </c>
    </row>
    <row r="29414" spans="1:4">
      <c r="A29414" s="57" t="s">
        <v>67199</v>
      </c>
      <c r="B29414" s="57"/>
      <c r="C29414" s="57" t="s">
        <v>67202</v>
      </c>
      <c r="D29414" s="57" t="s">
        <v>67203</v>
      </c>
    </row>
    <row r="29415" spans="1:4">
      <c r="A29415" s="57" t="s">
        <v>67199</v>
      </c>
      <c r="B29415" s="57"/>
      <c r="C29415" s="57" t="s">
        <v>67204</v>
      </c>
      <c r="D29415" s="57" t="s">
        <v>67205</v>
      </c>
    </row>
    <row r="29416" spans="1:4">
      <c r="A29416" s="57" t="s">
        <v>67199</v>
      </c>
      <c r="B29416" s="57"/>
      <c r="C29416" s="57" t="s">
        <v>67206</v>
      </c>
      <c r="D29416" s="57" t="s">
        <v>67207</v>
      </c>
    </row>
    <row r="29417" spans="1:4">
      <c r="A29417" s="57" t="s">
        <v>67208</v>
      </c>
      <c r="B29417" s="57" t="s">
        <v>12940</v>
      </c>
      <c r="C29417" s="57" t="s">
        <v>67209</v>
      </c>
      <c r="D29417" s="57" t="s">
        <v>67210</v>
      </c>
    </row>
    <row r="29418" spans="1:4">
      <c r="A29418" s="57" t="s">
        <v>67208</v>
      </c>
      <c r="B29418" s="57"/>
      <c r="C29418" s="57" t="s">
        <v>75978</v>
      </c>
      <c r="D29418" s="57" t="s">
        <v>75979</v>
      </c>
    </row>
    <row r="29419" spans="1:4">
      <c r="A29419" s="57" t="s">
        <v>67208</v>
      </c>
      <c r="B29419" s="57"/>
      <c r="C29419" s="57" t="s">
        <v>75980</v>
      </c>
      <c r="D29419" s="57" t="s">
        <v>75981</v>
      </c>
    </row>
    <row r="29420" spans="1:4">
      <c r="A29420" s="57" t="s">
        <v>67211</v>
      </c>
      <c r="B29420" s="57" t="s">
        <v>12940</v>
      </c>
      <c r="C29420" s="57" t="s">
        <v>67212</v>
      </c>
      <c r="D29420" s="57" t="s">
        <v>19034</v>
      </c>
    </row>
    <row r="29421" spans="1:4">
      <c r="A29421" s="57" t="s">
        <v>67213</v>
      </c>
      <c r="B29421" s="57" t="s">
        <v>12940</v>
      </c>
      <c r="C29421" s="57" t="s">
        <v>67214</v>
      </c>
      <c r="D29421" s="57" t="s">
        <v>67215</v>
      </c>
    </row>
    <row r="29422" spans="1:4">
      <c r="A29422" s="57" t="s">
        <v>67216</v>
      </c>
      <c r="B29422" s="57" t="s">
        <v>12940</v>
      </c>
      <c r="C29422" s="57" t="s">
        <v>67217</v>
      </c>
      <c r="D29422" s="57" t="s">
        <v>67218</v>
      </c>
    </row>
    <row r="29423" spans="1:4">
      <c r="A29423" s="57" t="s">
        <v>17853</v>
      </c>
      <c r="B29423" s="57" t="s">
        <v>16266</v>
      </c>
      <c r="C29423" s="57" t="s">
        <v>17854</v>
      </c>
      <c r="D29423" s="57" t="s">
        <v>17855</v>
      </c>
    </row>
    <row r="29424" spans="1:4">
      <c r="A29424" s="57" t="s">
        <v>67219</v>
      </c>
      <c r="B29424" s="57" t="s">
        <v>12940</v>
      </c>
      <c r="C29424" s="57" t="s">
        <v>67220</v>
      </c>
      <c r="D29424" s="57" t="s">
        <v>67221</v>
      </c>
    </row>
    <row r="29425" spans="1:4">
      <c r="A29425" s="57" t="s">
        <v>67222</v>
      </c>
      <c r="B29425" s="57" t="s">
        <v>12940</v>
      </c>
      <c r="C29425" s="57" t="s">
        <v>67223</v>
      </c>
      <c r="D29425" s="57" t="s">
        <v>67224</v>
      </c>
    </row>
    <row r="29426" spans="1:4">
      <c r="A29426" s="57" t="s">
        <v>67225</v>
      </c>
      <c r="B29426" s="57" t="s">
        <v>12940</v>
      </c>
      <c r="C29426" s="57" t="s">
        <v>67226</v>
      </c>
      <c r="D29426" s="57" t="s">
        <v>67227</v>
      </c>
    </row>
    <row r="29427" spans="1:4">
      <c r="A29427" s="57" t="s">
        <v>17856</v>
      </c>
      <c r="B29427" s="57" t="s">
        <v>16253</v>
      </c>
      <c r="C29427" s="57" t="s">
        <v>17857</v>
      </c>
      <c r="D29427" s="57" t="s">
        <v>17858</v>
      </c>
    </row>
    <row r="29428" spans="1:4">
      <c r="A29428" s="57" t="s">
        <v>17859</v>
      </c>
      <c r="B29428" s="57" t="s">
        <v>16256</v>
      </c>
      <c r="C29428" s="57" t="s">
        <v>17860</v>
      </c>
      <c r="D29428" s="57" t="s">
        <v>17861</v>
      </c>
    </row>
    <row r="29429" spans="1:4">
      <c r="A29429" s="57" t="s">
        <v>17862</v>
      </c>
      <c r="B29429" s="57" t="s">
        <v>16360</v>
      </c>
      <c r="C29429" s="57" t="s">
        <v>17863</v>
      </c>
      <c r="D29429" s="57" t="s">
        <v>17864</v>
      </c>
    </row>
    <row r="29430" spans="1:4">
      <c r="A29430" s="57" t="s">
        <v>17865</v>
      </c>
      <c r="B29430" s="57" t="s">
        <v>16476</v>
      </c>
      <c r="C29430" s="57" t="s">
        <v>17866</v>
      </c>
      <c r="D29430" s="57" t="s">
        <v>17867</v>
      </c>
    </row>
    <row r="29431" spans="1:4">
      <c r="A29431" s="57" t="s">
        <v>17868</v>
      </c>
      <c r="B29431" s="57" t="s">
        <v>16354</v>
      </c>
      <c r="C29431" s="57" t="s">
        <v>17869</v>
      </c>
      <c r="D29431" s="57" t="s">
        <v>17870</v>
      </c>
    </row>
    <row r="29432" spans="1:4">
      <c r="A29432" s="57" t="s">
        <v>17871</v>
      </c>
      <c r="B29432" s="57" t="s">
        <v>16338</v>
      </c>
      <c r="C29432" s="57" t="s">
        <v>17872</v>
      </c>
      <c r="D29432" s="57" t="s">
        <v>17873</v>
      </c>
    </row>
    <row r="29433" spans="1:4">
      <c r="A29433" s="57" t="s">
        <v>67228</v>
      </c>
      <c r="B29433" s="57" t="s">
        <v>12940</v>
      </c>
      <c r="C29433" s="57" t="s">
        <v>67229</v>
      </c>
      <c r="D29433" s="57" t="s">
        <v>67230</v>
      </c>
    </row>
    <row r="29434" spans="1:4">
      <c r="A29434" s="57" t="s">
        <v>67228</v>
      </c>
      <c r="B29434" s="57"/>
      <c r="C29434" s="57" t="s">
        <v>67231</v>
      </c>
      <c r="D29434" s="57" t="s">
        <v>67232</v>
      </c>
    </row>
    <row r="29435" spans="1:4">
      <c r="A29435" s="57" t="s">
        <v>67233</v>
      </c>
      <c r="B29435" s="57" t="s">
        <v>12940</v>
      </c>
      <c r="C29435" s="57" t="s">
        <v>67234</v>
      </c>
      <c r="D29435" s="57" t="s">
        <v>67235</v>
      </c>
    </row>
    <row r="29436" spans="1:4">
      <c r="A29436" s="57" t="s">
        <v>67236</v>
      </c>
      <c r="B29436" s="57" t="s">
        <v>12940</v>
      </c>
      <c r="C29436" s="57" t="s">
        <v>67237</v>
      </c>
      <c r="D29436" s="57" t="s">
        <v>67238</v>
      </c>
    </row>
    <row r="29437" spans="1:4">
      <c r="A29437" s="57" t="s">
        <v>67239</v>
      </c>
      <c r="B29437" s="57" t="s">
        <v>12940</v>
      </c>
      <c r="C29437" s="57" t="s">
        <v>67240</v>
      </c>
      <c r="D29437" s="57" t="s">
        <v>67241</v>
      </c>
    </row>
    <row r="29438" spans="1:4">
      <c r="A29438" s="57" t="s">
        <v>67242</v>
      </c>
      <c r="B29438" s="57" t="s">
        <v>12940</v>
      </c>
      <c r="C29438" s="57" t="s">
        <v>67243</v>
      </c>
      <c r="D29438" s="57" t="s">
        <v>67244</v>
      </c>
    </row>
    <row r="29439" spans="1:4">
      <c r="A29439" s="57" t="s">
        <v>17874</v>
      </c>
      <c r="B29439" s="57" t="s">
        <v>16229</v>
      </c>
      <c r="C29439" s="57" t="s">
        <v>17875</v>
      </c>
      <c r="D29439" s="57" t="s">
        <v>17876</v>
      </c>
    </row>
    <row r="29440" spans="1:4">
      <c r="A29440" s="57" t="s">
        <v>75982</v>
      </c>
      <c r="B29440" s="57" t="s">
        <v>12940</v>
      </c>
      <c r="C29440" s="57" t="s">
        <v>67245</v>
      </c>
      <c r="D29440" s="57" t="s">
        <v>75983</v>
      </c>
    </row>
    <row r="29441" spans="1:4">
      <c r="A29441" s="57" t="s">
        <v>67246</v>
      </c>
      <c r="B29441" s="57" t="s">
        <v>12940</v>
      </c>
      <c r="C29441" s="57" t="s">
        <v>67247</v>
      </c>
      <c r="D29441" s="57" t="s">
        <v>67248</v>
      </c>
    </row>
    <row r="29442" spans="1:4">
      <c r="A29442" s="57" t="s">
        <v>67246</v>
      </c>
      <c r="B29442" s="57"/>
      <c r="C29442" s="57" t="s">
        <v>67249</v>
      </c>
      <c r="D29442" s="57" t="s">
        <v>67250</v>
      </c>
    </row>
    <row r="29443" spans="1:4">
      <c r="A29443" s="57" t="s">
        <v>67246</v>
      </c>
      <c r="B29443" s="57"/>
      <c r="C29443" s="57" t="s">
        <v>67251</v>
      </c>
      <c r="D29443" s="57" t="s">
        <v>67252</v>
      </c>
    </row>
    <row r="29444" spans="1:4">
      <c r="A29444" s="57" t="s">
        <v>67246</v>
      </c>
      <c r="B29444" s="57"/>
      <c r="C29444" s="57" t="s">
        <v>67253</v>
      </c>
      <c r="D29444" s="57" t="s">
        <v>67254</v>
      </c>
    </row>
    <row r="29445" spans="1:4">
      <c r="A29445" s="57" t="s">
        <v>67255</v>
      </c>
      <c r="B29445" s="57" t="s">
        <v>12940</v>
      </c>
      <c r="C29445" s="57" t="s">
        <v>67256</v>
      </c>
      <c r="D29445" s="57" t="s">
        <v>67257</v>
      </c>
    </row>
    <row r="29446" spans="1:4">
      <c r="A29446" s="57" t="s">
        <v>67255</v>
      </c>
      <c r="B29446" s="57"/>
      <c r="C29446" s="57" t="s">
        <v>67258</v>
      </c>
      <c r="D29446" s="57" t="s">
        <v>67259</v>
      </c>
    </row>
    <row r="29447" spans="1:4">
      <c r="A29447" s="57" t="s">
        <v>17877</v>
      </c>
      <c r="B29447" s="57" t="s">
        <v>16234</v>
      </c>
      <c r="C29447" s="57" t="s">
        <v>17878</v>
      </c>
      <c r="D29447" s="57" t="s">
        <v>17879</v>
      </c>
    </row>
    <row r="29448" spans="1:4">
      <c r="A29448" s="57" t="s">
        <v>17880</v>
      </c>
      <c r="B29448" s="57" t="s">
        <v>16332</v>
      </c>
      <c r="C29448" s="57" t="s">
        <v>17881</v>
      </c>
      <c r="D29448" s="57" t="s">
        <v>17882</v>
      </c>
    </row>
    <row r="29449" spans="1:4">
      <c r="A29449" s="57" t="s">
        <v>17883</v>
      </c>
      <c r="B29449" s="57" t="s">
        <v>16445</v>
      </c>
      <c r="C29449" s="57" t="s">
        <v>17884</v>
      </c>
      <c r="D29449" s="57" t="s">
        <v>17885</v>
      </c>
    </row>
    <row r="29450" spans="1:4">
      <c r="A29450" s="57" t="s">
        <v>17886</v>
      </c>
      <c r="B29450" s="57" t="s">
        <v>16425</v>
      </c>
      <c r="C29450" s="57" t="s">
        <v>17887</v>
      </c>
      <c r="D29450" s="57" t="s">
        <v>17888</v>
      </c>
    </row>
    <row r="29451" spans="1:4">
      <c r="A29451" s="57" t="s">
        <v>17886</v>
      </c>
      <c r="B29451" s="57" t="s">
        <v>16425</v>
      </c>
      <c r="C29451" s="57" t="s">
        <v>77660</v>
      </c>
      <c r="D29451" s="57" t="s">
        <v>77661</v>
      </c>
    </row>
    <row r="29452" spans="1:4">
      <c r="A29452" s="57" t="s">
        <v>17889</v>
      </c>
      <c r="B29452" s="57" t="s">
        <v>16460</v>
      </c>
      <c r="C29452" s="57" t="s">
        <v>17890</v>
      </c>
      <c r="D29452" s="57" t="s">
        <v>17891</v>
      </c>
    </row>
    <row r="29453" spans="1:4">
      <c r="A29453" s="57" t="s">
        <v>17889</v>
      </c>
      <c r="B29453" s="57" t="s">
        <v>16460</v>
      </c>
      <c r="C29453" s="57" t="s">
        <v>77662</v>
      </c>
      <c r="D29453" s="57" t="s">
        <v>77663</v>
      </c>
    </row>
    <row r="29454" spans="1:4">
      <c r="A29454" s="57" t="s">
        <v>17892</v>
      </c>
      <c r="B29454" s="57" t="s">
        <v>16238</v>
      </c>
      <c r="C29454" s="57" t="s">
        <v>17893</v>
      </c>
      <c r="D29454" s="57" t="s">
        <v>17894</v>
      </c>
    </row>
    <row r="29455" spans="1:4">
      <c r="A29455" s="57" t="s">
        <v>17895</v>
      </c>
      <c r="B29455" s="57" t="s">
        <v>16251</v>
      </c>
      <c r="C29455" s="57" t="s">
        <v>17896</v>
      </c>
      <c r="D29455" s="57" t="s">
        <v>17897</v>
      </c>
    </row>
    <row r="29456" spans="1:4">
      <c r="A29456" s="57" t="s">
        <v>67260</v>
      </c>
      <c r="B29456" s="57" t="s">
        <v>12940</v>
      </c>
      <c r="C29456" s="57" t="s">
        <v>67261</v>
      </c>
      <c r="D29456" s="57" t="s">
        <v>67262</v>
      </c>
    </row>
    <row r="29457" spans="1:4">
      <c r="A29457" s="57" t="s">
        <v>67263</v>
      </c>
      <c r="B29457" s="57" t="s">
        <v>12940</v>
      </c>
      <c r="C29457" s="57" t="s">
        <v>67264</v>
      </c>
      <c r="D29457" s="57" t="s">
        <v>67265</v>
      </c>
    </row>
    <row r="29458" spans="1:4">
      <c r="A29458" s="57" t="s">
        <v>67266</v>
      </c>
      <c r="B29458" s="57" t="s">
        <v>12940</v>
      </c>
      <c r="C29458" s="57" t="s">
        <v>67267</v>
      </c>
      <c r="D29458" s="57" t="s">
        <v>67268</v>
      </c>
    </row>
    <row r="29459" spans="1:4">
      <c r="A29459" s="57" t="s">
        <v>67269</v>
      </c>
      <c r="B29459" s="57" t="s">
        <v>12940</v>
      </c>
      <c r="C29459" s="57" t="s">
        <v>67270</v>
      </c>
      <c r="D29459" s="57" t="s">
        <v>48574</v>
      </c>
    </row>
    <row r="29460" spans="1:4">
      <c r="A29460" s="57" t="s">
        <v>67271</v>
      </c>
      <c r="B29460" s="57" t="s">
        <v>12940</v>
      </c>
      <c r="C29460" s="57" t="s">
        <v>67272</v>
      </c>
      <c r="D29460" s="57" t="s">
        <v>67273</v>
      </c>
    </row>
    <row r="29461" spans="1:4">
      <c r="A29461" s="57" t="s">
        <v>67274</v>
      </c>
      <c r="B29461" s="57" t="s">
        <v>12940</v>
      </c>
      <c r="C29461" s="57" t="s">
        <v>67275</v>
      </c>
      <c r="D29461" s="57" t="s">
        <v>67276</v>
      </c>
    </row>
    <row r="29462" spans="1:4">
      <c r="A29462" s="57" t="s">
        <v>67277</v>
      </c>
      <c r="B29462" s="57" t="s">
        <v>12940</v>
      </c>
      <c r="C29462" s="57" t="s">
        <v>67278</v>
      </c>
      <c r="D29462" s="57" t="s">
        <v>67279</v>
      </c>
    </row>
    <row r="29463" spans="1:4">
      <c r="A29463" s="57" t="s">
        <v>67280</v>
      </c>
      <c r="B29463" s="57" t="s">
        <v>12940</v>
      </c>
      <c r="C29463" s="57" t="s">
        <v>67281</v>
      </c>
      <c r="D29463" s="57" t="s">
        <v>67282</v>
      </c>
    </row>
    <row r="29464" spans="1:4">
      <c r="A29464" s="57" t="s">
        <v>67283</v>
      </c>
      <c r="B29464" s="57" t="s">
        <v>12940</v>
      </c>
      <c r="C29464" s="57" t="s">
        <v>67284</v>
      </c>
      <c r="D29464" s="57" t="s">
        <v>67285</v>
      </c>
    </row>
    <row r="29465" spans="1:4">
      <c r="A29465" s="57" t="s">
        <v>67286</v>
      </c>
      <c r="B29465" s="57" t="s">
        <v>12940</v>
      </c>
      <c r="C29465" s="57" t="s">
        <v>67287</v>
      </c>
      <c r="D29465" s="57" t="s">
        <v>67288</v>
      </c>
    </row>
    <row r="29466" spans="1:4">
      <c r="A29466" s="57" t="s">
        <v>17898</v>
      </c>
      <c r="B29466" s="57" t="s">
        <v>16349</v>
      </c>
      <c r="C29466" s="57" t="s">
        <v>17899</v>
      </c>
      <c r="D29466" s="57" t="s">
        <v>17900</v>
      </c>
    </row>
    <row r="29467" spans="1:4">
      <c r="A29467" s="57" t="s">
        <v>67289</v>
      </c>
      <c r="B29467" s="57" t="s">
        <v>12940</v>
      </c>
      <c r="C29467" s="57" t="s">
        <v>67290</v>
      </c>
      <c r="D29467" s="57" t="s">
        <v>67291</v>
      </c>
    </row>
    <row r="29468" spans="1:4">
      <c r="A29468" s="57" t="s">
        <v>67292</v>
      </c>
      <c r="B29468" s="57" t="s">
        <v>12940</v>
      </c>
      <c r="C29468" s="57" t="s">
        <v>67293</v>
      </c>
      <c r="D29468" s="57" t="s">
        <v>67294</v>
      </c>
    </row>
    <row r="29469" spans="1:4">
      <c r="A29469" s="57" t="s">
        <v>67295</v>
      </c>
      <c r="B29469" s="57" t="s">
        <v>12940</v>
      </c>
      <c r="C29469" s="57" t="s">
        <v>67296</v>
      </c>
      <c r="D29469" s="57" t="s">
        <v>67297</v>
      </c>
    </row>
    <row r="29470" spans="1:4">
      <c r="A29470" s="57" t="s">
        <v>67298</v>
      </c>
      <c r="B29470" s="57" t="s">
        <v>12940</v>
      </c>
      <c r="C29470" s="57" t="s">
        <v>67299</v>
      </c>
      <c r="D29470" s="57" t="s">
        <v>67300</v>
      </c>
    </row>
    <row r="29471" spans="1:4">
      <c r="A29471" s="57" t="s">
        <v>67301</v>
      </c>
      <c r="B29471" s="57" t="s">
        <v>12940</v>
      </c>
      <c r="C29471" s="57" t="s">
        <v>67302</v>
      </c>
      <c r="D29471" s="57" t="s">
        <v>67303</v>
      </c>
    </row>
    <row r="29472" spans="1:4">
      <c r="A29472" s="57" t="s">
        <v>67301</v>
      </c>
      <c r="B29472" s="57"/>
      <c r="C29472" s="57" t="s">
        <v>67304</v>
      </c>
      <c r="D29472" s="57" t="s">
        <v>67303</v>
      </c>
    </row>
    <row r="29473" spans="1:4">
      <c r="A29473" s="57" t="s">
        <v>67305</v>
      </c>
      <c r="B29473" s="57" t="s">
        <v>12940</v>
      </c>
      <c r="C29473" s="57" t="s">
        <v>67306</v>
      </c>
      <c r="D29473" s="57" t="s">
        <v>67307</v>
      </c>
    </row>
    <row r="29474" spans="1:4">
      <c r="A29474" s="57" t="s">
        <v>67305</v>
      </c>
      <c r="B29474" s="57"/>
      <c r="C29474" s="57" t="s">
        <v>75984</v>
      </c>
      <c r="D29474" s="57" t="s">
        <v>75985</v>
      </c>
    </row>
    <row r="29475" spans="1:4">
      <c r="A29475" s="57" t="s">
        <v>67308</v>
      </c>
      <c r="B29475" s="57" t="s">
        <v>12940</v>
      </c>
      <c r="C29475" s="57" t="s">
        <v>67309</v>
      </c>
      <c r="D29475" s="57" t="s">
        <v>19034</v>
      </c>
    </row>
    <row r="29476" spans="1:4">
      <c r="A29476" s="57" t="s">
        <v>67310</v>
      </c>
      <c r="B29476" s="57" t="s">
        <v>12940</v>
      </c>
      <c r="C29476" s="57" t="s">
        <v>67311</v>
      </c>
      <c r="D29476" s="57" t="s">
        <v>67312</v>
      </c>
    </row>
    <row r="29477" spans="1:4">
      <c r="A29477" s="57" t="s">
        <v>67313</v>
      </c>
      <c r="B29477" s="57" t="s">
        <v>12940</v>
      </c>
      <c r="C29477" s="57" t="s">
        <v>67314</v>
      </c>
      <c r="D29477" s="57" t="s">
        <v>67315</v>
      </c>
    </row>
    <row r="29478" spans="1:4">
      <c r="A29478" s="57" t="s">
        <v>67316</v>
      </c>
      <c r="B29478" s="57" t="s">
        <v>12940</v>
      </c>
      <c r="C29478" s="57" t="s">
        <v>67317</v>
      </c>
      <c r="D29478" s="57" t="s">
        <v>67318</v>
      </c>
    </row>
    <row r="29479" spans="1:4">
      <c r="A29479" s="57" t="s">
        <v>67319</v>
      </c>
      <c r="B29479" s="57" t="s">
        <v>12940</v>
      </c>
      <c r="C29479" s="57" t="s">
        <v>67320</v>
      </c>
      <c r="D29479" s="57" t="s">
        <v>67321</v>
      </c>
    </row>
    <row r="29480" spans="1:4">
      <c r="A29480" s="57" t="s">
        <v>67322</v>
      </c>
      <c r="B29480" s="57" t="s">
        <v>12940</v>
      </c>
      <c r="C29480" s="57" t="s">
        <v>67323</v>
      </c>
      <c r="D29480" s="57" t="s">
        <v>67324</v>
      </c>
    </row>
    <row r="29481" spans="1:4">
      <c r="A29481" s="57" t="s">
        <v>67325</v>
      </c>
      <c r="B29481" s="57" t="s">
        <v>12940</v>
      </c>
      <c r="C29481" s="57" t="s">
        <v>67326</v>
      </c>
      <c r="D29481" s="57" t="s">
        <v>67327</v>
      </c>
    </row>
    <row r="29482" spans="1:4">
      <c r="A29482" s="57" t="s">
        <v>67328</v>
      </c>
      <c r="B29482" s="57" t="s">
        <v>12940</v>
      </c>
      <c r="C29482" s="57" t="s">
        <v>67329</v>
      </c>
      <c r="D29482" s="57" t="s">
        <v>67330</v>
      </c>
    </row>
    <row r="29483" spans="1:4">
      <c r="A29483" s="57" t="s">
        <v>67331</v>
      </c>
      <c r="B29483" s="57" t="s">
        <v>12940</v>
      </c>
      <c r="C29483" s="57" t="s">
        <v>67332</v>
      </c>
      <c r="D29483" s="57" t="s">
        <v>67333</v>
      </c>
    </row>
    <row r="29484" spans="1:4">
      <c r="A29484" s="57" t="s">
        <v>67334</v>
      </c>
      <c r="B29484" s="57" t="s">
        <v>12940</v>
      </c>
      <c r="C29484" s="57" t="s">
        <v>67335</v>
      </c>
      <c r="D29484" s="57" t="s">
        <v>67336</v>
      </c>
    </row>
    <row r="29485" spans="1:4">
      <c r="A29485" s="57" t="s">
        <v>17901</v>
      </c>
      <c r="B29485" s="57" t="s">
        <v>16299</v>
      </c>
      <c r="C29485" s="57" t="s">
        <v>17902</v>
      </c>
      <c r="D29485" s="57" t="s">
        <v>17903</v>
      </c>
    </row>
    <row r="29486" spans="1:4">
      <c r="A29486" s="57" t="s">
        <v>67337</v>
      </c>
      <c r="B29486" s="57" t="s">
        <v>12940</v>
      </c>
      <c r="C29486" s="57" t="s">
        <v>67338</v>
      </c>
      <c r="D29486" s="57" t="s">
        <v>67339</v>
      </c>
    </row>
    <row r="29487" spans="1:4">
      <c r="A29487" s="57" t="s">
        <v>67337</v>
      </c>
      <c r="B29487" s="57"/>
      <c r="C29487" s="57" t="s">
        <v>67340</v>
      </c>
      <c r="D29487" s="57" t="s">
        <v>67341</v>
      </c>
    </row>
    <row r="29488" spans="1:4">
      <c r="A29488" s="57" t="s">
        <v>67337</v>
      </c>
      <c r="B29488" s="57"/>
      <c r="C29488" s="57" t="s">
        <v>67342</v>
      </c>
      <c r="D29488" s="57" t="s">
        <v>67343</v>
      </c>
    </row>
    <row r="29489" spans="1:4">
      <c r="A29489" s="57" t="s">
        <v>67337</v>
      </c>
      <c r="B29489" s="57"/>
      <c r="C29489" s="57" t="s">
        <v>67344</v>
      </c>
      <c r="D29489" s="57" t="s">
        <v>67345</v>
      </c>
    </row>
    <row r="29490" spans="1:4">
      <c r="A29490" s="57" t="s">
        <v>67346</v>
      </c>
      <c r="B29490" s="57" t="s">
        <v>12940</v>
      </c>
      <c r="C29490" s="57" t="s">
        <v>67347</v>
      </c>
      <c r="D29490" s="57" t="s">
        <v>67348</v>
      </c>
    </row>
    <row r="29491" spans="1:4">
      <c r="A29491" s="57" t="s">
        <v>67349</v>
      </c>
      <c r="B29491" s="57" t="s">
        <v>12940</v>
      </c>
      <c r="C29491" s="57" t="s">
        <v>67350</v>
      </c>
      <c r="D29491" s="57" t="s">
        <v>67351</v>
      </c>
    </row>
    <row r="29492" spans="1:4">
      <c r="A29492" s="57" t="s">
        <v>67352</v>
      </c>
      <c r="B29492" s="57" t="s">
        <v>12940</v>
      </c>
      <c r="C29492" s="57" t="s">
        <v>67353</v>
      </c>
      <c r="D29492" s="57" t="s">
        <v>49379</v>
      </c>
    </row>
    <row r="29493" spans="1:4">
      <c r="A29493" s="57" t="s">
        <v>67354</v>
      </c>
      <c r="B29493" s="57" t="s">
        <v>12940</v>
      </c>
      <c r="C29493" s="57" t="s">
        <v>67355</v>
      </c>
      <c r="D29493" s="57" t="s">
        <v>67356</v>
      </c>
    </row>
    <row r="29494" spans="1:4">
      <c r="A29494" s="57" t="s">
        <v>67357</v>
      </c>
      <c r="B29494" s="57" t="s">
        <v>12940</v>
      </c>
      <c r="C29494" s="57" t="s">
        <v>67358</v>
      </c>
      <c r="D29494" s="57" t="s">
        <v>67359</v>
      </c>
    </row>
    <row r="29495" spans="1:4">
      <c r="A29495" s="57" t="s">
        <v>67357</v>
      </c>
      <c r="B29495" s="57"/>
      <c r="C29495" s="57" t="s">
        <v>67360</v>
      </c>
      <c r="D29495" s="57" t="s">
        <v>67361</v>
      </c>
    </row>
    <row r="29496" spans="1:4">
      <c r="A29496" s="57" t="s">
        <v>67362</v>
      </c>
      <c r="B29496" s="57" t="s">
        <v>12940</v>
      </c>
      <c r="C29496" s="57" t="s">
        <v>67363</v>
      </c>
      <c r="D29496" s="57" t="s">
        <v>67364</v>
      </c>
    </row>
    <row r="29497" spans="1:4">
      <c r="A29497" s="57" t="s">
        <v>67362</v>
      </c>
      <c r="B29497" s="57"/>
      <c r="C29497" s="57" t="s">
        <v>67365</v>
      </c>
      <c r="D29497" s="57" t="s">
        <v>67366</v>
      </c>
    </row>
    <row r="29498" spans="1:4">
      <c r="A29498" s="57" t="s">
        <v>67367</v>
      </c>
      <c r="B29498" s="57" t="s">
        <v>12940</v>
      </c>
      <c r="C29498" s="57" t="s">
        <v>67368</v>
      </c>
      <c r="D29498" s="57" t="s">
        <v>67369</v>
      </c>
    </row>
    <row r="29499" spans="1:4">
      <c r="A29499" s="57" t="s">
        <v>67367</v>
      </c>
      <c r="B29499" s="57"/>
      <c r="C29499" s="57" t="s">
        <v>67370</v>
      </c>
      <c r="D29499" s="57" t="s">
        <v>67371</v>
      </c>
    </row>
    <row r="29500" spans="1:4">
      <c r="A29500" s="57" t="s">
        <v>67372</v>
      </c>
      <c r="B29500" s="57" t="s">
        <v>12940</v>
      </c>
      <c r="C29500" s="57" t="s">
        <v>67373</v>
      </c>
      <c r="D29500" s="57" t="s">
        <v>67374</v>
      </c>
    </row>
    <row r="29501" spans="1:4">
      <c r="A29501" s="57" t="s">
        <v>67372</v>
      </c>
      <c r="B29501" s="57"/>
      <c r="C29501" s="57" t="s">
        <v>67375</v>
      </c>
      <c r="D29501" s="57" t="s">
        <v>67376</v>
      </c>
    </row>
    <row r="29502" spans="1:4">
      <c r="A29502" s="57" t="s">
        <v>67372</v>
      </c>
      <c r="B29502" s="57"/>
      <c r="C29502" s="57" t="s">
        <v>67377</v>
      </c>
      <c r="D29502" s="57" t="s">
        <v>67378</v>
      </c>
    </row>
    <row r="29503" spans="1:4">
      <c r="A29503" s="57" t="s">
        <v>67379</v>
      </c>
      <c r="B29503" s="57" t="s">
        <v>12940</v>
      </c>
      <c r="C29503" s="57" t="s">
        <v>67380</v>
      </c>
      <c r="D29503" s="57" t="s">
        <v>67381</v>
      </c>
    </row>
    <row r="29504" spans="1:4">
      <c r="A29504" s="57" t="s">
        <v>67379</v>
      </c>
      <c r="B29504" s="57"/>
      <c r="C29504" s="57" t="s">
        <v>67382</v>
      </c>
      <c r="D29504" s="57" t="s">
        <v>67381</v>
      </c>
    </row>
    <row r="29505" spans="1:4">
      <c r="A29505" s="57" t="s">
        <v>67383</v>
      </c>
      <c r="B29505" s="57" t="s">
        <v>12940</v>
      </c>
      <c r="C29505" s="57" t="s">
        <v>67384</v>
      </c>
      <c r="D29505" s="57" t="s">
        <v>67385</v>
      </c>
    </row>
    <row r="29506" spans="1:4">
      <c r="A29506" s="57" t="s">
        <v>67386</v>
      </c>
      <c r="B29506" s="57" t="s">
        <v>12940</v>
      </c>
      <c r="C29506" s="57" t="s">
        <v>67387</v>
      </c>
      <c r="D29506" s="57" t="s">
        <v>67388</v>
      </c>
    </row>
    <row r="29507" spans="1:4">
      <c r="A29507" s="57" t="s">
        <v>17904</v>
      </c>
      <c r="B29507" s="57" t="s">
        <v>16480</v>
      </c>
      <c r="C29507" s="57" t="s">
        <v>17905</v>
      </c>
      <c r="D29507" s="57" t="s">
        <v>17906</v>
      </c>
    </row>
    <row r="29508" spans="1:4">
      <c r="A29508" s="57" t="s">
        <v>67389</v>
      </c>
      <c r="B29508" s="57" t="s">
        <v>12940</v>
      </c>
      <c r="C29508" s="57" t="s">
        <v>67390</v>
      </c>
      <c r="D29508" s="57" t="s">
        <v>67391</v>
      </c>
    </row>
    <row r="29509" spans="1:4">
      <c r="A29509" s="57" t="s">
        <v>67392</v>
      </c>
      <c r="B29509" s="57" t="s">
        <v>12940</v>
      </c>
      <c r="C29509" s="57" t="s">
        <v>67393</v>
      </c>
      <c r="D29509" s="57" t="s">
        <v>46519</v>
      </c>
    </row>
    <row r="29510" spans="1:4">
      <c r="A29510" s="57" t="s">
        <v>67394</v>
      </c>
      <c r="B29510" s="57" t="s">
        <v>12940</v>
      </c>
      <c r="C29510" s="57" t="s">
        <v>67395</v>
      </c>
      <c r="D29510" s="57" t="s">
        <v>67396</v>
      </c>
    </row>
    <row r="29511" spans="1:4">
      <c r="A29511" s="57" t="s">
        <v>17907</v>
      </c>
      <c r="B29511" s="57" t="s">
        <v>16415</v>
      </c>
      <c r="C29511" s="57" t="s">
        <v>17908</v>
      </c>
      <c r="D29511" s="57" t="s">
        <v>17909</v>
      </c>
    </row>
    <row r="29512" spans="1:4">
      <c r="A29512" s="57" t="s">
        <v>17910</v>
      </c>
      <c r="B29512" s="57" t="s">
        <v>16302</v>
      </c>
      <c r="C29512" s="57" t="s">
        <v>17911</v>
      </c>
      <c r="D29512" s="57" t="s">
        <v>17912</v>
      </c>
    </row>
    <row r="29513" spans="1:4">
      <c r="A29513" s="57" t="s">
        <v>17913</v>
      </c>
      <c r="B29513" s="57" t="s">
        <v>16478</v>
      </c>
      <c r="C29513" s="57" t="s">
        <v>17914</v>
      </c>
      <c r="D29513" s="57" t="s">
        <v>17915</v>
      </c>
    </row>
    <row r="29514" spans="1:4">
      <c r="A29514" s="57" t="s">
        <v>17916</v>
      </c>
      <c r="B29514" s="57" t="s">
        <v>16427</v>
      </c>
      <c r="C29514" s="57" t="s">
        <v>17917</v>
      </c>
      <c r="D29514" s="57" t="s">
        <v>17918</v>
      </c>
    </row>
    <row r="29515" spans="1:4">
      <c r="A29515" s="57" t="s">
        <v>17919</v>
      </c>
      <c r="B29515" s="57" t="s">
        <v>16309</v>
      </c>
      <c r="C29515" s="57" t="s">
        <v>17920</v>
      </c>
      <c r="D29515" s="57" t="s">
        <v>17921</v>
      </c>
    </row>
    <row r="29516" spans="1:4">
      <c r="A29516" s="57" t="s">
        <v>17922</v>
      </c>
      <c r="B29516" s="57" t="s">
        <v>16384</v>
      </c>
      <c r="C29516" s="57" t="s">
        <v>17923</v>
      </c>
      <c r="D29516" s="57" t="s">
        <v>17924</v>
      </c>
    </row>
    <row r="29517" spans="1:4">
      <c r="A29517" s="57" t="s">
        <v>17925</v>
      </c>
      <c r="B29517" s="57" t="s">
        <v>16334</v>
      </c>
      <c r="C29517" s="57" t="s">
        <v>17926</v>
      </c>
      <c r="D29517" s="57" t="s">
        <v>17927</v>
      </c>
    </row>
    <row r="29518" spans="1:4">
      <c r="A29518" s="57" t="s">
        <v>17928</v>
      </c>
      <c r="B29518" s="57" t="s">
        <v>16270</v>
      </c>
      <c r="C29518" s="57" t="s">
        <v>17929</v>
      </c>
      <c r="D29518" s="57" t="s">
        <v>17930</v>
      </c>
    </row>
    <row r="29519" spans="1:4">
      <c r="A29519" s="57" t="s">
        <v>17931</v>
      </c>
      <c r="B29519" s="57" t="s">
        <v>16340</v>
      </c>
      <c r="C29519" s="57" t="s">
        <v>17932</v>
      </c>
      <c r="D29519" s="57" t="s">
        <v>17933</v>
      </c>
    </row>
    <row r="29520" spans="1:4">
      <c r="A29520" s="57" t="s">
        <v>17934</v>
      </c>
      <c r="B29520" s="57" t="s">
        <v>16358</v>
      </c>
      <c r="C29520" s="57" t="s">
        <v>17935</v>
      </c>
      <c r="D29520" s="57" t="s">
        <v>17936</v>
      </c>
    </row>
    <row r="29521" spans="1:4">
      <c r="A29521" s="57" t="s">
        <v>17937</v>
      </c>
      <c r="B29521" s="57" t="s">
        <v>16347</v>
      </c>
      <c r="C29521" s="57" t="s">
        <v>17938</v>
      </c>
      <c r="D29521" s="57" t="s">
        <v>17939</v>
      </c>
    </row>
    <row r="29522" spans="1:4">
      <c r="A29522" s="57" t="s">
        <v>17940</v>
      </c>
      <c r="B29522" s="57" t="s">
        <v>16324</v>
      </c>
      <c r="C29522" s="57" t="s">
        <v>17941</v>
      </c>
      <c r="D29522" s="57" t="s">
        <v>17942</v>
      </c>
    </row>
    <row r="29523" spans="1:4">
      <c r="A29523" s="57" t="s">
        <v>17943</v>
      </c>
      <c r="B29523" s="57" t="s">
        <v>16496</v>
      </c>
      <c r="C29523" s="57" t="s">
        <v>17944</v>
      </c>
      <c r="D29523" s="57" t="s">
        <v>17945</v>
      </c>
    </row>
    <row r="29524" spans="1:4">
      <c r="A29524" s="57" t="s">
        <v>67397</v>
      </c>
      <c r="B29524" s="57" t="s">
        <v>12940</v>
      </c>
      <c r="C29524" s="57" t="s">
        <v>67398</v>
      </c>
      <c r="D29524" s="57" t="s">
        <v>67399</v>
      </c>
    </row>
    <row r="29525" spans="1:4">
      <c r="A29525" s="57" t="s">
        <v>67400</v>
      </c>
      <c r="B29525" s="57" t="s">
        <v>12940</v>
      </c>
      <c r="C29525" s="57" t="s">
        <v>67401</v>
      </c>
      <c r="D29525" s="57" t="s">
        <v>67402</v>
      </c>
    </row>
    <row r="29526" spans="1:4">
      <c r="A29526" s="57" t="s">
        <v>67403</v>
      </c>
      <c r="B29526" s="57" t="s">
        <v>12940</v>
      </c>
      <c r="C29526" s="57" t="s">
        <v>67404</v>
      </c>
      <c r="D29526" s="57" t="s">
        <v>67405</v>
      </c>
    </row>
    <row r="29527" spans="1:4">
      <c r="A29527" s="57" t="s">
        <v>67403</v>
      </c>
      <c r="B29527" s="57"/>
      <c r="C29527" s="57" t="s">
        <v>77664</v>
      </c>
      <c r="D29527" s="57" t="s">
        <v>77665</v>
      </c>
    </row>
    <row r="29528" spans="1:4">
      <c r="A29528" s="57" t="s">
        <v>67406</v>
      </c>
      <c r="B29528" s="57" t="s">
        <v>12940</v>
      </c>
      <c r="C29528" s="57" t="s">
        <v>67407</v>
      </c>
      <c r="D29528" s="57" t="s">
        <v>67408</v>
      </c>
    </row>
    <row r="29529" spans="1:4">
      <c r="A29529" s="57" t="s">
        <v>67406</v>
      </c>
      <c r="B29529" s="57"/>
      <c r="C29529" s="57" t="s">
        <v>67409</v>
      </c>
      <c r="D29529" s="57" t="s">
        <v>67410</v>
      </c>
    </row>
    <row r="29530" spans="1:4">
      <c r="A29530" s="57" t="s">
        <v>67406</v>
      </c>
      <c r="B29530" s="57"/>
      <c r="C29530" s="57" t="s">
        <v>67411</v>
      </c>
      <c r="D29530" s="57" t="s">
        <v>67412</v>
      </c>
    </row>
    <row r="29531" spans="1:4">
      <c r="A29531" s="57" t="s">
        <v>67413</v>
      </c>
      <c r="B29531" s="57" t="s">
        <v>12940</v>
      </c>
      <c r="C29531" s="57" t="s">
        <v>67414</v>
      </c>
      <c r="D29531" s="57" t="s">
        <v>67415</v>
      </c>
    </row>
    <row r="29532" spans="1:4">
      <c r="A29532" s="57" t="s">
        <v>67416</v>
      </c>
      <c r="B29532" s="57" t="s">
        <v>12940</v>
      </c>
      <c r="C29532" s="57" t="s">
        <v>67417</v>
      </c>
      <c r="D29532" s="57" t="s">
        <v>67418</v>
      </c>
    </row>
    <row r="29533" spans="1:4">
      <c r="A29533" s="57" t="s">
        <v>67419</v>
      </c>
      <c r="B29533" s="57" t="s">
        <v>12940</v>
      </c>
      <c r="C29533" s="57" t="s">
        <v>67420</v>
      </c>
      <c r="D29533" s="57" t="s">
        <v>67421</v>
      </c>
    </row>
    <row r="29534" spans="1:4">
      <c r="A29534" s="57" t="s">
        <v>67422</v>
      </c>
      <c r="B29534" s="57" t="s">
        <v>12940</v>
      </c>
      <c r="C29534" s="57" t="s">
        <v>67423</v>
      </c>
      <c r="D29534" s="57" t="s">
        <v>67424</v>
      </c>
    </row>
    <row r="29535" spans="1:4">
      <c r="A29535" s="57" t="s">
        <v>67422</v>
      </c>
      <c r="B29535" s="57"/>
      <c r="C29535" s="57" t="s">
        <v>67425</v>
      </c>
      <c r="D29535" s="57" t="s">
        <v>67426</v>
      </c>
    </row>
    <row r="29536" spans="1:4">
      <c r="A29536" s="57" t="s">
        <v>67422</v>
      </c>
      <c r="B29536" s="57"/>
      <c r="C29536" s="57" t="s">
        <v>75986</v>
      </c>
      <c r="D29536" s="57" t="s">
        <v>75987</v>
      </c>
    </row>
    <row r="29537" spans="1:4">
      <c r="A29537" s="57" t="s">
        <v>67427</v>
      </c>
      <c r="B29537" s="57" t="s">
        <v>12940</v>
      </c>
      <c r="C29537" s="57" t="s">
        <v>67428</v>
      </c>
      <c r="D29537" s="57" t="s">
        <v>67429</v>
      </c>
    </row>
    <row r="29538" spans="1:4">
      <c r="A29538" s="57" t="s">
        <v>17946</v>
      </c>
      <c r="B29538" s="57" t="s">
        <v>16431</v>
      </c>
      <c r="C29538" s="57" t="s">
        <v>17947</v>
      </c>
      <c r="D29538" s="57" t="s">
        <v>17948</v>
      </c>
    </row>
    <row r="29539" spans="1:4">
      <c r="A29539" s="57" t="s">
        <v>75988</v>
      </c>
      <c r="B29539" s="57" t="s">
        <v>12940</v>
      </c>
      <c r="C29539" s="57" t="s">
        <v>75989</v>
      </c>
      <c r="D29539" s="57" t="s">
        <v>75990</v>
      </c>
    </row>
    <row r="29540" spans="1:4">
      <c r="A29540" s="57" t="s">
        <v>17949</v>
      </c>
      <c r="B29540" s="57" t="s">
        <v>16249</v>
      </c>
      <c r="C29540" s="57" t="s">
        <v>17950</v>
      </c>
      <c r="D29540" s="57" t="s">
        <v>17951</v>
      </c>
    </row>
    <row r="29541" spans="1:4">
      <c r="A29541" s="57" t="s">
        <v>67430</v>
      </c>
      <c r="B29541" s="57" t="s">
        <v>12940</v>
      </c>
      <c r="C29541" s="57" t="s">
        <v>67431</v>
      </c>
      <c r="D29541" s="57" t="s">
        <v>67432</v>
      </c>
    </row>
    <row r="29542" spans="1:4">
      <c r="A29542" s="57" t="s">
        <v>67433</v>
      </c>
      <c r="B29542" s="57" t="s">
        <v>12940</v>
      </c>
      <c r="C29542" s="57" t="s">
        <v>67434</v>
      </c>
      <c r="D29542" s="57" t="s">
        <v>67435</v>
      </c>
    </row>
    <row r="29543" spans="1:4">
      <c r="A29543" s="57" t="s">
        <v>67436</v>
      </c>
      <c r="B29543" s="57" t="s">
        <v>12940</v>
      </c>
      <c r="C29543" s="57" t="s">
        <v>67437</v>
      </c>
      <c r="D29543" s="57" t="s">
        <v>67438</v>
      </c>
    </row>
    <row r="29544" spans="1:4">
      <c r="A29544" s="57" t="s">
        <v>17952</v>
      </c>
      <c r="B29544" s="57" t="s">
        <v>16429</v>
      </c>
      <c r="C29544" s="57" t="s">
        <v>17953</v>
      </c>
      <c r="D29544" s="57" t="s">
        <v>17954</v>
      </c>
    </row>
    <row r="29545" spans="1:4">
      <c r="A29545" s="57" t="s">
        <v>67439</v>
      </c>
      <c r="B29545" s="57" t="s">
        <v>12940</v>
      </c>
      <c r="C29545" s="57" t="s">
        <v>67440</v>
      </c>
      <c r="D29545" s="57" t="s">
        <v>67441</v>
      </c>
    </row>
    <row r="29546" spans="1:4">
      <c r="A29546" s="57" t="s">
        <v>67442</v>
      </c>
      <c r="B29546" s="57" t="s">
        <v>12940</v>
      </c>
      <c r="C29546" s="57" t="s">
        <v>67443</v>
      </c>
      <c r="D29546" s="57" t="s">
        <v>67444</v>
      </c>
    </row>
    <row r="29547" spans="1:4">
      <c r="A29547" s="57" t="s">
        <v>67442</v>
      </c>
      <c r="B29547" s="57"/>
      <c r="C29547" s="57" t="s">
        <v>67445</v>
      </c>
      <c r="D29547" s="57" t="s">
        <v>67446</v>
      </c>
    </row>
    <row r="29548" spans="1:4">
      <c r="A29548" s="57" t="s">
        <v>67447</v>
      </c>
      <c r="B29548" s="57" t="s">
        <v>12940</v>
      </c>
      <c r="C29548" s="57" t="s">
        <v>67448</v>
      </c>
      <c r="D29548" s="57" t="s">
        <v>67449</v>
      </c>
    </row>
    <row r="29549" spans="1:4">
      <c r="A29549" s="57" t="s">
        <v>67450</v>
      </c>
      <c r="B29549" s="57" t="s">
        <v>12940</v>
      </c>
      <c r="C29549" s="57" t="s">
        <v>67451</v>
      </c>
      <c r="D29549" s="57" t="s">
        <v>67452</v>
      </c>
    </row>
    <row r="29550" spans="1:4">
      <c r="A29550" s="57" t="s">
        <v>67450</v>
      </c>
      <c r="B29550" s="57"/>
      <c r="C29550" s="57" t="s">
        <v>67453</v>
      </c>
      <c r="D29550" s="57" t="s">
        <v>67454</v>
      </c>
    </row>
    <row r="29551" spans="1:4">
      <c r="A29551" s="57" t="s">
        <v>67450</v>
      </c>
      <c r="B29551" s="57"/>
      <c r="C29551" s="57" t="s">
        <v>67455</v>
      </c>
      <c r="D29551" s="57" t="s">
        <v>67456</v>
      </c>
    </row>
    <row r="29552" spans="1:4">
      <c r="A29552" s="57" t="s">
        <v>17955</v>
      </c>
      <c r="B29552" s="57" t="s">
        <v>16491</v>
      </c>
      <c r="C29552" s="57" t="s">
        <v>17956</v>
      </c>
      <c r="D29552" s="57" t="s">
        <v>17957</v>
      </c>
    </row>
    <row r="29553" spans="1:4">
      <c r="A29553" s="57" t="s">
        <v>67457</v>
      </c>
      <c r="B29553" s="57" t="s">
        <v>12940</v>
      </c>
      <c r="C29553" s="57" t="s">
        <v>67458</v>
      </c>
      <c r="D29553" s="57" t="s">
        <v>67459</v>
      </c>
    </row>
    <row r="29554" spans="1:4">
      <c r="A29554" s="57" t="s">
        <v>67460</v>
      </c>
      <c r="B29554" s="57" t="s">
        <v>12940</v>
      </c>
      <c r="C29554" s="57" t="s">
        <v>67461</v>
      </c>
      <c r="D29554" s="57" t="s">
        <v>67462</v>
      </c>
    </row>
    <row r="29555" spans="1:4">
      <c r="A29555" s="57" t="s">
        <v>67463</v>
      </c>
      <c r="B29555" s="57" t="s">
        <v>12940</v>
      </c>
      <c r="C29555" s="57" t="s">
        <v>67464</v>
      </c>
      <c r="D29555" s="57" t="s">
        <v>67465</v>
      </c>
    </row>
    <row r="29556" spans="1:4">
      <c r="A29556" s="57" t="s">
        <v>67463</v>
      </c>
      <c r="B29556" s="57"/>
      <c r="C29556" s="57" t="s">
        <v>67466</v>
      </c>
      <c r="D29556" s="57" t="s">
        <v>67467</v>
      </c>
    </row>
    <row r="29557" spans="1:4">
      <c r="A29557" s="57" t="s">
        <v>67468</v>
      </c>
      <c r="B29557" s="57" t="s">
        <v>12940</v>
      </c>
      <c r="C29557" s="57" t="s">
        <v>67469</v>
      </c>
      <c r="D29557" s="57" t="s">
        <v>67470</v>
      </c>
    </row>
    <row r="29558" spans="1:4">
      <c r="A29558" s="57" t="s">
        <v>17958</v>
      </c>
      <c r="B29558" s="57" t="s">
        <v>16326</v>
      </c>
      <c r="C29558" s="57" t="s">
        <v>17959</v>
      </c>
      <c r="D29558" s="57" t="s">
        <v>17960</v>
      </c>
    </row>
    <row r="29559" spans="1:4">
      <c r="A29559" s="57" t="s">
        <v>67471</v>
      </c>
      <c r="B29559" s="57" t="s">
        <v>12940</v>
      </c>
      <c r="C29559" s="57" t="s">
        <v>67472</v>
      </c>
      <c r="D29559" s="57" t="s">
        <v>67473</v>
      </c>
    </row>
    <row r="29560" spans="1:4">
      <c r="A29560" s="57" t="s">
        <v>67471</v>
      </c>
      <c r="B29560" s="57"/>
      <c r="C29560" s="57" t="s">
        <v>67474</v>
      </c>
      <c r="D29560" s="57" t="s">
        <v>67475</v>
      </c>
    </row>
    <row r="29561" spans="1:4">
      <c r="A29561" s="57" t="s">
        <v>67476</v>
      </c>
      <c r="B29561" s="57" t="s">
        <v>12940</v>
      </c>
      <c r="C29561" s="57" t="s">
        <v>67477</v>
      </c>
      <c r="D29561" s="57" t="s">
        <v>67478</v>
      </c>
    </row>
    <row r="29562" spans="1:4">
      <c r="A29562" s="57" t="s">
        <v>67479</v>
      </c>
      <c r="B29562" s="57" t="s">
        <v>12940</v>
      </c>
      <c r="C29562" s="57" t="s">
        <v>67480</v>
      </c>
      <c r="D29562" s="57" t="s">
        <v>67481</v>
      </c>
    </row>
    <row r="29563" spans="1:4">
      <c r="A29563" s="57" t="s">
        <v>67482</v>
      </c>
      <c r="B29563" s="57" t="s">
        <v>12940</v>
      </c>
      <c r="C29563" s="57" t="s">
        <v>67483</v>
      </c>
      <c r="D29563" s="57" t="s">
        <v>67484</v>
      </c>
    </row>
    <row r="29564" spans="1:4">
      <c r="A29564" s="57" t="s">
        <v>67482</v>
      </c>
      <c r="B29564" s="57"/>
      <c r="C29564" s="57" t="s">
        <v>67485</v>
      </c>
      <c r="D29564" s="57" t="s">
        <v>67486</v>
      </c>
    </row>
    <row r="29565" spans="1:4">
      <c r="A29565" s="57" t="s">
        <v>67482</v>
      </c>
      <c r="B29565" s="57"/>
      <c r="C29565" s="57" t="s">
        <v>75991</v>
      </c>
      <c r="D29565" s="57" t="s">
        <v>75992</v>
      </c>
    </row>
    <row r="29566" spans="1:4">
      <c r="A29566" s="57" t="s">
        <v>67487</v>
      </c>
      <c r="B29566" s="57" t="s">
        <v>12940</v>
      </c>
      <c r="C29566" s="57" t="s">
        <v>67488</v>
      </c>
      <c r="D29566" s="57" t="s">
        <v>67489</v>
      </c>
    </row>
    <row r="29567" spans="1:4">
      <c r="A29567" s="57" t="s">
        <v>67487</v>
      </c>
      <c r="B29567" s="57"/>
      <c r="C29567" s="57" t="s">
        <v>76913</v>
      </c>
      <c r="D29567" s="57" t="s">
        <v>76914</v>
      </c>
    </row>
    <row r="29568" spans="1:4">
      <c r="A29568" s="57" t="s">
        <v>67490</v>
      </c>
      <c r="B29568" s="57" t="s">
        <v>12940</v>
      </c>
      <c r="C29568" s="57" t="s">
        <v>67491</v>
      </c>
      <c r="D29568" s="57" t="s">
        <v>67492</v>
      </c>
    </row>
    <row r="29569" spans="1:4">
      <c r="A29569" s="57" t="s">
        <v>67493</v>
      </c>
      <c r="B29569" s="57" t="s">
        <v>12940</v>
      </c>
      <c r="C29569" s="57" t="s">
        <v>67494</v>
      </c>
      <c r="D29569" s="57" t="s">
        <v>19034</v>
      </c>
    </row>
    <row r="29570" spans="1:4">
      <c r="A29570" s="57" t="s">
        <v>67493</v>
      </c>
      <c r="B29570" s="57"/>
      <c r="C29570" s="57" t="s">
        <v>67495</v>
      </c>
      <c r="D29570" s="57" t="s">
        <v>19034</v>
      </c>
    </row>
    <row r="29571" spans="1:4">
      <c r="A29571" s="57" t="s">
        <v>17961</v>
      </c>
      <c r="B29571" s="57" t="s">
        <v>16369</v>
      </c>
      <c r="C29571" s="57" t="s">
        <v>17962</v>
      </c>
      <c r="D29571" s="57" t="s">
        <v>17963</v>
      </c>
    </row>
    <row r="29572" spans="1:4">
      <c r="A29572" s="57" t="s">
        <v>67496</v>
      </c>
      <c r="B29572" s="57" t="s">
        <v>12940</v>
      </c>
      <c r="C29572" s="57" t="s">
        <v>67497</v>
      </c>
      <c r="D29572" s="57" t="s">
        <v>67498</v>
      </c>
    </row>
    <row r="29573" spans="1:4">
      <c r="A29573" s="57" t="s">
        <v>67499</v>
      </c>
      <c r="B29573" s="57" t="s">
        <v>12940</v>
      </c>
      <c r="C29573" s="57" t="s">
        <v>67500</v>
      </c>
      <c r="D29573" s="57" t="s">
        <v>67501</v>
      </c>
    </row>
    <row r="29574" spans="1:4">
      <c r="A29574" s="57" t="s">
        <v>67499</v>
      </c>
      <c r="B29574" s="57"/>
      <c r="C29574" s="57" t="s">
        <v>67502</v>
      </c>
      <c r="D29574" s="57" t="s">
        <v>67501</v>
      </c>
    </row>
    <row r="29575" spans="1:4">
      <c r="A29575" s="57" t="s">
        <v>67499</v>
      </c>
      <c r="B29575" s="57"/>
      <c r="C29575" s="57" t="s">
        <v>39439</v>
      </c>
      <c r="D29575" s="57" t="s">
        <v>75993</v>
      </c>
    </row>
    <row r="29576" spans="1:4">
      <c r="A29576" s="57" t="s">
        <v>67499</v>
      </c>
      <c r="B29576" s="57"/>
      <c r="C29576" s="57" t="s">
        <v>75604</v>
      </c>
      <c r="D29576" s="57" t="s">
        <v>77666</v>
      </c>
    </row>
    <row r="29577" spans="1:4">
      <c r="A29577" s="57" t="s">
        <v>67503</v>
      </c>
      <c r="B29577" s="57" t="s">
        <v>12940</v>
      </c>
      <c r="C29577" s="57" t="s">
        <v>67504</v>
      </c>
      <c r="D29577" s="57" t="s">
        <v>67505</v>
      </c>
    </row>
    <row r="29578" spans="1:4">
      <c r="A29578" s="57" t="s">
        <v>67503</v>
      </c>
      <c r="B29578" s="57"/>
      <c r="C29578" s="57" t="s">
        <v>67506</v>
      </c>
      <c r="D29578" s="57" t="s">
        <v>67505</v>
      </c>
    </row>
    <row r="29579" spans="1:4">
      <c r="A29579" s="57" t="s">
        <v>67507</v>
      </c>
      <c r="B29579" s="57" t="s">
        <v>12940</v>
      </c>
      <c r="C29579" s="57" t="s">
        <v>67508</v>
      </c>
      <c r="D29579" s="57" t="s">
        <v>67509</v>
      </c>
    </row>
    <row r="29580" spans="1:4">
      <c r="A29580" s="57" t="s">
        <v>17964</v>
      </c>
      <c r="B29580" s="57" t="s">
        <v>16371</v>
      </c>
      <c r="C29580" s="57" t="s">
        <v>17965</v>
      </c>
      <c r="D29580" s="57" t="s">
        <v>17966</v>
      </c>
    </row>
    <row r="29581" spans="1:4">
      <c r="A29581" s="57" t="s">
        <v>17967</v>
      </c>
      <c r="B29581" s="57" t="s">
        <v>16450</v>
      </c>
      <c r="C29581" s="57" t="s">
        <v>17968</v>
      </c>
      <c r="D29581" s="57" t="s">
        <v>17969</v>
      </c>
    </row>
    <row r="29582" spans="1:4">
      <c r="A29582" s="57" t="s">
        <v>17970</v>
      </c>
      <c r="B29582" s="57" t="s">
        <v>16294</v>
      </c>
      <c r="C29582" s="57" t="s">
        <v>17971</v>
      </c>
      <c r="D29582" s="57" t="s">
        <v>17972</v>
      </c>
    </row>
    <row r="29583" spans="1:4">
      <c r="A29583" s="57" t="s">
        <v>67510</v>
      </c>
      <c r="B29583" s="57" t="s">
        <v>12940</v>
      </c>
      <c r="C29583" s="57" t="s">
        <v>67511</v>
      </c>
      <c r="D29583" s="57" t="s">
        <v>67512</v>
      </c>
    </row>
    <row r="29584" spans="1:4">
      <c r="A29584" s="57" t="s">
        <v>67513</v>
      </c>
      <c r="B29584" s="57" t="s">
        <v>12940</v>
      </c>
      <c r="C29584" s="57" t="s">
        <v>67514</v>
      </c>
      <c r="D29584" s="57" t="s">
        <v>67515</v>
      </c>
    </row>
    <row r="29585" spans="1:4">
      <c r="A29585" s="57" t="s">
        <v>67516</v>
      </c>
      <c r="B29585" s="57" t="s">
        <v>12940</v>
      </c>
      <c r="C29585" s="57" t="s">
        <v>67517</v>
      </c>
      <c r="D29585" s="57" t="s">
        <v>67518</v>
      </c>
    </row>
    <row r="29586" spans="1:4">
      <c r="A29586" s="57" t="s">
        <v>67519</v>
      </c>
      <c r="B29586" s="57" t="s">
        <v>12940</v>
      </c>
      <c r="C29586" s="57" t="s">
        <v>67520</v>
      </c>
      <c r="D29586" s="57" t="s">
        <v>66115</v>
      </c>
    </row>
    <row r="29587" spans="1:4">
      <c r="A29587" s="57" t="s">
        <v>67521</v>
      </c>
      <c r="B29587" s="57" t="s">
        <v>12940</v>
      </c>
      <c r="C29587" s="57" t="s">
        <v>67522</v>
      </c>
      <c r="D29587" s="57" t="s">
        <v>67523</v>
      </c>
    </row>
    <row r="29588" spans="1:4">
      <c r="A29588" s="57" t="s">
        <v>67524</v>
      </c>
      <c r="B29588" s="57" t="s">
        <v>12940</v>
      </c>
      <c r="C29588" s="57" t="s">
        <v>67525</v>
      </c>
      <c r="D29588" s="57" t="s">
        <v>67526</v>
      </c>
    </row>
    <row r="29589" spans="1:4">
      <c r="A29589" s="57" t="s">
        <v>17973</v>
      </c>
      <c r="B29589" s="57" t="s">
        <v>16407</v>
      </c>
      <c r="C29589" s="57" t="s">
        <v>17974</v>
      </c>
      <c r="D29589" s="57" t="s">
        <v>17975</v>
      </c>
    </row>
    <row r="29590" spans="1:4">
      <c r="A29590" s="57" t="s">
        <v>17973</v>
      </c>
      <c r="B29590" s="57" t="s">
        <v>16407</v>
      </c>
      <c r="C29590" s="57" t="s">
        <v>77667</v>
      </c>
      <c r="D29590" s="57" t="s">
        <v>77668</v>
      </c>
    </row>
    <row r="29591" spans="1:4">
      <c r="A29591" s="57" t="s">
        <v>67527</v>
      </c>
      <c r="B29591" s="57" t="s">
        <v>12940</v>
      </c>
      <c r="C29591" s="57" t="s">
        <v>67528</v>
      </c>
      <c r="D29591" s="57" t="s">
        <v>67529</v>
      </c>
    </row>
    <row r="29592" spans="1:4">
      <c r="A29592" s="57" t="s">
        <v>67530</v>
      </c>
      <c r="B29592" s="57" t="s">
        <v>12940</v>
      </c>
      <c r="C29592" s="57" t="s">
        <v>67531</v>
      </c>
      <c r="D29592" s="57" t="s">
        <v>60852</v>
      </c>
    </row>
    <row r="29593" spans="1:4">
      <c r="A29593" s="57" t="s">
        <v>67530</v>
      </c>
      <c r="B29593" s="57"/>
      <c r="C29593" s="57" t="s">
        <v>67532</v>
      </c>
      <c r="D29593" s="57" t="s">
        <v>66361</v>
      </c>
    </row>
    <row r="29594" spans="1:4">
      <c r="A29594" s="57" t="s">
        <v>67530</v>
      </c>
      <c r="B29594" s="57"/>
      <c r="C29594" s="57" t="s">
        <v>67533</v>
      </c>
      <c r="D29594" s="57" t="s">
        <v>60850</v>
      </c>
    </row>
    <row r="29595" spans="1:4">
      <c r="A29595" s="57" t="s">
        <v>67534</v>
      </c>
      <c r="B29595" s="57" t="s">
        <v>12940</v>
      </c>
      <c r="C29595" s="57" t="s">
        <v>67535</v>
      </c>
      <c r="D29595" s="57" t="s">
        <v>67536</v>
      </c>
    </row>
    <row r="29596" spans="1:4">
      <c r="A29596" s="57" t="s">
        <v>67537</v>
      </c>
      <c r="B29596" s="57" t="s">
        <v>12940</v>
      </c>
      <c r="C29596" s="57" t="s">
        <v>67538</v>
      </c>
      <c r="D29596" s="57" t="s">
        <v>67539</v>
      </c>
    </row>
    <row r="29597" spans="1:4">
      <c r="A29597" s="57" t="s">
        <v>67537</v>
      </c>
      <c r="B29597" s="57"/>
      <c r="C29597" s="57" t="s">
        <v>67540</v>
      </c>
      <c r="D29597" s="57" t="s">
        <v>67541</v>
      </c>
    </row>
    <row r="29598" spans="1:4">
      <c r="A29598" s="57" t="s">
        <v>67537</v>
      </c>
      <c r="B29598" s="57"/>
      <c r="C29598" s="57" t="s">
        <v>67542</v>
      </c>
      <c r="D29598" s="57" t="s">
        <v>67543</v>
      </c>
    </row>
    <row r="29599" spans="1:4">
      <c r="A29599" s="57" t="s">
        <v>67544</v>
      </c>
      <c r="B29599" s="57" t="s">
        <v>12940</v>
      </c>
      <c r="C29599" s="57" t="s">
        <v>67545</v>
      </c>
      <c r="D29599" s="57" t="s">
        <v>67546</v>
      </c>
    </row>
    <row r="29600" spans="1:4">
      <c r="A29600" s="57" t="s">
        <v>67547</v>
      </c>
      <c r="B29600" s="57" t="s">
        <v>12940</v>
      </c>
      <c r="C29600" s="57" t="s">
        <v>67548</v>
      </c>
      <c r="D29600" s="57" t="s">
        <v>67549</v>
      </c>
    </row>
    <row r="29601" spans="1:4">
      <c r="A29601" s="57" t="s">
        <v>67550</v>
      </c>
      <c r="B29601" s="57" t="s">
        <v>12940</v>
      </c>
      <c r="C29601" s="57" t="s">
        <v>67551</v>
      </c>
      <c r="D29601" s="57" t="s">
        <v>67552</v>
      </c>
    </row>
    <row r="29602" spans="1:4">
      <c r="A29602" s="57" t="s">
        <v>67553</v>
      </c>
      <c r="B29602" s="57" t="s">
        <v>12940</v>
      </c>
      <c r="C29602" s="57" t="s">
        <v>67554</v>
      </c>
      <c r="D29602" s="57" t="s">
        <v>67555</v>
      </c>
    </row>
    <row r="29603" spans="1:4">
      <c r="A29603" s="57" t="s">
        <v>67553</v>
      </c>
      <c r="B29603" s="57"/>
      <c r="C29603" s="57" t="s">
        <v>75995</v>
      </c>
      <c r="D29603" s="57" t="s">
        <v>75996</v>
      </c>
    </row>
    <row r="29604" spans="1:4">
      <c r="A29604" s="57" t="s">
        <v>17976</v>
      </c>
      <c r="B29604" s="57" t="s">
        <v>16280</v>
      </c>
      <c r="C29604" s="57" t="s">
        <v>17977</v>
      </c>
      <c r="D29604" s="57" t="s">
        <v>17978</v>
      </c>
    </row>
    <row r="29605" spans="1:4">
      <c r="A29605" s="57" t="s">
        <v>17976</v>
      </c>
      <c r="B29605" s="57" t="s">
        <v>16280</v>
      </c>
      <c r="C29605" s="57" t="s">
        <v>17979</v>
      </c>
      <c r="D29605" s="57" t="s">
        <v>17980</v>
      </c>
    </row>
    <row r="29606" spans="1:4">
      <c r="A29606" s="57" t="s">
        <v>67556</v>
      </c>
      <c r="B29606" s="57" t="s">
        <v>12940</v>
      </c>
      <c r="C29606" s="57" t="s">
        <v>67557</v>
      </c>
      <c r="D29606" s="57" t="s">
        <v>67558</v>
      </c>
    </row>
    <row r="29607" spans="1:4">
      <c r="A29607" s="57" t="s">
        <v>67556</v>
      </c>
      <c r="B29607" s="57"/>
      <c r="C29607" s="57" t="s">
        <v>67559</v>
      </c>
      <c r="D29607" s="57" t="s">
        <v>67560</v>
      </c>
    </row>
    <row r="29608" spans="1:4">
      <c r="A29608" s="57" t="s">
        <v>67561</v>
      </c>
      <c r="B29608" s="57" t="s">
        <v>12940</v>
      </c>
      <c r="C29608" s="57" t="s">
        <v>67562</v>
      </c>
      <c r="D29608" s="57" t="s">
        <v>67563</v>
      </c>
    </row>
    <row r="29609" spans="1:4">
      <c r="A29609" s="57" t="s">
        <v>67561</v>
      </c>
      <c r="B29609" s="57"/>
      <c r="C29609" s="57" t="s">
        <v>20694</v>
      </c>
      <c r="D29609" s="57" t="s">
        <v>75997</v>
      </c>
    </row>
    <row r="29610" spans="1:4">
      <c r="A29610" s="57" t="s">
        <v>17981</v>
      </c>
      <c r="B29610" s="57" t="s">
        <v>16273</v>
      </c>
      <c r="C29610" s="57" t="s">
        <v>17982</v>
      </c>
      <c r="D29610" s="57" t="s">
        <v>17983</v>
      </c>
    </row>
    <row r="29611" spans="1:4">
      <c r="A29611" s="57" t="s">
        <v>17984</v>
      </c>
      <c r="B29611" s="57" t="s">
        <v>16472</v>
      </c>
      <c r="C29611" s="57" t="s">
        <v>17985</v>
      </c>
      <c r="D29611" s="57" t="s">
        <v>17986</v>
      </c>
    </row>
    <row r="29612" spans="1:4">
      <c r="A29612" s="57" t="s">
        <v>67564</v>
      </c>
      <c r="B29612" s="57" t="s">
        <v>12940</v>
      </c>
      <c r="C29612" s="57" t="s">
        <v>67565</v>
      </c>
      <c r="D29612" s="57" t="s">
        <v>67566</v>
      </c>
    </row>
    <row r="29613" spans="1:4">
      <c r="A29613" s="57" t="s">
        <v>67567</v>
      </c>
      <c r="B29613" s="57" t="s">
        <v>12940</v>
      </c>
      <c r="C29613" s="57" t="s">
        <v>67568</v>
      </c>
      <c r="D29613" s="57" t="s">
        <v>67569</v>
      </c>
    </row>
    <row r="29614" spans="1:4">
      <c r="A29614" s="57" t="s">
        <v>67570</v>
      </c>
      <c r="B29614" s="57" t="s">
        <v>12940</v>
      </c>
      <c r="C29614" s="57" t="s">
        <v>67571</v>
      </c>
      <c r="D29614" s="57" t="s">
        <v>67572</v>
      </c>
    </row>
    <row r="29615" spans="1:4">
      <c r="A29615" s="57" t="s">
        <v>67573</v>
      </c>
      <c r="B29615" s="57" t="s">
        <v>12940</v>
      </c>
      <c r="C29615" s="57" t="s">
        <v>67574</v>
      </c>
      <c r="D29615" s="57" t="s">
        <v>67575</v>
      </c>
    </row>
    <row r="29616" spans="1:4">
      <c r="A29616" s="57" t="s">
        <v>67576</v>
      </c>
      <c r="B29616" s="57" t="s">
        <v>12940</v>
      </c>
      <c r="C29616" s="57" t="s">
        <v>67577</v>
      </c>
      <c r="D29616" s="57" t="s">
        <v>67578</v>
      </c>
    </row>
    <row r="29617" spans="1:4">
      <c r="A29617" s="57" t="s">
        <v>67579</v>
      </c>
      <c r="B29617" s="57" t="s">
        <v>12940</v>
      </c>
      <c r="C29617" s="57" t="s">
        <v>67580</v>
      </c>
      <c r="D29617" s="57" t="s">
        <v>67581</v>
      </c>
    </row>
    <row r="29618" spans="1:4">
      <c r="A29618" s="57" t="s">
        <v>67579</v>
      </c>
      <c r="B29618" s="57"/>
      <c r="C29618" s="57" t="s">
        <v>67582</v>
      </c>
      <c r="D29618" s="57" t="s">
        <v>67583</v>
      </c>
    </row>
    <row r="29619" spans="1:4">
      <c r="A29619" s="57" t="s">
        <v>17987</v>
      </c>
      <c r="B29619" s="57" t="s">
        <v>16242</v>
      </c>
      <c r="C29619" s="57" t="s">
        <v>17988</v>
      </c>
      <c r="D29619" s="57" t="s">
        <v>17989</v>
      </c>
    </row>
    <row r="29620" spans="1:4">
      <c r="A29620" s="57" t="s">
        <v>17987</v>
      </c>
      <c r="B29620" s="57" t="s">
        <v>16242</v>
      </c>
      <c r="C29620" s="57" t="s">
        <v>17990</v>
      </c>
      <c r="D29620" s="57" t="s">
        <v>17991</v>
      </c>
    </row>
    <row r="29621" spans="1:4">
      <c r="A29621" s="57" t="s">
        <v>17987</v>
      </c>
      <c r="B29621" s="57" t="s">
        <v>16242</v>
      </c>
      <c r="C29621" s="57" t="s">
        <v>17992</v>
      </c>
      <c r="D29621" s="57" t="s">
        <v>17993</v>
      </c>
    </row>
    <row r="29622" spans="1:4">
      <c r="A29622" s="57" t="s">
        <v>17994</v>
      </c>
      <c r="B29622" s="57" t="s">
        <v>16242</v>
      </c>
      <c r="C29622" s="57" t="s">
        <v>17995</v>
      </c>
      <c r="D29622" s="57" t="s">
        <v>17996</v>
      </c>
    </row>
    <row r="29623" spans="1:4">
      <c r="A29623" s="57" t="s">
        <v>17994</v>
      </c>
      <c r="B29623" s="57" t="s">
        <v>16242</v>
      </c>
      <c r="C29623" s="57" t="s">
        <v>17997</v>
      </c>
      <c r="D29623" s="57" t="s">
        <v>17996</v>
      </c>
    </row>
    <row r="29624" spans="1:4">
      <c r="A29624" s="57" t="s">
        <v>17994</v>
      </c>
      <c r="B29624" s="57" t="s">
        <v>16242</v>
      </c>
      <c r="C29624" s="57" t="s">
        <v>17998</v>
      </c>
      <c r="D29624" s="57" t="s">
        <v>17996</v>
      </c>
    </row>
    <row r="29625" spans="1:4">
      <c r="A29625" s="57" t="s">
        <v>17994</v>
      </c>
      <c r="B29625" s="57" t="s">
        <v>16242</v>
      </c>
      <c r="C29625" s="57" t="s">
        <v>17999</v>
      </c>
      <c r="D29625" s="57" t="s">
        <v>18000</v>
      </c>
    </row>
    <row r="29626" spans="1:4">
      <c r="A29626" s="57" t="s">
        <v>17994</v>
      </c>
      <c r="B29626" s="57" t="s">
        <v>16242</v>
      </c>
      <c r="C29626" s="57" t="s">
        <v>18001</v>
      </c>
      <c r="D29626" s="57" t="s">
        <v>18002</v>
      </c>
    </row>
    <row r="29627" spans="1:4">
      <c r="A29627" s="57" t="s">
        <v>17994</v>
      </c>
      <c r="B29627" s="57" t="s">
        <v>16242</v>
      </c>
      <c r="C29627" s="57" t="s">
        <v>18003</v>
      </c>
      <c r="D29627" s="57" t="s">
        <v>18004</v>
      </c>
    </row>
    <row r="29628" spans="1:4">
      <c r="A29628" s="57" t="s">
        <v>17994</v>
      </c>
      <c r="B29628" s="57" t="s">
        <v>16242</v>
      </c>
      <c r="C29628" s="57" t="s">
        <v>67584</v>
      </c>
      <c r="D29628" s="57" t="s">
        <v>67585</v>
      </c>
    </row>
    <row r="29629" spans="1:4">
      <c r="A29629" s="57" t="s">
        <v>17994</v>
      </c>
      <c r="B29629" s="57" t="s">
        <v>16242</v>
      </c>
      <c r="C29629" s="57" t="s">
        <v>67586</v>
      </c>
      <c r="D29629" s="57" t="s">
        <v>67587</v>
      </c>
    </row>
    <row r="29630" spans="1:4">
      <c r="A29630" s="57" t="s">
        <v>17994</v>
      </c>
      <c r="B29630" s="57" t="s">
        <v>16242</v>
      </c>
      <c r="C29630" s="57" t="s">
        <v>67588</v>
      </c>
      <c r="D29630" s="57" t="s">
        <v>67589</v>
      </c>
    </row>
    <row r="29631" spans="1:4">
      <c r="A29631" s="57" t="s">
        <v>67590</v>
      </c>
      <c r="B29631" s="57" t="s">
        <v>12940</v>
      </c>
      <c r="C29631" s="57" t="s">
        <v>67591</v>
      </c>
      <c r="D29631" s="57" t="s">
        <v>67592</v>
      </c>
    </row>
    <row r="29632" spans="1:4">
      <c r="A29632" s="57" t="s">
        <v>67593</v>
      </c>
      <c r="B29632" s="57" t="s">
        <v>12940</v>
      </c>
      <c r="C29632" s="57" t="s">
        <v>67594</v>
      </c>
      <c r="D29632" s="57" t="s">
        <v>67595</v>
      </c>
    </row>
    <row r="29633" spans="1:4">
      <c r="A29633" s="57" t="s">
        <v>67593</v>
      </c>
      <c r="B29633" s="57"/>
      <c r="C29633" s="57" t="s">
        <v>67596</v>
      </c>
      <c r="D29633" s="57" t="s">
        <v>67597</v>
      </c>
    </row>
    <row r="29634" spans="1:4">
      <c r="A29634" s="57" t="s">
        <v>67598</v>
      </c>
      <c r="B29634" s="57" t="s">
        <v>12940</v>
      </c>
      <c r="C29634" s="57" t="s">
        <v>67599</v>
      </c>
      <c r="D29634" s="57" t="s">
        <v>67600</v>
      </c>
    </row>
    <row r="29635" spans="1:4">
      <c r="A29635" s="57" t="s">
        <v>67601</v>
      </c>
      <c r="B29635" s="57" t="s">
        <v>12940</v>
      </c>
      <c r="C29635" s="57" t="s">
        <v>67602</v>
      </c>
      <c r="D29635" s="57" t="s">
        <v>67603</v>
      </c>
    </row>
    <row r="29636" spans="1:4">
      <c r="A29636" s="57" t="s">
        <v>67604</v>
      </c>
      <c r="B29636" s="57" t="s">
        <v>12940</v>
      </c>
      <c r="C29636" s="57" t="s">
        <v>67605</v>
      </c>
      <c r="D29636" s="57" t="s">
        <v>67606</v>
      </c>
    </row>
    <row r="29637" spans="1:4">
      <c r="A29637" s="57" t="s">
        <v>67604</v>
      </c>
      <c r="B29637" s="57"/>
      <c r="C29637" s="57" t="s">
        <v>67607</v>
      </c>
      <c r="D29637" s="57" t="s">
        <v>67608</v>
      </c>
    </row>
    <row r="29638" spans="1:4">
      <c r="A29638" s="57" t="s">
        <v>67604</v>
      </c>
      <c r="B29638" s="57"/>
      <c r="C29638" s="57" t="s">
        <v>67609</v>
      </c>
      <c r="D29638" s="57" t="s">
        <v>67610</v>
      </c>
    </row>
    <row r="29639" spans="1:4">
      <c r="A29639" s="57" t="s">
        <v>67604</v>
      </c>
      <c r="B29639" s="57"/>
      <c r="C29639" s="57" t="s">
        <v>75998</v>
      </c>
      <c r="D29639" s="57" t="s">
        <v>75999</v>
      </c>
    </row>
    <row r="29640" spans="1:4">
      <c r="A29640" s="57" t="s">
        <v>67611</v>
      </c>
      <c r="B29640" s="57" t="s">
        <v>12940</v>
      </c>
      <c r="C29640" s="57" t="s">
        <v>67612</v>
      </c>
      <c r="D29640" s="57" t="s">
        <v>67613</v>
      </c>
    </row>
    <row r="29641" spans="1:4">
      <c r="A29641" s="57" t="s">
        <v>67614</v>
      </c>
      <c r="B29641" s="57" t="s">
        <v>12940</v>
      </c>
      <c r="C29641" s="57" t="s">
        <v>67615</v>
      </c>
      <c r="D29641" s="57" t="s">
        <v>67616</v>
      </c>
    </row>
    <row r="29642" spans="1:4">
      <c r="A29642" s="57" t="s">
        <v>67617</v>
      </c>
      <c r="B29642" s="57" t="s">
        <v>12940</v>
      </c>
      <c r="C29642" s="57" t="s">
        <v>67618</v>
      </c>
      <c r="D29642" s="57" t="s">
        <v>67619</v>
      </c>
    </row>
    <row r="29643" spans="1:4">
      <c r="A29643" s="57" t="s">
        <v>67620</v>
      </c>
      <c r="B29643" s="57" t="s">
        <v>12940</v>
      </c>
      <c r="C29643" s="57" t="s">
        <v>67621</v>
      </c>
      <c r="D29643" s="57" t="s">
        <v>67622</v>
      </c>
    </row>
    <row r="29644" spans="1:4">
      <c r="A29644" s="57" t="s">
        <v>18005</v>
      </c>
      <c r="B29644" s="57" t="s">
        <v>16311</v>
      </c>
      <c r="C29644" s="57" t="s">
        <v>18006</v>
      </c>
      <c r="D29644" s="57" t="s">
        <v>18007</v>
      </c>
    </row>
    <row r="29645" spans="1:4">
      <c r="A29645" s="57" t="s">
        <v>18008</v>
      </c>
      <c r="B29645" s="57" t="s">
        <v>16468</v>
      </c>
      <c r="C29645" s="57" t="s">
        <v>18009</v>
      </c>
      <c r="D29645" s="57" t="s">
        <v>18010</v>
      </c>
    </row>
    <row r="29646" spans="1:4">
      <c r="A29646" s="57" t="s">
        <v>18008</v>
      </c>
      <c r="B29646" s="57" t="s">
        <v>16468</v>
      </c>
      <c r="C29646" s="57" t="s">
        <v>18011</v>
      </c>
      <c r="D29646" s="57" t="s">
        <v>18012</v>
      </c>
    </row>
    <row r="29647" spans="1:4">
      <c r="A29647" s="57" t="s">
        <v>18008</v>
      </c>
      <c r="B29647" s="57" t="s">
        <v>16468</v>
      </c>
      <c r="C29647" s="57" t="s">
        <v>67623</v>
      </c>
      <c r="D29647" s="57" t="s">
        <v>67624</v>
      </c>
    </row>
    <row r="29648" spans="1:4">
      <c r="A29648" s="57" t="s">
        <v>67625</v>
      </c>
      <c r="B29648" s="57" t="s">
        <v>12940</v>
      </c>
      <c r="C29648" s="57" t="s">
        <v>67626</v>
      </c>
      <c r="D29648" s="57" t="s">
        <v>67627</v>
      </c>
    </row>
    <row r="29649" spans="1:4">
      <c r="A29649" s="57" t="s">
        <v>67625</v>
      </c>
      <c r="B29649" s="57"/>
      <c r="C29649" s="57" t="s">
        <v>67628</v>
      </c>
      <c r="D29649" s="57" t="s">
        <v>19034</v>
      </c>
    </row>
    <row r="29650" spans="1:4">
      <c r="A29650" s="57" t="s">
        <v>67625</v>
      </c>
      <c r="B29650" s="57"/>
      <c r="C29650" s="57" t="s">
        <v>67629</v>
      </c>
      <c r="D29650" s="57" t="s">
        <v>67630</v>
      </c>
    </row>
    <row r="29651" spans="1:4">
      <c r="A29651" s="57" t="s">
        <v>18013</v>
      </c>
      <c r="B29651" s="57" t="s">
        <v>16390</v>
      </c>
      <c r="C29651" s="57" t="s">
        <v>18014</v>
      </c>
      <c r="D29651" s="57" t="s">
        <v>18015</v>
      </c>
    </row>
    <row r="29652" spans="1:4">
      <c r="A29652" s="57" t="s">
        <v>67631</v>
      </c>
      <c r="B29652" s="57" t="s">
        <v>12940</v>
      </c>
      <c r="C29652" s="57" t="s">
        <v>67632</v>
      </c>
      <c r="D29652" s="57" t="s">
        <v>67633</v>
      </c>
    </row>
    <row r="29653" spans="1:4">
      <c r="A29653" s="57" t="s">
        <v>67634</v>
      </c>
      <c r="B29653" s="57" t="s">
        <v>12940</v>
      </c>
      <c r="C29653" s="57" t="s">
        <v>67635</v>
      </c>
      <c r="D29653" s="57" t="s">
        <v>67636</v>
      </c>
    </row>
    <row r="29654" spans="1:4">
      <c r="A29654" s="57" t="s">
        <v>67637</v>
      </c>
      <c r="B29654" s="57" t="s">
        <v>12940</v>
      </c>
      <c r="C29654" s="57" t="s">
        <v>67638</v>
      </c>
      <c r="D29654" s="57" t="s">
        <v>67639</v>
      </c>
    </row>
    <row r="29655" spans="1:4">
      <c r="A29655" s="57" t="s">
        <v>67640</v>
      </c>
      <c r="B29655" s="57" t="s">
        <v>12940</v>
      </c>
      <c r="C29655" s="57" t="s">
        <v>67641</v>
      </c>
      <c r="D29655" s="57" t="s">
        <v>67642</v>
      </c>
    </row>
    <row r="29656" spans="1:4">
      <c r="A29656" s="57" t="s">
        <v>67643</v>
      </c>
      <c r="B29656" s="57" t="s">
        <v>12940</v>
      </c>
      <c r="C29656" s="57" t="s">
        <v>67644</v>
      </c>
      <c r="D29656" s="57" t="s">
        <v>67645</v>
      </c>
    </row>
    <row r="29657" spans="1:4">
      <c r="A29657" s="57" t="s">
        <v>67643</v>
      </c>
      <c r="B29657" s="57"/>
      <c r="C29657" s="57" t="s">
        <v>67646</v>
      </c>
      <c r="D29657" s="57" t="s">
        <v>67645</v>
      </c>
    </row>
    <row r="29658" spans="1:4">
      <c r="A29658" s="57" t="s">
        <v>67647</v>
      </c>
      <c r="B29658" s="57" t="s">
        <v>12940</v>
      </c>
      <c r="C29658" s="57" t="s">
        <v>67648</v>
      </c>
      <c r="D29658" s="57" t="s">
        <v>67649</v>
      </c>
    </row>
    <row r="29659" spans="1:4">
      <c r="A29659" s="57" t="s">
        <v>77669</v>
      </c>
      <c r="B29659" s="57" t="s">
        <v>12940</v>
      </c>
      <c r="C29659" s="57" t="s">
        <v>77670</v>
      </c>
      <c r="D29659" s="57" t="s">
        <v>77671</v>
      </c>
    </row>
    <row r="29660" spans="1:4">
      <c r="A29660" s="57" t="s">
        <v>67650</v>
      </c>
      <c r="B29660" s="57" t="s">
        <v>12940</v>
      </c>
      <c r="C29660" s="57" t="s">
        <v>67651</v>
      </c>
      <c r="D29660" s="57" t="s">
        <v>67652</v>
      </c>
    </row>
    <row r="29661" spans="1:4">
      <c r="A29661" s="57" t="s">
        <v>67653</v>
      </c>
      <c r="B29661" s="57" t="s">
        <v>12940</v>
      </c>
      <c r="C29661" s="57" t="s">
        <v>67654</v>
      </c>
      <c r="D29661" s="57" t="s">
        <v>67655</v>
      </c>
    </row>
    <row r="29662" spans="1:4">
      <c r="A29662" s="57" t="s">
        <v>67656</v>
      </c>
      <c r="B29662" s="57" t="s">
        <v>12940</v>
      </c>
      <c r="C29662" s="57" t="s">
        <v>67657</v>
      </c>
      <c r="D29662" s="57" t="s">
        <v>67658</v>
      </c>
    </row>
    <row r="29663" spans="1:4">
      <c r="A29663" s="57" t="s">
        <v>67659</v>
      </c>
      <c r="B29663" s="57" t="s">
        <v>12940</v>
      </c>
      <c r="C29663" s="57" t="s">
        <v>67660</v>
      </c>
      <c r="D29663" s="57" t="s">
        <v>67661</v>
      </c>
    </row>
    <row r="29664" spans="1:4">
      <c r="A29664" s="57" t="s">
        <v>67662</v>
      </c>
      <c r="B29664" s="57" t="s">
        <v>12940</v>
      </c>
      <c r="C29664" s="57" t="s">
        <v>67663</v>
      </c>
      <c r="D29664" s="57" t="s">
        <v>67664</v>
      </c>
    </row>
    <row r="29665" spans="1:4">
      <c r="A29665" s="57" t="s">
        <v>67662</v>
      </c>
      <c r="B29665" s="57"/>
      <c r="C29665" s="57" t="s">
        <v>67665</v>
      </c>
      <c r="D29665" s="57" t="s">
        <v>67666</v>
      </c>
    </row>
    <row r="29666" spans="1:4">
      <c r="A29666" s="57" t="s">
        <v>67662</v>
      </c>
      <c r="B29666" s="57"/>
      <c r="C29666" s="57" t="s">
        <v>67667</v>
      </c>
      <c r="D29666" s="57" t="s">
        <v>67666</v>
      </c>
    </row>
    <row r="29667" spans="1:4">
      <c r="A29667" s="57" t="s">
        <v>67662</v>
      </c>
      <c r="B29667" s="57"/>
      <c r="C29667" s="57" t="s">
        <v>20675</v>
      </c>
      <c r="D29667" s="57" t="s">
        <v>76000</v>
      </c>
    </row>
    <row r="29668" spans="1:4">
      <c r="A29668" s="57" t="s">
        <v>67668</v>
      </c>
      <c r="B29668" s="57" t="s">
        <v>12940</v>
      </c>
      <c r="C29668" s="57" t="s">
        <v>67669</v>
      </c>
      <c r="D29668" s="57" t="s">
        <v>67670</v>
      </c>
    </row>
    <row r="29669" spans="1:4">
      <c r="A29669" s="57" t="s">
        <v>67671</v>
      </c>
      <c r="B29669" s="57" t="s">
        <v>12940</v>
      </c>
      <c r="C29669" s="57" t="s">
        <v>67672</v>
      </c>
      <c r="D29669" s="57" t="s">
        <v>67673</v>
      </c>
    </row>
    <row r="29670" spans="1:4">
      <c r="A29670" s="57" t="s">
        <v>67671</v>
      </c>
      <c r="B29670" s="57"/>
      <c r="C29670" s="57" t="s">
        <v>67674</v>
      </c>
      <c r="D29670" s="57" t="s">
        <v>67673</v>
      </c>
    </row>
    <row r="29671" spans="1:4">
      <c r="A29671" s="57" t="s">
        <v>18016</v>
      </c>
      <c r="B29671" s="57" t="s">
        <v>16225</v>
      </c>
      <c r="C29671" s="57" t="s">
        <v>18017</v>
      </c>
      <c r="D29671" s="57" t="s">
        <v>18018</v>
      </c>
    </row>
    <row r="29672" spans="1:4">
      <c r="A29672" s="57" t="s">
        <v>18016</v>
      </c>
      <c r="B29672" s="57" t="s">
        <v>16225</v>
      </c>
      <c r="C29672" s="57" t="s">
        <v>76001</v>
      </c>
      <c r="D29672" s="57" t="s">
        <v>76002</v>
      </c>
    </row>
    <row r="29673" spans="1:4">
      <c r="A29673" s="57" t="s">
        <v>67675</v>
      </c>
      <c r="B29673" s="57" t="s">
        <v>12940</v>
      </c>
      <c r="C29673" s="57" t="s">
        <v>67676</v>
      </c>
      <c r="D29673" s="57" t="s">
        <v>67677</v>
      </c>
    </row>
    <row r="29674" spans="1:4">
      <c r="A29674" s="57" t="s">
        <v>67678</v>
      </c>
      <c r="B29674" s="57" t="s">
        <v>12940</v>
      </c>
      <c r="C29674" s="57" t="s">
        <v>67679</v>
      </c>
      <c r="D29674" s="57" t="s">
        <v>40190</v>
      </c>
    </row>
    <row r="29675" spans="1:4">
      <c r="A29675" s="57" t="s">
        <v>67680</v>
      </c>
      <c r="B29675" s="57" t="s">
        <v>12940</v>
      </c>
      <c r="C29675" s="57" t="s">
        <v>67681</v>
      </c>
      <c r="D29675" s="57" t="s">
        <v>67682</v>
      </c>
    </row>
    <row r="29676" spans="1:4">
      <c r="A29676" s="57" t="s">
        <v>67683</v>
      </c>
      <c r="B29676" s="57" t="s">
        <v>12940</v>
      </c>
      <c r="C29676" s="57" t="s">
        <v>67684</v>
      </c>
      <c r="D29676" s="57" t="s">
        <v>67685</v>
      </c>
    </row>
    <row r="29677" spans="1:4">
      <c r="A29677" s="57" t="s">
        <v>67683</v>
      </c>
      <c r="B29677" s="57"/>
      <c r="C29677" s="57" t="s">
        <v>67686</v>
      </c>
      <c r="D29677" s="57" t="s">
        <v>67687</v>
      </c>
    </row>
    <row r="29678" spans="1:4">
      <c r="A29678" s="57" t="s">
        <v>67688</v>
      </c>
      <c r="B29678" s="57" t="s">
        <v>12940</v>
      </c>
      <c r="C29678" s="57" t="s">
        <v>67689</v>
      </c>
      <c r="D29678" s="57" t="s">
        <v>67690</v>
      </c>
    </row>
    <row r="29679" spans="1:4">
      <c r="A29679" s="57" t="s">
        <v>67691</v>
      </c>
      <c r="B29679" s="57" t="s">
        <v>12940</v>
      </c>
      <c r="C29679" s="57" t="s">
        <v>67692</v>
      </c>
      <c r="D29679" s="57" t="s">
        <v>67693</v>
      </c>
    </row>
    <row r="29680" spans="1:4">
      <c r="A29680" s="57" t="s">
        <v>67691</v>
      </c>
      <c r="B29680" s="57"/>
      <c r="C29680" s="57" t="s">
        <v>67694</v>
      </c>
      <c r="D29680" s="57" t="s">
        <v>67695</v>
      </c>
    </row>
    <row r="29681" spans="1:4">
      <c r="A29681" s="57" t="s">
        <v>18019</v>
      </c>
      <c r="B29681" s="57" t="s">
        <v>16351</v>
      </c>
      <c r="C29681" s="57" t="s">
        <v>18020</v>
      </c>
      <c r="D29681" s="57" t="s">
        <v>18021</v>
      </c>
    </row>
    <row r="29682" spans="1:4">
      <c r="A29682" s="57" t="s">
        <v>18019</v>
      </c>
      <c r="B29682" s="57" t="s">
        <v>16351</v>
      </c>
      <c r="C29682" s="57" t="s">
        <v>18022</v>
      </c>
      <c r="D29682" s="57" t="s">
        <v>18023</v>
      </c>
    </row>
    <row r="29683" spans="1:4">
      <c r="A29683" s="57" t="s">
        <v>18019</v>
      </c>
      <c r="B29683" s="57" t="s">
        <v>16351</v>
      </c>
      <c r="C29683" s="57" t="s">
        <v>18024</v>
      </c>
      <c r="D29683" s="57" t="s">
        <v>18025</v>
      </c>
    </row>
    <row r="29684" spans="1:4">
      <c r="A29684" s="57" t="s">
        <v>18019</v>
      </c>
      <c r="B29684" s="57" t="s">
        <v>16351</v>
      </c>
      <c r="C29684" s="57" t="s">
        <v>18026</v>
      </c>
      <c r="D29684" s="57" t="s">
        <v>18027</v>
      </c>
    </row>
    <row r="29685" spans="1:4">
      <c r="A29685" s="57" t="s">
        <v>18019</v>
      </c>
      <c r="B29685" s="57" t="s">
        <v>16351</v>
      </c>
      <c r="C29685" s="57" t="s">
        <v>18028</v>
      </c>
      <c r="D29685" s="57" t="s">
        <v>18029</v>
      </c>
    </row>
    <row r="29686" spans="1:4">
      <c r="A29686" s="57" t="s">
        <v>18019</v>
      </c>
      <c r="B29686" s="57" t="s">
        <v>16351</v>
      </c>
      <c r="C29686" s="57" t="s">
        <v>18030</v>
      </c>
      <c r="D29686" s="57" t="s">
        <v>18031</v>
      </c>
    </row>
    <row r="29687" spans="1:4">
      <c r="A29687" s="57" t="s">
        <v>18019</v>
      </c>
      <c r="B29687" s="57" t="s">
        <v>16351</v>
      </c>
      <c r="C29687" s="57" t="s">
        <v>76003</v>
      </c>
      <c r="D29687" s="57" t="s">
        <v>76004</v>
      </c>
    </row>
    <row r="29688" spans="1:4">
      <c r="A29688" s="57" t="s">
        <v>67696</v>
      </c>
      <c r="B29688" s="57" t="s">
        <v>12940</v>
      </c>
      <c r="C29688" s="57" t="s">
        <v>67697</v>
      </c>
      <c r="D29688" s="57" t="s">
        <v>67698</v>
      </c>
    </row>
    <row r="29689" spans="1:4">
      <c r="A29689" s="57" t="s">
        <v>67696</v>
      </c>
      <c r="B29689" s="57"/>
      <c r="C29689" s="57" t="s">
        <v>76915</v>
      </c>
      <c r="D29689" s="57" t="s">
        <v>76916</v>
      </c>
    </row>
    <row r="29690" spans="1:4">
      <c r="A29690" s="57" t="s">
        <v>67699</v>
      </c>
      <c r="B29690" s="57" t="s">
        <v>12940</v>
      </c>
      <c r="C29690" s="57" t="s">
        <v>67700</v>
      </c>
      <c r="D29690" s="57" t="s">
        <v>19034</v>
      </c>
    </row>
    <row r="29691" spans="1:4">
      <c r="A29691" s="57" t="s">
        <v>67701</v>
      </c>
      <c r="B29691" s="57" t="s">
        <v>12940</v>
      </c>
      <c r="C29691" s="57" t="s">
        <v>67702</v>
      </c>
      <c r="D29691" s="57" t="s">
        <v>19034</v>
      </c>
    </row>
    <row r="29692" spans="1:4">
      <c r="A29692" s="57" t="s">
        <v>67703</v>
      </c>
      <c r="B29692" s="57" t="s">
        <v>12940</v>
      </c>
      <c r="C29692" s="57" t="s">
        <v>67704</v>
      </c>
      <c r="D29692" s="57" t="s">
        <v>67705</v>
      </c>
    </row>
    <row r="29693" spans="1:4">
      <c r="A29693" s="57" t="s">
        <v>67706</v>
      </c>
      <c r="B29693" s="57" t="s">
        <v>12940</v>
      </c>
      <c r="C29693" s="57" t="s">
        <v>67707</v>
      </c>
      <c r="D29693" s="57" t="s">
        <v>67708</v>
      </c>
    </row>
    <row r="29694" spans="1:4">
      <c r="A29694" s="57" t="s">
        <v>67706</v>
      </c>
      <c r="B29694" s="57"/>
      <c r="C29694" s="57" t="s">
        <v>76005</v>
      </c>
      <c r="D29694" s="57" t="s">
        <v>76006</v>
      </c>
    </row>
    <row r="29695" spans="1:4">
      <c r="A29695" s="57" t="s">
        <v>18032</v>
      </c>
      <c r="B29695" s="57" t="s">
        <v>16474</v>
      </c>
      <c r="C29695" s="57" t="s">
        <v>18033</v>
      </c>
      <c r="D29695" s="57" t="s">
        <v>18034</v>
      </c>
    </row>
    <row r="29696" spans="1:4">
      <c r="A29696" s="57" t="s">
        <v>18035</v>
      </c>
      <c r="B29696" s="57" t="s">
        <v>16304</v>
      </c>
      <c r="C29696" s="57" t="s">
        <v>18036</v>
      </c>
      <c r="D29696" s="57" t="s">
        <v>18037</v>
      </c>
    </row>
    <row r="29697" spans="1:4">
      <c r="A29697" s="57" t="s">
        <v>67709</v>
      </c>
      <c r="B29697" s="57" t="s">
        <v>12940</v>
      </c>
      <c r="C29697" s="57" t="s">
        <v>67710</v>
      </c>
      <c r="D29697" s="57" t="s">
        <v>67711</v>
      </c>
    </row>
    <row r="29698" spans="1:4">
      <c r="A29698" s="57" t="s">
        <v>67712</v>
      </c>
      <c r="B29698" s="57" t="s">
        <v>12940</v>
      </c>
      <c r="C29698" s="57" t="s">
        <v>67713</v>
      </c>
      <c r="D29698" s="57" t="s">
        <v>67714</v>
      </c>
    </row>
    <row r="29699" spans="1:4">
      <c r="A29699" s="57" t="s">
        <v>67715</v>
      </c>
      <c r="B29699" s="57" t="s">
        <v>12940</v>
      </c>
      <c r="C29699" s="57" t="s">
        <v>67716</v>
      </c>
      <c r="D29699" s="57" t="s">
        <v>67717</v>
      </c>
    </row>
    <row r="29700" spans="1:4">
      <c r="A29700" s="57" t="s">
        <v>67718</v>
      </c>
      <c r="B29700" s="57" t="s">
        <v>12940</v>
      </c>
      <c r="C29700" s="57" t="s">
        <v>67719</v>
      </c>
      <c r="D29700" s="57" t="s">
        <v>67720</v>
      </c>
    </row>
    <row r="29701" spans="1:4">
      <c r="A29701" s="57" t="s">
        <v>18038</v>
      </c>
      <c r="B29701" s="57" t="s">
        <v>16282</v>
      </c>
      <c r="C29701" s="57" t="s">
        <v>18039</v>
      </c>
      <c r="D29701" s="57" t="s">
        <v>18040</v>
      </c>
    </row>
    <row r="29702" spans="1:4">
      <c r="A29702" s="57" t="s">
        <v>18038</v>
      </c>
      <c r="B29702" s="57" t="s">
        <v>16282</v>
      </c>
      <c r="C29702" s="57" t="s">
        <v>76007</v>
      </c>
      <c r="D29702" s="57" t="s">
        <v>76008</v>
      </c>
    </row>
    <row r="29703" spans="1:4">
      <c r="A29703" s="57" t="s">
        <v>76917</v>
      </c>
      <c r="B29703" s="57" t="s">
        <v>12940</v>
      </c>
      <c r="C29703" s="57" t="s">
        <v>76918</v>
      </c>
      <c r="D29703" s="57" t="s">
        <v>19034</v>
      </c>
    </row>
    <row r="29704" spans="1:4">
      <c r="A29704" s="57" t="s">
        <v>18041</v>
      </c>
      <c r="B29704" s="57" t="s">
        <v>16282</v>
      </c>
      <c r="C29704" s="57" t="s">
        <v>18042</v>
      </c>
      <c r="D29704" s="57" t="s">
        <v>18043</v>
      </c>
    </row>
    <row r="29705" spans="1:4">
      <c r="A29705" s="57" t="s">
        <v>18041</v>
      </c>
      <c r="B29705" s="57" t="s">
        <v>16282</v>
      </c>
      <c r="C29705" s="57" t="s">
        <v>76009</v>
      </c>
      <c r="D29705" s="57" t="s">
        <v>76010</v>
      </c>
    </row>
    <row r="29706" spans="1:4">
      <c r="A29706" s="57" t="s">
        <v>67721</v>
      </c>
      <c r="B29706" s="57" t="s">
        <v>12940</v>
      </c>
      <c r="C29706" s="57" t="s">
        <v>67722</v>
      </c>
      <c r="D29706" s="57" t="s">
        <v>19034</v>
      </c>
    </row>
    <row r="29707" spans="1:4">
      <c r="A29707" s="57" t="s">
        <v>67721</v>
      </c>
      <c r="B29707" s="57"/>
      <c r="C29707" s="57" t="s">
        <v>67723</v>
      </c>
      <c r="D29707" s="57" t="s">
        <v>67724</v>
      </c>
    </row>
    <row r="29708" spans="1:4">
      <c r="A29708" s="57" t="s">
        <v>67725</v>
      </c>
      <c r="B29708" s="57" t="s">
        <v>12940</v>
      </c>
      <c r="C29708" s="57" t="s">
        <v>67726</v>
      </c>
      <c r="D29708" s="57" t="s">
        <v>67727</v>
      </c>
    </row>
    <row r="29709" spans="1:4">
      <c r="A29709" s="57" t="s">
        <v>67725</v>
      </c>
      <c r="B29709" s="57"/>
      <c r="C29709" s="57" t="s">
        <v>76011</v>
      </c>
      <c r="D29709" s="57" t="s">
        <v>76012</v>
      </c>
    </row>
    <row r="29710" spans="1:4">
      <c r="A29710" s="57" t="s">
        <v>67728</v>
      </c>
      <c r="B29710" s="57" t="s">
        <v>12940</v>
      </c>
      <c r="C29710" s="57" t="s">
        <v>67729</v>
      </c>
      <c r="D29710" s="57" t="s">
        <v>67730</v>
      </c>
    </row>
    <row r="29711" spans="1:4">
      <c r="A29711" s="57" t="s">
        <v>67731</v>
      </c>
      <c r="B29711" s="57" t="s">
        <v>12940</v>
      </c>
      <c r="C29711" s="57" t="s">
        <v>67732</v>
      </c>
      <c r="D29711" s="57" t="s">
        <v>67733</v>
      </c>
    </row>
    <row r="29712" spans="1:4">
      <c r="A29712" s="57" t="s">
        <v>76013</v>
      </c>
      <c r="B29712" s="57" t="s">
        <v>12940</v>
      </c>
      <c r="C29712" s="57" t="s">
        <v>76014</v>
      </c>
      <c r="D29712" s="57" t="s">
        <v>76015</v>
      </c>
    </row>
    <row r="29713" spans="1:4">
      <c r="A29713" s="57" t="s">
        <v>67734</v>
      </c>
      <c r="B29713" s="57" t="s">
        <v>12940</v>
      </c>
      <c r="C29713" s="57" t="s">
        <v>67735</v>
      </c>
      <c r="D29713" s="57" t="s">
        <v>67736</v>
      </c>
    </row>
    <row r="29714" spans="1:4">
      <c r="A29714" s="57" t="s">
        <v>67734</v>
      </c>
      <c r="B29714" s="57"/>
      <c r="C29714" s="57" t="s">
        <v>67737</v>
      </c>
      <c r="D29714" s="57" t="s">
        <v>67738</v>
      </c>
    </row>
    <row r="29715" spans="1:4">
      <c r="A29715" s="57" t="s">
        <v>18044</v>
      </c>
      <c r="B29715" s="57" t="s">
        <v>16402</v>
      </c>
      <c r="C29715" s="57" t="s">
        <v>18045</v>
      </c>
      <c r="D29715" s="57" t="s">
        <v>18046</v>
      </c>
    </row>
    <row r="29716" spans="1:4">
      <c r="A29716" s="57" t="s">
        <v>67739</v>
      </c>
      <c r="B29716" s="57" t="s">
        <v>12940</v>
      </c>
      <c r="C29716" s="57" t="s">
        <v>67740</v>
      </c>
      <c r="D29716" s="57" t="s">
        <v>67741</v>
      </c>
    </row>
    <row r="29717" spans="1:4">
      <c r="A29717" s="57" t="s">
        <v>67742</v>
      </c>
      <c r="B29717" s="57" t="s">
        <v>12940</v>
      </c>
      <c r="C29717" s="57" t="s">
        <v>67743</v>
      </c>
      <c r="D29717" s="57" t="s">
        <v>67744</v>
      </c>
    </row>
    <row r="29718" spans="1:4">
      <c r="A29718" s="57" t="s">
        <v>67745</v>
      </c>
      <c r="B29718" s="57" t="s">
        <v>12940</v>
      </c>
      <c r="C29718" s="57" t="s">
        <v>67746</v>
      </c>
      <c r="D29718" s="57" t="s">
        <v>67747</v>
      </c>
    </row>
    <row r="29719" spans="1:4">
      <c r="A29719" s="57" t="s">
        <v>67745</v>
      </c>
      <c r="B29719" s="57"/>
      <c r="C29719" s="57" t="s">
        <v>77672</v>
      </c>
      <c r="D29719" s="57" t="s">
        <v>77673</v>
      </c>
    </row>
    <row r="29720" spans="1:4">
      <c r="A29720" s="57" t="s">
        <v>67748</v>
      </c>
      <c r="B29720" s="57" t="s">
        <v>12940</v>
      </c>
      <c r="C29720" s="57" t="s">
        <v>67749</v>
      </c>
      <c r="D29720" s="57" t="s">
        <v>67750</v>
      </c>
    </row>
    <row r="29721" spans="1:4">
      <c r="A29721" s="57" t="s">
        <v>67751</v>
      </c>
      <c r="B29721" s="57" t="s">
        <v>12940</v>
      </c>
      <c r="C29721" s="57" t="s">
        <v>67752</v>
      </c>
      <c r="D29721" s="57" t="s">
        <v>67753</v>
      </c>
    </row>
    <row r="29722" spans="1:4">
      <c r="A29722" s="57" t="s">
        <v>67751</v>
      </c>
      <c r="B29722" s="57"/>
      <c r="C29722" s="57" t="s">
        <v>67754</v>
      </c>
      <c r="D29722" s="57" t="s">
        <v>67755</v>
      </c>
    </row>
    <row r="29723" spans="1:4">
      <c r="A29723" s="57" t="s">
        <v>67756</v>
      </c>
      <c r="B29723" s="57" t="s">
        <v>12940</v>
      </c>
      <c r="C29723" s="57" t="s">
        <v>67757</v>
      </c>
      <c r="D29723" s="57" t="s">
        <v>67758</v>
      </c>
    </row>
    <row r="29724" spans="1:4">
      <c r="A29724" s="57" t="s">
        <v>67756</v>
      </c>
      <c r="B29724" s="57"/>
      <c r="C29724" s="57" t="s">
        <v>67759</v>
      </c>
      <c r="D29724" s="57" t="s">
        <v>67758</v>
      </c>
    </row>
    <row r="29725" spans="1:4">
      <c r="A29725" s="57" t="s">
        <v>18047</v>
      </c>
      <c r="B29725" s="57" t="s">
        <v>16288</v>
      </c>
      <c r="C29725" s="57" t="s">
        <v>18048</v>
      </c>
      <c r="D29725" s="57" t="s">
        <v>18049</v>
      </c>
    </row>
    <row r="29726" spans="1:4">
      <c r="A29726" s="57" t="s">
        <v>18047</v>
      </c>
      <c r="B29726" s="57" t="s">
        <v>16288</v>
      </c>
      <c r="C29726" s="57" t="s">
        <v>76016</v>
      </c>
      <c r="D29726" s="57" t="s">
        <v>76017</v>
      </c>
    </row>
    <row r="29727" spans="1:4">
      <c r="A29727" s="57" t="s">
        <v>67760</v>
      </c>
      <c r="B29727" s="57" t="s">
        <v>12940</v>
      </c>
      <c r="C29727" s="57" t="s">
        <v>67761</v>
      </c>
      <c r="D29727" s="57" t="s">
        <v>67762</v>
      </c>
    </row>
    <row r="29728" spans="1:4">
      <c r="A29728" s="57" t="s">
        <v>67763</v>
      </c>
      <c r="B29728" s="57" t="s">
        <v>12940</v>
      </c>
      <c r="C29728" s="57" t="s">
        <v>67764</v>
      </c>
      <c r="D29728" s="57" t="s">
        <v>67765</v>
      </c>
    </row>
    <row r="29729" spans="1:4">
      <c r="A29729" s="57" t="s">
        <v>67766</v>
      </c>
      <c r="B29729" s="57" t="s">
        <v>12940</v>
      </c>
      <c r="C29729" s="57" t="s">
        <v>67767</v>
      </c>
      <c r="D29729" s="57" t="s">
        <v>67768</v>
      </c>
    </row>
    <row r="29730" spans="1:4">
      <c r="A29730" s="57" t="s">
        <v>67766</v>
      </c>
      <c r="B29730" s="57"/>
      <c r="C29730" s="57" t="s">
        <v>67769</v>
      </c>
      <c r="D29730" s="57" t="s">
        <v>67770</v>
      </c>
    </row>
    <row r="29731" spans="1:4">
      <c r="A29731" s="57" t="s">
        <v>67771</v>
      </c>
      <c r="B29731" s="57" t="s">
        <v>12940</v>
      </c>
      <c r="C29731" s="57" t="s">
        <v>67772</v>
      </c>
      <c r="D29731" s="57" t="s">
        <v>67773</v>
      </c>
    </row>
    <row r="29732" spans="1:4">
      <c r="A29732" s="57" t="s">
        <v>67771</v>
      </c>
      <c r="B29732" s="57"/>
      <c r="C29732" s="57" t="s">
        <v>67774</v>
      </c>
      <c r="D29732" s="57" t="s">
        <v>67775</v>
      </c>
    </row>
    <row r="29733" spans="1:4">
      <c r="A29733" s="57" t="s">
        <v>67776</v>
      </c>
      <c r="B29733" s="57" t="s">
        <v>12940</v>
      </c>
      <c r="C29733" s="57" t="s">
        <v>67777</v>
      </c>
      <c r="D29733" s="57" t="s">
        <v>67778</v>
      </c>
    </row>
    <row r="29734" spans="1:4">
      <c r="A29734" s="57" t="s">
        <v>67779</v>
      </c>
      <c r="B29734" s="57" t="s">
        <v>12940</v>
      </c>
      <c r="C29734" s="57" t="s">
        <v>67780</v>
      </c>
      <c r="D29734" s="57" t="s">
        <v>67781</v>
      </c>
    </row>
    <row r="29735" spans="1:4">
      <c r="A29735" s="57" t="s">
        <v>67782</v>
      </c>
      <c r="B29735" s="57" t="s">
        <v>12940</v>
      </c>
      <c r="C29735" s="57" t="s">
        <v>67783</v>
      </c>
      <c r="D29735" s="57" t="s">
        <v>67784</v>
      </c>
    </row>
    <row r="29736" spans="1:4">
      <c r="A29736" s="57" t="s">
        <v>67785</v>
      </c>
      <c r="B29736" s="57" t="s">
        <v>12940</v>
      </c>
      <c r="C29736" s="57" t="s">
        <v>67786</v>
      </c>
      <c r="D29736" s="57" t="s">
        <v>67787</v>
      </c>
    </row>
    <row r="29737" spans="1:4">
      <c r="A29737" s="57" t="s">
        <v>67788</v>
      </c>
      <c r="B29737" s="57" t="s">
        <v>12940</v>
      </c>
      <c r="C29737" s="57" t="s">
        <v>67789</v>
      </c>
      <c r="D29737" s="57" t="s">
        <v>67790</v>
      </c>
    </row>
    <row r="29738" spans="1:4">
      <c r="A29738" s="57" t="s">
        <v>18050</v>
      </c>
      <c r="B29738" s="57" t="s">
        <v>16448</v>
      </c>
      <c r="C29738" s="57" t="s">
        <v>18051</v>
      </c>
      <c r="D29738" s="57" t="s">
        <v>18052</v>
      </c>
    </row>
    <row r="29739" spans="1:4">
      <c r="A29739" s="57" t="s">
        <v>18050</v>
      </c>
      <c r="B29739" s="57" t="s">
        <v>16448</v>
      </c>
      <c r="C29739" s="57" t="s">
        <v>18053</v>
      </c>
      <c r="D29739" s="57" t="s">
        <v>18052</v>
      </c>
    </row>
    <row r="29740" spans="1:4">
      <c r="A29740" s="57" t="s">
        <v>67791</v>
      </c>
      <c r="B29740" s="57" t="s">
        <v>12940</v>
      </c>
      <c r="C29740" s="57" t="s">
        <v>67792</v>
      </c>
      <c r="D29740" s="57" t="s">
        <v>67793</v>
      </c>
    </row>
    <row r="29741" spans="1:4">
      <c r="A29741" s="57" t="s">
        <v>67794</v>
      </c>
      <c r="B29741" s="57" t="s">
        <v>12940</v>
      </c>
      <c r="C29741" s="57" t="s">
        <v>67795</v>
      </c>
      <c r="D29741" s="57" t="s">
        <v>67796</v>
      </c>
    </row>
    <row r="29742" spans="1:4">
      <c r="A29742" s="57" t="s">
        <v>67797</v>
      </c>
      <c r="B29742" s="57" t="s">
        <v>18352</v>
      </c>
      <c r="C29742" s="57" t="s">
        <v>67798</v>
      </c>
      <c r="D29742" s="57" t="s">
        <v>67799</v>
      </c>
    </row>
    <row r="29743" spans="1:4">
      <c r="A29743" s="57" t="s">
        <v>67800</v>
      </c>
      <c r="B29743" s="57" t="s">
        <v>12940</v>
      </c>
      <c r="C29743" s="57" t="s">
        <v>67801</v>
      </c>
      <c r="D29743" s="57" t="s">
        <v>67802</v>
      </c>
    </row>
    <row r="29744" spans="1:4">
      <c r="A29744" s="57" t="s">
        <v>67800</v>
      </c>
      <c r="B29744" s="57"/>
      <c r="C29744" s="57" t="s">
        <v>67803</v>
      </c>
      <c r="D29744" s="57" t="s">
        <v>67804</v>
      </c>
    </row>
    <row r="29745" spans="1:4">
      <c r="A29745" s="57" t="s">
        <v>67800</v>
      </c>
      <c r="B29745" s="57"/>
      <c r="C29745" s="57" t="s">
        <v>76919</v>
      </c>
      <c r="D29745" s="57" t="s">
        <v>76920</v>
      </c>
    </row>
    <row r="29746" spans="1:4">
      <c r="A29746" s="57" t="s">
        <v>67800</v>
      </c>
      <c r="B29746" s="57"/>
      <c r="C29746" s="57" t="s">
        <v>76921</v>
      </c>
      <c r="D29746" s="57" t="s">
        <v>76922</v>
      </c>
    </row>
    <row r="29747" spans="1:4">
      <c r="A29747" s="57" t="s">
        <v>67805</v>
      </c>
      <c r="B29747" s="57" t="s">
        <v>12940</v>
      </c>
      <c r="C29747" s="57" t="s">
        <v>67806</v>
      </c>
      <c r="D29747" s="57" t="s">
        <v>67807</v>
      </c>
    </row>
    <row r="29748" spans="1:4">
      <c r="A29748" s="57" t="s">
        <v>67805</v>
      </c>
      <c r="B29748" s="57"/>
      <c r="C29748" s="57" t="s">
        <v>77674</v>
      </c>
      <c r="D29748" s="57" t="s">
        <v>77675</v>
      </c>
    </row>
    <row r="29749" spans="1:4">
      <c r="A29749" s="57" t="s">
        <v>67808</v>
      </c>
      <c r="B29749" s="57" t="s">
        <v>12940</v>
      </c>
      <c r="C29749" s="57" t="s">
        <v>67809</v>
      </c>
      <c r="D29749" s="57" t="s">
        <v>67810</v>
      </c>
    </row>
    <row r="29750" spans="1:4">
      <c r="A29750" s="57" t="s">
        <v>67808</v>
      </c>
      <c r="B29750" s="57"/>
      <c r="C29750" s="57" t="s">
        <v>67811</v>
      </c>
      <c r="D29750" s="57" t="s">
        <v>67812</v>
      </c>
    </row>
    <row r="29751" spans="1:4">
      <c r="A29751" s="57" t="s">
        <v>67813</v>
      </c>
      <c r="B29751" s="57" t="s">
        <v>12940</v>
      </c>
      <c r="C29751" s="57" t="s">
        <v>67814</v>
      </c>
      <c r="D29751" s="57" t="s">
        <v>67815</v>
      </c>
    </row>
    <row r="29752" spans="1:4">
      <c r="A29752" s="57" t="s">
        <v>76923</v>
      </c>
      <c r="B29752" s="57" t="s">
        <v>12940</v>
      </c>
      <c r="C29752" s="57" t="s">
        <v>76924</v>
      </c>
      <c r="D29752" s="57" t="s">
        <v>76925</v>
      </c>
    </row>
    <row r="29753" spans="1:4">
      <c r="A29753" s="57" t="s">
        <v>67816</v>
      </c>
      <c r="B29753" s="57" t="s">
        <v>12940</v>
      </c>
      <c r="C29753" s="57" t="s">
        <v>67817</v>
      </c>
      <c r="D29753" s="57" t="s">
        <v>67818</v>
      </c>
    </row>
    <row r="29754" spans="1:4">
      <c r="A29754" s="57" t="s">
        <v>18054</v>
      </c>
      <c r="B29754" s="57" t="s">
        <v>16466</v>
      </c>
      <c r="C29754" s="57" t="s">
        <v>18055</v>
      </c>
      <c r="D29754" s="57" t="s">
        <v>18056</v>
      </c>
    </row>
    <row r="29755" spans="1:4">
      <c r="A29755" s="57" t="s">
        <v>67819</v>
      </c>
      <c r="B29755" s="57" t="s">
        <v>12940</v>
      </c>
      <c r="C29755" s="57" t="s">
        <v>67820</v>
      </c>
      <c r="D29755" s="57" t="s">
        <v>67821</v>
      </c>
    </row>
    <row r="29756" spans="1:4">
      <c r="A29756" s="57" t="s">
        <v>67822</v>
      </c>
      <c r="B29756" s="57" t="s">
        <v>12940</v>
      </c>
      <c r="C29756" s="57" t="s">
        <v>67823</v>
      </c>
      <c r="D29756" s="57" t="s">
        <v>67824</v>
      </c>
    </row>
    <row r="29757" spans="1:4">
      <c r="A29757" s="57" t="s">
        <v>67825</v>
      </c>
      <c r="B29757" s="57" t="s">
        <v>12940</v>
      </c>
      <c r="C29757" s="57" t="s">
        <v>67826</v>
      </c>
      <c r="D29757" s="57" t="s">
        <v>19034</v>
      </c>
    </row>
    <row r="29758" spans="1:4">
      <c r="A29758" s="57" t="s">
        <v>67825</v>
      </c>
      <c r="B29758" s="57"/>
      <c r="C29758" s="57" t="s">
        <v>67827</v>
      </c>
      <c r="D29758" s="57" t="s">
        <v>19034</v>
      </c>
    </row>
    <row r="29759" spans="1:4">
      <c r="A29759" s="57" t="s">
        <v>67825</v>
      </c>
      <c r="B29759" s="57"/>
      <c r="C29759" s="57" t="s">
        <v>67828</v>
      </c>
      <c r="D29759" s="57" t="s">
        <v>19034</v>
      </c>
    </row>
    <row r="29760" spans="1:4">
      <c r="A29760" s="57" t="s">
        <v>67825</v>
      </c>
      <c r="B29760" s="57"/>
      <c r="C29760" s="57" t="s">
        <v>67829</v>
      </c>
      <c r="D29760" s="57" t="s">
        <v>19034</v>
      </c>
    </row>
    <row r="29761" spans="1:4">
      <c r="A29761" s="57" t="s">
        <v>67830</v>
      </c>
      <c r="B29761" s="57" t="s">
        <v>12940</v>
      </c>
      <c r="C29761" s="57" t="s">
        <v>67831</v>
      </c>
      <c r="D29761" s="57" t="s">
        <v>67832</v>
      </c>
    </row>
    <row r="29762" spans="1:4">
      <c r="A29762" s="57" t="s">
        <v>67830</v>
      </c>
      <c r="B29762" s="57"/>
      <c r="C29762" s="57" t="s">
        <v>67833</v>
      </c>
      <c r="D29762" s="57" t="s">
        <v>67834</v>
      </c>
    </row>
    <row r="29763" spans="1:4">
      <c r="A29763" s="57" t="s">
        <v>67830</v>
      </c>
      <c r="B29763" s="57"/>
      <c r="C29763" s="57" t="s">
        <v>67835</v>
      </c>
      <c r="D29763" s="57" t="s">
        <v>67836</v>
      </c>
    </row>
    <row r="29764" spans="1:4">
      <c r="A29764" s="57" t="s">
        <v>67830</v>
      </c>
      <c r="B29764" s="57"/>
      <c r="C29764" s="57" t="s">
        <v>76018</v>
      </c>
      <c r="D29764" s="57" t="s">
        <v>76019</v>
      </c>
    </row>
    <row r="29765" spans="1:4">
      <c r="A29765" s="57" t="s">
        <v>18057</v>
      </c>
      <c r="B29765" s="57" t="s">
        <v>16462</v>
      </c>
      <c r="C29765" s="57" t="s">
        <v>18058</v>
      </c>
      <c r="D29765" s="57" t="s">
        <v>18059</v>
      </c>
    </row>
    <row r="29766" spans="1:4">
      <c r="A29766" s="57" t="s">
        <v>67837</v>
      </c>
      <c r="B29766" s="57" t="s">
        <v>12940</v>
      </c>
      <c r="C29766" s="57" t="s">
        <v>67838</v>
      </c>
      <c r="D29766" s="57" t="s">
        <v>67839</v>
      </c>
    </row>
    <row r="29767" spans="1:4">
      <c r="A29767" s="57" t="s">
        <v>18060</v>
      </c>
      <c r="B29767" s="57" t="s">
        <v>16336</v>
      </c>
      <c r="C29767" s="57" t="s">
        <v>18061</v>
      </c>
      <c r="D29767" s="57" t="s">
        <v>18062</v>
      </c>
    </row>
    <row r="29768" spans="1:4">
      <c r="A29768" s="57" t="s">
        <v>67840</v>
      </c>
      <c r="B29768" s="57" t="s">
        <v>12940</v>
      </c>
      <c r="C29768" s="57" t="s">
        <v>67841</v>
      </c>
      <c r="D29768" s="57" t="s">
        <v>19034</v>
      </c>
    </row>
    <row r="29769" spans="1:4">
      <c r="A29769" s="57" t="s">
        <v>67842</v>
      </c>
      <c r="B29769" s="57" t="s">
        <v>12940</v>
      </c>
      <c r="C29769" s="57" t="s">
        <v>67843</v>
      </c>
      <c r="D29769" s="57" t="s">
        <v>67844</v>
      </c>
    </row>
    <row r="29770" spans="1:4">
      <c r="A29770" s="57" t="s">
        <v>67845</v>
      </c>
      <c r="B29770" s="57" t="s">
        <v>12940</v>
      </c>
      <c r="C29770" s="57" t="s">
        <v>67846</v>
      </c>
      <c r="D29770" s="57" t="s">
        <v>67847</v>
      </c>
    </row>
    <row r="29771" spans="1:4">
      <c r="A29771" s="57" t="s">
        <v>67848</v>
      </c>
      <c r="B29771" s="57" t="s">
        <v>12940</v>
      </c>
      <c r="C29771" s="57" t="s">
        <v>67849</v>
      </c>
      <c r="D29771" s="57" t="s">
        <v>67850</v>
      </c>
    </row>
    <row r="29772" spans="1:4">
      <c r="A29772" s="57" t="s">
        <v>67851</v>
      </c>
      <c r="B29772" s="57" t="s">
        <v>12940</v>
      </c>
      <c r="C29772" s="57" t="s">
        <v>67852</v>
      </c>
      <c r="D29772" s="57" t="s">
        <v>67853</v>
      </c>
    </row>
    <row r="29773" spans="1:4">
      <c r="A29773" s="57" t="s">
        <v>18063</v>
      </c>
      <c r="B29773" s="57" t="s">
        <v>16223</v>
      </c>
      <c r="C29773" s="57" t="s">
        <v>18064</v>
      </c>
      <c r="D29773" s="57" t="s">
        <v>18065</v>
      </c>
    </row>
    <row r="29774" spans="1:4">
      <c r="A29774" s="57" t="s">
        <v>67854</v>
      </c>
      <c r="B29774" s="57" t="s">
        <v>12940</v>
      </c>
      <c r="C29774" s="57" t="s">
        <v>67855</v>
      </c>
      <c r="D29774" s="57" t="s">
        <v>67856</v>
      </c>
    </row>
    <row r="29775" spans="1:4">
      <c r="A29775" s="57" t="s">
        <v>67857</v>
      </c>
      <c r="B29775" s="57" t="s">
        <v>12940</v>
      </c>
      <c r="C29775" s="57" t="s">
        <v>67858</v>
      </c>
      <c r="D29775" s="57" t="s">
        <v>67859</v>
      </c>
    </row>
    <row r="29776" spans="1:4">
      <c r="A29776" s="57" t="s">
        <v>67860</v>
      </c>
      <c r="B29776" s="57" t="s">
        <v>12940</v>
      </c>
      <c r="C29776" s="57" t="s">
        <v>67861</v>
      </c>
      <c r="D29776" s="57" t="s">
        <v>67862</v>
      </c>
    </row>
    <row r="29777" spans="1:4">
      <c r="A29777" s="57" t="s">
        <v>67860</v>
      </c>
      <c r="B29777" s="57"/>
      <c r="C29777" s="57" t="s">
        <v>67863</v>
      </c>
      <c r="D29777" s="57" t="s">
        <v>67864</v>
      </c>
    </row>
    <row r="29778" spans="1:4">
      <c r="A29778" s="57" t="s">
        <v>67860</v>
      </c>
      <c r="B29778" s="57"/>
      <c r="C29778" s="57" t="s">
        <v>76020</v>
      </c>
      <c r="D29778" s="57" t="s">
        <v>76021</v>
      </c>
    </row>
    <row r="29779" spans="1:4">
      <c r="A29779" s="57" t="s">
        <v>67865</v>
      </c>
      <c r="B29779" s="57" t="s">
        <v>12940</v>
      </c>
      <c r="C29779" s="57" t="s">
        <v>67866</v>
      </c>
      <c r="D29779" s="57" t="s">
        <v>67867</v>
      </c>
    </row>
    <row r="29780" spans="1:4">
      <c r="A29780" s="57" t="s">
        <v>67865</v>
      </c>
      <c r="B29780" s="57"/>
      <c r="C29780" s="57" t="s">
        <v>77676</v>
      </c>
      <c r="D29780" s="57" t="s">
        <v>77677</v>
      </c>
    </row>
    <row r="29781" spans="1:4">
      <c r="A29781" s="57" t="s">
        <v>67865</v>
      </c>
      <c r="B29781" s="57"/>
      <c r="C29781" s="57" t="s">
        <v>77678</v>
      </c>
      <c r="D29781" s="57" t="s">
        <v>77679</v>
      </c>
    </row>
    <row r="29782" spans="1:4">
      <c r="A29782" s="57" t="s">
        <v>67868</v>
      </c>
      <c r="B29782" s="57" t="s">
        <v>12940</v>
      </c>
      <c r="C29782" s="57" t="s">
        <v>67869</v>
      </c>
      <c r="D29782" s="57" t="s">
        <v>67870</v>
      </c>
    </row>
    <row r="29783" spans="1:4">
      <c r="A29783" s="57" t="s">
        <v>67871</v>
      </c>
      <c r="B29783" s="57" t="s">
        <v>18360</v>
      </c>
      <c r="C29783" s="57" t="s">
        <v>67872</v>
      </c>
      <c r="D29783" s="57" t="s">
        <v>67873</v>
      </c>
    </row>
    <row r="29784" spans="1:4">
      <c r="A29784" s="57" t="s">
        <v>67871</v>
      </c>
      <c r="B29784" s="57" t="s">
        <v>18360</v>
      </c>
      <c r="C29784" s="57" t="s">
        <v>77680</v>
      </c>
      <c r="D29784" s="57" t="s">
        <v>77681</v>
      </c>
    </row>
    <row r="29785" spans="1:4">
      <c r="A29785" s="57" t="s">
        <v>18066</v>
      </c>
      <c r="B29785" s="57" t="s">
        <v>18360</v>
      </c>
      <c r="C29785" s="57" t="s">
        <v>18067</v>
      </c>
      <c r="D29785" s="57" t="s">
        <v>18068</v>
      </c>
    </row>
    <row r="29786" spans="1:4">
      <c r="A29786" s="57" t="s">
        <v>18066</v>
      </c>
      <c r="B29786" s="57" t="s">
        <v>18360</v>
      </c>
      <c r="C29786" s="57" t="s">
        <v>18069</v>
      </c>
      <c r="D29786" s="57" t="s">
        <v>18070</v>
      </c>
    </row>
    <row r="29787" spans="1:4">
      <c r="A29787" s="57" t="s">
        <v>18066</v>
      </c>
      <c r="B29787" s="57" t="s">
        <v>18360</v>
      </c>
      <c r="C29787" s="57" t="s">
        <v>67874</v>
      </c>
      <c r="D29787" s="57" t="s">
        <v>67875</v>
      </c>
    </row>
    <row r="29788" spans="1:4">
      <c r="A29788" s="57" t="s">
        <v>18066</v>
      </c>
      <c r="B29788" s="57" t="s">
        <v>18360</v>
      </c>
      <c r="C29788" s="57" t="s">
        <v>77682</v>
      </c>
      <c r="D29788" s="57" t="s">
        <v>77683</v>
      </c>
    </row>
    <row r="29789" spans="1:4">
      <c r="A29789" s="57" t="s">
        <v>67876</v>
      </c>
      <c r="B29789" s="57" t="s">
        <v>12940</v>
      </c>
      <c r="C29789" s="57" t="s">
        <v>67877</v>
      </c>
      <c r="D29789" s="57" t="s">
        <v>67878</v>
      </c>
    </row>
    <row r="29790" spans="1:4">
      <c r="A29790" s="57" t="s">
        <v>18071</v>
      </c>
      <c r="B29790" s="57" t="s">
        <v>16268</v>
      </c>
      <c r="C29790" s="57" t="s">
        <v>18072</v>
      </c>
      <c r="D29790" s="57" t="s">
        <v>18073</v>
      </c>
    </row>
    <row r="29791" spans="1:4">
      <c r="A29791" s="57" t="s">
        <v>67879</v>
      </c>
      <c r="B29791" s="57" t="s">
        <v>12940</v>
      </c>
      <c r="C29791" s="57" t="s">
        <v>67880</v>
      </c>
      <c r="D29791" s="57" t="s">
        <v>67881</v>
      </c>
    </row>
    <row r="29792" spans="1:4">
      <c r="A29792" s="57" t="s">
        <v>67882</v>
      </c>
      <c r="B29792" s="57" t="s">
        <v>12940</v>
      </c>
      <c r="C29792" s="57" t="s">
        <v>67883</v>
      </c>
      <c r="D29792" s="57" t="s">
        <v>67884</v>
      </c>
    </row>
    <row r="29793" spans="1:4">
      <c r="A29793" s="57" t="s">
        <v>18074</v>
      </c>
      <c r="B29793" s="57" t="s">
        <v>16240</v>
      </c>
      <c r="C29793" s="57" t="s">
        <v>18075</v>
      </c>
      <c r="D29793" s="57" t="s">
        <v>18076</v>
      </c>
    </row>
    <row r="29794" spans="1:4">
      <c r="A29794" s="57" t="s">
        <v>18077</v>
      </c>
      <c r="B29794" s="57" t="s">
        <v>16433</v>
      </c>
      <c r="C29794" s="57" t="s">
        <v>18080</v>
      </c>
      <c r="D29794" s="57" t="s">
        <v>18079</v>
      </c>
    </row>
    <row r="29795" spans="1:4">
      <c r="A29795" s="57" t="s">
        <v>67885</v>
      </c>
      <c r="B29795" s="57" t="s">
        <v>12940</v>
      </c>
      <c r="C29795" s="57" t="s">
        <v>67886</v>
      </c>
      <c r="D29795" s="57" t="s">
        <v>67887</v>
      </c>
    </row>
    <row r="29796" spans="1:4">
      <c r="A29796" s="57" t="s">
        <v>67888</v>
      </c>
      <c r="B29796" s="57" t="s">
        <v>12940</v>
      </c>
      <c r="C29796" s="57" t="s">
        <v>67889</v>
      </c>
      <c r="D29796" s="57" t="s">
        <v>67890</v>
      </c>
    </row>
    <row r="29797" spans="1:4">
      <c r="A29797" s="57" t="s">
        <v>18081</v>
      </c>
      <c r="B29797" s="57" t="s">
        <v>16232</v>
      </c>
      <c r="C29797" s="57" t="s">
        <v>18082</v>
      </c>
      <c r="D29797" s="57" t="s">
        <v>18083</v>
      </c>
    </row>
    <row r="29798" spans="1:4">
      <c r="A29798" s="57" t="s">
        <v>18081</v>
      </c>
      <c r="B29798" s="57" t="s">
        <v>16232</v>
      </c>
      <c r="C29798" s="57" t="s">
        <v>76926</v>
      </c>
      <c r="D29798" s="57" t="s">
        <v>76927</v>
      </c>
    </row>
    <row r="29799" spans="1:4">
      <c r="A29799" s="57" t="s">
        <v>76928</v>
      </c>
      <c r="B29799" s="57" t="s">
        <v>16232</v>
      </c>
      <c r="C29799" s="57" t="s">
        <v>76929</v>
      </c>
      <c r="D29799" s="57" t="s">
        <v>76930</v>
      </c>
    </row>
    <row r="29800" spans="1:4">
      <c r="A29800" s="57" t="s">
        <v>76931</v>
      </c>
      <c r="B29800" s="57" t="s">
        <v>16232</v>
      </c>
      <c r="C29800" s="57" t="s">
        <v>76932</v>
      </c>
      <c r="D29800" s="57" t="s">
        <v>76933</v>
      </c>
    </row>
    <row r="29801" spans="1:4">
      <c r="A29801" s="57" t="s">
        <v>76931</v>
      </c>
      <c r="B29801" s="57" t="s">
        <v>16232</v>
      </c>
      <c r="C29801" s="57" t="s">
        <v>76934</v>
      </c>
      <c r="D29801" s="57" t="s">
        <v>76935</v>
      </c>
    </row>
    <row r="29802" spans="1:4">
      <c r="A29802" s="57" t="s">
        <v>67891</v>
      </c>
      <c r="B29802" s="57" t="s">
        <v>12940</v>
      </c>
      <c r="C29802" s="57" t="s">
        <v>67892</v>
      </c>
      <c r="D29802" s="57" t="s">
        <v>67893</v>
      </c>
    </row>
    <row r="29803" spans="1:4">
      <c r="A29803" s="57" t="s">
        <v>67891</v>
      </c>
      <c r="B29803" s="57"/>
      <c r="C29803" s="57" t="s">
        <v>67894</v>
      </c>
      <c r="D29803" s="57" t="s">
        <v>67895</v>
      </c>
    </row>
    <row r="29804" spans="1:4">
      <c r="A29804" s="57" t="s">
        <v>67891</v>
      </c>
      <c r="B29804" s="57"/>
      <c r="C29804" s="57" t="s">
        <v>67896</v>
      </c>
      <c r="D29804" s="57" t="s">
        <v>67897</v>
      </c>
    </row>
    <row r="29805" spans="1:4">
      <c r="A29805" s="57" t="s">
        <v>67891</v>
      </c>
      <c r="B29805" s="57"/>
      <c r="C29805" s="57" t="s">
        <v>67898</v>
      </c>
      <c r="D29805" s="57" t="s">
        <v>67899</v>
      </c>
    </row>
    <row r="29806" spans="1:4">
      <c r="A29806" s="57" t="s">
        <v>67900</v>
      </c>
      <c r="B29806" s="57" t="s">
        <v>12940</v>
      </c>
      <c r="C29806" s="57" t="s">
        <v>67901</v>
      </c>
      <c r="D29806" s="57" t="s">
        <v>67902</v>
      </c>
    </row>
    <row r="29807" spans="1:4">
      <c r="A29807" s="57" t="s">
        <v>67903</v>
      </c>
      <c r="B29807" s="57" t="s">
        <v>12940</v>
      </c>
      <c r="C29807" s="57" t="s">
        <v>67904</v>
      </c>
      <c r="D29807" s="57" t="s">
        <v>67905</v>
      </c>
    </row>
    <row r="29808" spans="1:4">
      <c r="A29808" s="57" t="s">
        <v>67906</v>
      </c>
      <c r="B29808" s="57" t="s">
        <v>12940</v>
      </c>
      <c r="C29808" s="57" t="s">
        <v>67907</v>
      </c>
      <c r="D29808" s="57" t="s">
        <v>67908</v>
      </c>
    </row>
    <row r="29809" spans="1:4">
      <c r="A29809" s="57" t="s">
        <v>67909</v>
      </c>
      <c r="B29809" s="57" t="s">
        <v>12940</v>
      </c>
      <c r="C29809" s="57" t="s">
        <v>67910</v>
      </c>
      <c r="D29809" s="57" t="s">
        <v>67911</v>
      </c>
    </row>
    <row r="29810" spans="1:4">
      <c r="A29810" s="57" t="s">
        <v>67912</v>
      </c>
      <c r="B29810" s="57" t="s">
        <v>12940</v>
      </c>
      <c r="C29810" s="57" t="s">
        <v>67913</v>
      </c>
      <c r="D29810" s="57" t="s">
        <v>67914</v>
      </c>
    </row>
    <row r="29811" spans="1:4">
      <c r="A29811" s="57" t="s">
        <v>67912</v>
      </c>
      <c r="B29811" s="57"/>
      <c r="C29811" s="57" t="s">
        <v>67915</v>
      </c>
      <c r="D29811" s="57" t="s">
        <v>67916</v>
      </c>
    </row>
    <row r="29812" spans="1:4">
      <c r="A29812" s="57" t="s">
        <v>67912</v>
      </c>
      <c r="B29812" s="57"/>
      <c r="C29812" s="57" t="s">
        <v>67917</v>
      </c>
      <c r="D29812" s="57" t="s">
        <v>67918</v>
      </c>
    </row>
    <row r="29813" spans="1:4">
      <c r="A29813" s="57" t="s">
        <v>67919</v>
      </c>
      <c r="B29813" s="57" t="s">
        <v>12940</v>
      </c>
      <c r="C29813" s="57" t="s">
        <v>67920</v>
      </c>
      <c r="D29813" s="57" t="s">
        <v>67921</v>
      </c>
    </row>
    <row r="29814" spans="1:4">
      <c r="A29814" s="57" t="s">
        <v>67922</v>
      </c>
      <c r="B29814" s="57" t="s">
        <v>12940</v>
      </c>
      <c r="C29814" s="57" t="s">
        <v>67923</v>
      </c>
      <c r="D29814" s="57" t="s">
        <v>67924</v>
      </c>
    </row>
    <row r="29815" spans="1:4">
      <c r="A29815" s="57" t="s">
        <v>67922</v>
      </c>
      <c r="B29815" s="57"/>
      <c r="C29815" s="57" t="s">
        <v>67925</v>
      </c>
      <c r="D29815" s="57" t="s">
        <v>67926</v>
      </c>
    </row>
    <row r="29816" spans="1:4">
      <c r="A29816" s="57" t="s">
        <v>67922</v>
      </c>
      <c r="B29816" s="57"/>
      <c r="C29816" s="57" t="s">
        <v>67927</v>
      </c>
      <c r="D29816" s="57" t="s">
        <v>67928</v>
      </c>
    </row>
    <row r="29817" spans="1:4">
      <c r="A29817" s="57" t="s">
        <v>76022</v>
      </c>
      <c r="B29817" s="57" t="s">
        <v>12940</v>
      </c>
      <c r="C29817" s="57" t="s">
        <v>76023</v>
      </c>
      <c r="D29817" s="57" t="s">
        <v>76024</v>
      </c>
    </row>
    <row r="29818" spans="1:4">
      <c r="A29818" s="57" t="s">
        <v>67929</v>
      </c>
      <c r="B29818" s="57" t="s">
        <v>12940</v>
      </c>
      <c r="C29818" s="57" t="s">
        <v>67930</v>
      </c>
      <c r="D29818" s="57" t="s">
        <v>67931</v>
      </c>
    </row>
    <row r="29819" spans="1:4">
      <c r="A29819" s="57" t="s">
        <v>67929</v>
      </c>
      <c r="B29819" s="57"/>
      <c r="C29819" s="57" t="s">
        <v>67932</v>
      </c>
      <c r="D29819" s="57" t="s">
        <v>67933</v>
      </c>
    </row>
    <row r="29820" spans="1:4">
      <c r="A29820" s="57" t="s">
        <v>76936</v>
      </c>
      <c r="B29820" s="57" t="s">
        <v>12940</v>
      </c>
      <c r="C29820" s="57" t="s">
        <v>67934</v>
      </c>
      <c r="D29820" s="57" t="s">
        <v>76937</v>
      </c>
    </row>
    <row r="29821" spans="1:4">
      <c r="A29821" s="57" t="s">
        <v>67935</v>
      </c>
      <c r="B29821" s="57" t="s">
        <v>12940</v>
      </c>
      <c r="C29821" s="57" t="s">
        <v>67936</v>
      </c>
      <c r="D29821" s="57" t="s">
        <v>67937</v>
      </c>
    </row>
    <row r="29822" spans="1:4">
      <c r="A29822" s="57" t="s">
        <v>67938</v>
      </c>
      <c r="B29822" s="57" t="s">
        <v>12940</v>
      </c>
      <c r="C29822" s="57" t="s">
        <v>67939</v>
      </c>
      <c r="D29822" s="57" t="s">
        <v>67940</v>
      </c>
    </row>
    <row r="29823" spans="1:4">
      <c r="A29823" s="57" t="s">
        <v>67941</v>
      </c>
      <c r="B29823" s="57" t="s">
        <v>12940</v>
      </c>
      <c r="C29823" s="57" t="s">
        <v>67942</v>
      </c>
      <c r="D29823" s="57" t="s">
        <v>67943</v>
      </c>
    </row>
    <row r="29824" spans="1:4">
      <c r="A29824" s="57" t="s">
        <v>67944</v>
      </c>
      <c r="B29824" s="57" t="s">
        <v>12940</v>
      </c>
      <c r="C29824" s="57" t="s">
        <v>67945</v>
      </c>
      <c r="D29824" s="57" t="s">
        <v>67946</v>
      </c>
    </row>
    <row r="29825" spans="1:4">
      <c r="A29825" s="57" t="s">
        <v>67947</v>
      </c>
      <c r="B29825" s="57" t="s">
        <v>12940</v>
      </c>
      <c r="C29825" s="57" t="s">
        <v>67948</v>
      </c>
      <c r="D29825" s="57" t="s">
        <v>41415</v>
      </c>
    </row>
    <row r="29826" spans="1:4">
      <c r="A29826" s="57" t="s">
        <v>67949</v>
      </c>
      <c r="B29826" s="57" t="s">
        <v>12940</v>
      </c>
      <c r="C29826" s="57" t="s">
        <v>67950</v>
      </c>
      <c r="D29826" s="57" t="s">
        <v>67921</v>
      </c>
    </row>
    <row r="29827" spans="1:4">
      <c r="A29827" s="57" t="s">
        <v>67951</v>
      </c>
      <c r="B29827" s="57" t="s">
        <v>12940</v>
      </c>
      <c r="C29827" s="57" t="s">
        <v>67952</v>
      </c>
      <c r="D29827" s="57" t="s">
        <v>67953</v>
      </c>
    </row>
    <row r="29828" spans="1:4">
      <c r="A29828" s="57" t="s">
        <v>67954</v>
      </c>
      <c r="B29828" s="57" t="s">
        <v>12940</v>
      </c>
      <c r="C29828" s="57" t="s">
        <v>67955</v>
      </c>
      <c r="D29828" s="57" t="s">
        <v>67956</v>
      </c>
    </row>
    <row r="29829" spans="1:4">
      <c r="A29829" s="57" t="s">
        <v>67954</v>
      </c>
      <c r="B29829" s="57"/>
      <c r="C29829" s="57" t="s">
        <v>67957</v>
      </c>
      <c r="D29829" s="57" t="s">
        <v>67958</v>
      </c>
    </row>
    <row r="29830" spans="1:4">
      <c r="A29830" s="57" t="s">
        <v>67959</v>
      </c>
      <c r="B29830" s="57" t="s">
        <v>12940</v>
      </c>
      <c r="C29830" s="57" t="s">
        <v>67960</v>
      </c>
      <c r="D29830" s="57" t="s">
        <v>67961</v>
      </c>
    </row>
    <row r="29831" spans="1:4">
      <c r="A29831" s="57" t="s">
        <v>67962</v>
      </c>
      <c r="B29831" s="57" t="s">
        <v>12940</v>
      </c>
      <c r="C29831" s="57" t="s">
        <v>67963</v>
      </c>
      <c r="D29831" s="57" t="s">
        <v>67964</v>
      </c>
    </row>
    <row r="29832" spans="1:4">
      <c r="A29832" s="57" t="s">
        <v>67965</v>
      </c>
      <c r="B29832" s="57" t="s">
        <v>12940</v>
      </c>
      <c r="C29832" s="57" t="s">
        <v>67966</v>
      </c>
      <c r="D29832" s="57" t="s">
        <v>67967</v>
      </c>
    </row>
    <row r="29833" spans="1:4">
      <c r="A29833" s="57" t="s">
        <v>67965</v>
      </c>
      <c r="B29833" s="57"/>
      <c r="C29833" s="57" t="s">
        <v>67968</v>
      </c>
      <c r="D29833" s="57" t="s">
        <v>67969</v>
      </c>
    </row>
    <row r="29834" spans="1:4">
      <c r="A29834" s="57" t="s">
        <v>67970</v>
      </c>
      <c r="B29834" s="57" t="s">
        <v>12940</v>
      </c>
      <c r="C29834" s="57" t="s">
        <v>67971</v>
      </c>
      <c r="D29834" s="57" t="s">
        <v>67972</v>
      </c>
    </row>
    <row r="29835" spans="1:4">
      <c r="A29835" s="57" t="s">
        <v>67970</v>
      </c>
      <c r="B29835" s="57"/>
      <c r="C29835" s="57" t="s">
        <v>76025</v>
      </c>
      <c r="D29835" s="57" t="s">
        <v>76026</v>
      </c>
    </row>
    <row r="29836" spans="1:4">
      <c r="A29836" s="57" t="s">
        <v>67973</v>
      </c>
      <c r="B29836" s="57" t="s">
        <v>12940</v>
      </c>
      <c r="C29836" s="57" t="s">
        <v>67974</v>
      </c>
      <c r="D29836" s="57" t="s">
        <v>67975</v>
      </c>
    </row>
    <row r="29837" spans="1:4">
      <c r="A29837" s="57" t="s">
        <v>67976</v>
      </c>
      <c r="B29837" s="57" t="s">
        <v>12940</v>
      </c>
      <c r="C29837" s="57" t="s">
        <v>67977</v>
      </c>
      <c r="D29837" s="57" t="s">
        <v>67978</v>
      </c>
    </row>
    <row r="29838" spans="1:4">
      <c r="A29838" s="57" t="s">
        <v>67976</v>
      </c>
      <c r="B29838" s="57"/>
      <c r="C29838" s="57" t="s">
        <v>67979</v>
      </c>
      <c r="D29838" s="57" t="s">
        <v>28877</v>
      </c>
    </row>
    <row r="29839" spans="1:4">
      <c r="A29839" s="57" t="s">
        <v>67980</v>
      </c>
      <c r="B29839" s="57" t="s">
        <v>12940</v>
      </c>
      <c r="C29839" s="57" t="s">
        <v>67981</v>
      </c>
      <c r="D29839" s="57" t="s">
        <v>67982</v>
      </c>
    </row>
    <row r="29840" spans="1:4">
      <c r="A29840" s="57" t="s">
        <v>67983</v>
      </c>
      <c r="B29840" s="57" t="s">
        <v>12940</v>
      </c>
      <c r="C29840" s="57" t="s">
        <v>67984</v>
      </c>
      <c r="D29840" s="57" t="s">
        <v>67985</v>
      </c>
    </row>
    <row r="29841" spans="1:4">
      <c r="A29841" s="57" t="s">
        <v>67986</v>
      </c>
      <c r="B29841" s="57" t="s">
        <v>12940</v>
      </c>
      <c r="C29841" s="57" t="s">
        <v>67987</v>
      </c>
      <c r="D29841" s="57" t="s">
        <v>67988</v>
      </c>
    </row>
    <row r="29842" spans="1:4">
      <c r="A29842" s="57" t="s">
        <v>67986</v>
      </c>
      <c r="B29842" s="57"/>
      <c r="C29842" s="57" t="s">
        <v>67989</v>
      </c>
      <c r="D29842" s="57" t="s">
        <v>67990</v>
      </c>
    </row>
    <row r="29843" spans="1:4">
      <c r="A29843" s="57" t="s">
        <v>67991</v>
      </c>
      <c r="B29843" s="57" t="s">
        <v>12940</v>
      </c>
      <c r="C29843" s="57" t="s">
        <v>67992</v>
      </c>
      <c r="D29843" s="57" t="s">
        <v>67993</v>
      </c>
    </row>
    <row r="29844" spans="1:4">
      <c r="A29844" s="57" t="s">
        <v>18084</v>
      </c>
      <c r="B29844" s="57" t="s">
        <v>16489</v>
      </c>
      <c r="C29844" s="57" t="s">
        <v>18085</v>
      </c>
      <c r="D29844" s="57" t="s">
        <v>18086</v>
      </c>
    </row>
    <row r="29845" spans="1:4">
      <c r="A29845" s="57" t="s">
        <v>67994</v>
      </c>
      <c r="B29845" s="57" t="s">
        <v>12940</v>
      </c>
      <c r="C29845" s="57" t="s">
        <v>67995</v>
      </c>
      <c r="D29845" s="57" t="s">
        <v>67996</v>
      </c>
    </row>
    <row r="29846" spans="1:4">
      <c r="A29846" s="57" t="s">
        <v>67997</v>
      </c>
      <c r="B29846" s="57" t="s">
        <v>12940</v>
      </c>
      <c r="C29846" s="57" t="s">
        <v>67998</v>
      </c>
      <c r="D29846" s="57" t="s">
        <v>67999</v>
      </c>
    </row>
    <row r="29847" spans="1:4">
      <c r="A29847" s="57" t="s">
        <v>68000</v>
      </c>
      <c r="B29847" s="57" t="s">
        <v>12940</v>
      </c>
      <c r="C29847" s="57" t="s">
        <v>68001</v>
      </c>
      <c r="D29847" s="57" t="s">
        <v>2924</v>
      </c>
    </row>
    <row r="29848" spans="1:4">
      <c r="A29848" s="57" t="s">
        <v>18087</v>
      </c>
      <c r="B29848" s="57" t="s">
        <v>16286</v>
      </c>
      <c r="C29848" s="57" t="s">
        <v>18088</v>
      </c>
      <c r="D29848" s="57" t="s">
        <v>18089</v>
      </c>
    </row>
    <row r="29849" spans="1:4">
      <c r="A29849" s="57" t="s">
        <v>68002</v>
      </c>
      <c r="B29849" s="57" t="s">
        <v>12940</v>
      </c>
      <c r="C29849" s="57" t="s">
        <v>68003</v>
      </c>
      <c r="D29849" s="57" t="s">
        <v>68004</v>
      </c>
    </row>
    <row r="29850" spans="1:4">
      <c r="A29850" s="57" t="s">
        <v>18090</v>
      </c>
      <c r="B29850" s="57" t="s">
        <v>16392</v>
      </c>
      <c r="C29850" s="57" t="s">
        <v>18091</v>
      </c>
      <c r="D29850" s="57" t="s">
        <v>18092</v>
      </c>
    </row>
    <row r="29851" spans="1:4">
      <c r="A29851" s="57" t="s">
        <v>18093</v>
      </c>
      <c r="B29851" s="57" t="s">
        <v>16453</v>
      </c>
      <c r="C29851" s="57" t="s">
        <v>18094</v>
      </c>
      <c r="D29851" s="57" t="s">
        <v>18095</v>
      </c>
    </row>
    <row r="29852" spans="1:4">
      <c r="A29852" s="57" t="s">
        <v>68005</v>
      </c>
      <c r="B29852" s="57" t="s">
        <v>12940</v>
      </c>
      <c r="C29852" s="57" t="s">
        <v>68006</v>
      </c>
      <c r="D29852" s="57" t="s">
        <v>68007</v>
      </c>
    </row>
    <row r="29853" spans="1:4">
      <c r="A29853" s="57" t="s">
        <v>68005</v>
      </c>
      <c r="B29853" s="57"/>
      <c r="C29853" s="57" t="s">
        <v>68008</v>
      </c>
      <c r="D29853" s="57" t="s">
        <v>68007</v>
      </c>
    </row>
    <row r="29854" spans="1:4">
      <c r="A29854" s="57" t="s">
        <v>68009</v>
      </c>
      <c r="B29854" s="57" t="s">
        <v>12940</v>
      </c>
      <c r="C29854" s="57" t="s">
        <v>68010</v>
      </c>
      <c r="D29854" s="57" t="s">
        <v>68011</v>
      </c>
    </row>
    <row r="29855" spans="1:4">
      <c r="A29855" s="57" t="s">
        <v>68012</v>
      </c>
      <c r="B29855" s="57" t="s">
        <v>12940</v>
      </c>
      <c r="C29855" s="57" t="s">
        <v>68013</v>
      </c>
      <c r="D29855" s="57" t="s">
        <v>68014</v>
      </c>
    </row>
    <row r="29856" spans="1:4">
      <c r="A29856" s="57" t="s">
        <v>68015</v>
      </c>
      <c r="B29856" s="57" t="s">
        <v>12940</v>
      </c>
      <c r="C29856" s="57" t="s">
        <v>68016</v>
      </c>
      <c r="D29856" s="57" t="s">
        <v>68017</v>
      </c>
    </row>
    <row r="29857" spans="1:4">
      <c r="A29857" s="57" t="s">
        <v>68018</v>
      </c>
      <c r="B29857" s="57" t="s">
        <v>12940</v>
      </c>
      <c r="C29857" s="57" t="s">
        <v>68019</v>
      </c>
      <c r="D29857" s="57" t="s">
        <v>68020</v>
      </c>
    </row>
    <row r="29858" spans="1:4">
      <c r="A29858" s="57" t="s">
        <v>68021</v>
      </c>
      <c r="B29858" s="57" t="s">
        <v>12940</v>
      </c>
      <c r="C29858" s="57" t="s">
        <v>68022</v>
      </c>
      <c r="D29858" s="57" t="s">
        <v>68023</v>
      </c>
    </row>
    <row r="29859" spans="1:4">
      <c r="A29859" s="57" t="s">
        <v>68024</v>
      </c>
      <c r="B29859" s="57" t="s">
        <v>12940</v>
      </c>
      <c r="C29859" s="57" t="s">
        <v>68025</v>
      </c>
      <c r="D29859" s="57" t="s">
        <v>68026</v>
      </c>
    </row>
    <row r="29860" spans="1:4">
      <c r="A29860" s="57" t="s">
        <v>68027</v>
      </c>
      <c r="B29860" s="57" t="s">
        <v>12940</v>
      </c>
      <c r="C29860" s="57" t="s">
        <v>68028</v>
      </c>
      <c r="D29860" s="57" t="s">
        <v>68029</v>
      </c>
    </row>
    <row r="29861" spans="1:4">
      <c r="A29861" s="57" t="s">
        <v>68030</v>
      </c>
      <c r="B29861" s="57" t="s">
        <v>12940</v>
      </c>
      <c r="C29861" s="57" t="s">
        <v>68031</v>
      </c>
      <c r="D29861" s="57" t="s">
        <v>68032</v>
      </c>
    </row>
    <row r="29862" spans="1:4">
      <c r="A29862" s="57" t="s">
        <v>68030</v>
      </c>
      <c r="B29862" s="57"/>
      <c r="C29862" s="57" t="s">
        <v>68033</v>
      </c>
      <c r="D29862" s="57" t="s">
        <v>68034</v>
      </c>
    </row>
    <row r="29863" spans="1:4">
      <c r="A29863" s="57" t="s">
        <v>68035</v>
      </c>
      <c r="B29863" s="57" t="s">
        <v>12940</v>
      </c>
      <c r="C29863" s="57" t="s">
        <v>68036</v>
      </c>
      <c r="D29863" s="57" t="s">
        <v>68037</v>
      </c>
    </row>
    <row r="29864" spans="1:4">
      <c r="A29864" s="57" t="s">
        <v>68038</v>
      </c>
      <c r="B29864" s="57" t="s">
        <v>12940</v>
      </c>
      <c r="C29864" s="57" t="s">
        <v>68039</v>
      </c>
      <c r="D29864" s="57" t="s">
        <v>68040</v>
      </c>
    </row>
    <row r="29865" spans="1:4">
      <c r="A29865" s="57" t="s">
        <v>18096</v>
      </c>
      <c r="B29865" s="57" t="s">
        <v>16397</v>
      </c>
      <c r="C29865" s="57" t="s">
        <v>18097</v>
      </c>
      <c r="D29865" s="57" t="s">
        <v>18098</v>
      </c>
    </row>
    <row r="29866" spans="1:4">
      <c r="A29866" s="57" t="s">
        <v>68041</v>
      </c>
      <c r="B29866" s="57" t="s">
        <v>12940</v>
      </c>
      <c r="C29866" s="57" t="s">
        <v>68042</v>
      </c>
      <c r="D29866" s="57" t="s">
        <v>68043</v>
      </c>
    </row>
    <row r="29867" spans="1:4">
      <c r="A29867" s="57" t="s">
        <v>68044</v>
      </c>
      <c r="B29867" s="57" t="s">
        <v>12940</v>
      </c>
      <c r="C29867" s="57" t="s">
        <v>68045</v>
      </c>
      <c r="D29867" s="57" t="s">
        <v>68046</v>
      </c>
    </row>
    <row r="29868" spans="1:4">
      <c r="A29868" s="57" t="s">
        <v>68047</v>
      </c>
      <c r="B29868" s="57" t="s">
        <v>18364</v>
      </c>
      <c r="C29868" s="57" t="s">
        <v>68048</v>
      </c>
      <c r="D29868" s="57" t="s">
        <v>68049</v>
      </c>
    </row>
    <row r="29869" spans="1:4">
      <c r="A29869" s="57" t="s">
        <v>68050</v>
      </c>
      <c r="B29869" s="57" t="s">
        <v>18374</v>
      </c>
      <c r="C29869" s="57" t="s">
        <v>68051</v>
      </c>
      <c r="D29869" s="57" t="s">
        <v>68052</v>
      </c>
    </row>
    <row r="29870" spans="1:4">
      <c r="A29870" s="57" t="s">
        <v>68053</v>
      </c>
      <c r="B29870" s="57" t="s">
        <v>12940</v>
      </c>
      <c r="C29870" s="57" t="s">
        <v>68054</v>
      </c>
      <c r="D29870" s="57" t="s">
        <v>68055</v>
      </c>
    </row>
    <row r="29871" spans="1:4">
      <c r="A29871" s="57" t="s">
        <v>68056</v>
      </c>
      <c r="B29871" s="57" t="s">
        <v>12940</v>
      </c>
      <c r="C29871" s="57" t="s">
        <v>68057</v>
      </c>
      <c r="D29871" s="57" t="s">
        <v>68058</v>
      </c>
    </row>
    <row r="29872" spans="1:4">
      <c r="A29872" s="57" t="s">
        <v>68059</v>
      </c>
      <c r="B29872" s="57" t="s">
        <v>12940</v>
      </c>
      <c r="C29872" s="57" t="s">
        <v>68060</v>
      </c>
      <c r="D29872" s="57" t="s">
        <v>68061</v>
      </c>
    </row>
    <row r="29873" spans="1:4">
      <c r="A29873" s="57" t="s">
        <v>68059</v>
      </c>
      <c r="B29873" s="57"/>
      <c r="C29873" s="57" t="s">
        <v>76027</v>
      </c>
      <c r="D29873" s="57" t="s">
        <v>76028</v>
      </c>
    </row>
    <row r="29874" spans="1:4">
      <c r="A29874" s="57" t="s">
        <v>76029</v>
      </c>
      <c r="B29874" s="57" t="s">
        <v>12940</v>
      </c>
      <c r="C29874" s="57" t="s">
        <v>76030</v>
      </c>
      <c r="D29874" s="57" t="s">
        <v>76031</v>
      </c>
    </row>
    <row r="29875" spans="1:4">
      <c r="A29875" s="57" t="s">
        <v>68062</v>
      </c>
      <c r="B29875" s="57" t="s">
        <v>12940</v>
      </c>
      <c r="C29875" s="57" t="s">
        <v>68063</v>
      </c>
      <c r="D29875" s="57" t="s">
        <v>68064</v>
      </c>
    </row>
    <row r="29876" spans="1:4">
      <c r="A29876" s="57" t="s">
        <v>68065</v>
      </c>
      <c r="B29876" s="57" t="s">
        <v>12940</v>
      </c>
      <c r="C29876" s="57" t="s">
        <v>68066</v>
      </c>
      <c r="D29876" s="57" t="s">
        <v>68067</v>
      </c>
    </row>
    <row r="29877" spans="1:4">
      <c r="A29877" s="57" t="s">
        <v>68065</v>
      </c>
      <c r="B29877" s="57"/>
      <c r="C29877" s="57" t="s">
        <v>76938</v>
      </c>
      <c r="D29877" s="57" t="s">
        <v>76939</v>
      </c>
    </row>
    <row r="29878" spans="1:4">
      <c r="A29878" s="57" t="s">
        <v>68068</v>
      </c>
      <c r="B29878" s="57" t="s">
        <v>12940</v>
      </c>
      <c r="C29878" s="57" t="s">
        <v>68069</v>
      </c>
      <c r="D29878" s="57" t="s">
        <v>68070</v>
      </c>
    </row>
    <row r="29879" spans="1:4">
      <c r="A29879" s="57" t="s">
        <v>68071</v>
      </c>
      <c r="B29879" s="57" t="s">
        <v>12940</v>
      </c>
      <c r="C29879" s="57" t="s">
        <v>68072</v>
      </c>
      <c r="D29879" s="57" t="s">
        <v>68073</v>
      </c>
    </row>
    <row r="29880" spans="1:4">
      <c r="A29880" s="57" t="s">
        <v>68074</v>
      </c>
      <c r="B29880" s="57" t="s">
        <v>12940</v>
      </c>
      <c r="C29880" s="57" t="s">
        <v>68075</v>
      </c>
      <c r="D29880" s="57" t="s">
        <v>68076</v>
      </c>
    </row>
    <row r="29881" spans="1:4">
      <c r="A29881" s="57" t="s">
        <v>68077</v>
      </c>
      <c r="B29881" s="57" t="s">
        <v>12940</v>
      </c>
      <c r="C29881" s="57" t="s">
        <v>68078</v>
      </c>
      <c r="D29881" s="57" t="s">
        <v>68079</v>
      </c>
    </row>
    <row r="29882" spans="1:4">
      <c r="A29882" s="57" t="s">
        <v>68080</v>
      </c>
      <c r="B29882" s="57" t="s">
        <v>12940</v>
      </c>
      <c r="C29882" s="57" t="s">
        <v>68081</v>
      </c>
      <c r="D29882" s="57" t="s">
        <v>19034</v>
      </c>
    </row>
    <row r="29883" spans="1:4">
      <c r="A29883" s="57" t="s">
        <v>68082</v>
      </c>
      <c r="B29883" s="57" t="s">
        <v>12940</v>
      </c>
      <c r="C29883" s="57" t="s">
        <v>68083</v>
      </c>
      <c r="D29883" s="57" t="s">
        <v>68084</v>
      </c>
    </row>
    <row r="29884" spans="1:4">
      <c r="A29884" s="57" t="s">
        <v>68085</v>
      </c>
      <c r="B29884" s="57" t="s">
        <v>12940</v>
      </c>
      <c r="C29884" s="57" t="s">
        <v>68086</v>
      </c>
      <c r="D29884" s="57" t="s">
        <v>68087</v>
      </c>
    </row>
    <row r="29885" spans="1:4">
      <c r="A29885" s="57" t="s">
        <v>68088</v>
      </c>
      <c r="B29885" s="57" t="s">
        <v>12940</v>
      </c>
      <c r="C29885" s="57" t="s">
        <v>68089</v>
      </c>
      <c r="D29885" s="57" t="s">
        <v>68090</v>
      </c>
    </row>
    <row r="29886" spans="1:4">
      <c r="A29886" s="57" t="s">
        <v>68088</v>
      </c>
      <c r="B29886" s="57"/>
      <c r="C29886" s="57" t="s">
        <v>68091</v>
      </c>
      <c r="D29886" s="57" t="s">
        <v>68092</v>
      </c>
    </row>
    <row r="29887" spans="1:4">
      <c r="A29887" s="57" t="s">
        <v>68088</v>
      </c>
      <c r="B29887" s="57"/>
      <c r="C29887" s="57" t="s">
        <v>76032</v>
      </c>
      <c r="D29887" s="57" t="s">
        <v>76033</v>
      </c>
    </row>
    <row r="29888" spans="1:4">
      <c r="A29888" s="57" t="s">
        <v>68093</v>
      </c>
      <c r="B29888" s="57" t="s">
        <v>12940</v>
      </c>
      <c r="C29888" s="57" t="s">
        <v>68094</v>
      </c>
      <c r="D29888" s="57" t="s">
        <v>68095</v>
      </c>
    </row>
    <row r="29889" spans="1:4">
      <c r="A29889" s="57" t="s">
        <v>76034</v>
      </c>
      <c r="B29889" s="57" t="s">
        <v>74291</v>
      </c>
      <c r="C29889" s="57" t="s">
        <v>76035</v>
      </c>
      <c r="D29889" s="57" t="s">
        <v>76036</v>
      </c>
    </row>
    <row r="29890" spans="1:4">
      <c r="A29890" s="57" t="s">
        <v>68096</v>
      </c>
      <c r="B29890" s="57" t="s">
        <v>12940</v>
      </c>
      <c r="C29890" s="57" t="s">
        <v>68097</v>
      </c>
      <c r="D29890" s="57" t="s">
        <v>68098</v>
      </c>
    </row>
    <row r="29891" spans="1:4">
      <c r="A29891" s="57" t="s">
        <v>68099</v>
      </c>
      <c r="B29891" s="57" t="s">
        <v>12940</v>
      </c>
      <c r="C29891" s="57" t="s">
        <v>68100</v>
      </c>
      <c r="D29891" s="57" t="s">
        <v>68101</v>
      </c>
    </row>
    <row r="29892" spans="1:4">
      <c r="A29892" s="57" t="s">
        <v>68099</v>
      </c>
      <c r="B29892" s="57"/>
      <c r="C29892" s="57" t="s">
        <v>68102</v>
      </c>
      <c r="D29892" s="57" t="s">
        <v>68103</v>
      </c>
    </row>
    <row r="29893" spans="1:4">
      <c r="A29893" s="57" t="s">
        <v>68099</v>
      </c>
      <c r="B29893" s="57"/>
      <c r="C29893" s="57" t="s">
        <v>68104</v>
      </c>
      <c r="D29893" s="57" t="s">
        <v>68105</v>
      </c>
    </row>
    <row r="29894" spans="1:4">
      <c r="A29894" s="57" t="s">
        <v>68106</v>
      </c>
      <c r="B29894" s="57" t="s">
        <v>12940</v>
      </c>
      <c r="C29894" s="57" t="s">
        <v>68107</v>
      </c>
      <c r="D29894" s="57" t="s">
        <v>30921</v>
      </c>
    </row>
    <row r="29895" spans="1:4">
      <c r="A29895" s="57" t="s">
        <v>68106</v>
      </c>
      <c r="B29895" s="57"/>
      <c r="C29895" s="57" t="s">
        <v>68108</v>
      </c>
      <c r="D29895" s="57" t="s">
        <v>30919</v>
      </c>
    </row>
    <row r="29896" spans="1:4">
      <c r="A29896" s="57" t="s">
        <v>68106</v>
      </c>
      <c r="B29896" s="57"/>
      <c r="C29896" s="57" t="s">
        <v>68109</v>
      </c>
      <c r="D29896" s="57" t="s">
        <v>30913</v>
      </c>
    </row>
    <row r="29897" spans="1:4">
      <c r="A29897" s="57" t="s">
        <v>76037</v>
      </c>
      <c r="B29897" s="57" t="s">
        <v>12940</v>
      </c>
      <c r="C29897" s="57" t="s">
        <v>76038</v>
      </c>
      <c r="D29897" s="57" t="s">
        <v>30930</v>
      </c>
    </row>
    <row r="29898" spans="1:4">
      <c r="A29898" s="57" t="s">
        <v>68110</v>
      </c>
      <c r="B29898" s="57" t="s">
        <v>12940</v>
      </c>
      <c r="C29898" s="57" t="s">
        <v>68111</v>
      </c>
      <c r="D29898" s="57" t="s">
        <v>68112</v>
      </c>
    </row>
    <row r="29899" spans="1:4">
      <c r="A29899" s="57" t="s">
        <v>68110</v>
      </c>
      <c r="B29899" s="57"/>
      <c r="C29899" s="57" t="s">
        <v>68113</v>
      </c>
      <c r="D29899" s="57" t="s">
        <v>68114</v>
      </c>
    </row>
    <row r="29900" spans="1:4">
      <c r="A29900" s="57" t="s">
        <v>68110</v>
      </c>
      <c r="B29900" s="57"/>
      <c r="C29900" s="57" t="s">
        <v>76039</v>
      </c>
      <c r="D29900" s="57" t="s">
        <v>30933</v>
      </c>
    </row>
    <row r="29901" spans="1:4">
      <c r="A29901" s="57" t="s">
        <v>18099</v>
      </c>
      <c r="B29901" s="57" t="s">
        <v>16313</v>
      </c>
      <c r="C29901" s="57" t="s">
        <v>18100</v>
      </c>
      <c r="D29901" s="57" t="s">
        <v>18101</v>
      </c>
    </row>
    <row r="29902" spans="1:4">
      <c r="A29902" s="57" t="s">
        <v>76040</v>
      </c>
      <c r="B29902" s="57" t="s">
        <v>74277</v>
      </c>
      <c r="C29902" s="57" t="s">
        <v>76041</v>
      </c>
      <c r="D29902" s="57" t="s">
        <v>76042</v>
      </c>
    </row>
    <row r="29903" spans="1:4">
      <c r="A29903" s="57" t="s">
        <v>68115</v>
      </c>
      <c r="B29903" s="57" t="s">
        <v>18366</v>
      </c>
      <c r="C29903" s="57" t="s">
        <v>68116</v>
      </c>
      <c r="D29903" s="57" t="s">
        <v>68117</v>
      </c>
    </row>
    <row r="29904" spans="1:4">
      <c r="A29904" s="57" t="s">
        <v>68115</v>
      </c>
      <c r="B29904" s="57" t="s">
        <v>18366</v>
      </c>
      <c r="C29904" s="57" t="s">
        <v>68118</v>
      </c>
      <c r="D29904" s="57" t="s">
        <v>68119</v>
      </c>
    </row>
    <row r="29905" spans="1:4">
      <c r="A29905" s="57" t="s">
        <v>68120</v>
      </c>
      <c r="B29905" s="57" t="s">
        <v>12940</v>
      </c>
      <c r="C29905" s="57" t="s">
        <v>68121</v>
      </c>
      <c r="D29905" s="57" t="s">
        <v>68122</v>
      </c>
    </row>
    <row r="29906" spans="1:4">
      <c r="A29906" s="57" t="s">
        <v>68120</v>
      </c>
      <c r="B29906" s="57"/>
      <c r="C29906" s="57" t="s">
        <v>68123</v>
      </c>
      <c r="D29906" s="57" t="s">
        <v>68124</v>
      </c>
    </row>
    <row r="29907" spans="1:4">
      <c r="A29907" s="57" t="s">
        <v>68120</v>
      </c>
      <c r="B29907" s="57"/>
      <c r="C29907" s="57" t="s">
        <v>68125</v>
      </c>
      <c r="D29907" s="57" t="s">
        <v>68126</v>
      </c>
    </row>
    <row r="29908" spans="1:4">
      <c r="A29908" s="57" t="s">
        <v>68120</v>
      </c>
      <c r="B29908" s="57"/>
      <c r="C29908" s="57" t="s">
        <v>68127</v>
      </c>
      <c r="D29908" s="57" t="s">
        <v>68128</v>
      </c>
    </row>
    <row r="29909" spans="1:4">
      <c r="A29909" s="57" t="s">
        <v>68120</v>
      </c>
      <c r="B29909" s="57"/>
      <c r="C29909" s="57" t="s">
        <v>76940</v>
      </c>
      <c r="D29909" s="57" t="s">
        <v>76941</v>
      </c>
    </row>
    <row r="29910" spans="1:4">
      <c r="A29910" s="57" t="s">
        <v>18102</v>
      </c>
      <c r="B29910" s="57" t="s">
        <v>16345</v>
      </c>
      <c r="C29910" s="57" t="s">
        <v>18103</v>
      </c>
      <c r="D29910" s="57" t="s">
        <v>18104</v>
      </c>
    </row>
    <row r="29911" spans="1:4">
      <c r="A29911" s="57" t="s">
        <v>18102</v>
      </c>
      <c r="B29911" s="57" t="s">
        <v>16345</v>
      </c>
      <c r="C29911" s="57" t="s">
        <v>68129</v>
      </c>
      <c r="D29911" s="57" t="s">
        <v>68130</v>
      </c>
    </row>
    <row r="29912" spans="1:4">
      <c r="A29912" s="57" t="s">
        <v>18102</v>
      </c>
      <c r="B29912" s="57" t="s">
        <v>16345</v>
      </c>
      <c r="C29912" s="57" t="s">
        <v>76043</v>
      </c>
      <c r="D29912" s="57" t="s">
        <v>76044</v>
      </c>
    </row>
    <row r="29913" spans="1:4">
      <c r="A29913" s="57" t="s">
        <v>18102</v>
      </c>
      <c r="B29913" s="57" t="s">
        <v>16345</v>
      </c>
      <c r="C29913" s="57" t="s">
        <v>76942</v>
      </c>
      <c r="D29913" s="57" t="s">
        <v>76943</v>
      </c>
    </row>
    <row r="29914" spans="1:4">
      <c r="A29914" s="57" t="s">
        <v>18105</v>
      </c>
      <c r="B29914" s="57" t="s">
        <v>16356</v>
      </c>
      <c r="C29914" s="57" t="s">
        <v>18106</v>
      </c>
      <c r="D29914" s="57" t="s">
        <v>18107</v>
      </c>
    </row>
    <row r="29915" spans="1:4">
      <c r="A29915" s="57" t="s">
        <v>18108</v>
      </c>
      <c r="B29915" s="57" t="s">
        <v>16328</v>
      </c>
      <c r="C29915" s="57" t="s">
        <v>18109</v>
      </c>
      <c r="D29915" s="57" t="s">
        <v>18110</v>
      </c>
    </row>
    <row r="29916" spans="1:4">
      <c r="A29916" s="57" t="s">
        <v>18111</v>
      </c>
      <c r="B29916" s="57" t="s">
        <v>16319</v>
      </c>
      <c r="C29916" s="57" t="s">
        <v>18112</v>
      </c>
      <c r="D29916" s="57" t="s">
        <v>18113</v>
      </c>
    </row>
    <row r="29917" spans="1:4">
      <c r="A29917" s="57" t="s">
        <v>18114</v>
      </c>
      <c r="B29917" s="57" t="s">
        <v>16278</v>
      </c>
      <c r="C29917" s="57" t="s">
        <v>18115</v>
      </c>
      <c r="D29917" s="57" t="s">
        <v>18113</v>
      </c>
    </row>
    <row r="29918" spans="1:4">
      <c r="A29918" s="57" t="s">
        <v>18116</v>
      </c>
      <c r="B29918" s="57" t="s">
        <v>16482</v>
      </c>
      <c r="C29918" s="57" t="s">
        <v>18117</v>
      </c>
      <c r="D29918" s="57" t="s">
        <v>18113</v>
      </c>
    </row>
    <row r="29919" spans="1:4">
      <c r="A29919" s="57" t="s">
        <v>68131</v>
      </c>
      <c r="B29919" s="57" t="s">
        <v>12940</v>
      </c>
      <c r="C29919" s="57" t="s">
        <v>68132</v>
      </c>
      <c r="D29919" s="57" t="s">
        <v>68133</v>
      </c>
    </row>
    <row r="29920" spans="1:4">
      <c r="A29920" s="57" t="s">
        <v>68131</v>
      </c>
      <c r="B29920" s="57"/>
      <c r="C29920" s="57" t="s">
        <v>76944</v>
      </c>
      <c r="D29920" s="57" t="s">
        <v>76945</v>
      </c>
    </row>
    <row r="29921" spans="1:4">
      <c r="A29921" s="57" t="s">
        <v>68134</v>
      </c>
      <c r="B29921" s="57" t="s">
        <v>12940</v>
      </c>
      <c r="C29921" s="57" t="s">
        <v>68136</v>
      </c>
      <c r="D29921" s="57" t="s">
        <v>68137</v>
      </c>
    </row>
    <row r="29922" spans="1:4">
      <c r="A29922" s="57" t="s">
        <v>68134</v>
      </c>
      <c r="B29922" s="57"/>
      <c r="C29922" s="57" t="s">
        <v>77684</v>
      </c>
      <c r="D29922" s="57" t="s">
        <v>77685</v>
      </c>
    </row>
    <row r="29923" spans="1:4">
      <c r="A29923" s="57" t="s">
        <v>76045</v>
      </c>
      <c r="B29923" s="57" t="s">
        <v>12940</v>
      </c>
      <c r="C29923" s="57" t="s">
        <v>76046</v>
      </c>
      <c r="D29923" s="57" t="s">
        <v>44190</v>
      </c>
    </row>
    <row r="29924" spans="1:4">
      <c r="A29924" s="57" t="s">
        <v>68138</v>
      </c>
      <c r="B29924" s="57" t="s">
        <v>12940</v>
      </c>
      <c r="C29924" s="57" t="s">
        <v>68139</v>
      </c>
      <c r="D29924" s="57" t="s">
        <v>68140</v>
      </c>
    </row>
    <row r="29925" spans="1:4">
      <c r="A29925" s="57" t="s">
        <v>68141</v>
      </c>
      <c r="B29925" s="57" t="s">
        <v>12940</v>
      </c>
      <c r="C29925" s="57" t="s">
        <v>68142</v>
      </c>
      <c r="D29925" s="57" t="s">
        <v>68143</v>
      </c>
    </row>
    <row r="29926" spans="1:4">
      <c r="A29926" s="57" t="s">
        <v>68141</v>
      </c>
      <c r="B29926" s="57"/>
      <c r="C29926" s="57" t="s">
        <v>76946</v>
      </c>
      <c r="D29926" s="57" t="s">
        <v>76947</v>
      </c>
    </row>
    <row r="29927" spans="1:4">
      <c r="A29927" s="57" t="s">
        <v>68144</v>
      </c>
      <c r="B29927" s="57" t="s">
        <v>12940</v>
      </c>
      <c r="C29927" s="57" t="s">
        <v>68145</v>
      </c>
      <c r="D29927" s="57" t="s">
        <v>68146</v>
      </c>
    </row>
    <row r="29928" spans="1:4">
      <c r="A29928" s="57" t="s">
        <v>68147</v>
      </c>
      <c r="B29928" s="57" t="s">
        <v>12940</v>
      </c>
      <c r="C29928" s="57" t="s">
        <v>68148</v>
      </c>
      <c r="D29928" s="57" t="s">
        <v>68149</v>
      </c>
    </row>
    <row r="29929" spans="1:4">
      <c r="A29929" s="57" t="s">
        <v>68147</v>
      </c>
      <c r="B29929" s="57"/>
      <c r="C29929" s="57" t="s">
        <v>76047</v>
      </c>
      <c r="D29929" s="57" t="s">
        <v>76048</v>
      </c>
    </row>
    <row r="29930" spans="1:4">
      <c r="A29930" s="57" t="s">
        <v>68147</v>
      </c>
      <c r="B29930" s="57"/>
      <c r="C29930" s="57" t="s">
        <v>76948</v>
      </c>
      <c r="D29930" s="57" t="s">
        <v>76949</v>
      </c>
    </row>
    <row r="29931" spans="1:4">
      <c r="A29931" s="57" t="s">
        <v>68147</v>
      </c>
      <c r="B29931" s="57"/>
      <c r="C29931" s="57" t="s">
        <v>77686</v>
      </c>
      <c r="D29931" s="57" t="s">
        <v>77687</v>
      </c>
    </row>
    <row r="29932" spans="1:4">
      <c r="A29932" s="57" t="s">
        <v>76049</v>
      </c>
      <c r="B29932" s="57" t="s">
        <v>12940</v>
      </c>
      <c r="C29932" s="57" t="s">
        <v>76050</v>
      </c>
      <c r="D29932" s="57" t="s">
        <v>67501</v>
      </c>
    </row>
    <row r="29933" spans="1:4">
      <c r="A29933" s="57" t="s">
        <v>68150</v>
      </c>
      <c r="B29933" s="57" t="s">
        <v>12940</v>
      </c>
      <c r="C29933" s="57" t="s">
        <v>68151</v>
      </c>
      <c r="D29933" s="57" t="s">
        <v>68152</v>
      </c>
    </row>
    <row r="29934" spans="1:4">
      <c r="A29934" s="57" t="s">
        <v>68150</v>
      </c>
      <c r="B29934" s="57"/>
      <c r="C29934" s="57" t="s">
        <v>68153</v>
      </c>
      <c r="D29934" s="57" t="s">
        <v>68154</v>
      </c>
    </row>
    <row r="29935" spans="1:4">
      <c r="A29935" s="57" t="s">
        <v>68150</v>
      </c>
      <c r="B29935" s="57"/>
      <c r="C29935" s="57" t="s">
        <v>68155</v>
      </c>
      <c r="D29935" s="57" t="s">
        <v>68156</v>
      </c>
    </row>
    <row r="29936" spans="1:4">
      <c r="A29936" s="57" t="s">
        <v>68150</v>
      </c>
      <c r="B29936" s="57"/>
      <c r="C29936" s="57" t="s">
        <v>76051</v>
      </c>
      <c r="D29936" s="57" t="s">
        <v>76052</v>
      </c>
    </row>
    <row r="29937" spans="1:4">
      <c r="A29937" s="57" t="s">
        <v>68150</v>
      </c>
      <c r="B29937" s="57"/>
      <c r="C29937" s="57" t="s">
        <v>76950</v>
      </c>
      <c r="D29937" s="57" t="s">
        <v>76951</v>
      </c>
    </row>
    <row r="29938" spans="1:4">
      <c r="A29938" s="57" t="s">
        <v>68150</v>
      </c>
      <c r="B29938" s="57"/>
      <c r="C29938" s="57" t="s">
        <v>77688</v>
      </c>
      <c r="D29938" s="57" t="s">
        <v>77689</v>
      </c>
    </row>
    <row r="29939" spans="1:4">
      <c r="A29939" s="57" t="s">
        <v>68157</v>
      </c>
      <c r="B29939" s="57" t="s">
        <v>12940</v>
      </c>
      <c r="C29939" s="57" t="s">
        <v>68158</v>
      </c>
      <c r="D29939" s="57" t="s">
        <v>68159</v>
      </c>
    </row>
    <row r="29940" spans="1:4">
      <c r="A29940" s="57" t="s">
        <v>68160</v>
      </c>
      <c r="B29940" s="57" t="s">
        <v>12940</v>
      </c>
      <c r="C29940" s="57" t="s">
        <v>68161</v>
      </c>
      <c r="D29940" s="57" t="s">
        <v>68162</v>
      </c>
    </row>
    <row r="29941" spans="1:4">
      <c r="A29941" s="57" t="s">
        <v>68163</v>
      </c>
      <c r="B29941" s="57" t="s">
        <v>12940</v>
      </c>
      <c r="C29941" s="57" t="s">
        <v>68164</v>
      </c>
      <c r="D29941" s="57" t="s">
        <v>68162</v>
      </c>
    </row>
    <row r="29942" spans="1:4">
      <c r="A29942" s="57" t="s">
        <v>68165</v>
      </c>
      <c r="B29942" s="57" t="s">
        <v>18357</v>
      </c>
      <c r="C29942" s="57" t="s">
        <v>68166</v>
      </c>
      <c r="D29942" s="57" t="s">
        <v>68167</v>
      </c>
    </row>
    <row r="29943" spans="1:4">
      <c r="A29943" s="57" t="s">
        <v>76053</v>
      </c>
      <c r="B29943" s="57" t="s">
        <v>74302</v>
      </c>
      <c r="C29943" s="57" t="s">
        <v>76054</v>
      </c>
      <c r="D29943" s="57" t="s">
        <v>76055</v>
      </c>
    </row>
    <row r="29944" spans="1:4">
      <c r="A29944" s="57" t="s">
        <v>76056</v>
      </c>
      <c r="B29944" s="57" t="s">
        <v>74296</v>
      </c>
      <c r="C29944" s="57" t="s">
        <v>76057</v>
      </c>
      <c r="D29944" s="57" t="s">
        <v>76058</v>
      </c>
    </row>
    <row r="29945" spans="1:4">
      <c r="A29945" s="57" t="s">
        <v>18118</v>
      </c>
      <c r="B29945" s="57" t="s">
        <v>16464</v>
      </c>
      <c r="C29945" s="57" t="s">
        <v>18119</v>
      </c>
      <c r="D29945" s="57" t="s">
        <v>18120</v>
      </c>
    </row>
    <row r="29946" spans="1:4">
      <c r="A29946" s="57" t="s">
        <v>18118</v>
      </c>
      <c r="B29946" s="57" t="s">
        <v>16464</v>
      </c>
      <c r="C29946" s="57" t="s">
        <v>18121</v>
      </c>
      <c r="D29946" s="57" t="s">
        <v>18122</v>
      </c>
    </row>
    <row r="29947" spans="1:4">
      <c r="A29947" s="57" t="s">
        <v>68168</v>
      </c>
      <c r="B29947" s="57" t="s">
        <v>18383</v>
      </c>
      <c r="C29947" s="57" t="s">
        <v>68169</v>
      </c>
      <c r="D29947" s="57" t="s">
        <v>68170</v>
      </c>
    </row>
    <row r="29948" spans="1:4">
      <c r="A29948" s="57" t="s">
        <v>68171</v>
      </c>
      <c r="B29948" s="57" t="s">
        <v>12940</v>
      </c>
      <c r="C29948" s="57" t="s">
        <v>68172</v>
      </c>
      <c r="D29948" s="57" t="s">
        <v>68173</v>
      </c>
    </row>
    <row r="29949" spans="1:4">
      <c r="A29949" s="57" t="s">
        <v>68174</v>
      </c>
      <c r="B29949" s="57" t="s">
        <v>12940</v>
      </c>
      <c r="C29949" s="57" t="s">
        <v>68175</v>
      </c>
      <c r="D29949" s="57" t="s">
        <v>67655</v>
      </c>
    </row>
    <row r="29950" spans="1:4">
      <c r="A29950" s="57" t="s">
        <v>68174</v>
      </c>
      <c r="B29950" s="57"/>
      <c r="C29950" s="57" t="s">
        <v>68176</v>
      </c>
      <c r="D29950" s="57" t="s">
        <v>68177</v>
      </c>
    </row>
    <row r="29951" spans="1:4">
      <c r="A29951" s="57" t="s">
        <v>68178</v>
      </c>
      <c r="B29951" s="57" t="s">
        <v>12940</v>
      </c>
      <c r="C29951" s="57" t="s">
        <v>68179</v>
      </c>
      <c r="D29951" s="57" t="s">
        <v>68180</v>
      </c>
    </row>
    <row r="29952" spans="1:4">
      <c r="A29952" s="57" t="s">
        <v>76059</v>
      </c>
      <c r="B29952" s="57" t="s">
        <v>12940</v>
      </c>
      <c r="C29952" s="57" t="s">
        <v>76060</v>
      </c>
      <c r="D29952" s="57" t="s">
        <v>76061</v>
      </c>
    </row>
    <row r="29953" spans="1:4">
      <c r="A29953" s="57" t="s">
        <v>68181</v>
      </c>
      <c r="B29953" s="57" t="s">
        <v>12940</v>
      </c>
      <c r="C29953" s="57" t="s">
        <v>68182</v>
      </c>
      <c r="D29953" s="57" t="s">
        <v>68183</v>
      </c>
    </row>
    <row r="29954" spans="1:4">
      <c r="A29954" s="57" t="s">
        <v>68184</v>
      </c>
      <c r="B29954" s="57" t="s">
        <v>12940</v>
      </c>
      <c r="C29954" s="57" t="s">
        <v>68185</v>
      </c>
      <c r="D29954" s="57" t="s">
        <v>68186</v>
      </c>
    </row>
    <row r="29955" spans="1:4">
      <c r="A29955" s="57" t="s">
        <v>76062</v>
      </c>
      <c r="B29955" s="57" t="s">
        <v>74326</v>
      </c>
      <c r="C29955" s="57" t="s">
        <v>76063</v>
      </c>
      <c r="D29955" s="57" t="s">
        <v>76064</v>
      </c>
    </row>
    <row r="29956" spans="1:4">
      <c r="A29956" s="57" t="s">
        <v>76065</v>
      </c>
      <c r="B29956" s="57" t="s">
        <v>12940</v>
      </c>
      <c r="C29956" s="57" t="s">
        <v>76066</v>
      </c>
      <c r="D29956" s="57" t="s">
        <v>76067</v>
      </c>
    </row>
    <row r="29957" spans="1:4">
      <c r="A29957" s="57" t="s">
        <v>68187</v>
      </c>
      <c r="B29957" s="57" t="s">
        <v>12940</v>
      </c>
      <c r="C29957" s="57" t="s">
        <v>68188</v>
      </c>
      <c r="D29957" s="57" t="s">
        <v>68189</v>
      </c>
    </row>
    <row r="29958" spans="1:4">
      <c r="A29958" s="57" t="s">
        <v>68190</v>
      </c>
      <c r="B29958" s="57" t="s">
        <v>12940</v>
      </c>
      <c r="C29958" s="57" t="s">
        <v>68191</v>
      </c>
      <c r="D29958" s="57" t="s">
        <v>68192</v>
      </c>
    </row>
    <row r="29959" spans="1:4">
      <c r="A29959" s="57" t="s">
        <v>68193</v>
      </c>
      <c r="B29959" s="57" t="s">
        <v>12940</v>
      </c>
      <c r="C29959" s="57" t="s">
        <v>68194</v>
      </c>
      <c r="D29959" s="57" t="s">
        <v>57643</v>
      </c>
    </row>
    <row r="29960" spans="1:4">
      <c r="A29960" s="57" t="s">
        <v>68195</v>
      </c>
      <c r="B29960" s="57" t="s">
        <v>12940</v>
      </c>
      <c r="C29960" s="57" t="s">
        <v>68196</v>
      </c>
      <c r="D29960" s="57" t="s">
        <v>19034</v>
      </c>
    </row>
    <row r="29961" spans="1:4">
      <c r="A29961" s="57" t="s">
        <v>68197</v>
      </c>
      <c r="B29961" s="57" t="s">
        <v>12940</v>
      </c>
      <c r="C29961" s="57" t="s">
        <v>68198</v>
      </c>
      <c r="D29961" s="57" t="s">
        <v>19034</v>
      </c>
    </row>
    <row r="29962" spans="1:4">
      <c r="A29962" s="57" t="s">
        <v>68199</v>
      </c>
      <c r="B29962" s="57" t="s">
        <v>12940</v>
      </c>
      <c r="C29962" s="57" t="s">
        <v>68200</v>
      </c>
      <c r="D29962" s="57" t="s">
        <v>68201</v>
      </c>
    </row>
    <row r="29963" spans="1:4">
      <c r="A29963" s="57" t="s">
        <v>68202</v>
      </c>
      <c r="B29963" s="57" t="s">
        <v>12940</v>
      </c>
      <c r="C29963" s="57" t="s">
        <v>68203</v>
      </c>
      <c r="D29963" s="57" t="s">
        <v>68204</v>
      </c>
    </row>
    <row r="29964" spans="1:4">
      <c r="A29964" s="57" t="s">
        <v>68202</v>
      </c>
      <c r="B29964" s="57"/>
      <c r="C29964" s="57" t="s">
        <v>68205</v>
      </c>
      <c r="D29964" s="57" t="s">
        <v>21816</v>
      </c>
    </row>
    <row r="29965" spans="1:4">
      <c r="A29965" s="57" t="s">
        <v>18123</v>
      </c>
      <c r="B29965" s="57" t="s">
        <v>16244</v>
      </c>
      <c r="C29965" s="57" t="s">
        <v>18124</v>
      </c>
      <c r="D29965" s="57" t="s">
        <v>18125</v>
      </c>
    </row>
    <row r="29966" spans="1:4">
      <c r="A29966" s="57" t="s">
        <v>77690</v>
      </c>
      <c r="B29966" s="57" t="s">
        <v>12940</v>
      </c>
      <c r="C29966" s="57" t="s">
        <v>77691</v>
      </c>
      <c r="D29966" s="57" t="s">
        <v>77692</v>
      </c>
    </row>
    <row r="29967" spans="1:4">
      <c r="A29967" s="57" t="s">
        <v>77690</v>
      </c>
      <c r="B29967" s="57"/>
      <c r="C29967" s="57" t="s">
        <v>77693</v>
      </c>
      <c r="D29967" s="57" t="s">
        <v>77694</v>
      </c>
    </row>
    <row r="29968" spans="1:4">
      <c r="A29968" s="57" t="s">
        <v>68206</v>
      </c>
      <c r="B29968" s="57" t="s">
        <v>12940</v>
      </c>
      <c r="C29968" s="57" t="s">
        <v>68207</v>
      </c>
      <c r="D29968" s="57" t="s">
        <v>68208</v>
      </c>
    </row>
    <row r="29969" spans="1:4">
      <c r="A29969" s="57" t="s">
        <v>68209</v>
      </c>
      <c r="B29969" s="57" t="s">
        <v>18378</v>
      </c>
      <c r="C29969" s="57" t="s">
        <v>68210</v>
      </c>
      <c r="D29969" s="57" t="s">
        <v>68211</v>
      </c>
    </row>
    <row r="29970" spans="1:4">
      <c r="A29970" s="57" t="s">
        <v>68212</v>
      </c>
      <c r="B29970" s="57" t="s">
        <v>18362</v>
      </c>
      <c r="C29970" s="57" t="s">
        <v>68213</v>
      </c>
      <c r="D29970" s="57" t="s">
        <v>68214</v>
      </c>
    </row>
    <row r="29971" spans="1:4">
      <c r="A29971" s="57" t="s">
        <v>68215</v>
      </c>
      <c r="B29971" s="57" t="s">
        <v>12940</v>
      </c>
      <c r="C29971" s="57" t="s">
        <v>68216</v>
      </c>
      <c r="D29971" s="57" t="s">
        <v>68217</v>
      </c>
    </row>
    <row r="29972" spans="1:4">
      <c r="A29972" s="57" t="s">
        <v>68219</v>
      </c>
      <c r="B29972" s="57" t="s">
        <v>12940</v>
      </c>
      <c r="C29972" s="57" t="s">
        <v>68220</v>
      </c>
      <c r="D29972" s="57" t="s">
        <v>68221</v>
      </c>
    </row>
    <row r="29973" spans="1:4">
      <c r="A29973" s="57" t="s">
        <v>68222</v>
      </c>
      <c r="B29973" s="57" t="s">
        <v>12940</v>
      </c>
      <c r="C29973" s="57" t="s">
        <v>68223</v>
      </c>
      <c r="D29973" s="57" t="s">
        <v>68224</v>
      </c>
    </row>
    <row r="29974" spans="1:4">
      <c r="A29974" s="57" t="s">
        <v>76068</v>
      </c>
      <c r="B29974" s="57" t="s">
        <v>74310</v>
      </c>
      <c r="C29974" s="57" t="s">
        <v>76069</v>
      </c>
      <c r="D29974" s="57" t="s">
        <v>76070</v>
      </c>
    </row>
    <row r="29975" spans="1:4">
      <c r="A29975" s="57" t="s">
        <v>68225</v>
      </c>
      <c r="B29975" s="57" t="s">
        <v>12940</v>
      </c>
      <c r="C29975" s="57" t="s">
        <v>68226</v>
      </c>
      <c r="D29975" s="57" t="s">
        <v>19034</v>
      </c>
    </row>
    <row r="29976" spans="1:4">
      <c r="A29976" s="57" t="s">
        <v>76071</v>
      </c>
      <c r="B29976" s="57" t="s">
        <v>12940</v>
      </c>
      <c r="C29976" s="57" t="s">
        <v>76072</v>
      </c>
      <c r="D29976" s="57" t="s">
        <v>76073</v>
      </c>
    </row>
    <row r="29977" spans="1:4">
      <c r="A29977" s="57" t="s">
        <v>68227</v>
      </c>
      <c r="B29977" s="57" t="s">
        <v>12940</v>
      </c>
      <c r="C29977" s="57" t="s">
        <v>68228</v>
      </c>
      <c r="D29977" s="57" t="s">
        <v>68229</v>
      </c>
    </row>
    <row r="29978" spans="1:4">
      <c r="A29978" s="57" t="s">
        <v>68230</v>
      </c>
      <c r="B29978" s="57" t="s">
        <v>18350</v>
      </c>
      <c r="C29978" s="57" t="s">
        <v>68231</v>
      </c>
      <c r="D29978" s="57" t="s">
        <v>68232</v>
      </c>
    </row>
    <row r="29979" spans="1:4">
      <c r="A29979" s="57" t="s">
        <v>68233</v>
      </c>
      <c r="B29979" s="57" t="s">
        <v>12940</v>
      </c>
      <c r="C29979" s="57" t="s">
        <v>68234</v>
      </c>
      <c r="D29979" s="57" t="s">
        <v>68235</v>
      </c>
    </row>
    <row r="29980" spans="1:4">
      <c r="A29980" s="57" t="s">
        <v>68236</v>
      </c>
      <c r="B29980" s="57" t="s">
        <v>12940</v>
      </c>
      <c r="C29980" s="57" t="s">
        <v>68237</v>
      </c>
      <c r="D29980" s="57" t="s">
        <v>76074</v>
      </c>
    </row>
    <row r="29981" spans="1:4">
      <c r="A29981" s="57" t="s">
        <v>68238</v>
      </c>
      <c r="B29981" s="57" t="s">
        <v>12940</v>
      </c>
      <c r="C29981" s="57" t="s">
        <v>68239</v>
      </c>
      <c r="D29981" s="57" t="s">
        <v>68240</v>
      </c>
    </row>
    <row r="29982" spans="1:4">
      <c r="A29982" s="57" t="s">
        <v>68241</v>
      </c>
      <c r="B29982" s="57" t="s">
        <v>12940</v>
      </c>
      <c r="C29982" s="57" t="s">
        <v>68242</v>
      </c>
      <c r="D29982" s="57" t="s">
        <v>68243</v>
      </c>
    </row>
    <row r="29983" spans="1:4">
      <c r="A29983" s="57" t="s">
        <v>68244</v>
      </c>
      <c r="B29983" s="57" t="s">
        <v>12940</v>
      </c>
      <c r="C29983" s="57" t="s">
        <v>68245</v>
      </c>
      <c r="D29983" s="57" t="s">
        <v>68246</v>
      </c>
    </row>
    <row r="29984" spans="1:4">
      <c r="A29984" s="57" t="s">
        <v>68248</v>
      </c>
      <c r="B29984" s="57" t="s">
        <v>12940</v>
      </c>
      <c r="C29984" s="57" t="s">
        <v>68249</v>
      </c>
      <c r="D29984" s="57" t="s">
        <v>68250</v>
      </c>
    </row>
    <row r="29985" spans="1:4">
      <c r="A29985" s="57" t="s">
        <v>68251</v>
      </c>
      <c r="B29985" s="57" t="s">
        <v>12940</v>
      </c>
      <c r="C29985" s="57" t="s">
        <v>68252</v>
      </c>
      <c r="D29985" s="57" t="s">
        <v>68253</v>
      </c>
    </row>
    <row r="29986" spans="1:4">
      <c r="A29986" s="57" t="s">
        <v>76075</v>
      </c>
      <c r="B29986" s="57" t="s">
        <v>12940</v>
      </c>
      <c r="C29986" s="57" t="s">
        <v>76076</v>
      </c>
      <c r="D29986" s="57" t="s">
        <v>76077</v>
      </c>
    </row>
    <row r="29987" spans="1:4">
      <c r="A29987" s="57" t="s">
        <v>68254</v>
      </c>
      <c r="B29987" s="57" t="s">
        <v>12940</v>
      </c>
      <c r="C29987" s="57" t="s">
        <v>68255</v>
      </c>
      <c r="D29987" s="57" t="s">
        <v>68256</v>
      </c>
    </row>
    <row r="29988" spans="1:4">
      <c r="A29988" s="57" t="s">
        <v>68257</v>
      </c>
      <c r="B29988" s="57" t="s">
        <v>12940</v>
      </c>
      <c r="C29988" s="57" t="s">
        <v>68258</v>
      </c>
      <c r="D29988" s="57" t="s">
        <v>68259</v>
      </c>
    </row>
    <row r="29989" spans="1:4">
      <c r="A29989" s="57" t="s">
        <v>76078</v>
      </c>
      <c r="B29989" s="57" t="s">
        <v>74312</v>
      </c>
      <c r="C29989" s="57" t="s">
        <v>76079</v>
      </c>
      <c r="D29989" s="57" t="s">
        <v>76080</v>
      </c>
    </row>
    <row r="29990" spans="1:4">
      <c r="A29990" s="57" t="s">
        <v>76081</v>
      </c>
      <c r="B29990" s="57" t="s">
        <v>12940</v>
      </c>
      <c r="C29990" s="57" t="s">
        <v>76082</v>
      </c>
      <c r="D29990" s="57" t="s">
        <v>76083</v>
      </c>
    </row>
    <row r="29991" spans="1:4">
      <c r="A29991" s="57" t="s">
        <v>68261</v>
      </c>
      <c r="B29991" s="57" t="s">
        <v>12940</v>
      </c>
      <c r="C29991" s="57" t="s">
        <v>68262</v>
      </c>
      <c r="D29991" s="57" t="s">
        <v>68263</v>
      </c>
    </row>
    <row r="29992" spans="1:4">
      <c r="A29992" s="57" t="s">
        <v>68265</v>
      </c>
      <c r="B29992" s="57" t="s">
        <v>12940</v>
      </c>
      <c r="C29992" s="57" t="s">
        <v>68266</v>
      </c>
      <c r="D29992" s="57" t="s">
        <v>68267</v>
      </c>
    </row>
    <row r="29993" spans="1:4">
      <c r="A29993" s="57" t="s">
        <v>68265</v>
      </c>
      <c r="B29993" s="57"/>
      <c r="C29993" s="57" t="s">
        <v>68268</v>
      </c>
      <c r="D29993" s="57" t="s">
        <v>68269</v>
      </c>
    </row>
    <row r="29994" spans="1:4">
      <c r="A29994" s="57" t="s">
        <v>68270</v>
      </c>
      <c r="B29994" s="57" t="s">
        <v>12940</v>
      </c>
      <c r="C29994" s="57" t="s">
        <v>68271</v>
      </c>
      <c r="D29994" s="57" t="s">
        <v>68272</v>
      </c>
    </row>
    <row r="29995" spans="1:4">
      <c r="A29995" s="57" t="s">
        <v>76084</v>
      </c>
      <c r="B29995" s="57" t="s">
        <v>12940</v>
      </c>
      <c r="C29995" s="57" t="s">
        <v>76085</v>
      </c>
      <c r="D29995" s="57" t="s">
        <v>76086</v>
      </c>
    </row>
    <row r="29996" spans="1:4">
      <c r="A29996" s="57" t="s">
        <v>76084</v>
      </c>
      <c r="B29996" s="57"/>
      <c r="C29996" s="57" t="s">
        <v>77695</v>
      </c>
      <c r="D29996" s="57" t="s">
        <v>77696</v>
      </c>
    </row>
    <row r="29997" spans="1:4">
      <c r="A29997" s="57" t="s">
        <v>68273</v>
      </c>
      <c r="B29997" s="57" t="s">
        <v>12940</v>
      </c>
      <c r="C29997" s="57" t="s">
        <v>68274</v>
      </c>
      <c r="D29997" s="57" t="s">
        <v>68275</v>
      </c>
    </row>
    <row r="29998" spans="1:4">
      <c r="A29998" s="57" t="s">
        <v>68276</v>
      </c>
      <c r="B29998" s="57" t="s">
        <v>12940</v>
      </c>
      <c r="C29998" s="57" t="s">
        <v>68277</v>
      </c>
      <c r="D29998" s="57" t="s">
        <v>68278</v>
      </c>
    </row>
    <row r="29999" spans="1:4">
      <c r="A29999" s="57" t="s">
        <v>68276</v>
      </c>
      <c r="B29999" s="57"/>
      <c r="C29999" s="57" t="s">
        <v>21601</v>
      </c>
      <c r="D29999" s="57" t="s">
        <v>76087</v>
      </c>
    </row>
    <row r="30000" spans="1:4">
      <c r="A30000" s="57" t="s">
        <v>68276</v>
      </c>
      <c r="B30000" s="57"/>
      <c r="C30000" s="57" t="s">
        <v>66923</v>
      </c>
      <c r="D30000" s="57" t="s">
        <v>76088</v>
      </c>
    </row>
    <row r="30001" spans="1:4">
      <c r="A30001" s="57" t="s">
        <v>68276</v>
      </c>
      <c r="B30001" s="57"/>
      <c r="C30001" s="57" t="s">
        <v>77697</v>
      </c>
      <c r="D30001" s="57" t="s">
        <v>77698</v>
      </c>
    </row>
    <row r="30002" spans="1:4">
      <c r="A30002" s="57" t="s">
        <v>68280</v>
      </c>
      <c r="B30002" s="57" t="s">
        <v>12940</v>
      </c>
      <c r="C30002" s="57" t="s">
        <v>68281</v>
      </c>
      <c r="D30002" s="57" t="s">
        <v>68282</v>
      </c>
    </row>
    <row r="30003" spans="1:4">
      <c r="A30003" s="57" t="s">
        <v>68284</v>
      </c>
      <c r="B30003" s="57" t="s">
        <v>12940</v>
      </c>
      <c r="C30003" s="57" t="s">
        <v>68285</v>
      </c>
      <c r="D30003" s="57" t="s">
        <v>68286</v>
      </c>
    </row>
    <row r="30004" spans="1:4">
      <c r="A30004" s="57" t="s">
        <v>68287</v>
      </c>
      <c r="B30004" s="57" t="s">
        <v>12940</v>
      </c>
      <c r="C30004" s="57" t="s">
        <v>68288</v>
      </c>
      <c r="D30004" s="57" t="s">
        <v>68289</v>
      </c>
    </row>
    <row r="30005" spans="1:4">
      <c r="A30005" s="57" t="s">
        <v>68290</v>
      </c>
      <c r="B30005" s="57" t="s">
        <v>12940</v>
      </c>
      <c r="C30005" s="57" t="s">
        <v>68291</v>
      </c>
      <c r="D30005" s="57" t="s">
        <v>68292</v>
      </c>
    </row>
    <row r="30006" spans="1:4">
      <c r="A30006" s="57" t="s">
        <v>68290</v>
      </c>
      <c r="B30006" s="57"/>
      <c r="C30006" s="57" t="s">
        <v>68293</v>
      </c>
      <c r="D30006" s="57" t="s">
        <v>68294</v>
      </c>
    </row>
    <row r="30007" spans="1:4">
      <c r="A30007" s="57" t="s">
        <v>68295</v>
      </c>
      <c r="B30007" s="57" t="s">
        <v>12940</v>
      </c>
      <c r="C30007" s="57" t="s">
        <v>68296</v>
      </c>
      <c r="D30007" s="57" t="s">
        <v>68297</v>
      </c>
    </row>
    <row r="30008" spans="1:4">
      <c r="A30008" s="57" t="s">
        <v>76090</v>
      </c>
      <c r="B30008" s="57" t="s">
        <v>12940</v>
      </c>
      <c r="C30008" s="57" t="s">
        <v>76091</v>
      </c>
      <c r="D30008" s="57" t="s">
        <v>76092</v>
      </c>
    </row>
    <row r="30009" spans="1:4">
      <c r="A30009" s="57" t="s">
        <v>68298</v>
      </c>
      <c r="B30009" s="57" t="s">
        <v>12940</v>
      </c>
      <c r="C30009" s="57" t="s">
        <v>68299</v>
      </c>
      <c r="D30009" s="57" t="s">
        <v>68300</v>
      </c>
    </row>
    <row r="30010" spans="1:4">
      <c r="A30010" s="57" t="s">
        <v>77699</v>
      </c>
      <c r="B30010" s="57" t="s">
        <v>12940</v>
      </c>
      <c r="C30010" s="57" t="s">
        <v>77700</v>
      </c>
      <c r="D30010" s="57" t="s">
        <v>77701</v>
      </c>
    </row>
    <row r="30011" spans="1:4">
      <c r="A30011" s="57" t="s">
        <v>68302</v>
      </c>
      <c r="B30011" s="57" t="s">
        <v>12940</v>
      </c>
      <c r="C30011" s="57" t="s">
        <v>68303</v>
      </c>
      <c r="D30011" s="57" t="s">
        <v>68304</v>
      </c>
    </row>
    <row r="30012" spans="1:4">
      <c r="A30012" s="57" t="s">
        <v>68305</v>
      </c>
      <c r="B30012" s="57" t="s">
        <v>12940</v>
      </c>
      <c r="C30012" s="57" t="s">
        <v>68306</v>
      </c>
      <c r="D30012" s="57" t="s">
        <v>68307</v>
      </c>
    </row>
    <row r="30013" spans="1:4">
      <c r="A30013" s="57" t="s">
        <v>68308</v>
      </c>
      <c r="B30013" s="57" t="s">
        <v>12940</v>
      </c>
      <c r="C30013" s="57" t="s">
        <v>68309</v>
      </c>
      <c r="D30013" s="57" t="s">
        <v>68310</v>
      </c>
    </row>
    <row r="30014" spans="1:4">
      <c r="A30014" s="57" t="s">
        <v>68311</v>
      </c>
      <c r="B30014" s="57" t="s">
        <v>12940</v>
      </c>
      <c r="C30014" s="57" t="s">
        <v>68312</v>
      </c>
      <c r="D30014" s="57" t="s">
        <v>76093</v>
      </c>
    </row>
    <row r="30015" spans="1:4">
      <c r="A30015" s="57" t="s">
        <v>76094</v>
      </c>
      <c r="B30015" s="57" t="s">
        <v>74279</v>
      </c>
      <c r="C30015" s="57" t="s">
        <v>76095</v>
      </c>
      <c r="D30015" s="57" t="s">
        <v>76096</v>
      </c>
    </row>
    <row r="30016" spans="1:4">
      <c r="A30016" s="57" t="s">
        <v>76097</v>
      </c>
      <c r="B30016" s="57" t="s">
        <v>74279</v>
      </c>
      <c r="C30016" s="57" t="s">
        <v>76098</v>
      </c>
      <c r="D30016" s="57" t="s">
        <v>76099</v>
      </c>
    </row>
    <row r="30017" spans="1:4">
      <c r="A30017" s="57" t="s">
        <v>76097</v>
      </c>
      <c r="B30017" s="57" t="s">
        <v>74279</v>
      </c>
      <c r="C30017" s="57" t="s">
        <v>76100</v>
      </c>
      <c r="D30017" s="57" t="s">
        <v>76101</v>
      </c>
    </row>
    <row r="30018" spans="1:4">
      <c r="A30018" s="57" t="s">
        <v>76097</v>
      </c>
      <c r="B30018" s="57" t="s">
        <v>74279</v>
      </c>
      <c r="C30018" s="57" t="s">
        <v>76102</v>
      </c>
      <c r="D30018" s="57" t="s">
        <v>76103</v>
      </c>
    </row>
    <row r="30019" spans="1:4">
      <c r="A30019" s="57" t="s">
        <v>76097</v>
      </c>
      <c r="B30019" s="57" t="s">
        <v>74279</v>
      </c>
      <c r="C30019" s="57" t="s">
        <v>76104</v>
      </c>
      <c r="D30019" s="57" t="s">
        <v>76105</v>
      </c>
    </row>
    <row r="30020" spans="1:4">
      <c r="A30020" s="57" t="s">
        <v>76097</v>
      </c>
      <c r="B30020" s="57" t="s">
        <v>74279</v>
      </c>
      <c r="C30020" s="57" t="s">
        <v>76106</v>
      </c>
      <c r="D30020" s="57" t="s">
        <v>76107</v>
      </c>
    </row>
    <row r="30021" spans="1:4">
      <c r="A30021" s="57" t="s">
        <v>76108</v>
      </c>
      <c r="B30021" s="57" t="s">
        <v>74279</v>
      </c>
      <c r="C30021" s="57" t="s">
        <v>76109</v>
      </c>
      <c r="D30021" s="57" t="s">
        <v>76110</v>
      </c>
    </row>
    <row r="30022" spans="1:4">
      <c r="A30022" s="57" t="s">
        <v>76111</v>
      </c>
      <c r="B30022" s="57" t="s">
        <v>12940</v>
      </c>
      <c r="C30022" s="57" t="s">
        <v>76112</v>
      </c>
      <c r="D30022" s="57" t="s">
        <v>76113</v>
      </c>
    </row>
    <row r="30023" spans="1:4">
      <c r="A30023" s="57" t="s">
        <v>68313</v>
      </c>
      <c r="B30023" s="57" t="s">
        <v>12940</v>
      </c>
      <c r="C30023" s="57" t="s">
        <v>68314</v>
      </c>
      <c r="D30023" s="57" t="s">
        <v>68315</v>
      </c>
    </row>
    <row r="30024" spans="1:4">
      <c r="A30024" s="57" t="s">
        <v>76114</v>
      </c>
      <c r="B30024" s="57" t="s">
        <v>12940</v>
      </c>
      <c r="C30024" s="57" t="s">
        <v>76115</v>
      </c>
      <c r="D30024" s="57" t="s">
        <v>76116</v>
      </c>
    </row>
    <row r="30025" spans="1:4">
      <c r="A30025" s="57" t="s">
        <v>76117</v>
      </c>
      <c r="B30025" s="57" t="s">
        <v>12940</v>
      </c>
      <c r="C30025" s="57" t="s">
        <v>76118</v>
      </c>
      <c r="D30025" s="57" t="s">
        <v>76119</v>
      </c>
    </row>
    <row r="30026" spans="1:4">
      <c r="A30026" s="57" t="s">
        <v>68316</v>
      </c>
      <c r="B30026" s="57" t="s">
        <v>18359</v>
      </c>
      <c r="C30026" s="57" t="s">
        <v>68317</v>
      </c>
      <c r="D30026" s="57" t="s">
        <v>68318</v>
      </c>
    </row>
    <row r="30027" spans="1:4">
      <c r="A30027" s="57" t="s">
        <v>68316</v>
      </c>
      <c r="B30027" s="57" t="s">
        <v>18359</v>
      </c>
      <c r="C30027" s="57" t="s">
        <v>76120</v>
      </c>
      <c r="D30027" s="57" t="s">
        <v>76121</v>
      </c>
    </row>
    <row r="30028" spans="1:4">
      <c r="A30028" s="57" t="s">
        <v>68316</v>
      </c>
      <c r="B30028" s="57" t="s">
        <v>18359</v>
      </c>
      <c r="C30028" s="57" t="s">
        <v>76122</v>
      </c>
      <c r="D30028" s="57" t="s">
        <v>76123</v>
      </c>
    </row>
    <row r="30029" spans="1:4">
      <c r="A30029" s="57" t="s">
        <v>68319</v>
      </c>
      <c r="B30029" s="57" t="s">
        <v>12940</v>
      </c>
      <c r="C30029" s="57" t="s">
        <v>68320</v>
      </c>
      <c r="D30029" s="57" t="s">
        <v>19034</v>
      </c>
    </row>
    <row r="30030" spans="1:4">
      <c r="A30030" s="57" t="s">
        <v>68321</v>
      </c>
      <c r="B30030" s="57" t="s">
        <v>18355</v>
      </c>
      <c r="C30030" s="57" t="s">
        <v>68322</v>
      </c>
      <c r="D30030" s="57" t="s">
        <v>67799</v>
      </c>
    </row>
    <row r="30031" spans="1:4">
      <c r="A30031" s="57" t="s">
        <v>68321</v>
      </c>
      <c r="B30031" s="57" t="s">
        <v>18355</v>
      </c>
      <c r="C30031" s="57" t="s">
        <v>76952</v>
      </c>
      <c r="D30031" s="57" t="s">
        <v>76953</v>
      </c>
    </row>
    <row r="30032" spans="1:4">
      <c r="A30032" s="57" t="s">
        <v>68323</v>
      </c>
      <c r="B30032" s="57" t="s">
        <v>18370</v>
      </c>
      <c r="C30032" s="57" t="s">
        <v>68324</v>
      </c>
      <c r="D30032" s="57" t="s">
        <v>67799</v>
      </c>
    </row>
    <row r="30033" spans="1:4">
      <c r="A30033" s="57" t="s">
        <v>76124</v>
      </c>
      <c r="B30033" s="57" t="s">
        <v>74273</v>
      </c>
      <c r="C30033" s="57" t="s">
        <v>76125</v>
      </c>
      <c r="D30033" s="57" t="s">
        <v>76126</v>
      </c>
    </row>
    <row r="30034" spans="1:4">
      <c r="A30034" s="57" t="s">
        <v>76127</v>
      </c>
      <c r="B30034" s="57" t="s">
        <v>12940</v>
      </c>
      <c r="C30034" s="57" t="s">
        <v>76128</v>
      </c>
      <c r="D30034" s="57" t="s">
        <v>76129</v>
      </c>
    </row>
    <row r="30035" spans="1:4">
      <c r="A30035" s="57" t="s">
        <v>76130</v>
      </c>
      <c r="B30035" s="57" t="s">
        <v>12940</v>
      </c>
      <c r="C30035" s="57" t="s">
        <v>76131</v>
      </c>
      <c r="D30035" s="57" t="s">
        <v>76132</v>
      </c>
    </row>
    <row r="30036" spans="1:4">
      <c r="A30036" s="57" t="s">
        <v>68325</v>
      </c>
      <c r="B30036" s="57" t="s">
        <v>12940</v>
      </c>
      <c r="C30036" s="57" t="s">
        <v>68326</v>
      </c>
      <c r="D30036" s="57" t="s">
        <v>76133</v>
      </c>
    </row>
    <row r="30037" spans="1:4">
      <c r="A30037" s="57" t="s">
        <v>68327</v>
      </c>
      <c r="B30037" s="57" t="s">
        <v>12940</v>
      </c>
      <c r="C30037" s="57" t="s">
        <v>68328</v>
      </c>
      <c r="D30037" s="57" t="s">
        <v>68329</v>
      </c>
    </row>
    <row r="30038" spans="1:4">
      <c r="A30038" s="57" t="s">
        <v>76134</v>
      </c>
      <c r="B30038" s="57" t="s">
        <v>12940</v>
      </c>
      <c r="C30038" s="57" t="s">
        <v>76135</v>
      </c>
      <c r="D30038" s="57" t="s">
        <v>76136</v>
      </c>
    </row>
    <row r="30039" spans="1:4">
      <c r="A30039" s="57" t="s">
        <v>76134</v>
      </c>
      <c r="B30039" s="57"/>
      <c r="C30039" s="57" t="s">
        <v>76137</v>
      </c>
      <c r="D30039" s="57" t="s">
        <v>76138</v>
      </c>
    </row>
    <row r="30040" spans="1:4">
      <c r="A30040" s="57" t="s">
        <v>76139</v>
      </c>
      <c r="B30040" s="57" t="s">
        <v>12940</v>
      </c>
      <c r="C30040" s="57" t="s">
        <v>76140</v>
      </c>
      <c r="D30040" s="57" t="s">
        <v>76141</v>
      </c>
    </row>
    <row r="30041" spans="1:4">
      <c r="A30041" s="57" t="s">
        <v>76142</v>
      </c>
      <c r="B30041" s="57" t="s">
        <v>77099</v>
      </c>
      <c r="C30041" s="57" t="s">
        <v>76143</v>
      </c>
      <c r="D30041" s="57" t="s">
        <v>76144</v>
      </c>
    </row>
    <row r="30042" spans="1:4">
      <c r="A30042" s="57" t="s">
        <v>76142</v>
      </c>
      <c r="B30042" s="57" t="s">
        <v>77099</v>
      </c>
      <c r="C30042" s="57" t="s">
        <v>76954</v>
      </c>
      <c r="D30042" s="57" t="s">
        <v>76955</v>
      </c>
    </row>
    <row r="30043" spans="1:4">
      <c r="A30043" s="57" t="s">
        <v>68330</v>
      </c>
      <c r="B30043" s="57" t="s">
        <v>74201</v>
      </c>
      <c r="C30043" s="57" t="s">
        <v>68331</v>
      </c>
      <c r="D30043" s="57" t="s">
        <v>68332</v>
      </c>
    </row>
    <row r="30044" spans="1:4">
      <c r="A30044" s="57" t="s">
        <v>76145</v>
      </c>
      <c r="B30044" s="57" t="s">
        <v>12940</v>
      </c>
      <c r="C30044" s="57" t="s">
        <v>76146</v>
      </c>
      <c r="D30044" s="57" t="s">
        <v>76147</v>
      </c>
    </row>
    <row r="30045" spans="1:4">
      <c r="A30045" s="57" t="s">
        <v>76148</v>
      </c>
      <c r="B30045" s="57" t="s">
        <v>12940</v>
      </c>
      <c r="C30045" s="57" t="s">
        <v>43369</v>
      </c>
      <c r="D30045" s="57" t="s">
        <v>76149</v>
      </c>
    </row>
    <row r="30046" spans="1:4">
      <c r="A30046" s="57" t="s">
        <v>76150</v>
      </c>
      <c r="B30046" s="57" t="s">
        <v>12940</v>
      </c>
      <c r="C30046" s="57" t="s">
        <v>76151</v>
      </c>
      <c r="D30046" s="57" t="s">
        <v>76152</v>
      </c>
    </row>
    <row r="30047" spans="1:4">
      <c r="A30047" s="57" t="s">
        <v>76153</v>
      </c>
      <c r="B30047" s="57" t="s">
        <v>12940</v>
      </c>
      <c r="C30047" s="57" t="s">
        <v>20582</v>
      </c>
      <c r="D30047" s="57" t="s">
        <v>76154</v>
      </c>
    </row>
    <row r="30048" spans="1:4">
      <c r="A30048" s="57" t="s">
        <v>76155</v>
      </c>
      <c r="B30048" s="57" t="s">
        <v>12940</v>
      </c>
      <c r="C30048" s="57" t="s">
        <v>76156</v>
      </c>
      <c r="D30048" s="57" t="s">
        <v>76157</v>
      </c>
    </row>
    <row r="30049" spans="1:4">
      <c r="A30049" s="57" t="s">
        <v>76155</v>
      </c>
      <c r="B30049" s="57"/>
      <c r="C30049" s="57" t="s">
        <v>76158</v>
      </c>
      <c r="D30049" s="57" t="s">
        <v>76159</v>
      </c>
    </row>
    <row r="30050" spans="1:4">
      <c r="A30050" s="57" t="s">
        <v>76956</v>
      </c>
      <c r="B30050" s="57" t="s">
        <v>76546</v>
      </c>
      <c r="C30050" s="57" t="s">
        <v>76957</v>
      </c>
      <c r="D30050" s="57" t="s">
        <v>77702</v>
      </c>
    </row>
    <row r="30051" spans="1:4">
      <c r="A30051" s="57" t="s">
        <v>76956</v>
      </c>
      <c r="B30051" s="57" t="s">
        <v>76546</v>
      </c>
      <c r="C30051" s="57" t="s">
        <v>77703</v>
      </c>
      <c r="D30051" s="57" t="s">
        <v>77704</v>
      </c>
    </row>
    <row r="30052" spans="1:4">
      <c r="A30052" s="57" t="s">
        <v>76160</v>
      </c>
      <c r="B30052" s="57" t="s">
        <v>74322</v>
      </c>
      <c r="C30052" s="57" t="s">
        <v>76161</v>
      </c>
      <c r="D30052" s="57" t="s">
        <v>76162</v>
      </c>
    </row>
    <row r="30053" spans="1:4">
      <c r="A30053" s="57" t="s">
        <v>76163</v>
      </c>
      <c r="B30053" s="57" t="s">
        <v>74318</v>
      </c>
      <c r="C30053" s="57" t="s">
        <v>76164</v>
      </c>
      <c r="D30053" s="57" t="s">
        <v>76165</v>
      </c>
    </row>
    <row r="30054" spans="1:4">
      <c r="A30054" s="57" t="s">
        <v>77705</v>
      </c>
      <c r="B30054" s="57" t="s">
        <v>77103</v>
      </c>
      <c r="C30054" s="57" t="s">
        <v>77706</v>
      </c>
      <c r="D30054" s="57" t="s">
        <v>77707</v>
      </c>
    </row>
    <row r="30055" spans="1:4">
      <c r="A30055" s="57" t="s">
        <v>77705</v>
      </c>
      <c r="B30055" s="57" t="s">
        <v>77103</v>
      </c>
      <c r="C30055" s="57" t="s">
        <v>77708</v>
      </c>
      <c r="D30055" s="57" t="s">
        <v>77709</v>
      </c>
    </row>
    <row r="30056" spans="1:4">
      <c r="A30056" s="57" t="s">
        <v>76166</v>
      </c>
      <c r="B30056" s="57" t="s">
        <v>74298</v>
      </c>
      <c r="C30056" s="57" t="s">
        <v>76167</v>
      </c>
      <c r="D30056" s="57" t="s">
        <v>76168</v>
      </c>
    </row>
    <row r="30057" spans="1:4">
      <c r="A30057" s="57" t="s">
        <v>76169</v>
      </c>
      <c r="B30057" s="57" t="s">
        <v>74285</v>
      </c>
      <c r="C30057" s="57" t="s">
        <v>76170</v>
      </c>
      <c r="D30057" s="57" t="s">
        <v>76171</v>
      </c>
    </row>
    <row r="30058" spans="1:4">
      <c r="A30058" s="57" t="s">
        <v>76172</v>
      </c>
      <c r="B30058" s="57" t="s">
        <v>12940</v>
      </c>
      <c r="C30058" s="57" t="s">
        <v>76173</v>
      </c>
      <c r="D30058" s="57" t="s">
        <v>19034</v>
      </c>
    </row>
    <row r="30059" spans="1:4">
      <c r="A30059" s="57" t="s">
        <v>76174</v>
      </c>
      <c r="B30059" s="57" t="s">
        <v>12940</v>
      </c>
      <c r="C30059" s="57" t="s">
        <v>76175</v>
      </c>
      <c r="D30059" s="57" t="s">
        <v>19034</v>
      </c>
    </row>
    <row r="30060" spans="1:4">
      <c r="A30060" s="57" t="s">
        <v>76174</v>
      </c>
      <c r="B30060" s="57"/>
      <c r="C30060" s="57" t="s">
        <v>76176</v>
      </c>
      <c r="D30060" s="57" t="s">
        <v>19034</v>
      </c>
    </row>
    <row r="30061" spans="1:4">
      <c r="A30061" s="57" t="s">
        <v>76174</v>
      </c>
      <c r="B30061" s="57"/>
      <c r="C30061" s="57" t="s">
        <v>76177</v>
      </c>
      <c r="D30061" s="57" t="s">
        <v>19034</v>
      </c>
    </row>
    <row r="30062" spans="1:4">
      <c r="A30062" s="57" t="s">
        <v>76174</v>
      </c>
      <c r="B30062" s="57"/>
      <c r="C30062" s="57" t="s">
        <v>76178</v>
      </c>
      <c r="D30062" s="57" t="s">
        <v>76179</v>
      </c>
    </row>
    <row r="30063" spans="1:4">
      <c r="A30063" s="57" t="s">
        <v>76180</v>
      </c>
      <c r="B30063" s="57" t="s">
        <v>12940</v>
      </c>
      <c r="C30063" s="57" t="s">
        <v>76181</v>
      </c>
      <c r="D30063" s="57" t="s">
        <v>76182</v>
      </c>
    </row>
    <row r="30064" spans="1:4">
      <c r="A30064" s="57" t="s">
        <v>76183</v>
      </c>
      <c r="B30064" s="57" t="s">
        <v>12940</v>
      </c>
      <c r="C30064" s="57" t="s">
        <v>20672</v>
      </c>
      <c r="D30064" s="57" t="s">
        <v>76184</v>
      </c>
    </row>
    <row r="30065" spans="1:4">
      <c r="A30065" s="57" t="s">
        <v>76185</v>
      </c>
      <c r="B30065" s="57" t="s">
        <v>12940</v>
      </c>
      <c r="C30065" s="57" t="s">
        <v>76186</v>
      </c>
      <c r="D30065" s="57" t="s">
        <v>76187</v>
      </c>
    </row>
    <row r="30066" spans="1:4">
      <c r="A30066" s="57" t="s">
        <v>76185</v>
      </c>
      <c r="B30066" s="57"/>
      <c r="C30066" s="57" t="s">
        <v>76958</v>
      </c>
      <c r="D30066" s="57" t="s">
        <v>76959</v>
      </c>
    </row>
    <row r="30067" spans="1:4">
      <c r="A30067" s="57" t="s">
        <v>76185</v>
      </c>
      <c r="B30067" s="57"/>
      <c r="C30067" s="57" t="s">
        <v>76960</v>
      </c>
      <c r="D30067" s="57" t="s">
        <v>76961</v>
      </c>
    </row>
    <row r="30068" spans="1:4">
      <c r="A30068" s="57" t="s">
        <v>76188</v>
      </c>
      <c r="B30068" s="57" t="s">
        <v>12940</v>
      </c>
      <c r="C30068" s="57" t="s">
        <v>76189</v>
      </c>
      <c r="D30068" s="57" t="s">
        <v>76190</v>
      </c>
    </row>
    <row r="30069" spans="1:4">
      <c r="A30069" s="57" t="s">
        <v>76191</v>
      </c>
      <c r="B30069" s="57" t="s">
        <v>74283</v>
      </c>
      <c r="C30069" s="57" t="s">
        <v>76192</v>
      </c>
      <c r="D30069" s="57" t="s">
        <v>76193</v>
      </c>
    </row>
    <row r="30070" spans="1:4">
      <c r="A30070" s="57" t="s">
        <v>76194</v>
      </c>
      <c r="B30070" s="57" t="s">
        <v>12940</v>
      </c>
      <c r="C30070" s="57" t="s">
        <v>76195</v>
      </c>
      <c r="D30070" s="57" t="s">
        <v>76196</v>
      </c>
    </row>
    <row r="30071" spans="1:4">
      <c r="A30071" s="57" t="s">
        <v>76197</v>
      </c>
      <c r="B30071" s="57" t="s">
        <v>12940</v>
      </c>
      <c r="C30071" s="57" t="s">
        <v>76198</v>
      </c>
      <c r="D30071" s="57" t="s">
        <v>76199</v>
      </c>
    </row>
    <row r="30072" spans="1:4">
      <c r="A30072" s="57" t="s">
        <v>76962</v>
      </c>
      <c r="B30072" s="57" t="s">
        <v>12940</v>
      </c>
      <c r="C30072" s="57" t="s">
        <v>76963</v>
      </c>
      <c r="D30072" s="57" t="s">
        <v>76964</v>
      </c>
    </row>
    <row r="30073" spans="1:4">
      <c r="A30073" s="57" t="s">
        <v>76962</v>
      </c>
      <c r="B30073" s="57"/>
      <c r="C30073" s="57" t="s">
        <v>76965</v>
      </c>
      <c r="D30073" s="57" t="s">
        <v>76966</v>
      </c>
    </row>
    <row r="30074" spans="1:4">
      <c r="A30074" s="57" t="s">
        <v>76962</v>
      </c>
      <c r="B30074" s="57"/>
      <c r="C30074" s="57" t="s">
        <v>76967</v>
      </c>
      <c r="D30074" s="57" t="s">
        <v>76968</v>
      </c>
    </row>
    <row r="30075" spans="1:4">
      <c r="A30075" s="57" t="s">
        <v>76200</v>
      </c>
      <c r="B30075" s="57" t="s">
        <v>12940</v>
      </c>
      <c r="C30075" s="57" t="s">
        <v>76201</v>
      </c>
      <c r="D30075" s="57" t="s">
        <v>76202</v>
      </c>
    </row>
    <row r="30076" spans="1:4">
      <c r="A30076" s="57" t="s">
        <v>76203</v>
      </c>
      <c r="B30076" s="57" t="s">
        <v>12940</v>
      </c>
      <c r="C30076" s="57" t="s">
        <v>76204</v>
      </c>
      <c r="D30076" s="57" t="s">
        <v>76205</v>
      </c>
    </row>
    <row r="30077" spans="1:4">
      <c r="A30077" s="57" t="s">
        <v>76206</v>
      </c>
      <c r="B30077" s="57" t="s">
        <v>12940</v>
      </c>
      <c r="C30077" s="57" t="s">
        <v>64262</v>
      </c>
      <c r="D30077" s="57" t="s">
        <v>64263</v>
      </c>
    </row>
    <row r="30078" spans="1:4">
      <c r="A30078" s="57" t="s">
        <v>76206</v>
      </c>
      <c r="B30078" s="57"/>
      <c r="C30078" s="57" t="s">
        <v>64266</v>
      </c>
      <c r="D30078" s="57" t="s">
        <v>64267</v>
      </c>
    </row>
    <row r="30079" spans="1:4">
      <c r="A30079" s="57" t="s">
        <v>76206</v>
      </c>
      <c r="B30079" s="57"/>
      <c r="C30079" s="57" t="s">
        <v>20523</v>
      </c>
      <c r="D30079" s="57" t="s">
        <v>64263</v>
      </c>
    </row>
    <row r="30080" spans="1:4">
      <c r="A30080" s="57" t="s">
        <v>76206</v>
      </c>
      <c r="B30080" s="57"/>
      <c r="C30080" s="57" t="s">
        <v>20524</v>
      </c>
      <c r="D30080" s="57" t="s">
        <v>64265</v>
      </c>
    </row>
    <row r="30081" spans="1:4">
      <c r="A30081" s="57" t="s">
        <v>76206</v>
      </c>
      <c r="B30081" s="57"/>
      <c r="C30081" s="57" t="s">
        <v>20835</v>
      </c>
      <c r="D30081" s="57" t="s">
        <v>64267</v>
      </c>
    </row>
    <row r="30082" spans="1:4">
      <c r="A30082" s="57" t="s">
        <v>76206</v>
      </c>
      <c r="B30082" s="57"/>
      <c r="C30082" s="57" t="s">
        <v>20836</v>
      </c>
      <c r="D30082" s="57" t="s">
        <v>64273</v>
      </c>
    </row>
    <row r="30083" spans="1:4">
      <c r="A30083" s="57" t="s">
        <v>76207</v>
      </c>
      <c r="B30083" s="57" t="s">
        <v>12940</v>
      </c>
      <c r="C30083" s="57" t="s">
        <v>76208</v>
      </c>
      <c r="D30083" s="57" t="s">
        <v>76209</v>
      </c>
    </row>
    <row r="30084" spans="1:4">
      <c r="A30084" s="57" t="s">
        <v>77710</v>
      </c>
      <c r="B30084" s="57" t="s">
        <v>12940</v>
      </c>
      <c r="C30084" s="57" t="s">
        <v>77711</v>
      </c>
      <c r="D30084" s="57" t="s">
        <v>77712</v>
      </c>
    </row>
    <row r="30085" spans="1:4">
      <c r="A30085" s="57" t="s">
        <v>76210</v>
      </c>
      <c r="B30085" s="57" t="s">
        <v>12940</v>
      </c>
      <c r="C30085" s="57" t="s">
        <v>76211</v>
      </c>
      <c r="D30085" s="57" t="s">
        <v>76212</v>
      </c>
    </row>
    <row r="30086" spans="1:4">
      <c r="A30086" s="57" t="s">
        <v>76210</v>
      </c>
      <c r="B30086" s="57"/>
      <c r="C30086" s="57" t="s">
        <v>77713</v>
      </c>
      <c r="D30086" s="57" t="s">
        <v>77714</v>
      </c>
    </row>
    <row r="30087" spans="1:4">
      <c r="A30087" s="57" t="s">
        <v>76213</v>
      </c>
      <c r="B30087" s="57" t="s">
        <v>12940</v>
      </c>
      <c r="C30087" s="57" t="s">
        <v>21110</v>
      </c>
      <c r="D30087" s="57" t="s">
        <v>76214</v>
      </c>
    </row>
    <row r="30088" spans="1:4">
      <c r="A30088" s="57" t="s">
        <v>76215</v>
      </c>
      <c r="B30088" s="57" t="s">
        <v>12940</v>
      </c>
      <c r="C30088" s="57" t="s">
        <v>76216</v>
      </c>
      <c r="D30088" s="57" t="s">
        <v>76217</v>
      </c>
    </row>
    <row r="30089" spans="1:4">
      <c r="A30089" s="57" t="s">
        <v>76218</v>
      </c>
      <c r="B30089" s="57" t="s">
        <v>74287</v>
      </c>
      <c r="C30089" s="57" t="s">
        <v>76219</v>
      </c>
      <c r="D30089" s="57" t="s">
        <v>76220</v>
      </c>
    </row>
    <row r="30090" spans="1:4">
      <c r="A30090" s="57" t="s">
        <v>76221</v>
      </c>
      <c r="B30090" s="57" t="s">
        <v>12940</v>
      </c>
      <c r="C30090" s="57" t="s">
        <v>76222</v>
      </c>
      <c r="D30090" s="57" t="s">
        <v>76223</v>
      </c>
    </row>
    <row r="30091" spans="1:4">
      <c r="A30091" s="57" t="s">
        <v>76969</v>
      </c>
      <c r="B30091" s="57" t="s">
        <v>12940</v>
      </c>
      <c r="C30091" s="57" t="s">
        <v>76970</v>
      </c>
      <c r="D30091" s="57" t="s">
        <v>76971</v>
      </c>
    </row>
    <row r="30092" spans="1:4">
      <c r="A30092" s="57" t="s">
        <v>77715</v>
      </c>
      <c r="B30092" s="57" t="s">
        <v>12940</v>
      </c>
      <c r="C30092" s="57" t="s">
        <v>77716</v>
      </c>
      <c r="D30092" s="57" t="s">
        <v>77717</v>
      </c>
    </row>
    <row r="30093" spans="1:4">
      <c r="A30093" s="57" t="s">
        <v>77715</v>
      </c>
      <c r="B30093" s="57"/>
      <c r="C30093" s="57" t="s">
        <v>77718</v>
      </c>
      <c r="D30093" s="57" t="s">
        <v>77719</v>
      </c>
    </row>
    <row r="30094" spans="1:4">
      <c r="A30094" s="57" t="s">
        <v>76224</v>
      </c>
      <c r="B30094" s="57" t="s">
        <v>12940</v>
      </c>
      <c r="C30094" s="57" t="s">
        <v>76225</v>
      </c>
      <c r="D30094" s="57" t="s">
        <v>76226</v>
      </c>
    </row>
    <row r="30095" spans="1:4">
      <c r="A30095" s="57" t="s">
        <v>76227</v>
      </c>
      <c r="B30095" s="57" t="s">
        <v>12940</v>
      </c>
      <c r="C30095" s="57" t="s">
        <v>76228</v>
      </c>
      <c r="D30095" s="57" t="s">
        <v>76229</v>
      </c>
    </row>
    <row r="30096" spans="1:4">
      <c r="A30096" s="57" t="s">
        <v>76227</v>
      </c>
      <c r="B30096" s="57"/>
      <c r="C30096" s="57" t="s">
        <v>76972</v>
      </c>
      <c r="D30096" s="57" t="s">
        <v>76973</v>
      </c>
    </row>
    <row r="30097" spans="1:4">
      <c r="A30097" s="57" t="s">
        <v>76974</v>
      </c>
      <c r="B30097" s="57" t="s">
        <v>12940</v>
      </c>
      <c r="C30097" s="57" t="s">
        <v>76975</v>
      </c>
      <c r="D30097" s="57" t="s">
        <v>76976</v>
      </c>
    </row>
    <row r="30098" spans="1:4">
      <c r="A30098" s="57" t="s">
        <v>76230</v>
      </c>
      <c r="B30098" s="57" t="s">
        <v>12940</v>
      </c>
      <c r="C30098" s="57" t="s">
        <v>76231</v>
      </c>
      <c r="D30098" s="57" t="s">
        <v>76232</v>
      </c>
    </row>
    <row r="30099" spans="1:4">
      <c r="A30099" s="57" t="s">
        <v>76233</v>
      </c>
      <c r="B30099" s="57" t="s">
        <v>12940</v>
      </c>
      <c r="C30099" s="57" t="s">
        <v>76234</v>
      </c>
      <c r="D30099" s="57" t="s">
        <v>76235</v>
      </c>
    </row>
    <row r="30100" spans="1:4">
      <c r="A30100" s="57" t="s">
        <v>76236</v>
      </c>
      <c r="B30100" s="57" t="s">
        <v>74300</v>
      </c>
      <c r="C30100" s="57" t="s">
        <v>76237</v>
      </c>
      <c r="D30100" s="57" t="s">
        <v>76238</v>
      </c>
    </row>
    <row r="30101" spans="1:4">
      <c r="A30101" s="57" t="s">
        <v>76239</v>
      </c>
      <c r="B30101" s="57" t="s">
        <v>12940</v>
      </c>
      <c r="C30101" s="57" t="s">
        <v>76240</v>
      </c>
      <c r="D30101" s="57" t="s">
        <v>76241</v>
      </c>
    </row>
    <row r="30102" spans="1:4">
      <c r="A30102" s="57" t="s">
        <v>76242</v>
      </c>
      <c r="B30102" s="57" t="s">
        <v>12940</v>
      </c>
      <c r="C30102" s="57" t="s">
        <v>76243</v>
      </c>
      <c r="D30102" s="57" t="s">
        <v>76244</v>
      </c>
    </row>
    <row r="30103" spans="1:4">
      <c r="A30103" s="57" t="s">
        <v>76245</v>
      </c>
      <c r="B30103" s="57" t="s">
        <v>74275</v>
      </c>
      <c r="C30103" s="57" t="s">
        <v>76246</v>
      </c>
      <c r="D30103" s="57" t="s">
        <v>76247</v>
      </c>
    </row>
    <row r="30104" spans="1:4">
      <c r="A30104" s="57" t="s">
        <v>76248</v>
      </c>
      <c r="B30104" s="57" t="s">
        <v>12940</v>
      </c>
      <c r="C30104" s="57" t="s">
        <v>76249</v>
      </c>
      <c r="D30104" s="57" t="s">
        <v>76250</v>
      </c>
    </row>
    <row r="30105" spans="1:4">
      <c r="A30105" s="57" t="s">
        <v>76251</v>
      </c>
      <c r="B30105" s="57" t="s">
        <v>12940</v>
      </c>
      <c r="C30105" s="57" t="s">
        <v>76252</v>
      </c>
      <c r="D30105" s="57" t="s">
        <v>35671</v>
      </c>
    </row>
    <row r="30106" spans="1:4">
      <c r="A30106" s="57" t="s">
        <v>76253</v>
      </c>
      <c r="B30106" s="57" t="s">
        <v>12940</v>
      </c>
      <c r="C30106" s="57" t="s">
        <v>76254</v>
      </c>
      <c r="D30106" s="57" t="s">
        <v>76255</v>
      </c>
    </row>
    <row r="30107" spans="1:4">
      <c r="A30107" s="57" t="s">
        <v>76977</v>
      </c>
      <c r="B30107" s="57" t="s">
        <v>12940</v>
      </c>
      <c r="C30107" s="57" t="s">
        <v>76978</v>
      </c>
      <c r="D30107" s="57" t="s">
        <v>76979</v>
      </c>
    </row>
    <row r="30108" spans="1:4">
      <c r="A30108" s="57" t="s">
        <v>76980</v>
      </c>
      <c r="B30108" s="57" t="s">
        <v>12940</v>
      </c>
      <c r="C30108" s="57" t="s">
        <v>76981</v>
      </c>
      <c r="D30108" s="57" t="s">
        <v>76982</v>
      </c>
    </row>
    <row r="30109" spans="1:4">
      <c r="A30109" s="57" t="s">
        <v>77720</v>
      </c>
      <c r="B30109" s="57" t="s">
        <v>12940</v>
      </c>
      <c r="C30109" s="57" t="s">
        <v>77721</v>
      </c>
      <c r="D30109" s="57" t="s">
        <v>77722</v>
      </c>
    </row>
    <row r="30110" spans="1:4">
      <c r="A30110" s="57" t="s">
        <v>76256</v>
      </c>
      <c r="B30110" s="57" t="s">
        <v>12940</v>
      </c>
      <c r="C30110" s="57" t="s">
        <v>76257</v>
      </c>
      <c r="D30110" s="57" t="s">
        <v>76258</v>
      </c>
    </row>
    <row r="30111" spans="1:4">
      <c r="A30111" s="57" t="s">
        <v>76259</v>
      </c>
      <c r="B30111" s="57" t="s">
        <v>12940</v>
      </c>
      <c r="C30111" s="57" t="s">
        <v>76260</v>
      </c>
      <c r="D30111" s="57" t="s">
        <v>76261</v>
      </c>
    </row>
    <row r="30112" spans="1:4">
      <c r="A30112" s="57" t="s">
        <v>76262</v>
      </c>
      <c r="B30112" s="57" t="s">
        <v>74324</v>
      </c>
      <c r="C30112" s="57" t="s">
        <v>76263</v>
      </c>
      <c r="D30112" s="57" t="s">
        <v>76264</v>
      </c>
    </row>
    <row r="30113" spans="1:4">
      <c r="A30113" s="57" t="s">
        <v>76983</v>
      </c>
      <c r="B30113" s="57" t="s">
        <v>12940</v>
      </c>
      <c r="C30113" s="57" t="s">
        <v>76984</v>
      </c>
      <c r="D30113" s="57" t="s">
        <v>76985</v>
      </c>
    </row>
    <row r="30114" spans="1:4">
      <c r="A30114" s="57" t="s">
        <v>76265</v>
      </c>
      <c r="B30114" s="57" t="s">
        <v>12940</v>
      </c>
      <c r="C30114" s="57" t="s">
        <v>76266</v>
      </c>
      <c r="D30114" s="57" t="s">
        <v>76267</v>
      </c>
    </row>
    <row r="30115" spans="1:4">
      <c r="A30115" s="57" t="s">
        <v>76268</v>
      </c>
      <c r="B30115" s="57" t="s">
        <v>12940</v>
      </c>
      <c r="C30115" s="57" t="s">
        <v>76269</v>
      </c>
      <c r="D30115" s="57" t="s">
        <v>76270</v>
      </c>
    </row>
    <row r="30116" spans="1:4">
      <c r="A30116" s="57" t="s">
        <v>76271</v>
      </c>
      <c r="B30116" s="57" t="s">
        <v>12940</v>
      </c>
      <c r="C30116" s="57" t="s">
        <v>76272</v>
      </c>
      <c r="D30116" s="57" t="s">
        <v>76273</v>
      </c>
    </row>
    <row r="30117" spans="1:4">
      <c r="A30117" s="57" t="s">
        <v>76271</v>
      </c>
      <c r="B30117" s="57"/>
      <c r="C30117" s="57" t="s">
        <v>77723</v>
      </c>
      <c r="D30117" s="57" t="s">
        <v>77724</v>
      </c>
    </row>
    <row r="30118" spans="1:4">
      <c r="A30118" s="57" t="s">
        <v>76274</v>
      </c>
      <c r="B30118" s="57" t="s">
        <v>12940</v>
      </c>
      <c r="C30118" s="57" t="s">
        <v>68218</v>
      </c>
      <c r="D30118" s="57" t="s">
        <v>76986</v>
      </c>
    </row>
    <row r="30119" spans="1:4">
      <c r="A30119" s="57" t="s">
        <v>76987</v>
      </c>
      <c r="B30119" s="57" t="s">
        <v>12940</v>
      </c>
      <c r="C30119" s="57" t="s">
        <v>76988</v>
      </c>
      <c r="D30119" s="57" t="s">
        <v>76989</v>
      </c>
    </row>
    <row r="30120" spans="1:4">
      <c r="A30120" s="57" t="s">
        <v>76987</v>
      </c>
      <c r="B30120" s="57"/>
      <c r="C30120" s="57" t="s">
        <v>77725</v>
      </c>
      <c r="D30120" s="57" t="s">
        <v>77726</v>
      </c>
    </row>
    <row r="30121" spans="1:4">
      <c r="A30121" s="57" t="s">
        <v>76275</v>
      </c>
      <c r="B30121" s="57" t="s">
        <v>74281</v>
      </c>
      <c r="C30121" s="57" t="s">
        <v>76276</v>
      </c>
      <c r="D30121" s="57" t="s">
        <v>76277</v>
      </c>
    </row>
    <row r="30122" spans="1:4">
      <c r="A30122" s="57" t="s">
        <v>76278</v>
      </c>
      <c r="B30122" s="57" t="s">
        <v>12940</v>
      </c>
      <c r="C30122" s="57" t="s">
        <v>76279</v>
      </c>
      <c r="D30122" s="57" t="s">
        <v>76280</v>
      </c>
    </row>
    <row r="30123" spans="1:4">
      <c r="A30123" s="57" t="s">
        <v>76281</v>
      </c>
      <c r="B30123" s="57" t="s">
        <v>12940</v>
      </c>
      <c r="C30123" s="57" t="s">
        <v>76282</v>
      </c>
      <c r="D30123" s="57" t="s">
        <v>76283</v>
      </c>
    </row>
    <row r="30124" spans="1:4">
      <c r="A30124" s="57" t="s">
        <v>76284</v>
      </c>
      <c r="B30124" s="57" t="s">
        <v>12940</v>
      </c>
      <c r="C30124" s="57" t="s">
        <v>76285</v>
      </c>
      <c r="D30124" s="57" t="s">
        <v>76286</v>
      </c>
    </row>
    <row r="30125" spans="1:4">
      <c r="A30125" s="57" t="s">
        <v>76287</v>
      </c>
      <c r="B30125" s="57" t="s">
        <v>12940</v>
      </c>
      <c r="C30125" s="57" t="s">
        <v>76288</v>
      </c>
      <c r="D30125" s="57" t="s">
        <v>2924</v>
      </c>
    </row>
    <row r="30126" spans="1:4">
      <c r="A30126" s="57" t="s">
        <v>76289</v>
      </c>
      <c r="B30126" s="57" t="s">
        <v>12940</v>
      </c>
      <c r="C30126" s="57" t="s">
        <v>76290</v>
      </c>
      <c r="D30126" s="57" t="s">
        <v>76291</v>
      </c>
    </row>
    <row r="30127" spans="1:4">
      <c r="A30127" s="57" t="s">
        <v>76990</v>
      </c>
      <c r="B30127" s="57" t="s">
        <v>12940</v>
      </c>
      <c r="C30127" s="57" t="s">
        <v>76991</v>
      </c>
      <c r="D30127" s="57" t="s">
        <v>76992</v>
      </c>
    </row>
    <row r="30128" spans="1:4">
      <c r="A30128" s="57" t="s">
        <v>76292</v>
      </c>
      <c r="B30128" s="57" t="s">
        <v>12940</v>
      </c>
      <c r="C30128" s="57" t="s">
        <v>76293</v>
      </c>
      <c r="D30128" s="57" t="s">
        <v>76294</v>
      </c>
    </row>
    <row r="30129" spans="1:4">
      <c r="A30129" s="57" t="s">
        <v>76292</v>
      </c>
      <c r="B30129" s="57"/>
      <c r="C30129" s="57" t="s">
        <v>76295</v>
      </c>
      <c r="D30129" s="57" t="s">
        <v>76296</v>
      </c>
    </row>
    <row r="30130" spans="1:4">
      <c r="A30130" s="57" t="s">
        <v>76993</v>
      </c>
      <c r="B30130" s="57" t="s">
        <v>12940</v>
      </c>
      <c r="C30130" s="57" t="s">
        <v>76994</v>
      </c>
      <c r="D30130" s="57" t="s">
        <v>2836</v>
      </c>
    </row>
    <row r="30131" spans="1:4">
      <c r="A30131" s="57" t="s">
        <v>76993</v>
      </c>
      <c r="B30131" s="57"/>
      <c r="C30131" s="57" t="s">
        <v>77727</v>
      </c>
      <c r="D30131" s="57" t="s">
        <v>77728</v>
      </c>
    </row>
    <row r="30132" spans="1:4">
      <c r="A30132" s="57" t="s">
        <v>76297</v>
      </c>
      <c r="B30132" s="57" t="s">
        <v>12940</v>
      </c>
      <c r="C30132" s="57" t="s">
        <v>76298</v>
      </c>
      <c r="D30132" s="57" t="s">
        <v>76299</v>
      </c>
    </row>
    <row r="30133" spans="1:4">
      <c r="A30133" s="57" t="s">
        <v>76300</v>
      </c>
      <c r="B30133" s="57" t="s">
        <v>12940</v>
      </c>
      <c r="C30133" s="57" t="s">
        <v>76301</v>
      </c>
      <c r="D30133" s="57" t="s">
        <v>76302</v>
      </c>
    </row>
    <row r="30134" spans="1:4">
      <c r="A30134" s="57" t="s">
        <v>76303</v>
      </c>
      <c r="B30134" s="57" t="s">
        <v>12940</v>
      </c>
      <c r="C30134" s="57" t="s">
        <v>74249</v>
      </c>
      <c r="D30134" s="57" t="s">
        <v>76304</v>
      </c>
    </row>
    <row r="30135" spans="1:4">
      <c r="A30135" s="57" t="s">
        <v>76995</v>
      </c>
      <c r="B30135" s="57" t="s">
        <v>12940</v>
      </c>
      <c r="C30135" s="57" t="s">
        <v>76996</v>
      </c>
      <c r="D30135" s="57" t="s">
        <v>76997</v>
      </c>
    </row>
    <row r="30136" spans="1:4">
      <c r="A30136" s="57" t="s">
        <v>76305</v>
      </c>
      <c r="B30136" s="57" t="s">
        <v>12940</v>
      </c>
      <c r="C30136" s="57" t="s">
        <v>76306</v>
      </c>
      <c r="D30136" s="57" t="s">
        <v>76307</v>
      </c>
    </row>
    <row r="30137" spans="1:4">
      <c r="A30137" s="57" t="s">
        <v>76308</v>
      </c>
      <c r="B30137" s="57" t="s">
        <v>12940</v>
      </c>
      <c r="C30137" s="57" t="s">
        <v>76309</v>
      </c>
      <c r="D30137" s="57" t="s">
        <v>19034</v>
      </c>
    </row>
    <row r="30138" spans="1:4">
      <c r="A30138" s="57" t="s">
        <v>76308</v>
      </c>
      <c r="B30138" s="57"/>
      <c r="C30138" s="57" t="s">
        <v>76310</v>
      </c>
      <c r="D30138" s="57" t="s">
        <v>19034</v>
      </c>
    </row>
    <row r="30139" spans="1:4">
      <c r="A30139" s="57" t="s">
        <v>76311</v>
      </c>
      <c r="B30139" s="57" t="s">
        <v>12940</v>
      </c>
      <c r="C30139" s="57" t="s">
        <v>76312</v>
      </c>
      <c r="D30139" s="57" t="s">
        <v>76313</v>
      </c>
    </row>
    <row r="30140" spans="1:4">
      <c r="A30140" s="57" t="s">
        <v>76998</v>
      </c>
      <c r="B30140" s="57" t="s">
        <v>76549</v>
      </c>
      <c r="C30140" s="57" t="s">
        <v>76999</v>
      </c>
      <c r="D30140" s="57" t="s">
        <v>77000</v>
      </c>
    </row>
    <row r="30141" spans="1:4">
      <c r="A30141" s="57" t="s">
        <v>77729</v>
      </c>
      <c r="B30141" s="57" t="s">
        <v>12940</v>
      </c>
      <c r="C30141" s="57" t="s">
        <v>77730</v>
      </c>
      <c r="D30141" s="57" t="s">
        <v>77731</v>
      </c>
    </row>
    <row r="30142" spans="1:4">
      <c r="A30142" s="57" t="s">
        <v>77001</v>
      </c>
      <c r="B30142" s="57" t="s">
        <v>76551</v>
      </c>
      <c r="C30142" s="57" t="s">
        <v>77002</v>
      </c>
      <c r="D30142" s="57" t="s">
        <v>77003</v>
      </c>
    </row>
    <row r="30143" spans="1:4">
      <c r="A30143" s="57" t="s">
        <v>76314</v>
      </c>
      <c r="B30143" s="57" t="s">
        <v>12940</v>
      </c>
      <c r="C30143" s="57" t="s">
        <v>76315</v>
      </c>
      <c r="D30143" s="57" t="s">
        <v>76316</v>
      </c>
    </row>
    <row r="30144" spans="1:4">
      <c r="A30144" s="57" t="s">
        <v>77004</v>
      </c>
      <c r="B30144" s="57" t="s">
        <v>12940</v>
      </c>
      <c r="C30144" s="57" t="s">
        <v>77005</v>
      </c>
      <c r="D30144" s="57" t="s">
        <v>77006</v>
      </c>
    </row>
    <row r="30145" spans="1:4">
      <c r="A30145" s="57" t="s">
        <v>76317</v>
      </c>
      <c r="B30145" s="57" t="s">
        <v>12940</v>
      </c>
      <c r="C30145" s="57" t="s">
        <v>76318</v>
      </c>
      <c r="D30145" s="57" t="s">
        <v>76319</v>
      </c>
    </row>
    <row r="30146" spans="1:4">
      <c r="A30146" s="57" t="s">
        <v>76320</v>
      </c>
      <c r="B30146" s="57" t="s">
        <v>12940</v>
      </c>
      <c r="C30146" s="57" t="s">
        <v>76321</v>
      </c>
      <c r="D30146" s="57" t="s">
        <v>76322</v>
      </c>
    </row>
    <row r="30147" spans="1:4">
      <c r="A30147" s="57" t="s">
        <v>77007</v>
      </c>
      <c r="B30147" s="57" t="s">
        <v>12940</v>
      </c>
      <c r="C30147" s="57" t="s">
        <v>77008</v>
      </c>
      <c r="D30147" s="57" t="s">
        <v>77009</v>
      </c>
    </row>
    <row r="30148" spans="1:4">
      <c r="A30148" s="57" t="s">
        <v>77007</v>
      </c>
      <c r="B30148" s="57"/>
      <c r="C30148" s="57" t="s">
        <v>77010</v>
      </c>
      <c r="D30148" s="57" t="s">
        <v>77011</v>
      </c>
    </row>
    <row r="30149" spans="1:4">
      <c r="A30149" s="57" t="s">
        <v>77007</v>
      </c>
      <c r="B30149" s="57"/>
      <c r="C30149" s="57" t="s">
        <v>77012</v>
      </c>
      <c r="D30149" s="57" t="s">
        <v>77013</v>
      </c>
    </row>
    <row r="30150" spans="1:4">
      <c r="A30150" s="57" t="s">
        <v>76323</v>
      </c>
      <c r="B30150" s="57" t="s">
        <v>12940</v>
      </c>
      <c r="C30150" s="57" t="s">
        <v>76324</v>
      </c>
      <c r="D30150" s="57" t="s">
        <v>76325</v>
      </c>
    </row>
    <row r="30151" spans="1:4">
      <c r="A30151" s="57" t="s">
        <v>76326</v>
      </c>
      <c r="B30151" s="57" t="s">
        <v>12940</v>
      </c>
      <c r="C30151" s="57" t="s">
        <v>76327</v>
      </c>
      <c r="D30151" s="57" t="s">
        <v>19034</v>
      </c>
    </row>
    <row r="30152" spans="1:4">
      <c r="A30152" s="57" t="s">
        <v>77732</v>
      </c>
      <c r="B30152" s="57" t="s">
        <v>12940</v>
      </c>
      <c r="C30152" s="57" t="s">
        <v>77733</v>
      </c>
      <c r="D30152" s="57" t="s">
        <v>77734</v>
      </c>
    </row>
    <row r="30153" spans="1:4">
      <c r="A30153" s="57" t="s">
        <v>77732</v>
      </c>
      <c r="B30153" s="57"/>
      <c r="C30153" s="57" t="s">
        <v>77735</v>
      </c>
      <c r="D30153" s="57" t="s">
        <v>77736</v>
      </c>
    </row>
    <row r="30154" spans="1:4">
      <c r="A30154" s="57" t="s">
        <v>76328</v>
      </c>
      <c r="B30154" s="57" t="s">
        <v>12940</v>
      </c>
      <c r="C30154" s="57" t="s">
        <v>76329</v>
      </c>
      <c r="D30154" s="57" t="s">
        <v>76330</v>
      </c>
    </row>
    <row r="30155" spans="1:4">
      <c r="A30155" s="57" t="s">
        <v>77014</v>
      </c>
      <c r="B30155" s="57" t="s">
        <v>12940</v>
      </c>
      <c r="C30155" s="57" t="s">
        <v>77015</v>
      </c>
      <c r="D30155" s="57" t="s">
        <v>77016</v>
      </c>
    </row>
    <row r="30156" spans="1:4">
      <c r="A30156" s="57" t="s">
        <v>77017</v>
      </c>
      <c r="B30156" s="57" t="s">
        <v>12940</v>
      </c>
      <c r="C30156" s="57" t="s">
        <v>77018</v>
      </c>
      <c r="D30156" s="57" t="s">
        <v>77019</v>
      </c>
    </row>
    <row r="30157" spans="1:4">
      <c r="A30157" s="57" t="s">
        <v>77737</v>
      </c>
      <c r="B30157" s="57" t="s">
        <v>77089</v>
      </c>
      <c r="C30157" s="57" t="s">
        <v>77738</v>
      </c>
      <c r="D30157" s="57" t="s">
        <v>77739</v>
      </c>
    </row>
    <row r="30158" spans="1:4">
      <c r="A30158" s="57" t="s">
        <v>77740</v>
      </c>
      <c r="B30158" s="57" t="s">
        <v>77111</v>
      </c>
      <c r="C30158" s="57" t="s">
        <v>77741</v>
      </c>
      <c r="D30158" s="57" t="s">
        <v>77742</v>
      </c>
    </row>
    <row r="30159" spans="1:4">
      <c r="A30159" s="57" t="s">
        <v>77743</v>
      </c>
      <c r="B30159" s="57" t="s">
        <v>77105</v>
      </c>
      <c r="C30159" s="57" t="s">
        <v>77744</v>
      </c>
      <c r="D30159" s="57" t="s">
        <v>77745</v>
      </c>
    </row>
    <row r="30160" spans="1:4">
      <c r="A30160" s="57" t="s">
        <v>76331</v>
      </c>
      <c r="B30160" s="57" t="s">
        <v>12940</v>
      </c>
      <c r="C30160" s="57" t="s">
        <v>76332</v>
      </c>
      <c r="D30160" s="57" t="s">
        <v>76333</v>
      </c>
    </row>
    <row r="30161" spans="1:4">
      <c r="A30161" s="57" t="s">
        <v>76334</v>
      </c>
      <c r="B30161" s="57" t="s">
        <v>12940</v>
      </c>
      <c r="C30161" s="57" t="s">
        <v>76335</v>
      </c>
      <c r="D30161" s="57" t="s">
        <v>74937</v>
      </c>
    </row>
    <row r="30162" spans="1:4">
      <c r="A30162" s="57" t="s">
        <v>76337</v>
      </c>
      <c r="B30162" s="57" t="s">
        <v>12940</v>
      </c>
      <c r="C30162" s="57" t="s">
        <v>76338</v>
      </c>
      <c r="D30162" s="57" t="s">
        <v>76339</v>
      </c>
    </row>
    <row r="30163" spans="1:4">
      <c r="A30163" s="57" t="s">
        <v>77020</v>
      </c>
      <c r="B30163" s="57" t="s">
        <v>12940</v>
      </c>
      <c r="C30163" s="57" t="s">
        <v>77021</v>
      </c>
      <c r="D30163" s="57" t="s">
        <v>77022</v>
      </c>
    </row>
    <row r="30164" spans="1:4">
      <c r="A30164" s="57" t="s">
        <v>77020</v>
      </c>
      <c r="B30164" s="57"/>
      <c r="C30164" s="57" t="s">
        <v>77746</v>
      </c>
      <c r="D30164" s="57" t="s">
        <v>77747</v>
      </c>
    </row>
    <row r="30165" spans="1:4">
      <c r="A30165" s="57" t="s">
        <v>77023</v>
      </c>
      <c r="B30165" s="57" t="s">
        <v>12940</v>
      </c>
      <c r="C30165" s="57" t="s">
        <v>77024</v>
      </c>
      <c r="D30165" s="57" t="s">
        <v>77025</v>
      </c>
    </row>
    <row r="30166" spans="1:4">
      <c r="A30166" s="57" t="s">
        <v>77026</v>
      </c>
      <c r="B30166" s="57" t="s">
        <v>12940</v>
      </c>
      <c r="C30166" s="57" t="s">
        <v>77027</v>
      </c>
      <c r="D30166" s="57" t="s">
        <v>60848</v>
      </c>
    </row>
    <row r="30167" spans="1:4">
      <c r="A30167" s="57" t="s">
        <v>77026</v>
      </c>
      <c r="B30167" s="57"/>
      <c r="C30167" s="57" t="s">
        <v>77028</v>
      </c>
      <c r="D30167" s="57" t="s">
        <v>60850</v>
      </c>
    </row>
    <row r="30168" spans="1:4">
      <c r="A30168" s="57" t="s">
        <v>77026</v>
      </c>
      <c r="B30168" s="57"/>
      <c r="C30168" s="57" t="s">
        <v>77029</v>
      </c>
      <c r="D30168" s="57" t="s">
        <v>77030</v>
      </c>
    </row>
    <row r="30169" spans="1:4">
      <c r="A30169" s="57" t="s">
        <v>77031</v>
      </c>
      <c r="B30169" s="57" t="s">
        <v>12940</v>
      </c>
      <c r="C30169" s="57" t="s">
        <v>77032</v>
      </c>
      <c r="D30169" s="57" t="s">
        <v>77033</v>
      </c>
    </row>
    <row r="30170" spans="1:4">
      <c r="A30170" s="57" t="s">
        <v>77031</v>
      </c>
      <c r="B30170" s="57"/>
      <c r="C30170" s="57" t="s">
        <v>77034</v>
      </c>
      <c r="D30170" s="57" t="s">
        <v>77035</v>
      </c>
    </row>
    <row r="30171" spans="1:4">
      <c r="A30171" s="57" t="s">
        <v>77748</v>
      </c>
      <c r="B30171" s="57" t="s">
        <v>12940</v>
      </c>
      <c r="C30171" s="57" t="s">
        <v>77749</v>
      </c>
      <c r="D30171" s="57" t="s">
        <v>77750</v>
      </c>
    </row>
    <row r="30172" spans="1:4">
      <c r="A30172" s="57" t="s">
        <v>77036</v>
      </c>
      <c r="B30172" s="57" t="s">
        <v>12940</v>
      </c>
      <c r="C30172" s="57" t="s">
        <v>77037</v>
      </c>
      <c r="D30172" s="57" t="s">
        <v>77038</v>
      </c>
    </row>
    <row r="30173" spans="1:4">
      <c r="A30173" s="57" t="s">
        <v>77039</v>
      </c>
      <c r="B30173" s="57" t="s">
        <v>12940</v>
      </c>
      <c r="C30173" s="57" t="s">
        <v>77040</v>
      </c>
      <c r="D30173" s="57" t="s">
        <v>77041</v>
      </c>
    </row>
    <row r="30174" spans="1:4">
      <c r="A30174" s="57" t="s">
        <v>77751</v>
      </c>
      <c r="B30174" s="57" t="s">
        <v>77093</v>
      </c>
      <c r="C30174" s="57" t="s">
        <v>77752</v>
      </c>
      <c r="D30174" s="57" t="s">
        <v>77753</v>
      </c>
    </row>
    <row r="30175" spans="1:4">
      <c r="A30175" s="57" t="s">
        <v>77042</v>
      </c>
      <c r="B30175" s="57" t="s">
        <v>12940</v>
      </c>
      <c r="C30175" s="57" t="s">
        <v>77043</v>
      </c>
      <c r="D30175" s="57" t="s">
        <v>77044</v>
      </c>
    </row>
    <row r="30176" spans="1:4">
      <c r="A30176" s="57" t="s">
        <v>77754</v>
      </c>
      <c r="B30176" s="57" t="s">
        <v>12940</v>
      </c>
      <c r="C30176" s="57" t="s">
        <v>77755</v>
      </c>
      <c r="D30176" s="57" t="s">
        <v>77756</v>
      </c>
    </row>
    <row r="30177" spans="1:4">
      <c r="A30177" s="57" t="s">
        <v>77045</v>
      </c>
      <c r="B30177" s="57" t="s">
        <v>12940</v>
      </c>
      <c r="C30177" s="57" t="s">
        <v>77046</v>
      </c>
      <c r="D30177" s="57" t="s">
        <v>77047</v>
      </c>
    </row>
    <row r="30178" spans="1:4">
      <c r="A30178" s="57" t="s">
        <v>77048</v>
      </c>
      <c r="B30178" s="57" t="s">
        <v>12940</v>
      </c>
      <c r="C30178" s="57" t="s">
        <v>77049</v>
      </c>
      <c r="D30178" s="57" t="s">
        <v>77050</v>
      </c>
    </row>
    <row r="30179" spans="1:4">
      <c r="A30179" s="57" t="s">
        <v>77757</v>
      </c>
      <c r="B30179" s="57" t="s">
        <v>12940</v>
      </c>
      <c r="C30179" s="57" t="s">
        <v>77758</v>
      </c>
      <c r="D30179" s="57" t="s">
        <v>77759</v>
      </c>
    </row>
    <row r="30180" spans="1:4">
      <c r="A30180" s="57" t="s">
        <v>77760</v>
      </c>
      <c r="B30180" s="57" t="s">
        <v>12940</v>
      </c>
      <c r="C30180" s="57" t="s">
        <v>77761</v>
      </c>
      <c r="D30180" s="57" t="s">
        <v>77762</v>
      </c>
    </row>
    <row r="30181" spans="1:4">
      <c r="A30181" s="57" t="s">
        <v>77763</v>
      </c>
      <c r="B30181" s="57" t="s">
        <v>12940</v>
      </c>
      <c r="C30181" s="57" t="s">
        <v>77764</v>
      </c>
      <c r="D30181" s="57" t="s">
        <v>77765</v>
      </c>
    </row>
    <row r="30182" spans="1:4">
      <c r="A30182" s="57" t="s">
        <v>77766</v>
      </c>
      <c r="B30182" s="57" t="s">
        <v>12940</v>
      </c>
      <c r="C30182" s="57" t="s">
        <v>77767</v>
      </c>
      <c r="D30182" s="57" t="s">
        <v>76945</v>
      </c>
    </row>
    <row r="30183" spans="1:4">
      <c r="A30183" s="57" t="s">
        <v>77768</v>
      </c>
      <c r="B30183" s="57" t="s">
        <v>12940</v>
      </c>
      <c r="C30183" s="57" t="s">
        <v>77769</v>
      </c>
      <c r="D30183" s="57" t="s">
        <v>77770</v>
      </c>
    </row>
    <row r="30184" spans="1:4">
      <c r="A30184" s="57" t="s">
        <v>77771</v>
      </c>
      <c r="B30184" s="57" t="s">
        <v>12940</v>
      </c>
      <c r="C30184" s="57" t="s">
        <v>77772</v>
      </c>
      <c r="D30184" s="57" t="s">
        <v>77773</v>
      </c>
    </row>
    <row r="30185" spans="1:4">
      <c r="A30185" s="57" t="s">
        <v>77774</v>
      </c>
      <c r="B30185" s="57" t="s">
        <v>12940</v>
      </c>
      <c r="C30185" s="57" t="s">
        <v>77775</v>
      </c>
      <c r="D30185" s="57" t="s">
        <v>77776</v>
      </c>
    </row>
    <row r="30186" spans="1:4">
      <c r="A30186" s="57" t="s">
        <v>77777</v>
      </c>
      <c r="B30186" s="57" t="s">
        <v>12940</v>
      </c>
      <c r="C30186" s="57" t="s">
        <v>77778</v>
      </c>
      <c r="D30186" s="57" t="s">
        <v>77779</v>
      </c>
    </row>
    <row r="30187" spans="1:4">
      <c r="A30187" s="57" t="s">
        <v>77780</v>
      </c>
      <c r="B30187" s="57" t="s">
        <v>12940</v>
      </c>
      <c r="C30187" s="57" t="s">
        <v>77781</v>
      </c>
      <c r="D30187" s="57" t="s">
        <v>77782</v>
      </c>
    </row>
    <row r="30188" spans="1:4">
      <c r="A30188" s="57" t="s">
        <v>77783</v>
      </c>
      <c r="B30188" s="57" t="s">
        <v>77095</v>
      </c>
      <c r="C30188" s="57" t="s">
        <v>77784</v>
      </c>
      <c r="D30188" s="57" t="s">
        <v>76955</v>
      </c>
    </row>
    <row r="30189" spans="1:4">
      <c r="A30189" s="57" t="s">
        <v>77785</v>
      </c>
      <c r="B30189" s="57" t="s">
        <v>12940</v>
      </c>
      <c r="C30189" s="57" t="s">
        <v>77786</v>
      </c>
      <c r="D30189" s="57" t="s">
        <v>49379</v>
      </c>
    </row>
    <row r="30190" spans="1:4">
      <c r="A30190" s="57" t="s">
        <v>77787</v>
      </c>
      <c r="B30190" s="57" t="s">
        <v>77109</v>
      </c>
      <c r="C30190" s="57" t="s">
        <v>77788</v>
      </c>
      <c r="D30190" s="57" t="s">
        <v>77789</v>
      </c>
    </row>
    <row r="30191" spans="1:4">
      <c r="A30191" s="57" t="s">
        <v>77790</v>
      </c>
      <c r="B30191" s="57" t="s">
        <v>12940</v>
      </c>
      <c r="C30191" s="57" t="s">
        <v>77791</v>
      </c>
      <c r="D30191" s="57" t="s">
        <v>77792</v>
      </c>
    </row>
    <row r="30192" spans="1:4">
      <c r="A30192" s="57" t="s">
        <v>68333</v>
      </c>
      <c r="B30192" s="57" t="s">
        <v>12940</v>
      </c>
      <c r="C30192" s="57" t="s">
        <v>68334</v>
      </c>
      <c r="D30192" s="57" t="s">
        <v>68335</v>
      </c>
    </row>
    <row r="30193" spans="1:4">
      <c r="A30193" s="57" t="s">
        <v>68336</v>
      </c>
      <c r="B30193" s="57" t="s">
        <v>12940</v>
      </c>
      <c r="C30193" s="57" t="s">
        <v>68337</v>
      </c>
      <c r="D30193" s="57" t="s">
        <v>68338</v>
      </c>
    </row>
    <row r="30194" spans="1:4">
      <c r="A30194" s="57" t="s">
        <v>68336</v>
      </c>
      <c r="B30194" s="57"/>
      <c r="C30194" s="57" t="s">
        <v>68339</v>
      </c>
      <c r="D30194" s="57" t="s">
        <v>68340</v>
      </c>
    </row>
    <row r="30195" spans="1:4">
      <c r="A30195" s="57" t="s">
        <v>68336</v>
      </c>
      <c r="B30195" s="57"/>
      <c r="C30195" s="57" t="s">
        <v>68341</v>
      </c>
      <c r="D30195" s="57" t="s">
        <v>68342</v>
      </c>
    </row>
    <row r="30196" spans="1:4">
      <c r="A30196" s="57" t="s">
        <v>68336</v>
      </c>
      <c r="B30196" s="57"/>
      <c r="C30196" s="57" t="s">
        <v>76340</v>
      </c>
      <c r="D30196" s="57" t="s">
        <v>76341</v>
      </c>
    </row>
    <row r="30197" spans="1:4">
      <c r="A30197" s="57" t="s">
        <v>68343</v>
      </c>
      <c r="B30197" s="57" t="s">
        <v>12940</v>
      </c>
      <c r="C30197" s="57" t="s">
        <v>68344</v>
      </c>
      <c r="D30197" s="57" t="s">
        <v>68345</v>
      </c>
    </row>
    <row r="30198" spans="1:4">
      <c r="A30198" s="57" t="s">
        <v>68343</v>
      </c>
      <c r="B30198" s="57"/>
      <c r="C30198" s="57" t="s">
        <v>68346</v>
      </c>
      <c r="D30198" s="57" t="s">
        <v>68347</v>
      </c>
    </row>
    <row r="30199" spans="1:4">
      <c r="A30199" s="57" t="s">
        <v>68348</v>
      </c>
      <c r="B30199" s="57" t="s">
        <v>12940</v>
      </c>
      <c r="C30199" s="57" t="s">
        <v>68349</v>
      </c>
      <c r="D30199" s="57" t="s">
        <v>68350</v>
      </c>
    </row>
    <row r="30200" spans="1:4">
      <c r="A30200" s="57" t="s">
        <v>68348</v>
      </c>
      <c r="B30200" s="57"/>
      <c r="C30200" s="57" t="s">
        <v>68351</v>
      </c>
      <c r="D30200" s="57" t="s">
        <v>68352</v>
      </c>
    </row>
    <row r="30201" spans="1:4">
      <c r="A30201" s="57" t="s">
        <v>68348</v>
      </c>
      <c r="B30201" s="57"/>
      <c r="C30201" s="57" t="s">
        <v>68353</v>
      </c>
      <c r="D30201" s="57" t="s">
        <v>68354</v>
      </c>
    </row>
    <row r="30202" spans="1:4">
      <c r="A30202" s="57" t="s">
        <v>68348</v>
      </c>
      <c r="B30202" s="57"/>
      <c r="C30202" s="57" t="s">
        <v>68355</v>
      </c>
      <c r="D30202" s="57" t="s">
        <v>68356</v>
      </c>
    </row>
    <row r="30203" spans="1:4">
      <c r="A30203" s="57" t="s">
        <v>68357</v>
      </c>
      <c r="B30203" s="57" t="s">
        <v>12940</v>
      </c>
      <c r="C30203" s="57" t="s">
        <v>68358</v>
      </c>
      <c r="D30203" s="57" t="s">
        <v>68359</v>
      </c>
    </row>
    <row r="30204" spans="1:4">
      <c r="A30204" s="57" t="s">
        <v>68357</v>
      </c>
      <c r="B30204" s="57"/>
      <c r="C30204" s="57" t="s">
        <v>68360</v>
      </c>
      <c r="D30204" s="57" t="s">
        <v>68361</v>
      </c>
    </row>
    <row r="30205" spans="1:4">
      <c r="A30205" s="57" t="s">
        <v>68357</v>
      </c>
      <c r="B30205" s="57"/>
      <c r="C30205" s="57" t="s">
        <v>68362</v>
      </c>
      <c r="D30205" s="57" t="s">
        <v>68363</v>
      </c>
    </row>
    <row r="30206" spans="1:4">
      <c r="A30206" s="57" t="s">
        <v>68357</v>
      </c>
      <c r="B30206" s="57"/>
      <c r="C30206" s="57" t="s">
        <v>68364</v>
      </c>
      <c r="D30206" s="57" t="s">
        <v>68365</v>
      </c>
    </row>
    <row r="30207" spans="1:4">
      <c r="A30207" s="57" t="s">
        <v>8081</v>
      </c>
      <c r="B30207" s="57" t="s">
        <v>798</v>
      </c>
      <c r="C30207" s="57" t="s">
        <v>3391</v>
      </c>
      <c r="D30207" s="57" t="s">
        <v>3392</v>
      </c>
    </row>
    <row r="30208" spans="1:4">
      <c r="A30208" s="57" t="s">
        <v>8081</v>
      </c>
      <c r="B30208" s="57" t="s">
        <v>798</v>
      </c>
      <c r="C30208" s="57" t="s">
        <v>14004</v>
      </c>
      <c r="D30208" s="57" t="s">
        <v>14005</v>
      </c>
    </row>
    <row r="30209" spans="1:4">
      <c r="A30209" s="57" t="s">
        <v>8081</v>
      </c>
      <c r="B30209" s="57" t="s">
        <v>798</v>
      </c>
      <c r="C30209" s="57" t="s">
        <v>68366</v>
      </c>
      <c r="D30209" s="57" t="s">
        <v>68367</v>
      </c>
    </row>
    <row r="30210" spans="1:4">
      <c r="A30210" s="57" t="s">
        <v>8082</v>
      </c>
      <c r="B30210" s="57" t="s">
        <v>798</v>
      </c>
      <c r="C30210" s="57" t="s">
        <v>6457</v>
      </c>
      <c r="D30210" s="57" t="s">
        <v>6458</v>
      </c>
    </row>
    <row r="30211" spans="1:4">
      <c r="A30211" s="57" t="s">
        <v>68368</v>
      </c>
      <c r="B30211" s="57" t="s">
        <v>12940</v>
      </c>
      <c r="C30211" s="57" t="s">
        <v>68369</v>
      </c>
      <c r="D30211" s="57" t="s">
        <v>68370</v>
      </c>
    </row>
    <row r="30212" spans="1:4">
      <c r="A30212" s="57" t="s">
        <v>68368</v>
      </c>
      <c r="B30212" s="57"/>
      <c r="C30212" s="57" t="s">
        <v>68371</v>
      </c>
      <c r="D30212" s="57" t="s">
        <v>68372</v>
      </c>
    </row>
    <row r="30213" spans="1:4">
      <c r="A30213" s="57" t="s">
        <v>68368</v>
      </c>
      <c r="B30213" s="57"/>
      <c r="C30213" s="57" t="s">
        <v>68373</v>
      </c>
      <c r="D30213" s="57" t="s">
        <v>68374</v>
      </c>
    </row>
    <row r="30214" spans="1:4">
      <c r="A30214" s="57" t="s">
        <v>68368</v>
      </c>
      <c r="B30214" s="57"/>
      <c r="C30214" s="57" t="s">
        <v>68375</v>
      </c>
      <c r="D30214" s="57" t="s">
        <v>68376</v>
      </c>
    </row>
    <row r="30215" spans="1:4">
      <c r="A30215" s="57" t="s">
        <v>68368</v>
      </c>
      <c r="B30215" s="57"/>
      <c r="C30215" s="57" t="s">
        <v>68377</v>
      </c>
      <c r="D30215" s="57" t="s">
        <v>68378</v>
      </c>
    </row>
    <row r="30216" spans="1:4">
      <c r="A30216" s="57" t="s">
        <v>68368</v>
      </c>
      <c r="B30216" s="57"/>
      <c r="C30216" s="57" t="s">
        <v>68379</v>
      </c>
      <c r="D30216" s="57" t="s">
        <v>68380</v>
      </c>
    </row>
    <row r="30217" spans="1:4">
      <c r="A30217" s="57" t="s">
        <v>68368</v>
      </c>
      <c r="B30217" s="57"/>
      <c r="C30217" s="57" t="s">
        <v>68381</v>
      </c>
      <c r="D30217" s="57" t="s">
        <v>68382</v>
      </c>
    </row>
    <row r="30218" spans="1:4">
      <c r="A30218" s="57" t="s">
        <v>68368</v>
      </c>
      <c r="B30218" s="57"/>
      <c r="C30218" s="57" t="s">
        <v>68383</v>
      </c>
      <c r="D30218" s="57" t="s">
        <v>68384</v>
      </c>
    </row>
    <row r="30219" spans="1:4">
      <c r="A30219" s="57" t="s">
        <v>68385</v>
      </c>
      <c r="B30219" s="57" t="s">
        <v>12940</v>
      </c>
      <c r="C30219" s="57" t="s">
        <v>68386</v>
      </c>
      <c r="D30219" s="57" t="s">
        <v>68387</v>
      </c>
    </row>
    <row r="30220" spans="1:4">
      <c r="A30220" s="57" t="s">
        <v>68385</v>
      </c>
      <c r="B30220" s="57"/>
      <c r="C30220" s="57" t="s">
        <v>68388</v>
      </c>
      <c r="D30220" s="57" t="s">
        <v>68389</v>
      </c>
    </row>
    <row r="30221" spans="1:4">
      <c r="A30221" s="57" t="s">
        <v>68390</v>
      </c>
      <c r="B30221" s="57" t="s">
        <v>12940</v>
      </c>
      <c r="C30221" s="57" t="s">
        <v>68391</v>
      </c>
      <c r="D30221" s="57" t="s">
        <v>68392</v>
      </c>
    </row>
    <row r="30222" spans="1:4">
      <c r="A30222" s="57" t="s">
        <v>68390</v>
      </c>
      <c r="B30222" s="57"/>
      <c r="C30222" s="57" t="s">
        <v>68393</v>
      </c>
      <c r="D30222" s="57" t="s">
        <v>68394</v>
      </c>
    </row>
    <row r="30223" spans="1:4">
      <c r="A30223" s="57" t="s">
        <v>68390</v>
      </c>
      <c r="B30223" s="57"/>
      <c r="C30223" s="57" t="s">
        <v>68395</v>
      </c>
      <c r="D30223" s="57" t="s">
        <v>68396</v>
      </c>
    </row>
    <row r="30224" spans="1:4">
      <c r="A30224" s="57" t="s">
        <v>68390</v>
      </c>
      <c r="B30224" s="57"/>
      <c r="C30224" s="57" t="s">
        <v>68397</v>
      </c>
      <c r="D30224" s="57" t="s">
        <v>68398</v>
      </c>
    </row>
    <row r="30225" spans="1:4">
      <c r="A30225" s="57" t="s">
        <v>68399</v>
      </c>
      <c r="B30225" s="57" t="s">
        <v>12940</v>
      </c>
      <c r="C30225" s="57" t="s">
        <v>68400</v>
      </c>
      <c r="D30225" s="57" t="s">
        <v>68401</v>
      </c>
    </row>
    <row r="30226" spans="1:4">
      <c r="A30226" s="57" t="s">
        <v>68402</v>
      </c>
      <c r="B30226" s="57" t="s">
        <v>12940</v>
      </c>
      <c r="C30226" s="57" t="s">
        <v>68403</v>
      </c>
      <c r="D30226" s="57" t="s">
        <v>68404</v>
      </c>
    </row>
    <row r="30227" spans="1:4">
      <c r="A30227" s="57" t="s">
        <v>68402</v>
      </c>
      <c r="B30227" s="57"/>
      <c r="C30227" s="57" t="s">
        <v>68405</v>
      </c>
      <c r="D30227" s="57" t="s">
        <v>68406</v>
      </c>
    </row>
    <row r="30228" spans="1:4">
      <c r="A30228" s="57" t="s">
        <v>68402</v>
      </c>
      <c r="B30228" s="57"/>
      <c r="C30228" s="57" t="s">
        <v>68407</v>
      </c>
      <c r="D30228" s="57" t="s">
        <v>68408</v>
      </c>
    </row>
    <row r="30229" spans="1:4">
      <c r="A30229" s="57" t="s">
        <v>68409</v>
      </c>
      <c r="B30229" s="57" t="s">
        <v>12940</v>
      </c>
      <c r="C30229" s="57" t="s">
        <v>68410</v>
      </c>
      <c r="D30229" s="57" t="s">
        <v>68411</v>
      </c>
    </row>
    <row r="30230" spans="1:4">
      <c r="A30230" s="57" t="s">
        <v>68409</v>
      </c>
      <c r="B30230" s="57"/>
      <c r="C30230" s="57" t="s">
        <v>68412</v>
      </c>
      <c r="D30230" s="57" t="s">
        <v>68413</v>
      </c>
    </row>
    <row r="30231" spans="1:4">
      <c r="A30231" s="57" t="s">
        <v>68409</v>
      </c>
      <c r="B30231" s="57"/>
      <c r="C30231" s="57" t="s">
        <v>68414</v>
      </c>
      <c r="D30231" s="57" t="s">
        <v>68415</v>
      </c>
    </row>
    <row r="30232" spans="1:4">
      <c r="A30232" s="57" t="s">
        <v>68409</v>
      </c>
      <c r="B30232" s="57"/>
      <c r="C30232" s="57" t="s">
        <v>68416</v>
      </c>
      <c r="D30232" s="57" t="s">
        <v>68417</v>
      </c>
    </row>
    <row r="30233" spans="1:4">
      <c r="A30233" s="57" t="s">
        <v>68418</v>
      </c>
      <c r="B30233" s="57" t="s">
        <v>12940</v>
      </c>
      <c r="C30233" s="57" t="s">
        <v>68419</v>
      </c>
      <c r="D30233" s="57" t="s">
        <v>68420</v>
      </c>
    </row>
    <row r="30234" spans="1:4">
      <c r="A30234" s="57" t="s">
        <v>68421</v>
      </c>
      <c r="B30234" s="57" t="s">
        <v>12940</v>
      </c>
      <c r="C30234" s="57" t="s">
        <v>68422</v>
      </c>
      <c r="D30234" s="57" t="s">
        <v>68423</v>
      </c>
    </row>
    <row r="30235" spans="1:4">
      <c r="A30235" s="57" t="s">
        <v>8083</v>
      </c>
      <c r="B30235" s="57" t="s">
        <v>900</v>
      </c>
      <c r="C30235" s="57" t="s">
        <v>5433</v>
      </c>
      <c r="D30235" s="57" t="s">
        <v>5434</v>
      </c>
    </row>
    <row r="30236" spans="1:4">
      <c r="A30236" s="57" t="s">
        <v>8083</v>
      </c>
      <c r="B30236" s="57" t="s">
        <v>900</v>
      </c>
      <c r="C30236" s="57" t="s">
        <v>15943</v>
      </c>
      <c r="D30236" s="57" t="s">
        <v>15944</v>
      </c>
    </row>
    <row r="30237" spans="1:4">
      <c r="A30237" s="57" t="s">
        <v>68424</v>
      </c>
      <c r="B30237" s="57" t="s">
        <v>12940</v>
      </c>
      <c r="C30237" s="57" t="s">
        <v>68425</v>
      </c>
      <c r="D30237" s="57" t="s">
        <v>68426</v>
      </c>
    </row>
    <row r="30238" spans="1:4">
      <c r="A30238" s="57" t="s">
        <v>68427</v>
      </c>
      <c r="B30238" s="57" t="s">
        <v>12940</v>
      </c>
      <c r="C30238" s="57" t="s">
        <v>68428</v>
      </c>
      <c r="D30238" s="57" t="s">
        <v>68429</v>
      </c>
    </row>
    <row r="30239" spans="1:4">
      <c r="A30239" s="57" t="s">
        <v>68427</v>
      </c>
      <c r="B30239" s="57"/>
      <c r="C30239" s="57" t="s">
        <v>68430</v>
      </c>
      <c r="D30239" s="57" t="s">
        <v>68431</v>
      </c>
    </row>
    <row r="30240" spans="1:4">
      <c r="A30240" s="57" t="s">
        <v>68432</v>
      </c>
      <c r="B30240" s="57" t="s">
        <v>12940</v>
      </c>
      <c r="C30240" s="57" t="s">
        <v>68433</v>
      </c>
      <c r="D30240" s="57" t="s">
        <v>68434</v>
      </c>
    </row>
    <row r="30241" spans="1:4">
      <c r="A30241" s="57" t="s">
        <v>68435</v>
      </c>
      <c r="B30241" s="57" t="s">
        <v>12940</v>
      </c>
      <c r="C30241" s="57" t="s">
        <v>68436</v>
      </c>
      <c r="D30241" s="57" t="s">
        <v>68437</v>
      </c>
    </row>
    <row r="30242" spans="1:4">
      <c r="A30242" s="57" t="s">
        <v>68435</v>
      </c>
      <c r="B30242" s="57"/>
      <c r="C30242" s="57" t="s">
        <v>68438</v>
      </c>
      <c r="D30242" s="57" t="s">
        <v>68439</v>
      </c>
    </row>
    <row r="30243" spans="1:4">
      <c r="A30243" s="57" t="s">
        <v>68440</v>
      </c>
      <c r="B30243" s="57" t="s">
        <v>12940</v>
      </c>
      <c r="C30243" s="57" t="s">
        <v>68441</v>
      </c>
      <c r="D30243" s="57" t="s">
        <v>68442</v>
      </c>
    </row>
    <row r="30244" spans="1:4">
      <c r="A30244" s="57" t="s">
        <v>14006</v>
      </c>
      <c r="B30244" s="57" t="s">
        <v>10711</v>
      </c>
      <c r="C30244" s="57" t="s">
        <v>14007</v>
      </c>
      <c r="D30244" s="57" t="s">
        <v>14008</v>
      </c>
    </row>
    <row r="30245" spans="1:4">
      <c r="A30245" s="57" t="s">
        <v>14006</v>
      </c>
      <c r="B30245" s="57" t="s">
        <v>10711</v>
      </c>
      <c r="C30245" s="57" t="s">
        <v>14009</v>
      </c>
      <c r="D30245" s="57" t="s">
        <v>14010</v>
      </c>
    </row>
    <row r="30246" spans="1:4">
      <c r="A30246" s="57" t="s">
        <v>68443</v>
      </c>
      <c r="B30246" s="57" t="s">
        <v>12940</v>
      </c>
      <c r="C30246" s="57" t="s">
        <v>68444</v>
      </c>
      <c r="D30246" s="57" t="s">
        <v>48572</v>
      </c>
    </row>
    <row r="30247" spans="1:4">
      <c r="A30247" s="57" t="s">
        <v>68445</v>
      </c>
      <c r="B30247" s="57" t="s">
        <v>12940</v>
      </c>
      <c r="C30247" s="57" t="s">
        <v>68446</v>
      </c>
      <c r="D30247" s="57" t="s">
        <v>68447</v>
      </c>
    </row>
    <row r="30248" spans="1:4">
      <c r="A30248" s="57" t="s">
        <v>68445</v>
      </c>
      <c r="B30248" s="57"/>
      <c r="C30248" s="57" t="s">
        <v>68448</v>
      </c>
      <c r="D30248" s="57" t="s">
        <v>68449</v>
      </c>
    </row>
    <row r="30249" spans="1:4">
      <c r="A30249" s="57" t="s">
        <v>68450</v>
      </c>
      <c r="B30249" s="57" t="s">
        <v>12940</v>
      </c>
      <c r="C30249" s="57" t="s">
        <v>68451</v>
      </c>
      <c r="D30249" s="57" t="s">
        <v>68452</v>
      </c>
    </row>
    <row r="30250" spans="1:4">
      <c r="A30250" s="57" t="s">
        <v>68450</v>
      </c>
      <c r="B30250" s="57"/>
      <c r="C30250" s="57" t="s">
        <v>68453</v>
      </c>
      <c r="D30250" s="57" t="s">
        <v>68454</v>
      </c>
    </row>
    <row r="30251" spans="1:4">
      <c r="A30251" s="57" t="s">
        <v>68455</v>
      </c>
      <c r="B30251" s="57" t="s">
        <v>12940</v>
      </c>
      <c r="C30251" s="57" t="s">
        <v>68456</v>
      </c>
      <c r="D30251" s="57" t="s">
        <v>68457</v>
      </c>
    </row>
    <row r="30252" spans="1:4">
      <c r="A30252" s="57" t="s">
        <v>68455</v>
      </c>
      <c r="B30252" s="57"/>
      <c r="C30252" s="57" t="s">
        <v>68458</v>
      </c>
      <c r="D30252" s="57" t="s">
        <v>68459</v>
      </c>
    </row>
    <row r="30253" spans="1:4">
      <c r="A30253" s="57" t="s">
        <v>68455</v>
      </c>
      <c r="B30253" s="57"/>
      <c r="C30253" s="57" t="s">
        <v>68460</v>
      </c>
      <c r="D30253" s="57" t="s">
        <v>68461</v>
      </c>
    </row>
    <row r="30254" spans="1:4">
      <c r="A30254" s="57" t="s">
        <v>68462</v>
      </c>
      <c r="B30254" s="57" t="s">
        <v>12940</v>
      </c>
      <c r="C30254" s="57" t="s">
        <v>68463</v>
      </c>
      <c r="D30254" s="57" t="s">
        <v>68464</v>
      </c>
    </row>
    <row r="30255" spans="1:4">
      <c r="A30255" s="57" t="s">
        <v>68465</v>
      </c>
      <c r="B30255" s="57" t="s">
        <v>12940</v>
      </c>
      <c r="C30255" s="57" t="s">
        <v>68466</v>
      </c>
      <c r="D30255" s="57" t="s">
        <v>2847</v>
      </c>
    </row>
    <row r="30256" spans="1:4">
      <c r="A30256" s="57" t="s">
        <v>68465</v>
      </c>
      <c r="B30256" s="57"/>
      <c r="C30256" s="57" t="s">
        <v>68467</v>
      </c>
      <c r="D30256" s="57" t="s">
        <v>68468</v>
      </c>
    </row>
    <row r="30257" spans="1:4">
      <c r="A30257" s="57" t="s">
        <v>68465</v>
      </c>
      <c r="B30257" s="57"/>
      <c r="C30257" s="57" t="s">
        <v>68469</v>
      </c>
      <c r="D30257" s="57" t="s">
        <v>68470</v>
      </c>
    </row>
    <row r="30258" spans="1:4">
      <c r="A30258" s="57" t="s">
        <v>68465</v>
      </c>
      <c r="B30258" s="57"/>
      <c r="C30258" s="57" t="s">
        <v>68471</v>
      </c>
      <c r="D30258" s="57" t="s">
        <v>68470</v>
      </c>
    </row>
    <row r="30259" spans="1:4">
      <c r="A30259" s="57" t="s">
        <v>68472</v>
      </c>
      <c r="B30259" s="57" t="s">
        <v>12940</v>
      </c>
      <c r="C30259" s="57" t="s">
        <v>68473</v>
      </c>
      <c r="D30259" s="57" t="s">
        <v>68474</v>
      </c>
    </row>
    <row r="30260" spans="1:4">
      <c r="A30260" s="57" t="s">
        <v>68472</v>
      </c>
      <c r="B30260" s="57"/>
      <c r="C30260" s="57" t="s">
        <v>68475</v>
      </c>
      <c r="D30260" s="57" t="s">
        <v>68476</v>
      </c>
    </row>
    <row r="30261" spans="1:4">
      <c r="A30261" s="57" t="s">
        <v>68472</v>
      </c>
      <c r="B30261" s="57"/>
      <c r="C30261" s="57" t="s">
        <v>76342</v>
      </c>
      <c r="D30261" s="57" t="s">
        <v>76343</v>
      </c>
    </row>
    <row r="30262" spans="1:4">
      <c r="A30262" s="57" t="s">
        <v>68477</v>
      </c>
      <c r="B30262" s="57" t="s">
        <v>12940</v>
      </c>
      <c r="C30262" s="57" t="s">
        <v>68478</v>
      </c>
      <c r="D30262" s="57" t="s">
        <v>68479</v>
      </c>
    </row>
    <row r="30263" spans="1:4">
      <c r="A30263" s="57" t="s">
        <v>68477</v>
      </c>
      <c r="B30263" s="57"/>
      <c r="C30263" s="57" t="s">
        <v>68480</v>
      </c>
      <c r="D30263" s="57" t="s">
        <v>68481</v>
      </c>
    </row>
    <row r="30264" spans="1:4">
      <c r="A30264" s="57" t="s">
        <v>68477</v>
      </c>
      <c r="B30264" s="57"/>
      <c r="C30264" s="57" t="s">
        <v>68482</v>
      </c>
      <c r="D30264" s="57" t="s">
        <v>68483</v>
      </c>
    </row>
    <row r="30265" spans="1:4">
      <c r="A30265" s="57" t="s">
        <v>68477</v>
      </c>
      <c r="B30265" s="57"/>
      <c r="C30265" s="57" t="s">
        <v>68484</v>
      </c>
      <c r="D30265" s="57" t="s">
        <v>68485</v>
      </c>
    </row>
    <row r="30266" spans="1:4">
      <c r="A30266" s="57" t="s">
        <v>68477</v>
      </c>
      <c r="B30266" s="57"/>
      <c r="C30266" s="57" t="s">
        <v>68486</v>
      </c>
      <c r="D30266" s="57" t="s">
        <v>68487</v>
      </c>
    </row>
    <row r="30267" spans="1:4">
      <c r="A30267" s="57" t="s">
        <v>68488</v>
      </c>
      <c r="B30267" s="57" t="s">
        <v>12940</v>
      </c>
      <c r="C30267" s="57" t="s">
        <v>68489</v>
      </c>
      <c r="D30267" s="57" t="s">
        <v>68490</v>
      </c>
    </row>
    <row r="30268" spans="1:4">
      <c r="A30268" s="57" t="s">
        <v>8084</v>
      </c>
      <c r="B30268" s="57" t="s">
        <v>988</v>
      </c>
      <c r="C30268" s="57" t="s">
        <v>4944</v>
      </c>
      <c r="D30268" s="57" t="s">
        <v>4945</v>
      </c>
    </row>
    <row r="30269" spans="1:4">
      <c r="A30269" s="57" t="s">
        <v>8084</v>
      </c>
      <c r="B30269" s="57" t="s">
        <v>988</v>
      </c>
      <c r="C30269" s="57" t="s">
        <v>4946</v>
      </c>
      <c r="D30269" s="57" t="s">
        <v>4947</v>
      </c>
    </row>
    <row r="30270" spans="1:4">
      <c r="A30270" s="57" t="s">
        <v>68491</v>
      </c>
      <c r="B30270" s="57" t="s">
        <v>12940</v>
      </c>
      <c r="C30270" s="57" t="s">
        <v>68492</v>
      </c>
      <c r="D30270" s="57" t="s">
        <v>68493</v>
      </c>
    </row>
    <row r="30271" spans="1:4">
      <c r="A30271" s="57" t="s">
        <v>68491</v>
      </c>
      <c r="B30271" s="57"/>
      <c r="C30271" s="57" t="s">
        <v>68494</v>
      </c>
      <c r="D30271" s="57" t="s">
        <v>68495</v>
      </c>
    </row>
    <row r="30272" spans="1:4">
      <c r="A30272" s="57" t="s">
        <v>68496</v>
      </c>
      <c r="B30272" s="57" t="s">
        <v>12940</v>
      </c>
      <c r="C30272" s="57" t="s">
        <v>68497</v>
      </c>
      <c r="D30272" s="57" t="s">
        <v>68498</v>
      </c>
    </row>
    <row r="30273" spans="1:4">
      <c r="A30273" s="57" t="s">
        <v>68499</v>
      </c>
      <c r="B30273" s="57" t="s">
        <v>12940</v>
      </c>
      <c r="C30273" s="57" t="s">
        <v>68500</v>
      </c>
      <c r="D30273" s="57" t="s">
        <v>68501</v>
      </c>
    </row>
    <row r="30274" spans="1:4">
      <c r="A30274" s="57" t="s">
        <v>68499</v>
      </c>
      <c r="B30274" s="57"/>
      <c r="C30274" s="57" t="s">
        <v>68502</v>
      </c>
      <c r="D30274" s="57" t="s">
        <v>68503</v>
      </c>
    </row>
    <row r="30275" spans="1:4">
      <c r="A30275" s="57" t="s">
        <v>68504</v>
      </c>
      <c r="B30275" s="57" t="s">
        <v>12940</v>
      </c>
      <c r="C30275" s="57" t="s">
        <v>68505</v>
      </c>
      <c r="D30275" s="57" t="s">
        <v>68506</v>
      </c>
    </row>
    <row r="30276" spans="1:4">
      <c r="A30276" s="57" t="s">
        <v>68507</v>
      </c>
      <c r="B30276" s="57" t="s">
        <v>12940</v>
      </c>
      <c r="C30276" s="57" t="s">
        <v>68508</v>
      </c>
      <c r="D30276" s="57" t="s">
        <v>68509</v>
      </c>
    </row>
    <row r="30277" spans="1:4">
      <c r="A30277" s="57" t="s">
        <v>68507</v>
      </c>
      <c r="B30277" s="57"/>
      <c r="C30277" s="57" t="s">
        <v>68510</v>
      </c>
      <c r="D30277" s="57" t="s">
        <v>68511</v>
      </c>
    </row>
    <row r="30278" spans="1:4">
      <c r="A30278" s="57" t="s">
        <v>68507</v>
      </c>
      <c r="B30278" s="57"/>
      <c r="C30278" s="57" t="s">
        <v>68512</v>
      </c>
      <c r="D30278" s="57" t="s">
        <v>68513</v>
      </c>
    </row>
    <row r="30279" spans="1:4">
      <c r="A30279" s="57" t="s">
        <v>68507</v>
      </c>
      <c r="B30279" s="57"/>
      <c r="C30279" s="57" t="s">
        <v>68514</v>
      </c>
      <c r="D30279" s="57" t="s">
        <v>68515</v>
      </c>
    </row>
    <row r="30280" spans="1:4">
      <c r="A30280" s="57" t="s">
        <v>68516</v>
      </c>
      <c r="B30280" s="57" t="s">
        <v>12940</v>
      </c>
      <c r="C30280" s="57" t="s">
        <v>68517</v>
      </c>
      <c r="D30280" s="57" t="s">
        <v>68518</v>
      </c>
    </row>
    <row r="30281" spans="1:4">
      <c r="A30281" s="57" t="s">
        <v>8085</v>
      </c>
      <c r="B30281" s="57" t="s">
        <v>2348</v>
      </c>
      <c r="C30281" s="57" t="s">
        <v>3965</v>
      </c>
      <c r="D30281" s="57" t="s">
        <v>3966</v>
      </c>
    </row>
    <row r="30282" spans="1:4">
      <c r="A30282" s="57" t="s">
        <v>68519</v>
      </c>
      <c r="B30282" s="57" t="s">
        <v>12940</v>
      </c>
      <c r="C30282" s="57" t="s">
        <v>68520</v>
      </c>
      <c r="D30282" s="57" t="s">
        <v>68521</v>
      </c>
    </row>
    <row r="30283" spans="1:4">
      <c r="A30283" s="57" t="s">
        <v>68519</v>
      </c>
      <c r="B30283" s="57"/>
      <c r="C30283" s="57" t="s">
        <v>68522</v>
      </c>
      <c r="D30283" s="57" t="s">
        <v>68523</v>
      </c>
    </row>
    <row r="30284" spans="1:4">
      <c r="A30284" s="57" t="s">
        <v>68519</v>
      </c>
      <c r="B30284" s="57"/>
      <c r="C30284" s="57" t="s">
        <v>68524</v>
      </c>
      <c r="D30284" s="57" t="s">
        <v>68525</v>
      </c>
    </row>
    <row r="30285" spans="1:4">
      <c r="A30285" s="57" t="s">
        <v>68519</v>
      </c>
      <c r="B30285" s="57"/>
      <c r="C30285" s="57" t="s">
        <v>68526</v>
      </c>
      <c r="D30285" s="57" t="s">
        <v>68527</v>
      </c>
    </row>
    <row r="30286" spans="1:4">
      <c r="A30286" s="57" t="s">
        <v>68519</v>
      </c>
      <c r="B30286" s="57"/>
      <c r="C30286" s="57" t="s">
        <v>68528</v>
      </c>
      <c r="D30286" s="57" t="s">
        <v>68529</v>
      </c>
    </row>
    <row r="30287" spans="1:4">
      <c r="A30287" s="57" t="s">
        <v>68519</v>
      </c>
      <c r="B30287" s="57"/>
      <c r="C30287" s="57" t="s">
        <v>68530</v>
      </c>
      <c r="D30287" s="57" t="s">
        <v>68531</v>
      </c>
    </row>
    <row r="30288" spans="1:4">
      <c r="A30288" s="57" t="s">
        <v>68519</v>
      </c>
      <c r="B30288" s="57"/>
      <c r="C30288" s="57" t="s">
        <v>68532</v>
      </c>
      <c r="D30288" s="57" t="s">
        <v>68533</v>
      </c>
    </row>
    <row r="30289" spans="1:4">
      <c r="A30289" s="57" t="s">
        <v>68519</v>
      </c>
      <c r="B30289" s="57"/>
      <c r="C30289" s="57" t="s">
        <v>68534</v>
      </c>
      <c r="D30289" s="57" t="s">
        <v>68535</v>
      </c>
    </row>
    <row r="30290" spans="1:4">
      <c r="A30290" s="57" t="s">
        <v>68519</v>
      </c>
      <c r="B30290" s="57"/>
      <c r="C30290" s="57" t="s">
        <v>68536</v>
      </c>
      <c r="D30290" s="57" t="s">
        <v>68537</v>
      </c>
    </row>
    <row r="30291" spans="1:4">
      <c r="A30291" s="57" t="s">
        <v>68519</v>
      </c>
      <c r="B30291" s="57"/>
      <c r="C30291" s="57" t="s">
        <v>68538</v>
      </c>
      <c r="D30291" s="57" t="s">
        <v>68539</v>
      </c>
    </row>
    <row r="30292" spans="1:4">
      <c r="A30292" s="57" t="s">
        <v>68519</v>
      </c>
      <c r="B30292" s="57"/>
      <c r="C30292" s="57" t="s">
        <v>68540</v>
      </c>
      <c r="D30292" s="57" t="s">
        <v>68541</v>
      </c>
    </row>
    <row r="30293" spans="1:4">
      <c r="A30293" s="57" t="s">
        <v>68519</v>
      </c>
      <c r="B30293" s="57"/>
      <c r="C30293" s="57" t="s">
        <v>68542</v>
      </c>
      <c r="D30293" s="57" t="s">
        <v>68543</v>
      </c>
    </row>
    <row r="30294" spans="1:4">
      <c r="A30294" s="57" t="s">
        <v>68519</v>
      </c>
      <c r="B30294" s="57"/>
      <c r="C30294" s="57" t="s">
        <v>68544</v>
      </c>
      <c r="D30294" s="57" t="s">
        <v>68545</v>
      </c>
    </row>
    <row r="30295" spans="1:4">
      <c r="A30295" s="57" t="s">
        <v>68519</v>
      </c>
      <c r="B30295" s="57"/>
      <c r="C30295" s="57" t="s">
        <v>68546</v>
      </c>
      <c r="D30295" s="57" t="s">
        <v>68547</v>
      </c>
    </row>
    <row r="30296" spans="1:4">
      <c r="A30296" s="57" t="s">
        <v>68519</v>
      </c>
      <c r="B30296" s="57"/>
      <c r="C30296" s="57" t="s">
        <v>68548</v>
      </c>
      <c r="D30296" s="57" t="s">
        <v>68549</v>
      </c>
    </row>
    <row r="30297" spans="1:4">
      <c r="A30297" s="57" t="s">
        <v>68550</v>
      </c>
      <c r="B30297" s="57" t="s">
        <v>12940</v>
      </c>
      <c r="C30297" s="57" t="s">
        <v>68551</v>
      </c>
      <c r="D30297" s="57" t="s">
        <v>68552</v>
      </c>
    </row>
    <row r="30298" spans="1:4">
      <c r="A30298" s="57" t="s">
        <v>68550</v>
      </c>
      <c r="B30298" s="57"/>
      <c r="C30298" s="57" t="s">
        <v>68553</v>
      </c>
      <c r="D30298" s="57" t="s">
        <v>68554</v>
      </c>
    </row>
    <row r="30299" spans="1:4">
      <c r="A30299" s="57" t="s">
        <v>68550</v>
      </c>
      <c r="B30299" s="57"/>
      <c r="C30299" s="57" t="s">
        <v>68555</v>
      </c>
      <c r="D30299" s="57" t="s">
        <v>68556</v>
      </c>
    </row>
    <row r="30300" spans="1:4">
      <c r="A30300" s="57" t="s">
        <v>68550</v>
      </c>
      <c r="B30300" s="57"/>
      <c r="C30300" s="57" t="s">
        <v>68557</v>
      </c>
      <c r="D30300" s="57" t="s">
        <v>68558</v>
      </c>
    </row>
    <row r="30301" spans="1:4">
      <c r="A30301" s="57" t="s">
        <v>68550</v>
      </c>
      <c r="B30301" s="57"/>
      <c r="C30301" s="57" t="s">
        <v>68559</v>
      </c>
      <c r="D30301" s="57" t="s">
        <v>68560</v>
      </c>
    </row>
    <row r="30302" spans="1:4">
      <c r="A30302" s="57" t="s">
        <v>68561</v>
      </c>
      <c r="B30302" s="57" t="s">
        <v>12940</v>
      </c>
      <c r="C30302" s="57" t="s">
        <v>68562</v>
      </c>
      <c r="D30302" s="57" t="s">
        <v>68563</v>
      </c>
    </row>
    <row r="30303" spans="1:4">
      <c r="A30303" s="57" t="s">
        <v>68564</v>
      </c>
      <c r="B30303" s="57" t="s">
        <v>12940</v>
      </c>
      <c r="C30303" s="57" t="s">
        <v>68565</v>
      </c>
      <c r="D30303" s="57" t="s">
        <v>68566</v>
      </c>
    </row>
    <row r="30304" spans="1:4">
      <c r="A30304" s="57" t="s">
        <v>68564</v>
      </c>
      <c r="B30304" s="57"/>
      <c r="C30304" s="57" t="s">
        <v>68567</v>
      </c>
      <c r="D30304" s="57" t="s">
        <v>68556</v>
      </c>
    </row>
    <row r="30305" spans="1:4">
      <c r="A30305" s="57" t="s">
        <v>68564</v>
      </c>
      <c r="B30305" s="57"/>
      <c r="C30305" s="57" t="s">
        <v>68568</v>
      </c>
      <c r="D30305" s="57" t="s">
        <v>68569</v>
      </c>
    </row>
    <row r="30306" spans="1:4">
      <c r="A30306" s="57" t="s">
        <v>68564</v>
      </c>
      <c r="B30306" s="57"/>
      <c r="C30306" s="57" t="s">
        <v>68570</v>
      </c>
      <c r="D30306" s="57" t="s">
        <v>68571</v>
      </c>
    </row>
    <row r="30307" spans="1:4">
      <c r="A30307" s="57" t="s">
        <v>68564</v>
      </c>
      <c r="B30307" s="57"/>
      <c r="C30307" s="57" t="s">
        <v>68572</v>
      </c>
      <c r="D30307" s="57" t="s">
        <v>68573</v>
      </c>
    </row>
    <row r="30308" spans="1:4">
      <c r="A30308" s="57" t="s">
        <v>68574</v>
      </c>
      <c r="B30308" s="57" t="s">
        <v>12940</v>
      </c>
      <c r="C30308" s="57" t="s">
        <v>68575</v>
      </c>
      <c r="D30308" s="57" t="s">
        <v>68576</v>
      </c>
    </row>
    <row r="30309" spans="1:4">
      <c r="A30309" s="57" t="s">
        <v>68574</v>
      </c>
      <c r="B30309" s="57"/>
      <c r="C30309" s="57" t="s">
        <v>68577</v>
      </c>
      <c r="D30309" s="57" t="s">
        <v>68552</v>
      </c>
    </row>
    <row r="30310" spans="1:4">
      <c r="A30310" s="57" t="s">
        <v>68574</v>
      </c>
      <c r="B30310" s="57"/>
      <c r="C30310" s="57" t="s">
        <v>68578</v>
      </c>
      <c r="D30310" s="57" t="s">
        <v>68579</v>
      </c>
    </row>
    <row r="30311" spans="1:4">
      <c r="A30311" s="57" t="s">
        <v>68574</v>
      </c>
      <c r="B30311" s="57"/>
      <c r="C30311" s="57" t="s">
        <v>68580</v>
      </c>
      <c r="D30311" s="57" t="s">
        <v>68558</v>
      </c>
    </row>
    <row r="30312" spans="1:4">
      <c r="A30312" s="57" t="s">
        <v>68581</v>
      </c>
      <c r="B30312" s="57" t="s">
        <v>12940</v>
      </c>
      <c r="C30312" s="57" t="s">
        <v>68582</v>
      </c>
      <c r="D30312" s="57" t="s">
        <v>68583</v>
      </c>
    </row>
    <row r="30313" spans="1:4">
      <c r="A30313" s="57" t="s">
        <v>68584</v>
      </c>
      <c r="B30313" s="57" t="s">
        <v>12940</v>
      </c>
      <c r="C30313" s="57" t="s">
        <v>68585</v>
      </c>
      <c r="D30313" s="57" t="s">
        <v>68586</v>
      </c>
    </row>
    <row r="30314" spans="1:4">
      <c r="A30314" s="57" t="s">
        <v>68584</v>
      </c>
      <c r="B30314" s="57"/>
      <c r="C30314" s="57" t="s">
        <v>68587</v>
      </c>
      <c r="D30314" s="57" t="s">
        <v>68588</v>
      </c>
    </row>
    <row r="30315" spans="1:4">
      <c r="A30315" s="57" t="s">
        <v>68584</v>
      </c>
      <c r="B30315" s="57"/>
      <c r="C30315" s="57" t="s">
        <v>68589</v>
      </c>
      <c r="D30315" s="57" t="s">
        <v>68590</v>
      </c>
    </row>
    <row r="30316" spans="1:4">
      <c r="A30316" s="57" t="s">
        <v>68584</v>
      </c>
      <c r="B30316" s="57"/>
      <c r="C30316" s="57" t="s">
        <v>68591</v>
      </c>
      <c r="D30316" s="57" t="s">
        <v>68592</v>
      </c>
    </row>
    <row r="30317" spans="1:4">
      <c r="A30317" s="57" t="s">
        <v>68584</v>
      </c>
      <c r="B30317" s="57"/>
      <c r="C30317" s="57" t="s">
        <v>68593</v>
      </c>
      <c r="D30317" s="57" t="s">
        <v>68594</v>
      </c>
    </row>
    <row r="30318" spans="1:4">
      <c r="A30318" s="57" t="s">
        <v>68584</v>
      </c>
      <c r="B30318" s="57"/>
      <c r="C30318" s="57" t="s">
        <v>68595</v>
      </c>
      <c r="D30318" s="57" t="s">
        <v>68594</v>
      </c>
    </row>
    <row r="30319" spans="1:4">
      <c r="A30319" s="57" t="s">
        <v>68584</v>
      </c>
      <c r="B30319" s="57"/>
      <c r="C30319" s="57" t="s">
        <v>68596</v>
      </c>
      <c r="D30319" s="57" t="s">
        <v>68583</v>
      </c>
    </row>
    <row r="30320" spans="1:4">
      <c r="A30320" s="57" t="s">
        <v>68584</v>
      </c>
      <c r="B30320" s="57"/>
      <c r="C30320" s="57" t="s">
        <v>68597</v>
      </c>
      <c r="D30320" s="57" t="s">
        <v>76344</v>
      </c>
    </row>
    <row r="30321" spans="1:4">
      <c r="A30321" s="57" t="s">
        <v>68598</v>
      </c>
      <c r="B30321" s="57" t="s">
        <v>12940</v>
      </c>
      <c r="C30321" s="57" t="s">
        <v>68599</v>
      </c>
      <c r="D30321" s="57" t="s">
        <v>68600</v>
      </c>
    </row>
    <row r="30322" spans="1:4">
      <c r="A30322" s="57" t="s">
        <v>68598</v>
      </c>
      <c r="B30322" s="57"/>
      <c r="C30322" s="57" t="s">
        <v>68601</v>
      </c>
      <c r="D30322" s="57" t="s">
        <v>68602</v>
      </c>
    </row>
    <row r="30323" spans="1:4">
      <c r="A30323" s="57" t="s">
        <v>10261</v>
      </c>
      <c r="B30323" s="57" t="s">
        <v>10758</v>
      </c>
      <c r="C30323" s="57" t="s">
        <v>10262</v>
      </c>
      <c r="D30323" s="57" t="s">
        <v>14011</v>
      </c>
    </row>
    <row r="30324" spans="1:4">
      <c r="A30324" s="57" t="s">
        <v>8086</v>
      </c>
      <c r="B30324" s="57" t="s">
        <v>10758</v>
      </c>
      <c r="C30324" s="57" t="s">
        <v>3484</v>
      </c>
      <c r="D30324" s="57" t="s">
        <v>3485</v>
      </c>
    </row>
    <row r="30325" spans="1:4">
      <c r="A30325" s="57" t="s">
        <v>8086</v>
      </c>
      <c r="B30325" s="57" t="s">
        <v>10758</v>
      </c>
      <c r="C30325" s="57" t="s">
        <v>14012</v>
      </c>
      <c r="D30325" s="57" t="s">
        <v>14013</v>
      </c>
    </row>
    <row r="30326" spans="1:4">
      <c r="A30326" s="57" t="s">
        <v>8086</v>
      </c>
      <c r="B30326" s="57" t="s">
        <v>10758</v>
      </c>
      <c r="C30326" s="57" t="s">
        <v>14014</v>
      </c>
      <c r="D30326" s="57" t="s">
        <v>14015</v>
      </c>
    </row>
    <row r="30327" spans="1:4">
      <c r="A30327" s="57" t="s">
        <v>68603</v>
      </c>
      <c r="B30327" s="57" t="s">
        <v>12940</v>
      </c>
      <c r="C30327" s="57" t="s">
        <v>68604</v>
      </c>
      <c r="D30327" s="57" t="s">
        <v>68605</v>
      </c>
    </row>
    <row r="30328" spans="1:4">
      <c r="A30328" s="57" t="s">
        <v>68603</v>
      </c>
      <c r="B30328" s="57"/>
      <c r="C30328" s="57" t="s">
        <v>68606</v>
      </c>
      <c r="D30328" s="57" t="s">
        <v>68607</v>
      </c>
    </row>
    <row r="30329" spans="1:4">
      <c r="A30329" s="57" t="s">
        <v>68603</v>
      </c>
      <c r="B30329" s="57"/>
      <c r="C30329" s="57" t="s">
        <v>68608</v>
      </c>
      <c r="D30329" s="57" t="s">
        <v>68609</v>
      </c>
    </row>
    <row r="30330" spans="1:4">
      <c r="A30330" s="57" t="s">
        <v>68610</v>
      </c>
      <c r="B30330" s="57" t="s">
        <v>12940</v>
      </c>
      <c r="C30330" s="57" t="s">
        <v>68611</v>
      </c>
      <c r="D30330" s="57" t="s">
        <v>68612</v>
      </c>
    </row>
    <row r="30331" spans="1:4">
      <c r="A30331" s="57" t="s">
        <v>68610</v>
      </c>
      <c r="B30331" s="57"/>
      <c r="C30331" s="57" t="s">
        <v>68613</v>
      </c>
      <c r="D30331" s="57" t="s">
        <v>68614</v>
      </c>
    </row>
    <row r="30332" spans="1:4">
      <c r="A30332" s="57" t="s">
        <v>68610</v>
      </c>
      <c r="B30332" s="57"/>
      <c r="C30332" s="57" t="s">
        <v>68615</v>
      </c>
      <c r="D30332" s="57" t="s">
        <v>68616</v>
      </c>
    </row>
    <row r="30333" spans="1:4">
      <c r="A30333" s="57" t="s">
        <v>68610</v>
      </c>
      <c r="B30333" s="57"/>
      <c r="C30333" s="57" t="s">
        <v>68617</v>
      </c>
      <c r="D30333" s="57" t="s">
        <v>68618</v>
      </c>
    </row>
    <row r="30334" spans="1:4">
      <c r="A30334" s="57" t="s">
        <v>68610</v>
      </c>
      <c r="B30334" s="57"/>
      <c r="C30334" s="57" t="s">
        <v>68619</v>
      </c>
      <c r="D30334" s="57" t="s">
        <v>68620</v>
      </c>
    </row>
    <row r="30335" spans="1:4">
      <c r="A30335" s="57" t="s">
        <v>68610</v>
      </c>
      <c r="B30335" s="57"/>
      <c r="C30335" s="57" t="s">
        <v>68621</v>
      </c>
      <c r="D30335" s="57" t="s">
        <v>68622</v>
      </c>
    </row>
    <row r="30336" spans="1:4">
      <c r="A30336" s="57" t="s">
        <v>68623</v>
      </c>
      <c r="B30336" s="57" t="s">
        <v>12940</v>
      </c>
      <c r="C30336" s="57" t="s">
        <v>68624</v>
      </c>
      <c r="D30336" s="57" t="s">
        <v>68625</v>
      </c>
    </row>
    <row r="30337" spans="1:4">
      <c r="A30337" s="57" t="s">
        <v>68626</v>
      </c>
      <c r="B30337" s="57" t="s">
        <v>12940</v>
      </c>
      <c r="C30337" s="57" t="s">
        <v>68627</v>
      </c>
      <c r="D30337" s="57" t="s">
        <v>68628</v>
      </c>
    </row>
    <row r="30338" spans="1:4">
      <c r="A30338" s="57" t="s">
        <v>68626</v>
      </c>
      <c r="B30338" s="57"/>
      <c r="C30338" s="57" t="s">
        <v>68629</v>
      </c>
      <c r="D30338" s="57" t="s">
        <v>68630</v>
      </c>
    </row>
    <row r="30339" spans="1:4">
      <c r="A30339" s="57" t="s">
        <v>68626</v>
      </c>
      <c r="B30339" s="57"/>
      <c r="C30339" s="57" t="s">
        <v>68631</v>
      </c>
      <c r="D30339" s="57" t="s">
        <v>68632</v>
      </c>
    </row>
    <row r="30340" spans="1:4">
      <c r="A30340" s="57" t="s">
        <v>68626</v>
      </c>
      <c r="B30340" s="57"/>
      <c r="C30340" s="57" t="s">
        <v>68633</v>
      </c>
      <c r="D30340" s="57" t="s">
        <v>68634</v>
      </c>
    </row>
    <row r="30341" spans="1:4">
      <c r="A30341" s="57" t="s">
        <v>68626</v>
      </c>
      <c r="B30341" s="57"/>
      <c r="C30341" s="57" t="s">
        <v>68635</v>
      </c>
      <c r="D30341" s="57" t="s">
        <v>68636</v>
      </c>
    </row>
    <row r="30342" spans="1:4">
      <c r="A30342" s="57" t="s">
        <v>68626</v>
      </c>
      <c r="B30342" s="57"/>
      <c r="C30342" s="57" t="s">
        <v>68637</v>
      </c>
      <c r="D30342" s="57" t="s">
        <v>68638</v>
      </c>
    </row>
    <row r="30343" spans="1:4">
      <c r="A30343" s="57" t="s">
        <v>68626</v>
      </c>
      <c r="B30343" s="57"/>
      <c r="C30343" s="57" t="s">
        <v>68639</v>
      </c>
      <c r="D30343" s="57" t="s">
        <v>68640</v>
      </c>
    </row>
    <row r="30344" spans="1:4">
      <c r="A30344" s="57" t="s">
        <v>68626</v>
      </c>
      <c r="B30344" s="57"/>
      <c r="C30344" s="57" t="s">
        <v>68641</v>
      </c>
      <c r="D30344" s="57" t="s">
        <v>68642</v>
      </c>
    </row>
    <row r="30345" spans="1:4">
      <c r="A30345" s="57" t="s">
        <v>68626</v>
      </c>
      <c r="B30345" s="57"/>
      <c r="C30345" s="57" t="s">
        <v>68643</v>
      </c>
      <c r="D30345" s="57" t="s">
        <v>68644</v>
      </c>
    </row>
    <row r="30346" spans="1:4">
      <c r="A30346" s="57" t="s">
        <v>68645</v>
      </c>
      <c r="B30346" s="57" t="s">
        <v>12940</v>
      </c>
      <c r="C30346" s="57" t="s">
        <v>68646</v>
      </c>
      <c r="D30346" s="57" t="s">
        <v>68647</v>
      </c>
    </row>
    <row r="30347" spans="1:4">
      <c r="A30347" s="57" t="s">
        <v>68645</v>
      </c>
      <c r="B30347" s="57"/>
      <c r="C30347" s="57" t="s">
        <v>68648</v>
      </c>
      <c r="D30347" s="57" t="s">
        <v>68649</v>
      </c>
    </row>
    <row r="30348" spans="1:4">
      <c r="A30348" s="57" t="s">
        <v>68645</v>
      </c>
      <c r="B30348" s="57"/>
      <c r="C30348" s="57" t="s">
        <v>68650</v>
      </c>
      <c r="D30348" s="57" t="s">
        <v>68651</v>
      </c>
    </row>
    <row r="30349" spans="1:4">
      <c r="A30349" s="57" t="s">
        <v>68652</v>
      </c>
      <c r="B30349" s="57" t="s">
        <v>12940</v>
      </c>
      <c r="C30349" s="57" t="s">
        <v>68653</v>
      </c>
      <c r="D30349" s="57" t="s">
        <v>68654</v>
      </c>
    </row>
    <row r="30350" spans="1:4">
      <c r="A30350" s="57" t="s">
        <v>68652</v>
      </c>
      <c r="B30350" s="57"/>
      <c r="C30350" s="57" t="s">
        <v>68655</v>
      </c>
      <c r="D30350" s="57" t="s">
        <v>68656</v>
      </c>
    </row>
    <row r="30351" spans="1:4">
      <c r="A30351" s="57" t="s">
        <v>68652</v>
      </c>
      <c r="B30351" s="57"/>
      <c r="C30351" s="57" t="s">
        <v>68657</v>
      </c>
      <c r="D30351" s="57" t="s">
        <v>68658</v>
      </c>
    </row>
    <row r="30352" spans="1:4">
      <c r="A30352" s="57" t="s">
        <v>68652</v>
      </c>
      <c r="B30352" s="57"/>
      <c r="C30352" s="57" t="s">
        <v>68659</v>
      </c>
      <c r="D30352" s="57" t="s">
        <v>68660</v>
      </c>
    </row>
    <row r="30353" spans="1:4">
      <c r="A30353" s="57" t="s">
        <v>68652</v>
      </c>
      <c r="B30353" s="57"/>
      <c r="C30353" s="57" t="s">
        <v>68661</v>
      </c>
      <c r="D30353" s="57" t="s">
        <v>68662</v>
      </c>
    </row>
    <row r="30354" spans="1:4">
      <c r="A30354" s="57" t="s">
        <v>68663</v>
      </c>
      <c r="B30354" s="57" t="s">
        <v>12940</v>
      </c>
      <c r="C30354" s="57" t="s">
        <v>68664</v>
      </c>
      <c r="D30354" s="57" t="s">
        <v>68665</v>
      </c>
    </row>
    <row r="30355" spans="1:4">
      <c r="A30355" s="57" t="s">
        <v>68663</v>
      </c>
      <c r="B30355" s="57"/>
      <c r="C30355" s="57" t="s">
        <v>68666</v>
      </c>
      <c r="D30355" s="57" t="s">
        <v>68667</v>
      </c>
    </row>
    <row r="30356" spans="1:4">
      <c r="A30356" s="57" t="s">
        <v>68663</v>
      </c>
      <c r="B30356" s="57"/>
      <c r="C30356" s="57" t="s">
        <v>68668</v>
      </c>
      <c r="D30356" s="57" t="s">
        <v>68669</v>
      </c>
    </row>
    <row r="30357" spans="1:4">
      <c r="A30357" s="57" t="s">
        <v>68663</v>
      </c>
      <c r="B30357" s="57"/>
      <c r="C30357" s="57" t="s">
        <v>68670</v>
      </c>
      <c r="D30357" s="57" t="s">
        <v>68671</v>
      </c>
    </row>
    <row r="30358" spans="1:4">
      <c r="A30358" s="57" t="s">
        <v>68663</v>
      </c>
      <c r="B30358" s="57"/>
      <c r="C30358" s="57" t="s">
        <v>68672</v>
      </c>
      <c r="D30358" s="57" t="s">
        <v>68673</v>
      </c>
    </row>
    <row r="30359" spans="1:4">
      <c r="A30359" s="57" t="s">
        <v>68663</v>
      </c>
      <c r="B30359" s="57"/>
      <c r="C30359" s="57" t="s">
        <v>68674</v>
      </c>
      <c r="D30359" s="57" t="s">
        <v>68675</v>
      </c>
    </row>
    <row r="30360" spans="1:4">
      <c r="A30360" s="57" t="s">
        <v>68676</v>
      </c>
      <c r="B30360" s="57" t="s">
        <v>12940</v>
      </c>
      <c r="C30360" s="57" t="s">
        <v>68677</v>
      </c>
      <c r="D30360" s="57" t="s">
        <v>68678</v>
      </c>
    </row>
    <row r="30361" spans="1:4">
      <c r="A30361" s="57" t="s">
        <v>68679</v>
      </c>
      <c r="B30361" s="57" t="s">
        <v>12940</v>
      </c>
      <c r="C30361" s="57" t="s">
        <v>68680</v>
      </c>
      <c r="D30361" s="57" t="s">
        <v>68681</v>
      </c>
    </row>
    <row r="30362" spans="1:4">
      <c r="A30362" s="57" t="s">
        <v>68679</v>
      </c>
      <c r="B30362" s="57"/>
      <c r="C30362" s="57" t="s">
        <v>68682</v>
      </c>
      <c r="D30362" s="57" t="s">
        <v>68683</v>
      </c>
    </row>
    <row r="30363" spans="1:4">
      <c r="A30363" s="57" t="s">
        <v>68679</v>
      </c>
      <c r="B30363" s="57"/>
      <c r="C30363" s="57" t="s">
        <v>68684</v>
      </c>
      <c r="D30363" s="57" t="s">
        <v>68685</v>
      </c>
    </row>
    <row r="30364" spans="1:4">
      <c r="A30364" s="57" t="s">
        <v>68686</v>
      </c>
      <c r="B30364" s="57" t="s">
        <v>12940</v>
      </c>
      <c r="C30364" s="57" t="s">
        <v>68687</v>
      </c>
      <c r="D30364" s="57" t="s">
        <v>68688</v>
      </c>
    </row>
    <row r="30365" spans="1:4">
      <c r="A30365" s="57" t="s">
        <v>68689</v>
      </c>
      <c r="B30365" s="57" t="s">
        <v>12940</v>
      </c>
      <c r="C30365" s="57" t="s">
        <v>68690</v>
      </c>
      <c r="D30365" s="57" t="s">
        <v>68691</v>
      </c>
    </row>
    <row r="30366" spans="1:4">
      <c r="A30366" s="57" t="s">
        <v>8820</v>
      </c>
      <c r="B30366" s="57" t="s">
        <v>8294</v>
      </c>
      <c r="C30366" s="57" t="s">
        <v>8819</v>
      </c>
      <c r="D30366" s="57" t="s">
        <v>5893</v>
      </c>
    </row>
    <row r="30367" spans="1:4">
      <c r="A30367" s="57" t="s">
        <v>68692</v>
      </c>
      <c r="B30367" s="57" t="s">
        <v>12940</v>
      </c>
      <c r="C30367" s="57" t="s">
        <v>68693</v>
      </c>
      <c r="D30367" s="57" t="s">
        <v>68694</v>
      </c>
    </row>
    <row r="30368" spans="1:4">
      <c r="A30368" s="57" t="s">
        <v>68695</v>
      </c>
      <c r="B30368" s="57" t="s">
        <v>12940</v>
      </c>
      <c r="C30368" s="57" t="s">
        <v>68696</v>
      </c>
      <c r="D30368" s="57" t="s">
        <v>68697</v>
      </c>
    </row>
    <row r="30369" spans="1:4">
      <c r="A30369" s="57" t="s">
        <v>68695</v>
      </c>
      <c r="B30369" s="57"/>
      <c r="C30369" s="57" t="s">
        <v>68698</v>
      </c>
      <c r="D30369" s="57" t="s">
        <v>68699</v>
      </c>
    </row>
    <row r="30370" spans="1:4">
      <c r="A30370" s="57" t="s">
        <v>68695</v>
      </c>
      <c r="B30370" s="57"/>
      <c r="C30370" s="57" t="s">
        <v>68700</v>
      </c>
      <c r="D30370" s="57" t="s">
        <v>68701</v>
      </c>
    </row>
    <row r="30371" spans="1:4">
      <c r="A30371" s="57" t="s">
        <v>68695</v>
      </c>
      <c r="B30371" s="57"/>
      <c r="C30371" s="57" t="s">
        <v>68702</v>
      </c>
      <c r="D30371" s="57" t="s">
        <v>68703</v>
      </c>
    </row>
    <row r="30372" spans="1:4">
      <c r="A30372" s="57" t="s">
        <v>68695</v>
      </c>
      <c r="B30372" s="57"/>
      <c r="C30372" s="57" t="s">
        <v>68704</v>
      </c>
      <c r="D30372" s="57" t="s">
        <v>68705</v>
      </c>
    </row>
    <row r="30373" spans="1:4">
      <c r="A30373" s="57" t="s">
        <v>68706</v>
      </c>
      <c r="B30373" s="57" t="s">
        <v>12940</v>
      </c>
      <c r="C30373" s="57" t="s">
        <v>68707</v>
      </c>
      <c r="D30373" s="57" t="s">
        <v>68708</v>
      </c>
    </row>
    <row r="30374" spans="1:4">
      <c r="A30374" s="57" t="s">
        <v>68709</v>
      </c>
      <c r="B30374" s="57" t="s">
        <v>12940</v>
      </c>
      <c r="C30374" s="57" t="s">
        <v>68710</v>
      </c>
      <c r="D30374" s="57" t="s">
        <v>68711</v>
      </c>
    </row>
    <row r="30375" spans="1:4">
      <c r="A30375" s="57" t="s">
        <v>68709</v>
      </c>
      <c r="B30375" s="57"/>
      <c r="C30375" s="57" t="s">
        <v>68712</v>
      </c>
      <c r="D30375" s="57" t="s">
        <v>68713</v>
      </c>
    </row>
    <row r="30376" spans="1:4">
      <c r="A30376" s="57" t="s">
        <v>68709</v>
      </c>
      <c r="B30376" s="57"/>
      <c r="C30376" s="57" t="s">
        <v>68714</v>
      </c>
      <c r="D30376" s="57" t="s">
        <v>68715</v>
      </c>
    </row>
    <row r="30377" spans="1:4">
      <c r="A30377" s="57" t="s">
        <v>68709</v>
      </c>
      <c r="B30377" s="57"/>
      <c r="C30377" s="57" t="s">
        <v>68716</v>
      </c>
      <c r="D30377" s="57" t="s">
        <v>68717</v>
      </c>
    </row>
    <row r="30378" spans="1:4">
      <c r="A30378" s="57" t="s">
        <v>68709</v>
      </c>
      <c r="B30378" s="57"/>
      <c r="C30378" s="57" t="s">
        <v>68718</v>
      </c>
      <c r="D30378" s="57" t="s">
        <v>68719</v>
      </c>
    </row>
    <row r="30379" spans="1:4">
      <c r="A30379" s="57" t="s">
        <v>68709</v>
      </c>
      <c r="B30379" s="57"/>
      <c r="C30379" s="57" t="s">
        <v>68720</v>
      </c>
      <c r="D30379" s="57" t="s">
        <v>68721</v>
      </c>
    </row>
    <row r="30380" spans="1:4">
      <c r="A30380" s="57" t="s">
        <v>68709</v>
      </c>
      <c r="B30380" s="57"/>
      <c r="C30380" s="57" t="s">
        <v>68722</v>
      </c>
      <c r="D30380" s="57" t="s">
        <v>68723</v>
      </c>
    </row>
    <row r="30381" spans="1:4">
      <c r="A30381" s="57" t="s">
        <v>68709</v>
      </c>
      <c r="B30381" s="57"/>
      <c r="C30381" s="57" t="s">
        <v>68724</v>
      </c>
      <c r="D30381" s="57" t="s">
        <v>68725</v>
      </c>
    </row>
    <row r="30382" spans="1:4">
      <c r="A30382" s="57" t="s">
        <v>68726</v>
      </c>
      <c r="B30382" s="57" t="s">
        <v>12940</v>
      </c>
      <c r="C30382" s="57" t="s">
        <v>68727</v>
      </c>
      <c r="D30382" s="57" t="s">
        <v>68728</v>
      </c>
    </row>
    <row r="30383" spans="1:4">
      <c r="A30383" s="57" t="s">
        <v>68726</v>
      </c>
      <c r="B30383" s="57"/>
      <c r="C30383" s="57" t="s">
        <v>68729</v>
      </c>
      <c r="D30383" s="57" t="s">
        <v>68730</v>
      </c>
    </row>
    <row r="30384" spans="1:4">
      <c r="A30384" s="57" t="s">
        <v>68726</v>
      </c>
      <c r="B30384" s="57"/>
      <c r="C30384" s="57" t="s">
        <v>68731</v>
      </c>
      <c r="D30384" s="57" t="s">
        <v>19034</v>
      </c>
    </row>
    <row r="30385" spans="1:4">
      <c r="A30385" s="57" t="s">
        <v>68726</v>
      </c>
      <c r="B30385" s="57"/>
      <c r="C30385" s="57" t="s">
        <v>68732</v>
      </c>
      <c r="D30385" s="57" t="s">
        <v>68733</v>
      </c>
    </row>
    <row r="30386" spans="1:4">
      <c r="A30386" s="57" t="s">
        <v>68734</v>
      </c>
      <c r="B30386" s="57" t="s">
        <v>12940</v>
      </c>
      <c r="C30386" s="57" t="s">
        <v>68735</v>
      </c>
      <c r="D30386" s="57" t="s">
        <v>68736</v>
      </c>
    </row>
    <row r="30387" spans="1:4">
      <c r="A30387" s="57" t="s">
        <v>68734</v>
      </c>
      <c r="B30387" s="57"/>
      <c r="C30387" s="57" t="s">
        <v>68737</v>
      </c>
      <c r="D30387" s="57" t="s">
        <v>68738</v>
      </c>
    </row>
    <row r="30388" spans="1:4">
      <c r="A30388" s="57" t="s">
        <v>68734</v>
      </c>
      <c r="B30388" s="57"/>
      <c r="C30388" s="57" t="s">
        <v>68739</v>
      </c>
      <c r="D30388" s="57" t="s">
        <v>68740</v>
      </c>
    </row>
    <row r="30389" spans="1:4">
      <c r="A30389" s="57" t="s">
        <v>68741</v>
      </c>
      <c r="B30389" s="57" t="s">
        <v>12940</v>
      </c>
      <c r="C30389" s="57" t="s">
        <v>68742</v>
      </c>
      <c r="D30389" s="57" t="s">
        <v>68743</v>
      </c>
    </row>
    <row r="30390" spans="1:4">
      <c r="A30390" s="57" t="s">
        <v>68744</v>
      </c>
      <c r="B30390" s="57" t="s">
        <v>12940</v>
      </c>
      <c r="C30390" s="57" t="s">
        <v>68745</v>
      </c>
      <c r="D30390" s="57" t="s">
        <v>68746</v>
      </c>
    </row>
    <row r="30391" spans="1:4">
      <c r="A30391" s="57" t="s">
        <v>68747</v>
      </c>
      <c r="B30391" s="57" t="s">
        <v>12940</v>
      </c>
      <c r="C30391" s="57" t="s">
        <v>68748</v>
      </c>
      <c r="D30391" s="57" t="s">
        <v>68749</v>
      </c>
    </row>
    <row r="30392" spans="1:4">
      <c r="A30392" s="57" t="s">
        <v>68750</v>
      </c>
      <c r="B30392" s="57" t="s">
        <v>12940</v>
      </c>
      <c r="C30392" s="57" t="s">
        <v>68751</v>
      </c>
      <c r="D30392" s="57" t="s">
        <v>68752</v>
      </c>
    </row>
    <row r="30393" spans="1:4">
      <c r="A30393" s="57" t="s">
        <v>68753</v>
      </c>
      <c r="B30393" s="57" t="s">
        <v>12940</v>
      </c>
      <c r="C30393" s="57" t="s">
        <v>68754</v>
      </c>
      <c r="D30393" s="57" t="s">
        <v>68755</v>
      </c>
    </row>
    <row r="30394" spans="1:4">
      <c r="A30394" s="57" t="s">
        <v>68756</v>
      </c>
      <c r="B30394" s="57" t="s">
        <v>12940</v>
      </c>
      <c r="C30394" s="57" t="s">
        <v>68757</v>
      </c>
      <c r="D30394" s="57" t="s">
        <v>68758</v>
      </c>
    </row>
    <row r="30395" spans="1:4">
      <c r="A30395" s="57" t="s">
        <v>68756</v>
      </c>
      <c r="B30395" s="57"/>
      <c r="C30395" s="57" t="s">
        <v>68759</v>
      </c>
      <c r="D30395" s="57" t="s">
        <v>68760</v>
      </c>
    </row>
    <row r="30396" spans="1:4">
      <c r="A30396" s="57" t="s">
        <v>68761</v>
      </c>
      <c r="B30396" s="57" t="s">
        <v>12940</v>
      </c>
      <c r="C30396" s="57" t="s">
        <v>68762</v>
      </c>
      <c r="D30396" s="57" t="s">
        <v>68763</v>
      </c>
    </row>
    <row r="30397" spans="1:4">
      <c r="A30397" s="57" t="s">
        <v>68761</v>
      </c>
      <c r="B30397" s="57"/>
      <c r="C30397" s="57" t="s">
        <v>68764</v>
      </c>
      <c r="D30397" s="57" t="s">
        <v>68765</v>
      </c>
    </row>
    <row r="30398" spans="1:4">
      <c r="A30398" s="57" t="s">
        <v>68761</v>
      </c>
      <c r="B30398" s="57"/>
      <c r="C30398" s="57" t="s">
        <v>68766</v>
      </c>
      <c r="D30398" s="57" t="s">
        <v>68767</v>
      </c>
    </row>
    <row r="30399" spans="1:4">
      <c r="A30399" s="57" t="s">
        <v>68761</v>
      </c>
      <c r="B30399" s="57"/>
      <c r="C30399" s="57" t="s">
        <v>68768</v>
      </c>
      <c r="D30399" s="57" t="s">
        <v>68769</v>
      </c>
    </row>
    <row r="30400" spans="1:4">
      <c r="A30400" s="57" t="s">
        <v>68761</v>
      </c>
      <c r="B30400" s="57"/>
      <c r="C30400" s="57" t="s">
        <v>68770</v>
      </c>
      <c r="D30400" s="57" t="s">
        <v>68771</v>
      </c>
    </row>
    <row r="30401" spans="1:4">
      <c r="A30401" s="57" t="s">
        <v>68761</v>
      </c>
      <c r="B30401" s="57"/>
      <c r="C30401" s="57" t="s">
        <v>68772</v>
      </c>
      <c r="D30401" s="57" t="s">
        <v>68773</v>
      </c>
    </row>
    <row r="30402" spans="1:4">
      <c r="A30402" s="57" t="s">
        <v>68761</v>
      </c>
      <c r="B30402" s="57"/>
      <c r="C30402" s="57" t="s">
        <v>68774</v>
      </c>
      <c r="D30402" s="57" t="s">
        <v>68775</v>
      </c>
    </row>
    <row r="30403" spans="1:4">
      <c r="A30403" s="57" t="s">
        <v>68776</v>
      </c>
      <c r="B30403" s="57" t="s">
        <v>12940</v>
      </c>
      <c r="C30403" s="57" t="s">
        <v>68777</v>
      </c>
      <c r="D30403" s="57" t="s">
        <v>19034</v>
      </c>
    </row>
    <row r="30404" spans="1:4">
      <c r="A30404" s="57" t="s">
        <v>68778</v>
      </c>
      <c r="B30404" s="57" t="s">
        <v>12940</v>
      </c>
      <c r="C30404" s="57" t="s">
        <v>68779</v>
      </c>
      <c r="D30404" s="57" t="s">
        <v>68780</v>
      </c>
    </row>
    <row r="30405" spans="1:4">
      <c r="A30405" s="57" t="s">
        <v>68781</v>
      </c>
      <c r="B30405" s="57" t="s">
        <v>12940</v>
      </c>
      <c r="C30405" s="57" t="s">
        <v>68782</v>
      </c>
      <c r="D30405" s="57" t="s">
        <v>68783</v>
      </c>
    </row>
    <row r="30406" spans="1:4">
      <c r="A30406" s="57" t="s">
        <v>68781</v>
      </c>
      <c r="B30406" s="57"/>
      <c r="C30406" s="57" t="s">
        <v>68784</v>
      </c>
      <c r="D30406" s="57" t="s">
        <v>68785</v>
      </c>
    </row>
    <row r="30407" spans="1:4">
      <c r="A30407" s="57" t="s">
        <v>68786</v>
      </c>
      <c r="B30407" s="57" t="s">
        <v>12940</v>
      </c>
      <c r="C30407" s="57" t="s">
        <v>68787</v>
      </c>
      <c r="D30407" s="57" t="s">
        <v>30851</v>
      </c>
    </row>
    <row r="30408" spans="1:4">
      <c r="A30408" s="57" t="s">
        <v>68788</v>
      </c>
      <c r="B30408" s="57" t="s">
        <v>12940</v>
      </c>
      <c r="C30408" s="57" t="s">
        <v>68789</v>
      </c>
      <c r="D30408" s="57" t="s">
        <v>68790</v>
      </c>
    </row>
    <row r="30409" spans="1:4">
      <c r="A30409" s="57" t="s">
        <v>68788</v>
      </c>
      <c r="B30409" s="57"/>
      <c r="C30409" s="57" t="s">
        <v>76345</v>
      </c>
      <c r="D30409" s="57" t="s">
        <v>76346</v>
      </c>
    </row>
    <row r="30410" spans="1:4">
      <c r="A30410" s="57" t="s">
        <v>68788</v>
      </c>
      <c r="B30410" s="57"/>
      <c r="C30410" s="57" t="s">
        <v>76347</v>
      </c>
      <c r="D30410" s="57" t="s">
        <v>76348</v>
      </c>
    </row>
    <row r="30411" spans="1:4">
      <c r="A30411" s="57" t="s">
        <v>77793</v>
      </c>
      <c r="B30411" s="57" t="s">
        <v>12940</v>
      </c>
      <c r="C30411" s="57" t="s">
        <v>77794</v>
      </c>
      <c r="D30411" s="57" t="s">
        <v>77795</v>
      </c>
    </row>
    <row r="30412" spans="1:4">
      <c r="A30412" s="57" t="s">
        <v>68791</v>
      </c>
      <c r="B30412" s="57" t="s">
        <v>12940</v>
      </c>
      <c r="C30412" s="57" t="s">
        <v>68792</v>
      </c>
      <c r="D30412" s="57" t="s">
        <v>19034</v>
      </c>
    </row>
    <row r="30413" spans="1:4">
      <c r="A30413" s="57" t="s">
        <v>77796</v>
      </c>
      <c r="B30413" s="57" t="s">
        <v>12940</v>
      </c>
      <c r="C30413" s="57" t="s">
        <v>77797</v>
      </c>
      <c r="D30413" s="57" t="s">
        <v>77798</v>
      </c>
    </row>
    <row r="30414" spans="1:4">
      <c r="A30414" s="57" t="s">
        <v>68793</v>
      </c>
      <c r="B30414" s="57" t="s">
        <v>12940</v>
      </c>
      <c r="C30414" s="57" t="s">
        <v>68794</v>
      </c>
      <c r="D30414" s="57" t="s">
        <v>68795</v>
      </c>
    </row>
    <row r="30415" spans="1:4">
      <c r="A30415" s="57" t="s">
        <v>68793</v>
      </c>
      <c r="B30415" s="57"/>
      <c r="C30415" s="57" t="s">
        <v>68796</v>
      </c>
      <c r="D30415" s="57" t="s">
        <v>68797</v>
      </c>
    </row>
    <row r="30416" spans="1:4">
      <c r="A30416" s="57" t="s">
        <v>68793</v>
      </c>
      <c r="B30416" s="57"/>
      <c r="C30416" s="57" t="s">
        <v>68798</v>
      </c>
      <c r="D30416" s="57" t="s">
        <v>68799</v>
      </c>
    </row>
    <row r="30417" spans="1:4">
      <c r="A30417" s="57" t="s">
        <v>68793</v>
      </c>
      <c r="B30417" s="57"/>
      <c r="C30417" s="57" t="s">
        <v>68800</v>
      </c>
      <c r="D30417" s="57" t="s">
        <v>67724</v>
      </c>
    </row>
    <row r="30418" spans="1:4">
      <c r="A30418" s="57" t="s">
        <v>68793</v>
      </c>
      <c r="B30418" s="57"/>
      <c r="C30418" s="57" t="s">
        <v>68801</v>
      </c>
      <c r="D30418" s="57" t="s">
        <v>68802</v>
      </c>
    </row>
    <row r="30419" spans="1:4">
      <c r="A30419" s="57" t="s">
        <v>68803</v>
      </c>
      <c r="B30419" s="57" t="s">
        <v>12940</v>
      </c>
      <c r="C30419" s="57" t="s">
        <v>68804</v>
      </c>
      <c r="D30419" s="57" t="s">
        <v>68805</v>
      </c>
    </row>
    <row r="30420" spans="1:4">
      <c r="A30420" s="57" t="s">
        <v>68803</v>
      </c>
      <c r="B30420" s="57"/>
      <c r="C30420" s="57" t="s">
        <v>68806</v>
      </c>
      <c r="D30420" s="57" t="s">
        <v>68807</v>
      </c>
    </row>
    <row r="30421" spans="1:4">
      <c r="A30421" s="57" t="s">
        <v>68803</v>
      </c>
      <c r="B30421" s="57"/>
      <c r="C30421" s="57" t="s">
        <v>68808</v>
      </c>
      <c r="D30421" s="57" t="s">
        <v>68809</v>
      </c>
    </row>
    <row r="30422" spans="1:4">
      <c r="A30422" s="57" t="s">
        <v>68803</v>
      </c>
      <c r="B30422" s="57"/>
      <c r="C30422" s="57" t="s">
        <v>68810</v>
      </c>
      <c r="D30422" s="57" t="s">
        <v>68811</v>
      </c>
    </row>
    <row r="30423" spans="1:4">
      <c r="A30423" s="57" t="s">
        <v>68803</v>
      </c>
      <c r="B30423" s="57"/>
      <c r="C30423" s="57" t="s">
        <v>68812</v>
      </c>
      <c r="D30423" s="57" t="s">
        <v>68813</v>
      </c>
    </row>
    <row r="30424" spans="1:4">
      <c r="A30424" s="57" t="s">
        <v>68803</v>
      </c>
      <c r="B30424" s="57"/>
      <c r="C30424" s="57" t="s">
        <v>68814</v>
      </c>
      <c r="D30424" s="57" t="s">
        <v>68815</v>
      </c>
    </row>
    <row r="30425" spans="1:4">
      <c r="A30425" s="57" t="s">
        <v>68816</v>
      </c>
      <c r="B30425" s="57" t="s">
        <v>12940</v>
      </c>
      <c r="C30425" s="57" t="s">
        <v>68817</v>
      </c>
      <c r="D30425" s="57" t="s">
        <v>68818</v>
      </c>
    </row>
    <row r="30426" spans="1:4">
      <c r="A30426" s="57" t="s">
        <v>68819</v>
      </c>
      <c r="B30426" s="57" t="s">
        <v>12940</v>
      </c>
      <c r="C30426" s="57" t="s">
        <v>68820</v>
      </c>
      <c r="D30426" s="57" t="s">
        <v>68821</v>
      </c>
    </row>
    <row r="30427" spans="1:4">
      <c r="A30427" s="57" t="s">
        <v>68822</v>
      </c>
      <c r="B30427" s="57" t="s">
        <v>12940</v>
      </c>
      <c r="C30427" s="57" t="s">
        <v>68823</v>
      </c>
      <c r="D30427" s="57" t="s">
        <v>68824</v>
      </c>
    </row>
    <row r="30428" spans="1:4">
      <c r="A30428" s="57" t="s">
        <v>68825</v>
      </c>
      <c r="B30428" s="57" t="s">
        <v>12940</v>
      </c>
      <c r="C30428" s="57" t="s">
        <v>68826</v>
      </c>
      <c r="D30428" s="57" t="s">
        <v>68827</v>
      </c>
    </row>
    <row r="30429" spans="1:4">
      <c r="A30429" s="57" t="s">
        <v>68828</v>
      </c>
      <c r="B30429" s="57" t="s">
        <v>12940</v>
      </c>
      <c r="C30429" s="57" t="s">
        <v>68829</v>
      </c>
      <c r="D30429" s="57" t="s">
        <v>68830</v>
      </c>
    </row>
    <row r="30430" spans="1:4">
      <c r="A30430" s="57" t="s">
        <v>68831</v>
      </c>
      <c r="B30430" s="57" t="s">
        <v>12940</v>
      </c>
      <c r="C30430" s="57" t="s">
        <v>68832</v>
      </c>
      <c r="D30430" s="57" t="s">
        <v>68833</v>
      </c>
    </row>
    <row r="30431" spans="1:4">
      <c r="A30431" s="57" t="s">
        <v>68834</v>
      </c>
      <c r="B30431" s="57" t="s">
        <v>12940</v>
      </c>
      <c r="C30431" s="57" t="s">
        <v>68835</v>
      </c>
      <c r="D30431" s="57" t="s">
        <v>68836</v>
      </c>
    </row>
    <row r="30432" spans="1:4">
      <c r="A30432" s="57" t="s">
        <v>68834</v>
      </c>
      <c r="B30432" s="57"/>
      <c r="C30432" s="57" t="s">
        <v>68837</v>
      </c>
      <c r="D30432" s="57" t="s">
        <v>68838</v>
      </c>
    </row>
    <row r="30433" spans="1:4">
      <c r="A30433" s="57" t="s">
        <v>68839</v>
      </c>
      <c r="B30433" s="57" t="s">
        <v>12940</v>
      </c>
      <c r="C30433" s="57" t="s">
        <v>68840</v>
      </c>
      <c r="D30433" s="57" t="s">
        <v>68841</v>
      </c>
    </row>
    <row r="30434" spans="1:4">
      <c r="A30434" s="57" t="s">
        <v>68839</v>
      </c>
      <c r="B30434" s="57"/>
      <c r="C30434" s="57" t="s">
        <v>68842</v>
      </c>
      <c r="D30434" s="57" t="s">
        <v>68843</v>
      </c>
    </row>
    <row r="30435" spans="1:4">
      <c r="A30435" s="57" t="s">
        <v>68839</v>
      </c>
      <c r="B30435" s="57"/>
      <c r="C30435" s="57" t="s">
        <v>68844</v>
      </c>
      <c r="D30435" s="57" t="s">
        <v>68845</v>
      </c>
    </row>
    <row r="30436" spans="1:4">
      <c r="A30436" s="57" t="s">
        <v>68839</v>
      </c>
      <c r="B30436" s="57"/>
      <c r="C30436" s="57" t="s">
        <v>68846</v>
      </c>
      <c r="D30436" s="57" t="s">
        <v>68847</v>
      </c>
    </row>
    <row r="30437" spans="1:4">
      <c r="A30437" s="57" t="s">
        <v>68839</v>
      </c>
      <c r="B30437" s="57"/>
      <c r="C30437" s="57" t="s">
        <v>68848</v>
      </c>
      <c r="D30437" s="57" t="s">
        <v>68849</v>
      </c>
    </row>
    <row r="30438" spans="1:4">
      <c r="A30438" s="57" t="s">
        <v>68839</v>
      </c>
      <c r="B30438" s="57"/>
      <c r="C30438" s="57" t="s">
        <v>68850</v>
      </c>
      <c r="D30438" s="57" t="s">
        <v>68851</v>
      </c>
    </row>
    <row r="30439" spans="1:4">
      <c r="A30439" s="57" t="s">
        <v>68839</v>
      </c>
      <c r="B30439" s="57"/>
      <c r="C30439" s="57" t="s">
        <v>68852</v>
      </c>
      <c r="D30439" s="57" t="s">
        <v>68853</v>
      </c>
    </row>
    <row r="30440" spans="1:4">
      <c r="A30440" s="57" t="s">
        <v>68854</v>
      </c>
      <c r="B30440" s="57" t="s">
        <v>12940</v>
      </c>
      <c r="C30440" s="57" t="s">
        <v>68855</v>
      </c>
      <c r="D30440" s="57" t="s">
        <v>68856</v>
      </c>
    </row>
    <row r="30441" spans="1:4">
      <c r="A30441" s="57" t="s">
        <v>68857</v>
      </c>
      <c r="B30441" s="57" t="s">
        <v>12940</v>
      </c>
      <c r="C30441" s="57" t="s">
        <v>68858</v>
      </c>
      <c r="D30441" s="57" t="s">
        <v>68859</v>
      </c>
    </row>
    <row r="30442" spans="1:4">
      <c r="A30442" s="57" t="s">
        <v>68857</v>
      </c>
      <c r="B30442" s="57"/>
      <c r="C30442" s="57" t="s">
        <v>68860</v>
      </c>
      <c r="D30442" s="57" t="s">
        <v>68861</v>
      </c>
    </row>
    <row r="30443" spans="1:4">
      <c r="A30443" s="57" t="s">
        <v>68862</v>
      </c>
      <c r="B30443" s="57" t="s">
        <v>12940</v>
      </c>
      <c r="C30443" s="57" t="s">
        <v>68863</v>
      </c>
      <c r="D30443" s="57" t="s">
        <v>68864</v>
      </c>
    </row>
    <row r="30444" spans="1:4">
      <c r="A30444" s="57" t="s">
        <v>68862</v>
      </c>
      <c r="B30444" s="57"/>
      <c r="C30444" s="57" t="s">
        <v>68865</v>
      </c>
      <c r="D30444" s="57" t="s">
        <v>68866</v>
      </c>
    </row>
    <row r="30445" spans="1:4">
      <c r="A30445" s="57" t="s">
        <v>68862</v>
      </c>
      <c r="B30445" s="57"/>
      <c r="C30445" s="57" t="s">
        <v>68867</v>
      </c>
      <c r="D30445" s="57" t="s">
        <v>68868</v>
      </c>
    </row>
    <row r="30446" spans="1:4">
      <c r="A30446" s="57" t="s">
        <v>68862</v>
      </c>
      <c r="B30446" s="57"/>
      <c r="C30446" s="57" t="s">
        <v>68869</v>
      </c>
      <c r="D30446" s="57" t="s">
        <v>68870</v>
      </c>
    </row>
    <row r="30447" spans="1:4">
      <c r="A30447" s="57" t="s">
        <v>68862</v>
      </c>
      <c r="B30447" s="57"/>
      <c r="C30447" s="57" t="s">
        <v>68871</v>
      </c>
      <c r="D30447" s="57" t="s">
        <v>68872</v>
      </c>
    </row>
    <row r="30448" spans="1:4">
      <c r="A30448" s="57" t="s">
        <v>68873</v>
      </c>
      <c r="B30448" s="57" t="s">
        <v>12940</v>
      </c>
      <c r="C30448" s="57" t="s">
        <v>68874</v>
      </c>
      <c r="D30448" s="57" t="s">
        <v>68875</v>
      </c>
    </row>
    <row r="30449" spans="1:4">
      <c r="A30449" s="57" t="s">
        <v>68873</v>
      </c>
      <c r="B30449" s="57"/>
      <c r="C30449" s="57" t="s">
        <v>68876</v>
      </c>
      <c r="D30449" s="57" t="s">
        <v>68877</v>
      </c>
    </row>
    <row r="30450" spans="1:4">
      <c r="A30450" s="57" t="s">
        <v>68873</v>
      </c>
      <c r="B30450" s="57"/>
      <c r="C30450" s="57" t="s">
        <v>68878</v>
      </c>
      <c r="D30450" s="57" t="s">
        <v>68879</v>
      </c>
    </row>
    <row r="30451" spans="1:4">
      <c r="A30451" s="57" t="s">
        <v>68880</v>
      </c>
      <c r="B30451" s="57" t="s">
        <v>12940</v>
      </c>
      <c r="C30451" s="57" t="s">
        <v>68881</v>
      </c>
      <c r="D30451" s="57" t="s">
        <v>68882</v>
      </c>
    </row>
    <row r="30452" spans="1:4">
      <c r="A30452" s="57" t="s">
        <v>68880</v>
      </c>
      <c r="B30452" s="57"/>
      <c r="C30452" s="57" t="s">
        <v>68883</v>
      </c>
      <c r="D30452" s="57" t="s">
        <v>68884</v>
      </c>
    </row>
    <row r="30453" spans="1:4">
      <c r="A30453" s="57" t="s">
        <v>68880</v>
      </c>
      <c r="B30453" s="57"/>
      <c r="C30453" s="57" t="s">
        <v>68885</v>
      </c>
      <c r="D30453" s="57" t="s">
        <v>68886</v>
      </c>
    </row>
    <row r="30454" spans="1:4">
      <c r="A30454" s="57" t="s">
        <v>68880</v>
      </c>
      <c r="B30454" s="57"/>
      <c r="C30454" s="57" t="s">
        <v>68887</v>
      </c>
      <c r="D30454" s="57" t="s">
        <v>68888</v>
      </c>
    </row>
    <row r="30455" spans="1:4">
      <c r="A30455" s="57" t="s">
        <v>68880</v>
      </c>
      <c r="B30455" s="57"/>
      <c r="C30455" s="57" t="s">
        <v>68889</v>
      </c>
      <c r="D30455" s="57" t="s">
        <v>68890</v>
      </c>
    </row>
    <row r="30456" spans="1:4">
      <c r="A30456" s="57" t="s">
        <v>68880</v>
      </c>
      <c r="B30456" s="57"/>
      <c r="C30456" s="57" t="s">
        <v>68891</v>
      </c>
      <c r="D30456" s="57" t="s">
        <v>68892</v>
      </c>
    </row>
    <row r="30457" spans="1:4">
      <c r="A30457" s="57" t="s">
        <v>68880</v>
      </c>
      <c r="B30457" s="57"/>
      <c r="C30457" s="57" t="s">
        <v>68893</v>
      </c>
      <c r="D30457" s="57" t="s">
        <v>19034</v>
      </c>
    </row>
    <row r="30458" spans="1:4">
      <c r="A30458" s="57" t="s">
        <v>68880</v>
      </c>
      <c r="B30458" s="57"/>
      <c r="C30458" s="57" t="s">
        <v>68894</v>
      </c>
      <c r="D30458" s="57" t="s">
        <v>68895</v>
      </c>
    </row>
    <row r="30459" spans="1:4">
      <c r="A30459" s="57" t="s">
        <v>68880</v>
      </c>
      <c r="B30459" s="57"/>
      <c r="C30459" s="57" t="s">
        <v>68896</v>
      </c>
      <c r="D30459" s="57" t="s">
        <v>68897</v>
      </c>
    </row>
    <row r="30460" spans="1:4">
      <c r="A30460" s="57" t="s">
        <v>68880</v>
      </c>
      <c r="B30460" s="57"/>
      <c r="C30460" s="57" t="s">
        <v>68898</v>
      </c>
      <c r="D30460" s="57" t="s">
        <v>68899</v>
      </c>
    </row>
    <row r="30461" spans="1:4">
      <c r="A30461" s="57" t="s">
        <v>68880</v>
      </c>
      <c r="B30461" s="57"/>
      <c r="C30461" s="57" t="s">
        <v>68900</v>
      </c>
      <c r="D30461" s="57" t="s">
        <v>68901</v>
      </c>
    </row>
    <row r="30462" spans="1:4">
      <c r="A30462" s="57" t="s">
        <v>68880</v>
      </c>
      <c r="B30462" s="57"/>
      <c r="C30462" s="57" t="s">
        <v>68902</v>
      </c>
      <c r="D30462" s="57" t="s">
        <v>68903</v>
      </c>
    </row>
    <row r="30463" spans="1:4">
      <c r="A30463" s="57" t="s">
        <v>68880</v>
      </c>
      <c r="B30463" s="57"/>
      <c r="C30463" s="57" t="s">
        <v>68904</v>
      </c>
      <c r="D30463" s="57" t="s">
        <v>68905</v>
      </c>
    </row>
    <row r="30464" spans="1:4">
      <c r="A30464" s="57" t="s">
        <v>68880</v>
      </c>
      <c r="B30464" s="57"/>
      <c r="C30464" s="57" t="s">
        <v>68906</v>
      </c>
      <c r="D30464" s="57" t="s">
        <v>68907</v>
      </c>
    </row>
    <row r="30465" spans="1:4">
      <c r="A30465" s="57" t="s">
        <v>68880</v>
      </c>
      <c r="B30465" s="57"/>
      <c r="C30465" s="57" t="s">
        <v>77799</v>
      </c>
      <c r="D30465" s="57" t="s">
        <v>77800</v>
      </c>
    </row>
    <row r="30466" spans="1:4">
      <c r="A30466" s="57" t="s">
        <v>68880</v>
      </c>
      <c r="B30466" s="57"/>
      <c r="C30466" s="57" t="s">
        <v>77801</v>
      </c>
      <c r="D30466" s="57" t="s">
        <v>77802</v>
      </c>
    </row>
    <row r="30467" spans="1:4">
      <c r="A30467" s="57" t="s">
        <v>68908</v>
      </c>
      <c r="B30467" s="57" t="s">
        <v>12940</v>
      </c>
      <c r="C30467" s="57" t="s">
        <v>68909</v>
      </c>
      <c r="D30467" s="57" t="s">
        <v>68910</v>
      </c>
    </row>
    <row r="30468" spans="1:4">
      <c r="A30468" s="57" t="s">
        <v>68908</v>
      </c>
      <c r="B30468" s="57"/>
      <c r="C30468" s="57" t="s">
        <v>68911</v>
      </c>
      <c r="D30468" s="57" t="s">
        <v>68912</v>
      </c>
    </row>
    <row r="30469" spans="1:4">
      <c r="A30469" s="57" t="s">
        <v>68908</v>
      </c>
      <c r="B30469" s="57"/>
      <c r="C30469" s="57" t="s">
        <v>68913</v>
      </c>
      <c r="D30469" s="57" t="s">
        <v>68914</v>
      </c>
    </row>
    <row r="30470" spans="1:4">
      <c r="A30470" s="57" t="s">
        <v>68908</v>
      </c>
      <c r="B30470" s="57"/>
      <c r="C30470" s="57" t="s">
        <v>68915</v>
      </c>
      <c r="D30470" s="57" t="s">
        <v>68916</v>
      </c>
    </row>
    <row r="30471" spans="1:4">
      <c r="A30471" s="57" t="s">
        <v>68908</v>
      </c>
      <c r="B30471" s="57"/>
      <c r="C30471" s="57" t="s">
        <v>68917</v>
      </c>
      <c r="D30471" s="57" t="s">
        <v>68918</v>
      </c>
    </row>
    <row r="30472" spans="1:4">
      <c r="A30472" s="57" t="s">
        <v>68908</v>
      </c>
      <c r="B30472" s="57"/>
      <c r="C30472" s="57" t="s">
        <v>68919</v>
      </c>
      <c r="D30472" s="57" t="s">
        <v>68920</v>
      </c>
    </row>
    <row r="30473" spans="1:4">
      <c r="A30473" s="57" t="s">
        <v>68908</v>
      </c>
      <c r="B30473" s="57"/>
      <c r="C30473" s="57" t="s">
        <v>68921</v>
      </c>
      <c r="D30473" s="57" t="s">
        <v>68922</v>
      </c>
    </row>
    <row r="30474" spans="1:4">
      <c r="A30474" s="57" t="s">
        <v>68908</v>
      </c>
      <c r="B30474" s="57"/>
      <c r="C30474" s="57" t="s">
        <v>68923</v>
      </c>
      <c r="D30474" s="57" t="s">
        <v>68924</v>
      </c>
    </row>
    <row r="30475" spans="1:4">
      <c r="A30475" s="57" t="s">
        <v>68908</v>
      </c>
      <c r="B30475" s="57"/>
      <c r="C30475" s="57" t="s">
        <v>68925</v>
      </c>
      <c r="D30475" s="57" t="s">
        <v>68926</v>
      </c>
    </row>
    <row r="30476" spans="1:4">
      <c r="A30476" s="57" t="s">
        <v>68908</v>
      </c>
      <c r="B30476" s="57"/>
      <c r="C30476" s="57" t="s">
        <v>68927</v>
      </c>
      <c r="D30476" s="57" t="s">
        <v>68928</v>
      </c>
    </row>
    <row r="30477" spans="1:4">
      <c r="A30477" s="57" t="s">
        <v>68908</v>
      </c>
      <c r="B30477" s="57"/>
      <c r="C30477" s="57" t="s">
        <v>68929</v>
      </c>
      <c r="D30477" s="57" t="s">
        <v>68930</v>
      </c>
    </row>
    <row r="30478" spans="1:4">
      <c r="A30478" s="57" t="s">
        <v>68908</v>
      </c>
      <c r="B30478" s="57"/>
      <c r="C30478" s="57" t="s">
        <v>68931</v>
      </c>
      <c r="D30478" s="57" t="s">
        <v>68932</v>
      </c>
    </row>
    <row r="30479" spans="1:4">
      <c r="A30479" s="57" t="s">
        <v>68908</v>
      </c>
      <c r="B30479" s="57"/>
      <c r="C30479" s="57" t="s">
        <v>68933</v>
      </c>
      <c r="D30479" s="57" t="s">
        <v>68934</v>
      </c>
    </row>
    <row r="30480" spans="1:4">
      <c r="A30480" s="57" t="s">
        <v>68908</v>
      </c>
      <c r="B30480" s="57"/>
      <c r="C30480" s="57" t="s">
        <v>68935</v>
      </c>
      <c r="D30480" s="57" t="s">
        <v>68936</v>
      </c>
    </row>
    <row r="30481" spans="1:4">
      <c r="A30481" s="57" t="s">
        <v>68908</v>
      </c>
      <c r="B30481" s="57"/>
      <c r="C30481" s="57" t="s">
        <v>68937</v>
      </c>
      <c r="D30481" s="57" t="s">
        <v>68938</v>
      </c>
    </row>
    <row r="30482" spans="1:4">
      <c r="A30482" s="57" t="s">
        <v>68908</v>
      </c>
      <c r="B30482" s="57"/>
      <c r="C30482" s="57" t="s">
        <v>68939</v>
      </c>
      <c r="D30482" s="57" t="s">
        <v>68940</v>
      </c>
    </row>
    <row r="30483" spans="1:4">
      <c r="A30483" s="57" t="s">
        <v>68908</v>
      </c>
      <c r="B30483" s="57"/>
      <c r="C30483" s="57" t="s">
        <v>68941</v>
      </c>
      <c r="D30483" s="57" t="s">
        <v>68942</v>
      </c>
    </row>
    <row r="30484" spans="1:4">
      <c r="A30484" s="57" t="s">
        <v>68908</v>
      </c>
      <c r="B30484" s="57"/>
      <c r="C30484" s="57" t="s">
        <v>68943</v>
      </c>
      <c r="D30484" s="57" t="s">
        <v>68944</v>
      </c>
    </row>
    <row r="30485" spans="1:4">
      <c r="A30485" s="57" t="s">
        <v>68908</v>
      </c>
      <c r="B30485" s="57"/>
      <c r="C30485" s="57" t="s">
        <v>68945</v>
      </c>
      <c r="D30485" s="57" t="s">
        <v>68946</v>
      </c>
    </row>
    <row r="30486" spans="1:4">
      <c r="A30486" s="57" t="s">
        <v>68908</v>
      </c>
      <c r="B30486" s="57"/>
      <c r="C30486" s="57" t="s">
        <v>68947</v>
      </c>
      <c r="D30486" s="57" t="s">
        <v>68948</v>
      </c>
    </row>
    <row r="30487" spans="1:4">
      <c r="A30487" s="57" t="s">
        <v>68908</v>
      </c>
      <c r="B30487" s="57"/>
      <c r="C30487" s="57" t="s">
        <v>68949</v>
      </c>
      <c r="D30487" s="57" t="s">
        <v>68950</v>
      </c>
    </row>
    <row r="30488" spans="1:4">
      <c r="A30488" s="57" t="s">
        <v>68908</v>
      </c>
      <c r="B30488" s="57"/>
      <c r="C30488" s="57" t="s">
        <v>68951</v>
      </c>
      <c r="D30488" s="57" t="s">
        <v>68952</v>
      </c>
    </row>
    <row r="30489" spans="1:4">
      <c r="A30489" s="57" t="s">
        <v>68908</v>
      </c>
      <c r="B30489" s="57"/>
      <c r="C30489" s="57" t="s">
        <v>68953</v>
      </c>
      <c r="D30489" s="57" t="s">
        <v>68954</v>
      </c>
    </row>
    <row r="30490" spans="1:4">
      <c r="A30490" s="57" t="s">
        <v>68908</v>
      </c>
      <c r="B30490" s="57"/>
      <c r="C30490" s="57" t="s">
        <v>68955</v>
      </c>
      <c r="D30490" s="57" t="s">
        <v>68956</v>
      </c>
    </row>
    <row r="30491" spans="1:4">
      <c r="A30491" s="57" t="s">
        <v>68908</v>
      </c>
      <c r="B30491" s="57"/>
      <c r="C30491" s="57" t="s">
        <v>68957</v>
      </c>
      <c r="D30491" s="57" t="s">
        <v>68958</v>
      </c>
    </row>
    <row r="30492" spans="1:4">
      <c r="A30492" s="57" t="s">
        <v>68908</v>
      </c>
      <c r="B30492" s="57"/>
      <c r="C30492" s="57" t="s">
        <v>68959</v>
      </c>
      <c r="D30492" s="57" t="s">
        <v>68960</v>
      </c>
    </row>
    <row r="30493" spans="1:4">
      <c r="A30493" s="57" t="s">
        <v>68908</v>
      </c>
      <c r="B30493" s="57"/>
      <c r="C30493" s="57" t="s">
        <v>68961</v>
      </c>
      <c r="D30493" s="57" t="s">
        <v>68962</v>
      </c>
    </row>
    <row r="30494" spans="1:4">
      <c r="A30494" s="57" t="s">
        <v>68908</v>
      </c>
      <c r="B30494" s="57"/>
      <c r="C30494" s="57" t="s">
        <v>68963</v>
      </c>
      <c r="D30494" s="57" t="s">
        <v>68964</v>
      </c>
    </row>
    <row r="30495" spans="1:4">
      <c r="A30495" s="57" t="s">
        <v>68908</v>
      </c>
      <c r="B30495" s="57"/>
      <c r="C30495" s="57" t="s">
        <v>68965</v>
      </c>
      <c r="D30495" s="57" t="s">
        <v>68966</v>
      </c>
    </row>
    <row r="30496" spans="1:4">
      <c r="A30496" s="57" t="s">
        <v>68908</v>
      </c>
      <c r="B30496" s="57"/>
      <c r="C30496" s="57" t="s">
        <v>68967</v>
      </c>
      <c r="D30496" s="57" t="s">
        <v>68968</v>
      </c>
    </row>
    <row r="30497" spans="1:4">
      <c r="A30497" s="57" t="s">
        <v>68908</v>
      </c>
      <c r="B30497" s="57"/>
      <c r="C30497" s="57" t="s">
        <v>68969</v>
      </c>
      <c r="D30497" s="57" t="s">
        <v>68970</v>
      </c>
    </row>
    <row r="30498" spans="1:4">
      <c r="A30498" s="57" t="s">
        <v>68908</v>
      </c>
      <c r="B30498" s="57"/>
      <c r="C30498" s="57" t="s">
        <v>68971</v>
      </c>
      <c r="D30498" s="57" t="s">
        <v>68972</v>
      </c>
    </row>
    <row r="30499" spans="1:4">
      <c r="A30499" s="57" t="s">
        <v>68908</v>
      </c>
      <c r="B30499" s="57"/>
      <c r="C30499" s="57" t="s">
        <v>68973</v>
      </c>
      <c r="D30499" s="57" t="s">
        <v>68974</v>
      </c>
    </row>
    <row r="30500" spans="1:4">
      <c r="A30500" s="57" t="s">
        <v>68908</v>
      </c>
      <c r="B30500" s="57"/>
      <c r="C30500" s="57" t="s">
        <v>68975</v>
      </c>
      <c r="D30500" s="57" t="s">
        <v>68976</v>
      </c>
    </row>
    <row r="30501" spans="1:4">
      <c r="A30501" s="57" t="s">
        <v>68908</v>
      </c>
      <c r="B30501" s="57"/>
      <c r="C30501" s="57" t="s">
        <v>68977</v>
      </c>
      <c r="D30501" s="57" t="s">
        <v>68978</v>
      </c>
    </row>
    <row r="30502" spans="1:4">
      <c r="A30502" s="57" t="s">
        <v>68908</v>
      </c>
      <c r="B30502" s="57"/>
      <c r="C30502" s="57" t="s">
        <v>68979</v>
      </c>
      <c r="D30502" s="57" t="s">
        <v>68980</v>
      </c>
    </row>
    <row r="30503" spans="1:4">
      <c r="A30503" s="57" t="s">
        <v>68908</v>
      </c>
      <c r="B30503" s="57"/>
      <c r="C30503" s="57" t="s">
        <v>68981</v>
      </c>
      <c r="D30503" s="57" t="s">
        <v>68982</v>
      </c>
    </row>
    <row r="30504" spans="1:4">
      <c r="A30504" s="57" t="s">
        <v>68908</v>
      </c>
      <c r="B30504" s="57"/>
      <c r="C30504" s="57" t="s">
        <v>68983</v>
      </c>
      <c r="D30504" s="57" t="s">
        <v>68984</v>
      </c>
    </row>
    <row r="30505" spans="1:4">
      <c r="A30505" s="57" t="s">
        <v>68908</v>
      </c>
      <c r="B30505" s="57"/>
      <c r="C30505" s="57" t="s">
        <v>68985</v>
      </c>
      <c r="D30505" s="57" t="s">
        <v>68986</v>
      </c>
    </row>
    <row r="30506" spans="1:4">
      <c r="A30506" s="57" t="s">
        <v>68908</v>
      </c>
      <c r="B30506" s="57"/>
      <c r="C30506" s="57" t="s">
        <v>68987</v>
      </c>
      <c r="D30506" s="57" t="s">
        <v>68988</v>
      </c>
    </row>
    <row r="30507" spans="1:4">
      <c r="A30507" s="57" t="s">
        <v>68908</v>
      </c>
      <c r="B30507" s="57"/>
      <c r="C30507" s="57" t="s">
        <v>68989</v>
      </c>
      <c r="D30507" s="57" t="s">
        <v>68990</v>
      </c>
    </row>
    <row r="30508" spans="1:4">
      <c r="A30508" s="57" t="s">
        <v>68908</v>
      </c>
      <c r="B30508" s="57"/>
      <c r="C30508" s="57" t="s">
        <v>68991</v>
      </c>
      <c r="D30508" s="57" t="s">
        <v>68992</v>
      </c>
    </row>
    <row r="30509" spans="1:4">
      <c r="A30509" s="57" t="s">
        <v>68908</v>
      </c>
      <c r="B30509" s="57"/>
      <c r="C30509" s="57" t="s">
        <v>68993</v>
      </c>
      <c r="D30509" s="57" t="s">
        <v>68994</v>
      </c>
    </row>
    <row r="30510" spans="1:4">
      <c r="A30510" s="57" t="s">
        <v>68908</v>
      </c>
      <c r="B30510" s="57"/>
      <c r="C30510" s="57" t="s">
        <v>68995</v>
      </c>
      <c r="D30510" s="57" t="s">
        <v>68996</v>
      </c>
    </row>
    <row r="30511" spans="1:4">
      <c r="A30511" s="57" t="s">
        <v>68908</v>
      </c>
      <c r="B30511" s="57"/>
      <c r="C30511" s="57" t="s">
        <v>68997</v>
      </c>
      <c r="D30511" s="57" t="s">
        <v>68998</v>
      </c>
    </row>
    <row r="30512" spans="1:4">
      <c r="A30512" s="57" t="s">
        <v>68908</v>
      </c>
      <c r="B30512" s="57"/>
      <c r="C30512" s="57" t="s">
        <v>68999</v>
      </c>
      <c r="D30512" s="57" t="s">
        <v>69000</v>
      </c>
    </row>
    <row r="30513" spans="1:4">
      <c r="A30513" s="57" t="s">
        <v>68908</v>
      </c>
      <c r="B30513" s="57"/>
      <c r="C30513" s="57" t="s">
        <v>69001</v>
      </c>
      <c r="D30513" s="57" t="s">
        <v>69002</v>
      </c>
    </row>
    <row r="30514" spans="1:4">
      <c r="A30514" s="57" t="s">
        <v>68908</v>
      </c>
      <c r="B30514" s="57"/>
      <c r="C30514" s="57" t="s">
        <v>69003</v>
      </c>
      <c r="D30514" s="57" t="s">
        <v>69004</v>
      </c>
    </row>
    <row r="30515" spans="1:4">
      <c r="A30515" s="57" t="s">
        <v>68908</v>
      </c>
      <c r="B30515" s="57"/>
      <c r="C30515" s="57" t="s">
        <v>69005</v>
      </c>
      <c r="D30515" s="57" t="s">
        <v>39961</v>
      </c>
    </row>
    <row r="30516" spans="1:4">
      <c r="A30516" s="57" t="s">
        <v>68908</v>
      </c>
      <c r="B30516" s="57"/>
      <c r="C30516" s="57" t="s">
        <v>69006</v>
      </c>
      <c r="D30516" s="57" t="s">
        <v>69007</v>
      </c>
    </row>
    <row r="30517" spans="1:4">
      <c r="A30517" s="57" t="s">
        <v>68908</v>
      </c>
      <c r="B30517" s="57"/>
      <c r="C30517" s="57" t="s">
        <v>69008</v>
      </c>
      <c r="D30517" s="57" t="s">
        <v>69009</v>
      </c>
    </row>
    <row r="30518" spans="1:4">
      <c r="A30518" s="57" t="s">
        <v>68908</v>
      </c>
      <c r="B30518" s="57"/>
      <c r="C30518" s="57" t="s">
        <v>69010</v>
      </c>
      <c r="D30518" s="57" t="s">
        <v>69011</v>
      </c>
    </row>
    <row r="30519" spans="1:4">
      <c r="A30519" s="57" t="s">
        <v>68908</v>
      </c>
      <c r="B30519" s="57"/>
      <c r="C30519" s="57" t="s">
        <v>69012</v>
      </c>
      <c r="D30519" s="57" t="s">
        <v>69013</v>
      </c>
    </row>
    <row r="30520" spans="1:4">
      <c r="A30520" s="57" t="s">
        <v>68908</v>
      </c>
      <c r="B30520" s="57"/>
      <c r="C30520" s="57" t="s">
        <v>69014</v>
      </c>
      <c r="D30520" s="57" t="s">
        <v>69015</v>
      </c>
    </row>
    <row r="30521" spans="1:4">
      <c r="A30521" s="57" t="s">
        <v>68908</v>
      </c>
      <c r="B30521" s="57"/>
      <c r="C30521" s="57" t="s">
        <v>69016</v>
      </c>
      <c r="D30521" s="57" t="s">
        <v>69017</v>
      </c>
    </row>
    <row r="30522" spans="1:4">
      <c r="A30522" s="57" t="s">
        <v>68908</v>
      </c>
      <c r="B30522" s="57"/>
      <c r="C30522" s="57" t="s">
        <v>76349</v>
      </c>
      <c r="D30522" s="57" t="s">
        <v>76350</v>
      </c>
    </row>
    <row r="30523" spans="1:4">
      <c r="A30523" s="57" t="s">
        <v>68908</v>
      </c>
      <c r="B30523" s="57"/>
      <c r="C30523" s="57" t="s">
        <v>77051</v>
      </c>
      <c r="D30523" s="57" t="s">
        <v>77052</v>
      </c>
    </row>
    <row r="30524" spans="1:4">
      <c r="A30524" s="57" t="s">
        <v>68908</v>
      </c>
      <c r="B30524" s="57"/>
      <c r="C30524" s="57" t="s">
        <v>77803</v>
      </c>
      <c r="D30524" s="57" t="s">
        <v>77804</v>
      </c>
    </row>
    <row r="30525" spans="1:4">
      <c r="A30525" s="57" t="s">
        <v>77053</v>
      </c>
      <c r="B30525" s="57" t="s">
        <v>12940</v>
      </c>
      <c r="C30525" s="57" t="s">
        <v>77054</v>
      </c>
      <c r="D30525" s="57" t="s">
        <v>77055</v>
      </c>
    </row>
    <row r="30526" spans="1:4">
      <c r="A30526" s="57" t="s">
        <v>69018</v>
      </c>
      <c r="B30526" s="57" t="s">
        <v>12940</v>
      </c>
      <c r="C30526" s="57" t="s">
        <v>69019</v>
      </c>
      <c r="D30526" s="57" t="s">
        <v>69020</v>
      </c>
    </row>
    <row r="30527" spans="1:4">
      <c r="A30527" s="57" t="s">
        <v>69021</v>
      </c>
      <c r="B30527" s="57" t="s">
        <v>12940</v>
      </c>
      <c r="C30527" s="57" t="s">
        <v>69022</v>
      </c>
      <c r="D30527" s="57" t="s">
        <v>69023</v>
      </c>
    </row>
    <row r="30528" spans="1:4">
      <c r="A30528" s="57" t="s">
        <v>69024</v>
      </c>
      <c r="B30528" s="57" t="s">
        <v>12940</v>
      </c>
      <c r="C30528" s="57" t="s">
        <v>69025</v>
      </c>
      <c r="D30528" s="57" t="s">
        <v>69026</v>
      </c>
    </row>
    <row r="30529" spans="1:4">
      <c r="A30529" s="57" t="s">
        <v>8087</v>
      </c>
      <c r="B30529" s="57" t="s">
        <v>1166</v>
      </c>
      <c r="C30529" s="57" t="s">
        <v>2932</v>
      </c>
      <c r="D30529" s="57" t="s">
        <v>2933</v>
      </c>
    </row>
    <row r="30530" spans="1:4">
      <c r="A30530" s="57" t="s">
        <v>8087</v>
      </c>
      <c r="B30530" s="57" t="s">
        <v>1166</v>
      </c>
      <c r="C30530" s="57" t="s">
        <v>3014</v>
      </c>
      <c r="D30530" s="57" t="s">
        <v>3015</v>
      </c>
    </row>
    <row r="30531" spans="1:4">
      <c r="A30531" s="57" t="s">
        <v>8087</v>
      </c>
      <c r="B30531" s="57" t="s">
        <v>1166</v>
      </c>
      <c r="C30531" s="57" t="s">
        <v>3159</v>
      </c>
      <c r="D30531" s="57" t="s">
        <v>3160</v>
      </c>
    </row>
    <row r="30532" spans="1:4">
      <c r="A30532" s="57" t="s">
        <v>8087</v>
      </c>
      <c r="B30532" s="57" t="s">
        <v>1166</v>
      </c>
      <c r="C30532" s="57" t="s">
        <v>3268</v>
      </c>
      <c r="D30532" s="57" t="s">
        <v>3269</v>
      </c>
    </row>
    <row r="30533" spans="1:4">
      <c r="A30533" s="57" t="s">
        <v>8087</v>
      </c>
      <c r="B30533" s="57" t="s">
        <v>1166</v>
      </c>
      <c r="C30533" s="57" t="s">
        <v>3270</v>
      </c>
      <c r="D30533" s="57" t="s">
        <v>3271</v>
      </c>
    </row>
    <row r="30534" spans="1:4">
      <c r="A30534" s="57" t="s">
        <v>8087</v>
      </c>
      <c r="B30534" s="57" t="s">
        <v>1166</v>
      </c>
      <c r="C30534" s="57" t="s">
        <v>3272</v>
      </c>
      <c r="D30534" s="57" t="s">
        <v>3273</v>
      </c>
    </row>
    <row r="30535" spans="1:4">
      <c r="A30535" s="57" t="s">
        <v>8087</v>
      </c>
      <c r="B30535" s="57" t="s">
        <v>1166</v>
      </c>
      <c r="C30535" s="57" t="s">
        <v>3389</v>
      </c>
      <c r="D30535" s="57" t="s">
        <v>3390</v>
      </c>
    </row>
    <row r="30536" spans="1:4">
      <c r="A30536" s="57" t="s">
        <v>8087</v>
      </c>
      <c r="B30536" s="57" t="s">
        <v>1166</v>
      </c>
      <c r="C30536" s="57" t="s">
        <v>3486</v>
      </c>
      <c r="D30536" s="57" t="s">
        <v>3487</v>
      </c>
    </row>
    <row r="30537" spans="1:4">
      <c r="A30537" s="57" t="s">
        <v>8087</v>
      </c>
      <c r="B30537" s="57" t="s">
        <v>1166</v>
      </c>
      <c r="C30537" s="57" t="s">
        <v>3624</v>
      </c>
      <c r="D30537" s="57" t="s">
        <v>3625</v>
      </c>
    </row>
    <row r="30538" spans="1:4">
      <c r="A30538" s="57" t="s">
        <v>8087</v>
      </c>
      <c r="B30538" s="57" t="s">
        <v>1166</v>
      </c>
      <c r="C30538" s="57" t="s">
        <v>3969</v>
      </c>
      <c r="D30538" s="57" t="s">
        <v>3970</v>
      </c>
    </row>
    <row r="30539" spans="1:4">
      <c r="A30539" s="57" t="s">
        <v>8087</v>
      </c>
      <c r="B30539" s="57" t="s">
        <v>1166</v>
      </c>
      <c r="C30539" s="57" t="s">
        <v>4121</v>
      </c>
      <c r="D30539" s="57" t="s">
        <v>4122</v>
      </c>
    </row>
    <row r="30540" spans="1:4">
      <c r="A30540" s="57" t="s">
        <v>8087</v>
      </c>
      <c r="B30540" s="57" t="s">
        <v>1166</v>
      </c>
      <c r="C30540" s="57" t="s">
        <v>4259</v>
      </c>
      <c r="D30540" s="57" t="s">
        <v>4260</v>
      </c>
    </row>
    <row r="30541" spans="1:4">
      <c r="A30541" s="57" t="s">
        <v>8087</v>
      </c>
      <c r="B30541" s="57" t="s">
        <v>1166</v>
      </c>
      <c r="C30541" s="57" t="s">
        <v>4491</v>
      </c>
      <c r="D30541" s="57" t="s">
        <v>4492</v>
      </c>
    </row>
    <row r="30542" spans="1:4">
      <c r="A30542" s="57" t="s">
        <v>8087</v>
      </c>
      <c r="B30542" s="57" t="s">
        <v>1166</v>
      </c>
      <c r="C30542" s="57" t="s">
        <v>4632</v>
      </c>
      <c r="D30542" s="57" t="s">
        <v>4633</v>
      </c>
    </row>
    <row r="30543" spans="1:4">
      <c r="A30543" s="57" t="s">
        <v>8087</v>
      </c>
      <c r="B30543" s="57" t="s">
        <v>1166</v>
      </c>
      <c r="C30543" s="57" t="s">
        <v>4634</v>
      </c>
      <c r="D30543" s="57" t="s">
        <v>4635</v>
      </c>
    </row>
    <row r="30544" spans="1:4">
      <c r="A30544" s="57" t="s">
        <v>8087</v>
      </c>
      <c r="B30544" s="57" t="s">
        <v>1166</v>
      </c>
      <c r="C30544" s="57" t="s">
        <v>4891</v>
      </c>
      <c r="D30544" s="57" t="s">
        <v>4892</v>
      </c>
    </row>
    <row r="30545" spans="1:4">
      <c r="A30545" s="57" t="s">
        <v>8087</v>
      </c>
      <c r="B30545" s="57" t="s">
        <v>1166</v>
      </c>
      <c r="C30545" s="57" t="s">
        <v>4908</v>
      </c>
      <c r="D30545" s="57" t="s">
        <v>4909</v>
      </c>
    </row>
    <row r="30546" spans="1:4">
      <c r="A30546" s="57" t="s">
        <v>8087</v>
      </c>
      <c r="B30546" s="57" t="s">
        <v>1166</v>
      </c>
      <c r="C30546" s="57" t="s">
        <v>5090</v>
      </c>
      <c r="D30546" s="57" t="s">
        <v>5091</v>
      </c>
    </row>
    <row r="30547" spans="1:4">
      <c r="A30547" s="57" t="s">
        <v>8087</v>
      </c>
      <c r="B30547" s="57" t="s">
        <v>1166</v>
      </c>
      <c r="C30547" s="57" t="s">
        <v>14016</v>
      </c>
      <c r="D30547" s="57" t="s">
        <v>14017</v>
      </c>
    </row>
    <row r="30548" spans="1:4">
      <c r="A30548" s="57" t="s">
        <v>69027</v>
      </c>
      <c r="B30548" s="57" t="s">
        <v>12940</v>
      </c>
      <c r="C30548" s="57" t="s">
        <v>69028</v>
      </c>
      <c r="D30548" s="57" t="s">
        <v>69029</v>
      </c>
    </row>
    <row r="30549" spans="1:4">
      <c r="A30549" s="57" t="s">
        <v>69030</v>
      </c>
      <c r="B30549" s="57" t="s">
        <v>12940</v>
      </c>
      <c r="C30549" s="57" t="s">
        <v>69031</v>
      </c>
      <c r="D30549" s="57" t="s">
        <v>69032</v>
      </c>
    </row>
    <row r="30550" spans="1:4">
      <c r="A30550" s="57" t="s">
        <v>69033</v>
      </c>
      <c r="B30550" s="57" t="s">
        <v>12940</v>
      </c>
      <c r="C30550" s="57" t="s">
        <v>69034</v>
      </c>
      <c r="D30550" s="57" t="s">
        <v>69035</v>
      </c>
    </row>
    <row r="30551" spans="1:4">
      <c r="A30551" s="57" t="s">
        <v>69033</v>
      </c>
      <c r="B30551" s="57"/>
      <c r="C30551" s="57" t="s">
        <v>69036</v>
      </c>
      <c r="D30551" s="57" t="s">
        <v>69037</v>
      </c>
    </row>
    <row r="30552" spans="1:4">
      <c r="A30552" s="57" t="s">
        <v>69033</v>
      </c>
      <c r="B30552" s="57"/>
      <c r="C30552" s="57" t="s">
        <v>69038</v>
      </c>
      <c r="D30552" s="57" t="s">
        <v>69039</v>
      </c>
    </row>
    <row r="30553" spans="1:4">
      <c r="A30553" s="57" t="s">
        <v>69040</v>
      </c>
      <c r="B30553" s="57" t="s">
        <v>12940</v>
      </c>
      <c r="C30553" s="57" t="s">
        <v>69041</v>
      </c>
      <c r="D30553" s="57" t="s">
        <v>69042</v>
      </c>
    </row>
    <row r="30554" spans="1:4">
      <c r="A30554" s="57" t="s">
        <v>69040</v>
      </c>
      <c r="B30554" s="57"/>
      <c r="C30554" s="57" t="s">
        <v>69043</v>
      </c>
      <c r="D30554" s="57" t="s">
        <v>69044</v>
      </c>
    </row>
    <row r="30555" spans="1:4">
      <c r="A30555" s="57" t="s">
        <v>69040</v>
      </c>
      <c r="B30555" s="57"/>
      <c r="C30555" s="57" t="s">
        <v>69045</v>
      </c>
      <c r="D30555" s="57" t="s">
        <v>69046</v>
      </c>
    </row>
    <row r="30556" spans="1:4">
      <c r="A30556" s="57" t="s">
        <v>69047</v>
      </c>
      <c r="B30556" s="57" t="s">
        <v>12940</v>
      </c>
      <c r="C30556" s="57" t="s">
        <v>69048</v>
      </c>
      <c r="D30556" s="57" t="s">
        <v>69049</v>
      </c>
    </row>
    <row r="30557" spans="1:4">
      <c r="A30557" s="57" t="s">
        <v>69050</v>
      </c>
      <c r="B30557" s="57" t="s">
        <v>12940</v>
      </c>
      <c r="C30557" s="57" t="s">
        <v>69051</v>
      </c>
      <c r="D30557" s="57" t="s">
        <v>69052</v>
      </c>
    </row>
    <row r="30558" spans="1:4">
      <c r="A30558" s="57" t="s">
        <v>8088</v>
      </c>
      <c r="B30558" s="57" t="s">
        <v>1171</v>
      </c>
      <c r="C30558" s="57" t="s">
        <v>4276</v>
      </c>
      <c r="D30558" s="57" t="s">
        <v>4275</v>
      </c>
    </row>
    <row r="30559" spans="1:4">
      <c r="A30559" s="57" t="s">
        <v>8088</v>
      </c>
      <c r="B30559" s="57" t="s">
        <v>1171</v>
      </c>
      <c r="C30559" s="57" t="s">
        <v>4277</v>
      </c>
      <c r="D30559" s="57" t="s">
        <v>4275</v>
      </c>
    </row>
    <row r="30560" spans="1:4">
      <c r="A30560" s="57" t="s">
        <v>69053</v>
      </c>
      <c r="B30560" s="57" t="s">
        <v>12940</v>
      </c>
      <c r="C30560" s="57" t="s">
        <v>69054</v>
      </c>
      <c r="D30560" s="57" t="s">
        <v>69055</v>
      </c>
    </row>
    <row r="30561" spans="1:4">
      <c r="A30561" s="57" t="s">
        <v>69053</v>
      </c>
      <c r="B30561" s="57"/>
      <c r="C30561" s="57" t="s">
        <v>69056</v>
      </c>
      <c r="D30561" s="57" t="s">
        <v>19034</v>
      </c>
    </row>
    <row r="30562" spans="1:4">
      <c r="A30562" s="57" t="s">
        <v>69057</v>
      </c>
      <c r="B30562" s="57" t="s">
        <v>12940</v>
      </c>
      <c r="C30562" s="57" t="s">
        <v>69058</v>
      </c>
      <c r="D30562" s="57" t="s">
        <v>69059</v>
      </c>
    </row>
    <row r="30563" spans="1:4">
      <c r="A30563" s="57" t="s">
        <v>69060</v>
      </c>
      <c r="B30563" s="57" t="s">
        <v>12940</v>
      </c>
      <c r="C30563" s="57" t="s">
        <v>69061</v>
      </c>
      <c r="D30563" s="57" t="s">
        <v>69062</v>
      </c>
    </row>
    <row r="30564" spans="1:4">
      <c r="A30564" s="57" t="s">
        <v>69063</v>
      </c>
      <c r="B30564" s="57" t="s">
        <v>12940</v>
      </c>
      <c r="C30564" s="57" t="s">
        <v>69064</v>
      </c>
      <c r="D30564" s="57" t="s">
        <v>69065</v>
      </c>
    </row>
    <row r="30565" spans="1:4">
      <c r="A30565" s="57" t="s">
        <v>69063</v>
      </c>
      <c r="B30565" s="57"/>
      <c r="C30565" s="57" t="s">
        <v>69066</v>
      </c>
      <c r="D30565" s="57" t="s">
        <v>69067</v>
      </c>
    </row>
    <row r="30566" spans="1:4">
      <c r="A30566" s="57" t="s">
        <v>69063</v>
      </c>
      <c r="B30566" s="57"/>
      <c r="C30566" s="57" t="s">
        <v>69068</v>
      </c>
      <c r="D30566" s="57" t="s">
        <v>69069</v>
      </c>
    </row>
    <row r="30567" spans="1:4">
      <c r="A30567" s="57" t="s">
        <v>69063</v>
      </c>
      <c r="B30567" s="57"/>
      <c r="C30567" s="57" t="s">
        <v>69070</v>
      </c>
      <c r="D30567" s="57" t="s">
        <v>69071</v>
      </c>
    </row>
    <row r="30568" spans="1:4">
      <c r="A30568" s="57" t="s">
        <v>69063</v>
      </c>
      <c r="B30568" s="57"/>
      <c r="C30568" s="57" t="s">
        <v>69072</v>
      </c>
      <c r="D30568" s="57" t="s">
        <v>69073</v>
      </c>
    </row>
    <row r="30569" spans="1:4">
      <c r="A30569" s="57" t="s">
        <v>69063</v>
      </c>
      <c r="B30569" s="57"/>
      <c r="C30569" s="57" t="s">
        <v>76351</v>
      </c>
      <c r="D30569" s="57" t="s">
        <v>76352</v>
      </c>
    </row>
    <row r="30570" spans="1:4">
      <c r="A30570" s="57" t="s">
        <v>69074</v>
      </c>
      <c r="B30570" s="57" t="s">
        <v>12940</v>
      </c>
      <c r="C30570" s="57" t="s">
        <v>69075</v>
      </c>
      <c r="D30570" s="57" t="s">
        <v>69076</v>
      </c>
    </row>
    <row r="30571" spans="1:4">
      <c r="A30571" s="57" t="s">
        <v>69074</v>
      </c>
      <c r="B30571" s="57"/>
      <c r="C30571" s="57" t="s">
        <v>69077</v>
      </c>
      <c r="D30571" s="57" t="s">
        <v>69078</v>
      </c>
    </row>
    <row r="30572" spans="1:4">
      <c r="A30572" s="57" t="s">
        <v>69074</v>
      </c>
      <c r="B30572" s="57"/>
      <c r="C30572" s="57" t="s">
        <v>69079</v>
      </c>
      <c r="D30572" s="57" t="s">
        <v>69080</v>
      </c>
    </row>
    <row r="30573" spans="1:4">
      <c r="A30573" s="57" t="s">
        <v>69081</v>
      </c>
      <c r="B30573" s="57" t="s">
        <v>12940</v>
      </c>
      <c r="C30573" s="57" t="s">
        <v>69082</v>
      </c>
      <c r="D30573" s="57" t="s">
        <v>69083</v>
      </c>
    </row>
    <row r="30574" spans="1:4">
      <c r="A30574" s="57" t="s">
        <v>69081</v>
      </c>
      <c r="B30574" s="57"/>
      <c r="C30574" s="57" t="s">
        <v>69084</v>
      </c>
      <c r="D30574" s="57" t="s">
        <v>69085</v>
      </c>
    </row>
    <row r="30575" spans="1:4">
      <c r="A30575" s="57" t="s">
        <v>14018</v>
      </c>
      <c r="B30575" s="57" t="s">
        <v>10832</v>
      </c>
      <c r="C30575" s="57" t="s">
        <v>14019</v>
      </c>
      <c r="D30575" s="57" t="s">
        <v>14020</v>
      </c>
    </row>
    <row r="30576" spans="1:4">
      <c r="A30576" s="57" t="s">
        <v>14018</v>
      </c>
      <c r="B30576" s="57" t="s">
        <v>10832</v>
      </c>
      <c r="C30576" s="57" t="s">
        <v>14021</v>
      </c>
      <c r="D30576" s="57" t="s">
        <v>14022</v>
      </c>
    </row>
    <row r="30577" spans="1:4">
      <c r="A30577" s="57" t="s">
        <v>14018</v>
      </c>
      <c r="B30577" s="57" t="s">
        <v>10832</v>
      </c>
      <c r="C30577" s="57" t="s">
        <v>15945</v>
      </c>
      <c r="D30577" s="57" t="s">
        <v>15946</v>
      </c>
    </row>
    <row r="30578" spans="1:4">
      <c r="A30578" s="57" t="s">
        <v>14018</v>
      </c>
      <c r="B30578" s="57" t="s">
        <v>10832</v>
      </c>
      <c r="C30578" s="57" t="s">
        <v>15947</v>
      </c>
      <c r="D30578" s="57" t="s">
        <v>15948</v>
      </c>
    </row>
    <row r="30579" spans="1:4">
      <c r="A30579" s="57" t="s">
        <v>8089</v>
      </c>
      <c r="B30579" s="57" t="s">
        <v>2349</v>
      </c>
      <c r="C30579" s="57" t="s">
        <v>3251</v>
      </c>
      <c r="D30579" s="57" t="s">
        <v>3252</v>
      </c>
    </row>
    <row r="30580" spans="1:4">
      <c r="A30580" s="57" t="s">
        <v>8089</v>
      </c>
      <c r="B30580" s="57" t="s">
        <v>2349</v>
      </c>
      <c r="C30580" s="57" t="s">
        <v>3672</v>
      </c>
      <c r="D30580" s="57" t="s">
        <v>3673</v>
      </c>
    </row>
    <row r="30581" spans="1:4">
      <c r="A30581" s="57" t="s">
        <v>8089</v>
      </c>
      <c r="B30581" s="57" t="s">
        <v>2349</v>
      </c>
      <c r="C30581" s="57" t="s">
        <v>3804</v>
      </c>
      <c r="D30581" s="57" t="s">
        <v>3805</v>
      </c>
    </row>
    <row r="30582" spans="1:4">
      <c r="A30582" s="57" t="s">
        <v>8089</v>
      </c>
      <c r="B30582" s="57" t="s">
        <v>2349</v>
      </c>
      <c r="C30582" s="57" t="s">
        <v>4341</v>
      </c>
      <c r="D30582" s="57" t="s">
        <v>4342</v>
      </c>
    </row>
    <row r="30583" spans="1:4">
      <c r="A30583" s="57" t="s">
        <v>8089</v>
      </c>
      <c r="B30583" s="57" t="s">
        <v>2349</v>
      </c>
      <c r="C30583" s="57" t="s">
        <v>5053</v>
      </c>
      <c r="D30583" s="57" t="s">
        <v>5054</v>
      </c>
    </row>
    <row r="30584" spans="1:4">
      <c r="A30584" s="57" t="s">
        <v>8089</v>
      </c>
      <c r="B30584" s="57" t="s">
        <v>2349</v>
      </c>
      <c r="C30584" s="57" t="s">
        <v>5385</v>
      </c>
      <c r="D30584" s="57" t="s">
        <v>5386</v>
      </c>
    </row>
    <row r="30585" spans="1:4">
      <c r="A30585" s="57" t="s">
        <v>8089</v>
      </c>
      <c r="B30585" s="57" t="s">
        <v>2349</v>
      </c>
      <c r="C30585" s="57" t="s">
        <v>5905</v>
      </c>
      <c r="D30585" s="57" t="s">
        <v>5906</v>
      </c>
    </row>
    <row r="30586" spans="1:4">
      <c r="A30586" s="57" t="s">
        <v>8089</v>
      </c>
      <c r="B30586" s="57" t="s">
        <v>2349</v>
      </c>
      <c r="C30586" s="57" t="s">
        <v>6066</v>
      </c>
      <c r="D30586" s="57" t="s">
        <v>6067</v>
      </c>
    </row>
    <row r="30587" spans="1:4">
      <c r="A30587" s="57" t="s">
        <v>8089</v>
      </c>
      <c r="B30587" s="57" t="s">
        <v>2349</v>
      </c>
      <c r="C30587" s="57" t="s">
        <v>6409</v>
      </c>
      <c r="D30587" s="57" t="s">
        <v>6410</v>
      </c>
    </row>
    <row r="30588" spans="1:4">
      <c r="A30588" s="57" t="s">
        <v>8089</v>
      </c>
      <c r="B30588" s="57" t="s">
        <v>2349</v>
      </c>
      <c r="C30588" s="57" t="s">
        <v>8341</v>
      </c>
      <c r="D30588" s="57" t="s">
        <v>8342</v>
      </c>
    </row>
    <row r="30589" spans="1:4">
      <c r="A30589" s="57" t="s">
        <v>8089</v>
      </c>
      <c r="B30589" s="57" t="s">
        <v>2349</v>
      </c>
      <c r="C30589" s="57" t="s">
        <v>8539</v>
      </c>
      <c r="D30589" s="57" t="s">
        <v>8540</v>
      </c>
    </row>
    <row r="30590" spans="1:4">
      <c r="A30590" s="57" t="s">
        <v>8089</v>
      </c>
      <c r="B30590" s="57" t="s">
        <v>2349</v>
      </c>
      <c r="C30590" s="57" t="s">
        <v>9512</v>
      </c>
      <c r="D30590" s="57" t="s">
        <v>9513</v>
      </c>
    </row>
    <row r="30591" spans="1:4">
      <c r="A30591" s="57" t="s">
        <v>69086</v>
      </c>
      <c r="B30591" s="57" t="s">
        <v>12940</v>
      </c>
      <c r="C30591" s="57" t="s">
        <v>69087</v>
      </c>
      <c r="D30591" s="57" t="s">
        <v>69088</v>
      </c>
    </row>
    <row r="30592" spans="1:4">
      <c r="A30592" s="57" t="s">
        <v>10263</v>
      </c>
      <c r="B30592" s="57" t="s">
        <v>1162</v>
      </c>
      <c r="C30592" s="57" t="s">
        <v>10264</v>
      </c>
      <c r="D30592" s="57" t="s">
        <v>10265</v>
      </c>
    </row>
    <row r="30593" spans="1:4">
      <c r="A30593" s="57" t="s">
        <v>10263</v>
      </c>
      <c r="B30593" s="57" t="s">
        <v>1162</v>
      </c>
      <c r="C30593" s="57" t="s">
        <v>10266</v>
      </c>
      <c r="D30593" s="57" t="s">
        <v>10267</v>
      </c>
    </row>
    <row r="30594" spans="1:4">
      <c r="A30594" s="57" t="s">
        <v>8090</v>
      </c>
      <c r="B30594" s="57" t="s">
        <v>1162</v>
      </c>
      <c r="C30594" s="57" t="s">
        <v>3779</v>
      </c>
      <c r="D30594" s="57" t="s">
        <v>3780</v>
      </c>
    </row>
    <row r="30595" spans="1:4">
      <c r="A30595" s="57" t="s">
        <v>8090</v>
      </c>
      <c r="B30595" s="57" t="s">
        <v>1162</v>
      </c>
      <c r="C30595" s="57" t="s">
        <v>3793</v>
      </c>
      <c r="D30595" s="57" t="s">
        <v>3794</v>
      </c>
    </row>
    <row r="30596" spans="1:4">
      <c r="A30596" s="57" t="s">
        <v>8090</v>
      </c>
      <c r="B30596" s="57" t="s">
        <v>1162</v>
      </c>
      <c r="C30596" s="57" t="s">
        <v>4652</v>
      </c>
      <c r="D30596" s="57" t="s">
        <v>4653</v>
      </c>
    </row>
    <row r="30597" spans="1:4">
      <c r="A30597" s="57" t="s">
        <v>8090</v>
      </c>
      <c r="B30597" s="57" t="s">
        <v>1162</v>
      </c>
      <c r="C30597" s="57" t="s">
        <v>5373</v>
      </c>
      <c r="D30597" s="57" t="s">
        <v>5374</v>
      </c>
    </row>
    <row r="30598" spans="1:4">
      <c r="A30598" s="57" t="s">
        <v>8090</v>
      </c>
      <c r="B30598" s="57" t="s">
        <v>1162</v>
      </c>
      <c r="C30598" s="57" t="s">
        <v>5375</v>
      </c>
      <c r="D30598" s="57" t="s">
        <v>5376</v>
      </c>
    </row>
    <row r="30599" spans="1:4">
      <c r="A30599" s="57" t="s">
        <v>8090</v>
      </c>
      <c r="B30599" s="57" t="s">
        <v>1162</v>
      </c>
      <c r="C30599" s="57" t="s">
        <v>6241</v>
      </c>
      <c r="D30599" s="57" t="s">
        <v>6242</v>
      </c>
    </row>
    <row r="30600" spans="1:4">
      <c r="A30600" s="57" t="s">
        <v>8090</v>
      </c>
      <c r="B30600" s="57" t="s">
        <v>1162</v>
      </c>
      <c r="C30600" s="57" t="s">
        <v>6279</v>
      </c>
      <c r="D30600" s="57" t="s">
        <v>6280</v>
      </c>
    </row>
    <row r="30601" spans="1:4">
      <c r="A30601" s="57" t="s">
        <v>8090</v>
      </c>
      <c r="B30601" s="57" t="s">
        <v>1162</v>
      </c>
      <c r="C30601" s="57" t="s">
        <v>6281</v>
      </c>
      <c r="D30601" s="57" t="s">
        <v>6282</v>
      </c>
    </row>
    <row r="30602" spans="1:4">
      <c r="A30602" s="57" t="s">
        <v>8090</v>
      </c>
      <c r="B30602" s="57" t="s">
        <v>1162</v>
      </c>
      <c r="C30602" s="57" t="s">
        <v>8821</v>
      </c>
      <c r="D30602" s="57" t="s">
        <v>8822</v>
      </c>
    </row>
    <row r="30603" spans="1:4">
      <c r="A30603" s="57" t="s">
        <v>8090</v>
      </c>
      <c r="B30603" s="57" t="s">
        <v>1162</v>
      </c>
      <c r="C30603" s="57" t="s">
        <v>14023</v>
      </c>
      <c r="D30603" s="57" t="s">
        <v>14024</v>
      </c>
    </row>
    <row r="30604" spans="1:4">
      <c r="A30604" s="57" t="s">
        <v>8090</v>
      </c>
      <c r="B30604" s="57" t="s">
        <v>1162</v>
      </c>
      <c r="C30604" s="57" t="s">
        <v>14025</v>
      </c>
      <c r="D30604" s="57" t="s">
        <v>14026</v>
      </c>
    </row>
    <row r="30605" spans="1:4">
      <c r="A30605" s="57" t="s">
        <v>8090</v>
      </c>
      <c r="B30605" s="57" t="s">
        <v>1162</v>
      </c>
      <c r="C30605" s="57" t="s">
        <v>14027</v>
      </c>
      <c r="D30605" s="57" t="s">
        <v>14028</v>
      </c>
    </row>
    <row r="30606" spans="1:4">
      <c r="A30606" s="57" t="s">
        <v>8090</v>
      </c>
      <c r="B30606" s="57" t="s">
        <v>1162</v>
      </c>
      <c r="C30606" s="57" t="s">
        <v>15949</v>
      </c>
      <c r="D30606" s="57" t="s">
        <v>15950</v>
      </c>
    </row>
    <row r="30607" spans="1:4">
      <c r="A30607" s="57" t="s">
        <v>69089</v>
      </c>
      <c r="B30607" s="57" t="s">
        <v>12940</v>
      </c>
      <c r="C30607" s="57" t="s">
        <v>69090</v>
      </c>
      <c r="D30607" s="57" t="s">
        <v>69091</v>
      </c>
    </row>
    <row r="30608" spans="1:4">
      <c r="A30608" s="57" t="s">
        <v>8091</v>
      </c>
      <c r="B30608" s="57" t="s">
        <v>945</v>
      </c>
      <c r="C30608" s="57" t="s">
        <v>3505</v>
      </c>
      <c r="D30608" s="57" t="s">
        <v>3506</v>
      </c>
    </row>
    <row r="30609" spans="1:4">
      <c r="A30609" s="57" t="s">
        <v>8091</v>
      </c>
      <c r="B30609" s="57" t="s">
        <v>945</v>
      </c>
      <c r="C30609" s="57" t="s">
        <v>5232</v>
      </c>
      <c r="D30609" s="57" t="s">
        <v>5233</v>
      </c>
    </row>
    <row r="30610" spans="1:4">
      <c r="A30610" s="57" t="s">
        <v>8091</v>
      </c>
      <c r="B30610" s="57" t="s">
        <v>945</v>
      </c>
      <c r="C30610" s="57" t="s">
        <v>5796</v>
      </c>
      <c r="D30610" s="57" t="s">
        <v>5797</v>
      </c>
    </row>
    <row r="30611" spans="1:4">
      <c r="A30611" s="57" t="s">
        <v>8091</v>
      </c>
      <c r="B30611" s="57" t="s">
        <v>945</v>
      </c>
      <c r="C30611" s="57" t="s">
        <v>5921</v>
      </c>
      <c r="D30611" s="57" t="s">
        <v>5922</v>
      </c>
    </row>
    <row r="30612" spans="1:4">
      <c r="A30612" s="57" t="s">
        <v>8091</v>
      </c>
      <c r="B30612" s="57" t="s">
        <v>945</v>
      </c>
      <c r="C30612" s="57" t="s">
        <v>5923</v>
      </c>
      <c r="D30612" s="57" t="s">
        <v>5924</v>
      </c>
    </row>
    <row r="30613" spans="1:4">
      <c r="A30613" s="57" t="s">
        <v>8091</v>
      </c>
      <c r="B30613" s="57" t="s">
        <v>945</v>
      </c>
      <c r="C30613" s="57" t="s">
        <v>5994</v>
      </c>
      <c r="D30613" s="57" t="s">
        <v>5797</v>
      </c>
    </row>
    <row r="30614" spans="1:4">
      <c r="A30614" s="57" t="s">
        <v>8091</v>
      </c>
      <c r="B30614" s="57" t="s">
        <v>945</v>
      </c>
      <c r="C30614" s="57" t="s">
        <v>5995</v>
      </c>
      <c r="D30614" s="57" t="s">
        <v>5797</v>
      </c>
    </row>
    <row r="30615" spans="1:4">
      <c r="A30615" s="57" t="s">
        <v>8091</v>
      </c>
      <c r="B30615" s="57" t="s">
        <v>945</v>
      </c>
      <c r="C30615" s="57" t="s">
        <v>6138</v>
      </c>
      <c r="D30615" s="57" t="s">
        <v>6139</v>
      </c>
    </row>
    <row r="30616" spans="1:4">
      <c r="A30616" s="57" t="s">
        <v>8091</v>
      </c>
      <c r="B30616" s="57" t="s">
        <v>945</v>
      </c>
      <c r="C30616" s="57" t="s">
        <v>6277</v>
      </c>
      <c r="D30616" s="57" t="s">
        <v>6278</v>
      </c>
    </row>
    <row r="30617" spans="1:4">
      <c r="A30617" s="57" t="s">
        <v>8091</v>
      </c>
      <c r="B30617" s="57" t="s">
        <v>945</v>
      </c>
      <c r="C30617" s="57" t="s">
        <v>9514</v>
      </c>
      <c r="D30617" s="57" t="s">
        <v>9515</v>
      </c>
    </row>
    <row r="30618" spans="1:4">
      <c r="A30618" s="57" t="s">
        <v>8091</v>
      </c>
      <c r="B30618" s="57" t="s">
        <v>945</v>
      </c>
      <c r="C30618" s="57" t="s">
        <v>14029</v>
      </c>
      <c r="D30618" s="57" t="s">
        <v>14030</v>
      </c>
    </row>
    <row r="30619" spans="1:4">
      <c r="A30619" s="57" t="s">
        <v>8091</v>
      </c>
      <c r="B30619" s="57" t="s">
        <v>945</v>
      </c>
      <c r="C30619" s="57" t="s">
        <v>14031</v>
      </c>
      <c r="D30619" s="57" t="s">
        <v>14030</v>
      </c>
    </row>
    <row r="30620" spans="1:4">
      <c r="A30620" s="57" t="s">
        <v>8091</v>
      </c>
      <c r="B30620" s="57" t="s">
        <v>945</v>
      </c>
      <c r="C30620" s="57" t="s">
        <v>15951</v>
      </c>
      <c r="D30620" s="57" t="s">
        <v>15952</v>
      </c>
    </row>
    <row r="30621" spans="1:4">
      <c r="A30621" s="57" t="s">
        <v>8091</v>
      </c>
      <c r="B30621" s="57" t="s">
        <v>945</v>
      </c>
      <c r="C30621" s="57" t="s">
        <v>18126</v>
      </c>
      <c r="D30621" s="57" t="s">
        <v>18127</v>
      </c>
    </row>
    <row r="30622" spans="1:4">
      <c r="A30622" s="57" t="s">
        <v>8091</v>
      </c>
      <c r="B30622" s="57" t="s">
        <v>945</v>
      </c>
      <c r="C30622" s="57" t="s">
        <v>76353</v>
      </c>
      <c r="D30622" s="57" t="s">
        <v>76354</v>
      </c>
    </row>
    <row r="30623" spans="1:4">
      <c r="A30623" s="57" t="s">
        <v>69092</v>
      </c>
      <c r="B30623" s="57" t="s">
        <v>12940</v>
      </c>
      <c r="C30623" s="57" t="s">
        <v>69093</v>
      </c>
      <c r="D30623" s="57" t="s">
        <v>69094</v>
      </c>
    </row>
    <row r="30624" spans="1:4">
      <c r="A30624" s="57" t="s">
        <v>69092</v>
      </c>
      <c r="B30624" s="57"/>
      <c r="C30624" s="57" t="s">
        <v>69095</v>
      </c>
      <c r="D30624" s="57" t="s">
        <v>69096</v>
      </c>
    </row>
    <row r="30625" spans="1:4">
      <c r="A30625" s="57" t="s">
        <v>69092</v>
      </c>
      <c r="B30625" s="57"/>
      <c r="C30625" s="57" t="s">
        <v>69097</v>
      </c>
      <c r="D30625" s="57" t="s">
        <v>69098</v>
      </c>
    </row>
    <row r="30626" spans="1:4">
      <c r="A30626" s="57" t="s">
        <v>69092</v>
      </c>
      <c r="B30626" s="57"/>
      <c r="C30626" s="57" t="s">
        <v>69099</v>
      </c>
      <c r="D30626" s="57" t="s">
        <v>69100</v>
      </c>
    </row>
    <row r="30627" spans="1:4">
      <c r="A30627" s="57" t="s">
        <v>69092</v>
      </c>
      <c r="B30627" s="57"/>
      <c r="C30627" s="57" t="s">
        <v>69101</v>
      </c>
      <c r="D30627" s="57" t="s">
        <v>69102</v>
      </c>
    </row>
    <row r="30628" spans="1:4">
      <c r="A30628" s="57" t="s">
        <v>69092</v>
      </c>
      <c r="B30628" s="57"/>
      <c r="C30628" s="57" t="s">
        <v>69103</v>
      </c>
      <c r="D30628" s="57" t="s">
        <v>69104</v>
      </c>
    </row>
    <row r="30629" spans="1:4">
      <c r="A30629" s="57" t="s">
        <v>69092</v>
      </c>
      <c r="B30629" s="57"/>
      <c r="C30629" s="57" t="s">
        <v>69105</v>
      </c>
      <c r="D30629" s="57" t="s">
        <v>69106</v>
      </c>
    </row>
    <row r="30630" spans="1:4">
      <c r="A30630" s="57" t="s">
        <v>69092</v>
      </c>
      <c r="B30630" s="57"/>
      <c r="C30630" s="57" t="s">
        <v>69107</v>
      </c>
      <c r="D30630" s="57" t="s">
        <v>69108</v>
      </c>
    </row>
    <row r="30631" spans="1:4">
      <c r="A30631" s="57" t="s">
        <v>69109</v>
      </c>
      <c r="B30631" s="57" t="s">
        <v>12940</v>
      </c>
      <c r="C30631" s="57" t="s">
        <v>69110</v>
      </c>
      <c r="D30631" s="57" t="s">
        <v>69111</v>
      </c>
    </row>
    <row r="30632" spans="1:4">
      <c r="A30632" s="57" t="s">
        <v>69109</v>
      </c>
      <c r="B30632" s="57"/>
      <c r="C30632" s="57" t="s">
        <v>69112</v>
      </c>
      <c r="D30632" s="57" t="s">
        <v>69113</v>
      </c>
    </row>
    <row r="30633" spans="1:4">
      <c r="A30633" s="57" t="s">
        <v>69109</v>
      </c>
      <c r="B30633" s="57"/>
      <c r="C30633" s="57" t="s">
        <v>69114</v>
      </c>
      <c r="D30633" s="57" t="s">
        <v>69115</v>
      </c>
    </row>
    <row r="30634" spans="1:4">
      <c r="A30634" s="57" t="s">
        <v>69109</v>
      </c>
      <c r="B30634" s="57"/>
      <c r="C30634" s="57" t="s">
        <v>69116</v>
      </c>
      <c r="D30634" s="57" t="s">
        <v>69117</v>
      </c>
    </row>
    <row r="30635" spans="1:4">
      <c r="A30635" s="57" t="s">
        <v>69109</v>
      </c>
      <c r="B30635" s="57"/>
      <c r="C30635" s="57" t="s">
        <v>69118</v>
      </c>
      <c r="D30635" s="57" t="s">
        <v>69119</v>
      </c>
    </row>
    <row r="30636" spans="1:4">
      <c r="A30636" s="57" t="s">
        <v>69109</v>
      </c>
      <c r="B30636" s="57"/>
      <c r="C30636" s="57" t="s">
        <v>69120</v>
      </c>
      <c r="D30636" s="57" t="s">
        <v>69121</v>
      </c>
    </row>
    <row r="30637" spans="1:4">
      <c r="A30637" s="57" t="s">
        <v>69109</v>
      </c>
      <c r="B30637" s="57"/>
      <c r="C30637" s="57" t="s">
        <v>69122</v>
      </c>
      <c r="D30637" s="57" t="s">
        <v>69123</v>
      </c>
    </row>
    <row r="30638" spans="1:4">
      <c r="A30638" s="57" t="s">
        <v>69109</v>
      </c>
      <c r="B30638" s="57"/>
      <c r="C30638" s="57" t="s">
        <v>76355</v>
      </c>
      <c r="D30638" s="57" t="s">
        <v>76356</v>
      </c>
    </row>
    <row r="30639" spans="1:4">
      <c r="A30639" s="57" t="s">
        <v>69124</v>
      </c>
      <c r="B30639" s="57" t="s">
        <v>12940</v>
      </c>
      <c r="C30639" s="57" t="s">
        <v>69125</v>
      </c>
      <c r="D30639" s="57" t="s">
        <v>69126</v>
      </c>
    </row>
    <row r="30640" spans="1:4">
      <c r="A30640" s="57" t="s">
        <v>18128</v>
      </c>
      <c r="B30640" s="57" t="s">
        <v>16413</v>
      </c>
      <c r="C30640" s="57" t="s">
        <v>18129</v>
      </c>
      <c r="D30640" s="57" t="s">
        <v>18130</v>
      </c>
    </row>
    <row r="30641" spans="1:4">
      <c r="A30641" s="57" t="s">
        <v>69127</v>
      </c>
      <c r="B30641" s="57" t="s">
        <v>12940</v>
      </c>
      <c r="C30641" s="57" t="s">
        <v>69128</v>
      </c>
      <c r="D30641" s="57" t="s">
        <v>69129</v>
      </c>
    </row>
    <row r="30642" spans="1:4">
      <c r="A30642" s="57" t="s">
        <v>69127</v>
      </c>
      <c r="B30642" s="57"/>
      <c r="C30642" s="57" t="s">
        <v>69130</v>
      </c>
      <c r="D30642" s="57" t="s">
        <v>69131</v>
      </c>
    </row>
    <row r="30643" spans="1:4">
      <c r="A30643" s="57" t="s">
        <v>69127</v>
      </c>
      <c r="B30643" s="57"/>
      <c r="C30643" s="57" t="s">
        <v>69132</v>
      </c>
      <c r="D30643" s="57" t="s">
        <v>69133</v>
      </c>
    </row>
    <row r="30644" spans="1:4">
      <c r="A30644" s="57" t="s">
        <v>69127</v>
      </c>
      <c r="B30644" s="57"/>
      <c r="C30644" s="57" t="s">
        <v>69134</v>
      </c>
      <c r="D30644" s="57" t="s">
        <v>69135</v>
      </c>
    </row>
    <row r="30645" spans="1:4">
      <c r="A30645" s="57" t="s">
        <v>69127</v>
      </c>
      <c r="B30645" s="57"/>
      <c r="C30645" s="57" t="s">
        <v>69136</v>
      </c>
      <c r="D30645" s="57" t="s">
        <v>69137</v>
      </c>
    </row>
    <row r="30646" spans="1:4">
      <c r="A30646" s="57" t="s">
        <v>69127</v>
      </c>
      <c r="B30646" s="57"/>
      <c r="C30646" s="57" t="s">
        <v>69138</v>
      </c>
      <c r="D30646" s="57" t="s">
        <v>69139</v>
      </c>
    </row>
    <row r="30647" spans="1:4">
      <c r="A30647" s="57" t="s">
        <v>69127</v>
      </c>
      <c r="B30647" s="57"/>
      <c r="C30647" s="57" t="s">
        <v>69140</v>
      </c>
      <c r="D30647" s="57" t="s">
        <v>69141</v>
      </c>
    </row>
    <row r="30648" spans="1:4">
      <c r="A30648" s="57" t="s">
        <v>69127</v>
      </c>
      <c r="B30648" s="57"/>
      <c r="C30648" s="57" t="s">
        <v>69142</v>
      </c>
      <c r="D30648" s="57" t="s">
        <v>69143</v>
      </c>
    </row>
    <row r="30649" spans="1:4">
      <c r="A30649" s="57" t="s">
        <v>69127</v>
      </c>
      <c r="B30649" s="57"/>
      <c r="C30649" s="57" t="s">
        <v>69144</v>
      </c>
      <c r="D30649" s="57" t="s">
        <v>69145</v>
      </c>
    </row>
    <row r="30650" spans="1:4">
      <c r="A30650" s="57" t="s">
        <v>69127</v>
      </c>
      <c r="B30650" s="57"/>
      <c r="C30650" s="57" t="s">
        <v>69146</v>
      </c>
      <c r="D30650" s="57" t="s">
        <v>69147</v>
      </c>
    </row>
    <row r="30651" spans="1:4">
      <c r="A30651" s="57" t="s">
        <v>69127</v>
      </c>
      <c r="B30651" s="57"/>
      <c r="C30651" s="57" t="s">
        <v>69148</v>
      </c>
      <c r="D30651" s="57" t="s">
        <v>69149</v>
      </c>
    </row>
    <row r="30652" spans="1:4">
      <c r="A30652" s="57" t="s">
        <v>69127</v>
      </c>
      <c r="B30652" s="57"/>
      <c r="C30652" s="57" t="s">
        <v>69150</v>
      </c>
      <c r="D30652" s="57" t="s">
        <v>69151</v>
      </c>
    </row>
    <row r="30653" spans="1:4">
      <c r="A30653" s="57" t="s">
        <v>69127</v>
      </c>
      <c r="B30653" s="57"/>
      <c r="C30653" s="57" t="s">
        <v>69152</v>
      </c>
      <c r="D30653" s="57" t="s">
        <v>69153</v>
      </c>
    </row>
    <row r="30654" spans="1:4">
      <c r="A30654" s="57" t="s">
        <v>69127</v>
      </c>
      <c r="B30654" s="57"/>
      <c r="C30654" s="57" t="s">
        <v>69154</v>
      </c>
      <c r="D30654" s="57" t="s">
        <v>69155</v>
      </c>
    </row>
    <row r="30655" spans="1:4">
      <c r="A30655" s="57" t="s">
        <v>69127</v>
      </c>
      <c r="B30655" s="57"/>
      <c r="C30655" s="57" t="s">
        <v>69156</v>
      </c>
      <c r="D30655" s="57" t="s">
        <v>69157</v>
      </c>
    </row>
    <row r="30656" spans="1:4">
      <c r="A30656" s="57" t="s">
        <v>69127</v>
      </c>
      <c r="B30656" s="57"/>
      <c r="C30656" s="57" t="s">
        <v>69158</v>
      </c>
      <c r="D30656" s="57" t="s">
        <v>69159</v>
      </c>
    </row>
    <row r="30657" spans="1:4">
      <c r="A30657" s="57" t="s">
        <v>69127</v>
      </c>
      <c r="B30657" s="57"/>
      <c r="C30657" s="57" t="s">
        <v>69160</v>
      </c>
      <c r="D30657" s="57" t="s">
        <v>69161</v>
      </c>
    </row>
    <row r="30658" spans="1:4">
      <c r="A30658" s="57" t="s">
        <v>69127</v>
      </c>
      <c r="B30658" s="57"/>
      <c r="C30658" s="57" t="s">
        <v>69162</v>
      </c>
      <c r="D30658" s="57" t="s">
        <v>69163</v>
      </c>
    </row>
    <row r="30659" spans="1:4">
      <c r="A30659" s="57" t="s">
        <v>69127</v>
      </c>
      <c r="B30659" s="57"/>
      <c r="C30659" s="57" t="s">
        <v>69164</v>
      </c>
      <c r="D30659" s="57" t="s">
        <v>69165</v>
      </c>
    </row>
    <row r="30660" spans="1:4">
      <c r="A30660" s="57" t="s">
        <v>69127</v>
      </c>
      <c r="B30660" s="57"/>
      <c r="C30660" s="57" t="s">
        <v>69166</v>
      </c>
      <c r="D30660" s="57" t="s">
        <v>69167</v>
      </c>
    </row>
    <row r="30661" spans="1:4">
      <c r="A30661" s="57" t="s">
        <v>69127</v>
      </c>
      <c r="B30661" s="57"/>
      <c r="C30661" s="57" t="s">
        <v>69168</v>
      </c>
      <c r="D30661" s="57" t="s">
        <v>69169</v>
      </c>
    </row>
    <row r="30662" spans="1:4">
      <c r="A30662" s="57" t="s">
        <v>69127</v>
      </c>
      <c r="B30662" s="57"/>
      <c r="C30662" s="57" t="s">
        <v>69170</v>
      </c>
      <c r="D30662" s="57" t="s">
        <v>69171</v>
      </c>
    </row>
    <row r="30663" spans="1:4">
      <c r="A30663" s="57" t="s">
        <v>69127</v>
      </c>
      <c r="B30663" s="57"/>
      <c r="C30663" s="57" t="s">
        <v>69172</v>
      </c>
      <c r="D30663" s="57" t="s">
        <v>69173</v>
      </c>
    </row>
    <row r="30664" spans="1:4">
      <c r="A30664" s="57" t="s">
        <v>69127</v>
      </c>
      <c r="B30664" s="57"/>
      <c r="C30664" s="57" t="s">
        <v>69174</v>
      </c>
      <c r="D30664" s="57" t="s">
        <v>69175</v>
      </c>
    </row>
    <row r="30665" spans="1:4">
      <c r="A30665" s="57" t="s">
        <v>69127</v>
      </c>
      <c r="B30665" s="57"/>
      <c r="C30665" s="57" t="s">
        <v>69176</v>
      </c>
      <c r="D30665" s="57" t="s">
        <v>69177</v>
      </c>
    </row>
    <row r="30666" spans="1:4">
      <c r="A30666" s="57" t="s">
        <v>69127</v>
      </c>
      <c r="B30666" s="57"/>
      <c r="C30666" s="57" t="s">
        <v>69178</v>
      </c>
      <c r="D30666" s="57" t="s">
        <v>69179</v>
      </c>
    </row>
    <row r="30667" spans="1:4">
      <c r="A30667" s="57" t="s">
        <v>69127</v>
      </c>
      <c r="B30667" s="57"/>
      <c r="C30667" s="57" t="s">
        <v>76357</v>
      </c>
      <c r="D30667" s="57" t="s">
        <v>76358</v>
      </c>
    </row>
    <row r="30668" spans="1:4">
      <c r="A30668" s="57" t="s">
        <v>69127</v>
      </c>
      <c r="B30668" s="57"/>
      <c r="C30668" s="57" t="s">
        <v>77805</v>
      </c>
      <c r="D30668" s="57" t="s">
        <v>77806</v>
      </c>
    </row>
    <row r="30669" spans="1:4">
      <c r="A30669" s="57" t="s">
        <v>69180</v>
      </c>
      <c r="B30669" s="57" t="s">
        <v>12940</v>
      </c>
      <c r="C30669" s="57" t="s">
        <v>69181</v>
      </c>
      <c r="D30669" s="57" t="s">
        <v>69182</v>
      </c>
    </row>
    <row r="30670" spans="1:4">
      <c r="A30670" s="57" t="s">
        <v>69180</v>
      </c>
      <c r="B30670" s="57"/>
      <c r="C30670" s="57" t="s">
        <v>69183</v>
      </c>
      <c r="D30670" s="57" t="s">
        <v>69184</v>
      </c>
    </row>
    <row r="30671" spans="1:4">
      <c r="A30671" s="57" t="s">
        <v>69185</v>
      </c>
      <c r="B30671" s="57" t="s">
        <v>12940</v>
      </c>
      <c r="C30671" s="57" t="s">
        <v>69186</v>
      </c>
      <c r="D30671" s="57" t="s">
        <v>69187</v>
      </c>
    </row>
    <row r="30672" spans="1:4">
      <c r="A30672" s="57" t="s">
        <v>69188</v>
      </c>
      <c r="B30672" s="57" t="s">
        <v>12940</v>
      </c>
      <c r="C30672" s="57" t="s">
        <v>69189</v>
      </c>
      <c r="D30672" s="57" t="s">
        <v>69190</v>
      </c>
    </row>
    <row r="30673" spans="1:4">
      <c r="A30673" s="57" t="s">
        <v>69188</v>
      </c>
      <c r="B30673" s="57"/>
      <c r="C30673" s="57" t="s">
        <v>69191</v>
      </c>
      <c r="D30673" s="57" t="s">
        <v>69192</v>
      </c>
    </row>
    <row r="30674" spans="1:4">
      <c r="A30674" s="57" t="s">
        <v>69193</v>
      </c>
      <c r="B30674" s="57" t="s">
        <v>12940</v>
      </c>
      <c r="C30674" s="57" t="s">
        <v>69194</v>
      </c>
      <c r="D30674" s="57" t="s">
        <v>69195</v>
      </c>
    </row>
    <row r="30675" spans="1:4">
      <c r="A30675" s="57" t="s">
        <v>69193</v>
      </c>
      <c r="B30675" s="57"/>
      <c r="C30675" s="57" t="s">
        <v>69196</v>
      </c>
      <c r="D30675" s="57" t="s">
        <v>69197</v>
      </c>
    </row>
    <row r="30676" spans="1:4">
      <c r="A30676" s="57" t="s">
        <v>69198</v>
      </c>
      <c r="B30676" s="57" t="s">
        <v>12940</v>
      </c>
      <c r="C30676" s="57" t="s">
        <v>69199</v>
      </c>
      <c r="D30676" s="57" t="s">
        <v>69200</v>
      </c>
    </row>
    <row r="30677" spans="1:4">
      <c r="A30677" s="57" t="s">
        <v>69201</v>
      </c>
      <c r="B30677" s="57" t="s">
        <v>12940</v>
      </c>
      <c r="C30677" s="57" t="s">
        <v>69202</v>
      </c>
      <c r="D30677" s="57" t="s">
        <v>69203</v>
      </c>
    </row>
    <row r="30678" spans="1:4">
      <c r="A30678" s="57" t="s">
        <v>69201</v>
      </c>
      <c r="B30678" s="57"/>
      <c r="C30678" s="57" t="s">
        <v>69204</v>
      </c>
      <c r="D30678" s="57" t="s">
        <v>69205</v>
      </c>
    </row>
    <row r="30679" spans="1:4">
      <c r="A30679" s="57" t="s">
        <v>69206</v>
      </c>
      <c r="B30679" s="57" t="s">
        <v>12940</v>
      </c>
      <c r="C30679" s="57" t="s">
        <v>69207</v>
      </c>
      <c r="D30679" s="57" t="s">
        <v>69208</v>
      </c>
    </row>
    <row r="30680" spans="1:4">
      <c r="A30680" s="57" t="s">
        <v>69209</v>
      </c>
      <c r="B30680" s="57" t="s">
        <v>12940</v>
      </c>
      <c r="C30680" s="57" t="s">
        <v>69210</v>
      </c>
      <c r="D30680" s="57" t="s">
        <v>69211</v>
      </c>
    </row>
    <row r="30681" spans="1:4">
      <c r="A30681" s="57" t="s">
        <v>69209</v>
      </c>
      <c r="B30681" s="57"/>
      <c r="C30681" s="57" t="s">
        <v>69212</v>
      </c>
      <c r="D30681" s="57" t="s">
        <v>69213</v>
      </c>
    </row>
    <row r="30682" spans="1:4">
      <c r="A30682" s="57" t="s">
        <v>69214</v>
      </c>
      <c r="B30682" s="57" t="s">
        <v>12940</v>
      </c>
      <c r="C30682" s="57" t="s">
        <v>69215</v>
      </c>
      <c r="D30682" s="57" t="s">
        <v>69216</v>
      </c>
    </row>
    <row r="30683" spans="1:4">
      <c r="A30683" s="57" t="s">
        <v>69217</v>
      </c>
      <c r="B30683" s="57" t="s">
        <v>12940</v>
      </c>
      <c r="C30683" s="57" t="s">
        <v>69218</v>
      </c>
      <c r="D30683" s="57" t="s">
        <v>69219</v>
      </c>
    </row>
    <row r="30684" spans="1:4">
      <c r="A30684" s="57" t="s">
        <v>69220</v>
      </c>
      <c r="B30684" s="57" t="s">
        <v>12940</v>
      </c>
      <c r="C30684" s="57" t="s">
        <v>69221</v>
      </c>
      <c r="D30684" s="57" t="s">
        <v>69222</v>
      </c>
    </row>
    <row r="30685" spans="1:4">
      <c r="A30685" s="57" t="s">
        <v>69220</v>
      </c>
      <c r="B30685" s="57"/>
      <c r="C30685" s="57" t="s">
        <v>69223</v>
      </c>
      <c r="D30685" s="57" t="s">
        <v>69224</v>
      </c>
    </row>
    <row r="30686" spans="1:4">
      <c r="A30686" s="57" t="s">
        <v>69225</v>
      </c>
      <c r="B30686" s="57" t="s">
        <v>12940</v>
      </c>
      <c r="C30686" s="57" t="s">
        <v>69226</v>
      </c>
      <c r="D30686" s="57" t="s">
        <v>69227</v>
      </c>
    </row>
    <row r="30687" spans="1:4">
      <c r="A30687" s="57" t="s">
        <v>69225</v>
      </c>
      <c r="B30687" s="57"/>
      <c r="C30687" s="57" t="s">
        <v>69228</v>
      </c>
      <c r="D30687" s="57" t="s">
        <v>69229</v>
      </c>
    </row>
    <row r="30688" spans="1:4">
      <c r="A30688" s="57" t="s">
        <v>69225</v>
      </c>
      <c r="B30688" s="57"/>
      <c r="C30688" s="57" t="s">
        <v>69230</v>
      </c>
      <c r="D30688" s="57" t="s">
        <v>69227</v>
      </c>
    </row>
    <row r="30689" spans="1:4">
      <c r="A30689" s="57" t="s">
        <v>69225</v>
      </c>
      <c r="B30689" s="57"/>
      <c r="C30689" s="57" t="s">
        <v>69231</v>
      </c>
      <c r="D30689" s="57" t="s">
        <v>69232</v>
      </c>
    </row>
    <row r="30690" spans="1:4">
      <c r="A30690" s="57" t="s">
        <v>69233</v>
      </c>
      <c r="B30690" s="57" t="s">
        <v>12940</v>
      </c>
      <c r="C30690" s="57" t="s">
        <v>69234</v>
      </c>
      <c r="D30690" s="57" t="s">
        <v>69235</v>
      </c>
    </row>
    <row r="30691" spans="1:4">
      <c r="A30691" s="57" t="s">
        <v>69236</v>
      </c>
      <c r="B30691" s="57" t="s">
        <v>12940</v>
      </c>
      <c r="C30691" s="57" t="s">
        <v>69237</v>
      </c>
      <c r="D30691" s="57" t="s">
        <v>69238</v>
      </c>
    </row>
    <row r="30692" spans="1:4">
      <c r="A30692" s="57" t="s">
        <v>69236</v>
      </c>
      <c r="B30692" s="57"/>
      <c r="C30692" s="57" t="s">
        <v>69239</v>
      </c>
      <c r="D30692" s="57" t="s">
        <v>69240</v>
      </c>
    </row>
    <row r="30693" spans="1:4">
      <c r="A30693" s="57" t="s">
        <v>69241</v>
      </c>
      <c r="B30693" s="57" t="s">
        <v>12940</v>
      </c>
      <c r="C30693" s="57" t="s">
        <v>69242</v>
      </c>
      <c r="D30693" s="57" t="s">
        <v>69243</v>
      </c>
    </row>
    <row r="30694" spans="1:4">
      <c r="A30694" s="57" t="s">
        <v>69244</v>
      </c>
      <c r="B30694" s="57" t="s">
        <v>12940</v>
      </c>
      <c r="C30694" s="57" t="s">
        <v>69245</v>
      </c>
      <c r="D30694" s="57" t="s">
        <v>69246</v>
      </c>
    </row>
    <row r="30695" spans="1:4">
      <c r="A30695" s="57" t="s">
        <v>69247</v>
      </c>
      <c r="B30695" s="57" t="s">
        <v>12940</v>
      </c>
      <c r="C30695" s="57" t="s">
        <v>69248</v>
      </c>
      <c r="D30695" s="57" t="s">
        <v>69249</v>
      </c>
    </row>
    <row r="30696" spans="1:4">
      <c r="A30696" s="57" t="s">
        <v>69250</v>
      </c>
      <c r="B30696" s="57" t="s">
        <v>12940</v>
      </c>
      <c r="C30696" s="57" t="s">
        <v>69251</v>
      </c>
      <c r="D30696" s="57" t="s">
        <v>69252</v>
      </c>
    </row>
    <row r="30697" spans="1:4">
      <c r="A30697" s="57" t="s">
        <v>69250</v>
      </c>
      <c r="B30697" s="57"/>
      <c r="C30697" s="57" t="s">
        <v>69253</v>
      </c>
      <c r="D30697" s="57" t="s">
        <v>69254</v>
      </c>
    </row>
    <row r="30698" spans="1:4">
      <c r="A30698" s="57" t="s">
        <v>69250</v>
      </c>
      <c r="B30698" s="57"/>
      <c r="C30698" s="57" t="s">
        <v>69255</v>
      </c>
      <c r="D30698" s="57" t="s">
        <v>69256</v>
      </c>
    </row>
    <row r="30699" spans="1:4">
      <c r="A30699" s="57" t="s">
        <v>69250</v>
      </c>
      <c r="B30699" s="57"/>
      <c r="C30699" s="57" t="s">
        <v>69257</v>
      </c>
      <c r="D30699" s="57" t="s">
        <v>69258</v>
      </c>
    </row>
    <row r="30700" spans="1:4">
      <c r="A30700" s="57" t="s">
        <v>8092</v>
      </c>
      <c r="B30700" s="57" t="s">
        <v>2518</v>
      </c>
      <c r="C30700" s="57" t="s">
        <v>3104</v>
      </c>
      <c r="D30700" s="57" t="s">
        <v>3103</v>
      </c>
    </row>
    <row r="30701" spans="1:4">
      <c r="A30701" s="57" t="s">
        <v>8092</v>
      </c>
      <c r="B30701" s="57" t="s">
        <v>2518</v>
      </c>
      <c r="C30701" s="57" t="s">
        <v>3953</v>
      </c>
      <c r="D30701" s="57" t="s">
        <v>3954</v>
      </c>
    </row>
    <row r="30702" spans="1:4">
      <c r="A30702" s="57" t="s">
        <v>8092</v>
      </c>
      <c r="B30702" s="57" t="s">
        <v>2518</v>
      </c>
      <c r="C30702" s="57" t="s">
        <v>4353</v>
      </c>
      <c r="D30702" s="57" t="s">
        <v>4354</v>
      </c>
    </row>
    <row r="30703" spans="1:4">
      <c r="A30703" s="57" t="s">
        <v>8092</v>
      </c>
      <c r="B30703" s="57" t="s">
        <v>2518</v>
      </c>
      <c r="C30703" s="57" t="s">
        <v>6407</v>
      </c>
      <c r="D30703" s="57" t="s">
        <v>6408</v>
      </c>
    </row>
    <row r="30704" spans="1:4">
      <c r="A30704" s="57" t="s">
        <v>8092</v>
      </c>
      <c r="B30704" s="57" t="s">
        <v>2518</v>
      </c>
      <c r="C30704" s="57" t="s">
        <v>8354</v>
      </c>
      <c r="D30704" s="57" t="s">
        <v>8355</v>
      </c>
    </row>
    <row r="30705" spans="1:4">
      <c r="A30705" s="57" t="s">
        <v>8092</v>
      </c>
      <c r="B30705" s="57" t="s">
        <v>2518</v>
      </c>
      <c r="C30705" s="57" t="s">
        <v>14032</v>
      </c>
      <c r="D30705" s="57" t="s">
        <v>14033</v>
      </c>
    </row>
    <row r="30706" spans="1:4">
      <c r="A30706" s="57" t="s">
        <v>8092</v>
      </c>
      <c r="B30706" s="57" t="s">
        <v>2518</v>
      </c>
      <c r="C30706" s="57" t="s">
        <v>14034</v>
      </c>
      <c r="D30706" s="57" t="s">
        <v>14035</v>
      </c>
    </row>
    <row r="30707" spans="1:4">
      <c r="A30707" s="57" t="s">
        <v>8092</v>
      </c>
      <c r="B30707" s="57" t="s">
        <v>2518</v>
      </c>
      <c r="C30707" s="57" t="s">
        <v>15953</v>
      </c>
      <c r="D30707" s="57" t="s">
        <v>15954</v>
      </c>
    </row>
    <row r="30708" spans="1:4">
      <c r="A30708" s="57" t="s">
        <v>8092</v>
      </c>
      <c r="B30708" s="57" t="s">
        <v>2518</v>
      </c>
      <c r="C30708" s="57" t="s">
        <v>15955</v>
      </c>
      <c r="D30708" s="57" t="s">
        <v>15956</v>
      </c>
    </row>
    <row r="30709" spans="1:4">
      <c r="A30709" s="57" t="s">
        <v>8092</v>
      </c>
      <c r="B30709" s="57" t="s">
        <v>2518</v>
      </c>
      <c r="C30709" s="57" t="s">
        <v>18131</v>
      </c>
      <c r="D30709" s="57" t="s">
        <v>18132</v>
      </c>
    </row>
    <row r="30710" spans="1:4">
      <c r="A30710" s="57" t="s">
        <v>69259</v>
      </c>
      <c r="B30710" s="57" t="s">
        <v>12940</v>
      </c>
      <c r="C30710" s="57" t="s">
        <v>69260</v>
      </c>
      <c r="D30710" s="57" t="s">
        <v>19034</v>
      </c>
    </row>
    <row r="30711" spans="1:4">
      <c r="A30711" s="57" t="s">
        <v>69259</v>
      </c>
      <c r="B30711" s="57"/>
      <c r="C30711" s="57" t="s">
        <v>69261</v>
      </c>
      <c r="D30711" s="57" t="s">
        <v>19034</v>
      </c>
    </row>
    <row r="30712" spans="1:4">
      <c r="A30712" s="57" t="s">
        <v>69262</v>
      </c>
      <c r="B30712" s="57" t="s">
        <v>12940</v>
      </c>
      <c r="C30712" s="57" t="s">
        <v>69263</v>
      </c>
      <c r="D30712" s="57" t="s">
        <v>69264</v>
      </c>
    </row>
    <row r="30713" spans="1:4">
      <c r="A30713" s="57" t="s">
        <v>69262</v>
      </c>
      <c r="B30713" s="57"/>
      <c r="C30713" s="57" t="s">
        <v>69265</v>
      </c>
      <c r="D30713" s="57" t="s">
        <v>69266</v>
      </c>
    </row>
    <row r="30714" spans="1:4">
      <c r="A30714" s="57" t="s">
        <v>69262</v>
      </c>
      <c r="B30714" s="57"/>
      <c r="C30714" s="57" t="s">
        <v>69267</v>
      </c>
      <c r="D30714" s="57" t="s">
        <v>69268</v>
      </c>
    </row>
    <row r="30715" spans="1:4">
      <c r="A30715" s="57" t="s">
        <v>69262</v>
      </c>
      <c r="B30715" s="57"/>
      <c r="C30715" s="57" t="s">
        <v>69269</v>
      </c>
      <c r="D30715" s="57" t="s">
        <v>69270</v>
      </c>
    </row>
    <row r="30716" spans="1:4">
      <c r="A30716" s="57" t="s">
        <v>69262</v>
      </c>
      <c r="B30716" s="57"/>
      <c r="C30716" s="57" t="s">
        <v>69271</v>
      </c>
      <c r="D30716" s="57" t="s">
        <v>69272</v>
      </c>
    </row>
    <row r="30717" spans="1:4">
      <c r="A30717" s="57" t="s">
        <v>69273</v>
      </c>
      <c r="B30717" s="57" t="s">
        <v>12940</v>
      </c>
      <c r="C30717" s="57" t="s">
        <v>69274</v>
      </c>
      <c r="D30717" s="57" t="s">
        <v>69275</v>
      </c>
    </row>
    <row r="30718" spans="1:4">
      <c r="A30718" s="57" t="s">
        <v>69276</v>
      </c>
      <c r="B30718" s="57" t="s">
        <v>12940</v>
      </c>
      <c r="C30718" s="57" t="s">
        <v>69277</v>
      </c>
      <c r="D30718" s="57" t="s">
        <v>69278</v>
      </c>
    </row>
    <row r="30719" spans="1:4">
      <c r="A30719" s="57" t="s">
        <v>69276</v>
      </c>
      <c r="B30719" s="57"/>
      <c r="C30719" s="57" t="s">
        <v>69279</v>
      </c>
      <c r="D30719" s="57" t="s">
        <v>69280</v>
      </c>
    </row>
    <row r="30720" spans="1:4">
      <c r="A30720" s="57" t="s">
        <v>69276</v>
      </c>
      <c r="B30720" s="57"/>
      <c r="C30720" s="57" t="s">
        <v>69281</v>
      </c>
      <c r="D30720" s="57" t="s">
        <v>69282</v>
      </c>
    </row>
    <row r="30721" spans="1:4">
      <c r="A30721" s="57" t="s">
        <v>69276</v>
      </c>
      <c r="B30721" s="57"/>
      <c r="C30721" s="57" t="s">
        <v>69283</v>
      </c>
      <c r="D30721" s="57" t="s">
        <v>69284</v>
      </c>
    </row>
    <row r="30722" spans="1:4">
      <c r="A30722" s="57" t="s">
        <v>69285</v>
      </c>
      <c r="B30722" s="57" t="s">
        <v>12940</v>
      </c>
      <c r="C30722" s="57" t="s">
        <v>69286</v>
      </c>
      <c r="D30722" s="57" t="s">
        <v>69287</v>
      </c>
    </row>
    <row r="30723" spans="1:4">
      <c r="A30723" s="57" t="s">
        <v>69285</v>
      </c>
      <c r="B30723" s="57"/>
      <c r="C30723" s="57" t="s">
        <v>69288</v>
      </c>
      <c r="D30723" s="57" t="s">
        <v>69289</v>
      </c>
    </row>
    <row r="30724" spans="1:4">
      <c r="A30724" s="57" t="s">
        <v>69285</v>
      </c>
      <c r="B30724" s="57"/>
      <c r="C30724" s="57" t="s">
        <v>69290</v>
      </c>
      <c r="D30724" s="57" t="s">
        <v>69291</v>
      </c>
    </row>
    <row r="30725" spans="1:4">
      <c r="A30725" s="57" t="s">
        <v>69285</v>
      </c>
      <c r="B30725" s="57"/>
      <c r="C30725" s="57" t="s">
        <v>69292</v>
      </c>
      <c r="D30725" s="57" t="s">
        <v>69293</v>
      </c>
    </row>
    <row r="30726" spans="1:4">
      <c r="A30726" s="57" t="s">
        <v>69285</v>
      </c>
      <c r="B30726" s="57"/>
      <c r="C30726" s="57" t="s">
        <v>69294</v>
      </c>
      <c r="D30726" s="57" t="s">
        <v>69295</v>
      </c>
    </row>
    <row r="30727" spans="1:4">
      <c r="A30727" s="57" t="s">
        <v>69285</v>
      </c>
      <c r="B30727" s="57"/>
      <c r="C30727" s="57" t="s">
        <v>69296</v>
      </c>
      <c r="D30727" s="57" t="s">
        <v>69297</v>
      </c>
    </row>
    <row r="30728" spans="1:4">
      <c r="A30728" s="57" t="s">
        <v>69285</v>
      </c>
      <c r="B30728" s="57"/>
      <c r="C30728" s="57" t="s">
        <v>69298</v>
      </c>
      <c r="D30728" s="57" t="s">
        <v>69299</v>
      </c>
    </row>
    <row r="30729" spans="1:4">
      <c r="A30729" s="57" t="s">
        <v>69285</v>
      </c>
      <c r="B30729" s="57"/>
      <c r="C30729" s="57" t="s">
        <v>69300</v>
      </c>
      <c r="D30729" s="57" t="s">
        <v>69301</v>
      </c>
    </row>
    <row r="30730" spans="1:4">
      <c r="A30730" s="57" t="s">
        <v>69285</v>
      </c>
      <c r="B30730" s="57"/>
      <c r="C30730" s="57" t="s">
        <v>69302</v>
      </c>
      <c r="D30730" s="57" t="s">
        <v>69303</v>
      </c>
    </row>
    <row r="30731" spans="1:4">
      <c r="A30731" s="57" t="s">
        <v>69285</v>
      </c>
      <c r="B30731" s="57"/>
      <c r="C30731" s="57" t="s">
        <v>69304</v>
      </c>
      <c r="D30731" s="57" t="s">
        <v>69305</v>
      </c>
    </row>
    <row r="30732" spans="1:4">
      <c r="A30732" s="57" t="s">
        <v>69285</v>
      </c>
      <c r="B30732" s="57"/>
      <c r="C30732" s="57" t="s">
        <v>69306</v>
      </c>
      <c r="D30732" s="57" t="s">
        <v>69307</v>
      </c>
    </row>
    <row r="30733" spans="1:4">
      <c r="A30733" s="57" t="s">
        <v>69285</v>
      </c>
      <c r="B30733" s="57"/>
      <c r="C30733" s="57" t="s">
        <v>69308</v>
      </c>
      <c r="D30733" s="57" t="s">
        <v>69309</v>
      </c>
    </row>
    <row r="30734" spans="1:4">
      <c r="A30734" s="57" t="s">
        <v>69285</v>
      </c>
      <c r="B30734" s="57"/>
      <c r="C30734" s="57" t="s">
        <v>69310</v>
      </c>
      <c r="D30734" s="57" t="s">
        <v>69311</v>
      </c>
    </row>
    <row r="30735" spans="1:4">
      <c r="A30735" s="57" t="s">
        <v>69285</v>
      </c>
      <c r="B30735" s="57"/>
      <c r="C30735" s="57" t="s">
        <v>69312</v>
      </c>
      <c r="D30735" s="57" t="s">
        <v>69313</v>
      </c>
    </row>
    <row r="30736" spans="1:4">
      <c r="A30736" s="57" t="s">
        <v>69285</v>
      </c>
      <c r="B30736" s="57"/>
      <c r="C30736" s="57" t="s">
        <v>76359</v>
      </c>
      <c r="D30736" s="57" t="s">
        <v>76360</v>
      </c>
    </row>
    <row r="30737" spans="1:4">
      <c r="A30737" s="57" t="s">
        <v>69285</v>
      </c>
      <c r="B30737" s="57"/>
      <c r="C30737" s="57" t="s">
        <v>77056</v>
      </c>
      <c r="D30737" s="57" t="s">
        <v>77057</v>
      </c>
    </row>
    <row r="30738" spans="1:4">
      <c r="A30738" s="57" t="s">
        <v>69314</v>
      </c>
      <c r="B30738" s="57" t="s">
        <v>12940</v>
      </c>
      <c r="C30738" s="57" t="s">
        <v>69315</v>
      </c>
      <c r="D30738" s="57" t="s">
        <v>69316</v>
      </c>
    </row>
    <row r="30739" spans="1:4">
      <c r="A30739" s="57" t="s">
        <v>69317</v>
      </c>
      <c r="B30739" s="57" t="s">
        <v>12940</v>
      </c>
      <c r="C30739" s="57" t="s">
        <v>69318</v>
      </c>
      <c r="D30739" s="57" t="s">
        <v>69319</v>
      </c>
    </row>
    <row r="30740" spans="1:4">
      <c r="A30740" s="57" t="s">
        <v>69317</v>
      </c>
      <c r="B30740" s="57"/>
      <c r="C30740" s="57" t="s">
        <v>69320</v>
      </c>
      <c r="D30740" s="57" t="s">
        <v>69321</v>
      </c>
    </row>
    <row r="30741" spans="1:4">
      <c r="A30741" s="57" t="s">
        <v>69317</v>
      </c>
      <c r="B30741" s="57"/>
      <c r="C30741" s="57" t="s">
        <v>69322</v>
      </c>
      <c r="D30741" s="57" t="s">
        <v>69323</v>
      </c>
    </row>
    <row r="30742" spans="1:4">
      <c r="A30742" s="57" t="s">
        <v>69317</v>
      </c>
      <c r="B30742" s="57"/>
      <c r="C30742" s="57" t="s">
        <v>69324</v>
      </c>
      <c r="D30742" s="57" t="s">
        <v>69325</v>
      </c>
    </row>
    <row r="30743" spans="1:4">
      <c r="A30743" s="57" t="s">
        <v>69317</v>
      </c>
      <c r="B30743" s="57"/>
      <c r="C30743" s="57" t="s">
        <v>69326</v>
      </c>
      <c r="D30743" s="57" t="s">
        <v>69327</v>
      </c>
    </row>
    <row r="30744" spans="1:4">
      <c r="A30744" s="57" t="s">
        <v>69317</v>
      </c>
      <c r="B30744" s="57"/>
      <c r="C30744" s="57" t="s">
        <v>69328</v>
      </c>
      <c r="D30744" s="57" t="s">
        <v>69329</v>
      </c>
    </row>
    <row r="30745" spans="1:4">
      <c r="A30745" s="57" t="s">
        <v>69317</v>
      </c>
      <c r="B30745" s="57"/>
      <c r="C30745" s="57" t="s">
        <v>69330</v>
      </c>
      <c r="D30745" s="57" t="s">
        <v>69331</v>
      </c>
    </row>
    <row r="30746" spans="1:4">
      <c r="A30746" s="57" t="s">
        <v>69317</v>
      </c>
      <c r="B30746" s="57"/>
      <c r="C30746" s="57" t="s">
        <v>69332</v>
      </c>
      <c r="D30746" s="57" t="s">
        <v>69333</v>
      </c>
    </row>
    <row r="30747" spans="1:4">
      <c r="A30747" s="57" t="s">
        <v>69317</v>
      </c>
      <c r="B30747" s="57"/>
      <c r="C30747" s="57" t="s">
        <v>76361</v>
      </c>
      <c r="D30747" s="57" t="s">
        <v>76362</v>
      </c>
    </row>
    <row r="30748" spans="1:4">
      <c r="A30748" s="57" t="s">
        <v>69334</v>
      </c>
      <c r="B30748" s="57" t="s">
        <v>12940</v>
      </c>
      <c r="C30748" s="57" t="s">
        <v>69335</v>
      </c>
      <c r="D30748" s="57" t="s">
        <v>69336</v>
      </c>
    </row>
    <row r="30749" spans="1:4">
      <c r="A30749" s="57" t="s">
        <v>69337</v>
      </c>
      <c r="B30749" s="57" t="s">
        <v>12940</v>
      </c>
      <c r="C30749" s="57" t="s">
        <v>69338</v>
      </c>
      <c r="D30749" s="57" t="s">
        <v>69339</v>
      </c>
    </row>
    <row r="30750" spans="1:4">
      <c r="A30750" s="57" t="s">
        <v>69340</v>
      </c>
      <c r="B30750" s="57" t="s">
        <v>12940</v>
      </c>
      <c r="C30750" s="57" t="s">
        <v>69341</v>
      </c>
      <c r="D30750" s="57" t="s">
        <v>69342</v>
      </c>
    </row>
    <row r="30751" spans="1:4">
      <c r="A30751" s="57" t="s">
        <v>8093</v>
      </c>
      <c r="B30751" s="57" t="s">
        <v>832</v>
      </c>
      <c r="C30751" s="57" t="s">
        <v>5098</v>
      </c>
      <c r="D30751" s="57" t="s">
        <v>9516</v>
      </c>
    </row>
    <row r="30752" spans="1:4">
      <c r="A30752" s="57" t="s">
        <v>8093</v>
      </c>
      <c r="B30752" s="57" t="s">
        <v>832</v>
      </c>
      <c r="C30752" s="57" t="s">
        <v>8823</v>
      </c>
      <c r="D30752" s="57" t="s">
        <v>8824</v>
      </c>
    </row>
    <row r="30753" spans="1:4">
      <c r="A30753" s="57" t="s">
        <v>69343</v>
      </c>
      <c r="B30753" s="57" t="s">
        <v>12940</v>
      </c>
      <c r="C30753" s="57" t="s">
        <v>69344</v>
      </c>
      <c r="D30753" s="57" t="s">
        <v>69345</v>
      </c>
    </row>
    <row r="30754" spans="1:4">
      <c r="A30754" s="57" t="s">
        <v>69346</v>
      </c>
      <c r="B30754" s="57" t="s">
        <v>12940</v>
      </c>
      <c r="C30754" s="57" t="s">
        <v>69347</v>
      </c>
      <c r="D30754" s="57" t="s">
        <v>69348</v>
      </c>
    </row>
    <row r="30755" spans="1:4">
      <c r="A30755" s="57" t="s">
        <v>69349</v>
      </c>
      <c r="B30755" s="57" t="s">
        <v>12940</v>
      </c>
      <c r="C30755" s="57" t="s">
        <v>69350</v>
      </c>
      <c r="D30755" s="57" t="s">
        <v>69351</v>
      </c>
    </row>
    <row r="30756" spans="1:4">
      <c r="A30756" s="57" t="s">
        <v>69352</v>
      </c>
      <c r="B30756" s="57" t="s">
        <v>12940</v>
      </c>
      <c r="C30756" s="57" t="s">
        <v>69353</v>
      </c>
      <c r="D30756" s="57" t="s">
        <v>69354</v>
      </c>
    </row>
    <row r="30757" spans="1:4">
      <c r="A30757" s="57" t="s">
        <v>69352</v>
      </c>
      <c r="B30757" s="57"/>
      <c r="C30757" s="57" t="s">
        <v>69355</v>
      </c>
      <c r="D30757" s="57" t="s">
        <v>69356</v>
      </c>
    </row>
    <row r="30758" spans="1:4">
      <c r="A30758" s="57" t="s">
        <v>69352</v>
      </c>
      <c r="B30758" s="57"/>
      <c r="C30758" s="57" t="s">
        <v>69357</v>
      </c>
      <c r="D30758" s="57" t="s">
        <v>69358</v>
      </c>
    </row>
    <row r="30759" spans="1:4">
      <c r="A30759" s="57" t="s">
        <v>69352</v>
      </c>
      <c r="B30759" s="57"/>
      <c r="C30759" s="57" t="s">
        <v>69359</v>
      </c>
      <c r="D30759" s="57" t="s">
        <v>69360</v>
      </c>
    </row>
    <row r="30760" spans="1:4">
      <c r="A30760" s="57" t="s">
        <v>69352</v>
      </c>
      <c r="B30760" s="57"/>
      <c r="C30760" s="57" t="s">
        <v>69361</v>
      </c>
      <c r="D30760" s="57" t="s">
        <v>69362</v>
      </c>
    </row>
    <row r="30761" spans="1:4">
      <c r="A30761" s="57" t="s">
        <v>69352</v>
      </c>
      <c r="B30761" s="57"/>
      <c r="C30761" s="57" t="s">
        <v>69363</v>
      </c>
      <c r="D30761" s="57" t="s">
        <v>69364</v>
      </c>
    </row>
    <row r="30762" spans="1:4">
      <c r="A30762" s="57" t="s">
        <v>69352</v>
      </c>
      <c r="B30762" s="57"/>
      <c r="C30762" s="57" t="s">
        <v>69365</v>
      </c>
      <c r="D30762" s="57" t="s">
        <v>69366</v>
      </c>
    </row>
    <row r="30763" spans="1:4">
      <c r="A30763" s="57" t="s">
        <v>69367</v>
      </c>
      <c r="B30763" s="57" t="s">
        <v>12940</v>
      </c>
      <c r="C30763" s="57" t="s">
        <v>69368</v>
      </c>
      <c r="D30763" s="57" t="s">
        <v>69369</v>
      </c>
    </row>
    <row r="30764" spans="1:4">
      <c r="A30764" s="57" t="s">
        <v>69367</v>
      </c>
      <c r="B30764" s="57"/>
      <c r="C30764" s="57" t="s">
        <v>69370</v>
      </c>
      <c r="D30764" s="57" t="s">
        <v>69371</v>
      </c>
    </row>
    <row r="30765" spans="1:4">
      <c r="A30765" s="57" t="s">
        <v>69367</v>
      </c>
      <c r="B30765" s="57"/>
      <c r="C30765" s="57" t="s">
        <v>69372</v>
      </c>
      <c r="D30765" s="57" t="s">
        <v>69373</v>
      </c>
    </row>
    <row r="30766" spans="1:4">
      <c r="A30766" s="57" t="s">
        <v>69374</v>
      </c>
      <c r="B30766" s="57" t="s">
        <v>12940</v>
      </c>
      <c r="C30766" s="57" t="s">
        <v>69375</v>
      </c>
      <c r="D30766" s="57" t="s">
        <v>69376</v>
      </c>
    </row>
    <row r="30767" spans="1:4">
      <c r="A30767" s="57" t="s">
        <v>69374</v>
      </c>
      <c r="B30767" s="57"/>
      <c r="C30767" s="57" t="s">
        <v>69377</v>
      </c>
      <c r="D30767" s="57" t="s">
        <v>69378</v>
      </c>
    </row>
    <row r="30768" spans="1:4">
      <c r="A30768" s="57" t="s">
        <v>69379</v>
      </c>
      <c r="B30768" s="57" t="s">
        <v>12940</v>
      </c>
      <c r="C30768" s="57" t="s">
        <v>69380</v>
      </c>
      <c r="D30768" s="57" t="s">
        <v>69381</v>
      </c>
    </row>
    <row r="30769" spans="1:4">
      <c r="A30769" s="57" t="s">
        <v>69379</v>
      </c>
      <c r="B30769" s="57"/>
      <c r="C30769" s="57" t="s">
        <v>69382</v>
      </c>
      <c r="D30769" s="57" t="s">
        <v>69383</v>
      </c>
    </row>
    <row r="30770" spans="1:4">
      <c r="A30770" s="57" t="s">
        <v>69379</v>
      </c>
      <c r="B30770" s="57"/>
      <c r="C30770" s="57" t="s">
        <v>69384</v>
      </c>
      <c r="D30770" s="57" t="s">
        <v>69383</v>
      </c>
    </row>
    <row r="30771" spans="1:4">
      <c r="A30771" s="57" t="s">
        <v>69379</v>
      </c>
      <c r="B30771" s="57"/>
      <c r="C30771" s="57" t="s">
        <v>69385</v>
      </c>
      <c r="D30771" s="57" t="s">
        <v>69383</v>
      </c>
    </row>
    <row r="30772" spans="1:4">
      <c r="A30772" s="57" t="s">
        <v>69379</v>
      </c>
      <c r="B30772" s="57"/>
      <c r="C30772" s="57" t="s">
        <v>69386</v>
      </c>
      <c r="D30772" s="57" t="s">
        <v>69387</v>
      </c>
    </row>
    <row r="30773" spans="1:4">
      <c r="A30773" s="57" t="s">
        <v>69388</v>
      </c>
      <c r="B30773" s="57" t="s">
        <v>12940</v>
      </c>
      <c r="C30773" s="57" t="s">
        <v>69389</v>
      </c>
      <c r="D30773" s="57" t="s">
        <v>2922</v>
      </c>
    </row>
    <row r="30774" spans="1:4">
      <c r="A30774" s="57" t="s">
        <v>69388</v>
      </c>
      <c r="B30774" s="57"/>
      <c r="C30774" s="57" t="s">
        <v>69390</v>
      </c>
      <c r="D30774" s="57" t="s">
        <v>69391</v>
      </c>
    </row>
    <row r="30775" spans="1:4">
      <c r="A30775" s="57" t="s">
        <v>69388</v>
      </c>
      <c r="B30775" s="57"/>
      <c r="C30775" s="57" t="s">
        <v>69392</v>
      </c>
      <c r="D30775" s="57" t="s">
        <v>69393</v>
      </c>
    </row>
    <row r="30776" spans="1:4">
      <c r="A30776" s="57" t="s">
        <v>69388</v>
      </c>
      <c r="B30776" s="57"/>
      <c r="C30776" s="57" t="s">
        <v>69394</v>
      </c>
      <c r="D30776" s="57" t="s">
        <v>69395</v>
      </c>
    </row>
    <row r="30777" spans="1:4">
      <c r="A30777" s="57" t="s">
        <v>69388</v>
      </c>
      <c r="B30777" s="57"/>
      <c r="C30777" s="57" t="s">
        <v>69396</v>
      </c>
      <c r="D30777" s="57" t="s">
        <v>69397</v>
      </c>
    </row>
    <row r="30778" spans="1:4">
      <c r="A30778" s="57" t="s">
        <v>69388</v>
      </c>
      <c r="B30778" s="57"/>
      <c r="C30778" s="57" t="s">
        <v>69398</v>
      </c>
      <c r="D30778" s="57" t="s">
        <v>33685</v>
      </c>
    </row>
    <row r="30779" spans="1:4">
      <c r="A30779" s="57" t="s">
        <v>69388</v>
      </c>
      <c r="B30779" s="57"/>
      <c r="C30779" s="57" t="s">
        <v>69399</v>
      </c>
      <c r="D30779" s="57" t="s">
        <v>69400</v>
      </c>
    </row>
    <row r="30780" spans="1:4">
      <c r="A30780" s="57" t="s">
        <v>69388</v>
      </c>
      <c r="B30780" s="57"/>
      <c r="C30780" s="57" t="s">
        <v>69401</v>
      </c>
      <c r="D30780" s="57" t="s">
        <v>69402</v>
      </c>
    </row>
    <row r="30781" spans="1:4">
      <c r="A30781" s="57" t="s">
        <v>69403</v>
      </c>
      <c r="B30781" s="57" t="s">
        <v>12940</v>
      </c>
      <c r="C30781" s="57" t="s">
        <v>69404</v>
      </c>
      <c r="D30781" s="57" t="s">
        <v>69405</v>
      </c>
    </row>
    <row r="30782" spans="1:4">
      <c r="A30782" s="57" t="s">
        <v>69406</v>
      </c>
      <c r="B30782" s="57" t="s">
        <v>12940</v>
      </c>
      <c r="C30782" s="57" t="s">
        <v>69407</v>
      </c>
      <c r="D30782" s="57" t="s">
        <v>69408</v>
      </c>
    </row>
    <row r="30783" spans="1:4">
      <c r="A30783" s="57" t="s">
        <v>69406</v>
      </c>
      <c r="B30783" s="57"/>
      <c r="C30783" s="57" t="s">
        <v>69409</v>
      </c>
      <c r="D30783" s="57" t="s">
        <v>69410</v>
      </c>
    </row>
    <row r="30784" spans="1:4">
      <c r="A30784" s="57" t="s">
        <v>8094</v>
      </c>
      <c r="B30784" s="57" t="s">
        <v>2350</v>
      </c>
      <c r="C30784" s="57" t="s">
        <v>4247</v>
      </c>
      <c r="D30784" s="57" t="s">
        <v>4248</v>
      </c>
    </row>
    <row r="30785" spans="1:4">
      <c r="A30785" s="57" t="s">
        <v>8094</v>
      </c>
      <c r="B30785" s="57" t="s">
        <v>2350</v>
      </c>
      <c r="C30785" s="57" t="s">
        <v>14036</v>
      </c>
      <c r="D30785" s="57" t="s">
        <v>14037</v>
      </c>
    </row>
    <row r="30786" spans="1:4">
      <c r="A30786" s="57" t="s">
        <v>8095</v>
      </c>
      <c r="B30786" s="57" t="s">
        <v>964</v>
      </c>
      <c r="C30786" s="57" t="s">
        <v>3129</v>
      </c>
      <c r="D30786" s="57" t="s">
        <v>3130</v>
      </c>
    </row>
    <row r="30787" spans="1:4">
      <c r="A30787" s="57" t="s">
        <v>8095</v>
      </c>
      <c r="B30787" s="57" t="s">
        <v>964</v>
      </c>
      <c r="C30787" s="57" t="s">
        <v>3131</v>
      </c>
      <c r="D30787" s="57" t="s">
        <v>3132</v>
      </c>
    </row>
    <row r="30788" spans="1:4">
      <c r="A30788" s="57" t="s">
        <v>8095</v>
      </c>
      <c r="B30788" s="57" t="s">
        <v>964</v>
      </c>
      <c r="C30788" s="57" t="s">
        <v>14038</v>
      </c>
      <c r="D30788" s="57" t="s">
        <v>14039</v>
      </c>
    </row>
    <row r="30789" spans="1:4">
      <c r="A30789" s="57" t="s">
        <v>10268</v>
      </c>
      <c r="B30789" s="57" t="s">
        <v>1028</v>
      </c>
      <c r="C30789" s="57" t="s">
        <v>10269</v>
      </c>
      <c r="D30789" s="57" t="s">
        <v>10270</v>
      </c>
    </row>
    <row r="30790" spans="1:4">
      <c r="A30790" s="57" t="s">
        <v>8096</v>
      </c>
      <c r="B30790" s="57" t="s">
        <v>1028</v>
      </c>
      <c r="C30790" s="57" t="s">
        <v>5819</v>
      </c>
      <c r="D30790" s="57" t="s">
        <v>5820</v>
      </c>
    </row>
    <row r="30791" spans="1:4">
      <c r="A30791" s="57" t="s">
        <v>69411</v>
      </c>
      <c r="B30791" s="57" t="s">
        <v>12940</v>
      </c>
      <c r="C30791" s="57" t="s">
        <v>69412</v>
      </c>
      <c r="D30791" s="57" t="s">
        <v>69413</v>
      </c>
    </row>
    <row r="30792" spans="1:4">
      <c r="A30792" s="57" t="s">
        <v>69414</v>
      </c>
      <c r="B30792" s="57" t="s">
        <v>12940</v>
      </c>
      <c r="C30792" s="57" t="s">
        <v>69415</v>
      </c>
      <c r="D30792" s="57" t="s">
        <v>69416</v>
      </c>
    </row>
    <row r="30793" spans="1:4">
      <c r="A30793" s="57" t="s">
        <v>10271</v>
      </c>
      <c r="B30793" s="57" t="s">
        <v>2351</v>
      </c>
      <c r="C30793" s="57" t="s">
        <v>10272</v>
      </c>
      <c r="D30793" s="57" t="s">
        <v>10273</v>
      </c>
    </row>
    <row r="30794" spans="1:4">
      <c r="A30794" s="57" t="s">
        <v>10271</v>
      </c>
      <c r="B30794" s="57" t="s">
        <v>2351</v>
      </c>
      <c r="C30794" s="57" t="s">
        <v>10274</v>
      </c>
      <c r="D30794" s="57" t="s">
        <v>10275</v>
      </c>
    </row>
    <row r="30795" spans="1:4">
      <c r="A30795" s="57" t="s">
        <v>10271</v>
      </c>
      <c r="B30795" s="57" t="s">
        <v>2351</v>
      </c>
      <c r="C30795" s="57" t="s">
        <v>10276</v>
      </c>
      <c r="D30795" s="57" t="s">
        <v>10277</v>
      </c>
    </row>
    <row r="30796" spans="1:4">
      <c r="A30796" s="57" t="s">
        <v>10271</v>
      </c>
      <c r="B30796" s="57" t="s">
        <v>2351</v>
      </c>
      <c r="C30796" s="57" t="s">
        <v>10278</v>
      </c>
      <c r="D30796" s="57" t="s">
        <v>10279</v>
      </c>
    </row>
    <row r="30797" spans="1:4">
      <c r="A30797" s="57" t="s">
        <v>10271</v>
      </c>
      <c r="B30797" s="57" t="s">
        <v>2351</v>
      </c>
      <c r="C30797" s="57" t="s">
        <v>10280</v>
      </c>
      <c r="D30797" s="57" t="s">
        <v>10281</v>
      </c>
    </row>
    <row r="30798" spans="1:4">
      <c r="A30798" s="57" t="s">
        <v>10271</v>
      </c>
      <c r="B30798" s="57" t="s">
        <v>2351</v>
      </c>
      <c r="C30798" s="57" t="s">
        <v>10282</v>
      </c>
      <c r="D30798" s="57" t="s">
        <v>10283</v>
      </c>
    </row>
    <row r="30799" spans="1:4">
      <c r="A30799" s="57" t="s">
        <v>10271</v>
      </c>
      <c r="B30799" s="57" t="s">
        <v>2351</v>
      </c>
      <c r="C30799" s="57" t="s">
        <v>10284</v>
      </c>
      <c r="D30799" s="57" t="s">
        <v>10285</v>
      </c>
    </row>
    <row r="30800" spans="1:4">
      <c r="A30800" s="57" t="s">
        <v>10271</v>
      </c>
      <c r="B30800" s="57" t="s">
        <v>2351</v>
      </c>
      <c r="C30800" s="57" t="s">
        <v>10286</v>
      </c>
      <c r="D30800" s="57" t="s">
        <v>10287</v>
      </c>
    </row>
    <row r="30801" spans="1:4">
      <c r="A30801" s="57" t="s">
        <v>10271</v>
      </c>
      <c r="B30801" s="57" t="s">
        <v>2351</v>
      </c>
      <c r="C30801" s="57" t="s">
        <v>10288</v>
      </c>
      <c r="D30801" s="57" t="s">
        <v>10289</v>
      </c>
    </row>
    <row r="30802" spans="1:4">
      <c r="A30802" s="57" t="s">
        <v>10271</v>
      </c>
      <c r="B30802" s="57" t="s">
        <v>2351</v>
      </c>
      <c r="C30802" s="57" t="s">
        <v>10290</v>
      </c>
      <c r="D30802" s="57" t="s">
        <v>10291</v>
      </c>
    </row>
    <row r="30803" spans="1:4">
      <c r="A30803" s="57" t="s">
        <v>10271</v>
      </c>
      <c r="B30803" s="57" t="s">
        <v>2351</v>
      </c>
      <c r="C30803" s="57" t="s">
        <v>10292</v>
      </c>
      <c r="D30803" s="57" t="s">
        <v>10293</v>
      </c>
    </row>
    <row r="30804" spans="1:4">
      <c r="A30804" s="57" t="s">
        <v>10271</v>
      </c>
      <c r="B30804" s="57" t="s">
        <v>2351</v>
      </c>
      <c r="C30804" s="57" t="s">
        <v>10294</v>
      </c>
      <c r="D30804" s="57" t="s">
        <v>10295</v>
      </c>
    </row>
    <row r="30805" spans="1:4">
      <c r="A30805" s="57" t="s">
        <v>10271</v>
      </c>
      <c r="B30805" s="57" t="s">
        <v>2351</v>
      </c>
      <c r="C30805" s="57" t="s">
        <v>10296</v>
      </c>
      <c r="D30805" s="57" t="s">
        <v>10297</v>
      </c>
    </row>
    <row r="30806" spans="1:4">
      <c r="A30806" s="57" t="s">
        <v>10271</v>
      </c>
      <c r="B30806" s="57" t="s">
        <v>2351</v>
      </c>
      <c r="C30806" s="57" t="s">
        <v>10298</v>
      </c>
      <c r="D30806" s="57" t="s">
        <v>10299</v>
      </c>
    </row>
    <row r="30807" spans="1:4">
      <c r="A30807" s="57" t="s">
        <v>10271</v>
      </c>
      <c r="B30807" s="57" t="s">
        <v>2351</v>
      </c>
      <c r="C30807" s="57" t="s">
        <v>10300</v>
      </c>
      <c r="D30807" s="57" t="s">
        <v>10301</v>
      </c>
    </row>
    <row r="30808" spans="1:4">
      <c r="A30808" s="57" t="s">
        <v>10271</v>
      </c>
      <c r="B30808" s="57" t="s">
        <v>2351</v>
      </c>
      <c r="C30808" s="57" t="s">
        <v>10302</v>
      </c>
      <c r="D30808" s="57" t="s">
        <v>10303</v>
      </c>
    </row>
    <row r="30809" spans="1:4">
      <c r="A30809" s="57" t="s">
        <v>10271</v>
      </c>
      <c r="B30809" s="57" t="s">
        <v>2351</v>
      </c>
      <c r="C30809" s="57" t="s">
        <v>10304</v>
      </c>
      <c r="D30809" s="57" t="s">
        <v>10305</v>
      </c>
    </row>
    <row r="30810" spans="1:4">
      <c r="A30810" s="57" t="s">
        <v>10271</v>
      </c>
      <c r="B30810" s="57" t="s">
        <v>2351</v>
      </c>
      <c r="C30810" s="57" t="s">
        <v>10306</v>
      </c>
      <c r="D30810" s="57" t="s">
        <v>10307</v>
      </c>
    </row>
    <row r="30811" spans="1:4">
      <c r="A30811" s="57" t="s">
        <v>10271</v>
      </c>
      <c r="B30811" s="57" t="s">
        <v>2351</v>
      </c>
      <c r="C30811" s="57" t="s">
        <v>10308</v>
      </c>
      <c r="D30811" s="57" t="s">
        <v>10309</v>
      </c>
    </row>
    <row r="30812" spans="1:4">
      <c r="A30812" s="57" t="s">
        <v>10271</v>
      </c>
      <c r="B30812" s="57" t="s">
        <v>2351</v>
      </c>
      <c r="C30812" s="57" t="s">
        <v>10310</v>
      </c>
      <c r="D30812" s="57" t="s">
        <v>10311</v>
      </c>
    </row>
    <row r="30813" spans="1:4">
      <c r="A30813" s="57" t="s">
        <v>10271</v>
      </c>
      <c r="B30813" s="57" t="s">
        <v>2351</v>
      </c>
      <c r="C30813" s="57" t="s">
        <v>10312</v>
      </c>
      <c r="D30813" s="57" t="s">
        <v>10313</v>
      </c>
    </row>
    <row r="30814" spans="1:4">
      <c r="A30814" s="57" t="s">
        <v>10271</v>
      </c>
      <c r="B30814" s="57" t="s">
        <v>2351</v>
      </c>
      <c r="C30814" s="57" t="s">
        <v>10314</v>
      </c>
      <c r="D30814" s="57" t="s">
        <v>10315</v>
      </c>
    </row>
    <row r="30815" spans="1:4">
      <c r="A30815" s="57" t="s">
        <v>10271</v>
      </c>
      <c r="B30815" s="57" t="s">
        <v>2351</v>
      </c>
      <c r="C30815" s="57" t="s">
        <v>10316</v>
      </c>
      <c r="D30815" s="57" t="s">
        <v>10317</v>
      </c>
    </row>
    <row r="30816" spans="1:4">
      <c r="A30816" s="57" t="s">
        <v>10271</v>
      </c>
      <c r="B30816" s="57" t="s">
        <v>2351</v>
      </c>
      <c r="C30816" s="57" t="s">
        <v>10318</v>
      </c>
      <c r="D30816" s="57" t="s">
        <v>10319</v>
      </c>
    </row>
    <row r="30817" spans="1:4">
      <c r="A30817" s="57" t="s">
        <v>10271</v>
      </c>
      <c r="B30817" s="57" t="s">
        <v>2351</v>
      </c>
      <c r="C30817" s="57" t="s">
        <v>14040</v>
      </c>
      <c r="D30817" s="57" t="s">
        <v>14041</v>
      </c>
    </row>
    <row r="30818" spans="1:4">
      <c r="A30818" s="57" t="s">
        <v>10271</v>
      </c>
      <c r="B30818" s="57" t="s">
        <v>2351</v>
      </c>
      <c r="C30818" s="57" t="s">
        <v>14042</v>
      </c>
      <c r="D30818" s="57" t="s">
        <v>14043</v>
      </c>
    </row>
    <row r="30819" spans="1:4">
      <c r="A30819" s="57" t="s">
        <v>10271</v>
      </c>
      <c r="B30819" s="57" t="s">
        <v>2351</v>
      </c>
      <c r="C30819" s="57" t="s">
        <v>14044</v>
      </c>
      <c r="D30819" s="57" t="s">
        <v>14045</v>
      </c>
    </row>
    <row r="30820" spans="1:4">
      <c r="A30820" s="57" t="s">
        <v>10271</v>
      </c>
      <c r="B30820" s="57" t="s">
        <v>2351</v>
      </c>
      <c r="C30820" s="57" t="s">
        <v>14046</v>
      </c>
      <c r="D30820" s="57" t="s">
        <v>14047</v>
      </c>
    </row>
    <row r="30821" spans="1:4">
      <c r="A30821" s="57" t="s">
        <v>10271</v>
      </c>
      <c r="B30821" s="57" t="s">
        <v>2351</v>
      </c>
      <c r="C30821" s="57" t="s">
        <v>14048</v>
      </c>
      <c r="D30821" s="57" t="s">
        <v>14049</v>
      </c>
    </row>
    <row r="30822" spans="1:4">
      <c r="A30822" s="57" t="s">
        <v>10271</v>
      </c>
      <c r="B30822" s="57" t="s">
        <v>2351</v>
      </c>
      <c r="C30822" s="57" t="s">
        <v>14050</v>
      </c>
      <c r="D30822" s="57" t="s">
        <v>14051</v>
      </c>
    </row>
    <row r="30823" spans="1:4">
      <c r="A30823" s="57" t="s">
        <v>10271</v>
      </c>
      <c r="B30823" s="57" t="s">
        <v>2351</v>
      </c>
      <c r="C30823" s="57" t="s">
        <v>14052</v>
      </c>
      <c r="D30823" s="57" t="s">
        <v>14053</v>
      </c>
    </row>
    <row r="30824" spans="1:4">
      <c r="A30824" s="57" t="s">
        <v>10271</v>
      </c>
      <c r="B30824" s="57" t="s">
        <v>2351</v>
      </c>
      <c r="C30824" s="57" t="s">
        <v>14054</v>
      </c>
      <c r="D30824" s="57" t="s">
        <v>14055</v>
      </c>
    </row>
    <row r="30825" spans="1:4">
      <c r="A30825" s="57" t="s">
        <v>10271</v>
      </c>
      <c r="B30825" s="57" t="s">
        <v>2351</v>
      </c>
      <c r="C30825" s="57" t="s">
        <v>14056</v>
      </c>
      <c r="D30825" s="57" t="s">
        <v>14057</v>
      </c>
    </row>
    <row r="30826" spans="1:4">
      <c r="A30826" s="57" t="s">
        <v>10271</v>
      </c>
      <c r="B30826" s="57" t="s">
        <v>2351</v>
      </c>
      <c r="C30826" s="57" t="s">
        <v>14058</v>
      </c>
      <c r="D30826" s="57" t="s">
        <v>14059</v>
      </c>
    </row>
    <row r="30827" spans="1:4">
      <c r="A30827" s="57" t="s">
        <v>10271</v>
      </c>
      <c r="B30827" s="57" t="s">
        <v>2351</v>
      </c>
      <c r="C30827" s="57" t="s">
        <v>14060</v>
      </c>
      <c r="D30827" s="57" t="s">
        <v>14061</v>
      </c>
    </row>
    <row r="30828" spans="1:4">
      <c r="A30828" s="57" t="s">
        <v>10271</v>
      </c>
      <c r="B30828" s="57" t="s">
        <v>2351</v>
      </c>
      <c r="C30828" s="57" t="s">
        <v>14062</v>
      </c>
      <c r="D30828" s="57" t="s">
        <v>14063</v>
      </c>
    </row>
    <row r="30829" spans="1:4">
      <c r="A30829" s="57" t="s">
        <v>10271</v>
      </c>
      <c r="B30829" s="57" t="s">
        <v>2351</v>
      </c>
      <c r="C30829" s="57" t="s">
        <v>14064</v>
      </c>
      <c r="D30829" s="57" t="s">
        <v>14065</v>
      </c>
    </row>
    <row r="30830" spans="1:4">
      <c r="A30830" s="57" t="s">
        <v>10271</v>
      </c>
      <c r="B30830" s="57" t="s">
        <v>2351</v>
      </c>
      <c r="C30830" s="57" t="s">
        <v>14066</v>
      </c>
      <c r="D30830" s="57" t="s">
        <v>15957</v>
      </c>
    </row>
    <row r="30831" spans="1:4">
      <c r="A30831" s="57" t="s">
        <v>10271</v>
      </c>
      <c r="B30831" s="57" t="s">
        <v>2351</v>
      </c>
      <c r="C30831" s="57" t="s">
        <v>14067</v>
      </c>
      <c r="D30831" s="57" t="s">
        <v>15958</v>
      </c>
    </row>
    <row r="30832" spans="1:4">
      <c r="A30832" s="57" t="s">
        <v>10271</v>
      </c>
      <c r="B30832" s="57" t="s">
        <v>2351</v>
      </c>
      <c r="C30832" s="57" t="s">
        <v>15959</v>
      </c>
      <c r="D30832" s="57" t="s">
        <v>15960</v>
      </c>
    </row>
    <row r="30833" spans="1:4">
      <c r="A30833" s="57" t="s">
        <v>10271</v>
      </c>
      <c r="B30833" s="57" t="s">
        <v>2351</v>
      </c>
      <c r="C30833" s="57" t="s">
        <v>15961</v>
      </c>
      <c r="D30833" s="57" t="s">
        <v>15962</v>
      </c>
    </row>
    <row r="30834" spans="1:4">
      <c r="A30834" s="57" t="s">
        <v>10271</v>
      </c>
      <c r="B30834" s="57" t="s">
        <v>2351</v>
      </c>
      <c r="C30834" s="57" t="s">
        <v>15963</v>
      </c>
      <c r="D30834" s="57" t="s">
        <v>15964</v>
      </c>
    </row>
    <row r="30835" spans="1:4">
      <c r="A30835" s="57" t="s">
        <v>10271</v>
      </c>
      <c r="B30835" s="57" t="s">
        <v>2351</v>
      </c>
      <c r="C30835" s="57" t="s">
        <v>15965</v>
      </c>
      <c r="D30835" s="57" t="s">
        <v>15966</v>
      </c>
    </row>
    <row r="30836" spans="1:4">
      <c r="A30836" s="57" t="s">
        <v>10271</v>
      </c>
      <c r="B30836" s="57" t="s">
        <v>2351</v>
      </c>
      <c r="C30836" s="57" t="s">
        <v>18133</v>
      </c>
      <c r="D30836" s="57" t="s">
        <v>18134</v>
      </c>
    </row>
    <row r="30837" spans="1:4">
      <c r="A30837" s="57" t="s">
        <v>10271</v>
      </c>
      <c r="B30837" s="57" t="s">
        <v>2351</v>
      </c>
      <c r="C30837" s="57" t="s">
        <v>18135</v>
      </c>
      <c r="D30837" s="57" t="s">
        <v>18136</v>
      </c>
    </row>
    <row r="30838" spans="1:4">
      <c r="A30838" s="57" t="s">
        <v>10271</v>
      </c>
      <c r="B30838" s="57" t="s">
        <v>2351</v>
      </c>
      <c r="C30838" s="57" t="s">
        <v>18137</v>
      </c>
      <c r="D30838" s="57" t="s">
        <v>18138</v>
      </c>
    </row>
    <row r="30839" spans="1:4">
      <c r="A30839" s="57" t="s">
        <v>10271</v>
      </c>
      <c r="B30839" s="57" t="s">
        <v>2351</v>
      </c>
      <c r="C30839" s="57" t="s">
        <v>18139</v>
      </c>
      <c r="D30839" s="57" t="s">
        <v>18140</v>
      </c>
    </row>
    <row r="30840" spans="1:4">
      <c r="A30840" s="57" t="s">
        <v>10271</v>
      </c>
      <c r="B30840" s="57" t="s">
        <v>2351</v>
      </c>
      <c r="C30840" s="57" t="s">
        <v>18141</v>
      </c>
      <c r="D30840" s="57" t="s">
        <v>18142</v>
      </c>
    </row>
    <row r="30841" spans="1:4">
      <c r="A30841" s="57" t="s">
        <v>10271</v>
      </c>
      <c r="B30841" s="57" t="s">
        <v>2351</v>
      </c>
      <c r="C30841" s="57" t="s">
        <v>18143</v>
      </c>
      <c r="D30841" s="57" t="s">
        <v>18144</v>
      </c>
    </row>
    <row r="30842" spans="1:4">
      <c r="A30842" s="57" t="s">
        <v>10271</v>
      </c>
      <c r="B30842" s="57" t="s">
        <v>2351</v>
      </c>
      <c r="C30842" s="57" t="s">
        <v>18145</v>
      </c>
      <c r="D30842" s="57" t="s">
        <v>18146</v>
      </c>
    </row>
    <row r="30843" spans="1:4">
      <c r="A30843" s="57" t="s">
        <v>10271</v>
      </c>
      <c r="B30843" s="57" t="s">
        <v>2351</v>
      </c>
      <c r="C30843" s="57" t="s">
        <v>18147</v>
      </c>
      <c r="D30843" s="57" t="s">
        <v>18148</v>
      </c>
    </row>
    <row r="30844" spans="1:4">
      <c r="A30844" s="57" t="s">
        <v>10271</v>
      </c>
      <c r="B30844" s="57" t="s">
        <v>2351</v>
      </c>
      <c r="C30844" s="57" t="s">
        <v>18149</v>
      </c>
      <c r="D30844" s="57" t="s">
        <v>18150</v>
      </c>
    </row>
    <row r="30845" spans="1:4">
      <c r="A30845" s="57" t="s">
        <v>10271</v>
      </c>
      <c r="B30845" s="57" t="s">
        <v>2351</v>
      </c>
      <c r="C30845" s="57" t="s">
        <v>18151</v>
      </c>
      <c r="D30845" s="57" t="s">
        <v>18152</v>
      </c>
    </row>
    <row r="30846" spans="1:4">
      <c r="A30846" s="57" t="s">
        <v>10271</v>
      </c>
      <c r="B30846" s="57" t="s">
        <v>2351</v>
      </c>
      <c r="C30846" s="57" t="s">
        <v>18153</v>
      </c>
      <c r="D30846" s="57" t="s">
        <v>18154</v>
      </c>
    </row>
    <row r="30847" spans="1:4">
      <c r="A30847" s="57" t="s">
        <v>10271</v>
      </c>
      <c r="B30847" s="57" t="s">
        <v>2351</v>
      </c>
      <c r="C30847" s="57" t="s">
        <v>18155</v>
      </c>
      <c r="D30847" s="57" t="s">
        <v>18156</v>
      </c>
    </row>
    <row r="30848" spans="1:4">
      <c r="A30848" s="57" t="s">
        <v>10271</v>
      </c>
      <c r="B30848" s="57" t="s">
        <v>2351</v>
      </c>
      <c r="C30848" s="57" t="s">
        <v>18157</v>
      </c>
      <c r="D30848" s="57" t="s">
        <v>18158</v>
      </c>
    </row>
    <row r="30849" spans="1:4">
      <c r="A30849" s="57" t="s">
        <v>10271</v>
      </c>
      <c r="B30849" s="57" t="s">
        <v>2351</v>
      </c>
      <c r="C30849" s="57" t="s">
        <v>69417</v>
      </c>
      <c r="D30849" s="57" t="s">
        <v>69418</v>
      </c>
    </row>
    <row r="30850" spans="1:4">
      <c r="A30850" s="57" t="s">
        <v>10271</v>
      </c>
      <c r="B30850" s="57" t="s">
        <v>2351</v>
      </c>
      <c r="C30850" s="57" t="s">
        <v>69419</v>
      </c>
      <c r="D30850" s="57" t="s">
        <v>69420</v>
      </c>
    </row>
    <row r="30851" spans="1:4">
      <c r="A30851" s="57" t="s">
        <v>10271</v>
      </c>
      <c r="B30851" s="57" t="s">
        <v>2351</v>
      </c>
      <c r="C30851" s="57" t="s">
        <v>76363</v>
      </c>
      <c r="D30851" s="57" t="s">
        <v>76364</v>
      </c>
    </row>
    <row r="30852" spans="1:4">
      <c r="A30852" s="57" t="s">
        <v>10271</v>
      </c>
      <c r="B30852" s="57" t="s">
        <v>2351</v>
      </c>
      <c r="C30852" s="57" t="s">
        <v>76365</v>
      </c>
      <c r="D30852" s="57" t="s">
        <v>76366</v>
      </c>
    </row>
    <row r="30853" spans="1:4">
      <c r="A30853" s="57" t="s">
        <v>10271</v>
      </c>
      <c r="B30853" s="57" t="s">
        <v>2351</v>
      </c>
      <c r="C30853" s="57" t="s">
        <v>76367</v>
      </c>
      <c r="D30853" s="57" t="s">
        <v>76368</v>
      </c>
    </row>
    <row r="30854" spans="1:4">
      <c r="A30854" s="57" t="s">
        <v>10271</v>
      </c>
      <c r="B30854" s="57" t="s">
        <v>2351</v>
      </c>
      <c r="C30854" s="57" t="s">
        <v>76369</v>
      </c>
      <c r="D30854" s="57" t="s">
        <v>76370</v>
      </c>
    </row>
    <row r="30855" spans="1:4">
      <c r="A30855" s="57" t="s">
        <v>8097</v>
      </c>
      <c r="B30855" s="57" t="s">
        <v>2351</v>
      </c>
      <c r="C30855" s="57" t="s">
        <v>2869</v>
      </c>
      <c r="D30855" s="57" t="s">
        <v>2870</v>
      </c>
    </row>
    <row r="30856" spans="1:4">
      <c r="A30856" s="57" t="s">
        <v>8098</v>
      </c>
      <c r="B30856" s="57" t="s">
        <v>2351</v>
      </c>
      <c r="C30856" s="57" t="s">
        <v>2936</v>
      </c>
      <c r="D30856" s="57" t="s">
        <v>2937</v>
      </c>
    </row>
    <row r="30857" spans="1:4">
      <c r="A30857" s="57" t="s">
        <v>8098</v>
      </c>
      <c r="B30857" s="57" t="s">
        <v>2351</v>
      </c>
      <c r="C30857" s="57" t="s">
        <v>3301</v>
      </c>
      <c r="D30857" s="57" t="s">
        <v>3302</v>
      </c>
    </row>
    <row r="30858" spans="1:4">
      <c r="A30858" s="57" t="s">
        <v>8098</v>
      </c>
      <c r="B30858" s="57" t="s">
        <v>2351</v>
      </c>
      <c r="C30858" s="57" t="s">
        <v>3311</v>
      </c>
      <c r="D30858" s="57" t="s">
        <v>3312</v>
      </c>
    </row>
    <row r="30859" spans="1:4">
      <c r="A30859" s="57" t="s">
        <v>8098</v>
      </c>
      <c r="B30859" s="57" t="s">
        <v>2351</v>
      </c>
      <c r="C30859" s="57" t="s">
        <v>4085</v>
      </c>
      <c r="D30859" s="57" t="s">
        <v>4086</v>
      </c>
    </row>
    <row r="30860" spans="1:4">
      <c r="A30860" s="57" t="s">
        <v>8098</v>
      </c>
      <c r="B30860" s="57" t="s">
        <v>2351</v>
      </c>
      <c r="C30860" s="57" t="s">
        <v>4355</v>
      </c>
      <c r="D30860" s="57" t="s">
        <v>4356</v>
      </c>
    </row>
    <row r="30861" spans="1:4">
      <c r="A30861" s="57" t="s">
        <v>8098</v>
      </c>
      <c r="B30861" s="57" t="s">
        <v>2351</v>
      </c>
      <c r="C30861" s="57" t="s">
        <v>4357</v>
      </c>
      <c r="D30861" s="57" t="s">
        <v>4358</v>
      </c>
    </row>
    <row r="30862" spans="1:4">
      <c r="A30862" s="57" t="s">
        <v>8098</v>
      </c>
      <c r="B30862" s="57" t="s">
        <v>2351</v>
      </c>
      <c r="C30862" s="57" t="s">
        <v>4709</v>
      </c>
      <c r="D30862" s="57" t="s">
        <v>4710</v>
      </c>
    </row>
    <row r="30863" spans="1:4">
      <c r="A30863" s="57" t="s">
        <v>8098</v>
      </c>
      <c r="B30863" s="57" t="s">
        <v>2351</v>
      </c>
      <c r="C30863" s="57" t="s">
        <v>4887</v>
      </c>
      <c r="D30863" s="57" t="s">
        <v>4888</v>
      </c>
    </row>
    <row r="30864" spans="1:4">
      <c r="A30864" s="57" t="s">
        <v>8098</v>
      </c>
      <c r="B30864" s="57" t="s">
        <v>2351</v>
      </c>
      <c r="C30864" s="57" t="s">
        <v>5607</v>
      </c>
      <c r="D30864" s="57" t="s">
        <v>5608</v>
      </c>
    </row>
    <row r="30865" spans="1:4">
      <c r="A30865" s="57" t="s">
        <v>8098</v>
      </c>
      <c r="B30865" s="57" t="s">
        <v>2351</v>
      </c>
      <c r="C30865" s="57" t="s">
        <v>5630</v>
      </c>
      <c r="D30865" s="57" t="s">
        <v>5631</v>
      </c>
    </row>
    <row r="30866" spans="1:4">
      <c r="A30866" s="57" t="s">
        <v>8098</v>
      </c>
      <c r="B30866" s="57" t="s">
        <v>2351</v>
      </c>
      <c r="C30866" s="57" t="s">
        <v>5632</v>
      </c>
      <c r="D30866" s="57" t="s">
        <v>5633</v>
      </c>
    </row>
    <row r="30867" spans="1:4">
      <c r="A30867" s="57" t="s">
        <v>8098</v>
      </c>
      <c r="B30867" s="57" t="s">
        <v>2351</v>
      </c>
      <c r="C30867" s="57" t="s">
        <v>6219</v>
      </c>
      <c r="D30867" s="57" t="s">
        <v>6220</v>
      </c>
    </row>
    <row r="30868" spans="1:4">
      <c r="A30868" s="57" t="s">
        <v>8098</v>
      </c>
      <c r="B30868" s="57" t="s">
        <v>2351</v>
      </c>
      <c r="C30868" s="57" t="s">
        <v>6223</v>
      </c>
      <c r="D30868" s="57" t="s">
        <v>6224</v>
      </c>
    </row>
    <row r="30869" spans="1:4">
      <c r="A30869" s="57" t="s">
        <v>8098</v>
      </c>
      <c r="B30869" s="57" t="s">
        <v>2351</v>
      </c>
      <c r="C30869" s="57" t="s">
        <v>6225</v>
      </c>
      <c r="D30869" s="57" t="s">
        <v>6226</v>
      </c>
    </row>
    <row r="30870" spans="1:4">
      <c r="A30870" s="57" t="s">
        <v>8098</v>
      </c>
      <c r="B30870" s="57" t="s">
        <v>2351</v>
      </c>
      <c r="C30870" s="57" t="s">
        <v>6312</v>
      </c>
      <c r="D30870" s="57" t="s">
        <v>6313</v>
      </c>
    </row>
    <row r="30871" spans="1:4">
      <c r="A30871" s="57" t="s">
        <v>8098</v>
      </c>
      <c r="B30871" s="57" t="s">
        <v>2351</v>
      </c>
      <c r="C30871" s="57" t="s">
        <v>6362</v>
      </c>
      <c r="D30871" s="57" t="s">
        <v>6363</v>
      </c>
    </row>
    <row r="30872" spans="1:4">
      <c r="A30872" s="57" t="s">
        <v>8098</v>
      </c>
      <c r="B30872" s="57" t="s">
        <v>2351</v>
      </c>
      <c r="C30872" s="57" t="s">
        <v>6390</v>
      </c>
      <c r="D30872" s="57" t="s">
        <v>6391</v>
      </c>
    </row>
    <row r="30873" spans="1:4">
      <c r="A30873" s="57" t="s">
        <v>8098</v>
      </c>
      <c r="B30873" s="57" t="s">
        <v>2351</v>
      </c>
      <c r="C30873" s="57" t="s">
        <v>8432</v>
      </c>
      <c r="D30873" s="57" t="s">
        <v>8433</v>
      </c>
    </row>
    <row r="30874" spans="1:4">
      <c r="A30874" s="57" t="s">
        <v>8098</v>
      </c>
      <c r="B30874" s="57" t="s">
        <v>2351</v>
      </c>
      <c r="C30874" s="57" t="s">
        <v>8434</v>
      </c>
      <c r="D30874" s="57" t="s">
        <v>8435</v>
      </c>
    </row>
    <row r="30875" spans="1:4">
      <c r="A30875" s="57" t="s">
        <v>8098</v>
      </c>
      <c r="B30875" s="57" t="s">
        <v>2351</v>
      </c>
      <c r="C30875" s="57" t="s">
        <v>8825</v>
      </c>
      <c r="D30875" s="57" t="s">
        <v>8826</v>
      </c>
    </row>
    <row r="30876" spans="1:4">
      <c r="A30876" s="57" t="s">
        <v>8098</v>
      </c>
      <c r="B30876" s="57" t="s">
        <v>2351</v>
      </c>
      <c r="C30876" s="57" t="s">
        <v>9003</v>
      </c>
      <c r="D30876" s="57" t="s">
        <v>9004</v>
      </c>
    </row>
    <row r="30877" spans="1:4">
      <c r="A30877" s="57" t="s">
        <v>8098</v>
      </c>
      <c r="B30877" s="57" t="s">
        <v>2351</v>
      </c>
      <c r="C30877" s="57" t="s">
        <v>14068</v>
      </c>
      <c r="D30877" s="57" t="s">
        <v>14069</v>
      </c>
    </row>
    <row r="30878" spans="1:4">
      <c r="A30878" s="57" t="s">
        <v>8098</v>
      </c>
      <c r="B30878" s="57" t="s">
        <v>2351</v>
      </c>
      <c r="C30878" s="57" t="s">
        <v>14070</v>
      </c>
      <c r="D30878" s="57" t="s">
        <v>14071</v>
      </c>
    </row>
    <row r="30879" spans="1:4">
      <c r="A30879" s="57" t="s">
        <v>8098</v>
      </c>
      <c r="B30879" s="57" t="s">
        <v>2351</v>
      </c>
      <c r="C30879" s="57" t="s">
        <v>14072</v>
      </c>
      <c r="D30879" s="57" t="s">
        <v>14073</v>
      </c>
    </row>
    <row r="30880" spans="1:4">
      <c r="A30880" s="57" t="s">
        <v>8098</v>
      </c>
      <c r="B30880" s="57" t="s">
        <v>2351</v>
      </c>
      <c r="C30880" s="57" t="s">
        <v>14074</v>
      </c>
      <c r="D30880" s="57" t="s">
        <v>14075</v>
      </c>
    </row>
    <row r="30881" spans="1:4">
      <c r="A30881" s="57" t="s">
        <v>8098</v>
      </c>
      <c r="B30881" s="57" t="s">
        <v>2351</v>
      </c>
      <c r="C30881" s="57" t="s">
        <v>14076</v>
      </c>
      <c r="D30881" s="57" t="s">
        <v>14077</v>
      </c>
    </row>
    <row r="30882" spans="1:4">
      <c r="A30882" s="57" t="s">
        <v>8098</v>
      </c>
      <c r="B30882" s="57" t="s">
        <v>2351</v>
      </c>
      <c r="C30882" s="57" t="s">
        <v>14078</v>
      </c>
      <c r="D30882" s="57" t="s">
        <v>14079</v>
      </c>
    </row>
    <row r="30883" spans="1:4">
      <c r="A30883" s="57" t="s">
        <v>8098</v>
      </c>
      <c r="B30883" s="57" t="s">
        <v>2351</v>
      </c>
      <c r="C30883" s="57" t="s">
        <v>14080</v>
      </c>
      <c r="D30883" s="57" t="s">
        <v>14061</v>
      </c>
    </row>
    <row r="30884" spans="1:4">
      <c r="A30884" s="57" t="s">
        <v>8098</v>
      </c>
      <c r="B30884" s="57" t="s">
        <v>2351</v>
      </c>
      <c r="C30884" s="57" t="s">
        <v>14081</v>
      </c>
      <c r="D30884" s="57" t="s">
        <v>14082</v>
      </c>
    </row>
    <row r="30885" spans="1:4">
      <c r="A30885" s="57" t="s">
        <v>8098</v>
      </c>
      <c r="B30885" s="57" t="s">
        <v>2351</v>
      </c>
      <c r="C30885" s="57" t="s">
        <v>15967</v>
      </c>
      <c r="D30885" s="57" t="s">
        <v>15968</v>
      </c>
    </row>
    <row r="30886" spans="1:4">
      <c r="A30886" s="57" t="s">
        <v>8098</v>
      </c>
      <c r="B30886" s="57" t="s">
        <v>2351</v>
      </c>
      <c r="C30886" s="57" t="s">
        <v>15969</v>
      </c>
      <c r="D30886" s="57" t="s">
        <v>15970</v>
      </c>
    </row>
    <row r="30887" spans="1:4">
      <c r="A30887" s="57" t="s">
        <v>8098</v>
      </c>
      <c r="B30887" s="57" t="s">
        <v>2351</v>
      </c>
      <c r="C30887" s="57" t="s">
        <v>15971</v>
      </c>
      <c r="D30887" s="57" t="s">
        <v>15972</v>
      </c>
    </row>
    <row r="30888" spans="1:4">
      <c r="A30888" s="57" t="s">
        <v>8098</v>
      </c>
      <c r="B30888" s="57" t="s">
        <v>2351</v>
      </c>
      <c r="C30888" s="57" t="s">
        <v>18159</v>
      </c>
      <c r="D30888" s="57" t="s">
        <v>18160</v>
      </c>
    </row>
    <row r="30889" spans="1:4">
      <c r="A30889" s="57" t="s">
        <v>8098</v>
      </c>
      <c r="B30889" s="57" t="s">
        <v>2351</v>
      </c>
      <c r="C30889" s="57" t="s">
        <v>18161</v>
      </c>
      <c r="D30889" s="57" t="s">
        <v>18162</v>
      </c>
    </row>
    <row r="30890" spans="1:4">
      <c r="A30890" s="57" t="s">
        <v>8098</v>
      </c>
      <c r="B30890" s="57" t="s">
        <v>2351</v>
      </c>
      <c r="C30890" s="57" t="s">
        <v>18163</v>
      </c>
      <c r="D30890" s="57" t="s">
        <v>18164</v>
      </c>
    </row>
    <row r="30891" spans="1:4">
      <c r="A30891" s="57" t="s">
        <v>8098</v>
      </c>
      <c r="B30891" s="57" t="s">
        <v>2351</v>
      </c>
      <c r="C30891" s="57" t="s">
        <v>18165</v>
      </c>
      <c r="D30891" s="57" t="s">
        <v>18166</v>
      </c>
    </row>
    <row r="30892" spans="1:4">
      <c r="A30892" s="57" t="s">
        <v>8098</v>
      </c>
      <c r="B30892" s="57" t="s">
        <v>2351</v>
      </c>
      <c r="C30892" s="57" t="s">
        <v>18167</v>
      </c>
      <c r="D30892" s="57" t="s">
        <v>18168</v>
      </c>
    </row>
    <row r="30893" spans="1:4">
      <c r="A30893" s="57" t="s">
        <v>8098</v>
      </c>
      <c r="B30893" s="57" t="s">
        <v>2351</v>
      </c>
      <c r="C30893" s="57" t="s">
        <v>18169</v>
      </c>
      <c r="D30893" s="57" t="s">
        <v>18170</v>
      </c>
    </row>
    <row r="30894" spans="1:4">
      <c r="A30894" s="57" t="s">
        <v>8098</v>
      </c>
      <c r="B30894" s="57" t="s">
        <v>2351</v>
      </c>
      <c r="C30894" s="57" t="s">
        <v>18171</v>
      </c>
      <c r="D30894" s="57" t="s">
        <v>18172</v>
      </c>
    </row>
    <row r="30895" spans="1:4">
      <c r="A30895" s="57" t="s">
        <v>8098</v>
      </c>
      <c r="B30895" s="57" t="s">
        <v>2351</v>
      </c>
      <c r="C30895" s="57" t="s">
        <v>76371</v>
      </c>
      <c r="D30895" s="57" t="s">
        <v>76372</v>
      </c>
    </row>
    <row r="30896" spans="1:4">
      <c r="A30896" s="57" t="s">
        <v>8099</v>
      </c>
      <c r="B30896" s="57" t="s">
        <v>2351</v>
      </c>
      <c r="C30896" s="57" t="s">
        <v>6459</v>
      </c>
      <c r="D30896" s="57" t="s">
        <v>6460</v>
      </c>
    </row>
    <row r="30897" spans="1:4">
      <c r="A30897" s="57" t="s">
        <v>8099</v>
      </c>
      <c r="B30897" s="57" t="s">
        <v>2351</v>
      </c>
      <c r="C30897" s="57" t="s">
        <v>6479</v>
      </c>
      <c r="D30897" s="57" t="s">
        <v>6480</v>
      </c>
    </row>
    <row r="30898" spans="1:4">
      <c r="A30898" s="57" t="s">
        <v>8099</v>
      </c>
      <c r="B30898" s="57" t="s">
        <v>2351</v>
      </c>
      <c r="C30898" s="57" t="s">
        <v>6481</v>
      </c>
      <c r="D30898" s="57" t="s">
        <v>6482</v>
      </c>
    </row>
    <row r="30899" spans="1:4">
      <c r="A30899" s="57" t="s">
        <v>8099</v>
      </c>
      <c r="B30899" s="57" t="s">
        <v>2351</v>
      </c>
      <c r="C30899" s="57" t="s">
        <v>6497</v>
      </c>
      <c r="D30899" s="57" t="s">
        <v>6498</v>
      </c>
    </row>
    <row r="30900" spans="1:4">
      <c r="A30900" s="57" t="s">
        <v>8099</v>
      </c>
      <c r="B30900" s="57" t="s">
        <v>2351</v>
      </c>
      <c r="C30900" s="57" t="s">
        <v>6521</v>
      </c>
      <c r="D30900" s="57" t="s">
        <v>6522</v>
      </c>
    </row>
    <row r="30901" spans="1:4">
      <c r="A30901" s="57" t="s">
        <v>8099</v>
      </c>
      <c r="B30901" s="57" t="s">
        <v>2351</v>
      </c>
      <c r="C30901" s="57" t="s">
        <v>6542</v>
      </c>
      <c r="D30901" s="57" t="s">
        <v>6543</v>
      </c>
    </row>
    <row r="30902" spans="1:4">
      <c r="A30902" s="57" t="s">
        <v>8099</v>
      </c>
      <c r="B30902" s="57" t="s">
        <v>2351</v>
      </c>
      <c r="C30902" s="57" t="s">
        <v>6554</v>
      </c>
      <c r="D30902" s="57" t="s">
        <v>6555</v>
      </c>
    </row>
    <row r="30903" spans="1:4">
      <c r="A30903" s="57" t="s">
        <v>8099</v>
      </c>
      <c r="B30903" s="57" t="s">
        <v>2351</v>
      </c>
      <c r="C30903" s="57" t="s">
        <v>6570</v>
      </c>
      <c r="D30903" s="57" t="s">
        <v>6571</v>
      </c>
    </row>
    <row r="30904" spans="1:4">
      <c r="A30904" s="57" t="s">
        <v>8099</v>
      </c>
      <c r="B30904" s="57" t="s">
        <v>2351</v>
      </c>
      <c r="C30904" s="57" t="s">
        <v>6572</v>
      </c>
      <c r="D30904" s="57" t="s">
        <v>6573</v>
      </c>
    </row>
    <row r="30905" spans="1:4">
      <c r="A30905" s="57" t="s">
        <v>8099</v>
      </c>
      <c r="B30905" s="57" t="s">
        <v>2351</v>
      </c>
      <c r="C30905" s="57" t="s">
        <v>6619</v>
      </c>
      <c r="D30905" s="57" t="s">
        <v>6620</v>
      </c>
    </row>
    <row r="30906" spans="1:4">
      <c r="A30906" s="57" t="s">
        <v>8099</v>
      </c>
      <c r="B30906" s="57" t="s">
        <v>2351</v>
      </c>
      <c r="C30906" s="57" t="s">
        <v>6654</v>
      </c>
      <c r="D30906" s="57" t="s">
        <v>6655</v>
      </c>
    </row>
    <row r="30907" spans="1:4">
      <c r="A30907" s="57" t="s">
        <v>8099</v>
      </c>
      <c r="B30907" s="57" t="s">
        <v>2351</v>
      </c>
      <c r="C30907" s="57" t="s">
        <v>6656</v>
      </c>
      <c r="D30907" s="57" t="s">
        <v>6657</v>
      </c>
    </row>
    <row r="30908" spans="1:4">
      <c r="A30908" s="57" t="s">
        <v>8099</v>
      </c>
      <c r="B30908" s="57" t="s">
        <v>2351</v>
      </c>
      <c r="C30908" s="57" t="s">
        <v>6688</v>
      </c>
      <c r="D30908" s="57" t="s">
        <v>6689</v>
      </c>
    </row>
    <row r="30909" spans="1:4">
      <c r="A30909" s="57" t="s">
        <v>8099</v>
      </c>
      <c r="B30909" s="57" t="s">
        <v>2351</v>
      </c>
      <c r="C30909" s="57" t="s">
        <v>6741</v>
      </c>
      <c r="D30909" s="57" t="s">
        <v>6742</v>
      </c>
    </row>
    <row r="30910" spans="1:4">
      <c r="A30910" s="57" t="s">
        <v>8099</v>
      </c>
      <c r="B30910" s="57" t="s">
        <v>2351</v>
      </c>
      <c r="C30910" s="57" t="s">
        <v>6763</v>
      </c>
      <c r="D30910" s="57" t="s">
        <v>6764</v>
      </c>
    </row>
    <row r="30911" spans="1:4">
      <c r="A30911" s="57" t="s">
        <v>8099</v>
      </c>
      <c r="B30911" s="57" t="s">
        <v>2351</v>
      </c>
      <c r="C30911" s="57" t="s">
        <v>6765</v>
      </c>
      <c r="D30911" s="57" t="s">
        <v>6766</v>
      </c>
    </row>
    <row r="30912" spans="1:4">
      <c r="A30912" s="57" t="s">
        <v>8099</v>
      </c>
      <c r="B30912" s="57" t="s">
        <v>2351</v>
      </c>
      <c r="C30912" s="57" t="s">
        <v>6807</v>
      </c>
      <c r="D30912" s="57" t="s">
        <v>6808</v>
      </c>
    </row>
    <row r="30913" spans="1:4">
      <c r="A30913" s="57" t="s">
        <v>8099</v>
      </c>
      <c r="B30913" s="57" t="s">
        <v>2351</v>
      </c>
      <c r="C30913" s="57" t="s">
        <v>6829</v>
      </c>
      <c r="D30913" s="57" t="s">
        <v>6830</v>
      </c>
    </row>
    <row r="30914" spans="1:4">
      <c r="A30914" s="57" t="s">
        <v>8099</v>
      </c>
      <c r="B30914" s="57" t="s">
        <v>2351</v>
      </c>
      <c r="C30914" s="57" t="s">
        <v>6831</v>
      </c>
      <c r="D30914" s="57" t="s">
        <v>6832</v>
      </c>
    </row>
    <row r="30915" spans="1:4">
      <c r="A30915" s="57" t="s">
        <v>8099</v>
      </c>
      <c r="B30915" s="57" t="s">
        <v>2351</v>
      </c>
      <c r="C30915" s="57" t="s">
        <v>6833</v>
      </c>
      <c r="D30915" s="57" t="s">
        <v>6834</v>
      </c>
    </row>
    <row r="30916" spans="1:4">
      <c r="A30916" s="57" t="s">
        <v>8099</v>
      </c>
      <c r="B30916" s="57" t="s">
        <v>2351</v>
      </c>
      <c r="C30916" s="57" t="s">
        <v>6835</v>
      </c>
      <c r="D30916" s="57" t="s">
        <v>6836</v>
      </c>
    </row>
    <row r="30917" spans="1:4">
      <c r="A30917" s="57" t="s">
        <v>8099</v>
      </c>
      <c r="B30917" s="57" t="s">
        <v>2351</v>
      </c>
      <c r="C30917" s="57" t="s">
        <v>6892</v>
      </c>
      <c r="D30917" s="57" t="s">
        <v>6893</v>
      </c>
    </row>
    <row r="30918" spans="1:4">
      <c r="A30918" s="57" t="s">
        <v>8099</v>
      </c>
      <c r="B30918" s="57" t="s">
        <v>2351</v>
      </c>
      <c r="C30918" s="57" t="s">
        <v>6920</v>
      </c>
      <c r="D30918" s="57" t="s">
        <v>6921</v>
      </c>
    </row>
    <row r="30919" spans="1:4">
      <c r="A30919" s="57" t="s">
        <v>8099</v>
      </c>
      <c r="B30919" s="57" t="s">
        <v>2351</v>
      </c>
      <c r="C30919" s="57" t="s">
        <v>7005</v>
      </c>
      <c r="D30919" s="57" t="s">
        <v>7006</v>
      </c>
    </row>
    <row r="30920" spans="1:4">
      <c r="A30920" s="57" t="s">
        <v>8099</v>
      </c>
      <c r="B30920" s="57" t="s">
        <v>2351</v>
      </c>
      <c r="C30920" s="57" t="s">
        <v>7040</v>
      </c>
      <c r="D30920" s="57" t="s">
        <v>7041</v>
      </c>
    </row>
    <row r="30921" spans="1:4">
      <c r="A30921" s="57" t="s">
        <v>8099</v>
      </c>
      <c r="B30921" s="57" t="s">
        <v>2351</v>
      </c>
      <c r="C30921" s="57" t="s">
        <v>7042</v>
      </c>
      <c r="D30921" s="57" t="s">
        <v>7043</v>
      </c>
    </row>
    <row r="30922" spans="1:4">
      <c r="A30922" s="57" t="s">
        <v>8099</v>
      </c>
      <c r="B30922" s="57" t="s">
        <v>2351</v>
      </c>
      <c r="C30922" s="57" t="s">
        <v>7062</v>
      </c>
      <c r="D30922" s="57" t="s">
        <v>7063</v>
      </c>
    </row>
    <row r="30923" spans="1:4">
      <c r="A30923" s="57" t="s">
        <v>8099</v>
      </c>
      <c r="B30923" s="57" t="s">
        <v>2351</v>
      </c>
      <c r="C30923" s="57" t="s">
        <v>7064</v>
      </c>
      <c r="D30923" s="57" t="s">
        <v>7065</v>
      </c>
    </row>
    <row r="30924" spans="1:4">
      <c r="A30924" s="57" t="s">
        <v>8099</v>
      </c>
      <c r="B30924" s="57" t="s">
        <v>2351</v>
      </c>
      <c r="C30924" s="57" t="s">
        <v>7066</v>
      </c>
      <c r="D30924" s="57" t="s">
        <v>7067</v>
      </c>
    </row>
    <row r="30925" spans="1:4">
      <c r="A30925" s="57" t="s">
        <v>8099</v>
      </c>
      <c r="B30925" s="57" t="s">
        <v>2351</v>
      </c>
      <c r="C30925" s="57" t="s">
        <v>7068</v>
      </c>
      <c r="D30925" s="57" t="s">
        <v>7069</v>
      </c>
    </row>
    <row r="30926" spans="1:4">
      <c r="A30926" s="57" t="s">
        <v>8099</v>
      </c>
      <c r="B30926" s="57" t="s">
        <v>2351</v>
      </c>
      <c r="C30926" s="57" t="s">
        <v>7124</v>
      </c>
      <c r="D30926" s="57" t="s">
        <v>7125</v>
      </c>
    </row>
    <row r="30927" spans="1:4">
      <c r="A30927" s="57" t="s">
        <v>8099</v>
      </c>
      <c r="B30927" s="57" t="s">
        <v>2351</v>
      </c>
      <c r="C30927" s="57" t="s">
        <v>7126</v>
      </c>
      <c r="D30927" s="57" t="s">
        <v>7127</v>
      </c>
    </row>
    <row r="30928" spans="1:4">
      <c r="A30928" s="57" t="s">
        <v>8099</v>
      </c>
      <c r="B30928" s="57" t="s">
        <v>2351</v>
      </c>
      <c r="C30928" s="57" t="s">
        <v>7164</v>
      </c>
      <c r="D30928" s="57" t="s">
        <v>7165</v>
      </c>
    </row>
    <row r="30929" spans="1:4">
      <c r="A30929" s="57" t="s">
        <v>8099</v>
      </c>
      <c r="B30929" s="57" t="s">
        <v>2351</v>
      </c>
      <c r="C30929" s="57" t="s">
        <v>7372</v>
      </c>
      <c r="D30929" s="57" t="s">
        <v>7373</v>
      </c>
    </row>
    <row r="30930" spans="1:4">
      <c r="A30930" s="57" t="s">
        <v>8099</v>
      </c>
      <c r="B30930" s="57" t="s">
        <v>2351</v>
      </c>
      <c r="C30930" s="57" t="s">
        <v>7384</v>
      </c>
      <c r="D30930" s="57" t="s">
        <v>7385</v>
      </c>
    </row>
    <row r="30931" spans="1:4">
      <c r="A30931" s="57" t="s">
        <v>8099</v>
      </c>
      <c r="B30931" s="57" t="s">
        <v>2351</v>
      </c>
      <c r="C30931" s="57" t="s">
        <v>7479</v>
      </c>
      <c r="D30931" s="57" t="s">
        <v>7480</v>
      </c>
    </row>
    <row r="30932" spans="1:4">
      <c r="A30932" s="57" t="s">
        <v>8099</v>
      </c>
      <c r="B30932" s="57" t="s">
        <v>2351</v>
      </c>
      <c r="C30932" s="57" t="s">
        <v>7509</v>
      </c>
      <c r="D30932" s="57" t="s">
        <v>7510</v>
      </c>
    </row>
    <row r="30933" spans="1:4">
      <c r="A30933" s="57" t="s">
        <v>8099</v>
      </c>
      <c r="B30933" s="57" t="s">
        <v>2351</v>
      </c>
      <c r="C30933" s="57" t="s">
        <v>7544</v>
      </c>
      <c r="D30933" s="57" t="s">
        <v>7545</v>
      </c>
    </row>
    <row r="30934" spans="1:4">
      <c r="A30934" s="57" t="s">
        <v>8099</v>
      </c>
      <c r="B30934" s="57" t="s">
        <v>2351</v>
      </c>
      <c r="C30934" s="57" t="s">
        <v>7548</v>
      </c>
      <c r="D30934" s="57" t="s">
        <v>7549</v>
      </c>
    </row>
    <row r="30935" spans="1:4">
      <c r="A30935" s="57" t="s">
        <v>8099</v>
      </c>
      <c r="B30935" s="57" t="s">
        <v>2351</v>
      </c>
      <c r="C30935" s="57" t="s">
        <v>8827</v>
      </c>
      <c r="D30935" s="57" t="s">
        <v>8828</v>
      </c>
    </row>
    <row r="30936" spans="1:4">
      <c r="A30936" s="57" t="s">
        <v>8099</v>
      </c>
      <c r="B30936" s="57" t="s">
        <v>2351</v>
      </c>
      <c r="C30936" s="57" t="s">
        <v>8829</v>
      </c>
      <c r="D30936" s="57" t="s">
        <v>8830</v>
      </c>
    </row>
    <row r="30937" spans="1:4">
      <c r="A30937" s="57" t="s">
        <v>8099</v>
      </c>
      <c r="B30937" s="57" t="s">
        <v>2351</v>
      </c>
      <c r="C30937" s="57" t="s">
        <v>9005</v>
      </c>
      <c r="D30937" s="57" t="s">
        <v>9006</v>
      </c>
    </row>
    <row r="30938" spans="1:4">
      <c r="A30938" s="57" t="s">
        <v>8099</v>
      </c>
      <c r="B30938" s="57" t="s">
        <v>2351</v>
      </c>
      <c r="C30938" s="57" t="s">
        <v>9517</v>
      </c>
      <c r="D30938" s="57" t="s">
        <v>9518</v>
      </c>
    </row>
    <row r="30939" spans="1:4">
      <c r="A30939" s="57" t="s">
        <v>8099</v>
      </c>
      <c r="B30939" s="57" t="s">
        <v>2351</v>
      </c>
      <c r="C30939" s="57" t="s">
        <v>9519</v>
      </c>
      <c r="D30939" s="57" t="s">
        <v>9520</v>
      </c>
    </row>
    <row r="30940" spans="1:4">
      <c r="A30940" s="57" t="s">
        <v>8099</v>
      </c>
      <c r="B30940" s="57" t="s">
        <v>2351</v>
      </c>
      <c r="C30940" s="57" t="s">
        <v>9521</v>
      </c>
      <c r="D30940" s="57" t="s">
        <v>9522</v>
      </c>
    </row>
    <row r="30941" spans="1:4">
      <c r="A30941" s="57" t="s">
        <v>8099</v>
      </c>
      <c r="B30941" s="57" t="s">
        <v>2351</v>
      </c>
      <c r="C30941" s="57" t="s">
        <v>14083</v>
      </c>
      <c r="D30941" s="57" t="s">
        <v>14084</v>
      </c>
    </row>
    <row r="30942" spans="1:4">
      <c r="A30942" s="57" t="s">
        <v>8099</v>
      </c>
      <c r="B30942" s="57" t="s">
        <v>2351</v>
      </c>
      <c r="C30942" s="57" t="s">
        <v>14085</v>
      </c>
      <c r="D30942" s="57" t="s">
        <v>14086</v>
      </c>
    </row>
    <row r="30943" spans="1:4">
      <c r="A30943" s="57" t="s">
        <v>8099</v>
      </c>
      <c r="B30943" s="57" t="s">
        <v>2351</v>
      </c>
      <c r="C30943" s="57" t="s">
        <v>14087</v>
      </c>
      <c r="D30943" s="57" t="s">
        <v>14088</v>
      </c>
    </row>
    <row r="30944" spans="1:4">
      <c r="A30944" s="57" t="s">
        <v>8099</v>
      </c>
      <c r="B30944" s="57" t="s">
        <v>2351</v>
      </c>
      <c r="C30944" s="57" t="s">
        <v>14089</v>
      </c>
      <c r="D30944" s="57" t="s">
        <v>14090</v>
      </c>
    </row>
    <row r="30945" spans="1:4">
      <c r="A30945" s="57" t="s">
        <v>8099</v>
      </c>
      <c r="B30945" s="57" t="s">
        <v>2351</v>
      </c>
      <c r="C30945" s="57" t="s">
        <v>14091</v>
      </c>
      <c r="D30945" s="57" t="s">
        <v>14092</v>
      </c>
    </row>
    <row r="30946" spans="1:4">
      <c r="A30946" s="57" t="s">
        <v>8099</v>
      </c>
      <c r="B30946" s="57" t="s">
        <v>2351</v>
      </c>
      <c r="C30946" s="57" t="s">
        <v>14093</v>
      </c>
      <c r="D30946" s="57" t="s">
        <v>14094</v>
      </c>
    </row>
    <row r="30947" spans="1:4">
      <c r="A30947" s="57" t="s">
        <v>8099</v>
      </c>
      <c r="B30947" s="57" t="s">
        <v>2351</v>
      </c>
      <c r="C30947" s="57" t="s">
        <v>14095</v>
      </c>
      <c r="D30947" s="57" t="s">
        <v>14096</v>
      </c>
    </row>
    <row r="30948" spans="1:4">
      <c r="A30948" s="57" t="s">
        <v>8099</v>
      </c>
      <c r="B30948" s="57" t="s">
        <v>2351</v>
      </c>
      <c r="C30948" s="57" t="s">
        <v>14097</v>
      </c>
      <c r="D30948" s="57" t="s">
        <v>14098</v>
      </c>
    </row>
    <row r="30949" spans="1:4">
      <c r="A30949" s="57" t="s">
        <v>8099</v>
      </c>
      <c r="B30949" s="57" t="s">
        <v>2351</v>
      </c>
      <c r="C30949" s="57" t="s">
        <v>14099</v>
      </c>
      <c r="D30949" s="57" t="s">
        <v>15973</v>
      </c>
    </row>
    <row r="30950" spans="1:4">
      <c r="A30950" s="57" t="s">
        <v>8099</v>
      </c>
      <c r="B30950" s="57" t="s">
        <v>2351</v>
      </c>
      <c r="C30950" s="57" t="s">
        <v>14100</v>
      </c>
      <c r="D30950" s="57" t="s">
        <v>14101</v>
      </c>
    </row>
    <row r="30951" spans="1:4">
      <c r="A30951" s="57" t="s">
        <v>8099</v>
      </c>
      <c r="B30951" s="57" t="s">
        <v>2351</v>
      </c>
      <c r="C30951" s="57" t="s">
        <v>14102</v>
      </c>
      <c r="D30951" s="57" t="s">
        <v>15974</v>
      </c>
    </row>
    <row r="30952" spans="1:4">
      <c r="A30952" s="57" t="s">
        <v>8099</v>
      </c>
      <c r="B30952" s="57" t="s">
        <v>2351</v>
      </c>
      <c r="C30952" s="57" t="s">
        <v>14103</v>
      </c>
      <c r="D30952" s="57" t="s">
        <v>15975</v>
      </c>
    </row>
    <row r="30953" spans="1:4">
      <c r="A30953" s="57" t="s">
        <v>8099</v>
      </c>
      <c r="B30953" s="57" t="s">
        <v>2351</v>
      </c>
      <c r="C30953" s="57" t="s">
        <v>14104</v>
      </c>
      <c r="D30953" s="57" t="s">
        <v>14105</v>
      </c>
    </row>
    <row r="30954" spans="1:4">
      <c r="A30954" s="57" t="s">
        <v>8099</v>
      </c>
      <c r="B30954" s="57" t="s">
        <v>2351</v>
      </c>
      <c r="C30954" s="57" t="s">
        <v>15976</v>
      </c>
      <c r="D30954" s="57" t="s">
        <v>15977</v>
      </c>
    </row>
    <row r="30955" spans="1:4">
      <c r="A30955" s="57" t="s">
        <v>8099</v>
      </c>
      <c r="B30955" s="57" t="s">
        <v>2351</v>
      </c>
      <c r="C30955" s="57" t="s">
        <v>15978</v>
      </c>
      <c r="D30955" s="57" t="s">
        <v>15979</v>
      </c>
    </row>
    <row r="30956" spans="1:4">
      <c r="A30956" s="57" t="s">
        <v>8099</v>
      </c>
      <c r="B30956" s="57" t="s">
        <v>2351</v>
      </c>
      <c r="C30956" s="57" t="s">
        <v>18173</v>
      </c>
      <c r="D30956" s="57" t="s">
        <v>18174</v>
      </c>
    </row>
    <row r="30957" spans="1:4">
      <c r="A30957" s="57" t="s">
        <v>8099</v>
      </c>
      <c r="B30957" s="57" t="s">
        <v>2351</v>
      </c>
      <c r="C30957" s="57" t="s">
        <v>18175</v>
      </c>
      <c r="D30957" s="57" t="s">
        <v>18176</v>
      </c>
    </row>
    <row r="30958" spans="1:4">
      <c r="A30958" s="57" t="s">
        <v>8099</v>
      </c>
      <c r="B30958" s="57" t="s">
        <v>2351</v>
      </c>
      <c r="C30958" s="57" t="s">
        <v>18177</v>
      </c>
      <c r="D30958" s="57" t="s">
        <v>18178</v>
      </c>
    </row>
    <row r="30959" spans="1:4">
      <c r="A30959" s="57" t="s">
        <v>8099</v>
      </c>
      <c r="B30959" s="57" t="s">
        <v>2351</v>
      </c>
      <c r="C30959" s="57" t="s">
        <v>18179</v>
      </c>
      <c r="D30959" s="57" t="s">
        <v>18180</v>
      </c>
    </row>
    <row r="30960" spans="1:4">
      <c r="A30960" s="57" t="s">
        <v>8099</v>
      </c>
      <c r="B30960" s="57" t="s">
        <v>2351</v>
      </c>
      <c r="C30960" s="57" t="s">
        <v>18181</v>
      </c>
      <c r="D30960" s="57" t="s">
        <v>18182</v>
      </c>
    </row>
    <row r="30961" spans="1:4">
      <c r="A30961" s="57" t="s">
        <v>8099</v>
      </c>
      <c r="B30961" s="57" t="s">
        <v>2351</v>
      </c>
      <c r="C30961" s="57" t="s">
        <v>18183</v>
      </c>
      <c r="D30961" s="57" t="s">
        <v>18184</v>
      </c>
    </row>
    <row r="30962" spans="1:4">
      <c r="A30962" s="57" t="s">
        <v>8099</v>
      </c>
      <c r="B30962" s="57" t="s">
        <v>2351</v>
      </c>
      <c r="C30962" s="57" t="s">
        <v>18185</v>
      </c>
      <c r="D30962" s="57" t="s">
        <v>18186</v>
      </c>
    </row>
    <row r="30963" spans="1:4">
      <c r="A30963" s="57" t="s">
        <v>8099</v>
      </c>
      <c r="B30963" s="57" t="s">
        <v>2351</v>
      </c>
      <c r="C30963" s="57" t="s">
        <v>18187</v>
      </c>
      <c r="D30963" s="57" t="s">
        <v>18188</v>
      </c>
    </row>
    <row r="30964" spans="1:4">
      <c r="A30964" s="57" t="s">
        <v>8099</v>
      </c>
      <c r="B30964" s="57" t="s">
        <v>2351</v>
      </c>
      <c r="C30964" s="57" t="s">
        <v>18189</v>
      </c>
      <c r="D30964" s="57" t="s">
        <v>18190</v>
      </c>
    </row>
    <row r="30965" spans="1:4">
      <c r="A30965" s="57" t="s">
        <v>8099</v>
      </c>
      <c r="B30965" s="57" t="s">
        <v>2351</v>
      </c>
      <c r="C30965" s="57" t="s">
        <v>18191</v>
      </c>
      <c r="D30965" s="57" t="s">
        <v>18192</v>
      </c>
    </row>
    <row r="30966" spans="1:4">
      <c r="A30966" s="57" t="s">
        <v>8099</v>
      </c>
      <c r="B30966" s="57" t="s">
        <v>2351</v>
      </c>
      <c r="C30966" s="57" t="s">
        <v>69421</v>
      </c>
      <c r="D30966" s="57" t="s">
        <v>69422</v>
      </c>
    </row>
    <row r="30967" spans="1:4">
      <c r="A30967" s="57" t="s">
        <v>8099</v>
      </c>
      <c r="B30967" s="57" t="s">
        <v>2351</v>
      </c>
      <c r="C30967" s="57" t="s">
        <v>77807</v>
      </c>
      <c r="D30967" s="57" t="s">
        <v>77808</v>
      </c>
    </row>
    <row r="30968" spans="1:4">
      <c r="A30968" s="57" t="s">
        <v>69423</v>
      </c>
      <c r="B30968" s="57" t="s">
        <v>2351</v>
      </c>
      <c r="C30968" s="57" t="s">
        <v>69424</v>
      </c>
      <c r="D30968" s="57" t="s">
        <v>69425</v>
      </c>
    </row>
    <row r="30969" spans="1:4">
      <c r="A30969" s="57" t="s">
        <v>69426</v>
      </c>
      <c r="B30969" s="57" t="s">
        <v>12940</v>
      </c>
      <c r="C30969" s="57" t="s">
        <v>69427</v>
      </c>
      <c r="D30969" s="57" t="s">
        <v>69428</v>
      </c>
    </row>
    <row r="30970" spans="1:4">
      <c r="A30970" s="57" t="s">
        <v>69426</v>
      </c>
      <c r="B30970" s="57"/>
      <c r="C30970" s="57" t="s">
        <v>69429</v>
      </c>
      <c r="D30970" s="57" t="s">
        <v>69430</v>
      </c>
    </row>
    <row r="30971" spans="1:4">
      <c r="A30971" s="57" t="s">
        <v>69426</v>
      </c>
      <c r="B30971" s="57"/>
      <c r="C30971" s="57" t="s">
        <v>69431</v>
      </c>
      <c r="D30971" s="57" t="s">
        <v>69432</v>
      </c>
    </row>
    <row r="30972" spans="1:4">
      <c r="A30972" s="57" t="s">
        <v>69426</v>
      </c>
      <c r="B30972" s="57"/>
      <c r="C30972" s="57" t="s">
        <v>69433</v>
      </c>
      <c r="D30972" s="57" t="s">
        <v>69434</v>
      </c>
    </row>
    <row r="30973" spans="1:4">
      <c r="A30973" s="57" t="s">
        <v>69426</v>
      </c>
      <c r="B30973" s="57"/>
      <c r="C30973" s="57" t="s">
        <v>69435</v>
      </c>
      <c r="D30973" s="57" t="s">
        <v>69436</v>
      </c>
    </row>
    <row r="30974" spans="1:4">
      <c r="A30974" s="57" t="s">
        <v>69426</v>
      </c>
      <c r="B30974" s="57"/>
      <c r="C30974" s="57" t="s">
        <v>69437</v>
      </c>
      <c r="D30974" s="57" t="s">
        <v>69438</v>
      </c>
    </row>
    <row r="30975" spans="1:4">
      <c r="A30975" s="57" t="s">
        <v>69426</v>
      </c>
      <c r="B30975" s="57"/>
      <c r="C30975" s="57" t="s">
        <v>69439</v>
      </c>
      <c r="D30975" s="57" t="s">
        <v>69440</v>
      </c>
    </row>
    <row r="30976" spans="1:4">
      <c r="A30976" s="57" t="s">
        <v>69426</v>
      </c>
      <c r="B30976" s="57"/>
      <c r="C30976" s="57" t="s">
        <v>69441</v>
      </c>
      <c r="D30976" s="57" t="s">
        <v>69442</v>
      </c>
    </row>
    <row r="30977" spans="1:4">
      <c r="A30977" s="57" t="s">
        <v>69426</v>
      </c>
      <c r="B30977" s="57"/>
      <c r="C30977" s="57" t="s">
        <v>69443</v>
      </c>
      <c r="D30977" s="57" t="s">
        <v>69444</v>
      </c>
    </row>
    <row r="30978" spans="1:4">
      <c r="A30978" s="57" t="s">
        <v>69426</v>
      </c>
      <c r="B30978" s="57"/>
      <c r="C30978" s="57" t="s">
        <v>69445</v>
      </c>
      <c r="D30978" s="57" t="s">
        <v>69446</v>
      </c>
    </row>
    <row r="30979" spans="1:4">
      <c r="A30979" s="57" t="s">
        <v>69426</v>
      </c>
      <c r="B30979" s="57"/>
      <c r="C30979" s="57" t="s">
        <v>69447</v>
      </c>
      <c r="D30979" s="57" t="s">
        <v>69448</v>
      </c>
    </row>
    <row r="30980" spans="1:4">
      <c r="A30980" s="57" t="s">
        <v>69426</v>
      </c>
      <c r="B30980" s="57"/>
      <c r="C30980" s="57" t="s">
        <v>69449</v>
      </c>
      <c r="D30980" s="57" t="s">
        <v>69450</v>
      </c>
    </row>
    <row r="30981" spans="1:4">
      <c r="A30981" s="57" t="s">
        <v>69426</v>
      </c>
      <c r="B30981" s="57"/>
      <c r="C30981" s="57" t="s">
        <v>69451</v>
      </c>
      <c r="D30981" s="57" t="s">
        <v>69452</v>
      </c>
    </row>
    <row r="30982" spans="1:4">
      <c r="A30982" s="57" t="s">
        <v>69426</v>
      </c>
      <c r="B30982" s="57"/>
      <c r="C30982" s="57" t="s">
        <v>69453</v>
      </c>
      <c r="D30982" s="57" t="s">
        <v>69454</v>
      </c>
    </row>
    <row r="30983" spans="1:4">
      <c r="A30983" s="57" t="s">
        <v>69426</v>
      </c>
      <c r="B30983" s="57"/>
      <c r="C30983" s="57" t="s">
        <v>69455</v>
      </c>
      <c r="D30983" s="57" t="s">
        <v>69456</v>
      </c>
    </row>
    <row r="30984" spans="1:4">
      <c r="A30984" s="57" t="s">
        <v>69426</v>
      </c>
      <c r="B30984" s="57"/>
      <c r="C30984" s="57" t="s">
        <v>69457</v>
      </c>
      <c r="D30984" s="57" t="s">
        <v>69458</v>
      </c>
    </row>
    <row r="30985" spans="1:4">
      <c r="A30985" s="57" t="s">
        <v>69426</v>
      </c>
      <c r="B30985" s="57"/>
      <c r="C30985" s="57" t="s">
        <v>69459</v>
      </c>
      <c r="D30985" s="57" t="s">
        <v>69460</v>
      </c>
    </row>
    <row r="30986" spans="1:4">
      <c r="A30986" s="57" t="s">
        <v>69426</v>
      </c>
      <c r="B30986" s="57"/>
      <c r="C30986" s="57" t="s">
        <v>69461</v>
      </c>
      <c r="D30986" s="57" t="s">
        <v>69462</v>
      </c>
    </row>
    <row r="30987" spans="1:4">
      <c r="A30987" s="57" t="s">
        <v>69426</v>
      </c>
      <c r="B30987" s="57"/>
      <c r="C30987" s="57" t="s">
        <v>69463</v>
      </c>
      <c r="D30987" s="57" t="s">
        <v>69464</v>
      </c>
    </row>
    <row r="30988" spans="1:4">
      <c r="A30988" s="57" t="s">
        <v>69426</v>
      </c>
      <c r="B30988" s="57"/>
      <c r="C30988" s="57" t="s">
        <v>69465</v>
      </c>
      <c r="D30988" s="57" t="s">
        <v>69466</v>
      </c>
    </row>
    <row r="30989" spans="1:4">
      <c r="A30989" s="57" t="s">
        <v>69426</v>
      </c>
      <c r="B30989" s="57"/>
      <c r="C30989" s="57" t="s">
        <v>69467</v>
      </c>
      <c r="D30989" s="57" t="s">
        <v>69468</v>
      </c>
    </row>
    <row r="30990" spans="1:4">
      <c r="A30990" s="57" t="s">
        <v>69426</v>
      </c>
      <c r="B30990" s="57"/>
      <c r="C30990" s="57" t="s">
        <v>69469</v>
      </c>
      <c r="D30990" s="57" t="s">
        <v>69470</v>
      </c>
    </row>
    <row r="30991" spans="1:4">
      <c r="A30991" s="57" t="s">
        <v>69426</v>
      </c>
      <c r="B30991" s="57"/>
      <c r="C30991" s="57" t="s">
        <v>69471</v>
      </c>
      <c r="D30991" s="57" t="s">
        <v>69472</v>
      </c>
    </row>
    <row r="30992" spans="1:4">
      <c r="A30992" s="57" t="s">
        <v>69426</v>
      </c>
      <c r="B30992" s="57"/>
      <c r="C30992" s="57" t="s">
        <v>69473</v>
      </c>
      <c r="D30992" s="57" t="s">
        <v>69474</v>
      </c>
    </row>
    <row r="30993" spans="1:4">
      <c r="A30993" s="57" t="s">
        <v>69426</v>
      </c>
      <c r="B30993" s="57"/>
      <c r="C30993" s="57" t="s">
        <v>69475</v>
      </c>
      <c r="D30993" s="57" t="s">
        <v>69476</v>
      </c>
    </row>
    <row r="30994" spans="1:4">
      <c r="A30994" s="57" t="s">
        <v>69426</v>
      </c>
      <c r="B30994" s="57"/>
      <c r="C30994" s="57" t="s">
        <v>69477</v>
      </c>
      <c r="D30994" s="57" t="s">
        <v>69478</v>
      </c>
    </row>
    <row r="30995" spans="1:4">
      <c r="A30995" s="57" t="s">
        <v>69426</v>
      </c>
      <c r="B30995" s="57"/>
      <c r="C30995" s="57" t="s">
        <v>76373</v>
      </c>
      <c r="D30995" s="57" t="s">
        <v>76374</v>
      </c>
    </row>
    <row r="30996" spans="1:4">
      <c r="A30996" s="57" t="s">
        <v>69426</v>
      </c>
      <c r="B30996" s="57"/>
      <c r="C30996" s="57" t="s">
        <v>76375</v>
      </c>
      <c r="D30996" s="57" t="s">
        <v>76376</v>
      </c>
    </row>
    <row r="30997" spans="1:4">
      <c r="A30997" s="57" t="s">
        <v>69426</v>
      </c>
      <c r="B30997" s="57"/>
      <c r="C30997" s="57" t="s">
        <v>76377</v>
      </c>
      <c r="D30997" s="57" t="s">
        <v>76378</v>
      </c>
    </row>
    <row r="30998" spans="1:4">
      <c r="A30998" s="57" t="s">
        <v>69479</v>
      </c>
      <c r="B30998" s="57" t="s">
        <v>12940</v>
      </c>
      <c r="C30998" s="57" t="s">
        <v>69480</v>
      </c>
      <c r="D30998" s="57" t="s">
        <v>69481</v>
      </c>
    </row>
    <row r="30999" spans="1:4">
      <c r="A30999" s="57" t="s">
        <v>69479</v>
      </c>
      <c r="B30999" s="57"/>
      <c r="C30999" s="57" t="s">
        <v>69482</v>
      </c>
      <c r="D30999" s="57" t="s">
        <v>69483</v>
      </c>
    </row>
    <row r="31000" spans="1:4">
      <c r="A31000" s="57" t="s">
        <v>69479</v>
      </c>
      <c r="B31000" s="57"/>
      <c r="C31000" s="57" t="s">
        <v>69484</v>
      </c>
      <c r="D31000" s="57" t="s">
        <v>69485</v>
      </c>
    </row>
    <row r="31001" spans="1:4">
      <c r="A31001" s="57" t="s">
        <v>69479</v>
      </c>
      <c r="B31001" s="57"/>
      <c r="C31001" s="57" t="s">
        <v>69486</v>
      </c>
      <c r="D31001" s="57" t="s">
        <v>69487</v>
      </c>
    </row>
    <row r="31002" spans="1:4">
      <c r="A31002" s="57" t="s">
        <v>69479</v>
      </c>
      <c r="B31002" s="57"/>
      <c r="C31002" s="57" t="s">
        <v>69488</v>
      </c>
      <c r="D31002" s="57" t="s">
        <v>69489</v>
      </c>
    </row>
    <row r="31003" spans="1:4">
      <c r="A31003" s="57" t="s">
        <v>69490</v>
      </c>
      <c r="B31003" s="57" t="s">
        <v>12940</v>
      </c>
      <c r="C31003" s="57" t="s">
        <v>69491</v>
      </c>
      <c r="D31003" s="57" t="s">
        <v>69492</v>
      </c>
    </row>
    <row r="31004" spans="1:4">
      <c r="A31004" s="57" t="s">
        <v>69490</v>
      </c>
      <c r="B31004" s="57"/>
      <c r="C31004" s="57" t="s">
        <v>69493</v>
      </c>
      <c r="D31004" s="57" t="s">
        <v>69494</v>
      </c>
    </row>
    <row r="31005" spans="1:4">
      <c r="A31005" s="57" t="s">
        <v>69490</v>
      </c>
      <c r="B31005" s="57"/>
      <c r="C31005" s="57" t="s">
        <v>69495</v>
      </c>
      <c r="D31005" s="57" t="s">
        <v>69496</v>
      </c>
    </row>
    <row r="31006" spans="1:4">
      <c r="A31006" s="57" t="s">
        <v>69497</v>
      </c>
      <c r="B31006" s="57" t="s">
        <v>12940</v>
      </c>
      <c r="C31006" s="57" t="s">
        <v>69498</v>
      </c>
      <c r="D31006" s="57" t="s">
        <v>69499</v>
      </c>
    </row>
    <row r="31007" spans="1:4">
      <c r="A31007" s="57" t="s">
        <v>69497</v>
      </c>
      <c r="B31007" s="57"/>
      <c r="C31007" s="57" t="s">
        <v>69500</v>
      </c>
      <c r="D31007" s="57" t="s">
        <v>69501</v>
      </c>
    </row>
    <row r="31008" spans="1:4">
      <c r="A31008" s="57" t="s">
        <v>69497</v>
      </c>
      <c r="B31008" s="57"/>
      <c r="C31008" s="57" t="s">
        <v>69502</v>
      </c>
      <c r="D31008" s="57" t="s">
        <v>69503</v>
      </c>
    </row>
    <row r="31009" spans="1:4">
      <c r="A31009" s="57" t="s">
        <v>69497</v>
      </c>
      <c r="B31009" s="57"/>
      <c r="C31009" s="57" t="s">
        <v>76379</v>
      </c>
      <c r="D31009" s="57" t="s">
        <v>76380</v>
      </c>
    </row>
    <row r="31010" spans="1:4">
      <c r="A31010" s="57" t="s">
        <v>69504</v>
      </c>
      <c r="B31010" s="57" t="s">
        <v>12940</v>
      </c>
      <c r="C31010" s="57" t="s">
        <v>69505</v>
      </c>
      <c r="D31010" s="57" t="s">
        <v>69506</v>
      </c>
    </row>
    <row r="31011" spans="1:4">
      <c r="A31011" s="57" t="s">
        <v>69504</v>
      </c>
      <c r="B31011" s="57"/>
      <c r="C31011" s="57" t="s">
        <v>69507</v>
      </c>
      <c r="D31011" s="57" t="s">
        <v>69508</v>
      </c>
    </row>
    <row r="31012" spans="1:4">
      <c r="A31012" s="57" t="s">
        <v>8100</v>
      </c>
      <c r="B31012" s="57" t="s">
        <v>873</v>
      </c>
      <c r="C31012" s="57" t="s">
        <v>3781</v>
      </c>
      <c r="D31012" s="57" t="s">
        <v>3782</v>
      </c>
    </row>
    <row r="31013" spans="1:4">
      <c r="A31013" s="57" t="s">
        <v>8100</v>
      </c>
      <c r="B31013" s="57" t="s">
        <v>873</v>
      </c>
      <c r="C31013" s="57" t="s">
        <v>4879</v>
      </c>
      <c r="D31013" s="57" t="s">
        <v>4880</v>
      </c>
    </row>
    <row r="31014" spans="1:4">
      <c r="A31014" s="57" t="s">
        <v>8100</v>
      </c>
      <c r="B31014" s="57" t="s">
        <v>873</v>
      </c>
      <c r="C31014" s="57" t="s">
        <v>5919</v>
      </c>
      <c r="D31014" s="57" t="s">
        <v>5920</v>
      </c>
    </row>
    <row r="31015" spans="1:4">
      <c r="A31015" s="57" t="s">
        <v>8100</v>
      </c>
      <c r="B31015" s="57" t="s">
        <v>873</v>
      </c>
      <c r="C31015" s="57" t="s">
        <v>6398</v>
      </c>
      <c r="D31015" s="57" t="s">
        <v>6399</v>
      </c>
    </row>
    <row r="31016" spans="1:4">
      <c r="A31016" s="57" t="s">
        <v>8100</v>
      </c>
      <c r="B31016" s="57" t="s">
        <v>873</v>
      </c>
      <c r="C31016" s="57" t="s">
        <v>14106</v>
      </c>
      <c r="D31016" s="57" t="s">
        <v>14107</v>
      </c>
    </row>
    <row r="31017" spans="1:4">
      <c r="A31017" s="57" t="s">
        <v>8100</v>
      </c>
      <c r="B31017" s="57" t="s">
        <v>873</v>
      </c>
      <c r="C31017" s="57" t="s">
        <v>14108</v>
      </c>
      <c r="D31017" s="57" t="s">
        <v>14109</v>
      </c>
    </row>
    <row r="31018" spans="1:4">
      <c r="A31018" s="57" t="s">
        <v>8100</v>
      </c>
      <c r="B31018" s="57" t="s">
        <v>873</v>
      </c>
      <c r="C31018" s="57" t="s">
        <v>14110</v>
      </c>
      <c r="D31018" s="57" t="s">
        <v>14111</v>
      </c>
    </row>
    <row r="31019" spans="1:4">
      <c r="A31019" s="57" t="s">
        <v>8100</v>
      </c>
      <c r="B31019" s="57" t="s">
        <v>873</v>
      </c>
      <c r="C31019" s="57" t="s">
        <v>15980</v>
      </c>
      <c r="D31019" s="57" t="s">
        <v>15981</v>
      </c>
    </row>
    <row r="31020" spans="1:4">
      <c r="A31020" s="57" t="s">
        <v>8100</v>
      </c>
      <c r="B31020" s="57" t="s">
        <v>873</v>
      </c>
      <c r="C31020" s="57" t="s">
        <v>15982</v>
      </c>
      <c r="D31020" s="57" t="s">
        <v>15983</v>
      </c>
    </row>
    <row r="31021" spans="1:4">
      <c r="A31021" s="57" t="s">
        <v>8100</v>
      </c>
      <c r="B31021" s="57" t="s">
        <v>873</v>
      </c>
      <c r="C31021" s="57" t="s">
        <v>18193</v>
      </c>
      <c r="D31021" s="57" t="s">
        <v>76381</v>
      </c>
    </row>
    <row r="31022" spans="1:4">
      <c r="A31022" s="57" t="s">
        <v>69509</v>
      </c>
      <c r="B31022" s="57" t="s">
        <v>12940</v>
      </c>
      <c r="C31022" s="57" t="s">
        <v>69510</v>
      </c>
      <c r="D31022" s="57" t="s">
        <v>69511</v>
      </c>
    </row>
    <row r="31023" spans="1:4">
      <c r="A31023" s="57" t="s">
        <v>69509</v>
      </c>
      <c r="B31023" s="57"/>
      <c r="C31023" s="57" t="s">
        <v>69512</v>
      </c>
      <c r="D31023" s="57" t="s">
        <v>69513</v>
      </c>
    </row>
    <row r="31024" spans="1:4">
      <c r="A31024" s="57" t="s">
        <v>69509</v>
      </c>
      <c r="B31024" s="57"/>
      <c r="C31024" s="57" t="s">
        <v>69514</v>
      </c>
      <c r="D31024" s="57" t="s">
        <v>69515</v>
      </c>
    </row>
    <row r="31025" spans="1:4">
      <c r="A31025" s="57" t="s">
        <v>69509</v>
      </c>
      <c r="B31025" s="57"/>
      <c r="C31025" s="57" t="s">
        <v>69516</v>
      </c>
      <c r="D31025" s="57" t="s">
        <v>69517</v>
      </c>
    </row>
    <row r="31026" spans="1:4">
      <c r="A31026" s="57" t="s">
        <v>69509</v>
      </c>
      <c r="B31026" s="57"/>
      <c r="C31026" s="57" t="s">
        <v>69518</v>
      </c>
      <c r="D31026" s="57" t="s">
        <v>69519</v>
      </c>
    </row>
    <row r="31027" spans="1:4">
      <c r="A31027" s="57" t="s">
        <v>69509</v>
      </c>
      <c r="B31027" s="57"/>
      <c r="C31027" s="57" t="s">
        <v>69520</v>
      </c>
      <c r="D31027" s="57" t="s">
        <v>69521</v>
      </c>
    </row>
    <row r="31028" spans="1:4">
      <c r="A31028" s="57" t="s">
        <v>69509</v>
      </c>
      <c r="B31028" s="57"/>
      <c r="C31028" s="57" t="s">
        <v>69522</v>
      </c>
      <c r="D31028" s="57" t="s">
        <v>69523</v>
      </c>
    </row>
    <row r="31029" spans="1:4">
      <c r="A31029" s="57" t="s">
        <v>69524</v>
      </c>
      <c r="B31029" s="57" t="s">
        <v>12940</v>
      </c>
      <c r="C31029" s="57" t="s">
        <v>69525</v>
      </c>
      <c r="D31029" s="57" t="s">
        <v>69526</v>
      </c>
    </row>
    <row r="31030" spans="1:4">
      <c r="A31030" s="57" t="s">
        <v>69524</v>
      </c>
      <c r="B31030" s="57"/>
      <c r="C31030" s="57" t="s">
        <v>69527</v>
      </c>
      <c r="D31030" s="57" t="s">
        <v>69528</v>
      </c>
    </row>
    <row r="31031" spans="1:4">
      <c r="A31031" s="57" t="s">
        <v>69524</v>
      </c>
      <c r="B31031" s="57"/>
      <c r="C31031" s="57" t="s">
        <v>69529</v>
      </c>
      <c r="D31031" s="57" t="s">
        <v>69530</v>
      </c>
    </row>
    <row r="31032" spans="1:4">
      <c r="A31032" s="57" t="s">
        <v>69524</v>
      </c>
      <c r="B31032" s="57"/>
      <c r="C31032" s="57" t="s">
        <v>69531</v>
      </c>
      <c r="D31032" s="57" t="s">
        <v>69532</v>
      </c>
    </row>
    <row r="31033" spans="1:4">
      <c r="A31033" s="57" t="s">
        <v>10320</v>
      </c>
      <c r="B31033" s="57" t="s">
        <v>1042</v>
      </c>
      <c r="C31033" s="57" t="s">
        <v>10321</v>
      </c>
      <c r="D31033" s="57" t="s">
        <v>10322</v>
      </c>
    </row>
    <row r="31034" spans="1:4">
      <c r="A31034" s="57" t="s">
        <v>69533</v>
      </c>
      <c r="B31034" s="57" t="s">
        <v>12940</v>
      </c>
      <c r="C31034" s="57" t="s">
        <v>69534</v>
      </c>
      <c r="D31034" s="57" t="s">
        <v>69535</v>
      </c>
    </row>
    <row r="31035" spans="1:4">
      <c r="A31035" s="57" t="s">
        <v>69533</v>
      </c>
      <c r="B31035" s="57"/>
      <c r="C31035" s="57" t="s">
        <v>69536</v>
      </c>
      <c r="D31035" s="57" t="s">
        <v>69537</v>
      </c>
    </row>
    <row r="31036" spans="1:4">
      <c r="A31036" s="57" t="s">
        <v>69533</v>
      </c>
      <c r="B31036" s="57"/>
      <c r="C31036" s="57" t="s">
        <v>69538</v>
      </c>
      <c r="D31036" s="57" t="s">
        <v>69539</v>
      </c>
    </row>
    <row r="31037" spans="1:4">
      <c r="A31037" s="57" t="s">
        <v>69533</v>
      </c>
      <c r="B31037" s="57"/>
      <c r="C31037" s="57" t="s">
        <v>69540</v>
      </c>
      <c r="D31037" s="57" t="s">
        <v>69541</v>
      </c>
    </row>
    <row r="31038" spans="1:4">
      <c r="A31038" s="57" t="s">
        <v>69533</v>
      </c>
      <c r="B31038" s="57"/>
      <c r="C31038" s="57" t="s">
        <v>69542</v>
      </c>
      <c r="D31038" s="57" t="s">
        <v>69543</v>
      </c>
    </row>
    <row r="31039" spans="1:4">
      <c r="A31039" s="57" t="s">
        <v>8101</v>
      </c>
      <c r="B31039" s="57" t="s">
        <v>1042</v>
      </c>
      <c r="C31039" s="57" t="s">
        <v>6378</v>
      </c>
      <c r="D31039" s="57" t="s">
        <v>6379</v>
      </c>
    </row>
    <row r="31040" spans="1:4">
      <c r="A31040" s="57" t="s">
        <v>8101</v>
      </c>
      <c r="B31040" s="57" t="s">
        <v>1042</v>
      </c>
      <c r="C31040" s="57" t="s">
        <v>14112</v>
      </c>
      <c r="D31040" s="57" t="s">
        <v>15984</v>
      </c>
    </row>
    <row r="31041" spans="1:4">
      <c r="A31041" s="57" t="s">
        <v>8101</v>
      </c>
      <c r="B31041" s="57" t="s">
        <v>1042</v>
      </c>
      <c r="C31041" s="57" t="s">
        <v>15985</v>
      </c>
      <c r="D31041" s="57" t="s">
        <v>15986</v>
      </c>
    </row>
    <row r="31042" spans="1:4">
      <c r="A31042" s="57" t="s">
        <v>8101</v>
      </c>
      <c r="B31042" s="57" t="s">
        <v>1042</v>
      </c>
      <c r="C31042" s="57" t="s">
        <v>18194</v>
      </c>
      <c r="D31042" s="57" t="s">
        <v>18195</v>
      </c>
    </row>
    <row r="31043" spans="1:4">
      <c r="A31043" s="57" t="s">
        <v>8101</v>
      </c>
      <c r="B31043" s="57" t="s">
        <v>1042</v>
      </c>
      <c r="C31043" s="57" t="s">
        <v>76382</v>
      </c>
      <c r="D31043" s="57" t="s">
        <v>76383</v>
      </c>
    </row>
    <row r="31044" spans="1:4">
      <c r="A31044" s="57" t="s">
        <v>8102</v>
      </c>
      <c r="B31044" s="57" t="s">
        <v>1042</v>
      </c>
      <c r="C31044" s="57" t="s">
        <v>6932</v>
      </c>
      <c r="D31044" s="57" t="s">
        <v>6933</v>
      </c>
    </row>
    <row r="31045" spans="1:4">
      <c r="A31045" s="57" t="s">
        <v>8102</v>
      </c>
      <c r="B31045" s="57" t="s">
        <v>1042</v>
      </c>
      <c r="C31045" s="57" t="s">
        <v>6934</v>
      </c>
      <c r="D31045" s="57" t="s">
        <v>6935</v>
      </c>
    </row>
    <row r="31046" spans="1:4">
      <c r="A31046" s="57" t="s">
        <v>8102</v>
      </c>
      <c r="B31046" s="57" t="s">
        <v>1042</v>
      </c>
      <c r="C31046" s="57" t="s">
        <v>7416</v>
      </c>
      <c r="D31046" s="57" t="s">
        <v>7417</v>
      </c>
    </row>
    <row r="31047" spans="1:4">
      <c r="A31047" s="57" t="s">
        <v>8102</v>
      </c>
      <c r="B31047" s="57" t="s">
        <v>1042</v>
      </c>
      <c r="C31047" s="57" t="s">
        <v>14113</v>
      </c>
      <c r="D31047" s="57" t="s">
        <v>14114</v>
      </c>
    </row>
    <row r="31048" spans="1:4">
      <c r="A31048" s="57" t="s">
        <v>8102</v>
      </c>
      <c r="B31048" s="57" t="s">
        <v>1042</v>
      </c>
      <c r="C31048" s="57" t="s">
        <v>14115</v>
      </c>
      <c r="D31048" s="57" t="s">
        <v>14116</v>
      </c>
    </row>
    <row r="31049" spans="1:4">
      <c r="A31049" s="57" t="s">
        <v>9523</v>
      </c>
      <c r="B31049" s="57" t="s">
        <v>1042</v>
      </c>
      <c r="C31049" s="57" t="s">
        <v>9524</v>
      </c>
      <c r="D31049" s="57" t="s">
        <v>9525</v>
      </c>
    </row>
    <row r="31050" spans="1:4">
      <c r="A31050" s="57" t="s">
        <v>9523</v>
      </c>
      <c r="B31050" s="57" t="s">
        <v>1042</v>
      </c>
      <c r="C31050" s="57" t="s">
        <v>15987</v>
      </c>
      <c r="D31050" s="57" t="s">
        <v>15988</v>
      </c>
    </row>
    <row r="31051" spans="1:4">
      <c r="A31051" s="57" t="s">
        <v>18196</v>
      </c>
      <c r="B31051" s="57" t="s">
        <v>1042</v>
      </c>
      <c r="C31051" s="57" t="s">
        <v>18197</v>
      </c>
      <c r="D31051" s="57" t="s">
        <v>18198</v>
      </c>
    </row>
    <row r="31052" spans="1:4">
      <c r="A31052" s="57" t="s">
        <v>18196</v>
      </c>
      <c r="B31052" s="57" t="s">
        <v>1042</v>
      </c>
      <c r="C31052" s="57" t="s">
        <v>18199</v>
      </c>
      <c r="D31052" s="57" t="s">
        <v>18200</v>
      </c>
    </row>
    <row r="31053" spans="1:4">
      <c r="A31053" s="57" t="s">
        <v>18196</v>
      </c>
      <c r="B31053" s="57" t="s">
        <v>1042</v>
      </c>
      <c r="C31053" s="57" t="s">
        <v>69544</v>
      </c>
      <c r="D31053" s="57" t="s">
        <v>69545</v>
      </c>
    </row>
    <row r="31054" spans="1:4">
      <c r="A31054" s="57" t="s">
        <v>69546</v>
      </c>
      <c r="B31054" s="57" t="s">
        <v>12940</v>
      </c>
      <c r="C31054" s="57" t="s">
        <v>69547</v>
      </c>
      <c r="D31054" s="57" t="s">
        <v>69548</v>
      </c>
    </row>
    <row r="31055" spans="1:4">
      <c r="A31055" s="57" t="s">
        <v>69546</v>
      </c>
      <c r="B31055" s="57"/>
      <c r="C31055" s="57" t="s">
        <v>69549</v>
      </c>
      <c r="D31055" s="57" t="s">
        <v>69550</v>
      </c>
    </row>
    <row r="31056" spans="1:4">
      <c r="A31056" s="57" t="s">
        <v>69551</v>
      </c>
      <c r="B31056" s="57" t="s">
        <v>12940</v>
      </c>
      <c r="C31056" s="57" t="s">
        <v>69552</v>
      </c>
      <c r="D31056" s="57" t="s">
        <v>69553</v>
      </c>
    </row>
    <row r="31057" spans="1:4">
      <c r="A31057" s="57" t="s">
        <v>69554</v>
      </c>
      <c r="B31057" s="57" t="s">
        <v>12940</v>
      </c>
      <c r="C31057" s="57" t="s">
        <v>69555</v>
      </c>
      <c r="D31057" s="57" t="s">
        <v>69556</v>
      </c>
    </row>
    <row r="31058" spans="1:4">
      <c r="A31058" s="57" t="s">
        <v>69554</v>
      </c>
      <c r="B31058" s="57"/>
      <c r="C31058" s="57" t="s">
        <v>69557</v>
      </c>
      <c r="D31058" s="57" t="s">
        <v>69558</v>
      </c>
    </row>
    <row r="31059" spans="1:4">
      <c r="A31059" s="57" t="s">
        <v>69554</v>
      </c>
      <c r="B31059" s="57"/>
      <c r="C31059" s="57" t="s">
        <v>69559</v>
      </c>
      <c r="D31059" s="57" t="s">
        <v>69560</v>
      </c>
    </row>
    <row r="31060" spans="1:4">
      <c r="A31060" s="57" t="s">
        <v>69554</v>
      </c>
      <c r="B31060" s="57"/>
      <c r="C31060" s="57" t="s">
        <v>69561</v>
      </c>
      <c r="D31060" s="57" t="s">
        <v>69562</v>
      </c>
    </row>
    <row r="31061" spans="1:4">
      <c r="A31061" s="57" t="s">
        <v>69554</v>
      </c>
      <c r="B31061" s="57"/>
      <c r="C31061" s="57" t="s">
        <v>69563</v>
      </c>
      <c r="D31061" s="57" t="s">
        <v>69564</v>
      </c>
    </row>
    <row r="31062" spans="1:4">
      <c r="A31062" s="57" t="s">
        <v>69554</v>
      </c>
      <c r="B31062" s="57"/>
      <c r="C31062" s="57" t="s">
        <v>69565</v>
      </c>
      <c r="D31062" s="57" t="s">
        <v>69566</v>
      </c>
    </row>
    <row r="31063" spans="1:4">
      <c r="A31063" s="57" t="s">
        <v>69554</v>
      </c>
      <c r="B31063" s="57"/>
      <c r="C31063" s="57" t="s">
        <v>69567</v>
      </c>
      <c r="D31063" s="57" t="s">
        <v>69568</v>
      </c>
    </row>
    <row r="31064" spans="1:4">
      <c r="A31064" s="57" t="s">
        <v>15989</v>
      </c>
      <c r="B31064" s="57" t="s">
        <v>15990</v>
      </c>
      <c r="C31064" s="57" t="s">
        <v>15991</v>
      </c>
      <c r="D31064" s="57" t="s">
        <v>15992</v>
      </c>
    </row>
    <row r="31065" spans="1:4">
      <c r="A31065" s="57" t="s">
        <v>15989</v>
      </c>
      <c r="B31065" s="57" t="s">
        <v>15990</v>
      </c>
      <c r="C31065" s="57" t="s">
        <v>18201</v>
      </c>
      <c r="D31065" s="57" t="s">
        <v>18202</v>
      </c>
    </row>
    <row r="31066" spans="1:4">
      <c r="A31066" s="57" t="s">
        <v>69569</v>
      </c>
      <c r="B31066" s="57" t="s">
        <v>12940</v>
      </c>
      <c r="C31066" s="57" t="s">
        <v>69570</v>
      </c>
      <c r="D31066" s="57" t="s">
        <v>69571</v>
      </c>
    </row>
    <row r="31067" spans="1:4">
      <c r="A31067" s="57" t="s">
        <v>69569</v>
      </c>
      <c r="B31067" s="57"/>
      <c r="C31067" s="57" t="s">
        <v>69572</v>
      </c>
      <c r="D31067" s="57" t="s">
        <v>34928</v>
      </c>
    </row>
    <row r="31068" spans="1:4">
      <c r="A31068" s="57" t="s">
        <v>69569</v>
      </c>
      <c r="B31068" s="57"/>
      <c r="C31068" s="57" t="s">
        <v>69573</v>
      </c>
      <c r="D31068" s="57" t="s">
        <v>34930</v>
      </c>
    </row>
    <row r="31069" spans="1:4">
      <c r="A31069" s="57" t="s">
        <v>69574</v>
      </c>
      <c r="B31069" s="57" t="s">
        <v>12940</v>
      </c>
      <c r="C31069" s="57" t="s">
        <v>69575</v>
      </c>
      <c r="D31069" s="57" t="s">
        <v>19034</v>
      </c>
    </row>
    <row r="31070" spans="1:4">
      <c r="A31070" s="57" t="s">
        <v>69574</v>
      </c>
      <c r="B31070" s="57"/>
      <c r="C31070" s="57" t="s">
        <v>69576</v>
      </c>
      <c r="D31070" s="57" t="s">
        <v>69577</v>
      </c>
    </row>
    <row r="31071" spans="1:4">
      <c r="A31071" s="57" t="s">
        <v>69578</v>
      </c>
      <c r="B31071" s="57" t="s">
        <v>12940</v>
      </c>
      <c r="C31071" s="57" t="s">
        <v>69579</v>
      </c>
      <c r="D31071" s="57" t="s">
        <v>69580</v>
      </c>
    </row>
    <row r="31072" spans="1:4">
      <c r="A31072" s="57" t="s">
        <v>69581</v>
      </c>
      <c r="B31072" s="57" t="s">
        <v>12940</v>
      </c>
      <c r="C31072" s="57" t="s">
        <v>69582</v>
      </c>
      <c r="D31072" s="57" t="s">
        <v>69583</v>
      </c>
    </row>
    <row r="31073" spans="1:4">
      <c r="A31073" s="57" t="s">
        <v>69581</v>
      </c>
      <c r="B31073" s="57"/>
      <c r="C31073" s="57" t="s">
        <v>69584</v>
      </c>
      <c r="D31073" s="57" t="s">
        <v>69585</v>
      </c>
    </row>
    <row r="31074" spans="1:4">
      <c r="A31074" s="57" t="s">
        <v>69581</v>
      </c>
      <c r="B31074" s="57"/>
      <c r="C31074" s="57" t="s">
        <v>69586</v>
      </c>
      <c r="D31074" s="57" t="s">
        <v>2924</v>
      </c>
    </row>
    <row r="31075" spans="1:4">
      <c r="A31075" s="57" t="s">
        <v>69581</v>
      </c>
      <c r="B31075" s="57"/>
      <c r="C31075" s="57" t="s">
        <v>69587</v>
      </c>
      <c r="D31075" s="57" t="s">
        <v>69588</v>
      </c>
    </row>
    <row r="31076" spans="1:4">
      <c r="A31076" s="57" t="s">
        <v>69581</v>
      </c>
      <c r="B31076" s="57"/>
      <c r="C31076" s="57" t="s">
        <v>69589</v>
      </c>
      <c r="D31076" s="57" t="s">
        <v>69590</v>
      </c>
    </row>
    <row r="31077" spans="1:4">
      <c r="A31077" s="57" t="s">
        <v>69591</v>
      </c>
      <c r="B31077" s="57" t="s">
        <v>12940</v>
      </c>
      <c r="C31077" s="57" t="s">
        <v>69592</v>
      </c>
      <c r="D31077" s="57" t="s">
        <v>69593</v>
      </c>
    </row>
    <row r="31078" spans="1:4">
      <c r="A31078" s="57" t="s">
        <v>69591</v>
      </c>
      <c r="B31078" s="57"/>
      <c r="C31078" s="57" t="s">
        <v>69594</v>
      </c>
      <c r="D31078" s="57" t="s">
        <v>69595</v>
      </c>
    </row>
    <row r="31079" spans="1:4">
      <c r="A31079" s="57" t="s">
        <v>69596</v>
      </c>
      <c r="B31079" s="57" t="s">
        <v>12940</v>
      </c>
      <c r="C31079" s="57" t="s">
        <v>69597</v>
      </c>
      <c r="D31079" s="57" t="s">
        <v>69598</v>
      </c>
    </row>
    <row r="31080" spans="1:4">
      <c r="A31080" s="57" t="s">
        <v>69596</v>
      </c>
      <c r="B31080" s="57"/>
      <c r="C31080" s="57" t="s">
        <v>69599</v>
      </c>
      <c r="D31080" s="57" t="s">
        <v>69600</v>
      </c>
    </row>
    <row r="31081" spans="1:4">
      <c r="A31081" s="57" t="s">
        <v>69601</v>
      </c>
      <c r="B31081" s="57" t="s">
        <v>12940</v>
      </c>
      <c r="C31081" s="57" t="s">
        <v>69602</v>
      </c>
      <c r="D31081" s="57" t="s">
        <v>69603</v>
      </c>
    </row>
    <row r="31082" spans="1:4">
      <c r="A31082" s="57" t="s">
        <v>69601</v>
      </c>
      <c r="B31082" s="57"/>
      <c r="C31082" s="57" t="s">
        <v>69604</v>
      </c>
      <c r="D31082" s="57" t="s">
        <v>69605</v>
      </c>
    </row>
    <row r="31083" spans="1:4">
      <c r="A31083" s="57" t="s">
        <v>69601</v>
      </c>
      <c r="B31083" s="57"/>
      <c r="C31083" s="57" t="s">
        <v>69606</v>
      </c>
      <c r="D31083" s="57" t="s">
        <v>69607</v>
      </c>
    </row>
    <row r="31084" spans="1:4">
      <c r="A31084" s="57" t="s">
        <v>69601</v>
      </c>
      <c r="B31084" s="57"/>
      <c r="C31084" s="57" t="s">
        <v>69608</v>
      </c>
      <c r="D31084" s="57" t="s">
        <v>69609</v>
      </c>
    </row>
    <row r="31085" spans="1:4">
      <c r="A31085" s="57" t="s">
        <v>69601</v>
      </c>
      <c r="B31085" s="57"/>
      <c r="C31085" s="57" t="s">
        <v>69610</v>
      </c>
      <c r="D31085" s="57" t="s">
        <v>69611</v>
      </c>
    </row>
    <row r="31086" spans="1:4">
      <c r="A31086" s="57" t="s">
        <v>69601</v>
      </c>
      <c r="B31086" s="57"/>
      <c r="C31086" s="57" t="s">
        <v>69612</v>
      </c>
      <c r="D31086" s="57" t="s">
        <v>69613</v>
      </c>
    </row>
    <row r="31087" spans="1:4">
      <c r="A31087" s="57" t="s">
        <v>69614</v>
      </c>
      <c r="B31087" s="57" t="s">
        <v>12940</v>
      </c>
      <c r="C31087" s="57" t="s">
        <v>69615</v>
      </c>
      <c r="D31087" s="57" t="s">
        <v>69616</v>
      </c>
    </row>
    <row r="31088" spans="1:4">
      <c r="A31088" s="57" t="s">
        <v>69614</v>
      </c>
      <c r="B31088" s="57"/>
      <c r="C31088" s="57" t="s">
        <v>69617</v>
      </c>
      <c r="D31088" s="57" t="s">
        <v>69618</v>
      </c>
    </row>
    <row r="31089" spans="1:4">
      <c r="A31089" s="57" t="s">
        <v>69614</v>
      </c>
      <c r="B31089" s="57"/>
      <c r="C31089" s="57" t="s">
        <v>69619</v>
      </c>
      <c r="D31089" s="57" t="s">
        <v>69620</v>
      </c>
    </row>
    <row r="31090" spans="1:4">
      <c r="A31090" s="57" t="s">
        <v>69614</v>
      </c>
      <c r="B31090" s="57"/>
      <c r="C31090" s="57" t="s">
        <v>69621</v>
      </c>
      <c r="D31090" s="57" t="s">
        <v>69622</v>
      </c>
    </row>
    <row r="31091" spans="1:4">
      <c r="A31091" s="57" t="s">
        <v>69623</v>
      </c>
      <c r="B31091" s="57" t="s">
        <v>12940</v>
      </c>
      <c r="C31091" s="57" t="s">
        <v>69624</v>
      </c>
      <c r="D31091" s="57" t="s">
        <v>69625</v>
      </c>
    </row>
    <row r="31092" spans="1:4">
      <c r="A31092" s="57" t="s">
        <v>69626</v>
      </c>
      <c r="B31092" s="57" t="s">
        <v>12940</v>
      </c>
      <c r="C31092" s="57" t="s">
        <v>69627</v>
      </c>
      <c r="D31092" s="57" t="s">
        <v>69628</v>
      </c>
    </row>
    <row r="31093" spans="1:4">
      <c r="A31093" s="57" t="s">
        <v>69626</v>
      </c>
      <c r="B31093" s="57"/>
      <c r="C31093" s="57" t="s">
        <v>69629</v>
      </c>
      <c r="D31093" s="57" t="s">
        <v>69630</v>
      </c>
    </row>
    <row r="31094" spans="1:4">
      <c r="A31094" s="57" t="s">
        <v>69626</v>
      </c>
      <c r="B31094" s="57"/>
      <c r="C31094" s="57" t="s">
        <v>69631</v>
      </c>
      <c r="D31094" s="57" t="s">
        <v>69632</v>
      </c>
    </row>
    <row r="31095" spans="1:4">
      <c r="A31095" s="57" t="s">
        <v>69626</v>
      </c>
      <c r="B31095" s="57"/>
      <c r="C31095" s="57" t="s">
        <v>76384</v>
      </c>
      <c r="D31095" s="57" t="s">
        <v>76385</v>
      </c>
    </row>
    <row r="31096" spans="1:4">
      <c r="A31096" s="57" t="s">
        <v>69633</v>
      </c>
      <c r="B31096" s="57" t="s">
        <v>12940</v>
      </c>
      <c r="C31096" s="57" t="s">
        <v>69634</v>
      </c>
      <c r="D31096" s="57" t="s">
        <v>69635</v>
      </c>
    </row>
    <row r="31097" spans="1:4">
      <c r="A31097" s="57" t="s">
        <v>69633</v>
      </c>
      <c r="B31097" s="57"/>
      <c r="C31097" s="57" t="s">
        <v>69636</v>
      </c>
      <c r="D31097" s="57" t="s">
        <v>69637</v>
      </c>
    </row>
    <row r="31098" spans="1:4">
      <c r="A31098" s="57" t="s">
        <v>69633</v>
      </c>
      <c r="B31098" s="57"/>
      <c r="C31098" s="57" t="s">
        <v>69638</v>
      </c>
      <c r="D31098" s="57" t="s">
        <v>69639</v>
      </c>
    </row>
    <row r="31099" spans="1:4">
      <c r="A31099" s="57" t="s">
        <v>69633</v>
      </c>
      <c r="B31099" s="57"/>
      <c r="C31099" s="57" t="s">
        <v>69640</v>
      </c>
      <c r="D31099" s="57" t="s">
        <v>69641</v>
      </c>
    </row>
    <row r="31100" spans="1:4">
      <c r="A31100" s="57" t="s">
        <v>69633</v>
      </c>
      <c r="B31100" s="57"/>
      <c r="C31100" s="57" t="s">
        <v>69642</v>
      </c>
      <c r="D31100" s="57" t="s">
        <v>69643</v>
      </c>
    </row>
    <row r="31101" spans="1:4">
      <c r="A31101" s="57" t="s">
        <v>69644</v>
      </c>
      <c r="B31101" s="57" t="s">
        <v>12940</v>
      </c>
      <c r="C31101" s="57" t="s">
        <v>69645</v>
      </c>
      <c r="D31101" s="57" t="s">
        <v>69646</v>
      </c>
    </row>
    <row r="31102" spans="1:4">
      <c r="A31102" s="57" t="s">
        <v>69647</v>
      </c>
      <c r="B31102" s="57" t="s">
        <v>12940</v>
      </c>
      <c r="C31102" s="57" t="s">
        <v>69648</v>
      </c>
      <c r="D31102" s="57" t="s">
        <v>69649</v>
      </c>
    </row>
    <row r="31103" spans="1:4">
      <c r="A31103" s="57" t="s">
        <v>69647</v>
      </c>
      <c r="B31103" s="57"/>
      <c r="C31103" s="57" t="s">
        <v>69650</v>
      </c>
      <c r="D31103" s="57" t="s">
        <v>69651</v>
      </c>
    </row>
    <row r="31104" spans="1:4">
      <c r="A31104" s="57" t="s">
        <v>69647</v>
      </c>
      <c r="B31104" s="57"/>
      <c r="C31104" s="57" t="s">
        <v>69652</v>
      </c>
      <c r="D31104" s="57" t="s">
        <v>69653</v>
      </c>
    </row>
    <row r="31105" spans="1:4">
      <c r="A31105" s="57" t="s">
        <v>69647</v>
      </c>
      <c r="B31105" s="57"/>
      <c r="C31105" s="57" t="s">
        <v>69654</v>
      </c>
      <c r="D31105" s="57" t="s">
        <v>69655</v>
      </c>
    </row>
    <row r="31106" spans="1:4">
      <c r="A31106" s="57" t="s">
        <v>69647</v>
      </c>
      <c r="B31106" s="57"/>
      <c r="C31106" s="57" t="s">
        <v>69656</v>
      </c>
      <c r="D31106" s="57" t="s">
        <v>69657</v>
      </c>
    </row>
    <row r="31107" spans="1:4">
      <c r="A31107" s="57" t="s">
        <v>69647</v>
      </c>
      <c r="B31107" s="57"/>
      <c r="C31107" s="57" t="s">
        <v>69658</v>
      </c>
      <c r="D31107" s="57" t="s">
        <v>69659</v>
      </c>
    </row>
    <row r="31108" spans="1:4">
      <c r="A31108" s="57" t="s">
        <v>69660</v>
      </c>
      <c r="B31108" s="57" t="s">
        <v>12940</v>
      </c>
      <c r="C31108" s="57" t="s">
        <v>69661</v>
      </c>
      <c r="D31108" s="57" t="s">
        <v>69662</v>
      </c>
    </row>
    <row r="31109" spans="1:4">
      <c r="A31109" s="57" t="s">
        <v>69660</v>
      </c>
      <c r="B31109" s="57"/>
      <c r="C31109" s="57" t="s">
        <v>69663</v>
      </c>
      <c r="D31109" s="57" t="s">
        <v>69664</v>
      </c>
    </row>
    <row r="31110" spans="1:4">
      <c r="A31110" s="57" t="s">
        <v>69665</v>
      </c>
      <c r="B31110" s="57" t="s">
        <v>12940</v>
      </c>
      <c r="C31110" s="57" t="s">
        <v>69666</v>
      </c>
      <c r="D31110" s="57" t="s">
        <v>69667</v>
      </c>
    </row>
    <row r="31111" spans="1:4">
      <c r="A31111" s="57" t="s">
        <v>69665</v>
      </c>
      <c r="B31111" s="57"/>
      <c r="C31111" s="57" t="s">
        <v>69668</v>
      </c>
      <c r="D31111" s="57" t="s">
        <v>69669</v>
      </c>
    </row>
    <row r="31112" spans="1:4">
      <c r="A31112" s="57" t="s">
        <v>69670</v>
      </c>
      <c r="B31112" s="57" t="s">
        <v>12940</v>
      </c>
      <c r="C31112" s="57" t="s">
        <v>69671</v>
      </c>
      <c r="D31112" s="57" t="s">
        <v>69672</v>
      </c>
    </row>
    <row r="31113" spans="1:4">
      <c r="A31113" s="57" t="s">
        <v>69673</v>
      </c>
      <c r="B31113" s="57" t="s">
        <v>12940</v>
      </c>
      <c r="C31113" s="57" t="s">
        <v>69674</v>
      </c>
      <c r="D31113" s="57" t="s">
        <v>69675</v>
      </c>
    </row>
    <row r="31114" spans="1:4">
      <c r="A31114" s="57" t="s">
        <v>69676</v>
      </c>
      <c r="B31114" s="57" t="s">
        <v>12940</v>
      </c>
      <c r="C31114" s="57" t="s">
        <v>69677</v>
      </c>
      <c r="D31114" s="57" t="s">
        <v>69678</v>
      </c>
    </row>
    <row r="31115" spans="1:4">
      <c r="A31115" s="57" t="s">
        <v>69679</v>
      </c>
      <c r="B31115" s="57" t="s">
        <v>12940</v>
      </c>
      <c r="C31115" s="57" t="s">
        <v>69680</v>
      </c>
      <c r="D31115" s="57" t="s">
        <v>69681</v>
      </c>
    </row>
    <row r="31116" spans="1:4">
      <c r="A31116" s="57" t="s">
        <v>69682</v>
      </c>
      <c r="B31116" s="57" t="s">
        <v>12940</v>
      </c>
      <c r="C31116" s="57" t="s">
        <v>69683</v>
      </c>
      <c r="D31116" s="57" t="s">
        <v>69684</v>
      </c>
    </row>
    <row r="31117" spans="1:4">
      <c r="A31117" s="57" t="s">
        <v>69685</v>
      </c>
      <c r="B31117" s="57" t="s">
        <v>12940</v>
      </c>
      <c r="C31117" s="57" t="s">
        <v>69686</v>
      </c>
      <c r="D31117" s="57" t="s">
        <v>69687</v>
      </c>
    </row>
    <row r="31118" spans="1:4">
      <c r="A31118" s="57" t="s">
        <v>69688</v>
      </c>
      <c r="B31118" s="57" t="s">
        <v>12940</v>
      </c>
      <c r="C31118" s="57" t="s">
        <v>69689</v>
      </c>
      <c r="D31118" s="57" t="s">
        <v>69690</v>
      </c>
    </row>
    <row r="31119" spans="1:4">
      <c r="A31119" s="57" t="s">
        <v>69691</v>
      </c>
      <c r="B31119" s="57" t="s">
        <v>12940</v>
      </c>
      <c r="C31119" s="57" t="s">
        <v>69692</v>
      </c>
      <c r="D31119" s="57" t="s">
        <v>69693</v>
      </c>
    </row>
    <row r="31120" spans="1:4">
      <c r="A31120" s="57" t="s">
        <v>69691</v>
      </c>
      <c r="B31120" s="57"/>
      <c r="C31120" s="57" t="s">
        <v>69694</v>
      </c>
      <c r="D31120" s="57" t="s">
        <v>69695</v>
      </c>
    </row>
    <row r="31121" spans="1:4">
      <c r="A31121" s="57" t="s">
        <v>69696</v>
      </c>
      <c r="B31121" s="57" t="s">
        <v>12940</v>
      </c>
      <c r="C31121" s="57" t="s">
        <v>69697</v>
      </c>
      <c r="D31121" s="57" t="s">
        <v>69698</v>
      </c>
    </row>
    <row r="31122" spans="1:4">
      <c r="A31122" s="57" t="s">
        <v>69696</v>
      </c>
      <c r="B31122" s="57"/>
      <c r="C31122" s="57" t="s">
        <v>69699</v>
      </c>
      <c r="D31122" s="57" t="s">
        <v>69700</v>
      </c>
    </row>
    <row r="31123" spans="1:4">
      <c r="A31123" s="57" t="s">
        <v>69696</v>
      </c>
      <c r="B31123" s="57"/>
      <c r="C31123" s="57" t="s">
        <v>69701</v>
      </c>
      <c r="D31123" s="57" t="s">
        <v>69702</v>
      </c>
    </row>
    <row r="31124" spans="1:4">
      <c r="A31124" s="57" t="s">
        <v>69696</v>
      </c>
      <c r="B31124" s="57"/>
      <c r="C31124" s="57" t="s">
        <v>69703</v>
      </c>
      <c r="D31124" s="57" t="s">
        <v>69704</v>
      </c>
    </row>
    <row r="31125" spans="1:4">
      <c r="A31125" s="57" t="s">
        <v>69705</v>
      </c>
      <c r="B31125" s="57" t="s">
        <v>12940</v>
      </c>
      <c r="C31125" s="57" t="s">
        <v>69706</v>
      </c>
      <c r="D31125" s="57" t="s">
        <v>69707</v>
      </c>
    </row>
    <row r="31126" spans="1:4">
      <c r="A31126" s="57" t="s">
        <v>69705</v>
      </c>
      <c r="B31126" s="57"/>
      <c r="C31126" s="57" t="s">
        <v>69708</v>
      </c>
      <c r="D31126" s="57" t="s">
        <v>69709</v>
      </c>
    </row>
    <row r="31127" spans="1:4">
      <c r="A31127" s="57" t="s">
        <v>69705</v>
      </c>
      <c r="B31127" s="57"/>
      <c r="C31127" s="57" t="s">
        <v>69710</v>
      </c>
      <c r="D31127" s="57" t="s">
        <v>69711</v>
      </c>
    </row>
    <row r="31128" spans="1:4">
      <c r="A31128" s="57" t="s">
        <v>69705</v>
      </c>
      <c r="B31128" s="57"/>
      <c r="C31128" s="57" t="s">
        <v>69712</v>
      </c>
      <c r="D31128" s="57" t="s">
        <v>69713</v>
      </c>
    </row>
    <row r="31129" spans="1:4">
      <c r="A31129" s="57" t="s">
        <v>69705</v>
      </c>
      <c r="B31129" s="57"/>
      <c r="C31129" s="57" t="s">
        <v>69714</v>
      </c>
      <c r="D31129" s="57" t="s">
        <v>69715</v>
      </c>
    </row>
    <row r="31130" spans="1:4">
      <c r="A31130" s="57" t="s">
        <v>69705</v>
      </c>
      <c r="B31130" s="57"/>
      <c r="C31130" s="57" t="s">
        <v>69716</v>
      </c>
      <c r="D31130" s="57" t="s">
        <v>69717</v>
      </c>
    </row>
    <row r="31131" spans="1:4">
      <c r="A31131" s="57" t="s">
        <v>69705</v>
      </c>
      <c r="B31131" s="57"/>
      <c r="C31131" s="57" t="s">
        <v>69718</v>
      </c>
      <c r="D31131" s="57" t="s">
        <v>69719</v>
      </c>
    </row>
    <row r="31132" spans="1:4">
      <c r="A31132" s="57" t="s">
        <v>69705</v>
      </c>
      <c r="B31132" s="57"/>
      <c r="C31132" s="57" t="s">
        <v>69720</v>
      </c>
      <c r="D31132" s="57" t="s">
        <v>69721</v>
      </c>
    </row>
    <row r="31133" spans="1:4">
      <c r="A31133" s="57" t="s">
        <v>69705</v>
      </c>
      <c r="B31133" s="57"/>
      <c r="C31133" s="57" t="s">
        <v>69722</v>
      </c>
      <c r="D31133" s="57" t="s">
        <v>69723</v>
      </c>
    </row>
    <row r="31134" spans="1:4">
      <c r="A31134" s="57" t="s">
        <v>69705</v>
      </c>
      <c r="B31134" s="57"/>
      <c r="C31134" s="57" t="s">
        <v>69724</v>
      </c>
      <c r="D31134" s="57" t="s">
        <v>69725</v>
      </c>
    </row>
    <row r="31135" spans="1:4">
      <c r="A31135" s="57" t="s">
        <v>69726</v>
      </c>
      <c r="B31135" s="57" t="s">
        <v>12940</v>
      </c>
      <c r="C31135" s="57" t="s">
        <v>69727</v>
      </c>
      <c r="D31135" s="57" t="s">
        <v>69728</v>
      </c>
    </row>
    <row r="31136" spans="1:4">
      <c r="A31136" s="57" t="s">
        <v>69726</v>
      </c>
      <c r="B31136" s="57"/>
      <c r="C31136" s="57" t="s">
        <v>69729</v>
      </c>
      <c r="D31136" s="57" t="s">
        <v>69730</v>
      </c>
    </row>
    <row r="31137" spans="1:4">
      <c r="A31137" s="57" t="s">
        <v>69726</v>
      </c>
      <c r="B31137" s="57"/>
      <c r="C31137" s="57" t="s">
        <v>69731</v>
      </c>
      <c r="D31137" s="57" t="s">
        <v>69732</v>
      </c>
    </row>
    <row r="31138" spans="1:4">
      <c r="A31138" s="57" t="s">
        <v>69726</v>
      </c>
      <c r="B31138" s="57"/>
      <c r="C31138" s="57" t="s">
        <v>69733</v>
      </c>
      <c r="D31138" s="57" t="s">
        <v>69734</v>
      </c>
    </row>
    <row r="31139" spans="1:4">
      <c r="A31139" s="57" t="s">
        <v>69726</v>
      </c>
      <c r="B31139" s="57"/>
      <c r="C31139" s="57" t="s">
        <v>69735</v>
      </c>
      <c r="D31139" s="57" t="s">
        <v>69736</v>
      </c>
    </row>
    <row r="31140" spans="1:4">
      <c r="A31140" s="57" t="s">
        <v>69726</v>
      </c>
      <c r="B31140" s="57"/>
      <c r="C31140" s="57" t="s">
        <v>69737</v>
      </c>
      <c r="D31140" s="57" t="s">
        <v>69738</v>
      </c>
    </row>
    <row r="31141" spans="1:4">
      <c r="A31141" s="57" t="s">
        <v>69726</v>
      </c>
      <c r="B31141" s="57"/>
      <c r="C31141" s="57" t="s">
        <v>69739</v>
      </c>
      <c r="D31141" s="57" t="s">
        <v>69740</v>
      </c>
    </row>
    <row r="31142" spans="1:4">
      <c r="A31142" s="57" t="s">
        <v>69726</v>
      </c>
      <c r="B31142" s="57"/>
      <c r="C31142" s="57" t="s">
        <v>69741</v>
      </c>
      <c r="D31142" s="57" t="s">
        <v>69742</v>
      </c>
    </row>
    <row r="31143" spans="1:4">
      <c r="A31143" s="57" t="s">
        <v>69726</v>
      </c>
      <c r="B31143" s="57"/>
      <c r="C31143" s="57" t="s">
        <v>69743</v>
      </c>
      <c r="D31143" s="57" t="s">
        <v>69744</v>
      </c>
    </row>
    <row r="31144" spans="1:4">
      <c r="A31144" s="57" t="s">
        <v>69726</v>
      </c>
      <c r="B31144" s="57"/>
      <c r="C31144" s="57" t="s">
        <v>69745</v>
      </c>
      <c r="D31144" s="57" t="s">
        <v>69746</v>
      </c>
    </row>
    <row r="31145" spans="1:4">
      <c r="A31145" s="57" t="s">
        <v>69726</v>
      </c>
      <c r="B31145" s="57"/>
      <c r="C31145" s="57" t="s">
        <v>69747</v>
      </c>
      <c r="D31145" s="57" t="s">
        <v>69748</v>
      </c>
    </row>
    <row r="31146" spans="1:4">
      <c r="A31146" s="57" t="s">
        <v>69726</v>
      </c>
      <c r="B31146" s="57"/>
      <c r="C31146" s="57" t="s">
        <v>69749</v>
      </c>
      <c r="D31146" s="57" t="s">
        <v>69750</v>
      </c>
    </row>
    <row r="31147" spans="1:4">
      <c r="A31147" s="57" t="s">
        <v>69726</v>
      </c>
      <c r="B31147" s="57"/>
      <c r="C31147" s="57" t="s">
        <v>69751</v>
      </c>
      <c r="D31147" s="57" t="s">
        <v>69752</v>
      </c>
    </row>
    <row r="31148" spans="1:4">
      <c r="A31148" s="57" t="s">
        <v>69726</v>
      </c>
      <c r="B31148" s="57"/>
      <c r="C31148" s="57" t="s">
        <v>69753</v>
      </c>
      <c r="D31148" s="57" t="s">
        <v>69754</v>
      </c>
    </row>
    <row r="31149" spans="1:4">
      <c r="A31149" s="57" t="s">
        <v>69726</v>
      </c>
      <c r="B31149" s="57"/>
      <c r="C31149" s="57" t="s">
        <v>69755</v>
      </c>
      <c r="D31149" s="57" t="s">
        <v>69756</v>
      </c>
    </row>
    <row r="31150" spans="1:4">
      <c r="A31150" s="57" t="s">
        <v>69726</v>
      </c>
      <c r="B31150" s="57"/>
      <c r="C31150" s="57" t="s">
        <v>69757</v>
      </c>
      <c r="D31150" s="57" t="s">
        <v>69758</v>
      </c>
    </row>
    <row r="31151" spans="1:4">
      <c r="A31151" s="57" t="s">
        <v>69726</v>
      </c>
      <c r="B31151" s="57"/>
      <c r="C31151" s="57" t="s">
        <v>69759</v>
      </c>
      <c r="D31151" s="57" t="s">
        <v>69732</v>
      </c>
    </row>
    <row r="31152" spans="1:4">
      <c r="A31152" s="57" t="s">
        <v>69726</v>
      </c>
      <c r="B31152" s="57"/>
      <c r="C31152" s="57" t="s">
        <v>69760</v>
      </c>
      <c r="D31152" s="57" t="s">
        <v>69761</v>
      </c>
    </row>
    <row r="31153" spans="1:4">
      <c r="A31153" s="57" t="s">
        <v>69726</v>
      </c>
      <c r="B31153" s="57"/>
      <c r="C31153" s="57" t="s">
        <v>69762</v>
      </c>
      <c r="D31153" s="57" t="s">
        <v>69763</v>
      </c>
    </row>
    <row r="31154" spans="1:4">
      <c r="A31154" s="57" t="s">
        <v>69726</v>
      </c>
      <c r="B31154" s="57"/>
      <c r="C31154" s="57" t="s">
        <v>69764</v>
      </c>
      <c r="D31154" s="57" t="s">
        <v>69765</v>
      </c>
    </row>
    <row r="31155" spans="1:4">
      <c r="A31155" s="57" t="s">
        <v>69726</v>
      </c>
      <c r="B31155" s="57"/>
      <c r="C31155" s="57" t="s">
        <v>69766</v>
      </c>
      <c r="D31155" s="57" t="s">
        <v>69767</v>
      </c>
    </row>
    <row r="31156" spans="1:4">
      <c r="A31156" s="57" t="s">
        <v>69726</v>
      </c>
      <c r="B31156" s="57"/>
      <c r="C31156" s="57" t="s">
        <v>69768</v>
      </c>
      <c r="D31156" s="57" t="s">
        <v>69769</v>
      </c>
    </row>
    <row r="31157" spans="1:4">
      <c r="A31157" s="57" t="s">
        <v>69726</v>
      </c>
      <c r="B31157" s="57"/>
      <c r="C31157" s="57" t="s">
        <v>69770</v>
      </c>
      <c r="D31157" s="57" t="s">
        <v>69771</v>
      </c>
    </row>
    <row r="31158" spans="1:4">
      <c r="A31158" s="57" t="s">
        <v>69726</v>
      </c>
      <c r="B31158" s="57"/>
      <c r="C31158" s="57" t="s">
        <v>76386</v>
      </c>
      <c r="D31158" s="57" t="s">
        <v>76387</v>
      </c>
    </row>
    <row r="31159" spans="1:4">
      <c r="A31159" s="57" t="s">
        <v>18203</v>
      </c>
      <c r="B31159" s="57" t="s">
        <v>16395</v>
      </c>
      <c r="C31159" s="57" t="s">
        <v>18204</v>
      </c>
      <c r="D31159" s="57" t="s">
        <v>18205</v>
      </c>
    </row>
    <row r="31160" spans="1:4">
      <c r="A31160" s="57" t="s">
        <v>69772</v>
      </c>
      <c r="B31160" s="57" t="s">
        <v>12940</v>
      </c>
      <c r="C31160" s="57" t="s">
        <v>69773</v>
      </c>
      <c r="D31160" s="57" t="s">
        <v>69774</v>
      </c>
    </row>
    <row r="31161" spans="1:4">
      <c r="A31161" s="57" t="s">
        <v>69775</v>
      </c>
      <c r="B31161" s="57" t="s">
        <v>12940</v>
      </c>
      <c r="C31161" s="57" t="s">
        <v>69776</v>
      </c>
      <c r="D31161" s="57" t="s">
        <v>69777</v>
      </c>
    </row>
    <row r="31162" spans="1:4">
      <c r="A31162" s="57" t="s">
        <v>69778</v>
      </c>
      <c r="B31162" s="57" t="s">
        <v>12940</v>
      </c>
      <c r="C31162" s="57" t="s">
        <v>69779</v>
      </c>
      <c r="D31162" s="57" t="s">
        <v>69780</v>
      </c>
    </row>
    <row r="31163" spans="1:4">
      <c r="A31163" s="57" t="s">
        <v>69778</v>
      </c>
      <c r="B31163" s="57"/>
      <c r="C31163" s="57" t="s">
        <v>76388</v>
      </c>
      <c r="D31163" s="57" t="s">
        <v>76389</v>
      </c>
    </row>
    <row r="31164" spans="1:4">
      <c r="A31164" s="57" t="s">
        <v>69781</v>
      </c>
      <c r="B31164" s="57" t="s">
        <v>12940</v>
      </c>
      <c r="C31164" s="57" t="s">
        <v>69782</v>
      </c>
      <c r="D31164" s="57" t="s">
        <v>69783</v>
      </c>
    </row>
    <row r="31165" spans="1:4">
      <c r="A31165" s="57" t="s">
        <v>15993</v>
      </c>
      <c r="B31165" s="57" t="s">
        <v>15994</v>
      </c>
      <c r="C31165" s="57" t="s">
        <v>15995</v>
      </c>
      <c r="D31165" s="57" t="s">
        <v>15996</v>
      </c>
    </row>
    <row r="31166" spans="1:4">
      <c r="A31166" s="57" t="s">
        <v>15993</v>
      </c>
      <c r="B31166" s="57" t="s">
        <v>15994</v>
      </c>
      <c r="C31166" s="57" t="s">
        <v>15997</v>
      </c>
      <c r="D31166" s="57" t="s">
        <v>15998</v>
      </c>
    </row>
    <row r="31167" spans="1:4">
      <c r="A31167" s="57" t="s">
        <v>69784</v>
      </c>
      <c r="B31167" s="57" t="s">
        <v>12940</v>
      </c>
      <c r="C31167" s="57" t="s">
        <v>69785</v>
      </c>
      <c r="D31167" s="57" t="s">
        <v>69786</v>
      </c>
    </row>
    <row r="31168" spans="1:4">
      <c r="A31168" s="57" t="s">
        <v>69784</v>
      </c>
      <c r="B31168" s="57"/>
      <c r="C31168" s="57" t="s">
        <v>59630</v>
      </c>
      <c r="D31168" s="57" t="s">
        <v>76390</v>
      </c>
    </row>
    <row r="31169" spans="1:4">
      <c r="A31169" s="57" t="s">
        <v>69787</v>
      </c>
      <c r="B31169" s="57" t="s">
        <v>12940</v>
      </c>
      <c r="C31169" s="57" t="s">
        <v>69788</v>
      </c>
      <c r="D31169" s="57" t="s">
        <v>69789</v>
      </c>
    </row>
    <row r="31170" spans="1:4">
      <c r="A31170" s="57" t="s">
        <v>69787</v>
      </c>
      <c r="B31170" s="57"/>
      <c r="C31170" s="57" t="s">
        <v>69790</v>
      </c>
      <c r="D31170" s="57" t="s">
        <v>69791</v>
      </c>
    </row>
    <row r="31171" spans="1:4">
      <c r="A31171" s="57" t="s">
        <v>69787</v>
      </c>
      <c r="B31171" s="57"/>
      <c r="C31171" s="57" t="s">
        <v>69792</v>
      </c>
      <c r="D31171" s="57" t="s">
        <v>69793</v>
      </c>
    </row>
    <row r="31172" spans="1:4">
      <c r="A31172" s="57" t="s">
        <v>69787</v>
      </c>
      <c r="B31172" s="57"/>
      <c r="C31172" s="57" t="s">
        <v>69794</v>
      </c>
      <c r="D31172" s="57" t="s">
        <v>69795</v>
      </c>
    </row>
    <row r="31173" spans="1:4">
      <c r="A31173" s="57" t="s">
        <v>69787</v>
      </c>
      <c r="B31173" s="57"/>
      <c r="C31173" s="57" t="s">
        <v>76391</v>
      </c>
      <c r="D31173" s="57" t="s">
        <v>76392</v>
      </c>
    </row>
    <row r="31174" spans="1:4">
      <c r="A31174" s="57" t="s">
        <v>69787</v>
      </c>
      <c r="B31174" s="57"/>
      <c r="C31174" s="57" t="s">
        <v>77809</v>
      </c>
      <c r="D31174" s="57" t="s">
        <v>77810</v>
      </c>
    </row>
    <row r="31175" spans="1:4">
      <c r="A31175" s="57" t="s">
        <v>69796</v>
      </c>
      <c r="B31175" s="57" t="s">
        <v>12940</v>
      </c>
      <c r="C31175" s="57" t="s">
        <v>69797</v>
      </c>
      <c r="D31175" s="57" t="s">
        <v>69798</v>
      </c>
    </row>
    <row r="31176" spans="1:4">
      <c r="A31176" s="57" t="s">
        <v>69796</v>
      </c>
      <c r="B31176" s="57"/>
      <c r="C31176" s="57" t="s">
        <v>69799</v>
      </c>
      <c r="D31176" s="57" t="s">
        <v>69800</v>
      </c>
    </row>
    <row r="31177" spans="1:4">
      <c r="A31177" s="57" t="s">
        <v>69796</v>
      </c>
      <c r="B31177" s="57"/>
      <c r="C31177" s="57" t="s">
        <v>69801</v>
      </c>
      <c r="D31177" s="57" t="s">
        <v>28440</v>
      </c>
    </row>
    <row r="31178" spans="1:4">
      <c r="A31178" s="57" t="s">
        <v>69796</v>
      </c>
      <c r="B31178" s="57"/>
      <c r="C31178" s="57" t="s">
        <v>69802</v>
      </c>
      <c r="D31178" s="57" t="s">
        <v>28444</v>
      </c>
    </row>
    <row r="31179" spans="1:4">
      <c r="A31179" s="57" t="s">
        <v>69803</v>
      </c>
      <c r="B31179" s="57" t="s">
        <v>12940</v>
      </c>
      <c r="C31179" s="57" t="s">
        <v>69804</v>
      </c>
      <c r="D31179" s="57" t="s">
        <v>69805</v>
      </c>
    </row>
    <row r="31180" spans="1:4">
      <c r="A31180" s="57" t="s">
        <v>69803</v>
      </c>
      <c r="B31180" s="57"/>
      <c r="C31180" s="57" t="s">
        <v>69806</v>
      </c>
      <c r="D31180" s="57" t="s">
        <v>69807</v>
      </c>
    </row>
    <row r="31181" spans="1:4">
      <c r="A31181" s="57" t="s">
        <v>69808</v>
      </c>
      <c r="B31181" s="57" t="s">
        <v>12940</v>
      </c>
      <c r="C31181" s="57" t="s">
        <v>69809</v>
      </c>
      <c r="D31181" s="57" t="s">
        <v>69810</v>
      </c>
    </row>
    <row r="31182" spans="1:4">
      <c r="A31182" s="57" t="s">
        <v>69808</v>
      </c>
      <c r="B31182" s="57"/>
      <c r="C31182" s="57" t="s">
        <v>69811</v>
      </c>
      <c r="D31182" s="57" t="s">
        <v>69812</v>
      </c>
    </row>
    <row r="31183" spans="1:4">
      <c r="A31183" s="57" t="s">
        <v>69808</v>
      </c>
      <c r="B31183" s="57"/>
      <c r="C31183" s="57" t="s">
        <v>69813</v>
      </c>
      <c r="D31183" s="57" t="s">
        <v>69814</v>
      </c>
    </row>
    <row r="31184" spans="1:4">
      <c r="A31184" s="57" t="s">
        <v>8103</v>
      </c>
      <c r="B31184" s="57" t="s">
        <v>822</v>
      </c>
      <c r="C31184" s="57" t="s">
        <v>7114</v>
      </c>
      <c r="D31184" s="57" t="s">
        <v>7115</v>
      </c>
    </row>
    <row r="31185" spans="1:4">
      <c r="A31185" s="57" t="s">
        <v>69815</v>
      </c>
      <c r="B31185" s="57" t="s">
        <v>12940</v>
      </c>
      <c r="C31185" s="57" t="s">
        <v>69816</v>
      </c>
      <c r="D31185" s="57" t="s">
        <v>19034</v>
      </c>
    </row>
    <row r="31186" spans="1:4">
      <c r="A31186" s="57" t="s">
        <v>69815</v>
      </c>
      <c r="B31186" s="57"/>
      <c r="C31186" s="57" t="s">
        <v>69817</v>
      </c>
      <c r="D31186" s="57" t="s">
        <v>69818</v>
      </c>
    </row>
    <row r="31187" spans="1:4">
      <c r="A31187" s="57" t="s">
        <v>69819</v>
      </c>
      <c r="B31187" s="57" t="s">
        <v>12940</v>
      </c>
      <c r="C31187" s="57" t="s">
        <v>69820</v>
      </c>
      <c r="D31187" s="57" t="s">
        <v>69821</v>
      </c>
    </row>
    <row r="31188" spans="1:4">
      <c r="A31188" s="57" t="s">
        <v>69822</v>
      </c>
      <c r="B31188" s="57" t="s">
        <v>12940</v>
      </c>
      <c r="C31188" s="57" t="s">
        <v>69823</v>
      </c>
      <c r="D31188" s="57" t="s">
        <v>69824</v>
      </c>
    </row>
    <row r="31189" spans="1:4">
      <c r="A31189" s="57" t="s">
        <v>69825</v>
      </c>
      <c r="B31189" s="57" t="s">
        <v>12940</v>
      </c>
      <c r="C31189" s="57" t="s">
        <v>69826</v>
      </c>
      <c r="D31189" s="57" t="s">
        <v>69827</v>
      </c>
    </row>
    <row r="31190" spans="1:4">
      <c r="A31190" s="57" t="s">
        <v>69825</v>
      </c>
      <c r="B31190" s="57"/>
      <c r="C31190" s="57" t="s">
        <v>69828</v>
      </c>
      <c r="D31190" s="57" t="s">
        <v>69829</v>
      </c>
    </row>
    <row r="31191" spans="1:4">
      <c r="A31191" s="57" t="s">
        <v>69825</v>
      </c>
      <c r="B31191" s="57"/>
      <c r="C31191" s="57" t="s">
        <v>69830</v>
      </c>
      <c r="D31191" s="57" t="s">
        <v>69831</v>
      </c>
    </row>
    <row r="31192" spans="1:4">
      <c r="A31192" s="57" t="s">
        <v>69825</v>
      </c>
      <c r="B31192" s="57"/>
      <c r="C31192" s="57" t="s">
        <v>69832</v>
      </c>
      <c r="D31192" s="57" t="s">
        <v>69833</v>
      </c>
    </row>
    <row r="31193" spans="1:4">
      <c r="A31193" s="57" t="s">
        <v>69825</v>
      </c>
      <c r="B31193" s="57"/>
      <c r="C31193" s="57" t="s">
        <v>69834</v>
      </c>
      <c r="D31193" s="57" t="s">
        <v>69835</v>
      </c>
    </row>
    <row r="31194" spans="1:4">
      <c r="A31194" s="57" t="s">
        <v>69825</v>
      </c>
      <c r="B31194" s="57"/>
      <c r="C31194" s="57" t="s">
        <v>69836</v>
      </c>
      <c r="D31194" s="57" t="s">
        <v>69837</v>
      </c>
    </row>
    <row r="31195" spans="1:4">
      <c r="A31195" s="57" t="s">
        <v>69838</v>
      </c>
      <c r="B31195" s="57" t="s">
        <v>12940</v>
      </c>
      <c r="C31195" s="57" t="s">
        <v>69839</v>
      </c>
      <c r="D31195" s="57" t="s">
        <v>69840</v>
      </c>
    </row>
    <row r="31196" spans="1:4">
      <c r="A31196" s="57" t="s">
        <v>69838</v>
      </c>
      <c r="B31196" s="57"/>
      <c r="C31196" s="57" t="s">
        <v>69841</v>
      </c>
      <c r="D31196" s="57" t="s">
        <v>69842</v>
      </c>
    </row>
    <row r="31197" spans="1:4">
      <c r="A31197" s="57" t="s">
        <v>69838</v>
      </c>
      <c r="B31197" s="57"/>
      <c r="C31197" s="57" t="s">
        <v>69843</v>
      </c>
      <c r="D31197" s="57" t="s">
        <v>69844</v>
      </c>
    </row>
    <row r="31198" spans="1:4">
      <c r="A31198" s="57" t="s">
        <v>69838</v>
      </c>
      <c r="B31198" s="57"/>
      <c r="C31198" s="57" t="s">
        <v>69845</v>
      </c>
      <c r="D31198" s="57" t="s">
        <v>69846</v>
      </c>
    </row>
    <row r="31199" spans="1:4">
      <c r="A31199" s="57" t="s">
        <v>69838</v>
      </c>
      <c r="B31199" s="57"/>
      <c r="C31199" s="57" t="s">
        <v>69847</v>
      </c>
      <c r="D31199" s="57" t="s">
        <v>69848</v>
      </c>
    </row>
    <row r="31200" spans="1:4">
      <c r="A31200" s="57" t="s">
        <v>69849</v>
      </c>
      <c r="B31200" s="57" t="s">
        <v>12940</v>
      </c>
      <c r="C31200" s="57" t="s">
        <v>69850</v>
      </c>
      <c r="D31200" s="57" t="s">
        <v>69851</v>
      </c>
    </row>
    <row r="31201" spans="1:4">
      <c r="A31201" s="57" t="s">
        <v>69849</v>
      </c>
      <c r="B31201" s="57"/>
      <c r="C31201" s="57" t="s">
        <v>69852</v>
      </c>
      <c r="D31201" s="57" t="s">
        <v>69853</v>
      </c>
    </row>
    <row r="31202" spans="1:4">
      <c r="A31202" s="57" t="s">
        <v>69849</v>
      </c>
      <c r="B31202" s="57"/>
      <c r="C31202" s="57" t="s">
        <v>69854</v>
      </c>
      <c r="D31202" s="57" t="s">
        <v>69855</v>
      </c>
    </row>
    <row r="31203" spans="1:4">
      <c r="A31203" s="57" t="s">
        <v>69849</v>
      </c>
      <c r="B31203" s="57"/>
      <c r="C31203" s="57" t="s">
        <v>69856</v>
      </c>
      <c r="D31203" s="57" t="s">
        <v>69857</v>
      </c>
    </row>
    <row r="31204" spans="1:4">
      <c r="A31204" s="57" t="s">
        <v>69849</v>
      </c>
      <c r="B31204" s="57"/>
      <c r="C31204" s="57" t="s">
        <v>69858</v>
      </c>
      <c r="D31204" s="57" t="s">
        <v>69859</v>
      </c>
    </row>
    <row r="31205" spans="1:4">
      <c r="A31205" s="57" t="s">
        <v>69849</v>
      </c>
      <c r="B31205" s="57"/>
      <c r="C31205" s="57" t="s">
        <v>69860</v>
      </c>
      <c r="D31205" s="57" t="s">
        <v>69861</v>
      </c>
    </row>
    <row r="31206" spans="1:4">
      <c r="A31206" s="57" t="s">
        <v>69849</v>
      </c>
      <c r="B31206" s="57"/>
      <c r="C31206" s="57" t="s">
        <v>69862</v>
      </c>
      <c r="D31206" s="57" t="s">
        <v>69863</v>
      </c>
    </row>
    <row r="31207" spans="1:4">
      <c r="A31207" s="57" t="s">
        <v>69849</v>
      </c>
      <c r="B31207" s="57"/>
      <c r="C31207" s="57" t="s">
        <v>69864</v>
      </c>
      <c r="D31207" s="57" t="s">
        <v>69865</v>
      </c>
    </row>
    <row r="31208" spans="1:4">
      <c r="A31208" s="57" t="s">
        <v>69849</v>
      </c>
      <c r="B31208" s="57"/>
      <c r="C31208" s="57" t="s">
        <v>69866</v>
      </c>
      <c r="D31208" s="57" t="s">
        <v>69867</v>
      </c>
    </row>
    <row r="31209" spans="1:4">
      <c r="A31209" s="57" t="s">
        <v>69849</v>
      </c>
      <c r="B31209" s="57"/>
      <c r="C31209" s="57" t="s">
        <v>69868</v>
      </c>
      <c r="D31209" s="57" t="s">
        <v>69869</v>
      </c>
    </row>
    <row r="31210" spans="1:4">
      <c r="A31210" s="57" t="s">
        <v>69849</v>
      </c>
      <c r="B31210" s="57"/>
      <c r="C31210" s="57" t="s">
        <v>69870</v>
      </c>
      <c r="D31210" s="57" t="s">
        <v>69871</v>
      </c>
    </row>
    <row r="31211" spans="1:4">
      <c r="A31211" s="57" t="s">
        <v>69849</v>
      </c>
      <c r="B31211" s="57"/>
      <c r="C31211" s="57" t="s">
        <v>76393</v>
      </c>
      <c r="D31211" s="57" t="s">
        <v>76394</v>
      </c>
    </row>
    <row r="31212" spans="1:4">
      <c r="A31212" s="57" t="s">
        <v>69849</v>
      </c>
      <c r="B31212" s="57"/>
      <c r="C31212" s="57" t="s">
        <v>77058</v>
      </c>
      <c r="D31212" s="57" t="s">
        <v>77059</v>
      </c>
    </row>
    <row r="31213" spans="1:4">
      <c r="A31213" s="57" t="s">
        <v>69872</v>
      </c>
      <c r="B31213" s="57" t="s">
        <v>12940</v>
      </c>
      <c r="C31213" s="57" t="s">
        <v>69873</v>
      </c>
      <c r="D31213" s="57" t="s">
        <v>69874</v>
      </c>
    </row>
    <row r="31214" spans="1:4">
      <c r="A31214" s="57" t="s">
        <v>69872</v>
      </c>
      <c r="B31214" s="57"/>
      <c r="C31214" s="57" t="s">
        <v>69875</v>
      </c>
      <c r="D31214" s="57" t="s">
        <v>69876</v>
      </c>
    </row>
    <row r="31215" spans="1:4">
      <c r="A31215" s="57" t="s">
        <v>69872</v>
      </c>
      <c r="B31215" s="57"/>
      <c r="C31215" s="57" t="s">
        <v>69877</v>
      </c>
      <c r="D31215" s="57" t="s">
        <v>69878</v>
      </c>
    </row>
    <row r="31216" spans="1:4">
      <c r="A31216" s="57" t="s">
        <v>69872</v>
      </c>
      <c r="B31216" s="57"/>
      <c r="C31216" s="57" t="s">
        <v>69879</v>
      </c>
      <c r="D31216" s="57" t="s">
        <v>69880</v>
      </c>
    </row>
    <row r="31217" spans="1:4">
      <c r="A31217" s="57" t="s">
        <v>69872</v>
      </c>
      <c r="B31217" s="57"/>
      <c r="C31217" s="57" t="s">
        <v>69881</v>
      </c>
      <c r="D31217" s="57" t="s">
        <v>69882</v>
      </c>
    </row>
    <row r="31218" spans="1:4">
      <c r="A31218" s="57" t="s">
        <v>69872</v>
      </c>
      <c r="B31218" s="57"/>
      <c r="C31218" s="57" t="s">
        <v>69883</v>
      </c>
      <c r="D31218" s="57" t="s">
        <v>69884</v>
      </c>
    </row>
    <row r="31219" spans="1:4">
      <c r="A31219" s="57" t="s">
        <v>69872</v>
      </c>
      <c r="B31219" s="57"/>
      <c r="C31219" s="57" t="s">
        <v>69885</v>
      </c>
      <c r="D31219" s="57" t="s">
        <v>69886</v>
      </c>
    </row>
    <row r="31220" spans="1:4">
      <c r="A31220" s="57" t="s">
        <v>69872</v>
      </c>
      <c r="B31220" s="57"/>
      <c r="C31220" s="57" t="s">
        <v>69887</v>
      </c>
      <c r="D31220" s="57" t="s">
        <v>69888</v>
      </c>
    </row>
    <row r="31221" spans="1:4">
      <c r="A31221" s="57" t="s">
        <v>69872</v>
      </c>
      <c r="B31221" s="57"/>
      <c r="C31221" s="57" t="s">
        <v>69889</v>
      </c>
      <c r="D31221" s="57" t="s">
        <v>69890</v>
      </c>
    </row>
    <row r="31222" spans="1:4">
      <c r="A31222" s="57" t="s">
        <v>69872</v>
      </c>
      <c r="B31222" s="57"/>
      <c r="C31222" s="57" t="s">
        <v>69891</v>
      </c>
      <c r="D31222" s="57" t="s">
        <v>69892</v>
      </c>
    </row>
    <row r="31223" spans="1:4">
      <c r="A31223" s="57" t="s">
        <v>69872</v>
      </c>
      <c r="B31223" s="57"/>
      <c r="C31223" s="57" t="s">
        <v>69893</v>
      </c>
      <c r="D31223" s="57" t="s">
        <v>69894</v>
      </c>
    </row>
    <row r="31224" spans="1:4">
      <c r="A31224" s="57" t="s">
        <v>69872</v>
      </c>
      <c r="B31224" s="57"/>
      <c r="C31224" s="57" t="s">
        <v>69895</v>
      </c>
      <c r="D31224" s="57" t="s">
        <v>69896</v>
      </c>
    </row>
    <row r="31225" spans="1:4">
      <c r="A31225" s="57" t="s">
        <v>69872</v>
      </c>
      <c r="B31225" s="57"/>
      <c r="C31225" s="57" t="s">
        <v>69897</v>
      </c>
      <c r="D31225" s="57" t="s">
        <v>69898</v>
      </c>
    </row>
    <row r="31226" spans="1:4">
      <c r="A31226" s="57" t="s">
        <v>69899</v>
      </c>
      <c r="B31226" s="57" t="s">
        <v>12940</v>
      </c>
      <c r="C31226" s="57" t="s">
        <v>69900</v>
      </c>
      <c r="D31226" s="57" t="s">
        <v>69901</v>
      </c>
    </row>
    <row r="31227" spans="1:4">
      <c r="A31227" s="57" t="s">
        <v>69899</v>
      </c>
      <c r="B31227" s="57"/>
      <c r="C31227" s="57" t="s">
        <v>69902</v>
      </c>
      <c r="D31227" s="57" t="s">
        <v>69903</v>
      </c>
    </row>
    <row r="31228" spans="1:4">
      <c r="A31228" s="57" t="s">
        <v>69899</v>
      </c>
      <c r="B31228" s="57"/>
      <c r="C31228" s="57" t="s">
        <v>69904</v>
      </c>
      <c r="D31228" s="57" t="s">
        <v>69905</v>
      </c>
    </row>
    <row r="31229" spans="1:4">
      <c r="A31229" s="57" t="s">
        <v>69899</v>
      </c>
      <c r="B31229" s="57"/>
      <c r="C31229" s="57" t="s">
        <v>69906</v>
      </c>
      <c r="D31229" s="57" t="s">
        <v>69907</v>
      </c>
    </row>
    <row r="31230" spans="1:4">
      <c r="A31230" s="57" t="s">
        <v>69908</v>
      </c>
      <c r="B31230" s="57" t="s">
        <v>12940</v>
      </c>
      <c r="C31230" s="57" t="s">
        <v>69909</v>
      </c>
      <c r="D31230" s="57" t="s">
        <v>69910</v>
      </c>
    </row>
    <row r="31231" spans="1:4">
      <c r="A31231" s="57" t="s">
        <v>8104</v>
      </c>
      <c r="B31231" s="57" t="s">
        <v>2352</v>
      </c>
      <c r="C31231" s="57" t="s">
        <v>4485</v>
      </c>
      <c r="D31231" s="57" t="s">
        <v>4486</v>
      </c>
    </row>
    <row r="31232" spans="1:4">
      <c r="A31232" s="57" t="s">
        <v>8104</v>
      </c>
      <c r="B31232" s="57" t="s">
        <v>2352</v>
      </c>
      <c r="C31232" s="57" t="s">
        <v>5507</v>
      </c>
      <c r="D31232" s="57" t="s">
        <v>5508</v>
      </c>
    </row>
    <row r="31233" spans="1:4">
      <c r="A31233" s="57" t="s">
        <v>8104</v>
      </c>
      <c r="B31233" s="57" t="s">
        <v>2352</v>
      </c>
      <c r="C31233" s="57" t="s">
        <v>5748</v>
      </c>
      <c r="D31233" s="57" t="s">
        <v>5749</v>
      </c>
    </row>
    <row r="31234" spans="1:4">
      <c r="A31234" s="57" t="s">
        <v>8104</v>
      </c>
      <c r="B31234" s="57" t="s">
        <v>2352</v>
      </c>
      <c r="C31234" s="57" t="s">
        <v>5855</v>
      </c>
      <c r="D31234" s="57" t="s">
        <v>5856</v>
      </c>
    </row>
    <row r="31235" spans="1:4">
      <c r="A31235" s="57" t="s">
        <v>8104</v>
      </c>
      <c r="B31235" s="57" t="s">
        <v>2352</v>
      </c>
      <c r="C31235" s="57" t="s">
        <v>6338</v>
      </c>
      <c r="D31235" s="57" t="s">
        <v>6339</v>
      </c>
    </row>
    <row r="31236" spans="1:4">
      <c r="A31236" s="57" t="s">
        <v>8104</v>
      </c>
      <c r="B31236" s="57" t="s">
        <v>2352</v>
      </c>
      <c r="C31236" s="57" t="s">
        <v>6405</v>
      </c>
      <c r="D31236" s="57" t="s">
        <v>6406</v>
      </c>
    </row>
    <row r="31237" spans="1:4">
      <c r="A31237" s="57" t="s">
        <v>8104</v>
      </c>
      <c r="B31237" s="57" t="s">
        <v>2352</v>
      </c>
      <c r="C31237" s="57" t="s">
        <v>14117</v>
      </c>
      <c r="D31237" s="57" t="s">
        <v>14118</v>
      </c>
    </row>
    <row r="31238" spans="1:4">
      <c r="A31238" s="57" t="s">
        <v>8104</v>
      </c>
      <c r="B31238" s="57" t="s">
        <v>2352</v>
      </c>
      <c r="C31238" s="57" t="s">
        <v>14119</v>
      </c>
      <c r="D31238" s="57" t="s">
        <v>14120</v>
      </c>
    </row>
    <row r="31239" spans="1:4">
      <c r="A31239" s="57" t="s">
        <v>8104</v>
      </c>
      <c r="B31239" s="57" t="s">
        <v>2352</v>
      </c>
      <c r="C31239" s="57" t="s">
        <v>14121</v>
      </c>
      <c r="D31239" s="57" t="s">
        <v>14122</v>
      </c>
    </row>
    <row r="31240" spans="1:4">
      <c r="A31240" s="57" t="s">
        <v>8104</v>
      </c>
      <c r="B31240" s="57" t="s">
        <v>2352</v>
      </c>
      <c r="C31240" s="57" t="s">
        <v>14123</v>
      </c>
      <c r="D31240" s="57" t="s">
        <v>14124</v>
      </c>
    </row>
    <row r="31241" spans="1:4">
      <c r="A31241" s="57" t="s">
        <v>8104</v>
      </c>
      <c r="B31241" s="57" t="s">
        <v>2352</v>
      </c>
      <c r="C31241" s="57" t="s">
        <v>18206</v>
      </c>
      <c r="D31241" s="57" t="s">
        <v>18207</v>
      </c>
    </row>
    <row r="31242" spans="1:4">
      <c r="A31242" s="57" t="s">
        <v>8104</v>
      </c>
      <c r="B31242" s="57" t="s">
        <v>2352</v>
      </c>
      <c r="C31242" s="57" t="s">
        <v>18208</v>
      </c>
      <c r="D31242" s="57" t="s">
        <v>18209</v>
      </c>
    </row>
    <row r="31243" spans="1:4">
      <c r="A31243" s="57" t="s">
        <v>8105</v>
      </c>
      <c r="B31243" s="57" t="s">
        <v>2353</v>
      </c>
      <c r="C31243" s="57" t="s">
        <v>3783</v>
      </c>
      <c r="D31243" s="57" t="s">
        <v>3784</v>
      </c>
    </row>
    <row r="31244" spans="1:4">
      <c r="A31244" s="57" t="s">
        <v>8105</v>
      </c>
      <c r="B31244" s="57" t="s">
        <v>2353</v>
      </c>
      <c r="C31244" s="57" t="s">
        <v>5377</v>
      </c>
      <c r="D31244" s="57" t="s">
        <v>5378</v>
      </c>
    </row>
    <row r="31245" spans="1:4">
      <c r="A31245" s="57" t="s">
        <v>8105</v>
      </c>
      <c r="B31245" s="57" t="s">
        <v>2353</v>
      </c>
      <c r="C31245" s="57" t="s">
        <v>8831</v>
      </c>
      <c r="D31245" s="57" t="s">
        <v>8832</v>
      </c>
    </row>
    <row r="31246" spans="1:4">
      <c r="A31246" s="57" t="s">
        <v>8105</v>
      </c>
      <c r="B31246" s="57" t="s">
        <v>2353</v>
      </c>
      <c r="C31246" s="57" t="s">
        <v>14125</v>
      </c>
      <c r="D31246" s="57" t="s">
        <v>14126</v>
      </c>
    </row>
    <row r="31247" spans="1:4">
      <c r="A31247" s="57" t="s">
        <v>8105</v>
      </c>
      <c r="B31247" s="57" t="s">
        <v>2353</v>
      </c>
      <c r="C31247" s="57" t="s">
        <v>14127</v>
      </c>
      <c r="D31247" s="57" t="s">
        <v>14128</v>
      </c>
    </row>
    <row r="31248" spans="1:4">
      <c r="A31248" s="57" t="s">
        <v>8105</v>
      </c>
      <c r="B31248" s="57" t="s">
        <v>2353</v>
      </c>
      <c r="C31248" s="57" t="s">
        <v>15999</v>
      </c>
      <c r="D31248" s="57" t="s">
        <v>16000</v>
      </c>
    </row>
    <row r="31249" spans="1:4">
      <c r="A31249" s="57" t="s">
        <v>8105</v>
      </c>
      <c r="B31249" s="57" t="s">
        <v>2353</v>
      </c>
      <c r="C31249" s="57" t="s">
        <v>18210</v>
      </c>
      <c r="D31249" s="57" t="s">
        <v>18211</v>
      </c>
    </row>
    <row r="31250" spans="1:4">
      <c r="A31250" s="57" t="s">
        <v>8106</v>
      </c>
      <c r="B31250" s="57" t="s">
        <v>2434</v>
      </c>
      <c r="C31250" s="57" t="s">
        <v>2982</v>
      </c>
      <c r="D31250" s="57" t="s">
        <v>2983</v>
      </c>
    </row>
    <row r="31251" spans="1:4">
      <c r="A31251" s="57" t="s">
        <v>69911</v>
      </c>
      <c r="B31251" s="57" t="s">
        <v>12940</v>
      </c>
      <c r="C31251" s="57" t="s">
        <v>69912</v>
      </c>
      <c r="D31251" s="57" t="s">
        <v>69913</v>
      </c>
    </row>
    <row r="31252" spans="1:4">
      <c r="A31252" s="57" t="s">
        <v>69911</v>
      </c>
      <c r="B31252" s="57"/>
      <c r="C31252" s="57" t="s">
        <v>69914</v>
      </c>
      <c r="D31252" s="57" t="s">
        <v>69915</v>
      </c>
    </row>
    <row r="31253" spans="1:4">
      <c r="A31253" s="57" t="s">
        <v>69911</v>
      </c>
      <c r="B31253" s="57"/>
      <c r="C31253" s="57" t="s">
        <v>69916</v>
      </c>
      <c r="D31253" s="57" t="s">
        <v>69917</v>
      </c>
    </row>
    <row r="31254" spans="1:4">
      <c r="A31254" s="57" t="s">
        <v>69911</v>
      </c>
      <c r="B31254" s="57"/>
      <c r="C31254" s="57" t="s">
        <v>69918</v>
      </c>
      <c r="D31254" s="57" t="s">
        <v>69919</v>
      </c>
    </row>
    <row r="31255" spans="1:4">
      <c r="A31255" s="57" t="s">
        <v>69911</v>
      </c>
      <c r="B31255" s="57"/>
      <c r="C31255" s="57" t="s">
        <v>21111</v>
      </c>
      <c r="D31255" s="57" t="s">
        <v>76395</v>
      </c>
    </row>
    <row r="31256" spans="1:4">
      <c r="A31256" s="57" t="s">
        <v>8107</v>
      </c>
      <c r="B31256" s="57" t="s">
        <v>2354</v>
      </c>
      <c r="C31256" s="57" t="s">
        <v>5307</v>
      </c>
      <c r="D31256" s="57" t="s">
        <v>5308</v>
      </c>
    </row>
    <row r="31257" spans="1:4">
      <c r="A31257" s="57" t="s">
        <v>8107</v>
      </c>
      <c r="B31257" s="57" t="s">
        <v>2354</v>
      </c>
      <c r="C31257" s="57" t="s">
        <v>8833</v>
      </c>
      <c r="D31257" s="57" t="s">
        <v>8834</v>
      </c>
    </row>
    <row r="31258" spans="1:4">
      <c r="A31258" s="57" t="s">
        <v>8107</v>
      </c>
      <c r="B31258" s="57" t="s">
        <v>2354</v>
      </c>
      <c r="C31258" s="57" t="s">
        <v>14129</v>
      </c>
      <c r="D31258" s="57" t="s">
        <v>14130</v>
      </c>
    </row>
    <row r="31259" spans="1:4">
      <c r="A31259" s="57" t="s">
        <v>8108</v>
      </c>
      <c r="B31259" s="57" t="s">
        <v>2355</v>
      </c>
      <c r="C31259" s="57" t="s">
        <v>4057</v>
      </c>
      <c r="D31259" s="57" t="s">
        <v>4058</v>
      </c>
    </row>
    <row r="31260" spans="1:4">
      <c r="A31260" s="57" t="s">
        <v>8108</v>
      </c>
      <c r="B31260" s="57" t="s">
        <v>2355</v>
      </c>
      <c r="C31260" s="57" t="s">
        <v>5658</v>
      </c>
      <c r="D31260" s="57" t="s">
        <v>5659</v>
      </c>
    </row>
    <row r="31261" spans="1:4">
      <c r="A31261" s="57" t="s">
        <v>8108</v>
      </c>
      <c r="B31261" s="57" t="s">
        <v>2355</v>
      </c>
      <c r="C31261" s="57" t="s">
        <v>5707</v>
      </c>
      <c r="D31261" s="57" t="s">
        <v>5708</v>
      </c>
    </row>
    <row r="31262" spans="1:4">
      <c r="A31262" s="57" t="s">
        <v>8108</v>
      </c>
      <c r="B31262" s="57" t="s">
        <v>2355</v>
      </c>
      <c r="C31262" s="57" t="s">
        <v>5998</v>
      </c>
      <c r="D31262" s="57" t="s">
        <v>5999</v>
      </c>
    </row>
    <row r="31263" spans="1:4">
      <c r="A31263" s="57" t="s">
        <v>8108</v>
      </c>
      <c r="B31263" s="57" t="s">
        <v>2355</v>
      </c>
      <c r="C31263" s="57" t="s">
        <v>6072</v>
      </c>
      <c r="D31263" s="57" t="s">
        <v>6073</v>
      </c>
    </row>
    <row r="31264" spans="1:4">
      <c r="A31264" s="57" t="s">
        <v>8108</v>
      </c>
      <c r="B31264" s="57" t="s">
        <v>2355</v>
      </c>
      <c r="C31264" s="57" t="s">
        <v>8835</v>
      </c>
      <c r="D31264" s="57" t="s">
        <v>8836</v>
      </c>
    </row>
    <row r="31265" spans="1:4">
      <c r="A31265" s="57" t="s">
        <v>8108</v>
      </c>
      <c r="B31265" s="57" t="s">
        <v>2355</v>
      </c>
      <c r="C31265" s="57" t="s">
        <v>14131</v>
      </c>
      <c r="D31265" s="57" t="s">
        <v>14132</v>
      </c>
    </row>
    <row r="31266" spans="1:4">
      <c r="A31266" s="57" t="s">
        <v>8108</v>
      </c>
      <c r="B31266" s="57" t="s">
        <v>2355</v>
      </c>
      <c r="C31266" s="57" t="s">
        <v>16001</v>
      </c>
      <c r="D31266" s="57" t="s">
        <v>16002</v>
      </c>
    </row>
    <row r="31267" spans="1:4">
      <c r="A31267" s="57" t="s">
        <v>8108</v>
      </c>
      <c r="B31267" s="57" t="s">
        <v>2355</v>
      </c>
      <c r="C31267" s="57" t="s">
        <v>18212</v>
      </c>
      <c r="D31267" s="57" t="s">
        <v>18213</v>
      </c>
    </row>
    <row r="31268" spans="1:4">
      <c r="A31268" s="57" t="s">
        <v>8109</v>
      </c>
      <c r="B31268" s="57" t="s">
        <v>2356</v>
      </c>
      <c r="C31268" s="57" t="s">
        <v>3511</v>
      </c>
      <c r="D31268" s="57" t="s">
        <v>3512</v>
      </c>
    </row>
    <row r="31269" spans="1:4">
      <c r="A31269" s="57" t="s">
        <v>8110</v>
      </c>
      <c r="B31269" s="57" t="s">
        <v>999</v>
      </c>
      <c r="C31269" s="57" t="s">
        <v>3840</v>
      </c>
      <c r="D31269" s="57" t="s">
        <v>3841</v>
      </c>
    </row>
    <row r="31270" spans="1:4">
      <c r="A31270" s="57" t="s">
        <v>8110</v>
      </c>
      <c r="B31270" s="57" t="s">
        <v>999</v>
      </c>
      <c r="C31270" s="57" t="s">
        <v>5777</v>
      </c>
      <c r="D31270" s="57" t="s">
        <v>5778</v>
      </c>
    </row>
    <row r="31271" spans="1:4">
      <c r="A31271" s="57" t="s">
        <v>8110</v>
      </c>
      <c r="B31271" s="57" t="s">
        <v>999</v>
      </c>
      <c r="C31271" s="57" t="s">
        <v>8518</v>
      </c>
      <c r="D31271" s="57" t="s">
        <v>8519</v>
      </c>
    </row>
    <row r="31272" spans="1:4">
      <c r="A31272" s="57" t="s">
        <v>8110</v>
      </c>
      <c r="B31272" s="57" t="s">
        <v>999</v>
      </c>
      <c r="C31272" s="57" t="s">
        <v>14133</v>
      </c>
      <c r="D31272" s="57" t="s">
        <v>14134</v>
      </c>
    </row>
    <row r="31273" spans="1:4">
      <c r="A31273" s="57" t="s">
        <v>8110</v>
      </c>
      <c r="B31273" s="57" t="s">
        <v>999</v>
      </c>
      <c r="C31273" s="57" t="s">
        <v>16003</v>
      </c>
      <c r="D31273" s="57" t="s">
        <v>16004</v>
      </c>
    </row>
    <row r="31274" spans="1:4">
      <c r="A31274" s="57" t="s">
        <v>8110</v>
      </c>
      <c r="B31274" s="57" t="s">
        <v>999</v>
      </c>
      <c r="C31274" s="57" t="s">
        <v>18214</v>
      </c>
      <c r="D31274" s="57" t="s">
        <v>18215</v>
      </c>
    </row>
    <row r="31275" spans="1:4">
      <c r="A31275" s="57" t="s">
        <v>8111</v>
      </c>
      <c r="B31275" s="57" t="s">
        <v>1001</v>
      </c>
      <c r="C31275" s="57" t="s">
        <v>3892</v>
      </c>
      <c r="D31275" s="57" t="s">
        <v>3893</v>
      </c>
    </row>
    <row r="31276" spans="1:4">
      <c r="A31276" s="57" t="s">
        <v>8111</v>
      </c>
      <c r="B31276" s="57" t="s">
        <v>1001</v>
      </c>
      <c r="C31276" s="57" t="s">
        <v>5543</v>
      </c>
      <c r="D31276" s="57" t="s">
        <v>5544</v>
      </c>
    </row>
    <row r="31277" spans="1:4">
      <c r="A31277" s="57" t="s">
        <v>8111</v>
      </c>
      <c r="B31277" s="57" t="s">
        <v>1001</v>
      </c>
      <c r="C31277" s="57" t="s">
        <v>6298</v>
      </c>
      <c r="D31277" s="57" t="s">
        <v>6299</v>
      </c>
    </row>
    <row r="31278" spans="1:4">
      <c r="A31278" s="57" t="s">
        <v>8111</v>
      </c>
      <c r="B31278" s="57" t="s">
        <v>1001</v>
      </c>
      <c r="C31278" s="57" t="s">
        <v>14135</v>
      </c>
      <c r="D31278" s="57" t="s">
        <v>14136</v>
      </c>
    </row>
    <row r="31279" spans="1:4">
      <c r="A31279" s="57" t="s">
        <v>69920</v>
      </c>
      <c r="B31279" s="57" t="s">
        <v>12940</v>
      </c>
      <c r="C31279" s="57" t="s">
        <v>69921</v>
      </c>
      <c r="D31279" s="57" t="s">
        <v>69922</v>
      </c>
    </row>
    <row r="31280" spans="1:4">
      <c r="A31280" s="57" t="s">
        <v>69920</v>
      </c>
      <c r="B31280" s="57"/>
      <c r="C31280" s="57" t="s">
        <v>69923</v>
      </c>
      <c r="D31280" s="57" t="s">
        <v>69924</v>
      </c>
    </row>
    <row r="31281" spans="1:4">
      <c r="A31281" s="57" t="s">
        <v>69920</v>
      </c>
      <c r="B31281" s="57"/>
      <c r="C31281" s="57" t="s">
        <v>69925</v>
      </c>
      <c r="D31281" s="57" t="s">
        <v>69926</v>
      </c>
    </row>
    <row r="31282" spans="1:4">
      <c r="A31282" s="57" t="s">
        <v>8112</v>
      </c>
      <c r="B31282" s="57" t="s">
        <v>10824</v>
      </c>
      <c r="C31282" s="57" t="s">
        <v>3299</v>
      </c>
      <c r="D31282" s="57" t="s">
        <v>3300</v>
      </c>
    </row>
    <row r="31283" spans="1:4">
      <c r="A31283" s="57" t="s">
        <v>8112</v>
      </c>
      <c r="B31283" s="57" t="s">
        <v>10824</v>
      </c>
      <c r="C31283" s="57" t="s">
        <v>3750</v>
      </c>
      <c r="D31283" s="57" t="s">
        <v>3751</v>
      </c>
    </row>
    <row r="31284" spans="1:4">
      <c r="A31284" s="57" t="s">
        <v>8112</v>
      </c>
      <c r="B31284" s="57" t="s">
        <v>10824</v>
      </c>
      <c r="C31284" s="57" t="s">
        <v>5204</v>
      </c>
      <c r="D31284" s="57" t="s">
        <v>5205</v>
      </c>
    </row>
    <row r="31285" spans="1:4">
      <c r="A31285" s="57" t="s">
        <v>8112</v>
      </c>
      <c r="B31285" s="57" t="s">
        <v>10824</v>
      </c>
      <c r="C31285" s="57" t="s">
        <v>5620</v>
      </c>
      <c r="D31285" s="57" t="s">
        <v>5621</v>
      </c>
    </row>
    <row r="31286" spans="1:4">
      <c r="A31286" s="57" t="s">
        <v>8112</v>
      </c>
      <c r="B31286" s="57" t="s">
        <v>10824</v>
      </c>
      <c r="C31286" s="57" t="s">
        <v>8837</v>
      </c>
      <c r="D31286" s="57" t="s">
        <v>8838</v>
      </c>
    </row>
    <row r="31287" spans="1:4">
      <c r="A31287" s="57" t="s">
        <v>8112</v>
      </c>
      <c r="B31287" s="57" t="s">
        <v>10824</v>
      </c>
      <c r="C31287" s="57" t="s">
        <v>14137</v>
      </c>
      <c r="D31287" s="57" t="s">
        <v>14138</v>
      </c>
    </row>
    <row r="31288" spans="1:4">
      <c r="A31288" s="57" t="s">
        <v>8113</v>
      </c>
      <c r="B31288" s="57" t="s">
        <v>2343</v>
      </c>
      <c r="C31288" s="57" t="s">
        <v>3500</v>
      </c>
      <c r="D31288" s="57" t="s">
        <v>3501</v>
      </c>
    </row>
    <row r="31289" spans="1:4">
      <c r="A31289" s="57" t="s">
        <v>8113</v>
      </c>
      <c r="B31289" s="57" t="s">
        <v>2343</v>
      </c>
      <c r="C31289" s="57" t="s">
        <v>3785</v>
      </c>
      <c r="D31289" s="57" t="s">
        <v>3786</v>
      </c>
    </row>
    <row r="31290" spans="1:4">
      <c r="A31290" s="57" t="s">
        <v>8113</v>
      </c>
      <c r="B31290" s="57" t="s">
        <v>2343</v>
      </c>
      <c r="C31290" s="57" t="s">
        <v>3787</v>
      </c>
      <c r="D31290" s="57" t="s">
        <v>3788</v>
      </c>
    </row>
    <row r="31291" spans="1:4">
      <c r="A31291" s="57" t="s">
        <v>8113</v>
      </c>
      <c r="B31291" s="57" t="s">
        <v>2343</v>
      </c>
      <c r="C31291" s="57" t="s">
        <v>3842</v>
      </c>
      <c r="D31291" s="57" t="s">
        <v>8296</v>
      </c>
    </row>
    <row r="31292" spans="1:4">
      <c r="A31292" s="57" t="s">
        <v>8113</v>
      </c>
      <c r="B31292" s="57" t="s">
        <v>2343</v>
      </c>
      <c r="C31292" s="57" t="s">
        <v>4958</v>
      </c>
      <c r="D31292" s="57" t="s">
        <v>4959</v>
      </c>
    </row>
    <row r="31293" spans="1:4">
      <c r="A31293" s="57" t="s">
        <v>8113</v>
      </c>
      <c r="B31293" s="57" t="s">
        <v>2343</v>
      </c>
      <c r="C31293" s="57" t="s">
        <v>5429</v>
      </c>
      <c r="D31293" s="57" t="s">
        <v>5430</v>
      </c>
    </row>
    <row r="31294" spans="1:4">
      <c r="A31294" s="57" t="s">
        <v>8113</v>
      </c>
      <c r="B31294" s="57" t="s">
        <v>2343</v>
      </c>
      <c r="C31294" s="57" t="s">
        <v>5431</v>
      </c>
      <c r="D31294" s="57" t="s">
        <v>5432</v>
      </c>
    </row>
    <row r="31295" spans="1:4">
      <c r="A31295" s="57" t="s">
        <v>8113</v>
      </c>
      <c r="B31295" s="57" t="s">
        <v>2343</v>
      </c>
      <c r="C31295" s="57" t="s">
        <v>8371</v>
      </c>
      <c r="D31295" s="57" t="s">
        <v>8372</v>
      </c>
    </row>
    <row r="31296" spans="1:4">
      <c r="A31296" s="57" t="s">
        <v>8113</v>
      </c>
      <c r="B31296" s="57" t="s">
        <v>2343</v>
      </c>
      <c r="C31296" s="57" t="s">
        <v>8839</v>
      </c>
      <c r="D31296" s="57" t="s">
        <v>8840</v>
      </c>
    </row>
    <row r="31297" spans="1:4">
      <c r="A31297" s="57" t="s">
        <v>8113</v>
      </c>
      <c r="B31297" s="57" t="s">
        <v>2343</v>
      </c>
      <c r="C31297" s="57" t="s">
        <v>14139</v>
      </c>
      <c r="D31297" s="57" t="s">
        <v>14140</v>
      </c>
    </row>
    <row r="31298" spans="1:4">
      <c r="A31298" s="57" t="s">
        <v>8113</v>
      </c>
      <c r="B31298" s="57" t="s">
        <v>2343</v>
      </c>
      <c r="C31298" s="57" t="s">
        <v>14141</v>
      </c>
      <c r="D31298" s="57" t="s">
        <v>14142</v>
      </c>
    </row>
    <row r="31299" spans="1:4">
      <c r="A31299" s="57" t="s">
        <v>8113</v>
      </c>
      <c r="B31299" s="57" t="s">
        <v>2343</v>
      </c>
      <c r="C31299" s="57" t="s">
        <v>14143</v>
      </c>
      <c r="D31299" s="57" t="s">
        <v>14144</v>
      </c>
    </row>
    <row r="31300" spans="1:4">
      <c r="A31300" s="57" t="s">
        <v>8113</v>
      </c>
      <c r="B31300" s="57" t="s">
        <v>2343</v>
      </c>
      <c r="C31300" s="57" t="s">
        <v>16005</v>
      </c>
      <c r="D31300" s="57" t="s">
        <v>16006</v>
      </c>
    </row>
    <row r="31301" spans="1:4">
      <c r="A31301" s="57" t="s">
        <v>8113</v>
      </c>
      <c r="B31301" s="57" t="s">
        <v>2343</v>
      </c>
      <c r="C31301" s="57" t="s">
        <v>16007</v>
      </c>
      <c r="D31301" s="57" t="s">
        <v>16008</v>
      </c>
    </row>
    <row r="31302" spans="1:4">
      <c r="A31302" s="57" t="s">
        <v>8113</v>
      </c>
      <c r="B31302" s="57" t="s">
        <v>2343</v>
      </c>
      <c r="C31302" s="57" t="s">
        <v>18216</v>
      </c>
      <c r="D31302" s="57" t="s">
        <v>18217</v>
      </c>
    </row>
    <row r="31303" spans="1:4">
      <c r="A31303" s="57" t="s">
        <v>8113</v>
      </c>
      <c r="B31303" s="57" t="s">
        <v>2343</v>
      </c>
      <c r="C31303" s="57" t="s">
        <v>18218</v>
      </c>
      <c r="D31303" s="57" t="s">
        <v>18219</v>
      </c>
    </row>
    <row r="31304" spans="1:4">
      <c r="A31304" s="57" t="s">
        <v>8114</v>
      </c>
      <c r="B31304" s="57" t="s">
        <v>2435</v>
      </c>
      <c r="C31304" s="57" t="s">
        <v>4392</v>
      </c>
      <c r="D31304" s="57" t="s">
        <v>4393</v>
      </c>
    </row>
    <row r="31305" spans="1:4">
      <c r="A31305" s="57" t="s">
        <v>8114</v>
      </c>
      <c r="B31305" s="57" t="s">
        <v>2435</v>
      </c>
      <c r="C31305" s="57" t="s">
        <v>4515</v>
      </c>
      <c r="D31305" s="57" t="s">
        <v>4516</v>
      </c>
    </row>
    <row r="31306" spans="1:4">
      <c r="A31306" s="57" t="s">
        <v>8114</v>
      </c>
      <c r="B31306" s="57" t="s">
        <v>2435</v>
      </c>
      <c r="C31306" s="57" t="s">
        <v>4517</v>
      </c>
      <c r="D31306" s="57" t="s">
        <v>4518</v>
      </c>
    </row>
    <row r="31307" spans="1:4">
      <c r="A31307" s="57" t="s">
        <v>8114</v>
      </c>
      <c r="B31307" s="57" t="s">
        <v>2435</v>
      </c>
      <c r="C31307" s="57" t="s">
        <v>4580</v>
      </c>
      <c r="D31307" s="57" t="s">
        <v>4581</v>
      </c>
    </row>
    <row r="31308" spans="1:4">
      <c r="A31308" s="57" t="s">
        <v>8114</v>
      </c>
      <c r="B31308" s="57" t="s">
        <v>2435</v>
      </c>
      <c r="C31308" s="57" t="s">
        <v>5488</v>
      </c>
      <c r="D31308" s="57" t="s">
        <v>5489</v>
      </c>
    </row>
    <row r="31309" spans="1:4">
      <c r="A31309" s="57" t="s">
        <v>8114</v>
      </c>
      <c r="B31309" s="57" t="s">
        <v>2435</v>
      </c>
      <c r="C31309" s="57" t="s">
        <v>5740</v>
      </c>
      <c r="D31309" s="57" t="s">
        <v>5741</v>
      </c>
    </row>
    <row r="31310" spans="1:4">
      <c r="A31310" s="57" t="s">
        <v>8114</v>
      </c>
      <c r="B31310" s="57" t="s">
        <v>2435</v>
      </c>
      <c r="C31310" s="57" t="s">
        <v>5974</v>
      </c>
      <c r="D31310" s="57" t="s">
        <v>5975</v>
      </c>
    </row>
    <row r="31311" spans="1:4">
      <c r="A31311" s="57" t="s">
        <v>8114</v>
      </c>
      <c r="B31311" s="57" t="s">
        <v>2435</v>
      </c>
      <c r="C31311" s="57" t="s">
        <v>6014</v>
      </c>
      <c r="D31311" s="57" t="s">
        <v>6015</v>
      </c>
    </row>
    <row r="31312" spans="1:4">
      <c r="A31312" s="57" t="s">
        <v>8114</v>
      </c>
      <c r="B31312" s="57" t="s">
        <v>2435</v>
      </c>
      <c r="C31312" s="57" t="s">
        <v>6036</v>
      </c>
      <c r="D31312" s="57" t="s">
        <v>6037</v>
      </c>
    </row>
    <row r="31313" spans="1:4">
      <c r="A31313" s="57" t="s">
        <v>8114</v>
      </c>
      <c r="B31313" s="57" t="s">
        <v>2435</v>
      </c>
      <c r="C31313" s="57" t="s">
        <v>8364</v>
      </c>
      <c r="D31313" s="57" t="s">
        <v>8365</v>
      </c>
    </row>
    <row r="31314" spans="1:4">
      <c r="A31314" s="57" t="s">
        <v>8114</v>
      </c>
      <c r="B31314" s="57" t="s">
        <v>2435</v>
      </c>
      <c r="C31314" s="57" t="s">
        <v>9007</v>
      </c>
      <c r="D31314" s="57" t="s">
        <v>9008</v>
      </c>
    </row>
    <row r="31315" spans="1:4">
      <c r="A31315" s="57" t="s">
        <v>8114</v>
      </c>
      <c r="B31315" s="57" t="s">
        <v>2435</v>
      </c>
      <c r="C31315" s="57" t="s">
        <v>14145</v>
      </c>
      <c r="D31315" s="57" t="s">
        <v>16009</v>
      </c>
    </row>
    <row r="31316" spans="1:4">
      <c r="A31316" s="57" t="s">
        <v>8114</v>
      </c>
      <c r="B31316" s="57" t="s">
        <v>2435</v>
      </c>
      <c r="C31316" s="57" t="s">
        <v>14146</v>
      </c>
      <c r="D31316" s="57" t="s">
        <v>14147</v>
      </c>
    </row>
    <row r="31317" spans="1:4">
      <c r="A31317" s="57" t="s">
        <v>8114</v>
      </c>
      <c r="B31317" s="57" t="s">
        <v>2435</v>
      </c>
      <c r="C31317" s="57" t="s">
        <v>14148</v>
      </c>
      <c r="D31317" s="57" t="s">
        <v>14149</v>
      </c>
    </row>
    <row r="31318" spans="1:4">
      <c r="A31318" s="57" t="s">
        <v>8114</v>
      </c>
      <c r="B31318" s="57" t="s">
        <v>2435</v>
      </c>
      <c r="C31318" s="57" t="s">
        <v>16010</v>
      </c>
      <c r="D31318" s="57" t="s">
        <v>16011</v>
      </c>
    </row>
    <row r="31319" spans="1:4">
      <c r="A31319" s="57" t="s">
        <v>8114</v>
      </c>
      <c r="B31319" s="57" t="s">
        <v>2435</v>
      </c>
      <c r="C31319" s="57" t="s">
        <v>16012</v>
      </c>
      <c r="D31319" s="57" t="s">
        <v>16013</v>
      </c>
    </row>
    <row r="31320" spans="1:4">
      <c r="A31320" s="57" t="s">
        <v>8114</v>
      </c>
      <c r="B31320" s="57" t="s">
        <v>2435</v>
      </c>
      <c r="C31320" s="57" t="s">
        <v>16014</v>
      </c>
      <c r="D31320" s="57" t="s">
        <v>16015</v>
      </c>
    </row>
    <row r="31321" spans="1:4">
      <c r="A31321" s="57" t="s">
        <v>8114</v>
      </c>
      <c r="B31321" s="57" t="s">
        <v>2435</v>
      </c>
      <c r="C31321" s="57" t="s">
        <v>18220</v>
      </c>
      <c r="D31321" s="57" t="s">
        <v>18221</v>
      </c>
    </row>
    <row r="31322" spans="1:4">
      <c r="A31322" s="57" t="s">
        <v>8114</v>
      </c>
      <c r="B31322" s="57" t="s">
        <v>2435</v>
      </c>
      <c r="C31322" s="57" t="s">
        <v>18222</v>
      </c>
      <c r="D31322" s="57" t="s">
        <v>18223</v>
      </c>
    </row>
    <row r="31323" spans="1:4">
      <c r="A31323" s="57" t="s">
        <v>8114</v>
      </c>
      <c r="B31323" s="57" t="s">
        <v>2435</v>
      </c>
      <c r="C31323" s="57" t="s">
        <v>69927</v>
      </c>
      <c r="D31323" s="57" t="s">
        <v>69928</v>
      </c>
    </row>
    <row r="31324" spans="1:4">
      <c r="A31324" s="57" t="s">
        <v>8115</v>
      </c>
      <c r="B31324" s="57" t="s">
        <v>2435</v>
      </c>
      <c r="C31324" s="57" t="s">
        <v>6825</v>
      </c>
      <c r="D31324" s="57" t="s">
        <v>6826</v>
      </c>
    </row>
    <row r="31325" spans="1:4">
      <c r="A31325" s="57" t="s">
        <v>8116</v>
      </c>
      <c r="B31325" s="57" t="s">
        <v>1196</v>
      </c>
      <c r="C31325" s="57" t="s">
        <v>5859</v>
      </c>
      <c r="D31325" s="57" t="s">
        <v>5860</v>
      </c>
    </row>
    <row r="31326" spans="1:4">
      <c r="A31326" s="57" t="s">
        <v>10323</v>
      </c>
      <c r="B31326" s="57" t="s">
        <v>2357</v>
      </c>
      <c r="C31326" s="57" t="s">
        <v>10324</v>
      </c>
      <c r="D31326" s="57" t="s">
        <v>14150</v>
      </c>
    </row>
    <row r="31327" spans="1:4">
      <c r="A31327" s="57" t="s">
        <v>10323</v>
      </c>
      <c r="B31327" s="57" t="s">
        <v>2357</v>
      </c>
      <c r="C31327" s="57" t="s">
        <v>10325</v>
      </c>
      <c r="D31327" s="57" t="s">
        <v>10326</v>
      </c>
    </row>
    <row r="31328" spans="1:4">
      <c r="A31328" s="57" t="s">
        <v>10323</v>
      </c>
      <c r="B31328" s="57" t="s">
        <v>2357</v>
      </c>
      <c r="C31328" s="57" t="s">
        <v>14151</v>
      </c>
      <c r="D31328" s="57" t="s">
        <v>14152</v>
      </c>
    </row>
    <row r="31329" spans="1:4">
      <c r="A31329" s="57" t="s">
        <v>10323</v>
      </c>
      <c r="B31329" s="57" t="s">
        <v>2357</v>
      </c>
      <c r="C31329" s="57" t="s">
        <v>18224</v>
      </c>
      <c r="D31329" s="57" t="s">
        <v>18225</v>
      </c>
    </row>
    <row r="31330" spans="1:4">
      <c r="A31330" s="57" t="s">
        <v>8117</v>
      </c>
      <c r="B31330" s="57" t="s">
        <v>2357</v>
      </c>
      <c r="C31330" s="57" t="s">
        <v>3725</v>
      </c>
      <c r="D31330" s="57" t="s">
        <v>3726</v>
      </c>
    </row>
    <row r="31331" spans="1:4">
      <c r="A31331" s="57" t="s">
        <v>8117</v>
      </c>
      <c r="B31331" s="57" t="s">
        <v>2357</v>
      </c>
      <c r="C31331" s="57" t="s">
        <v>5453</v>
      </c>
      <c r="D31331" s="57" t="s">
        <v>5454</v>
      </c>
    </row>
    <row r="31332" spans="1:4">
      <c r="A31332" s="57" t="s">
        <v>8117</v>
      </c>
      <c r="B31332" s="57" t="s">
        <v>2357</v>
      </c>
      <c r="C31332" s="57" t="s">
        <v>6198</v>
      </c>
      <c r="D31332" s="57" t="s">
        <v>6199</v>
      </c>
    </row>
    <row r="31333" spans="1:4">
      <c r="A31333" s="57" t="s">
        <v>8117</v>
      </c>
      <c r="B31333" s="57" t="s">
        <v>2357</v>
      </c>
      <c r="C31333" s="57" t="s">
        <v>8841</v>
      </c>
      <c r="D31333" s="57" t="s">
        <v>8523</v>
      </c>
    </row>
    <row r="31334" spans="1:4">
      <c r="A31334" s="57" t="s">
        <v>8117</v>
      </c>
      <c r="B31334" s="57" t="s">
        <v>2357</v>
      </c>
      <c r="C31334" s="57" t="s">
        <v>14153</v>
      </c>
      <c r="D31334" s="57" t="s">
        <v>16016</v>
      </c>
    </row>
    <row r="31335" spans="1:4">
      <c r="A31335" s="57" t="s">
        <v>8117</v>
      </c>
      <c r="B31335" s="57" t="s">
        <v>2357</v>
      </c>
      <c r="C31335" s="57" t="s">
        <v>14154</v>
      </c>
      <c r="D31335" s="57" t="s">
        <v>14155</v>
      </c>
    </row>
    <row r="31336" spans="1:4">
      <c r="A31336" s="57" t="s">
        <v>8117</v>
      </c>
      <c r="B31336" s="57" t="s">
        <v>2357</v>
      </c>
      <c r="C31336" s="57" t="s">
        <v>18226</v>
      </c>
      <c r="D31336" s="57" t="s">
        <v>18227</v>
      </c>
    </row>
    <row r="31337" spans="1:4">
      <c r="A31337" s="57" t="s">
        <v>69929</v>
      </c>
      <c r="B31337" s="57" t="s">
        <v>12940</v>
      </c>
      <c r="C31337" s="57" t="s">
        <v>69930</v>
      </c>
      <c r="D31337" s="57" t="s">
        <v>69931</v>
      </c>
    </row>
    <row r="31338" spans="1:4">
      <c r="A31338" s="57" t="s">
        <v>69929</v>
      </c>
      <c r="B31338" s="57"/>
      <c r="C31338" s="57" t="s">
        <v>69932</v>
      </c>
      <c r="D31338" s="57" t="s">
        <v>69933</v>
      </c>
    </row>
    <row r="31339" spans="1:4">
      <c r="A31339" s="57" t="s">
        <v>69929</v>
      </c>
      <c r="B31339" s="57"/>
      <c r="C31339" s="57" t="s">
        <v>69934</v>
      </c>
      <c r="D31339" s="57" t="s">
        <v>69935</v>
      </c>
    </row>
    <row r="31340" spans="1:4">
      <c r="A31340" s="57" t="s">
        <v>69929</v>
      </c>
      <c r="B31340" s="57"/>
      <c r="C31340" s="57" t="s">
        <v>69936</v>
      </c>
      <c r="D31340" s="57" t="s">
        <v>69937</v>
      </c>
    </row>
    <row r="31341" spans="1:4">
      <c r="A31341" s="57" t="s">
        <v>69938</v>
      </c>
      <c r="B31341" s="57" t="s">
        <v>12940</v>
      </c>
      <c r="C31341" s="57" t="s">
        <v>69939</v>
      </c>
      <c r="D31341" s="57" t="s">
        <v>69940</v>
      </c>
    </row>
    <row r="31342" spans="1:4">
      <c r="A31342" s="57" t="s">
        <v>8118</v>
      </c>
      <c r="B31342" s="57" t="s">
        <v>867</v>
      </c>
      <c r="C31342" s="57" t="s">
        <v>3571</v>
      </c>
      <c r="D31342" s="57" t="s">
        <v>3572</v>
      </c>
    </row>
    <row r="31343" spans="1:4">
      <c r="A31343" s="57" t="s">
        <v>8118</v>
      </c>
      <c r="B31343" s="57" t="s">
        <v>867</v>
      </c>
      <c r="C31343" s="57" t="s">
        <v>5355</v>
      </c>
      <c r="D31343" s="57" t="s">
        <v>5356</v>
      </c>
    </row>
    <row r="31344" spans="1:4">
      <c r="A31344" s="57" t="s">
        <v>8118</v>
      </c>
      <c r="B31344" s="57" t="s">
        <v>867</v>
      </c>
      <c r="C31344" s="57" t="s">
        <v>14156</v>
      </c>
      <c r="D31344" s="57" t="s">
        <v>14157</v>
      </c>
    </row>
    <row r="31345" spans="1:4">
      <c r="A31345" s="57" t="s">
        <v>8118</v>
      </c>
      <c r="B31345" s="57" t="s">
        <v>867</v>
      </c>
      <c r="C31345" s="57" t="s">
        <v>14158</v>
      </c>
      <c r="D31345" s="57" t="s">
        <v>14159</v>
      </c>
    </row>
    <row r="31346" spans="1:4">
      <c r="A31346" s="57" t="s">
        <v>8118</v>
      </c>
      <c r="B31346" s="57" t="s">
        <v>867</v>
      </c>
      <c r="C31346" s="57" t="s">
        <v>18228</v>
      </c>
      <c r="D31346" s="57" t="s">
        <v>18229</v>
      </c>
    </row>
    <row r="31347" spans="1:4">
      <c r="A31347" s="57" t="s">
        <v>8119</v>
      </c>
      <c r="B31347" s="57" t="s">
        <v>2358</v>
      </c>
      <c r="C31347" s="57" t="s">
        <v>3604</v>
      </c>
      <c r="D31347" s="57" t="s">
        <v>3605</v>
      </c>
    </row>
    <row r="31348" spans="1:4">
      <c r="A31348" s="57" t="s">
        <v>8119</v>
      </c>
      <c r="B31348" s="57" t="s">
        <v>2358</v>
      </c>
      <c r="C31348" s="57" t="s">
        <v>5883</v>
      </c>
      <c r="D31348" s="57" t="s">
        <v>5884</v>
      </c>
    </row>
    <row r="31349" spans="1:4">
      <c r="A31349" s="57" t="s">
        <v>69941</v>
      </c>
      <c r="B31349" s="57" t="s">
        <v>12940</v>
      </c>
      <c r="C31349" s="57" t="s">
        <v>69942</v>
      </c>
      <c r="D31349" s="57" t="s">
        <v>69943</v>
      </c>
    </row>
    <row r="31350" spans="1:4">
      <c r="A31350" s="57" t="s">
        <v>69941</v>
      </c>
      <c r="B31350" s="57"/>
      <c r="C31350" s="57" t="s">
        <v>69944</v>
      </c>
      <c r="D31350" s="57" t="s">
        <v>69945</v>
      </c>
    </row>
    <row r="31351" spans="1:4">
      <c r="A31351" s="57" t="s">
        <v>69941</v>
      </c>
      <c r="B31351" s="57"/>
      <c r="C31351" s="57" t="s">
        <v>69946</v>
      </c>
      <c r="D31351" s="57" t="s">
        <v>69947</v>
      </c>
    </row>
    <row r="31352" spans="1:4">
      <c r="A31352" s="57" t="s">
        <v>69941</v>
      </c>
      <c r="B31352" s="57"/>
      <c r="C31352" s="57" t="s">
        <v>69948</v>
      </c>
      <c r="D31352" s="57" t="s">
        <v>69949</v>
      </c>
    </row>
    <row r="31353" spans="1:4">
      <c r="A31353" s="57" t="s">
        <v>69950</v>
      </c>
      <c r="B31353" s="57" t="s">
        <v>12940</v>
      </c>
      <c r="C31353" s="57" t="s">
        <v>69951</v>
      </c>
      <c r="D31353" s="57" t="s">
        <v>69952</v>
      </c>
    </row>
    <row r="31354" spans="1:4">
      <c r="A31354" s="57" t="s">
        <v>69950</v>
      </c>
      <c r="B31354" s="57"/>
      <c r="C31354" s="57" t="s">
        <v>69953</v>
      </c>
      <c r="D31354" s="57" t="s">
        <v>69954</v>
      </c>
    </row>
    <row r="31355" spans="1:4">
      <c r="A31355" s="57" t="s">
        <v>69950</v>
      </c>
      <c r="B31355" s="57"/>
      <c r="C31355" s="57" t="s">
        <v>69955</v>
      </c>
      <c r="D31355" s="57" t="s">
        <v>69956</v>
      </c>
    </row>
    <row r="31356" spans="1:4">
      <c r="A31356" s="57" t="s">
        <v>69950</v>
      </c>
      <c r="B31356" s="57"/>
      <c r="C31356" s="57" t="s">
        <v>69957</v>
      </c>
      <c r="D31356" s="57" t="s">
        <v>69958</v>
      </c>
    </row>
    <row r="31357" spans="1:4">
      <c r="A31357" s="57" t="s">
        <v>69950</v>
      </c>
      <c r="B31357" s="57"/>
      <c r="C31357" s="57" t="s">
        <v>69959</v>
      </c>
      <c r="D31357" s="57" t="s">
        <v>69960</v>
      </c>
    </row>
    <row r="31358" spans="1:4">
      <c r="A31358" s="57" t="s">
        <v>69950</v>
      </c>
      <c r="B31358" s="57"/>
      <c r="C31358" s="57" t="s">
        <v>69961</v>
      </c>
      <c r="D31358" s="57" t="s">
        <v>69962</v>
      </c>
    </row>
    <row r="31359" spans="1:4">
      <c r="A31359" s="57" t="s">
        <v>69950</v>
      </c>
      <c r="B31359" s="57"/>
      <c r="C31359" s="57" t="s">
        <v>69963</v>
      </c>
      <c r="D31359" s="57" t="s">
        <v>69964</v>
      </c>
    </row>
    <row r="31360" spans="1:4">
      <c r="A31360" s="57" t="s">
        <v>69950</v>
      </c>
      <c r="B31360" s="57"/>
      <c r="C31360" s="57" t="s">
        <v>69965</v>
      </c>
      <c r="D31360" s="57" t="s">
        <v>69966</v>
      </c>
    </row>
    <row r="31361" spans="1:4">
      <c r="A31361" s="57" t="s">
        <v>69950</v>
      </c>
      <c r="B31361" s="57"/>
      <c r="C31361" s="57" t="s">
        <v>69967</v>
      </c>
      <c r="D31361" s="57" t="s">
        <v>69968</v>
      </c>
    </row>
    <row r="31362" spans="1:4">
      <c r="A31362" s="57" t="s">
        <v>69950</v>
      </c>
      <c r="B31362" s="57"/>
      <c r="C31362" s="57" t="s">
        <v>69969</v>
      </c>
      <c r="D31362" s="57" t="s">
        <v>69970</v>
      </c>
    </row>
    <row r="31363" spans="1:4">
      <c r="A31363" s="57" t="s">
        <v>69950</v>
      </c>
      <c r="B31363" s="57"/>
      <c r="C31363" s="57" t="s">
        <v>69971</v>
      </c>
      <c r="D31363" s="57" t="s">
        <v>69972</v>
      </c>
    </row>
    <row r="31364" spans="1:4">
      <c r="A31364" s="57" t="s">
        <v>69973</v>
      </c>
      <c r="B31364" s="57" t="s">
        <v>12940</v>
      </c>
      <c r="C31364" s="57" t="s">
        <v>69974</v>
      </c>
      <c r="D31364" s="57" t="s">
        <v>69975</v>
      </c>
    </row>
    <row r="31365" spans="1:4">
      <c r="A31365" s="57" t="s">
        <v>8120</v>
      </c>
      <c r="B31365" s="57" t="s">
        <v>2359</v>
      </c>
      <c r="C31365" s="57" t="s">
        <v>3233</v>
      </c>
      <c r="D31365" s="57" t="s">
        <v>3234</v>
      </c>
    </row>
    <row r="31366" spans="1:4">
      <c r="A31366" s="57" t="s">
        <v>8120</v>
      </c>
      <c r="B31366" s="57" t="s">
        <v>2359</v>
      </c>
      <c r="C31366" s="57" t="s">
        <v>3941</v>
      </c>
      <c r="D31366" s="57" t="s">
        <v>3942</v>
      </c>
    </row>
    <row r="31367" spans="1:4">
      <c r="A31367" s="57" t="s">
        <v>8120</v>
      </c>
      <c r="B31367" s="57" t="s">
        <v>2359</v>
      </c>
      <c r="C31367" s="57" t="s">
        <v>3943</v>
      </c>
      <c r="D31367" s="57" t="s">
        <v>3944</v>
      </c>
    </row>
    <row r="31368" spans="1:4">
      <c r="A31368" s="57" t="s">
        <v>8120</v>
      </c>
      <c r="B31368" s="57" t="s">
        <v>2359</v>
      </c>
      <c r="C31368" s="57" t="s">
        <v>4741</v>
      </c>
      <c r="D31368" s="57" t="s">
        <v>4742</v>
      </c>
    </row>
    <row r="31369" spans="1:4">
      <c r="A31369" s="57" t="s">
        <v>8120</v>
      </c>
      <c r="B31369" s="57" t="s">
        <v>2359</v>
      </c>
      <c r="C31369" s="57" t="s">
        <v>5575</v>
      </c>
      <c r="D31369" s="57" t="s">
        <v>5576</v>
      </c>
    </row>
    <row r="31370" spans="1:4">
      <c r="A31370" s="57" t="s">
        <v>8120</v>
      </c>
      <c r="B31370" s="57" t="s">
        <v>2359</v>
      </c>
      <c r="C31370" s="57" t="s">
        <v>5577</v>
      </c>
      <c r="D31370" s="57" t="s">
        <v>5578</v>
      </c>
    </row>
    <row r="31371" spans="1:4">
      <c r="A31371" s="57" t="s">
        <v>8120</v>
      </c>
      <c r="B31371" s="57" t="s">
        <v>2359</v>
      </c>
      <c r="C31371" s="57" t="s">
        <v>6329</v>
      </c>
      <c r="D31371" s="57" t="s">
        <v>6330</v>
      </c>
    </row>
    <row r="31372" spans="1:4">
      <c r="A31372" s="57" t="s">
        <v>8120</v>
      </c>
      <c r="B31372" s="57" t="s">
        <v>2359</v>
      </c>
      <c r="C31372" s="57" t="s">
        <v>8368</v>
      </c>
      <c r="D31372" s="57" t="s">
        <v>9526</v>
      </c>
    </row>
    <row r="31373" spans="1:4">
      <c r="A31373" s="57" t="s">
        <v>8120</v>
      </c>
      <c r="B31373" s="57" t="s">
        <v>2359</v>
      </c>
      <c r="C31373" s="57" t="s">
        <v>8842</v>
      </c>
      <c r="D31373" s="57" t="s">
        <v>8843</v>
      </c>
    </row>
    <row r="31374" spans="1:4">
      <c r="A31374" s="57" t="s">
        <v>8120</v>
      </c>
      <c r="B31374" s="57" t="s">
        <v>2359</v>
      </c>
      <c r="C31374" s="57" t="s">
        <v>8844</v>
      </c>
      <c r="D31374" s="57" t="s">
        <v>8845</v>
      </c>
    </row>
    <row r="31375" spans="1:4">
      <c r="A31375" s="57" t="s">
        <v>8120</v>
      </c>
      <c r="B31375" s="57" t="s">
        <v>2359</v>
      </c>
      <c r="C31375" s="57" t="s">
        <v>14160</v>
      </c>
      <c r="D31375" s="57" t="s">
        <v>14161</v>
      </c>
    </row>
    <row r="31376" spans="1:4">
      <c r="A31376" s="57" t="s">
        <v>8120</v>
      </c>
      <c r="B31376" s="57" t="s">
        <v>2359</v>
      </c>
      <c r="C31376" s="57" t="s">
        <v>14162</v>
      </c>
      <c r="D31376" s="57" t="s">
        <v>14163</v>
      </c>
    </row>
    <row r="31377" spans="1:4">
      <c r="A31377" s="57" t="s">
        <v>8120</v>
      </c>
      <c r="B31377" s="57" t="s">
        <v>2359</v>
      </c>
      <c r="C31377" s="57" t="s">
        <v>14164</v>
      </c>
      <c r="D31377" s="57" t="s">
        <v>14165</v>
      </c>
    </row>
    <row r="31378" spans="1:4">
      <c r="A31378" s="57" t="s">
        <v>8120</v>
      </c>
      <c r="B31378" s="57" t="s">
        <v>2359</v>
      </c>
      <c r="C31378" s="57" t="s">
        <v>14166</v>
      </c>
      <c r="D31378" s="57" t="s">
        <v>14167</v>
      </c>
    </row>
    <row r="31379" spans="1:4">
      <c r="A31379" s="57" t="s">
        <v>8120</v>
      </c>
      <c r="B31379" s="57" t="s">
        <v>2359</v>
      </c>
      <c r="C31379" s="57" t="s">
        <v>14168</v>
      </c>
      <c r="D31379" s="57" t="s">
        <v>14169</v>
      </c>
    </row>
    <row r="31380" spans="1:4">
      <c r="A31380" s="57" t="s">
        <v>8120</v>
      </c>
      <c r="B31380" s="57" t="s">
        <v>2359</v>
      </c>
      <c r="C31380" s="57" t="s">
        <v>14170</v>
      </c>
      <c r="D31380" s="57" t="s">
        <v>14171</v>
      </c>
    </row>
    <row r="31381" spans="1:4">
      <c r="A31381" s="57" t="s">
        <v>8120</v>
      </c>
      <c r="B31381" s="57" t="s">
        <v>2359</v>
      </c>
      <c r="C31381" s="57" t="s">
        <v>18230</v>
      </c>
      <c r="D31381" s="57" t="s">
        <v>18231</v>
      </c>
    </row>
    <row r="31382" spans="1:4">
      <c r="A31382" s="57" t="s">
        <v>8120</v>
      </c>
      <c r="B31382" s="57" t="s">
        <v>2359</v>
      </c>
      <c r="C31382" s="57" t="s">
        <v>18232</v>
      </c>
      <c r="D31382" s="57" t="s">
        <v>18233</v>
      </c>
    </row>
    <row r="31383" spans="1:4">
      <c r="A31383" s="57" t="s">
        <v>8120</v>
      </c>
      <c r="B31383" s="57" t="s">
        <v>2359</v>
      </c>
      <c r="C31383" s="57" t="s">
        <v>18234</v>
      </c>
      <c r="D31383" s="57" t="s">
        <v>18235</v>
      </c>
    </row>
    <row r="31384" spans="1:4">
      <c r="A31384" s="57" t="s">
        <v>69976</v>
      </c>
      <c r="B31384" s="57" t="s">
        <v>12940</v>
      </c>
      <c r="C31384" s="57" t="s">
        <v>69977</v>
      </c>
      <c r="D31384" s="57" t="s">
        <v>69978</v>
      </c>
    </row>
    <row r="31385" spans="1:4">
      <c r="A31385" s="57" t="s">
        <v>69976</v>
      </c>
      <c r="B31385" s="57"/>
      <c r="C31385" s="57" t="s">
        <v>69979</v>
      </c>
      <c r="D31385" s="57" t="s">
        <v>69980</v>
      </c>
    </row>
    <row r="31386" spans="1:4">
      <c r="A31386" s="57" t="s">
        <v>69976</v>
      </c>
      <c r="B31386" s="57"/>
      <c r="C31386" s="57" t="s">
        <v>69981</v>
      </c>
      <c r="D31386" s="57" t="s">
        <v>69982</v>
      </c>
    </row>
    <row r="31387" spans="1:4">
      <c r="A31387" s="57" t="s">
        <v>69976</v>
      </c>
      <c r="B31387" s="57"/>
      <c r="C31387" s="57" t="s">
        <v>69983</v>
      </c>
      <c r="D31387" s="57" t="s">
        <v>69984</v>
      </c>
    </row>
    <row r="31388" spans="1:4">
      <c r="A31388" s="57" t="s">
        <v>69976</v>
      </c>
      <c r="B31388" s="57"/>
      <c r="C31388" s="57" t="s">
        <v>69985</v>
      </c>
      <c r="D31388" s="57" t="s">
        <v>76396</v>
      </c>
    </row>
    <row r="31389" spans="1:4">
      <c r="A31389" s="57" t="s">
        <v>69986</v>
      </c>
      <c r="B31389" s="57" t="s">
        <v>12940</v>
      </c>
      <c r="C31389" s="57" t="s">
        <v>69987</v>
      </c>
      <c r="D31389" s="57" t="s">
        <v>69988</v>
      </c>
    </row>
    <row r="31390" spans="1:4">
      <c r="A31390" s="57" t="s">
        <v>69986</v>
      </c>
      <c r="B31390" s="57"/>
      <c r="C31390" s="57" t="s">
        <v>69989</v>
      </c>
      <c r="D31390" s="57" t="s">
        <v>69990</v>
      </c>
    </row>
    <row r="31391" spans="1:4">
      <c r="A31391" s="57" t="s">
        <v>69986</v>
      </c>
      <c r="B31391" s="57"/>
      <c r="C31391" s="57" t="s">
        <v>69991</v>
      </c>
      <c r="D31391" s="57" t="s">
        <v>69992</v>
      </c>
    </row>
    <row r="31392" spans="1:4">
      <c r="A31392" s="57" t="s">
        <v>69986</v>
      </c>
      <c r="B31392" s="57"/>
      <c r="C31392" s="57" t="s">
        <v>69993</v>
      </c>
      <c r="D31392" s="57" t="s">
        <v>69994</v>
      </c>
    </row>
    <row r="31393" spans="1:4">
      <c r="A31393" s="57" t="s">
        <v>69986</v>
      </c>
      <c r="B31393" s="57"/>
      <c r="C31393" s="57" t="s">
        <v>69995</v>
      </c>
      <c r="D31393" s="57" t="s">
        <v>69996</v>
      </c>
    </row>
    <row r="31394" spans="1:4">
      <c r="A31394" s="57" t="s">
        <v>69986</v>
      </c>
      <c r="B31394" s="57"/>
      <c r="C31394" s="57" t="s">
        <v>69997</v>
      </c>
      <c r="D31394" s="57" t="s">
        <v>69998</v>
      </c>
    </row>
    <row r="31395" spans="1:4">
      <c r="A31395" s="57" t="s">
        <v>69986</v>
      </c>
      <c r="B31395" s="57"/>
      <c r="C31395" s="57" t="s">
        <v>69999</v>
      </c>
      <c r="D31395" s="57" t="s">
        <v>70000</v>
      </c>
    </row>
    <row r="31396" spans="1:4">
      <c r="A31396" s="57" t="s">
        <v>69986</v>
      </c>
      <c r="B31396" s="57"/>
      <c r="C31396" s="57" t="s">
        <v>70001</v>
      </c>
      <c r="D31396" s="57" t="s">
        <v>70002</v>
      </c>
    </row>
    <row r="31397" spans="1:4">
      <c r="A31397" s="57" t="s">
        <v>69986</v>
      </c>
      <c r="B31397" s="57"/>
      <c r="C31397" s="57" t="s">
        <v>70003</v>
      </c>
      <c r="D31397" s="57" t="s">
        <v>70004</v>
      </c>
    </row>
    <row r="31398" spans="1:4">
      <c r="A31398" s="57" t="s">
        <v>69986</v>
      </c>
      <c r="B31398" s="57"/>
      <c r="C31398" s="57" t="s">
        <v>70005</v>
      </c>
      <c r="D31398" s="57" t="s">
        <v>70006</v>
      </c>
    </row>
    <row r="31399" spans="1:4">
      <c r="A31399" s="57" t="s">
        <v>70007</v>
      </c>
      <c r="B31399" s="57" t="s">
        <v>12940</v>
      </c>
      <c r="C31399" s="57" t="s">
        <v>70008</v>
      </c>
      <c r="D31399" s="57" t="s">
        <v>70009</v>
      </c>
    </row>
    <row r="31400" spans="1:4">
      <c r="A31400" s="57" t="s">
        <v>70007</v>
      </c>
      <c r="B31400" s="57"/>
      <c r="C31400" s="57" t="s">
        <v>70010</v>
      </c>
      <c r="D31400" s="57" t="s">
        <v>70011</v>
      </c>
    </row>
    <row r="31401" spans="1:4">
      <c r="A31401" s="57" t="s">
        <v>70012</v>
      </c>
      <c r="B31401" s="57" t="s">
        <v>12940</v>
      </c>
      <c r="C31401" s="57" t="s">
        <v>70013</v>
      </c>
      <c r="D31401" s="57" t="s">
        <v>70014</v>
      </c>
    </row>
    <row r="31402" spans="1:4">
      <c r="A31402" s="57" t="s">
        <v>8121</v>
      </c>
      <c r="B31402" s="57" t="s">
        <v>1049</v>
      </c>
      <c r="C31402" s="57" t="s">
        <v>5237</v>
      </c>
      <c r="D31402" s="57" t="s">
        <v>16017</v>
      </c>
    </row>
    <row r="31403" spans="1:4">
      <c r="A31403" s="57" t="s">
        <v>8121</v>
      </c>
      <c r="B31403" s="57" t="s">
        <v>1049</v>
      </c>
      <c r="C31403" s="57" t="s">
        <v>5857</v>
      </c>
      <c r="D31403" s="57" t="s">
        <v>5858</v>
      </c>
    </row>
    <row r="31404" spans="1:4">
      <c r="A31404" s="57" t="s">
        <v>8122</v>
      </c>
      <c r="B31404" s="57" t="s">
        <v>1160</v>
      </c>
      <c r="C31404" s="57" t="s">
        <v>4061</v>
      </c>
      <c r="D31404" s="57" t="s">
        <v>4062</v>
      </c>
    </row>
    <row r="31405" spans="1:4">
      <c r="A31405" s="57" t="s">
        <v>8122</v>
      </c>
      <c r="B31405" s="57" t="s">
        <v>1160</v>
      </c>
      <c r="C31405" s="57" t="s">
        <v>5533</v>
      </c>
      <c r="D31405" s="57" t="s">
        <v>5534</v>
      </c>
    </row>
    <row r="31406" spans="1:4">
      <c r="A31406" s="57" t="s">
        <v>8122</v>
      </c>
      <c r="B31406" s="57" t="s">
        <v>1160</v>
      </c>
      <c r="C31406" s="57" t="s">
        <v>6372</v>
      </c>
      <c r="D31406" s="57" t="s">
        <v>6373</v>
      </c>
    </row>
    <row r="31407" spans="1:4">
      <c r="A31407" s="57" t="s">
        <v>8122</v>
      </c>
      <c r="B31407" s="57" t="s">
        <v>1160</v>
      </c>
      <c r="C31407" s="57" t="s">
        <v>14172</v>
      </c>
      <c r="D31407" s="57" t="s">
        <v>14173</v>
      </c>
    </row>
    <row r="31408" spans="1:4">
      <c r="A31408" s="57" t="s">
        <v>8122</v>
      </c>
      <c r="B31408" s="57" t="s">
        <v>1160</v>
      </c>
      <c r="C31408" s="57" t="s">
        <v>14174</v>
      </c>
      <c r="D31408" s="57" t="s">
        <v>14175</v>
      </c>
    </row>
    <row r="31409" spans="1:4">
      <c r="A31409" s="57" t="s">
        <v>8122</v>
      </c>
      <c r="B31409" s="57" t="s">
        <v>1160</v>
      </c>
      <c r="C31409" s="57" t="s">
        <v>18236</v>
      </c>
      <c r="D31409" s="57" t="s">
        <v>18237</v>
      </c>
    </row>
    <row r="31410" spans="1:4">
      <c r="A31410" s="57" t="s">
        <v>70015</v>
      </c>
      <c r="B31410" s="57" t="s">
        <v>12940</v>
      </c>
      <c r="C31410" s="57" t="s">
        <v>70016</v>
      </c>
      <c r="D31410" s="57" t="s">
        <v>70017</v>
      </c>
    </row>
    <row r="31411" spans="1:4">
      <c r="A31411" s="57" t="s">
        <v>70015</v>
      </c>
      <c r="B31411" s="57"/>
      <c r="C31411" s="57" t="s">
        <v>70018</v>
      </c>
      <c r="D31411" s="57" t="s">
        <v>70019</v>
      </c>
    </row>
    <row r="31412" spans="1:4">
      <c r="A31412" s="57" t="s">
        <v>70015</v>
      </c>
      <c r="B31412" s="57"/>
      <c r="C31412" s="57" t="s">
        <v>70020</v>
      </c>
      <c r="D31412" s="57" t="s">
        <v>70021</v>
      </c>
    </row>
    <row r="31413" spans="1:4">
      <c r="A31413" s="57" t="s">
        <v>77060</v>
      </c>
      <c r="B31413" s="57" t="s">
        <v>12940</v>
      </c>
      <c r="C31413" s="57" t="s">
        <v>77061</v>
      </c>
      <c r="D31413" s="57" t="s">
        <v>77062</v>
      </c>
    </row>
    <row r="31414" spans="1:4">
      <c r="A31414" s="57" t="s">
        <v>8123</v>
      </c>
      <c r="B31414" s="57" t="s">
        <v>192</v>
      </c>
      <c r="C31414" s="57" t="s">
        <v>7002</v>
      </c>
      <c r="D31414" s="57" t="s">
        <v>7001</v>
      </c>
    </row>
    <row r="31415" spans="1:4">
      <c r="A31415" s="57" t="s">
        <v>70022</v>
      </c>
      <c r="B31415" s="57" t="s">
        <v>12940</v>
      </c>
      <c r="C31415" s="57" t="s">
        <v>70023</v>
      </c>
      <c r="D31415" s="57" t="s">
        <v>70024</v>
      </c>
    </row>
    <row r="31416" spans="1:4">
      <c r="A31416" s="57" t="s">
        <v>70022</v>
      </c>
      <c r="B31416" s="57"/>
      <c r="C31416" s="57" t="s">
        <v>70025</v>
      </c>
      <c r="D31416" s="57" t="s">
        <v>70024</v>
      </c>
    </row>
    <row r="31417" spans="1:4">
      <c r="A31417" s="57" t="s">
        <v>70022</v>
      </c>
      <c r="B31417" s="57"/>
      <c r="C31417" s="57" t="s">
        <v>70026</v>
      </c>
      <c r="D31417" s="57" t="s">
        <v>70027</v>
      </c>
    </row>
    <row r="31418" spans="1:4">
      <c r="A31418" s="57" t="s">
        <v>70022</v>
      </c>
      <c r="B31418" s="57"/>
      <c r="C31418" s="57" t="s">
        <v>70028</v>
      </c>
      <c r="D31418" s="57" t="s">
        <v>70029</v>
      </c>
    </row>
    <row r="31419" spans="1:4">
      <c r="A31419" s="57" t="s">
        <v>70022</v>
      </c>
      <c r="B31419" s="57"/>
      <c r="C31419" s="57" t="s">
        <v>70030</v>
      </c>
      <c r="D31419" s="57" t="s">
        <v>70031</v>
      </c>
    </row>
    <row r="31420" spans="1:4">
      <c r="A31420" s="57" t="s">
        <v>70022</v>
      </c>
      <c r="B31420" s="57"/>
      <c r="C31420" s="57" t="s">
        <v>70032</v>
      </c>
      <c r="D31420" s="57" t="s">
        <v>70033</v>
      </c>
    </row>
    <row r="31421" spans="1:4">
      <c r="A31421" s="57" t="s">
        <v>70022</v>
      </c>
      <c r="B31421" s="57"/>
      <c r="C31421" s="57" t="s">
        <v>70034</v>
      </c>
      <c r="D31421" s="57" t="s">
        <v>70035</v>
      </c>
    </row>
    <row r="31422" spans="1:4">
      <c r="A31422" s="57" t="s">
        <v>70036</v>
      </c>
      <c r="B31422" s="57" t="s">
        <v>12940</v>
      </c>
      <c r="C31422" s="57" t="s">
        <v>70037</v>
      </c>
      <c r="D31422" s="57" t="s">
        <v>70038</v>
      </c>
    </row>
    <row r="31423" spans="1:4">
      <c r="A31423" s="57" t="s">
        <v>70036</v>
      </c>
      <c r="B31423" s="57"/>
      <c r="C31423" s="57" t="s">
        <v>70039</v>
      </c>
      <c r="D31423" s="57" t="s">
        <v>70040</v>
      </c>
    </row>
    <row r="31424" spans="1:4">
      <c r="A31424" s="57" t="s">
        <v>70041</v>
      </c>
      <c r="B31424" s="57" t="s">
        <v>12940</v>
      </c>
      <c r="C31424" s="57" t="s">
        <v>70042</v>
      </c>
      <c r="D31424" s="57" t="s">
        <v>70043</v>
      </c>
    </row>
    <row r="31425" spans="1:4">
      <c r="A31425" s="57" t="s">
        <v>70041</v>
      </c>
      <c r="B31425" s="57"/>
      <c r="C31425" s="57" t="s">
        <v>70044</v>
      </c>
      <c r="D31425" s="57" t="s">
        <v>70045</v>
      </c>
    </row>
    <row r="31426" spans="1:4">
      <c r="A31426" s="57" t="s">
        <v>70041</v>
      </c>
      <c r="B31426" s="57"/>
      <c r="C31426" s="57" t="s">
        <v>70046</v>
      </c>
      <c r="D31426" s="57" t="s">
        <v>70047</v>
      </c>
    </row>
    <row r="31427" spans="1:4">
      <c r="A31427" s="57" t="s">
        <v>70041</v>
      </c>
      <c r="B31427" s="57"/>
      <c r="C31427" s="57" t="s">
        <v>70048</v>
      </c>
      <c r="D31427" s="57" t="s">
        <v>70049</v>
      </c>
    </row>
    <row r="31428" spans="1:4">
      <c r="A31428" s="57" t="s">
        <v>70041</v>
      </c>
      <c r="B31428" s="57"/>
      <c r="C31428" s="57" t="s">
        <v>70050</v>
      </c>
      <c r="D31428" s="57" t="s">
        <v>70051</v>
      </c>
    </row>
    <row r="31429" spans="1:4">
      <c r="A31429" s="57" t="s">
        <v>70041</v>
      </c>
      <c r="B31429" s="57"/>
      <c r="C31429" s="57" t="s">
        <v>70052</v>
      </c>
      <c r="D31429" s="57" t="s">
        <v>70053</v>
      </c>
    </row>
    <row r="31430" spans="1:4">
      <c r="A31430" s="57" t="s">
        <v>70041</v>
      </c>
      <c r="B31430" s="57"/>
      <c r="C31430" s="57" t="s">
        <v>70054</v>
      </c>
      <c r="D31430" s="57" t="s">
        <v>70055</v>
      </c>
    </row>
    <row r="31431" spans="1:4">
      <c r="A31431" s="57" t="s">
        <v>70041</v>
      </c>
      <c r="B31431" s="57"/>
      <c r="C31431" s="57" t="s">
        <v>70056</v>
      </c>
      <c r="D31431" s="57" t="s">
        <v>70057</v>
      </c>
    </row>
    <row r="31432" spans="1:4">
      <c r="A31432" s="57" t="s">
        <v>70041</v>
      </c>
      <c r="B31432" s="57"/>
      <c r="C31432" s="57" t="s">
        <v>70058</v>
      </c>
      <c r="D31432" s="57" t="s">
        <v>70059</v>
      </c>
    </row>
    <row r="31433" spans="1:4">
      <c r="A31433" s="57" t="s">
        <v>70060</v>
      </c>
      <c r="B31433" s="57" t="s">
        <v>12940</v>
      </c>
      <c r="C31433" s="57" t="s">
        <v>70061</v>
      </c>
      <c r="D31433" s="57" t="s">
        <v>70062</v>
      </c>
    </row>
    <row r="31434" spans="1:4">
      <c r="A31434" s="57" t="s">
        <v>70060</v>
      </c>
      <c r="B31434" s="57"/>
      <c r="C31434" s="57" t="s">
        <v>70063</v>
      </c>
      <c r="D31434" s="57" t="s">
        <v>70064</v>
      </c>
    </row>
    <row r="31435" spans="1:4">
      <c r="A31435" s="57" t="s">
        <v>70060</v>
      </c>
      <c r="B31435" s="57"/>
      <c r="C31435" s="57" t="s">
        <v>70065</v>
      </c>
      <c r="D31435" s="57" t="s">
        <v>70066</v>
      </c>
    </row>
    <row r="31436" spans="1:4">
      <c r="A31436" s="57" t="s">
        <v>70060</v>
      </c>
      <c r="B31436" s="57"/>
      <c r="C31436" s="57" t="s">
        <v>70067</v>
      </c>
      <c r="D31436" s="57" t="s">
        <v>70068</v>
      </c>
    </row>
    <row r="31437" spans="1:4">
      <c r="A31437" s="57" t="s">
        <v>70069</v>
      </c>
      <c r="B31437" s="57" t="s">
        <v>12940</v>
      </c>
      <c r="C31437" s="57" t="s">
        <v>70070</v>
      </c>
      <c r="D31437" s="57" t="s">
        <v>70071</v>
      </c>
    </row>
    <row r="31438" spans="1:4">
      <c r="A31438" s="57" t="s">
        <v>70069</v>
      </c>
      <c r="B31438" s="57"/>
      <c r="C31438" s="57" t="s">
        <v>70072</v>
      </c>
      <c r="D31438" s="57" t="s">
        <v>70073</v>
      </c>
    </row>
    <row r="31439" spans="1:4">
      <c r="A31439" s="57" t="s">
        <v>70069</v>
      </c>
      <c r="B31439" s="57"/>
      <c r="C31439" s="57" t="s">
        <v>70074</v>
      </c>
      <c r="D31439" s="57" t="s">
        <v>70075</v>
      </c>
    </row>
    <row r="31440" spans="1:4">
      <c r="A31440" s="57" t="s">
        <v>70069</v>
      </c>
      <c r="B31440" s="57"/>
      <c r="C31440" s="57" t="s">
        <v>70076</v>
      </c>
      <c r="D31440" s="57" t="s">
        <v>70077</v>
      </c>
    </row>
    <row r="31441" spans="1:4">
      <c r="A31441" s="57" t="s">
        <v>70078</v>
      </c>
      <c r="B31441" s="57" t="s">
        <v>12940</v>
      </c>
      <c r="C31441" s="57" t="s">
        <v>70079</v>
      </c>
      <c r="D31441" s="57" t="s">
        <v>70080</v>
      </c>
    </row>
    <row r="31442" spans="1:4">
      <c r="A31442" s="57" t="s">
        <v>70078</v>
      </c>
      <c r="B31442" s="57"/>
      <c r="C31442" s="57" t="s">
        <v>70081</v>
      </c>
      <c r="D31442" s="57" t="s">
        <v>70082</v>
      </c>
    </row>
    <row r="31443" spans="1:4">
      <c r="A31443" s="57" t="s">
        <v>70078</v>
      </c>
      <c r="B31443" s="57"/>
      <c r="C31443" s="57" t="s">
        <v>70083</v>
      </c>
      <c r="D31443" s="57" t="s">
        <v>70084</v>
      </c>
    </row>
    <row r="31444" spans="1:4">
      <c r="A31444" s="57" t="s">
        <v>70078</v>
      </c>
      <c r="B31444" s="57"/>
      <c r="C31444" s="57" t="s">
        <v>70085</v>
      </c>
      <c r="D31444" s="57" t="s">
        <v>70086</v>
      </c>
    </row>
    <row r="31445" spans="1:4">
      <c r="A31445" s="57" t="s">
        <v>70078</v>
      </c>
      <c r="B31445" s="57"/>
      <c r="C31445" s="57" t="s">
        <v>70087</v>
      </c>
      <c r="D31445" s="57" t="s">
        <v>70088</v>
      </c>
    </row>
    <row r="31446" spans="1:4">
      <c r="A31446" s="57" t="s">
        <v>70078</v>
      </c>
      <c r="B31446" s="57"/>
      <c r="C31446" s="57" t="s">
        <v>70089</v>
      </c>
      <c r="D31446" s="57" t="s">
        <v>70090</v>
      </c>
    </row>
    <row r="31447" spans="1:4">
      <c r="A31447" s="57" t="s">
        <v>70078</v>
      </c>
      <c r="B31447" s="57"/>
      <c r="C31447" s="57" t="s">
        <v>70091</v>
      </c>
      <c r="D31447" s="57" t="s">
        <v>70092</v>
      </c>
    </row>
    <row r="31448" spans="1:4">
      <c r="A31448" s="57" t="s">
        <v>70078</v>
      </c>
      <c r="B31448" s="57"/>
      <c r="C31448" s="57" t="s">
        <v>70093</v>
      </c>
      <c r="D31448" s="57" t="s">
        <v>70094</v>
      </c>
    </row>
    <row r="31449" spans="1:4">
      <c r="A31449" s="57" t="s">
        <v>70078</v>
      </c>
      <c r="B31449" s="57"/>
      <c r="C31449" s="57" t="s">
        <v>70095</v>
      </c>
      <c r="D31449" s="57" t="s">
        <v>70096</v>
      </c>
    </row>
    <row r="31450" spans="1:4">
      <c r="A31450" s="57" t="s">
        <v>70078</v>
      </c>
      <c r="B31450" s="57"/>
      <c r="C31450" s="57" t="s">
        <v>70097</v>
      </c>
      <c r="D31450" s="57" t="s">
        <v>70098</v>
      </c>
    </row>
    <row r="31451" spans="1:4">
      <c r="A31451" s="57" t="s">
        <v>70078</v>
      </c>
      <c r="B31451" s="57"/>
      <c r="C31451" s="57" t="s">
        <v>70099</v>
      </c>
      <c r="D31451" s="57" t="s">
        <v>70100</v>
      </c>
    </row>
    <row r="31452" spans="1:4">
      <c r="A31452" s="57" t="s">
        <v>70078</v>
      </c>
      <c r="B31452" s="57"/>
      <c r="C31452" s="57" t="s">
        <v>70101</v>
      </c>
      <c r="D31452" s="57" t="s">
        <v>70102</v>
      </c>
    </row>
    <row r="31453" spans="1:4">
      <c r="A31453" s="57" t="s">
        <v>70103</v>
      </c>
      <c r="B31453" s="57" t="s">
        <v>12940</v>
      </c>
      <c r="C31453" s="57" t="s">
        <v>70104</v>
      </c>
      <c r="D31453" s="57" t="s">
        <v>70105</v>
      </c>
    </row>
    <row r="31454" spans="1:4">
      <c r="A31454" s="57" t="s">
        <v>70103</v>
      </c>
      <c r="B31454" s="57"/>
      <c r="C31454" s="57" t="s">
        <v>70106</v>
      </c>
      <c r="D31454" s="57" t="s">
        <v>70107</v>
      </c>
    </row>
    <row r="31455" spans="1:4">
      <c r="A31455" s="57" t="s">
        <v>70108</v>
      </c>
      <c r="B31455" s="57" t="s">
        <v>12940</v>
      </c>
      <c r="C31455" s="57" t="s">
        <v>70109</v>
      </c>
      <c r="D31455" s="57" t="s">
        <v>70110</v>
      </c>
    </row>
    <row r="31456" spans="1:4">
      <c r="A31456" s="57" t="s">
        <v>70111</v>
      </c>
      <c r="B31456" s="57" t="s">
        <v>12940</v>
      </c>
      <c r="C31456" s="57" t="s">
        <v>70112</v>
      </c>
      <c r="D31456" s="57" t="s">
        <v>70113</v>
      </c>
    </row>
    <row r="31457" spans="1:4">
      <c r="A31457" s="57" t="s">
        <v>70111</v>
      </c>
      <c r="B31457" s="57"/>
      <c r="C31457" s="57" t="s">
        <v>70114</v>
      </c>
      <c r="D31457" s="57" t="s">
        <v>70115</v>
      </c>
    </row>
    <row r="31458" spans="1:4">
      <c r="A31458" s="57" t="s">
        <v>70111</v>
      </c>
      <c r="B31458" s="57"/>
      <c r="C31458" s="57" t="s">
        <v>70116</v>
      </c>
      <c r="D31458" s="57" t="s">
        <v>70117</v>
      </c>
    </row>
    <row r="31459" spans="1:4">
      <c r="A31459" s="57" t="s">
        <v>70111</v>
      </c>
      <c r="B31459" s="57"/>
      <c r="C31459" s="57" t="s">
        <v>70118</v>
      </c>
      <c r="D31459" s="57" t="s">
        <v>70119</v>
      </c>
    </row>
    <row r="31460" spans="1:4">
      <c r="A31460" s="57" t="s">
        <v>70111</v>
      </c>
      <c r="B31460" s="57"/>
      <c r="C31460" s="57" t="s">
        <v>70120</v>
      </c>
      <c r="D31460" s="57" t="s">
        <v>70121</v>
      </c>
    </row>
    <row r="31461" spans="1:4">
      <c r="A31461" s="57" t="s">
        <v>70111</v>
      </c>
      <c r="B31461" s="57"/>
      <c r="C31461" s="57" t="s">
        <v>70122</v>
      </c>
      <c r="D31461" s="57" t="s">
        <v>70123</v>
      </c>
    </row>
    <row r="31462" spans="1:4">
      <c r="A31462" s="57" t="s">
        <v>70111</v>
      </c>
      <c r="B31462" s="57"/>
      <c r="C31462" s="57" t="s">
        <v>70124</v>
      </c>
      <c r="D31462" s="57" t="s">
        <v>70125</v>
      </c>
    </row>
    <row r="31463" spans="1:4">
      <c r="A31463" s="57" t="s">
        <v>70111</v>
      </c>
      <c r="B31463" s="57"/>
      <c r="C31463" s="57" t="s">
        <v>70126</v>
      </c>
      <c r="D31463" s="57" t="s">
        <v>70127</v>
      </c>
    </row>
    <row r="31464" spans="1:4">
      <c r="A31464" s="57" t="s">
        <v>70111</v>
      </c>
      <c r="B31464" s="57"/>
      <c r="C31464" s="57" t="s">
        <v>76397</v>
      </c>
      <c r="D31464" s="57" t="s">
        <v>74857</v>
      </c>
    </row>
    <row r="31465" spans="1:4">
      <c r="A31465" s="57" t="s">
        <v>70128</v>
      </c>
      <c r="B31465" s="57" t="s">
        <v>12940</v>
      </c>
      <c r="C31465" s="57" t="s">
        <v>70129</v>
      </c>
      <c r="D31465" s="57" t="s">
        <v>70130</v>
      </c>
    </row>
    <row r="31466" spans="1:4">
      <c r="A31466" s="57" t="s">
        <v>70128</v>
      </c>
      <c r="B31466" s="57"/>
      <c r="C31466" s="57" t="s">
        <v>70131</v>
      </c>
      <c r="D31466" s="57" t="s">
        <v>70132</v>
      </c>
    </row>
    <row r="31467" spans="1:4">
      <c r="A31467" s="57" t="s">
        <v>70128</v>
      </c>
      <c r="B31467" s="57"/>
      <c r="C31467" s="57" t="s">
        <v>70133</v>
      </c>
      <c r="D31467" s="57" t="s">
        <v>70134</v>
      </c>
    </row>
    <row r="31468" spans="1:4">
      <c r="A31468" s="57" t="s">
        <v>70135</v>
      </c>
      <c r="B31468" s="57" t="s">
        <v>12940</v>
      </c>
      <c r="C31468" s="57" t="s">
        <v>70136</v>
      </c>
      <c r="D31468" s="57" t="s">
        <v>70137</v>
      </c>
    </row>
    <row r="31469" spans="1:4">
      <c r="A31469" s="57" t="s">
        <v>70135</v>
      </c>
      <c r="B31469" s="57"/>
      <c r="C31469" s="57" t="s">
        <v>70138</v>
      </c>
      <c r="D31469" s="57" t="s">
        <v>70139</v>
      </c>
    </row>
    <row r="31470" spans="1:4">
      <c r="A31470" s="57" t="s">
        <v>70135</v>
      </c>
      <c r="B31470" s="57"/>
      <c r="C31470" s="57" t="s">
        <v>70140</v>
      </c>
      <c r="D31470" s="57" t="s">
        <v>70141</v>
      </c>
    </row>
    <row r="31471" spans="1:4">
      <c r="A31471" s="57" t="s">
        <v>70135</v>
      </c>
      <c r="B31471" s="57"/>
      <c r="C31471" s="57" t="s">
        <v>70142</v>
      </c>
      <c r="D31471" s="57" t="s">
        <v>70143</v>
      </c>
    </row>
    <row r="31472" spans="1:4">
      <c r="A31472" s="57" t="s">
        <v>70144</v>
      </c>
      <c r="B31472" s="57" t="s">
        <v>12940</v>
      </c>
      <c r="C31472" s="57" t="s">
        <v>70145</v>
      </c>
      <c r="D31472" s="57" t="s">
        <v>70146</v>
      </c>
    </row>
    <row r="31473" spans="1:4">
      <c r="A31473" s="57" t="s">
        <v>70147</v>
      </c>
      <c r="B31473" s="57" t="s">
        <v>12940</v>
      </c>
      <c r="C31473" s="57" t="s">
        <v>70148</v>
      </c>
      <c r="D31473" s="57" t="s">
        <v>70149</v>
      </c>
    </row>
    <row r="31474" spans="1:4">
      <c r="A31474" s="57" t="s">
        <v>70147</v>
      </c>
      <c r="B31474" s="57"/>
      <c r="C31474" s="57" t="s">
        <v>70150</v>
      </c>
      <c r="D31474" s="57" t="s">
        <v>70151</v>
      </c>
    </row>
    <row r="31475" spans="1:4">
      <c r="A31475" s="57" t="s">
        <v>70152</v>
      </c>
      <c r="B31475" s="57" t="s">
        <v>12940</v>
      </c>
      <c r="C31475" s="57" t="s">
        <v>70153</v>
      </c>
      <c r="D31475" s="57" t="s">
        <v>70154</v>
      </c>
    </row>
    <row r="31476" spans="1:4">
      <c r="A31476" s="57" t="s">
        <v>70152</v>
      </c>
      <c r="B31476" s="57"/>
      <c r="C31476" s="57" t="s">
        <v>70155</v>
      </c>
      <c r="D31476" s="57" t="s">
        <v>70156</v>
      </c>
    </row>
    <row r="31477" spans="1:4">
      <c r="A31477" s="57" t="s">
        <v>70157</v>
      </c>
      <c r="B31477" s="57" t="s">
        <v>12940</v>
      </c>
      <c r="C31477" s="57" t="s">
        <v>70158</v>
      </c>
      <c r="D31477" s="57" t="s">
        <v>70159</v>
      </c>
    </row>
    <row r="31478" spans="1:4">
      <c r="A31478" s="57" t="s">
        <v>70160</v>
      </c>
      <c r="B31478" s="57" t="s">
        <v>12940</v>
      </c>
      <c r="C31478" s="57" t="s">
        <v>70161</v>
      </c>
      <c r="D31478" s="57" t="s">
        <v>70162</v>
      </c>
    </row>
    <row r="31479" spans="1:4">
      <c r="A31479" s="57" t="s">
        <v>70163</v>
      </c>
      <c r="B31479" s="57" t="s">
        <v>12940</v>
      </c>
      <c r="C31479" s="57" t="s">
        <v>70164</v>
      </c>
      <c r="D31479" s="57" t="s">
        <v>70165</v>
      </c>
    </row>
    <row r="31480" spans="1:4">
      <c r="A31480" s="57" t="s">
        <v>70163</v>
      </c>
      <c r="B31480" s="57"/>
      <c r="C31480" s="57" t="s">
        <v>70166</v>
      </c>
      <c r="D31480" s="57" t="s">
        <v>70167</v>
      </c>
    </row>
    <row r="31481" spans="1:4">
      <c r="A31481" s="57" t="s">
        <v>70163</v>
      </c>
      <c r="B31481" s="57"/>
      <c r="C31481" s="57" t="s">
        <v>70168</v>
      </c>
      <c r="D31481" s="57" t="s">
        <v>70169</v>
      </c>
    </row>
    <row r="31482" spans="1:4">
      <c r="A31482" s="57" t="s">
        <v>70163</v>
      </c>
      <c r="B31482" s="57"/>
      <c r="C31482" s="57" t="s">
        <v>70170</v>
      </c>
      <c r="D31482" s="57" t="s">
        <v>70171</v>
      </c>
    </row>
    <row r="31483" spans="1:4">
      <c r="A31483" s="57" t="s">
        <v>70163</v>
      </c>
      <c r="B31483" s="57"/>
      <c r="C31483" s="57" t="s">
        <v>70172</v>
      </c>
      <c r="D31483" s="57" t="s">
        <v>70173</v>
      </c>
    </row>
    <row r="31484" spans="1:4">
      <c r="A31484" s="57" t="s">
        <v>70163</v>
      </c>
      <c r="B31484" s="57"/>
      <c r="C31484" s="57" t="s">
        <v>70174</v>
      </c>
      <c r="D31484" s="57" t="s">
        <v>70175</v>
      </c>
    </row>
    <row r="31485" spans="1:4">
      <c r="A31485" s="57" t="s">
        <v>70163</v>
      </c>
      <c r="B31485" s="57"/>
      <c r="C31485" s="57" t="s">
        <v>70176</v>
      </c>
      <c r="D31485" s="57" t="s">
        <v>70177</v>
      </c>
    </row>
    <row r="31486" spans="1:4">
      <c r="A31486" s="57" t="s">
        <v>70178</v>
      </c>
      <c r="B31486" s="57" t="s">
        <v>12940</v>
      </c>
      <c r="C31486" s="57" t="s">
        <v>70179</v>
      </c>
      <c r="D31486" s="57" t="s">
        <v>70180</v>
      </c>
    </row>
    <row r="31487" spans="1:4">
      <c r="A31487" s="57" t="s">
        <v>70181</v>
      </c>
      <c r="B31487" s="57" t="s">
        <v>12940</v>
      </c>
      <c r="C31487" s="57" t="s">
        <v>70182</v>
      </c>
      <c r="D31487" s="57" t="s">
        <v>70183</v>
      </c>
    </row>
    <row r="31488" spans="1:4">
      <c r="A31488" s="57" t="s">
        <v>70184</v>
      </c>
      <c r="B31488" s="57" t="s">
        <v>12940</v>
      </c>
      <c r="C31488" s="57" t="s">
        <v>70185</v>
      </c>
      <c r="D31488" s="57" t="s">
        <v>70186</v>
      </c>
    </row>
    <row r="31489" spans="1:4">
      <c r="A31489" s="57" t="s">
        <v>70184</v>
      </c>
      <c r="B31489" s="57"/>
      <c r="C31489" s="57" t="s">
        <v>70187</v>
      </c>
      <c r="D31489" s="57" t="s">
        <v>70188</v>
      </c>
    </row>
    <row r="31490" spans="1:4">
      <c r="A31490" s="57" t="s">
        <v>70184</v>
      </c>
      <c r="B31490" s="57"/>
      <c r="C31490" s="57" t="s">
        <v>70189</v>
      </c>
      <c r="D31490" s="57" t="s">
        <v>70190</v>
      </c>
    </row>
    <row r="31491" spans="1:4">
      <c r="A31491" s="57" t="s">
        <v>70184</v>
      </c>
      <c r="B31491" s="57"/>
      <c r="C31491" s="57" t="s">
        <v>70191</v>
      </c>
      <c r="D31491" s="57" t="s">
        <v>70192</v>
      </c>
    </row>
    <row r="31492" spans="1:4">
      <c r="A31492" s="57" t="s">
        <v>70193</v>
      </c>
      <c r="B31492" s="57" t="s">
        <v>12940</v>
      </c>
      <c r="C31492" s="57" t="s">
        <v>70194</v>
      </c>
      <c r="D31492" s="57" t="s">
        <v>70195</v>
      </c>
    </row>
    <row r="31493" spans="1:4">
      <c r="A31493" s="57" t="s">
        <v>70196</v>
      </c>
      <c r="B31493" s="57" t="s">
        <v>12940</v>
      </c>
      <c r="C31493" s="57" t="s">
        <v>70197</v>
      </c>
      <c r="D31493" s="57" t="s">
        <v>70198</v>
      </c>
    </row>
    <row r="31494" spans="1:4">
      <c r="A31494" s="57" t="s">
        <v>70199</v>
      </c>
      <c r="B31494" s="57" t="s">
        <v>12940</v>
      </c>
      <c r="C31494" s="57" t="s">
        <v>70200</v>
      </c>
      <c r="D31494" s="57" t="s">
        <v>70201</v>
      </c>
    </row>
    <row r="31495" spans="1:4">
      <c r="A31495" s="57" t="s">
        <v>70202</v>
      </c>
      <c r="B31495" s="57" t="s">
        <v>12940</v>
      </c>
      <c r="C31495" s="57" t="s">
        <v>70203</v>
      </c>
      <c r="D31495" s="57" t="s">
        <v>70204</v>
      </c>
    </row>
    <row r="31496" spans="1:4">
      <c r="A31496" s="57" t="s">
        <v>70202</v>
      </c>
      <c r="B31496" s="57"/>
      <c r="C31496" s="57" t="s">
        <v>70205</v>
      </c>
      <c r="D31496" s="57" t="s">
        <v>70206</v>
      </c>
    </row>
    <row r="31497" spans="1:4">
      <c r="A31497" s="57" t="s">
        <v>70202</v>
      </c>
      <c r="B31497" s="57"/>
      <c r="C31497" s="57" t="s">
        <v>70207</v>
      </c>
      <c r="D31497" s="57" t="s">
        <v>70208</v>
      </c>
    </row>
    <row r="31498" spans="1:4">
      <c r="A31498" s="57" t="s">
        <v>70209</v>
      </c>
      <c r="B31498" s="57" t="s">
        <v>12940</v>
      </c>
      <c r="C31498" s="57" t="s">
        <v>70210</v>
      </c>
      <c r="D31498" s="57" t="s">
        <v>70211</v>
      </c>
    </row>
    <row r="31499" spans="1:4">
      <c r="A31499" s="57" t="s">
        <v>70212</v>
      </c>
      <c r="B31499" s="57" t="s">
        <v>12940</v>
      </c>
      <c r="C31499" s="57" t="s">
        <v>70213</v>
      </c>
      <c r="D31499" s="57" t="s">
        <v>70214</v>
      </c>
    </row>
    <row r="31500" spans="1:4">
      <c r="A31500" s="57" t="s">
        <v>70212</v>
      </c>
      <c r="B31500" s="57"/>
      <c r="C31500" s="57" t="s">
        <v>70215</v>
      </c>
      <c r="D31500" s="57" t="s">
        <v>70216</v>
      </c>
    </row>
    <row r="31501" spans="1:4">
      <c r="A31501" s="57" t="s">
        <v>70212</v>
      </c>
      <c r="B31501" s="57"/>
      <c r="C31501" s="57" t="s">
        <v>70217</v>
      </c>
      <c r="D31501" s="57" t="s">
        <v>70218</v>
      </c>
    </row>
    <row r="31502" spans="1:4">
      <c r="A31502" s="57" t="s">
        <v>70212</v>
      </c>
      <c r="B31502" s="57"/>
      <c r="C31502" s="57" t="s">
        <v>70219</v>
      </c>
      <c r="D31502" s="57" t="s">
        <v>70220</v>
      </c>
    </row>
    <row r="31503" spans="1:4">
      <c r="A31503" s="57" t="s">
        <v>70212</v>
      </c>
      <c r="B31503" s="57"/>
      <c r="C31503" s="57" t="s">
        <v>70221</v>
      </c>
      <c r="D31503" s="57" t="s">
        <v>70222</v>
      </c>
    </row>
    <row r="31504" spans="1:4">
      <c r="A31504" s="57" t="s">
        <v>70212</v>
      </c>
      <c r="B31504" s="57"/>
      <c r="C31504" s="57" t="s">
        <v>70223</v>
      </c>
      <c r="D31504" s="57" t="s">
        <v>70224</v>
      </c>
    </row>
    <row r="31505" spans="1:4">
      <c r="A31505" s="57" t="s">
        <v>70212</v>
      </c>
      <c r="B31505" s="57"/>
      <c r="C31505" s="57" t="s">
        <v>70225</v>
      </c>
      <c r="D31505" s="57" t="s">
        <v>70226</v>
      </c>
    </row>
    <row r="31506" spans="1:4">
      <c r="A31506" s="57" t="s">
        <v>70212</v>
      </c>
      <c r="B31506" s="57"/>
      <c r="C31506" s="57" t="s">
        <v>70227</v>
      </c>
      <c r="D31506" s="57" t="s">
        <v>70228</v>
      </c>
    </row>
    <row r="31507" spans="1:4">
      <c r="A31507" s="57" t="s">
        <v>70212</v>
      </c>
      <c r="B31507" s="57"/>
      <c r="C31507" s="57" t="s">
        <v>70229</v>
      </c>
      <c r="D31507" s="57" t="s">
        <v>70230</v>
      </c>
    </row>
    <row r="31508" spans="1:4">
      <c r="A31508" s="57" t="s">
        <v>70231</v>
      </c>
      <c r="B31508" s="57" t="s">
        <v>12940</v>
      </c>
      <c r="C31508" s="57" t="s">
        <v>70232</v>
      </c>
      <c r="D31508" s="57" t="s">
        <v>70233</v>
      </c>
    </row>
    <row r="31509" spans="1:4">
      <c r="A31509" s="57" t="s">
        <v>70234</v>
      </c>
      <c r="B31509" s="57" t="s">
        <v>12940</v>
      </c>
      <c r="C31509" s="57" t="s">
        <v>70235</v>
      </c>
      <c r="D31509" s="57" t="s">
        <v>70236</v>
      </c>
    </row>
    <row r="31510" spans="1:4">
      <c r="A31510" s="57" t="s">
        <v>70234</v>
      </c>
      <c r="B31510" s="57"/>
      <c r="C31510" s="57" t="s">
        <v>70237</v>
      </c>
      <c r="D31510" s="57" t="s">
        <v>70238</v>
      </c>
    </row>
    <row r="31511" spans="1:4">
      <c r="A31511" s="57" t="s">
        <v>70239</v>
      </c>
      <c r="B31511" s="57" t="s">
        <v>12940</v>
      </c>
      <c r="C31511" s="57" t="s">
        <v>70240</v>
      </c>
      <c r="D31511" s="57" t="s">
        <v>70241</v>
      </c>
    </row>
    <row r="31512" spans="1:4">
      <c r="A31512" s="57" t="s">
        <v>70239</v>
      </c>
      <c r="B31512" s="57"/>
      <c r="C31512" s="57" t="s">
        <v>70242</v>
      </c>
      <c r="D31512" s="57" t="s">
        <v>70243</v>
      </c>
    </row>
    <row r="31513" spans="1:4">
      <c r="A31513" s="57" t="s">
        <v>70239</v>
      </c>
      <c r="B31513" s="57"/>
      <c r="C31513" s="57" t="s">
        <v>70244</v>
      </c>
      <c r="D31513" s="57" t="s">
        <v>70245</v>
      </c>
    </row>
    <row r="31514" spans="1:4">
      <c r="A31514" s="57" t="s">
        <v>70239</v>
      </c>
      <c r="B31514" s="57"/>
      <c r="C31514" s="57" t="s">
        <v>70246</v>
      </c>
      <c r="D31514" s="57" t="s">
        <v>70245</v>
      </c>
    </row>
    <row r="31515" spans="1:4">
      <c r="A31515" s="57" t="s">
        <v>8124</v>
      </c>
      <c r="B31515" s="57" t="s">
        <v>1037</v>
      </c>
      <c r="C31515" s="57" t="s">
        <v>5389</v>
      </c>
      <c r="D31515" s="57" t="s">
        <v>5390</v>
      </c>
    </row>
    <row r="31516" spans="1:4">
      <c r="A31516" s="57" t="s">
        <v>70247</v>
      </c>
      <c r="B31516" s="57" t="s">
        <v>12940</v>
      </c>
      <c r="C31516" s="57" t="s">
        <v>70248</v>
      </c>
      <c r="D31516" s="57" t="s">
        <v>70249</v>
      </c>
    </row>
    <row r="31517" spans="1:4">
      <c r="A31517" s="57" t="s">
        <v>70247</v>
      </c>
      <c r="B31517" s="57"/>
      <c r="C31517" s="57" t="s">
        <v>70250</v>
      </c>
      <c r="D31517" s="57" t="s">
        <v>70251</v>
      </c>
    </row>
    <row r="31518" spans="1:4">
      <c r="A31518" s="57" t="s">
        <v>70247</v>
      </c>
      <c r="B31518" s="57"/>
      <c r="C31518" s="57" t="s">
        <v>70252</v>
      </c>
      <c r="D31518" s="57" t="s">
        <v>70253</v>
      </c>
    </row>
    <row r="31519" spans="1:4">
      <c r="A31519" s="57" t="s">
        <v>70247</v>
      </c>
      <c r="B31519" s="57"/>
      <c r="C31519" s="57" t="s">
        <v>70254</v>
      </c>
      <c r="D31519" s="57" t="s">
        <v>70255</v>
      </c>
    </row>
    <row r="31520" spans="1:4">
      <c r="A31520" s="57" t="s">
        <v>70247</v>
      </c>
      <c r="B31520" s="57"/>
      <c r="C31520" s="57" t="s">
        <v>70256</v>
      </c>
      <c r="D31520" s="57" t="s">
        <v>70257</v>
      </c>
    </row>
    <row r="31521" spans="1:4">
      <c r="A31521" s="57" t="s">
        <v>70247</v>
      </c>
      <c r="B31521" s="57"/>
      <c r="C31521" s="57" t="s">
        <v>70258</v>
      </c>
      <c r="D31521" s="57" t="s">
        <v>70259</v>
      </c>
    </row>
    <row r="31522" spans="1:4">
      <c r="A31522" s="57" t="s">
        <v>70260</v>
      </c>
      <c r="B31522" s="57" t="s">
        <v>12940</v>
      </c>
      <c r="C31522" s="57" t="s">
        <v>70261</v>
      </c>
      <c r="D31522" s="57" t="s">
        <v>70262</v>
      </c>
    </row>
    <row r="31523" spans="1:4">
      <c r="A31523" s="57" t="s">
        <v>70263</v>
      </c>
      <c r="B31523" s="57" t="s">
        <v>12940</v>
      </c>
      <c r="C31523" s="57" t="s">
        <v>70264</v>
      </c>
      <c r="D31523" s="57" t="s">
        <v>70265</v>
      </c>
    </row>
    <row r="31524" spans="1:4">
      <c r="A31524" s="57" t="s">
        <v>70263</v>
      </c>
      <c r="B31524" s="57"/>
      <c r="C31524" s="57" t="s">
        <v>70266</v>
      </c>
      <c r="D31524" s="57" t="s">
        <v>70267</v>
      </c>
    </row>
    <row r="31525" spans="1:4">
      <c r="A31525" s="57" t="s">
        <v>70263</v>
      </c>
      <c r="B31525" s="57"/>
      <c r="C31525" s="57" t="s">
        <v>70268</v>
      </c>
      <c r="D31525" s="57" t="s">
        <v>70269</v>
      </c>
    </row>
    <row r="31526" spans="1:4">
      <c r="A31526" s="57" t="s">
        <v>70263</v>
      </c>
      <c r="B31526" s="57"/>
      <c r="C31526" s="57" t="s">
        <v>70270</v>
      </c>
      <c r="D31526" s="57" t="s">
        <v>70271</v>
      </c>
    </row>
    <row r="31527" spans="1:4">
      <c r="A31527" s="57" t="s">
        <v>70263</v>
      </c>
      <c r="B31527" s="57"/>
      <c r="C31527" s="57" t="s">
        <v>70272</v>
      </c>
      <c r="D31527" s="57" t="s">
        <v>70273</v>
      </c>
    </row>
    <row r="31528" spans="1:4">
      <c r="A31528" s="57" t="s">
        <v>70263</v>
      </c>
      <c r="B31528" s="57"/>
      <c r="C31528" s="57" t="s">
        <v>70274</v>
      </c>
      <c r="D31528" s="57" t="s">
        <v>70275</v>
      </c>
    </row>
    <row r="31529" spans="1:4">
      <c r="A31529" s="57" t="s">
        <v>70276</v>
      </c>
      <c r="B31529" s="57" t="s">
        <v>12940</v>
      </c>
      <c r="C31529" s="57" t="s">
        <v>70277</v>
      </c>
      <c r="D31529" s="57" t="s">
        <v>70278</v>
      </c>
    </row>
    <row r="31530" spans="1:4">
      <c r="A31530" s="57" t="s">
        <v>76398</v>
      </c>
      <c r="B31530" s="57" t="s">
        <v>12940</v>
      </c>
      <c r="C31530" s="57" t="s">
        <v>76399</v>
      </c>
      <c r="D31530" s="57" t="s">
        <v>76400</v>
      </c>
    </row>
    <row r="31531" spans="1:4">
      <c r="A31531" s="57" t="s">
        <v>70279</v>
      </c>
      <c r="B31531" s="57" t="s">
        <v>12940</v>
      </c>
      <c r="C31531" s="57" t="s">
        <v>70280</v>
      </c>
      <c r="D31531" s="57" t="s">
        <v>70281</v>
      </c>
    </row>
    <row r="31532" spans="1:4">
      <c r="A31532" s="57" t="s">
        <v>70279</v>
      </c>
      <c r="B31532" s="57"/>
      <c r="C31532" s="57" t="s">
        <v>70282</v>
      </c>
      <c r="D31532" s="57" t="s">
        <v>19034</v>
      </c>
    </row>
    <row r="31533" spans="1:4">
      <c r="A31533" s="57" t="s">
        <v>70283</v>
      </c>
      <c r="B31533" s="57" t="s">
        <v>12940</v>
      </c>
      <c r="C31533" s="57" t="s">
        <v>70284</v>
      </c>
      <c r="D31533" s="57" t="s">
        <v>70285</v>
      </c>
    </row>
    <row r="31534" spans="1:4">
      <c r="A31534" s="57" t="s">
        <v>70286</v>
      </c>
      <c r="B31534" s="57" t="s">
        <v>12940</v>
      </c>
      <c r="C31534" s="57" t="s">
        <v>70287</v>
      </c>
      <c r="D31534" s="57" t="s">
        <v>70288</v>
      </c>
    </row>
    <row r="31535" spans="1:4">
      <c r="A31535" s="57" t="s">
        <v>70286</v>
      </c>
      <c r="B31535" s="57"/>
      <c r="C31535" s="57" t="s">
        <v>70289</v>
      </c>
      <c r="D31535" s="57" t="s">
        <v>70290</v>
      </c>
    </row>
    <row r="31536" spans="1:4">
      <c r="A31536" s="57" t="s">
        <v>70286</v>
      </c>
      <c r="B31536" s="57"/>
      <c r="C31536" s="57" t="s">
        <v>70291</v>
      </c>
      <c r="D31536" s="57" t="s">
        <v>70292</v>
      </c>
    </row>
    <row r="31537" spans="1:4">
      <c r="A31537" s="57" t="s">
        <v>70286</v>
      </c>
      <c r="B31537" s="57"/>
      <c r="C31537" s="57" t="s">
        <v>70293</v>
      </c>
      <c r="D31537" s="57" t="s">
        <v>70294</v>
      </c>
    </row>
    <row r="31538" spans="1:4">
      <c r="A31538" s="57" t="s">
        <v>70286</v>
      </c>
      <c r="B31538" s="57"/>
      <c r="C31538" s="57" t="s">
        <v>76401</v>
      </c>
      <c r="D31538" s="57" t="s">
        <v>76402</v>
      </c>
    </row>
    <row r="31539" spans="1:4">
      <c r="A31539" s="57" t="s">
        <v>8125</v>
      </c>
      <c r="B31539" s="57" t="s">
        <v>871</v>
      </c>
      <c r="C31539" s="57" t="s">
        <v>5252</v>
      </c>
      <c r="D31539" s="57" t="s">
        <v>5253</v>
      </c>
    </row>
    <row r="31540" spans="1:4">
      <c r="A31540" s="57" t="s">
        <v>8125</v>
      </c>
      <c r="B31540" s="57" t="s">
        <v>871</v>
      </c>
      <c r="C31540" s="57" t="s">
        <v>5290</v>
      </c>
      <c r="D31540" s="57" t="s">
        <v>5291</v>
      </c>
    </row>
    <row r="31541" spans="1:4">
      <c r="A31541" s="57" t="s">
        <v>8125</v>
      </c>
      <c r="B31541" s="57" t="s">
        <v>871</v>
      </c>
      <c r="C31541" s="57" t="s">
        <v>5292</v>
      </c>
      <c r="D31541" s="57" t="s">
        <v>5293</v>
      </c>
    </row>
    <row r="31542" spans="1:4">
      <c r="A31542" s="57" t="s">
        <v>8125</v>
      </c>
      <c r="B31542" s="57" t="s">
        <v>871</v>
      </c>
      <c r="C31542" s="57" t="s">
        <v>5294</v>
      </c>
      <c r="D31542" s="57" t="s">
        <v>5295</v>
      </c>
    </row>
    <row r="31543" spans="1:4">
      <c r="A31543" s="57" t="s">
        <v>8125</v>
      </c>
      <c r="B31543" s="57" t="s">
        <v>871</v>
      </c>
      <c r="C31543" s="57" t="s">
        <v>5705</v>
      </c>
      <c r="D31543" s="57" t="s">
        <v>5706</v>
      </c>
    </row>
    <row r="31544" spans="1:4">
      <c r="A31544" s="57" t="s">
        <v>8125</v>
      </c>
      <c r="B31544" s="57" t="s">
        <v>871</v>
      </c>
      <c r="C31544" s="57" t="s">
        <v>8335</v>
      </c>
      <c r="D31544" s="57" t="s">
        <v>8336</v>
      </c>
    </row>
    <row r="31545" spans="1:4">
      <c r="A31545" s="57" t="s">
        <v>8125</v>
      </c>
      <c r="B31545" s="57" t="s">
        <v>871</v>
      </c>
      <c r="C31545" s="57" t="s">
        <v>14176</v>
      </c>
      <c r="D31545" s="57" t="s">
        <v>14177</v>
      </c>
    </row>
    <row r="31546" spans="1:4">
      <c r="A31546" s="57" t="s">
        <v>8125</v>
      </c>
      <c r="B31546" s="57" t="s">
        <v>871</v>
      </c>
      <c r="C31546" s="57" t="s">
        <v>14178</v>
      </c>
      <c r="D31546" s="57" t="s">
        <v>14179</v>
      </c>
    </row>
    <row r="31547" spans="1:4">
      <c r="A31547" s="57" t="s">
        <v>8125</v>
      </c>
      <c r="B31547" s="57" t="s">
        <v>871</v>
      </c>
      <c r="C31547" s="57" t="s">
        <v>14180</v>
      </c>
      <c r="D31547" s="57" t="s">
        <v>14181</v>
      </c>
    </row>
    <row r="31548" spans="1:4">
      <c r="A31548" s="57" t="s">
        <v>8125</v>
      </c>
      <c r="B31548" s="57" t="s">
        <v>871</v>
      </c>
      <c r="C31548" s="57" t="s">
        <v>14182</v>
      </c>
      <c r="D31548" s="57" t="s">
        <v>14183</v>
      </c>
    </row>
    <row r="31549" spans="1:4">
      <c r="A31549" s="57" t="s">
        <v>8125</v>
      </c>
      <c r="B31549" s="57" t="s">
        <v>871</v>
      </c>
      <c r="C31549" s="57" t="s">
        <v>14184</v>
      </c>
      <c r="D31549" s="57" t="s">
        <v>14185</v>
      </c>
    </row>
    <row r="31550" spans="1:4">
      <c r="A31550" s="57" t="s">
        <v>8125</v>
      </c>
      <c r="B31550" s="57" t="s">
        <v>871</v>
      </c>
      <c r="C31550" s="57" t="s">
        <v>16018</v>
      </c>
      <c r="D31550" s="57" t="s">
        <v>16019</v>
      </c>
    </row>
    <row r="31551" spans="1:4">
      <c r="A31551" s="57" t="s">
        <v>8125</v>
      </c>
      <c r="B31551" s="57" t="s">
        <v>871</v>
      </c>
      <c r="C31551" s="57" t="s">
        <v>16020</v>
      </c>
      <c r="D31551" s="57" t="s">
        <v>16021</v>
      </c>
    </row>
    <row r="31552" spans="1:4">
      <c r="A31552" s="57" t="s">
        <v>8125</v>
      </c>
      <c r="B31552" s="57" t="s">
        <v>871</v>
      </c>
      <c r="C31552" s="57" t="s">
        <v>16022</v>
      </c>
      <c r="D31552" s="57" t="s">
        <v>16023</v>
      </c>
    </row>
    <row r="31553" spans="1:4">
      <c r="A31553" s="57" t="s">
        <v>8125</v>
      </c>
      <c r="B31553" s="57" t="s">
        <v>871</v>
      </c>
      <c r="C31553" s="57" t="s">
        <v>16024</v>
      </c>
      <c r="D31553" s="57" t="s">
        <v>16025</v>
      </c>
    </row>
    <row r="31554" spans="1:4">
      <c r="A31554" s="57" t="s">
        <v>8125</v>
      </c>
      <c r="B31554" s="57" t="s">
        <v>871</v>
      </c>
      <c r="C31554" s="57" t="s">
        <v>16026</v>
      </c>
      <c r="D31554" s="57" t="s">
        <v>16027</v>
      </c>
    </row>
    <row r="31555" spans="1:4">
      <c r="A31555" s="57" t="s">
        <v>8125</v>
      </c>
      <c r="B31555" s="57" t="s">
        <v>871</v>
      </c>
      <c r="C31555" s="57" t="s">
        <v>18238</v>
      </c>
      <c r="D31555" s="57" t="s">
        <v>18239</v>
      </c>
    </row>
    <row r="31556" spans="1:4">
      <c r="A31556" s="57" t="s">
        <v>8125</v>
      </c>
      <c r="B31556" s="57" t="s">
        <v>871</v>
      </c>
      <c r="C31556" s="57" t="s">
        <v>18240</v>
      </c>
      <c r="D31556" s="57" t="s">
        <v>18241</v>
      </c>
    </row>
    <row r="31557" spans="1:4">
      <c r="A31557" s="57" t="s">
        <v>70295</v>
      </c>
      <c r="B31557" s="57" t="s">
        <v>12940</v>
      </c>
      <c r="C31557" s="57" t="s">
        <v>70296</v>
      </c>
      <c r="D31557" s="57" t="s">
        <v>70297</v>
      </c>
    </row>
    <row r="31558" spans="1:4">
      <c r="A31558" s="57" t="s">
        <v>70295</v>
      </c>
      <c r="B31558" s="57"/>
      <c r="C31558" s="57" t="s">
        <v>70298</v>
      </c>
      <c r="D31558" s="57" t="s">
        <v>70299</v>
      </c>
    </row>
    <row r="31559" spans="1:4">
      <c r="A31559" s="57" t="s">
        <v>70295</v>
      </c>
      <c r="B31559" s="57"/>
      <c r="C31559" s="57" t="s">
        <v>70300</v>
      </c>
      <c r="D31559" s="57" t="s">
        <v>70301</v>
      </c>
    </row>
    <row r="31560" spans="1:4">
      <c r="A31560" s="57" t="s">
        <v>70295</v>
      </c>
      <c r="B31560" s="57"/>
      <c r="C31560" s="57" t="s">
        <v>70302</v>
      </c>
      <c r="D31560" s="57" t="s">
        <v>70303</v>
      </c>
    </row>
    <row r="31561" spans="1:4">
      <c r="A31561" s="57" t="s">
        <v>70295</v>
      </c>
      <c r="B31561" s="57"/>
      <c r="C31561" s="57" t="s">
        <v>70304</v>
      </c>
      <c r="D31561" s="57" t="s">
        <v>70305</v>
      </c>
    </row>
    <row r="31562" spans="1:4">
      <c r="A31562" s="57" t="s">
        <v>70295</v>
      </c>
      <c r="B31562" s="57"/>
      <c r="C31562" s="57" t="s">
        <v>70306</v>
      </c>
      <c r="D31562" s="57" t="s">
        <v>70307</v>
      </c>
    </row>
    <row r="31563" spans="1:4">
      <c r="A31563" s="57" t="s">
        <v>70295</v>
      </c>
      <c r="B31563" s="57"/>
      <c r="C31563" s="57" t="s">
        <v>70308</v>
      </c>
      <c r="D31563" s="57" t="s">
        <v>70309</v>
      </c>
    </row>
    <row r="31564" spans="1:4">
      <c r="A31564" s="57" t="s">
        <v>70295</v>
      </c>
      <c r="B31564" s="57"/>
      <c r="C31564" s="57" t="s">
        <v>70310</v>
      </c>
      <c r="D31564" s="57" t="s">
        <v>70311</v>
      </c>
    </row>
    <row r="31565" spans="1:4">
      <c r="A31565" s="57" t="s">
        <v>70295</v>
      </c>
      <c r="B31565" s="57"/>
      <c r="C31565" s="57" t="s">
        <v>70312</v>
      </c>
      <c r="D31565" s="57" t="s">
        <v>70313</v>
      </c>
    </row>
    <row r="31566" spans="1:4">
      <c r="A31566" s="57" t="s">
        <v>70295</v>
      </c>
      <c r="B31566" s="57"/>
      <c r="C31566" s="57" t="s">
        <v>70314</v>
      </c>
      <c r="D31566" s="57" t="s">
        <v>70315</v>
      </c>
    </row>
    <row r="31567" spans="1:4">
      <c r="A31567" s="57" t="s">
        <v>70295</v>
      </c>
      <c r="B31567" s="57"/>
      <c r="C31567" s="57" t="s">
        <v>70316</v>
      </c>
      <c r="D31567" s="57" t="s">
        <v>70317</v>
      </c>
    </row>
    <row r="31568" spans="1:4">
      <c r="A31568" s="57" t="s">
        <v>70295</v>
      </c>
      <c r="B31568" s="57"/>
      <c r="C31568" s="57" t="s">
        <v>70318</v>
      </c>
      <c r="D31568" s="57" t="s">
        <v>19034</v>
      </c>
    </row>
    <row r="31569" spans="1:4">
      <c r="A31569" s="57" t="s">
        <v>70295</v>
      </c>
      <c r="B31569" s="57"/>
      <c r="C31569" s="57" t="s">
        <v>70319</v>
      </c>
      <c r="D31569" s="57" t="s">
        <v>70320</v>
      </c>
    </row>
    <row r="31570" spans="1:4">
      <c r="A31570" s="57" t="s">
        <v>70295</v>
      </c>
      <c r="B31570" s="57"/>
      <c r="C31570" s="57" t="s">
        <v>70321</v>
      </c>
      <c r="D31570" s="57" t="s">
        <v>70322</v>
      </c>
    </row>
    <row r="31571" spans="1:4">
      <c r="A31571" s="57" t="s">
        <v>70295</v>
      </c>
      <c r="B31571" s="57"/>
      <c r="C31571" s="57" t="s">
        <v>70323</v>
      </c>
      <c r="D31571" s="57" t="s">
        <v>70324</v>
      </c>
    </row>
    <row r="31572" spans="1:4">
      <c r="A31572" s="57" t="s">
        <v>70295</v>
      </c>
      <c r="B31572" s="57"/>
      <c r="C31572" s="57" t="s">
        <v>70325</v>
      </c>
      <c r="D31572" s="57" t="s">
        <v>70326</v>
      </c>
    </row>
    <row r="31573" spans="1:4">
      <c r="A31573" s="57" t="s">
        <v>70295</v>
      </c>
      <c r="B31573" s="57"/>
      <c r="C31573" s="57" t="s">
        <v>70327</v>
      </c>
      <c r="D31573" s="57" t="s">
        <v>70326</v>
      </c>
    </row>
    <row r="31574" spans="1:4">
      <c r="A31574" s="57" t="s">
        <v>70295</v>
      </c>
      <c r="B31574" s="57"/>
      <c r="C31574" s="57" t="s">
        <v>70328</v>
      </c>
      <c r="D31574" s="57" t="s">
        <v>70329</v>
      </c>
    </row>
    <row r="31575" spans="1:4">
      <c r="A31575" s="57" t="s">
        <v>70295</v>
      </c>
      <c r="B31575" s="57"/>
      <c r="C31575" s="57" t="s">
        <v>70330</v>
      </c>
      <c r="D31575" s="57" t="s">
        <v>70331</v>
      </c>
    </row>
    <row r="31576" spans="1:4">
      <c r="A31576" s="57" t="s">
        <v>70295</v>
      </c>
      <c r="B31576" s="57"/>
      <c r="C31576" s="57" t="s">
        <v>70332</v>
      </c>
      <c r="D31576" s="57" t="s">
        <v>70333</v>
      </c>
    </row>
    <row r="31577" spans="1:4">
      <c r="A31577" s="57" t="s">
        <v>70295</v>
      </c>
      <c r="B31577" s="57"/>
      <c r="C31577" s="57" t="s">
        <v>70334</v>
      </c>
      <c r="D31577" s="57" t="s">
        <v>70335</v>
      </c>
    </row>
    <row r="31578" spans="1:4">
      <c r="A31578" s="57" t="s">
        <v>70295</v>
      </c>
      <c r="B31578" s="57"/>
      <c r="C31578" s="57" t="s">
        <v>76403</v>
      </c>
      <c r="D31578" s="57" t="s">
        <v>76404</v>
      </c>
    </row>
    <row r="31579" spans="1:4">
      <c r="A31579" s="57" t="s">
        <v>70336</v>
      </c>
      <c r="B31579" s="57" t="s">
        <v>12940</v>
      </c>
      <c r="C31579" s="57" t="s">
        <v>70337</v>
      </c>
      <c r="D31579" s="57" t="s">
        <v>40385</v>
      </c>
    </row>
    <row r="31580" spans="1:4">
      <c r="A31580" s="57" t="s">
        <v>8126</v>
      </c>
      <c r="B31580" s="57" t="s">
        <v>16028</v>
      </c>
      <c r="C31580" s="57" t="s">
        <v>5822</v>
      </c>
      <c r="D31580" s="57" t="s">
        <v>5823</v>
      </c>
    </row>
    <row r="31581" spans="1:4">
      <c r="A31581" s="57" t="s">
        <v>8126</v>
      </c>
      <c r="B31581" s="57" t="s">
        <v>16028</v>
      </c>
      <c r="C31581" s="57" t="s">
        <v>5824</v>
      </c>
      <c r="D31581" s="57" t="s">
        <v>5825</v>
      </c>
    </row>
    <row r="31582" spans="1:4">
      <c r="A31582" s="57" t="s">
        <v>8126</v>
      </c>
      <c r="B31582" s="57" t="s">
        <v>16028</v>
      </c>
      <c r="C31582" s="57" t="s">
        <v>6358</v>
      </c>
      <c r="D31582" s="57" t="s">
        <v>6359</v>
      </c>
    </row>
    <row r="31583" spans="1:4">
      <c r="A31583" s="57" t="s">
        <v>8126</v>
      </c>
      <c r="B31583" s="57" t="s">
        <v>16028</v>
      </c>
      <c r="C31583" s="57" t="s">
        <v>8530</v>
      </c>
      <c r="D31583" s="57" t="s">
        <v>8531</v>
      </c>
    </row>
    <row r="31584" spans="1:4">
      <c r="A31584" s="57" t="s">
        <v>70338</v>
      </c>
      <c r="B31584" s="57" t="s">
        <v>12940</v>
      </c>
      <c r="C31584" s="57" t="s">
        <v>70339</v>
      </c>
      <c r="D31584" s="57" t="s">
        <v>70340</v>
      </c>
    </row>
    <row r="31585" spans="1:4">
      <c r="A31585" s="57" t="s">
        <v>70338</v>
      </c>
      <c r="B31585" s="57"/>
      <c r="C31585" s="57" t="s">
        <v>70341</v>
      </c>
      <c r="D31585" s="57" t="s">
        <v>70342</v>
      </c>
    </row>
    <row r="31586" spans="1:4">
      <c r="A31586" s="57" t="s">
        <v>70338</v>
      </c>
      <c r="B31586" s="57"/>
      <c r="C31586" s="57" t="s">
        <v>70343</v>
      </c>
      <c r="D31586" s="57" t="s">
        <v>70344</v>
      </c>
    </row>
    <row r="31587" spans="1:4">
      <c r="A31587" s="57" t="s">
        <v>70338</v>
      </c>
      <c r="B31587" s="57"/>
      <c r="C31587" s="57" t="s">
        <v>70345</v>
      </c>
      <c r="D31587" s="57" t="s">
        <v>70346</v>
      </c>
    </row>
    <row r="31588" spans="1:4">
      <c r="A31588" s="57" t="s">
        <v>70351</v>
      </c>
      <c r="B31588" s="57" t="s">
        <v>12940</v>
      </c>
      <c r="C31588" s="57" t="s">
        <v>70352</v>
      </c>
      <c r="D31588" s="57" t="s">
        <v>70353</v>
      </c>
    </row>
    <row r="31589" spans="1:4">
      <c r="A31589" s="57" t="s">
        <v>70351</v>
      </c>
      <c r="B31589" s="57"/>
      <c r="C31589" s="57" t="s">
        <v>70354</v>
      </c>
      <c r="D31589" s="57" t="s">
        <v>70355</v>
      </c>
    </row>
    <row r="31590" spans="1:4">
      <c r="A31590" s="57" t="s">
        <v>70351</v>
      </c>
      <c r="B31590" s="57"/>
      <c r="C31590" s="57" t="s">
        <v>70356</v>
      </c>
      <c r="D31590" s="57" t="s">
        <v>70357</v>
      </c>
    </row>
    <row r="31591" spans="1:4">
      <c r="A31591" s="57" t="s">
        <v>70351</v>
      </c>
      <c r="B31591" s="57"/>
      <c r="C31591" s="57" t="s">
        <v>70358</v>
      </c>
      <c r="D31591" s="57" t="s">
        <v>70359</v>
      </c>
    </row>
    <row r="31592" spans="1:4">
      <c r="A31592" s="57" t="s">
        <v>70351</v>
      </c>
      <c r="B31592" s="57"/>
      <c r="C31592" s="57" t="s">
        <v>70360</v>
      </c>
      <c r="D31592" s="57" t="s">
        <v>70361</v>
      </c>
    </row>
    <row r="31593" spans="1:4">
      <c r="A31593" s="57" t="s">
        <v>70351</v>
      </c>
      <c r="B31593" s="57"/>
      <c r="C31593" s="57" t="s">
        <v>70362</v>
      </c>
      <c r="D31593" s="57" t="s">
        <v>70363</v>
      </c>
    </row>
    <row r="31594" spans="1:4">
      <c r="A31594" s="57" t="s">
        <v>70351</v>
      </c>
      <c r="B31594" s="57"/>
      <c r="C31594" s="57" t="s">
        <v>70364</v>
      </c>
      <c r="D31594" s="57" t="s">
        <v>70365</v>
      </c>
    </row>
    <row r="31595" spans="1:4">
      <c r="A31595" s="57" t="s">
        <v>70351</v>
      </c>
      <c r="B31595" s="57"/>
      <c r="C31595" s="57" t="s">
        <v>70366</v>
      </c>
      <c r="D31595" s="57" t="s">
        <v>70367</v>
      </c>
    </row>
    <row r="31596" spans="1:4">
      <c r="A31596" s="57" t="s">
        <v>70368</v>
      </c>
      <c r="B31596" s="57" t="s">
        <v>12940</v>
      </c>
      <c r="C31596" s="57" t="s">
        <v>70369</v>
      </c>
      <c r="D31596" s="57" t="s">
        <v>70370</v>
      </c>
    </row>
    <row r="31597" spans="1:4">
      <c r="A31597" s="57" t="s">
        <v>70368</v>
      </c>
      <c r="B31597" s="57"/>
      <c r="C31597" s="57" t="s">
        <v>70371</v>
      </c>
      <c r="D31597" s="57" t="s">
        <v>70372</v>
      </c>
    </row>
    <row r="31598" spans="1:4">
      <c r="A31598" s="57" t="s">
        <v>70368</v>
      </c>
      <c r="B31598" s="57"/>
      <c r="C31598" s="57" t="s">
        <v>70373</v>
      </c>
      <c r="D31598" s="57" t="s">
        <v>70374</v>
      </c>
    </row>
    <row r="31599" spans="1:4">
      <c r="A31599" s="57" t="s">
        <v>70368</v>
      </c>
      <c r="B31599" s="57"/>
      <c r="C31599" s="57" t="s">
        <v>70375</v>
      </c>
      <c r="D31599" s="57" t="s">
        <v>70376</v>
      </c>
    </row>
    <row r="31600" spans="1:4">
      <c r="A31600" s="57" t="s">
        <v>70368</v>
      </c>
      <c r="B31600" s="57"/>
      <c r="C31600" s="57" t="s">
        <v>76405</v>
      </c>
      <c r="D31600" s="57" t="s">
        <v>76406</v>
      </c>
    </row>
    <row r="31601" spans="1:4">
      <c r="A31601" s="57" t="s">
        <v>70377</v>
      </c>
      <c r="B31601" s="57" t="s">
        <v>12940</v>
      </c>
      <c r="C31601" s="57" t="s">
        <v>70378</v>
      </c>
      <c r="D31601" s="57" t="s">
        <v>70379</v>
      </c>
    </row>
    <row r="31602" spans="1:4">
      <c r="A31602" s="57" t="s">
        <v>70377</v>
      </c>
      <c r="B31602" s="57"/>
      <c r="C31602" s="57" t="s">
        <v>70380</v>
      </c>
      <c r="D31602" s="57" t="s">
        <v>70381</v>
      </c>
    </row>
    <row r="31603" spans="1:4">
      <c r="A31603" s="57" t="s">
        <v>70377</v>
      </c>
      <c r="B31603" s="57"/>
      <c r="C31603" s="57" t="s">
        <v>70382</v>
      </c>
      <c r="D31603" s="57" t="s">
        <v>70383</v>
      </c>
    </row>
    <row r="31604" spans="1:4">
      <c r="A31604" s="57" t="s">
        <v>70377</v>
      </c>
      <c r="B31604" s="57"/>
      <c r="C31604" s="57" t="s">
        <v>70384</v>
      </c>
      <c r="D31604" s="57" t="s">
        <v>70385</v>
      </c>
    </row>
    <row r="31605" spans="1:4">
      <c r="A31605" s="57" t="s">
        <v>70377</v>
      </c>
      <c r="B31605" s="57"/>
      <c r="C31605" s="57" t="s">
        <v>70386</v>
      </c>
      <c r="D31605" s="57" t="s">
        <v>70387</v>
      </c>
    </row>
    <row r="31606" spans="1:4">
      <c r="A31606" s="57" t="s">
        <v>70377</v>
      </c>
      <c r="B31606" s="57"/>
      <c r="C31606" s="57" t="s">
        <v>70388</v>
      </c>
      <c r="D31606" s="57" t="s">
        <v>70389</v>
      </c>
    </row>
    <row r="31607" spans="1:4">
      <c r="A31607" s="57" t="s">
        <v>70390</v>
      </c>
      <c r="B31607" s="57" t="s">
        <v>12940</v>
      </c>
      <c r="C31607" s="57" t="s">
        <v>70391</v>
      </c>
      <c r="D31607" s="57" t="s">
        <v>70392</v>
      </c>
    </row>
    <row r="31608" spans="1:4">
      <c r="A31608" s="57" t="s">
        <v>70390</v>
      </c>
      <c r="B31608" s="57"/>
      <c r="C31608" s="57" t="s">
        <v>70393</v>
      </c>
      <c r="D31608" s="57" t="s">
        <v>70394</v>
      </c>
    </row>
    <row r="31609" spans="1:4">
      <c r="A31609" s="57" t="s">
        <v>70390</v>
      </c>
      <c r="B31609" s="57"/>
      <c r="C31609" s="57" t="s">
        <v>70395</v>
      </c>
      <c r="D31609" s="57" t="s">
        <v>70396</v>
      </c>
    </row>
    <row r="31610" spans="1:4">
      <c r="A31610" s="57" t="s">
        <v>70390</v>
      </c>
      <c r="B31610" s="57"/>
      <c r="C31610" s="57" t="s">
        <v>70397</v>
      </c>
      <c r="D31610" s="57" t="s">
        <v>70398</v>
      </c>
    </row>
    <row r="31611" spans="1:4">
      <c r="A31611" s="57" t="s">
        <v>70390</v>
      </c>
      <c r="B31611" s="57"/>
      <c r="C31611" s="57" t="s">
        <v>70399</v>
      </c>
      <c r="D31611" s="57" t="s">
        <v>70400</v>
      </c>
    </row>
    <row r="31612" spans="1:4">
      <c r="A31612" s="57" t="s">
        <v>70390</v>
      </c>
      <c r="B31612" s="57"/>
      <c r="C31612" s="57" t="s">
        <v>70401</v>
      </c>
      <c r="D31612" s="57" t="s">
        <v>70402</v>
      </c>
    </row>
    <row r="31613" spans="1:4">
      <c r="A31613" s="57" t="s">
        <v>70403</v>
      </c>
      <c r="B31613" s="57" t="s">
        <v>12940</v>
      </c>
      <c r="C31613" s="57" t="s">
        <v>70404</v>
      </c>
      <c r="D31613" s="57" t="s">
        <v>70405</v>
      </c>
    </row>
    <row r="31614" spans="1:4">
      <c r="A31614" s="57" t="s">
        <v>70403</v>
      </c>
      <c r="B31614" s="57"/>
      <c r="C31614" s="57" t="s">
        <v>70406</v>
      </c>
      <c r="D31614" s="57" t="s">
        <v>70407</v>
      </c>
    </row>
    <row r="31615" spans="1:4">
      <c r="A31615" s="57" t="s">
        <v>70403</v>
      </c>
      <c r="B31615" s="57"/>
      <c r="C31615" s="57" t="s">
        <v>70408</v>
      </c>
      <c r="D31615" s="57" t="s">
        <v>70409</v>
      </c>
    </row>
    <row r="31616" spans="1:4">
      <c r="A31616" s="57" t="s">
        <v>70403</v>
      </c>
      <c r="B31616" s="57"/>
      <c r="C31616" s="57" t="s">
        <v>70410</v>
      </c>
      <c r="D31616" s="57" t="s">
        <v>70411</v>
      </c>
    </row>
    <row r="31617" spans="1:4">
      <c r="A31617" s="57" t="s">
        <v>70403</v>
      </c>
      <c r="B31617" s="57"/>
      <c r="C31617" s="57" t="s">
        <v>70412</v>
      </c>
      <c r="D31617" s="57" t="s">
        <v>70413</v>
      </c>
    </row>
    <row r="31618" spans="1:4">
      <c r="A31618" s="57" t="s">
        <v>70403</v>
      </c>
      <c r="B31618" s="57"/>
      <c r="C31618" s="57" t="s">
        <v>70414</v>
      </c>
      <c r="D31618" s="57" t="s">
        <v>70415</v>
      </c>
    </row>
    <row r="31619" spans="1:4">
      <c r="A31619" s="57" t="s">
        <v>8127</v>
      </c>
      <c r="B31619" s="57" t="s">
        <v>1123</v>
      </c>
      <c r="C31619" s="57" t="s">
        <v>6771</v>
      </c>
      <c r="D31619" s="57" t="s">
        <v>6772</v>
      </c>
    </row>
    <row r="31620" spans="1:4">
      <c r="A31620" s="57" t="s">
        <v>18242</v>
      </c>
      <c r="B31620" s="57" t="s">
        <v>1123</v>
      </c>
      <c r="C31620" s="57" t="s">
        <v>18243</v>
      </c>
      <c r="D31620" s="57" t="s">
        <v>18244</v>
      </c>
    </row>
    <row r="31621" spans="1:4">
      <c r="A31621" s="57" t="s">
        <v>18242</v>
      </c>
      <c r="B31621" s="57" t="s">
        <v>1123</v>
      </c>
      <c r="C31621" s="57" t="s">
        <v>76407</v>
      </c>
      <c r="D31621" s="57" t="s">
        <v>76408</v>
      </c>
    </row>
    <row r="31622" spans="1:4">
      <c r="A31622" s="57" t="s">
        <v>70416</v>
      </c>
      <c r="B31622" s="57" t="s">
        <v>12940</v>
      </c>
      <c r="C31622" s="57" t="s">
        <v>70417</v>
      </c>
      <c r="D31622" s="57" t="s">
        <v>70418</v>
      </c>
    </row>
    <row r="31623" spans="1:4">
      <c r="A31623" s="57" t="s">
        <v>70416</v>
      </c>
      <c r="B31623" s="57"/>
      <c r="C31623" s="57" t="s">
        <v>70419</v>
      </c>
      <c r="D31623" s="57" t="s">
        <v>70420</v>
      </c>
    </row>
    <row r="31624" spans="1:4">
      <c r="A31624" s="57" t="s">
        <v>14186</v>
      </c>
      <c r="B31624" s="57" t="s">
        <v>10884</v>
      </c>
      <c r="C31624" s="57" t="s">
        <v>14187</v>
      </c>
      <c r="D31624" s="57" t="s">
        <v>16029</v>
      </c>
    </row>
    <row r="31625" spans="1:4">
      <c r="A31625" s="57" t="s">
        <v>70421</v>
      </c>
      <c r="B31625" s="57" t="s">
        <v>12940</v>
      </c>
      <c r="C31625" s="57" t="s">
        <v>70422</v>
      </c>
      <c r="D31625" s="57" t="s">
        <v>70423</v>
      </c>
    </row>
    <row r="31626" spans="1:4">
      <c r="A31626" s="57" t="s">
        <v>70424</v>
      </c>
      <c r="B31626" s="57" t="s">
        <v>12940</v>
      </c>
      <c r="C31626" s="57" t="s">
        <v>70425</v>
      </c>
      <c r="D31626" s="57" t="s">
        <v>70426</v>
      </c>
    </row>
    <row r="31627" spans="1:4">
      <c r="A31627" s="57" t="s">
        <v>70424</v>
      </c>
      <c r="B31627" s="57"/>
      <c r="C31627" s="57" t="s">
        <v>70427</v>
      </c>
      <c r="D31627" s="57" t="s">
        <v>70428</v>
      </c>
    </row>
    <row r="31628" spans="1:4">
      <c r="A31628" s="57" t="s">
        <v>70429</v>
      </c>
      <c r="B31628" s="57" t="s">
        <v>12940</v>
      </c>
      <c r="C31628" s="57" t="s">
        <v>70430</v>
      </c>
      <c r="D31628" s="57" t="s">
        <v>2836</v>
      </c>
    </row>
    <row r="31629" spans="1:4">
      <c r="A31629" s="57" t="s">
        <v>70431</v>
      </c>
      <c r="B31629" s="57" t="s">
        <v>12940</v>
      </c>
      <c r="C31629" s="57" t="s">
        <v>70432</v>
      </c>
      <c r="D31629" s="57" t="s">
        <v>2925</v>
      </c>
    </row>
    <row r="31630" spans="1:4">
      <c r="A31630" s="57" t="s">
        <v>70431</v>
      </c>
      <c r="B31630" s="57"/>
      <c r="C31630" s="57" t="s">
        <v>70433</v>
      </c>
      <c r="D31630" s="57" t="s">
        <v>70434</v>
      </c>
    </row>
    <row r="31631" spans="1:4">
      <c r="A31631" s="57" t="s">
        <v>70435</v>
      </c>
      <c r="B31631" s="57" t="s">
        <v>12940</v>
      </c>
      <c r="C31631" s="57" t="s">
        <v>70436</v>
      </c>
      <c r="D31631" s="57" t="s">
        <v>70437</v>
      </c>
    </row>
    <row r="31632" spans="1:4">
      <c r="A31632" s="57" t="s">
        <v>70435</v>
      </c>
      <c r="B31632" s="57"/>
      <c r="C31632" s="57" t="s">
        <v>70438</v>
      </c>
      <c r="D31632" s="57" t="s">
        <v>70439</v>
      </c>
    </row>
    <row r="31633" spans="1:4">
      <c r="A31633" s="57" t="s">
        <v>70435</v>
      </c>
      <c r="B31633" s="57"/>
      <c r="C31633" s="57" t="s">
        <v>70440</v>
      </c>
      <c r="D31633" s="57" t="s">
        <v>70441</v>
      </c>
    </row>
    <row r="31634" spans="1:4">
      <c r="A31634" s="57" t="s">
        <v>70435</v>
      </c>
      <c r="B31634" s="57"/>
      <c r="C31634" s="57" t="s">
        <v>70442</v>
      </c>
      <c r="D31634" s="57" t="s">
        <v>70443</v>
      </c>
    </row>
    <row r="31635" spans="1:4">
      <c r="A31635" s="57" t="s">
        <v>70444</v>
      </c>
      <c r="B31635" s="57" t="s">
        <v>12940</v>
      </c>
      <c r="C31635" s="57" t="s">
        <v>70445</v>
      </c>
      <c r="D31635" s="57" t="s">
        <v>70446</v>
      </c>
    </row>
    <row r="31636" spans="1:4">
      <c r="A31636" s="57" t="s">
        <v>70444</v>
      </c>
      <c r="B31636" s="57"/>
      <c r="C31636" s="57" t="s">
        <v>70447</v>
      </c>
      <c r="D31636" s="57" t="s">
        <v>70448</v>
      </c>
    </row>
    <row r="31637" spans="1:4">
      <c r="A31637" s="57" t="s">
        <v>70449</v>
      </c>
      <c r="B31637" s="57" t="s">
        <v>12940</v>
      </c>
      <c r="C31637" s="57" t="s">
        <v>70450</v>
      </c>
      <c r="D31637" s="57" t="s">
        <v>70451</v>
      </c>
    </row>
    <row r="31638" spans="1:4">
      <c r="A31638" s="57" t="s">
        <v>70449</v>
      </c>
      <c r="B31638" s="57"/>
      <c r="C31638" s="57" t="s">
        <v>70452</v>
      </c>
      <c r="D31638" s="57" t="s">
        <v>70453</v>
      </c>
    </row>
    <row r="31639" spans="1:4">
      <c r="A31639" s="57" t="s">
        <v>70449</v>
      </c>
      <c r="B31639" s="57"/>
      <c r="C31639" s="57" t="s">
        <v>70454</v>
      </c>
      <c r="D31639" s="57" t="s">
        <v>70455</v>
      </c>
    </row>
    <row r="31640" spans="1:4">
      <c r="A31640" s="57" t="s">
        <v>70449</v>
      </c>
      <c r="B31640" s="57"/>
      <c r="C31640" s="57" t="s">
        <v>70456</v>
      </c>
      <c r="D31640" s="57" t="s">
        <v>70457</v>
      </c>
    </row>
    <row r="31641" spans="1:4">
      <c r="A31641" s="57" t="s">
        <v>70449</v>
      </c>
      <c r="B31641" s="57"/>
      <c r="C31641" s="57" t="s">
        <v>70458</v>
      </c>
      <c r="D31641" s="57" t="s">
        <v>70459</v>
      </c>
    </row>
    <row r="31642" spans="1:4">
      <c r="A31642" s="57" t="s">
        <v>70449</v>
      </c>
      <c r="B31642" s="57"/>
      <c r="C31642" s="57" t="s">
        <v>70460</v>
      </c>
      <c r="D31642" s="57" t="s">
        <v>70461</v>
      </c>
    </row>
    <row r="31643" spans="1:4">
      <c r="A31643" s="57" t="s">
        <v>70449</v>
      </c>
      <c r="B31643" s="57"/>
      <c r="C31643" s="57" t="s">
        <v>70462</v>
      </c>
      <c r="D31643" s="57" t="s">
        <v>70463</v>
      </c>
    </row>
    <row r="31644" spans="1:4">
      <c r="A31644" s="57" t="s">
        <v>70449</v>
      </c>
      <c r="B31644" s="57"/>
      <c r="C31644" s="57" t="s">
        <v>70464</v>
      </c>
      <c r="D31644" s="57" t="s">
        <v>70465</v>
      </c>
    </row>
    <row r="31645" spans="1:4">
      <c r="A31645" s="57" t="s">
        <v>70449</v>
      </c>
      <c r="B31645" s="57"/>
      <c r="C31645" s="57" t="s">
        <v>70466</v>
      </c>
      <c r="D31645" s="57" t="s">
        <v>70467</v>
      </c>
    </row>
    <row r="31646" spans="1:4">
      <c r="A31646" s="57" t="s">
        <v>70449</v>
      </c>
      <c r="B31646" s="57"/>
      <c r="C31646" s="57" t="s">
        <v>70468</v>
      </c>
      <c r="D31646" s="57" t="s">
        <v>70469</v>
      </c>
    </row>
    <row r="31647" spans="1:4">
      <c r="A31647" s="57" t="s">
        <v>70470</v>
      </c>
      <c r="B31647" s="57" t="s">
        <v>12940</v>
      </c>
      <c r="C31647" s="57" t="s">
        <v>70471</v>
      </c>
      <c r="D31647" s="57" t="s">
        <v>70472</v>
      </c>
    </row>
    <row r="31648" spans="1:4">
      <c r="A31648" s="57" t="s">
        <v>70473</v>
      </c>
      <c r="B31648" s="57" t="s">
        <v>12940</v>
      </c>
      <c r="C31648" s="57" t="s">
        <v>70474</v>
      </c>
      <c r="D31648" s="57" t="s">
        <v>70475</v>
      </c>
    </row>
    <row r="31649" spans="1:4">
      <c r="A31649" s="57" t="s">
        <v>70476</v>
      </c>
      <c r="B31649" s="57" t="s">
        <v>12940</v>
      </c>
      <c r="C31649" s="57" t="s">
        <v>70477</v>
      </c>
      <c r="D31649" s="57" t="s">
        <v>70478</v>
      </c>
    </row>
    <row r="31650" spans="1:4">
      <c r="A31650" s="57" t="s">
        <v>70476</v>
      </c>
      <c r="B31650" s="57"/>
      <c r="C31650" s="57" t="s">
        <v>70479</v>
      </c>
      <c r="D31650" s="57" t="s">
        <v>70480</v>
      </c>
    </row>
    <row r="31651" spans="1:4">
      <c r="A31651" s="57" t="s">
        <v>70476</v>
      </c>
      <c r="B31651" s="57"/>
      <c r="C31651" s="57" t="s">
        <v>70481</v>
      </c>
      <c r="D31651" s="57" t="s">
        <v>70482</v>
      </c>
    </row>
    <row r="31652" spans="1:4">
      <c r="A31652" s="57" t="s">
        <v>70476</v>
      </c>
      <c r="B31652" s="57"/>
      <c r="C31652" s="57" t="s">
        <v>70483</v>
      </c>
      <c r="D31652" s="57" t="s">
        <v>70484</v>
      </c>
    </row>
    <row r="31653" spans="1:4">
      <c r="A31653" s="57" t="s">
        <v>70476</v>
      </c>
      <c r="B31653" s="57"/>
      <c r="C31653" s="57" t="s">
        <v>70485</v>
      </c>
      <c r="D31653" s="57" t="s">
        <v>70486</v>
      </c>
    </row>
    <row r="31654" spans="1:4">
      <c r="A31654" s="57" t="s">
        <v>70476</v>
      </c>
      <c r="B31654" s="57"/>
      <c r="C31654" s="57" t="s">
        <v>70487</v>
      </c>
      <c r="D31654" s="57" t="s">
        <v>70488</v>
      </c>
    </row>
    <row r="31655" spans="1:4">
      <c r="A31655" s="57" t="s">
        <v>70476</v>
      </c>
      <c r="B31655" s="57"/>
      <c r="C31655" s="57" t="s">
        <v>70489</v>
      </c>
      <c r="D31655" s="57" t="s">
        <v>70490</v>
      </c>
    </row>
    <row r="31656" spans="1:4">
      <c r="A31656" s="57" t="s">
        <v>70476</v>
      </c>
      <c r="B31656" s="57"/>
      <c r="C31656" s="57" t="s">
        <v>70491</v>
      </c>
      <c r="D31656" s="57" t="s">
        <v>70492</v>
      </c>
    </row>
    <row r="31657" spans="1:4">
      <c r="A31657" s="57" t="s">
        <v>70476</v>
      </c>
      <c r="B31657" s="57"/>
      <c r="C31657" s="57" t="s">
        <v>70493</v>
      </c>
      <c r="D31657" s="57" t="s">
        <v>70494</v>
      </c>
    </row>
    <row r="31658" spans="1:4">
      <c r="A31658" s="57" t="s">
        <v>70476</v>
      </c>
      <c r="B31658" s="57"/>
      <c r="C31658" s="57" t="s">
        <v>70495</v>
      </c>
      <c r="D31658" s="57" t="s">
        <v>70496</v>
      </c>
    </row>
    <row r="31659" spans="1:4">
      <c r="A31659" s="57" t="s">
        <v>70476</v>
      </c>
      <c r="B31659" s="57"/>
      <c r="C31659" s="57" t="s">
        <v>76409</v>
      </c>
      <c r="D31659" s="57" t="s">
        <v>76410</v>
      </c>
    </row>
    <row r="31660" spans="1:4">
      <c r="A31660" s="57" t="s">
        <v>70497</v>
      </c>
      <c r="B31660" s="57" t="s">
        <v>12940</v>
      </c>
      <c r="C31660" s="57" t="s">
        <v>70498</v>
      </c>
      <c r="D31660" s="57" t="s">
        <v>70499</v>
      </c>
    </row>
    <row r="31661" spans="1:4">
      <c r="A31661" s="57" t="s">
        <v>70497</v>
      </c>
      <c r="B31661" s="57"/>
      <c r="C31661" s="57" t="s">
        <v>70500</v>
      </c>
      <c r="D31661" s="57" t="s">
        <v>70501</v>
      </c>
    </row>
    <row r="31662" spans="1:4">
      <c r="A31662" s="57" t="s">
        <v>70497</v>
      </c>
      <c r="B31662" s="57"/>
      <c r="C31662" s="57" t="s">
        <v>70502</v>
      </c>
      <c r="D31662" s="57" t="s">
        <v>70503</v>
      </c>
    </row>
    <row r="31663" spans="1:4">
      <c r="A31663" s="57" t="s">
        <v>70497</v>
      </c>
      <c r="B31663" s="57"/>
      <c r="C31663" s="57" t="s">
        <v>70504</v>
      </c>
      <c r="D31663" s="57" t="s">
        <v>70505</v>
      </c>
    </row>
    <row r="31664" spans="1:4">
      <c r="A31664" s="57" t="s">
        <v>70497</v>
      </c>
      <c r="B31664" s="57"/>
      <c r="C31664" s="57" t="s">
        <v>70506</v>
      </c>
      <c r="D31664" s="57" t="s">
        <v>70507</v>
      </c>
    </row>
    <row r="31665" spans="1:4">
      <c r="A31665" s="57" t="s">
        <v>70508</v>
      </c>
      <c r="B31665" s="57" t="s">
        <v>12940</v>
      </c>
      <c r="C31665" s="57" t="s">
        <v>70509</v>
      </c>
      <c r="D31665" s="57" t="s">
        <v>70510</v>
      </c>
    </row>
    <row r="31666" spans="1:4">
      <c r="A31666" s="57" t="s">
        <v>70511</v>
      </c>
      <c r="B31666" s="57" t="s">
        <v>12940</v>
      </c>
      <c r="C31666" s="57" t="s">
        <v>70512</v>
      </c>
      <c r="D31666" s="57" t="s">
        <v>70513</v>
      </c>
    </row>
    <row r="31667" spans="1:4">
      <c r="A31667" s="57" t="s">
        <v>70511</v>
      </c>
      <c r="B31667" s="57"/>
      <c r="C31667" s="57" t="s">
        <v>70514</v>
      </c>
      <c r="D31667" s="57" t="s">
        <v>70515</v>
      </c>
    </row>
    <row r="31668" spans="1:4">
      <c r="A31668" s="57" t="s">
        <v>70511</v>
      </c>
      <c r="B31668" s="57"/>
      <c r="C31668" s="57" t="s">
        <v>70516</v>
      </c>
      <c r="D31668" s="57" t="s">
        <v>70517</v>
      </c>
    </row>
    <row r="31669" spans="1:4">
      <c r="A31669" s="57" t="s">
        <v>70511</v>
      </c>
      <c r="B31669" s="57"/>
      <c r="C31669" s="57" t="s">
        <v>70518</v>
      </c>
      <c r="D31669" s="57" t="s">
        <v>70519</v>
      </c>
    </row>
    <row r="31670" spans="1:4">
      <c r="A31670" s="57" t="s">
        <v>70511</v>
      </c>
      <c r="B31670" s="57"/>
      <c r="C31670" s="57" t="s">
        <v>70520</v>
      </c>
      <c r="D31670" s="57" t="s">
        <v>70521</v>
      </c>
    </row>
    <row r="31671" spans="1:4">
      <c r="A31671" s="57" t="s">
        <v>70511</v>
      </c>
      <c r="B31671" s="57"/>
      <c r="C31671" s="57" t="s">
        <v>70522</v>
      </c>
      <c r="D31671" s="57" t="s">
        <v>70523</v>
      </c>
    </row>
    <row r="31672" spans="1:4">
      <c r="A31672" s="57" t="s">
        <v>70524</v>
      </c>
      <c r="B31672" s="57" t="s">
        <v>12940</v>
      </c>
      <c r="C31672" s="57" t="s">
        <v>70525</v>
      </c>
      <c r="D31672" s="57" t="s">
        <v>70526</v>
      </c>
    </row>
    <row r="31673" spans="1:4">
      <c r="A31673" s="57" t="s">
        <v>70527</v>
      </c>
      <c r="B31673" s="57" t="s">
        <v>12940</v>
      </c>
      <c r="C31673" s="57" t="s">
        <v>70528</v>
      </c>
      <c r="D31673" s="57" t="s">
        <v>70529</v>
      </c>
    </row>
    <row r="31674" spans="1:4">
      <c r="A31674" s="57" t="s">
        <v>70527</v>
      </c>
      <c r="B31674" s="57"/>
      <c r="C31674" s="57" t="s">
        <v>70530</v>
      </c>
      <c r="D31674" s="57" t="s">
        <v>70531</v>
      </c>
    </row>
    <row r="31675" spans="1:4">
      <c r="A31675" s="57" t="s">
        <v>70532</v>
      </c>
      <c r="B31675" s="57" t="s">
        <v>12940</v>
      </c>
      <c r="C31675" s="57" t="s">
        <v>70533</v>
      </c>
      <c r="D31675" s="57" t="s">
        <v>70534</v>
      </c>
    </row>
    <row r="31676" spans="1:4">
      <c r="A31676" s="57" t="s">
        <v>70532</v>
      </c>
      <c r="B31676" s="57"/>
      <c r="C31676" s="57" t="s">
        <v>70535</v>
      </c>
      <c r="D31676" s="57" t="s">
        <v>70536</v>
      </c>
    </row>
    <row r="31677" spans="1:4">
      <c r="A31677" s="57" t="s">
        <v>70537</v>
      </c>
      <c r="B31677" s="57" t="s">
        <v>12940</v>
      </c>
      <c r="C31677" s="57" t="s">
        <v>70538</v>
      </c>
      <c r="D31677" s="57" t="s">
        <v>70539</v>
      </c>
    </row>
    <row r="31678" spans="1:4">
      <c r="A31678" s="57" t="s">
        <v>70537</v>
      </c>
      <c r="B31678" s="57"/>
      <c r="C31678" s="57" t="s">
        <v>70540</v>
      </c>
      <c r="D31678" s="57" t="s">
        <v>70541</v>
      </c>
    </row>
    <row r="31679" spans="1:4">
      <c r="A31679" s="57" t="s">
        <v>70537</v>
      </c>
      <c r="B31679" s="57"/>
      <c r="C31679" s="57" t="s">
        <v>70542</v>
      </c>
      <c r="D31679" s="57" t="s">
        <v>70543</v>
      </c>
    </row>
    <row r="31680" spans="1:4">
      <c r="A31680" s="57" t="s">
        <v>70537</v>
      </c>
      <c r="B31680" s="57"/>
      <c r="C31680" s="57" t="s">
        <v>70544</v>
      </c>
      <c r="D31680" s="57" t="s">
        <v>70545</v>
      </c>
    </row>
    <row r="31681" spans="1:4">
      <c r="A31681" s="57" t="s">
        <v>70537</v>
      </c>
      <c r="B31681" s="57"/>
      <c r="C31681" s="57" t="s">
        <v>70546</v>
      </c>
      <c r="D31681" s="57" t="s">
        <v>70547</v>
      </c>
    </row>
    <row r="31682" spans="1:4">
      <c r="A31682" s="57" t="s">
        <v>70537</v>
      </c>
      <c r="B31682" s="57"/>
      <c r="C31682" s="57" t="s">
        <v>70548</v>
      </c>
      <c r="D31682" s="57" t="s">
        <v>70549</v>
      </c>
    </row>
    <row r="31683" spans="1:4">
      <c r="A31683" s="57" t="s">
        <v>70537</v>
      </c>
      <c r="B31683" s="57"/>
      <c r="C31683" s="57" t="s">
        <v>70550</v>
      </c>
      <c r="D31683" s="57" t="s">
        <v>70551</v>
      </c>
    </row>
    <row r="31684" spans="1:4">
      <c r="A31684" s="57" t="s">
        <v>70537</v>
      </c>
      <c r="B31684" s="57"/>
      <c r="C31684" s="57" t="s">
        <v>70552</v>
      </c>
      <c r="D31684" s="57" t="s">
        <v>70553</v>
      </c>
    </row>
    <row r="31685" spans="1:4">
      <c r="A31685" s="57" t="s">
        <v>70537</v>
      </c>
      <c r="B31685" s="57"/>
      <c r="C31685" s="57" t="s">
        <v>70554</v>
      </c>
      <c r="D31685" s="57" t="s">
        <v>70555</v>
      </c>
    </row>
    <row r="31686" spans="1:4">
      <c r="A31686" s="57" t="s">
        <v>70537</v>
      </c>
      <c r="B31686" s="57"/>
      <c r="C31686" s="57" t="s">
        <v>70556</v>
      </c>
      <c r="D31686" s="57" t="s">
        <v>70557</v>
      </c>
    </row>
    <row r="31687" spans="1:4">
      <c r="A31687" s="57" t="s">
        <v>70537</v>
      </c>
      <c r="B31687" s="57"/>
      <c r="C31687" s="57" t="s">
        <v>70558</v>
      </c>
      <c r="D31687" s="57" t="s">
        <v>70559</v>
      </c>
    </row>
    <row r="31688" spans="1:4">
      <c r="A31688" s="57" t="s">
        <v>70537</v>
      </c>
      <c r="B31688" s="57"/>
      <c r="C31688" s="57" t="s">
        <v>70560</v>
      </c>
      <c r="D31688" s="57" t="s">
        <v>70561</v>
      </c>
    </row>
    <row r="31689" spans="1:4">
      <c r="A31689" s="57" t="s">
        <v>70537</v>
      </c>
      <c r="B31689" s="57"/>
      <c r="C31689" s="57" t="s">
        <v>70562</v>
      </c>
      <c r="D31689" s="57" t="s">
        <v>70563</v>
      </c>
    </row>
    <row r="31690" spans="1:4">
      <c r="A31690" s="57" t="s">
        <v>70537</v>
      </c>
      <c r="B31690" s="57"/>
      <c r="C31690" s="57" t="s">
        <v>70564</v>
      </c>
      <c r="D31690" s="57" t="s">
        <v>70565</v>
      </c>
    </row>
    <row r="31691" spans="1:4">
      <c r="A31691" s="57" t="s">
        <v>70537</v>
      </c>
      <c r="B31691" s="57"/>
      <c r="C31691" s="57" t="s">
        <v>70566</v>
      </c>
      <c r="D31691" s="57" t="s">
        <v>70567</v>
      </c>
    </row>
    <row r="31692" spans="1:4">
      <c r="A31692" s="57" t="s">
        <v>70537</v>
      </c>
      <c r="B31692" s="57"/>
      <c r="C31692" s="57" t="s">
        <v>70568</v>
      </c>
      <c r="D31692" s="57" t="s">
        <v>70569</v>
      </c>
    </row>
    <row r="31693" spans="1:4">
      <c r="A31693" s="57" t="s">
        <v>70537</v>
      </c>
      <c r="B31693" s="57"/>
      <c r="C31693" s="57" t="s">
        <v>70570</v>
      </c>
      <c r="D31693" s="57" t="s">
        <v>70571</v>
      </c>
    </row>
    <row r="31694" spans="1:4">
      <c r="A31694" s="57" t="s">
        <v>70537</v>
      </c>
      <c r="B31694" s="57"/>
      <c r="C31694" s="57" t="s">
        <v>70572</v>
      </c>
      <c r="D31694" s="57" t="s">
        <v>70573</v>
      </c>
    </row>
    <row r="31695" spans="1:4">
      <c r="A31695" s="57" t="s">
        <v>70537</v>
      </c>
      <c r="B31695" s="57"/>
      <c r="C31695" s="57" t="s">
        <v>70574</v>
      </c>
      <c r="D31695" s="57" t="s">
        <v>70559</v>
      </c>
    </row>
    <row r="31696" spans="1:4">
      <c r="A31696" s="57" t="s">
        <v>70537</v>
      </c>
      <c r="B31696" s="57"/>
      <c r="C31696" s="57" t="s">
        <v>70575</v>
      </c>
      <c r="D31696" s="57" t="s">
        <v>70576</v>
      </c>
    </row>
    <row r="31697" spans="1:4">
      <c r="A31697" s="57" t="s">
        <v>70537</v>
      </c>
      <c r="B31697" s="57"/>
      <c r="C31697" s="57" t="s">
        <v>70577</v>
      </c>
      <c r="D31697" s="57" t="s">
        <v>70578</v>
      </c>
    </row>
    <row r="31698" spans="1:4">
      <c r="A31698" s="57" t="s">
        <v>70537</v>
      </c>
      <c r="B31698" s="57"/>
      <c r="C31698" s="57" t="s">
        <v>70579</v>
      </c>
      <c r="D31698" s="57" t="s">
        <v>70580</v>
      </c>
    </row>
    <row r="31699" spans="1:4">
      <c r="A31699" s="57" t="s">
        <v>70537</v>
      </c>
      <c r="B31699" s="57"/>
      <c r="C31699" s="57" t="s">
        <v>70581</v>
      </c>
      <c r="D31699" s="57" t="s">
        <v>70582</v>
      </c>
    </row>
    <row r="31700" spans="1:4">
      <c r="A31700" s="57" t="s">
        <v>70537</v>
      </c>
      <c r="B31700" s="57"/>
      <c r="C31700" s="57" t="s">
        <v>70583</v>
      </c>
      <c r="D31700" s="57" t="s">
        <v>70584</v>
      </c>
    </row>
    <row r="31701" spans="1:4">
      <c r="A31701" s="57" t="s">
        <v>70537</v>
      </c>
      <c r="B31701" s="57"/>
      <c r="C31701" s="57" t="s">
        <v>70585</v>
      </c>
      <c r="D31701" s="57" t="s">
        <v>70586</v>
      </c>
    </row>
    <row r="31702" spans="1:4">
      <c r="A31702" s="57" t="s">
        <v>70537</v>
      </c>
      <c r="B31702" s="57"/>
      <c r="C31702" s="57" t="s">
        <v>70587</v>
      </c>
      <c r="D31702" s="57" t="s">
        <v>70588</v>
      </c>
    </row>
    <row r="31703" spans="1:4">
      <c r="A31703" s="57" t="s">
        <v>70537</v>
      </c>
      <c r="B31703" s="57"/>
      <c r="C31703" s="57" t="s">
        <v>70589</v>
      </c>
      <c r="D31703" s="57" t="s">
        <v>70590</v>
      </c>
    </row>
    <row r="31704" spans="1:4">
      <c r="A31704" s="57" t="s">
        <v>70537</v>
      </c>
      <c r="B31704" s="57"/>
      <c r="C31704" s="57" t="s">
        <v>70591</v>
      </c>
      <c r="D31704" s="57" t="s">
        <v>70592</v>
      </c>
    </row>
    <row r="31705" spans="1:4">
      <c r="A31705" s="57" t="s">
        <v>70537</v>
      </c>
      <c r="B31705" s="57"/>
      <c r="C31705" s="57" t="s">
        <v>70593</v>
      </c>
      <c r="D31705" s="57" t="s">
        <v>70594</v>
      </c>
    </row>
    <row r="31706" spans="1:4">
      <c r="A31706" s="57" t="s">
        <v>70537</v>
      </c>
      <c r="B31706" s="57"/>
      <c r="C31706" s="57" t="s">
        <v>70595</v>
      </c>
      <c r="D31706" s="57" t="s">
        <v>70596</v>
      </c>
    </row>
    <row r="31707" spans="1:4">
      <c r="A31707" s="57" t="s">
        <v>70537</v>
      </c>
      <c r="B31707" s="57"/>
      <c r="C31707" s="57" t="s">
        <v>70597</v>
      </c>
      <c r="D31707" s="57" t="s">
        <v>70598</v>
      </c>
    </row>
    <row r="31708" spans="1:4">
      <c r="A31708" s="57" t="s">
        <v>70537</v>
      </c>
      <c r="B31708" s="57"/>
      <c r="C31708" s="57" t="s">
        <v>70599</v>
      </c>
      <c r="D31708" s="57" t="s">
        <v>70600</v>
      </c>
    </row>
    <row r="31709" spans="1:4">
      <c r="A31709" s="57" t="s">
        <v>70537</v>
      </c>
      <c r="B31709" s="57"/>
      <c r="C31709" s="57" t="s">
        <v>70601</v>
      </c>
      <c r="D31709" s="57" t="s">
        <v>70602</v>
      </c>
    </row>
    <row r="31710" spans="1:4">
      <c r="A31710" s="57" t="s">
        <v>70537</v>
      </c>
      <c r="B31710" s="57"/>
      <c r="C31710" s="57" t="s">
        <v>70603</v>
      </c>
      <c r="D31710" s="57" t="s">
        <v>70604</v>
      </c>
    </row>
    <row r="31711" spans="1:4">
      <c r="A31711" s="57" t="s">
        <v>70537</v>
      </c>
      <c r="B31711" s="57"/>
      <c r="C31711" s="57" t="s">
        <v>70605</v>
      </c>
      <c r="D31711" s="57" t="s">
        <v>70606</v>
      </c>
    </row>
    <row r="31712" spans="1:4">
      <c r="A31712" s="57" t="s">
        <v>70537</v>
      </c>
      <c r="B31712" s="57"/>
      <c r="C31712" s="57" t="s">
        <v>70607</v>
      </c>
      <c r="D31712" s="57" t="s">
        <v>70608</v>
      </c>
    </row>
    <row r="31713" spans="1:4">
      <c r="A31713" s="57" t="s">
        <v>70537</v>
      </c>
      <c r="B31713" s="57"/>
      <c r="C31713" s="57" t="s">
        <v>70609</v>
      </c>
      <c r="D31713" s="57" t="s">
        <v>70610</v>
      </c>
    </row>
    <row r="31714" spans="1:4">
      <c r="A31714" s="57" t="s">
        <v>70537</v>
      </c>
      <c r="B31714" s="57"/>
      <c r="C31714" s="57" t="s">
        <v>70611</v>
      </c>
      <c r="D31714" s="57" t="s">
        <v>70612</v>
      </c>
    </row>
    <row r="31715" spans="1:4">
      <c r="A31715" s="57" t="s">
        <v>70537</v>
      </c>
      <c r="B31715" s="57"/>
      <c r="C31715" s="57" t="s">
        <v>70613</v>
      </c>
      <c r="D31715" s="57" t="s">
        <v>70614</v>
      </c>
    </row>
    <row r="31716" spans="1:4">
      <c r="A31716" s="57" t="s">
        <v>70537</v>
      </c>
      <c r="B31716" s="57"/>
      <c r="C31716" s="57" t="s">
        <v>70615</v>
      </c>
      <c r="D31716" s="57" t="s">
        <v>70616</v>
      </c>
    </row>
    <row r="31717" spans="1:4">
      <c r="A31717" s="57" t="s">
        <v>70537</v>
      </c>
      <c r="B31717" s="57"/>
      <c r="C31717" s="57" t="s">
        <v>70617</v>
      </c>
      <c r="D31717" s="57" t="s">
        <v>70618</v>
      </c>
    </row>
    <row r="31718" spans="1:4">
      <c r="A31718" s="57" t="s">
        <v>70537</v>
      </c>
      <c r="B31718" s="57"/>
      <c r="C31718" s="57" t="s">
        <v>70619</v>
      </c>
      <c r="D31718" s="57" t="s">
        <v>70620</v>
      </c>
    </row>
    <row r="31719" spans="1:4">
      <c r="A31719" s="57" t="s">
        <v>70537</v>
      </c>
      <c r="B31719" s="57"/>
      <c r="C31719" s="57" t="s">
        <v>70621</v>
      </c>
      <c r="D31719" s="57" t="s">
        <v>70622</v>
      </c>
    </row>
    <row r="31720" spans="1:4">
      <c r="A31720" s="57" t="s">
        <v>70537</v>
      </c>
      <c r="B31720" s="57"/>
      <c r="C31720" s="57" t="s">
        <v>70623</v>
      </c>
      <c r="D31720" s="57" t="s">
        <v>70624</v>
      </c>
    </row>
    <row r="31721" spans="1:4">
      <c r="A31721" s="57" t="s">
        <v>70537</v>
      </c>
      <c r="B31721" s="57"/>
      <c r="C31721" s="57" t="s">
        <v>70625</v>
      </c>
      <c r="D31721" s="57" t="s">
        <v>70626</v>
      </c>
    </row>
    <row r="31722" spans="1:4">
      <c r="A31722" s="57" t="s">
        <v>70537</v>
      </c>
      <c r="B31722" s="57"/>
      <c r="C31722" s="57" t="s">
        <v>70627</v>
      </c>
      <c r="D31722" s="57" t="s">
        <v>70628</v>
      </c>
    </row>
    <row r="31723" spans="1:4">
      <c r="A31723" s="57" t="s">
        <v>70537</v>
      </c>
      <c r="B31723" s="57"/>
      <c r="C31723" s="57" t="s">
        <v>70629</v>
      </c>
      <c r="D31723" s="57" t="s">
        <v>70630</v>
      </c>
    </row>
    <row r="31724" spans="1:4">
      <c r="A31724" s="57" t="s">
        <v>70537</v>
      </c>
      <c r="B31724" s="57"/>
      <c r="C31724" s="57" t="s">
        <v>70631</v>
      </c>
      <c r="D31724" s="57" t="s">
        <v>70632</v>
      </c>
    </row>
    <row r="31725" spans="1:4">
      <c r="A31725" s="57" t="s">
        <v>70537</v>
      </c>
      <c r="B31725" s="57"/>
      <c r="C31725" s="57" t="s">
        <v>70633</v>
      </c>
      <c r="D31725" s="57" t="s">
        <v>70634</v>
      </c>
    </row>
    <row r="31726" spans="1:4">
      <c r="A31726" s="57" t="s">
        <v>70537</v>
      </c>
      <c r="B31726" s="57"/>
      <c r="C31726" s="57" t="s">
        <v>70635</v>
      </c>
      <c r="D31726" s="57" t="s">
        <v>70636</v>
      </c>
    </row>
    <row r="31727" spans="1:4">
      <c r="A31727" s="57" t="s">
        <v>70537</v>
      </c>
      <c r="B31727" s="57"/>
      <c r="C31727" s="57" t="s">
        <v>70637</v>
      </c>
      <c r="D31727" s="57" t="s">
        <v>70638</v>
      </c>
    </row>
    <row r="31728" spans="1:4">
      <c r="A31728" s="57" t="s">
        <v>70537</v>
      </c>
      <c r="B31728" s="57"/>
      <c r="C31728" s="57" t="s">
        <v>70639</v>
      </c>
      <c r="D31728" s="57" t="s">
        <v>70640</v>
      </c>
    </row>
    <row r="31729" spans="1:4">
      <c r="A31729" s="57" t="s">
        <v>70537</v>
      </c>
      <c r="B31729" s="57"/>
      <c r="C31729" s="57" t="s">
        <v>70641</v>
      </c>
      <c r="D31729" s="57" t="s">
        <v>70642</v>
      </c>
    </row>
    <row r="31730" spans="1:4">
      <c r="A31730" s="57" t="s">
        <v>70537</v>
      </c>
      <c r="B31730" s="57"/>
      <c r="C31730" s="57" t="s">
        <v>70643</v>
      </c>
      <c r="D31730" s="57" t="s">
        <v>70644</v>
      </c>
    </row>
    <row r="31731" spans="1:4">
      <c r="A31731" s="57" t="s">
        <v>70537</v>
      </c>
      <c r="B31731" s="57"/>
      <c r="C31731" s="57" t="s">
        <v>70645</v>
      </c>
      <c r="D31731" s="57" t="s">
        <v>70646</v>
      </c>
    </row>
    <row r="31732" spans="1:4">
      <c r="A31732" s="57" t="s">
        <v>70537</v>
      </c>
      <c r="B31732" s="57"/>
      <c r="C31732" s="57" t="s">
        <v>70647</v>
      </c>
      <c r="D31732" s="57" t="s">
        <v>70648</v>
      </c>
    </row>
    <row r="31733" spans="1:4">
      <c r="A31733" s="57" t="s">
        <v>70537</v>
      </c>
      <c r="B31733" s="57"/>
      <c r="C31733" s="57" t="s">
        <v>70649</v>
      </c>
      <c r="D31733" s="57" t="s">
        <v>70650</v>
      </c>
    </row>
    <row r="31734" spans="1:4">
      <c r="A31734" s="57" t="s">
        <v>70537</v>
      </c>
      <c r="B31734" s="57"/>
      <c r="C31734" s="57" t="s">
        <v>70651</v>
      </c>
      <c r="D31734" s="57" t="s">
        <v>34084</v>
      </c>
    </row>
    <row r="31735" spans="1:4">
      <c r="A31735" s="57" t="s">
        <v>70537</v>
      </c>
      <c r="B31735" s="57"/>
      <c r="C31735" s="57" t="s">
        <v>70652</v>
      </c>
      <c r="D31735" s="57" t="s">
        <v>70653</v>
      </c>
    </row>
    <row r="31736" spans="1:4">
      <c r="A31736" s="57" t="s">
        <v>70537</v>
      </c>
      <c r="B31736" s="57"/>
      <c r="C31736" s="57" t="s">
        <v>70654</v>
      </c>
      <c r="D31736" s="57" t="s">
        <v>70655</v>
      </c>
    </row>
    <row r="31737" spans="1:4">
      <c r="A31737" s="57" t="s">
        <v>70537</v>
      </c>
      <c r="B31737" s="57"/>
      <c r="C31737" s="57" t="s">
        <v>70656</v>
      </c>
      <c r="D31737" s="57" t="s">
        <v>70657</v>
      </c>
    </row>
    <row r="31738" spans="1:4">
      <c r="A31738" s="57" t="s">
        <v>70537</v>
      </c>
      <c r="B31738" s="57"/>
      <c r="C31738" s="57" t="s">
        <v>70658</v>
      </c>
      <c r="D31738" s="57" t="s">
        <v>70659</v>
      </c>
    </row>
    <row r="31739" spans="1:4">
      <c r="A31739" s="57" t="s">
        <v>70537</v>
      </c>
      <c r="B31739" s="57"/>
      <c r="C31739" s="57" t="s">
        <v>70660</v>
      </c>
      <c r="D31739" s="57" t="s">
        <v>70661</v>
      </c>
    </row>
    <row r="31740" spans="1:4">
      <c r="A31740" s="57" t="s">
        <v>70537</v>
      </c>
      <c r="B31740" s="57"/>
      <c r="C31740" s="57" t="s">
        <v>70662</v>
      </c>
      <c r="D31740" s="57" t="s">
        <v>70663</v>
      </c>
    </row>
    <row r="31741" spans="1:4">
      <c r="A31741" s="57" t="s">
        <v>70537</v>
      </c>
      <c r="B31741" s="57"/>
      <c r="C31741" s="57" t="s">
        <v>70664</v>
      </c>
      <c r="D31741" s="57" t="s">
        <v>70665</v>
      </c>
    </row>
    <row r="31742" spans="1:4">
      <c r="A31742" s="57" t="s">
        <v>70537</v>
      </c>
      <c r="B31742" s="57"/>
      <c r="C31742" s="57" t="s">
        <v>70666</v>
      </c>
      <c r="D31742" s="57" t="s">
        <v>70667</v>
      </c>
    </row>
    <row r="31743" spans="1:4">
      <c r="A31743" s="57" t="s">
        <v>70537</v>
      </c>
      <c r="B31743" s="57"/>
      <c r="C31743" s="57" t="s">
        <v>70668</v>
      </c>
      <c r="D31743" s="57" t="s">
        <v>70669</v>
      </c>
    </row>
    <row r="31744" spans="1:4">
      <c r="A31744" s="57" t="s">
        <v>70537</v>
      </c>
      <c r="B31744" s="57"/>
      <c r="C31744" s="57" t="s">
        <v>70670</v>
      </c>
      <c r="D31744" s="57" t="s">
        <v>70671</v>
      </c>
    </row>
    <row r="31745" spans="1:4">
      <c r="A31745" s="57" t="s">
        <v>70537</v>
      </c>
      <c r="B31745" s="57"/>
      <c r="C31745" s="57" t="s">
        <v>70672</v>
      </c>
      <c r="D31745" s="57" t="s">
        <v>70673</v>
      </c>
    </row>
    <row r="31746" spans="1:4">
      <c r="A31746" s="57" t="s">
        <v>70537</v>
      </c>
      <c r="B31746" s="57"/>
      <c r="C31746" s="57" t="s">
        <v>70674</v>
      </c>
      <c r="D31746" s="57" t="s">
        <v>70675</v>
      </c>
    </row>
    <row r="31747" spans="1:4">
      <c r="A31747" s="57" t="s">
        <v>70537</v>
      </c>
      <c r="B31747" s="57"/>
      <c r="C31747" s="57" t="s">
        <v>70676</v>
      </c>
      <c r="D31747" s="57" t="s">
        <v>70677</v>
      </c>
    </row>
    <row r="31748" spans="1:4">
      <c r="A31748" s="57" t="s">
        <v>70537</v>
      </c>
      <c r="B31748" s="57"/>
      <c r="C31748" s="57" t="s">
        <v>70678</v>
      </c>
      <c r="D31748" s="57" t="s">
        <v>70679</v>
      </c>
    </row>
    <row r="31749" spans="1:4">
      <c r="A31749" s="57" t="s">
        <v>70537</v>
      </c>
      <c r="B31749" s="57"/>
      <c r="C31749" s="57" t="s">
        <v>70680</v>
      </c>
      <c r="D31749" s="57" t="s">
        <v>70681</v>
      </c>
    </row>
    <row r="31750" spans="1:4">
      <c r="A31750" s="57" t="s">
        <v>70537</v>
      </c>
      <c r="B31750" s="57"/>
      <c r="C31750" s="57" t="s">
        <v>70682</v>
      </c>
      <c r="D31750" s="57" t="s">
        <v>70683</v>
      </c>
    </row>
    <row r="31751" spans="1:4">
      <c r="A31751" s="57" t="s">
        <v>70537</v>
      </c>
      <c r="B31751" s="57"/>
      <c r="C31751" s="57" t="s">
        <v>70684</v>
      </c>
      <c r="D31751" s="57" t="s">
        <v>70685</v>
      </c>
    </row>
    <row r="31752" spans="1:4">
      <c r="A31752" s="57" t="s">
        <v>70537</v>
      </c>
      <c r="B31752" s="57"/>
      <c r="C31752" s="57" t="s">
        <v>70686</v>
      </c>
      <c r="D31752" s="57" t="s">
        <v>70687</v>
      </c>
    </row>
    <row r="31753" spans="1:4">
      <c r="A31753" s="57" t="s">
        <v>70537</v>
      </c>
      <c r="B31753" s="57"/>
      <c r="C31753" s="57" t="s">
        <v>70688</v>
      </c>
      <c r="D31753" s="57" t="s">
        <v>70689</v>
      </c>
    </row>
    <row r="31754" spans="1:4">
      <c r="A31754" s="57" t="s">
        <v>70537</v>
      </c>
      <c r="B31754" s="57"/>
      <c r="C31754" s="57" t="s">
        <v>70690</v>
      </c>
      <c r="D31754" s="57" t="s">
        <v>70691</v>
      </c>
    </row>
    <row r="31755" spans="1:4">
      <c r="A31755" s="57" t="s">
        <v>70537</v>
      </c>
      <c r="B31755" s="57"/>
      <c r="C31755" s="57" t="s">
        <v>70692</v>
      </c>
      <c r="D31755" s="57" t="s">
        <v>70693</v>
      </c>
    </row>
    <row r="31756" spans="1:4">
      <c r="A31756" s="57" t="s">
        <v>70537</v>
      </c>
      <c r="B31756" s="57"/>
      <c r="C31756" s="57" t="s">
        <v>70694</v>
      </c>
      <c r="D31756" s="57" t="s">
        <v>70695</v>
      </c>
    </row>
    <row r="31757" spans="1:4">
      <c r="A31757" s="57" t="s">
        <v>70537</v>
      </c>
      <c r="B31757" s="57"/>
      <c r="C31757" s="57" t="s">
        <v>70696</v>
      </c>
      <c r="D31757" s="57" t="s">
        <v>70697</v>
      </c>
    </row>
    <row r="31758" spans="1:4">
      <c r="A31758" s="57" t="s">
        <v>70537</v>
      </c>
      <c r="B31758" s="57"/>
      <c r="C31758" s="57" t="s">
        <v>70698</v>
      </c>
      <c r="D31758" s="57" t="s">
        <v>70699</v>
      </c>
    </row>
    <row r="31759" spans="1:4">
      <c r="A31759" s="57" t="s">
        <v>70537</v>
      </c>
      <c r="B31759" s="57"/>
      <c r="C31759" s="57" t="s">
        <v>70700</v>
      </c>
      <c r="D31759" s="57" t="s">
        <v>70701</v>
      </c>
    </row>
    <row r="31760" spans="1:4">
      <c r="A31760" s="57" t="s">
        <v>70537</v>
      </c>
      <c r="B31760" s="57"/>
      <c r="C31760" s="57" t="s">
        <v>70702</v>
      </c>
      <c r="D31760" s="57" t="s">
        <v>70703</v>
      </c>
    </row>
    <row r="31761" spans="1:4">
      <c r="A31761" s="57" t="s">
        <v>70537</v>
      </c>
      <c r="B31761" s="57"/>
      <c r="C31761" s="57" t="s">
        <v>70704</v>
      </c>
      <c r="D31761" s="57" t="s">
        <v>70705</v>
      </c>
    </row>
    <row r="31762" spans="1:4">
      <c r="A31762" s="57" t="s">
        <v>70537</v>
      </c>
      <c r="B31762" s="57"/>
      <c r="C31762" s="57" t="s">
        <v>70706</v>
      </c>
      <c r="D31762" s="57" t="s">
        <v>70707</v>
      </c>
    </row>
    <row r="31763" spans="1:4">
      <c r="A31763" s="57" t="s">
        <v>70537</v>
      </c>
      <c r="B31763" s="57"/>
      <c r="C31763" s="57" t="s">
        <v>70708</v>
      </c>
      <c r="D31763" s="57" t="s">
        <v>70709</v>
      </c>
    </row>
    <row r="31764" spans="1:4">
      <c r="A31764" s="57" t="s">
        <v>70537</v>
      </c>
      <c r="B31764" s="57"/>
      <c r="C31764" s="57" t="s">
        <v>70710</v>
      </c>
      <c r="D31764" s="57" t="s">
        <v>70711</v>
      </c>
    </row>
    <row r="31765" spans="1:4">
      <c r="A31765" s="57" t="s">
        <v>70537</v>
      </c>
      <c r="B31765" s="57"/>
      <c r="C31765" s="57" t="s">
        <v>70712</v>
      </c>
      <c r="D31765" s="57" t="s">
        <v>70713</v>
      </c>
    </row>
    <row r="31766" spans="1:4">
      <c r="A31766" s="57" t="s">
        <v>70537</v>
      </c>
      <c r="B31766" s="57"/>
      <c r="C31766" s="57" t="s">
        <v>70714</v>
      </c>
      <c r="D31766" s="57" t="s">
        <v>70715</v>
      </c>
    </row>
    <row r="31767" spans="1:4">
      <c r="A31767" s="57" t="s">
        <v>70537</v>
      </c>
      <c r="B31767" s="57"/>
      <c r="C31767" s="57" t="s">
        <v>70716</v>
      </c>
      <c r="D31767" s="57" t="s">
        <v>70717</v>
      </c>
    </row>
    <row r="31768" spans="1:4">
      <c r="A31768" s="57" t="s">
        <v>70537</v>
      </c>
      <c r="B31768" s="57"/>
      <c r="C31768" s="57" t="s">
        <v>70718</v>
      </c>
      <c r="D31768" s="57" t="s">
        <v>70719</v>
      </c>
    </row>
    <row r="31769" spans="1:4">
      <c r="A31769" s="57" t="s">
        <v>70537</v>
      </c>
      <c r="B31769" s="57"/>
      <c r="C31769" s="57" t="s">
        <v>70720</v>
      </c>
      <c r="D31769" s="57" t="s">
        <v>70721</v>
      </c>
    </row>
    <row r="31770" spans="1:4">
      <c r="A31770" s="57" t="s">
        <v>70537</v>
      </c>
      <c r="B31770" s="57"/>
      <c r="C31770" s="57" t="s">
        <v>70722</v>
      </c>
      <c r="D31770" s="57" t="s">
        <v>70723</v>
      </c>
    </row>
    <row r="31771" spans="1:4">
      <c r="A31771" s="57" t="s">
        <v>70537</v>
      </c>
      <c r="B31771" s="57"/>
      <c r="C31771" s="57" t="s">
        <v>70724</v>
      </c>
      <c r="D31771" s="57" t="s">
        <v>70725</v>
      </c>
    </row>
    <row r="31772" spans="1:4">
      <c r="A31772" s="57" t="s">
        <v>70537</v>
      </c>
      <c r="B31772" s="57"/>
      <c r="C31772" s="57" t="s">
        <v>70726</v>
      </c>
      <c r="D31772" s="57" t="s">
        <v>70727</v>
      </c>
    </row>
    <row r="31773" spans="1:4">
      <c r="A31773" s="57" t="s">
        <v>70537</v>
      </c>
      <c r="B31773" s="57"/>
      <c r="C31773" s="57" t="s">
        <v>70728</v>
      </c>
      <c r="D31773" s="57" t="s">
        <v>70729</v>
      </c>
    </row>
    <row r="31774" spans="1:4">
      <c r="A31774" s="57" t="s">
        <v>70537</v>
      </c>
      <c r="B31774" s="57"/>
      <c r="C31774" s="57" t="s">
        <v>70730</v>
      </c>
      <c r="D31774" s="57" t="s">
        <v>70731</v>
      </c>
    </row>
    <row r="31775" spans="1:4">
      <c r="A31775" s="57" t="s">
        <v>70537</v>
      </c>
      <c r="B31775" s="57"/>
      <c r="C31775" s="57" t="s">
        <v>70732</v>
      </c>
      <c r="D31775" s="57" t="s">
        <v>70733</v>
      </c>
    </row>
    <row r="31776" spans="1:4">
      <c r="A31776" s="57" t="s">
        <v>70537</v>
      </c>
      <c r="B31776" s="57"/>
      <c r="C31776" s="57" t="s">
        <v>76411</v>
      </c>
      <c r="D31776" s="57" t="s">
        <v>70721</v>
      </c>
    </row>
    <row r="31777" spans="1:4">
      <c r="A31777" s="57" t="s">
        <v>70537</v>
      </c>
      <c r="B31777" s="57"/>
      <c r="C31777" s="57" t="s">
        <v>76412</v>
      </c>
      <c r="D31777" s="57" t="s">
        <v>76413</v>
      </c>
    </row>
    <row r="31778" spans="1:4">
      <c r="A31778" s="57" t="s">
        <v>70537</v>
      </c>
      <c r="B31778" s="57"/>
      <c r="C31778" s="57" t="s">
        <v>76414</v>
      </c>
      <c r="D31778" s="57" t="s">
        <v>76415</v>
      </c>
    </row>
    <row r="31779" spans="1:4">
      <c r="A31779" s="57" t="s">
        <v>70537</v>
      </c>
      <c r="B31779" s="57"/>
      <c r="C31779" s="57" t="s">
        <v>76416</v>
      </c>
      <c r="D31779" s="57" t="s">
        <v>76417</v>
      </c>
    </row>
    <row r="31780" spans="1:4">
      <c r="A31780" s="57" t="s">
        <v>70537</v>
      </c>
      <c r="B31780" s="57"/>
      <c r="C31780" s="57" t="s">
        <v>76418</v>
      </c>
      <c r="D31780" s="57" t="s">
        <v>76419</v>
      </c>
    </row>
    <row r="31781" spans="1:4">
      <c r="A31781" s="57" t="s">
        <v>70537</v>
      </c>
      <c r="B31781" s="57"/>
      <c r="C31781" s="57" t="s">
        <v>76420</v>
      </c>
      <c r="D31781" s="57" t="s">
        <v>76421</v>
      </c>
    </row>
    <row r="31782" spans="1:4">
      <c r="A31782" s="57" t="s">
        <v>70537</v>
      </c>
      <c r="B31782" s="57"/>
      <c r="C31782" s="57" t="s">
        <v>77063</v>
      </c>
      <c r="D31782" s="57" t="s">
        <v>77064</v>
      </c>
    </row>
    <row r="31783" spans="1:4">
      <c r="A31783" s="57" t="s">
        <v>70537</v>
      </c>
      <c r="B31783" s="57"/>
      <c r="C31783" s="57" t="s">
        <v>77065</v>
      </c>
      <c r="D31783" s="57" t="s">
        <v>77066</v>
      </c>
    </row>
    <row r="31784" spans="1:4">
      <c r="A31784" s="57" t="s">
        <v>70537</v>
      </c>
      <c r="B31784" s="57"/>
      <c r="C31784" s="57" t="s">
        <v>77811</v>
      </c>
      <c r="D31784" s="57" t="s">
        <v>77812</v>
      </c>
    </row>
    <row r="31785" spans="1:4">
      <c r="A31785" s="57" t="s">
        <v>70537</v>
      </c>
      <c r="B31785" s="57"/>
      <c r="C31785" s="57" t="s">
        <v>77813</v>
      </c>
      <c r="D31785" s="57" t="s">
        <v>77814</v>
      </c>
    </row>
    <row r="31786" spans="1:4">
      <c r="A31786" s="57" t="s">
        <v>70734</v>
      </c>
      <c r="B31786" s="57" t="s">
        <v>12940</v>
      </c>
      <c r="C31786" s="57" t="s">
        <v>70735</v>
      </c>
      <c r="D31786" s="57" t="s">
        <v>70736</v>
      </c>
    </row>
    <row r="31787" spans="1:4">
      <c r="A31787" s="57" t="s">
        <v>70734</v>
      </c>
      <c r="B31787" s="57"/>
      <c r="C31787" s="57" t="s">
        <v>70737</v>
      </c>
      <c r="D31787" s="57" t="s">
        <v>70738</v>
      </c>
    </row>
    <row r="31788" spans="1:4">
      <c r="A31788" s="57" t="s">
        <v>70734</v>
      </c>
      <c r="B31788" s="57"/>
      <c r="C31788" s="57" t="s">
        <v>70739</v>
      </c>
      <c r="D31788" s="57" t="s">
        <v>70740</v>
      </c>
    </row>
    <row r="31789" spans="1:4">
      <c r="A31789" s="57" t="s">
        <v>70734</v>
      </c>
      <c r="B31789" s="57"/>
      <c r="C31789" s="57" t="s">
        <v>70741</v>
      </c>
      <c r="D31789" s="57" t="s">
        <v>70742</v>
      </c>
    </row>
    <row r="31790" spans="1:4">
      <c r="A31790" s="57" t="s">
        <v>70734</v>
      </c>
      <c r="B31790" s="57"/>
      <c r="C31790" s="57" t="s">
        <v>70743</v>
      </c>
      <c r="D31790" s="57" t="s">
        <v>70744</v>
      </c>
    </row>
    <row r="31791" spans="1:4">
      <c r="A31791" s="57" t="s">
        <v>70734</v>
      </c>
      <c r="B31791" s="57"/>
      <c r="C31791" s="57" t="s">
        <v>70745</v>
      </c>
      <c r="D31791" s="57" t="s">
        <v>70746</v>
      </c>
    </row>
    <row r="31792" spans="1:4">
      <c r="A31792" s="57" t="s">
        <v>70734</v>
      </c>
      <c r="B31792" s="57"/>
      <c r="C31792" s="57" t="s">
        <v>70747</v>
      </c>
      <c r="D31792" s="57" t="s">
        <v>70748</v>
      </c>
    </row>
    <row r="31793" spans="1:4">
      <c r="A31793" s="57" t="s">
        <v>70734</v>
      </c>
      <c r="B31793" s="57"/>
      <c r="C31793" s="57" t="s">
        <v>70749</v>
      </c>
      <c r="D31793" s="57" t="s">
        <v>70750</v>
      </c>
    </row>
    <row r="31794" spans="1:4">
      <c r="A31794" s="57" t="s">
        <v>70734</v>
      </c>
      <c r="B31794" s="57"/>
      <c r="C31794" s="57" t="s">
        <v>70751</v>
      </c>
      <c r="D31794" s="57" t="s">
        <v>70752</v>
      </c>
    </row>
    <row r="31795" spans="1:4">
      <c r="A31795" s="57" t="s">
        <v>70734</v>
      </c>
      <c r="B31795" s="57"/>
      <c r="C31795" s="57" t="s">
        <v>70753</v>
      </c>
      <c r="D31795" s="57" t="s">
        <v>70752</v>
      </c>
    </row>
    <row r="31796" spans="1:4">
      <c r="A31796" s="57" t="s">
        <v>70734</v>
      </c>
      <c r="B31796" s="57"/>
      <c r="C31796" s="57" t="s">
        <v>70754</v>
      </c>
      <c r="D31796" s="57" t="s">
        <v>2836</v>
      </c>
    </row>
    <row r="31797" spans="1:4">
      <c r="A31797" s="57" t="s">
        <v>70734</v>
      </c>
      <c r="B31797" s="57"/>
      <c r="C31797" s="57" t="s">
        <v>70755</v>
      </c>
      <c r="D31797" s="57" t="s">
        <v>70756</v>
      </c>
    </row>
    <row r="31798" spans="1:4">
      <c r="A31798" s="57" t="s">
        <v>70734</v>
      </c>
      <c r="B31798" s="57"/>
      <c r="C31798" s="57" t="s">
        <v>70757</v>
      </c>
      <c r="D31798" s="57" t="s">
        <v>70758</v>
      </c>
    </row>
    <row r="31799" spans="1:4">
      <c r="A31799" s="57" t="s">
        <v>70734</v>
      </c>
      <c r="B31799" s="57"/>
      <c r="C31799" s="57" t="s">
        <v>70759</v>
      </c>
      <c r="D31799" s="57" t="s">
        <v>70760</v>
      </c>
    </row>
    <row r="31800" spans="1:4">
      <c r="A31800" s="57" t="s">
        <v>70734</v>
      </c>
      <c r="B31800" s="57"/>
      <c r="C31800" s="57" t="s">
        <v>70761</v>
      </c>
      <c r="D31800" s="57" t="s">
        <v>70762</v>
      </c>
    </row>
    <row r="31801" spans="1:4">
      <c r="A31801" s="57" t="s">
        <v>70734</v>
      </c>
      <c r="B31801" s="57"/>
      <c r="C31801" s="57" t="s">
        <v>70763</v>
      </c>
      <c r="D31801" s="57" t="s">
        <v>29107</v>
      </c>
    </row>
    <row r="31802" spans="1:4">
      <c r="A31802" s="57" t="s">
        <v>70734</v>
      </c>
      <c r="B31802" s="57"/>
      <c r="C31802" s="57" t="s">
        <v>70764</v>
      </c>
      <c r="D31802" s="57" t="s">
        <v>70765</v>
      </c>
    </row>
    <row r="31803" spans="1:4">
      <c r="A31803" s="57" t="s">
        <v>70734</v>
      </c>
      <c r="B31803" s="57"/>
      <c r="C31803" s="57" t="s">
        <v>70766</v>
      </c>
      <c r="D31803" s="57" t="s">
        <v>70767</v>
      </c>
    </row>
    <row r="31804" spans="1:4">
      <c r="A31804" s="57" t="s">
        <v>70734</v>
      </c>
      <c r="B31804" s="57"/>
      <c r="C31804" s="57" t="s">
        <v>70768</v>
      </c>
      <c r="D31804" s="57" t="s">
        <v>70769</v>
      </c>
    </row>
    <row r="31805" spans="1:4">
      <c r="A31805" s="57" t="s">
        <v>70734</v>
      </c>
      <c r="B31805" s="57"/>
      <c r="C31805" s="57" t="s">
        <v>70770</v>
      </c>
      <c r="D31805" s="57" t="s">
        <v>70771</v>
      </c>
    </row>
    <row r="31806" spans="1:4">
      <c r="A31806" s="57" t="s">
        <v>70734</v>
      </c>
      <c r="B31806" s="57"/>
      <c r="C31806" s="57" t="s">
        <v>70772</v>
      </c>
      <c r="D31806" s="57" t="s">
        <v>29107</v>
      </c>
    </row>
    <row r="31807" spans="1:4">
      <c r="A31807" s="57" t="s">
        <v>70734</v>
      </c>
      <c r="B31807" s="57"/>
      <c r="C31807" s="57" t="s">
        <v>70773</v>
      </c>
      <c r="D31807" s="57" t="s">
        <v>70774</v>
      </c>
    </row>
    <row r="31808" spans="1:4">
      <c r="A31808" s="57" t="s">
        <v>70734</v>
      </c>
      <c r="B31808" s="57"/>
      <c r="C31808" s="57" t="s">
        <v>70775</v>
      </c>
      <c r="D31808" s="57" t="s">
        <v>70776</v>
      </c>
    </row>
    <row r="31809" spans="1:4">
      <c r="A31809" s="57" t="s">
        <v>70734</v>
      </c>
      <c r="B31809" s="57"/>
      <c r="C31809" s="57" t="s">
        <v>70777</v>
      </c>
      <c r="D31809" s="57" t="s">
        <v>70778</v>
      </c>
    </row>
    <row r="31810" spans="1:4">
      <c r="A31810" s="57" t="s">
        <v>70734</v>
      </c>
      <c r="B31810" s="57"/>
      <c r="C31810" s="57" t="s">
        <v>70779</v>
      </c>
      <c r="D31810" s="57" t="s">
        <v>70780</v>
      </c>
    </row>
    <row r="31811" spans="1:4">
      <c r="A31811" s="57" t="s">
        <v>70734</v>
      </c>
      <c r="B31811" s="57"/>
      <c r="C31811" s="57" t="s">
        <v>70781</v>
      </c>
      <c r="D31811" s="57" t="s">
        <v>70782</v>
      </c>
    </row>
    <row r="31812" spans="1:4">
      <c r="A31812" s="57" t="s">
        <v>70734</v>
      </c>
      <c r="B31812" s="57"/>
      <c r="C31812" s="57" t="s">
        <v>70783</v>
      </c>
      <c r="D31812" s="57" t="s">
        <v>70784</v>
      </c>
    </row>
    <row r="31813" spans="1:4">
      <c r="A31813" s="57" t="s">
        <v>70734</v>
      </c>
      <c r="B31813" s="57"/>
      <c r="C31813" s="57" t="s">
        <v>70785</v>
      </c>
      <c r="D31813" s="57" t="s">
        <v>70786</v>
      </c>
    </row>
    <row r="31814" spans="1:4">
      <c r="A31814" s="57" t="s">
        <v>70734</v>
      </c>
      <c r="B31814" s="57"/>
      <c r="C31814" s="57" t="s">
        <v>70787</v>
      </c>
      <c r="D31814" s="57" t="s">
        <v>70788</v>
      </c>
    </row>
    <row r="31815" spans="1:4">
      <c r="A31815" s="57" t="s">
        <v>70734</v>
      </c>
      <c r="B31815" s="57"/>
      <c r="C31815" s="57" t="s">
        <v>70789</v>
      </c>
      <c r="D31815" s="57" t="s">
        <v>70790</v>
      </c>
    </row>
    <row r="31816" spans="1:4">
      <c r="A31816" s="57" t="s">
        <v>70734</v>
      </c>
      <c r="B31816" s="57"/>
      <c r="C31816" s="57" t="s">
        <v>70791</v>
      </c>
      <c r="D31816" s="57" t="s">
        <v>70792</v>
      </c>
    </row>
    <row r="31817" spans="1:4">
      <c r="A31817" s="57" t="s">
        <v>70734</v>
      </c>
      <c r="B31817" s="57"/>
      <c r="C31817" s="57" t="s">
        <v>70793</v>
      </c>
      <c r="D31817" s="57" t="s">
        <v>70794</v>
      </c>
    </row>
    <row r="31818" spans="1:4">
      <c r="A31818" s="57" t="s">
        <v>70734</v>
      </c>
      <c r="B31818" s="57"/>
      <c r="C31818" s="57" t="s">
        <v>70795</v>
      </c>
      <c r="D31818" s="57" t="s">
        <v>70796</v>
      </c>
    </row>
    <row r="31819" spans="1:4">
      <c r="A31819" s="57" t="s">
        <v>70734</v>
      </c>
      <c r="B31819" s="57"/>
      <c r="C31819" s="57" t="s">
        <v>70797</v>
      </c>
      <c r="D31819" s="57" t="s">
        <v>70798</v>
      </c>
    </row>
    <row r="31820" spans="1:4">
      <c r="A31820" s="57" t="s">
        <v>70734</v>
      </c>
      <c r="B31820" s="57"/>
      <c r="C31820" s="57" t="s">
        <v>70799</v>
      </c>
      <c r="D31820" s="57" t="s">
        <v>70800</v>
      </c>
    </row>
    <row r="31821" spans="1:4">
      <c r="A31821" s="57" t="s">
        <v>70734</v>
      </c>
      <c r="B31821" s="57"/>
      <c r="C31821" s="57" t="s">
        <v>70801</v>
      </c>
      <c r="D31821" s="57" t="s">
        <v>70802</v>
      </c>
    </row>
    <row r="31822" spans="1:4">
      <c r="A31822" s="57" t="s">
        <v>70734</v>
      </c>
      <c r="B31822" s="57"/>
      <c r="C31822" s="57" t="s">
        <v>70803</v>
      </c>
      <c r="D31822" s="57" t="s">
        <v>70804</v>
      </c>
    </row>
    <row r="31823" spans="1:4">
      <c r="A31823" s="57" t="s">
        <v>70734</v>
      </c>
      <c r="B31823" s="57"/>
      <c r="C31823" s="57" t="s">
        <v>70805</v>
      </c>
      <c r="D31823" s="57" t="s">
        <v>70806</v>
      </c>
    </row>
    <row r="31824" spans="1:4">
      <c r="A31824" s="57" t="s">
        <v>70734</v>
      </c>
      <c r="B31824" s="57"/>
      <c r="C31824" s="57" t="s">
        <v>70807</v>
      </c>
      <c r="D31824" s="57" t="s">
        <v>70808</v>
      </c>
    </row>
    <row r="31825" spans="1:4">
      <c r="A31825" s="57" t="s">
        <v>70734</v>
      </c>
      <c r="B31825" s="57"/>
      <c r="C31825" s="57" t="s">
        <v>70809</v>
      </c>
      <c r="D31825" s="57" t="s">
        <v>70810</v>
      </c>
    </row>
    <row r="31826" spans="1:4">
      <c r="A31826" s="57" t="s">
        <v>70734</v>
      </c>
      <c r="B31826" s="57"/>
      <c r="C31826" s="57" t="s">
        <v>70811</v>
      </c>
      <c r="D31826" s="57" t="s">
        <v>70812</v>
      </c>
    </row>
    <row r="31827" spans="1:4">
      <c r="A31827" s="57" t="s">
        <v>70813</v>
      </c>
      <c r="B31827" s="57" t="s">
        <v>12940</v>
      </c>
      <c r="C31827" s="57" t="s">
        <v>70814</v>
      </c>
      <c r="D31827" s="57" t="s">
        <v>70815</v>
      </c>
    </row>
    <row r="31828" spans="1:4">
      <c r="A31828" s="57" t="s">
        <v>70813</v>
      </c>
      <c r="B31828" s="57"/>
      <c r="C31828" s="57" t="s">
        <v>70816</v>
      </c>
      <c r="D31828" s="57" t="s">
        <v>70817</v>
      </c>
    </row>
    <row r="31829" spans="1:4">
      <c r="A31829" s="57" t="s">
        <v>70813</v>
      </c>
      <c r="B31829" s="57"/>
      <c r="C31829" s="57" t="s">
        <v>70818</v>
      </c>
      <c r="D31829" s="57" t="s">
        <v>70819</v>
      </c>
    </row>
    <row r="31830" spans="1:4">
      <c r="A31830" s="57" t="s">
        <v>70813</v>
      </c>
      <c r="B31830" s="57"/>
      <c r="C31830" s="57" t="s">
        <v>70820</v>
      </c>
      <c r="D31830" s="57" t="s">
        <v>70821</v>
      </c>
    </row>
    <row r="31831" spans="1:4">
      <c r="A31831" s="57" t="s">
        <v>70813</v>
      </c>
      <c r="B31831" s="57"/>
      <c r="C31831" s="57" t="s">
        <v>70822</v>
      </c>
      <c r="D31831" s="57" t="s">
        <v>70823</v>
      </c>
    </row>
    <row r="31832" spans="1:4">
      <c r="A31832" s="57" t="s">
        <v>70824</v>
      </c>
      <c r="B31832" s="57" t="s">
        <v>12940</v>
      </c>
      <c r="C31832" s="57" t="s">
        <v>70825</v>
      </c>
      <c r="D31832" s="57" t="s">
        <v>70826</v>
      </c>
    </row>
    <row r="31833" spans="1:4">
      <c r="A31833" s="57" t="s">
        <v>70824</v>
      </c>
      <c r="B31833" s="57"/>
      <c r="C31833" s="57" t="s">
        <v>70827</v>
      </c>
      <c r="D31833" s="57" t="s">
        <v>70828</v>
      </c>
    </row>
    <row r="31834" spans="1:4">
      <c r="A31834" s="57" t="s">
        <v>70824</v>
      </c>
      <c r="B31834" s="57"/>
      <c r="C31834" s="57" t="s">
        <v>70829</v>
      </c>
      <c r="D31834" s="57" t="s">
        <v>70830</v>
      </c>
    </row>
    <row r="31835" spans="1:4">
      <c r="A31835" s="57" t="s">
        <v>70824</v>
      </c>
      <c r="B31835" s="57"/>
      <c r="C31835" s="57" t="s">
        <v>70831</v>
      </c>
      <c r="D31835" s="57" t="s">
        <v>70832</v>
      </c>
    </row>
    <row r="31836" spans="1:4">
      <c r="A31836" s="57" t="s">
        <v>70824</v>
      </c>
      <c r="B31836" s="57"/>
      <c r="C31836" s="57" t="s">
        <v>77067</v>
      </c>
      <c r="D31836" s="57" t="s">
        <v>77068</v>
      </c>
    </row>
    <row r="31837" spans="1:4">
      <c r="A31837" s="57" t="s">
        <v>70833</v>
      </c>
      <c r="B31837" s="57" t="s">
        <v>12940</v>
      </c>
      <c r="C31837" s="57" t="s">
        <v>70834</v>
      </c>
      <c r="D31837" s="57" t="s">
        <v>70835</v>
      </c>
    </row>
    <row r="31838" spans="1:4">
      <c r="A31838" s="57" t="s">
        <v>70836</v>
      </c>
      <c r="B31838" s="57" t="s">
        <v>12940</v>
      </c>
      <c r="C31838" s="57" t="s">
        <v>70837</v>
      </c>
      <c r="D31838" s="57" t="s">
        <v>70838</v>
      </c>
    </row>
    <row r="31839" spans="1:4">
      <c r="A31839" s="57" t="s">
        <v>70836</v>
      </c>
      <c r="B31839" s="57"/>
      <c r="C31839" s="57" t="s">
        <v>70839</v>
      </c>
      <c r="D31839" s="57" t="s">
        <v>70840</v>
      </c>
    </row>
    <row r="31840" spans="1:4">
      <c r="A31840" s="57" t="s">
        <v>70836</v>
      </c>
      <c r="B31840" s="57"/>
      <c r="C31840" s="57" t="s">
        <v>70841</v>
      </c>
      <c r="D31840" s="57" t="s">
        <v>70842</v>
      </c>
    </row>
    <row r="31841" spans="1:4">
      <c r="A31841" s="57" t="s">
        <v>70836</v>
      </c>
      <c r="B31841" s="57"/>
      <c r="C31841" s="57" t="s">
        <v>70843</v>
      </c>
      <c r="D31841" s="57" t="s">
        <v>70844</v>
      </c>
    </row>
    <row r="31842" spans="1:4">
      <c r="A31842" s="57" t="s">
        <v>70845</v>
      </c>
      <c r="B31842" s="57" t="s">
        <v>12940</v>
      </c>
      <c r="C31842" s="57" t="s">
        <v>70846</v>
      </c>
      <c r="D31842" s="57" t="s">
        <v>70847</v>
      </c>
    </row>
    <row r="31843" spans="1:4">
      <c r="A31843" s="57" t="s">
        <v>70848</v>
      </c>
      <c r="B31843" s="57" t="s">
        <v>12940</v>
      </c>
      <c r="C31843" s="57" t="s">
        <v>70849</v>
      </c>
      <c r="D31843" s="57" t="s">
        <v>70850</v>
      </c>
    </row>
    <row r="31844" spans="1:4">
      <c r="A31844" s="57" t="s">
        <v>70851</v>
      </c>
      <c r="B31844" s="57" t="s">
        <v>12940</v>
      </c>
      <c r="C31844" s="57" t="s">
        <v>70852</v>
      </c>
      <c r="D31844" s="57" t="s">
        <v>70853</v>
      </c>
    </row>
    <row r="31845" spans="1:4">
      <c r="A31845" s="57" t="s">
        <v>70854</v>
      </c>
      <c r="B31845" s="57" t="s">
        <v>12940</v>
      </c>
      <c r="C31845" s="57" t="s">
        <v>70855</v>
      </c>
      <c r="D31845" s="57" t="s">
        <v>70856</v>
      </c>
    </row>
    <row r="31846" spans="1:4">
      <c r="A31846" s="57" t="s">
        <v>70857</v>
      </c>
      <c r="B31846" s="57" t="s">
        <v>12940</v>
      </c>
      <c r="C31846" s="57" t="s">
        <v>70858</v>
      </c>
      <c r="D31846" s="57" t="s">
        <v>70859</v>
      </c>
    </row>
    <row r="31847" spans="1:4">
      <c r="A31847" s="57" t="s">
        <v>70860</v>
      </c>
      <c r="B31847" s="57" t="s">
        <v>12940</v>
      </c>
      <c r="C31847" s="57" t="s">
        <v>70861</v>
      </c>
      <c r="D31847" s="57" t="s">
        <v>70862</v>
      </c>
    </row>
    <row r="31848" spans="1:4">
      <c r="A31848" s="57" t="s">
        <v>70860</v>
      </c>
      <c r="B31848" s="57"/>
      <c r="C31848" s="57" t="s">
        <v>70863</v>
      </c>
      <c r="D31848" s="57" t="s">
        <v>70864</v>
      </c>
    </row>
    <row r="31849" spans="1:4">
      <c r="A31849" s="57" t="s">
        <v>70865</v>
      </c>
      <c r="B31849" s="57" t="s">
        <v>12940</v>
      </c>
      <c r="C31849" s="57" t="s">
        <v>70866</v>
      </c>
      <c r="D31849" s="57" t="s">
        <v>70867</v>
      </c>
    </row>
    <row r="31850" spans="1:4">
      <c r="A31850" s="57" t="s">
        <v>70865</v>
      </c>
      <c r="B31850" s="57"/>
      <c r="C31850" s="57" t="s">
        <v>70868</v>
      </c>
      <c r="D31850" s="57" t="s">
        <v>70869</v>
      </c>
    </row>
    <row r="31851" spans="1:4">
      <c r="A31851" s="57" t="s">
        <v>70865</v>
      </c>
      <c r="B31851" s="57"/>
      <c r="C31851" s="57" t="s">
        <v>70870</v>
      </c>
      <c r="D31851" s="57" t="s">
        <v>70871</v>
      </c>
    </row>
    <row r="31852" spans="1:4">
      <c r="A31852" s="57" t="s">
        <v>70865</v>
      </c>
      <c r="B31852" s="57"/>
      <c r="C31852" s="57" t="s">
        <v>70872</v>
      </c>
      <c r="D31852" s="57" t="s">
        <v>70873</v>
      </c>
    </row>
    <row r="31853" spans="1:4">
      <c r="A31853" s="57" t="s">
        <v>70865</v>
      </c>
      <c r="B31853" s="57"/>
      <c r="C31853" s="57" t="s">
        <v>70874</v>
      </c>
      <c r="D31853" s="57" t="s">
        <v>70875</v>
      </c>
    </row>
    <row r="31854" spans="1:4">
      <c r="A31854" s="57" t="s">
        <v>70865</v>
      </c>
      <c r="B31854" s="57"/>
      <c r="C31854" s="57" t="s">
        <v>70876</v>
      </c>
      <c r="D31854" s="57" t="s">
        <v>70877</v>
      </c>
    </row>
    <row r="31855" spans="1:4">
      <c r="A31855" s="57" t="s">
        <v>70865</v>
      </c>
      <c r="B31855" s="57"/>
      <c r="C31855" s="57" t="s">
        <v>76422</v>
      </c>
      <c r="D31855" s="57" t="s">
        <v>76423</v>
      </c>
    </row>
    <row r="31856" spans="1:4">
      <c r="A31856" s="57" t="s">
        <v>70878</v>
      </c>
      <c r="B31856" s="57" t="s">
        <v>12940</v>
      </c>
      <c r="C31856" s="57" t="s">
        <v>70879</v>
      </c>
      <c r="D31856" s="57" t="s">
        <v>70880</v>
      </c>
    </row>
    <row r="31857" spans="1:4">
      <c r="A31857" s="57" t="s">
        <v>70878</v>
      </c>
      <c r="B31857" s="57"/>
      <c r="C31857" s="57" t="s">
        <v>70881</v>
      </c>
      <c r="D31857" s="57" t="s">
        <v>70882</v>
      </c>
    </row>
    <row r="31858" spans="1:4">
      <c r="A31858" s="57" t="s">
        <v>70878</v>
      </c>
      <c r="B31858" s="57"/>
      <c r="C31858" s="57" t="s">
        <v>70883</v>
      </c>
      <c r="D31858" s="57" t="s">
        <v>70884</v>
      </c>
    </row>
    <row r="31859" spans="1:4">
      <c r="A31859" s="57" t="s">
        <v>70878</v>
      </c>
      <c r="B31859" s="57"/>
      <c r="C31859" s="57" t="s">
        <v>70885</v>
      </c>
      <c r="D31859" s="57" t="s">
        <v>70886</v>
      </c>
    </row>
    <row r="31860" spans="1:4">
      <c r="A31860" s="57" t="s">
        <v>70878</v>
      </c>
      <c r="B31860" s="57"/>
      <c r="C31860" s="57" t="s">
        <v>76424</v>
      </c>
      <c r="D31860" s="57" t="s">
        <v>76425</v>
      </c>
    </row>
    <row r="31861" spans="1:4">
      <c r="A31861" s="57" t="s">
        <v>70887</v>
      </c>
      <c r="B31861" s="57" t="s">
        <v>12940</v>
      </c>
      <c r="C31861" s="57" t="s">
        <v>70888</v>
      </c>
      <c r="D31861" s="57" t="s">
        <v>70889</v>
      </c>
    </row>
    <row r="31862" spans="1:4">
      <c r="A31862" s="57" t="s">
        <v>70890</v>
      </c>
      <c r="B31862" s="57" t="s">
        <v>12940</v>
      </c>
      <c r="C31862" s="57" t="s">
        <v>70891</v>
      </c>
      <c r="D31862" s="57" t="s">
        <v>70892</v>
      </c>
    </row>
    <row r="31863" spans="1:4">
      <c r="A31863" s="57" t="s">
        <v>70890</v>
      </c>
      <c r="B31863" s="57"/>
      <c r="C31863" s="57" t="s">
        <v>70893</v>
      </c>
      <c r="D31863" s="57" t="s">
        <v>70894</v>
      </c>
    </row>
    <row r="31864" spans="1:4">
      <c r="A31864" s="57" t="s">
        <v>70895</v>
      </c>
      <c r="B31864" s="57" t="s">
        <v>12940</v>
      </c>
      <c r="C31864" s="57" t="s">
        <v>70896</v>
      </c>
      <c r="D31864" s="57" t="s">
        <v>70897</v>
      </c>
    </row>
    <row r="31865" spans="1:4">
      <c r="A31865" s="57" t="s">
        <v>70898</v>
      </c>
      <c r="B31865" s="57" t="s">
        <v>12940</v>
      </c>
      <c r="C31865" s="57" t="s">
        <v>70899</v>
      </c>
      <c r="D31865" s="57" t="s">
        <v>70900</v>
      </c>
    </row>
    <row r="31866" spans="1:4">
      <c r="A31866" s="57" t="s">
        <v>70901</v>
      </c>
      <c r="B31866" s="57" t="s">
        <v>12940</v>
      </c>
      <c r="C31866" s="57" t="s">
        <v>70902</v>
      </c>
      <c r="D31866" s="57" t="s">
        <v>70903</v>
      </c>
    </row>
    <row r="31867" spans="1:4">
      <c r="A31867" s="57" t="s">
        <v>70901</v>
      </c>
      <c r="B31867" s="57"/>
      <c r="C31867" s="57" t="s">
        <v>70904</v>
      </c>
      <c r="D31867" s="57" t="s">
        <v>70905</v>
      </c>
    </row>
    <row r="31868" spans="1:4">
      <c r="A31868" s="57" t="s">
        <v>70901</v>
      </c>
      <c r="B31868" s="57"/>
      <c r="C31868" s="57" t="s">
        <v>70906</v>
      </c>
      <c r="D31868" s="57" t="s">
        <v>70907</v>
      </c>
    </row>
    <row r="31869" spans="1:4">
      <c r="A31869" s="57" t="s">
        <v>70901</v>
      </c>
      <c r="B31869" s="57"/>
      <c r="C31869" s="57" t="s">
        <v>70908</v>
      </c>
      <c r="D31869" s="57" t="s">
        <v>70909</v>
      </c>
    </row>
    <row r="31870" spans="1:4">
      <c r="A31870" s="57" t="s">
        <v>10327</v>
      </c>
      <c r="B31870" s="57" t="s">
        <v>2360</v>
      </c>
      <c r="C31870" s="57" t="s">
        <v>10328</v>
      </c>
      <c r="D31870" s="57" t="s">
        <v>10329</v>
      </c>
    </row>
    <row r="31871" spans="1:4">
      <c r="A31871" s="57" t="s">
        <v>10327</v>
      </c>
      <c r="B31871" s="57" t="s">
        <v>2360</v>
      </c>
      <c r="C31871" s="57" t="s">
        <v>10330</v>
      </c>
      <c r="D31871" s="57" t="s">
        <v>14188</v>
      </c>
    </row>
    <row r="31872" spans="1:4">
      <c r="A31872" s="57" t="s">
        <v>10327</v>
      </c>
      <c r="B31872" s="57" t="s">
        <v>2360</v>
      </c>
      <c r="C31872" s="57" t="s">
        <v>10331</v>
      </c>
      <c r="D31872" s="57" t="s">
        <v>10154</v>
      </c>
    </row>
    <row r="31873" spans="1:4">
      <c r="A31873" s="57" t="s">
        <v>8128</v>
      </c>
      <c r="B31873" s="57" t="s">
        <v>2360</v>
      </c>
      <c r="C31873" s="57" t="s">
        <v>4243</v>
      </c>
      <c r="D31873" s="57" t="s">
        <v>4244</v>
      </c>
    </row>
    <row r="31874" spans="1:4">
      <c r="A31874" s="57" t="s">
        <v>70910</v>
      </c>
      <c r="B31874" s="57" t="s">
        <v>12940</v>
      </c>
      <c r="C31874" s="57" t="s">
        <v>70911</v>
      </c>
      <c r="D31874" s="57" t="s">
        <v>70912</v>
      </c>
    </row>
    <row r="31875" spans="1:4">
      <c r="A31875" s="57" t="s">
        <v>14189</v>
      </c>
      <c r="B31875" s="57" t="s">
        <v>10894</v>
      </c>
      <c r="C31875" s="57" t="s">
        <v>14190</v>
      </c>
      <c r="D31875" s="57" t="s">
        <v>14191</v>
      </c>
    </row>
    <row r="31876" spans="1:4">
      <c r="A31876" s="57" t="s">
        <v>70913</v>
      </c>
      <c r="B31876" s="57" t="s">
        <v>12940</v>
      </c>
      <c r="C31876" s="57" t="s">
        <v>70914</v>
      </c>
      <c r="D31876" s="57" t="s">
        <v>70915</v>
      </c>
    </row>
    <row r="31877" spans="1:4">
      <c r="A31877" s="57" t="s">
        <v>70916</v>
      </c>
      <c r="B31877" s="57" t="s">
        <v>12940</v>
      </c>
      <c r="C31877" s="57" t="s">
        <v>70917</v>
      </c>
      <c r="D31877" s="57" t="s">
        <v>76426</v>
      </c>
    </row>
    <row r="31878" spans="1:4">
      <c r="A31878" s="57" t="s">
        <v>10332</v>
      </c>
      <c r="B31878" s="57" t="s">
        <v>9603</v>
      </c>
      <c r="C31878" s="57" t="s">
        <v>10333</v>
      </c>
      <c r="D31878" s="57" t="s">
        <v>10334</v>
      </c>
    </row>
    <row r="31879" spans="1:4">
      <c r="A31879" s="57" t="s">
        <v>10332</v>
      </c>
      <c r="B31879" s="57" t="s">
        <v>9603</v>
      </c>
      <c r="C31879" s="57" t="s">
        <v>10335</v>
      </c>
      <c r="D31879" s="57" t="s">
        <v>14192</v>
      </c>
    </row>
    <row r="31880" spans="1:4">
      <c r="A31880" s="57" t="s">
        <v>14193</v>
      </c>
      <c r="B31880" s="57" t="s">
        <v>9603</v>
      </c>
      <c r="C31880" s="57" t="s">
        <v>14194</v>
      </c>
      <c r="D31880" s="57" t="s">
        <v>14195</v>
      </c>
    </row>
    <row r="31881" spans="1:4">
      <c r="A31881" s="57" t="s">
        <v>10336</v>
      </c>
      <c r="B31881" s="57" t="s">
        <v>10938</v>
      </c>
      <c r="C31881" s="57" t="s">
        <v>10337</v>
      </c>
      <c r="D31881" s="57" t="s">
        <v>10338</v>
      </c>
    </row>
    <row r="31882" spans="1:4">
      <c r="A31882" s="57" t="s">
        <v>10336</v>
      </c>
      <c r="B31882" s="57" t="s">
        <v>10938</v>
      </c>
      <c r="C31882" s="57" t="s">
        <v>10339</v>
      </c>
      <c r="D31882" s="57" t="s">
        <v>10338</v>
      </c>
    </row>
    <row r="31883" spans="1:4">
      <c r="A31883" s="57" t="s">
        <v>10336</v>
      </c>
      <c r="B31883" s="57" t="s">
        <v>10938</v>
      </c>
      <c r="C31883" s="57" t="s">
        <v>10340</v>
      </c>
      <c r="D31883" s="57" t="s">
        <v>14196</v>
      </c>
    </row>
    <row r="31884" spans="1:4">
      <c r="A31884" s="57" t="s">
        <v>10336</v>
      </c>
      <c r="B31884" s="57" t="s">
        <v>10938</v>
      </c>
      <c r="C31884" s="57" t="s">
        <v>14197</v>
      </c>
      <c r="D31884" s="57" t="s">
        <v>14198</v>
      </c>
    </row>
    <row r="31885" spans="1:4">
      <c r="A31885" s="57" t="s">
        <v>10336</v>
      </c>
      <c r="B31885" s="57" t="s">
        <v>10938</v>
      </c>
      <c r="C31885" s="57" t="s">
        <v>18245</v>
      </c>
      <c r="D31885" s="57" t="s">
        <v>18246</v>
      </c>
    </row>
    <row r="31886" spans="1:4">
      <c r="A31886" s="57" t="s">
        <v>14199</v>
      </c>
      <c r="B31886" s="57" t="s">
        <v>10938</v>
      </c>
      <c r="C31886" s="57" t="s">
        <v>14200</v>
      </c>
      <c r="D31886" s="57" t="s">
        <v>14201</v>
      </c>
    </row>
    <row r="31887" spans="1:4">
      <c r="A31887" s="57" t="s">
        <v>14199</v>
      </c>
      <c r="B31887" s="57" t="s">
        <v>10938</v>
      </c>
      <c r="C31887" s="57" t="s">
        <v>18247</v>
      </c>
      <c r="D31887" s="57" t="s">
        <v>18248</v>
      </c>
    </row>
    <row r="31888" spans="1:4">
      <c r="A31888" s="57" t="s">
        <v>70918</v>
      </c>
      <c r="B31888" s="57" t="s">
        <v>12940</v>
      </c>
      <c r="C31888" s="57" t="s">
        <v>70919</v>
      </c>
      <c r="D31888" s="57" t="s">
        <v>42596</v>
      </c>
    </row>
    <row r="31889" spans="1:4">
      <c r="A31889" s="57" t="s">
        <v>8129</v>
      </c>
      <c r="B31889" s="57" t="s">
        <v>1200</v>
      </c>
      <c r="C31889" s="57" t="s">
        <v>6985</v>
      </c>
      <c r="D31889" s="57" t="s">
        <v>6986</v>
      </c>
    </row>
    <row r="31890" spans="1:4">
      <c r="A31890" s="57" t="s">
        <v>70920</v>
      </c>
      <c r="B31890" s="57" t="s">
        <v>12940</v>
      </c>
      <c r="C31890" s="57" t="s">
        <v>70921</v>
      </c>
      <c r="D31890" s="57" t="s">
        <v>70922</v>
      </c>
    </row>
    <row r="31891" spans="1:4">
      <c r="A31891" s="57" t="s">
        <v>70923</v>
      </c>
      <c r="B31891" s="57" t="s">
        <v>12940</v>
      </c>
      <c r="C31891" s="57" t="s">
        <v>70924</v>
      </c>
      <c r="D31891" s="57" t="s">
        <v>70925</v>
      </c>
    </row>
    <row r="31892" spans="1:4">
      <c r="A31892" s="57" t="s">
        <v>70923</v>
      </c>
      <c r="B31892" s="57"/>
      <c r="C31892" s="57" t="s">
        <v>70926</v>
      </c>
      <c r="D31892" s="57" t="s">
        <v>70927</v>
      </c>
    </row>
    <row r="31893" spans="1:4">
      <c r="A31893" s="57" t="s">
        <v>70928</v>
      </c>
      <c r="B31893" s="57" t="s">
        <v>12940</v>
      </c>
      <c r="C31893" s="57" t="s">
        <v>70929</v>
      </c>
      <c r="D31893" s="57" t="s">
        <v>70930</v>
      </c>
    </row>
    <row r="31894" spans="1:4">
      <c r="A31894" s="57" t="s">
        <v>70931</v>
      </c>
      <c r="B31894" s="57" t="s">
        <v>12940</v>
      </c>
      <c r="C31894" s="57" t="s">
        <v>70932</v>
      </c>
      <c r="D31894" s="57" t="s">
        <v>70933</v>
      </c>
    </row>
    <row r="31895" spans="1:4">
      <c r="A31895" s="57" t="s">
        <v>70931</v>
      </c>
      <c r="B31895" s="57"/>
      <c r="C31895" s="57" t="s">
        <v>70934</v>
      </c>
      <c r="D31895" s="57" t="s">
        <v>70935</v>
      </c>
    </row>
    <row r="31896" spans="1:4">
      <c r="A31896" s="57" t="s">
        <v>70931</v>
      </c>
      <c r="B31896" s="57"/>
      <c r="C31896" s="57" t="s">
        <v>70936</v>
      </c>
      <c r="D31896" s="57" t="s">
        <v>70937</v>
      </c>
    </row>
    <row r="31897" spans="1:4">
      <c r="A31897" s="57" t="s">
        <v>70931</v>
      </c>
      <c r="B31897" s="57"/>
      <c r="C31897" s="57" t="s">
        <v>70938</v>
      </c>
      <c r="D31897" s="57" t="s">
        <v>70939</v>
      </c>
    </row>
    <row r="31898" spans="1:4">
      <c r="A31898" s="57" t="s">
        <v>70931</v>
      </c>
      <c r="B31898" s="57"/>
      <c r="C31898" s="57" t="s">
        <v>70940</v>
      </c>
      <c r="D31898" s="57" t="s">
        <v>70941</v>
      </c>
    </row>
    <row r="31899" spans="1:4">
      <c r="A31899" s="57" t="s">
        <v>70931</v>
      </c>
      <c r="B31899" s="57"/>
      <c r="C31899" s="57" t="s">
        <v>70942</v>
      </c>
      <c r="D31899" s="57" t="s">
        <v>70943</v>
      </c>
    </row>
    <row r="31900" spans="1:4">
      <c r="A31900" s="57" t="s">
        <v>70931</v>
      </c>
      <c r="B31900" s="57"/>
      <c r="C31900" s="57" t="s">
        <v>70944</v>
      </c>
      <c r="D31900" s="57" t="s">
        <v>70945</v>
      </c>
    </row>
    <row r="31901" spans="1:4">
      <c r="A31901" s="57" t="s">
        <v>70931</v>
      </c>
      <c r="B31901" s="57"/>
      <c r="C31901" s="57" t="s">
        <v>70946</v>
      </c>
      <c r="D31901" s="57" t="s">
        <v>70947</v>
      </c>
    </row>
    <row r="31902" spans="1:4">
      <c r="A31902" s="57" t="s">
        <v>70948</v>
      </c>
      <c r="B31902" s="57" t="s">
        <v>12940</v>
      </c>
      <c r="C31902" s="57" t="s">
        <v>70949</v>
      </c>
      <c r="D31902" s="57" t="s">
        <v>70950</v>
      </c>
    </row>
    <row r="31903" spans="1:4">
      <c r="A31903" s="57" t="s">
        <v>70951</v>
      </c>
      <c r="B31903" s="57" t="s">
        <v>12940</v>
      </c>
      <c r="C31903" s="57" t="s">
        <v>70952</v>
      </c>
      <c r="D31903" s="57" t="s">
        <v>70953</v>
      </c>
    </row>
    <row r="31904" spans="1:4">
      <c r="A31904" s="57" t="s">
        <v>70951</v>
      </c>
      <c r="B31904" s="57"/>
      <c r="C31904" s="57" t="s">
        <v>70954</v>
      </c>
      <c r="D31904" s="57" t="s">
        <v>70955</v>
      </c>
    </row>
    <row r="31905" spans="1:4">
      <c r="A31905" s="57" t="s">
        <v>14202</v>
      </c>
      <c r="B31905" s="57" t="s">
        <v>18353</v>
      </c>
      <c r="C31905" s="57" t="s">
        <v>14203</v>
      </c>
      <c r="D31905" s="57" t="s">
        <v>16030</v>
      </c>
    </row>
    <row r="31906" spans="1:4">
      <c r="A31906" s="57" t="s">
        <v>70956</v>
      </c>
      <c r="B31906" s="57" t="s">
        <v>12940</v>
      </c>
      <c r="C31906" s="57" t="s">
        <v>70957</v>
      </c>
      <c r="D31906" s="57" t="s">
        <v>70958</v>
      </c>
    </row>
    <row r="31907" spans="1:4">
      <c r="A31907" s="57" t="s">
        <v>70956</v>
      </c>
      <c r="B31907" s="57"/>
      <c r="C31907" s="57" t="s">
        <v>70959</v>
      </c>
      <c r="D31907" s="57" t="s">
        <v>70960</v>
      </c>
    </row>
    <row r="31908" spans="1:4">
      <c r="A31908" s="57" t="s">
        <v>70956</v>
      </c>
      <c r="B31908" s="57"/>
      <c r="C31908" s="57" t="s">
        <v>70961</v>
      </c>
      <c r="D31908" s="57" t="s">
        <v>70962</v>
      </c>
    </row>
    <row r="31909" spans="1:4">
      <c r="A31909" s="57" t="s">
        <v>70956</v>
      </c>
      <c r="B31909" s="57"/>
      <c r="C31909" s="57" t="s">
        <v>70963</v>
      </c>
      <c r="D31909" s="57" t="s">
        <v>70964</v>
      </c>
    </row>
    <row r="31910" spans="1:4">
      <c r="A31910" s="57" t="s">
        <v>70965</v>
      </c>
      <c r="B31910" s="57" t="s">
        <v>12940</v>
      </c>
      <c r="C31910" s="57" t="s">
        <v>70966</v>
      </c>
      <c r="D31910" s="57" t="s">
        <v>70967</v>
      </c>
    </row>
    <row r="31911" spans="1:4">
      <c r="A31911" s="57" t="s">
        <v>70965</v>
      </c>
      <c r="B31911" s="57"/>
      <c r="C31911" s="57" t="s">
        <v>70968</v>
      </c>
      <c r="D31911" s="57" t="s">
        <v>70969</v>
      </c>
    </row>
    <row r="31912" spans="1:4">
      <c r="A31912" s="57" t="s">
        <v>70965</v>
      </c>
      <c r="B31912" s="57"/>
      <c r="C31912" s="57" t="s">
        <v>70970</v>
      </c>
      <c r="D31912" s="57" t="s">
        <v>70971</v>
      </c>
    </row>
    <row r="31913" spans="1:4">
      <c r="A31913" s="57" t="s">
        <v>70965</v>
      </c>
      <c r="B31913" s="57"/>
      <c r="C31913" s="57" t="s">
        <v>70972</v>
      </c>
      <c r="D31913" s="57" t="s">
        <v>70973</v>
      </c>
    </row>
    <row r="31914" spans="1:4">
      <c r="A31914" s="57" t="s">
        <v>70965</v>
      </c>
      <c r="B31914" s="57"/>
      <c r="C31914" s="57" t="s">
        <v>70974</v>
      </c>
      <c r="D31914" s="57" t="s">
        <v>70975</v>
      </c>
    </row>
    <row r="31915" spans="1:4">
      <c r="A31915" s="57" t="s">
        <v>70965</v>
      </c>
      <c r="B31915" s="57"/>
      <c r="C31915" s="57" t="s">
        <v>70976</v>
      </c>
      <c r="D31915" s="57" t="s">
        <v>70977</v>
      </c>
    </row>
    <row r="31916" spans="1:4">
      <c r="A31916" s="57" t="s">
        <v>70978</v>
      </c>
      <c r="B31916" s="57" t="s">
        <v>12940</v>
      </c>
      <c r="C31916" s="57" t="s">
        <v>70979</v>
      </c>
      <c r="D31916" s="57" t="s">
        <v>70980</v>
      </c>
    </row>
    <row r="31917" spans="1:4">
      <c r="A31917" s="57" t="s">
        <v>70981</v>
      </c>
      <c r="B31917" s="57" t="s">
        <v>12940</v>
      </c>
      <c r="C31917" s="57" t="s">
        <v>70982</v>
      </c>
      <c r="D31917" s="57" t="s">
        <v>70983</v>
      </c>
    </row>
    <row r="31918" spans="1:4">
      <c r="A31918" s="57" t="s">
        <v>70984</v>
      </c>
      <c r="B31918" s="57" t="s">
        <v>12940</v>
      </c>
      <c r="C31918" s="57" t="s">
        <v>70985</v>
      </c>
      <c r="D31918" s="57" t="s">
        <v>70986</v>
      </c>
    </row>
    <row r="31919" spans="1:4">
      <c r="A31919" s="57" t="s">
        <v>70984</v>
      </c>
      <c r="B31919" s="57"/>
      <c r="C31919" s="57" t="s">
        <v>70987</v>
      </c>
      <c r="D31919" s="57" t="s">
        <v>70986</v>
      </c>
    </row>
    <row r="31920" spans="1:4">
      <c r="A31920" s="57" t="s">
        <v>70984</v>
      </c>
      <c r="B31920" s="57"/>
      <c r="C31920" s="57" t="s">
        <v>70988</v>
      </c>
      <c r="D31920" s="57" t="s">
        <v>70986</v>
      </c>
    </row>
    <row r="31921" spans="1:4">
      <c r="A31921" s="57" t="s">
        <v>70984</v>
      </c>
      <c r="B31921" s="57"/>
      <c r="C31921" s="57" t="s">
        <v>70989</v>
      </c>
      <c r="D31921" s="57" t="s">
        <v>70990</v>
      </c>
    </row>
    <row r="31922" spans="1:4">
      <c r="A31922" s="57" t="s">
        <v>70984</v>
      </c>
      <c r="B31922" s="57"/>
      <c r="C31922" s="57" t="s">
        <v>70991</v>
      </c>
      <c r="D31922" s="57" t="s">
        <v>70992</v>
      </c>
    </row>
    <row r="31923" spans="1:4">
      <c r="A31923" s="57" t="s">
        <v>70984</v>
      </c>
      <c r="B31923" s="57"/>
      <c r="C31923" s="57" t="s">
        <v>70993</v>
      </c>
      <c r="D31923" s="57" t="s">
        <v>70994</v>
      </c>
    </row>
    <row r="31924" spans="1:4">
      <c r="A31924" s="57" t="s">
        <v>70984</v>
      </c>
      <c r="B31924" s="57"/>
      <c r="C31924" s="57" t="s">
        <v>70995</v>
      </c>
      <c r="D31924" s="57" t="s">
        <v>70996</v>
      </c>
    </row>
    <row r="31925" spans="1:4">
      <c r="A31925" s="57" t="s">
        <v>70984</v>
      </c>
      <c r="B31925" s="57"/>
      <c r="C31925" s="57" t="s">
        <v>70997</v>
      </c>
      <c r="D31925" s="57" t="s">
        <v>70998</v>
      </c>
    </row>
    <row r="31926" spans="1:4">
      <c r="A31926" s="57" t="s">
        <v>70984</v>
      </c>
      <c r="B31926" s="57"/>
      <c r="C31926" s="57" t="s">
        <v>70999</v>
      </c>
      <c r="D31926" s="57" t="s">
        <v>71000</v>
      </c>
    </row>
    <row r="31927" spans="1:4">
      <c r="A31927" s="57" t="s">
        <v>70984</v>
      </c>
      <c r="B31927" s="57"/>
      <c r="C31927" s="57" t="s">
        <v>71001</v>
      </c>
      <c r="D31927" s="57" t="s">
        <v>71002</v>
      </c>
    </row>
    <row r="31928" spans="1:4">
      <c r="A31928" s="57" t="s">
        <v>70984</v>
      </c>
      <c r="B31928" s="57"/>
      <c r="C31928" s="57" t="s">
        <v>71003</v>
      </c>
      <c r="D31928" s="57" t="s">
        <v>71004</v>
      </c>
    </row>
    <row r="31929" spans="1:4">
      <c r="A31929" s="57" t="s">
        <v>70984</v>
      </c>
      <c r="B31929" s="57"/>
      <c r="C31929" s="57" t="s">
        <v>71005</v>
      </c>
      <c r="D31929" s="57" t="s">
        <v>71006</v>
      </c>
    </row>
    <row r="31930" spans="1:4">
      <c r="A31930" s="57" t="s">
        <v>70984</v>
      </c>
      <c r="B31930" s="57"/>
      <c r="C31930" s="57" t="s">
        <v>71007</v>
      </c>
      <c r="D31930" s="57" t="s">
        <v>71008</v>
      </c>
    </row>
    <row r="31931" spans="1:4">
      <c r="A31931" s="57" t="s">
        <v>70984</v>
      </c>
      <c r="B31931" s="57"/>
      <c r="C31931" s="57" t="s">
        <v>71009</v>
      </c>
      <c r="D31931" s="57" t="s">
        <v>71010</v>
      </c>
    </row>
    <row r="31932" spans="1:4">
      <c r="A31932" s="57" t="s">
        <v>70984</v>
      </c>
      <c r="B31932" s="57"/>
      <c r="C31932" s="57" t="s">
        <v>71011</v>
      </c>
      <c r="D31932" s="57" t="s">
        <v>71012</v>
      </c>
    </row>
    <row r="31933" spans="1:4">
      <c r="A31933" s="57" t="s">
        <v>70984</v>
      </c>
      <c r="B31933" s="57"/>
      <c r="C31933" s="57" t="s">
        <v>71013</v>
      </c>
      <c r="D31933" s="57" t="s">
        <v>71014</v>
      </c>
    </row>
    <row r="31934" spans="1:4">
      <c r="A31934" s="57" t="s">
        <v>70984</v>
      </c>
      <c r="B31934" s="57"/>
      <c r="C31934" s="57" t="s">
        <v>76427</v>
      </c>
      <c r="D31934" s="57" t="s">
        <v>76428</v>
      </c>
    </row>
    <row r="31935" spans="1:4">
      <c r="A31935" s="57" t="s">
        <v>71015</v>
      </c>
      <c r="B31935" s="57" t="s">
        <v>12940</v>
      </c>
      <c r="C31935" s="57" t="s">
        <v>71016</v>
      </c>
      <c r="D31935" s="57" t="s">
        <v>71017</v>
      </c>
    </row>
    <row r="31936" spans="1:4">
      <c r="A31936" s="57" t="s">
        <v>71015</v>
      </c>
      <c r="B31936" s="57"/>
      <c r="C31936" s="57" t="s">
        <v>71018</v>
      </c>
      <c r="D31936" s="57" t="s">
        <v>71019</v>
      </c>
    </row>
    <row r="31937" spans="1:4">
      <c r="A31937" s="57" t="s">
        <v>71015</v>
      </c>
      <c r="B31937" s="57"/>
      <c r="C31937" s="57" t="s">
        <v>71020</v>
      </c>
      <c r="D31937" s="57" t="s">
        <v>71021</v>
      </c>
    </row>
    <row r="31938" spans="1:4">
      <c r="A31938" s="57" t="s">
        <v>14204</v>
      </c>
      <c r="B31938" s="57" t="s">
        <v>9044</v>
      </c>
      <c r="C31938" s="57" t="s">
        <v>14205</v>
      </c>
      <c r="D31938" s="57" t="s">
        <v>14206</v>
      </c>
    </row>
    <row r="31939" spans="1:4">
      <c r="A31939" s="57" t="s">
        <v>71022</v>
      </c>
      <c r="B31939" s="57" t="s">
        <v>12940</v>
      </c>
      <c r="C31939" s="57" t="s">
        <v>71023</v>
      </c>
      <c r="D31939" s="57" t="s">
        <v>71024</v>
      </c>
    </row>
    <row r="31940" spans="1:4">
      <c r="A31940" s="57" t="s">
        <v>71022</v>
      </c>
      <c r="B31940" s="57"/>
      <c r="C31940" s="57" t="s">
        <v>71025</v>
      </c>
      <c r="D31940" s="57" t="s">
        <v>71026</v>
      </c>
    </row>
    <row r="31941" spans="1:4">
      <c r="A31941" s="57" t="s">
        <v>71022</v>
      </c>
      <c r="B31941" s="57"/>
      <c r="C31941" s="57" t="s">
        <v>71027</v>
      </c>
      <c r="D31941" s="57" t="s">
        <v>71028</v>
      </c>
    </row>
    <row r="31942" spans="1:4">
      <c r="A31942" s="57" t="s">
        <v>71022</v>
      </c>
      <c r="B31942" s="57"/>
      <c r="C31942" s="57" t="s">
        <v>71029</v>
      </c>
      <c r="D31942" s="57" t="s">
        <v>71030</v>
      </c>
    </row>
    <row r="31943" spans="1:4">
      <c r="A31943" s="57" t="s">
        <v>71031</v>
      </c>
      <c r="B31943" s="57" t="s">
        <v>12940</v>
      </c>
      <c r="C31943" s="57" t="s">
        <v>71032</v>
      </c>
      <c r="D31943" s="57" t="s">
        <v>71033</v>
      </c>
    </row>
    <row r="31944" spans="1:4">
      <c r="A31944" s="57" t="s">
        <v>14207</v>
      </c>
      <c r="B31944" s="57" t="s">
        <v>9044</v>
      </c>
      <c r="C31944" s="57" t="s">
        <v>14208</v>
      </c>
      <c r="D31944" s="57" t="s">
        <v>14209</v>
      </c>
    </row>
    <row r="31945" spans="1:4">
      <c r="A31945" s="57" t="s">
        <v>14210</v>
      </c>
      <c r="B31945" s="57" t="s">
        <v>9044</v>
      </c>
      <c r="C31945" s="57" t="s">
        <v>9510</v>
      </c>
      <c r="D31945" s="57" t="s">
        <v>9511</v>
      </c>
    </row>
    <row r="31946" spans="1:4">
      <c r="A31946" s="57" t="s">
        <v>71034</v>
      </c>
      <c r="B31946" s="57" t="s">
        <v>12940</v>
      </c>
      <c r="C31946" s="57" t="s">
        <v>71035</v>
      </c>
      <c r="D31946" s="57" t="s">
        <v>19034</v>
      </c>
    </row>
    <row r="31947" spans="1:4">
      <c r="A31947" s="57" t="s">
        <v>71034</v>
      </c>
      <c r="B31947" s="57"/>
      <c r="C31947" s="57" t="s">
        <v>71036</v>
      </c>
      <c r="D31947" s="57" t="s">
        <v>71037</v>
      </c>
    </row>
    <row r="31948" spans="1:4">
      <c r="A31948" s="57" t="s">
        <v>71038</v>
      </c>
      <c r="B31948" s="57" t="s">
        <v>12940</v>
      </c>
      <c r="C31948" s="57" t="s">
        <v>71039</v>
      </c>
      <c r="D31948" s="57" t="s">
        <v>71040</v>
      </c>
    </row>
    <row r="31949" spans="1:4">
      <c r="A31949" s="57" t="s">
        <v>71038</v>
      </c>
      <c r="B31949" s="57"/>
      <c r="C31949" s="57" t="s">
        <v>71041</v>
      </c>
      <c r="D31949" s="57" t="s">
        <v>71042</v>
      </c>
    </row>
    <row r="31950" spans="1:4">
      <c r="A31950" s="57" t="s">
        <v>71038</v>
      </c>
      <c r="B31950" s="57"/>
      <c r="C31950" s="57" t="s">
        <v>71043</v>
      </c>
      <c r="D31950" s="57" t="s">
        <v>71044</v>
      </c>
    </row>
    <row r="31951" spans="1:4">
      <c r="A31951" s="57" t="s">
        <v>71045</v>
      </c>
      <c r="B31951" s="57" t="s">
        <v>12940</v>
      </c>
      <c r="C31951" s="57" t="s">
        <v>71046</v>
      </c>
      <c r="D31951" s="57" t="s">
        <v>71047</v>
      </c>
    </row>
    <row r="31952" spans="1:4">
      <c r="A31952" s="57" t="s">
        <v>71045</v>
      </c>
      <c r="B31952" s="57"/>
      <c r="C31952" s="57" t="s">
        <v>71048</v>
      </c>
      <c r="D31952" s="57" t="s">
        <v>71049</v>
      </c>
    </row>
    <row r="31953" spans="1:4">
      <c r="A31953" s="57" t="s">
        <v>71045</v>
      </c>
      <c r="B31953" s="57"/>
      <c r="C31953" s="57" t="s">
        <v>77815</v>
      </c>
      <c r="D31953" s="57" t="s">
        <v>77816</v>
      </c>
    </row>
    <row r="31954" spans="1:4">
      <c r="A31954" s="57" t="s">
        <v>71050</v>
      </c>
      <c r="B31954" s="57" t="s">
        <v>12940</v>
      </c>
      <c r="C31954" s="57" t="s">
        <v>71051</v>
      </c>
      <c r="D31954" s="57" t="s">
        <v>71052</v>
      </c>
    </row>
    <row r="31955" spans="1:4">
      <c r="A31955" s="57" t="s">
        <v>71050</v>
      </c>
      <c r="B31955" s="57"/>
      <c r="C31955" s="57" t="s">
        <v>71053</v>
      </c>
      <c r="D31955" s="57" t="s">
        <v>71054</v>
      </c>
    </row>
    <row r="31956" spans="1:4">
      <c r="A31956" s="57" t="s">
        <v>71050</v>
      </c>
      <c r="B31956" s="57"/>
      <c r="C31956" s="57" t="s">
        <v>71055</v>
      </c>
      <c r="D31956" s="57" t="s">
        <v>71056</v>
      </c>
    </row>
    <row r="31957" spans="1:4">
      <c r="A31957" s="57" t="s">
        <v>71057</v>
      </c>
      <c r="B31957" s="57" t="s">
        <v>12940</v>
      </c>
      <c r="C31957" s="57" t="s">
        <v>71058</v>
      </c>
      <c r="D31957" s="57" t="s">
        <v>71059</v>
      </c>
    </row>
    <row r="31958" spans="1:4">
      <c r="A31958" s="57" t="s">
        <v>71057</v>
      </c>
      <c r="B31958" s="57"/>
      <c r="C31958" s="57" t="s">
        <v>71060</v>
      </c>
      <c r="D31958" s="57" t="s">
        <v>71061</v>
      </c>
    </row>
    <row r="31959" spans="1:4">
      <c r="A31959" s="57" t="s">
        <v>71057</v>
      </c>
      <c r="B31959" s="57"/>
      <c r="C31959" s="57" t="s">
        <v>71062</v>
      </c>
      <c r="D31959" s="57" t="s">
        <v>71063</v>
      </c>
    </row>
    <row r="31960" spans="1:4">
      <c r="A31960" s="57" t="s">
        <v>71064</v>
      </c>
      <c r="B31960" s="57" t="s">
        <v>12940</v>
      </c>
      <c r="C31960" s="57" t="s">
        <v>71065</v>
      </c>
      <c r="D31960" s="57" t="s">
        <v>71066</v>
      </c>
    </row>
    <row r="31961" spans="1:4">
      <c r="A31961" s="57" t="s">
        <v>71067</v>
      </c>
      <c r="B31961" s="57" t="s">
        <v>12940</v>
      </c>
      <c r="C31961" s="57" t="s">
        <v>71068</v>
      </c>
      <c r="D31961" s="57" t="s">
        <v>71069</v>
      </c>
    </row>
    <row r="31962" spans="1:4">
      <c r="A31962" s="57" t="s">
        <v>71067</v>
      </c>
      <c r="B31962" s="57"/>
      <c r="C31962" s="57" t="s">
        <v>71070</v>
      </c>
      <c r="D31962" s="57" t="s">
        <v>71071</v>
      </c>
    </row>
    <row r="31963" spans="1:4">
      <c r="A31963" s="57" t="s">
        <v>71067</v>
      </c>
      <c r="B31963" s="57"/>
      <c r="C31963" s="57" t="s">
        <v>71072</v>
      </c>
      <c r="D31963" s="57" t="s">
        <v>71073</v>
      </c>
    </row>
    <row r="31964" spans="1:4">
      <c r="A31964" s="57" t="s">
        <v>71067</v>
      </c>
      <c r="B31964" s="57"/>
      <c r="C31964" s="57" t="s">
        <v>71074</v>
      </c>
      <c r="D31964" s="57" t="s">
        <v>71075</v>
      </c>
    </row>
    <row r="31965" spans="1:4">
      <c r="A31965" s="57" t="s">
        <v>71067</v>
      </c>
      <c r="B31965" s="57"/>
      <c r="C31965" s="57" t="s">
        <v>71076</v>
      </c>
      <c r="D31965" s="57" t="s">
        <v>71077</v>
      </c>
    </row>
    <row r="31966" spans="1:4">
      <c r="A31966" s="57" t="s">
        <v>71067</v>
      </c>
      <c r="B31966" s="57"/>
      <c r="C31966" s="57" t="s">
        <v>71078</v>
      </c>
      <c r="D31966" s="57" t="s">
        <v>71079</v>
      </c>
    </row>
    <row r="31967" spans="1:4">
      <c r="A31967" s="57" t="s">
        <v>71067</v>
      </c>
      <c r="B31967" s="57"/>
      <c r="C31967" s="57" t="s">
        <v>71080</v>
      </c>
      <c r="D31967" s="57" t="s">
        <v>71081</v>
      </c>
    </row>
    <row r="31968" spans="1:4">
      <c r="A31968" s="57" t="s">
        <v>71067</v>
      </c>
      <c r="B31968" s="57"/>
      <c r="C31968" s="57" t="s">
        <v>71082</v>
      </c>
      <c r="D31968" s="57" t="s">
        <v>71083</v>
      </c>
    </row>
    <row r="31969" spans="1:4">
      <c r="A31969" s="57" t="s">
        <v>71067</v>
      </c>
      <c r="B31969" s="57"/>
      <c r="C31969" s="57" t="s">
        <v>71084</v>
      </c>
      <c r="D31969" s="57" t="s">
        <v>71085</v>
      </c>
    </row>
    <row r="31970" spans="1:4">
      <c r="A31970" s="57" t="s">
        <v>71067</v>
      </c>
      <c r="B31970" s="57"/>
      <c r="C31970" s="57" t="s">
        <v>71086</v>
      </c>
      <c r="D31970" s="57" t="s">
        <v>71087</v>
      </c>
    </row>
    <row r="31971" spans="1:4">
      <c r="A31971" s="57" t="s">
        <v>71067</v>
      </c>
      <c r="B31971" s="57"/>
      <c r="C31971" s="57" t="s">
        <v>71088</v>
      </c>
      <c r="D31971" s="57" t="s">
        <v>71089</v>
      </c>
    </row>
    <row r="31972" spans="1:4">
      <c r="A31972" s="57" t="s">
        <v>71067</v>
      </c>
      <c r="B31972" s="57"/>
      <c r="C31972" s="57" t="s">
        <v>71090</v>
      </c>
      <c r="D31972" s="57" t="s">
        <v>71091</v>
      </c>
    </row>
    <row r="31973" spans="1:4">
      <c r="A31973" s="57" t="s">
        <v>71067</v>
      </c>
      <c r="B31973" s="57"/>
      <c r="C31973" s="57" t="s">
        <v>71092</v>
      </c>
      <c r="D31973" s="57" t="s">
        <v>71093</v>
      </c>
    </row>
    <row r="31974" spans="1:4">
      <c r="A31974" s="57" t="s">
        <v>71067</v>
      </c>
      <c r="B31974" s="57"/>
      <c r="C31974" s="57" t="s">
        <v>71094</v>
      </c>
      <c r="D31974" s="57" t="s">
        <v>71095</v>
      </c>
    </row>
    <row r="31975" spans="1:4">
      <c r="A31975" s="57" t="s">
        <v>71067</v>
      </c>
      <c r="B31975" s="57"/>
      <c r="C31975" s="57" t="s">
        <v>71096</v>
      </c>
      <c r="D31975" s="57" t="s">
        <v>71097</v>
      </c>
    </row>
    <row r="31976" spans="1:4">
      <c r="A31976" s="57" t="s">
        <v>71067</v>
      </c>
      <c r="B31976" s="57"/>
      <c r="C31976" s="57" t="s">
        <v>71098</v>
      </c>
      <c r="D31976" s="57" t="s">
        <v>71099</v>
      </c>
    </row>
    <row r="31977" spans="1:4">
      <c r="A31977" s="57" t="s">
        <v>71067</v>
      </c>
      <c r="B31977" s="57"/>
      <c r="C31977" s="57" t="s">
        <v>76429</v>
      </c>
      <c r="D31977" s="57" t="s">
        <v>76430</v>
      </c>
    </row>
    <row r="31978" spans="1:4">
      <c r="A31978" s="57" t="s">
        <v>71067</v>
      </c>
      <c r="B31978" s="57"/>
      <c r="C31978" s="57" t="s">
        <v>77817</v>
      </c>
      <c r="D31978" s="57" t="s">
        <v>77818</v>
      </c>
    </row>
    <row r="31979" spans="1:4">
      <c r="A31979" s="57" t="s">
        <v>71100</v>
      </c>
      <c r="B31979" s="57" t="s">
        <v>12940</v>
      </c>
      <c r="C31979" s="57" t="s">
        <v>71101</v>
      </c>
      <c r="D31979" s="57" t="s">
        <v>19034</v>
      </c>
    </row>
    <row r="31980" spans="1:4">
      <c r="A31980" s="57" t="s">
        <v>71102</v>
      </c>
      <c r="B31980" s="57" t="s">
        <v>12940</v>
      </c>
      <c r="C31980" s="57" t="s">
        <v>71103</v>
      </c>
      <c r="D31980" s="57" t="s">
        <v>19034</v>
      </c>
    </row>
    <row r="31981" spans="1:4">
      <c r="A31981" s="57" t="s">
        <v>71102</v>
      </c>
      <c r="B31981" s="57"/>
      <c r="C31981" s="57" t="s">
        <v>71104</v>
      </c>
      <c r="D31981" s="57" t="s">
        <v>19034</v>
      </c>
    </row>
    <row r="31982" spans="1:4">
      <c r="A31982" s="57" t="s">
        <v>71105</v>
      </c>
      <c r="B31982" s="57" t="s">
        <v>12940</v>
      </c>
      <c r="C31982" s="57" t="s">
        <v>71106</v>
      </c>
      <c r="D31982" s="57" t="s">
        <v>71107</v>
      </c>
    </row>
    <row r="31983" spans="1:4">
      <c r="A31983" s="57" t="s">
        <v>71108</v>
      </c>
      <c r="B31983" s="57" t="s">
        <v>12940</v>
      </c>
      <c r="C31983" s="57" t="s">
        <v>71109</v>
      </c>
      <c r="D31983" s="57" t="s">
        <v>71110</v>
      </c>
    </row>
    <row r="31984" spans="1:4">
      <c r="A31984" s="57" t="s">
        <v>71111</v>
      </c>
      <c r="B31984" s="57" t="s">
        <v>12940</v>
      </c>
      <c r="C31984" s="57" t="s">
        <v>71112</v>
      </c>
      <c r="D31984" s="57" t="s">
        <v>71113</v>
      </c>
    </row>
    <row r="31985" spans="1:4">
      <c r="A31985" s="57" t="s">
        <v>71114</v>
      </c>
      <c r="B31985" s="57" t="s">
        <v>12940</v>
      </c>
      <c r="C31985" s="57" t="s">
        <v>71115</v>
      </c>
      <c r="D31985" s="57" t="s">
        <v>71116</v>
      </c>
    </row>
    <row r="31986" spans="1:4">
      <c r="A31986" s="57" t="s">
        <v>71117</v>
      </c>
      <c r="B31986" s="57" t="s">
        <v>12940</v>
      </c>
      <c r="C31986" s="57" t="s">
        <v>71118</v>
      </c>
      <c r="D31986" s="57" t="s">
        <v>71119</v>
      </c>
    </row>
    <row r="31987" spans="1:4">
      <c r="A31987" s="57" t="s">
        <v>71117</v>
      </c>
      <c r="B31987" s="57"/>
      <c r="C31987" s="57" t="s">
        <v>71120</v>
      </c>
      <c r="D31987" s="57" t="s">
        <v>71121</v>
      </c>
    </row>
    <row r="31988" spans="1:4">
      <c r="A31988" s="57" t="s">
        <v>71122</v>
      </c>
      <c r="B31988" s="57" t="s">
        <v>12940</v>
      </c>
      <c r="C31988" s="57" t="s">
        <v>71123</v>
      </c>
      <c r="D31988" s="57" t="s">
        <v>71124</v>
      </c>
    </row>
    <row r="31989" spans="1:4">
      <c r="A31989" s="57" t="s">
        <v>71122</v>
      </c>
      <c r="B31989" s="57"/>
      <c r="C31989" s="57" t="s">
        <v>71125</v>
      </c>
      <c r="D31989" s="57" t="s">
        <v>71126</v>
      </c>
    </row>
    <row r="31990" spans="1:4">
      <c r="A31990" s="57" t="s">
        <v>71122</v>
      </c>
      <c r="B31990" s="57"/>
      <c r="C31990" s="57" t="s">
        <v>71127</v>
      </c>
      <c r="D31990" s="57" t="s">
        <v>71128</v>
      </c>
    </row>
    <row r="31991" spans="1:4">
      <c r="A31991" s="57" t="s">
        <v>71129</v>
      </c>
      <c r="B31991" s="57" t="s">
        <v>12940</v>
      </c>
      <c r="C31991" s="57" t="s">
        <v>71130</v>
      </c>
      <c r="D31991" s="57" t="s">
        <v>71131</v>
      </c>
    </row>
    <row r="31992" spans="1:4">
      <c r="A31992" s="57" t="s">
        <v>71129</v>
      </c>
      <c r="B31992" s="57"/>
      <c r="C31992" s="57" t="s">
        <v>71132</v>
      </c>
      <c r="D31992" s="57" t="s">
        <v>71133</v>
      </c>
    </row>
    <row r="31993" spans="1:4">
      <c r="A31993" s="57" t="s">
        <v>71129</v>
      </c>
      <c r="B31993" s="57"/>
      <c r="C31993" s="57" t="s">
        <v>71134</v>
      </c>
      <c r="D31993" s="57" t="s">
        <v>71135</v>
      </c>
    </row>
    <row r="31994" spans="1:4">
      <c r="A31994" s="57" t="s">
        <v>71129</v>
      </c>
      <c r="B31994" s="57"/>
      <c r="C31994" s="57" t="s">
        <v>71136</v>
      </c>
      <c r="D31994" s="57" t="s">
        <v>71137</v>
      </c>
    </row>
    <row r="31995" spans="1:4">
      <c r="A31995" s="57" t="s">
        <v>71129</v>
      </c>
      <c r="B31995" s="57"/>
      <c r="C31995" s="57" t="s">
        <v>71138</v>
      </c>
      <c r="D31995" s="57" t="s">
        <v>71139</v>
      </c>
    </row>
    <row r="31996" spans="1:4">
      <c r="A31996" s="57" t="s">
        <v>71129</v>
      </c>
      <c r="B31996" s="57"/>
      <c r="C31996" s="57" t="s">
        <v>71140</v>
      </c>
      <c r="D31996" s="57" t="s">
        <v>71141</v>
      </c>
    </row>
    <row r="31997" spans="1:4">
      <c r="A31997" s="57" t="s">
        <v>71129</v>
      </c>
      <c r="B31997" s="57"/>
      <c r="C31997" s="57" t="s">
        <v>71142</v>
      </c>
      <c r="D31997" s="57" t="s">
        <v>71143</v>
      </c>
    </row>
    <row r="31998" spans="1:4">
      <c r="A31998" s="57" t="s">
        <v>71129</v>
      </c>
      <c r="B31998" s="57"/>
      <c r="C31998" s="57" t="s">
        <v>71144</v>
      </c>
      <c r="D31998" s="57" t="s">
        <v>71145</v>
      </c>
    </row>
    <row r="31999" spans="1:4">
      <c r="A31999" s="57" t="s">
        <v>8130</v>
      </c>
      <c r="B31999" s="57" t="s">
        <v>869</v>
      </c>
      <c r="C31999" s="57" t="s">
        <v>3816</v>
      </c>
      <c r="D31999" s="57" t="s">
        <v>2767</v>
      </c>
    </row>
    <row r="32000" spans="1:4">
      <c r="A32000" s="57" t="s">
        <v>8130</v>
      </c>
      <c r="B32000" s="57" t="s">
        <v>869</v>
      </c>
      <c r="C32000" s="57" t="s">
        <v>9527</v>
      </c>
      <c r="D32000" s="57" t="s">
        <v>9528</v>
      </c>
    </row>
    <row r="32001" spans="1:4">
      <c r="A32001" s="57" t="s">
        <v>8130</v>
      </c>
      <c r="B32001" s="57" t="s">
        <v>869</v>
      </c>
      <c r="C32001" s="57" t="s">
        <v>16031</v>
      </c>
      <c r="D32001" s="57" t="s">
        <v>16032</v>
      </c>
    </row>
    <row r="32002" spans="1:4">
      <c r="A32002" s="57" t="s">
        <v>8130</v>
      </c>
      <c r="B32002" s="57" t="s">
        <v>869</v>
      </c>
      <c r="C32002" s="57" t="s">
        <v>16033</v>
      </c>
      <c r="D32002" s="57" t="s">
        <v>16034</v>
      </c>
    </row>
    <row r="32003" spans="1:4">
      <c r="A32003" s="57" t="s">
        <v>71146</v>
      </c>
      <c r="B32003" s="57" t="s">
        <v>12940</v>
      </c>
      <c r="C32003" s="57" t="s">
        <v>71147</v>
      </c>
      <c r="D32003" s="57" t="s">
        <v>71148</v>
      </c>
    </row>
    <row r="32004" spans="1:4">
      <c r="A32004" s="57" t="s">
        <v>71146</v>
      </c>
      <c r="B32004" s="57"/>
      <c r="C32004" s="57" t="s">
        <v>76431</v>
      </c>
      <c r="D32004" s="57" t="s">
        <v>76432</v>
      </c>
    </row>
    <row r="32005" spans="1:4">
      <c r="A32005" s="57" t="s">
        <v>71149</v>
      </c>
      <c r="B32005" s="57" t="s">
        <v>12940</v>
      </c>
      <c r="C32005" s="57" t="s">
        <v>71150</v>
      </c>
      <c r="D32005" s="57" t="s">
        <v>71151</v>
      </c>
    </row>
    <row r="32006" spans="1:4">
      <c r="A32006" s="57" t="s">
        <v>71149</v>
      </c>
      <c r="B32006" s="57"/>
      <c r="C32006" s="57" t="s">
        <v>71152</v>
      </c>
      <c r="D32006" s="57" t="s">
        <v>71153</v>
      </c>
    </row>
    <row r="32007" spans="1:4">
      <c r="A32007" s="57" t="s">
        <v>71154</v>
      </c>
      <c r="B32007" s="57" t="s">
        <v>12940</v>
      </c>
      <c r="C32007" s="57" t="s">
        <v>71155</v>
      </c>
      <c r="D32007" s="57" t="s">
        <v>71156</v>
      </c>
    </row>
    <row r="32008" spans="1:4">
      <c r="A32008" s="57" t="s">
        <v>71154</v>
      </c>
      <c r="B32008" s="57"/>
      <c r="C32008" s="57" t="s">
        <v>71157</v>
      </c>
      <c r="D32008" s="57" t="s">
        <v>71158</v>
      </c>
    </row>
    <row r="32009" spans="1:4">
      <c r="A32009" s="57" t="s">
        <v>71154</v>
      </c>
      <c r="B32009" s="57"/>
      <c r="C32009" s="57" t="s">
        <v>71159</v>
      </c>
      <c r="D32009" s="57" t="s">
        <v>71160</v>
      </c>
    </row>
    <row r="32010" spans="1:4">
      <c r="A32010" s="57" t="s">
        <v>71161</v>
      </c>
      <c r="B32010" s="57" t="s">
        <v>12940</v>
      </c>
      <c r="C32010" s="57" t="s">
        <v>71162</v>
      </c>
      <c r="D32010" s="57" t="s">
        <v>71163</v>
      </c>
    </row>
    <row r="32011" spans="1:4">
      <c r="A32011" s="57" t="s">
        <v>71161</v>
      </c>
      <c r="B32011" s="57"/>
      <c r="C32011" s="57" t="s">
        <v>71164</v>
      </c>
      <c r="D32011" s="57" t="s">
        <v>71165</v>
      </c>
    </row>
    <row r="32012" spans="1:4">
      <c r="A32012" s="57" t="s">
        <v>71161</v>
      </c>
      <c r="B32012" s="57"/>
      <c r="C32012" s="57" t="s">
        <v>71166</v>
      </c>
      <c r="D32012" s="57" t="s">
        <v>71167</v>
      </c>
    </row>
    <row r="32013" spans="1:4">
      <c r="A32013" s="57" t="s">
        <v>71168</v>
      </c>
      <c r="B32013" s="57" t="s">
        <v>12940</v>
      </c>
      <c r="C32013" s="57" t="s">
        <v>71169</v>
      </c>
      <c r="D32013" s="57" t="s">
        <v>71170</v>
      </c>
    </row>
    <row r="32014" spans="1:4">
      <c r="A32014" s="57" t="s">
        <v>71171</v>
      </c>
      <c r="B32014" s="57" t="s">
        <v>12940</v>
      </c>
      <c r="C32014" s="57" t="s">
        <v>71172</v>
      </c>
      <c r="D32014" s="57" t="s">
        <v>71173</v>
      </c>
    </row>
    <row r="32015" spans="1:4">
      <c r="A32015" s="57" t="s">
        <v>8131</v>
      </c>
      <c r="B32015" s="57" t="s">
        <v>1176</v>
      </c>
      <c r="C32015" s="57" t="s">
        <v>2970</v>
      </c>
      <c r="D32015" s="57" t="s">
        <v>2971</v>
      </c>
    </row>
    <row r="32016" spans="1:4">
      <c r="A32016" s="57" t="s">
        <v>8131</v>
      </c>
      <c r="B32016" s="57" t="s">
        <v>1176</v>
      </c>
      <c r="C32016" s="57" t="s">
        <v>4630</v>
      </c>
      <c r="D32016" s="57" t="s">
        <v>4631</v>
      </c>
    </row>
    <row r="32017" spans="1:4">
      <c r="A32017" s="57" t="s">
        <v>8131</v>
      </c>
      <c r="B32017" s="57" t="s">
        <v>1176</v>
      </c>
      <c r="C32017" s="57" t="s">
        <v>9529</v>
      </c>
      <c r="D32017" s="57" t="s">
        <v>9530</v>
      </c>
    </row>
    <row r="32018" spans="1:4">
      <c r="A32018" s="57" t="s">
        <v>8131</v>
      </c>
      <c r="B32018" s="57" t="s">
        <v>1176</v>
      </c>
      <c r="C32018" s="57" t="s">
        <v>14211</v>
      </c>
      <c r="D32018" s="57" t="s">
        <v>14212</v>
      </c>
    </row>
    <row r="32019" spans="1:4">
      <c r="A32019" s="57" t="s">
        <v>8131</v>
      </c>
      <c r="B32019" s="57" t="s">
        <v>1176</v>
      </c>
      <c r="C32019" s="57" t="s">
        <v>16035</v>
      </c>
      <c r="D32019" s="57" t="s">
        <v>16036</v>
      </c>
    </row>
    <row r="32020" spans="1:4">
      <c r="A32020" s="57" t="s">
        <v>8132</v>
      </c>
      <c r="B32020" s="57" t="s">
        <v>1020</v>
      </c>
      <c r="C32020" s="57" t="s">
        <v>3263</v>
      </c>
      <c r="D32020" s="57" t="s">
        <v>3264</v>
      </c>
    </row>
    <row r="32021" spans="1:4">
      <c r="A32021" s="57" t="s">
        <v>8132</v>
      </c>
      <c r="B32021" s="57" t="s">
        <v>1020</v>
      </c>
      <c r="C32021" s="57" t="s">
        <v>3491</v>
      </c>
      <c r="D32021" s="57" t="s">
        <v>3492</v>
      </c>
    </row>
    <row r="32022" spans="1:4">
      <c r="A32022" s="57" t="s">
        <v>8132</v>
      </c>
      <c r="B32022" s="57" t="s">
        <v>1020</v>
      </c>
      <c r="C32022" s="57" t="s">
        <v>3496</v>
      </c>
      <c r="D32022" s="57" t="s">
        <v>3497</v>
      </c>
    </row>
    <row r="32023" spans="1:4">
      <c r="A32023" s="57" t="s">
        <v>8133</v>
      </c>
      <c r="B32023" s="57" t="s">
        <v>1020</v>
      </c>
      <c r="C32023" s="57" t="s">
        <v>6773</v>
      </c>
      <c r="D32023" s="57" t="s">
        <v>6774</v>
      </c>
    </row>
    <row r="32024" spans="1:4">
      <c r="A32024" s="57" t="s">
        <v>8133</v>
      </c>
      <c r="B32024" s="57" t="s">
        <v>1020</v>
      </c>
      <c r="C32024" s="57" t="s">
        <v>7401</v>
      </c>
      <c r="D32024" s="57" t="s">
        <v>7402</v>
      </c>
    </row>
    <row r="32025" spans="1:4">
      <c r="A32025" s="57" t="s">
        <v>77819</v>
      </c>
      <c r="B32025" s="57" t="s">
        <v>12940</v>
      </c>
      <c r="C32025" s="57" t="s">
        <v>77820</v>
      </c>
      <c r="D32025" s="57" t="s">
        <v>77821</v>
      </c>
    </row>
    <row r="32026" spans="1:4">
      <c r="A32026" s="57" t="s">
        <v>71174</v>
      </c>
      <c r="B32026" s="57" t="s">
        <v>12940</v>
      </c>
      <c r="C32026" s="57" t="s">
        <v>71175</v>
      </c>
      <c r="D32026" s="57" t="s">
        <v>71176</v>
      </c>
    </row>
    <row r="32027" spans="1:4">
      <c r="A32027" s="57" t="s">
        <v>71174</v>
      </c>
      <c r="B32027" s="57"/>
      <c r="C32027" s="57" t="s">
        <v>71177</v>
      </c>
      <c r="D32027" s="57" t="s">
        <v>71178</v>
      </c>
    </row>
    <row r="32028" spans="1:4">
      <c r="A32028" s="57" t="s">
        <v>71179</v>
      </c>
      <c r="B32028" s="57" t="s">
        <v>12940</v>
      </c>
      <c r="C32028" s="57" t="s">
        <v>71180</v>
      </c>
      <c r="D32028" s="57" t="s">
        <v>71181</v>
      </c>
    </row>
    <row r="32029" spans="1:4">
      <c r="A32029" s="57" t="s">
        <v>71182</v>
      </c>
      <c r="B32029" s="57" t="s">
        <v>12940</v>
      </c>
      <c r="C32029" s="57" t="s">
        <v>71183</v>
      </c>
      <c r="D32029" s="57" t="s">
        <v>71184</v>
      </c>
    </row>
    <row r="32030" spans="1:4">
      <c r="A32030" s="57" t="s">
        <v>71185</v>
      </c>
      <c r="B32030" s="57" t="s">
        <v>12940</v>
      </c>
      <c r="C32030" s="57" t="s">
        <v>71186</v>
      </c>
      <c r="D32030" s="57" t="s">
        <v>71187</v>
      </c>
    </row>
    <row r="32031" spans="1:4">
      <c r="A32031" s="57" t="s">
        <v>71185</v>
      </c>
      <c r="B32031" s="57"/>
      <c r="C32031" s="57" t="s">
        <v>71188</v>
      </c>
      <c r="D32031" s="57" t="s">
        <v>71189</v>
      </c>
    </row>
    <row r="32032" spans="1:4">
      <c r="A32032" s="57" t="s">
        <v>8134</v>
      </c>
      <c r="B32032" s="57" t="s">
        <v>875</v>
      </c>
      <c r="C32032" s="57" t="s">
        <v>4672</v>
      </c>
      <c r="D32032" s="57" t="s">
        <v>4673</v>
      </c>
    </row>
    <row r="32033" spans="1:4">
      <c r="A32033" s="57" t="s">
        <v>71190</v>
      </c>
      <c r="B32033" s="57" t="s">
        <v>12940</v>
      </c>
      <c r="C32033" s="57" t="s">
        <v>71191</v>
      </c>
      <c r="D32033" s="57" t="s">
        <v>71192</v>
      </c>
    </row>
    <row r="32034" spans="1:4">
      <c r="A32034" s="57" t="s">
        <v>71190</v>
      </c>
      <c r="B32034" s="57"/>
      <c r="C32034" s="57" t="s">
        <v>71193</v>
      </c>
      <c r="D32034" s="57" t="s">
        <v>71194</v>
      </c>
    </row>
    <row r="32035" spans="1:4">
      <c r="A32035" s="57" t="s">
        <v>71190</v>
      </c>
      <c r="B32035" s="57"/>
      <c r="C32035" s="57" t="s">
        <v>71195</v>
      </c>
      <c r="D32035" s="57" t="s">
        <v>71196</v>
      </c>
    </row>
    <row r="32036" spans="1:4">
      <c r="A32036" s="57" t="s">
        <v>71190</v>
      </c>
      <c r="B32036" s="57"/>
      <c r="C32036" s="57" t="s">
        <v>71197</v>
      </c>
      <c r="D32036" s="57" t="s">
        <v>34844</v>
      </c>
    </row>
    <row r="32037" spans="1:4">
      <c r="A32037" s="57" t="s">
        <v>71190</v>
      </c>
      <c r="B32037" s="57"/>
      <c r="C32037" s="57" t="s">
        <v>71198</v>
      </c>
      <c r="D32037" s="57" t="s">
        <v>71199</v>
      </c>
    </row>
    <row r="32038" spans="1:4">
      <c r="A32038" s="57" t="s">
        <v>71190</v>
      </c>
      <c r="B32038" s="57"/>
      <c r="C32038" s="57" t="s">
        <v>77822</v>
      </c>
      <c r="D32038" s="57" t="s">
        <v>77823</v>
      </c>
    </row>
    <row r="32039" spans="1:4">
      <c r="A32039" s="57" t="s">
        <v>71200</v>
      </c>
      <c r="B32039" s="57" t="s">
        <v>12940</v>
      </c>
      <c r="C32039" s="57" t="s">
        <v>71201</v>
      </c>
      <c r="D32039" s="57" t="s">
        <v>71202</v>
      </c>
    </row>
    <row r="32040" spans="1:4">
      <c r="A32040" s="57" t="s">
        <v>71200</v>
      </c>
      <c r="B32040" s="57"/>
      <c r="C32040" s="57" t="s">
        <v>71203</v>
      </c>
      <c r="D32040" s="57" t="s">
        <v>71204</v>
      </c>
    </row>
    <row r="32041" spans="1:4">
      <c r="A32041" s="57" t="s">
        <v>71205</v>
      </c>
      <c r="B32041" s="57" t="s">
        <v>12940</v>
      </c>
      <c r="C32041" s="57" t="s">
        <v>71206</v>
      </c>
      <c r="D32041" s="57" t="s">
        <v>71207</v>
      </c>
    </row>
    <row r="32042" spans="1:4">
      <c r="A32042" s="57" t="s">
        <v>71205</v>
      </c>
      <c r="B32042" s="57"/>
      <c r="C32042" s="57" t="s">
        <v>71208</v>
      </c>
      <c r="D32042" s="57" t="s">
        <v>71209</v>
      </c>
    </row>
    <row r="32043" spans="1:4">
      <c r="A32043" s="57" t="s">
        <v>71205</v>
      </c>
      <c r="B32043" s="57"/>
      <c r="C32043" s="57" t="s">
        <v>71210</v>
      </c>
      <c r="D32043" s="57" t="s">
        <v>71211</v>
      </c>
    </row>
    <row r="32044" spans="1:4">
      <c r="A32044" s="57" t="s">
        <v>71212</v>
      </c>
      <c r="B32044" s="57" t="s">
        <v>12940</v>
      </c>
      <c r="C32044" s="57" t="s">
        <v>71213</v>
      </c>
      <c r="D32044" s="57" t="s">
        <v>71214</v>
      </c>
    </row>
    <row r="32045" spans="1:4">
      <c r="A32045" s="57" t="s">
        <v>71212</v>
      </c>
      <c r="B32045" s="57"/>
      <c r="C32045" s="57" t="s">
        <v>71215</v>
      </c>
      <c r="D32045" s="57" t="s">
        <v>71216</v>
      </c>
    </row>
    <row r="32046" spans="1:4">
      <c r="A32046" s="57" t="s">
        <v>71217</v>
      </c>
      <c r="B32046" s="57" t="s">
        <v>12940</v>
      </c>
      <c r="C32046" s="57" t="s">
        <v>71218</v>
      </c>
      <c r="D32046" s="57" t="s">
        <v>71219</v>
      </c>
    </row>
    <row r="32047" spans="1:4">
      <c r="A32047" s="57" t="s">
        <v>71217</v>
      </c>
      <c r="B32047" s="57"/>
      <c r="C32047" s="57" t="s">
        <v>71220</v>
      </c>
      <c r="D32047" s="57" t="s">
        <v>71221</v>
      </c>
    </row>
    <row r="32048" spans="1:4">
      <c r="A32048" s="57" t="s">
        <v>71217</v>
      </c>
      <c r="B32048" s="57"/>
      <c r="C32048" s="57" t="s">
        <v>71222</v>
      </c>
      <c r="D32048" s="57" t="s">
        <v>71223</v>
      </c>
    </row>
    <row r="32049" spans="1:4">
      <c r="A32049" s="57" t="s">
        <v>71217</v>
      </c>
      <c r="B32049" s="57"/>
      <c r="C32049" s="57" t="s">
        <v>71224</v>
      </c>
      <c r="D32049" s="57" t="s">
        <v>71225</v>
      </c>
    </row>
    <row r="32050" spans="1:4">
      <c r="A32050" s="57" t="s">
        <v>71217</v>
      </c>
      <c r="B32050" s="57"/>
      <c r="C32050" s="57" t="s">
        <v>71226</v>
      </c>
      <c r="D32050" s="57" t="s">
        <v>71227</v>
      </c>
    </row>
    <row r="32051" spans="1:4">
      <c r="A32051" s="57" t="s">
        <v>71217</v>
      </c>
      <c r="B32051" s="57"/>
      <c r="C32051" s="57" t="s">
        <v>71228</v>
      </c>
      <c r="D32051" s="57" t="s">
        <v>71229</v>
      </c>
    </row>
    <row r="32052" spans="1:4">
      <c r="A32052" s="57" t="s">
        <v>71230</v>
      </c>
      <c r="B32052" s="57" t="s">
        <v>12940</v>
      </c>
      <c r="C32052" s="57" t="s">
        <v>71231</v>
      </c>
      <c r="D32052" s="57" t="s">
        <v>71232</v>
      </c>
    </row>
    <row r="32053" spans="1:4">
      <c r="A32053" s="57" t="s">
        <v>71233</v>
      </c>
      <c r="B32053" s="57" t="s">
        <v>12940</v>
      </c>
      <c r="C32053" s="57" t="s">
        <v>71234</v>
      </c>
      <c r="D32053" s="57" t="s">
        <v>19034</v>
      </c>
    </row>
    <row r="32054" spans="1:4">
      <c r="A32054" s="57" t="s">
        <v>71235</v>
      </c>
      <c r="B32054" s="57" t="s">
        <v>12940</v>
      </c>
      <c r="C32054" s="57" t="s">
        <v>71236</v>
      </c>
      <c r="D32054" s="57" t="s">
        <v>71237</v>
      </c>
    </row>
    <row r="32055" spans="1:4">
      <c r="A32055" s="57" t="s">
        <v>71235</v>
      </c>
      <c r="B32055" s="57"/>
      <c r="C32055" s="57" t="s">
        <v>71238</v>
      </c>
      <c r="D32055" s="57" t="s">
        <v>71239</v>
      </c>
    </row>
    <row r="32056" spans="1:4">
      <c r="A32056" s="57" t="s">
        <v>71235</v>
      </c>
      <c r="B32056" s="57"/>
      <c r="C32056" s="57" t="s">
        <v>71240</v>
      </c>
      <c r="D32056" s="57" t="s">
        <v>71241</v>
      </c>
    </row>
    <row r="32057" spans="1:4">
      <c r="A32057" s="57" t="s">
        <v>71235</v>
      </c>
      <c r="B32057" s="57"/>
      <c r="C32057" s="57" t="s">
        <v>71242</v>
      </c>
      <c r="D32057" s="57" t="s">
        <v>71243</v>
      </c>
    </row>
    <row r="32058" spans="1:4">
      <c r="A32058" s="57" t="s">
        <v>71235</v>
      </c>
      <c r="B32058" s="57"/>
      <c r="C32058" s="57" t="s">
        <v>21018</v>
      </c>
      <c r="D32058" s="57" t="s">
        <v>76433</v>
      </c>
    </row>
    <row r="32059" spans="1:4">
      <c r="A32059" s="57" t="s">
        <v>8135</v>
      </c>
      <c r="B32059" s="57" t="s">
        <v>967</v>
      </c>
      <c r="C32059" s="57" t="s">
        <v>6709</v>
      </c>
      <c r="D32059" s="57" t="s">
        <v>6708</v>
      </c>
    </row>
    <row r="32060" spans="1:4">
      <c r="A32060" s="57" t="s">
        <v>8135</v>
      </c>
      <c r="B32060" s="57" t="s">
        <v>967</v>
      </c>
      <c r="C32060" s="57" t="s">
        <v>7136</v>
      </c>
      <c r="D32060" s="57" t="s">
        <v>7131</v>
      </c>
    </row>
    <row r="32061" spans="1:4">
      <c r="A32061" s="57" t="s">
        <v>8135</v>
      </c>
      <c r="B32061" s="57" t="s">
        <v>967</v>
      </c>
      <c r="C32061" s="57" t="s">
        <v>9531</v>
      </c>
      <c r="D32061" s="57" t="s">
        <v>9322</v>
      </c>
    </row>
    <row r="32062" spans="1:4">
      <c r="A32062" s="57" t="s">
        <v>8135</v>
      </c>
      <c r="B32062" s="57" t="s">
        <v>967</v>
      </c>
      <c r="C32062" s="57" t="s">
        <v>14213</v>
      </c>
      <c r="D32062" s="57" t="s">
        <v>12690</v>
      </c>
    </row>
    <row r="32063" spans="1:4">
      <c r="A32063" s="57" t="s">
        <v>18249</v>
      </c>
      <c r="B32063" s="57" t="s">
        <v>967</v>
      </c>
      <c r="C32063" s="57" t="s">
        <v>18250</v>
      </c>
      <c r="D32063" s="57" t="s">
        <v>18251</v>
      </c>
    </row>
    <row r="32064" spans="1:4">
      <c r="A32064" s="57" t="s">
        <v>71244</v>
      </c>
      <c r="B32064" s="57" t="s">
        <v>12940</v>
      </c>
      <c r="C32064" s="57" t="s">
        <v>71245</v>
      </c>
      <c r="D32064" s="57" t="s">
        <v>71246</v>
      </c>
    </row>
    <row r="32065" spans="1:4">
      <c r="A32065" s="57" t="s">
        <v>71244</v>
      </c>
      <c r="B32065" s="57"/>
      <c r="C32065" s="57" t="s">
        <v>71247</v>
      </c>
      <c r="D32065" s="57" t="s">
        <v>71248</v>
      </c>
    </row>
    <row r="32066" spans="1:4">
      <c r="A32066" s="57" t="s">
        <v>71244</v>
      </c>
      <c r="B32066" s="57"/>
      <c r="C32066" s="57" t="s">
        <v>71249</v>
      </c>
      <c r="D32066" s="57" t="s">
        <v>71250</v>
      </c>
    </row>
    <row r="32067" spans="1:4">
      <c r="A32067" s="57" t="s">
        <v>71244</v>
      </c>
      <c r="B32067" s="57"/>
      <c r="C32067" s="57" t="s">
        <v>71251</v>
      </c>
      <c r="D32067" s="57" t="s">
        <v>71252</v>
      </c>
    </row>
    <row r="32068" spans="1:4">
      <c r="A32068" s="57" t="s">
        <v>71244</v>
      </c>
      <c r="B32068" s="57"/>
      <c r="C32068" s="57" t="s">
        <v>71253</v>
      </c>
      <c r="D32068" s="57" t="s">
        <v>71254</v>
      </c>
    </row>
    <row r="32069" spans="1:4">
      <c r="A32069" s="57" t="s">
        <v>71244</v>
      </c>
      <c r="B32069" s="57"/>
      <c r="C32069" s="57" t="s">
        <v>71255</v>
      </c>
      <c r="D32069" s="57" t="s">
        <v>71256</v>
      </c>
    </row>
    <row r="32070" spans="1:4">
      <c r="A32070" s="57" t="s">
        <v>71244</v>
      </c>
      <c r="B32070" s="57"/>
      <c r="C32070" s="57" t="s">
        <v>71257</v>
      </c>
      <c r="D32070" s="57" t="s">
        <v>71258</v>
      </c>
    </row>
    <row r="32071" spans="1:4">
      <c r="A32071" s="57" t="s">
        <v>71244</v>
      </c>
      <c r="B32071" s="57"/>
      <c r="C32071" s="57" t="s">
        <v>71259</v>
      </c>
      <c r="D32071" s="57" t="s">
        <v>71260</v>
      </c>
    </row>
    <row r="32072" spans="1:4">
      <c r="A32072" s="57" t="s">
        <v>71244</v>
      </c>
      <c r="B32072" s="57"/>
      <c r="C32072" s="57" t="s">
        <v>71261</v>
      </c>
      <c r="D32072" s="57" t="s">
        <v>71262</v>
      </c>
    </row>
    <row r="32073" spans="1:4">
      <c r="A32073" s="57" t="s">
        <v>71244</v>
      </c>
      <c r="B32073" s="57"/>
      <c r="C32073" s="57" t="s">
        <v>71263</v>
      </c>
      <c r="D32073" s="57" t="s">
        <v>76434</v>
      </c>
    </row>
    <row r="32074" spans="1:4">
      <c r="A32074" s="57" t="s">
        <v>71244</v>
      </c>
      <c r="B32074" s="57"/>
      <c r="C32074" s="57" t="s">
        <v>71264</v>
      </c>
      <c r="D32074" s="57" t="s">
        <v>71265</v>
      </c>
    </row>
    <row r="32075" spans="1:4">
      <c r="A32075" s="57" t="s">
        <v>71266</v>
      </c>
      <c r="B32075" s="57" t="s">
        <v>12940</v>
      </c>
      <c r="C32075" s="57" t="s">
        <v>71267</v>
      </c>
      <c r="D32075" s="57" t="s">
        <v>71268</v>
      </c>
    </row>
    <row r="32076" spans="1:4">
      <c r="A32076" s="57" t="s">
        <v>71266</v>
      </c>
      <c r="B32076" s="57"/>
      <c r="C32076" s="57" t="s">
        <v>71269</v>
      </c>
      <c r="D32076" s="57" t="s">
        <v>71270</v>
      </c>
    </row>
    <row r="32077" spans="1:4">
      <c r="A32077" s="57" t="s">
        <v>71271</v>
      </c>
      <c r="B32077" s="57" t="s">
        <v>12940</v>
      </c>
      <c r="C32077" s="57" t="s">
        <v>71272</v>
      </c>
      <c r="D32077" s="57" t="s">
        <v>71273</v>
      </c>
    </row>
    <row r="32078" spans="1:4">
      <c r="A32078" s="57" t="s">
        <v>71271</v>
      </c>
      <c r="B32078" s="57"/>
      <c r="C32078" s="57" t="s">
        <v>71274</v>
      </c>
      <c r="D32078" s="57" t="s">
        <v>71273</v>
      </c>
    </row>
    <row r="32079" spans="1:4">
      <c r="A32079" s="57" t="s">
        <v>71271</v>
      </c>
      <c r="B32079" s="57"/>
      <c r="C32079" s="57" t="s">
        <v>71275</v>
      </c>
      <c r="D32079" s="57" t="s">
        <v>71276</v>
      </c>
    </row>
    <row r="32080" spans="1:4">
      <c r="A32080" s="57" t="s">
        <v>71271</v>
      </c>
      <c r="B32080" s="57"/>
      <c r="C32080" s="57" t="s">
        <v>71277</v>
      </c>
      <c r="D32080" s="57" t="s">
        <v>71278</v>
      </c>
    </row>
    <row r="32081" spans="1:4">
      <c r="A32081" s="57" t="s">
        <v>71271</v>
      </c>
      <c r="B32081" s="57"/>
      <c r="C32081" s="57" t="s">
        <v>71279</v>
      </c>
      <c r="D32081" s="57" t="s">
        <v>71280</v>
      </c>
    </row>
    <row r="32082" spans="1:4">
      <c r="A32082" s="57" t="s">
        <v>71281</v>
      </c>
      <c r="B32082" s="57" t="s">
        <v>12940</v>
      </c>
      <c r="C32082" s="57" t="s">
        <v>71282</v>
      </c>
      <c r="D32082" s="57" t="s">
        <v>71283</v>
      </c>
    </row>
    <row r="32083" spans="1:4">
      <c r="A32083" s="57" t="s">
        <v>71281</v>
      </c>
      <c r="B32083" s="57"/>
      <c r="C32083" s="57" t="s">
        <v>71284</v>
      </c>
      <c r="D32083" s="57" t="s">
        <v>71285</v>
      </c>
    </row>
    <row r="32084" spans="1:4">
      <c r="A32084" s="57" t="s">
        <v>71286</v>
      </c>
      <c r="B32084" s="57" t="s">
        <v>12940</v>
      </c>
      <c r="C32084" s="57" t="s">
        <v>71287</v>
      </c>
      <c r="D32084" s="57" t="s">
        <v>71288</v>
      </c>
    </row>
    <row r="32085" spans="1:4">
      <c r="A32085" s="57" t="s">
        <v>71286</v>
      </c>
      <c r="B32085" s="57"/>
      <c r="C32085" s="57" t="s">
        <v>71289</v>
      </c>
      <c r="D32085" s="57" t="s">
        <v>71290</v>
      </c>
    </row>
    <row r="32086" spans="1:4">
      <c r="A32086" s="57" t="s">
        <v>71286</v>
      </c>
      <c r="B32086" s="57"/>
      <c r="C32086" s="57" t="s">
        <v>71291</v>
      </c>
      <c r="D32086" s="57" t="s">
        <v>71292</v>
      </c>
    </row>
    <row r="32087" spans="1:4">
      <c r="A32087" s="57" t="s">
        <v>71286</v>
      </c>
      <c r="B32087" s="57"/>
      <c r="C32087" s="57" t="s">
        <v>71293</v>
      </c>
      <c r="D32087" s="57" t="s">
        <v>71294</v>
      </c>
    </row>
    <row r="32088" spans="1:4">
      <c r="A32088" s="57" t="s">
        <v>71286</v>
      </c>
      <c r="B32088" s="57"/>
      <c r="C32088" s="57" t="s">
        <v>71295</v>
      </c>
      <c r="D32088" s="57" t="s">
        <v>71296</v>
      </c>
    </row>
    <row r="32089" spans="1:4">
      <c r="A32089" s="57" t="s">
        <v>71286</v>
      </c>
      <c r="B32089" s="57"/>
      <c r="C32089" s="57" t="s">
        <v>71297</v>
      </c>
      <c r="D32089" s="57" t="s">
        <v>71298</v>
      </c>
    </row>
    <row r="32090" spans="1:4">
      <c r="A32090" s="57" t="s">
        <v>71286</v>
      </c>
      <c r="B32090" s="57"/>
      <c r="C32090" s="57" t="s">
        <v>71299</v>
      </c>
      <c r="D32090" s="57" t="s">
        <v>71300</v>
      </c>
    </row>
    <row r="32091" spans="1:4">
      <c r="A32091" s="57" t="s">
        <v>71301</v>
      </c>
      <c r="B32091" s="57" t="s">
        <v>12940</v>
      </c>
      <c r="C32091" s="57" t="s">
        <v>71302</v>
      </c>
      <c r="D32091" s="57" t="s">
        <v>71303</v>
      </c>
    </row>
    <row r="32092" spans="1:4">
      <c r="A32092" s="57" t="s">
        <v>71301</v>
      </c>
      <c r="B32092" s="57"/>
      <c r="C32092" s="57" t="s">
        <v>71304</v>
      </c>
      <c r="D32092" s="57" t="s">
        <v>71305</v>
      </c>
    </row>
    <row r="32093" spans="1:4">
      <c r="A32093" s="57" t="s">
        <v>71301</v>
      </c>
      <c r="B32093" s="57"/>
      <c r="C32093" s="57" t="s">
        <v>71306</v>
      </c>
      <c r="D32093" s="57" t="s">
        <v>71307</v>
      </c>
    </row>
    <row r="32094" spans="1:4">
      <c r="A32094" s="57" t="s">
        <v>71301</v>
      </c>
      <c r="B32094" s="57"/>
      <c r="C32094" s="57" t="s">
        <v>71308</v>
      </c>
      <c r="D32094" s="57" t="s">
        <v>71309</v>
      </c>
    </row>
    <row r="32095" spans="1:4">
      <c r="A32095" s="57" t="s">
        <v>71301</v>
      </c>
      <c r="B32095" s="57"/>
      <c r="C32095" s="57" t="s">
        <v>71310</v>
      </c>
      <c r="D32095" s="57" t="s">
        <v>71311</v>
      </c>
    </row>
    <row r="32096" spans="1:4">
      <c r="A32096" s="57" t="s">
        <v>71312</v>
      </c>
      <c r="B32096" s="57" t="s">
        <v>12940</v>
      </c>
      <c r="C32096" s="57" t="s">
        <v>71313</v>
      </c>
      <c r="D32096" s="57" t="s">
        <v>71314</v>
      </c>
    </row>
    <row r="32097" spans="1:4">
      <c r="A32097" s="57" t="s">
        <v>71312</v>
      </c>
      <c r="B32097" s="57"/>
      <c r="C32097" s="57" t="s">
        <v>71315</v>
      </c>
      <c r="D32097" s="57" t="s">
        <v>71316</v>
      </c>
    </row>
    <row r="32098" spans="1:4">
      <c r="A32098" s="57" t="s">
        <v>71317</v>
      </c>
      <c r="B32098" s="57" t="s">
        <v>12940</v>
      </c>
      <c r="C32098" s="57" t="s">
        <v>71318</v>
      </c>
      <c r="D32098" s="57" t="s">
        <v>71319</v>
      </c>
    </row>
    <row r="32099" spans="1:4">
      <c r="A32099" s="57" t="s">
        <v>71317</v>
      </c>
      <c r="B32099" s="57"/>
      <c r="C32099" s="57" t="s">
        <v>71320</v>
      </c>
      <c r="D32099" s="57" t="s">
        <v>71321</v>
      </c>
    </row>
    <row r="32100" spans="1:4">
      <c r="A32100" s="57" t="s">
        <v>71317</v>
      </c>
      <c r="B32100" s="57"/>
      <c r="C32100" s="57" t="s">
        <v>71322</v>
      </c>
      <c r="D32100" s="57" t="s">
        <v>46731</v>
      </c>
    </row>
    <row r="32101" spans="1:4">
      <c r="A32101" s="57" t="s">
        <v>71317</v>
      </c>
      <c r="B32101" s="57"/>
      <c r="C32101" s="57" t="s">
        <v>71323</v>
      </c>
      <c r="D32101" s="57" t="s">
        <v>71324</v>
      </c>
    </row>
    <row r="32102" spans="1:4">
      <c r="A32102" s="57" t="s">
        <v>71317</v>
      </c>
      <c r="B32102" s="57"/>
      <c r="C32102" s="57" t="s">
        <v>71325</v>
      </c>
      <c r="D32102" s="57" t="s">
        <v>71326</v>
      </c>
    </row>
    <row r="32103" spans="1:4">
      <c r="A32103" s="57" t="s">
        <v>71317</v>
      </c>
      <c r="B32103" s="57"/>
      <c r="C32103" s="57" t="s">
        <v>71327</v>
      </c>
      <c r="D32103" s="57" t="s">
        <v>71328</v>
      </c>
    </row>
    <row r="32104" spans="1:4">
      <c r="A32104" s="57" t="s">
        <v>71317</v>
      </c>
      <c r="B32104" s="57"/>
      <c r="C32104" s="57" t="s">
        <v>71329</v>
      </c>
      <c r="D32104" s="57" t="s">
        <v>71330</v>
      </c>
    </row>
    <row r="32105" spans="1:4">
      <c r="A32105" s="57" t="s">
        <v>71317</v>
      </c>
      <c r="B32105" s="57"/>
      <c r="C32105" s="57" t="s">
        <v>71331</v>
      </c>
      <c r="D32105" s="57" t="s">
        <v>71332</v>
      </c>
    </row>
    <row r="32106" spans="1:4">
      <c r="A32106" s="57" t="s">
        <v>71317</v>
      </c>
      <c r="B32106" s="57"/>
      <c r="C32106" s="57" t="s">
        <v>71333</v>
      </c>
      <c r="D32106" s="57" t="s">
        <v>71334</v>
      </c>
    </row>
    <row r="32107" spans="1:4">
      <c r="A32107" s="57" t="s">
        <v>71335</v>
      </c>
      <c r="B32107" s="57" t="s">
        <v>12940</v>
      </c>
      <c r="C32107" s="57" t="s">
        <v>71336</v>
      </c>
      <c r="D32107" s="57" t="s">
        <v>71337</v>
      </c>
    </row>
    <row r="32108" spans="1:4">
      <c r="A32108" s="57" t="s">
        <v>71338</v>
      </c>
      <c r="B32108" s="57" t="s">
        <v>12940</v>
      </c>
      <c r="C32108" s="57" t="s">
        <v>71339</v>
      </c>
      <c r="D32108" s="57" t="s">
        <v>71340</v>
      </c>
    </row>
    <row r="32109" spans="1:4">
      <c r="A32109" s="57" t="s">
        <v>71338</v>
      </c>
      <c r="B32109" s="57"/>
      <c r="C32109" s="57" t="s">
        <v>71341</v>
      </c>
      <c r="D32109" s="57" t="s">
        <v>71342</v>
      </c>
    </row>
    <row r="32110" spans="1:4">
      <c r="A32110" s="57" t="s">
        <v>71338</v>
      </c>
      <c r="B32110" s="57"/>
      <c r="C32110" s="57" t="s">
        <v>71343</v>
      </c>
      <c r="D32110" s="57" t="s">
        <v>71344</v>
      </c>
    </row>
    <row r="32111" spans="1:4">
      <c r="A32111" s="57" t="s">
        <v>71338</v>
      </c>
      <c r="B32111" s="57"/>
      <c r="C32111" s="57" t="s">
        <v>21017</v>
      </c>
      <c r="D32111" s="57" t="s">
        <v>76435</v>
      </c>
    </row>
    <row r="32112" spans="1:4">
      <c r="A32112" s="57" t="s">
        <v>8136</v>
      </c>
      <c r="B32112" s="57" t="s">
        <v>1156</v>
      </c>
      <c r="C32112" s="57" t="s">
        <v>3612</v>
      </c>
      <c r="D32112" s="57" t="s">
        <v>9532</v>
      </c>
    </row>
    <row r="32113" spans="1:4">
      <c r="A32113" s="57" t="s">
        <v>8136</v>
      </c>
      <c r="B32113" s="57" t="s">
        <v>1156</v>
      </c>
      <c r="C32113" s="57" t="s">
        <v>5149</v>
      </c>
      <c r="D32113" s="57" t="s">
        <v>5150</v>
      </c>
    </row>
    <row r="32114" spans="1:4">
      <c r="A32114" s="57" t="s">
        <v>8136</v>
      </c>
      <c r="B32114" s="57" t="s">
        <v>1156</v>
      </c>
      <c r="C32114" s="57" t="s">
        <v>8383</v>
      </c>
      <c r="D32114" s="57" t="s">
        <v>8384</v>
      </c>
    </row>
    <row r="32115" spans="1:4">
      <c r="A32115" s="57" t="s">
        <v>8136</v>
      </c>
      <c r="B32115" s="57" t="s">
        <v>1156</v>
      </c>
      <c r="C32115" s="57" t="s">
        <v>14214</v>
      </c>
      <c r="D32115" s="57" t="s">
        <v>14215</v>
      </c>
    </row>
    <row r="32116" spans="1:4">
      <c r="A32116" s="57" t="s">
        <v>71345</v>
      </c>
      <c r="B32116" s="57" t="s">
        <v>12940</v>
      </c>
      <c r="C32116" s="57" t="s">
        <v>71346</v>
      </c>
      <c r="D32116" s="57" t="s">
        <v>71347</v>
      </c>
    </row>
    <row r="32117" spans="1:4">
      <c r="A32117" s="57" t="s">
        <v>71345</v>
      </c>
      <c r="B32117" s="57"/>
      <c r="C32117" s="57" t="s">
        <v>71348</v>
      </c>
      <c r="D32117" s="57" t="s">
        <v>71349</v>
      </c>
    </row>
    <row r="32118" spans="1:4">
      <c r="A32118" s="57" t="s">
        <v>71345</v>
      </c>
      <c r="B32118" s="57"/>
      <c r="C32118" s="57" t="s">
        <v>71350</v>
      </c>
      <c r="D32118" s="57" t="s">
        <v>71351</v>
      </c>
    </row>
    <row r="32119" spans="1:4">
      <c r="A32119" s="57" t="s">
        <v>71345</v>
      </c>
      <c r="B32119" s="57"/>
      <c r="C32119" s="57" t="s">
        <v>71352</v>
      </c>
      <c r="D32119" s="57" t="s">
        <v>71353</v>
      </c>
    </row>
    <row r="32120" spans="1:4">
      <c r="A32120" s="57" t="s">
        <v>71345</v>
      </c>
      <c r="B32120" s="57"/>
      <c r="C32120" s="57" t="s">
        <v>71354</v>
      </c>
      <c r="D32120" s="57" t="s">
        <v>71355</v>
      </c>
    </row>
    <row r="32121" spans="1:4">
      <c r="A32121" s="57" t="s">
        <v>71345</v>
      </c>
      <c r="B32121" s="57"/>
      <c r="C32121" s="57" t="s">
        <v>71356</v>
      </c>
      <c r="D32121" s="57" t="s">
        <v>71357</v>
      </c>
    </row>
    <row r="32122" spans="1:4">
      <c r="A32122" s="57" t="s">
        <v>71345</v>
      </c>
      <c r="B32122" s="57"/>
      <c r="C32122" s="57" t="s">
        <v>71358</v>
      </c>
      <c r="D32122" s="57" t="s">
        <v>71359</v>
      </c>
    </row>
    <row r="32123" spans="1:4">
      <c r="A32123" s="57" t="s">
        <v>71345</v>
      </c>
      <c r="B32123" s="57"/>
      <c r="C32123" s="57" t="s">
        <v>71360</v>
      </c>
      <c r="D32123" s="57" t="s">
        <v>71361</v>
      </c>
    </row>
    <row r="32124" spans="1:4">
      <c r="A32124" s="57" t="s">
        <v>71345</v>
      </c>
      <c r="B32124" s="57"/>
      <c r="C32124" s="57" t="s">
        <v>71362</v>
      </c>
      <c r="D32124" s="57" t="s">
        <v>71363</v>
      </c>
    </row>
    <row r="32125" spans="1:4">
      <c r="A32125" s="57" t="s">
        <v>71345</v>
      </c>
      <c r="B32125" s="57"/>
      <c r="C32125" s="57" t="s">
        <v>71364</v>
      </c>
      <c r="D32125" s="57" t="s">
        <v>71365</v>
      </c>
    </row>
    <row r="32126" spans="1:4">
      <c r="A32126" s="57" t="s">
        <v>71345</v>
      </c>
      <c r="B32126" s="57"/>
      <c r="C32126" s="57" t="s">
        <v>71366</v>
      </c>
      <c r="D32126" s="57" t="s">
        <v>71367</v>
      </c>
    </row>
    <row r="32127" spans="1:4">
      <c r="A32127" s="57" t="s">
        <v>71345</v>
      </c>
      <c r="B32127" s="57"/>
      <c r="C32127" s="57" t="s">
        <v>71368</v>
      </c>
      <c r="D32127" s="57" t="s">
        <v>71369</v>
      </c>
    </row>
    <row r="32128" spans="1:4">
      <c r="A32128" s="57" t="s">
        <v>71345</v>
      </c>
      <c r="B32128" s="57"/>
      <c r="C32128" s="57" t="s">
        <v>71370</v>
      </c>
      <c r="D32128" s="57" t="s">
        <v>71371</v>
      </c>
    </row>
    <row r="32129" spans="1:4">
      <c r="A32129" s="57" t="s">
        <v>71345</v>
      </c>
      <c r="B32129" s="57"/>
      <c r="C32129" s="57" t="s">
        <v>71372</v>
      </c>
      <c r="D32129" s="57" t="s">
        <v>71373</v>
      </c>
    </row>
    <row r="32130" spans="1:4">
      <c r="A32130" s="57" t="s">
        <v>71345</v>
      </c>
      <c r="B32130" s="57"/>
      <c r="C32130" s="57" t="s">
        <v>71374</v>
      </c>
      <c r="D32130" s="57" t="s">
        <v>71375</v>
      </c>
    </row>
    <row r="32131" spans="1:4">
      <c r="A32131" s="57" t="s">
        <v>71345</v>
      </c>
      <c r="B32131" s="57"/>
      <c r="C32131" s="57" t="s">
        <v>71376</v>
      </c>
      <c r="D32131" s="57" t="s">
        <v>71377</v>
      </c>
    </row>
    <row r="32132" spans="1:4">
      <c r="A32132" s="57" t="s">
        <v>71345</v>
      </c>
      <c r="B32132" s="57"/>
      <c r="C32132" s="57" t="s">
        <v>71378</v>
      </c>
      <c r="D32132" s="57" t="s">
        <v>71379</v>
      </c>
    </row>
    <row r="32133" spans="1:4">
      <c r="A32133" s="57" t="s">
        <v>71380</v>
      </c>
      <c r="B32133" s="57" t="s">
        <v>12940</v>
      </c>
      <c r="C32133" s="57" t="s">
        <v>71381</v>
      </c>
      <c r="D32133" s="57" t="s">
        <v>71382</v>
      </c>
    </row>
    <row r="32134" spans="1:4">
      <c r="A32134" s="57" t="s">
        <v>71380</v>
      </c>
      <c r="B32134" s="57"/>
      <c r="C32134" s="57" t="s">
        <v>71383</v>
      </c>
      <c r="D32134" s="57" t="s">
        <v>71384</v>
      </c>
    </row>
    <row r="32135" spans="1:4">
      <c r="A32135" s="57" t="s">
        <v>71380</v>
      </c>
      <c r="B32135" s="57"/>
      <c r="C32135" s="57" t="s">
        <v>71385</v>
      </c>
      <c r="D32135" s="57" t="s">
        <v>71386</v>
      </c>
    </row>
    <row r="32136" spans="1:4">
      <c r="A32136" s="57" t="s">
        <v>71380</v>
      </c>
      <c r="B32136" s="57"/>
      <c r="C32136" s="57" t="s">
        <v>71387</v>
      </c>
      <c r="D32136" s="57" t="s">
        <v>71388</v>
      </c>
    </row>
    <row r="32137" spans="1:4">
      <c r="A32137" s="57" t="s">
        <v>71380</v>
      </c>
      <c r="B32137" s="57"/>
      <c r="C32137" s="57" t="s">
        <v>71389</v>
      </c>
      <c r="D32137" s="57" t="s">
        <v>71390</v>
      </c>
    </row>
    <row r="32138" spans="1:4">
      <c r="A32138" s="57" t="s">
        <v>71380</v>
      </c>
      <c r="B32138" s="57"/>
      <c r="C32138" s="57" t="s">
        <v>71391</v>
      </c>
      <c r="D32138" s="57" t="s">
        <v>71392</v>
      </c>
    </row>
    <row r="32139" spans="1:4">
      <c r="A32139" s="57" t="s">
        <v>71380</v>
      </c>
      <c r="B32139" s="57"/>
      <c r="C32139" s="57" t="s">
        <v>71393</v>
      </c>
      <c r="D32139" s="57" t="s">
        <v>71394</v>
      </c>
    </row>
    <row r="32140" spans="1:4">
      <c r="A32140" s="57" t="s">
        <v>71380</v>
      </c>
      <c r="B32140" s="57"/>
      <c r="C32140" s="57" t="s">
        <v>71395</v>
      </c>
      <c r="D32140" s="57" t="s">
        <v>71396</v>
      </c>
    </row>
    <row r="32141" spans="1:4">
      <c r="A32141" s="57" t="s">
        <v>71380</v>
      </c>
      <c r="B32141" s="57"/>
      <c r="C32141" s="57" t="s">
        <v>71397</v>
      </c>
      <c r="D32141" s="57" t="s">
        <v>71398</v>
      </c>
    </row>
    <row r="32142" spans="1:4">
      <c r="A32142" s="57" t="s">
        <v>71399</v>
      </c>
      <c r="B32142" s="57" t="s">
        <v>12940</v>
      </c>
      <c r="C32142" s="57" t="s">
        <v>71400</v>
      </c>
      <c r="D32142" s="57" t="s">
        <v>19034</v>
      </c>
    </row>
    <row r="32143" spans="1:4">
      <c r="A32143" s="57" t="s">
        <v>71399</v>
      </c>
      <c r="B32143" s="57"/>
      <c r="C32143" s="57" t="s">
        <v>71401</v>
      </c>
      <c r="D32143" s="57" t="s">
        <v>71402</v>
      </c>
    </row>
    <row r="32144" spans="1:4">
      <c r="A32144" s="57" t="s">
        <v>71399</v>
      </c>
      <c r="B32144" s="57"/>
      <c r="C32144" s="57" t="s">
        <v>71403</v>
      </c>
      <c r="D32144" s="57" t="s">
        <v>71404</v>
      </c>
    </row>
    <row r="32145" spans="1:4">
      <c r="A32145" s="57" t="s">
        <v>71399</v>
      </c>
      <c r="B32145" s="57"/>
      <c r="C32145" s="57" t="s">
        <v>71405</v>
      </c>
      <c r="D32145" s="57" t="s">
        <v>71406</v>
      </c>
    </row>
    <row r="32146" spans="1:4">
      <c r="A32146" s="57" t="s">
        <v>71399</v>
      </c>
      <c r="B32146" s="57"/>
      <c r="C32146" s="57" t="s">
        <v>71407</v>
      </c>
      <c r="D32146" s="57" t="s">
        <v>71408</v>
      </c>
    </row>
    <row r="32147" spans="1:4">
      <c r="A32147" s="57" t="s">
        <v>10341</v>
      </c>
      <c r="B32147" s="57" t="s">
        <v>2651</v>
      </c>
      <c r="C32147" s="57" t="s">
        <v>10342</v>
      </c>
      <c r="D32147" s="57" t="s">
        <v>10343</v>
      </c>
    </row>
    <row r="32148" spans="1:4">
      <c r="A32148" s="57" t="s">
        <v>10341</v>
      </c>
      <c r="B32148" s="57" t="s">
        <v>2651</v>
      </c>
      <c r="C32148" s="57" t="s">
        <v>14216</v>
      </c>
      <c r="D32148" s="57" t="s">
        <v>14217</v>
      </c>
    </row>
    <row r="32149" spans="1:4">
      <c r="A32149" s="57" t="s">
        <v>10341</v>
      </c>
      <c r="B32149" s="57" t="s">
        <v>2651</v>
      </c>
      <c r="C32149" s="57" t="s">
        <v>14218</v>
      </c>
      <c r="D32149" s="57" t="s">
        <v>14219</v>
      </c>
    </row>
    <row r="32150" spans="1:4">
      <c r="A32150" s="57" t="s">
        <v>10341</v>
      </c>
      <c r="B32150" s="57" t="s">
        <v>2651</v>
      </c>
      <c r="C32150" s="57" t="s">
        <v>16037</v>
      </c>
      <c r="D32150" s="57" t="s">
        <v>16038</v>
      </c>
    </row>
    <row r="32151" spans="1:4">
      <c r="A32151" s="57" t="s">
        <v>10341</v>
      </c>
      <c r="B32151" s="57" t="s">
        <v>2651</v>
      </c>
      <c r="C32151" s="57" t="s">
        <v>18252</v>
      </c>
      <c r="D32151" s="57" t="s">
        <v>18253</v>
      </c>
    </row>
    <row r="32152" spans="1:4">
      <c r="A32152" s="57" t="s">
        <v>10341</v>
      </c>
      <c r="B32152" s="57" t="s">
        <v>2651</v>
      </c>
      <c r="C32152" s="57" t="s">
        <v>76436</v>
      </c>
      <c r="D32152" s="57" t="s">
        <v>76437</v>
      </c>
    </row>
    <row r="32153" spans="1:4">
      <c r="A32153" s="57" t="s">
        <v>8137</v>
      </c>
      <c r="B32153" s="57" t="s">
        <v>2651</v>
      </c>
      <c r="C32153" s="57" t="s">
        <v>3046</v>
      </c>
      <c r="D32153" s="57" t="s">
        <v>3047</v>
      </c>
    </row>
    <row r="32154" spans="1:4">
      <c r="A32154" s="57" t="s">
        <v>8137</v>
      </c>
      <c r="B32154" s="57" t="s">
        <v>2651</v>
      </c>
      <c r="C32154" s="57" t="s">
        <v>3048</v>
      </c>
      <c r="D32154" s="57" t="s">
        <v>3049</v>
      </c>
    </row>
    <row r="32155" spans="1:4">
      <c r="A32155" s="57" t="s">
        <v>8137</v>
      </c>
      <c r="B32155" s="57" t="s">
        <v>2651</v>
      </c>
      <c r="C32155" s="57" t="s">
        <v>4571</v>
      </c>
      <c r="D32155" s="57" t="s">
        <v>4383</v>
      </c>
    </row>
    <row r="32156" spans="1:4">
      <c r="A32156" s="57" t="s">
        <v>8137</v>
      </c>
      <c r="B32156" s="57" t="s">
        <v>2651</v>
      </c>
      <c r="C32156" s="57" t="s">
        <v>4582</v>
      </c>
      <c r="D32156" s="57" t="s">
        <v>4583</v>
      </c>
    </row>
    <row r="32157" spans="1:4">
      <c r="A32157" s="57" t="s">
        <v>8137</v>
      </c>
      <c r="B32157" s="57" t="s">
        <v>2651</v>
      </c>
      <c r="C32157" s="57" t="s">
        <v>4584</v>
      </c>
      <c r="D32157" s="57" t="s">
        <v>4585</v>
      </c>
    </row>
    <row r="32158" spans="1:4">
      <c r="A32158" s="57" t="s">
        <v>8137</v>
      </c>
      <c r="B32158" s="57" t="s">
        <v>2651</v>
      </c>
      <c r="C32158" s="57" t="s">
        <v>5545</v>
      </c>
      <c r="D32158" s="57" t="s">
        <v>5546</v>
      </c>
    </row>
    <row r="32159" spans="1:4">
      <c r="A32159" s="57" t="s">
        <v>8137</v>
      </c>
      <c r="B32159" s="57" t="s">
        <v>2651</v>
      </c>
      <c r="C32159" s="57" t="s">
        <v>6002</v>
      </c>
      <c r="D32159" s="57" t="s">
        <v>6003</v>
      </c>
    </row>
    <row r="32160" spans="1:4">
      <c r="A32160" s="57" t="s">
        <v>8137</v>
      </c>
      <c r="B32160" s="57" t="s">
        <v>2651</v>
      </c>
      <c r="C32160" s="57" t="s">
        <v>14220</v>
      </c>
      <c r="D32160" s="57" t="s">
        <v>14221</v>
      </c>
    </row>
    <row r="32161" spans="1:4">
      <c r="A32161" s="57" t="s">
        <v>8137</v>
      </c>
      <c r="B32161" s="57" t="s">
        <v>2651</v>
      </c>
      <c r="C32161" s="57" t="s">
        <v>14222</v>
      </c>
      <c r="D32161" s="57" t="s">
        <v>14223</v>
      </c>
    </row>
    <row r="32162" spans="1:4">
      <c r="A32162" s="57" t="s">
        <v>8137</v>
      </c>
      <c r="B32162" s="57" t="s">
        <v>2651</v>
      </c>
      <c r="C32162" s="57" t="s">
        <v>16039</v>
      </c>
      <c r="D32162" s="57" t="s">
        <v>16040</v>
      </c>
    </row>
    <row r="32163" spans="1:4">
      <c r="A32163" s="57" t="s">
        <v>8137</v>
      </c>
      <c r="B32163" s="57" t="s">
        <v>2651</v>
      </c>
      <c r="C32163" s="57" t="s">
        <v>18254</v>
      </c>
      <c r="D32163" s="57" t="s">
        <v>18255</v>
      </c>
    </row>
    <row r="32164" spans="1:4">
      <c r="A32164" s="57" t="s">
        <v>71409</v>
      </c>
      <c r="B32164" s="57" t="s">
        <v>12940</v>
      </c>
      <c r="C32164" s="57" t="s">
        <v>71410</v>
      </c>
      <c r="D32164" s="57" t="s">
        <v>71411</v>
      </c>
    </row>
    <row r="32165" spans="1:4">
      <c r="A32165" s="57" t="s">
        <v>71409</v>
      </c>
      <c r="B32165" s="57"/>
      <c r="C32165" s="57" t="s">
        <v>71412</v>
      </c>
      <c r="D32165" s="57" t="s">
        <v>71413</v>
      </c>
    </row>
    <row r="32166" spans="1:4">
      <c r="A32166" s="57" t="s">
        <v>71409</v>
      </c>
      <c r="B32166" s="57"/>
      <c r="C32166" s="57" t="s">
        <v>71414</v>
      </c>
      <c r="D32166" s="57" t="s">
        <v>71415</v>
      </c>
    </row>
    <row r="32167" spans="1:4">
      <c r="A32167" s="57" t="s">
        <v>71409</v>
      </c>
      <c r="B32167" s="57"/>
      <c r="C32167" s="57" t="s">
        <v>71416</v>
      </c>
      <c r="D32167" s="57" t="s">
        <v>71417</v>
      </c>
    </row>
    <row r="32168" spans="1:4">
      <c r="A32168" s="57" t="s">
        <v>71409</v>
      </c>
      <c r="B32168" s="57"/>
      <c r="C32168" s="57" t="s">
        <v>71418</v>
      </c>
      <c r="D32168" s="57" t="s">
        <v>71419</v>
      </c>
    </row>
    <row r="32169" spans="1:4">
      <c r="A32169" s="57" t="s">
        <v>71420</v>
      </c>
      <c r="B32169" s="57" t="s">
        <v>12940</v>
      </c>
      <c r="C32169" s="57" t="s">
        <v>71421</v>
      </c>
      <c r="D32169" s="57" t="s">
        <v>71422</v>
      </c>
    </row>
    <row r="32170" spans="1:4">
      <c r="A32170" s="57" t="s">
        <v>71420</v>
      </c>
      <c r="B32170" s="57"/>
      <c r="C32170" s="57" t="s">
        <v>71423</v>
      </c>
      <c r="D32170" s="57" t="s">
        <v>71424</v>
      </c>
    </row>
    <row r="32171" spans="1:4">
      <c r="A32171" s="57" t="s">
        <v>71420</v>
      </c>
      <c r="B32171" s="57"/>
      <c r="C32171" s="57" t="s">
        <v>71425</v>
      </c>
      <c r="D32171" s="57" t="s">
        <v>71426</v>
      </c>
    </row>
    <row r="32172" spans="1:4">
      <c r="A32172" s="57" t="s">
        <v>71427</v>
      </c>
      <c r="B32172" s="57" t="s">
        <v>12940</v>
      </c>
      <c r="C32172" s="57" t="s">
        <v>71428</v>
      </c>
      <c r="D32172" s="57" t="s">
        <v>71429</v>
      </c>
    </row>
    <row r="32173" spans="1:4">
      <c r="A32173" s="57" t="s">
        <v>71427</v>
      </c>
      <c r="B32173" s="57"/>
      <c r="C32173" s="57" t="s">
        <v>71430</v>
      </c>
      <c r="D32173" s="57" t="s">
        <v>71431</v>
      </c>
    </row>
    <row r="32174" spans="1:4">
      <c r="A32174" s="57" t="s">
        <v>71427</v>
      </c>
      <c r="B32174" s="57"/>
      <c r="C32174" s="57" t="s">
        <v>71432</v>
      </c>
      <c r="D32174" s="57" t="s">
        <v>71433</v>
      </c>
    </row>
    <row r="32175" spans="1:4">
      <c r="A32175" s="57" t="s">
        <v>8138</v>
      </c>
      <c r="B32175" s="57" t="s">
        <v>2361</v>
      </c>
      <c r="C32175" s="57" t="s">
        <v>6690</v>
      </c>
      <c r="D32175" s="57" t="s">
        <v>6691</v>
      </c>
    </row>
    <row r="32176" spans="1:4">
      <c r="A32176" s="57" t="s">
        <v>8138</v>
      </c>
      <c r="B32176" s="57" t="s">
        <v>2361</v>
      </c>
      <c r="C32176" s="57" t="s">
        <v>7056</v>
      </c>
      <c r="D32176" s="57" t="s">
        <v>7057</v>
      </c>
    </row>
    <row r="32177" spans="1:4">
      <c r="A32177" s="57" t="s">
        <v>8138</v>
      </c>
      <c r="B32177" s="57" t="s">
        <v>2361</v>
      </c>
      <c r="C32177" s="57" t="s">
        <v>8565</v>
      </c>
      <c r="D32177" s="57" t="s">
        <v>16041</v>
      </c>
    </row>
    <row r="32178" spans="1:4">
      <c r="A32178" s="57" t="s">
        <v>18256</v>
      </c>
      <c r="B32178" s="57" t="s">
        <v>2361</v>
      </c>
      <c r="C32178" s="57" t="s">
        <v>18257</v>
      </c>
      <c r="D32178" s="57" t="s">
        <v>18258</v>
      </c>
    </row>
    <row r="32179" spans="1:4">
      <c r="A32179" s="57" t="s">
        <v>71434</v>
      </c>
      <c r="B32179" s="57" t="s">
        <v>12940</v>
      </c>
      <c r="C32179" s="57" t="s">
        <v>71435</v>
      </c>
      <c r="D32179" s="57" t="s">
        <v>71436</v>
      </c>
    </row>
    <row r="32180" spans="1:4">
      <c r="A32180" s="57" t="s">
        <v>71434</v>
      </c>
      <c r="B32180" s="57"/>
      <c r="C32180" s="57" t="s">
        <v>71437</v>
      </c>
      <c r="D32180" s="57" t="s">
        <v>71438</v>
      </c>
    </row>
    <row r="32181" spans="1:4">
      <c r="A32181" s="57" t="s">
        <v>71434</v>
      </c>
      <c r="B32181" s="57"/>
      <c r="C32181" s="57" t="s">
        <v>71439</v>
      </c>
      <c r="D32181" s="57" t="s">
        <v>71440</v>
      </c>
    </row>
    <row r="32182" spans="1:4">
      <c r="A32182" s="57" t="s">
        <v>71441</v>
      </c>
      <c r="B32182" s="57" t="s">
        <v>12940</v>
      </c>
      <c r="C32182" s="57" t="s">
        <v>71442</v>
      </c>
      <c r="D32182" s="57" t="s">
        <v>71443</v>
      </c>
    </row>
    <row r="32183" spans="1:4">
      <c r="A32183" s="57" t="s">
        <v>71441</v>
      </c>
      <c r="B32183" s="57"/>
      <c r="C32183" s="57" t="s">
        <v>71444</v>
      </c>
      <c r="D32183" s="57" t="s">
        <v>71445</v>
      </c>
    </row>
    <row r="32184" spans="1:4">
      <c r="A32184" s="57" t="s">
        <v>71441</v>
      </c>
      <c r="B32184" s="57"/>
      <c r="C32184" s="57" t="s">
        <v>71446</v>
      </c>
      <c r="D32184" s="57" t="s">
        <v>71447</v>
      </c>
    </row>
    <row r="32185" spans="1:4">
      <c r="A32185" s="57" t="s">
        <v>71441</v>
      </c>
      <c r="B32185" s="57"/>
      <c r="C32185" s="57" t="s">
        <v>71448</v>
      </c>
      <c r="D32185" s="57" t="s">
        <v>71449</v>
      </c>
    </row>
    <row r="32186" spans="1:4">
      <c r="A32186" s="57" t="s">
        <v>71441</v>
      </c>
      <c r="B32186" s="57"/>
      <c r="C32186" s="57" t="s">
        <v>71450</v>
      </c>
      <c r="D32186" s="57" t="s">
        <v>71451</v>
      </c>
    </row>
    <row r="32187" spans="1:4">
      <c r="A32187" s="57" t="s">
        <v>71441</v>
      </c>
      <c r="B32187" s="57"/>
      <c r="C32187" s="57" t="s">
        <v>71452</v>
      </c>
      <c r="D32187" s="57" t="s">
        <v>71453</v>
      </c>
    </row>
    <row r="32188" spans="1:4">
      <c r="A32188" s="57" t="s">
        <v>71454</v>
      </c>
      <c r="B32188" s="57" t="s">
        <v>12940</v>
      </c>
      <c r="C32188" s="57" t="s">
        <v>71455</v>
      </c>
      <c r="D32188" s="57" t="s">
        <v>71456</v>
      </c>
    </row>
    <row r="32189" spans="1:4">
      <c r="A32189" s="57" t="s">
        <v>71454</v>
      </c>
      <c r="B32189" s="57"/>
      <c r="C32189" s="57" t="s">
        <v>71457</v>
      </c>
      <c r="D32189" s="57" t="s">
        <v>71458</v>
      </c>
    </row>
    <row r="32190" spans="1:4">
      <c r="A32190" s="57" t="s">
        <v>71454</v>
      </c>
      <c r="B32190" s="57"/>
      <c r="C32190" s="57" t="s">
        <v>71459</v>
      </c>
      <c r="D32190" s="57" t="s">
        <v>71460</v>
      </c>
    </row>
    <row r="32191" spans="1:4">
      <c r="A32191" s="57" t="s">
        <v>71461</v>
      </c>
      <c r="B32191" s="57" t="s">
        <v>12940</v>
      </c>
      <c r="C32191" s="57" t="s">
        <v>71462</v>
      </c>
      <c r="D32191" s="57" t="s">
        <v>71463</v>
      </c>
    </row>
    <row r="32192" spans="1:4">
      <c r="A32192" s="57" t="s">
        <v>71464</v>
      </c>
      <c r="B32192" s="57" t="s">
        <v>12940</v>
      </c>
      <c r="C32192" s="57" t="s">
        <v>71465</v>
      </c>
      <c r="D32192" s="57" t="s">
        <v>71466</v>
      </c>
    </row>
    <row r="32193" spans="1:4">
      <c r="A32193" s="57" t="s">
        <v>71464</v>
      </c>
      <c r="B32193" s="57"/>
      <c r="C32193" s="57" t="s">
        <v>71467</v>
      </c>
      <c r="D32193" s="57" t="s">
        <v>71468</v>
      </c>
    </row>
    <row r="32194" spans="1:4">
      <c r="A32194" s="57" t="s">
        <v>71464</v>
      </c>
      <c r="B32194" s="57"/>
      <c r="C32194" s="57" t="s">
        <v>71469</v>
      </c>
      <c r="D32194" s="57" t="s">
        <v>71470</v>
      </c>
    </row>
    <row r="32195" spans="1:4">
      <c r="A32195" s="57" t="s">
        <v>71464</v>
      </c>
      <c r="B32195" s="57"/>
      <c r="C32195" s="57" t="s">
        <v>71471</v>
      </c>
      <c r="D32195" s="57" t="s">
        <v>71472</v>
      </c>
    </row>
    <row r="32196" spans="1:4">
      <c r="A32196" s="57" t="s">
        <v>71464</v>
      </c>
      <c r="B32196" s="57"/>
      <c r="C32196" s="57" t="s">
        <v>71473</v>
      </c>
      <c r="D32196" s="57" t="s">
        <v>71474</v>
      </c>
    </row>
    <row r="32197" spans="1:4">
      <c r="A32197" s="57" t="s">
        <v>71464</v>
      </c>
      <c r="B32197" s="57"/>
      <c r="C32197" s="57" t="s">
        <v>71475</v>
      </c>
      <c r="D32197" s="57" t="s">
        <v>71476</v>
      </c>
    </row>
    <row r="32198" spans="1:4">
      <c r="A32198" s="57" t="s">
        <v>10344</v>
      </c>
      <c r="B32198" s="57" t="s">
        <v>2362</v>
      </c>
      <c r="C32198" s="57" t="s">
        <v>10345</v>
      </c>
      <c r="D32198" s="57" t="s">
        <v>14224</v>
      </c>
    </row>
    <row r="32199" spans="1:4">
      <c r="A32199" s="57" t="s">
        <v>8139</v>
      </c>
      <c r="B32199" s="57" t="s">
        <v>2362</v>
      </c>
      <c r="C32199" s="57" t="s">
        <v>2926</v>
      </c>
      <c r="D32199" s="57" t="s">
        <v>2927</v>
      </c>
    </row>
    <row r="32200" spans="1:4">
      <c r="A32200" s="57" t="s">
        <v>8139</v>
      </c>
      <c r="B32200" s="57" t="s">
        <v>2362</v>
      </c>
      <c r="C32200" s="57" t="s">
        <v>3843</v>
      </c>
      <c r="D32200" s="57" t="s">
        <v>3844</v>
      </c>
    </row>
    <row r="32201" spans="1:4">
      <c r="A32201" s="57" t="s">
        <v>8139</v>
      </c>
      <c r="B32201" s="57" t="s">
        <v>2362</v>
      </c>
      <c r="C32201" s="57" t="s">
        <v>5593</v>
      </c>
      <c r="D32201" s="57" t="s">
        <v>5594</v>
      </c>
    </row>
    <row r="32202" spans="1:4">
      <c r="A32202" s="57" t="s">
        <v>8139</v>
      </c>
      <c r="B32202" s="57" t="s">
        <v>2362</v>
      </c>
      <c r="C32202" s="57" t="s">
        <v>5810</v>
      </c>
      <c r="D32202" s="57" t="s">
        <v>9533</v>
      </c>
    </row>
    <row r="32203" spans="1:4">
      <c r="A32203" s="57" t="s">
        <v>8139</v>
      </c>
      <c r="B32203" s="57" t="s">
        <v>2362</v>
      </c>
      <c r="C32203" s="57" t="s">
        <v>5811</v>
      </c>
      <c r="D32203" s="57" t="s">
        <v>5812</v>
      </c>
    </row>
    <row r="32204" spans="1:4">
      <c r="A32204" s="57" t="s">
        <v>8139</v>
      </c>
      <c r="B32204" s="57" t="s">
        <v>2362</v>
      </c>
      <c r="C32204" s="57" t="s">
        <v>5815</v>
      </c>
      <c r="D32204" s="57" t="s">
        <v>5816</v>
      </c>
    </row>
    <row r="32205" spans="1:4">
      <c r="A32205" s="57" t="s">
        <v>8139</v>
      </c>
      <c r="B32205" s="57" t="s">
        <v>2362</v>
      </c>
      <c r="C32205" s="57" t="s">
        <v>5945</v>
      </c>
      <c r="D32205" s="57" t="s">
        <v>5946</v>
      </c>
    </row>
    <row r="32206" spans="1:4">
      <c r="A32206" s="57" t="s">
        <v>8139</v>
      </c>
      <c r="B32206" s="57" t="s">
        <v>2362</v>
      </c>
      <c r="C32206" s="57" t="s">
        <v>9009</v>
      </c>
      <c r="D32206" s="57" t="s">
        <v>9010</v>
      </c>
    </row>
    <row r="32207" spans="1:4">
      <c r="A32207" s="57" t="s">
        <v>8139</v>
      </c>
      <c r="B32207" s="57" t="s">
        <v>2362</v>
      </c>
      <c r="C32207" s="57" t="s">
        <v>14225</v>
      </c>
      <c r="D32207" s="57" t="s">
        <v>14226</v>
      </c>
    </row>
    <row r="32208" spans="1:4">
      <c r="A32208" s="57" t="s">
        <v>8139</v>
      </c>
      <c r="B32208" s="57" t="s">
        <v>2362</v>
      </c>
      <c r="C32208" s="57" t="s">
        <v>14227</v>
      </c>
      <c r="D32208" s="57" t="s">
        <v>14232</v>
      </c>
    </row>
    <row r="32209" spans="1:4">
      <c r="A32209" s="57" t="s">
        <v>8139</v>
      </c>
      <c r="B32209" s="57" t="s">
        <v>2362</v>
      </c>
      <c r="C32209" s="57" t="s">
        <v>14228</v>
      </c>
      <c r="D32209" s="57" t="s">
        <v>12458</v>
      </c>
    </row>
    <row r="32210" spans="1:4">
      <c r="A32210" s="57" t="s">
        <v>8139</v>
      </c>
      <c r="B32210" s="57" t="s">
        <v>2362</v>
      </c>
      <c r="C32210" s="57" t="s">
        <v>18259</v>
      </c>
      <c r="D32210" s="57" t="s">
        <v>18260</v>
      </c>
    </row>
    <row r="32211" spans="1:4">
      <c r="A32211" s="57" t="s">
        <v>8139</v>
      </c>
      <c r="B32211" s="57" t="s">
        <v>2362</v>
      </c>
      <c r="C32211" s="57" t="s">
        <v>76438</v>
      </c>
      <c r="D32211" s="57" t="s">
        <v>76439</v>
      </c>
    </row>
    <row r="32212" spans="1:4">
      <c r="A32212" s="57" t="s">
        <v>71477</v>
      </c>
      <c r="B32212" s="57" t="s">
        <v>12940</v>
      </c>
      <c r="C32212" s="57" t="s">
        <v>71478</v>
      </c>
      <c r="D32212" s="57" t="s">
        <v>71479</v>
      </c>
    </row>
    <row r="32213" spans="1:4">
      <c r="A32213" s="57" t="s">
        <v>71477</v>
      </c>
      <c r="B32213" s="57"/>
      <c r="C32213" s="57" t="s">
        <v>71480</v>
      </c>
      <c r="D32213" s="57" t="s">
        <v>71481</v>
      </c>
    </row>
    <row r="32214" spans="1:4">
      <c r="A32214" s="57" t="s">
        <v>71477</v>
      </c>
      <c r="B32214" s="57"/>
      <c r="C32214" s="57" t="s">
        <v>71482</v>
      </c>
      <c r="D32214" s="57" t="s">
        <v>71483</v>
      </c>
    </row>
    <row r="32215" spans="1:4">
      <c r="A32215" s="57" t="s">
        <v>71477</v>
      </c>
      <c r="B32215" s="57"/>
      <c r="C32215" s="57" t="s">
        <v>71484</v>
      </c>
      <c r="D32215" s="57" t="s">
        <v>71485</v>
      </c>
    </row>
    <row r="32216" spans="1:4">
      <c r="A32216" s="57" t="s">
        <v>76440</v>
      </c>
      <c r="B32216" s="57" t="s">
        <v>12940</v>
      </c>
      <c r="C32216" s="57" t="s">
        <v>76441</v>
      </c>
      <c r="D32216" s="57" t="s">
        <v>76442</v>
      </c>
    </row>
    <row r="32217" spans="1:4">
      <c r="A32217" s="57" t="s">
        <v>76443</v>
      </c>
      <c r="B32217" s="57" t="s">
        <v>74289</v>
      </c>
      <c r="C32217" s="57" t="s">
        <v>76444</v>
      </c>
      <c r="D32217" s="57" t="s">
        <v>76445</v>
      </c>
    </row>
    <row r="32218" spans="1:4">
      <c r="A32218" s="57" t="s">
        <v>71486</v>
      </c>
      <c r="B32218" s="57" t="s">
        <v>12940</v>
      </c>
      <c r="C32218" s="57" t="s">
        <v>71487</v>
      </c>
      <c r="D32218" s="57" t="s">
        <v>71488</v>
      </c>
    </row>
    <row r="32219" spans="1:4">
      <c r="A32219" s="57" t="s">
        <v>8140</v>
      </c>
      <c r="B32219" s="57" t="s">
        <v>1006</v>
      </c>
      <c r="C32219" s="57" t="s">
        <v>3555</v>
      </c>
      <c r="D32219" s="57" t="s">
        <v>3556</v>
      </c>
    </row>
    <row r="32220" spans="1:4">
      <c r="A32220" s="57" t="s">
        <v>8140</v>
      </c>
      <c r="B32220" s="57" t="s">
        <v>1006</v>
      </c>
      <c r="C32220" s="57" t="s">
        <v>5565</v>
      </c>
      <c r="D32220" s="57" t="s">
        <v>5566</v>
      </c>
    </row>
    <row r="32221" spans="1:4">
      <c r="A32221" s="57" t="s">
        <v>8140</v>
      </c>
      <c r="B32221" s="57" t="s">
        <v>1006</v>
      </c>
      <c r="C32221" s="57" t="s">
        <v>14229</v>
      </c>
      <c r="D32221" s="57" t="s">
        <v>14230</v>
      </c>
    </row>
    <row r="32222" spans="1:4">
      <c r="A32222" s="57" t="s">
        <v>8140</v>
      </c>
      <c r="B32222" s="57" t="s">
        <v>1006</v>
      </c>
      <c r="C32222" s="57" t="s">
        <v>14231</v>
      </c>
      <c r="D32222" s="57" t="s">
        <v>14232</v>
      </c>
    </row>
    <row r="32223" spans="1:4">
      <c r="A32223" s="57" t="s">
        <v>14233</v>
      </c>
      <c r="B32223" s="57" t="s">
        <v>1006</v>
      </c>
      <c r="C32223" s="57" t="s">
        <v>14234</v>
      </c>
      <c r="D32223" s="57" t="s">
        <v>14235</v>
      </c>
    </row>
    <row r="32224" spans="1:4">
      <c r="A32224" s="57" t="s">
        <v>71489</v>
      </c>
      <c r="B32224" s="57" t="s">
        <v>12940</v>
      </c>
      <c r="C32224" s="57" t="s">
        <v>71490</v>
      </c>
      <c r="D32224" s="57" t="s">
        <v>71491</v>
      </c>
    </row>
    <row r="32225" spans="1:4">
      <c r="A32225" s="57" t="s">
        <v>71489</v>
      </c>
      <c r="B32225" s="57"/>
      <c r="C32225" s="57" t="s">
        <v>71492</v>
      </c>
      <c r="D32225" s="57" t="s">
        <v>71493</v>
      </c>
    </row>
    <row r="32226" spans="1:4">
      <c r="A32226" s="57" t="s">
        <v>10346</v>
      </c>
      <c r="B32226" s="57" t="s">
        <v>928</v>
      </c>
      <c r="C32226" s="57" t="s">
        <v>10347</v>
      </c>
      <c r="D32226" s="57" t="s">
        <v>14236</v>
      </c>
    </row>
    <row r="32227" spans="1:4">
      <c r="A32227" s="57" t="s">
        <v>8141</v>
      </c>
      <c r="B32227" s="57" t="s">
        <v>928</v>
      </c>
      <c r="C32227" s="57" t="s">
        <v>5806</v>
      </c>
      <c r="D32227" s="57" t="s">
        <v>5807</v>
      </c>
    </row>
    <row r="32228" spans="1:4">
      <c r="A32228" s="57" t="s">
        <v>8141</v>
      </c>
      <c r="B32228" s="57" t="s">
        <v>928</v>
      </c>
      <c r="C32228" s="57" t="s">
        <v>5821</v>
      </c>
      <c r="D32228" s="57" t="s">
        <v>9534</v>
      </c>
    </row>
    <row r="32229" spans="1:4">
      <c r="A32229" s="57" t="s">
        <v>8141</v>
      </c>
      <c r="B32229" s="57" t="s">
        <v>928</v>
      </c>
      <c r="C32229" s="57" t="s">
        <v>5896</v>
      </c>
      <c r="D32229" s="57" t="s">
        <v>9535</v>
      </c>
    </row>
    <row r="32230" spans="1:4">
      <c r="A32230" s="57" t="s">
        <v>8141</v>
      </c>
      <c r="B32230" s="57" t="s">
        <v>928</v>
      </c>
      <c r="C32230" s="57" t="s">
        <v>5897</v>
      </c>
      <c r="D32230" s="57" t="s">
        <v>5898</v>
      </c>
    </row>
    <row r="32231" spans="1:4">
      <c r="A32231" s="57" t="s">
        <v>8141</v>
      </c>
      <c r="B32231" s="57" t="s">
        <v>928</v>
      </c>
      <c r="C32231" s="57" t="s">
        <v>8846</v>
      </c>
      <c r="D32231" s="57" t="s">
        <v>8847</v>
      </c>
    </row>
    <row r="32232" spans="1:4">
      <c r="A32232" s="57" t="s">
        <v>8141</v>
      </c>
      <c r="B32232" s="57" t="s">
        <v>928</v>
      </c>
      <c r="C32232" s="57" t="s">
        <v>9011</v>
      </c>
      <c r="D32232" s="57" t="s">
        <v>9012</v>
      </c>
    </row>
    <row r="32233" spans="1:4">
      <c r="A32233" s="57" t="s">
        <v>71494</v>
      </c>
      <c r="B32233" s="57" t="s">
        <v>12940</v>
      </c>
      <c r="C32233" s="57" t="s">
        <v>71495</v>
      </c>
      <c r="D32233" s="57" t="s">
        <v>71496</v>
      </c>
    </row>
    <row r="32234" spans="1:4">
      <c r="A32234" s="57" t="s">
        <v>71494</v>
      </c>
      <c r="B32234" s="57"/>
      <c r="C32234" s="57" t="s">
        <v>71497</v>
      </c>
      <c r="D32234" s="57" t="s">
        <v>71498</v>
      </c>
    </row>
    <row r="32235" spans="1:4">
      <c r="A32235" s="57" t="s">
        <v>71494</v>
      </c>
      <c r="B32235" s="57"/>
      <c r="C32235" s="57" t="s">
        <v>71499</v>
      </c>
      <c r="D32235" s="57" t="s">
        <v>71500</v>
      </c>
    </row>
    <row r="32236" spans="1:4">
      <c r="A32236" s="57" t="s">
        <v>71494</v>
      </c>
      <c r="B32236" s="57"/>
      <c r="C32236" s="57" t="s">
        <v>71501</v>
      </c>
      <c r="D32236" s="57" t="s">
        <v>71502</v>
      </c>
    </row>
    <row r="32237" spans="1:4">
      <c r="A32237" s="57" t="s">
        <v>8142</v>
      </c>
      <c r="B32237" s="57" t="s">
        <v>859</v>
      </c>
      <c r="C32237" s="57" t="s">
        <v>3652</v>
      </c>
      <c r="D32237" s="57" t="s">
        <v>3653</v>
      </c>
    </row>
    <row r="32238" spans="1:4">
      <c r="A32238" s="57" t="s">
        <v>71503</v>
      </c>
      <c r="B32238" s="57" t="s">
        <v>12940</v>
      </c>
      <c r="C32238" s="57" t="s">
        <v>71504</v>
      </c>
      <c r="D32238" s="57" t="s">
        <v>71505</v>
      </c>
    </row>
    <row r="32239" spans="1:4">
      <c r="A32239" s="57" t="s">
        <v>71503</v>
      </c>
      <c r="B32239" s="57"/>
      <c r="C32239" s="57" t="s">
        <v>71506</v>
      </c>
      <c r="D32239" s="57" t="s">
        <v>71507</v>
      </c>
    </row>
    <row r="32240" spans="1:4">
      <c r="A32240" s="57" t="s">
        <v>71508</v>
      </c>
      <c r="B32240" s="57" t="s">
        <v>12940</v>
      </c>
      <c r="C32240" s="57" t="s">
        <v>71509</v>
      </c>
      <c r="D32240" s="57" t="s">
        <v>71510</v>
      </c>
    </row>
    <row r="32241" spans="1:4">
      <c r="A32241" s="57" t="s">
        <v>71511</v>
      </c>
      <c r="B32241" s="57" t="s">
        <v>12940</v>
      </c>
      <c r="C32241" s="57" t="s">
        <v>71512</v>
      </c>
      <c r="D32241" s="57" t="s">
        <v>19034</v>
      </c>
    </row>
    <row r="32242" spans="1:4">
      <c r="A32242" s="57" t="s">
        <v>71511</v>
      </c>
      <c r="B32242" s="57"/>
      <c r="C32242" s="57" t="s">
        <v>71513</v>
      </c>
      <c r="D32242" s="57" t="s">
        <v>71514</v>
      </c>
    </row>
    <row r="32243" spans="1:4">
      <c r="A32243" s="57" t="s">
        <v>8143</v>
      </c>
      <c r="B32243" s="57" t="s">
        <v>969</v>
      </c>
      <c r="C32243" s="57" t="s">
        <v>6712</v>
      </c>
      <c r="D32243" s="57" t="s">
        <v>6713</v>
      </c>
    </row>
    <row r="32244" spans="1:4">
      <c r="A32244" s="57" t="s">
        <v>8143</v>
      </c>
      <c r="B32244" s="57" t="s">
        <v>969</v>
      </c>
      <c r="C32244" s="57" t="s">
        <v>7128</v>
      </c>
      <c r="D32244" s="57" t="s">
        <v>7129</v>
      </c>
    </row>
    <row r="32245" spans="1:4">
      <c r="A32245" s="57" t="s">
        <v>18261</v>
      </c>
      <c r="B32245" s="57" t="s">
        <v>969</v>
      </c>
      <c r="C32245" s="57" t="s">
        <v>18262</v>
      </c>
      <c r="D32245" s="57" t="s">
        <v>18263</v>
      </c>
    </row>
    <row r="32246" spans="1:4">
      <c r="A32246" s="57" t="s">
        <v>71515</v>
      </c>
      <c r="B32246" s="57" t="s">
        <v>12940</v>
      </c>
      <c r="C32246" s="57" t="s">
        <v>71516</v>
      </c>
      <c r="D32246" s="57" t="s">
        <v>71517</v>
      </c>
    </row>
    <row r="32247" spans="1:4">
      <c r="A32247" s="57" t="s">
        <v>71518</v>
      </c>
      <c r="B32247" s="57" t="s">
        <v>12940</v>
      </c>
      <c r="C32247" s="57" t="s">
        <v>71519</v>
      </c>
      <c r="D32247" s="57" t="s">
        <v>71520</v>
      </c>
    </row>
    <row r="32248" spans="1:4">
      <c r="A32248" s="57" t="s">
        <v>71518</v>
      </c>
      <c r="B32248" s="57"/>
      <c r="C32248" s="57" t="s">
        <v>71521</v>
      </c>
      <c r="D32248" s="57" t="s">
        <v>71522</v>
      </c>
    </row>
    <row r="32249" spans="1:4">
      <c r="A32249" s="57" t="s">
        <v>71523</v>
      </c>
      <c r="B32249" s="57" t="s">
        <v>12940</v>
      </c>
      <c r="C32249" s="57" t="s">
        <v>71524</v>
      </c>
      <c r="D32249" s="57" t="s">
        <v>71525</v>
      </c>
    </row>
    <row r="32250" spans="1:4">
      <c r="A32250" s="57" t="s">
        <v>71523</v>
      </c>
      <c r="B32250" s="57"/>
      <c r="C32250" s="57" t="s">
        <v>71526</v>
      </c>
      <c r="D32250" s="57" t="s">
        <v>71527</v>
      </c>
    </row>
    <row r="32251" spans="1:4">
      <c r="A32251" s="57" t="s">
        <v>71523</v>
      </c>
      <c r="B32251" s="57"/>
      <c r="C32251" s="57" t="s">
        <v>71528</v>
      </c>
      <c r="D32251" s="57" t="s">
        <v>71529</v>
      </c>
    </row>
    <row r="32252" spans="1:4">
      <c r="A32252" s="57" t="s">
        <v>71523</v>
      </c>
      <c r="B32252" s="57"/>
      <c r="C32252" s="57" t="s">
        <v>71530</v>
      </c>
      <c r="D32252" s="57" t="s">
        <v>71531</v>
      </c>
    </row>
    <row r="32253" spans="1:4">
      <c r="A32253" s="57" t="s">
        <v>71532</v>
      </c>
      <c r="B32253" s="57" t="s">
        <v>12940</v>
      </c>
      <c r="C32253" s="57" t="s">
        <v>71533</v>
      </c>
      <c r="D32253" s="57" t="s">
        <v>71534</v>
      </c>
    </row>
    <row r="32254" spans="1:4">
      <c r="A32254" s="57" t="s">
        <v>71532</v>
      </c>
      <c r="B32254" s="57"/>
      <c r="C32254" s="57" t="s">
        <v>71535</v>
      </c>
      <c r="D32254" s="57" t="s">
        <v>71536</v>
      </c>
    </row>
    <row r="32255" spans="1:4">
      <c r="A32255" s="57" t="s">
        <v>71537</v>
      </c>
      <c r="B32255" s="57" t="s">
        <v>12940</v>
      </c>
      <c r="C32255" s="57" t="s">
        <v>71538</v>
      </c>
      <c r="D32255" s="57" t="s">
        <v>71539</v>
      </c>
    </row>
    <row r="32256" spans="1:4">
      <c r="A32256" s="57" t="s">
        <v>71540</v>
      </c>
      <c r="B32256" s="57" t="s">
        <v>12940</v>
      </c>
      <c r="C32256" s="57" t="s">
        <v>71541</v>
      </c>
      <c r="D32256" s="57" t="s">
        <v>71542</v>
      </c>
    </row>
    <row r="32257" spans="1:4">
      <c r="A32257" s="57" t="s">
        <v>71540</v>
      </c>
      <c r="B32257" s="57"/>
      <c r="C32257" s="57" t="s">
        <v>71543</v>
      </c>
      <c r="D32257" s="57" t="s">
        <v>71544</v>
      </c>
    </row>
    <row r="32258" spans="1:4">
      <c r="A32258" s="57" t="s">
        <v>71545</v>
      </c>
      <c r="B32258" s="57" t="s">
        <v>12940</v>
      </c>
      <c r="C32258" s="57" t="s">
        <v>71546</v>
      </c>
      <c r="D32258" s="57" t="s">
        <v>71547</v>
      </c>
    </row>
    <row r="32259" spans="1:4">
      <c r="A32259" s="57" t="s">
        <v>71545</v>
      </c>
      <c r="B32259" s="57"/>
      <c r="C32259" s="57" t="s">
        <v>71548</v>
      </c>
      <c r="D32259" s="57" t="s">
        <v>71549</v>
      </c>
    </row>
    <row r="32260" spans="1:4">
      <c r="A32260" s="57" t="s">
        <v>71545</v>
      </c>
      <c r="B32260" s="57"/>
      <c r="C32260" s="57" t="s">
        <v>71550</v>
      </c>
      <c r="D32260" s="57" t="s">
        <v>71551</v>
      </c>
    </row>
    <row r="32261" spans="1:4">
      <c r="A32261" s="57" t="s">
        <v>71545</v>
      </c>
      <c r="B32261" s="57"/>
      <c r="C32261" s="57" t="s">
        <v>71552</v>
      </c>
      <c r="D32261" s="57" t="s">
        <v>71553</v>
      </c>
    </row>
    <row r="32262" spans="1:4">
      <c r="A32262" s="57" t="s">
        <v>71545</v>
      </c>
      <c r="B32262" s="57"/>
      <c r="C32262" s="57" t="s">
        <v>71554</v>
      </c>
      <c r="D32262" s="57" t="s">
        <v>71555</v>
      </c>
    </row>
    <row r="32263" spans="1:4">
      <c r="A32263" s="57" t="s">
        <v>71545</v>
      </c>
      <c r="B32263" s="57"/>
      <c r="C32263" s="57" t="s">
        <v>71556</v>
      </c>
      <c r="D32263" s="57" t="s">
        <v>71549</v>
      </c>
    </row>
    <row r="32264" spans="1:4">
      <c r="A32264" s="57" t="s">
        <v>77824</v>
      </c>
      <c r="B32264" s="57" t="s">
        <v>77091</v>
      </c>
      <c r="C32264" s="57" t="s">
        <v>77825</v>
      </c>
      <c r="D32264" s="57" t="s">
        <v>454</v>
      </c>
    </row>
    <row r="32265" spans="1:4">
      <c r="A32265" s="57" t="s">
        <v>71557</v>
      </c>
      <c r="B32265" s="57" t="s">
        <v>12940</v>
      </c>
      <c r="C32265" s="57" t="s">
        <v>71558</v>
      </c>
      <c r="D32265" s="57" t="s">
        <v>19034</v>
      </c>
    </row>
    <row r="32266" spans="1:4">
      <c r="A32266" s="57" t="s">
        <v>71557</v>
      </c>
      <c r="B32266" s="57"/>
      <c r="C32266" s="57" t="s">
        <v>71559</v>
      </c>
      <c r="D32266" s="57" t="s">
        <v>42928</v>
      </c>
    </row>
    <row r="32267" spans="1:4">
      <c r="A32267" s="57" t="s">
        <v>71557</v>
      </c>
      <c r="B32267" s="57"/>
      <c r="C32267" s="57" t="s">
        <v>71560</v>
      </c>
      <c r="D32267" s="57" t="s">
        <v>71561</v>
      </c>
    </row>
    <row r="32268" spans="1:4">
      <c r="A32268" s="57" t="s">
        <v>14237</v>
      </c>
      <c r="B32268" s="57" t="s">
        <v>1024</v>
      </c>
      <c r="C32268" s="57" t="s">
        <v>14238</v>
      </c>
      <c r="D32268" s="57" t="s">
        <v>14692</v>
      </c>
    </row>
    <row r="32269" spans="1:4">
      <c r="A32269" s="57" t="s">
        <v>14237</v>
      </c>
      <c r="B32269" s="57" t="s">
        <v>1024</v>
      </c>
      <c r="C32269" s="57" t="s">
        <v>14239</v>
      </c>
      <c r="D32269" s="57" t="s">
        <v>16042</v>
      </c>
    </row>
    <row r="32270" spans="1:4">
      <c r="A32270" s="57" t="s">
        <v>8144</v>
      </c>
      <c r="B32270" s="57" t="s">
        <v>1024</v>
      </c>
      <c r="C32270" s="57" t="s">
        <v>4546</v>
      </c>
      <c r="D32270" s="57" t="s">
        <v>4547</v>
      </c>
    </row>
    <row r="32271" spans="1:4">
      <c r="A32271" s="57" t="s">
        <v>8144</v>
      </c>
      <c r="B32271" s="57" t="s">
        <v>1024</v>
      </c>
      <c r="C32271" s="57" t="s">
        <v>4578</v>
      </c>
      <c r="D32271" s="57" t="s">
        <v>4579</v>
      </c>
    </row>
    <row r="32272" spans="1:4">
      <c r="A32272" s="57" t="s">
        <v>8144</v>
      </c>
      <c r="B32272" s="57" t="s">
        <v>1024</v>
      </c>
      <c r="C32272" s="57" t="s">
        <v>5803</v>
      </c>
      <c r="D32272" s="57" t="s">
        <v>454</v>
      </c>
    </row>
    <row r="32273" spans="1:4">
      <c r="A32273" s="57" t="s">
        <v>8145</v>
      </c>
      <c r="B32273" s="57" t="s">
        <v>1024</v>
      </c>
      <c r="C32273" s="57" t="s">
        <v>7188</v>
      </c>
      <c r="D32273" s="57" t="s">
        <v>454</v>
      </c>
    </row>
    <row r="32274" spans="1:4">
      <c r="A32274" s="57" t="s">
        <v>8145</v>
      </c>
      <c r="B32274" s="57" t="s">
        <v>1024</v>
      </c>
      <c r="C32274" s="57" t="s">
        <v>7191</v>
      </c>
      <c r="D32274" s="57" t="s">
        <v>4547</v>
      </c>
    </row>
    <row r="32275" spans="1:4">
      <c r="A32275" s="57" t="s">
        <v>8145</v>
      </c>
      <c r="B32275" s="57" t="s">
        <v>1024</v>
      </c>
      <c r="C32275" s="57" t="s">
        <v>7353</v>
      </c>
      <c r="D32275" s="57" t="s">
        <v>454</v>
      </c>
    </row>
    <row r="32276" spans="1:4">
      <c r="A32276" s="57" t="s">
        <v>18264</v>
      </c>
      <c r="B32276" s="57" t="s">
        <v>1024</v>
      </c>
      <c r="C32276" s="57" t="s">
        <v>18265</v>
      </c>
      <c r="D32276" s="57" t="s">
        <v>18266</v>
      </c>
    </row>
    <row r="32277" spans="1:4">
      <c r="A32277" s="57" t="s">
        <v>10348</v>
      </c>
      <c r="B32277" s="57" t="s">
        <v>9591</v>
      </c>
      <c r="C32277" s="57" t="s">
        <v>10349</v>
      </c>
      <c r="D32277" s="57" t="s">
        <v>454</v>
      </c>
    </row>
    <row r="32278" spans="1:4">
      <c r="A32278" s="57" t="s">
        <v>71562</v>
      </c>
      <c r="B32278" s="57" t="s">
        <v>12940</v>
      </c>
      <c r="C32278" s="57" t="s">
        <v>71563</v>
      </c>
      <c r="D32278" s="57" t="s">
        <v>71564</v>
      </c>
    </row>
    <row r="32279" spans="1:4">
      <c r="A32279" s="57" t="s">
        <v>71562</v>
      </c>
      <c r="B32279" s="57"/>
      <c r="C32279" s="57" t="s">
        <v>71565</v>
      </c>
      <c r="D32279" s="57" t="s">
        <v>71566</v>
      </c>
    </row>
    <row r="32280" spans="1:4">
      <c r="A32280" s="57" t="s">
        <v>71562</v>
      </c>
      <c r="B32280" s="57"/>
      <c r="C32280" s="57" t="s">
        <v>71567</v>
      </c>
      <c r="D32280" s="57" t="s">
        <v>71568</v>
      </c>
    </row>
    <row r="32281" spans="1:4">
      <c r="A32281" s="57" t="s">
        <v>71562</v>
      </c>
      <c r="B32281" s="57"/>
      <c r="C32281" s="57" t="s">
        <v>71569</v>
      </c>
      <c r="D32281" s="57" t="s">
        <v>71568</v>
      </c>
    </row>
    <row r="32282" spans="1:4">
      <c r="A32282" s="57" t="s">
        <v>71570</v>
      </c>
      <c r="B32282" s="57" t="s">
        <v>12940</v>
      </c>
      <c r="C32282" s="57" t="s">
        <v>71571</v>
      </c>
      <c r="D32282" s="57" t="s">
        <v>2836</v>
      </c>
    </row>
    <row r="32283" spans="1:4">
      <c r="A32283" s="57" t="s">
        <v>71570</v>
      </c>
      <c r="B32283" s="57"/>
      <c r="C32283" s="57" t="s">
        <v>71572</v>
      </c>
      <c r="D32283" s="57" t="s">
        <v>71573</v>
      </c>
    </row>
    <row r="32284" spans="1:4">
      <c r="A32284" s="57" t="s">
        <v>71574</v>
      </c>
      <c r="B32284" s="57" t="s">
        <v>12940</v>
      </c>
      <c r="C32284" s="57" t="s">
        <v>71575</v>
      </c>
      <c r="D32284" s="57" t="s">
        <v>71576</v>
      </c>
    </row>
    <row r="32285" spans="1:4">
      <c r="A32285" s="57" t="s">
        <v>71574</v>
      </c>
      <c r="B32285" s="57"/>
      <c r="C32285" s="57" t="s">
        <v>71577</v>
      </c>
      <c r="D32285" s="57" t="s">
        <v>71578</v>
      </c>
    </row>
    <row r="32286" spans="1:4">
      <c r="A32286" s="57" t="s">
        <v>71574</v>
      </c>
      <c r="B32286" s="57"/>
      <c r="C32286" s="57" t="s">
        <v>71579</v>
      </c>
      <c r="D32286" s="57" t="s">
        <v>20651</v>
      </c>
    </row>
    <row r="32287" spans="1:4">
      <c r="A32287" s="57" t="s">
        <v>71574</v>
      </c>
      <c r="B32287" s="57"/>
      <c r="C32287" s="57" t="s">
        <v>71580</v>
      </c>
      <c r="D32287" s="57" t="s">
        <v>20645</v>
      </c>
    </row>
    <row r="32288" spans="1:4">
      <c r="A32288" s="57" t="s">
        <v>71574</v>
      </c>
      <c r="B32288" s="57"/>
      <c r="C32288" s="57" t="s">
        <v>71581</v>
      </c>
      <c r="D32288" s="57" t="s">
        <v>71582</v>
      </c>
    </row>
    <row r="32289" spans="1:4">
      <c r="A32289" s="57" t="s">
        <v>71574</v>
      </c>
      <c r="B32289" s="57"/>
      <c r="C32289" s="57" t="s">
        <v>71583</v>
      </c>
      <c r="D32289" s="57" t="s">
        <v>71584</v>
      </c>
    </row>
    <row r="32290" spans="1:4">
      <c r="A32290" s="57" t="s">
        <v>71574</v>
      </c>
      <c r="B32290" s="57"/>
      <c r="C32290" s="57" t="s">
        <v>71585</v>
      </c>
      <c r="D32290" s="57" t="s">
        <v>71586</v>
      </c>
    </row>
    <row r="32291" spans="1:4">
      <c r="A32291" s="57" t="s">
        <v>71587</v>
      </c>
      <c r="B32291" s="57" t="s">
        <v>12940</v>
      </c>
      <c r="C32291" s="57" t="s">
        <v>71588</v>
      </c>
      <c r="D32291" s="57" t="s">
        <v>2847</v>
      </c>
    </row>
    <row r="32292" spans="1:4">
      <c r="A32292" s="57" t="s">
        <v>71589</v>
      </c>
      <c r="B32292" s="57" t="s">
        <v>12940</v>
      </c>
      <c r="C32292" s="57" t="s">
        <v>71590</v>
      </c>
      <c r="D32292" s="57" t="s">
        <v>71591</v>
      </c>
    </row>
    <row r="32293" spans="1:4">
      <c r="A32293" s="57" t="s">
        <v>71589</v>
      </c>
      <c r="B32293" s="57"/>
      <c r="C32293" s="57" t="s">
        <v>71592</v>
      </c>
      <c r="D32293" s="57" t="s">
        <v>71593</v>
      </c>
    </row>
    <row r="32294" spans="1:4">
      <c r="A32294" s="57" t="s">
        <v>71594</v>
      </c>
      <c r="B32294" s="57" t="s">
        <v>12940</v>
      </c>
      <c r="C32294" s="57" t="s">
        <v>71595</v>
      </c>
      <c r="D32294" s="57" t="s">
        <v>71596</v>
      </c>
    </row>
    <row r="32295" spans="1:4">
      <c r="A32295" s="57" t="s">
        <v>71594</v>
      </c>
      <c r="B32295" s="57"/>
      <c r="C32295" s="57" t="s">
        <v>71597</v>
      </c>
      <c r="D32295" s="57" t="s">
        <v>71598</v>
      </c>
    </row>
    <row r="32296" spans="1:4">
      <c r="A32296" s="57" t="s">
        <v>71594</v>
      </c>
      <c r="B32296" s="57"/>
      <c r="C32296" s="57" t="s">
        <v>71599</v>
      </c>
      <c r="D32296" s="57" t="s">
        <v>71600</v>
      </c>
    </row>
    <row r="32297" spans="1:4">
      <c r="A32297" s="57" t="s">
        <v>71594</v>
      </c>
      <c r="B32297" s="57"/>
      <c r="C32297" s="57" t="s">
        <v>71601</v>
      </c>
      <c r="D32297" s="57" t="s">
        <v>71602</v>
      </c>
    </row>
    <row r="32298" spans="1:4">
      <c r="A32298" s="57" t="s">
        <v>71594</v>
      </c>
      <c r="B32298" s="57"/>
      <c r="C32298" s="57" t="s">
        <v>71603</v>
      </c>
      <c r="D32298" s="57" t="s">
        <v>71604</v>
      </c>
    </row>
    <row r="32299" spans="1:4">
      <c r="A32299" s="57" t="s">
        <v>71594</v>
      </c>
      <c r="B32299" s="57"/>
      <c r="C32299" s="57" t="s">
        <v>71605</v>
      </c>
      <c r="D32299" s="57" t="s">
        <v>71606</v>
      </c>
    </row>
    <row r="32300" spans="1:4">
      <c r="A32300" s="57" t="s">
        <v>71607</v>
      </c>
      <c r="B32300" s="57" t="s">
        <v>12940</v>
      </c>
      <c r="C32300" s="57" t="s">
        <v>71608</v>
      </c>
      <c r="D32300" s="57" t="s">
        <v>71609</v>
      </c>
    </row>
    <row r="32301" spans="1:4">
      <c r="A32301" s="57" t="s">
        <v>71610</v>
      </c>
      <c r="B32301" s="57" t="s">
        <v>12940</v>
      </c>
      <c r="C32301" s="57" t="s">
        <v>71611</v>
      </c>
      <c r="D32301" s="57" t="s">
        <v>71612</v>
      </c>
    </row>
    <row r="32302" spans="1:4">
      <c r="A32302" s="57" t="s">
        <v>71610</v>
      </c>
      <c r="B32302" s="57"/>
      <c r="C32302" s="57" t="s">
        <v>71613</v>
      </c>
      <c r="D32302" s="57" t="s">
        <v>71614</v>
      </c>
    </row>
    <row r="32303" spans="1:4">
      <c r="A32303" s="57" t="s">
        <v>71610</v>
      </c>
      <c r="B32303" s="57"/>
      <c r="C32303" s="57" t="s">
        <v>71615</v>
      </c>
      <c r="D32303" s="57" t="s">
        <v>71616</v>
      </c>
    </row>
    <row r="32304" spans="1:4">
      <c r="A32304" s="57" t="s">
        <v>71610</v>
      </c>
      <c r="B32304" s="57"/>
      <c r="C32304" s="57" t="s">
        <v>71617</v>
      </c>
      <c r="D32304" s="57" t="s">
        <v>71618</v>
      </c>
    </row>
    <row r="32305" spans="1:4">
      <c r="A32305" s="57" t="s">
        <v>71610</v>
      </c>
      <c r="B32305" s="57"/>
      <c r="C32305" s="57" t="s">
        <v>71619</v>
      </c>
      <c r="D32305" s="57" t="s">
        <v>71620</v>
      </c>
    </row>
    <row r="32306" spans="1:4">
      <c r="A32306" s="57" t="s">
        <v>71610</v>
      </c>
      <c r="B32306" s="57"/>
      <c r="C32306" s="57" t="s">
        <v>71621</v>
      </c>
      <c r="D32306" s="57" t="s">
        <v>71622</v>
      </c>
    </row>
    <row r="32307" spans="1:4">
      <c r="A32307" s="57" t="s">
        <v>71610</v>
      </c>
      <c r="B32307" s="57"/>
      <c r="C32307" s="57" t="s">
        <v>71623</v>
      </c>
      <c r="D32307" s="57" t="s">
        <v>71624</v>
      </c>
    </row>
    <row r="32308" spans="1:4">
      <c r="A32308" s="57" t="s">
        <v>71610</v>
      </c>
      <c r="B32308" s="57"/>
      <c r="C32308" s="57" t="s">
        <v>71625</v>
      </c>
      <c r="D32308" s="57" t="s">
        <v>71626</v>
      </c>
    </row>
    <row r="32309" spans="1:4">
      <c r="A32309" s="57" t="s">
        <v>71627</v>
      </c>
      <c r="B32309" s="57" t="s">
        <v>12940</v>
      </c>
      <c r="C32309" s="57" t="s">
        <v>71628</v>
      </c>
      <c r="D32309" s="57" t="s">
        <v>71629</v>
      </c>
    </row>
    <row r="32310" spans="1:4">
      <c r="A32310" s="57" t="s">
        <v>18267</v>
      </c>
      <c r="B32310" s="57" t="s">
        <v>16236</v>
      </c>
      <c r="C32310" s="57" t="s">
        <v>18268</v>
      </c>
      <c r="D32310" s="57" t="s">
        <v>454</v>
      </c>
    </row>
    <row r="32311" spans="1:4">
      <c r="A32311" s="57" t="s">
        <v>71630</v>
      </c>
      <c r="B32311" s="57" t="s">
        <v>12940</v>
      </c>
      <c r="C32311" s="57" t="s">
        <v>71631</v>
      </c>
      <c r="D32311" s="57" t="s">
        <v>71632</v>
      </c>
    </row>
    <row r="32312" spans="1:4">
      <c r="A32312" s="57" t="s">
        <v>71630</v>
      </c>
      <c r="B32312" s="57"/>
      <c r="C32312" s="57" t="s">
        <v>71633</v>
      </c>
      <c r="D32312" s="57" t="s">
        <v>71634</v>
      </c>
    </row>
    <row r="32313" spans="1:4">
      <c r="A32313" s="57" t="s">
        <v>71630</v>
      </c>
      <c r="B32313" s="57"/>
      <c r="C32313" s="57" t="s">
        <v>71635</v>
      </c>
      <c r="D32313" s="57" t="s">
        <v>71636</v>
      </c>
    </row>
    <row r="32314" spans="1:4">
      <c r="A32314" s="57" t="s">
        <v>71630</v>
      </c>
      <c r="B32314" s="57"/>
      <c r="C32314" s="57" t="s">
        <v>71637</v>
      </c>
      <c r="D32314" s="57" t="s">
        <v>71638</v>
      </c>
    </row>
    <row r="32315" spans="1:4">
      <c r="A32315" s="57" t="s">
        <v>71639</v>
      </c>
      <c r="B32315" s="57" t="s">
        <v>12940</v>
      </c>
      <c r="C32315" s="57" t="s">
        <v>71640</v>
      </c>
      <c r="D32315" s="57" t="s">
        <v>71641</v>
      </c>
    </row>
    <row r="32316" spans="1:4">
      <c r="A32316" s="57" t="s">
        <v>71639</v>
      </c>
      <c r="B32316" s="57"/>
      <c r="C32316" s="57" t="s">
        <v>71642</v>
      </c>
      <c r="D32316" s="57" t="s">
        <v>71643</v>
      </c>
    </row>
    <row r="32317" spans="1:4">
      <c r="A32317" s="57" t="s">
        <v>71639</v>
      </c>
      <c r="B32317" s="57"/>
      <c r="C32317" s="57" t="s">
        <v>71644</v>
      </c>
      <c r="D32317" s="57" t="s">
        <v>71645</v>
      </c>
    </row>
    <row r="32318" spans="1:4">
      <c r="A32318" s="57" t="s">
        <v>71639</v>
      </c>
      <c r="B32318" s="57"/>
      <c r="C32318" s="57" t="s">
        <v>71646</v>
      </c>
      <c r="D32318" s="57" t="s">
        <v>71647</v>
      </c>
    </row>
    <row r="32319" spans="1:4">
      <c r="A32319" s="57" t="s">
        <v>71639</v>
      </c>
      <c r="B32319" s="57"/>
      <c r="C32319" s="57" t="s">
        <v>71648</v>
      </c>
      <c r="D32319" s="57" t="s">
        <v>71649</v>
      </c>
    </row>
    <row r="32320" spans="1:4">
      <c r="A32320" s="57" t="s">
        <v>71639</v>
      </c>
      <c r="B32320" s="57"/>
      <c r="C32320" s="57" t="s">
        <v>71650</v>
      </c>
      <c r="D32320" s="57" t="s">
        <v>71651</v>
      </c>
    </row>
    <row r="32321" spans="1:4">
      <c r="A32321" s="57" t="s">
        <v>71639</v>
      </c>
      <c r="B32321" s="57"/>
      <c r="C32321" s="57" t="s">
        <v>71652</v>
      </c>
      <c r="D32321" s="57" t="s">
        <v>71653</v>
      </c>
    </row>
    <row r="32322" spans="1:4">
      <c r="A32322" s="57" t="s">
        <v>71639</v>
      </c>
      <c r="B32322" s="57"/>
      <c r="C32322" s="57" t="s">
        <v>71654</v>
      </c>
      <c r="D32322" s="57" t="s">
        <v>71655</v>
      </c>
    </row>
    <row r="32323" spans="1:4">
      <c r="A32323" s="57" t="s">
        <v>71639</v>
      </c>
      <c r="B32323" s="57"/>
      <c r="C32323" s="57" t="s">
        <v>71656</v>
      </c>
      <c r="D32323" s="57" t="s">
        <v>71657</v>
      </c>
    </row>
    <row r="32324" spans="1:4">
      <c r="A32324" s="57" t="s">
        <v>71639</v>
      </c>
      <c r="B32324" s="57"/>
      <c r="C32324" s="57" t="s">
        <v>71658</v>
      </c>
      <c r="D32324" s="57" t="s">
        <v>71659</v>
      </c>
    </row>
    <row r="32325" spans="1:4">
      <c r="A32325" s="57" t="s">
        <v>71639</v>
      </c>
      <c r="B32325" s="57"/>
      <c r="C32325" s="57" t="s">
        <v>76446</v>
      </c>
      <c r="D32325" s="57" t="s">
        <v>71653</v>
      </c>
    </row>
    <row r="32326" spans="1:4">
      <c r="A32326" s="57" t="s">
        <v>71639</v>
      </c>
      <c r="B32326" s="57"/>
      <c r="C32326" s="57" t="s">
        <v>76447</v>
      </c>
      <c r="D32326" s="57" t="s">
        <v>71657</v>
      </c>
    </row>
    <row r="32327" spans="1:4">
      <c r="A32327" s="57" t="s">
        <v>71660</v>
      </c>
      <c r="B32327" s="57" t="s">
        <v>12940</v>
      </c>
      <c r="C32327" s="57" t="s">
        <v>71661</v>
      </c>
      <c r="D32327" s="57" t="s">
        <v>454</v>
      </c>
    </row>
    <row r="32328" spans="1:4">
      <c r="A32328" s="57" t="s">
        <v>71660</v>
      </c>
      <c r="B32328" s="57"/>
      <c r="C32328" s="57" t="s">
        <v>71662</v>
      </c>
      <c r="D32328" s="57" t="s">
        <v>71663</v>
      </c>
    </row>
    <row r="32329" spans="1:4">
      <c r="A32329" s="57" t="s">
        <v>71664</v>
      </c>
      <c r="B32329" s="57" t="s">
        <v>12940</v>
      </c>
      <c r="C32329" s="57" t="s">
        <v>71665</v>
      </c>
      <c r="D32329" s="57" t="s">
        <v>71666</v>
      </c>
    </row>
    <row r="32330" spans="1:4">
      <c r="A32330" s="57" t="s">
        <v>71664</v>
      </c>
      <c r="B32330" s="57"/>
      <c r="C32330" s="57" t="s">
        <v>71667</v>
      </c>
      <c r="D32330" s="57" t="s">
        <v>71668</v>
      </c>
    </row>
    <row r="32331" spans="1:4">
      <c r="A32331" s="57" t="s">
        <v>71664</v>
      </c>
      <c r="B32331" s="57"/>
      <c r="C32331" s="57" t="s">
        <v>71669</v>
      </c>
      <c r="D32331" s="57" t="s">
        <v>71670</v>
      </c>
    </row>
    <row r="32332" spans="1:4">
      <c r="A32332" s="57" t="s">
        <v>71671</v>
      </c>
      <c r="B32332" s="57" t="s">
        <v>12940</v>
      </c>
      <c r="C32332" s="57" t="s">
        <v>71672</v>
      </c>
      <c r="D32332" s="57" t="s">
        <v>71673</v>
      </c>
    </row>
    <row r="32333" spans="1:4">
      <c r="A32333" s="57" t="s">
        <v>71671</v>
      </c>
      <c r="B32333" s="57"/>
      <c r="C32333" s="57" t="s">
        <v>71674</v>
      </c>
      <c r="D32333" s="57" t="s">
        <v>71675</v>
      </c>
    </row>
    <row r="32334" spans="1:4">
      <c r="A32334" s="57" t="s">
        <v>71676</v>
      </c>
      <c r="B32334" s="57" t="s">
        <v>12940</v>
      </c>
      <c r="C32334" s="57" t="s">
        <v>71677</v>
      </c>
      <c r="D32334" s="57" t="s">
        <v>71678</v>
      </c>
    </row>
    <row r="32335" spans="1:4">
      <c r="A32335" s="57" t="s">
        <v>71676</v>
      </c>
      <c r="B32335" s="57"/>
      <c r="C32335" s="57" t="s">
        <v>71679</v>
      </c>
      <c r="D32335" s="57" t="s">
        <v>71680</v>
      </c>
    </row>
    <row r="32336" spans="1:4">
      <c r="A32336" s="57" t="s">
        <v>71676</v>
      </c>
      <c r="B32336" s="57"/>
      <c r="C32336" s="57" t="s">
        <v>71681</v>
      </c>
      <c r="D32336" s="57" t="s">
        <v>71682</v>
      </c>
    </row>
    <row r="32337" spans="1:4">
      <c r="A32337" s="57" t="s">
        <v>71676</v>
      </c>
      <c r="B32337" s="57"/>
      <c r="C32337" s="57" t="s">
        <v>71683</v>
      </c>
      <c r="D32337" s="57" t="s">
        <v>71684</v>
      </c>
    </row>
    <row r="32338" spans="1:4">
      <c r="A32338" s="57" t="s">
        <v>71676</v>
      </c>
      <c r="B32338" s="57"/>
      <c r="C32338" s="57" t="s">
        <v>71685</v>
      </c>
      <c r="D32338" s="57" t="s">
        <v>71686</v>
      </c>
    </row>
    <row r="32339" spans="1:4">
      <c r="A32339" s="57" t="s">
        <v>71676</v>
      </c>
      <c r="B32339" s="57"/>
      <c r="C32339" s="57" t="s">
        <v>71687</v>
      </c>
      <c r="D32339" s="57" t="s">
        <v>71688</v>
      </c>
    </row>
    <row r="32340" spans="1:4">
      <c r="A32340" s="57" t="s">
        <v>71676</v>
      </c>
      <c r="B32340" s="57"/>
      <c r="C32340" s="57" t="s">
        <v>71689</v>
      </c>
      <c r="D32340" s="57" t="s">
        <v>71690</v>
      </c>
    </row>
    <row r="32341" spans="1:4">
      <c r="A32341" s="57" t="s">
        <v>71676</v>
      </c>
      <c r="B32341" s="57"/>
      <c r="C32341" s="57" t="s">
        <v>71691</v>
      </c>
      <c r="D32341" s="57" t="s">
        <v>71692</v>
      </c>
    </row>
    <row r="32342" spans="1:4">
      <c r="A32342" s="57" t="s">
        <v>71676</v>
      </c>
      <c r="B32342" s="57"/>
      <c r="C32342" s="57" t="s">
        <v>71693</v>
      </c>
      <c r="D32342" s="57" t="s">
        <v>71694</v>
      </c>
    </row>
    <row r="32343" spans="1:4">
      <c r="A32343" s="57" t="s">
        <v>71676</v>
      </c>
      <c r="B32343" s="57"/>
      <c r="C32343" s="57" t="s">
        <v>71695</v>
      </c>
      <c r="D32343" s="57" t="s">
        <v>71696</v>
      </c>
    </row>
    <row r="32344" spans="1:4">
      <c r="A32344" s="57" t="s">
        <v>71676</v>
      </c>
      <c r="B32344" s="57"/>
      <c r="C32344" s="57" t="s">
        <v>71697</v>
      </c>
      <c r="D32344" s="57" t="s">
        <v>71698</v>
      </c>
    </row>
    <row r="32345" spans="1:4">
      <c r="A32345" s="57" t="s">
        <v>71676</v>
      </c>
      <c r="B32345" s="57"/>
      <c r="C32345" s="57" t="s">
        <v>71699</v>
      </c>
      <c r="D32345" s="57" t="s">
        <v>71700</v>
      </c>
    </row>
    <row r="32346" spans="1:4">
      <c r="A32346" s="57" t="s">
        <v>71676</v>
      </c>
      <c r="B32346" s="57"/>
      <c r="C32346" s="57" t="s">
        <v>71701</v>
      </c>
      <c r="D32346" s="57" t="s">
        <v>71702</v>
      </c>
    </row>
    <row r="32347" spans="1:4">
      <c r="A32347" s="57" t="s">
        <v>71676</v>
      </c>
      <c r="B32347" s="57"/>
      <c r="C32347" s="57" t="s">
        <v>71703</v>
      </c>
      <c r="D32347" s="57" t="s">
        <v>71704</v>
      </c>
    </row>
    <row r="32348" spans="1:4">
      <c r="A32348" s="57" t="s">
        <v>71676</v>
      </c>
      <c r="B32348" s="57"/>
      <c r="C32348" s="57" t="s">
        <v>71705</v>
      </c>
      <c r="D32348" s="57" t="s">
        <v>71706</v>
      </c>
    </row>
    <row r="32349" spans="1:4">
      <c r="A32349" s="57" t="s">
        <v>71676</v>
      </c>
      <c r="B32349" s="57"/>
      <c r="C32349" s="57" t="s">
        <v>71707</v>
      </c>
      <c r="D32349" s="57" t="s">
        <v>71708</v>
      </c>
    </row>
    <row r="32350" spans="1:4">
      <c r="A32350" s="57" t="s">
        <v>71676</v>
      </c>
      <c r="B32350" s="57"/>
      <c r="C32350" s="57" t="s">
        <v>71709</v>
      </c>
      <c r="D32350" s="57" t="s">
        <v>71710</v>
      </c>
    </row>
    <row r="32351" spans="1:4">
      <c r="A32351" s="57" t="s">
        <v>71676</v>
      </c>
      <c r="B32351" s="57"/>
      <c r="C32351" s="57" t="s">
        <v>71711</v>
      </c>
      <c r="D32351" s="57" t="s">
        <v>71712</v>
      </c>
    </row>
    <row r="32352" spans="1:4">
      <c r="A32352" s="57" t="s">
        <v>71676</v>
      </c>
      <c r="B32352" s="57"/>
      <c r="C32352" s="57" t="s">
        <v>71713</v>
      </c>
      <c r="D32352" s="57" t="s">
        <v>71714</v>
      </c>
    </row>
    <row r="32353" spans="1:4">
      <c r="A32353" s="57" t="s">
        <v>71676</v>
      </c>
      <c r="B32353" s="57"/>
      <c r="C32353" s="57" t="s">
        <v>71715</v>
      </c>
      <c r="D32353" s="57" t="s">
        <v>71716</v>
      </c>
    </row>
    <row r="32354" spans="1:4">
      <c r="A32354" s="57" t="s">
        <v>71676</v>
      </c>
      <c r="B32354" s="57"/>
      <c r="C32354" s="57" t="s">
        <v>71717</v>
      </c>
      <c r="D32354" s="57" t="s">
        <v>71718</v>
      </c>
    </row>
    <row r="32355" spans="1:4">
      <c r="A32355" s="57" t="s">
        <v>71676</v>
      </c>
      <c r="B32355" s="57"/>
      <c r="C32355" s="57" t="s">
        <v>71719</v>
      </c>
      <c r="D32355" s="57" t="s">
        <v>71720</v>
      </c>
    </row>
    <row r="32356" spans="1:4">
      <c r="A32356" s="57" t="s">
        <v>71676</v>
      </c>
      <c r="B32356" s="57"/>
      <c r="C32356" s="57" t="s">
        <v>71721</v>
      </c>
      <c r="D32356" s="57" t="s">
        <v>71722</v>
      </c>
    </row>
    <row r="32357" spans="1:4">
      <c r="A32357" s="57" t="s">
        <v>71676</v>
      </c>
      <c r="B32357" s="57"/>
      <c r="C32357" s="57" t="s">
        <v>71723</v>
      </c>
      <c r="D32357" s="57" t="s">
        <v>71724</v>
      </c>
    </row>
    <row r="32358" spans="1:4">
      <c r="A32358" s="57" t="s">
        <v>71676</v>
      </c>
      <c r="B32358" s="57"/>
      <c r="C32358" s="57" t="s">
        <v>71725</v>
      </c>
      <c r="D32358" s="57" t="s">
        <v>71726</v>
      </c>
    </row>
    <row r="32359" spans="1:4">
      <c r="A32359" s="57" t="s">
        <v>71676</v>
      </c>
      <c r="B32359" s="57"/>
      <c r="C32359" s="57" t="s">
        <v>71727</v>
      </c>
      <c r="D32359" s="57" t="s">
        <v>71728</v>
      </c>
    </row>
    <row r="32360" spans="1:4">
      <c r="A32360" s="57" t="s">
        <v>71676</v>
      </c>
      <c r="B32360" s="57"/>
      <c r="C32360" s="57" t="s">
        <v>71729</v>
      </c>
      <c r="D32360" s="57" t="s">
        <v>71730</v>
      </c>
    </row>
    <row r="32361" spans="1:4">
      <c r="A32361" s="57" t="s">
        <v>71676</v>
      </c>
      <c r="B32361" s="57"/>
      <c r="C32361" s="57" t="s">
        <v>71731</v>
      </c>
      <c r="D32361" s="57" t="s">
        <v>71732</v>
      </c>
    </row>
    <row r="32362" spans="1:4">
      <c r="A32362" s="57" t="s">
        <v>71676</v>
      </c>
      <c r="B32362" s="57"/>
      <c r="C32362" s="57" t="s">
        <v>71733</v>
      </c>
      <c r="D32362" s="57" t="s">
        <v>71734</v>
      </c>
    </row>
    <row r="32363" spans="1:4">
      <c r="A32363" s="57" t="s">
        <v>71676</v>
      </c>
      <c r="B32363" s="57"/>
      <c r="C32363" s="57" t="s">
        <v>71735</v>
      </c>
      <c r="D32363" s="57" t="s">
        <v>71736</v>
      </c>
    </row>
    <row r="32364" spans="1:4">
      <c r="A32364" s="57" t="s">
        <v>71676</v>
      </c>
      <c r="B32364" s="57"/>
      <c r="C32364" s="57" t="s">
        <v>71737</v>
      </c>
      <c r="D32364" s="57" t="s">
        <v>71738</v>
      </c>
    </row>
    <row r="32365" spans="1:4">
      <c r="A32365" s="57" t="s">
        <v>71676</v>
      </c>
      <c r="B32365" s="57"/>
      <c r="C32365" s="57" t="s">
        <v>71739</v>
      </c>
      <c r="D32365" s="57" t="s">
        <v>71740</v>
      </c>
    </row>
    <row r="32366" spans="1:4">
      <c r="A32366" s="57" t="s">
        <v>71676</v>
      </c>
      <c r="B32366" s="57"/>
      <c r="C32366" s="57" t="s">
        <v>71741</v>
      </c>
      <c r="D32366" s="57" t="s">
        <v>71742</v>
      </c>
    </row>
    <row r="32367" spans="1:4">
      <c r="A32367" s="57" t="s">
        <v>71676</v>
      </c>
      <c r="B32367" s="57"/>
      <c r="C32367" s="57" t="s">
        <v>71743</v>
      </c>
      <c r="D32367" s="57" t="s">
        <v>71744</v>
      </c>
    </row>
    <row r="32368" spans="1:4">
      <c r="A32368" s="57" t="s">
        <v>71676</v>
      </c>
      <c r="B32368" s="57"/>
      <c r="C32368" s="57" t="s">
        <v>71745</v>
      </c>
      <c r="D32368" s="57" t="s">
        <v>71746</v>
      </c>
    </row>
    <row r="32369" spans="1:4">
      <c r="A32369" s="57" t="s">
        <v>71676</v>
      </c>
      <c r="B32369" s="57"/>
      <c r="C32369" s="57" t="s">
        <v>71747</v>
      </c>
      <c r="D32369" s="57" t="s">
        <v>71748</v>
      </c>
    </row>
    <row r="32370" spans="1:4">
      <c r="A32370" s="57" t="s">
        <v>71676</v>
      </c>
      <c r="B32370" s="57"/>
      <c r="C32370" s="57" t="s">
        <v>71749</v>
      </c>
      <c r="D32370" s="57" t="s">
        <v>71750</v>
      </c>
    </row>
    <row r="32371" spans="1:4">
      <c r="A32371" s="57" t="s">
        <v>71676</v>
      </c>
      <c r="B32371" s="57"/>
      <c r="C32371" s="57" t="s">
        <v>71751</v>
      </c>
      <c r="D32371" s="57" t="s">
        <v>71752</v>
      </c>
    </row>
    <row r="32372" spans="1:4">
      <c r="A32372" s="57" t="s">
        <v>71676</v>
      </c>
      <c r="B32372" s="57"/>
      <c r="C32372" s="57" t="s">
        <v>71753</v>
      </c>
      <c r="D32372" s="57" t="s">
        <v>71754</v>
      </c>
    </row>
    <row r="32373" spans="1:4">
      <c r="A32373" s="57" t="s">
        <v>71676</v>
      </c>
      <c r="B32373" s="57"/>
      <c r="C32373" s="57" t="s">
        <v>71755</v>
      </c>
      <c r="D32373" s="57" t="s">
        <v>71756</v>
      </c>
    </row>
    <row r="32374" spans="1:4">
      <c r="A32374" s="57" t="s">
        <v>71676</v>
      </c>
      <c r="B32374" s="57"/>
      <c r="C32374" s="57" t="s">
        <v>71757</v>
      </c>
      <c r="D32374" s="57" t="s">
        <v>71758</v>
      </c>
    </row>
    <row r="32375" spans="1:4">
      <c r="A32375" s="57" t="s">
        <v>71676</v>
      </c>
      <c r="B32375" s="57"/>
      <c r="C32375" s="57" t="s">
        <v>71759</v>
      </c>
      <c r="D32375" s="57" t="s">
        <v>71760</v>
      </c>
    </row>
    <row r="32376" spans="1:4">
      <c r="A32376" s="57" t="s">
        <v>71676</v>
      </c>
      <c r="B32376" s="57"/>
      <c r="C32376" s="57" t="s">
        <v>71761</v>
      </c>
      <c r="D32376" s="57" t="s">
        <v>71762</v>
      </c>
    </row>
    <row r="32377" spans="1:4">
      <c r="A32377" s="57" t="s">
        <v>71676</v>
      </c>
      <c r="B32377" s="57"/>
      <c r="C32377" s="57" t="s">
        <v>71763</v>
      </c>
      <c r="D32377" s="57" t="s">
        <v>71764</v>
      </c>
    </row>
    <row r="32378" spans="1:4">
      <c r="A32378" s="57" t="s">
        <v>71676</v>
      </c>
      <c r="B32378" s="57"/>
      <c r="C32378" s="57" t="s">
        <v>71765</v>
      </c>
      <c r="D32378" s="57" t="s">
        <v>71766</v>
      </c>
    </row>
    <row r="32379" spans="1:4">
      <c r="A32379" s="57" t="s">
        <v>71676</v>
      </c>
      <c r="B32379" s="57"/>
      <c r="C32379" s="57" t="s">
        <v>71767</v>
      </c>
      <c r="D32379" s="57" t="s">
        <v>71768</v>
      </c>
    </row>
    <row r="32380" spans="1:4">
      <c r="A32380" s="57" t="s">
        <v>71676</v>
      </c>
      <c r="B32380" s="57"/>
      <c r="C32380" s="57" t="s">
        <v>71769</v>
      </c>
      <c r="D32380" s="57" t="s">
        <v>71770</v>
      </c>
    </row>
    <row r="32381" spans="1:4">
      <c r="A32381" s="57" t="s">
        <v>71676</v>
      </c>
      <c r="B32381" s="57"/>
      <c r="C32381" s="57" t="s">
        <v>71771</v>
      </c>
      <c r="D32381" s="57" t="s">
        <v>71772</v>
      </c>
    </row>
    <row r="32382" spans="1:4">
      <c r="A32382" s="57" t="s">
        <v>71676</v>
      </c>
      <c r="B32382" s="57"/>
      <c r="C32382" s="57" t="s">
        <v>71773</v>
      </c>
      <c r="D32382" s="57" t="s">
        <v>71774</v>
      </c>
    </row>
    <row r="32383" spans="1:4">
      <c r="A32383" s="57" t="s">
        <v>71676</v>
      </c>
      <c r="B32383" s="57"/>
      <c r="C32383" s="57" t="s">
        <v>71775</v>
      </c>
      <c r="D32383" s="57" t="s">
        <v>71776</v>
      </c>
    </row>
    <row r="32384" spans="1:4">
      <c r="A32384" s="57" t="s">
        <v>71676</v>
      </c>
      <c r="B32384" s="57"/>
      <c r="C32384" s="57" t="s">
        <v>71777</v>
      </c>
      <c r="D32384" s="57" t="s">
        <v>71778</v>
      </c>
    </row>
    <row r="32385" spans="1:4">
      <c r="A32385" s="57" t="s">
        <v>71676</v>
      </c>
      <c r="B32385" s="57"/>
      <c r="C32385" s="57" t="s">
        <v>71779</v>
      </c>
      <c r="D32385" s="57" t="s">
        <v>71780</v>
      </c>
    </row>
    <row r="32386" spans="1:4">
      <c r="A32386" s="57" t="s">
        <v>71676</v>
      </c>
      <c r="B32386" s="57"/>
      <c r="C32386" s="57" t="s">
        <v>71781</v>
      </c>
      <c r="D32386" s="57" t="s">
        <v>71782</v>
      </c>
    </row>
    <row r="32387" spans="1:4">
      <c r="A32387" s="57" t="s">
        <v>71676</v>
      </c>
      <c r="B32387" s="57"/>
      <c r="C32387" s="57" t="s">
        <v>71783</v>
      </c>
      <c r="D32387" s="57" t="s">
        <v>71784</v>
      </c>
    </row>
    <row r="32388" spans="1:4">
      <c r="A32388" s="57" t="s">
        <v>71676</v>
      </c>
      <c r="B32388" s="57"/>
      <c r="C32388" s="57" t="s">
        <v>71785</v>
      </c>
      <c r="D32388" s="57" t="s">
        <v>71786</v>
      </c>
    </row>
    <row r="32389" spans="1:4">
      <c r="A32389" s="57" t="s">
        <v>71676</v>
      </c>
      <c r="B32389" s="57"/>
      <c r="C32389" s="57" t="s">
        <v>71787</v>
      </c>
      <c r="D32389" s="57" t="s">
        <v>71788</v>
      </c>
    </row>
    <row r="32390" spans="1:4">
      <c r="A32390" s="57" t="s">
        <v>71676</v>
      </c>
      <c r="B32390" s="57"/>
      <c r="C32390" s="57" t="s">
        <v>71789</v>
      </c>
      <c r="D32390" s="57" t="s">
        <v>71790</v>
      </c>
    </row>
    <row r="32391" spans="1:4">
      <c r="A32391" s="57" t="s">
        <v>71676</v>
      </c>
      <c r="B32391" s="57"/>
      <c r="C32391" s="57" t="s">
        <v>71791</v>
      </c>
      <c r="D32391" s="57" t="s">
        <v>71792</v>
      </c>
    </row>
    <row r="32392" spans="1:4">
      <c r="A32392" s="57" t="s">
        <v>71676</v>
      </c>
      <c r="B32392" s="57"/>
      <c r="C32392" s="57" t="s">
        <v>71793</v>
      </c>
      <c r="D32392" s="57" t="s">
        <v>71794</v>
      </c>
    </row>
    <row r="32393" spans="1:4">
      <c r="A32393" s="57" t="s">
        <v>71676</v>
      </c>
      <c r="B32393" s="57"/>
      <c r="C32393" s="57" t="s">
        <v>71795</v>
      </c>
      <c r="D32393" s="57" t="s">
        <v>71796</v>
      </c>
    </row>
    <row r="32394" spans="1:4">
      <c r="A32394" s="57" t="s">
        <v>71676</v>
      </c>
      <c r="B32394" s="57"/>
      <c r="C32394" s="57" t="s">
        <v>71797</v>
      </c>
      <c r="D32394" s="57" t="s">
        <v>71798</v>
      </c>
    </row>
    <row r="32395" spans="1:4">
      <c r="A32395" s="57" t="s">
        <v>71676</v>
      </c>
      <c r="B32395" s="57"/>
      <c r="C32395" s="57" t="s">
        <v>71799</v>
      </c>
      <c r="D32395" s="57" t="s">
        <v>71800</v>
      </c>
    </row>
    <row r="32396" spans="1:4">
      <c r="A32396" s="57" t="s">
        <v>71676</v>
      </c>
      <c r="B32396" s="57"/>
      <c r="C32396" s="57" t="s">
        <v>71801</v>
      </c>
      <c r="D32396" s="57" t="s">
        <v>71802</v>
      </c>
    </row>
    <row r="32397" spans="1:4">
      <c r="A32397" s="57" t="s">
        <v>71676</v>
      </c>
      <c r="B32397" s="57"/>
      <c r="C32397" s="57" t="s">
        <v>71803</v>
      </c>
      <c r="D32397" s="57" t="s">
        <v>71804</v>
      </c>
    </row>
    <row r="32398" spans="1:4">
      <c r="A32398" s="57" t="s">
        <v>71676</v>
      </c>
      <c r="B32398" s="57"/>
      <c r="C32398" s="57" t="s">
        <v>71805</v>
      </c>
      <c r="D32398" s="57" t="s">
        <v>71806</v>
      </c>
    </row>
    <row r="32399" spans="1:4">
      <c r="A32399" s="57" t="s">
        <v>71676</v>
      </c>
      <c r="B32399" s="57"/>
      <c r="C32399" s="57" t="s">
        <v>71807</v>
      </c>
      <c r="D32399" s="57" t="s">
        <v>71808</v>
      </c>
    </row>
    <row r="32400" spans="1:4">
      <c r="A32400" s="57" t="s">
        <v>71676</v>
      </c>
      <c r="B32400" s="57"/>
      <c r="C32400" s="57" t="s">
        <v>71809</v>
      </c>
      <c r="D32400" s="57" t="s">
        <v>71810</v>
      </c>
    </row>
    <row r="32401" spans="1:4">
      <c r="A32401" s="57" t="s">
        <v>71676</v>
      </c>
      <c r="B32401" s="57"/>
      <c r="C32401" s="57" t="s">
        <v>71811</v>
      </c>
      <c r="D32401" s="57" t="s">
        <v>71812</v>
      </c>
    </row>
    <row r="32402" spans="1:4">
      <c r="A32402" s="57" t="s">
        <v>71676</v>
      </c>
      <c r="B32402" s="57"/>
      <c r="C32402" s="57" t="s">
        <v>71813</v>
      </c>
      <c r="D32402" s="57" t="s">
        <v>71814</v>
      </c>
    </row>
    <row r="32403" spans="1:4">
      <c r="A32403" s="57" t="s">
        <v>71676</v>
      </c>
      <c r="B32403" s="57"/>
      <c r="C32403" s="57" t="s">
        <v>71815</v>
      </c>
      <c r="D32403" s="57" t="s">
        <v>71816</v>
      </c>
    </row>
    <row r="32404" spans="1:4">
      <c r="A32404" s="57" t="s">
        <v>71676</v>
      </c>
      <c r="B32404" s="57"/>
      <c r="C32404" s="57" t="s">
        <v>71817</v>
      </c>
      <c r="D32404" s="57" t="s">
        <v>71818</v>
      </c>
    </row>
    <row r="32405" spans="1:4">
      <c r="A32405" s="57" t="s">
        <v>71676</v>
      </c>
      <c r="B32405" s="57"/>
      <c r="C32405" s="57" t="s">
        <v>71819</v>
      </c>
      <c r="D32405" s="57" t="s">
        <v>71820</v>
      </c>
    </row>
    <row r="32406" spans="1:4">
      <c r="A32406" s="57" t="s">
        <v>71676</v>
      </c>
      <c r="B32406" s="57"/>
      <c r="C32406" s="57" t="s">
        <v>71821</v>
      </c>
      <c r="D32406" s="57" t="s">
        <v>71822</v>
      </c>
    </row>
    <row r="32407" spans="1:4">
      <c r="A32407" s="57" t="s">
        <v>71676</v>
      </c>
      <c r="B32407" s="57"/>
      <c r="C32407" s="57" t="s">
        <v>71823</v>
      </c>
      <c r="D32407" s="57" t="s">
        <v>71824</v>
      </c>
    </row>
    <row r="32408" spans="1:4">
      <c r="A32408" s="57" t="s">
        <v>71676</v>
      </c>
      <c r="B32408" s="57"/>
      <c r="C32408" s="57" t="s">
        <v>71825</v>
      </c>
      <c r="D32408" s="57" t="s">
        <v>71826</v>
      </c>
    </row>
    <row r="32409" spans="1:4">
      <c r="A32409" s="57" t="s">
        <v>71676</v>
      </c>
      <c r="B32409" s="57"/>
      <c r="C32409" s="57" t="s">
        <v>71827</v>
      </c>
      <c r="D32409" s="57" t="s">
        <v>71828</v>
      </c>
    </row>
    <row r="32410" spans="1:4">
      <c r="A32410" s="57" t="s">
        <v>71676</v>
      </c>
      <c r="B32410" s="57"/>
      <c r="C32410" s="57" t="s">
        <v>71829</v>
      </c>
      <c r="D32410" s="57" t="s">
        <v>71830</v>
      </c>
    </row>
    <row r="32411" spans="1:4">
      <c r="A32411" s="57" t="s">
        <v>71676</v>
      </c>
      <c r="B32411" s="57"/>
      <c r="C32411" s="57" t="s">
        <v>71831</v>
      </c>
      <c r="D32411" s="57" t="s">
        <v>71832</v>
      </c>
    </row>
    <row r="32412" spans="1:4">
      <c r="A32412" s="57" t="s">
        <v>71676</v>
      </c>
      <c r="B32412" s="57"/>
      <c r="C32412" s="57" t="s">
        <v>71833</v>
      </c>
      <c r="D32412" s="57" t="s">
        <v>71834</v>
      </c>
    </row>
    <row r="32413" spans="1:4">
      <c r="A32413" s="57" t="s">
        <v>71676</v>
      </c>
      <c r="B32413" s="57"/>
      <c r="C32413" s="57" t="s">
        <v>71835</v>
      </c>
      <c r="D32413" s="57" t="s">
        <v>71836</v>
      </c>
    </row>
    <row r="32414" spans="1:4">
      <c r="A32414" s="57" t="s">
        <v>71676</v>
      </c>
      <c r="B32414" s="57"/>
      <c r="C32414" s="57" t="s">
        <v>71837</v>
      </c>
      <c r="D32414" s="57" t="s">
        <v>71838</v>
      </c>
    </row>
    <row r="32415" spans="1:4">
      <c r="A32415" s="57" t="s">
        <v>71676</v>
      </c>
      <c r="B32415" s="57"/>
      <c r="C32415" s="57" t="s">
        <v>71839</v>
      </c>
      <c r="D32415" s="57" t="s">
        <v>71840</v>
      </c>
    </row>
    <row r="32416" spans="1:4">
      <c r="A32416" s="57" t="s">
        <v>71676</v>
      </c>
      <c r="B32416" s="57"/>
      <c r="C32416" s="57" t="s">
        <v>71841</v>
      </c>
      <c r="D32416" s="57" t="s">
        <v>71842</v>
      </c>
    </row>
    <row r="32417" spans="1:4">
      <c r="A32417" s="57" t="s">
        <v>71676</v>
      </c>
      <c r="B32417" s="57"/>
      <c r="C32417" s="57" t="s">
        <v>71843</v>
      </c>
      <c r="D32417" s="57" t="s">
        <v>71844</v>
      </c>
    </row>
    <row r="32418" spans="1:4">
      <c r="A32418" s="57" t="s">
        <v>71676</v>
      </c>
      <c r="B32418" s="57"/>
      <c r="C32418" s="57" t="s">
        <v>71845</v>
      </c>
      <c r="D32418" s="57" t="s">
        <v>71846</v>
      </c>
    </row>
    <row r="32419" spans="1:4">
      <c r="A32419" s="57" t="s">
        <v>71676</v>
      </c>
      <c r="B32419" s="57"/>
      <c r="C32419" s="57" t="s">
        <v>71847</v>
      </c>
      <c r="D32419" s="57" t="s">
        <v>71848</v>
      </c>
    </row>
    <row r="32420" spans="1:4">
      <c r="A32420" s="57" t="s">
        <v>71676</v>
      </c>
      <c r="B32420" s="57"/>
      <c r="C32420" s="57" t="s">
        <v>71849</v>
      </c>
      <c r="D32420" s="57" t="s">
        <v>71850</v>
      </c>
    </row>
    <row r="32421" spans="1:4">
      <c r="A32421" s="57" t="s">
        <v>71676</v>
      </c>
      <c r="B32421" s="57"/>
      <c r="C32421" s="57" t="s">
        <v>71851</v>
      </c>
      <c r="D32421" s="57" t="s">
        <v>71852</v>
      </c>
    </row>
    <row r="32422" spans="1:4">
      <c r="A32422" s="57" t="s">
        <v>71676</v>
      </c>
      <c r="B32422" s="57"/>
      <c r="C32422" s="57" t="s">
        <v>71853</v>
      </c>
      <c r="D32422" s="57" t="s">
        <v>71854</v>
      </c>
    </row>
    <row r="32423" spans="1:4">
      <c r="A32423" s="57" t="s">
        <v>71676</v>
      </c>
      <c r="B32423" s="57"/>
      <c r="C32423" s="57" t="s">
        <v>71855</v>
      </c>
      <c r="D32423" s="57" t="s">
        <v>71856</v>
      </c>
    </row>
    <row r="32424" spans="1:4">
      <c r="A32424" s="57" t="s">
        <v>71676</v>
      </c>
      <c r="B32424" s="57"/>
      <c r="C32424" s="57" t="s">
        <v>71857</v>
      </c>
      <c r="D32424" s="57" t="s">
        <v>71858</v>
      </c>
    </row>
    <row r="32425" spans="1:4">
      <c r="A32425" s="57" t="s">
        <v>71676</v>
      </c>
      <c r="B32425" s="57"/>
      <c r="C32425" s="57" t="s">
        <v>71859</v>
      </c>
      <c r="D32425" s="57" t="s">
        <v>71860</v>
      </c>
    </row>
    <row r="32426" spans="1:4">
      <c r="A32426" s="57" t="s">
        <v>71676</v>
      </c>
      <c r="B32426" s="57"/>
      <c r="C32426" s="57" t="s">
        <v>71861</v>
      </c>
      <c r="D32426" s="57" t="s">
        <v>71862</v>
      </c>
    </row>
    <row r="32427" spans="1:4">
      <c r="A32427" s="57" t="s">
        <v>71676</v>
      </c>
      <c r="B32427" s="57"/>
      <c r="C32427" s="57" t="s">
        <v>71863</v>
      </c>
      <c r="D32427" s="57" t="s">
        <v>71864</v>
      </c>
    </row>
    <row r="32428" spans="1:4">
      <c r="A32428" s="57" t="s">
        <v>71676</v>
      </c>
      <c r="B32428" s="57"/>
      <c r="C32428" s="57" t="s">
        <v>71865</v>
      </c>
      <c r="D32428" s="57" t="s">
        <v>71866</v>
      </c>
    </row>
    <row r="32429" spans="1:4">
      <c r="A32429" s="57" t="s">
        <v>71676</v>
      </c>
      <c r="B32429" s="57"/>
      <c r="C32429" s="57" t="s">
        <v>71867</v>
      </c>
      <c r="D32429" s="57" t="s">
        <v>71868</v>
      </c>
    </row>
    <row r="32430" spans="1:4">
      <c r="A32430" s="57" t="s">
        <v>71676</v>
      </c>
      <c r="B32430" s="57"/>
      <c r="C32430" s="57" t="s">
        <v>71869</v>
      </c>
      <c r="D32430" s="57" t="s">
        <v>71870</v>
      </c>
    </row>
    <row r="32431" spans="1:4">
      <c r="A32431" s="57" t="s">
        <v>71676</v>
      </c>
      <c r="B32431" s="57"/>
      <c r="C32431" s="57" t="s">
        <v>71871</v>
      </c>
      <c r="D32431" s="57" t="s">
        <v>71872</v>
      </c>
    </row>
    <row r="32432" spans="1:4">
      <c r="A32432" s="57" t="s">
        <v>71676</v>
      </c>
      <c r="B32432" s="57"/>
      <c r="C32432" s="57" t="s">
        <v>71873</v>
      </c>
      <c r="D32432" s="57" t="s">
        <v>71874</v>
      </c>
    </row>
    <row r="32433" spans="1:4">
      <c r="A32433" s="57" t="s">
        <v>71676</v>
      </c>
      <c r="B32433" s="57"/>
      <c r="C32433" s="57" t="s">
        <v>71875</v>
      </c>
      <c r="D32433" s="57" t="s">
        <v>71876</v>
      </c>
    </row>
    <row r="32434" spans="1:4">
      <c r="A32434" s="57" t="s">
        <v>71676</v>
      </c>
      <c r="B32434" s="57"/>
      <c r="C32434" s="57" t="s">
        <v>71877</v>
      </c>
      <c r="D32434" s="57" t="s">
        <v>71878</v>
      </c>
    </row>
    <row r="32435" spans="1:4">
      <c r="A32435" s="57" t="s">
        <v>71676</v>
      </c>
      <c r="B32435" s="57"/>
      <c r="C32435" s="57" t="s">
        <v>71879</v>
      </c>
      <c r="D32435" s="57" t="s">
        <v>71880</v>
      </c>
    </row>
    <row r="32436" spans="1:4">
      <c r="A32436" s="57" t="s">
        <v>71676</v>
      </c>
      <c r="B32436" s="57"/>
      <c r="C32436" s="57" t="s">
        <v>71881</v>
      </c>
      <c r="D32436" s="57" t="s">
        <v>71882</v>
      </c>
    </row>
    <row r="32437" spans="1:4">
      <c r="A32437" s="57" t="s">
        <v>71676</v>
      </c>
      <c r="B32437" s="57"/>
      <c r="C32437" s="57" t="s">
        <v>71883</v>
      </c>
      <c r="D32437" s="57" t="s">
        <v>71884</v>
      </c>
    </row>
    <row r="32438" spans="1:4">
      <c r="A32438" s="57" t="s">
        <v>71676</v>
      </c>
      <c r="B32438" s="57"/>
      <c r="C32438" s="57" t="s">
        <v>71885</v>
      </c>
      <c r="D32438" s="57" t="s">
        <v>71886</v>
      </c>
    </row>
    <row r="32439" spans="1:4">
      <c r="A32439" s="57" t="s">
        <v>71676</v>
      </c>
      <c r="B32439" s="57"/>
      <c r="C32439" s="57" t="s">
        <v>71887</v>
      </c>
      <c r="D32439" s="57" t="s">
        <v>71888</v>
      </c>
    </row>
    <row r="32440" spans="1:4">
      <c r="A32440" s="57" t="s">
        <v>71676</v>
      </c>
      <c r="B32440" s="57"/>
      <c r="C32440" s="57" t="s">
        <v>71889</v>
      </c>
      <c r="D32440" s="57" t="s">
        <v>71890</v>
      </c>
    </row>
    <row r="32441" spans="1:4">
      <c r="A32441" s="57" t="s">
        <v>71676</v>
      </c>
      <c r="B32441" s="57"/>
      <c r="C32441" s="57" t="s">
        <v>71891</v>
      </c>
      <c r="D32441" s="57" t="s">
        <v>71892</v>
      </c>
    </row>
    <row r="32442" spans="1:4">
      <c r="A32442" s="57" t="s">
        <v>71676</v>
      </c>
      <c r="B32442" s="57"/>
      <c r="C32442" s="57" t="s">
        <v>71893</v>
      </c>
      <c r="D32442" s="57" t="s">
        <v>71894</v>
      </c>
    </row>
    <row r="32443" spans="1:4">
      <c r="A32443" s="57" t="s">
        <v>71676</v>
      </c>
      <c r="B32443" s="57"/>
      <c r="C32443" s="57" t="s">
        <v>71895</v>
      </c>
      <c r="D32443" s="57" t="s">
        <v>71896</v>
      </c>
    </row>
    <row r="32444" spans="1:4">
      <c r="A32444" s="57" t="s">
        <v>71676</v>
      </c>
      <c r="B32444" s="57"/>
      <c r="C32444" s="57" t="s">
        <v>71897</v>
      </c>
      <c r="D32444" s="57" t="s">
        <v>71898</v>
      </c>
    </row>
    <row r="32445" spans="1:4">
      <c r="A32445" s="57" t="s">
        <v>71676</v>
      </c>
      <c r="B32445" s="57"/>
      <c r="C32445" s="57" t="s">
        <v>71899</v>
      </c>
      <c r="D32445" s="57" t="s">
        <v>71900</v>
      </c>
    </row>
    <row r="32446" spans="1:4">
      <c r="A32446" s="57" t="s">
        <v>71676</v>
      </c>
      <c r="B32446" s="57"/>
      <c r="C32446" s="57" t="s">
        <v>71901</v>
      </c>
      <c r="D32446" s="57" t="s">
        <v>71902</v>
      </c>
    </row>
    <row r="32447" spans="1:4">
      <c r="A32447" s="57" t="s">
        <v>71676</v>
      </c>
      <c r="B32447" s="57"/>
      <c r="C32447" s="57" t="s">
        <v>71903</v>
      </c>
      <c r="D32447" s="57" t="s">
        <v>71904</v>
      </c>
    </row>
    <row r="32448" spans="1:4">
      <c r="A32448" s="57" t="s">
        <v>71676</v>
      </c>
      <c r="B32448" s="57"/>
      <c r="C32448" s="57" t="s">
        <v>71905</v>
      </c>
      <c r="D32448" s="57" t="s">
        <v>71906</v>
      </c>
    </row>
    <row r="32449" spans="1:4">
      <c r="A32449" s="57" t="s">
        <v>71676</v>
      </c>
      <c r="B32449" s="57"/>
      <c r="C32449" s="57" t="s">
        <v>71907</v>
      </c>
      <c r="D32449" s="57" t="s">
        <v>71908</v>
      </c>
    </row>
    <row r="32450" spans="1:4">
      <c r="A32450" s="57" t="s">
        <v>71676</v>
      </c>
      <c r="B32450" s="57"/>
      <c r="C32450" s="57" t="s">
        <v>71909</v>
      </c>
      <c r="D32450" s="57" t="s">
        <v>71910</v>
      </c>
    </row>
    <row r="32451" spans="1:4">
      <c r="A32451" s="57" t="s">
        <v>71676</v>
      </c>
      <c r="B32451" s="57"/>
      <c r="C32451" s="57" t="s">
        <v>71911</v>
      </c>
      <c r="D32451" s="57" t="s">
        <v>71912</v>
      </c>
    </row>
    <row r="32452" spans="1:4">
      <c r="A32452" s="57" t="s">
        <v>71676</v>
      </c>
      <c r="B32452" s="57"/>
      <c r="C32452" s="57" t="s">
        <v>71913</v>
      </c>
      <c r="D32452" s="57" t="s">
        <v>71914</v>
      </c>
    </row>
    <row r="32453" spans="1:4">
      <c r="A32453" s="57" t="s">
        <v>71676</v>
      </c>
      <c r="B32453" s="57"/>
      <c r="C32453" s="57" t="s">
        <v>71915</v>
      </c>
      <c r="D32453" s="57" t="s">
        <v>71916</v>
      </c>
    </row>
    <row r="32454" spans="1:4">
      <c r="A32454" s="57" t="s">
        <v>71676</v>
      </c>
      <c r="B32454" s="57"/>
      <c r="C32454" s="57" t="s">
        <v>71917</v>
      </c>
      <c r="D32454" s="57" t="s">
        <v>71918</v>
      </c>
    </row>
    <row r="32455" spans="1:4">
      <c r="A32455" s="57" t="s">
        <v>71676</v>
      </c>
      <c r="B32455" s="57"/>
      <c r="C32455" s="57" t="s">
        <v>71919</v>
      </c>
      <c r="D32455" s="57" t="s">
        <v>71920</v>
      </c>
    </row>
    <row r="32456" spans="1:4">
      <c r="A32456" s="57" t="s">
        <v>71676</v>
      </c>
      <c r="B32456" s="57"/>
      <c r="C32456" s="57" t="s">
        <v>71921</v>
      </c>
      <c r="D32456" s="57" t="s">
        <v>71922</v>
      </c>
    </row>
    <row r="32457" spans="1:4">
      <c r="A32457" s="57" t="s">
        <v>71676</v>
      </c>
      <c r="B32457" s="57"/>
      <c r="C32457" s="57" t="s">
        <v>71923</v>
      </c>
      <c r="D32457" s="57" t="s">
        <v>71924</v>
      </c>
    </row>
    <row r="32458" spans="1:4">
      <c r="A32458" s="57" t="s">
        <v>71676</v>
      </c>
      <c r="B32458" s="57"/>
      <c r="C32458" s="57" t="s">
        <v>71925</v>
      </c>
      <c r="D32458" s="57" t="s">
        <v>71926</v>
      </c>
    </row>
    <row r="32459" spans="1:4">
      <c r="A32459" s="57" t="s">
        <v>71676</v>
      </c>
      <c r="B32459" s="57"/>
      <c r="C32459" s="57" t="s">
        <v>71927</v>
      </c>
      <c r="D32459" s="57" t="s">
        <v>71928</v>
      </c>
    </row>
    <row r="32460" spans="1:4">
      <c r="A32460" s="57" t="s">
        <v>71676</v>
      </c>
      <c r="B32460" s="57"/>
      <c r="C32460" s="57" t="s">
        <v>71929</v>
      </c>
      <c r="D32460" s="57" t="s">
        <v>71930</v>
      </c>
    </row>
    <row r="32461" spans="1:4">
      <c r="A32461" s="57" t="s">
        <v>71676</v>
      </c>
      <c r="B32461" s="57"/>
      <c r="C32461" s="57" t="s">
        <v>71931</v>
      </c>
      <c r="D32461" s="57" t="s">
        <v>71932</v>
      </c>
    </row>
    <row r="32462" spans="1:4">
      <c r="A32462" s="57" t="s">
        <v>71676</v>
      </c>
      <c r="B32462" s="57"/>
      <c r="C32462" s="57" t="s">
        <v>71933</v>
      </c>
      <c r="D32462" s="57" t="s">
        <v>71934</v>
      </c>
    </row>
    <row r="32463" spans="1:4">
      <c r="A32463" s="57" t="s">
        <v>71676</v>
      </c>
      <c r="B32463" s="57"/>
      <c r="C32463" s="57" t="s">
        <v>71935</v>
      </c>
      <c r="D32463" s="57" t="s">
        <v>71936</v>
      </c>
    </row>
    <row r="32464" spans="1:4">
      <c r="A32464" s="57" t="s">
        <v>71676</v>
      </c>
      <c r="B32464" s="57"/>
      <c r="C32464" s="57" t="s">
        <v>71937</v>
      </c>
      <c r="D32464" s="57" t="s">
        <v>71938</v>
      </c>
    </row>
    <row r="32465" spans="1:4">
      <c r="A32465" s="57" t="s">
        <v>71676</v>
      </c>
      <c r="B32465" s="57"/>
      <c r="C32465" s="57" t="s">
        <v>71939</v>
      </c>
      <c r="D32465" s="57" t="s">
        <v>71940</v>
      </c>
    </row>
    <row r="32466" spans="1:4">
      <c r="A32466" s="57" t="s">
        <v>71676</v>
      </c>
      <c r="B32466" s="57"/>
      <c r="C32466" s="57" t="s">
        <v>71941</v>
      </c>
      <c r="D32466" s="57" t="s">
        <v>71942</v>
      </c>
    </row>
    <row r="32467" spans="1:4">
      <c r="A32467" s="57" t="s">
        <v>71676</v>
      </c>
      <c r="B32467" s="57"/>
      <c r="C32467" s="57" t="s">
        <v>71943</v>
      </c>
      <c r="D32467" s="57" t="s">
        <v>71944</v>
      </c>
    </row>
    <row r="32468" spans="1:4">
      <c r="A32468" s="57" t="s">
        <v>71676</v>
      </c>
      <c r="B32468" s="57"/>
      <c r="C32468" s="57" t="s">
        <v>71945</v>
      </c>
      <c r="D32468" s="57" t="s">
        <v>71946</v>
      </c>
    </row>
    <row r="32469" spans="1:4">
      <c r="A32469" s="57" t="s">
        <v>71676</v>
      </c>
      <c r="B32469" s="57"/>
      <c r="C32469" s="57" t="s">
        <v>71947</v>
      </c>
      <c r="D32469" s="57" t="s">
        <v>71948</v>
      </c>
    </row>
    <row r="32470" spans="1:4">
      <c r="A32470" s="57" t="s">
        <v>71676</v>
      </c>
      <c r="B32470" s="57"/>
      <c r="C32470" s="57" t="s">
        <v>71949</v>
      </c>
      <c r="D32470" s="57" t="s">
        <v>71950</v>
      </c>
    </row>
    <row r="32471" spans="1:4">
      <c r="A32471" s="57" t="s">
        <v>71676</v>
      </c>
      <c r="B32471" s="57"/>
      <c r="C32471" s="57" t="s">
        <v>71951</v>
      </c>
      <c r="D32471" s="57" t="s">
        <v>71952</v>
      </c>
    </row>
    <row r="32472" spans="1:4">
      <c r="A32472" s="57" t="s">
        <v>71676</v>
      </c>
      <c r="B32472" s="57"/>
      <c r="C32472" s="57" t="s">
        <v>71953</v>
      </c>
      <c r="D32472" s="57" t="s">
        <v>71954</v>
      </c>
    </row>
    <row r="32473" spans="1:4">
      <c r="A32473" s="57" t="s">
        <v>71676</v>
      </c>
      <c r="B32473" s="57"/>
      <c r="C32473" s="57" t="s">
        <v>71955</v>
      </c>
      <c r="D32473" s="57" t="s">
        <v>71956</v>
      </c>
    </row>
    <row r="32474" spans="1:4">
      <c r="A32474" s="57" t="s">
        <v>71676</v>
      </c>
      <c r="B32474" s="57"/>
      <c r="C32474" s="57" t="s">
        <v>71957</v>
      </c>
      <c r="D32474" s="57" t="s">
        <v>71958</v>
      </c>
    </row>
    <row r="32475" spans="1:4">
      <c r="A32475" s="57" t="s">
        <v>71676</v>
      </c>
      <c r="B32475" s="57"/>
      <c r="C32475" s="57" t="s">
        <v>71959</v>
      </c>
      <c r="D32475" s="57" t="s">
        <v>71960</v>
      </c>
    </row>
    <row r="32476" spans="1:4">
      <c r="A32476" s="57" t="s">
        <v>71676</v>
      </c>
      <c r="B32476" s="57"/>
      <c r="C32476" s="57" t="s">
        <v>71961</v>
      </c>
      <c r="D32476" s="57" t="s">
        <v>71962</v>
      </c>
    </row>
    <row r="32477" spans="1:4">
      <c r="A32477" s="57" t="s">
        <v>71676</v>
      </c>
      <c r="B32477" s="57"/>
      <c r="C32477" s="57" t="s">
        <v>71963</v>
      </c>
      <c r="D32477" s="57" t="s">
        <v>71964</v>
      </c>
    </row>
    <row r="32478" spans="1:4">
      <c r="A32478" s="57" t="s">
        <v>71676</v>
      </c>
      <c r="B32478" s="57"/>
      <c r="C32478" s="57" t="s">
        <v>71965</v>
      </c>
      <c r="D32478" s="57" t="s">
        <v>71966</v>
      </c>
    </row>
    <row r="32479" spans="1:4">
      <c r="A32479" s="57" t="s">
        <v>71676</v>
      </c>
      <c r="B32479" s="57"/>
      <c r="C32479" s="57" t="s">
        <v>71967</v>
      </c>
      <c r="D32479" s="57" t="s">
        <v>71968</v>
      </c>
    </row>
    <row r="32480" spans="1:4">
      <c r="A32480" s="57" t="s">
        <v>71676</v>
      </c>
      <c r="B32480" s="57"/>
      <c r="C32480" s="57" t="s">
        <v>71969</v>
      </c>
      <c r="D32480" s="57" t="s">
        <v>71970</v>
      </c>
    </row>
    <row r="32481" spans="1:4">
      <c r="A32481" s="57" t="s">
        <v>71676</v>
      </c>
      <c r="B32481" s="57"/>
      <c r="C32481" s="57" t="s">
        <v>71971</v>
      </c>
      <c r="D32481" s="57" t="s">
        <v>71972</v>
      </c>
    </row>
    <row r="32482" spans="1:4">
      <c r="A32482" s="57" t="s">
        <v>71676</v>
      </c>
      <c r="B32482" s="57"/>
      <c r="C32482" s="57" t="s">
        <v>71973</v>
      </c>
      <c r="D32482" s="57" t="s">
        <v>71974</v>
      </c>
    </row>
    <row r="32483" spans="1:4">
      <c r="A32483" s="57" t="s">
        <v>71676</v>
      </c>
      <c r="B32483" s="57"/>
      <c r="C32483" s="57" t="s">
        <v>71975</v>
      </c>
      <c r="D32483" s="57" t="s">
        <v>71976</v>
      </c>
    </row>
    <row r="32484" spans="1:4">
      <c r="A32484" s="57" t="s">
        <v>71676</v>
      </c>
      <c r="B32484" s="57"/>
      <c r="C32484" s="57" t="s">
        <v>71977</v>
      </c>
      <c r="D32484" s="57" t="s">
        <v>71978</v>
      </c>
    </row>
    <row r="32485" spans="1:4">
      <c r="A32485" s="57" t="s">
        <v>71676</v>
      </c>
      <c r="B32485" s="57"/>
      <c r="C32485" s="57" t="s">
        <v>71979</v>
      </c>
      <c r="D32485" s="57" t="s">
        <v>71980</v>
      </c>
    </row>
    <row r="32486" spans="1:4">
      <c r="A32486" s="57" t="s">
        <v>71676</v>
      </c>
      <c r="B32486" s="57"/>
      <c r="C32486" s="57" t="s">
        <v>71981</v>
      </c>
      <c r="D32486" s="57" t="s">
        <v>71982</v>
      </c>
    </row>
    <row r="32487" spans="1:4">
      <c r="A32487" s="57" t="s">
        <v>71676</v>
      </c>
      <c r="B32487" s="57"/>
      <c r="C32487" s="57" t="s">
        <v>71983</v>
      </c>
      <c r="D32487" s="57" t="s">
        <v>71984</v>
      </c>
    </row>
    <row r="32488" spans="1:4">
      <c r="A32488" s="57" t="s">
        <v>71676</v>
      </c>
      <c r="B32488" s="57"/>
      <c r="C32488" s="57" t="s">
        <v>71985</v>
      </c>
      <c r="D32488" s="57" t="s">
        <v>71986</v>
      </c>
    </row>
    <row r="32489" spans="1:4">
      <c r="A32489" s="57" t="s">
        <v>71676</v>
      </c>
      <c r="B32489" s="57"/>
      <c r="C32489" s="57" t="s">
        <v>76448</v>
      </c>
      <c r="D32489" s="57" t="s">
        <v>76449</v>
      </c>
    </row>
    <row r="32490" spans="1:4">
      <c r="A32490" s="57" t="s">
        <v>71987</v>
      </c>
      <c r="B32490" s="57" t="s">
        <v>12940</v>
      </c>
      <c r="C32490" s="57" t="s">
        <v>71988</v>
      </c>
      <c r="D32490" s="57" t="s">
        <v>71989</v>
      </c>
    </row>
    <row r="32491" spans="1:4">
      <c r="A32491" s="57" t="s">
        <v>71987</v>
      </c>
      <c r="B32491" s="57"/>
      <c r="C32491" s="57" t="s">
        <v>71990</v>
      </c>
      <c r="D32491" s="57" t="s">
        <v>71991</v>
      </c>
    </row>
    <row r="32492" spans="1:4">
      <c r="A32492" s="57" t="s">
        <v>71987</v>
      </c>
      <c r="B32492" s="57"/>
      <c r="C32492" s="57" t="s">
        <v>71992</v>
      </c>
      <c r="D32492" s="57" t="s">
        <v>71993</v>
      </c>
    </row>
    <row r="32493" spans="1:4">
      <c r="A32493" s="57" t="s">
        <v>71987</v>
      </c>
      <c r="B32493" s="57"/>
      <c r="C32493" s="57" t="s">
        <v>71994</v>
      </c>
      <c r="D32493" s="57" t="s">
        <v>71995</v>
      </c>
    </row>
    <row r="32494" spans="1:4">
      <c r="A32494" s="57" t="s">
        <v>71996</v>
      </c>
      <c r="B32494" s="57" t="s">
        <v>12940</v>
      </c>
      <c r="C32494" s="57" t="s">
        <v>71997</v>
      </c>
      <c r="D32494" s="57" t="s">
        <v>46312</v>
      </c>
    </row>
    <row r="32495" spans="1:4">
      <c r="A32495" s="57" t="s">
        <v>71996</v>
      </c>
      <c r="B32495" s="57"/>
      <c r="C32495" s="57" t="s">
        <v>71998</v>
      </c>
      <c r="D32495" s="57" t="s">
        <v>71999</v>
      </c>
    </row>
    <row r="32496" spans="1:4">
      <c r="A32496" s="57" t="s">
        <v>71996</v>
      </c>
      <c r="B32496" s="57"/>
      <c r="C32496" s="57" t="s">
        <v>72000</v>
      </c>
      <c r="D32496" s="57" t="s">
        <v>72001</v>
      </c>
    </row>
    <row r="32497" spans="1:4">
      <c r="A32497" s="57" t="s">
        <v>71996</v>
      </c>
      <c r="B32497" s="57"/>
      <c r="C32497" s="57" t="s">
        <v>72002</v>
      </c>
      <c r="D32497" s="57" t="s">
        <v>72003</v>
      </c>
    </row>
    <row r="32498" spans="1:4">
      <c r="A32498" s="57" t="s">
        <v>71996</v>
      </c>
      <c r="B32498" s="57"/>
      <c r="C32498" s="57" t="s">
        <v>72004</v>
      </c>
      <c r="D32498" s="57" t="s">
        <v>72005</v>
      </c>
    </row>
    <row r="32499" spans="1:4">
      <c r="A32499" s="57" t="s">
        <v>71996</v>
      </c>
      <c r="B32499" s="57"/>
      <c r="C32499" s="57" t="s">
        <v>72006</v>
      </c>
      <c r="D32499" s="57" t="s">
        <v>72007</v>
      </c>
    </row>
    <row r="32500" spans="1:4">
      <c r="A32500" s="57" t="s">
        <v>71996</v>
      </c>
      <c r="B32500" s="57"/>
      <c r="C32500" s="57" t="s">
        <v>72008</v>
      </c>
      <c r="D32500" s="57" t="s">
        <v>72009</v>
      </c>
    </row>
    <row r="32501" spans="1:4">
      <c r="A32501" s="57" t="s">
        <v>72010</v>
      </c>
      <c r="B32501" s="57" t="s">
        <v>12940</v>
      </c>
      <c r="C32501" s="57" t="s">
        <v>72011</v>
      </c>
      <c r="D32501" s="57" t="s">
        <v>72012</v>
      </c>
    </row>
    <row r="32502" spans="1:4">
      <c r="A32502" s="57" t="s">
        <v>72010</v>
      </c>
      <c r="B32502" s="57"/>
      <c r="C32502" s="57" t="s">
        <v>72013</v>
      </c>
      <c r="D32502" s="57" t="s">
        <v>72014</v>
      </c>
    </row>
    <row r="32503" spans="1:4">
      <c r="A32503" s="57" t="s">
        <v>72015</v>
      </c>
      <c r="B32503" s="57" t="s">
        <v>12940</v>
      </c>
      <c r="C32503" s="57" t="s">
        <v>72016</v>
      </c>
      <c r="D32503" s="57" t="s">
        <v>72017</v>
      </c>
    </row>
    <row r="32504" spans="1:4">
      <c r="A32504" s="57" t="s">
        <v>72015</v>
      </c>
      <c r="B32504" s="57"/>
      <c r="C32504" s="57" t="s">
        <v>72018</v>
      </c>
      <c r="D32504" s="57" t="s">
        <v>31154</v>
      </c>
    </row>
    <row r="32505" spans="1:4">
      <c r="A32505" s="57" t="s">
        <v>72019</v>
      </c>
      <c r="B32505" s="57" t="s">
        <v>12940</v>
      </c>
      <c r="C32505" s="57" t="s">
        <v>72020</v>
      </c>
      <c r="D32505" s="57" t="s">
        <v>72021</v>
      </c>
    </row>
    <row r="32506" spans="1:4">
      <c r="A32506" s="57" t="s">
        <v>72019</v>
      </c>
      <c r="B32506" s="57"/>
      <c r="C32506" s="57" t="s">
        <v>72022</v>
      </c>
      <c r="D32506" s="57" t="s">
        <v>72023</v>
      </c>
    </row>
    <row r="32507" spans="1:4">
      <c r="A32507" s="57" t="s">
        <v>72019</v>
      </c>
      <c r="B32507" s="57"/>
      <c r="C32507" s="57" t="s">
        <v>72024</v>
      </c>
      <c r="D32507" s="57" t="s">
        <v>72025</v>
      </c>
    </row>
    <row r="32508" spans="1:4">
      <c r="A32508" s="57" t="s">
        <v>72019</v>
      </c>
      <c r="B32508" s="57"/>
      <c r="C32508" s="57" t="s">
        <v>72026</v>
      </c>
      <c r="D32508" s="57" t="s">
        <v>2836</v>
      </c>
    </row>
    <row r="32509" spans="1:4">
      <c r="A32509" s="57" t="s">
        <v>72027</v>
      </c>
      <c r="B32509" s="57" t="s">
        <v>12940</v>
      </c>
      <c r="C32509" s="57" t="s">
        <v>72028</v>
      </c>
      <c r="D32509" s="57" t="s">
        <v>72029</v>
      </c>
    </row>
    <row r="32510" spans="1:4">
      <c r="A32510" s="57" t="s">
        <v>72027</v>
      </c>
      <c r="B32510" s="57"/>
      <c r="C32510" s="57" t="s">
        <v>72030</v>
      </c>
      <c r="D32510" s="57" t="s">
        <v>72031</v>
      </c>
    </row>
    <row r="32511" spans="1:4">
      <c r="A32511" s="57" t="s">
        <v>72027</v>
      </c>
      <c r="B32511" s="57"/>
      <c r="C32511" s="57" t="s">
        <v>72032</v>
      </c>
      <c r="D32511" s="57" t="s">
        <v>72033</v>
      </c>
    </row>
    <row r="32512" spans="1:4">
      <c r="A32512" s="57" t="s">
        <v>72027</v>
      </c>
      <c r="B32512" s="57"/>
      <c r="C32512" s="57" t="s">
        <v>72034</v>
      </c>
      <c r="D32512" s="57" t="s">
        <v>72035</v>
      </c>
    </row>
    <row r="32513" spans="1:4">
      <c r="A32513" s="57" t="s">
        <v>72027</v>
      </c>
      <c r="B32513" s="57"/>
      <c r="C32513" s="57" t="s">
        <v>72036</v>
      </c>
      <c r="D32513" s="57" t="s">
        <v>72037</v>
      </c>
    </row>
    <row r="32514" spans="1:4">
      <c r="A32514" s="57" t="s">
        <v>72027</v>
      </c>
      <c r="B32514" s="57"/>
      <c r="C32514" s="57" t="s">
        <v>72038</v>
      </c>
      <c r="D32514" s="57" t="s">
        <v>72039</v>
      </c>
    </row>
    <row r="32515" spans="1:4">
      <c r="A32515" s="57" t="s">
        <v>72027</v>
      </c>
      <c r="B32515" s="57"/>
      <c r="C32515" s="57" t="s">
        <v>72040</v>
      </c>
      <c r="D32515" s="57" t="s">
        <v>72041</v>
      </c>
    </row>
    <row r="32516" spans="1:4">
      <c r="A32516" s="57" t="s">
        <v>72027</v>
      </c>
      <c r="B32516" s="57"/>
      <c r="C32516" s="57" t="s">
        <v>72042</v>
      </c>
      <c r="D32516" s="57" t="s">
        <v>72043</v>
      </c>
    </row>
    <row r="32517" spans="1:4">
      <c r="A32517" s="57" t="s">
        <v>72027</v>
      </c>
      <c r="B32517" s="57"/>
      <c r="C32517" s="57" t="s">
        <v>72044</v>
      </c>
      <c r="D32517" s="57" t="s">
        <v>72045</v>
      </c>
    </row>
    <row r="32518" spans="1:4">
      <c r="A32518" s="57" t="s">
        <v>72027</v>
      </c>
      <c r="B32518" s="57"/>
      <c r="C32518" s="57" t="s">
        <v>72046</v>
      </c>
      <c r="D32518" s="57" t="s">
        <v>19034</v>
      </c>
    </row>
    <row r="32519" spans="1:4">
      <c r="A32519" s="57" t="s">
        <v>72047</v>
      </c>
      <c r="B32519" s="57" t="s">
        <v>12940</v>
      </c>
      <c r="C32519" s="57" t="s">
        <v>72048</v>
      </c>
      <c r="D32519" s="57" t="s">
        <v>19034</v>
      </c>
    </row>
    <row r="32520" spans="1:4">
      <c r="A32520" s="57" t="s">
        <v>72049</v>
      </c>
      <c r="B32520" s="57" t="s">
        <v>12940</v>
      </c>
      <c r="C32520" s="57" t="s">
        <v>72050</v>
      </c>
      <c r="D32520" s="57" t="s">
        <v>19034</v>
      </c>
    </row>
    <row r="32521" spans="1:4">
      <c r="A32521" s="57" t="s">
        <v>72051</v>
      </c>
      <c r="B32521" s="57" t="s">
        <v>12940</v>
      </c>
      <c r="C32521" s="57" t="s">
        <v>72052</v>
      </c>
      <c r="D32521" s="57" t="s">
        <v>72053</v>
      </c>
    </row>
    <row r="32522" spans="1:4">
      <c r="A32522" s="57" t="s">
        <v>72054</v>
      </c>
      <c r="B32522" s="57" t="s">
        <v>12940</v>
      </c>
      <c r="C32522" s="57" t="s">
        <v>72055</v>
      </c>
      <c r="D32522" s="57" t="s">
        <v>72056</v>
      </c>
    </row>
    <row r="32523" spans="1:4">
      <c r="A32523" s="57" t="s">
        <v>72054</v>
      </c>
      <c r="B32523" s="57"/>
      <c r="C32523" s="57" t="s">
        <v>72057</v>
      </c>
      <c r="D32523" s="57" t="s">
        <v>72058</v>
      </c>
    </row>
    <row r="32524" spans="1:4">
      <c r="A32524" s="57" t="s">
        <v>72054</v>
      </c>
      <c r="B32524" s="57"/>
      <c r="C32524" s="57" t="s">
        <v>72059</v>
      </c>
      <c r="D32524" s="57" t="s">
        <v>72060</v>
      </c>
    </row>
    <row r="32525" spans="1:4">
      <c r="A32525" s="57" t="s">
        <v>72061</v>
      </c>
      <c r="B32525" s="57" t="s">
        <v>12940</v>
      </c>
      <c r="C32525" s="57" t="s">
        <v>72062</v>
      </c>
      <c r="D32525" s="57" t="s">
        <v>72063</v>
      </c>
    </row>
    <row r="32526" spans="1:4">
      <c r="A32526" s="57" t="s">
        <v>72061</v>
      </c>
      <c r="B32526" s="57"/>
      <c r="C32526" s="57" t="s">
        <v>72064</v>
      </c>
      <c r="D32526" s="57" t="s">
        <v>72065</v>
      </c>
    </row>
    <row r="32527" spans="1:4">
      <c r="A32527" s="57" t="s">
        <v>72061</v>
      </c>
      <c r="B32527" s="57"/>
      <c r="C32527" s="57" t="s">
        <v>72066</v>
      </c>
      <c r="D32527" s="57" t="s">
        <v>72067</v>
      </c>
    </row>
    <row r="32528" spans="1:4">
      <c r="A32528" s="57" t="s">
        <v>72061</v>
      </c>
      <c r="B32528" s="57"/>
      <c r="C32528" s="57" t="s">
        <v>72068</v>
      </c>
      <c r="D32528" s="57" t="s">
        <v>72069</v>
      </c>
    </row>
    <row r="32529" spans="1:4">
      <c r="A32529" s="57" t="s">
        <v>72061</v>
      </c>
      <c r="B32529" s="57"/>
      <c r="C32529" s="57" t="s">
        <v>72070</v>
      </c>
      <c r="D32529" s="57" t="s">
        <v>72071</v>
      </c>
    </row>
    <row r="32530" spans="1:4">
      <c r="A32530" s="57" t="s">
        <v>72061</v>
      </c>
      <c r="B32530" s="57"/>
      <c r="C32530" s="57" t="s">
        <v>72072</v>
      </c>
      <c r="D32530" s="57" t="s">
        <v>72073</v>
      </c>
    </row>
    <row r="32531" spans="1:4">
      <c r="A32531" s="57" t="s">
        <v>72061</v>
      </c>
      <c r="B32531" s="57"/>
      <c r="C32531" s="57" t="s">
        <v>72074</v>
      </c>
      <c r="D32531" s="57" t="s">
        <v>72075</v>
      </c>
    </row>
    <row r="32532" spans="1:4">
      <c r="A32532" s="57" t="s">
        <v>72061</v>
      </c>
      <c r="B32532" s="57"/>
      <c r="C32532" s="57" t="s">
        <v>72076</v>
      </c>
      <c r="D32532" s="57" t="s">
        <v>72077</v>
      </c>
    </row>
    <row r="32533" spans="1:4">
      <c r="A32533" s="57" t="s">
        <v>72061</v>
      </c>
      <c r="B32533" s="57"/>
      <c r="C32533" s="57" t="s">
        <v>72078</v>
      </c>
      <c r="D32533" s="57" t="s">
        <v>72079</v>
      </c>
    </row>
    <row r="32534" spans="1:4">
      <c r="A32534" s="57" t="s">
        <v>72061</v>
      </c>
      <c r="B32534" s="57"/>
      <c r="C32534" s="57" t="s">
        <v>72080</v>
      </c>
      <c r="D32534" s="57" t="s">
        <v>60542</v>
      </c>
    </row>
    <row r="32535" spans="1:4">
      <c r="A32535" s="57" t="s">
        <v>72061</v>
      </c>
      <c r="B32535" s="57"/>
      <c r="C32535" s="57" t="s">
        <v>72081</v>
      </c>
      <c r="D32535" s="57" t="s">
        <v>72082</v>
      </c>
    </row>
    <row r="32536" spans="1:4">
      <c r="A32536" s="57" t="s">
        <v>72061</v>
      </c>
      <c r="B32536" s="57"/>
      <c r="C32536" s="57" t="s">
        <v>72083</v>
      </c>
      <c r="D32536" s="57" t="s">
        <v>72084</v>
      </c>
    </row>
    <row r="32537" spans="1:4">
      <c r="A32537" s="57" t="s">
        <v>72061</v>
      </c>
      <c r="B32537" s="57"/>
      <c r="C32537" s="57" t="s">
        <v>72085</v>
      </c>
      <c r="D32537" s="57" t="s">
        <v>72086</v>
      </c>
    </row>
    <row r="32538" spans="1:4">
      <c r="A32538" s="57" t="s">
        <v>72061</v>
      </c>
      <c r="B32538" s="57"/>
      <c r="C32538" s="57" t="s">
        <v>72087</v>
      </c>
      <c r="D32538" s="57" t="s">
        <v>72088</v>
      </c>
    </row>
    <row r="32539" spans="1:4">
      <c r="A32539" s="57" t="s">
        <v>72061</v>
      </c>
      <c r="B32539" s="57"/>
      <c r="C32539" s="57" t="s">
        <v>72089</v>
      </c>
      <c r="D32539" s="57" t="s">
        <v>72090</v>
      </c>
    </row>
    <row r="32540" spans="1:4">
      <c r="A32540" s="57" t="s">
        <v>72061</v>
      </c>
      <c r="B32540" s="57"/>
      <c r="C32540" s="57" t="s">
        <v>72091</v>
      </c>
      <c r="D32540" s="57" t="s">
        <v>72092</v>
      </c>
    </row>
    <row r="32541" spans="1:4">
      <c r="A32541" s="57" t="s">
        <v>72061</v>
      </c>
      <c r="B32541" s="57"/>
      <c r="C32541" s="57" t="s">
        <v>72093</v>
      </c>
      <c r="D32541" s="57" t="s">
        <v>72094</v>
      </c>
    </row>
    <row r="32542" spans="1:4">
      <c r="A32542" s="57" t="s">
        <v>72061</v>
      </c>
      <c r="B32542" s="57"/>
      <c r="C32542" s="57" t="s">
        <v>72095</v>
      </c>
      <c r="D32542" s="57" t="s">
        <v>60556</v>
      </c>
    </row>
    <row r="32543" spans="1:4">
      <c r="A32543" s="57" t="s">
        <v>72061</v>
      </c>
      <c r="B32543" s="57"/>
      <c r="C32543" s="57" t="s">
        <v>72096</v>
      </c>
      <c r="D32543" s="57" t="s">
        <v>72097</v>
      </c>
    </row>
    <row r="32544" spans="1:4">
      <c r="A32544" s="57" t="s">
        <v>72061</v>
      </c>
      <c r="B32544" s="57"/>
      <c r="C32544" s="57" t="s">
        <v>72098</v>
      </c>
      <c r="D32544" s="57" t="s">
        <v>72099</v>
      </c>
    </row>
    <row r="32545" spans="1:4">
      <c r="A32545" s="57" t="s">
        <v>10350</v>
      </c>
      <c r="B32545" s="57" t="s">
        <v>862</v>
      </c>
      <c r="C32545" s="57" t="s">
        <v>10351</v>
      </c>
      <c r="D32545" s="57" t="s">
        <v>10352</v>
      </c>
    </row>
    <row r="32546" spans="1:4">
      <c r="A32546" s="57" t="s">
        <v>10350</v>
      </c>
      <c r="B32546" s="57" t="s">
        <v>862</v>
      </c>
      <c r="C32546" s="57" t="s">
        <v>10353</v>
      </c>
      <c r="D32546" s="57" t="s">
        <v>10354</v>
      </c>
    </row>
    <row r="32547" spans="1:4">
      <c r="A32547" s="57" t="s">
        <v>10350</v>
      </c>
      <c r="B32547" s="57" t="s">
        <v>862</v>
      </c>
      <c r="C32547" s="57" t="s">
        <v>14240</v>
      </c>
      <c r="D32547" s="57" t="s">
        <v>14241</v>
      </c>
    </row>
    <row r="32548" spans="1:4">
      <c r="A32548" s="57" t="s">
        <v>10350</v>
      </c>
      <c r="B32548" s="57" t="s">
        <v>862</v>
      </c>
      <c r="C32548" s="57" t="s">
        <v>72100</v>
      </c>
      <c r="D32548" s="57" t="s">
        <v>72101</v>
      </c>
    </row>
    <row r="32549" spans="1:4">
      <c r="A32549" s="57" t="s">
        <v>8146</v>
      </c>
      <c r="B32549" s="57" t="s">
        <v>862</v>
      </c>
      <c r="C32549" s="57" t="s">
        <v>2856</v>
      </c>
      <c r="D32549" s="57" t="s">
        <v>2857</v>
      </c>
    </row>
    <row r="32550" spans="1:4">
      <c r="A32550" s="57" t="s">
        <v>72102</v>
      </c>
      <c r="B32550" s="57" t="s">
        <v>12940</v>
      </c>
      <c r="C32550" s="57" t="s">
        <v>72103</v>
      </c>
      <c r="D32550" s="57" t="s">
        <v>2836</v>
      </c>
    </row>
    <row r="32551" spans="1:4">
      <c r="A32551" s="57" t="s">
        <v>8147</v>
      </c>
      <c r="B32551" s="57" t="s">
        <v>862</v>
      </c>
      <c r="C32551" s="57" t="s">
        <v>3373</v>
      </c>
      <c r="D32551" s="57" t="s">
        <v>3374</v>
      </c>
    </row>
    <row r="32552" spans="1:4">
      <c r="A32552" s="57" t="s">
        <v>8147</v>
      </c>
      <c r="B32552" s="57" t="s">
        <v>862</v>
      </c>
      <c r="C32552" s="57" t="s">
        <v>3381</v>
      </c>
      <c r="D32552" s="57" t="s">
        <v>3382</v>
      </c>
    </row>
    <row r="32553" spans="1:4">
      <c r="A32553" s="57" t="s">
        <v>8147</v>
      </c>
      <c r="B32553" s="57" t="s">
        <v>862</v>
      </c>
      <c r="C32553" s="57" t="s">
        <v>14242</v>
      </c>
      <c r="D32553" s="57" t="s">
        <v>14243</v>
      </c>
    </row>
    <row r="32554" spans="1:4">
      <c r="A32554" s="57" t="s">
        <v>8148</v>
      </c>
      <c r="B32554" s="57" t="s">
        <v>862</v>
      </c>
      <c r="C32554" s="57" t="s">
        <v>6463</v>
      </c>
      <c r="D32554" s="57" t="s">
        <v>6464</v>
      </c>
    </row>
    <row r="32555" spans="1:4">
      <c r="A32555" s="57" t="s">
        <v>8148</v>
      </c>
      <c r="B32555" s="57" t="s">
        <v>862</v>
      </c>
      <c r="C32555" s="57" t="s">
        <v>6749</v>
      </c>
      <c r="D32555" s="57" t="s">
        <v>6750</v>
      </c>
    </row>
    <row r="32556" spans="1:4">
      <c r="A32556" s="57" t="s">
        <v>8148</v>
      </c>
      <c r="B32556" s="57" t="s">
        <v>862</v>
      </c>
      <c r="C32556" s="57" t="s">
        <v>6751</v>
      </c>
      <c r="D32556" s="57" t="s">
        <v>6752</v>
      </c>
    </row>
    <row r="32557" spans="1:4">
      <c r="A32557" s="57" t="s">
        <v>8148</v>
      </c>
      <c r="B32557" s="57" t="s">
        <v>862</v>
      </c>
      <c r="C32557" s="57" t="s">
        <v>6912</v>
      </c>
      <c r="D32557" s="57" t="s">
        <v>6913</v>
      </c>
    </row>
    <row r="32558" spans="1:4">
      <c r="A32558" s="57" t="s">
        <v>8148</v>
      </c>
      <c r="B32558" s="57" t="s">
        <v>862</v>
      </c>
      <c r="C32558" s="57" t="s">
        <v>6952</v>
      </c>
      <c r="D32558" s="57" t="s">
        <v>6953</v>
      </c>
    </row>
    <row r="32559" spans="1:4">
      <c r="A32559" s="57" t="s">
        <v>8148</v>
      </c>
      <c r="B32559" s="57" t="s">
        <v>862</v>
      </c>
      <c r="C32559" s="57" t="s">
        <v>7430</v>
      </c>
      <c r="D32559" s="57" t="s">
        <v>7431</v>
      </c>
    </row>
    <row r="32560" spans="1:4">
      <c r="A32560" s="57" t="s">
        <v>8148</v>
      </c>
      <c r="B32560" s="57" t="s">
        <v>862</v>
      </c>
      <c r="C32560" s="57" t="s">
        <v>7432</v>
      </c>
      <c r="D32560" s="57" t="s">
        <v>7431</v>
      </c>
    </row>
    <row r="32561" spans="1:4">
      <c r="A32561" s="57" t="s">
        <v>8148</v>
      </c>
      <c r="B32561" s="57" t="s">
        <v>862</v>
      </c>
      <c r="C32561" s="57" t="s">
        <v>7473</v>
      </c>
      <c r="D32561" s="57" t="s">
        <v>7474</v>
      </c>
    </row>
    <row r="32562" spans="1:4">
      <c r="A32562" s="57" t="s">
        <v>8148</v>
      </c>
      <c r="B32562" s="57" t="s">
        <v>862</v>
      </c>
      <c r="C32562" s="57" t="s">
        <v>14244</v>
      </c>
      <c r="D32562" s="57" t="s">
        <v>14245</v>
      </c>
    </row>
    <row r="32563" spans="1:4">
      <c r="A32563" s="57" t="s">
        <v>8148</v>
      </c>
      <c r="B32563" s="57" t="s">
        <v>862</v>
      </c>
      <c r="C32563" s="57" t="s">
        <v>14246</v>
      </c>
      <c r="D32563" s="57" t="s">
        <v>14247</v>
      </c>
    </row>
    <row r="32564" spans="1:4">
      <c r="A32564" s="57" t="s">
        <v>8148</v>
      </c>
      <c r="B32564" s="57" t="s">
        <v>862</v>
      </c>
      <c r="C32564" s="57" t="s">
        <v>14248</v>
      </c>
      <c r="D32564" s="57" t="s">
        <v>14249</v>
      </c>
    </row>
    <row r="32565" spans="1:4">
      <c r="A32565" s="57" t="s">
        <v>8148</v>
      </c>
      <c r="B32565" s="57" t="s">
        <v>862</v>
      </c>
      <c r="C32565" s="57" t="s">
        <v>14250</v>
      </c>
      <c r="D32565" s="57" t="s">
        <v>14251</v>
      </c>
    </row>
    <row r="32566" spans="1:4">
      <c r="A32566" s="57" t="s">
        <v>8148</v>
      </c>
      <c r="B32566" s="57" t="s">
        <v>862</v>
      </c>
      <c r="C32566" s="57" t="s">
        <v>14252</v>
      </c>
      <c r="D32566" s="57" t="s">
        <v>14253</v>
      </c>
    </row>
    <row r="32567" spans="1:4">
      <c r="A32567" s="57" t="s">
        <v>8149</v>
      </c>
      <c r="B32567" s="57" t="s">
        <v>862</v>
      </c>
      <c r="C32567" s="57" t="s">
        <v>7581</v>
      </c>
      <c r="D32567" s="57" t="s">
        <v>7582</v>
      </c>
    </row>
    <row r="32568" spans="1:4">
      <c r="A32568" s="57" t="s">
        <v>18269</v>
      </c>
      <c r="B32568" s="57" t="s">
        <v>862</v>
      </c>
      <c r="C32568" s="57" t="s">
        <v>18270</v>
      </c>
      <c r="D32568" s="57" t="s">
        <v>18271</v>
      </c>
    </row>
    <row r="32569" spans="1:4">
      <c r="A32569" s="57" t="s">
        <v>18269</v>
      </c>
      <c r="B32569" s="57" t="s">
        <v>862</v>
      </c>
      <c r="C32569" s="57" t="s">
        <v>18272</v>
      </c>
      <c r="D32569" s="57" t="s">
        <v>18273</v>
      </c>
    </row>
    <row r="32570" spans="1:4">
      <c r="A32570" s="57" t="s">
        <v>18269</v>
      </c>
      <c r="B32570" s="57" t="s">
        <v>862</v>
      </c>
      <c r="C32570" s="57" t="s">
        <v>18274</v>
      </c>
      <c r="D32570" s="57" t="s">
        <v>18275</v>
      </c>
    </row>
    <row r="32571" spans="1:4">
      <c r="A32571" s="57" t="s">
        <v>18269</v>
      </c>
      <c r="B32571" s="57" t="s">
        <v>862</v>
      </c>
      <c r="C32571" s="57" t="s">
        <v>18276</v>
      </c>
      <c r="D32571" s="57" t="s">
        <v>18277</v>
      </c>
    </row>
    <row r="32572" spans="1:4">
      <c r="A32572" s="57" t="s">
        <v>18269</v>
      </c>
      <c r="B32572" s="57" t="s">
        <v>862</v>
      </c>
      <c r="C32572" s="57" t="s">
        <v>18278</v>
      </c>
      <c r="D32572" s="57" t="s">
        <v>18279</v>
      </c>
    </row>
    <row r="32573" spans="1:4">
      <c r="A32573" s="57" t="s">
        <v>18269</v>
      </c>
      <c r="B32573" s="57" t="s">
        <v>862</v>
      </c>
      <c r="C32573" s="57" t="s">
        <v>18280</v>
      </c>
      <c r="D32573" s="57" t="s">
        <v>18281</v>
      </c>
    </row>
    <row r="32574" spans="1:4">
      <c r="A32574" s="57" t="s">
        <v>18269</v>
      </c>
      <c r="B32574" s="57" t="s">
        <v>862</v>
      </c>
      <c r="C32574" s="57" t="s">
        <v>72104</v>
      </c>
      <c r="D32574" s="57" t="s">
        <v>72105</v>
      </c>
    </row>
    <row r="32575" spans="1:4">
      <c r="A32575" s="57" t="s">
        <v>72106</v>
      </c>
      <c r="B32575" s="57" t="s">
        <v>12940</v>
      </c>
      <c r="C32575" s="57" t="s">
        <v>72107</v>
      </c>
      <c r="D32575" s="57" t="s">
        <v>72108</v>
      </c>
    </row>
    <row r="32576" spans="1:4">
      <c r="A32576" s="57" t="s">
        <v>72109</v>
      </c>
      <c r="B32576" s="57" t="s">
        <v>12940</v>
      </c>
      <c r="C32576" s="57" t="s">
        <v>72110</v>
      </c>
      <c r="D32576" s="57" t="s">
        <v>72111</v>
      </c>
    </row>
    <row r="32577" spans="1:4">
      <c r="A32577" s="57" t="s">
        <v>72109</v>
      </c>
      <c r="B32577" s="57"/>
      <c r="C32577" s="57" t="s">
        <v>72112</v>
      </c>
      <c r="D32577" s="57" t="s">
        <v>72113</v>
      </c>
    </row>
    <row r="32578" spans="1:4">
      <c r="A32578" s="57" t="s">
        <v>72109</v>
      </c>
      <c r="B32578" s="57"/>
      <c r="C32578" s="57" t="s">
        <v>72114</v>
      </c>
      <c r="D32578" s="57" t="s">
        <v>72115</v>
      </c>
    </row>
    <row r="32579" spans="1:4">
      <c r="A32579" s="57" t="s">
        <v>72109</v>
      </c>
      <c r="B32579" s="57"/>
      <c r="C32579" s="57" t="s">
        <v>72116</v>
      </c>
      <c r="D32579" s="57" t="s">
        <v>72117</v>
      </c>
    </row>
    <row r="32580" spans="1:4">
      <c r="A32580" s="57" t="s">
        <v>72109</v>
      </c>
      <c r="B32580" s="57"/>
      <c r="C32580" s="57" t="s">
        <v>72118</v>
      </c>
      <c r="D32580" s="57" t="s">
        <v>72119</v>
      </c>
    </row>
    <row r="32581" spans="1:4">
      <c r="A32581" s="57" t="s">
        <v>72109</v>
      </c>
      <c r="B32581" s="57"/>
      <c r="C32581" s="57" t="s">
        <v>72120</v>
      </c>
      <c r="D32581" s="57" t="s">
        <v>72121</v>
      </c>
    </row>
    <row r="32582" spans="1:4">
      <c r="A32582" s="57" t="s">
        <v>72109</v>
      </c>
      <c r="B32582" s="57"/>
      <c r="C32582" s="57" t="s">
        <v>72122</v>
      </c>
      <c r="D32582" s="57" t="s">
        <v>72123</v>
      </c>
    </row>
    <row r="32583" spans="1:4">
      <c r="A32583" s="57" t="s">
        <v>72109</v>
      </c>
      <c r="B32583" s="57"/>
      <c r="C32583" s="57" t="s">
        <v>72124</v>
      </c>
      <c r="D32583" s="57" t="s">
        <v>72125</v>
      </c>
    </row>
    <row r="32584" spans="1:4">
      <c r="A32584" s="57" t="s">
        <v>72109</v>
      </c>
      <c r="B32584" s="57"/>
      <c r="C32584" s="57" t="s">
        <v>72126</v>
      </c>
      <c r="D32584" s="57" t="s">
        <v>72127</v>
      </c>
    </row>
    <row r="32585" spans="1:4">
      <c r="A32585" s="57" t="s">
        <v>72109</v>
      </c>
      <c r="B32585" s="57"/>
      <c r="C32585" s="57" t="s">
        <v>72128</v>
      </c>
      <c r="D32585" s="57" t="s">
        <v>72129</v>
      </c>
    </row>
    <row r="32586" spans="1:4">
      <c r="A32586" s="57" t="s">
        <v>72109</v>
      </c>
      <c r="B32586" s="57"/>
      <c r="C32586" s="57" t="s">
        <v>72130</v>
      </c>
      <c r="D32586" s="57" t="s">
        <v>72131</v>
      </c>
    </row>
    <row r="32587" spans="1:4">
      <c r="A32587" s="57" t="s">
        <v>72109</v>
      </c>
      <c r="B32587" s="57"/>
      <c r="C32587" s="57" t="s">
        <v>72132</v>
      </c>
      <c r="D32587" s="57" t="s">
        <v>72133</v>
      </c>
    </row>
    <row r="32588" spans="1:4">
      <c r="A32588" s="57" t="s">
        <v>72109</v>
      </c>
      <c r="B32588" s="57"/>
      <c r="C32588" s="57" t="s">
        <v>72134</v>
      </c>
      <c r="D32588" s="57" t="s">
        <v>72135</v>
      </c>
    </row>
    <row r="32589" spans="1:4">
      <c r="A32589" s="57" t="s">
        <v>72109</v>
      </c>
      <c r="B32589" s="57"/>
      <c r="C32589" s="57" t="s">
        <v>72136</v>
      </c>
      <c r="D32589" s="57" t="s">
        <v>72137</v>
      </c>
    </row>
    <row r="32590" spans="1:4">
      <c r="A32590" s="57" t="s">
        <v>72109</v>
      </c>
      <c r="B32590" s="57"/>
      <c r="C32590" s="57" t="s">
        <v>72138</v>
      </c>
      <c r="D32590" s="57" t="s">
        <v>72139</v>
      </c>
    </row>
    <row r="32591" spans="1:4">
      <c r="A32591" s="57" t="s">
        <v>72109</v>
      </c>
      <c r="B32591" s="57"/>
      <c r="C32591" s="57" t="s">
        <v>72140</v>
      </c>
      <c r="D32591" s="57" t="s">
        <v>72141</v>
      </c>
    </row>
    <row r="32592" spans="1:4">
      <c r="A32592" s="57" t="s">
        <v>72109</v>
      </c>
      <c r="B32592" s="57"/>
      <c r="C32592" s="57" t="s">
        <v>72142</v>
      </c>
      <c r="D32592" s="57" t="s">
        <v>72143</v>
      </c>
    </row>
    <row r="32593" spans="1:4">
      <c r="A32593" s="57" t="s">
        <v>72109</v>
      </c>
      <c r="B32593" s="57"/>
      <c r="C32593" s="57" t="s">
        <v>72144</v>
      </c>
      <c r="D32593" s="57" t="s">
        <v>72145</v>
      </c>
    </row>
    <row r="32594" spans="1:4">
      <c r="A32594" s="57" t="s">
        <v>72109</v>
      </c>
      <c r="B32594" s="57"/>
      <c r="C32594" s="57" t="s">
        <v>72146</v>
      </c>
      <c r="D32594" s="57" t="s">
        <v>72147</v>
      </c>
    </row>
    <row r="32595" spans="1:4">
      <c r="A32595" s="57" t="s">
        <v>72109</v>
      </c>
      <c r="B32595" s="57"/>
      <c r="C32595" s="57" t="s">
        <v>72148</v>
      </c>
      <c r="D32595" s="57" t="s">
        <v>72149</v>
      </c>
    </row>
    <row r="32596" spans="1:4">
      <c r="A32596" s="57" t="s">
        <v>72109</v>
      </c>
      <c r="B32596" s="57"/>
      <c r="C32596" s="57" t="s">
        <v>72150</v>
      </c>
      <c r="D32596" s="57" t="s">
        <v>72151</v>
      </c>
    </row>
    <row r="32597" spans="1:4">
      <c r="A32597" s="57" t="s">
        <v>72109</v>
      </c>
      <c r="B32597" s="57"/>
      <c r="C32597" s="57" t="s">
        <v>72152</v>
      </c>
      <c r="D32597" s="57" t="s">
        <v>72153</v>
      </c>
    </row>
    <row r="32598" spans="1:4">
      <c r="A32598" s="57" t="s">
        <v>72109</v>
      </c>
      <c r="B32598" s="57"/>
      <c r="C32598" s="57" t="s">
        <v>72154</v>
      </c>
      <c r="D32598" s="57" t="s">
        <v>72155</v>
      </c>
    </row>
    <row r="32599" spans="1:4">
      <c r="A32599" s="57" t="s">
        <v>72109</v>
      </c>
      <c r="B32599" s="57"/>
      <c r="C32599" s="57" t="s">
        <v>72156</v>
      </c>
      <c r="D32599" s="57" t="s">
        <v>72157</v>
      </c>
    </row>
    <row r="32600" spans="1:4">
      <c r="A32600" s="57" t="s">
        <v>72109</v>
      </c>
      <c r="B32600" s="57"/>
      <c r="C32600" s="57" t="s">
        <v>72158</v>
      </c>
      <c r="D32600" s="57" t="s">
        <v>72159</v>
      </c>
    </row>
    <row r="32601" spans="1:4">
      <c r="A32601" s="57" t="s">
        <v>72109</v>
      </c>
      <c r="B32601" s="57"/>
      <c r="C32601" s="57" t="s">
        <v>72160</v>
      </c>
      <c r="D32601" s="57" t="s">
        <v>72161</v>
      </c>
    </row>
    <row r="32602" spans="1:4">
      <c r="A32602" s="57" t="s">
        <v>72109</v>
      </c>
      <c r="B32602" s="57"/>
      <c r="C32602" s="57" t="s">
        <v>72162</v>
      </c>
      <c r="D32602" s="57" t="s">
        <v>72163</v>
      </c>
    </row>
    <row r="32603" spans="1:4">
      <c r="A32603" s="57" t="s">
        <v>72109</v>
      </c>
      <c r="B32603" s="57"/>
      <c r="C32603" s="57" t="s">
        <v>72164</v>
      </c>
      <c r="D32603" s="57" t="s">
        <v>72165</v>
      </c>
    </row>
    <row r="32604" spans="1:4">
      <c r="A32604" s="57" t="s">
        <v>72109</v>
      </c>
      <c r="B32604" s="57"/>
      <c r="C32604" s="57" t="s">
        <v>72166</v>
      </c>
      <c r="D32604" s="57" t="s">
        <v>72167</v>
      </c>
    </row>
    <row r="32605" spans="1:4">
      <c r="A32605" s="57" t="s">
        <v>72109</v>
      </c>
      <c r="B32605" s="57"/>
      <c r="C32605" s="57" t="s">
        <v>72168</v>
      </c>
      <c r="D32605" s="57" t="s">
        <v>72169</v>
      </c>
    </row>
    <row r="32606" spans="1:4">
      <c r="A32606" s="57" t="s">
        <v>72109</v>
      </c>
      <c r="B32606" s="57"/>
      <c r="C32606" s="57" t="s">
        <v>72170</v>
      </c>
      <c r="D32606" s="57" t="s">
        <v>72171</v>
      </c>
    </row>
    <row r="32607" spans="1:4">
      <c r="A32607" s="57" t="s">
        <v>72109</v>
      </c>
      <c r="B32607" s="57"/>
      <c r="C32607" s="57" t="s">
        <v>72172</v>
      </c>
      <c r="D32607" s="57" t="s">
        <v>72173</v>
      </c>
    </row>
    <row r="32608" spans="1:4">
      <c r="A32608" s="57" t="s">
        <v>72109</v>
      </c>
      <c r="B32608" s="57"/>
      <c r="C32608" s="57" t="s">
        <v>72174</v>
      </c>
      <c r="D32608" s="57" t="s">
        <v>72175</v>
      </c>
    </row>
    <row r="32609" spans="1:4">
      <c r="A32609" s="57" t="s">
        <v>72109</v>
      </c>
      <c r="B32609" s="57"/>
      <c r="C32609" s="57" t="s">
        <v>77069</v>
      </c>
      <c r="D32609" s="57" t="s">
        <v>77070</v>
      </c>
    </row>
    <row r="32610" spans="1:4">
      <c r="A32610" s="57" t="s">
        <v>72176</v>
      </c>
      <c r="B32610" s="57" t="s">
        <v>12940</v>
      </c>
      <c r="C32610" s="57" t="s">
        <v>72177</v>
      </c>
      <c r="D32610" s="57" t="s">
        <v>72178</v>
      </c>
    </row>
    <row r="32611" spans="1:4">
      <c r="A32611" s="57" t="s">
        <v>72176</v>
      </c>
      <c r="B32611" s="57"/>
      <c r="C32611" s="57" t="s">
        <v>72179</v>
      </c>
      <c r="D32611" s="57" t="s">
        <v>19034</v>
      </c>
    </row>
    <row r="32612" spans="1:4">
      <c r="A32612" s="57" t="s">
        <v>72176</v>
      </c>
      <c r="B32612" s="57"/>
      <c r="C32612" s="57" t="s">
        <v>72180</v>
      </c>
      <c r="D32612" s="57" t="s">
        <v>72181</v>
      </c>
    </row>
    <row r="32613" spans="1:4">
      <c r="A32613" s="57" t="s">
        <v>72176</v>
      </c>
      <c r="B32613" s="57"/>
      <c r="C32613" s="57" t="s">
        <v>72182</v>
      </c>
      <c r="D32613" s="57" t="s">
        <v>72183</v>
      </c>
    </row>
    <row r="32614" spans="1:4">
      <c r="A32614" s="57" t="s">
        <v>14254</v>
      </c>
      <c r="B32614" s="57" t="s">
        <v>16043</v>
      </c>
      <c r="C32614" s="57" t="s">
        <v>14255</v>
      </c>
      <c r="D32614" s="57" t="s">
        <v>14256</v>
      </c>
    </row>
    <row r="32615" spans="1:4">
      <c r="A32615" s="57" t="s">
        <v>14254</v>
      </c>
      <c r="B32615" s="57" t="s">
        <v>16043</v>
      </c>
      <c r="C32615" s="57" t="s">
        <v>14257</v>
      </c>
      <c r="D32615" s="57" t="s">
        <v>14258</v>
      </c>
    </row>
    <row r="32616" spans="1:4">
      <c r="A32616" s="57" t="s">
        <v>14254</v>
      </c>
      <c r="B32616" s="57" t="s">
        <v>16043</v>
      </c>
      <c r="C32616" s="57" t="s">
        <v>18282</v>
      </c>
      <c r="D32616" s="57" t="s">
        <v>18283</v>
      </c>
    </row>
    <row r="32617" spans="1:4">
      <c r="A32617" s="57" t="s">
        <v>72184</v>
      </c>
      <c r="B32617" s="57" t="s">
        <v>12940</v>
      </c>
      <c r="C32617" s="57" t="s">
        <v>72185</v>
      </c>
      <c r="D32617" s="57" t="s">
        <v>19034</v>
      </c>
    </row>
    <row r="32618" spans="1:4">
      <c r="A32618" s="57" t="s">
        <v>72186</v>
      </c>
      <c r="B32618" s="57" t="s">
        <v>12940</v>
      </c>
      <c r="C32618" s="57" t="s">
        <v>72187</v>
      </c>
      <c r="D32618" s="57" t="s">
        <v>2922</v>
      </c>
    </row>
    <row r="32619" spans="1:4">
      <c r="A32619" s="57" t="s">
        <v>72188</v>
      </c>
      <c r="B32619" s="57" t="s">
        <v>12940</v>
      </c>
      <c r="C32619" s="57" t="s">
        <v>72189</v>
      </c>
      <c r="D32619" s="57" t="s">
        <v>72190</v>
      </c>
    </row>
    <row r="32620" spans="1:4">
      <c r="A32620" s="57" t="s">
        <v>72188</v>
      </c>
      <c r="B32620" s="57"/>
      <c r="C32620" s="57" t="s">
        <v>72191</v>
      </c>
      <c r="D32620" s="57" t="s">
        <v>72192</v>
      </c>
    </row>
    <row r="32621" spans="1:4">
      <c r="A32621" s="57" t="s">
        <v>72193</v>
      </c>
      <c r="B32621" s="57" t="s">
        <v>12940</v>
      </c>
      <c r="C32621" s="57" t="s">
        <v>72194</v>
      </c>
      <c r="D32621" s="57" t="s">
        <v>72195</v>
      </c>
    </row>
    <row r="32622" spans="1:4">
      <c r="A32622" s="57" t="s">
        <v>72193</v>
      </c>
      <c r="B32622" s="57"/>
      <c r="C32622" s="57" t="s">
        <v>72196</v>
      </c>
      <c r="D32622" s="57" t="s">
        <v>72197</v>
      </c>
    </row>
    <row r="32623" spans="1:4">
      <c r="A32623" s="57" t="s">
        <v>72193</v>
      </c>
      <c r="B32623" s="57"/>
      <c r="C32623" s="57" t="s">
        <v>72198</v>
      </c>
      <c r="D32623" s="57" t="s">
        <v>72199</v>
      </c>
    </row>
    <row r="32624" spans="1:4">
      <c r="A32624" s="57" t="s">
        <v>72193</v>
      </c>
      <c r="B32624" s="57"/>
      <c r="C32624" s="57" t="s">
        <v>72200</v>
      </c>
      <c r="D32624" s="57" t="s">
        <v>72201</v>
      </c>
    </row>
    <row r="32625" spans="1:4">
      <c r="A32625" s="57" t="s">
        <v>72193</v>
      </c>
      <c r="B32625" s="57"/>
      <c r="C32625" s="57" t="s">
        <v>72202</v>
      </c>
      <c r="D32625" s="57" t="s">
        <v>72203</v>
      </c>
    </row>
    <row r="32626" spans="1:4">
      <c r="A32626" s="57" t="s">
        <v>72193</v>
      </c>
      <c r="B32626" s="57"/>
      <c r="C32626" s="57" t="s">
        <v>72204</v>
      </c>
      <c r="D32626" s="57" t="s">
        <v>72205</v>
      </c>
    </row>
    <row r="32627" spans="1:4">
      <c r="A32627" s="57" t="s">
        <v>72193</v>
      </c>
      <c r="B32627" s="57"/>
      <c r="C32627" s="57" t="s">
        <v>72206</v>
      </c>
      <c r="D32627" s="57" t="s">
        <v>72207</v>
      </c>
    </row>
    <row r="32628" spans="1:4">
      <c r="A32628" s="57" t="s">
        <v>72193</v>
      </c>
      <c r="B32628" s="57"/>
      <c r="C32628" s="57" t="s">
        <v>72208</v>
      </c>
      <c r="D32628" s="57" t="s">
        <v>72209</v>
      </c>
    </row>
    <row r="32629" spans="1:4">
      <c r="A32629" s="57" t="s">
        <v>72193</v>
      </c>
      <c r="B32629" s="57"/>
      <c r="C32629" s="57" t="s">
        <v>72210</v>
      </c>
      <c r="D32629" s="57" t="s">
        <v>72211</v>
      </c>
    </row>
    <row r="32630" spans="1:4">
      <c r="A32630" s="57" t="s">
        <v>72193</v>
      </c>
      <c r="B32630" s="57"/>
      <c r="C32630" s="57" t="s">
        <v>72212</v>
      </c>
      <c r="D32630" s="57" t="s">
        <v>72213</v>
      </c>
    </row>
    <row r="32631" spans="1:4">
      <c r="A32631" s="57" t="s">
        <v>72193</v>
      </c>
      <c r="B32631" s="57"/>
      <c r="C32631" s="57" t="s">
        <v>72214</v>
      </c>
      <c r="D32631" s="57" t="s">
        <v>72215</v>
      </c>
    </row>
    <row r="32632" spans="1:4">
      <c r="A32632" s="57" t="s">
        <v>72193</v>
      </c>
      <c r="B32632" s="57"/>
      <c r="C32632" s="57" t="s">
        <v>72216</v>
      </c>
      <c r="D32632" s="57" t="s">
        <v>72217</v>
      </c>
    </row>
    <row r="32633" spans="1:4">
      <c r="A32633" s="57" t="s">
        <v>72193</v>
      </c>
      <c r="B32633" s="57"/>
      <c r="C32633" s="57" t="s">
        <v>72218</v>
      </c>
      <c r="D32633" s="57" t="s">
        <v>72219</v>
      </c>
    </row>
    <row r="32634" spans="1:4">
      <c r="A32634" s="57" t="s">
        <v>72193</v>
      </c>
      <c r="B32634" s="57"/>
      <c r="C32634" s="57" t="s">
        <v>72220</v>
      </c>
      <c r="D32634" s="57" t="s">
        <v>72221</v>
      </c>
    </row>
    <row r="32635" spans="1:4">
      <c r="A32635" s="57" t="s">
        <v>72193</v>
      </c>
      <c r="B32635" s="57"/>
      <c r="C32635" s="57" t="s">
        <v>72222</v>
      </c>
      <c r="D32635" s="57" t="s">
        <v>72223</v>
      </c>
    </row>
    <row r="32636" spans="1:4">
      <c r="A32636" s="57" t="s">
        <v>72193</v>
      </c>
      <c r="B32636" s="57"/>
      <c r="C32636" s="57" t="s">
        <v>72224</v>
      </c>
      <c r="D32636" s="57" t="s">
        <v>72225</v>
      </c>
    </row>
    <row r="32637" spans="1:4">
      <c r="A32637" s="57" t="s">
        <v>72193</v>
      </c>
      <c r="B32637" s="57"/>
      <c r="C32637" s="57" t="s">
        <v>72226</v>
      </c>
      <c r="D32637" s="57" t="s">
        <v>72227</v>
      </c>
    </row>
    <row r="32638" spans="1:4">
      <c r="A32638" s="57" t="s">
        <v>72193</v>
      </c>
      <c r="B32638" s="57"/>
      <c r="C32638" s="57" t="s">
        <v>72228</v>
      </c>
      <c r="D32638" s="57" t="s">
        <v>38382</v>
      </c>
    </row>
    <row r="32639" spans="1:4">
      <c r="A32639" s="57" t="s">
        <v>72193</v>
      </c>
      <c r="B32639" s="57"/>
      <c r="C32639" s="57" t="s">
        <v>72229</v>
      </c>
      <c r="D32639" s="57" t="s">
        <v>72230</v>
      </c>
    </row>
    <row r="32640" spans="1:4">
      <c r="A32640" s="57" t="s">
        <v>72193</v>
      </c>
      <c r="B32640" s="57"/>
      <c r="C32640" s="57" t="s">
        <v>72231</v>
      </c>
      <c r="D32640" s="57" t="s">
        <v>72232</v>
      </c>
    </row>
    <row r="32641" spans="1:4">
      <c r="A32641" s="57" t="s">
        <v>72193</v>
      </c>
      <c r="B32641" s="57"/>
      <c r="C32641" s="57" t="s">
        <v>72233</v>
      </c>
      <c r="D32641" s="57" t="s">
        <v>72234</v>
      </c>
    </row>
    <row r="32642" spans="1:4">
      <c r="A32642" s="57" t="s">
        <v>72193</v>
      </c>
      <c r="B32642" s="57"/>
      <c r="C32642" s="57" t="s">
        <v>72235</v>
      </c>
      <c r="D32642" s="57" t="s">
        <v>72236</v>
      </c>
    </row>
    <row r="32643" spans="1:4">
      <c r="A32643" s="57" t="s">
        <v>72193</v>
      </c>
      <c r="B32643" s="57"/>
      <c r="C32643" s="57" t="s">
        <v>72237</v>
      </c>
      <c r="D32643" s="57" t="s">
        <v>72238</v>
      </c>
    </row>
    <row r="32644" spans="1:4">
      <c r="A32644" s="57" t="s">
        <v>72193</v>
      </c>
      <c r="B32644" s="57"/>
      <c r="C32644" s="57" t="s">
        <v>72239</v>
      </c>
      <c r="D32644" s="57" t="s">
        <v>38386</v>
      </c>
    </row>
    <row r="32645" spans="1:4">
      <c r="A32645" s="57" t="s">
        <v>72193</v>
      </c>
      <c r="B32645" s="57"/>
      <c r="C32645" s="57" t="s">
        <v>72240</v>
      </c>
      <c r="D32645" s="57" t="s">
        <v>72241</v>
      </c>
    </row>
    <row r="32646" spans="1:4">
      <c r="A32646" s="57" t="s">
        <v>72193</v>
      </c>
      <c r="B32646" s="57"/>
      <c r="C32646" s="57" t="s">
        <v>72242</v>
      </c>
      <c r="D32646" s="57" t="s">
        <v>72243</v>
      </c>
    </row>
    <row r="32647" spans="1:4">
      <c r="A32647" s="57" t="s">
        <v>72193</v>
      </c>
      <c r="B32647" s="57"/>
      <c r="C32647" s="57" t="s">
        <v>72244</v>
      </c>
      <c r="D32647" s="57" t="s">
        <v>45430</v>
      </c>
    </row>
    <row r="32648" spans="1:4">
      <c r="A32648" s="57" t="s">
        <v>72193</v>
      </c>
      <c r="B32648" s="57"/>
      <c r="C32648" s="57" t="s">
        <v>72245</v>
      </c>
      <c r="D32648" s="57" t="s">
        <v>72246</v>
      </c>
    </row>
    <row r="32649" spans="1:4">
      <c r="A32649" s="57" t="s">
        <v>72193</v>
      </c>
      <c r="B32649" s="57"/>
      <c r="C32649" s="57" t="s">
        <v>72247</v>
      </c>
      <c r="D32649" s="57" t="s">
        <v>72248</v>
      </c>
    </row>
    <row r="32650" spans="1:4">
      <c r="A32650" s="57" t="s">
        <v>72193</v>
      </c>
      <c r="B32650" s="57"/>
      <c r="C32650" s="57" t="s">
        <v>72249</v>
      </c>
      <c r="D32650" s="57" t="s">
        <v>40307</v>
      </c>
    </row>
    <row r="32651" spans="1:4">
      <c r="A32651" s="57" t="s">
        <v>72193</v>
      </c>
      <c r="B32651" s="57"/>
      <c r="C32651" s="57" t="s">
        <v>72250</v>
      </c>
      <c r="D32651" s="57" t="s">
        <v>72251</v>
      </c>
    </row>
    <row r="32652" spans="1:4">
      <c r="A32652" s="57" t="s">
        <v>72193</v>
      </c>
      <c r="B32652" s="57"/>
      <c r="C32652" s="57" t="s">
        <v>72252</v>
      </c>
      <c r="D32652" s="57" t="s">
        <v>72253</v>
      </c>
    </row>
    <row r="32653" spans="1:4">
      <c r="A32653" s="57" t="s">
        <v>72193</v>
      </c>
      <c r="B32653" s="57"/>
      <c r="C32653" s="57" t="s">
        <v>72254</v>
      </c>
      <c r="D32653" s="57" t="s">
        <v>72255</v>
      </c>
    </row>
    <row r="32654" spans="1:4">
      <c r="A32654" s="57" t="s">
        <v>72193</v>
      </c>
      <c r="B32654" s="57"/>
      <c r="C32654" s="57" t="s">
        <v>72256</v>
      </c>
      <c r="D32654" s="57" t="s">
        <v>72257</v>
      </c>
    </row>
    <row r="32655" spans="1:4">
      <c r="A32655" s="57" t="s">
        <v>72193</v>
      </c>
      <c r="B32655" s="57"/>
      <c r="C32655" s="57" t="s">
        <v>72258</v>
      </c>
      <c r="D32655" s="57" t="s">
        <v>45432</v>
      </c>
    </row>
    <row r="32656" spans="1:4">
      <c r="A32656" s="57" t="s">
        <v>72193</v>
      </c>
      <c r="B32656" s="57"/>
      <c r="C32656" s="57" t="s">
        <v>72259</v>
      </c>
      <c r="D32656" s="57" t="s">
        <v>72260</v>
      </c>
    </row>
    <row r="32657" spans="1:4">
      <c r="A32657" s="57" t="s">
        <v>72193</v>
      </c>
      <c r="B32657" s="57"/>
      <c r="C32657" s="57" t="s">
        <v>72261</v>
      </c>
      <c r="D32657" s="57" t="s">
        <v>72260</v>
      </c>
    </row>
    <row r="32658" spans="1:4">
      <c r="A32658" s="57" t="s">
        <v>72193</v>
      </c>
      <c r="B32658" s="57"/>
      <c r="C32658" s="57" t="s">
        <v>72262</v>
      </c>
      <c r="D32658" s="57" t="s">
        <v>72263</v>
      </c>
    </row>
    <row r="32659" spans="1:4">
      <c r="A32659" s="57" t="s">
        <v>72193</v>
      </c>
      <c r="B32659" s="57"/>
      <c r="C32659" s="57" t="s">
        <v>72264</v>
      </c>
      <c r="D32659" s="57" t="s">
        <v>72265</v>
      </c>
    </row>
    <row r="32660" spans="1:4">
      <c r="A32660" s="57" t="s">
        <v>72193</v>
      </c>
      <c r="B32660" s="57"/>
      <c r="C32660" s="57" t="s">
        <v>72266</v>
      </c>
      <c r="D32660" s="57" t="s">
        <v>72267</v>
      </c>
    </row>
    <row r="32661" spans="1:4">
      <c r="A32661" s="57" t="s">
        <v>72193</v>
      </c>
      <c r="B32661" s="57"/>
      <c r="C32661" s="57" t="s">
        <v>72268</v>
      </c>
      <c r="D32661" s="57" t="s">
        <v>72269</v>
      </c>
    </row>
    <row r="32662" spans="1:4">
      <c r="A32662" s="57" t="s">
        <v>72193</v>
      </c>
      <c r="B32662" s="57"/>
      <c r="C32662" s="57" t="s">
        <v>72270</v>
      </c>
      <c r="D32662" s="57" t="s">
        <v>72271</v>
      </c>
    </row>
    <row r="32663" spans="1:4">
      <c r="A32663" s="57" t="s">
        <v>72193</v>
      </c>
      <c r="B32663" s="57"/>
      <c r="C32663" s="57" t="s">
        <v>72272</v>
      </c>
      <c r="D32663" s="57" t="s">
        <v>72273</v>
      </c>
    </row>
    <row r="32664" spans="1:4">
      <c r="A32664" s="57" t="s">
        <v>72193</v>
      </c>
      <c r="B32664" s="57"/>
      <c r="C32664" s="57" t="s">
        <v>72274</v>
      </c>
      <c r="D32664" s="57" t="s">
        <v>72275</v>
      </c>
    </row>
    <row r="32665" spans="1:4">
      <c r="A32665" s="57" t="s">
        <v>72193</v>
      </c>
      <c r="B32665" s="57"/>
      <c r="C32665" s="57" t="s">
        <v>72276</v>
      </c>
      <c r="D32665" s="57" t="s">
        <v>72277</v>
      </c>
    </row>
    <row r="32666" spans="1:4">
      <c r="A32666" s="57" t="s">
        <v>72193</v>
      </c>
      <c r="B32666" s="57"/>
      <c r="C32666" s="57" t="s">
        <v>72278</v>
      </c>
      <c r="D32666" s="57" t="s">
        <v>72279</v>
      </c>
    </row>
    <row r="32667" spans="1:4">
      <c r="A32667" s="57" t="s">
        <v>72193</v>
      </c>
      <c r="B32667" s="57"/>
      <c r="C32667" s="57" t="s">
        <v>72280</v>
      </c>
      <c r="D32667" s="57" t="s">
        <v>72281</v>
      </c>
    </row>
    <row r="32668" spans="1:4">
      <c r="A32668" s="57" t="s">
        <v>72193</v>
      </c>
      <c r="B32668" s="57"/>
      <c r="C32668" s="57" t="s">
        <v>72282</v>
      </c>
      <c r="D32668" s="57" t="s">
        <v>72283</v>
      </c>
    </row>
    <row r="32669" spans="1:4">
      <c r="A32669" s="57" t="s">
        <v>72193</v>
      </c>
      <c r="B32669" s="57"/>
      <c r="C32669" s="57" t="s">
        <v>72284</v>
      </c>
      <c r="D32669" s="57" t="s">
        <v>72285</v>
      </c>
    </row>
    <row r="32670" spans="1:4">
      <c r="A32670" s="57" t="s">
        <v>72193</v>
      </c>
      <c r="B32670" s="57"/>
      <c r="C32670" s="57" t="s">
        <v>72286</v>
      </c>
      <c r="D32670" s="57" t="s">
        <v>72287</v>
      </c>
    </row>
    <row r="32671" spans="1:4">
      <c r="A32671" s="57" t="s">
        <v>72193</v>
      </c>
      <c r="B32671" s="57"/>
      <c r="C32671" s="57" t="s">
        <v>72288</v>
      </c>
      <c r="D32671" s="57" t="s">
        <v>72289</v>
      </c>
    </row>
    <row r="32672" spans="1:4">
      <c r="A32672" s="57" t="s">
        <v>72193</v>
      </c>
      <c r="B32672" s="57"/>
      <c r="C32672" s="57" t="s">
        <v>72290</v>
      </c>
      <c r="D32672" s="57" t="s">
        <v>72291</v>
      </c>
    </row>
    <row r="32673" spans="1:4">
      <c r="A32673" s="57" t="s">
        <v>72193</v>
      </c>
      <c r="B32673" s="57"/>
      <c r="C32673" s="57" t="s">
        <v>72292</v>
      </c>
      <c r="D32673" s="57" t="s">
        <v>72293</v>
      </c>
    </row>
    <row r="32674" spans="1:4">
      <c r="A32674" s="57" t="s">
        <v>72193</v>
      </c>
      <c r="B32674" s="57"/>
      <c r="C32674" s="57" t="s">
        <v>72294</v>
      </c>
      <c r="D32674" s="57" t="s">
        <v>72295</v>
      </c>
    </row>
    <row r="32675" spans="1:4">
      <c r="A32675" s="57" t="s">
        <v>72193</v>
      </c>
      <c r="B32675" s="57"/>
      <c r="C32675" s="57" t="s">
        <v>72296</v>
      </c>
      <c r="D32675" s="57" t="s">
        <v>72297</v>
      </c>
    </row>
    <row r="32676" spans="1:4">
      <c r="A32676" s="57" t="s">
        <v>72193</v>
      </c>
      <c r="B32676" s="57"/>
      <c r="C32676" s="57" t="s">
        <v>72298</v>
      </c>
      <c r="D32676" s="57" t="s">
        <v>72299</v>
      </c>
    </row>
    <row r="32677" spans="1:4">
      <c r="A32677" s="57" t="s">
        <v>72193</v>
      </c>
      <c r="B32677" s="57"/>
      <c r="C32677" s="57" t="s">
        <v>72300</v>
      </c>
      <c r="D32677" s="57" t="s">
        <v>72301</v>
      </c>
    </row>
    <row r="32678" spans="1:4">
      <c r="A32678" s="57" t="s">
        <v>72193</v>
      </c>
      <c r="B32678" s="57"/>
      <c r="C32678" s="57" t="s">
        <v>72302</v>
      </c>
      <c r="D32678" s="57" t="s">
        <v>72303</v>
      </c>
    </row>
    <row r="32679" spans="1:4">
      <c r="A32679" s="57" t="s">
        <v>72193</v>
      </c>
      <c r="B32679" s="57"/>
      <c r="C32679" s="57" t="s">
        <v>72304</v>
      </c>
      <c r="D32679" s="57" t="s">
        <v>72305</v>
      </c>
    </row>
    <row r="32680" spans="1:4">
      <c r="A32680" s="57" t="s">
        <v>72193</v>
      </c>
      <c r="B32680" s="57"/>
      <c r="C32680" s="57" t="s">
        <v>72306</v>
      </c>
      <c r="D32680" s="57" t="s">
        <v>72307</v>
      </c>
    </row>
    <row r="32681" spans="1:4">
      <c r="A32681" s="57" t="s">
        <v>72193</v>
      </c>
      <c r="B32681" s="57"/>
      <c r="C32681" s="57" t="s">
        <v>72308</v>
      </c>
      <c r="D32681" s="57" t="s">
        <v>72309</v>
      </c>
    </row>
    <row r="32682" spans="1:4">
      <c r="A32682" s="57" t="s">
        <v>72193</v>
      </c>
      <c r="B32682" s="57"/>
      <c r="C32682" s="57" t="s">
        <v>72310</v>
      </c>
      <c r="D32682" s="57" t="s">
        <v>72311</v>
      </c>
    </row>
    <row r="32683" spans="1:4">
      <c r="A32683" s="57" t="s">
        <v>72193</v>
      </c>
      <c r="B32683" s="57"/>
      <c r="C32683" s="57" t="s">
        <v>72312</v>
      </c>
      <c r="D32683" s="57" t="s">
        <v>72313</v>
      </c>
    </row>
    <row r="32684" spans="1:4">
      <c r="A32684" s="57" t="s">
        <v>72193</v>
      </c>
      <c r="B32684" s="57"/>
      <c r="C32684" s="57" t="s">
        <v>72314</v>
      </c>
      <c r="D32684" s="57" t="s">
        <v>72315</v>
      </c>
    </row>
    <row r="32685" spans="1:4">
      <c r="A32685" s="57" t="s">
        <v>72193</v>
      </c>
      <c r="B32685" s="57"/>
      <c r="C32685" s="57" t="s">
        <v>72316</v>
      </c>
      <c r="D32685" s="57" t="s">
        <v>72317</v>
      </c>
    </row>
    <row r="32686" spans="1:4">
      <c r="A32686" s="57" t="s">
        <v>72193</v>
      </c>
      <c r="B32686" s="57"/>
      <c r="C32686" s="57" t="s">
        <v>72318</v>
      </c>
      <c r="D32686" s="57" t="s">
        <v>72319</v>
      </c>
    </row>
    <row r="32687" spans="1:4">
      <c r="A32687" s="57" t="s">
        <v>72193</v>
      </c>
      <c r="B32687" s="57"/>
      <c r="C32687" s="57" t="s">
        <v>72320</v>
      </c>
      <c r="D32687" s="57" t="s">
        <v>72321</v>
      </c>
    </row>
    <row r="32688" spans="1:4">
      <c r="A32688" s="57" t="s">
        <v>72193</v>
      </c>
      <c r="B32688" s="57"/>
      <c r="C32688" s="57" t="s">
        <v>72322</v>
      </c>
      <c r="D32688" s="57" t="s">
        <v>72323</v>
      </c>
    </row>
    <row r="32689" spans="1:4">
      <c r="A32689" s="57" t="s">
        <v>72193</v>
      </c>
      <c r="B32689" s="57"/>
      <c r="C32689" s="57" t="s">
        <v>72324</v>
      </c>
      <c r="D32689" s="57" t="s">
        <v>72325</v>
      </c>
    </row>
    <row r="32690" spans="1:4">
      <c r="A32690" s="57" t="s">
        <v>72193</v>
      </c>
      <c r="B32690" s="57"/>
      <c r="C32690" s="57" t="s">
        <v>72326</v>
      </c>
      <c r="D32690" s="57" t="s">
        <v>72327</v>
      </c>
    </row>
    <row r="32691" spans="1:4">
      <c r="A32691" s="57" t="s">
        <v>72193</v>
      </c>
      <c r="B32691" s="57"/>
      <c r="C32691" s="57" t="s">
        <v>72328</v>
      </c>
      <c r="D32691" s="57" t="s">
        <v>72329</v>
      </c>
    </row>
    <row r="32692" spans="1:4">
      <c r="A32692" s="57" t="s">
        <v>72193</v>
      </c>
      <c r="B32692" s="57"/>
      <c r="C32692" s="57" t="s">
        <v>72330</v>
      </c>
      <c r="D32692" s="57" t="s">
        <v>72331</v>
      </c>
    </row>
    <row r="32693" spans="1:4">
      <c r="A32693" s="57" t="s">
        <v>72193</v>
      </c>
      <c r="B32693" s="57"/>
      <c r="C32693" s="57" t="s">
        <v>72332</v>
      </c>
      <c r="D32693" s="57" t="s">
        <v>72333</v>
      </c>
    </row>
    <row r="32694" spans="1:4">
      <c r="A32694" s="57" t="s">
        <v>72193</v>
      </c>
      <c r="B32694" s="57"/>
      <c r="C32694" s="57" t="s">
        <v>72334</v>
      </c>
      <c r="D32694" s="57" t="s">
        <v>72335</v>
      </c>
    </row>
    <row r="32695" spans="1:4">
      <c r="A32695" s="57" t="s">
        <v>72193</v>
      </c>
      <c r="B32695" s="57"/>
      <c r="C32695" s="57" t="s">
        <v>72336</v>
      </c>
      <c r="D32695" s="57" t="s">
        <v>72337</v>
      </c>
    </row>
    <row r="32696" spans="1:4">
      <c r="A32696" s="57" t="s">
        <v>72193</v>
      </c>
      <c r="B32696" s="57"/>
      <c r="C32696" s="57" t="s">
        <v>72338</v>
      </c>
      <c r="D32696" s="57" t="s">
        <v>72339</v>
      </c>
    </row>
    <row r="32697" spans="1:4">
      <c r="A32697" s="57" t="s">
        <v>72193</v>
      </c>
      <c r="B32697" s="57"/>
      <c r="C32697" s="57" t="s">
        <v>72340</v>
      </c>
      <c r="D32697" s="57" t="s">
        <v>72341</v>
      </c>
    </row>
    <row r="32698" spans="1:4">
      <c r="A32698" s="57" t="s">
        <v>72193</v>
      </c>
      <c r="B32698" s="57"/>
      <c r="C32698" s="57" t="s">
        <v>72342</v>
      </c>
      <c r="D32698" s="57" t="s">
        <v>72343</v>
      </c>
    </row>
    <row r="32699" spans="1:4">
      <c r="A32699" s="57" t="s">
        <v>72344</v>
      </c>
      <c r="B32699" s="57" t="s">
        <v>12940</v>
      </c>
      <c r="C32699" s="57" t="s">
        <v>72345</v>
      </c>
      <c r="D32699" s="57" t="s">
        <v>72346</v>
      </c>
    </row>
    <row r="32700" spans="1:4">
      <c r="A32700" s="57" t="s">
        <v>72344</v>
      </c>
      <c r="B32700" s="57"/>
      <c r="C32700" s="57" t="s">
        <v>72347</v>
      </c>
      <c r="D32700" s="57" t="s">
        <v>72348</v>
      </c>
    </row>
    <row r="32701" spans="1:4">
      <c r="A32701" s="57" t="s">
        <v>72344</v>
      </c>
      <c r="B32701" s="57"/>
      <c r="C32701" s="57" t="s">
        <v>72349</v>
      </c>
      <c r="D32701" s="57" t="s">
        <v>72350</v>
      </c>
    </row>
    <row r="32702" spans="1:4">
      <c r="A32702" s="57" t="s">
        <v>72351</v>
      </c>
      <c r="B32702" s="57" t="s">
        <v>12940</v>
      </c>
      <c r="C32702" s="57" t="s">
        <v>72352</v>
      </c>
      <c r="D32702" s="57" t="s">
        <v>72353</v>
      </c>
    </row>
    <row r="32703" spans="1:4">
      <c r="A32703" s="57" t="s">
        <v>72354</v>
      </c>
      <c r="B32703" s="57" t="s">
        <v>12940</v>
      </c>
      <c r="C32703" s="57" t="s">
        <v>72355</v>
      </c>
      <c r="D32703" s="57" t="s">
        <v>72356</v>
      </c>
    </row>
    <row r="32704" spans="1:4">
      <c r="A32704" s="57" t="s">
        <v>72354</v>
      </c>
      <c r="B32704" s="57"/>
      <c r="C32704" s="57" t="s">
        <v>72357</v>
      </c>
      <c r="D32704" s="57" t="s">
        <v>72358</v>
      </c>
    </row>
    <row r="32705" spans="1:4">
      <c r="A32705" s="57" t="s">
        <v>72354</v>
      </c>
      <c r="B32705" s="57"/>
      <c r="C32705" s="57" t="s">
        <v>72359</v>
      </c>
      <c r="D32705" s="57" t="s">
        <v>72360</v>
      </c>
    </row>
    <row r="32706" spans="1:4">
      <c r="A32706" s="57" t="s">
        <v>72354</v>
      </c>
      <c r="B32706" s="57"/>
      <c r="C32706" s="57" t="s">
        <v>72361</v>
      </c>
      <c r="D32706" s="57" t="s">
        <v>72362</v>
      </c>
    </row>
    <row r="32707" spans="1:4">
      <c r="A32707" s="57" t="s">
        <v>72354</v>
      </c>
      <c r="B32707" s="57"/>
      <c r="C32707" s="57" t="s">
        <v>72363</v>
      </c>
      <c r="D32707" s="57" t="s">
        <v>72364</v>
      </c>
    </row>
    <row r="32708" spans="1:4">
      <c r="A32708" s="57" t="s">
        <v>72354</v>
      </c>
      <c r="B32708" s="57"/>
      <c r="C32708" s="57" t="s">
        <v>72365</v>
      </c>
      <c r="D32708" s="57" t="s">
        <v>72366</v>
      </c>
    </row>
    <row r="32709" spans="1:4">
      <c r="A32709" s="57" t="s">
        <v>72354</v>
      </c>
      <c r="B32709" s="57"/>
      <c r="C32709" s="57" t="s">
        <v>72367</v>
      </c>
      <c r="D32709" s="57" t="s">
        <v>72368</v>
      </c>
    </row>
    <row r="32710" spans="1:4">
      <c r="A32710" s="57" t="s">
        <v>72354</v>
      </c>
      <c r="B32710" s="57"/>
      <c r="C32710" s="57" t="s">
        <v>72369</v>
      </c>
      <c r="D32710" s="57" t="s">
        <v>72370</v>
      </c>
    </row>
    <row r="32711" spans="1:4">
      <c r="A32711" s="57" t="s">
        <v>72354</v>
      </c>
      <c r="B32711" s="57"/>
      <c r="C32711" s="57" t="s">
        <v>72371</v>
      </c>
      <c r="D32711" s="57" t="s">
        <v>72372</v>
      </c>
    </row>
    <row r="32712" spans="1:4">
      <c r="A32712" s="57" t="s">
        <v>72354</v>
      </c>
      <c r="B32712" s="57"/>
      <c r="C32712" s="57" t="s">
        <v>72373</v>
      </c>
      <c r="D32712" s="57" t="s">
        <v>72374</v>
      </c>
    </row>
    <row r="32713" spans="1:4">
      <c r="A32713" s="57" t="s">
        <v>72354</v>
      </c>
      <c r="B32713" s="57"/>
      <c r="C32713" s="57" t="s">
        <v>72375</v>
      </c>
      <c r="D32713" s="57" t="s">
        <v>72376</v>
      </c>
    </row>
    <row r="32714" spans="1:4">
      <c r="A32714" s="57" t="s">
        <v>72354</v>
      </c>
      <c r="B32714" s="57"/>
      <c r="C32714" s="57" t="s">
        <v>72377</v>
      </c>
      <c r="D32714" s="57" t="s">
        <v>72378</v>
      </c>
    </row>
    <row r="32715" spans="1:4">
      <c r="A32715" s="57" t="s">
        <v>72354</v>
      </c>
      <c r="B32715" s="57"/>
      <c r="C32715" s="57" t="s">
        <v>72379</v>
      </c>
      <c r="D32715" s="57" t="s">
        <v>72380</v>
      </c>
    </row>
    <row r="32716" spans="1:4">
      <c r="A32716" s="57" t="s">
        <v>72354</v>
      </c>
      <c r="B32716" s="57"/>
      <c r="C32716" s="57" t="s">
        <v>72381</v>
      </c>
      <c r="D32716" s="57" t="s">
        <v>72382</v>
      </c>
    </row>
    <row r="32717" spans="1:4">
      <c r="A32717" s="57" t="s">
        <v>72354</v>
      </c>
      <c r="B32717" s="57"/>
      <c r="C32717" s="57" t="s">
        <v>72383</v>
      </c>
      <c r="D32717" s="57" t="s">
        <v>72384</v>
      </c>
    </row>
    <row r="32718" spans="1:4">
      <c r="A32718" s="57" t="s">
        <v>72354</v>
      </c>
      <c r="B32718" s="57"/>
      <c r="C32718" s="57" t="s">
        <v>72385</v>
      </c>
      <c r="D32718" s="57" t="s">
        <v>72386</v>
      </c>
    </row>
    <row r="32719" spans="1:4">
      <c r="A32719" s="57" t="s">
        <v>72354</v>
      </c>
      <c r="B32719" s="57"/>
      <c r="C32719" s="57" t="s">
        <v>72387</v>
      </c>
      <c r="D32719" s="57" t="s">
        <v>72388</v>
      </c>
    </row>
    <row r="32720" spans="1:4">
      <c r="A32720" s="57" t="s">
        <v>72354</v>
      </c>
      <c r="B32720" s="57"/>
      <c r="C32720" s="57" t="s">
        <v>72389</v>
      </c>
      <c r="D32720" s="57" t="s">
        <v>72390</v>
      </c>
    </row>
    <row r="32721" spans="1:4">
      <c r="A32721" s="57" t="s">
        <v>72354</v>
      </c>
      <c r="B32721" s="57"/>
      <c r="C32721" s="57" t="s">
        <v>72391</v>
      </c>
      <c r="D32721" s="57" t="s">
        <v>72392</v>
      </c>
    </row>
    <row r="32722" spans="1:4">
      <c r="A32722" s="57" t="s">
        <v>72354</v>
      </c>
      <c r="B32722" s="57"/>
      <c r="C32722" s="57" t="s">
        <v>72393</v>
      </c>
      <c r="D32722" s="57" t="s">
        <v>72394</v>
      </c>
    </row>
    <row r="32723" spans="1:4">
      <c r="A32723" s="57" t="s">
        <v>72354</v>
      </c>
      <c r="B32723" s="57"/>
      <c r="C32723" s="57" t="s">
        <v>72395</v>
      </c>
      <c r="D32723" s="57" t="s">
        <v>72396</v>
      </c>
    </row>
    <row r="32724" spans="1:4">
      <c r="A32724" s="57" t="s">
        <v>72354</v>
      </c>
      <c r="B32724" s="57"/>
      <c r="C32724" s="57" t="s">
        <v>72397</v>
      </c>
      <c r="D32724" s="57" t="s">
        <v>72398</v>
      </c>
    </row>
    <row r="32725" spans="1:4">
      <c r="A32725" s="57" t="s">
        <v>72354</v>
      </c>
      <c r="B32725" s="57"/>
      <c r="C32725" s="57" t="s">
        <v>72399</v>
      </c>
      <c r="D32725" s="57" t="s">
        <v>72400</v>
      </c>
    </row>
    <row r="32726" spans="1:4">
      <c r="A32726" s="57" t="s">
        <v>72354</v>
      </c>
      <c r="B32726" s="57"/>
      <c r="C32726" s="57" t="s">
        <v>72401</v>
      </c>
      <c r="D32726" s="57" t="s">
        <v>72402</v>
      </c>
    </row>
    <row r="32727" spans="1:4">
      <c r="A32727" s="57" t="s">
        <v>72354</v>
      </c>
      <c r="B32727" s="57"/>
      <c r="C32727" s="57" t="s">
        <v>72403</v>
      </c>
      <c r="D32727" s="57" t="s">
        <v>72404</v>
      </c>
    </row>
    <row r="32728" spans="1:4">
      <c r="A32728" s="57" t="s">
        <v>72354</v>
      </c>
      <c r="B32728" s="57"/>
      <c r="C32728" s="57" t="s">
        <v>72405</v>
      </c>
      <c r="D32728" s="57" t="s">
        <v>72406</v>
      </c>
    </row>
    <row r="32729" spans="1:4">
      <c r="A32729" s="57" t="s">
        <v>72354</v>
      </c>
      <c r="B32729" s="57"/>
      <c r="C32729" s="57" t="s">
        <v>72407</v>
      </c>
      <c r="D32729" s="57" t="s">
        <v>35505</v>
      </c>
    </row>
    <row r="32730" spans="1:4">
      <c r="A32730" s="57" t="s">
        <v>72408</v>
      </c>
      <c r="B32730" s="57" t="s">
        <v>12940</v>
      </c>
      <c r="C32730" s="57" t="s">
        <v>72409</v>
      </c>
      <c r="D32730" s="57" t="s">
        <v>72410</v>
      </c>
    </row>
    <row r="32731" spans="1:4">
      <c r="A32731" s="57" t="s">
        <v>72408</v>
      </c>
      <c r="B32731" s="57"/>
      <c r="C32731" s="57" t="s">
        <v>72411</v>
      </c>
      <c r="D32731" s="57" t="s">
        <v>72412</v>
      </c>
    </row>
    <row r="32732" spans="1:4">
      <c r="A32732" s="57" t="s">
        <v>77826</v>
      </c>
      <c r="B32732" s="57" t="s">
        <v>12940</v>
      </c>
      <c r="C32732" s="57" t="s">
        <v>77827</v>
      </c>
      <c r="D32732" s="57" t="s">
        <v>77828</v>
      </c>
    </row>
    <row r="32733" spans="1:4">
      <c r="A32733" s="57" t="s">
        <v>72413</v>
      </c>
      <c r="B32733" s="57" t="s">
        <v>12940</v>
      </c>
      <c r="C32733" s="57" t="s">
        <v>72414</v>
      </c>
      <c r="D32733" s="57" t="s">
        <v>72415</v>
      </c>
    </row>
    <row r="32734" spans="1:4">
      <c r="A32734" s="57" t="s">
        <v>76450</v>
      </c>
      <c r="B32734" s="57" t="s">
        <v>12940</v>
      </c>
      <c r="C32734" s="57" t="s">
        <v>76451</v>
      </c>
      <c r="D32734" s="57" t="s">
        <v>76452</v>
      </c>
    </row>
    <row r="32735" spans="1:4">
      <c r="A32735" s="57" t="s">
        <v>8150</v>
      </c>
      <c r="B32735" s="57" t="s">
        <v>16262</v>
      </c>
      <c r="C32735" s="57" t="s">
        <v>3770</v>
      </c>
      <c r="D32735" s="57" t="s">
        <v>3771</v>
      </c>
    </row>
    <row r="32736" spans="1:4">
      <c r="A32736" s="57" t="s">
        <v>8150</v>
      </c>
      <c r="B32736" s="57" t="s">
        <v>16262</v>
      </c>
      <c r="C32736" s="57" t="s">
        <v>4426</v>
      </c>
      <c r="D32736" s="57" t="s">
        <v>4427</v>
      </c>
    </row>
    <row r="32737" spans="1:4">
      <c r="A32737" s="57" t="s">
        <v>8151</v>
      </c>
      <c r="B32737" s="57" t="s">
        <v>16262</v>
      </c>
      <c r="C32737" s="57" t="s">
        <v>6839</v>
      </c>
      <c r="D32737" s="57" t="s">
        <v>6840</v>
      </c>
    </row>
    <row r="32738" spans="1:4">
      <c r="A32738" s="57" t="s">
        <v>8151</v>
      </c>
      <c r="B32738" s="57" t="s">
        <v>16262</v>
      </c>
      <c r="C32738" s="57" t="s">
        <v>7133</v>
      </c>
      <c r="D32738" s="57" t="s">
        <v>9536</v>
      </c>
    </row>
    <row r="32739" spans="1:4">
      <c r="A32739" s="57" t="s">
        <v>72416</v>
      </c>
      <c r="B32739" s="57" t="s">
        <v>12940</v>
      </c>
      <c r="C32739" s="57" t="s">
        <v>72417</v>
      </c>
      <c r="D32739" s="57" t="s">
        <v>72418</v>
      </c>
    </row>
    <row r="32740" spans="1:4">
      <c r="A32740" s="57" t="s">
        <v>72416</v>
      </c>
      <c r="B32740" s="57"/>
      <c r="C32740" s="57" t="s">
        <v>72419</v>
      </c>
      <c r="D32740" s="57" t="s">
        <v>72420</v>
      </c>
    </row>
    <row r="32741" spans="1:4">
      <c r="A32741" s="57" t="s">
        <v>72421</v>
      </c>
      <c r="B32741" s="57" t="s">
        <v>12940</v>
      </c>
      <c r="C32741" s="57" t="s">
        <v>72422</v>
      </c>
      <c r="D32741" s="57" t="s">
        <v>72423</v>
      </c>
    </row>
    <row r="32742" spans="1:4">
      <c r="A32742" s="57" t="s">
        <v>72424</v>
      </c>
      <c r="B32742" s="57" t="s">
        <v>12940</v>
      </c>
      <c r="C32742" s="57" t="s">
        <v>72425</v>
      </c>
      <c r="D32742" s="57" t="s">
        <v>72426</v>
      </c>
    </row>
    <row r="32743" spans="1:4">
      <c r="A32743" s="57" t="s">
        <v>72424</v>
      </c>
      <c r="B32743" s="57"/>
      <c r="C32743" s="57" t="s">
        <v>72427</v>
      </c>
      <c r="D32743" s="57" t="s">
        <v>72428</v>
      </c>
    </row>
    <row r="32744" spans="1:4">
      <c r="A32744" s="57" t="s">
        <v>72424</v>
      </c>
      <c r="B32744" s="57"/>
      <c r="C32744" s="57" t="s">
        <v>72429</v>
      </c>
      <c r="D32744" s="57" t="s">
        <v>72430</v>
      </c>
    </row>
    <row r="32745" spans="1:4">
      <c r="A32745" s="57" t="s">
        <v>72424</v>
      </c>
      <c r="B32745" s="57"/>
      <c r="C32745" s="57" t="s">
        <v>72431</v>
      </c>
      <c r="D32745" s="57" t="s">
        <v>72432</v>
      </c>
    </row>
    <row r="32746" spans="1:4">
      <c r="A32746" s="57" t="s">
        <v>72424</v>
      </c>
      <c r="B32746" s="57"/>
      <c r="C32746" s="57" t="s">
        <v>72433</v>
      </c>
      <c r="D32746" s="57" t="s">
        <v>72434</v>
      </c>
    </row>
    <row r="32747" spans="1:4">
      <c r="A32747" s="57" t="s">
        <v>72424</v>
      </c>
      <c r="B32747" s="57"/>
      <c r="C32747" s="57" t="s">
        <v>72435</v>
      </c>
      <c r="D32747" s="57" t="s">
        <v>72436</v>
      </c>
    </row>
    <row r="32748" spans="1:4">
      <c r="A32748" s="57" t="s">
        <v>72437</v>
      </c>
      <c r="B32748" s="57" t="s">
        <v>12940</v>
      </c>
      <c r="C32748" s="57" t="s">
        <v>72438</v>
      </c>
      <c r="D32748" s="57" t="s">
        <v>72439</v>
      </c>
    </row>
    <row r="32749" spans="1:4">
      <c r="A32749" s="57" t="s">
        <v>72437</v>
      </c>
      <c r="B32749" s="57"/>
      <c r="C32749" s="57" t="s">
        <v>72440</v>
      </c>
      <c r="D32749" s="57" t="s">
        <v>72441</v>
      </c>
    </row>
    <row r="32750" spans="1:4">
      <c r="A32750" s="57" t="s">
        <v>72437</v>
      </c>
      <c r="B32750" s="57"/>
      <c r="C32750" s="57" t="s">
        <v>72442</v>
      </c>
      <c r="D32750" s="57" t="s">
        <v>72443</v>
      </c>
    </row>
    <row r="32751" spans="1:4">
      <c r="A32751" s="57" t="s">
        <v>72444</v>
      </c>
      <c r="B32751" s="57" t="s">
        <v>12940</v>
      </c>
      <c r="C32751" s="57" t="s">
        <v>72445</v>
      </c>
      <c r="D32751" s="57" t="s">
        <v>72446</v>
      </c>
    </row>
    <row r="32752" spans="1:4">
      <c r="A32752" s="57" t="s">
        <v>72447</v>
      </c>
      <c r="B32752" s="57" t="s">
        <v>12940</v>
      </c>
      <c r="C32752" s="57" t="s">
        <v>72448</v>
      </c>
      <c r="D32752" s="57" t="s">
        <v>33685</v>
      </c>
    </row>
    <row r="32753" spans="1:4">
      <c r="A32753" s="57" t="s">
        <v>72449</v>
      </c>
      <c r="B32753" s="57" t="s">
        <v>12940</v>
      </c>
      <c r="C32753" s="57" t="s">
        <v>72450</v>
      </c>
      <c r="D32753" s="57" t="s">
        <v>72451</v>
      </c>
    </row>
    <row r="32754" spans="1:4">
      <c r="A32754" s="57" t="s">
        <v>72449</v>
      </c>
      <c r="B32754" s="57"/>
      <c r="C32754" s="57" t="s">
        <v>72452</v>
      </c>
      <c r="D32754" s="57" t="s">
        <v>72453</v>
      </c>
    </row>
    <row r="32755" spans="1:4">
      <c r="A32755" s="57" t="s">
        <v>72454</v>
      </c>
      <c r="B32755" s="57" t="s">
        <v>12940</v>
      </c>
      <c r="C32755" s="57" t="s">
        <v>72455</v>
      </c>
      <c r="D32755" s="57" t="s">
        <v>72456</v>
      </c>
    </row>
    <row r="32756" spans="1:4">
      <c r="A32756" s="57" t="s">
        <v>72454</v>
      </c>
      <c r="B32756" s="57"/>
      <c r="C32756" s="57" t="s">
        <v>72457</v>
      </c>
      <c r="D32756" s="57" t="s">
        <v>72458</v>
      </c>
    </row>
    <row r="32757" spans="1:4">
      <c r="A32757" s="57" t="s">
        <v>72454</v>
      </c>
      <c r="B32757" s="57"/>
      <c r="C32757" s="57" t="s">
        <v>72459</v>
      </c>
      <c r="D32757" s="57" t="s">
        <v>72460</v>
      </c>
    </row>
    <row r="32758" spans="1:4">
      <c r="A32758" s="57" t="s">
        <v>72454</v>
      </c>
      <c r="B32758" s="57"/>
      <c r="C32758" s="57" t="s">
        <v>72461</v>
      </c>
      <c r="D32758" s="57" t="s">
        <v>72462</v>
      </c>
    </row>
    <row r="32759" spans="1:4">
      <c r="A32759" s="57" t="s">
        <v>72454</v>
      </c>
      <c r="B32759" s="57"/>
      <c r="C32759" s="57" t="s">
        <v>72463</v>
      </c>
      <c r="D32759" s="57" t="s">
        <v>72464</v>
      </c>
    </row>
    <row r="32760" spans="1:4">
      <c r="A32760" s="57" t="s">
        <v>72465</v>
      </c>
      <c r="B32760" s="57" t="s">
        <v>12940</v>
      </c>
      <c r="C32760" s="57" t="s">
        <v>72466</v>
      </c>
      <c r="D32760" s="57" t="s">
        <v>2836</v>
      </c>
    </row>
    <row r="32761" spans="1:4">
      <c r="A32761" s="57" t="s">
        <v>8152</v>
      </c>
      <c r="B32761" s="57" t="s">
        <v>2363</v>
      </c>
      <c r="C32761" s="57" t="s">
        <v>6271</v>
      </c>
      <c r="D32761" s="57" t="s">
        <v>2922</v>
      </c>
    </row>
    <row r="32762" spans="1:4">
      <c r="A32762" s="57" t="s">
        <v>8153</v>
      </c>
      <c r="B32762" s="57" t="s">
        <v>2364</v>
      </c>
      <c r="C32762" s="57" t="s">
        <v>4149</v>
      </c>
      <c r="D32762" s="57" t="s">
        <v>4150</v>
      </c>
    </row>
    <row r="32763" spans="1:4">
      <c r="A32763" s="57" t="s">
        <v>8153</v>
      </c>
      <c r="B32763" s="57" t="s">
        <v>2364</v>
      </c>
      <c r="C32763" s="57" t="s">
        <v>4193</v>
      </c>
      <c r="D32763" s="57" t="s">
        <v>4194</v>
      </c>
    </row>
    <row r="32764" spans="1:4">
      <c r="A32764" s="57" t="s">
        <v>8153</v>
      </c>
      <c r="B32764" s="57" t="s">
        <v>2364</v>
      </c>
      <c r="C32764" s="57" t="s">
        <v>5786</v>
      </c>
      <c r="D32764" s="57" t="s">
        <v>2922</v>
      </c>
    </row>
    <row r="32765" spans="1:4">
      <c r="A32765" s="57" t="s">
        <v>8154</v>
      </c>
      <c r="B32765" s="57" t="s">
        <v>2364</v>
      </c>
      <c r="C32765" s="57" t="s">
        <v>6785</v>
      </c>
      <c r="D32765" s="57" t="s">
        <v>6786</v>
      </c>
    </row>
    <row r="32766" spans="1:4">
      <c r="A32766" s="57" t="s">
        <v>72467</v>
      </c>
      <c r="B32766" s="57" t="s">
        <v>12940</v>
      </c>
      <c r="C32766" s="57" t="s">
        <v>72468</v>
      </c>
      <c r="D32766" s="57" t="s">
        <v>72469</v>
      </c>
    </row>
    <row r="32767" spans="1:4">
      <c r="A32767" s="57" t="s">
        <v>72467</v>
      </c>
      <c r="B32767" s="57"/>
      <c r="C32767" s="57" t="s">
        <v>72470</v>
      </c>
      <c r="D32767" s="57" t="s">
        <v>72471</v>
      </c>
    </row>
    <row r="32768" spans="1:4">
      <c r="A32768" s="57" t="s">
        <v>72467</v>
      </c>
      <c r="B32768" s="57"/>
      <c r="C32768" s="57" t="s">
        <v>72472</v>
      </c>
      <c r="D32768" s="57" t="s">
        <v>72473</v>
      </c>
    </row>
    <row r="32769" spans="1:4">
      <c r="A32769" s="57" t="s">
        <v>72474</v>
      </c>
      <c r="B32769" s="57" t="s">
        <v>12940</v>
      </c>
      <c r="C32769" s="57" t="s">
        <v>72475</v>
      </c>
      <c r="D32769" s="57" t="s">
        <v>72476</v>
      </c>
    </row>
    <row r="32770" spans="1:4">
      <c r="A32770" s="57" t="s">
        <v>72477</v>
      </c>
      <c r="B32770" s="57" t="s">
        <v>12940</v>
      </c>
      <c r="C32770" s="57" t="s">
        <v>72478</v>
      </c>
      <c r="D32770" s="57" t="s">
        <v>72479</v>
      </c>
    </row>
    <row r="32771" spans="1:4">
      <c r="A32771" s="57" t="s">
        <v>72477</v>
      </c>
      <c r="B32771" s="57"/>
      <c r="C32771" s="57" t="s">
        <v>72480</v>
      </c>
      <c r="D32771" s="57" t="s">
        <v>72481</v>
      </c>
    </row>
    <row r="32772" spans="1:4">
      <c r="A32772" s="57" t="s">
        <v>72477</v>
      </c>
      <c r="B32772" s="57"/>
      <c r="C32772" s="57" t="s">
        <v>72482</v>
      </c>
      <c r="D32772" s="57" t="s">
        <v>72483</v>
      </c>
    </row>
    <row r="32773" spans="1:4">
      <c r="A32773" s="57" t="s">
        <v>8155</v>
      </c>
      <c r="B32773" s="57" t="s">
        <v>16440</v>
      </c>
      <c r="C32773" s="57" t="s">
        <v>5832</v>
      </c>
      <c r="D32773" s="57" t="s">
        <v>5833</v>
      </c>
    </row>
    <row r="32774" spans="1:4">
      <c r="A32774" s="57" t="s">
        <v>72484</v>
      </c>
      <c r="B32774" s="57" t="s">
        <v>12940</v>
      </c>
      <c r="C32774" s="57" t="s">
        <v>72485</v>
      </c>
      <c r="D32774" s="57" t="s">
        <v>72486</v>
      </c>
    </row>
    <row r="32775" spans="1:4">
      <c r="A32775" s="57" t="s">
        <v>8156</v>
      </c>
      <c r="B32775" s="57" t="s">
        <v>10776</v>
      </c>
      <c r="C32775" s="57" t="s">
        <v>5201</v>
      </c>
      <c r="D32775" s="57" t="s">
        <v>2922</v>
      </c>
    </row>
    <row r="32776" spans="1:4">
      <c r="A32776" s="57" t="s">
        <v>8156</v>
      </c>
      <c r="B32776" s="57" t="s">
        <v>10776</v>
      </c>
      <c r="C32776" s="57" t="s">
        <v>6172</v>
      </c>
      <c r="D32776" s="57" t="s">
        <v>6173</v>
      </c>
    </row>
    <row r="32777" spans="1:4">
      <c r="A32777" s="57" t="s">
        <v>8156</v>
      </c>
      <c r="B32777" s="57" t="s">
        <v>10776</v>
      </c>
      <c r="C32777" s="57" t="s">
        <v>6343</v>
      </c>
      <c r="D32777" s="57" t="s">
        <v>6344</v>
      </c>
    </row>
    <row r="32778" spans="1:4">
      <c r="A32778" s="57" t="s">
        <v>14259</v>
      </c>
      <c r="B32778" s="57" t="s">
        <v>10776</v>
      </c>
      <c r="C32778" s="57" t="s">
        <v>14260</v>
      </c>
      <c r="D32778" s="57" t="s">
        <v>14261</v>
      </c>
    </row>
    <row r="32779" spans="1:4">
      <c r="A32779" s="57" t="s">
        <v>72487</v>
      </c>
      <c r="B32779" s="57" t="s">
        <v>12940</v>
      </c>
      <c r="C32779" s="57" t="s">
        <v>72488</v>
      </c>
      <c r="D32779" s="57" t="s">
        <v>72489</v>
      </c>
    </row>
    <row r="32780" spans="1:4">
      <c r="A32780" s="57" t="s">
        <v>72487</v>
      </c>
      <c r="B32780" s="57"/>
      <c r="C32780" s="57" t="s">
        <v>72490</v>
      </c>
      <c r="D32780" s="57" t="s">
        <v>72491</v>
      </c>
    </row>
    <row r="32781" spans="1:4">
      <c r="A32781" s="57" t="s">
        <v>72487</v>
      </c>
      <c r="B32781" s="57"/>
      <c r="C32781" s="57" t="s">
        <v>72492</v>
      </c>
      <c r="D32781" s="57" t="s">
        <v>72493</v>
      </c>
    </row>
    <row r="32782" spans="1:4">
      <c r="A32782" s="57" t="s">
        <v>72487</v>
      </c>
      <c r="B32782" s="57"/>
      <c r="C32782" s="57" t="s">
        <v>72494</v>
      </c>
      <c r="D32782" s="57" t="s">
        <v>72495</v>
      </c>
    </row>
    <row r="32783" spans="1:4">
      <c r="A32783" s="57" t="s">
        <v>72487</v>
      </c>
      <c r="B32783" s="57"/>
      <c r="C32783" s="57" t="s">
        <v>72496</v>
      </c>
      <c r="D32783" s="57" t="s">
        <v>72497</v>
      </c>
    </row>
    <row r="32784" spans="1:4">
      <c r="A32784" s="57" t="s">
        <v>72487</v>
      </c>
      <c r="B32784" s="57"/>
      <c r="C32784" s="57" t="s">
        <v>72498</v>
      </c>
      <c r="D32784" s="57" t="s">
        <v>72499</v>
      </c>
    </row>
    <row r="32785" spans="1:4">
      <c r="A32785" s="57" t="s">
        <v>72487</v>
      </c>
      <c r="B32785" s="57"/>
      <c r="C32785" s="57" t="s">
        <v>72500</v>
      </c>
      <c r="D32785" s="57" t="s">
        <v>72501</v>
      </c>
    </row>
    <row r="32786" spans="1:4">
      <c r="A32786" s="57" t="s">
        <v>72487</v>
      </c>
      <c r="B32786" s="57"/>
      <c r="C32786" s="57" t="s">
        <v>72502</v>
      </c>
      <c r="D32786" s="57" t="s">
        <v>72503</v>
      </c>
    </row>
    <row r="32787" spans="1:4">
      <c r="A32787" s="57" t="s">
        <v>72487</v>
      </c>
      <c r="B32787" s="57"/>
      <c r="C32787" s="57" t="s">
        <v>72504</v>
      </c>
      <c r="D32787" s="57" t="s">
        <v>72505</v>
      </c>
    </row>
    <row r="32788" spans="1:4">
      <c r="A32788" s="57" t="s">
        <v>72487</v>
      </c>
      <c r="B32788" s="57"/>
      <c r="C32788" s="57" t="s">
        <v>72506</v>
      </c>
      <c r="D32788" s="57" t="s">
        <v>72507</v>
      </c>
    </row>
    <row r="32789" spans="1:4">
      <c r="A32789" s="57" t="s">
        <v>72487</v>
      </c>
      <c r="B32789" s="57"/>
      <c r="C32789" s="57" t="s">
        <v>72508</v>
      </c>
      <c r="D32789" s="57" t="s">
        <v>72509</v>
      </c>
    </row>
    <row r="32790" spans="1:4">
      <c r="A32790" s="57" t="s">
        <v>72487</v>
      </c>
      <c r="B32790" s="57"/>
      <c r="C32790" s="57" t="s">
        <v>72510</v>
      </c>
      <c r="D32790" s="57" t="s">
        <v>72511</v>
      </c>
    </row>
    <row r="32791" spans="1:4">
      <c r="A32791" s="57" t="s">
        <v>72487</v>
      </c>
      <c r="B32791" s="57"/>
      <c r="C32791" s="57" t="s">
        <v>72512</v>
      </c>
      <c r="D32791" s="57" t="s">
        <v>72513</v>
      </c>
    </row>
    <row r="32792" spans="1:4">
      <c r="A32792" s="57" t="s">
        <v>72487</v>
      </c>
      <c r="B32792" s="57"/>
      <c r="C32792" s="57" t="s">
        <v>72514</v>
      </c>
      <c r="D32792" s="57" t="s">
        <v>72515</v>
      </c>
    </row>
    <row r="32793" spans="1:4">
      <c r="A32793" s="57" t="s">
        <v>72516</v>
      </c>
      <c r="B32793" s="57" t="s">
        <v>12940</v>
      </c>
      <c r="C32793" s="57" t="s">
        <v>72517</v>
      </c>
      <c r="D32793" s="57" t="s">
        <v>2836</v>
      </c>
    </row>
    <row r="32794" spans="1:4">
      <c r="A32794" s="57" t="s">
        <v>72518</v>
      </c>
      <c r="B32794" s="57" t="s">
        <v>12940</v>
      </c>
      <c r="C32794" s="57" t="s">
        <v>72519</v>
      </c>
      <c r="D32794" s="57" t="s">
        <v>72520</v>
      </c>
    </row>
    <row r="32795" spans="1:4">
      <c r="A32795" s="57" t="s">
        <v>72521</v>
      </c>
      <c r="B32795" s="57" t="s">
        <v>12940</v>
      </c>
      <c r="C32795" s="57" t="s">
        <v>72522</v>
      </c>
      <c r="D32795" s="57" t="s">
        <v>72523</v>
      </c>
    </row>
    <row r="32796" spans="1:4">
      <c r="A32796" s="57" t="s">
        <v>14262</v>
      </c>
      <c r="B32796" s="57" t="s">
        <v>10619</v>
      </c>
      <c r="C32796" s="57" t="s">
        <v>14263</v>
      </c>
      <c r="D32796" s="57" t="s">
        <v>14264</v>
      </c>
    </row>
    <row r="32797" spans="1:4">
      <c r="A32797" s="57" t="s">
        <v>72524</v>
      </c>
      <c r="B32797" s="57" t="s">
        <v>12940</v>
      </c>
      <c r="C32797" s="57" t="s">
        <v>72525</v>
      </c>
      <c r="D32797" s="57" t="s">
        <v>19034</v>
      </c>
    </row>
    <row r="32798" spans="1:4">
      <c r="A32798" s="57" t="s">
        <v>72526</v>
      </c>
      <c r="B32798" s="57" t="s">
        <v>12940</v>
      </c>
      <c r="C32798" s="57" t="s">
        <v>72527</v>
      </c>
      <c r="D32798" s="57" t="s">
        <v>19034</v>
      </c>
    </row>
    <row r="32799" spans="1:4">
      <c r="A32799" s="57" t="s">
        <v>72528</v>
      </c>
      <c r="B32799" s="57" t="s">
        <v>12940</v>
      </c>
      <c r="C32799" s="57" t="s">
        <v>72529</v>
      </c>
      <c r="D32799" s="57" t="s">
        <v>72530</v>
      </c>
    </row>
    <row r="32800" spans="1:4">
      <c r="A32800" s="57" t="s">
        <v>72531</v>
      </c>
      <c r="B32800" s="57" t="s">
        <v>12940</v>
      </c>
      <c r="C32800" s="57" t="s">
        <v>72532</v>
      </c>
      <c r="D32800" s="57" t="s">
        <v>72533</v>
      </c>
    </row>
    <row r="32801" spans="1:4">
      <c r="A32801" s="57" t="s">
        <v>72531</v>
      </c>
      <c r="B32801" s="57"/>
      <c r="C32801" s="57" t="s">
        <v>72534</v>
      </c>
      <c r="D32801" s="57" t="s">
        <v>72535</v>
      </c>
    </row>
    <row r="32802" spans="1:4">
      <c r="A32802" s="57" t="s">
        <v>72531</v>
      </c>
      <c r="B32802" s="57"/>
      <c r="C32802" s="57" t="s">
        <v>72536</v>
      </c>
      <c r="D32802" s="57" t="s">
        <v>72537</v>
      </c>
    </row>
    <row r="32803" spans="1:4">
      <c r="A32803" s="57" t="s">
        <v>72531</v>
      </c>
      <c r="B32803" s="57"/>
      <c r="C32803" s="57" t="s">
        <v>72538</v>
      </c>
      <c r="D32803" s="57" t="s">
        <v>72539</v>
      </c>
    </row>
    <row r="32804" spans="1:4">
      <c r="A32804" s="57" t="s">
        <v>72531</v>
      </c>
      <c r="B32804" s="57"/>
      <c r="C32804" s="57" t="s">
        <v>72540</v>
      </c>
      <c r="D32804" s="57" t="s">
        <v>72541</v>
      </c>
    </row>
    <row r="32805" spans="1:4">
      <c r="A32805" s="57" t="s">
        <v>72531</v>
      </c>
      <c r="B32805" s="57"/>
      <c r="C32805" s="57" t="s">
        <v>72542</v>
      </c>
      <c r="D32805" s="57" t="s">
        <v>72543</v>
      </c>
    </row>
    <row r="32806" spans="1:4">
      <c r="A32806" s="57" t="s">
        <v>72531</v>
      </c>
      <c r="B32806" s="57"/>
      <c r="C32806" s="57" t="s">
        <v>72544</v>
      </c>
      <c r="D32806" s="57" t="s">
        <v>72545</v>
      </c>
    </row>
    <row r="32807" spans="1:4">
      <c r="A32807" s="57" t="s">
        <v>72531</v>
      </c>
      <c r="B32807" s="57"/>
      <c r="C32807" s="57" t="s">
        <v>77071</v>
      </c>
      <c r="D32807" s="57" t="s">
        <v>77072</v>
      </c>
    </row>
    <row r="32808" spans="1:4">
      <c r="A32808" s="57" t="s">
        <v>72546</v>
      </c>
      <c r="B32808" s="57" t="s">
        <v>12940</v>
      </c>
      <c r="C32808" s="57" t="s">
        <v>72547</v>
      </c>
      <c r="D32808" s="57" t="s">
        <v>72548</v>
      </c>
    </row>
    <row r="32809" spans="1:4">
      <c r="A32809" s="57" t="s">
        <v>72546</v>
      </c>
      <c r="B32809" s="57"/>
      <c r="C32809" s="57" t="s">
        <v>72549</v>
      </c>
      <c r="D32809" s="57" t="s">
        <v>72550</v>
      </c>
    </row>
    <row r="32810" spans="1:4">
      <c r="A32810" s="57" t="s">
        <v>72546</v>
      </c>
      <c r="B32810" s="57"/>
      <c r="C32810" s="57" t="s">
        <v>72551</v>
      </c>
      <c r="D32810" s="57" t="s">
        <v>19034</v>
      </c>
    </row>
    <row r="32811" spans="1:4">
      <c r="A32811" s="57" t="s">
        <v>72552</v>
      </c>
      <c r="B32811" s="57" t="s">
        <v>12940</v>
      </c>
      <c r="C32811" s="57" t="s">
        <v>72553</v>
      </c>
      <c r="D32811" s="57" t="s">
        <v>72554</v>
      </c>
    </row>
    <row r="32812" spans="1:4">
      <c r="A32812" s="57" t="s">
        <v>72552</v>
      </c>
      <c r="B32812" s="57"/>
      <c r="C32812" s="57" t="s">
        <v>72555</v>
      </c>
      <c r="D32812" s="57" t="s">
        <v>72556</v>
      </c>
    </row>
    <row r="32813" spans="1:4">
      <c r="A32813" s="57" t="s">
        <v>72557</v>
      </c>
      <c r="B32813" s="57" t="s">
        <v>12940</v>
      </c>
      <c r="C32813" s="57" t="s">
        <v>72558</v>
      </c>
      <c r="D32813" s="57" t="s">
        <v>72559</v>
      </c>
    </row>
    <row r="32814" spans="1:4">
      <c r="A32814" s="57" t="s">
        <v>72557</v>
      </c>
      <c r="B32814" s="57"/>
      <c r="C32814" s="57" t="s">
        <v>72560</v>
      </c>
      <c r="D32814" s="57" t="s">
        <v>72561</v>
      </c>
    </row>
    <row r="32815" spans="1:4">
      <c r="A32815" s="57" t="s">
        <v>72557</v>
      </c>
      <c r="B32815" s="57"/>
      <c r="C32815" s="57" t="s">
        <v>72562</v>
      </c>
      <c r="D32815" s="57" t="s">
        <v>72563</v>
      </c>
    </row>
    <row r="32816" spans="1:4">
      <c r="A32816" s="57" t="s">
        <v>72557</v>
      </c>
      <c r="B32816" s="57"/>
      <c r="C32816" s="57" t="s">
        <v>72564</v>
      </c>
      <c r="D32816" s="57" t="s">
        <v>72565</v>
      </c>
    </row>
    <row r="32817" spans="1:4">
      <c r="A32817" s="57" t="s">
        <v>72557</v>
      </c>
      <c r="B32817" s="57"/>
      <c r="C32817" s="57" t="s">
        <v>76453</v>
      </c>
      <c r="D32817" s="57" t="s">
        <v>76454</v>
      </c>
    </row>
    <row r="32818" spans="1:4">
      <c r="A32818" s="57" t="s">
        <v>8157</v>
      </c>
      <c r="B32818" s="57" t="s">
        <v>2652</v>
      </c>
      <c r="C32818" s="57" t="s">
        <v>3423</v>
      </c>
      <c r="D32818" s="57" t="s">
        <v>3424</v>
      </c>
    </row>
    <row r="32819" spans="1:4">
      <c r="A32819" s="57" t="s">
        <v>8157</v>
      </c>
      <c r="B32819" s="57" t="s">
        <v>2652</v>
      </c>
      <c r="C32819" s="57" t="s">
        <v>3836</v>
      </c>
      <c r="D32819" s="57" t="s">
        <v>3837</v>
      </c>
    </row>
    <row r="32820" spans="1:4">
      <c r="A32820" s="57" t="s">
        <v>8157</v>
      </c>
      <c r="B32820" s="57" t="s">
        <v>2652</v>
      </c>
      <c r="C32820" s="57" t="s">
        <v>4371</v>
      </c>
      <c r="D32820" s="57" t="s">
        <v>4372</v>
      </c>
    </row>
    <row r="32821" spans="1:4">
      <c r="A32821" s="57" t="s">
        <v>8157</v>
      </c>
      <c r="B32821" s="57" t="s">
        <v>2652</v>
      </c>
      <c r="C32821" s="57" t="s">
        <v>5277</v>
      </c>
      <c r="D32821" s="57" t="s">
        <v>5278</v>
      </c>
    </row>
    <row r="32822" spans="1:4">
      <c r="A32822" s="57" t="s">
        <v>8157</v>
      </c>
      <c r="B32822" s="57" t="s">
        <v>2652</v>
      </c>
      <c r="C32822" s="57" t="s">
        <v>8333</v>
      </c>
      <c r="D32822" s="57" t="s">
        <v>8334</v>
      </c>
    </row>
    <row r="32823" spans="1:4">
      <c r="A32823" s="57" t="s">
        <v>8157</v>
      </c>
      <c r="B32823" s="57" t="s">
        <v>2652</v>
      </c>
      <c r="C32823" s="57" t="s">
        <v>8479</v>
      </c>
      <c r="D32823" s="57" t="s">
        <v>8480</v>
      </c>
    </row>
    <row r="32824" spans="1:4">
      <c r="A32824" s="57" t="s">
        <v>8157</v>
      </c>
      <c r="B32824" s="57" t="s">
        <v>2652</v>
      </c>
      <c r="C32824" s="57" t="s">
        <v>8485</v>
      </c>
      <c r="D32824" s="57" t="s">
        <v>8486</v>
      </c>
    </row>
    <row r="32825" spans="1:4">
      <c r="A32825" s="57" t="s">
        <v>8157</v>
      </c>
      <c r="B32825" s="57" t="s">
        <v>2652</v>
      </c>
      <c r="C32825" s="57" t="s">
        <v>14265</v>
      </c>
      <c r="D32825" s="57" t="s">
        <v>14266</v>
      </c>
    </row>
    <row r="32826" spans="1:4">
      <c r="A32826" s="57" t="s">
        <v>8157</v>
      </c>
      <c r="B32826" s="57" t="s">
        <v>2652</v>
      </c>
      <c r="C32826" s="57" t="s">
        <v>14267</v>
      </c>
      <c r="D32826" s="57" t="s">
        <v>14268</v>
      </c>
    </row>
    <row r="32827" spans="1:4">
      <c r="A32827" s="57" t="s">
        <v>8157</v>
      </c>
      <c r="B32827" s="57" t="s">
        <v>2652</v>
      </c>
      <c r="C32827" s="57" t="s">
        <v>16044</v>
      </c>
      <c r="D32827" s="57" t="s">
        <v>16045</v>
      </c>
    </row>
    <row r="32828" spans="1:4">
      <c r="A32828" s="57" t="s">
        <v>8157</v>
      </c>
      <c r="B32828" s="57" t="s">
        <v>2652</v>
      </c>
      <c r="C32828" s="57" t="s">
        <v>18284</v>
      </c>
      <c r="D32828" s="57" t="s">
        <v>18285</v>
      </c>
    </row>
    <row r="32829" spans="1:4">
      <c r="A32829" s="57" t="s">
        <v>72566</v>
      </c>
      <c r="B32829" s="57" t="s">
        <v>12940</v>
      </c>
      <c r="C32829" s="57" t="s">
        <v>72567</v>
      </c>
      <c r="D32829" s="57" t="s">
        <v>72568</v>
      </c>
    </row>
    <row r="32830" spans="1:4">
      <c r="A32830" s="57" t="s">
        <v>72566</v>
      </c>
      <c r="B32830" s="57"/>
      <c r="C32830" s="57" t="s">
        <v>72569</v>
      </c>
      <c r="D32830" s="57" t="s">
        <v>72570</v>
      </c>
    </row>
    <row r="32831" spans="1:4">
      <c r="A32831" s="57" t="s">
        <v>72566</v>
      </c>
      <c r="B32831" s="57"/>
      <c r="C32831" s="57" t="s">
        <v>72571</v>
      </c>
      <c r="D32831" s="57" t="s">
        <v>72572</v>
      </c>
    </row>
    <row r="32832" spans="1:4">
      <c r="A32832" s="57" t="s">
        <v>72566</v>
      </c>
      <c r="B32832" s="57"/>
      <c r="C32832" s="57" t="s">
        <v>72573</v>
      </c>
      <c r="D32832" s="57" t="s">
        <v>72574</v>
      </c>
    </row>
    <row r="32833" spans="1:4">
      <c r="A32833" s="57" t="s">
        <v>72566</v>
      </c>
      <c r="B32833" s="57"/>
      <c r="C32833" s="57" t="s">
        <v>72575</v>
      </c>
      <c r="D32833" s="57" t="s">
        <v>72576</v>
      </c>
    </row>
    <row r="32834" spans="1:4">
      <c r="A32834" s="57" t="s">
        <v>72566</v>
      </c>
      <c r="B32834" s="57"/>
      <c r="C32834" s="57" t="s">
        <v>72577</v>
      </c>
      <c r="D32834" s="57" t="s">
        <v>72578</v>
      </c>
    </row>
    <row r="32835" spans="1:4">
      <c r="A32835" s="57" t="s">
        <v>72566</v>
      </c>
      <c r="B32835" s="57"/>
      <c r="C32835" s="57" t="s">
        <v>72579</v>
      </c>
      <c r="D32835" s="57" t="s">
        <v>72580</v>
      </c>
    </row>
    <row r="32836" spans="1:4">
      <c r="A32836" s="57" t="s">
        <v>72566</v>
      </c>
      <c r="B32836" s="57"/>
      <c r="C32836" s="57" t="s">
        <v>72581</v>
      </c>
      <c r="D32836" s="57" t="s">
        <v>72582</v>
      </c>
    </row>
    <row r="32837" spans="1:4">
      <c r="A32837" s="57" t="s">
        <v>72566</v>
      </c>
      <c r="B32837" s="57"/>
      <c r="C32837" s="57" t="s">
        <v>72583</v>
      </c>
      <c r="D32837" s="57" t="s">
        <v>72584</v>
      </c>
    </row>
    <row r="32838" spans="1:4">
      <c r="A32838" s="57" t="s">
        <v>72566</v>
      </c>
      <c r="B32838" s="57"/>
      <c r="C32838" s="57" t="s">
        <v>72585</v>
      </c>
      <c r="D32838" s="57" t="s">
        <v>72586</v>
      </c>
    </row>
    <row r="32839" spans="1:4">
      <c r="A32839" s="57" t="s">
        <v>72566</v>
      </c>
      <c r="B32839" s="57"/>
      <c r="C32839" s="57" t="s">
        <v>72587</v>
      </c>
      <c r="D32839" s="57" t="s">
        <v>72588</v>
      </c>
    </row>
    <row r="32840" spans="1:4">
      <c r="A32840" s="57" t="s">
        <v>72566</v>
      </c>
      <c r="B32840" s="57"/>
      <c r="C32840" s="57" t="s">
        <v>72589</v>
      </c>
      <c r="D32840" s="57" t="s">
        <v>72590</v>
      </c>
    </row>
    <row r="32841" spans="1:4">
      <c r="A32841" s="57" t="s">
        <v>72566</v>
      </c>
      <c r="B32841" s="57"/>
      <c r="C32841" s="57" t="s">
        <v>72591</v>
      </c>
      <c r="D32841" s="57" t="s">
        <v>72592</v>
      </c>
    </row>
    <row r="32842" spans="1:4">
      <c r="A32842" s="57" t="s">
        <v>72566</v>
      </c>
      <c r="B32842" s="57"/>
      <c r="C32842" s="57" t="s">
        <v>72593</v>
      </c>
      <c r="D32842" s="57" t="s">
        <v>72594</v>
      </c>
    </row>
    <row r="32843" spans="1:4">
      <c r="A32843" s="57" t="s">
        <v>72566</v>
      </c>
      <c r="B32843" s="57"/>
      <c r="C32843" s="57" t="s">
        <v>72595</v>
      </c>
      <c r="D32843" s="57" t="s">
        <v>72596</v>
      </c>
    </row>
    <row r="32844" spans="1:4">
      <c r="A32844" s="57" t="s">
        <v>72566</v>
      </c>
      <c r="B32844" s="57"/>
      <c r="C32844" s="57" t="s">
        <v>72597</v>
      </c>
      <c r="D32844" s="57" t="s">
        <v>72598</v>
      </c>
    </row>
    <row r="32845" spans="1:4">
      <c r="A32845" s="57" t="s">
        <v>72566</v>
      </c>
      <c r="B32845" s="57"/>
      <c r="C32845" s="57" t="s">
        <v>72599</v>
      </c>
      <c r="D32845" s="57" t="s">
        <v>72600</v>
      </c>
    </row>
    <row r="32846" spans="1:4">
      <c r="A32846" s="57" t="s">
        <v>72566</v>
      </c>
      <c r="B32846" s="57"/>
      <c r="C32846" s="57" t="s">
        <v>76455</v>
      </c>
      <c r="D32846" s="57" t="s">
        <v>76456</v>
      </c>
    </row>
    <row r="32847" spans="1:4">
      <c r="A32847" s="57" t="s">
        <v>72601</v>
      </c>
      <c r="B32847" s="57" t="s">
        <v>12940</v>
      </c>
      <c r="C32847" s="57" t="s">
        <v>72602</v>
      </c>
      <c r="D32847" s="57" t="s">
        <v>72603</v>
      </c>
    </row>
    <row r="32848" spans="1:4">
      <c r="A32848" s="57" t="s">
        <v>72601</v>
      </c>
      <c r="B32848" s="57"/>
      <c r="C32848" s="57" t="s">
        <v>72604</v>
      </c>
      <c r="D32848" s="57" t="s">
        <v>72605</v>
      </c>
    </row>
    <row r="32849" spans="1:4">
      <c r="A32849" s="57" t="s">
        <v>72606</v>
      </c>
      <c r="B32849" s="57" t="s">
        <v>12940</v>
      </c>
      <c r="C32849" s="57" t="s">
        <v>72607</v>
      </c>
      <c r="D32849" s="57" t="s">
        <v>72608</v>
      </c>
    </row>
    <row r="32850" spans="1:4">
      <c r="A32850" s="57" t="s">
        <v>72606</v>
      </c>
      <c r="B32850" s="57"/>
      <c r="C32850" s="57" t="s">
        <v>72609</v>
      </c>
      <c r="D32850" s="57" t="s">
        <v>72610</v>
      </c>
    </row>
    <row r="32851" spans="1:4">
      <c r="A32851" s="57" t="s">
        <v>72606</v>
      </c>
      <c r="B32851" s="57"/>
      <c r="C32851" s="57" t="s">
        <v>72611</v>
      </c>
      <c r="D32851" s="57" t="s">
        <v>72612</v>
      </c>
    </row>
    <row r="32852" spans="1:4">
      <c r="A32852" s="57" t="s">
        <v>72613</v>
      </c>
      <c r="B32852" s="57" t="s">
        <v>12940</v>
      </c>
      <c r="C32852" s="57" t="s">
        <v>72614</v>
      </c>
      <c r="D32852" s="57" t="s">
        <v>72615</v>
      </c>
    </row>
    <row r="32853" spans="1:4">
      <c r="A32853" s="57" t="s">
        <v>72613</v>
      </c>
      <c r="B32853" s="57"/>
      <c r="C32853" s="57" t="s">
        <v>72616</v>
      </c>
      <c r="D32853" s="57" t="s">
        <v>72617</v>
      </c>
    </row>
    <row r="32854" spans="1:4">
      <c r="A32854" s="57" t="s">
        <v>72613</v>
      </c>
      <c r="B32854" s="57"/>
      <c r="C32854" s="57" t="s">
        <v>72618</v>
      </c>
      <c r="D32854" s="57" t="s">
        <v>72619</v>
      </c>
    </row>
    <row r="32855" spans="1:4">
      <c r="A32855" s="57" t="s">
        <v>72613</v>
      </c>
      <c r="B32855" s="57"/>
      <c r="C32855" s="57" t="s">
        <v>72620</v>
      </c>
      <c r="D32855" s="57" t="s">
        <v>72621</v>
      </c>
    </row>
    <row r="32856" spans="1:4">
      <c r="A32856" s="57" t="s">
        <v>72622</v>
      </c>
      <c r="B32856" s="57" t="s">
        <v>12940</v>
      </c>
      <c r="C32856" s="57" t="s">
        <v>72623</v>
      </c>
      <c r="D32856" s="57" t="s">
        <v>72624</v>
      </c>
    </row>
    <row r="32857" spans="1:4">
      <c r="A32857" s="57" t="s">
        <v>72622</v>
      </c>
      <c r="B32857" s="57"/>
      <c r="C32857" s="57" t="s">
        <v>72625</v>
      </c>
      <c r="D32857" s="57" t="s">
        <v>72626</v>
      </c>
    </row>
    <row r="32858" spans="1:4">
      <c r="A32858" s="57" t="s">
        <v>72622</v>
      </c>
      <c r="B32858" s="57"/>
      <c r="C32858" s="57" t="s">
        <v>72627</v>
      </c>
      <c r="D32858" s="57" t="s">
        <v>72628</v>
      </c>
    </row>
    <row r="32859" spans="1:4">
      <c r="A32859" s="57" t="s">
        <v>72622</v>
      </c>
      <c r="B32859" s="57"/>
      <c r="C32859" s="57" t="s">
        <v>72629</v>
      </c>
      <c r="D32859" s="57" t="s">
        <v>72630</v>
      </c>
    </row>
    <row r="32860" spans="1:4">
      <c r="A32860" s="57" t="s">
        <v>72622</v>
      </c>
      <c r="B32860" s="57"/>
      <c r="C32860" s="57" t="s">
        <v>72631</v>
      </c>
      <c r="D32860" s="57" t="s">
        <v>72632</v>
      </c>
    </row>
    <row r="32861" spans="1:4">
      <c r="A32861" s="57" t="s">
        <v>72622</v>
      </c>
      <c r="B32861" s="57"/>
      <c r="C32861" s="57" t="s">
        <v>72633</v>
      </c>
      <c r="D32861" s="57" t="s">
        <v>72634</v>
      </c>
    </row>
    <row r="32862" spans="1:4">
      <c r="A32862" s="57" t="s">
        <v>72622</v>
      </c>
      <c r="B32862" s="57"/>
      <c r="C32862" s="57" t="s">
        <v>72635</v>
      </c>
      <c r="D32862" s="57" t="s">
        <v>72636</v>
      </c>
    </row>
    <row r="32863" spans="1:4">
      <c r="A32863" s="57" t="s">
        <v>72622</v>
      </c>
      <c r="B32863" s="57"/>
      <c r="C32863" s="57" t="s">
        <v>72637</v>
      </c>
      <c r="D32863" s="57" t="s">
        <v>72638</v>
      </c>
    </row>
    <row r="32864" spans="1:4">
      <c r="A32864" s="57" t="s">
        <v>72622</v>
      </c>
      <c r="B32864" s="57"/>
      <c r="C32864" s="57" t="s">
        <v>72639</v>
      </c>
      <c r="D32864" s="57" t="s">
        <v>72640</v>
      </c>
    </row>
    <row r="32865" spans="1:4">
      <c r="A32865" s="57" t="s">
        <v>72622</v>
      </c>
      <c r="B32865" s="57"/>
      <c r="C32865" s="57" t="s">
        <v>72641</v>
      </c>
      <c r="D32865" s="57" t="s">
        <v>72642</v>
      </c>
    </row>
    <row r="32866" spans="1:4">
      <c r="A32866" s="57" t="s">
        <v>72643</v>
      </c>
      <c r="B32866" s="57" t="s">
        <v>12940</v>
      </c>
      <c r="C32866" s="57" t="s">
        <v>72644</v>
      </c>
      <c r="D32866" s="57" t="s">
        <v>72645</v>
      </c>
    </row>
    <row r="32867" spans="1:4">
      <c r="A32867" s="57" t="s">
        <v>72643</v>
      </c>
      <c r="B32867" s="57"/>
      <c r="C32867" s="57" t="s">
        <v>72646</v>
      </c>
      <c r="D32867" s="57" t="s">
        <v>72647</v>
      </c>
    </row>
    <row r="32868" spans="1:4">
      <c r="A32868" s="57" t="s">
        <v>72643</v>
      </c>
      <c r="B32868" s="57"/>
      <c r="C32868" s="57" t="s">
        <v>72648</v>
      </c>
      <c r="D32868" s="57" t="s">
        <v>72649</v>
      </c>
    </row>
    <row r="32869" spans="1:4">
      <c r="A32869" s="57" t="s">
        <v>72643</v>
      </c>
      <c r="B32869" s="57"/>
      <c r="C32869" s="57" t="s">
        <v>72650</v>
      </c>
      <c r="D32869" s="57" t="s">
        <v>72651</v>
      </c>
    </row>
    <row r="32870" spans="1:4">
      <c r="A32870" s="57" t="s">
        <v>72643</v>
      </c>
      <c r="B32870" s="57"/>
      <c r="C32870" s="57" t="s">
        <v>72652</v>
      </c>
      <c r="D32870" s="57" t="s">
        <v>72653</v>
      </c>
    </row>
    <row r="32871" spans="1:4">
      <c r="A32871" s="57" t="s">
        <v>72643</v>
      </c>
      <c r="B32871" s="57"/>
      <c r="C32871" s="57" t="s">
        <v>72654</v>
      </c>
      <c r="D32871" s="57" t="s">
        <v>72655</v>
      </c>
    </row>
    <row r="32872" spans="1:4">
      <c r="A32872" s="57" t="s">
        <v>72643</v>
      </c>
      <c r="B32872" s="57"/>
      <c r="C32872" s="57" t="s">
        <v>72656</v>
      </c>
      <c r="D32872" s="57" t="s">
        <v>72657</v>
      </c>
    </row>
    <row r="32873" spans="1:4">
      <c r="A32873" s="57" t="s">
        <v>72643</v>
      </c>
      <c r="B32873" s="57"/>
      <c r="C32873" s="57" t="s">
        <v>72658</v>
      </c>
      <c r="D32873" s="57" t="s">
        <v>72659</v>
      </c>
    </row>
    <row r="32874" spans="1:4">
      <c r="A32874" s="57" t="s">
        <v>72643</v>
      </c>
      <c r="B32874" s="57"/>
      <c r="C32874" s="57" t="s">
        <v>72660</v>
      </c>
      <c r="D32874" s="57" t="s">
        <v>72661</v>
      </c>
    </row>
    <row r="32875" spans="1:4">
      <c r="A32875" s="57" t="s">
        <v>72643</v>
      </c>
      <c r="B32875" s="57"/>
      <c r="C32875" s="57" t="s">
        <v>72662</v>
      </c>
      <c r="D32875" s="57" t="s">
        <v>72663</v>
      </c>
    </row>
    <row r="32876" spans="1:4">
      <c r="A32876" s="57" t="s">
        <v>72643</v>
      </c>
      <c r="B32876" s="57"/>
      <c r="C32876" s="57" t="s">
        <v>72664</v>
      </c>
      <c r="D32876" s="57" t="s">
        <v>72665</v>
      </c>
    </row>
    <row r="32877" spans="1:4">
      <c r="A32877" s="57" t="s">
        <v>72643</v>
      </c>
      <c r="B32877" s="57"/>
      <c r="C32877" s="57" t="s">
        <v>72666</v>
      </c>
      <c r="D32877" s="57" t="s">
        <v>72667</v>
      </c>
    </row>
    <row r="32878" spans="1:4">
      <c r="A32878" s="57" t="s">
        <v>72643</v>
      </c>
      <c r="B32878" s="57"/>
      <c r="C32878" s="57" t="s">
        <v>72668</v>
      </c>
      <c r="D32878" s="57" t="s">
        <v>72669</v>
      </c>
    </row>
    <row r="32879" spans="1:4">
      <c r="A32879" s="57" t="s">
        <v>72643</v>
      </c>
      <c r="B32879" s="57"/>
      <c r="C32879" s="57" t="s">
        <v>72670</v>
      </c>
      <c r="D32879" s="57" t="s">
        <v>72671</v>
      </c>
    </row>
    <row r="32880" spans="1:4">
      <c r="A32880" s="57" t="s">
        <v>72643</v>
      </c>
      <c r="B32880" s="57"/>
      <c r="C32880" s="57" t="s">
        <v>72672</v>
      </c>
      <c r="D32880" s="57" t="s">
        <v>72673</v>
      </c>
    </row>
    <row r="32881" spans="1:4">
      <c r="A32881" s="57" t="s">
        <v>72643</v>
      </c>
      <c r="B32881" s="57"/>
      <c r="C32881" s="57" t="s">
        <v>72674</v>
      </c>
      <c r="D32881" s="57" t="s">
        <v>72675</v>
      </c>
    </row>
    <row r="32882" spans="1:4">
      <c r="A32882" s="57" t="s">
        <v>72643</v>
      </c>
      <c r="B32882" s="57"/>
      <c r="C32882" s="57" t="s">
        <v>72676</v>
      </c>
      <c r="D32882" s="57" t="s">
        <v>72677</v>
      </c>
    </row>
    <row r="32883" spans="1:4">
      <c r="A32883" s="57" t="s">
        <v>72643</v>
      </c>
      <c r="B32883" s="57"/>
      <c r="C32883" s="57" t="s">
        <v>72678</v>
      </c>
      <c r="D32883" s="57" t="s">
        <v>72679</v>
      </c>
    </row>
    <row r="32884" spans="1:4">
      <c r="A32884" s="57" t="s">
        <v>72643</v>
      </c>
      <c r="B32884" s="57"/>
      <c r="C32884" s="57" t="s">
        <v>72680</v>
      </c>
      <c r="D32884" s="57" t="s">
        <v>72681</v>
      </c>
    </row>
    <row r="32885" spans="1:4">
      <c r="A32885" s="57" t="s">
        <v>72643</v>
      </c>
      <c r="B32885" s="57"/>
      <c r="C32885" s="57" t="s">
        <v>72682</v>
      </c>
      <c r="D32885" s="57" t="s">
        <v>72683</v>
      </c>
    </row>
    <row r="32886" spans="1:4">
      <c r="A32886" s="57" t="s">
        <v>72643</v>
      </c>
      <c r="B32886" s="57"/>
      <c r="C32886" s="57" t="s">
        <v>72684</v>
      </c>
      <c r="D32886" s="57" t="s">
        <v>72685</v>
      </c>
    </row>
    <row r="32887" spans="1:4">
      <c r="A32887" s="57" t="s">
        <v>72643</v>
      </c>
      <c r="B32887" s="57"/>
      <c r="C32887" s="57" t="s">
        <v>72686</v>
      </c>
      <c r="D32887" s="57" t="s">
        <v>72687</v>
      </c>
    </row>
    <row r="32888" spans="1:4">
      <c r="A32888" s="57" t="s">
        <v>72643</v>
      </c>
      <c r="B32888" s="57"/>
      <c r="C32888" s="57" t="s">
        <v>72688</v>
      </c>
      <c r="D32888" s="57" t="s">
        <v>72689</v>
      </c>
    </row>
    <row r="32889" spans="1:4">
      <c r="A32889" s="57" t="s">
        <v>72643</v>
      </c>
      <c r="B32889" s="57"/>
      <c r="C32889" s="57" t="s">
        <v>72690</v>
      </c>
      <c r="D32889" s="57" t="s">
        <v>72691</v>
      </c>
    </row>
    <row r="32890" spans="1:4">
      <c r="A32890" s="57" t="s">
        <v>72643</v>
      </c>
      <c r="B32890" s="57"/>
      <c r="C32890" s="57" t="s">
        <v>72692</v>
      </c>
      <c r="D32890" s="57" t="s">
        <v>72693</v>
      </c>
    </row>
    <row r="32891" spans="1:4">
      <c r="A32891" s="57" t="s">
        <v>72643</v>
      </c>
      <c r="B32891" s="57"/>
      <c r="C32891" s="57" t="s">
        <v>72694</v>
      </c>
      <c r="D32891" s="57" t="s">
        <v>72695</v>
      </c>
    </row>
    <row r="32892" spans="1:4">
      <c r="A32892" s="57" t="s">
        <v>72643</v>
      </c>
      <c r="B32892" s="57"/>
      <c r="C32892" s="57" t="s">
        <v>72696</v>
      </c>
      <c r="D32892" s="57" t="s">
        <v>72697</v>
      </c>
    </row>
    <row r="32893" spans="1:4">
      <c r="A32893" s="57" t="s">
        <v>72643</v>
      </c>
      <c r="B32893" s="57"/>
      <c r="C32893" s="57" t="s">
        <v>72698</v>
      </c>
      <c r="D32893" s="57" t="s">
        <v>72699</v>
      </c>
    </row>
    <row r="32894" spans="1:4">
      <c r="A32894" s="57" t="s">
        <v>72643</v>
      </c>
      <c r="B32894" s="57"/>
      <c r="C32894" s="57" t="s">
        <v>72700</v>
      </c>
      <c r="D32894" s="57" t="s">
        <v>72701</v>
      </c>
    </row>
    <row r="32895" spans="1:4">
      <c r="A32895" s="57" t="s">
        <v>72643</v>
      </c>
      <c r="B32895" s="57"/>
      <c r="C32895" s="57" t="s">
        <v>72702</v>
      </c>
      <c r="D32895" s="57" t="s">
        <v>72703</v>
      </c>
    </row>
    <row r="32896" spans="1:4">
      <c r="A32896" s="57" t="s">
        <v>72643</v>
      </c>
      <c r="B32896" s="57"/>
      <c r="C32896" s="57" t="s">
        <v>72704</v>
      </c>
      <c r="D32896" s="57" t="s">
        <v>72705</v>
      </c>
    </row>
    <row r="32897" spans="1:4">
      <c r="A32897" s="57" t="s">
        <v>72643</v>
      </c>
      <c r="B32897" s="57"/>
      <c r="C32897" s="57" t="s">
        <v>72706</v>
      </c>
      <c r="D32897" s="57" t="s">
        <v>72707</v>
      </c>
    </row>
    <row r="32898" spans="1:4">
      <c r="A32898" s="57" t="s">
        <v>72643</v>
      </c>
      <c r="B32898" s="57"/>
      <c r="C32898" s="57" t="s">
        <v>72708</v>
      </c>
      <c r="D32898" s="57" t="s">
        <v>72709</v>
      </c>
    </row>
    <row r="32899" spans="1:4">
      <c r="A32899" s="57" t="s">
        <v>72643</v>
      </c>
      <c r="B32899" s="57"/>
      <c r="C32899" s="57" t="s">
        <v>72710</v>
      </c>
      <c r="D32899" s="57" t="s">
        <v>72711</v>
      </c>
    </row>
    <row r="32900" spans="1:4">
      <c r="A32900" s="57" t="s">
        <v>72643</v>
      </c>
      <c r="B32900" s="57"/>
      <c r="C32900" s="57" t="s">
        <v>72712</v>
      </c>
      <c r="D32900" s="57" t="s">
        <v>72713</v>
      </c>
    </row>
    <row r="32901" spans="1:4">
      <c r="A32901" s="57" t="s">
        <v>72643</v>
      </c>
      <c r="B32901" s="57"/>
      <c r="C32901" s="57" t="s">
        <v>72714</v>
      </c>
      <c r="D32901" s="57" t="s">
        <v>72715</v>
      </c>
    </row>
    <row r="32902" spans="1:4">
      <c r="A32902" s="57" t="s">
        <v>72643</v>
      </c>
      <c r="B32902" s="57"/>
      <c r="C32902" s="57" t="s">
        <v>72716</v>
      </c>
      <c r="D32902" s="57" t="s">
        <v>72717</v>
      </c>
    </row>
    <row r="32903" spans="1:4">
      <c r="A32903" s="57" t="s">
        <v>72643</v>
      </c>
      <c r="B32903" s="57"/>
      <c r="C32903" s="57" t="s">
        <v>72718</v>
      </c>
      <c r="D32903" s="57" t="s">
        <v>72719</v>
      </c>
    </row>
    <row r="32904" spans="1:4">
      <c r="A32904" s="57" t="s">
        <v>72643</v>
      </c>
      <c r="B32904" s="57"/>
      <c r="C32904" s="57" t="s">
        <v>72720</v>
      </c>
      <c r="D32904" s="57" t="s">
        <v>72721</v>
      </c>
    </row>
    <row r="32905" spans="1:4">
      <c r="A32905" s="57" t="s">
        <v>72643</v>
      </c>
      <c r="B32905" s="57"/>
      <c r="C32905" s="57" t="s">
        <v>72722</v>
      </c>
      <c r="D32905" s="57" t="s">
        <v>72723</v>
      </c>
    </row>
    <row r="32906" spans="1:4">
      <c r="A32906" s="57" t="s">
        <v>72643</v>
      </c>
      <c r="B32906" s="57"/>
      <c r="C32906" s="57" t="s">
        <v>72724</v>
      </c>
      <c r="D32906" s="57" t="s">
        <v>72725</v>
      </c>
    </row>
    <row r="32907" spans="1:4">
      <c r="A32907" s="57" t="s">
        <v>72643</v>
      </c>
      <c r="B32907" s="57"/>
      <c r="C32907" s="57" t="s">
        <v>72726</v>
      </c>
      <c r="D32907" s="57" t="s">
        <v>72727</v>
      </c>
    </row>
    <row r="32908" spans="1:4">
      <c r="A32908" s="57" t="s">
        <v>72643</v>
      </c>
      <c r="B32908" s="57"/>
      <c r="C32908" s="57" t="s">
        <v>72728</v>
      </c>
      <c r="D32908" s="57" t="s">
        <v>72729</v>
      </c>
    </row>
    <row r="32909" spans="1:4">
      <c r="A32909" s="57" t="s">
        <v>72643</v>
      </c>
      <c r="B32909" s="57"/>
      <c r="C32909" s="57" t="s">
        <v>72730</v>
      </c>
      <c r="D32909" s="57" t="s">
        <v>72731</v>
      </c>
    </row>
    <row r="32910" spans="1:4">
      <c r="A32910" s="57" t="s">
        <v>72643</v>
      </c>
      <c r="B32910" s="57"/>
      <c r="C32910" s="57" t="s">
        <v>72732</v>
      </c>
      <c r="D32910" s="57" t="s">
        <v>72733</v>
      </c>
    </row>
    <row r="32911" spans="1:4">
      <c r="A32911" s="57" t="s">
        <v>72643</v>
      </c>
      <c r="B32911" s="57"/>
      <c r="C32911" s="57" t="s">
        <v>72734</v>
      </c>
      <c r="D32911" s="57" t="s">
        <v>72735</v>
      </c>
    </row>
    <row r="32912" spans="1:4">
      <c r="A32912" s="57" t="s">
        <v>72643</v>
      </c>
      <c r="B32912" s="57"/>
      <c r="C32912" s="57" t="s">
        <v>72736</v>
      </c>
      <c r="D32912" s="57" t="s">
        <v>72737</v>
      </c>
    </row>
    <row r="32913" spans="1:4">
      <c r="A32913" s="57" t="s">
        <v>72643</v>
      </c>
      <c r="B32913" s="57"/>
      <c r="C32913" s="57" t="s">
        <v>72738</v>
      </c>
      <c r="D32913" s="57" t="s">
        <v>72739</v>
      </c>
    </row>
    <row r="32914" spans="1:4">
      <c r="A32914" s="57" t="s">
        <v>72643</v>
      </c>
      <c r="B32914" s="57"/>
      <c r="C32914" s="57" t="s">
        <v>72740</v>
      </c>
      <c r="D32914" s="57" t="s">
        <v>72741</v>
      </c>
    </row>
    <row r="32915" spans="1:4">
      <c r="A32915" s="57" t="s">
        <v>72643</v>
      </c>
      <c r="B32915" s="57"/>
      <c r="C32915" s="57" t="s">
        <v>72742</v>
      </c>
      <c r="D32915" s="57" t="s">
        <v>72743</v>
      </c>
    </row>
    <row r="32916" spans="1:4">
      <c r="A32916" s="57" t="s">
        <v>72643</v>
      </c>
      <c r="B32916" s="57"/>
      <c r="C32916" s="57" t="s">
        <v>72744</v>
      </c>
      <c r="D32916" s="57" t="s">
        <v>72745</v>
      </c>
    </row>
    <row r="32917" spans="1:4">
      <c r="A32917" s="57" t="s">
        <v>72643</v>
      </c>
      <c r="B32917" s="57"/>
      <c r="C32917" s="57" t="s">
        <v>72746</v>
      </c>
      <c r="D32917" s="57" t="s">
        <v>72747</v>
      </c>
    </row>
    <row r="32918" spans="1:4">
      <c r="A32918" s="57" t="s">
        <v>72643</v>
      </c>
      <c r="B32918" s="57"/>
      <c r="C32918" s="57" t="s">
        <v>72748</v>
      </c>
      <c r="D32918" s="57" t="s">
        <v>72749</v>
      </c>
    </row>
    <row r="32919" spans="1:4">
      <c r="A32919" s="57" t="s">
        <v>72643</v>
      </c>
      <c r="B32919" s="57"/>
      <c r="C32919" s="57" t="s">
        <v>72750</v>
      </c>
      <c r="D32919" s="57" t="s">
        <v>72751</v>
      </c>
    </row>
    <row r="32920" spans="1:4">
      <c r="A32920" s="57" t="s">
        <v>72643</v>
      </c>
      <c r="B32920" s="57"/>
      <c r="C32920" s="57" t="s">
        <v>72752</v>
      </c>
      <c r="D32920" s="57" t="s">
        <v>72753</v>
      </c>
    </row>
    <row r="32921" spans="1:4">
      <c r="A32921" s="57" t="s">
        <v>72643</v>
      </c>
      <c r="B32921" s="57"/>
      <c r="C32921" s="57" t="s">
        <v>72754</v>
      </c>
      <c r="D32921" s="57" t="s">
        <v>72755</v>
      </c>
    </row>
    <row r="32922" spans="1:4">
      <c r="A32922" s="57" t="s">
        <v>72643</v>
      </c>
      <c r="B32922" s="57"/>
      <c r="C32922" s="57" t="s">
        <v>72756</v>
      </c>
      <c r="D32922" s="57" t="s">
        <v>72757</v>
      </c>
    </row>
    <row r="32923" spans="1:4">
      <c r="A32923" s="57" t="s">
        <v>72643</v>
      </c>
      <c r="B32923" s="57"/>
      <c r="C32923" s="57" t="s">
        <v>72758</v>
      </c>
      <c r="D32923" s="57" t="s">
        <v>72759</v>
      </c>
    </row>
    <row r="32924" spans="1:4">
      <c r="A32924" s="57" t="s">
        <v>72643</v>
      </c>
      <c r="B32924" s="57"/>
      <c r="C32924" s="57" t="s">
        <v>72760</v>
      </c>
      <c r="D32924" s="57" t="s">
        <v>72761</v>
      </c>
    </row>
    <row r="32925" spans="1:4">
      <c r="A32925" s="57" t="s">
        <v>72643</v>
      </c>
      <c r="B32925" s="57"/>
      <c r="C32925" s="57" t="s">
        <v>72762</v>
      </c>
      <c r="D32925" s="57" t="s">
        <v>72763</v>
      </c>
    </row>
    <row r="32926" spans="1:4">
      <c r="A32926" s="57" t="s">
        <v>72643</v>
      </c>
      <c r="B32926" s="57"/>
      <c r="C32926" s="57" t="s">
        <v>72764</v>
      </c>
      <c r="D32926" s="57" t="s">
        <v>72765</v>
      </c>
    </row>
    <row r="32927" spans="1:4">
      <c r="A32927" s="57" t="s">
        <v>72643</v>
      </c>
      <c r="B32927" s="57"/>
      <c r="C32927" s="57" t="s">
        <v>72766</v>
      </c>
      <c r="D32927" s="57" t="s">
        <v>72767</v>
      </c>
    </row>
    <row r="32928" spans="1:4">
      <c r="A32928" s="57" t="s">
        <v>72643</v>
      </c>
      <c r="B32928" s="57"/>
      <c r="C32928" s="57" t="s">
        <v>72768</v>
      </c>
      <c r="D32928" s="57" t="s">
        <v>72769</v>
      </c>
    </row>
    <row r="32929" spans="1:4">
      <c r="A32929" s="57" t="s">
        <v>72770</v>
      </c>
      <c r="B32929" s="57" t="s">
        <v>12940</v>
      </c>
      <c r="C32929" s="57" t="s">
        <v>72771</v>
      </c>
      <c r="D32929" s="57" t="s">
        <v>72772</v>
      </c>
    </row>
    <row r="32930" spans="1:4">
      <c r="A32930" s="57" t="s">
        <v>76457</v>
      </c>
      <c r="B32930" s="57" t="s">
        <v>12940</v>
      </c>
      <c r="C32930" s="57" t="s">
        <v>76458</v>
      </c>
      <c r="D32930" s="57" t="s">
        <v>76459</v>
      </c>
    </row>
    <row r="32931" spans="1:4">
      <c r="A32931" s="57" t="s">
        <v>76457</v>
      </c>
      <c r="B32931" s="57"/>
      <c r="C32931" s="57" t="s">
        <v>76460</v>
      </c>
      <c r="D32931" s="57" t="s">
        <v>76461</v>
      </c>
    </row>
    <row r="32932" spans="1:4">
      <c r="A32932" s="57" t="s">
        <v>76457</v>
      </c>
      <c r="B32932" s="57"/>
      <c r="C32932" s="57" t="s">
        <v>77073</v>
      </c>
      <c r="D32932" s="57" t="s">
        <v>77074</v>
      </c>
    </row>
    <row r="32933" spans="1:4">
      <c r="A32933" s="57" t="s">
        <v>76457</v>
      </c>
      <c r="B32933" s="57"/>
      <c r="C32933" s="57" t="s">
        <v>77075</v>
      </c>
      <c r="D32933" s="57" t="s">
        <v>77076</v>
      </c>
    </row>
    <row r="32934" spans="1:4">
      <c r="A32934" s="57" t="s">
        <v>72773</v>
      </c>
      <c r="B32934" s="57" t="s">
        <v>12940</v>
      </c>
      <c r="C32934" s="57" t="s">
        <v>72774</v>
      </c>
      <c r="D32934" s="57" t="s">
        <v>72775</v>
      </c>
    </row>
    <row r="32935" spans="1:4">
      <c r="A32935" s="57" t="s">
        <v>72773</v>
      </c>
      <c r="B32935" s="57"/>
      <c r="C32935" s="57" t="s">
        <v>72776</v>
      </c>
      <c r="D32935" s="57" t="s">
        <v>31339</v>
      </c>
    </row>
    <row r="32936" spans="1:4">
      <c r="A32936" s="57" t="s">
        <v>10355</v>
      </c>
      <c r="B32936" s="57" t="s">
        <v>2653</v>
      </c>
      <c r="C32936" s="57" t="s">
        <v>10356</v>
      </c>
      <c r="D32936" s="57" t="s">
        <v>10357</v>
      </c>
    </row>
    <row r="32937" spans="1:4">
      <c r="A32937" s="57" t="s">
        <v>10355</v>
      </c>
      <c r="B32937" s="57" t="s">
        <v>2653</v>
      </c>
      <c r="C32937" s="57" t="s">
        <v>14269</v>
      </c>
      <c r="D32937" s="57" t="s">
        <v>14270</v>
      </c>
    </row>
    <row r="32938" spans="1:4">
      <c r="A32938" s="57" t="s">
        <v>10355</v>
      </c>
      <c r="B32938" s="57" t="s">
        <v>2653</v>
      </c>
      <c r="C32938" s="57" t="s">
        <v>14271</v>
      </c>
      <c r="D32938" s="57" t="s">
        <v>14272</v>
      </c>
    </row>
    <row r="32939" spans="1:4">
      <c r="A32939" s="57" t="s">
        <v>10355</v>
      </c>
      <c r="B32939" s="57" t="s">
        <v>2653</v>
      </c>
      <c r="C32939" s="57" t="s">
        <v>14273</v>
      </c>
      <c r="D32939" s="57" t="s">
        <v>14274</v>
      </c>
    </row>
    <row r="32940" spans="1:4">
      <c r="A32940" s="57" t="s">
        <v>8158</v>
      </c>
      <c r="B32940" s="57" t="s">
        <v>2653</v>
      </c>
      <c r="C32940" s="57" t="s">
        <v>2875</v>
      </c>
      <c r="D32940" s="57" t="s">
        <v>2876</v>
      </c>
    </row>
    <row r="32941" spans="1:4">
      <c r="A32941" s="57" t="s">
        <v>8158</v>
      </c>
      <c r="B32941" s="57" t="s">
        <v>2653</v>
      </c>
      <c r="C32941" s="57" t="s">
        <v>14275</v>
      </c>
      <c r="D32941" s="57" t="s">
        <v>14276</v>
      </c>
    </row>
    <row r="32942" spans="1:4">
      <c r="A32942" s="57" t="s">
        <v>8158</v>
      </c>
      <c r="B32942" s="57" t="s">
        <v>2653</v>
      </c>
      <c r="C32942" s="57" t="s">
        <v>16046</v>
      </c>
      <c r="D32942" s="57" t="s">
        <v>16047</v>
      </c>
    </row>
    <row r="32943" spans="1:4">
      <c r="A32943" s="57" t="s">
        <v>72777</v>
      </c>
      <c r="B32943" s="57" t="s">
        <v>12940</v>
      </c>
      <c r="C32943" s="57" t="s">
        <v>72778</v>
      </c>
      <c r="D32943" s="57" t="s">
        <v>72779</v>
      </c>
    </row>
    <row r="32944" spans="1:4">
      <c r="A32944" s="57" t="s">
        <v>72777</v>
      </c>
      <c r="B32944" s="57"/>
      <c r="C32944" s="57" t="s">
        <v>72780</v>
      </c>
      <c r="D32944" s="57" t="s">
        <v>72781</v>
      </c>
    </row>
    <row r="32945" spans="1:4">
      <c r="A32945" s="57" t="s">
        <v>72782</v>
      </c>
      <c r="B32945" s="57" t="s">
        <v>12940</v>
      </c>
      <c r="C32945" s="57" t="s">
        <v>72783</v>
      </c>
      <c r="D32945" s="57" t="s">
        <v>72784</v>
      </c>
    </row>
    <row r="32946" spans="1:4">
      <c r="A32946" s="57" t="s">
        <v>72782</v>
      </c>
      <c r="B32946" s="57"/>
      <c r="C32946" s="57" t="s">
        <v>72785</v>
      </c>
      <c r="D32946" s="57" t="s">
        <v>72786</v>
      </c>
    </row>
    <row r="32947" spans="1:4">
      <c r="A32947" s="57" t="s">
        <v>72782</v>
      </c>
      <c r="B32947" s="57"/>
      <c r="C32947" s="57" t="s">
        <v>72787</v>
      </c>
      <c r="D32947" s="57" t="s">
        <v>72788</v>
      </c>
    </row>
    <row r="32948" spans="1:4">
      <c r="A32948" s="57" t="s">
        <v>72782</v>
      </c>
      <c r="B32948" s="57"/>
      <c r="C32948" s="57" t="s">
        <v>72789</v>
      </c>
      <c r="D32948" s="57" t="s">
        <v>72790</v>
      </c>
    </row>
    <row r="32949" spans="1:4">
      <c r="A32949" s="57" t="s">
        <v>72782</v>
      </c>
      <c r="B32949" s="57"/>
      <c r="C32949" s="57" t="s">
        <v>72791</v>
      </c>
      <c r="D32949" s="57" t="s">
        <v>72792</v>
      </c>
    </row>
    <row r="32950" spans="1:4">
      <c r="A32950" s="57" t="s">
        <v>72782</v>
      </c>
      <c r="B32950" s="57"/>
      <c r="C32950" s="57" t="s">
        <v>72793</v>
      </c>
      <c r="D32950" s="57" t="s">
        <v>72794</v>
      </c>
    </row>
    <row r="32951" spans="1:4">
      <c r="A32951" s="57" t="s">
        <v>72782</v>
      </c>
      <c r="B32951" s="57"/>
      <c r="C32951" s="57" t="s">
        <v>72795</v>
      </c>
      <c r="D32951" s="57" t="s">
        <v>72796</v>
      </c>
    </row>
    <row r="32952" spans="1:4">
      <c r="A32952" s="57" t="s">
        <v>72782</v>
      </c>
      <c r="B32952" s="57"/>
      <c r="C32952" s="57" t="s">
        <v>72797</v>
      </c>
      <c r="D32952" s="57" t="s">
        <v>72798</v>
      </c>
    </row>
    <row r="32953" spans="1:4">
      <c r="A32953" s="57" t="s">
        <v>72782</v>
      </c>
      <c r="B32953" s="57"/>
      <c r="C32953" s="57" t="s">
        <v>72799</v>
      </c>
      <c r="D32953" s="57" t="s">
        <v>72800</v>
      </c>
    </row>
    <row r="32954" spans="1:4">
      <c r="A32954" s="57" t="s">
        <v>72782</v>
      </c>
      <c r="B32954" s="57"/>
      <c r="C32954" s="57" t="s">
        <v>72801</v>
      </c>
      <c r="D32954" s="57" t="s">
        <v>72802</v>
      </c>
    </row>
    <row r="32955" spans="1:4">
      <c r="A32955" s="57" t="s">
        <v>72803</v>
      </c>
      <c r="B32955" s="57" t="s">
        <v>12940</v>
      </c>
      <c r="C32955" s="57" t="s">
        <v>72804</v>
      </c>
      <c r="D32955" s="57" t="s">
        <v>72805</v>
      </c>
    </row>
    <row r="32956" spans="1:4">
      <c r="A32956" s="57" t="s">
        <v>72803</v>
      </c>
      <c r="B32956" s="57"/>
      <c r="C32956" s="57" t="s">
        <v>72806</v>
      </c>
      <c r="D32956" s="57" t="s">
        <v>72807</v>
      </c>
    </row>
    <row r="32957" spans="1:4">
      <c r="A32957" s="57" t="s">
        <v>72803</v>
      </c>
      <c r="B32957" s="57"/>
      <c r="C32957" s="57" t="s">
        <v>72808</v>
      </c>
      <c r="D32957" s="57" t="s">
        <v>72809</v>
      </c>
    </row>
    <row r="32958" spans="1:4">
      <c r="A32958" s="57" t="s">
        <v>72803</v>
      </c>
      <c r="B32958" s="57"/>
      <c r="C32958" s="57" t="s">
        <v>72810</v>
      </c>
      <c r="D32958" s="57" t="s">
        <v>72811</v>
      </c>
    </row>
    <row r="32959" spans="1:4">
      <c r="A32959" s="57" t="s">
        <v>72803</v>
      </c>
      <c r="B32959" s="57"/>
      <c r="C32959" s="57" t="s">
        <v>72812</v>
      </c>
      <c r="D32959" s="57" t="s">
        <v>72813</v>
      </c>
    </row>
    <row r="32960" spans="1:4">
      <c r="A32960" s="57" t="s">
        <v>72803</v>
      </c>
      <c r="B32960" s="57"/>
      <c r="C32960" s="57" t="s">
        <v>72814</v>
      </c>
      <c r="D32960" s="57" t="s">
        <v>72815</v>
      </c>
    </row>
    <row r="32961" spans="1:4">
      <c r="A32961" s="57" t="s">
        <v>72803</v>
      </c>
      <c r="B32961" s="57"/>
      <c r="C32961" s="57" t="s">
        <v>72816</v>
      </c>
      <c r="D32961" s="57" t="s">
        <v>2924</v>
      </c>
    </row>
    <row r="32962" spans="1:4">
      <c r="A32962" s="57" t="s">
        <v>72803</v>
      </c>
      <c r="B32962" s="57"/>
      <c r="C32962" s="57" t="s">
        <v>72817</v>
      </c>
      <c r="D32962" s="57" t="s">
        <v>72818</v>
      </c>
    </row>
    <row r="32963" spans="1:4">
      <c r="A32963" s="57" t="s">
        <v>72803</v>
      </c>
      <c r="B32963" s="57"/>
      <c r="C32963" s="57" t="s">
        <v>72819</v>
      </c>
      <c r="D32963" s="57" t="s">
        <v>72820</v>
      </c>
    </row>
    <row r="32964" spans="1:4">
      <c r="A32964" s="57" t="s">
        <v>72803</v>
      </c>
      <c r="B32964" s="57"/>
      <c r="C32964" s="57" t="s">
        <v>72821</v>
      </c>
      <c r="D32964" s="57" t="s">
        <v>72820</v>
      </c>
    </row>
    <row r="32965" spans="1:4">
      <c r="A32965" s="57" t="s">
        <v>72803</v>
      </c>
      <c r="B32965" s="57"/>
      <c r="C32965" s="57" t="s">
        <v>72822</v>
      </c>
      <c r="D32965" s="57" t="s">
        <v>72820</v>
      </c>
    </row>
    <row r="32966" spans="1:4">
      <c r="A32966" s="57" t="s">
        <v>72803</v>
      </c>
      <c r="B32966" s="57"/>
      <c r="C32966" s="57" t="s">
        <v>72823</v>
      </c>
      <c r="D32966" s="57" t="s">
        <v>72820</v>
      </c>
    </row>
    <row r="32967" spans="1:4">
      <c r="A32967" s="57" t="s">
        <v>72803</v>
      </c>
      <c r="B32967" s="57"/>
      <c r="C32967" s="57" t="s">
        <v>72824</v>
      </c>
      <c r="D32967" s="57" t="s">
        <v>72825</v>
      </c>
    </row>
    <row r="32968" spans="1:4">
      <c r="A32968" s="57" t="s">
        <v>72803</v>
      </c>
      <c r="B32968" s="57"/>
      <c r="C32968" s="57" t="s">
        <v>72826</v>
      </c>
      <c r="D32968" s="57" t="s">
        <v>72827</v>
      </c>
    </row>
    <row r="32969" spans="1:4">
      <c r="A32969" s="57" t="s">
        <v>72803</v>
      </c>
      <c r="B32969" s="57"/>
      <c r="C32969" s="57" t="s">
        <v>76462</v>
      </c>
      <c r="D32969" s="57" t="s">
        <v>76463</v>
      </c>
    </row>
    <row r="32970" spans="1:4">
      <c r="A32970" s="57" t="s">
        <v>72828</v>
      </c>
      <c r="B32970" s="57" t="s">
        <v>12940</v>
      </c>
      <c r="C32970" s="57" t="s">
        <v>72829</v>
      </c>
      <c r="D32970" s="57" t="s">
        <v>72830</v>
      </c>
    </row>
    <row r="32971" spans="1:4">
      <c r="A32971" s="57" t="s">
        <v>72828</v>
      </c>
      <c r="B32971" s="57"/>
      <c r="C32971" s="57" t="s">
        <v>72831</v>
      </c>
      <c r="D32971" s="57" t="s">
        <v>72832</v>
      </c>
    </row>
    <row r="32972" spans="1:4">
      <c r="A32972" s="57" t="s">
        <v>72828</v>
      </c>
      <c r="B32972" s="57"/>
      <c r="C32972" s="57" t="s">
        <v>72833</v>
      </c>
      <c r="D32972" s="57" t="s">
        <v>72834</v>
      </c>
    </row>
    <row r="32973" spans="1:4">
      <c r="A32973" s="57" t="s">
        <v>72828</v>
      </c>
      <c r="B32973" s="57"/>
      <c r="C32973" s="57" t="s">
        <v>72835</v>
      </c>
      <c r="D32973" s="57" t="s">
        <v>72836</v>
      </c>
    </row>
    <row r="32974" spans="1:4">
      <c r="A32974" s="57" t="s">
        <v>8159</v>
      </c>
      <c r="B32974" s="57" t="s">
        <v>2653</v>
      </c>
      <c r="C32974" s="57" t="s">
        <v>4660</v>
      </c>
      <c r="D32974" s="57" t="s">
        <v>4661</v>
      </c>
    </row>
    <row r="32975" spans="1:4">
      <c r="A32975" s="57" t="s">
        <v>8159</v>
      </c>
      <c r="B32975" s="57" t="s">
        <v>2653</v>
      </c>
      <c r="C32975" s="57" t="s">
        <v>5817</v>
      </c>
      <c r="D32975" s="57" t="s">
        <v>5818</v>
      </c>
    </row>
    <row r="32976" spans="1:4">
      <c r="A32976" s="57" t="s">
        <v>8159</v>
      </c>
      <c r="B32976" s="57" t="s">
        <v>2653</v>
      </c>
      <c r="C32976" s="57" t="s">
        <v>5966</v>
      </c>
      <c r="D32976" s="57" t="s">
        <v>5967</v>
      </c>
    </row>
    <row r="32977" spans="1:4">
      <c r="A32977" s="57" t="s">
        <v>8159</v>
      </c>
      <c r="B32977" s="57" t="s">
        <v>2653</v>
      </c>
      <c r="C32977" s="57" t="s">
        <v>14277</v>
      </c>
      <c r="D32977" s="57" t="s">
        <v>14278</v>
      </c>
    </row>
    <row r="32978" spans="1:4">
      <c r="A32978" s="57" t="s">
        <v>8159</v>
      </c>
      <c r="B32978" s="57" t="s">
        <v>2653</v>
      </c>
      <c r="C32978" s="57" t="s">
        <v>14279</v>
      </c>
      <c r="D32978" s="57" t="s">
        <v>14280</v>
      </c>
    </row>
    <row r="32979" spans="1:4">
      <c r="A32979" s="57" t="s">
        <v>8159</v>
      </c>
      <c r="B32979" s="57" t="s">
        <v>2653</v>
      </c>
      <c r="C32979" s="57" t="s">
        <v>76464</v>
      </c>
      <c r="D32979" s="57" t="s">
        <v>76465</v>
      </c>
    </row>
    <row r="32980" spans="1:4">
      <c r="A32980" s="57" t="s">
        <v>8160</v>
      </c>
      <c r="B32980" s="57" t="s">
        <v>2653</v>
      </c>
      <c r="C32980" s="57" t="s">
        <v>7344</v>
      </c>
      <c r="D32980" s="57" t="s">
        <v>7345</v>
      </c>
    </row>
    <row r="32981" spans="1:4">
      <c r="A32981" s="57" t="s">
        <v>8160</v>
      </c>
      <c r="B32981" s="57" t="s">
        <v>2653</v>
      </c>
      <c r="C32981" s="57" t="s">
        <v>7358</v>
      </c>
      <c r="D32981" s="57" t="s">
        <v>7359</v>
      </c>
    </row>
    <row r="32982" spans="1:4">
      <c r="A32982" s="57" t="s">
        <v>8160</v>
      </c>
      <c r="B32982" s="57" t="s">
        <v>2653</v>
      </c>
      <c r="C32982" s="57" t="s">
        <v>14281</v>
      </c>
      <c r="D32982" s="57" t="s">
        <v>14282</v>
      </c>
    </row>
    <row r="32983" spans="1:4">
      <c r="A32983" s="57" t="s">
        <v>8160</v>
      </c>
      <c r="B32983" s="57" t="s">
        <v>2653</v>
      </c>
      <c r="C32983" s="57" t="s">
        <v>14283</v>
      </c>
      <c r="D32983" s="57" t="s">
        <v>14284</v>
      </c>
    </row>
    <row r="32984" spans="1:4">
      <c r="A32984" s="57" t="s">
        <v>8160</v>
      </c>
      <c r="B32984" s="57" t="s">
        <v>2653</v>
      </c>
      <c r="C32984" s="57" t="s">
        <v>14285</v>
      </c>
      <c r="D32984" s="57" t="s">
        <v>14286</v>
      </c>
    </row>
    <row r="32985" spans="1:4">
      <c r="A32985" s="57" t="s">
        <v>8160</v>
      </c>
      <c r="B32985" s="57" t="s">
        <v>2653</v>
      </c>
      <c r="C32985" s="57" t="s">
        <v>18286</v>
      </c>
      <c r="D32985" s="57" t="s">
        <v>18287</v>
      </c>
    </row>
    <row r="32986" spans="1:4">
      <c r="A32986" s="57" t="s">
        <v>8161</v>
      </c>
      <c r="B32986" s="57" t="s">
        <v>2653</v>
      </c>
      <c r="C32986" s="57" t="s">
        <v>7583</v>
      </c>
      <c r="D32986" s="57" t="s">
        <v>7584</v>
      </c>
    </row>
    <row r="32987" spans="1:4">
      <c r="A32987" s="57" t="s">
        <v>8161</v>
      </c>
      <c r="B32987" s="57" t="s">
        <v>2653</v>
      </c>
      <c r="C32987" s="57" t="s">
        <v>7589</v>
      </c>
      <c r="D32987" s="57" t="s">
        <v>7590</v>
      </c>
    </row>
    <row r="32988" spans="1:4">
      <c r="A32988" s="57" t="s">
        <v>8161</v>
      </c>
      <c r="B32988" s="57" t="s">
        <v>2653</v>
      </c>
      <c r="C32988" s="57" t="s">
        <v>18288</v>
      </c>
      <c r="D32988" s="57" t="s">
        <v>18289</v>
      </c>
    </row>
    <row r="32989" spans="1:4">
      <c r="A32989" s="57" t="s">
        <v>18290</v>
      </c>
      <c r="B32989" s="57" t="s">
        <v>2653</v>
      </c>
      <c r="C32989" s="57" t="s">
        <v>18291</v>
      </c>
      <c r="D32989" s="57" t="s">
        <v>18292</v>
      </c>
    </row>
    <row r="32990" spans="1:4">
      <c r="A32990" s="57" t="s">
        <v>72837</v>
      </c>
      <c r="B32990" s="57" t="s">
        <v>12940</v>
      </c>
      <c r="C32990" s="57" t="s">
        <v>72838</v>
      </c>
      <c r="D32990" s="57" t="s">
        <v>72839</v>
      </c>
    </row>
    <row r="32991" spans="1:4">
      <c r="A32991" s="57" t="s">
        <v>72837</v>
      </c>
      <c r="B32991" s="57"/>
      <c r="C32991" s="57" t="s">
        <v>72840</v>
      </c>
      <c r="D32991" s="57" t="s">
        <v>72841</v>
      </c>
    </row>
    <row r="32992" spans="1:4">
      <c r="A32992" s="57" t="s">
        <v>72837</v>
      </c>
      <c r="B32992" s="57"/>
      <c r="C32992" s="57" t="s">
        <v>72842</v>
      </c>
      <c r="D32992" s="57" t="s">
        <v>72843</v>
      </c>
    </row>
    <row r="32993" spans="1:4">
      <c r="A32993" s="57" t="s">
        <v>72837</v>
      </c>
      <c r="B32993" s="57"/>
      <c r="C32993" s="57" t="s">
        <v>72844</v>
      </c>
      <c r="D32993" s="57" t="s">
        <v>72845</v>
      </c>
    </row>
    <row r="32994" spans="1:4">
      <c r="A32994" s="57" t="s">
        <v>72846</v>
      </c>
      <c r="B32994" s="57" t="s">
        <v>12940</v>
      </c>
      <c r="C32994" s="57" t="s">
        <v>72847</v>
      </c>
      <c r="D32994" s="57" t="s">
        <v>72848</v>
      </c>
    </row>
    <row r="32995" spans="1:4">
      <c r="A32995" s="57" t="s">
        <v>77829</v>
      </c>
      <c r="B32995" s="57" t="s">
        <v>12940</v>
      </c>
      <c r="C32995" s="57" t="s">
        <v>77830</v>
      </c>
      <c r="D32995" s="57" t="s">
        <v>77831</v>
      </c>
    </row>
    <row r="32996" spans="1:4">
      <c r="A32996" s="57" t="s">
        <v>72849</v>
      </c>
      <c r="B32996" s="57" t="s">
        <v>12940</v>
      </c>
      <c r="C32996" s="57" t="s">
        <v>72850</v>
      </c>
      <c r="D32996" s="57" t="s">
        <v>72851</v>
      </c>
    </row>
    <row r="32997" spans="1:4">
      <c r="A32997" s="57" t="s">
        <v>72849</v>
      </c>
      <c r="B32997" s="57"/>
      <c r="C32997" s="57" t="s">
        <v>72852</v>
      </c>
      <c r="D32997" s="57" t="s">
        <v>72853</v>
      </c>
    </row>
    <row r="32998" spans="1:4">
      <c r="A32998" s="57" t="s">
        <v>72854</v>
      </c>
      <c r="B32998" s="57" t="s">
        <v>12940</v>
      </c>
      <c r="C32998" s="57" t="s">
        <v>72855</v>
      </c>
      <c r="D32998" s="57" t="s">
        <v>72856</v>
      </c>
    </row>
    <row r="32999" spans="1:4">
      <c r="A32999" s="57" t="s">
        <v>72854</v>
      </c>
      <c r="B32999" s="57"/>
      <c r="C32999" s="57" t="s">
        <v>72857</v>
      </c>
      <c r="D32999" s="57" t="s">
        <v>72858</v>
      </c>
    </row>
    <row r="33000" spans="1:4">
      <c r="A33000" s="57" t="s">
        <v>72854</v>
      </c>
      <c r="B33000" s="57"/>
      <c r="C33000" s="57" t="s">
        <v>72859</v>
      </c>
      <c r="D33000" s="57" t="s">
        <v>72860</v>
      </c>
    </row>
    <row r="33001" spans="1:4">
      <c r="A33001" s="57" t="s">
        <v>72861</v>
      </c>
      <c r="B33001" s="57" t="s">
        <v>12940</v>
      </c>
      <c r="C33001" s="57" t="s">
        <v>72862</v>
      </c>
      <c r="D33001" s="57" t="s">
        <v>72863</v>
      </c>
    </row>
    <row r="33002" spans="1:4">
      <c r="A33002" s="57" t="s">
        <v>72864</v>
      </c>
      <c r="B33002" s="57" t="s">
        <v>12940</v>
      </c>
      <c r="C33002" s="57" t="s">
        <v>72865</v>
      </c>
      <c r="D33002" s="57" t="s">
        <v>72866</v>
      </c>
    </row>
    <row r="33003" spans="1:4">
      <c r="A33003" s="57" t="s">
        <v>72864</v>
      </c>
      <c r="B33003" s="57"/>
      <c r="C33003" s="57" t="s">
        <v>72867</v>
      </c>
      <c r="D33003" s="57" t="s">
        <v>72868</v>
      </c>
    </row>
    <row r="33004" spans="1:4">
      <c r="A33004" s="57" t="s">
        <v>76466</v>
      </c>
      <c r="B33004" s="57" t="s">
        <v>12940</v>
      </c>
      <c r="C33004" s="57" t="s">
        <v>76467</v>
      </c>
      <c r="D33004" s="57" t="s">
        <v>76468</v>
      </c>
    </row>
    <row r="33005" spans="1:4">
      <c r="A33005" s="57" t="s">
        <v>72869</v>
      </c>
      <c r="B33005" s="57" t="s">
        <v>12940</v>
      </c>
      <c r="C33005" s="57" t="s">
        <v>72870</v>
      </c>
      <c r="D33005" s="57" t="s">
        <v>72871</v>
      </c>
    </row>
    <row r="33006" spans="1:4">
      <c r="A33006" s="57" t="s">
        <v>72869</v>
      </c>
      <c r="B33006" s="57"/>
      <c r="C33006" s="57" t="s">
        <v>72872</v>
      </c>
      <c r="D33006" s="57" t="s">
        <v>72873</v>
      </c>
    </row>
    <row r="33007" spans="1:4">
      <c r="A33007" s="57" t="s">
        <v>72869</v>
      </c>
      <c r="B33007" s="57"/>
      <c r="C33007" s="57" t="s">
        <v>72874</v>
      </c>
      <c r="D33007" s="57" t="s">
        <v>72875</v>
      </c>
    </row>
    <row r="33008" spans="1:4">
      <c r="A33008" s="57" t="s">
        <v>72869</v>
      </c>
      <c r="B33008" s="57"/>
      <c r="C33008" s="57" t="s">
        <v>72876</v>
      </c>
      <c r="D33008" s="57" t="s">
        <v>72877</v>
      </c>
    </row>
    <row r="33009" spans="1:4">
      <c r="A33009" s="57" t="s">
        <v>72878</v>
      </c>
      <c r="B33009" s="57" t="s">
        <v>12940</v>
      </c>
      <c r="C33009" s="57" t="s">
        <v>72879</v>
      </c>
      <c r="D33009" s="57" t="s">
        <v>72880</v>
      </c>
    </row>
    <row r="33010" spans="1:4">
      <c r="A33010" s="57" t="s">
        <v>72878</v>
      </c>
      <c r="B33010" s="57"/>
      <c r="C33010" s="57" t="s">
        <v>72881</v>
      </c>
      <c r="D33010" s="57" t="s">
        <v>72882</v>
      </c>
    </row>
    <row r="33011" spans="1:4">
      <c r="A33011" s="57" t="s">
        <v>72878</v>
      </c>
      <c r="B33011" s="57"/>
      <c r="C33011" s="57" t="s">
        <v>72883</v>
      </c>
      <c r="D33011" s="57" t="s">
        <v>72884</v>
      </c>
    </row>
    <row r="33012" spans="1:4">
      <c r="A33012" s="57" t="s">
        <v>72878</v>
      </c>
      <c r="B33012" s="57"/>
      <c r="C33012" s="57" t="s">
        <v>72885</v>
      </c>
      <c r="D33012" s="57" t="s">
        <v>72886</v>
      </c>
    </row>
    <row r="33013" spans="1:4">
      <c r="A33013" s="57" t="s">
        <v>72878</v>
      </c>
      <c r="B33013" s="57"/>
      <c r="C33013" s="57" t="s">
        <v>72887</v>
      </c>
      <c r="D33013" s="57" t="s">
        <v>72888</v>
      </c>
    </row>
    <row r="33014" spans="1:4">
      <c r="A33014" s="57" t="s">
        <v>72889</v>
      </c>
      <c r="B33014" s="57" t="s">
        <v>12940</v>
      </c>
      <c r="C33014" s="57" t="s">
        <v>72890</v>
      </c>
      <c r="D33014" s="57" t="s">
        <v>72891</v>
      </c>
    </row>
    <row r="33015" spans="1:4">
      <c r="A33015" s="57" t="s">
        <v>72889</v>
      </c>
      <c r="B33015" s="57"/>
      <c r="C33015" s="57" t="s">
        <v>72892</v>
      </c>
      <c r="D33015" s="57" t="s">
        <v>72893</v>
      </c>
    </row>
    <row r="33016" spans="1:4">
      <c r="A33016" s="57" t="s">
        <v>72889</v>
      </c>
      <c r="B33016" s="57"/>
      <c r="C33016" s="57" t="s">
        <v>72894</v>
      </c>
      <c r="D33016" s="57" t="s">
        <v>72895</v>
      </c>
    </row>
    <row r="33017" spans="1:4">
      <c r="A33017" s="57" t="s">
        <v>72889</v>
      </c>
      <c r="B33017" s="57"/>
      <c r="C33017" s="57" t="s">
        <v>72896</v>
      </c>
      <c r="D33017" s="57" t="s">
        <v>72897</v>
      </c>
    </row>
    <row r="33018" spans="1:4">
      <c r="A33018" s="57" t="s">
        <v>72889</v>
      </c>
      <c r="B33018" s="57"/>
      <c r="C33018" s="57" t="s">
        <v>72898</v>
      </c>
      <c r="D33018" s="57" t="s">
        <v>72899</v>
      </c>
    </row>
    <row r="33019" spans="1:4">
      <c r="A33019" s="57" t="s">
        <v>72889</v>
      </c>
      <c r="B33019" s="57"/>
      <c r="C33019" s="57" t="s">
        <v>72900</v>
      </c>
      <c r="D33019" s="57" t="s">
        <v>72901</v>
      </c>
    </row>
    <row r="33020" spans="1:4">
      <c r="A33020" s="57" t="s">
        <v>72889</v>
      </c>
      <c r="B33020" s="57"/>
      <c r="C33020" s="57" t="s">
        <v>72902</v>
      </c>
      <c r="D33020" s="57" t="s">
        <v>72903</v>
      </c>
    </row>
    <row r="33021" spans="1:4">
      <c r="A33021" s="57" t="s">
        <v>72889</v>
      </c>
      <c r="B33021" s="57"/>
      <c r="C33021" s="57" t="s">
        <v>72904</v>
      </c>
      <c r="D33021" s="57" t="s">
        <v>72905</v>
      </c>
    </row>
    <row r="33022" spans="1:4">
      <c r="A33022" s="57" t="s">
        <v>72889</v>
      </c>
      <c r="B33022" s="57"/>
      <c r="C33022" s="57" t="s">
        <v>72906</v>
      </c>
      <c r="D33022" s="57" t="s">
        <v>72907</v>
      </c>
    </row>
    <row r="33023" spans="1:4">
      <c r="A33023" s="57" t="s">
        <v>72908</v>
      </c>
      <c r="B33023" s="57" t="s">
        <v>12940</v>
      </c>
      <c r="C33023" s="57" t="s">
        <v>72909</v>
      </c>
      <c r="D33023" s="57" t="s">
        <v>72910</v>
      </c>
    </row>
    <row r="33024" spans="1:4">
      <c r="A33024" s="57" t="s">
        <v>72908</v>
      </c>
      <c r="B33024" s="57"/>
      <c r="C33024" s="57" t="s">
        <v>72911</v>
      </c>
      <c r="D33024" s="57" t="s">
        <v>72912</v>
      </c>
    </row>
    <row r="33025" spans="1:4">
      <c r="A33025" s="57" t="s">
        <v>72908</v>
      </c>
      <c r="B33025" s="57"/>
      <c r="C33025" s="57" t="s">
        <v>72913</v>
      </c>
      <c r="D33025" s="57" t="s">
        <v>72914</v>
      </c>
    </row>
    <row r="33026" spans="1:4">
      <c r="A33026" s="57" t="s">
        <v>8162</v>
      </c>
      <c r="B33026" s="57" t="s">
        <v>2365</v>
      </c>
      <c r="C33026" s="57" t="s">
        <v>4871</v>
      </c>
      <c r="D33026" s="57" t="s">
        <v>4872</v>
      </c>
    </row>
    <row r="33027" spans="1:4">
      <c r="A33027" s="57" t="s">
        <v>8163</v>
      </c>
      <c r="B33027" s="57" t="s">
        <v>9030</v>
      </c>
      <c r="C33027" s="57" t="s">
        <v>6747</v>
      </c>
      <c r="D33027" s="57" t="s">
        <v>6748</v>
      </c>
    </row>
    <row r="33028" spans="1:4">
      <c r="A33028" s="57" t="s">
        <v>8163</v>
      </c>
      <c r="B33028" s="57" t="s">
        <v>9030</v>
      </c>
      <c r="C33028" s="57" t="s">
        <v>7363</v>
      </c>
      <c r="D33028" s="57" t="s">
        <v>9537</v>
      </c>
    </row>
    <row r="33029" spans="1:4">
      <c r="A33029" s="57" t="s">
        <v>8163</v>
      </c>
      <c r="B33029" s="57" t="s">
        <v>9030</v>
      </c>
      <c r="C33029" s="57" t="s">
        <v>14287</v>
      </c>
      <c r="D33029" s="57" t="s">
        <v>14288</v>
      </c>
    </row>
    <row r="33030" spans="1:4">
      <c r="A33030" s="57" t="s">
        <v>8163</v>
      </c>
      <c r="B33030" s="57" t="s">
        <v>9030</v>
      </c>
      <c r="C33030" s="57" t="s">
        <v>14289</v>
      </c>
      <c r="D33030" s="57" t="s">
        <v>13431</v>
      </c>
    </row>
    <row r="33031" spans="1:4">
      <c r="A33031" s="57" t="s">
        <v>8163</v>
      </c>
      <c r="B33031" s="57" t="s">
        <v>9030</v>
      </c>
      <c r="C33031" s="57" t="s">
        <v>14290</v>
      </c>
      <c r="D33031" s="57" t="s">
        <v>13433</v>
      </c>
    </row>
    <row r="33032" spans="1:4">
      <c r="A33032" s="57" t="s">
        <v>8163</v>
      </c>
      <c r="B33032" s="57" t="s">
        <v>9030</v>
      </c>
      <c r="C33032" s="57" t="s">
        <v>14291</v>
      </c>
      <c r="D33032" s="57" t="s">
        <v>13437</v>
      </c>
    </row>
    <row r="33033" spans="1:4">
      <c r="A33033" s="57" t="s">
        <v>8163</v>
      </c>
      <c r="B33033" s="57" t="s">
        <v>9030</v>
      </c>
      <c r="C33033" s="57" t="s">
        <v>14292</v>
      </c>
      <c r="D33033" s="57" t="s">
        <v>13435</v>
      </c>
    </row>
    <row r="33034" spans="1:4">
      <c r="A33034" s="57" t="s">
        <v>8163</v>
      </c>
      <c r="B33034" s="57" t="s">
        <v>9030</v>
      </c>
      <c r="C33034" s="57" t="s">
        <v>14293</v>
      </c>
      <c r="D33034" s="57" t="s">
        <v>13439</v>
      </c>
    </row>
    <row r="33035" spans="1:4">
      <c r="A33035" s="57" t="s">
        <v>8163</v>
      </c>
      <c r="B33035" s="57" t="s">
        <v>9030</v>
      </c>
      <c r="C33035" s="57" t="s">
        <v>16048</v>
      </c>
      <c r="D33035" s="57" t="s">
        <v>16049</v>
      </c>
    </row>
    <row r="33036" spans="1:4">
      <c r="A33036" s="57" t="s">
        <v>76469</v>
      </c>
      <c r="B33036" s="57" t="s">
        <v>9030</v>
      </c>
      <c r="C33036" s="57" t="s">
        <v>76470</v>
      </c>
      <c r="D33036" s="57" t="s">
        <v>76471</v>
      </c>
    </row>
    <row r="33037" spans="1:4">
      <c r="A33037" s="57" t="s">
        <v>72915</v>
      </c>
      <c r="B33037" s="57" t="s">
        <v>12940</v>
      </c>
      <c r="C33037" s="57" t="s">
        <v>72916</v>
      </c>
      <c r="D33037" s="57" t="s">
        <v>72917</v>
      </c>
    </row>
    <row r="33038" spans="1:4">
      <c r="A33038" s="57" t="s">
        <v>72918</v>
      </c>
      <c r="B33038" s="57" t="s">
        <v>12940</v>
      </c>
      <c r="C33038" s="57" t="s">
        <v>72919</v>
      </c>
      <c r="D33038" s="57" t="s">
        <v>72920</v>
      </c>
    </row>
    <row r="33039" spans="1:4">
      <c r="A33039" s="57" t="s">
        <v>72921</v>
      </c>
      <c r="B33039" s="57" t="s">
        <v>12940</v>
      </c>
      <c r="C33039" s="57" t="s">
        <v>72922</v>
      </c>
      <c r="D33039" s="57" t="s">
        <v>72923</v>
      </c>
    </row>
    <row r="33040" spans="1:4">
      <c r="A33040" s="57" t="s">
        <v>72921</v>
      </c>
      <c r="B33040" s="57"/>
      <c r="C33040" s="57" t="s">
        <v>72924</v>
      </c>
      <c r="D33040" s="57" t="s">
        <v>72925</v>
      </c>
    </row>
    <row r="33041" spans="1:4">
      <c r="A33041" s="57" t="s">
        <v>72921</v>
      </c>
      <c r="B33041" s="57"/>
      <c r="C33041" s="57" t="s">
        <v>72926</v>
      </c>
      <c r="D33041" s="57" t="s">
        <v>72925</v>
      </c>
    </row>
    <row r="33042" spans="1:4">
      <c r="A33042" s="57" t="s">
        <v>72921</v>
      </c>
      <c r="B33042" s="57"/>
      <c r="C33042" s="57" t="s">
        <v>72927</v>
      </c>
      <c r="D33042" s="57" t="s">
        <v>72928</v>
      </c>
    </row>
    <row r="33043" spans="1:4">
      <c r="A33043" s="57" t="s">
        <v>72921</v>
      </c>
      <c r="B33043" s="57"/>
      <c r="C33043" s="57" t="s">
        <v>72929</v>
      </c>
      <c r="D33043" s="57" t="s">
        <v>72930</v>
      </c>
    </row>
    <row r="33044" spans="1:4">
      <c r="A33044" s="57" t="s">
        <v>72921</v>
      </c>
      <c r="B33044" s="57"/>
      <c r="C33044" s="57" t="s">
        <v>72931</v>
      </c>
      <c r="D33044" s="57" t="s">
        <v>72930</v>
      </c>
    </row>
    <row r="33045" spans="1:4">
      <c r="A33045" s="57" t="s">
        <v>72921</v>
      </c>
      <c r="B33045" s="57"/>
      <c r="C33045" s="57" t="s">
        <v>72932</v>
      </c>
      <c r="D33045" s="57" t="s">
        <v>72933</v>
      </c>
    </row>
    <row r="33046" spans="1:4">
      <c r="A33046" s="57" t="s">
        <v>72921</v>
      </c>
      <c r="B33046" s="57"/>
      <c r="C33046" s="57" t="s">
        <v>72934</v>
      </c>
      <c r="D33046" s="57" t="s">
        <v>72935</v>
      </c>
    </row>
    <row r="33047" spans="1:4">
      <c r="A33047" s="57" t="s">
        <v>72936</v>
      </c>
      <c r="B33047" s="57" t="s">
        <v>12940</v>
      </c>
      <c r="C33047" s="57" t="s">
        <v>72937</v>
      </c>
      <c r="D33047" s="57" t="s">
        <v>72938</v>
      </c>
    </row>
    <row r="33048" spans="1:4">
      <c r="A33048" s="57" t="s">
        <v>72936</v>
      </c>
      <c r="B33048" s="57"/>
      <c r="C33048" s="57" t="s">
        <v>72939</v>
      </c>
      <c r="D33048" s="57" t="s">
        <v>72938</v>
      </c>
    </row>
    <row r="33049" spans="1:4">
      <c r="A33049" s="57" t="s">
        <v>72936</v>
      </c>
      <c r="B33049" s="57"/>
      <c r="C33049" s="57" t="s">
        <v>72940</v>
      </c>
      <c r="D33049" s="57" t="s">
        <v>72941</v>
      </c>
    </row>
    <row r="33050" spans="1:4">
      <c r="A33050" s="57" t="s">
        <v>72936</v>
      </c>
      <c r="B33050" s="57"/>
      <c r="C33050" s="57" t="s">
        <v>72942</v>
      </c>
      <c r="D33050" s="57" t="s">
        <v>72943</v>
      </c>
    </row>
    <row r="33051" spans="1:4">
      <c r="A33051" s="57" t="s">
        <v>72944</v>
      </c>
      <c r="B33051" s="57" t="s">
        <v>12940</v>
      </c>
      <c r="C33051" s="57" t="s">
        <v>72945</v>
      </c>
      <c r="D33051" s="57" t="s">
        <v>72946</v>
      </c>
    </row>
    <row r="33052" spans="1:4">
      <c r="A33052" s="57" t="s">
        <v>72944</v>
      </c>
      <c r="B33052" s="57"/>
      <c r="C33052" s="57" t="s">
        <v>72947</v>
      </c>
      <c r="D33052" s="57" t="s">
        <v>72948</v>
      </c>
    </row>
    <row r="33053" spans="1:4">
      <c r="A33053" s="57" t="s">
        <v>72944</v>
      </c>
      <c r="B33053" s="57"/>
      <c r="C33053" s="57" t="s">
        <v>72949</v>
      </c>
      <c r="D33053" s="57" t="s">
        <v>72948</v>
      </c>
    </row>
    <row r="33054" spans="1:4">
      <c r="A33054" s="57" t="s">
        <v>72950</v>
      </c>
      <c r="B33054" s="57" t="s">
        <v>12940</v>
      </c>
      <c r="C33054" s="57" t="s">
        <v>72951</v>
      </c>
      <c r="D33054" s="57" t="s">
        <v>72952</v>
      </c>
    </row>
    <row r="33055" spans="1:4">
      <c r="A33055" s="57" t="s">
        <v>8164</v>
      </c>
      <c r="B33055" s="57" t="s">
        <v>2366</v>
      </c>
      <c r="C33055" s="57" t="s">
        <v>3317</v>
      </c>
      <c r="D33055" s="57" t="s">
        <v>3318</v>
      </c>
    </row>
    <row r="33056" spans="1:4">
      <c r="A33056" s="57" t="s">
        <v>72953</v>
      </c>
      <c r="B33056" s="57" t="s">
        <v>12940</v>
      </c>
      <c r="C33056" s="57" t="s">
        <v>72954</v>
      </c>
      <c r="D33056" s="57" t="s">
        <v>72955</v>
      </c>
    </row>
    <row r="33057" spans="1:4">
      <c r="A33057" s="57" t="s">
        <v>72956</v>
      </c>
      <c r="B33057" s="57" t="s">
        <v>12940</v>
      </c>
      <c r="C33057" s="57" t="s">
        <v>72957</v>
      </c>
      <c r="D33057" s="57" t="s">
        <v>72958</v>
      </c>
    </row>
    <row r="33058" spans="1:4">
      <c r="A33058" s="57" t="s">
        <v>72956</v>
      </c>
      <c r="B33058" s="57"/>
      <c r="C33058" s="57" t="s">
        <v>72959</v>
      </c>
      <c r="D33058" s="57" t="s">
        <v>72960</v>
      </c>
    </row>
    <row r="33059" spans="1:4">
      <c r="A33059" s="57" t="s">
        <v>72956</v>
      </c>
      <c r="B33059" s="57"/>
      <c r="C33059" s="57" t="s">
        <v>72961</v>
      </c>
      <c r="D33059" s="57" t="s">
        <v>72962</v>
      </c>
    </row>
    <row r="33060" spans="1:4">
      <c r="A33060" s="57" t="s">
        <v>72956</v>
      </c>
      <c r="B33060" s="57"/>
      <c r="C33060" s="57" t="s">
        <v>72963</v>
      </c>
      <c r="D33060" s="57" t="s">
        <v>72964</v>
      </c>
    </row>
    <row r="33061" spans="1:4">
      <c r="A33061" s="57" t="s">
        <v>72956</v>
      </c>
      <c r="B33061" s="57"/>
      <c r="C33061" s="57" t="s">
        <v>72965</v>
      </c>
      <c r="D33061" s="57" t="s">
        <v>72966</v>
      </c>
    </row>
    <row r="33062" spans="1:4">
      <c r="A33062" s="57" t="s">
        <v>72956</v>
      </c>
      <c r="B33062" s="57"/>
      <c r="C33062" s="57" t="s">
        <v>72967</v>
      </c>
      <c r="D33062" s="57" t="s">
        <v>72968</v>
      </c>
    </row>
    <row r="33063" spans="1:4">
      <c r="A33063" s="57" t="s">
        <v>72956</v>
      </c>
      <c r="B33063" s="57"/>
      <c r="C33063" s="57" t="s">
        <v>72969</v>
      </c>
      <c r="D33063" s="57" t="s">
        <v>72970</v>
      </c>
    </row>
    <row r="33064" spans="1:4">
      <c r="A33064" s="57" t="s">
        <v>72956</v>
      </c>
      <c r="B33064" s="57"/>
      <c r="C33064" s="57" t="s">
        <v>72971</v>
      </c>
      <c r="D33064" s="57" t="s">
        <v>72972</v>
      </c>
    </row>
    <row r="33065" spans="1:4">
      <c r="A33065" s="57" t="s">
        <v>72956</v>
      </c>
      <c r="B33065" s="57"/>
      <c r="C33065" s="57" t="s">
        <v>76472</v>
      </c>
      <c r="D33065" s="57" t="s">
        <v>76473</v>
      </c>
    </row>
    <row r="33066" spans="1:4">
      <c r="A33066" s="57" t="s">
        <v>72956</v>
      </c>
      <c r="B33066" s="57"/>
      <c r="C33066" s="57" t="s">
        <v>76474</v>
      </c>
      <c r="D33066" s="57" t="s">
        <v>76475</v>
      </c>
    </row>
    <row r="33067" spans="1:4">
      <c r="A33067" s="57" t="s">
        <v>72973</v>
      </c>
      <c r="B33067" s="57" t="s">
        <v>12940</v>
      </c>
      <c r="C33067" s="57" t="s">
        <v>72974</v>
      </c>
      <c r="D33067" s="57" t="s">
        <v>72975</v>
      </c>
    </row>
    <row r="33068" spans="1:4">
      <c r="A33068" s="57" t="s">
        <v>72973</v>
      </c>
      <c r="B33068" s="57"/>
      <c r="C33068" s="57" t="s">
        <v>72976</v>
      </c>
      <c r="D33068" s="57" t="s">
        <v>72977</v>
      </c>
    </row>
    <row r="33069" spans="1:4">
      <c r="A33069" s="57" t="s">
        <v>72978</v>
      </c>
      <c r="B33069" s="57" t="s">
        <v>12940</v>
      </c>
      <c r="C33069" s="57" t="s">
        <v>72979</v>
      </c>
      <c r="D33069" s="57" t="s">
        <v>51126</v>
      </c>
    </row>
    <row r="33070" spans="1:4">
      <c r="A33070" s="57" t="s">
        <v>72980</v>
      </c>
      <c r="B33070" s="57" t="s">
        <v>12940</v>
      </c>
      <c r="C33070" s="57" t="s">
        <v>72981</v>
      </c>
      <c r="D33070" s="57" t="s">
        <v>72982</v>
      </c>
    </row>
    <row r="33071" spans="1:4">
      <c r="A33071" s="57" t="s">
        <v>72980</v>
      </c>
      <c r="B33071" s="57"/>
      <c r="C33071" s="57" t="s">
        <v>72983</v>
      </c>
      <c r="D33071" s="57" t="s">
        <v>72984</v>
      </c>
    </row>
    <row r="33072" spans="1:4">
      <c r="A33072" s="57" t="s">
        <v>9538</v>
      </c>
      <c r="B33072" s="57" t="s">
        <v>10868</v>
      </c>
      <c r="C33072" s="57" t="s">
        <v>9539</v>
      </c>
      <c r="D33072" s="57" t="s">
        <v>9540</v>
      </c>
    </row>
    <row r="33073" spans="1:4">
      <c r="A33073" s="57" t="s">
        <v>72985</v>
      </c>
      <c r="B33073" s="57" t="s">
        <v>12940</v>
      </c>
      <c r="C33073" s="57" t="s">
        <v>72986</v>
      </c>
      <c r="D33073" s="57" t="s">
        <v>72987</v>
      </c>
    </row>
    <row r="33074" spans="1:4">
      <c r="A33074" s="57" t="s">
        <v>72988</v>
      </c>
      <c r="B33074" s="57" t="s">
        <v>12940</v>
      </c>
      <c r="C33074" s="57" t="s">
        <v>72989</v>
      </c>
      <c r="D33074" s="57" t="s">
        <v>72990</v>
      </c>
    </row>
    <row r="33075" spans="1:4">
      <c r="A33075" s="57" t="s">
        <v>72991</v>
      </c>
      <c r="B33075" s="57" t="s">
        <v>12940</v>
      </c>
      <c r="C33075" s="57" t="s">
        <v>72992</v>
      </c>
      <c r="D33075" s="57" t="s">
        <v>72993</v>
      </c>
    </row>
    <row r="33076" spans="1:4">
      <c r="A33076" s="57" t="s">
        <v>72994</v>
      </c>
      <c r="B33076" s="57" t="s">
        <v>12940</v>
      </c>
      <c r="C33076" s="57" t="s">
        <v>72995</v>
      </c>
      <c r="D33076" s="57" t="s">
        <v>72996</v>
      </c>
    </row>
    <row r="33077" spans="1:4">
      <c r="A33077" s="57" t="s">
        <v>72994</v>
      </c>
      <c r="B33077" s="57"/>
      <c r="C33077" s="57" t="s">
        <v>72997</v>
      </c>
      <c r="D33077" s="57" t="s">
        <v>72998</v>
      </c>
    </row>
    <row r="33078" spans="1:4">
      <c r="A33078" s="57" t="s">
        <v>72999</v>
      </c>
      <c r="B33078" s="57" t="s">
        <v>12940</v>
      </c>
      <c r="C33078" s="57" t="s">
        <v>73000</v>
      </c>
      <c r="D33078" s="57" t="s">
        <v>73001</v>
      </c>
    </row>
    <row r="33079" spans="1:4">
      <c r="A33079" s="57" t="s">
        <v>72999</v>
      </c>
      <c r="B33079" s="57"/>
      <c r="C33079" s="57" t="s">
        <v>73002</v>
      </c>
      <c r="D33079" s="57" t="s">
        <v>73003</v>
      </c>
    </row>
    <row r="33080" spans="1:4">
      <c r="A33080" s="57" t="s">
        <v>72999</v>
      </c>
      <c r="B33080" s="57"/>
      <c r="C33080" s="57" t="s">
        <v>73004</v>
      </c>
      <c r="D33080" s="57" t="s">
        <v>73005</v>
      </c>
    </row>
    <row r="33081" spans="1:4">
      <c r="A33081" s="57" t="s">
        <v>72999</v>
      </c>
      <c r="B33081" s="57"/>
      <c r="C33081" s="57" t="s">
        <v>73006</v>
      </c>
      <c r="D33081" s="57" t="s">
        <v>73007</v>
      </c>
    </row>
    <row r="33082" spans="1:4">
      <c r="A33082" s="57" t="s">
        <v>72999</v>
      </c>
      <c r="B33082" s="57"/>
      <c r="C33082" s="57" t="s">
        <v>73008</v>
      </c>
      <c r="D33082" s="57" t="s">
        <v>73009</v>
      </c>
    </row>
    <row r="33083" spans="1:4">
      <c r="A33083" s="57" t="s">
        <v>72999</v>
      </c>
      <c r="B33083" s="57"/>
      <c r="C33083" s="57" t="s">
        <v>73010</v>
      </c>
      <c r="D33083" s="57" t="s">
        <v>73011</v>
      </c>
    </row>
    <row r="33084" spans="1:4">
      <c r="A33084" s="57" t="s">
        <v>72999</v>
      </c>
      <c r="B33084" s="57"/>
      <c r="C33084" s="57" t="s">
        <v>73012</v>
      </c>
      <c r="D33084" s="57" t="s">
        <v>73013</v>
      </c>
    </row>
    <row r="33085" spans="1:4">
      <c r="A33085" s="57" t="s">
        <v>72999</v>
      </c>
      <c r="B33085" s="57"/>
      <c r="C33085" s="57" t="s">
        <v>73014</v>
      </c>
      <c r="D33085" s="57" t="s">
        <v>73015</v>
      </c>
    </row>
    <row r="33086" spans="1:4">
      <c r="A33086" s="57" t="s">
        <v>73016</v>
      </c>
      <c r="B33086" s="57" t="s">
        <v>12940</v>
      </c>
      <c r="C33086" s="57" t="s">
        <v>73017</v>
      </c>
      <c r="D33086" s="57" t="s">
        <v>73018</v>
      </c>
    </row>
    <row r="33087" spans="1:4">
      <c r="A33087" s="57" t="s">
        <v>73016</v>
      </c>
      <c r="B33087" s="57"/>
      <c r="C33087" s="57" t="s">
        <v>73019</v>
      </c>
      <c r="D33087" s="57" t="s">
        <v>73020</v>
      </c>
    </row>
    <row r="33088" spans="1:4">
      <c r="A33088" s="57" t="s">
        <v>73016</v>
      </c>
      <c r="B33088" s="57"/>
      <c r="C33088" s="57" t="s">
        <v>73021</v>
      </c>
      <c r="D33088" s="57" t="s">
        <v>73022</v>
      </c>
    </row>
    <row r="33089" spans="1:4">
      <c r="A33089" s="57" t="s">
        <v>73016</v>
      </c>
      <c r="B33089" s="57"/>
      <c r="C33089" s="57" t="s">
        <v>73023</v>
      </c>
      <c r="D33089" s="57" t="s">
        <v>73024</v>
      </c>
    </row>
    <row r="33090" spans="1:4">
      <c r="A33090" s="57" t="s">
        <v>73016</v>
      </c>
      <c r="B33090" s="57"/>
      <c r="C33090" s="57" t="s">
        <v>73025</v>
      </c>
      <c r="D33090" s="57" t="s">
        <v>73026</v>
      </c>
    </row>
    <row r="33091" spans="1:4">
      <c r="A33091" s="57" t="s">
        <v>73016</v>
      </c>
      <c r="B33091" s="57"/>
      <c r="C33091" s="57" t="s">
        <v>73027</v>
      </c>
      <c r="D33091" s="57" t="s">
        <v>73028</v>
      </c>
    </row>
    <row r="33092" spans="1:4">
      <c r="A33092" s="57" t="s">
        <v>73029</v>
      </c>
      <c r="B33092" s="57" t="s">
        <v>12940</v>
      </c>
      <c r="C33092" s="57" t="s">
        <v>73030</v>
      </c>
      <c r="D33092" s="57" t="s">
        <v>73031</v>
      </c>
    </row>
    <row r="33093" spans="1:4">
      <c r="A33093" s="57" t="s">
        <v>73029</v>
      </c>
      <c r="B33093" s="57"/>
      <c r="C33093" s="57" t="s">
        <v>73032</v>
      </c>
      <c r="D33093" s="57" t="s">
        <v>72238</v>
      </c>
    </row>
    <row r="33094" spans="1:4">
      <c r="A33094" s="57" t="s">
        <v>73029</v>
      </c>
      <c r="B33094" s="57"/>
      <c r="C33094" s="57" t="s">
        <v>73033</v>
      </c>
      <c r="D33094" s="57" t="s">
        <v>73034</v>
      </c>
    </row>
    <row r="33095" spans="1:4">
      <c r="A33095" s="57" t="s">
        <v>73029</v>
      </c>
      <c r="B33095" s="57"/>
      <c r="C33095" s="57" t="s">
        <v>73035</v>
      </c>
      <c r="D33095" s="57" t="s">
        <v>73036</v>
      </c>
    </row>
    <row r="33096" spans="1:4">
      <c r="A33096" s="57" t="s">
        <v>73029</v>
      </c>
      <c r="B33096" s="57"/>
      <c r="C33096" s="57" t="s">
        <v>73037</v>
      </c>
      <c r="D33096" s="57" t="s">
        <v>73038</v>
      </c>
    </row>
    <row r="33097" spans="1:4">
      <c r="A33097" s="57" t="s">
        <v>73029</v>
      </c>
      <c r="B33097" s="57"/>
      <c r="C33097" s="57" t="s">
        <v>73039</v>
      </c>
      <c r="D33097" s="57" t="s">
        <v>73040</v>
      </c>
    </row>
    <row r="33098" spans="1:4">
      <c r="A33098" s="57" t="s">
        <v>73029</v>
      </c>
      <c r="B33098" s="57"/>
      <c r="C33098" s="57" t="s">
        <v>73041</v>
      </c>
      <c r="D33098" s="57" t="s">
        <v>73042</v>
      </c>
    </row>
    <row r="33099" spans="1:4">
      <c r="A33099" s="57" t="s">
        <v>73029</v>
      </c>
      <c r="B33099" s="57"/>
      <c r="C33099" s="57" t="s">
        <v>73043</v>
      </c>
      <c r="D33099" s="57" t="s">
        <v>73044</v>
      </c>
    </row>
    <row r="33100" spans="1:4">
      <c r="A33100" s="57" t="s">
        <v>73029</v>
      </c>
      <c r="B33100" s="57"/>
      <c r="C33100" s="57" t="s">
        <v>73045</v>
      </c>
      <c r="D33100" s="57" t="s">
        <v>73046</v>
      </c>
    </row>
    <row r="33101" spans="1:4">
      <c r="A33101" s="57" t="s">
        <v>73029</v>
      </c>
      <c r="B33101" s="57"/>
      <c r="C33101" s="57" t="s">
        <v>73047</v>
      </c>
      <c r="D33101" s="57" t="s">
        <v>73048</v>
      </c>
    </row>
    <row r="33102" spans="1:4">
      <c r="A33102" s="57" t="s">
        <v>73029</v>
      </c>
      <c r="B33102" s="57"/>
      <c r="C33102" s="57" t="s">
        <v>73049</v>
      </c>
      <c r="D33102" s="57" t="s">
        <v>73050</v>
      </c>
    </row>
    <row r="33103" spans="1:4">
      <c r="A33103" s="57" t="s">
        <v>73029</v>
      </c>
      <c r="B33103" s="57"/>
      <c r="C33103" s="57" t="s">
        <v>73051</v>
      </c>
      <c r="D33103" s="57" t="s">
        <v>73052</v>
      </c>
    </row>
    <row r="33104" spans="1:4">
      <c r="A33104" s="57" t="s">
        <v>73029</v>
      </c>
      <c r="B33104" s="57"/>
      <c r="C33104" s="57" t="s">
        <v>73053</v>
      </c>
      <c r="D33104" s="57" t="s">
        <v>73054</v>
      </c>
    </row>
    <row r="33105" spans="1:4">
      <c r="A33105" s="57" t="s">
        <v>73029</v>
      </c>
      <c r="B33105" s="57"/>
      <c r="C33105" s="57" t="s">
        <v>73055</v>
      </c>
      <c r="D33105" s="57" t="s">
        <v>73056</v>
      </c>
    </row>
    <row r="33106" spans="1:4">
      <c r="A33106" s="57" t="s">
        <v>73029</v>
      </c>
      <c r="B33106" s="57"/>
      <c r="C33106" s="57" t="s">
        <v>73057</v>
      </c>
      <c r="D33106" s="57" t="s">
        <v>73058</v>
      </c>
    </row>
    <row r="33107" spans="1:4">
      <c r="A33107" s="57" t="s">
        <v>73029</v>
      </c>
      <c r="B33107" s="57"/>
      <c r="C33107" s="57" t="s">
        <v>73059</v>
      </c>
      <c r="D33107" s="57" t="s">
        <v>73060</v>
      </c>
    </row>
    <row r="33108" spans="1:4">
      <c r="A33108" s="57" t="s">
        <v>73029</v>
      </c>
      <c r="B33108" s="57"/>
      <c r="C33108" s="57" t="s">
        <v>73061</v>
      </c>
      <c r="D33108" s="57" t="s">
        <v>73062</v>
      </c>
    </row>
    <row r="33109" spans="1:4">
      <c r="A33109" s="57" t="s">
        <v>73029</v>
      </c>
      <c r="B33109" s="57"/>
      <c r="C33109" s="57" t="s">
        <v>73063</v>
      </c>
      <c r="D33109" s="57" t="s">
        <v>73064</v>
      </c>
    </row>
    <row r="33110" spans="1:4">
      <c r="A33110" s="57" t="s">
        <v>73029</v>
      </c>
      <c r="B33110" s="57"/>
      <c r="C33110" s="57" t="s">
        <v>73065</v>
      </c>
      <c r="D33110" s="57" t="s">
        <v>73066</v>
      </c>
    </row>
    <row r="33111" spans="1:4">
      <c r="A33111" s="57" t="s">
        <v>73029</v>
      </c>
      <c r="B33111" s="57"/>
      <c r="C33111" s="57" t="s">
        <v>73067</v>
      </c>
      <c r="D33111" s="57" t="s">
        <v>73068</v>
      </c>
    </row>
    <row r="33112" spans="1:4">
      <c r="A33112" s="57" t="s">
        <v>73029</v>
      </c>
      <c r="B33112" s="57"/>
      <c r="C33112" s="57" t="s">
        <v>73069</v>
      </c>
      <c r="D33112" s="57" t="s">
        <v>73070</v>
      </c>
    </row>
    <row r="33113" spans="1:4">
      <c r="A33113" s="57" t="s">
        <v>73029</v>
      </c>
      <c r="B33113" s="57"/>
      <c r="C33113" s="57" t="s">
        <v>73071</v>
      </c>
      <c r="D33113" s="57" t="s">
        <v>73072</v>
      </c>
    </row>
    <row r="33114" spans="1:4">
      <c r="A33114" s="57" t="s">
        <v>73029</v>
      </c>
      <c r="B33114" s="57"/>
      <c r="C33114" s="57" t="s">
        <v>73073</v>
      </c>
      <c r="D33114" s="57" t="s">
        <v>73074</v>
      </c>
    </row>
    <row r="33115" spans="1:4">
      <c r="A33115" s="57" t="s">
        <v>73029</v>
      </c>
      <c r="B33115" s="57"/>
      <c r="C33115" s="57" t="s">
        <v>73075</v>
      </c>
      <c r="D33115" s="57" t="s">
        <v>73076</v>
      </c>
    </row>
    <row r="33116" spans="1:4">
      <c r="A33116" s="57" t="s">
        <v>73029</v>
      </c>
      <c r="B33116" s="57"/>
      <c r="C33116" s="57" t="s">
        <v>73077</v>
      </c>
      <c r="D33116" s="57" t="s">
        <v>73078</v>
      </c>
    </row>
    <row r="33117" spans="1:4">
      <c r="A33117" s="57" t="s">
        <v>73029</v>
      </c>
      <c r="B33117" s="57"/>
      <c r="C33117" s="57" t="s">
        <v>73079</v>
      </c>
      <c r="D33117" s="57" t="s">
        <v>73080</v>
      </c>
    </row>
    <row r="33118" spans="1:4">
      <c r="A33118" s="57" t="s">
        <v>73029</v>
      </c>
      <c r="B33118" s="57"/>
      <c r="C33118" s="57" t="s">
        <v>73081</v>
      </c>
      <c r="D33118" s="57" t="s">
        <v>73082</v>
      </c>
    </row>
    <row r="33119" spans="1:4">
      <c r="A33119" s="57" t="s">
        <v>73029</v>
      </c>
      <c r="B33119" s="57"/>
      <c r="C33119" s="57" t="s">
        <v>73083</v>
      </c>
      <c r="D33119" s="57" t="s">
        <v>73084</v>
      </c>
    </row>
    <row r="33120" spans="1:4">
      <c r="A33120" s="57" t="s">
        <v>73029</v>
      </c>
      <c r="B33120" s="57"/>
      <c r="C33120" s="57" t="s">
        <v>73085</v>
      </c>
      <c r="D33120" s="57" t="s">
        <v>73086</v>
      </c>
    </row>
    <row r="33121" spans="1:4">
      <c r="A33121" s="57" t="s">
        <v>73029</v>
      </c>
      <c r="B33121" s="57"/>
      <c r="C33121" s="57" t="s">
        <v>73087</v>
      </c>
      <c r="D33121" s="57" t="s">
        <v>73088</v>
      </c>
    </row>
    <row r="33122" spans="1:4">
      <c r="A33122" s="57" t="s">
        <v>73029</v>
      </c>
      <c r="B33122" s="57"/>
      <c r="C33122" s="57" t="s">
        <v>73089</v>
      </c>
      <c r="D33122" s="57" t="s">
        <v>73090</v>
      </c>
    </row>
    <row r="33123" spans="1:4">
      <c r="A33123" s="57" t="s">
        <v>73029</v>
      </c>
      <c r="B33123" s="57"/>
      <c r="C33123" s="57" t="s">
        <v>73091</v>
      </c>
      <c r="D33123" s="57" t="s">
        <v>73092</v>
      </c>
    </row>
    <row r="33124" spans="1:4">
      <c r="A33124" s="57" t="s">
        <v>73029</v>
      </c>
      <c r="B33124" s="57"/>
      <c r="C33124" s="57" t="s">
        <v>73093</v>
      </c>
      <c r="D33124" s="57" t="s">
        <v>73094</v>
      </c>
    </row>
    <row r="33125" spans="1:4">
      <c r="A33125" s="57" t="s">
        <v>73029</v>
      </c>
      <c r="B33125" s="57"/>
      <c r="C33125" s="57" t="s">
        <v>73095</v>
      </c>
      <c r="D33125" s="57" t="s">
        <v>73096</v>
      </c>
    </row>
    <row r="33126" spans="1:4">
      <c r="A33126" s="57" t="s">
        <v>73029</v>
      </c>
      <c r="B33126" s="57"/>
      <c r="C33126" s="57" t="s">
        <v>73097</v>
      </c>
      <c r="D33126" s="57" t="s">
        <v>73098</v>
      </c>
    </row>
    <row r="33127" spans="1:4">
      <c r="A33127" s="57" t="s">
        <v>73029</v>
      </c>
      <c r="B33127" s="57"/>
      <c r="C33127" s="57" t="s">
        <v>76476</v>
      </c>
      <c r="D33127" s="57" t="s">
        <v>76477</v>
      </c>
    </row>
    <row r="33128" spans="1:4">
      <c r="A33128" s="57" t="s">
        <v>73099</v>
      </c>
      <c r="B33128" s="57" t="s">
        <v>12940</v>
      </c>
      <c r="C33128" s="57" t="s">
        <v>73100</v>
      </c>
      <c r="D33128" s="57" t="s">
        <v>73101</v>
      </c>
    </row>
    <row r="33129" spans="1:4">
      <c r="A33129" s="57" t="s">
        <v>73099</v>
      </c>
      <c r="B33129" s="57"/>
      <c r="C33129" s="57" t="s">
        <v>73102</v>
      </c>
      <c r="D33129" s="57" t="s">
        <v>73103</v>
      </c>
    </row>
    <row r="33130" spans="1:4">
      <c r="A33130" s="57" t="s">
        <v>73104</v>
      </c>
      <c r="B33130" s="57" t="s">
        <v>12940</v>
      </c>
      <c r="C33130" s="57" t="s">
        <v>73105</v>
      </c>
      <c r="D33130" s="57" t="s">
        <v>73106</v>
      </c>
    </row>
    <row r="33131" spans="1:4">
      <c r="A33131" s="57" t="s">
        <v>73104</v>
      </c>
      <c r="B33131" s="57"/>
      <c r="C33131" s="57" t="s">
        <v>74252</v>
      </c>
      <c r="D33131" s="57" t="s">
        <v>74253</v>
      </c>
    </row>
    <row r="33132" spans="1:4">
      <c r="A33132" s="57" t="s">
        <v>10358</v>
      </c>
      <c r="B33132" s="57" t="s">
        <v>849</v>
      </c>
      <c r="C33132" s="57" t="s">
        <v>10359</v>
      </c>
      <c r="D33132" s="57" t="s">
        <v>10360</v>
      </c>
    </row>
    <row r="33133" spans="1:4">
      <c r="A33133" s="57" t="s">
        <v>10358</v>
      </c>
      <c r="B33133" s="57" t="s">
        <v>849</v>
      </c>
      <c r="C33133" s="57" t="s">
        <v>10361</v>
      </c>
      <c r="D33133" s="57" t="s">
        <v>10362</v>
      </c>
    </row>
    <row r="33134" spans="1:4">
      <c r="A33134" s="57" t="s">
        <v>10358</v>
      </c>
      <c r="B33134" s="57" t="s">
        <v>849</v>
      </c>
      <c r="C33134" s="57" t="s">
        <v>14294</v>
      </c>
      <c r="D33134" s="57" t="s">
        <v>14295</v>
      </c>
    </row>
    <row r="33135" spans="1:4">
      <c r="A33135" s="57" t="s">
        <v>73107</v>
      </c>
      <c r="B33135" s="57" t="s">
        <v>12940</v>
      </c>
      <c r="C33135" s="57" t="s">
        <v>73108</v>
      </c>
      <c r="D33135" s="57" t="s">
        <v>38124</v>
      </c>
    </row>
    <row r="33136" spans="1:4">
      <c r="A33136" s="57" t="s">
        <v>73107</v>
      </c>
      <c r="B33136" s="57"/>
      <c r="C33136" s="57" t="s">
        <v>73109</v>
      </c>
      <c r="D33136" s="57" t="s">
        <v>73110</v>
      </c>
    </row>
    <row r="33137" spans="1:4">
      <c r="A33137" s="57" t="s">
        <v>73107</v>
      </c>
      <c r="B33137" s="57"/>
      <c r="C33137" s="57" t="s">
        <v>73111</v>
      </c>
      <c r="D33137" s="57" t="s">
        <v>73112</v>
      </c>
    </row>
    <row r="33138" spans="1:4">
      <c r="A33138" s="57" t="s">
        <v>73113</v>
      </c>
      <c r="B33138" s="57" t="s">
        <v>12940</v>
      </c>
      <c r="C33138" s="57" t="s">
        <v>73114</v>
      </c>
      <c r="D33138" s="57" t="s">
        <v>73115</v>
      </c>
    </row>
    <row r="33139" spans="1:4">
      <c r="A33139" s="57" t="s">
        <v>8165</v>
      </c>
      <c r="B33139" s="57" t="s">
        <v>849</v>
      </c>
      <c r="C33139" s="57" t="s">
        <v>6048</v>
      </c>
      <c r="D33139" s="57" t="s">
        <v>6049</v>
      </c>
    </row>
    <row r="33140" spans="1:4">
      <c r="A33140" s="57" t="s">
        <v>8166</v>
      </c>
      <c r="B33140" s="57" t="s">
        <v>849</v>
      </c>
      <c r="C33140" s="57" t="s">
        <v>6926</v>
      </c>
      <c r="D33140" s="57" t="s">
        <v>6927</v>
      </c>
    </row>
    <row r="33141" spans="1:4">
      <c r="A33141" s="57" t="s">
        <v>8166</v>
      </c>
      <c r="B33141" s="57" t="s">
        <v>849</v>
      </c>
      <c r="C33141" s="57" t="s">
        <v>6981</v>
      </c>
      <c r="D33141" s="57" t="s">
        <v>6982</v>
      </c>
    </row>
    <row r="33142" spans="1:4">
      <c r="A33142" s="57" t="s">
        <v>8166</v>
      </c>
      <c r="B33142" s="57" t="s">
        <v>849</v>
      </c>
      <c r="C33142" s="57" t="s">
        <v>7018</v>
      </c>
      <c r="D33142" s="57" t="s">
        <v>7019</v>
      </c>
    </row>
    <row r="33143" spans="1:4">
      <c r="A33143" s="57" t="s">
        <v>8166</v>
      </c>
      <c r="B33143" s="57" t="s">
        <v>849</v>
      </c>
      <c r="C33143" s="57" t="s">
        <v>7078</v>
      </c>
      <c r="D33143" s="57" t="s">
        <v>7079</v>
      </c>
    </row>
    <row r="33144" spans="1:4">
      <c r="A33144" s="57" t="s">
        <v>8166</v>
      </c>
      <c r="B33144" s="57" t="s">
        <v>849</v>
      </c>
      <c r="C33144" s="57" t="s">
        <v>7088</v>
      </c>
      <c r="D33144" s="57" t="s">
        <v>7089</v>
      </c>
    </row>
    <row r="33145" spans="1:4">
      <c r="A33145" s="57" t="s">
        <v>8166</v>
      </c>
      <c r="B33145" s="57" t="s">
        <v>849</v>
      </c>
      <c r="C33145" s="57" t="s">
        <v>7449</v>
      </c>
      <c r="D33145" s="57" t="s">
        <v>7459</v>
      </c>
    </row>
    <row r="33146" spans="1:4">
      <c r="A33146" s="57" t="s">
        <v>8166</v>
      </c>
      <c r="B33146" s="57" t="s">
        <v>849</v>
      </c>
      <c r="C33146" s="57" t="s">
        <v>7458</v>
      </c>
      <c r="D33146" s="57" t="s">
        <v>9541</v>
      </c>
    </row>
    <row r="33147" spans="1:4">
      <c r="A33147" s="57" t="s">
        <v>8166</v>
      </c>
      <c r="B33147" s="57" t="s">
        <v>849</v>
      </c>
      <c r="C33147" s="57" t="s">
        <v>7560</v>
      </c>
      <c r="D33147" s="57" t="s">
        <v>7561</v>
      </c>
    </row>
    <row r="33148" spans="1:4">
      <c r="A33148" s="57" t="s">
        <v>8166</v>
      </c>
      <c r="B33148" s="57" t="s">
        <v>849</v>
      </c>
      <c r="C33148" s="57" t="s">
        <v>9542</v>
      </c>
      <c r="D33148" s="57" t="s">
        <v>9543</v>
      </c>
    </row>
    <row r="33149" spans="1:4">
      <c r="A33149" s="57" t="s">
        <v>8166</v>
      </c>
      <c r="B33149" s="57" t="s">
        <v>849</v>
      </c>
      <c r="C33149" s="57" t="s">
        <v>14296</v>
      </c>
      <c r="D33149" s="57" t="s">
        <v>14297</v>
      </c>
    </row>
    <row r="33150" spans="1:4">
      <c r="A33150" s="57" t="s">
        <v>8166</v>
      </c>
      <c r="B33150" s="57" t="s">
        <v>849</v>
      </c>
      <c r="C33150" s="57" t="s">
        <v>14298</v>
      </c>
      <c r="D33150" s="57" t="s">
        <v>14299</v>
      </c>
    </row>
    <row r="33151" spans="1:4">
      <c r="A33151" s="57" t="s">
        <v>8166</v>
      </c>
      <c r="B33151" s="57" t="s">
        <v>849</v>
      </c>
      <c r="C33151" s="57" t="s">
        <v>14300</v>
      </c>
      <c r="D33151" s="57" t="s">
        <v>14301</v>
      </c>
    </row>
    <row r="33152" spans="1:4">
      <c r="A33152" s="57" t="s">
        <v>73116</v>
      </c>
      <c r="B33152" s="57" t="s">
        <v>12940</v>
      </c>
      <c r="C33152" s="57" t="s">
        <v>73117</v>
      </c>
      <c r="D33152" s="57" t="s">
        <v>19034</v>
      </c>
    </row>
    <row r="33153" spans="1:4">
      <c r="A33153" s="57" t="s">
        <v>73116</v>
      </c>
      <c r="B33153" s="57"/>
      <c r="C33153" s="57" t="s">
        <v>73118</v>
      </c>
      <c r="D33153" s="57" t="s">
        <v>73119</v>
      </c>
    </row>
    <row r="33154" spans="1:4">
      <c r="A33154" s="57" t="s">
        <v>73116</v>
      </c>
      <c r="B33154" s="57"/>
      <c r="C33154" s="57" t="s">
        <v>73120</v>
      </c>
      <c r="D33154" s="57" t="s">
        <v>73121</v>
      </c>
    </row>
    <row r="33155" spans="1:4">
      <c r="A33155" s="57" t="s">
        <v>73116</v>
      </c>
      <c r="B33155" s="57"/>
      <c r="C33155" s="57" t="s">
        <v>73122</v>
      </c>
      <c r="D33155" s="57" t="s">
        <v>73123</v>
      </c>
    </row>
    <row r="33156" spans="1:4">
      <c r="A33156" s="57" t="s">
        <v>73124</v>
      </c>
      <c r="B33156" s="57" t="s">
        <v>12940</v>
      </c>
      <c r="C33156" s="57" t="s">
        <v>73125</v>
      </c>
      <c r="D33156" s="57" t="s">
        <v>31824</v>
      </c>
    </row>
    <row r="33157" spans="1:4">
      <c r="A33157" s="57" t="s">
        <v>73124</v>
      </c>
      <c r="B33157" s="57"/>
      <c r="C33157" s="57" t="s">
        <v>73126</v>
      </c>
      <c r="D33157" s="57" t="s">
        <v>31822</v>
      </c>
    </row>
    <row r="33158" spans="1:4">
      <c r="A33158" s="57" t="s">
        <v>73124</v>
      </c>
      <c r="B33158" s="57"/>
      <c r="C33158" s="57" t="s">
        <v>73127</v>
      </c>
      <c r="D33158" s="57" t="s">
        <v>31826</v>
      </c>
    </row>
    <row r="33159" spans="1:4">
      <c r="A33159" s="57" t="s">
        <v>73124</v>
      </c>
      <c r="B33159" s="57"/>
      <c r="C33159" s="57" t="s">
        <v>73128</v>
      </c>
      <c r="D33159" s="57" t="s">
        <v>73129</v>
      </c>
    </row>
    <row r="33160" spans="1:4">
      <c r="A33160" s="57" t="s">
        <v>73124</v>
      </c>
      <c r="B33160" s="57"/>
      <c r="C33160" s="57" t="s">
        <v>73130</v>
      </c>
      <c r="D33160" s="57" t="s">
        <v>73131</v>
      </c>
    </row>
    <row r="33161" spans="1:4">
      <c r="A33161" s="57" t="s">
        <v>73124</v>
      </c>
      <c r="B33161" s="57"/>
      <c r="C33161" s="57" t="s">
        <v>73132</v>
      </c>
      <c r="D33161" s="57" t="s">
        <v>73133</v>
      </c>
    </row>
    <row r="33162" spans="1:4">
      <c r="A33162" s="57" t="s">
        <v>73124</v>
      </c>
      <c r="B33162" s="57"/>
      <c r="C33162" s="57" t="s">
        <v>73134</v>
      </c>
      <c r="D33162" s="57" t="s">
        <v>73135</v>
      </c>
    </row>
    <row r="33163" spans="1:4">
      <c r="A33163" s="57" t="s">
        <v>73124</v>
      </c>
      <c r="B33163" s="57"/>
      <c r="C33163" s="57" t="s">
        <v>73136</v>
      </c>
      <c r="D33163" s="57" t="s">
        <v>73137</v>
      </c>
    </row>
    <row r="33164" spans="1:4">
      <c r="A33164" s="57" t="s">
        <v>73124</v>
      </c>
      <c r="B33164" s="57"/>
      <c r="C33164" s="57" t="s">
        <v>73138</v>
      </c>
      <c r="D33164" s="57" t="s">
        <v>73139</v>
      </c>
    </row>
    <row r="33165" spans="1:4">
      <c r="A33165" s="57" t="s">
        <v>73124</v>
      </c>
      <c r="B33165" s="57"/>
      <c r="C33165" s="57" t="s">
        <v>73140</v>
      </c>
      <c r="D33165" s="57" t="s">
        <v>73141</v>
      </c>
    </row>
    <row r="33166" spans="1:4">
      <c r="A33166" s="57" t="s">
        <v>73124</v>
      </c>
      <c r="B33166" s="57"/>
      <c r="C33166" s="57" t="s">
        <v>73142</v>
      </c>
      <c r="D33166" s="57" t="s">
        <v>73141</v>
      </c>
    </row>
    <row r="33167" spans="1:4">
      <c r="A33167" s="57" t="s">
        <v>73124</v>
      </c>
      <c r="B33167" s="57"/>
      <c r="C33167" s="57" t="s">
        <v>73143</v>
      </c>
      <c r="D33167" s="57" t="s">
        <v>73141</v>
      </c>
    </row>
    <row r="33168" spans="1:4">
      <c r="A33168" s="57" t="s">
        <v>73124</v>
      </c>
      <c r="B33168" s="57"/>
      <c r="C33168" s="57" t="s">
        <v>73144</v>
      </c>
      <c r="D33168" s="57" t="s">
        <v>73145</v>
      </c>
    </row>
    <row r="33169" spans="1:4">
      <c r="A33169" s="57" t="s">
        <v>73124</v>
      </c>
      <c r="B33169" s="57"/>
      <c r="C33169" s="57" t="s">
        <v>73146</v>
      </c>
      <c r="D33169" s="57" t="s">
        <v>29107</v>
      </c>
    </row>
    <row r="33170" spans="1:4">
      <c r="A33170" s="57" t="s">
        <v>73124</v>
      </c>
      <c r="B33170" s="57"/>
      <c r="C33170" s="57" t="s">
        <v>73147</v>
      </c>
      <c r="D33170" s="57" t="s">
        <v>29107</v>
      </c>
    </row>
    <row r="33171" spans="1:4">
      <c r="A33171" s="57" t="s">
        <v>73124</v>
      </c>
      <c r="B33171" s="57"/>
      <c r="C33171" s="57" t="s">
        <v>73148</v>
      </c>
      <c r="D33171" s="57" t="s">
        <v>29107</v>
      </c>
    </row>
    <row r="33172" spans="1:4">
      <c r="A33172" s="57" t="s">
        <v>73124</v>
      </c>
      <c r="B33172" s="57"/>
      <c r="C33172" s="57" t="s">
        <v>73149</v>
      </c>
      <c r="D33172" s="57" t="s">
        <v>73150</v>
      </c>
    </row>
    <row r="33173" spans="1:4">
      <c r="A33173" s="57" t="s">
        <v>73124</v>
      </c>
      <c r="B33173" s="57"/>
      <c r="C33173" s="57" t="s">
        <v>73151</v>
      </c>
      <c r="D33173" s="57" t="s">
        <v>73152</v>
      </c>
    </row>
    <row r="33174" spans="1:4">
      <c r="A33174" s="57" t="s">
        <v>73124</v>
      </c>
      <c r="B33174" s="57"/>
      <c r="C33174" s="57" t="s">
        <v>73153</v>
      </c>
      <c r="D33174" s="57" t="s">
        <v>73154</v>
      </c>
    </row>
    <row r="33175" spans="1:4">
      <c r="A33175" s="57" t="s">
        <v>73124</v>
      </c>
      <c r="B33175" s="57"/>
      <c r="C33175" s="57" t="s">
        <v>73155</v>
      </c>
      <c r="D33175" s="57" t="s">
        <v>73156</v>
      </c>
    </row>
    <row r="33176" spans="1:4">
      <c r="A33176" s="57" t="s">
        <v>73124</v>
      </c>
      <c r="B33176" s="57"/>
      <c r="C33176" s="57" t="s">
        <v>73157</v>
      </c>
      <c r="D33176" s="57" t="s">
        <v>73158</v>
      </c>
    </row>
    <row r="33177" spans="1:4">
      <c r="A33177" s="57" t="s">
        <v>73124</v>
      </c>
      <c r="B33177" s="57"/>
      <c r="C33177" s="57" t="s">
        <v>73159</v>
      </c>
      <c r="D33177" s="57" t="s">
        <v>73160</v>
      </c>
    </row>
    <row r="33178" spans="1:4">
      <c r="A33178" s="57" t="s">
        <v>73124</v>
      </c>
      <c r="B33178" s="57"/>
      <c r="C33178" s="57" t="s">
        <v>73161</v>
      </c>
      <c r="D33178" s="57" t="s">
        <v>31834</v>
      </c>
    </row>
    <row r="33179" spans="1:4">
      <c r="A33179" s="57" t="s">
        <v>73124</v>
      </c>
      <c r="B33179" s="57"/>
      <c r="C33179" s="57" t="s">
        <v>76478</v>
      </c>
      <c r="D33179" s="57" t="s">
        <v>76479</v>
      </c>
    </row>
    <row r="33180" spans="1:4">
      <c r="A33180" s="57" t="s">
        <v>73162</v>
      </c>
      <c r="B33180" s="57" t="s">
        <v>12940</v>
      </c>
      <c r="C33180" s="57" t="s">
        <v>73163</v>
      </c>
      <c r="D33180" s="57" t="s">
        <v>73164</v>
      </c>
    </row>
    <row r="33181" spans="1:4">
      <c r="A33181" s="57" t="s">
        <v>73162</v>
      </c>
      <c r="B33181" s="57"/>
      <c r="C33181" s="57" t="s">
        <v>73165</v>
      </c>
      <c r="D33181" s="57" t="s">
        <v>73166</v>
      </c>
    </row>
    <row r="33182" spans="1:4">
      <c r="A33182" s="57" t="s">
        <v>10363</v>
      </c>
      <c r="B33182" s="57" t="s">
        <v>9586</v>
      </c>
      <c r="C33182" s="57" t="s">
        <v>10364</v>
      </c>
      <c r="D33182" s="57" t="s">
        <v>10365</v>
      </c>
    </row>
    <row r="33183" spans="1:4">
      <c r="A33183" s="57" t="s">
        <v>10363</v>
      </c>
      <c r="B33183" s="57" t="s">
        <v>9586</v>
      </c>
      <c r="C33183" s="57" t="s">
        <v>10366</v>
      </c>
      <c r="D33183" s="57" t="s">
        <v>10367</v>
      </c>
    </row>
    <row r="33184" spans="1:4">
      <c r="A33184" s="57" t="s">
        <v>10363</v>
      </c>
      <c r="B33184" s="57" t="s">
        <v>9586</v>
      </c>
      <c r="C33184" s="57" t="s">
        <v>10368</v>
      </c>
      <c r="D33184" s="57" t="s">
        <v>10369</v>
      </c>
    </row>
    <row r="33185" spans="1:4">
      <c r="A33185" s="57" t="s">
        <v>10363</v>
      </c>
      <c r="B33185" s="57" t="s">
        <v>9586</v>
      </c>
      <c r="C33185" s="57" t="s">
        <v>10370</v>
      </c>
      <c r="D33185" s="57" t="s">
        <v>10371</v>
      </c>
    </row>
    <row r="33186" spans="1:4">
      <c r="A33186" s="57" t="s">
        <v>10363</v>
      </c>
      <c r="B33186" s="57" t="s">
        <v>9586</v>
      </c>
      <c r="C33186" s="57" t="s">
        <v>10372</v>
      </c>
      <c r="D33186" s="57" t="s">
        <v>10373</v>
      </c>
    </row>
    <row r="33187" spans="1:4">
      <c r="A33187" s="57" t="s">
        <v>10363</v>
      </c>
      <c r="B33187" s="57" t="s">
        <v>9586</v>
      </c>
      <c r="C33187" s="57" t="s">
        <v>10374</v>
      </c>
      <c r="D33187" s="57" t="s">
        <v>10375</v>
      </c>
    </row>
    <row r="33188" spans="1:4">
      <c r="A33188" s="57" t="s">
        <v>10363</v>
      </c>
      <c r="B33188" s="57" t="s">
        <v>9586</v>
      </c>
      <c r="C33188" s="57" t="s">
        <v>10376</v>
      </c>
      <c r="D33188" s="57" t="s">
        <v>10377</v>
      </c>
    </row>
    <row r="33189" spans="1:4">
      <c r="A33189" s="57" t="s">
        <v>10363</v>
      </c>
      <c r="B33189" s="57" t="s">
        <v>9586</v>
      </c>
      <c r="C33189" s="57" t="s">
        <v>10378</v>
      </c>
      <c r="D33189" s="57" t="s">
        <v>10208</v>
      </c>
    </row>
    <row r="33190" spans="1:4">
      <c r="A33190" s="57" t="s">
        <v>10363</v>
      </c>
      <c r="B33190" s="57" t="s">
        <v>9586</v>
      </c>
      <c r="C33190" s="57" t="s">
        <v>14302</v>
      </c>
      <c r="D33190" s="57" t="s">
        <v>14303</v>
      </c>
    </row>
    <row r="33191" spans="1:4">
      <c r="A33191" s="57" t="s">
        <v>10363</v>
      </c>
      <c r="B33191" s="57" t="s">
        <v>9586</v>
      </c>
      <c r="C33191" s="57" t="s">
        <v>14304</v>
      </c>
      <c r="D33191" s="57" t="s">
        <v>14305</v>
      </c>
    </row>
    <row r="33192" spans="1:4">
      <c r="A33192" s="57" t="s">
        <v>10363</v>
      </c>
      <c r="B33192" s="57" t="s">
        <v>9586</v>
      </c>
      <c r="C33192" s="57" t="s">
        <v>14306</v>
      </c>
      <c r="D33192" s="57" t="s">
        <v>14307</v>
      </c>
    </row>
    <row r="33193" spans="1:4">
      <c r="A33193" s="57" t="s">
        <v>10363</v>
      </c>
      <c r="B33193" s="57" t="s">
        <v>9586</v>
      </c>
      <c r="C33193" s="57" t="s">
        <v>14308</v>
      </c>
      <c r="D33193" s="57" t="s">
        <v>14309</v>
      </c>
    </row>
    <row r="33194" spans="1:4">
      <c r="A33194" s="57" t="s">
        <v>10363</v>
      </c>
      <c r="B33194" s="57" t="s">
        <v>9586</v>
      </c>
      <c r="C33194" s="57" t="s">
        <v>14310</v>
      </c>
      <c r="D33194" s="57" t="s">
        <v>14311</v>
      </c>
    </row>
    <row r="33195" spans="1:4">
      <c r="A33195" s="57" t="s">
        <v>10363</v>
      </c>
      <c r="B33195" s="57" t="s">
        <v>9586</v>
      </c>
      <c r="C33195" s="57" t="s">
        <v>14312</v>
      </c>
      <c r="D33195" s="57" t="s">
        <v>14313</v>
      </c>
    </row>
    <row r="33196" spans="1:4">
      <c r="A33196" s="57" t="s">
        <v>10363</v>
      </c>
      <c r="B33196" s="57" t="s">
        <v>9586</v>
      </c>
      <c r="C33196" s="57" t="s">
        <v>14314</v>
      </c>
      <c r="D33196" s="57" t="s">
        <v>14315</v>
      </c>
    </row>
    <row r="33197" spans="1:4">
      <c r="A33197" s="57" t="s">
        <v>10363</v>
      </c>
      <c r="B33197" s="57" t="s">
        <v>9586</v>
      </c>
      <c r="C33197" s="57" t="s">
        <v>16050</v>
      </c>
      <c r="D33197" s="57" t="s">
        <v>16051</v>
      </c>
    </row>
    <row r="33198" spans="1:4">
      <c r="A33198" s="57" t="s">
        <v>10363</v>
      </c>
      <c r="B33198" s="57" t="s">
        <v>9586</v>
      </c>
      <c r="C33198" s="57" t="s">
        <v>16052</v>
      </c>
      <c r="D33198" s="57" t="s">
        <v>16053</v>
      </c>
    </row>
    <row r="33199" spans="1:4">
      <c r="A33199" s="57" t="s">
        <v>10363</v>
      </c>
      <c r="B33199" s="57" t="s">
        <v>9586</v>
      </c>
      <c r="C33199" s="57" t="s">
        <v>18293</v>
      </c>
      <c r="D33199" s="57" t="s">
        <v>18294</v>
      </c>
    </row>
    <row r="33200" spans="1:4">
      <c r="A33200" s="57" t="s">
        <v>10363</v>
      </c>
      <c r="B33200" s="57" t="s">
        <v>9586</v>
      </c>
      <c r="C33200" s="57" t="s">
        <v>18295</v>
      </c>
      <c r="D33200" s="57" t="s">
        <v>18296</v>
      </c>
    </row>
    <row r="33201" spans="1:4">
      <c r="A33201" s="57" t="s">
        <v>10363</v>
      </c>
      <c r="B33201" s="57" t="s">
        <v>9586</v>
      </c>
      <c r="C33201" s="57" t="s">
        <v>18297</v>
      </c>
      <c r="D33201" s="57" t="s">
        <v>18298</v>
      </c>
    </row>
    <row r="33202" spans="1:4">
      <c r="A33202" s="57" t="s">
        <v>10363</v>
      </c>
      <c r="B33202" s="57" t="s">
        <v>9586</v>
      </c>
      <c r="C33202" s="57" t="s">
        <v>73167</v>
      </c>
      <c r="D33202" s="57" t="s">
        <v>73168</v>
      </c>
    </row>
    <row r="33203" spans="1:4">
      <c r="A33203" s="57" t="s">
        <v>10363</v>
      </c>
      <c r="B33203" s="57" t="s">
        <v>9586</v>
      </c>
      <c r="C33203" s="57" t="s">
        <v>76480</v>
      </c>
      <c r="D33203" s="57" t="s">
        <v>76481</v>
      </c>
    </row>
    <row r="33204" spans="1:4">
      <c r="A33204" s="57" t="s">
        <v>73169</v>
      </c>
      <c r="B33204" s="57" t="s">
        <v>12940</v>
      </c>
      <c r="C33204" s="57" t="s">
        <v>73170</v>
      </c>
      <c r="D33204" s="57" t="s">
        <v>73171</v>
      </c>
    </row>
    <row r="33205" spans="1:4">
      <c r="A33205" s="57" t="s">
        <v>73169</v>
      </c>
      <c r="B33205" s="57"/>
      <c r="C33205" s="57" t="s">
        <v>73172</v>
      </c>
      <c r="D33205" s="57" t="s">
        <v>73173</v>
      </c>
    </row>
    <row r="33206" spans="1:4">
      <c r="A33206" s="57" t="s">
        <v>73169</v>
      </c>
      <c r="B33206" s="57"/>
      <c r="C33206" s="57" t="s">
        <v>73174</v>
      </c>
      <c r="D33206" s="57" t="s">
        <v>73175</v>
      </c>
    </row>
    <row r="33207" spans="1:4">
      <c r="A33207" s="57" t="s">
        <v>73169</v>
      </c>
      <c r="B33207" s="57"/>
      <c r="C33207" s="57" t="s">
        <v>73176</v>
      </c>
      <c r="D33207" s="57" t="s">
        <v>73177</v>
      </c>
    </row>
    <row r="33208" spans="1:4">
      <c r="A33208" s="57" t="s">
        <v>73169</v>
      </c>
      <c r="B33208" s="57"/>
      <c r="C33208" s="57" t="s">
        <v>73178</v>
      </c>
      <c r="D33208" s="57" t="s">
        <v>73179</v>
      </c>
    </row>
    <row r="33209" spans="1:4">
      <c r="A33209" s="57" t="s">
        <v>73169</v>
      </c>
      <c r="B33209" s="57"/>
      <c r="C33209" s="57" t="s">
        <v>73180</v>
      </c>
      <c r="D33209" s="57" t="s">
        <v>73181</v>
      </c>
    </row>
    <row r="33210" spans="1:4">
      <c r="A33210" s="57" t="s">
        <v>73169</v>
      </c>
      <c r="B33210" s="57"/>
      <c r="C33210" s="57" t="s">
        <v>73182</v>
      </c>
      <c r="D33210" s="57" t="s">
        <v>73183</v>
      </c>
    </row>
    <row r="33211" spans="1:4">
      <c r="A33211" s="57" t="s">
        <v>73169</v>
      </c>
      <c r="B33211" s="57"/>
      <c r="C33211" s="57" t="s">
        <v>73184</v>
      </c>
      <c r="D33211" s="57" t="s">
        <v>73185</v>
      </c>
    </row>
    <row r="33212" spans="1:4">
      <c r="A33212" s="57" t="s">
        <v>73169</v>
      </c>
      <c r="B33212" s="57"/>
      <c r="C33212" s="57" t="s">
        <v>73186</v>
      </c>
      <c r="D33212" s="57" t="s">
        <v>73187</v>
      </c>
    </row>
    <row r="33213" spans="1:4">
      <c r="A33213" s="57" t="s">
        <v>73169</v>
      </c>
      <c r="B33213" s="57"/>
      <c r="C33213" s="57" t="s">
        <v>73188</v>
      </c>
      <c r="D33213" s="57" t="s">
        <v>73189</v>
      </c>
    </row>
    <row r="33214" spans="1:4">
      <c r="A33214" s="57" t="s">
        <v>73169</v>
      </c>
      <c r="B33214" s="57"/>
      <c r="C33214" s="57" t="s">
        <v>73190</v>
      </c>
      <c r="D33214" s="57" t="s">
        <v>73191</v>
      </c>
    </row>
    <row r="33215" spans="1:4">
      <c r="A33215" s="57" t="s">
        <v>73169</v>
      </c>
      <c r="B33215" s="57"/>
      <c r="C33215" s="57" t="s">
        <v>73192</v>
      </c>
      <c r="D33215" s="57" t="s">
        <v>73193</v>
      </c>
    </row>
    <row r="33216" spans="1:4">
      <c r="A33216" s="57" t="s">
        <v>73169</v>
      </c>
      <c r="B33216" s="57"/>
      <c r="C33216" s="57" t="s">
        <v>73194</v>
      </c>
      <c r="D33216" s="57" t="s">
        <v>73195</v>
      </c>
    </row>
    <row r="33217" spans="1:4">
      <c r="A33217" s="57" t="s">
        <v>73169</v>
      </c>
      <c r="B33217" s="57"/>
      <c r="C33217" s="57" t="s">
        <v>73196</v>
      </c>
      <c r="D33217" s="57" t="s">
        <v>73197</v>
      </c>
    </row>
    <row r="33218" spans="1:4">
      <c r="A33218" s="57" t="s">
        <v>73169</v>
      </c>
      <c r="B33218" s="57"/>
      <c r="C33218" s="57" t="s">
        <v>73198</v>
      </c>
      <c r="D33218" s="57" t="s">
        <v>73199</v>
      </c>
    </row>
    <row r="33219" spans="1:4">
      <c r="A33219" s="57" t="s">
        <v>73169</v>
      </c>
      <c r="B33219" s="57"/>
      <c r="C33219" s="57" t="s">
        <v>73200</v>
      </c>
      <c r="D33219" s="57" t="s">
        <v>73201</v>
      </c>
    </row>
    <row r="33220" spans="1:4">
      <c r="A33220" s="57" t="s">
        <v>73169</v>
      </c>
      <c r="B33220" s="57"/>
      <c r="C33220" s="57" t="s">
        <v>73202</v>
      </c>
      <c r="D33220" s="57" t="s">
        <v>73203</v>
      </c>
    </row>
    <row r="33221" spans="1:4">
      <c r="A33221" s="57" t="s">
        <v>73169</v>
      </c>
      <c r="B33221" s="57"/>
      <c r="C33221" s="57" t="s">
        <v>73204</v>
      </c>
      <c r="D33221" s="57" t="s">
        <v>73205</v>
      </c>
    </row>
    <row r="33222" spans="1:4">
      <c r="A33222" s="57" t="s">
        <v>73169</v>
      </c>
      <c r="B33222" s="57"/>
      <c r="C33222" s="57" t="s">
        <v>73206</v>
      </c>
      <c r="D33222" s="57" t="s">
        <v>73207</v>
      </c>
    </row>
    <row r="33223" spans="1:4">
      <c r="A33223" s="57" t="s">
        <v>73169</v>
      </c>
      <c r="B33223" s="57"/>
      <c r="C33223" s="57" t="s">
        <v>73208</v>
      </c>
      <c r="D33223" s="57" t="s">
        <v>73209</v>
      </c>
    </row>
    <row r="33224" spans="1:4">
      <c r="A33224" s="57" t="s">
        <v>73169</v>
      </c>
      <c r="B33224" s="57"/>
      <c r="C33224" s="57" t="s">
        <v>73210</v>
      </c>
      <c r="D33224" s="57" t="s">
        <v>73211</v>
      </c>
    </row>
    <row r="33225" spans="1:4">
      <c r="A33225" s="57" t="s">
        <v>73169</v>
      </c>
      <c r="B33225" s="57"/>
      <c r="C33225" s="57" t="s">
        <v>73212</v>
      </c>
      <c r="D33225" s="57" t="s">
        <v>73213</v>
      </c>
    </row>
    <row r="33226" spans="1:4">
      <c r="A33226" s="57" t="s">
        <v>73169</v>
      </c>
      <c r="B33226" s="57"/>
      <c r="C33226" s="57" t="s">
        <v>73214</v>
      </c>
      <c r="D33226" s="57" t="s">
        <v>73215</v>
      </c>
    </row>
    <row r="33227" spans="1:4">
      <c r="A33227" s="57" t="s">
        <v>73169</v>
      </c>
      <c r="B33227" s="57"/>
      <c r="C33227" s="57" t="s">
        <v>73216</v>
      </c>
      <c r="D33227" s="57" t="s">
        <v>73217</v>
      </c>
    </row>
    <row r="33228" spans="1:4">
      <c r="A33228" s="57" t="s">
        <v>73169</v>
      </c>
      <c r="B33228" s="57"/>
      <c r="C33228" s="57" t="s">
        <v>73218</v>
      </c>
      <c r="D33228" s="57" t="s">
        <v>73219</v>
      </c>
    </row>
    <row r="33229" spans="1:4">
      <c r="A33229" s="57" t="s">
        <v>73169</v>
      </c>
      <c r="B33229" s="57"/>
      <c r="C33229" s="57" t="s">
        <v>73220</v>
      </c>
      <c r="D33229" s="57" t="s">
        <v>73221</v>
      </c>
    </row>
    <row r="33230" spans="1:4">
      <c r="A33230" s="57" t="s">
        <v>73169</v>
      </c>
      <c r="B33230" s="57"/>
      <c r="C33230" s="57" t="s">
        <v>73222</v>
      </c>
      <c r="D33230" s="57" t="s">
        <v>73223</v>
      </c>
    </row>
    <row r="33231" spans="1:4">
      <c r="A33231" s="57" t="s">
        <v>73169</v>
      </c>
      <c r="B33231" s="57"/>
      <c r="C33231" s="57" t="s">
        <v>73224</v>
      </c>
      <c r="D33231" s="57" t="s">
        <v>73225</v>
      </c>
    </row>
    <row r="33232" spans="1:4">
      <c r="A33232" s="57" t="s">
        <v>73169</v>
      </c>
      <c r="B33232" s="57"/>
      <c r="C33232" s="57" t="s">
        <v>73226</v>
      </c>
      <c r="D33232" s="57" t="s">
        <v>73227</v>
      </c>
    </row>
    <row r="33233" spans="1:4">
      <c r="A33233" s="57" t="s">
        <v>73169</v>
      </c>
      <c r="B33233" s="57"/>
      <c r="C33233" s="57" t="s">
        <v>73228</v>
      </c>
      <c r="D33233" s="57" t="s">
        <v>73229</v>
      </c>
    </row>
    <row r="33234" spans="1:4">
      <c r="A33234" s="57" t="s">
        <v>73169</v>
      </c>
      <c r="B33234" s="57"/>
      <c r="C33234" s="57" t="s">
        <v>73230</v>
      </c>
      <c r="D33234" s="57" t="s">
        <v>73231</v>
      </c>
    </row>
    <row r="33235" spans="1:4">
      <c r="A33235" s="57" t="s">
        <v>73169</v>
      </c>
      <c r="B33235" s="57"/>
      <c r="C33235" s="57" t="s">
        <v>73232</v>
      </c>
      <c r="D33235" s="57" t="s">
        <v>73233</v>
      </c>
    </row>
    <row r="33236" spans="1:4">
      <c r="A33236" s="57" t="s">
        <v>73169</v>
      </c>
      <c r="B33236" s="57"/>
      <c r="C33236" s="57" t="s">
        <v>73234</v>
      </c>
      <c r="D33236" s="57" t="s">
        <v>73235</v>
      </c>
    </row>
    <row r="33237" spans="1:4">
      <c r="A33237" s="57" t="s">
        <v>73169</v>
      </c>
      <c r="B33237" s="57"/>
      <c r="C33237" s="57" t="s">
        <v>76482</v>
      </c>
      <c r="D33237" s="57" t="s">
        <v>76483</v>
      </c>
    </row>
    <row r="33238" spans="1:4">
      <c r="A33238" s="57" t="s">
        <v>73236</v>
      </c>
      <c r="B33238" s="57" t="s">
        <v>12940</v>
      </c>
      <c r="C33238" s="57" t="s">
        <v>73237</v>
      </c>
      <c r="D33238" s="57" t="s">
        <v>73238</v>
      </c>
    </row>
    <row r="33239" spans="1:4">
      <c r="A33239" s="57" t="s">
        <v>73239</v>
      </c>
      <c r="B33239" s="57" t="s">
        <v>12940</v>
      </c>
      <c r="C33239" s="57" t="s">
        <v>73240</v>
      </c>
      <c r="D33239" s="57" t="s">
        <v>73241</v>
      </c>
    </row>
    <row r="33240" spans="1:4">
      <c r="A33240" s="57" t="s">
        <v>73239</v>
      </c>
      <c r="B33240" s="57"/>
      <c r="C33240" s="57" t="s">
        <v>73242</v>
      </c>
      <c r="D33240" s="57" t="s">
        <v>73243</v>
      </c>
    </row>
    <row r="33241" spans="1:4">
      <c r="A33241" s="57" t="s">
        <v>73239</v>
      </c>
      <c r="B33241" s="57"/>
      <c r="C33241" s="57" t="s">
        <v>73244</v>
      </c>
      <c r="D33241" s="57" t="s">
        <v>73245</v>
      </c>
    </row>
    <row r="33242" spans="1:4">
      <c r="A33242" s="57" t="s">
        <v>73239</v>
      </c>
      <c r="B33242" s="57"/>
      <c r="C33242" s="57" t="s">
        <v>73246</v>
      </c>
      <c r="D33242" s="57" t="s">
        <v>73247</v>
      </c>
    </row>
    <row r="33243" spans="1:4">
      <c r="A33243" s="57" t="s">
        <v>73239</v>
      </c>
      <c r="B33243" s="57"/>
      <c r="C33243" s="57" t="s">
        <v>73248</v>
      </c>
      <c r="D33243" s="57" t="s">
        <v>73249</v>
      </c>
    </row>
    <row r="33244" spans="1:4">
      <c r="A33244" s="57" t="s">
        <v>73239</v>
      </c>
      <c r="B33244" s="57"/>
      <c r="C33244" s="57" t="s">
        <v>73250</v>
      </c>
      <c r="D33244" s="57" t="s">
        <v>73251</v>
      </c>
    </row>
    <row r="33245" spans="1:4">
      <c r="A33245" s="57" t="s">
        <v>73239</v>
      </c>
      <c r="B33245" s="57"/>
      <c r="C33245" s="57" t="s">
        <v>73252</v>
      </c>
      <c r="D33245" s="57" t="s">
        <v>73253</v>
      </c>
    </row>
    <row r="33246" spans="1:4">
      <c r="A33246" s="57" t="s">
        <v>73239</v>
      </c>
      <c r="B33246" s="57"/>
      <c r="C33246" s="57" t="s">
        <v>73254</v>
      </c>
      <c r="D33246" s="57" t="s">
        <v>73255</v>
      </c>
    </row>
    <row r="33247" spans="1:4">
      <c r="A33247" s="57" t="s">
        <v>73239</v>
      </c>
      <c r="B33247" s="57"/>
      <c r="C33247" s="57" t="s">
        <v>73256</v>
      </c>
      <c r="D33247" s="57" t="s">
        <v>73257</v>
      </c>
    </row>
    <row r="33248" spans="1:4">
      <c r="A33248" s="57" t="s">
        <v>73239</v>
      </c>
      <c r="B33248" s="57"/>
      <c r="C33248" s="57" t="s">
        <v>73258</v>
      </c>
      <c r="D33248" s="57" t="s">
        <v>73259</v>
      </c>
    </row>
    <row r="33249" spans="1:4">
      <c r="A33249" s="57" t="s">
        <v>73239</v>
      </c>
      <c r="B33249" s="57"/>
      <c r="C33249" s="57" t="s">
        <v>73260</v>
      </c>
      <c r="D33249" s="57" t="s">
        <v>73261</v>
      </c>
    </row>
    <row r="33250" spans="1:4">
      <c r="A33250" s="57" t="s">
        <v>73239</v>
      </c>
      <c r="B33250" s="57"/>
      <c r="C33250" s="57" t="s">
        <v>73262</v>
      </c>
      <c r="D33250" s="57" t="s">
        <v>73263</v>
      </c>
    </row>
    <row r="33251" spans="1:4">
      <c r="A33251" s="57" t="s">
        <v>73239</v>
      </c>
      <c r="B33251" s="57"/>
      <c r="C33251" s="57" t="s">
        <v>73264</v>
      </c>
      <c r="D33251" s="57" t="s">
        <v>73265</v>
      </c>
    </row>
    <row r="33252" spans="1:4">
      <c r="A33252" s="57" t="s">
        <v>73239</v>
      </c>
      <c r="B33252" s="57"/>
      <c r="C33252" s="57" t="s">
        <v>73266</v>
      </c>
      <c r="D33252" s="57" t="s">
        <v>73267</v>
      </c>
    </row>
    <row r="33253" spans="1:4">
      <c r="A33253" s="57" t="s">
        <v>73239</v>
      </c>
      <c r="B33253" s="57"/>
      <c r="C33253" s="57" t="s">
        <v>73268</v>
      </c>
      <c r="D33253" s="57" t="s">
        <v>73269</v>
      </c>
    </row>
    <row r="33254" spans="1:4">
      <c r="A33254" s="57" t="s">
        <v>73239</v>
      </c>
      <c r="B33254" s="57"/>
      <c r="C33254" s="57" t="s">
        <v>73270</v>
      </c>
      <c r="D33254" s="57" t="s">
        <v>73271</v>
      </c>
    </row>
    <row r="33255" spans="1:4">
      <c r="A33255" s="57" t="s">
        <v>73239</v>
      </c>
      <c r="B33255" s="57"/>
      <c r="C33255" s="57" t="s">
        <v>73272</v>
      </c>
      <c r="D33255" s="57" t="s">
        <v>73273</v>
      </c>
    </row>
    <row r="33256" spans="1:4">
      <c r="A33256" s="57" t="s">
        <v>73239</v>
      </c>
      <c r="B33256" s="57"/>
      <c r="C33256" s="57" t="s">
        <v>73274</v>
      </c>
      <c r="D33256" s="57" t="s">
        <v>73275</v>
      </c>
    </row>
    <row r="33257" spans="1:4">
      <c r="A33257" s="57" t="s">
        <v>73239</v>
      </c>
      <c r="B33257" s="57"/>
      <c r="C33257" s="57" t="s">
        <v>73276</v>
      </c>
      <c r="D33257" s="57" t="s">
        <v>73277</v>
      </c>
    </row>
    <row r="33258" spans="1:4">
      <c r="A33258" s="57" t="s">
        <v>73239</v>
      </c>
      <c r="B33258" s="57"/>
      <c r="C33258" s="57" t="s">
        <v>73278</v>
      </c>
      <c r="D33258" s="57" t="s">
        <v>73279</v>
      </c>
    </row>
    <row r="33259" spans="1:4">
      <c r="A33259" s="57" t="s">
        <v>73239</v>
      </c>
      <c r="B33259" s="57"/>
      <c r="C33259" s="57" t="s">
        <v>73280</v>
      </c>
      <c r="D33259" s="57" t="s">
        <v>73281</v>
      </c>
    </row>
    <row r="33260" spans="1:4">
      <c r="A33260" s="57" t="s">
        <v>73239</v>
      </c>
      <c r="B33260" s="57"/>
      <c r="C33260" s="57" t="s">
        <v>73282</v>
      </c>
      <c r="D33260" s="57" t="s">
        <v>73283</v>
      </c>
    </row>
    <row r="33261" spans="1:4">
      <c r="A33261" s="57" t="s">
        <v>73239</v>
      </c>
      <c r="B33261" s="57"/>
      <c r="C33261" s="57" t="s">
        <v>73284</v>
      </c>
      <c r="D33261" s="57" t="s">
        <v>73285</v>
      </c>
    </row>
    <row r="33262" spans="1:4">
      <c r="A33262" s="57" t="s">
        <v>73239</v>
      </c>
      <c r="B33262" s="57"/>
      <c r="C33262" s="57" t="s">
        <v>73286</v>
      </c>
      <c r="D33262" s="57" t="s">
        <v>73287</v>
      </c>
    </row>
    <row r="33263" spans="1:4">
      <c r="A33263" s="57" t="s">
        <v>73239</v>
      </c>
      <c r="B33263" s="57"/>
      <c r="C33263" s="57" t="s">
        <v>73288</v>
      </c>
      <c r="D33263" s="57" t="s">
        <v>73289</v>
      </c>
    </row>
    <row r="33264" spans="1:4">
      <c r="A33264" s="57" t="s">
        <v>73239</v>
      </c>
      <c r="B33264" s="57"/>
      <c r="C33264" s="57" t="s">
        <v>76484</v>
      </c>
      <c r="D33264" s="57" t="s">
        <v>76485</v>
      </c>
    </row>
    <row r="33265" spans="1:4">
      <c r="A33265" s="57" t="s">
        <v>73290</v>
      </c>
      <c r="B33265" s="57" t="s">
        <v>12940</v>
      </c>
      <c r="C33265" s="57" t="s">
        <v>73291</v>
      </c>
      <c r="D33265" s="57" t="s">
        <v>73292</v>
      </c>
    </row>
    <row r="33266" spans="1:4">
      <c r="A33266" s="57" t="s">
        <v>73290</v>
      </c>
      <c r="B33266" s="57"/>
      <c r="C33266" s="57" t="s">
        <v>73293</v>
      </c>
      <c r="D33266" s="57" t="s">
        <v>73294</v>
      </c>
    </row>
    <row r="33267" spans="1:4">
      <c r="A33267" s="57" t="s">
        <v>73290</v>
      </c>
      <c r="B33267" s="57"/>
      <c r="C33267" s="57" t="s">
        <v>73295</v>
      </c>
      <c r="D33267" s="57" t="s">
        <v>73296</v>
      </c>
    </row>
    <row r="33268" spans="1:4">
      <c r="A33268" s="57" t="s">
        <v>73290</v>
      </c>
      <c r="B33268" s="57"/>
      <c r="C33268" s="57" t="s">
        <v>73297</v>
      </c>
      <c r="D33268" s="57" t="s">
        <v>73298</v>
      </c>
    </row>
    <row r="33269" spans="1:4">
      <c r="A33269" s="57" t="s">
        <v>73290</v>
      </c>
      <c r="B33269" s="57"/>
      <c r="C33269" s="57" t="s">
        <v>73299</v>
      </c>
      <c r="D33269" s="57" t="s">
        <v>73300</v>
      </c>
    </row>
    <row r="33270" spans="1:4">
      <c r="A33270" s="57" t="s">
        <v>73290</v>
      </c>
      <c r="B33270" s="57"/>
      <c r="C33270" s="57" t="s">
        <v>73301</v>
      </c>
      <c r="D33270" s="57" t="s">
        <v>73302</v>
      </c>
    </row>
    <row r="33271" spans="1:4">
      <c r="A33271" s="57" t="s">
        <v>73290</v>
      </c>
      <c r="B33271" s="57"/>
      <c r="C33271" s="57" t="s">
        <v>73303</v>
      </c>
      <c r="D33271" s="57" t="s">
        <v>73304</v>
      </c>
    </row>
    <row r="33272" spans="1:4">
      <c r="A33272" s="57" t="s">
        <v>73290</v>
      </c>
      <c r="B33272" s="57"/>
      <c r="C33272" s="57" t="s">
        <v>73305</v>
      </c>
      <c r="D33272" s="57" t="s">
        <v>73306</v>
      </c>
    </row>
    <row r="33273" spans="1:4">
      <c r="A33273" s="57" t="s">
        <v>73290</v>
      </c>
      <c r="B33273" s="57"/>
      <c r="C33273" s="57" t="s">
        <v>76486</v>
      </c>
      <c r="D33273" s="57" t="s">
        <v>76487</v>
      </c>
    </row>
    <row r="33274" spans="1:4">
      <c r="A33274" s="57" t="s">
        <v>10379</v>
      </c>
      <c r="B33274" s="57" t="s">
        <v>2654</v>
      </c>
      <c r="C33274" s="57" t="s">
        <v>10380</v>
      </c>
      <c r="D33274" s="57" t="s">
        <v>2865</v>
      </c>
    </row>
    <row r="33275" spans="1:4">
      <c r="A33275" s="57" t="s">
        <v>10379</v>
      </c>
      <c r="B33275" s="57" t="s">
        <v>2654</v>
      </c>
      <c r="C33275" s="57" t="s">
        <v>10381</v>
      </c>
      <c r="D33275" s="57" t="s">
        <v>10382</v>
      </c>
    </row>
    <row r="33276" spans="1:4">
      <c r="A33276" s="57" t="s">
        <v>8167</v>
      </c>
      <c r="B33276" s="57" t="s">
        <v>2654</v>
      </c>
      <c r="C33276" s="57" t="s">
        <v>2864</v>
      </c>
      <c r="D33276" s="57" t="s">
        <v>2865</v>
      </c>
    </row>
    <row r="33277" spans="1:4">
      <c r="A33277" s="57" t="s">
        <v>8167</v>
      </c>
      <c r="B33277" s="57" t="s">
        <v>2654</v>
      </c>
      <c r="C33277" s="57" t="s">
        <v>2911</v>
      </c>
      <c r="D33277" s="57" t="s">
        <v>2912</v>
      </c>
    </row>
    <row r="33278" spans="1:4">
      <c r="A33278" s="57" t="s">
        <v>73307</v>
      </c>
      <c r="B33278" s="57" t="s">
        <v>12940</v>
      </c>
      <c r="C33278" s="57" t="s">
        <v>73308</v>
      </c>
      <c r="D33278" s="57" t="s">
        <v>19034</v>
      </c>
    </row>
    <row r="33279" spans="1:4">
      <c r="A33279" s="57" t="s">
        <v>73309</v>
      </c>
      <c r="B33279" s="57" t="s">
        <v>12940</v>
      </c>
      <c r="C33279" s="57" t="s">
        <v>73310</v>
      </c>
      <c r="D33279" s="57" t="s">
        <v>73311</v>
      </c>
    </row>
    <row r="33280" spans="1:4">
      <c r="A33280" s="57" t="s">
        <v>73309</v>
      </c>
      <c r="B33280" s="57"/>
      <c r="C33280" s="57" t="s">
        <v>73312</v>
      </c>
      <c r="D33280" s="57" t="s">
        <v>73313</v>
      </c>
    </row>
    <row r="33281" spans="1:4">
      <c r="A33281" s="57" t="s">
        <v>73309</v>
      </c>
      <c r="B33281" s="57"/>
      <c r="C33281" s="57" t="s">
        <v>73314</v>
      </c>
      <c r="D33281" s="57" t="s">
        <v>73315</v>
      </c>
    </row>
    <row r="33282" spans="1:4">
      <c r="A33282" s="57" t="s">
        <v>73309</v>
      </c>
      <c r="B33282" s="57"/>
      <c r="C33282" s="57" t="s">
        <v>73316</v>
      </c>
      <c r="D33282" s="57" t="s">
        <v>73317</v>
      </c>
    </row>
    <row r="33283" spans="1:4">
      <c r="A33283" s="57" t="s">
        <v>73309</v>
      </c>
      <c r="B33283" s="57"/>
      <c r="C33283" s="57" t="s">
        <v>73318</v>
      </c>
      <c r="D33283" s="57" t="s">
        <v>73319</v>
      </c>
    </row>
    <row r="33284" spans="1:4">
      <c r="A33284" s="57" t="s">
        <v>73309</v>
      </c>
      <c r="B33284" s="57"/>
      <c r="C33284" s="57" t="s">
        <v>73320</v>
      </c>
      <c r="D33284" s="57" t="s">
        <v>73321</v>
      </c>
    </row>
    <row r="33285" spans="1:4">
      <c r="A33285" s="57" t="s">
        <v>73322</v>
      </c>
      <c r="B33285" s="57" t="s">
        <v>12940</v>
      </c>
      <c r="C33285" s="57" t="s">
        <v>73323</v>
      </c>
      <c r="D33285" s="57" t="s">
        <v>73324</v>
      </c>
    </row>
    <row r="33286" spans="1:4">
      <c r="A33286" s="57" t="s">
        <v>73325</v>
      </c>
      <c r="B33286" s="57" t="s">
        <v>12940</v>
      </c>
      <c r="C33286" s="57" t="s">
        <v>73326</v>
      </c>
      <c r="D33286" s="57" t="s">
        <v>19034</v>
      </c>
    </row>
    <row r="33287" spans="1:4">
      <c r="A33287" s="57" t="s">
        <v>8168</v>
      </c>
      <c r="B33287" s="57" t="s">
        <v>2654</v>
      </c>
      <c r="C33287" s="57" t="s">
        <v>5046</v>
      </c>
      <c r="D33287" s="57" t="s">
        <v>5047</v>
      </c>
    </row>
    <row r="33288" spans="1:4">
      <c r="A33288" s="57" t="s">
        <v>73327</v>
      </c>
      <c r="B33288" s="57" t="s">
        <v>12940</v>
      </c>
      <c r="C33288" s="57" t="s">
        <v>73328</v>
      </c>
      <c r="D33288" s="57" t="s">
        <v>73329</v>
      </c>
    </row>
    <row r="33289" spans="1:4">
      <c r="A33289" s="57" t="s">
        <v>73330</v>
      </c>
      <c r="B33289" s="57" t="s">
        <v>12940</v>
      </c>
      <c r="C33289" s="57" t="s">
        <v>73331</v>
      </c>
      <c r="D33289" s="57" t="s">
        <v>73332</v>
      </c>
    </row>
    <row r="33290" spans="1:4">
      <c r="A33290" s="57" t="s">
        <v>73330</v>
      </c>
      <c r="B33290" s="57"/>
      <c r="C33290" s="57" t="s">
        <v>73333</v>
      </c>
      <c r="D33290" s="57" t="s">
        <v>73334</v>
      </c>
    </row>
    <row r="33291" spans="1:4">
      <c r="A33291" s="57" t="s">
        <v>73335</v>
      </c>
      <c r="B33291" s="57" t="s">
        <v>12940</v>
      </c>
      <c r="C33291" s="57" t="s">
        <v>73336</v>
      </c>
      <c r="D33291" s="57" t="s">
        <v>19034</v>
      </c>
    </row>
    <row r="33292" spans="1:4">
      <c r="A33292" s="57" t="s">
        <v>73335</v>
      </c>
      <c r="B33292" s="57"/>
      <c r="C33292" s="57" t="s">
        <v>73337</v>
      </c>
      <c r="D33292" s="57" t="s">
        <v>19034</v>
      </c>
    </row>
    <row r="33293" spans="1:4">
      <c r="A33293" s="57" t="s">
        <v>73335</v>
      </c>
      <c r="B33293" s="57"/>
      <c r="C33293" s="57" t="s">
        <v>73338</v>
      </c>
      <c r="D33293" s="57" t="s">
        <v>19034</v>
      </c>
    </row>
    <row r="33294" spans="1:4">
      <c r="A33294" s="57" t="s">
        <v>73335</v>
      </c>
      <c r="B33294" s="57"/>
      <c r="C33294" s="57" t="s">
        <v>73339</v>
      </c>
      <c r="D33294" s="57" t="s">
        <v>73340</v>
      </c>
    </row>
    <row r="33295" spans="1:4">
      <c r="A33295" s="57" t="s">
        <v>73341</v>
      </c>
      <c r="B33295" s="57" t="s">
        <v>12940</v>
      </c>
      <c r="C33295" s="57" t="s">
        <v>73342</v>
      </c>
      <c r="D33295" s="57" t="s">
        <v>2836</v>
      </c>
    </row>
    <row r="33296" spans="1:4">
      <c r="A33296" s="57" t="s">
        <v>73343</v>
      </c>
      <c r="B33296" s="57" t="s">
        <v>12940</v>
      </c>
      <c r="C33296" s="57" t="s">
        <v>73344</v>
      </c>
      <c r="D33296" s="57" t="s">
        <v>2847</v>
      </c>
    </row>
    <row r="33297" spans="1:4">
      <c r="A33297" s="57" t="s">
        <v>73345</v>
      </c>
      <c r="B33297" s="57" t="s">
        <v>12940</v>
      </c>
      <c r="C33297" s="57" t="s">
        <v>73346</v>
      </c>
      <c r="D33297" s="57" t="s">
        <v>73347</v>
      </c>
    </row>
    <row r="33298" spans="1:4">
      <c r="A33298" s="57" t="s">
        <v>73348</v>
      </c>
      <c r="B33298" s="57" t="s">
        <v>12940</v>
      </c>
      <c r="C33298" s="57" t="s">
        <v>73349</v>
      </c>
      <c r="D33298" s="57" t="s">
        <v>73350</v>
      </c>
    </row>
    <row r="33299" spans="1:4">
      <c r="A33299" s="57" t="s">
        <v>73348</v>
      </c>
      <c r="B33299" s="57"/>
      <c r="C33299" s="57" t="s">
        <v>73351</v>
      </c>
      <c r="D33299" s="57" t="s">
        <v>73352</v>
      </c>
    </row>
    <row r="33300" spans="1:4">
      <c r="A33300" s="57" t="s">
        <v>73353</v>
      </c>
      <c r="B33300" s="57" t="s">
        <v>12940</v>
      </c>
      <c r="C33300" s="57" t="s">
        <v>73354</v>
      </c>
      <c r="D33300" s="57" t="s">
        <v>73355</v>
      </c>
    </row>
    <row r="33301" spans="1:4">
      <c r="A33301" s="57" t="s">
        <v>73353</v>
      </c>
      <c r="B33301" s="57"/>
      <c r="C33301" s="57" t="s">
        <v>73356</v>
      </c>
      <c r="D33301" s="57" t="s">
        <v>73357</v>
      </c>
    </row>
    <row r="33302" spans="1:4">
      <c r="A33302" s="57" t="s">
        <v>73353</v>
      </c>
      <c r="B33302" s="57"/>
      <c r="C33302" s="57" t="s">
        <v>73358</v>
      </c>
      <c r="D33302" s="57" t="s">
        <v>73359</v>
      </c>
    </row>
    <row r="33303" spans="1:4">
      <c r="A33303" s="57" t="s">
        <v>73353</v>
      </c>
      <c r="B33303" s="57"/>
      <c r="C33303" s="57" t="s">
        <v>73360</v>
      </c>
      <c r="D33303" s="57" t="s">
        <v>73361</v>
      </c>
    </row>
    <row r="33304" spans="1:4">
      <c r="A33304" s="57" t="s">
        <v>73353</v>
      </c>
      <c r="B33304" s="57"/>
      <c r="C33304" s="57" t="s">
        <v>77832</v>
      </c>
      <c r="D33304" s="57" t="s">
        <v>77833</v>
      </c>
    </row>
    <row r="33305" spans="1:4">
      <c r="A33305" s="57" t="s">
        <v>73362</v>
      </c>
      <c r="B33305" s="57" t="s">
        <v>12940</v>
      </c>
      <c r="C33305" s="57" t="s">
        <v>73363</v>
      </c>
      <c r="D33305" s="57" t="s">
        <v>51113</v>
      </c>
    </row>
    <row r="33306" spans="1:4">
      <c r="A33306" s="57" t="s">
        <v>8169</v>
      </c>
      <c r="B33306" s="57" t="s">
        <v>1129</v>
      </c>
      <c r="C33306" s="57" t="s">
        <v>6452</v>
      </c>
      <c r="D33306" s="57" t="s">
        <v>2922</v>
      </c>
    </row>
    <row r="33307" spans="1:4">
      <c r="A33307" s="57" t="s">
        <v>8169</v>
      </c>
      <c r="B33307" s="57" t="s">
        <v>1129</v>
      </c>
      <c r="C33307" s="57" t="s">
        <v>9544</v>
      </c>
      <c r="D33307" s="57" t="s">
        <v>9545</v>
      </c>
    </row>
    <row r="33308" spans="1:4">
      <c r="A33308" s="57" t="s">
        <v>73364</v>
      </c>
      <c r="B33308" s="57" t="s">
        <v>12940</v>
      </c>
      <c r="C33308" s="57" t="s">
        <v>73365</v>
      </c>
      <c r="D33308" s="57" t="s">
        <v>42169</v>
      </c>
    </row>
    <row r="33309" spans="1:4">
      <c r="A33309" s="57" t="s">
        <v>73366</v>
      </c>
      <c r="B33309" s="57" t="s">
        <v>12940</v>
      </c>
      <c r="C33309" s="57" t="s">
        <v>73367</v>
      </c>
      <c r="D33309" s="57" t="s">
        <v>73368</v>
      </c>
    </row>
    <row r="33310" spans="1:4">
      <c r="A33310" s="57" t="s">
        <v>73366</v>
      </c>
      <c r="B33310" s="57"/>
      <c r="C33310" s="57" t="s">
        <v>73369</v>
      </c>
      <c r="D33310" s="57" t="s">
        <v>41441</v>
      </c>
    </row>
    <row r="33311" spans="1:4">
      <c r="A33311" s="57" t="s">
        <v>73366</v>
      </c>
      <c r="B33311" s="57"/>
      <c r="C33311" s="57" t="s">
        <v>73370</v>
      </c>
      <c r="D33311" s="57" t="s">
        <v>73371</v>
      </c>
    </row>
    <row r="33312" spans="1:4">
      <c r="A33312" s="57" t="s">
        <v>76488</v>
      </c>
      <c r="B33312" s="57" t="s">
        <v>12940</v>
      </c>
      <c r="C33312" s="57" t="s">
        <v>76489</v>
      </c>
      <c r="D33312" s="57" t="s">
        <v>19034</v>
      </c>
    </row>
    <row r="33313" spans="1:4">
      <c r="A33313" s="57" t="s">
        <v>76488</v>
      </c>
      <c r="B33313" s="57"/>
      <c r="C33313" s="57" t="s">
        <v>76490</v>
      </c>
      <c r="D33313" s="57" t="s">
        <v>75818</v>
      </c>
    </row>
    <row r="33314" spans="1:4">
      <c r="A33314" s="57" t="s">
        <v>73372</v>
      </c>
      <c r="B33314" s="57" t="s">
        <v>12940</v>
      </c>
      <c r="C33314" s="57" t="s">
        <v>73373</v>
      </c>
      <c r="D33314" s="57" t="s">
        <v>66402</v>
      </c>
    </row>
    <row r="33315" spans="1:4">
      <c r="A33315" s="57" t="s">
        <v>73374</v>
      </c>
      <c r="B33315" s="57" t="s">
        <v>12940</v>
      </c>
      <c r="C33315" s="57" t="s">
        <v>73375</v>
      </c>
      <c r="D33315" s="57" t="s">
        <v>73376</v>
      </c>
    </row>
    <row r="33316" spans="1:4">
      <c r="A33316" s="57" t="s">
        <v>73374</v>
      </c>
      <c r="B33316" s="57"/>
      <c r="C33316" s="57" t="s">
        <v>73377</v>
      </c>
      <c r="D33316" s="57" t="s">
        <v>73376</v>
      </c>
    </row>
    <row r="33317" spans="1:4">
      <c r="A33317" s="57" t="s">
        <v>73374</v>
      </c>
      <c r="B33317" s="57"/>
      <c r="C33317" s="57" t="s">
        <v>73378</v>
      </c>
      <c r="D33317" s="57" t="s">
        <v>19034</v>
      </c>
    </row>
    <row r="33318" spans="1:4">
      <c r="A33318" s="57" t="s">
        <v>73379</v>
      </c>
      <c r="B33318" s="57" t="s">
        <v>12940</v>
      </c>
      <c r="C33318" s="57" t="s">
        <v>73380</v>
      </c>
      <c r="D33318" s="57" t="s">
        <v>73381</v>
      </c>
    </row>
    <row r="33319" spans="1:4">
      <c r="A33319" s="57" t="s">
        <v>73379</v>
      </c>
      <c r="B33319" s="57"/>
      <c r="C33319" s="57" t="s">
        <v>73382</v>
      </c>
      <c r="D33319" s="57" t="s">
        <v>73383</v>
      </c>
    </row>
    <row r="33320" spans="1:4">
      <c r="A33320" s="57" t="s">
        <v>8170</v>
      </c>
      <c r="B33320" s="57" t="s">
        <v>986</v>
      </c>
      <c r="C33320" s="57" t="s">
        <v>6159</v>
      </c>
      <c r="D33320" s="57" t="s">
        <v>6160</v>
      </c>
    </row>
    <row r="33321" spans="1:4">
      <c r="A33321" s="57" t="s">
        <v>8170</v>
      </c>
      <c r="B33321" s="57" t="s">
        <v>986</v>
      </c>
      <c r="C33321" s="57" t="s">
        <v>6161</v>
      </c>
      <c r="D33321" s="57" t="s">
        <v>6160</v>
      </c>
    </row>
    <row r="33322" spans="1:4">
      <c r="A33322" s="57" t="s">
        <v>8170</v>
      </c>
      <c r="B33322" s="57" t="s">
        <v>986</v>
      </c>
      <c r="C33322" s="57" t="s">
        <v>6162</v>
      </c>
      <c r="D33322" s="57" t="s">
        <v>6163</v>
      </c>
    </row>
    <row r="33323" spans="1:4">
      <c r="A33323" s="57" t="s">
        <v>8170</v>
      </c>
      <c r="B33323" s="57" t="s">
        <v>986</v>
      </c>
      <c r="C33323" s="57" t="s">
        <v>6335</v>
      </c>
      <c r="D33323" s="57" t="s">
        <v>6336</v>
      </c>
    </row>
    <row r="33324" spans="1:4">
      <c r="A33324" s="57" t="s">
        <v>73384</v>
      </c>
      <c r="B33324" s="57" t="s">
        <v>12940</v>
      </c>
      <c r="C33324" s="57" t="s">
        <v>73385</v>
      </c>
      <c r="D33324" s="57" t="s">
        <v>73386</v>
      </c>
    </row>
    <row r="33325" spans="1:4">
      <c r="A33325" s="57" t="s">
        <v>73384</v>
      </c>
      <c r="B33325" s="57"/>
      <c r="C33325" s="57" t="s">
        <v>73387</v>
      </c>
      <c r="D33325" s="57" t="s">
        <v>73388</v>
      </c>
    </row>
    <row r="33326" spans="1:4">
      <c r="A33326" s="57" t="s">
        <v>73384</v>
      </c>
      <c r="B33326" s="57"/>
      <c r="C33326" s="57" t="s">
        <v>73389</v>
      </c>
      <c r="D33326" s="57" t="s">
        <v>73390</v>
      </c>
    </row>
    <row r="33327" spans="1:4">
      <c r="A33327" s="57" t="s">
        <v>73384</v>
      </c>
      <c r="B33327" s="57"/>
      <c r="C33327" s="57" t="s">
        <v>73391</v>
      </c>
      <c r="D33327" s="57" t="s">
        <v>73392</v>
      </c>
    </row>
    <row r="33328" spans="1:4">
      <c r="A33328" s="57" t="s">
        <v>73384</v>
      </c>
      <c r="B33328" s="57"/>
      <c r="C33328" s="57" t="s">
        <v>73393</v>
      </c>
      <c r="D33328" s="57" t="s">
        <v>73394</v>
      </c>
    </row>
    <row r="33329" spans="1:4">
      <c r="A33329" s="57" t="s">
        <v>73384</v>
      </c>
      <c r="B33329" s="57"/>
      <c r="C33329" s="57" t="s">
        <v>73395</v>
      </c>
      <c r="D33329" s="57" t="s">
        <v>73396</v>
      </c>
    </row>
    <row r="33330" spans="1:4">
      <c r="A33330" s="57" t="s">
        <v>73384</v>
      </c>
      <c r="B33330" s="57"/>
      <c r="C33330" s="57" t="s">
        <v>73397</v>
      </c>
      <c r="D33330" s="57" t="s">
        <v>73398</v>
      </c>
    </row>
    <row r="33331" spans="1:4">
      <c r="A33331" s="57" t="s">
        <v>73384</v>
      </c>
      <c r="B33331" s="57"/>
      <c r="C33331" s="57" t="s">
        <v>73399</v>
      </c>
      <c r="D33331" s="57" t="s">
        <v>73400</v>
      </c>
    </row>
    <row r="33332" spans="1:4">
      <c r="A33332" s="57" t="s">
        <v>73384</v>
      </c>
      <c r="B33332" s="57"/>
      <c r="C33332" s="57" t="s">
        <v>73401</v>
      </c>
      <c r="D33332" s="57" t="s">
        <v>73402</v>
      </c>
    </row>
    <row r="33333" spans="1:4">
      <c r="A33333" s="57" t="s">
        <v>73384</v>
      </c>
      <c r="B33333" s="57"/>
      <c r="C33333" s="57" t="s">
        <v>73403</v>
      </c>
      <c r="D33333" s="57" t="s">
        <v>73404</v>
      </c>
    </row>
    <row r="33334" spans="1:4">
      <c r="A33334" s="57" t="s">
        <v>73384</v>
      </c>
      <c r="B33334" s="57"/>
      <c r="C33334" s="57" t="s">
        <v>73405</v>
      </c>
      <c r="D33334" s="57" t="s">
        <v>73406</v>
      </c>
    </row>
    <row r="33335" spans="1:4">
      <c r="A33335" s="57" t="s">
        <v>73384</v>
      </c>
      <c r="B33335" s="57"/>
      <c r="C33335" s="57" t="s">
        <v>73407</v>
      </c>
      <c r="D33335" s="57" t="s">
        <v>73408</v>
      </c>
    </row>
    <row r="33336" spans="1:4">
      <c r="A33336" s="57" t="s">
        <v>73384</v>
      </c>
      <c r="B33336" s="57"/>
      <c r="C33336" s="57" t="s">
        <v>73409</v>
      </c>
      <c r="D33336" s="57" t="s">
        <v>73410</v>
      </c>
    </row>
    <row r="33337" spans="1:4">
      <c r="A33337" s="57" t="s">
        <v>73384</v>
      </c>
      <c r="B33337" s="57"/>
      <c r="C33337" s="57" t="s">
        <v>73411</v>
      </c>
      <c r="D33337" s="57" t="s">
        <v>73412</v>
      </c>
    </row>
    <row r="33338" spans="1:4">
      <c r="A33338" s="57" t="s">
        <v>73384</v>
      </c>
      <c r="B33338" s="57"/>
      <c r="C33338" s="57" t="s">
        <v>73413</v>
      </c>
      <c r="D33338" s="57" t="s">
        <v>73414</v>
      </c>
    </row>
    <row r="33339" spans="1:4">
      <c r="A33339" s="57" t="s">
        <v>73384</v>
      </c>
      <c r="B33339" s="57"/>
      <c r="C33339" s="57" t="s">
        <v>73415</v>
      </c>
      <c r="D33339" s="57" t="s">
        <v>73416</v>
      </c>
    </row>
    <row r="33340" spans="1:4">
      <c r="A33340" s="57" t="s">
        <v>73384</v>
      </c>
      <c r="B33340" s="57"/>
      <c r="C33340" s="57" t="s">
        <v>73417</v>
      </c>
      <c r="D33340" s="57" t="s">
        <v>73418</v>
      </c>
    </row>
    <row r="33341" spans="1:4">
      <c r="A33341" s="57" t="s">
        <v>73384</v>
      </c>
      <c r="B33341" s="57"/>
      <c r="C33341" s="57" t="s">
        <v>73419</v>
      </c>
      <c r="D33341" s="57" t="s">
        <v>73420</v>
      </c>
    </row>
    <row r="33342" spans="1:4">
      <c r="A33342" s="57" t="s">
        <v>73384</v>
      </c>
      <c r="B33342" s="57"/>
      <c r="C33342" s="57" t="s">
        <v>73421</v>
      </c>
      <c r="D33342" s="57" t="s">
        <v>73422</v>
      </c>
    </row>
    <row r="33343" spans="1:4">
      <c r="A33343" s="57" t="s">
        <v>73384</v>
      </c>
      <c r="B33343" s="57"/>
      <c r="C33343" s="57" t="s">
        <v>73423</v>
      </c>
      <c r="D33343" s="57" t="s">
        <v>73424</v>
      </c>
    </row>
    <row r="33344" spans="1:4">
      <c r="A33344" s="57" t="s">
        <v>73384</v>
      </c>
      <c r="B33344" s="57"/>
      <c r="C33344" s="57" t="s">
        <v>76491</v>
      </c>
      <c r="D33344" s="57" t="s">
        <v>76492</v>
      </c>
    </row>
    <row r="33345" spans="1:4">
      <c r="A33345" s="57" t="s">
        <v>73425</v>
      </c>
      <c r="B33345" s="57" t="s">
        <v>12940</v>
      </c>
      <c r="C33345" s="57" t="s">
        <v>73426</v>
      </c>
      <c r="D33345" s="57" t="s">
        <v>73427</v>
      </c>
    </row>
    <row r="33346" spans="1:4">
      <c r="A33346" s="57" t="s">
        <v>73425</v>
      </c>
      <c r="B33346" s="57"/>
      <c r="C33346" s="57" t="s">
        <v>73428</v>
      </c>
      <c r="D33346" s="57" t="s">
        <v>73429</v>
      </c>
    </row>
    <row r="33347" spans="1:4">
      <c r="A33347" s="57" t="s">
        <v>8171</v>
      </c>
      <c r="B33347" s="57" t="s">
        <v>1142</v>
      </c>
      <c r="C33347" s="57" t="s">
        <v>2867</v>
      </c>
      <c r="D33347" s="57" t="s">
        <v>2868</v>
      </c>
    </row>
    <row r="33348" spans="1:4">
      <c r="A33348" s="57" t="s">
        <v>8172</v>
      </c>
      <c r="B33348" s="57" t="s">
        <v>930</v>
      </c>
      <c r="C33348" s="57" t="s">
        <v>5809</v>
      </c>
      <c r="D33348" s="57" t="s">
        <v>2922</v>
      </c>
    </row>
    <row r="33349" spans="1:4">
      <c r="A33349" s="57" t="s">
        <v>73430</v>
      </c>
      <c r="B33349" s="57" t="s">
        <v>12940</v>
      </c>
      <c r="C33349" s="57" t="s">
        <v>73431</v>
      </c>
      <c r="D33349" s="57" t="s">
        <v>73432</v>
      </c>
    </row>
    <row r="33350" spans="1:4">
      <c r="A33350" s="57" t="s">
        <v>73433</v>
      </c>
      <c r="B33350" s="57" t="s">
        <v>12940</v>
      </c>
      <c r="C33350" s="57" t="s">
        <v>73434</v>
      </c>
      <c r="D33350" s="57" t="s">
        <v>2922</v>
      </c>
    </row>
    <row r="33351" spans="1:4">
      <c r="A33351" s="57" t="s">
        <v>73435</v>
      </c>
      <c r="B33351" s="57" t="s">
        <v>12940</v>
      </c>
      <c r="C33351" s="57" t="s">
        <v>73436</v>
      </c>
      <c r="D33351" s="57" t="s">
        <v>73437</v>
      </c>
    </row>
    <row r="33352" spans="1:4">
      <c r="A33352" s="57" t="s">
        <v>73435</v>
      </c>
      <c r="B33352" s="57"/>
      <c r="C33352" s="57" t="s">
        <v>73438</v>
      </c>
      <c r="D33352" s="57" t="s">
        <v>73439</v>
      </c>
    </row>
    <row r="33353" spans="1:4">
      <c r="A33353" s="57" t="s">
        <v>73435</v>
      </c>
      <c r="B33353" s="57"/>
      <c r="C33353" s="57" t="s">
        <v>73440</v>
      </c>
      <c r="D33353" s="57" t="s">
        <v>73441</v>
      </c>
    </row>
    <row r="33354" spans="1:4">
      <c r="A33354" s="57" t="s">
        <v>10383</v>
      </c>
      <c r="B33354" s="57" t="s">
        <v>9575</v>
      </c>
      <c r="C33354" s="57" t="s">
        <v>10384</v>
      </c>
      <c r="D33354" s="57" t="s">
        <v>10385</v>
      </c>
    </row>
    <row r="33355" spans="1:4">
      <c r="A33355" s="57" t="s">
        <v>10383</v>
      </c>
      <c r="B33355" s="57" t="s">
        <v>9575</v>
      </c>
      <c r="C33355" s="57" t="s">
        <v>10386</v>
      </c>
      <c r="D33355" s="57" t="s">
        <v>10387</v>
      </c>
    </row>
    <row r="33356" spans="1:4">
      <c r="A33356" s="57" t="s">
        <v>10383</v>
      </c>
      <c r="B33356" s="57" t="s">
        <v>9575</v>
      </c>
      <c r="C33356" s="57" t="s">
        <v>10388</v>
      </c>
      <c r="D33356" s="57" t="s">
        <v>10389</v>
      </c>
    </row>
    <row r="33357" spans="1:4">
      <c r="A33357" s="57" t="s">
        <v>10383</v>
      </c>
      <c r="B33357" s="57" t="s">
        <v>9575</v>
      </c>
      <c r="C33357" s="57" t="s">
        <v>14316</v>
      </c>
      <c r="D33357" s="57" t="s">
        <v>14317</v>
      </c>
    </row>
    <row r="33358" spans="1:4">
      <c r="A33358" s="57" t="s">
        <v>10383</v>
      </c>
      <c r="B33358" s="57" t="s">
        <v>9575</v>
      </c>
      <c r="C33358" s="57" t="s">
        <v>14318</v>
      </c>
      <c r="D33358" s="57" t="s">
        <v>14319</v>
      </c>
    </row>
    <row r="33359" spans="1:4">
      <c r="A33359" s="57" t="s">
        <v>10383</v>
      </c>
      <c r="B33359" s="57" t="s">
        <v>9575</v>
      </c>
      <c r="C33359" s="57" t="s">
        <v>14320</v>
      </c>
      <c r="D33359" s="57" t="s">
        <v>14321</v>
      </c>
    </row>
    <row r="33360" spans="1:4">
      <c r="A33360" s="57" t="s">
        <v>73442</v>
      </c>
      <c r="B33360" s="57" t="s">
        <v>12940</v>
      </c>
      <c r="C33360" s="57" t="s">
        <v>73443</v>
      </c>
      <c r="D33360" s="57" t="s">
        <v>73444</v>
      </c>
    </row>
    <row r="33361" spans="1:4">
      <c r="A33361" s="57" t="s">
        <v>73442</v>
      </c>
      <c r="B33361" s="57"/>
      <c r="C33361" s="57" t="s">
        <v>73445</v>
      </c>
      <c r="D33361" s="57" t="s">
        <v>73446</v>
      </c>
    </row>
    <row r="33362" spans="1:4">
      <c r="A33362" s="57" t="s">
        <v>73442</v>
      </c>
      <c r="B33362" s="57"/>
      <c r="C33362" s="57" t="s">
        <v>73447</v>
      </c>
      <c r="D33362" s="57" t="s">
        <v>73446</v>
      </c>
    </row>
    <row r="33363" spans="1:4">
      <c r="A33363" s="57" t="s">
        <v>73442</v>
      </c>
      <c r="B33363" s="57"/>
      <c r="C33363" s="57" t="s">
        <v>73448</v>
      </c>
      <c r="D33363" s="57" t="s">
        <v>73449</v>
      </c>
    </row>
    <row r="33364" spans="1:4">
      <c r="A33364" s="57" t="s">
        <v>73442</v>
      </c>
      <c r="B33364" s="57"/>
      <c r="C33364" s="57" t="s">
        <v>73450</v>
      </c>
      <c r="D33364" s="57" t="s">
        <v>73451</v>
      </c>
    </row>
    <row r="33365" spans="1:4">
      <c r="A33365" s="57" t="s">
        <v>73442</v>
      </c>
      <c r="B33365" s="57"/>
      <c r="C33365" s="57" t="s">
        <v>73452</v>
      </c>
      <c r="D33365" s="57" t="s">
        <v>73453</v>
      </c>
    </row>
    <row r="33366" spans="1:4">
      <c r="A33366" s="57" t="s">
        <v>73442</v>
      </c>
      <c r="B33366" s="57"/>
      <c r="C33366" s="57" t="s">
        <v>73454</v>
      </c>
      <c r="D33366" s="57" t="s">
        <v>73455</v>
      </c>
    </row>
    <row r="33367" spans="1:4">
      <c r="A33367" s="57" t="s">
        <v>73442</v>
      </c>
      <c r="B33367" s="57"/>
      <c r="C33367" s="57" t="s">
        <v>73456</v>
      </c>
      <c r="D33367" s="57" t="s">
        <v>73457</v>
      </c>
    </row>
    <row r="33368" spans="1:4">
      <c r="A33368" s="57" t="s">
        <v>73442</v>
      </c>
      <c r="B33368" s="57"/>
      <c r="C33368" s="57" t="s">
        <v>73458</v>
      </c>
      <c r="D33368" s="57" t="s">
        <v>73459</v>
      </c>
    </row>
    <row r="33369" spans="1:4">
      <c r="A33369" s="57" t="s">
        <v>73442</v>
      </c>
      <c r="B33369" s="57"/>
      <c r="C33369" s="57" t="s">
        <v>73460</v>
      </c>
      <c r="D33369" s="57" t="s">
        <v>73461</v>
      </c>
    </row>
    <row r="33370" spans="1:4">
      <c r="A33370" s="57" t="s">
        <v>73442</v>
      </c>
      <c r="B33370" s="57"/>
      <c r="C33370" s="57" t="s">
        <v>73462</v>
      </c>
      <c r="D33370" s="57" t="s">
        <v>73463</v>
      </c>
    </row>
    <row r="33371" spans="1:4">
      <c r="A33371" s="57" t="s">
        <v>73442</v>
      </c>
      <c r="B33371" s="57"/>
      <c r="C33371" s="57" t="s">
        <v>73464</v>
      </c>
      <c r="D33371" s="57" t="s">
        <v>73465</v>
      </c>
    </row>
    <row r="33372" spans="1:4">
      <c r="A33372" s="57" t="s">
        <v>73466</v>
      </c>
      <c r="B33372" s="57" t="s">
        <v>12940</v>
      </c>
      <c r="C33372" s="57" t="s">
        <v>73467</v>
      </c>
      <c r="D33372" s="57" t="s">
        <v>2836</v>
      </c>
    </row>
    <row r="33373" spans="1:4">
      <c r="A33373" s="57" t="s">
        <v>73468</v>
      </c>
      <c r="B33373" s="57" t="s">
        <v>12940</v>
      </c>
      <c r="C33373" s="57" t="s">
        <v>73469</v>
      </c>
      <c r="D33373" s="57" t="s">
        <v>73470</v>
      </c>
    </row>
    <row r="33374" spans="1:4">
      <c r="A33374" s="57" t="s">
        <v>10390</v>
      </c>
      <c r="B33374" s="57" t="s">
        <v>1145</v>
      </c>
      <c r="C33374" s="57" t="s">
        <v>10391</v>
      </c>
      <c r="D33374" s="57" t="s">
        <v>10392</v>
      </c>
    </row>
    <row r="33375" spans="1:4">
      <c r="A33375" s="57" t="s">
        <v>10390</v>
      </c>
      <c r="B33375" s="57" t="s">
        <v>1145</v>
      </c>
      <c r="C33375" s="57" t="s">
        <v>10393</v>
      </c>
      <c r="D33375" s="57" t="s">
        <v>10394</v>
      </c>
    </row>
    <row r="33376" spans="1:4">
      <c r="A33376" s="57" t="s">
        <v>8173</v>
      </c>
      <c r="B33376" s="57" t="s">
        <v>1145</v>
      </c>
      <c r="C33376" s="57" t="s">
        <v>3945</v>
      </c>
      <c r="D33376" s="57" t="s">
        <v>3946</v>
      </c>
    </row>
    <row r="33377" spans="1:4">
      <c r="A33377" s="57" t="s">
        <v>8173</v>
      </c>
      <c r="B33377" s="57" t="s">
        <v>1145</v>
      </c>
      <c r="C33377" s="57" t="s">
        <v>3947</v>
      </c>
      <c r="D33377" s="57" t="s">
        <v>3948</v>
      </c>
    </row>
    <row r="33378" spans="1:4">
      <c r="A33378" s="57" t="s">
        <v>8173</v>
      </c>
      <c r="B33378" s="57" t="s">
        <v>1145</v>
      </c>
      <c r="C33378" s="57" t="s">
        <v>3951</v>
      </c>
      <c r="D33378" s="57" t="s">
        <v>3952</v>
      </c>
    </row>
    <row r="33379" spans="1:4">
      <c r="A33379" s="57" t="s">
        <v>8173</v>
      </c>
      <c r="B33379" s="57" t="s">
        <v>1145</v>
      </c>
      <c r="C33379" s="57" t="s">
        <v>4087</v>
      </c>
      <c r="D33379" s="57" t="s">
        <v>4088</v>
      </c>
    </row>
    <row r="33380" spans="1:4">
      <c r="A33380" s="57" t="s">
        <v>8173</v>
      </c>
      <c r="B33380" s="57" t="s">
        <v>1145</v>
      </c>
      <c r="C33380" s="57" t="s">
        <v>4089</v>
      </c>
      <c r="D33380" s="57" t="s">
        <v>4090</v>
      </c>
    </row>
    <row r="33381" spans="1:4">
      <c r="A33381" s="57" t="s">
        <v>8173</v>
      </c>
      <c r="B33381" s="57" t="s">
        <v>1145</v>
      </c>
      <c r="C33381" s="57" t="s">
        <v>4091</v>
      </c>
      <c r="D33381" s="57" t="s">
        <v>4092</v>
      </c>
    </row>
    <row r="33382" spans="1:4">
      <c r="A33382" s="57" t="s">
        <v>8173</v>
      </c>
      <c r="B33382" s="57" t="s">
        <v>1145</v>
      </c>
      <c r="C33382" s="57" t="s">
        <v>6229</v>
      </c>
      <c r="D33382" s="57" t="s">
        <v>6230</v>
      </c>
    </row>
    <row r="33383" spans="1:4">
      <c r="A33383" s="57" t="s">
        <v>8173</v>
      </c>
      <c r="B33383" s="57" t="s">
        <v>1145</v>
      </c>
      <c r="C33383" s="57" t="s">
        <v>6231</v>
      </c>
      <c r="D33383" s="57" t="s">
        <v>6232</v>
      </c>
    </row>
    <row r="33384" spans="1:4">
      <c r="A33384" s="57" t="s">
        <v>8173</v>
      </c>
      <c r="B33384" s="57" t="s">
        <v>1145</v>
      </c>
      <c r="C33384" s="57" t="s">
        <v>6233</v>
      </c>
      <c r="D33384" s="57" t="s">
        <v>6230</v>
      </c>
    </row>
    <row r="33385" spans="1:4">
      <c r="A33385" s="57" t="s">
        <v>8173</v>
      </c>
      <c r="B33385" s="57" t="s">
        <v>1145</v>
      </c>
      <c r="C33385" s="57" t="s">
        <v>6234</v>
      </c>
      <c r="D33385" s="57" t="s">
        <v>6235</v>
      </c>
    </row>
    <row r="33386" spans="1:4">
      <c r="A33386" s="57" t="s">
        <v>8173</v>
      </c>
      <c r="B33386" s="57" t="s">
        <v>1145</v>
      </c>
      <c r="C33386" s="57" t="s">
        <v>9546</v>
      </c>
      <c r="D33386" s="57" t="s">
        <v>9547</v>
      </c>
    </row>
    <row r="33387" spans="1:4">
      <c r="A33387" s="57" t="s">
        <v>8173</v>
      </c>
      <c r="B33387" s="57" t="s">
        <v>1145</v>
      </c>
      <c r="C33387" s="57" t="s">
        <v>14322</v>
      </c>
      <c r="D33387" s="57" t="s">
        <v>14323</v>
      </c>
    </row>
    <row r="33388" spans="1:4">
      <c r="A33388" s="57" t="s">
        <v>14324</v>
      </c>
      <c r="B33388" s="57" t="s">
        <v>1145</v>
      </c>
      <c r="C33388" s="57" t="s">
        <v>14325</v>
      </c>
      <c r="D33388" s="57" t="s">
        <v>16054</v>
      </c>
    </row>
    <row r="33389" spans="1:4">
      <c r="A33389" s="57" t="s">
        <v>10395</v>
      </c>
      <c r="B33389" s="57" t="s">
        <v>1147</v>
      </c>
      <c r="C33389" s="57" t="s">
        <v>10396</v>
      </c>
      <c r="D33389" s="57" t="s">
        <v>10397</v>
      </c>
    </row>
    <row r="33390" spans="1:4">
      <c r="A33390" s="57" t="s">
        <v>8174</v>
      </c>
      <c r="B33390" s="57" t="s">
        <v>1147</v>
      </c>
      <c r="C33390" s="57" t="s">
        <v>2902</v>
      </c>
      <c r="D33390" s="57" t="s">
        <v>2903</v>
      </c>
    </row>
    <row r="33391" spans="1:4">
      <c r="A33391" s="57" t="s">
        <v>8175</v>
      </c>
      <c r="B33391" s="57" t="s">
        <v>1147</v>
      </c>
      <c r="C33391" s="57" t="s">
        <v>3292</v>
      </c>
      <c r="D33391" s="57" t="s">
        <v>2922</v>
      </c>
    </row>
    <row r="33392" spans="1:4">
      <c r="A33392" s="57" t="s">
        <v>8175</v>
      </c>
      <c r="B33392" s="57" t="s">
        <v>1147</v>
      </c>
      <c r="C33392" s="57" t="s">
        <v>3462</v>
      </c>
      <c r="D33392" s="57" t="s">
        <v>3463</v>
      </c>
    </row>
    <row r="33393" spans="1:4">
      <c r="A33393" s="57" t="s">
        <v>8175</v>
      </c>
      <c r="B33393" s="57" t="s">
        <v>1147</v>
      </c>
      <c r="C33393" s="57" t="s">
        <v>5018</v>
      </c>
      <c r="D33393" s="57" t="s">
        <v>5019</v>
      </c>
    </row>
    <row r="33394" spans="1:4">
      <c r="A33394" s="57" t="s">
        <v>8175</v>
      </c>
      <c r="B33394" s="57" t="s">
        <v>1147</v>
      </c>
      <c r="C33394" s="57" t="s">
        <v>5020</v>
      </c>
      <c r="D33394" s="57" t="s">
        <v>5021</v>
      </c>
    </row>
    <row r="33395" spans="1:4">
      <c r="A33395" s="57" t="s">
        <v>8175</v>
      </c>
      <c r="B33395" s="57" t="s">
        <v>1147</v>
      </c>
      <c r="C33395" s="57" t="s">
        <v>5022</v>
      </c>
      <c r="D33395" s="57" t="s">
        <v>5023</v>
      </c>
    </row>
    <row r="33396" spans="1:4">
      <c r="A33396" s="57" t="s">
        <v>8175</v>
      </c>
      <c r="B33396" s="57" t="s">
        <v>1147</v>
      </c>
      <c r="C33396" s="57" t="s">
        <v>5024</v>
      </c>
      <c r="D33396" s="57" t="s">
        <v>5025</v>
      </c>
    </row>
    <row r="33397" spans="1:4">
      <c r="A33397" s="57" t="s">
        <v>8175</v>
      </c>
      <c r="B33397" s="57" t="s">
        <v>1147</v>
      </c>
      <c r="C33397" s="57" t="s">
        <v>5026</v>
      </c>
      <c r="D33397" s="57" t="s">
        <v>5027</v>
      </c>
    </row>
    <row r="33398" spans="1:4">
      <c r="A33398" s="57" t="s">
        <v>8175</v>
      </c>
      <c r="B33398" s="57" t="s">
        <v>1147</v>
      </c>
      <c r="C33398" s="57" t="s">
        <v>5028</v>
      </c>
      <c r="D33398" s="57" t="s">
        <v>5029</v>
      </c>
    </row>
    <row r="33399" spans="1:4">
      <c r="A33399" s="57" t="s">
        <v>8175</v>
      </c>
      <c r="B33399" s="57" t="s">
        <v>1147</v>
      </c>
      <c r="C33399" s="57" t="s">
        <v>5972</v>
      </c>
      <c r="D33399" s="57" t="s">
        <v>5973</v>
      </c>
    </row>
    <row r="33400" spans="1:4">
      <c r="A33400" s="57" t="s">
        <v>73471</v>
      </c>
      <c r="B33400" s="57" t="s">
        <v>12940</v>
      </c>
      <c r="C33400" s="57" t="s">
        <v>73472</v>
      </c>
      <c r="D33400" s="57" t="s">
        <v>73473</v>
      </c>
    </row>
    <row r="33401" spans="1:4">
      <c r="A33401" s="57" t="s">
        <v>73471</v>
      </c>
      <c r="B33401" s="57"/>
      <c r="C33401" s="57" t="s">
        <v>73474</v>
      </c>
      <c r="D33401" s="57" t="s">
        <v>73475</v>
      </c>
    </row>
    <row r="33402" spans="1:4">
      <c r="A33402" s="57" t="s">
        <v>73471</v>
      </c>
      <c r="B33402" s="57"/>
      <c r="C33402" s="57" t="s">
        <v>73476</v>
      </c>
      <c r="D33402" s="57" t="s">
        <v>73477</v>
      </c>
    </row>
    <row r="33403" spans="1:4">
      <c r="A33403" s="57" t="s">
        <v>73471</v>
      </c>
      <c r="B33403" s="57"/>
      <c r="C33403" s="57" t="s">
        <v>76493</v>
      </c>
      <c r="D33403" s="57" t="s">
        <v>76494</v>
      </c>
    </row>
    <row r="33404" spans="1:4">
      <c r="A33404" s="57" t="s">
        <v>73478</v>
      </c>
      <c r="B33404" s="57" t="s">
        <v>12940</v>
      </c>
      <c r="C33404" s="57" t="s">
        <v>73479</v>
      </c>
      <c r="D33404" s="57" t="s">
        <v>35934</v>
      </c>
    </row>
    <row r="33405" spans="1:4">
      <c r="A33405" s="57" t="s">
        <v>73480</v>
      </c>
      <c r="B33405" s="57" t="s">
        <v>12940</v>
      </c>
      <c r="C33405" s="57" t="s">
        <v>73481</v>
      </c>
      <c r="D33405" s="57" t="s">
        <v>73482</v>
      </c>
    </row>
    <row r="33406" spans="1:4">
      <c r="A33406" s="57" t="s">
        <v>8176</v>
      </c>
      <c r="B33406" s="57" t="s">
        <v>2655</v>
      </c>
      <c r="C33406" s="57" t="s">
        <v>5764</v>
      </c>
      <c r="D33406" s="57" t="s">
        <v>5765</v>
      </c>
    </row>
    <row r="33407" spans="1:4">
      <c r="A33407" s="57" t="s">
        <v>73483</v>
      </c>
      <c r="B33407" s="57" t="s">
        <v>12940</v>
      </c>
      <c r="C33407" s="57" t="s">
        <v>73484</v>
      </c>
      <c r="D33407" s="57" t="s">
        <v>73485</v>
      </c>
    </row>
    <row r="33408" spans="1:4">
      <c r="A33408" s="57" t="s">
        <v>73483</v>
      </c>
      <c r="B33408" s="57"/>
      <c r="C33408" s="57" t="s">
        <v>73486</v>
      </c>
      <c r="D33408" s="57" t="s">
        <v>73487</v>
      </c>
    </row>
    <row r="33409" spans="1:4">
      <c r="A33409" s="57" t="s">
        <v>73483</v>
      </c>
      <c r="B33409" s="57"/>
      <c r="C33409" s="57" t="s">
        <v>73488</v>
      </c>
      <c r="D33409" s="57" t="s">
        <v>73489</v>
      </c>
    </row>
    <row r="33410" spans="1:4">
      <c r="A33410" s="57" t="s">
        <v>73483</v>
      </c>
      <c r="B33410" s="57"/>
      <c r="C33410" s="57" t="s">
        <v>73490</v>
      </c>
      <c r="D33410" s="57" t="s">
        <v>73485</v>
      </c>
    </row>
    <row r="33411" spans="1:4">
      <c r="A33411" s="57" t="s">
        <v>73483</v>
      </c>
      <c r="B33411" s="57"/>
      <c r="C33411" s="57" t="s">
        <v>73491</v>
      </c>
      <c r="D33411" s="57" t="s">
        <v>73492</v>
      </c>
    </row>
    <row r="33412" spans="1:4">
      <c r="A33412" s="57" t="s">
        <v>73483</v>
      </c>
      <c r="B33412" s="57"/>
      <c r="C33412" s="57" t="s">
        <v>73493</v>
      </c>
      <c r="D33412" s="57" t="s">
        <v>73494</v>
      </c>
    </row>
    <row r="33413" spans="1:4">
      <c r="A33413" s="57" t="s">
        <v>73483</v>
      </c>
      <c r="B33413" s="57"/>
      <c r="C33413" s="57" t="s">
        <v>73495</v>
      </c>
      <c r="D33413" s="57" t="s">
        <v>73496</v>
      </c>
    </row>
    <row r="33414" spans="1:4">
      <c r="A33414" s="57" t="s">
        <v>73483</v>
      </c>
      <c r="B33414" s="57"/>
      <c r="C33414" s="57" t="s">
        <v>73497</v>
      </c>
      <c r="D33414" s="57" t="s">
        <v>73498</v>
      </c>
    </row>
    <row r="33415" spans="1:4">
      <c r="A33415" s="57" t="s">
        <v>73483</v>
      </c>
      <c r="B33415" s="57"/>
      <c r="C33415" s="57" t="s">
        <v>73499</v>
      </c>
      <c r="D33415" s="57" t="s">
        <v>73500</v>
      </c>
    </row>
    <row r="33416" spans="1:4">
      <c r="A33416" s="57" t="s">
        <v>73483</v>
      </c>
      <c r="B33416" s="57"/>
      <c r="C33416" s="57" t="s">
        <v>73501</v>
      </c>
      <c r="D33416" s="57" t="s">
        <v>73502</v>
      </c>
    </row>
    <row r="33417" spans="1:4">
      <c r="A33417" s="57" t="s">
        <v>73503</v>
      </c>
      <c r="B33417" s="57" t="s">
        <v>12940</v>
      </c>
      <c r="C33417" s="57" t="s">
        <v>73504</v>
      </c>
      <c r="D33417" s="57" t="s">
        <v>73505</v>
      </c>
    </row>
    <row r="33418" spans="1:4">
      <c r="A33418" s="57" t="s">
        <v>73503</v>
      </c>
      <c r="B33418" s="57"/>
      <c r="C33418" s="57" t="s">
        <v>73506</v>
      </c>
      <c r="D33418" s="57" t="s">
        <v>73507</v>
      </c>
    </row>
    <row r="33419" spans="1:4">
      <c r="A33419" s="57" t="s">
        <v>73503</v>
      </c>
      <c r="B33419" s="57"/>
      <c r="C33419" s="57" t="s">
        <v>73508</v>
      </c>
      <c r="D33419" s="57" t="s">
        <v>73509</v>
      </c>
    </row>
    <row r="33420" spans="1:4">
      <c r="A33420" s="57" t="s">
        <v>73503</v>
      </c>
      <c r="B33420" s="57"/>
      <c r="C33420" s="57" t="s">
        <v>73510</v>
      </c>
      <c r="D33420" s="57" t="s">
        <v>73509</v>
      </c>
    </row>
    <row r="33421" spans="1:4">
      <c r="A33421" s="57" t="s">
        <v>73503</v>
      </c>
      <c r="B33421" s="57"/>
      <c r="C33421" s="57" t="s">
        <v>73511</v>
      </c>
      <c r="D33421" s="57" t="s">
        <v>73509</v>
      </c>
    </row>
    <row r="33422" spans="1:4">
      <c r="A33422" s="57" t="s">
        <v>73503</v>
      </c>
      <c r="B33422" s="57"/>
      <c r="C33422" s="57" t="s">
        <v>73512</v>
      </c>
      <c r="D33422" s="57" t="s">
        <v>73509</v>
      </c>
    </row>
    <row r="33423" spans="1:4">
      <c r="A33423" s="57" t="s">
        <v>73503</v>
      </c>
      <c r="B33423" s="57"/>
      <c r="C33423" s="57" t="s">
        <v>73513</v>
      </c>
      <c r="D33423" s="57" t="s">
        <v>73509</v>
      </c>
    </row>
    <row r="33424" spans="1:4">
      <c r="A33424" s="57" t="s">
        <v>73503</v>
      </c>
      <c r="B33424" s="57"/>
      <c r="C33424" s="57" t="s">
        <v>73514</v>
      </c>
      <c r="D33424" s="57" t="s">
        <v>73515</v>
      </c>
    </row>
    <row r="33425" spans="1:4">
      <c r="A33425" s="57" t="s">
        <v>73503</v>
      </c>
      <c r="B33425" s="57"/>
      <c r="C33425" s="57" t="s">
        <v>73516</v>
      </c>
      <c r="D33425" s="57" t="s">
        <v>73517</v>
      </c>
    </row>
    <row r="33426" spans="1:4">
      <c r="A33426" s="57" t="s">
        <v>73503</v>
      </c>
      <c r="B33426" s="57"/>
      <c r="C33426" s="57" t="s">
        <v>73518</v>
      </c>
      <c r="D33426" s="57" t="s">
        <v>73519</v>
      </c>
    </row>
    <row r="33427" spans="1:4">
      <c r="A33427" s="57" t="s">
        <v>73503</v>
      </c>
      <c r="B33427" s="57"/>
      <c r="C33427" s="57" t="s">
        <v>73520</v>
      </c>
      <c r="D33427" s="57" t="s">
        <v>73521</v>
      </c>
    </row>
    <row r="33428" spans="1:4">
      <c r="A33428" s="57" t="s">
        <v>73503</v>
      </c>
      <c r="B33428" s="57"/>
      <c r="C33428" s="57" t="s">
        <v>76495</v>
      </c>
      <c r="D33428" s="57" t="s">
        <v>76496</v>
      </c>
    </row>
    <row r="33429" spans="1:4">
      <c r="A33429" s="57" t="s">
        <v>73503</v>
      </c>
      <c r="B33429" s="57"/>
      <c r="C33429" s="57" t="s">
        <v>77077</v>
      </c>
      <c r="D33429" s="57" t="s">
        <v>77078</v>
      </c>
    </row>
    <row r="33430" spans="1:4">
      <c r="A33430" s="57" t="s">
        <v>73503</v>
      </c>
      <c r="B33430" s="57"/>
      <c r="C33430" s="57" t="s">
        <v>77834</v>
      </c>
      <c r="D33430" s="57" t="s">
        <v>77835</v>
      </c>
    </row>
    <row r="33431" spans="1:4">
      <c r="A33431" s="57" t="s">
        <v>73522</v>
      </c>
      <c r="B33431" s="57" t="s">
        <v>12940</v>
      </c>
      <c r="C33431" s="57" t="s">
        <v>73523</v>
      </c>
      <c r="D33431" s="57" t="s">
        <v>73524</v>
      </c>
    </row>
    <row r="33432" spans="1:4">
      <c r="A33432" s="57" t="s">
        <v>73522</v>
      </c>
      <c r="B33432" s="57"/>
      <c r="C33432" s="57" t="s">
        <v>73525</v>
      </c>
      <c r="D33432" s="57" t="s">
        <v>73524</v>
      </c>
    </row>
    <row r="33433" spans="1:4">
      <c r="A33433" s="57" t="s">
        <v>73522</v>
      </c>
      <c r="B33433" s="57"/>
      <c r="C33433" s="57" t="s">
        <v>73526</v>
      </c>
      <c r="D33433" s="57" t="s">
        <v>73527</v>
      </c>
    </row>
    <row r="33434" spans="1:4">
      <c r="A33434" s="57" t="s">
        <v>73522</v>
      </c>
      <c r="B33434" s="57"/>
      <c r="C33434" s="57" t="s">
        <v>73528</v>
      </c>
      <c r="D33434" s="57" t="s">
        <v>73529</v>
      </c>
    </row>
    <row r="33435" spans="1:4">
      <c r="A33435" s="57" t="s">
        <v>73530</v>
      </c>
      <c r="B33435" s="57" t="s">
        <v>12940</v>
      </c>
      <c r="C33435" s="57" t="s">
        <v>73531</v>
      </c>
      <c r="D33435" s="57" t="s">
        <v>73532</v>
      </c>
    </row>
    <row r="33436" spans="1:4">
      <c r="A33436" s="57" t="s">
        <v>73530</v>
      </c>
      <c r="B33436" s="57"/>
      <c r="C33436" s="57" t="s">
        <v>73533</v>
      </c>
      <c r="D33436" s="57" t="s">
        <v>73534</v>
      </c>
    </row>
    <row r="33437" spans="1:4">
      <c r="A33437" s="57" t="s">
        <v>73530</v>
      </c>
      <c r="B33437" s="57"/>
      <c r="C33437" s="57" t="s">
        <v>73535</v>
      </c>
      <c r="D33437" s="57" t="s">
        <v>73536</v>
      </c>
    </row>
    <row r="33438" spans="1:4">
      <c r="A33438" s="57" t="s">
        <v>73530</v>
      </c>
      <c r="B33438" s="57"/>
      <c r="C33438" s="57" t="s">
        <v>73537</v>
      </c>
      <c r="D33438" s="57" t="s">
        <v>73538</v>
      </c>
    </row>
    <row r="33439" spans="1:4">
      <c r="A33439" s="57" t="s">
        <v>73530</v>
      </c>
      <c r="B33439" s="57"/>
      <c r="C33439" s="57" t="s">
        <v>73539</v>
      </c>
      <c r="D33439" s="57" t="s">
        <v>73540</v>
      </c>
    </row>
    <row r="33440" spans="1:4">
      <c r="A33440" s="57" t="s">
        <v>73530</v>
      </c>
      <c r="B33440" s="57"/>
      <c r="C33440" s="57" t="s">
        <v>73541</v>
      </c>
      <c r="D33440" s="57" t="s">
        <v>73542</v>
      </c>
    </row>
    <row r="33441" spans="1:4">
      <c r="A33441" s="57" t="s">
        <v>73530</v>
      </c>
      <c r="B33441" s="57"/>
      <c r="C33441" s="57" t="s">
        <v>73543</v>
      </c>
      <c r="D33441" s="57" t="s">
        <v>73544</v>
      </c>
    </row>
    <row r="33442" spans="1:4">
      <c r="A33442" s="57" t="s">
        <v>14326</v>
      </c>
      <c r="B33442" s="57" t="s">
        <v>10896</v>
      </c>
      <c r="C33442" s="57" t="s">
        <v>14327</v>
      </c>
      <c r="D33442" s="57" t="s">
        <v>14328</v>
      </c>
    </row>
    <row r="33443" spans="1:4">
      <c r="A33443" s="57" t="s">
        <v>73545</v>
      </c>
      <c r="B33443" s="57" t="s">
        <v>12940</v>
      </c>
      <c r="C33443" s="57" t="s">
        <v>73546</v>
      </c>
      <c r="D33443" s="57" t="s">
        <v>73547</v>
      </c>
    </row>
    <row r="33444" spans="1:4">
      <c r="A33444" s="57" t="s">
        <v>73545</v>
      </c>
      <c r="B33444" s="57"/>
      <c r="C33444" s="57" t="s">
        <v>73548</v>
      </c>
      <c r="D33444" s="57" t="s">
        <v>73549</v>
      </c>
    </row>
    <row r="33445" spans="1:4">
      <c r="A33445" s="57" t="s">
        <v>73545</v>
      </c>
      <c r="B33445" s="57"/>
      <c r="C33445" s="57" t="s">
        <v>73550</v>
      </c>
      <c r="D33445" s="57" t="s">
        <v>73551</v>
      </c>
    </row>
    <row r="33446" spans="1:4">
      <c r="A33446" s="57" t="s">
        <v>73545</v>
      </c>
      <c r="B33446" s="57"/>
      <c r="C33446" s="57" t="s">
        <v>73552</v>
      </c>
      <c r="D33446" s="57" t="s">
        <v>73553</v>
      </c>
    </row>
    <row r="33447" spans="1:4">
      <c r="A33447" s="57" t="s">
        <v>73554</v>
      </c>
      <c r="B33447" s="57" t="s">
        <v>12940</v>
      </c>
      <c r="C33447" s="57" t="s">
        <v>73555</v>
      </c>
      <c r="D33447" s="57" t="s">
        <v>73556</v>
      </c>
    </row>
    <row r="33448" spans="1:4">
      <c r="A33448" s="57" t="s">
        <v>73557</v>
      </c>
      <c r="B33448" s="57" t="s">
        <v>12940</v>
      </c>
      <c r="C33448" s="57" t="s">
        <v>73558</v>
      </c>
      <c r="D33448" s="57" t="s">
        <v>73559</v>
      </c>
    </row>
    <row r="33449" spans="1:4">
      <c r="A33449" s="57" t="s">
        <v>73557</v>
      </c>
      <c r="B33449" s="57"/>
      <c r="C33449" s="57" t="s">
        <v>73560</v>
      </c>
      <c r="D33449" s="57" t="s">
        <v>73561</v>
      </c>
    </row>
    <row r="33450" spans="1:4">
      <c r="A33450" s="57" t="s">
        <v>73557</v>
      </c>
      <c r="B33450" s="57"/>
      <c r="C33450" s="57" t="s">
        <v>73562</v>
      </c>
      <c r="D33450" s="57" t="s">
        <v>73563</v>
      </c>
    </row>
    <row r="33451" spans="1:4">
      <c r="A33451" s="57" t="s">
        <v>73564</v>
      </c>
      <c r="B33451" s="57" t="s">
        <v>12940</v>
      </c>
      <c r="C33451" s="57" t="s">
        <v>73565</v>
      </c>
      <c r="D33451" s="57" t="s">
        <v>73566</v>
      </c>
    </row>
    <row r="33452" spans="1:4">
      <c r="A33452" s="57" t="s">
        <v>73564</v>
      </c>
      <c r="B33452" s="57"/>
      <c r="C33452" s="57" t="s">
        <v>73567</v>
      </c>
      <c r="D33452" s="57" t="s">
        <v>73551</v>
      </c>
    </row>
    <row r="33453" spans="1:4">
      <c r="A33453" s="57" t="s">
        <v>73564</v>
      </c>
      <c r="B33453" s="57"/>
      <c r="C33453" s="57" t="s">
        <v>73568</v>
      </c>
      <c r="D33453" s="57" t="s">
        <v>73569</v>
      </c>
    </row>
    <row r="33454" spans="1:4">
      <c r="A33454" s="57" t="s">
        <v>73570</v>
      </c>
      <c r="B33454" s="57" t="s">
        <v>12940</v>
      </c>
      <c r="C33454" s="57" t="s">
        <v>73571</v>
      </c>
      <c r="D33454" s="57" t="s">
        <v>73572</v>
      </c>
    </row>
    <row r="33455" spans="1:4">
      <c r="A33455" s="57" t="s">
        <v>73570</v>
      </c>
      <c r="B33455" s="57"/>
      <c r="C33455" s="57" t="s">
        <v>73573</v>
      </c>
      <c r="D33455" s="57" t="s">
        <v>73574</v>
      </c>
    </row>
    <row r="33456" spans="1:4">
      <c r="A33456" s="57" t="s">
        <v>73575</v>
      </c>
      <c r="B33456" s="57" t="s">
        <v>12940</v>
      </c>
      <c r="C33456" s="57" t="s">
        <v>73576</v>
      </c>
      <c r="D33456" s="57" t="s">
        <v>73577</v>
      </c>
    </row>
    <row r="33457" spans="1:4">
      <c r="A33457" s="57" t="s">
        <v>73575</v>
      </c>
      <c r="B33457" s="57"/>
      <c r="C33457" s="57" t="s">
        <v>73578</v>
      </c>
      <c r="D33457" s="57" t="s">
        <v>73579</v>
      </c>
    </row>
    <row r="33458" spans="1:4">
      <c r="A33458" s="57" t="s">
        <v>73575</v>
      </c>
      <c r="B33458" s="57"/>
      <c r="C33458" s="57" t="s">
        <v>73580</v>
      </c>
      <c r="D33458" s="57" t="s">
        <v>73581</v>
      </c>
    </row>
    <row r="33459" spans="1:4">
      <c r="A33459" s="57" t="s">
        <v>73575</v>
      </c>
      <c r="B33459" s="57"/>
      <c r="C33459" s="57" t="s">
        <v>73582</v>
      </c>
      <c r="D33459" s="57" t="s">
        <v>73583</v>
      </c>
    </row>
    <row r="33460" spans="1:4">
      <c r="A33460" s="57" t="s">
        <v>73575</v>
      </c>
      <c r="B33460" s="57"/>
      <c r="C33460" s="57" t="s">
        <v>73584</v>
      </c>
      <c r="D33460" s="57" t="s">
        <v>73585</v>
      </c>
    </row>
    <row r="33461" spans="1:4">
      <c r="A33461" s="57" t="s">
        <v>10398</v>
      </c>
      <c r="B33461" s="57" t="s">
        <v>16441</v>
      </c>
      <c r="C33461" s="57" t="s">
        <v>10399</v>
      </c>
      <c r="D33461" s="57" t="s">
        <v>10400</v>
      </c>
    </row>
    <row r="33462" spans="1:4">
      <c r="A33462" s="57" t="s">
        <v>10398</v>
      </c>
      <c r="B33462" s="57" t="s">
        <v>16441</v>
      </c>
      <c r="C33462" s="57" t="s">
        <v>10401</v>
      </c>
      <c r="D33462" s="57" t="s">
        <v>10402</v>
      </c>
    </row>
    <row r="33463" spans="1:4">
      <c r="A33463" s="57" t="s">
        <v>10398</v>
      </c>
      <c r="B33463" s="57" t="s">
        <v>16441</v>
      </c>
      <c r="C33463" s="57" t="s">
        <v>10403</v>
      </c>
      <c r="D33463" s="57" t="s">
        <v>10404</v>
      </c>
    </row>
    <row r="33464" spans="1:4">
      <c r="A33464" s="57" t="s">
        <v>10398</v>
      </c>
      <c r="B33464" s="57" t="s">
        <v>16441</v>
      </c>
      <c r="C33464" s="57" t="s">
        <v>10405</v>
      </c>
      <c r="D33464" s="57" t="s">
        <v>10406</v>
      </c>
    </row>
    <row r="33465" spans="1:4">
      <c r="A33465" s="57" t="s">
        <v>10398</v>
      </c>
      <c r="B33465" s="57" t="s">
        <v>16441</v>
      </c>
      <c r="C33465" s="57" t="s">
        <v>10407</v>
      </c>
      <c r="D33465" s="57" t="s">
        <v>10408</v>
      </c>
    </row>
    <row r="33466" spans="1:4">
      <c r="A33466" s="57" t="s">
        <v>10398</v>
      </c>
      <c r="B33466" s="57" t="s">
        <v>16441</v>
      </c>
      <c r="C33466" s="57" t="s">
        <v>10409</v>
      </c>
      <c r="D33466" s="57" t="s">
        <v>10410</v>
      </c>
    </row>
    <row r="33467" spans="1:4">
      <c r="A33467" s="57" t="s">
        <v>10398</v>
      </c>
      <c r="B33467" s="57" t="s">
        <v>16441</v>
      </c>
      <c r="C33467" s="57" t="s">
        <v>10411</v>
      </c>
      <c r="D33467" s="57" t="s">
        <v>10412</v>
      </c>
    </row>
    <row r="33468" spans="1:4">
      <c r="A33468" s="57" t="s">
        <v>10398</v>
      </c>
      <c r="B33468" s="57" t="s">
        <v>16441</v>
      </c>
      <c r="C33468" s="57" t="s">
        <v>10413</v>
      </c>
      <c r="D33468" s="57" t="s">
        <v>10414</v>
      </c>
    </row>
    <row r="33469" spans="1:4">
      <c r="A33469" s="57" t="s">
        <v>10398</v>
      </c>
      <c r="B33469" s="57" t="s">
        <v>16441</v>
      </c>
      <c r="C33469" s="57" t="s">
        <v>10415</v>
      </c>
      <c r="D33469" s="57" t="s">
        <v>10416</v>
      </c>
    </row>
    <row r="33470" spans="1:4">
      <c r="A33470" s="57" t="s">
        <v>10398</v>
      </c>
      <c r="B33470" s="57" t="s">
        <v>16441</v>
      </c>
      <c r="C33470" s="57" t="s">
        <v>10417</v>
      </c>
      <c r="D33470" s="57" t="s">
        <v>10418</v>
      </c>
    </row>
    <row r="33471" spans="1:4">
      <c r="A33471" s="57" t="s">
        <v>10398</v>
      </c>
      <c r="B33471" s="57" t="s">
        <v>16441</v>
      </c>
      <c r="C33471" s="57" t="s">
        <v>10419</v>
      </c>
      <c r="D33471" s="57" t="s">
        <v>10420</v>
      </c>
    </row>
    <row r="33472" spans="1:4">
      <c r="A33472" s="57" t="s">
        <v>10398</v>
      </c>
      <c r="B33472" s="57" t="s">
        <v>16441</v>
      </c>
      <c r="C33472" s="57" t="s">
        <v>10421</v>
      </c>
      <c r="D33472" s="57" t="s">
        <v>10422</v>
      </c>
    </row>
    <row r="33473" spans="1:4">
      <c r="A33473" s="57" t="s">
        <v>10398</v>
      </c>
      <c r="B33473" s="57" t="s">
        <v>16441</v>
      </c>
      <c r="C33473" s="57" t="s">
        <v>10423</v>
      </c>
      <c r="D33473" s="57" t="s">
        <v>10424</v>
      </c>
    </row>
    <row r="33474" spans="1:4">
      <c r="A33474" s="57" t="s">
        <v>10398</v>
      </c>
      <c r="B33474" s="57" t="s">
        <v>16441</v>
      </c>
      <c r="C33474" s="57" t="s">
        <v>10425</v>
      </c>
      <c r="D33474" s="57" t="s">
        <v>10426</v>
      </c>
    </row>
    <row r="33475" spans="1:4">
      <c r="A33475" s="57" t="s">
        <v>10398</v>
      </c>
      <c r="B33475" s="57" t="s">
        <v>16441</v>
      </c>
      <c r="C33475" s="57" t="s">
        <v>14329</v>
      </c>
      <c r="D33475" s="57" t="s">
        <v>14330</v>
      </c>
    </row>
    <row r="33476" spans="1:4">
      <c r="A33476" s="57" t="s">
        <v>10398</v>
      </c>
      <c r="B33476" s="57" t="s">
        <v>16441</v>
      </c>
      <c r="C33476" s="57" t="s">
        <v>14331</v>
      </c>
      <c r="D33476" s="57" t="s">
        <v>14332</v>
      </c>
    </row>
    <row r="33477" spans="1:4">
      <c r="A33477" s="57" t="s">
        <v>10398</v>
      </c>
      <c r="B33477" s="57" t="s">
        <v>16441</v>
      </c>
      <c r="C33477" s="57" t="s">
        <v>16055</v>
      </c>
      <c r="D33477" s="57" t="s">
        <v>16056</v>
      </c>
    </row>
    <row r="33478" spans="1:4">
      <c r="A33478" s="57" t="s">
        <v>10398</v>
      </c>
      <c r="B33478" s="57" t="s">
        <v>16441</v>
      </c>
      <c r="C33478" s="57" t="s">
        <v>16057</v>
      </c>
      <c r="D33478" s="57" t="s">
        <v>16058</v>
      </c>
    </row>
    <row r="33479" spans="1:4">
      <c r="A33479" s="57" t="s">
        <v>10398</v>
      </c>
      <c r="B33479" s="57" t="s">
        <v>16441</v>
      </c>
      <c r="C33479" s="57" t="s">
        <v>18299</v>
      </c>
      <c r="D33479" s="57" t="s">
        <v>18300</v>
      </c>
    </row>
    <row r="33480" spans="1:4">
      <c r="A33480" s="57" t="s">
        <v>8177</v>
      </c>
      <c r="B33480" s="57" t="s">
        <v>16441</v>
      </c>
      <c r="C33480" s="57" t="s">
        <v>3985</v>
      </c>
      <c r="D33480" s="57" t="s">
        <v>3986</v>
      </c>
    </row>
    <row r="33481" spans="1:4">
      <c r="A33481" s="57" t="s">
        <v>8177</v>
      </c>
      <c r="B33481" s="57" t="s">
        <v>16441</v>
      </c>
      <c r="C33481" s="57" t="s">
        <v>14333</v>
      </c>
      <c r="D33481" s="57" t="s">
        <v>14334</v>
      </c>
    </row>
    <row r="33482" spans="1:4">
      <c r="A33482" s="57" t="s">
        <v>8178</v>
      </c>
      <c r="B33482" s="57" t="s">
        <v>16441</v>
      </c>
      <c r="C33482" s="57" t="s">
        <v>6453</v>
      </c>
      <c r="D33482" s="57" t="s">
        <v>6454</v>
      </c>
    </row>
    <row r="33483" spans="1:4">
      <c r="A33483" s="57" t="s">
        <v>8178</v>
      </c>
      <c r="B33483" s="57" t="s">
        <v>16441</v>
      </c>
      <c r="C33483" s="57" t="s">
        <v>6455</v>
      </c>
      <c r="D33483" s="57" t="s">
        <v>6456</v>
      </c>
    </row>
    <row r="33484" spans="1:4">
      <c r="A33484" s="57" t="s">
        <v>8178</v>
      </c>
      <c r="B33484" s="57" t="s">
        <v>16441</v>
      </c>
      <c r="C33484" s="57" t="s">
        <v>6499</v>
      </c>
      <c r="D33484" s="57" t="s">
        <v>6500</v>
      </c>
    </row>
    <row r="33485" spans="1:4">
      <c r="A33485" s="57" t="s">
        <v>8178</v>
      </c>
      <c r="B33485" s="57" t="s">
        <v>16441</v>
      </c>
      <c r="C33485" s="57" t="s">
        <v>6501</v>
      </c>
      <c r="D33485" s="57" t="s">
        <v>6502</v>
      </c>
    </row>
    <row r="33486" spans="1:4">
      <c r="A33486" s="57" t="s">
        <v>8178</v>
      </c>
      <c r="B33486" s="57" t="s">
        <v>16441</v>
      </c>
      <c r="C33486" s="57" t="s">
        <v>6527</v>
      </c>
      <c r="D33486" s="57" t="s">
        <v>6528</v>
      </c>
    </row>
    <row r="33487" spans="1:4">
      <c r="A33487" s="57" t="s">
        <v>8178</v>
      </c>
      <c r="B33487" s="57" t="s">
        <v>16441</v>
      </c>
      <c r="C33487" s="57" t="s">
        <v>6537</v>
      </c>
      <c r="D33487" s="57" t="s">
        <v>2922</v>
      </c>
    </row>
    <row r="33488" spans="1:4">
      <c r="A33488" s="57" t="s">
        <v>8178</v>
      </c>
      <c r="B33488" s="57" t="s">
        <v>16441</v>
      </c>
      <c r="C33488" s="57" t="s">
        <v>6574</v>
      </c>
      <c r="D33488" s="57" t="s">
        <v>6575</v>
      </c>
    </row>
    <row r="33489" spans="1:4">
      <c r="A33489" s="57" t="s">
        <v>8178</v>
      </c>
      <c r="B33489" s="57" t="s">
        <v>16441</v>
      </c>
      <c r="C33489" s="57" t="s">
        <v>6576</v>
      </c>
      <c r="D33489" s="57" t="s">
        <v>6577</v>
      </c>
    </row>
    <row r="33490" spans="1:4">
      <c r="A33490" s="57" t="s">
        <v>8178</v>
      </c>
      <c r="B33490" s="57" t="s">
        <v>16441</v>
      </c>
      <c r="C33490" s="57" t="s">
        <v>6578</v>
      </c>
      <c r="D33490" s="57" t="s">
        <v>6579</v>
      </c>
    </row>
    <row r="33491" spans="1:4">
      <c r="A33491" s="57" t="s">
        <v>8178</v>
      </c>
      <c r="B33491" s="57" t="s">
        <v>16441</v>
      </c>
      <c r="C33491" s="57" t="s">
        <v>6580</v>
      </c>
      <c r="D33491" s="57" t="s">
        <v>6581</v>
      </c>
    </row>
    <row r="33492" spans="1:4">
      <c r="A33492" s="57" t="s">
        <v>8178</v>
      </c>
      <c r="B33492" s="57" t="s">
        <v>16441</v>
      </c>
      <c r="C33492" s="57" t="s">
        <v>6582</v>
      </c>
      <c r="D33492" s="57" t="s">
        <v>6583</v>
      </c>
    </row>
    <row r="33493" spans="1:4">
      <c r="A33493" s="57" t="s">
        <v>8178</v>
      </c>
      <c r="B33493" s="57" t="s">
        <v>16441</v>
      </c>
      <c r="C33493" s="57" t="s">
        <v>6584</v>
      </c>
      <c r="D33493" s="57" t="s">
        <v>6585</v>
      </c>
    </row>
    <row r="33494" spans="1:4">
      <c r="A33494" s="57" t="s">
        <v>8178</v>
      </c>
      <c r="B33494" s="57" t="s">
        <v>16441</v>
      </c>
      <c r="C33494" s="57" t="s">
        <v>6597</v>
      </c>
      <c r="D33494" s="57" t="s">
        <v>6598</v>
      </c>
    </row>
    <row r="33495" spans="1:4">
      <c r="A33495" s="57" t="s">
        <v>8178</v>
      </c>
      <c r="B33495" s="57" t="s">
        <v>16441</v>
      </c>
      <c r="C33495" s="57" t="s">
        <v>6599</v>
      </c>
      <c r="D33495" s="57" t="s">
        <v>6600</v>
      </c>
    </row>
    <row r="33496" spans="1:4">
      <c r="A33496" s="57" t="s">
        <v>8178</v>
      </c>
      <c r="B33496" s="57" t="s">
        <v>16441</v>
      </c>
      <c r="C33496" s="57" t="s">
        <v>6650</v>
      </c>
      <c r="D33496" s="57" t="s">
        <v>6651</v>
      </c>
    </row>
    <row r="33497" spans="1:4">
      <c r="A33497" s="57" t="s">
        <v>8178</v>
      </c>
      <c r="B33497" s="57" t="s">
        <v>16441</v>
      </c>
      <c r="C33497" s="57" t="s">
        <v>6677</v>
      </c>
      <c r="D33497" s="57" t="s">
        <v>6678</v>
      </c>
    </row>
    <row r="33498" spans="1:4">
      <c r="A33498" s="57" t="s">
        <v>8178</v>
      </c>
      <c r="B33498" s="57" t="s">
        <v>16441</v>
      </c>
      <c r="C33498" s="57" t="s">
        <v>6694</v>
      </c>
      <c r="D33498" s="57" t="s">
        <v>6695</v>
      </c>
    </row>
    <row r="33499" spans="1:4">
      <c r="A33499" s="57" t="s">
        <v>8178</v>
      </c>
      <c r="B33499" s="57" t="s">
        <v>16441</v>
      </c>
      <c r="C33499" s="57" t="s">
        <v>6714</v>
      </c>
      <c r="D33499" s="57" t="s">
        <v>6715</v>
      </c>
    </row>
    <row r="33500" spans="1:4">
      <c r="A33500" s="57" t="s">
        <v>8178</v>
      </c>
      <c r="B33500" s="57" t="s">
        <v>16441</v>
      </c>
      <c r="C33500" s="57" t="s">
        <v>6739</v>
      </c>
      <c r="D33500" s="57" t="s">
        <v>6740</v>
      </c>
    </row>
    <row r="33501" spans="1:4">
      <c r="A33501" s="57" t="s">
        <v>8178</v>
      </c>
      <c r="B33501" s="57" t="s">
        <v>16441</v>
      </c>
      <c r="C33501" s="57" t="s">
        <v>6745</v>
      </c>
      <c r="D33501" s="57" t="s">
        <v>6746</v>
      </c>
    </row>
    <row r="33502" spans="1:4">
      <c r="A33502" s="57" t="s">
        <v>8178</v>
      </c>
      <c r="B33502" s="57" t="s">
        <v>16441</v>
      </c>
      <c r="C33502" s="57" t="s">
        <v>6767</v>
      </c>
      <c r="D33502" s="57" t="s">
        <v>6768</v>
      </c>
    </row>
    <row r="33503" spans="1:4">
      <c r="A33503" s="57" t="s">
        <v>8178</v>
      </c>
      <c r="B33503" s="57" t="s">
        <v>16441</v>
      </c>
      <c r="C33503" s="57" t="s">
        <v>6775</v>
      </c>
      <c r="D33503" s="57" t="s">
        <v>6776</v>
      </c>
    </row>
    <row r="33504" spans="1:4">
      <c r="A33504" s="57" t="s">
        <v>8178</v>
      </c>
      <c r="B33504" s="57" t="s">
        <v>16441</v>
      </c>
      <c r="C33504" s="57" t="s">
        <v>6799</v>
      </c>
      <c r="D33504" s="57" t="s">
        <v>6800</v>
      </c>
    </row>
    <row r="33505" spans="1:4">
      <c r="A33505" s="57" t="s">
        <v>8178</v>
      </c>
      <c r="B33505" s="57" t="s">
        <v>16441</v>
      </c>
      <c r="C33505" s="57" t="s">
        <v>6827</v>
      </c>
      <c r="D33505" s="57" t="s">
        <v>6828</v>
      </c>
    </row>
    <row r="33506" spans="1:4">
      <c r="A33506" s="57" t="s">
        <v>8178</v>
      </c>
      <c r="B33506" s="57" t="s">
        <v>16441</v>
      </c>
      <c r="C33506" s="57" t="s">
        <v>6873</v>
      </c>
      <c r="D33506" s="57" t="s">
        <v>6874</v>
      </c>
    </row>
    <row r="33507" spans="1:4">
      <c r="A33507" s="57" t="s">
        <v>8178</v>
      </c>
      <c r="B33507" s="57" t="s">
        <v>16441</v>
      </c>
      <c r="C33507" s="57" t="s">
        <v>6882</v>
      </c>
      <c r="D33507" s="57" t="s">
        <v>6883</v>
      </c>
    </row>
    <row r="33508" spans="1:4">
      <c r="A33508" s="57" t="s">
        <v>8178</v>
      </c>
      <c r="B33508" s="57" t="s">
        <v>16441</v>
      </c>
      <c r="C33508" s="57" t="s">
        <v>6886</v>
      </c>
      <c r="D33508" s="57" t="s">
        <v>6887</v>
      </c>
    </row>
    <row r="33509" spans="1:4">
      <c r="A33509" s="57" t="s">
        <v>8178</v>
      </c>
      <c r="B33509" s="57" t="s">
        <v>16441</v>
      </c>
      <c r="C33509" s="57" t="s">
        <v>6888</v>
      </c>
      <c r="D33509" s="57" t="s">
        <v>6889</v>
      </c>
    </row>
    <row r="33510" spans="1:4">
      <c r="A33510" s="57" t="s">
        <v>8178</v>
      </c>
      <c r="B33510" s="57" t="s">
        <v>16441</v>
      </c>
      <c r="C33510" s="57" t="s">
        <v>6916</v>
      </c>
      <c r="D33510" s="57" t="s">
        <v>6917</v>
      </c>
    </row>
    <row r="33511" spans="1:4">
      <c r="A33511" s="57" t="s">
        <v>8178</v>
      </c>
      <c r="B33511" s="57" t="s">
        <v>16441</v>
      </c>
      <c r="C33511" s="57" t="s">
        <v>6942</v>
      </c>
      <c r="D33511" s="57" t="s">
        <v>6943</v>
      </c>
    </row>
    <row r="33512" spans="1:4">
      <c r="A33512" s="57" t="s">
        <v>8178</v>
      </c>
      <c r="B33512" s="57" t="s">
        <v>16441</v>
      </c>
      <c r="C33512" s="57" t="s">
        <v>6954</v>
      </c>
      <c r="D33512" s="57" t="s">
        <v>6955</v>
      </c>
    </row>
    <row r="33513" spans="1:4">
      <c r="A33513" s="57" t="s">
        <v>8178</v>
      </c>
      <c r="B33513" s="57" t="s">
        <v>16441</v>
      </c>
      <c r="C33513" s="57" t="s">
        <v>6969</v>
      </c>
      <c r="D33513" s="57" t="s">
        <v>6970</v>
      </c>
    </row>
    <row r="33514" spans="1:4">
      <c r="A33514" s="57" t="s">
        <v>8178</v>
      </c>
      <c r="B33514" s="57" t="s">
        <v>16441</v>
      </c>
      <c r="C33514" s="57" t="s">
        <v>6971</v>
      </c>
      <c r="D33514" s="57" t="s">
        <v>6972</v>
      </c>
    </row>
    <row r="33515" spans="1:4">
      <c r="A33515" s="57" t="s">
        <v>8178</v>
      </c>
      <c r="B33515" s="57" t="s">
        <v>16441</v>
      </c>
      <c r="C33515" s="57" t="s">
        <v>6977</v>
      </c>
      <c r="D33515" s="57" t="s">
        <v>6978</v>
      </c>
    </row>
    <row r="33516" spans="1:4">
      <c r="A33516" s="57" t="s">
        <v>8178</v>
      </c>
      <c r="B33516" s="57" t="s">
        <v>16441</v>
      </c>
      <c r="C33516" s="57" t="s">
        <v>6979</v>
      </c>
      <c r="D33516" s="57" t="s">
        <v>6980</v>
      </c>
    </row>
    <row r="33517" spans="1:4">
      <c r="A33517" s="57" t="s">
        <v>8178</v>
      </c>
      <c r="B33517" s="57" t="s">
        <v>16441</v>
      </c>
      <c r="C33517" s="57" t="s">
        <v>6998</v>
      </c>
      <c r="D33517" s="57" t="s">
        <v>6999</v>
      </c>
    </row>
    <row r="33518" spans="1:4">
      <c r="A33518" s="57" t="s">
        <v>8178</v>
      </c>
      <c r="B33518" s="57" t="s">
        <v>16441</v>
      </c>
      <c r="C33518" s="57" t="s">
        <v>7007</v>
      </c>
      <c r="D33518" s="57" t="s">
        <v>7008</v>
      </c>
    </row>
    <row r="33519" spans="1:4">
      <c r="A33519" s="57" t="s">
        <v>8178</v>
      </c>
      <c r="B33519" s="57" t="s">
        <v>16441</v>
      </c>
      <c r="C33519" s="57" t="s">
        <v>7009</v>
      </c>
      <c r="D33519" s="57" t="s">
        <v>7010</v>
      </c>
    </row>
    <row r="33520" spans="1:4">
      <c r="A33520" s="57" t="s">
        <v>8178</v>
      </c>
      <c r="B33520" s="57" t="s">
        <v>16441</v>
      </c>
      <c r="C33520" s="57" t="s">
        <v>7011</v>
      </c>
      <c r="D33520" s="57" t="s">
        <v>7012</v>
      </c>
    </row>
    <row r="33521" spans="1:4">
      <c r="A33521" s="57" t="s">
        <v>8178</v>
      </c>
      <c r="B33521" s="57" t="s">
        <v>16441</v>
      </c>
      <c r="C33521" s="57" t="s">
        <v>7048</v>
      </c>
      <c r="D33521" s="57" t="s">
        <v>7049</v>
      </c>
    </row>
    <row r="33522" spans="1:4">
      <c r="A33522" s="57" t="s">
        <v>8178</v>
      </c>
      <c r="B33522" s="57" t="s">
        <v>16441</v>
      </c>
      <c r="C33522" s="57" t="s">
        <v>7052</v>
      </c>
      <c r="D33522" s="57" t="s">
        <v>7053</v>
      </c>
    </row>
    <row r="33523" spans="1:4">
      <c r="A33523" s="57" t="s">
        <v>8178</v>
      </c>
      <c r="B33523" s="57" t="s">
        <v>16441</v>
      </c>
      <c r="C33523" s="57" t="s">
        <v>7076</v>
      </c>
      <c r="D33523" s="57" t="s">
        <v>7077</v>
      </c>
    </row>
    <row r="33524" spans="1:4">
      <c r="A33524" s="57" t="s">
        <v>8178</v>
      </c>
      <c r="B33524" s="57" t="s">
        <v>16441</v>
      </c>
      <c r="C33524" s="57" t="s">
        <v>7120</v>
      </c>
      <c r="D33524" s="57" t="s">
        <v>7121</v>
      </c>
    </row>
    <row r="33525" spans="1:4">
      <c r="A33525" s="57" t="s">
        <v>8178</v>
      </c>
      <c r="B33525" s="57" t="s">
        <v>16441</v>
      </c>
      <c r="C33525" s="57" t="s">
        <v>7122</v>
      </c>
      <c r="D33525" s="57" t="s">
        <v>7123</v>
      </c>
    </row>
    <row r="33526" spans="1:4">
      <c r="A33526" s="57" t="s">
        <v>8178</v>
      </c>
      <c r="B33526" s="57" t="s">
        <v>16441</v>
      </c>
      <c r="C33526" s="57" t="s">
        <v>7147</v>
      </c>
      <c r="D33526" s="57" t="s">
        <v>7148</v>
      </c>
    </row>
    <row r="33527" spans="1:4">
      <c r="A33527" s="57" t="s">
        <v>8178</v>
      </c>
      <c r="B33527" s="57" t="s">
        <v>16441</v>
      </c>
      <c r="C33527" s="57" t="s">
        <v>7151</v>
      </c>
      <c r="D33527" s="57" t="s">
        <v>7152</v>
      </c>
    </row>
    <row r="33528" spans="1:4">
      <c r="A33528" s="57" t="s">
        <v>8178</v>
      </c>
      <c r="B33528" s="57" t="s">
        <v>16441</v>
      </c>
      <c r="C33528" s="57" t="s">
        <v>7170</v>
      </c>
      <c r="D33528" s="57" t="s">
        <v>7171</v>
      </c>
    </row>
    <row r="33529" spans="1:4">
      <c r="A33529" s="57" t="s">
        <v>8178</v>
      </c>
      <c r="B33529" s="57" t="s">
        <v>16441</v>
      </c>
      <c r="C33529" s="57" t="s">
        <v>7376</v>
      </c>
      <c r="D33529" s="57" t="s">
        <v>7377</v>
      </c>
    </row>
    <row r="33530" spans="1:4">
      <c r="A33530" s="57" t="s">
        <v>8178</v>
      </c>
      <c r="B33530" s="57" t="s">
        <v>16441</v>
      </c>
      <c r="C33530" s="57" t="s">
        <v>7386</v>
      </c>
      <c r="D33530" s="57" t="s">
        <v>7387</v>
      </c>
    </row>
    <row r="33531" spans="1:4">
      <c r="A33531" s="57" t="s">
        <v>8178</v>
      </c>
      <c r="B33531" s="57" t="s">
        <v>16441</v>
      </c>
      <c r="C33531" s="57" t="s">
        <v>7403</v>
      </c>
      <c r="D33531" s="57" t="s">
        <v>7404</v>
      </c>
    </row>
    <row r="33532" spans="1:4">
      <c r="A33532" s="57" t="s">
        <v>8178</v>
      </c>
      <c r="B33532" s="57" t="s">
        <v>16441</v>
      </c>
      <c r="C33532" s="57" t="s">
        <v>7424</v>
      </c>
      <c r="D33532" s="57" t="s">
        <v>7425</v>
      </c>
    </row>
    <row r="33533" spans="1:4">
      <c r="A33533" s="57" t="s">
        <v>8178</v>
      </c>
      <c r="B33533" s="57" t="s">
        <v>16441</v>
      </c>
      <c r="C33533" s="57" t="s">
        <v>7426</v>
      </c>
      <c r="D33533" s="57" t="s">
        <v>7427</v>
      </c>
    </row>
    <row r="33534" spans="1:4">
      <c r="A33534" s="57" t="s">
        <v>8178</v>
      </c>
      <c r="B33534" s="57" t="s">
        <v>16441</v>
      </c>
      <c r="C33534" s="57" t="s">
        <v>7433</v>
      </c>
      <c r="D33534" s="57" t="s">
        <v>7434</v>
      </c>
    </row>
    <row r="33535" spans="1:4">
      <c r="A33535" s="57" t="s">
        <v>8178</v>
      </c>
      <c r="B33535" s="57" t="s">
        <v>16441</v>
      </c>
      <c r="C33535" s="57" t="s">
        <v>7475</v>
      </c>
      <c r="D33535" s="57" t="s">
        <v>7476</v>
      </c>
    </row>
    <row r="33536" spans="1:4">
      <c r="A33536" s="57" t="s">
        <v>8178</v>
      </c>
      <c r="B33536" s="57" t="s">
        <v>16441</v>
      </c>
      <c r="C33536" s="57" t="s">
        <v>7477</v>
      </c>
      <c r="D33536" s="57" t="s">
        <v>7478</v>
      </c>
    </row>
    <row r="33537" spans="1:4">
      <c r="A33537" s="57" t="s">
        <v>8178</v>
      </c>
      <c r="B33537" s="57" t="s">
        <v>16441</v>
      </c>
      <c r="C33537" s="57" t="s">
        <v>7505</v>
      </c>
      <c r="D33537" s="57" t="s">
        <v>7506</v>
      </c>
    </row>
    <row r="33538" spans="1:4">
      <c r="A33538" s="57" t="s">
        <v>8178</v>
      </c>
      <c r="B33538" s="57" t="s">
        <v>16441</v>
      </c>
      <c r="C33538" s="57" t="s">
        <v>7507</v>
      </c>
      <c r="D33538" s="57" t="s">
        <v>7508</v>
      </c>
    </row>
    <row r="33539" spans="1:4">
      <c r="A33539" s="57" t="s">
        <v>8178</v>
      </c>
      <c r="B33539" s="57" t="s">
        <v>16441</v>
      </c>
      <c r="C33539" s="57" t="s">
        <v>7524</v>
      </c>
      <c r="D33539" s="57" t="s">
        <v>7525</v>
      </c>
    </row>
    <row r="33540" spans="1:4">
      <c r="A33540" s="57" t="s">
        <v>8178</v>
      </c>
      <c r="B33540" s="57" t="s">
        <v>16441</v>
      </c>
      <c r="C33540" s="57" t="s">
        <v>7554</v>
      </c>
      <c r="D33540" s="57" t="s">
        <v>7555</v>
      </c>
    </row>
    <row r="33541" spans="1:4">
      <c r="A33541" s="57" t="s">
        <v>8178</v>
      </c>
      <c r="B33541" s="57" t="s">
        <v>16441</v>
      </c>
      <c r="C33541" s="57" t="s">
        <v>8549</v>
      </c>
      <c r="D33541" s="57" t="s">
        <v>8550</v>
      </c>
    </row>
    <row r="33542" spans="1:4">
      <c r="A33542" s="57" t="s">
        <v>8178</v>
      </c>
      <c r="B33542" s="57" t="s">
        <v>16441</v>
      </c>
      <c r="C33542" s="57" t="s">
        <v>8559</v>
      </c>
      <c r="D33542" s="57" t="s">
        <v>8560</v>
      </c>
    </row>
    <row r="33543" spans="1:4">
      <c r="A33543" s="57" t="s">
        <v>8178</v>
      </c>
      <c r="B33543" s="57" t="s">
        <v>16441</v>
      </c>
      <c r="C33543" s="57" t="s">
        <v>8584</v>
      </c>
      <c r="D33543" s="57" t="s">
        <v>8585</v>
      </c>
    </row>
    <row r="33544" spans="1:4">
      <c r="A33544" s="57" t="s">
        <v>8178</v>
      </c>
      <c r="B33544" s="57" t="s">
        <v>16441</v>
      </c>
      <c r="C33544" s="57" t="s">
        <v>8587</v>
      </c>
      <c r="D33544" s="57" t="s">
        <v>8588</v>
      </c>
    </row>
    <row r="33545" spans="1:4">
      <c r="A33545" s="57" t="s">
        <v>8178</v>
      </c>
      <c r="B33545" s="57" t="s">
        <v>16441</v>
      </c>
      <c r="C33545" s="57" t="s">
        <v>8594</v>
      </c>
      <c r="D33545" s="57" t="s">
        <v>8595</v>
      </c>
    </row>
    <row r="33546" spans="1:4">
      <c r="A33546" s="57" t="s">
        <v>8178</v>
      </c>
      <c r="B33546" s="57" t="s">
        <v>16441</v>
      </c>
      <c r="C33546" s="57" t="s">
        <v>8596</v>
      </c>
      <c r="D33546" s="57" t="s">
        <v>8597</v>
      </c>
    </row>
    <row r="33547" spans="1:4">
      <c r="A33547" s="57" t="s">
        <v>8178</v>
      </c>
      <c r="B33547" s="57" t="s">
        <v>16441</v>
      </c>
      <c r="C33547" s="57" t="s">
        <v>9013</v>
      </c>
      <c r="D33547" s="57" t="s">
        <v>9014</v>
      </c>
    </row>
    <row r="33548" spans="1:4">
      <c r="A33548" s="57" t="s">
        <v>8178</v>
      </c>
      <c r="B33548" s="57" t="s">
        <v>16441</v>
      </c>
      <c r="C33548" s="57" t="s">
        <v>9548</v>
      </c>
      <c r="D33548" s="57" t="s">
        <v>9549</v>
      </c>
    </row>
    <row r="33549" spans="1:4">
      <c r="A33549" s="57" t="s">
        <v>8178</v>
      </c>
      <c r="B33549" s="57" t="s">
        <v>16441</v>
      </c>
      <c r="C33549" s="57" t="s">
        <v>9550</v>
      </c>
      <c r="D33549" s="57" t="s">
        <v>9551</v>
      </c>
    </row>
    <row r="33550" spans="1:4">
      <c r="A33550" s="57" t="s">
        <v>8178</v>
      </c>
      <c r="B33550" s="57" t="s">
        <v>16441</v>
      </c>
      <c r="C33550" s="57" t="s">
        <v>9552</v>
      </c>
      <c r="D33550" s="57" t="s">
        <v>9553</v>
      </c>
    </row>
    <row r="33551" spans="1:4">
      <c r="A33551" s="57" t="s">
        <v>8178</v>
      </c>
      <c r="B33551" s="57" t="s">
        <v>16441</v>
      </c>
      <c r="C33551" s="57" t="s">
        <v>9554</v>
      </c>
      <c r="D33551" s="57" t="s">
        <v>9555</v>
      </c>
    </row>
    <row r="33552" spans="1:4">
      <c r="A33552" s="57" t="s">
        <v>8178</v>
      </c>
      <c r="B33552" s="57" t="s">
        <v>16441</v>
      </c>
      <c r="C33552" s="57" t="s">
        <v>9556</v>
      </c>
      <c r="D33552" s="57" t="s">
        <v>9557</v>
      </c>
    </row>
    <row r="33553" spans="1:4">
      <c r="A33553" s="57" t="s">
        <v>8178</v>
      </c>
      <c r="B33553" s="57" t="s">
        <v>16441</v>
      </c>
      <c r="C33553" s="57" t="s">
        <v>14335</v>
      </c>
      <c r="D33553" s="57" t="s">
        <v>14336</v>
      </c>
    </row>
    <row r="33554" spans="1:4">
      <c r="A33554" s="57" t="s">
        <v>8178</v>
      </c>
      <c r="B33554" s="57" t="s">
        <v>16441</v>
      </c>
      <c r="C33554" s="57" t="s">
        <v>14337</v>
      </c>
      <c r="D33554" s="57" t="s">
        <v>14338</v>
      </c>
    </row>
    <row r="33555" spans="1:4">
      <c r="A33555" s="57" t="s">
        <v>8178</v>
      </c>
      <c r="B33555" s="57" t="s">
        <v>16441</v>
      </c>
      <c r="C33555" s="57" t="s">
        <v>14339</v>
      </c>
      <c r="D33555" s="57" t="s">
        <v>14340</v>
      </c>
    </row>
    <row r="33556" spans="1:4">
      <c r="A33556" s="57" t="s">
        <v>8178</v>
      </c>
      <c r="B33556" s="57" t="s">
        <v>16441</v>
      </c>
      <c r="C33556" s="57" t="s">
        <v>14341</v>
      </c>
      <c r="D33556" s="57" t="s">
        <v>14342</v>
      </c>
    </row>
    <row r="33557" spans="1:4">
      <c r="A33557" s="57" t="s">
        <v>8178</v>
      </c>
      <c r="B33557" s="57" t="s">
        <v>16441</v>
      </c>
      <c r="C33557" s="57" t="s">
        <v>14343</v>
      </c>
      <c r="D33557" s="57" t="s">
        <v>14344</v>
      </c>
    </row>
    <row r="33558" spans="1:4">
      <c r="A33558" s="57" t="s">
        <v>8178</v>
      </c>
      <c r="B33558" s="57" t="s">
        <v>16441</v>
      </c>
      <c r="C33558" s="57" t="s">
        <v>14345</v>
      </c>
      <c r="D33558" s="57" t="s">
        <v>14346</v>
      </c>
    </row>
    <row r="33559" spans="1:4">
      <c r="A33559" s="57" t="s">
        <v>8178</v>
      </c>
      <c r="B33559" s="57" t="s">
        <v>16441</v>
      </c>
      <c r="C33559" s="57" t="s">
        <v>14347</v>
      </c>
      <c r="D33559" s="57" t="s">
        <v>14348</v>
      </c>
    </row>
    <row r="33560" spans="1:4">
      <c r="A33560" s="57" t="s">
        <v>8178</v>
      </c>
      <c r="B33560" s="57" t="s">
        <v>16441</v>
      </c>
      <c r="C33560" s="57" t="s">
        <v>14349</v>
      </c>
      <c r="D33560" s="57" t="s">
        <v>14350</v>
      </c>
    </row>
    <row r="33561" spans="1:4">
      <c r="A33561" s="57" t="s">
        <v>8178</v>
      </c>
      <c r="B33561" s="57" t="s">
        <v>16441</v>
      </c>
      <c r="C33561" s="57" t="s">
        <v>14351</v>
      </c>
      <c r="D33561" s="57" t="s">
        <v>14352</v>
      </c>
    </row>
    <row r="33562" spans="1:4">
      <c r="A33562" s="57" t="s">
        <v>8178</v>
      </c>
      <c r="B33562" s="57" t="s">
        <v>16441</v>
      </c>
      <c r="C33562" s="57" t="s">
        <v>14353</v>
      </c>
      <c r="D33562" s="57" t="s">
        <v>14354</v>
      </c>
    </row>
    <row r="33563" spans="1:4">
      <c r="A33563" s="57" t="s">
        <v>8178</v>
      </c>
      <c r="B33563" s="57" t="s">
        <v>16441</v>
      </c>
      <c r="C33563" s="57" t="s">
        <v>14355</v>
      </c>
      <c r="D33563" s="57" t="s">
        <v>14356</v>
      </c>
    </row>
    <row r="33564" spans="1:4">
      <c r="A33564" s="57" t="s">
        <v>8178</v>
      </c>
      <c r="B33564" s="57" t="s">
        <v>16441</v>
      </c>
      <c r="C33564" s="57" t="s">
        <v>14357</v>
      </c>
      <c r="D33564" s="57" t="s">
        <v>14358</v>
      </c>
    </row>
    <row r="33565" spans="1:4">
      <c r="A33565" s="57" t="s">
        <v>8178</v>
      </c>
      <c r="B33565" s="57" t="s">
        <v>16441</v>
      </c>
      <c r="C33565" s="57" t="s">
        <v>14359</v>
      </c>
      <c r="D33565" s="57" t="s">
        <v>14360</v>
      </c>
    </row>
    <row r="33566" spans="1:4">
      <c r="A33566" s="57" t="s">
        <v>8178</v>
      </c>
      <c r="B33566" s="57" t="s">
        <v>16441</v>
      </c>
      <c r="C33566" s="57" t="s">
        <v>14361</v>
      </c>
      <c r="D33566" s="57" t="s">
        <v>14362</v>
      </c>
    </row>
    <row r="33567" spans="1:4">
      <c r="A33567" s="57" t="s">
        <v>8178</v>
      </c>
      <c r="B33567" s="57" t="s">
        <v>16441</v>
      </c>
      <c r="C33567" s="57" t="s">
        <v>14363</v>
      </c>
      <c r="D33567" s="57" t="s">
        <v>14364</v>
      </c>
    </row>
    <row r="33568" spans="1:4">
      <c r="A33568" s="57" t="s">
        <v>8178</v>
      </c>
      <c r="B33568" s="57" t="s">
        <v>16441</v>
      </c>
      <c r="C33568" s="57" t="s">
        <v>14365</v>
      </c>
      <c r="D33568" s="57" t="s">
        <v>14366</v>
      </c>
    </row>
    <row r="33569" spans="1:4">
      <c r="A33569" s="57" t="s">
        <v>8178</v>
      </c>
      <c r="B33569" s="57" t="s">
        <v>16441</v>
      </c>
      <c r="C33569" s="57" t="s">
        <v>14367</v>
      </c>
      <c r="D33569" s="57" t="s">
        <v>14368</v>
      </c>
    </row>
    <row r="33570" spans="1:4">
      <c r="A33570" s="57" t="s">
        <v>8178</v>
      </c>
      <c r="B33570" s="57" t="s">
        <v>16441</v>
      </c>
      <c r="C33570" s="57" t="s">
        <v>14369</v>
      </c>
      <c r="D33570" s="57" t="s">
        <v>14370</v>
      </c>
    </row>
    <row r="33571" spans="1:4">
      <c r="A33571" s="57" t="s">
        <v>8178</v>
      </c>
      <c r="B33571" s="57" t="s">
        <v>16441</v>
      </c>
      <c r="C33571" s="57" t="s">
        <v>14371</v>
      </c>
      <c r="D33571" s="57" t="s">
        <v>14372</v>
      </c>
    </row>
    <row r="33572" spans="1:4">
      <c r="A33572" s="57" t="s">
        <v>8178</v>
      </c>
      <c r="B33572" s="57" t="s">
        <v>16441</v>
      </c>
      <c r="C33572" s="57" t="s">
        <v>14373</v>
      </c>
      <c r="D33572" s="57" t="s">
        <v>14374</v>
      </c>
    </row>
    <row r="33573" spans="1:4">
      <c r="A33573" s="57" t="s">
        <v>8178</v>
      </c>
      <c r="B33573" s="57" t="s">
        <v>16441</v>
      </c>
      <c r="C33573" s="57" t="s">
        <v>14375</v>
      </c>
      <c r="D33573" s="57" t="s">
        <v>14376</v>
      </c>
    </row>
    <row r="33574" spans="1:4">
      <c r="A33574" s="57" t="s">
        <v>8178</v>
      </c>
      <c r="B33574" s="57" t="s">
        <v>16441</v>
      </c>
      <c r="C33574" s="57" t="s">
        <v>14377</v>
      </c>
      <c r="D33574" s="57" t="s">
        <v>14378</v>
      </c>
    </row>
    <row r="33575" spans="1:4">
      <c r="A33575" s="57" t="s">
        <v>8178</v>
      </c>
      <c r="B33575" s="57" t="s">
        <v>16441</v>
      </c>
      <c r="C33575" s="57" t="s">
        <v>14379</v>
      </c>
      <c r="D33575" s="57" t="s">
        <v>14380</v>
      </c>
    </row>
    <row r="33576" spans="1:4">
      <c r="A33576" s="57" t="s">
        <v>8178</v>
      </c>
      <c r="B33576" s="57" t="s">
        <v>16441</v>
      </c>
      <c r="C33576" s="57" t="s">
        <v>14381</v>
      </c>
      <c r="D33576" s="57" t="s">
        <v>14382</v>
      </c>
    </row>
    <row r="33577" spans="1:4">
      <c r="A33577" s="57" t="s">
        <v>8178</v>
      </c>
      <c r="B33577" s="57" t="s">
        <v>16441</v>
      </c>
      <c r="C33577" s="57" t="s">
        <v>14383</v>
      </c>
      <c r="D33577" s="57" t="s">
        <v>14384</v>
      </c>
    </row>
    <row r="33578" spans="1:4">
      <c r="A33578" s="57" t="s">
        <v>8178</v>
      </c>
      <c r="B33578" s="57" t="s">
        <v>16441</v>
      </c>
      <c r="C33578" s="57" t="s">
        <v>14385</v>
      </c>
      <c r="D33578" s="57" t="s">
        <v>14386</v>
      </c>
    </row>
    <row r="33579" spans="1:4">
      <c r="A33579" s="57" t="s">
        <v>8178</v>
      </c>
      <c r="B33579" s="57" t="s">
        <v>16441</v>
      </c>
      <c r="C33579" s="57" t="s">
        <v>14387</v>
      </c>
      <c r="D33579" s="57" t="s">
        <v>14388</v>
      </c>
    </row>
    <row r="33580" spans="1:4">
      <c r="A33580" s="57" t="s">
        <v>8178</v>
      </c>
      <c r="B33580" s="57" t="s">
        <v>16441</v>
      </c>
      <c r="C33580" s="57" t="s">
        <v>14389</v>
      </c>
      <c r="D33580" s="57" t="s">
        <v>16059</v>
      </c>
    </row>
    <row r="33581" spans="1:4">
      <c r="A33581" s="57" t="s">
        <v>8178</v>
      </c>
      <c r="B33581" s="57" t="s">
        <v>16441</v>
      </c>
      <c r="C33581" s="57" t="s">
        <v>14390</v>
      </c>
      <c r="D33581" s="57" t="s">
        <v>16060</v>
      </c>
    </row>
    <row r="33582" spans="1:4">
      <c r="A33582" s="57" t="s">
        <v>8178</v>
      </c>
      <c r="B33582" s="57" t="s">
        <v>16441</v>
      </c>
      <c r="C33582" s="57" t="s">
        <v>14391</v>
      </c>
      <c r="D33582" s="57" t="s">
        <v>14392</v>
      </c>
    </row>
    <row r="33583" spans="1:4">
      <c r="A33583" s="57" t="s">
        <v>8178</v>
      </c>
      <c r="B33583" s="57" t="s">
        <v>16441</v>
      </c>
      <c r="C33583" s="57" t="s">
        <v>14393</v>
      </c>
      <c r="D33583" s="57" t="s">
        <v>14394</v>
      </c>
    </row>
    <row r="33584" spans="1:4">
      <c r="A33584" s="57" t="s">
        <v>8178</v>
      </c>
      <c r="B33584" s="57" t="s">
        <v>16441</v>
      </c>
      <c r="C33584" s="57" t="s">
        <v>14395</v>
      </c>
      <c r="D33584" s="57" t="s">
        <v>14396</v>
      </c>
    </row>
    <row r="33585" spans="1:4">
      <c r="A33585" s="57" t="s">
        <v>8178</v>
      </c>
      <c r="B33585" s="57" t="s">
        <v>16441</v>
      </c>
      <c r="C33585" s="57" t="s">
        <v>14397</v>
      </c>
      <c r="D33585" s="57" t="s">
        <v>16061</v>
      </c>
    </row>
    <row r="33586" spans="1:4">
      <c r="A33586" s="57" t="s">
        <v>8178</v>
      </c>
      <c r="B33586" s="57" t="s">
        <v>16441</v>
      </c>
      <c r="C33586" s="57" t="s">
        <v>14398</v>
      </c>
      <c r="D33586" s="57" t="s">
        <v>14399</v>
      </c>
    </row>
    <row r="33587" spans="1:4">
      <c r="A33587" s="57" t="s">
        <v>8178</v>
      </c>
      <c r="B33587" s="57" t="s">
        <v>16441</v>
      </c>
      <c r="C33587" s="57" t="s">
        <v>14400</v>
      </c>
      <c r="D33587" s="57" t="s">
        <v>14401</v>
      </c>
    </row>
    <row r="33588" spans="1:4">
      <c r="A33588" s="57" t="s">
        <v>8178</v>
      </c>
      <c r="B33588" s="57" t="s">
        <v>16441</v>
      </c>
      <c r="C33588" s="57" t="s">
        <v>14402</v>
      </c>
      <c r="D33588" s="57" t="s">
        <v>14403</v>
      </c>
    </row>
    <row r="33589" spans="1:4">
      <c r="A33589" s="57" t="s">
        <v>8178</v>
      </c>
      <c r="B33589" s="57" t="s">
        <v>16441</v>
      </c>
      <c r="C33589" s="57" t="s">
        <v>14404</v>
      </c>
      <c r="D33589" s="57" t="s">
        <v>14405</v>
      </c>
    </row>
    <row r="33590" spans="1:4">
      <c r="A33590" s="57" t="s">
        <v>8178</v>
      </c>
      <c r="B33590" s="57" t="s">
        <v>16441</v>
      </c>
      <c r="C33590" s="57" t="s">
        <v>14406</v>
      </c>
      <c r="D33590" s="57" t="s">
        <v>16062</v>
      </c>
    </row>
    <row r="33591" spans="1:4">
      <c r="A33591" s="57" t="s">
        <v>8178</v>
      </c>
      <c r="B33591" s="57" t="s">
        <v>16441</v>
      </c>
      <c r="C33591" s="57" t="s">
        <v>14407</v>
      </c>
      <c r="D33591" s="57" t="s">
        <v>16063</v>
      </c>
    </row>
    <row r="33592" spans="1:4">
      <c r="A33592" s="57" t="s">
        <v>8178</v>
      </c>
      <c r="B33592" s="57" t="s">
        <v>16441</v>
      </c>
      <c r="C33592" s="57" t="s">
        <v>14408</v>
      </c>
      <c r="D33592" s="57" t="s">
        <v>14409</v>
      </c>
    </row>
    <row r="33593" spans="1:4">
      <c r="A33593" s="57" t="s">
        <v>8178</v>
      </c>
      <c r="B33593" s="57" t="s">
        <v>16441</v>
      </c>
      <c r="C33593" s="57" t="s">
        <v>16064</v>
      </c>
      <c r="D33593" s="57" t="s">
        <v>16065</v>
      </c>
    </row>
    <row r="33594" spans="1:4">
      <c r="A33594" s="57" t="s">
        <v>8178</v>
      </c>
      <c r="B33594" s="57" t="s">
        <v>16441</v>
      </c>
      <c r="C33594" s="57" t="s">
        <v>16066</v>
      </c>
      <c r="D33594" s="57" t="s">
        <v>16067</v>
      </c>
    </row>
    <row r="33595" spans="1:4">
      <c r="A33595" s="57" t="s">
        <v>8178</v>
      </c>
      <c r="B33595" s="57" t="s">
        <v>16441</v>
      </c>
      <c r="C33595" s="57" t="s">
        <v>16068</v>
      </c>
      <c r="D33595" s="57" t="s">
        <v>16069</v>
      </c>
    </row>
    <row r="33596" spans="1:4">
      <c r="A33596" s="57" t="s">
        <v>8178</v>
      </c>
      <c r="B33596" s="57" t="s">
        <v>16441</v>
      </c>
      <c r="C33596" s="57" t="s">
        <v>16070</v>
      </c>
      <c r="D33596" s="57" t="s">
        <v>16071</v>
      </c>
    </row>
    <row r="33597" spans="1:4">
      <c r="A33597" s="57" t="s">
        <v>8178</v>
      </c>
      <c r="B33597" s="57" t="s">
        <v>16441</v>
      </c>
      <c r="C33597" s="57" t="s">
        <v>16072</v>
      </c>
      <c r="D33597" s="57" t="s">
        <v>16073</v>
      </c>
    </row>
    <row r="33598" spans="1:4">
      <c r="A33598" s="57" t="s">
        <v>8178</v>
      </c>
      <c r="B33598" s="57" t="s">
        <v>16441</v>
      </c>
      <c r="C33598" s="57" t="s">
        <v>16074</v>
      </c>
      <c r="D33598" s="57" t="s">
        <v>16075</v>
      </c>
    </row>
    <row r="33599" spans="1:4">
      <c r="A33599" s="57" t="s">
        <v>8178</v>
      </c>
      <c r="B33599" s="57" t="s">
        <v>16441</v>
      </c>
      <c r="C33599" s="57" t="s">
        <v>16076</v>
      </c>
      <c r="D33599" s="57" t="s">
        <v>16077</v>
      </c>
    </row>
    <row r="33600" spans="1:4">
      <c r="A33600" s="57" t="s">
        <v>8178</v>
      </c>
      <c r="B33600" s="57" t="s">
        <v>16441</v>
      </c>
      <c r="C33600" s="57" t="s">
        <v>16078</v>
      </c>
      <c r="D33600" s="57" t="s">
        <v>16079</v>
      </c>
    </row>
    <row r="33601" spans="1:4">
      <c r="A33601" s="57" t="s">
        <v>8178</v>
      </c>
      <c r="B33601" s="57" t="s">
        <v>16441</v>
      </c>
      <c r="C33601" s="57" t="s">
        <v>18301</v>
      </c>
      <c r="D33601" s="57" t="s">
        <v>18302</v>
      </c>
    </row>
    <row r="33602" spans="1:4">
      <c r="A33602" s="57" t="s">
        <v>8178</v>
      </c>
      <c r="B33602" s="57" t="s">
        <v>16441</v>
      </c>
      <c r="C33602" s="57" t="s">
        <v>18303</v>
      </c>
      <c r="D33602" s="57" t="s">
        <v>18304</v>
      </c>
    </row>
    <row r="33603" spans="1:4">
      <c r="A33603" s="57" t="s">
        <v>8178</v>
      </c>
      <c r="B33603" s="57" t="s">
        <v>16441</v>
      </c>
      <c r="C33603" s="57" t="s">
        <v>18305</v>
      </c>
      <c r="D33603" s="57" t="s">
        <v>18306</v>
      </c>
    </row>
    <row r="33604" spans="1:4">
      <c r="A33604" s="57" t="s">
        <v>8178</v>
      </c>
      <c r="B33604" s="57" t="s">
        <v>16441</v>
      </c>
      <c r="C33604" s="57" t="s">
        <v>18307</v>
      </c>
      <c r="D33604" s="57" t="s">
        <v>18308</v>
      </c>
    </row>
    <row r="33605" spans="1:4">
      <c r="A33605" s="57" t="s">
        <v>8178</v>
      </c>
      <c r="B33605" s="57" t="s">
        <v>16441</v>
      </c>
      <c r="C33605" s="57" t="s">
        <v>18309</v>
      </c>
      <c r="D33605" s="57" t="s">
        <v>18310</v>
      </c>
    </row>
    <row r="33606" spans="1:4">
      <c r="A33606" s="57" t="s">
        <v>8178</v>
      </c>
      <c r="B33606" s="57" t="s">
        <v>16441</v>
      </c>
      <c r="C33606" s="57" t="s">
        <v>18311</v>
      </c>
      <c r="D33606" s="57" t="s">
        <v>18312</v>
      </c>
    </row>
    <row r="33607" spans="1:4">
      <c r="A33607" s="57" t="s">
        <v>8178</v>
      </c>
      <c r="B33607" s="57" t="s">
        <v>16441</v>
      </c>
      <c r="C33607" s="57" t="s">
        <v>18313</v>
      </c>
      <c r="D33607" s="57" t="s">
        <v>18314</v>
      </c>
    </row>
    <row r="33608" spans="1:4">
      <c r="A33608" s="57" t="s">
        <v>8178</v>
      </c>
      <c r="B33608" s="57" t="s">
        <v>16441</v>
      </c>
      <c r="C33608" s="57" t="s">
        <v>18315</v>
      </c>
      <c r="D33608" s="57" t="s">
        <v>18316</v>
      </c>
    </row>
    <row r="33609" spans="1:4">
      <c r="A33609" s="57" t="s">
        <v>8178</v>
      </c>
      <c r="B33609" s="57" t="s">
        <v>16441</v>
      </c>
      <c r="C33609" s="57" t="s">
        <v>73586</v>
      </c>
      <c r="D33609" s="57" t="s">
        <v>73587</v>
      </c>
    </row>
    <row r="33610" spans="1:4">
      <c r="A33610" s="57" t="s">
        <v>8178</v>
      </c>
      <c r="B33610" s="57" t="s">
        <v>16441</v>
      </c>
      <c r="C33610" s="57" t="s">
        <v>76497</v>
      </c>
      <c r="D33610" s="57" t="s">
        <v>76498</v>
      </c>
    </row>
    <row r="33611" spans="1:4">
      <c r="A33611" s="57" t="s">
        <v>8179</v>
      </c>
      <c r="B33611" s="57" t="s">
        <v>16441</v>
      </c>
      <c r="C33611" s="57" t="s">
        <v>7587</v>
      </c>
      <c r="D33611" s="57" t="s">
        <v>7588</v>
      </c>
    </row>
    <row r="33612" spans="1:4">
      <c r="A33612" s="57" t="s">
        <v>18317</v>
      </c>
      <c r="B33612" s="57" t="s">
        <v>16441</v>
      </c>
      <c r="C33612" s="57" t="s">
        <v>18318</v>
      </c>
      <c r="D33612" s="57" t="s">
        <v>18319</v>
      </c>
    </row>
    <row r="33613" spans="1:4">
      <c r="A33613" s="57" t="s">
        <v>18317</v>
      </c>
      <c r="B33613" s="57" t="s">
        <v>16441</v>
      </c>
      <c r="C33613" s="57" t="s">
        <v>18320</v>
      </c>
      <c r="D33613" s="57" t="s">
        <v>18321</v>
      </c>
    </row>
    <row r="33614" spans="1:4">
      <c r="A33614" s="57" t="s">
        <v>18317</v>
      </c>
      <c r="B33614" s="57" t="s">
        <v>16441</v>
      </c>
      <c r="C33614" s="57" t="s">
        <v>18322</v>
      </c>
      <c r="D33614" s="57" t="s">
        <v>18323</v>
      </c>
    </row>
    <row r="33615" spans="1:4">
      <c r="A33615" s="57" t="s">
        <v>18317</v>
      </c>
      <c r="B33615" s="57" t="s">
        <v>16441</v>
      </c>
      <c r="C33615" s="57" t="s">
        <v>18324</v>
      </c>
      <c r="D33615" s="57" t="s">
        <v>18325</v>
      </c>
    </row>
    <row r="33616" spans="1:4">
      <c r="A33616" s="57" t="s">
        <v>18317</v>
      </c>
      <c r="B33616" s="57" t="s">
        <v>16441</v>
      </c>
      <c r="C33616" s="57" t="s">
        <v>18326</v>
      </c>
      <c r="D33616" s="57" t="s">
        <v>18327</v>
      </c>
    </row>
    <row r="33617" spans="1:4">
      <c r="A33617" s="57" t="s">
        <v>18317</v>
      </c>
      <c r="B33617" s="57" t="s">
        <v>16441</v>
      </c>
      <c r="C33617" s="57" t="s">
        <v>18328</v>
      </c>
      <c r="D33617" s="57" t="s">
        <v>18329</v>
      </c>
    </row>
    <row r="33618" spans="1:4">
      <c r="A33618" s="57" t="s">
        <v>18317</v>
      </c>
      <c r="B33618" s="57" t="s">
        <v>16441</v>
      </c>
      <c r="C33618" s="57" t="s">
        <v>18330</v>
      </c>
      <c r="D33618" s="57" t="s">
        <v>18331</v>
      </c>
    </row>
    <row r="33619" spans="1:4">
      <c r="A33619" s="57" t="s">
        <v>18317</v>
      </c>
      <c r="B33619" s="57" t="s">
        <v>16441</v>
      </c>
      <c r="C33619" s="57" t="s">
        <v>18332</v>
      </c>
      <c r="D33619" s="57" t="s">
        <v>18333</v>
      </c>
    </row>
    <row r="33620" spans="1:4">
      <c r="A33620" s="57" t="s">
        <v>18317</v>
      </c>
      <c r="B33620" s="57" t="s">
        <v>16441</v>
      </c>
      <c r="C33620" s="57" t="s">
        <v>18334</v>
      </c>
      <c r="D33620" s="57" t="s">
        <v>18335</v>
      </c>
    </row>
    <row r="33621" spans="1:4">
      <c r="A33621" s="57" t="s">
        <v>18317</v>
      </c>
      <c r="B33621" s="57" t="s">
        <v>16441</v>
      </c>
      <c r="C33621" s="57" t="s">
        <v>18336</v>
      </c>
      <c r="D33621" s="57" t="s">
        <v>18337</v>
      </c>
    </row>
    <row r="33622" spans="1:4">
      <c r="A33622" s="57" t="s">
        <v>18317</v>
      </c>
      <c r="B33622" s="57" t="s">
        <v>16441</v>
      </c>
      <c r="C33622" s="57" t="s">
        <v>73588</v>
      </c>
      <c r="D33622" s="57" t="s">
        <v>73589</v>
      </c>
    </row>
    <row r="33623" spans="1:4">
      <c r="A33623" s="57" t="s">
        <v>18317</v>
      </c>
      <c r="B33623" s="57" t="s">
        <v>16441</v>
      </c>
      <c r="C33623" s="57" t="s">
        <v>73590</v>
      </c>
      <c r="D33623" s="57" t="s">
        <v>73591</v>
      </c>
    </row>
    <row r="33624" spans="1:4">
      <c r="A33624" s="57" t="s">
        <v>18317</v>
      </c>
      <c r="B33624" s="57" t="s">
        <v>16441</v>
      </c>
      <c r="C33624" s="57" t="s">
        <v>73592</v>
      </c>
      <c r="D33624" s="57" t="s">
        <v>73593</v>
      </c>
    </row>
    <row r="33625" spans="1:4">
      <c r="A33625" s="57" t="s">
        <v>18317</v>
      </c>
      <c r="B33625" s="57" t="s">
        <v>16441</v>
      </c>
      <c r="C33625" s="57" t="s">
        <v>76499</v>
      </c>
      <c r="D33625" s="57" t="s">
        <v>76500</v>
      </c>
    </row>
    <row r="33626" spans="1:4">
      <c r="A33626" s="57" t="s">
        <v>18317</v>
      </c>
      <c r="B33626" s="57" t="s">
        <v>16441</v>
      </c>
      <c r="C33626" s="57" t="s">
        <v>76501</v>
      </c>
      <c r="D33626" s="57" t="s">
        <v>76502</v>
      </c>
    </row>
    <row r="33627" spans="1:4">
      <c r="A33627" s="57" t="s">
        <v>18317</v>
      </c>
      <c r="B33627" s="57" t="s">
        <v>16441</v>
      </c>
      <c r="C33627" s="57" t="s">
        <v>76503</v>
      </c>
      <c r="D33627" s="57" t="s">
        <v>76504</v>
      </c>
    </row>
    <row r="33628" spans="1:4">
      <c r="A33628" s="57" t="s">
        <v>18317</v>
      </c>
      <c r="B33628" s="57" t="s">
        <v>16441</v>
      </c>
      <c r="C33628" s="57" t="s">
        <v>76505</v>
      </c>
      <c r="D33628" s="57" t="s">
        <v>76506</v>
      </c>
    </row>
    <row r="33629" spans="1:4">
      <c r="A33629" s="57" t="s">
        <v>18317</v>
      </c>
      <c r="B33629" s="57" t="s">
        <v>16441</v>
      </c>
      <c r="C33629" s="57" t="s">
        <v>76507</v>
      </c>
      <c r="D33629" s="57" t="s">
        <v>76508</v>
      </c>
    </row>
    <row r="33630" spans="1:4">
      <c r="A33630" s="57" t="s">
        <v>18317</v>
      </c>
      <c r="B33630" s="57" t="s">
        <v>16441</v>
      </c>
      <c r="C33630" s="57" t="s">
        <v>76509</v>
      </c>
      <c r="D33630" s="57" t="s">
        <v>76510</v>
      </c>
    </row>
    <row r="33631" spans="1:4">
      <c r="A33631" s="57" t="s">
        <v>18317</v>
      </c>
      <c r="B33631" s="57" t="s">
        <v>16441</v>
      </c>
      <c r="C33631" s="57" t="s">
        <v>77079</v>
      </c>
      <c r="D33631" s="57" t="s">
        <v>77080</v>
      </c>
    </row>
    <row r="33632" spans="1:4">
      <c r="A33632" s="57" t="s">
        <v>18317</v>
      </c>
      <c r="B33632" s="57" t="s">
        <v>16441</v>
      </c>
      <c r="C33632" s="57" t="s">
        <v>77081</v>
      </c>
      <c r="D33632" s="57" t="s">
        <v>77082</v>
      </c>
    </row>
    <row r="33633" spans="1:4">
      <c r="A33633" s="57" t="s">
        <v>73594</v>
      </c>
      <c r="B33633" s="57" t="s">
        <v>12940</v>
      </c>
      <c r="C33633" s="57" t="s">
        <v>73595</v>
      </c>
      <c r="D33633" s="57" t="s">
        <v>66402</v>
      </c>
    </row>
    <row r="33634" spans="1:4">
      <c r="A33634" s="57" t="s">
        <v>73596</v>
      </c>
      <c r="B33634" s="57" t="s">
        <v>12940</v>
      </c>
      <c r="C33634" s="57" t="s">
        <v>73597</v>
      </c>
      <c r="D33634" s="57" t="s">
        <v>73598</v>
      </c>
    </row>
    <row r="33635" spans="1:4">
      <c r="A33635" s="57" t="s">
        <v>73596</v>
      </c>
      <c r="B33635" s="57"/>
      <c r="C33635" s="57" t="s">
        <v>73599</v>
      </c>
      <c r="D33635" s="57" t="s">
        <v>73600</v>
      </c>
    </row>
    <row r="33636" spans="1:4">
      <c r="A33636" s="57" t="s">
        <v>73596</v>
      </c>
      <c r="B33636" s="57"/>
      <c r="C33636" s="57" t="s">
        <v>73601</v>
      </c>
      <c r="D33636" s="57" t="s">
        <v>73602</v>
      </c>
    </row>
    <row r="33637" spans="1:4">
      <c r="A33637" s="57" t="s">
        <v>73596</v>
      </c>
      <c r="B33637" s="57"/>
      <c r="C33637" s="57" t="s">
        <v>73603</v>
      </c>
      <c r="D33637" s="57" t="s">
        <v>73602</v>
      </c>
    </row>
    <row r="33638" spans="1:4">
      <c r="A33638" s="57" t="s">
        <v>73596</v>
      </c>
      <c r="B33638" s="57"/>
      <c r="C33638" s="57" t="s">
        <v>73604</v>
      </c>
      <c r="D33638" s="57" t="s">
        <v>73602</v>
      </c>
    </row>
    <row r="33639" spans="1:4">
      <c r="A33639" s="57" t="s">
        <v>73596</v>
      </c>
      <c r="B33639" s="57"/>
      <c r="C33639" s="57" t="s">
        <v>73605</v>
      </c>
      <c r="D33639" s="57" t="s">
        <v>54954</v>
      </c>
    </row>
    <row r="33640" spans="1:4">
      <c r="A33640" s="57" t="s">
        <v>73596</v>
      </c>
      <c r="B33640" s="57"/>
      <c r="C33640" s="57" t="s">
        <v>73606</v>
      </c>
      <c r="D33640" s="57" t="s">
        <v>73607</v>
      </c>
    </row>
    <row r="33641" spans="1:4">
      <c r="A33641" s="57" t="s">
        <v>73596</v>
      </c>
      <c r="B33641" s="57"/>
      <c r="C33641" s="57" t="s">
        <v>73608</v>
      </c>
      <c r="D33641" s="57" t="s">
        <v>73609</v>
      </c>
    </row>
    <row r="33642" spans="1:4">
      <c r="A33642" s="57" t="s">
        <v>73596</v>
      </c>
      <c r="B33642" s="57"/>
      <c r="C33642" s="57" t="s">
        <v>73610</v>
      </c>
      <c r="D33642" s="57" t="s">
        <v>73611</v>
      </c>
    </row>
    <row r="33643" spans="1:4">
      <c r="A33643" s="57" t="s">
        <v>73596</v>
      </c>
      <c r="B33643" s="57"/>
      <c r="C33643" s="57" t="s">
        <v>73612</v>
      </c>
      <c r="D33643" s="57" t="s">
        <v>2922</v>
      </c>
    </row>
    <row r="33644" spans="1:4">
      <c r="A33644" s="57" t="s">
        <v>73596</v>
      </c>
      <c r="B33644" s="57"/>
      <c r="C33644" s="57" t="s">
        <v>73613</v>
      </c>
      <c r="D33644" s="57" t="s">
        <v>73614</v>
      </c>
    </row>
    <row r="33645" spans="1:4">
      <c r="A33645" s="57" t="s">
        <v>73596</v>
      </c>
      <c r="B33645" s="57"/>
      <c r="C33645" s="57" t="s">
        <v>73615</v>
      </c>
      <c r="D33645" s="57" t="s">
        <v>73616</v>
      </c>
    </row>
    <row r="33646" spans="1:4">
      <c r="A33646" s="57" t="s">
        <v>73596</v>
      </c>
      <c r="B33646" s="57"/>
      <c r="C33646" s="57" t="s">
        <v>73617</v>
      </c>
      <c r="D33646" s="57" t="s">
        <v>73618</v>
      </c>
    </row>
    <row r="33647" spans="1:4">
      <c r="A33647" s="57" t="s">
        <v>73596</v>
      </c>
      <c r="B33647" s="57"/>
      <c r="C33647" s="57" t="s">
        <v>73619</v>
      </c>
      <c r="D33647" s="57" t="s">
        <v>73620</v>
      </c>
    </row>
    <row r="33648" spans="1:4">
      <c r="A33648" s="57" t="s">
        <v>73596</v>
      </c>
      <c r="B33648" s="57"/>
      <c r="C33648" s="57" t="s">
        <v>73621</v>
      </c>
      <c r="D33648" s="57" t="s">
        <v>73622</v>
      </c>
    </row>
    <row r="33649" spans="1:4">
      <c r="A33649" s="57" t="s">
        <v>73596</v>
      </c>
      <c r="B33649" s="57"/>
      <c r="C33649" s="57" t="s">
        <v>73623</v>
      </c>
      <c r="D33649" s="57" t="s">
        <v>73622</v>
      </c>
    </row>
    <row r="33650" spans="1:4">
      <c r="A33650" s="57" t="s">
        <v>73596</v>
      </c>
      <c r="B33650" s="57"/>
      <c r="C33650" s="57" t="s">
        <v>73624</v>
      </c>
      <c r="D33650" s="57" t="s">
        <v>73625</v>
      </c>
    </row>
    <row r="33651" spans="1:4">
      <c r="A33651" s="57" t="s">
        <v>73596</v>
      </c>
      <c r="B33651" s="57"/>
      <c r="C33651" s="57" t="s">
        <v>73626</v>
      </c>
      <c r="D33651" s="57" t="s">
        <v>73627</v>
      </c>
    </row>
    <row r="33652" spans="1:4">
      <c r="A33652" s="57" t="s">
        <v>73596</v>
      </c>
      <c r="B33652" s="57"/>
      <c r="C33652" s="57" t="s">
        <v>73628</v>
      </c>
      <c r="D33652" s="57" t="s">
        <v>73629</v>
      </c>
    </row>
    <row r="33653" spans="1:4">
      <c r="A33653" s="57" t="s">
        <v>73596</v>
      </c>
      <c r="B33653" s="57"/>
      <c r="C33653" s="57" t="s">
        <v>73630</v>
      </c>
      <c r="D33653" s="57" t="s">
        <v>73631</v>
      </c>
    </row>
    <row r="33654" spans="1:4">
      <c r="A33654" s="57" t="s">
        <v>73596</v>
      </c>
      <c r="B33654" s="57"/>
      <c r="C33654" s="57" t="s">
        <v>73632</v>
      </c>
      <c r="D33654" s="57" t="s">
        <v>73633</v>
      </c>
    </row>
    <row r="33655" spans="1:4">
      <c r="A33655" s="57" t="s">
        <v>73596</v>
      </c>
      <c r="B33655" s="57"/>
      <c r="C33655" s="57" t="s">
        <v>73634</v>
      </c>
      <c r="D33655" s="57" t="s">
        <v>73635</v>
      </c>
    </row>
    <row r="33656" spans="1:4">
      <c r="A33656" s="57" t="s">
        <v>73596</v>
      </c>
      <c r="B33656" s="57"/>
      <c r="C33656" s="57" t="s">
        <v>73636</v>
      </c>
      <c r="D33656" s="57" t="s">
        <v>73637</v>
      </c>
    </row>
    <row r="33657" spans="1:4">
      <c r="A33657" s="57" t="s">
        <v>73596</v>
      </c>
      <c r="B33657" s="57"/>
      <c r="C33657" s="57" t="s">
        <v>73638</v>
      </c>
      <c r="D33657" s="57" t="s">
        <v>73639</v>
      </c>
    </row>
    <row r="33658" spans="1:4">
      <c r="A33658" s="57" t="s">
        <v>73640</v>
      </c>
      <c r="B33658" s="57" t="s">
        <v>12940</v>
      </c>
      <c r="C33658" s="57" t="s">
        <v>73641</v>
      </c>
      <c r="D33658" s="57" t="s">
        <v>73642</v>
      </c>
    </row>
    <row r="33659" spans="1:4">
      <c r="A33659" s="57" t="s">
        <v>73640</v>
      </c>
      <c r="B33659" s="57"/>
      <c r="C33659" s="57" t="s">
        <v>73643</v>
      </c>
      <c r="D33659" s="57" t="s">
        <v>73644</v>
      </c>
    </row>
    <row r="33660" spans="1:4">
      <c r="A33660" s="57" t="s">
        <v>73640</v>
      </c>
      <c r="B33660" s="57"/>
      <c r="C33660" s="57" t="s">
        <v>73645</v>
      </c>
      <c r="D33660" s="57" t="s">
        <v>69408</v>
      </c>
    </row>
    <row r="33661" spans="1:4">
      <c r="A33661" s="57" t="s">
        <v>73640</v>
      </c>
      <c r="B33661" s="57"/>
      <c r="C33661" s="57" t="s">
        <v>73646</v>
      </c>
      <c r="D33661" s="57" t="s">
        <v>73647</v>
      </c>
    </row>
    <row r="33662" spans="1:4">
      <c r="A33662" s="57" t="s">
        <v>73640</v>
      </c>
      <c r="B33662" s="57"/>
      <c r="C33662" s="57" t="s">
        <v>73648</v>
      </c>
      <c r="D33662" s="57" t="s">
        <v>73649</v>
      </c>
    </row>
    <row r="33663" spans="1:4">
      <c r="A33663" s="57" t="s">
        <v>73640</v>
      </c>
      <c r="B33663" s="57"/>
      <c r="C33663" s="57" t="s">
        <v>73650</v>
      </c>
      <c r="D33663" s="57" t="s">
        <v>73651</v>
      </c>
    </row>
    <row r="33664" spans="1:4">
      <c r="A33664" s="57" t="s">
        <v>73640</v>
      </c>
      <c r="B33664" s="57"/>
      <c r="C33664" s="57" t="s">
        <v>73652</v>
      </c>
      <c r="D33664" s="57" t="s">
        <v>73653</v>
      </c>
    </row>
    <row r="33665" spans="1:4">
      <c r="A33665" s="57" t="s">
        <v>73640</v>
      </c>
      <c r="B33665" s="57"/>
      <c r="C33665" s="57" t="s">
        <v>73654</v>
      </c>
      <c r="D33665" s="57" t="s">
        <v>73655</v>
      </c>
    </row>
    <row r="33666" spans="1:4">
      <c r="A33666" s="57" t="s">
        <v>73640</v>
      </c>
      <c r="B33666" s="57"/>
      <c r="C33666" s="57" t="s">
        <v>76511</v>
      </c>
      <c r="D33666" s="57" t="s">
        <v>76512</v>
      </c>
    </row>
    <row r="33667" spans="1:4">
      <c r="A33667" s="57" t="s">
        <v>73640</v>
      </c>
      <c r="B33667" s="57"/>
      <c r="C33667" s="57" t="s">
        <v>76513</v>
      </c>
      <c r="D33667" s="57" t="s">
        <v>76514</v>
      </c>
    </row>
    <row r="33668" spans="1:4">
      <c r="A33668" s="57" t="s">
        <v>73656</v>
      </c>
      <c r="B33668" s="57" t="s">
        <v>12940</v>
      </c>
      <c r="C33668" s="57" t="s">
        <v>73657</v>
      </c>
      <c r="D33668" s="57" t="s">
        <v>73658</v>
      </c>
    </row>
    <row r="33669" spans="1:4">
      <c r="A33669" s="57" t="s">
        <v>73656</v>
      </c>
      <c r="B33669" s="57"/>
      <c r="C33669" s="57" t="s">
        <v>73659</v>
      </c>
      <c r="D33669" s="57" t="s">
        <v>73658</v>
      </c>
    </row>
    <row r="33670" spans="1:4">
      <c r="A33670" s="57" t="s">
        <v>73656</v>
      </c>
      <c r="B33670" s="57"/>
      <c r="C33670" s="57" t="s">
        <v>73660</v>
      </c>
      <c r="D33670" s="57" t="s">
        <v>73661</v>
      </c>
    </row>
    <row r="33671" spans="1:4">
      <c r="A33671" s="57" t="s">
        <v>73656</v>
      </c>
      <c r="B33671" s="57"/>
      <c r="C33671" s="57" t="s">
        <v>73662</v>
      </c>
      <c r="D33671" s="57" t="s">
        <v>73663</v>
      </c>
    </row>
    <row r="33672" spans="1:4">
      <c r="A33672" s="57" t="s">
        <v>73656</v>
      </c>
      <c r="B33672" s="57"/>
      <c r="C33672" s="57" t="s">
        <v>73664</v>
      </c>
      <c r="D33672" s="57" t="s">
        <v>73663</v>
      </c>
    </row>
    <row r="33673" spans="1:4">
      <c r="A33673" s="57" t="s">
        <v>73656</v>
      </c>
      <c r="B33673" s="57"/>
      <c r="C33673" s="57" t="s">
        <v>73665</v>
      </c>
      <c r="D33673" s="57" t="s">
        <v>2922</v>
      </c>
    </row>
    <row r="33674" spans="1:4">
      <c r="A33674" s="57" t="s">
        <v>73656</v>
      </c>
      <c r="B33674" s="57"/>
      <c r="C33674" s="57" t="s">
        <v>73666</v>
      </c>
      <c r="D33674" s="57" t="s">
        <v>73667</v>
      </c>
    </row>
    <row r="33675" spans="1:4">
      <c r="A33675" s="57" t="s">
        <v>73656</v>
      </c>
      <c r="B33675" s="57"/>
      <c r="C33675" s="57" t="s">
        <v>73668</v>
      </c>
      <c r="D33675" s="57" t="s">
        <v>73669</v>
      </c>
    </row>
    <row r="33676" spans="1:4">
      <c r="A33676" s="57" t="s">
        <v>73656</v>
      </c>
      <c r="B33676" s="57"/>
      <c r="C33676" s="57" t="s">
        <v>76515</v>
      </c>
      <c r="D33676" s="57" t="s">
        <v>76516</v>
      </c>
    </row>
    <row r="33677" spans="1:4">
      <c r="A33677" s="57" t="s">
        <v>8180</v>
      </c>
      <c r="B33677" s="57" t="s">
        <v>857</v>
      </c>
      <c r="C33677" s="57" t="s">
        <v>3727</v>
      </c>
      <c r="D33677" s="57" t="s">
        <v>3728</v>
      </c>
    </row>
    <row r="33678" spans="1:4">
      <c r="A33678" s="57" t="s">
        <v>8180</v>
      </c>
      <c r="B33678" s="57" t="s">
        <v>857</v>
      </c>
      <c r="C33678" s="57" t="s">
        <v>3729</v>
      </c>
      <c r="D33678" s="57" t="s">
        <v>3730</v>
      </c>
    </row>
    <row r="33679" spans="1:4">
      <c r="A33679" s="57" t="s">
        <v>9558</v>
      </c>
      <c r="B33679" s="57" t="s">
        <v>9043</v>
      </c>
      <c r="C33679" s="57" t="s">
        <v>9559</v>
      </c>
      <c r="D33679" s="57" t="s">
        <v>9560</v>
      </c>
    </row>
    <row r="33680" spans="1:4">
      <c r="A33680" s="57" t="s">
        <v>73670</v>
      </c>
      <c r="B33680" s="57" t="s">
        <v>12940</v>
      </c>
      <c r="C33680" s="57" t="s">
        <v>73671</v>
      </c>
      <c r="D33680" s="57" t="s">
        <v>73672</v>
      </c>
    </row>
    <row r="33681" spans="1:4">
      <c r="A33681" s="57" t="s">
        <v>73670</v>
      </c>
      <c r="B33681" s="57"/>
      <c r="C33681" s="57" t="s">
        <v>73673</v>
      </c>
      <c r="D33681" s="57" t="s">
        <v>66402</v>
      </c>
    </row>
    <row r="33682" spans="1:4">
      <c r="A33682" s="57" t="s">
        <v>73670</v>
      </c>
      <c r="B33682" s="57"/>
      <c r="C33682" s="57" t="s">
        <v>73674</v>
      </c>
      <c r="D33682" s="57" t="s">
        <v>73675</v>
      </c>
    </row>
    <row r="33683" spans="1:4">
      <c r="A33683" s="57" t="s">
        <v>73670</v>
      </c>
      <c r="B33683" s="57"/>
      <c r="C33683" s="57" t="s">
        <v>73676</v>
      </c>
      <c r="D33683" s="57" t="s">
        <v>73677</v>
      </c>
    </row>
    <row r="33684" spans="1:4">
      <c r="A33684" s="57" t="s">
        <v>73670</v>
      </c>
      <c r="B33684" s="57"/>
      <c r="C33684" s="57" t="s">
        <v>73678</v>
      </c>
      <c r="D33684" s="57" t="s">
        <v>73679</v>
      </c>
    </row>
    <row r="33685" spans="1:4">
      <c r="A33685" s="57" t="s">
        <v>73670</v>
      </c>
      <c r="B33685" s="57"/>
      <c r="C33685" s="57" t="s">
        <v>73680</v>
      </c>
      <c r="D33685" s="57" t="s">
        <v>73681</v>
      </c>
    </row>
    <row r="33686" spans="1:4">
      <c r="A33686" s="57" t="s">
        <v>73670</v>
      </c>
      <c r="B33686" s="57"/>
      <c r="C33686" s="57" t="s">
        <v>73682</v>
      </c>
      <c r="D33686" s="57" t="s">
        <v>73683</v>
      </c>
    </row>
    <row r="33687" spans="1:4">
      <c r="A33687" s="57" t="s">
        <v>73670</v>
      </c>
      <c r="B33687" s="57"/>
      <c r="C33687" s="57" t="s">
        <v>73684</v>
      </c>
      <c r="D33687" s="57" t="s">
        <v>73685</v>
      </c>
    </row>
    <row r="33688" spans="1:4">
      <c r="A33688" s="57" t="s">
        <v>73670</v>
      </c>
      <c r="B33688" s="57"/>
      <c r="C33688" s="57" t="s">
        <v>73686</v>
      </c>
      <c r="D33688" s="57" t="s">
        <v>66402</v>
      </c>
    </row>
    <row r="33689" spans="1:4">
      <c r="A33689" s="57" t="s">
        <v>73670</v>
      </c>
      <c r="B33689" s="57"/>
      <c r="C33689" s="57" t="s">
        <v>73687</v>
      </c>
      <c r="D33689" s="57" t="s">
        <v>66402</v>
      </c>
    </row>
    <row r="33690" spans="1:4">
      <c r="A33690" s="57" t="s">
        <v>73670</v>
      </c>
      <c r="B33690" s="57"/>
      <c r="C33690" s="57" t="s">
        <v>73688</v>
      </c>
      <c r="D33690" s="57" t="s">
        <v>66402</v>
      </c>
    </row>
    <row r="33691" spans="1:4">
      <c r="A33691" s="57" t="s">
        <v>8181</v>
      </c>
      <c r="B33691" s="57" t="s">
        <v>895</v>
      </c>
      <c r="C33691" s="57" t="s">
        <v>3502</v>
      </c>
      <c r="D33691" s="57" t="s">
        <v>2922</v>
      </c>
    </row>
    <row r="33692" spans="1:4">
      <c r="A33692" s="57" t="s">
        <v>73689</v>
      </c>
      <c r="B33692" s="57" t="s">
        <v>12940</v>
      </c>
      <c r="C33692" s="57" t="s">
        <v>73690</v>
      </c>
      <c r="D33692" s="57" t="s">
        <v>73691</v>
      </c>
    </row>
    <row r="33693" spans="1:4">
      <c r="A33693" s="57" t="s">
        <v>8465</v>
      </c>
      <c r="B33693" s="57" t="s">
        <v>1137</v>
      </c>
      <c r="C33693" s="57" t="s">
        <v>8463</v>
      </c>
      <c r="D33693" s="57" t="s">
        <v>8464</v>
      </c>
    </row>
    <row r="33694" spans="1:4">
      <c r="A33694" s="57" t="s">
        <v>73692</v>
      </c>
      <c r="B33694" s="57" t="s">
        <v>12940</v>
      </c>
      <c r="C33694" s="57" t="s">
        <v>73693</v>
      </c>
      <c r="D33694" s="57" t="s">
        <v>2922</v>
      </c>
    </row>
    <row r="33695" spans="1:4">
      <c r="A33695" s="57" t="s">
        <v>73694</v>
      </c>
      <c r="B33695" s="57" t="s">
        <v>12940</v>
      </c>
      <c r="C33695" s="57" t="s">
        <v>73695</v>
      </c>
      <c r="D33695" s="57" t="s">
        <v>2922</v>
      </c>
    </row>
    <row r="33696" spans="1:4">
      <c r="A33696" s="57" t="s">
        <v>73694</v>
      </c>
      <c r="B33696" s="57"/>
      <c r="C33696" s="57" t="s">
        <v>73696</v>
      </c>
      <c r="D33696" s="57" t="s">
        <v>2922</v>
      </c>
    </row>
    <row r="33697" spans="1:4">
      <c r="A33697" s="57" t="s">
        <v>73697</v>
      </c>
      <c r="B33697" s="57" t="s">
        <v>12940</v>
      </c>
      <c r="C33697" s="57" t="s">
        <v>73698</v>
      </c>
      <c r="D33697" s="57" t="s">
        <v>72975</v>
      </c>
    </row>
    <row r="33698" spans="1:4">
      <c r="A33698" s="57" t="s">
        <v>73697</v>
      </c>
      <c r="B33698" s="57"/>
      <c r="C33698" s="57" t="s">
        <v>73699</v>
      </c>
      <c r="D33698" s="57" t="s">
        <v>72977</v>
      </c>
    </row>
    <row r="33699" spans="1:4">
      <c r="A33699" s="57" t="s">
        <v>73700</v>
      </c>
      <c r="B33699" s="57" t="s">
        <v>12940</v>
      </c>
      <c r="C33699" s="57" t="s">
        <v>73701</v>
      </c>
      <c r="D33699" s="57" t="s">
        <v>73702</v>
      </c>
    </row>
    <row r="33700" spans="1:4">
      <c r="A33700" s="57" t="s">
        <v>73700</v>
      </c>
      <c r="B33700" s="57"/>
      <c r="C33700" s="57" t="s">
        <v>73703</v>
      </c>
      <c r="D33700" s="57" t="s">
        <v>73704</v>
      </c>
    </row>
    <row r="33701" spans="1:4">
      <c r="A33701" s="57" t="s">
        <v>73700</v>
      </c>
      <c r="B33701" s="57"/>
      <c r="C33701" s="57" t="s">
        <v>73705</v>
      </c>
      <c r="D33701" s="57" t="s">
        <v>73706</v>
      </c>
    </row>
    <row r="33702" spans="1:4">
      <c r="A33702" s="57" t="s">
        <v>73700</v>
      </c>
      <c r="B33702" s="57"/>
      <c r="C33702" s="57" t="s">
        <v>73707</v>
      </c>
      <c r="D33702" s="57" t="s">
        <v>73708</v>
      </c>
    </row>
    <row r="33703" spans="1:4">
      <c r="A33703" s="57" t="s">
        <v>73709</v>
      </c>
      <c r="B33703" s="57" t="s">
        <v>12940</v>
      </c>
      <c r="C33703" s="57" t="s">
        <v>73710</v>
      </c>
      <c r="D33703" s="57" t="s">
        <v>73711</v>
      </c>
    </row>
    <row r="33704" spans="1:4">
      <c r="A33704" s="57" t="s">
        <v>73712</v>
      </c>
      <c r="B33704" s="57" t="s">
        <v>12940</v>
      </c>
      <c r="C33704" s="57" t="s">
        <v>73713</v>
      </c>
      <c r="D33704" s="57" t="s">
        <v>73714</v>
      </c>
    </row>
    <row r="33705" spans="1:4">
      <c r="A33705" s="57" t="s">
        <v>73712</v>
      </c>
      <c r="B33705" s="57"/>
      <c r="C33705" s="57" t="s">
        <v>73715</v>
      </c>
      <c r="D33705" s="57" t="s">
        <v>73716</v>
      </c>
    </row>
    <row r="33706" spans="1:4">
      <c r="A33706" s="57" t="s">
        <v>73712</v>
      </c>
      <c r="B33706" s="57"/>
      <c r="C33706" s="57" t="s">
        <v>73717</v>
      </c>
      <c r="D33706" s="57" t="s">
        <v>73718</v>
      </c>
    </row>
    <row r="33707" spans="1:4">
      <c r="A33707" s="57" t="s">
        <v>73719</v>
      </c>
      <c r="B33707" s="57" t="s">
        <v>12940</v>
      </c>
      <c r="C33707" s="57" t="s">
        <v>73720</v>
      </c>
      <c r="D33707" s="57" t="s">
        <v>73721</v>
      </c>
    </row>
    <row r="33708" spans="1:4">
      <c r="A33708" s="57" t="s">
        <v>73719</v>
      </c>
      <c r="B33708" s="57"/>
      <c r="C33708" s="57" t="s">
        <v>73722</v>
      </c>
      <c r="D33708" s="57" t="s">
        <v>73723</v>
      </c>
    </row>
    <row r="33709" spans="1:4">
      <c r="A33709" s="57" t="s">
        <v>73719</v>
      </c>
      <c r="B33709" s="57"/>
      <c r="C33709" s="57" t="s">
        <v>73724</v>
      </c>
      <c r="D33709" s="57" t="s">
        <v>73725</v>
      </c>
    </row>
    <row r="33710" spans="1:4">
      <c r="A33710" s="57" t="s">
        <v>73726</v>
      </c>
      <c r="B33710" s="57" t="s">
        <v>12940</v>
      </c>
      <c r="C33710" s="57" t="s">
        <v>73727</v>
      </c>
      <c r="D33710" s="57" t="s">
        <v>73728</v>
      </c>
    </row>
    <row r="33711" spans="1:4">
      <c r="A33711" s="57" t="s">
        <v>73726</v>
      </c>
      <c r="B33711" s="57"/>
      <c r="C33711" s="57" t="s">
        <v>73729</v>
      </c>
      <c r="D33711" s="57" t="s">
        <v>73728</v>
      </c>
    </row>
    <row r="33712" spans="1:4">
      <c r="A33712" s="57" t="s">
        <v>73726</v>
      </c>
      <c r="B33712" s="57"/>
      <c r="C33712" s="57" t="s">
        <v>73730</v>
      </c>
      <c r="D33712" s="57" t="s">
        <v>30820</v>
      </c>
    </row>
    <row r="33713" spans="1:4">
      <c r="A33713" s="57" t="s">
        <v>73726</v>
      </c>
      <c r="B33713" s="57"/>
      <c r="C33713" s="57" t="s">
        <v>73731</v>
      </c>
      <c r="D33713" s="57" t="s">
        <v>73732</v>
      </c>
    </row>
    <row r="33714" spans="1:4">
      <c r="A33714" s="57" t="s">
        <v>73726</v>
      </c>
      <c r="B33714" s="57"/>
      <c r="C33714" s="57" t="s">
        <v>73733</v>
      </c>
      <c r="D33714" s="57" t="s">
        <v>73734</v>
      </c>
    </row>
    <row r="33715" spans="1:4">
      <c r="A33715" s="57" t="s">
        <v>73726</v>
      </c>
      <c r="B33715" s="57"/>
      <c r="C33715" s="57" t="s">
        <v>73735</v>
      </c>
      <c r="D33715" s="57" t="s">
        <v>73736</v>
      </c>
    </row>
    <row r="33716" spans="1:4">
      <c r="A33716" s="57" t="s">
        <v>73737</v>
      </c>
      <c r="B33716" s="57" t="s">
        <v>12940</v>
      </c>
      <c r="C33716" s="57" t="s">
        <v>73738</v>
      </c>
      <c r="D33716" s="57" t="s">
        <v>73739</v>
      </c>
    </row>
    <row r="33717" spans="1:4">
      <c r="A33717" s="57" t="s">
        <v>73737</v>
      </c>
      <c r="B33717" s="57"/>
      <c r="C33717" s="57" t="s">
        <v>73740</v>
      </c>
      <c r="D33717" s="57" t="s">
        <v>73741</v>
      </c>
    </row>
    <row r="33718" spans="1:4">
      <c r="A33718" s="57" t="s">
        <v>73742</v>
      </c>
      <c r="B33718" s="57" t="s">
        <v>12940</v>
      </c>
      <c r="C33718" s="57" t="s">
        <v>73743</v>
      </c>
      <c r="D33718" s="57" t="s">
        <v>73744</v>
      </c>
    </row>
    <row r="33719" spans="1:4">
      <c r="A33719" s="57" t="s">
        <v>73742</v>
      </c>
      <c r="B33719" s="57"/>
      <c r="C33719" s="57" t="s">
        <v>73745</v>
      </c>
      <c r="D33719" s="57" t="s">
        <v>73746</v>
      </c>
    </row>
    <row r="33720" spans="1:4">
      <c r="A33720" s="57" t="s">
        <v>76517</v>
      </c>
      <c r="B33720" s="57" t="s">
        <v>12940</v>
      </c>
      <c r="C33720" s="57" t="s">
        <v>76518</v>
      </c>
      <c r="D33720" s="57" t="s">
        <v>77083</v>
      </c>
    </row>
    <row r="33721" spans="1:4">
      <c r="A33721" s="57" t="s">
        <v>73747</v>
      </c>
      <c r="B33721" s="57" t="s">
        <v>12940</v>
      </c>
      <c r="C33721" s="57" t="s">
        <v>73748</v>
      </c>
      <c r="D33721" s="57" t="s">
        <v>73749</v>
      </c>
    </row>
    <row r="33722" spans="1:4">
      <c r="A33722" s="57" t="s">
        <v>73747</v>
      </c>
      <c r="B33722" s="57"/>
      <c r="C33722" s="57" t="s">
        <v>73750</v>
      </c>
      <c r="D33722" s="57" t="s">
        <v>73751</v>
      </c>
    </row>
    <row r="33723" spans="1:4">
      <c r="A33723" s="57" t="s">
        <v>73747</v>
      </c>
      <c r="B33723" s="57"/>
      <c r="C33723" s="57" t="s">
        <v>73752</v>
      </c>
      <c r="D33723" s="57" t="s">
        <v>73753</v>
      </c>
    </row>
    <row r="33724" spans="1:4">
      <c r="A33724" s="57" t="s">
        <v>73754</v>
      </c>
      <c r="B33724" s="57" t="s">
        <v>12940</v>
      </c>
      <c r="C33724" s="57" t="s">
        <v>73755</v>
      </c>
      <c r="D33724" s="57" t="s">
        <v>73756</v>
      </c>
    </row>
    <row r="33725" spans="1:4">
      <c r="A33725" s="57" t="s">
        <v>73754</v>
      </c>
      <c r="B33725" s="57"/>
      <c r="C33725" s="57" t="s">
        <v>73757</v>
      </c>
      <c r="D33725" s="57" t="s">
        <v>66891</v>
      </c>
    </row>
    <row r="33726" spans="1:4">
      <c r="A33726" s="57" t="s">
        <v>73754</v>
      </c>
      <c r="B33726" s="57"/>
      <c r="C33726" s="57" t="s">
        <v>73758</v>
      </c>
      <c r="D33726" s="57" t="s">
        <v>66893</v>
      </c>
    </row>
    <row r="33727" spans="1:4">
      <c r="A33727" s="57" t="s">
        <v>73754</v>
      </c>
      <c r="B33727" s="57"/>
      <c r="C33727" s="57" t="s">
        <v>73759</v>
      </c>
      <c r="D33727" s="57" t="s">
        <v>66895</v>
      </c>
    </row>
    <row r="33728" spans="1:4">
      <c r="A33728" s="57" t="s">
        <v>73754</v>
      </c>
      <c r="B33728" s="57"/>
      <c r="C33728" s="57" t="s">
        <v>76519</v>
      </c>
      <c r="D33728" s="57" t="s">
        <v>75950</v>
      </c>
    </row>
    <row r="33729" spans="1:4">
      <c r="A33729" s="57" t="s">
        <v>73760</v>
      </c>
      <c r="B33729" s="57" t="s">
        <v>12940</v>
      </c>
      <c r="C33729" s="57" t="s">
        <v>73761</v>
      </c>
      <c r="D33729" s="57" t="s">
        <v>73756</v>
      </c>
    </row>
    <row r="33730" spans="1:4">
      <c r="A33730" s="57" t="s">
        <v>73760</v>
      </c>
      <c r="B33730" s="57"/>
      <c r="C33730" s="57" t="s">
        <v>73762</v>
      </c>
      <c r="D33730" s="57" t="s">
        <v>66891</v>
      </c>
    </row>
    <row r="33731" spans="1:4">
      <c r="A33731" s="57" t="s">
        <v>73760</v>
      </c>
      <c r="B33731" s="57"/>
      <c r="C33731" s="57" t="s">
        <v>73763</v>
      </c>
      <c r="D33731" s="57" t="s">
        <v>66893</v>
      </c>
    </row>
    <row r="33732" spans="1:4">
      <c r="A33732" s="57" t="s">
        <v>73760</v>
      </c>
      <c r="B33732" s="57"/>
      <c r="C33732" s="57" t="s">
        <v>73764</v>
      </c>
      <c r="D33732" s="57" t="s">
        <v>66895</v>
      </c>
    </row>
    <row r="33733" spans="1:4">
      <c r="A33733" s="57" t="s">
        <v>73760</v>
      </c>
      <c r="B33733" s="57"/>
      <c r="C33733" s="57" t="s">
        <v>76520</v>
      </c>
      <c r="D33733" s="57" t="s">
        <v>75950</v>
      </c>
    </row>
    <row r="33734" spans="1:4">
      <c r="A33734" s="57" t="s">
        <v>73765</v>
      </c>
      <c r="B33734" s="57" t="s">
        <v>12940</v>
      </c>
      <c r="C33734" s="57" t="s">
        <v>73766</v>
      </c>
      <c r="D33734" s="57" t="s">
        <v>73756</v>
      </c>
    </row>
    <row r="33735" spans="1:4">
      <c r="A33735" s="57" t="s">
        <v>73765</v>
      </c>
      <c r="B33735" s="57"/>
      <c r="C33735" s="57" t="s">
        <v>73767</v>
      </c>
      <c r="D33735" s="57" t="s">
        <v>66891</v>
      </c>
    </row>
    <row r="33736" spans="1:4">
      <c r="A33736" s="57" t="s">
        <v>73765</v>
      </c>
      <c r="B33736" s="57"/>
      <c r="C33736" s="57" t="s">
        <v>73768</v>
      </c>
      <c r="D33736" s="57" t="s">
        <v>66893</v>
      </c>
    </row>
    <row r="33737" spans="1:4">
      <c r="A33737" s="57" t="s">
        <v>73765</v>
      </c>
      <c r="B33737" s="57"/>
      <c r="C33737" s="57" t="s">
        <v>73769</v>
      </c>
      <c r="D33737" s="57" t="s">
        <v>66895</v>
      </c>
    </row>
    <row r="33738" spans="1:4">
      <c r="A33738" s="57" t="s">
        <v>73765</v>
      </c>
      <c r="B33738" s="57"/>
      <c r="C33738" s="57" t="s">
        <v>76521</v>
      </c>
      <c r="D33738" s="57" t="s">
        <v>75950</v>
      </c>
    </row>
    <row r="33739" spans="1:4">
      <c r="A33739" s="57" t="s">
        <v>73770</v>
      </c>
      <c r="B33739" s="57" t="s">
        <v>12940</v>
      </c>
      <c r="C33739" s="57" t="s">
        <v>73771</v>
      </c>
      <c r="D33739" s="57" t="s">
        <v>73756</v>
      </c>
    </row>
    <row r="33740" spans="1:4">
      <c r="A33740" s="57" t="s">
        <v>73772</v>
      </c>
      <c r="B33740" s="57" t="s">
        <v>12940</v>
      </c>
      <c r="C33740" s="57" t="s">
        <v>73773</v>
      </c>
      <c r="D33740" s="57" t="s">
        <v>73774</v>
      </c>
    </row>
    <row r="33741" spans="1:4">
      <c r="A33741" s="57" t="s">
        <v>73772</v>
      </c>
      <c r="B33741" s="57"/>
      <c r="C33741" s="57" t="s">
        <v>73775</v>
      </c>
      <c r="D33741" s="57" t="s">
        <v>73776</v>
      </c>
    </row>
    <row r="33742" spans="1:4">
      <c r="A33742" s="57" t="s">
        <v>73772</v>
      </c>
      <c r="B33742" s="57"/>
      <c r="C33742" s="57" t="s">
        <v>73777</v>
      </c>
      <c r="D33742" s="57" t="s">
        <v>73778</v>
      </c>
    </row>
    <row r="33743" spans="1:4">
      <c r="A33743" s="57" t="s">
        <v>73772</v>
      </c>
      <c r="B33743" s="57"/>
      <c r="C33743" s="57" t="s">
        <v>73779</v>
      </c>
      <c r="D33743" s="57" t="s">
        <v>73780</v>
      </c>
    </row>
    <row r="33744" spans="1:4">
      <c r="A33744" s="57" t="s">
        <v>73772</v>
      </c>
      <c r="B33744" s="57"/>
      <c r="C33744" s="57" t="s">
        <v>73781</v>
      </c>
      <c r="D33744" s="57" t="s">
        <v>73782</v>
      </c>
    </row>
    <row r="33745" spans="1:4">
      <c r="A33745" s="57" t="s">
        <v>73772</v>
      </c>
      <c r="B33745" s="57"/>
      <c r="C33745" s="57" t="s">
        <v>73783</v>
      </c>
      <c r="D33745" s="57" t="s">
        <v>73784</v>
      </c>
    </row>
    <row r="33746" spans="1:4">
      <c r="A33746" s="57" t="s">
        <v>73785</v>
      </c>
      <c r="B33746" s="57" t="s">
        <v>12940</v>
      </c>
      <c r="C33746" s="57" t="s">
        <v>73786</v>
      </c>
      <c r="D33746" s="57" t="s">
        <v>73787</v>
      </c>
    </row>
    <row r="33747" spans="1:4">
      <c r="A33747" s="57" t="s">
        <v>73788</v>
      </c>
      <c r="B33747" s="57" t="s">
        <v>12940</v>
      </c>
      <c r="C33747" s="57" t="s">
        <v>73789</v>
      </c>
      <c r="D33747" s="57" t="s">
        <v>73790</v>
      </c>
    </row>
    <row r="33748" spans="1:4">
      <c r="A33748" s="57" t="s">
        <v>73791</v>
      </c>
      <c r="B33748" s="57" t="s">
        <v>12940</v>
      </c>
      <c r="C33748" s="57" t="s">
        <v>73792</v>
      </c>
      <c r="D33748" s="57" t="s">
        <v>73793</v>
      </c>
    </row>
    <row r="33749" spans="1:4">
      <c r="A33749" s="57" t="s">
        <v>73791</v>
      </c>
      <c r="B33749" s="57"/>
      <c r="C33749" s="57" t="s">
        <v>73794</v>
      </c>
      <c r="D33749" s="57" t="s">
        <v>73795</v>
      </c>
    </row>
    <row r="33750" spans="1:4">
      <c r="A33750" s="57" t="s">
        <v>73791</v>
      </c>
      <c r="B33750" s="57"/>
      <c r="C33750" s="57" t="s">
        <v>73796</v>
      </c>
      <c r="D33750" s="57" t="s">
        <v>73790</v>
      </c>
    </row>
    <row r="33751" spans="1:4">
      <c r="A33751" s="57" t="s">
        <v>73791</v>
      </c>
      <c r="B33751" s="57"/>
      <c r="C33751" s="57" t="s">
        <v>73797</v>
      </c>
      <c r="D33751" s="57" t="s">
        <v>73798</v>
      </c>
    </row>
    <row r="33752" spans="1:4">
      <c r="A33752" s="57" t="s">
        <v>73791</v>
      </c>
      <c r="B33752" s="57"/>
      <c r="C33752" s="57" t="s">
        <v>73799</v>
      </c>
      <c r="D33752" s="57" t="s">
        <v>73800</v>
      </c>
    </row>
    <row r="33753" spans="1:4">
      <c r="A33753" s="57" t="s">
        <v>73791</v>
      </c>
      <c r="B33753" s="57"/>
      <c r="C33753" s="57" t="s">
        <v>76522</v>
      </c>
      <c r="D33753" s="57" t="s">
        <v>76523</v>
      </c>
    </row>
    <row r="33754" spans="1:4">
      <c r="A33754" s="57" t="s">
        <v>73801</v>
      </c>
      <c r="B33754" s="57" t="s">
        <v>12940</v>
      </c>
      <c r="C33754" s="57" t="s">
        <v>73802</v>
      </c>
      <c r="D33754" s="57" t="s">
        <v>73803</v>
      </c>
    </row>
    <row r="33755" spans="1:4">
      <c r="A33755" s="57" t="s">
        <v>73801</v>
      </c>
      <c r="B33755" s="57"/>
      <c r="C33755" s="57" t="s">
        <v>73804</v>
      </c>
      <c r="D33755" s="57" t="s">
        <v>73805</v>
      </c>
    </row>
    <row r="33756" spans="1:4">
      <c r="A33756" s="57" t="s">
        <v>73806</v>
      </c>
      <c r="B33756" s="57" t="s">
        <v>12940</v>
      </c>
      <c r="C33756" s="57" t="s">
        <v>73807</v>
      </c>
      <c r="D33756" s="57" t="s">
        <v>31898</v>
      </c>
    </row>
    <row r="33757" spans="1:4">
      <c r="A33757" s="57" t="s">
        <v>73806</v>
      </c>
      <c r="B33757" s="57"/>
      <c r="C33757" s="57" t="s">
        <v>73808</v>
      </c>
      <c r="D33757" s="57" t="s">
        <v>31900</v>
      </c>
    </row>
    <row r="33758" spans="1:4">
      <c r="A33758" s="57" t="s">
        <v>73806</v>
      </c>
      <c r="B33758" s="57"/>
      <c r="C33758" s="57" t="s">
        <v>73809</v>
      </c>
      <c r="D33758" s="57" t="s">
        <v>31902</v>
      </c>
    </row>
    <row r="33759" spans="1:4">
      <c r="A33759" s="57" t="s">
        <v>73810</v>
      </c>
      <c r="B33759" s="57" t="s">
        <v>12940</v>
      </c>
      <c r="C33759" s="57" t="s">
        <v>73811</v>
      </c>
      <c r="D33759" s="57" t="s">
        <v>73812</v>
      </c>
    </row>
    <row r="33760" spans="1:4">
      <c r="A33760" s="57" t="s">
        <v>73813</v>
      </c>
      <c r="B33760" s="57" t="s">
        <v>12940</v>
      </c>
      <c r="C33760" s="57" t="s">
        <v>73814</v>
      </c>
      <c r="D33760" s="57" t="s">
        <v>73815</v>
      </c>
    </row>
    <row r="33761" spans="1:4">
      <c r="A33761" s="57" t="s">
        <v>73816</v>
      </c>
      <c r="B33761" s="57" t="s">
        <v>12940</v>
      </c>
      <c r="C33761" s="57" t="s">
        <v>73817</v>
      </c>
      <c r="D33761" s="57" t="s">
        <v>73818</v>
      </c>
    </row>
    <row r="33762" spans="1:4">
      <c r="A33762" s="57" t="s">
        <v>73816</v>
      </c>
      <c r="B33762" s="57"/>
      <c r="C33762" s="57" t="s">
        <v>73819</v>
      </c>
      <c r="D33762" s="57" t="s">
        <v>73820</v>
      </c>
    </row>
    <row r="33763" spans="1:4">
      <c r="A33763" s="57" t="s">
        <v>73816</v>
      </c>
      <c r="B33763" s="57"/>
      <c r="C33763" s="57" t="s">
        <v>73821</v>
      </c>
      <c r="D33763" s="57" t="s">
        <v>73822</v>
      </c>
    </row>
    <row r="33764" spans="1:4">
      <c r="A33764" s="57" t="s">
        <v>73823</v>
      </c>
      <c r="B33764" s="57" t="s">
        <v>12940</v>
      </c>
      <c r="C33764" s="57" t="s">
        <v>73824</v>
      </c>
      <c r="D33764" s="57" t="s">
        <v>31898</v>
      </c>
    </row>
    <row r="33765" spans="1:4">
      <c r="A33765" s="57" t="s">
        <v>73823</v>
      </c>
      <c r="B33765" s="57"/>
      <c r="C33765" s="57" t="s">
        <v>73825</v>
      </c>
      <c r="D33765" s="57" t="s">
        <v>73826</v>
      </c>
    </row>
    <row r="33766" spans="1:4">
      <c r="A33766" s="57" t="s">
        <v>73823</v>
      </c>
      <c r="B33766" s="57"/>
      <c r="C33766" s="57" t="s">
        <v>73827</v>
      </c>
      <c r="D33766" s="57" t="s">
        <v>31902</v>
      </c>
    </row>
    <row r="33767" spans="1:4">
      <c r="A33767" s="57" t="s">
        <v>73828</v>
      </c>
      <c r="B33767" s="57" t="s">
        <v>12940</v>
      </c>
      <c r="C33767" s="57" t="s">
        <v>73829</v>
      </c>
      <c r="D33767" s="57" t="s">
        <v>73830</v>
      </c>
    </row>
    <row r="33768" spans="1:4">
      <c r="A33768" s="57" t="s">
        <v>73828</v>
      </c>
      <c r="B33768" s="57"/>
      <c r="C33768" s="57" t="s">
        <v>73831</v>
      </c>
      <c r="D33768" s="57" t="s">
        <v>73832</v>
      </c>
    </row>
    <row r="33769" spans="1:4">
      <c r="A33769" s="57" t="s">
        <v>73833</v>
      </c>
      <c r="B33769" s="57" t="s">
        <v>12940</v>
      </c>
      <c r="C33769" s="57" t="s">
        <v>73834</v>
      </c>
      <c r="D33769" s="57" t="s">
        <v>73835</v>
      </c>
    </row>
    <row r="33770" spans="1:4">
      <c r="A33770" s="57" t="s">
        <v>73833</v>
      </c>
      <c r="B33770" s="57"/>
      <c r="C33770" s="57" t="s">
        <v>73836</v>
      </c>
      <c r="D33770" s="57" t="s">
        <v>31900</v>
      </c>
    </row>
    <row r="33771" spans="1:4">
      <c r="A33771" s="57" t="s">
        <v>73833</v>
      </c>
      <c r="B33771" s="57"/>
      <c r="C33771" s="57" t="s">
        <v>73837</v>
      </c>
      <c r="D33771" s="57" t="s">
        <v>31902</v>
      </c>
    </row>
    <row r="33772" spans="1:4">
      <c r="A33772" s="57" t="s">
        <v>73838</v>
      </c>
      <c r="B33772" s="57" t="s">
        <v>12940</v>
      </c>
      <c r="C33772" s="57" t="s">
        <v>73839</v>
      </c>
      <c r="D33772" s="57" t="s">
        <v>73840</v>
      </c>
    </row>
    <row r="33773" spans="1:4">
      <c r="A33773" s="57" t="s">
        <v>73841</v>
      </c>
      <c r="B33773" s="57" t="s">
        <v>12940</v>
      </c>
      <c r="C33773" s="57" t="s">
        <v>73842</v>
      </c>
      <c r="D33773" s="57" t="s">
        <v>31898</v>
      </c>
    </row>
    <row r="33774" spans="1:4">
      <c r="A33774" s="57" t="s">
        <v>73841</v>
      </c>
      <c r="B33774" s="57"/>
      <c r="C33774" s="57" t="s">
        <v>73843</v>
      </c>
      <c r="D33774" s="57" t="s">
        <v>31900</v>
      </c>
    </row>
    <row r="33775" spans="1:4">
      <c r="A33775" s="57" t="s">
        <v>73841</v>
      </c>
      <c r="B33775" s="57"/>
      <c r="C33775" s="57" t="s">
        <v>73844</v>
      </c>
      <c r="D33775" s="57" t="s">
        <v>31902</v>
      </c>
    </row>
    <row r="33776" spans="1:4">
      <c r="A33776" s="57" t="s">
        <v>73845</v>
      </c>
      <c r="B33776" s="57" t="s">
        <v>12940</v>
      </c>
      <c r="C33776" s="57" t="s">
        <v>73846</v>
      </c>
      <c r="D33776" s="57" t="s">
        <v>73847</v>
      </c>
    </row>
    <row r="33777" spans="1:4">
      <c r="A33777" s="57" t="s">
        <v>73848</v>
      </c>
      <c r="B33777" s="57" t="s">
        <v>12940</v>
      </c>
      <c r="C33777" s="57" t="s">
        <v>73849</v>
      </c>
      <c r="D33777" s="57" t="s">
        <v>73850</v>
      </c>
    </row>
    <row r="33778" spans="1:4">
      <c r="A33778" s="57" t="s">
        <v>73851</v>
      </c>
      <c r="B33778" s="57" t="s">
        <v>12940</v>
      </c>
      <c r="C33778" s="57" t="s">
        <v>73852</v>
      </c>
      <c r="D33778" s="57" t="s">
        <v>73853</v>
      </c>
    </row>
    <row r="33779" spans="1:4">
      <c r="A33779" s="57" t="s">
        <v>73851</v>
      </c>
      <c r="B33779" s="57"/>
      <c r="C33779" s="57" t="s">
        <v>73854</v>
      </c>
      <c r="D33779" s="57" t="s">
        <v>73855</v>
      </c>
    </row>
    <row r="33780" spans="1:4">
      <c r="A33780" s="57" t="s">
        <v>73851</v>
      </c>
      <c r="B33780" s="57"/>
      <c r="C33780" s="57" t="s">
        <v>73856</v>
      </c>
      <c r="D33780" s="57" t="s">
        <v>73857</v>
      </c>
    </row>
    <row r="33781" spans="1:4">
      <c r="A33781" s="57" t="s">
        <v>73851</v>
      </c>
      <c r="B33781" s="57"/>
      <c r="C33781" s="57" t="s">
        <v>73858</v>
      </c>
      <c r="D33781" s="57" t="s">
        <v>73859</v>
      </c>
    </row>
    <row r="33782" spans="1:4">
      <c r="A33782" s="57" t="s">
        <v>73851</v>
      </c>
      <c r="B33782" s="57"/>
      <c r="C33782" s="57" t="s">
        <v>73860</v>
      </c>
      <c r="D33782" s="57" t="s">
        <v>73861</v>
      </c>
    </row>
    <row r="33783" spans="1:4">
      <c r="A33783" s="57" t="s">
        <v>73851</v>
      </c>
      <c r="B33783" s="57"/>
      <c r="C33783" s="57" t="s">
        <v>73862</v>
      </c>
      <c r="D33783" s="57" t="s">
        <v>73863</v>
      </c>
    </row>
    <row r="33784" spans="1:4">
      <c r="A33784" s="57" t="s">
        <v>73851</v>
      </c>
      <c r="B33784" s="57"/>
      <c r="C33784" s="57" t="s">
        <v>73864</v>
      </c>
      <c r="D33784" s="57" t="s">
        <v>73865</v>
      </c>
    </row>
    <row r="33785" spans="1:4">
      <c r="A33785" s="57" t="s">
        <v>73851</v>
      </c>
      <c r="B33785" s="57"/>
      <c r="C33785" s="57" t="s">
        <v>73866</v>
      </c>
      <c r="D33785" s="57" t="s">
        <v>73867</v>
      </c>
    </row>
    <row r="33786" spans="1:4">
      <c r="A33786" s="57" t="s">
        <v>73851</v>
      </c>
      <c r="B33786" s="57"/>
      <c r="C33786" s="57" t="s">
        <v>73868</v>
      </c>
      <c r="D33786" s="57" t="s">
        <v>73869</v>
      </c>
    </row>
    <row r="33787" spans="1:4">
      <c r="A33787" s="57" t="s">
        <v>73851</v>
      </c>
      <c r="B33787" s="57"/>
      <c r="C33787" s="57" t="s">
        <v>73870</v>
      </c>
      <c r="D33787" s="57" t="s">
        <v>73871</v>
      </c>
    </row>
    <row r="33788" spans="1:4">
      <c r="A33788" s="57" t="s">
        <v>73851</v>
      </c>
      <c r="B33788" s="57"/>
      <c r="C33788" s="57" t="s">
        <v>73872</v>
      </c>
      <c r="D33788" s="57" t="s">
        <v>73873</v>
      </c>
    </row>
    <row r="33789" spans="1:4">
      <c r="A33789" s="57" t="s">
        <v>73851</v>
      </c>
      <c r="B33789" s="57"/>
      <c r="C33789" s="57" t="s">
        <v>73874</v>
      </c>
      <c r="D33789" s="57" t="s">
        <v>73875</v>
      </c>
    </row>
    <row r="33790" spans="1:4">
      <c r="A33790" s="57" t="s">
        <v>73851</v>
      </c>
      <c r="B33790" s="57"/>
      <c r="C33790" s="57" t="s">
        <v>77836</v>
      </c>
      <c r="D33790" s="57" t="s">
        <v>77837</v>
      </c>
    </row>
    <row r="33791" spans="1:4">
      <c r="A33791" s="57" t="s">
        <v>73876</v>
      </c>
      <c r="B33791" s="57" t="s">
        <v>12940</v>
      </c>
      <c r="C33791" s="57" t="s">
        <v>73877</v>
      </c>
      <c r="D33791" s="57" t="s">
        <v>73878</v>
      </c>
    </row>
    <row r="33792" spans="1:4">
      <c r="A33792" s="57" t="s">
        <v>73876</v>
      </c>
      <c r="B33792" s="57"/>
      <c r="C33792" s="57" t="s">
        <v>73879</v>
      </c>
      <c r="D33792" s="57" t="s">
        <v>73880</v>
      </c>
    </row>
    <row r="33793" spans="1:4">
      <c r="A33793" s="57" t="s">
        <v>73876</v>
      </c>
      <c r="B33793" s="57"/>
      <c r="C33793" s="57" t="s">
        <v>73881</v>
      </c>
      <c r="D33793" s="57" t="s">
        <v>73882</v>
      </c>
    </row>
    <row r="33794" spans="1:4">
      <c r="A33794" s="57" t="s">
        <v>73883</v>
      </c>
      <c r="B33794" s="57" t="s">
        <v>12940</v>
      </c>
      <c r="C33794" s="57" t="s">
        <v>73884</v>
      </c>
      <c r="D33794" s="57" t="s">
        <v>73885</v>
      </c>
    </row>
    <row r="33795" spans="1:4">
      <c r="A33795" s="57" t="s">
        <v>73886</v>
      </c>
      <c r="B33795" s="57" t="s">
        <v>12940</v>
      </c>
      <c r="C33795" s="57" t="s">
        <v>73887</v>
      </c>
      <c r="D33795" s="57" t="s">
        <v>73888</v>
      </c>
    </row>
    <row r="33796" spans="1:4">
      <c r="A33796" s="57" t="s">
        <v>73886</v>
      </c>
      <c r="B33796" s="57"/>
      <c r="C33796" s="57" t="s">
        <v>73889</v>
      </c>
      <c r="D33796" s="57" t="s">
        <v>73890</v>
      </c>
    </row>
    <row r="33797" spans="1:4">
      <c r="A33797" s="57" t="s">
        <v>8182</v>
      </c>
      <c r="B33797" s="57" t="s">
        <v>2367</v>
      </c>
      <c r="C33797" s="57" t="s">
        <v>4588</v>
      </c>
      <c r="D33797" s="57" t="s">
        <v>4589</v>
      </c>
    </row>
    <row r="33798" spans="1:4">
      <c r="A33798" s="57" t="s">
        <v>8182</v>
      </c>
      <c r="B33798" s="57" t="s">
        <v>2367</v>
      </c>
      <c r="C33798" s="57" t="s">
        <v>18338</v>
      </c>
      <c r="D33798" s="57" t="s">
        <v>18339</v>
      </c>
    </row>
    <row r="33799" spans="1:4">
      <c r="A33799" s="57" t="s">
        <v>8182</v>
      </c>
      <c r="B33799" s="57" t="s">
        <v>2367</v>
      </c>
      <c r="C33799" s="57" t="s">
        <v>18340</v>
      </c>
      <c r="D33799" s="57" t="s">
        <v>18341</v>
      </c>
    </row>
    <row r="33800" spans="1:4">
      <c r="A33800" s="57" t="s">
        <v>73891</v>
      </c>
      <c r="B33800" s="57" t="s">
        <v>12940</v>
      </c>
      <c r="C33800" s="57" t="s">
        <v>73892</v>
      </c>
      <c r="D33800" s="57" t="s">
        <v>73893</v>
      </c>
    </row>
    <row r="33801" spans="1:4">
      <c r="A33801" s="57" t="s">
        <v>73891</v>
      </c>
      <c r="B33801" s="57"/>
      <c r="C33801" s="57" t="s">
        <v>73894</v>
      </c>
      <c r="D33801" s="57" t="s">
        <v>73895</v>
      </c>
    </row>
    <row r="33802" spans="1:4">
      <c r="A33802" s="57" t="s">
        <v>73891</v>
      </c>
      <c r="B33802" s="57"/>
      <c r="C33802" s="57" t="s">
        <v>73896</v>
      </c>
      <c r="D33802" s="57" t="s">
        <v>73897</v>
      </c>
    </row>
    <row r="33803" spans="1:4">
      <c r="A33803" s="57" t="s">
        <v>73898</v>
      </c>
      <c r="B33803" s="57" t="s">
        <v>12940</v>
      </c>
      <c r="C33803" s="57" t="s">
        <v>73899</v>
      </c>
      <c r="D33803" s="57" t="s">
        <v>73900</v>
      </c>
    </row>
    <row r="33804" spans="1:4">
      <c r="A33804" s="57" t="s">
        <v>73898</v>
      </c>
      <c r="B33804" s="57"/>
      <c r="C33804" s="57" t="s">
        <v>73901</v>
      </c>
      <c r="D33804" s="57" t="s">
        <v>73902</v>
      </c>
    </row>
    <row r="33805" spans="1:4">
      <c r="A33805" s="57" t="s">
        <v>73898</v>
      </c>
      <c r="B33805" s="57"/>
      <c r="C33805" s="57" t="s">
        <v>73903</v>
      </c>
      <c r="D33805" s="57" t="s">
        <v>73904</v>
      </c>
    </row>
    <row r="33806" spans="1:4">
      <c r="A33806" s="57" t="s">
        <v>73905</v>
      </c>
      <c r="B33806" s="57" t="s">
        <v>12940</v>
      </c>
      <c r="C33806" s="57" t="s">
        <v>73906</v>
      </c>
      <c r="D33806" s="57" t="s">
        <v>60007</v>
      </c>
    </row>
    <row r="33807" spans="1:4">
      <c r="A33807" s="57" t="s">
        <v>73905</v>
      </c>
      <c r="B33807" s="57"/>
      <c r="C33807" s="57" t="s">
        <v>73907</v>
      </c>
      <c r="D33807" s="57" t="s">
        <v>60009</v>
      </c>
    </row>
    <row r="33808" spans="1:4">
      <c r="A33808" s="57" t="s">
        <v>73908</v>
      </c>
      <c r="B33808" s="57" t="s">
        <v>12940</v>
      </c>
      <c r="C33808" s="57" t="s">
        <v>73909</v>
      </c>
      <c r="D33808" s="57" t="s">
        <v>73910</v>
      </c>
    </row>
    <row r="33809" spans="1:4">
      <c r="A33809" s="57" t="s">
        <v>73908</v>
      </c>
      <c r="B33809" s="57"/>
      <c r="C33809" s="57" t="s">
        <v>73911</v>
      </c>
      <c r="D33809" s="57" t="s">
        <v>73912</v>
      </c>
    </row>
    <row r="33810" spans="1:4">
      <c r="A33810" s="57" t="s">
        <v>73908</v>
      </c>
      <c r="B33810" s="57"/>
      <c r="C33810" s="57" t="s">
        <v>73913</v>
      </c>
      <c r="D33810" s="57" t="s">
        <v>73914</v>
      </c>
    </row>
    <row r="33811" spans="1:4">
      <c r="A33811" s="57" t="s">
        <v>73908</v>
      </c>
      <c r="B33811" s="57"/>
      <c r="C33811" s="57" t="s">
        <v>73915</v>
      </c>
      <c r="D33811" s="57" t="s">
        <v>73916</v>
      </c>
    </row>
    <row r="33812" spans="1:4">
      <c r="A33812" s="57" t="s">
        <v>73908</v>
      </c>
      <c r="B33812" s="57"/>
      <c r="C33812" s="57" t="s">
        <v>73917</v>
      </c>
      <c r="D33812" s="57" t="s">
        <v>73918</v>
      </c>
    </row>
    <row r="33813" spans="1:4">
      <c r="A33813" s="57" t="s">
        <v>73908</v>
      </c>
      <c r="B33813" s="57"/>
      <c r="C33813" s="57" t="s">
        <v>76524</v>
      </c>
      <c r="D33813" s="57" t="s">
        <v>76525</v>
      </c>
    </row>
    <row r="33814" spans="1:4">
      <c r="A33814" s="57" t="s">
        <v>73919</v>
      </c>
      <c r="B33814" s="57" t="s">
        <v>12940</v>
      </c>
      <c r="C33814" s="57" t="s">
        <v>73920</v>
      </c>
      <c r="D33814" s="57" t="s">
        <v>68124</v>
      </c>
    </row>
    <row r="33815" spans="1:4">
      <c r="A33815" s="57" t="s">
        <v>73919</v>
      </c>
      <c r="B33815" s="57"/>
      <c r="C33815" s="57" t="s">
        <v>73921</v>
      </c>
      <c r="D33815" s="57" t="s">
        <v>68128</v>
      </c>
    </row>
    <row r="33816" spans="1:4">
      <c r="A33816" s="57" t="s">
        <v>73919</v>
      </c>
      <c r="B33816" s="57"/>
      <c r="C33816" s="57" t="s">
        <v>73922</v>
      </c>
      <c r="D33816" s="57" t="s">
        <v>68126</v>
      </c>
    </row>
    <row r="33817" spans="1:4">
      <c r="A33817" s="57" t="s">
        <v>73919</v>
      </c>
      <c r="B33817" s="57"/>
      <c r="C33817" s="57" t="s">
        <v>73923</v>
      </c>
      <c r="D33817" s="57" t="s">
        <v>68122</v>
      </c>
    </row>
    <row r="33818" spans="1:4">
      <c r="A33818" s="57" t="s">
        <v>73919</v>
      </c>
      <c r="B33818" s="57"/>
      <c r="C33818" s="57" t="s">
        <v>77084</v>
      </c>
      <c r="D33818" s="57" t="s">
        <v>76941</v>
      </c>
    </row>
    <row r="33819" spans="1:4">
      <c r="A33819" s="57" t="s">
        <v>73924</v>
      </c>
      <c r="B33819" s="57" t="s">
        <v>12940</v>
      </c>
      <c r="C33819" s="57" t="s">
        <v>73925</v>
      </c>
      <c r="D33819" s="57" t="s">
        <v>68124</v>
      </c>
    </row>
    <row r="33820" spans="1:4">
      <c r="A33820" s="57" t="s">
        <v>73924</v>
      </c>
      <c r="B33820" s="57"/>
      <c r="C33820" s="57" t="s">
        <v>73926</v>
      </c>
      <c r="D33820" s="57" t="s">
        <v>73927</v>
      </c>
    </row>
    <row r="33821" spans="1:4">
      <c r="A33821" s="57" t="s">
        <v>73924</v>
      </c>
      <c r="B33821" s="57"/>
      <c r="C33821" s="57" t="s">
        <v>73928</v>
      </c>
      <c r="D33821" s="57" t="s">
        <v>68126</v>
      </c>
    </row>
    <row r="33822" spans="1:4">
      <c r="A33822" s="57" t="s">
        <v>73924</v>
      </c>
      <c r="B33822" s="57"/>
      <c r="C33822" s="57" t="s">
        <v>73929</v>
      </c>
      <c r="D33822" s="57" t="s">
        <v>68122</v>
      </c>
    </row>
    <row r="33823" spans="1:4">
      <c r="A33823" s="57" t="s">
        <v>73924</v>
      </c>
      <c r="B33823" s="57"/>
      <c r="C33823" s="57" t="s">
        <v>77085</v>
      </c>
      <c r="D33823" s="57" t="s">
        <v>76941</v>
      </c>
    </row>
    <row r="33824" spans="1:4">
      <c r="A33824" s="57" t="s">
        <v>73930</v>
      </c>
      <c r="B33824" s="57" t="s">
        <v>12940</v>
      </c>
      <c r="C33824" s="57" t="s">
        <v>73931</v>
      </c>
      <c r="D33824" s="57" t="s">
        <v>68124</v>
      </c>
    </row>
    <row r="33825" spans="1:4">
      <c r="A33825" s="57" t="s">
        <v>73930</v>
      </c>
      <c r="B33825" s="57"/>
      <c r="C33825" s="57" t="s">
        <v>73932</v>
      </c>
      <c r="D33825" s="57" t="s">
        <v>68128</v>
      </c>
    </row>
    <row r="33826" spans="1:4">
      <c r="A33826" s="57" t="s">
        <v>73930</v>
      </c>
      <c r="B33826" s="57"/>
      <c r="C33826" s="57" t="s">
        <v>73933</v>
      </c>
      <c r="D33826" s="57" t="s">
        <v>68126</v>
      </c>
    </row>
    <row r="33827" spans="1:4">
      <c r="A33827" s="57" t="s">
        <v>73930</v>
      </c>
      <c r="B33827" s="57"/>
      <c r="C33827" s="57" t="s">
        <v>73934</v>
      </c>
      <c r="D33827" s="57" t="s">
        <v>68122</v>
      </c>
    </row>
    <row r="33828" spans="1:4">
      <c r="A33828" s="57" t="s">
        <v>73930</v>
      </c>
      <c r="B33828" s="57"/>
      <c r="C33828" s="57" t="s">
        <v>77086</v>
      </c>
      <c r="D33828" s="57" t="s">
        <v>76941</v>
      </c>
    </row>
    <row r="33829" spans="1:4">
      <c r="A33829" s="57" t="s">
        <v>73935</v>
      </c>
      <c r="B33829" s="57" t="s">
        <v>12940</v>
      </c>
      <c r="C33829" s="57" t="s">
        <v>73936</v>
      </c>
      <c r="D33829" s="57" t="s">
        <v>73937</v>
      </c>
    </row>
    <row r="33830" spans="1:4">
      <c r="A33830" s="57" t="s">
        <v>73938</v>
      </c>
      <c r="B33830" s="57" t="s">
        <v>12940</v>
      </c>
      <c r="C33830" s="57" t="s">
        <v>73939</v>
      </c>
      <c r="D33830" s="57" t="s">
        <v>73940</v>
      </c>
    </row>
    <row r="33831" spans="1:4">
      <c r="A33831" s="57" t="s">
        <v>73941</v>
      </c>
      <c r="B33831" s="57" t="s">
        <v>12940</v>
      </c>
      <c r="C33831" s="57" t="s">
        <v>73942</v>
      </c>
      <c r="D33831" s="57" t="s">
        <v>73943</v>
      </c>
    </row>
    <row r="33832" spans="1:4">
      <c r="A33832" s="57" t="s">
        <v>73941</v>
      </c>
      <c r="B33832" s="57"/>
      <c r="C33832" s="57" t="s">
        <v>73944</v>
      </c>
      <c r="D33832" s="57" t="s">
        <v>73945</v>
      </c>
    </row>
    <row r="33833" spans="1:4">
      <c r="A33833" s="57" t="s">
        <v>73941</v>
      </c>
      <c r="B33833" s="57"/>
      <c r="C33833" s="57" t="s">
        <v>73946</v>
      </c>
      <c r="D33833" s="57" t="s">
        <v>73947</v>
      </c>
    </row>
    <row r="33834" spans="1:4">
      <c r="A33834" s="57" t="s">
        <v>73941</v>
      </c>
      <c r="B33834" s="57"/>
      <c r="C33834" s="57" t="s">
        <v>73948</v>
      </c>
      <c r="D33834" s="57" t="s">
        <v>73949</v>
      </c>
    </row>
    <row r="33835" spans="1:4">
      <c r="A33835" s="57" t="s">
        <v>73941</v>
      </c>
      <c r="B33835" s="57"/>
      <c r="C33835" s="57" t="s">
        <v>73950</v>
      </c>
      <c r="D33835" s="57" t="s">
        <v>73951</v>
      </c>
    </row>
    <row r="33836" spans="1:4">
      <c r="A33836" s="57" t="s">
        <v>73941</v>
      </c>
      <c r="B33836" s="57"/>
      <c r="C33836" s="57" t="s">
        <v>73952</v>
      </c>
      <c r="D33836" s="57" t="s">
        <v>73953</v>
      </c>
    </row>
    <row r="33837" spans="1:4">
      <c r="A33837" s="57" t="s">
        <v>73941</v>
      </c>
      <c r="B33837" s="57"/>
      <c r="C33837" s="57" t="s">
        <v>73954</v>
      </c>
      <c r="D33837" s="57" t="s">
        <v>73955</v>
      </c>
    </row>
    <row r="33838" spans="1:4">
      <c r="A33838" s="57" t="s">
        <v>73941</v>
      </c>
      <c r="B33838" s="57"/>
      <c r="C33838" s="57" t="s">
        <v>73956</v>
      </c>
      <c r="D33838" s="57" t="s">
        <v>73957</v>
      </c>
    </row>
    <row r="33839" spans="1:4">
      <c r="A33839" s="57" t="s">
        <v>73941</v>
      </c>
      <c r="B33839" s="57"/>
      <c r="C33839" s="57" t="s">
        <v>73958</v>
      </c>
      <c r="D33839" s="57" t="s">
        <v>73959</v>
      </c>
    </row>
    <row r="33840" spans="1:4">
      <c r="A33840" s="57" t="s">
        <v>73941</v>
      </c>
      <c r="B33840" s="57"/>
      <c r="C33840" s="57" t="s">
        <v>73960</v>
      </c>
      <c r="D33840" s="57" t="s">
        <v>73961</v>
      </c>
    </row>
    <row r="33841" spans="1:4">
      <c r="A33841" s="57" t="s">
        <v>73941</v>
      </c>
      <c r="B33841" s="57"/>
      <c r="C33841" s="57" t="s">
        <v>73962</v>
      </c>
      <c r="D33841" s="57" t="s">
        <v>73963</v>
      </c>
    </row>
    <row r="33842" spans="1:4">
      <c r="A33842" s="57" t="s">
        <v>73941</v>
      </c>
      <c r="B33842" s="57"/>
      <c r="C33842" s="57" t="s">
        <v>73964</v>
      </c>
      <c r="D33842" s="57" t="s">
        <v>73965</v>
      </c>
    </row>
    <row r="33843" spans="1:4">
      <c r="A33843" s="57" t="s">
        <v>73941</v>
      </c>
      <c r="B33843" s="57"/>
      <c r="C33843" s="57" t="s">
        <v>73966</v>
      </c>
      <c r="D33843" s="57" t="s">
        <v>73967</v>
      </c>
    </row>
    <row r="33844" spans="1:4">
      <c r="A33844" s="57" t="s">
        <v>73941</v>
      </c>
      <c r="B33844" s="57"/>
      <c r="C33844" s="57" t="s">
        <v>73968</v>
      </c>
      <c r="D33844" s="57" t="s">
        <v>73969</v>
      </c>
    </row>
    <row r="33845" spans="1:4">
      <c r="A33845" s="57" t="s">
        <v>73941</v>
      </c>
      <c r="B33845" s="57"/>
      <c r="C33845" s="57" t="s">
        <v>73970</v>
      </c>
      <c r="D33845" s="57" t="s">
        <v>73971</v>
      </c>
    </row>
    <row r="33846" spans="1:4">
      <c r="A33846" s="57" t="s">
        <v>73941</v>
      </c>
      <c r="B33846" s="57"/>
      <c r="C33846" s="57" t="s">
        <v>73972</v>
      </c>
      <c r="D33846" s="57" t="s">
        <v>73973</v>
      </c>
    </row>
    <row r="33847" spans="1:4">
      <c r="A33847" s="57" t="s">
        <v>73941</v>
      </c>
      <c r="B33847" s="57"/>
      <c r="C33847" s="57" t="s">
        <v>73974</v>
      </c>
      <c r="D33847" s="57" t="s">
        <v>73975</v>
      </c>
    </row>
    <row r="33848" spans="1:4">
      <c r="A33848" s="57" t="s">
        <v>73941</v>
      </c>
      <c r="B33848" s="57"/>
      <c r="C33848" s="57" t="s">
        <v>73976</v>
      </c>
      <c r="D33848" s="57" t="s">
        <v>73977</v>
      </c>
    </row>
    <row r="33849" spans="1:4">
      <c r="A33849" s="57" t="s">
        <v>73941</v>
      </c>
      <c r="B33849" s="57"/>
      <c r="C33849" s="57" t="s">
        <v>73978</v>
      </c>
      <c r="D33849" s="57" t="s">
        <v>73979</v>
      </c>
    </row>
    <row r="33850" spans="1:4">
      <c r="A33850" s="57" t="s">
        <v>73941</v>
      </c>
      <c r="B33850" s="57"/>
      <c r="C33850" s="57" t="s">
        <v>73980</v>
      </c>
      <c r="D33850" s="57" t="s">
        <v>73981</v>
      </c>
    </row>
    <row r="33851" spans="1:4">
      <c r="A33851" s="57" t="s">
        <v>73941</v>
      </c>
      <c r="B33851" s="57"/>
      <c r="C33851" s="57" t="s">
        <v>73982</v>
      </c>
      <c r="D33851" s="57" t="s">
        <v>73983</v>
      </c>
    </row>
    <row r="33852" spans="1:4">
      <c r="A33852" s="57" t="s">
        <v>73941</v>
      </c>
      <c r="B33852" s="57"/>
      <c r="C33852" s="57" t="s">
        <v>73984</v>
      </c>
      <c r="D33852" s="57" t="s">
        <v>73985</v>
      </c>
    </row>
    <row r="33853" spans="1:4">
      <c r="A33853" s="57" t="s">
        <v>73941</v>
      </c>
      <c r="B33853" s="57"/>
      <c r="C33853" s="57" t="s">
        <v>73986</v>
      </c>
      <c r="D33853" s="57" t="s">
        <v>73987</v>
      </c>
    </row>
    <row r="33854" spans="1:4">
      <c r="A33854" s="57" t="s">
        <v>73941</v>
      </c>
      <c r="B33854" s="57"/>
      <c r="C33854" s="57" t="s">
        <v>73988</v>
      </c>
      <c r="D33854" s="57" t="s">
        <v>73989</v>
      </c>
    </row>
    <row r="33855" spans="1:4">
      <c r="A33855" s="57" t="s">
        <v>73941</v>
      </c>
      <c r="B33855" s="57"/>
      <c r="C33855" s="57" t="s">
        <v>73990</v>
      </c>
      <c r="D33855" s="57" t="s">
        <v>2925</v>
      </c>
    </row>
    <row r="33856" spans="1:4">
      <c r="A33856" s="57" t="s">
        <v>73941</v>
      </c>
      <c r="B33856" s="57"/>
      <c r="C33856" s="57" t="s">
        <v>73991</v>
      </c>
      <c r="D33856" s="57" t="s">
        <v>73992</v>
      </c>
    </row>
    <row r="33857" spans="1:4">
      <c r="A33857" s="57" t="s">
        <v>73941</v>
      </c>
      <c r="B33857" s="57"/>
      <c r="C33857" s="57" t="s">
        <v>73993</v>
      </c>
      <c r="D33857" s="57" t="s">
        <v>73994</v>
      </c>
    </row>
    <row r="33858" spans="1:4">
      <c r="A33858" s="57" t="s">
        <v>73941</v>
      </c>
      <c r="B33858" s="57"/>
      <c r="C33858" s="57" t="s">
        <v>73995</v>
      </c>
      <c r="D33858" s="57" t="s">
        <v>73996</v>
      </c>
    </row>
    <row r="33859" spans="1:4">
      <c r="A33859" s="57" t="s">
        <v>73997</v>
      </c>
      <c r="B33859" s="57" t="s">
        <v>12940</v>
      </c>
      <c r="C33859" s="57" t="s">
        <v>73998</v>
      </c>
      <c r="D33859" s="57" t="s">
        <v>68124</v>
      </c>
    </row>
    <row r="33860" spans="1:4">
      <c r="A33860" s="57" t="s">
        <v>73997</v>
      </c>
      <c r="B33860" s="57"/>
      <c r="C33860" s="57" t="s">
        <v>73999</v>
      </c>
      <c r="D33860" s="57" t="s">
        <v>68128</v>
      </c>
    </row>
    <row r="33861" spans="1:4">
      <c r="A33861" s="57" t="s">
        <v>73997</v>
      </c>
      <c r="B33861" s="57"/>
      <c r="C33861" s="57" t="s">
        <v>74000</v>
      </c>
      <c r="D33861" s="57" t="s">
        <v>68126</v>
      </c>
    </row>
    <row r="33862" spans="1:4">
      <c r="A33862" s="57" t="s">
        <v>73997</v>
      </c>
      <c r="B33862" s="57"/>
      <c r="C33862" s="57" t="s">
        <v>74001</v>
      </c>
      <c r="D33862" s="57" t="s">
        <v>68122</v>
      </c>
    </row>
    <row r="33863" spans="1:4">
      <c r="A33863" s="57" t="s">
        <v>74002</v>
      </c>
      <c r="B33863" s="57" t="s">
        <v>12940</v>
      </c>
      <c r="C33863" s="57" t="s">
        <v>74003</v>
      </c>
      <c r="D33863" s="57" t="s">
        <v>74004</v>
      </c>
    </row>
    <row r="33864" spans="1:4">
      <c r="A33864" s="57" t="s">
        <v>74002</v>
      </c>
      <c r="B33864" s="57"/>
      <c r="C33864" s="57" t="s">
        <v>74005</v>
      </c>
      <c r="D33864" s="57" t="s">
        <v>68124</v>
      </c>
    </row>
    <row r="33865" spans="1:4">
      <c r="A33865" s="57" t="s">
        <v>74002</v>
      </c>
      <c r="B33865" s="57"/>
      <c r="C33865" s="57" t="s">
        <v>74006</v>
      </c>
      <c r="D33865" s="57" t="s">
        <v>73927</v>
      </c>
    </row>
    <row r="33866" spans="1:4">
      <c r="A33866" s="57" t="s">
        <v>74002</v>
      </c>
      <c r="B33866" s="57"/>
      <c r="C33866" s="57" t="s">
        <v>74007</v>
      </c>
      <c r="D33866" s="57" t="s">
        <v>68126</v>
      </c>
    </row>
    <row r="33867" spans="1:4">
      <c r="A33867" s="57" t="s">
        <v>74002</v>
      </c>
      <c r="B33867" s="57"/>
      <c r="C33867" s="57" t="s">
        <v>74008</v>
      </c>
      <c r="D33867" s="57" t="s">
        <v>68122</v>
      </c>
    </row>
    <row r="33868" spans="1:4">
      <c r="A33868" s="57" t="s">
        <v>74002</v>
      </c>
      <c r="B33868" s="57"/>
      <c r="C33868" s="57" t="s">
        <v>74009</v>
      </c>
      <c r="D33868" s="57" t="s">
        <v>74010</v>
      </c>
    </row>
    <row r="33869" spans="1:4">
      <c r="A33869" s="57" t="s">
        <v>74002</v>
      </c>
      <c r="B33869" s="57"/>
      <c r="C33869" s="57" t="s">
        <v>77087</v>
      </c>
      <c r="D33869" s="57" t="s">
        <v>76941</v>
      </c>
    </row>
    <row r="33870" spans="1:4">
      <c r="A33870" s="57" t="s">
        <v>74011</v>
      </c>
      <c r="B33870" s="57" t="s">
        <v>12940</v>
      </c>
      <c r="C33870" s="57" t="s">
        <v>74012</v>
      </c>
      <c r="D33870" s="57" t="s">
        <v>74013</v>
      </c>
    </row>
    <row r="33871" spans="1:4">
      <c r="A33871" s="57" t="s">
        <v>74011</v>
      </c>
      <c r="B33871" s="57"/>
      <c r="C33871" s="57" t="s">
        <v>74014</v>
      </c>
      <c r="D33871" s="57" t="s">
        <v>74015</v>
      </c>
    </row>
    <row r="33872" spans="1:4">
      <c r="A33872" s="57" t="s">
        <v>74011</v>
      </c>
      <c r="B33872" s="57"/>
      <c r="C33872" s="57" t="s">
        <v>74016</v>
      </c>
      <c r="D33872" s="57" t="s">
        <v>19034</v>
      </c>
    </row>
    <row r="33873" spans="1:4">
      <c r="A33873" s="57" t="s">
        <v>74017</v>
      </c>
      <c r="B33873" s="57" t="s">
        <v>12940</v>
      </c>
      <c r="C33873" s="57" t="s">
        <v>74018</v>
      </c>
      <c r="D33873" s="57" t="s">
        <v>74019</v>
      </c>
    </row>
    <row r="33874" spans="1:4">
      <c r="A33874" s="57" t="s">
        <v>74017</v>
      </c>
      <c r="B33874" s="57"/>
      <c r="C33874" s="57" t="s">
        <v>74020</v>
      </c>
      <c r="D33874" s="57" t="s">
        <v>74021</v>
      </c>
    </row>
    <row r="33875" spans="1:4">
      <c r="A33875" s="57" t="s">
        <v>74017</v>
      </c>
      <c r="B33875" s="57"/>
      <c r="C33875" s="57" t="s">
        <v>74022</v>
      </c>
      <c r="D33875" s="57" t="s">
        <v>74023</v>
      </c>
    </row>
    <row r="33876" spans="1:4">
      <c r="A33876" s="57" t="s">
        <v>74017</v>
      </c>
      <c r="B33876" s="57"/>
      <c r="C33876" s="57" t="s">
        <v>74024</v>
      </c>
      <c r="D33876" s="57" t="s">
        <v>74025</v>
      </c>
    </row>
    <row r="33877" spans="1:4">
      <c r="A33877" s="57" t="s">
        <v>74017</v>
      </c>
      <c r="B33877" s="57"/>
      <c r="C33877" s="57" t="s">
        <v>74026</v>
      </c>
      <c r="D33877" s="57" t="s">
        <v>74027</v>
      </c>
    </row>
    <row r="33878" spans="1:4">
      <c r="A33878" s="57" t="s">
        <v>74028</v>
      </c>
      <c r="B33878" s="57" t="s">
        <v>12940</v>
      </c>
      <c r="C33878" s="57" t="s">
        <v>74029</v>
      </c>
      <c r="D33878" s="57" t="s">
        <v>74030</v>
      </c>
    </row>
    <row r="33879" spans="1:4">
      <c r="A33879" s="57" t="s">
        <v>74028</v>
      </c>
      <c r="B33879" s="57"/>
      <c r="C33879" s="57" t="s">
        <v>74031</v>
      </c>
      <c r="D33879" s="57" t="s">
        <v>74032</v>
      </c>
    </row>
    <row r="33880" spans="1:4">
      <c r="A33880" s="57" t="s">
        <v>74028</v>
      </c>
      <c r="B33880" s="57"/>
      <c r="C33880" s="57" t="s">
        <v>74033</v>
      </c>
      <c r="D33880" s="57" t="s">
        <v>74034</v>
      </c>
    </row>
    <row r="33881" spans="1:4">
      <c r="A33881" s="57" t="s">
        <v>74028</v>
      </c>
      <c r="B33881" s="57"/>
      <c r="C33881" s="57" t="s">
        <v>74035</v>
      </c>
      <c r="D33881" s="57" t="s">
        <v>74036</v>
      </c>
    </row>
    <row r="33882" spans="1:4">
      <c r="A33882" s="57" t="s">
        <v>74028</v>
      </c>
      <c r="B33882" s="57"/>
      <c r="C33882" s="57" t="s">
        <v>74037</v>
      </c>
      <c r="D33882" s="57" t="s">
        <v>74038</v>
      </c>
    </row>
    <row r="33883" spans="1:4">
      <c r="A33883" s="57" t="s">
        <v>74039</v>
      </c>
      <c r="B33883" s="57" t="s">
        <v>12940</v>
      </c>
      <c r="C33883" s="57" t="s">
        <v>74040</v>
      </c>
      <c r="D33883" s="57" t="s">
        <v>74041</v>
      </c>
    </row>
    <row r="33884" spans="1:4">
      <c r="A33884" s="57" t="s">
        <v>8183</v>
      </c>
      <c r="B33884" s="57" t="s">
        <v>2368</v>
      </c>
      <c r="C33884" s="57" t="s">
        <v>5311</v>
      </c>
      <c r="D33884" s="57" t="s">
        <v>5312</v>
      </c>
    </row>
    <row r="33885" spans="1:4">
      <c r="A33885" s="57" t="s">
        <v>8183</v>
      </c>
      <c r="B33885" s="57" t="s">
        <v>2368</v>
      </c>
      <c r="C33885" s="57" t="s">
        <v>5537</v>
      </c>
      <c r="D33885" s="57" t="s">
        <v>5538</v>
      </c>
    </row>
    <row r="33886" spans="1:4">
      <c r="A33886" s="57" t="s">
        <v>8183</v>
      </c>
      <c r="B33886" s="57" t="s">
        <v>2368</v>
      </c>
      <c r="C33886" s="57" t="s">
        <v>6394</v>
      </c>
      <c r="D33886" s="57" t="s">
        <v>6395</v>
      </c>
    </row>
    <row r="33887" spans="1:4">
      <c r="A33887" s="57" t="s">
        <v>8183</v>
      </c>
      <c r="B33887" s="57" t="s">
        <v>2368</v>
      </c>
      <c r="C33887" s="57" t="s">
        <v>14410</v>
      </c>
      <c r="D33887" s="57" t="s">
        <v>14411</v>
      </c>
    </row>
    <row r="33888" spans="1:4">
      <c r="A33888" s="57" t="s">
        <v>8183</v>
      </c>
      <c r="B33888" s="57" t="s">
        <v>2368</v>
      </c>
      <c r="C33888" s="57" t="s">
        <v>18342</v>
      </c>
      <c r="D33888" s="57" t="s">
        <v>18343</v>
      </c>
    </row>
    <row r="33889" spans="1:4">
      <c r="A33889" s="57" t="s">
        <v>8184</v>
      </c>
      <c r="B33889" s="57" t="s">
        <v>888</v>
      </c>
      <c r="C33889" s="57" t="s">
        <v>4421</v>
      </c>
      <c r="D33889" s="57" t="s">
        <v>4422</v>
      </c>
    </row>
    <row r="33890" spans="1:4">
      <c r="A33890" s="57" t="s">
        <v>8184</v>
      </c>
      <c r="B33890" s="57" t="s">
        <v>888</v>
      </c>
      <c r="C33890" s="57" t="s">
        <v>9561</v>
      </c>
      <c r="D33890" s="57" t="s">
        <v>9562</v>
      </c>
    </row>
    <row r="33891" spans="1:4">
      <c r="A33891" s="57" t="s">
        <v>8184</v>
      </c>
      <c r="B33891" s="57" t="s">
        <v>888</v>
      </c>
      <c r="C33891" s="57" t="s">
        <v>14412</v>
      </c>
      <c r="D33891" s="57" t="s">
        <v>14413</v>
      </c>
    </row>
    <row r="33892" spans="1:4">
      <c r="A33892" s="57" t="s">
        <v>8184</v>
      </c>
      <c r="B33892" s="57" t="s">
        <v>888</v>
      </c>
      <c r="C33892" s="57" t="s">
        <v>18344</v>
      </c>
      <c r="D33892" s="57" t="s">
        <v>18345</v>
      </c>
    </row>
    <row r="33893" spans="1:4">
      <c r="A33893" s="57" t="s">
        <v>74042</v>
      </c>
      <c r="B33893" s="57" t="s">
        <v>12940</v>
      </c>
      <c r="C33893" s="57" t="s">
        <v>74043</v>
      </c>
      <c r="D33893" s="57" t="s">
        <v>74044</v>
      </c>
    </row>
    <row r="33894" spans="1:4">
      <c r="A33894" s="57" t="s">
        <v>74045</v>
      </c>
      <c r="B33894" s="57" t="s">
        <v>12940</v>
      </c>
      <c r="C33894" s="57" t="s">
        <v>74046</v>
      </c>
      <c r="D33894" s="57" t="s">
        <v>74047</v>
      </c>
    </row>
    <row r="33895" spans="1:4">
      <c r="A33895" s="57" t="s">
        <v>74045</v>
      </c>
      <c r="B33895" s="57"/>
      <c r="C33895" s="57" t="s">
        <v>74048</v>
      </c>
      <c r="D33895" s="57" t="s">
        <v>74049</v>
      </c>
    </row>
    <row r="33896" spans="1:4">
      <c r="A33896" s="57" t="s">
        <v>74045</v>
      </c>
      <c r="B33896" s="57"/>
      <c r="C33896" s="57" t="s">
        <v>74050</v>
      </c>
      <c r="D33896" s="57" t="s">
        <v>74051</v>
      </c>
    </row>
    <row r="33897" spans="1:4">
      <c r="A33897" s="57" t="s">
        <v>74045</v>
      </c>
      <c r="B33897" s="57"/>
      <c r="C33897" s="57" t="s">
        <v>74052</v>
      </c>
      <c r="D33897" s="57" t="s">
        <v>74053</v>
      </c>
    </row>
    <row r="33898" spans="1:4">
      <c r="A33898" s="57" t="s">
        <v>74045</v>
      </c>
      <c r="B33898" s="57"/>
      <c r="C33898" s="57" t="s">
        <v>74054</v>
      </c>
      <c r="D33898" s="57" t="s">
        <v>74055</v>
      </c>
    </row>
    <row r="33899" spans="1:4">
      <c r="A33899" s="57" t="s">
        <v>74045</v>
      </c>
      <c r="B33899" s="57"/>
      <c r="C33899" s="57" t="s">
        <v>74056</v>
      </c>
      <c r="D33899" s="57" t="s">
        <v>74057</v>
      </c>
    </row>
    <row r="33900" spans="1:4">
      <c r="A33900" s="57" t="s">
        <v>74058</v>
      </c>
      <c r="B33900" s="57" t="s">
        <v>12940</v>
      </c>
      <c r="C33900" s="57" t="s">
        <v>74059</v>
      </c>
      <c r="D33900" s="57" t="s">
        <v>74060</v>
      </c>
    </row>
    <row r="33901" spans="1:4">
      <c r="A33901" s="57" t="s">
        <v>74058</v>
      </c>
      <c r="B33901" s="57"/>
      <c r="C33901" s="57" t="s">
        <v>74061</v>
      </c>
      <c r="D33901" s="57" t="s">
        <v>74062</v>
      </c>
    </row>
    <row r="33902" spans="1:4">
      <c r="A33902" s="57" t="s">
        <v>74058</v>
      </c>
      <c r="B33902" s="57"/>
      <c r="C33902" s="57" t="s">
        <v>74063</v>
      </c>
      <c r="D33902" s="57" t="s">
        <v>74064</v>
      </c>
    </row>
    <row r="33903" spans="1:4">
      <c r="A33903" s="57" t="s">
        <v>74058</v>
      </c>
      <c r="B33903" s="57"/>
      <c r="C33903" s="57" t="s">
        <v>74065</v>
      </c>
      <c r="D33903" s="57" t="s">
        <v>74066</v>
      </c>
    </row>
    <row r="33904" spans="1:4">
      <c r="A33904" s="57" t="s">
        <v>74058</v>
      </c>
      <c r="B33904" s="57"/>
      <c r="C33904" s="57" t="s">
        <v>74067</v>
      </c>
      <c r="D33904" s="57" t="s">
        <v>74068</v>
      </c>
    </row>
    <row r="33905" spans="1:4">
      <c r="A33905" s="57" t="s">
        <v>74058</v>
      </c>
      <c r="B33905" s="57"/>
      <c r="C33905" s="57" t="s">
        <v>74069</v>
      </c>
      <c r="D33905" s="57" t="s">
        <v>21375</v>
      </c>
    </row>
    <row r="33906" spans="1:4">
      <c r="A33906" s="57" t="s">
        <v>74058</v>
      </c>
      <c r="B33906" s="57"/>
      <c r="C33906" s="57" t="s">
        <v>74070</v>
      </c>
      <c r="D33906" s="57" t="s">
        <v>74071</v>
      </c>
    </row>
    <row r="33907" spans="1:4">
      <c r="A33907" s="57" t="s">
        <v>74058</v>
      </c>
      <c r="B33907" s="57"/>
      <c r="C33907" s="57" t="s">
        <v>74072</v>
      </c>
      <c r="D33907" s="57" t="s">
        <v>74073</v>
      </c>
    </row>
    <row r="33908" spans="1:4">
      <c r="A33908" s="57" t="s">
        <v>74058</v>
      </c>
      <c r="B33908" s="57"/>
      <c r="C33908" s="57" t="s">
        <v>74074</v>
      </c>
      <c r="D33908" s="57" t="s">
        <v>74075</v>
      </c>
    </row>
    <row r="33909" spans="1:4">
      <c r="A33909" s="57" t="s">
        <v>74058</v>
      </c>
      <c r="B33909" s="57"/>
      <c r="C33909" s="57" t="s">
        <v>74076</v>
      </c>
      <c r="D33909" s="57" t="s">
        <v>74077</v>
      </c>
    </row>
    <row r="33910" spans="1:4">
      <c r="A33910" s="57" t="s">
        <v>74058</v>
      </c>
      <c r="B33910" s="57"/>
      <c r="C33910" s="57" t="s">
        <v>74078</v>
      </c>
      <c r="D33910" s="57" t="s">
        <v>74079</v>
      </c>
    </row>
    <row r="33911" spans="1:4">
      <c r="A33911" s="57" t="s">
        <v>74058</v>
      </c>
      <c r="B33911" s="57"/>
      <c r="C33911" s="57" t="s">
        <v>74080</v>
      </c>
      <c r="D33911" s="57" t="s">
        <v>74081</v>
      </c>
    </row>
    <row r="33912" spans="1:4">
      <c r="A33912" s="57" t="s">
        <v>74058</v>
      </c>
      <c r="B33912" s="57"/>
      <c r="C33912" s="57" t="s">
        <v>74082</v>
      </c>
      <c r="D33912" s="57" t="s">
        <v>74083</v>
      </c>
    </row>
    <row r="33913" spans="1:4">
      <c r="A33913" s="57" t="s">
        <v>74058</v>
      </c>
      <c r="B33913" s="57"/>
      <c r="C33913" s="57" t="s">
        <v>74084</v>
      </c>
      <c r="D33913" s="57" t="s">
        <v>74085</v>
      </c>
    </row>
    <row r="33914" spans="1:4">
      <c r="A33914" s="57" t="s">
        <v>74058</v>
      </c>
      <c r="B33914" s="57"/>
      <c r="C33914" s="57" t="s">
        <v>74086</v>
      </c>
      <c r="D33914" s="57" t="s">
        <v>74087</v>
      </c>
    </row>
    <row r="33915" spans="1:4">
      <c r="A33915" s="57" t="s">
        <v>74058</v>
      </c>
      <c r="B33915" s="57"/>
      <c r="C33915" s="57" t="s">
        <v>74088</v>
      </c>
      <c r="D33915" s="57" t="s">
        <v>74089</v>
      </c>
    </row>
    <row r="33916" spans="1:4">
      <c r="A33916" s="57" t="s">
        <v>74058</v>
      </c>
      <c r="B33916" s="57"/>
      <c r="C33916" s="57" t="s">
        <v>74090</v>
      </c>
      <c r="D33916" s="57" t="s">
        <v>74091</v>
      </c>
    </row>
    <row r="33917" spans="1:4">
      <c r="A33917" s="57" t="s">
        <v>8185</v>
      </c>
      <c r="B33917" s="57" t="s">
        <v>2369</v>
      </c>
      <c r="C33917" s="57" t="s">
        <v>3890</v>
      </c>
      <c r="D33917" s="57" t="s">
        <v>3891</v>
      </c>
    </row>
    <row r="33918" spans="1:4">
      <c r="A33918" s="57" t="s">
        <v>8185</v>
      </c>
      <c r="B33918" s="57" t="s">
        <v>2369</v>
      </c>
      <c r="C33918" s="57" t="s">
        <v>9015</v>
      </c>
      <c r="D33918" s="57" t="s">
        <v>9016</v>
      </c>
    </row>
    <row r="33919" spans="1:4">
      <c r="A33919" s="57" t="s">
        <v>74092</v>
      </c>
      <c r="B33919" s="57" t="s">
        <v>12940</v>
      </c>
      <c r="C33919" s="57" t="s">
        <v>74093</v>
      </c>
      <c r="D33919" s="57" t="s">
        <v>74094</v>
      </c>
    </row>
    <row r="33920" spans="1:4">
      <c r="A33920" s="57" t="s">
        <v>74092</v>
      </c>
      <c r="B33920" s="57"/>
      <c r="C33920" s="57" t="s">
        <v>74095</v>
      </c>
      <c r="D33920" s="57" t="s">
        <v>74096</v>
      </c>
    </row>
    <row r="33921" spans="1:4">
      <c r="A33921" s="57" t="s">
        <v>74092</v>
      </c>
      <c r="B33921" s="57"/>
      <c r="C33921" s="57" t="s">
        <v>74097</v>
      </c>
      <c r="D33921" s="57" t="s">
        <v>74098</v>
      </c>
    </row>
    <row r="33922" spans="1:4">
      <c r="A33922" s="57" t="s">
        <v>74092</v>
      </c>
      <c r="B33922" s="57"/>
      <c r="C33922" s="57" t="s">
        <v>74099</v>
      </c>
      <c r="D33922" s="57" t="s">
        <v>74100</v>
      </c>
    </row>
    <row r="33923" spans="1:4">
      <c r="A33923" s="57" t="s">
        <v>74092</v>
      </c>
      <c r="B33923" s="57"/>
      <c r="C33923" s="57" t="s">
        <v>74101</v>
      </c>
      <c r="D33923" s="57" t="s">
        <v>74102</v>
      </c>
    </row>
    <row r="33924" spans="1:4">
      <c r="A33924" s="57" t="s">
        <v>74103</v>
      </c>
      <c r="B33924" s="57" t="s">
        <v>12940</v>
      </c>
      <c r="C33924" s="57" t="s">
        <v>74104</v>
      </c>
      <c r="D33924" s="57" t="s">
        <v>74105</v>
      </c>
    </row>
    <row r="33925" spans="1:4">
      <c r="A33925" s="57" t="s">
        <v>74103</v>
      </c>
      <c r="B33925" s="57"/>
      <c r="C33925" s="57" t="s">
        <v>74106</v>
      </c>
      <c r="D33925" s="57" t="s">
        <v>74107</v>
      </c>
    </row>
    <row r="33926" spans="1:4">
      <c r="A33926" s="57" t="s">
        <v>74103</v>
      </c>
      <c r="B33926" s="57"/>
      <c r="C33926" s="57" t="s">
        <v>74108</v>
      </c>
      <c r="D33926" s="57" t="s">
        <v>74109</v>
      </c>
    </row>
    <row r="33927" spans="1:4">
      <c r="A33927" s="57" t="s">
        <v>74103</v>
      </c>
      <c r="B33927" s="57"/>
      <c r="C33927" s="57" t="s">
        <v>74110</v>
      </c>
      <c r="D33927" s="57" t="s">
        <v>74111</v>
      </c>
    </row>
    <row r="33928" spans="1:4">
      <c r="A33928" s="57" t="s">
        <v>74103</v>
      </c>
      <c r="B33928" s="57"/>
      <c r="C33928" s="57" t="s">
        <v>74112</v>
      </c>
      <c r="D33928" s="57" t="s">
        <v>74113</v>
      </c>
    </row>
    <row r="33929" spans="1:4">
      <c r="A33929" s="57" t="s">
        <v>74103</v>
      </c>
      <c r="B33929" s="57"/>
      <c r="C33929" s="57" t="s">
        <v>74114</v>
      </c>
      <c r="D33929" s="57" t="s">
        <v>74115</v>
      </c>
    </row>
    <row r="33930" spans="1:4">
      <c r="A33930" s="57" t="s">
        <v>74103</v>
      </c>
      <c r="B33930" s="57"/>
      <c r="C33930" s="57" t="s">
        <v>74116</v>
      </c>
      <c r="D33930" s="57" t="s">
        <v>74117</v>
      </c>
    </row>
    <row r="33931" spans="1:4">
      <c r="A33931" s="57" t="s">
        <v>74103</v>
      </c>
      <c r="B33931" s="57"/>
      <c r="C33931" s="57" t="s">
        <v>74118</v>
      </c>
      <c r="D33931" s="57" t="s">
        <v>74119</v>
      </c>
    </row>
    <row r="33932" spans="1:4">
      <c r="A33932" s="57" t="s">
        <v>74120</v>
      </c>
      <c r="B33932" s="57" t="s">
        <v>12940</v>
      </c>
      <c r="C33932" s="57" t="s">
        <v>74121</v>
      </c>
      <c r="D33932" s="57" t="s">
        <v>74122</v>
      </c>
    </row>
    <row r="33933" spans="1:4">
      <c r="A33933" s="57" t="s">
        <v>74120</v>
      </c>
      <c r="B33933" s="57"/>
      <c r="C33933" s="57" t="s">
        <v>74123</v>
      </c>
      <c r="D33933" s="57" t="s">
        <v>74124</v>
      </c>
    </row>
    <row r="33934" spans="1:4">
      <c r="A33934" s="57" t="s">
        <v>74125</v>
      </c>
      <c r="B33934" s="57" t="s">
        <v>12940</v>
      </c>
      <c r="C33934" s="57" t="s">
        <v>74126</v>
      </c>
      <c r="D33934" s="57" t="s">
        <v>74127</v>
      </c>
    </row>
    <row r="33935" spans="1:4">
      <c r="A33935" s="57" t="s">
        <v>74125</v>
      </c>
      <c r="B33935" s="57"/>
      <c r="C33935" s="57" t="s">
        <v>74128</v>
      </c>
      <c r="D33935" s="57" t="s">
        <v>60264</v>
      </c>
    </row>
    <row r="33936" spans="1:4">
      <c r="A33936" s="57" t="s">
        <v>74129</v>
      </c>
      <c r="B33936" s="57" t="s">
        <v>12940</v>
      </c>
      <c r="C33936" s="57" t="s">
        <v>74130</v>
      </c>
      <c r="D33936" s="57" t="s">
        <v>74131</v>
      </c>
    </row>
    <row r="33937" spans="1:4">
      <c r="A33937" s="57" t="s">
        <v>74129</v>
      </c>
      <c r="B33937" s="57"/>
      <c r="C33937" s="57" t="s">
        <v>74132</v>
      </c>
      <c r="D33937" s="57" t="s">
        <v>74133</v>
      </c>
    </row>
    <row r="33938" spans="1:4">
      <c r="A33938" s="57" t="s">
        <v>74129</v>
      </c>
      <c r="B33938" s="57"/>
      <c r="C33938" s="57" t="s">
        <v>74134</v>
      </c>
      <c r="D33938" s="57" t="s">
        <v>74135</v>
      </c>
    </row>
    <row r="33939" spans="1:4">
      <c r="A33939" s="57" t="s">
        <v>74129</v>
      </c>
      <c r="B33939" s="57"/>
      <c r="C33939" s="57" t="s">
        <v>74136</v>
      </c>
      <c r="D33939" s="57" t="s">
        <v>74137</v>
      </c>
    </row>
    <row r="33940" spans="1:4">
      <c r="A33940" s="57" t="s">
        <v>74129</v>
      </c>
      <c r="B33940" s="57"/>
      <c r="C33940" s="57" t="s">
        <v>74138</v>
      </c>
      <c r="D33940" s="57" t="s">
        <v>74139</v>
      </c>
    </row>
    <row r="33941" spans="1:4">
      <c r="A33941" s="57" t="s">
        <v>74129</v>
      </c>
      <c r="B33941" s="57"/>
      <c r="C33941" s="57" t="s">
        <v>74140</v>
      </c>
      <c r="D33941" s="57" t="s">
        <v>74141</v>
      </c>
    </row>
    <row r="33942" spans="1:4">
      <c r="A33942" s="57" t="s">
        <v>74129</v>
      </c>
      <c r="B33942" s="57"/>
      <c r="C33942" s="57" t="s">
        <v>74142</v>
      </c>
      <c r="D33942" s="57" t="s">
        <v>74143</v>
      </c>
    </row>
    <row r="33943" spans="1:4">
      <c r="A33943" s="57" t="s">
        <v>74129</v>
      </c>
      <c r="B33943" s="57"/>
      <c r="C33943" s="57" t="s">
        <v>74144</v>
      </c>
      <c r="D33943" s="57" t="s">
        <v>74145</v>
      </c>
    </row>
    <row r="33944" spans="1:4">
      <c r="A33944" s="57" t="s">
        <v>74129</v>
      </c>
      <c r="B33944" s="57"/>
      <c r="C33944" s="57" t="s">
        <v>74146</v>
      </c>
      <c r="D33944" s="57" t="s">
        <v>74147</v>
      </c>
    </row>
    <row r="33945" spans="1:4">
      <c r="A33945" s="57" t="s">
        <v>74129</v>
      </c>
      <c r="B33945" s="57"/>
      <c r="C33945" s="57" t="s">
        <v>74148</v>
      </c>
      <c r="D33945" s="57" t="s">
        <v>74149</v>
      </c>
    </row>
    <row r="33946" spans="1:4">
      <c r="A33946" s="57" t="s">
        <v>74150</v>
      </c>
      <c r="B33946" s="57" t="s">
        <v>12940</v>
      </c>
      <c r="C33946" s="57" t="s">
        <v>74151</v>
      </c>
      <c r="D33946" s="57" t="s">
        <v>74152</v>
      </c>
    </row>
    <row r="33947" spans="1:4">
      <c r="A33947" s="57" t="s">
        <v>74153</v>
      </c>
      <c r="B33947" s="57" t="s">
        <v>12940</v>
      </c>
      <c r="C33947" s="57" t="s">
        <v>74154</v>
      </c>
      <c r="D33947" s="57" t="s">
        <v>74155</v>
      </c>
    </row>
    <row r="33948" spans="1:4">
      <c r="A33948" s="57" t="s">
        <v>74156</v>
      </c>
      <c r="B33948" s="57" t="s">
        <v>12940</v>
      </c>
      <c r="C33948" s="57" t="s">
        <v>74157</v>
      </c>
      <c r="D33948" s="57" t="s">
        <v>74158</v>
      </c>
    </row>
    <row r="33949" spans="1:4">
      <c r="A33949" s="57" t="s">
        <v>74156</v>
      </c>
      <c r="B33949" s="57"/>
      <c r="C33949" s="57" t="s">
        <v>74159</v>
      </c>
      <c r="D33949" s="57" t="s">
        <v>74160</v>
      </c>
    </row>
    <row r="33950" spans="1:4">
      <c r="A33950" s="57" t="s">
        <v>74156</v>
      </c>
      <c r="B33950" s="57"/>
      <c r="C33950" s="57" t="s">
        <v>74161</v>
      </c>
      <c r="D33950" s="57" t="s">
        <v>74162</v>
      </c>
    </row>
    <row r="33951" spans="1:4">
      <c r="A33951" s="57" t="s">
        <v>74156</v>
      </c>
      <c r="B33951" s="57"/>
      <c r="C33951" s="57" t="s">
        <v>74163</v>
      </c>
      <c r="D33951" s="57" t="s">
        <v>74164</v>
      </c>
    </row>
    <row r="33952" spans="1:4">
      <c r="A33952" s="57" t="s">
        <v>74156</v>
      </c>
      <c r="B33952" s="57"/>
      <c r="C33952" s="57" t="s">
        <v>74165</v>
      </c>
      <c r="D33952" s="57" t="s">
        <v>74166</v>
      </c>
    </row>
    <row r="33953" spans="1:4">
      <c r="A33953" s="57" t="s">
        <v>74156</v>
      </c>
      <c r="B33953" s="57"/>
      <c r="C33953" s="57" t="s">
        <v>74167</v>
      </c>
      <c r="D33953" s="57" t="s">
        <v>74168</v>
      </c>
    </row>
    <row r="33954" spans="1:4">
      <c r="A33954" s="57" t="s">
        <v>74156</v>
      </c>
      <c r="B33954" s="57"/>
      <c r="C33954" s="57" t="s">
        <v>74169</v>
      </c>
      <c r="D33954" s="57" t="s">
        <v>74170</v>
      </c>
    </row>
    <row r="33955" spans="1:4">
      <c r="A33955" s="57" t="s">
        <v>74171</v>
      </c>
      <c r="B33955" s="57" t="s">
        <v>12940</v>
      </c>
      <c r="C33955" s="57" t="s">
        <v>74172</v>
      </c>
      <c r="D33955" s="57" t="s">
        <v>74173</v>
      </c>
    </row>
    <row r="33956" spans="1:4">
      <c r="A33956" s="57" t="s">
        <v>74174</v>
      </c>
      <c r="B33956" s="57" t="s">
        <v>12940</v>
      </c>
      <c r="C33956" s="57" t="s">
        <v>74175</v>
      </c>
      <c r="D33956" s="57" t="s">
        <v>74176</v>
      </c>
    </row>
    <row r="33957" spans="1:4">
      <c r="A33957" s="57" t="s">
        <v>74177</v>
      </c>
      <c r="B33957" s="57" t="s">
        <v>12940</v>
      </c>
      <c r="C33957" s="57" t="s">
        <v>74178</v>
      </c>
      <c r="D33957" s="57" t="s">
        <v>74179</v>
      </c>
    </row>
    <row r="33958" spans="1:4">
      <c r="A33958" s="57" t="s">
        <v>8186</v>
      </c>
      <c r="B33958" s="57" t="s">
        <v>1035</v>
      </c>
      <c r="C33958" s="57" t="s">
        <v>2845</v>
      </c>
      <c r="D33958" s="57" t="s">
        <v>9563</v>
      </c>
    </row>
    <row r="33959" spans="1:4">
      <c r="A33959" s="57" t="s">
        <v>8186</v>
      </c>
      <c r="B33959" s="57" t="s">
        <v>1035</v>
      </c>
      <c r="C33959" s="57" t="s">
        <v>3752</v>
      </c>
      <c r="D33959" s="57" t="s">
        <v>3753</v>
      </c>
    </row>
    <row r="33960" spans="1:4">
      <c r="A33960" s="57" t="s">
        <v>8186</v>
      </c>
      <c r="B33960" s="57" t="s">
        <v>1035</v>
      </c>
      <c r="C33960" s="57" t="s">
        <v>5933</v>
      </c>
      <c r="D33960" s="57" t="s">
        <v>5934</v>
      </c>
    </row>
    <row r="33961" spans="1:4">
      <c r="A33961" s="57" t="s">
        <v>8186</v>
      </c>
      <c r="B33961" s="57" t="s">
        <v>1035</v>
      </c>
      <c r="C33961" s="57" t="s">
        <v>8510</v>
      </c>
      <c r="D33961" s="57" t="s">
        <v>8511</v>
      </c>
    </row>
    <row r="33962" spans="1:4">
      <c r="A33962" s="57" t="s">
        <v>8186</v>
      </c>
      <c r="B33962" s="57" t="s">
        <v>1035</v>
      </c>
      <c r="C33962" s="57" t="s">
        <v>14414</v>
      </c>
      <c r="D33962" s="57" t="s">
        <v>14415</v>
      </c>
    </row>
    <row r="33963" spans="1:4">
      <c r="A33963" s="57" t="s">
        <v>8186</v>
      </c>
      <c r="B33963" s="57" t="s">
        <v>1035</v>
      </c>
      <c r="C33963" s="57" t="s">
        <v>14416</v>
      </c>
      <c r="D33963" s="57" t="s">
        <v>12455</v>
      </c>
    </row>
    <row r="33964" spans="1:4">
      <c r="A33964" s="57" t="s">
        <v>18346</v>
      </c>
      <c r="B33964" s="57" t="s">
        <v>16410</v>
      </c>
      <c r="C33964" s="57" t="s">
        <v>18347</v>
      </c>
      <c r="D33964" s="57" t="s">
        <v>18348</v>
      </c>
    </row>
    <row r="33965" spans="1:4">
      <c r="A33965" s="57" t="s">
        <v>74180</v>
      </c>
      <c r="B33965" s="57" t="s">
        <v>12940</v>
      </c>
      <c r="C33965" s="57" t="s">
        <v>74181</v>
      </c>
      <c r="D33965" s="57" t="s">
        <v>74182</v>
      </c>
    </row>
    <row r="33966" spans="1:4">
      <c r="A33966" s="57" t="s">
        <v>14417</v>
      </c>
      <c r="B33966" s="57" t="s">
        <v>10874</v>
      </c>
      <c r="C33966" s="57" t="s">
        <v>14418</v>
      </c>
      <c r="D33966" s="57" t="s">
        <v>14419</v>
      </c>
    </row>
    <row r="33967" spans="1:4">
      <c r="A33967" s="57" t="s">
        <v>14417</v>
      </c>
      <c r="B33967" s="57" t="s">
        <v>10874</v>
      </c>
      <c r="C33967" s="57" t="s">
        <v>16080</v>
      </c>
      <c r="D33967" s="57" t="s">
        <v>16081</v>
      </c>
    </row>
    <row r="33968" spans="1:4">
      <c r="A33968" s="57" t="s">
        <v>14417</v>
      </c>
      <c r="B33968" s="57" t="s">
        <v>10874</v>
      </c>
      <c r="C33968" s="57" t="s">
        <v>16082</v>
      </c>
      <c r="D33968" s="57" t="s">
        <v>16083</v>
      </c>
    </row>
    <row r="33969" spans="1:4">
      <c r="A33969" s="57" t="s">
        <v>74183</v>
      </c>
      <c r="B33969" s="57" t="s">
        <v>12940</v>
      </c>
      <c r="C33969" s="57" t="s">
        <v>74184</v>
      </c>
      <c r="D33969" s="57" t="s">
        <v>74185</v>
      </c>
    </row>
    <row r="33970" spans="1:4">
      <c r="A33970" s="57" t="s">
        <v>74186</v>
      </c>
      <c r="B33970" s="57" t="s">
        <v>12940</v>
      </c>
      <c r="C33970" s="57" t="s">
        <v>74187</v>
      </c>
      <c r="D33970" s="57" t="s">
        <v>74188</v>
      </c>
    </row>
    <row r="33971" spans="1:4">
      <c r="A33971" s="57" t="s">
        <v>74189</v>
      </c>
      <c r="B33971" s="57" t="s">
        <v>12940</v>
      </c>
      <c r="C33971" s="57" t="s">
        <v>74190</v>
      </c>
      <c r="D33971" s="57" t="s">
        <v>74191</v>
      </c>
    </row>
    <row r="33972" spans="1:4">
      <c r="A33972" s="57" t="s">
        <v>74192</v>
      </c>
      <c r="B33972" s="57" t="s">
        <v>12940</v>
      </c>
      <c r="C33972" s="57" t="s">
        <v>74193</v>
      </c>
      <c r="D33972" s="57" t="s">
        <v>74194</v>
      </c>
    </row>
    <row r="33973" spans="1:4">
      <c r="A33973" s="57" t="s">
        <v>74192</v>
      </c>
      <c r="B33973" s="57"/>
      <c r="C33973" s="57" t="s">
        <v>76526</v>
      </c>
      <c r="D33973" s="57" t="s">
        <v>74194</v>
      </c>
    </row>
    <row r="33974" spans="1:4">
      <c r="A33974" s="57" t="s">
        <v>74195</v>
      </c>
      <c r="B33974" s="57" t="s">
        <v>12940</v>
      </c>
      <c r="C33974" s="57" t="s">
        <v>74196</v>
      </c>
      <c r="D33974" s="57" t="s">
        <v>60246</v>
      </c>
    </row>
    <row r="33975" spans="1:4">
      <c r="A33975" s="57" t="s">
        <v>74197</v>
      </c>
      <c r="B33975" s="57" t="s">
        <v>12940</v>
      </c>
      <c r="C33975" s="57" t="s">
        <v>74198</v>
      </c>
      <c r="D33975" s="57" t="s">
        <v>74199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8">
    <tabColor rgb="FF92D050"/>
    <pageSetUpPr fitToPage="1"/>
  </sheetPr>
  <dimension ref="A1:CC111"/>
  <sheetViews>
    <sheetView showZeros="0" zoomScale="80" zoomScaleNormal="80" workbookViewId="0">
      <pane xSplit="3" ySplit="5" topLeftCell="F6" activePane="bottomRight" state="frozen"/>
      <selection pane="topRight" activeCell="D1" sqref="D1"/>
      <selection pane="bottomLeft" activeCell="A7" sqref="A7"/>
      <selection pane="bottomRight" activeCell="N114" sqref="N114"/>
    </sheetView>
  </sheetViews>
  <sheetFormatPr defaultColWidth="9.109375" defaultRowHeight="13.8" outlineLevelRow="1" outlineLevelCol="2"/>
  <cols>
    <col min="1" max="1" width="16.88671875" style="853" hidden="1" customWidth="1"/>
    <col min="2" max="2" width="5.109375" style="854" hidden="1" customWidth="1"/>
    <col min="3" max="3" width="42.33203125" style="853" customWidth="1"/>
    <col min="4" max="4" width="15.88671875" style="856" hidden="1" customWidth="1"/>
    <col min="5" max="5" width="29.33203125" style="853" hidden="1" customWidth="1" outlineLevel="1"/>
    <col min="6" max="6" width="21.33203125" style="856" customWidth="1" collapsed="1"/>
    <col min="7" max="7" width="29.44140625" style="856" customWidth="1"/>
    <col min="8" max="8" width="31.88671875" style="856" hidden="1" customWidth="1"/>
    <col min="9" max="9" width="12.109375" style="856" hidden="1" customWidth="1"/>
    <col min="10" max="10" width="17.44140625" style="856" hidden="1" customWidth="1" outlineLevel="1"/>
    <col min="11" max="11" width="16.33203125" style="856" hidden="1" customWidth="1" outlineLevel="1"/>
    <col min="12" max="12" width="19" style="856" hidden="1" customWidth="1" outlineLevel="2"/>
    <col min="13" max="13" width="16.6640625" style="856" hidden="1" customWidth="1" outlineLevel="2"/>
    <col min="14" max="14" width="51.109375" style="859" customWidth="1" collapsed="1"/>
    <col min="15" max="15" width="16.5546875" style="860" customWidth="1"/>
    <col min="16" max="16" width="12.5546875" style="860" customWidth="1"/>
    <col min="17" max="17" width="18.109375" style="860" customWidth="1"/>
    <col min="18" max="18" width="12.5546875" style="860" customWidth="1" outlineLevel="1"/>
    <col min="19" max="19" width="15.5546875" style="860" customWidth="1" outlineLevel="1"/>
    <col min="20" max="20" width="15.109375" style="860" customWidth="1" outlineLevel="1"/>
    <col min="21" max="21" width="12.5546875" style="860" customWidth="1" outlineLevel="1"/>
    <col min="22" max="22" width="12.5546875" style="860" customWidth="1"/>
    <col min="23" max="23" width="22.33203125" style="860" customWidth="1"/>
    <col min="24" max="24" width="19" style="860" customWidth="1"/>
    <col min="25" max="25" width="15.6640625" style="860" customWidth="1"/>
    <col min="26" max="26" width="15.109375" style="860" customWidth="1"/>
    <col min="27" max="27" width="16.44140625" style="861" customWidth="1"/>
    <col min="28" max="28" width="16.109375" style="862" customWidth="1" outlineLevel="1"/>
    <col min="29" max="29" width="12" style="862" customWidth="1" outlineLevel="1"/>
    <col min="30" max="30" width="21" style="862" customWidth="1" outlineLevel="1"/>
    <col min="31" max="31" width="11.6640625" style="854" customWidth="1"/>
    <col min="32" max="32" width="8.88671875" style="863" customWidth="1"/>
    <col min="33" max="44" width="13.33203125" style="864" customWidth="1" outlineLevel="1"/>
    <col min="45" max="45" width="26.109375" style="864" customWidth="1" outlineLevel="1"/>
    <col min="46" max="55" width="14.109375" style="864" customWidth="1" outlineLevel="1"/>
    <col min="56" max="56" width="19.109375" style="864" customWidth="1" outlineLevel="1"/>
    <col min="57" max="57" width="14.33203125" style="859" customWidth="1"/>
    <col min="58" max="58" width="14.5546875" style="859" customWidth="1"/>
    <col min="59" max="59" width="15.6640625" style="859" customWidth="1"/>
    <col min="60" max="60" width="15.88671875" style="859" customWidth="1"/>
    <col min="61" max="68" width="11.88671875" style="859" customWidth="1"/>
    <col min="69" max="69" width="19.109375" style="915" bestFit="1" customWidth="1"/>
    <col min="70" max="70" width="16.33203125" style="862" customWidth="1" outlineLevel="1"/>
    <col min="71" max="71" width="10.5546875" style="862" customWidth="1" outlineLevel="1"/>
    <col min="72" max="72" width="45.44140625" style="862" customWidth="1" outlineLevel="1"/>
    <col min="73" max="73" width="25.6640625" style="862" customWidth="1" outlineLevel="1"/>
    <col min="74" max="74" width="14.88671875" style="862" customWidth="1" outlineLevel="1"/>
    <col min="75" max="75" width="18.6640625" style="862" customWidth="1" outlineLevel="1"/>
    <col min="76" max="76" width="9.6640625" style="916" customWidth="1" outlineLevel="1"/>
    <col min="77" max="77" width="9.109375" style="865" customWidth="1" outlineLevel="1"/>
    <col min="78" max="78" width="31.44140625" style="865" customWidth="1" outlineLevel="1"/>
    <col min="79" max="79" width="18" style="865" bestFit="1" customWidth="1" outlineLevel="1"/>
    <col min="80" max="80" width="18.33203125" style="865" bestFit="1" customWidth="1"/>
    <col min="81" max="16384" width="9.109375" style="865"/>
  </cols>
  <sheetData>
    <row r="1" spans="1:81" hidden="1" outlineLevel="1">
      <c r="D1" s="855"/>
      <c r="E1" s="856"/>
      <c r="G1" s="857"/>
      <c r="H1" s="857"/>
      <c r="I1" s="858"/>
      <c r="J1" s="859"/>
      <c r="K1" s="859"/>
      <c r="L1" s="859"/>
      <c r="M1" s="859"/>
      <c r="AG1" s="864">
        <v>1</v>
      </c>
      <c r="AH1" s="864">
        <v>2</v>
      </c>
      <c r="AI1" s="864">
        <v>3</v>
      </c>
      <c r="AJ1" s="864">
        <v>4</v>
      </c>
      <c r="AK1" s="864">
        <v>5</v>
      </c>
      <c r="AL1" s="864">
        <v>6</v>
      </c>
      <c r="AM1" s="864">
        <v>7</v>
      </c>
      <c r="AN1" s="864">
        <v>8</v>
      </c>
      <c r="AO1" s="864">
        <v>9</v>
      </c>
      <c r="AP1" s="864">
        <v>10</v>
      </c>
      <c r="AQ1" s="864">
        <v>11</v>
      </c>
      <c r="AR1" s="864">
        <v>12</v>
      </c>
      <c r="AS1" s="864">
        <v>13</v>
      </c>
      <c r="AT1" s="864">
        <v>14</v>
      </c>
      <c r="AU1" s="864">
        <v>15</v>
      </c>
      <c r="AV1" s="864">
        <v>16</v>
      </c>
      <c r="AW1" s="864">
        <v>17</v>
      </c>
      <c r="AX1" s="864">
        <v>18</v>
      </c>
      <c r="AY1" s="864">
        <v>19</v>
      </c>
      <c r="AZ1" s="864">
        <v>20</v>
      </c>
      <c r="BA1" s="864">
        <v>21</v>
      </c>
      <c r="BB1" s="864">
        <v>22</v>
      </c>
      <c r="BC1" s="864">
        <v>23</v>
      </c>
      <c r="BD1" s="864">
        <v>24</v>
      </c>
      <c r="BQ1" s="862"/>
      <c r="BR1" s="865"/>
      <c r="BS1" s="865"/>
      <c r="BT1" s="865"/>
      <c r="BU1" s="865"/>
      <c r="BV1" s="865"/>
      <c r="BW1" s="865"/>
      <c r="BX1" s="865"/>
    </row>
    <row r="2" spans="1:81" hidden="1" outlineLevel="1">
      <c r="A2" s="866"/>
      <c r="B2" s="854" t="s">
        <v>2730</v>
      </c>
      <c r="C2" s="857"/>
      <c r="D2" s="867"/>
      <c r="E2" s="856"/>
      <c r="G2" s="857"/>
      <c r="H2" s="857"/>
      <c r="I2" s="858"/>
      <c r="J2" s="859"/>
      <c r="K2" s="859"/>
      <c r="L2" s="859"/>
      <c r="M2" s="859"/>
      <c r="BQ2" s="862"/>
      <c r="BR2" s="865"/>
      <c r="BS2" s="865"/>
      <c r="BU2" s="865"/>
      <c r="BV2" s="865"/>
      <c r="BW2" s="865"/>
      <c r="BX2" s="865"/>
    </row>
    <row r="3" spans="1:81" hidden="1">
      <c r="B3" s="857">
        <v>2025</v>
      </c>
      <c r="D3" s="865"/>
      <c r="E3" s="856"/>
      <c r="G3" s="857"/>
      <c r="H3" s="857"/>
      <c r="I3" s="859"/>
      <c r="J3" s="859"/>
      <c r="K3" s="859"/>
      <c r="L3" s="859"/>
      <c r="M3" s="859"/>
      <c r="AA3" s="860"/>
      <c r="BE3" s="864"/>
      <c r="BF3" s="864"/>
      <c r="BG3" s="864"/>
      <c r="BH3" s="864"/>
      <c r="BI3" s="864"/>
      <c r="BJ3" s="864"/>
      <c r="BK3" s="864"/>
      <c r="BL3" s="864"/>
      <c r="BM3" s="864"/>
      <c r="BN3" s="864"/>
      <c r="BO3" s="864"/>
      <c r="BP3" s="864"/>
      <c r="BQ3" s="862"/>
      <c r="BR3" s="865"/>
      <c r="BS3" s="865"/>
      <c r="BT3" s="865"/>
      <c r="BU3" s="865"/>
      <c r="BV3" s="865"/>
      <c r="BW3" s="865"/>
      <c r="BX3" s="865"/>
    </row>
    <row r="4" spans="1:81" ht="59.25" customHeight="1">
      <c r="B4" s="1358" t="s">
        <v>77932</v>
      </c>
      <c r="C4" s="1358"/>
      <c r="D4" s="868" t="str">
        <f>'БП 2023'!D4</f>
        <v>Отдел ТиКРС</v>
      </c>
      <c r="E4" s="869"/>
      <c r="F4" s="870"/>
      <c r="G4" s="870"/>
      <c r="H4" s="870"/>
      <c r="I4" s="859"/>
      <c r="J4" s="859"/>
      <c r="K4" s="859"/>
      <c r="L4" s="859"/>
      <c r="M4" s="859"/>
      <c r="N4" s="871"/>
      <c r="O4" s="872"/>
      <c r="P4" s="872"/>
      <c r="Q4" s="872"/>
      <c r="R4" s="872"/>
      <c r="S4" s="872"/>
      <c r="T4" s="872"/>
      <c r="U4" s="872"/>
      <c r="V4" s="872"/>
      <c r="W4" s="872"/>
      <c r="X4" s="872"/>
      <c r="Y4" s="872"/>
      <c r="Z4" s="872"/>
      <c r="AB4" s="871"/>
      <c r="AC4" s="871"/>
      <c r="AD4" s="871"/>
      <c r="AE4" s="871"/>
      <c r="AF4" s="871"/>
      <c r="AG4" s="871">
        <f t="shared" ref="AG4:BP4" si="0">SUBTOTAL(9,AG7:AG688)</f>
        <v>0</v>
      </c>
      <c r="AH4" s="871">
        <f t="shared" si="0"/>
        <v>0</v>
      </c>
      <c r="AI4" s="871">
        <f t="shared" si="0"/>
        <v>0</v>
      </c>
      <c r="AJ4" s="871">
        <f t="shared" si="0"/>
        <v>0</v>
      </c>
      <c r="AK4" s="871">
        <f t="shared" si="0"/>
        <v>0</v>
      </c>
      <c r="AL4" s="871">
        <f t="shared" si="0"/>
        <v>0</v>
      </c>
      <c r="AM4" s="871">
        <f t="shared" si="0"/>
        <v>0</v>
      </c>
      <c r="AN4" s="871">
        <f t="shared" si="0"/>
        <v>0</v>
      </c>
      <c r="AO4" s="871">
        <f t="shared" si="0"/>
        <v>0</v>
      </c>
      <c r="AP4" s="871">
        <f t="shared" si="0"/>
        <v>0</v>
      </c>
      <c r="AQ4" s="871">
        <f t="shared" si="0"/>
        <v>0</v>
      </c>
      <c r="AR4" s="871">
        <f t="shared" si="0"/>
        <v>0</v>
      </c>
      <c r="AS4" s="871">
        <f t="shared" si="0"/>
        <v>0</v>
      </c>
      <c r="AT4" s="871">
        <f t="shared" si="0"/>
        <v>0</v>
      </c>
      <c r="AU4" s="871">
        <f t="shared" si="0"/>
        <v>0</v>
      </c>
      <c r="AV4" s="871">
        <f t="shared" si="0"/>
        <v>0</v>
      </c>
      <c r="AW4" s="871">
        <f t="shared" si="0"/>
        <v>0</v>
      </c>
      <c r="AX4" s="871">
        <f t="shared" si="0"/>
        <v>0</v>
      </c>
      <c r="AY4" s="871">
        <f t="shared" si="0"/>
        <v>0</v>
      </c>
      <c r="AZ4" s="871">
        <f t="shared" si="0"/>
        <v>0</v>
      </c>
      <c r="BA4" s="871">
        <f t="shared" si="0"/>
        <v>0</v>
      </c>
      <c r="BB4" s="871">
        <f t="shared" si="0"/>
        <v>0</v>
      </c>
      <c r="BC4" s="871">
        <f t="shared" si="0"/>
        <v>0</v>
      </c>
      <c r="BD4" s="871">
        <f t="shared" si="0"/>
        <v>0</v>
      </c>
      <c r="BE4" s="871">
        <f t="shared" si="0"/>
        <v>0</v>
      </c>
      <c r="BF4" s="871">
        <f t="shared" si="0"/>
        <v>0</v>
      </c>
      <c r="BG4" s="871">
        <f t="shared" si="0"/>
        <v>0</v>
      </c>
      <c r="BH4" s="871">
        <f t="shared" si="0"/>
        <v>0</v>
      </c>
      <c r="BI4" s="871">
        <f t="shared" si="0"/>
        <v>0</v>
      </c>
      <c r="BJ4" s="871">
        <f t="shared" si="0"/>
        <v>0</v>
      </c>
      <c r="BK4" s="871">
        <f t="shared" si="0"/>
        <v>0</v>
      </c>
      <c r="BL4" s="871">
        <f t="shared" si="0"/>
        <v>0</v>
      </c>
      <c r="BM4" s="871">
        <f t="shared" si="0"/>
        <v>0</v>
      </c>
      <c r="BN4" s="871">
        <f t="shared" si="0"/>
        <v>0</v>
      </c>
      <c r="BO4" s="871">
        <f t="shared" si="0"/>
        <v>0</v>
      </c>
      <c r="BP4" s="871">
        <f t="shared" si="0"/>
        <v>0</v>
      </c>
      <c r="BQ4" s="862"/>
      <c r="BR4" s="865"/>
      <c r="BS4" s="865"/>
      <c r="BT4" s="865"/>
      <c r="BU4" s="865"/>
      <c r="BV4" s="865"/>
      <c r="BW4" s="865"/>
      <c r="BX4" s="865"/>
      <c r="BZ4" s="873" t="s">
        <v>14422</v>
      </c>
      <c r="CB4" s="874" t="s">
        <v>14423</v>
      </c>
    </row>
    <row r="5" spans="1:81" s="864" customFormat="1" ht="20.399999999999999">
      <c r="A5" s="875" t="s">
        <v>0</v>
      </c>
      <c r="B5" s="876" t="s">
        <v>1</v>
      </c>
      <c r="C5" s="923" t="s">
        <v>1223</v>
      </c>
      <c r="D5" s="875" t="s">
        <v>1224</v>
      </c>
      <c r="E5" s="875" t="s">
        <v>1903</v>
      </c>
      <c r="F5" s="923" t="s">
        <v>8</v>
      </c>
      <c r="G5" s="923" t="s">
        <v>9</v>
      </c>
      <c r="H5" s="875" t="s">
        <v>2762</v>
      </c>
      <c r="I5" s="875" t="s">
        <v>1225</v>
      </c>
      <c r="J5" s="875" t="s">
        <v>1226</v>
      </c>
      <c r="K5" s="875" t="s">
        <v>1227</v>
      </c>
      <c r="L5" s="875" t="s">
        <v>1229</v>
      </c>
      <c r="M5" s="875" t="s">
        <v>1230</v>
      </c>
      <c r="N5" s="923" t="s">
        <v>1259</v>
      </c>
      <c r="O5" s="921" t="s">
        <v>77921</v>
      </c>
      <c r="P5" s="917" t="s">
        <v>77922</v>
      </c>
      <c r="Q5" s="917" t="s">
        <v>77923</v>
      </c>
      <c r="R5" s="917" t="s">
        <v>77924</v>
      </c>
      <c r="S5" s="917" t="s">
        <v>77838</v>
      </c>
      <c r="T5" s="917" t="s">
        <v>77925</v>
      </c>
      <c r="U5" s="917" t="s">
        <v>77926</v>
      </c>
      <c r="V5" s="917" t="s">
        <v>77927</v>
      </c>
      <c r="W5" s="917" t="s">
        <v>77928</v>
      </c>
      <c r="X5" s="917" t="s">
        <v>77929</v>
      </c>
      <c r="Y5" s="917" t="s">
        <v>77930</v>
      </c>
      <c r="Z5" s="917" t="s">
        <v>77931</v>
      </c>
      <c r="AA5" s="917" t="s">
        <v>16170</v>
      </c>
      <c r="AB5" s="877" t="s">
        <v>1896</v>
      </c>
      <c r="AC5" s="877" t="s">
        <v>1897</v>
      </c>
      <c r="AD5" s="877" t="s">
        <v>1285</v>
      </c>
      <c r="AE5" s="877" t="s">
        <v>1256</v>
      </c>
      <c r="AF5" s="877" t="s">
        <v>1264</v>
      </c>
      <c r="AG5" s="877" t="s">
        <v>16183</v>
      </c>
      <c r="AH5" s="877" t="s">
        <v>16184</v>
      </c>
      <c r="AI5" s="877" t="s">
        <v>16185</v>
      </c>
      <c r="AJ5" s="877" t="s">
        <v>16186</v>
      </c>
      <c r="AK5" s="877" t="s">
        <v>16187</v>
      </c>
      <c r="AL5" s="877" t="s">
        <v>16188</v>
      </c>
      <c r="AM5" s="877" t="s">
        <v>16189</v>
      </c>
      <c r="AN5" s="877" t="s">
        <v>16190</v>
      </c>
      <c r="AO5" s="877" t="s">
        <v>16191</v>
      </c>
      <c r="AP5" s="877" t="s">
        <v>16192</v>
      </c>
      <c r="AQ5" s="877" t="s">
        <v>16193</v>
      </c>
      <c r="AR5" s="877" t="s">
        <v>16194</v>
      </c>
      <c r="AS5" s="877" t="s">
        <v>77839</v>
      </c>
      <c r="AT5" s="877" t="s">
        <v>77840</v>
      </c>
      <c r="AU5" s="877" t="s">
        <v>77841</v>
      </c>
      <c r="AV5" s="877" t="s">
        <v>77842</v>
      </c>
      <c r="AW5" s="877" t="s">
        <v>77843</v>
      </c>
      <c r="AX5" s="877" t="s">
        <v>77844</v>
      </c>
      <c r="AY5" s="877" t="s">
        <v>77845</v>
      </c>
      <c r="AZ5" s="877" t="s">
        <v>77846</v>
      </c>
      <c r="BA5" s="877" t="s">
        <v>77847</v>
      </c>
      <c r="BB5" s="877" t="s">
        <v>77848</v>
      </c>
      <c r="BC5" s="877" t="s">
        <v>77849</v>
      </c>
      <c r="BD5" s="877" t="s">
        <v>77850</v>
      </c>
      <c r="BE5" s="877" t="s">
        <v>77851</v>
      </c>
      <c r="BF5" s="877" t="s">
        <v>77852</v>
      </c>
      <c r="BG5" s="877" t="s">
        <v>77853</v>
      </c>
      <c r="BH5" s="877" t="s">
        <v>77854</v>
      </c>
      <c r="BI5" s="877" t="s">
        <v>77855</v>
      </c>
      <c r="BJ5" s="877" t="s">
        <v>77856</v>
      </c>
      <c r="BK5" s="877" t="s">
        <v>77857</v>
      </c>
      <c r="BL5" s="877" t="s">
        <v>77858</v>
      </c>
      <c r="BM5" s="877" t="s">
        <v>77859</v>
      </c>
      <c r="BN5" s="877" t="s">
        <v>77860</v>
      </c>
      <c r="BO5" s="877" t="s">
        <v>77861</v>
      </c>
      <c r="BP5" s="877" t="s">
        <v>77862</v>
      </c>
      <c r="BQ5" s="877" t="s">
        <v>1205</v>
      </c>
      <c r="BR5" s="875" t="s">
        <v>10</v>
      </c>
      <c r="BS5" s="875" t="s">
        <v>11</v>
      </c>
      <c r="BT5" s="877" t="s">
        <v>1252</v>
      </c>
      <c r="BU5" s="877" t="s">
        <v>1269</v>
      </c>
      <c r="BV5" s="877" t="s">
        <v>7620</v>
      </c>
      <c r="BW5" s="877" t="s">
        <v>1228</v>
      </c>
      <c r="BX5" s="877" t="s">
        <v>1231</v>
      </c>
      <c r="BY5" s="877" t="s">
        <v>2761</v>
      </c>
      <c r="BZ5" s="864" t="s">
        <v>7621</v>
      </c>
      <c r="CA5" s="878" t="s">
        <v>8224</v>
      </c>
      <c r="CB5" s="878" t="s">
        <v>8855</v>
      </c>
      <c r="CC5" s="878" t="s">
        <v>9564</v>
      </c>
    </row>
    <row r="6" spans="1:81" s="864" customFormat="1" hidden="1">
      <c r="A6" s="879" t="s">
        <v>902</v>
      </c>
      <c r="B6" s="879" t="s">
        <v>14</v>
      </c>
      <c r="C6" s="924" t="s">
        <v>379</v>
      </c>
      <c r="D6" s="880" t="s">
        <v>14430</v>
      </c>
      <c r="E6" s="881" t="s">
        <v>1979</v>
      </c>
      <c r="F6" s="924" t="s">
        <v>2547</v>
      </c>
      <c r="G6" s="924" t="s">
        <v>2192</v>
      </c>
      <c r="H6" s="879" t="s">
        <v>14648</v>
      </c>
      <c r="I6" s="879" t="s">
        <v>31</v>
      </c>
      <c r="J6" s="879" t="s">
        <v>1268</v>
      </c>
      <c r="K6" s="879" t="s">
        <v>1279</v>
      </c>
      <c r="L6" s="879" t="s">
        <v>1258</v>
      </c>
      <c r="M6" s="879" t="s">
        <v>1282</v>
      </c>
      <c r="N6" s="925" t="s">
        <v>77876</v>
      </c>
      <c r="O6" s="922">
        <f>'ПП-26 ТКРС ЗМБ'!G39+'ПП-26 ТКРС ЗМБ'!G66</f>
        <v>0</v>
      </c>
      <c r="P6" s="918">
        <f>'ПП-26 ТКРС ЗМБ'!H39+'ПП-26 ТКРС ЗМБ'!H66</f>
        <v>0</v>
      </c>
      <c r="Q6" s="918">
        <f>'ПП-26 ТКРС ЗМБ'!I39+'ПП-26 ТКРС ЗМБ'!I66</f>
        <v>0</v>
      </c>
      <c r="R6" s="918">
        <f>'ПП-26 ТКРС ЗМБ'!J39+'ПП-26 ТКРС ЗМБ'!J66</f>
        <v>0</v>
      </c>
      <c r="S6" s="918">
        <f>'ПП-26 ТКРС ЗМБ'!K39+'ПП-26 ТКРС ЗМБ'!K66</f>
        <v>0</v>
      </c>
      <c r="T6" s="918">
        <f>'ПП-26 ТКРС ЗМБ'!L39+'ПП-26 ТКРС ЗМБ'!L66</f>
        <v>0</v>
      </c>
      <c r="U6" s="918">
        <f>'ПП-26 ТКРС ЗМБ'!M39+'ПП-26 ТКРС ЗМБ'!M66</f>
        <v>0</v>
      </c>
      <c r="V6" s="918">
        <f>'ПП-26 ТКРС ЗМБ'!N39+'ПП-26 ТКРС ЗМБ'!N66</f>
        <v>0</v>
      </c>
      <c r="W6" s="918">
        <f>'ПП-26 ТКРС ЗМБ'!O39+'ПП-26 ТКРС ЗМБ'!O66</f>
        <v>0</v>
      </c>
      <c r="X6" s="918">
        <f>'ПП-26 ТКРС ЗМБ'!P39+'ПП-26 ТКРС ЗМБ'!P66</f>
        <v>0</v>
      </c>
      <c r="Y6" s="918">
        <f>'ПП-26 ТКРС ЗМБ'!Q39+'ПП-26 ТКРС ЗМБ'!Q66</f>
        <v>0</v>
      </c>
      <c r="Z6" s="918">
        <f>'ПП-26 ТКРС ЗМБ'!R39+'ПП-26 ТКРС ЗМБ'!R66</f>
        <v>0</v>
      </c>
      <c r="AA6" s="919">
        <f>SUM(ПР[[#This Row],[ 2026.01]:[ 2026.12]])</f>
        <v>0</v>
      </c>
      <c r="AB6" s="883" t="str">
        <f>IFERROR(VLOOKUP(C6,IF(B6="Внереализация",Справочники!$R$3:$S$124,IF(B6="ОП",Справочники!$I$3:$J$185,IF(B6="ВП",Справочники!$L$3:$M$186,IF(B6="УР",Справочники!$O$3:$P$93,IF(B6="КР",Справочники!$F$3:$G$36,Справочники!$F$37:$G$37))))),2,FALSE),0)</f>
        <v>OP.09.03.03.06.03.03.00.00</v>
      </c>
      <c r="AC6" s="884" t="str">
        <f>IFERROR(IF($AB6="KR.09.03.00.00.00.00.00.00",VLOOKUP($L6,'[26]Зависимые списки'!$P$55:$Q$57,2,FALSE),VLOOKUP(AB6,'[26]NA-CF'!$A$2:$E$367,5,FALSE)),0)</f>
        <v>CF.03.03.06.09.03.03.06.00</v>
      </c>
      <c r="AD6" s="883" t="str">
        <f>IFERROR(VLOOKUP(AC6,'NA-CF'!$E$2:$F$367,2,FALSE),0)</f>
        <v>Текущий ремонт скважин</v>
      </c>
      <c r="AE6" s="885">
        <v>90</v>
      </c>
      <c r="AF6" s="886">
        <v>0.2</v>
      </c>
      <c r="AG6" s="887">
        <f t="shared" ref="AG6:BD6" si="1">IF($AE6/30&lt;=AG$1,SUMIF($O$1:$Z$1,ROUND(AG$1-($AE6/30),0),$O6:$Z6),0)*($AF6+1)</f>
        <v>0</v>
      </c>
      <c r="AH6" s="887">
        <f t="shared" si="1"/>
        <v>0</v>
      </c>
      <c r="AI6" s="887">
        <f t="shared" si="1"/>
        <v>0</v>
      </c>
      <c r="AJ6" s="887">
        <f t="shared" si="1"/>
        <v>0</v>
      </c>
      <c r="AK6" s="887">
        <f t="shared" si="1"/>
        <v>0</v>
      </c>
      <c r="AL6" s="887">
        <f t="shared" si="1"/>
        <v>0</v>
      </c>
      <c r="AM6" s="887">
        <f t="shared" si="1"/>
        <v>0</v>
      </c>
      <c r="AN6" s="887">
        <f t="shared" si="1"/>
        <v>0</v>
      </c>
      <c r="AO6" s="887">
        <f t="shared" si="1"/>
        <v>0</v>
      </c>
      <c r="AP6" s="887">
        <f t="shared" si="1"/>
        <v>0</v>
      </c>
      <c r="AQ6" s="887">
        <f t="shared" si="1"/>
        <v>0</v>
      </c>
      <c r="AR6" s="887">
        <f t="shared" si="1"/>
        <v>0</v>
      </c>
      <c r="AS6" s="887">
        <f t="shared" si="1"/>
        <v>0</v>
      </c>
      <c r="AT6" s="887">
        <f t="shared" si="1"/>
        <v>0</v>
      </c>
      <c r="AU6" s="887">
        <f t="shared" si="1"/>
        <v>0</v>
      </c>
      <c r="AV6" s="887">
        <f t="shared" si="1"/>
        <v>0</v>
      </c>
      <c r="AW6" s="887">
        <f t="shared" si="1"/>
        <v>0</v>
      </c>
      <c r="AX6" s="887">
        <f t="shared" si="1"/>
        <v>0</v>
      </c>
      <c r="AY6" s="887">
        <f t="shared" si="1"/>
        <v>0</v>
      </c>
      <c r="AZ6" s="887">
        <f t="shared" si="1"/>
        <v>0</v>
      </c>
      <c r="BA6" s="887">
        <f t="shared" si="1"/>
        <v>0</v>
      </c>
      <c r="BB6" s="887">
        <f t="shared" si="1"/>
        <v>0</v>
      </c>
      <c r="BC6" s="887">
        <f t="shared" si="1"/>
        <v>0</v>
      </c>
      <c r="BD6" s="887">
        <f t="shared" si="1"/>
        <v>0</v>
      </c>
      <c r="BE6" s="888"/>
      <c r="BF6" s="888"/>
      <c r="BG6" s="888"/>
      <c r="BH6" s="888"/>
      <c r="BI6" s="888"/>
      <c r="BJ6" s="888"/>
      <c r="BK6" s="888"/>
      <c r="BL6" s="888"/>
      <c r="BM6" s="888"/>
      <c r="BN6" s="888"/>
      <c r="BO6" s="888"/>
      <c r="BP6" s="888"/>
      <c r="BQ6" s="883" t="str">
        <f>CONCATENATE(IFERROR(VLOOKUP(A6,'Зависимые списки'!$J$2:$K$7,2,FALSE),"-"),B6)</f>
        <v>КанБайкал_ООООП</v>
      </c>
      <c r="BR6" s="884" t="s">
        <v>28</v>
      </c>
      <c r="BS6" s="884" t="s">
        <v>29</v>
      </c>
      <c r="BT6" s="889" t="str">
        <f>CONCATENATE(BQ6,IFERROR(VLOOKUP(F6,'Зависимые списки'!$J$9:$K$25,2,FALSE),"-"))</f>
        <v>КанБайкал_ООООПЗападно-Малобалыкское_месторождение</v>
      </c>
      <c r="BU6" s="883" t="str">
        <f>IFERROR(VLOOKUP(C6,'Зависимые списки'!$I$55:$J$66,2,FALSE),"Без_номенклатуры")</f>
        <v>Без_номенклатуры</v>
      </c>
      <c r="BV6" s="883" t="str">
        <f>CONCATENATE(B6,"2")</f>
        <v>ОП2</v>
      </c>
      <c r="BW6" s="883" t="str">
        <f>IFERROR(VLOOKUP($BT6,'Зависимые списки'!$A$45:$B$101,2,FALSE),"-")</f>
        <v>Основное</v>
      </c>
      <c r="BX6" s="890" t="str">
        <f>IFERROR(VLOOKUP(B6,'Зависимые списки'!$C$55:$D$59,2,FALSE),"-")</f>
        <v>OPEX</v>
      </c>
      <c r="BY6" s="891" t="str">
        <f>$B$2</f>
        <v>БП</v>
      </c>
      <c r="BZ6" s="891" t="str">
        <f>IFERROR(VLOOKUP(G6,vendor!$B$2:$C$1372,2,FALSE),"-")&amp;"_"&amp;IFERROR(VLOOKUP(ПР[[#This Row],[Компания]],Справочники!$A$3:$B$9,2,0),"-")</f>
        <v>PRD.002.000000071_COM008002</v>
      </c>
      <c r="CA6" s="892">
        <f ca="1">SUM(O6:OFFSET(O6,0,'Откл_БДР факт ГК_КБ'!$B$1-1))</f>
        <v>0</v>
      </c>
      <c r="CB6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" s="865" t="str">
        <f>IFERROR(VLOOKUP(ПР[[#This Row],[Контрагент]],ВГО[],2,0),"Внеш")</f>
        <v>Внеш</v>
      </c>
    </row>
    <row r="7" spans="1:81" ht="15" hidden="1" customHeight="1">
      <c r="A7" s="881" t="s">
        <v>902</v>
      </c>
      <c r="B7" s="881" t="s">
        <v>14</v>
      </c>
      <c r="C7" s="924" t="s">
        <v>379</v>
      </c>
      <c r="D7" s="881" t="str">
        <f>IF(ПР[[#This Row],[Компания]]="","",$D$4)</f>
        <v>Отдел ТиКРС</v>
      </c>
      <c r="E7" s="881" t="s">
        <v>1979</v>
      </c>
      <c r="F7" s="924" t="s">
        <v>2547</v>
      </c>
      <c r="G7" s="924" t="s">
        <v>2451</v>
      </c>
      <c r="H7" s="881" t="s">
        <v>14647</v>
      </c>
      <c r="I7" s="881" t="s">
        <v>31</v>
      </c>
      <c r="J7" s="881" t="s">
        <v>1268</v>
      </c>
      <c r="K7" s="881" t="s">
        <v>1279</v>
      </c>
      <c r="L7" s="881" t="s">
        <v>1258</v>
      </c>
      <c r="M7" s="881" t="s">
        <v>1282</v>
      </c>
      <c r="N7" s="925" t="s">
        <v>77875</v>
      </c>
      <c r="O7" s="922"/>
      <c r="P7" s="918"/>
      <c r="Q7" s="918"/>
      <c r="R7" s="918"/>
      <c r="S7" s="918"/>
      <c r="T7" s="918"/>
      <c r="U7" s="918"/>
      <c r="V7" s="918"/>
      <c r="W7" s="918"/>
      <c r="X7" s="918"/>
      <c r="Y7" s="918"/>
      <c r="Z7" s="918"/>
      <c r="AA7" s="919">
        <f>SUM(ПР[[#This Row],[ 2026.01]:[ 2026.12]])</f>
        <v>0</v>
      </c>
      <c r="AB7" s="884" t="str">
        <f>IFERROR(VLOOKUP(C7,IF(B7="Внереализация",Справочники!$R$3:$S$124,IF(B7="ОП",Справочники!$I$3:$J$185,IF(B7="ВП",Справочники!$L$3:$M$186,IF(B7="УР",Справочники!$O$3:$P$93,IF(B7="КР",Справочники!$F$3:$G$36,Справочники!$F$37:$G$37))))),2,FALSE),0)</f>
        <v>OP.09.03.03.06.03.03.00.00</v>
      </c>
      <c r="AC7" s="884" t="str">
        <f>IFERROR(IF($AB7="KR.09.03.00.00.00.00.00.00",VLOOKUP($L7,'Зависимые списки'!$P$55:$Q$57,2,FALSE),VLOOKUP(AB7,'NA-CF'!$A$2:$E$367,5,FALSE)),0)</f>
        <v>CF.03.03.06.09.03.03.06.00</v>
      </c>
      <c r="AD7" s="884" t="str">
        <f>IFERROR(VLOOKUP(AC7,'NA-CF'!$E$2:$F$367,2,FALSE),0)</f>
        <v>Текущий ремонт скважин</v>
      </c>
      <c r="AE7" s="895">
        <v>120</v>
      </c>
      <c r="AF7" s="896">
        <v>0.2</v>
      </c>
      <c r="AG7" s="897">
        <f t="shared" ref="AG7:AR7" si="2">IF($AE7/30&lt;=AG$1,SUMIF($O$1:$Z$1,ROUND(AG$1-($AE7/30),0),$O7:$Z7),0)*($AF7+1)</f>
        <v>0</v>
      </c>
      <c r="AH7" s="897">
        <f t="shared" si="2"/>
        <v>0</v>
      </c>
      <c r="AI7" s="897">
        <f t="shared" si="2"/>
        <v>0</v>
      </c>
      <c r="AJ7" s="897">
        <f t="shared" si="2"/>
        <v>0</v>
      </c>
      <c r="AK7" s="897">
        <f t="shared" si="2"/>
        <v>0</v>
      </c>
      <c r="AL7" s="897">
        <f t="shared" si="2"/>
        <v>0</v>
      </c>
      <c r="AM7" s="897">
        <f t="shared" si="2"/>
        <v>0</v>
      </c>
      <c r="AN7" s="897">
        <f t="shared" si="2"/>
        <v>0</v>
      </c>
      <c r="AO7" s="897">
        <f t="shared" si="2"/>
        <v>0</v>
      </c>
      <c r="AP7" s="897">
        <f t="shared" si="2"/>
        <v>0</v>
      </c>
      <c r="AQ7" s="897">
        <f t="shared" si="2"/>
        <v>0</v>
      </c>
      <c r="AR7" s="897">
        <f t="shared" si="2"/>
        <v>0</v>
      </c>
      <c r="AS7" s="897">
        <f t="shared" ref="AS7:AS55" si="3">IF($AE7/30&lt;=AS$1,SUMIF($O$1:$Z$1,ROUND(AS$1-($AE7/30),0),$O7:$Z7),0)*($AF7+1)</f>
        <v>0</v>
      </c>
      <c r="AT7" s="897">
        <f t="shared" ref="AT7:AT87" si="4">IF($AE7/30&lt;=AT$1,SUMIF($O$1:$Z$1,ROUND(AT$1-($AE7/30),0),$O7:$Z7),0)*($AF7+1)</f>
        <v>0</v>
      </c>
      <c r="AU7" s="897">
        <f t="shared" ref="AU7:AU87" si="5">IF($AE7/30&lt;=AU$1,SUMIF($O$1:$Z$1,ROUND(AU$1-($AE7/30),0),$O7:$Z7),0)*($AF7+1)</f>
        <v>0</v>
      </c>
      <c r="AV7" s="897">
        <f t="shared" ref="AV7:AV87" si="6">IF($AE7/30&lt;=AV$1,SUMIF($O$1:$Z$1,ROUND(AV$1-($AE7/30),0),$O7:$Z7),0)*($AF7+1)</f>
        <v>0</v>
      </c>
      <c r="AW7" s="897">
        <f t="shared" ref="AW7:AW87" si="7">IF($AE7/30&lt;=AW$1,SUMIF($O$1:$Z$1,ROUND(AW$1-($AE7/30),0),$O7:$Z7),0)*($AF7+1)</f>
        <v>0</v>
      </c>
      <c r="AX7" s="897">
        <f t="shared" ref="AX7:AX87" si="8">IF($AE7/30&lt;=AX$1,SUMIF($O$1:$Z$1,ROUND(AX$1-($AE7/30),0),$O7:$Z7),0)*($AF7+1)</f>
        <v>0</v>
      </c>
      <c r="AY7" s="897">
        <f t="shared" ref="AY7:AY87" si="9">IF($AE7/30&lt;=AY$1,SUMIF($O$1:$Z$1,ROUND(AY$1-($AE7/30),0),$O7:$Z7),0)*($AF7+1)</f>
        <v>0</v>
      </c>
      <c r="AZ7" s="897">
        <f t="shared" ref="AZ7:AZ87" si="10">IF($AE7/30&lt;=AZ$1,SUMIF($O$1:$Z$1,ROUND(AZ$1-($AE7/30),0),$O7:$Z7),0)*($AF7+1)</f>
        <v>0</v>
      </c>
      <c r="BA7" s="897">
        <f t="shared" ref="BA7:BA87" si="11">IF($AE7/30&lt;=BA$1,SUMIF($O$1:$Z$1,ROUND(BA$1-($AE7/30),0),$O7:$Z7),0)*($AF7+1)</f>
        <v>0</v>
      </c>
      <c r="BB7" s="897">
        <f t="shared" ref="BB7:BB87" si="12">IF($AE7/30&lt;=BB$1,SUMIF($O$1:$Z$1,ROUND(BB$1-($AE7/30),0),$O7:$Z7),0)*($AF7+1)</f>
        <v>0</v>
      </c>
      <c r="BC7" s="897">
        <f t="shared" ref="BC7:BC87" si="13">IF($AE7/30&lt;=BC$1,SUMIF($O$1:$Z$1,ROUND(BC$1-($AE7/30),0),$O7:$Z7),0)*($AF7+1)</f>
        <v>0</v>
      </c>
      <c r="BD7" s="897">
        <f t="shared" ref="BD7:BD87" si="14">IF($AE7/30&lt;=BD$1,SUMIF($O$1:$Z$1,ROUND(BD$1-($AE7/30),0),$O7:$Z7),0)*($AF7+1)</f>
        <v>0</v>
      </c>
      <c r="BE7" s="898"/>
      <c r="BF7" s="898"/>
      <c r="BG7" s="898"/>
      <c r="BH7" s="898"/>
      <c r="BI7" s="898"/>
      <c r="BJ7" s="898"/>
      <c r="BK7" s="898"/>
      <c r="BL7" s="898"/>
      <c r="BM7" s="898"/>
      <c r="BN7" s="898"/>
      <c r="BO7" s="898"/>
      <c r="BP7" s="898"/>
      <c r="BQ7" s="884" t="str">
        <f>CONCATENATE(IFERROR(VLOOKUP(A7,'Зависимые списки'!$J$2:$K$7,2,FALSE),"-"),B7)</f>
        <v>КанБайкал_ООООП</v>
      </c>
      <c r="BR7" s="884" t="s">
        <v>28</v>
      </c>
      <c r="BS7" s="884" t="s">
        <v>29</v>
      </c>
      <c r="BT7" s="884" t="str">
        <f>CONCATENATE(BQ7,IFERROR(VLOOKUP(F7,'Зависимые списки'!$J$9:$K$25,2,FALSE),"-"))</f>
        <v>КанБайкал_ООООПЗападно-Малобалыкское_месторождение</v>
      </c>
      <c r="BU7" s="884" t="str">
        <f>IFERROR(VLOOKUP(C7,'Зависимые списки'!$I$55:$J$66,2,FALSE),"Без_номенклатуры")</f>
        <v>Без_номенклатуры</v>
      </c>
      <c r="BV7" s="884" t="str">
        <f t="shared" ref="BV7:BV55" si="15">CONCATENATE(B7,"2")</f>
        <v>ОП2</v>
      </c>
      <c r="BW7" s="884" t="str">
        <f>IFERROR(VLOOKUP($BT7,'Зависимые списки'!$A$45:$B$101,2,FALSE),"-")</f>
        <v>Основное</v>
      </c>
      <c r="BX7" s="899" t="str">
        <f>IFERROR(VLOOKUP(B7,'Зависимые списки'!$C$55:$D$59,2,FALSE),"-")</f>
        <v>OPEX</v>
      </c>
      <c r="BY7" s="891" t="str">
        <f t="shared" ref="BY7:BY55" si="16">$B$2</f>
        <v>БП</v>
      </c>
      <c r="BZ7" s="891" t="str">
        <f>IFERROR(VLOOKUP(G7,vendor!$B$2:$C$1372,2,FALSE),"-")&amp;"_"&amp;IFERROR(VLOOKUP(ПР[[#This Row],[Компания]],Справочники!$A$3:$B$9,2,0),"-")</f>
        <v>PRD.002.100021033_COM008002</v>
      </c>
      <c r="CA7" s="892">
        <f ca="1">SUM(O7:OFFSET(O7,0,'Откл_БДР факт ГК_КБ'!$B$1-1))</f>
        <v>0</v>
      </c>
      <c r="CB7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" s="865" t="str">
        <f>IFERROR(VLOOKUP(ПР[[#This Row],[Контрагент]],ВГО[],2,0),"Внеш")</f>
        <v>Внеш</v>
      </c>
    </row>
    <row r="8" spans="1:81" ht="15" hidden="1" customHeight="1">
      <c r="A8" s="881" t="s">
        <v>902</v>
      </c>
      <c r="B8" s="881" t="s">
        <v>14</v>
      </c>
      <c r="C8" s="881" t="s">
        <v>379</v>
      </c>
      <c r="D8" s="900" t="s">
        <v>14430</v>
      </c>
      <c r="E8" s="881" t="s">
        <v>1979</v>
      </c>
      <c r="F8" s="881" t="s">
        <v>14457</v>
      </c>
      <c r="G8" s="881"/>
      <c r="H8" s="881"/>
      <c r="I8" s="881" t="s">
        <v>31</v>
      </c>
      <c r="J8" s="881" t="s">
        <v>1268</v>
      </c>
      <c r="K8" s="881" t="s">
        <v>1279</v>
      </c>
      <c r="L8" s="881" t="s">
        <v>1258</v>
      </c>
      <c r="M8" s="881" t="s">
        <v>1282</v>
      </c>
      <c r="N8" s="881"/>
      <c r="O8" s="893"/>
      <c r="P8" s="893"/>
      <c r="Q8" s="893"/>
      <c r="R8" s="893"/>
      <c r="S8" s="893"/>
      <c r="T8" s="893"/>
      <c r="U8" s="893"/>
      <c r="V8" s="893"/>
      <c r="W8" s="893"/>
      <c r="X8" s="893"/>
      <c r="Y8" s="893"/>
      <c r="Z8" s="893"/>
      <c r="AA8" s="901">
        <f>SUM(ПР[[#This Row],[ 2026.01]:[ 2026.12]])</f>
        <v>0</v>
      </c>
      <c r="AB8" s="884" t="str">
        <f>IFERROR(VLOOKUP(C8,IF(B8="Внереализация",Справочники!$R$3:$S$124,IF(B8="ОП",Справочники!$I$3:$J$185,IF(B8="ВП",Справочники!$L$3:$M$186,IF(B8="УР",Справочники!$O$3:$P$93,IF(B8="КР",Справочники!$F$3:$G$36,Справочники!$F$37:$G$37))))),2,FALSE),0)</f>
        <v>OP.09.03.03.06.03.03.00.00</v>
      </c>
      <c r="AC8" s="884" t="str">
        <f>IFERROR(IF($AB8="KR.09.03.00.00.00.00.00.00",VLOOKUP($L8,'Зависимые списки'!$P$55:$Q$57,2,FALSE),VLOOKUP(AB8,'NA-CF'!$A$2:$E$367,5,FALSE)),0)</f>
        <v>CF.03.03.06.09.03.03.06.00</v>
      </c>
      <c r="AD8" s="884" t="str">
        <f>IFERROR(VLOOKUP(AC8,'NA-CF'!$E$2:$F$367,2,FALSE),0)</f>
        <v>Текущий ремонт скважин</v>
      </c>
      <c r="AE8" s="895">
        <v>120</v>
      </c>
      <c r="AF8" s="896">
        <v>0.2</v>
      </c>
      <c r="AG8" s="897">
        <f t="shared" ref="AG8:BD8" si="17">IF($AE8/30&lt;=AG$1,SUMIF($O$1:$Z$1,ROUND(AG$1-($AE8/30),0),$O8:$Z8),0)*($AF8+1)</f>
        <v>0</v>
      </c>
      <c r="AH8" s="897">
        <f t="shared" si="17"/>
        <v>0</v>
      </c>
      <c r="AI8" s="897">
        <f t="shared" si="17"/>
        <v>0</v>
      </c>
      <c r="AJ8" s="897">
        <f t="shared" si="17"/>
        <v>0</v>
      </c>
      <c r="AK8" s="897">
        <f t="shared" si="17"/>
        <v>0</v>
      </c>
      <c r="AL8" s="897">
        <f t="shared" si="17"/>
        <v>0</v>
      </c>
      <c r="AM8" s="897">
        <f t="shared" si="17"/>
        <v>0</v>
      </c>
      <c r="AN8" s="897">
        <f t="shared" si="17"/>
        <v>0</v>
      </c>
      <c r="AO8" s="897">
        <f t="shared" si="17"/>
        <v>0</v>
      </c>
      <c r="AP8" s="897">
        <f t="shared" si="17"/>
        <v>0</v>
      </c>
      <c r="AQ8" s="897">
        <f t="shared" si="17"/>
        <v>0</v>
      </c>
      <c r="AR8" s="897">
        <f t="shared" si="17"/>
        <v>0</v>
      </c>
      <c r="AS8" s="897">
        <f t="shared" si="17"/>
        <v>0</v>
      </c>
      <c r="AT8" s="897">
        <f t="shared" si="17"/>
        <v>0</v>
      </c>
      <c r="AU8" s="897">
        <f t="shared" si="17"/>
        <v>0</v>
      </c>
      <c r="AV8" s="897">
        <f t="shared" si="17"/>
        <v>0</v>
      </c>
      <c r="AW8" s="897">
        <f t="shared" si="17"/>
        <v>0</v>
      </c>
      <c r="AX8" s="897">
        <f t="shared" si="17"/>
        <v>0</v>
      </c>
      <c r="AY8" s="897">
        <f t="shared" si="17"/>
        <v>0</v>
      </c>
      <c r="AZ8" s="897">
        <f t="shared" si="17"/>
        <v>0</v>
      </c>
      <c r="BA8" s="897">
        <f t="shared" si="17"/>
        <v>0</v>
      </c>
      <c r="BB8" s="897">
        <f t="shared" si="17"/>
        <v>0</v>
      </c>
      <c r="BC8" s="897">
        <f t="shared" si="17"/>
        <v>0</v>
      </c>
      <c r="BD8" s="897">
        <f t="shared" si="17"/>
        <v>0</v>
      </c>
      <c r="BE8" s="898"/>
      <c r="BF8" s="898"/>
      <c r="BG8" s="898"/>
      <c r="BH8" s="898"/>
      <c r="BI8" s="898"/>
      <c r="BJ8" s="898"/>
      <c r="BK8" s="898"/>
      <c r="BL8" s="898"/>
      <c r="BM8" s="898"/>
      <c r="BN8" s="898"/>
      <c r="BO8" s="898"/>
      <c r="BP8" s="898"/>
      <c r="BQ8" s="884" t="str">
        <f>CONCATENATE(IFERROR(VLOOKUP(A8,'Зависимые списки'!$J$2:$K$7,2,FALSE),"-"),B8)</f>
        <v>КанБайкал_ООООП</v>
      </c>
      <c r="BR8" s="884" t="s">
        <v>28</v>
      </c>
      <c r="BS8" s="884" t="s">
        <v>29</v>
      </c>
      <c r="BT8" s="902" t="str">
        <f>CONCATENATE(BQ8,IFERROR(VLOOKUP(F8,'Зависимые списки'!$J$9:$K$25,2,FALSE),"-"))</f>
        <v>КанБайкал_ООООПУнтыгейское УНТ_месторождение</v>
      </c>
      <c r="BU8" s="884" t="str">
        <f>IFERROR(VLOOKUP(C8,'Зависимые списки'!$I$55:$J$66,2,FALSE),"Без_номенклатуры")</f>
        <v>Без_номенклатуры</v>
      </c>
      <c r="BV8" s="884" t="str">
        <f>CONCATENATE(B8,"2")</f>
        <v>ОП2</v>
      </c>
      <c r="BW8" s="884" t="str">
        <f>IFERROR(VLOOKUP($BT8,'Зависимые списки'!$A$45:$B$101,2,FALSE),"-")</f>
        <v>Основное</v>
      </c>
      <c r="BX8" s="899" t="str">
        <f>IFERROR(VLOOKUP(B8,'Зависимые списки'!$C$55:$D$59,2,FALSE),"-")</f>
        <v>OPEX</v>
      </c>
      <c r="BY8" s="891" t="str">
        <f>$B$2</f>
        <v>БП</v>
      </c>
      <c r="BZ8" s="903" t="str">
        <f>IFERROR(VLOOKUP(G8,vendor!$B$2:$C$1372,2,FALSE),"-")&amp;"_"&amp;IFERROR(VLOOKUP(ПР[[#This Row],[Компания]],Справочники!$A$3:$B$9,2,0),"-")</f>
        <v>-_COM008002</v>
      </c>
      <c r="CA8" s="892">
        <f ca="1">SUM(O8:OFFSET(O8,0,'Откл_БДР факт ГК_КБ'!$B$1-1))</f>
        <v>0</v>
      </c>
      <c r="CB8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" s="865" t="str">
        <f>IFERROR(VLOOKUP(ПР[[#This Row],[Контрагент]],ВГО[],2,0),"Внеш")</f>
        <v>Внеш</v>
      </c>
    </row>
    <row r="9" spans="1:81" ht="15" hidden="1" customHeight="1">
      <c r="A9" s="881" t="s">
        <v>902</v>
      </c>
      <c r="B9" s="881" t="s">
        <v>14</v>
      </c>
      <c r="C9" s="924" t="s">
        <v>379</v>
      </c>
      <c r="D9" s="900" t="s">
        <v>14430</v>
      </c>
      <c r="E9" s="881" t="s">
        <v>1979</v>
      </c>
      <c r="F9" s="924" t="s">
        <v>14457</v>
      </c>
      <c r="G9" s="924" t="s">
        <v>2451</v>
      </c>
      <c r="H9" s="881" t="s">
        <v>14647</v>
      </c>
      <c r="I9" s="881" t="s">
        <v>31</v>
      </c>
      <c r="J9" s="881" t="s">
        <v>1268</v>
      </c>
      <c r="K9" s="881" t="s">
        <v>1279</v>
      </c>
      <c r="L9" s="881" t="s">
        <v>1258</v>
      </c>
      <c r="M9" s="881" t="s">
        <v>1282</v>
      </c>
      <c r="N9" s="925" t="s">
        <v>77866</v>
      </c>
      <c r="O9" s="922">
        <f>'ПП-26 ТКРС Унт '!G49+'ПП-26 ТКРС Унт '!G52</f>
        <v>2</v>
      </c>
      <c r="P9" s="918"/>
      <c r="Q9" s="918"/>
      <c r="R9" s="918"/>
      <c r="S9" s="918"/>
      <c r="T9" s="918"/>
      <c r="U9" s="918"/>
      <c r="V9" s="918"/>
      <c r="W9" s="918"/>
      <c r="X9" s="918"/>
      <c r="Y9" s="918"/>
      <c r="Z9" s="918"/>
      <c r="AA9" s="920">
        <f>SUM(ПР[[#This Row],[ 2026.01]:[ 2026.12]])</f>
        <v>2</v>
      </c>
      <c r="AB9" s="884" t="str">
        <f>IFERROR(VLOOKUP(C9,IF(B9="Внереализация",Справочники!$R$3:$S$124,IF(B9="ОП",Справочники!$I$3:$J$185,IF(B9="ВП",Справочники!$L$3:$M$186,IF(B9="УР",Справочники!$O$3:$P$93,IF(B9="КР",Справочники!$F$3:$G$36,Справочники!$F$37:$G$37))))),2,FALSE),0)</f>
        <v>OP.09.03.03.06.03.03.00.00</v>
      </c>
      <c r="AC9" s="902" t="str">
        <f>IFERROR(IF($AB9="KR.09.03.00.00.00.00.00.00",VLOOKUP($L9,'Зависимые списки'!$P$55:$Q$57,2,FALSE),VLOOKUP(AB9,'NA-CF'!$A$2:$E$367,5,FALSE)),0)</f>
        <v>CF.03.03.06.09.03.03.06.00</v>
      </c>
      <c r="AD9" s="884" t="str">
        <f>IFERROR(VLOOKUP(AC9,'NA-CF'!$E$2:$F$367,2,FALSE),0)</f>
        <v>Текущий ремонт скважин</v>
      </c>
      <c r="AE9" s="895">
        <v>120</v>
      </c>
      <c r="AF9" s="896">
        <v>0.2</v>
      </c>
      <c r="AG9" s="897">
        <f t="shared" ref="AG9:BD9" si="18">IF($AE9/30&lt;=AG$1,SUMIF($O$1:$Z$1,ROUND(AG$1-($AE9/30),0),$O9:$Z9),0)*($AF9+1)</f>
        <v>0</v>
      </c>
      <c r="AH9" s="897">
        <f t="shared" si="18"/>
        <v>0</v>
      </c>
      <c r="AI9" s="897">
        <f t="shared" si="18"/>
        <v>0</v>
      </c>
      <c r="AJ9" s="897">
        <f t="shared" si="18"/>
        <v>0</v>
      </c>
      <c r="AK9" s="897">
        <f t="shared" si="18"/>
        <v>0</v>
      </c>
      <c r="AL9" s="897">
        <f t="shared" si="18"/>
        <v>0</v>
      </c>
      <c r="AM9" s="897">
        <f t="shared" si="18"/>
        <v>0</v>
      </c>
      <c r="AN9" s="897">
        <f t="shared" si="18"/>
        <v>0</v>
      </c>
      <c r="AO9" s="897">
        <f t="shared" si="18"/>
        <v>0</v>
      </c>
      <c r="AP9" s="897">
        <f t="shared" si="18"/>
        <v>0</v>
      </c>
      <c r="AQ9" s="897">
        <f t="shared" si="18"/>
        <v>0</v>
      </c>
      <c r="AR9" s="897">
        <f t="shared" si="18"/>
        <v>0</v>
      </c>
      <c r="AS9" s="897">
        <f t="shared" si="18"/>
        <v>0</v>
      </c>
      <c r="AT9" s="897">
        <f t="shared" si="18"/>
        <v>0</v>
      </c>
      <c r="AU9" s="897">
        <f t="shared" si="18"/>
        <v>0</v>
      </c>
      <c r="AV9" s="897">
        <f t="shared" si="18"/>
        <v>0</v>
      </c>
      <c r="AW9" s="897">
        <f t="shared" si="18"/>
        <v>0</v>
      </c>
      <c r="AX9" s="897">
        <f t="shared" si="18"/>
        <v>0</v>
      </c>
      <c r="AY9" s="897">
        <f t="shared" si="18"/>
        <v>0</v>
      </c>
      <c r="AZ9" s="897">
        <f t="shared" si="18"/>
        <v>0</v>
      </c>
      <c r="BA9" s="897">
        <f t="shared" si="18"/>
        <v>0</v>
      </c>
      <c r="BB9" s="897">
        <f t="shared" si="18"/>
        <v>0</v>
      </c>
      <c r="BC9" s="897">
        <f t="shared" si="18"/>
        <v>0</v>
      </c>
      <c r="BD9" s="897">
        <f t="shared" si="18"/>
        <v>0</v>
      </c>
      <c r="BE9" s="898"/>
      <c r="BF9" s="898"/>
      <c r="BG9" s="898"/>
      <c r="BH9" s="898"/>
      <c r="BI9" s="898"/>
      <c r="BJ9" s="898"/>
      <c r="BK9" s="898"/>
      <c r="BL9" s="898"/>
      <c r="BM9" s="898"/>
      <c r="BN9" s="898"/>
      <c r="BO9" s="898"/>
      <c r="BP9" s="898"/>
      <c r="BQ9" s="884" t="str">
        <f>CONCATENATE(IFERROR(VLOOKUP(A9,'Зависимые списки'!$J$2:$K$7,2,FALSE),"-"),B9)</f>
        <v>КанБайкал_ООООП</v>
      </c>
      <c r="BR9" s="884" t="s">
        <v>28</v>
      </c>
      <c r="BS9" s="884" t="s">
        <v>29</v>
      </c>
      <c r="BT9" s="902" t="str">
        <f>CONCATENATE(BQ9,IFERROR(VLOOKUP(F9,'Зависимые списки'!$J$9:$K$25,2,FALSE),"-"))</f>
        <v>КанБайкал_ООООПУнтыгейское УНТ_месторождение</v>
      </c>
      <c r="BU9" s="884" t="str">
        <f>IFERROR(VLOOKUP(C9,'Зависимые списки'!$I$55:$J$66,2,FALSE),"Без_номенклатуры")</f>
        <v>Без_номенклатуры</v>
      </c>
      <c r="BV9" s="884" t="str">
        <f>CONCATENATE(B9,"2")</f>
        <v>ОП2</v>
      </c>
      <c r="BW9" s="884" t="str">
        <f>IFERROR(VLOOKUP($BT9,'Зависимые списки'!$A$45:$B$101,2,FALSE),"-")</f>
        <v>Основное</v>
      </c>
      <c r="BX9" s="899" t="str">
        <f>IFERROR(VLOOKUP(B9,'Зависимые списки'!$C$55:$D$59,2,FALSE),"-")</f>
        <v>OPEX</v>
      </c>
      <c r="BY9" s="891" t="str">
        <f>$B$2</f>
        <v>БП</v>
      </c>
      <c r="BZ9" s="903" t="str">
        <f>IFERROR(VLOOKUP(G9,vendor!$B$2:$C$1372,2,FALSE),"-")&amp;"_"&amp;IFERROR(VLOOKUP(ПР[[#This Row],[Компания]],Справочники!$A$3:$B$9,2,0),"-")</f>
        <v>PRD.002.100021033_COM008002</v>
      </c>
      <c r="CA9" s="892">
        <f ca="1">SUM(O9:OFFSET(O9,0,'Откл_БДР факт ГК_КБ'!$B$1-1))</f>
        <v>2</v>
      </c>
      <c r="CB9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" s="904" t="str">
        <f>IFERROR(VLOOKUP(ПР[[#This Row],[Контрагент]],ВГО[],2,0),"Внеш")</f>
        <v>Внеш</v>
      </c>
    </row>
    <row r="10" spans="1:81" ht="15" hidden="1" customHeight="1">
      <c r="A10" s="881" t="s">
        <v>902</v>
      </c>
      <c r="B10" s="881" t="s">
        <v>14</v>
      </c>
      <c r="C10" s="924" t="s">
        <v>379</v>
      </c>
      <c r="D10" s="881" t="str">
        <f>IF(ПР[[#This Row],[Компания]]="","",$D$4)</f>
        <v>Отдел ТиКРС</v>
      </c>
      <c r="E10" s="881" t="s">
        <v>1979</v>
      </c>
      <c r="F10" s="924" t="s">
        <v>14457</v>
      </c>
      <c r="G10" s="924" t="s">
        <v>2192</v>
      </c>
      <c r="H10" s="881" t="s">
        <v>14648</v>
      </c>
      <c r="I10" s="881" t="s">
        <v>31</v>
      </c>
      <c r="J10" s="881" t="s">
        <v>1268</v>
      </c>
      <c r="K10" s="881" t="s">
        <v>1279</v>
      </c>
      <c r="L10" s="881" t="s">
        <v>1258</v>
      </c>
      <c r="M10" s="881" t="s">
        <v>1282</v>
      </c>
      <c r="N10" s="925" t="s">
        <v>77866</v>
      </c>
      <c r="O10" s="922">
        <f>'ПП-26 ТКРС Унт '!G39</f>
        <v>0</v>
      </c>
      <c r="P10" s="918">
        <f>'ПП-26 ТКРС Унт '!H39</f>
        <v>0</v>
      </c>
      <c r="Q10" s="918">
        <f>'ПП-26 ТКРС Унт '!I39</f>
        <v>0</v>
      </c>
      <c r="R10" s="918">
        <f>'ПП-26 ТКРС Унт '!J39</f>
        <v>0</v>
      </c>
      <c r="S10" s="918">
        <f>'ПП-26 ТКРС Унт '!K39</f>
        <v>0</v>
      </c>
      <c r="T10" s="918">
        <f>'ПП-26 ТКРС Унт '!L39</f>
        <v>0</v>
      </c>
      <c r="U10" s="918">
        <f>'ПП-26 ТКРС Унт '!M39</f>
        <v>0</v>
      </c>
      <c r="V10" s="918">
        <f>'ПП-26 ТКРС Унт '!N39</f>
        <v>0</v>
      </c>
      <c r="W10" s="918">
        <f>'ПП-26 ТКРС Унт '!O39</f>
        <v>0</v>
      </c>
      <c r="X10" s="918">
        <f>'ПП-26 ТКРС Унт '!P39</f>
        <v>0</v>
      </c>
      <c r="Y10" s="918">
        <f>'ПП-26 ТКРС Унт '!Q39</f>
        <v>0</v>
      </c>
      <c r="Z10" s="918">
        <f>'ПП-26 ТКРС Унт '!R39</f>
        <v>0</v>
      </c>
      <c r="AA10" s="920">
        <f>SUM(ПР[[#This Row],[ 2026.01]:[ 2026.12]])</f>
        <v>0</v>
      </c>
      <c r="AB10" s="884" t="str">
        <f>IFERROR(VLOOKUP(C10,IF(B10="Внереализация",Справочники!$R$3:$S$124,IF(B10="ОП",Справочники!$I$3:$J$185,IF(B10="ВП",Справочники!$L$3:$M$186,IF(B10="УР",Справочники!$O$3:$P$93,IF(B10="КР",Справочники!$F$3:$G$36,Справочники!$F$37:$G$37))))),2,FALSE),0)</f>
        <v>OP.09.03.03.06.03.03.00.00</v>
      </c>
      <c r="AC10" s="884" t="str">
        <f>IFERROR(IF($AB10="KR.09.03.00.00.00.00.00.00",VLOOKUP($L10,'Зависимые списки'!$P$55:$Q$57,2,FALSE),VLOOKUP(AB10,'NA-CF'!$A$2:$E$367,5,FALSE)),0)</f>
        <v>CF.03.03.06.09.03.03.06.00</v>
      </c>
      <c r="AD10" s="884" t="str">
        <f>IFERROR(VLOOKUP(AC10,'NA-CF'!$E$2:$F$367,2,FALSE),0)</f>
        <v>Текущий ремонт скважин</v>
      </c>
      <c r="AE10" s="895">
        <v>90</v>
      </c>
      <c r="AF10" s="896">
        <v>0.2</v>
      </c>
      <c r="AG10" s="897">
        <f t="shared" ref="AG10:AR10" si="19">IF($AE10/30&lt;=AG$1,SUMIF($O$1:$Z$1,ROUND(AG$1-($AE10/30),0),$O10:$Z10),0)*($AF10+1)</f>
        <v>0</v>
      </c>
      <c r="AH10" s="897">
        <f t="shared" si="19"/>
        <v>0</v>
      </c>
      <c r="AI10" s="897">
        <f t="shared" si="19"/>
        <v>0</v>
      </c>
      <c r="AJ10" s="897">
        <f t="shared" si="19"/>
        <v>0</v>
      </c>
      <c r="AK10" s="897">
        <f t="shared" si="19"/>
        <v>0</v>
      </c>
      <c r="AL10" s="897">
        <f t="shared" si="19"/>
        <v>0</v>
      </c>
      <c r="AM10" s="897">
        <f t="shared" si="19"/>
        <v>0</v>
      </c>
      <c r="AN10" s="897">
        <f t="shared" si="19"/>
        <v>0</v>
      </c>
      <c r="AO10" s="897">
        <f t="shared" si="19"/>
        <v>0</v>
      </c>
      <c r="AP10" s="897">
        <f t="shared" si="19"/>
        <v>0</v>
      </c>
      <c r="AQ10" s="897">
        <f t="shared" si="19"/>
        <v>0</v>
      </c>
      <c r="AR10" s="897">
        <f t="shared" si="19"/>
        <v>0</v>
      </c>
      <c r="AS10" s="897">
        <f t="shared" si="3"/>
        <v>0</v>
      </c>
      <c r="AT10" s="897">
        <f t="shared" si="4"/>
        <v>0</v>
      </c>
      <c r="AU10" s="897">
        <f t="shared" si="5"/>
        <v>0</v>
      </c>
      <c r="AV10" s="897">
        <f t="shared" si="6"/>
        <v>0</v>
      </c>
      <c r="AW10" s="897">
        <f t="shared" si="7"/>
        <v>0</v>
      </c>
      <c r="AX10" s="897">
        <f t="shared" si="8"/>
        <v>0</v>
      </c>
      <c r="AY10" s="897">
        <f t="shared" si="9"/>
        <v>0</v>
      </c>
      <c r="AZ10" s="897">
        <f t="shared" si="10"/>
        <v>0</v>
      </c>
      <c r="BA10" s="897">
        <f t="shared" si="11"/>
        <v>0</v>
      </c>
      <c r="BB10" s="897">
        <f t="shared" si="12"/>
        <v>0</v>
      </c>
      <c r="BC10" s="897">
        <f t="shared" si="13"/>
        <v>0</v>
      </c>
      <c r="BD10" s="897">
        <f t="shared" si="14"/>
        <v>0</v>
      </c>
      <c r="BE10" s="898"/>
      <c r="BF10" s="898"/>
      <c r="BG10" s="898"/>
      <c r="BH10" s="898"/>
      <c r="BI10" s="898"/>
      <c r="BJ10" s="898"/>
      <c r="BK10" s="898"/>
      <c r="BL10" s="898"/>
      <c r="BM10" s="898"/>
      <c r="BN10" s="898"/>
      <c r="BO10" s="898"/>
      <c r="BP10" s="898"/>
      <c r="BQ10" s="884" t="str">
        <f>CONCATENATE(IFERROR(VLOOKUP(A10,'Зависимые списки'!$J$2:$K$7,2,FALSE),"-"),B10)</f>
        <v>КанБайкал_ООООП</v>
      </c>
      <c r="BR10" s="884" t="s">
        <v>28</v>
      </c>
      <c r="BS10" s="884" t="s">
        <v>29</v>
      </c>
      <c r="BT10" s="884" t="str">
        <f>CONCATENATE(BQ10,IFERROR(VLOOKUP(F10,'Зависимые списки'!$J$9:$K$25,2,FALSE),"-"))</f>
        <v>КанБайкал_ООООПУнтыгейское УНТ_месторождение</v>
      </c>
      <c r="BU10" s="884" t="str">
        <f>IFERROR(VLOOKUP(C10,'Зависимые списки'!$I$55:$J$66,2,FALSE),"Без_номенклатуры")</f>
        <v>Без_номенклатуры</v>
      </c>
      <c r="BV10" s="884" t="str">
        <f t="shared" si="15"/>
        <v>ОП2</v>
      </c>
      <c r="BW10" s="884" t="str">
        <f>IFERROR(VLOOKUP($BT10,'Зависимые списки'!$A$45:$B$101,2,FALSE),"-")</f>
        <v>Основное</v>
      </c>
      <c r="BX10" s="899" t="str">
        <f>IFERROR(VLOOKUP(B10,'Зависимые списки'!$C$55:$D$59,2,FALSE),"-")</f>
        <v>OPEX</v>
      </c>
      <c r="BY10" s="891" t="str">
        <f t="shared" si="16"/>
        <v>БП</v>
      </c>
      <c r="BZ10" s="891" t="str">
        <f>IFERROR(VLOOKUP(G10,vendor!$B$2:$C$1372,2,FALSE),"-")&amp;"_"&amp;IFERROR(VLOOKUP(ПР[[#This Row],[Компания]],Справочники!$A$3:$B$9,2,0),"-")</f>
        <v>PRD.002.000000071_COM008002</v>
      </c>
      <c r="CA10" s="892">
        <f ca="1">SUM(O10:OFFSET(O10,0,'Откл_БДР факт ГК_КБ'!$B$1-1))</f>
        <v>0</v>
      </c>
      <c r="CB10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0" s="865" t="str">
        <f>IFERROR(VLOOKUP(ПР[[#This Row],[Контрагент]],ВГО[],2,0),"Внеш")</f>
        <v>Внеш</v>
      </c>
    </row>
    <row r="11" spans="1:81" ht="15" hidden="1" customHeight="1">
      <c r="A11" s="867" t="s">
        <v>902</v>
      </c>
      <c r="B11" s="881" t="s">
        <v>14</v>
      </c>
      <c r="C11" s="881" t="s">
        <v>646</v>
      </c>
      <c r="D11" s="881" t="str">
        <f>IF(ПР[[#This Row],[Компания]]="","",$D$4)</f>
        <v>Отдел ТиКРС</v>
      </c>
      <c r="E11" s="881" t="s">
        <v>1979</v>
      </c>
      <c r="F11" s="881" t="s">
        <v>2547</v>
      </c>
      <c r="G11" s="881" t="s">
        <v>1071</v>
      </c>
      <c r="H11" s="881"/>
      <c r="I11" s="881" t="s">
        <v>2551</v>
      </c>
      <c r="J11" s="881" t="s">
        <v>1268</v>
      </c>
      <c r="K11" s="881" t="s">
        <v>1279</v>
      </c>
      <c r="L11" s="881" t="s">
        <v>1258</v>
      </c>
      <c r="M11" s="881" t="s">
        <v>1282</v>
      </c>
      <c r="N11" s="881" t="s">
        <v>14478</v>
      </c>
      <c r="O11" s="893"/>
      <c r="P11" s="893"/>
      <c r="Q11" s="893"/>
      <c r="R11" s="893"/>
      <c r="S11" s="893"/>
      <c r="T11" s="893"/>
      <c r="U11" s="893"/>
      <c r="V11" s="893"/>
      <c r="W11" s="893"/>
      <c r="X11" s="893"/>
      <c r="Y11" s="893"/>
      <c r="Z11" s="893"/>
      <c r="AA11" s="894">
        <f>SUM(ПР[[#This Row],[ 2026.01]:[ 2026.12]])</f>
        <v>0</v>
      </c>
      <c r="AB11" s="884" t="str">
        <f>IFERROR(VLOOKUP(C11,IF(B11="Внереализация",Справочники!$R$3:$S$124,IF(B11="ОП",Справочники!$I$3:$J$185,IF(B11="ВП",Справочники!$L$3:$M$186,IF(B11="УР",Справочники!$O$3:$P$93,IF(B11="КР",Справочники!$F$3:$G$36,Справочники!$F$37:$G$37))))),2,FALSE),0)</f>
        <v>OP.12.21.108.00.00.00.00.00</v>
      </c>
      <c r="AC11" s="884" t="str">
        <f>IFERROR(IF($AB11="KR.09.03.00.00.00.00.00.00",VLOOKUP($L11,'Зависимые списки'!$P$55:$Q$57,2,FALSE),VLOOKUP(AB11,'NA-CF'!$A$2:$E$367,5,FALSE)),0)</f>
        <v>CF.03.03.06.15.48.00.00.00</v>
      </c>
      <c r="AD11" s="884" t="str">
        <f>IFERROR(VLOOKUP(AC11,'NA-CF'!$E$2:$F$367,2,FALSE),0)</f>
        <v>Прочие затраты</v>
      </c>
      <c r="AE11" s="895">
        <v>90</v>
      </c>
      <c r="AF11" s="896"/>
      <c r="AG11" s="897">
        <v>0</v>
      </c>
      <c r="AH11" s="897">
        <v>0</v>
      </c>
      <c r="AI11" s="897">
        <v>0</v>
      </c>
      <c r="AJ11" s="897">
        <v>0</v>
      </c>
      <c r="AK11" s="897">
        <v>0</v>
      </c>
      <c r="AL11" s="897">
        <v>0</v>
      </c>
      <c r="AM11" s="897">
        <v>0</v>
      </c>
      <c r="AN11" s="897">
        <v>0</v>
      </c>
      <c r="AO11" s="897">
        <v>0</v>
      </c>
      <c r="AP11" s="897">
        <v>0</v>
      </c>
      <c r="AQ11" s="897">
        <v>0</v>
      </c>
      <c r="AR11" s="897">
        <v>0</v>
      </c>
      <c r="AS11" s="897">
        <f t="shared" si="3"/>
        <v>0</v>
      </c>
      <c r="AT11" s="897">
        <f t="shared" si="4"/>
        <v>0</v>
      </c>
      <c r="AU11" s="897">
        <f t="shared" si="5"/>
        <v>0</v>
      </c>
      <c r="AV11" s="897">
        <f t="shared" si="6"/>
        <v>0</v>
      </c>
      <c r="AW11" s="897">
        <f t="shared" si="7"/>
        <v>0</v>
      </c>
      <c r="AX11" s="897">
        <f t="shared" si="8"/>
        <v>0</v>
      </c>
      <c r="AY11" s="897">
        <f t="shared" si="9"/>
        <v>0</v>
      </c>
      <c r="AZ11" s="897">
        <f t="shared" si="10"/>
        <v>0</v>
      </c>
      <c r="BA11" s="897">
        <f t="shared" si="11"/>
        <v>0</v>
      </c>
      <c r="BB11" s="897">
        <f t="shared" si="12"/>
        <v>0</v>
      </c>
      <c r="BC11" s="897">
        <f t="shared" si="13"/>
        <v>0</v>
      </c>
      <c r="BD11" s="897">
        <f t="shared" si="14"/>
        <v>0</v>
      </c>
      <c r="BE11" s="898"/>
      <c r="BF11" s="898"/>
      <c r="BG11" s="898"/>
      <c r="BH11" s="898"/>
      <c r="BI11" s="898"/>
      <c r="BJ11" s="898"/>
      <c r="BK11" s="898"/>
      <c r="BL11" s="898"/>
      <c r="BM11" s="898"/>
      <c r="BN11" s="898"/>
      <c r="BO11" s="898"/>
      <c r="BP11" s="898"/>
      <c r="BQ11" s="884" t="str">
        <f>CONCATENATE(IFERROR(VLOOKUP(A11,'Зависимые списки'!$J$2:$K$7,2,FALSE),"-"),B11)</f>
        <v>КанБайкал_ООООП</v>
      </c>
      <c r="BR11" s="884" t="s">
        <v>28</v>
      </c>
      <c r="BS11" s="884" t="s">
        <v>29</v>
      </c>
      <c r="BT11" s="884" t="str">
        <f>CONCATENATE(BQ11,IFERROR(VLOOKUP(F11,'Зависимые списки'!$J$9:$K$25,2,FALSE),"-"))</f>
        <v>КанБайкал_ООООПЗападно-Малобалыкское_месторождение</v>
      </c>
      <c r="BU11" s="884" t="str">
        <f>IFERROR(VLOOKUP(C11,'Зависимые списки'!$I$55:$J$66,2,FALSE),"Без_номенклатуры")</f>
        <v>Без_номенклатуры</v>
      </c>
      <c r="BV11" s="884" t="str">
        <f t="shared" si="15"/>
        <v>ОП2</v>
      </c>
      <c r="BW11" s="884" t="str">
        <f>IFERROR(VLOOKUP($BT11,'Зависимые списки'!$A$45:$B$101,2,FALSE),"-")</f>
        <v>Основное</v>
      </c>
      <c r="BX11" s="899" t="str">
        <f>IFERROR(VLOOKUP(B11,'Зависимые списки'!$C$55:$D$59,2,FALSE),"-")</f>
        <v>OPEX</v>
      </c>
      <c r="BY11" s="891" t="str">
        <f t="shared" si="16"/>
        <v>БП</v>
      </c>
      <c r="BZ11" s="891" t="str">
        <f>IFERROR(VLOOKUP(G11,vendor!$B$2:$C$1372,2,FALSE),"-")&amp;"_"&amp;IFERROR(VLOOKUP(ПР[[#This Row],[Компания]],Справочники!$A$3:$B$9,2,0),"-")</f>
        <v>PRD.NONE1_COM008002</v>
      </c>
      <c r="CA11" s="892">
        <f ca="1">SUM(O11:OFFSET(O11,0,'Откл_БДР факт ГК_КБ'!$B$1-1))</f>
        <v>0</v>
      </c>
      <c r="CB11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Нет</v>
      </c>
      <c r="CC11" s="865" t="str">
        <f>IFERROR(VLOOKUP(ПР[[#This Row],[Контрагент]],ВГО[],2,0),"Внеш")</f>
        <v>Внеш</v>
      </c>
    </row>
    <row r="12" spans="1:81" ht="15" hidden="1" customHeight="1">
      <c r="A12" s="881" t="s">
        <v>902</v>
      </c>
      <c r="B12" s="881" t="s">
        <v>14</v>
      </c>
      <c r="C12" s="881" t="s">
        <v>646</v>
      </c>
      <c r="D12" s="900" t="str">
        <f>IF(ПР[[#This Row],[Компания]]="","",$D$4)</f>
        <v>Отдел ТиКРС</v>
      </c>
      <c r="E12" s="881" t="s">
        <v>1979</v>
      </c>
      <c r="F12" s="881" t="s">
        <v>8263</v>
      </c>
      <c r="G12" s="881" t="s">
        <v>1071</v>
      </c>
      <c r="H12" s="881"/>
      <c r="I12" s="881" t="s">
        <v>2552</v>
      </c>
      <c r="J12" s="881" t="s">
        <v>1268</v>
      </c>
      <c r="K12" s="881" t="s">
        <v>1279</v>
      </c>
      <c r="L12" s="881" t="s">
        <v>1258</v>
      </c>
      <c r="M12" s="881" t="s">
        <v>1282</v>
      </c>
      <c r="N12" s="881"/>
      <c r="O12" s="893"/>
      <c r="P12" s="893"/>
      <c r="Q12" s="893"/>
      <c r="R12" s="893"/>
      <c r="S12" s="893"/>
      <c r="T12" s="893"/>
      <c r="U12" s="893"/>
      <c r="V12" s="893"/>
      <c r="W12" s="893"/>
      <c r="X12" s="893"/>
      <c r="Y12" s="893"/>
      <c r="Z12" s="893"/>
      <c r="AA12" s="901">
        <f>SUM(ПР[[#This Row],[ 2026.01]:[ 2026.12]])</f>
        <v>0</v>
      </c>
      <c r="AB12" s="884" t="str">
        <f>IFERROR(VLOOKUP(C12,IF(B12="Внереализация",Справочники!$R$3:$S$124,IF(B12="ОП",Справочники!$I$3:$J$185,IF(B12="ВП",Справочники!$L$3:$M$186,IF(B12="УР",Справочники!$O$3:$P$93,IF(B12="КР",Справочники!$F$3:$G$36,Справочники!$F$37:$G$37))))),2,FALSE),0)</f>
        <v>OP.12.21.108.00.00.00.00.00</v>
      </c>
      <c r="AC12" s="884" t="str">
        <f>IFERROR(IF($AB12="KR.09.03.00.00.00.00.00.00",VLOOKUP($L12,'Зависимые списки'!$P$55:$Q$57,2,FALSE),VLOOKUP(AB12,'NA-CF'!$A$2:$E$367,5,FALSE)),0)</f>
        <v>CF.03.03.06.15.48.00.00.00</v>
      </c>
      <c r="AD12" s="884" t="str">
        <f>IFERROR(VLOOKUP(AC12,'NA-CF'!$E$2:$F$367,2,FALSE),0)</f>
        <v>Прочие затраты</v>
      </c>
      <c r="AE12" s="895">
        <v>90</v>
      </c>
      <c r="AF12" s="896"/>
      <c r="AG12" s="897">
        <v>0</v>
      </c>
      <c r="AH12" s="897">
        <v>0</v>
      </c>
      <c r="AI12" s="897">
        <v>0</v>
      </c>
      <c r="AJ12" s="897">
        <v>0</v>
      </c>
      <c r="AK12" s="897">
        <v>0</v>
      </c>
      <c r="AL12" s="897">
        <v>0</v>
      </c>
      <c r="AM12" s="897">
        <v>0</v>
      </c>
      <c r="AN12" s="897">
        <v>0</v>
      </c>
      <c r="AO12" s="897">
        <v>0</v>
      </c>
      <c r="AP12" s="897">
        <v>0</v>
      </c>
      <c r="AQ12" s="897">
        <v>0</v>
      </c>
      <c r="AR12" s="897">
        <v>0</v>
      </c>
      <c r="AS12" s="897">
        <f t="shared" ref="AS12:BD12" si="20">IF($AE12/30&lt;=AS$1,SUMIF($O$1:$Z$1,ROUND(AS$1-($AE12/30),0),$O12:$Z12),0)*($AF12+1)</f>
        <v>0</v>
      </c>
      <c r="AT12" s="897">
        <f t="shared" si="20"/>
        <v>0</v>
      </c>
      <c r="AU12" s="897">
        <f t="shared" si="20"/>
        <v>0</v>
      </c>
      <c r="AV12" s="897">
        <f t="shared" si="20"/>
        <v>0</v>
      </c>
      <c r="AW12" s="897">
        <f t="shared" si="20"/>
        <v>0</v>
      </c>
      <c r="AX12" s="897">
        <f t="shared" si="20"/>
        <v>0</v>
      </c>
      <c r="AY12" s="897">
        <f t="shared" si="20"/>
        <v>0</v>
      </c>
      <c r="AZ12" s="897">
        <f t="shared" si="20"/>
        <v>0</v>
      </c>
      <c r="BA12" s="897">
        <f t="shared" si="20"/>
        <v>0</v>
      </c>
      <c r="BB12" s="897">
        <f t="shared" si="20"/>
        <v>0</v>
      </c>
      <c r="BC12" s="897">
        <f t="shared" si="20"/>
        <v>0</v>
      </c>
      <c r="BD12" s="897">
        <f t="shared" si="20"/>
        <v>0</v>
      </c>
      <c r="BE12" s="898"/>
      <c r="BF12" s="898"/>
      <c r="BG12" s="898"/>
      <c r="BH12" s="898"/>
      <c r="BI12" s="898"/>
      <c r="BJ12" s="898"/>
      <c r="BK12" s="898"/>
      <c r="BL12" s="898"/>
      <c r="BM12" s="898"/>
      <c r="BN12" s="898"/>
      <c r="BO12" s="898"/>
      <c r="BP12" s="898"/>
      <c r="BQ12" s="884" t="str">
        <f>CONCATENATE(IFERROR(VLOOKUP(A12,'Зависимые списки'!$J$2:$K$7,2,FALSE),"-"),B12)</f>
        <v>КанБайкал_ООООП</v>
      </c>
      <c r="BR12" s="884" t="s">
        <v>28</v>
      </c>
      <c r="BS12" s="884" t="s">
        <v>29</v>
      </c>
      <c r="BT12" s="902" t="str">
        <f>CONCATENATE(BQ12,IFERROR(VLOOKUP(F12,'Зависимые списки'!$J$9:$K$25,2,FALSE),"-"))</f>
        <v>КанБайкал_ООООПЗападно-Каренское_месторождение</v>
      </c>
      <c r="BU12" s="884" t="str">
        <f>IFERROR(VLOOKUP(C12,'Зависимые списки'!$I$55:$J$66,2,FALSE),"Без_номенклатуры")</f>
        <v>Без_номенклатуры</v>
      </c>
      <c r="BV12" s="884" t="str">
        <f>CONCATENATE(B12,"2")</f>
        <v>ОП2</v>
      </c>
      <c r="BW12" s="884" t="str">
        <f>IFERROR(VLOOKUP($BT12,'Зависимые списки'!$A$45:$B$101,2,FALSE),"-")</f>
        <v>Основное</v>
      </c>
      <c r="BX12" s="899" t="str">
        <f>IFERROR(VLOOKUP(B12,'Зависимые списки'!$C$55:$D$59,2,FALSE),"-")</f>
        <v>OPEX</v>
      </c>
      <c r="BY12" s="891" t="str">
        <f>$B$2</f>
        <v>БП</v>
      </c>
      <c r="BZ12" s="903" t="str">
        <f>IFERROR(VLOOKUP(G12,vendor!$B$2:$C$1372,2,FALSE),"-")&amp;"_"&amp;IFERROR(VLOOKUP(ПР[[#This Row],[Компания]],Справочники!$A$3:$B$9,2,0),"-")</f>
        <v>PRD.NONE1_COM008002</v>
      </c>
      <c r="CA12" s="892">
        <f ca="1">SUM(O12:OFFSET(O12,0,'Откл_БДР факт ГК_КБ'!$B$1-1))</f>
        <v>0</v>
      </c>
      <c r="CB12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Нет</v>
      </c>
      <c r="CC12" s="904" t="str">
        <f>IFERROR(VLOOKUP(ПР[[#This Row],[Контрагент]],ВГО[],2,0),"Внеш")</f>
        <v>Внеш</v>
      </c>
    </row>
    <row r="13" spans="1:81" ht="15" hidden="1" customHeight="1">
      <c r="A13" s="881" t="s">
        <v>902</v>
      </c>
      <c r="B13" s="881" t="s">
        <v>14</v>
      </c>
      <c r="C13" s="881" t="s">
        <v>646</v>
      </c>
      <c r="D13" s="881" t="str">
        <f>IF(ПР[[#This Row],[Компания]]="","",$D$4)</f>
        <v>Отдел ТиКРС</v>
      </c>
      <c r="E13" s="881" t="s">
        <v>1979</v>
      </c>
      <c r="F13" s="881" t="s">
        <v>14448</v>
      </c>
      <c r="G13" s="881" t="s">
        <v>1071</v>
      </c>
      <c r="H13" s="881"/>
      <c r="I13" s="881" t="s">
        <v>2551</v>
      </c>
      <c r="J13" s="881" t="s">
        <v>1268</v>
      </c>
      <c r="K13" s="881" t="s">
        <v>1279</v>
      </c>
      <c r="L13" s="881" t="s">
        <v>1258</v>
      </c>
      <c r="M13" s="881" t="s">
        <v>1282</v>
      </c>
      <c r="N13" s="881" t="s">
        <v>14478</v>
      </c>
      <c r="O13" s="893"/>
      <c r="P13" s="893"/>
      <c r="Q13" s="893"/>
      <c r="R13" s="893"/>
      <c r="S13" s="893"/>
      <c r="T13" s="893"/>
      <c r="U13" s="893"/>
      <c r="V13" s="893"/>
      <c r="W13" s="893"/>
      <c r="X13" s="893"/>
      <c r="Y13" s="893"/>
      <c r="Z13" s="893"/>
      <c r="AA13" s="894">
        <f>SUM(ПР[[#This Row],[ 2026.01]:[ 2026.12]])</f>
        <v>0</v>
      </c>
      <c r="AB13" s="884" t="str">
        <f>IFERROR(VLOOKUP(C13,IF(B13="Внереализация",Справочники!$R$3:$S$124,IF(B13="ОП",Справочники!$I$3:$J$185,IF(B13="ВП",Справочники!$L$3:$M$186,IF(B13="УР",Справочники!$O$3:$P$93,IF(B13="КР",Справочники!$F$3:$G$36,Справочники!$F$37:$G$37))))),2,FALSE),0)</f>
        <v>OP.12.21.108.00.00.00.00.00</v>
      </c>
      <c r="AC13" s="884" t="str">
        <f>IFERROR(IF($AB13="KR.09.03.00.00.00.00.00.00",VLOOKUP($L13,'Зависимые списки'!$P$55:$Q$57,2,FALSE),VLOOKUP(AB13,'NA-CF'!$A$2:$E$367,5,FALSE)),0)</f>
        <v>CF.03.03.06.15.48.00.00.00</v>
      </c>
      <c r="AD13" s="884" t="str">
        <f>IFERROR(VLOOKUP(AC13,'NA-CF'!$E$2:$F$367,2,FALSE),0)</f>
        <v>Прочие затраты</v>
      </c>
      <c r="AE13" s="895">
        <v>90</v>
      </c>
      <c r="AF13" s="896"/>
      <c r="AG13" s="897">
        <v>0</v>
      </c>
      <c r="AH13" s="897">
        <v>0</v>
      </c>
      <c r="AI13" s="897">
        <v>0</v>
      </c>
      <c r="AJ13" s="897">
        <v>0</v>
      </c>
      <c r="AK13" s="897">
        <v>0</v>
      </c>
      <c r="AL13" s="897">
        <v>0</v>
      </c>
      <c r="AM13" s="897">
        <v>0</v>
      </c>
      <c r="AN13" s="897">
        <v>0</v>
      </c>
      <c r="AO13" s="897">
        <v>0</v>
      </c>
      <c r="AP13" s="897">
        <v>0</v>
      </c>
      <c r="AQ13" s="897">
        <v>0</v>
      </c>
      <c r="AR13" s="897">
        <v>0</v>
      </c>
      <c r="AS13" s="897">
        <f t="shared" si="3"/>
        <v>0</v>
      </c>
      <c r="AT13" s="897">
        <f t="shared" si="4"/>
        <v>0</v>
      </c>
      <c r="AU13" s="897">
        <f t="shared" si="5"/>
        <v>0</v>
      </c>
      <c r="AV13" s="897">
        <f t="shared" si="6"/>
        <v>0</v>
      </c>
      <c r="AW13" s="897">
        <f t="shared" si="7"/>
        <v>0</v>
      </c>
      <c r="AX13" s="897">
        <f t="shared" si="8"/>
        <v>0</v>
      </c>
      <c r="AY13" s="897">
        <f t="shared" si="9"/>
        <v>0</v>
      </c>
      <c r="AZ13" s="897">
        <f t="shared" si="10"/>
        <v>0</v>
      </c>
      <c r="BA13" s="897">
        <f t="shared" si="11"/>
        <v>0</v>
      </c>
      <c r="BB13" s="897">
        <f t="shared" si="12"/>
        <v>0</v>
      </c>
      <c r="BC13" s="897">
        <f t="shared" si="13"/>
        <v>0</v>
      </c>
      <c r="BD13" s="897">
        <f t="shared" si="14"/>
        <v>0</v>
      </c>
      <c r="BE13" s="898"/>
      <c r="BF13" s="898"/>
      <c r="BG13" s="898"/>
      <c r="BH13" s="898"/>
      <c r="BI13" s="898"/>
      <c r="BJ13" s="898"/>
      <c r="BK13" s="898"/>
      <c r="BL13" s="898"/>
      <c r="BM13" s="898"/>
      <c r="BN13" s="898"/>
      <c r="BO13" s="898"/>
      <c r="BP13" s="898"/>
      <c r="BQ13" s="884" t="str">
        <f>CONCATENATE(IFERROR(VLOOKUP(A13,'Зависимые списки'!$J$2:$K$7,2,FALSE),"-"),B13)</f>
        <v>КанБайкал_ООООП</v>
      </c>
      <c r="BR13" s="884" t="s">
        <v>28</v>
      </c>
      <c r="BS13" s="884" t="s">
        <v>29</v>
      </c>
      <c r="BT13" s="884" t="str">
        <f>CONCATENATE(BQ13,IFERROR(VLOOKUP(F13,'Зависимые списки'!$J$9:$K$25,2,FALSE),"-"))</f>
        <v>КанБайкал_ООООПКоимсапское_месторождение</v>
      </c>
      <c r="BU13" s="884" t="str">
        <f>IFERROR(VLOOKUP(C13,'Зависимые списки'!$I$55:$J$66,2,FALSE),"Без_номенклатуры")</f>
        <v>Без_номенклатуры</v>
      </c>
      <c r="BV13" s="884" t="str">
        <f t="shared" si="15"/>
        <v>ОП2</v>
      </c>
      <c r="BW13" s="884" t="str">
        <f>IFERROR(VLOOKUP($BT13,'Зависимые списки'!$A$45:$B$101,2,FALSE),"-")</f>
        <v>Основное</v>
      </c>
      <c r="BX13" s="899" t="str">
        <f>IFERROR(VLOOKUP(B13,'Зависимые списки'!$C$55:$D$59,2,FALSE),"-")</f>
        <v>OPEX</v>
      </c>
      <c r="BY13" s="891" t="str">
        <f t="shared" si="16"/>
        <v>БП</v>
      </c>
      <c r="BZ13" s="891" t="str">
        <f>IFERROR(VLOOKUP(G13,vendor!$B$2:$C$1372,2,FALSE),"-")&amp;"_"&amp;IFERROR(VLOOKUP(ПР[[#This Row],[Компания]],Справочники!$A$3:$B$9,2,0),"-")</f>
        <v>PRD.NONE1_COM008002</v>
      </c>
      <c r="CA13" s="892">
        <f ca="1">SUM(O13:OFFSET(O13,0,'Откл_БДР факт ГК_КБ'!$B$1-1))</f>
        <v>0</v>
      </c>
      <c r="CB13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Нет</v>
      </c>
      <c r="CC13" s="865" t="str">
        <f>IFERROR(VLOOKUP(ПР[[#This Row],[Контрагент]],ВГО[],2,0),"Внеш")</f>
        <v>Внеш</v>
      </c>
    </row>
    <row r="14" spans="1:81" ht="15" hidden="1" customHeight="1">
      <c r="A14" s="881" t="s">
        <v>902</v>
      </c>
      <c r="B14" s="881" t="s">
        <v>14</v>
      </c>
      <c r="C14" s="924" t="s">
        <v>287</v>
      </c>
      <c r="D14" s="900" t="s">
        <v>14430</v>
      </c>
      <c r="E14" s="881" t="s">
        <v>1979</v>
      </c>
      <c r="F14" s="924" t="s">
        <v>14457</v>
      </c>
      <c r="G14" s="924" t="s">
        <v>2451</v>
      </c>
      <c r="H14" s="881" t="s">
        <v>14647</v>
      </c>
      <c r="I14" s="881" t="s">
        <v>31</v>
      </c>
      <c r="J14" s="881" t="s">
        <v>1268</v>
      </c>
      <c r="K14" s="881" t="s">
        <v>1279</v>
      </c>
      <c r="L14" s="881" t="s">
        <v>1258</v>
      </c>
      <c r="M14" s="881" t="s">
        <v>1282</v>
      </c>
      <c r="N14" s="925" t="s">
        <v>77870</v>
      </c>
      <c r="O14" s="922">
        <f>'ПП-26 ТКРС Унт '!G21</f>
        <v>0</v>
      </c>
      <c r="P14" s="918"/>
      <c r="Q14" s="918"/>
      <c r="R14" s="918"/>
      <c r="S14" s="918"/>
      <c r="T14" s="918"/>
      <c r="U14" s="918"/>
      <c r="V14" s="918"/>
      <c r="W14" s="918"/>
      <c r="X14" s="918"/>
      <c r="Y14" s="918"/>
      <c r="Z14" s="918"/>
      <c r="AA14" s="920">
        <f>SUM(ПР[[#This Row],[ 2026.01]:[ 2026.12]])</f>
        <v>0</v>
      </c>
      <c r="AB14" s="884" t="str">
        <f>IFERROR(VLOOKUP(C14,IF(B14="Внереализация",Справочники!$R$3:$S$124,IF(B14="ОП",Справочники!$I$3:$J$185,IF(B14="ВП",Справочники!$L$3:$M$186,IF(B14="УР",Справочники!$O$3:$P$93,IF(B14="КР",Справочники!$F$3:$G$36,Справочники!$F$37:$G$37))))),2,FALSE),0)</f>
        <v>OP.09.03.03.03.03.03.00.00</v>
      </c>
      <c r="AC14" s="884" t="str">
        <f>IFERROR(IF($AB14="KR.09.03.00.00.00.00.00.00",VLOOKUP($L14,'Зависимые списки'!$P$55:$Q$57,2,FALSE),VLOOKUP(AB14,'NA-CF'!$A$2:$E$367,5,FALSE)),0)</f>
        <v>CF.03.03.06.09.03.03.03.00</v>
      </c>
      <c r="AD14" s="884" t="str">
        <f>IFERROR(VLOOKUP(AC14,'NA-CF'!$E$2:$F$367,2,FALSE),0)</f>
        <v>Капитальный ремонт скважин</v>
      </c>
      <c r="AE14" s="895">
        <v>120</v>
      </c>
      <c r="AF14" s="896">
        <v>0.2</v>
      </c>
      <c r="AG14" s="897">
        <f t="shared" ref="AG14:AP17" si="21">IF($AE14/30&lt;=AG$1,SUMIF($O$1:$Z$1,ROUND(AG$1-($AE14/30),0),$O14:$Z14),0)*($AF14+1)</f>
        <v>0</v>
      </c>
      <c r="AH14" s="897">
        <f t="shared" si="21"/>
        <v>0</v>
      </c>
      <c r="AI14" s="897">
        <f t="shared" si="21"/>
        <v>0</v>
      </c>
      <c r="AJ14" s="897">
        <f t="shared" si="21"/>
        <v>0</v>
      </c>
      <c r="AK14" s="897">
        <f t="shared" si="21"/>
        <v>0</v>
      </c>
      <c r="AL14" s="897">
        <f t="shared" si="21"/>
        <v>0</v>
      </c>
      <c r="AM14" s="897">
        <f t="shared" si="21"/>
        <v>0</v>
      </c>
      <c r="AN14" s="897">
        <f t="shared" si="21"/>
        <v>0</v>
      </c>
      <c r="AO14" s="897">
        <f t="shared" si="21"/>
        <v>0</v>
      </c>
      <c r="AP14" s="897">
        <f t="shared" si="21"/>
        <v>0</v>
      </c>
      <c r="AQ14" s="897">
        <f t="shared" ref="AQ14:BD17" si="22">IF($AE14/30&lt;=AQ$1,SUMIF($O$1:$Z$1,ROUND(AQ$1-($AE14/30),0),$O14:$Z14),0)*($AF14+1)</f>
        <v>0</v>
      </c>
      <c r="AR14" s="897">
        <f t="shared" si="22"/>
        <v>0</v>
      </c>
      <c r="AS14" s="897">
        <f t="shared" si="22"/>
        <v>0</v>
      </c>
      <c r="AT14" s="897">
        <f t="shared" si="22"/>
        <v>0</v>
      </c>
      <c r="AU14" s="897">
        <f t="shared" si="22"/>
        <v>0</v>
      </c>
      <c r="AV14" s="897">
        <f t="shared" si="22"/>
        <v>0</v>
      </c>
      <c r="AW14" s="897">
        <f t="shared" si="22"/>
        <v>0</v>
      </c>
      <c r="AX14" s="897">
        <f t="shared" si="22"/>
        <v>0</v>
      </c>
      <c r="AY14" s="897">
        <f t="shared" si="22"/>
        <v>0</v>
      </c>
      <c r="AZ14" s="897">
        <f t="shared" si="22"/>
        <v>0</v>
      </c>
      <c r="BA14" s="897">
        <f t="shared" si="22"/>
        <v>0</v>
      </c>
      <c r="BB14" s="897">
        <f t="shared" si="22"/>
        <v>0</v>
      </c>
      <c r="BC14" s="897">
        <f t="shared" si="22"/>
        <v>0</v>
      </c>
      <c r="BD14" s="897">
        <f t="shared" si="22"/>
        <v>0</v>
      </c>
      <c r="BE14" s="898"/>
      <c r="BF14" s="898"/>
      <c r="BG14" s="898"/>
      <c r="BH14" s="898"/>
      <c r="BI14" s="898"/>
      <c r="BJ14" s="898"/>
      <c r="BK14" s="898"/>
      <c r="BL14" s="898"/>
      <c r="BM14" s="898"/>
      <c r="BN14" s="898"/>
      <c r="BO14" s="898"/>
      <c r="BP14" s="898"/>
      <c r="BQ14" s="884" t="str">
        <f>CONCATENATE(IFERROR(VLOOKUP(A14,'Зависимые списки'!$J$2:$K$7,2,FALSE),"-"),B14)</f>
        <v>КанБайкал_ООООП</v>
      </c>
      <c r="BR14" s="884" t="s">
        <v>28</v>
      </c>
      <c r="BS14" s="884" t="s">
        <v>29</v>
      </c>
      <c r="BT14" s="902" t="str">
        <f>CONCATENATE(BQ14,IFERROR(VLOOKUP(F14,'Зависимые списки'!$J$9:$K$25,2,FALSE),"-"))</f>
        <v>КанБайкал_ООООПУнтыгейское УНТ_месторождение</v>
      </c>
      <c r="BU14" s="884" t="str">
        <f>IFERROR(VLOOKUP(C14,'Зависимые списки'!$I$55:$J$66,2,FALSE),"Без_номенклатуры")</f>
        <v>Без_номенклатуры</v>
      </c>
      <c r="BV14" s="884" t="str">
        <f>CONCATENATE(B14,"2")</f>
        <v>ОП2</v>
      </c>
      <c r="BW14" s="884" t="str">
        <f>IFERROR(VLOOKUP($BT14,'Зависимые списки'!$A$45:$B$101,2,FALSE),"-")</f>
        <v>Основное</v>
      </c>
      <c r="BX14" s="899" t="str">
        <f>IFERROR(VLOOKUP(B14,'Зависимые списки'!$C$55:$D$59,2,FALSE),"-")</f>
        <v>OPEX</v>
      </c>
      <c r="BY14" s="891" t="str">
        <f>$B$2</f>
        <v>БП</v>
      </c>
      <c r="BZ14" s="903" t="str">
        <f>IFERROR(VLOOKUP(G14,vendor!$B$2:$C$1372,2,FALSE),"-")&amp;"_"&amp;IFERROR(VLOOKUP(ПР[[#This Row],[Компания]],Справочники!$A$3:$B$9,2,0),"-")</f>
        <v>PRD.002.100021033_COM008002</v>
      </c>
      <c r="CA14" s="892">
        <f ca="1">SUM(O14:OFFSET(O14,0,'Откл_БДР факт ГК_КБ'!$B$1-1))</f>
        <v>0</v>
      </c>
      <c r="CB14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4" s="904" t="str">
        <f>IFERROR(VLOOKUP(ПР[[#This Row],[Контрагент]],ВГО[],2,0),"Внеш")</f>
        <v>Внеш</v>
      </c>
    </row>
    <row r="15" spans="1:81" ht="15" hidden="1" customHeight="1">
      <c r="A15" s="881" t="s">
        <v>902</v>
      </c>
      <c r="B15" s="881" t="s">
        <v>14</v>
      </c>
      <c r="C15" s="924" t="s">
        <v>287</v>
      </c>
      <c r="D15" s="900" t="s">
        <v>14430</v>
      </c>
      <c r="E15" s="881" t="s">
        <v>1979</v>
      </c>
      <c r="F15" s="924" t="s">
        <v>14457</v>
      </c>
      <c r="G15" s="924" t="s">
        <v>2192</v>
      </c>
      <c r="H15" s="881" t="s">
        <v>14648</v>
      </c>
      <c r="I15" s="881" t="s">
        <v>31</v>
      </c>
      <c r="J15" s="881" t="s">
        <v>1268</v>
      </c>
      <c r="K15" s="881" t="s">
        <v>1279</v>
      </c>
      <c r="L15" s="881" t="s">
        <v>1258</v>
      </c>
      <c r="M15" s="881" t="s">
        <v>1282</v>
      </c>
      <c r="N15" s="925" t="s">
        <v>77868</v>
      </c>
      <c r="O15" s="922">
        <f>'ПП-26 ТКРС Унт '!G21</f>
        <v>0</v>
      </c>
      <c r="P15" s="918">
        <f>'ПП-26 ТКРС Унт '!H21</f>
        <v>0</v>
      </c>
      <c r="Q15" s="918">
        <f>'ПП-26 ТКРС Унт '!I21</f>
        <v>0</v>
      </c>
      <c r="R15" s="918">
        <f>'ПП-26 ТКРС Унт '!J21</f>
        <v>0</v>
      </c>
      <c r="S15" s="918">
        <f>'ПП-26 ТКРС Унт '!K21</f>
        <v>0</v>
      </c>
      <c r="T15" s="918">
        <f>'ПП-26 ТКРС Унт '!L21</f>
        <v>0</v>
      </c>
      <c r="U15" s="918">
        <f>'ПП-26 ТКРС Унт '!M21</f>
        <v>0</v>
      </c>
      <c r="V15" s="918">
        <f>'ПП-26 ТКРС Унт '!N21</f>
        <v>0</v>
      </c>
      <c r="W15" s="918">
        <f>'ПП-26 ТКРС Унт '!O21</f>
        <v>0</v>
      </c>
      <c r="X15" s="918">
        <f>'ПП-26 ТКРС Унт '!P21</f>
        <v>0</v>
      </c>
      <c r="Y15" s="918">
        <f>'ПП-26 ТКРС Унт '!Q21</f>
        <v>0</v>
      </c>
      <c r="Z15" s="918">
        <f>'ПП-26 ТКРС Унт '!R21</f>
        <v>0</v>
      </c>
      <c r="AA15" s="920">
        <f>SUM(ПР[[#This Row],[ 2026.01]:[ 2026.12]])</f>
        <v>0</v>
      </c>
      <c r="AB15" s="884" t="str">
        <f>IFERROR(VLOOKUP(C15,IF(B15="Внереализация",Справочники!$R$3:$S$124,IF(B15="ОП",Справочники!$I$3:$J$185,IF(B15="ВП",Справочники!$L$3:$M$186,IF(B15="УР",Справочники!$O$3:$P$93,IF(B15="КР",Справочники!$F$3:$G$36,Справочники!$F$37:$G$37))))),2,FALSE),0)</f>
        <v>OP.09.03.03.03.03.03.00.00</v>
      </c>
      <c r="AC15" s="884" t="str">
        <f>IFERROR(IF($AB15="KR.09.03.00.00.00.00.00.00",VLOOKUP($L15,'Зависимые списки'!$P$55:$Q$57,2,FALSE),VLOOKUP(AB15,'NA-CF'!$A$2:$E$367,5,FALSE)),0)</f>
        <v>CF.03.03.06.09.03.03.03.00</v>
      </c>
      <c r="AD15" s="884" t="str">
        <f>IFERROR(VLOOKUP(AC15,'NA-CF'!$E$2:$F$367,2,FALSE),0)</f>
        <v>Капитальный ремонт скважин</v>
      </c>
      <c r="AE15" s="895">
        <v>90</v>
      </c>
      <c r="AF15" s="896">
        <v>0.2</v>
      </c>
      <c r="AG15" s="897">
        <f t="shared" si="21"/>
        <v>0</v>
      </c>
      <c r="AH15" s="897">
        <f t="shared" si="21"/>
        <v>0</v>
      </c>
      <c r="AI15" s="897">
        <f t="shared" si="21"/>
        <v>0</v>
      </c>
      <c r="AJ15" s="897">
        <f t="shared" si="21"/>
        <v>0</v>
      </c>
      <c r="AK15" s="897">
        <f t="shared" si="21"/>
        <v>0</v>
      </c>
      <c r="AL15" s="897">
        <f t="shared" si="21"/>
        <v>0</v>
      </c>
      <c r="AM15" s="897">
        <f t="shared" si="21"/>
        <v>0</v>
      </c>
      <c r="AN15" s="897">
        <f t="shared" si="21"/>
        <v>0</v>
      </c>
      <c r="AO15" s="897">
        <f t="shared" si="21"/>
        <v>0</v>
      </c>
      <c r="AP15" s="897">
        <f t="shared" si="21"/>
        <v>0</v>
      </c>
      <c r="AQ15" s="897">
        <f t="shared" si="22"/>
        <v>0</v>
      </c>
      <c r="AR15" s="897">
        <f t="shared" si="22"/>
        <v>0</v>
      </c>
      <c r="AS15" s="897">
        <f t="shared" si="22"/>
        <v>0</v>
      </c>
      <c r="AT15" s="897">
        <f t="shared" si="22"/>
        <v>0</v>
      </c>
      <c r="AU15" s="897">
        <f t="shared" si="22"/>
        <v>0</v>
      </c>
      <c r="AV15" s="897">
        <f t="shared" si="22"/>
        <v>0</v>
      </c>
      <c r="AW15" s="897">
        <f t="shared" si="22"/>
        <v>0</v>
      </c>
      <c r="AX15" s="897">
        <f t="shared" si="22"/>
        <v>0</v>
      </c>
      <c r="AY15" s="897">
        <f t="shared" si="22"/>
        <v>0</v>
      </c>
      <c r="AZ15" s="897">
        <f t="shared" si="22"/>
        <v>0</v>
      </c>
      <c r="BA15" s="897">
        <f t="shared" si="22"/>
        <v>0</v>
      </c>
      <c r="BB15" s="897">
        <f t="shared" si="22"/>
        <v>0</v>
      </c>
      <c r="BC15" s="897">
        <f t="shared" si="22"/>
        <v>0</v>
      </c>
      <c r="BD15" s="897">
        <f t="shared" si="22"/>
        <v>0</v>
      </c>
      <c r="BE15" s="898"/>
      <c r="BF15" s="898"/>
      <c r="BG15" s="898"/>
      <c r="BH15" s="898"/>
      <c r="BI15" s="898"/>
      <c r="BJ15" s="898"/>
      <c r="BK15" s="898"/>
      <c r="BL15" s="898"/>
      <c r="BM15" s="898"/>
      <c r="BN15" s="898"/>
      <c r="BO15" s="898"/>
      <c r="BP15" s="898"/>
      <c r="BQ15" s="884" t="str">
        <f>CONCATENATE(IFERROR(VLOOKUP(A15,'Зависимые списки'!$J$2:$K$7,2,FALSE),"-"),B15)</f>
        <v>КанБайкал_ООООП</v>
      </c>
      <c r="BR15" s="884" t="s">
        <v>28</v>
      </c>
      <c r="BS15" s="884" t="s">
        <v>29</v>
      </c>
      <c r="BT15" s="902" t="str">
        <f>CONCATENATE(BQ15,IFERROR(VLOOKUP(F15,'Зависимые списки'!$J$9:$K$25,2,FALSE),"-"))</f>
        <v>КанБайкал_ООООПУнтыгейское УНТ_месторождение</v>
      </c>
      <c r="BU15" s="884" t="str">
        <f>IFERROR(VLOOKUP(C15,'Зависимые списки'!$I$55:$J$66,2,FALSE),"Без_номенклатуры")</f>
        <v>Без_номенклатуры</v>
      </c>
      <c r="BV15" s="884" t="str">
        <f>CONCATENATE(B15,"2")</f>
        <v>ОП2</v>
      </c>
      <c r="BW15" s="884" t="str">
        <f>IFERROR(VLOOKUP($BT15,'Зависимые списки'!$A$45:$B$101,2,FALSE),"-")</f>
        <v>Основное</v>
      </c>
      <c r="BX15" s="899" t="str">
        <f>IFERROR(VLOOKUP(B15,'Зависимые списки'!$C$55:$D$59,2,FALSE),"-")</f>
        <v>OPEX</v>
      </c>
      <c r="BY15" s="891" t="str">
        <f>$B$2</f>
        <v>БП</v>
      </c>
      <c r="BZ15" s="903" t="str">
        <f>IFERROR(VLOOKUP(G15,vendor!$B$2:$C$1372,2,FALSE),"-")&amp;"_"&amp;IFERROR(VLOOKUP(ПР[[#This Row],[Компания]],Справочники!$A$3:$B$9,2,0),"-")</f>
        <v>PRD.002.000000071_COM008002</v>
      </c>
      <c r="CA15" s="892">
        <f ca="1">SUM(O15:OFFSET(O15,0,'Откл_БДР факт ГК_КБ'!$B$1-1))</f>
        <v>0</v>
      </c>
      <c r="CB15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5" s="904" t="str">
        <f>IFERROR(VLOOKUP(ПР[[#This Row],[Контрагент]],ВГО[],2,0),"Внеш")</f>
        <v>Внеш</v>
      </c>
    </row>
    <row r="16" spans="1:81" ht="15" hidden="1" customHeight="1">
      <c r="A16" s="881" t="s">
        <v>902</v>
      </c>
      <c r="B16" s="881" t="s">
        <v>14</v>
      </c>
      <c r="C16" s="924" t="s">
        <v>287</v>
      </c>
      <c r="D16" s="900" t="s">
        <v>14430</v>
      </c>
      <c r="E16" s="881" t="s">
        <v>1979</v>
      </c>
      <c r="F16" s="924" t="s">
        <v>14457</v>
      </c>
      <c r="G16" s="924" t="s">
        <v>904</v>
      </c>
      <c r="H16" s="881" t="s">
        <v>8321</v>
      </c>
      <c r="I16" s="881" t="s">
        <v>31</v>
      </c>
      <c r="J16" s="881" t="s">
        <v>1268</v>
      </c>
      <c r="K16" s="881" t="s">
        <v>1279</v>
      </c>
      <c r="L16" s="881" t="s">
        <v>1258</v>
      </c>
      <c r="M16" s="881" t="s">
        <v>1282</v>
      </c>
      <c r="N16" s="925" t="s">
        <v>77869</v>
      </c>
      <c r="O16" s="922">
        <f>ГРП!H22</f>
        <v>0</v>
      </c>
      <c r="P16" s="918">
        <f>ГРП!I22</f>
        <v>0</v>
      </c>
      <c r="Q16" s="918">
        <f>ГРП!J22</f>
        <v>0</v>
      </c>
      <c r="R16" s="918">
        <f>ГРП!K22</f>
        <v>0</v>
      </c>
      <c r="S16" s="918">
        <f>ГРП!L22</f>
        <v>0</v>
      </c>
      <c r="T16" s="918">
        <f>ГРП!M22</f>
        <v>0</v>
      </c>
      <c r="U16" s="918">
        <f>ГРП!N22</f>
        <v>0</v>
      </c>
      <c r="V16" s="918">
        <f>ГРП!O22</f>
        <v>0</v>
      </c>
      <c r="W16" s="918">
        <f>ГРП!P22</f>
        <v>0</v>
      </c>
      <c r="X16" s="918">
        <f>ГРП!Q22</f>
        <v>0</v>
      </c>
      <c r="Y16" s="918">
        <f>ГРП!R22</f>
        <v>0</v>
      </c>
      <c r="Z16" s="918">
        <f>ГРП!S22</f>
        <v>0</v>
      </c>
      <c r="AA16" s="920">
        <f>SUM(ПР[[#This Row],[ 2026.01]:[ 2026.12]])</f>
        <v>0</v>
      </c>
      <c r="AB16" s="884" t="str">
        <f>IFERROR(VLOOKUP(C16,IF(B16="Внереализация",Справочники!$R$3:$S$124,IF(B16="ОП",Справочники!$I$3:$J$185,IF(B16="ВП",Справочники!$L$3:$M$186,IF(B16="УР",Справочники!$O$3:$P$93,IF(B16="КР",Справочники!$F$3:$G$36,Справочники!$F$37:$G$37))))),2,FALSE),0)</f>
        <v>OP.09.03.03.03.03.03.00.00</v>
      </c>
      <c r="AC16" s="884" t="str">
        <f>IFERROR(IF($AB16="KR.09.03.00.00.00.00.00.00",VLOOKUP($L16,'Зависимые списки'!$P$55:$Q$57,2,FALSE),VLOOKUP(AB16,'NA-CF'!$A$2:$E$367,5,FALSE)),0)</f>
        <v>CF.03.03.06.09.03.03.03.00</v>
      </c>
      <c r="AD16" s="884" t="str">
        <f>IFERROR(VLOOKUP(AC16,'NA-CF'!$E$2:$F$367,2,FALSE),0)</f>
        <v>Капитальный ремонт скважин</v>
      </c>
      <c r="AE16" s="895">
        <v>90</v>
      </c>
      <c r="AF16" s="896">
        <v>0.2</v>
      </c>
      <c r="AG16" s="897">
        <f t="shared" si="21"/>
        <v>0</v>
      </c>
      <c r="AH16" s="897">
        <f t="shared" si="21"/>
        <v>0</v>
      </c>
      <c r="AI16" s="897">
        <f t="shared" si="21"/>
        <v>0</v>
      </c>
      <c r="AJ16" s="897">
        <f t="shared" si="21"/>
        <v>0</v>
      </c>
      <c r="AK16" s="897">
        <f t="shared" si="21"/>
        <v>0</v>
      </c>
      <c r="AL16" s="897">
        <f t="shared" si="21"/>
        <v>0</v>
      </c>
      <c r="AM16" s="897">
        <f t="shared" si="21"/>
        <v>0</v>
      </c>
      <c r="AN16" s="897">
        <f t="shared" si="21"/>
        <v>0</v>
      </c>
      <c r="AO16" s="897">
        <f t="shared" si="21"/>
        <v>0</v>
      </c>
      <c r="AP16" s="897">
        <f t="shared" si="21"/>
        <v>0</v>
      </c>
      <c r="AQ16" s="897">
        <f t="shared" si="22"/>
        <v>0</v>
      </c>
      <c r="AR16" s="897">
        <f t="shared" si="22"/>
        <v>0</v>
      </c>
      <c r="AS16" s="897">
        <f t="shared" si="22"/>
        <v>0</v>
      </c>
      <c r="AT16" s="897">
        <f t="shared" si="22"/>
        <v>0</v>
      </c>
      <c r="AU16" s="897">
        <f t="shared" si="22"/>
        <v>0</v>
      </c>
      <c r="AV16" s="897">
        <f t="shared" si="22"/>
        <v>0</v>
      </c>
      <c r="AW16" s="897">
        <f t="shared" si="22"/>
        <v>0</v>
      </c>
      <c r="AX16" s="897">
        <f t="shared" si="22"/>
        <v>0</v>
      </c>
      <c r="AY16" s="897">
        <f t="shared" si="22"/>
        <v>0</v>
      </c>
      <c r="AZ16" s="897">
        <f t="shared" si="22"/>
        <v>0</v>
      </c>
      <c r="BA16" s="897">
        <f t="shared" si="22"/>
        <v>0</v>
      </c>
      <c r="BB16" s="897">
        <f t="shared" si="22"/>
        <v>0</v>
      </c>
      <c r="BC16" s="897">
        <f t="shared" si="22"/>
        <v>0</v>
      </c>
      <c r="BD16" s="897">
        <f t="shared" si="22"/>
        <v>0</v>
      </c>
      <c r="BE16" s="898"/>
      <c r="BF16" s="898"/>
      <c r="BG16" s="898"/>
      <c r="BH16" s="898"/>
      <c r="BI16" s="898"/>
      <c r="BJ16" s="898"/>
      <c r="BK16" s="898"/>
      <c r="BL16" s="898"/>
      <c r="BM16" s="898"/>
      <c r="BN16" s="898"/>
      <c r="BO16" s="898"/>
      <c r="BP16" s="898"/>
      <c r="BQ16" s="884" t="str">
        <f>CONCATENATE(IFERROR(VLOOKUP(A16,'Зависимые списки'!$J$2:$K$7,2,FALSE),"-"),B16)</f>
        <v>КанБайкал_ООООП</v>
      </c>
      <c r="BR16" s="884" t="s">
        <v>28</v>
      </c>
      <c r="BS16" s="884" t="s">
        <v>29</v>
      </c>
      <c r="BT16" s="902" t="str">
        <f>CONCATENATE(BQ16,IFERROR(VLOOKUP(F16,'Зависимые списки'!$J$9:$K$25,2,FALSE),"-"))</f>
        <v>КанБайкал_ООООПУнтыгейское УНТ_месторождение</v>
      </c>
      <c r="BU16" s="884" t="str">
        <f>IFERROR(VLOOKUP(C16,'Зависимые списки'!$I$55:$J$66,2,FALSE),"Без_номенклатуры")</f>
        <v>Без_номенклатуры</v>
      </c>
      <c r="BV16" s="884" t="str">
        <f>CONCATENATE(B16,"2")</f>
        <v>ОП2</v>
      </c>
      <c r="BW16" s="884" t="str">
        <f>IFERROR(VLOOKUP($BT16,'Зависимые списки'!$A$45:$B$101,2,FALSE),"-")</f>
        <v>Основное</v>
      </c>
      <c r="BX16" s="899" t="str">
        <f>IFERROR(VLOOKUP(B16,'Зависимые списки'!$C$55:$D$59,2,FALSE),"-")</f>
        <v>OPEX</v>
      </c>
      <c r="BY16" s="891" t="str">
        <f>$B$2</f>
        <v>БП</v>
      </c>
      <c r="BZ16" s="903" t="str">
        <f>IFERROR(VLOOKUP(G16,vendor!$B$2:$C$1372,2,FALSE),"-")&amp;"_"&amp;IFERROR(VLOOKUP(ПР[[#This Row],[Компания]],Справочники!$A$3:$B$9,2,0),"-")</f>
        <v>PRD.002.100000051_COM008002</v>
      </c>
      <c r="CA16" s="892">
        <f ca="1">SUM(O16:OFFSET(O16,0,'Откл_БДР факт ГК_КБ'!$B$1-1))</f>
        <v>0</v>
      </c>
      <c r="CB16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6" s="904" t="str">
        <f>IFERROR(VLOOKUP(ПР[[#This Row],[Контрагент]],ВГО[],2,0),"Внеш")</f>
        <v>Внеш</v>
      </c>
    </row>
    <row r="17" spans="1:81" ht="15" hidden="1" customHeight="1">
      <c r="A17" s="881" t="s">
        <v>902</v>
      </c>
      <c r="B17" s="881" t="s">
        <v>14</v>
      </c>
      <c r="C17" s="881" t="s">
        <v>287</v>
      </c>
      <c r="D17" s="900" t="s">
        <v>14430</v>
      </c>
      <c r="E17" s="881" t="s">
        <v>1979</v>
      </c>
      <c r="F17" s="881" t="s">
        <v>14457</v>
      </c>
      <c r="G17" s="881"/>
      <c r="H17" s="881"/>
      <c r="I17" s="881" t="s">
        <v>31</v>
      </c>
      <c r="J17" s="881" t="s">
        <v>1268</v>
      </c>
      <c r="K17" s="881" t="s">
        <v>1279</v>
      </c>
      <c r="L17" s="881" t="s">
        <v>1258</v>
      </c>
      <c r="M17" s="881" t="s">
        <v>1282</v>
      </c>
      <c r="N17" s="881"/>
      <c r="O17" s="893"/>
      <c r="P17" s="893"/>
      <c r="Q17" s="893"/>
      <c r="R17" s="893"/>
      <c r="S17" s="893"/>
      <c r="T17" s="893"/>
      <c r="U17" s="893"/>
      <c r="V17" s="893"/>
      <c r="W17" s="893"/>
      <c r="X17" s="893"/>
      <c r="Y17" s="893"/>
      <c r="Z17" s="893"/>
      <c r="AA17" s="905">
        <f>SUM(ПР[[#This Row],[ 2026.01]:[ 2026.12]])</f>
        <v>0</v>
      </c>
      <c r="AB17" s="884" t="str">
        <f>IFERROR(VLOOKUP(C17,IF(B17="Внереализация",Справочники!$R$3:$S$124,IF(B17="ОП",Справочники!$I$3:$J$185,IF(B17="ВП",Справочники!$L$3:$M$186,IF(B17="УР",Справочники!$O$3:$P$93,IF(B17="КР",Справочники!$F$3:$G$36,Справочники!$F$37:$G$37))))),2,FALSE),0)</f>
        <v>OP.09.03.03.03.03.03.00.00</v>
      </c>
      <c r="AC17" s="884" t="str">
        <f>IFERROR(IF($AB17="KR.09.03.00.00.00.00.00.00",VLOOKUP($L17,'Зависимые списки'!$P$55:$Q$57,2,FALSE),VLOOKUP(AB17,'NA-CF'!$A$2:$E$367,5,FALSE)),0)</f>
        <v>CF.03.03.06.09.03.03.03.00</v>
      </c>
      <c r="AD17" s="884" t="str">
        <f>IFERROR(VLOOKUP(AC17,'NA-CF'!$E$2:$F$367,2,FALSE),0)</f>
        <v>Капитальный ремонт скважин</v>
      </c>
      <c r="AE17" s="895">
        <v>90</v>
      </c>
      <c r="AF17" s="896">
        <v>0.2</v>
      </c>
      <c r="AG17" s="897">
        <f t="shared" si="21"/>
        <v>0</v>
      </c>
      <c r="AH17" s="897">
        <f t="shared" si="21"/>
        <v>0</v>
      </c>
      <c r="AI17" s="897">
        <f t="shared" si="21"/>
        <v>0</v>
      </c>
      <c r="AJ17" s="897">
        <f t="shared" si="21"/>
        <v>0</v>
      </c>
      <c r="AK17" s="897">
        <f t="shared" si="21"/>
        <v>0</v>
      </c>
      <c r="AL17" s="897">
        <f t="shared" si="21"/>
        <v>0</v>
      </c>
      <c r="AM17" s="897">
        <f t="shared" si="21"/>
        <v>0</v>
      </c>
      <c r="AN17" s="897">
        <f t="shared" si="21"/>
        <v>0</v>
      </c>
      <c r="AO17" s="897">
        <f t="shared" si="21"/>
        <v>0</v>
      </c>
      <c r="AP17" s="897">
        <f t="shared" si="21"/>
        <v>0</v>
      </c>
      <c r="AQ17" s="897">
        <f t="shared" si="22"/>
        <v>0</v>
      </c>
      <c r="AR17" s="897">
        <f t="shared" si="22"/>
        <v>0</v>
      </c>
      <c r="AS17" s="897">
        <f t="shared" si="22"/>
        <v>0</v>
      </c>
      <c r="AT17" s="897">
        <f t="shared" si="22"/>
        <v>0</v>
      </c>
      <c r="AU17" s="897">
        <f t="shared" si="22"/>
        <v>0</v>
      </c>
      <c r="AV17" s="897">
        <f t="shared" si="22"/>
        <v>0</v>
      </c>
      <c r="AW17" s="897">
        <f t="shared" si="22"/>
        <v>0</v>
      </c>
      <c r="AX17" s="897">
        <f t="shared" si="22"/>
        <v>0</v>
      </c>
      <c r="AY17" s="897">
        <f t="shared" si="22"/>
        <v>0</v>
      </c>
      <c r="AZ17" s="897">
        <f t="shared" si="22"/>
        <v>0</v>
      </c>
      <c r="BA17" s="897">
        <f t="shared" si="22"/>
        <v>0</v>
      </c>
      <c r="BB17" s="897">
        <f t="shared" si="22"/>
        <v>0</v>
      </c>
      <c r="BC17" s="897">
        <f t="shared" si="22"/>
        <v>0</v>
      </c>
      <c r="BD17" s="897">
        <f t="shared" si="22"/>
        <v>0</v>
      </c>
      <c r="BE17" s="898"/>
      <c r="BF17" s="898"/>
      <c r="BG17" s="898"/>
      <c r="BH17" s="898"/>
      <c r="BI17" s="898"/>
      <c r="BJ17" s="898"/>
      <c r="BK17" s="898"/>
      <c r="BL17" s="898"/>
      <c r="BM17" s="898"/>
      <c r="BN17" s="898"/>
      <c r="BO17" s="898"/>
      <c r="BP17" s="898"/>
      <c r="BQ17" s="884" t="str">
        <f>CONCATENATE(IFERROR(VLOOKUP(A17,'Зависимые списки'!$J$2:$K$7,2,FALSE),"-"),B17)</f>
        <v>КанБайкал_ООООП</v>
      </c>
      <c r="BR17" s="884" t="s">
        <v>28</v>
      </c>
      <c r="BS17" s="884" t="s">
        <v>29</v>
      </c>
      <c r="BT17" s="902" t="str">
        <f>CONCATENATE(BQ17,IFERROR(VLOOKUP(F17,'Зависимые списки'!$J$9:$K$25,2,FALSE),"-"))</f>
        <v>КанБайкал_ООООПУнтыгейское УНТ_месторождение</v>
      </c>
      <c r="BU17" s="884" t="str">
        <f>IFERROR(VLOOKUP(C17,'Зависимые списки'!$I$55:$J$66,2,FALSE),"Без_номенклатуры")</f>
        <v>Без_номенклатуры</v>
      </c>
      <c r="BV17" s="884" t="str">
        <f>CONCATENATE(B17,"2")</f>
        <v>ОП2</v>
      </c>
      <c r="BW17" s="884" t="str">
        <f>IFERROR(VLOOKUP($BT17,'Зависимые списки'!$A$45:$B$101,2,FALSE),"-")</f>
        <v>Основное</v>
      </c>
      <c r="BX17" s="899" t="str">
        <f>IFERROR(VLOOKUP(B17,'Зависимые списки'!$C$55:$D$59,2,FALSE),"-")</f>
        <v>OPEX</v>
      </c>
      <c r="BY17" s="891" t="str">
        <f>$B$2</f>
        <v>БП</v>
      </c>
      <c r="BZ17" s="903" t="str">
        <f>IFERROR(VLOOKUP(G17,vendor!$B$2:$C$1372,2,FALSE),"-")&amp;"_"&amp;IFERROR(VLOOKUP(ПР[[#This Row],[Компания]],Справочники!$A$3:$B$9,2,0),"-")</f>
        <v>-_COM008002</v>
      </c>
      <c r="CA17" s="892">
        <f ca="1">SUM(O17:OFFSET(O17,0,'Откл_БДР факт ГК_КБ'!$B$1-1))</f>
        <v>0</v>
      </c>
      <c r="CB17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7" s="904" t="str">
        <f>IFERROR(VLOOKUP(ПР[[#This Row],[Контрагент]],ВГО[],2,0),"Внеш")</f>
        <v>Внеш</v>
      </c>
    </row>
    <row r="18" spans="1:81" ht="15" hidden="1" customHeight="1">
      <c r="A18" s="867" t="s">
        <v>902</v>
      </c>
      <c r="B18" s="881" t="s">
        <v>14</v>
      </c>
      <c r="C18" s="881" t="s">
        <v>646</v>
      </c>
      <c r="D18" s="881" t="str">
        <f>IF(ПР[[#This Row],[Компания]]="","",$D$4)</f>
        <v>Отдел ТиКРС</v>
      </c>
      <c r="E18" s="881" t="s">
        <v>1979</v>
      </c>
      <c r="F18" s="881" t="s">
        <v>14457</v>
      </c>
      <c r="G18" s="881" t="s">
        <v>1071</v>
      </c>
      <c r="H18" s="881"/>
      <c r="I18" s="881" t="s">
        <v>2551</v>
      </c>
      <c r="J18" s="881" t="s">
        <v>1268</v>
      </c>
      <c r="K18" s="881" t="s">
        <v>1279</v>
      </c>
      <c r="L18" s="881" t="s">
        <v>1258</v>
      </c>
      <c r="M18" s="881" t="s">
        <v>1282</v>
      </c>
      <c r="N18" s="881" t="s">
        <v>14478</v>
      </c>
      <c r="O18" s="893"/>
      <c r="P18" s="893"/>
      <c r="Q18" s="893"/>
      <c r="R18" s="893"/>
      <c r="S18" s="893"/>
      <c r="T18" s="893"/>
      <c r="U18" s="893"/>
      <c r="V18" s="893"/>
      <c r="W18" s="893"/>
      <c r="X18" s="893"/>
      <c r="Y18" s="893"/>
      <c r="Z18" s="893"/>
      <c r="AA18" s="905">
        <f>SUM(ПР[[#This Row],[ 2026.01]:[ 2026.12]])</f>
        <v>0</v>
      </c>
      <c r="AB18" s="884" t="str">
        <f>IFERROR(VLOOKUP(C18,IF(B18="Внереализация",Справочники!$R$3:$S$124,IF(B18="ОП",Справочники!$I$3:$J$185,IF(B18="ВП",Справочники!$L$3:$M$186,IF(B18="УР",Справочники!$O$3:$P$93,IF(B18="КР",Справочники!$F$3:$G$36,Справочники!$F$37:$G$37))))),2,FALSE),0)</f>
        <v>OP.12.21.108.00.00.00.00.00</v>
      </c>
      <c r="AC18" s="884" t="str">
        <f>IFERROR(IF($AB18="KR.09.03.00.00.00.00.00.00",VLOOKUP($L18,'Зависимые списки'!$P$55:$Q$57,2,FALSE),VLOOKUP(AB18,'NA-CF'!$A$2:$E$367,5,FALSE)),0)</f>
        <v>CF.03.03.06.15.48.00.00.00</v>
      </c>
      <c r="AD18" s="884" t="str">
        <f>IFERROR(VLOOKUP(AC18,'NA-CF'!$E$2:$F$367,2,FALSE),0)</f>
        <v>Прочие затраты</v>
      </c>
      <c r="AE18" s="895">
        <v>90</v>
      </c>
      <c r="AF18" s="896"/>
      <c r="AG18" s="897">
        <v>0</v>
      </c>
      <c r="AH18" s="897">
        <v>0</v>
      </c>
      <c r="AI18" s="897">
        <v>0</v>
      </c>
      <c r="AJ18" s="897">
        <v>0</v>
      </c>
      <c r="AK18" s="897">
        <v>0</v>
      </c>
      <c r="AL18" s="897">
        <v>0</v>
      </c>
      <c r="AM18" s="897">
        <v>0</v>
      </c>
      <c r="AN18" s="897">
        <v>0</v>
      </c>
      <c r="AO18" s="897">
        <v>0</v>
      </c>
      <c r="AP18" s="897">
        <v>0</v>
      </c>
      <c r="AQ18" s="897">
        <v>0</v>
      </c>
      <c r="AR18" s="897">
        <v>0</v>
      </c>
      <c r="AS18" s="897">
        <f t="shared" si="3"/>
        <v>0</v>
      </c>
      <c r="AT18" s="897">
        <f t="shared" si="4"/>
        <v>0</v>
      </c>
      <c r="AU18" s="897">
        <f t="shared" si="5"/>
        <v>0</v>
      </c>
      <c r="AV18" s="897">
        <f t="shared" si="6"/>
        <v>0</v>
      </c>
      <c r="AW18" s="897">
        <f t="shared" si="7"/>
        <v>0</v>
      </c>
      <c r="AX18" s="897">
        <f t="shared" si="8"/>
        <v>0</v>
      </c>
      <c r="AY18" s="897">
        <f t="shared" si="9"/>
        <v>0</v>
      </c>
      <c r="AZ18" s="897">
        <f t="shared" si="10"/>
        <v>0</v>
      </c>
      <c r="BA18" s="897">
        <f t="shared" si="11"/>
        <v>0</v>
      </c>
      <c r="BB18" s="897">
        <f t="shared" si="12"/>
        <v>0</v>
      </c>
      <c r="BC18" s="897">
        <f t="shared" si="13"/>
        <v>0</v>
      </c>
      <c r="BD18" s="897">
        <f t="shared" si="14"/>
        <v>0</v>
      </c>
      <c r="BE18" s="898"/>
      <c r="BF18" s="898"/>
      <c r="BG18" s="898"/>
      <c r="BH18" s="898"/>
      <c r="BI18" s="898"/>
      <c r="BJ18" s="898"/>
      <c r="BK18" s="898"/>
      <c r="BL18" s="898"/>
      <c r="BM18" s="898"/>
      <c r="BN18" s="898"/>
      <c r="BO18" s="898"/>
      <c r="BP18" s="898"/>
      <c r="BQ18" s="884" t="str">
        <f>CONCATENATE(IFERROR(VLOOKUP(A18,'Зависимые списки'!$J$2:$K$7,2,FALSE),"-"),B18)</f>
        <v>КанБайкал_ООООП</v>
      </c>
      <c r="BR18" s="884" t="s">
        <v>28</v>
      </c>
      <c r="BS18" s="884" t="s">
        <v>29</v>
      </c>
      <c r="BT18" s="884" t="str">
        <f>CONCATENATE(BQ18,IFERROR(VLOOKUP(F18,'Зависимые списки'!$J$9:$K$25,2,FALSE),"-"))</f>
        <v>КанБайкал_ООООПУнтыгейское УНТ_месторождение</v>
      </c>
      <c r="BU18" s="884" t="str">
        <f>IFERROR(VLOOKUP(C18,'Зависимые списки'!$I$55:$J$66,2,FALSE),"Без_номенклатуры")</f>
        <v>Без_номенклатуры</v>
      </c>
      <c r="BV18" s="884" t="str">
        <f t="shared" si="15"/>
        <v>ОП2</v>
      </c>
      <c r="BW18" s="884" t="str">
        <f>IFERROR(VLOOKUP($BT18,'Зависимые списки'!$A$45:$B$101,2,FALSE),"-")</f>
        <v>Основное</v>
      </c>
      <c r="BX18" s="899" t="str">
        <f>IFERROR(VLOOKUP(B18,'Зависимые списки'!$C$55:$D$59,2,FALSE),"-")</f>
        <v>OPEX</v>
      </c>
      <c r="BY18" s="891" t="str">
        <f t="shared" si="16"/>
        <v>БП</v>
      </c>
      <c r="BZ18" s="891" t="str">
        <f>IFERROR(VLOOKUP(G18,vendor!$B$2:$C$1372,2,FALSE),"-")&amp;"_"&amp;IFERROR(VLOOKUP(ПР[[#This Row],[Компания]],Справочники!$A$3:$B$9,2,0),"-")</f>
        <v>PRD.NONE1_COM008002</v>
      </c>
      <c r="CA18" s="892">
        <f ca="1">SUM(O18:OFFSET(O18,0,'Откл_БДР факт ГК_КБ'!$B$1-1))</f>
        <v>0</v>
      </c>
      <c r="CB18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Нет</v>
      </c>
      <c r="CC18" s="865" t="str">
        <f>IFERROR(VLOOKUP(ПР[[#This Row],[Контрагент]],ВГО[],2,0),"Внеш")</f>
        <v>Внеш</v>
      </c>
    </row>
    <row r="19" spans="1:81" ht="15" hidden="1" customHeight="1">
      <c r="A19" s="867" t="s">
        <v>902</v>
      </c>
      <c r="B19" s="881" t="s">
        <v>14</v>
      </c>
      <c r="C19" s="881" t="s">
        <v>646</v>
      </c>
      <c r="D19" s="900" t="str">
        <f>IF(ПР[[#This Row],[Компания]]="","",$D$4)</f>
        <v>Отдел ТиКРС</v>
      </c>
      <c r="E19" s="881" t="s">
        <v>1979</v>
      </c>
      <c r="F19" s="881" t="s">
        <v>8263</v>
      </c>
      <c r="G19" s="881" t="s">
        <v>1071</v>
      </c>
      <c r="H19" s="881"/>
      <c r="I19" s="881" t="s">
        <v>31</v>
      </c>
      <c r="J19" s="881" t="s">
        <v>1268</v>
      </c>
      <c r="K19" s="881" t="s">
        <v>1279</v>
      </c>
      <c r="L19" s="881" t="s">
        <v>1258</v>
      </c>
      <c r="M19" s="881" t="s">
        <v>1282</v>
      </c>
      <c r="N19" s="881"/>
      <c r="O19" s="893"/>
      <c r="P19" s="893"/>
      <c r="Q19" s="893"/>
      <c r="R19" s="893"/>
      <c r="S19" s="893"/>
      <c r="T19" s="893"/>
      <c r="U19" s="893"/>
      <c r="V19" s="893"/>
      <c r="W19" s="893"/>
      <c r="X19" s="893"/>
      <c r="Y19" s="893"/>
      <c r="Z19" s="893"/>
      <c r="AA19" s="901">
        <f>SUM(ПР[[#This Row],[ 2026.01]:[ 2026.12]])</f>
        <v>0</v>
      </c>
      <c r="AB19" s="884" t="str">
        <f>IFERROR(VLOOKUP(C19,IF(B19="Внереализация",Справочники!$R$3:$S$124,IF(B19="ОП",Справочники!$I$3:$J$185,IF(B19="ВП",Справочники!$L$3:$M$186,IF(B19="УР",Справочники!$O$3:$P$93,IF(B19="КР",Справочники!$F$3:$G$36,Справочники!$F$37:$G$37))))),2,FALSE),0)</f>
        <v>OP.12.21.108.00.00.00.00.00</v>
      </c>
      <c r="AC19" s="884" t="str">
        <f>IFERROR(IF($AB19="KR.09.03.00.00.00.00.00.00",VLOOKUP($L19,'Зависимые списки'!$P$55:$Q$57,2,FALSE),VLOOKUP(AB19,'NA-CF'!$A$2:$E$367,5,FALSE)),0)</f>
        <v>CF.03.03.06.15.48.00.00.00</v>
      </c>
      <c r="AD19" s="884" t="str">
        <f>IFERROR(VLOOKUP(AC19,'NA-CF'!$E$2:$F$367,2,FALSE),0)</f>
        <v>Прочие затраты</v>
      </c>
      <c r="AE19" s="895">
        <v>90</v>
      </c>
      <c r="AF19" s="896"/>
      <c r="AG19" s="897">
        <v>0</v>
      </c>
      <c r="AH19" s="897">
        <v>0</v>
      </c>
      <c r="AI19" s="897">
        <v>0</v>
      </c>
      <c r="AJ19" s="897">
        <v>0</v>
      </c>
      <c r="AK19" s="897">
        <v>0</v>
      </c>
      <c r="AL19" s="897">
        <v>0</v>
      </c>
      <c r="AM19" s="897">
        <v>0</v>
      </c>
      <c r="AN19" s="897">
        <v>0</v>
      </c>
      <c r="AO19" s="897">
        <v>0</v>
      </c>
      <c r="AP19" s="897">
        <v>0</v>
      </c>
      <c r="AQ19" s="897">
        <v>0</v>
      </c>
      <c r="AR19" s="897">
        <v>0</v>
      </c>
      <c r="AS19" s="897">
        <f t="shared" ref="AS19:BD19" si="23">IF($AE19/30&lt;=AS$1,SUMIF($O$1:$Z$1,ROUND(AS$1-($AE19/30),0),$O19:$Z19),0)*($AF19+1)</f>
        <v>0</v>
      </c>
      <c r="AT19" s="897">
        <f t="shared" si="23"/>
        <v>0</v>
      </c>
      <c r="AU19" s="897">
        <f t="shared" si="23"/>
        <v>0</v>
      </c>
      <c r="AV19" s="897">
        <f t="shared" si="23"/>
        <v>0</v>
      </c>
      <c r="AW19" s="897">
        <f t="shared" si="23"/>
        <v>0</v>
      </c>
      <c r="AX19" s="897">
        <f t="shared" si="23"/>
        <v>0</v>
      </c>
      <c r="AY19" s="897">
        <f t="shared" si="23"/>
        <v>0</v>
      </c>
      <c r="AZ19" s="897">
        <f t="shared" si="23"/>
        <v>0</v>
      </c>
      <c r="BA19" s="897">
        <f t="shared" si="23"/>
        <v>0</v>
      </c>
      <c r="BB19" s="897">
        <f t="shared" si="23"/>
        <v>0</v>
      </c>
      <c r="BC19" s="897">
        <f t="shared" si="23"/>
        <v>0</v>
      </c>
      <c r="BD19" s="897">
        <f t="shared" si="23"/>
        <v>0</v>
      </c>
      <c r="BE19" s="898"/>
      <c r="BF19" s="898"/>
      <c r="BG19" s="898"/>
      <c r="BH19" s="898"/>
      <c r="BI19" s="898"/>
      <c r="BJ19" s="898"/>
      <c r="BK19" s="898"/>
      <c r="BL19" s="898"/>
      <c r="BM19" s="898"/>
      <c r="BN19" s="898"/>
      <c r="BO19" s="898"/>
      <c r="BP19" s="898"/>
      <c r="BQ19" s="884" t="str">
        <f>CONCATENATE(IFERROR(VLOOKUP(A19,'Зависимые списки'!$J$2:$K$7,2,FALSE),"-"),B19)</f>
        <v>КанБайкал_ООООП</v>
      </c>
      <c r="BR19" s="884" t="s">
        <v>28</v>
      </c>
      <c r="BS19" s="884" t="s">
        <v>29</v>
      </c>
      <c r="BT19" s="902" t="str">
        <f>CONCATENATE(BQ19,IFERROR(VLOOKUP(F19,'Зависимые списки'!$J$9:$K$25,2,FALSE),"-"))</f>
        <v>КанБайкал_ООООПЗападно-Каренское_месторождение</v>
      </c>
      <c r="BU19" s="884" t="str">
        <f>IFERROR(VLOOKUP(C19,'Зависимые списки'!$I$55:$J$66,2,FALSE),"Без_номенклатуры")</f>
        <v>Без_номенклатуры</v>
      </c>
      <c r="BV19" s="884" t="str">
        <f>CONCATENATE(B19,"2")</f>
        <v>ОП2</v>
      </c>
      <c r="BW19" s="884" t="str">
        <f>IFERROR(VLOOKUP($BT19,'Зависимые списки'!$A$45:$B$101,2,FALSE),"-")</f>
        <v>Основное</v>
      </c>
      <c r="BX19" s="899" t="str">
        <f>IFERROR(VLOOKUP(B19,'Зависимые списки'!$C$55:$D$59,2,FALSE),"-")</f>
        <v>OPEX</v>
      </c>
      <c r="BY19" s="891" t="str">
        <f>$B$2</f>
        <v>БП</v>
      </c>
      <c r="BZ19" s="903" t="str">
        <f>IFERROR(VLOOKUP(G19,vendor!$B$2:$C$1372,2,FALSE),"-")&amp;"_"&amp;IFERROR(VLOOKUP(ПР[[#This Row],[Компания]],Справочники!$A$3:$B$9,2,0),"-")</f>
        <v>PRD.NONE1_COM008002</v>
      </c>
      <c r="CA19" s="892">
        <f ca="1">SUM(O19:OFFSET(O19,0,'Откл_БДР факт ГК_КБ'!$B$1-1))</f>
        <v>0</v>
      </c>
      <c r="CB19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9" s="865" t="str">
        <f>IFERROR(VLOOKUP(ПР[[#This Row],[Контрагент]],ВГО[],2,0),"Внеш")</f>
        <v>Внеш</v>
      </c>
    </row>
    <row r="20" spans="1:81" ht="15" hidden="1" customHeight="1">
      <c r="A20" s="881" t="s">
        <v>902</v>
      </c>
      <c r="B20" s="881" t="s">
        <v>14</v>
      </c>
      <c r="C20" s="924" t="s">
        <v>361</v>
      </c>
      <c r="D20" s="900" t="str">
        <f>IF(ПР[[#This Row],[Компания]]="","",$D$4)</f>
        <v>Отдел ТиКРС</v>
      </c>
      <c r="E20" s="881" t="s">
        <v>1979</v>
      </c>
      <c r="F20" s="924" t="s">
        <v>2547</v>
      </c>
      <c r="G20" s="924" t="s">
        <v>2192</v>
      </c>
      <c r="H20" s="881" t="s">
        <v>14648</v>
      </c>
      <c r="I20" s="881" t="s">
        <v>31</v>
      </c>
      <c r="J20" s="881" t="s">
        <v>1268</v>
      </c>
      <c r="K20" s="881" t="s">
        <v>1279</v>
      </c>
      <c r="L20" s="881" t="s">
        <v>1258</v>
      </c>
      <c r="M20" s="881" t="s">
        <v>1282</v>
      </c>
      <c r="N20" s="925" t="s">
        <v>74254</v>
      </c>
      <c r="O20" s="922">
        <f>'ПП-26 ТКРС ЗМБ'!G45</f>
        <v>0</v>
      </c>
      <c r="P20" s="918">
        <f>'ПП-26 ТКРС ЗМБ'!H45</f>
        <v>0</v>
      </c>
      <c r="Q20" s="918">
        <f>'ПП-26 ТКРС ЗМБ'!I45</f>
        <v>0</v>
      </c>
      <c r="R20" s="918">
        <f>'ПП-26 ТКРС ЗМБ'!J45</f>
        <v>0</v>
      </c>
      <c r="S20" s="918">
        <f>'ПП-26 ТКРС ЗМБ'!K45</f>
        <v>0</v>
      </c>
      <c r="T20" s="918">
        <f>'ПП-26 ТКРС ЗМБ'!L45</f>
        <v>0</v>
      </c>
      <c r="U20" s="918">
        <f>'ПП-26 ТКРС ЗМБ'!M45</f>
        <v>0</v>
      </c>
      <c r="V20" s="918">
        <f>'ПП-26 ТКРС ЗМБ'!N45</f>
        <v>0</v>
      </c>
      <c r="W20" s="918">
        <f>'ПП-26 ТКРС ЗМБ'!O45</f>
        <v>0</v>
      </c>
      <c r="X20" s="918">
        <f>'ПП-26 ТКРС ЗМБ'!P45</f>
        <v>0</v>
      </c>
      <c r="Y20" s="918">
        <f>'ПП-26 ТКРС ЗМБ'!Q45</f>
        <v>0</v>
      </c>
      <c r="Z20" s="918">
        <f>'ПП-26 ТКРС ЗМБ'!R45</f>
        <v>0</v>
      </c>
      <c r="AA20" s="920">
        <f>SUM(ПР[[#This Row],[ 2026.01]:[ 2026.12]])</f>
        <v>0</v>
      </c>
      <c r="AB20" s="884" t="str">
        <f>IFERROR(VLOOKUP(C20,IF(B20="Внереализация",Справочники!$R$3:$S$124,IF(B20="ОП",Справочники!$I$3:$J$185,IF(B20="ВП",Справочники!$L$3:$M$186,IF(B20="УР",Справочники!$O$3:$P$93,IF(B20="КР",Справочники!$F$3:$G$36,Справочники!$F$37:$G$37))))),2,FALSE),0)</f>
        <v>OP.09.03.03.03.09.00.00.00</v>
      </c>
      <c r="AC20" s="884" t="str">
        <f>IFERROR(IF($AB20="KR.09.03.00.00.00.00.00.00",VLOOKUP($L20,'Зависимые списки'!$P$55:$Q$57,2,FALSE),VLOOKUP(AB20,'NA-CF'!$A$2:$E$367,5,FALSE)),0)</f>
        <v>CF.03.03.06.09.03.03.03.00</v>
      </c>
      <c r="AD20" s="884" t="str">
        <f>IFERROR(VLOOKUP(AC20,'NA-CF'!$E$2:$F$367,2,FALSE),0)</f>
        <v>Капитальный ремонт скважин</v>
      </c>
      <c r="AE20" s="895">
        <v>90</v>
      </c>
      <c r="AF20" s="896">
        <v>0.2</v>
      </c>
      <c r="AG20" s="897">
        <f t="shared" ref="AG20:AP21" si="24">IF($AE20/30&lt;=AG$1,SUMIF($O$1:$Z$1,ROUND(AG$1-($AE20/30),0),$O20:$Z20),0)*($AF20+1)</f>
        <v>0</v>
      </c>
      <c r="AH20" s="897">
        <f t="shared" si="24"/>
        <v>0</v>
      </c>
      <c r="AI20" s="897">
        <f t="shared" si="24"/>
        <v>0</v>
      </c>
      <c r="AJ20" s="897">
        <f t="shared" si="24"/>
        <v>0</v>
      </c>
      <c r="AK20" s="897">
        <f t="shared" si="24"/>
        <v>0</v>
      </c>
      <c r="AL20" s="897">
        <f t="shared" si="24"/>
        <v>0</v>
      </c>
      <c r="AM20" s="897">
        <f t="shared" si="24"/>
        <v>0</v>
      </c>
      <c r="AN20" s="897">
        <f t="shared" si="24"/>
        <v>0</v>
      </c>
      <c r="AO20" s="897">
        <f t="shared" si="24"/>
        <v>0</v>
      </c>
      <c r="AP20" s="897">
        <f t="shared" si="24"/>
        <v>0</v>
      </c>
      <c r="AQ20" s="897">
        <f t="shared" ref="AQ20:BD21" si="25">IF($AE20/30&lt;=AQ$1,SUMIF($O$1:$Z$1,ROUND(AQ$1-($AE20/30),0),$O20:$Z20),0)*($AF20+1)</f>
        <v>0</v>
      </c>
      <c r="AR20" s="897">
        <f t="shared" si="25"/>
        <v>0</v>
      </c>
      <c r="AS20" s="897">
        <f t="shared" si="25"/>
        <v>0</v>
      </c>
      <c r="AT20" s="897">
        <f t="shared" si="25"/>
        <v>0</v>
      </c>
      <c r="AU20" s="897">
        <f t="shared" si="25"/>
        <v>0</v>
      </c>
      <c r="AV20" s="897">
        <f t="shared" si="25"/>
        <v>0</v>
      </c>
      <c r="AW20" s="897">
        <f t="shared" si="25"/>
        <v>0</v>
      </c>
      <c r="AX20" s="897">
        <f t="shared" si="25"/>
        <v>0</v>
      </c>
      <c r="AY20" s="897">
        <f t="shared" si="25"/>
        <v>0</v>
      </c>
      <c r="AZ20" s="897">
        <f t="shared" si="25"/>
        <v>0</v>
      </c>
      <c r="BA20" s="897">
        <f t="shared" si="25"/>
        <v>0</v>
      </c>
      <c r="BB20" s="897">
        <f t="shared" si="25"/>
        <v>0</v>
      </c>
      <c r="BC20" s="897">
        <f t="shared" si="25"/>
        <v>0</v>
      </c>
      <c r="BD20" s="897">
        <f t="shared" si="25"/>
        <v>0</v>
      </c>
      <c r="BE20" s="898"/>
      <c r="BF20" s="898"/>
      <c r="BG20" s="898"/>
      <c r="BH20" s="898"/>
      <c r="BI20" s="898"/>
      <c r="BJ20" s="898"/>
      <c r="BK20" s="898"/>
      <c r="BL20" s="898"/>
      <c r="BM20" s="898"/>
      <c r="BN20" s="898"/>
      <c r="BO20" s="898"/>
      <c r="BP20" s="898"/>
      <c r="BQ20" s="884" t="str">
        <f>CONCATENATE(IFERROR(VLOOKUP(A20,'Зависимые списки'!$J$2:$K$7,2,FALSE),"-"),B20)</f>
        <v>КанБайкал_ООООП</v>
      </c>
      <c r="BR20" s="884" t="s">
        <v>28</v>
      </c>
      <c r="BS20" s="884" t="s">
        <v>29</v>
      </c>
      <c r="BT20" s="902" t="str">
        <f>CONCATENATE(BQ20,IFERROR(VLOOKUP(F20,'Зависимые списки'!$J$9:$K$25,2,FALSE),"-"))</f>
        <v>КанБайкал_ООООПЗападно-Малобалыкское_месторождение</v>
      </c>
      <c r="BU20" s="884" t="str">
        <f>IFERROR(VLOOKUP(C20,'Зависимые списки'!$I$55:$J$66,2,FALSE),"Без_номенклатуры")</f>
        <v>Без_номенклатуры</v>
      </c>
      <c r="BV20" s="884" t="str">
        <f>CONCATENATE(B20,"2")</f>
        <v>ОП2</v>
      </c>
      <c r="BW20" s="884" t="str">
        <f>IFERROR(VLOOKUP($BT20,'Зависимые списки'!$A$45:$B$101,2,FALSE),"-")</f>
        <v>Основное</v>
      </c>
      <c r="BX20" s="899" t="str">
        <f>IFERROR(VLOOKUP(B20,'Зависимые списки'!$C$55:$D$59,2,FALSE),"-")</f>
        <v>OPEX</v>
      </c>
      <c r="BY20" s="891" t="str">
        <f>$B$2</f>
        <v>БП</v>
      </c>
      <c r="BZ20" s="903" t="str">
        <f>IFERROR(VLOOKUP(G20,vendor!$B$2:$C$1372,2,FALSE),"-")&amp;"_"&amp;IFERROR(VLOOKUP(ПР[[#This Row],[Компания]],Справочники!$A$3:$B$9,2,0),"-")</f>
        <v>PRD.002.000000071_COM008002</v>
      </c>
      <c r="CA20" s="892">
        <f ca="1">SUM(O20:OFFSET(O20,0,'Откл_БДР факт ГК_КБ'!$B$1-1))</f>
        <v>0</v>
      </c>
      <c r="CB20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0" s="904" t="str">
        <f>IFERROR(VLOOKUP(ПР[[#This Row],[Контрагент]],ВГО[],2,0),"Внеш")</f>
        <v>Внеш</v>
      </c>
    </row>
    <row r="21" spans="1:81" ht="15" hidden="1" customHeight="1">
      <c r="A21" s="881" t="s">
        <v>902</v>
      </c>
      <c r="B21" s="881" t="s">
        <v>14</v>
      </c>
      <c r="C21" s="924" t="s">
        <v>361</v>
      </c>
      <c r="D21" s="900" t="str">
        <f>IF(ПР[[#This Row],[Компания]]="","",$D$4)</f>
        <v>Отдел ТиКРС</v>
      </c>
      <c r="E21" s="881" t="s">
        <v>1979</v>
      </c>
      <c r="F21" s="924" t="s">
        <v>14457</v>
      </c>
      <c r="G21" s="924" t="s">
        <v>2192</v>
      </c>
      <c r="H21" s="881" t="s">
        <v>14648</v>
      </c>
      <c r="I21" s="881" t="s">
        <v>31</v>
      </c>
      <c r="J21" s="881" t="s">
        <v>1268</v>
      </c>
      <c r="K21" s="881" t="s">
        <v>1279</v>
      </c>
      <c r="L21" s="881" t="s">
        <v>1258</v>
      </c>
      <c r="M21" s="881" t="s">
        <v>1282</v>
      </c>
      <c r="N21" s="925" t="s">
        <v>77867</v>
      </c>
      <c r="O21" s="922">
        <f>'ПП-26 ТКРС Унт '!G45</f>
        <v>0</v>
      </c>
      <c r="P21" s="918">
        <f>'ПП-26 ТКРС Унт '!H45</f>
        <v>0</v>
      </c>
      <c r="Q21" s="918">
        <f>'ПП-26 ТКРС Унт '!I45</f>
        <v>0</v>
      </c>
      <c r="R21" s="918">
        <f>'ПП-26 ТКРС Унт '!J45</f>
        <v>0</v>
      </c>
      <c r="S21" s="918">
        <f>'ПП-26 ТКРС Унт '!K45</f>
        <v>0</v>
      </c>
      <c r="T21" s="918">
        <f>'ПП-26 ТКРС Унт '!L45</f>
        <v>0</v>
      </c>
      <c r="U21" s="918">
        <f>'ПП-26 ТКРС Унт '!M45</f>
        <v>0</v>
      </c>
      <c r="V21" s="918">
        <f>'ПП-26 ТКРС Унт '!N45</f>
        <v>0</v>
      </c>
      <c r="W21" s="918">
        <f>'ПП-26 ТКРС Унт '!O45</f>
        <v>0</v>
      </c>
      <c r="X21" s="918">
        <f>'ПП-26 ТКРС Унт '!P45</f>
        <v>0</v>
      </c>
      <c r="Y21" s="918">
        <f>'ПП-26 ТКРС Унт '!Q45</f>
        <v>0</v>
      </c>
      <c r="Z21" s="918">
        <f>'ПП-26 ТКРС Унт '!R45</f>
        <v>0</v>
      </c>
      <c r="AA21" s="920">
        <f>SUM(ПР[[#This Row],[ 2026.01]:[ 2026.12]])</f>
        <v>0</v>
      </c>
      <c r="AB21" s="884" t="str">
        <f>IFERROR(VLOOKUP(C21,IF(B21="Внереализация",Справочники!$R$3:$S$124,IF(B21="ОП",Справочники!$I$3:$J$185,IF(B21="ВП",Справочники!$L$3:$M$186,IF(B21="УР",Справочники!$O$3:$P$93,IF(B21="КР",Справочники!$F$3:$G$36,Справочники!$F$37:$G$37))))),2,FALSE),0)</f>
        <v>OP.09.03.03.03.09.00.00.00</v>
      </c>
      <c r="AC21" s="884" t="str">
        <f>IFERROR(IF($AB21="KR.09.03.00.00.00.00.00.00",VLOOKUP($L21,'Зависимые списки'!$P$55:$Q$57,2,FALSE),VLOOKUP(AB21,'NA-CF'!$A$2:$E$367,5,FALSE)),0)</f>
        <v>CF.03.03.06.09.03.03.03.00</v>
      </c>
      <c r="AD21" s="884" t="str">
        <f>IFERROR(VLOOKUP(AC21,'NA-CF'!$E$2:$F$367,2,FALSE),0)</f>
        <v>Капитальный ремонт скважин</v>
      </c>
      <c r="AE21" s="895">
        <v>90</v>
      </c>
      <c r="AF21" s="896">
        <v>0.2</v>
      </c>
      <c r="AG21" s="897">
        <f t="shared" si="24"/>
        <v>0</v>
      </c>
      <c r="AH21" s="897">
        <f t="shared" si="24"/>
        <v>0</v>
      </c>
      <c r="AI21" s="897">
        <f t="shared" si="24"/>
        <v>0</v>
      </c>
      <c r="AJ21" s="897">
        <f t="shared" si="24"/>
        <v>0</v>
      </c>
      <c r="AK21" s="897">
        <f t="shared" si="24"/>
        <v>0</v>
      </c>
      <c r="AL21" s="897">
        <f t="shared" si="24"/>
        <v>0</v>
      </c>
      <c r="AM21" s="897">
        <f t="shared" si="24"/>
        <v>0</v>
      </c>
      <c r="AN21" s="897">
        <f t="shared" si="24"/>
        <v>0</v>
      </c>
      <c r="AO21" s="897">
        <f t="shared" si="24"/>
        <v>0</v>
      </c>
      <c r="AP21" s="897">
        <f t="shared" si="24"/>
        <v>0</v>
      </c>
      <c r="AQ21" s="897">
        <f t="shared" si="25"/>
        <v>0</v>
      </c>
      <c r="AR21" s="897">
        <f t="shared" si="25"/>
        <v>0</v>
      </c>
      <c r="AS21" s="897">
        <f t="shared" si="25"/>
        <v>0</v>
      </c>
      <c r="AT21" s="897">
        <f t="shared" si="25"/>
        <v>0</v>
      </c>
      <c r="AU21" s="897">
        <f t="shared" si="25"/>
        <v>0</v>
      </c>
      <c r="AV21" s="897">
        <f t="shared" si="25"/>
        <v>0</v>
      </c>
      <c r="AW21" s="897">
        <f t="shared" si="25"/>
        <v>0</v>
      </c>
      <c r="AX21" s="897">
        <f t="shared" si="25"/>
        <v>0</v>
      </c>
      <c r="AY21" s="897">
        <f t="shared" si="25"/>
        <v>0</v>
      </c>
      <c r="AZ21" s="897">
        <f t="shared" si="25"/>
        <v>0</v>
      </c>
      <c r="BA21" s="897">
        <f t="shared" si="25"/>
        <v>0</v>
      </c>
      <c r="BB21" s="897">
        <f t="shared" si="25"/>
        <v>0</v>
      </c>
      <c r="BC21" s="897">
        <f t="shared" si="25"/>
        <v>0</v>
      </c>
      <c r="BD21" s="897">
        <f t="shared" si="25"/>
        <v>0</v>
      </c>
      <c r="BE21" s="898"/>
      <c r="BF21" s="898"/>
      <c r="BG21" s="898"/>
      <c r="BH21" s="898"/>
      <c r="BI21" s="898"/>
      <c r="BJ21" s="898"/>
      <c r="BK21" s="898"/>
      <c r="BL21" s="898"/>
      <c r="BM21" s="898"/>
      <c r="BN21" s="898"/>
      <c r="BO21" s="898"/>
      <c r="BP21" s="898"/>
      <c r="BQ21" s="884" t="str">
        <f>CONCATENATE(IFERROR(VLOOKUP(A21,'Зависимые списки'!$J$2:$K$7,2,FALSE),"-"),B21)</f>
        <v>КанБайкал_ООООП</v>
      </c>
      <c r="BR21" s="884" t="s">
        <v>28</v>
      </c>
      <c r="BS21" s="884" t="s">
        <v>29</v>
      </c>
      <c r="BT21" s="902" t="str">
        <f>CONCATENATE(BQ21,IFERROR(VLOOKUP(F21,'Зависимые списки'!$J$9:$K$25,2,FALSE),"-"))</f>
        <v>КанБайкал_ООООПУнтыгейское УНТ_месторождение</v>
      </c>
      <c r="BU21" s="884" t="str">
        <f>IFERROR(VLOOKUP(C21,'Зависимые списки'!$I$55:$J$66,2,FALSE),"Без_номенклатуры")</f>
        <v>Без_номенклатуры</v>
      </c>
      <c r="BV21" s="884" t="str">
        <f>CONCATENATE(B21,"2")</f>
        <v>ОП2</v>
      </c>
      <c r="BW21" s="884" t="str">
        <f>IFERROR(VLOOKUP($BT21,'Зависимые списки'!$A$45:$B$101,2,FALSE),"-")</f>
        <v>Основное</v>
      </c>
      <c r="BX21" s="899" t="str">
        <f>IFERROR(VLOOKUP(B21,'Зависимые списки'!$C$55:$D$59,2,FALSE),"-")</f>
        <v>OPEX</v>
      </c>
      <c r="BY21" s="891" t="str">
        <f>$B$2</f>
        <v>БП</v>
      </c>
      <c r="BZ21" s="903" t="str">
        <f>IFERROR(VLOOKUP(G21,vendor!$B$2:$C$1372,2,FALSE),"-")&amp;"_"&amp;IFERROR(VLOOKUP(ПР[[#This Row],[Компания]],Справочники!$A$3:$B$9,2,0),"-")</f>
        <v>PRD.002.000000071_COM008002</v>
      </c>
      <c r="CA21" s="892">
        <f ca="1">SUM(O21:OFFSET(O21,0,'Откл_БДР факт ГК_КБ'!$B$1-1))</f>
        <v>0</v>
      </c>
      <c r="CB21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1" s="904" t="str">
        <f>IFERROR(VLOOKUP(ПР[[#This Row],[Контрагент]],ВГО[],2,0),"Внеш")</f>
        <v>Внеш</v>
      </c>
    </row>
    <row r="22" spans="1:81" ht="15" hidden="1" customHeight="1">
      <c r="A22" s="867" t="s">
        <v>902</v>
      </c>
      <c r="B22" s="881" t="s">
        <v>14</v>
      </c>
      <c r="C22" s="924" t="s">
        <v>329</v>
      </c>
      <c r="D22" s="881" t="str">
        <f>IF(ПР[[#This Row],[Компания]]="","",$D$4)</f>
        <v>Отдел ТиКРС</v>
      </c>
      <c r="E22" s="881" t="s">
        <v>1979</v>
      </c>
      <c r="F22" s="924" t="s">
        <v>14457</v>
      </c>
      <c r="G22" s="924" t="s">
        <v>2192</v>
      </c>
      <c r="H22" s="881" t="s">
        <v>14648</v>
      </c>
      <c r="I22" s="881" t="s">
        <v>31</v>
      </c>
      <c r="J22" s="881" t="s">
        <v>1268</v>
      </c>
      <c r="K22" s="881" t="s">
        <v>1279</v>
      </c>
      <c r="L22" s="881" t="s">
        <v>1258</v>
      </c>
      <c r="M22" s="881" t="s">
        <v>1282</v>
      </c>
      <c r="N22" s="925" t="s">
        <v>77877</v>
      </c>
      <c r="O22" s="922">
        <f>'ПП-26 ТКРС Унт '!G36</f>
        <v>0</v>
      </c>
      <c r="P22" s="918">
        <f>'ПП-26 ТКРС Унт '!H36</f>
        <v>0</v>
      </c>
      <c r="Q22" s="918">
        <f>'ПП-26 ТКРС Унт '!I36</f>
        <v>0</v>
      </c>
      <c r="R22" s="918">
        <f>'ПП-26 ТКРС Унт '!J36</f>
        <v>0</v>
      </c>
      <c r="S22" s="918">
        <f>'ПП-26 ТКРС Унт '!K36</f>
        <v>0</v>
      </c>
      <c r="T22" s="918">
        <f>'ПП-26 ТКРС Унт '!L36</f>
        <v>0</v>
      </c>
      <c r="U22" s="918">
        <f>'ПП-26 ТКРС Унт '!M36</f>
        <v>0</v>
      </c>
      <c r="V22" s="918">
        <f>'ПП-26 ТКРС Унт '!N36</f>
        <v>0</v>
      </c>
      <c r="W22" s="918">
        <f>'ПП-26 ТКРС Унт '!O36</f>
        <v>0</v>
      </c>
      <c r="X22" s="918">
        <f>'ПП-26 ТКРС Унт '!P36</f>
        <v>0</v>
      </c>
      <c r="Y22" s="918">
        <f>'ПП-26 ТКРС Унт '!Q36</f>
        <v>0</v>
      </c>
      <c r="Z22" s="918">
        <f>'ПП-26 ТКРС Унт '!R36</f>
        <v>0</v>
      </c>
      <c r="AA22" s="920">
        <f>SUM(ПР[[#This Row],[ 2026.01]:[ 2026.12]])</f>
        <v>0</v>
      </c>
      <c r="AB22" s="884" t="str">
        <f>IFERROR(VLOOKUP(C22,IF(B22="Внереализация",Справочники!$R$3:$S$124,IF(B22="ОП",Справочники!$I$3:$J$185,IF(B22="ВП",Справочники!$L$3:$M$186,IF(B22="УР",Справочники!$O$3:$P$93,IF(B22="КР",Справочники!$F$3:$G$36,Справочники!$F$37:$G$37))))),2,FALSE),0)</f>
        <v>OP.09.03.03.03.03.24.00.00</v>
      </c>
      <c r="AC22" s="884" t="str">
        <f>IFERROR(IF($AB22="KR.09.03.00.00.00.00.00.00",VLOOKUP($L22,'Зависимые списки'!$P$55:$Q$57,2,FALSE),VLOOKUP(AB22,'NA-CF'!$A$2:$E$367,5,FALSE)),0)</f>
        <v>CF.03.03.06.09.03.03.03.00</v>
      </c>
      <c r="AD22" s="884" t="str">
        <f>IFERROR(VLOOKUP(AC22,'NA-CF'!$E$2:$F$367,2,FALSE),0)</f>
        <v>Капитальный ремонт скважин</v>
      </c>
      <c r="AE22" s="895">
        <v>90</v>
      </c>
      <c r="AF22" s="896">
        <v>0.2</v>
      </c>
      <c r="AG22" s="897">
        <f t="shared" ref="AG22:AR33" si="26">IF($AE22/30&lt;=AG$1,SUMIF($O$1:$Z$1,ROUND(AG$1-($AE22/30),0),$O22:$Z22),0)*($AF22+1)</f>
        <v>0</v>
      </c>
      <c r="AH22" s="897">
        <f t="shared" si="26"/>
        <v>0</v>
      </c>
      <c r="AI22" s="897">
        <f t="shared" si="26"/>
        <v>0</v>
      </c>
      <c r="AJ22" s="897">
        <f t="shared" si="26"/>
        <v>0</v>
      </c>
      <c r="AK22" s="897">
        <f t="shared" si="26"/>
        <v>0</v>
      </c>
      <c r="AL22" s="897">
        <f t="shared" si="26"/>
        <v>0</v>
      </c>
      <c r="AM22" s="897">
        <f t="shared" si="26"/>
        <v>0</v>
      </c>
      <c r="AN22" s="897">
        <f t="shared" si="26"/>
        <v>0</v>
      </c>
      <c r="AO22" s="897">
        <f t="shared" si="26"/>
        <v>0</v>
      </c>
      <c r="AP22" s="897">
        <f t="shared" si="26"/>
        <v>0</v>
      </c>
      <c r="AQ22" s="897">
        <f t="shared" si="26"/>
        <v>0</v>
      </c>
      <c r="AR22" s="897">
        <f t="shared" si="26"/>
        <v>0</v>
      </c>
      <c r="AS22" s="897">
        <f t="shared" si="3"/>
        <v>0</v>
      </c>
      <c r="AT22" s="897">
        <f t="shared" si="4"/>
        <v>0</v>
      </c>
      <c r="AU22" s="897">
        <f t="shared" si="5"/>
        <v>0</v>
      </c>
      <c r="AV22" s="897">
        <f t="shared" si="6"/>
        <v>0</v>
      </c>
      <c r="AW22" s="897">
        <f t="shared" si="7"/>
        <v>0</v>
      </c>
      <c r="AX22" s="897">
        <f t="shared" si="8"/>
        <v>0</v>
      </c>
      <c r="AY22" s="897">
        <f t="shared" si="9"/>
        <v>0</v>
      </c>
      <c r="AZ22" s="897">
        <f t="shared" si="10"/>
        <v>0</v>
      </c>
      <c r="BA22" s="897">
        <f t="shared" si="11"/>
        <v>0</v>
      </c>
      <c r="BB22" s="897">
        <f t="shared" si="12"/>
        <v>0</v>
      </c>
      <c r="BC22" s="897">
        <f t="shared" si="13"/>
        <v>0</v>
      </c>
      <c r="BD22" s="897">
        <f t="shared" si="14"/>
        <v>0</v>
      </c>
      <c r="BE22" s="898"/>
      <c r="BF22" s="898"/>
      <c r="BG22" s="898"/>
      <c r="BH22" s="898"/>
      <c r="BI22" s="898"/>
      <c r="BJ22" s="898"/>
      <c r="BK22" s="898"/>
      <c r="BL22" s="898"/>
      <c r="BM22" s="898"/>
      <c r="BN22" s="898"/>
      <c r="BO22" s="898"/>
      <c r="BP22" s="898"/>
      <c r="BQ22" s="884" t="str">
        <f>CONCATENATE(IFERROR(VLOOKUP(A22,'Зависимые списки'!$J$2:$K$7,2,FALSE),"-"),B22)</f>
        <v>КанБайкал_ООООП</v>
      </c>
      <c r="BR22" s="884" t="s">
        <v>28</v>
      </c>
      <c r="BS22" s="884" t="s">
        <v>29</v>
      </c>
      <c r="BT22" s="884" t="str">
        <f>CONCATENATE(BQ22,IFERROR(VLOOKUP(F22,'Зависимые списки'!$J$9:$K$25,2,FALSE),"-"))</f>
        <v>КанБайкал_ООООПУнтыгейское УНТ_месторождение</v>
      </c>
      <c r="BU22" s="884" t="str">
        <f>IFERROR(VLOOKUP(C22,'Зависимые списки'!$I$55:$J$66,2,FALSE),"Без_номенклатуры")</f>
        <v>Без_номенклатуры</v>
      </c>
      <c r="BV22" s="884" t="str">
        <f t="shared" si="15"/>
        <v>ОП2</v>
      </c>
      <c r="BW22" s="884" t="str">
        <f>IFERROR(VLOOKUP($BT22,'Зависимые списки'!$A$45:$B$101,2,FALSE),"-")</f>
        <v>Основное</v>
      </c>
      <c r="BX22" s="899" t="str">
        <f>IFERROR(VLOOKUP(B22,'Зависимые списки'!$C$55:$D$59,2,FALSE),"-")</f>
        <v>OPEX</v>
      </c>
      <c r="BY22" s="891" t="str">
        <f t="shared" si="16"/>
        <v>БП</v>
      </c>
      <c r="BZ22" s="891" t="str">
        <f>IFERROR(VLOOKUP(G22,vendor!$B$2:$C$1372,2,FALSE),"-")&amp;"_"&amp;IFERROR(VLOOKUP(ПР[[#This Row],[Компания]],Справочники!$A$3:$B$9,2,0),"-")</f>
        <v>PRD.002.000000071_COM008002</v>
      </c>
      <c r="CA22" s="892">
        <f ca="1">SUM(O22:OFFSET(O22,0,'Откл_БДР факт ГК_КБ'!$B$1-1))</f>
        <v>0</v>
      </c>
      <c r="CB22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2" s="865" t="str">
        <f>IFERROR(VLOOKUP(ПР[[#This Row],[Контрагент]],ВГО[],2,0),"Внеш")</f>
        <v>Внеш</v>
      </c>
    </row>
    <row r="23" spans="1:81" ht="15" hidden="1" customHeight="1">
      <c r="A23" s="867" t="s">
        <v>902</v>
      </c>
      <c r="B23" s="881" t="s">
        <v>14</v>
      </c>
      <c r="C23" s="881" t="s">
        <v>329</v>
      </c>
      <c r="D23" s="881" t="str">
        <f>IF(ПР[[#This Row],[Компания]]="","",$D$4)</f>
        <v>Отдел ТиКРС</v>
      </c>
      <c r="E23" s="881" t="s">
        <v>1979</v>
      </c>
      <c r="F23" s="881" t="s">
        <v>14457</v>
      </c>
      <c r="G23" s="881" t="s">
        <v>1071</v>
      </c>
      <c r="H23" s="881"/>
      <c r="I23" s="881" t="s">
        <v>31</v>
      </c>
      <c r="J23" s="881" t="s">
        <v>1268</v>
      </c>
      <c r="K23" s="881" t="s">
        <v>1279</v>
      </c>
      <c r="L23" s="881" t="s">
        <v>1258</v>
      </c>
      <c r="M23" s="881" t="s">
        <v>1282</v>
      </c>
      <c r="N23" s="881"/>
      <c r="O23" s="893"/>
      <c r="P23" s="893"/>
      <c r="Q23" s="893"/>
      <c r="R23" s="893"/>
      <c r="S23" s="893"/>
      <c r="T23" s="893"/>
      <c r="U23" s="893"/>
      <c r="V23" s="893"/>
      <c r="W23" s="893"/>
      <c r="X23" s="893"/>
      <c r="Y23" s="893"/>
      <c r="Z23" s="893"/>
      <c r="AA23" s="905">
        <f>SUM(ПР[[#This Row],[ 2026.01]:[ 2026.12]])</f>
        <v>0</v>
      </c>
      <c r="AB23" s="884" t="str">
        <f>IFERROR(VLOOKUP(C23,IF(B23="Внереализация",Справочники!$R$3:$S$124,IF(B23="ОП",Справочники!$I$3:$J$185,IF(B23="ВП",Справочники!$L$3:$M$186,IF(B23="УР",Справочники!$O$3:$P$93,IF(B23="КР",Справочники!$F$3:$G$36,Справочники!$F$37:$G$37))))),2,FALSE),0)</f>
        <v>OP.09.03.03.03.03.24.00.00</v>
      </c>
      <c r="AC23" s="884" t="str">
        <f>IFERROR(IF($AB23="KR.09.03.00.00.00.00.00.00",VLOOKUP($L23,'Зависимые списки'!$P$55:$Q$57,2,FALSE),VLOOKUP(AB23,'NA-CF'!$A$2:$E$367,5,FALSE)),0)</f>
        <v>CF.03.03.06.09.03.03.03.00</v>
      </c>
      <c r="AD23" s="884" t="str">
        <f>IFERROR(VLOOKUP(AC23,'NA-CF'!$E$2:$F$367,2,FALSE),0)</f>
        <v>Капитальный ремонт скважин</v>
      </c>
      <c r="AE23" s="895">
        <v>90</v>
      </c>
      <c r="AF23" s="896">
        <v>0.2</v>
      </c>
      <c r="AG23" s="897">
        <f t="shared" si="26"/>
        <v>0</v>
      </c>
      <c r="AH23" s="897">
        <f t="shared" si="26"/>
        <v>0</v>
      </c>
      <c r="AI23" s="897">
        <f t="shared" si="26"/>
        <v>0</v>
      </c>
      <c r="AJ23" s="897">
        <f t="shared" si="26"/>
        <v>0</v>
      </c>
      <c r="AK23" s="897">
        <f t="shared" si="26"/>
        <v>0</v>
      </c>
      <c r="AL23" s="897">
        <f t="shared" si="26"/>
        <v>0</v>
      </c>
      <c r="AM23" s="897">
        <f t="shared" si="26"/>
        <v>0</v>
      </c>
      <c r="AN23" s="897">
        <f t="shared" si="26"/>
        <v>0</v>
      </c>
      <c r="AO23" s="897">
        <f t="shared" si="26"/>
        <v>0</v>
      </c>
      <c r="AP23" s="897">
        <f t="shared" si="26"/>
        <v>0</v>
      </c>
      <c r="AQ23" s="897">
        <f t="shared" si="26"/>
        <v>0</v>
      </c>
      <c r="AR23" s="897">
        <f t="shared" si="26"/>
        <v>0</v>
      </c>
      <c r="AS23" s="897">
        <f t="shared" si="3"/>
        <v>0</v>
      </c>
      <c r="AT23" s="897">
        <f t="shared" si="4"/>
        <v>0</v>
      </c>
      <c r="AU23" s="897">
        <f t="shared" si="5"/>
        <v>0</v>
      </c>
      <c r="AV23" s="897">
        <f t="shared" si="6"/>
        <v>0</v>
      </c>
      <c r="AW23" s="897">
        <f t="shared" si="7"/>
        <v>0</v>
      </c>
      <c r="AX23" s="897">
        <f t="shared" si="8"/>
        <v>0</v>
      </c>
      <c r="AY23" s="897">
        <f t="shared" si="9"/>
        <v>0</v>
      </c>
      <c r="AZ23" s="897">
        <f t="shared" si="10"/>
        <v>0</v>
      </c>
      <c r="BA23" s="897">
        <f t="shared" si="11"/>
        <v>0</v>
      </c>
      <c r="BB23" s="897">
        <f t="shared" si="12"/>
        <v>0</v>
      </c>
      <c r="BC23" s="897">
        <f t="shared" si="13"/>
        <v>0</v>
      </c>
      <c r="BD23" s="897">
        <f t="shared" si="14"/>
        <v>0</v>
      </c>
      <c r="BE23" s="898"/>
      <c r="BF23" s="898"/>
      <c r="BG23" s="898"/>
      <c r="BH23" s="898"/>
      <c r="BI23" s="898"/>
      <c r="BJ23" s="898"/>
      <c r="BK23" s="898"/>
      <c r="BL23" s="898"/>
      <c r="BM23" s="898"/>
      <c r="BN23" s="898"/>
      <c r="BO23" s="898"/>
      <c r="BP23" s="898"/>
      <c r="BQ23" s="884" t="str">
        <f>CONCATENATE(IFERROR(VLOOKUP(A23,'Зависимые списки'!$J$2:$K$7,2,FALSE),"-"),B23)</f>
        <v>КанБайкал_ООООП</v>
      </c>
      <c r="BR23" s="884" t="s">
        <v>28</v>
      </c>
      <c r="BS23" s="884" t="s">
        <v>29</v>
      </c>
      <c r="BT23" s="884" t="str">
        <f>CONCATENATE(BQ23,IFERROR(VLOOKUP(F23,'Зависимые списки'!$J$9:$K$25,2,FALSE),"-"))</f>
        <v>КанБайкал_ООООПУнтыгейское УНТ_месторождение</v>
      </c>
      <c r="BU23" s="884" t="str">
        <f>IFERROR(VLOOKUP(C23,'Зависимые списки'!$I$55:$J$66,2,FALSE),"Без_номенклатуры")</f>
        <v>Без_номенклатуры</v>
      </c>
      <c r="BV23" s="884" t="str">
        <f t="shared" si="15"/>
        <v>ОП2</v>
      </c>
      <c r="BW23" s="884" t="str">
        <f>IFERROR(VLOOKUP($BT23,'Зависимые списки'!$A$45:$B$101,2,FALSE),"-")</f>
        <v>Основное</v>
      </c>
      <c r="BX23" s="899" t="str">
        <f>IFERROR(VLOOKUP(B23,'Зависимые списки'!$C$55:$D$59,2,FALSE),"-")</f>
        <v>OPEX</v>
      </c>
      <c r="BY23" s="891" t="str">
        <f t="shared" si="16"/>
        <v>БП</v>
      </c>
      <c r="BZ23" s="891" t="str">
        <f>IFERROR(VLOOKUP(G23,vendor!$B$2:$C$1372,2,FALSE),"-")&amp;"_"&amp;IFERROR(VLOOKUP(ПР[[#This Row],[Компания]],Справочники!$A$3:$B$9,2,0),"-")</f>
        <v>PRD.NONE1_COM008002</v>
      </c>
      <c r="CA23" s="892">
        <f ca="1">SUM(O23:OFFSET(O23,0,'Откл_БДР факт ГК_КБ'!$B$1-1))</f>
        <v>0</v>
      </c>
      <c r="CB23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3" s="865" t="str">
        <f>IFERROR(VLOOKUP(ПР[[#This Row],[Контрагент]],ВГО[],2,0),"Внеш")</f>
        <v>Внеш</v>
      </c>
    </row>
    <row r="24" spans="1:81" ht="15" hidden="1" customHeight="1">
      <c r="A24" s="881" t="s">
        <v>902</v>
      </c>
      <c r="B24" s="881" t="s">
        <v>14</v>
      </c>
      <c r="C24" s="924" t="s">
        <v>329</v>
      </c>
      <c r="D24" s="881" t="str">
        <f>IF(ПР[[#This Row],[Компания]]="","",$D$4)</f>
        <v>Отдел ТиКРС</v>
      </c>
      <c r="E24" s="881" t="s">
        <v>1979</v>
      </c>
      <c r="F24" s="924" t="s">
        <v>14457</v>
      </c>
      <c r="G24" s="924" t="s">
        <v>2451</v>
      </c>
      <c r="H24" s="881" t="s">
        <v>14647</v>
      </c>
      <c r="I24" s="881" t="s">
        <v>31</v>
      </c>
      <c r="J24" s="881" t="s">
        <v>1268</v>
      </c>
      <c r="K24" s="881" t="s">
        <v>1279</v>
      </c>
      <c r="L24" s="881" t="s">
        <v>1258</v>
      </c>
      <c r="M24" s="881" t="s">
        <v>1282</v>
      </c>
      <c r="N24" s="925" t="s">
        <v>77879</v>
      </c>
      <c r="O24" s="922">
        <f>'ПП ЖГС, СКВ, ОПЗ'!H75</f>
        <v>0</v>
      </c>
      <c r="P24" s="918">
        <f>'ПП ЖГС, СКВ, ОПЗ'!I75</f>
        <v>0</v>
      </c>
      <c r="Q24" s="918">
        <f>'ПП ЖГС, СКВ, ОПЗ'!J75</f>
        <v>0</v>
      </c>
      <c r="R24" s="918">
        <f>'ПП ЖГС, СКВ, ОПЗ'!K75</f>
        <v>0</v>
      </c>
      <c r="S24" s="918">
        <f>'ПП ЖГС, СКВ, ОПЗ'!L75</f>
        <v>0</v>
      </c>
      <c r="T24" s="918">
        <f>'ПП ЖГС, СКВ, ОПЗ'!M75</f>
        <v>0</v>
      </c>
      <c r="U24" s="918">
        <f>'ПП ЖГС, СКВ, ОПЗ'!N75</f>
        <v>0</v>
      </c>
      <c r="V24" s="918">
        <f>'ПП ЖГС, СКВ, ОПЗ'!O75</f>
        <v>0</v>
      </c>
      <c r="W24" s="918">
        <f>'ПП ЖГС, СКВ, ОПЗ'!P75</f>
        <v>0</v>
      </c>
      <c r="X24" s="918">
        <f>'ПП ЖГС, СКВ, ОПЗ'!Q75</f>
        <v>0</v>
      </c>
      <c r="Y24" s="918">
        <f>'ПП ЖГС, СКВ, ОПЗ'!R75</f>
        <v>0</v>
      </c>
      <c r="Z24" s="918">
        <f>'ПП ЖГС, СКВ, ОПЗ'!S75</f>
        <v>0</v>
      </c>
      <c r="AA24" s="920">
        <f>SUM(ПР[[#This Row],[ 2026.01]:[ 2026.12]])</f>
        <v>0</v>
      </c>
      <c r="AB24" s="884" t="str">
        <f>IFERROR(VLOOKUP(C24,IF(B24="Внереализация",Справочники!$R$3:$S$124,IF(B24="ОП",Справочники!$I$3:$J$185,IF(B24="ВП",Справочники!$L$3:$M$186,IF(B24="УР",Справочники!$O$3:$P$93,IF(B24="КР",Справочники!$F$3:$G$36,Справочники!$F$37:$G$37))))),2,FALSE),0)</f>
        <v>OP.09.03.03.03.03.24.00.00</v>
      </c>
      <c r="AC24" s="884" t="str">
        <f>IFERROR(IF($AB24="KR.09.03.00.00.00.00.00.00",VLOOKUP($L24,'Зависимые списки'!$P$55:$Q$57,2,FALSE),VLOOKUP(AB24,'NA-CF'!$A$2:$E$367,5,FALSE)),0)</f>
        <v>CF.03.03.06.09.03.03.03.00</v>
      </c>
      <c r="AD24" s="884" t="str">
        <f>IFERROR(VLOOKUP(AC24,'NA-CF'!$E$2:$F$367,2,FALSE),0)</f>
        <v>Капитальный ремонт скважин</v>
      </c>
      <c r="AE24" s="895">
        <v>120</v>
      </c>
      <c r="AF24" s="896">
        <v>0.2</v>
      </c>
      <c r="AG24" s="897">
        <f t="shared" si="26"/>
        <v>0</v>
      </c>
      <c r="AH24" s="897">
        <f t="shared" si="26"/>
        <v>0</v>
      </c>
      <c r="AI24" s="897">
        <f t="shared" si="26"/>
        <v>0</v>
      </c>
      <c r="AJ24" s="897">
        <f t="shared" si="26"/>
        <v>0</v>
      </c>
      <c r="AK24" s="897">
        <f t="shared" si="26"/>
        <v>0</v>
      </c>
      <c r="AL24" s="897">
        <f t="shared" si="26"/>
        <v>0</v>
      </c>
      <c r="AM24" s="897">
        <f t="shared" si="26"/>
        <v>0</v>
      </c>
      <c r="AN24" s="897">
        <f t="shared" si="26"/>
        <v>0</v>
      </c>
      <c r="AO24" s="897">
        <f t="shared" si="26"/>
        <v>0</v>
      </c>
      <c r="AP24" s="897">
        <f t="shared" si="26"/>
        <v>0</v>
      </c>
      <c r="AQ24" s="897">
        <f t="shared" si="26"/>
        <v>0</v>
      </c>
      <c r="AR24" s="897">
        <f t="shared" si="26"/>
        <v>0</v>
      </c>
      <c r="AS24" s="897">
        <f t="shared" si="3"/>
        <v>0</v>
      </c>
      <c r="AT24" s="897">
        <f t="shared" si="4"/>
        <v>0</v>
      </c>
      <c r="AU24" s="897">
        <f t="shared" si="5"/>
        <v>0</v>
      </c>
      <c r="AV24" s="897">
        <f t="shared" si="6"/>
        <v>0</v>
      </c>
      <c r="AW24" s="897">
        <f t="shared" si="7"/>
        <v>0</v>
      </c>
      <c r="AX24" s="897">
        <f t="shared" si="8"/>
        <v>0</v>
      </c>
      <c r="AY24" s="897">
        <f t="shared" si="9"/>
        <v>0</v>
      </c>
      <c r="AZ24" s="897">
        <f t="shared" si="10"/>
        <v>0</v>
      </c>
      <c r="BA24" s="897">
        <f t="shared" si="11"/>
        <v>0</v>
      </c>
      <c r="BB24" s="897">
        <f t="shared" si="12"/>
        <v>0</v>
      </c>
      <c r="BC24" s="897">
        <f t="shared" si="13"/>
        <v>0</v>
      </c>
      <c r="BD24" s="897">
        <f t="shared" si="14"/>
        <v>0</v>
      </c>
      <c r="BE24" s="898"/>
      <c r="BF24" s="898"/>
      <c r="BG24" s="898"/>
      <c r="BH24" s="898"/>
      <c r="BI24" s="898"/>
      <c r="BJ24" s="898"/>
      <c r="BK24" s="898"/>
      <c r="BL24" s="898"/>
      <c r="BM24" s="898"/>
      <c r="BN24" s="898"/>
      <c r="BO24" s="898"/>
      <c r="BP24" s="898"/>
      <c r="BQ24" s="884" t="str">
        <f>CONCATENATE(IFERROR(VLOOKUP(A24,'Зависимые списки'!$J$2:$K$7,2,FALSE),"-"),B24)</f>
        <v>КанБайкал_ООООП</v>
      </c>
      <c r="BR24" s="884" t="s">
        <v>28</v>
      </c>
      <c r="BS24" s="884" t="s">
        <v>29</v>
      </c>
      <c r="BT24" s="884" t="str">
        <f>CONCATENATE(BQ24,IFERROR(VLOOKUP(F24,'Зависимые списки'!$J$9:$K$25,2,FALSE),"-"))</f>
        <v>КанБайкал_ООООПУнтыгейское УНТ_месторождение</v>
      </c>
      <c r="BU24" s="884" t="str">
        <f>IFERROR(VLOOKUP(C24,'Зависимые списки'!$I$55:$J$66,2,FALSE),"Без_номенклатуры")</f>
        <v>Без_номенклатуры</v>
      </c>
      <c r="BV24" s="884" t="str">
        <f t="shared" si="15"/>
        <v>ОП2</v>
      </c>
      <c r="BW24" s="884" t="str">
        <f>IFERROR(VLOOKUP($BT24,'Зависимые списки'!$A$45:$B$101,2,FALSE),"-")</f>
        <v>Основное</v>
      </c>
      <c r="BX24" s="899" t="str">
        <f>IFERROR(VLOOKUP(B24,'Зависимые списки'!$C$55:$D$59,2,FALSE),"-")</f>
        <v>OPEX</v>
      </c>
      <c r="BY24" s="891" t="str">
        <f t="shared" si="16"/>
        <v>БП</v>
      </c>
      <c r="BZ24" s="891" t="str">
        <f>IFERROR(VLOOKUP(G24,vendor!$B$2:$C$1372,2,FALSE),"-")&amp;"_"&amp;IFERROR(VLOOKUP(ПР[[#This Row],[Компания]],Справочники!$A$3:$B$9,2,0),"-")</f>
        <v>PRD.002.100021033_COM008002</v>
      </c>
      <c r="CA24" s="892">
        <f ca="1">SUM(O24:OFFSET(O24,0,'Откл_БДР факт ГК_КБ'!$B$1-1))</f>
        <v>0</v>
      </c>
      <c r="CB24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4" s="865" t="str">
        <f>IFERROR(VLOOKUP(ПР[[#This Row],[Контрагент]],ВГО[],2,0),"Внеш")</f>
        <v>Внеш</v>
      </c>
    </row>
    <row r="25" spans="1:81" ht="15" hidden="1" customHeight="1">
      <c r="A25" s="881" t="s">
        <v>902</v>
      </c>
      <c r="B25" s="881" t="s">
        <v>14</v>
      </c>
      <c r="C25" s="924" t="s">
        <v>329</v>
      </c>
      <c r="D25" s="881" t="str">
        <f>IF(ПР[[#This Row],[Компания]]="","",$D$4)</f>
        <v>Отдел ТиКРС</v>
      </c>
      <c r="E25" s="881" t="s">
        <v>1979</v>
      </c>
      <c r="F25" s="924" t="s">
        <v>2547</v>
      </c>
      <c r="G25" s="924" t="s">
        <v>2192</v>
      </c>
      <c r="H25" s="881" t="s">
        <v>14648</v>
      </c>
      <c r="I25" s="881" t="s">
        <v>31</v>
      </c>
      <c r="J25" s="881" t="s">
        <v>1268</v>
      </c>
      <c r="K25" s="881" t="s">
        <v>1279</v>
      </c>
      <c r="L25" s="881" t="s">
        <v>1258</v>
      </c>
      <c r="M25" s="881" t="s">
        <v>1282</v>
      </c>
      <c r="N25" s="925" t="s">
        <v>77881</v>
      </c>
      <c r="O25" s="922">
        <f>'ПП-26 ТКРС ЗМБ'!G36</f>
        <v>0</v>
      </c>
      <c r="P25" s="918">
        <f>'ПП-26 ТКРС ЗМБ'!H36</f>
        <v>0</v>
      </c>
      <c r="Q25" s="918">
        <f>'ПП-26 ТКРС ЗМБ'!I36</f>
        <v>0</v>
      </c>
      <c r="R25" s="918">
        <f>'ПП-26 ТКРС ЗМБ'!J36</f>
        <v>0</v>
      </c>
      <c r="S25" s="918">
        <f>'ПП-26 ТКРС ЗМБ'!K36</f>
        <v>0</v>
      </c>
      <c r="T25" s="918">
        <f>'ПП-26 ТКРС ЗМБ'!L36</f>
        <v>0</v>
      </c>
      <c r="U25" s="918">
        <f>'ПП-26 ТКРС ЗМБ'!M36</f>
        <v>0</v>
      </c>
      <c r="V25" s="918">
        <f>'ПП-26 ТКРС ЗМБ'!N36</f>
        <v>0</v>
      </c>
      <c r="W25" s="918">
        <f>'ПП-26 ТКРС ЗМБ'!O36</f>
        <v>0</v>
      </c>
      <c r="X25" s="918">
        <f>'ПП-26 ТКРС ЗМБ'!P36</f>
        <v>0</v>
      </c>
      <c r="Y25" s="918">
        <f>'ПП-26 ТКРС ЗМБ'!Q36</f>
        <v>0</v>
      </c>
      <c r="Z25" s="918">
        <f>'ПП-26 ТКРС ЗМБ'!R36</f>
        <v>0</v>
      </c>
      <c r="AA25" s="919">
        <f>SUM(ПР[[#This Row],[ 2026.01]:[ 2026.12]])</f>
        <v>0</v>
      </c>
      <c r="AB25" s="884" t="str">
        <f>IFERROR(VLOOKUP(C25,IF(B25="Внереализация",Справочники!$R$3:$S$124,IF(B25="ОП",Справочники!$I$3:$J$185,IF(B25="ВП",Справочники!$L$3:$M$186,IF(B25="УР",Справочники!$O$3:$P$93,IF(B25="КР",Справочники!$F$3:$G$36,Справочники!$F$37:$G$37))))),2,FALSE),0)</f>
        <v>OP.09.03.03.03.03.24.00.00</v>
      </c>
      <c r="AC25" s="884" t="str">
        <f>IFERROR(IF($AB25="KR.09.03.00.00.00.00.00.00",VLOOKUP($L25,'Зависимые списки'!$P$55:$Q$57,2,FALSE),VLOOKUP(AB25,'NA-CF'!$A$2:$E$367,5,FALSE)),0)</f>
        <v>CF.03.03.06.09.03.03.03.00</v>
      </c>
      <c r="AD25" s="884" t="str">
        <f>IFERROR(VLOOKUP(AC25,'NA-CF'!$E$2:$F$367,2,FALSE),0)</f>
        <v>Капитальный ремонт скважин</v>
      </c>
      <c r="AE25" s="895">
        <v>90</v>
      </c>
      <c r="AF25" s="896">
        <v>0.2</v>
      </c>
      <c r="AG25" s="897">
        <f t="shared" si="26"/>
        <v>0</v>
      </c>
      <c r="AH25" s="897">
        <f t="shared" si="26"/>
        <v>0</v>
      </c>
      <c r="AI25" s="897">
        <f t="shared" si="26"/>
        <v>0</v>
      </c>
      <c r="AJ25" s="897">
        <f t="shared" si="26"/>
        <v>0</v>
      </c>
      <c r="AK25" s="897">
        <f t="shared" si="26"/>
        <v>0</v>
      </c>
      <c r="AL25" s="897">
        <f t="shared" si="26"/>
        <v>0</v>
      </c>
      <c r="AM25" s="897">
        <f t="shared" si="26"/>
        <v>0</v>
      </c>
      <c r="AN25" s="897">
        <f t="shared" si="26"/>
        <v>0</v>
      </c>
      <c r="AO25" s="897">
        <f t="shared" si="26"/>
        <v>0</v>
      </c>
      <c r="AP25" s="897">
        <f t="shared" si="26"/>
        <v>0</v>
      </c>
      <c r="AQ25" s="897">
        <f t="shared" si="26"/>
        <v>0</v>
      </c>
      <c r="AR25" s="897">
        <f t="shared" si="26"/>
        <v>0</v>
      </c>
      <c r="AS25" s="897">
        <f t="shared" si="3"/>
        <v>0</v>
      </c>
      <c r="AT25" s="897">
        <f t="shared" si="4"/>
        <v>0</v>
      </c>
      <c r="AU25" s="897">
        <f t="shared" si="5"/>
        <v>0</v>
      </c>
      <c r="AV25" s="897">
        <f t="shared" si="6"/>
        <v>0</v>
      </c>
      <c r="AW25" s="897">
        <f t="shared" si="7"/>
        <v>0</v>
      </c>
      <c r="AX25" s="897">
        <f t="shared" si="8"/>
        <v>0</v>
      </c>
      <c r="AY25" s="897">
        <f t="shared" si="9"/>
        <v>0</v>
      </c>
      <c r="AZ25" s="897">
        <f t="shared" si="10"/>
        <v>0</v>
      </c>
      <c r="BA25" s="897">
        <f t="shared" si="11"/>
        <v>0</v>
      </c>
      <c r="BB25" s="897">
        <f t="shared" si="12"/>
        <v>0</v>
      </c>
      <c r="BC25" s="897">
        <f t="shared" si="13"/>
        <v>0</v>
      </c>
      <c r="BD25" s="897">
        <f t="shared" si="14"/>
        <v>0</v>
      </c>
      <c r="BE25" s="898"/>
      <c r="BF25" s="898"/>
      <c r="BG25" s="898"/>
      <c r="BH25" s="898"/>
      <c r="BI25" s="898"/>
      <c r="BJ25" s="898"/>
      <c r="BK25" s="898"/>
      <c r="BL25" s="898"/>
      <c r="BM25" s="898"/>
      <c r="BN25" s="898"/>
      <c r="BO25" s="898"/>
      <c r="BP25" s="898"/>
      <c r="BQ25" s="884" t="str">
        <f>CONCATENATE(IFERROR(VLOOKUP(A25,'Зависимые списки'!$J$2:$K$7,2,FALSE),"-"),B25)</f>
        <v>КанБайкал_ООООП</v>
      </c>
      <c r="BR25" s="884" t="s">
        <v>28</v>
      </c>
      <c r="BS25" s="884" t="s">
        <v>29</v>
      </c>
      <c r="BT25" s="884" t="str">
        <f>CONCATENATE(BQ25,IFERROR(VLOOKUP(F25,'Зависимые списки'!$J$9:$K$25,2,FALSE),"-"))</f>
        <v>КанБайкал_ООООПЗападно-Малобалыкское_месторождение</v>
      </c>
      <c r="BU25" s="884" t="str">
        <f>IFERROR(VLOOKUP(C25,'Зависимые списки'!$I$55:$J$66,2,FALSE),"Без_номенклатуры")</f>
        <v>Без_номенклатуры</v>
      </c>
      <c r="BV25" s="884" t="str">
        <f t="shared" si="15"/>
        <v>ОП2</v>
      </c>
      <c r="BW25" s="884" t="str">
        <f>IFERROR(VLOOKUP($BT25,'Зависимые списки'!$A$45:$B$101,2,FALSE),"-")</f>
        <v>Основное</v>
      </c>
      <c r="BX25" s="899" t="str">
        <f>IFERROR(VLOOKUP(B25,'Зависимые списки'!$C$55:$D$59,2,FALSE),"-")</f>
        <v>OPEX</v>
      </c>
      <c r="BY25" s="891" t="str">
        <f t="shared" si="16"/>
        <v>БП</v>
      </c>
      <c r="BZ25" s="891" t="str">
        <f>IFERROR(VLOOKUP(G25,vendor!$B$2:$C$1372,2,FALSE),"-")&amp;"_"&amp;IFERROR(VLOOKUP(ПР[[#This Row],[Компания]],Справочники!$A$3:$B$9,2,0),"-")</f>
        <v>PRD.002.000000071_COM008002</v>
      </c>
      <c r="CA25" s="892">
        <f ca="1">SUM(O25:OFFSET(O25,0,'Откл_БДР факт ГК_КБ'!$B$1-1))</f>
        <v>0</v>
      </c>
      <c r="CB25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5" s="865" t="str">
        <f>IFERROR(VLOOKUP(ПР[[#This Row],[Контрагент]],ВГО[],2,0),"Внеш")</f>
        <v>Внеш</v>
      </c>
    </row>
    <row r="26" spans="1:81" ht="15" hidden="1" customHeight="1">
      <c r="A26" s="881" t="s">
        <v>902</v>
      </c>
      <c r="B26" s="881" t="s">
        <v>14</v>
      </c>
      <c r="C26" s="924" t="s">
        <v>329</v>
      </c>
      <c r="D26" s="881" t="str">
        <f>IF(ПР[[#This Row],[Компания]]="","",$D$4)</f>
        <v>Отдел ТиКРС</v>
      </c>
      <c r="E26" s="881" t="s">
        <v>1979</v>
      </c>
      <c r="F26" s="924" t="s">
        <v>2547</v>
      </c>
      <c r="G26" s="924" t="s">
        <v>2451</v>
      </c>
      <c r="H26" s="881" t="s">
        <v>14647</v>
      </c>
      <c r="I26" s="881" t="s">
        <v>31</v>
      </c>
      <c r="J26" s="881" t="s">
        <v>1268</v>
      </c>
      <c r="K26" s="881" t="s">
        <v>1279</v>
      </c>
      <c r="L26" s="881" t="s">
        <v>1258</v>
      </c>
      <c r="M26" s="881" t="s">
        <v>1282</v>
      </c>
      <c r="N26" s="925" t="s">
        <v>77880</v>
      </c>
      <c r="O26" s="922">
        <f>'ПП ЖГС, СКВ, ОПЗ'!H73</f>
        <v>0</v>
      </c>
      <c r="P26" s="918">
        <f>'ПП ЖГС, СКВ, ОПЗ'!I73</f>
        <v>0</v>
      </c>
      <c r="Q26" s="918">
        <f>'ПП ЖГС, СКВ, ОПЗ'!J73</f>
        <v>0</v>
      </c>
      <c r="R26" s="918">
        <f>'ПП ЖГС, СКВ, ОПЗ'!K73</f>
        <v>0</v>
      </c>
      <c r="S26" s="918">
        <f>'ПП ЖГС, СКВ, ОПЗ'!L73</f>
        <v>0</v>
      </c>
      <c r="T26" s="918">
        <f>'ПП ЖГС, СКВ, ОПЗ'!M73</f>
        <v>0</v>
      </c>
      <c r="U26" s="918">
        <f>'ПП ЖГС, СКВ, ОПЗ'!N73</f>
        <v>0</v>
      </c>
      <c r="V26" s="918">
        <f>'ПП ЖГС, СКВ, ОПЗ'!O73</f>
        <v>0</v>
      </c>
      <c r="W26" s="918">
        <f>'ПП ЖГС, СКВ, ОПЗ'!P73</f>
        <v>0</v>
      </c>
      <c r="X26" s="918">
        <f>'ПП ЖГС, СКВ, ОПЗ'!Q73</f>
        <v>0</v>
      </c>
      <c r="Y26" s="918">
        <f>'ПП ЖГС, СКВ, ОПЗ'!R73</f>
        <v>0</v>
      </c>
      <c r="Z26" s="918">
        <f>'ПП ЖГС, СКВ, ОПЗ'!S73</f>
        <v>0</v>
      </c>
      <c r="AA26" s="919">
        <f>SUM(ПР[[#This Row],[ 2026.01]:[ 2026.12]])</f>
        <v>0</v>
      </c>
      <c r="AB26" s="884" t="str">
        <f>IFERROR(VLOOKUP(C26,IF(B26="Внереализация",Справочники!$R$3:$S$124,IF(B26="ОП",Справочники!$I$3:$J$185,IF(B26="ВП",Справочники!$L$3:$M$186,IF(B26="УР",Справочники!$O$3:$P$93,IF(B26="КР",Справочники!$F$3:$G$36,Справочники!$F$37:$G$37))))),2,FALSE),0)</f>
        <v>OP.09.03.03.03.03.24.00.00</v>
      </c>
      <c r="AC26" s="884" t="str">
        <f>IFERROR(IF($AB26="KR.09.03.00.00.00.00.00.00",VLOOKUP($L26,'Зависимые списки'!$P$55:$Q$57,2,FALSE),VLOOKUP(AB26,'NA-CF'!$A$2:$E$367,5,FALSE)),0)</f>
        <v>CF.03.03.06.09.03.03.03.00</v>
      </c>
      <c r="AD26" s="884" t="str">
        <f>IFERROR(VLOOKUP(AC26,'NA-CF'!$E$2:$F$367,2,FALSE),0)</f>
        <v>Капитальный ремонт скважин</v>
      </c>
      <c r="AE26" s="895">
        <v>120</v>
      </c>
      <c r="AF26" s="896">
        <v>0.2</v>
      </c>
      <c r="AG26" s="897">
        <f t="shared" si="26"/>
        <v>0</v>
      </c>
      <c r="AH26" s="897">
        <f t="shared" si="26"/>
        <v>0</v>
      </c>
      <c r="AI26" s="897">
        <f t="shared" si="26"/>
        <v>0</v>
      </c>
      <c r="AJ26" s="897">
        <f t="shared" si="26"/>
        <v>0</v>
      </c>
      <c r="AK26" s="897">
        <f t="shared" si="26"/>
        <v>0</v>
      </c>
      <c r="AL26" s="897">
        <f t="shared" si="26"/>
        <v>0</v>
      </c>
      <c r="AM26" s="897">
        <f t="shared" si="26"/>
        <v>0</v>
      </c>
      <c r="AN26" s="897">
        <f t="shared" si="26"/>
        <v>0</v>
      </c>
      <c r="AO26" s="897">
        <f t="shared" si="26"/>
        <v>0</v>
      </c>
      <c r="AP26" s="897">
        <f t="shared" si="26"/>
        <v>0</v>
      </c>
      <c r="AQ26" s="897">
        <f t="shared" si="26"/>
        <v>0</v>
      </c>
      <c r="AR26" s="897">
        <f t="shared" si="26"/>
        <v>0</v>
      </c>
      <c r="AS26" s="897">
        <f t="shared" si="3"/>
        <v>0</v>
      </c>
      <c r="AT26" s="897">
        <f t="shared" si="4"/>
        <v>0</v>
      </c>
      <c r="AU26" s="897">
        <f t="shared" si="5"/>
        <v>0</v>
      </c>
      <c r="AV26" s="897">
        <f t="shared" si="6"/>
        <v>0</v>
      </c>
      <c r="AW26" s="897">
        <f t="shared" si="7"/>
        <v>0</v>
      </c>
      <c r="AX26" s="897">
        <f t="shared" si="8"/>
        <v>0</v>
      </c>
      <c r="AY26" s="897">
        <f t="shared" si="9"/>
        <v>0</v>
      </c>
      <c r="AZ26" s="897">
        <f t="shared" si="10"/>
        <v>0</v>
      </c>
      <c r="BA26" s="897">
        <f t="shared" si="11"/>
        <v>0</v>
      </c>
      <c r="BB26" s="897">
        <f t="shared" si="12"/>
        <v>0</v>
      </c>
      <c r="BC26" s="897">
        <f t="shared" si="13"/>
        <v>0</v>
      </c>
      <c r="BD26" s="897">
        <f t="shared" si="14"/>
        <v>0</v>
      </c>
      <c r="BE26" s="898"/>
      <c r="BF26" s="898"/>
      <c r="BG26" s="898"/>
      <c r="BH26" s="898"/>
      <c r="BI26" s="898"/>
      <c r="BJ26" s="898"/>
      <c r="BK26" s="898"/>
      <c r="BL26" s="898"/>
      <c r="BM26" s="898"/>
      <c r="BN26" s="898"/>
      <c r="BO26" s="898"/>
      <c r="BP26" s="898"/>
      <c r="BQ26" s="884" t="str">
        <f>CONCATENATE(IFERROR(VLOOKUP(A26,'Зависимые списки'!$J$2:$K$7,2,FALSE),"-"),B26)</f>
        <v>КанБайкал_ООООП</v>
      </c>
      <c r="BR26" s="884" t="s">
        <v>28</v>
      </c>
      <c r="BS26" s="884" t="s">
        <v>29</v>
      </c>
      <c r="BT26" s="884" t="str">
        <f>CONCATENATE(BQ26,IFERROR(VLOOKUP(F26,'Зависимые списки'!$J$9:$K$25,2,FALSE),"-"))</f>
        <v>КанБайкал_ООООПЗападно-Малобалыкское_месторождение</v>
      </c>
      <c r="BU26" s="884" t="str">
        <f>IFERROR(VLOOKUP(C26,'Зависимые списки'!$I$55:$J$66,2,FALSE),"Без_номенклатуры")</f>
        <v>Без_номенклатуры</v>
      </c>
      <c r="BV26" s="884" t="str">
        <f t="shared" si="15"/>
        <v>ОП2</v>
      </c>
      <c r="BW26" s="884" t="str">
        <f>IFERROR(VLOOKUP($BT26,'Зависимые списки'!$A$45:$B$101,2,FALSE),"-")</f>
        <v>Основное</v>
      </c>
      <c r="BX26" s="899" t="str">
        <f>IFERROR(VLOOKUP(B26,'Зависимые списки'!$C$55:$D$59,2,FALSE),"-")</f>
        <v>OPEX</v>
      </c>
      <c r="BY26" s="891" t="str">
        <f t="shared" si="16"/>
        <v>БП</v>
      </c>
      <c r="BZ26" s="891" t="str">
        <f>IFERROR(VLOOKUP(G26,vendor!$B$2:$C$1372,2,FALSE),"-")&amp;"_"&amp;IFERROR(VLOOKUP(ПР[[#This Row],[Компания]],Справочники!$A$3:$B$9,2,0),"-")</f>
        <v>PRD.002.100021033_COM008002</v>
      </c>
      <c r="CA26" s="892">
        <f ca="1">SUM(O26:OFFSET(O26,0,'Откл_БДР факт ГК_КБ'!$B$1-1))</f>
        <v>0</v>
      </c>
      <c r="CB26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6" s="865" t="str">
        <f>IFERROR(VLOOKUP(ПР[[#This Row],[Контрагент]],ВГО[],2,0),"Внеш")</f>
        <v>Внеш</v>
      </c>
    </row>
    <row r="27" spans="1:81" ht="15" hidden="1" customHeight="1">
      <c r="A27" s="881" t="s">
        <v>902</v>
      </c>
      <c r="B27" s="881" t="s">
        <v>14</v>
      </c>
      <c r="C27" s="924" t="s">
        <v>385</v>
      </c>
      <c r="D27" s="881" t="str">
        <f>IF(ПР[[#This Row],[Компания]]="","",$D$4)</f>
        <v>Отдел ТиКРС</v>
      </c>
      <c r="E27" s="881" t="s">
        <v>1979</v>
      </c>
      <c r="F27" s="924" t="s">
        <v>2547</v>
      </c>
      <c r="G27" s="924" t="s">
        <v>2192</v>
      </c>
      <c r="H27" s="881" t="s">
        <v>14648</v>
      </c>
      <c r="I27" s="881" t="s">
        <v>31</v>
      </c>
      <c r="J27" s="881" t="s">
        <v>1268</v>
      </c>
      <c r="K27" s="881" t="s">
        <v>1279</v>
      </c>
      <c r="L27" s="881" t="s">
        <v>1258</v>
      </c>
      <c r="M27" s="881" t="s">
        <v>1282</v>
      </c>
      <c r="N27" s="925" t="s">
        <v>77874</v>
      </c>
      <c r="O27" s="922">
        <f>'ПП-26 ТКРС ЗМБ'!G69</f>
        <v>0</v>
      </c>
      <c r="P27" s="918">
        <f>'ПП-26 ТКРС ЗМБ'!H69</f>
        <v>0</v>
      </c>
      <c r="Q27" s="918">
        <f>'ПП-26 ТКРС ЗМБ'!I69</f>
        <v>0</v>
      </c>
      <c r="R27" s="918">
        <f>'ПП-26 ТКРС ЗМБ'!J69</f>
        <v>0</v>
      </c>
      <c r="S27" s="918">
        <f>'ПП-26 ТКРС ЗМБ'!K69</f>
        <v>0</v>
      </c>
      <c r="T27" s="918">
        <f>'ПП-26 ТКРС ЗМБ'!L69</f>
        <v>0</v>
      </c>
      <c r="U27" s="918">
        <f>'ПП-26 ТКРС ЗМБ'!M69</f>
        <v>0</v>
      </c>
      <c r="V27" s="918">
        <f>'ПП-26 ТКРС ЗМБ'!N69</f>
        <v>0</v>
      </c>
      <c r="W27" s="918">
        <f>'ПП-26 ТКРС ЗМБ'!O69</f>
        <v>0</v>
      </c>
      <c r="X27" s="918">
        <f>'ПП-26 ТКРС ЗМБ'!P69</f>
        <v>0</v>
      </c>
      <c r="Y27" s="918">
        <f>'ПП-26 ТКРС ЗМБ'!Q69</f>
        <v>0</v>
      </c>
      <c r="Z27" s="918">
        <f>'ПП-26 ТКРС ЗМБ'!R69</f>
        <v>0</v>
      </c>
      <c r="AA27" s="919">
        <f>SUM(ПР[[#This Row],[ 2026.01]:[ 2026.12]])</f>
        <v>0</v>
      </c>
      <c r="AB27" s="884" t="str">
        <f>IFERROR(VLOOKUP(C27,IF(B27="Внереализация",Справочники!$R$3:$S$124,IF(B27="ОП",Справочники!$I$3:$J$185,IF(B27="ВП",Справочники!$L$3:$M$186,IF(B27="УР",Справочники!$O$3:$P$93,IF(B27="КР",Справочники!$F$3:$G$36,Справочники!$F$37:$G$37))))),2,FALSE),0)</f>
        <v>OP.09.03.03.06.03.06.00.00</v>
      </c>
      <c r="AC27" s="884" t="str">
        <f>IFERROR(IF($AB27="KR.09.03.00.00.00.00.00.00",VLOOKUP($L27,'Зависимые списки'!$P$55:$Q$57,2,FALSE),VLOOKUP(AB27,'NA-CF'!$A$2:$E$367,5,FALSE)),0)</f>
        <v>CF.03.03.06.09.03.03.06.00</v>
      </c>
      <c r="AD27" s="884" t="str">
        <f>IFERROR(VLOOKUP(AC27,'NA-CF'!$E$2:$F$367,2,FALSE),0)</f>
        <v>Текущий ремонт скважин</v>
      </c>
      <c r="AE27" s="895">
        <v>90</v>
      </c>
      <c r="AF27" s="896">
        <v>0.2</v>
      </c>
      <c r="AG27" s="897">
        <f t="shared" si="26"/>
        <v>0</v>
      </c>
      <c r="AH27" s="897">
        <f t="shared" si="26"/>
        <v>0</v>
      </c>
      <c r="AI27" s="897">
        <f t="shared" si="26"/>
        <v>0</v>
      </c>
      <c r="AJ27" s="897">
        <f t="shared" si="26"/>
        <v>0</v>
      </c>
      <c r="AK27" s="897">
        <f t="shared" si="26"/>
        <v>0</v>
      </c>
      <c r="AL27" s="897">
        <f t="shared" si="26"/>
        <v>0</v>
      </c>
      <c r="AM27" s="897">
        <f t="shared" si="26"/>
        <v>0</v>
      </c>
      <c r="AN27" s="897">
        <f t="shared" si="26"/>
        <v>0</v>
      </c>
      <c r="AO27" s="897">
        <f t="shared" si="26"/>
        <v>0</v>
      </c>
      <c r="AP27" s="897">
        <f t="shared" si="26"/>
        <v>0</v>
      </c>
      <c r="AQ27" s="897">
        <f t="shared" si="26"/>
        <v>0</v>
      </c>
      <c r="AR27" s="897">
        <f t="shared" si="26"/>
        <v>0</v>
      </c>
      <c r="AS27" s="897">
        <f t="shared" si="3"/>
        <v>0</v>
      </c>
      <c r="AT27" s="897">
        <f t="shared" si="4"/>
        <v>0</v>
      </c>
      <c r="AU27" s="897">
        <f t="shared" si="5"/>
        <v>0</v>
      </c>
      <c r="AV27" s="897">
        <f t="shared" si="6"/>
        <v>0</v>
      </c>
      <c r="AW27" s="897">
        <f t="shared" si="7"/>
        <v>0</v>
      </c>
      <c r="AX27" s="897">
        <f t="shared" si="8"/>
        <v>0</v>
      </c>
      <c r="AY27" s="897">
        <f t="shared" si="9"/>
        <v>0</v>
      </c>
      <c r="AZ27" s="897">
        <f t="shared" si="10"/>
        <v>0</v>
      </c>
      <c r="BA27" s="897">
        <f t="shared" si="11"/>
        <v>0</v>
      </c>
      <c r="BB27" s="897">
        <f t="shared" si="12"/>
        <v>0</v>
      </c>
      <c r="BC27" s="897">
        <f t="shared" si="13"/>
        <v>0</v>
      </c>
      <c r="BD27" s="897">
        <f t="shared" si="14"/>
        <v>0</v>
      </c>
      <c r="BE27" s="898"/>
      <c r="BF27" s="898"/>
      <c r="BG27" s="898"/>
      <c r="BH27" s="898"/>
      <c r="BI27" s="898"/>
      <c r="BJ27" s="898"/>
      <c r="BK27" s="898"/>
      <c r="BL27" s="898"/>
      <c r="BM27" s="898"/>
      <c r="BN27" s="898"/>
      <c r="BO27" s="898"/>
      <c r="BP27" s="898"/>
      <c r="BQ27" s="884" t="str">
        <f>CONCATENATE(IFERROR(VLOOKUP(A27,'Зависимые списки'!$J$2:$K$7,2,FALSE),"-"),B27)</f>
        <v>КанБайкал_ООООП</v>
      </c>
      <c r="BR27" s="884" t="s">
        <v>28</v>
      </c>
      <c r="BS27" s="884" t="s">
        <v>29</v>
      </c>
      <c r="BT27" s="884" t="str">
        <f>CONCATENATE(BQ27,IFERROR(VLOOKUP(F27,'Зависимые списки'!$J$9:$K$25,2,FALSE),"-"))</f>
        <v>КанБайкал_ООООПЗападно-Малобалыкское_месторождение</v>
      </c>
      <c r="BU27" s="884" t="str">
        <f>IFERROR(VLOOKUP(C27,'Зависимые списки'!$I$55:$J$66,2,FALSE),"Без_номенклатуры")</f>
        <v>Без_номенклатуры</v>
      </c>
      <c r="BV27" s="884" t="str">
        <f t="shared" si="15"/>
        <v>ОП2</v>
      </c>
      <c r="BW27" s="884" t="str">
        <f>IFERROR(VLOOKUP($BT27,'Зависимые списки'!$A$45:$B$101,2,FALSE),"-")</f>
        <v>Основное</v>
      </c>
      <c r="BX27" s="899" t="str">
        <f>IFERROR(VLOOKUP(B27,'Зависимые списки'!$C$55:$D$59,2,FALSE),"-")</f>
        <v>OPEX</v>
      </c>
      <c r="BY27" s="891" t="str">
        <f t="shared" si="16"/>
        <v>БП</v>
      </c>
      <c r="BZ27" s="891" t="str">
        <f>IFERROR(VLOOKUP(G27,vendor!$B$2:$C$1372,2,FALSE),"-")&amp;"_"&amp;IFERROR(VLOOKUP(ПР[[#This Row],[Компания]],Справочники!$A$3:$B$9,2,0),"-")</f>
        <v>PRD.002.000000071_COM008002</v>
      </c>
      <c r="CA27" s="892">
        <f ca="1">SUM(O27:OFFSET(O27,0,'Откл_БДР факт ГК_КБ'!$B$1-1))</f>
        <v>0</v>
      </c>
      <c r="CB27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7" s="865" t="str">
        <f>IFERROR(VLOOKUP(ПР[[#This Row],[Контрагент]],ВГО[],2,0),"Внеш")</f>
        <v>Внеш</v>
      </c>
    </row>
    <row r="28" spans="1:81" ht="15" hidden="1" customHeight="1">
      <c r="A28" s="881" t="s">
        <v>902</v>
      </c>
      <c r="B28" s="881" t="s">
        <v>14</v>
      </c>
      <c r="C28" s="924" t="s">
        <v>385</v>
      </c>
      <c r="D28" s="881" t="str">
        <f>IF(ПР[[#This Row],[Компания]]="","",$D$4)</f>
        <v>Отдел ТиКРС</v>
      </c>
      <c r="E28" s="881" t="s">
        <v>1979</v>
      </c>
      <c r="F28" s="924" t="s">
        <v>2547</v>
      </c>
      <c r="G28" s="924" t="s">
        <v>2451</v>
      </c>
      <c r="H28" s="881" t="s">
        <v>14647</v>
      </c>
      <c r="I28" s="881" t="s">
        <v>31</v>
      </c>
      <c r="J28" s="881" t="s">
        <v>1268</v>
      </c>
      <c r="K28" s="881" t="s">
        <v>1279</v>
      </c>
      <c r="L28" s="881" t="s">
        <v>1258</v>
      </c>
      <c r="M28" s="881" t="s">
        <v>1282</v>
      </c>
      <c r="N28" s="925" t="s">
        <v>77874</v>
      </c>
      <c r="O28" s="922">
        <f>'ПП-26 ТКРС Унт '!G68+'ПП-26 ТКРС Унт '!G71</f>
        <v>0</v>
      </c>
      <c r="P28" s="918"/>
      <c r="Q28" s="918"/>
      <c r="R28" s="918"/>
      <c r="S28" s="918"/>
      <c r="T28" s="918"/>
      <c r="U28" s="918"/>
      <c r="V28" s="918"/>
      <c r="W28" s="918"/>
      <c r="X28" s="918"/>
      <c r="Y28" s="918"/>
      <c r="Z28" s="918"/>
      <c r="AA28" s="920">
        <f>SUM(ПР[[#This Row],[ 2026.01]:[ 2026.12]])</f>
        <v>0</v>
      </c>
      <c r="AB28" s="884" t="str">
        <f>IFERROR(VLOOKUP(C28,IF(B28="Внереализация",Справочники!$R$3:$S$124,IF(B28="ОП",Справочники!$I$3:$J$185,IF(B28="ВП",Справочники!$L$3:$M$186,IF(B28="УР",Справочники!$O$3:$P$93,IF(B28="КР",Справочники!$F$3:$G$36,Справочники!$F$37:$G$37))))),2,FALSE),0)</f>
        <v>OP.09.03.03.06.03.06.00.00</v>
      </c>
      <c r="AC28" s="902"/>
      <c r="AD28" s="884">
        <f>IFERROR(VLOOKUP(AC28,'NA-CF'!$E$2:$F$367,2,FALSE),0)</f>
        <v>0</v>
      </c>
      <c r="AE28" s="895"/>
      <c r="AF28" s="896"/>
      <c r="AG28" s="897">
        <f t="shared" si="26"/>
        <v>0</v>
      </c>
      <c r="AH28" s="897">
        <f t="shared" si="26"/>
        <v>0</v>
      </c>
      <c r="AI28" s="897">
        <f t="shared" si="26"/>
        <v>0</v>
      </c>
      <c r="AJ28" s="897">
        <f t="shared" si="26"/>
        <v>0</v>
      </c>
      <c r="AK28" s="897">
        <f t="shared" si="26"/>
        <v>0</v>
      </c>
      <c r="AL28" s="897">
        <f t="shared" si="26"/>
        <v>0</v>
      </c>
      <c r="AM28" s="897">
        <f t="shared" si="26"/>
        <v>0</v>
      </c>
      <c r="AN28" s="897">
        <f t="shared" si="26"/>
        <v>0</v>
      </c>
      <c r="AO28" s="897">
        <f t="shared" si="26"/>
        <v>0</v>
      </c>
      <c r="AP28" s="897">
        <f t="shared" si="26"/>
        <v>0</v>
      </c>
      <c r="AQ28" s="897">
        <f t="shared" si="26"/>
        <v>0</v>
      </c>
      <c r="AR28" s="897">
        <f t="shared" si="26"/>
        <v>0</v>
      </c>
      <c r="AS28" s="897">
        <f t="shared" ref="AS28:BD28" si="27">IF($AE28/30&lt;=AS$1,SUMIF($O$1:$Z$1,ROUND(AS$1-($AE28/30),0),$O28:$Z28),0)*($AF28+1)</f>
        <v>0</v>
      </c>
      <c r="AT28" s="897">
        <f t="shared" si="27"/>
        <v>0</v>
      </c>
      <c r="AU28" s="897">
        <f t="shared" si="27"/>
        <v>0</v>
      </c>
      <c r="AV28" s="897">
        <f t="shared" si="27"/>
        <v>0</v>
      </c>
      <c r="AW28" s="897">
        <f t="shared" si="27"/>
        <v>0</v>
      </c>
      <c r="AX28" s="897">
        <f t="shared" si="27"/>
        <v>0</v>
      </c>
      <c r="AY28" s="897">
        <f t="shared" si="27"/>
        <v>0</v>
      </c>
      <c r="AZ28" s="897">
        <f t="shared" si="27"/>
        <v>0</v>
      </c>
      <c r="BA28" s="897">
        <f t="shared" si="27"/>
        <v>0</v>
      </c>
      <c r="BB28" s="897">
        <f t="shared" si="27"/>
        <v>0</v>
      </c>
      <c r="BC28" s="897">
        <f t="shared" si="27"/>
        <v>0</v>
      </c>
      <c r="BD28" s="897">
        <f t="shared" si="27"/>
        <v>0</v>
      </c>
      <c r="BE28" s="898"/>
      <c r="BF28" s="898"/>
      <c r="BG28" s="898"/>
      <c r="BH28" s="898"/>
      <c r="BI28" s="898"/>
      <c r="BJ28" s="898"/>
      <c r="BK28" s="898"/>
      <c r="BL28" s="898"/>
      <c r="BM28" s="898"/>
      <c r="BN28" s="898"/>
      <c r="BO28" s="898"/>
      <c r="BP28" s="898"/>
      <c r="BQ28" s="884" t="str">
        <f>CONCATENATE(IFERROR(VLOOKUP(A28,'Зависимые списки'!$J$2:$K$7,2,FALSE),"-"),B28)</f>
        <v>КанБайкал_ООООП</v>
      </c>
      <c r="BR28" s="884"/>
      <c r="BS28" s="884"/>
      <c r="BT28" s="902" t="str">
        <f>CONCATENATE(BQ28,IFERROR(VLOOKUP(F28,'Зависимые списки'!$J$9:$K$25,2,FALSE),"-"))</f>
        <v>КанБайкал_ООООПЗападно-Малобалыкское_месторождение</v>
      </c>
      <c r="BU28" s="884" t="str">
        <f>IFERROR(VLOOKUP(C28,'Зависимые списки'!$I$55:$J$66,2,FALSE),"Без_номенклатуры")</f>
        <v>Без_номенклатуры</v>
      </c>
      <c r="BV28" s="884" t="str">
        <f>CONCATENATE(B28,"2")</f>
        <v>ОП2</v>
      </c>
      <c r="BW28" s="884" t="str">
        <f>IFERROR(VLOOKUP($BT28,'Зависимые списки'!$A$45:$B$101,2,FALSE),"-")</f>
        <v>Основное</v>
      </c>
      <c r="BX28" s="899" t="str">
        <f>IFERROR(VLOOKUP(B28,'Зависимые списки'!$C$55:$D$59,2,FALSE),"-")</f>
        <v>OPEX</v>
      </c>
      <c r="BY28" s="891" t="str">
        <f>$B$2</f>
        <v>БП</v>
      </c>
      <c r="BZ28" s="903" t="str">
        <f>IFERROR(VLOOKUP(G28,vendor!$B$2:$C$1372,2,FALSE),"-")&amp;"_"&amp;IFERROR(VLOOKUP(ПР[[#This Row],[Компания]],Справочники!$A$3:$B$9,2,0),"-")</f>
        <v>PRD.002.100021033_COM008002</v>
      </c>
      <c r="CA28" s="892">
        <f ca="1">SUM(O28:OFFSET(O28,0,'Откл_БДР факт ГК_КБ'!$B$1-1))</f>
        <v>0</v>
      </c>
      <c r="CB28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8" s="904" t="str">
        <f>IFERROR(VLOOKUP(ПР[[#This Row],[Контрагент]],ВГО[],2,0),"Внеш")</f>
        <v>Внеш</v>
      </c>
    </row>
    <row r="29" spans="1:81" ht="15" hidden="1" customHeight="1">
      <c r="A29" s="881" t="s">
        <v>902</v>
      </c>
      <c r="B29" s="881" t="s">
        <v>14</v>
      </c>
      <c r="C29" s="924" t="s">
        <v>385</v>
      </c>
      <c r="D29" s="881" t="str">
        <f>IF(ПР[[#This Row],[Компания]]="","",$D$4)</f>
        <v>Отдел ТиКРС</v>
      </c>
      <c r="E29" s="881" t="s">
        <v>1979</v>
      </c>
      <c r="F29" s="924" t="s">
        <v>14457</v>
      </c>
      <c r="G29" s="924" t="s">
        <v>2192</v>
      </c>
      <c r="H29" s="881" t="s">
        <v>14648</v>
      </c>
      <c r="I29" s="881" t="s">
        <v>31</v>
      </c>
      <c r="J29" s="881" t="s">
        <v>1268</v>
      </c>
      <c r="K29" s="881" t="s">
        <v>1279</v>
      </c>
      <c r="L29" s="881" t="s">
        <v>1258</v>
      </c>
      <c r="M29" s="881" t="s">
        <v>1282</v>
      </c>
      <c r="N29" s="925" t="s">
        <v>77864</v>
      </c>
      <c r="O29" s="922">
        <f>'ПП-26 ТКРС Унт '!G69+'ПП-26 ТКРС Унт '!G72</f>
        <v>0</v>
      </c>
      <c r="P29" s="918">
        <f>'ПП-26 ТКРС Унт '!H69+'ПП-26 ТКРС Унт '!H72</f>
        <v>0</v>
      </c>
      <c r="Q29" s="918">
        <f>'ПП-26 ТКРС Унт '!I69+'ПП-26 ТКРС Унт '!I72</f>
        <v>0</v>
      </c>
      <c r="R29" s="918">
        <f>'ПП-26 ТКРС Унт '!J69+'ПП-26 ТКРС Унт '!J72</f>
        <v>0</v>
      </c>
      <c r="S29" s="918">
        <f>'ПП-26 ТКРС Унт '!K69+'ПП-26 ТКРС Унт '!K72</f>
        <v>0</v>
      </c>
      <c r="T29" s="918">
        <f>'ПП-26 ТКРС Унт '!L69+'ПП-26 ТКРС Унт '!L72</f>
        <v>0</v>
      </c>
      <c r="U29" s="918">
        <f>'ПП-26 ТКРС Унт '!M69+'ПП-26 ТКРС Унт '!M72</f>
        <v>0</v>
      </c>
      <c r="V29" s="918">
        <f>'ПП-26 ТКРС Унт '!N69+'ПП-26 ТКРС Унт '!N72</f>
        <v>0</v>
      </c>
      <c r="W29" s="918">
        <f>'ПП-26 ТКРС Унт '!O69+'ПП-26 ТКРС Унт '!O72</f>
        <v>0</v>
      </c>
      <c r="X29" s="918">
        <f>'ПП-26 ТКРС Унт '!P69+'ПП-26 ТКРС Унт '!P72</f>
        <v>0</v>
      </c>
      <c r="Y29" s="918">
        <f>'ПП-26 ТКРС Унт '!Q69+'ПП-26 ТКРС Унт '!Q72</f>
        <v>0</v>
      </c>
      <c r="Z29" s="918">
        <f>'ПП-26 ТКРС Унт '!R69+'ПП-26 ТКРС Унт '!R72</f>
        <v>0</v>
      </c>
      <c r="AA29" s="920">
        <f>SUM(ПР[[#This Row],[ 2026.01]:[ 2026.12]])</f>
        <v>0</v>
      </c>
      <c r="AB29" s="884" t="str">
        <f>IFERROR(VLOOKUP(C29,IF(B29="Внереализация",Справочники!$R$3:$S$124,IF(B29="ОП",Справочники!$I$3:$J$185,IF(B29="ВП",Справочники!$L$3:$M$186,IF(B29="УР",Справочники!$O$3:$P$93,IF(B29="КР",Справочники!$F$3:$G$36,Справочники!$F$37:$G$37))))),2,FALSE),0)</f>
        <v>OP.09.03.03.06.03.06.00.00</v>
      </c>
      <c r="AC29" s="884" t="str">
        <f>IFERROR(IF($AB29="KR.09.03.00.00.00.00.00.00",VLOOKUP($L29,'Зависимые списки'!$P$55:$Q$57,2,FALSE),VLOOKUP(AB29,'NA-CF'!$A$2:$E$367,5,FALSE)),0)</f>
        <v>CF.03.03.06.09.03.03.06.00</v>
      </c>
      <c r="AD29" s="884" t="str">
        <f>IFERROR(VLOOKUP(AC29,'NA-CF'!$E$2:$F$367,2,FALSE),0)</f>
        <v>Текущий ремонт скважин</v>
      </c>
      <c r="AE29" s="895">
        <v>90</v>
      </c>
      <c r="AF29" s="896">
        <v>0.2</v>
      </c>
      <c r="AG29" s="897">
        <f t="shared" si="26"/>
        <v>0</v>
      </c>
      <c r="AH29" s="897">
        <f t="shared" si="26"/>
        <v>0</v>
      </c>
      <c r="AI29" s="897">
        <f t="shared" si="26"/>
        <v>0</v>
      </c>
      <c r="AJ29" s="897">
        <f t="shared" si="26"/>
        <v>0</v>
      </c>
      <c r="AK29" s="897">
        <f t="shared" si="26"/>
        <v>0</v>
      </c>
      <c r="AL29" s="897">
        <f t="shared" si="26"/>
        <v>0</v>
      </c>
      <c r="AM29" s="897">
        <f t="shared" si="26"/>
        <v>0</v>
      </c>
      <c r="AN29" s="897">
        <f t="shared" si="26"/>
        <v>0</v>
      </c>
      <c r="AO29" s="897">
        <f t="shared" si="26"/>
        <v>0</v>
      </c>
      <c r="AP29" s="897">
        <f t="shared" si="26"/>
        <v>0</v>
      </c>
      <c r="AQ29" s="897">
        <f t="shared" si="26"/>
        <v>0</v>
      </c>
      <c r="AR29" s="897">
        <f t="shared" si="26"/>
        <v>0</v>
      </c>
      <c r="AS29" s="897">
        <f t="shared" si="3"/>
        <v>0</v>
      </c>
      <c r="AT29" s="897">
        <f t="shared" si="4"/>
        <v>0</v>
      </c>
      <c r="AU29" s="897">
        <f t="shared" si="5"/>
        <v>0</v>
      </c>
      <c r="AV29" s="897">
        <f t="shared" si="6"/>
        <v>0</v>
      </c>
      <c r="AW29" s="897">
        <f t="shared" si="7"/>
        <v>0</v>
      </c>
      <c r="AX29" s="897">
        <f t="shared" si="8"/>
        <v>0</v>
      </c>
      <c r="AY29" s="897">
        <f t="shared" si="9"/>
        <v>0</v>
      </c>
      <c r="AZ29" s="897">
        <f t="shared" si="10"/>
        <v>0</v>
      </c>
      <c r="BA29" s="897">
        <f t="shared" si="11"/>
        <v>0</v>
      </c>
      <c r="BB29" s="897">
        <f t="shared" si="12"/>
        <v>0</v>
      </c>
      <c r="BC29" s="897">
        <f t="shared" si="13"/>
        <v>0</v>
      </c>
      <c r="BD29" s="897">
        <f t="shared" si="14"/>
        <v>0</v>
      </c>
      <c r="BE29" s="898"/>
      <c r="BF29" s="898"/>
      <c r="BG29" s="898"/>
      <c r="BH29" s="898"/>
      <c r="BI29" s="898"/>
      <c r="BJ29" s="898"/>
      <c r="BK29" s="898"/>
      <c r="BL29" s="898"/>
      <c r="BM29" s="898"/>
      <c r="BN29" s="898"/>
      <c r="BO29" s="898"/>
      <c r="BP29" s="898"/>
      <c r="BQ29" s="884" t="str">
        <f>CONCATENATE(IFERROR(VLOOKUP(A29,'Зависимые списки'!$J$2:$K$7,2,FALSE),"-"),B29)</f>
        <v>КанБайкал_ООООП</v>
      </c>
      <c r="BR29" s="884" t="s">
        <v>28</v>
      </c>
      <c r="BS29" s="884" t="s">
        <v>29</v>
      </c>
      <c r="BT29" s="884" t="str">
        <f>CONCATENATE(BQ29,IFERROR(VLOOKUP(F29,'Зависимые списки'!$J$9:$K$25,2,FALSE),"-"))</f>
        <v>КанБайкал_ООООПУнтыгейское УНТ_месторождение</v>
      </c>
      <c r="BU29" s="884" t="str">
        <f>IFERROR(VLOOKUP(C29,'Зависимые списки'!$I$55:$J$66,2,FALSE),"Без_номенклатуры")</f>
        <v>Без_номенклатуры</v>
      </c>
      <c r="BV29" s="884" t="str">
        <f t="shared" si="15"/>
        <v>ОП2</v>
      </c>
      <c r="BW29" s="884" t="str">
        <f>IFERROR(VLOOKUP($BT29,'Зависимые списки'!$A$45:$B$101,2,FALSE),"-")</f>
        <v>Основное</v>
      </c>
      <c r="BX29" s="899" t="str">
        <f>IFERROR(VLOOKUP(B29,'Зависимые списки'!$C$55:$D$59,2,FALSE),"-")</f>
        <v>OPEX</v>
      </c>
      <c r="BY29" s="891" t="str">
        <f t="shared" si="16"/>
        <v>БП</v>
      </c>
      <c r="BZ29" s="891" t="str">
        <f>IFERROR(VLOOKUP(G29,vendor!$B$2:$C$1372,2,FALSE),"-")&amp;"_"&amp;IFERROR(VLOOKUP(ПР[[#This Row],[Компания]],Справочники!$A$3:$B$9,2,0),"-")</f>
        <v>PRD.002.000000071_COM008002</v>
      </c>
      <c r="CA29" s="892">
        <f ca="1">SUM(O29:OFFSET(O29,0,'Откл_БДР факт ГК_КБ'!$B$1-1))</f>
        <v>0</v>
      </c>
      <c r="CB29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9" s="865" t="str">
        <f>IFERROR(VLOOKUP(ПР[[#This Row],[Контрагент]],ВГО[],2,0),"Внеш")</f>
        <v>Внеш</v>
      </c>
    </row>
    <row r="30" spans="1:81" ht="15" hidden="1" customHeight="1">
      <c r="A30" s="881" t="s">
        <v>902</v>
      </c>
      <c r="B30" s="881" t="s">
        <v>14</v>
      </c>
      <c r="C30" s="924" t="s">
        <v>385</v>
      </c>
      <c r="D30" s="881" t="str">
        <f>IF(ПР[[#This Row],[Компания]]="","",$D$4)</f>
        <v>Отдел ТиКРС</v>
      </c>
      <c r="E30" s="881" t="s">
        <v>1979</v>
      </c>
      <c r="F30" s="924" t="s">
        <v>14457</v>
      </c>
      <c r="G30" s="924" t="s">
        <v>2451</v>
      </c>
      <c r="H30" s="881" t="s">
        <v>14647</v>
      </c>
      <c r="I30" s="881" t="s">
        <v>31</v>
      </c>
      <c r="J30" s="881" t="s">
        <v>1268</v>
      </c>
      <c r="K30" s="881" t="s">
        <v>1279</v>
      </c>
      <c r="L30" s="881" t="s">
        <v>1258</v>
      </c>
      <c r="M30" s="881" t="s">
        <v>1282</v>
      </c>
      <c r="N30" s="925" t="s">
        <v>77864</v>
      </c>
      <c r="O30" s="922"/>
      <c r="P30" s="918"/>
      <c r="Q30" s="918"/>
      <c r="R30" s="918"/>
      <c r="S30" s="918"/>
      <c r="T30" s="918"/>
      <c r="U30" s="918"/>
      <c r="V30" s="918"/>
      <c r="W30" s="918"/>
      <c r="X30" s="918"/>
      <c r="Y30" s="918"/>
      <c r="Z30" s="918"/>
      <c r="AA30" s="920">
        <f>SUM(ПР[[#This Row],[ 2026.01]:[ 2026.12]])</f>
        <v>0</v>
      </c>
      <c r="AB30" s="884" t="str">
        <f>IFERROR(VLOOKUP(C30,IF(B30="Внереализация",Справочники!$R$3:$S$124,IF(B30="ОП",Справочники!$I$3:$J$185,IF(B30="ВП",Справочники!$L$3:$M$186,IF(B30="УР",Справочники!$O$3:$P$93,IF(B30="КР",Справочники!$F$3:$G$36,Справочники!$F$37:$G$37))))),2,FALSE),0)</f>
        <v>OP.09.03.03.06.03.06.00.00</v>
      </c>
      <c r="AC30" s="902"/>
      <c r="AD30" s="884">
        <f>IFERROR(VLOOKUP(AC30,'NA-CF'!$E$2:$F$367,2,FALSE),0)</f>
        <v>0</v>
      </c>
      <c r="AE30" s="895"/>
      <c r="AF30" s="896"/>
      <c r="AG30" s="897">
        <f t="shared" si="26"/>
        <v>0</v>
      </c>
      <c r="AH30" s="897">
        <f t="shared" si="26"/>
        <v>0</v>
      </c>
      <c r="AI30" s="897">
        <f t="shared" si="26"/>
        <v>0</v>
      </c>
      <c r="AJ30" s="897">
        <f t="shared" si="26"/>
        <v>0</v>
      </c>
      <c r="AK30" s="897">
        <f t="shared" si="26"/>
        <v>0</v>
      </c>
      <c r="AL30" s="897">
        <f t="shared" si="26"/>
        <v>0</v>
      </c>
      <c r="AM30" s="897">
        <f t="shared" si="26"/>
        <v>0</v>
      </c>
      <c r="AN30" s="897">
        <f t="shared" si="26"/>
        <v>0</v>
      </c>
      <c r="AO30" s="897">
        <f t="shared" si="26"/>
        <v>0</v>
      </c>
      <c r="AP30" s="897">
        <f t="shared" si="26"/>
        <v>0</v>
      </c>
      <c r="AQ30" s="897">
        <f t="shared" si="26"/>
        <v>0</v>
      </c>
      <c r="AR30" s="897">
        <f t="shared" si="26"/>
        <v>0</v>
      </c>
      <c r="AS30" s="897">
        <f t="shared" ref="AS30:BD30" si="28">IF($AE30/30&lt;=AS$1,SUMIF($O$1:$Z$1,ROUND(AS$1-($AE30/30),0),$O30:$Z30),0)*($AF30+1)</f>
        <v>0</v>
      </c>
      <c r="AT30" s="897">
        <f t="shared" si="28"/>
        <v>0</v>
      </c>
      <c r="AU30" s="897">
        <f t="shared" si="28"/>
        <v>0</v>
      </c>
      <c r="AV30" s="897">
        <f t="shared" si="28"/>
        <v>0</v>
      </c>
      <c r="AW30" s="897">
        <f t="shared" si="28"/>
        <v>0</v>
      </c>
      <c r="AX30" s="897">
        <f t="shared" si="28"/>
        <v>0</v>
      </c>
      <c r="AY30" s="897">
        <f t="shared" si="28"/>
        <v>0</v>
      </c>
      <c r="AZ30" s="897">
        <f t="shared" si="28"/>
        <v>0</v>
      </c>
      <c r="BA30" s="897">
        <f t="shared" si="28"/>
        <v>0</v>
      </c>
      <c r="BB30" s="897">
        <f t="shared" si="28"/>
        <v>0</v>
      </c>
      <c r="BC30" s="897">
        <f t="shared" si="28"/>
        <v>0</v>
      </c>
      <c r="BD30" s="897">
        <f t="shared" si="28"/>
        <v>0</v>
      </c>
      <c r="BE30" s="898"/>
      <c r="BF30" s="898"/>
      <c r="BG30" s="898"/>
      <c r="BH30" s="898"/>
      <c r="BI30" s="898"/>
      <c r="BJ30" s="898"/>
      <c r="BK30" s="898"/>
      <c r="BL30" s="898"/>
      <c r="BM30" s="898"/>
      <c r="BN30" s="898"/>
      <c r="BO30" s="898"/>
      <c r="BP30" s="898"/>
      <c r="BQ30" s="884" t="str">
        <f>CONCATENATE(IFERROR(VLOOKUP(A30,'Зависимые списки'!$J$2:$K$7,2,FALSE),"-"),B30)</f>
        <v>КанБайкал_ООООП</v>
      </c>
      <c r="BR30" s="884"/>
      <c r="BS30" s="884"/>
      <c r="BT30" s="902" t="str">
        <f>CONCATENATE(BQ30,IFERROR(VLOOKUP(F30,'Зависимые списки'!$J$9:$K$25,2,FALSE),"-"))</f>
        <v>КанБайкал_ООООПУнтыгейское УНТ_месторождение</v>
      </c>
      <c r="BU30" s="884" t="str">
        <f>IFERROR(VLOOKUP(C30,'Зависимые списки'!$I$55:$J$66,2,FALSE),"Без_номенклатуры")</f>
        <v>Без_номенклатуры</v>
      </c>
      <c r="BV30" s="884" t="str">
        <f>CONCATENATE(B30,"2")</f>
        <v>ОП2</v>
      </c>
      <c r="BW30" s="884" t="str">
        <f>IFERROR(VLOOKUP($BT30,'Зависимые списки'!$A$45:$B$101,2,FALSE),"-")</f>
        <v>Основное</v>
      </c>
      <c r="BX30" s="899" t="str">
        <f>IFERROR(VLOOKUP(B30,'Зависимые списки'!$C$55:$D$59,2,FALSE),"-")</f>
        <v>OPEX</v>
      </c>
      <c r="BY30" s="891" t="str">
        <f>$B$2</f>
        <v>БП</v>
      </c>
      <c r="BZ30" s="903" t="str">
        <f>IFERROR(VLOOKUP(G30,vendor!$B$2:$C$1372,2,FALSE),"-")&amp;"_"&amp;IFERROR(VLOOKUP(ПР[[#This Row],[Компания]],Справочники!$A$3:$B$9,2,0),"-")</f>
        <v>PRD.002.100021033_COM008002</v>
      </c>
      <c r="CA30" s="892">
        <f ca="1">SUM(O30:OFFSET(O30,0,'Откл_БДР факт ГК_КБ'!$B$1-1))</f>
        <v>0</v>
      </c>
      <c r="CB30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0" s="904" t="str">
        <f>IFERROR(VLOOKUP(ПР[[#This Row],[Контрагент]],ВГО[],2,0),"Внеш")</f>
        <v>Внеш</v>
      </c>
    </row>
    <row r="31" spans="1:81" ht="15" hidden="1" customHeight="1">
      <c r="A31" s="881" t="s">
        <v>902</v>
      </c>
      <c r="B31" s="881" t="s">
        <v>14</v>
      </c>
      <c r="C31" s="881" t="s">
        <v>317</v>
      </c>
      <c r="D31" s="881" t="str">
        <f>IF(ПР[[#This Row],[Компания]]="","",$D$4)</f>
        <v>Отдел ТиКРС</v>
      </c>
      <c r="E31" s="881" t="s">
        <v>1979</v>
      </c>
      <c r="F31" s="881" t="s">
        <v>14457</v>
      </c>
      <c r="G31" s="881"/>
      <c r="H31" s="907"/>
      <c r="I31" s="881" t="s">
        <v>31</v>
      </c>
      <c r="J31" s="881" t="s">
        <v>1268</v>
      </c>
      <c r="K31" s="881" t="s">
        <v>1279</v>
      </c>
      <c r="L31" s="881" t="s">
        <v>1258</v>
      </c>
      <c r="M31" s="881" t="s">
        <v>1282</v>
      </c>
      <c r="N31" s="881"/>
      <c r="O31" s="893"/>
      <c r="P31" s="893"/>
      <c r="Q31" s="893"/>
      <c r="R31" s="893"/>
      <c r="S31" s="893"/>
      <c r="T31" s="893"/>
      <c r="U31" s="893"/>
      <c r="V31" s="893"/>
      <c r="W31" s="893"/>
      <c r="X31" s="893"/>
      <c r="Y31" s="893"/>
      <c r="Z31" s="893"/>
      <c r="AA31" s="905">
        <f>SUM(ПР[[#This Row],[ 2026.01]:[ 2026.12]])</f>
        <v>0</v>
      </c>
      <c r="AB31" s="884" t="str">
        <f>IFERROR(VLOOKUP(C31,IF(B31="Внереализация",Справочники!$R$3:$S$124,IF(B31="ОП",Справочники!$I$3:$J$185,IF(B31="ВП",Справочники!$L$3:$M$186,IF(B31="УР",Справочники!$O$3:$P$93,IF(B31="КР",Справочники!$F$3:$G$36,Справочники!$F$37:$G$37))))),2,FALSE),0)</f>
        <v>OP.09.03.03.03.03.18.00.00</v>
      </c>
      <c r="AC31" s="884" t="str">
        <f>IFERROR(IF($AB31="KR.09.03.00.00.00.00.00.00",VLOOKUP($L31,'Зависимые списки'!$P$55:$Q$57,2,FALSE),VLOOKUP(AB31,'NA-CF'!$A$2:$E$367,5,FALSE)),0)</f>
        <v>CF.03.03.06.09.03.03.03.00</v>
      </c>
      <c r="AD31" s="884" t="str">
        <f>IFERROR(VLOOKUP(AC31,'NA-CF'!$E$2:$F$367,2,FALSE),0)</f>
        <v>Капитальный ремонт скважин</v>
      </c>
      <c r="AE31" s="895">
        <v>90</v>
      </c>
      <c r="AF31" s="896">
        <v>0.2</v>
      </c>
      <c r="AG31" s="897">
        <f t="shared" si="26"/>
        <v>0</v>
      </c>
      <c r="AH31" s="897">
        <f t="shared" si="26"/>
        <v>0</v>
      </c>
      <c r="AI31" s="897">
        <f t="shared" si="26"/>
        <v>0</v>
      </c>
      <c r="AJ31" s="897">
        <f t="shared" si="26"/>
        <v>0</v>
      </c>
      <c r="AK31" s="897">
        <f t="shared" si="26"/>
        <v>0</v>
      </c>
      <c r="AL31" s="897">
        <f t="shared" si="26"/>
        <v>0</v>
      </c>
      <c r="AM31" s="897">
        <f t="shared" si="26"/>
        <v>0</v>
      </c>
      <c r="AN31" s="897">
        <f t="shared" si="26"/>
        <v>0</v>
      </c>
      <c r="AO31" s="897">
        <f t="shared" si="26"/>
        <v>0</v>
      </c>
      <c r="AP31" s="897">
        <f t="shared" si="26"/>
        <v>0</v>
      </c>
      <c r="AQ31" s="897">
        <f t="shared" si="26"/>
        <v>0</v>
      </c>
      <c r="AR31" s="897">
        <f t="shared" si="26"/>
        <v>0</v>
      </c>
      <c r="AS31" s="897">
        <f t="shared" si="3"/>
        <v>0</v>
      </c>
      <c r="AT31" s="897">
        <f t="shared" si="4"/>
        <v>0</v>
      </c>
      <c r="AU31" s="897">
        <f t="shared" si="5"/>
        <v>0</v>
      </c>
      <c r="AV31" s="897">
        <f t="shared" si="6"/>
        <v>0</v>
      </c>
      <c r="AW31" s="897">
        <f t="shared" si="7"/>
        <v>0</v>
      </c>
      <c r="AX31" s="897">
        <f t="shared" si="8"/>
        <v>0</v>
      </c>
      <c r="AY31" s="897">
        <f t="shared" si="9"/>
        <v>0</v>
      </c>
      <c r="AZ31" s="897">
        <f t="shared" si="10"/>
        <v>0</v>
      </c>
      <c r="BA31" s="897">
        <f t="shared" si="11"/>
        <v>0</v>
      </c>
      <c r="BB31" s="897">
        <f t="shared" si="12"/>
        <v>0</v>
      </c>
      <c r="BC31" s="897">
        <f t="shared" si="13"/>
        <v>0</v>
      </c>
      <c r="BD31" s="897">
        <f t="shared" si="14"/>
        <v>0</v>
      </c>
      <c r="BE31" s="898"/>
      <c r="BF31" s="898"/>
      <c r="BG31" s="898"/>
      <c r="BH31" s="898"/>
      <c r="BI31" s="898"/>
      <c r="BJ31" s="898"/>
      <c r="BK31" s="898"/>
      <c r="BL31" s="898"/>
      <c r="BM31" s="898"/>
      <c r="BN31" s="898"/>
      <c r="BO31" s="898"/>
      <c r="BP31" s="898"/>
      <c r="BQ31" s="884" t="str">
        <f>CONCATENATE(IFERROR(VLOOKUP(A31,'Зависимые списки'!$J$2:$K$7,2,FALSE),"-"),B31)</f>
        <v>КанБайкал_ООООП</v>
      </c>
      <c r="BR31" s="884" t="s">
        <v>28</v>
      </c>
      <c r="BS31" s="884" t="s">
        <v>29</v>
      </c>
      <c r="BT31" s="884" t="str">
        <f>CONCATENATE(BQ31,IFERROR(VLOOKUP(F31,'Зависимые списки'!$J$9:$K$25,2,FALSE),"-"))</f>
        <v>КанБайкал_ООООПУнтыгейское УНТ_месторождение</v>
      </c>
      <c r="BU31" s="884" t="str">
        <f>IFERROR(VLOOKUP(C31,'Зависимые списки'!$I$55:$J$66,2,FALSE),"Без_номенклатуры")</f>
        <v>Без_номенклатуры</v>
      </c>
      <c r="BV31" s="884" t="str">
        <f t="shared" si="15"/>
        <v>ОП2</v>
      </c>
      <c r="BW31" s="884" t="str">
        <f>IFERROR(VLOOKUP($BT31,'Зависимые списки'!$A$45:$B$101,2,FALSE),"-")</f>
        <v>Основное</v>
      </c>
      <c r="BX31" s="899" t="str">
        <f>IFERROR(VLOOKUP(B31,'Зависимые списки'!$C$55:$D$59,2,FALSE),"-")</f>
        <v>OPEX</v>
      </c>
      <c r="BY31" s="891" t="str">
        <f t="shared" si="16"/>
        <v>БП</v>
      </c>
      <c r="BZ31" s="891" t="str">
        <f>IFERROR(VLOOKUP(G31,vendor!$B$2:$C$1372,2,FALSE),"-")&amp;"_"&amp;IFERROR(VLOOKUP(ПР[[#This Row],[Компания]],Справочники!$A$3:$B$9,2,0),"-")</f>
        <v>-_COM008002</v>
      </c>
      <c r="CA31" s="892">
        <f ca="1">SUM(O31:OFFSET(O31,0,'Откл_БДР факт ГК_КБ'!$B$1-1))</f>
        <v>0</v>
      </c>
      <c r="CB31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1" s="865" t="str">
        <f>IFERROR(VLOOKUP(ПР[[#This Row],[Контрагент]],ВГО[],2,0),"Внеш")</f>
        <v>Внеш</v>
      </c>
    </row>
    <row r="32" spans="1:81" ht="15" hidden="1" customHeight="1">
      <c r="A32" s="881" t="s">
        <v>902</v>
      </c>
      <c r="B32" s="881" t="s">
        <v>14</v>
      </c>
      <c r="C32" s="881" t="s">
        <v>287</v>
      </c>
      <c r="D32" s="881" t="str">
        <f>IF(ПР[[#This Row],[Компания]]="","",$D$4)</f>
        <v>Отдел ТиКРС</v>
      </c>
      <c r="E32" s="881" t="s">
        <v>1979</v>
      </c>
      <c r="F32" s="881" t="s">
        <v>2547</v>
      </c>
      <c r="G32" s="881"/>
      <c r="H32" s="907"/>
      <c r="I32" s="881" t="s">
        <v>31</v>
      </c>
      <c r="J32" s="881" t="s">
        <v>1268</v>
      </c>
      <c r="K32" s="881" t="s">
        <v>1279</v>
      </c>
      <c r="L32" s="881" t="s">
        <v>1258</v>
      </c>
      <c r="M32" s="881" t="s">
        <v>1282</v>
      </c>
      <c r="N32" s="881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82">
        <f>SUM(ПР[[#This Row],[ 2026.01]:[ 2026.12]])</f>
        <v>0</v>
      </c>
      <c r="AB32" s="884" t="str">
        <f>IFERROR(VLOOKUP(C32,IF(B32="Внереализация",Справочники!$R$3:$S$124,IF(B32="ОП",Справочники!$I$3:$J$185,IF(B32="ВП",Справочники!$L$3:$M$186,IF(B32="УР",Справочники!$O$3:$P$93,IF(B32="КР",Справочники!$F$3:$G$36,Справочники!$F$37:$G$37))))),2,FALSE),0)</f>
        <v>OP.09.03.03.03.03.03.00.00</v>
      </c>
      <c r="AC32" s="884" t="str">
        <f>IFERROR(IF($AB32="KR.09.03.00.00.00.00.00.00",VLOOKUP($L32,'Зависимые списки'!$P$55:$Q$57,2,FALSE),VLOOKUP(AB32,'NA-CF'!$A$2:$E$367,5,FALSE)),0)</f>
        <v>CF.03.03.06.09.03.03.03.00</v>
      </c>
      <c r="AD32" s="884" t="str">
        <f>IFERROR(VLOOKUP(AC32,'NA-CF'!$E$2:$F$367,2,FALSE),0)</f>
        <v>Капитальный ремонт скважин</v>
      </c>
      <c r="AE32" s="895">
        <v>90</v>
      </c>
      <c r="AF32" s="896">
        <v>0.2</v>
      </c>
      <c r="AG32" s="897">
        <f t="shared" si="26"/>
        <v>0</v>
      </c>
      <c r="AH32" s="897">
        <f t="shared" si="26"/>
        <v>0</v>
      </c>
      <c r="AI32" s="897">
        <f t="shared" si="26"/>
        <v>0</v>
      </c>
      <c r="AJ32" s="897">
        <f t="shared" si="26"/>
        <v>0</v>
      </c>
      <c r="AK32" s="897">
        <f t="shared" si="26"/>
        <v>0</v>
      </c>
      <c r="AL32" s="897">
        <f t="shared" si="26"/>
        <v>0</v>
      </c>
      <c r="AM32" s="897">
        <f t="shared" si="26"/>
        <v>0</v>
      </c>
      <c r="AN32" s="897">
        <f t="shared" si="26"/>
        <v>0</v>
      </c>
      <c r="AO32" s="897">
        <f t="shared" si="26"/>
        <v>0</v>
      </c>
      <c r="AP32" s="897">
        <f t="shared" si="26"/>
        <v>0</v>
      </c>
      <c r="AQ32" s="897">
        <f t="shared" si="26"/>
        <v>0</v>
      </c>
      <c r="AR32" s="897">
        <f t="shared" si="26"/>
        <v>0</v>
      </c>
      <c r="AS32" s="897">
        <f t="shared" si="3"/>
        <v>0</v>
      </c>
      <c r="AT32" s="897">
        <f t="shared" si="4"/>
        <v>0</v>
      </c>
      <c r="AU32" s="897">
        <f t="shared" si="5"/>
        <v>0</v>
      </c>
      <c r="AV32" s="897">
        <f t="shared" si="6"/>
        <v>0</v>
      </c>
      <c r="AW32" s="897">
        <f t="shared" si="7"/>
        <v>0</v>
      </c>
      <c r="AX32" s="897">
        <f t="shared" si="8"/>
        <v>0</v>
      </c>
      <c r="AY32" s="897">
        <f t="shared" si="9"/>
        <v>0</v>
      </c>
      <c r="AZ32" s="897">
        <f t="shared" si="10"/>
        <v>0</v>
      </c>
      <c r="BA32" s="897">
        <f t="shared" si="11"/>
        <v>0</v>
      </c>
      <c r="BB32" s="897">
        <f t="shared" si="12"/>
        <v>0</v>
      </c>
      <c r="BC32" s="897">
        <f t="shared" si="13"/>
        <v>0</v>
      </c>
      <c r="BD32" s="897">
        <f t="shared" si="14"/>
        <v>0</v>
      </c>
      <c r="BE32" s="898"/>
      <c r="BF32" s="898"/>
      <c r="BG32" s="898"/>
      <c r="BH32" s="898"/>
      <c r="BI32" s="898"/>
      <c r="BJ32" s="898"/>
      <c r="BK32" s="898"/>
      <c r="BL32" s="898"/>
      <c r="BM32" s="898"/>
      <c r="BN32" s="898"/>
      <c r="BO32" s="898"/>
      <c r="BP32" s="898"/>
      <c r="BQ32" s="884" t="str">
        <f>CONCATENATE(IFERROR(VLOOKUP(A32,'Зависимые списки'!$J$2:$K$7,2,FALSE),"-"),B32)</f>
        <v>КанБайкал_ООООП</v>
      </c>
      <c r="BR32" s="884" t="s">
        <v>28</v>
      </c>
      <c r="BS32" s="884" t="s">
        <v>29</v>
      </c>
      <c r="BT32" s="884" t="str">
        <f>CONCATENATE(BQ32,IFERROR(VLOOKUP(F32,'Зависимые списки'!$J$9:$K$25,2,FALSE),"-"))</f>
        <v>КанБайкал_ООООПЗападно-Малобалыкское_месторождение</v>
      </c>
      <c r="BU32" s="884" t="str">
        <f>IFERROR(VLOOKUP(C32,'Зависимые списки'!$I$55:$J$66,2,FALSE),"Без_номенклатуры")</f>
        <v>Без_номенклатуры</v>
      </c>
      <c r="BV32" s="884" t="str">
        <f t="shared" si="15"/>
        <v>ОП2</v>
      </c>
      <c r="BW32" s="884" t="str">
        <f>IFERROR(VLOOKUP($BT32,'Зависимые списки'!$A$45:$B$101,2,FALSE),"-")</f>
        <v>Основное</v>
      </c>
      <c r="BX32" s="899" t="str">
        <f>IFERROR(VLOOKUP(B32,'Зависимые списки'!$C$55:$D$59,2,FALSE),"-")</f>
        <v>OPEX</v>
      </c>
      <c r="BY32" s="891" t="str">
        <f t="shared" si="16"/>
        <v>БП</v>
      </c>
      <c r="BZ32" s="891" t="str">
        <f>IFERROR(VLOOKUP(G32,vendor!$B$2:$C$1372,2,FALSE),"-")&amp;"_"&amp;IFERROR(VLOOKUP(ПР[[#This Row],[Компания]],Справочники!$A$3:$B$9,2,0),"-")</f>
        <v>-_COM008002</v>
      </c>
      <c r="CA32" s="892">
        <f ca="1">SUM(O32:OFFSET(O32,0,'Откл_БДР факт ГК_КБ'!$B$1-1))</f>
        <v>0</v>
      </c>
      <c r="CB32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2" s="865" t="str">
        <f>IFERROR(VLOOKUP(ПР[[#This Row],[Контрагент]],ВГО[],2,0),"Внеш")</f>
        <v>Внеш</v>
      </c>
    </row>
    <row r="33" spans="1:81" ht="15" hidden="1" customHeight="1">
      <c r="A33" s="881" t="s">
        <v>902</v>
      </c>
      <c r="B33" s="881" t="s">
        <v>14</v>
      </c>
      <c r="C33" s="881" t="s">
        <v>287</v>
      </c>
      <c r="D33" s="881" t="str">
        <f>IF(ПР[[#This Row],[Компания]]="","",$D$4)</f>
        <v>Отдел ТиКРС</v>
      </c>
      <c r="E33" s="881" t="s">
        <v>1979</v>
      </c>
      <c r="F33" s="881" t="s">
        <v>2547</v>
      </c>
      <c r="G33" s="881"/>
      <c r="H33" s="881"/>
      <c r="I33" s="881" t="s">
        <v>31</v>
      </c>
      <c r="J33" s="881" t="s">
        <v>1268</v>
      </c>
      <c r="K33" s="881" t="s">
        <v>1279</v>
      </c>
      <c r="L33" s="881" t="s">
        <v>1258</v>
      </c>
      <c r="M33" s="881" t="s">
        <v>1282</v>
      </c>
      <c r="N33" s="881"/>
      <c r="O33" s="893"/>
      <c r="P33" s="893"/>
      <c r="Q33" s="893"/>
      <c r="R33" s="893"/>
      <c r="S33" s="893"/>
      <c r="T33" s="893"/>
      <c r="U33" s="893"/>
      <c r="V33" s="893"/>
      <c r="W33" s="893"/>
      <c r="X33" s="893"/>
      <c r="Y33" s="893"/>
      <c r="Z33" s="893"/>
      <c r="AA33" s="894">
        <f>SUM(ПР[[#This Row],[ 2026.01]:[ 2026.12]])</f>
        <v>0</v>
      </c>
      <c r="AB33" s="884" t="str">
        <f>IFERROR(VLOOKUP(C33,IF(B33="Внереализация",Справочники!$R$3:$S$124,IF(B33="ОП",Справочники!$I$3:$J$185,IF(B33="ВП",Справочники!$L$3:$M$186,IF(B33="УР",Справочники!$O$3:$P$93,IF(B33="КР",Справочники!$F$3:$G$36,Справочники!$F$37:$G$37))))),2,FALSE),0)</f>
        <v>OP.09.03.03.03.03.03.00.00</v>
      </c>
      <c r="AC33" s="884" t="str">
        <f>IFERROR(IF($AB33="KR.09.03.00.00.00.00.00.00",VLOOKUP($L33,'Зависимые списки'!$P$55:$Q$57,2,FALSE),VLOOKUP(AB33,'NA-CF'!$A$2:$E$367,5,FALSE)),0)</f>
        <v>CF.03.03.06.09.03.03.03.00</v>
      </c>
      <c r="AD33" s="884" t="str">
        <f>IFERROR(VLOOKUP(AC33,'NA-CF'!$E$2:$F$367,2,FALSE),0)</f>
        <v>Капитальный ремонт скважин</v>
      </c>
      <c r="AE33" s="895">
        <v>90</v>
      </c>
      <c r="AF33" s="896">
        <v>0.2</v>
      </c>
      <c r="AG33" s="897">
        <f t="shared" si="26"/>
        <v>0</v>
      </c>
      <c r="AH33" s="897">
        <f t="shared" si="26"/>
        <v>0</v>
      </c>
      <c r="AI33" s="897">
        <f t="shared" si="26"/>
        <v>0</v>
      </c>
      <c r="AJ33" s="897">
        <f t="shared" si="26"/>
        <v>0</v>
      </c>
      <c r="AK33" s="897">
        <f t="shared" si="26"/>
        <v>0</v>
      </c>
      <c r="AL33" s="897">
        <f t="shared" si="26"/>
        <v>0</v>
      </c>
      <c r="AM33" s="897">
        <f t="shared" si="26"/>
        <v>0</v>
      </c>
      <c r="AN33" s="897">
        <f t="shared" si="26"/>
        <v>0</v>
      </c>
      <c r="AO33" s="897">
        <f t="shared" si="26"/>
        <v>0</v>
      </c>
      <c r="AP33" s="897">
        <f t="shared" si="26"/>
        <v>0</v>
      </c>
      <c r="AQ33" s="897">
        <f t="shared" si="26"/>
        <v>0</v>
      </c>
      <c r="AR33" s="897">
        <f t="shared" si="26"/>
        <v>0</v>
      </c>
      <c r="AS33" s="897">
        <f t="shared" si="3"/>
        <v>0</v>
      </c>
      <c r="AT33" s="897">
        <f t="shared" si="4"/>
        <v>0</v>
      </c>
      <c r="AU33" s="897">
        <f t="shared" si="5"/>
        <v>0</v>
      </c>
      <c r="AV33" s="897">
        <f t="shared" si="6"/>
        <v>0</v>
      </c>
      <c r="AW33" s="897">
        <f t="shared" si="7"/>
        <v>0</v>
      </c>
      <c r="AX33" s="897">
        <f t="shared" si="8"/>
        <v>0</v>
      </c>
      <c r="AY33" s="897">
        <f t="shared" si="9"/>
        <v>0</v>
      </c>
      <c r="AZ33" s="897">
        <f t="shared" si="10"/>
        <v>0</v>
      </c>
      <c r="BA33" s="897">
        <f t="shared" si="11"/>
        <v>0</v>
      </c>
      <c r="BB33" s="897">
        <f t="shared" si="12"/>
        <v>0</v>
      </c>
      <c r="BC33" s="897">
        <f t="shared" si="13"/>
        <v>0</v>
      </c>
      <c r="BD33" s="897">
        <f t="shared" si="14"/>
        <v>0</v>
      </c>
      <c r="BE33" s="898"/>
      <c r="BF33" s="898"/>
      <c r="BG33" s="898"/>
      <c r="BH33" s="898"/>
      <c r="BI33" s="898"/>
      <c r="BJ33" s="898"/>
      <c r="BK33" s="898"/>
      <c r="BL33" s="898"/>
      <c r="BM33" s="898"/>
      <c r="BN33" s="898"/>
      <c r="BO33" s="898"/>
      <c r="BP33" s="898"/>
      <c r="BQ33" s="884" t="str">
        <f>CONCATENATE(IFERROR(VLOOKUP(A33,'Зависимые списки'!$J$2:$K$7,2,FALSE),"-"),B33)</f>
        <v>КанБайкал_ООООП</v>
      </c>
      <c r="BR33" s="884" t="s">
        <v>28</v>
      </c>
      <c r="BS33" s="884" t="s">
        <v>29</v>
      </c>
      <c r="BT33" s="884" t="str">
        <f>CONCATENATE(BQ33,IFERROR(VLOOKUP(F33,'Зависимые списки'!$J$9:$K$25,2,FALSE),"-"))</f>
        <v>КанБайкал_ООООПЗападно-Малобалыкское_месторождение</v>
      </c>
      <c r="BU33" s="884" t="str">
        <f>IFERROR(VLOOKUP(C33,'Зависимые списки'!$I$55:$J$66,2,FALSE),"Без_номенклатуры")</f>
        <v>Без_номенклатуры</v>
      </c>
      <c r="BV33" s="884" t="str">
        <f t="shared" si="15"/>
        <v>ОП2</v>
      </c>
      <c r="BW33" s="884" t="str">
        <f>IFERROR(VLOOKUP($BT33,'Зависимые списки'!$A$45:$B$101,2,FALSE),"-")</f>
        <v>Основное</v>
      </c>
      <c r="BX33" s="899" t="str">
        <f>IFERROR(VLOOKUP(B33,'Зависимые списки'!$C$55:$D$59,2,FALSE),"-")</f>
        <v>OPEX</v>
      </c>
      <c r="BY33" s="891" t="str">
        <f t="shared" si="16"/>
        <v>БП</v>
      </c>
      <c r="BZ33" s="891" t="str">
        <f>IFERROR(VLOOKUP(G33,vendor!$B$2:$C$1372,2,FALSE),"-")&amp;"_"&amp;IFERROR(VLOOKUP(ПР[[#This Row],[Компания]],Справочники!$A$3:$B$9,2,0),"-")</f>
        <v>-_COM008002</v>
      </c>
      <c r="CA33" s="892">
        <f ca="1">SUM(O33:OFFSET(O33,0,'Откл_БДР факт ГК_КБ'!$B$1-1))</f>
        <v>0</v>
      </c>
      <c r="CB33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3" s="865" t="str">
        <f>IFERROR(VLOOKUP(ПР[[#This Row],[Контрагент]],ВГО[],2,0),"Внеш")</f>
        <v>Внеш</v>
      </c>
    </row>
    <row r="34" spans="1:81" ht="15" hidden="1" customHeight="1">
      <c r="A34" s="881" t="s">
        <v>902</v>
      </c>
      <c r="B34" s="881" t="s">
        <v>14</v>
      </c>
      <c r="C34" s="924" t="s">
        <v>329</v>
      </c>
      <c r="D34" s="900" t="s">
        <v>14430</v>
      </c>
      <c r="E34" s="881" t="s">
        <v>1979</v>
      </c>
      <c r="F34" s="924" t="s">
        <v>14457</v>
      </c>
      <c r="G34" s="924" t="s">
        <v>2451</v>
      </c>
      <c r="H34" s="881" t="s">
        <v>14647</v>
      </c>
      <c r="I34" s="881" t="s">
        <v>31</v>
      </c>
      <c r="J34" s="881" t="s">
        <v>1268</v>
      </c>
      <c r="K34" s="881" t="s">
        <v>1279</v>
      </c>
      <c r="L34" s="881" t="s">
        <v>1258</v>
      </c>
      <c r="M34" s="881" t="s">
        <v>1282</v>
      </c>
      <c r="N34" s="925" t="s">
        <v>77878</v>
      </c>
      <c r="O34" s="922">
        <f>'ПП ЖГС, СКВ, ОПЗ'!H71</f>
        <v>0</v>
      </c>
      <c r="P34" s="918">
        <f>'ПП ЖГС, СКВ, ОПЗ'!I71</f>
        <v>0</v>
      </c>
      <c r="Q34" s="918">
        <f>'ПП ЖГС, СКВ, ОПЗ'!J71</f>
        <v>0</v>
      </c>
      <c r="R34" s="918">
        <f>'ПП ЖГС, СКВ, ОПЗ'!K71</f>
        <v>0</v>
      </c>
      <c r="S34" s="918">
        <f>'ПП ЖГС, СКВ, ОПЗ'!L71</f>
        <v>0</v>
      </c>
      <c r="T34" s="918">
        <f>'ПП ЖГС, СКВ, ОПЗ'!M71</f>
        <v>0</v>
      </c>
      <c r="U34" s="918">
        <f>'ПП ЖГС, СКВ, ОПЗ'!N71</f>
        <v>0</v>
      </c>
      <c r="V34" s="918">
        <f>'ПП ЖГС, СКВ, ОПЗ'!O71</f>
        <v>0</v>
      </c>
      <c r="W34" s="918">
        <f>'ПП ЖГС, СКВ, ОПЗ'!P71</f>
        <v>0</v>
      </c>
      <c r="X34" s="918">
        <f>'ПП ЖГС, СКВ, ОПЗ'!Q71</f>
        <v>0</v>
      </c>
      <c r="Y34" s="918">
        <f>'ПП ЖГС, СКВ, ОПЗ'!R71</f>
        <v>0</v>
      </c>
      <c r="Z34" s="918">
        <f>'ПП ЖГС, СКВ, ОПЗ'!S71</f>
        <v>0</v>
      </c>
      <c r="AA34" s="920">
        <f>SUM(ПР[[#This Row],[ 2026.01]:[ 2026.12]])</f>
        <v>0</v>
      </c>
      <c r="AB34" s="884" t="str">
        <f>IFERROR(VLOOKUP(C34,IF(B34="Внереализация",Справочники!$R$3:$S$124,IF(B34="ОП",Справочники!$I$3:$J$185,IF(B34="ВП",Справочники!$L$3:$M$186,IF(B34="УР",Справочники!$O$3:$P$93,IF(B34="КР",Справочники!$F$3:$G$36,Справочники!$F$37:$G$37))))),2,FALSE),0)</f>
        <v>OP.09.03.03.03.03.24.00.00</v>
      </c>
      <c r="AC34" s="884" t="str">
        <f>IFERROR(IF($AB34="KR.09.03.00.00.00.00.00.00",VLOOKUP($L34,'Зависимые списки'!$P$55:$Q$57,2,FALSE),VLOOKUP(AB34,'NA-CF'!$A$2:$E$367,5,FALSE)),0)</f>
        <v>CF.03.03.06.09.03.03.03.00</v>
      </c>
      <c r="AD34" s="884" t="str">
        <f>IFERROR(VLOOKUP(AC34,'NA-CF'!$E$2:$F$367,2,FALSE),0)</f>
        <v>Капитальный ремонт скважин</v>
      </c>
      <c r="AE34" s="895">
        <v>120</v>
      </c>
      <c r="AF34" s="896">
        <v>0.2</v>
      </c>
      <c r="AG34" s="897">
        <f t="shared" ref="AG34:BD34" si="29">IF($AE34/30&lt;=AG$1,SUMIF($O$1:$Z$1,ROUND(AG$1-($AE34/30),0),$O34:$Z34),0)*($AF34+1)</f>
        <v>0</v>
      </c>
      <c r="AH34" s="897">
        <f t="shared" si="29"/>
        <v>0</v>
      </c>
      <c r="AI34" s="897">
        <f t="shared" si="29"/>
        <v>0</v>
      </c>
      <c r="AJ34" s="897">
        <f t="shared" si="29"/>
        <v>0</v>
      </c>
      <c r="AK34" s="897">
        <f t="shared" si="29"/>
        <v>0</v>
      </c>
      <c r="AL34" s="897">
        <f t="shared" si="29"/>
        <v>0</v>
      </c>
      <c r="AM34" s="897">
        <f t="shared" si="29"/>
        <v>0</v>
      </c>
      <c r="AN34" s="897">
        <f t="shared" si="29"/>
        <v>0</v>
      </c>
      <c r="AO34" s="897">
        <f t="shared" si="29"/>
        <v>0</v>
      </c>
      <c r="AP34" s="897">
        <f t="shared" si="29"/>
        <v>0</v>
      </c>
      <c r="AQ34" s="897">
        <f t="shared" si="29"/>
        <v>0</v>
      </c>
      <c r="AR34" s="897">
        <f t="shared" si="29"/>
        <v>0</v>
      </c>
      <c r="AS34" s="897">
        <f t="shared" si="29"/>
        <v>0</v>
      </c>
      <c r="AT34" s="897">
        <f t="shared" si="29"/>
        <v>0</v>
      </c>
      <c r="AU34" s="897">
        <f t="shared" si="29"/>
        <v>0</v>
      </c>
      <c r="AV34" s="897">
        <f t="shared" si="29"/>
        <v>0</v>
      </c>
      <c r="AW34" s="897">
        <f t="shared" si="29"/>
        <v>0</v>
      </c>
      <c r="AX34" s="897">
        <f t="shared" si="29"/>
        <v>0</v>
      </c>
      <c r="AY34" s="897">
        <f t="shared" si="29"/>
        <v>0</v>
      </c>
      <c r="AZ34" s="897">
        <f t="shared" si="29"/>
        <v>0</v>
      </c>
      <c r="BA34" s="897">
        <f t="shared" si="29"/>
        <v>0</v>
      </c>
      <c r="BB34" s="897">
        <f t="shared" si="29"/>
        <v>0</v>
      </c>
      <c r="BC34" s="897">
        <f t="shared" si="29"/>
        <v>0</v>
      </c>
      <c r="BD34" s="897">
        <f t="shared" si="29"/>
        <v>0</v>
      </c>
      <c r="BE34" s="898"/>
      <c r="BF34" s="898"/>
      <c r="BG34" s="898"/>
      <c r="BH34" s="898"/>
      <c r="BI34" s="898"/>
      <c r="BJ34" s="898"/>
      <c r="BK34" s="898"/>
      <c r="BL34" s="898"/>
      <c r="BM34" s="898"/>
      <c r="BN34" s="898"/>
      <c r="BO34" s="898"/>
      <c r="BP34" s="898"/>
      <c r="BQ34" s="884" t="str">
        <f>CONCATENATE(IFERROR(VLOOKUP(A34,'Зависимые списки'!$J$2:$K$7,2,FALSE),"-"),B34)</f>
        <v>КанБайкал_ООООП</v>
      </c>
      <c r="BR34" s="884" t="s">
        <v>28</v>
      </c>
      <c r="BS34" s="884" t="s">
        <v>29</v>
      </c>
      <c r="BT34" s="902" t="str">
        <f>CONCATENATE(BQ34,IFERROR(VLOOKUP(F34,'Зависимые списки'!$J$9:$K$25,2,FALSE),"-"))</f>
        <v>КанБайкал_ООООПУнтыгейское УНТ_месторождение</v>
      </c>
      <c r="BU34" s="884" t="str">
        <f>IFERROR(VLOOKUP(C34,'Зависимые списки'!$I$55:$J$66,2,FALSE),"Без_номенклатуры")</f>
        <v>Без_номенклатуры</v>
      </c>
      <c r="BV34" s="884" t="str">
        <f>CONCATENATE(B34,"2")</f>
        <v>ОП2</v>
      </c>
      <c r="BW34" s="884" t="str">
        <f>IFERROR(VLOOKUP($BT34,'Зависимые списки'!$A$45:$B$101,2,FALSE),"-")</f>
        <v>Основное</v>
      </c>
      <c r="BX34" s="899" t="str">
        <f>IFERROR(VLOOKUP(B34,'Зависимые списки'!$C$55:$D$59,2,FALSE),"-")</f>
        <v>OPEX</v>
      </c>
      <c r="BY34" s="891" t="str">
        <f>$B$2</f>
        <v>БП</v>
      </c>
      <c r="BZ34" s="903" t="str">
        <f>IFERROR(VLOOKUP(G34,vendor!$B$2:$C$1372,2,FALSE),"-")&amp;"_"&amp;IFERROR(VLOOKUP(ПР[[#This Row],[Компания]],Справочники!$A$3:$B$9,2,0),"-")</f>
        <v>PRD.002.100021033_COM008002</v>
      </c>
      <c r="CA34" s="892">
        <f ca="1">SUM(O34:OFFSET(O34,0,'Откл_БДР факт ГК_КБ'!$B$1-1))</f>
        <v>0</v>
      </c>
      <c r="CB34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4" s="904" t="str">
        <f>IFERROR(VLOOKUP(ПР[[#This Row],[Контрагент]],ВГО[],2,0),"Внеш")</f>
        <v>Внеш</v>
      </c>
    </row>
    <row r="35" spans="1:81" ht="15" hidden="1" customHeight="1">
      <c r="A35" s="881" t="s">
        <v>902</v>
      </c>
      <c r="B35" s="881" t="s">
        <v>14</v>
      </c>
      <c r="C35" s="881" t="s">
        <v>287</v>
      </c>
      <c r="D35" s="881" t="str">
        <f>IF(ПР[[#This Row],[Компания]]="","",$D$4)</f>
        <v>Отдел ТиКРС</v>
      </c>
      <c r="E35" s="881" t="s">
        <v>1979</v>
      </c>
      <c r="F35" s="881" t="s">
        <v>14457</v>
      </c>
      <c r="G35" s="881"/>
      <c r="H35" s="881"/>
      <c r="I35" s="881" t="s">
        <v>31</v>
      </c>
      <c r="J35" s="881" t="s">
        <v>1268</v>
      </c>
      <c r="K35" s="881" t="s">
        <v>1279</v>
      </c>
      <c r="L35" s="881" t="s">
        <v>1258</v>
      </c>
      <c r="M35" s="881" t="s">
        <v>1282</v>
      </c>
      <c r="N35" s="881"/>
      <c r="O35" s="893"/>
      <c r="P35" s="893"/>
      <c r="Q35" s="893"/>
      <c r="R35" s="893"/>
      <c r="S35" s="893"/>
      <c r="T35" s="893"/>
      <c r="U35" s="893"/>
      <c r="V35" s="893"/>
      <c r="W35" s="893"/>
      <c r="X35" s="893"/>
      <c r="Y35" s="893"/>
      <c r="Z35" s="893"/>
      <c r="AA35" s="905">
        <f>SUM(ПР[[#This Row],[ 2026.01]:[ 2026.12]])</f>
        <v>0</v>
      </c>
      <c r="AB35" s="884" t="str">
        <f>IFERROR(VLOOKUP(C35,IF(B35="Внереализация",Справочники!$R$3:$S$124,IF(B35="ОП",Справочники!$I$3:$J$185,IF(B35="ВП",Справочники!$L$3:$M$186,IF(B35="УР",Справочники!$O$3:$P$93,IF(B35="КР",Справочники!$F$3:$G$36,Справочники!$F$37:$G$37))))),2,FALSE),0)</f>
        <v>OP.09.03.03.03.03.03.00.00</v>
      </c>
      <c r="AC35" s="884" t="str">
        <f>IFERROR(IF($AB35="KR.09.03.00.00.00.00.00.00",VLOOKUP($L35,'Зависимые списки'!$P$55:$Q$57,2,FALSE),VLOOKUP(AB35,'NA-CF'!$A$2:$E$367,5,FALSE)),0)</f>
        <v>CF.03.03.06.09.03.03.03.00</v>
      </c>
      <c r="AD35" s="884" t="str">
        <f>IFERROR(VLOOKUP(AC35,'NA-CF'!$E$2:$F$367,2,FALSE),0)</f>
        <v>Капитальный ремонт скважин</v>
      </c>
      <c r="AE35" s="895">
        <v>120</v>
      </c>
      <c r="AF35" s="896">
        <v>0.2</v>
      </c>
      <c r="AG35" s="897">
        <f t="shared" ref="AG35:AR35" si="30">IF($AE35/30&lt;=AG$1,SUMIF($O$1:$Z$1,ROUND(AG$1-($AE35/30),0),$O35:$Z35),0)*($AF35+1)</f>
        <v>0</v>
      </c>
      <c r="AH35" s="897">
        <f t="shared" si="30"/>
        <v>0</v>
      </c>
      <c r="AI35" s="897">
        <f t="shared" si="30"/>
        <v>0</v>
      </c>
      <c r="AJ35" s="897">
        <f t="shared" si="30"/>
        <v>0</v>
      </c>
      <c r="AK35" s="897">
        <f t="shared" si="30"/>
        <v>0</v>
      </c>
      <c r="AL35" s="897">
        <f t="shared" si="30"/>
        <v>0</v>
      </c>
      <c r="AM35" s="897">
        <f t="shared" si="30"/>
        <v>0</v>
      </c>
      <c r="AN35" s="897">
        <f t="shared" si="30"/>
        <v>0</v>
      </c>
      <c r="AO35" s="897">
        <f t="shared" si="30"/>
        <v>0</v>
      </c>
      <c r="AP35" s="897">
        <f t="shared" si="30"/>
        <v>0</v>
      </c>
      <c r="AQ35" s="897">
        <f t="shared" si="30"/>
        <v>0</v>
      </c>
      <c r="AR35" s="897">
        <f t="shared" si="30"/>
        <v>0</v>
      </c>
      <c r="AS35" s="897">
        <f t="shared" si="3"/>
        <v>0</v>
      </c>
      <c r="AT35" s="897">
        <f t="shared" si="4"/>
        <v>0</v>
      </c>
      <c r="AU35" s="897">
        <f t="shared" si="5"/>
        <v>0</v>
      </c>
      <c r="AV35" s="897">
        <f t="shared" si="6"/>
        <v>0</v>
      </c>
      <c r="AW35" s="897">
        <f t="shared" si="7"/>
        <v>0</v>
      </c>
      <c r="AX35" s="897">
        <f t="shared" si="8"/>
        <v>0</v>
      </c>
      <c r="AY35" s="897">
        <f t="shared" si="9"/>
        <v>0</v>
      </c>
      <c r="AZ35" s="897">
        <f t="shared" si="10"/>
        <v>0</v>
      </c>
      <c r="BA35" s="897">
        <f t="shared" si="11"/>
        <v>0</v>
      </c>
      <c r="BB35" s="897">
        <f t="shared" si="12"/>
        <v>0</v>
      </c>
      <c r="BC35" s="897">
        <f t="shared" si="13"/>
        <v>0</v>
      </c>
      <c r="BD35" s="897">
        <f t="shared" si="14"/>
        <v>0</v>
      </c>
      <c r="BE35" s="898"/>
      <c r="BF35" s="898"/>
      <c r="BG35" s="898"/>
      <c r="BH35" s="898"/>
      <c r="BI35" s="898"/>
      <c r="BJ35" s="898"/>
      <c r="BK35" s="898"/>
      <c r="BL35" s="898"/>
      <c r="BM35" s="898"/>
      <c r="BN35" s="898"/>
      <c r="BO35" s="898"/>
      <c r="BP35" s="898"/>
      <c r="BQ35" s="884" t="str">
        <f>CONCATENATE(IFERROR(VLOOKUP(A35,'Зависимые списки'!$J$2:$K$7,2,FALSE),"-"),B35)</f>
        <v>КанБайкал_ООООП</v>
      </c>
      <c r="BR35" s="884" t="s">
        <v>28</v>
      </c>
      <c r="BS35" s="884" t="s">
        <v>29</v>
      </c>
      <c r="BT35" s="884" t="str">
        <f>CONCATENATE(BQ35,IFERROR(VLOOKUP(F35,'Зависимые списки'!$J$9:$K$25,2,FALSE),"-"))</f>
        <v>КанБайкал_ООООПУнтыгейское УНТ_месторождение</v>
      </c>
      <c r="BU35" s="884" t="str">
        <f>IFERROR(VLOOKUP(C35,'Зависимые списки'!$I$55:$J$66,2,FALSE),"Без_номенклатуры")</f>
        <v>Без_номенклатуры</v>
      </c>
      <c r="BV35" s="884" t="str">
        <f t="shared" si="15"/>
        <v>ОП2</v>
      </c>
      <c r="BW35" s="884" t="str">
        <f>IFERROR(VLOOKUP($BT35,'Зависимые списки'!$A$45:$B$101,2,FALSE),"-")</f>
        <v>Основное</v>
      </c>
      <c r="BX35" s="899" t="str">
        <f>IFERROR(VLOOKUP(B35,'Зависимые списки'!$C$55:$D$59,2,FALSE),"-")</f>
        <v>OPEX</v>
      </c>
      <c r="BY35" s="891" t="str">
        <f t="shared" si="16"/>
        <v>БП</v>
      </c>
      <c r="BZ35" s="891" t="str">
        <f>IFERROR(VLOOKUP(G35,vendor!$B$2:$C$1372,2,FALSE),"-")&amp;"_"&amp;IFERROR(VLOOKUP(ПР[[#This Row],[Компания]],Справочники!$A$3:$B$9,2,0),"-")</f>
        <v>-_COM008002</v>
      </c>
      <c r="CA35" s="892">
        <f ca="1">SUM(O35:OFFSET(O35,0,'Откл_БДР факт ГК_КБ'!$B$1-1))</f>
        <v>0</v>
      </c>
      <c r="CB35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5" s="865" t="str">
        <f>IFERROR(VLOOKUP(ПР[[#This Row],[Контрагент]],ВГО[],2,0),"Внеш")</f>
        <v>Внеш</v>
      </c>
    </row>
    <row r="36" spans="1:81" ht="15" hidden="1" customHeight="1">
      <c r="A36" s="881" t="s">
        <v>902</v>
      </c>
      <c r="B36" s="881" t="s">
        <v>14</v>
      </c>
      <c r="C36" s="881" t="s">
        <v>287</v>
      </c>
      <c r="D36" s="900" t="s">
        <v>14430</v>
      </c>
      <c r="E36" s="881" t="s">
        <v>1979</v>
      </c>
      <c r="F36" s="881" t="s">
        <v>14457</v>
      </c>
      <c r="G36" s="881"/>
      <c r="H36" s="881"/>
      <c r="I36" s="881" t="s">
        <v>31</v>
      </c>
      <c r="J36" s="881" t="s">
        <v>1268</v>
      </c>
      <c r="K36" s="881" t="s">
        <v>1279</v>
      </c>
      <c r="L36" s="881" t="s">
        <v>1258</v>
      </c>
      <c r="M36" s="881" t="s">
        <v>1282</v>
      </c>
      <c r="N36" s="881"/>
      <c r="O36" s="893"/>
      <c r="P36" s="893"/>
      <c r="Q36" s="893"/>
      <c r="R36" s="893"/>
      <c r="S36" s="893"/>
      <c r="T36" s="893"/>
      <c r="U36" s="893"/>
      <c r="V36" s="893"/>
      <c r="W36" s="893"/>
      <c r="X36" s="893"/>
      <c r="Y36" s="893"/>
      <c r="Z36" s="893"/>
      <c r="AA36" s="905">
        <f>SUM(ПР[[#This Row],[ 2026.01]:[ 2026.12]])</f>
        <v>0</v>
      </c>
      <c r="AB36" s="884" t="str">
        <f>IFERROR(VLOOKUP(C36,IF(B36="Внереализация",Справочники!$R$3:$S$124,IF(B36="ОП",Справочники!$I$3:$J$185,IF(B36="ВП",Справочники!$L$3:$M$186,IF(B36="УР",Справочники!$O$3:$P$93,IF(B36="КР",Справочники!$F$3:$G$36,Справочники!$F$37:$G$37))))),2,FALSE),0)</f>
        <v>OP.09.03.03.03.03.03.00.00</v>
      </c>
      <c r="AC36" s="884" t="str">
        <f>IFERROR(IF($AB36="KR.09.03.00.00.00.00.00.00",VLOOKUP($L36,'Зависимые списки'!$P$55:$Q$57,2,FALSE),VLOOKUP(AB36,'NA-CF'!$A$2:$E$367,5,FALSE)),0)</f>
        <v>CF.03.03.06.09.03.03.03.00</v>
      </c>
      <c r="AD36" s="884" t="str">
        <f>IFERROR(VLOOKUP(AC36,'NA-CF'!$E$2:$F$367,2,FALSE),0)</f>
        <v>Капитальный ремонт скважин</v>
      </c>
      <c r="AE36" s="895">
        <v>90</v>
      </c>
      <c r="AF36" s="896">
        <v>0.2</v>
      </c>
      <c r="AG36" s="897">
        <f t="shared" ref="AG36:BD36" si="31">IF($AE36/30&lt;=AG$1,SUMIF($O$1:$Z$1,ROUND(AG$1-($AE36/30),0),$O36:$Z36),0)*($AF36+1)</f>
        <v>0</v>
      </c>
      <c r="AH36" s="897">
        <f t="shared" si="31"/>
        <v>0</v>
      </c>
      <c r="AI36" s="897">
        <f t="shared" si="31"/>
        <v>0</v>
      </c>
      <c r="AJ36" s="897">
        <f t="shared" si="31"/>
        <v>0</v>
      </c>
      <c r="AK36" s="897">
        <f t="shared" si="31"/>
        <v>0</v>
      </c>
      <c r="AL36" s="897">
        <f t="shared" si="31"/>
        <v>0</v>
      </c>
      <c r="AM36" s="897">
        <f t="shared" si="31"/>
        <v>0</v>
      </c>
      <c r="AN36" s="897">
        <f t="shared" si="31"/>
        <v>0</v>
      </c>
      <c r="AO36" s="897">
        <f t="shared" si="31"/>
        <v>0</v>
      </c>
      <c r="AP36" s="897">
        <f t="shared" si="31"/>
        <v>0</v>
      </c>
      <c r="AQ36" s="897">
        <f t="shared" si="31"/>
        <v>0</v>
      </c>
      <c r="AR36" s="897">
        <f t="shared" si="31"/>
        <v>0</v>
      </c>
      <c r="AS36" s="897">
        <f t="shared" si="31"/>
        <v>0</v>
      </c>
      <c r="AT36" s="897">
        <f t="shared" si="31"/>
        <v>0</v>
      </c>
      <c r="AU36" s="897">
        <f t="shared" si="31"/>
        <v>0</v>
      </c>
      <c r="AV36" s="897">
        <f t="shared" si="31"/>
        <v>0</v>
      </c>
      <c r="AW36" s="897">
        <f t="shared" si="31"/>
        <v>0</v>
      </c>
      <c r="AX36" s="897">
        <f t="shared" si="31"/>
        <v>0</v>
      </c>
      <c r="AY36" s="897">
        <f t="shared" si="31"/>
        <v>0</v>
      </c>
      <c r="AZ36" s="897">
        <f t="shared" si="31"/>
        <v>0</v>
      </c>
      <c r="BA36" s="897">
        <f t="shared" si="31"/>
        <v>0</v>
      </c>
      <c r="BB36" s="897">
        <f t="shared" si="31"/>
        <v>0</v>
      </c>
      <c r="BC36" s="897">
        <f t="shared" si="31"/>
        <v>0</v>
      </c>
      <c r="BD36" s="897">
        <f t="shared" si="31"/>
        <v>0</v>
      </c>
      <c r="BE36" s="898"/>
      <c r="BF36" s="898"/>
      <c r="BG36" s="898"/>
      <c r="BH36" s="898"/>
      <c r="BI36" s="898"/>
      <c r="BJ36" s="898"/>
      <c r="BK36" s="898"/>
      <c r="BL36" s="898"/>
      <c r="BM36" s="898"/>
      <c r="BN36" s="898"/>
      <c r="BO36" s="898"/>
      <c r="BP36" s="898"/>
      <c r="BQ36" s="884" t="str">
        <f>CONCATENATE(IFERROR(VLOOKUP(A36,'Зависимые списки'!$J$2:$K$7,2,FALSE),"-"),B36)</f>
        <v>КанБайкал_ООООП</v>
      </c>
      <c r="BR36" s="884" t="s">
        <v>28</v>
      </c>
      <c r="BS36" s="884" t="s">
        <v>29</v>
      </c>
      <c r="BT36" s="902" t="str">
        <f>CONCATENATE(BQ36,IFERROR(VLOOKUP(F36,'Зависимые списки'!$J$9:$K$25,2,FALSE),"-"))</f>
        <v>КанБайкал_ООООПУнтыгейское УНТ_месторождение</v>
      </c>
      <c r="BU36" s="884" t="str">
        <f>IFERROR(VLOOKUP(C36,'Зависимые списки'!$I$55:$J$66,2,FALSE),"Без_номенклатуры")</f>
        <v>Без_номенклатуры</v>
      </c>
      <c r="BV36" s="884" t="str">
        <f>CONCATENATE(B36,"2")</f>
        <v>ОП2</v>
      </c>
      <c r="BW36" s="884" t="str">
        <f>IFERROR(VLOOKUP($BT36,'Зависимые списки'!$A$45:$B$101,2,FALSE),"-")</f>
        <v>Основное</v>
      </c>
      <c r="BX36" s="899" t="str">
        <f>IFERROR(VLOOKUP(B36,'Зависимые списки'!$C$55:$D$59,2,FALSE),"-")</f>
        <v>OPEX</v>
      </c>
      <c r="BY36" s="891" t="str">
        <f>$B$2</f>
        <v>БП</v>
      </c>
      <c r="BZ36" s="903" t="str">
        <f>IFERROR(VLOOKUP(G36,vendor!$B$2:$C$1372,2,FALSE),"-")&amp;"_"&amp;IFERROR(VLOOKUP(ПР[[#This Row],[Компания]],Справочники!$A$3:$B$9,2,0),"-")</f>
        <v>-_COM008002</v>
      </c>
      <c r="CA36" s="892">
        <f ca="1">SUM(O36:OFFSET(O36,0,'Откл_БДР факт ГК_КБ'!$B$1-1))</f>
        <v>0</v>
      </c>
      <c r="CB36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6" s="865" t="str">
        <f>IFERROR(VLOOKUP(ПР[[#This Row],[Контрагент]],ВГО[],2,0),"Внеш")</f>
        <v>Внеш</v>
      </c>
    </row>
    <row r="37" spans="1:81" ht="15" hidden="1" customHeight="1">
      <c r="A37" s="881" t="s">
        <v>902</v>
      </c>
      <c r="B37" s="881" t="s">
        <v>14</v>
      </c>
      <c r="C37" s="881" t="s">
        <v>287</v>
      </c>
      <c r="D37" s="881" t="str">
        <f>IF(ПР[[#This Row],[Компания]]="","",$D$4)</f>
        <v>Отдел ТиКРС</v>
      </c>
      <c r="E37" s="881" t="s">
        <v>1979</v>
      </c>
      <c r="F37" s="881" t="s">
        <v>14457</v>
      </c>
      <c r="G37" s="881"/>
      <c r="H37" s="881"/>
      <c r="I37" s="881" t="s">
        <v>31</v>
      </c>
      <c r="J37" s="881" t="s">
        <v>1268</v>
      </c>
      <c r="K37" s="881" t="s">
        <v>1279</v>
      </c>
      <c r="L37" s="881" t="s">
        <v>1258</v>
      </c>
      <c r="M37" s="881" t="s">
        <v>1282</v>
      </c>
      <c r="N37" s="881"/>
      <c r="O37" s="893"/>
      <c r="P37" s="893"/>
      <c r="Q37" s="893"/>
      <c r="R37" s="893"/>
      <c r="S37" s="893"/>
      <c r="T37" s="893"/>
      <c r="U37" s="893"/>
      <c r="V37" s="893"/>
      <c r="W37" s="893"/>
      <c r="X37" s="893"/>
      <c r="Y37" s="893"/>
      <c r="Z37" s="893"/>
      <c r="AA37" s="905">
        <f>SUM(ПР[[#This Row],[ 2026.01]:[ 2026.12]])</f>
        <v>0</v>
      </c>
      <c r="AB37" s="884" t="str">
        <f>IFERROR(VLOOKUP(C37,IF(B37="Внереализация",Справочники!$R$3:$S$124,IF(B37="ОП",Справочники!$I$3:$J$185,IF(B37="ВП",Справочники!$L$3:$M$186,IF(B37="УР",Справочники!$O$3:$P$93,IF(B37="КР",Справочники!$F$3:$G$36,Справочники!$F$37:$G$37))))),2,FALSE),0)</f>
        <v>OP.09.03.03.03.03.03.00.00</v>
      </c>
      <c r="AC37" s="884" t="str">
        <f>IFERROR(IF($AB37="KR.09.03.00.00.00.00.00.00",VLOOKUP($L37,'Зависимые списки'!$P$55:$Q$57,2,FALSE),VLOOKUP(AB37,'NA-CF'!$A$2:$E$367,5,FALSE)),0)</f>
        <v>CF.03.03.06.09.03.03.03.00</v>
      </c>
      <c r="AD37" s="884" t="str">
        <f>IFERROR(VLOOKUP(AC37,'NA-CF'!$E$2:$F$367,2,FALSE),0)</f>
        <v>Капитальный ремонт скважин</v>
      </c>
      <c r="AE37" s="895">
        <v>90</v>
      </c>
      <c r="AF37" s="896">
        <v>0.2</v>
      </c>
      <c r="AG37" s="897">
        <f t="shared" ref="AG37:AR38" si="32">IF($AE37/30&lt;=AG$1,SUMIF($O$1:$Z$1,ROUND(AG$1-($AE37/30),0),$O37:$Z37),0)*($AF37+1)</f>
        <v>0</v>
      </c>
      <c r="AH37" s="897">
        <f t="shared" si="32"/>
        <v>0</v>
      </c>
      <c r="AI37" s="897">
        <f t="shared" si="32"/>
        <v>0</v>
      </c>
      <c r="AJ37" s="897">
        <f t="shared" si="32"/>
        <v>0</v>
      </c>
      <c r="AK37" s="897">
        <f t="shared" si="32"/>
        <v>0</v>
      </c>
      <c r="AL37" s="897">
        <f t="shared" si="32"/>
        <v>0</v>
      </c>
      <c r="AM37" s="897">
        <f t="shared" si="32"/>
        <v>0</v>
      </c>
      <c r="AN37" s="897">
        <f t="shared" si="32"/>
        <v>0</v>
      </c>
      <c r="AO37" s="897">
        <f t="shared" si="32"/>
        <v>0</v>
      </c>
      <c r="AP37" s="897">
        <f t="shared" si="32"/>
        <v>0</v>
      </c>
      <c r="AQ37" s="897">
        <f t="shared" si="32"/>
        <v>0</v>
      </c>
      <c r="AR37" s="897">
        <f t="shared" si="32"/>
        <v>0</v>
      </c>
      <c r="AS37" s="897">
        <f t="shared" si="3"/>
        <v>0</v>
      </c>
      <c r="AT37" s="897">
        <f t="shared" si="4"/>
        <v>0</v>
      </c>
      <c r="AU37" s="897">
        <f t="shared" si="5"/>
        <v>0</v>
      </c>
      <c r="AV37" s="897">
        <f t="shared" si="6"/>
        <v>0</v>
      </c>
      <c r="AW37" s="897">
        <f t="shared" si="7"/>
        <v>0</v>
      </c>
      <c r="AX37" s="897">
        <f t="shared" si="8"/>
        <v>0</v>
      </c>
      <c r="AY37" s="897">
        <f t="shared" si="9"/>
        <v>0</v>
      </c>
      <c r="AZ37" s="897">
        <f t="shared" si="10"/>
        <v>0</v>
      </c>
      <c r="BA37" s="897">
        <f t="shared" si="11"/>
        <v>0</v>
      </c>
      <c r="BB37" s="897">
        <f t="shared" si="12"/>
        <v>0</v>
      </c>
      <c r="BC37" s="897">
        <f t="shared" si="13"/>
        <v>0</v>
      </c>
      <c r="BD37" s="897">
        <f t="shared" si="14"/>
        <v>0</v>
      </c>
      <c r="BE37" s="898"/>
      <c r="BF37" s="898"/>
      <c r="BG37" s="898"/>
      <c r="BH37" s="898"/>
      <c r="BI37" s="898"/>
      <c r="BJ37" s="898"/>
      <c r="BK37" s="898"/>
      <c r="BL37" s="898"/>
      <c r="BM37" s="898"/>
      <c r="BN37" s="898"/>
      <c r="BO37" s="898"/>
      <c r="BP37" s="898"/>
      <c r="BQ37" s="884" t="str">
        <f>CONCATENATE(IFERROR(VLOOKUP(A37,'Зависимые списки'!$J$2:$K$7,2,FALSE),"-"),B37)</f>
        <v>КанБайкал_ООООП</v>
      </c>
      <c r="BR37" s="884" t="s">
        <v>28</v>
      </c>
      <c r="BS37" s="884" t="s">
        <v>29</v>
      </c>
      <c r="BT37" s="884" t="str">
        <f>CONCATENATE(BQ37,IFERROR(VLOOKUP(F37,'Зависимые списки'!$J$9:$K$25,2,FALSE),"-"))</f>
        <v>КанБайкал_ООООПУнтыгейское УНТ_месторождение</v>
      </c>
      <c r="BU37" s="884" t="str">
        <f>IFERROR(VLOOKUP(C37,'Зависимые списки'!$I$55:$J$66,2,FALSE),"Без_номенклатуры")</f>
        <v>Без_номенклатуры</v>
      </c>
      <c r="BV37" s="884" t="str">
        <f t="shared" si="15"/>
        <v>ОП2</v>
      </c>
      <c r="BW37" s="884" t="str">
        <f>IFERROR(VLOOKUP($BT37,'Зависимые списки'!$A$45:$B$101,2,FALSE),"-")</f>
        <v>Основное</v>
      </c>
      <c r="BX37" s="899" t="str">
        <f>IFERROR(VLOOKUP(B37,'Зависимые списки'!$C$55:$D$59,2,FALSE),"-")</f>
        <v>OPEX</v>
      </c>
      <c r="BY37" s="891" t="str">
        <f t="shared" si="16"/>
        <v>БП</v>
      </c>
      <c r="BZ37" s="891" t="str">
        <f>IFERROR(VLOOKUP(G37,vendor!$B$2:$C$1372,2,FALSE),"-")&amp;"_"&amp;IFERROR(VLOOKUP(ПР[[#This Row],[Компания]],Справочники!$A$3:$B$9,2,0),"-")</f>
        <v>-_COM008002</v>
      </c>
      <c r="CA37" s="892">
        <f ca="1">SUM(O37:OFFSET(O37,0,'Откл_БДР факт ГК_КБ'!$B$1-1))</f>
        <v>0</v>
      </c>
      <c r="CB37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7" s="865" t="str">
        <f>IFERROR(VLOOKUP(ПР[[#This Row],[Контрагент]],ВГО[],2,0),"Внеш")</f>
        <v>Внеш</v>
      </c>
    </row>
    <row r="38" spans="1:81" ht="30.75" hidden="1" customHeight="1">
      <c r="A38" s="881" t="s">
        <v>902</v>
      </c>
      <c r="B38" s="881" t="s">
        <v>14</v>
      </c>
      <c r="C38" s="924" t="s">
        <v>373</v>
      </c>
      <c r="D38" s="881" t="str">
        <f>IF(ПР[[#This Row],[Компания]]="","",$D$4)</f>
        <v>Отдел ТиКРС</v>
      </c>
      <c r="E38" s="881" t="s">
        <v>1979</v>
      </c>
      <c r="F38" s="924" t="s">
        <v>14457</v>
      </c>
      <c r="G38" s="924" t="s">
        <v>10559</v>
      </c>
      <c r="H38" s="881" t="s">
        <v>15724</v>
      </c>
      <c r="I38" s="881" t="s">
        <v>31</v>
      </c>
      <c r="J38" s="881" t="s">
        <v>1268</v>
      </c>
      <c r="K38" s="881" t="s">
        <v>1279</v>
      </c>
      <c r="L38" s="881" t="s">
        <v>1258</v>
      </c>
      <c r="M38" s="881" t="s">
        <v>1282</v>
      </c>
      <c r="N38" s="925" t="s">
        <v>77937</v>
      </c>
      <c r="O38" s="922">
        <f>РИР!H34</f>
        <v>0</v>
      </c>
      <c r="P38" s="918">
        <f>РИР!I34</f>
        <v>0</v>
      </c>
      <c r="Q38" s="918">
        <f>РИР!J34</f>
        <v>0</v>
      </c>
      <c r="R38" s="918">
        <f>РИР!K34</f>
        <v>0</v>
      </c>
      <c r="S38" s="918">
        <f>РИР!L34</f>
        <v>0</v>
      </c>
      <c r="T38" s="918">
        <f>РИР!M34</f>
        <v>0</v>
      </c>
      <c r="U38" s="918">
        <f>РИР!N34</f>
        <v>0</v>
      </c>
      <c r="V38" s="918">
        <f>РИР!O34</f>
        <v>0</v>
      </c>
      <c r="W38" s="918">
        <f>РИР!P34</f>
        <v>0</v>
      </c>
      <c r="X38" s="918">
        <f>РИР!Q34</f>
        <v>0</v>
      </c>
      <c r="Y38" s="918">
        <f>РИР!R34</f>
        <v>0</v>
      </c>
      <c r="Z38" s="918">
        <f>РИР!S34</f>
        <v>0</v>
      </c>
      <c r="AA38" s="920">
        <f>SUM(ПР[[#This Row],[ 2026.01]:[ 2026.12]])</f>
        <v>0</v>
      </c>
      <c r="AB38" s="884" t="str">
        <f>IFERROR(VLOOKUP(C38,IF(B38="Внереализация",Справочники!$R$3:$S$124,IF(B38="ОП",Справочники!$I$3:$J$185,IF(B38="ВП",Справочники!$L$3:$M$186,IF(B38="УР",Справочники!$O$3:$P$93,IF(B38="КР",Справочники!$F$3:$G$36,Справочники!$F$37:$G$37))))),2,FALSE),0)</f>
        <v>OP.09.03.03.03.15.00.00.00</v>
      </c>
      <c r="AC38" s="884" t="str">
        <f>IFERROR(IF($AB38="KR.09.03.00.00.00.00.00.00",VLOOKUP($L38,'Зависимые списки'!$P$55:$Q$57,2,FALSE),VLOOKUP(AB38,'NA-CF'!$A$2:$E$367,5,FALSE)),0)</f>
        <v>CF.03.03.06.09.03.03.03.00</v>
      </c>
      <c r="AD38" s="884" t="str">
        <f>IFERROR(VLOOKUP(AC38,'NA-CF'!$E$2:$F$367,2,FALSE),0)</f>
        <v>Капитальный ремонт скважин</v>
      </c>
      <c r="AE38" s="895">
        <v>90</v>
      </c>
      <c r="AF38" s="896">
        <v>0.2</v>
      </c>
      <c r="AG38" s="897">
        <f t="shared" si="32"/>
        <v>0</v>
      </c>
      <c r="AH38" s="897">
        <f t="shared" si="32"/>
        <v>0</v>
      </c>
      <c r="AI38" s="897">
        <f t="shared" si="32"/>
        <v>0</v>
      </c>
      <c r="AJ38" s="897">
        <f t="shared" si="32"/>
        <v>0</v>
      </c>
      <c r="AK38" s="897">
        <f t="shared" si="32"/>
        <v>0</v>
      </c>
      <c r="AL38" s="897">
        <f t="shared" si="32"/>
        <v>0</v>
      </c>
      <c r="AM38" s="897">
        <f t="shared" si="32"/>
        <v>0</v>
      </c>
      <c r="AN38" s="897">
        <f t="shared" si="32"/>
        <v>0</v>
      </c>
      <c r="AO38" s="897">
        <f t="shared" si="32"/>
        <v>0</v>
      </c>
      <c r="AP38" s="897">
        <f t="shared" si="32"/>
        <v>0</v>
      </c>
      <c r="AQ38" s="897">
        <f t="shared" si="32"/>
        <v>0</v>
      </c>
      <c r="AR38" s="897">
        <f t="shared" si="32"/>
        <v>0</v>
      </c>
      <c r="AS38" s="897">
        <f t="shared" si="3"/>
        <v>0</v>
      </c>
      <c r="AT38" s="897">
        <f t="shared" si="4"/>
        <v>0</v>
      </c>
      <c r="AU38" s="897">
        <f t="shared" si="5"/>
        <v>0</v>
      </c>
      <c r="AV38" s="897">
        <f t="shared" si="6"/>
        <v>0</v>
      </c>
      <c r="AW38" s="897">
        <f t="shared" si="7"/>
        <v>0</v>
      </c>
      <c r="AX38" s="897">
        <f t="shared" si="8"/>
        <v>0</v>
      </c>
      <c r="AY38" s="897">
        <f t="shared" si="9"/>
        <v>0</v>
      </c>
      <c r="AZ38" s="897">
        <f t="shared" si="10"/>
        <v>0</v>
      </c>
      <c r="BA38" s="897">
        <f t="shared" si="11"/>
        <v>0</v>
      </c>
      <c r="BB38" s="897">
        <f t="shared" si="12"/>
        <v>0</v>
      </c>
      <c r="BC38" s="897">
        <f t="shared" si="13"/>
        <v>0</v>
      </c>
      <c r="BD38" s="897">
        <f t="shared" si="14"/>
        <v>0</v>
      </c>
      <c r="BE38" s="898"/>
      <c r="BF38" s="898"/>
      <c r="BG38" s="898"/>
      <c r="BH38" s="898"/>
      <c r="BI38" s="898"/>
      <c r="BJ38" s="898"/>
      <c r="BK38" s="898"/>
      <c r="BL38" s="898"/>
      <c r="BM38" s="898"/>
      <c r="BN38" s="898"/>
      <c r="BO38" s="898"/>
      <c r="BP38" s="898"/>
      <c r="BQ38" s="884" t="str">
        <f>CONCATENATE(IFERROR(VLOOKUP(A38,'Зависимые списки'!$J$2:$K$7,2,FALSE),"-"),B38)</f>
        <v>КанБайкал_ООООП</v>
      </c>
      <c r="BR38" s="884" t="s">
        <v>28</v>
      </c>
      <c r="BS38" s="884" t="s">
        <v>29</v>
      </c>
      <c r="BT38" s="884" t="str">
        <f>CONCATENATE(BQ38,IFERROR(VLOOKUP(F38,'Зависимые списки'!$J$9:$K$25,2,FALSE),"-"))</f>
        <v>КанБайкал_ООООПУнтыгейское УНТ_месторождение</v>
      </c>
      <c r="BU38" s="884" t="str">
        <f>IFERROR(VLOOKUP(C38,'Зависимые списки'!$I$55:$J$66,2,FALSE),"Без_номенклатуры")</f>
        <v>Без_номенклатуры</v>
      </c>
      <c r="BV38" s="884" t="str">
        <f t="shared" si="15"/>
        <v>ОП2</v>
      </c>
      <c r="BW38" s="884" t="str">
        <f>IFERROR(VLOOKUP($BT38,'Зависимые списки'!$A$45:$B$101,2,FALSE),"-")</f>
        <v>Основное</v>
      </c>
      <c r="BX38" s="899" t="str">
        <f>IFERROR(VLOOKUP(B38,'Зависимые списки'!$C$55:$D$59,2,FALSE),"-")</f>
        <v>OPEX</v>
      </c>
      <c r="BY38" s="891" t="str">
        <f t="shared" si="16"/>
        <v>БП</v>
      </c>
      <c r="BZ38" s="891" t="str">
        <f>IFERROR(VLOOKUP(G38,vendor!$B$2:$C$1372,2,FALSE),"-")&amp;"_"&amp;IFERROR(VLOOKUP(ПР[[#This Row],[Компания]],Справочники!$A$3:$B$9,2,0),"-")</f>
        <v>PRD.002.100024337_COM008002</v>
      </c>
      <c r="CA38" s="892">
        <f ca="1">SUM(O38:OFFSET(O38,0,'Откл_БДР факт ГК_КБ'!$B$1-1))</f>
        <v>0</v>
      </c>
      <c r="CB38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8" s="865" t="str">
        <f>IFERROR(VLOOKUP(ПР[[#This Row],[Контрагент]],ВГО[],2,0),"Внеш")</f>
        <v>Внеш</v>
      </c>
    </row>
    <row r="39" spans="1:81" ht="30.75" customHeight="1">
      <c r="A39" s="1255" t="s">
        <v>902</v>
      </c>
      <c r="B39" s="1255" t="s">
        <v>14</v>
      </c>
      <c r="C39" s="1256" t="s">
        <v>373</v>
      </c>
      <c r="D39" s="1255" t="str">
        <f>IF(ПР[[#This Row],[Компания]]="","",$D$4)</f>
        <v>Отдел ТиКРС</v>
      </c>
      <c r="E39" s="1255" t="s">
        <v>1979</v>
      </c>
      <c r="F39" s="1256" t="s">
        <v>2547</v>
      </c>
      <c r="G39" s="1256"/>
      <c r="H39" s="1255"/>
      <c r="I39" s="1255" t="s">
        <v>31</v>
      </c>
      <c r="J39" s="1255" t="s">
        <v>1268</v>
      </c>
      <c r="K39" s="1255" t="s">
        <v>1279</v>
      </c>
      <c r="L39" s="1255" t="s">
        <v>1258</v>
      </c>
      <c r="M39" s="1255" t="s">
        <v>1282</v>
      </c>
      <c r="N39" s="1254" t="s">
        <v>77945</v>
      </c>
      <c r="O39" s="1257">
        <f>'ПП-26 ТКРС ЗМБ'!G63</f>
        <v>0</v>
      </c>
      <c r="P39" s="1257">
        <f>'ПП-26 ТКРС ЗМБ'!H63</f>
        <v>0</v>
      </c>
      <c r="Q39" s="1257">
        <f>'ПП-26 ТКРС ЗМБ'!I63</f>
        <v>0</v>
      </c>
      <c r="R39" s="1257">
        <f>'ПП-26 ТКРС ЗМБ'!J63</f>
        <v>0</v>
      </c>
      <c r="S39" s="1257">
        <f>'ПП-26 ТКРС ЗМБ'!K63</f>
        <v>0</v>
      </c>
      <c r="T39" s="1257">
        <f>'ПП-26 ТКРС ЗМБ'!L63</f>
        <v>0</v>
      </c>
      <c r="U39" s="1257">
        <f>'ПП-26 ТКРС ЗМБ'!M63</f>
        <v>0</v>
      </c>
      <c r="V39" s="1257">
        <f>'ПП-26 ТКРС ЗМБ'!N63</f>
        <v>0</v>
      </c>
      <c r="W39" s="1257">
        <f>'ПП-26 ТКРС ЗМБ'!O63</f>
        <v>0</v>
      </c>
      <c r="X39" s="1257">
        <f>'ПП-26 ТКРС ЗМБ'!P63</f>
        <v>0</v>
      </c>
      <c r="Y39" s="1257">
        <f>'ПП-26 ТКРС ЗМБ'!Q63</f>
        <v>0</v>
      </c>
      <c r="Z39" s="1257">
        <f>'ПП-26 ТКРС ЗМБ'!R63</f>
        <v>0</v>
      </c>
      <c r="AA39" s="1259">
        <f>SUM(ПР[[#This Row],[ 2026.01]:[ 2026.12]])</f>
        <v>0</v>
      </c>
      <c r="AB39" s="884" t="str">
        <f>IFERROR(VLOOKUP(C39,IF(B39="Внереализация",Справочники!$R$3:$S$124,IF(B39="ОП",Справочники!$I$3:$J$185,IF(B39="ВП",Справочники!$L$3:$M$186,IF(B39="УР",Справочники!$O$3:$P$93,IF(B39="КР",Справочники!$F$3:$G$36,Справочники!$F$37:$G$37))))),2,FALSE),0)</f>
        <v>OP.09.03.03.03.15.00.00.00</v>
      </c>
      <c r="AC39" s="902"/>
      <c r="AD39" s="884">
        <f>IFERROR(VLOOKUP(AC39,'NA-CF'!$E$2:$F$367,2,FALSE),0)</f>
        <v>0</v>
      </c>
      <c r="AE39" s="895"/>
      <c r="AF39" s="896"/>
      <c r="AG39" s="897">
        <f t="shared" ref="AG39:BD39" si="33">IF($AE39/30&lt;=AG$1,SUMIF($O$1:$Z$1,ROUND(AG$1-($AE39/30),0),$O39:$Z39),0)*($AF39+1)</f>
        <v>0</v>
      </c>
      <c r="AH39" s="897">
        <f t="shared" si="33"/>
        <v>0</v>
      </c>
      <c r="AI39" s="897">
        <f t="shared" si="33"/>
        <v>0</v>
      </c>
      <c r="AJ39" s="897">
        <f t="shared" si="33"/>
        <v>0</v>
      </c>
      <c r="AK39" s="897">
        <f t="shared" si="33"/>
        <v>0</v>
      </c>
      <c r="AL39" s="897">
        <f t="shared" si="33"/>
        <v>0</v>
      </c>
      <c r="AM39" s="897">
        <f t="shared" si="33"/>
        <v>0</v>
      </c>
      <c r="AN39" s="897">
        <f t="shared" si="33"/>
        <v>0</v>
      </c>
      <c r="AO39" s="897">
        <f t="shared" si="33"/>
        <v>0</v>
      </c>
      <c r="AP39" s="897">
        <f t="shared" si="33"/>
        <v>0</v>
      </c>
      <c r="AQ39" s="897">
        <f t="shared" si="33"/>
        <v>0</v>
      </c>
      <c r="AR39" s="897">
        <f t="shared" si="33"/>
        <v>0</v>
      </c>
      <c r="AS39" s="897">
        <f t="shared" si="33"/>
        <v>0</v>
      </c>
      <c r="AT39" s="897">
        <f t="shared" si="33"/>
        <v>0</v>
      </c>
      <c r="AU39" s="897">
        <f t="shared" si="33"/>
        <v>0</v>
      </c>
      <c r="AV39" s="897">
        <f t="shared" si="33"/>
        <v>0</v>
      </c>
      <c r="AW39" s="897">
        <f t="shared" si="33"/>
        <v>0</v>
      </c>
      <c r="AX39" s="897">
        <f t="shared" si="33"/>
        <v>0</v>
      </c>
      <c r="AY39" s="897">
        <f t="shared" si="33"/>
        <v>0</v>
      </c>
      <c r="AZ39" s="897">
        <f t="shared" si="33"/>
        <v>0</v>
      </c>
      <c r="BA39" s="897">
        <f t="shared" si="33"/>
        <v>0</v>
      </c>
      <c r="BB39" s="897">
        <f t="shared" si="33"/>
        <v>0</v>
      </c>
      <c r="BC39" s="897">
        <f t="shared" si="33"/>
        <v>0</v>
      </c>
      <c r="BD39" s="897">
        <f t="shared" si="33"/>
        <v>0</v>
      </c>
      <c r="BE39" s="1253"/>
      <c r="BF39" s="1253"/>
      <c r="BG39" s="1253"/>
      <c r="BH39" s="1253"/>
      <c r="BI39" s="1253"/>
      <c r="BJ39" s="1253"/>
      <c r="BK39" s="1253"/>
      <c r="BL39" s="1253"/>
      <c r="BM39" s="1253"/>
      <c r="BN39" s="1253"/>
      <c r="BO39" s="1253"/>
      <c r="BP39" s="1253"/>
      <c r="BQ39" s="884" t="str">
        <f>CONCATENATE(IFERROR(VLOOKUP(A39,'Зависимые списки'!$J$2:$K$7,2,FALSE),"-"),B39)</f>
        <v>КанБайкал_ООООП</v>
      </c>
      <c r="BR39" s="884"/>
      <c r="BS39" s="884"/>
      <c r="BT39" s="902" t="str">
        <f>CONCATENATE(BQ39,IFERROR(VLOOKUP(F39,'Зависимые списки'!$J$9:$K$25,2,FALSE),"-"))</f>
        <v>КанБайкал_ООООПЗападно-Малобалыкское_месторождение</v>
      </c>
      <c r="BU39" s="884" t="str">
        <f>IFERROR(VLOOKUP(C39,'Зависимые списки'!$I$55:$J$66,2,FALSE),"Без_номенклатуры")</f>
        <v>Без_номенклатуры</v>
      </c>
      <c r="BV39" s="884" t="str">
        <f>CONCATENATE(B39,"2")</f>
        <v>ОП2</v>
      </c>
      <c r="BW39" s="884" t="str">
        <f>IFERROR(VLOOKUP($BT39,'Зависимые списки'!$A$45:$B$101,2,FALSE),"-")</f>
        <v>Основное</v>
      </c>
      <c r="BX39" s="899" t="str">
        <f>IFERROR(VLOOKUP(B39,'Зависимые списки'!$C$55:$D$59,2,FALSE),"-")</f>
        <v>OPEX</v>
      </c>
      <c r="BY39" s="891" t="str">
        <f>$B$2</f>
        <v>БП</v>
      </c>
      <c r="BZ39" s="903" t="str">
        <f>IFERROR(VLOOKUP(G39,vendor!$B$2:$C$1372,2,FALSE),"-")&amp;"_"&amp;IFERROR(VLOOKUP(ПР[[#This Row],[Компания]],Справочники!$A$3:$B$9,2,0),"-")</f>
        <v>-_COM008002</v>
      </c>
      <c r="CA39" s="892">
        <f ca="1">SUM(O39:OFFSET(O39,0,'Откл_БДР факт ГК_КБ'!$B$1-1))</f>
        <v>0</v>
      </c>
      <c r="CB39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9" s="904" t="str">
        <f>IFERROR(VLOOKUP(ПР[[#This Row],[Контрагент]],ВГО[],2,0),"Внеш")</f>
        <v>Внеш</v>
      </c>
    </row>
    <row r="40" spans="1:81" ht="39" customHeight="1">
      <c r="A40" s="1255" t="s">
        <v>902</v>
      </c>
      <c r="B40" s="1255" t="s">
        <v>14</v>
      </c>
      <c r="C40" s="1256" t="s">
        <v>373</v>
      </c>
      <c r="D40" s="1255" t="str">
        <f>IF(ПР[[#This Row],[Компания]]="","",$D$4)</f>
        <v>Отдел ТиКРС</v>
      </c>
      <c r="E40" s="1255" t="s">
        <v>1979</v>
      </c>
      <c r="F40" s="1256" t="s">
        <v>2547</v>
      </c>
      <c r="G40" s="1256"/>
      <c r="H40" s="1255"/>
      <c r="I40" s="1255" t="s">
        <v>31</v>
      </c>
      <c r="J40" s="1255" t="s">
        <v>1268</v>
      </c>
      <c r="K40" s="1255" t="s">
        <v>1279</v>
      </c>
      <c r="L40" s="1255" t="s">
        <v>1258</v>
      </c>
      <c r="M40" s="1255" t="s">
        <v>1282</v>
      </c>
      <c r="N40" s="1254" t="s">
        <v>77944</v>
      </c>
      <c r="O40" s="1257">
        <f>'ПП-26 ТКРС ЗМБ'!G54</f>
        <v>0</v>
      </c>
      <c r="P40" s="1257">
        <f>'ПП-26 ТКРС ЗМБ'!H54</f>
        <v>0</v>
      </c>
      <c r="Q40" s="1257">
        <f>'ПП-26 ТКРС ЗМБ'!I54</f>
        <v>0</v>
      </c>
      <c r="R40" s="1257">
        <f>'ПП-26 ТКРС ЗМБ'!J54</f>
        <v>0</v>
      </c>
      <c r="S40" s="1257">
        <f>'ПП-26 ТКРС ЗМБ'!K54</f>
        <v>0</v>
      </c>
      <c r="T40" s="1257">
        <f>'ПП-26 ТКРС ЗМБ'!L54</f>
        <v>0</v>
      </c>
      <c r="U40" s="1257">
        <f>'ПП-26 ТКРС ЗМБ'!M54</f>
        <v>0</v>
      </c>
      <c r="V40" s="1257">
        <f>'ПП-26 ТКРС ЗМБ'!N54</f>
        <v>0</v>
      </c>
      <c r="W40" s="1257">
        <f>'ПП-26 ТКРС ЗМБ'!O54</f>
        <v>0</v>
      </c>
      <c r="X40" s="1257">
        <f>'ПП-26 ТКРС ЗМБ'!P54</f>
        <v>0</v>
      </c>
      <c r="Y40" s="1257">
        <f>'ПП-26 ТКРС ЗМБ'!Q54</f>
        <v>0</v>
      </c>
      <c r="Z40" s="1257">
        <f>'ПП-26 ТКРС ЗМБ'!R54</f>
        <v>0</v>
      </c>
      <c r="AA40" s="1258">
        <f>SUM(ПР[[#This Row],[ 2026.01]:[ 2026.12]])</f>
        <v>0</v>
      </c>
      <c r="AB40" s="884" t="str">
        <f>IFERROR(VLOOKUP(C40,IF(B40="Внереализация",Справочники!$R$3:$S$124,IF(B40="ОП",Справочники!$I$3:$J$185,IF(B40="ВП",Справочники!$L$3:$M$186,IF(B40="УР",Справочники!$O$3:$P$93,IF(B40="КР",Справочники!$F$3:$G$36,Справочники!$F$37:$G$37))))),2,FALSE),0)</f>
        <v>OP.09.03.03.03.15.00.00.00</v>
      </c>
      <c r="AC40" s="884" t="str">
        <f>IFERROR(IF($AB40="KR.09.03.00.00.00.00.00.00",VLOOKUP($L40,'Зависимые списки'!$P$55:$Q$57,2,FALSE),VLOOKUP(AB40,'NA-CF'!$A$2:$E$367,5,FALSE)),0)</f>
        <v>CF.03.03.06.09.03.03.03.00</v>
      </c>
      <c r="AD40" s="884" t="str">
        <f>IFERROR(VLOOKUP(AC40,'NA-CF'!$E$2:$F$367,2,FALSE),0)</f>
        <v>Капитальный ремонт скважин</v>
      </c>
      <c r="AE40" s="895">
        <v>90</v>
      </c>
      <c r="AF40" s="896">
        <v>0.2</v>
      </c>
      <c r="AG40" s="897">
        <f t="shared" ref="AG40:AN40" si="34">IF($AE40/30&lt;=AG$1,SUMIF($O$1:$Z$1,ROUND(AG$1-($AE40/30),0),$O40:$Z40),0)*($AF40+1)</f>
        <v>0</v>
      </c>
      <c r="AH40" s="897">
        <f t="shared" si="34"/>
        <v>0</v>
      </c>
      <c r="AI40" s="897">
        <f t="shared" si="34"/>
        <v>0</v>
      </c>
      <c r="AJ40" s="897">
        <f t="shared" si="34"/>
        <v>0</v>
      </c>
      <c r="AK40" s="897">
        <f t="shared" si="34"/>
        <v>0</v>
      </c>
      <c r="AL40" s="897">
        <f t="shared" si="34"/>
        <v>0</v>
      </c>
      <c r="AM40" s="897">
        <f t="shared" si="34"/>
        <v>0</v>
      </c>
      <c r="AN40" s="897">
        <f t="shared" si="34"/>
        <v>0</v>
      </c>
      <c r="AO40" s="897">
        <f t="shared" ref="AO40:AR63" si="35">IF($AE40/30&lt;=AO$1,SUMIF($O$1:$Z$1,ROUND(AO$1-($AE40/30),0),$O40:$Z40),0)*($AF40+1)</f>
        <v>0</v>
      </c>
      <c r="AP40" s="897">
        <f t="shared" si="35"/>
        <v>0</v>
      </c>
      <c r="AQ40" s="897">
        <f t="shared" si="35"/>
        <v>0</v>
      </c>
      <c r="AR40" s="897">
        <f t="shared" si="35"/>
        <v>0</v>
      </c>
      <c r="AS40" s="897">
        <f t="shared" si="3"/>
        <v>0</v>
      </c>
      <c r="AT40" s="897">
        <f t="shared" si="4"/>
        <v>0</v>
      </c>
      <c r="AU40" s="897">
        <f t="shared" si="5"/>
        <v>0</v>
      </c>
      <c r="AV40" s="897">
        <f t="shared" si="6"/>
        <v>0</v>
      </c>
      <c r="AW40" s="897">
        <f t="shared" si="7"/>
        <v>0</v>
      </c>
      <c r="AX40" s="897">
        <f t="shared" si="8"/>
        <v>0</v>
      </c>
      <c r="AY40" s="897">
        <f t="shared" si="9"/>
        <v>0</v>
      </c>
      <c r="AZ40" s="897">
        <f t="shared" si="10"/>
        <v>0</v>
      </c>
      <c r="BA40" s="897">
        <f t="shared" si="11"/>
        <v>0</v>
      </c>
      <c r="BB40" s="897">
        <f t="shared" si="12"/>
        <v>0</v>
      </c>
      <c r="BC40" s="897">
        <f t="shared" si="13"/>
        <v>0</v>
      </c>
      <c r="BD40" s="897">
        <f t="shared" si="14"/>
        <v>0</v>
      </c>
      <c r="BE40" s="898"/>
      <c r="BF40" s="898"/>
      <c r="BG40" s="898"/>
      <c r="BH40" s="898"/>
      <c r="BI40" s="898"/>
      <c r="BJ40" s="898"/>
      <c r="BK40" s="898"/>
      <c r="BL40" s="898"/>
      <c r="BM40" s="898"/>
      <c r="BN40" s="898"/>
      <c r="BO40" s="898"/>
      <c r="BP40" s="898"/>
      <c r="BQ40" s="884" t="str">
        <f>CONCATENATE(IFERROR(VLOOKUP(A40,'Зависимые списки'!$J$2:$K$7,2,FALSE),"-"),B40)</f>
        <v>КанБайкал_ООООП</v>
      </c>
      <c r="BR40" s="884" t="s">
        <v>28</v>
      </c>
      <c r="BS40" s="884" t="s">
        <v>29</v>
      </c>
      <c r="BT40" s="884" t="str">
        <f>CONCATENATE(BQ40,IFERROR(VLOOKUP(F40,'Зависимые списки'!$J$9:$K$25,2,FALSE),"-"))</f>
        <v>КанБайкал_ООООПЗападно-Малобалыкское_месторождение</v>
      </c>
      <c r="BU40" s="884" t="str">
        <f>IFERROR(VLOOKUP(C40,'Зависимые списки'!$I$55:$J$66,2,FALSE),"Без_номенклатуры")</f>
        <v>Без_номенклатуры</v>
      </c>
      <c r="BV40" s="884" t="str">
        <f t="shared" si="15"/>
        <v>ОП2</v>
      </c>
      <c r="BW40" s="884" t="str">
        <f>IFERROR(VLOOKUP($BT40,'Зависимые списки'!$A$45:$B$101,2,FALSE),"-")</f>
        <v>Основное</v>
      </c>
      <c r="BX40" s="899" t="str">
        <f>IFERROR(VLOOKUP(B40,'Зависимые списки'!$C$55:$D$59,2,FALSE),"-")</f>
        <v>OPEX</v>
      </c>
      <c r="BY40" s="891" t="str">
        <f t="shared" si="16"/>
        <v>БП</v>
      </c>
      <c r="BZ40" s="891" t="str">
        <f>IFERROR(VLOOKUP(G40,vendor!$B$2:$C$1372,2,FALSE),"-")&amp;"_"&amp;IFERROR(VLOOKUP(ПР[[#This Row],[Компания]],Справочники!$A$3:$B$9,2,0),"-")</f>
        <v>-_COM008002</v>
      </c>
      <c r="CA40" s="892">
        <f ca="1">SUM(O40:OFFSET(O40,0,'Откл_БДР факт ГК_КБ'!$B$1-1))</f>
        <v>0</v>
      </c>
      <c r="CB40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0" s="865" t="str">
        <f>IFERROR(VLOOKUP(ПР[[#This Row],[Контрагент]],ВГО[],2,0),"Внеш")</f>
        <v>Внеш</v>
      </c>
    </row>
    <row r="41" spans="1:81">
      <c r="A41" s="881" t="s">
        <v>902</v>
      </c>
      <c r="B41" s="881" t="s">
        <v>14</v>
      </c>
      <c r="C41" s="1204" t="s">
        <v>373</v>
      </c>
      <c r="D41" s="881" t="str">
        <f>IF(ПР[[#This Row],[Компания]]="","",$D$4)</f>
        <v>Отдел ТиКРС</v>
      </c>
      <c r="E41" s="881" t="s">
        <v>1979</v>
      </c>
      <c r="F41" s="1204" t="s">
        <v>2547</v>
      </c>
      <c r="G41" s="1204" t="s">
        <v>2192</v>
      </c>
      <c r="H41" s="881" t="s">
        <v>14648</v>
      </c>
      <c r="I41" s="881" t="s">
        <v>31</v>
      </c>
      <c r="J41" s="881" t="s">
        <v>1268</v>
      </c>
      <c r="K41" s="881" t="s">
        <v>1279</v>
      </c>
      <c r="L41" s="881" t="s">
        <v>1258</v>
      </c>
      <c r="M41" s="881" t="s">
        <v>1282</v>
      </c>
      <c r="N41" s="1200" t="s">
        <v>77941</v>
      </c>
      <c r="O41" s="1202">
        <f>'ПП-26 ТКРС ЗМБ'!G33+'ПП-26 ТКРС ЗМБ'!G42+'ПП-26 ТКРС ЗМБ'!G48+'ПП-26 ТКРС ЗМБ'!G51+'ПП-26 ТКРС ЗМБ'!G54+'ПП-26 ТКРС ЗМБ'!G57</f>
        <v>0</v>
      </c>
      <c r="P41" s="1203">
        <f>'ПП-26 ТКРС ЗМБ'!H33+'ПП-26 ТКРС ЗМБ'!H42+'ПП-26 ТКРС ЗМБ'!H48+'ПП-26 ТКРС ЗМБ'!H51+'ПП-26 ТКРС ЗМБ'!H54+'ПП-26 ТКРС ЗМБ'!H57</f>
        <v>0</v>
      </c>
      <c r="Q41" s="1203">
        <f>'ПП-26 ТКРС ЗМБ'!I33+'ПП-26 ТКРС ЗМБ'!I42+'ПП-26 ТКРС ЗМБ'!I48+'ПП-26 ТКРС ЗМБ'!I51+'ПП-26 ТКРС ЗМБ'!I54+'ПП-26 ТКРС ЗМБ'!I57</f>
        <v>0</v>
      </c>
      <c r="R41" s="1203">
        <f>'ПП-26 ТКРС ЗМБ'!J33+'ПП-26 ТКРС ЗМБ'!J42+'ПП-26 ТКРС ЗМБ'!J48+'ПП-26 ТКРС ЗМБ'!J51+'ПП-26 ТКРС ЗМБ'!J54+'ПП-26 ТКРС ЗМБ'!J57</f>
        <v>0</v>
      </c>
      <c r="S41" s="1203">
        <f>'ПП-26 ТКРС ЗМБ'!K33+'ПП-26 ТКРС ЗМБ'!K42+'ПП-26 ТКРС ЗМБ'!K48+'ПП-26 ТКРС ЗМБ'!K51+'ПП-26 ТКРС ЗМБ'!K54+'ПП-26 ТКРС ЗМБ'!K57</f>
        <v>0</v>
      </c>
      <c r="T41" s="1203">
        <f>'ПП-26 ТКРС ЗМБ'!L33+'ПП-26 ТКРС ЗМБ'!L42+'ПП-26 ТКРС ЗМБ'!L48+'ПП-26 ТКРС ЗМБ'!L51+'ПП-26 ТКРС ЗМБ'!L54+'ПП-26 ТКРС ЗМБ'!L57</f>
        <v>0</v>
      </c>
      <c r="U41" s="1203">
        <f>'ПП-26 ТКРС ЗМБ'!M33+'ПП-26 ТКРС ЗМБ'!M42+'ПП-26 ТКРС ЗМБ'!M48+'ПП-26 ТКРС ЗМБ'!M51+'ПП-26 ТКРС ЗМБ'!M54+'ПП-26 ТКРС ЗМБ'!M57</f>
        <v>0</v>
      </c>
      <c r="V41" s="1203">
        <f>'ПП-26 ТКРС ЗМБ'!N33+'ПП-26 ТКРС ЗМБ'!N42+'ПП-26 ТКРС ЗМБ'!N48+'ПП-26 ТКРС ЗМБ'!N51+'ПП-26 ТКРС ЗМБ'!N54+'ПП-26 ТКРС ЗМБ'!N57</f>
        <v>0</v>
      </c>
      <c r="W41" s="1203">
        <f>'ПП-26 ТКРС ЗМБ'!O33+'ПП-26 ТКРС ЗМБ'!O42+'ПП-26 ТКРС ЗМБ'!O48+'ПП-26 ТКРС ЗМБ'!O51+'ПП-26 ТКРС ЗМБ'!O54+'ПП-26 ТКРС ЗМБ'!O57</f>
        <v>0</v>
      </c>
      <c r="X41" s="1203">
        <f>'ПП-26 ТКРС ЗМБ'!P33+'ПП-26 ТКРС ЗМБ'!P42+'ПП-26 ТКРС ЗМБ'!P48+'ПП-26 ТКРС ЗМБ'!P51+'ПП-26 ТКРС ЗМБ'!P54+'ПП-26 ТКРС ЗМБ'!P57</f>
        <v>0</v>
      </c>
      <c r="Y41" s="1203">
        <f>'ПП-26 ТКРС ЗМБ'!Q33+'ПП-26 ТКРС ЗМБ'!Q42+'ПП-26 ТКРС ЗМБ'!Q48+'ПП-26 ТКРС ЗМБ'!Q51+'ПП-26 ТКРС ЗМБ'!Q54+'ПП-26 ТКРС ЗМБ'!Q57</f>
        <v>0</v>
      </c>
      <c r="Z41" s="1203">
        <f>'ПП-26 ТКРС ЗМБ'!R33+'ПП-26 ТКРС ЗМБ'!R42+'ПП-26 ТКРС ЗМБ'!R48+'ПП-26 ТКРС ЗМБ'!R51+'ПП-26 ТКРС ЗМБ'!R54+'ПП-26 ТКРС ЗМБ'!R57</f>
        <v>0</v>
      </c>
      <c r="AA41" s="1267">
        <f>SUM(ПР[[#This Row],[ 2026.01]:[ 2026.12]])</f>
        <v>0</v>
      </c>
      <c r="AB41" s="884" t="str">
        <f>IFERROR(VLOOKUP(C41,IF(B41="Внереализация",Справочники!$R$3:$S$124,IF(B41="ОП",Справочники!$I$3:$J$185,IF(B41="ВП",Справочники!$L$3:$M$186,IF(B41="УР",Справочники!$O$3:$P$93,IF(B41="КР",Справочники!$F$3:$G$36,Справочники!$F$37:$G$37))))),2,FALSE),0)</f>
        <v>OP.09.03.03.03.15.00.00.00</v>
      </c>
      <c r="AC41" s="884" t="str">
        <f>IFERROR(IF($AB41="KR.09.03.00.00.00.00.00.00",VLOOKUP($L41,'Зависимые списки'!$P$55:$Q$57,2,FALSE),VLOOKUP(AB41,'NA-CF'!$A$2:$E$367,5,FALSE)),0)</f>
        <v>CF.03.03.06.09.03.03.03.00</v>
      </c>
      <c r="AD41" s="884" t="str">
        <f>IFERROR(VLOOKUP(AC41,'NA-CF'!$E$2:$F$367,2,FALSE),0)</f>
        <v>Капитальный ремонт скважин</v>
      </c>
      <c r="AE41" s="895">
        <v>90</v>
      </c>
      <c r="AF41" s="896">
        <v>0.2</v>
      </c>
      <c r="AG41" s="897">
        <f t="shared" ref="AG41:AN52" si="36">IF($AE41/30&lt;=AG$1,SUMIF($O$1:$Z$1,ROUND(AG$1-($AE41/30),0),$O41:$Z41),0)*($AF41+1)</f>
        <v>0</v>
      </c>
      <c r="AH41" s="897">
        <f t="shared" si="36"/>
        <v>0</v>
      </c>
      <c r="AI41" s="897">
        <f t="shared" si="36"/>
        <v>0</v>
      </c>
      <c r="AJ41" s="897">
        <f t="shared" si="36"/>
        <v>0</v>
      </c>
      <c r="AK41" s="897">
        <f t="shared" si="36"/>
        <v>0</v>
      </c>
      <c r="AL41" s="897">
        <f t="shared" si="36"/>
        <v>0</v>
      </c>
      <c r="AM41" s="897">
        <f t="shared" si="36"/>
        <v>0</v>
      </c>
      <c r="AN41" s="897">
        <f t="shared" si="36"/>
        <v>0</v>
      </c>
      <c r="AO41" s="897">
        <f t="shared" si="35"/>
        <v>0</v>
      </c>
      <c r="AP41" s="897">
        <f t="shared" si="35"/>
        <v>0</v>
      </c>
      <c r="AQ41" s="897">
        <f t="shared" si="35"/>
        <v>0</v>
      </c>
      <c r="AR41" s="897">
        <f t="shared" si="35"/>
        <v>0</v>
      </c>
      <c r="AS41" s="897">
        <f t="shared" si="3"/>
        <v>0</v>
      </c>
      <c r="AT41" s="897">
        <f t="shared" si="4"/>
        <v>0</v>
      </c>
      <c r="AU41" s="897">
        <f t="shared" si="5"/>
        <v>0</v>
      </c>
      <c r="AV41" s="897">
        <f t="shared" si="6"/>
        <v>0</v>
      </c>
      <c r="AW41" s="897">
        <f t="shared" si="7"/>
        <v>0</v>
      </c>
      <c r="AX41" s="897">
        <f t="shared" si="8"/>
        <v>0</v>
      </c>
      <c r="AY41" s="897">
        <f t="shared" si="9"/>
        <v>0</v>
      </c>
      <c r="AZ41" s="897">
        <f t="shared" si="10"/>
        <v>0</v>
      </c>
      <c r="BA41" s="897">
        <f t="shared" si="11"/>
        <v>0</v>
      </c>
      <c r="BB41" s="897">
        <f t="shared" si="12"/>
        <v>0</v>
      </c>
      <c r="BC41" s="897">
        <f t="shared" si="13"/>
        <v>0</v>
      </c>
      <c r="BD41" s="897">
        <f t="shared" si="14"/>
        <v>0</v>
      </c>
      <c r="BE41" s="898"/>
      <c r="BF41" s="898"/>
      <c r="BG41" s="898"/>
      <c r="BH41" s="898"/>
      <c r="BI41" s="898"/>
      <c r="BJ41" s="898"/>
      <c r="BK41" s="898"/>
      <c r="BL41" s="898"/>
      <c r="BM41" s="898"/>
      <c r="BN41" s="898"/>
      <c r="BO41" s="898"/>
      <c r="BP41" s="898"/>
      <c r="BQ41" s="884" t="str">
        <f>CONCATENATE(IFERROR(VLOOKUP(A41,'Зависимые списки'!$J$2:$K$7,2,FALSE),"-"),B41)</f>
        <v>КанБайкал_ООООП</v>
      </c>
      <c r="BR41" s="884" t="s">
        <v>28</v>
      </c>
      <c r="BS41" s="884" t="s">
        <v>29</v>
      </c>
      <c r="BT41" s="884" t="str">
        <f>CONCATENATE(BQ41,IFERROR(VLOOKUP(F41,'Зависимые списки'!$J$9:$K$25,2,FALSE),"-"))</f>
        <v>КанБайкал_ООООПЗападно-Малобалыкское_месторождение</v>
      </c>
      <c r="BU41" s="884" t="str">
        <f>IFERROR(VLOOKUP(C41,'Зависимые списки'!$I$55:$J$66,2,FALSE),"Без_номенклатуры")</f>
        <v>Без_номенклатуры</v>
      </c>
      <c r="BV41" s="884" t="str">
        <f t="shared" si="15"/>
        <v>ОП2</v>
      </c>
      <c r="BW41" s="884" t="str">
        <f>IFERROR(VLOOKUP($BT41,'Зависимые списки'!$A$45:$B$101,2,FALSE),"-")</f>
        <v>Основное</v>
      </c>
      <c r="BX41" s="899" t="str">
        <f>IFERROR(VLOOKUP(B41,'Зависимые списки'!$C$55:$D$59,2,FALSE),"-")</f>
        <v>OPEX</v>
      </c>
      <c r="BY41" s="891" t="str">
        <f t="shared" si="16"/>
        <v>БП</v>
      </c>
      <c r="BZ41" s="891" t="str">
        <f>IFERROR(VLOOKUP(G41,vendor!$B$2:$C$1372,2,FALSE),"-")&amp;"_"&amp;IFERROR(VLOOKUP(ПР[[#This Row],[Компания]],Справочники!$A$3:$B$9,2,0),"-")</f>
        <v>PRD.002.000000071_COM008002</v>
      </c>
      <c r="CA41" s="892">
        <f ca="1">SUM(O41:OFFSET(O41,0,'Откл_БДР факт ГК_КБ'!$B$1-1))</f>
        <v>0</v>
      </c>
      <c r="CB41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1" s="865" t="str">
        <f>IFERROR(VLOOKUP(ПР[[#This Row],[Контрагент]],ВГО[],2,0),"Внеш")</f>
        <v>Внеш</v>
      </c>
    </row>
    <row r="42" spans="1:81">
      <c r="A42" s="881" t="s">
        <v>902</v>
      </c>
      <c r="B42" s="881" t="s">
        <v>14</v>
      </c>
      <c r="C42" s="1271" t="s">
        <v>373</v>
      </c>
      <c r="D42" s="881" t="str">
        <f>IF(ПР[[#This Row],[Компания]]="","",$D$4)</f>
        <v>Отдел ТиКРС</v>
      </c>
      <c r="E42" s="881" t="s">
        <v>1979</v>
      </c>
      <c r="F42" s="1271" t="s">
        <v>14457</v>
      </c>
      <c r="G42" s="1271" t="s">
        <v>2192</v>
      </c>
      <c r="H42" s="881" t="s">
        <v>14648</v>
      </c>
      <c r="I42" s="881" t="s">
        <v>31</v>
      </c>
      <c r="J42" s="881" t="s">
        <v>1268</v>
      </c>
      <c r="K42" s="881" t="s">
        <v>1279</v>
      </c>
      <c r="L42" s="881" t="s">
        <v>1258</v>
      </c>
      <c r="M42" s="881" t="s">
        <v>1282</v>
      </c>
      <c r="N42" s="1201" t="s">
        <v>77940</v>
      </c>
      <c r="O42" s="1264">
        <f>'ПП-26 ТКРС Унт '!G33+'ПП-26 ТКРС Унт '!G42+'ПП-26 ТКРС Унт '!G48+'ПП-26 ТКРС Унт '!G51+'ПП-26 ТКРС Унт '!G54+'ПП-26 ТКРС Унт '!G57</f>
        <v>0</v>
      </c>
      <c r="P42" s="1260">
        <f>'ПП-26 ТКРС Унт '!H33+'ПП-26 ТКРС Унт '!H42+'ПП-26 ТКРС Унт '!H48+'ПП-26 ТКРС Унт '!H51+'ПП-26 ТКРС Унт '!H54+'ПП-26 ТКРС Унт '!H57</f>
        <v>0</v>
      </c>
      <c r="Q42" s="1260">
        <f>'ПП-26 ТКРС Унт '!I33+'ПП-26 ТКРС Унт '!I42+'ПП-26 ТКРС Унт '!I48+'ПП-26 ТКРС Унт '!I51+'ПП-26 ТКРС Унт '!I54+'ПП-26 ТКРС Унт '!I57</f>
        <v>0</v>
      </c>
      <c r="R42" s="1260">
        <f>'ПП-26 ТКРС Унт '!J33+'ПП-26 ТКРС Унт '!J42+'ПП-26 ТКРС Унт '!J48+'ПП-26 ТКРС Унт '!J51+'ПП-26 ТКРС Унт '!J54+'ПП-26 ТКРС Унт '!J57</f>
        <v>0</v>
      </c>
      <c r="S42" s="1260">
        <f>'ПП-26 ТКРС Унт '!K33+'ПП-26 ТКРС Унт '!K42+'ПП-26 ТКРС Унт '!K48+'ПП-26 ТКРС Унт '!K51+'ПП-26 ТКРС Унт '!K54+'ПП-26 ТКРС Унт '!K57</f>
        <v>0</v>
      </c>
      <c r="T42" s="1260">
        <f>'ПП-26 ТКРС Унт '!L33+'ПП-26 ТКРС Унт '!L42+'ПП-26 ТКРС Унт '!L48+'ПП-26 ТКРС Унт '!L51+'ПП-26 ТКРС Унт '!L54+'ПП-26 ТКРС Унт '!L57</f>
        <v>0</v>
      </c>
      <c r="U42" s="1260">
        <f>'ПП-26 ТКРС Унт '!M33+'ПП-26 ТКРС Унт '!M42+'ПП-26 ТКРС Унт '!M48+'ПП-26 ТКРС Унт '!M51+'ПП-26 ТКРС Унт '!M54+'ПП-26 ТКРС Унт '!M57</f>
        <v>0</v>
      </c>
      <c r="V42" s="1260">
        <f>'ПП-26 ТКРС Унт '!N33+'ПП-26 ТКРС Унт '!N42+'ПП-26 ТКРС Унт '!N48+'ПП-26 ТКРС Унт '!N51+'ПП-26 ТКРС Унт '!N54+'ПП-26 ТКРС Унт '!N57</f>
        <v>0</v>
      </c>
      <c r="W42" s="1260">
        <f>'ПП-26 ТКРС Унт '!O33+'ПП-26 ТКРС Унт '!O42+'ПП-26 ТКРС Унт '!O48+'ПП-26 ТКРС Унт '!O51+'ПП-26 ТКРС Унт '!O54+'ПП-26 ТКРС Унт '!O57</f>
        <v>0</v>
      </c>
      <c r="X42" s="1260">
        <f>'ПП-26 ТКРС Унт '!P33+'ПП-26 ТКРС Унт '!P42+'ПП-26 ТКРС Унт '!P48+'ПП-26 ТКРС Унт '!P51+'ПП-26 ТКРС Унт '!P54+'ПП-26 ТКРС Унт '!P57</f>
        <v>0</v>
      </c>
      <c r="Y42" s="1260">
        <f>'ПП-26 ТКРС Унт '!Q33+'ПП-26 ТКРС Унт '!Q42+'ПП-26 ТКРС Унт '!Q48+'ПП-26 ТКРС Унт '!Q51+'ПП-26 ТКРС Унт '!Q54+'ПП-26 ТКРС Унт '!Q57</f>
        <v>0</v>
      </c>
      <c r="Z42" s="1260">
        <f>'ПП-26 ТКРС Унт '!R33+'ПП-26 ТКРС Унт '!R42+'ПП-26 ТКРС Унт '!R48+'ПП-26 ТКРС Унт '!R51+'ПП-26 ТКРС Унт '!R54+'ПП-26 ТКРС Унт '!R57</f>
        <v>0</v>
      </c>
      <c r="AA42" s="1268">
        <f>SUM(ПР[[#This Row],[ 2026.01]:[ 2026.12]])</f>
        <v>0</v>
      </c>
      <c r="AB42" s="884" t="str">
        <f>IFERROR(VLOOKUP(C42,IF(B42="Внереализация",Справочники!$R$3:$S$124,IF(B42="ОП",Справочники!$I$3:$J$185,IF(B42="ВП",Справочники!$L$3:$M$186,IF(B42="УР",Справочники!$O$3:$P$93,IF(B42="КР",Справочники!$F$3:$G$36,Справочники!$F$37:$G$37))))),2,FALSE),0)</f>
        <v>OP.09.03.03.03.15.00.00.00</v>
      </c>
      <c r="AC42" s="884" t="str">
        <f>IFERROR(IF($AB42="KR.09.03.00.00.00.00.00.00",VLOOKUP($L42,'Зависимые списки'!$P$55:$Q$57,2,FALSE),VLOOKUP(AB42,'NA-CF'!$A$2:$E$367,5,FALSE)),0)</f>
        <v>CF.03.03.06.09.03.03.03.00</v>
      </c>
      <c r="AD42" s="884" t="str">
        <f>IFERROR(VLOOKUP(AC42,'NA-CF'!$E$2:$F$367,2,FALSE),0)</f>
        <v>Капитальный ремонт скважин</v>
      </c>
      <c r="AE42" s="895">
        <v>90</v>
      </c>
      <c r="AF42" s="896">
        <v>0.2</v>
      </c>
      <c r="AG42" s="897">
        <f t="shared" si="36"/>
        <v>0</v>
      </c>
      <c r="AH42" s="897">
        <f t="shared" si="36"/>
        <v>0</v>
      </c>
      <c r="AI42" s="897">
        <f t="shared" si="36"/>
        <v>0</v>
      </c>
      <c r="AJ42" s="897">
        <f t="shared" si="36"/>
        <v>0</v>
      </c>
      <c r="AK42" s="897">
        <f t="shared" si="36"/>
        <v>0</v>
      </c>
      <c r="AL42" s="897">
        <f t="shared" si="36"/>
        <v>0</v>
      </c>
      <c r="AM42" s="897">
        <f t="shared" si="36"/>
        <v>0</v>
      </c>
      <c r="AN42" s="897">
        <f t="shared" si="36"/>
        <v>0</v>
      </c>
      <c r="AO42" s="897">
        <f t="shared" si="35"/>
        <v>0</v>
      </c>
      <c r="AP42" s="897">
        <f t="shared" si="35"/>
        <v>0</v>
      </c>
      <c r="AQ42" s="897">
        <f t="shared" si="35"/>
        <v>0</v>
      </c>
      <c r="AR42" s="897">
        <f t="shared" si="35"/>
        <v>0</v>
      </c>
      <c r="AS42" s="897">
        <f t="shared" si="3"/>
        <v>0</v>
      </c>
      <c r="AT42" s="897">
        <f t="shared" si="4"/>
        <v>0</v>
      </c>
      <c r="AU42" s="897">
        <f t="shared" si="5"/>
        <v>0</v>
      </c>
      <c r="AV42" s="897">
        <f t="shared" si="6"/>
        <v>0</v>
      </c>
      <c r="AW42" s="897">
        <f t="shared" si="7"/>
        <v>0</v>
      </c>
      <c r="AX42" s="897">
        <f t="shared" si="8"/>
        <v>0</v>
      </c>
      <c r="AY42" s="897">
        <f t="shared" si="9"/>
        <v>0</v>
      </c>
      <c r="AZ42" s="897">
        <f t="shared" si="10"/>
        <v>0</v>
      </c>
      <c r="BA42" s="897">
        <f t="shared" si="11"/>
        <v>0</v>
      </c>
      <c r="BB42" s="897">
        <f t="shared" si="12"/>
        <v>0</v>
      </c>
      <c r="BC42" s="897">
        <f t="shared" si="13"/>
        <v>0</v>
      </c>
      <c r="BD42" s="897">
        <f t="shared" si="14"/>
        <v>0</v>
      </c>
      <c r="BE42" s="898"/>
      <c r="BF42" s="898"/>
      <c r="BG42" s="898"/>
      <c r="BH42" s="898"/>
      <c r="BI42" s="898"/>
      <c r="BJ42" s="898"/>
      <c r="BK42" s="898"/>
      <c r="BL42" s="898"/>
      <c r="BM42" s="898"/>
      <c r="BN42" s="898"/>
      <c r="BO42" s="898"/>
      <c r="BP42" s="898"/>
      <c r="BQ42" s="884" t="str">
        <f>CONCATENATE(IFERROR(VLOOKUP(A42,'Зависимые списки'!$J$2:$K$7,2,FALSE),"-"),B42)</f>
        <v>КанБайкал_ООООП</v>
      </c>
      <c r="BR42" s="884" t="s">
        <v>28</v>
      </c>
      <c r="BS42" s="884" t="s">
        <v>29</v>
      </c>
      <c r="BT42" s="884" t="str">
        <f>CONCATENATE(BQ42,IFERROR(VLOOKUP(F42,'Зависимые списки'!$J$9:$K$25,2,FALSE),"-"))</f>
        <v>КанБайкал_ООООПУнтыгейское УНТ_месторождение</v>
      </c>
      <c r="BU42" s="884" t="str">
        <f>IFERROR(VLOOKUP(C42,'Зависимые списки'!$I$55:$J$66,2,FALSE),"Без_номенклатуры")</f>
        <v>Без_номенклатуры</v>
      </c>
      <c r="BV42" s="884" t="str">
        <f t="shared" si="15"/>
        <v>ОП2</v>
      </c>
      <c r="BW42" s="884" t="str">
        <f>IFERROR(VLOOKUP($BT42,'Зависимые списки'!$A$45:$B$101,2,FALSE),"-")</f>
        <v>Основное</v>
      </c>
      <c r="BX42" s="899" t="str">
        <f>IFERROR(VLOOKUP(B42,'Зависимые списки'!$C$55:$D$59,2,FALSE),"-")</f>
        <v>OPEX</v>
      </c>
      <c r="BY42" s="891" t="str">
        <f t="shared" si="16"/>
        <v>БП</v>
      </c>
      <c r="BZ42" s="891" t="str">
        <f>IFERROR(VLOOKUP(G42,vendor!$B$2:$C$1372,2,FALSE),"-")&amp;"_"&amp;IFERROR(VLOOKUP(ПР[[#This Row],[Компания]],Справочники!$A$3:$B$9,2,0),"-")</f>
        <v>PRD.002.000000071_COM008002</v>
      </c>
      <c r="CA42" s="892">
        <f ca="1">SUM(O42:OFFSET(O42,0,'Откл_БДР факт ГК_КБ'!$B$1-1))</f>
        <v>0</v>
      </c>
      <c r="CB42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2" s="865" t="str">
        <f>IFERROR(VLOOKUP(ПР[[#This Row],[Контрагент]],ВГО[],2,0),"Внеш")</f>
        <v>Внеш</v>
      </c>
    </row>
    <row r="43" spans="1:81" ht="20.399999999999999">
      <c r="A43" s="1261" t="s">
        <v>902</v>
      </c>
      <c r="B43" s="1261" t="s">
        <v>14</v>
      </c>
      <c r="C43" s="1256" t="s">
        <v>373</v>
      </c>
      <c r="D43" s="1261" t="str">
        <f>IF(ПР[[#This Row],[Компания]]="","",$D$4)</f>
        <v>Отдел ТиКРС</v>
      </c>
      <c r="E43" s="1261" t="s">
        <v>1979</v>
      </c>
      <c r="F43" s="1256" t="s">
        <v>14457</v>
      </c>
      <c r="G43" s="1256"/>
      <c r="H43" s="1261"/>
      <c r="I43" s="1261" t="s">
        <v>31</v>
      </c>
      <c r="J43" s="1261" t="s">
        <v>1268</v>
      </c>
      <c r="K43" s="1261" t="s">
        <v>1279</v>
      </c>
      <c r="L43" s="1261" t="s">
        <v>1258</v>
      </c>
      <c r="M43" s="1261" t="s">
        <v>1282</v>
      </c>
      <c r="N43" s="1254" t="s">
        <v>77944</v>
      </c>
      <c r="O43" s="1257">
        <f>'ПП-26 ТКРС Унт '!G54</f>
        <v>0</v>
      </c>
      <c r="P43" s="1257">
        <f>'ПП-26 ТКРС Унт '!H54</f>
        <v>0</v>
      </c>
      <c r="Q43" s="1257">
        <f>'ПП-26 ТКРС Унт '!I54</f>
        <v>0</v>
      </c>
      <c r="R43" s="1257">
        <f>'ПП-26 ТКРС Унт '!J54</f>
        <v>0</v>
      </c>
      <c r="S43" s="1257">
        <f>'ПП-26 ТКРС Унт '!K54</f>
        <v>0</v>
      </c>
      <c r="T43" s="1257">
        <f>'ПП-26 ТКРС Унт '!L54</f>
        <v>0</v>
      </c>
      <c r="U43" s="1257">
        <f>'ПП-26 ТКРС Унт '!M54</f>
        <v>0</v>
      </c>
      <c r="V43" s="1257">
        <f>'ПП-26 ТКРС Унт '!N54</f>
        <v>0</v>
      </c>
      <c r="W43" s="1257">
        <f>'ПП-26 ТКРС Унт '!O54</f>
        <v>0</v>
      </c>
      <c r="X43" s="1257">
        <f>'ПП-26 ТКРС Унт '!P54</f>
        <v>0</v>
      </c>
      <c r="Y43" s="1257">
        <f>'ПП-26 ТКРС Унт '!Q54</f>
        <v>0</v>
      </c>
      <c r="Z43" s="1257">
        <f>'ПП-26 ТКРС Унт '!R54</f>
        <v>0</v>
      </c>
      <c r="AA43" s="1259">
        <f>SUM(ПР[[#This Row],[ 2026.01]:[ 2026.12]])</f>
        <v>0</v>
      </c>
      <c r="AB43" s="884" t="str">
        <f>IFERROR(VLOOKUP(C43,IF(B43="Внереализация",Справочники!$R$3:$S$124,IF(B43="ОП",Справочники!$I$3:$J$185,IF(B43="ВП",Справочники!$L$3:$M$186,IF(B43="УР",Справочники!$O$3:$P$93,IF(B43="КР",Справочники!$F$3:$G$36,Справочники!$F$37:$G$37))))),2,FALSE),0)</f>
        <v>OP.09.03.03.03.15.00.00.00</v>
      </c>
      <c r="AC43" s="902"/>
      <c r="AD43" s="884">
        <f>IFERROR(VLOOKUP(AC43,'NA-CF'!$E$2:$F$367,2,FALSE),0)</f>
        <v>0</v>
      </c>
      <c r="AE43" s="895"/>
      <c r="AF43" s="896"/>
      <c r="AG43" s="897">
        <f t="shared" ref="AG43:AP44" si="37">IF($AE43/30&lt;=AG$1,SUMIF($O$1:$Z$1,ROUND(AG$1-($AE43/30),0),$O43:$Z43),0)*($AF43+1)</f>
        <v>0</v>
      </c>
      <c r="AH43" s="897">
        <f t="shared" si="37"/>
        <v>0</v>
      </c>
      <c r="AI43" s="897">
        <f t="shared" si="37"/>
        <v>0</v>
      </c>
      <c r="AJ43" s="897">
        <f t="shared" si="37"/>
        <v>0</v>
      </c>
      <c r="AK43" s="897">
        <f t="shared" si="37"/>
        <v>0</v>
      </c>
      <c r="AL43" s="897">
        <f t="shared" si="37"/>
        <v>0</v>
      </c>
      <c r="AM43" s="897">
        <f t="shared" si="37"/>
        <v>0</v>
      </c>
      <c r="AN43" s="897">
        <f t="shared" si="37"/>
        <v>0</v>
      </c>
      <c r="AO43" s="897">
        <f t="shared" si="37"/>
        <v>0</v>
      </c>
      <c r="AP43" s="897">
        <f t="shared" si="37"/>
        <v>0</v>
      </c>
      <c r="AQ43" s="897">
        <f t="shared" si="35"/>
        <v>0</v>
      </c>
      <c r="AR43" s="897">
        <f t="shared" si="35"/>
        <v>0</v>
      </c>
      <c r="AS43" s="897">
        <f t="shared" si="3"/>
        <v>0</v>
      </c>
      <c r="AT43" s="897">
        <f t="shared" si="4"/>
        <v>0</v>
      </c>
      <c r="AU43" s="897">
        <f t="shared" si="5"/>
        <v>0</v>
      </c>
      <c r="AV43" s="897">
        <f t="shared" si="6"/>
        <v>0</v>
      </c>
      <c r="AW43" s="897">
        <f t="shared" si="7"/>
        <v>0</v>
      </c>
      <c r="AX43" s="897">
        <f t="shared" si="8"/>
        <v>0</v>
      </c>
      <c r="AY43" s="897">
        <f t="shared" si="9"/>
        <v>0</v>
      </c>
      <c r="AZ43" s="897">
        <f t="shared" si="10"/>
        <v>0</v>
      </c>
      <c r="BA43" s="897">
        <f t="shared" si="11"/>
        <v>0</v>
      </c>
      <c r="BB43" s="897">
        <f t="shared" si="12"/>
        <v>0</v>
      </c>
      <c r="BC43" s="897">
        <f t="shared" si="13"/>
        <v>0</v>
      </c>
      <c r="BD43" s="897">
        <f t="shared" si="14"/>
        <v>0</v>
      </c>
      <c r="BE43" s="1253"/>
      <c r="BF43" s="1253"/>
      <c r="BG43" s="1253"/>
      <c r="BH43" s="1253"/>
      <c r="BI43" s="1253"/>
      <c r="BJ43" s="1253"/>
      <c r="BK43" s="1253"/>
      <c r="BL43" s="1253"/>
      <c r="BM43" s="1253"/>
      <c r="BN43" s="1253"/>
      <c r="BO43" s="1253"/>
      <c r="BP43" s="1253"/>
      <c r="BQ43" s="884" t="str">
        <f>CONCATENATE(IFERROR(VLOOKUP(A43,'Зависимые списки'!$J$2:$K$7,2,FALSE),"-"),B43)</f>
        <v>КанБайкал_ООООП</v>
      </c>
      <c r="BR43" s="884"/>
      <c r="BS43" s="884"/>
      <c r="BT43" s="902" t="str">
        <f>CONCATENATE(BQ43,IFERROR(VLOOKUP(F43,'Зависимые списки'!$J$9:$K$25,2,FALSE),"-"))</f>
        <v>КанБайкал_ООООПУнтыгейское УНТ_месторождение</v>
      </c>
      <c r="BU43" s="884" t="str">
        <f>IFERROR(VLOOKUP(C43,'Зависимые списки'!$I$55:$J$66,2,FALSE),"Без_номенклатуры")</f>
        <v>Без_номенклатуры</v>
      </c>
      <c r="BV43" s="884" t="str">
        <f>CONCATENATE(B43,"2")</f>
        <v>ОП2</v>
      </c>
      <c r="BW43" s="884" t="str">
        <f>IFERROR(VLOOKUP($BT43,'Зависимые списки'!$A$45:$B$101,2,FALSE),"-")</f>
        <v>Основное</v>
      </c>
      <c r="BX43" s="899" t="str">
        <f>IFERROR(VLOOKUP(B43,'Зависимые списки'!$C$55:$D$59,2,FALSE),"-")</f>
        <v>OPEX</v>
      </c>
      <c r="BY43" s="891" t="str">
        <f>$B$2</f>
        <v>БП</v>
      </c>
      <c r="BZ43" s="903" t="str">
        <f>IFERROR(VLOOKUP(G43,vendor!$B$2:$C$1372,2,FALSE),"-")&amp;"_"&amp;IFERROR(VLOOKUP(ПР[[#This Row],[Компания]],Справочники!$A$3:$B$9,2,0),"-")</f>
        <v>-_COM008002</v>
      </c>
      <c r="CA43" s="892">
        <f ca="1">SUM(O43:OFFSET(O43,0,'Откл_БДР факт ГК_КБ'!$B$1-1))</f>
        <v>0</v>
      </c>
      <c r="CB43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3" s="904" t="str">
        <f>IFERROR(VLOOKUP(ПР[[#This Row],[Контрагент]],ВГО[],2,0),"Внеш")</f>
        <v>Внеш</v>
      </c>
    </row>
    <row r="44" spans="1:81">
      <c r="A44" s="1261" t="s">
        <v>902</v>
      </c>
      <c r="B44" s="1261" t="s">
        <v>14</v>
      </c>
      <c r="C44" s="1256" t="s">
        <v>373</v>
      </c>
      <c r="D44" s="1261" t="str">
        <f>IF(ПР[[#This Row],[Компания]]="","",$D$4)</f>
        <v>Отдел ТиКРС</v>
      </c>
      <c r="E44" s="1261" t="s">
        <v>1979</v>
      </c>
      <c r="F44" s="1256" t="s">
        <v>14457</v>
      </c>
      <c r="G44" s="1256"/>
      <c r="H44" s="1261"/>
      <c r="I44" s="1261" t="s">
        <v>31</v>
      </c>
      <c r="J44" s="1261" t="s">
        <v>1268</v>
      </c>
      <c r="K44" s="1261" t="s">
        <v>1279</v>
      </c>
      <c r="L44" s="1261" t="s">
        <v>1258</v>
      </c>
      <c r="M44" s="1261" t="s">
        <v>1282</v>
      </c>
      <c r="N44" s="1254" t="s">
        <v>77945</v>
      </c>
      <c r="O44" s="1257">
        <f>'ПП-26 ТКРС Унт '!G63</f>
        <v>0</v>
      </c>
      <c r="P44" s="1257">
        <f>'ПП-26 ТКРС Унт '!H63</f>
        <v>0</v>
      </c>
      <c r="Q44" s="1257">
        <f>'ПП-26 ТКРС Унт '!I63</f>
        <v>0</v>
      </c>
      <c r="R44" s="1257">
        <f>'ПП-26 ТКРС Унт '!J63</f>
        <v>0</v>
      </c>
      <c r="S44" s="1257">
        <f>'ПП-26 ТКРС Унт '!K63</f>
        <v>0</v>
      </c>
      <c r="T44" s="1257">
        <f>'ПП-26 ТКРС Унт '!L63</f>
        <v>0</v>
      </c>
      <c r="U44" s="1257">
        <f>'ПП-26 ТКРС Унт '!M63</f>
        <v>0</v>
      </c>
      <c r="V44" s="1257">
        <f>'ПП-26 ТКРС Унт '!N63</f>
        <v>0</v>
      </c>
      <c r="W44" s="1257">
        <f>'ПП-26 ТКРС Унт '!O63</f>
        <v>0</v>
      </c>
      <c r="X44" s="1257">
        <f>'ПП-26 ТКРС Унт '!P63</f>
        <v>0</v>
      </c>
      <c r="Y44" s="1257">
        <f>'ПП-26 ТКРС Унт '!Q63</f>
        <v>0</v>
      </c>
      <c r="Z44" s="1257">
        <f>'ПП-26 ТКРС Унт '!R63</f>
        <v>0</v>
      </c>
      <c r="AA44" s="1259">
        <f>SUM(ПР[[#This Row],[ 2026.01]:[ 2026.12]])</f>
        <v>0</v>
      </c>
      <c r="AB44" s="884" t="str">
        <f>IFERROR(VLOOKUP(C44,IF(B44="Внереализация",Справочники!$R$3:$S$124,IF(B44="ОП",Справочники!$I$3:$J$185,IF(B44="ВП",Справочники!$L$3:$M$186,IF(B44="УР",Справочники!$O$3:$P$93,IF(B44="КР",Справочники!$F$3:$G$36,Справочники!$F$37:$G$37))))),2,FALSE),0)</f>
        <v>OP.09.03.03.03.15.00.00.00</v>
      </c>
      <c r="AC44" s="902"/>
      <c r="AD44" s="884">
        <f>IFERROR(VLOOKUP(AC44,'NA-CF'!$E$2:$F$367,2,FALSE),0)</f>
        <v>0</v>
      </c>
      <c r="AE44" s="895"/>
      <c r="AF44" s="896"/>
      <c r="AG44" s="897">
        <f t="shared" si="37"/>
        <v>0</v>
      </c>
      <c r="AH44" s="897">
        <f t="shared" si="37"/>
        <v>0</v>
      </c>
      <c r="AI44" s="897">
        <f t="shared" si="37"/>
        <v>0</v>
      </c>
      <c r="AJ44" s="897">
        <f t="shared" si="37"/>
        <v>0</v>
      </c>
      <c r="AK44" s="897">
        <f t="shared" si="37"/>
        <v>0</v>
      </c>
      <c r="AL44" s="897">
        <f t="shared" si="37"/>
        <v>0</v>
      </c>
      <c r="AM44" s="897">
        <f t="shared" si="37"/>
        <v>0</v>
      </c>
      <c r="AN44" s="897">
        <f t="shared" si="37"/>
        <v>0</v>
      </c>
      <c r="AO44" s="897">
        <f t="shared" si="37"/>
        <v>0</v>
      </c>
      <c r="AP44" s="897">
        <f t="shared" si="37"/>
        <v>0</v>
      </c>
      <c r="AQ44" s="897">
        <f t="shared" si="35"/>
        <v>0</v>
      </c>
      <c r="AR44" s="897">
        <f t="shared" si="35"/>
        <v>0</v>
      </c>
      <c r="AS44" s="897">
        <f t="shared" si="3"/>
        <v>0</v>
      </c>
      <c r="AT44" s="897">
        <f t="shared" si="4"/>
        <v>0</v>
      </c>
      <c r="AU44" s="897">
        <f t="shared" si="5"/>
        <v>0</v>
      </c>
      <c r="AV44" s="897">
        <f t="shared" si="6"/>
        <v>0</v>
      </c>
      <c r="AW44" s="897">
        <f t="shared" si="7"/>
        <v>0</v>
      </c>
      <c r="AX44" s="897">
        <f t="shared" si="8"/>
        <v>0</v>
      </c>
      <c r="AY44" s="897">
        <f t="shared" si="9"/>
        <v>0</v>
      </c>
      <c r="AZ44" s="897">
        <f t="shared" si="10"/>
        <v>0</v>
      </c>
      <c r="BA44" s="897">
        <f t="shared" si="11"/>
        <v>0</v>
      </c>
      <c r="BB44" s="897">
        <f t="shared" si="12"/>
        <v>0</v>
      </c>
      <c r="BC44" s="897">
        <f t="shared" si="13"/>
        <v>0</v>
      </c>
      <c r="BD44" s="897">
        <f t="shared" si="14"/>
        <v>0</v>
      </c>
      <c r="BE44" s="1253"/>
      <c r="BF44" s="1253"/>
      <c r="BG44" s="1253"/>
      <c r="BH44" s="1253"/>
      <c r="BI44" s="1253"/>
      <c r="BJ44" s="1253"/>
      <c r="BK44" s="1253"/>
      <c r="BL44" s="1253"/>
      <c r="BM44" s="1253"/>
      <c r="BN44" s="1253"/>
      <c r="BO44" s="1253"/>
      <c r="BP44" s="1253"/>
      <c r="BQ44" s="884" t="str">
        <f>CONCATENATE(IFERROR(VLOOKUP(A44,'Зависимые списки'!$J$2:$K$7,2,FALSE),"-"),B44)</f>
        <v>КанБайкал_ООООП</v>
      </c>
      <c r="BR44" s="884"/>
      <c r="BS44" s="884"/>
      <c r="BT44" s="902" t="str">
        <f>CONCATENATE(BQ44,IFERROR(VLOOKUP(F44,'Зависимые списки'!$J$9:$K$25,2,FALSE),"-"))</f>
        <v>КанБайкал_ООООПУнтыгейское УНТ_месторождение</v>
      </c>
      <c r="BU44" s="884" t="str">
        <f>IFERROR(VLOOKUP(C44,'Зависимые списки'!$I$55:$J$66,2,FALSE),"Без_номенклатуры")</f>
        <v>Без_номенклатуры</v>
      </c>
      <c r="BV44" s="884" t="str">
        <f>CONCATENATE(B44,"2")</f>
        <v>ОП2</v>
      </c>
      <c r="BW44" s="884" t="str">
        <f>IFERROR(VLOOKUP($BT44,'Зависимые списки'!$A$45:$B$101,2,FALSE),"-")</f>
        <v>Основное</v>
      </c>
      <c r="BX44" s="899" t="str">
        <f>IFERROR(VLOOKUP(B44,'Зависимые списки'!$C$55:$D$59,2,FALSE),"-")</f>
        <v>OPEX</v>
      </c>
      <c r="BY44" s="891" t="str">
        <f>$B$2</f>
        <v>БП</v>
      </c>
      <c r="BZ44" s="903" t="str">
        <f>IFERROR(VLOOKUP(G44,vendor!$B$2:$C$1372,2,FALSE),"-")&amp;"_"&amp;IFERROR(VLOOKUP(ПР[[#This Row],[Компания]],Справочники!$A$3:$B$9,2,0),"-")</f>
        <v>-_COM008002</v>
      </c>
      <c r="CA44" s="892">
        <f ca="1">SUM(O44:OFFSET(O44,0,'Откл_БДР факт ГК_КБ'!$B$1-1))</f>
        <v>0</v>
      </c>
      <c r="CB44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4" s="904" t="str">
        <f>IFERROR(VLOOKUP(ПР[[#This Row],[Контрагент]],ВГО[],2,0),"Внеш")</f>
        <v>Внеш</v>
      </c>
    </row>
    <row r="45" spans="1:81">
      <c r="A45" s="881" t="s">
        <v>902</v>
      </c>
      <c r="B45" s="881" t="s">
        <v>14</v>
      </c>
      <c r="C45" s="1285" t="s">
        <v>373</v>
      </c>
      <c r="D45" s="1286" t="str">
        <f>IF(ПР[[#This Row],[Компания]]="","",$D$4)</f>
        <v>Отдел ТиКРС</v>
      </c>
      <c r="E45" s="1286" t="s">
        <v>1979</v>
      </c>
      <c r="F45" s="1285" t="s">
        <v>14457</v>
      </c>
      <c r="G45" s="1287" t="s">
        <v>2192</v>
      </c>
      <c r="H45" s="1286" t="s">
        <v>14648</v>
      </c>
      <c r="I45" s="1286" t="s">
        <v>31</v>
      </c>
      <c r="J45" s="1286" t="s">
        <v>1268</v>
      </c>
      <c r="K45" s="1286" t="s">
        <v>1279</v>
      </c>
      <c r="L45" s="1286" t="s">
        <v>1258</v>
      </c>
      <c r="M45" s="1286" t="s">
        <v>1282</v>
      </c>
      <c r="N45" s="1287" t="s">
        <v>77942</v>
      </c>
      <c r="O45" s="1299">
        <f>'ПП-26 ТКРС Унт '!G51</f>
        <v>0</v>
      </c>
      <c r="P45" s="1299">
        <f>'ПП-26 ТКРС Унт '!H51</f>
        <v>0</v>
      </c>
      <c r="Q45" s="1299">
        <f>'ПП-26 ТКРС Унт '!I51</f>
        <v>0</v>
      </c>
      <c r="R45" s="1299">
        <f>'ПП-26 ТКРС Унт '!J51</f>
        <v>0</v>
      </c>
      <c r="S45" s="1299">
        <f>'ПП-26 ТКРС Унт '!K51</f>
        <v>0</v>
      </c>
      <c r="T45" s="1299">
        <f>'ПП-26 ТКРС Унт '!L51</f>
        <v>0</v>
      </c>
      <c r="U45" s="1299">
        <f>'ПП-26 ТКРС Унт '!M51</f>
        <v>0</v>
      </c>
      <c r="V45" s="1299">
        <f>'ПП-26 ТКРС Унт '!N51</f>
        <v>0</v>
      </c>
      <c r="W45" s="1299">
        <f>'ПП-26 ТКРС Унт '!O51</f>
        <v>0</v>
      </c>
      <c r="X45" s="1299">
        <f>'ПП-26 ТКРС Унт '!P51</f>
        <v>0</v>
      </c>
      <c r="Y45" s="1299">
        <f>'ПП-26 ТКРС Унт '!Q51</f>
        <v>0</v>
      </c>
      <c r="Z45" s="1299">
        <f>'ПП-26 ТКРС Унт '!R51</f>
        <v>0</v>
      </c>
      <c r="AA45" s="1300">
        <f>SUM(ПР[[#This Row],[ 2026.01]:[ 2026.12]])</f>
        <v>0</v>
      </c>
      <c r="AB45" s="884" t="str">
        <f>IFERROR(VLOOKUP(C45,IF(B45="Внереализация",Справочники!$R$3:$S$124,IF(B45="ОП",Справочники!$I$3:$J$185,IF(B45="ВП",Справочники!$L$3:$M$186,IF(B45="УР",Справочники!$O$3:$P$93,IF(B45="КР",Справочники!$F$3:$G$36,Справочники!$F$37:$G$37))))),2,FALSE),0)</f>
        <v>OP.09.03.03.03.15.00.00.00</v>
      </c>
      <c r="AC45" s="884" t="str">
        <f>IFERROR(IF($AB45="KR.09.03.00.00.00.00.00.00",VLOOKUP($L45,'Зависимые списки'!$P$55:$Q$57,2,FALSE),VLOOKUP(AB45,'NA-CF'!$A$2:$E$367,5,FALSE)),0)</f>
        <v>CF.03.03.06.09.03.03.03.00</v>
      </c>
      <c r="AD45" s="884" t="str">
        <f>IFERROR(VLOOKUP(AC45,'NA-CF'!$E$2:$F$367,2,FALSE),0)</f>
        <v>Капитальный ремонт скважин</v>
      </c>
      <c r="AE45" s="895">
        <v>90</v>
      </c>
      <c r="AF45" s="896">
        <v>0.2</v>
      </c>
      <c r="AG45" s="897">
        <f t="shared" si="36"/>
        <v>0</v>
      </c>
      <c r="AH45" s="897">
        <f t="shared" si="36"/>
        <v>0</v>
      </c>
      <c r="AI45" s="897">
        <f t="shared" si="36"/>
        <v>0</v>
      </c>
      <c r="AJ45" s="897">
        <f t="shared" si="36"/>
        <v>0</v>
      </c>
      <c r="AK45" s="897">
        <f t="shared" si="36"/>
        <v>0</v>
      </c>
      <c r="AL45" s="897">
        <f t="shared" si="36"/>
        <v>0</v>
      </c>
      <c r="AM45" s="897">
        <f t="shared" si="36"/>
        <v>0</v>
      </c>
      <c r="AN45" s="897">
        <f t="shared" si="36"/>
        <v>0</v>
      </c>
      <c r="AO45" s="897">
        <f t="shared" si="35"/>
        <v>0</v>
      </c>
      <c r="AP45" s="897">
        <f t="shared" si="35"/>
        <v>0</v>
      </c>
      <c r="AQ45" s="897">
        <f t="shared" si="35"/>
        <v>0</v>
      </c>
      <c r="AR45" s="897">
        <f t="shared" si="35"/>
        <v>0</v>
      </c>
      <c r="AS45" s="897">
        <f t="shared" si="3"/>
        <v>0</v>
      </c>
      <c r="AT45" s="897">
        <f t="shared" si="4"/>
        <v>0</v>
      </c>
      <c r="AU45" s="897">
        <f t="shared" si="5"/>
        <v>0</v>
      </c>
      <c r="AV45" s="897">
        <f t="shared" si="6"/>
        <v>0</v>
      </c>
      <c r="AW45" s="897">
        <f t="shared" si="7"/>
        <v>0</v>
      </c>
      <c r="AX45" s="897">
        <f t="shared" si="8"/>
        <v>0</v>
      </c>
      <c r="AY45" s="897">
        <f t="shared" si="9"/>
        <v>0</v>
      </c>
      <c r="AZ45" s="897">
        <f t="shared" si="10"/>
        <v>0</v>
      </c>
      <c r="BA45" s="897">
        <f t="shared" si="11"/>
        <v>0</v>
      </c>
      <c r="BB45" s="897">
        <f t="shared" si="12"/>
        <v>0</v>
      </c>
      <c r="BC45" s="897">
        <f t="shared" si="13"/>
        <v>0</v>
      </c>
      <c r="BD45" s="897">
        <f t="shared" si="14"/>
        <v>0</v>
      </c>
      <c r="BE45" s="898"/>
      <c r="BF45" s="898"/>
      <c r="BG45" s="898"/>
      <c r="BH45" s="898"/>
      <c r="BI45" s="898"/>
      <c r="BJ45" s="898"/>
      <c r="BK45" s="898"/>
      <c r="BL45" s="898"/>
      <c r="BM45" s="898"/>
      <c r="BN45" s="898"/>
      <c r="BO45" s="898"/>
      <c r="BP45" s="898"/>
      <c r="BQ45" s="884" t="str">
        <f>CONCATENATE(IFERROR(VLOOKUP(A45,'Зависимые списки'!$J$2:$K$7,2,FALSE),"-"),B45)</f>
        <v>КанБайкал_ООООП</v>
      </c>
      <c r="BR45" s="884" t="s">
        <v>28</v>
      </c>
      <c r="BS45" s="884" t="s">
        <v>29</v>
      </c>
      <c r="BT45" s="884" t="str">
        <f>CONCATENATE(BQ45,IFERROR(VLOOKUP(F45,'Зависимые списки'!$J$9:$K$25,2,FALSE),"-"))</f>
        <v>КанБайкал_ООООПУнтыгейское УНТ_месторождение</v>
      </c>
      <c r="BU45" s="884" t="str">
        <f>IFERROR(VLOOKUP(C45,'Зависимые списки'!$I$55:$J$66,2,FALSE),"Без_номенклатуры")</f>
        <v>Без_номенклатуры</v>
      </c>
      <c r="BV45" s="884" t="str">
        <f t="shared" si="15"/>
        <v>ОП2</v>
      </c>
      <c r="BW45" s="884" t="str">
        <f>IFERROR(VLOOKUP($BT45,'Зависимые списки'!$A$45:$B$101,2,FALSE),"-")</f>
        <v>Основное</v>
      </c>
      <c r="BX45" s="899" t="str">
        <f>IFERROR(VLOOKUP(B45,'Зависимые списки'!$C$55:$D$59,2,FALSE),"-")</f>
        <v>OPEX</v>
      </c>
      <c r="BY45" s="891" t="str">
        <f t="shared" si="16"/>
        <v>БП</v>
      </c>
      <c r="BZ45" s="891" t="str">
        <f>IFERROR(VLOOKUP(G45,vendor!$B$2:$C$1372,2,FALSE),"-")&amp;"_"&amp;IFERROR(VLOOKUP(ПР[[#This Row],[Компания]],Справочники!$A$3:$B$9,2,0),"-")</f>
        <v>PRD.002.000000071_COM008002</v>
      </c>
      <c r="CA45" s="892">
        <f ca="1">SUM(O45:OFFSET(O45,0,'Откл_БДР факт ГК_КБ'!$B$1-1))</f>
        <v>0</v>
      </c>
      <c r="CB45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5" s="865" t="str">
        <f>IFERROR(VLOOKUP(ПР[[#This Row],[Контрагент]],ВГО[],2,0),"Внеш")</f>
        <v>Внеш</v>
      </c>
    </row>
    <row r="46" spans="1:81">
      <c r="A46" s="881" t="s">
        <v>902</v>
      </c>
      <c r="B46" s="881" t="s">
        <v>14</v>
      </c>
      <c r="C46" s="1285" t="s">
        <v>373</v>
      </c>
      <c r="D46" s="1286" t="str">
        <f>IF(ПР[[#This Row],[Компания]]="","",$D$4)</f>
        <v>Отдел ТиКРС</v>
      </c>
      <c r="E46" s="1286" t="s">
        <v>1979</v>
      </c>
      <c r="F46" s="1285" t="s">
        <v>2547</v>
      </c>
      <c r="G46" s="1287" t="s">
        <v>2192</v>
      </c>
      <c r="H46" s="1286" t="s">
        <v>14648</v>
      </c>
      <c r="I46" s="1286" t="s">
        <v>31</v>
      </c>
      <c r="J46" s="1286" t="s">
        <v>1268</v>
      </c>
      <c r="K46" s="1286" t="s">
        <v>1279</v>
      </c>
      <c r="L46" s="1286" t="s">
        <v>1258</v>
      </c>
      <c r="M46" s="1286" t="s">
        <v>1282</v>
      </c>
      <c r="N46" s="1287" t="s">
        <v>77943</v>
      </c>
      <c r="O46" s="1265">
        <f>'ПП-26 ТКРС ЗМБ'!G51</f>
        <v>0</v>
      </c>
      <c r="P46" s="1265">
        <f>'ПП-26 ТКРС ЗМБ'!H51</f>
        <v>0</v>
      </c>
      <c r="Q46" s="1265">
        <f>'ПП-26 ТКРС ЗМБ'!I51</f>
        <v>0</v>
      </c>
      <c r="R46" s="1265">
        <f>'ПП-26 ТКРС ЗМБ'!J51</f>
        <v>0</v>
      </c>
      <c r="S46" s="1265">
        <f>'ПП-26 ТКРС ЗМБ'!K51</f>
        <v>0</v>
      </c>
      <c r="T46" s="1265">
        <f>'ПП-26 ТКРС ЗМБ'!L51</f>
        <v>0</v>
      </c>
      <c r="U46" s="1265">
        <f>'ПП-26 ТКРС ЗМБ'!M51</f>
        <v>0</v>
      </c>
      <c r="V46" s="1265">
        <f>'ПП-26 ТКРС ЗМБ'!N51</f>
        <v>0</v>
      </c>
      <c r="W46" s="1265">
        <f>'ПП-26 ТКРС ЗМБ'!O51</f>
        <v>0</v>
      </c>
      <c r="X46" s="1265">
        <f>'ПП-26 ТКРС ЗМБ'!P51</f>
        <v>0</v>
      </c>
      <c r="Y46" s="1265">
        <f>'ПП-26 ТКРС ЗМБ'!Q51</f>
        <v>0</v>
      </c>
      <c r="Z46" s="1265">
        <f>'ПП-26 ТКРС ЗМБ'!R51</f>
        <v>0</v>
      </c>
      <c r="AA46" s="1288">
        <f>SUM(ПР[[#This Row],[ 2026.01]:[ 2026.12]])</f>
        <v>0</v>
      </c>
      <c r="AB46" s="884" t="str">
        <f>IFERROR(VLOOKUP(C46,IF(B46="Внереализация",Справочники!$R$3:$S$124,IF(B46="ОП",Справочники!$I$3:$J$185,IF(B46="ВП",Справочники!$L$3:$M$186,IF(B46="УР",Справочники!$O$3:$P$93,IF(B46="КР",Справочники!$F$3:$G$36,Справочники!$F$37:$G$37))))),2,FALSE),0)</f>
        <v>OP.09.03.03.03.15.00.00.00</v>
      </c>
      <c r="AC46" s="902"/>
      <c r="AD46" s="884">
        <f>IFERROR(VLOOKUP(AC46,'NA-CF'!$E$2:$F$367,2,FALSE),0)</f>
        <v>0</v>
      </c>
      <c r="AE46" s="895"/>
      <c r="AF46" s="896"/>
      <c r="AG46" s="897">
        <f t="shared" ref="AG46:BD46" si="38">IF($AE46/30&lt;=AG$1,SUMIF($O$1:$Z$1,ROUND(AG$1-($AE46/30),0),$O46:$Z46),0)*($AF46+1)</f>
        <v>0</v>
      </c>
      <c r="AH46" s="897">
        <f t="shared" si="38"/>
        <v>0</v>
      </c>
      <c r="AI46" s="897">
        <f t="shared" si="38"/>
        <v>0</v>
      </c>
      <c r="AJ46" s="897">
        <f t="shared" si="38"/>
        <v>0</v>
      </c>
      <c r="AK46" s="897">
        <f t="shared" si="38"/>
        <v>0</v>
      </c>
      <c r="AL46" s="897">
        <f t="shared" si="38"/>
        <v>0</v>
      </c>
      <c r="AM46" s="897">
        <f t="shared" si="38"/>
        <v>0</v>
      </c>
      <c r="AN46" s="897">
        <f t="shared" si="38"/>
        <v>0</v>
      </c>
      <c r="AO46" s="897">
        <f t="shared" si="38"/>
        <v>0</v>
      </c>
      <c r="AP46" s="897">
        <f t="shared" si="38"/>
        <v>0</v>
      </c>
      <c r="AQ46" s="897">
        <f t="shared" si="38"/>
        <v>0</v>
      </c>
      <c r="AR46" s="897">
        <f t="shared" si="38"/>
        <v>0</v>
      </c>
      <c r="AS46" s="897">
        <f t="shared" si="38"/>
        <v>0</v>
      </c>
      <c r="AT46" s="897">
        <f t="shared" si="38"/>
        <v>0</v>
      </c>
      <c r="AU46" s="897">
        <f t="shared" si="38"/>
        <v>0</v>
      </c>
      <c r="AV46" s="897">
        <f t="shared" si="38"/>
        <v>0</v>
      </c>
      <c r="AW46" s="897">
        <f t="shared" si="38"/>
        <v>0</v>
      </c>
      <c r="AX46" s="897">
        <f t="shared" si="38"/>
        <v>0</v>
      </c>
      <c r="AY46" s="897">
        <f t="shared" si="38"/>
        <v>0</v>
      </c>
      <c r="AZ46" s="897">
        <f t="shared" si="38"/>
        <v>0</v>
      </c>
      <c r="BA46" s="897">
        <f t="shared" si="38"/>
        <v>0</v>
      </c>
      <c r="BB46" s="897">
        <f t="shared" si="38"/>
        <v>0</v>
      </c>
      <c r="BC46" s="897">
        <f t="shared" si="38"/>
        <v>0</v>
      </c>
      <c r="BD46" s="897">
        <f t="shared" si="38"/>
        <v>0</v>
      </c>
      <c r="BE46" s="1253"/>
      <c r="BF46" s="1253"/>
      <c r="BG46" s="1253"/>
      <c r="BH46" s="1253"/>
      <c r="BI46" s="1253"/>
      <c r="BJ46" s="1253"/>
      <c r="BK46" s="1253"/>
      <c r="BL46" s="1253"/>
      <c r="BM46" s="1253"/>
      <c r="BN46" s="1253"/>
      <c r="BO46" s="1253"/>
      <c r="BP46" s="1253"/>
      <c r="BQ46" s="884" t="str">
        <f>CONCATENATE(IFERROR(VLOOKUP(A46,'Зависимые списки'!$J$2:$K$7,2,FALSE),"-"),B46)</f>
        <v>КанБайкал_ООООП</v>
      </c>
      <c r="BR46" s="884"/>
      <c r="BS46" s="884"/>
      <c r="BT46" s="902" t="str">
        <f>CONCATENATE(BQ46,IFERROR(VLOOKUP(F46,'Зависимые списки'!$J$9:$K$25,2,FALSE),"-"))</f>
        <v>КанБайкал_ООООПЗападно-Малобалыкское_месторождение</v>
      </c>
      <c r="BU46" s="884" t="str">
        <f>IFERROR(VLOOKUP(C46,'Зависимые списки'!$I$55:$J$66,2,FALSE),"Без_номенклатуры")</f>
        <v>Без_номенклатуры</v>
      </c>
      <c r="BV46" s="884" t="str">
        <f>CONCATENATE(B46,"2")</f>
        <v>ОП2</v>
      </c>
      <c r="BW46" s="884" t="str">
        <f>IFERROR(VLOOKUP($BT46,'Зависимые списки'!$A$45:$B$101,2,FALSE),"-")</f>
        <v>Основное</v>
      </c>
      <c r="BX46" s="899" t="str">
        <f>IFERROR(VLOOKUP(B46,'Зависимые списки'!$C$55:$D$59,2,FALSE),"-")</f>
        <v>OPEX</v>
      </c>
      <c r="BY46" s="891" t="str">
        <f>$B$2</f>
        <v>БП</v>
      </c>
      <c r="BZ46" s="903" t="str">
        <f>IFERROR(VLOOKUP(G46,vendor!$B$2:$C$1372,2,FALSE),"-")&amp;"_"&amp;IFERROR(VLOOKUP(ПР[[#This Row],[Компания]],Справочники!$A$3:$B$9,2,0),"-")</f>
        <v>PRD.002.000000071_COM008002</v>
      </c>
      <c r="CA46" s="892">
        <f ca="1">SUM(O46:OFFSET(O46,0,'Откл_БДР факт ГК_КБ'!$B$1-1))</f>
        <v>0</v>
      </c>
      <c r="CB46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6" s="904" t="str">
        <f>IFERROR(VLOOKUP(ПР[[#This Row],[Контрагент]],ВГО[],2,0),"Внеш")</f>
        <v>Внеш</v>
      </c>
    </row>
    <row r="47" spans="1:81">
      <c r="A47" s="1255" t="s">
        <v>902</v>
      </c>
      <c r="B47" s="1255" t="s">
        <v>14</v>
      </c>
      <c r="C47" s="1303" t="s">
        <v>373</v>
      </c>
      <c r="D47" s="1261" t="str">
        <f>IF(ПР[[#This Row],[Компания]]="","",$D$4)</f>
        <v>Отдел ТиКРС</v>
      </c>
      <c r="E47" s="1261" t="s">
        <v>1979</v>
      </c>
      <c r="F47" s="1256" t="s">
        <v>14457</v>
      </c>
      <c r="G47" s="1256"/>
      <c r="H47" s="1261"/>
      <c r="I47" s="1261" t="s">
        <v>31</v>
      </c>
      <c r="J47" s="1261" t="s">
        <v>1268</v>
      </c>
      <c r="K47" s="1261" t="s">
        <v>1279</v>
      </c>
      <c r="L47" s="1261" t="s">
        <v>1258</v>
      </c>
      <c r="M47" s="1261" t="s">
        <v>1282</v>
      </c>
      <c r="N47" s="1256" t="s">
        <v>14502</v>
      </c>
      <c r="O47" s="1257">
        <f>'ПП-26 ТКРС Унт '!G119+'ПП-26 ТКРС Унт '!G120</f>
        <v>0</v>
      </c>
      <c r="P47" s="1304">
        <f>'ПП-26 ТКРС Унт '!H119+'ПП-26 ТКРС Унт '!H120</f>
        <v>0</v>
      </c>
      <c r="Q47" s="1257">
        <f>'ПП-26 ТКРС Унт '!I119+'ПП-26 ТКРС Унт '!I120</f>
        <v>0</v>
      </c>
      <c r="R47" s="1304">
        <f>'ПП-26 ТКРС Унт '!J119+'ПП-26 ТКРС Унт '!J120</f>
        <v>0</v>
      </c>
      <c r="S47" s="1305">
        <f>'ПП-26 ТКРС Унт '!K119+'ПП-26 ТКРС Унт '!K120</f>
        <v>0</v>
      </c>
      <c r="T47" s="1304">
        <f>'ПП-26 ТКРС Унт '!L119+'ПП-26 ТКРС Унт '!L120</f>
        <v>0</v>
      </c>
      <c r="U47" s="1304">
        <f>'ПП-26 ТКРС Унт '!M119+'ПП-26 ТКРС Унт '!M120</f>
        <v>0</v>
      </c>
      <c r="V47" s="1304">
        <f>'ПП-26 ТКРС Унт '!N119+'ПП-26 ТКРС Унт '!N120</f>
        <v>0</v>
      </c>
      <c r="W47" s="1304">
        <f>'ПП-26 ТКРС Унт '!O119+'ПП-26 ТКРС Унт '!O120</f>
        <v>0</v>
      </c>
      <c r="X47" s="1304">
        <f>'ПП-26 ТКРС Унт '!P119+'ПП-26 ТКРС Унт '!P120</f>
        <v>0</v>
      </c>
      <c r="Y47" s="1304">
        <f>'ПП-26 ТКРС Унт '!Q119+'ПП-26 ТКРС Унт '!Q120</f>
        <v>0</v>
      </c>
      <c r="Z47" s="1304">
        <f>'ПП-26 ТКРС Унт '!R119+'ПП-26 ТКРС Унт '!R120</f>
        <v>0</v>
      </c>
      <c r="AA47" s="1306">
        <f>SUM(ПР[[#This Row],[ 2026.01]:[ 2026.12]])</f>
        <v>0</v>
      </c>
      <c r="AB47" s="884" t="str">
        <f>IFERROR(VLOOKUP(C47,IF(B47="Внереализация",Справочники!$R$3:$S$124,IF(B47="ОП",Справочники!$I$3:$J$185,IF(B47="ВП",Справочники!$L$3:$M$186,IF(B47="УР",Справочники!$O$3:$P$93,IF(B47="КР",Справочники!$F$3:$G$36,Справочники!$F$37:$G$37))))),2,FALSE),0)</f>
        <v>OP.09.03.03.03.15.00.00.00</v>
      </c>
      <c r="AC47" s="884" t="str">
        <f>IFERROR(IF($AB47="KR.09.03.00.00.00.00.00.00",VLOOKUP($L47,'Зависимые списки'!$P$55:$Q$57,2,FALSE),VLOOKUP(AB47,'NA-CF'!$A$2:$E$367,5,FALSE)),0)</f>
        <v>CF.03.03.06.09.03.03.03.00</v>
      </c>
      <c r="AD47" s="884" t="str">
        <f>IFERROR(VLOOKUP(AC47,'NA-CF'!$E$2:$F$367,2,FALSE),0)</f>
        <v>Капитальный ремонт скважин</v>
      </c>
      <c r="AE47" s="895">
        <v>90</v>
      </c>
      <c r="AF47" s="896">
        <v>0.2</v>
      </c>
      <c r="AG47" s="897">
        <f t="shared" si="36"/>
        <v>0</v>
      </c>
      <c r="AH47" s="897">
        <f t="shared" si="36"/>
        <v>0</v>
      </c>
      <c r="AI47" s="897">
        <f t="shared" si="36"/>
        <v>0</v>
      </c>
      <c r="AJ47" s="897">
        <f t="shared" si="36"/>
        <v>0</v>
      </c>
      <c r="AK47" s="897">
        <f t="shared" si="36"/>
        <v>0</v>
      </c>
      <c r="AL47" s="897">
        <f t="shared" si="36"/>
        <v>0</v>
      </c>
      <c r="AM47" s="897">
        <f t="shared" si="36"/>
        <v>0</v>
      </c>
      <c r="AN47" s="897">
        <f t="shared" si="36"/>
        <v>0</v>
      </c>
      <c r="AO47" s="897">
        <f t="shared" si="35"/>
        <v>0</v>
      </c>
      <c r="AP47" s="897">
        <f t="shared" si="35"/>
        <v>0</v>
      </c>
      <c r="AQ47" s="897">
        <f t="shared" si="35"/>
        <v>0</v>
      </c>
      <c r="AR47" s="897">
        <f t="shared" si="35"/>
        <v>0</v>
      </c>
      <c r="AS47" s="897">
        <f t="shared" si="3"/>
        <v>0</v>
      </c>
      <c r="AT47" s="897">
        <f t="shared" si="4"/>
        <v>0</v>
      </c>
      <c r="AU47" s="897">
        <f t="shared" si="5"/>
        <v>0</v>
      </c>
      <c r="AV47" s="897">
        <f t="shared" si="6"/>
        <v>0</v>
      </c>
      <c r="AW47" s="897">
        <f t="shared" si="7"/>
        <v>0</v>
      </c>
      <c r="AX47" s="897">
        <f t="shared" si="8"/>
        <v>0</v>
      </c>
      <c r="AY47" s="897">
        <f t="shared" si="9"/>
        <v>0</v>
      </c>
      <c r="AZ47" s="897">
        <f t="shared" si="10"/>
        <v>0</v>
      </c>
      <c r="BA47" s="897">
        <f t="shared" si="11"/>
        <v>0</v>
      </c>
      <c r="BB47" s="897">
        <f t="shared" si="12"/>
        <v>0</v>
      </c>
      <c r="BC47" s="897">
        <f t="shared" si="13"/>
        <v>0</v>
      </c>
      <c r="BD47" s="897">
        <f t="shared" si="14"/>
        <v>0</v>
      </c>
      <c r="BE47" s="898"/>
      <c r="BF47" s="898"/>
      <c r="BG47" s="898"/>
      <c r="BH47" s="898"/>
      <c r="BI47" s="898"/>
      <c r="BJ47" s="898"/>
      <c r="BK47" s="898"/>
      <c r="BL47" s="898"/>
      <c r="BM47" s="898"/>
      <c r="BN47" s="898"/>
      <c r="BO47" s="898"/>
      <c r="BP47" s="898"/>
      <c r="BQ47" s="884" t="str">
        <f>CONCATENATE(IFERROR(VLOOKUP(A47,'Зависимые списки'!$J$2:$K$7,2,FALSE),"-"),B47)</f>
        <v>КанБайкал_ООООП</v>
      </c>
      <c r="BR47" s="884" t="s">
        <v>28</v>
      </c>
      <c r="BS47" s="884" t="s">
        <v>29</v>
      </c>
      <c r="BT47" s="884" t="str">
        <f>CONCATENATE(BQ47,IFERROR(VLOOKUP(F47,'Зависимые списки'!$J$9:$K$25,2,FALSE),"-"))</f>
        <v>КанБайкал_ООООПУнтыгейское УНТ_месторождение</v>
      </c>
      <c r="BU47" s="884" t="str">
        <f>IFERROR(VLOOKUP(C47,'Зависимые списки'!$I$55:$J$66,2,FALSE),"Без_номенклатуры")</f>
        <v>Без_номенклатуры</v>
      </c>
      <c r="BV47" s="884" t="str">
        <f t="shared" si="15"/>
        <v>ОП2</v>
      </c>
      <c r="BW47" s="884" t="str">
        <f>IFERROR(VLOOKUP($BT47,'Зависимые списки'!$A$45:$B$101,2,FALSE),"-")</f>
        <v>Основное</v>
      </c>
      <c r="BX47" s="899" t="str">
        <f>IFERROR(VLOOKUP(B47,'Зависимые списки'!$C$55:$D$59,2,FALSE),"-")</f>
        <v>OPEX</v>
      </c>
      <c r="BY47" s="891" t="str">
        <f t="shared" si="16"/>
        <v>БП</v>
      </c>
      <c r="BZ47" s="891" t="str">
        <f>IFERROR(VLOOKUP(G47,vendor!$B$2:$C$1372,2,FALSE),"-")&amp;"_"&amp;IFERROR(VLOOKUP(ПР[[#This Row],[Компания]],Справочники!$A$3:$B$9,2,0),"-")</f>
        <v>-_COM008002</v>
      </c>
      <c r="CA47" s="892">
        <f ca="1">SUM(O47:OFFSET(O47,0,'Откл_БДР факт ГК_КБ'!$B$1-1))</f>
        <v>0</v>
      </c>
      <c r="CB47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7" s="865" t="str">
        <f>IFERROR(VLOOKUP(ПР[[#This Row],[Контрагент]],ВГО[],2,0),"Внеш")</f>
        <v>Внеш</v>
      </c>
    </row>
    <row r="48" spans="1:81" hidden="1">
      <c r="A48" s="881" t="s">
        <v>902</v>
      </c>
      <c r="B48" s="881" t="s">
        <v>14</v>
      </c>
      <c r="C48" s="881"/>
      <c r="D48" s="881" t="str">
        <f>IF(ПР[[#This Row],[Компания]]="","",$D$4)</f>
        <v>Отдел ТиКРС</v>
      </c>
      <c r="E48" s="881" t="s">
        <v>1979</v>
      </c>
      <c r="F48" s="881" t="s">
        <v>14457</v>
      </c>
      <c r="G48" s="881"/>
      <c r="H48" s="881"/>
      <c r="I48" s="881" t="s">
        <v>31</v>
      </c>
      <c r="J48" s="881" t="s">
        <v>1268</v>
      </c>
      <c r="K48" s="881" t="s">
        <v>1279</v>
      </c>
      <c r="L48" s="881" t="s">
        <v>1258</v>
      </c>
      <c r="M48" s="881" t="s">
        <v>1282</v>
      </c>
      <c r="N48" s="881"/>
      <c r="O48" s="893"/>
      <c r="P48" s="893"/>
      <c r="Q48" s="893"/>
      <c r="R48" s="893"/>
      <c r="S48" s="893"/>
      <c r="T48" s="893"/>
      <c r="U48" s="893"/>
      <c r="V48" s="893"/>
      <c r="W48" s="893"/>
      <c r="X48" s="893"/>
      <c r="Y48" s="893"/>
      <c r="Z48" s="893"/>
      <c r="AA48" s="905">
        <f>SUM(ПР[[#This Row],[ 2026.01]:[ 2026.12]])</f>
        <v>0</v>
      </c>
      <c r="AB48" s="884">
        <f>IFERROR(VLOOKUP(C48,IF(B48="Внереализация",Справочники!$R$3:$S$124,IF(B48="ОП",Справочники!$I$3:$J$185,IF(B48="ВП",Справочники!$L$3:$M$186,IF(B48="УР",Справочники!$O$3:$P$93,IF(B48="КР",Справочники!$F$3:$G$36,Справочники!$F$37:$G$37))))),2,FALSE),0)</f>
        <v>0</v>
      </c>
      <c r="AC48" s="884">
        <f>IFERROR(IF($AB48="KR.09.03.00.00.00.00.00.00",VLOOKUP($L48,'Зависимые списки'!$P$55:$Q$57,2,FALSE),VLOOKUP(AB48,'NA-CF'!$A$2:$E$367,5,FALSE)),0)</f>
        <v>0</v>
      </c>
      <c r="AD48" s="884">
        <f>IFERROR(VLOOKUP(AC48,'NA-CF'!$E$2:$F$367,2,FALSE),0)</f>
        <v>0</v>
      </c>
      <c r="AE48" s="895">
        <v>90</v>
      </c>
      <c r="AF48" s="896">
        <v>0.2</v>
      </c>
      <c r="AG48" s="897">
        <f t="shared" si="36"/>
        <v>0</v>
      </c>
      <c r="AH48" s="897">
        <f t="shared" si="36"/>
        <v>0</v>
      </c>
      <c r="AI48" s="897">
        <f t="shared" si="36"/>
        <v>0</v>
      </c>
      <c r="AJ48" s="897">
        <f t="shared" si="36"/>
        <v>0</v>
      </c>
      <c r="AK48" s="897">
        <f t="shared" si="36"/>
        <v>0</v>
      </c>
      <c r="AL48" s="897">
        <f t="shared" si="36"/>
        <v>0</v>
      </c>
      <c r="AM48" s="897">
        <f t="shared" si="36"/>
        <v>0</v>
      </c>
      <c r="AN48" s="897">
        <f t="shared" si="36"/>
        <v>0</v>
      </c>
      <c r="AO48" s="897">
        <f t="shared" si="35"/>
        <v>0</v>
      </c>
      <c r="AP48" s="897">
        <f t="shared" si="35"/>
        <v>0</v>
      </c>
      <c r="AQ48" s="897">
        <f t="shared" si="35"/>
        <v>0</v>
      </c>
      <c r="AR48" s="897">
        <f t="shared" si="35"/>
        <v>0</v>
      </c>
      <c r="AS48" s="897">
        <f t="shared" si="3"/>
        <v>0</v>
      </c>
      <c r="AT48" s="897">
        <f t="shared" si="4"/>
        <v>0</v>
      </c>
      <c r="AU48" s="897">
        <f t="shared" si="5"/>
        <v>0</v>
      </c>
      <c r="AV48" s="897">
        <f t="shared" si="6"/>
        <v>0</v>
      </c>
      <c r="AW48" s="897">
        <f t="shared" si="7"/>
        <v>0</v>
      </c>
      <c r="AX48" s="897">
        <f t="shared" si="8"/>
        <v>0</v>
      </c>
      <c r="AY48" s="897">
        <f t="shared" si="9"/>
        <v>0</v>
      </c>
      <c r="AZ48" s="897">
        <f t="shared" si="10"/>
        <v>0</v>
      </c>
      <c r="BA48" s="897">
        <f t="shared" si="11"/>
        <v>0</v>
      </c>
      <c r="BB48" s="897">
        <f t="shared" si="12"/>
        <v>0</v>
      </c>
      <c r="BC48" s="897">
        <f t="shared" si="13"/>
        <v>0</v>
      </c>
      <c r="BD48" s="897">
        <f t="shared" si="14"/>
        <v>0</v>
      </c>
      <c r="BE48" s="898"/>
      <c r="BF48" s="898"/>
      <c r="BG48" s="898"/>
      <c r="BH48" s="898"/>
      <c r="BI48" s="898"/>
      <c r="BJ48" s="898"/>
      <c r="BK48" s="898"/>
      <c r="BL48" s="898"/>
      <c r="BM48" s="898"/>
      <c r="BN48" s="898"/>
      <c r="BO48" s="898"/>
      <c r="BP48" s="898"/>
      <c r="BQ48" s="884" t="str">
        <f>CONCATENATE(IFERROR(VLOOKUP(A48,'Зависимые списки'!$J$2:$K$7,2,FALSE),"-"),B48)</f>
        <v>КанБайкал_ООООП</v>
      </c>
      <c r="BR48" s="884" t="s">
        <v>28</v>
      </c>
      <c r="BS48" s="884" t="s">
        <v>29</v>
      </c>
      <c r="BT48" s="884" t="str">
        <f>CONCATENATE(BQ48,IFERROR(VLOOKUP(F48,'Зависимые списки'!$J$9:$K$25,2,FALSE),"-"))</f>
        <v>КанБайкал_ООООПУнтыгейское УНТ_месторождение</v>
      </c>
      <c r="BU48" s="884" t="str">
        <f>IFERROR(VLOOKUP(C48,'Зависимые списки'!$I$55:$J$66,2,FALSE),"Без_номенклатуры")</f>
        <v>Без_номенклатуры</v>
      </c>
      <c r="BV48" s="884" t="str">
        <f t="shared" si="15"/>
        <v>ОП2</v>
      </c>
      <c r="BW48" s="884" t="str">
        <f>IFERROR(VLOOKUP($BT48,'Зависимые списки'!$A$45:$B$101,2,FALSE),"-")</f>
        <v>Основное</v>
      </c>
      <c r="BX48" s="899" t="str">
        <f>IFERROR(VLOOKUP(B48,'Зависимые списки'!$C$55:$D$59,2,FALSE),"-")</f>
        <v>OPEX</v>
      </c>
      <c r="BY48" s="891" t="str">
        <f t="shared" si="16"/>
        <v>БП</v>
      </c>
      <c r="BZ48" s="891" t="str">
        <f>IFERROR(VLOOKUP(G48,vendor!$B$2:$C$1372,2,FALSE),"-")&amp;"_"&amp;IFERROR(VLOOKUP(ПР[[#This Row],[Компания]],Справочники!$A$3:$B$9,2,0),"-")</f>
        <v>-_COM008002</v>
      </c>
      <c r="CA48" s="892">
        <f ca="1">SUM(O48:OFFSET(O48,0,'Откл_БДР факт ГК_КБ'!$B$1-1))</f>
        <v>0</v>
      </c>
      <c r="CB48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8" s="865" t="str">
        <f>IFERROR(VLOOKUP(ПР[[#This Row],[Контрагент]],ВГО[],2,0),"Внеш")</f>
        <v>Внеш</v>
      </c>
    </row>
    <row r="49" spans="1:81" ht="15" hidden="1" customHeight="1">
      <c r="A49" s="881" t="s">
        <v>902</v>
      </c>
      <c r="B49" s="881" t="s">
        <v>14</v>
      </c>
      <c r="C49" s="924" t="s">
        <v>426</v>
      </c>
      <c r="D49" s="881" t="str">
        <f>IF(ПР[[#This Row],[Компания]]="","",$D$4)</f>
        <v>Отдел ТиКРС</v>
      </c>
      <c r="E49" s="881" t="s">
        <v>1979</v>
      </c>
      <c r="F49" s="924" t="s">
        <v>2547</v>
      </c>
      <c r="G49" s="924" t="s">
        <v>2192</v>
      </c>
      <c r="H49" s="881" t="s">
        <v>14648</v>
      </c>
      <c r="I49" s="881" t="s">
        <v>31</v>
      </c>
      <c r="J49" s="881" t="s">
        <v>1268</v>
      </c>
      <c r="K49" s="881" t="s">
        <v>1279</v>
      </c>
      <c r="L49" s="881" t="s">
        <v>1258</v>
      </c>
      <c r="M49" s="881" t="s">
        <v>1282</v>
      </c>
      <c r="N49" s="925" t="s">
        <v>16138</v>
      </c>
      <c r="O49" s="922">
        <f>'ПП-26 ТКРС ЗМБ'!G71+'ПП-26 ТКРС ЗМБ'!G75+'ПП-26 ТКРС ЗМБ'!G78+'ПП-26 ТКРС ЗМБ'!G81+'ПП-26 ТКРС ЗМБ'!G84</f>
        <v>0</v>
      </c>
      <c r="P49" s="918">
        <f>'ПП-26 ТКРС ЗМБ'!H71+'ПП-26 ТКРС ЗМБ'!H75+'ПП-26 ТКРС ЗМБ'!H78+'ПП-26 ТКРС ЗМБ'!H81+'ПП-26 ТКРС ЗМБ'!H84</f>
        <v>0</v>
      </c>
      <c r="Q49" s="918">
        <f>'ПП-26 ТКРС ЗМБ'!I71+'ПП-26 ТКРС ЗМБ'!I75+'ПП-26 ТКРС ЗМБ'!I78+'ПП-26 ТКРС ЗМБ'!I81+'ПП-26 ТКРС ЗМБ'!I84</f>
        <v>0</v>
      </c>
      <c r="R49" s="918">
        <f>'ПП-26 ТКРС ЗМБ'!J71+'ПП-26 ТКРС ЗМБ'!J75+'ПП-26 ТКРС ЗМБ'!J78+'ПП-26 ТКРС ЗМБ'!J81+'ПП-26 ТКРС ЗМБ'!J84</f>
        <v>0</v>
      </c>
      <c r="S49" s="918">
        <f>'ПП-26 ТКРС ЗМБ'!K71+'ПП-26 ТКРС ЗМБ'!K75+'ПП-26 ТКРС ЗМБ'!K78+'ПП-26 ТКРС ЗМБ'!K81+'ПП-26 ТКРС ЗМБ'!K84</f>
        <v>0</v>
      </c>
      <c r="T49" s="918">
        <f>'ПП-26 ТКРС ЗМБ'!L71+'ПП-26 ТКРС ЗМБ'!L75+'ПП-26 ТКРС ЗМБ'!L78+'ПП-26 ТКРС ЗМБ'!L81+'ПП-26 ТКРС ЗМБ'!L84</f>
        <v>0</v>
      </c>
      <c r="U49" s="918">
        <f>'ПП-26 ТКРС ЗМБ'!M71+'ПП-26 ТКРС ЗМБ'!M75+'ПП-26 ТКРС ЗМБ'!M78+'ПП-26 ТКРС ЗМБ'!M81+'ПП-26 ТКРС ЗМБ'!M84</f>
        <v>0</v>
      </c>
      <c r="V49" s="918">
        <f>'ПП-26 ТКРС ЗМБ'!N71+'ПП-26 ТКРС ЗМБ'!N75+'ПП-26 ТКРС ЗМБ'!N78+'ПП-26 ТКРС ЗМБ'!N81+'ПП-26 ТКРС ЗМБ'!N84</f>
        <v>0</v>
      </c>
      <c r="W49" s="918">
        <f>'ПП-26 ТКРС ЗМБ'!O71+'ПП-26 ТКРС ЗМБ'!O75+'ПП-26 ТКРС ЗМБ'!O78+'ПП-26 ТКРС ЗМБ'!O81+'ПП-26 ТКРС ЗМБ'!O84</f>
        <v>0</v>
      </c>
      <c r="X49" s="918">
        <f>'ПП-26 ТКРС ЗМБ'!P71+'ПП-26 ТКРС ЗМБ'!P75+'ПП-26 ТКРС ЗМБ'!P78+'ПП-26 ТКРС ЗМБ'!P81+'ПП-26 ТКРС ЗМБ'!P84</f>
        <v>0</v>
      </c>
      <c r="Y49" s="918">
        <f>'ПП-26 ТКРС ЗМБ'!Q71+'ПП-26 ТКРС ЗМБ'!Q75+'ПП-26 ТКРС ЗМБ'!Q78+'ПП-26 ТКРС ЗМБ'!Q81+'ПП-26 ТКРС ЗМБ'!Q84</f>
        <v>0</v>
      </c>
      <c r="Z49" s="918">
        <f>'ПП-26 ТКРС ЗМБ'!R71+'ПП-26 ТКРС ЗМБ'!R75+'ПП-26 ТКРС ЗМБ'!R78+'ПП-26 ТКРС ЗМБ'!R81+'ПП-26 ТКРС ЗМБ'!R84</f>
        <v>0</v>
      </c>
      <c r="AA49" s="919">
        <f>SUM(ПР[[#This Row],[ 2026.01]:[ 2026.12]])</f>
        <v>0</v>
      </c>
      <c r="AB49" s="884" t="str">
        <f>IFERROR(VLOOKUP(C49,IF(B49="Внереализация",Справочники!$R$3:$S$124,IF(B49="ОП",Справочники!$I$3:$J$185,IF(B49="ВП",Справочники!$L$3:$M$186,IF(B49="УР",Справочники!$O$3:$P$93,IF(B49="КР",Справочники!$F$3:$G$36,Справочники!$F$37:$G$37))))),2,FALSE),0)</f>
        <v>OP.09.03.03.06.06.00.00.00</v>
      </c>
      <c r="AC49" s="884" t="str">
        <f>IFERROR(IF($AB49="KR.09.03.00.00.00.00.00.00",VLOOKUP($L49,'Зависимые списки'!$P$55:$Q$57,2,FALSE),VLOOKUP(AB49,'NA-CF'!$A$2:$E$367,5,FALSE)),0)</f>
        <v>CF.03.03.06.09.03.03.06.00</v>
      </c>
      <c r="AD49" s="884" t="str">
        <f>IFERROR(VLOOKUP(AC49,'NA-CF'!$E$2:$F$367,2,FALSE),0)</f>
        <v>Текущий ремонт скважин</v>
      </c>
      <c r="AE49" s="895">
        <v>90</v>
      </c>
      <c r="AF49" s="896">
        <v>0.2</v>
      </c>
      <c r="AG49" s="897">
        <f t="shared" si="36"/>
        <v>0</v>
      </c>
      <c r="AH49" s="897">
        <f t="shared" si="36"/>
        <v>0</v>
      </c>
      <c r="AI49" s="897">
        <f t="shared" si="36"/>
        <v>0</v>
      </c>
      <c r="AJ49" s="897">
        <f t="shared" si="36"/>
        <v>0</v>
      </c>
      <c r="AK49" s="897">
        <f t="shared" si="36"/>
        <v>0</v>
      </c>
      <c r="AL49" s="897">
        <f t="shared" si="36"/>
        <v>0</v>
      </c>
      <c r="AM49" s="897">
        <f t="shared" si="36"/>
        <v>0</v>
      </c>
      <c r="AN49" s="897">
        <f t="shared" si="36"/>
        <v>0</v>
      </c>
      <c r="AO49" s="897">
        <f t="shared" si="35"/>
        <v>0</v>
      </c>
      <c r="AP49" s="897">
        <f t="shared" si="35"/>
        <v>0</v>
      </c>
      <c r="AQ49" s="897">
        <f t="shared" si="35"/>
        <v>0</v>
      </c>
      <c r="AR49" s="897">
        <f t="shared" si="35"/>
        <v>0</v>
      </c>
      <c r="AS49" s="897">
        <f t="shared" si="3"/>
        <v>0</v>
      </c>
      <c r="AT49" s="897">
        <f t="shared" si="4"/>
        <v>0</v>
      </c>
      <c r="AU49" s="897">
        <f t="shared" si="5"/>
        <v>0</v>
      </c>
      <c r="AV49" s="897">
        <f t="shared" si="6"/>
        <v>0</v>
      </c>
      <c r="AW49" s="897">
        <f t="shared" si="7"/>
        <v>0</v>
      </c>
      <c r="AX49" s="897">
        <f t="shared" si="8"/>
        <v>0</v>
      </c>
      <c r="AY49" s="897">
        <f t="shared" si="9"/>
        <v>0</v>
      </c>
      <c r="AZ49" s="897">
        <f t="shared" si="10"/>
        <v>0</v>
      </c>
      <c r="BA49" s="897">
        <f t="shared" si="11"/>
        <v>0</v>
      </c>
      <c r="BB49" s="897">
        <f t="shared" si="12"/>
        <v>0</v>
      </c>
      <c r="BC49" s="897">
        <f t="shared" si="13"/>
        <v>0</v>
      </c>
      <c r="BD49" s="897">
        <f t="shared" si="14"/>
        <v>0</v>
      </c>
      <c r="BE49" s="898"/>
      <c r="BF49" s="898"/>
      <c r="BG49" s="898"/>
      <c r="BH49" s="898"/>
      <c r="BI49" s="898"/>
      <c r="BJ49" s="898"/>
      <c r="BK49" s="898"/>
      <c r="BL49" s="898"/>
      <c r="BM49" s="898"/>
      <c r="BN49" s="898"/>
      <c r="BO49" s="898"/>
      <c r="BP49" s="898"/>
      <c r="BQ49" s="884" t="str">
        <f>CONCATENATE(IFERROR(VLOOKUP(A49,'Зависимые списки'!$J$2:$K$7,2,FALSE),"-"),B49)</f>
        <v>КанБайкал_ООООП</v>
      </c>
      <c r="BR49" s="884" t="s">
        <v>28</v>
      </c>
      <c r="BS49" s="884" t="s">
        <v>29</v>
      </c>
      <c r="BT49" s="884" t="str">
        <f>CONCATENATE(BQ49,IFERROR(VLOOKUP(F49,'Зависимые списки'!$J$9:$K$25,2,FALSE),"-"))</f>
        <v>КанБайкал_ООООПЗападно-Малобалыкское_месторождение</v>
      </c>
      <c r="BU49" s="884" t="str">
        <f>IFERROR(VLOOKUP(C49,'Зависимые списки'!$I$55:$J$66,2,FALSE),"Без_номенклатуры")</f>
        <v>Без_номенклатуры</v>
      </c>
      <c r="BV49" s="884" t="str">
        <f t="shared" si="15"/>
        <v>ОП2</v>
      </c>
      <c r="BW49" s="884" t="str">
        <f>IFERROR(VLOOKUP($BT49,'Зависимые списки'!$A$45:$B$101,2,FALSE),"-")</f>
        <v>Основное</v>
      </c>
      <c r="BX49" s="899" t="str">
        <f>IFERROR(VLOOKUP(B49,'Зависимые списки'!$C$55:$D$59,2,FALSE),"-")</f>
        <v>OPEX</v>
      </c>
      <c r="BY49" s="891" t="str">
        <f t="shared" si="16"/>
        <v>БП</v>
      </c>
      <c r="BZ49" s="891" t="str">
        <f>IFERROR(VLOOKUP(G49,vendor!$B$2:$C$1372,2,FALSE),"-")&amp;"_"&amp;IFERROR(VLOOKUP(ПР[[#This Row],[Компания]],Справочники!$A$3:$B$9,2,0),"-")</f>
        <v>PRD.002.000000071_COM008002</v>
      </c>
      <c r="CA49" s="892">
        <f ca="1">SUM(O49:OFFSET(O49,0,'Откл_БДР факт ГК_КБ'!$B$1-1))</f>
        <v>0</v>
      </c>
      <c r="CB49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9" s="865" t="str">
        <f>IFERROR(VLOOKUP(ПР[[#This Row],[Контрагент]],ВГО[],2,0),"Внеш")</f>
        <v>Внеш</v>
      </c>
    </row>
    <row r="50" spans="1:81" ht="15" hidden="1" customHeight="1">
      <c r="A50" s="881" t="s">
        <v>902</v>
      </c>
      <c r="B50" s="881" t="s">
        <v>14</v>
      </c>
      <c r="C50" s="1272" t="s">
        <v>373</v>
      </c>
      <c r="D50" s="881" t="str">
        <f>IF(ПР[[#This Row],[Компания]]="","",$D$4)</f>
        <v>Отдел ТиКРС</v>
      </c>
      <c r="E50" s="881" t="s">
        <v>1979</v>
      </c>
      <c r="F50" s="1273" t="s">
        <v>2547</v>
      </c>
      <c r="G50" s="1273" t="s">
        <v>2451</v>
      </c>
      <c r="H50" s="881" t="s">
        <v>14647</v>
      </c>
      <c r="I50" s="881" t="s">
        <v>31</v>
      </c>
      <c r="J50" s="881" t="s">
        <v>1268</v>
      </c>
      <c r="K50" s="881" t="s">
        <v>1279</v>
      </c>
      <c r="L50" s="881" t="s">
        <v>1258</v>
      </c>
      <c r="M50" s="881" t="s">
        <v>1282</v>
      </c>
      <c r="N50" s="1274" t="s">
        <v>77936</v>
      </c>
      <c r="O50" s="1275"/>
      <c r="P50" s="1266"/>
      <c r="Q50" s="1266"/>
      <c r="R50" s="1266"/>
      <c r="S50" s="1266"/>
      <c r="T50" s="1266"/>
      <c r="U50" s="1266"/>
      <c r="V50" s="1266"/>
      <c r="W50" s="1266"/>
      <c r="X50" s="1266"/>
      <c r="Y50" s="1266"/>
      <c r="Z50" s="1266"/>
      <c r="AA50" s="1276">
        <f>SUM(ПР[[#This Row],[ 2026.01]:[ 2026.12]])</f>
        <v>0</v>
      </c>
      <c r="AB50" s="884" t="str">
        <f>IFERROR(VLOOKUP(C50,IF(B50="Внереализация",Справочники!$R$3:$S$124,IF(B50="ОП",Справочники!$I$3:$J$185,IF(B50="ВП",Справочники!$L$3:$M$186,IF(B50="УР",Справочники!$O$3:$P$93,IF(B50="КР",Справочники!$F$3:$G$36,Справочники!$F$37:$G$37))))),2,FALSE),0)</f>
        <v>OP.09.03.03.03.15.00.00.00</v>
      </c>
      <c r="AC50" s="884" t="str">
        <f>IFERROR(IF($AB50="KR.09.03.00.00.00.00.00.00",VLOOKUP($L50,'Зависимые списки'!$P$55:$Q$57,2,FALSE),VLOOKUP(AB50,'NA-CF'!$A$2:$E$367,5,FALSE)),0)</f>
        <v>CF.03.03.06.09.03.03.03.00</v>
      </c>
      <c r="AD50" s="884" t="str">
        <f>IFERROR(VLOOKUP(AC50,'NA-CF'!$E$2:$F$367,2,FALSE),0)</f>
        <v>Капитальный ремонт скважин</v>
      </c>
      <c r="AE50" s="895">
        <v>120</v>
      </c>
      <c r="AF50" s="896">
        <v>0.2</v>
      </c>
      <c r="AG50" s="897">
        <f t="shared" si="36"/>
        <v>0</v>
      </c>
      <c r="AH50" s="897">
        <f t="shared" si="36"/>
        <v>0</v>
      </c>
      <c r="AI50" s="897">
        <f t="shared" si="36"/>
        <v>0</v>
      </c>
      <c r="AJ50" s="897">
        <f t="shared" si="36"/>
        <v>0</v>
      </c>
      <c r="AK50" s="897">
        <f t="shared" si="36"/>
        <v>0</v>
      </c>
      <c r="AL50" s="897">
        <f t="shared" si="36"/>
        <v>0</v>
      </c>
      <c r="AM50" s="897">
        <f t="shared" si="36"/>
        <v>0</v>
      </c>
      <c r="AN50" s="897">
        <f t="shared" si="36"/>
        <v>0</v>
      </c>
      <c r="AO50" s="897">
        <f t="shared" si="35"/>
        <v>0</v>
      </c>
      <c r="AP50" s="897">
        <f t="shared" si="35"/>
        <v>0</v>
      </c>
      <c r="AQ50" s="897">
        <f t="shared" si="35"/>
        <v>0</v>
      </c>
      <c r="AR50" s="897">
        <f t="shared" si="35"/>
        <v>0</v>
      </c>
      <c r="AS50" s="897">
        <f t="shared" si="3"/>
        <v>0</v>
      </c>
      <c r="AT50" s="897">
        <f t="shared" si="4"/>
        <v>0</v>
      </c>
      <c r="AU50" s="897">
        <f t="shared" si="5"/>
        <v>0</v>
      </c>
      <c r="AV50" s="897">
        <f t="shared" si="6"/>
        <v>0</v>
      </c>
      <c r="AW50" s="897">
        <f t="shared" si="7"/>
        <v>0</v>
      </c>
      <c r="AX50" s="897">
        <f t="shared" si="8"/>
        <v>0</v>
      </c>
      <c r="AY50" s="897">
        <f t="shared" si="9"/>
        <v>0</v>
      </c>
      <c r="AZ50" s="897">
        <f t="shared" si="10"/>
        <v>0</v>
      </c>
      <c r="BA50" s="897">
        <f t="shared" si="11"/>
        <v>0</v>
      </c>
      <c r="BB50" s="897">
        <f t="shared" si="12"/>
        <v>0</v>
      </c>
      <c r="BC50" s="897">
        <f t="shared" si="13"/>
        <v>0</v>
      </c>
      <c r="BD50" s="897">
        <f t="shared" si="14"/>
        <v>0</v>
      </c>
      <c r="BE50" s="898"/>
      <c r="BF50" s="898"/>
      <c r="BG50" s="898"/>
      <c r="BH50" s="898"/>
      <c r="BI50" s="898"/>
      <c r="BJ50" s="898"/>
      <c r="BK50" s="898"/>
      <c r="BL50" s="898"/>
      <c r="BM50" s="898"/>
      <c r="BN50" s="898"/>
      <c r="BO50" s="898"/>
      <c r="BP50" s="898"/>
      <c r="BQ50" s="884" t="str">
        <f>CONCATENATE(IFERROR(VLOOKUP(A50,'Зависимые списки'!$J$2:$K$7,2,FALSE),"-"),B50)</f>
        <v>КанБайкал_ООООП</v>
      </c>
      <c r="BR50" s="884" t="s">
        <v>28</v>
      </c>
      <c r="BS50" s="884" t="s">
        <v>29</v>
      </c>
      <c r="BT50" s="884" t="str">
        <f>CONCATENATE(BQ50,IFERROR(VLOOKUP(F50,'Зависимые списки'!$J$9:$K$25,2,FALSE),"-"))</f>
        <v>КанБайкал_ООООПЗападно-Малобалыкское_месторождение</v>
      </c>
      <c r="BU50" s="884" t="str">
        <f>IFERROR(VLOOKUP(C50,'Зависимые списки'!$I$55:$J$66,2,FALSE),"Без_номенклатуры")</f>
        <v>Без_номенклатуры</v>
      </c>
      <c r="BV50" s="884" t="str">
        <f t="shared" si="15"/>
        <v>ОП2</v>
      </c>
      <c r="BW50" s="884" t="str">
        <f>IFERROR(VLOOKUP($BT50,'Зависимые списки'!$A$45:$B$101,2,FALSE),"-")</f>
        <v>Основное</v>
      </c>
      <c r="BX50" s="899" t="str">
        <f>IFERROR(VLOOKUP(B50,'Зависимые списки'!$C$55:$D$59,2,FALSE),"-")</f>
        <v>OPEX</v>
      </c>
      <c r="BY50" s="891" t="str">
        <f t="shared" si="16"/>
        <v>БП</v>
      </c>
      <c r="BZ50" s="891" t="str">
        <f>IFERROR(VLOOKUP(G50,vendor!$B$2:$C$1372,2,FALSE),"-")&amp;"_"&amp;IFERROR(VLOOKUP(ПР[[#This Row],[Компания]],Справочники!$A$3:$B$9,2,0),"-")</f>
        <v>PRD.002.100021033_COM008002</v>
      </c>
      <c r="CA50" s="892">
        <f ca="1">SUM(O50:OFFSET(O50,0,'Откл_БДР факт ГК_КБ'!$B$1-1))</f>
        <v>0</v>
      </c>
      <c r="CB50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0" s="865" t="str">
        <f>IFERROR(VLOOKUP(ПР[[#This Row],[Контрагент]],ВГО[],2,0),"Внеш")</f>
        <v>Внеш</v>
      </c>
    </row>
    <row r="51" spans="1:81" ht="15" hidden="1" customHeight="1">
      <c r="A51" s="881" t="s">
        <v>902</v>
      </c>
      <c r="B51" s="881" t="s">
        <v>14</v>
      </c>
      <c r="C51" s="1256" t="s">
        <v>373</v>
      </c>
      <c r="D51" s="1255" t="str">
        <f>IF(ПР[[#This Row],[Компания]]="","",$D$4)</f>
        <v>Отдел ТиКРС</v>
      </c>
      <c r="E51" s="1255" t="s">
        <v>1979</v>
      </c>
      <c r="F51" s="1256" t="s">
        <v>2547</v>
      </c>
      <c r="G51" s="1256" t="s">
        <v>2451</v>
      </c>
      <c r="H51" s="1255" t="s">
        <v>14647</v>
      </c>
      <c r="I51" s="1255" t="s">
        <v>31</v>
      </c>
      <c r="J51" s="1255" t="s">
        <v>1268</v>
      </c>
      <c r="K51" s="1255" t="s">
        <v>1279</v>
      </c>
      <c r="L51" s="1255" t="s">
        <v>1258</v>
      </c>
      <c r="M51" s="1255" t="s">
        <v>1282</v>
      </c>
      <c r="N51" s="1254" t="s">
        <v>77938</v>
      </c>
      <c r="O51" s="1269">
        <f>'ПП ЖГС, СКВ, ОПЗ'!H41</f>
        <v>0</v>
      </c>
      <c r="P51" s="1269">
        <f>'ПП ЖГС, СКВ, ОПЗ'!I41</f>
        <v>0</v>
      </c>
      <c r="Q51" s="1269">
        <f>'ПП ЖГС, СКВ, ОПЗ'!J41</f>
        <v>0</v>
      </c>
      <c r="R51" s="1269">
        <f>'ПП ЖГС, СКВ, ОПЗ'!K41</f>
        <v>0</v>
      </c>
      <c r="S51" s="1269">
        <f>'ПП ЖГС, СКВ, ОПЗ'!L41</f>
        <v>0</v>
      </c>
      <c r="T51" s="1269">
        <f>'ПП ЖГС, СКВ, ОПЗ'!M41</f>
        <v>0</v>
      </c>
      <c r="U51" s="1269"/>
      <c r="V51" s="1269"/>
      <c r="W51" s="1269"/>
      <c r="X51" s="1269"/>
      <c r="Y51" s="1269"/>
      <c r="Z51" s="1269"/>
      <c r="AA51" s="1270">
        <f>SUM(ПР[[#This Row],[ 2026.01]:[ 2026.12]])</f>
        <v>0</v>
      </c>
      <c r="AB51" s="884" t="str">
        <f>IFERROR(VLOOKUP(C51,IF(B51="Внереализация",Справочники!$R$3:$S$124,IF(B51="ОП",Справочники!$I$3:$J$185,IF(B51="ВП",Справочники!$L$3:$M$186,IF(B51="УР",Справочники!$O$3:$P$93,IF(B51="КР",Справочники!$F$3:$G$36,Справочники!$F$37:$G$37))))),2,FALSE),0)</f>
        <v>OP.09.03.03.03.15.00.00.00</v>
      </c>
      <c r="AC51" s="884" t="str">
        <f>IFERROR(IF($AB51="KR.09.03.00.00.00.00.00.00",VLOOKUP($L51,'Зависимые списки'!$P$55:$Q$57,2,FALSE),VLOOKUP(AB51,'NA-CF'!$A$2:$E$367,5,FALSE)),0)</f>
        <v>CF.03.03.06.09.03.03.03.00</v>
      </c>
      <c r="AD51" s="884" t="str">
        <f>IFERROR(VLOOKUP(AC51,'NA-CF'!$E$2:$F$367,2,FALSE),0)</f>
        <v>Капитальный ремонт скважин</v>
      </c>
      <c r="AE51" s="895">
        <v>120</v>
      </c>
      <c r="AF51" s="896">
        <v>0.2</v>
      </c>
      <c r="AG51" s="897">
        <f t="shared" si="36"/>
        <v>0</v>
      </c>
      <c r="AH51" s="897">
        <f t="shared" si="36"/>
        <v>0</v>
      </c>
      <c r="AI51" s="897">
        <f t="shared" si="36"/>
        <v>0</v>
      </c>
      <c r="AJ51" s="897">
        <f t="shared" si="36"/>
        <v>0</v>
      </c>
      <c r="AK51" s="897">
        <f t="shared" si="36"/>
        <v>0</v>
      </c>
      <c r="AL51" s="897">
        <f t="shared" si="36"/>
        <v>0</v>
      </c>
      <c r="AM51" s="897">
        <f t="shared" si="36"/>
        <v>0</v>
      </c>
      <c r="AN51" s="897">
        <f t="shared" si="36"/>
        <v>0</v>
      </c>
      <c r="AO51" s="897">
        <f t="shared" si="35"/>
        <v>0</v>
      </c>
      <c r="AP51" s="897">
        <f t="shared" si="35"/>
        <v>0</v>
      </c>
      <c r="AQ51" s="897">
        <f t="shared" si="35"/>
        <v>0</v>
      </c>
      <c r="AR51" s="897">
        <f t="shared" si="35"/>
        <v>0</v>
      </c>
      <c r="AS51" s="897">
        <f t="shared" si="3"/>
        <v>0</v>
      </c>
      <c r="AT51" s="897">
        <f t="shared" si="4"/>
        <v>0</v>
      </c>
      <c r="AU51" s="897">
        <f t="shared" si="5"/>
        <v>0</v>
      </c>
      <c r="AV51" s="897">
        <f t="shared" si="6"/>
        <v>0</v>
      </c>
      <c r="AW51" s="897">
        <f t="shared" si="7"/>
        <v>0</v>
      </c>
      <c r="AX51" s="897">
        <f t="shared" si="8"/>
        <v>0</v>
      </c>
      <c r="AY51" s="897">
        <f t="shared" si="9"/>
        <v>0</v>
      </c>
      <c r="AZ51" s="897">
        <f t="shared" si="10"/>
        <v>0</v>
      </c>
      <c r="BA51" s="897">
        <f t="shared" si="11"/>
        <v>0</v>
      </c>
      <c r="BB51" s="897">
        <f t="shared" si="12"/>
        <v>0</v>
      </c>
      <c r="BC51" s="897">
        <f t="shared" si="13"/>
        <v>0</v>
      </c>
      <c r="BD51" s="897">
        <f t="shared" si="14"/>
        <v>0</v>
      </c>
      <c r="BE51" s="898"/>
      <c r="BF51" s="898"/>
      <c r="BG51" s="898"/>
      <c r="BH51" s="898"/>
      <c r="BI51" s="898"/>
      <c r="BJ51" s="898"/>
      <c r="BK51" s="898"/>
      <c r="BL51" s="898"/>
      <c r="BM51" s="898"/>
      <c r="BN51" s="898"/>
      <c r="BO51" s="898"/>
      <c r="BP51" s="898"/>
      <c r="BQ51" s="884" t="str">
        <f>CONCATENATE(IFERROR(VLOOKUP(A51,'Зависимые списки'!$J$2:$K$7,2,FALSE),"-"),B51)</f>
        <v>КанБайкал_ООООП</v>
      </c>
      <c r="BR51" s="884" t="s">
        <v>28</v>
      </c>
      <c r="BS51" s="884" t="s">
        <v>29</v>
      </c>
      <c r="BT51" s="884" t="str">
        <f>CONCATENATE(BQ51,IFERROR(VLOOKUP(F51,'Зависимые списки'!$J$9:$K$25,2,FALSE),"-"))</f>
        <v>КанБайкал_ООООПЗападно-Малобалыкское_месторождение</v>
      </c>
      <c r="BU51" s="884" t="str">
        <f>IFERROR(VLOOKUP(C51,'Зависимые списки'!$I$55:$J$66,2,FALSE),"Без_номенклатуры")</f>
        <v>Без_номенклатуры</v>
      </c>
      <c r="BV51" s="884" t="str">
        <f t="shared" si="15"/>
        <v>ОП2</v>
      </c>
      <c r="BW51" s="884" t="str">
        <f>IFERROR(VLOOKUP($BT51,'Зависимые списки'!$A$45:$B$101,2,FALSE),"-")</f>
        <v>Основное</v>
      </c>
      <c r="BX51" s="899" t="str">
        <f>IFERROR(VLOOKUP(B51,'Зависимые списки'!$C$55:$D$59,2,FALSE),"-")</f>
        <v>OPEX</v>
      </c>
      <c r="BY51" s="891" t="str">
        <f t="shared" si="16"/>
        <v>БП</v>
      </c>
      <c r="BZ51" s="891" t="str">
        <f>IFERROR(VLOOKUP(G51,vendor!$B$2:$C$1372,2,FALSE),"-")&amp;"_"&amp;IFERROR(VLOOKUP(ПР[[#This Row],[Компания]],Справочники!$A$3:$B$9,2,0),"-")</f>
        <v>PRD.002.100021033_COM008002</v>
      </c>
      <c r="CA51" s="892">
        <f ca="1">SUM(O51:OFFSET(O51,0,'Откл_БДР факт ГК_КБ'!$B$1-1))</f>
        <v>0</v>
      </c>
      <c r="CB51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1" s="865" t="str">
        <f>IFERROR(VLOOKUP(ПР[[#This Row],[Контрагент]],ВГО[],2,0),"Внеш")</f>
        <v>Внеш</v>
      </c>
    </row>
    <row r="52" spans="1:81" ht="15" hidden="1" customHeight="1">
      <c r="A52" s="881" t="s">
        <v>902</v>
      </c>
      <c r="B52" s="881" t="s">
        <v>14</v>
      </c>
      <c r="C52" s="881" t="s">
        <v>426</v>
      </c>
      <c r="D52" s="881" t="str">
        <f>IF(ПР[[#This Row],[Компания]]="","",$D$4)</f>
        <v>Отдел ТиКРС</v>
      </c>
      <c r="E52" s="881" t="s">
        <v>1979</v>
      </c>
      <c r="F52" s="881" t="s">
        <v>2547</v>
      </c>
      <c r="G52" s="881"/>
      <c r="H52" s="881"/>
      <c r="I52" s="881" t="s">
        <v>31</v>
      </c>
      <c r="J52" s="881" t="s">
        <v>1268</v>
      </c>
      <c r="K52" s="881" t="s">
        <v>1279</v>
      </c>
      <c r="L52" s="881" t="s">
        <v>1258</v>
      </c>
      <c r="M52" s="881" t="s">
        <v>1282</v>
      </c>
      <c r="N52" s="881"/>
      <c r="O52" s="893"/>
      <c r="P52" s="893"/>
      <c r="Q52" s="893"/>
      <c r="R52" s="893"/>
      <c r="S52" s="893"/>
      <c r="T52" s="893"/>
      <c r="U52" s="893"/>
      <c r="V52" s="893"/>
      <c r="W52" s="893"/>
      <c r="X52" s="893"/>
      <c r="Y52" s="893"/>
      <c r="Z52" s="893"/>
      <c r="AA52" s="882">
        <f>SUM(ПР[[#This Row],[ 2026.01]:[ 2026.12]])</f>
        <v>0</v>
      </c>
      <c r="AB52" s="884" t="str">
        <f>IFERROR(VLOOKUP(C52,IF(B52="Внереализация",Справочники!$R$3:$S$124,IF(B52="ОП",Справочники!$I$3:$J$185,IF(B52="ВП",Справочники!$L$3:$M$186,IF(B52="УР",Справочники!$O$3:$P$93,IF(B52="КР",Справочники!$F$3:$G$36,Справочники!$F$37:$G$37))))),2,FALSE),0)</f>
        <v>OP.09.03.03.06.06.00.00.00</v>
      </c>
      <c r="AC52" s="884" t="str">
        <f>IFERROR(IF($AB52="KR.09.03.00.00.00.00.00.00",VLOOKUP($L52,'Зависимые списки'!$P$55:$Q$57,2,FALSE),VLOOKUP(AB52,'NA-CF'!$A$2:$E$367,5,FALSE)),0)</f>
        <v>CF.03.03.06.09.03.03.06.00</v>
      </c>
      <c r="AD52" s="884" t="str">
        <f>IFERROR(VLOOKUP(AC52,'NA-CF'!$E$2:$F$367,2,FALSE),0)</f>
        <v>Текущий ремонт скважин</v>
      </c>
      <c r="AE52" s="895">
        <v>90</v>
      </c>
      <c r="AF52" s="896">
        <v>0.2</v>
      </c>
      <c r="AG52" s="897">
        <f t="shared" si="36"/>
        <v>0</v>
      </c>
      <c r="AH52" s="897">
        <f t="shared" si="36"/>
        <v>0</v>
      </c>
      <c r="AI52" s="897">
        <f t="shared" si="36"/>
        <v>0</v>
      </c>
      <c r="AJ52" s="897">
        <f t="shared" si="36"/>
        <v>0</v>
      </c>
      <c r="AK52" s="897">
        <f t="shared" si="36"/>
        <v>0</v>
      </c>
      <c r="AL52" s="897">
        <f t="shared" si="36"/>
        <v>0</v>
      </c>
      <c r="AM52" s="897">
        <f t="shared" si="36"/>
        <v>0</v>
      </c>
      <c r="AN52" s="897">
        <f t="shared" si="36"/>
        <v>0</v>
      </c>
      <c r="AO52" s="897">
        <f t="shared" si="35"/>
        <v>0</v>
      </c>
      <c r="AP52" s="897">
        <f t="shared" si="35"/>
        <v>0</v>
      </c>
      <c r="AQ52" s="897">
        <f t="shared" si="35"/>
        <v>0</v>
      </c>
      <c r="AR52" s="897">
        <f t="shared" si="35"/>
        <v>0</v>
      </c>
      <c r="AS52" s="897">
        <f t="shared" si="3"/>
        <v>0</v>
      </c>
      <c r="AT52" s="897">
        <f t="shared" si="4"/>
        <v>0</v>
      </c>
      <c r="AU52" s="897">
        <f t="shared" si="5"/>
        <v>0</v>
      </c>
      <c r="AV52" s="897">
        <f t="shared" si="6"/>
        <v>0</v>
      </c>
      <c r="AW52" s="897">
        <f t="shared" si="7"/>
        <v>0</v>
      </c>
      <c r="AX52" s="897">
        <f t="shared" si="8"/>
        <v>0</v>
      </c>
      <c r="AY52" s="897">
        <f t="shared" si="9"/>
        <v>0</v>
      </c>
      <c r="AZ52" s="897">
        <f t="shared" si="10"/>
        <v>0</v>
      </c>
      <c r="BA52" s="897">
        <f t="shared" si="11"/>
        <v>0</v>
      </c>
      <c r="BB52" s="897">
        <f t="shared" si="12"/>
        <v>0</v>
      </c>
      <c r="BC52" s="897">
        <f t="shared" si="13"/>
        <v>0</v>
      </c>
      <c r="BD52" s="897">
        <f t="shared" si="14"/>
        <v>0</v>
      </c>
      <c r="BE52" s="898"/>
      <c r="BF52" s="898"/>
      <c r="BG52" s="898"/>
      <c r="BH52" s="898"/>
      <c r="BI52" s="898"/>
      <c r="BJ52" s="898"/>
      <c r="BK52" s="898"/>
      <c r="BL52" s="898"/>
      <c r="BM52" s="898"/>
      <c r="BN52" s="898"/>
      <c r="BO52" s="898"/>
      <c r="BP52" s="898"/>
      <c r="BQ52" s="884" t="str">
        <f>CONCATENATE(IFERROR(VLOOKUP(A52,'Зависимые списки'!$J$2:$K$7,2,FALSE),"-"),B52)</f>
        <v>КанБайкал_ООООП</v>
      </c>
      <c r="BR52" s="884" t="s">
        <v>28</v>
      </c>
      <c r="BS52" s="884" t="s">
        <v>29</v>
      </c>
      <c r="BT52" s="884" t="str">
        <f>CONCATENATE(BQ52,IFERROR(VLOOKUP(F52,'Зависимые списки'!$J$9:$K$25,2,FALSE),"-"))</f>
        <v>КанБайкал_ООООПЗападно-Малобалыкское_месторождение</v>
      </c>
      <c r="BU52" s="884" t="str">
        <f>IFERROR(VLOOKUP(C52,'Зависимые списки'!$I$55:$J$66,2,FALSE),"Без_номенклатуры")</f>
        <v>Без_номенклатуры</v>
      </c>
      <c r="BV52" s="884" t="str">
        <f t="shared" si="15"/>
        <v>ОП2</v>
      </c>
      <c r="BW52" s="884" t="str">
        <f>IFERROR(VLOOKUP($BT52,'Зависимые списки'!$A$45:$B$101,2,FALSE),"-")</f>
        <v>Основное</v>
      </c>
      <c r="BX52" s="899" t="str">
        <f>IFERROR(VLOOKUP(B52,'Зависимые списки'!$C$55:$D$59,2,FALSE),"-")</f>
        <v>OPEX</v>
      </c>
      <c r="BY52" s="891" t="str">
        <f t="shared" si="16"/>
        <v>БП</v>
      </c>
      <c r="BZ52" s="891" t="str">
        <f>IFERROR(VLOOKUP(G52,vendor!$B$2:$C$1372,2,FALSE),"-")&amp;"_"&amp;IFERROR(VLOOKUP(ПР[[#This Row],[Компания]],Справочники!$A$3:$B$9,2,0),"-")</f>
        <v>-_COM008002</v>
      </c>
      <c r="CA52" s="892">
        <f ca="1">SUM(O52:OFFSET(O52,0,'Откл_БДР факт ГК_КБ'!$B$1-1))</f>
        <v>0</v>
      </c>
      <c r="CB52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2" s="865" t="str">
        <f>IFERROR(VLOOKUP(ПР[[#This Row],[Контрагент]],ВГО[],2,0),"Внеш")</f>
        <v>Внеш</v>
      </c>
    </row>
    <row r="53" spans="1:81" ht="23.25" hidden="1" customHeight="1">
      <c r="A53" s="881" t="s">
        <v>902</v>
      </c>
      <c r="B53" s="881" t="s">
        <v>14</v>
      </c>
      <c r="C53" s="1272" t="s">
        <v>373</v>
      </c>
      <c r="D53" s="881" t="str">
        <f>IF(ПР[[#This Row],[Компания]]="","",$D$4)</f>
        <v>Отдел ТиКРС</v>
      </c>
      <c r="E53" s="881" t="s">
        <v>1979</v>
      </c>
      <c r="F53" s="1273" t="s">
        <v>2547</v>
      </c>
      <c r="G53" s="1273" t="s">
        <v>2451</v>
      </c>
      <c r="H53" s="881" t="s">
        <v>14647</v>
      </c>
      <c r="I53" s="881" t="s">
        <v>31</v>
      </c>
      <c r="J53" s="881" t="s">
        <v>1268</v>
      </c>
      <c r="K53" s="881" t="s">
        <v>1279</v>
      </c>
      <c r="L53" s="881" t="s">
        <v>1258</v>
      </c>
      <c r="M53" s="881" t="s">
        <v>1282</v>
      </c>
      <c r="N53" s="1274" t="s">
        <v>77933</v>
      </c>
      <c r="O53" s="1275"/>
      <c r="P53" s="1266"/>
      <c r="Q53" s="1266"/>
      <c r="R53" s="1266"/>
      <c r="S53" s="1266"/>
      <c r="T53" s="1266"/>
      <c r="U53" s="1266"/>
      <c r="V53" s="1266"/>
      <c r="W53" s="1266"/>
      <c r="X53" s="1266"/>
      <c r="Y53" s="1266"/>
      <c r="Z53" s="1266"/>
      <c r="AA53" s="1276">
        <f>SUM(ПР[[#This Row],[ 2026.01]:[ 2026.12]])</f>
        <v>0</v>
      </c>
      <c r="AB53" s="884" t="str">
        <f>IFERROR(VLOOKUP(C53,IF(B53="Внереализация",Справочники!$R$3:$S$124,IF(B53="ОП",Справочники!$I$3:$J$185,IF(B53="ВП",Справочники!$L$3:$M$186,IF(B53="УР",Справочники!$O$3:$P$93,IF(B53="КР",Справочники!$F$3:$G$36,Справочники!$F$37:$G$37))))),2,FALSE),0)</f>
        <v>OP.09.03.03.03.15.00.00.00</v>
      </c>
      <c r="AC53" s="884" t="str">
        <f>IFERROR(IF($AB53="KR.09.03.00.00.00.00.00.00",VLOOKUP($L53,'Зависимые списки'!$P$55:$Q$57,2,FALSE),VLOOKUP(AB53,'NA-CF'!$A$2:$E$367,5,FALSE)),0)</f>
        <v>CF.03.03.06.09.03.03.03.00</v>
      </c>
      <c r="AD53" s="884" t="str">
        <f>IFERROR(VLOOKUP(AC53,'NA-CF'!$E$2:$F$367,2,FALSE),0)</f>
        <v>Капитальный ремонт скважин</v>
      </c>
      <c r="AE53" s="895">
        <v>120</v>
      </c>
      <c r="AF53" s="896">
        <v>0.2</v>
      </c>
      <c r="AG53" s="897">
        <f t="shared" ref="AG53:AN64" si="39">IF($AE53/30&lt;=AG$1,SUMIF($O$1:$Z$1,ROUND(AG$1-($AE53/30),0),$O53:$Z53),0)*($AF53+1)</f>
        <v>0</v>
      </c>
      <c r="AH53" s="897">
        <f t="shared" si="39"/>
        <v>0</v>
      </c>
      <c r="AI53" s="897">
        <f t="shared" si="39"/>
        <v>0</v>
      </c>
      <c r="AJ53" s="897">
        <f t="shared" si="39"/>
        <v>0</v>
      </c>
      <c r="AK53" s="897">
        <f t="shared" si="39"/>
        <v>0</v>
      </c>
      <c r="AL53" s="897">
        <f t="shared" si="39"/>
        <v>0</v>
      </c>
      <c r="AM53" s="897">
        <f t="shared" si="39"/>
        <v>0</v>
      </c>
      <c r="AN53" s="897">
        <f t="shared" si="39"/>
        <v>0</v>
      </c>
      <c r="AO53" s="897">
        <f t="shared" si="35"/>
        <v>0</v>
      </c>
      <c r="AP53" s="897">
        <f t="shared" si="35"/>
        <v>0</v>
      </c>
      <c r="AQ53" s="897">
        <f t="shared" si="35"/>
        <v>0</v>
      </c>
      <c r="AR53" s="897">
        <f t="shared" si="35"/>
        <v>0</v>
      </c>
      <c r="AS53" s="897">
        <f t="shared" si="3"/>
        <v>0</v>
      </c>
      <c r="AT53" s="897">
        <f t="shared" si="4"/>
        <v>0</v>
      </c>
      <c r="AU53" s="897">
        <f t="shared" si="5"/>
        <v>0</v>
      </c>
      <c r="AV53" s="897">
        <f t="shared" si="6"/>
        <v>0</v>
      </c>
      <c r="AW53" s="897">
        <f t="shared" si="7"/>
        <v>0</v>
      </c>
      <c r="AX53" s="897">
        <f t="shared" si="8"/>
        <v>0</v>
      </c>
      <c r="AY53" s="897">
        <f t="shared" si="9"/>
        <v>0</v>
      </c>
      <c r="AZ53" s="897">
        <f t="shared" si="10"/>
        <v>0</v>
      </c>
      <c r="BA53" s="897">
        <f t="shared" si="11"/>
        <v>0</v>
      </c>
      <c r="BB53" s="897">
        <f t="shared" si="12"/>
        <v>0</v>
      </c>
      <c r="BC53" s="897">
        <f t="shared" si="13"/>
        <v>0</v>
      </c>
      <c r="BD53" s="897">
        <f t="shared" si="14"/>
        <v>0</v>
      </c>
      <c r="BE53" s="898"/>
      <c r="BF53" s="898"/>
      <c r="BG53" s="898"/>
      <c r="BH53" s="898"/>
      <c r="BI53" s="898"/>
      <c r="BJ53" s="898"/>
      <c r="BK53" s="898"/>
      <c r="BL53" s="898"/>
      <c r="BM53" s="898"/>
      <c r="BN53" s="898"/>
      <c r="BO53" s="898"/>
      <c r="BP53" s="898"/>
      <c r="BQ53" s="884" t="str">
        <f>CONCATENATE(IFERROR(VLOOKUP(A53,'Зависимые списки'!$J$2:$K$7,2,FALSE),"-"),B53)</f>
        <v>КанБайкал_ООООП</v>
      </c>
      <c r="BR53" s="884" t="s">
        <v>28</v>
      </c>
      <c r="BS53" s="884" t="s">
        <v>29</v>
      </c>
      <c r="BT53" s="884" t="str">
        <f>CONCATENATE(BQ53,IFERROR(VLOOKUP(F53,'Зависимые списки'!$J$9:$K$25,2,FALSE),"-"))</f>
        <v>КанБайкал_ООООПЗападно-Малобалыкское_месторождение</v>
      </c>
      <c r="BU53" s="884" t="str">
        <f>IFERROR(VLOOKUP(C53,'Зависимые списки'!$I$55:$J$66,2,FALSE),"Без_номенклатуры")</f>
        <v>Без_номенклатуры</v>
      </c>
      <c r="BV53" s="884" t="str">
        <f t="shared" si="15"/>
        <v>ОП2</v>
      </c>
      <c r="BW53" s="884" t="str">
        <f>IFERROR(VLOOKUP($BT53,'Зависимые списки'!$A$45:$B$101,2,FALSE),"-")</f>
        <v>Основное</v>
      </c>
      <c r="BX53" s="899" t="str">
        <f>IFERROR(VLOOKUP(B53,'Зависимые списки'!$C$55:$D$59,2,FALSE),"-")</f>
        <v>OPEX</v>
      </c>
      <c r="BY53" s="891" t="str">
        <f t="shared" si="16"/>
        <v>БП</v>
      </c>
      <c r="BZ53" s="891" t="str">
        <f>IFERROR(VLOOKUP(G53,vendor!$B$2:$C$1372,2,FALSE),"-")&amp;"_"&amp;IFERROR(VLOOKUP(ПР[[#This Row],[Компания]],Справочники!$A$3:$B$9,2,0),"-")</f>
        <v>PRD.002.100021033_COM008002</v>
      </c>
      <c r="CA53" s="892">
        <f ca="1">SUM(O53:OFFSET(O53,0,'Откл_БДР факт ГК_КБ'!$B$1-1))</f>
        <v>0</v>
      </c>
      <c r="CB53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3" s="865" t="str">
        <f>IFERROR(VLOOKUP(ПР[[#This Row],[Контрагент]],ВГО[],2,0),"Внеш")</f>
        <v>Внеш</v>
      </c>
    </row>
    <row r="54" spans="1:81" ht="15" hidden="1" customHeight="1">
      <c r="A54" s="881" t="s">
        <v>902</v>
      </c>
      <c r="B54" s="881" t="s">
        <v>14</v>
      </c>
      <c r="C54" s="1272" t="s">
        <v>373</v>
      </c>
      <c r="D54" s="881" t="str">
        <f>IF(ПР[[#This Row],[Компания]]="","",$D$4)</f>
        <v>Отдел ТиКРС</v>
      </c>
      <c r="E54" s="881" t="s">
        <v>1979</v>
      </c>
      <c r="F54" s="1273" t="s">
        <v>14457</v>
      </c>
      <c r="G54" s="1273" t="s">
        <v>2451</v>
      </c>
      <c r="H54" s="907" t="s">
        <v>14647</v>
      </c>
      <c r="I54" s="881" t="s">
        <v>31</v>
      </c>
      <c r="J54" s="881" t="s">
        <v>1268</v>
      </c>
      <c r="K54" s="881" t="s">
        <v>1279</v>
      </c>
      <c r="L54" s="881" t="s">
        <v>1258</v>
      </c>
      <c r="M54" s="881" t="s">
        <v>1282</v>
      </c>
      <c r="N54" s="1274" t="s">
        <v>77934</v>
      </c>
      <c r="O54" s="1275"/>
      <c r="P54" s="1266"/>
      <c r="Q54" s="1266"/>
      <c r="R54" s="1266"/>
      <c r="S54" s="1266"/>
      <c r="T54" s="1266"/>
      <c r="U54" s="1266"/>
      <c r="V54" s="1266"/>
      <c r="W54" s="1266"/>
      <c r="X54" s="1266"/>
      <c r="Y54" s="1266"/>
      <c r="Z54" s="1266"/>
      <c r="AA54" s="1277">
        <f>SUM(ПР[[#This Row],[ 2026.01]:[ 2026.12]])</f>
        <v>0</v>
      </c>
      <c r="AB54" s="884" t="str">
        <f>IFERROR(VLOOKUP(C54,IF(B54="Внереализация",Справочники!$R$3:$S$124,IF(B54="ОП",Справочники!$I$3:$J$185,IF(B54="ВП",Справочники!$L$3:$M$186,IF(B54="УР",Справочники!$O$3:$P$93,IF(B54="КР",Справочники!$F$3:$G$36,Справочники!$F$37:$G$37))))),2,FALSE),0)</f>
        <v>OP.09.03.03.03.15.00.00.00</v>
      </c>
      <c r="AC54" s="884" t="str">
        <f>IFERROR(IF($AB54="KR.09.03.00.00.00.00.00.00",VLOOKUP($L54,'Зависимые списки'!$P$55:$Q$57,2,FALSE),VLOOKUP(AB54,'NA-CF'!$A$2:$E$367,5,FALSE)),0)</f>
        <v>CF.03.03.06.09.03.03.03.00</v>
      </c>
      <c r="AD54" s="884" t="str">
        <f>IFERROR(VLOOKUP(AC54,'NA-CF'!$E$2:$F$367,2,FALSE),0)</f>
        <v>Капитальный ремонт скважин</v>
      </c>
      <c r="AE54" s="895">
        <v>120</v>
      </c>
      <c r="AF54" s="896">
        <v>0.2</v>
      </c>
      <c r="AG54" s="897">
        <f t="shared" si="39"/>
        <v>0</v>
      </c>
      <c r="AH54" s="897">
        <f t="shared" si="39"/>
        <v>0</v>
      </c>
      <c r="AI54" s="897">
        <f t="shared" si="39"/>
        <v>0</v>
      </c>
      <c r="AJ54" s="897">
        <f t="shared" si="39"/>
        <v>0</v>
      </c>
      <c r="AK54" s="897">
        <f t="shared" si="39"/>
        <v>0</v>
      </c>
      <c r="AL54" s="897">
        <f t="shared" si="39"/>
        <v>0</v>
      </c>
      <c r="AM54" s="897">
        <f t="shared" si="39"/>
        <v>0</v>
      </c>
      <c r="AN54" s="897">
        <f t="shared" si="39"/>
        <v>0</v>
      </c>
      <c r="AO54" s="897">
        <f t="shared" si="35"/>
        <v>0</v>
      </c>
      <c r="AP54" s="897">
        <f t="shared" si="35"/>
        <v>0</v>
      </c>
      <c r="AQ54" s="897">
        <f t="shared" si="35"/>
        <v>0</v>
      </c>
      <c r="AR54" s="897">
        <f t="shared" si="35"/>
        <v>0</v>
      </c>
      <c r="AS54" s="897">
        <f t="shared" si="3"/>
        <v>0</v>
      </c>
      <c r="AT54" s="897">
        <f t="shared" si="4"/>
        <v>0</v>
      </c>
      <c r="AU54" s="897">
        <f t="shared" si="5"/>
        <v>0</v>
      </c>
      <c r="AV54" s="897">
        <f t="shared" si="6"/>
        <v>0</v>
      </c>
      <c r="AW54" s="897">
        <f t="shared" si="7"/>
        <v>0</v>
      </c>
      <c r="AX54" s="897">
        <f t="shared" si="8"/>
        <v>0</v>
      </c>
      <c r="AY54" s="897">
        <f t="shared" si="9"/>
        <v>0</v>
      </c>
      <c r="AZ54" s="897">
        <f t="shared" si="10"/>
        <v>0</v>
      </c>
      <c r="BA54" s="897">
        <f t="shared" si="11"/>
        <v>0</v>
      </c>
      <c r="BB54" s="897">
        <f t="shared" si="12"/>
        <v>0</v>
      </c>
      <c r="BC54" s="897">
        <f t="shared" si="13"/>
        <v>0</v>
      </c>
      <c r="BD54" s="897">
        <f t="shared" si="14"/>
        <v>0</v>
      </c>
      <c r="BE54" s="898"/>
      <c r="BF54" s="898"/>
      <c r="BG54" s="898"/>
      <c r="BH54" s="898"/>
      <c r="BI54" s="898"/>
      <c r="BJ54" s="898"/>
      <c r="BK54" s="898"/>
      <c r="BL54" s="898"/>
      <c r="BM54" s="898"/>
      <c r="BN54" s="898"/>
      <c r="BO54" s="898"/>
      <c r="BP54" s="898"/>
      <c r="BQ54" s="884" t="str">
        <f>CONCATENATE(IFERROR(VLOOKUP(A54,'Зависимые списки'!$J$2:$K$7,2,FALSE),"-"),B54)</f>
        <v>КанБайкал_ООООП</v>
      </c>
      <c r="BR54" s="884" t="s">
        <v>28</v>
      </c>
      <c r="BS54" s="884" t="s">
        <v>29</v>
      </c>
      <c r="BT54" s="884" t="str">
        <f>CONCATENATE(BQ54,IFERROR(VLOOKUP(F54,'Зависимые списки'!$J$9:$K$25,2,FALSE),"-"))</f>
        <v>КанБайкал_ООООПУнтыгейское УНТ_месторождение</v>
      </c>
      <c r="BU54" s="884" t="str">
        <f>IFERROR(VLOOKUP(C54,'Зависимые списки'!$I$55:$J$66,2,FALSE),"Без_номенклатуры")</f>
        <v>Без_номенклатуры</v>
      </c>
      <c r="BV54" s="884" t="str">
        <f t="shared" si="15"/>
        <v>ОП2</v>
      </c>
      <c r="BW54" s="884" t="str">
        <f>IFERROR(VLOOKUP($BT54,'Зависимые списки'!$A$45:$B$101,2,FALSE),"-")</f>
        <v>Основное</v>
      </c>
      <c r="BX54" s="899" t="str">
        <f>IFERROR(VLOOKUP(B54,'Зависимые списки'!$C$55:$D$59,2,FALSE),"-")</f>
        <v>OPEX</v>
      </c>
      <c r="BY54" s="891" t="str">
        <f t="shared" si="16"/>
        <v>БП</v>
      </c>
      <c r="BZ54" s="891" t="str">
        <f>IFERROR(VLOOKUP(G54,vendor!$B$2:$C$1372,2,FALSE),"-")&amp;"_"&amp;IFERROR(VLOOKUP(ПР[[#This Row],[Компания]],Справочники!$A$3:$B$9,2,0),"-")</f>
        <v>PRD.002.100021033_COM008002</v>
      </c>
      <c r="CA54" s="892">
        <f ca="1">SUM(O54:OFFSET(O54,0,'Откл_БДР факт ГК_КБ'!$B$1-1))</f>
        <v>0</v>
      </c>
      <c r="CB54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4" s="865" t="str">
        <f>IFERROR(VLOOKUP(ПР[[#This Row],[Контрагент]],ВГО[],2,0),"Внеш")</f>
        <v>Внеш</v>
      </c>
    </row>
    <row r="55" spans="1:81" ht="15" hidden="1" customHeight="1">
      <c r="A55" s="881" t="s">
        <v>902</v>
      </c>
      <c r="B55" s="881" t="s">
        <v>14</v>
      </c>
      <c r="C55" s="924" t="s">
        <v>426</v>
      </c>
      <c r="D55" s="881" t="str">
        <f>IF(ПР[[#This Row],[Компания]]="","",$D$4)</f>
        <v>Отдел ТиКРС</v>
      </c>
      <c r="E55" s="881" t="s">
        <v>1979</v>
      </c>
      <c r="F55" s="924" t="s">
        <v>14457</v>
      </c>
      <c r="G55" s="924" t="s">
        <v>2192</v>
      </c>
      <c r="H55" s="907" t="s">
        <v>14648</v>
      </c>
      <c r="I55" s="881" t="s">
        <v>31</v>
      </c>
      <c r="J55" s="881" t="s">
        <v>1268</v>
      </c>
      <c r="K55" s="881" t="s">
        <v>1279</v>
      </c>
      <c r="L55" s="881" t="s">
        <v>1258</v>
      </c>
      <c r="M55" s="881" t="s">
        <v>1282</v>
      </c>
      <c r="N55" s="925" t="s">
        <v>77872</v>
      </c>
      <c r="O55" s="922">
        <f>'ПП-26 ТКРС Унт '!G72+'ПП-26 ТКРС Унт '!G75+'ПП-26 ТКРС Унт '!G78+'ПП-26 ТКРС Унт '!G81+'ПП-26 ТКРС Унт '!G84</f>
        <v>0</v>
      </c>
      <c r="P55" s="918">
        <f>'ПП-26 ТКРС Унт '!H72+'ПП-26 ТКРС Унт '!H75+'ПП-26 ТКРС Унт '!H78+'ПП-26 ТКРС Унт '!H81+'ПП-26 ТКРС Унт '!H84</f>
        <v>0</v>
      </c>
      <c r="Q55" s="918">
        <f>'ПП-26 ТКРС Унт '!I72+'ПП-26 ТКРС Унт '!I75+'ПП-26 ТКРС Унт '!I78+'ПП-26 ТКРС Унт '!I81+'ПП-26 ТКРС Унт '!I84</f>
        <v>0</v>
      </c>
      <c r="R55" s="918">
        <f>'ПП-26 ТКРС Унт '!J72+'ПП-26 ТКРС Унт '!J75+'ПП-26 ТКРС Унт '!J78+'ПП-26 ТКРС Унт '!J81+'ПП-26 ТКРС Унт '!J84</f>
        <v>0</v>
      </c>
      <c r="S55" s="918">
        <f>'ПП-26 ТКРС Унт '!K72+'ПП-26 ТКРС Унт '!K75+'ПП-26 ТКРС Унт '!K78+'ПП-26 ТКРС Унт '!K81+'ПП-26 ТКРС Унт '!K84</f>
        <v>0</v>
      </c>
      <c r="T55" s="918">
        <f>'ПП-26 ТКРС Унт '!L72+'ПП-26 ТКРС Унт '!L75+'ПП-26 ТКРС Унт '!L78+'ПП-26 ТКРС Унт '!L81+'ПП-26 ТКРС Унт '!L84</f>
        <v>0</v>
      </c>
      <c r="U55" s="918">
        <f>'ПП-26 ТКРС Унт '!M72+'ПП-26 ТКРС Унт '!M75+'ПП-26 ТКРС Унт '!M78+'ПП-26 ТКРС Унт '!M81+'ПП-26 ТКРС Унт '!M84</f>
        <v>0</v>
      </c>
      <c r="V55" s="918">
        <f>'ПП-26 ТКРС Унт '!N72+'ПП-26 ТКРС Унт '!N75+'ПП-26 ТКРС Унт '!N78+'ПП-26 ТКРС Унт '!N81+'ПП-26 ТКРС Унт '!N84</f>
        <v>0</v>
      </c>
      <c r="W55" s="918">
        <f>'ПП-26 ТКРС Унт '!O72+'ПП-26 ТКРС Унт '!O75+'ПП-26 ТКРС Унт '!O78+'ПП-26 ТКРС Унт '!O81+'ПП-26 ТКРС Унт '!O84</f>
        <v>0</v>
      </c>
      <c r="X55" s="918">
        <f>'ПП-26 ТКРС Унт '!P72+'ПП-26 ТКРС Унт '!P75+'ПП-26 ТКРС Унт '!P78+'ПП-26 ТКРС Унт '!P81+'ПП-26 ТКРС Унт '!P84</f>
        <v>0</v>
      </c>
      <c r="Y55" s="918">
        <f>'ПП-26 ТКРС Унт '!Q72+'ПП-26 ТКРС Унт '!Q75+'ПП-26 ТКРС Унт '!Q78+'ПП-26 ТКРС Унт '!Q81+'ПП-26 ТКРС Унт '!Q84</f>
        <v>0</v>
      </c>
      <c r="Z55" s="918">
        <f>'ПП-26 ТКРС Унт '!R72+'ПП-26 ТКРС Унт '!R75+'ПП-26 ТКРС Унт '!R78+'ПП-26 ТКРС Унт '!R81+'ПП-26 ТКРС Унт '!R84</f>
        <v>0</v>
      </c>
      <c r="AA55" s="920">
        <f>SUM(ПР[[#This Row],[ 2026.01]:[ 2026.12]])</f>
        <v>0</v>
      </c>
      <c r="AB55" s="884" t="str">
        <f>IFERROR(VLOOKUP(C55,IF(B55="Внереализация",Справочники!$R$3:$S$124,IF(B55="ОП",Справочники!$I$3:$J$185,IF(B55="ВП",Справочники!$L$3:$M$186,IF(B55="УР",Справочники!$O$3:$P$93,IF(B55="КР",Справочники!$F$3:$G$36,Справочники!$F$37:$G$37))))),2,FALSE),0)</f>
        <v>OP.09.03.03.06.06.00.00.00</v>
      </c>
      <c r="AC55" s="884" t="str">
        <f>IFERROR(IF($AB55="KR.09.03.00.00.00.00.00.00",VLOOKUP($L55,'Зависимые списки'!$P$55:$Q$57,2,FALSE),VLOOKUP(AB55,'NA-CF'!$A$2:$E$367,5,FALSE)),0)</f>
        <v>CF.03.03.06.09.03.03.06.00</v>
      </c>
      <c r="AD55" s="884" t="str">
        <f>IFERROR(VLOOKUP(AC55,'NA-CF'!$E$2:$F$367,2,FALSE),0)</f>
        <v>Текущий ремонт скважин</v>
      </c>
      <c r="AE55" s="895">
        <v>90</v>
      </c>
      <c r="AF55" s="896">
        <v>0.2</v>
      </c>
      <c r="AG55" s="897">
        <f t="shared" si="39"/>
        <v>0</v>
      </c>
      <c r="AH55" s="897">
        <f t="shared" si="39"/>
        <v>0</v>
      </c>
      <c r="AI55" s="897">
        <f t="shared" si="39"/>
        <v>0</v>
      </c>
      <c r="AJ55" s="897">
        <f t="shared" si="39"/>
        <v>0</v>
      </c>
      <c r="AK55" s="897">
        <f t="shared" si="39"/>
        <v>0</v>
      </c>
      <c r="AL55" s="897">
        <f t="shared" si="39"/>
        <v>0</v>
      </c>
      <c r="AM55" s="897">
        <f t="shared" si="39"/>
        <v>0</v>
      </c>
      <c r="AN55" s="897">
        <f t="shared" si="39"/>
        <v>0</v>
      </c>
      <c r="AO55" s="897">
        <f t="shared" si="35"/>
        <v>0</v>
      </c>
      <c r="AP55" s="897">
        <f t="shared" si="35"/>
        <v>0</v>
      </c>
      <c r="AQ55" s="897">
        <f t="shared" si="35"/>
        <v>0</v>
      </c>
      <c r="AR55" s="897">
        <f t="shared" si="35"/>
        <v>0</v>
      </c>
      <c r="AS55" s="897">
        <f t="shared" si="3"/>
        <v>0</v>
      </c>
      <c r="AT55" s="897">
        <f t="shared" si="4"/>
        <v>0</v>
      </c>
      <c r="AU55" s="897">
        <f t="shared" si="5"/>
        <v>0</v>
      </c>
      <c r="AV55" s="897">
        <f t="shared" si="6"/>
        <v>0</v>
      </c>
      <c r="AW55" s="897">
        <f t="shared" si="7"/>
        <v>0</v>
      </c>
      <c r="AX55" s="897">
        <f t="shared" si="8"/>
        <v>0</v>
      </c>
      <c r="AY55" s="897">
        <f t="shared" si="9"/>
        <v>0</v>
      </c>
      <c r="AZ55" s="897">
        <f t="shared" si="10"/>
        <v>0</v>
      </c>
      <c r="BA55" s="897">
        <f t="shared" si="11"/>
        <v>0</v>
      </c>
      <c r="BB55" s="897">
        <f t="shared" si="12"/>
        <v>0</v>
      </c>
      <c r="BC55" s="897">
        <f t="shared" si="13"/>
        <v>0</v>
      </c>
      <c r="BD55" s="897">
        <f t="shared" si="14"/>
        <v>0</v>
      </c>
      <c r="BE55" s="898"/>
      <c r="BF55" s="898"/>
      <c r="BG55" s="898"/>
      <c r="BH55" s="898"/>
      <c r="BI55" s="898"/>
      <c r="BJ55" s="898"/>
      <c r="BK55" s="898"/>
      <c r="BL55" s="898"/>
      <c r="BM55" s="898"/>
      <c r="BN55" s="898"/>
      <c r="BO55" s="898"/>
      <c r="BP55" s="898"/>
      <c r="BQ55" s="884" t="str">
        <f>CONCATENATE(IFERROR(VLOOKUP(A55,'Зависимые списки'!$J$2:$K$7,2,FALSE),"-"),B55)</f>
        <v>КанБайкал_ООООП</v>
      </c>
      <c r="BR55" s="884" t="s">
        <v>28</v>
      </c>
      <c r="BS55" s="884" t="s">
        <v>29</v>
      </c>
      <c r="BT55" s="884" t="str">
        <f>CONCATENATE(BQ55,IFERROR(VLOOKUP(F55,'Зависимые списки'!$J$9:$K$25,2,FALSE),"-"))</f>
        <v>КанБайкал_ООООПУнтыгейское УНТ_месторождение</v>
      </c>
      <c r="BU55" s="884" t="str">
        <f>IFERROR(VLOOKUP(C55,'Зависимые списки'!$I$55:$J$66,2,FALSE),"Без_номенклатуры")</f>
        <v>Без_номенклатуры</v>
      </c>
      <c r="BV55" s="884" t="str">
        <f t="shared" si="15"/>
        <v>ОП2</v>
      </c>
      <c r="BW55" s="884" t="str">
        <f>IFERROR(VLOOKUP($BT55,'Зависимые списки'!$A$45:$B$101,2,FALSE),"-")</f>
        <v>Основное</v>
      </c>
      <c r="BX55" s="899" t="str">
        <f>IFERROR(VLOOKUP(B55,'Зависимые списки'!$C$55:$D$59,2,FALSE),"-")</f>
        <v>OPEX</v>
      </c>
      <c r="BY55" s="891" t="str">
        <f t="shared" si="16"/>
        <v>БП</v>
      </c>
      <c r="BZ55" s="891" t="str">
        <f>IFERROR(VLOOKUP(G55,vendor!$B$2:$C$1372,2,FALSE),"-")&amp;"_"&amp;IFERROR(VLOOKUP(ПР[[#This Row],[Компания]],Справочники!$A$3:$B$9,2,0),"-")</f>
        <v>PRD.002.000000071_COM008002</v>
      </c>
      <c r="CA55" s="892">
        <f ca="1">SUM(O55:OFFSET(O55,0,'Откл_БДР факт ГК_КБ'!$B$1-1))</f>
        <v>0</v>
      </c>
      <c r="CB55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5" s="865" t="str">
        <f>IFERROR(VLOOKUP(ПР[[#This Row],[Контрагент]],ВГО[],2,0),"Внеш")</f>
        <v>Внеш</v>
      </c>
    </row>
    <row r="56" spans="1:81" ht="15" hidden="1" customHeight="1">
      <c r="A56" s="881" t="s">
        <v>902</v>
      </c>
      <c r="B56" s="881" t="s">
        <v>14</v>
      </c>
      <c r="C56" s="1272" t="s">
        <v>373</v>
      </c>
      <c r="D56" s="881" t="str">
        <f>IF(ПР[[#This Row],[Компания]]="","",$D$4)</f>
        <v>Отдел ТиКРС</v>
      </c>
      <c r="E56" s="881" t="s">
        <v>1979</v>
      </c>
      <c r="F56" s="1273" t="s">
        <v>14457</v>
      </c>
      <c r="G56" s="1273" t="s">
        <v>2451</v>
      </c>
      <c r="H56" s="881" t="s">
        <v>14647</v>
      </c>
      <c r="I56" s="881" t="s">
        <v>31</v>
      </c>
      <c r="J56" s="881" t="s">
        <v>1268</v>
      </c>
      <c r="K56" s="881" t="s">
        <v>1279</v>
      </c>
      <c r="L56" s="881" t="s">
        <v>1258</v>
      </c>
      <c r="M56" s="881" t="s">
        <v>1282</v>
      </c>
      <c r="N56" s="1274" t="s">
        <v>77935</v>
      </c>
      <c r="O56" s="1275"/>
      <c r="P56" s="1266"/>
      <c r="Q56" s="1266"/>
      <c r="R56" s="1266"/>
      <c r="S56" s="1266"/>
      <c r="T56" s="1266"/>
      <c r="U56" s="1266"/>
      <c r="V56" s="1266"/>
      <c r="W56" s="1266"/>
      <c r="X56" s="1266"/>
      <c r="Y56" s="1266"/>
      <c r="Z56" s="1266"/>
      <c r="AA56" s="1277">
        <f>SUM(ПР[[#This Row],[ 2026.01]:[ 2026.12]])</f>
        <v>0</v>
      </c>
      <c r="AB56" s="884" t="str">
        <f>IFERROR(VLOOKUP(C56,IF(B56="Внереализация",Справочники!$R$3:$S$124,IF(B56="ОП",Справочники!$I$3:$J$185,IF(B56="ВП",Справочники!$L$3:$M$186,IF(B56="УР",Справочники!$O$3:$P$93,IF(B56="КР",Справочники!$F$3:$G$36,Справочники!$F$37:$G$37))))),2,FALSE),0)</f>
        <v>OP.09.03.03.03.15.00.00.00</v>
      </c>
      <c r="AC56" s="884" t="str">
        <f>IFERROR(IF($AB56="KR.09.03.00.00.00.00.00.00",VLOOKUP($L56,'Зависимые списки'!$P$55:$Q$57,2,FALSE),VLOOKUP(AB56,'NA-CF'!$A$2:$E$367,5,FALSE)),0)</f>
        <v>CF.03.03.06.09.03.03.03.00</v>
      </c>
      <c r="AD56" s="884" t="str">
        <f>IFERROR(VLOOKUP(AC56,'NA-CF'!$E$2:$F$367,2,FALSE),0)</f>
        <v>Капитальный ремонт скважин</v>
      </c>
      <c r="AE56" s="895">
        <v>120</v>
      </c>
      <c r="AF56" s="896">
        <v>0.2</v>
      </c>
      <c r="AG56" s="897">
        <f t="shared" si="39"/>
        <v>0</v>
      </c>
      <c r="AH56" s="897">
        <f t="shared" si="39"/>
        <v>0</v>
      </c>
      <c r="AI56" s="897">
        <f t="shared" si="39"/>
        <v>0</v>
      </c>
      <c r="AJ56" s="897">
        <f t="shared" si="39"/>
        <v>0</v>
      </c>
      <c r="AK56" s="897">
        <f t="shared" si="39"/>
        <v>0</v>
      </c>
      <c r="AL56" s="897">
        <f t="shared" si="39"/>
        <v>0</v>
      </c>
      <c r="AM56" s="897">
        <f t="shared" si="39"/>
        <v>0</v>
      </c>
      <c r="AN56" s="897">
        <f t="shared" si="39"/>
        <v>0</v>
      </c>
      <c r="AO56" s="897">
        <f t="shared" si="35"/>
        <v>0</v>
      </c>
      <c r="AP56" s="897">
        <f t="shared" si="35"/>
        <v>0</v>
      </c>
      <c r="AQ56" s="897">
        <f t="shared" si="35"/>
        <v>0</v>
      </c>
      <c r="AR56" s="897">
        <f t="shared" si="35"/>
        <v>0</v>
      </c>
      <c r="AS56" s="897">
        <f t="shared" ref="AS56:AS87" si="40">IF($AE56/30&lt;=AS$1,SUMIF($O$1:$Z$1,ROUND(AS$1-($AE56/30),0),$O56:$Z56),0)*($AF56+1)</f>
        <v>0</v>
      </c>
      <c r="AT56" s="897">
        <f t="shared" si="4"/>
        <v>0</v>
      </c>
      <c r="AU56" s="897">
        <f t="shared" si="5"/>
        <v>0</v>
      </c>
      <c r="AV56" s="897">
        <f t="shared" si="6"/>
        <v>0</v>
      </c>
      <c r="AW56" s="897">
        <f t="shared" si="7"/>
        <v>0</v>
      </c>
      <c r="AX56" s="897">
        <f t="shared" si="8"/>
        <v>0</v>
      </c>
      <c r="AY56" s="897">
        <f t="shared" si="9"/>
        <v>0</v>
      </c>
      <c r="AZ56" s="897">
        <f t="shared" si="10"/>
        <v>0</v>
      </c>
      <c r="BA56" s="897">
        <f t="shared" si="11"/>
        <v>0</v>
      </c>
      <c r="BB56" s="897">
        <f t="shared" si="12"/>
        <v>0</v>
      </c>
      <c r="BC56" s="897">
        <f t="shared" si="13"/>
        <v>0</v>
      </c>
      <c r="BD56" s="897">
        <f t="shared" si="14"/>
        <v>0</v>
      </c>
      <c r="BE56" s="898"/>
      <c r="BF56" s="898"/>
      <c r="BG56" s="898"/>
      <c r="BH56" s="898"/>
      <c r="BI56" s="898"/>
      <c r="BJ56" s="898"/>
      <c r="BK56" s="898"/>
      <c r="BL56" s="898"/>
      <c r="BM56" s="898"/>
      <c r="BN56" s="898"/>
      <c r="BO56" s="898"/>
      <c r="BP56" s="898"/>
      <c r="BQ56" s="884" t="str">
        <f>CONCATENATE(IFERROR(VLOOKUP(A56,'Зависимые списки'!$J$2:$K$7,2,FALSE),"-"),B56)</f>
        <v>КанБайкал_ООООП</v>
      </c>
      <c r="BR56" s="884" t="s">
        <v>28</v>
      </c>
      <c r="BS56" s="884" t="s">
        <v>29</v>
      </c>
      <c r="BT56" s="884" t="str">
        <f>CONCATENATE(BQ56,IFERROR(VLOOKUP(F56,'Зависимые списки'!$J$9:$K$25,2,FALSE),"-"))</f>
        <v>КанБайкал_ООООПУнтыгейское УНТ_месторождение</v>
      </c>
      <c r="BU56" s="884" t="str">
        <f>IFERROR(VLOOKUP(C56,'Зависимые списки'!$I$55:$J$66,2,FALSE),"Без_номенклатуры")</f>
        <v>Без_номенклатуры</v>
      </c>
      <c r="BV56" s="884" t="str">
        <f t="shared" ref="BV56:BV87" si="41">CONCATENATE(B56,"2")</f>
        <v>ОП2</v>
      </c>
      <c r="BW56" s="884" t="str">
        <f>IFERROR(VLOOKUP($BT56,'Зависимые списки'!$A$45:$B$101,2,FALSE),"-")</f>
        <v>Основное</v>
      </c>
      <c r="BX56" s="899" t="str">
        <f>IFERROR(VLOOKUP(B56,'Зависимые списки'!$C$55:$D$59,2,FALSE),"-")</f>
        <v>OPEX</v>
      </c>
      <c r="BY56" s="891" t="str">
        <f t="shared" ref="BY56:BY87" si="42">$B$2</f>
        <v>БП</v>
      </c>
      <c r="BZ56" s="891" t="str">
        <f>IFERROR(VLOOKUP(G56,vendor!$B$2:$C$1372,2,FALSE),"-")&amp;"_"&amp;IFERROR(VLOOKUP(ПР[[#This Row],[Компания]],Справочники!$A$3:$B$9,2,0),"-")</f>
        <v>PRD.002.100021033_COM008002</v>
      </c>
      <c r="CA56" s="892">
        <f ca="1">SUM(O56:OFFSET(O56,0,'Откл_БДР факт ГК_КБ'!$B$1-1))</f>
        <v>0</v>
      </c>
      <c r="CB56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6" s="865" t="str">
        <f>IFERROR(VLOOKUP(ПР[[#This Row],[Контрагент]],ВГО[],2,0),"Внеш")</f>
        <v>Внеш</v>
      </c>
    </row>
    <row r="57" spans="1:81" ht="15" hidden="1" customHeight="1">
      <c r="A57" s="881" t="s">
        <v>902</v>
      </c>
      <c r="B57" s="881" t="s">
        <v>14</v>
      </c>
      <c r="C57" s="881" t="s">
        <v>426</v>
      </c>
      <c r="D57" s="881" t="str">
        <f>IF(ПР[[#This Row],[Компания]]="","",$D$4)</f>
        <v>Отдел ТиКРС</v>
      </c>
      <c r="E57" s="881" t="s">
        <v>1979</v>
      </c>
      <c r="F57" s="881" t="s">
        <v>14457</v>
      </c>
      <c r="G57" s="881"/>
      <c r="H57" s="881"/>
      <c r="I57" s="881" t="s">
        <v>31</v>
      </c>
      <c r="J57" s="881" t="s">
        <v>1268</v>
      </c>
      <c r="K57" s="881" t="s">
        <v>1279</v>
      </c>
      <c r="L57" s="881" t="s">
        <v>1258</v>
      </c>
      <c r="M57" s="881" t="s">
        <v>1282</v>
      </c>
      <c r="N57" s="881"/>
      <c r="O57" s="893"/>
      <c r="P57" s="893"/>
      <c r="Q57" s="893"/>
      <c r="R57" s="893"/>
      <c r="S57" s="893"/>
      <c r="T57" s="893"/>
      <c r="U57" s="893"/>
      <c r="V57" s="893"/>
      <c r="W57" s="893"/>
      <c r="X57" s="893"/>
      <c r="Y57" s="893"/>
      <c r="Z57" s="893"/>
      <c r="AA57" s="905">
        <f>SUM(ПР[[#This Row],[ 2026.01]:[ 2026.12]])</f>
        <v>0</v>
      </c>
      <c r="AB57" s="884" t="str">
        <f>IFERROR(VLOOKUP(C57,IF(B57="Внереализация",Справочники!$R$3:$S$124,IF(B57="ОП",Справочники!$I$3:$J$185,IF(B57="ВП",Справочники!$L$3:$M$186,IF(B57="УР",Справочники!$O$3:$P$93,IF(B57="КР",Справочники!$F$3:$G$36,Справочники!$F$37:$G$37))))),2,FALSE),0)</f>
        <v>OP.09.03.03.06.06.00.00.00</v>
      </c>
      <c r="AC57" s="884" t="str">
        <f>IFERROR(IF($AB57="KR.09.03.00.00.00.00.00.00",VLOOKUP($L57,'Зависимые списки'!$P$55:$Q$57,2,FALSE),VLOOKUP(AB57,'NA-CF'!$A$2:$E$367,5,FALSE)),0)</f>
        <v>CF.03.03.06.09.03.03.06.00</v>
      </c>
      <c r="AD57" s="884" t="str">
        <f>IFERROR(VLOOKUP(AC57,'NA-CF'!$E$2:$F$367,2,FALSE),0)</f>
        <v>Текущий ремонт скважин</v>
      </c>
      <c r="AE57" s="895">
        <v>120</v>
      </c>
      <c r="AF57" s="896">
        <v>0.2</v>
      </c>
      <c r="AG57" s="897">
        <f t="shared" si="39"/>
        <v>0</v>
      </c>
      <c r="AH57" s="897">
        <f t="shared" si="39"/>
        <v>0</v>
      </c>
      <c r="AI57" s="897">
        <f t="shared" si="39"/>
        <v>0</v>
      </c>
      <c r="AJ57" s="897">
        <f t="shared" si="39"/>
        <v>0</v>
      </c>
      <c r="AK57" s="897">
        <f t="shared" si="39"/>
        <v>0</v>
      </c>
      <c r="AL57" s="897">
        <f t="shared" si="39"/>
        <v>0</v>
      </c>
      <c r="AM57" s="897">
        <f t="shared" si="39"/>
        <v>0</v>
      </c>
      <c r="AN57" s="897">
        <f t="shared" si="39"/>
        <v>0</v>
      </c>
      <c r="AO57" s="897">
        <f t="shared" si="35"/>
        <v>0</v>
      </c>
      <c r="AP57" s="897">
        <f t="shared" si="35"/>
        <v>0</v>
      </c>
      <c r="AQ57" s="897">
        <f t="shared" si="35"/>
        <v>0</v>
      </c>
      <c r="AR57" s="897">
        <f t="shared" si="35"/>
        <v>0</v>
      </c>
      <c r="AS57" s="897">
        <f t="shared" si="40"/>
        <v>0</v>
      </c>
      <c r="AT57" s="897">
        <f t="shared" si="4"/>
        <v>0</v>
      </c>
      <c r="AU57" s="897">
        <f t="shared" si="5"/>
        <v>0</v>
      </c>
      <c r="AV57" s="897">
        <f t="shared" si="6"/>
        <v>0</v>
      </c>
      <c r="AW57" s="897">
        <f t="shared" si="7"/>
        <v>0</v>
      </c>
      <c r="AX57" s="897">
        <f t="shared" si="8"/>
        <v>0</v>
      </c>
      <c r="AY57" s="897">
        <f t="shared" si="9"/>
        <v>0</v>
      </c>
      <c r="AZ57" s="897">
        <f t="shared" si="10"/>
        <v>0</v>
      </c>
      <c r="BA57" s="897">
        <f t="shared" si="11"/>
        <v>0</v>
      </c>
      <c r="BB57" s="897">
        <f t="shared" si="12"/>
        <v>0</v>
      </c>
      <c r="BC57" s="897">
        <f t="shared" si="13"/>
        <v>0</v>
      </c>
      <c r="BD57" s="897">
        <f t="shared" si="14"/>
        <v>0</v>
      </c>
      <c r="BE57" s="898"/>
      <c r="BF57" s="898"/>
      <c r="BG57" s="898"/>
      <c r="BH57" s="898"/>
      <c r="BI57" s="898"/>
      <c r="BJ57" s="898"/>
      <c r="BK57" s="898"/>
      <c r="BL57" s="898"/>
      <c r="BM57" s="898"/>
      <c r="BN57" s="898"/>
      <c r="BO57" s="898"/>
      <c r="BP57" s="898"/>
      <c r="BQ57" s="884" t="str">
        <f>CONCATENATE(IFERROR(VLOOKUP(A57,'Зависимые списки'!$J$2:$K$7,2,FALSE),"-"),B57)</f>
        <v>КанБайкал_ООООП</v>
      </c>
      <c r="BR57" s="884" t="s">
        <v>28</v>
      </c>
      <c r="BS57" s="884" t="s">
        <v>29</v>
      </c>
      <c r="BT57" s="884" t="str">
        <f>CONCATENATE(BQ57,IFERROR(VLOOKUP(F57,'Зависимые списки'!$J$9:$K$25,2,FALSE),"-"))</f>
        <v>КанБайкал_ООООПУнтыгейское УНТ_месторождение</v>
      </c>
      <c r="BU57" s="884" t="str">
        <f>IFERROR(VLOOKUP(C57,'Зависимые списки'!$I$55:$J$66,2,FALSE),"Без_номенклатуры")</f>
        <v>Без_номенклатуры</v>
      </c>
      <c r="BV57" s="884" t="str">
        <f t="shared" si="41"/>
        <v>ОП2</v>
      </c>
      <c r="BW57" s="884" t="str">
        <f>IFERROR(VLOOKUP($BT57,'Зависимые списки'!$A$45:$B$101,2,FALSE),"-")</f>
        <v>Основное</v>
      </c>
      <c r="BX57" s="899" t="str">
        <f>IFERROR(VLOOKUP(B57,'Зависимые списки'!$C$55:$D$59,2,FALSE),"-")</f>
        <v>OPEX</v>
      </c>
      <c r="BY57" s="891" t="str">
        <f t="shared" si="42"/>
        <v>БП</v>
      </c>
      <c r="BZ57" s="891" t="str">
        <f>IFERROR(VLOOKUP(G57,vendor!$B$2:$C$1372,2,FALSE),"-")&amp;"_"&amp;IFERROR(VLOOKUP(ПР[[#This Row],[Компания]],Справочники!$A$3:$B$9,2,0),"-")</f>
        <v>-_COM008002</v>
      </c>
      <c r="CA57" s="892">
        <f ca="1">SUM(O57:OFFSET(O57,0,'Откл_БДР факт ГК_КБ'!$B$1-1))</f>
        <v>0</v>
      </c>
      <c r="CB57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7" s="865" t="str">
        <f>IFERROR(VLOOKUP(ПР[[#This Row],[Контрагент]],ВГО[],2,0),"Внеш")</f>
        <v>Внеш</v>
      </c>
    </row>
    <row r="58" spans="1:81" ht="15" hidden="1" customHeight="1">
      <c r="A58" s="881" t="s">
        <v>902</v>
      </c>
      <c r="B58" s="881" t="s">
        <v>14</v>
      </c>
      <c r="C58" s="1273" t="s">
        <v>373</v>
      </c>
      <c r="D58" s="1255" t="str">
        <f>IF(ПР[[#This Row],[Компания]]="","",$D$4)</f>
        <v>Отдел ТиКРС</v>
      </c>
      <c r="E58" s="1255" t="s">
        <v>1979</v>
      </c>
      <c r="F58" s="1273" t="s">
        <v>14457</v>
      </c>
      <c r="G58" s="1273" t="s">
        <v>2451</v>
      </c>
      <c r="H58" s="1255" t="s">
        <v>14647</v>
      </c>
      <c r="I58" s="1255" t="s">
        <v>31</v>
      </c>
      <c r="J58" s="1255" t="s">
        <v>1268</v>
      </c>
      <c r="K58" s="1255" t="s">
        <v>1279</v>
      </c>
      <c r="L58" s="1255" t="s">
        <v>1258</v>
      </c>
      <c r="M58" s="1255" t="s">
        <v>1282</v>
      </c>
      <c r="N58" s="1274" t="s">
        <v>77939</v>
      </c>
      <c r="O58" s="1275"/>
      <c r="P58" s="1275"/>
      <c r="Q58" s="1275"/>
      <c r="R58" s="1275"/>
      <c r="S58" s="1275"/>
      <c r="T58" s="1275"/>
      <c r="U58" s="1275"/>
      <c r="V58" s="1275"/>
      <c r="W58" s="1275"/>
      <c r="X58" s="1275"/>
      <c r="Y58" s="1275"/>
      <c r="Z58" s="1275"/>
      <c r="AA58" s="1277">
        <f>SUM(ПР[[#This Row],[ 2026.01]:[ 2026.12]])</f>
        <v>0</v>
      </c>
      <c r="AB58" s="884" t="str">
        <f>IFERROR(VLOOKUP(C58,IF(B58="Внереализация",Справочники!$R$3:$S$124,IF(B58="ОП",Справочники!$I$3:$J$185,IF(B58="ВП",Справочники!$L$3:$M$186,IF(B58="УР",Справочники!$O$3:$P$93,IF(B58="КР",Справочники!$F$3:$G$36,Справочники!$F$37:$G$37))))),2,FALSE),0)</f>
        <v>OP.09.03.03.03.15.00.00.00</v>
      </c>
      <c r="AC58" s="884" t="str">
        <f>IFERROR(IF($AB58="KR.09.03.00.00.00.00.00.00",VLOOKUP($L58,'Зависимые списки'!$P$55:$Q$57,2,FALSE),VLOOKUP(AB58,'NA-CF'!$A$2:$E$367,5,FALSE)),0)</f>
        <v>CF.03.03.06.09.03.03.03.00</v>
      </c>
      <c r="AD58" s="884" t="str">
        <f>IFERROR(VLOOKUP(AC58,'NA-CF'!$E$2:$F$367,2,FALSE),0)</f>
        <v>Капитальный ремонт скважин</v>
      </c>
      <c r="AE58" s="895">
        <v>120</v>
      </c>
      <c r="AF58" s="896">
        <v>0.2</v>
      </c>
      <c r="AG58" s="897">
        <f t="shared" si="39"/>
        <v>0</v>
      </c>
      <c r="AH58" s="897">
        <f t="shared" si="39"/>
        <v>0</v>
      </c>
      <c r="AI58" s="897">
        <f t="shared" si="39"/>
        <v>0</v>
      </c>
      <c r="AJ58" s="897">
        <f t="shared" si="39"/>
        <v>0</v>
      </c>
      <c r="AK58" s="897">
        <f t="shared" si="39"/>
        <v>0</v>
      </c>
      <c r="AL58" s="897">
        <f t="shared" si="39"/>
        <v>0</v>
      </c>
      <c r="AM58" s="897">
        <f t="shared" si="39"/>
        <v>0</v>
      </c>
      <c r="AN58" s="897">
        <f t="shared" si="39"/>
        <v>0</v>
      </c>
      <c r="AO58" s="897">
        <f t="shared" si="35"/>
        <v>0</v>
      </c>
      <c r="AP58" s="897">
        <f t="shared" si="35"/>
        <v>0</v>
      </c>
      <c r="AQ58" s="897">
        <f t="shared" si="35"/>
        <v>0</v>
      </c>
      <c r="AR58" s="897">
        <f t="shared" si="35"/>
        <v>0</v>
      </c>
      <c r="AS58" s="897">
        <f t="shared" si="40"/>
        <v>0</v>
      </c>
      <c r="AT58" s="897">
        <f t="shared" si="4"/>
        <v>0</v>
      </c>
      <c r="AU58" s="897">
        <f t="shared" si="5"/>
        <v>0</v>
      </c>
      <c r="AV58" s="897">
        <f t="shared" si="6"/>
        <v>0</v>
      </c>
      <c r="AW58" s="897">
        <f t="shared" si="7"/>
        <v>0</v>
      </c>
      <c r="AX58" s="897">
        <f t="shared" si="8"/>
        <v>0</v>
      </c>
      <c r="AY58" s="897">
        <f t="shared" si="9"/>
        <v>0</v>
      </c>
      <c r="AZ58" s="897">
        <f t="shared" si="10"/>
        <v>0</v>
      </c>
      <c r="BA58" s="897">
        <f t="shared" si="11"/>
        <v>0</v>
      </c>
      <c r="BB58" s="897">
        <f t="shared" si="12"/>
        <v>0</v>
      </c>
      <c r="BC58" s="897">
        <f t="shared" si="13"/>
        <v>0</v>
      </c>
      <c r="BD58" s="897">
        <f t="shared" si="14"/>
        <v>0</v>
      </c>
      <c r="BE58" s="898"/>
      <c r="BF58" s="898"/>
      <c r="BG58" s="898"/>
      <c r="BH58" s="898"/>
      <c r="BI58" s="898"/>
      <c r="BJ58" s="898"/>
      <c r="BK58" s="898"/>
      <c r="BL58" s="898"/>
      <c r="BM58" s="898"/>
      <c r="BN58" s="898"/>
      <c r="BO58" s="898"/>
      <c r="BP58" s="898"/>
      <c r="BQ58" s="884" t="str">
        <f>CONCATENATE(IFERROR(VLOOKUP(A58,'Зависимые списки'!$J$2:$K$7,2,FALSE),"-"),B58)</f>
        <v>КанБайкал_ООООП</v>
      </c>
      <c r="BR58" s="884" t="s">
        <v>28</v>
      </c>
      <c r="BS58" s="884" t="s">
        <v>29</v>
      </c>
      <c r="BT58" s="884" t="str">
        <f>CONCATENATE(BQ58,IFERROR(VLOOKUP(F58,'Зависимые списки'!$J$9:$K$25,2,FALSE),"-"))</f>
        <v>КанБайкал_ООООПУнтыгейское УНТ_месторождение</v>
      </c>
      <c r="BU58" s="884" t="str">
        <f>IFERROR(VLOOKUP(C58,'Зависимые списки'!$I$55:$J$66,2,FALSE),"Без_номенклатуры")</f>
        <v>Без_номенклатуры</v>
      </c>
      <c r="BV58" s="884" t="str">
        <f t="shared" si="41"/>
        <v>ОП2</v>
      </c>
      <c r="BW58" s="884" t="str">
        <f>IFERROR(VLOOKUP($BT58,'Зависимые списки'!$A$45:$B$101,2,FALSE),"-")</f>
        <v>Основное</v>
      </c>
      <c r="BX58" s="899" t="str">
        <f>IFERROR(VLOOKUP(B58,'Зависимые списки'!$C$55:$D$59,2,FALSE),"-")</f>
        <v>OPEX</v>
      </c>
      <c r="BY58" s="891" t="str">
        <f t="shared" si="42"/>
        <v>БП</v>
      </c>
      <c r="BZ58" s="891" t="str">
        <f>IFERROR(VLOOKUP(G58,vendor!$B$2:$C$1372,2,FALSE),"-")&amp;"_"&amp;IFERROR(VLOOKUP(ПР[[#This Row],[Компания]],Справочники!$A$3:$B$9,2,0),"-")</f>
        <v>PRD.002.100021033_COM008002</v>
      </c>
      <c r="CA58" s="892">
        <f ca="1">SUM(O58:OFFSET(O58,0,'Откл_БДР факт ГК_КБ'!$B$1-1))</f>
        <v>0</v>
      </c>
      <c r="CB58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8" s="865" t="str">
        <f>IFERROR(VLOOKUP(ПР[[#This Row],[Контрагент]],ВГО[],2,0),"Внеш")</f>
        <v>Внеш</v>
      </c>
    </row>
    <row r="59" spans="1:81" ht="15" hidden="1" customHeight="1">
      <c r="A59" s="881" t="s">
        <v>902</v>
      </c>
      <c r="B59" s="881" t="s">
        <v>14</v>
      </c>
      <c r="C59" s="881" t="s">
        <v>349</v>
      </c>
      <c r="D59" s="881" t="str">
        <f>IF(ПР[[#This Row],[Компания]]="","",$D$4)</f>
        <v>Отдел ТиКРС</v>
      </c>
      <c r="E59" s="881" t="s">
        <v>1979</v>
      </c>
      <c r="F59" s="881" t="s">
        <v>14457</v>
      </c>
      <c r="G59" s="881"/>
      <c r="H59" s="881"/>
      <c r="I59" s="881" t="s">
        <v>31</v>
      </c>
      <c r="J59" s="881" t="s">
        <v>1268</v>
      </c>
      <c r="K59" s="881" t="s">
        <v>1279</v>
      </c>
      <c r="L59" s="881" t="s">
        <v>1258</v>
      </c>
      <c r="M59" s="881" t="s">
        <v>1282</v>
      </c>
      <c r="N59" s="881"/>
      <c r="O59" s="893"/>
      <c r="P59" s="893"/>
      <c r="Q59" s="893"/>
      <c r="R59" s="893"/>
      <c r="S59" s="893"/>
      <c r="T59" s="893"/>
      <c r="U59" s="893"/>
      <c r="V59" s="893"/>
      <c r="W59" s="893"/>
      <c r="X59" s="893"/>
      <c r="Y59" s="893"/>
      <c r="Z59" s="893"/>
      <c r="AA59" s="905">
        <f>SUM(ПР[[#This Row],[ 2026.01]:[ 2026.12]])</f>
        <v>0</v>
      </c>
      <c r="AB59" s="884" t="str">
        <f>IFERROR(VLOOKUP(C59,IF(B59="Внереализация",Справочники!$R$3:$S$124,IF(B59="ОП",Справочники!$I$3:$J$185,IF(B59="ВП",Справочники!$L$3:$M$186,IF(B59="УР",Справочники!$O$3:$P$93,IF(B59="КР",Справочники!$F$3:$G$36,Справочники!$F$37:$G$37))))),2,FALSE),0)</f>
        <v>OP.09.03.03.03.03.33.00.00</v>
      </c>
      <c r="AC59" s="884" t="str">
        <f>IFERROR(IF($AB59="KR.09.03.00.00.00.00.00.00",VLOOKUP($L59,'Зависимые списки'!$P$55:$Q$57,2,FALSE),VLOOKUP(AB59,'NA-CF'!$A$2:$E$367,5,FALSE)),0)</f>
        <v>CF.03.03.06.09.03.03.03.00</v>
      </c>
      <c r="AD59" s="884" t="str">
        <f>IFERROR(VLOOKUP(AC59,'NA-CF'!$E$2:$F$367,2,FALSE),0)</f>
        <v>Капитальный ремонт скважин</v>
      </c>
      <c r="AE59" s="895">
        <v>120</v>
      </c>
      <c r="AF59" s="896">
        <v>0.2</v>
      </c>
      <c r="AG59" s="897">
        <f t="shared" si="39"/>
        <v>0</v>
      </c>
      <c r="AH59" s="897">
        <f t="shared" si="39"/>
        <v>0</v>
      </c>
      <c r="AI59" s="897">
        <f t="shared" si="39"/>
        <v>0</v>
      </c>
      <c r="AJ59" s="897">
        <f t="shared" si="39"/>
        <v>0</v>
      </c>
      <c r="AK59" s="897">
        <f t="shared" si="39"/>
        <v>0</v>
      </c>
      <c r="AL59" s="897">
        <f t="shared" si="39"/>
        <v>0</v>
      </c>
      <c r="AM59" s="897">
        <f t="shared" si="39"/>
        <v>0</v>
      </c>
      <c r="AN59" s="897">
        <f t="shared" si="39"/>
        <v>0</v>
      </c>
      <c r="AO59" s="897">
        <f t="shared" si="35"/>
        <v>0</v>
      </c>
      <c r="AP59" s="897">
        <f t="shared" si="35"/>
        <v>0</v>
      </c>
      <c r="AQ59" s="897">
        <f t="shared" si="35"/>
        <v>0</v>
      </c>
      <c r="AR59" s="897">
        <f t="shared" si="35"/>
        <v>0</v>
      </c>
      <c r="AS59" s="897">
        <f t="shared" si="40"/>
        <v>0</v>
      </c>
      <c r="AT59" s="897">
        <f t="shared" si="4"/>
        <v>0</v>
      </c>
      <c r="AU59" s="897">
        <f t="shared" si="5"/>
        <v>0</v>
      </c>
      <c r="AV59" s="897">
        <f t="shared" si="6"/>
        <v>0</v>
      </c>
      <c r="AW59" s="897">
        <f t="shared" si="7"/>
        <v>0</v>
      </c>
      <c r="AX59" s="897">
        <f t="shared" si="8"/>
        <v>0</v>
      </c>
      <c r="AY59" s="897">
        <f t="shared" si="9"/>
        <v>0</v>
      </c>
      <c r="AZ59" s="897">
        <f t="shared" si="10"/>
        <v>0</v>
      </c>
      <c r="BA59" s="897">
        <f t="shared" si="11"/>
        <v>0</v>
      </c>
      <c r="BB59" s="897">
        <f t="shared" si="12"/>
        <v>0</v>
      </c>
      <c r="BC59" s="897">
        <f t="shared" si="13"/>
        <v>0</v>
      </c>
      <c r="BD59" s="897">
        <f t="shared" si="14"/>
        <v>0</v>
      </c>
      <c r="BE59" s="898"/>
      <c r="BF59" s="898"/>
      <c r="BG59" s="898"/>
      <c r="BH59" s="898"/>
      <c r="BI59" s="898"/>
      <c r="BJ59" s="898"/>
      <c r="BK59" s="898"/>
      <c r="BL59" s="898"/>
      <c r="BM59" s="898"/>
      <c r="BN59" s="898"/>
      <c r="BO59" s="898"/>
      <c r="BP59" s="898"/>
      <c r="BQ59" s="884" t="str">
        <f>CONCATENATE(IFERROR(VLOOKUP(A59,'Зависимые списки'!$J$2:$K$7,2,FALSE),"-"),B59)</f>
        <v>КанБайкал_ООООП</v>
      </c>
      <c r="BR59" s="884" t="s">
        <v>28</v>
      </c>
      <c r="BS59" s="884" t="s">
        <v>29</v>
      </c>
      <c r="BT59" s="884" t="str">
        <f>CONCATENATE(BQ59,IFERROR(VLOOKUP(F59,'Зависимые списки'!$J$9:$K$25,2,FALSE),"-"))</f>
        <v>КанБайкал_ООООПУнтыгейское УНТ_месторождение</v>
      </c>
      <c r="BU59" s="884" t="str">
        <f>IFERROR(VLOOKUP(C59,'Зависимые списки'!$I$55:$J$66,2,FALSE),"Без_номенклатуры")</f>
        <v>Без_номенклатуры</v>
      </c>
      <c r="BV59" s="884" t="str">
        <f t="shared" si="41"/>
        <v>ОП2</v>
      </c>
      <c r="BW59" s="884" t="str">
        <f>IFERROR(VLOOKUP($BT59,'Зависимые списки'!$A$45:$B$101,2,FALSE),"-")</f>
        <v>Основное</v>
      </c>
      <c r="BX59" s="899" t="str">
        <f>IFERROR(VLOOKUP(B59,'Зависимые списки'!$C$55:$D$59,2,FALSE),"-")</f>
        <v>OPEX</v>
      </c>
      <c r="BY59" s="891" t="str">
        <f t="shared" si="42"/>
        <v>БП</v>
      </c>
      <c r="BZ59" s="891" t="str">
        <f>IFERROR(VLOOKUP(G59,vendor!$B$2:$C$1372,2,FALSE),"-")&amp;"_"&amp;IFERROR(VLOOKUP(ПР[[#This Row],[Компания]],Справочники!$A$3:$B$9,2,0),"-")</f>
        <v>-_COM008002</v>
      </c>
      <c r="CA59" s="892">
        <f ca="1">SUM(O59:OFFSET(O59,0,'Откл_БДР факт ГК_КБ'!$B$1-1))</f>
        <v>0</v>
      </c>
      <c r="CB59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9" s="865" t="str">
        <f>IFERROR(VLOOKUP(ПР[[#This Row],[Контрагент]],ВГО[],2,0),"Внеш")</f>
        <v>Внеш</v>
      </c>
    </row>
    <row r="60" spans="1:81" ht="15" hidden="1" customHeight="1">
      <c r="A60" s="881" t="s">
        <v>902</v>
      </c>
      <c r="B60" s="881" t="s">
        <v>14</v>
      </c>
      <c r="C60" s="881" t="s">
        <v>349</v>
      </c>
      <c r="D60" s="881" t="str">
        <f>IF(ПР[[#This Row],[Компания]]="","",$D$4)</f>
        <v>Отдел ТиКРС</v>
      </c>
      <c r="E60" s="881" t="s">
        <v>1979</v>
      </c>
      <c r="F60" s="881" t="s">
        <v>14457</v>
      </c>
      <c r="G60" s="881"/>
      <c r="H60" s="881"/>
      <c r="I60" s="881" t="s">
        <v>31</v>
      </c>
      <c r="J60" s="881" t="s">
        <v>1268</v>
      </c>
      <c r="K60" s="881" t="s">
        <v>1279</v>
      </c>
      <c r="L60" s="881" t="s">
        <v>1258</v>
      </c>
      <c r="M60" s="881" t="s">
        <v>1282</v>
      </c>
      <c r="N60" s="881"/>
      <c r="O60" s="893"/>
      <c r="P60" s="893"/>
      <c r="Q60" s="893"/>
      <c r="R60" s="893"/>
      <c r="S60" s="893"/>
      <c r="T60" s="893"/>
      <c r="U60" s="893"/>
      <c r="V60" s="893"/>
      <c r="W60" s="893"/>
      <c r="X60" s="893"/>
      <c r="Y60" s="893"/>
      <c r="Z60" s="893"/>
      <c r="AA60" s="905">
        <f>SUM(ПР[[#This Row],[ 2026.01]:[ 2026.12]])</f>
        <v>0</v>
      </c>
      <c r="AB60" s="884" t="str">
        <f>IFERROR(VLOOKUP(C60,IF(B60="Внереализация",Справочники!$R$3:$S$124,IF(B60="ОП",Справочники!$I$3:$J$185,IF(B60="ВП",Справочники!$L$3:$M$186,IF(B60="УР",Справочники!$O$3:$P$93,IF(B60="КР",Справочники!$F$3:$G$36,Справочники!$F$37:$G$37))))),2,FALSE),0)</f>
        <v>OP.09.03.03.03.03.33.00.00</v>
      </c>
      <c r="AC60" s="884" t="str">
        <f>IFERROR(IF($AB60="KR.09.03.00.00.00.00.00.00",VLOOKUP($L60,'Зависимые списки'!$P$55:$Q$57,2,FALSE),VLOOKUP(AB60,'NA-CF'!$A$2:$E$367,5,FALSE)),0)</f>
        <v>CF.03.03.06.09.03.03.03.00</v>
      </c>
      <c r="AD60" s="884" t="str">
        <f>IFERROR(VLOOKUP(AC60,'NA-CF'!$E$2:$F$367,2,FALSE),0)</f>
        <v>Капитальный ремонт скважин</v>
      </c>
      <c r="AE60" s="895">
        <v>90</v>
      </c>
      <c r="AF60" s="896">
        <v>0.2</v>
      </c>
      <c r="AG60" s="897">
        <f t="shared" si="39"/>
        <v>0</v>
      </c>
      <c r="AH60" s="897">
        <f t="shared" si="39"/>
        <v>0</v>
      </c>
      <c r="AI60" s="897">
        <f t="shared" si="39"/>
        <v>0</v>
      </c>
      <c r="AJ60" s="897">
        <f t="shared" si="39"/>
        <v>0</v>
      </c>
      <c r="AK60" s="897">
        <f t="shared" si="39"/>
        <v>0</v>
      </c>
      <c r="AL60" s="897">
        <f t="shared" si="39"/>
        <v>0</v>
      </c>
      <c r="AM60" s="897">
        <f t="shared" si="39"/>
        <v>0</v>
      </c>
      <c r="AN60" s="897">
        <f t="shared" si="39"/>
        <v>0</v>
      </c>
      <c r="AO60" s="897">
        <f t="shared" si="35"/>
        <v>0</v>
      </c>
      <c r="AP60" s="897">
        <f t="shared" si="35"/>
        <v>0</v>
      </c>
      <c r="AQ60" s="897">
        <f t="shared" si="35"/>
        <v>0</v>
      </c>
      <c r="AR60" s="897">
        <f t="shared" si="35"/>
        <v>0</v>
      </c>
      <c r="AS60" s="897">
        <f t="shared" si="40"/>
        <v>0</v>
      </c>
      <c r="AT60" s="897">
        <f t="shared" si="4"/>
        <v>0</v>
      </c>
      <c r="AU60" s="897">
        <f t="shared" si="5"/>
        <v>0</v>
      </c>
      <c r="AV60" s="897">
        <f t="shared" si="6"/>
        <v>0</v>
      </c>
      <c r="AW60" s="897">
        <f t="shared" si="7"/>
        <v>0</v>
      </c>
      <c r="AX60" s="897">
        <f t="shared" si="8"/>
        <v>0</v>
      </c>
      <c r="AY60" s="897">
        <f t="shared" si="9"/>
        <v>0</v>
      </c>
      <c r="AZ60" s="897">
        <f t="shared" si="10"/>
        <v>0</v>
      </c>
      <c r="BA60" s="897">
        <f t="shared" si="11"/>
        <v>0</v>
      </c>
      <c r="BB60" s="897">
        <f t="shared" si="12"/>
        <v>0</v>
      </c>
      <c r="BC60" s="897">
        <f t="shared" si="13"/>
        <v>0</v>
      </c>
      <c r="BD60" s="897">
        <f t="shared" si="14"/>
        <v>0</v>
      </c>
      <c r="BE60" s="898"/>
      <c r="BF60" s="898"/>
      <c r="BG60" s="898"/>
      <c r="BH60" s="898"/>
      <c r="BI60" s="898"/>
      <c r="BJ60" s="898"/>
      <c r="BK60" s="898"/>
      <c r="BL60" s="898"/>
      <c r="BM60" s="898"/>
      <c r="BN60" s="898"/>
      <c r="BO60" s="898"/>
      <c r="BP60" s="898"/>
      <c r="BQ60" s="884" t="str">
        <f>CONCATENATE(IFERROR(VLOOKUP(A60,'Зависимые списки'!$J$2:$K$7,2,FALSE),"-"),B60)</f>
        <v>КанБайкал_ООООП</v>
      </c>
      <c r="BR60" s="884" t="s">
        <v>28</v>
      </c>
      <c r="BS60" s="884" t="s">
        <v>29</v>
      </c>
      <c r="BT60" s="884" t="str">
        <f>CONCATENATE(BQ60,IFERROR(VLOOKUP(F60,'Зависимые списки'!$J$9:$K$25,2,FALSE),"-"))</f>
        <v>КанБайкал_ООООПУнтыгейское УНТ_месторождение</v>
      </c>
      <c r="BU60" s="884" t="str">
        <f>IFERROR(VLOOKUP(C60,'Зависимые списки'!$I$55:$J$66,2,FALSE),"Без_номенклатуры")</f>
        <v>Без_номенклатуры</v>
      </c>
      <c r="BV60" s="884" t="str">
        <f t="shared" si="41"/>
        <v>ОП2</v>
      </c>
      <c r="BW60" s="884" t="str">
        <f>IFERROR(VLOOKUP($BT60,'Зависимые списки'!$A$45:$B$101,2,FALSE),"-")</f>
        <v>Основное</v>
      </c>
      <c r="BX60" s="899" t="str">
        <f>IFERROR(VLOOKUP(B60,'Зависимые списки'!$C$55:$D$59,2,FALSE),"-")</f>
        <v>OPEX</v>
      </c>
      <c r="BY60" s="891" t="str">
        <f t="shared" si="42"/>
        <v>БП</v>
      </c>
      <c r="BZ60" s="891" t="str">
        <f>IFERROR(VLOOKUP(G60,vendor!$B$2:$C$1372,2,FALSE),"-")&amp;"_"&amp;IFERROR(VLOOKUP(ПР[[#This Row],[Компания]],Справочники!$A$3:$B$9,2,0),"-")</f>
        <v>-_COM008002</v>
      </c>
      <c r="CA60" s="892">
        <f ca="1">SUM(O60:OFFSET(O60,0,'Откл_БДР факт ГК_КБ'!$B$1-1))</f>
        <v>0</v>
      </c>
      <c r="CB60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0" s="865" t="str">
        <f>IFERROR(VLOOKUP(ПР[[#This Row],[Контрагент]],ВГО[],2,0),"Внеш")</f>
        <v>Внеш</v>
      </c>
    </row>
    <row r="61" spans="1:81" ht="15" hidden="1" customHeight="1">
      <c r="A61" s="881" t="s">
        <v>902</v>
      </c>
      <c r="B61" s="881" t="s">
        <v>14</v>
      </c>
      <c r="C61" s="881"/>
      <c r="D61" s="881" t="str">
        <f>IF(ПР[[#This Row],[Компания]]="","",$D$4)</f>
        <v>Отдел ТиКРС</v>
      </c>
      <c r="E61" s="881" t="s">
        <v>1979</v>
      </c>
      <c r="F61" s="881" t="s">
        <v>14457</v>
      </c>
      <c r="G61" s="881"/>
      <c r="H61" s="881"/>
      <c r="I61" s="881" t="s">
        <v>31</v>
      </c>
      <c r="J61" s="881" t="s">
        <v>1268</v>
      </c>
      <c r="K61" s="881" t="s">
        <v>1279</v>
      </c>
      <c r="L61" s="881" t="s">
        <v>1258</v>
      </c>
      <c r="M61" s="881" t="s">
        <v>1282</v>
      </c>
      <c r="N61" s="867"/>
      <c r="O61" s="893"/>
      <c r="P61" s="893"/>
      <c r="Q61" s="893"/>
      <c r="R61" s="893"/>
      <c r="S61" s="893"/>
      <c r="T61" s="893"/>
      <c r="U61" s="893"/>
      <c r="V61" s="893"/>
      <c r="W61" s="893"/>
      <c r="X61" s="893"/>
      <c r="Y61" s="893"/>
      <c r="Z61" s="893"/>
      <c r="AA61" s="905">
        <f>SUM(ПР[[#This Row],[ 2026.01]:[ 2026.12]])</f>
        <v>0</v>
      </c>
      <c r="AB61" s="884">
        <f>IFERROR(VLOOKUP(C61,IF(B61="Внереализация",Справочники!$R$3:$S$124,IF(B61="ОП",Справочники!$I$3:$J$185,IF(B61="ВП",Справочники!$L$3:$M$186,IF(B61="УР",Справочники!$O$3:$P$93,IF(B61="КР",Справочники!$F$3:$G$36,Справочники!$F$37:$G$37))))),2,FALSE),0)</f>
        <v>0</v>
      </c>
      <c r="AC61" s="884">
        <f>IFERROR(IF($AB61="KR.09.03.00.00.00.00.00.00",VLOOKUP($L61,'Зависимые списки'!$P$55:$Q$57,2,FALSE),VLOOKUP(AB61,'NA-CF'!$A$2:$E$367,5,FALSE)),0)</f>
        <v>0</v>
      </c>
      <c r="AD61" s="884">
        <f>IFERROR(VLOOKUP(AC61,'NA-CF'!$E$2:$F$367,2,FALSE),0)</f>
        <v>0</v>
      </c>
      <c r="AE61" s="895">
        <v>90</v>
      </c>
      <c r="AF61" s="896">
        <v>0.2</v>
      </c>
      <c r="AG61" s="897">
        <f t="shared" si="39"/>
        <v>0</v>
      </c>
      <c r="AH61" s="897">
        <f t="shared" si="39"/>
        <v>0</v>
      </c>
      <c r="AI61" s="897">
        <f t="shared" si="39"/>
        <v>0</v>
      </c>
      <c r="AJ61" s="897">
        <f t="shared" si="39"/>
        <v>0</v>
      </c>
      <c r="AK61" s="897">
        <f t="shared" si="39"/>
        <v>0</v>
      </c>
      <c r="AL61" s="897">
        <f t="shared" si="39"/>
        <v>0</v>
      </c>
      <c r="AM61" s="897">
        <f t="shared" si="39"/>
        <v>0</v>
      </c>
      <c r="AN61" s="897">
        <f t="shared" si="39"/>
        <v>0</v>
      </c>
      <c r="AO61" s="897">
        <f t="shared" si="35"/>
        <v>0</v>
      </c>
      <c r="AP61" s="897">
        <f t="shared" si="35"/>
        <v>0</v>
      </c>
      <c r="AQ61" s="897">
        <f t="shared" si="35"/>
        <v>0</v>
      </c>
      <c r="AR61" s="897">
        <f t="shared" si="35"/>
        <v>0</v>
      </c>
      <c r="AS61" s="897">
        <f t="shared" si="40"/>
        <v>0</v>
      </c>
      <c r="AT61" s="897">
        <f t="shared" si="4"/>
        <v>0</v>
      </c>
      <c r="AU61" s="897">
        <f t="shared" si="5"/>
        <v>0</v>
      </c>
      <c r="AV61" s="897">
        <f t="shared" si="6"/>
        <v>0</v>
      </c>
      <c r="AW61" s="897">
        <f t="shared" si="7"/>
        <v>0</v>
      </c>
      <c r="AX61" s="897">
        <f t="shared" si="8"/>
        <v>0</v>
      </c>
      <c r="AY61" s="897">
        <f t="shared" si="9"/>
        <v>0</v>
      </c>
      <c r="AZ61" s="897">
        <f t="shared" si="10"/>
        <v>0</v>
      </c>
      <c r="BA61" s="897">
        <f t="shared" si="11"/>
        <v>0</v>
      </c>
      <c r="BB61" s="897">
        <f t="shared" si="12"/>
        <v>0</v>
      </c>
      <c r="BC61" s="897">
        <f t="shared" si="13"/>
        <v>0</v>
      </c>
      <c r="BD61" s="897">
        <f t="shared" si="14"/>
        <v>0</v>
      </c>
      <c r="BE61" s="898"/>
      <c r="BF61" s="898"/>
      <c r="BG61" s="898"/>
      <c r="BH61" s="898"/>
      <c r="BI61" s="898"/>
      <c r="BJ61" s="898"/>
      <c r="BK61" s="898"/>
      <c r="BL61" s="898"/>
      <c r="BM61" s="898"/>
      <c r="BN61" s="898"/>
      <c r="BO61" s="898"/>
      <c r="BP61" s="898"/>
      <c r="BQ61" s="884" t="str">
        <f>CONCATENATE(IFERROR(VLOOKUP(A61,'Зависимые списки'!$J$2:$K$7,2,FALSE),"-"),B61)</f>
        <v>КанБайкал_ООООП</v>
      </c>
      <c r="BR61" s="884" t="s">
        <v>28</v>
      </c>
      <c r="BS61" s="884" t="s">
        <v>29</v>
      </c>
      <c r="BT61" s="884" t="str">
        <f>CONCATENATE(BQ61,IFERROR(VLOOKUP(F61,'Зависимые списки'!$J$9:$K$25,2,FALSE),"-"))</f>
        <v>КанБайкал_ООООПУнтыгейское УНТ_месторождение</v>
      </c>
      <c r="BU61" s="884" t="str">
        <f>IFERROR(VLOOKUP(C61,'Зависимые списки'!$I$55:$J$66,2,FALSE),"Без_номенклатуры")</f>
        <v>Без_номенклатуры</v>
      </c>
      <c r="BV61" s="884" t="str">
        <f t="shared" si="41"/>
        <v>ОП2</v>
      </c>
      <c r="BW61" s="884" t="str">
        <f>IFERROR(VLOOKUP($BT61,'Зависимые списки'!$A$45:$B$101,2,FALSE),"-")</f>
        <v>Основное</v>
      </c>
      <c r="BX61" s="899" t="str">
        <f>IFERROR(VLOOKUP(B61,'Зависимые списки'!$C$55:$D$59,2,FALSE),"-")</f>
        <v>OPEX</v>
      </c>
      <c r="BY61" s="891" t="str">
        <f t="shared" si="42"/>
        <v>БП</v>
      </c>
      <c r="BZ61" s="891" t="str">
        <f>IFERROR(VLOOKUP(G61,vendor!$B$2:$C$1372,2,FALSE),"-")&amp;"_"&amp;IFERROR(VLOOKUP(ПР[[#This Row],[Компания]],Справочники!$A$3:$B$9,2,0),"-")</f>
        <v>-_COM008002</v>
      </c>
      <c r="CA61" s="892">
        <f ca="1">SUM(O61:OFFSET(O61,0,'Откл_БДР факт ГК_КБ'!$B$1-1))</f>
        <v>0</v>
      </c>
      <c r="CB61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1" s="865" t="str">
        <f>IFERROR(VLOOKUP(ПР[[#This Row],[Контрагент]],ВГО[],2,0),"Внеш")</f>
        <v>Внеш</v>
      </c>
    </row>
    <row r="62" spans="1:81" ht="15" hidden="1" customHeight="1">
      <c r="A62" s="881" t="s">
        <v>902</v>
      </c>
      <c r="B62" s="881" t="s">
        <v>14</v>
      </c>
      <c r="C62" s="881" t="s">
        <v>349</v>
      </c>
      <c r="D62" s="900" t="s">
        <v>14430</v>
      </c>
      <c r="E62" s="881" t="s">
        <v>1979</v>
      </c>
      <c r="F62" s="881" t="s">
        <v>14457</v>
      </c>
      <c r="G62" s="881" t="s">
        <v>1071</v>
      </c>
      <c r="H62" s="881"/>
      <c r="I62" s="881" t="s">
        <v>31</v>
      </c>
      <c r="J62" s="881" t="s">
        <v>1268</v>
      </c>
      <c r="K62" s="881" t="s">
        <v>1279</v>
      </c>
      <c r="L62" s="881" t="s">
        <v>1258</v>
      </c>
      <c r="M62" s="881" t="s">
        <v>1282</v>
      </c>
      <c r="N62" s="881"/>
      <c r="O62" s="893"/>
      <c r="P62" s="893"/>
      <c r="Q62" s="893"/>
      <c r="R62" s="893"/>
      <c r="S62" s="893"/>
      <c r="T62" s="893"/>
      <c r="U62" s="893"/>
      <c r="V62" s="893"/>
      <c r="W62" s="893"/>
      <c r="X62" s="893"/>
      <c r="Y62" s="893"/>
      <c r="Z62" s="893"/>
      <c r="AA62" s="905">
        <f>SUM(ПР[[#This Row],[ 2026.01]:[ 2026.12]])</f>
        <v>0</v>
      </c>
      <c r="AB62" s="884" t="str">
        <f>IFERROR(VLOOKUP(C62,IF(B62="Внереализация",Справочники!$R$3:$S$124,IF(B62="ОП",Справочники!$I$3:$J$185,IF(B62="ВП",Справочники!$L$3:$M$186,IF(B62="УР",Справочники!$O$3:$P$93,IF(B62="КР",Справочники!$F$3:$G$36,Справочники!$F$37:$G$37))))),2,FALSE),0)</f>
        <v>OP.09.03.03.03.03.33.00.00</v>
      </c>
      <c r="AC62" s="908" t="s">
        <v>1360</v>
      </c>
      <c r="AD62" s="908" t="s">
        <v>1385</v>
      </c>
      <c r="AE62" s="895">
        <v>90</v>
      </c>
      <c r="AF62" s="896">
        <v>0.2</v>
      </c>
      <c r="AG62" s="897">
        <f t="shared" ref="AG62:BD62" si="43">IF($AE62/30&lt;=AG$1,SUMIF($O$1:$Z$1,ROUND(AG$1-($AE62/30),0),$O62:$Z62),0)*($AF62+1)</f>
        <v>0</v>
      </c>
      <c r="AH62" s="897">
        <f t="shared" si="43"/>
        <v>0</v>
      </c>
      <c r="AI62" s="897">
        <f t="shared" si="43"/>
        <v>0</v>
      </c>
      <c r="AJ62" s="897">
        <f t="shared" si="43"/>
        <v>0</v>
      </c>
      <c r="AK62" s="897">
        <f t="shared" si="43"/>
        <v>0</v>
      </c>
      <c r="AL62" s="897">
        <f t="shared" si="43"/>
        <v>0</v>
      </c>
      <c r="AM62" s="897">
        <f t="shared" si="43"/>
        <v>0</v>
      </c>
      <c r="AN62" s="897">
        <f t="shared" si="43"/>
        <v>0</v>
      </c>
      <c r="AO62" s="897">
        <f t="shared" si="43"/>
        <v>0</v>
      </c>
      <c r="AP62" s="897">
        <f t="shared" si="43"/>
        <v>0</v>
      </c>
      <c r="AQ62" s="897">
        <f t="shared" si="43"/>
        <v>0</v>
      </c>
      <c r="AR62" s="897">
        <f t="shared" si="43"/>
        <v>0</v>
      </c>
      <c r="AS62" s="897">
        <f t="shared" si="43"/>
        <v>0</v>
      </c>
      <c r="AT62" s="897">
        <f t="shared" si="43"/>
        <v>0</v>
      </c>
      <c r="AU62" s="897">
        <f t="shared" si="43"/>
        <v>0</v>
      </c>
      <c r="AV62" s="897">
        <f t="shared" si="43"/>
        <v>0</v>
      </c>
      <c r="AW62" s="897">
        <f t="shared" si="43"/>
        <v>0</v>
      </c>
      <c r="AX62" s="897">
        <f t="shared" si="43"/>
        <v>0</v>
      </c>
      <c r="AY62" s="897">
        <f t="shared" si="43"/>
        <v>0</v>
      </c>
      <c r="AZ62" s="897">
        <f t="shared" si="43"/>
        <v>0</v>
      </c>
      <c r="BA62" s="897">
        <f t="shared" si="43"/>
        <v>0</v>
      </c>
      <c r="BB62" s="897">
        <f t="shared" si="43"/>
        <v>0</v>
      </c>
      <c r="BC62" s="897">
        <f t="shared" si="43"/>
        <v>0</v>
      </c>
      <c r="BD62" s="897">
        <f t="shared" si="43"/>
        <v>0</v>
      </c>
      <c r="BE62" s="898"/>
      <c r="BF62" s="898"/>
      <c r="BG62" s="898"/>
      <c r="BH62" s="898"/>
      <c r="BI62" s="898"/>
      <c r="BJ62" s="898"/>
      <c r="BK62" s="898"/>
      <c r="BL62" s="898"/>
      <c r="BM62" s="898"/>
      <c r="BN62" s="898"/>
      <c r="BO62" s="898"/>
      <c r="BP62" s="898"/>
      <c r="BQ62" s="884" t="str">
        <f>CONCATENATE(IFERROR(VLOOKUP(A62,'Зависимые списки'!$J$2:$K$7,2,FALSE),"-"),B62)</f>
        <v>КанБайкал_ООООП</v>
      </c>
      <c r="BR62" s="884" t="s">
        <v>28</v>
      </c>
      <c r="BS62" s="884" t="s">
        <v>29</v>
      </c>
      <c r="BT62" s="902" t="str">
        <f>CONCATENATE(BQ62,IFERROR(VLOOKUP(F62,'Зависимые списки'!$J$9:$K$25,2,FALSE),"-"))</f>
        <v>КанБайкал_ООООПУнтыгейское УНТ_месторождение</v>
      </c>
      <c r="BU62" s="884" t="str">
        <f>IFERROR(VLOOKUP(C62,'Зависимые списки'!$I$55:$J$66,2,FALSE),"Без_номенклатуры")</f>
        <v>Без_номенклатуры</v>
      </c>
      <c r="BV62" s="884" t="str">
        <f>CONCATENATE(B62,"2")</f>
        <v>ОП2</v>
      </c>
      <c r="BW62" s="884" t="str">
        <f>IFERROR(VLOOKUP($BT62,'Зависимые списки'!$A$45:$B$101,2,FALSE),"-")</f>
        <v>Основное</v>
      </c>
      <c r="BX62" s="899" t="str">
        <f>IFERROR(VLOOKUP(B62,'Зависимые списки'!$C$55:$D$59,2,FALSE),"-")</f>
        <v>OPEX</v>
      </c>
      <c r="BY62" s="891" t="str">
        <f>$B$2</f>
        <v>БП</v>
      </c>
      <c r="BZ62" s="891" t="str">
        <f>IFERROR(VLOOKUP(G62,vendor!$B$2:$C$1372,2,FALSE),"-")&amp;"_"&amp;IFERROR(VLOOKUP(ПР[[#This Row],[Компания]],Справочники!$A$3:$B$9,2,0),"-")</f>
        <v>PRD.NONE1_COM008002</v>
      </c>
      <c r="CA62" s="892">
        <f ca="1">SUM(O62:OFFSET(O62,0,'Откл_БДР факт ГК_КБ'!$B$1-1))</f>
        <v>0</v>
      </c>
      <c r="CB62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2" s="865" t="str">
        <f>IFERROR(VLOOKUP(ПР[[#This Row],[Контрагент]],ВГО[],2,0),"Внеш")</f>
        <v>Внеш</v>
      </c>
    </row>
    <row r="63" spans="1:81" ht="15" customHeight="1">
      <c r="A63" s="1255" t="s">
        <v>902</v>
      </c>
      <c r="B63" s="1255" t="s">
        <v>14</v>
      </c>
      <c r="C63" s="1303" t="s">
        <v>373</v>
      </c>
      <c r="D63" s="1255" t="str">
        <f>IF(ПР[[#This Row],[Компания]]="","",$D$4)</f>
        <v>Отдел ТиКРС</v>
      </c>
      <c r="E63" s="1255" t="s">
        <v>1979</v>
      </c>
      <c r="F63" s="1256" t="s">
        <v>2547</v>
      </c>
      <c r="G63" s="1256"/>
      <c r="H63" s="1255"/>
      <c r="I63" s="1255" t="s">
        <v>31</v>
      </c>
      <c r="J63" s="1255" t="s">
        <v>1268</v>
      </c>
      <c r="K63" s="1255" t="s">
        <v>1279</v>
      </c>
      <c r="L63" s="1255" t="s">
        <v>1258</v>
      </c>
      <c r="M63" s="1255" t="s">
        <v>1282</v>
      </c>
      <c r="N63" s="1254" t="s">
        <v>14502</v>
      </c>
      <c r="O63" s="1269">
        <f>'ПП-26 ТКРС ЗМБ'!G119+'ПП-26 ТКРС ЗМБ'!G120</f>
        <v>0</v>
      </c>
      <c r="P63" s="1257">
        <f>'ПП-26 ТКРС ЗМБ'!H119+'ПП-26 ТКРС ЗМБ'!H120</f>
        <v>0</v>
      </c>
      <c r="Q63" s="1257">
        <f>'ПП-26 ТКРС ЗМБ'!I119+'ПП-26 ТКРС ЗМБ'!I120</f>
        <v>0</v>
      </c>
      <c r="R63" s="1257">
        <f>'ПП-26 ТКРС ЗМБ'!J119+'ПП-26 ТКРС ЗМБ'!J120</f>
        <v>0</v>
      </c>
      <c r="S63" s="1257">
        <f>'ПП-26 ТКРС ЗМБ'!K119+'ПП-26 ТКРС ЗМБ'!K120</f>
        <v>0</v>
      </c>
      <c r="T63" s="1257">
        <f>'ПП-26 ТКРС ЗМБ'!L119+'ПП-26 ТКРС ЗМБ'!L120</f>
        <v>0</v>
      </c>
      <c r="U63" s="1257">
        <f>'ПП-26 ТКРС ЗМБ'!M119+'ПП-26 ТКРС ЗМБ'!M120</f>
        <v>0</v>
      </c>
      <c r="V63" s="1257">
        <f>'ПП-26 ТКРС ЗМБ'!N119+'ПП-26 ТКРС ЗМБ'!N120</f>
        <v>0</v>
      </c>
      <c r="W63" s="1257">
        <f>'ПП-26 ТКРС ЗМБ'!O119+'ПП-26 ТКРС ЗМБ'!O120</f>
        <v>0</v>
      </c>
      <c r="X63" s="1257">
        <f>'ПП-26 ТКРС ЗМБ'!P119+'ПП-26 ТКРС ЗМБ'!P120</f>
        <v>0</v>
      </c>
      <c r="Y63" s="1257">
        <f>'ПП-26 ТКРС ЗМБ'!Q119+'ПП-26 ТКРС ЗМБ'!Q120</f>
        <v>0</v>
      </c>
      <c r="Z63" s="1257">
        <f>'ПП-26 ТКРС ЗМБ'!R119+'ПП-26 ТКРС ЗМБ'!R120</f>
        <v>0</v>
      </c>
      <c r="AA63" s="1258">
        <f>SUM(ПР[[#This Row],[ 2026.01]:[ 2026.12]])</f>
        <v>0</v>
      </c>
      <c r="AB63" s="884" t="str">
        <f>IFERROR(VLOOKUP(C63,IF(B63="Внереализация",Справочники!$R$3:$S$124,IF(B63="ОП",Справочники!$I$3:$J$185,IF(B63="ВП",Справочники!$L$3:$M$186,IF(B63="УР",Справочники!$O$3:$P$93,IF(B63="КР",Справочники!$F$3:$G$36,Справочники!$F$37:$G$37))))),2,FALSE),0)</f>
        <v>OP.09.03.03.03.15.00.00.00</v>
      </c>
      <c r="AC63" s="884" t="str">
        <f>IFERROR(IF($AB63="KR.09.03.00.00.00.00.00.00",VLOOKUP($L63,'Зависимые списки'!$P$55:$Q$57,2,FALSE),VLOOKUP(AB63,'NA-CF'!$A$2:$E$367,5,FALSE)),0)</f>
        <v>CF.03.03.06.09.03.03.03.00</v>
      </c>
      <c r="AD63" s="884" t="str">
        <f>IFERROR(VLOOKUP(AC63,'NA-CF'!$E$2:$F$367,2,FALSE),0)</f>
        <v>Капитальный ремонт скважин</v>
      </c>
      <c r="AE63" s="895">
        <v>90</v>
      </c>
      <c r="AF63" s="896">
        <v>0.2</v>
      </c>
      <c r="AG63" s="897">
        <f t="shared" si="39"/>
        <v>0</v>
      </c>
      <c r="AH63" s="897">
        <f t="shared" si="39"/>
        <v>0</v>
      </c>
      <c r="AI63" s="897">
        <f t="shared" si="39"/>
        <v>0</v>
      </c>
      <c r="AJ63" s="897">
        <f t="shared" si="39"/>
        <v>0</v>
      </c>
      <c r="AK63" s="897">
        <f t="shared" si="39"/>
        <v>0</v>
      </c>
      <c r="AL63" s="897">
        <f t="shared" si="39"/>
        <v>0</v>
      </c>
      <c r="AM63" s="897">
        <f t="shared" si="39"/>
        <v>0</v>
      </c>
      <c r="AN63" s="897">
        <f t="shared" si="39"/>
        <v>0</v>
      </c>
      <c r="AO63" s="897">
        <f t="shared" si="35"/>
        <v>0</v>
      </c>
      <c r="AP63" s="897">
        <f t="shared" si="35"/>
        <v>0</v>
      </c>
      <c r="AQ63" s="897">
        <f t="shared" si="35"/>
        <v>0</v>
      </c>
      <c r="AR63" s="897">
        <f t="shared" si="35"/>
        <v>0</v>
      </c>
      <c r="AS63" s="897">
        <f t="shared" si="40"/>
        <v>0</v>
      </c>
      <c r="AT63" s="897">
        <f t="shared" si="4"/>
        <v>0</v>
      </c>
      <c r="AU63" s="897">
        <f t="shared" si="5"/>
        <v>0</v>
      </c>
      <c r="AV63" s="897">
        <f t="shared" si="6"/>
        <v>0</v>
      </c>
      <c r="AW63" s="897">
        <f t="shared" si="7"/>
        <v>0</v>
      </c>
      <c r="AX63" s="897">
        <f t="shared" si="8"/>
        <v>0</v>
      </c>
      <c r="AY63" s="897">
        <f t="shared" si="9"/>
        <v>0</v>
      </c>
      <c r="AZ63" s="897">
        <f t="shared" si="10"/>
        <v>0</v>
      </c>
      <c r="BA63" s="897">
        <f t="shared" si="11"/>
        <v>0</v>
      </c>
      <c r="BB63" s="897">
        <f t="shared" si="12"/>
        <v>0</v>
      </c>
      <c r="BC63" s="897">
        <f t="shared" si="13"/>
        <v>0</v>
      </c>
      <c r="BD63" s="897">
        <f t="shared" si="14"/>
        <v>0</v>
      </c>
      <c r="BE63" s="898"/>
      <c r="BF63" s="898"/>
      <c r="BG63" s="898"/>
      <c r="BH63" s="898"/>
      <c r="BI63" s="898"/>
      <c r="BJ63" s="898"/>
      <c r="BK63" s="898"/>
      <c r="BL63" s="898"/>
      <c r="BM63" s="898"/>
      <c r="BN63" s="898"/>
      <c r="BO63" s="898"/>
      <c r="BP63" s="898"/>
      <c r="BQ63" s="884" t="str">
        <f>CONCATENATE(IFERROR(VLOOKUP(A63,'Зависимые списки'!$J$2:$K$7,2,FALSE),"-"),B63)</f>
        <v>КанБайкал_ООООП</v>
      </c>
      <c r="BR63" s="884" t="s">
        <v>28</v>
      </c>
      <c r="BS63" s="884" t="s">
        <v>29</v>
      </c>
      <c r="BT63" s="884" t="str">
        <f>CONCATENATE(BQ63,IFERROR(VLOOKUP(F63,'Зависимые списки'!$J$9:$K$25,2,FALSE),"-"))</f>
        <v>КанБайкал_ООООПЗападно-Малобалыкское_месторождение</v>
      </c>
      <c r="BU63" s="884" t="str">
        <f>IFERROR(VLOOKUP(C63,'Зависимые списки'!$I$55:$J$66,2,FALSE),"Без_номенклатуры")</f>
        <v>Без_номенклатуры</v>
      </c>
      <c r="BV63" s="884" t="str">
        <f t="shared" si="41"/>
        <v>ОП2</v>
      </c>
      <c r="BW63" s="884" t="str">
        <f>IFERROR(VLOOKUP($BT63,'Зависимые списки'!$A$45:$B$101,2,FALSE),"-")</f>
        <v>Основное</v>
      </c>
      <c r="BX63" s="899" t="str">
        <f>IFERROR(VLOOKUP(B63,'Зависимые списки'!$C$55:$D$59,2,FALSE),"-")</f>
        <v>OPEX</v>
      </c>
      <c r="BY63" s="891" t="str">
        <f t="shared" si="42"/>
        <v>БП</v>
      </c>
      <c r="BZ63" s="891" t="str">
        <f>IFERROR(VLOOKUP(G63,vendor!$B$2:$C$1372,2,FALSE),"-")&amp;"_"&amp;IFERROR(VLOOKUP(ПР[[#This Row],[Компания]],Справочники!$A$3:$B$9,2,0),"-")</f>
        <v>-_COM008002</v>
      </c>
      <c r="CA63" s="892">
        <f ca="1">SUM(O63:OFFSET(O63,0,'Откл_БДР факт ГК_КБ'!$B$1-1))</f>
        <v>0</v>
      </c>
      <c r="CB63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3" s="865" t="str">
        <f>IFERROR(VLOOKUP(ПР[[#This Row],[Контрагент]],ВГО[],2,0),"Внеш")</f>
        <v>Внеш</v>
      </c>
    </row>
    <row r="64" spans="1:81" ht="15" hidden="1" customHeight="1">
      <c r="A64" s="881" t="s">
        <v>902</v>
      </c>
      <c r="B64" s="881" t="s">
        <v>14</v>
      </c>
      <c r="C64" s="924" t="s">
        <v>426</v>
      </c>
      <c r="D64" s="881" t="str">
        <f>IF(ПР[[#This Row],[Компания]]="","",$D$4)</f>
        <v>Отдел ТиКРС</v>
      </c>
      <c r="E64" s="881" t="s">
        <v>1979</v>
      </c>
      <c r="F64" s="924" t="s">
        <v>2547</v>
      </c>
      <c r="G64" s="924" t="s">
        <v>2451</v>
      </c>
      <c r="H64" s="881" t="s">
        <v>14647</v>
      </c>
      <c r="I64" s="881" t="s">
        <v>31</v>
      </c>
      <c r="J64" s="881" t="s">
        <v>1268</v>
      </c>
      <c r="K64" s="881" t="s">
        <v>1279</v>
      </c>
      <c r="L64" s="881" t="s">
        <v>1258</v>
      </c>
      <c r="M64" s="881" t="s">
        <v>1282</v>
      </c>
      <c r="N64" s="925" t="s">
        <v>14503</v>
      </c>
      <c r="O64" s="922">
        <f>'ПП ЖГС, СКВ, ОПЗ'!H57</f>
        <v>0</v>
      </c>
      <c r="P64" s="918">
        <f>'ПП ЖГС, СКВ, ОПЗ'!I57</f>
        <v>0</v>
      </c>
      <c r="Q64" s="918">
        <f>'ПП ЖГС, СКВ, ОПЗ'!J57</f>
        <v>0</v>
      </c>
      <c r="R64" s="918">
        <f>'ПП ЖГС, СКВ, ОПЗ'!K57</f>
        <v>0</v>
      </c>
      <c r="S64" s="918">
        <f>'ПП ЖГС, СКВ, ОПЗ'!L57</f>
        <v>0</v>
      </c>
      <c r="T64" s="918">
        <f>'ПП ЖГС, СКВ, ОПЗ'!M57</f>
        <v>0</v>
      </c>
      <c r="U64" s="918">
        <f>'ПП ЖГС, СКВ, ОПЗ'!N57</f>
        <v>0</v>
      </c>
      <c r="V64" s="918">
        <f>'ПП ЖГС, СКВ, ОПЗ'!O57</f>
        <v>0</v>
      </c>
      <c r="W64" s="918">
        <f>'ПП ЖГС, СКВ, ОПЗ'!P57</f>
        <v>0</v>
      </c>
      <c r="X64" s="918">
        <f>'ПП ЖГС, СКВ, ОПЗ'!Q57</f>
        <v>0</v>
      </c>
      <c r="Y64" s="918">
        <f>'ПП ЖГС, СКВ, ОПЗ'!R57</f>
        <v>0</v>
      </c>
      <c r="Z64" s="918">
        <f>'ПП ЖГС, СКВ, ОПЗ'!S57</f>
        <v>0</v>
      </c>
      <c r="AA64" s="919">
        <f>SUM(ПР[[#This Row],[ 2026.01]:[ 2026.12]])</f>
        <v>0</v>
      </c>
      <c r="AB64" s="884" t="str">
        <f>IFERROR(VLOOKUP(C64,IF(B64="Внереализация",Справочники!$R$3:$S$124,IF(B64="ОП",Справочники!$I$3:$J$185,IF(B64="ВП",Справочники!$L$3:$M$186,IF(B64="УР",Справочники!$O$3:$P$93,IF(B64="КР",Справочники!$F$3:$G$36,Справочники!$F$37:$G$37))))),2,FALSE),0)</f>
        <v>OP.09.03.03.06.06.00.00.00</v>
      </c>
      <c r="AC64" s="884" t="str">
        <f>IFERROR(IF($AB64="KR.09.03.00.00.00.00.00.00",VLOOKUP($L64,'Зависимые списки'!$P$55:$Q$57,2,FALSE),VLOOKUP(AB64,'NA-CF'!$A$2:$E$367,5,FALSE)),0)</f>
        <v>CF.03.03.06.09.03.03.06.00</v>
      </c>
      <c r="AD64" s="884" t="str">
        <f>IFERROR(VLOOKUP(AC64,'NA-CF'!$E$2:$F$367,2,FALSE),0)</f>
        <v>Текущий ремонт скважин</v>
      </c>
      <c r="AE64" s="895">
        <v>120</v>
      </c>
      <c r="AF64" s="896">
        <v>0.2</v>
      </c>
      <c r="AG64" s="897">
        <f t="shared" si="39"/>
        <v>0</v>
      </c>
      <c r="AH64" s="897">
        <f t="shared" si="39"/>
        <v>0</v>
      </c>
      <c r="AI64" s="897">
        <f t="shared" si="39"/>
        <v>0</v>
      </c>
      <c r="AJ64" s="897">
        <f t="shared" si="39"/>
        <v>0</v>
      </c>
      <c r="AK64" s="897">
        <f t="shared" si="39"/>
        <v>0</v>
      </c>
      <c r="AL64" s="897">
        <f t="shared" si="39"/>
        <v>0</v>
      </c>
      <c r="AM64" s="897">
        <f t="shared" si="39"/>
        <v>0</v>
      </c>
      <c r="AN64" s="897">
        <f t="shared" si="39"/>
        <v>0</v>
      </c>
      <c r="AO64" s="897">
        <f>IF($AE64/30&lt;=AO$1,SUMIF($O$1:$Z$1,ROUND(AO$1-($AE64/30),0),$O64:$Z64),0)*($AF64+1)</f>
        <v>0</v>
      </c>
      <c r="AP64" s="897">
        <f>IF($AE64/30&lt;=AP$1,SUMIF($O$1:$Z$1,ROUND(AP$1-($AE64/30),0),$O64:$Z64),0)*($AF64+1)</f>
        <v>0</v>
      </c>
      <c r="AQ64" s="897">
        <f>IF($AE64/30&lt;=AQ$1,SUMIF($O$1:$Z$1,ROUND(AQ$1-($AE64/30),0),$O64:$Z64),0)*($AF64+1)</f>
        <v>0</v>
      </c>
      <c r="AR64" s="897">
        <f t="shared" ref="AG64:AR85" si="44">IF($AE64/30&lt;=AR$1,SUMIF($O$1:$Z$1,ROUND(AR$1-($AE64/30),0),$O64:$Z64),0)*($AF64+1)</f>
        <v>0</v>
      </c>
      <c r="AS64" s="897">
        <f t="shared" si="40"/>
        <v>0</v>
      </c>
      <c r="AT64" s="897">
        <f t="shared" si="4"/>
        <v>0</v>
      </c>
      <c r="AU64" s="897">
        <f t="shared" si="5"/>
        <v>0</v>
      </c>
      <c r="AV64" s="897">
        <f t="shared" si="6"/>
        <v>0</v>
      </c>
      <c r="AW64" s="897">
        <f t="shared" si="7"/>
        <v>0</v>
      </c>
      <c r="AX64" s="897">
        <f t="shared" si="8"/>
        <v>0</v>
      </c>
      <c r="AY64" s="897">
        <f t="shared" si="9"/>
        <v>0</v>
      </c>
      <c r="AZ64" s="897">
        <f t="shared" si="10"/>
        <v>0</v>
      </c>
      <c r="BA64" s="897">
        <f t="shared" si="11"/>
        <v>0</v>
      </c>
      <c r="BB64" s="897">
        <f t="shared" si="12"/>
        <v>0</v>
      </c>
      <c r="BC64" s="897">
        <f t="shared" si="13"/>
        <v>0</v>
      </c>
      <c r="BD64" s="897">
        <f t="shared" si="14"/>
        <v>0</v>
      </c>
      <c r="BE64" s="898"/>
      <c r="BF64" s="898"/>
      <c r="BG64" s="898"/>
      <c r="BH64" s="898"/>
      <c r="BI64" s="898"/>
      <c r="BJ64" s="898"/>
      <c r="BK64" s="898"/>
      <c r="BL64" s="898"/>
      <c r="BM64" s="898"/>
      <c r="BN64" s="898"/>
      <c r="BO64" s="898"/>
      <c r="BP64" s="898"/>
      <c r="BQ64" s="884" t="str">
        <f>CONCATENATE(IFERROR(VLOOKUP(A64,'Зависимые списки'!$J$2:$K$7,2,FALSE),"-"),B64)</f>
        <v>КанБайкал_ООООП</v>
      </c>
      <c r="BR64" s="884" t="s">
        <v>28</v>
      </c>
      <c r="BS64" s="884" t="s">
        <v>29</v>
      </c>
      <c r="BT64" s="884" t="str">
        <f>CONCATENATE(BQ64,IFERROR(VLOOKUP(F64,'Зависимые списки'!$J$9:$K$25,2,FALSE),"-"))</f>
        <v>КанБайкал_ООООПЗападно-Малобалыкское_месторождение</v>
      </c>
      <c r="BU64" s="884" t="str">
        <f>IFERROR(VLOOKUP(C64,'Зависимые списки'!$I$55:$J$66,2,FALSE),"Без_номенклатуры")</f>
        <v>Без_номенклатуры</v>
      </c>
      <c r="BV64" s="884" t="str">
        <f t="shared" si="41"/>
        <v>ОП2</v>
      </c>
      <c r="BW64" s="884" t="str">
        <f>IFERROR(VLOOKUP($BT64,'Зависимые списки'!$A$45:$B$101,2,FALSE),"-")</f>
        <v>Основное</v>
      </c>
      <c r="BX64" s="899" t="str">
        <f>IFERROR(VLOOKUP(B64,'Зависимые списки'!$C$55:$D$59,2,FALSE),"-")</f>
        <v>OPEX</v>
      </c>
      <c r="BY64" s="891" t="str">
        <f t="shared" si="42"/>
        <v>БП</v>
      </c>
      <c r="BZ64" s="891" t="str">
        <f>IFERROR(VLOOKUP(G64,vendor!$B$2:$C$1372,2,FALSE),"-")&amp;"_"&amp;IFERROR(VLOOKUP(ПР[[#This Row],[Компания]],Справочники!$A$3:$B$9,2,0),"-")</f>
        <v>PRD.002.100021033_COM008002</v>
      </c>
      <c r="CA64" s="892">
        <f ca="1">SUM(O64:OFFSET(O64,0,'Откл_БДР факт ГК_КБ'!$B$1-1))</f>
        <v>0</v>
      </c>
      <c r="CB64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4" s="865" t="str">
        <f>IFERROR(VLOOKUP(ПР[[#This Row],[Контрагент]],ВГО[],2,0),"Внеш")</f>
        <v>Внеш</v>
      </c>
    </row>
    <row r="65" spans="1:81" ht="15" hidden="1" customHeight="1">
      <c r="A65" s="881" t="s">
        <v>902</v>
      </c>
      <c r="B65" s="881" t="s">
        <v>14</v>
      </c>
      <c r="C65" s="881" t="s">
        <v>426</v>
      </c>
      <c r="D65" s="881" t="str">
        <f>IF(ПР[[#This Row],[Компания]]="","",$D$4)</f>
        <v>Отдел ТиКРС</v>
      </c>
      <c r="E65" s="881" t="s">
        <v>1979</v>
      </c>
      <c r="F65" s="881" t="s">
        <v>2547</v>
      </c>
      <c r="G65" s="881"/>
      <c r="H65" s="881"/>
      <c r="I65" s="881" t="s">
        <v>31</v>
      </c>
      <c r="J65" s="881" t="s">
        <v>1268</v>
      </c>
      <c r="K65" s="881" t="s">
        <v>1279</v>
      </c>
      <c r="L65" s="881" t="s">
        <v>1258</v>
      </c>
      <c r="M65" s="881" t="s">
        <v>1282</v>
      </c>
      <c r="N65" s="881"/>
      <c r="O65" s="893"/>
      <c r="P65" s="893"/>
      <c r="Q65" s="893"/>
      <c r="R65" s="893"/>
      <c r="S65" s="893"/>
      <c r="T65" s="893"/>
      <c r="U65" s="893"/>
      <c r="V65" s="893"/>
      <c r="W65" s="893"/>
      <c r="X65" s="893"/>
      <c r="Y65" s="893"/>
      <c r="Z65" s="893"/>
      <c r="AA65" s="906">
        <f>SUM(ПР[[#This Row],[ 2026.01]:[ 2026.12]])</f>
        <v>0</v>
      </c>
      <c r="AB65" s="884" t="str">
        <f>IFERROR(VLOOKUP(C65,IF(B65="Внереализация",Справочники!$R$3:$S$124,IF(B65="ОП",Справочники!$I$3:$J$185,IF(B65="ВП",Справочники!$L$3:$M$186,IF(B65="УР",Справочники!$O$3:$P$93,IF(B65="КР",Справочники!$F$3:$G$36,Справочники!$F$37:$G$37))))),2,FALSE),0)</f>
        <v>OP.09.03.03.06.06.00.00.00</v>
      </c>
      <c r="AC65" s="884" t="str">
        <f>IFERROR(IF($AB65="KR.09.03.00.00.00.00.00.00",VLOOKUP($L65,'Зависимые списки'!$P$55:$Q$57,2,FALSE),VLOOKUP(AB65,'NA-CF'!$A$2:$E$367,5,FALSE)),0)</f>
        <v>CF.03.03.06.09.03.03.06.00</v>
      </c>
      <c r="AD65" s="884" t="str">
        <f>IFERROR(VLOOKUP(AC65,'NA-CF'!$E$2:$F$367,2,FALSE),0)</f>
        <v>Текущий ремонт скважин</v>
      </c>
      <c r="AE65" s="895">
        <v>90</v>
      </c>
      <c r="AF65" s="896">
        <v>0.2</v>
      </c>
      <c r="AG65" s="897">
        <f t="shared" si="44"/>
        <v>0</v>
      </c>
      <c r="AH65" s="897">
        <f t="shared" si="44"/>
        <v>0</v>
      </c>
      <c r="AI65" s="897">
        <f t="shared" si="44"/>
        <v>0</v>
      </c>
      <c r="AJ65" s="897">
        <f t="shared" si="44"/>
        <v>0</v>
      </c>
      <c r="AK65" s="897">
        <f t="shared" si="44"/>
        <v>0</v>
      </c>
      <c r="AL65" s="897">
        <f t="shared" si="44"/>
        <v>0</v>
      </c>
      <c r="AM65" s="897">
        <f t="shared" si="44"/>
        <v>0</v>
      </c>
      <c r="AN65" s="897">
        <f t="shared" si="44"/>
        <v>0</v>
      </c>
      <c r="AO65" s="897">
        <f t="shared" si="44"/>
        <v>0</v>
      </c>
      <c r="AP65" s="897">
        <f t="shared" si="44"/>
        <v>0</v>
      </c>
      <c r="AQ65" s="897">
        <f t="shared" si="44"/>
        <v>0</v>
      </c>
      <c r="AR65" s="897">
        <f t="shared" si="44"/>
        <v>0</v>
      </c>
      <c r="AS65" s="897">
        <f t="shared" si="40"/>
        <v>0</v>
      </c>
      <c r="AT65" s="897">
        <f t="shared" si="4"/>
        <v>0</v>
      </c>
      <c r="AU65" s="897">
        <f t="shared" si="5"/>
        <v>0</v>
      </c>
      <c r="AV65" s="897">
        <f t="shared" si="6"/>
        <v>0</v>
      </c>
      <c r="AW65" s="897">
        <f t="shared" si="7"/>
        <v>0</v>
      </c>
      <c r="AX65" s="897">
        <f t="shared" si="8"/>
        <v>0</v>
      </c>
      <c r="AY65" s="897">
        <f t="shared" si="9"/>
        <v>0</v>
      </c>
      <c r="AZ65" s="897">
        <f t="shared" si="10"/>
        <v>0</v>
      </c>
      <c r="BA65" s="897">
        <f t="shared" si="11"/>
        <v>0</v>
      </c>
      <c r="BB65" s="897">
        <f t="shared" si="12"/>
        <v>0</v>
      </c>
      <c r="BC65" s="897">
        <f t="shared" si="13"/>
        <v>0</v>
      </c>
      <c r="BD65" s="897">
        <f t="shared" si="14"/>
        <v>0</v>
      </c>
      <c r="BE65" s="898"/>
      <c r="BF65" s="898"/>
      <c r="BG65" s="898"/>
      <c r="BH65" s="898"/>
      <c r="BI65" s="898"/>
      <c r="BJ65" s="898"/>
      <c r="BK65" s="898"/>
      <c r="BL65" s="898"/>
      <c r="BM65" s="898"/>
      <c r="BN65" s="898"/>
      <c r="BO65" s="898"/>
      <c r="BP65" s="898"/>
      <c r="BQ65" s="884" t="str">
        <f>CONCATENATE(IFERROR(VLOOKUP(A65,'Зависимые списки'!$J$2:$K$7,2,FALSE),"-"),B65)</f>
        <v>КанБайкал_ООООП</v>
      </c>
      <c r="BR65" s="884" t="s">
        <v>28</v>
      </c>
      <c r="BS65" s="884" t="s">
        <v>29</v>
      </c>
      <c r="BT65" s="884" t="str">
        <f>CONCATENATE(BQ65,IFERROR(VLOOKUP(F65,'Зависимые списки'!$J$9:$K$25,2,FALSE),"-"))</f>
        <v>КанБайкал_ООООПЗападно-Малобалыкское_месторождение</v>
      </c>
      <c r="BU65" s="884" t="str">
        <f>IFERROR(VLOOKUP(C65,'Зависимые списки'!$I$55:$J$66,2,FALSE),"Без_номенклатуры")</f>
        <v>Без_номенклатуры</v>
      </c>
      <c r="BV65" s="884" t="str">
        <f t="shared" si="41"/>
        <v>ОП2</v>
      </c>
      <c r="BW65" s="884" t="str">
        <f>IFERROR(VLOOKUP($BT65,'Зависимые списки'!$A$45:$B$101,2,FALSE),"-")</f>
        <v>Основное</v>
      </c>
      <c r="BX65" s="899" t="str">
        <f>IFERROR(VLOOKUP(B65,'Зависимые списки'!$C$55:$D$59,2,FALSE),"-")</f>
        <v>OPEX</v>
      </c>
      <c r="BY65" s="891" t="str">
        <f t="shared" si="42"/>
        <v>БП</v>
      </c>
      <c r="BZ65" s="891" t="str">
        <f>IFERROR(VLOOKUP(G65,vendor!$B$2:$C$1372,2,FALSE),"-")&amp;"_"&amp;IFERROR(VLOOKUP(ПР[[#This Row],[Компания]],Справочники!$A$3:$B$9,2,0),"-")</f>
        <v>-_COM008002</v>
      </c>
      <c r="CA65" s="892">
        <f ca="1">SUM(O65:OFFSET(O65,0,'Откл_БДР факт ГК_КБ'!$B$1-1))</f>
        <v>0</v>
      </c>
      <c r="CB65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5" s="865" t="str">
        <f>IFERROR(VLOOKUP(ПР[[#This Row],[Контрагент]],ВГО[],2,0),"Внеш")</f>
        <v>Внеш</v>
      </c>
    </row>
    <row r="66" spans="1:81" ht="15" hidden="1" customHeight="1">
      <c r="A66" s="881" t="s">
        <v>902</v>
      </c>
      <c r="B66" s="881" t="s">
        <v>14</v>
      </c>
      <c r="C66" s="924" t="s">
        <v>426</v>
      </c>
      <c r="D66" s="881" t="str">
        <f>IF(ПР[[#This Row],[Компания]]="","",$D$4)</f>
        <v>Отдел ТиКРС</v>
      </c>
      <c r="E66" s="881" t="s">
        <v>1979</v>
      </c>
      <c r="F66" s="924" t="s">
        <v>14457</v>
      </c>
      <c r="G66" s="924" t="s">
        <v>2451</v>
      </c>
      <c r="H66" s="881" t="s">
        <v>14647</v>
      </c>
      <c r="I66" s="881" t="s">
        <v>31</v>
      </c>
      <c r="J66" s="881" t="s">
        <v>1268</v>
      </c>
      <c r="K66" s="881" t="s">
        <v>1279</v>
      </c>
      <c r="L66" s="881" t="s">
        <v>1258</v>
      </c>
      <c r="M66" s="881" t="s">
        <v>1282</v>
      </c>
      <c r="N66" s="925" t="s">
        <v>14503</v>
      </c>
      <c r="O66" s="922">
        <f>'ПП ЖГС, СКВ, ОПЗ'!H59+'ПП ЖГС, СКВ, ОПЗ'!H63</f>
        <v>0</v>
      </c>
      <c r="P66" s="918">
        <f>'ПП ЖГС, СКВ, ОПЗ'!I59+'ПП ЖГС, СКВ, ОПЗ'!I63</f>
        <v>0</v>
      </c>
      <c r="Q66" s="918">
        <f>'ПП ЖГС, СКВ, ОПЗ'!J59+'ПП ЖГС, СКВ, ОПЗ'!J63</f>
        <v>0</v>
      </c>
      <c r="R66" s="918">
        <f>'ПП ЖГС, СКВ, ОПЗ'!K59+'ПП ЖГС, СКВ, ОПЗ'!K63</f>
        <v>0</v>
      </c>
      <c r="S66" s="918">
        <f>'ПП ЖГС, СКВ, ОПЗ'!L59+'ПП ЖГС, СКВ, ОПЗ'!L63</f>
        <v>0</v>
      </c>
      <c r="T66" s="918">
        <f>'ПП ЖГС, СКВ, ОПЗ'!M59+'ПП ЖГС, СКВ, ОПЗ'!M63</f>
        <v>0</v>
      </c>
      <c r="U66" s="918">
        <f>'ПП ЖГС, СКВ, ОПЗ'!N59+'ПП ЖГС, СКВ, ОПЗ'!N63</f>
        <v>0</v>
      </c>
      <c r="V66" s="918">
        <f>'ПП ЖГС, СКВ, ОПЗ'!O59+'ПП ЖГС, СКВ, ОПЗ'!O63</f>
        <v>0</v>
      </c>
      <c r="W66" s="918">
        <f>'ПП ЖГС, СКВ, ОПЗ'!P59+'ПП ЖГС, СКВ, ОПЗ'!P63</f>
        <v>0</v>
      </c>
      <c r="X66" s="918">
        <f>'ПП ЖГС, СКВ, ОПЗ'!Q59+'ПП ЖГС, СКВ, ОПЗ'!Q63</f>
        <v>0</v>
      </c>
      <c r="Y66" s="918">
        <f>'ПП ЖГС, СКВ, ОПЗ'!R59+'ПП ЖГС, СКВ, ОПЗ'!R63</f>
        <v>0</v>
      </c>
      <c r="Z66" s="918">
        <f>'ПП ЖГС, СКВ, ОПЗ'!S59+'ПП ЖГС, СКВ, ОПЗ'!S63</f>
        <v>0</v>
      </c>
      <c r="AA66" s="920">
        <f>SUM(ПР[[#This Row],[ 2026.01]:[ 2026.12]])</f>
        <v>0</v>
      </c>
      <c r="AB66" s="884" t="str">
        <f>IFERROR(VLOOKUP(C66,IF(B66="Внереализация",Справочники!$R$3:$S$124,IF(B66="ОП",Справочники!$I$3:$J$185,IF(B66="ВП",Справочники!$L$3:$M$186,IF(B66="УР",Справочники!$O$3:$P$93,IF(B66="КР",Справочники!$F$3:$G$36,Справочники!$F$37:$G$37))))),2,FALSE),0)</f>
        <v>OP.09.03.03.06.06.00.00.00</v>
      </c>
      <c r="AC66" s="884" t="str">
        <f>IFERROR(IF($AB66="KR.09.03.00.00.00.00.00.00",VLOOKUP($L66,'Зависимые списки'!$P$55:$Q$57,2,FALSE),VLOOKUP(AB66,'NA-CF'!$A$2:$E$367,5,FALSE)),0)</f>
        <v>CF.03.03.06.09.03.03.06.00</v>
      </c>
      <c r="AD66" s="884" t="str">
        <f>IFERROR(VLOOKUP(AC66,'NA-CF'!$E$2:$F$367,2,FALSE),0)</f>
        <v>Текущий ремонт скважин</v>
      </c>
      <c r="AE66" s="895">
        <v>120</v>
      </c>
      <c r="AF66" s="896">
        <v>0.2</v>
      </c>
      <c r="AG66" s="897">
        <f t="shared" si="44"/>
        <v>0</v>
      </c>
      <c r="AH66" s="897">
        <f t="shared" si="44"/>
        <v>0</v>
      </c>
      <c r="AI66" s="897">
        <f t="shared" si="44"/>
        <v>0</v>
      </c>
      <c r="AJ66" s="897">
        <f t="shared" si="44"/>
        <v>0</v>
      </c>
      <c r="AK66" s="897">
        <f t="shared" si="44"/>
        <v>0</v>
      </c>
      <c r="AL66" s="897">
        <f t="shared" si="44"/>
        <v>0</v>
      </c>
      <c r="AM66" s="897">
        <f t="shared" si="44"/>
        <v>0</v>
      </c>
      <c r="AN66" s="897">
        <f t="shared" si="44"/>
        <v>0</v>
      </c>
      <c r="AO66" s="897">
        <f t="shared" si="44"/>
        <v>0</v>
      </c>
      <c r="AP66" s="897">
        <f t="shared" si="44"/>
        <v>0</v>
      </c>
      <c r="AQ66" s="897">
        <f t="shared" si="44"/>
        <v>0</v>
      </c>
      <c r="AR66" s="897">
        <f t="shared" si="44"/>
        <v>0</v>
      </c>
      <c r="AS66" s="897">
        <f t="shared" si="40"/>
        <v>0</v>
      </c>
      <c r="AT66" s="897">
        <f t="shared" si="4"/>
        <v>0</v>
      </c>
      <c r="AU66" s="897">
        <f t="shared" si="5"/>
        <v>0</v>
      </c>
      <c r="AV66" s="897">
        <f t="shared" si="6"/>
        <v>0</v>
      </c>
      <c r="AW66" s="897">
        <f t="shared" si="7"/>
        <v>0</v>
      </c>
      <c r="AX66" s="897">
        <f t="shared" si="8"/>
        <v>0</v>
      </c>
      <c r="AY66" s="897">
        <f t="shared" si="9"/>
        <v>0</v>
      </c>
      <c r="AZ66" s="897">
        <f t="shared" si="10"/>
        <v>0</v>
      </c>
      <c r="BA66" s="897">
        <f t="shared" si="11"/>
        <v>0</v>
      </c>
      <c r="BB66" s="897">
        <f t="shared" si="12"/>
        <v>0</v>
      </c>
      <c r="BC66" s="897">
        <f t="shared" si="13"/>
        <v>0</v>
      </c>
      <c r="BD66" s="897">
        <f t="shared" si="14"/>
        <v>0</v>
      </c>
      <c r="BE66" s="898"/>
      <c r="BF66" s="898"/>
      <c r="BG66" s="898"/>
      <c r="BH66" s="898"/>
      <c r="BI66" s="898"/>
      <c r="BJ66" s="898"/>
      <c r="BK66" s="898"/>
      <c r="BL66" s="898"/>
      <c r="BM66" s="898"/>
      <c r="BN66" s="898"/>
      <c r="BO66" s="898"/>
      <c r="BP66" s="898"/>
      <c r="BQ66" s="884" t="str">
        <f>CONCATENATE(IFERROR(VLOOKUP(A66,'Зависимые списки'!$J$2:$K$7,2,FALSE),"-"),B66)</f>
        <v>КанБайкал_ООООП</v>
      </c>
      <c r="BR66" s="884" t="s">
        <v>28</v>
      </c>
      <c r="BS66" s="884" t="s">
        <v>29</v>
      </c>
      <c r="BT66" s="884" t="str">
        <f>CONCATENATE(BQ66,IFERROR(VLOOKUP(F66,'Зависимые списки'!$J$9:$K$25,2,FALSE),"-"))</f>
        <v>КанБайкал_ООООПУнтыгейское УНТ_месторождение</v>
      </c>
      <c r="BU66" s="884" t="str">
        <f>IFERROR(VLOOKUP(C66,'Зависимые списки'!$I$55:$J$66,2,FALSE),"Без_номенклатуры")</f>
        <v>Без_номенклатуры</v>
      </c>
      <c r="BV66" s="884" t="str">
        <f t="shared" si="41"/>
        <v>ОП2</v>
      </c>
      <c r="BW66" s="884" t="str">
        <f>IFERROR(VLOOKUP($BT66,'Зависимые списки'!$A$45:$B$101,2,FALSE),"-")</f>
        <v>Основное</v>
      </c>
      <c r="BX66" s="899" t="str">
        <f>IFERROR(VLOOKUP(B66,'Зависимые списки'!$C$55:$D$59,2,FALSE),"-")</f>
        <v>OPEX</v>
      </c>
      <c r="BY66" s="891" t="str">
        <f t="shared" si="42"/>
        <v>БП</v>
      </c>
      <c r="BZ66" s="891" t="str">
        <f>IFERROR(VLOOKUP(G66,vendor!$B$2:$C$1372,2,FALSE),"-")&amp;"_"&amp;IFERROR(VLOOKUP(ПР[[#This Row],[Компания]],Справочники!$A$3:$B$9,2,0),"-")</f>
        <v>PRD.002.100021033_COM008002</v>
      </c>
      <c r="CA66" s="892">
        <f ca="1">SUM(O66:OFFSET(O66,0,'Откл_БДР факт ГК_КБ'!$B$1-1))</f>
        <v>0</v>
      </c>
      <c r="CB66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6" s="865" t="str">
        <f>IFERROR(VLOOKUP(ПР[[#This Row],[Контрагент]],ВГО[],2,0),"Внеш")</f>
        <v>Внеш</v>
      </c>
    </row>
    <row r="67" spans="1:81" ht="15" hidden="1" customHeight="1">
      <c r="A67" s="881" t="s">
        <v>902</v>
      </c>
      <c r="B67" s="881" t="s">
        <v>14</v>
      </c>
      <c r="C67" s="881" t="s">
        <v>317</v>
      </c>
      <c r="D67" s="881" t="str">
        <f>IF(ПР[[#This Row],[Компания]]="","",$D$4)</f>
        <v>Отдел ТиКРС</v>
      </c>
      <c r="E67" s="881" t="s">
        <v>1979</v>
      </c>
      <c r="F67" s="881" t="s">
        <v>2547</v>
      </c>
      <c r="G67" s="881"/>
      <c r="H67" s="881"/>
      <c r="I67" s="881" t="s">
        <v>31</v>
      </c>
      <c r="J67" s="881" t="s">
        <v>1268</v>
      </c>
      <c r="K67" s="881" t="s">
        <v>1279</v>
      </c>
      <c r="L67" s="881" t="s">
        <v>1258</v>
      </c>
      <c r="M67" s="881" t="s">
        <v>1282</v>
      </c>
      <c r="N67" s="881"/>
      <c r="O67" s="893"/>
      <c r="P67" s="893"/>
      <c r="Q67" s="893"/>
      <c r="R67" s="893"/>
      <c r="S67" s="893"/>
      <c r="T67" s="893"/>
      <c r="U67" s="893"/>
      <c r="V67" s="893"/>
      <c r="W67" s="893"/>
      <c r="X67" s="893"/>
      <c r="Y67" s="893"/>
      <c r="Z67" s="893"/>
      <c r="AA67" s="882">
        <f>SUM(ПР[[#This Row],[ 2026.01]:[ 2026.12]])</f>
        <v>0</v>
      </c>
      <c r="AB67" s="884" t="str">
        <f>IFERROR(VLOOKUP(C67,IF(B67="Внереализация",Справочники!$R$3:$S$124,IF(B67="ОП",Справочники!$I$3:$J$185,IF(B67="ВП",Справочники!$L$3:$M$186,IF(B67="УР",Справочники!$O$3:$P$93,IF(B67="КР",Справочники!$F$3:$G$36,Справочники!$F$37:$G$37))))),2,FALSE),0)</f>
        <v>OP.09.03.03.03.03.18.00.00</v>
      </c>
      <c r="AC67" s="884" t="str">
        <f>IFERROR(IF($AB67="KR.09.03.00.00.00.00.00.00",VLOOKUP($L67,'Зависимые списки'!$P$55:$Q$57,2,FALSE),VLOOKUP(AB67,'NA-CF'!$A$2:$E$367,5,FALSE)),0)</f>
        <v>CF.03.03.06.09.03.03.03.00</v>
      </c>
      <c r="AD67" s="884" t="str">
        <f>IFERROR(VLOOKUP(AC67,'NA-CF'!$E$2:$F$367,2,FALSE),0)</f>
        <v>Капитальный ремонт скважин</v>
      </c>
      <c r="AE67" s="895">
        <v>90</v>
      </c>
      <c r="AF67" s="896">
        <v>0.2</v>
      </c>
      <c r="AG67" s="897">
        <f t="shared" si="44"/>
        <v>0</v>
      </c>
      <c r="AH67" s="897">
        <f t="shared" si="44"/>
        <v>0</v>
      </c>
      <c r="AI67" s="897">
        <f t="shared" si="44"/>
        <v>0</v>
      </c>
      <c r="AJ67" s="897">
        <f t="shared" si="44"/>
        <v>0</v>
      </c>
      <c r="AK67" s="897">
        <f t="shared" si="44"/>
        <v>0</v>
      </c>
      <c r="AL67" s="897">
        <f t="shared" si="44"/>
        <v>0</v>
      </c>
      <c r="AM67" s="897">
        <f t="shared" si="44"/>
        <v>0</v>
      </c>
      <c r="AN67" s="897">
        <f t="shared" si="44"/>
        <v>0</v>
      </c>
      <c r="AO67" s="897">
        <f t="shared" si="44"/>
        <v>0</v>
      </c>
      <c r="AP67" s="897">
        <f t="shared" si="44"/>
        <v>0</v>
      </c>
      <c r="AQ67" s="897">
        <f t="shared" si="44"/>
        <v>0</v>
      </c>
      <c r="AR67" s="897">
        <f t="shared" si="44"/>
        <v>0</v>
      </c>
      <c r="AS67" s="897">
        <f t="shared" si="40"/>
        <v>0</v>
      </c>
      <c r="AT67" s="897">
        <f t="shared" si="4"/>
        <v>0</v>
      </c>
      <c r="AU67" s="897">
        <f t="shared" si="5"/>
        <v>0</v>
      </c>
      <c r="AV67" s="897">
        <f t="shared" si="6"/>
        <v>0</v>
      </c>
      <c r="AW67" s="897">
        <f t="shared" si="7"/>
        <v>0</v>
      </c>
      <c r="AX67" s="897">
        <f t="shared" si="8"/>
        <v>0</v>
      </c>
      <c r="AY67" s="897">
        <f t="shared" si="9"/>
        <v>0</v>
      </c>
      <c r="AZ67" s="897">
        <f t="shared" si="10"/>
        <v>0</v>
      </c>
      <c r="BA67" s="897">
        <f t="shared" si="11"/>
        <v>0</v>
      </c>
      <c r="BB67" s="897">
        <f t="shared" si="12"/>
        <v>0</v>
      </c>
      <c r="BC67" s="897">
        <f t="shared" si="13"/>
        <v>0</v>
      </c>
      <c r="BD67" s="897">
        <f t="shared" si="14"/>
        <v>0</v>
      </c>
      <c r="BE67" s="898"/>
      <c r="BF67" s="898"/>
      <c r="BG67" s="898"/>
      <c r="BH67" s="898"/>
      <c r="BI67" s="898"/>
      <c r="BJ67" s="898"/>
      <c r="BK67" s="898"/>
      <c r="BL67" s="898"/>
      <c r="BM67" s="898"/>
      <c r="BN67" s="898"/>
      <c r="BO67" s="898"/>
      <c r="BP67" s="898"/>
      <c r="BQ67" s="884" t="str">
        <f>CONCATENATE(IFERROR(VLOOKUP(A67,'Зависимые списки'!$J$2:$K$7,2,FALSE),"-"),B67)</f>
        <v>КанБайкал_ООООП</v>
      </c>
      <c r="BR67" s="884" t="s">
        <v>28</v>
      </c>
      <c r="BS67" s="884" t="s">
        <v>29</v>
      </c>
      <c r="BT67" s="884" t="str">
        <f>CONCATENATE(BQ67,IFERROR(VLOOKUP(F67,'Зависимые списки'!$J$9:$K$25,2,FALSE),"-"))</f>
        <v>КанБайкал_ООООПЗападно-Малобалыкское_месторождение</v>
      </c>
      <c r="BU67" s="884" t="str">
        <f>IFERROR(VLOOKUP(C67,'Зависимые списки'!$I$55:$J$66,2,FALSE),"Без_номенклатуры")</f>
        <v>Без_номенклатуры</v>
      </c>
      <c r="BV67" s="884" t="str">
        <f t="shared" si="41"/>
        <v>ОП2</v>
      </c>
      <c r="BW67" s="884" t="str">
        <f>IFERROR(VLOOKUP($BT67,'Зависимые списки'!$A$45:$B$101,2,FALSE),"-")</f>
        <v>Основное</v>
      </c>
      <c r="BX67" s="899" t="str">
        <f>IFERROR(VLOOKUP(B67,'Зависимые списки'!$C$55:$D$59,2,FALSE),"-")</f>
        <v>OPEX</v>
      </c>
      <c r="BY67" s="891" t="str">
        <f t="shared" si="42"/>
        <v>БП</v>
      </c>
      <c r="BZ67" s="891" t="str">
        <f>IFERROR(VLOOKUP(G67,vendor!$B$2:$C$1372,2,FALSE),"-")&amp;"_"&amp;IFERROR(VLOOKUP(ПР[[#This Row],[Компания]],Справочники!$A$3:$B$9,2,0),"-")</f>
        <v>-_COM008002</v>
      </c>
      <c r="CA67" s="892">
        <f ca="1">SUM(O67:OFFSET(O67,0,'Откл_БДР факт ГК_КБ'!$B$1-1))</f>
        <v>0</v>
      </c>
      <c r="CB67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7" s="865" t="str">
        <f>IFERROR(VLOOKUP(ПР[[#This Row],[Контрагент]],ВГО[],2,0),"Внеш")</f>
        <v>Внеш</v>
      </c>
    </row>
    <row r="68" spans="1:81" ht="15" hidden="1" customHeight="1">
      <c r="A68" s="881" t="s">
        <v>902</v>
      </c>
      <c r="B68" s="881" t="s">
        <v>14</v>
      </c>
      <c r="C68" s="881" t="s">
        <v>317</v>
      </c>
      <c r="D68" s="881" t="str">
        <f>IF(ПР[[#This Row],[Компания]]="","",$D$4)</f>
        <v>Отдел ТиКРС</v>
      </c>
      <c r="E68" s="881" t="s">
        <v>1979</v>
      </c>
      <c r="F68" s="881" t="s">
        <v>2547</v>
      </c>
      <c r="G68" s="881"/>
      <c r="H68" s="881"/>
      <c r="I68" s="881" t="s">
        <v>31</v>
      </c>
      <c r="J68" s="881" t="s">
        <v>1268</v>
      </c>
      <c r="K68" s="881" t="s">
        <v>1279</v>
      </c>
      <c r="L68" s="881" t="s">
        <v>1258</v>
      </c>
      <c r="M68" s="881" t="s">
        <v>1282</v>
      </c>
      <c r="N68" s="881"/>
      <c r="O68" s="893"/>
      <c r="P68" s="893"/>
      <c r="Q68" s="893"/>
      <c r="R68" s="893"/>
      <c r="S68" s="893"/>
      <c r="T68" s="893"/>
      <c r="U68" s="893"/>
      <c r="V68" s="893"/>
      <c r="W68" s="893"/>
      <c r="X68" s="893"/>
      <c r="Y68" s="893"/>
      <c r="Z68" s="893"/>
      <c r="AA68" s="894">
        <f>SUM(ПР[[#This Row],[ 2026.01]:[ 2026.12]])</f>
        <v>0</v>
      </c>
      <c r="AB68" s="884" t="str">
        <f>IFERROR(VLOOKUP(C68,IF(B68="Внереализация",Справочники!$R$3:$S$124,IF(B68="ОП",Справочники!$I$3:$J$185,IF(B68="ВП",Справочники!$L$3:$M$186,IF(B68="УР",Справочники!$O$3:$P$93,IF(B68="КР",Справочники!$F$3:$G$36,Справочники!$F$37:$G$37))))),2,FALSE),0)</f>
        <v>OP.09.03.03.03.03.18.00.00</v>
      </c>
      <c r="AC68" s="884" t="str">
        <f>IFERROR(IF($AB68="KR.09.03.00.00.00.00.00.00",VLOOKUP($L68,'Зависимые списки'!$P$55:$Q$57,2,FALSE),VLOOKUP(AB68,'NA-CF'!$A$2:$E$367,5,FALSE)),0)</f>
        <v>CF.03.03.06.09.03.03.03.00</v>
      </c>
      <c r="AD68" s="884" t="str">
        <f>IFERROR(VLOOKUP(AC68,'NA-CF'!$E$2:$F$367,2,FALSE),0)</f>
        <v>Капитальный ремонт скважин</v>
      </c>
      <c r="AE68" s="895">
        <v>90</v>
      </c>
      <c r="AF68" s="896">
        <v>0.2</v>
      </c>
      <c r="AG68" s="897">
        <f t="shared" si="44"/>
        <v>0</v>
      </c>
      <c r="AH68" s="897">
        <f t="shared" si="44"/>
        <v>0</v>
      </c>
      <c r="AI68" s="897">
        <f t="shared" si="44"/>
        <v>0</v>
      </c>
      <c r="AJ68" s="897">
        <f t="shared" si="44"/>
        <v>0</v>
      </c>
      <c r="AK68" s="897">
        <f t="shared" si="44"/>
        <v>0</v>
      </c>
      <c r="AL68" s="897">
        <f t="shared" si="44"/>
        <v>0</v>
      </c>
      <c r="AM68" s="897">
        <f t="shared" si="44"/>
        <v>0</v>
      </c>
      <c r="AN68" s="897">
        <f t="shared" si="44"/>
        <v>0</v>
      </c>
      <c r="AO68" s="897">
        <f t="shared" si="44"/>
        <v>0</v>
      </c>
      <c r="AP68" s="897">
        <f t="shared" si="44"/>
        <v>0</v>
      </c>
      <c r="AQ68" s="897">
        <f t="shared" si="44"/>
        <v>0</v>
      </c>
      <c r="AR68" s="897">
        <f t="shared" si="44"/>
        <v>0</v>
      </c>
      <c r="AS68" s="897">
        <f t="shared" si="40"/>
        <v>0</v>
      </c>
      <c r="AT68" s="897">
        <f t="shared" si="4"/>
        <v>0</v>
      </c>
      <c r="AU68" s="897">
        <f t="shared" si="5"/>
        <v>0</v>
      </c>
      <c r="AV68" s="897">
        <f t="shared" si="6"/>
        <v>0</v>
      </c>
      <c r="AW68" s="897">
        <f t="shared" si="7"/>
        <v>0</v>
      </c>
      <c r="AX68" s="897">
        <f t="shared" si="8"/>
        <v>0</v>
      </c>
      <c r="AY68" s="897">
        <f t="shared" si="9"/>
        <v>0</v>
      </c>
      <c r="AZ68" s="897">
        <f t="shared" si="10"/>
        <v>0</v>
      </c>
      <c r="BA68" s="897">
        <f t="shared" si="11"/>
        <v>0</v>
      </c>
      <c r="BB68" s="897">
        <f t="shared" si="12"/>
        <v>0</v>
      </c>
      <c r="BC68" s="897">
        <f t="shared" si="13"/>
        <v>0</v>
      </c>
      <c r="BD68" s="897">
        <f t="shared" si="14"/>
        <v>0</v>
      </c>
      <c r="BE68" s="898"/>
      <c r="BF68" s="898"/>
      <c r="BG68" s="898"/>
      <c r="BH68" s="898"/>
      <c r="BI68" s="898"/>
      <c r="BJ68" s="898"/>
      <c r="BK68" s="898"/>
      <c r="BL68" s="898"/>
      <c r="BM68" s="898"/>
      <c r="BN68" s="898"/>
      <c r="BO68" s="898"/>
      <c r="BP68" s="898"/>
      <c r="BQ68" s="884" t="str">
        <f>CONCATENATE(IFERROR(VLOOKUP(A68,'Зависимые списки'!$J$2:$K$7,2,FALSE),"-"),B68)</f>
        <v>КанБайкал_ООООП</v>
      </c>
      <c r="BR68" s="884" t="s">
        <v>28</v>
      </c>
      <c r="BS68" s="884" t="s">
        <v>29</v>
      </c>
      <c r="BT68" s="884" t="str">
        <f>CONCATENATE(BQ68,IFERROR(VLOOKUP(F68,'Зависимые списки'!$J$9:$K$25,2,FALSE),"-"))</f>
        <v>КанБайкал_ООООПЗападно-Малобалыкское_месторождение</v>
      </c>
      <c r="BU68" s="884" t="str">
        <f>IFERROR(VLOOKUP(C68,'Зависимые списки'!$I$55:$J$66,2,FALSE),"Без_номенклатуры")</f>
        <v>Без_номенклатуры</v>
      </c>
      <c r="BV68" s="884" t="str">
        <f t="shared" si="41"/>
        <v>ОП2</v>
      </c>
      <c r="BW68" s="884" t="str">
        <f>IFERROR(VLOOKUP($BT68,'Зависимые списки'!$A$45:$B$101,2,FALSE),"-")</f>
        <v>Основное</v>
      </c>
      <c r="BX68" s="899" t="str">
        <f>IFERROR(VLOOKUP(B68,'Зависимые списки'!$C$55:$D$59,2,FALSE),"-")</f>
        <v>OPEX</v>
      </c>
      <c r="BY68" s="891" t="str">
        <f t="shared" si="42"/>
        <v>БП</v>
      </c>
      <c r="BZ68" s="891" t="str">
        <f>IFERROR(VLOOKUP(G68,vendor!$B$2:$C$1372,2,FALSE),"-")&amp;"_"&amp;IFERROR(VLOOKUP(ПР[[#This Row],[Компания]],Справочники!$A$3:$B$9,2,0),"-")</f>
        <v>-_COM008002</v>
      </c>
      <c r="CA68" s="892">
        <f ca="1">SUM(O68:OFFSET(O68,0,'Откл_БДР факт ГК_КБ'!$B$1-1))</f>
        <v>0</v>
      </c>
      <c r="CB68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8" s="865" t="str">
        <f>IFERROR(VLOOKUP(ПР[[#This Row],[Контрагент]],ВГО[],2,0),"Внеш")</f>
        <v>Внеш</v>
      </c>
    </row>
    <row r="69" spans="1:81" ht="15" hidden="1" customHeight="1">
      <c r="A69" s="881" t="s">
        <v>902</v>
      </c>
      <c r="B69" s="881" t="s">
        <v>14</v>
      </c>
      <c r="C69" s="881" t="s">
        <v>287</v>
      </c>
      <c r="D69" s="881" t="str">
        <f>IF(ПР[[#This Row],[Компания]]="","",$D$4)</f>
        <v>Отдел ТиКРС</v>
      </c>
      <c r="E69" s="881" t="s">
        <v>1979</v>
      </c>
      <c r="F69" s="881" t="s">
        <v>2547</v>
      </c>
      <c r="G69" s="881"/>
      <c r="H69" s="881"/>
      <c r="I69" s="881" t="s">
        <v>31</v>
      </c>
      <c r="J69" s="881" t="s">
        <v>1268</v>
      </c>
      <c r="K69" s="881" t="s">
        <v>1279</v>
      </c>
      <c r="L69" s="881" t="s">
        <v>1258</v>
      </c>
      <c r="M69" s="881" t="s">
        <v>1282</v>
      </c>
      <c r="N69" s="881"/>
      <c r="O69" s="893"/>
      <c r="P69" s="893"/>
      <c r="Q69" s="893"/>
      <c r="R69" s="893"/>
      <c r="S69" s="893"/>
      <c r="T69" s="893"/>
      <c r="U69" s="893"/>
      <c r="V69" s="893"/>
      <c r="W69" s="893"/>
      <c r="X69" s="893"/>
      <c r="Y69" s="893"/>
      <c r="Z69" s="893"/>
      <c r="AA69" s="894">
        <f>SUM(ПР[[#This Row],[ 2026.01]:[ 2026.12]])</f>
        <v>0</v>
      </c>
      <c r="AB69" s="884" t="str">
        <f>IFERROR(VLOOKUP(C69,IF(B69="Внереализация",Справочники!$R$3:$S$124,IF(B69="ОП",Справочники!$I$3:$J$185,IF(B69="ВП",Справочники!$L$3:$M$186,IF(B69="УР",Справочники!$O$3:$P$93,IF(B69="КР",Справочники!$F$3:$G$36,Справочники!$F$37:$G$37))))),2,FALSE),0)</f>
        <v>OP.09.03.03.03.03.03.00.00</v>
      </c>
      <c r="AC69" s="884" t="str">
        <f>IFERROR(IF($AB69="KR.09.03.00.00.00.00.00.00",VLOOKUP($L69,'Зависимые списки'!$P$55:$Q$57,2,FALSE),VLOOKUP(AB69,'NA-CF'!$A$2:$E$367,5,FALSE)),0)</f>
        <v>CF.03.03.06.09.03.03.03.00</v>
      </c>
      <c r="AD69" s="884" t="str">
        <f>IFERROR(VLOOKUP(AC69,'NA-CF'!$E$2:$F$367,2,FALSE),0)</f>
        <v>Капитальный ремонт скважин</v>
      </c>
      <c r="AE69" s="895">
        <v>120</v>
      </c>
      <c r="AF69" s="896">
        <v>0.2</v>
      </c>
      <c r="AG69" s="897">
        <f t="shared" si="44"/>
        <v>0</v>
      </c>
      <c r="AH69" s="897">
        <f t="shared" si="44"/>
        <v>0</v>
      </c>
      <c r="AI69" s="897">
        <f t="shared" si="44"/>
        <v>0</v>
      </c>
      <c r="AJ69" s="897">
        <f t="shared" si="44"/>
        <v>0</v>
      </c>
      <c r="AK69" s="897">
        <f t="shared" si="44"/>
        <v>0</v>
      </c>
      <c r="AL69" s="897">
        <f t="shared" si="44"/>
        <v>0</v>
      </c>
      <c r="AM69" s="897">
        <f t="shared" si="44"/>
        <v>0</v>
      </c>
      <c r="AN69" s="897">
        <f t="shared" si="44"/>
        <v>0</v>
      </c>
      <c r="AO69" s="897">
        <f t="shared" si="44"/>
        <v>0</v>
      </c>
      <c r="AP69" s="897">
        <f t="shared" si="44"/>
        <v>0</v>
      </c>
      <c r="AQ69" s="897">
        <f t="shared" si="44"/>
        <v>0</v>
      </c>
      <c r="AR69" s="897">
        <f t="shared" si="44"/>
        <v>0</v>
      </c>
      <c r="AS69" s="897">
        <f t="shared" si="40"/>
        <v>0</v>
      </c>
      <c r="AT69" s="897">
        <f t="shared" si="4"/>
        <v>0</v>
      </c>
      <c r="AU69" s="897">
        <f t="shared" si="5"/>
        <v>0</v>
      </c>
      <c r="AV69" s="897">
        <f t="shared" si="6"/>
        <v>0</v>
      </c>
      <c r="AW69" s="897">
        <f t="shared" si="7"/>
        <v>0</v>
      </c>
      <c r="AX69" s="897">
        <f t="shared" si="8"/>
        <v>0</v>
      </c>
      <c r="AY69" s="897">
        <f t="shared" si="9"/>
        <v>0</v>
      </c>
      <c r="AZ69" s="897">
        <f t="shared" si="10"/>
        <v>0</v>
      </c>
      <c r="BA69" s="897">
        <f t="shared" si="11"/>
        <v>0</v>
      </c>
      <c r="BB69" s="897">
        <f t="shared" si="12"/>
        <v>0</v>
      </c>
      <c r="BC69" s="897">
        <f t="shared" si="13"/>
        <v>0</v>
      </c>
      <c r="BD69" s="897">
        <f t="shared" si="14"/>
        <v>0</v>
      </c>
      <c r="BE69" s="898"/>
      <c r="BF69" s="898"/>
      <c r="BG69" s="898"/>
      <c r="BH69" s="898"/>
      <c r="BI69" s="898"/>
      <c r="BJ69" s="898"/>
      <c r="BK69" s="898"/>
      <c r="BL69" s="898"/>
      <c r="BM69" s="898"/>
      <c r="BN69" s="898"/>
      <c r="BO69" s="898"/>
      <c r="BP69" s="898"/>
      <c r="BQ69" s="884" t="str">
        <f>CONCATENATE(IFERROR(VLOOKUP(A69,'Зависимые списки'!$J$2:$K$7,2,FALSE),"-"),B69)</f>
        <v>КанБайкал_ООООП</v>
      </c>
      <c r="BR69" s="884" t="s">
        <v>28</v>
      </c>
      <c r="BS69" s="884" t="s">
        <v>29</v>
      </c>
      <c r="BT69" s="884" t="str">
        <f>CONCATENATE(BQ69,IFERROR(VLOOKUP(F69,'Зависимые списки'!$J$9:$K$25,2,FALSE),"-"))</f>
        <v>КанБайкал_ООООПЗападно-Малобалыкское_месторождение</v>
      </c>
      <c r="BU69" s="884" t="str">
        <f>IFERROR(VLOOKUP(C69,'Зависимые списки'!$I$55:$J$66,2,FALSE),"Без_номенклатуры")</f>
        <v>Без_номенклатуры</v>
      </c>
      <c r="BV69" s="884" t="str">
        <f t="shared" si="41"/>
        <v>ОП2</v>
      </c>
      <c r="BW69" s="884" t="str">
        <f>IFERROR(VLOOKUP($BT69,'Зависимые списки'!$A$45:$B$101,2,FALSE),"-")</f>
        <v>Основное</v>
      </c>
      <c r="BX69" s="899" t="str">
        <f>IFERROR(VLOOKUP(B69,'Зависимые списки'!$C$55:$D$59,2,FALSE),"-")</f>
        <v>OPEX</v>
      </c>
      <c r="BY69" s="891" t="str">
        <f t="shared" si="42"/>
        <v>БП</v>
      </c>
      <c r="BZ69" s="891" t="str">
        <f>IFERROR(VLOOKUP(G69,vendor!$B$2:$C$1372,2,FALSE),"-")&amp;"_"&amp;IFERROR(VLOOKUP(ПР[[#This Row],[Компания]],Справочники!$A$3:$B$9,2,0),"-")</f>
        <v>-_COM008002</v>
      </c>
      <c r="CA69" s="892">
        <f ca="1">SUM(O69:OFFSET(O69,0,'Откл_БДР факт ГК_КБ'!$B$1-1))</f>
        <v>0</v>
      </c>
      <c r="CB69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9" s="865" t="str">
        <f>IFERROR(VLOOKUP(ПР[[#This Row],[Контрагент]],ВГО[],2,0),"Внеш")</f>
        <v>Внеш</v>
      </c>
    </row>
    <row r="70" spans="1:81" ht="15" hidden="1" customHeight="1">
      <c r="A70" s="881" t="s">
        <v>902</v>
      </c>
      <c r="B70" s="881" t="s">
        <v>14</v>
      </c>
      <c r="C70" s="881" t="s">
        <v>379</v>
      </c>
      <c r="D70" s="881" t="str">
        <f>IF(ПР[[#This Row],[Компания]]="","",$D$4)</f>
        <v>Отдел ТиКРС</v>
      </c>
      <c r="E70" s="881" t="s">
        <v>1979</v>
      </c>
      <c r="F70" s="881" t="s">
        <v>8263</v>
      </c>
      <c r="G70" s="881"/>
      <c r="H70" s="881"/>
      <c r="I70" s="881" t="s">
        <v>31</v>
      </c>
      <c r="J70" s="881" t="s">
        <v>1268</v>
      </c>
      <c r="K70" s="881" t="s">
        <v>1279</v>
      </c>
      <c r="L70" s="881" t="s">
        <v>1258</v>
      </c>
      <c r="M70" s="881" t="s">
        <v>1282</v>
      </c>
      <c r="N70" s="881"/>
      <c r="O70" s="893"/>
      <c r="P70" s="893"/>
      <c r="Q70" s="893"/>
      <c r="R70" s="893"/>
      <c r="S70" s="893"/>
      <c r="T70" s="893"/>
      <c r="U70" s="893"/>
      <c r="V70" s="893"/>
      <c r="W70" s="893"/>
      <c r="X70" s="893"/>
      <c r="Y70" s="893"/>
      <c r="Z70" s="893"/>
      <c r="AA70" s="894">
        <f>SUM(ПР[[#This Row],[ 2026.01]:[ 2026.12]])</f>
        <v>0</v>
      </c>
      <c r="AB70" s="884" t="str">
        <f>IFERROR(VLOOKUP(C70,IF(B70="Внереализация",Справочники!$R$3:$S$124,IF(B70="ОП",Справочники!$I$3:$J$185,IF(B70="ВП",Справочники!$L$3:$M$186,IF(B70="УР",Справочники!$O$3:$P$93,IF(B70="КР",Справочники!$F$3:$G$36,Справочники!$F$37:$G$37))))),2,FALSE),0)</f>
        <v>OP.09.03.03.06.03.03.00.00</v>
      </c>
      <c r="AC70" s="884" t="str">
        <f>IFERROR(IF($AB70="KR.09.03.00.00.00.00.00.00",VLOOKUP($L70,'Зависимые списки'!$P$55:$Q$57,2,FALSE),VLOOKUP(AB70,'NA-CF'!$A$2:$E$367,5,FALSE)),0)</f>
        <v>CF.03.03.06.09.03.03.06.00</v>
      </c>
      <c r="AD70" s="884" t="str">
        <f>IFERROR(VLOOKUP(AC70,'NA-CF'!$E$2:$F$367,2,FALSE),0)</f>
        <v>Текущий ремонт скважин</v>
      </c>
      <c r="AE70" s="895">
        <v>90</v>
      </c>
      <c r="AF70" s="896">
        <v>0.2</v>
      </c>
      <c r="AG70" s="897">
        <f t="shared" si="44"/>
        <v>0</v>
      </c>
      <c r="AH70" s="897">
        <f t="shared" si="44"/>
        <v>0</v>
      </c>
      <c r="AI70" s="897">
        <f t="shared" si="44"/>
        <v>0</v>
      </c>
      <c r="AJ70" s="897">
        <f t="shared" si="44"/>
        <v>0</v>
      </c>
      <c r="AK70" s="897">
        <f t="shared" si="44"/>
        <v>0</v>
      </c>
      <c r="AL70" s="897">
        <f t="shared" si="44"/>
        <v>0</v>
      </c>
      <c r="AM70" s="897">
        <f t="shared" si="44"/>
        <v>0</v>
      </c>
      <c r="AN70" s="897">
        <f t="shared" si="44"/>
        <v>0</v>
      </c>
      <c r="AO70" s="897">
        <f t="shared" si="44"/>
        <v>0</v>
      </c>
      <c r="AP70" s="897">
        <f t="shared" si="44"/>
        <v>0</v>
      </c>
      <c r="AQ70" s="897">
        <f t="shared" si="44"/>
        <v>0</v>
      </c>
      <c r="AR70" s="897">
        <f t="shared" si="44"/>
        <v>0</v>
      </c>
      <c r="AS70" s="897">
        <f t="shared" si="40"/>
        <v>0</v>
      </c>
      <c r="AT70" s="897">
        <f t="shared" si="4"/>
        <v>0</v>
      </c>
      <c r="AU70" s="897">
        <f t="shared" si="5"/>
        <v>0</v>
      </c>
      <c r="AV70" s="897">
        <f t="shared" si="6"/>
        <v>0</v>
      </c>
      <c r="AW70" s="897">
        <f t="shared" si="7"/>
        <v>0</v>
      </c>
      <c r="AX70" s="897">
        <f t="shared" si="8"/>
        <v>0</v>
      </c>
      <c r="AY70" s="897">
        <f t="shared" si="9"/>
        <v>0</v>
      </c>
      <c r="AZ70" s="897">
        <f t="shared" si="10"/>
        <v>0</v>
      </c>
      <c r="BA70" s="897">
        <f t="shared" si="11"/>
        <v>0</v>
      </c>
      <c r="BB70" s="897">
        <f t="shared" si="12"/>
        <v>0</v>
      </c>
      <c r="BC70" s="897">
        <f t="shared" si="13"/>
        <v>0</v>
      </c>
      <c r="BD70" s="897">
        <f t="shared" si="14"/>
        <v>0</v>
      </c>
      <c r="BE70" s="898"/>
      <c r="BF70" s="898"/>
      <c r="BG70" s="898"/>
      <c r="BH70" s="898"/>
      <c r="BI70" s="898"/>
      <c r="BJ70" s="898"/>
      <c r="BK70" s="898"/>
      <c r="BL70" s="898"/>
      <c r="BM70" s="898"/>
      <c r="BN70" s="898"/>
      <c r="BO70" s="898"/>
      <c r="BP70" s="898"/>
      <c r="BQ70" s="884" t="str">
        <f>CONCATENATE(IFERROR(VLOOKUP(A70,'Зависимые списки'!$J$2:$K$7,2,FALSE),"-"),B70)</f>
        <v>КанБайкал_ООООП</v>
      </c>
      <c r="BR70" s="884" t="s">
        <v>28</v>
      </c>
      <c r="BS70" s="884" t="s">
        <v>29</v>
      </c>
      <c r="BT70" s="884" t="str">
        <f>CONCATENATE(BQ70,IFERROR(VLOOKUP(F70,'Зависимые списки'!$J$9:$K$25,2,FALSE),"-"))</f>
        <v>КанБайкал_ООООПЗападно-Каренское_месторождение</v>
      </c>
      <c r="BU70" s="884" t="str">
        <f>IFERROR(VLOOKUP(C70,'Зависимые списки'!$I$55:$J$66,2,FALSE),"Без_номенклатуры")</f>
        <v>Без_номенклатуры</v>
      </c>
      <c r="BV70" s="884" t="str">
        <f t="shared" si="41"/>
        <v>ОП2</v>
      </c>
      <c r="BW70" s="884" t="str">
        <f>IFERROR(VLOOKUP($BT70,'Зависимые списки'!$A$45:$B$101,2,FALSE),"-")</f>
        <v>Основное</v>
      </c>
      <c r="BX70" s="899" t="str">
        <f>IFERROR(VLOOKUP(B70,'Зависимые списки'!$C$55:$D$59,2,FALSE),"-")</f>
        <v>OPEX</v>
      </c>
      <c r="BY70" s="891" t="str">
        <f t="shared" si="42"/>
        <v>БП</v>
      </c>
      <c r="BZ70" s="891" t="str">
        <f>IFERROR(VLOOKUP(G70,vendor!$B$2:$C$1372,2,FALSE),"-")&amp;"_"&amp;IFERROR(VLOOKUP(ПР[[#This Row],[Компания]],Справочники!$A$3:$B$9,2,0),"-")</f>
        <v>-_COM008002</v>
      </c>
      <c r="CA70" s="892">
        <f ca="1">SUM(O70:OFFSET(O70,0,'Откл_БДР факт ГК_КБ'!$B$1-1))</f>
        <v>0</v>
      </c>
      <c r="CB70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0" s="865" t="str">
        <f>IFERROR(VLOOKUP(ПР[[#This Row],[Контрагент]],ВГО[],2,0),"Внеш")</f>
        <v>Внеш</v>
      </c>
    </row>
    <row r="71" spans="1:81" ht="15" hidden="1" customHeight="1">
      <c r="A71" s="881" t="s">
        <v>902</v>
      </c>
      <c r="B71" s="881" t="s">
        <v>14</v>
      </c>
      <c r="C71" s="881" t="s">
        <v>385</v>
      </c>
      <c r="D71" s="881" t="str">
        <f>IF(ПР[[#This Row],[Компания]]="","",$D$4)</f>
        <v>Отдел ТиКРС</v>
      </c>
      <c r="E71" s="881" t="s">
        <v>1979</v>
      </c>
      <c r="F71" s="881" t="s">
        <v>8263</v>
      </c>
      <c r="G71" s="881"/>
      <c r="H71" s="881"/>
      <c r="I71" s="881" t="s">
        <v>31</v>
      </c>
      <c r="J71" s="881" t="s">
        <v>1268</v>
      </c>
      <c r="K71" s="881" t="s">
        <v>1279</v>
      </c>
      <c r="L71" s="881" t="s">
        <v>1258</v>
      </c>
      <c r="M71" s="881" t="s">
        <v>1282</v>
      </c>
      <c r="N71" s="881"/>
      <c r="O71" s="893"/>
      <c r="P71" s="893"/>
      <c r="Q71" s="893"/>
      <c r="R71" s="893"/>
      <c r="S71" s="893"/>
      <c r="T71" s="893"/>
      <c r="U71" s="893"/>
      <c r="V71" s="893"/>
      <c r="W71" s="893"/>
      <c r="X71" s="893"/>
      <c r="Y71" s="893"/>
      <c r="Z71" s="893"/>
      <c r="AA71" s="894">
        <f>SUM(ПР[[#This Row],[ 2026.01]:[ 2026.12]])</f>
        <v>0</v>
      </c>
      <c r="AB71" s="884" t="str">
        <f>IFERROR(VLOOKUP(C71,IF(B71="Внереализация",Справочники!$R$3:$S$124,IF(B71="ОП",Справочники!$I$3:$J$185,IF(B71="ВП",Справочники!$L$3:$M$186,IF(B71="УР",Справочники!$O$3:$P$93,IF(B71="КР",Справочники!$F$3:$G$36,Справочники!$F$37:$G$37))))),2,FALSE),0)</f>
        <v>OP.09.03.03.06.03.06.00.00</v>
      </c>
      <c r="AC71" s="884" t="str">
        <f>IFERROR(IF($AB71="KR.09.03.00.00.00.00.00.00",VLOOKUP($L71,'Зависимые списки'!$P$55:$Q$57,2,FALSE),VLOOKUP(AB71,'NA-CF'!$A$2:$E$367,5,FALSE)),0)</f>
        <v>CF.03.03.06.09.03.03.06.00</v>
      </c>
      <c r="AD71" s="884" t="str">
        <f>IFERROR(VLOOKUP(AC71,'NA-CF'!$E$2:$F$367,2,FALSE),0)</f>
        <v>Текущий ремонт скважин</v>
      </c>
      <c r="AE71" s="895">
        <v>90</v>
      </c>
      <c r="AF71" s="896">
        <v>0.2</v>
      </c>
      <c r="AG71" s="897">
        <f t="shared" si="44"/>
        <v>0</v>
      </c>
      <c r="AH71" s="897">
        <f t="shared" si="44"/>
        <v>0</v>
      </c>
      <c r="AI71" s="897">
        <f t="shared" si="44"/>
        <v>0</v>
      </c>
      <c r="AJ71" s="897">
        <f t="shared" si="44"/>
        <v>0</v>
      </c>
      <c r="AK71" s="897">
        <f t="shared" si="44"/>
        <v>0</v>
      </c>
      <c r="AL71" s="897">
        <f t="shared" si="44"/>
        <v>0</v>
      </c>
      <c r="AM71" s="897">
        <f t="shared" si="44"/>
        <v>0</v>
      </c>
      <c r="AN71" s="897">
        <f t="shared" si="44"/>
        <v>0</v>
      </c>
      <c r="AO71" s="897">
        <f t="shared" si="44"/>
        <v>0</v>
      </c>
      <c r="AP71" s="897">
        <f t="shared" si="44"/>
        <v>0</v>
      </c>
      <c r="AQ71" s="897">
        <f t="shared" si="44"/>
        <v>0</v>
      </c>
      <c r="AR71" s="897">
        <f t="shared" si="44"/>
        <v>0</v>
      </c>
      <c r="AS71" s="897">
        <f t="shared" si="40"/>
        <v>0</v>
      </c>
      <c r="AT71" s="897">
        <f t="shared" si="4"/>
        <v>0</v>
      </c>
      <c r="AU71" s="897">
        <f t="shared" si="5"/>
        <v>0</v>
      </c>
      <c r="AV71" s="897">
        <f t="shared" si="6"/>
        <v>0</v>
      </c>
      <c r="AW71" s="897">
        <f t="shared" si="7"/>
        <v>0</v>
      </c>
      <c r="AX71" s="897">
        <f t="shared" si="8"/>
        <v>0</v>
      </c>
      <c r="AY71" s="897">
        <f t="shared" si="9"/>
        <v>0</v>
      </c>
      <c r="AZ71" s="897">
        <f t="shared" si="10"/>
        <v>0</v>
      </c>
      <c r="BA71" s="897">
        <f t="shared" si="11"/>
        <v>0</v>
      </c>
      <c r="BB71" s="897">
        <f t="shared" si="12"/>
        <v>0</v>
      </c>
      <c r="BC71" s="897">
        <f t="shared" si="13"/>
        <v>0</v>
      </c>
      <c r="BD71" s="897">
        <f t="shared" si="14"/>
        <v>0</v>
      </c>
      <c r="BE71" s="898"/>
      <c r="BF71" s="898"/>
      <c r="BG71" s="898"/>
      <c r="BH71" s="898"/>
      <c r="BI71" s="898"/>
      <c r="BJ71" s="898"/>
      <c r="BK71" s="898"/>
      <c r="BL71" s="898"/>
      <c r="BM71" s="898"/>
      <c r="BN71" s="898"/>
      <c r="BO71" s="898"/>
      <c r="BP71" s="898"/>
      <c r="BQ71" s="884" t="str">
        <f>CONCATENATE(IFERROR(VLOOKUP(A71,'Зависимые списки'!$J$2:$K$7,2,FALSE),"-"),B71)</f>
        <v>КанБайкал_ООООП</v>
      </c>
      <c r="BR71" s="884" t="s">
        <v>28</v>
      </c>
      <c r="BS71" s="884" t="s">
        <v>29</v>
      </c>
      <c r="BT71" s="884" t="str">
        <f>CONCATENATE(BQ71,IFERROR(VLOOKUP(F71,'Зависимые списки'!$J$9:$K$25,2,FALSE),"-"))</f>
        <v>КанБайкал_ООООПЗападно-Каренское_месторождение</v>
      </c>
      <c r="BU71" s="884" t="str">
        <f>IFERROR(VLOOKUP(C71,'Зависимые списки'!$I$55:$J$66,2,FALSE),"Без_номенклатуры")</f>
        <v>Без_номенклатуры</v>
      </c>
      <c r="BV71" s="884" t="str">
        <f t="shared" si="41"/>
        <v>ОП2</v>
      </c>
      <c r="BW71" s="884" t="str">
        <f>IFERROR(VLOOKUP($BT71,'Зависимые списки'!$A$45:$B$101,2,FALSE),"-")</f>
        <v>Основное</v>
      </c>
      <c r="BX71" s="899" t="str">
        <f>IFERROR(VLOOKUP(B71,'Зависимые списки'!$C$55:$D$59,2,FALSE),"-")</f>
        <v>OPEX</v>
      </c>
      <c r="BY71" s="891" t="str">
        <f t="shared" si="42"/>
        <v>БП</v>
      </c>
      <c r="BZ71" s="891" t="str">
        <f>IFERROR(VLOOKUP(G71,vendor!$B$2:$C$1372,2,FALSE),"-")&amp;"_"&amp;IFERROR(VLOOKUP(ПР[[#This Row],[Компания]],Справочники!$A$3:$B$9,2,0),"-")</f>
        <v>-_COM008002</v>
      </c>
      <c r="CA71" s="892">
        <f ca="1">SUM(O71:OFFSET(O71,0,'Откл_БДР факт ГК_КБ'!$B$1-1))</f>
        <v>0</v>
      </c>
      <c r="CB71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1" s="865" t="str">
        <f>IFERROR(VLOOKUP(ПР[[#This Row],[Контрагент]],ВГО[],2,0),"Внеш")</f>
        <v>Внеш</v>
      </c>
    </row>
    <row r="72" spans="1:81" ht="15" hidden="1" customHeight="1">
      <c r="A72" s="881" t="s">
        <v>902</v>
      </c>
      <c r="B72" s="881" t="s">
        <v>14</v>
      </c>
      <c r="C72" s="881" t="s">
        <v>317</v>
      </c>
      <c r="D72" s="881" t="str">
        <f>IF(ПР[[#This Row],[Компания]]="","",$D$4)</f>
        <v>Отдел ТиКРС</v>
      </c>
      <c r="E72" s="881" t="s">
        <v>1979</v>
      </c>
      <c r="F72" s="881" t="s">
        <v>8263</v>
      </c>
      <c r="G72" s="881"/>
      <c r="H72" s="881"/>
      <c r="I72" s="881" t="s">
        <v>31</v>
      </c>
      <c r="J72" s="881" t="s">
        <v>1268</v>
      </c>
      <c r="K72" s="881" t="s">
        <v>1279</v>
      </c>
      <c r="L72" s="881" t="s">
        <v>1258</v>
      </c>
      <c r="M72" s="881" t="s">
        <v>1282</v>
      </c>
      <c r="N72" s="881"/>
      <c r="O72" s="893"/>
      <c r="P72" s="893"/>
      <c r="Q72" s="893"/>
      <c r="R72" s="893"/>
      <c r="S72" s="893"/>
      <c r="T72" s="893"/>
      <c r="U72" s="893"/>
      <c r="V72" s="893"/>
      <c r="W72" s="893"/>
      <c r="X72" s="893"/>
      <c r="Y72" s="893"/>
      <c r="Z72" s="893"/>
      <c r="AA72" s="894">
        <f>SUM(ПР[[#This Row],[ 2026.01]:[ 2026.12]])</f>
        <v>0</v>
      </c>
      <c r="AB72" s="884" t="str">
        <f>IFERROR(VLOOKUP(C72,IF(B72="Внереализация",Справочники!$R$3:$S$124,IF(B72="ОП",Справочники!$I$3:$J$185,IF(B72="ВП",Справочники!$L$3:$M$186,IF(B72="УР",Справочники!$O$3:$P$93,IF(B72="КР",Справочники!$F$3:$G$36,Справочники!$F$37:$G$37))))),2,FALSE),0)</f>
        <v>OP.09.03.03.03.03.18.00.00</v>
      </c>
      <c r="AC72" s="884" t="str">
        <f>IFERROR(IF($AB72="KR.09.03.00.00.00.00.00.00",VLOOKUP($L72,'Зависимые списки'!$P$55:$Q$57,2,FALSE),VLOOKUP(AB72,'NA-CF'!$A$2:$E$367,5,FALSE)),0)</f>
        <v>CF.03.03.06.09.03.03.03.00</v>
      </c>
      <c r="AD72" s="884" t="str">
        <f>IFERROR(VLOOKUP(AC72,'NA-CF'!$E$2:$F$367,2,FALSE),0)</f>
        <v>Капитальный ремонт скважин</v>
      </c>
      <c r="AE72" s="895">
        <v>90</v>
      </c>
      <c r="AF72" s="896">
        <v>0.2</v>
      </c>
      <c r="AG72" s="897">
        <f t="shared" si="44"/>
        <v>0</v>
      </c>
      <c r="AH72" s="897">
        <f t="shared" si="44"/>
        <v>0</v>
      </c>
      <c r="AI72" s="897">
        <f t="shared" si="44"/>
        <v>0</v>
      </c>
      <c r="AJ72" s="897">
        <f t="shared" si="44"/>
        <v>0</v>
      </c>
      <c r="AK72" s="897">
        <f t="shared" si="44"/>
        <v>0</v>
      </c>
      <c r="AL72" s="897">
        <f t="shared" si="44"/>
        <v>0</v>
      </c>
      <c r="AM72" s="897">
        <f t="shared" si="44"/>
        <v>0</v>
      </c>
      <c r="AN72" s="897">
        <f t="shared" si="44"/>
        <v>0</v>
      </c>
      <c r="AO72" s="897">
        <f t="shared" si="44"/>
        <v>0</v>
      </c>
      <c r="AP72" s="897">
        <f t="shared" si="44"/>
        <v>0</v>
      </c>
      <c r="AQ72" s="897">
        <f t="shared" si="44"/>
        <v>0</v>
      </c>
      <c r="AR72" s="897">
        <f t="shared" si="44"/>
        <v>0</v>
      </c>
      <c r="AS72" s="897">
        <f t="shared" si="40"/>
        <v>0</v>
      </c>
      <c r="AT72" s="897">
        <f t="shared" si="4"/>
        <v>0</v>
      </c>
      <c r="AU72" s="897">
        <f t="shared" si="5"/>
        <v>0</v>
      </c>
      <c r="AV72" s="897">
        <f t="shared" si="6"/>
        <v>0</v>
      </c>
      <c r="AW72" s="897">
        <f t="shared" si="7"/>
        <v>0</v>
      </c>
      <c r="AX72" s="897">
        <f t="shared" si="8"/>
        <v>0</v>
      </c>
      <c r="AY72" s="897">
        <f t="shared" si="9"/>
        <v>0</v>
      </c>
      <c r="AZ72" s="897">
        <f t="shared" si="10"/>
        <v>0</v>
      </c>
      <c r="BA72" s="897">
        <f t="shared" si="11"/>
        <v>0</v>
      </c>
      <c r="BB72" s="897">
        <f t="shared" si="12"/>
        <v>0</v>
      </c>
      <c r="BC72" s="897">
        <f t="shared" si="13"/>
        <v>0</v>
      </c>
      <c r="BD72" s="897">
        <f t="shared" si="14"/>
        <v>0</v>
      </c>
      <c r="BE72" s="898"/>
      <c r="BF72" s="898"/>
      <c r="BG72" s="898"/>
      <c r="BH72" s="898"/>
      <c r="BI72" s="898"/>
      <c r="BJ72" s="898"/>
      <c r="BK72" s="898"/>
      <c r="BL72" s="898"/>
      <c r="BM72" s="898"/>
      <c r="BN72" s="898"/>
      <c r="BO72" s="898"/>
      <c r="BP72" s="898"/>
      <c r="BQ72" s="884" t="str">
        <f>CONCATENATE(IFERROR(VLOOKUP(A72,'Зависимые списки'!$J$2:$K$7,2,FALSE),"-"),B72)</f>
        <v>КанБайкал_ООООП</v>
      </c>
      <c r="BR72" s="884" t="s">
        <v>28</v>
      </c>
      <c r="BS72" s="884" t="s">
        <v>29</v>
      </c>
      <c r="BT72" s="884" t="str">
        <f>CONCATENATE(BQ72,IFERROR(VLOOKUP(F72,'Зависимые списки'!$J$9:$K$25,2,FALSE),"-"))</f>
        <v>КанБайкал_ООООПЗападно-Каренское_месторождение</v>
      </c>
      <c r="BU72" s="884" t="str">
        <f>IFERROR(VLOOKUP(C72,'Зависимые списки'!$I$55:$J$66,2,FALSE),"Без_номенклатуры")</f>
        <v>Без_номенклатуры</v>
      </c>
      <c r="BV72" s="884" t="str">
        <f t="shared" si="41"/>
        <v>ОП2</v>
      </c>
      <c r="BW72" s="884" t="str">
        <f>IFERROR(VLOOKUP($BT72,'Зависимые списки'!$A$45:$B$101,2,FALSE),"-")</f>
        <v>Основное</v>
      </c>
      <c r="BX72" s="899" t="str">
        <f>IFERROR(VLOOKUP(B72,'Зависимые списки'!$C$55:$D$59,2,FALSE),"-")</f>
        <v>OPEX</v>
      </c>
      <c r="BY72" s="891" t="str">
        <f t="shared" si="42"/>
        <v>БП</v>
      </c>
      <c r="BZ72" s="891" t="str">
        <f>IFERROR(VLOOKUP(G72,vendor!$B$2:$C$1372,2,FALSE),"-")&amp;"_"&amp;IFERROR(VLOOKUP(ПР[[#This Row],[Компания]],Справочники!$A$3:$B$9,2,0),"-")</f>
        <v>-_COM008002</v>
      </c>
      <c r="CA72" s="892">
        <f ca="1">SUM(O72:OFFSET(O72,0,'Откл_БДР факт ГК_КБ'!$B$1-1))</f>
        <v>0</v>
      </c>
      <c r="CB72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2" s="865" t="str">
        <f>IFERROR(VLOOKUP(ПР[[#This Row],[Контрагент]],ВГО[],2,0),"Внеш")</f>
        <v>Внеш</v>
      </c>
    </row>
    <row r="73" spans="1:81" hidden="1">
      <c r="A73" s="881" t="s">
        <v>902</v>
      </c>
      <c r="B73" s="881" t="s">
        <v>14</v>
      </c>
      <c r="C73" s="881"/>
      <c r="D73" s="881" t="str">
        <f>IF(ПР[[#This Row],[Компания]]="","",$D$4)</f>
        <v>Отдел ТиКРС</v>
      </c>
      <c r="E73" s="881" t="s">
        <v>1979</v>
      </c>
      <c r="F73" s="881" t="s">
        <v>8263</v>
      </c>
      <c r="G73" s="881"/>
      <c r="H73" s="881"/>
      <c r="I73" s="881" t="s">
        <v>31</v>
      </c>
      <c r="J73" s="881" t="s">
        <v>1268</v>
      </c>
      <c r="K73" s="881" t="s">
        <v>1279</v>
      </c>
      <c r="L73" s="881" t="s">
        <v>1258</v>
      </c>
      <c r="M73" s="881" t="s">
        <v>1282</v>
      </c>
      <c r="N73" s="881"/>
      <c r="O73" s="893"/>
      <c r="P73" s="893"/>
      <c r="Q73" s="893"/>
      <c r="R73" s="893"/>
      <c r="S73" s="893"/>
      <c r="T73" s="893"/>
      <c r="U73" s="893"/>
      <c r="V73" s="893"/>
      <c r="W73" s="893"/>
      <c r="X73" s="893"/>
      <c r="Y73" s="893"/>
      <c r="Z73" s="893"/>
      <c r="AA73" s="894">
        <f>SUM(ПР[[#This Row],[ 2026.01]:[ 2026.12]])</f>
        <v>0</v>
      </c>
      <c r="AB73" s="884">
        <f>IFERROR(VLOOKUP(C73,IF(B73="Внереализация",Справочники!$R$3:$S$124,IF(B73="ОП",Справочники!$I$3:$J$185,IF(B73="ВП",Справочники!$L$3:$M$186,IF(B73="УР",Справочники!$O$3:$P$93,IF(B73="КР",Справочники!$F$3:$G$36,Справочники!$F$37:$G$37))))),2,FALSE),0)</f>
        <v>0</v>
      </c>
      <c r="AC73" s="884">
        <f>IFERROR(IF($AB73="KR.09.03.00.00.00.00.00.00",VLOOKUP($L73,'Зависимые списки'!$P$55:$Q$57,2,FALSE),VLOOKUP(AB73,'NA-CF'!$A$2:$E$367,5,FALSE)),0)</f>
        <v>0</v>
      </c>
      <c r="AD73" s="884">
        <f>IFERROR(VLOOKUP(AC73,'NA-CF'!$E$2:$F$367,2,FALSE),0)</f>
        <v>0</v>
      </c>
      <c r="AE73" s="895">
        <v>90</v>
      </c>
      <c r="AF73" s="896">
        <v>0.2</v>
      </c>
      <c r="AG73" s="897">
        <f t="shared" si="44"/>
        <v>0</v>
      </c>
      <c r="AH73" s="897">
        <f t="shared" si="44"/>
        <v>0</v>
      </c>
      <c r="AI73" s="897">
        <f t="shared" si="44"/>
        <v>0</v>
      </c>
      <c r="AJ73" s="897">
        <f t="shared" si="44"/>
        <v>0</v>
      </c>
      <c r="AK73" s="897">
        <f t="shared" si="44"/>
        <v>0</v>
      </c>
      <c r="AL73" s="897">
        <f t="shared" si="44"/>
        <v>0</v>
      </c>
      <c r="AM73" s="897">
        <f t="shared" si="44"/>
        <v>0</v>
      </c>
      <c r="AN73" s="897">
        <f t="shared" si="44"/>
        <v>0</v>
      </c>
      <c r="AO73" s="897">
        <f t="shared" si="44"/>
        <v>0</v>
      </c>
      <c r="AP73" s="897">
        <f t="shared" si="44"/>
        <v>0</v>
      </c>
      <c r="AQ73" s="897">
        <f t="shared" si="44"/>
        <v>0</v>
      </c>
      <c r="AR73" s="897">
        <f t="shared" si="44"/>
        <v>0</v>
      </c>
      <c r="AS73" s="897">
        <f t="shared" si="40"/>
        <v>0</v>
      </c>
      <c r="AT73" s="897">
        <f t="shared" si="4"/>
        <v>0</v>
      </c>
      <c r="AU73" s="897">
        <f t="shared" si="5"/>
        <v>0</v>
      </c>
      <c r="AV73" s="897">
        <f t="shared" si="6"/>
        <v>0</v>
      </c>
      <c r="AW73" s="897">
        <f t="shared" si="7"/>
        <v>0</v>
      </c>
      <c r="AX73" s="897">
        <f t="shared" si="8"/>
        <v>0</v>
      </c>
      <c r="AY73" s="897">
        <f t="shared" si="9"/>
        <v>0</v>
      </c>
      <c r="AZ73" s="897">
        <f t="shared" si="10"/>
        <v>0</v>
      </c>
      <c r="BA73" s="897">
        <f t="shared" si="11"/>
        <v>0</v>
      </c>
      <c r="BB73" s="897">
        <f t="shared" si="12"/>
        <v>0</v>
      </c>
      <c r="BC73" s="897">
        <f t="shared" si="13"/>
        <v>0</v>
      </c>
      <c r="BD73" s="897">
        <f t="shared" si="14"/>
        <v>0</v>
      </c>
      <c r="BE73" s="898"/>
      <c r="BF73" s="898"/>
      <c r="BG73" s="898"/>
      <c r="BH73" s="898"/>
      <c r="BI73" s="898"/>
      <c r="BJ73" s="898"/>
      <c r="BK73" s="898"/>
      <c r="BL73" s="898"/>
      <c r="BM73" s="898"/>
      <c r="BN73" s="898"/>
      <c r="BO73" s="898"/>
      <c r="BP73" s="898"/>
      <c r="BQ73" s="884" t="str">
        <f>CONCATENATE(IFERROR(VLOOKUP(A73,'Зависимые списки'!$J$2:$K$7,2,FALSE),"-"),B73)</f>
        <v>КанБайкал_ООООП</v>
      </c>
      <c r="BR73" s="884" t="s">
        <v>28</v>
      </c>
      <c r="BS73" s="884" t="s">
        <v>29</v>
      </c>
      <c r="BT73" s="884" t="str">
        <f>CONCATENATE(BQ73,IFERROR(VLOOKUP(F73,'Зависимые списки'!$J$9:$K$25,2,FALSE),"-"))</f>
        <v>КанБайкал_ООООПЗападно-Каренское_месторождение</v>
      </c>
      <c r="BU73" s="884" t="str">
        <f>IFERROR(VLOOKUP(C73,'Зависимые списки'!$I$55:$J$66,2,FALSE),"Без_номенклатуры")</f>
        <v>Без_номенклатуры</v>
      </c>
      <c r="BV73" s="884" t="str">
        <f t="shared" si="41"/>
        <v>ОП2</v>
      </c>
      <c r="BW73" s="884" t="str">
        <f>IFERROR(VLOOKUP($BT73,'Зависимые списки'!$A$45:$B$101,2,FALSE),"-")</f>
        <v>Основное</v>
      </c>
      <c r="BX73" s="899" t="str">
        <f>IFERROR(VLOOKUP(B73,'Зависимые списки'!$C$55:$D$59,2,FALSE),"-")</f>
        <v>OPEX</v>
      </c>
      <c r="BY73" s="891" t="str">
        <f t="shared" si="42"/>
        <v>БП</v>
      </c>
      <c r="BZ73" s="891" t="str">
        <f>IFERROR(VLOOKUP(G73,vendor!$B$2:$C$1372,2,FALSE),"-")&amp;"_"&amp;IFERROR(VLOOKUP(ПР[[#This Row],[Компания]],Справочники!$A$3:$B$9,2,0),"-")</f>
        <v>-_COM008002</v>
      </c>
      <c r="CA73" s="892">
        <f ca="1">SUM(O73:OFFSET(O73,0,'Откл_БДР факт ГК_КБ'!$B$1-1))</f>
        <v>0</v>
      </c>
      <c r="CB73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3" s="865" t="str">
        <f>IFERROR(VLOOKUP(ПР[[#This Row],[Контрагент]],ВГО[],2,0),"Внеш")</f>
        <v>Внеш</v>
      </c>
    </row>
    <row r="74" spans="1:81" ht="15" hidden="1" customHeight="1">
      <c r="A74" s="881" t="s">
        <v>902</v>
      </c>
      <c r="B74" s="881" t="s">
        <v>14</v>
      </c>
      <c r="C74" s="881" t="s">
        <v>287</v>
      </c>
      <c r="D74" s="881" t="str">
        <f>IF(ПР[[#This Row],[Компания]]="","",$D$4)</f>
        <v>Отдел ТиКРС</v>
      </c>
      <c r="E74" s="881" t="s">
        <v>1979</v>
      </c>
      <c r="F74" s="881" t="s">
        <v>8263</v>
      </c>
      <c r="G74" s="881"/>
      <c r="H74" s="881"/>
      <c r="I74" s="881" t="s">
        <v>31</v>
      </c>
      <c r="J74" s="881" t="s">
        <v>1268</v>
      </c>
      <c r="K74" s="881" t="s">
        <v>1279</v>
      </c>
      <c r="L74" s="881" t="s">
        <v>1258</v>
      </c>
      <c r="M74" s="881" t="s">
        <v>1282</v>
      </c>
      <c r="N74" s="881"/>
      <c r="O74" s="893"/>
      <c r="P74" s="893"/>
      <c r="Q74" s="893"/>
      <c r="R74" s="893"/>
      <c r="S74" s="893"/>
      <c r="T74" s="893"/>
      <c r="U74" s="893"/>
      <c r="V74" s="893"/>
      <c r="W74" s="893"/>
      <c r="X74" s="893"/>
      <c r="Y74" s="893"/>
      <c r="Z74" s="893"/>
      <c r="AA74" s="894">
        <f>SUM(ПР[[#This Row],[ 2026.01]:[ 2026.12]])</f>
        <v>0</v>
      </c>
      <c r="AB74" s="884" t="str">
        <f>IFERROR(VLOOKUP(C74,IF(B74="Внереализация",Справочники!$R$3:$S$124,IF(B74="ОП",Справочники!$I$3:$J$185,IF(B74="ВП",Справочники!$L$3:$M$186,IF(B74="УР",Справочники!$O$3:$P$93,IF(B74="КР",Справочники!$F$3:$G$36,Справочники!$F$37:$G$37))))),2,FALSE),0)</f>
        <v>OP.09.03.03.03.03.03.00.00</v>
      </c>
      <c r="AC74" s="884" t="str">
        <f>IFERROR(IF($AB74="KR.09.03.00.00.00.00.00.00",VLOOKUP($L74,'Зависимые списки'!$P$55:$Q$57,2,FALSE),VLOOKUP(AB74,'NA-CF'!$A$2:$E$367,5,FALSE)),0)</f>
        <v>CF.03.03.06.09.03.03.03.00</v>
      </c>
      <c r="AD74" s="884" t="str">
        <f>IFERROR(VLOOKUP(AC74,'NA-CF'!$E$2:$F$367,2,FALSE),0)</f>
        <v>Капитальный ремонт скважин</v>
      </c>
      <c r="AE74" s="895">
        <v>90</v>
      </c>
      <c r="AF74" s="896">
        <v>0.2</v>
      </c>
      <c r="AG74" s="897">
        <f t="shared" si="44"/>
        <v>0</v>
      </c>
      <c r="AH74" s="897">
        <f t="shared" si="44"/>
        <v>0</v>
      </c>
      <c r="AI74" s="897">
        <f t="shared" si="44"/>
        <v>0</v>
      </c>
      <c r="AJ74" s="897">
        <f t="shared" si="44"/>
        <v>0</v>
      </c>
      <c r="AK74" s="897">
        <f t="shared" si="44"/>
        <v>0</v>
      </c>
      <c r="AL74" s="897">
        <f t="shared" si="44"/>
        <v>0</v>
      </c>
      <c r="AM74" s="897">
        <f t="shared" si="44"/>
        <v>0</v>
      </c>
      <c r="AN74" s="897">
        <f t="shared" si="44"/>
        <v>0</v>
      </c>
      <c r="AO74" s="897">
        <f t="shared" si="44"/>
        <v>0</v>
      </c>
      <c r="AP74" s="897">
        <f t="shared" si="44"/>
        <v>0</v>
      </c>
      <c r="AQ74" s="897">
        <f t="shared" si="44"/>
        <v>0</v>
      </c>
      <c r="AR74" s="897">
        <f t="shared" si="44"/>
        <v>0</v>
      </c>
      <c r="AS74" s="897">
        <f t="shared" si="40"/>
        <v>0</v>
      </c>
      <c r="AT74" s="897">
        <f t="shared" si="4"/>
        <v>0</v>
      </c>
      <c r="AU74" s="897">
        <f t="shared" si="5"/>
        <v>0</v>
      </c>
      <c r="AV74" s="897">
        <f t="shared" si="6"/>
        <v>0</v>
      </c>
      <c r="AW74" s="897">
        <f t="shared" si="7"/>
        <v>0</v>
      </c>
      <c r="AX74" s="897">
        <f t="shared" si="8"/>
        <v>0</v>
      </c>
      <c r="AY74" s="897">
        <f t="shared" si="9"/>
        <v>0</v>
      </c>
      <c r="AZ74" s="897">
        <f t="shared" si="10"/>
        <v>0</v>
      </c>
      <c r="BA74" s="897">
        <f t="shared" si="11"/>
        <v>0</v>
      </c>
      <c r="BB74" s="897">
        <f t="shared" si="12"/>
        <v>0</v>
      </c>
      <c r="BC74" s="897">
        <f t="shared" si="13"/>
        <v>0</v>
      </c>
      <c r="BD74" s="897">
        <f t="shared" si="14"/>
        <v>0</v>
      </c>
      <c r="BE74" s="898"/>
      <c r="BF74" s="898"/>
      <c r="BG74" s="898"/>
      <c r="BH74" s="898"/>
      <c r="BI74" s="898"/>
      <c r="BJ74" s="898"/>
      <c r="BK74" s="898"/>
      <c r="BL74" s="898"/>
      <c r="BM74" s="898"/>
      <c r="BN74" s="898"/>
      <c r="BO74" s="898"/>
      <c r="BP74" s="898"/>
      <c r="BQ74" s="884" t="str">
        <f>CONCATENATE(IFERROR(VLOOKUP(A74,'Зависимые списки'!$J$2:$K$7,2,FALSE),"-"),B74)</f>
        <v>КанБайкал_ООООП</v>
      </c>
      <c r="BR74" s="884" t="s">
        <v>28</v>
      </c>
      <c r="BS74" s="884" t="s">
        <v>29</v>
      </c>
      <c r="BT74" s="884" t="str">
        <f>CONCATENATE(BQ74,IFERROR(VLOOKUP(F74,'Зависимые списки'!$J$9:$K$25,2,FALSE),"-"))</f>
        <v>КанБайкал_ООООПЗападно-Каренское_месторождение</v>
      </c>
      <c r="BU74" s="884" t="str">
        <f>IFERROR(VLOOKUP(C74,'Зависимые списки'!$I$55:$J$66,2,FALSE),"Без_номенклатуры")</f>
        <v>Без_номенклатуры</v>
      </c>
      <c r="BV74" s="884" t="str">
        <f t="shared" si="41"/>
        <v>ОП2</v>
      </c>
      <c r="BW74" s="884" t="str">
        <f>IFERROR(VLOOKUP($BT74,'Зависимые списки'!$A$45:$B$101,2,FALSE),"-")</f>
        <v>Основное</v>
      </c>
      <c r="BX74" s="899" t="str">
        <f>IFERROR(VLOOKUP(B74,'Зависимые списки'!$C$55:$D$59,2,FALSE),"-")</f>
        <v>OPEX</v>
      </c>
      <c r="BY74" s="891" t="str">
        <f t="shared" si="42"/>
        <v>БП</v>
      </c>
      <c r="BZ74" s="891" t="str">
        <f>IFERROR(VLOOKUP(G74,vendor!$B$2:$C$1372,2,FALSE),"-")&amp;"_"&amp;IFERROR(VLOOKUP(ПР[[#This Row],[Компания]],Справочники!$A$3:$B$9,2,0),"-")</f>
        <v>-_COM008002</v>
      </c>
      <c r="CA74" s="892">
        <f ca="1">SUM(O74:OFFSET(O74,0,'Откл_БДР факт ГК_КБ'!$B$1-1))</f>
        <v>0</v>
      </c>
      <c r="CB74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4" s="865" t="str">
        <f>IFERROR(VLOOKUP(ПР[[#This Row],[Контрагент]],ВГО[],2,0),"Внеш")</f>
        <v>Внеш</v>
      </c>
    </row>
    <row r="75" spans="1:81" ht="15" hidden="1" customHeight="1">
      <c r="A75" s="881" t="s">
        <v>902</v>
      </c>
      <c r="B75" s="881" t="s">
        <v>14</v>
      </c>
      <c r="C75" s="881" t="s">
        <v>426</v>
      </c>
      <c r="D75" s="881" t="str">
        <f>IF(ПР[[#This Row],[Компания]]="","",$D$4)</f>
        <v>Отдел ТиКРС</v>
      </c>
      <c r="E75" s="881" t="s">
        <v>1979</v>
      </c>
      <c r="F75" s="881" t="s">
        <v>8263</v>
      </c>
      <c r="G75" s="881"/>
      <c r="H75" s="881"/>
      <c r="I75" s="881" t="s">
        <v>31</v>
      </c>
      <c r="J75" s="881" t="s">
        <v>1268</v>
      </c>
      <c r="K75" s="881" t="s">
        <v>1279</v>
      </c>
      <c r="L75" s="881" t="s">
        <v>1258</v>
      </c>
      <c r="M75" s="881" t="s">
        <v>1282</v>
      </c>
      <c r="N75" s="881"/>
      <c r="O75" s="893"/>
      <c r="P75" s="893"/>
      <c r="Q75" s="893"/>
      <c r="R75" s="893"/>
      <c r="S75" s="893"/>
      <c r="T75" s="893"/>
      <c r="U75" s="893"/>
      <c r="V75" s="893"/>
      <c r="W75" s="893"/>
      <c r="X75" s="893"/>
      <c r="Y75" s="893"/>
      <c r="Z75" s="893"/>
      <c r="AA75" s="894">
        <f>SUM(ПР[[#This Row],[ 2026.01]:[ 2026.12]])</f>
        <v>0</v>
      </c>
      <c r="AB75" s="884" t="str">
        <f>IFERROR(VLOOKUP(C75,IF(B75="Внереализация",Справочники!$R$3:$S$124,IF(B75="ОП",Справочники!$I$3:$J$185,IF(B75="ВП",Справочники!$L$3:$M$186,IF(B75="УР",Справочники!$O$3:$P$93,IF(B75="КР",Справочники!$F$3:$G$36,Справочники!$F$37:$G$37))))),2,FALSE),0)</f>
        <v>OP.09.03.03.06.06.00.00.00</v>
      </c>
      <c r="AC75" s="884" t="str">
        <f>IFERROR(IF($AB75="KR.09.03.00.00.00.00.00.00",VLOOKUP($L75,'Зависимые списки'!$P$55:$Q$57,2,FALSE),VLOOKUP(AB75,'NA-CF'!$A$2:$E$367,5,FALSE)),0)</f>
        <v>CF.03.03.06.09.03.03.06.00</v>
      </c>
      <c r="AD75" s="884" t="str">
        <f>IFERROR(VLOOKUP(AC75,'NA-CF'!$E$2:$F$367,2,FALSE),0)</f>
        <v>Текущий ремонт скважин</v>
      </c>
      <c r="AE75" s="895">
        <v>90</v>
      </c>
      <c r="AF75" s="896">
        <v>0.2</v>
      </c>
      <c r="AG75" s="897">
        <f t="shared" si="44"/>
        <v>0</v>
      </c>
      <c r="AH75" s="897">
        <f t="shared" si="44"/>
        <v>0</v>
      </c>
      <c r="AI75" s="897">
        <f t="shared" si="44"/>
        <v>0</v>
      </c>
      <c r="AJ75" s="897">
        <f t="shared" si="44"/>
        <v>0</v>
      </c>
      <c r="AK75" s="897">
        <f t="shared" si="44"/>
        <v>0</v>
      </c>
      <c r="AL75" s="897">
        <f t="shared" si="44"/>
        <v>0</v>
      </c>
      <c r="AM75" s="897">
        <f t="shared" si="44"/>
        <v>0</v>
      </c>
      <c r="AN75" s="897">
        <f t="shared" si="44"/>
        <v>0</v>
      </c>
      <c r="AO75" s="897">
        <f t="shared" si="44"/>
        <v>0</v>
      </c>
      <c r="AP75" s="897">
        <f t="shared" si="44"/>
        <v>0</v>
      </c>
      <c r="AQ75" s="897">
        <f t="shared" si="44"/>
        <v>0</v>
      </c>
      <c r="AR75" s="897">
        <f t="shared" si="44"/>
        <v>0</v>
      </c>
      <c r="AS75" s="897">
        <f t="shared" si="40"/>
        <v>0</v>
      </c>
      <c r="AT75" s="897">
        <f t="shared" si="4"/>
        <v>0</v>
      </c>
      <c r="AU75" s="897">
        <f t="shared" si="5"/>
        <v>0</v>
      </c>
      <c r="AV75" s="897">
        <f t="shared" si="6"/>
        <v>0</v>
      </c>
      <c r="AW75" s="897">
        <f t="shared" si="7"/>
        <v>0</v>
      </c>
      <c r="AX75" s="897">
        <f t="shared" si="8"/>
        <v>0</v>
      </c>
      <c r="AY75" s="897">
        <f t="shared" si="9"/>
        <v>0</v>
      </c>
      <c r="AZ75" s="897">
        <f t="shared" si="10"/>
        <v>0</v>
      </c>
      <c r="BA75" s="897">
        <f t="shared" si="11"/>
        <v>0</v>
      </c>
      <c r="BB75" s="897">
        <f t="shared" si="12"/>
        <v>0</v>
      </c>
      <c r="BC75" s="897">
        <f t="shared" si="13"/>
        <v>0</v>
      </c>
      <c r="BD75" s="897">
        <f t="shared" si="14"/>
        <v>0</v>
      </c>
      <c r="BE75" s="898"/>
      <c r="BF75" s="898"/>
      <c r="BG75" s="898"/>
      <c r="BH75" s="898"/>
      <c r="BI75" s="898"/>
      <c r="BJ75" s="898"/>
      <c r="BK75" s="898"/>
      <c r="BL75" s="898"/>
      <c r="BM75" s="898"/>
      <c r="BN75" s="898"/>
      <c r="BO75" s="898"/>
      <c r="BP75" s="898"/>
      <c r="BQ75" s="884" t="str">
        <f>CONCATENATE(IFERROR(VLOOKUP(A75,'Зависимые списки'!$J$2:$K$7,2,FALSE),"-"),B75)</f>
        <v>КанБайкал_ООООП</v>
      </c>
      <c r="BR75" s="884" t="s">
        <v>28</v>
      </c>
      <c r="BS75" s="884" t="s">
        <v>29</v>
      </c>
      <c r="BT75" s="884" t="str">
        <f>CONCATENATE(BQ75,IFERROR(VLOOKUP(F75,'Зависимые списки'!$J$9:$K$25,2,FALSE),"-"))</f>
        <v>КанБайкал_ООООПЗападно-Каренское_месторождение</v>
      </c>
      <c r="BU75" s="884" t="str">
        <f>IFERROR(VLOOKUP(C75,'Зависимые списки'!$I$55:$J$66,2,FALSE),"Без_номенклатуры")</f>
        <v>Без_номенклатуры</v>
      </c>
      <c r="BV75" s="884" t="str">
        <f t="shared" si="41"/>
        <v>ОП2</v>
      </c>
      <c r="BW75" s="884" t="str">
        <f>IFERROR(VLOOKUP($BT75,'Зависимые списки'!$A$45:$B$101,2,FALSE),"-")</f>
        <v>Основное</v>
      </c>
      <c r="BX75" s="899" t="str">
        <f>IFERROR(VLOOKUP(B75,'Зависимые списки'!$C$55:$D$59,2,FALSE),"-")</f>
        <v>OPEX</v>
      </c>
      <c r="BY75" s="891" t="str">
        <f t="shared" si="42"/>
        <v>БП</v>
      </c>
      <c r="BZ75" s="891" t="str">
        <f>IFERROR(VLOOKUP(G75,vendor!$B$2:$C$1372,2,FALSE),"-")&amp;"_"&amp;IFERROR(VLOOKUP(ПР[[#This Row],[Компания]],Справочники!$A$3:$B$9,2,0),"-")</f>
        <v>-_COM008002</v>
      </c>
      <c r="CA75" s="892">
        <f ca="1">SUM(O75:OFFSET(O75,0,'Откл_БДР факт ГК_КБ'!$B$1-1))</f>
        <v>0</v>
      </c>
      <c r="CB75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5" s="865" t="str">
        <f>IFERROR(VLOOKUP(ПР[[#This Row],[Контрагент]],ВГО[],2,0),"Внеш")</f>
        <v>Внеш</v>
      </c>
    </row>
    <row r="76" spans="1:81" ht="15" hidden="1" customHeight="1">
      <c r="A76" s="881" t="s">
        <v>902</v>
      </c>
      <c r="B76" s="881" t="s">
        <v>14</v>
      </c>
      <c r="C76" s="881" t="s">
        <v>426</v>
      </c>
      <c r="D76" s="900" t="str">
        <f>IF(ПР[[#This Row],[Компания]]="","",$D$4)</f>
        <v>Отдел ТиКРС</v>
      </c>
      <c r="E76" s="881" t="s">
        <v>1979</v>
      </c>
      <c r="F76" s="881" t="s">
        <v>14457</v>
      </c>
      <c r="G76" s="881"/>
      <c r="H76" s="881"/>
      <c r="I76" s="881" t="s">
        <v>31</v>
      </c>
      <c r="J76" s="881" t="s">
        <v>1268</v>
      </c>
      <c r="K76" s="881" t="s">
        <v>1279</v>
      </c>
      <c r="L76" s="881" t="s">
        <v>1258</v>
      </c>
      <c r="M76" s="881" t="s">
        <v>1282</v>
      </c>
      <c r="N76" s="881"/>
      <c r="O76" s="893"/>
      <c r="P76" s="893"/>
      <c r="Q76" s="893"/>
      <c r="R76" s="893"/>
      <c r="S76" s="893"/>
      <c r="T76" s="893"/>
      <c r="U76" s="893"/>
      <c r="V76" s="893"/>
      <c r="W76" s="893"/>
      <c r="X76" s="893"/>
      <c r="Y76" s="893"/>
      <c r="Z76" s="893"/>
      <c r="AA76" s="905">
        <f>SUM(ПР[[#This Row],[ 2026.01]:[ 2026.12]])</f>
        <v>0</v>
      </c>
      <c r="AB76" s="884" t="str">
        <f>IFERROR(VLOOKUP(C76,IF(B76="Внереализация",Справочники!$R$3:$S$124,IF(B76="ОП",Справочники!$I$3:$J$185,IF(B76="ВП",Справочники!$L$3:$M$186,IF(B76="УР",Справочники!$O$3:$P$93,IF(B76="КР",Справочники!$F$3:$G$36,Справочники!$F$37:$G$37))))),2,FALSE),0)</f>
        <v>OP.09.03.03.06.06.00.00.00</v>
      </c>
      <c r="AC76" s="884" t="str">
        <f>IFERROR(IF($AB76="KR.09.03.00.00.00.00.00.00",VLOOKUP($L76,'Зависимые списки'!$P$55:$Q$57,2,FALSE),VLOOKUP(AB76,'NA-CF'!$A$2:$E$367,5,FALSE)),0)</f>
        <v>CF.03.03.06.09.03.03.06.00</v>
      </c>
      <c r="AD76" s="884" t="str">
        <f>IFERROR(VLOOKUP(AC76,'NA-CF'!$E$2:$F$367,2,FALSE),0)</f>
        <v>Текущий ремонт скважин</v>
      </c>
      <c r="AE76" s="895">
        <v>90</v>
      </c>
      <c r="AF76" s="896">
        <v>0.2</v>
      </c>
      <c r="AG76" s="897">
        <f t="shared" ref="AG76:BD76" si="45">IF($AE76/30&lt;=AG$1,SUMIF($O$1:$Z$1,ROUND(AG$1-($AE76/30),0),$O76:$Z76),0)*($AF76+1)</f>
        <v>0</v>
      </c>
      <c r="AH76" s="897">
        <f t="shared" si="45"/>
        <v>0</v>
      </c>
      <c r="AI76" s="897">
        <f t="shared" si="45"/>
        <v>0</v>
      </c>
      <c r="AJ76" s="897">
        <f t="shared" si="45"/>
        <v>0</v>
      </c>
      <c r="AK76" s="897">
        <f t="shared" si="45"/>
        <v>0</v>
      </c>
      <c r="AL76" s="897">
        <f t="shared" si="45"/>
        <v>0</v>
      </c>
      <c r="AM76" s="897">
        <f t="shared" si="45"/>
        <v>0</v>
      </c>
      <c r="AN76" s="897">
        <f t="shared" si="45"/>
        <v>0</v>
      </c>
      <c r="AO76" s="897">
        <f t="shared" si="45"/>
        <v>0</v>
      </c>
      <c r="AP76" s="897">
        <f t="shared" si="45"/>
        <v>0</v>
      </c>
      <c r="AQ76" s="897">
        <f t="shared" si="45"/>
        <v>0</v>
      </c>
      <c r="AR76" s="897">
        <f t="shared" si="45"/>
        <v>0</v>
      </c>
      <c r="AS76" s="897">
        <f t="shared" si="45"/>
        <v>0</v>
      </c>
      <c r="AT76" s="897">
        <f t="shared" si="45"/>
        <v>0</v>
      </c>
      <c r="AU76" s="897">
        <f t="shared" si="45"/>
        <v>0</v>
      </c>
      <c r="AV76" s="897">
        <f t="shared" si="45"/>
        <v>0</v>
      </c>
      <c r="AW76" s="897">
        <f t="shared" si="45"/>
        <v>0</v>
      </c>
      <c r="AX76" s="897">
        <f t="shared" si="45"/>
        <v>0</v>
      </c>
      <c r="AY76" s="897">
        <f t="shared" si="45"/>
        <v>0</v>
      </c>
      <c r="AZ76" s="897">
        <f t="shared" si="45"/>
        <v>0</v>
      </c>
      <c r="BA76" s="897">
        <f t="shared" si="45"/>
        <v>0</v>
      </c>
      <c r="BB76" s="897">
        <f t="shared" si="45"/>
        <v>0</v>
      </c>
      <c r="BC76" s="897">
        <f t="shared" si="45"/>
        <v>0</v>
      </c>
      <c r="BD76" s="897">
        <f t="shared" si="45"/>
        <v>0</v>
      </c>
      <c r="BE76" s="898"/>
      <c r="BF76" s="898"/>
      <c r="BG76" s="898"/>
      <c r="BH76" s="898"/>
      <c r="BI76" s="898"/>
      <c r="BJ76" s="898"/>
      <c r="BK76" s="898"/>
      <c r="BL76" s="898"/>
      <c r="BM76" s="898"/>
      <c r="BN76" s="898"/>
      <c r="BO76" s="898"/>
      <c r="BP76" s="898"/>
      <c r="BQ76" s="884" t="str">
        <f>CONCATENATE(IFERROR(VLOOKUP(A76,'Зависимые списки'!$J$2:$K$7,2,FALSE),"-"),B76)</f>
        <v>КанБайкал_ООООП</v>
      </c>
      <c r="BR76" s="884" t="s">
        <v>28</v>
      </c>
      <c r="BS76" s="884" t="s">
        <v>29</v>
      </c>
      <c r="BT76" s="902" t="str">
        <f>CONCATENATE(BQ76,IFERROR(VLOOKUP(F76,'Зависимые списки'!$J$9:$K$25,2,FALSE),"-"))</f>
        <v>КанБайкал_ООООПУнтыгейское УНТ_месторождение</v>
      </c>
      <c r="BU76" s="884" t="str">
        <f>IFERROR(VLOOKUP(C76,'Зависимые списки'!$I$55:$J$66,2,FALSE),"Без_номенклатуры")</f>
        <v>Без_номенклатуры</v>
      </c>
      <c r="BV76" s="884" t="str">
        <f>CONCATENATE(B76,"2")</f>
        <v>ОП2</v>
      </c>
      <c r="BW76" s="884" t="str">
        <f>IFERROR(VLOOKUP($BT76,'Зависимые списки'!$A$45:$B$101,2,FALSE),"-")</f>
        <v>Основное</v>
      </c>
      <c r="BX76" s="899" t="str">
        <f>IFERROR(VLOOKUP(B76,'Зависимые списки'!$C$55:$D$59,2,FALSE),"-")</f>
        <v>OPEX</v>
      </c>
      <c r="BY76" s="891" t="str">
        <f>$B$2</f>
        <v>БП</v>
      </c>
      <c r="BZ76" s="903" t="str">
        <f>IFERROR(VLOOKUP(G76,vendor!$B$2:$C$1372,2,FALSE),"-")&amp;"_"&amp;IFERROR(VLOOKUP(ПР[[#This Row],[Компания]],Справочники!$A$3:$B$9,2,0),"-")</f>
        <v>-_COM008002</v>
      </c>
      <c r="CA76" s="892">
        <f ca="1">SUM(O76:OFFSET(O76,0,'Откл_БДР факт ГК_КБ'!$B$1-1))</f>
        <v>0</v>
      </c>
      <c r="CB76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6" s="865" t="str">
        <f>IFERROR(VLOOKUP(ПР[[#This Row],[Контрагент]],ВГО[],2,0),"Внеш")</f>
        <v>Внеш</v>
      </c>
    </row>
    <row r="77" spans="1:81" ht="15" hidden="1" customHeight="1">
      <c r="A77" s="881" t="s">
        <v>902</v>
      </c>
      <c r="B77" s="881" t="s">
        <v>14</v>
      </c>
      <c r="C77" s="881" t="s">
        <v>426</v>
      </c>
      <c r="D77" s="881" t="str">
        <f>IF(ПР[[#This Row],[Компания]]="","",$D$4)</f>
        <v>Отдел ТиКРС</v>
      </c>
      <c r="E77" s="881" t="s">
        <v>1979</v>
      </c>
      <c r="F77" s="881" t="s">
        <v>8263</v>
      </c>
      <c r="G77" s="881"/>
      <c r="H77" s="881"/>
      <c r="I77" s="881" t="s">
        <v>31</v>
      </c>
      <c r="J77" s="881" t="s">
        <v>1268</v>
      </c>
      <c r="K77" s="881" t="s">
        <v>1279</v>
      </c>
      <c r="L77" s="881" t="s">
        <v>1258</v>
      </c>
      <c r="M77" s="881" t="s">
        <v>1282</v>
      </c>
      <c r="N77" s="867"/>
      <c r="O77" s="893"/>
      <c r="P77" s="893"/>
      <c r="Q77" s="893"/>
      <c r="R77" s="893"/>
      <c r="S77" s="893"/>
      <c r="T77" s="893"/>
      <c r="U77" s="893"/>
      <c r="V77" s="893"/>
      <c r="W77" s="893"/>
      <c r="X77" s="893"/>
      <c r="Y77" s="893"/>
      <c r="Z77" s="893"/>
      <c r="AA77" s="894">
        <f>SUM(ПР[[#This Row],[ 2026.01]:[ 2026.12]])</f>
        <v>0</v>
      </c>
      <c r="AB77" s="884" t="str">
        <f>IFERROR(VLOOKUP(C77,IF(B77="Внереализация",Справочники!$R$3:$S$124,IF(B77="ОП",Справочники!$I$3:$J$185,IF(B77="ВП",Справочники!$L$3:$M$186,IF(B77="УР",Справочники!$O$3:$P$93,IF(B77="КР",Справочники!$F$3:$G$36,Справочники!$F$37:$G$37))))),2,FALSE),0)</f>
        <v>OP.09.03.03.06.06.00.00.00</v>
      </c>
      <c r="AC77" s="884" t="str">
        <f>IFERROR(IF($AB77="KR.09.03.00.00.00.00.00.00",VLOOKUP($L77,'Зависимые списки'!$P$55:$Q$57,2,FALSE),VLOOKUP(AB77,'NA-CF'!$A$2:$E$367,5,FALSE)),0)</f>
        <v>CF.03.03.06.09.03.03.06.00</v>
      </c>
      <c r="AD77" s="884" t="str">
        <f>IFERROR(VLOOKUP(AC77,'NA-CF'!$E$2:$F$367,2,FALSE),0)</f>
        <v>Текущий ремонт скважин</v>
      </c>
      <c r="AE77" s="895">
        <v>90</v>
      </c>
      <c r="AF77" s="896">
        <v>0.2</v>
      </c>
      <c r="AG77" s="897">
        <f t="shared" si="44"/>
        <v>0</v>
      </c>
      <c r="AH77" s="897">
        <f t="shared" si="44"/>
        <v>0</v>
      </c>
      <c r="AI77" s="897">
        <f t="shared" si="44"/>
        <v>0</v>
      </c>
      <c r="AJ77" s="897">
        <f t="shared" si="44"/>
        <v>0</v>
      </c>
      <c r="AK77" s="897">
        <f t="shared" si="44"/>
        <v>0</v>
      </c>
      <c r="AL77" s="897">
        <f t="shared" si="44"/>
        <v>0</v>
      </c>
      <c r="AM77" s="897">
        <f t="shared" si="44"/>
        <v>0</v>
      </c>
      <c r="AN77" s="897">
        <f t="shared" si="44"/>
        <v>0</v>
      </c>
      <c r="AO77" s="897">
        <f t="shared" si="44"/>
        <v>0</v>
      </c>
      <c r="AP77" s="897">
        <f t="shared" si="44"/>
        <v>0</v>
      </c>
      <c r="AQ77" s="897">
        <f t="shared" si="44"/>
        <v>0</v>
      </c>
      <c r="AR77" s="897">
        <f t="shared" si="44"/>
        <v>0</v>
      </c>
      <c r="AS77" s="897">
        <f t="shared" si="40"/>
        <v>0</v>
      </c>
      <c r="AT77" s="897">
        <f t="shared" si="4"/>
        <v>0</v>
      </c>
      <c r="AU77" s="897">
        <f t="shared" si="5"/>
        <v>0</v>
      </c>
      <c r="AV77" s="897">
        <f t="shared" si="6"/>
        <v>0</v>
      </c>
      <c r="AW77" s="897">
        <f t="shared" si="7"/>
        <v>0</v>
      </c>
      <c r="AX77" s="897">
        <f t="shared" si="8"/>
        <v>0</v>
      </c>
      <c r="AY77" s="897">
        <f t="shared" si="9"/>
        <v>0</v>
      </c>
      <c r="AZ77" s="897">
        <f t="shared" si="10"/>
        <v>0</v>
      </c>
      <c r="BA77" s="897">
        <f t="shared" si="11"/>
        <v>0</v>
      </c>
      <c r="BB77" s="897">
        <f t="shared" si="12"/>
        <v>0</v>
      </c>
      <c r="BC77" s="897">
        <f t="shared" si="13"/>
        <v>0</v>
      </c>
      <c r="BD77" s="897">
        <f t="shared" si="14"/>
        <v>0</v>
      </c>
      <c r="BE77" s="898"/>
      <c r="BF77" s="898"/>
      <c r="BG77" s="898"/>
      <c r="BH77" s="898"/>
      <c r="BI77" s="898"/>
      <c r="BJ77" s="898"/>
      <c r="BK77" s="898"/>
      <c r="BL77" s="898"/>
      <c r="BM77" s="898"/>
      <c r="BN77" s="898"/>
      <c r="BO77" s="898"/>
      <c r="BP77" s="898"/>
      <c r="BQ77" s="884" t="str">
        <f>CONCATENATE(IFERROR(VLOOKUP(A77,'Зависимые списки'!$J$2:$K$7,2,FALSE),"-"),B77)</f>
        <v>КанБайкал_ООООП</v>
      </c>
      <c r="BR77" s="884" t="s">
        <v>28</v>
      </c>
      <c r="BS77" s="884" t="s">
        <v>29</v>
      </c>
      <c r="BT77" s="884" t="str">
        <f>CONCATENATE(BQ77,IFERROR(VLOOKUP(F77,'Зависимые списки'!$J$9:$K$25,2,FALSE),"-"))</f>
        <v>КанБайкал_ООООПЗападно-Каренское_месторождение</v>
      </c>
      <c r="BU77" s="884" t="str">
        <f>IFERROR(VLOOKUP(C77,'Зависимые списки'!$I$55:$J$66,2,FALSE),"Без_номенклатуры")</f>
        <v>Без_номенклатуры</v>
      </c>
      <c r="BV77" s="884" t="str">
        <f t="shared" si="41"/>
        <v>ОП2</v>
      </c>
      <c r="BW77" s="884" t="str">
        <f>IFERROR(VLOOKUP($BT77,'Зависимые списки'!$A$45:$B$101,2,FALSE),"-")</f>
        <v>Основное</v>
      </c>
      <c r="BX77" s="899" t="str">
        <f>IFERROR(VLOOKUP(B77,'Зависимые списки'!$C$55:$D$59,2,FALSE),"-")</f>
        <v>OPEX</v>
      </c>
      <c r="BY77" s="891" t="str">
        <f t="shared" si="42"/>
        <v>БП</v>
      </c>
      <c r="BZ77" s="891" t="str">
        <f>IFERROR(VLOOKUP(G77,vendor!$B$2:$C$1372,2,FALSE),"-")&amp;"_"&amp;IFERROR(VLOOKUP(ПР[[#This Row],[Компания]],Справочники!$A$3:$B$9,2,0),"-")</f>
        <v>-_COM008002</v>
      </c>
      <c r="CA77" s="892">
        <f ca="1">SUM(O77:OFFSET(O77,0,'Откл_БДР факт ГК_КБ'!$B$1-1))</f>
        <v>0</v>
      </c>
      <c r="CB77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7" s="865" t="str">
        <f>IFERROR(VLOOKUP(ПР[[#This Row],[Контрагент]],ВГО[],2,0),"Внеш")</f>
        <v>Внеш</v>
      </c>
    </row>
    <row r="78" spans="1:81" ht="15" hidden="1" customHeight="1">
      <c r="A78" s="881" t="s">
        <v>902</v>
      </c>
      <c r="B78" s="881" t="s">
        <v>14</v>
      </c>
      <c r="C78" s="881"/>
      <c r="D78" s="881" t="str">
        <f>IF(ПР[[#This Row],[Компания]]="","",$D$4)</f>
        <v>Отдел ТиКРС</v>
      </c>
      <c r="E78" s="881" t="s">
        <v>1979</v>
      </c>
      <c r="F78" s="881" t="s">
        <v>8263</v>
      </c>
      <c r="G78" s="881"/>
      <c r="H78" s="907"/>
      <c r="I78" s="881" t="s">
        <v>31</v>
      </c>
      <c r="J78" s="881" t="s">
        <v>1268</v>
      </c>
      <c r="K78" s="881" t="s">
        <v>1279</v>
      </c>
      <c r="L78" s="881" t="s">
        <v>1258</v>
      </c>
      <c r="M78" s="881" t="s">
        <v>1282</v>
      </c>
      <c r="N78" s="881"/>
      <c r="O78" s="893"/>
      <c r="P78" s="893"/>
      <c r="Q78" s="893"/>
      <c r="R78" s="893"/>
      <c r="S78" s="893"/>
      <c r="T78" s="893"/>
      <c r="U78" s="893"/>
      <c r="V78" s="893"/>
      <c r="W78" s="893"/>
      <c r="X78" s="893"/>
      <c r="Y78" s="893"/>
      <c r="Z78" s="893"/>
      <c r="AA78" s="894">
        <f>SUM(ПР[[#This Row],[ 2026.01]:[ 2026.12]])</f>
        <v>0</v>
      </c>
      <c r="AB78" s="884">
        <f>IFERROR(VLOOKUP(C78,IF(B78="Внереализация",Справочники!$R$3:$S$124,IF(B78="ОП",Справочники!$I$3:$J$185,IF(B78="ВП",Справочники!$L$3:$M$186,IF(B78="УР",Справочники!$O$3:$P$93,IF(B78="КР",Справочники!$F$3:$G$36,Справочники!$F$37:$G$37))))),2,FALSE),0)</f>
        <v>0</v>
      </c>
      <c r="AC78" s="884">
        <f>IFERROR(IF($AB78="KR.09.03.00.00.00.00.00.00",VLOOKUP($L78,'Зависимые списки'!$P$55:$Q$57,2,FALSE),VLOOKUP(AB78,'NA-CF'!$A$2:$E$367,5,FALSE)),0)</f>
        <v>0</v>
      </c>
      <c r="AD78" s="884">
        <f>IFERROR(VLOOKUP(AC78,'NA-CF'!$E$2:$F$367,2,FALSE),0)</f>
        <v>0</v>
      </c>
      <c r="AE78" s="895">
        <v>90</v>
      </c>
      <c r="AF78" s="896">
        <v>0.2</v>
      </c>
      <c r="AG78" s="897">
        <f t="shared" si="44"/>
        <v>0</v>
      </c>
      <c r="AH78" s="897">
        <f t="shared" si="44"/>
        <v>0</v>
      </c>
      <c r="AI78" s="897">
        <f t="shared" si="44"/>
        <v>0</v>
      </c>
      <c r="AJ78" s="897">
        <f t="shared" si="44"/>
        <v>0</v>
      </c>
      <c r="AK78" s="897">
        <f t="shared" si="44"/>
        <v>0</v>
      </c>
      <c r="AL78" s="897">
        <f t="shared" si="44"/>
        <v>0</v>
      </c>
      <c r="AM78" s="897">
        <f t="shared" si="44"/>
        <v>0</v>
      </c>
      <c r="AN78" s="897">
        <f t="shared" si="44"/>
        <v>0</v>
      </c>
      <c r="AO78" s="897">
        <f t="shared" si="44"/>
        <v>0</v>
      </c>
      <c r="AP78" s="897">
        <f t="shared" si="44"/>
        <v>0</v>
      </c>
      <c r="AQ78" s="897">
        <f t="shared" si="44"/>
        <v>0</v>
      </c>
      <c r="AR78" s="897">
        <f t="shared" si="44"/>
        <v>0</v>
      </c>
      <c r="AS78" s="897">
        <f t="shared" si="40"/>
        <v>0</v>
      </c>
      <c r="AT78" s="897">
        <f t="shared" si="4"/>
        <v>0</v>
      </c>
      <c r="AU78" s="897">
        <f t="shared" si="5"/>
        <v>0</v>
      </c>
      <c r="AV78" s="897">
        <f t="shared" si="6"/>
        <v>0</v>
      </c>
      <c r="AW78" s="897">
        <f t="shared" si="7"/>
        <v>0</v>
      </c>
      <c r="AX78" s="897">
        <f t="shared" si="8"/>
        <v>0</v>
      </c>
      <c r="AY78" s="897">
        <f t="shared" si="9"/>
        <v>0</v>
      </c>
      <c r="AZ78" s="897">
        <f t="shared" si="10"/>
        <v>0</v>
      </c>
      <c r="BA78" s="897">
        <f t="shared" si="11"/>
        <v>0</v>
      </c>
      <c r="BB78" s="897">
        <f t="shared" si="12"/>
        <v>0</v>
      </c>
      <c r="BC78" s="897">
        <f t="shared" si="13"/>
        <v>0</v>
      </c>
      <c r="BD78" s="897">
        <f t="shared" si="14"/>
        <v>0</v>
      </c>
      <c r="BE78" s="898"/>
      <c r="BF78" s="898"/>
      <c r="BG78" s="898"/>
      <c r="BH78" s="898"/>
      <c r="BI78" s="898"/>
      <c r="BJ78" s="898"/>
      <c r="BK78" s="898"/>
      <c r="BL78" s="898"/>
      <c r="BM78" s="898"/>
      <c r="BN78" s="898"/>
      <c r="BO78" s="898"/>
      <c r="BP78" s="898"/>
      <c r="BQ78" s="884" t="str">
        <f>CONCATENATE(IFERROR(VLOOKUP(A78,'Зависимые списки'!$J$2:$K$7,2,FALSE),"-"),B78)</f>
        <v>КанБайкал_ООООП</v>
      </c>
      <c r="BR78" s="884" t="s">
        <v>28</v>
      </c>
      <c r="BS78" s="884" t="s">
        <v>29</v>
      </c>
      <c r="BT78" s="884" t="str">
        <f>CONCATENATE(BQ78,IFERROR(VLOOKUP(F78,'Зависимые списки'!$J$9:$K$25,2,FALSE),"-"))</f>
        <v>КанБайкал_ООООПЗападно-Каренское_месторождение</v>
      </c>
      <c r="BU78" s="884" t="str">
        <f>IFERROR(VLOOKUP(C78,'Зависимые списки'!$I$55:$J$66,2,FALSE),"Без_номенклатуры")</f>
        <v>Без_номенклатуры</v>
      </c>
      <c r="BV78" s="884" t="str">
        <f t="shared" si="41"/>
        <v>ОП2</v>
      </c>
      <c r="BW78" s="884" t="str">
        <f>IFERROR(VLOOKUP($BT78,'Зависимые списки'!$A$45:$B$101,2,FALSE),"-")</f>
        <v>Основное</v>
      </c>
      <c r="BX78" s="899" t="str">
        <f>IFERROR(VLOOKUP(B78,'Зависимые списки'!$C$55:$D$59,2,FALSE),"-")</f>
        <v>OPEX</v>
      </c>
      <c r="BY78" s="891" t="str">
        <f t="shared" si="42"/>
        <v>БП</v>
      </c>
      <c r="BZ78" s="891" t="str">
        <f>IFERROR(VLOOKUP(G78,vendor!$B$2:$C$1372,2,FALSE),"-")&amp;"_"&amp;IFERROR(VLOOKUP(ПР[[#This Row],[Компания]],Справочники!$A$3:$B$9,2,0),"-")</f>
        <v>-_COM008002</v>
      </c>
      <c r="CA78" s="892">
        <f ca="1">SUM(O78:OFFSET(O78,0,'Откл_БДР факт ГК_КБ'!$B$1-1))</f>
        <v>0</v>
      </c>
      <c r="CB78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8" s="865" t="str">
        <f>IFERROR(VLOOKUP(ПР[[#This Row],[Контрагент]],ВГО[],2,0),"Внеш")</f>
        <v>Внеш</v>
      </c>
    </row>
    <row r="79" spans="1:81" hidden="1">
      <c r="A79" s="881" t="s">
        <v>902</v>
      </c>
      <c r="B79" s="881" t="s">
        <v>14</v>
      </c>
      <c r="C79" s="881"/>
      <c r="D79" s="881" t="str">
        <f>IF(ПР[[#This Row],[Компания]]="","",$D$4)</f>
        <v>Отдел ТиКРС</v>
      </c>
      <c r="E79" s="881" t="s">
        <v>1979</v>
      </c>
      <c r="F79" s="881" t="s">
        <v>8263</v>
      </c>
      <c r="G79" s="881"/>
      <c r="H79" s="907"/>
      <c r="I79" s="881" t="s">
        <v>31</v>
      </c>
      <c r="J79" s="881" t="s">
        <v>1268</v>
      </c>
      <c r="K79" s="881" t="s">
        <v>1279</v>
      </c>
      <c r="L79" s="881" t="s">
        <v>1258</v>
      </c>
      <c r="M79" s="881" t="s">
        <v>1282</v>
      </c>
      <c r="N79" s="867"/>
      <c r="O79" s="893"/>
      <c r="P79" s="893"/>
      <c r="Q79" s="893"/>
      <c r="R79" s="893"/>
      <c r="S79" s="893"/>
      <c r="T79" s="893"/>
      <c r="U79" s="893"/>
      <c r="V79" s="893"/>
      <c r="W79" s="893"/>
      <c r="X79" s="893"/>
      <c r="Y79" s="893"/>
      <c r="Z79" s="893"/>
      <c r="AA79" s="894">
        <f>SUM(ПР[[#This Row],[ 2026.01]:[ 2026.12]])</f>
        <v>0</v>
      </c>
      <c r="AB79" s="884">
        <f>IFERROR(VLOOKUP(C79,IF(B79="Внереализация",Справочники!$R$3:$S$124,IF(B79="ОП",Справочники!$I$3:$J$185,IF(B79="ВП",Справочники!$L$3:$M$186,IF(B79="УР",Справочники!$O$3:$P$93,IF(B79="КР",Справочники!$F$3:$G$36,Справочники!$F$37:$G$37))))),2,FALSE),0)</f>
        <v>0</v>
      </c>
      <c r="AC79" s="884">
        <f>IFERROR(IF($AB79="KR.09.03.00.00.00.00.00.00",VLOOKUP($L79,'Зависимые списки'!$P$55:$Q$57,2,FALSE),VLOOKUP(AB79,'NA-CF'!$A$2:$E$367,5,FALSE)),0)</f>
        <v>0</v>
      </c>
      <c r="AD79" s="884">
        <f>IFERROR(VLOOKUP(AC79,'NA-CF'!$E$2:$F$367,2,FALSE),0)</f>
        <v>0</v>
      </c>
      <c r="AE79" s="895">
        <v>90</v>
      </c>
      <c r="AF79" s="896">
        <v>0.2</v>
      </c>
      <c r="AG79" s="897">
        <f t="shared" si="44"/>
        <v>0</v>
      </c>
      <c r="AH79" s="897">
        <f t="shared" si="44"/>
        <v>0</v>
      </c>
      <c r="AI79" s="897">
        <f t="shared" si="44"/>
        <v>0</v>
      </c>
      <c r="AJ79" s="897">
        <f t="shared" si="44"/>
        <v>0</v>
      </c>
      <c r="AK79" s="897">
        <f t="shared" si="44"/>
        <v>0</v>
      </c>
      <c r="AL79" s="897">
        <f t="shared" si="44"/>
        <v>0</v>
      </c>
      <c r="AM79" s="897">
        <f t="shared" si="44"/>
        <v>0</v>
      </c>
      <c r="AN79" s="897">
        <f t="shared" si="44"/>
        <v>0</v>
      </c>
      <c r="AO79" s="897">
        <f t="shared" si="44"/>
        <v>0</v>
      </c>
      <c r="AP79" s="897">
        <f t="shared" si="44"/>
        <v>0</v>
      </c>
      <c r="AQ79" s="897">
        <f t="shared" si="44"/>
        <v>0</v>
      </c>
      <c r="AR79" s="897">
        <f t="shared" si="44"/>
        <v>0</v>
      </c>
      <c r="AS79" s="897">
        <f t="shared" si="40"/>
        <v>0</v>
      </c>
      <c r="AT79" s="897">
        <f t="shared" si="4"/>
        <v>0</v>
      </c>
      <c r="AU79" s="897">
        <f t="shared" si="5"/>
        <v>0</v>
      </c>
      <c r="AV79" s="897">
        <f t="shared" si="6"/>
        <v>0</v>
      </c>
      <c r="AW79" s="897">
        <f t="shared" si="7"/>
        <v>0</v>
      </c>
      <c r="AX79" s="897">
        <f t="shared" si="8"/>
        <v>0</v>
      </c>
      <c r="AY79" s="897">
        <f t="shared" si="9"/>
        <v>0</v>
      </c>
      <c r="AZ79" s="897">
        <f t="shared" si="10"/>
        <v>0</v>
      </c>
      <c r="BA79" s="897">
        <f t="shared" si="11"/>
        <v>0</v>
      </c>
      <c r="BB79" s="897">
        <f t="shared" si="12"/>
        <v>0</v>
      </c>
      <c r="BC79" s="897">
        <f t="shared" si="13"/>
        <v>0</v>
      </c>
      <c r="BD79" s="897">
        <f t="shared" si="14"/>
        <v>0</v>
      </c>
      <c r="BE79" s="898"/>
      <c r="BF79" s="898"/>
      <c r="BG79" s="898"/>
      <c r="BH79" s="898"/>
      <c r="BI79" s="898"/>
      <c r="BJ79" s="898"/>
      <c r="BK79" s="898"/>
      <c r="BL79" s="898"/>
      <c r="BM79" s="898"/>
      <c r="BN79" s="898"/>
      <c r="BO79" s="898"/>
      <c r="BP79" s="898"/>
      <c r="BQ79" s="884" t="str">
        <f>CONCATENATE(IFERROR(VLOOKUP(A79,'Зависимые списки'!$J$2:$K$7,2,FALSE),"-"),B79)</f>
        <v>КанБайкал_ООООП</v>
      </c>
      <c r="BR79" s="884" t="s">
        <v>28</v>
      </c>
      <c r="BS79" s="884" t="s">
        <v>29</v>
      </c>
      <c r="BT79" s="884" t="str">
        <f>CONCATENATE(BQ79,IFERROR(VLOOKUP(F79,'Зависимые списки'!$J$9:$K$25,2,FALSE),"-"))</f>
        <v>КанБайкал_ООООПЗападно-Каренское_месторождение</v>
      </c>
      <c r="BU79" s="884" t="str">
        <f>IFERROR(VLOOKUP(C79,'Зависимые списки'!$I$55:$J$66,2,FALSE),"Без_номенклатуры")</f>
        <v>Без_номенклатуры</v>
      </c>
      <c r="BV79" s="884" t="str">
        <f t="shared" si="41"/>
        <v>ОП2</v>
      </c>
      <c r="BW79" s="884" t="str">
        <f>IFERROR(VLOOKUP($BT79,'Зависимые списки'!$A$45:$B$101,2,FALSE),"-")</f>
        <v>Основное</v>
      </c>
      <c r="BX79" s="899" t="str">
        <f>IFERROR(VLOOKUP(B79,'Зависимые списки'!$C$55:$D$59,2,FALSE),"-")</f>
        <v>OPEX</v>
      </c>
      <c r="BY79" s="891" t="str">
        <f t="shared" si="42"/>
        <v>БП</v>
      </c>
      <c r="BZ79" s="891" t="str">
        <f>IFERROR(VLOOKUP(G79,vendor!$B$2:$C$1372,2,FALSE),"-")&amp;"_"&amp;IFERROR(VLOOKUP(ПР[[#This Row],[Компания]],Справочники!$A$3:$B$9,2,0),"-")</f>
        <v>-_COM008002</v>
      </c>
      <c r="CA79" s="892">
        <f ca="1">SUM(O79:OFFSET(O79,0,'Откл_БДР факт ГК_КБ'!$B$1-1))</f>
        <v>0</v>
      </c>
      <c r="CB79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9" s="865" t="str">
        <f>IFERROR(VLOOKUP(ПР[[#This Row],[Контрагент]],ВГО[],2,0),"Внеш")</f>
        <v>Внеш</v>
      </c>
    </row>
    <row r="80" spans="1:81" ht="15" hidden="1" customHeight="1">
      <c r="A80" s="881" t="s">
        <v>902</v>
      </c>
      <c r="B80" s="881" t="s">
        <v>14</v>
      </c>
      <c r="C80" s="881" t="s">
        <v>349</v>
      </c>
      <c r="D80" s="881" t="str">
        <f>IF(ПР[[#This Row],[Компания]]="","",$D$4)</f>
        <v>Отдел ТиКРС</v>
      </c>
      <c r="E80" s="881" t="s">
        <v>1979</v>
      </c>
      <c r="F80" s="881" t="s">
        <v>8263</v>
      </c>
      <c r="G80" s="881"/>
      <c r="H80" s="881"/>
      <c r="I80" s="881" t="s">
        <v>31</v>
      </c>
      <c r="J80" s="881" t="s">
        <v>1268</v>
      </c>
      <c r="K80" s="881" t="s">
        <v>1279</v>
      </c>
      <c r="L80" s="881" t="s">
        <v>1258</v>
      </c>
      <c r="M80" s="881" t="s">
        <v>1282</v>
      </c>
      <c r="N80" s="867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/>
      <c r="Z80" s="893"/>
      <c r="AA80" s="894">
        <f>SUM(ПР[[#This Row],[ 2026.01]:[ 2026.12]])</f>
        <v>0</v>
      </c>
      <c r="AB80" s="884" t="str">
        <f>IFERROR(VLOOKUP(C80,IF(B80="Внереализация",Справочники!$R$3:$S$124,IF(B80="ОП",Справочники!$I$3:$J$185,IF(B80="ВП",Справочники!$L$3:$M$186,IF(B80="УР",Справочники!$O$3:$P$93,IF(B80="КР",Справочники!$F$3:$G$36,Справочники!$F$37:$G$37))))),2,FALSE),0)</f>
        <v>OP.09.03.03.03.03.33.00.00</v>
      </c>
      <c r="AC80" s="884" t="str">
        <f>IFERROR(IF($AB80="KR.09.03.00.00.00.00.00.00",VLOOKUP($L80,'Зависимые списки'!$P$55:$Q$57,2,FALSE),VLOOKUP(AB80,'NA-CF'!$A$2:$E$367,5,FALSE)),0)</f>
        <v>CF.03.03.06.09.03.03.03.00</v>
      </c>
      <c r="AD80" s="884" t="str">
        <f>IFERROR(VLOOKUP(AC80,'NA-CF'!$E$2:$F$367,2,FALSE),0)</f>
        <v>Капитальный ремонт скважин</v>
      </c>
      <c r="AE80" s="895">
        <v>90</v>
      </c>
      <c r="AF80" s="896">
        <v>0.2</v>
      </c>
      <c r="AG80" s="897">
        <f t="shared" si="44"/>
        <v>0</v>
      </c>
      <c r="AH80" s="897">
        <f t="shared" si="44"/>
        <v>0</v>
      </c>
      <c r="AI80" s="897">
        <f t="shared" si="44"/>
        <v>0</v>
      </c>
      <c r="AJ80" s="897">
        <f t="shared" si="44"/>
        <v>0</v>
      </c>
      <c r="AK80" s="897">
        <f t="shared" si="44"/>
        <v>0</v>
      </c>
      <c r="AL80" s="897">
        <f t="shared" si="44"/>
        <v>0</v>
      </c>
      <c r="AM80" s="897">
        <f t="shared" si="44"/>
        <v>0</v>
      </c>
      <c r="AN80" s="897">
        <f t="shared" si="44"/>
        <v>0</v>
      </c>
      <c r="AO80" s="897">
        <f t="shared" si="44"/>
        <v>0</v>
      </c>
      <c r="AP80" s="897">
        <f t="shared" si="44"/>
        <v>0</v>
      </c>
      <c r="AQ80" s="897">
        <f t="shared" si="44"/>
        <v>0</v>
      </c>
      <c r="AR80" s="897">
        <f t="shared" si="44"/>
        <v>0</v>
      </c>
      <c r="AS80" s="897">
        <f t="shared" si="40"/>
        <v>0</v>
      </c>
      <c r="AT80" s="897">
        <f t="shared" si="4"/>
        <v>0</v>
      </c>
      <c r="AU80" s="897">
        <f t="shared" si="5"/>
        <v>0</v>
      </c>
      <c r="AV80" s="897">
        <f t="shared" si="6"/>
        <v>0</v>
      </c>
      <c r="AW80" s="897">
        <f t="shared" si="7"/>
        <v>0</v>
      </c>
      <c r="AX80" s="897">
        <f t="shared" si="8"/>
        <v>0</v>
      </c>
      <c r="AY80" s="897">
        <f t="shared" si="9"/>
        <v>0</v>
      </c>
      <c r="AZ80" s="897">
        <f t="shared" si="10"/>
        <v>0</v>
      </c>
      <c r="BA80" s="897">
        <f t="shared" si="11"/>
        <v>0</v>
      </c>
      <c r="BB80" s="897">
        <f t="shared" si="12"/>
        <v>0</v>
      </c>
      <c r="BC80" s="897">
        <f t="shared" si="13"/>
        <v>0</v>
      </c>
      <c r="BD80" s="897">
        <f t="shared" si="14"/>
        <v>0</v>
      </c>
      <c r="BE80" s="898"/>
      <c r="BF80" s="898"/>
      <c r="BG80" s="898"/>
      <c r="BH80" s="898"/>
      <c r="BI80" s="898"/>
      <c r="BJ80" s="898"/>
      <c r="BK80" s="898"/>
      <c r="BL80" s="898"/>
      <c r="BM80" s="898"/>
      <c r="BN80" s="898"/>
      <c r="BO80" s="898"/>
      <c r="BP80" s="898"/>
      <c r="BQ80" s="884" t="str">
        <f>CONCATENATE(IFERROR(VLOOKUP(A80,'Зависимые списки'!$J$2:$K$7,2,FALSE),"-"),B80)</f>
        <v>КанБайкал_ООООП</v>
      </c>
      <c r="BR80" s="884" t="s">
        <v>28</v>
      </c>
      <c r="BS80" s="884" t="s">
        <v>29</v>
      </c>
      <c r="BT80" s="884" t="str">
        <f>CONCATENATE(BQ80,IFERROR(VLOOKUP(F80,'Зависимые списки'!$J$9:$K$25,2,FALSE),"-"))</f>
        <v>КанБайкал_ООООПЗападно-Каренское_месторождение</v>
      </c>
      <c r="BU80" s="884" t="str">
        <f>IFERROR(VLOOKUP(C80,'Зависимые списки'!$I$55:$J$66,2,FALSE),"Без_номенклатуры")</f>
        <v>Без_номенклатуры</v>
      </c>
      <c r="BV80" s="884" t="str">
        <f t="shared" si="41"/>
        <v>ОП2</v>
      </c>
      <c r="BW80" s="884" t="str">
        <f>IFERROR(VLOOKUP($BT80,'Зависимые списки'!$A$45:$B$101,2,FALSE),"-")</f>
        <v>Основное</v>
      </c>
      <c r="BX80" s="899" t="str">
        <f>IFERROR(VLOOKUP(B80,'Зависимые списки'!$C$55:$D$59,2,FALSE),"-")</f>
        <v>OPEX</v>
      </c>
      <c r="BY80" s="891" t="str">
        <f t="shared" si="42"/>
        <v>БП</v>
      </c>
      <c r="BZ80" s="891" t="str">
        <f>IFERROR(VLOOKUP(G80,vendor!$B$2:$C$1372,2,FALSE),"-")&amp;"_"&amp;IFERROR(VLOOKUP(ПР[[#This Row],[Компания]],Справочники!$A$3:$B$9,2,0),"-")</f>
        <v>-_COM008002</v>
      </c>
      <c r="CA80" s="892">
        <f ca="1">SUM(O80:OFFSET(O80,0,'Откл_БДР факт ГК_КБ'!$B$1-1))</f>
        <v>0</v>
      </c>
      <c r="CB80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0" s="865" t="str">
        <f>IFERROR(VLOOKUP(ПР[[#This Row],[Контрагент]],ВГО[],2,0),"Внеш")</f>
        <v>Внеш</v>
      </c>
    </row>
    <row r="81" spans="1:81" hidden="1">
      <c r="A81" s="881" t="s">
        <v>902</v>
      </c>
      <c r="B81" s="881" t="s">
        <v>14</v>
      </c>
      <c r="C81" s="857"/>
      <c r="D81" s="881" t="str">
        <f>IF(ПР[[#This Row],[Компания]]="","",$D$4)</f>
        <v>Отдел ТиКРС</v>
      </c>
      <c r="E81" s="881" t="s">
        <v>1979</v>
      </c>
      <c r="F81" s="881" t="s">
        <v>8263</v>
      </c>
      <c r="G81" s="881"/>
      <c r="H81" s="881"/>
      <c r="I81" s="881" t="s">
        <v>31</v>
      </c>
      <c r="J81" s="881" t="s">
        <v>1268</v>
      </c>
      <c r="K81" s="881" t="s">
        <v>1279</v>
      </c>
      <c r="L81" s="881" t="s">
        <v>1258</v>
      </c>
      <c r="M81" s="881" t="s">
        <v>1282</v>
      </c>
      <c r="N81" s="881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/>
      <c r="Z81" s="893"/>
      <c r="AA81" s="894">
        <f>SUM(ПР[[#This Row],[ 2026.01]:[ 2026.12]])</f>
        <v>0</v>
      </c>
      <c r="AB81" s="884">
        <f>IFERROR(VLOOKUP(C81,IF(B81="Внереализация",Справочники!$R$3:$S$124,IF(B81="ОП",Справочники!$I$3:$J$185,IF(B81="ВП",Справочники!$L$3:$M$186,IF(B81="УР",Справочники!$O$3:$P$93,IF(B81="КР",Справочники!$F$3:$G$36,Справочники!$F$37:$G$37))))),2,FALSE),0)</f>
        <v>0</v>
      </c>
      <c r="AC81" s="884">
        <f>IFERROR(IF($AB81="KR.09.03.00.00.00.00.00.00",VLOOKUP($L81,'Зависимые списки'!$P$55:$Q$57,2,FALSE),VLOOKUP(AB81,'NA-CF'!$A$2:$E$367,5,FALSE)),0)</f>
        <v>0</v>
      </c>
      <c r="AD81" s="884">
        <f>IFERROR(VLOOKUP(AC81,'NA-CF'!$E$2:$F$367,2,FALSE),0)</f>
        <v>0</v>
      </c>
      <c r="AE81" s="895">
        <v>120</v>
      </c>
      <c r="AF81" s="896">
        <v>0.2</v>
      </c>
      <c r="AG81" s="897">
        <f t="shared" si="44"/>
        <v>0</v>
      </c>
      <c r="AH81" s="897">
        <f t="shared" si="44"/>
        <v>0</v>
      </c>
      <c r="AI81" s="897">
        <f t="shared" si="44"/>
        <v>0</v>
      </c>
      <c r="AJ81" s="897">
        <f t="shared" si="44"/>
        <v>0</v>
      </c>
      <c r="AK81" s="897">
        <f t="shared" si="44"/>
        <v>0</v>
      </c>
      <c r="AL81" s="897">
        <f t="shared" si="44"/>
        <v>0</v>
      </c>
      <c r="AM81" s="897">
        <f t="shared" si="44"/>
        <v>0</v>
      </c>
      <c r="AN81" s="897">
        <f t="shared" si="44"/>
        <v>0</v>
      </c>
      <c r="AO81" s="897">
        <f t="shared" si="44"/>
        <v>0</v>
      </c>
      <c r="AP81" s="897">
        <f t="shared" si="44"/>
        <v>0</v>
      </c>
      <c r="AQ81" s="897">
        <f t="shared" si="44"/>
        <v>0</v>
      </c>
      <c r="AR81" s="897">
        <f t="shared" si="44"/>
        <v>0</v>
      </c>
      <c r="AS81" s="897">
        <f t="shared" si="40"/>
        <v>0</v>
      </c>
      <c r="AT81" s="897">
        <f t="shared" si="4"/>
        <v>0</v>
      </c>
      <c r="AU81" s="897">
        <f t="shared" si="5"/>
        <v>0</v>
      </c>
      <c r="AV81" s="897">
        <f t="shared" si="6"/>
        <v>0</v>
      </c>
      <c r="AW81" s="897">
        <f t="shared" si="7"/>
        <v>0</v>
      </c>
      <c r="AX81" s="897">
        <f t="shared" si="8"/>
        <v>0</v>
      </c>
      <c r="AY81" s="897">
        <f t="shared" si="9"/>
        <v>0</v>
      </c>
      <c r="AZ81" s="897">
        <f t="shared" si="10"/>
        <v>0</v>
      </c>
      <c r="BA81" s="897">
        <f t="shared" si="11"/>
        <v>0</v>
      </c>
      <c r="BB81" s="897">
        <f t="shared" si="12"/>
        <v>0</v>
      </c>
      <c r="BC81" s="897">
        <f t="shared" si="13"/>
        <v>0</v>
      </c>
      <c r="BD81" s="897">
        <f t="shared" si="14"/>
        <v>0</v>
      </c>
      <c r="BE81" s="898"/>
      <c r="BF81" s="898"/>
      <c r="BG81" s="898"/>
      <c r="BH81" s="898"/>
      <c r="BI81" s="898"/>
      <c r="BJ81" s="898"/>
      <c r="BK81" s="898"/>
      <c r="BL81" s="898"/>
      <c r="BM81" s="898"/>
      <c r="BN81" s="898"/>
      <c r="BO81" s="898"/>
      <c r="BP81" s="898"/>
      <c r="BQ81" s="884" t="str">
        <f>CONCATENATE(IFERROR(VLOOKUP(A81,'Зависимые списки'!$J$2:$K$7,2,FALSE),"-"),B81)</f>
        <v>КанБайкал_ООООП</v>
      </c>
      <c r="BR81" s="884" t="s">
        <v>28</v>
      </c>
      <c r="BS81" s="884" t="s">
        <v>29</v>
      </c>
      <c r="BT81" s="884" t="str">
        <f>CONCATENATE(BQ81,IFERROR(VLOOKUP(F81,'Зависимые списки'!$J$9:$K$25,2,FALSE),"-"))</f>
        <v>КанБайкал_ООООПЗападно-Каренское_месторождение</v>
      </c>
      <c r="BU81" s="884" t="str">
        <f>IFERROR(VLOOKUP(C81,'Зависимые списки'!$I$55:$J$66,2,FALSE),"Без_номенклатуры")</f>
        <v>Без_номенклатуры</v>
      </c>
      <c r="BV81" s="884" t="str">
        <f t="shared" si="41"/>
        <v>ОП2</v>
      </c>
      <c r="BW81" s="884" t="str">
        <f>IFERROR(VLOOKUP($BT81,'Зависимые списки'!$A$45:$B$101,2,FALSE),"-")</f>
        <v>Основное</v>
      </c>
      <c r="BX81" s="899" t="str">
        <f>IFERROR(VLOOKUP(B81,'Зависимые списки'!$C$55:$D$59,2,FALSE),"-")</f>
        <v>OPEX</v>
      </c>
      <c r="BY81" s="891" t="str">
        <f t="shared" si="42"/>
        <v>БП</v>
      </c>
      <c r="BZ81" s="903" t="str">
        <f>IFERROR(VLOOKUP(G81,vendor!$B$2:$C$1372,2,FALSE),"-")&amp;"_"&amp;IFERROR(VLOOKUP(ПР[[#This Row],[Компания]],Справочники!$A$3:$B$9,2,0),"-")</f>
        <v>-_COM008002</v>
      </c>
      <c r="CA81" s="892">
        <f ca="1">SUM(O81:OFFSET(O81,0,'Откл_БДР факт ГК_КБ'!$B$1-1))</f>
        <v>0</v>
      </c>
      <c r="CB81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1" s="865" t="str">
        <f>IFERROR(VLOOKUP(ПР[[#This Row],[Контрагент]],ВГО[],2,0),"Внеш")</f>
        <v>Внеш</v>
      </c>
    </row>
    <row r="82" spans="1:81" ht="15" hidden="1" customHeight="1">
      <c r="A82" s="881" t="s">
        <v>902</v>
      </c>
      <c r="B82" s="881" t="s">
        <v>14</v>
      </c>
      <c r="C82" s="881" t="s">
        <v>426</v>
      </c>
      <c r="D82" s="881" t="str">
        <f>IF(ПР[[#This Row],[Компания]]="","",$D$4)</f>
        <v>Отдел ТиКРС</v>
      </c>
      <c r="E82" s="881" t="s">
        <v>1979</v>
      </c>
      <c r="F82" s="881" t="s">
        <v>8263</v>
      </c>
      <c r="G82" s="881" t="s">
        <v>1071</v>
      </c>
      <c r="H82" s="881"/>
      <c r="I82" s="881" t="s">
        <v>31</v>
      </c>
      <c r="J82" s="881" t="s">
        <v>1268</v>
      </c>
      <c r="K82" s="881" t="s">
        <v>1279</v>
      </c>
      <c r="L82" s="881" t="s">
        <v>1258</v>
      </c>
      <c r="M82" s="881" t="s">
        <v>1282</v>
      </c>
      <c r="N82" s="881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/>
      <c r="Z82" s="893"/>
      <c r="AA82" s="894">
        <f>SUM(ПР[[#This Row],[ 2026.01]:[ 2026.12]])</f>
        <v>0</v>
      </c>
      <c r="AB82" s="884" t="str">
        <f>IFERROR(VLOOKUP(C82,IF(B82="Внереализация",Справочники!$R$3:$S$124,IF(B82="ОП",Справочники!$I$3:$J$185,IF(B82="ВП",Справочники!$L$3:$M$186,IF(B82="УР",Справочники!$O$3:$P$93,IF(B82="КР",Справочники!$F$3:$G$36,Справочники!$F$37:$G$37))))),2,FALSE),0)</f>
        <v>OP.09.03.03.06.06.00.00.00</v>
      </c>
      <c r="AC82" s="884" t="str">
        <f>IFERROR(IF($AB82="KR.09.03.00.00.00.00.00.00",VLOOKUP($L82,'Зависимые списки'!$P$55:$Q$57,2,FALSE),VLOOKUP(AB82,'NA-CF'!$A$2:$E$367,5,FALSE)),0)</f>
        <v>CF.03.03.06.09.03.03.06.00</v>
      </c>
      <c r="AD82" s="884" t="str">
        <f>IFERROR(VLOOKUP(AC82,'NA-CF'!$E$2:$F$367,2,FALSE),0)</f>
        <v>Текущий ремонт скважин</v>
      </c>
      <c r="AE82" s="895">
        <v>90</v>
      </c>
      <c r="AF82" s="896">
        <v>0.2</v>
      </c>
      <c r="AG82" s="897">
        <f t="shared" si="44"/>
        <v>0</v>
      </c>
      <c r="AH82" s="897">
        <f t="shared" si="44"/>
        <v>0</v>
      </c>
      <c r="AI82" s="897">
        <f t="shared" si="44"/>
        <v>0</v>
      </c>
      <c r="AJ82" s="897">
        <f t="shared" si="44"/>
        <v>0</v>
      </c>
      <c r="AK82" s="897">
        <f t="shared" si="44"/>
        <v>0</v>
      </c>
      <c r="AL82" s="897">
        <f t="shared" si="44"/>
        <v>0</v>
      </c>
      <c r="AM82" s="897">
        <f t="shared" si="44"/>
        <v>0</v>
      </c>
      <c r="AN82" s="897">
        <f t="shared" si="44"/>
        <v>0</v>
      </c>
      <c r="AO82" s="897">
        <f t="shared" si="44"/>
        <v>0</v>
      </c>
      <c r="AP82" s="897">
        <f t="shared" si="44"/>
        <v>0</v>
      </c>
      <c r="AQ82" s="897">
        <f t="shared" si="44"/>
        <v>0</v>
      </c>
      <c r="AR82" s="897">
        <f t="shared" si="44"/>
        <v>0</v>
      </c>
      <c r="AS82" s="897">
        <f t="shared" si="40"/>
        <v>0</v>
      </c>
      <c r="AT82" s="897">
        <f t="shared" si="4"/>
        <v>0</v>
      </c>
      <c r="AU82" s="897">
        <f t="shared" si="5"/>
        <v>0</v>
      </c>
      <c r="AV82" s="897">
        <f t="shared" si="6"/>
        <v>0</v>
      </c>
      <c r="AW82" s="897">
        <f t="shared" si="7"/>
        <v>0</v>
      </c>
      <c r="AX82" s="897">
        <f t="shared" si="8"/>
        <v>0</v>
      </c>
      <c r="AY82" s="897">
        <f t="shared" si="9"/>
        <v>0</v>
      </c>
      <c r="AZ82" s="897">
        <f t="shared" si="10"/>
        <v>0</v>
      </c>
      <c r="BA82" s="897">
        <f t="shared" si="11"/>
        <v>0</v>
      </c>
      <c r="BB82" s="897">
        <f t="shared" si="12"/>
        <v>0</v>
      </c>
      <c r="BC82" s="897">
        <f t="shared" si="13"/>
        <v>0</v>
      </c>
      <c r="BD82" s="897">
        <f t="shared" si="14"/>
        <v>0</v>
      </c>
      <c r="BE82" s="898"/>
      <c r="BF82" s="898"/>
      <c r="BG82" s="898"/>
      <c r="BH82" s="898"/>
      <c r="BI82" s="898"/>
      <c r="BJ82" s="898"/>
      <c r="BK82" s="898"/>
      <c r="BL82" s="898"/>
      <c r="BM82" s="898"/>
      <c r="BN82" s="898"/>
      <c r="BO82" s="898"/>
      <c r="BP82" s="898"/>
      <c r="BQ82" s="884" t="str">
        <f>CONCATENATE(IFERROR(VLOOKUP(A82,'Зависимые списки'!$J$2:$K$7,2,FALSE),"-"),B82)</f>
        <v>КанБайкал_ООООП</v>
      </c>
      <c r="BR82" s="884" t="s">
        <v>28</v>
      </c>
      <c r="BS82" s="884" t="s">
        <v>29</v>
      </c>
      <c r="BT82" s="884" t="str">
        <f>CONCATENATE(BQ82,IFERROR(VLOOKUP(F82,'Зависимые списки'!$J$9:$K$25,2,FALSE),"-"))</f>
        <v>КанБайкал_ООООПЗападно-Каренское_месторождение</v>
      </c>
      <c r="BU82" s="884" t="str">
        <f>IFERROR(VLOOKUP(C82,'Зависимые списки'!$I$55:$J$66,2,FALSE),"Без_номенклатуры")</f>
        <v>Без_номенклатуры</v>
      </c>
      <c r="BV82" s="884" t="str">
        <f t="shared" si="41"/>
        <v>ОП2</v>
      </c>
      <c r="BW82" s="884" t="str">
        <f>IFERROR(VLOOKUP($BT82,'Зависимые списки'!$A$45:$B$101,2,FALSE),"-")</f>
        <v>Основное</v>
      </c>
      <c r="BX82" s="899" t="str">
        <f>IFERROR(VLOOKUP(B82,'Зависимые списки'!$C$55:$D$59,2,FALSE),"-")</f>
        <v>OPEX</v>
      </c>
      <c r="BY82" s="891" t="str">
        <f t="shared" si="42"/>
        <v>БП</v>
      </c>
      <c r="BZ82" s="903" t="str">
        <f>IFERROR(VLOOKUP(G82,vendor!$B$2:$C$1372,2,FALSE),"-")&amp;"_"&amp;IFERROR(VLOOKUP(ПР[[#This Row],[Компания]],Справочники!$A$3:$B$9,2,0),"-")</f>
        <v>PRD.NONE1_COM008002</v>
      </c>
      <c r="CA82" s="892">
        <f ca="1">SUM(O82:OFFSET(O82,0,'Откл_БДР факт ГК_КБ'!$B$1-1))</f>
        <v>0</v>
      </c>
      <c r="CB82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2" s="865" t="str">
        <f>IFERROR(VLOOKUP(ПР[[#This Row],[Контрагент]],ВГО[],2,0),"Внеш")</f>
        <v>Внеш</v>
      </c>
    </row>
    <row r="83" spans="1:81" ht="15" hidden="1" customHeight="1">
      <c r="A83" s="881" t="s">
        <v>902</v>
      </c>
      <c r="B83" s="881" t="s">
        <v>14</v>
      </c>
      <c r="C83" s="881"/>
      <c r="D83" s="881" t="str">
        <f>IF(ПР[[#This Row],[Компания]]="","",$D$4)</f>
        <v>Отдел ТиКРС</v>
      </c>
      <c r="E83" s="881" t="s">
        <v>1979</v>
      </c>
      <c r="F83" s="881" t="s">
        <v>8263</v>
      </c>
      <c r="G83" s="881"/>
      <c r="H83" s="907"/>
      <c r="I83" s="881" t="s">
        <v>31</v>
      </c>
      <c r="J83" s="881" t="s">
        <v>1268</v>
      </c>
      <c r="K83" s="881" t="s">
        <v>1279</v>
      </c>
      <c r="L83" s="881" t="s">
        <v>1258</v>
      </c>
      <c r="M83" s="881" t="s">
        <v>1282</v>
      </c>
      <c r="N83" s="881"/>
      <c r="O83" s="893"/>
      <c r="P83" s="893"/>
      <c r="Q83" s="893"/>
      <c r="R83" s="893"/>
      <c r="S83" s="893"/>
      <c r="T83" s="893"/>
      <c r="U83" s="893"/>
      <c r="V83" s="893"/>
      <c r="W83" s="893"/>
      <c r="X83" s="893"/>
      <c r="Y83" s="893"/>
      <c r="Z83" s="893"/>
      <c r="AA83" s="894">
        <f>SUM(ПР[[#This Row],[ 2026.01]:[ 2026.12]])</f>
        <v>0</v>
      </c>
      <c r="AB83" s="884">
        <f>IFERROR(VLOOKUP(C83,IF(B83="Внереализация",Справочники!$R$3:$S$124,IF(B83="ОП",Справочники!$I$3:$J$185,IF(B83="ВП",Справочники!$L$3:$M$186,IF(B83="УР",Справочники!$O$3:$P$93,IF(B83="КР",Справочники!$F$3:$G$36,Справочники!$F$37:$G$37))))),2,FALSE),0)</f>
        <v>0</v>
      </c>
      <c r="AC83" s="884">
        <f>IFERROR(IF($AB83="KR.09.03.00.00.00.00.00.00",VLOOKUP($L83,'Зависимые списки'!$P$55:$Q$57,2,FALSE),VLOOKUP(AB83,'NA-CF'!$A$2:$E$367,5,FALSE)),0)</f>
        <v>0</v>
      </c>
      <c r="AD83" s="884">
        <f>IFERROR(VLOOKUP(AC83,'NA-CF'!$E$2:$F$367,2,FALSE),0)</f>
        <v>0</v>
      </c>
      <c r="AE83" s="895">
        <v>90</v>
      </c>
      <c r="AF83" s="896">
        <v>0.2</v>
      </c>
      <c r="AG83" s="897">
        <f t="shared" si="44"/>
        <v>0</v>
      </c>
      <c r="AH83" s="897">
        <f t="shared" si="44"/>
        <v>0</v>
      </c>
      <c r="AI83" s="897">
        <f t="shared" si="44"/>
        <v>0</v>
      </c>
      <c r="AJ83" s="897">
        <f t="shared" si="44"/>
        <v>0</v>
      </c>
      <c r="AK83" s="897">
        <f t="shared" si="44"/>
        <v>0</v>
      </c>
      <c r="AL83" s="897">
        <f t="shared" si="44"/>
        <v>0</v>
      </c>
      <c r="AM83" s="897">
        <f t="shared" si="44"/>
        <v>0</v>
      </c>
      <c r="AN83" s="897">
        <f t="shared" si="44"/>
        <v>0</v>
      </c>
      <c r="AO83" s="897">
        <f t="shared" si="44"/>
        <v>0</v>
      </c>
      <c r="AP83" s="897">
        <f t="shared" si="44"/>
        <v>0</v>
      </c>
      <c r="AQ83" s="897">
        <f t="shared" si="44"/>
        <v>0</v>
      </c>
      <c r="AR83" s="897">
        <f t="shared" si="44"/>
        <v>0</v>
      </c>
      <c r="AS83" s="897">
        <f t="shared" si="40"/>
        <v>0</v>
      </c>
      <c r="AT83" s="897">
        <f t="shared" si="4"/>
        <v>0</v>
      </c>
      <c r="AU83" s="897">
        <f t="shared" si="5"/>
        <v>0</v>
      </c>
      <c r="AV83" s="897">
        <f t="shared" si="6"/>
        <v>0</v>
      </c>
      <c r="AW83" s="897">
        <f t="shared" si="7"/>
        <v>0</v>
      </c>
      <c r="AX83" s="897">
        <f t="shared" si="8"/>
        <v>0</v>
      </c>
      <c r="AY83" s="897">
        <f t="shared" si="9"/>
        <v>0</v>
      </c>
      <c r="AZ83" s="897">
        <f t="shared" si="10"/>
        <v>0</v>
      </c>
      <c r="BA83" s="897">
        <f t="shared" si="11"/>
        <v>0</v>
      </c>
      <c r="BB83" s="897">
        <f t="shared" si="12"/>
        <v>0</v>
      </c>
      <c r="BC83" s="897">
        <f t="shared" si="13"/>
        <v>0</v>
      </c>
      <c r="BD83" s="897">
        <f t="shared" si="14"/>
        <v>0</v>
      </c>
      <c r="BE83" s="898"/>
      <c r="BF83" s="898"/>
      <c r="BG83" s="898"/>
      <c r="BH83" s="898"/>
      <c r="BI83" s="898"/>
      <c r="BJ83" s="898"/>
      <c r="BK83" s="898"/>
      <c r="BL83" s="898"/>
      <c r="BM83" s="898"/>
      <c r="BN83" s="898"/>
      <c r="BO83" s="898"/>
      <c r="BP83" s="898"/>
      <c r="BQ83" s="884" t="str">
        <f>CONCATENATE(IFERROR(VLOOKUP(A83,'Зависимые списки'!$J$2:$K$7,2,FALSE),"-"),B83)</f>
        <v>КанБайкал_ООООП</v>
      </c>
      <c r="BR83" s="884" t="s">
        <v>28</v>
      </c>
      <c r="BS83" s="884" t="s">
        <v>29</v>
      </c>
      <c r="BT83" s="884" t="str">
        <f>CONCATENATE(BQ83,IFERROR(VLOOKUP(F83,'Зависимые списки'!$J$9:$K$25,2,FALSE),"-"))</f>
        <v>КанБайкал_ООООПЗападно-Каренское_месторождение</v>
      </c>
      <c r="BU83" s="884" t="str">
        <f>IFERROR(VLOOKUP(C83,'Зависимые списки'!$I$55:$J$66,2,FALSE),"Без_номенклатуры")</f>
        <v>Без_номенклатуры</v>
      </c>
      <c r="BV83" s="884" t="str">
        <f t="shared" si="41"/>
        <v>ОП2</v>
      </c>
      <c r="BW83" s="884" t="str">
        <f>IFERROR(VLOOKUP($BT83,'Зависимые списки'!$A$45:$B$101,2,FALSE),"-")</f>
        <v>Основное</v>
      </c>
      <c r="BX83" s="899" t="str">
        <f>IFERROR(VLOOKUP(B83,'Зависимые списки'!$C$55:$D$59,2,FALSE),"-")</f>
        <v>OPEX</v>
      </c>
      <c r="BY83" s="891" t="str">
        <f t="shared" si="42"/>
        <v>БП</v>
      </c>
      <c r="BZ83" s="903" t="str">
        <f>IFERROR(VLOOKUP(G83,vendor!$B$2:$C$1372,2,FALSE),"-")&amp;"_"&amp;IFERROR(VLOOKUP(ПР[[#This Row],[Компания]],Справочники!$A$3:$B$9,2,0),"-")</f>
        <v>-_COM008002</v>
      </c>
      <c r="CA83" s="892">
        <f ca="1">SUM(O83:OFFSET(O83,0,'Откл_БДР факт ГК_КБ'!$B$1-1))</f>
        <v>0</v>
      </c>
      <c r="CB83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3" s="865" t="str">
        <f>IFERROR(VLOOKUP(ПР[[#This Row],[Контрагент]],ВГО[],2,0),"Внеш")</f>
        <v>Внеш</v>
      </c>
    </row>
    <row r="84" spans="1:81" ht="15" hidden="1" customHeight="1">
      <c r="A84" s="881" t="s">
        <v>902</v>
      </c>
      <c r="B84" s="881" t="s">
        <v>14</v>
      </c>
      <c r="C84" s="881"/>
      <c r="D84" s="881" t="str">
        <f>IF(ПР[[#This Row],[Компания]]="","",$D$4)</f>
        <v>Отдел ТиКРС</v>
      </c>
      <c r="E84" s="881" t="s">
        <v>1979</v>
      </c>
      <c r="F84" s="881" t="s">
        <v>8263</v>
      </c>
      <c r="G84" s="881"/>
      <c r="H84" s="881"/>
      <c r="I84" s="881" t="s">
        <v>31</v>
      </c>
      <c r="J84" s="881" t="s">
        <v>1268</v>
      </c>
      <c r="K84" s="881" t="s">
        <v>1279</v>
      </c>
      <c r="L84" s="881" t="s">
        <v>1258</v>
      </c>
      <c r="M84" s="881" t="s">
        <v>1282</v>
      </c>
      <c r="N84" s="881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/>
      <c r="Z84" s="893"/>
      <c r="AA84" s="894">
        <f>SUM(ПР[[#This Row],[ 2026.01]:[ 2026.12]])</f>
        <v>0</v>
      </c>
      <c r="AB84" s="884">
        <f>IFERROR(VLOOKUP(C84,IF(B84="Внереализация",Справочники!$R$3:$S$124,IF(B84="ОП",Справочники!$I$3:$J$185,IF(B84="ВП",Справочники!$L$3:$M$186,IF(B84="УР",Справочники!$O$3:$P$93,IF(B84="КР",Справочники!$F$3:$G$36,Справочники!$F$37:$G$37))))),2,FALSE),0)</f>
        <v>0</v>
      </c>
      <c r="AC84" s="884">
        <f>IFERROR(IF($AB84="KR.09.03.00.00.00.00.00.00",VLOOKUP($L84,'Зависимые списки'!$P$55:$Q$57,2,FALSE),VLOOKUP(AB84,'NA-CF'!$A$2:$E$367,5,FALSE)),0)</f>
        <v>0</v>
      </c>
      <c r="AD84" s="884">
        <f>IFERROR(VLOOKUP(AC84,'NA-CF'!$E$2:$F$367,2,FALSE),0)</f>
        <v>0</v>
      </c>
      <c r="AE84" s="895">
        <v>90</v>
      </c>
      <c r="AF84" s="896">
        <v>0.2</v>
      </c>
      <c r="AG84" s="897">
        <f t="shared" si="44"/>
        <v>0</v>
      </c>
      <c r="AH84" s="897">
        <f t="shared" si="44"/>
        <v>0</v>
      </c>
      <c r="AI84" s="897">
        <f t="shared" si="44"/>
        <v>0</v>
      </c>
      <c r="AJ84" s="897">
        <f t="shared" si="44"/>
        <v>0</v>
      </c>
      <c r="AK84" s="897">
        <f t="shared" si="44"/>
        <v>0</v>
      </c>
      <c r="AL84" s="897">
        <f t="shared" si="44"/>
        <v>0</v>
      </c>
      <c r="AM84" s="897">
        <f t="shared" si="44"/>
        <v>0</v>
      </c>
      <c r="AN84" s="897">
        <f t="shared" si="44"/>
        <v>0</v>
      </c>
      <c r="AO84" s="897">
        <f t="shared" si="44"/>
        <v>0</v>
      </c>
      <c r="AP84" s="897">
        <f t="shared" si="44"/>
        <v>0</v>
      </c>
      <c r="AQ84" s="897">
        <f t="shared" si="44"/>
        <v>0</v>
      </c>
      <c r="AR84" s="897">
        <f t="shared" si="44"/>
        <v>0</v>
      </c>
      <c r="AS84" s="897">
        <f t="shared" si="40"/>
        <v>0</v>
      </c>
      <c r="AT84" s="897">
        <f t="shared" si="4"/>
        <v>0</v>
      </c>
      <c r="AU84" s="897">
        <f t="shared" si="5"/>
        <v>0</v>
      </c>
      <c r="AV84" s="897">
        <f t="shared" si="6"/>
        <v>0</v>
      </c>
      <c r="AW84" s="897">
        <f t="shared" si="7"/>
        <v>0</v>
      </c>
      <c r="AX84" s="897">
        <f t="shared" si="8"/>
        <v>0</v>
      </c>
      <c r="AY84" s="897">
        <f t="shared" si="9"/>
        <v>0</v>
      </c>
      <c r="AZ84" s="897">
        <f t="shared" si="10"/>
        <v>0</v>
      </c>
      <c r="BA84" s="897">
        <f t="shared" si="11"/>
        <v>0</v>
      </c>
      <c r="BB84" s="897">
        <f t="shared" si="12"/>
        <v>0</v>
      </c>
      <c r="BC84" s="897">
        <f t="shared" si="13"/>
        <v>0</v>
      </c>
      <c r="BD84" s="897">
        <f t="shared" si="14"/>
        <v>0</v>
      </c>
      <c r="BE84" s="898"/>
      <c r="BF84" s="898"/>
      <c r="BG84" s="898"/>
      <c r="BH84" s="898"/>
      <c r="BI84" s="898"/>
      <c r="BJ84" s="898"/>
      <c r="BK84" s="898"/>
      <c r="BL84" s="898"/>
      <c r="BM84" s="898"/>
      <c r="BN84" s="898"/>
      <c r="BO84" s="898"/>
      <c r="BP84" s="898"/>
      <c r="BQ84" s="884" t="str">
        <f>CONCATENATE(IFERROR(VLOOKUP(A84,'Зависимые списки'!$J$2:$K$7,2,FALSE),"-"),B84)</f>
        <v>КанБайкал_ООООП</v>
      </c>
      <c r="BR84" s="884" t="s">
        <v>28</v>
      </c>
      <c r="BS84" s="884" t="s">
        <v>29</v>
      </c>
      <c r="BT84" s="884" t="str">
        <f>CONCATENATE(BQ84,IFERROR(VLOOKUP(F84,'Зависимые списки'!$J$9:$K$25,2,FALSE),"-"))</f>
        <v>КанБайкал_ООООПЗападно-Каренское_месторождение</v>
      </c>
      <c r="BU84" s="884" t="str">
        <f>IFERROR(VLOOKUP(C84,'Зависимые списки'!$I$55:$J$66,2,FALSE),"Без_номенклатуры")</f>
        <v>Без_номенклатуры</v>
      </c>
      <c r="BV84" s="884" t="str">
        <f t="shared" si="41"/>
        <v>ОП2</v>
      </c>
      <c r="BW84" s="884" t="str">
        <f>IFERROR(VLOOKUP($BT84,'Зависимые списки'!$A$45:$B$101,2,FALSE),"-")</f>
        <v>Основное</v>
      </c>
      <c r="BX84" s="899" t="str">
        <f>IFERROR(VLOOKUP(B84,'Зависимые списки'!$C$55:$D$59,2,FALSE),"-")</f>
        <v>OPEX</v>
      </c>
      <c r="BY84" s="891" t="str">
        <f t="shared" si="42"/>
        <v>БП</v>
      </c>
      <c r="BZ84" s="903" t="str">
        <f>IFERROR(VLOOKUP(G84,vendor!$B$2:$C$1372,2,FALSE),"-")&amp;"_"&amp;IFERROR(VLOOKUP(ПР[[#This Row],[Компания]],Справочники!$A$3:$B$9,2,0),"-")</f>
        <v>-_COM008002</v>
      </c>
      <c r="CA84" s="892">
        <f ca="1">SUM(O84:OFFSET(O84,0,'Откл_БДР факт ГК_КБ'!$B$1-1))</f>
        <v>0</v>
      </c>
      <c r="CB84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4" s="865" t="str">
        <f>IFERROR(VLOOKUP(ПР[[#This Row],[Контрагент]],ВГО[],2,0),"Внеш")</f>
        <v>Внеш</v>
      </c>
    </row>
    <row r="85" spans="1:81" ht="15" hidden="1" customHeight="1">
      <c r="A85" s="881" t="s">
        <v>902</v>
      </c>
      <c r="B85" s="881" t="s">
        <v>14</v>
      </c>
      <c r="C85" s="881" t="s">
        <v>426</v>
      </c>
      <c r="D85" s="881" t="str">
        <f>IF(ПР[[#This Row],[Компания]]="","",$D$4)</f>
        <v>Отдел ТиКРС</v>
      </c>
      <c r="E85" s="881" t="s">
        <v>1979</v>
      </c>
      <c r="F85" s="881" t="s">
        <v>8263</v>
      </c>
      <c r="G85" s="881" t="s">
        <v>1071</v>
      </c>
      <c r="H85" s="881"/>
      <c r="I85" s="881" t="s">
        <v>31</v>
      </c>
      <c r="J85" s="881" t="s">
        <v>1268</v>
      </c>
      <c r="K85" s="881" t="s">
        <v>1279</v>
      </c>
      <c r="L85" s="881" t="s">
        <v>1258</v>
      </c>
      <c r="M85" s="881" t="s">
        <v>1282</v>
      </c>
      <c r="N85" s="881"/>
      <c r="O85" s="893"/>
      <c r="P85" s="893"/>
      <c r="Q85" s="893"/>
      <c r="R85" s="893"/>
      <c r="S85" s="893"/>
      <c r="T85" s="893"/>
      <c r="U85" s="893"/>
      <c r="V85" s="893"/>
      <c r="W85" s="893"/>
      <c r="X85" s="893"/>
      <c r="Y85" s="893"/>
      <c r="Z85" s="893"/>
      <c r="AA85" s="894">
        <f>SUM(ПР[[#This Row],[ 2026.01]:[ 2026.12]])</f>
        <v>0</v>
      </c>
      <c r="AB85" s="884" t="str">
        <f>IFERROR(VLOOKUP(C85,IF(B85="Внереализация",Справочники!$R$3:$S$124,IF(B85="ОП",Справочники!$I$3:$J$185,IF(B85="ВП",Справочники!$L$3:$M$186,IF(B85="УР",Справочники!$O$3:$P$93,IF(B85="КР",Справочники!$F$3:$G$36,Справочники!$F$37:$G$37))))),2,FALSE),0)</f>
        <v>OP.09.03.03.06.06.00.00.00</v>
      </c>
      <c r="AC85" s="884" t="str">
        <f>IFERROR(IF($AB85="KR.09.03.00.00.00.00.00.00",VLOOKUP($L85,'Зависимые списки'!$P$55:$Q$57,2,FALSE),VLOOKUP(AB85,'NA-CF'!$A$2:$E$367,5,FALSE)),0)</f>
        <v>CF.03.03.06.09.03.03.06.00</v>
      </c>
      <c r="AD85" s="884" t="str">
        <f>IFERROR(VLOOKUP(AC85,'NA-CF'!$E$2:$F$367,2,FALSE),0)</f>
        <v>Текущий ремонт скважин</v>
      </c>
      <c r="AE85" s="895">
        <v>90</v>
      </c>
      <c r="AF85" s="896">
        <v>0.2</v>
      </c>
      <c r="AG85" s="897">
        <f t="shared" si="44"/>
        <v>0</v>
      </c>
      <c r="AH85" s="897">
        <f t="shared" si="44"/>
        <v>0</v>
      </c>
      <c r="AI85" s="897">
        <f t="shared" ref="AG85:AR95" si="46">IF($AE85/30&lt;=AI$1,SUMIF($O$1:$Z$1,ROUND(AI$1-($AE85/30),0),$O85:$Z85),0)*($AF85+1)</f>
        <v>0</v>
      </c>
      <c r="AJ85" s="897">
        <f t="shared" si="46"/>
        <v>0</v>
      </c>
      <c r="AK85" s="897">
        <f t="shared" si="46"/>
        <v>0</v>
      </c>
      <c r="AL85" s="897">
        <f t="shared" si="46"/>
        <v>0</v>
      </c>
      <c r="AM85" s="897">
        <f t="shared" si="46"/>
        <v>0</v>
      </c>
      <c r="AN85" s="897">
        <f t="shared" si="46"/>
        <v>0</v>
      </c>
      <c r="AO85" s="897">
        <f t="shared" si="46"/>
        <v>0</v>
      </c>
      <c r="AP85" s="897">
        <f t="shared" si="46"/>
        <v>0</v>
      </c>
      <c r="AQ85" s="897">
        <f t="shared" si="46"/>
        <v>0</v>
      </c>
      <c r="AR85" s="897">
        <f t="shared" si="46"/>
        <v>0</v>
      </c>
      <c r="AS85" s="897">
        <f t="shared" si="40"/>
        <v>0</v>
      </c>
      <c r="AT85" s="897">
        <f t="shared" si="4"/>
        <v>0</v>
      </c>
      <c r="AU85" s="897">
        <f t="shared" si="5"/>
        <v>0</v>
      </c>
      <c r="AV85" s="897">
        <f t="shared" si="6"/>
        <v>0</v>
      </c>
      <c r="AW85" s="897">
        <f t="shared" si="7"/>
        <v>0</v>
      </c>
      <c r="AX85" s="897">
        <f t="shared" si="8"/>
        <v>0</v>
      </c>
      <c r="AY85" s="897">
        <f t="shared" si="9"/>
        <v>0</v>
      </c>
      <c r="AZ85" s="897">
        <f t="shared" si="10"/>
        <v>0</v>
      </c>
      <c r="BA85" s="897">
        <f t="shared" si="11"/>
        <v>0</v>
      </c>
      <c r="BB85" s="897">
        <f t="shared" si="12"/>
        <v>0</v>
      </c>
      <c r="BC85" s="897">
        <f t="shared" si="13"/>
        <v>0</v>
      </c>
      <c r="BD85" s="897">
        <f t="shared" si="14"/>
        <v>0</v>
      </c>
      <c r="BE85" s="898"/>
      <c r="BF85" s="898"/>
      <c r="BG85" s="898"/>
      <c r="BH85" s="898"/>
      <c r="BI85" s="898"/>
      <c r="BJ85" s="898"/>
      <c r="BK85" s="898"/>
      <c r="BL85" s="898"/>
      <c r="BM85" s="898"/>
      <c r="BN85" s="898"/>
      <c r="BO85" s="898"/>
      <c r="BP85" s="898"/>
      <c r="BQ85" s="884" t="str">
        <f>CONCATENATE(IFERROR(VLOOKUP(A85,'Зависимые списки'!$J$2:$K$7,2,FALSE),"-"),B85)</f>
        <v>КанБайкал_ООООП</v>
      </c>
      <c r="BR85" s="884" t="s">
        <v>28</v>
      </c>
      <c r="BS85" s="884" t="s">
        <v>29</v>
      </c>
      <c r="BT85" s="884" t="str">
        <f>CONCATENATE(BQ85,IFERROR(VLOOKUP(F85,'Зависимые списки'!$J$9:$K$25,2,FALSE),"-"))</f>
        <v>КанБайкал_ООООПЗападно-Каренское_месторождение</v>
      </c>
      <c r="BU85" s="884" t="str">
        <f>IFERROR(VLOOKUP(C85,'Зависимые списки'!$I$55:$J$66,2,FALSE),"Без_номенклатуры")</f>
        <v>Без_номенклатуры</v>
      </c>
      <c r="BV85" s="884" t="str">
        <f t="shared" si="41"/>
        <v>ОП2</v>
      </c>
      <c r="BW85" s="884" t="str">
        <f>IFERROR(VLOOKUP($BT85,'Зависимые списки'!$A$45:$B$101,2,FALSE),"-")</f>
        <v>Основное</v>
      </c>
      <c r="BX85" s="899" t="str">
        <f>IFERROR(VLOOKUP(B85,'Зависимые списки'!$C$55:$D$59,2,FALSE),"-")</f>
        <v>OPEX</v>
      </c>
      <c r="BY85" s="891" t="str">
        <f t="shared" si="42"/>
        <v>БП</v>
      </c>
      <c r="BZ85" s="903" t="str">
        <f>IFERROR(VLOOKUP(G85,vendor!$B$2:$C$1372,2,FALSE),"-")&amp;"_"&amp;IFERROR(VLOOKUP(ПР[[#This Row],[Компания]],Справочники!$A$3:$B$9,2,0),"-")</f>
        <v>PRD.NONE1_COM008002</v>
      </c>
      <c r="CA85" s="892">
        <f ca="1">SUM(O85:OFFSET(O85,0,'Откл_БДР факт ГК_КБ'!$B$1-1))</f>
        <v>0</v>
      </c>
      <c r="CB85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5" s="865" t="str">
        <f>IFERROR(VLOOKUP(ПР[[#This Row],[Контрагент]],ВГО[],2,0),"Внеш")</f>
        <v>Внеш</v>
      </c>
    </row>
    <row r="86" spans="1:81" hidden="1">
      <c r="A86" s="881" t="s">
        <v>902</v>
      </c>
      <c r="B86" s="881" t="s">
        <v>14</v>
      </c>
      <c r="C86" s="881"/>
      <c r="D86" s="881" t="str">
        <f>IF(ПР[[#This Row],[Компания]]="","",$D$4)</f>
        <v>Отдел ТиКРС</v>
      </c>
      <c r="E86" s="881" t="s">
        <v>1979</v>
      </c>
      <c r="F86" s="881" t="s">
        <v>8263</v>
      </c>
      <c r="G86" s="881"/>
      <c r="H86" s="881"/>
      <c r="I86" s="881" t="s">
        <v>31</v>
      </c>
      <c r="J86" s="881" t="s">
        <v>1268</v>
      </c>
      <c r="K86" s="881" t="s">
        <v>1279</v>
      </c>
      <c r="L86" s="881" t="s">
        <v>1258</v>
      </c>
      <c r="M86" s="881" t="s">
        <v>1282</v>
      </c>
      <c r="N86" s="881"/>
      <c r="O86" s="893"/>
      <c r="P86" s="893"/>
      <c r="Q86" s="893"/>
      <c r="R86" s="893"/>
      <c r="S86" s="893"/>
      <c r="T86" s="893"/>
      <c r="U86" s="893"/>
      <c r="V86" s="893"/>
      <c r="W86" s="893"/>
      <c r="X86" s="893"/>
      <c r="Y86" s="893"/>
      <c r="Z86" s="893"/>
      <c r="AA86" s="894">
        <f>SUM(ПР[[#This Row],[ 2026.01]:[ 2026.12]])</f>
        <v>0</v>
      </c>
      <c r="AB86" s="884">
        <f>IFERROR(VLOOKUP(C86,IF(B86="Внереализация",Справочники!$R$3:$S$124,IF(B86="ОП",Справочники!$I$3:$J$185,IF(B86="ВП",Справочники!$L$3:$M$186,IF(B86="УР",Справочники!$O$3:$P$93,IF(B86="КР",Справочники!$F$3:$G$36,Справочники!$F$37:$G$37))))),2,FALSE),0)</f>
        <v>0</v>
      </c>
      <c r="AC86" s="884">
        <f>IFERROR(IF($AB86="KR.09.03.00.00.00.00.00.00",VLOOKUP($L86,'Зависимые списки'!$P$55:$Q$57,2,FALSE),VLOOKUP(AB86,'NA-CF'!$A$2:$E$367,5,FALSE)),0)</f>
        <v>0</v>
      </c>
      <c r="AD86" s="884">
        <f>IFERROR(VLOOKUP(AC86,'NA-CF'!$E$2:$F$367,2,FALSE),0)</f>
        <v>0</v>
      </c>
      <c r="AE86" s="895">
        <v>90</v>
      </c>
      <c r="AF86" s="896">
        <v>0.2</v>
      </c>
      <c r="AG86" s="897">
        <f t="shared" si="46"/>
        <v>0</v>
      </c>
      <c r="AH86" s="897">
        <f t="shared" si="46"/>
        <v>0</v>
      </c>
      <c r="AI86" s="897">
        <f t="shared" si="46"/>
        <v>0</v>
      </c>
      <c r="AJ86" s="897">
        <f t="shared" si="46"/>
        <v>0</v>
      </c>
      <c r="AK86" s="897">
        <f t="shared" si="46"/>
        <v>0</v>
      </c>
      <c r="AL86" s="897">
        <f t="shared" si="46"/>
        <v>0</v>
      </c>
      <c r="AM86" s="897">
        <f t="shared" si="46"/>
        <v>0</v>
      </c>
      <c r="AN86" s="897">
        <f t="shared" si="46"/>
        <v>0</v>
      </c>
      <c r="AO86" s="897">
        <f t="shared" si="46"/>
        <v>0</v>
      </c>
      <c r="AP86" s="897">
        <f t="shared" si="46"/>
        <v>0</v>
      </c>
      <c r="AQ86" s="897">
        <f t="shared" si="46"/>
        <v>0</v>
      </c>
      <c r="AR86" s="897">
        <f t="shared" si="46"/>
        <v>0</v>
      </c>
      <c r="AS86" s="897">
        <f t="shared" si="40"/>
        <v>0</v>
      </c>
      <c r="AT86" s="897">
        <f t="shared" si="4"/>
        <v>0</v>
      </c>
      <c r="AU86" s="897">
        <f t="shared" si="5"/>
        <v>0</v>
      </c>
      <c r="AV86" s="897">
        <f t="shared" si="6"/>
        <v>0</v>
      </c>
      <c r="AW86" s="897">
        <f t="shared" si="7"/>
        <v>0</v>
      </c>
      <c r="AX86" s="897">
        <f t="shared" si="8"/>
        <v>0</v>
      </c>
      <c r="AY86" s="897">
        <f t="shared" si="9"/>
        <v>0</v>
      </c>
      <c r="AZ86" s="897">
        <f t="shared" si="10"/>
        <v>0</v>
      </c>
      <c r="BA86" s="897">
        <f t="shared" si="11"/>
        <v>0</v>
      </c>
      <c r="BB86" s="897">
        <f t="shared" si="12"/>
        <v>0</v>
      </c>
      <c r="BC86" s="897">
        <f t="shared" si="13"/>
        <v>0</v>
      </c>
      <c r="BD86" s="897">
        <f t="shared" si="14"/>
        <v>0</v>
      </c>
      <c r="BE86" s="898"/>
      <c r="BF86" s="898"/>
      <c r="BG86" s="898"/>
      <c r="BH86" s="898"/>
      <c r="BI86" s="898"/>
      <c r="BJ86" s="898"/>
      <c r="BK86" s="898"/>
      <c r="BL86" s="898"/>
      <c r="BM86" s="898"/>
      <c r="BN86" s="898"/>
      <c r="BO86" s="898"/>
      <c r="BP86" s="898"/>
      <c r="BQ86" s="884" t="str">
        <f>CONCATENATE(IFERROR(VLOOKUP(A86,'Зависимые списки'!$J$2:$K$7,2,FALSE),"-"),B86)</f>
        <v>КанБайкал_ООООП</v>
      </c>
      <c r="BR86" s="884" t="s">
        <v>28</v>
      </c>
      <c r="BS86" s="884" t="s">
        <v>29</v>
      </c>
      <c r="BT86" s="884" t="str">
        <f>CONCATENATE(BQ86,IFERROR(VLOOKUP(F86,'Зависимые списки'!$J$9:$K$25,2,FALSE),"-"))</f>
        <v>КанБайкал_ООООПЗападно-Каренское_месторождение</v>
      </c>
      <c r="BU86" s="884" t="str">
        <f>IFERROR(VLOOKUP(C86,'Зависимые списки'!$I$55:$J$66,2,FALSE),"Без_номенклатуры")</f>
        <v>Без_номенклатуры</v>
      </c>
      <c r="BV86" s="884" t="str">
        <f t="shared" si="41"/>
        <v>ОП2</v>
      </c>
      <c r="BW86" s="884" t="str">
        <f>IFERROR(VLOOKUP($BT86,'Зависимые списки'!$A$45:$B$101,2,FALSE),"-")</f>
        <v>Основное</v>
      </c>
      <c r="BX86" s="899" t="str">
        <f>IFERROR(VLOOKUP(B86,'Зависимые списки'!$C$55:$D$59,2,FALSE),"-")</f>
        <v>OPEX</v>
      </c>
      <c r="BY86" s="891" t="str">
        <f t="shared" si="42"/>
        <v>БП</v>
      </c>
      <c r="BZ86" s="903" t="str">
        <f>IFERROR(VLOOKUP(G86,vendor!$B$2:$C$1372,2,FALSE),"-")&amp;"_"&amp;IFERROR(VLOOKUP(ПР[[#This Row],[Компания]],Справочники!$A$3:$B$9,2,0),"-")</f>
        <v>-_COM008002</v>
      </c>
      <c r="CA86" s="892">
        <f ca="1">SUM(O86:OFFSET(O86,0,'Откл_БДР факт ГК_КБ'!$B$1-1))</f>
        <v>0</v>
      </c>
      <c r="CB86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6" s="865" t="str">
        <f>IFERROR(VLOOKUP(ПР[[#This Row],[Контрагент]],ВГО[],2,0),"Внеш")</f>
        <v>Внеш</v>
      </c>
    </row>
    <row r="87" spans="1:81" hidden="1">
      <c r="A87" s="881" t="s">
        <v>902</v>
      </c>
      <c r="B87" s="881" t="s">
        <v>14</v>
      </c>
      <c r="C87" s="881"/>
      <c r="D87" s="881" t="str">
        <f>IF(ПР[[#This Row],[Компания]]="","",$D$4)</f>
        <v>Отдел ТиКРС</v>
      </c>
      <c r="E87" s="881" t="s">
        <v>1979</v>
      </c>
      <c r="F87" s="881" t="s">
        <v>8263</v>
      </c>
      <c r="G87" s="881"/>
      <c r="H87" s="881"/>
      <c r="I87" s="881" t="s">
        <v>31</v>
      </c>
      <c r="J87" s="881" t="s">
        <v>1268</v>
      </c>
      <c r="K87" s="881" t="s">
        <v>1279</v>
      </c>
      <c r="L87" s="881" t="s">
        <v>1258</v>
      </c>
      <c r="M87" s="881" t="s">
        <v>1282</v>
      </c>
      <c r="N87" s="867"/>
      <c r="O87" s="893"/>
      <c r="P87" s="893"/>
      <c r="Q87" s="893"/>
      <c r="R87" s="893"/>
      <c r="S87" s="893"/>
      <c r="T87" s="893"/>
      <c r="U87" s="893"/>
      <c r="V87" s="893"/>
      <c r="W87" s="893"/>
      <c r="X87" s="893"/>
      <c r="Y87" s="893"/>
      <c r="Z87" s="893"/>
      <c r="AA87" s="894">
        <f>SUM(ПР[[#This Row],[ 2026.01]:[ 2026.12]])</f>
        <v>0</v>
      </c>
      <c r="AB87" s="884">
        <f>IFERROR(VLOOKUP(C87,IF(B87="Внереализация",Справочники!$R$3:$S$124,IF(B87="ОП",Справочники!$I$3:$J$185,IF(B87="ВП",Справочники!$L$3:$M$186,IF(B87="УР",Справочники!$O$3:$P$93,IF(B87="КР",Справочники!$F$3:$G$36,Справочники!$F$37:$G$37))))),2,FALSE),0)</f>
        <v>0</v>
      </c>
      <c r="AC87" s="884">
        <f>IFERROR(IF($AB87="KR.09.03.00.00.00.00.00.00",VLOOKUP($L87,'Зависимые списки'!$P$55:$Q$57,2,FALSE),VLOOKUP(AB87,'NA-CF'!$A$2:$E$367,5,FALSE)),0)</f>
        <v>0</v>
      </c>
      <c r="AD87" s="884">
        <f>IFERROR(VLOOKUP(AC87,'NA-CF'!$E$2:$F$367,2,FALSE),0)</f>
        <v>0</v>
      </c>
      <c r="AE87" s="895">
        <v>90</v>
      </c>
      <c r="AF87" s="896">
        <v>0.2</v>
      </c>
      <c r="AG87" s="897">
        <f t="shared" si="46"/>
        <v>0</v>
      </c>
      <c r="AH87" s="897">
        <f t="shared" si="46"/>
        <v>0</v>
      </c>
      <c r="AI87" s="897">
        <f t="shared" si="46"/>
        <v>0</v>
      </c>
      <c r="AJ87" s="897">
        <f t="shared" si="46"/>
        <v>0</v>
      </c>
      <c r="AK87" s="897">
        <f t="shared" si="46"/>
        <v>0</v>
      </c>
      <c r="AL87" s="897">
        <f t="shared" si="46"/>
        <v>0</v>
      </c>
      <c r="AM87" s="897">
        <f t="shared" si="46"/>
        <v>0</v>
      </c>
      <c r="AN87" s="897">
        <f t="shared" si="46"/>
        <v>0</v>
      </c>
      <c r="AO87" s="897">
        <f t="shared" si="46"/>
        <v>0</v>
      </c>
      <c r="AP87" s="897">
        <f t="shared" si="46"/>
        <v>0</v>
      </c>
      <c r="AQ87" s="897">
        <f t="shared" si="46"/>
        <v>0</v>
      </c>
      <c r="AR87" s="897">
        <f t="shared" si="46"/>
        <v>0</v>
      </c>
      <c r="AS87" s="897">
        <f t="shared" si="40"/>
        <v>0</v>
      </c>
      <c r="AT87" s="897">
        <f t="shared" si="4"/>
        <v>0</v>
      </c>
      <c r="AU87" s="897">
        <f t="shared" si="5"/>
        <v>0</v>
      </c>
      <c r="AV87" s="897">
        <f t="shared" si="6"/>
        <v>0</v>
      </c>
      <c r="AW87" s="897">
        <f t="shared" si="7"/>
        <v>0</v>
      </c>
      <c r="AX87" s="897">
        <f t="shared" si="8"/>
        <v>0</v>
      </c>
      <c r="AY87" s="897">
        <f t="shared" si="9"/>
        <v>0</v>
      </c>
      <c r="AZ87" s="897">
        <f t="shared" si="10"/>
        <v>0</v>
      </c>
      <c r="BA87" s="897">
        <f t="shared" si="11"/>
        <v>0</v>
      </c>
      <c r="BB87" s="897">
        <f t="shared" si="12"/>
        <v>0</v>
      </c>
      <c r="BC87" s="897">
        <f t="shared" si="13"/>
        <v>0</v>
      </c>
      <c r="BD87" s="897">
        <f t="shared" si="14"/>
        <v>0</v>
      </c>
      <c r="BE87" s="898"/>
      <c r="BF87" s="898"/>
      <c r="BG87" s="898"/>
      <c r="BH87" s="898"/>
      <c r="BI87" s="898"/>
      <c r="BJ87" s="898"/>
      <c r="BK87" s="898"/>
      <c r="BL87" s="898"/>
      <c r="BM87" s="898"/>
      <c r="BN87" s="898"/>
      <c r="BO87" s="898"/>
      <c r="BP87" s="898"/>
      <c r="BQ87" s="884" t="str">
        <f>CONCATENATE(IFERROR(VLOOKUP(A87,'Зависимые списки'!$J$2:$K$7,2,FALSE),"-"),B87)</f>
        <v>КанБайкал_ООООП</v>
      </c>
      <c r="BR87" s="884" t="s">
        <v>28</v>
      </c>
      <c r="BS87" s="884" t="s">
        <v>29</v>
      </c>
      <c r="BT87" s="902" t="str">
        <f>CONCATENATE(BQ87,IFERROR(VLOOKUP(F87,'Зависимые списки'!$J$9:$K$25,2,FALSE),"-"))</f>
        <v>КанБайкал_ООООПЗападно-Каренское_месторождение</v>
      </c>
      <c r="BU87" s="884" t="str">
        <f>IFERROR(VLOOKUP(C87,'Зависимые списки'!$I$55:$J$66,2,FALSE),"Без_номенклатуры")</f>
        <v>Без_номенклатуры</v>
      </c>
      <c r="BV87" s="884" t="str">
        <f t="shared" si="41"/>
        <v>ОП2</v>
      </c>
      <c r="BW87" s="884" t="str">
        <f>IFERROR(VLOOKUP($BT87,'Зависимые списки'!$A$45:$B$101,2,FALSE),"-")</f>
        <v>Основное</v>
      </c>
      <c r="BX87" s="899" t="str">
        <f>IFERROR(VLOOKUP(B87,'Зависимые списки'!$C$55:$D$59,2,FALSE),"-")</f>
        <v>OPEX</v>
      </c>
      <c r="BY87" s="891" t="str">
        <f t="shared" si="42"/>
        <v>БП</v>
      </c>
      <c r="BZ87" s="903" t="str">
        <f>IFERROR(VLOOKUP(G87,vendor!$B$2:$C$1372,2,FALSE),"-")&amp;"_"&amp;IFERROR(VLOOKUP(ПР[[#This Row],[Компания]],Справочники!$A$3:$B$9,2,0),"-")</f>
        <v>-_COM008002</v>
      </c>
      <c r="CA87" s="892">
        <f ca="1">SUM(O87:OFFSET(O87,0,'Откл_БДР факт ГК_КБ'!$B$1-1))</f>
        <v>0</v>
      </c>
      <c r="CB87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7" s="865" t="str">
        <f>IFERROR(VLOOKUP(ПР[[#This Row],[Контрагент]],ВГО[],2,0),"Внеш")</f>
        <v>Внеш</v>
      </c>
    </row>
    <row r="88" spans="1:81" ht="15" hidden="1" customHeight="1">
      <c r="A88" s="881" t="s">
        <v>902</v>
      </c>
      <c r="B88" s="881" t="s">
        <v>14</v>
      </c>
      <c r="C88" s="881" t="s">
        <v>287</v>
      </c>
      <c r="D88" s="881" t="s">
        <v>14430</v>
      </c>
      <c r="E88" s="881" t="s">
        <v>1979</v>
      </c>
      <c r="F88" s="881" t="s">
        <v>14457</v>
      </c>
      <c r="G88" s="881"/>
      <c r="H88" s="881"/>
      <c r="I88" s="881" t="s">
        <v>31</v>
      </c>
      <c r="J88" s="881" t="s">
        <v>1268</v>
      </c>
      <c r="K88" s="881" t="s">
        <v>1279</v>
      </c>
      <c r="L88" s="881" t="s">
        <v>1258</v>
      </c>
      <c r="M88" s="881" t="s">
        <v>1282</v>
      </c>
      <c r="N88" s="881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/>
      <c r="Z88" s="893"/>
      <c r="AA88" s="905">
        <f>SUM(ПР[[#This Row],[ 2026.01]:[ 2026.12]])</f>
        <v>0</v>
      </c>
      <c r="AB88" s="884" t="str">
        <f>IFERROR(VLOOKUP(C88,IF(B88="Внереализация",Справочники!$R$3:$S$124,IF(B88="ОП",Справочники!$I$3:$J$185,IF(B88="ВП",Справочники!$L$3:$M$186,IF(B88="УР",Справочники!$O$3:$P$93,IF(B88="КР",Справочники!$F$3:$G$36,Справочники!$F$37:$G$37))))),2,FALSE),0)</f>
        <v>OP.09.03.03.03.03.03.00.00</v>
      </c>
      <c r="AC88" s="884" t="str">
        <f>IFERROR(IF($AB88="KR.09.03.00.00.00.00.00.00",VLOOKUP($L88,'Зависимые списки'!$P$55:$Q$57,2,FALSE),VLOOKUP(AB88,'NA-CF'!$A$2:$E$367,5,FALSE)),0)</f>
        <v>CF.03.03.06.09.03.03.03.00</v>
      </c>
      <c r="AD88" s="884" t="str">
        <f>IFERROR(VLOOKUP(AC88,'NA-CF'!$E$2:$F$367,2,FALSE),0)</f>
        <v>Капитальный ремонт скважин</v>
      </c>
      <c r="AE88" s="895">
        <v>90</v>
      </c>
      <c r="AF88" s="896">
        <v>0.2</v>
      </c>
      <c r="AG88" s="897">
        <f t="shared" si="46"/>
        <v>0</v>
      </c>
      <c r="AH88" s="897">
        <f t="shared" si="46"/>
        <v>0</v>
      </c>
      <c r="AI88" s="897">
        <f t="shared" si="46"/>
        <v>0</v>
      </c>
      <c r="AJ88" s="897">
        <f t="shared" si="46"/>
        <v>0</v>
      </c>
      <c r="AK88" s="897">
        <f t="shared" si="46"/>
        <v>0</v>
      </c>
      <c r="AL88" s="897">
        <f t="shared" si="46"/>
        <v>0</v>
      </c>
      <c r="AM88" s="897">
        <f t="shared" si="46"/>
        <v>0</v>
      </c>
      <c r="AN88" s="897">
        <f t="shared" si="46"/>
        <v>0</v>
      </c>
      <c r="AO88" s="897">
        <f t="shared" si="46"/>
        <v>0</v>
      </c>
      <c r="AP88" s="897">
        <f t="shared" si="46"/>
        <v>0</v>
      </c>
      <c r="AQ88" s="897">
        <f t="shared" si="46"/>
        <v>0</v>
      </c>
      <c r="AR88" s="897">
        <f t="shared" si="46"/>
        <v>0</v>
      </c>
      <c r="AS88" s="897">
        <f t="shared" ref="AS88:AS95" si="47">IF($AE88/30&lt;=AS$1,SUMIF($O$1:$Z$1,ROUND(AS$1-($AE88/30),0),$O88:$Z88),0)*($AF88+1)</f>
        <v>0</v>
      </c>
      <c r="AT88" s="897">
        <f t="shared" ref="AT88:BD95" si="48">IF($AE88/30&lt;=AT$1,SUMIF($O$1:$Z$1,ROUND(AT$1-($AE88/30),0),$O88:$Z88),0)*($AF88+1)</f>
        <v>0</v>
      </c>
      <c r="AU88" s="897">
        <f t="shared" si="48"/>
        <v>0</v>
      </c>
      <c r="AV88" s="897">
        <f t="shared" si="48"/>
        <v>0</v>
      </c>
      <c r="AW88" s="897">
        <f t="shared" si="48"/>
        <v>0</v>
      </c>
      <c r="AX88" s="897">
        <f t="shared" si="48"/>
        <v>0</v>
      </c>
      <c r="AY88" s="897">
        <f t="shared" si="48"/>
        <v>0</v>
      </c>
      <c r="AZ88" s="897">
        <f t="shared" si="48"/>
        <v>0</v>
      </c>
      <c r="BA88" s="897">
        <f t="shared" si="48"/>
        <v>0</v>
      </c>
      <c r="BB88" s="897">
        <f t="shared" si="48"/>
        <v>0</v>
      </c>
      <c r="BC88" s="897">
        <f t="shared" si="48"/>
        <v>0</v>
      </c>
      <c r="BD88" s="897">
        <f t="shared" si="48"/>
        <v>0</v>
      </c>
      <c r="BE88" s="898"/>
      <c r="BF88" s="898"/>
      <c r="BG88" s="898"/>
      <c r="BH88" s="898"/>
      <c r="BI88" s="898"/>
      <c r="BJ88" s="898"/>
      <c r="BK88" s="898"/>
      <c r="BL88" s="898"/>
      <c r="BM88" s="898"/>
      <c r="BN88" s="898"/>
      <c r="BO88" s="898"/>
      <c r="BP88" s="898"/>
      <c r="BQ88" s="884" t="str">
        <f>CONCATENATE(IFERROR(VLOOKUP(A88,'Зависимые списки'!$J$2:$K$7,2,FALSE),"-"),B88)</f>
        <v>КанБайкал_ООООП</v>
      </c>
      <c r="BR88" s="884" t="s">
        <v>28</v>
      </c>
      <c r="BS88" s="884" t="s">
        <v>29</v>
      </c>
      <c r="BT88" s="884" t="str">
        <f>CONCATENATE(BQ88,IFERROR(VLOOKUP(F88,'Зависимые списки'!$J$9:$K$25,2,FALSE),"-"))</f>
        <v>КанБайкал_ООООПУнтыгейское УНТ_месторождение</v>
      </c>
      <c r="BU88" s="884" t="str">
        <f>IFERROR(VLOOKUP(C88,'Зависимые списки'!$I$55:$J$66,2,FALSE),"Без_номенклатуры")</f>
        <v>Без_номенклатуры</v>
      </c>
      <c r="BV88" s="884" t="str">
        <f t="shared" ref="BV88:BV95" si="49">CONCATENATE(B88,"2")</f>
        <v>ОП2</v>
      </c>
      <c r="BW88" s="884" t="str">
        <f>IFERROR(VLOOKUP($BT88,'Зависимые списки'!$A$45:$B$101,2,FALSE),"-")</f>
        <v>Основное</v>
      </c>
      <c r="BX88" s="899" t="str">
        <f>IFERROR(VLOOKUP(B88,'Зависимые списки'!$C$55:$D$59,2,FALSE),"-")</f>
        <v>OPEX</v>
      </c>
      <c r="BY88" s="891" t="str">
        <f t="shared" ref="BY88:BY95" si="50">$B$2</f>
        <v>БП</v>
      </c>
      <c r="BZ88" s="903" t="str">
        <f>IFERROR(VLOOKUP(G88,vendor!$B$2:$C$1372,2,FALSE),"-")&amp;"_"&amp;IFERROR(VLOOKUP(ПР[[#This Row],[Компания]],Справочники!$A$3:$B$9,2,0),"-")</f>
        <v>-_COM008002</v>
      </c>
      <c r="CA88" s="892">
        <f ca="1">SUM(O88:OFFSET(O88,0,'Откл_БДР факт ГК_КБ'!$B$1-1))</f>
        <v>0</v>
      </c>
      <c r="CB88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8" s="865" t="str">
        <f>IFERROR(VLOOKUP(ПР[[#This Row],[Контрагент]],ВГО[],2,0),"Внеш")</f>
        <v>Внеш</v>
      </c>
    </row>
    <row r="89" spans="1:81" ht="15" hidden="1" customHeight="1">
      <c r="A89" s="881"/>
      <c r="B89" s="881"/>
      <c r="C89" s="881"/>
      <c r="D89" s="881" t="str">
        <f>IF(ПР[[#This Row],[Компания]]="","",$D$4)</f>
        <v/>
      </c>
      <c r="E89" s="881"/>
      <c r="F89" s="881"/>
      <c r="G89" s="881"/>
      <c r="H89" s="881"/>
      <c r="I89" s="881"/>
      <c r="J89" s="881"/>
      <c r="K89" s="881"/>
      <c r="L89" s="881"/>
      <c r="M89" s="881"/>
      <c r="N89" s="881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/>
      <c r="Z89" s="893"/>
      <c r="AA89" s="894">
        <f>SUM(ПР[[#This Row],[ 2026.01]:[ 2026.12]])</f>
        <v>0</v>
      </c>
      <c r="AB89" s="884">
        <f>IFERROR(VLOOKUP(C89,IF(B89="Внереализация",Справочники!$R$3:$S$124,IF(B89="ОП",Справочники!$I$3:$J$185,IF(B89="ВП",Справочники!$L$3:$M$186,IF(B89="УР",Справочники!$O$3:$P$93,IF(B89="КР",Справочники!$F$3:$G$36,Справочники!$F$37:$G$37))))),2,FALSE),0)</f>
        <v>0</v>
      </c>
      <c r="AC89" s="884">
        <f>IFERROR(IF($AB89="KR.09.03.00.00.00.00.00.00",VLOOKUP($L89,'Зависимые списки'!$P$55:$Q$57,2,FALSE),VLOOKUP(AB89,'NA-CF'!$A$2:$E$367,5,FALSE)),0)</f>
        <v>0</v>
      </c>
      <c r="AD89" s="884">
        <f>IFERROR(VLOOKUP(AC89,'NA-CF'!$E$2:$F$367,2,FALSE),0)</f>
        <v>0</v>
      </c>
      <c r="AE89" s="895"/>
      <c r="AF89" s="896"/>
      <c r="AG89" s="897">
        <f t="shared" si="46"/>
        <v>0</v>
      </c>
      <c r="AH89" s="897">
        <f t="shared" si="46"/>
        <v>0</v>
      </c>
      <c r="AI89" s="897">
        <f t="shared" si="46"/>
        <v>0</v>
      </c>
      <c r="AJ89" s="897">
        <f t="shared" si="46"/>
        <v>0</v>
      </c>
      <c r="AK89" s="897">
        <f t="shared" si="46"/>
        <v>0</v>
      </c>
      <c r="AL89" s="897">
        <f t="shared" si="46"/>
        <v>0</v>
      </c>
      <c r="AM89" s="897">
        <f t="shared" si="46"/>
        <v>0</v>
      </c>
      <c r="AN89" s="897">
        <f t="shared" si="46"/>
        <v>0</v>
      </c>
      <c r="AO89" s="897">
        <f t="shared" si="46"/>
        <v>0</v>
      </c>
      <c r="AP89" s="897">
        <f t="shared" si="46"/>
        <v>0</v>
      </c>
      <c r="AQ89" s="897">
        <f t="shared" si="46"/>
        <v>0</v>
      </c>
      <c r="AR89" s="897">
        <f t="shared" si="46"/>
        <v>0</v>
      </c>
      <c r="AS89" s="897">
        <f t="shared" si="47"/>
        <v>0</v>
      </c>
      <c r="AT89" s="897">
        <f t="shared" si="48"/>
        <v>0</v>
      </c>
      <c r="AU89" s="897">
        <f t="shared" si="48"/>
        <v>0</v>
      </c>
      <c r="AV89" s="897">
        <f t="shared" si="48"/>
        <v>0</v>
      </c>
      <c r="AW89" s="897">
        <f t="shared" si="48"/>
        <v>0</v>
      </c>
      <c r="AX89" s="897">
        <f t="shared" si="48"/>
        <v>0</v>
      </c>
      <c r="AY89" s="897">
        <f t="shared" si="48"/>
        <v>0</v>
      </c>
      <c r="AZ89" s="897">
        <f t="shared" si="48"/>
        <v>0</v>
      </c>
      <c r="BA89" s="897">
        <f t="shared" si="48"/>
        <v>0</v>
      </c>
      <c r="BB89" s="897">
        <f t="shared" si="48"/>
        <v>0</v>
      </c>
      <c r="BC89" s="897">
        <f t="shared" si="48"/>
        <v>0</v>
      </c>
      <c r="BD89" s="897">
        <f t="shared" si="48"/>
        <v>0</v>
      </c>
      <c r="BE89" s="898"/>
      <c r="BF89" s="898"/>
      <c r="BG89" s="898"/>
      <c r="BH89" s="898"/>
      <c r="BI89" s="898"/>
      <c r="BJ89" s="898"/>
      <c r="BK89" s="898"/>
      <c r="BL89" s="898"/>
      <c r="BM89" s="898"/>
      <c r="BN89" s="898"/>
      <c r="BO89" s="898"/>
      <c r="BP89" s="898"/>
      <c r="BQ89" s="884" t="str">
        <f>CONCATENATE(IFERROR(VLOOKUP(A89,'Зависимые списки'!$J$2:$K$7,2,FALSE),"-"),B89)</f>
        <v>-</v>
      </c>
      <c r="BR89" s="884" t="s">
        <v>28</v>
      </c>
      <c r="BS89" s="884" t="s">
        <v>29</v>
      </c>
      <c r="BT89" s="884" t="str">
        <f>CONCATENATE(BQ89,IFERROR(VLOOKUP(F89,'Зависимые списки'!$J$9:$K$25,2,FALSE),"-"))</f>
        <v>--</v>
      </c>
      <c r="BU89" s="884" t="str">
        <f>IFERROR(VLOOKUP(C89,'Зависимые списки'!$I$55:$J$66,2,FALSE),"Без_номенклатуры")</f>
        <v>Без_номенклатуры</v>
      </c>
      <c r="BV89" s="884" t="str">
        <f t="shared" si="49"/>
        <v>2</v>
      </c>
      <c r="BW89" s="884" t="str">
        <f>IFERROR(VLOOKUP($BT89,'Зависимые списки'!$A$45:$B$101,2,FALSE),"-")</f>
        <v>-</v>
      </c>
      <c r="BX89" s="899" t="str">
        <f>IFERROR(VLOOKUP(B89,'Зависимые списки'!$C$55:$D$59,2,FALSE),"-")</f>
        <v>-</v>
      </c>
      <c r="BY89" s="891" t="str">
        <f t="shared" si="50"/>
        <v>БП</v>
      </c>
      <c r="BZ89" s="903" t="str">
        <f>IFERROR(VLOOKUP(G89,vendor!$B$2:$C$1372,2,FALSE),"-")&amp;"_"&amp;IFERROR(VLOOKUP(ПР[[#This Row],[Компания]],Справочники!$A$3:$B$9,2,0),"-")</f>
        <v>-_-</v>
      </c>
      <c r="CA89" s="892">
        <f ca="1">SUM(O89:OFFSET(O89,0,'Откл_БДР факт ГК_КБ'!$B$1-1))</f>
        <v>0</v>
      </c>
      <c r="CB89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9" s="865" t="str">
        <f>IFERROR(VLOOKUP(ПР[[#This Row],[Контрагент]],ВГО[],2,0),"Внеш")</f>
        <v>Внеш</v>
      </c>
    </row>
    <row r="90" spans="1:81" ht="15" hidden="1" customHeight="1">
      <c r="A90" s="881"/>
      <c r="B90" s="881"/>
      <c r="C90" s="881"/>
      <c r="D90" s="881" t="str">
        <f>IF(ПР[[#This Row],[Компания]]="","",$D$4)</f>
        <v/>
      </c>
      <c r="E90" s="881"/>
      <c r="F90" s="881"/>
      <c r="G90" s="881"/>
      <c r="H90" s="881"/>
      <c r="I90" s="881"/>
      <c r="J90" s="881"/>
      <c r="K90" s="881"/>
      <c r="L90" s="881"/>
      <c r="M90" s="881"/>
      <c r="N90" s="881"/>
      <c r="O90" s="893"/>
      <c r="P90" s="893"/>
      <c r="Q90" s="893"/>
      <c r="R90" s="893"/>
      <c r="S90" s="893"/>
      <c r="T90" s="893"/>
      <c r="U90" s="893"/>
      <c r="V90" s="893"/>
      <c r="W90" s="893"/>
      <c r="X90" s="893"/>
      <c r="Y90" s="893"/>
      <c r="Z90" s="893"/>
      <c r="AA90" s="894">
        <f>SUM(ПР[[#This Row],[ 2026.01]:[ 2026.12]])</f>
        <v>0</v>
      </c>
      <c r="AB90" s="884">
        <f>IFERROR(VLOOKUP(C90,IF(B90="Внереализация",Справочники!$R$3:$S$124,IF(B90="ОП",Справочники!$I$3:$J$185,IF(B90="ВП",Справочники!$L$3:$M$186,IF(B90="УР",Справочники!$O$3:$P$93,IF(B90="КР",Справочники!$F$3:$G$36,Справочники!$F$37:$G$37))))),2,FALSE),0)</f>
        <v>0</v>
      </c>
      <c r="AC90" s="884">
        <f>IFERROR(IF($AB90="KR.09.03.00.00.00.00.00.00",VLOOKUP($L90,'Зависимые списки'!$P$55:$Q$57,2,FALSE),VLOOKUP(AB90,'NA-CF'!$A$2:$E$367,5,FALSE)),0)</f>
        <v>0</v>
      </c>
      <c r="AD90" s="884">
        <f>IFERROR(VLOOKUP(AC90,'NA-CF'!$E$2:$F$367,2,FALSE),0)</f>
        <v>0</v>
      </c>
      <c r="AE90" s="895"/>
      <c r="AF90" s="896"/>
      <c r="AG90" s="897">
        <f t="shared" si="46"/>
        <v>0</v>
      </c>
      <c r="AH90" s="897">
        <f t="shared" si="46"/>
        <v>0</v>
      </c>
      <c r="AI90" s="897">
        <f t="shared" si="46"/>
        <v>0</v>
      </c>
      <c r="AJ90" s="897">
        <f t="shared" si="46"/>
        <v>0</v>
      </c>
      <c r="AK90" s="897">
        <f t="shared" si="46"/>
        <v>0</v>
      </c>
      <c r="AL90" s="897">
        <f t="shared" si="46"/>
        <v>0</v>
      </c>
      <c r="AM90" s="897">
        <f t="shared" si="46"/>
        <v>0</v>
      </c>
      <c r="AN90" s="897">
        <f t="shared" si="46"/>
        <v>0</v>
      </c>
      <c r="AO90" s="897">
        <f t="shared" si="46"/>
        <v>0</v>
      </c>
      <c r="AP90" s="897">
        <f t="shared" si="46"/>
        <v>0</v>
      </c>
      <c r="AQ90" s="897">
        <f t="shared" si="46"/>
        <v>0</v>
      </c>
      <c r="AR90" s="897">
        <f t="shared" si="46"/>
        <v>0</v>
      </c>
      <c r="AS90" s="897">
        <f t="shared" si="47"/>
        <v>0</v>
      </c>
      <c r="AT90" s="897">
        <f t="shared" si="48"/>
        <v>0</v>
      </c>
      <c r="AU90" s="897">
        <f t="shared" si="48"/>
        <v>0</v>
      </c>
      <c r="AV90" s="897">
        <f t="shared" si="48"/>
        <v>0</v>
      </c>
      <c r="AW90" s="897">
        <f t="shared" si="48"/>
        <v>0</v>
      </c>
      <c r="AX90" s="897">
        <f t="shared" si="48"/>
        <v>0</v>
      </c>
      <c r="AY90" s="897">
        <f t="shared" si="48"/>
        <v>0</v>
      </c>
      <c r="AZ90" s="897">
        <f t="shared" si="48"/>
        <v>0</v>
      </c>
      <c r="BA90" s="897">
        <f t="shared" si="48"/>
        <v>0</v>
      </c>
      <c r="BB90" s="897">
        <f t="shared" si="48"/>
        <v>0</v>
      </c>
      <c r="BC90" s="897">
        <f t="shared" si="48"/>
        <v>0</v>
      </c>
      <c r="BD90" s="897">
        <f t="shared" si="48"/>
        <v>0</v>
      </c>
      <c r="BE90" s="898"/>
      <c r="BF90" s="898"/>
      <c r="BG90" s="898"/>
      <c r="BH90" s="898"/>
      <c r="BI90" s="898"/>
      <c r="BJ90" s="898"/>
      <c r="BK90" s="898"/>
      <c r="BL90" s="898"/>
      <c r="BM90" s="898"/>
      <c r="BN90" s="898"/>
      <c r="BO90" s="898"/>
      <c r="BP90" s="898"/>
      <c r="BQ90" s="884" t="str">
        <f>CONCATENATE(IFERROR(VLOOKUP(A90,'Зависимые списки'!$J$2:$K$7,2,FALSE),"-"),B90)</f>
        <v>-</v>
      </c>
      <c r="BR90" s="884" t="s">
        <v>28</v>
      </c>
      <c r="BS90" s="884" t="s">
        <v>29</v>
      </c>
      <c r="BT90" s="884" t="str">
        <f>CONCATENATE(BQ90,IFERROR(VLOOKUP(F90,'Зависимые списки'!$J$9:$K$25,2,FALSE),"-"))</f>
        <v>--</v>
      </c>
      <c r="BU90" s="884" t="str">
        <f>IFERROR(VLOOKUP(C90,'Зависимые списки'!$I$55:$J$66,2,FALSE),"Без_номенклатуры")</f>
        <v>Без_номенклатуры</v>
      </c>
      <c r="BV90" s="884" t="str">
        <f t="shared" si="49"/>
        <v>2</v>
      </c>
      <c r="BW90" s="884" t="str">
        <f>IFERROR(VLOOKUP($BT90,'Зависимые списки'!$A$45:$B$101,2,FALSE),"-")</f>
        <v>-</v>
      </c>
      <c r="BX90" s="899" t="str">
        <f>IFERROR(VLOOKUP(B90,'Зависимые списки'!$C$55:$D$59,2,FALSE),"-")</f>
        <v>-</v>
      </c>
      <c r="BY90" s="891" t="str">
        <f t="shared" si="50"/>
        <v>БП</v>
      </c>
      <c r="BZ90" s="903" t="str">
        <f>IFERROR(VLOOKUP(G90,vendor!$B$2:$C$1372,2,FALSE),"-")&amp;"_"&amp;IFERROR(VLOOKUP(ПР[[#This Row],[Компания]],Справочники!$A$3:$B$9,2,0),"-")</f>
        <v>-_-</v>
      </c>
      <c r="CA90" s="892">
        <f ca="1">SUM(O90:OFFSET(O90,0,'Откл_БДР факт ГК_КБ'!$B$1-1))</f>
        <v>0</v>
      </c>
      <c r="CB90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0" s="865" t="str">
        <f>IFERROR(VLOOKUP(ПР[[#This Row],[Контрагент]],ВГО[],2,0),"Внеш")</f>
        <v>Внеш</v>
      </c>
    </row>
    <row r="91" spans="1:81" ht="15" hidden="1" customHeight="1">
      <c r="A91" s="881"/>
      <c r="B91" s="881"/>
      <c r="C91" s="881"/>
      <c r="D91" s="881" t="str">
        <f>IF(ПР[[#This Row],[Компания]]="","",$D$4)</f>
        <v/>
      </c>
      <c r="E91" s="881"/>
      <c r="F91" s="881"/>
      <c r="G91" s="881"/>
      <c r="H91" s="881"/>
      <c r="I91" s="881"/>
      <c r="J91" s="881"/>
      <c r="K91" s="881"/>
      <c r="L91" s="881"/>
      <c r="M91" s="881"/>
      <c r="N91" s="881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/>
      <c r="Z91" s="893"/>
      <c r="AA91" s="894">
        <f>SUM(ПР[[#This Row],[ 2026.01]:[ 2026.12]])</f>
        <v>0</v>
      </c>
      <c r="AB91" s="884">
        <f>IFERROR(VLOOKUP(C91,IF(B91="Внереализация",Справочники!$R$3:$S$124,IF(B91="ОП",Справочники!$I$3:$J$185,IF(B91="ВП",Справочники!$L$3:$M$186,IF(B91="УР",Справочники!$O$3:$P$93,IF(B91="КР",Справочники!$F$3:$G$36,Справочники!$F$37:$G$37))))),2,FALSE),0)</f>
        <v>0</v>
      </c>
      <c r="AC91" s="884">
        <f>IFERROR(IF($AB91="KR.09.03.00.00.00.00.00.00",VLOOKUP($L91,'Зависимые списки'!$P$55:$Q$57,2,FALSE),VLOOKUP(AB91,'NA-CF'!$A$2:$E$367,5,FALSE)),0)</f>
        <v>0</v>
      </c>
      <c r="AD91" s="884">
        <f>IFERROR(VLOOKUP(AC91,'NA-CF'!$E$2:$F$367,2,FALSE),0)</f>
        <v>0</v>
      </c>
      <c r="AE91" s="895"/>
      <c r="AF91" s="896"/>
      <c r="AG91" s="897">
        <f t="shared" si="46"/>
        <v>0</v>
      </c>
      <c r="AH91" s="897">
        <f t="shared" si="46"/>
        <v>0</v>
      </c>
      <c r="AI91" s="897">
        <f t="shared" si="46"/>
        <v>0</v>
      </c>
      <c r="AJ91" s="897">
        <f t="shared" si="46"/>
        <v>0</v>
      </c>
      <c r="AK91" s="897">
        <f t="shared" si="46"/>
        <v>0</v>
      </c>
      <c r="AL91" s="897">
        <f t="shared" si="46"/>
        <v>0</v>
      </c>
      <c r="AM91" s="897">
        <f t="shared" si="46"/>
        <v>0</v>
      </c>
      <c r="AN91" s="897">
        <f t="shared" si="46"/>
        <v>0</v>
      </c>
      <c r="AO91" s="897">
        <f t="shared" si="46"/>
        <v>0</v>
      </c>
      <c r="AP91" s="897">
        <f t="shared" si="46"/>
        <v>0</v>
      </c>
      <c r="AQ91" s="897">
        <f t="shared" si="46"/>
        <v>0</v>
      </c>
      <c r="AR91" s="897">
        <f t="shared" si="46"/>
        <v>0</v>
      </c>
      <c r="AS91" s="897">
        <f t="shared" si="47"/>
        <v>0</v>
      </c>
      <c r="AT91" s="897">
        <f t="shared" si="48"/>
        <v>0</v>
      </c>
      <c r="AU91" s="897">
        <f t="shared" si="48"/>
        <v>0</v>
      </c>
      <c r="AV91" s="897">
        <f t="shared" si="48"/>
        <v>0</v>
      </c>
      <c r="AW91" s="897">
        <f t="shared" si="48"/>
        <v>0</v>
      </c>
      <c r="AX91" s="897">
        <f t="shared" si="48"/>
        <v>0</v>
      </c>
      <c r="AY91" s="897">
        <f t="shared" si="48"/>
        <v>0</v>
      </c>
      <c r="AZ91" s="897">
        <f t="shared" si="48"/>
        <v>0</v>
      </c>
      <c r="BA91" s="897">
        <f t="shared" si="48"/>
        <v>0</v>
      </c>
      <c r="BB91" s="897">
        <f t="shared" si="48"/>
        <v>0</v>
      </c>
      <c r="BC91" s="897">
        <f t="shared" si="48"/>
        <v>0</v>
      </c>
      <c r="BD91" s="897">
        <f t="shared" si="48"/>
        <v>0</v>
      </c>
      <c r="BE91" s="898"/>
      <c r="BF91" s="898"/>
      <c r="BG91" s="898"/>
      <c r="BH91" s="898"/>
      <c r="BI91" s="898"/>
      <c r="BJ91" s="898"/>
      <c r="BK91" s="898"/>
      <c r="BL91" s="898"/>
      <c r="BM91" s="898"/>
      <c r="BN91" s="898"/>
      <c r="BO91" s="898"/>
      <c r="BP91" s="898"/>
      <c r="BQ91" s="884" t="str">
        <f>CONCATENATE(IFERROR(VLOOKUP(A91,'Зависимые списки'!$J$2:$K$7,2,FALSE),"-"),B91)</f>
        <v>-</v>
      </c>
      <c r="BR91" s="884" t="s">
        <v>28</v>
      </c>
      <c r="BS91" s="884" t="s">
        <v>29</v>
      </c>
      <c r="BT91" s="902" t="str">
        <f>CONCATENATE(BQ91,IFERROR(VLOOKUP(F91,'Зависимые списки'!$J$9:$K$25,2,FALSE),"-"))</f>
        <v>--</v>
      </c>
      <c r="BU91" s="884" t="str">
        <f>IFERROR(VLOOKUP(C91,'Зависимые списки'!$I$55:$J$66,2,FALSE),"Без_номенклатуры")</f>
        <v>Без_номенклатуры</v>
      </c>
      <c r="BV91" s="884" t="str">
        <f t="shared" si="49"/>
        <v>2</v>
      </c>
      <c r="BW91" s="884" t="str">
        <f>IFERROR(VLOOKUP($BT91,'Зависимые списки'!$A$45:$B$101,2,FALSE),"-")</f>
        <v>-</v>
      </c>
      <c r="BX91" s="899" t="str">
        <f>IFERROR(VLOOKUP(B91,'Зависимые списки'!$C$55:$D$59,2,FALSE),"-")</f>
        <v>-</v>
      </c>
      <c r="BY91" s="891" t="str">
        <f t="shared" si="50"/>
        <v>БП</v>
      </c>
      <c r="BZ91" s="903" t="str">
        <f>IFERROR(VLOOKUP(G91,vendor!$B$2:$C$1372,2,FALSE),"-")&amp;"_"&amp;IFERROR(VLOOKUP(ПР[[#This Row],[Компания]],Справочники!$A$3:$B$9,2,0),"-")</f>
        <v>-_-</v>
      </c>
      <c r="CA91" s="892">
        <f ca="1">SUM(O91:OFFSET(O91,0,'Откл_БДР факт ГК_КБ'!$B$1-1))</f>
        <v>0</v>
      </c>
      <c r="CB91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1" s="865" t="str">
        <f>IFERROR(VLOOKUP(ПР[[#This Row],[Контрагент]],ВГО[],2,0),"Внеш")</f>
        <v>Внеш</v>
      </c>
    </row>
    <row r="92" spans="1:81" ht="15" hidden="1" customHeight="1">
      <c r="A92" s="881"/>
      <c r="B92" s="881"/>
      <c r="C92" s="881"/>
      <c r="D92" s="881" t="str">
        <f>IF(ПР[[#This Row],[Компания]]="","",$D$4)</f>
        <v/>
      </c>
      <c r="E92" s="881"/>
      <c r="F92" s="881"/>
      <c r="G92" s="881"/>
      <c r="H92" s="881"/>
      <c r="I92" s="881"/>
      <c r="J92" s="881"/>
      <c r="K92" s="881"/>
      <c r="L92" s="881"/>
      <c r="M92" s="881"/>
      <c r="N92" s="881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/>
      <c r="Z92" s="893"/>
      <c r="AA92" s="894">
        <f>SUM(ПР[[#This Row],[ 2026.01]:[ 2026.12]])</f>
        <v>0</v>
      </c>
      <c r="AB92" s="884">
        <f>IFERROR(VLOOKUP(C92,IF(B92="Внереализация",Справочники!$R$3:$S$124,IF(B92="ОП",Справочники!$I$3:$J$185,IF(B92="ВП",Справочники!$L$3:$M$186,IF(B92="УР",Справочники!$O$3:$P$93,IF(B92="КР",Справочники!$F$3:$G$36,Справочники!$F$37:$G$37))))),2,FALSE),0)</f>
        <v>0</v>
      </c>
      <c r="AC92" s="884">
        <f>IFERROR(IF($AB92="KR.09.03.00.00.00.00.00.00",VLOOKUP($L92,'Зависимые списки'!$P$55:$Q$57,2,FALSE),VLOOKUP(AB92,'NA-CF'!$A$2:$E$367,5,FALSE)),0)</f>
        <v>0</v>
      </c>
      <c r="AD92" s="884">
        <f>IFERROR(VLOOKUP(AC92,'NA-CF'!$E$2:$F$367,2,FALSE),0)</f>
        <v>0</v>
      </c>
      <c r="AE92" s="895"/>
      <c r="AF92" s="896"/>
      <c r="AG92" s="897">
        <f t="shared" si="46"/>
        <v>0</v>
      </c>
      <c r="AH92" s="897">
        <f t="shared" si="46"/>
        <v>0</v>
      </c>
      <c r="AI92" s="897">
        <f t="shared" si="46"/>
        <v>0</v>
      </c>
      <c r="AJ92" s="897">
        <f t="shared" si="46"/>
        <v>0</v>
      </c>
      <c r="AK92" s="897">
        <f t="shared" si="46"/>
        <v>0</v>
      </c>
      <c r="AL92" s="897">
        <f t="shared" si="46"/>
        <v>0</v>
      </c>
      <c r="AM92" s="897">
        <f t="shared" si="46"/>
        <v>0</v>
      </c>
      <c r="AN92" s="897">
        <f t="shared" si="46"/>
        <v>0</v>
      </c>
      <c r="AO92" s="897">
        <f t="shared" si="46"/>
        <v>0</v>
      </c>
      <c r="AP92" s="897">
        <f t="shared" si="46"/>
        <v>0</v>
      </c>
      <c r="AQ92" s="897">
        <f t="shared" si="46"/>
        <v>0</v>
      </c>
      <c r="AR92" s="897">
        <f t="shared" si="46"/>
        <v>0</v>
      </c>
      <c r="AS92" s="897">
        <f t="shared" si="47"/>
        <v>0</v>
      </c>
      <c r="AT92" s="897">
        <f t="shared" si="48"/>
        <v>0</v>
      </c>
      <c r="AU92" s="897">
        <f t="shared" si="48"/>
        <v>0</v>
      </c>
      <c r="AV92" s="897">
        <f t="shared" si="48"/>
        <v>0</v>
      </c>
      <c r="AW92" s="897">
        <f t="shared" si="48"/>
        <v>0</v>
      </c>
      <c r="AX92" s="897">
        <f t="shared" si="48"/>
        <v>0</v>
      </c>
      <c r="AY92" s="897">
        <f t="shared" si="48"/>
        <v>0</v>
      </c>
      <c r="AZ92" s="897">
        <f t="shared" si="48"/>
        <v>0</v>
      </c>
      <c r="BA92" s="897">
        <f t="shared" si="48"/>
        <v>0</v>
      </c>
      <c r="BB92" s="897">
        <f t="shared" si="48"/>
        <v>0</v>
      </c>
      <c r="BC92" s="897">
        <f t="shared" si="48"/>
        <v>0</v>
      </c>
      <c r="BD92" s="897">
        <f t="shared" si="48"/>
        <v>0</v>
      </c>
      <c r="BE92" s="898"/>
      <c r="BF92" s="898"/>
      <c r="BG92" s="898"/>
      <c r="BH92" s="898"/>
      <c r="BI92" s="898"/>
      <c r="BJ92" s="898"/>
      <c r="BK92" s="898"/>
      <c r="BL92" s="898"/>
      <c r="BM92" s="898"/>
      <c r="BN92" s="898"/>
      <c r="BO92" s="898"/>
      <c r="BP92" s="898"/>
      <c r="BQ92" s="884" t="str">
        <f>CONCATENATE(IFERROR(VLOOKUP(A92,'Зависимые списки'!$J$2:$K$7,2,FALSE),"-"),B92)</f>
        <v>-</v>
      </c>
      <c r="BR92" s="884" t="s">
        <v>28</v>
      </c>
      <c r="BS92" s="884" t="s">
        <v>29</v>
      </c>
      <c r="BT92" s="902" t="str">
        <f>CONCATENATE(BQ92,IFERROR(VLOOKUP(F92,'Зависимые списки'!$J$9:$K$25,2,FALSE),"-"))</f>
        <v>--</v>
      </c>
      <c r="BU92" s="884" t="str">
        <f>IFERROR(VLOOKUP(C92,'Зависимые списки'!$I$55:$J$66,2,FALSE),"Без_номенклатуры")</f>
        <v>Без_номенклатуры</v>
      </c>
      <c r="BV92" s="884" t="str">
        <f t="shared" si="49"/>
        <v>2</v>
      </c>
      <c r="BW92" s="884" t="str">
        <f>IFERROR(VLOOKUP($BT92,'Зависимые списки'!$A$45:$B$101,2,FALSE),"-")</f>
        <v>-</v>
      </c>
      <c r="BX92" s="899" t="str">
        <f>IFERROR(VLOOKUP(B92,'Зависимые списки'!$C$55:$D$59,2,FALSE),"-")</f>
        <v>-</v>
      </c>
      <c r="BY92" s="891" t="str">
        <f t="shared" si="50"/>
        <v>БП</v>
      </c>
      <c r="BZ92" s="903" t="str">
        <f>IFERROR(VLOOKUP(G92,vendor!$B$2:$C$1372,2,FALSE),"-")&amp;"_"&amp;IFERROR(VLOOKUP(ПР[[#This Row],[Компания]],Справочники!$A$3:$B$9,2,0),"-")</f>
        <v>-_-</v>
      </c>
      <c r="CA92" s="892">
        <f ca="1">SUM(O92:OFFSET(O92,0,'Откл_БДР факт ГК_КБ'!$B$1-1))</f>
        <v>0</v>
      </c>
      <c r="CB92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2" s="865" t="str">
        <f>IFERROR(VLOOKUP(ПР[[#This Row],[Контрагент]],ВГО[],2,0),"Внеш")</f>
        <v>Внеш</v>
      </c>
    </row>
    <row r="93" spans="1:81" ht="15" hidden="1" customHeight="1">
      <c r="A93" s="881"/>
      <c r="B93" s="881"/>
      <c r="C93" s="881"/>
      <c r="D93" s="881" t="str">
        <f>IF(ПР[[#This Row],[Компания]]="","",$D$4)</f>
        <v/>
      </c>
      <c r="E93" s="881"/>
      <c r="F93" s="881"/>
      <c r="G93" s="881"/>
      <c r="H93" s="881"/>
      <c r="I93" s="881"/>
      <c r="J93" s="881"/>
      <c r="K93" s="881"/>
      <c r="L93" s="881"/>
      <c r="M93" s="881"/>
      <c r="N93" s="881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/>
      <c r="Z93" s="893"/>
      <c r="AA93" s="894">
        <f>SUM(ПР[[#This Row],[ 2026.01]:[ 2026.12]])</f>
        <v>0</v>
      </c>
      <c r="AB93" s="884">
        <f>IFERROR(VLOOKUP(C93,IF(B93="Внереализация",Справочники!$R$3:$S$124,IF(B93="ОП",Справочники!$I$3:$J$185,IF(B93="ВП",Справочники!$L$3:$M$186,IF(B93="УР",Справочники!$O$3:$P$93,IF(B93="КР",Справочники!$F$3:$G$36,Справочники!$F$37:$G$37))))),2,FALSE),0)</f>
        <v>0</v>
      </c>
      <c r="AC93" s="884">
        <f>IFERROR(IF($AB93="KR.09.03.00.00.00.00.00.00",VLOOKUP($L93,'Зависимые списки'!$P$55:$Q$57,2,FALSE),VLOOKUP(AB93,'NA-CF'!$A$2:$E$367,5,FALSE)),0)</f>
        <v>0</v>
      </c>
      <c r="AD93" s="884">
        <f>IFERROR(VLOOKUP(AC93,'NA-CF'!$E$2:$F$367,2,FALSE),0)</f>
        <v>0</v>
      </c>
      <c r="AE93" s="895"/>
      <c r="AF93" s="896"/>
      <c r="AG93" s="897">
        <f t="shared" si="46"/>
        <v>0</v>
      </c>
      <c r="AH93" s="897">
        <f t="shared" si="46"/>
        <v>0</v>
      </c>
      <c r="AI93" s="897">
        <f t="shared" si="46"/>
        <v>0</v>
      </c>
      <c r="AJ93" s="897">
        <f t="shared" si="46"/>
        <v>0</v>
      </c>
      <c r="AK93" s="897">
        <f t="shared" si="46"/>
        <v>0</v>
      </c>
      <c r="AL93" s="897">
        <f t="shared" si="46"/>
        <v>0</v>
      </c>
      <c r="AM93" s="897">
        <f t="shared" si="46"/>
        <v>0</v>
      </c>
      <c r="AN93" s="897">
        <f t="shared" si="46"/>
        <v>0</v>
      </c>
      <c r="AO93" s="897">
        <f t="shared" si="46"/>
        <v>0</v>
      </c>
      <c r="AP93" s="897">
        <f t="shared" si="46"/>
        <v>0</v>
      </c>
      <c r="AQ93" s="897">
        <f t="shared" si="46"/>
        <v>0</v>
      </c>
      <c r="AR93" s="897">
        <f t="shared" si="46"/>
        <v>0</v>
      </c>
      <c r="AS93" s="897">
        <f t="shared" si="47"/>
        <v>0</v>
      </c>
      <c r="AT93" s="897">
        <f t="shared" si="48"/>
        <v>0</v>
      </c>
      <c r="AU93" s="897">
        <f t="shared" si="48"/>
        <v>0</v>
      </c>
      <c r="AV93" s="897">
        <f t="shared" si="48"/>
        <v>0</v>
      </c>
      <c r="AW93" s="897">
        <f t="shared" si="48"/>
        <v>0</v>
      </c>
      <c r="AX93" s="897">
        <f t="shared" si="48"/>
        <v>0</v>
      </c>
      <c r="AY93" s="897">
        <f t="shared" si="48"/>
        <v>0</v>
      </c>
      <c r="AZ93" s="897">
        <f t="shared" si="48"/>
        <v>0</v>
      </c>
      <c r="BA93" s="897">
        <f t="shared" si="48"/>
        <v>0</v>
      </c>
      <c r="BB93" s="897">
        <f t="shared" si="48"/>
        <v>0</v>
      </c>
      <c r="BC93" s="897">
        <f t="shared" si="48"/>
        <v>0</v>
      </c>
      <c r="BD93" s="897">
        <f t="shared" si="48"/>
        <v>0</v>
      </c>
      <c r="BE93" s="898"/>
      <c r="BF93" s="898"/>
      <c r="BG93" s="898"/>
      <c r="BH93" s="898"/>
      <c r="BI93" s="898"/>
      <c r="BJ93" s="898"/>
      <c r="BK93" s="898"/>
      <c r="BL93" s="898"/>
      <c r="BM93" s="898"/>
      <c r="BN93" s="898"/>
      <c r="BO93" s="898"/>
      <c r="BP93" s="898"/>
      <c r="BQ93" s="884" t="str">
        <f>CONCATENATE(IFERROR(VLOOKUP(A93,'Зависимые списки'!$J$2:$K$7,2,FALSE),"-"),B93)</f>
        <v>-</v>
      </c>
      <c r="BR93" s="884" t="s">
        <v>28</v>
      </c>
      <c r="BS93" s="884" t="s">
        <v>29</v>
      </c>
      <c r="BT93" s="902" t="str">
        <f>CONCATENATE(BQ93,IFERROR(VLOOKUP(F93,'Зависимые списки'!$J$9:$K$25,2,FALSE),"-"))</f>
        <v>--</v>
      </c>
      <c r="BU93" s="884" t="str">
        <f>IFERROR(VLOOKUP(C93,'Зависимые списки'!$I$55:$J$66,2,FALSE),"Без_номенклатуры")</f>
        <v>Без_номенклатуры</v>
      </c>
      <c r="BV93" s="884" t="str">
        <f t="shared" si="49"/>
        <v>2</v>
      </c>
      <c r="BW93" s="884" t="str">
        <f>IFERROR(VLOOKUP($BT93,'Зависимые списки'!$A$45:$B$101,2,FALSE),"-")</f>
        <v>-</v>
      </c>
      <c r="BX93" s="899" t="str">
        <f>IFERROR(VLOOKUP(B93,'Зависимые списки'!$C$55:$D$59,2,FALSE),"-")</f>
        <v>-</v>
      </c>
      <c r="BY93" s="891" t="str">
        <f t="shared" si="50"/>
        <v>БП</v>
      </c>
      <c r="BZ93" s="903" t="str">
        <f>IFERROR(VLOOKUP(G93,vendor!$B$2:$C$1372,2,FALSE),"-")&amp;"_"&amp;IFERROR(VLOOKUP(ПР[[#This Row],[Компания]],Справочники!$A$3:$B$9,2,0),"-")</f>
        <v>-_-</v>
      </c>
      <c r="CA93" s="892">
        <f ca="1">SUM(O93:OFFSET(O93,0,'Откл_БДР факт ГК_КБ'!$B$1-1))</f>
        <v>0</v>
      </c>
      <c r="CB93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3" s="865" t="str">
        <f>IFERROR(VLOOKUP(ПР[[#This Row],[Контрагент]],ВГО[],2,0),"Внеш")</f>
        <v>Внеш</v>
      </c>
    </row>
    <row r="94" spans="1:81" ht="15" hidden="1" customHeight="1">
      <c r="A94" s="881"/>
      <c r="B94" s="881"/>
      <c r="C94" s="881"/>
      <c r="D94" s="881" t="str">
        <f>IF(ПР[[#This Row],[Компания]]="","",$D$4)</f>
        <v/>
      </c>
      <c r="E94" s="881"/>
      <c r="F94" s="881"/>
      <c r="G94" s="881"/>
      <c r="H94" s="881"/>
      <c r="I94" s="881"/>
      <c r="J94" s="881"/>
      <c r="K94" s="881"/>
      <c r="L94" s="881"/>
      <c r="M94" s="881"/>
      <c r="N94" s="881"/>
      <c r="O94" s="893"/>
      <c r="P94" s="893"/>
      <c r="Q94" s="893"/>
      <c r="R94" s="893"/>
      <c r="S94" s="893"/>
      <c r="T94" s="893"/>
      <c r="U94" s="893"/>
      <c r="V94" s="893"/>
      <c r="W94" s="893"/>
      <c r="X94" s="893"/>
      <c r="Y94" s="893"/>
      <c r="Z94" s="893"/>
      <c r="AA94" s="894">
        <f>SUM(ПР[[#This Row],[ 2026.01]:[ 2026.12]])</f>
        <v>0</v>
      </c>
      <c r="AB94" s="884">
        <f>IFERROR(VLOOKUP(C94,IF(B94="Внереализация",Справочники!$R$3:$S$124,IF(B94="ОП",Справочники!$I$3:$J$185,IF(B94="ВП",Справочники!$L$3:$M$186,IF(B94="УР",Справочники!$O$3:$P$93,IF(B94="КР",Справочники!$F$3:$G$36,Справочники!$F$37:$G$37))))),2,FALSE),0)</f>
        <v>0</v>
      </c>
      <c r="AC94" s="884">
        <f>IFERROR(IF($AB94="KR.09.03.00.00.00.00.00.00",VLOOKUP($L94,'Зависимые списки'!$P$55:$Q$57,2,FALSE),VLOOKUP(AB94,'NA-CF'!$A$2:$E$367,5,FALSE)),0)</f>
        <v>0</v>
      </c>
      <c r="AD94" s="884">
        <f>IFERROR(VLOOKUP(AC94,'NA-CF'!$E$2:$F$367,2,FALSE),0)</f>
        <v>0</v>
      </c>
      <c r="AE94" s="895"/>
      <c r="AF94" s="896"/>
      <c r="AG94" s="897">
        <f t="shared" si="46"/>
        <v>0</v>
      </c>
      <c r="AH94" s="897">
        <f t="shared" si="46"/>
        <v>0</v>
      </c>
      <c r="AI94" s="897">
        <f t="shared" si="46"/>
        <v>0</v>
      </c>
      <c r="AJ94" s="897">
        <f t="shared" si="46"/>
        <v>0</v>
      </c>
      <c r="AK94" s="897">
        <f t="shared" si="46"/>
        <v>0</v>
      </c>
      <c r="AL94" s="897">
        <f t="shared" si="46"/>
        <v>0</v>
      </c>
      <c r="AM94" s="897">
        <f t="shared" si="46"/>
        <v>0</v>
      </c>
      <c r="AN94" s="897">
        <f t="shared" si="46"/>
        <v>0</v>
      </c>
      <c r="AO94" s="897">
        <f t="shared" si="46"/>
        <v>0</v>
      </c>
      <c r="AP94" s="897">
        <f t="shared" si="46"/>
        <v>0</v>
      </c>
      <c r="AQ94" s="897">
        <f t="shared" si="46"/>
        <v>0</v>
      </c>
      <c r="AR94" s="897">
        <f t="shared" si="46"/>
        <v>0</v>
      </c>
      <c r="AS94" s="897">
        <f t="shared" si="47"/>
        <v>0</v>
      </c>
      <c r="AT94" s="897">
        <f t="shared" si="48"/>
        <v>0</v>
      </c>
      <c r="AU94" s="897">
        <f t="shared" si="48"/>
        <v>0</v>
      </c>
      <c r="AV94" s="897">
        <f t="shared" si="48"/>
        <v>0</v>
      </c>
      <c r="AW94" s="897">
        <f t="shared" si="48"/>
        <v>0</v>
      </c>
      <c r="AX94" s="897">
        <f t="shared" si="48"/>
        <v>0</v>
      </c>
      <c r="AY94" s="897">
        <f t="shared" si="48"/>
        <v>0</v>
      </c>
      <c r="AZ94" s="897">
        <f t="shared" si="48"/>
        <v>0</v>
      </c>
      <c r="BA94" s="897">
        <f t="shared" si="48"/>
        <v>0</v>
      </c>
      <c r="BB94" s="897">
        <f t="shared" si="48"/>
        <v>0</v>
      </c>
      <c r="BC94" s="897">
        <f t="shared" si="48"/>
        <v>0</v>
      </c>
      <c r="BD94" s="897">
        <f t="shared" si="48"/>
        <v>0</v>
      </c>
      <c r="BE94" s="898"/>
      <c r="BF94" s="898"/>
      <c r="BG94" s="898"/>
      <c r="BH94" s="898"/>
      <c r="BI94" s="898"/>
      <c r="BJ94" s="898"/>
      <c r="BK94" s="898"/>
      <c r="BL94" s="898"/>
      <c r="BM94" s="898"/>
      <c r="BN94" s="898"/>
      <c r="BO94" s="898"/>
      <c r="BP94" s="898"/>
      <c r="BQ94" s="884" t="str">
        <f>CONCATENATE(IFERROR(VLOOKUP(A94,'Зависимые списки'!$J$2:$K$7,2,FALSE),"-"),B94)</f>
        <v>-</v>
      </c>
      <c r="BR94" s="884" t="s">
        <v>28</v>
      </c>
      <c r="BS94" s="884" t="s">
        <v>29</v>
      </c>
      <c r="BT94" s="884" t="str">
        <f>CONCATENATE(BQ94,IFERROR(VLOOKUP(F94,'Зависимые списки'!$J$9:$K$25,2,FALSE),"-"))</f>
        <v>--</v>
      </c>
      <c r="BU94" s="884" t="str">
        <f>IFERROR(VLOOKUP(C94,'Зависимые списки'!$I$55:$J$66,2,FALSE),"Без_номенклатуры")</f>
        <v>Без_номенклатуры</v>
      </c>
      <c r="BV94" s="884" t="str">
        <f t="shared" si="49"/>
        <v>2</v>
      </c>
      <c r="BW94" s="884" t="str">
        <f>IFERROR(VLOOKUP($BT94,'Зависимые списки'!$A$45:$B$101,2,FALSE),"-")</f>
        <v>-</v>
      </c>
      <c r="BX94" s="899" t="str">
        <f>IFERROR(VLOOKUP(B94,'Зависимые списки'!$C$55:$D$59,2,FALSE),"-")</f>
        <v>-</v>
      </c>
      <c r="BY94" s="891" t="str">
        <f t="shared" si="50"/>
        <v>БП</v>
      </c>
      <c r="BZ94" s="903" t="str">
        <f>IFERROR(VLOOKUP(G94,vendor!$B$2:$C$1372,2,FALSE),"-")&amp;"_"&amp;IFERROR(VLOOKUP(ПР[[#This Row],[Компания]],Справочники!$A$3:$B$9,2,0),"-")</f>
        <v>-_-</v>
      </c>
      <c r="CA94" s="892">
        <f ca="1">SUM(O94:OFFSET(O94,0,'Откл_БДР факт ГК_КБ'!$B$1-1))</f>
        <v>0</v>
      </c>
      <c r="CB94" s="865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4" s="865" t="str">
        <f>IFERROR(VLOOKUP(ПР[[#This Row],[Контрагент]],ВГО[],2,0),"Внеш")</f>
        <v>Внеш</v>
      </c>
    </row>
    <row r="95" spans="1:81" ht="15" hidden="1" customHeight="1">
      <c r="A95" s="881"/>
      <c r="B95" s="881"/>
      <c r="C95" s="881"/>
      <c r="D95" s="881" t="str">
        <f>IF(ПР[[#This Row],[Компания]]="","",$D$4)</f>
        <v/>
      </c>
      <c r="E95" s="881"/>
      <c r="F95" s="881"/>
      <c r="G95" s="881"/>
      <c r="H95" s="881"/>
      <c r="I95" s="881"/>
      <c r="J95" s="881"/>
      <c r="K95" s="881"/>
      <c r="L95" s="881"/>
      <c r="M95" s="881"/>
      <c r="N95" s="867"/>
      <c r="O95" s="893"/>
      <c r="P95" s="893"/>
      <c r="Q95" s="893"/>
      <c r="R95" s="893"/>
      <c r="S95" s="893"/>
      <c r="T95" s="893"/>
      <c r="U95" s="893"/>
      <c r="V95" s="893"/>
      <c r="W95" s="893"/>
      <c r="X95" s="893"/>
      <c r="Y95" s="893"/>
      <c r="Z95" s="893"/>
      <c r="AA95" s="894">
        <f>SUM(ПР[[#This Row],[ 2026.01]:[ 2026.12]])</f>
        <v>0</v>
      </c>
      <c r="AB95" s="884">
        <f>IFERROR(VLOOKUP(C95,IF(B95="Внереализация",Справочники!$R$3:$S$124,IF(B95="ОП",Справочники!$I$3:$J$185,IF(B95="ВП",Справочники!$L$3:$M$186,IF(B95="УР",Справочники!$O$3:$P$93,IF(B95="КР",Справочники!$F$3:$G$36,Справочники!$F$37:$G$37))))),2,FALSE),0)</f>
        <v>0</v>
      </c>
      <c r="AC95" s="884">
        <f>IFERROR(IF($AB95="KR.09.03.00.00.00.00.00.00",VLOOKUP($L95,'Зависимые списки'!$P$55:$Q$57,2,FALSE),VLOOKUP(AB95,'NA-CF'!$A$2:$E$367,5,FALSE)),0)</f>
        <v>0</v>
      </c>
      <c r="AD95" s="884">
        <f>IFERROR(VLOOKUP(AC95,'NA-CF'!$E$2:$F$367,2,FALSE),0)</f>
        <v>0</v>
      </c>
      <c r="AE95" s="895"/>
      <c r="AF95" s="896"/>
      <c r="AG95" s="897">
        <f t="shared" si="46"/>
        <v>0</v>
      </c>
      <c r="AH95" s="897">
        <f t="shared" si="46"/>
        <v>0</v>
      </c>
      <c r="AI95" s="897">
        <f t="shared" si="46"/>
        <v>0</v>
      </c>
      <c r="AJ95" s="897">
        <f t="shared" si="46"/>
        <v>0</v>
      </c>
      <c r="AK95" s="897">
        <f t="shared" si="46"/>
        <v>0</v>
      </c>
      <c r="AL95" s="897">
        <f t="shared" si="46"/>
        <v>0</v>
      </c>
      <c r="AM95" s="897">
        <f t="shared" si="46"/>
        <v>0</v>
      </c>
      <c r="AN95" s="897">
        <f t="shared" si="46"/>
        <v>0</v>
      </c>
      <c r="AO95" s="897">
        <f t="shared" si="46"/>
        <v>0</v>
      </c>
      <c r="AP95" s="897">
        <f t="shared" si="46"/>
        <v>0</v>
      </c>
      <c r="AQ95" s="897">
        <f t="shared" si="46"/>
        <v>0</v>
      </c>
      <c r="AR95" s="897">
        <f t="shared" si="46"/>
        <v>0</v>
      </c>
      <c r="AS95" s="897">
        <f t="shared" si="47"/>
        <v>0</v>
      </c>
      <c r="AT95" s="897">
        <f t="shared" si="48"/>
        <v>0</v>
      </c>
      <c r="AU95" s="897">
        <f t="shared" si="48"/>
        <v>0</v>
      </c>
      <c r="AV95" s="897">
        <f t="shared" si="48"/>
        <v>0</v>
      </c>
      <c r="AW95" s="897">
        <f t="shared" si="48"/>
        <v>0</v>
      </c>
      <c r="AX95" s="897">
        <f t="shared" si="48"/>
        <v>0</v>
      </c>
      <c r="AY95" s="897">
        <f t="shared" si="48"/>
        <v>0</v>
      </c>
      <c r="AZ95" s="897">
        <f t="shared" si="48"/>
        <v>0</v>
      </c>
      <c r="BA95" s="897">
        <f t="shared" si="48"/>
        <v>0</v>
      </c>
      <c r="BB95" s="897">
        <f t="shared" si="48"/>
        <v>0</v>
      </c>
      <c r="BC95" s="897">
        <f t="shared" si="48"/>
        <v>0</v>
      </c>
      <c r="BD95" s="897">
        <f t="shared" si="48"/>
        <v>0</v>
      </c>
      <c r="BE95" s="898"/>
      <c r="BF95" s="898"/>
      <c r="BG95" s="898"/>
      <c r="BH95" s="898"/>
      <c r="BI95" s="898"/>
      <c r="BJ95" s="898"/>
      <c r="BK95" s="898"/>
      <c r="BL95" s="898"/>
      <c r="BM95" s="898"/>
      <c r="BN95" s="898"/>
      <c r="BO95" s="898"/>
      <c r="BP95" s="898"/>
      <c r="BQ95" s="884" t="str">
        <f>CONCATENATE(IFERROR(VLOOKUP(A95,'Зависимые списки'!$J$2:$K$7,2,FALSE),"-"),B95)</f>
        <v>-</v>
      </c>
      <c r="BR95" s="884" t="s">
        <v>28</v>
      </c>
      <c r="BS95" s="884" t="s">
        <v>29</v>
      </c>
      <c r="BT95" s="902" t="str">
        <f>CONCATENATE(BQ95,IFERROR(VLOOKUP(F95,'Зависимые списки'!$J$9:$K$25,2,FALSE),"-"))</f>
        <v>--</v>
      </c>
      <c r="BU95" s="884" t="str">
        <f>IFERROR(VLOOKUP(C95,'Зависимые списки'!$I$55:$J$66,2,FALSE),"Без_номенклатуры")</f>
        <v>Без_номенклатуры</v>
      </c>
      <c r="BV95" s="884" t="str">
        <f t="shared" si="49"/>
        <v>2</v>
      </c>
      <c r="BW95" s="884" t="str">
        <f>IFERROR(VLOOKUP($BT95,'Зависимые списки'!$A$45:$B$101,2,FALSE),"-")</f>
        <v>-</v>
      </c>
      <c r="BX95" s="899" t="str">
        <f>IFERROR(VLOOKUP(B95,'Зависимые списки'!$C$55:$D$59,2,FALSE),"-")</f>
        <v>-</v>
      </c>
      <c r="BY95" s="891" t="str">
        <f t="shared" si="50"/>
        <v>БП</v>
      </c>
      <c r="BZ95" s="903" t="str">
        <f>IFERROR(VLOOKUP(G95,vendor!$B$2:$C$1372,2,FALSE),"-")&amp;"_"&amp;IFERROR(VLOOKUP(ПР[[#This Row],[Компания]],Справочники!$A$3:$B$9,2,0),"-")</f>
        <v>-_-</v>
      </c>
      <c r="CA95" s="892">
        <f ca="1">SUM(O95:OFFSET(O95,0,'Откл_БДР факт ГК_КБ'!$B$1-1))</f>
        <v>0</v>
      </c>
      <c r="CB95" s="904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5" s="865" t="str">
        <f>IFERROR(VLOOKUP(ПР[[#This Row],[Контрагент]],ВГО[],2,0),"Внеш")</f>
        <v>Внеш</v>
      </c>
    </row>
    <row r="96" spans="1:81">
      <c r="A96" s="881" t="s">
        <v>8187</v>
      </c>
      <c r="B96" s="881"/>
      <c r="C96" s="881"/>
      <c r="D96" s="881"/>
      <c r="E96" s="881"/>
      <c r="F96" s="881"/>
      <c r="G96" s="881"/>
      <c r="H96" s="881"/>
      <c r="I96" s="881"/>
      <c r="J96" s="881"/>
      <c r="K96" s="881"/>
      <c r="L96" s="881"/>
      <c r="M96" s="881"/>
      <c r="N96" s="881"/>
      <c r="O96" s="1301" t="e">
        <f>SUBTOTAL(109,ПР ПР[ 2026.01] )</f>
        <v>#NAME?</v>
      </c>
      <c r="P96" s="1301" t="e">
        <f>SUBTOTAL(109,ПР ПР[ 2026.02] )</f>
        <v>#NAME?</v>
      </c>
      <c r="Q96" s="1301">
        <f>SUBTOTAL(109,ПР[ 2026.03])</f>
        <v>0</v>
      </c>
      <c r="R96" s="1301" t="e">
        <f>SUBTOTAL(109,ПР ПР[ 2026.04] )</f>
        <v>#NAME?</v>
      </c>
      <c r="S96" s="1301">
        <f>SUBTOTAL(109,ПР[ 2025.05])</f>
        <v>0</v>
      </c>
      <c r="T96" s="1301">
        <f>SUBTOTAL(109,ПР[ 2026.06])</f>
        <v>0</v>
      </c>
      <c r="U96" s="1301">
        <f>SUBTOTAL(109,ПР[ 2026.07])</f>
        <v>0</v>
      </c>
      <c r="V96" s="1301">
        <f>SUBTOTAL(109,ПР[ 2026.08])</f>
        <v>0</v>
      </c>
      <c r="W96" s="1301">
        <f>SUBTOTAL(109,ПР[ 2026.09])</f>
        <v>0</v>
      </c>
      <c r="X96" s="1301">
        <f>SUBTOTAL(109,ПР[ 2026.10])</f>
        <v>0</v>
      </c>
      <c r="Y96" s="1301">
        <f>SUBTOTAL(109,ПР[ 2026.11])</f>
        <v>0</v>
      </c>
      <c r="Z96" s="1301">
        <f>SUBTOTAL(109,ПР[ 2026.12])</f>
        <v>0</v>
      </c>
      <c r="AA96" s="1302">
        <f>SUBTOTAL(109,ПР[[ Итого год]])</f>
        <v>0</v>
      </c>
      <c r="AB96" s="884"/>
      <c r="AC96" s="884"/>
      <c r="AD96" s="884"/>
      <c r="AE96" s="895"/>
      <c r="AF96" s="909"/>
      <c r="AG96" s="910">
        <f>SUBTOTAL(109,ПР[БДДС 
 2025.01])</f>
        <v>0</v>
      </c>
      <c r="AH96" s="910">
        <f>SUBTOTAL(109,ПР[БДДС 
 2025.02])</f>
        <v>0</v>
      </c>
      <c r="AI96" s="910">
        <f>SUBTOTAL(109,ПР[БДДС 
 2025.03])</f>
        <v>0</v>
      </c>
      <c r="AJ96" s="910">
        <f>SUBTOTAL(109,ПР[БДДС 
 2025.04])</f>
        <v>0</v>
      </c>
      <c r="AK96" s="910">
        <f>SUBTOTAL(109,ПР[БДДС 
 2025.05])</f>
        <v>0</v>
      </c>
      <c r="AL96" s="910">
        <f>SUBTOTAL(109,ПР[БДДС 
 2025.06])</f>
        <v>0</v>
      </c>
      <c r="AM96" s="910">
        <f>SUBTOTAL(109,ПР[БДДС 
 2025.07])</f>
        <v>0</v>
      </c>
      <c r="AN96" s="910">
        <f>SUBTOTAL(109,ПР[БДДС 
 2025.08])</f>
        <v>0</v>
      </c>
      <c r="AO96" s="910">
        <f>SUBTOTAL(109,ПР[БДДС 
 2025.09])</f>
        <v>0</v>
      </c>
      <c r="AP96" s="910">
        <f>SUBTOTAL(109,ПР[БДДС 
 2025.10])</f>
        <v>0</v>
      </c>
      <c r="AQ96" s="910">
        <f>SUBTOTAL(109,ПР[БДДС 
 2025.11])</f>
        <v>0</v>
      </c>
      <c r="AR96" s="910">
        <f>SUBTOTAL(109,ПР[БДДС 
 2025.12])</f>
        <v>0</v>
      </c>
      <c r="AS96" s="910">
        <f>SUBTOTAL(109,ПР[БДДС 
 2026.01])</f>
        <v>0</v>
      </c>
      <c r="AT96" s="910">
        <f>SUBTOTAL(109,ПР[БДДС 
 2026.02])</f>
        <v>0</v>
      </c>
      <c r="AU96" s="910">
        <f>SUBTOTAL(109,ПР[БДДС 
 2026.03])</f>
        <v>0</v>
      </c>
      <c r="AV96" s="910">
        <f>SUBTOTAL(109,ПР[БДДС 
 2026.04])</f>
        <v>0</v>
      </c>
      <c r="AW96" s="910">
        <f>SUBTOTAL(109,ПР[БДДС 
 2026.05])</f>
        <v>0</v>
      </c>
      <c r="AX96" s="910">
        <f>SUBTOTAL(109,ПР[БДДС 
 2026.06])</f>
        <v>0</v>
      </c>
      <c r="AY96" s="910">
        <f>SUBTOTAL(109,ПР[БДДС 
 2026.07])</f>
        <v>0</v>
      </c>
      <c r="AZ96" s="910">
        <f>SUBTOTAL(109,ПР[БДДС 
 2026.08])</f>
        <v>0</v>
      </c>
      <c r="BA96" s="910">
        <f>SUBTOTAL(109,ПР[БДДС 
 2026.09])</f>
        <v>0</v>
      </c>
      <c r="BB96" s="910">
        <f>SUBTOTAL(109,ПР[БДДС 
 2026.10])</f>
        <v>0</v>
      </c>
      <c r="BC96" s="910">
        <f>SUBTOTAL(109,ПР[БДДС 
 2026.11])</f>
        <v>0</v>
      </c>
      <c r="BD96" s="910">
        <f>SUBTOTAL(109,ПР[БДДС 
 2026.12])</f>
        <v>0</v>
      </c>
      <c r="BE96" s="910">
        <f>SUBTOTAL(109,ПР[КЗ  2025.01])</f>
        <v>0</v>
      </c>
      <c r="BF96" s="910">
        <f>SUBTOTAL(109,ПР[КЗ  2025.02])</f>
        <v>0</v>
      </c>
      <c r="BG96" s="910">
        <f>SUBTOTAL(109,ПР[КЗ  2025.03])</f>
        <v>0</v>
      </c>
      <c r="BH96" s="910">
        <f>SUBTOTAL(109,ПР[КЗ  2025.04])</f>
        <v>0</v>
      </c>
      <c r="BI96" s="910">
        <f>SUBTOTAL(109,ПР[КЗ  2025.05])</f>
        <v>0</v>
      </c>
      <c r="BJ96" s="910">
        <f>SUBTOTAL(109,ПР[КЗ  2025.06])</f>
        <v>0</v>
      </c>
      <c r="BK96" s="910">
        <f>SUBTOTAL(109,ПР[КЗ  2025.07])</f>
        <v>0</v>
      </c>
      <c r="BL96" s="910">
        <f>SUBTOTAL(109,ПР[КЗ  2025.08])</f>
        <v>0</v>
      </c>
      <c r="BM96" s="910">
        <f>SUBTOTAL(109,ПР[КЗ  2025.09])</f>
        <v>0</v>
      </c>
      <c r="BN96" s="910">
        <f>SUBTOTAL(109,ПР[КЗ  2025.10])</f>
        <v>0</v>
      </c>
      <c r="BO96" s="910">
        <f>SUBTOTAL(109,ПР[КЗ  2025.11])</f>
        <v>0</v>
      </c>
      <c r="BP96" s="910">
        <f>SUBTOTAL(109,ПР[КЗ  2025.12])</f>
        <v>0</v>
      </c>
      <c r="BQ96" s="884"/>
      <c r="BR96" s="884"/>
      <c r="BS96" s="884"/>
      <c r="BT96" s="884"/>
      <c r="BU96" s="884"/>
      <c r="BV96" s="884"/>
      <c r="BW96" s="884"/>
      <c r="BX96" s="899"/>
      <c r="BY96" s="891"/>
      <c r="BZ96" s="891"/>
      <c r="CA96" s="911"/>
      <c r="CB96" s="911"/>
      <c r="CC96" s="911"/>
    </row>
    <row r="97" spans="1:76">
      <c r="A97" s="857"/>
      <c r="B97" s="895"/>
      <c r="C97" s="857"/>
      <c r="D97" s="870"/>
      <c r="E97" s="870"/>
      <c r="F97" s="870"/>
      <c r="G97" s="870"/>
      <c r="H97" s="870"/>
      <c r="I97" s="870"/>
      <c r="J97" s="870"/>
      <c r="K97" s="870"/>
      <c r="L97" s="870"/>
      <c r="M97" s="870"/>
      <c r="O97" s="912"/>
      <c r="P97" s="912"/>
      <c r="Q97" s="912"/>
      <c r="R97" s="895"/>
      <c r="S97" s="896"/>
      <c r="T97" s="874"/>
      <c r="U97" s="874"/>
      <c r="V97" s="874"/>
      <c r="W97" s="874"/>
      <c r="X97" s="874"/>
      <c r="Y97" s="874"/>
      <c r="Z97" s="874"/>
      <c r="AA97" s="874"/>
      <c r="AB97" s="874"/>
      <c r="AC97" s="874"/>
      <c r="AD97" s="874"/>
      <c r="AE97" s="874"/>
      <c r="AF97" s="910"/>
      <c r="AG97" s="910"/>
      <c r="AH97" s="910"/>
      <c r="AI97" s="910"/>
      <c r="AJ97" s="910"/>
      <c r="AK97" s="910"/>
      <c r="AL97" s="910"/>
      <c r="AM97" s="910"/>
      <c r="AN97" s="910"/>
      <c r="AO97" s="910"/>
      <c r="AP97" s="910"/>
      <c r="AQ97" s="910"/>
      <c r="AR97" s="859"/>
      <c r="AS97" s="859"/>
      <c r="AT97" s="859"/>
      <c r="AU97" s="859"/>
      <c r="AV97" s="859"/>
      <c r="AW97" s="859"/>
      <c r="AX97" s="859"/>
      <c r="AY97" s="859"/>
      <c r="AZ97" s="859"/>
      <c r="BA97" s="859"/>
      <c r="BB97" s="859"/>
      <c r="BC97" s="859"/>
      <c r="BD97" s="912"/>
      <c r="BE97" s="912"/>
      <c r="BF97" s="912"/>
      <c r="BG97" s="912"/>
      <c r="BH97" s="912"/>
      <c r="BI97" s="912"/>
      <c r="BJ97" s="912"/>
      <c r="BK97" s="913"/>
      <c r="BL97" s="865"/>
      <c r="BM97" s="865"/>
      <c r="BN97" s="865"/>
      <c r="BO97" s="865"/>
      <c r="BP97" s="865"/>
      <c r="BQ97" s="865"/>
      <c r="BR97" s="865"/>
      <c r="BS97" s="865"/>
      <c r="BT97" s="865"/>
      <c r="BU97" s="865"/>
      <c r="BV97" s="865"/>
      <c r="BW97" s="865"/>
      <c r="BX97" s="865"/>
    </row>
    <row r="98" spans="1:76" ht="15.6" hidden="1">
      <c r="A98" s="857"/>
      <c r="B98" s="895"/>
      <c r="C98" s="857"/>
      <c r="D98" s="870"/>
      <c r="E98" s="870"/>
      <c r="F98" s="870"/>
      <c r="G98" s="870"/>
      <c r="H98" s="870"/>
      <c r="I98" s="870"/>
      <c r="J98" s="870"/>
      <c r="K98" s="870"/>
      <c r="L98" s="870"/>
      <c r="M98" s="870"/>
      <c r="O98" s="912"/>
      <c r="P98" s="912"/>
      <c r="Q98" s="912"/>
      <c r="R98" s="895"/>
      <c r="S98" s="896"/>
      <c r="T98" s="874"/>
      <c r="U98" s="874"/>
      <c r="V98" s="874"/>
      <c r="W98" s="1169" t="s">
        <v>77912</v>
      </c>
      <c r="X98" s="1171" t="s">
        <v>77913</v>
      </c>
      <c r="Y98" s="1171">
        <f>48-26</f>
        <v>22</v>
      </c>
      <c r="Z98" s="1157" t="s">
        <v>77885</v>
      </c>
      <c r="AA98" s="1158">
        <f>AA96-AA97</f>
        <v>0</v>
      </c>
      <c r="AB98" s="874"/>
      <c r="AC98" s="874"/>
      <c r="AD98" s="874"/>
      <c r="AE98" s="874"/>
      <c r="AF98" s="910"/>
      <c r="AG98" s="910"/>
      <c r="AH98" s="910"/>
      <c r="AI98" s="910"/>
      <c r="AJ98" s="910"/>
      <c r="AK98" s="910"/>
      <c r="AL98" s="910"/>
      <c r="AM98" s="910"/>
      <c r="AN98" s="910"/>
      <c r="AO98" s="910"/>
      <c r="AP98" s="910"/>
      <c r="AQ98" s="910"/>
      <c r="AR98" s="859"/>
      <c r="AS98" s="859"/>
      <c r="AT98" s="859"/>
      <c r="AU98" s="859"/>
      <c r="AV98" s="859"/>
      <c r="AW98" s="859"/>
      <c r="AX98" s="859"/>
      <c r="AY98" s="859"/>
      <c r="AZ98" s="859"/>
      <c r="BA98" s="859"/>
      <c r="BB98" s="859"/>
      <c r="BC98" s="859"/>
      <c r="BD98" s="912"/>
      <c r="BE98" s="912"/>
      <c r="BF98" s="912"/>
      <c r="BG98" s="912"/>
      <c r="BH98" s="912"/>
      <c r="BI98" s="912"/>
      <c r="BJ98" s="912"/>
      <c r="BK98" s="913"/>
      <c r="BL98" s="865"/>
      <c r="BM98" s="865"/>
      <c r="BN98" s="865"/>
      <c r="BO98" s="865"/>
      <c r="BP98" s="865"/>
      <c r="BQ98" s="865"/>
      <c r="BR98" s="865"/>
      <c r="BS98" s="865"/>
      <c r="BT98" s="865"/>
      <c r="BU98" s="865"/>
      <c r="BV98" s="865"/>
      <c r="BW98" s="865"/>
      <c r="BX98" s="865"/>
    </row>
    <row r="99" spans="1:76" hidden="1">
      <c r="H99" s="914"/>
      <c r="L99" s="870"/>
      <c r="O99" s="862"/>
      <c r="P99" s="862"/>
      <c r="Q99" s="862"/>
      <c r="R99" s="854"/>
      <c r="S99" s="863"/>
      <c r="T99" s="864"/>
      <c r="U99" s="864"/>
      <c r="V99" s="864"/>
      <c r="W99" s="1167" t="s">
        <v>77907</v>
      </c>
      <c r="X99" s="1160"/>
      <c r="Y99" s="1161">
        <v>26</v>
      </c>
      <c r="Z99" s="1162">
        <f>1500000/1000</f>
        <v>1500</v>
      </c>
      <c r="AA99" s="1162">
        <f>Y99*Z99-9000</f>
        <v>30000</v>
      </c>
      <c r="AB99" s="1159" t="s">
        <v>77909</v>
      </c>
      <c r="AC99" s="864"/>
      <c r="AD99" s="864"/>
      <c r="AE99" s="864"/>
      <c r="AF99" s="864"/>
      <c r="AR99" s="859"/>
      <c r="AS99" s="859"/>
      <c r="AT99" s="859"/>
      <c r="AU99" s="859"/>
      <c r="AV99" s="859"/>
      <c r="AW99" s="859"/>
      <c r="AX99" s="859"/>
      <c r="AY99" s="859"/>
      <c r="AZ99" s="859"/>
      <c r="BA99" s="859"/>
      <c r="BB99" s="859"/>
      <c r="BC99" s="859"/>
      <c r="BD99" s="915"/>
      <c r="BE99" s="862"/>
      <c r="BF99" s="862"/>
      <c r="BG99" s="862"/>
      <c r="BH99" s="862"/>
      <c r="BI99" s="862"/>
      <c r="BJ99" s="862"/>
      <c r="BK99" s="916"/>
      <c r="BL99" s="865"/>
      <c r="BM99" s="865"/>
      <c r="BN99" s="865"/>
      <c r="BO99" s="865"/>
      <c r="BP99" s="865"/>
      <c r="BQ99" s="865"/>
      <c r="BR99" s="865"/>
      <c r="BS99" s="865"/>
      <c r="BT99" s="865"/>
      <c r="BU99" s="865"/>
      <c r="BV99" s="865"/>
      <c r="BW99" s="865"/>
      <c r="BX99" s="865"/>
    </row>
    <row r="100" spans="1:76" hidden="1">
      <c r="L100" s="870"/>
      <c r="O100" s="862"/>
      <c r="P100" s="862"/>
      <c r="Q100" s="862"/>
      <c r="R100" s="854"/>
      <c r="S100" s="863"/>
      <c r="T100" s="864"/>
      <c r="U100" s="864"/>
      <c r="V100" s="864"/>
      <c r="W100" s="1167" t="s">
        <v>77908</v>
      </c>
      <c r="X100" s="1162">
        <f>11000/1000</f>
        <v>11</v>
      </c>
      <c r="Y100" s="1163">
        <f>7+4</f>
        <v>11</v>
      </c>
      <c r="Z100" s="1160">
        <f>(11*45)*22</f>
        <v>10890</v>
      </c>
      <c r="AA100" s="1162">
        <f>X100*Z100</f>
        <v>119790</v>
      </c>
      <c r="AB100" s="1159" t="s">
        <v>77909</v>
      </c>
      <c r="AC100" s="864"/>
      <c r="AD100" s="864"/>
      <c r="AE100" s="864"/>
      <c r="AF100" s="864"/>
      <c r="AR100" s="859"/>
      <c r="AS100" s="859"/>
      <c r="AT100" s="859"/>
      <c r="AU100" s="859"/>
      <c r="AV100" s="859"/>
      <c r="AW100" s="859"/>
      <c r="AX100" s="859"/>
      <c r="AY100" s="859"/>
      <c r="AZ100" s="859"/>
      <c r="BA100" s="859"/>
      <c r="BB100" s="859"/>
      <c r="BC100" s="859"/>
      <c r="BD100" s="915"/>
      <c r="BE100" s="862"/>
      <c r="BF100" s="862"/>
      <c r="BG100" s="862"/>
      <c r="BH100" s="862"/>
      <c r="BI100" s="862"/>
      <c r="BJ100" s="862"/>
      <c r="BK100" s="916"/>
      <c r="BL100" s="865"/>
      <c r="BM100" s="865"/>
      <c r="BN100" s="865"/>
      <c r="BO100" s="865"/>
      <c r="BP100" s="865"/>
      <c r="BQ100" s="865"/>
      <c r="BR100" s="865"/>
      <c r="BS100" s="865"/>
      <c r="BT100" s="865"/>
      <c r="BU100" s="865"/>
      <c r="BV100" s="865"/>
      <c r="BW100" s="865"/>
      <c r="BX100" s="865"/>
    </row>
    <row r="101" spans="1:76" hidden="1">
      <c r="L101" s="870"/>
      <c r="O101" s="862"/>
      <c r="P101" s="862"/>
      <c r="Q101" s="862"/>
      <c r="R101" s="854"/>
      <c r="S101" s="863"/>
      <c r="T101" s="864"/>
      <c r="U101" s="864"/>
      <c r="V101" s="864"/>
      <c r="Y101" s="1164" t="s">
        <v>77910</v>
      </c>
      <c r="Z101" s="1167"/>
      <c r="AA101" s="1168">
        <f>AA98+AA99+AA100</f>
        <v>149790</v>
      </c>
      <c r="AB101" s="1167" t="s">
        <v>77909</v>
      </c>
      <c r="AC101" s="864"/>
      <c r="AD101" s="864"/>
      <c r="AE101" s="864"/>
      <c r="AF101" s="864"/>
      <c r="AR101" s="859"/>
      <c r="AS101" s="859"/>
      <c r="AT101" s="859"/>
      <c r="AU101" s="859"/>
      <c r="AV101" s="859"/>
      <c r="AW101" s="859"/>
      <c r="AX101" s="859"/>
      <c r="AY101" s="859"/>
      <c r="AZ101" s="859"/>
      <c r="BA101" s="859"/>
      <c r="BB101" s="859"/>
      <c r="BC101" s="859"/>
      <c r="BD101" s="915"/>
      <c r="BE101" s="862"/>
      <c r="BF101" s="862"/>
      <c r="BG101" s="862"/>
      <c r="BH101" s="862"/>
      <c r="BI101" s="862"/>
      <c r="BJ101" s="862"/>
      <c r="BK101" s="916"/>
      <c r="BL101" s="865"/>
      <c r="BM101" s="865"/>
      <c r="BN101" s="865"/>
      <c r="BO101" s="865"/>
      <c r="BP101" s="865"/>
      <c r="BQ101" s="865"/>
      <c r="BR101" s="865"/>
      <c r="BS101" s="865"/>
      <c r="BT101" s="865"/>
      <c r="BU101" s="865"/>
      <c r="BV101" s="865"/>
      <c r="BW101" s="865"/>
      <c r="BX101" s="865"/>
    </row>
    <row r="102" spans="1:76" hidden="1">
      <c r="L102" s="870"/>
      <c r="Y102" s="1164" t="s">
        <v>77911</v>
      </c>
      <c r="Z102" s="1165"/>
      <c r="AA102" s="1166">
        <f>ПР[[#Totals],[ Итого год]]+AA99+AA100</f>
        <v>149790</v>
      </c>
      <c r="AB102" s="1170" t="s">
        <v>77909</v>
      </c>
    </row>
    <row r="103" spans="1:76" ht="14.4" hidden="1" thickBot="1">
      <c r="L103" s="870"/>
      <c r="AA103" s="860"/>
    </row>
    <row r="104" spans="1:76" ht="14.4" hidden="1" thickBot="1">
      <c r="L104" s="870"/>
      <c r="W104" s="1359">
        <v>2026</v>
      </c>
      <c r="X104" s="1360"/>
      <c r="Y104" s="1360"/>
      <c r="Z104" s="1360"/>
      <c r="AA104" s="1360"/>
      <c r="AB104" s="1361"/>
    </row>
    <row r="105" spans="1:76" hidden="1">
      <c r="L105" s="870"/>
      <c r="W105" s="1172" t="s">
        <v>77907</v>
      </c>
      <c r="X105" s="1173">
        <v>4.7406899999999998</v>
      </c>
      <c r="Y105" s="1174">
        <v>21</v>
      </c>
      <c r="Z105" s="1162">
        <f>1500000/1000</f>
        <v>1500</v>
      </c>
      <c r="AA105" s="1175">
        <f>Y105*Z105</f>
        <v>31500</v>
      </c>
      <c r="AB105" s="1176" t="s">
        <v>77909</v>
      </c>
    </row>
    <row r="106" spans="1:76" hidden="1">
      <c r="L106" s="870"/>
      <c r="W106" s="1167" t="s">
        <v>77908</v>
      </c>
      <c r="X106" s="1162">
        <f>11000/1000</f>
        <v>11</v>
      </c>
      <c r="Y106" s="1163">
        <f>7+6</f>
        <v>13</v>
      </c>
      <c r="Z106" s="1160">
        <f>(13*45)*22</f>
        <v>12870</v>
      </c>
      <c r="AA106" s="1162">
        <f>X106*Z106</f>
        <v>141570</v>
      </c>
      <c r="AB106" s="1159" t="s">
        <v>77909</v>
      </c>
    </row>
    <row r="107" spans="1:76" hidden="1">
      <c r="L107" s="870"/>
      <c r="Y107" s="1164" t="s">
        <v>77910</v>
      </c>
      <c r="Z107" s="1167"/>
      <c r="AA107" s="1168">
        <f>AA105+AA106</f>
        <v>173070</v>
      </c>
      <c r="AB107" s="1167" t="s">
        <v>77909</v>
      </c>
    </row>
    <row r="108" spans="1:76" hidden="1">
      <c r="L108" s="870"/>
      <c r="Y108" s="1164"/>
      <c r="Z108" s="1165"/>
      <c r="AA108" s="1166"/>
      <c r="AB108" s="1170"/>
    </row>
    <row r="109" spans="1:76" hidden="1">
      <c r="L109" s="870"/>
    </row>
    <row r="110" spans="1:76" hidden="1">
      <c r="L110" s="870"/>
    </row>
    <row r="111" spans="1:76" hidden="1"/>
  </sheetData>
  <sheetProtection insertHyperlinks="0" sort="0" autoFilter="0" pivotTables="0"/>
  <dataConsolidate/>
  <mergeCells count="2">
    <mergeCell ref="B4:C4"/>
    <mergeCell ref="W104:AB104"/>
  </mergeCells>
  <conditionalFormatting sqref="D4">
    <cfRule type="cellIs" dxfId="317" priority="1" operator="equal">
      <formula>""</formula>
    </cfRule>
  </conditionalFormatting>
  <dataValidations xWindow="1028" yWindow="524" count="11">
    <dataValidation type="list" allowBlank="1" showInputMessage="1" showErrorMessage="1" sqref="S97:S98 AF6:AF95" xr:uid="{00000000-0002-0000-0200-000000000000}">
      <formula1>НДС</formula1>
    </dataValidation>
    <dataValidation type="list" allowBlank="1" showInputMessage="1" showErrorMessage="1" sqref="K6:K95" xr:uid="{00000000-0002-0000-0200-000001000000}">
      <formula1>INDIRECT($BV6)</formula1>
    </dataValidation>
    <dataValidation type="list" allowBlank="1" showInputMessage="1" showErrorMessage="1" sqref="J6:J95" xr:uid="{00000000-0002-0000-0200-000002000000}">
      <formula1>INDIRECT($BU6)</formula1>
    </dataValidation>
    <dataValidation type="list" allowBlank="1" showInputMessage="1" showErrorMessage="1" errorTitle="Ошибка!" error="Вы ввели недопустимое значение! Выберите нужное из списка. " sqref="C97:C98 C94:C95 C7:C90" xr:uid="{00000000-0002-0000-0200-000003000000}">
      <formula1>INDIRECT($B7)</formula1>
    </dataValidation>
    <dataValidation type="list" allowBlank="1" showInputMessage="1" showErrorMessage="1" errorTitle="Ошибка!" error="Вы ввели недопустимое значение! Выберите нужное из списка. " sqref="A97:A98" xr:uid="{00000000-0002-0000-0200-000004000000}">
      <formula1>Компания</formula1>
    </dataValidation>
    <dataValidation type="whole" allowBlank="1" showInputMessage="1" showErrorMessage="1" errorTitle="Ошибка!" error="Введено недопустимое значение" sqref="AE1:AE3 AE5:AE6 R97:R101 AE102:AE1048576" xr:uid="{00000000-0002-0000-0200-000005000000}">
      <formula1>0</formula1>
      <formula2>360</formula2>
    </dataValidation>
    <dataValidation type="list" allowBlank="1" showInputMessage="1" showErrorMessage="1" sqref="M97" xr:uid="{00000000-0002-0000-0200-000006000000}">
      <formula1>INDIRECT(#REF!)</formula1>
    </dataValidation>
    <dataValidation type="whole" allowBlank="1" showInputMessage="1" showErrorMessage="1" errorTitle="Обибка" prompt="Если аванс по договору, то заполните КЗ" sqref="AE7:AE95" xr:uid="{00000000-0002-0000-0200-000008000000}">
      <formula1>0</formula1>
      <formula2>366</formula2>
    </dataValidation>
    <dataValidation type="list" allowBlank="1" showInputMessage="1" showErrorMessage="1" sqref="A6:A95" xr:uid="{00000000-0002-0000-0200-000009000000}">
      <formula1>Компания</formula1>
    </dataValidation>
    <dataValidation type="list" allowBlank="1" showInputMessage="1" showErrorMessage="1" sqref="K97" xr:uid="{00000000-0002-0000-0200-00000A000000}">
      <formula1>INDIRECT($BI97)</formula1>
    </dataValidation>
    <dataValidation type="list" allowBlank="1" showInputMessage="1" showErrorMessage="1" sqref="J97" xr:uid="{00000000-0002-0000-0200-00000B000000}">
      <formula1>INDIRECT($BH97)</formula1>
    </dataValidation>
  </dataValidations>
  <pageMargins left="0.19685039370078741" right="0.19685039370078741" top="0.19685039370078741" bottom="0.19685039370078741" header="0.31496062992125984" footer="0.31496062992125984"/>
  <pageSetup paperSize="8" scale="59" orientation="landscape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xWindow="1028" yWindow="524" count="14"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0C000000}">
          <x14:formula1>
            <xm:f>Справочники!$AD$3</xm:f>
          </x14:formula1>
          <xm:sqref>BF97:BF98 BS6:BS95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0D000000}">
          <x14:formula1>
            <xm:f>Справочники!$AA$3</xm:f>
          </x14:formula1>
          <xm:sqref>BE97:BE98 BR6:BR95</xm:sqref>
        </x14:dataValidation>
        <x14:dataValidation type="list" allowBlank="1" showInputMessage="1" showErrorMessage="1" errorTitle="Ошибка!" xr:uid="{00000000-0002-0000-0200-00000E000000}">
          <x14:formula1>
            <xm:f>'Зависимые списки'!$X$45:$X$73</xm:f>
          </x14:formula1>
          <xm:sqref>I97:I98 I6:I95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0F000000}">
          <x14:formula1>
            <xm:f>Справочники!$D$3:$D$7</xm:f>
          </x14:formula1>
          <xm:sqref>B97:B98 B6:B95</xm:sqref>
        </x14:dataValidation>
        <x14:dataValidation type="list" allowBlank="1" showInputMessage="1" showErrorMessage="1" xr:uid="{00000000-0002-0000-0200-000010000000}">
          <x14:formula1>
            <xm:f>IF($B6="КР",'Зависимые списки'!$P$55:$P$60,'Зависимые списки'!$P$60)</xm:f>
          </x14:formula1>
          <xm:sqref>L97:L110 L6:L95</xm:sqref>
        </x14:dataValidation>
        <x14:dataValidation type="list" allowBlank="1" showInputMessage="1" showErrorMessage="1" xr:uid="{00000000-0002-0000-0200-000011000000}">
          <x14:formula1>
            <xm:f>IF($B7="КР",КР3,'Зависимые списки'!$N$58)</xm:f>
          </x14:formula1>
          <xm:sqref>M95 M7:M84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12000000}">
          <x14:formula1>
            <xm:f>Справочники!$U$3:$U$31</xm:f>
          </x14:formula1>
          <xm:sqref>D4 D97:D98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14000000}">
          <x14:formula1>
            <xm:f>Справочники!#REF!</xm:f>
          </x14:formula1>
          <xm:sqref>G97:G98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15000000}">
          <x14:formula1>
            <xm:f>Справочники!$X$3:$X$12</xm:f>
          </x14:formula1>
          <xm:sqref>F97:F98</xm:sqref>
        </x14:dataValidation>
        <x14:dataValidation type="list" showDropDown="1" showInputMessage="1" showErrorMessage="1" errorTitle="Ошибка!" error="Вы ввели недопустимое значение! Выберите нужное из списка. " xr:uid="{00000000-0002-0000-0200-000016000000}">
          <x14:formula1>
            <xm:f>Справочники!$U$3:$U$31</xm:f>
          </x14:formula1>
          <xm:sqref>D6:D95</xm:sqref>
        </x14:dataValidation>
        <x14:dataValidation type="list" allowBlank="1" showInputMessage="1" showErrorMessage="1" xr:uid="{00000000-0002-0000-0200-000017000000}">
          <x14:formula1>
            <xm:f>Справочники!$AG$3:$AG$27</xm:f>
          </x14:formula1>
          <xm:sqref>E6:E95</xm:sqref>
        </x14:dataValidation>
        <x14:dataValidation type="list" allowBlank="1" showInputMessage="1" showErrorMessage="1" xr:uid="{00000000-0002-0000-0200-000018000000}">
          <x14:formula1>
            <xm:f>Справочники!$X$3:$X$25</xm:f>
          </x14:formula1>
          <xm:sqref>F6:F95</xm:sqref>
        </x14:dataValidation>
        <x14:dataValidation type="list" allowBlank="1" showInputMessage="1" showErrorMessage="1" xr:uid="{00000000-0002-0000-0200-000019000000}">
          <x14:formula1>
            <xm:f>vendor!$B$2:$B$1074</xm:f>
          </x14:formula1>
          <xm:sqref>G6:G95</xm:sqref>
        </x14:dataValidation>
        <x14:dataValidation type="list" allowBlank="1" showInputMessage="1" showErrorMessage="1" xr:uid="{00000000-0002-0000-0200-00001A000000}">
          <x14:formula1>
            <xm:f>OFFSET('contract'!$A$1,MATCH($BZ6,'contract'!$A:$A,0)-1,3,COUNTIF('contract'!$A:$A,$BZ6),1)</xm:f>
          </x14:formula1>
          <xm:sqref>H6:H95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BS78"/>
  <sheetViews>
    <sheetView topLeftCell="A22" zoomScale="55" zoomScaleNormal="55" workbookViewId="0">
      <selection activeCell="BQ90" sqref="BQ90"/>
    </sheetView>
  </sheetViews>
  <sheetFormatPr defaultRowHeight="14.4"/>
  <cols>
    <col min="1" max="1" width="15.5546875" bestFit="1" customWidth="1"/>
    <col min="2" max="2" width="10.88671875" bestFit="1" customWidth="1"/>
    <col min="3" max="3" width="57.6640625" bestFit="1" customWidth="1"/>
    <col min="4" max="4" width="21.6640625" bestFit="1" customWidth="1"/>
    <col min="5" max="5" width="35.5546875" bestFit="1" customWidth="1"/>
    <col min="6" max="6" width="24.5546875" bestFit="1" customWidth="1"/>
    <col min="7" max="7" width="34.88671875" bestFit="1" customWidth="1"/>
    <col min="8" max="8" width="37.33203125" bestFit="1" customWidth="1"/>
    <col min="9" max="9" width="40" bestFit="1" customWidth="1"/>
    <col min="10" max="10" width="18.5546875" bestFit="1" customWidth="1"/>
    <col min="11" max="11" width="16.6640625" bestFit="1" customWidth="1"/>
    <col min="12" max="12" width="20.44140625" bestFit="1" customWidth="1"/>
    <col min="13" max="13" width="28.6640625" bestFit="1" customWidth="1"/>
    <col min="14" max="14" width="80.44140625" bestFit="1" customWidth="1"/>
    <col min="15" max="26" width="16.5546875" bestFit="1" customWidth="1"/>
    <col min="27" max="27" width="18.5546875" bestFit="1" customWidth="1"/>
    <col min="28" max="28" width="26.109375" bestFit="1" customWidth="1"/>
    <col min="29" max="29" width="24.88671875" bestFit="1" customWidth="1"/>
    <col min="30" max="30" width="29" bestFit="1" customWidth="1"/>
    <col min="31" max="31" width="13.44140625" bestFit="1" customWidth="1"/>
    <col min="32" max="32" width="9" bestFit="1" customWidth="1"/>
    <col min="33" max="56" width="12.5546875" bestFit="1" customWidth="1"/>
    <col min="57" max="68" width="15.44140625" bestFit="1" customWidth="1"/>
    <col min="69" max="69" width="19.109375" bestFit="1" customWidth="1"/>
    <col min="70" max="70" width="8.44140625" bestFit="1" customWidth="1"/>
    <col min="71" max="71" width="19.109375" bestFit="1" customWidth="1"/>
  </cols>
  <sheetData>
    <row r="1" spans="1:71" ht="28.8">
      <c r="A1" s="57" t="s">
        <v>0</v>
      </c>
      <c r="B1" s="57" t="s">
        <v>1</v>
      </c>
      <c r="C1" s="57" t="s">
        <v>1223</v>
      </c>
      <c r="D1" s="57" t="s">
        <v>1224</v>
      </c>
      <c r="E1" s="57" t="s">
        <v>1903</v>
      </c>
      <c r="F1" s="57" t="s">
        <v>8</v>
      </c>
      <c r="G1" s="57" t="s">
        <v>9</v>
      </c>
      <c r="H1" s="57" t="s">
        <v>2762</v>
      </c>
      <c r="I1" s="57" t="s">
        <v>1225</v>
      </c>
      <c r="J1" s="57" t="s">
        <v>1226</v>
      </c>
      <c r="K1" s="57" t="s">
        <v>1227</v>
      </c>
      <c r="L1" s="57" t="s">
        <v>1229</v>
      </c>
      <c r="M1" s="57" t="s">
        <v>1230</v>
      </c>
      <c r="N1" s="57" t="s">
        <v>1259</v>
      </c>
      <c r="O1" s="57" t="s">
        <v>16155</v>
      </c>
      <c r="P1" s="57" t="s">
        <v>16156</v>
      </c>
      <c r="Q1" s="57" t="s">
        <v>16157</v>
      </c>
      <c r="R1" s="57" t="s">
        <v>16158</v>
      </c>
      <c r="S1" s="57" t="s">
        <v>16159</v>
      </c>
      <c r="T1" s="57" t="s">
        <v>16160</v>
      </c>
      <c r="U1" s="57" t="s">
        <v>16161</v>
      </c>
      <c r="V1" s="57" t="s">
        <v>16162</v>
      </c>
      <c r="W1" s="57" t="s">
        <v>16163</v>
      </c>
      <c r="X1" s="57" t="s">
        <v>16164</v>
      </c>
      <c r="Y1" s="57" t="s">
        <v>16165</v>
      </c>
      <c r="Z1" s="57" t="s">
        <v>16166</v>
      </c>
      <c r="AA1" s="57" t="s">
        <v>8189</v>
      </c>
      <c r="AB1" s="57" t="s">
        <v>1896</v>
      </c>
      <c r="AC1" s="57" t="s">
        <v>1897</v>
      </c>
      <c r="AD1" s="57" t="s">
        <v>1285</v>
      </c>
      <c r="AE1" s="57" t="s">
        <v>1256</v>
      </c>
      <c r="AF1" s="57" t="s">
        <v>1264</v>
      </c>
      <c r="AG1" s="707" t="s">
        <v>16171</v>
      </c>
      <c r="AH1" s="707" t="s">
        <v>16172</v>
      </c>
      <c r="AI1" s="707" t="s">
        <v>16173</v>
      </c>
      <c r="AJ1" s="707" t="s">
        <v>16174</v>
      </c>
      <c r="AK1" s="707" t="s">
        <v>16175</v>
      </c>
      <c r="AL1" s="707" t="s">
        <v>16176</v>
      </c>
      <c r="AM1" s="707" t="s">
        <v>16177</v>
      </c>
      <c r="AN1" s="707" t="s">
        <v>16178</v>
      </c>
      <c r="AO1" s="707" t="s">
        <v>16179</v>
      </c>
      <c r="AP1" s="707" t="s">
        <v>16180</v>
      </c>
      <c r="AQ1" s="707" t="s">
        <v>16181</v>
      </c>
      <c r="AR1" s="707" t="s">
        <v>16182</v>
      </c>
      <c r="AS1" s="707" t="s">
        <v>16183</v>
      </c>
      <c r="AT1" s="707" t="s">
        <v>16184</v>
      </c>
      <c r="AU1" s="707" t="s">
        <v>16185</v>
      </c>
      <c r="AV1" s="707" t="s">
        <v>16186</v>
      </c>
      <c r="AW1" s="707" t="s">
        <v>16187</v>
      </c>
      <c r="AX1" s="707" t="s">
        <v>16188</v>
      </c>
      <c r="AY1" s="707" t="s">
        <v>16189</v>
      </c>
      <c r="AZ1" s="707" t="s">
        <v>16190</v>
      </c>
      <c r="BA1" s="707" t="s">
        <v>16191</v>
      </c>
      <c r="BB1" s="707" t="s">
        <v>16192</v>
      </c>
      <c r="BC1" s="707" t="s">
        <v>16193</v>
      </c>
      <c r="BD1" s="707" t="s">
        <v>16194</v>
      </c>
      <c r="BE1" s="57" t="s">
        <v>16195</v>
      </c>
      <c r="BF1" s="57" t="s">
        <v>16196</v>
      </c>
      <c r="BG1" s="57" t="s">
        <v>16197</v>
      </c>
      <c r="BH1" s="57" t="s">
        <v>16198</v>
      </c>
      <c r="BI1" s="57" t="s">
        <v>16199</v>
      </c>
      <c r="BJ1" s="57" t="s">
        <v>16200</v>
      </c>
      <c r="BK1" s="57" t="s">
        <v>16201</v>
      </c>
      <c r="BL1" s="57" t="s">
        <v>16202</v>
      </c>
      <c r="BM1" s="57" t="s">
        <v>16203</v>
      </c>
      <c r="BN1" s="57" t="s">
        <v>16204</v>
      </c>
      <c r="BO1" s="57" t="s">
        <v>16205</v>
      </c>
      <c r="BP1" s="57" t="s">
        <v>16206</v>
      </c>
      <c r="BQ1" s="57" t="s">
        <v>8855</v>
      </c>
      <c r="BR1" s="57" t="s">
        <v>16167</v>
      </c>
      <c r="BS1" t="s">
        <v>8225</v>
      </c>
    </row>
    <row r="2" spans="1:71">
      <c r="A2" s="57" t="s">
        <v>902</v>
      </c>
      <c r="B2" s="57" t="s">
        <v>14</v>
      </c>
      <c r="C2" s="57" t="s">
        <v>379</v>
      </c>
      <c r="D2" s="57" t="s">
        <v>14430</v>
      </c>
      <c r="E2" s="57" t="s">
        <v>1979</v>
      </c>
      <c r="F2" s="57" t="s">
        <v>2547</v>
      </c>
      <c r="G2" s="57" t="s">
        <v>2192</v>
      </c>
      <c r="H2" s="57" t="s">
        <v>14648</v>
      </c>
      <c r="I2" s="57" t="s">
        <v>31</v>
      </c>
      <c r="J2" s="57" t="s">
        <v>1268</v>
      </c>
      <c r="K2" s="57" t="s">
        <v>1279</v>
      </c>
      <c r="L2" s="57" t="s">
        <v>1258</v>
      </c>
      <c r="M2" s="57" t="s">
        <v>1282</v>
      </c>
      <c r="N2" s="57" t="s">
        <v>14476</v>
      </c>
      <c r="O2" s="57"/>
      <c r="P2" s="57">
        <v>0</v>
      </c>
      <c r="Q2" s="57"/>
      <c r="R2" s="57"/>
      <c r="S2" s="57">
        <v>993.50658999999996</v>
      </c>
      <c r="T2" s="57">
        <v>985.62599999999998</v>
      </c>
      <c r="U2" s="57">
        <v>2956.8780000000002</v>
      </c>
      <c r="V2" s="57">
        <v>985.62599999999998</v>
      </c>
      <c r="W2" s="57">
        <v>0</v>
      </c>
      <c r="X2" s="57">
        <v>0</v>
      </c>
      <c r="Y2" s="57">
        <v>0</v>
      </c>
      <c r="Z2" s="57">
        <v>0</v>
      </c>
      <c r="AA2" s="57">
        <v>5921.6365900000001</v>
      </c>
      <c r="AB2" s="57" t="s">
        <v>380</v>
      </c>
      <c r="AC2" s="57" t="s">
        <v>1364</v>
      </c>
      <c r="AD2" s="57" t="s">
        <v>1387</v>
      </c>
      <c r="AE2" s="57">
        <v>90</v>
      </c>
      <c r="AF2" s="57">
        <v>0.2</v>
      </c>
      <c r="AG2" s="57">
        <v>0</v>
      </c>
      <c r="AH2" s="57">
        <v>0</v>
      </c>
      <c r="AI2" s="57">
        <v>0</v>
      </c>
      <c r="AJ2" s="57">
        <v>0</v>
      </c>
      <c r="AK2" s="57">
        <v>0</v>
      </c>
      <c r="AL2" s="57">
        <v>0</v>
      </c>
      <c r="AM2" s="57">
        <v>0</v>
      </c>
      <c r="AN2" s="57">
        <v>1192.2079100000001</v>
      </c>
      <c r="AO2" s="57">
        <v>1182.7511999999999</v>
      </c>
      <c r="AP2" s="57">
        <v>3548.2536</v>
      </c>
      <c r="AQ2" s="57">
        <v>1182.7511999999999</v>
      </c>
      <c r="AR2" s="57">
        <v>0</v>
      </c>
      <c r="AS2" s="57">
        <v>0</v>
      </c>
      <c r="AT2" s="57">
        <v>0</v>
      </c>
      <c r="AU2" s="57">
        <v>0</v>
      </c>
      <c r="AV2" s="57">
        <v>0</v>
      </c>
      <c r="AW2" s="57">
        <v>0</v>
      </c>
      <c r="AX2" s="57">
        <v>0</v>
      </c>
      <c r="AY2" s="57">
        <v>0</v>
      </c>
      <c r="AZ2" s="57">
        <v>0</v>
      </c>
      <c r="BA2" s="57">
        <v>0</v>
      </c>
      <c r="BB2" s="57">
        <v>0</v>
      </c>
      <c r="BC2" s="57">
        <v>0</v>
      </c>
      <c r="BD2" s="57">
        <v>0</v>
      </c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 t="s">
        <v>8856</v>
      </c>
      <c r="BR2" s="57" t="s">
        <v>16168</v>
      </c>
      <c r="BS2" s="57">
        <f ca="1">SUM(O2:OFFSET(O2,0,'Откл_БДР факт ГК_КБ'!$B$1-1))</f>
        <v>993.50658999999996</v>
      </c>
    </row>
    <row r="3" spans="1:71">
      <c r="A3" s="57" t="s">
        <v>902</v>
      </c>
      <c r="B3" s="57" t="s">
        <v>14</v>
      </c>
      <c r="C3" s="57" t="s">
        <v>379</v>
      </c>
      <c r="D3" s="57" t="s">
        <v>14430</v>
      </c>
      <c r="E3" s="57" t="s">
        <v>1979</v>
      </c>
      <c r="F3" s="57" t="s">
        <v>2547</v>
      </c>
      <c r="G3" s="57" t="s">
        <v>2451</v>
      </c>
      <c r="H3" s="57" t="s">
        <v>14647</v>
      </c>
      <c r="I3" s="57" t="s">
        <v>31</v>
      </c>
      <c r="J3" s="57" t="s">
        <v>1268</v>
      </c>
      <c r="K3" s="57" t="s">
        <v>1279</v>
      </c>
      <c r="L3" s="57" t="s">
        <v>1258</v>
      </c>
      <c r="M3" s="57" t="s">
        <v>1282</v>
      </c>
      <c r="N3" s="57" t="s">
        <v>16137</v>
      </c>
      <c r="O3" s="57"/>
      <c r="P3" s="57">
        <v>0</v>
      </c>
      <c r="Q3" s="57"/>
      <c r="R3" s="57"/>
      <c r="S3" s="57">
        <v>135.54418000000001</v>
      </c>
      <c r="T3" s="57">
        <v>135.54418000000001</v>
      </c>
      <c r="U3" s="57">
        <v>406.63254000000001</v>
      </c>
      <c r="V3" s="57">
        <v>135.54418000000001</v>
      </c>
      <c r="W3" s="57"/>
      <c r="X3" s="57">
        <v>0</v>
      </c>
      <c r="Y3" s="57">
        <v>0</v>
      </c>
      <c r="Z3" s="57">
        <v>0</v>
      </c>
      <c r="AA3" s="57">
        <v>813.26508000000001</v>
      </c>
      <c r="AB3" s="57" t="s">
        <v>380</v>
      </c>
      <c r="AC3" s="57" t="s">
        <v>1364</v>
      </c>
      <c r="AD3" s="57" t="s">
        <v>1387</v>
      </c>
      <c r="AE3" s="57">
        <v>120</v>
      </c>
      <c r="AF3" s="57">
        <v>0.2</v>
      </c>
      <c r="AG3" s="57">
        <v>0</v>
      </c>
      <c r="AH3" s="57">
        <v>0</v>
      </c>
      <c r="AI3" s="57">
        <v>0</v>
      </c>
      <c r="AJ3" s="57">
        <v>0</v>
      </c>
      <c r="AK3" s="57">
        <v>0</v>
      </c>
      <c r="AL3" s="57">
        <v>0</v>
      </c>
      <c r="AM3" s="57">
        <v>0</v>
      </c>
      <c r="AN3" s="57">
        <v>0</v>
      </c>
      <c r="AO3" s="57">
        <v>162.65302</v>
      </c>
      <c r="AP3" s="57">
        <v>162.65302</v>
      </c>
      <c r="AQ3" s="57">
        <v>487.95904999999999</v>
      </c>
      <c r="AR3" s="57">
        <v>162.65302</v>
      </c>
      <c r="AS3" s="57">
        <v>0</v>
      </c>
      <c r="AT3" s="57">
        <v>0</v>
      </c>
      <c r="AU3" s="57">
        <v>0</v>
      </c>
      <c r="AV3" s="57">
        <v>0</v>
      </c>
      <c r="AW3" s="57">
        <v>0</v>
      </c>
      <c r="AX3" s="57">
        <v>0</v>
      </c>
      <c r="AY3" s="57">
        <v>0</v>
      </c>
      <c r="AZ3" s="57">
        <v>0</v>
      </c>
      <c r="BA3" s="57">
        <v>0</v>
      </c>
      <c r="BB3" s="57">
        <v>0</v>
      </c>
      <c r="BC3" s="57">
        <v>0</v>
      </c>
      <c r="BD3" s="57">
        <v>0</v>
      </c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 t="s">
        <v>8856</v>
      </c>
      <c r="BR3" s="57" t="s">
        <v>16168</v>
      </c>
      <c r="BS3" s="57">
        <f ca="1">SUM(O3:OFFSET(O3,0,'Откл_БДР факт ГК_КБ'!$B$1-1))</f>
        <v>135.54418000000001</v>
      </c>
    </row>
    <row r="4" spans="1:71">
      <c r="A4" s="57" t="s">
        <v>902</v>
      </c>
      <c r="B4" s="57" t="s">
        <v>14</v>
      </c>
      <c r="C4" s="57" t="s">
        <v>379</v>
      </c>
      <c r="D4" s="57" t="s">
        <v>14430</v>
      </c>
      <c r="E4" s="57" t="s">
        <v>1979</v>
      </c>
      <c r="F4" s="57" t="s">
        <v>14457</v>
      </c>
      <c r="G4" s="57" t="s">
        <v>2451</v>
      </c>
      <c r="H4" s="57" t="s">
        <v>14647</v>
      </c>
      <c r="I4" s="57" t="s">
        <v>31</v>
      </c>
      <c r="J4" s="57" t="s">
        <v>1268</v>
      </c>
      <c r="K4" s="57" t="s">
        <v>1279</v>
      </c>
      <c r="L4" s="57" t="s">
        <v>1258</v>
      </c>
      <c r="M4" s="57" t="s">
        <v>1282</v>
      </c>
      <c r="N4" s="57" t="s">
        <v>76530</v>
      </c>
      <c r="O4" s="57"/>
      <c r="P4" s="57">
        <v>131.31994</v>
      </c>
      <c r="Q4" s="57"/>
      <c r="R4" s="57">
        <v>40.438099999999999</v>
      </c>
      <c r="S4" s="57"/>
      <c r="T4" s="57"/>
      <c r="U4" s="57"/>
      <c r="V4" s="57"/>
      <c r="W4" s="57"/>
      <c r="X4" s="57"/>
      <c r="Y4" s="57"/>
      <c r="Z4" s="57"/>
      <c r="AA4" s="57">
        <v>171.75803999999999</v>
      </c>
      <c r="AB4" s="57" t="s">
        <v>380</v>
      </c>
      <c r="AC4" s="57" t="s">
        <v>1364</v>
      </c>
      <c r="AD4" s="57" t="s">
        <v>1387</v>
      </c>
      <c r="AE4" s="57">
        <v>120</v>
      </c>
      <c r="AF4" s="57">
        <v>0.2</v>
      </c>
      <c r="AG4" s="57">
        <v>0</v>
      </c>
      <c r="AH4" s="57">
        <v>0</v>
      </c>
      <c r="AI4" s="57">
        <v>0</v>
      </c>
      <c r="AJ4" s="57">
        <v>0</v>
      </c>
      <c r="AK4" s="57">
        <v>0</v>
      </c>
      <c r="AL4" s="57">
        <v>157.58393000000001</v>
      </c>
      <c r="AM4" s="57">
        <v>0</v>
      </c>
      <c r="AN4" s="57">
        <v>48.52572</v>
      </c>
      <c r="AO4" s="57">
        <v>0</v>
      </c>
      <c r="AP4" s="57">
        <v>0</v>
      </c>
      <c r="AQ4" s="57">
        <v>0</v>
      </c>
      <c r="AR4" s="57">
        <v>0</v>
      </c>
      <c r="AS4" s="57">
        <v>0</v>
      </c>
      <c r="AT4" s="57">
        <v>0</v>
      </c>
      <c r="AU4" s="57">
        <v>0</v>
      </c>
      <c r="AV4" s="57">
        <v>0</v>
      </c>
      <c r="AW4" s="57">
        <v>0</v>
      </c>
      <c r="AX4" s="57">
        <v>0</v>
      </c>
      <c r="AY4" s="57">
        <v>0</v>
      </c>
      <c r="AZ4" s="57">
        <v>0</v>
      </c>
      <c r="BA4" s="57">
        <v>0</v>
      </c>
      <c r="BB4" s="57">
        <v>0</v>
      </c>
      <c r="BC4" s="57">
        <v>0</v>
      </c>
      <c r="BD4" s="57">
        <v>0</v>
      </c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 t="s">
        <v>8856</v>
      </c>
      <c r="BR4" s="57" t="s">
        <v>16168</v>
      </c>
      <c r="BS4" s="57">
        <f ca="1">SUM(O4:OFFSET(O4,0,'Откл_БДР факт ГК_КБ'!$B$1-1))</f>
        <v>171.75803999999999</v>
      </c>
    </row>
    <row r="5" spans="1:71">
      <c r="A5" s="57" t="s">
        <v>902</v>
      </c>
      <c r="B5" s="57" t="s">
        <v>14</v>
      </c>
      <c r="C5" s="57" t="s">
        <v>379</v>
      </c>
      <c r="D5" s="57" t="s">
        <v>14430</v>
      </c>
      <c r="E5" s="57" t="s">
        <v>1979</v>
      </c>
      <c r="F5" s="57" t="s">
        <v>14457</v>
      </c>
      <c r="G5" s="57" t="s">
        <v>2451</v>
      </c>
      <c r="H5" s="57" t="s">
        <v>14647</v>
      </c>
      <c r="I5" s="57" t="s">
        <v>31</v>
      </c>
      <c r="J5" s="57" t="s">
        <v>1268</v>
      </c>
      <c r="K5" s="57" t="s">
        <v>1279</v>
      </c>
      <c r="L5" s="57" t="s">
        <v>1258</v>
      </c>
      <c r="M5" s="57" t="s">
        <v>1282</v>
      </c>
      <c r="N5" s="57" t="s">
        <v>14477</v>
      </c>
      <c r="O5" s="57"/>
      <c r="P5" s="57"/>
      <c r="Q5" s="57"/>
      <c r="R5" s="57"/>
      <c r="S5" s="57"/>
      <c r="T5" s="57">
        <v>135.54418000000001</v>
      </c>
      <c r="U5" s="57"/>
      <c r="V5" s="57"/>
      <c r="W5" s="57"/>
      <c r="X5" s="57"/>
      <c r="Y5" s="57"/>
      <c r="Z5" s="57"/>
      <c r="AA5" s="57">
        <v>135.54418000000001</v>
      </c>
      <c r="AB5" s="57" t="s">
        <v>380</v>
      </c>
      <c r="AC5" s="57" t="s">
        <v>1364</v>
      </c>
      <c r="AD5" s="57" t="s">
        <v>1387</v>
      </c>
      <c r="AE5" s="57">
        <v>120</v>
      </c>
      <c r="AF5" s="57">
        <v>0.2</v>
      </c>
      <c r="AG5" s="57">
        <v>0</v>
      </c>
      <c r="AH5" s="57">
        <v>0</v>
      </c>
      <c r="AI5" s="57">
        <v>0</v>
      </c>
      <c r="AJ5" s="57">
        <v>0</v>
      </c>
      <c r="AK5" s="57">
        <v>0</v>
      </c>
      <c r="AL5" s="57">
        <v>0</v>
      </c>
      <c r="AM5" s="57">
        <v>0</v>
      </c>
      <c r="AN5" s="57">
        <v>0</v>
      </c>
      <c r="AO5" s="57">
        <v>0</v>
      </c>
      <c r="AP5" s="57">
        <v>162.65302</v>
      </c>
      <c r="AQ5" s="57">
        <v>0</v>
      </c>
      <c r="AR5" s="57">
        <v>0</v>
      </c>
      <c r="AS5" s="57">
        <v>0</v>
      </c>
      <c r="AT5" s="57">
        <v>0</v>
      </c>
      <c r="AU5" s="57">
        <v>0</v>
      </c>
      <c r="AV5" s="57">
        <v>0</v>
      </c>
      <c r="AW5" s="57">
        <v>0</v>
      </c>
      <c r="AX5" s="57">
        <v>0</v>
      </c>
      <c r="AY5" s="57">
        <v>0</v>
      </c>
      <c r="AZ5" s="57">
        <v>0</v>
      </c>
      <c r="BA5" s="57">
        <v>0</v>
      </c>
      <c r="BB5" s="57">
        <v>0</v>
      </c>
      <c r="BC5" s="57">
        <v>0</v>
      </c>
      <c r="BD5" s="57">
        <v>0</v>
      </c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 t="s">
        <v>8856</v>
      </c>
      <c r="BR5" s="57" t="s">
        <v>16168</v>
      </c>
      <c r="BS5" s="57">
        <f ca="1">SUM(O5:OFFSET(O5,0,'Откл_БДР факт ГК_КБ'!$B$1-1))</f>
        <v>0</v>
      </c>
    </row>
    <row r="6" spans="1:71">
      <c r="A6" s="57" t="s">
        <v>902</v>
      </c>
      <c r="B6" s="57" t="s">
        <v>14</v>
      </c>
      <c r="C6" s="57" t="s">
        <v>379</v>
      </c>
      <c r="D6" s="57" t="s">
        <v>14430</v>
      </c>
      <c r="E6" s="57" t="s">
        <v>1979</v>
      </c>
      <c r="F6" s="57" t="s">
        <v>14457</v>
      </c>
      <c r="G6" s="57" t="s">
        <v>2192</v>
      </c>
      <c r="H6" s="57" t="s">
        <v>14648</v>
      </c>
      <c r="I6" s="57" t="s">
        <v>31</v>
      </c>
      <c r="J6" s="57" t="s">
        <v>1268</v>
      </c>
      <c r="K6" s="57" t="s">
        <v>1279</v>
      </c>
      <c r="L6" s="57" t="s">
        <v>1258</v>
      </c>
      <c r="M6" s="57" t="s">
        <v>1282</v>
      </c>
      <c r="N6" s="57" t="s">
        <v>14477</v>
      </c>
      <c r="O6" s="57">
        <v>1017.36316</v>
      </c>
      <c r="P6" s="57">
        <v>1146.08591</v>
      </c>
      <c r="Q6" s="57"/>
      <c r="R6" s="57">
        <v>2373.68309</v>
      </c>
      <c r="S6" s="57">
        <v>0</v>
      </c>
      <c r="T6" s="57">
        <v>985.62599999999998</v>
      </c>
      <c r="U6" s="57">
        <v>0</v>
      </c>
      <c r="V6" s="57">
        <v>0</v>
      </c>
      <c r="W6" s="57">
        <v>0</v>
      </c>
      <c r="X6" s="57">
        <v>0</v>
      </c>
      <c r="Y6" s="57">
        <v>0</v>
      </c>
      <c r="Z6" s="57">
        <v>0</v>
      </c>
      <c r="AA6" s="57">
        <v>5522.7581600000003</v>
      </c>
      <c r="AB6" s="57" t="s">
        <v>380</v>
      </c>
      <c r="AC6" s="57" t="s">
        <v>1364</v>
      </c>
      <c r="AD6" s="57" t="s">
        <v>1387</v>
      </c>
      <c r="AE6" s="57">
        <v>90</v>
      </c>
      <c r="AF6" s="57">
        <v>0.2</v>
      </c>
      <c r="AG6" s="57">
        <v>0</v>
      </c>
      <c r="AH6" s="57">
        <v>0</v>
      </c>
      <c r="AI6" s="57">
        <v>0</v>
      </c>
      <c r="AJ6" s="57">
        <v>1220.8357900000001</v>
      </c>
      <c r="AK6" s="57">
        <v>1375.3030900000001</v>
      </c>
      <c r="AL6" s="57">
        <v>0</v>
      </c>
      <c r="AM6" s="57">
        <v>2848.4197100000001</v>
      </c>
      <c r="AN6" s="57">
        <v>0</v>
      </c>
      <c r="AO6" s="57">
        <v>1182.7511999999999</v>
      </c>
      <c r="AP6" s="57">
        <v>0</v>
      </c>
      <c r="AQ6" s="57">
        <v>0</v>
      </c>
      <c r="AR6" s="57">
        <v>0</v>
      </c>
      <c r="AS6" s="57">
        <v>0</v>
      </c>
      <c r="AT6" s="57">
        <v>0</v>
      </c>
      <c r="AU6" s="57">
        <v>0</v>
      </c>
      <c r="AV6" s="57">
        <v>0</v>
      </c>
      <c r="AW6" s="57">
        <v>0</v>
      </c>
      <c r="AX6" s="57">
        <v>0</v>
      </c>
      <c r="AY6" s="57">
        <v>0</v>
      </c>
      <c r="AZ6" s="57">
        <v>0</v>
      </c>
      <c r="BA6" s="57">
        <v>0</v>
      </c>
      <c r="BB6" s="57">
        <v>0</v>
      </c>
      <c r="BC6" s="57">
        <v>0</v>
      </c>
      <c r="BD6" s="57">
        <v>0</v>
      </c>
      <c r="BE6" s="57">
        <v>3718.6127999999999</v>
      </c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 t="s">
        <v>8856</v>
      </c>
      <c r="BR6" s="57" t="s">
        <v>16168</v>
      </c>
      <c r="BS6" s="57">
        <f ca="1">SUM(O6:OFFSET(O6,0,'Откл_БДР факт ГК_КБ'!$B$1-1))</f>
        <v>4537.1321600000001</v>
      </c>
    </row>
    <row r="7" spans="1:71">
      <c r="A7" s="57" t="s">
        <v>902</v>
      </c>
      <c r="B7" s="57" t="s">
        <v>14</v>
      </c>
      <c r="C7" s="57" t="s">
        <v>646</v>
      </c>
      <c r="D7" s="57" t="s">
        <v>14430</v>
      </c>
      <c r="E7" s="57" t="s">
        <v>1979</v>
      </c>
      <c r="F7" s="57" t="s">
        <v>2547</v>
      </c>
      <c r="G7" s="57" t="s">
        <v>1071</v>
      </c>
      <c r="H7" s="57"/>
      <c r="I7" s="57" t="s">
        <v>2551</v>
      </c>
      <c r="J7" s="57" t="s">
        <v>1268</v>
      </c>
      <c r="K7" s="57" t="s">
        <v>1279</v>
      </c>
      <c r="L7" s="57" t="s">
        <v>1258</v>
      </c>
      <c r="M7" s="57" t="s">
        <v>1282</v>
      </c>
      <c r="N7" s="57" t="s">
        <v>14478</v>
      </c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 t="s">
        <v>1441</v>
      </c>
      <c r="AC7" s="57" t="s">
        <v>1486</v>
      </c>
      <c r="AD7" s="57" t="s">
        <v>141</v>
      </c>
      <c r="AE7" s="57">
        <v>90</v>
      </c>
      <c r="AF7" s="57"/>
      <c r="AG7" s="57">
        <v>0</v>
      </c>
      <c r="AH7" s="57">
        <v>0</v>
      </c>
      <c r="AI7" s="57">
        <v>0</v>
      </c>
      <c r="AJ7" s="57">
        <v>0</v>
      </c>
      <c r="AK7" s="57">
        <v>0</v>
      </c>
      <c r="AL7" s="57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57">
        <v>0</v>
      </c>
      <c r="AS7" s="57">
        <v>0</v>
      </c>
      <c r="AT7" s="57">
        <v>0</v>
      </c>
      <c r="AU7" s="57">
        <v>0</v>
      </c>
      <c r="AV7" s="57">
        <v>0</v>
      </c>
      <c r="AW7" s="57">
        <v>0</v>
      </c>
      <c r="AX7" s="57">
        <v>0</v>
      </c>
      <c r="AY7" s="57">
        <v>0</v>
      </c>
      <c r="AZ7" s="57">
        <v>0</v>
      </c>
      <c r="BA7" s="57">
        <v>0</v>
      </c>
      <c r="BB7" s="57">
        <v>0</v>
      </c>
      <c r="BC7" s="57">
        <v>0</v>
      </c>
      <c r="BD7" s="57">
        <v>0</v>
      </c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 t="s">
        <v>16213</v>
      </c>
      <c r="BR7" s="57" t="s">
        <v>16168</v>
      </c>
      <c r="BS7" s="57">
        <f ca="1">SUM(O7:OFFSET(O7,0,'Откл_БДР факт ГК_КБ'!$B$1-1))</f>
        <v>0</v>
      </c>
    </row>
    <row r="8" spans="1:71">
      <c r="A8" s="57" t="s">
        <v>902</v>
      </c>
      <c r="B8" s="57" t="s">
        <v>14</v>
      </c>
      <c r="C8" s="57" t="s">
        <v>646</v>
      </c>
      <c r="D8" s="57" t="s">
        <v>14430</v>
      </c>
      <c r="E8" s="57" t="s">
        <v>1979</v>
      </c>
      <c r="F8" s="57" t="s">
        <v>8263</v>
      </c>
      <c r="G8" s="57" t="s">
        <v>1071</v>
      </c>
      <c r="H8" s="57"/>
      <c r="I8" s="57" t="s">
        <v>2552</v>
      </c>
      <c r="J8" s="57" t="s">
        <v>1268</v>
      </c>
      <c r="K8" s="57" t="s">
        <v>1279</v>
      </c>
      <c r="L8" s="57" t="s">
        <v>1258</v>
      </c>
      <c r="M8" s="57" t="s">
        <v>1282</v>
      </c>
      <c r="N8" s="57" t="s">
        <v>14478</v>
      </c>
      <c r="O8" s="57">
        <v>7848.3963800000001</v>
      </c>
      <c r="P8" s="57">
        <v>121.3143</v>
      </c>
      <c r="Q8" s="57">
        <v>10332.592699999999</v>
      </c>
      <c r="R8" s="57"/>
      <c r="S8" s="57"/>
      <c r="T8" s="57"/>
      <c r="U8" s="57"/>
      <c r="V8" s="57"/>
      <c r="W8" s="57"/>
      <c r="X8" s="57"/>
      <c r="Y8" s="57"/>
      <c r="Z8" s="57"/>
      <c r="AA8" s="57">
        <v>18302.303380000001</v>
      </c>
      <c r="AB8" s="57" t="s">
        <v>1441</v>
      </c>
      <c r="AC8" s="57" t="s">
        <v>1486</v>
      </c>
      <c r="AD8" s="57" t="s">
        <v>141</v>
      </c>
      <c r="AE8" s="57">
        <v>90</v>
      </c>
      <c r="AF8" s="57"/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 t="s">
        <v>16213</v>
      </c>
      <c r="BR8" s="57" t="s">
        <v>16168</v>
      </c>
      <c r="BS8" s="57">
        <f ca="1">SUM(O8:OFFSET(O8,0,'Откл_БДР факт ГК_КБ'!$B$1-1))</f>
        <v>18302.303379999998</v>
      </c>
    </row>
    <row r="9" spans="1:71">
      <c r="A9" s="57" t="s">
        <v>902</v>
      </c>
      <c r="B9" s="57" t="s">
        <v>14</v>
      </c>
      <c r="C9" s="57" t="s">
        <v>646</v>
      </c>
      <c r="D9" s="57" t="s">
        <v>14430</v>
      </c>
      <c r="E9" s="57" t="s">
        <v>1979</v>
      </c>
      <c r="F9" s="57" t="s">
        <v>14448</v>
      </c>
      <c r="G9" s="57" t="s">
        <v>1071</v>
      </c>
      <c r="H9" s="57"/>
      <c r="I9" s="57" t="s">
        <v>2551</v>
      </c>
      <c r="J9" s="57" t="s">
        <v>1268</v>
      </c>
      <c r="K9" s="57" t="s">
        <v>1279</v>
      </c>
      <c r="L9" s="57" t="s">
        <v>1258</v>
      </c>
      <c r="M9" s="57" t="s">
        <v>1282</v>
      </c>
      <c r="N9" s="57" t="s">
        <v>14478</v>
      </c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 t="s">
        <v>1441</v>
      </c>
      <c r="AC9" s="57" t="s">
        <v>1486</v>
      </c>
      <c r="AD9" s="57" t="s">
        <v>141</v>
      </c>
      <c r="AE9" s="57">
        <v>90</v>
      </c>
      <c r="AF9" s="57"/>
      <c r="AG9" s="57">
        <v>0</v>
      </c>
      <c r="AH9" s="57">
        <v>0</v>
      </c>
      <c r="AI9" s="57">
        <v>0</v>
      </c>
      <c r="AJ9" s="57">
        <v>0</v>
      </c>
      <c r="AK9" s="57">
        <v>0</v>
      </c>
      <c r="AL9" s="57">
        <v>0</v>
      </c>
      <c r="AM9" s="57">
        <v>0</v>
      </c>
      <c r="AN9" s="57">
        <v>0</v>
      </c>
      <c r="AO9" s="57">
        <v>0</v>
      </c>
      <c r="AP9" s="57">
        <v>0</v>
      </c>
      <c r="AQ9" s="57">
        <v>0</v>
      </c>
      <c r="AR9" s="57">
        <v>0</v>
      </c>
      <c r="AS9" s="57">
        <v>0</v>
      </c>
      <c r="AT9" s="57">
        <v>0</v>
      </c>
      <c r="AU9" s="57">
        <v>0</v>
      </c>
      <c r="AV9" s="57">
        <v>0</v>
      </c>
      <c r="AW9" s="57">
        <v>0</v>
      </c>
      <c r="AX9" s="57">
        <v>0</v>
      </c>
      <c r="AY9" s="57">
        <v>0</v>
      </c>
      <c r="AZ9" s="57">
        <v>0</v>
      </c>
      <c r="BA9" s="57">
        <v>0</v>
      </c>
      <c r="BB9" s="57">
        <v>0</v>
      </c>
      <c r="BC9" s="57">
        <v>0</v>
      </c>
      <c r="BD9" s="57">
        <v>0</v>
      </c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 t="s">
        <v>16213</v>
      </c>
      <c r="BR9" s="57" t="s">
        <v>16168</v>
      </c>
      <c r="BS9" s="57">
        <f ca="1">SUM(O9:OFFSET(O9,0,'Откл_БДР факт ГК_КБ'!$B$1-1))</f>
        <v>0</v>
      </c>
    </row>
    <row r="10" spans="1:71">
      <c r="A10" s="57" t="s">
        <v>902</v>
      </c>
      <c r="B10" s="57" t="s">
        <v>14</v>
      </c>
      <c r="C10" s="57" t="s">
        <v>287</v>
      </c>
      <c r="D10" s="57" t="s">
        <v>14430</v>
      </c>
      <c r="E10" s="57" t="s">
        <v>1979</v>
      </c>
      <c r="F10" s="57" t="s">
        <v>14457</v>
      </c>
      <c r="G10" s="57" t="s">
        <v>2451</v>
      </c>
      <c r="H10" s="57" t="s">
        <v>14647</v>
      </c>
      <c r="I10" s="57" t="s">
        <v>31</v>
      </c>
      <c r="J10" s="57" t="s">
        <v>1268</v>
      </c>
      <c r="K10" s="57" t="s">
        <v>1279</v>
      </c>
      <c r="L10" s="57" t="s">
        <v>1258</v>
      </c>
      <c r="M10" s="57" t="s">
        <v>1282</v>
      </c>
      <c r="N10" s="57" t="s">
        <v>14487</v>
      </c>
      <c r="O10" s="57"/>
      <c r="P10" s="57"/>
      <c r="Q10" s="57"/>
      <c r="R10" s="57"/>
      <c r="S10" s="57"/>
      <c r="T10" s="57">
        <v>811.14700000000005</v>
      </c>
      <c r="U10" s="57"/>
      <c r="V10" s="57"/>
      <c r="W10" s="57"/>
      <c r="X10" s="57"/>
      <c r="Y10" s="57"/>
      <c r="Z10" s="57"/>
      <c r="AA10" s="57">
        <v>811.14700000000005</v>
      </c>
      <c r="AB10" s="57" t="s">
        <v>288</v>
      </c>
      <c r="AC10" s="57" t="s">
        <v>1360</v>
      </c>
      <c r="AD10" s="57" t="s">
        <v>1385</v>
      </c>
      <c r="AE10" s="57">
        <v>120</v>
      </c>
      <c r="AF10" s="57">
        <v>0.2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973.37639999999999</v>
      </c>
      <c r="AQ10" s="57">
        <v>0</v>
      </c>
      <c r="AR10" s="57">
        <v>0</v>
      </c>
      <c r="AS10" s="57">
        <v>0</v>
      </c>
      <c r="AT10" s="57">
        <v>0</v>
      </c>
      <c r="AU10" s="57">
        <v>0</v>
      </c>
      <c r="AV10" s="57">
        <v>0</v>
      </c>
      <c r="AW10" s="57">
        <v>0</v>
      </c>
      <c r="AX10" s="57">
        <v>0</v>
      </c>
      <c r="AY10" s="57">
        <v>0</v>
      </c>
      <c r="AZ10" s="57">
        <v>0</v>
      </c>
      <c r="BA10" s="57">
        <v>0</v>
      </c>
      <c r="BB10" s="57">
        <v>0</v>
      </c>
      <c r="BC10" s="57">
        <v>0</v>
      </c>
      <c r="BD10" s="57">
        <v>0</v>
      </c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 t="s">
        <v>8856</v>
      </c>
      <c r="BR10" s="57" t="s">
        <v>16168</v>
      </c>
      <c r="BS10" s="57">
        <f ca="1">SUM(O10:OFFSET(O10,0,'Откл_БДР факт ГК_КБ'!$B$1-1))</f>
        <v>0</v>
      </c>
    </row>
    <row r="11" spans="1:71">
      <c r="A11" s="57" t="s">
        <v>902</v>
      </c>
      <c r="B11" s="57" t="s">
        <v>14</v>
      </c>
      <c r="C11" s="57" t="s">
        <v>287</v>
      </c>
      <c r="D11" s="57" t="s">
        <v>14430</v>
      </c>
      <c r="E11" s="57" t="s">
        <v>1979</v>
      </c>
      <c r="F11" s="57" t="s">
        <v>14457</v>
      </c>
      <c r="G11" s="57" t="s">
        <v>2192</v>
      </c>
      <c r="H11" s="57" t="s">
        <v>14648</v>
      </c>
      <c r="I11" s="57" t="s">
        <v>31</v>
      </c>
      <c r="J11" s="57" t="s">
        <v>1268</v>
      </c>
      <c r="K11" s="57" t="s">
        <v>1279</v>
      </c>
      <c r="L11" s="57" t="s">
        <v>1258</v>
      </c>
      <c r="M11" s="57" t="s">
        <v>1282</v>
      </c>
      <c r="N11" s="57" t="s">
        <v>16145</v>
      </c>
      <c r="O11" s="57"/>
      <c r="P11" s="57"/>
      <c r="Q11" s="57"/>
      <c r="R11" s="57"/>
      <c r="S11" s="57"/>
      <c r="T11" s="57">
        <v>4494.4545600000001</v>
      </c>
      <c r="U11" s="57"/>
      <c r="V11" s="57"/>
      <c r="W11" s="57"/>
      <c r="X11" s="57"/>
      <c r="Y11" s="57"/>
      <c r="Z11" s="57"/>
      <c r="AA11" s="57">
        <v>4494.4545600000001</v>
      </c>
      <c r="AB11" s="57" t="s">
        <v>288</v>
      </c>
      <c r="AC11" s="57" t="s">
        <v>1360</v>
      </c>
      <c r="AD11" s="57" t="s">
        <v>1385</v>
      </c>
      <c r="AE11" s="57">
        <v>90</v>
      </c>
      <c r="AF11" s="57">
        <v>0.2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5393.3454700000002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0</v>
      </c>
      <c r="AZ11" s="57">
        <v>0</v>
      </c>
      <c r="BA11" s="57">
        <v>0</v>
      </c>
      <c r="BB11" s="57">
        <v>0</v>
      </c>
      <c r="BC11" s="57">
        <v>0</v>
      </c>
      <c r="BD11" s="57">
        <v>0</v>
      </c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 t="s">
        <v>8856</v>
      </c>
      <c r="BR11" s="57" t="s">
        <v>16168</v>
      </c>
      <c r="BS11" s="57">
        <f ca="1">SUM(O11:OFFSET(O11,0,'Откл_БДР факт ГК_КБ'!$B$1-1))</f>
        <v>0</v>
      </c>
    </row>
    <row r="12" spans="1:71">
      <c r="A12" s="57" t="s">
        <v>902</v>
      </c>
      <c r="B12" s="57" t="s">
        <v>14</v>
      </c>
      <c r="C12" s="57" t="s">
        <v>287</v>
      </c>
      <c r="D12" s="57" t="s">
        <v>14430</v>
      </c>
      <c r="E12" s="57" t="s">
        <v>1979</v>
      </c>
      <c r="F12" s="57" t="s">
        <v>14457</v>
      </c>
      <c r="G12" s="57" t="s">
        <v>904</v>
      </c>
      <c r="H12" s="57" t="s">
        <v>8321</v>
      </c>
      <c r="I12" s="57" t="s">
        <v>31</v>
      </c>
      <c r="J12" s="57" t="s">
        <v>1268</v>
      </c>
      <c r="K12" s="57" t="s">
        <v>1279</v>
      </c>
      <c r="L12" s="57" t="s">
        <v>1258</v>
      </c>
      <c r="M12" s="57" t="s">
        <v>1282</v>
      </c>
      <c r="N12" s="57" t="s">
        <v>14488</v>
      </c>
      <c r="O12" s="57"/>
      <c r="P12" s="57"/>
      <c r="Q12" s="57"/>
      <c r="R12" s="57"/>
      <c r="S12" s="57"/>
      <c r="T12" s="57">
        <v>7961.1828999999998</v>
      </c>
      <c r="U12" s="57"/>
      <c r="V12" s="57"/>
      <c r="W12" s="57"/>
      <c r="X12" s="57"/>
      <c r="Y12" s="57"/>
      <c r="Z12" s="57"/>
      <c r="AA12" s="57">
        <v>7961.1828999999998</v>
      </c>
      <c r="AB12" s="57" t="s">
        <v>288</v>
      </c>
      <c r="AC12" s="57" t="s">
        <v>1360</v>
      </c>
      <c r="AD12" s="57" t="s">
        <v>1385</v>
      </c>
      <c r="AE12" s="57">
        <v>90</v>
      </c>
      <c r="AF12" s="57">
        <v>0.2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9553.4194800000005</v>
      </c>
      <c r="AP12" s="57">
        <v>0</v>
      </c>
      <c r="AQ12" s="57">
        <v>0</v>
      </c>
      <c r="AR12" s="57">
        <v>0</v>
      </c>
      <c r="AS12" s="57">
        <v>0</v>
      </c>
      <c r="AT12" s="57">
        <v>0</v>
      </c>
      <c r="AU12" s="57">
        <v>0</v>
      </c>
      <c r="AV12" s="57">
        <v>0</v>
      </c>
      <c r="AW12" s="57">
        <v>0</v>
      </c>
      <c r="AX12" s="57">
        <v>0</v>
      </c>
      <c r="AY12" s="57">
        <v>0</v>
      </c>
      <c r="AZ12" s="57">
        <v>0</v>
      </c>
      <c r="BA12" s="57">
        <v>0</v>
      </c>
      <c r="BB12" s="57">
        <v>0</v>
      </c>
      <c r="BC12" s="57">
        <v>0</v>
      </c>
      <c r="BD12" s="57">
        <v>0</v>
      </c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 t="s">
        <v>8856</v>
      </c>
      <c r="BR12" s="57" t="s">
        <v>16168</v>
      </c>
      <c r="BS12" s="57">
        <f ca="1">SUM(O12:OFFSET(O12,0,'Откл_БДР факт ГК_КБ'!$B$1-1))</f>
        <v>0</v>
      </c>
    </row>
    <row r="13" spans="1:71">
      <c r="A13" s="57" t="s">
        <v>902</v>
      </c>
      <c r="B13" s="57" t="s">
        <v>14</v>
      </c>
      <c r="C13" s="57" t="s">
        <v>287</v>
      </c>
      <c r="D13" s="57" t="s">
        <v>14430</v>
      </c>
      <c r="E13" s="57" t="s">
        <v>1979</v>
      </c>
      <c r="F13" s="57" t="s">
        <v>14457</v>
      </c>
      <c r="G13" s="57" t="s">
        <v>10559</v>
      </c>
      <c r="H13" s="57" t="s">
        <v>15724</v>
      </c>
      <c r="I13" s="57" t="s">
        <v>31</v>
      </c>
      <c r="J13" s="57" t="s">
        <v>1268</v>
      </c>
      <c r="K13" s="57" t="s">
        <v>1279</v>
      </c>
      <c r="L13" s="57" t="s">
        <v>1258</v>
      </c>
      <c r="M13" s="57" t="s">
        <v>1282</v>
      </c>
      <c r="N13" s="57" t="s">
        <v>74256</v>
      </c>
      <c r="O13" s="57"/>
      <c r="P13" s="57"/>
      <c r="Q13" s="57"/>
      <c r="R13" s="57"/>
      <c r="S13" s="57"/>
      <c r="T13" s="57">
        <v>898.92507999999998</v>
      </c>
      <c r="U13" s="57"/>
      <c r="V13" s="57"/>
      <c r="W13" s="57"/>
      <c r="X13" s="57"/>
      <c r="Y13" s="57"/>
      <c r="Z13" s="57"/>
      <c r="AA13" s="57">
        <v>898.92507999999998</v>
      </c>
      <c r="AB13" s="57" t="s">
        <v>288</v>
      </c>
      <c r="AC13" s="57" t="s">
        <v>1360</v>
      </c>
      <c r="AD13" s="57" t="s">
        <v>1385</v>
      </c>
      <c r="AE13" s="57">
        <v>90</v>
      </c>
      <c r="AF13" s="57">
        <v>0.2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1078.7101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 t="s">
        <v>8856</v>
      </c>
      <c r="BR13" s="57" t="s">
        <v>16168</v>
      </c>
      <c r="BS13" s="57">
        <f ca="1">SUM(O13:OFFSET(O13,0,'Откл_БДР факт ГК_КБ'!$B$1-1))</f>
        <v>0</v>
      </c>
    </row>
    <row r="14" spans="1:71">
      <c r="A14" s="57" t="s">
        <v>902</v>
      </c>
      <c r="B14" s="57" t="s">
        <v>14</v>
      </c>
      <c r="C14" s="57" t="s">
        <v>646</v>
      </c>
      <c r="D14" s="57" t="s">
        <v>14430</v>
      </c>
      <c r="E14" s="57" t="s">
        <v>1979</v>
      </c>
      <c r="F14" s="57" t="s">
        <v>14457</v>
      </c>
      <c r="G14" s="57" t="s">
        <v>1071</v>
      </c>
      <c r="H14" s="57"/>
      <c r="I14" s="57" t="s">
        <v>2551</v>
      </c>
      <c r="J14" s="57" t="s">
        <v>1268</v>
      </c>
      <c r="K14" s="57" t="s">
        <v>1279</v>
      </c>
      <c r="L14" s="57" t="s">
        <v>1258</v>
      </c>
      <c r="M14" s="57" t="s">
        <v>1282</v>
      </c>
      <c r="N14" s="57" t="s">
        <v>14478</v>
      </c>
      <c r="O14" s="57">
        <v>1087322.6902000001</v>
      </c>
      <c r="P14" s="57">
        <v>472337.69341000001</v>
      </c>
      <c r="Q14" s="57">
        <v>488536.08837000001</v>
      </c>
      <c r="R14" s="57">
        <v>941280.34877000004</v>
      </c>
      <c r="S14" s="57"/>
      <c r="T14" s="57"/>
      <c r="U14" s="57"/>
      <c r="V14" s="57"/>
      <c r="W14" s="57"/>
      <c r="X14" s="57"/>
      <c r="Y14" s="57"/>
      <c r="Z14" s="57"/>
      <c r="AA14" s="57">
        <v>2989476.8207399999</v>
      </c>
      <c r="AB14" s="57" t="s">
        <v>1441</v>
      </c>
      <c r="AC14" s="57" t="s">
        <v>1486</v>
      </c>
      <c r="AD14" s="57" t="s">
        <v>141</v>
      </c>
      <c r="AE14" s="57">
        <v>90</v>
      </c>
      <c r="AF14" s="57"/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 t="s">
        <v>16213</v>
      </c>
      <c r="BR14" s="57" t="s">
        <v>16168</v>
      </c>
      <c r="BS14" s="57">
        <f ca="1">SUM(O14:OFFSET(O14,0,'Откл_БДР факт ГК_КБ'!$B$1-1))</f>
        <v>2989476.82075</v>
      </c>
    </row>
    <row r="15" spans="1:71">
      <c r="A15" s="57" t="s">
        <v>902</v>
      </c>
      <c r="B15" s="57" t="s">
        <v>14</v>
      </c>
      <c r="C15" s="57" t="s">
        <v>646</v>
      </c>
      <c r="D15" s="57" t="s">
        <v>14430</v>
      </c>
      <c r="E15" s="57" t="s">
        <v>1979</v>
      </c>
      <c r="F15" s="57" t="s">
        <v>8263</v>
      </c>
      <c r="G15" s="57" t="s">
        <v>1071</v>
      </c>
      <c r="H15" s="57"/>
      <c r="I15" s="57" t="s">
        <v>31</v>
      </c>
      <c r="J15" s="57" t="s">
        <v>1268</v>
      </c>
      <c r="K15" s="57" t="s">
        <v>1279</v>
      </c>
      <c r="L15" s="57" t="s">
        <v>1258</v>
      </c>
      <c r="M15" s="57" t="s">
        <v>1282</v>
      </c>
      <c r="N15" s="57" t="s">
        <v>16151</v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v>0</v>
      </c>
      <c r="AA15" s="57"/>
      <c r="AB15" s="57" t="s">
        <v>1441</v>
      </c>
      <c r="AC15" s="57" t="s">
        <v>1486</v>
      </c>
      <c r="AD15" s="57" t="s">
        <v>141</v>
      </c>
      <c r="AE15" s="57">
        <v>90</v>
      </c>
      <c r="AF15" s="57"/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 t="s">
        <v>8856</v>
      </c>
      <c r="BR15" s="57" t="s">
        <v>16168</v>
      </c>
      <c r="BS15" s="57">
        <f ca="1">SUM(O15:OFFSET(O15,0,'Откл_БДР факт ГК_КБ'!$B$1-1))</f>
        <v>0</v>
      </c>
    </row>
    <row r="16" spans="1:71">
      <c r="A16" s="57" t="s">
        <v>902</v>
      </c>
      <c r="B16" s="57" t="s">
        <v>14</v>
      </c>
      <c r="C16" s="57" t="s">
        <v>361</v>
      </c>
      <c r="D16" s="57" t="s">
        <v>14430</v>
      </c>
      <c r="E16" s="57" t="s">
        <v>1979</v>
      </c>
      <c r="F16" s="57" t="s">
        <v>2547</v>
      </c>
      <c r="G16" s="57" t="s">
        <v>2192</v>
      </c>
      <c r="H16" s="57" t="s">
        <v>14648</v>
      </c>
      <c r="I16" s="57" t="s">
        <v>31</v>
      </c>
      <c r="J16" s="57" t="s">
        <v>1268</v>
      </c>
      <c r="K16" s="57" t="s">
        <v>1279</v>
      </c>
      <c r="L16" s="57" t="s">
        <v>1258</v>
      </c>
      <c r="M16" s="57" t="s">
        <v>1282</v>
      </c>
      <c r="N16" s="57" t="s">
        <v>74254</v>
      </c>
      <c r="O16" s="57"/>
      <c r="P16" s="57"/>
      <c r="Q16" s="57">
        <v>832.55827999999997</v>
      </c>
      <c r="R16" s="57"/>
      <c r="S16" s="57"/>
      <c r="T16" s="57"/>
      <c r="U16" s="57"/>
      <c r="V16" s="57"/>
      <c r="W16" s="57"/>
      <c r="X16" s="57"/>
      <c r="Y16" s="57"/>
      <c r="Z16" s="57"/>
      <c r="AA16" s="57">
        <v>832.55827999999997</v>
      </c>
      <c r="AB16" s="57" t="s">
        <v>362</v>
      </c>
      <c r="AC16" s="57" t="s">
        <v>1360</v>
      </c>
      <c r="AD16" s="57" t="s">
        <v>1385</v>
      </c>
      <c r="AE16" s="57">
        <v>90</v>
      </c>
      <c r="AF16" s="57">
        <v>0.2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999.06993999999997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v>0</v>
      </c>
      <c r="BC16" s="57">
        <v>0</v>
      </c>
      <c r="BD16" s="57">
        <v>0</v>
      </c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 t="s">
        <v>8856</v>
      </c>
      <c r="BR16" s="57" t="s">
        <v>16168</v>
      </c>
      <c r="BS16" s="57">
        <f ca="1">SUM(O16:OFFSET(O16,0,'Откл_БДР факт ГК_КБ'!$B$1-1))</f>
        <v>832.55827999999997</v>
      </c>
    </row>
    <row r="17" spans="1:71">
      <c r="A17" s="57" t="s">
        <v>902</v>
      </c>
      <c r="B17" s="57" t="s">
        <v>14</v>
      </c>
      <c r="C17" s="57" t="s">
        <v>361</v>
      </c>
      <c r="D17" s="57" t="s">
        <v>14430</v>
      </c>
      <c r="E17" s="57" t="s">
        <v>1979</v>
      </c>
      <c r="F17" s="57" t="s">
        <v>14457</v>
      </c>
      <c r="G17" s="57" t="s">
        <v>2192</v>
      </c>
      <c r="H17" s="57" t="s">
        <v>14648</v>
      </c>
      <c r="I17" s="57" t="s">
        <v>31</v>
      </c>
      <c r="J17" s="57" t="s">
        <v>1268</v>
      </c>
      <c r="K17" s="57" t="s">
        <v>1279</v>
      </c>
      <c r="L17" s="57" t="s">
        <v>1258</v>
      </c>
      <c r="M17" s="57" t="s">
        <v>1282</v>
      </c>
      <c r="N17" s="57" t="s">
        <v>74255</v>
      </c>
      <c r="O17" s="57"/>
      <c r="P17" s="57">
        <v>1294.8168800000001</v>
      </c>
      <c r="Q17" s="57">
        <v>942.84983</v>
      </c>
      <c r="R17" s="57">
        <v>1833.8356100000001</v>
      </c>
      <c r="S17" s="57">
        <v>1182.7511999999999</v>
      </c>
      <c r="T17" s="57">
        <v>1182.7511999999999</v>
      </c>
      <c r="U17" s="57">
        <v>0</v>
      </c>
      <c r="V17" s="57">
        <v>1182.7511999999999</v>
      </c>
      <c r="W17" s="57">
        <v>1182.7511999999999</v>
      </c>
      <c r="X17" s="57">
        <v>1182.7511999999999</v>
      </c>
      <c r="Y17" s="57">
        <v>0</v>
      </c>
      <c r="Z17" s="57">
        <v>0</v>
      </c>
      <c r="AA17" s="57">
        <v>9985.2583200000008</v>
      </c>
      <c r="AB17" s="57" t="s">
        <v>362</v>
      </c>
      <c r="AC17" s="57" t="s">
        <v>1360</v>
      </c>
      <c r="AD17" s="57" t="s">
        <v>1385</v>
      </c>
      <c r="AE17" s="57">
        <v>90</v>
      </c>
      <c r="AF17" s="57">
        <v>0.2</v>
      </c>
      <c r="AG17" s="57">
        <v>0</v>
      </c>
      <c r="AH17" s="57">
        <v>0</v>
      </c>
      <c r="AI17" s="57">
        <v>0</v>
      </c>
      <c r="AJ17" s="57">
        <v>0</v>
      </c>
      <c r="AK17" s="57">
        <v>1553.78025</v>
      </c>
      <c r="AL17" s="57">
        <v>1131.4197999999999</v>
      </c>
      <c r="AM17" s="57">
        <v>2200.6027300000001</v>
      </c>
      <c r="AN17" s="57">
        <v>1419.30144</v>
      </c>
      <c r="AO17" s="57">
        <v>1419.30144</v>
      </c>
      <c r="AP17" s="57">
        <v>0</v>
      </c>
      <c r="AQ17" s="57">
        <v>1419.30144</v>
      </c>
      <c r="AR17" s="57">
        <v>1419.30144</v>
      </c>
      <c r="AS17" s="57">
        <v>1419.30144</v>
      </c>
      <c r="AT17" s="57">
        <v>0</v>
      </c>
      <c r="AU17" s="57">
        <v>0</v>
      </c>
      <c r="AV17" s="57">
        <v>0</v>
      </c>
      <c r="AW17" s="57"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v>0</v>
      </c>
      <c r="BC17" s="57">
        <v>0</v>
      </c>
      <c r="BD17" s="57">
        <v>0</v>
      </c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 t="s">
        <v>8856</v>
      </c>
      <c r="BR17" s="57" t="s">
        <v>16168</v>
      </c>
      <c r="BS17" s="57">
        <f ca="1">SUM(O17:OFFSET(O17,0,'Откл_БДР факт ГК_КБ'!$B$1-1))</f>
        <v>5254.2535200000002</v>
      </c>
    </row>
    <row r="18" spans="1:71">
      <c r="A18" s="57" t="s">
        <v>902</v>
      </c>
      <c r="B18" s="57" t="s">
        <v>14</v>
      </c>
      <c r="C18" s="57" t="s">
        <v>329</v>
      </c>
      <c r="D18" s="57" t="s">
        <v>14430</v>
      </c>
      <c r="E18" s="57" t="s">
        <v>1979</v>
      </c>
      <c r="F18" s="57" t="s">
        <v>14457</v>
      </c>
      <c r="G18" s="57" t="s">
        <v>2192</v>
      </c>
      <c r="H18" s="57" t="s">
        <v>14648</v>
      </c>
      <c r="I18" s="57" t="s">
        <v>31</v>
      </c>
      <c r="J18" s="57" t="s">
        <v>1268</v>
      </c>
      <c r="K18" s="57" t="s">
        <v>1279</v>
      </c>
      <c r="L18" s="57" t="s">
        <v>1258</v>
      </c>
      <c r="M18" s="57" t="s">
        <v>1282</v>
      </c>
      <c r="N18" s="57" t="s">
        <v>16143</v>
      </c>
      <c r="O18" s="57"/>
      <c r="P18" s="57"/>
      <c r="Q18" s="57"/>
      <c r="R18" s="57"/>
      <c r="S18" s="57">
        <v>0</v>
      </c>
      <c r="T18" s="57">
        <v>4194.6807799999997</v>
      </c>
      <c r="U18" s="57">
        <v>1419.30144</v>
      </c>
      <c r="V18" s="57">
        <v>0</v>
      </c>
      <c r="W18" s="57">
        <v>1419.30144</v>
      </c>
      <c r="X18" s="57">
        <v>0</v>
      </c>
      <c r="Y18" s="57">
        <v>0</v>
      </c>
      <c r="Z18" s="57">
        <v>0</v>
      </c>
      <c r="AA18" s="57">
        <v>7033.2836600000001</v>
      </c>
      <c r="AB18" s="57" t="s">
        <v>330</v>
      </c>
      <c r="AC18" s="57" t="s">
        <v>1360</v>
      </c>
      <c r="AD18" s="57" t="s">
        <v>1385</v>
      </c>
      <c r="AE18" s="57">
        <v>90</v>
      </c>
      <c r="AF18" s="57">
        <v>0.2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5033.6169399999999</v>
      </c>
      <c r="AP18" s="57">
        <v>1703.16173</v>
      </c>
      <c r="AQ18" s="57">
        <v>0</v>
      </c>
      <c r="AR18" s="57">
        <v>1703.16173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1487.4451200000001</v>
      </c>
      <c r="BG18" s="57">
        <v>1487.4451200000001</v>
      </c>
      <c r="BH18" s="57"/>
      <c r="BI18" s="57"/>
      <c r="BJ18" s="57"/>
      <c r="BK18" s="57"/>
      <c r="BL18" s="57"/>
      <c r="BM18" s="57"/>
      <c r="BN18" s="57"/>
      <c r="BO18" s="57"/>
      <c r="BP18" s="57"/>
      <c r="BQ18" s="57" t="s">
        <v>8856</v>
      </c>
      <c r="BR18" s="57" t="s">
        <v>16168</v>
      </c>
      <c r="BS18" s="57">
        <f ca="1">SUM(O18:OFFSET(O18,0,'Откл_БДР факт ГК_КБ'!$B$1-1))</f>
        <v>0</v>
      </c>
    </row>
    <row r="19" spans="1:71">
      <c r="A19" s="57" t="s">
        <v>902</v>
      </c>
      <c r="B19" s="57" t="s">
        <v>14</v>
      </c>
      <c r="C19" s="57" t="s">
        <v>329</v>
      </c>
      <c r="D19" s="57" t="s">
        <v>14430</v>
      </c>
      <c r="E19" s="57" t="s">
        <v>1979</v>
      </c>
      <c r="F19" s="57" t="s">
        <v>14457</v>
      </c>
      <c r="G19" s="57" t="s">
        <v>1071</v>
      </c>
      <c r="H19" s="57"/>
      <c r="I19" s="57" t="s">
        <v>31</v>
      </c>
      <c r="J19" s="57" t="s">
        <v>1268</v>
      </c>
      <c r="K19" s="57" t="s">
        <v>1279</v>
      </c>
      <c r="L19" s="57" t="s">
        <v>1258</v>
      </c>
      <c r="M19" s="57" t="s">
        <v>1282</v>
      </c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 t="s">
        <v>330</v>
      </c>
      <c r="AC19" s="57" t="s">
        <v>1360</v>
      </c>
      <c r="AD19" s="57" t="s">
        <v>1385</v>
      </c>
      <c r="AE19" s="57">
        <v>90</v>
      </c>
      <c r="AF19" s="57">
        <v>0.2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 t="s">
        <v>8856</v>
      </c>
      <c r="BR19" s="57" t="s">
        <v>16168</v>
      </c>
      <c r="BS19" s="57">
        <f ca="1">SUM(O19:OFFSET(O19,0,'Откл_БДР факт ГК_КБ'!$B$1-1))</f>
        <v>0</v>
      </c>
    </row>
    <row r="20" spans="1:71">
      <c r="A20" s="57" t="s">
        <v>902</v>
      </c>
      <c r="B20" s="57" t="s">
        <v>14</v>
      </c>
      <c r="C20" s="57" t="s">
        <v>329</v>
      </c>
      <c r="D20" s="57" t="s">
        <v>14430</v>
      </c>
      <c r="E20" s="57" t="s">
        <v>1979</v>
      </c>
      <c r="F20" s="57" t="s">
        <v>14457</v>
      </c>
      <c r="G20" s="57" t="s">
        <v>2451</v>
      </c>
      <c r="H20" s="57" t="s">
        <v>14647</v>
      </c>
      <c r="I20" s="57" t="s">
        <v>31</v>
      </c>
      <c r="J20" s="57" t="s">
        <v>1268</v>
      </c>
      <c r="K20" s="57" t="s">
        <v>1279</v>
      </c>
      <c r="L20" s="57" t="s">
        <v>1258</v>
      </c>
      <c r="M20" s="57" t="s">
        <v>1282</v>
      </c>
      <c r="N20" s="57" t="s">
        <v>16144</v>
      </c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 t="s">
        <v>330</v>
      </c>
      <c r="AC20" s="57" t="s">
        <v>1360</v>
      </c>
      <c r="AD20" s="57" t="s">
        <v>1385</v>
      </c>
      <c r="AE20" s="57">
        <v>120</v>
      </c>
      <c r="AF20" s="57">
        <v>0.2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>
        <v>0</v>
      </c>
      <c r="AW20" s="57">
        <v>0</v>
      </c>
      <c r="AX20" s="57">
        <v>0</v>
      </c>
      <c r="AY20" s="57">
        <v>0</v>
      </c>
      <c r="AZ20" s="57">
        <v>0</v>
      </c>
      <c r="BA20" s="57">
        <v>0</v>
      </c>
      <c r="BB20" s="57">
        <v>0</v>
      </c>
      <c r="BC20" s="57">
        <v>0</v>
      </c>
      <c r="BD20" s="57">
        <v>0</v>
      </c>
      <c r="BE20" s="57">
        <v>0</v>
      </c>
      <c r="BF20" s="57">
        <v>0</v>
      </c>
      <c r="BG20" s="57">
        <v>226.8</v>
      </c>
      <c r="BH20" s="57">
        <v>226.8</v>
      </c>
      <c r="BI20" s="57"/>
      <c r="BJ20" s="57"/>
      <c r="BK20" s="57"/>
      <c r="BL20" s="57"/>
      <c r="BM20" s="57"/>
      <c r="BN20" s="57"/>
      <c r="BO20" s="57"/>
      <c r="BP20" s="57"/>
      <c r="BQ20" s="57" t="s">
        <v>8856</v>
      </c>
      <c r="BR20" s="57" t="s">
        <v>16168</v>
      </c>
      <c r="BS20" s="57">
        <f ca="1">SUM(O20:OFFSET(O20,0,'Откл_БДР факт ГК_КБ'!$B$1-1))</f>
        <v>0</v>
      </c>
    </row>
    <row r="21" spans="1:71">
      <c r="A21" s="57" t="s">
        <v>902</v>
      </c>
      <c r="B21" s="57" t="s">
        <v>14</v>
      </c>
      <c r="C21" s="57" t="s">
        <v>329</v>
      </c>
      <c r="D21" s="57" t="s">
        <v>14430</v>
      </c>
      <c r="E21" s="57" t="s">
        <v>1979</v>
      </c>
      <c r="F21" s="57" t="s">
        <v>2547</v>
      </c>
      <c r="G21" s="57" t="s">
        <v>2192</v>
      </c>
      <c r="H21" s="57" t="s">
        <v>14648</v>
      </c>
      <c r="I21" s="57" t="s">
        <v>31</v>
      </c>
      <c r="J21" s="57" t="s">
        <v>1268</v>
      </c>
      <c r="K21" s="57" t="s">
        <v>1279</v>
      </c>
      <c r="L21" s="57" t="s">
        <v>1258</v>
      </c>
      <c r="M21" s="57" t="s">
        <v>1282</v>
      </c>
      <c r="N21" s="57" t="s">
        <v>16140</v>
      </c>
      <c r="O21" s="57"/>
      <c r="P21" s="57"/>
      <c r="Q21" s="57"/>
      <c r="R21" s="57"/>
      <c r="S21" s="57">
        <v>0</v>
      </c>
      <c r="T21" s="57">
        <v>1419.30144</v>
      </c>
      <c r="U21" s="57">
        <v>1419.30144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2838.6028799999999</v>
      </c>
      <c r="AB21" s="57" t="s">
        <v>330</v>
      </c>
      <c r="AC21" s="57" t="s">
        <v>1360</v>
      </c>
      <c r="AD21" s="57" t="s">
        <v>1385</v>
      </c>
      <c r="AE21" s="57">
        <v>90</v>
      </c>
      <c r="AF21" s="57">
        <v>0.2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1703.16173</v>
      </c>
      <c r="AP21" s="57">
        <v>1703.16173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>
        <v>0</v>
      </c>
      <c r="AW21" s="57">
        <v>0</v>
      </c>
      <c r="AX21" s="57">
        <v>0</v>
      </c>
      <c r="AY21" s="57">
        <v>0</v>
      </c>
      <c r="AZ21" s="57">
        <v>0</v>
      </c>
      <c r="BA21" s="57">
        <v>0</v>
      </c>
      <c r="BB21" s="57">
        <v>0</v>
      </c>
      <c r="BC21" s="57">
        <v>0</v>
      </c>
      <c r="BD21" s="57">
        <v>0</v>
      </c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 t="s">
        <v>8856</v>
      </c>
      <c r="BR21" s="57" t="s">
        <v>16168</v>
      </c>
      <c r="BS21" s="57">
        <f ca="1">SUM(O21:OFFSET(O21,0,'Откл_БДР факт ГК_КБ'!$B$1-1))</f>
        <v>0</v>
      </c>
    </row>
    <row r="22" spans="1:71">
      <c r="A22" s="57" t="s">
        <v>902</v>
      </c>
      <c r="B22" s="57" t="s">
        <v>14</v>
      </c>
      <c r="C22" s="57" t="s">
        <v>329</v>
      </c>
      <c r="D22" s="57" t="s">
        <v>14430</v>
      </c>
      <c r="E22" s="57" t="s">
        <v>1979</v>
      </c>
      <c r="F22" s="57" t="s">
        <v>2547</v>
      </c>
      <c r="G22" s="57" t="s">
        <v>2451</v>
      </c>
      <c r="H22" s="57" t="s">
        <v>14647</v>
      </c>
      <c r="I22" s="57" t="s">
        <v>31</v>
      </c>
      <c r="J22" s="57" t="s">
        <v>1268</v>
      </c>
      <c r="K22" s="57" t="s">
        <v>1279</v>
      </c>
      <c r="L22" s="57" t="s">
        <v>1258</v>
      </c>
      <c r="M22" s="57" t="s">
        <v>1282</v>
      </c>
      <c r="N22" s="57" t="s">
        <v>16140</v>
      </c>
      <c r="O22" s="57"/>
      <c r="P22" s="57"/>
      <c r="Q22" s="57"/>
      <c r="R22" s="57"/>
      <c r="S22" s="57"/>
      <c r="T22" s="57">
        <v>352.14280000000002</v>
      </c>
      <c r="U22" s="57">
        <v>352.14280000000002</v>
      </c>
      <c r="V22" s="57"/>
      <c r="W22" s="57"/>
      <c r="X22" s="57"/>
      <c r="Y22" s="57"/>
      <c r="Z22" s="57"/>
      <c r="AA22" s="57">
        <v>704.28560000000004</v>
      </c>
      <c r="AB22" s="57" t="s">
        <v>330</v>
      </c>
      <c r="AC22" s="57" t="s">
        <v>1360</v>
      </c>
      <c r="AD22" s="57" t="s">
        <v>1385</v>
      </c>
      <c r="AE22" s="57">
        <v>120</v>
      </c>
      <c r="AF22" s="57">
        <v>0.2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0</v>
      </c>
      <c r="AP22" s="57">
        <v>422.57136000000003</v>
      </c>
      <c r="AQ22" s="57">
        <v>422.57136000000003</v>
      </c>
      <c r="AR22" s="57">
        <v>0</v>
      </c>
      <c r="AS22" s="57">
        <v>0</v>
      </c>
      <c r="AT22" s="57">
        <v>0</v>
      </c>
      <c r="AU22" s="57">
        <v>0</v>
      </c>
      <c r="AV22" s="57">
        <v>0</v>
      </c>
      <c r="AW22" s="57">
        <v>0</v>
      </c>
      <c r="AX22" s="57">
        <v>0</v>
      </c>
      <c r="AY22" s="57">
        <v>0</v>
      </c>
      <c r="AZ22" s="57">
        <v>0</v>
      </c>
      <c r="BA22" s="57">
        <v>0</v>
      </c>
      <c r="BB22" s="57">
        <v>0</v>
      </c>
      <c r="BC22" s="57">
        <v>0</v>
      </c>
      <c r="BD22" s="57">
        <v>0</v>
      </c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 t="s">
        <v>8856</v>
      </c>
      <c r="BR22" s="57" t="s">
        <v>16168</v>
      </c>
      <c r="BS22" s="57">
        <f ca="1">SUM(O22:OFFSET(O22,0,'Откл_БДР факт ГК_КБ'!$B$1-1))</f>
        <v>0</v>
      </c>
    </row>
    <row r="23" spans="1:71">
      <c r="A23" s="57" t="s">
        <v>902</v>
      </c>
      <c r="B23" s="57" t="s">
        <v>14</v>
      </c>
      <c r="C23" s="57" t="s">
        <v>385</v>
      </c>
      <c r="D23" s="57" t="s">
        <v>14430</v>
      </c>
      <c r="E23" s="57" t="s">
        <v>1979</v>
      </c>
      <c r="F23" s="57" t="s">
        <v>2547</v>
      </c>
      <c r="G23" s="57" t="s">
        <v>2192</v>
      </c>
      <c r="H23" s="57" t="s">
        <v>14648</v>
      </c>
      <c r="I23" s="57" t="s">
        <v>31</v>
      </c>
      <c r="J23" s="57" t="s">
        <v>1268</v>
      </c>
      <c r="K23" s="57" t="s">
        <v>1279</v>
      </c>
      <c r="L23" s="57" t="s">
        <v>1258</v>
      </c>
      <c r="M23" s="57" t="s">
        <v>1282</v>
      </c>
      <c r="N23" s="57"/>
      <c r="O23" s="57">
        <v>777.46178999999995</v>
      </c>
      <c r="P23" s="57"/>
      <c r="Q23" s="57">
        <v>3515.5308199999999</v>
      </c>
      <c r="R23" s="57"/>
      <c r="S23" s="57"/>
      <c r="T23" s="57"/>
      <c r="U23" s="57"/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4292.9926100000002</v>
      </c>
      <c r="AB23" s="57" t="s">
        <v>386</v>
      </c>
      <c r="AC23" s="57" t="s">
        <v>1364</v>
      </c>
      <c r="AD23" s="57" t="s">
        <v>1387</v>
      </c>
      <c r="AE23" s="57">
        <v>90</v>
      </c>
      <c r="AF23" s="57">
        <v>0.2</v>
      </c>
      <c r="AG23" s="57">
        <v>0</v>
      </c>
      <c r="AH23" s="57">
        <v>0</v>
      </c>
      <c r="AI23" s="57">
        <v>0</v>
      </c>
      <c r="AJ23" s="57">
        <v>932.95415000000003</v>
      </c>
      <c r="AK23" s="57">
        <v>0</v>
      </c>
      <c r="AL23" s="57">
        <v>4218.6369800000002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 t="s">
        <v>8856</v>
      </c>
      <c r="BR23" s="57" t="s">
        <v>16168</v>
      </c>
      <c r="BS23" s="57">
        <f ca="1">SUM(O23:OFFSET(O23,0,'Откл_БДР факт ГК_КБ'!$B$1-1))</f>
        <v>4292.9926100000002</v>
      </c>
    </row>
    <row r="24" spans="1:71">
      <c r="A24" s="57" t="s">
        <v>902</v>
      </c>
      <c r="B24" s="57" t="s">
        <v>14</v>
      </c>
      <c r="C24" s="57" t="s">
        <v>385</v>
      </c>
      <c r="D24" s="57" t="s">
        <v>14430</v>
      </c>
      <c r="E24" s="57" t="s">
        <v>1979</v>
      </c>
      <c r="F24" s="57" t="s">
        <v>14457</v>
      </c>
      <c r="G24" s="57" t="s">
        <v>2192</v>
      </c>
      <c r="H24" s="57" t="s">
        <v>14648</v>
      </c>
      <c r="I24" s="57" t="s">
        <v>31</v>
      </c>
      <c r="J24" s="57" t="s">
        <v>1268</v>
      </c>
      <c r="K24" s="57" t="s">
        <v>1279</v>
      </c>
      <c r="L24" s="57" t="s">
        <v>1258</v>
      </c>
      <c r="M24" s="57" t="s">
        <v>1282</v>
      </c>
      <c r="N24" s="57" t="s">
        <v>14483</v>
      </c>
      <c r="O24" s="57"/>
      <c r="P24" s="57">
        <v>1884.7140400000001</v>
      </c>
      <c r="Q24" s="57">
        <v>1273.9216100000001</v>
      </c>
      <c r="R24" s="57">
        <v>1273.74719</v>
      </c>
      <c r="S24" s="57"/>
      <c r="T24" s="57">
        <v>0</v>
      </c>
      <c r="U24" s="57"/>
      <c r="V24" s="57"/>
      <c r="W24" s="57"/>
      <c r="X24" s="57"/>
      <c r="Y24" s="57"/>
      <c r="Z24" s="57"/>
      <c r="AA24" s="57">
        <v>4432.3828400000002</v>
      </c>
      <c r="AB24" s="57" t="s">
        <v>386</v>
      </c>
      <c r="AC24" s="57" t="s">
        <v>1364</v>
      </c>
      <c r="AD24" s="57" t="s">
        <v>1387</v>
      </c>
      <c r="AE24" s="57">
        <v>90</v>
      </c>
      <c r="AF24" s="57">
        <v>0.2</v>
      </c>
      <c r="AG24" s="57">
        <v>0</v>
      </c>
      <c r="AH24" s="57">
        <v>0</v>
      </c>
      <c r="AI24" s="57">
        <v>0</v>
      </c>
      <c r="AJ24" s="57">
        <v>0</v>
      </c>
      <c r="AK24" s="57">
        <v>2261.6568499999998</v>
      </c>
      <c r="AL24" s="57">
        <v>1528.7059300000001</v>
      </c>
      <c r="AM24" s="57">
        <v>1528.4966300000001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 t="s">
        <v>8856</v>
      </c>
      <c r="BR24" s="57" t="s">
        <v>16168</v>
      </c>
      <c r="BS24" s="57">
        <f ca="1">SUM(O24:OFFSET(O24,0,'Откл_БДР факт ГК_КБ'!$B$1-1))</f>
        <v>4432.3828400000002</v>
      </c>
    </row>
    <row r="25" spans="1:71">
      <c r="A25" s="57" t="s">
        <v>902</v>
      </c>
      <c r="B25" s="57" t="s">
        <v>14</v>
      </c>
      <c r="C25" s="57" t="s">
        <v>317</v>
      </c>
      <c r="D25" s="57" t="s">
        <v>14430</v>
      </c>
      <c r="E25" s="57" t="s">
        <v>1979</v>
      </c>
      <c r="F25" s="57" t="s">
        <v>14457</v>
      </c>
      <c r="G25" s="57" t="s">
        <v>2192</v>
      </c>
      <c r="H25" s="57" t="s">
        <v>14648</v>
      </c>
      <c r="I25" s="57" t="s">
        <v>31</v>
      </c>
      <c r="J25" s="57" t="s">
        <v>1268</v>
      </c>
      <c r="K25" s="57" t="s">
        <v>1279</v>
      </c>
      <c r="L25" s="57" t="s">
        <v>1258</v>
      </c>
      <c r="M25" s="57" t="s">
        <v>1282</v>
      </c>
      <c r="N25" s="57" t="s">
        <v>14484</v>
      </c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 t="s">
        <v>318</v>
      </c>
      <c r="AC25" s="57" t="s">
        <v>1360</v>
      </c>
      <c r="AD25" s="57" t="s">
        <v>1385</v>
      </c>
      <c r="AE25" s="57">
        <v>90</v>
      </c>
      <c r="AF25" s="57">
        <v>0.2</v>
      </c>
      <c r="AG25" s="57">
        <v>0</v>
      </c>
      <c r="AH25" s="57">
        <v>0</v>
      </c>
      <c r="AI25" s="57">
        <v>0</v>
      </c>
      <c r="AJ25" s="57">
        <v>0</v>
      </c>
      <c r="AK25" s="57">
        <v>0</v>
      </c>
      <c r="AL25" s="57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0</v>
      </c>
      <c r="AR25" s="57">
        <v>0</v>
      </c>
      <c r="AS25" s="57">
        <v>0</v>
      </c>
      <c r="AT25" s="57">
        <v>0</v>
      </c>
      <c r="AU25" s="57">
        <v>0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 t="s">
        <v>8856</v>
      </c>
      <c r="BR25" s="57" t="s">
        <v>16168</v>
      </c>
      <c r="BS25" s="57">
        <f ca="1">SUM(O25:OFFSET(O25,0,'Откл_БДР факт ГК_КБ'!$B$1-1))</f>
        <v>0</v>
      </c>
    </row>
    <row r="26" spans="1:71">
      <c r="A26" s="57" t="s">
        <v>902</v>
      </c>
      <c r="B26" s="57" t="s">
        <v>14</v>
      </c>
      <c r="C26" s="57" t="s">
        <v>287</v>
      </c>
      <c r="D26" s="57" t="s">
        <v>14430</v>
      </c>
      <c r="E26" s="57" t="s">
        <v>1979</v>
      </c>
      <c r="F26" s="57" t="s">
        <v>2547</v>
      </c>
      <c r="G26" s="57" t="s">
        <v>2192</v>
      </c>
      <c r="H26" s="57" t="s">
        <v>14648</v>
      </c>
      <c r="I26" s="57" t="s">
        <v>31</v>
      </c>
      <c r="J26" s="57" t="s">
        <v>1268</v>
      </c>
      <c r="K26" s="57" t="s">
        <v>1279</v>
      </c>
      <c r="L26" s="57" t="s">
        <v>1258</v>
      </c>
      <c r="M26" s="57" t="s">
        <v>1282</v>
      </c>
      <c r="N26" s="57" t="s">
        <v>14505</v>
      </c>
      <c r="O26" s="57"/>
      <c r="P26" s="57"/>
      <c r="Q26" s="57"/>
      <c r="R26" s="57"/>
      <c r="S26" s="57">
        <v>0</v>
      </c>
      <c r="T26" s="57">
        <v>2365.5023999999999</v>
      </c>
      <c r="U26" s="57">
        <v>2365.5023999999999</v>
      </c>
      <c r="V26" s="57">
        <v>0</v>
      </c>
      <c r="W26" s="57">
        <v>0</v>
      </c>
      <c r="X26" s="57">
        <v>0</v>
      </c>
      <c r="Y26" s="57">
        <v>0</v>
      </c>
      <c r="Z26" s="57">
        <v>0</v>
      </c>
      <c r="AA26" s="57">
        <v>4731.0047999999997</v>
      </c>
      <c r="AB26" s="57" t="s">
        <v>288</v>
      </c>
      <c r="AC26" s="57" t="s">
        <v>1360</v>
      </c>
      <c r="AD26" s="57" t="s">
        <v>1385</v>
      </c>
      <c r="AE26" s="57">
        <v>90</v>
      </c>
      <c r="AF26" s="57">
        <v>0.2</v>
      </c>
      <c r="AG26" s="57">
        <v>0</v>
      </c>
      <c r="AH26" s="57">
        <v>0</v>
      </c>
      <c r="AI26" s="57">
        <v>0</v>
      </c>
      <c r="AJ26" s="57">
        <v>0</v>
      </c>
      <c r="AK26" s="57">
        <v>0</v>
      </c>
      <c r="AL26" s="57">
        <v>0</v>
      </c>
      <c r="AM26" s="57">
        <v>0</v>
      </c>
      <c r="AN26" s="57">
        <v>0</v>
      </c>
      <c r="AO26" s="57">
        <v>2838.6028799999999</v>
      </c>
      <c r="AP26" s="57">
        <v>2838.6028799999999</v>
      </c>
      <c r="AQ26" s="57">
        <v>0</v>
      </c>
      <c r="AR26" s="57">
        <v>0</v>
      </c>
      <c r="AS26" s="57">
        <v>0</v>
      </c>
      <c r="AT26" s="57">
        <v>0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0</v>
      </c>
      <c r="BD26" s="57">
        <v>0</v>
      </c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 t="s">
        <v>8856</v>
      </c>
      <c r="BR26" s="57" t="s">
        <v>16168</v>
      </c>
      <c r="BS26" s="57">
        <f ca="1">SUM(O26:OFFSET(O26,0,'Откл_БДР факт ГК_КБ'!$B$1-1))</f>
        <v>0</v>
      </c>
    </row>
    <row r="27" spans="1:71">
      <c r="A27" s="57" t="s">
        <v>902</v>
      </c>
      <c r="B27" s="57" t="s">
        <v>14</v>
      </c>
      <c r="C27" s="57" t="s">
        <v>287</v>
      </c>
      <c r="D27" s="57" t="s">
        <v>14430</v>
      </c>
      <c r="E27" s="57" t="s">
        <v>1979</v>
      </c>
      <c r="F27" s="57" t="s">
        <v>2547</v>
      </c>
      <c r="G27" s="57" t="s">
        <v>904</v>
      </c>
      <c r="H27" s="57" t="s">
        <v>8321</v>
      </c>
      <c r="I27" s="57" t="s">
        <v>31</v>
      </c>
      <c r="J27" s="57" t="s">
        <v>1268</v>
      </c>
      <c r="K27" s="57" t="s">
        <v>1279</v>
      </c>
      <c r="L27" s="57" t="s">
        <v>1258</v>
      </c>
      <c r="M27" s="57" t="s">
        <v>1282</v>
      </c>
      <c r="N27" s="57" t="s">
        <v>14485</v>
      </c>
      <c r="O27" s="57"/>
      <c r="P27" s="57"/>
      <c r="Q27" s="57"/>
      <c r="R27" s="57"/>
      <c r="S27" s="57">
        <v>0</v>
      </c>
      <c r="T27" s="57">
        <v>3815</v>
      </c>
      <c r="U27" s="57">
        <v>3815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7630</v>
      </c>
      <c r="AB27" s="57" t="s">
        <v>288</v>
      </c>
      <c r="AC27" s="57" t="s">
        <v>1360</v>
      </c>
      <c r="AD27" s="57" t="s">
        <v>1385</v>
      </c>
      <c r="AE27" s="57">
        <v>90</v>
      </c>
      <c r="AF27" s="57">
        <v>0.2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4578</v>
      </c>
      <c r="AP27" s="57">
        <v>4578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 t="s">
        <v>8856</v>
      </c>
      <c r="BR27" s="57" t="s">
        <v>16168</v>
      </c>
      <c r="BS27" s="57">
        <f ca="1">SUM(O27:OFFSET(O27,0,'Откл_БДР факт ГК_КБ'!$B$1-1))</f>
        <v>0</v>
      </c>
    </row>
    <row r="28" spans="1:71">
      <c r="A28" s="57" t="s">
        <v>902</v>
      </c>
      <c r="B28" s="57" t="s">
        <v>14</v>
      </c>
      <c r="C28" s="57" t="s">
        <v>329</v>
      </c>
      <c r="D28" s="57" t="s">
        <v>14430</v>
      </c>
      <c r="E28" s="57" t="s">
        <v>1979</v>
      </c>
      <c r="F28" s="57" t="s">
        <v>14457</v>
      </c>
      <c r="G28" s="57" t="s">
        <v>2451</v>
      </c>
      <c r="H28" s="57" t="s">
        <v>14647</v>
      </c>
      <c r="I28" s="57" t="s">
        <v>31</v>
      </c>
      <c r="J28" s="57" t="s">
        <v>1268</v>
      </c>
      <c r="K28" s="57" t="s">
        <v>1279</v>
      </c>
      <c r="L28" s="57" t="s">
        <v>1258</v>
      </c>
      <c r="M28" s="57" t="s">
        <v>1282</v>
      </c>
      <c r="N28" s="57" t="s">
        <v>16144</v>
      </c>
      <c r="O28" s="57"/>
      <c r="P28" s="57"/>
      <c r="Q28" s="57"/>
      <c r="R28" s="57"/>
      <c r="S28" s="57"/>
      <c r="T28" s="57">
        <v>1836.5998</v>
      </c>
      <c r="U28" s="57">
        <v>352.14280000000002</v>
      </c>
      <c r="V28" s="57"/>
      <c r="W28" s="57">
        <v>352.14280000000002</v>
      </c>
      <c r="X28" s="57"/>
      <c r="Y28" s="57"/>
      <c r="Z28" s="57"/>
      <c r="AA28" s="57">
        <v>2540.8854000000001</v>
      </c>
      <c r="AB28" s="57" t="s">
        <v>330</v>
      </c>
      <c r="AC28" s="57" t="s">
        <v>1360</v>
      </c>
      <c r="AD28" s="57" t="s">
        <v>1385</v>
      </c>
      <c r="AE28" s="57">
        <v>120</v>
      </c>
      <c r="AF28" s="57">
        <v>0.2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2203.9197600000002</v>
      </c>
      <c r="AQ28" s="57">
        <v>422.57136000000003</v>
      </c>
      <c r="AR28" s="57">
        <v>0</v>
      </c>
      <c r="AS28" s="57">
        <v>422.57136000000003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0</v>
      </c>
      <c r="BD28" s="57">
        <v>0</v>
      </c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 t="s">
        <v>8856</v>
      </c>
      <c r="BR28" s="57" t="s">
        <v>16168</v>
      </c>
      <c r="BS28" s="57">
        <f ca="1">SUM(O28:OFFSET(O28,0,'Откл_БДР факт ГК_КБ'!$B$1-1))</f>
        <v>0</v>
      </c>
    </row>
    <row r="29" spans="1:71">
      <c r="A29" s="57" t="s">
        <v>902</v>
      </c>
      <c r="B29" s="57" t="s">
        <v>14</v>
      </c>
      <c r="C29" s="57" t="s">
        <v>287</v>
      </c>
      <c r="D29" s="57" t="s">
        <v>14430</v>
      </c>
      <c r="E29" s="57" t="s">
        <v>1979</v>
      </c>
      <c r="F29" s="57" t="s">
        <v>14457</v>
      </c>
      <c r="G29" s="57" t="s">
        <v>2451</v>
      </c>
      <c r="H29" s="57" t="s">
        <v>14647</v>
      </c>
      <c r="I29" s="57" t="s">
        <v>31</v>
      </c>
      <c r="J29" s="57" t="s">
        <v>1268</v>
      </c>
      <c r="K29" s="57" t="s">
        <v>1279</v>
      </c>
      <c r="L29" s="57" t="s">
        <v>1258</v>
      </c>
      <c r="M29" s="57" t="s">
        <v>1282</v>
      </c>
      <c r="N29" s="57" t="s">
        <v>14487</v>
      </c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 t="s">
        <v>288</v>
      </c>
      <c r="AC29" s="57" t="s">
        <v>1360</v>
      </c>
      <c r="AD29" s="57" t="s">
        <v>1385</v>
      </c>
      <c r="AE29" s="57">
        <v>120</v>
      </c>
      <c r="AF29" s="57">
        <v>0.2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 t="s">
        <v>8856</v>
      </c>
      <c r="BR29" s="57" t="s">
        <v>16168</v>
      </c>
      <c r="BS29" s="57">
        <f ca="1">SUM(O29:OFFSET(O29,0,'Откл_БДР факт ГК_КБ'!$B$1-1))</f>
        <v>0</v>
      </c>
    </row>
    <row r="30" spans="1:71">
      <c r="A30" s="57" t="s">
        <v>902</v>
      </c>
      <c r="B30" s="57" t="s">
        <v>14</v>
      </c>
      <c r="C30" s="57" t="s">
        <v>287</v>
      </c>
      <c r="D30" s="57" t="s">
        <v>14430</v>
      </c>
      <c r="E30" s="57" t="s">
        <v>1979</v>
      </c>
      <c r="F30" s="57" t="s">
        <v>14457</v>
      </c>
      <c r="G30" s="57" t="s">
        <v>2192</v>
      </c>
      <c r="H30" s="57" t="s">
        <v>14648</v>
      </c>
      <c r="I30" s="57" t="s">
        <v>31</v>
      </c>
      <c r="J30" s="57" t="s">
        <v>1268</v>
      </c>
      <c r="K30" s="57" t="s">
        <v>1279</v>
      </c>
      <c r="L30" s="57" t="s">
        <v>1258</v>
      </c>
      <c r="M30" s="57" t="s">
        <v>1282</v>
      </c>
      <c r="N30" s="57" t="s">
        <v>16145</v>
      </c>
      <c r="O30" s="57"/>
      <c r="P30" s="57"/>
      <c r="Q30" s="57"/>
      <c r="R30" s="57"/>
      <c r="S30" s="57">
        <v>0</v>
      </c>
      <c r="T30" s="57"/>
      <c r="U30" s="57">
        <v>0</v>
      </c>
      <c r="V30" s="57">
        <v>0</v>
      </c>
      <c r="W30" s="57">
        <v>0</v>
      </c>
      <c r="X30" s="57">
        <v>0</v>
      </c>
      <c r="Y30" s="57">
        <v>0</v>
      </c>
      <c r="Z30" s="57">
        <v>0</v>
      </c>
      <c r="AA30" s="57"/>
      <c r="AB30" s="57" t="s">
        <v>288</v>
      </c>
      <c r="AC30" s="57" t="s">
        <v>1360</v>
      </c>
      <c r="AD30" s="57" t="s">
        <v>1385</v>
      </c>
      <c r="AE30" s="57">
        <v>90</v>
      </c>
      <c r="AF30" s="57">
        <v>0.2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 t="s">
        <v>8856</v>
      </c>
      <c r="BR30" s="57" t="s">
        <v>16168</v>
      </c>
      <c r="BS30" s="57">
        <f ca="1">SUM(O30:OFFSET(O30,0,'Откл_БДР факт ГК_КБ'!$B$1-1))</f>
        <v>0</v>
      </c>
    </row>
    <row r="31" spans="1:71">
      <c r="A31" s="57" t="s">
        <v>902</v>
      </c>
      <c r="B31" s="57" t="s">
        <v>14</v>
      </c>
      <c r="C31" s="57" t="s">
        <v>287</v>
      </c>
      <c r="D31" s="57" t="s">
        <v>14430</v>
      </c>
      <c r="E31" s="57" t="s">
        <v>1979</v>
      </c>
      <c r="F31" s="57" t="s">
        <v>14457</v>
      </c>
      <c r="G31" s="57" t="s">
        <v>904</v>
      </c>
      <c r="H31" s="57" t="s">
        <v>8321</v>
      </c>
      <c r="I31" s="57" t="s">
        <v>31</v>
      </c>
      <c r="J31" s="57" t="s">
        <v>1268</v>
      </c>
      <c r="K31" s="57" t="s">
        <v>1279</v>
      </c>
      <c r="L31" s="57" t="s">
        <v>1258</v>
      </c>
      <c r="M31" s="57" t="s">
        <v>1282</v>
      </c>
      <c r="N31" s="57" t="s">
        <v>14488</v>
      </c>
      <c r="O31" s="57"/>
      <c r="P31" s="57"/>
      <c r="Q31" s="57"/>
      <c r="R31" s="57"/>
      <c r="S31" s="57">
        <v>0</v>
      </c>
      <c r="T31" s="57"/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/>
      <c r="AB31" s="57" t="s">
        <v>288</v>
      </c>
      <c r="AC31" s="57" t="s">
        <v>1360</v>
      </c>
      <c r="AD31" s="57" t="s">
        <v>1385</v>
      </c>
      <c r="AE31" s="57">
        <v>90</v>
      </c>
      <c r="AF31" s="57">
        <v>0.2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 t="s">
        <v>8856</v>
      </c>
      <c r="BR31" s="57" t="s">
        <v>16168</v>
      </c>
      <c r="BS31" s="57">
        <f ca="1">SUM(O31:OFFSET(O31,0,'Откл_БДР факт ГК_КБ'!$B$1-1))</f>
        <v>0</v>
      </c>
    </row>
    <row r="32" spans="1:71">
      <c r="A32" s="57" t="s">
        <v>902</v>
      </c>
      <c r="B32" s="57" t="s">
        <v>14</v>
      </c>
      <c r="C32" s="57" t="s">
        <v>287</v>
      </c>
      <c r="D32" s="57" t="s">
        <v>14430</v>
      </c>
      <c r="E32" s="57" t="s">
        <v>1979</v>
      </c>
      <c r="F32" s="57" t="s">
        <v>14457</v>
      </c>
      <c r="G32" s="57" t="s">
        <v>10559</v>
      </c>
      <c r="H32" s="57" t="s">
        <v>15724</v>
      </c>
      <c r="I32" s="57" t="s">
        <v>31</v>
      </c>
      <c r="J32" s="57" t="s">
        <v>1268</v>
      </c>
      <c r="K32" s="57" t="s">
        <v>1279</v>
      </c>
      <c r="L32" s="57" t="s">
        <v>1258</v>
      </c>
      <c r="M32" s="57" t="s">
        <v>1282</v>
      </c>
      <c r="N32" s="57" t="s">
        <v>74256</v>
      </c>
      <c r="O32" s="57"/>
      <c r="P32" s="57"/>
      <c r="Q32" s="57"/>
      <c r="R32" s="57"/>
      <c r="S32" s="57">
        <v>0</v>
      </c>
      <c r="T32" s="57"/>
      <c r="U32" s="57">
        <v>0</v>
      </c>
      <c r="V32" s="57">
        <v>0</v>
      </c>
      <c r="W32" s="57">
        <v>0</v>
      </c>
      <c r="X32" s="57"/>
      <c r="Y32" s="57">
        <v>0</v>
      </c>
      <c r="Z32" s="57"/>
      <c r="AA32" s="57"/>
      <c r="AB32" s="57" t="s">
        <v>288</v>
      </c>
      <c r="AC32" s="57" t="s">
        <v>1360</v>
      </c>
      <c r="AD32" s="57" t="s">
        <v>1385</v>
      </c>
      <c r="AE32" s="57">
        <v>90</v>
      </c>
      <c r="AF32" s="57">
        <v>0.2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 t="s">
        <v>8856</v>
      </c>
      <c r="BR32" s="57" t="s">
        <v>16168</v>
      </c>
      <c r="BS32" s="57">
        <f ca="1">SUM(O32:OFFSET(O32,0,'Откл_БДР факт ГК_КБ'!$B$1-1))</f>
        <v>0</v>
      </c>
    </row>
    <row r="33" spans="1:71">
      <c r="A33" s="57" t="s">
        <v>902</v>
      </c>
      <c r="B33" s="57" t="s">
        <v>14</v>
      </c>
      <c r="C33" s="57" t="s">
        <v>287</v>
      </c>
      <c r="D33" s="57" t="s">
        <v>14430</v>
      </c>
      <c r="E33" s="57" t="s">
        <v>1979</v>
      </c>
      <c r="F33" s="57" t="s">
        <v>14457</v>
      </c>
      <c r="G33" s="57" t="s">
        <v>2192</v>
      </c>
      <c r="H33" s="57" t="s">
        <v>14648</v>
      </c>
      <c r="I33" s="57" t="s">
        <v>31</v>
      </c>
      <c r="J33" s="57" t="s">
        <v>1268</v>
      </c>
      <c r="K33" s="57" t="s">
        <v>1279</v>
      </c>
      <c r="L33" s="57" t="s">
        <v>1258</v>
      </c>
      <c r="M33" s="57" t="s">
        <v>1282</v>
      </c>
      <c r="N33" s="57" t="s">
        <v>14490</v>
      </c>
      <c r="O33" s="57"/>
      <c r="P33" s="57"/>
      <c r="Q33" s="57"/>
      <c r="R33" s="57"/>
      <c r="S33" s="57"/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/>
      <c r="AB33" s="57" t="s">
        <v>288</v>
      </c>
      <c r="AC33" s="57" t="s">
        <v>1360</v>
      </c>
      <c r="AD33" s="57" t="s">
        <v>1385</v>
      </c>
      <c r="AE33" s="57">
        <v>90</v>
      </c>
      <c r="AF33" s="57">
        <v>0.2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 t="s">
        <v>8856</v>
      </c>
      <c r="BR33" s="57" t="s">
        <v>16168</v>
      </c>
      <c r="BS33" s="57">
        <f ca="1">SUM(O33:OFFSET(O33,0,'Откл_БДР факт ГК_КБ'!$B$1-1))</f>
        <v>0</v>
      </c>
    </row>
    <row r="34" spans="1:71">
      <c r="A34" s="57" t="s">
        <v>902</v>
      </c>
      <c r="B34" s="57" t="s">
        <v>14</v>
      </c>
      <c r="C34" s="57" t="s">
        <v>373</v>
      </c>
      <c r="D34" s="57" t="s">
        <v>14430</v>
      </c>
      <c r="E34" s="57" t="s">
        <v>1979</v>
      </c>
      <c r="F34" s="57" t="s">
        <v>2547</v>
      </c>
      <c r="G34" s="57" t="s">
        <v>2192</v>
      </c>
      <c r="H34" s="57" t="s">
        <v>14648</v>
      </c>
      <c r="I34" s="57" t="s">
        <v>31</v>
      </c>
      <c r="J34" s="57" t="s">
        <v>1268</v>
      </c>
      <c r="K34" s="57" t="s">
        <v>1279</v>
      </c>
      <c r="L34" s="57" t="s">
        <v>1258</v>
      </c>
      <c r="M34" s="57" t="s">
        <v>1282</v>
      </c>
      <c r="N34" s="57" t="s">
        <v>16141</v>
      </c>
      <c r="O34" s="57">
        <v>3816.7141200000001</v>
      </c>
      <c r="P34" s="57">
        <v>2840.57413</v>
      </c>
      <c r="Q34" s="57">
        <v>12501.778749999999</v>
      </c>
      <c r="R34" s="57">
        <v>8092.4822700000004</v>
      </c>
      <c r="S34" s="57">
        <v>12530.233980000001</v>
      </c>
      <c r="T34" s="57">
        <v>7766.7328799999996</v>
      </c>
      <c r="U34" s="57">
        <v>3627.1036800000002</v>
      </c>
      <c r="V34" s="57">
        <v>9166.3217999999997</v>
      </c>
      <c r="W34" s="57">
        <v>2710.4715000000001</v>
      </c>
      <c r="X34" s="57">
        <v>2464.0650000000001</v>
      </c>
      <c r="Y34" s="57">
        <v>4612.7296800000004</v>
      </c>
      <c r="Z34" s="57">
        <v>4829.5673999999999</v>
      </c>
      <c r="AA34" s="57">
        <v>74958.77519</v>
      </c>
      <c r="AB34" s="57" t="s">
        <v>374</v>
      </c>
      <c r="AC34" s="57" t="s">
        <v>1360</v>
      </c>
      <c r="AD34" s="57" t="s">
        <v>1385</v>
      </c>
      <c r="AE34" s="57">
        <v>90</v>
      </c>
      <c r="AF34" s="57">
        <v>0.2</v>
      </c>
      <c r="AG34" s="57">
        <v>0</v>
      </c>
      <c r="AH34" s="57">
        <v>0</v>
      </c>
      <c r="AI34" s="57">
        <v>0</v>
      </c>
      <c r="AJ34" s="57">
        <v>4580.0569400000004</v>
      </c>
      <c r="AK34" s="57">
        <v>3408.68896</v>
      </c>
      <c r="AL34" s="57">
        <v>15002.1345</v>
      </c>
      <c r="AM34" s="57">
        <v>9710.9787199999992</v>
      </c>
      <c r="AN34" s="57">
        <v>15036.280779999999</v>
      </c>
      <c r="AO34" s="57">
        <v>9320.0794600000008</v>
      </c>
      <c r="AP34" s="57">
        <v>4352.5244199999997</v>
      </c>
      <c r="AQ34" s="57">
        <v>10999.586160000001</v>
      </c>
      <c r="AR34" s="57">
        <v>3252.5657999999999</v>
      </c>
      <c r="AS34" s="57">
        <v>2956.8780000000002</v>
      </c>
      <c r="AT34" s="57">
        <v>5535.2756200000003</v>
      </c>
      <c r="AU34" s="57">
        <v>5795.4808800000001</v>
      </c>
      <c r="AV34" s="57">
        <v>0</v>
      </c>
      <c r="AW34" s="57"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v>0</v>
      </c>
      <c r="BC34" s="57">
        <v>0</v>
      </c>
      <c r="BD34" s="57">
        <v>0</v>
      </c>
      <c r="BE34" s="57">
        <v>12106.15056</v>
      </c>
      <c r="BF34" s="57">
        <v>11651.65344</v>
      </c>
      <c r="BG34" s="57">
        <v>12106.15056</v>
      </c>
      <c r="BH34" s="57"/>
      <c r="BI34" s="57"/>
      <c r="BJ34" s="57"/>
      <c r="BK34" s="57"/>
      <c r="BL34" s="57"/>
      <c r="BM34" s="57"/>
      <c r="BN34" s="57"/>
      <c r="BO34" s="57"/>
      <c r="BP34" s="57"/>
      <c r="BQ34" s="57" t="s">
        <v>8856</v>
      </c>
      <c r="BR34" s="57" t="s">
        <v>16168</v>
      </c>
      <c r="BS34" s="57">
        <f ca="1">SUM(O34:OFFSET(O34,0,'Откл_БДР факт ГК_КБ'!$B$1-1))</f>
        <v>39781.78325</v>
      </c>
    </row>
    <row r="35" spans="1:71">
      <c r="A35" s="57" t="s">
        <v>902</v>
      </c>
      <c r="B35" s="57" t="s">
        <v>14</v>
      </c>
      <c r="C35" s="57" t="s">
        <v>373</v>
      </c>
      <c r="D35" s="57" t="s">
        <v>14430</v>
      </c>
      <c r="E35" s="57" t="s">
        <v>1979</v>
      </c>
      <c r="F35" s="57" t="s">
        <v>14457</v>
      </c>
      <c r="G35" s="57" t="s">
        <v>2192</v>
      </c>
      <c r="H35" s="57" t="s">
        <v>14648</v>
      </c>
      <c r="I35" s="57" t="s">
        <v>31</v>
      </c>
      <c r="J35" s="57" t="s">
        <v>1268</v>
      </c>
      <c r="K35" s="57" t="s">
        <v>1279</v>
      </c>
      <c r="L35" s="57" t="s">
        <v>1258</v>
      </c>
      <c r="M35" s="57" t="s">
        <v>1282</v>
      </c>
      <c r="N35" s="57" t="s">
        <v>16146</v>
      </c>
      <c r="O35" s="57">
        <v>3986.0238300000001</v>
      </c>
      <c r="P35" s="57">
        <v>9365.0239899999997</v>
      </c>
      <c r="Q35" s="57">
        <v>5380.6309000000001</v>
      </c>
      <c r="R35" s="57">
        <v>7619.5745800000004</v>
      </c>
      <c r="S35" s="57">
        <v>8955.2263299999995</v>
      </c>
      <c r="T35" s="57">
        <v>946.20096000000001</v>
      </c>
      <c r="U35" s="57">
        <v>7865.2954799999998</v>
      </c>
      <c r="V35" s="57">
        <v>3055.4405999999999</v>
      </c>
      <c r="W35" s="57">
        <v>2878.02792</v>
      </c>
      <c r="X35" s="57">
        <v>1852.9768799999999</v>
      </c>
      <c r="Y35" s="57">
        <v>2602.0526399999999</v>
      </c>
      <c r="Z35" s="57">
        <v>3272.2783199999999</v>
      </c>
      <c r="AA35" s="57">
        <v>57778.75243</v>
      </c>
      <c r="AB35" s="57" t="s">
        <v>374</v>
      </c>
      <c r="AC35" s="57" t="s">
        <v>1360</v>
      </c>
      <c r="AD35" s="57" t="s">
        <v>1385</v>
      </c>
      <c r="AE35" s="57">
        <v>90</v>
      </c>
      <c r="AF35" s="57">
        <v>0.2</v>
      </c>
      <c r="AG35" s="57">
        <v>0</v>
      </c>
      <c r="AH35" s="57">
        <v>0</v>
      </c>
      <c r="AI35" s="57">
        <v>0</v>
      </c>
      <c r="AJ35" s="57">
        <v>4783.2286000000004</v>
      </c>
      <c r="AK35" s="57">
        <v>11238.02879</v>
      </c>
      <c r="AL35" s="57">
        <v>6456.7570800000003</v>
      </c>
      <c r="AM35" s="57">
        <v>9143.4894999999997</v>
      </c>
      <c r="AN35" s="57">
        <v>10746.27159</v>
      </c>
      <c r="AO35" s="57">
        <v>1135.4411500000001</v>
      </c>
      <c r="AP35" s="57">
        <v>9438.3545799999993</v>
      </c>
      <c r="AQ35" s="57">
        <v>3666.5287199999998</v>
      </c>
      <c r="AR35" s="57">
        <v>3453.6334999999999</v>
      </c>
      <c r="AS35" s="57">
        <v>2223.5722599999999</v>
      </c>
      <c r="AT35" s="57">
        <v>3122.46317</v>
      </c>
      <c r="AU35" s="57">
        <v>3926.73398</v>
      </c>
      <c r="AV35" s="57">
        <v>0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9131.2603199999994</v>
      </c>
      <c r="BF35" s="57">
        <v>10835.624519999999</v>
      </c>
      <c r="BG35" s="57">
        <v>3491.3642399999999</v>
      </c>
      <c r="BH35" s="57"/>
      <c r="BI35" s="57"/>
      <c r="BJ35" s="57"/>
      <c r="BK35" s="57"/>
      <c r="BL35" s="57"/>
      <c r="BM35" s="57"/>
      <c r="BN35" s="57"/>
      <c r="BO35" s="57"/>
      <c r="BP35" s="57"/>
      <c r="BQ35" s="57" t="s">
        <v>8856</v>
      </c>
      <c r="BR35" s="57" t="s">
        <v>16168</v>
      </c>
      <c r="BS35" s="57">
        <f ca="1">SUM(O35:OFFSET(O35,0,'Откл_БДР факт ГК_КБ'!$B$1-1))</f>
        <v>35306.479630000002</v>
      </c>
    </row>
    <row r="36" spans="1:71">
      <c r="A36" s="57" t="s">
        <v>902</v>
      </c>
      <c r="B36" s="57" t="s">
        <v>14</v>
      </c>
      <c r="C36" s="57" t="s">
        <v>373</v>
      </c>
      <c r="D36" s="57" t="s">
        <v>14430</v>
      </c>
      <c r="E36" s="57" t="s">
        <v>1979</v>
      </c>
      <c r="F36" s="57" t="s">
        <v>2547</v>
      </c>
      <c r="G36" s="57" t="s">
        <v>10559</v>
      </c>
      <c r="H36" s="57" t="s">
        <v>15724</v>
      </c>
      <c r="I36" s="57" t="s">
        <v>31</v>
      </c>
      <c r="J36" s="57" t="s">
        <v>1268</v>
      </c>
      <c r="K36" s="57" t="s">
        <v>1279</v>
      </c>
      <c r="L36" s="57" t="s">
        <v>1258</v>
      </c>
      <c r="M36" s="57" t="s">
        <v>1282</v>
      </c>
      <c r="N36" s="57" t="s">
        <v>16142</v>
      </c>
      <c r="O36" s="57"/>
      <c r="P36" s="57"/>
      <c r="Q36" s="57"/>
      <c r="R36" s="57"/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57">
        <v>0</v>
      </c>
      <c r="AA36" s="57"/>
      <c r="AB36" s="57" t="s">
        <v>374</v>
      </c>
      <c r="AC36" s="57" t="s">
        <v>1360</v>
      </c>
      <c r="AD36" s="57" t="s">
        <v>1385</v>
      </c>
      <c r="AE36" s="57">
        <v>90</v>
      </c>
      <c r="AF36" s="57">
        <v>0.2</v>
      </c>
      <c r="AG36" s="57">
        <v>0</v>
      </c>
      <c r="AH36" s="57">
        <v>0</v>
      </c>
      <c r="AI36" s="57">
        <v>0</v>
      </c>
      <c r="AJ36" s="57">
        <v>0</v>
      </c>
      <c r="AK36" s="57">
        <v>0</v>
      </c>
      <c r="AL36" s="57">
        <v>0</v>
      </c>
      <c r="AM36" s="57">
        <v>0</v>
      </c>
      <c r="AN36" s="57">
        <v>0</v>
      </c>
      <c r="AO36" s="57">
        <v>0</v>
      </c>
      <c r="AP36" s="57">
        <v>0</v>
      </c>
      <c r="AQ36" s="57">
        <v>0</v>
      </c>
      <c r="AR36" s="57">
        <v>0</v>
      </c>
      <c r="AS36" s="57">
        <v>0</v>
      </c>
      <c r="AT36" s="57">
        <v>0</v>
      </c>
      <c r="AU36" s="57">
        <v>0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0</v>
      </c>
      <c r="BD36" s="57">
        <v>0</v>
      </c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 t="s">
        <v>8856</v>
      </c>
      <c r="BR36" s="57" t="s">
        <v>16168</v>
      </c>
      <c r="BS36" s="57">
        <f ca="1">SUM(O36:OFFSET(O36,0,'Откл_БДР факт ГК_КБ'!$B$1-1))</f>
        <v>0</v>
      </c>
    </row>
    <row r="37" spans="1:71">
      <c r="A37" s="57" t="s">
        <v>902</v>
      </c>
      <c r="B37" s="57" t="s">
        <v>14</v>
      </c>
      <c r="C37" s="57" t="s">
        <v>373</v>
      </c>
      <c r="D37" s="57" t="s">
        <v>14430</v>
      </c>
      <c r="E37" s="57" t="s">
        <v>1979</v>
      </c>
      <c r="F37" s="57" t="s">
        <v>14457</v>
      </c>
      <c r="G37" s="57" t="s">
        <v>2192</v>
      </c>
      <c r="H37" s="57" t="s">
        <v>14648</v>
      </c>
      <c r="I37" s="57" t="s">
        <v>31</v>
      </c>
      <c r="J37" s="57" t="s">
        <v>1268</v>
      </c>
      <c r="K37" s="57" t="s">
        <v>1279</v>
      </c>
      <c r="L37" s="57" t="s">
        <v>1258</v>
      </c>
      <c r="M37" s="57" t="s">
        <v>1282</v>
      </c>
      <c r="N37" s="57" t="s">
        <v>14494</v>
      </c>
      <c r="O37" s="57"/>
      <c r="P37" s="57"/>
      <c r="Q37" s="57"/>
      <c r="R37" s="57"/>
      <c r="S37" s="57"/>
      <c r="T37" s="57"/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7">
        <v>0</v>
      </c>
      <c r="AA37" s="57"/>
      <c r="AB37" s="57" t="s">
        <v>374</v>
      </c>
      <c r="AC37" s="57" t="s">
        <v>1360</v>
      </c>
      <c r="AD37" s="57" t="s">
        <v>1385</v>
      </c>
      <c r="AE37" s="57">
        <v>90</v>
      </c>
      <c r="AF37" s="57">
        <v>0.2</v>
      </c>
      <c r="AG37" s="57">
        <v>0</v>
      </c>
      <c r="AH37" s="57">
        <v>0</v>
      </c>
      <c r="AI37" s="57">
        <v>0</v>
      </c>
      <c r="AJ37" s="57">
        <v>0</v>
      </c>
      <c r="AK37" s="57">
        <v>0</v>
      </c>
      <c r="AL37" s="57">
        <v>0</v>
      </c>
      <c r="AM37" s="57">
        <v>0</v>
      </c>
      <c r="AN37" s="57">
        <v>0</v>
      </c>
      <c r="AO37" s="57">
        <v>0</v>
      </c>
      <c r="AP37" s="57">
        <v>0</v>
      </c>
      <c r="AQ37" s="57">
        <v>0</v>
      </c>
      <c r="AR37" s="57">
        <v>0</v>
      </c>
      <c r="AS37" s="57">
        <v>0</v>
      </c>
      <c r="AT37" s="57">
        <v>0</v>
      </c>
      <c r="AU37" s="57">
        <v>0</v>
      </c>
      <c r="AV37" s="57">
        <v>0</v>
      </c>
      <c r="AW37" s="57">
        <v>0</v>
      </c>
      <c r="AX37" s="57">
        <v>0</v>
      </c>
      <c r="AY37" s="57">
        <v>0</v>
      </c>
      <c r="AZ37" s="57">
        <v>0</v>
      </c>
      <c r="BA37" s="57">
        <v>0</v>
      </c>
      <c r="BB37" s="57">
        <v>0</v>
      </c>
      <c r="BC37" s="57">
        <v>0</v>
      </c>
      <c r="BD37" s="57">
        <v>0</v>
      </c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 t="s">
        <v>8856</v>
      </c>
      <c r="BR37" s="57" t="s">
        <v>16168</v>
      </c>
      <c r="BS37" s="57">
        <f ca="1">SUM(O37:OFFSET(O37,0,'Откл_БДР факт ГК_КБ'!$B$1-1))</f>
        <v>0</v>
      </c>
    </row>
    <row r="38" spans="1:71">
      <c r="A38" s="57" t="s">
        <v>902</v>
      </c>
      <c r="B38" s="57" t="s">
        <v>14</v>
      </c>
      <c r="C38" s="57" t="s">
        <v>373</v>
      </c>
      <c r="D38" s="57" t="s">
        <v>14430</v>
      </c>
      <c r="E38" s="57" t="s">
        <v>1979</v>
      </c>
      <c r="F38" s="57" t="s">
        <v>14457</v>
      </c>
      <c r="G38" s="57" t="s">
        <v>2192</v>
      </c>
      <c r="H38" s="57" t="s">
        <v>14648</v>
      </c>
      <c r="I38" s="57" t="s">
        <v>31</v>
      </c>
      <c r="J38" s="57" t="s">
        <v>1268</v>
      </c>
      <c r="K38" s="57" t="s">
        <v>1279</v>
      </c>
      <c r="L38" s="57" t="s">
        <v>1258</v>
      </c>
      <c r="M38" s="57" t="s">
        <v>1282</v>
      </c>
      <c r="N38" s="57" t="s">
        <v>14495</v>
      </c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 t="s">
        <v>374</v>
      </c>
      <c r="AC38" s="57" t="s">
        <v>1360</v>
      </c>
      <c r="AD38" s="57" t="s">
        <v>1385</v>
      </c>
      <c r="AE38" s="57">
        <v>90</v>
      </c>
      <c r="AF38" s="57">
        <v>0.2</v>
      </c>
      <c r="AG38" s="57">
        <v>0</v>
      </c>
      <c r="AH38" s="57">
        <v>0</v>
      </c>
      <c r="AI38" s="57">
        <v>0</v>
      </c>
      <c r="AJ38" s="57">
        <v>0</v>
      </c>
      <c r="AK38" s="57">
        <v>0</v>
      </c>
      <c r="AL38" s="57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57">
        <v>0</v>
      </c>
      <c r="AS38" s="57">
        <v>0</v>
      </c>
      <c r="AT38" s="57">
        <v>0</v>
      </c>
      <c r="AU38" s="57">
        <v>0</v>
      </c>
      <c r="AV38" s="57">
        <v>0</v>
      </c>
      <c r="AW38" s="57">
        <v>0</v>
      </c>
      <c r="AX38" s="57">
        <v>0</v>
      </c>
      <c r="AY38" s="57">
        <v>0</v>
      </c>
      <c r="AZ38" s="57">
        <v>0</v>
      </c>
      <c r="BA38" s="57">
        <v>0</v>
      </c>
      <c r="BB38" s="57">
        <v>0</v>
      </c>
      <c r="BC38" s="57">
        <v>0</v>
      </c>
      <c r="BD38" s="57">
        <v>0</v>
      </c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 t="s">
        <v>8856</v>
      </c>
      <c r="BR38" s="57" t="s">
        <v>16168</v>
      </c>
      <c r="BS38" s="57">
        <f ca="1">SUM(O38:OFFSET(O38,0,'Откл_БДР факт ГК_КБ'!$B$1-1))</f>
        <v>0</v>
      </c>
    </row>
    <row r="39" spans="1:71">
      <c r="A39" s="57" t="s">
        <v>902</v>
      </c>
      <c r="B39" s="57" t="s">
        <v>14</v>
      </c>
      <c r="C39" s="57" t="s">
        <v>426</v>
      </c>
      <c r="D39" s="57" t="s">
        <v>14430</v>
      </c>
      <c r="E39" s="57" t="s">
        <v>1979</v>
      </c>
      <c r="F39" s="57" t="s">
        <v>2547</v>
      </c>
      <c r="G39" s="57" t="s">
        <v>2192</v>
      </c>
      <c r="H39" s="57" t="s">
        <v>14648</v>
      </c>
      <c r="I39" s="57" t="s">
        <v>31</v>
      </c>
      <c r="J39" s="57" t="s">
        <v>1268</v>
      </c>
      <c r="K39" s="57" t="s">
        <v>1279</v>
      </c>
      <c r="L39" s="57" t="s">
        <v>1258</v>
      </c>
      <c r="M39" s="57" t="s">
        <v>1282</v>
      </c>
      <c r="N39" s="57" t="s">
        <v>16138</v>
      </c>
      <c r="O39" s="57"/>
      <c r="P39" s="57">
        <v>809.98744999999997</v>
      </c>
      <c r="Q39" s="57">
        <v>628.92795000000001</v>
      </c>
      <c r="R39" s="57">
        <v>890.21740999999997</v>
      </c>
      <c r="S39" s="57">
        <v>2286.6523200000001</v>
      </c>
      <c r="T39" s="57">
        <v>1892.40192</v>
      </c>
      <c r="U39" s="57">
        <v>1892.40192</v>
      </c>
      <c r="V39" s="57">
        <v>946.20096000000001</v>
      </c>
      <c r="W39" s="57">
        <v>2582.3401199999998</v>
      </c>
      <c r="X39" s="57">
        <v>1892.40192</v>
      </c>
      <c r="Y39" s="57">
        <v>1892.40192</v>
      </c>
      <c r="Z39" s="57">
        <v>1892.40192</v>
      </c>
      <c r="AA39" s="57">
        <v>17606.33581</v>
      </c>
      <c r="AB39" s="57" t="s">
        <v>427</v>
      </c>
      <c r="AC39" s="57" t="s">
        <v>1364</v>
      </c>
      <c r="AD39" s="57" t="s">
        <v>1387</v>
      </c>
      <c r="AE39" s="57">
        <v>90</v>
      </c>
      <c r="AF39" s="57">
        <v>0.2</v>
      </c>
      <c r="AG39" s="57">
        <v>0</v>
      </c>
      <c r="AH39" s="57">
        <v>0</v>
      </c>
      <c r="AI39" s="57">
        <v>0</v>
      </c>
      <c r="AJ39" s="57">
        <v>0</v>
      </c>
      <c r="AK39" s="57">
        <v>971.98494000000005</v>
      </c>
      <c r="AL39" s="57">
        <v>754.71353999999997</v>
      </c>
      <c r="AM39" s="57">
        <v>1068.26089</v>
      </c>
      <c r="AN39" s="57">
        <v>2743.9827799999998</v>
      </c>
      <c r="AO39" s="57">
        <v>2270.8823000000002</v>
      </c>
      <c r="AP39" s="57">
        <v>2270.8823000000002</v>
      </c>
      <c r="AQ39" s="57">
        <v>1135.4411500000001</v>
      </c>
      <c r="AR39" s="57">
        <v>3098.8081400000001</v>
      </c>
      <c r="AS39" s="57">
        <v>2270.8823000000002</v>
      </c>
      <c r="AT39" s="57">
        <v>2270.8823000000002</v>
      </c>
      <c r="AU39" s="57">
        <v>2270.8823000000002</v>
      </c>
      <c r="AV39" s="57">
        <v>0</v>
      </c>
      <c r="AW39" s="57"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1983.26016</v>
      </c>
      <c r="BF39" s="57">
        <v>1983.26016</v>
      </c>
      <c r="BG39" s="57">
        <v>1774.73434</v>
      </c>
      <c r="BH39" s="57"/>
      <c r="BI39" s="57"/>
      <c r="BJ39" s="57"/>
      <c r="BK39" s="57"/>
      <c r="BL39" s="57"/>
      <c r="BM39" s="57"/>
      <c r="BN39" s="57"/>
      <c r="BO39" s="57"/>
      <c r="BP39" s="57"/>
      <c r="BQ39" s="57" t="s">
        <v>8856</v>
      </c>
      <c r="BR39" s="57" t="s">
        <v>16168</v>
      </c>
      <c r="BS39" s="57">
        <f ca="1">SUM(O39:OFFSET(O39,0,'Откл_БДР факт ГК_КБ'!$B$1-1))</f>
        <v>4615.7851300000002</v>
      </c>
    </row>
    <row r="40" spans="1:71">
      <c r="A40" s="57" t="s">
        <v>902</v>
      </c>
      <c r="B40" s="57" t="s">
        <v>14</v>
      </c>
      <c r="C40" s="57" t="s">
        <v>426</v>
      </c>
      <c r="D40" s="57" t="s">
        <v>14430</v>
      </c>
      <c r="E40" s="57" t="s">
        <v>1979</v>
      </c>
      <c r="F40" s="57" t="s">
        <v>2547</v>
      </c>
      <c r="G40" s="57" t="s">
        <v>2451</v>
      </c>
      <c r="H40" s="57" t="s">
        <v>14647</v>
      </c>
      <c r="I40" s="57" t="s">
        <v>31</v>
      </c>
      <c r="J40" s="57" t="s">
        <v>1268</v>
      </c>
      <c r="K40" s="57" t="s">
        <v>1279</v>
      </c>
      <c r="L40" s="57" t="s">
        <v>1258</v>
      </c>
      <c r="M40" s="57" t="s">
        <v>1282</v>
      </c>
      <c r="N40" s="57" t="s">
        <v>14497</v>
      </c>
      <c r="O40" s="57"/>
      <c r="P40" s="57"/>
      <c r="Q40" s="57">
        <v>79.486800000000002</v>
      </c>
      <c r="R40" s="57"/>
      <c r="S40" s="57">
        <v>94.813800000000001</v>
      </c>
      <c r="T40" s="57"/>
      <c r="U40" s="57"/>
      <c r="V40" s="57">
        <v>94.813800000000001</v>
      </c>
      <c r="W40" s="57">
        <v>94.813800000000001</v>
      </c>
      <c r="X40" s="57">
        <v>94.813800000000001</v>
      </c>
      <c r="Y40" s="57">
        <v>94.813800000000001</v>
      </c>
      <c r="Z40" s="57">
        <v>94.813800000000001</v>
      </c>
      <c r="AA40" s="57">
        <v>648.36959999999999</v>
      </c>
      <c r="AB40" s="57" t="s">
        <v>427</v>
      </c>
      <c r="AC40" s="57" t="s">
        <v>1364</v>
      </c>
      <c r="AD40" s="57" t="s">
        <v>1387</v>
      </c>
      <c r="AE40" s="57">
        <v>120</v>
      </c>
      <c r="AF40" s="57">
        <v>0.2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95.384159999999994</v>
      </c>
      <c r="AN40" s="57">
        <v>0</v>
      </c>
      <c r="AO40" s="57">
        <v>113.77656</v>
      </c>
      <c r="AP40" s="57">
        <v>0</v>
      </c>
      <c r="AQ40" s="57">
        <v>0</v>
      </c>
      <c r="AR40" s="57">
        <v>113.77656</v>
      </c>
      <c r="AS40" s="57">
        <v>113.77656</v>
      </c>
      <c r="AT40" s="57">
        <v>113.77656</v>
      </c>
      <c r="AU40" s="57">
        <v>113.77656</v>
      </c>
      <c r="AV40" s="57">
        <v>113.77656</v>
      </c>
      <c r="AW40" s="57"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v>0</v>
      </c>
      <c r="BC40" s="57">
        <v>0</v>
      </c>
      <c r="BD40" s="57">
        <v>0</v>
      </c>
      <c r="BE40" s="57">
        <v>97.051439999999999</v>
      </c>
      <c r="BF40" s="57">
        <v>97.051439999999999</v>
      </c>
      <c r="BG40" s="57">
        <v>97.051439999999999</v>
      </c>
      <c r="BH40" s="57">
        <v>97.051439999999999</v>
      </c>
      <c r="BI40" s="57"/>
      <c r="BJ40" s="57"/>
      <c r="BK40" s="57"/>
      <c r="BL40" s="57"/>
      <c r="BM40" s="57"/>
      <c r="BN40" s="57"/>
      <c r="BO40" s="57"/>
      <c r="BP40" s="57"/>
      <c r="BQ40" s="57" t="s">
        <v>8856</v>
      </c>
      <c r="BR40" s="57" t="s">
        <v>16168</v>
      </c>
      <c r="BS40" s="57">
        <f ca="1">SUM(O40:OFFSET(O40,0,'Откл_БДР факт ГК_КБ'!$B$1-1))</f>
        <v>174.3006</v>
      </c>
    </row>
    <row r="41" spans="1:71">
      <c r="A41" s="57" t="s">
        <v>902</v>
      </c>
      <c r="B41" s="57" t="s">
        <v>14</v>
      </c>
      <c r="C41" s="57" t="s">
        <v>426</v>
      </c>
      <c r="D41" s="57" t="s">
        <v>14430</v>
      </c>
      <c r="E41" s="57" t="s">
        <v>1979</v>
      </c>
      <c r="F41" s="57" t="s">
        <v>2547</v>
      </c>
      <c r="G41" s="57" t="s">
        <v>2451</v>
      </c>
      <c r="H41" s="57" t="s">
        <v>14647</v>
      </c>
      <c r="I41" s="57" t="s">
        <v>31</v>
      </c>
      <c r="J41" s="57" t="s">
        <v>1268</v>
      </c>
      <c r="K41" s="57" t="s">
        <v>1279</v>
      </c>
      <c r="L41" s="57" t="s">
        <v>1258</v>
      </c>
      <c r="M41" s="57" t="s">
        <v>1282</v>
      </c>
      <c r="N41" s="57" t="s">
        <v>14498</v>
      </c>
      <c r="O41" s="57">
        <v>98.891930000000002</v>
      </c>
      <c r="P41" s="57">
        <v>99.527240000000006</v>
      </c>
      <c r="Q41" s="57">
        <v>272.34287</v>
      </c>
      <c r="R41" s="57">
        <v>304.47609</v>
      </c>
      <c r="S41" s="57">
        <v>135.54418000000001</v>
      </c>
      <c r="T41" s="57">
        <v>135.54418000000001</v>
      </c>
      <c r="U41" s="57">
        <v>135.54418000000001</v>
      </c>
      <c r="V41" s="57">
        <v>135.54418000000001</v>
      </c>
      <c r="W41" s="57">
        <v>135.54418000000001</v>
      </c>
      <c r="X41" s="57">
        <v>135.54418000000001</v>
      </c>
      <c r="Y41" s="57">
        <v>135.54418000000001</v>
      </c>
      <c r="Z41" s="57">
        <v>135.54418000000001</v>
      </c>
      <c r="AA41" s="57">
        <v>1859.59157</v>
      </c>
      <c r="AB41" s="57" t="s">
        <v>427</v>
      </c>
      <c r="AC41" s="57" t="s">
        <v>1364</v>
      </c>
      <c r="AD41" s="57" t="s">
        <v>1387</v>
      </c>
      <c r="AE41" s="57">
        <v>120</v>
      </c>
      <c r="AF41" s="57">
        <v>0.2</v>
      </c>
      <c r="AG41" s="57">
        <v>0</v>
      </c>
      <c r="AH41" s="57">
        <v>0</v>
      </c>
      <c r="AI41" s="57">
        <v>0</v>
      </c>
      <c r="AJ41" s="57">
        <v>0</v>
      </c>
      <c r="AK41" s="57">
        <v>118.67032</v>
      </c>
      <c r="AL41" s="57">
        <v>119.43268999999999</v>
      </c>
      <c r="AM41" s="57">
        <v>326.81144</v>
      </c>
      <c r="AN41" s="57">
        <v>365.37130999999999</v>
      </c>
      <c r="AO41" s="57">
        <v>162.65302</v>
      </c>
      <c r="AP41" s="57">
        <v>162.65302</v>
      </c>
      <c r="AQ41" s="57">
        <v>162.65302</v>
      </c>
      <c r="AR41" s="57">
        <v>162.65302</v>
      </c>
      <c r="AS41" s="57">
        <v>162.65302</v>
      </c>
      <c r="AT41" s="57">
        <v>162.65302</v>
      </c>
      <c r="AU41" s="57">
        <v>162.65302</v>
      </c>
      <c r="AV41" s="57">
        <v>162.65302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>
        <v>205.29965000000001</v>
      </c>
      <c r="BF41" s="57">
        <v>205.29965000000001</v>
      </c>
      <c r="BG41" s="57">
        <v>205.29965000000001</v>
      </c>
      <c r="BH41" s="57">
        <v>118.67032</v>
      </c>
      <c r="BI41" s="57"/>
      <c r="BJ41" s="57"/>
      <c r="BK41" s="57"/>
      <c r="BL41" s="57"/>
      <c r="BM41" s="57"/>
      <c r="BN41" s="57"/>
      <c r="BO41" s="57"/>
      <c r="BP41" s="57"/>
      <c r="BQ41" s="57" t="s">
        <v>8856</v>
      </c>
      <c r="BR41" s="57" t="s">
        <v>16168</v>
      </c>
      <c r="BS41" s="57">
        <f ca="1">SUM(O41:OFFSET(O41,0,'Откл_БДР факт ГК_КБ'!$B$1-1))</f>
        <v>910.78230999999994</v>
      </c>
    </row>
    <row r="42" spans="1:71">
      <c r="A42" s="57" t="s">
        <v>902</v>
      </c>
      <c r="B42" s="57" t="s">
        <v>14</v>
      </c>
      <c r="C42" s="57" t="s">
        <v>426</v>
      </c>
      <c r="D42" s="57" t="s">
        <v>14430</v>
      </c>
      <c r="E42" s="57" t="s">
        <v>1979</v>
      </c>
      <c r="F42" s="57" t="s">
        <v>2547</v>
      </c>
      <c r="G42" s="57" t="s">
        <v>2192</v>
      </c>
      <c r="H42" s="57" t="s">
        <v>14648</v>
      </c>
      <c r="I42" s="57" t="s">
        <v>31</v>
      </c>
      <c r="J42" s="57" t="s">
        <v>1268</v>
      </c>
      <c r="K42" s="57" t="s">
        <v>1279</v>
      </c>
      <c r="L42" s="57" t="s">
        <v>1258</v>
      </c>
      <c r="M42" s="57" t="s">
        <v>1282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 t="s">
        <v>427</v>
      </c>
      <c r="AC42" s="57" t="s">
        <v>1364</v>
      </c>
      <c r="AD42" s="57" t="s">
        <v>1387</v>
      </c>
      <c r="AE42" s="57">
        <v>90</v>
      </c>
      <c r="AF42" s="57">
        <v>0.2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 t="s">
        <v>8856</v>
      </c>
      <c r="BR42" s="57" t="s">
        <v>16168</v>
      </c>
      <c r="BS42" s="57">
        <f ca="1">SUM(O42:OFFSET(O42,0,'Откл_БДР факт ГК_КБ'!$B$1-1))</f>
        <v>0</v>
      </c>
    </row>
    <row r="43" spans="1:71">
      <c r="A43" s="57" t="s">
        <v>902</v>
      </c>
      <c r="B43" s="57" t="s">
        <v>14</v>
      </c>
      <c r="C43" s="57" t="s">
        <v>426</v>
      </c>
      <c r="D43" s="57" t="s">
        <v>14430</v>
      </c>
      <c r="E43" s="57" t="s">
        <v>1979</v>
      </c>
      <c r="F43" s="57" t="s">
        <v>2547</v>
      </c>
      <c r="G43" s="57" t="s">
        <v>2451</v>
      </c>
      <c r="H43" s="57" t="s">
        <v>14647</v>
      </c>
      <c r="I43" s="57" t="s">
        <v>31</v>
      </c>
      <c r="J43" s="57" t="s">
        <v>1268</v>
      </c>
      <c r="K43" s="57" t="s">
        <v>1279</v>
      </c>
      <c r="L43" s="57" t="s">
        <v>1258</v>
      </c>
      <c r="M43" s="57" t="s">
        <v>1282</v>
      </c>
      <c r="N43" s="57" t="s">
        <v>14500</v>
      </c>
      <c r="O43" s="57">
        <v>769.97217000000001</v>
      </c>
      <c r="P43" s="57">
        <v>1317.1595500000001</v>
      </c>
      <c r="Q43" s="57">
        <v>126.42636</v>
      </c>
      <c r="R43" s="57"/>
      <c r="S43" s="57">
        <v>704.28560000000004</v>
      </c>
      <c r="T43" s="57">
        <v>917.34744000000001</v>
      </c>
      <c r="U43" s="57">
        <v>176.47022000000001</v>
      </c>
      <c r="V43" s="57">
        <v>0</v>
      </c>
      <c r="W43" s="57">
        <v>352.14280000000002</v>
      </c>
      <c r="X43" s="57">
        <v>176.47022000000001</v>
      </c>
      <c r="Y43" s="57">
        <v>352.14280000000002</v>
      </c>
      <c r="Z43" s="57">
        <v>0</v>
      </c>
      <c r="AA43" s="57">
        <v>4892.41716</v>
      </c>
      <c r="AB43" s="57" t="s">
        <v>427</v>
      </c>
      <c r="AC43" s="57" t="s">
        <v>1364</v>
      </c>
      <c r="AD43" s="57" t="s">
        <v>1387</v>
      </c>
      <c r="AE43" s="57">
        <v>120</v>
      </c>
      <c r="AF43" s="57">
        <v>0.2</v>
      </c>
      <c r="AG43" s="57">
        <v>0</v>
      </c>
      <c r="AH43" s="57">
        <v>0</v>
      </c>
      <c r="AI43" s="57">
        <v>0</v>
      </c>
      <c r="AJ43" s="57">
        <v>0</v>
      </c>
      <c r="AK43" s="57">
        <v>923.96659999999997</v>
      </c>
      <c r="AL43" s="57">
        <v>1580.5914600000001</v>
      </c>
      <c r="AM43" s="57">
        <v>151.71163000000001</v>
      </c>
      <c r="AN43" s="57">
        <v>0</v>
      </c>
      <c r="AO43" s="57">
        <v>845.14272000000005</v>
      </c>
      <c r="AP43" s="57">
        <v>1100.81693</v>
      </c>
      <c r="AQ43" s="57">
        <v>211.76426000000001</v>
      </c>
      <c r="AR43" s="57">
        <v>0</v>
      </c>
      <c r="AS43" s="57">
        <v>422.57136000000003</v>
      </c>
      <c r="AT43" s="57">
        <v>211.76426000000001</v>
      </c>
      <c r="AU43" s="57">
        <v>422.57136000000003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0</v>
      </c>
      <c r="BF43" s="57">
        <v>1701.1423600000001</v>
      </c>
      <c r="BG43" s="57">
        <v>369.30194</v>
      </c>
      <c r="BH43" s="57">
        <v>217.59030999999999</v>
      </c>
      <c r="BI43" s="57"/>
      <c r="BJ43" s="57"/>
      <c r="BK43" s="57"/>
      <c r="BL43" s="57"/>
      <c r="BM43" s="57"/>
      <c r="BN43" s="57"/>
      <c r="BO43" s="57"/>
      <c r="BP43" s="57"/>
      <c r="BQ43" s="57" t="s">
        <v>8856</v>
      </c>
      <c r="BR43" s="57" t="s">
        <v>16168</v>
      </c>
      <c r="BS43" s="57">
        <f ca="1">SUM(O43:OFFSET(O43,0,'Откл_БДР факт ГК_КБ'!$B$1-1))</f>
        <v>2917.8436800000004</v>
      </c>
    </row>
    <row r="44" spans="1:71">
      <c r="A44" s="57" t="s">
        <v>902</v>
      </c>
      <c r="B44" s="57" t="s">
        <v>14</v>
      </c>
      <c r="C44" s="57" t="s">
        <v>426</v>
      </c>
      <c r="D44" s="57" t="s">
        <v>14430</v>
      </c>
      <c r="E44" s="57" t="s">
        <v>1979</v>
      </c>
      <c r="F44" s="57" t="s">
        <v>14457</v>
      </c>
      <c r="G44" s="57" t="s">
        <v>2451</v>
      </c>
      <c r="H44" s="57" t="s">
        <v>14647</v>
      </c>
      <c r="I44" s="57" t="s">
        <v>31</v>
      </c>
      <c r="J44" s="57" t="s">
        <v>1268</v>
      </c>
      <c r="K44" s="57" t="s">
        <v>1279</v>
      </c>
      <c r="L44" s="57" t="s">
        <v>1258</v>
      </c>
      <c r="M44" s="57" t="s">
        <v>1282</v>
      </c>
      <c r="N44" s="57" t="s">
        <v>14500</v>
      </c>
      <c r="O44" s="57">
        <v>126.42636</v>
      </c>
      <c r="P44" s="57">
        <v>219.37179</v>
      </c>
      <c r="Q44" s="57">
        <v>992.18822</v>
      </c>
      <c r="R44" s="57">
        <v>513.39250000000004</v>
      </c>
      <c r="S44" s="57">
        <v>704.28560000000004</v>
      </c>
      <c r="T44" s="57">
        <v>1340.626</v>
      </c>
      <c r="U44" s="57">
        <v>705.88088000000005</v>
      </c>
      <c r="V44" s="57">
        <v>1234.4938999999999</v>
      </c>
      <c r="W44" s="57">
        <v>705.88088000000005</v>
      </c>
      <c r="X44" s="57">
        <v>1058.02368</v>
      </c>
      <c r="Y44" s="57">
        <v>882.35109999999997</v>
      </c>
      <c r="Z44" s="57">
        <v>1058.02368</v>
      </c>
      <c r="AA44" s="57">
        <v>9540.9445899999992</v>
      </c>
      <c r="AB44" s="57" t="s">
        <v>427</v>
      </c>
      <c r="AC44" s="57" t="s">
        <v>1364</v>
      </c>
      <c r="AD44" s="57" t="s">
        <v>1387</v>
      </c>
      <c r="AE44" s="57">
        <v>120</v>
      </c>
      <c r="AF44" s="57">
        <v>0.2</v>
      </c>
      <c r="AG44" s="57">
        <v>0</v>
      </c>
      <c r="AH44" s="57">
        <v>0</v>
      </c>
      <c r="AI44" s="57">
        <v>0</v>
      </c>
      <c r="AJ44" s="57">
        <v>0</v>
      </c>
      <c r="AK44" s="57">
        <v>151.71163000000001</v>
      </c>
      <c r="AL44" s="57">
        <v>263.24615</v>
      </c>
      <c r="AM44" s="57">
        <v>1190.6258600000001</v>
      </c>
      <c r="AN44" s="57">
        <v>616.07100000000003</v>
      </c>
      <c r="AO44" s="57">
        <v>845.14272000000005</v>
      </c>
      <c r="AP44" s="57">
        <v>1608.7511999999999</v>
      </c>
      <c r="AQ44" s="57">
        <v>847.05705999999998</v>
      </c>
      <c r="AR44" s="57">
        <v>1481.3926799999999</v>
      </c>
      <c r="AS44" s="57">
        <v>847.05705999999998</v>
      </c>
      <c r="AT44" s="57">
        <v>1269.62842</v>
      </c>
      <c r="AU44" s="57">
        <v>1058.82132</v>
      </c>
      <c r="AV44" s="57">
        <v>1269.62842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0</v>
      </c>
      <c r="BD44" s="57">
        <v>0</v>
      </c>
      <c r="BE44" s="57">
        <v>455.13490000000002</v>
      </c>
      <c r="BF44" s="57">
        <v>1916.4819600000001</v>
      </c>
      <c r="BG44" s="57">
        <v>663.51552000000004</v>
      </c>
      <c r="BH44" s="57">
        <v>445.92520999999999</v>
      </c>
      <c r="BI44" s="57"/>
      <c r="BJ44" s="57"/>
      <c r="BK44" s="57"/>
      <c r="BL44" s="57"/>
      <c r="BM44" s="57"/>
      <c r="BN44" s="57"/>
      <c r="BO44" s="57"/>
      <c r="BP44" s="57"/>
      <c r="BQ44" s="57" t="s">
        <v>8856</v>
      </c>
      <c r="BR44" s="57" t="s">
        <v>16168</v>
      </c>
      <c r="BS44" s="57">
        <f ca="1">SUM(O44:OFFSET(O44,0,'Откл_БДР факт ГК_КБ'!$B$1-1))</f>
        <v>2555.6644700000002</v>
      </c>
    </row>
    <row r="45" spans="1:71">
      <c r="A45" s="57" t="s">
        <v>902</v>
      </c>
      <c r="B45" s="57" t="s">
        <v>14</v>
      </c>
      <c r="C45" s="57" t="s">
        <v>426</v>
      </c>
      <c r="D45" s="57" t="s">
        <v>14430</v>
      </c>
      <c r="E45" s="57" t="s">
        <v>1979</v>
      </c>
      <c r="F45" s="57" t="s">
        <v>14457</v>
      </c>
      <c r="G45" s="57" t="s">
        <v>2192</v>
      </c>
      <c r="H45" s="57" t="s">
        <v>14648</v>
      </c>
      <c r="I45" s="57" t="s">
        <v>31</v>
      </c>
      <c r="J45" s="57" t="s">
        <v>1268</v>
      </c>
      <c r="K45" s="57" t="s">
        <v>1279</v>
      </c>
      <c r="L45" s="57" t="s">
        <v>1258</v>
      </c>
      <c r="M45" s="57" t="s">
        <v>1282</v>
      </c>
      <c r="N45" s="57" t="s">
        <v>16147</v>
      </c>
      <c r="O45" s="57">
        <v>7135.8525099999997</v>
      </c>
      <c r="P45" s="57">
        <v>6984.04324</v>
      </c>
      <c r="Q45" s="57">
        <v>5918.3884500000004</v>
      </c>
      <c r="R45" s="57">
        <v>1750.8660199999999</v>
      </c>
      <c r="S45" s="57">
        <v>4417.1435300000003</v>
      </c>
      <c r="T45" s="57">
        <v>3883.3664399999998</v>
      </c>
      <c r="U45" s="57">
        <v>3784.80384</v>
      </c>
      <c r="V45" s="57">
        <v>4494.4545600000001</v>
      </c>
      <c r="W45" s="57">
        <v>3193.4282400000002</v>
      </c>
      <c r="X45" s="57">
        <v>4494.4545600000001</v>
      </c>
      <c r="Y45" s="57">
        <v>4494.4545600000001</v>
      </c>
      <c r="Z45" s="57">
        <v>5440.6555200000003</v>
      </c>
      <c r="AA45" s="57">
        <v>55991.911469999999</v>
      </c>
      <c r="AB45" s="57" t="s">
        <v>427</v>
      </c>
      <c r="AC45" s="57" t="s">
        <v>1364</v>
      </c>
      <c r="AD45" s="57" t="s">
        <v>1387</v>
      </c>
      <c r="AE45" s="57">
        <v>90</v>
      </c>
      <c r="AF45" s="57">
        <v>0.2</v>
      </c>
      <c r="AG45" s="57">
        <v>0</v>
      </c>
      <c r="AH45" s="57">
        <v>0</v>
      </c>
      <c r="AI45" s="57">
        <v>0</v>
      </c>
      <c r="AJ45" s="57">
        <v>8563.0230100000008</v>
      </c>
      <c r="AK45" s="57">
        <v>8380.8518899999999</v>
      </c>
      <c r="AL45" s="57">
        <v>7102.0661399999999</v>
      </c>
      <c r="AM45" s="57">
        <v>2101.0392200000001</v>
      </c>
      <c r="AN45" s="57">
        <v>5300.5722400000004</v>
      </c>
      <c r="AO45" s="57">
        <v>4660.0397300000004</v>
      </c>
      <c r="AP45" s="57">
        <v>4541.7646100000002</v>
      </c>
      <c r="AQ45" s="57">
        <v>5393.3454700000002</v>
      </c>
      <c r="AR45" s="57">
        <v>3832.1138900000001</v>
      </c>
      <c r="AS45" s="57">
        <v>5393.3454700000002</v>
      </c>
      <c r="AT45" s="57">
        <v>5393.3454700000002</v>
      </c>
      <c r="AU45" s="57">
        <v>6528.7866199999999</v>
      </c>
      <c r="AV45" s="57">
        <v>0</v>
      </c>
      <c r="AW45" s="57"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v>0</v>
      </c>
      <c r="BC45" s="57">
        <v>0</v>
      </c>
      <c r="BD45" s="57">
        <v>0</v>
      </c>
      <c r="BE45" s="57">
        <v>1776.67056</v>
      </c>
      <c r="BF45" s="57">
        <v>2551.3815599999998</v>
      </c>
      <c r="BG45" s="57">
        <v>1652.7167999999999</v>
      </c>
      <c r="BH45" s="57"/>
      <c r="BI45" s="57"/>
      <c r="BJ45" s="57"/>
      <c r="BK45" s="57"/>
      <c r="BL45" s="57"/>
      <c r="BM45" s="57"/>
      <c r="BN45" s="57"/>
      <c r="BO45" s="57"/>
      <c r="BP45" s="57"/>
      <c r="BQ45" s="57" t="s">
        <v>8856</v>
      </c>
      <c r="BR45" s="57" t="s">
        <v>16168</v>
      </c>
      <c r="BS45" s="57">
        <f ca="1">SUM(O45:OFFSET(O45,0,'Откл_БДР факт ГК_КБ'!$B$1-1))</f>
        <v>26206.293750000004</v>
      </c>
    </row>
    <row r="46" spans="1:71">
      <c r="A46" s="57" t="s">
        <v>902</v>
      </c>
      <c r="B46" s="57" t="s">
        <v>14</v>
      </c>
      <c r="C46" s="57" t="s">
        <v>426</v>
      </c>
      <c r="D46" s="57" t="s">
        <v>14430</v>
      </c>
      <c r="E46" s="57" t="s">
        <v>1979</v>
      </c>
      <c r="F46" s="57" t="s">
        <v>14457</v>
      </c>
      <c r="G46" s="57" t="s">
        <v>2451</v>
      </c>
      <c r="H46" s="57" t="s">
        <v>14647</v>
      </c>
      <c r="I46" s="57" t="s">
        <v>31</v>
      </c>
      <c r="J46" s="57" t="s">
        <v>1268</v>
      </c>
      <c r="K46" s="57" t="s">
        <v>1279</v>
      </c>
      <c r="L46" s="57" t="s">
        <v>1258</v>
      </c>
      <c r="M46" s="57" t="s">
        <v>1282</v>
      </c>
      <c r="N46" s="57" t="s">
        <v>14497</v>
      </c>
      <c r="O46" s="57">
        <v>263.64195000000001</v>
      </c>
      <c r="P46" s="57">
        <v>416.57697999999999</v>
      </c>
      <c r="Q46" s="57">
        <v>588.00508000000002</v>
      </c>
      <c r="R46" s="57">
        <v>263.40953999999999</v>
      </c>
      <c r="S46" s="57">
        <v>94.813800000000001</v>
      </c>
      <c r="T46" s="57"/>
      <c r="U46" s="57">
        <v>94.813800000000001</v>
      </c>
      <c r="V46" s="57">
        <v>94.813800000000001</v>
      </c>
      <c r="W46" s="57">
        <v>94.813800000000001</v>
      </c>
      <c r="X46" s="57">
        <v>94.813800000000001</v>
      </c>
      <c r="Y46" s="57">
        <v>94.813800000000001</v>
      </c>
      <c r="Z46" s="57">
        <v>94.813800000000001</v>
      </c>
      <c r="AA46" s="57">
        <v>2195.3301499999998</v>
      </c>
      <c r="AB46" s="57" t="s">
        <v>427</v>
      </c>
      <c r="AC46" s="57" t="s">
        <v>1364</v>
      </c>
      <c r="AD46" s="57" t="s">
        <v>1387</v>
      </c>
      <c r="AE46" s="57">
        <v>120</v>
      </c>
      <c r="AF46" s="57">
        <v>0.2</v>
      </c>
      <c r="AG46" s="57">
        <v>0</v>
      </c>
      <c r="AH46" s="57">
        <v>0</v>
      </c>
      <c r="AI46" s="57">
        <v>0</v>
      </c>
      <c r="AJ46" s="57">
        <v>0</v>
      </c>
      <c r="AK46" s="57">
        <v>316.37034</v>
      </c>
      <c r="AL46" s="57">
        <v>499.89238</v>
      </c>
      <c r="AM46" s="57">
        <v>705.60609999999997</v>
      </c>
      <c r="AN46" s="57">
        <v>316.09145000000001</v>
      </c>
      <c r="AO46" s="57">
        <v>113.77656</v>
      </c>
      <c r="AP46" s="57">
        <v>0</v>
      </c>
      <c r="AQ46" s="57">
        <v>113.77656</v>
      </c>
      <c r="AR46" s="57">
        <v>113.77656</v>
      </c>
      <c r="AS46" s="57">
        <v>113.77656</v>
      </c>
      <c r="AT46" s="57">
        <v>113.77656</v>
      </c>
      <c r="AU46" s="57">
        <v>113.77656</v>
      </c>
      <c r="AV46" s="57">
        <v>113.77656</v>
      </c>
      <c r="AW46" s="57"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v>0</v>
      </c>
      <c r="BC46" s="57">
        <v>0</v>
      </c>
      <c r="BD46" s="57">
        <v>0</v>
      </c>
      <c r="BE46" s="57">
        <v>97.051439999999999</v>
      </c>
      <c r="BF46" s="57">
        <v>97.051439999999999</v>
      </c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 t="s">
        <v>8856</v>
      </c>
      <c r="BR46" s="57" t="s">
        <v>16168</v>
      </c>
      <c r="BS46" s="57">
        <f ca="1">SUM(O46:OFFSET(O46,0,'Откл_БДР факт ГК_КБ'!$B$1-1))</f>
        <v>1626.4473499999999</v>
      </c>
    </row>
    <row r="47" spans="1:71">
      <c r="A47" s="57" t="s">
        <v>902</v>
      </c>
      <c r="B47" s="57" t="s">
        <v>14</v>
      </c>
      <c r="C47" s="57" t="s">
        <v>426</v>
      </c>
      <c r="D47" s="57" t="s">
        <v>14430</v>
      </c>
      <c r="E47" s="57" t="s">
        <v>1979</v>
      </c>
      <c r="F47" s="57" t="s">
        <v>14457</v>
      </c>
      <c r="G47" s="57" t="s">
        <v>2451</v>
      </c>
      <c r="H47" s="57" t="s">
        <v>14647</v>
      </c>
      <c r="I47" s="57" t="s">
        <v>31</v>
      </c>
      <c r="J47" s="57" t="s">
        <v>1268</v>
      </c>
      <c r="K47" s="57" t="s">
        <v>1279</v>
      </c>
      <c r="L47" s="57" t="s">
        <v>1258</v>
      </c>
      <c r="M47" s="57" t="s">
        <v>1282</v>
      </c>
      <c r="N47" s="57" t="s">
        <v>14499</v>
      </c>
      <c r="O47" s="57"/>
      <c r="P47" s="57"/>
      <c r="Q47" s="57"/>
      <c r="R47" s="57"/>
      <c r="S47" s="57"/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/>
      <c r="AB47" s="57" t="s">
        <v>427</v>
      </c>
      <c r="AC47" s="57" t="s">
        <v>1364</v>
      </c>
      <c r="AD47" s="57" t="s">
        <v>1387</v>
      </c>
      <c r="AE47" s="57">
        <v>120</v>
      </c>
      <c r="AF47" s="57">
        <v>0.2</v>
      </c>
      <c r="AG47" s="57">
        <v>0</v>
      </c>
      <c r="AH47" s="57">
        <v>0</v>
      </c>
      <c r="AI47" s="57">
        <v>0</v>
      </c>
      <c r="AJ47" s="57">
        <v>0</v>
      </c>
      <c r="AK47" s="57">
        <v>0</v>
      </c>
      <c r="AL47" s="57">
        <v>0</v>
      </c>
      <c r="AM47" s="57">
        <v>0</v>
      </c>
      <c r="AN47" s="57">
        <v>0</v>
      </c>
      <c r="AO47" s="57">
        <v>0</v>
      </c>
      <c r="AP47" s="57">
        <v>0</v>
      </c>
      <c r="AQ47" s="57">
        <v>0</v>
      </c>
      <c r="AR47" s="57">
        <v>0</v>
      </c>
      <c r="AS47" s="57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7">
        <v>0</v>
      </c>
      <c r="AZ47" s="57">
        <v>0</v>
      </c>
      <c r="BA47" s="57">
        <v>0</v>
      </c>
      <c r="BB47" s="57">
        <v>0</v>
      </c>
      <c r="BC47" s="57">
        <v>0</v>
      </c>
      <c r="BD47" s="57">
        <v>0</v>
      </c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 t="s">
        <v>8856</v>
      </c>
      <c r="BR47" s="57" t="s">
        <v>16168</v>
      </c>
      <c r="BS47" s="57">
        <f ca="1">SUM(O47:OFFSET(O47,0,'Откл_БДР факт ГК_КБ'!$B$1-1))</f>
        <v>0</v>
      </c>
    </row>
    <row r="48" spans="1:71">
      <c r="A48" s="57" t="s">
        <v>902</v>
      </c>
      <c r="B48" s="57" t="s">
        <v>14</v>
      </c>
      <c r="C48" s="57" t="s">
        <v>426</v>
      </c>
      <c r="D48" s="57" t="s">
        <v>14430</v>
      </c>
      <c r="E48" s="57" t="s">
        <v>1979</v>
      </c>
      <c r="F48" s="57" t="s">
        <v>14457</v>
      </c>
      <c r="G48" s="57" t="s">
        <v>2451</v>
      </c>
      <c r="H48" s="57" t="s">
        <v>14647</v>
      </c>
      <c r="I48" s="57" t="s">
        <v>31</v>
      </c>
      <c r="J48" s="57" t="s">
        <v>1268</v>
      </c>
      <c r="K48" s="57" t="s">
        <v>1279</v>
      </c>
      <c r="L48" s="57" t="s">
        <v>1258</v>
      </c>
      <c r="M48" s="57" t="s">
        <v>1282</v>
      </c>
      <c r="N48" s="57" t="s">
        <v>14498</v>
      </c>
      <c r="O48" s="57">
        <v>197.78386</v>
      </c>
      <c r="P48" s="57">
        <v>282.20938999999998</v>
      </c>
      <c r="Q48" s="57">
        <v>98.891930000000002</v>
      </c>
      <c r="R48" s="57">
        <v>202.19049999999999</v>
      </c>
      <c r="S48" s="57">
        <v>271.08836000000002</v>
      </c>
      <c r="T48" s="57">
        <v>135.54418000000001</v>
      </c>
      <c r="U48" s="57">
        <v>135.54418000000001</v>
      </c>
      <c r="V48" s="57">
        <v>135.54418000000001</v>
      </c>
      <c r="W48" s="57">
        <v>135.54418000000001</v>
      </c>
      <c r="X48" s="57">
        <v>135.54418000000001</v>
      </c>
      <c r="Y48" s="57">
        <v>135.54418000000001</v>
      </c>
      <c r="Z48" s="57">
        <v>135.54418000000001</v>
      </c>
      <c r="AA48" s="57">
        <v>2000.9733000000001</v>
      </c>
      <c r="AB48" s="57" t="s">
        <v>427</v>
      </c>
      <c r="AC48" s="57" t="s">
        <v>1364</v>
      </c>
      <c r="AD48" s="57" t="s">
        <v>1387</v>
      </c>
      <c r="AE48" s="57">
        <v>120</v>
      </c>
      <c r="AF48" s="57">
        <v>0.2</v>
      </c>
      <c r="AG48" s="57">
        <v>0</v>
      </c>
      <c r="AH48" s="57">
        <v>0</v>
      </c>
      <c r="AI48" s="57">
        <v>0</v>
      </c>
      <c r="AJ48" s="57">
        <v>0</v>
      </c>
      <c r="AK48" s="57">
        <v>237.34063</v>
      </c>
      <c r="AL48" s="57">
        <v>338.65127000000001</v>
      </c>
      <c r="AM48" s="57">
        <v>118.67032</v>
      </c>
      <c r="AN48" s="57">
        <v>242.62860000000001</v>
      </c>
      <c r="AO48" s="57">
        <v>325.30603000000002</v>
      </c>
      <c r="AP48" s="57">
        <v>162.65302</v>
      </c>
      <c r="AQ48" s="57">
        <v>162.65302</v>
      </c>
      <c r="AR48" s="57">
        <v>162.65302</v>
      </c>
      <c r="AS48" s="57">
        <v>162.65302</v>
      </c>
      <c r="AT48" s="57">
        <v>162.65302</v>
      </c>
      <c r="AU48" s="57">
        <v>162.65302</v>
      </c>
      <c r="AV48" s="57">
        <v>162.65302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>
        <v>118.67032</v>
      </c>
      <c r="BF48" s="57">
        <v>118.67032</v>
      </c>
      <c r="BG48" s="57">
        <v>118.67032</v>
      </c>
      <c r="BH48" s="57">
        <v>118.67032</v>
      </c>
      <c r="BI48" s="57"/>
      <c r="BJ48" s="57"/>
      <c r="BK48" s="57"/>
      <c r="BL48" s="57"/>
      <c r="BM48" s="57"/>
      <c r="BN48" s="57"/>
      <c r="BO48" s="57"/>
      <c r="BP48" s="57"/>
      <c r="BQ48" s="57" t="s">
        <v>8856</v>
      </c>
      <c r="BR48" s="57" t="s">
        <v>16168</v>
      </c>
      <c r="BS48" s="57">
        <f ca="1">SUM(O48:OFFSET(O48,0,'Откл_БДР факт ГК_КБ'!$B$1-1))</f>
        <v>1052.1640399999999</v>
      </c>
    </row>
    <row r="49" spans="1:71">
      <c r="A49" s="57" t="s">
        <v>902</v>
      </c>
      <c r="B49" s="57" t="s">
        <v>14</v>
      </c>
      <c r="C49" s="57" t="s">
        <v>349</v>
      </c>
      <c r="D49" s="57" t="s">
        <v>14430</v>
      </c>
      <c r="E49" s="57" t="s">
        <v>1979</v>
      </c>
      <c r="F49" s="57" t="s">
        <v>14457</v>
      </c>
      <c r="G49" s="57" t="s">
        <v>2451</v>
      </c>
      <c r="H49" s="57" t="s">
        <v>14647</v>
      </c>
      <c r="I49" s="57" t="s">
        <v>31</v>
      </c>
      <c r="J49" s="57" t="s">
        <v>1268</v>
      </c>
      <c r="K49" s="57" t="s">
        <v>1279</v>
      </c>
      <c r="L49" s="57" t="s">
        <v>1258</v>
      </c>
      <c r="M49" s="57" t="s">
        <v>1282</v>
      </c>
      <c r="N49" s="57" t="s">
        <v>14650</v>
      </c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 t="s">
        <v>350</v>
      </c>
      <c r="AC49" s="57" t="s">
        <v>1360</v>
      </c>
      <c r="AD49" s="57" t="s">
        <v>1385</v>
      </c>
      <c r="AE49" s="57">
        <v>120</v>
      </c>
      <c r="AF49" s="57">
        <v>0.2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0</v>
      </c>
      <c r="AP49" s="57">
        <v>0</v>
      </c>
      <c r="AQ49" s="57">
        <v>0</v>
      </c>
      <c r="AR49" s="57">
        <v>0</v>
      </c>
      <c r="AS49" s="57">
        <v>0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>
        <v>0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 t="s">
        <v>8856</v>
      </c>
      <c r="BR49" s="57" t="s">
        <v>16168</v>
      </c>
      <c r="BS49" s="57">
        <f ca="1">SUM(O49:OFFSET(O49,0,'Откл_БДР факт ГК_КБ'!$B$1-1))</f>
        <v>0</v>
      </c>
    </row>
    <row r="50" spans="1:71">
      <c r="A50" s="57" t="s">
        <v>902</v>
      </c>
      <c r="B50" s="57" t="s">
        <v>14</v>
      </c>
      <c r="C50" s="57" t="s">
        <v>349</v>
      </c>
      <c r="D50" s="57" t="s">
        <v>14430</v>
      </c>
      <c r="E50" s="57" t="s">
        <v>1979</v>
      </c>
      <c r="F50" s="57" t="s">
        <v>14457</v>
      </c>
      <c r="G50" s="57" t="s">
        <v>2192</v>
      </c>
      <c r="H50" s="57" t="s">
        <v>14648</v>
      </c>
      <c r="I50" s="57" t="s">
        <v>31</v>
      </c>
      <c r="J50" s="57" t="s">
        <v>1268</v>
      </c>
      <c r="K50" s="57" t="s">
        <v>1279</v>
      </c>
      <c r="L50" s="57" t="s">
        <v>1258</v>
      </c>
      <c r="M50" s="57" t="s">
        <v>1282</v>
      </c>
      <c r="N50" s="57" t="s">
        <v>14650</v>
      </c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 t="s">
        <v>350</v>
      </c>
      <c r="AC50" s="57" t="s">
        <v>1360</v>
      </c>
      <c r="AD50" s="57" t="s">
        <v>1385</v>
      </c>
      <c r="AE50" s="57">
        <v>90</v>
      </c>
      <c r="AF50" s="57">
        <v>0.2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0</v>
      </c>
      <c r="AM50" s="57">
        <v>0</v>
      </c>
      <c r="AN50" s="57">
        <v>0</v>
      </c>
      <c r="AO50" s="57">
        <v>0</v>
      </c>
      <c r="AP50" s="57">
        <v>0</v>
      </c>
      <c r="AQ50" s="57">
        <v>0</v>
      </c>
      <c r="AR50" s="57">
        <v>0</v>
      </c>
      <c r="AS50" s="57">
        <v>0</v>
      </c>
      <c r="AT50" s="57">
        <v>0</v>
      </c>
      <c r="AU50" s="57">
        <v>0</v>
      </c>
      <c r="AV50" s="57">
        <v>0</v>
      </c>
      <c r="AW50" s="57">
        <v>0</v>
      </c>
      <c r="AX50" s="57">
        <v>0</v>
      </c>
      <c r="AY50" s="57">
        <v>0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 t="s">
        <v>8856</v>
      </c>
      <c r="BR50" s="57" t="s">
        <v>16168</v>
      </c>
      <c r="BS50" s="57">
        <f ca="1">SUM(O50:OFFSET(O50,0,'Откл_БДР факт ГК_КБ'!$B$1-1))</f>
        <v>0</v>
      </c>
    </row>
    <row r="51" spans="1:71">
      <c r="A51" s="57" t="s">
        <v>902</v>
      </c>
      <c r="B51" s="57" t="s">
        <v>14</v>
      </c>
      <c r="C51" s="57" t="s">
        <v>373</v>
      </c>
      <c r="D51" s="57" t="s">
        <v>14430</v>
      </c>
      <c r="E51" s="57" t="s">
        <v>1979</v>
      </c>
      <c r="F51" s="57" t="s">
        <v>14457</v>
      </c>
      <c r="G51" s="57" t="s">
        <v>2192</v>
      </c>
      <c r="H51" s="57" t="s">
        <v>14648</v>
      </c>
      <c r="I51" s="57" t="s">
        <v>31</v>
      </c>
      <c r="J51" s="57" t="s">
        <v>1268</v>
      </c>
      <c r="K51" s="57" t="s">
        <v>1279</v>
      </c>
      <c r="L51" s="57" t="s">
        <v>1258</v>
      </c>
      <c r="M51" s="57" t="s">
        <v>1282</v>
      </c>
      <c r="N51" s="57" t="s">
        <v>14502</v>
      </c>
      <c r="O51" s="57"/>
      <c r="P51" s="57"/>
      <c r="Q51" s="57"/>
      <c r="R51" s="57"/>
      <c r="S51" s="57"/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/>
      <c r="AB51" s="57" t="s">
        <v>374</v>
      </c>
      <c r="AC51" s="57" t="s">
        <v>1360</v>
      </c>
      <c r="AD51" s="57" t="s">
        <v>1385</v>
      </c>
      <c r="AE51" s="57">
        <v>90</v>
      </c>
      <c r="AF51" s="57">
        <v>0.2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0</v>
      </c>
      <c r="AP51" s="57">
        <v>0</v>
      </c>
      <c r="AQ51" s="57">
        <v>0</v>
      </c>
      <c r="AR51" s="57">
        <v>0</v>
      </c>
      <c r="AS51" s="57">
        <v>0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0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 t="s">
        <v>8856</v>
      </c>
      <c r="BR51" s="57" t="s">
        <v>16168</v>
      </c>
      <c r="BS51" s="57">
        <f ca="1">SUM(O51:OFFSET(O51,0,'Откл_БДР факт ГК_КБ'!$B$1-1))</f>
        <v>0</v>
      </c>
    </row>
    <row r="52" spans="1:71">
      <c r="A52" s="57" t="s">
        <v>902</v>
      </c>
      <c r="B52" s="57" t="s">
        <v>14</v>
      </c>
      <c r="C52" s="57" t="s">
        <v>349</v>
      </c>
      <c r="D52" s="57" t="s">
        <v>14430</v>
      </c>
      <c r="E52" s="57" t="s">
        <v>1979</v>
      </c>
      <c r="F52" s="57" t="s">
        <v>14457</v>
      </c>
      <c r="G52" s="57" t="s">
        <v>1071</v>
      </c>
      <c r="H52" s="57"/>
      <c r="I52" s="57" t="s">
        <v>31</v>
      </c>
      <c r="J52" s="57" t="s">
        <v>1268</v>
      </c>
      <c r="K52" s="57" t="s">
        <v>1279</v>
      </c>
      <c r="L52" s="57" t="s">
        <v>1258</v>
      </c>
      <c r="M52" s="57" t="s">
        <v>1282</v>
      </c>
      <c r="N52" s="57" t="s">
        <v>14649</v>
      </c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 t="s">
        <v>350</v>
      </c>
      <c r="AC52" s="57" t="s">
        <v>1360</v>
      </c>
      <c r="AD52" s="57" t="s">
        <v>1385</v>
      </c>
      <c r="AE52" s="57">
        <v>90</v>
      </c>
      <c r="AF52" s="57">
        <v>0.2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7">
        <v>0</v>
      </c>
      <c r="AZ52" s="57">
        <v>0</v>
      </c>
      <c r="BA52" s="57">
        <v>0</v>
      </c>
      <c r="BB52" s="57">
        <v>0</v>
      </c>
      <c r="BC52" s="57">
        <v>0</v>
      </c>
      <c r="BD52" s="57">
        <v>0</v>
      </c>
      <c r="BE52" s="57">
        <v>0</v>
      </c>
      <c r="BF52" s="57">
        <v>16717.202209999999</v>
      </c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 t="s">
        <v>8856</v>
      </c>
      <c r="BR52" s="57" t="s">
        <v>16168</v>
      </c>
      <c r="BS52" s="57">
        <f ca="1">SUM(O52:OFFSET(O52,0,'Откл_БДР факт ГК_КБ'!$B$1-1))</f>
        <v>0</v>
      </c>
    </row>
    <row r="53" spans="1:71">
      <c r="A53" s="57" t="s">
        <v>902</v>
      </c>
      <c r="B53" s="57" t="s">
        <v>14</v>
      </c>
      <c r="C53" s="57" t="s">
        <v>426</v>
      </c>
      <c r="D53" s="57" t="s">
        <v>14430</v>
      </c>
      <c r="E53" s="57" t="s">
        <v>1979</v>
      </c>
      <c r="F53" s="57" t="s">
        <v>14457</v>
      </c>
      <c r="G53" s="57" t="s">
        <v>2192</v>
      </c>
      <c r="H53" s="57" t="s">
        <v>14648</v>
      </c>
      <c r="I53" s="57" t="s">
        <v>31</v>
      </c>
      <c r="J53" s="57" t="s">
        <v>1268</v>
      </c>
      <c r="K53" s="57" t="s">
        <v>1279</v>
      </c>
      <c r="L53" s="57" t="s">
        <v>1258</v>
      </c>
      <c r="M53" s="57" t="s">
        <v>1282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 t="s">
        <v>427</v>
      </c>
      <c r="AC53" s="57" t="s">
        <v>1364</v>
      </c>
      <c r="AD53" s="57" t="s">
        <v>1387</v>
      </c>
      <c r="AE53" s="57">
        <v>90</v>
      </c>
      <c r="AF53" s="57">
        <v>0.2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0</v>
      </c>
      <c r="AM53" s="57">
        <v>0</v>
      </c>
      <c r="AN53" s="57">
        <v>0</v>
      </c>
      <c r="AO53" s="57">
        <v>0</v>
      </c>
      <c r="AP53" s="57">
        <v>0</v>
      </c>
      <c r="AQ53" s="57">
        <v>0</v>
      </c>
      <c r="AR53" s="57">
        <v>0</v>
      </c>
      <c r="AS53" s="57">
        <v>0</v>
      </c>
      <c r="AT53" s="57">
        <v>0</v>
      </c>
      <c r="AU53" s="57">
        <v>0</v>
      </c>
      <c r="AV53" s="57">
        <v>0</v>
      </c>
      <c r="AW53" s="57"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v>0</v>
      </c>
      <c r="BC53" s="57">
        <v>0</v>
      </c>
      <c r="BD53" s="57">
        <v>0</v>
      </c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 t="s">
        <v>8856</v>
      </c>
      <c r="BR53" s="57" t="s">
        <v>16168</v>
      </c>
      <c r="BS53" s="57">
        <f ca="1">SUM(O53:OFFSET(O53,0,'Откл_БДР факт ГК_КБ'!$B$1-1))</f>
        <v>0</v>
      </c>
    </row>
    <row r="54" spans="1:71">
      <c r="A54" s="57" t="s">
        <v>902</v>
      </c>
      <c r="B54" s="57" t="s">
        <v>14</v>
      </c>
      <c r="C54" s="57" t="s">
        <v>426</v>
      </c>
      <c r="D54" s="57" t="s">
        <v>14430</v>
      </c>
      <c r="E54" s="57" t="s">
        <v>1979</v>
      </c>
      <c r="F54" s="57" t="s">
        <v>2547</v>
      </c>
      <c r="G54" s="57" t="s">
        <v>2451</v>
      </c>
      <c r="H54" s="57" t="s">
        <v>14647</v>
      </c>
      <c r="I54" s="57" t="s">
        <v>31</v>
      </c>
      <c r="J54" s="57" t="s">
        <v>1268</v>
      </c>
      <c r="K54" s="57" t="s">
        <v>1279</v>
      </c>
      <c r="L54" s="57" t="s">
        <v>1258</v>
      </c>
      <c r="M54" s="57" t="s">
        <v>1282</v>
      </c>
      <c r="N54" s="57" t="s">
        <v>14503</v>
      </c>
      <c r="O54" s="57"/>
      <c r="P54" s="57">
        <v>99.527240000000006</v>
      </c>
      <c r="Q54" s="57"/>
      <c r="R54" s="57"/>
      <c r="S54" s="57">
        <v>92.738709999999998</v>
      </c>
      <c r="T54" s="57">
        <v>92.738709999999998</v>
      </c>
      <c r="U54" s="57">
        <v>92.738709999999998</v>
      </c>
      <c r="V54" s="57">
        <v>92.738709999999998</v>
      </c>
      <c r="W54" s="57">
        <v>92.738709999999998</v>
      </c>
      <c r="X54" s="57">
        <v>92.738709999999998</v>
      </c>
      <c r="Y54" s="57">
        <v>92.738709999999998</v>
      </c>
      <c r="Z54" s="57">
        <v>92.738709999999998</v>
      </c>
      <c r="AA54" s="57">
        <v>841.43691999999999</v>
      </c>
      <c r="AB54" s="57" t="s">
        <v>427</v>
      </c>
      <c r="AC54" s="57" t="s">
        <v>1364</v>
      </c>
      <c r="AD54" s="57" t="s">
        <v>1387</v>
      </c>
      <c r="AE54" s="57">
        <v>120</v>
      </c>
      <c r="AF54" s="57">
        <v>0.2</v>
      </c>
      <c r="AG54" s="57">
        <v>0</v>
      </c>
      <c r="AH54" s="57">
        <v>0</v>
      </c>
      <c r="AI54" s="57">
        <v>0</v>
      </c>
      <c r="AJ54" s="57">
        <v>0</v>
      </c>
      <c r="AK54" s="57">
        <v>0</v>
      </c>
      <c r="AL54" s="57">
        <v>119.43268999999999</v>
      </c>
      <c r="AM54" s="57">
        <v>0</v>
      </c>
      <c r="AN54" s="57">
        <v>0</v>
      </c>
      <c r="AO54" s="57">
        <v>111.28645</v>
      </c>
      <c r="AP54" s="57">
        <v>111.28645</v>
      </c>
      <c r="AQ54" s="57">
        <v>111.28645</v>
      </c>
      <c r="AR54" s="57">
        <v>111.28645</v>
      </c>
      <c r="AS54" s="57">
        <v>111.28645</v>
      </c>
      <c r="AT54" s="57">
        <v>111.28645</v>
      </c>
      <c r="AU54" s="57">
        <v>111.28645</v>
      </c>
      <c r="AV54" s="57">
        <v>111.28645</v>
      </c>
      <c r="AW54" s="57">
        <v>0</v>
      </c>
      <c r="AX54" s="57">
        <v>0</v>
      </c>
      <c r="AY54" s="57">
        <v>0</v>
      </c>
      <c r="AZ54" s="57">
        <v>0</v>
      </c>
      <c r="BA54" s="57">
        <v>0</v>
      </c>
      <c r="BB54" s="57">
        <v>0</v>
      </c>
      <c r="BC54" s="57">
        <v>0</v>
      </c>
      <c r="BD54" s="57">
        <v>0</v>
      </c>
      <c r="BE54" s="57">
        <v>82.325329999999994</v>
      </c>
      <c r="BF54" s="57">
        <v>0</v>
      </c>
      <c r="BG54" s="57">
        <v>82.325329999999994</v>
      </c>
      <c r="BH54" s="57">
        <v>82.325329999999994</v>
      </c>
      <c r="BI54" s="57"/>
      <c r="BJ54" s="57"/>
      <c r="BK54" s="57"/>
      <c r="BL54" s="57"/>
      <c r="BM54" s="57"/>
      <c r="BN54" s="57"/>
      <c r="BO54" s="57"/>
      <c r="BP54" s="57"/>
      <c r="BQ54" s="57" t="s">
        <v>8856</v>
      </c>
      <c r="BR54" s="57" t="s">
        <v>16168</v>
      </c>
      <c r="BS54" s="57">
        <f ca="1">SUM(O54:OFFSET(O54,0,'Откл_БДР факт ГК_КБ'!$B$1-1))</f>
        <v>192.26595</v>
      </c>
    </row>
    <row r="55" spans="1:71">
      <c r="A55" s="57" t="s">
        <v>902</v>
      </c>
      <c r="B55" s="57" t="s">
        <v>14</v>
      </c>
      <c r="C55" s="57" t="s">
        <v>426</v>
      </c>
      <c r="D55" s="57" t="s">
        <v>14430</v>
      </c>
      <c r="E55" s="57" t="s">
        <v>1979</v>
      </c>
      <c r="F55" s="57" t="s">
        <v>2547</v>
      </c>
      <c r="G55" s="57" t="s">
        <v>2192</v>
      </c>
      <c r="H55" s="57" t="s">
        <v>14648</v>
      </c>
      <c r="I55" s="57" t="s">
        <v>31</v>
      </c>
      <c r="J55" s="57" t="s">
        <v>1268</v>
      </c>
      <c r="K55" s="57" t="s">
        <v>1279</v>
      </c>
      <c r="L55" s="57" t="s">
        <v>1258</v>
      </c>
      <c r="M55" s="57" t="s">
        <v>1282</v>
      </c>
      <c r="N55" s="57" t="s">
        <v>16139</v>
      </c>
      <c r="O55" s="57"/>
      <c r="P55" s="57"/>
      <c r="Q55" s="57"/>
      <c r="R55" s="57"/>
      <c r="S55" s="57"/>
      <c r="T55" s="57">
        <v>0</v>
      </c>
      <c r="U55" s="57">
        <v>0</v>
      </c>
      <c r="V55" s="57">
        <v>0</v>
      </c>
      <c r="W55" s="57">
        <v>1230.7814800000001</v>
      </c>
      <c r="X55" s="57"/>
      <c r="Y55" s="57"/>
      <c r="Z55" s="57"/>
      <c r="AA55" s="57">
        <v>1230.7814800000001</v>
      </c>
      <c r="AB55" s="57" t="s">
        <v>427</v>
      </c>
      <c r="AC55" s="57" t="s">
        <v>1364</v>
      </c>
      <c r="AD55" s="57" t="s">
        <v>1387</v>
      </c>
      <c r="AE55" s="57">
        <v>90</v>
      </c>
      <c r="AF55" s="57">
        <v>0.2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1476.93778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0</v>
      </c>
      <c r="BD55" s="57">
        <v>0</v>
      </c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 t="s">
        <v>8856</v>
      </c>
      <c r="BR55" s="57" t="s">
        <v>16168</v>
      </c>
      <c r="BS55" s="57">
        <f ca="1">SUM(O55:OFFSET(O55,0,'Откл_БДР факт ГК_КБ'!$B$1-1))</f>
        <v>0</v>
      </c>
    </row>
    <row r="56" spans="1:71">
      <c r="A56" s="57" t="s">
        <v>902</v>
      </c>
      <c r="B56" s="57" t="s">
        <v>14</v>
      </c>
      <c r="C56" s="57" t="s">
        <v>426</v>
      </c>
      <c r="D56" s="57" t="s">
        <v>14430</v>
      </c>
      <c r="E56" s="57" t="s">
        <v>1979</v>
      </c>
      <c r="F56" s="57" t="s">
        <v>14457</v>
      </c>
      <c r="G56" s="57" t="s">
        <v>2451</v>
      </c>
      <c r="H56" s="57" t="s">
        <v>14647</v>
      </c>
      <c r="I56" s="57" t="s">
        <v>31</v>
      </c>
      <c r="J56" s="57" t="s">
        <v>1268</v>
      </c>
      <c r="K56" s="57" t="s">
        <v>1279</v>
      </c>
      <c r="L56" s="57" t="s">
        <v>1258</v>
      </c>
      <c r="M56" s="57" t="s">
        <v>1282</v>
      </c>
      <c r="N56" s="57" t="s">
        <v>14503</v>
      </c>
      <c r="O56" s="57">
        <v>56.10698</v>
      </c>
      <c r="P56" s="57"/>
      <c r="Q56" s="57">
        <v>79.486800000000002</v>
      </c>
      <c r="R56" s="57">
        <v>56.10698</v>
      </c>
      <c r="S56" s="57">
        <v>92.738709999999998</v>
      </c>
      <c r="T56" s="57">
        <v>92.738709999999998</v>
      </c>
      <c r="U56" s="57">
        <v>92.738709999999998</v>
      </c>
      <c r="V56" s="57">
        <v>92.738709999999998</v>
      </c>
      <c r="W56" s="57">
        <v>92.738709999999998</v>
      </c>
      <c r="X56" s="57">
        <v>92.738709999999998</v>
      </c>
      <c r="Y56" s="57">
        <v>92.738709999999998</v>
      </c>
      <c r="Z56" s="57">
        <v>92.738709999999998</v>
      </c>
      <c r="AA56" s="57">
        <v>933.61044000000004</v>
      </c>
      <c r="AB56" s="57" t="s">
        <v>427</v>
      </c>
      <c r="AC56" s="57" t="s">
        <v>1364</v>
      </c>
      <c r="AD56" s="57" t="s">
        <v>1387</v>
      </c>
      <c r="AE56" s="57">
        <v>120</v>
      </c>
      <c r="AF56" s="57">
        <v>0.2</v>
      </c>
      <c r="AG56" s="57">
        <v>0</v>
      </c>
      <c r="AH56" s="57">
        <v>0</v>
      </c>
      <c r="AI56" s="57">
        <v>0</v>
      </c>
      <c r="AJ56" s="57">
        <v>0</v>
      </c>
      <c r="AK56" s="57">
        <v>67.328379999999996</v>
      </c>
      <c r="AL56" s="57">
        <v>0</v>
      </c>
      <c r="AM56" s="57">
        <v>95.384159999999994</v>
      </c>
      <c r="AN56" s="57">
        <v>67.328379999999996</v>
      </c>
      <c r="AO56" s="57">
        <v>111.28645</v>
      </c>
      <c r="AP56" s="57">
        <v>111.28645</v>
      </c>
      <c r="AQ56" s="57">
        <v>111.28645</v>
      </c>
      <c r="AR56" s="57">
        <v>111.28645</v>
      </c>
      <c r="AS56" s="57">
        <v>111.28645</v>
      </c>
      <c r="AT56" s="57">
        <v>111.28645</v>
      </c>
      <c r="AU56" s="57">
        <v>111.28645</v>
      </c>
      <c r="AV56" s="57">
        <v>111.28645</v>
      </c>
      <c r="AW56" s="57">
        <v>0</v>
      </c>
      <c r="AX56" s="57">
        <v>0</v>
      </c>
      <c r="AY56" s="57">
        <v>0</v>
      </c>
      <c r="AZ56" s="57">
        <v>0</v>
      </c>
      <c r="BA56" s="57">
        <v>0</v>
      </c>
      <c r="BB56" s="57">
        <v>0</v>
      </c>
      <c r="BC56" s="57">
        <v>0</v>
      </c>
      <c r="BD56" s="57">
        <v>0</v>
      </c>
      <c r="BE56" s="57">
        <v>82.325329999999994</v>
      </c>
      <c r="BF56" s="57">
        <v>82.325329999999994</v>
      </c>
      <c r="BG56" s="57"/>
      <c r="BH56" s="57">
        <v>82.325329999999994</v>
      </c>
      <c r="BI56" s="57"/>
      <c r="BJ56" s="57"/>
      <c r="BK56" s="57"/>
      <c r="BL56" s="57"/>
      <c r="BM56" s="57"/>
      <c r="BN56" s="57"/>
      <c r="BO56" s="57"/>
      <c r="BP56" s="57"/>
      <c r="BQ56" s="57" t="s">
        <v>8856</v>
      </c>
      <c r="BR56" s="57" t="s">
        <v>16168</v>
      </c>
      <c r="BS56" s="57">
        <f ca="1">SUM(O56:OFFSET(O56,0,'Откл_БДР факт ГК_КБ'!$B$1-1))</f>
        <v>284.43947000000003</v>
      </c>
    </row>
    <row r="57" spans="1:71">
      <c r="A57" s="57" t="s">
        <v>902</v>
      </c>
      <c r="B57" s="57" t="s">
        <v>14</v>
      </c>
      <c r="C57" s="57" t="s">
        <v>317</v>
      </c>
      <c r="D57" s="57" t="s">
        <v>14430</v>
      </c>
      <c r="E57" s="57" t="s">
        <v>1979</v>
      </c>
      <c r="F57" s="57" t="s">
        <v>2547</v>
      </c>
      <c r="G57" s="57" t="s">
        <v>2192</v>
      </c>
      <c r="H57" s="57" t="s">
        <v>14648</v>
      </c>
      <c r="I57" s="57" t="s">
        <v>31</v>
      </c>
      <c r="J57" s="57" t="s">
        <v>1268</v>
      </c>
      <c r="K57" s="57" t="s">
        <v>1279</v>
      </c>
      <c r="L57" s="57" t="s">
        <v>1258</v>
      </c>
      <c r="M57" s="57" t="s">
        <v>1282</v>
      </c>
      <c r="N57" s="57" t="s">
        <v>14504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 t="s">
        <v>318</v>
      </c>
      <c r="AC57" s="57" t="s">
        <v>1360</v>
      </c>
      <c r="AD57" s="57" t="s">
        <v>1385</v>
      </c>
      <c r="AE57" s="57">
        <v>90</v>
      </c>
      <c r="AF57" s="57">
        <v>0.2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 t="s">
        <v>8856</v>
      </c>
      <c r="BR57" s="57" t="s">
        <v>16168</v>
      </c>
      <c r="BS57" s="57">
        <f ca="1">SUM(O57:OFFSET(O57,0,'Откл_БДР факт ГК_КБ'!$B$1-1))</f>
        <v>0</v>
      </c>
    </row>
    <row r="58" spans="1:71">
      <c r="A58" s="57" t="s">
        <v>902</v>
      </c>
      <c r="B58" s="57" t="s">
        <v>14</v>
      </c>
      <c r="C58" s="57" t="s">
        <v>317</v>
      </c>
      <c r="D58" s="57" t="s">
        <v>14430</v>
      </c>
      <c r="E58" s="57" t="s">
        <v>1979</v>
      </c>
      <c r="F58" s="57" t="s">
        <v>2547</v>
      </c>
      <c r="G58" s="57" t="s">
        <v>904</v>
      </c>
      <c r="H58" s="57" t="s">
        <v>8321</v>
      </c>
      <c r="I58" s="57" t="s">
        <v>31</v>
      </c>
      <c r="J58" s="57" t="s">
        <v>1268</v>
      </c>
      <c r="K58" s="57" t="s">
        <v>1279</v>
      </c>
      <c r="L58" s="57" t="s">
        <v>1258</v>
      </c>
      <c r="M58" s="57" t="s">
        <v>1282</v>
      </c>
      <c r="N58" s="57" t="s">
        <v>14504</v>
      </c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 t="s">
        <v>318</v>
      </c>
      <c r="AC58" s="57" t="s">
        <v>1360</v>
      </c>
      <c r="AD58" s="57" t="s">
        <v>1385</v>
      </c>
      <c r="AE58" s="57">
        <v>90</v>
      </c>
      <c r="AF58" s="57">
        <v>0.2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 t="s">
        <v>8856</v>
      </c>
      <c r="BR58" s="57" t="s">
        <v>16168</v>
      </c>
      <c r="BS58" s="57">
        <f ca="1">SUM(O58:OFFSET(O58,0,'Откл_БДР факт ГК_КБ'!$B$1-1))</f>
        <v>0</v>
      </c>
    </row>
    <row r="59" spans="1:71">
      <c r="A59" s="57" t="s">
        <v>902</v>
      </c>
      <c r="B59" s="57" t="s">
        <v>14</v>
      </c>
      <c r="C59" s="57" t="s">
        <v>287</v>
      </c>
      <c r="D59" s="57" t="s">
        <v>14430</v>
      </c>
      <c r="E59" s="57" t="s">
        <v>1979</v>
      </c>
      <c r="F59" s="57" t="s">
        <v>2547</v>
      </c>
      <c r="G59" s="57" t="s">
        <v>2451</v>
      </c>
      <c r="H59" s="57" t="s">
        <v>14647</v>
      </c>
      <c r="I59" s="57" t="s">
        <v>31</v>
      </c>
      <c r="J59" s="57" t="s">
        <v>1268</v>
      </c>
      <c r="K59" s="57" t="s">
        <v>1279</v>
      </c>
      <c r="L59" s="57" t="s">
        <v>1258</v>
      </c>
      <c r="M59" s="57" t="s">
        <v>1282</v>
      </c>
      <c r="N59" s="57" t="s">
        <v>14486</v>
      </c>
      <c r="O59" s="57"/>
      <c r="P59" s="57"/>
      <c r="Q59" s="57"/>
      <c r="R59" s="57"/>
      <c r="S59" s="57"/>
      <c r="T59" s="57">
        <v>811.14700000000005</v>
      </c>
      <c r="U59" s="57">
        <v>811.14700000000005</v>
      </c>
      <c r="V59" s="57"/>
      <c r="W59" s="57"/>
      <c r="X59" s="57"/>
      <c r="Y59" s="57"/>
      <c r="Z59" s="57"/>
      <c r="AA59" s="57">
        <v>1622.2940000000001</v>
      </c>
      <c r="AB59" s="57" t="s">
        <v>288</v>
      </c>
      <c r="AC59" s="57" t="s">
        <v>1360</v>
      </c>
      <c r="AD59" s="57" t="s">
        <v>1385</v>
      </c>
      <c r="AE59" s="57">
        <v>120</v>
      </c>
      <c r="AF59" s="57">
        <v>0.2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0</v>
      </c>
      <c r="AP59" s="57">
        <v>973.37639999999999</v>
      </c>
      <c r="AQ59" s="57">
        <v>973.37639999999999</v>
      </c>
      <c r="AR59" s="57">
        <v>0</v>
      </c>
      <c r="AS59" s="57">
        <v>0</v>
      </c>
      <c r="AT59" s="57">
        <v>0</v>
      </c>
      <c r="AU59" s="57">
        <v>0</v>
      </c>
      <c r="AV59" s="57">
        <v>0</v>
      </c>
      <c r="AW59" s="57">
        <v>0</v>
      </c>
      <c r="AX59" s="57">
        <v>0</v>
      </c>
      <c r="AY59" s="57">
        <v>0</v>
      </c>
      <c r="AZ59" s="57">
        <v>0</v>
      </c>
      <c r="BA59" s="57">
        <v>0</v>
      </c>
      <c r="BB59" s="57">
        <v>0</v>
      </c>
      <c r="BC59" s="57">
        <v>0</v>
      </c>
      <c r="BD59" s="57">
        <v>0</v>
      </c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 t="s">
        <v>8856</v>
      </c>
      <c r="BR59" s="57" t="s">
        <v>16168</v>
      </c>
      <c r="BS59" s="57">
        <f ca="1">SUM(O59:OFFSET(O59,0,'Откл_БДР факт ГК_КБ'!$B$1-1))</f>
        <v>0</v>
      </c>
    </row>
    <row r="60" spans="1:71">
      <c r="A60" s="57" t="s">
        <v>902</v>
      </c>
      <c r="B60" s="57" t="s">
        <v>14</v>
      </c>
      <c r="C60" s="57" t="s">
        <v>379</v>
      </c>
      <c r="D60" s="57" t="s">
        <v>14430</v>
      </c>
      <c r="E60" s="57" t="s">
        <v>1979</v>
      </c>
      <c r="F60" s="57" t="s">
        <v>8263</v>
      </c>
      <c r="G60" s="57" t="s">
        <v>2192</v>
      </c>
      <c r="H60" s="57" t="s">
        <v>14648</v>
      </c>
      <c r="I60" s="57" t="s">
        <v>31</v>
      </c>
      <c r="J60" s="57" t="s">
        <v>1268</v>
      </c>
      <c r="K60" s="57" t="s">
        <v>1279</v>
      </c>
      <c r="L60" s="57" t="s">
        <v>1258</v>
      </c>
      <c r="M60" s="57" t="s">
        <v>1282</v>
      </c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 t="s">
        <v>380</v>
      </c>
      <c r="AC60" s="57" t="s">
        <v>1364</v>
      </c>
      <c r="AD60" s="57" t="s">
        <v>1387</v>
      </c>
      <c r="AE60" s="57">
        <v>90</v>
      </c>
      <c r="AF60" s="57">
        <v>0.2</v>
      </c>
      <c r="AG60" s="57">
        <v>0</v>
      </c>
      <c r="AH60" s="57">
        <v>0</v>
      </c>
      <c r="AI60" s="57">
        <v>0</v>
      </c>
      <c r="AJ60" s="57">
        <v>0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>
        <v>0</v>
      </c>
      <c r="AW60" s="57">
        <v>0</v>
      </c>
      <c r="AX60" s="57">
        <v>0</v>
      </c>
      <c r="AY60" s="57">
        <v>0</v>
      </c>
      <c r="AZ60" s="57">
        <v>0</v>
      </c>
      <c r="BA60" s="57">
        <v>0</v>
      </c>
      <c r="BB60" s="57">
        <v>0</v>
      </c>
      <c r="BC60" s="57">
        <v>0</v>
      </c>
      <c r="BD60" s="57">
        <v>0</v>
      </c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 t="s">
        <v>8856</v>
      </c>
      <c r="BR60" s="57" t="s">
        <v>16168</v>
      </c>
      <c r="BS60" s="57">
        <f ca="1">SUM(O60:OFFSET(O60,0,'Откл_БДР факт ГК_КБ'!$B$1-1))</f>
        <v>0</v>
      </c>
    </row>
    <row r="61" spans="1:71">
      <c r="A61" s="57" t="s">
        <v>902</v>
      </c>
      <c r="B61" s="57" t="s">
        <v>14</v>
      </c>
      <c r="C61" s="57" t="s">
        <v>385</v>
      </c>
      <c r="D61" s="57" t="s">
        <v>14430</v>
      </c>
      <c r="E61" s="57" t="s">
        <v>1979</v>
      </c>
      <c r="F61" s="57" t="s">
        <v>8263</v>
      </c>
      <c r="G61" s="57" t="s">
        <v>2192</v>
      </c>
      <c r="H61" s="57" t="s">
        <v>14648</v>
      </c>
      <c r="I61" s="57" t="s">
        <v>31</v>
      </c>
      <c r="J61" s="57" t="s">
        <v>1268</v>
      </c>
      <c r="K61" s="57" t="s">
        <v>1279</v>
      </c>
      <c r="L61" s="57" t="s">
        <v>1258</v>
      </c>
      <c r="M61" s="57" t="s">
        <v>1282</v>
      </c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 t="s">
        <v>386</v>
      </c>
      <c r="AC61" s="57" t="s">
        <v>1364</v>
      </c>
      <c r="AD61" s="57" t="s">
        <v>1387</v>
      </c>
      <c r="AE61" s="57">
        <v>90</v>
      </c>
      <c r="AF61" s="57">
        <v>0.2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>
        <v>0</v>
      </c>
      <c r="AW61" s="57"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v>0</v>
      </c>
      <c r="BC61" s="57">
        <v>0</v>
      </c>
      <c r="BD61" s="57">
        <v>0</v>
      </c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 t="s">
        <v>8856</v>
      </c>
      <c r="BR61" s="57" t="s">
        <v>16168</v>
      </c>
      <c r="BS61" s="57">
        <f ca="1">SUM(O61:OFFSET(O61,0,'Откл_БДР факт ГК_КБ'!$B$1-1))</f>
        <v>0</v>
      </c>
    </row>
    <row r="62" spans="1:71">
      <c r="A62" s="57" t="s">
        <v>902</v>
      </c>
      <c r="B62" s="57" t="s">
        <v>14</v>
      </c>
      <c r="C62" s="57" t="s">
        <v>317</v>
      </c>
      <c r="D62" s="57" t="s">
        <v>14430</v>
      </c>
      <c r="E62" s="57" t="s">
        <v>1979</v>
      </c>
      <c r="F62" s="57" t="s">
        <v>8263</v>
      </c>
      <c r="G62" s="57" t="s">
        <v>2192</v>
      </c>
      <c r="H62" s="57" t="s">
        <v>14648</v>
      </c>
      <c r="I62" s="57" t="s">
        <v>31</v>
      </c>
      <c r="J62" s="57" t="s">
        <v>1268</v>
      </c>
      <c r="K62" s="57" t="s">
        <v>1279</v>
      </c>
      <c r="L62" s="57" t="s">
        <v>1258</v>
      </c>
      <c r="M62" s="57" t="s">
        <v>1282</v>
      </c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 t="s">
        <v>318</v>
      </c>
      <c r="AC62" s="57" t="s">
        <v>1360</v>
      </c>
      <c r="AD62" s="57" t="s">
        <v>1385</v>
      </c>
      <c r="AE62" s="57">
        <v>90</v>
      </c>
      <c r="AF62" s="57">
        <v>0.2</v>
      </c>
      <c r="AG62" s="57">
        <v>0</v>
      </c>
      <c r="AH62" s="57">
        <v>0</v>
      </c>
      <c r="AI62" s="57">
        <v>0</v>
      </c>
      <c r="AJ62" s="57">
        <v>0</v>
      </c>
      <c r="AK62" s="57">
        <v>0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>
        <v>0</v>
      </c>
      <c r="AW62" s="57"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v>0</v>
      </c>
      <c r="BC62" s="57">
        <v>0</v>
      </c>
      <c r="BD62" s="57">
        <v>0</v>
      </c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 t="s">
        <v>8856</v>
      </c>
      <c r="BR62" s="57" t="s">
        <v>16168</v>
      </c>
      <c r="BS62" s="57">
        <f ca="1">SUM(O62:OFFSET(O62,0,'Откл_БДР факт ГК_КБ'!$B$1-1))</f>
        <v>0</v>
      </c>
    </row>
    <row r="63" spans="1:71">
      <c r="A63" s="57" t="s">
        <v>902</v>
      </c>
      <c r="B63" s="57" t="s">
        <v>14</v>
      </c>
      <c r="C63" s="57" t="s">
        <v>373</v>
      </c>
      <c r="D63" s="57" t="s">
        <v>14430</v>
      </c>
      <c r="E63" s="57" t="s">
        <v>1979</v>
      </c>
      <c r="F63" s="57" t="s">
        <v>8263</v>
      </c>
      <c r="G63" s="57" t="s">
        <v>2192</v>
      </c>
      <c r="H63" s="57" t="s">
        <v>14648</v>
      </c>
      <c r="I63" s="57" t="s">
        <v>31</v>
      </c>
      <c r="J63" s="57" t="s">
        <v>1268</v>
      </c>
      <c r="K63" s="57" t="s">
        <v>1279</v>
      </c>
      <c r="L63" s="57" t="s">
        <v>1258</v>
      </c>
      <c r="M63" s="57" t="s">
        <v>1282</v>
      </c>
      <c r="N63" s="57" t="s">
        <v>14506</v>
      </c>
      <c r="O63" s="57"/>
      <c r="P63" s="57">
        <v>291.52337999999997</v>
      </c>
      <c r="Q63" s="57">
        <v>752.3184</v>
      </c>
      <c r="R63" s="57"/>
      <c r="S63" s="57"/>
      <c r="T63" s="57"/>
      <c r="U63" s="57"/>
      <c r="V63" s="57"/>
      <c r="W63" s="57"/>
      <c r="X63" s="57"/>
      <c r="Y63" s="57"/>
      <c r="Z63" s="57"/>
      <c r="AA63" s="57">
        <v>1043.84178</v>
      </c>
      <c r="AB63" s="57" t="s">
        <v>374</v>
      </c>
      <c r="AC63" s="57" t="s">
        <v>1360</v>
      </c>
      <c r="AD63" s="57" t="s">
        <v>1385</v>
      </c>
      <c r="AE63" s="57">
        <v>90</v>
      </c>
      <c r="AF63" s="57">
        <v>0.2</v>
      </c>
      <c r="AG63" s="57">
        <v>0</v>
      </c>
      <c r="AH63" s="57">
        <v>0</v>
      </c>
      <c r="AI63" s="57">
        <v>0</v>
      </c>
      <c r="AJ63" s="57">
        <v>0</v>
      </c>
      <c r="AK63" s="57">
        <v>349.82805999999999</v>
      </c>
      <c r="AL63" s="57">
        <v>902.78207999999995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>
        <v>0</v>
      </c>
      <c r="AW63" s="57">
        <v>0</v>
      </c>
      <c r="AX63" s="57">
        <v>0</v>
      </c>
      <c r="AY63" s="57">
        <v>0</v>
      </c>
      <c r="AZ63" s="57">
        <v>0</v>
      </c>
      <c r="BA63" s="57">
        <v>0</v>
      </c>
      <c r="BB63" s="57">
        <v>0</v>
      </c>
      <c r="BC63" s="57">
        <v>0</v>
      </c>
      <c r="BD63" s="57">
        <v>0</v>
      </c>
      <c r="BE63" s="57">
        <v>0</v>
      </c>
      <c r="BF63" s="57">
        <v>0</v>
      </c>
      <c r="BG63" s="57">
        <v>870.97703999999999</v>
      </c>
      <c r="BH63" s="57"/>
      <c r="BI63" s="57"/>
      <c r="BJ63" s="57"/>
      <c r="BK63" s="57"/>
      <c r="BL63" s="57"/>
      <c r="BM63" s="57"/>
      <c r="BN63" s="57"/>
      <c r="BO63" s="57"/>
      <c r="BP63" s="57"/>
      <c r="BQ63" s="57" t="s">
        <v>8856</v>
      </c>
      <c r="BR63" s="57" t="s">
        <v>16168</v>
      </c>
      <c r="BS63" s="57">
        <f ca="1">SUM(O63:OFFSET(O63,0,'Откл_БДР факт ГК_КБ'!$B$1-1))</f>
        <v>1043.84178</v>
      </c>
    </row>
    <row r="64" spans="1:71">
      <c r="A64" s="57" t="s">
        <v>902</v>
      </c>
      <c r="B64" s="57" t="s">
        <v>14</v>
      </c>
      <c r="C64" s="57" t="s">
        <v>287</v>
      </c>
      <c r="D64" s="57" t="s">
        <v>14430</v>
      </c>
      <c r="E64" s="57" t="s">
        <v>1979</v>
      </c>
      <c r="F64" s="57" t="s">
        <v>8263</v>
      </c>
      <c r="G64" s="57" t="s">
        <v>904</v>
      </c>
      <c r="H64" s="57" t="s">
        <v>8321</v>
      </c>
      <c r="I64" s="57" t="s">
        <v>31</v>
      </c>
      <c r="J64" s="57" t="s">
        <v>1268</v>
      </c>
      <c r="K64" s="57" t="s">
        <v>1279</v>
      </c>
      <c r="L64" s="57" t="s">
        <v>1258</v>
      </c>
      <c r="M64" s="57" t="s">
        <v>1282</v>
      </c>
      <c r="N64" s="57" t="s">
        <v>14507</v>
      </c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 t="s">
        <v>288</v>
      </c>
      <c r="AC64" s="57" t="s">
        <v>1360</v>
      </c>
      <c r="AD64" s="57" t="s">
        <v>1385</v>
      </c>
      <c r="AE64" s="57">
        <v>90</v>
      </c>
      <c r="AF64" s="57">
        <v>0.2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>
        <v>0</v>
      </c>
      <c r="AW64" s="57"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v>0</v>
      </c>
      <c r="BC64" s="57">
        <v>0</v>
      </c>
      <c r="BD64" s="57">
        <v>0</v>
      </c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 t="s">
        <v>8856</v>
      </c>
      <c r="BR64" s="57" t="s">
        <v>16168</v>
      </c>
      <c r="BS64" s="57">
        <f ca="1">SUM(O64:OFFSET(O64,0,'Откл_БДР факт ГК_КБ'!$B$1-1))</f>
        <v>0</v>
      </c>
    </row>
    <row r="65" spans="1:71">
      <c r="A65" s="57" t="s">
        <v>902</v>
      </c>
      <c r="B65" s="57" t="s">
        <v>14</v>
      </c>
      <c r="C65" s="57" t="s">
        <v>426</v>
      </c>
      <c r="D65" s="57" t="s">
        <v>14430</v>
      </c>
      <c r="E65" s="57" t="s">
        <v>1979</v>
      </c>
      <c r="F65" s="57" t="s">
        <v>8263</v>
      </c>
      <c r="G65" s="57" t="s">
        <v>2192</v>
      </c>
      <c r="H65" s="57" t="s">
        <v>14648</v>
      </c>
      <c r="I65" s="57" t="s">
        <v>31</v>
      </c>
      <c r="J65" s="57" t="s">
        <v>1268</v>
      </c>
      <c r="K65" s="57" t="s">
        <v>1279</v>
      </c>
      <c r="L65" s="57" t="s">
        <v>1258</v>
      </c>
      <c r="M65" s="57" t="s">
        <v>1282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 t="s">
        <v>427</v>
      </c>
      <c r="AC65" s="57" t="s">
        <v>1364</v>
      </c>
      <c r="AD65" s="57" t="s">
        <v>1387</v>
      </c>
      <c r="AE65" s="57">
        <v>90</v>
      </c>
      <c r="AF65" s="57">
        <v>0.2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>
        <v>0</v>
      </c>
      <c r="AW65" s="57"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v>0</v>
      </c>
      <c r="BC65" s="57">
        <v>0</v>
      </c>
      <c r="BD65" s="57">
        <v>0</v>
      </c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 t="s">
        <v>8856</v>
      </c>
      <c r="BR65" s="57" t="s">
        <v>16168</v>
      </c>
      <c r="BS65" s="57">
        <f ca="1">SUM(O65:OFFSET(O65,0,'Откл_БДР факт ГК_КБ'!$B$1-1))</f>
        <v>0</v>
      </c>
    </row>
    <row r="66" spans="1:71">
      <c r="A66" s="57" t="s">
        <v>902</v>
      </c>
      <c r="B66" s="57" t="s">
        <v>14</v>
      </c>
      <c r="C66" s="57" t="s">
        <v>426</v>
      </c>
      <c r="D66" s="57" t="s">
        <v>14430</v>
      </c>
      <c r="E66" s="57" t="s">
        <v>1979</v>
      </c>
      <c r="F66" s="57" t="s">
        <v>14457</v>
      </c>
      <c r="G66" s="57" t="s">
        <v>2192</v>
      </c>
      <c r="H66" s="57" t="s">
        <v>14648</v>
      </c>
      <c r="I66" s="57" t="s">
        <v>31</v>
      </c>
      <c r="J66" s="57" t="s">
        <v>1268</v>
      </c>
      <c r="K66" s="57" t="s">
        <v>1279</v>
      </c>
      <c r="L66" s="57" t="s">
        <v>1258</v>
      </c>
      <c r="M66" s="57" t="s">
        <v>1282</v>
      </c>
      <c r="N66" s="57" t="s">
        <v>14508</v>
      </c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 t="s">
        <v>427</v>
      </c>
      <c r="AC66" s="57" t="s">
        <v>1364</v>
      </c>
      <c r="AD66" s="57" t="s">
        <v>1387</v>
      </c>
      <c r="AE66" s="57">
        <v>90</v>
      </c>
      <c r="AF66" s="57">
        <v>0.2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 t="s">
        <v>8856</v>
      </c>
      <c r="BR66" s="57" t="s">
        <v>16168</v>
      </c>
      <c r="BS66" s="57">
        <f ca="1">SUM(O66:OFFSET(O66,0,'Откл_БДР факт ГК_КБ'!$B$1-1))</f>
        <v>0</v>
      </c>
    </row>
    <row r="67" spans="1:71">
      <c r="A67" s="57" t="s">
        <v>902</v>
      </c>
      <c r="B67" s="57" t="s">
        <v>14</v>
      </c>
      <c r="C67" s="57" t="s">
        <v>426</v>
      </c>
      <c r="D67" s="57" t="s">
        <v>14430</v>
      </c>
      <c r="E67" s="57" t="s">
        <v>1979</v>
      </c>
      <c r="F67" s="57" t="s">
        <v>8263</v>
      </c>
      <c r="G67" s="57" t="s">
        <v>2192</v>
      </c>
      <c r="H67" s="57" t="s">
        <v>14648</v>
      </c>
      <c r="I67" s="57" t="s">
        <v>31</v>
      </c>
      <c r="J67" s="57" t="s">
        <v>1268</v>
      </c>
      <c r="K67" s="57" t="s">
        <v>1279</v>
      </c>
      <c r="L67" s="57" t="s">
        <v>1258</v>
      </c>
      <c r="M67" s="57" t="s">
        <v>1282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 t="s">
        <v>427</v>
      </c>
      <c r="AC67" s="57" t="s">
        <v>1364</v>
      </c>
      <c r="AD67" s="57" t="s">
        <v>1387</v>
      </c>
      <c r="AE67" s="57">
        <v>90</v>
      </c>
      <c r="AF67" s="57">
        <v>0.2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>
        <v>0</v>
      </c>
      <c r="AW67" s="57">
        <v>0</v>
      </c>
      <c r="AX67" s="57">
        <v>0</v>
      </c>
      <c r="AY67" s="57">
        <v>0</v>
      </c>
      <c r="AZ67" s="57">
        <v>0</v>
      </c>
      <c r="BA67" s="57">
        <v>0</v>
      </c>
      <c r="BB67" s="57">
        <v>0</v>
      </c>
      <c r="BC67" s="57">
        <v>0</v>
      </c>
      <c r="BD67" s="57">
        <v>0</v>
      </c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 t="s">
        <v>8856</v>
      </c>
      <c r="BR67" s="57" t="s">
        <v>16168</v>
      </c>
      <c r="BS67" s="57">
        <f ca="1">SUM(O67:OFFSET(O67,0,'Откл_БДР факт ГК_КБ'!$B$1-1))</f>
        <v>0</v>
      </c>
    </row>
    <row r="68" spans="1:71">
      <c r="A68" s="57" t="s">
        <v>902</v>
      </c>
      <c r="B68" s="57" t="s">
        <v>14</v>
      </c>
      <c r="C68" s="57" t="s">
        <v>373</v>
      </c>
      <c r="D68" s="57" t="s">
        <v>14430</v>
      </c>
      <c r="E68" s="57" t="s">
        <v>1979</v>
      </c>
      <c r="F68" s="57" t="s">
        <v>8263</v>
      </c>
      <c r="G68" s="57" t="s">
        <v>2192</v>
      </c>
      <c r="H68" s="57" t="s">
        <v>14648</v>
      </c>
      <c r="I68" s="57" t="s">
        <v>31</v>
      </c>
      <c r="J68" s="57" t="s">
        <v>1268</v>
      </c>
      <c r="K68" s="57" t="s">
        <v>1279</v>
      </c>
      <c r="L68" s="57" t="s">
        <v>1258</v>
      </c>
      <c r="M68" s="57" t="s">
        <v>1282</v>
      </c>
      <c r="N68" s="57" t="s">
        <v>16152</v>
      </c>
      <c r="O68" s="57"/>
      <c r="P68" s="57"/>
      <c r="Q68" s="57"/>
      <c r="R68" s="57"/>
      <c r="S68" s="57"/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/>
      <c r="AB68" s="57" t="s">
        <v>374</v>
      </c>
      <c r="AC68" s="57" t="s">
        <v>1360</v>
      </c>
      <c r="AD68" s="57" t="s">
        <v>1385</v>
      </c>
      <c r="AE68" s="57">
        <v>90</v>
      </c>
      <c r="AF68" s="57">
        <v>0.2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 t="s">
        <v>8856</v>
      </c>
      <c r="BR68" s="57" t="s">
        <v>16168</v>
      </c>
      <c r="BS68" s="57">
        <f ca="1">SUM(O68:OFFSET(O68,0,'Откл_БДР факт ГК_КБ'!$B$1-1))</f>
        <v>0</v>
      </c>
    </row>
    <row r="69" spans="1:71">
      <c r="A69" s="57" t="s">
        <v>902</v>
      </c>
      <c r="B69" s="57" t="s">
        <v>14</v>
      </c>
      <c r="C69" s="57" t="s">
        <v>373</v>
      </c>
      <c r="D69" s="57" t="s">
        <v>14430</v>
      </c>
      <c r="E69" s="57" t="s">
        <v>1979</v>
      </c>
      <c r="F69" s="57" t="s">
        <v>8263</v>
      </c>
      <c r="G69" s="57" t="s">
        <v>2192</v>
      </c>
      <c r="H69" s="57" t="s">
        <v>14648</v>
      </c>
      <c r="I69" s="57" t="s">
        <v>31</v>
      </c>
      <c r="J69" s="57" t="s">
        <v>1268</v>
      </c>
      <c r="K69" s="57" t="s">
        <v>1279</v>
      </c>
      <c r="L69" s="57" t="s">
        <v>1258</v>
      </c>
      <c r="M69" s="57" t="s">
        <v>1282</v>
      </c>
      <c r="N69" s="57" t="s">
        <v>16153</v>
      </c>
      <c r="O69" s="57"/>
      <c r="P69" s="57">
        <v>531.05529000000001</v>
      </c>
      <c r="Q69" s="57">
        <v>1678.6196399999999</v>
      </c>
      <c r="R69" s="57"/>
      <c r="S69" s="57"/>
      <c r="T69" s="57"/>
      <c r="U69" s="57"/>
      <c r="V69" s="57"/>
      <c r="W69" s="57"/>
      <c r="X69" s="57"/>
      <c r="Y69" s="57"/>
      <c r="Z69" s="57"/>
      <c r="AA69" s="57">
        <v>2209.6749300000001</v>
      </c>
      <c r="AB69" s="57" t="s">
        <v>374</v>
      </c>
      <c r="AC69" s="57" t="s">
        <v>1360</v>
      </c>
      <c r="AD69" s="57" t="s">
        <v>1385</v>
      </c>
      <c r="AE69" s="57">
        <v>90</v>
      </c>
      <c r="AF69" s="57">
        <v>0.2</v>
      </c>
      <c r="AG69" s="57">
        <v>0</v>
      </c>
      <c r="AH69" s="57">
        <v>0</v>
      </c>
      <c r="AI69" s="57">
        <v>0</v>
      </c>
      <c r="AJ69" s="57">
        <v>0</v>
      </c>
      <c r="AK69" s="57">
        <v>637.26634999999999</v>
      </c>
      <c r="AL69" s="57">
        <v>2014.34357</v>
      </c>
      <c r="AM69" s="57">
        <v>0</v>
      </c>
      <c r="AN69" s="57">
        <v>0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/>
      <c r="BF69" s="57"/>
      <c r="BG69" s="57">
        <v>2479.0752000000002</v>
      </c>
      <c r="BH69" s="57"/>
      <c r="BI69" s="57"/>
      <c r="BJ69" s="57"/>
      <c r="BK69" s="57"/>
      <c r="BL69" s="57"/>
      <c r="BM69" s="57"/>
      <c r="BN69" s="57"/>
      <c r="BO69" s="57"/>
      <c r="BP69" s="57"/>
      <c r="BQ69" s="57" t="s">
        <v>8856</v>
      </c>
      <c r="BR69" s="57" t="s">
        <v>16168</v>
      </c>
      <c r="BS69" s="57">
        <f ca="1">SUM(O69:OFFSET(O69,0,'Откл_БДР факт ГК_КБ'!$B$1-1))</f>
        <v>2209.6749300000001</v>
      </c>
    </row>
    <row r="70" spans="1:71">
      <c r="A70" s="57" t="s">
        <v>902</v>
      </c>
      <c r="B70" s="57" t="s">
        <v>14</v>
      </c>
      <c r="C70" s="57" t="s">
        <v>349</v>
      </c>
      <c r="D70" s="57" t="s">
        <v>14430</v>
      </c>
      <c r="E70" s="57" t="s">
        <v>1979</v>
      </c>
      <c r="F70" s="57" t="s">
        <v>8263</v>
      </c>
      <c r="G70" s="57" t="s">
        <v>2192</v>
      </c>
      <c r="H70" s="57" t="s">
        <v>14648</v>
      </c>
      <c r="I70" s="57" t="s">
        <v>31</v>
      </c>
      <c r="J70" s="57" t="s">
        <v>1268</v>
      </c>
      <c r="K70" s="57" t="s">
        <v>1279</v>
      </c>
      <c r="L70" s="57" t="s">
        <v>1258</v>
      </c>
      <c r="M70" s="57" t="s">
        <v>1282</v>
      </c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 t="s">
        <v>350</v>
      </c>
      <c r="AC70" s="57" t="s">
        <v>1360</v>
      </c>
      <c r="AD70" s="57" t="s">
        <v>1385</v>
      </c>
      <c r="AE70" s="57">
        <v>90</v>
      </c>
      <c r="AF70" s="57">
        <v>0.2</v>
      </c>
      <c r="AG70" s="57">
        <v>0</v>
      </c>
      <c r="AH70" s="57">
        <v>0</v>
      </c>
      <c r="AI70" s="57">
        <v>0</v>
      </c>
      <c r="AJ70" s="57">
        <v>0</v>
      </c>
      <c r="AK70" s="57">
        <v>0</v>
      </c>
      <c r="AL70" s="57">
        <v>0</v>
      </c>
      <c r="AM70" s="57">
        <v>0</v>
      </c>
      <c r="AN70" s="57">
        <v>0</v>
      </c>
      <c r="AO70" s="57">
        <v>0</v>
      </c>
      <c r="AP70" s="57">
        <v>0</v>
      </c>
      <c r="AQ70" s="57">
        <v>0</v>
      </c>
      <c r="AR70" s="57">
        <v>0</v>
      </c>
      <c r="AS70" s="57">
        <v>0</v>
      </c>
      <c r="AT70" s="57">
        <v>0</v>
      </c>
      <c r="AU70" s="57">
        <v>0</v>
      </c>
      <c r="AV70" s="57">
        <v>0</v>
      </c>
      <c r="AW70" s="57">
        <v>0</v>
      </c>
      <c r="AX70" s="57">
        <v>0</v>
      </c>
      <c r="AY70" s="57">
        <v>0</v>
      </c>
      <c r="AZ70" s="57">
        <v>0</v>
      </c>
      <c r="BA70" s="57">
        <v>0</v>
      </c>
      <c r="BB70" s="57">
        <v>0</v>
      </c>
      <c r="BC70" s="57">
        <v>0</v>
      </c>
      <c r="BD70" s="57">
        <v>0</v>
      </c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 t="s">
        <v>8856</v>
      </c>
      <c r="BR70" s="57" t="s">
        <v>16168</v>
      </c>
      <c r="BS70" s="57">
        <f ca="1">SUM(O70:OFFSET(O70,0,'Откл_БДР факт ГК_КБ'!$B$1-1))</f>
        <v>0</v>
      </c>
    </row>
    <row r="71" spans="1:71">
      <c r="A71" s="57" t="s">
        <v>902</v>
      </c>
      <c r="B71" s="57" t="s">
        <v>14</v>
      </c>
      <c r="C71" s="57" t="s">
        <v>373</v>
      </c>
      <c r="D71" s="57" t="s">
        <v>14430</v>
      </c>
      <c r="E71" s="57" t="s">
        <v>1979</v>
      </c>
      <c r="F71" s="57" t="s">
        <v>8263</v>
      </c>
      <c r="G71" s="57" t="s">
        <v>2451</v>
      </c>
      <c r="H71" s="57" t="s">
        <v>14647</v>
      </c>
      <c r="I71" s="57" t="s">
        <v>31</v>
      </c>
      <c r="J71" s="57" t="s">
        <v>1268</v>
      </c>
      <c r="K71" s="57" t="s">
        <v>1279</v>
      </c>
      <c r="L71" s="57" t="s">
        <v>1258</v>
      </c>
      <c r="M71" s="57" t="s">
        <v>1282</v>
      </c>
      <c r="N71" s="57" t="s">
        <v>16150</v>
      </c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 t="s">
        <v>374</v>
      </c>
      <c r="AC71" s="57" t="s">
        <v>1360</v>
      </c>
      <c r="AD71" s="57" t="s">
        <v>1385</v>
      </c>
      <c r="AE71" s="57">
        <v>120</v>
      </c>
      <c r="AF71" s="57">
        <v>0.2</v>
      </c>
      <c r="AG71" s="57">
        <v>0</v>
      </c>
      <c r="AH71" s="57">
        <v>0</v>
      </c>
      <c r="AI71" s="57">
        <v>0</v>
      </c>
      <c r="AJ71" s="57">
        <v>0</v>
      </c>
      <c r="AK71" s="57">
        <v>0</v>
      </c>
      <c r="AL71" s="57">
        <v>0</v>
      </c>
      <c r="AM71" s="57">
        <v>0</v>
      </c>
      <c r="AN71" s="57">
        <v>0</v>
      </c>
      <c r="AO71" s="57">
        <v>0</v>
      </c>
      <c r="AP71" s="57">
        <v>0</v>
      </c>
      <c r="AQ71" s="57">
        <v>0</v>
      </c>
      <c r="AR71" s="57">
        <v>0</v>
      </c>
      <c r="AS71" s="57">
        <v>0</v>
      </c>
      <c r="AT71" s="57">
        <v>0</v>
      </c>
      <c r="AU71" s="57">
        <v>0</v>
      </c>
      <c r="AV71" s="57">
        <v>0</v>
      </c>
      <c r="AW71" s="57">
        <v>0</v>
      </c>
      <c r="AX71" s="57">
        <v>0</v>
      </c>
      <c r="AY71" s="57">
        <v>0</v>
      </c>
      <c r="AZ71" s="57">
        <v>0</v>
      </c>
      <c r="BA71" s="57">
        <v>0</v>
      </c>
      <c r="BB71" s="57">
        <v>0</v>
      </c>
      <c r="BC71" s="57">
        <v>0</v>
      </c>
      <c r="BD71" s="57">
        <v>0</v>
      </c>
      <c r="BE71" s="57">
        <v>0</v>
      </c>
      <c r="BF71" s="57">
        <v>0</v>
      </c>
      <c r="BG71" s="57">
        <v>0</v>
      </c>
      <c r="BH71" s="57">
        <v>194.10288</v>
      </c>
      <c r="BI71" s="57"/>
      <c r="BJ71" s="57"/>
      <c r="BK71" s="57"/>
      <c r="BL71" s="57"/>
      <c r="BM71" s="57"/>
      <c r="BN71" s="57"/>
      <c r="BO71" s="57"/>
      <c r="BP71" s="57"/>
      <c r="BQ71" s="57" t="s">
        <v>8856</v>
      </c>
      <c r="BR71" s="57" t="s">
        <v>16168</v>
      </c>
      <c r="BS71" s="57">
        <f ca="1">SUM(O71:OFFSET(O71,0,'Откл_БДР факт ГК_КБ'!$B$1-1))</f>
        <v>0</v>
      </c>
    </row>
    <row r="72" spans="1:71">
      <c r="A72" s="57" t="s">
        <v>902</v>
      </c>
      <c r="B72" s="57" t="s">
        <v>14</v>
      </c>
      <c r="C72" s="57" t="s">
        <v>426</v>
      </c>
      <c r="D72" s="57" t="s">
        <v>14430</v>
      </c>
      <c r="E72" s="57" t="s">
        <v>1979</v>
      </c>
      <c r="F72" s="57" t="s">
        <v>8263</v>
      </c>
      <c r="G72" s="57" t="s">
        <v>1071</v>
      </c>
      <c r="H72" s="57"/>
      <c r="I72" s="57" t="s">
        <v>31</v>
      </c>
      <c r="J72" s="57" t="s">
        <v>1268</v>
      </c>
      <c r="K72" s="57" t="s">
        <v>1279</v>
      </c>
      <c r="L72" s="57" t="s">
        <v>1258</v>
      </c>
      <c r="M72" s="57" t="s">
        <v>1282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 t="s">
        <v>427</v>
      </c>
      <c r="AC72" s="57" t="s">
        <v>1364</v>
      </c>
      <c r="AD72" s="57" t="s">
        <v>1387</v>
      </c>
      <c r="AE72" s="57">
        <v>90</v>
      </c>
      <c r="AF72" s="57">
        <v>0.2</v>
      </c>
      <c r="AG72" s="57">
        <v>0</v>
      </c>
      <c r="AH72" s="57">
        <v>0</v>
      </c>
      <c r="AI72" s="57">
        <v>0</v>
      </c>
      <c r="AJ72" s="57">
        <v>0</v>
      </c>
      <c r="AK72" s="57">
        <v>0</v>
      </c>
      <c r="AL72" s="57">
        <v>0</v>
      </c>
      <c r="AM72" s="57">
        <v>0</v>
      </c>
      <c r="AN72" s="57">
        <v>0</v>
      </c>
      <c r="AO72" s="57">
        <v>0</v>
      </c>
      <c r="AP72" s="57">
        <v>0</v>
      </c>
      <c r="AQ72" s="57">
        <v>0</v>
      </c>
      <c r="AR72" s="57">
        <v>0</v>
      </c>
      <c r="AS72" s="57">
        <v>0</v>
      </c>
      <c r="AT72" s="57">
        <v>0</v>
      </c>
      <c r="AU72" s="57">
        <v>0</v>
      </c>
      <c r="AV72" s="57">
        <v>0</v>
      </c>
      <c r="AW72" s="57">
        <v>0</v>
      </c>
      <c r="AX72" s="57">
        <v>0</v>
      </c>
      <c r="AY72" s="57">
        <v>0</v>
      </c>
      <c r="AZ72" s="57">
        <v>0</v>
      </c>
      <c r="BA72" s="57">
        <v>0</v>
      </c>
      <c r="BB72" s="57">
        <v>0</v>
      </c>
      <c r="BC72" s="57">
        <v>0</v>
      </c>
      <c r="BD72" s="57">
        <v>0</v>
      </c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 t="s">
        <v>8856</v>
      </c>
      <c r="BR72" s="57" t="s">
        <v>16168</v>
      </c>
      <c r="BS72" s="57">
        <f ca="1">SUM(O72:OFFSET(O72,0,'Откл_БДР факт ГК_КБ'!$B$1-1))</f>
        <v>0</v>
      </c>
    </row>
    <row r="73" spans="1:71">
      <c r="A73" s="57" t="s">
        <v>902</v>
      </c>
      <c r="B73" s="57" t="s">
        <v>14</v>
      </c>
      <c r="C73" s="57" t="s">
        <v>373</v>
      </c>
      <c r="D73" s="57" t="s">
        <v>14430</v>
      </c>
      <c r="E73" s="57" t="s">
        <v>1979</v>
      </c>
      <c r="F73" s="57" t="s">
        <v>8263</v>
      </c>
      <c r="G73" s="57" t="s">
        <v>2192</v>
      </c>
      <c r="H73" s="57" t="s">
        <v>14648</v>
      </c>
      <c r="I73" s="57" t="s">
        <v>31</v>
      </c>
      <c r="J73" s="57" t="s">
        <v>1268</v>
      </c>
      <c r="K73" s="57" t="s">
        <v>1279</v>
      </c>
      <c r="L73" s="57" t="s">
        <v>1258</v>
      </c>
      <c r="M73" s="57" t="s">
        <v>1282</v>
      </c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 t="s">
        <v>374</v>
      </c>
      <c r="AC73" s="57" t="s">
        <v>1360</v>
      </c>
      <c r="AD73" s="57" t="s">
        <v>1385</v>
      </c>
      <c r="AE73" s="57">
        <v>90</v>
      </c>
      <c r="AF73" s="57">
        <v>0.2</v>
      </c>
      <c r="AG73" s="57">
        <v>0</v>
      </c>
      <c r="AH73" s="57">
        <v>0</v>
      </c>
      <c r="AI73" s="57">
        <v>0</v>
      </c>
      <c r="AJ73" s="57">
        <v>0</v>
      </c>
      <c r="AK73" s="57">
        <v>0</v>
      </c>
      <c r="AL73" s="57">
        <v>0</v>
      </c>
      <c r="AM73" s="57">
        <v>0</v>
      </c>
      <c r="AN73" s="57">
        <v>0</v>
      </c>
      <c r="AO73" s="57">
        <v>0</v>
      </c>
      <c r="AP73" s="57">
        <v>0</v>
      </c>
      <c r="AQ73" s="57">
        <v>0</v>
      </c>
      <c r="AR73" s="57">
        <v>0</v>
      </c>
      <c r="AS73" s="57">
        <v>0</v>
      </c>
      <c r="AT73" s="57">
        <v>0</v>
      </c>
      <c r="AU73" s="57">
        <v>0</v>
      </c>
      <c r="AV73" s="57">
        <v>0</v>
      </c>
      <c r="AW73" s="57">
        <v>0</v>
      </c>
      <c r="AX73" s="57">
        <v>0</v>
      </c>
      <c r="AY73" s="57">
        <v>0</v>
      </c>
      <c r="AZ73" s="57">
        <v>0</v>
      </c>
      <c r="BA73" s="57">
        <v>0</v>
      </c>
      <c r="BB73" s="57">
        <v>0</v>
      </c>
      <c r="BC73" s="57">
        <v>0</v>
      </c>
      <c r="BD73" s="57">
        <v>0</v>
      </c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 t="s">
        <v>8856</v>
      </c>
      <c r="BR73" s="57" t="s">
        <v>16168</v>
      </c>
      <c r="BS73" s="57">
        <f ca="1">SUM(O73:OFFSET(O73,0,'Откл_БДР факт ГК_КБ'!$B$1-1))</f>
        <v>0</v>
      </c>
    </row>
    <row r="74" spans="1:71">
      <c r="A74" s="57" t="s">
        <v>902</v>
      </c>
      <c r="B74" s="57" t="s">
        <v>14</v>
      </c>
      <c r="C74" s="57" t="s">
        <v>373</v>
      </c>
      <c r="D74" s="57" t="s">
        <v>14430</v>
      </c>
      <c r="E74" s="57" t="s">
        <v>1979</v>
      </c>
      <c r="F74" s="57" t="s">
        <v>8263</v>
      </c>
      <c r="G74" s="57" t="s">
        <v>2192</v>
      </c>
      <c r="H74" s="57" t="s">
        <v>14648</v>
      </c>
      <c r="I74" s="57" t="s">
        <v>31</v>
      </c>
      <c r="J74" s="57" t="s">
        <v>1268</v>
      </c>
      <c r="K74" s="57" t="s">
        <v>1279</v>
      </c>
      <c r="L74" s="57" t="s">
        <v>1258</v>
      </c>
      <c r="M74" s="57" t="s">
        <v>1282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 t="s">
        <v>374</v>
      </c>
      <c r="AC74" s="57" t="s">
        <v>1360</v>
      </c>
      <c r="AD74" s="57" t="s">
        <v>1385</v>
      </c>
      <c r="AE74" s="57">
        <v>90</v>
      </c>
      <c r="AF74" s="57">
        <v>0.2</v>
      </c>
      <c r="AG74" s="57">
        <v>0</v>
      </c>
      <c r="AH74" s="57">
        <v>0</v>
      </c>
      <c r="AI74" s="57">
        <v>0</v>
      </c>
      <c r="AJ74" s="57">
        <v>0</v>
      </c>
      <c r="AK74" s="57">
        <v>0</v>
      </c>
      <c r="AL74" s="57">
        <v>0</v>
      </c>
      <c r="AM74" s="57">
        <v>0</v>
      </c>
      <c r="AN74" s="57">
        <v>0</v>
      </c>
      <c r="AO74" s="57">
        <v>0</v>
      </c>
      <c r="AP74" s="57">
        <v>0</v>
      </c>
      <c r="AQ74" s="57">
        <v>0</v>
      </c>
      <c r="AR74" s="57">
        <v>0</v>
      </c>
      <c r="AS74" s="57">
        <v>0</v>
      </c>
      <c r="AT74" s="57">
        <v>0</v>
      </c>
      <c r="AU74" s="57">
        <v>0</v>
      </c>
      <c r="AV74" s="57">
        <v>0</v>
      </c>
      <c r="AW74" s="57">
        <v>0</v>
      </c>
      <c r="AX74" s="57">
        <v>0</v>
      </c>
      <c r="AY74" s="57">
        <v>0</v>
      </c>
      <c r="AZ74" s="57">
        <v>0</v>
      </c>
      <c r="BA74" s="57">
        <v>0</v>
      </c>
      <c r="BB74" s="57">
        <v>0</v>
      </c>
      <c r="BC74" s="57">
        <v>0</v>
      </c>
      <c r="BD74" s="57">
        <v>0</v>
      </c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 t="s">
        <v>8856</v>
      </c>
      <c r="BR74" s="57" t="s">
        <v>16168</v>
      </c>
      <c r="BS74" s="57">
        <f ca="1">SUM(O74:OFFSET(O74,0,'Откл_БДР факт ГК_КБ'!$B$1-1))</f>
        <v>0</v>
      </c>
    </row>
    <row r="75" spans="1:71">
      <c r="A75" s="57" t="s">
        <v>902</v>
      </c>
      <c r="B75" s="57" t="s">
        <v>14</v>
      </c>
      <c r="C75" s="57" t="s">
        <v>426</v>
      </c>
      <c r="D75" s="57" t="s">
        <v>14430</v>
      </c>
      <c r="E75" s="57" t="s">
        <v>1979</v>
      </c>
      <c r="F75" s="57" t="s">
        <v>8263</v>
      </c>
      <c r="G75" s="57" t="s">
        <v>1071</v>
      </c>
      <c r="H75" s="57"/>
      <c r="I75" s="57" t="s">
        <v>31</v>
      </c>
      <c r="J75" s="57" t="s">
        <v>1268</v>
      </c>
      <c r="K75" s="57" t="s">
        <v>1279</v>
      </c>
      <c r="L75" s="57" t="s">
        <v>1258</v>
      </c>
      <c r="M75" s="57" t="s">
        <v>1282</v>
      </c>
      <c r="N75" s="57"/>
      <c r="O75" s="57"/>
      <c r="P75" s="57"/>
      <c r="Q75" s="57"/>
      <c r="R75" s="57"/>
      <c r="S75" s="57"/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/>
      <c r="AB75" s="57" t="s">
        <v>427</v>
      </c>
      <c r="AC75" s="57" t="s">
        <v>1364</v>
      </c>
      <c r="AD75" s="57" t="s">
        <v>1387</v>
      </c>
      <c r="AE75" s="57">
        <v>90</v>
      </c>
      <c r="AF75" s="57">
        <v>0.2</v>
      </c>
      <c r="AG75" s="57">
        <v>0</v>
      </c>
      <c r="AH75" s="57">
        <v>0</v>
      </c>
      <c r="AI75" s="57">
        <v>0</v>
      </c>
      <c r="AJ75" s="57">
        <v>0</v>
      </c>
      <c r="AK75" s="57">
        <v>0</v>
      </c>
      <c r="AL75" s="57">
        <v>0</v>
      </c>
      <c r="AM75" s="57">
        <v>0</v>
      </c>
      <c r="AN75" s="57">
        <v>0</v>
      </c>
      <c r="AO75" s="57">
        <v>0</v>
      </c>
      <c r="AP75" s="57">
        <v>0</v>
      </c>
      <c r="AQ75" s="57">
        <v>0</v>
      </c>
      <c r="AR75" s="57">
        <v>0</v>
      </c>
      <c r="AS75" s="57">
        <v>0</v>
      </c>
      <c r="AT75" s="57">
        <v>0</v>
      </c>
      <c r="AU75" s="57">
        <v>0</v>
      </c>
      <c r="AV75" s="57">
        <v>0</v>
      </c>
      <c r="AW75" s="57">
        <v>0</v>
      </c>
      <c r="AX75" s="57">
        <v>0</v>
      </c>
      <c r="AY75" s="57">
        <v>0</v>
      </c>
      <c r="AZ75" s="57">
        <v>0</v>
      </c>
      <c r="BA75" s="57">
        <v>0</v>
      </c>
      <c r="BB75" s="57">
        <v>0</v>
      </c>
      <c r="BC75" s="57">
        <v>0</v>
      </c>
      <c r="BD75" s="57">
        <v>0</v>
      </c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 t="s">
        <v>8856</v>
      </c>
      <c r="BR75" s="57" t="s">
        <v>16168</v>
      </c>
      <c r="BS75" s="57">
        <f ca="1">SUM(O75:OFFSET(O75,0,'Откл_БДР факт ГК_КБ'!$B$1-1))</f>
        <v>0</v>
      </c>
    </row>
    <row r="76" spans="1:71">
      <c r="A76" s="57" t="s">
        <v>902</v>
      </c>
      <c r="B76" s="57" t="s">
        <v>14</v>
      </c>
      <c r="C76" s="57" t="s">
        <v>373</v>
      </c>
      <c r="D76" s="57" t="s">
        <v>14430</v>
      </c>
      <c r="E76" s="57" t="s">
        <v>1979</v>
      </c>
      <c r="F76" s="57" t="s">
        <v>8263</v>
      </c>
      <c r="G76" s="57" t="s">
        <v>2192</v>
      </c>
      <c r="H76" s="57" t="s">
        <v>14648</v>
      </c>
      <c r="I76" s="57" t="s">
        <v>31</v>
      </c>
      <c r="J76" s="57" t="s">
        <v>1268</v>
      </c>
      <c r="K76" s="57" t="s">
        <v>1279</v>
      </c>
      <c r="L76" s="57" t="s">
        <v>1258</v>
      </c>
      <c r="M76" s="57" t="s">
        <v>1282</v>
      </c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 t="s">
        <v>374</v>
      </c>
      <c r="AC76" s="57" t="s">
        <v>1360</v>
      </c>
      <c r="AD76" s="57" t="s">
        <v>1385</v>
      </c>
      <c r="AE76" s="57">
        <v>90</v>
      </c>
      <c r="AF76" s="57">
        <v>0.2</v>
      </c>
      <c r="AG76" s="57">
        <v>0</v>
      </c>
      <c r="AH76" s="57">
        <v>0</v>
      </c>
      <c r="AI76" s="57">
        <v>0</v>
      </c>
      <c r="AJ76" s="57">
        <v>0</v>
      </c>
      <c r="AK76" s="57">
        <v>0</v>
      </c>
      <c r="AL76" s="57">
        <v>0</v>
      </c>
      <c r="AM76" s="57">
        <v>0</v>
      </c>
      <c r="AN76" s="57">
        <v>0</v>
      </c>
      <c r="AO76" s="57">
        <v>0</v>
      </c>
      <c r="AP76" s="57">
        <v>0</v>
      </c>
      <c r="AQ76" s="57">
        <v>0</v>
      </c>
      <c r="AR76" s="57">
        <v>0</v>
      </c>
      <c r="AS76" s="57">
        <v>0</v>
      </c>
      <c r="AT76" s="57">
        <v>0</v>
      </c>
      <c r="AU76" s="57">
        <v>0</v>
      </c>
      <c r="AV76" s="57">
        <v>0</v>
      </c>
      <c r="AW76" s="57">
        <v>0</v>
      </c>
      <c r="AX76" s="57">
        <v>0</v>
      </c>
      <c r="AY76" s="57">
        <v>0</v>
      </c>
      <c r="AZ76" s="57">
        <v>0</v>
      </c>
      <c r="BA76" s="57">
        <v>0</v>
      </c>
      <c r="BB76" s="57">
        <v>0</v>
      </c>
      <c r="BC76" s="57">
        <v>0</v>
      </c>
      <c r="BD76" s="57">
        <v>0</v>
      </c>
      <c r="BE76" s="57"/>
      <c r="BF76" s="57"/>
      <c r="BG76" s="57">
        <v>1476.93778</v>
      </c>
      <c r="BH76" s="57"/>
      <c r="BI76" s="57"/>
      <c r="BJ76" s="57"/>
      <c r="BK76" s="57"/>
      <c r="BL76" s="57"/>
      <c r="BM76" s="57"/>
      <c r="BN76" s="57"/>
      <c r="BO76" s="57"/>
      <c r="BP76" s="57"/>
      <c r="BQ76" s="57" t="s">
        <v>8856</v>
      </c>
      <c r="BR76" s="57" t="s">
        <v>16168</v>
      </c>
      <c r="BS76" s="57">
        <f ca="1">SUM(O76:OFFSET(O76,0,'Откл_БДР факт ГК_КБ'!$B$1-1))</f>
        <v>0</v>
      </c>
    </row>
    <row r="77" spans="1:71">
      <c r="A77" s="57" t="s">
        <v>902</v>
      </c>
      <c r="B77" s="57" t="s">
        <v>14</v>
      </c>
      <c r="C77" s="57" t="s">
        <v>373</v>
      </c>
      <c r="D77" s="57" t="s">
        <v>14430</v>
      </c>
      <c r="E77" s="57" t="s">
        <v>1979</v>
      </c>
      <c r="F77" s="57" t="s">
        <v>8263</v>
      </c>
      <c r="G77" s="57" t="s">
        <v>2192</v>
      </c>
      <c r="H77" s="57" t="s">
        <v>14648</v>
      </c>
      <c r="I77" s="57" t="s">
        <v>31</v>
      </c>
      <c r="J77" s="57" t="s">
        <v>1268</v>
      </c>
      <c r="K77" s="57" t="s">
        <v>1279</v>
      </c>
      <c r="L77" s="57" t="s">
        <v>1258</v>
      </c>
      <c r="M77" s="57" t="s">
        <v>1282</v>
      </c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 t="s">
        <v>374</v>
      </c>
      <c r="AC77" s="57" t="s">
        <v>1360</v>
      </c>
      <c r="AD77" s="57" t="s">
        <v>1385</v>
      </c>
      <c r="AE77" s="57">
        <v>90</v>
      </c>
      <c r="AF77" s="57">
        <v>0.2</v>
      </c>
      <c r="AG77" s="57">
        <v>0</v>
      </c>
      <c r="AH77" s="57">
        <v>0</v>
      </c>
      <c r="AI77" s="57">
        <v>0</v>
      </c>
      <c r="AJ77" s="57">
        <v>0</v>
      </c>
      <c r="AK77" s="57">
        <v>0</v>
      </c>
      <c r="AL77" s="57">
        <v>0</v>
      </c>
      <c r="AM77" s="57">
        <v>0</v>
      </c>
      <c r="AN77" s="57">
        <v>0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57">
        <v>0</v>
      </c>
      <c r="AU77" s="57">
        <v>0</v>
      </c>
      <c r="AV77" s="57">
        <v>0</v>
      </c>
      <c r="AW77" s="57">
        <v>0</v>
      </c>
      <c r="AX77" s="57">
        <v>0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0</v>
      </c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 t="s">
        <v>8856</v>
      </c>
      <c r="BR77" s="57" t="s">
        <v>16168</v>
      </c>
      <c r="BS77" s="57">
        <f ca="1">SUM(O77:OFFSET(O77,0,'Откл_БДР факт ГК_КБ'!$B$1-1))</f>
        <v>0</v>
      </c>
    </row>
    <row r="78" spans="1:71">
      <c r="A78" s="57" t="s">
        <v>902</v>
      </c>
      <c r="B78" s="57" t="s">
        <v>14</v>
      </c>
      <c r="C78" s="57" t="s">
        <v>287</v>
      </c>
      <c r="D78" s="57" t="s">
        <v>14430</v>
      </c>
      <c r="E78" s="57" t="s">
        <v>1979</v>
      </c>
      <c r="F78" s="57" t="s">
        <v>14457</v>
      </c>
      <c r="G78" s="57" t="s">
        <v>904</v>
      </c>
      <c r="H78" s="57" t="s">
        <v>8321</v>
      </c>
      <c r="I78" s="57" t="s">
        <v>31</v>
      </c>
      <c r="J78" s="57" t="s">
        <v>1268</v>
      </c>
      <c r="K78" s="57" t="s">
        <v>1279</v>
      </c>
      <c r="L78" s="57" t="s">
        <v>1258</v>
      </c>
      <c r="M78" s="57" t="s">
        <v>1282</v>
      </c>
      <c r="N78" s="57" t="s">
        <v>16144</v>
      </c>
      <c r="O78" s="57"/>
      <c r="P78" s="57"/>
      <c r="Q78" s="57"/>
      <c r="R78" s="57"/>
      <c r="S78" s="57"/>
      <c r="T78" s="57">
        <v>961.24289999999996</v>
      </c>
      <c r="U78" s="57"/>
      <c r="V78" s="57"/>
      <c r="W78" s="57"/>
      <c r="X78" s="57"/>
      <c r="Y78" s="57"/>
      <c r="Z78" s="57"/>
      <c r="AA78" s="57">
        <v>961.24289999999996</v>
      </c>
      <c r="AB78" s="57" t="s">
        <v>288</v>
      </c>
      <c r="AC78" s="57" t="s">
        <v>1360</v>
      </c>
      <c r="AD78" s="57" t="s">
        <v>1385</v>
      </c>
      <c r="AE78" s="57">
        <v>90</v>
      </c>
      <c r="AF78" s="57">
        <v>0.2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1153.4914799999999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0</v>
      </c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 t="s">
        <v>8856</v>
      </c>
      <c r="BR78" s="57" t="s">
        <v>16168</v>
      </c>
      <c r="BS78" s="57">
        <f ca="1">SUM(O78:OFFSET(O78,0,'Откл_БДР факт ГК_КБ'!$B$1-1))</f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3"/>
  <dimension ref="A1:J378"/>
  <sheetViews>
    <sheetView workbookViewId="0">
      <selection sqref="A1:XFD1048576"/>
    </sheetView>
  </sheetViews>
  <sheetFormatPr defaultColWidth="8.88671875" defaultRowHeight="14.4"/>
  <cols>
    <col min="1" max="1" width="25.88671875" style="33" bestFit="1" customWidth="1"/>
    <col min="2" max="2" width="31.6640625" bestFit="1" customWidth="1"/>
    <col min="3" max="3" width="30.6640625" bestFit="1" customWidth="1"/>
    <col min="4" max="4" width="66.33203125" bestFit="1" customWidth="1"/>
    <col min="5" max="5" width="24.109375" style="33" bestFit="1" customWidth="1"/>
    <col min="6" max="6" width="33.109375" customWidth="1"/>
    <col min="9" max="9" width="25.109375" bestFit="1" customWidth="1"/>
    <col min="10" max="10" width="64.88671875" bestFit="1" customWidth="1"/>
  </cols>
  <sheetData>
    <row r="1" spans="1:10">
      <c r="A1" s="32" t="s">
        <v>1223</v>
      </c>
      <c r="B1" s="32" t="s">
        <v>1229</v>
      </c>
      <c r="C1" s="32" t="s">
        <v>1230</v>
      </c>
      <c r="D1" s="32" t="s">
        <v>1286</v>
      </c>
      <c r="E1" s="32" t="s">
        <v>1287</v>
      </c>
      <c r="I1" t="s">
        <v>1288</v>
      </c>
      <c r="J1" t="s">
        <v>1208</v>
      </c>
    </row>
    <row r="2" spans="1:10" s="76" customFormat="1">
      <c r="A2" s="75" t="s">
        <v>21</v>
      </c>
      <c r="B2" s="76" t="s">
        <v>1289</v>
      </c>
      <c r="C2" s="76" t="s">
        <v>1290</v>
      </c>
      <c r="D2" s="76" t="s">
        <v>20</v>
      </c>
      <c r="E2" s="35" t="s">
        <v>1357</v>
      </c>
      <c r="F2" s="76" t="s">
        <v>1358</v>
      </c>
      <c r="I2" s="76" t="s">
        <v>1292</v>
      </c>
      <c r="J2" s="76" t="s">
        <v>1293</v>
      </c>
    </row>
    <row r="3" spans="1:10" s="76" customFormat="1">
      <c r="A3" s="75" t="s">
        <v>1980</v>
      </c>
      <c r="B3" s="76" t="s">
        <v>1289</v>
      </c>
      <c r="C3" s="76" t="s">
        <v>1290</v>
      </c>
      <c r="D3" s="76" t="s">
        <v>69</v>
      </c>
      <c r="E3" s="35" t="s">
        <v>1342</v>
      </c>
      <c r="F3" s="76" t="s">
        <v>69</v>
      </c>
      <c r="I3" s="76" t="s">
        <v>1296</v>
      </c>
      <c r="J3" s="76" t="s">
        <v>1297</v>
      </c>
    </row>
    <row r="4" spans="1:10" s="76" customFormat="1">
      <c r="A4" s="34" t="s">
        <v>33</v>
      </c>
      <c r="B4" s="76" t="s">
        <v>1289</v>
      </c>
      <c r="C4" s="76" t="s">
        <v>1290</v>
      </c>
      <c r="D4" s="76" t="s">
        <v>32</v>
      </c>
      <c r="E4" s="35" t="s">
        <v>1342</v>
      </c>
      <c r="F4" s="76" t="s">
        <v>69</v>
      </c>
      <c r="I4" s="76" t="s">
        <v>1299</v>
      </c>
      <c r="J4" s="76" t="s">
        <v>1300</v>
      </c>
    </row>
    <row r="5" spans="1:10" s="76" customFormat="1">
      <c r="A5" s="34" t="s">
        <v>42</v>
      </c>
      <c r="B5" s="76" t="s">
        <v>1289</v>
      </c>
      <c r="C5" s="76" t="s">
        <v>1290</v>
      </c>
      <c r="D5" s="76" t="s">
        <v>41</v>
      </c>
      <c r="E5" s="35" t="s">
        <v>1342</v>
      </c>
      <c r="F5" s="76" t="s">
        <v>69</v>
      </c>
      <c r="I5" s="76" t="s">
        <v>1303</v>
      </c>
      <c r="J5" s="76" t="s">
        <v>1304</v>
      </c>
    </row>
    <row r="6" spans="1:10" s="76" customFormat="1">
      <c r="A6" s="34" t="s">
        <v>50</v>
      </c>
      <c r="B6" s="76" t="s">
        <v>1289</v>
      </c>
      <c r="C6" s="76" t="s">
        <v>1290</v>
      </c>
      <c r="D6" s="76" t="s">
        <v>49</v>
      </c>
      <c r="E6" s="35" t="s">
        <v>1342</v>
      </c>
      <c r="F6" s="76" t="s">
        <v>69</v>
      </c>
      <c r="I6" s="76" t="s">
        <v>1306</v>
      </c>
      <c r="J6" s="76" t="s">
        <v>1307</v>
      </c>
    </row>
    <row r="7" spans="1:10" s="76" customFormat="1">
      <c r="A7" s="34" t="s">
        <v>89</v>
      </c>
      <c r="B7" s="76" t="s">
        <v>1289</v>
      </c>
      <c r="C7" s="76" t="s">
        <v>1290</v>
      </c>
      <c r="D7" s="76" t="s">
        <v>77</v>
      </c>
      <c r="E7" s="35" t="s">
        <v>1344</v>
      </c>
      <c r="F7" s="76" t="s">
        <v>1365</v>
      </c>
      <c r="I7" s="76" t="s">
        <v>1309</v>
      </c>
      <c r="J7" s="76" t="s">
        <v>1310</v>
      </c>
    </row>
    <row r="8" spans="1:10" s="76" customFormat="1">
      <c r="A8" s="75" t="s">
        <v>66</v>
      </c>
      <c r="B8" s="76" t="s">
        <v>1289</v>
      </c>
      <c r="C8" s="76" t="s">
        <v>1290</v>
      </c>
      <c r="D8" s="76" t="s">
        <v>65</v>
      </c>
      <c r="E8" s="35" t="s">
        <v>1344</v>
      </c>
      <c r="F8" s="76" t="s">
        <v>1365</v>
      </c>
      <c r="I8" s="76" t="s">
        <v>1311</v>
      </c>
      <c r="J8" s="76" t="s">
        <v>1312</v>
      </c>
    </row>
    <row r="9" spans="1:10" s="76" customFormat="1">
      <c r="A9" s="34" t="s">
        <v>74</v>
      </c>
      <c r="B9" s="76" t="s">
        <v>1289</v>
      </c>
      <c r="C9" s="76" t="s">
        <v>1290</v>
      </c>
      <c r="D9" s="76" t="s">
        <v>73</v>
      </c>
      <c r="E9" s="35" t="s">
        <v>1344</v>
      </c>
      <c r="F9" s="76" t="s">
        <v>1365</v>
      </c>
      <c r="I9" s="76" t="s">
        <v>1313</v>
      </c>
      <c r="J9" s="76" t="s">
        <v>1314</v>
      </c>
    </row>
    <row r="10" spans="1:10" s="76" customFormat="1">
      <c r="A10" s="75" t="s">
        <v>82</v>
      </c>
      <c r="B10" s="76" t="s">
        <v>1289</v>
      </c>
      <c r="C10" s="76" t="s">
        <v>1290</v>
      </c>
      <c r="D10" s="76" t="s">
        <v>81</v>
      </c>
      <c r="E10" s="35" t="s">
        <v>1344</v>
      </c>
      <c r="F10" s="76" t="s">
        <v>1365</v>
      </c>
      <c r="I10" s="76" t="s">
        <v>1315</v>
      </c>
      <c r="J10" s="76" t="s">
        <v>1316</v>
      </c>
    </row>
    <row r="11" spans="1:10" s="76" customFormat="1">
      <c r="A11" s="34" t="s">
        <v>1981</v>
      </c>
      <c r="B11" s="76" t="s">
        <v>1289</v>
      </c>
      <c r="C11" s="76" t="s">
        <v>1290</v>
      </c>
      <c r="D11" s="76" t="s">
        <v>1371</v>
      </c>
      <c r="E11" s="35" t="s">
        <v>1346</v>
      </c>
      <c r="F11" s="76" t="s">
        <v>1373</v>
      </c>
      <c r="I11" s="76" t="s">
        <v>1318</v>
      </c>
      <c r="J11" s="76" t="s">
        <v>1319</v>
      </c>
    </row>
    <row r="12" spans="1:10" s="76" customFormat="1">
      <c r="A12" s="34" t="s">
        <v>255</v>
      </c>
      <c r="B12" s="76" t="s">
        <v>1289</v>
      </c>
      <c r="C12" s="76" t="s">
        <v>1290</v>
      </c>
      <c r="D12" s="76" t="s">
        <v>254</v>
      </c>
      <c r="E12" s="35" t="s">
        <v>1346</v>
      </c>
      <c r="F12" s="76" t="s">
        <v>1373</v>
      </c>
      <c r="I12" s="76" t="s">
        <v>1322</v>
      </c>
      <c r="J12" s="76" t="s">
        <v>1323</v>
      </c>
    </row>
    <row r="13" spans="1:10" s="76" customFormat="1">
      <c r="A13" s="34" t="s">
        <v>261</v>
      </c>
      <c r="B13" s="76" t="s">
        <v>1289</v>
      </c>
      <c r="C13" s="76" t="s">
        <v>1290</v>
      </c>
      <c r="D13" s="76" t="s">
        <v>128</v>
      </c>
      <c r="E13" s="35" t="s">
        <v>1346</v>
      </c>
      <c r="F13" s="76" t="s">
        <v>1373</v>
      </c>
      <c r="I13" s="76" t="s">
        <v>1325</v>
      </c>
      <c r="J13" s="76" t="s">
        <v>1326</v>
      </c>
    </row>
    <row r="14" spans="1:10" s="76" customFormat="1">
      <c r="A14" s="34" t="s">
        <v>236</v>
      </c>
      <c r="B14" s="76" t="s">
        <v>1289</v>
      </c>
      <c r="C14" s="76" t="s">
        <v>1290</v>
      </c>
      <c r="D14" s="76" t="s">
        <v>106</v>
      </c>
      <c r="E14" s="35" t="s">
        <v>1346</v>
      </c>
      <c r="F14" s="76" t="s">
        <v>1373</v>
      </c>
      <c r="I14" s="76" t="s">
        <v>1328</v>
      </c>
      <c r="J14" s="76" t="s">
        <v>1329</v>
      </c>
    </row>
    <row r="15" spans="1:10" s="76" customFormat="1">
      <c r="A15" s="34" t="s">
        <v>242</v>
      </c>
      <c r="B15" s="76" t="s">
        <v>1289</v>
      </c>
      <c r="C15" s="76" t="s">
        <v>1290</v>
      </c>
      <c r="D15" s="76" t="s">
        <v>113</v>
      </c>
      <c r="E15" s="35" t="s">
        <v>1346</v>
      </c>
      <c r="F15" s="76" t="s">
        <v>1373</v>
      </c>
      <c r="I15" s="76" t="s">
        <v>1331</v>
      </c>
      <c r="J15" s="76" t="s">
        <v>1332</v>
      </c>
    </row>
    <row r="16" spans="1:10" s="76" customFormat="1">
      <c r="A16" s="34" t="s">
        <v>248</v>
      </c>
      <c r="B16" s="76" t="s">
        <v>1289</v>
      </c>
      <c r="C16" s="76" t="s">
        <v>1290</v>
      </c>
      <c r="D16" s="76" t="s">
        <v>120</v>
      </c>
      <c r="E16" s="35" t="s">
        <v>1346</v>
      </c>
      <c r="F16" s="76" t="s">
        <v>1373</v>
      </c>
      <c r="I16" s="76" t="s">
        <v>1334</v>
      </c>
      <c r="J16" s="76" t="s">
        <v>1335</v>
      </c>
    </row>
    <row r="17" spans="1:10" s="76" customFormat="1">
      <c r="A17" s="34" t="s">
        <v>1982</v>
      </c>
      <c r="B17" s="76" t="s">
        <v>1289</v>
      </c>
      <c r="C17" s="76" t="s">
        <v>1290</v>
      </c>
      <c r="D17" s="76" t="s">
        <v>1377</v>
      </c>
      <c r="E17" s="35" t="s">
        <v>1353</v>
      </c>
      <c r="F17" s="76" t="s">
        <v>1377</v>
      </c>
      <c r="I17" s="76" t="s">
        <v>1337</v>
      </c>
      <c r="J17" s="76" t="s">
        <v>1338</v>
      </c>
    </row>
    <row r="18" spans="1:10" s="76" customFormat="1">
      <c r="A18" s="34" t="s">
        <v>209</v>
      </c>
      <c r="B18" s="76" t="s">
        <v>1289</v>
      </c>
      <c r="C18" s="76" t="s">
        <v>1290</v>
      </c>
      <c r="D18" s="76" t="s">
        <v>145</v>
      </c>
      <c r="E18" s="35" t="s">
        <v>1353</v>
      </c>
      <c r="F18" s="76" t="s">
        <v>1377</v>
      </c>
      <c r="I18" s="76" t="s">
        <v>1340</v>
      </c>
      <c r="J18" s="76" t="s">
        <v>1341</v>
      </c>
    </row>
    <row r="19" spans="1:10" s="76" customFormat="1">
      <c r="A19" s="34" t="s">
        <v>215</v>
      </c>
      <c r="B19" s="76" t="s">
        <v>1289</v>
      </c>
      <c r="C19" s="76" t="s">
        <v>1290</v>
      </c>
      <c r="D19" s="76" t="s">
        <v>152</v>
      </c>
      <c r="E19" s="35" t="s">
        <v>1353</v>
      </c>
      <c r="F19" s="76" t="s">
        <v>1377</v>
      </c>
      <c r="I19" s="76" t="s">
        <v>1343</v>
      </c>
      <c r="J19" s="76" t="s">
        <v>108</v>
      </c>
    </row>
    <row r="20" spans="1:10" s="76" customFormat="1">
      <c r="A20" s="34" t="s">
        <v>222</v>
      </c>
      <c r="B20" s="76" t="s">
        <v>1289</v>
      </c>
      <c r="C20" s="76" t="s">
        <v>1290</v>
      </c>
      <c r="D20" s="76" t="s">
        <v>221</v>
      </c>
      <c r="E20" s="35" t="s">
        <v>1353</v>
      </c>
      <c r="F20" s="76" t="s">
        <v>1377</v>
      </c>
      <c r="I20" s="76" t="s">
        <v>1345</v>
      </c>
      <c r="J20" s="76" t="s">
        <v>115</v>
      </c>
    </row>
    <row r="21" spans="1:10" s="76" customFormat="1">
      <c r="A21" s="34" t="s">
        <v>229</v>
      </c>
      <c r="B21" s="76" t="s">
        <v>1289</v>
      </c>
      <c r="C21" s="76" t="s">
        <v>1290</v>
      </c>
      <c r="D21" s="76" t="s">
        <v>167</v>
      </c>
      <c r="E21" s="35" t="s">
        <v>1359</v>
      </c>
      <c r="F21" s="76" t="s">
        <v>167</v>
      </c>
      <c r="I21" s="76" t="s">
        <v>1347</v>
      </c>
      <c r="J21" s="76" t="s">
        <v>122</v>
      </c>
    </row>
    <row r="22" spans="1:10" s="76" customFormat="1">
      <c r="A22" s="34" t="s">
        <v>96</v>
      </c>
      <c r="B22" s="76" t="s">
        <v>1294</v>
      </c>
      <c r="C22" s="76" t="s">
        <v>1290</v>
      </c>
      <c r="D22" s="76" t="s">
        <v>95</v>
      </c>
      <c r="E22" s="35" t="s">
        <v>1295</v>
      </c>
      <c r="F22" s="76" t="s">
        <v>1496</v>
      </c>
      <c r="I22" s="76" t="s">
        <v>1348</v>
      </c>
      <c r="J22" s="76" t="s">
        <v>265</v>
      </c>
    </row>
    <row r="23" spans="1:10" s="76" customFormat="1">
      <c r="A23" s="34" t="s">
        <v>96</v>
      </c>
      <c r="B23" s="76" t="s">
        <v>1294</v>
      </c>
      <c r="C23" s="76" t="s">
        <v>1298</v>
      </c>
      <c r="D23" s="76" t="s">
        <v>95</v>
      </c>
      <c r="E23" s="35" t="s">
        <v>1295</v>
      </c>
      <c r="F23" s="76" t="s">
        <v>1496</v>
      </c>
      <c r="I23" s="76" t="s">
        <v>1349</v>
      </c>
      <c r="J23" s="76" t="s">
        <v>1350</v>
      </c>
    </row>
    <row r="24" spans="1:10" s="76" customFormat="1">
      <c r="A24" s="34" t="s">
        <v>96</v>
      </c>
      <c r="B24" s="76" t="s">
        <v>1301</v>
      </c>
      <c r="C24" s="76" t="s">
        <v>1290</v>
      </c>
      <c r="D24" s="76" t="s">
        <v>95</v>
      </c>
      <c r="E24" s="35" t="s">
        <v>1302</v>
      </c>
      <c r="F24" s="76" t="s">
        <v>1499</v>
      </c>
      <c r="I24" s="76" t="s">
        <v>1351</v>
      </c>
      <c r="J24" s="76" t="s">
        <v>1352</v>
      </c>
    </row>
    <row r="25" spans="1:10" s="76" customFormat="1">
      <c r="A25" s="34" t="s">
        <v>103</v>
      </c>
      <c r="B25" s="76" t="s">
        <v>1289</v>
      </c>
      <c r="C25" s="76" t="s">
        <v>1290</v>
      </c>
      <c r="D25" s="76" t="s">
        <v>102</v>
      </c>
      <c r="E25" s="35" t="s">
        <v>1500</v>
      </c>
      <c r="F25" s="76" t="s">
        <v>102</v>
      </c>
      <c r="I25" s="76" t="s">
        <v>1354</v>
      </c>
      <c r="J25" s="76" t="s">
        <v>1355</v>
      </c>
    </row>
    <row r="26" spans="1:10" s="76" customFormat="1">
      <c r="A26" s="34" t="s">
        <v>111</v>
      </c>
      <c r="B26" s="76" t="s">
        <v>1289</v>
      </c>
      <c r="C26" s="76" t="s">
        <v>1290</v>
      </c>
      <c r="D26" s="76" t="s">
        <v>110</v>
      </c>
      <c r="E26" s="35" t="s">
        <v>1305</v>
      </c>
      <c r="F26" s="76" t="s">
        <v>110</v>
      </c>
      <c r="I26" s="76" t="s">
        <v>1356</v>
      </c>
      <c r="J26" s="76" t="s">
        <v>22</v>
      </c>
    </row>
    <row r="27" spans="1:10" s="76" customFormat="1">
      <c r="A27" s="34" t="s">
        <v>118</v>
      </c>
      <c r="B27" s="76" t="s">
        <v>1289</v>
      </c>
      <c r="C27" s="76" t="s">
        <v>1290</v>
      </c>
      <c r="D27" s="76" t="s">
        <v>117</v>
      </c>
      <c r="E27" s="35" t="s">
        <v>1308</v>
      </c>
      <c r="F27" s="76" t="s">
        <v>117</v>
      </c>
      <c r="I27" s="76" t="s">
        <v>1357</v>
      </c>
      <c r="J27" s="76" t="s">
        <v>1358</v>
      </c>
    </row>
    <row r="28" spans="1:10" s="76" customFormat="1">
      <c r="A28" s="34" t="s">
        <v>133</v>
      </c>
      <c r="B28" s="76" t="s">
        <v>1289</v>
      </c>
      <c r="C28" s="76" t="s">
        <v>1290</v>
      </c>
      <c r="D28" s="76" t="s">
        <v>132</v>
      </c>
      <c r="E28" s="35" t="s">
        <v>1308</v>
      </c>
      <c r="F28" s="76" t="s">
        <v>117</v>
      </c>
      <c r="I28" s="76" t="s">
        <v>1321</v>
      </c>
      <c r="J28" s="76" t="s">
        <v>34</v>
      </c>
    </row>
    <row r="29" spans="1:10" s="76" customFormat="1">
      <c r="A29" s="34" t="s">
        <v>125</v>
      </c>
      <c r="B29" s="76" t="s">
        <v>1289</v>
      </c>
      <c r="C29" s="76" t="s">
        <v>1290</v>
      </c>
      <c r="D29" s="76" t="s">
        <v>124</v>
      </c>
      <c r="E29" s="35" t="s">
        <v>1504</v>
      </c>
      <c r="F29" s="76" t="s">
        <v>124</v>
      </c>
      <c r="I29" s="76" t="s">
        <v>1324</v>
      </c>
      <c r="J29" s="76" t="s">
        <v>43</v>
      </c>
    </row>
    <row r="30" spans="1:10" s="76" customFormat="1">
      <c r="A30" s="34" t="s">
        <v>150</v>
      </c>
      <c r="B30" s="76" t="s">
        <v>1289</v>
      </c>
      <c r="C30" s="76" t="s">
        <v>1290</v>
      </c>
      <c r="D30" s="76" t="s">
        <v>149</v>
      </c>
      <c r="E30" s="35" t="s">
        <v>1824</v>
      </c>
      <c r="F30" s="76" t="s">
        <v>1825</v>
      </c>
      <c r="I30" s="76" t="s">
        <v>1327</v>
      </c>
      <c r="J30" s="76" t="s">
        <v>1361</v>
      </c>
    </row>
    <row r="31" spans="1:10" s="76" customFormat="1">
      <c r="A31" s="34" t="s">
        <v>157</v>
      </c>
      <c r="B31" s="76" t="s">
        <v>1289</v>
      </c>
      <c r="C31" s="76" t="s">
        <v>1290</v>
      </c>
      <c r="D31" s="76" t="s">
        <v>156</v>
      </c>
      <c r="E31" s="35" t="s">
        <v>1824</v>
      </c>
      <c r="F31" s="76" t="s">
        <v>1825</v>
      </c>
      <c r="I31" s="76" t="s">
        <v>1330</v>
      </c>
      <c r="J31" s="76" t="s">
        <v>1362</v>
      </c>
    </row>
    <row r="32" spans="1:10" s="76" customFormat="1">
      <c r="A32" s="34" t="s">
        <v>164</v>
      </c>
      <c r="B32" s="76" t="s">
        <v>1289</v>
      </c>
      <c r="C32" s="76" t="s">
        <v>1290</v>
      </c>
      <c r="D32" s="76" t="s">
        <v>163</v>
      </c>
      <c r="E32" s="35" t="s">
        <v>1824</v>
      </c>
      <c r="F32" s="76" t="s">
        <v>1825</v>
      </c>
      <c r="I32" s="76" t="s">
        <v>1333</v>
      </c>
      <c r="J32" s="76" t="s">
        <v>24</v>
      </c>
    </row>
    <row r="33" spans="1:10" s="76" customFormat="1">
      <c r="A33" s="34" t="s">
        <v>172</v>
      </c>
      <c r="B33" s="76" t="s">
        <v>1289</v>
      </c>
      <c r="C33" s="76" t="s">
        <v>1290</v>
      </c>
      <c r="D33" s="76" t="s">
        <v>171</v>
      </c>
      <c r="E33" s="35" t="s">
        <v>1824</v>
      </c>
      <c r="F33" s="76" t="s">
        <v>1825</v>
      </c>
      <c r="I33" s="76" t="s">
        <v>1363</v>
      </c>
      <c r="J33" s="76" t="s">
        <v>36</v>
      </c>
    </row>
    <row r="34" spans="1:10" s="76" customFormat="1">
      <c r="A34" s="34" t="s">
        <v>142</v>
      </c>
      <c r="B34" s="76" t="s">
        <v>1289</v>
      </c>
      <c r="C34" s="76" t="s">
        <v>1290</v>
      </c>
      <c r="D34" s="76" t="s">
        <v>141</v>
      </c>
      <c r="E34" s="35" t="s">
        <v>1291</v>
      </c>
      <c r="F34" s="76" t="s">
        <v>1505</v>
      </c>
      <c r="I34" s="76" t="s">
        <v>1336</v>
      </c>
      <c r="J34" s="76" t="s">
        <v>45</v>
      </c>
    </row>
    <row r="35" spans="1:10" s="76" customFormat="1">
      <c r="A35" s="34" t="s">
        <v>1983</v>
      </c>
      <c r="B35" s="76" t="s">
        <v>1289</v>
      </c>
      <c r="C35" s="76" t="s">
        <v>1290</v>
      </c>
      <c r="D35" s="76" t="s">
        <v>1984</v>
      </c>
      <c r="E35" s="35" t="s">
        <v>1462</v>
      </c>
      <c r="F35" s="76" t="s">
        <v>515</v>
      </c>
      <c r="I35" s="76" t="s">
        <v>1339</v>
      </c>
      <c r="J35" s="76" t="s">
        <v>20</v>
      </c>
    </row>
    <row r="36" spans="1:10" s="76" customFormat="1">
      <c r="A36" s="34" t="s">
        <v>179</v>
      </c>
      <c r="B36" s="76" t="s">
        <v>1289</v>
      </c>
      <c r="C36" s="76" t="s">
        <v>1298</v>
      </c>
      <c r="D36" s="76" t="s">
        <v>178</v>
      </c>
      <c r="E36" s="35" t="s">
        <v>1317</v>
      </c>
      <c r="F36" s="76" t="s">
        <v>178</v>
      </c>
      <c r="I36" s="76" t="s">
        <v>1342</v>
      </c>
      <c r="J36" s="76" t="s">
        <v>69</v>
      </c>
    </row>
    <row r="37" spans="1:10" s="76" customFormat="1">
      <c r="A37" s="34" t="s">
        <v>186</v>
      </c>
      <c r="B37" s="76" t="s">
        <v>1289</v>
      </c>
      <c r="C37" s="76" t="s">
        <v>1290</v>
      </c>
      <c r="D37" s="76" t="s">
        <v>185</v>
      </c>
      <c r="E37" s="35" t="s">
        <v>1591</v>
      </c>
      <c r="F37" s="76" t="s">
        <v>1592</v>
      </c>
      <c r="I37" s="76" t="s">
        <v>1344</v>
      </c>
      <c r="J37" s="76" t="s">
        <v>1365</v>
      </c>
    </row>
    <row r="38" spans="1:10" s="76" customFormat="1">
      <c r="A38" s="34" t="s">
        <v>35</v>
      </c>
      <c r="B38" s="76" t="s">
        <v>1289</v>
      </c>
      <c r="D38" s="76" t="s">
        <v>34</v>
      </c>
      <c r="E38" s="35" t="s">
        <v>1321</v>
      </c>
      <c r="F38" s="76" t="s">
        <v>34</v>
      </c>
      <c r="I38" s="76" t="s">
        <v>1367</v>
      </c>
      <c r="J38" s="76" t="s">
        <v>1368</v>
      </c>
    </row>
    <row r="39" spans="1:10" s="76" customFormat="1">
      <c r="A39" s="34" t="s">
        <v>44</v>
      </c>
      <c r="B39" s="76" t="s">
        <v>1289</v>
      </c>
      <c r="D39" s="76" t="s">
        <v>43</v>
      </c>
      <c r="E39" s="35" t="s">
        <v>1324</v>
      </c>
      <c r="F39" s="76" t="s">
        <v>43</v>
      </c>
      <c r="I39" s="76" t="s">
        <v>1370</v>
      </c>
      <c r="J39" s="76" t="s">
        <v>1371</v>
      </c>
    </row>
    <row r="40" spans="1:10" s="76" customFormat="1">
      <c r="A40" s="75" t="s">
        <v>1985</v>
      </c>
      <c r="B40" s="76" t="s">
        <v>1289</v>
      </c>
      <c r="D40" s="76" t="s">
        <v>1986</v>
      </c>
      <c r="E40" s="35" t="s">
        <v>1324</v>
      </c>
      <c r="F40" s="76" t="s">
        <v>43</v>
      </c>
      <c r="I40" s="76" t="s">
        <v>1346</v>
      </c>
      <c r="J40" s="76" t="s">
        <v>1373</v>
      </c>
    </row>
    <row r="41" spans="1:10" s="76" customFormat="1">
      <c r="A41" s="34" t="s">
        <v>1987</v>
      </c>
      <c r="B41" s="76" t="s">
        <v>1289</v>
      </c>
      <c r="D41" s="76" t="s">
        <v>1988</v>
      </c>
      <c r="E41" s="35" t="s">
        <v>1324</v>
      </c>
      <c r="F41" s="76" t="s">
        <v>43</v>
      </c>
      <c r="I41" s="76" t="s">
        <v>1375</v>
      </c>
      <c r="J41" s="76" t="s">
        <v>1376</v>
      </c>
    </row>
    <row r="42" spans="1:10" s="76" customFormat="1">
      <c r="A42" s="34" t="s">
        <v>1989</v>
      </c>
      <c r="B42" s="76" t="s">
        <v>1289</v>
      </c>
      <c r="D42" s="76" t="s">
        <v>1361</v>
      </c>
      <c r="E42" s="35" t="s">
        <v>1327</v>
      </c>
      <c r="F42" s="76" t="s">
        <v>1361</v>
      </c>
      <c r="I42" s="76" t="s">
        <v>1353</v>
      </c>
      <c r="J42" s="76" t="s">
        <v>1377</v>
      </c>
    </row>
    <row r="43" spans="1:10" s="76" customFormat="1">
      <c r="A43" s="34" t="s">
        <v>1990</v>
      </c>
      <c r="B43" s="76" t="s">
        <v>1289</v>
      </c>
      <c r="D43" s="76" t="s">
        <v>60</v>
      </c>
      <c r="E43" s="35" t="s">
        <v>1327</v>
      </c>
      <c r="F43" s="76" t="s">
        <v>1361</v>
      </c>
      <c r="I43" s="76" t="s">
        <v>1359</v>
      </c>
      <c r="J43" s="76" t="s">
        <v>167</v>
      </c>
    </row>
    <row r="44" spans="1:10" s="76" customFormat="1">
      <c r="A44" s="34" t="s">
        <v>1991</v>
      </c>
      <c r="B44" s="76" t="s">
        <v>1289</v>
      </c>
      <c r="D44" s="76" t="s">
        <v>1992</v>
      </c>
      <c r="E44" s="35" t="s">
        <v>1327</v>
      </c>
      <c r="F44" s="76" t="s">
        <v>1361</v>
      </c>
      <c r="I44" s="76" t="s">
        <v>1378</v>
      </c>
      <c r="J44" s="76" t="s">
        <v>1379</v>
      </c>
    </row>
    <row r="45" spans="1:10" s="76" customFormat="1">
      <c r="A45" s="34" t="s">
        <v>1993</v>
      </c>
      <c r="B45" s="76" t="s">
        <v>1289</v>
      </c>
      <c r="D45" s="76" t="s">
        <v>1994</v>
      </c>
      <c r="E45" s="35" t="s">
        <v>1327</v>
      </c>
      <c r="F45" s="76" t="s">
        <v>1361</v>
      </c>
      <c r="I45" s="76" t="s">
        <v>1380</v>
      </c>
      <c r="J45" s="76" t="s">
        <v>1381</v>
      </c>
    </row>
    <row r="46" spans="1:10" s="76" customFormat="1">
      <c r="A46" s="34" t="s">
        <v>61</v>
      </c>
      <c r="B46" s="76" t="s">
        <v>1289</v>
      </c>
      <c r="D46" s="76" t="s">
        <v>60</v>
      </c>
      <c r="E46" s="35" t="s">
        <v>1327</v>
      </c>
      <c r="F46" s="76" t="s">
        <v>1361</v>
      </c>
      <c r="I46" s="76" t="s">
        <v>1382</v>
      </c>
      <c r="J46" s="76" t="s">
        <v>1383</v>
      </c>
    </row>
    <row r="47" spans="1:10" s="76" customFormat="1">
      <c r="A47" s="34" t="s">
        <v>52</v>
      </c>
      <c r="B47" s="76" t="s">
        <v>1289</v>
      </c>
      <c r="D47" s="76" t="s">
        <v>51</v>
      </c>
      <c r="E47" s="35" t="s">
        <v>1327</v>
      </c>
      <c r="F47" s="76" t="s">
        <v>1361</v>
      </c>
      <c r="I47" s="76" t="s">
        <v>1360</v>
      </c>
      <c r="J47" s="76" t="s">
        <v>1385</v>
      </c>
    </row>
    <row r="48" spans="1:10" s="76" customFormat="1">
      <c r="A48" s="34" t="s">
        <v>68</v>
      </c>
      <c r="B48" s="76" t="s">
        <v>1289</v>
      </c>
      <c r="D48" s="76" t="s">
        <v>67</v>
      </c>
      <c r="E48" s="35" t="s">
        <v>1327</v>
      </c>
      <c r="F48" s="76" t="s">
        <v>1361</v>
      </c>
      <c r="I48" s="76" t="s">
        <v>1364</v>
      </c>
      <c r="J48" s="76" t="s">
        <v>1387</v>
      </c>
    </row>
    <row r="49" spans="1:10" s="76" customFormat="1">
      <c r="A49" s="34" t="s">
        <v>98</v>
      </c>
      <c r="B49" s="76" t="s">
        <v>1289</v>
      </c>
      <c r="D49" s="76" t="s">
        <v>97</v>
      </c>
      <c r="E49" s="35" t="s">
        <v>1330</v>
      </c>
      <c r="F49" s="76" t="s">
        <v>1362</v>
      </c>
      <c r="I49" s="76" t="s">
        <v>1389</v>
      </c>
      <c r="J49" s="76" t="s">
        <v>1390</v>
      </c>
    </row>
    <row r="50" spans="1:10" s="76" customFormat="1">
      <c r="A50" s="34" t="s">
        <v>76</v>
      </c>
      <c r="B50" s="76" t="s">
        <v>1289</v>
      </c>
      <c r="D50" s="76" t="s">
        <v>75</v>
      </c>
      <c r="E50" s="35" t="s">
        <v>1330</v>
      </c>
      <c r="F50" s="76" t="s">
        <v>1362</v>
      </c>
      <c r="I50" s="76" t="s">
        <v>1392</v>
      </c>
      <c r="J50" s="76" t="s">
        <v>197</v>
      </c>
    </row>
    <row r="51" spans="1:10" s="76" customFormat="1">
      <c r="A51" s="34" t="s">
        <v>83</v>
      </c>
      <c r="B51" s="76" t="s">
        <v>1289</v>
      </c>
      <c r="D51" s="76" t="s">
        <v>24</v>
      </c>
      <c r="E51" s="35" t="s">
        <v>1333</v>
      </c>
      <c r="F51" s="76" t="s">
        <v>24</v>
      </c>
      <c r="I51" s="76" t="s">
        <v>1394</v>
      </c>
      <c r="J51" s="76" t="s">
        <v>1395</v>
      </c>
    </row>
    <row r="52" spans="1:10" s="76" customFormat="1">
      <c r="A52" s="34" t="s">
        <v>91</v>
      </c>
      <c r="B52" s="76" t="s">
        <v>1289</v>
      </c>
      <c r="D52" s="76" t="s">
        <v>90</v>
      </c>
      <c r="E52" s="35" t="s">
        <v>1363</v>
      </c>
      <c r="F52" s="76" t="s">
        <v>36</v>
      </c>
      <c r="I52" s="76" t="s">
        <v>1396</v>
      </c>
      <c r="J52" s="76" t="s">
        <v>1395</v>
      </c>
    </row>
    <row r="53" spans="1:10" s="76" customFormat="1">
      <c r="A53" s="34" t="s">
        <v>105</v>
      </c>
      <c r="B53" s="76" t="s">
        <v>1289</v>
      </c>
      <c r="D53" s="76" t="s">
        <v>104</v>
      </c>
      <c r="E53" s="35" t="s">
        <v>1363</v>
      </c>
      <c r="F53" s="76" t="s">
        <v>36</v>
      </c>
      <c r="I53" s="76" t="s">
        <v>1366</v>
      </c>
      <c r="J53" s="76" t="s">
        <v>414</v>
      </c>
    </row>
    <row r="54" spans="1:10" s="76" customFormat="1">
      <c r="A54" s="34" t="s">
        <v>112</v>
      </c>
      <c r="B54" s="76" t="s">
        <v>1289</v>
      </c>
      <c r="D54" s="76" t="s">
        <v>45</v>
      </c>
      <c r="E54" s="35" t="s">
        <v>1336</v>
      </c>
      <c r="F54" s="76" t="s">
        <v>45</v>
      </c>
      <c r="I54" s="76" t="s">
        <v>1369</v>
      </c>
      <c r="J54" s="76" t="s">
        <v>420</v>
      </c>
    </row>
    <row r="55" spans="1:10" s="76" customFormat="1">
      <c r="A55" s="34" t="s">
        <v>1995</v>
      </c>
      <c r="B55" s="76" t="s">
        <v>1289</v>
      </c>
      <c r="D55" s="76" t="s">
        <v>134</v>
      </c>
      <c r="E55" s="35" t="s">
        <v>1356</v>
      </c>
      <c r="F55" s="76" t="s">
        <v>22</v>
      </c>
      <c r="I55" s="76" t="s">
        <v>1397</v>
      </c>
      <c r="J55" s="76" t="s">
        <v>408</v>
      </c>
    </row>
    <row r="56" spans="1:10" s="76" customFormat="1">
      <c r="A56" s="34" t="s">
        <v>1996</v>
      </c>
      <c r="B56" s="76" t="s">
        <v>1289</v>
      </c>
      <c r="D56" s="76" t="s">
        <v>134</v>
      </c>
      <c r="E56" s="35" t="s">
        <v>1356</v>
      </c>
      <c r="F56" s="76" t="s">
        <v>22</v>
      </c>
      <c r="I56" s="76" t="s">
        <v>1399</v>
      </c>
      <c r="J56" s="76" t="s">
        <v>444</v>
      </c>
    </row>
    <row r="57" spans="1:10" s="76" customFormat="1">
      <c r="A57" s="34" t="s">
        <v>127</v>
      </c>
      <c r="B57" s="76" t="s">
        <v>1289</v>
      </c>
      <c r="D57" s="76" t="s">
        <v>126</v>
      </c>
      <c r="E57" s="35" t="s">
        <v>1356</v>
      </c>
      <c r="F57" s="76" t="s">
        <v>22</v>
      </c>
      <c r="I57" s="76" t="s">
        <v>1401</v>
      </c>
      <c r="J57" s="76" t="s">
        <v>432</v>
      </c>
    </row>
    <row r="58" spans="1:10" s="76" customFormat="1">
      <c r="A58" s="34" t="s">
        <v>135</v>
      </c>
      <c r="B58" s="76" t="s">
        <v>1289</v>
      </c>
      <c r="D58" s="76" t="s">
        <v>134</v>
      </c>
      <c r="E58" s="35" t="s">
        <v>1356</v>
      </c>
      <c r="F58" s="76" t="s">
        <v>22</v>
      </c>
      <c r="I58" s="76" t="s">
        <v>1402</v>
      </c>
      <c r="J58" s="76" t="s">
        <v>438</v>
      </c>
    </row>
    <row r="59" spans="1:10" s="76" customFormat="1">
      <c r="A59" s="34" t="s">
        <v>119</v>
      </c>
      <c r="B59" s="76" t="s">
        <v>1289</v>
      </c>
      <c r="D59" s="76" t="s">
        <v>20</v>
      </c>
      <c r="E59" s="35" t="s">
        <v>1339</v>
      </c>
      <c r="F59" s="76" t="s">
        <v>20</v>
      </c>
      <c r="I59" s="76" t="s">
        <v>1372</v>
      </c>
      <c r="J59" s="76" t="s">
        <v>450</v>
      </c>
    </row>
    <row r="60" spans="1:10" s="76" customFormat="1">
      <c r="A60" s="34" t="s">
        <v>144</v>
      </c>
      <c r="B60" s="76" t="s">
        <v>1289</v>
      </c>
      <c r="D60" s="76" t="s">
        <v>143</v>
      </c>
      <c r="E60" s="35" t="s">
        <v>1344</v>
      </c>
      <c r="F60" s="76" t="s">
        <v>1365</v>
      </c>
      <c r="I60" s="76" t="s">
        <v>1374</v>
      </c>
      <c r="J60" s="76" t="s">
        <v>174</v>
      </c>
    </row>
    <row r="61" spans="1:10" s="76" customFormat="1">
      <c r="A61" s="34" t="s">
        <v>231</v>
      </c>
      <c r="B61" s="76" t="s">
        <v>1289</v>
      </c>
      <c r="D61" s="76" t="s">
        <v>230</v>
      </c>
      <c r="E61" s="35" t="s">
        <v>1339</v>
      </c>
      <c r="F61" s="76" t="s">
        <v>20</v>
      </c>
      <c r="I61" s="76" t="s">
        <v>1384</v>
      </c>
      <c r="J61" s="76" t="s">
        <v>181</v>
      </c>
    </row>
    <row r="62" spans="1:10" s="76" customFormat="1">
      <c r="A62" s="34" t="s">
        <v>151</v>
      </c>
      <c r="B62" s="76" t="s">
        <v>1289</v>
      </c>
      <c r="D62" s="76" t="s">
        <v>32</v>
      </c>
      <c r="E62" s="35" t="s">
        <v>1342</v>
      </c>
      <c r="F62" s="76" t="s">
        <v>69</v>
      </c>
      <c r="I62" s="76" t="s">
        <v>1386</v>
      </c>
      <c r="J62" s="76" t="s">
        <v>188</v>
      </c>
    </row>
    <row r="63" spans="1:10" s="76" customFormat="1">
      <c r="A63" s="34" t="s">
        <v>158</v>
      </c>
      <c r="B63" s="76" t="s">
        <v>1289</v>
      </c>
      <c r="D63" s="76" t="s">
        <v>41</v>
      </c>
      <c r="E63" s="35" t="s">
        <v>1342</v>
      </c>
      <c r="F63" s="76" t="s">
        <v>69</v>
      </c>
      <c r="I63" s="76" t="s">
        <v>1407</v>
      </c>
      <c r="J63" s="76" t="s">
        <v>1408</v>
      </c>
    </row>
    <row r="64" spans="1:10" s="76" customFormat="1">
      <c r="A64" s="34" t="s">
        <v>1997</v>
      </c>
      <c r="B64" s="76" t="s">
        <v>1289</v>
      </c>
      <c r="D64" s="76" t="s">
        <v>49</v>
      </c>
      <c r="E64" s="35" t="s">
        <v>1342</v>
      </c>
      <c r="F64" s="76" t="s">
        <v>69</v>
      </c>
      <c r="I64" s="76" t="s">
        <v>1410</v>
      </c>
      <c r="J64" s="76" t="s">
        <v>524</v>
      </c>
    </row>
    <row r="65" spans="1:10" s="76" customFormat="1">
      <c r="A65" s="34" t="s">
        <v>1998</v>
      </c>
      <c r="B65" s="76" t="s">
        <v>1289</v>
      </c>
      <c r="D65" s="76" t="s">
        <v>49</v>
      </c>
      <c r="E65" s="35" t="s">
        <v>1342</v>
      </c>
      <c r="F65" s="76" t="s">
        <v>69</v>
      </c>
      <c r="I65" s="76" t="s">
        <v>1412</v>
      </c>
      <c r="J65" s="76" t="s">
        <v>530</v>
      </c>
    </row>
    <row r="66" spans="1:10" s="76" customFormat="1">
      <c r="A66" s="34" t="s">
        <v>166</v>
      </c>
      <c r="B66" s="76" t="s">
        <v>1289</v>
      </c>
      <c r="D66" s="76" t="s">
        <v>165</v>
      </c>
      <c r="E66" s="35" t="s">
        <v>1342</v>
      </c>
      <c r="F66" s="76" t="s">
        <v>69</v>
      </c>
      <c r="I66" s="76" t="s">
        <v>1414</v>
      </c>
      <c r="J66" s="76" t="s">
        <v>536</v>
      </c>
    </row>
    <row r="67" spans="1:10" s="76" customFormat="1">
      <c r="A67" s="34" t="s">
        <v>173</v>
      </c>
      <c r="B67" s="76" t="s">
        <v>1289</v>
      </c>
      <c r="D67" s="76" t="s">
        <v>49</v>
      </c>
      <c r="E67" s="35" t="s">
        <v>1342</v>
      </c>
      <c r="F67" s="76" t="s">
        <v>69</v>
      </c>
      <c r="I67" s="76" t="s">
        <v>1416</v>
      </c>
      <c r="J67" s="76" t="s">
        <v>541</v>
      </c>
    </row>
    <row r="68" spans="1:10" s="76" customFormat="1">
      <c r="A68" s="34" t="s">
        <v>180</v>
      </c>
      <c r="B68" s="76" t="s">
        <v>1289</v>
      </c>
      <c r="D68" s="76" t="s">
        <v>77</v>
      </c>
      <c r="E68" s="35" t="s">
        <v>1344</v>
      </c>
      <c r="F68" s="76" t="s">
        <v>1365</v>
      </c>
      <c r="I68" s="76" t="s">
        <v>1418</v>
      </c>
      <c r="J68" s="76" t="s">
        <v>546</v>
      </c>
    </row>
    <row r="69" spans="1:10" s="76" customFormat="1">
      <c r="A69" s="34" t="s">
        <v>187</v>
      </c>
      <c r="B69" s="76" t="s">
        <v>1289</v>
      </c>
      <c r="D69" s="76" t="s">
        <v>65</v>
      </c>
      <c r="E69" s="35" t="s">
        <v>1344</v>
      </c>
      <c r="F69" s="76" t="s">
        <v>1365</v>
      </c>
      <c r="I69" s="76" t="s">
        <v>1420</v>
      </c>
      <c r="J69" s="76" t="s">
        <v>552</v>
      </c>
    </row>
    <row r="70" spans="1:10" s="76" customFormat="1">
      <c r="A70" s="34" t="s">
        <v>1999</v>
      </c>
      <c r="B70" s="76" t="s">
        <v>1289</v>
      </c>
      <c r="D70" s="76" t="s">
        <v>73</v>
      </c>
      <c r="E70" s="35" t="s">
        <v>1344</v>
      </c>
      <c r="F70" s="76" t="s">
        <v>1365</v>
      </c>
      <c r="I70" s="76" t="s">
        <v>1422</v>
      </c>
      <c r="J70" s="76" t="s">
        <v>1423</v>
      </c>
    </row>
    <row r="71" spans="1:10" s="76" customFormat="1">
      <c r="A71" s="34" t="s">
        <v>2000</v>
      </c>
      <c r="B71" s="76" t="s">
        <v>1289</v>
      </c>
      <c r="D71" s="76" t="s">
        <v>73</v>
      </c>
      <c r="E71" s="35" t="s">
        <v>1344</v>
      </c>
      <c r="F71" s="76" t="s">
        <v>1365</v>
      </c>
      <c r="I71" s="76" t="s">
        <v>1425</v>
      </c>
      <c r="J71" s="76" t="s">
        <v>558</v>
      </c>
    </row>
    <row r="72" spans="1:10" s="76" customFormat="1">
      <c r="A72" s="34" t="s">
        <v>204</v>
      </c>
      <c r="B72" s="76" t="s">
        <v>1289</v>
      </c>
      <c r="D72" s="76" t="s">
        <v>203</v>
      </c>
      <c r="E72" s="35" t="s">
        <v>1344</v>
      </c>
      <c r="F72" s="76" t="s">
        <v>1365</v>
      </c>
      <c r="I72" s="76" t="s">
        <v>1426</v>
      </c>
      <c r="J72" s="76" t="s">
        <v>564</v>
      </c>
    </row>
    <row r="73" spans="1:10" s="76" customFormat="1">
      <c r="A73" s="34" t="s">
        <v>210</v>
      </c>
      <c r="B73" s="76" t="s">
        <v>1289</v>
      </c>
      <c r="D73" s="76" t="s">
        <v>73</v>
      </c>
      <c r="E73" s="35" t="s">
        <v>1344</v>
      </c>
      <c r="F73" s="76" t="s">
        <v>1365</v>
      </c>
      <c r="I73" s="76" t="s">
        <v>1427</v>
      </c>
      <c r="J73" s="76" t="s">
        <v>1428</v>
      </c>
    </row>
    <row r="74" spans="1:10" s="76" customFormat="1">
      <c r="A74" s="34" t="s">
        <v>196</v>
      </c>
      <c r="B74" s="76" t="s">
        <v>1289</v>
      </c>
      <c r="D74" s="76" t="s">
        <v>81</v>
      </c>
      <c r="E74" s="35" t="s">
        <v>1344</v>
      </c>
      <c r="F74" s="76" t="s">
        <v>1365</v>
      </c>
      <c r="I74" s="76" t="s">
        <v>1388</v>
      </c>
      <c r="J74" s="76" t="s">
        <v>205</v>
      </c>
    </row>
    <row r="75" spans="1:10" s="76" customFormat="1">
      <c r="A75" s="34" t="s">
        <v>262</v>
      </c>
      <c r="B75" s="76" t="s">
        <v>1289</v>
      </c>
      <c r="D75" s="76" t="s">
        <v>254</v>
      </c>
      <c r="E75" s="35" t="s">
        <v>1346</v>
      </c>
      <c r="F75" s="76" t="s">
        <v>1373</v>
      </c>
      <c r="I75" s="76" t="s">
        <v>1391</v>
      </c>
      <c r="J75" s="76" t="s">
        <v>1429</v>
      </c>
    </row>
    <row r="76" spans="1:10" s="76" customFormat="1">
      <c r="A76" s="34" t="s">
        <v>2001</v>
      </c>
      <c r="B76" s="76" t="s">
        <v>1289</v>
      </c>
      <c r="D76" s="76" t="s">
        <v>254</v>
      </c>
      <c r="E76" s="35" t="s">
        <v>1346</v>
      </c>
      <c r="F76" s="76" t="s">
        <v>1373</v>
      </c>
      <c r="I76" s="76" t="s">
        <v>1430</v>
      </c>
      <c r="J76" s="76" t="s">
        <v>217</v>
      </c>
    </row>
    <row r="77" spans="1:10" s="76" customFormat="1">
      <c r="A77" s="34" t="s">
        <v>256</v>
      </c>
      <c r="B77" s="76" t="s">
        <v>1289</v>
      </c>
      <c r="D77" s="76" t="s">
        <v>128</v>
      </c>
      <c r="E77" s="35" t="s">
        <v>1346</v>
      </c>
      <c r="F77" s="76" t="s">
        <v>1373</v>
      </c>
      <c r="I77" s="76" t="s">
        <v>1432</v>
      </c>
      <c r="J77" s="76" t="s">
        <v>580</v>
      </c>
    </row>
    <row r="78" spans="1:10" s="76" customFormat="1">
      <c r="A78" s="34" t="s">
        <v>2002</v>
      </c>
      <c r="B78" s="76" t="s">
        <v>1289</v>
      </c>
      <c r="D78" s="76" t="s">
        <v>2003</v>
      </c>
      <c r="E78" s="35" t="s">
        <v>1346</v>
      </c>
      <c r="F78" s="76" t="s">
        <v>1373</v>
      </c>
      <c r="I78" s="76" t="s">
        <v>1434</v>
      </c>
      <c r="J78" s="76" t="s">
        <v>1435</v>
      </c>
    </row>
    <row r="79" spans="1:10" s="76" customFormat="1">
      <c r="A79" s="34" t="s">
        <v>237</v>
      </c>
      <c r="B79" s="76" t="s">
        <v>1289</v>
      </c>
      <c r="D79" s="76" t="s">
        <v>106</v>
      </c>
      <c r="E79" s="35" t="s">
        <v>1346</v>
      </c>
      <c r="F79" s="76" t="s">
        <v>1373</v>
      </c>
      <c r="I79" s="76" t="s">
        <v>1393</v>
      </c>
      <c r="J79" s="76" t="s">
        <v>225</v>
      </c>
    </row>
    <row r="80" spans="1:10" s="76" customFormat="1">
      <c r="A80" s="34" t="s">
        <v>243</v>
      </c>
      <c r="B80" s="76" t="s">
        <v>1289</v>
      </c>
      <c r="D80" s="76" t="s">
        <v>113</v>
      </c>
      <c r="E80" s="35" t="s">
        <v>1346</v>
      </c>
      <c r="F80" s="76" t="s">
        <v>1373</v>
      </c>
      <c r="I80" s="76" t="s">
        <v>1436</v>
      </c>
      <c r="J80" s="76" t="s">
        <v>1437</v>
      </c>
    </row>
    <row r="81" spans="1:10" s="76" customFormat="1">
      <c r="A81" s="34" t="s">
        <v>249</v>
      </c>
      <c r="B81" s="76" t="s">
        <v>1289</v>
      </c>
      <c r="D81" s="76" t="s">
        <v>120</v>
      </c>
      <c r="E81" s="35" t="s">
        <v>1346</v>
      </c>
      <c r="F81" s="76" t="s">
        <v>1373</v>
      </c>
      <c r="I81" s="76" t="s">
        <v>1439</v>
      </c>
      <c r="J81" s="76" t="s">
        <v>1440</v>
      </c>
    </row>
    <row r="82" spans="1:10" s="76" customFormat="1">
      <c r="A82" s="34" t="s">
        <v>267</v>
      </c>
      <c r="B82" s="76" t="s">
        <v>1289</v>
      </c>
      <c r="D82" s="76" t="s">
        <v>145</v>
      </c>
      <c r="E82" s="35" t="s">
        <v>1353</v>
      </c>
      <c r="F82" s="76" t="s">
        <v>1377</v>
      </c>
      <c r="I82" s="76" t="s">
        <v>1442</v>
      </c>
      <c r="J82" s="76" t="s">
        <v>1443</v>
      </c>
    </row>
    <row r="83" spans="1:10" s="76" customFormat="1">
      <c r="A83" s="34" t="s">
        <v>272</v>
      </c>
      <c r="B83" s="76" t="s">
        <v>1289</v>
      </c>
      <c r="D83" s="76" t="s">
        <v>152</v>
      </c>
      <c r="E83" s="35" t="s">
        <v>1353</v>
      </c>
      <c r="F83" s="76" t="s">
        <v>1377</v>
      </c>
      <c r="I83" s="76" t="s">
        <v>1444</v>
      </c>
      <c r="J83" s="76" t="s">
        <v>232</v>
      </c>
    </row>
    <row r="84" spans="1:10" s="76" customFormat="1">
      <c r="A84" s="34" t="s">
        <v>277</v>
      </c>
      <c r="B84" s="76" t="s">
        <v>1289</v>
      </c>
      <c r="D84" s="76" t="s">
        <v>221</v>
      </c>
      <c r="E84" s="35" t="s">
        <v>1353</v>
      </c>
      <c r="F84" s="76" t="s">
        <v>1377</v>
      </c>
      <c r="I84" s="76" t="s">
        <v>1446</v>
      </c>
      <c r="J84" s="76" t="s">
        <v>1447</v>
      </c>
    </row>
    <row r="85" spans="1:10" s="76" customFormat="1">
      <c r="A85" s="34" t="s">
        <v>282</v>
      </c>
      <c r="B85" s="76" t="s">
        <v>1289</v>
      </c>
      <c r="D85" s="76" t="s">
        <v>167</v>
      </c>
      <c r="E85" s="35" t="s">
        <v>1359</v>
      </c>
      <c r="F85" s="76" t="s">
        <v>167</v>
      </c>
      <c r="I85" s="76" t="s">
        <v>1398</v>
      </c>
      <c r="J85" s="76" t="s">
        <v>622</v>
      </c>
    </row>
    <row r="86" spans="1:10" s="76" customFormat="1">
      <c r="A86" s="34" t="s">
        <v>288</v>
      </c>
      <c r="B86" s="76" t="s">
        <v>1289</v>
      </c>
      <c r="D86" s="76" t="s">
        <v>287</v>
      </c>
      <c r="E86" s="35" t="s">
        <v>1360</v>
      </c>
      <c r="F86" s="76" t="s">
        <v>1385</v>
      </c>
      <c r="I86" s="76" t="s">
        <v>1450</v>
      </c>
      <c r="J86" s="76" t="s">
        <v>1451</v>
      </c>
    </row>
    <row r="87" spans="1:10" s="76" customFormat="1">
      <c r="A87" s="34" t="s">
        <v>294</v>
      </c>
      <c r="B87" s="76" t="s">
        <v>1289</v>
      </c>
      <c r="D87" s="76" t="s">
        <v>293</v>
      </c>
      <c r="E87" s="35" t="s">
        <v>1360</v>
      </c>
      <c r="F87" s="76" t="s">
        <v>1385</v>
      </c>
      <c r="I87" s="76" t="s">
        <v>1453</v>
      </c>
      <c r="J87" s="76" t="s">
        <v>1454</v>
      </c>
    </row>
    <row r="88" spans="1:10" s="76" customFormat="1">
      <c r="A88" s="34" t="s">
        <v>300</v>
      </c>
      <c r="B88" s="76" t="s">
        <v>1289</v>
      </c>
      <c r="D88" s="76" t="s">
        <v>299</v>
      </c>
      <c r="E88" s="35" t="s">
        <v>1360</v>
      </c>
      <c r="F88" s="76" t="s">
        <v>1385</v>
      </c>
      <c r="I88" s="76" t="s">
        <v>1400</v>
      </c>
      <c r="J88" s="76" t="s">
        <v>1456</v>
      </c>
    </row>
    <row r="89" spans="1:10" s="76" customFormat="1">
      <c r="A89" s="34" t="s">
        <v>306</v>
      </c>
      <c r="B89" s="76" t="s">
        <v>1289</v>
      </c>
      <c r="D89" s="76" t="s">
        <v>305</v>
      </c>
      <c r="E89" s="35" t="s">
        <v>1360</v>
      </c>
      <c r="F89" s="76" t="s">
        <v>1385</v>
      </c>
      <c r="I89" s="76" t="s">
        <v>1458</v>
      </c>
      <c r="J89" s="76" t="s">
        <v>238</v>
      </c>
    </row>
    <row r="90" spans="1:10" s="76" customFormat="1">
      <c r="A90" s="34" t="s">
        <v>312</v>
      </c>
      <c r="B90" s="76" t="s">
        <v>1289</v>
      </c>
      <c r="D90" s="76" t="s">
        <v>311</v>
      </c>
      <c r="E90" s="35" t="s">
        <v>1360</v>
      </c>
      <c r="F90" s="76" t="s">
        <v>1385</v>
      </c>
      <c r="I90" s="76" t="s">
        <v>1403</v>
      </c>
      <c r="J90" s="76" t="s">
        <v>1460</v>
      </c>
    </row>
    <row r="91" spans="1:10" s="76" customFormat="1">
      <c r="A91" s="34" t="s">
        <v>318</v>
      </c>
      <c r="B91" s="76" t="s">
        <v>1289</v>
      </c>
      <c r="D91" s="76" t="s">
        <v>317</v>
      </c>
      <c r="E91" s="35" t="s">
        <v>1360</v>
      </c>
      <c r="F91" s="76" t="s">
        <v>1385</v>
      </c>
      <c r="I91" s="76" t="s">
        <v>1404</v>
      </c>
      <c r="J91" s="76" t="s">
        <v>656</v>
      </c>
    </row>
    <row r="92" spans="1:10" s="76" customFormat="1">
      <c r="A92" s="34" t="s">
        <v>324</v>
      </c>
      <c r="B92" s="76" t="s">
        <v>1289</v>
      </c>
      <c r="D92" s="76" t="s">
        <v>323</v>
      </c>
      <c r="E92" s="35" t="s">
        <v>1360</v>
      </c>
      <c r="F92" s="76" t="s">
        <v>1385</v>
      </c>
      <c r="I92" s="76" t="s">
        <v>1405</v>
      </c>
      <c r="J92" s="76" t="s">
        <v>660</v>
      </c>
    </row>
    <row r="93" spans="1:10" s="76" customFormat="1">
      <c r="A93" s="34" t="s">
        <v>330</v>
      </c>
      <c r="B93" s="76" t="s">
        <v>1289</v>
      </c>
      <c r="D93" s="76" t="s">
        <v>329</v>
      </c>
      <c r="E93" s="35" t="s">
        <v>1360</v>
      </c>
      <c r="F93" s="76" t="s">
        <v>1385</v>
      </c>
      <c r="I93" s="76" t="s">
        <v>1463</v>
      </c>
      <c r="J93" s="76" t="s">
        <v>664</v>
      </c>
    </row>
    <row r="94" spans="1:10" s="76" customFormat="1">
      <c r="A94" s="34" t="s">
        <v>338</v>
      </c>
      <c r="B94" s="76" t="s">
        <v>1289</v>
      </c>
      <c r="D94" s="76" t="s">
        <v>337</v>
      </c>
      <c r="E94" s="35" t="s">
        <v>1360</v>
      </c>
      <c r="F94" s="76" t="s">
        <v>1385</v>
      </c>
      <c r="I94" s="76" t="s">
        <v>1406</v>
      </c>
      <c r="J94" s="76" t="s">
        <v>1464</v>
      </c>
    </row>
    <row r="95" spans="1:10" s="76" customFormat="1">
      <c r="A95" s="34" t="s">
        <v>344</v>
      </c>
      <c r="B95" s="76" t="s">
        <v>1289</v>
      </c>
      <c r="D95" s="76" t="s">
        <v>343</v>
      </c>
      <c r="E95" s="35" t="s">
        <v>1360</v>
      </c>
      <c r="F95" s="76" t="s">
        <v>1385</v>
      </c>
      <c r="I95" s="76" t="s">
        <v>1409</v>
      </c>
      <c r="J95" s="76" t="s">
        <v>672</v>
      </c>
    </row>
    <row r="96" spans="1:10" s="76" customFormat="1">
      <c r="A96" s="34" t="s">
        <v>350</v>
      </c>
      <c r="B96" s="76" t="s">
        <v>1289</v>
      </c>
      <c r="D96" s="76" t="s">
        <v>349</v>
      </c>
      <c r="E96" s="35" t="s">
        <v>1360</v>
      </c>
      <c r="F96" s="76" t="s">
        <v>1385</v>
      </c>
      <c r="I96" s="76" t="s">
        <v>1466</v>
      </c>
      <c r="J96" s="76" t="s">
        <v>1467</v>
      </c>
    </row>
    <row r="97" spans="1:10" s="76" customFormat="1">
      <c r="A97" s="34" t="s">
        <v>356</v>
      </c>
      <c r="B97" s="76" t="s">
        <v>1289</v>
      </c>
      <c r="D97" s="76" t="s">
        <v>355</v>
      </c>
      <c r="E97" s="35" t="s">
        <v>1360</v>
      </c>
      <c r="F97" s="76" t="s">
        <v>1385</v>
      </c>
      <c r="I97" s="76" t="s">
        <v>1468</v>
      </c>
      <c r="J97" s="76" t="s">
        <v>244</v>
      </c>
    </row>
    <row r="98" spans="1:10" s="76" customFormat="1">
      <c r="A98" s="34" t="s">
        <v>362</v>
      </c>
      <c r="B98" s="76" t="s">
        <v>1289</v>
      </c>
      <c r="D98" s="76" t="s">
        <v>361</v>
      </c>
      <c r="E98" s="35" t="s">
        <v>1360</v>
      </c>
      <c r="F98" s="76" t="s">
        <v>1385</v>
      </c>
      <c r="I98" s="76" t="s">
        <v>1411</v>
      </c>
      <c r="J98" s="76" t="s">
        <v>263</v>
      </c>
    </row>
    <row r="99" spans="1:10" s="76" customFormat="1">
      <c r="A99" s="34" t="s">
        <v>368</v>
      </c>
      <c r="B99" s="76" t="s">
        <v>1289</v>
      </c>
      <c r="D99" s="76" t="s">
        <v>367</v>
      </c>
      <c r="E99" s="35" t="s">
        <v>1360</v>
      </c>
      <c r="F99" s="76" t="s">
        <v>1385</v>
      </c>
      <c r="I99" s="76" t="s">
        <v>1413</v>
      </c>
      <c r="J99" s="76" t="s">
        <v>257</v>
      </c>
    </row>
    <row r="100" spans="1:10" s="76" customFormat="1">
      <c r="A100" s="75" t="s">
        <v>374</v>
      </c>
      <c r="B100" s="76" t="s">
        <v>1289</v>
      </c>
      <c r="D100" s="76" t="s">
        <v>373</v>
      </c>
      <c r="E100" s="35" t="s">
        <v>1360</v>
      </c>
      <c r="F100" s="76" t="s">
        <v>1385</v>
      </c>
      <c r="I100" s="76" t="s">
        <v>1471</v>
      </c>
      <c r="J100" s="76" t="s">
        <v>268</v>
      </c>
    </row>
    <row r="101" spans="1:10" s="76" customFormat="1">
      <c r="A101" s="34" t="s">
        <v>2004</v>
      </c>
      <c r="B101" s="76" t="s">
        <v>1289</v>
      </c>
      <c r="D101" s="76" t="s">
        <v>1387</v>
      </c>
      <c r="E101" s="77" t="s">
        <v>1364</v>
      </c>
      <c r="F101" s="76" t="s">
        <v>1387</v>
      </c>
      <c r="I101" s="76" t="s">
        <v>1415</v>
      </c>
      <c r="J101" s="76" t="s">
        <v>273</v>
      </c>
    </row>
    <row r="102" spans="1:10" s="76" customFormat="1">
      <c r="A102" s="34" t="s">
        <v>2005</v>
      </c>
      <c r="B102" s="76" t="s">
        <v>1289</v>
      </c>
      <c r="D102" s="76" t="s">
        <v>2006</v>
      </c>
      <c r="E102" s="35" t="s">
        <v>1364</v>
      </c>
      <c r="F102" s="76" t="s">
        <v>1387</v>
      </c>
      <c r="I102" s="76" t="s">
        <v>1473</v>
      </c>
      <c r="J102" s="76" t="s">
        <v>1474</v>
      </c>
    </row>
    <row r="103" spans="1:10" s="76" customFormat="1">
      <c r="A103" s="34" t="s">
        <v>380</v>
      </c>
      <c r="B103" s="76" t="s">
        <v>1289</v>
      </c>
      <c r="D103" s="76" t="s">
        <v>379</v>
      </c>
      <c r="E103" s="35" t="s">
        <v>1364</v>
      </c>
      <c r="F103" s="76" t="s">
        <v>1387</v>
      </c>
      <c r="I103" s="76" t="s">
        <v>1475</v>
      </c>
      <c r="J103" s="76" t="s">
        <v>278</v>
      </c>
    </row>
    <row r="104" spans="1:10" s="76" customFormat="1">
      <c r="A104" s="34" t="s">
        <v>386</v>
      </c>
      <c r="B104" s="76" t="s">
        <v>1289</v>
      </c>
      <c r="D104" s="76" t="s">
        <v>385</v>
      </c>
      <c r="E104" s="35" t="s">
        <v>1364</v>
      </c>
      <c r="F104" s="76" t="s">
        <v>1387</v>
      </c>
      <c r="I104" s="76" t="s">
        <v>1477</v>
      </c>
      <c r="J104" s="76" t="s">
        <v>283</v>
      </c>
    </row>
    <row r="105" spans="1:10" s="76" customFormat="1">
      <c r="A105" s="34" t="s">
        <v>392</v>
      </c>
      <c r="B105" s="76" t="s">
        <v>1289</v>
      </c>
      <c r="D105" s="76" t="s">
        <v>391</v>
      </c>
      <c r="E105" s="35" t="s">
        <v>1364</v>
      </c>
      <c r="F105" s="76" t="s">
        <v>1387</v>
      </c>
      <c r="I105" s="76" t="s">
        <v>1479</v>
      </c>
      <c r="J105" s="76" t="s">
        <v>289</v>
      </c>
    </row>
    <row r="106" spans="1:10" s="76" customFormat="1">
      <c r="A106" s="34" t="s">
        <v>398</v>
      </c>
      <c r="B106" s="76" t="s">
        <v>1289</v>
      </c>
      <c r="D106" s="76" t="s">
        <v>397</v>
      </c>
      <c r="E106" s="35" t="s">
        <v>1364</v>
      </c>
      <c r="F106" s="76" t="s">
        <v>1387</v>
      </c>
      <c r="I106" s="76" t="s">
        <v>1481</v>
      </c>
      <c r="J106" s="76" t="s">
        <v>331</v>
      </c>
    </row>
    <row r="107" spans="1:10" s="76" customFormat="1">
      <c r="A107" s="34" t="s">
        <v>427</v>
      </c>
      <c r="B107" s="76" t="s">
        <v>1289</v>
      </c>
      <c r="D107" s="76" t="s">
        <v>426</v>
      </c>
      <c r="E107" s="35" t="s">
        <v>1364</v>
      </c>
      <c r="F107" s="76" t="s">
        <v>1387</v>
      </c>
      <c r="I107" s="76" t="s">
        <v>1483</v>
      </c>
      <c r="J107" s="76" t="s">
        <v>295</v>
      </c>
    </row>
    <row r="108" spans="1:10" s="76" customFormat="1">
      <c r="A108" s="34" t="s">
        <v>2007</v>
      </c>
      <c r="B108" s="76" t="s">
        <v>1289</v>
      </c>
      <c r="D108" s="76" t="s">
        <v>1390</v>
      </c>
      <c r="E108" s="35" t="s">
        <v>1364</v>
      </c>
      <c r="F108" s="76" t="s">
        <v>1387</v>
      </c>
      <c r="I108" s="76" t="s">
        <v>1485</v>
      </c>
      <c r="J108" s="76" t="s">
        <v>301</v>
      </c>
    </row>
    <row r="109" spans="1:10" s="76" customFormat="1">
      <c r="A109" s="34" t="s">
        <v>403</v>
      </c>
      <c r="B109" s="76" t="s">
        <v>1289</v>
      </c>
      <c r="D109" s="76" t="s">
        <v>197</v>
      </c>
      <c r="E109" s="35" t="s">
        <v>1392</v>
      </c>
      <c r="F109" s="76" t="s">
        <v>197</v>
      </c>
      <c r="I109" s="76" t="s">
        <v>1478</v>
      </c>
      <c r="J109" s="76" t="s">
        <v>307</v>
      </c>
    </row>
    <row r="110" spans="1:10" s="76" customFormat="1">
      <c r="A110" s="34" t="s">
        <v>2008</v>
      </c>
      <c r="B110" s="76" t="s">
        <v>1289</v>
      </c>
      <c r="D110" s="76" t="s">
        <v>1395</v>
      </c>
      <c r="E110" s="35" t="s">
        <v>1394</v>
      </c>
      <c r="F110" s="76" t="s">
        <v>1395</v>
      </c>
      <c r="I110" s="76" t="s">
        <v>1487</v>
      </c>
      <c r="J110" s="76" t="s">
        <v>313</v>
      </c>
    </row>
    <row r="111" spans="1:10" s="76" customFormat="1">
      <c r="A111" s="34" t="s">
        <v>415</v>
      </c>
      <c r="B111" s="76" t="s">
        <v>1289</v>
      </c>
      <c r="D111" s="76" t="s">
        <v>414</v>
      </c>
      <c r="E111" s="35" t="s">
        <v>1366</v>
      </c>
      <c r="F111" s="76" t="s">
        <v>414</v>
      </c>
      <c r="I111" s="76" t="s">
        <v>1488</v>
      </c>
      <c r="J111" s="76" t="s">
        <v>319</v>
      </c>
    </row>
    <row r="112" spans="1:10" s="76" customFormat="1">
      <c r="A112" s="34" t="s">
        <v>421</v>
      </c>
      <c r="B112" s="76" t="s">
        <v>1289</v>
      </c>
      <c r="D112" s="76" t="s">
        <v>420</v>
      </c>
      <c r="E112" s="35" t="s">
        <v>1369</v>
      </c>
      <c r="F112" s="76" t="s">
        <v>420</v>
      </c>
      <c r="I112" s="76" t="s">
        <v>1417</v>
      </c>
      <c r="J112" s="76" t="s">
        <v>339</v>
      </c>
    </row>
    <row r="113" spans="1:10" s="76" customFormat="1">
      <c r="A113" s="75" t="s">
        <v>409</v>
      </c>
      <c r="B113" s="76" t="s">
        <v>1289</v>
      </c>
      <c r="D113" s="76" t="s">
        <v>408</v>
      </c>
      <c r="E113" s="35" t="s">
        <v>1397</v>
      </c>
      <c r="F113" s="76" t="s">
        <v>408</v>
      </c>
      <c r="I113" s="76" t="s">
        <v>1491</v>
      </c>
      <c r="J113" s="76" t="s">
        <v>1492</v>
      </c>
    </row>
    <row r="114" spans="1:10" s="76" customFormat="1">
      <c r="A114" s="75" t="s">
        <v>445</v>
      </c>
      <c r="B114" s="76" t="s">
        <v>1289</v>
      </c>
      <c r="D114" s="76" t="s">
        <v>444</v>
      </c>
      <c r="E114" s="35" t="s">
        <v>1399</v>
      </c>
      <c r="F114" s="76" t="s">
        <v>444</v>
      </c>
      <c r="I114" s="76" t="s">
        <v>1493</v>
      </c>
      <c r="J114" s="76" t="s">
        <v>1494</v>
      </c>
    </row>
    <row r="115" spans="1:10" s="76" customFormat="1">
      <c r="A115" s="75" t="s">
        <v>433</v>
      </c>
      <c r="B115" s="76" t="s">
        <v>1289</v>
      </c>
      <c r="D115" s="76" t="s">
        <v>432</v>
      </c>
      <c r="E115" s="35" t="s">
        <v>1401</v>
      </c>
      <c r="F115" s="76" t="s">
        <v>432</v>
      </c>
      <c r="I115" s="76" t="s">
        <v>1295</v>
      </c>
      <c r="J115" s="76" t="s">
        <v>1496</v>
      </c>
    </row>
    <row r="116" spans="1:10" s="76" customFormat="1">
      <c r="A116" s="34" t="s">
        <v>439</v>
      </c>
      <c r="B116" s="76" t="s">
        <v>1289</v>
      </c>
      <c r="D116" s="76" t="s">
        <v>438</v>
      </c>
      <c r="E116" s="35" t="s">
        <v>1402</v>
      </c>
      <c r="F116" s="76" t="s">
        <v>438</v>
      </c>
      <c r="I116" s="76" t="s">
        <v>1497</v>
      </c>
      <c r="J116" s="76" t="s">
        <v>1498</v>
      </c>
    </row>
    <row r="117" spans="1:10" s="76" customFormat="1">
      <c r="A117" s="34" t="s">
        <v>451</v>
      </c>
      <c r="B117" s="76" t="s">
        <v>1289</v>
      </c>
      <c r="D117" s="76" t="s">
        <v>450</v>
      </c>
      <c r="E117" s="35" t="s">
        <v>1372</v>
      </c>
      <c r="F117" s="76" t="s">
        <v>450</v>
      </c>
      <c r="I117" s="76" t="s">
        <v>1302</v>
      </c>
      <c r="J117" s="76" t="s">
        <v>1499</v>
      </c>
    </row>
    <row r="118" spans="1:10" s="76" customFormat="1">
      <c r="A118" s="34" t="s">
        <v>2009</v>
      </c>
      <c r="B118" s="76" t="s">
        <v>1289</v>
      </c>
      <c r="D118" s="76" t="s">
        <v>174</v>
      </c>
      <c r="E118" s="35" t="s">
        <v>1374</v>
      </c>
      <c r="F118" s="76" t="s">
        <v>174</v>
      </c>
      <c r="I118" s="76" t="s">
        <v>1317</v>
      </c>
      <c r="J118" s="76" t="s">
        <v>178</v>
      </c>
    </row>
    <row r="119" spans="1:10" s="76" customFormat="1">
      <c r="A119" s="34" t="s">
        <v>457</v>
      </c>
      <c r="B119" s="76" t="s">
        <v>1289</v>
      </c>
      <c r="D119" s="76" t="s">
        <v>456</v>
      </c>
      <c r="E119" s="35" t="s">
        <v>1374</v>
      </c>
      <c r="F119" s="76" t="s">
        <v>174</v>
      </c>
      <c r="I119" s="76" t="s">
        <v>1500</v>
      </c>
      <c r="J119" s="76" t="s">
        <v>102</v>
      </c>
    </row>
    <row r="120" spans="1:10" s="76" customFormat="1">
      <c r="A120" s="34" t="s">
        <v>2010</v>
      </c>
      <c r="B120" s="76" t="s">
        <v>1289</v>
      </c>
      <c r="D120" s="76" t="s">
        <v>2011</v>
      </c>
      <c r="E120" s="35" t="s">
        <v>1374</v>
      </c>
      <c r="F120" s="76" t="s">
        <v>174</v>
      </c>
      <c r="I120" s="76" t="s">
        <v>1501</v>
      </c>
      <c r="J120" s="76" t="s">
        <v>1502</v>
      </c>
    </row>
    <row r="121" spans="1:10" s="76" customFormat="1">
      <c r="A121" s="34" t="s">
        <v>469</v>
      </c>
      <c r="B121" s="76" t="s">
        <v>1289</v>
      </c>
      <c r="D121" s="76" t="s">
        <v>468</v>
      </c>
      <c r="E121" s="35" t="s">
        <v>1374</v>
      </c>
      <c r="F121" s="76" t="s">
        <v>174</v>
      </c>
      <c r="I121" s="76" t="s">
        <v>1305</v>
      </c>
      <c r="J121" s="76" t="s">
        <v>110</v>
      </c>
    </row>
    <row r="122" spans="1:10" s="76" customFormat="1">
      <c r="A122" s="34" t="s">
        <v>463</v>
      </c>
      <c r="B122" s="76" t="s">
        <v>1289</v>
      </c>
      <c r="D122" s="76" t="s">
        <v>462</v>
      </c>
      <c r="E122" s="35" t="s">
        <v>1374</v>
      </c>
      <c r="F122" s="76" t="s">
        <v>174</v>
      </c>
      <c r="I122" s="76" t="s">
        <v>1308</v>
      </c>
      <c r="J122" s="76" t="s">
        <v>117</v>
      </c>
    </row>
    <row r="123" spans="1:10" s="76" customFormat="1">
      <c r="A123" s="34" t="s">
        <v>475</v>
      </c>
      <c r="B123" s="76" t="s">
        <v>1289</v>
      </c>
      <c r="D123" s="76" t="s">
        <v>474</v>
      </c>
      <c r="E123" s="35" t="s">
        <v>1374</v>
      </c>
      <c r="F123" s="76" t="s">
        <v>174</v>
      </c>
      <c r="I123" s="76" t="s">
        <v>1503</v>
      </c>
      <c r="J123" s="76" t="s">
        <v>185</v>
      </c>
    </row>
    <row r="124" spans="1:10" s="76" customFormat="1">
      <c r="A124" s="34" t="s">
        <v>481</v>
      </c>
      <c r="B124" s="76" t="s">
        <v>1289</v>
      </c>
      <c r="D124" s="76" t="s">
        <v>480</v>
      </c>
      <c r="E124" s="35" t="s">
        <v>1374</v>
      </c>
      <c r="F124" s="76" t="s">
        <v>174</v>
      </c>
      <c r="I124" s="76" t="s">
        <v>1504</v>
      </c>
      <c r="J124" s="76" t="s">
        <v>124</v>
      </c>
    </row>
    <row r="125" spans="1:10" s="76" customFormat="1">
      <c r="A125" s="34" t="s">
        <v>486</v>
      </c>
      <c r="B125" s="76" t="s">
        <v>1289</v>
      </c>
      <c r="D125" s="76" t="s">
        <v>485</v>
      </c>
      <c r="E125" s="35" t="s">
        <v>1374</v>
      </c>
      <c r="F125" s="76" t="s">
        <v>174</v>
      </c>
      <c r="I125" s="76" t="s">
        <v>1291</v>
      </c>
      <c r="J125" s="76" t="s">
        <v>1505</v>
      </c>
    </row>
    <row r="126" spans="1:10" s="76" customFormat="1">
      <c r="A126" s="34" t="s">
        <v>491</v>
      </c>
      <c r="B126" s="76" t="s">
        <v>1289</v>
      </c>
      <c r="D126" s="76" t="s">
        <v>490</v>
      </c>
      <c r="E126" s="35" t="s">
        <v>1374</v>
      </c>
      <c r="F126" s="76" t="s">
        <v>174</v>
      </c>
      <c r="I126" s="76" t="s">
        <v>1506</v>
      </c>
      <c r="J126" s="76" t="s">
        <v>1507</v>
      </c>
    </row>
    <row r="127" spans="1:10" s="76" customFormat="1">
      <c r="A127" s="34" t="s">
        <v>497</v>
      </c>
      <c r="B127" s="76" t="s">
        <v>1289</v>
      </c>
      <c r="D127" s="76" t="s">
        <v>496</v>
      </c>
      <c r="E127" s="35" t="s">
        <v>1374</v>
      </c>
      <c r="F127" s="76" t="s">
        <v>174</v>
      </c>
      <c r="I127" s="76" t="s">
        <v>1419</v>
      </c>
      <c r="J127" s="76" t="s">
        <v>345</v>
      </c>
    </row>
    <row r="128" spans="1:10" s="76" customFormat="1">
      <c r="A128" s="34" t="s">
        <v>2012</v>
      </c>
      <c r="B128" s="76" t="s">
        <v>1289</v>
      </c>
      <c r="D128" s="76" t="s">
        <v>510</v>
      </c>
      <c r="E128" s="35" t="s">
        <v>1374</v>
      </c>
      <c r="F128" s="76" t="s">
        <v>174</v>
      </c>
      <c r="I128" s="76" t="s">
        <v>1424</v>
      </c>
      <c r="J128" s="76" t="s">
        <v>1508</v>
      </c>
    </row>
    <row r="129" spans="1:10" s="76" customFormat="1">
      <c r="A129" s="34" t="s">
        <v>502</v>
      </c>
      <c r="B129" s="76" t="s">
        <v>1289</v>
      </c>
      <c r="D129" s="76" t="s">
        <v>501</v>
      </c>
      <c r="E129" s="35" t="s">
        <v>1374</v>
      </c>
      <c r="F129" s="76" t="s">
        <v>174</v>
      </c>
      <c r="I129" s="76" t="s">
        <v>1421</v>
      </c>
      <c r="J129" s="76" t="s">
        <v>487</v>
      </c>
    </row>
    <row r="130" spans="1:10" s="76" customFormat="1">
      <c r="A130" s="34" t="s">
        <v>507</v>
      </c>
      <c r="B130" s="76" t="s">
        <v>1289</v>
      </c>
      <c r="D130" s="76" t="s">
        <v>506</v>
      </c>
      <c r="E130" s="35" t="s">
        <v>1374</v>
      </c>
      <c r="F130" s="76" t="s">
        <v>174</v>
      </c>
      <c r="I130" s="76" t="s">
        <v>1509</v>
      </c>
      <c r="J130" s="76" t="s">
        <v>1510</v>
      </c>
    </row>
    <row r="131" spans="1:10" s="76" customFormat="1">
      <c r="A131" s="34" t="s">
        <v>511</v>
      </c>
      <c r="B131" s="76" t="s">
        <v>1289</v>
      </c>
      <c r="D131" s="76" t="s">
        <v>510</v>
      </c>
      <c r="E131" s="35" t="s">
        <v>1374</v>
      </c>
      <c r="F131" s="76" t="s">
        <v>174</v>
      </c>
      <c r="I131" s="76" t="s">
        <v>1431</v>
      </c>
      <c r="J131" s="76" t="s">
        <v>1511</v>
      </c>
    </row>
    <row r="132" spans="1:10" s="76" customFormat="1">
      <c r="A132" s="34" t="s">
        <v>514</v>
      </c>
      <c r="B132" s="76" t="s">
        <v>1289</v>
      </c>
      <c r="D132" s="76" t="s">
        <v>181</v>
      </c>
      <c r="E132" s="35" t="s">
        <v>1384</v>
      </c>
      <c r="F132" s="76" t="s">
        <v>181</v>
      </c>
      <c r="I132" s="76" t="s">
        <v>1433</v>
      </c>
      <c r="J132" s="76" t="s">
        <v>494</v>
      </c>
    </row>
    <row r="133" spans="1:10" s="76" customFormat="1">
      <c r="A133" s="34" t="s">
        <v>519</v>
      </c>
      <c r="B133" s="76" t="s">
        <v>1289</v>
      </c>
      <c r="D133" s="76" t="s">
        <v>188</v>
      </c>
      <c r="E133" s="35" t="s">
        <v>1386</v>
      </c>
      <c r="F133" s="76" t="s">
        <v>188</v>
      </c>
      <c r="I133" s="76" t="s">
        <v>1512</v>
      </c>
      <c r="J133" s="76" t="s">
        <v>434</v>
      </c>
    </row>
    <row r="134" spans="1:10" s="76" customFormat="1">
      <c r="A134" s="34" t="s">
        <v>2013</v>
      </c>
      <c r="B134" s="76" t="s">
        <v>1289</v>
      </c>
      <c r="D134" s="76" t="s">
        <v>2014</v>
      </c>
      <c r="E134" s="35" t="s">
        <v>1407</v>
      </c>
      <c r="F134" s="76" t="s">
        <v>1408</v>
      </c>
      <c r="I134" s="76" t="s">
        <v>1513</v>
      </c>
      <c r="J134" s="76" t="s">
        <v>1514</v>
      </c>
    </row>
    <row r="135" spans="1:10" s="76" customFormat="1">
      <c r="A135" s="34" t="s">
        <v>525</v>
      </c>
      <c r="B135" s="76" t="s">
        <v>1289</v>
      </c>
      <c r="D135" s="76" t="s">
        <v>524</v>
      </c>
      <c r="E135" s="35" t="s">
        <v>1410</v>
      </c>
      <c r="F135" s="76" t="s">
        <v>524</v>
      </c>
      <c r="I135" s="76" t="s">
        <v>1515</v>
      </c>
      <c r="J135" s="76" t="s">
        <v>440</v>
      </c>
    </row>
    <row r="136" spans="1:10" s="76" customFormat="1">
      <c r="A136" s="34" t="s">
        <v>531</v>
      </c>
      <c r="B136" s="76" t="s">
        <v>1289</v>
      </c>
      <c r="D136" s="76" t="s">
        <v>530</v>
      </c>
      <c r="E136" s="35" t="s">
        <v>1412</v>
      </c>
      <c r="F136" s="76" t="s">
        <v>530</v>
      </c>
      <c r="I136" s="76" t="s">
        <v>1438</v>
      </c>
      <c r="J136" s="76" t="s">
        <v>446</v>
      </c>
    </row>
    <row r="137" spans="1:10" s="76" customFormat="1">
      <c r="A137" s="34" t="s">
        <v>537</v>
      </c>
      <c r="B137" s="76" t="s">
        <v>1289</v>
      </c>
      <c r="D137" s="76" t="s">
        <v>536</v>
      </c>
      <c r="E137" s="35" t="s">
        <v>1414</v>
      </c>
      <c r="F137" s="76" t="s">
        <v>536</v>
      </c>
      <c r="I137" s="76" t="s">
        <v>1516</v>
      </c>
      <c r="J137" s="76" t="s">
        <v>1517</v>
      </c>
    </row>
    <row r="138" spans="1:10" s="76" customFormat="1">
      <c r="A138" s="34" t="s">
        <v>542</v>
      </c>
      <c r="B138" s="76" t="s">
        <v>1289</v>
      </c>
      <c r="D138" s="76" t="s">
        <v>541</v>
      </c>
      <c r="E138" s="35" t="s">
        <v>1416</v>
      </c>
      <c r="F138" s="76" t="s">
        <v>541</v>
      </c>
      <c r="I138" s="76" t="s">
        <v>1518</v>
      </c>
      <c r="J138" s="76" t="s">
        <v>499</v>
      </c>
    </row>
    <row r="139" spans="1:10" s="76" customFormat="1">
      <c r="A139" s="34" t="s">
        <v>547</v>
      </c>
      <c r="B139" s="76" t="s">
        <v>1289</v>
      </c>
      <c r="D139" s="76" t="s">
        <v>546</v>
      </c>
      <c r="E139" s="35" t="s">
        <v>1418</v>
      </c>
      <c r="F139" s="76" t="s">
        <v>546</v>
      </c>
      <c r="I139" s="76" t="s">
        <v>1519</v>
      </c>
      <c r="J139" s="76" t="s">
        <v>504</v>
      </c>
    </row>
    <row r="140" spans="1:10" s="76" customFormat="1">
      <c r="A140" s="34" t="s">
        <v>553</v>
      </c>
      <c r="B140" s="76" t="s">
        <v>1289</v>
      </c>
      <c r="D140" s="76" t="s">
        <v>552</v>
      </c>
      <c r="E140" s="35" t="s">
        <v>1410</v>
      </c>
      <c r="F140" s="76" t="s">
        <v>524</v>
      </c>
      <c r="I140" s="76" t="s">
        <v>1520</v>
      </c>
      <c r="J140" s="76" t="s">
        <v>452</v>
      </c>
    </row>
    <row r="141" spans="1:10" s="76" customFormat="1">
      <c r="A141" s="34" t="s">
        <v>2015</v>
      </c>
      <c r="B141" s="76" t="s">
        <v>1289</v>
      </c>
      <c r="D141" s="76" t="s">
        <v>1423</v>
      </c>
      <c r="E141" s="35" t="s">
        <v>1422</v>
      </c>
      <c r="F141" s="76" t="s">
        <v>1423</v>
      </c>
      <c r="I141" s="76" t="s">
        <v>1521</v>
      </c>
      <c r="J141" s="76" t="s">
        <v>458</v>
      </c>
    </row>
    <row r="142" spans="1:10" s="76" customFormat="1">
      <c r="A142" s="34" t="s">
        <v>559</v>
      </c>
      <c r="B142" s="76" t="s">
        <v>1289</v>
      </c>
      <c r="D142" s="76" t="s">
        <v>558</v>
      </c>
      <c r="E142" s="35" t="s">
        <v>1425</v>
      </c>
      <c r="F142" s="76" t="s">
        <v>558</v>
      </c>
      <c r="I142" s="76" t="s">
        <v>1480</v>
      </c>
      <c r="J142" s="76" t="s">
        <v>517</v>
      </c>
    </row>
    <row r="143" spans="1:10" s="76" customFormat="1">
      <c r="A143" s="34" t="s">
        <v>565</v>
      </c>
      <c r="B143" s="76" t="s">
        <v>1289</v>
      </c>
      <c r="D143" s="76" t="s">
        <v>564</v>
      </c>
      <c r="E143" s="35" t="s">
        <v>1426</v>
      </c>
      <c r="F143" s="76" t="s">
        <v>564</v>
      </c>
      <c r="I143" s="76" t="s">
        <v>1522</v>
      </c>
      <c r="J143" s="76" t="s">
        <v>522</v>
      </c>
    </row>
    <row r="144" spans="1:10" s="76" customFormat="1">
      <c r="A144" s="34" t="s">
        <v>570</v>
      </c>
      <c r="B144" s="76" t="s">
        <v>1289</v>
      </c>
      <c r="D144" s="76" t="s">
        <v>205</v>
      </c>
      <c r="E144" s="35" t="s">
        <v>1388</v>
      </c>
      <c r="F144" s="76" t="s">
        <v>205</v>
      </c>
      <c r="I144" s="76" t="s">
        <v>1523</v>
      </c>
      <c r="J144" s="76" t="s">
        <v>528</v>
      </c>
    </row>
    <row r="145" spans="1:10" s="76" customFormat="1">
      <c r="A145" s="34" t="s">
        <v>575</v>
      </c>
      <c r="B145" s="76" t="s">
        <v>1289</v>
      </c>
      <c r="D145" s="76" t="s">
        <v>211</v>
      </c>
      <c r="E145" s="35" t="s">
        <v>1391</v>
      </c>
      <c r="F145" s="76" t="s">
        <v>1429</v>
      </c>
      <c r="I145" s="76" t="s">
        <v>1482</v>
      </c>
      <c r="J145" s="76" t="s">
        <v>534</v>
      </c>
    </row>
    <row r="146" spans="1:10" s="76" customFormat="1">
      <c r="A146" s="34" t="s">
        <v>581</v>
      </c>
      <c r="B146" s="76" t="s">
        <v>1289</v>
      </c>
      <c r="D146" s="76" t="s">
        <v>580</v>
      </c>
      <c r="E146" s="35" t="s">
        <v>1432</v>
      </c>
      <c r="F146" s="76" t="s">
        <v>580</v>
      </c>
      <c r="I146" s="76" t="s">
        <v>1524</v>
      </c>
      <c r="J146" s="76" t="s">
        <v>539</v>
      </c>
    </row>
    <row r="147" spans="1:10" s="76" customFormat="1">
      <c r="A147" s="34" t="s">
        <v>587</v>
      </c>
      <c r="B147" s="76" t="s">
        <v>1289</v>
      </c>
      <c r="D147" s="76" t="s">
        <v>586</v>
      </c>
      <c r="E147" s="35" t="s">
        <v>1393</v>
      </c>
      <c r="F147" s="76" t="s">
        <v>225</v>
      </c>
      <c r="I147" s="76" t="s">
        <v>1526</v>
      </c>
      <c r="J147" s="76" t="s">
        <v>464</v>
      </c>
    </row>
    <row r="148" spans="1:10" s="76" customFormat="1">
      <c r="A148" s="34" t="s">
        <v>593</v>
      </c>
      <c r="B148" s="76" t="s">
        <v>1289</v>
      </c>
      <c r="D148" s="76" t="s">
        <v>592</v>
      </c>
      <c r="E148" s="35" t="s">
        <v>1393</v>
      </c>
      <c r="F148" s="76" t="s">
        <v>225</v>
      </c>
      <c r="I148" s="76" t="s">
        <v>1527</v>
      </c>
      <c r="J148" s="76" t="s">
        <v>1528</v>
      </c>
    </row>
    <row r="149" spans="1:10" s="76" customFormat="1">
      <c r="A149" s="34" t="s">
        <v>597</v>
      </c>
      <c r="B149" s="76" t="s">
        <v>1289</v>
      </c>
      <c r="D149" s="76" t="s">
        <v>596</v>
      </c>
      <c r="E149" s="35" t="s">
        <v>1393</v>
      </c>
      <c r="F149" s="76" t="s">
        <v>225</v>
      </c>
      <c r="I149" s="76" t="s">
        <v>1529</v>
      </c>
      <c r="J149" s="76" t="s">
        <v>556</v>
      </c>
    </row>
    <row r="150" spans="1:10" s="76" customFormat="1">
      <c r="A150" s="34" t="s">
        <v>601</v>
      </c>
      <c r="B150" s="76" t="s">
        <v>1289</v>
      </c>
      <c r="D150" s="76" t="s">
        <v>600</v>
      </c>
      <c r="E150" s="35" t="s">
        <v>1393</v>
      </c>
      <c r="F150" s="76" t="s">
        <v>225</v>
      </c>
      <c r="I150" s="76" t="s">
        <v>1530</v>
      </c>
      <c r="J150" s="76" t="s">
        <v>1531</v>
      </c>
    </row>
    <row r="151" spans="1:10" s="76" customFormat="1">
      <c r="A151" s="34" t="s">
        <v>605</v>
      </c>
      <c r="B151" s="76" t="s">
        <v>1289</v>
      </c>
      <c r="D151" s="76" t="s">
        <v>604</v>
      </c>
      <c r="E151" s="35" t="s">
        <v>1393</v>
      </c>
      <c r="F151" s="76" t="s">
        <v>225</v>
      </c>
      <c r="I151" s="76" t="s">
        <v>1532</v>
      </c>
      <c r="J151" s="76" t="s">
        <v>1533</v>
      </c>
    </row>
    <row r="152" spans="1:10" s="76" customFormat="1">
      <c r="A152" s="35" t="s">
        <v>609</v>
      </c>
      <c r="B152" s="76" t="s">
        <v>1289</v>
      </c>
      <c r="D152" s="76" t="s">
        <v>608</v>
      </c>
      <c r="E152" s="35" t="s">
        <v>1436</v>
      </c>
      <c r="F152" s="76" t="s">
        <v>1437</v>
      </c>
      <c r="I152" s="76" t="s">
        <v>1534</v>
      </c>
      <c r="J152" s="76" t="s">
        <v>1535</v>
      </c>
    </row>
    <row r="153" spans="1:10" s="76" customFormat="1">
      <c r="A153" s="35" t="s">
        <v>613</v>
      </c>
      <c r="B153" s="76" t="s">
        <v>1289</v>
      </c>
      <c r="D153" s="76" t="s">
        <v>612</v>
      </c>
      <c r="E153" s="35" t="s">
        <v>1439</v>
      </c>
      <c r="F153" s="76" t="s">
        <v>1440</v>
      </c>
      <c r="I153" s="76" t="s">
        <v>1536</v>
      </c>
      <c r="J153" s="76" t="s">
        <v>1537</v>
      </c>
    </row>
    <row r="154" spans="1:10" s="76" customFormat="1">
      <c r="A154" s="35" t="s">
        <v>617</v>
      </c>
      <c r="B154" s="76" t="s">
        <v>1289</v>
      </c>
      <c r="D154" s="76" t="s">
        <v>616</v>
      </c>
      <c r="E154" s="35" t="s">
        <v>1442</v>
      </c>
      <c r="F154" s="76" t="s">
        <v>1443</v>
      </c>
      <c r="I154" s="76" t="s">
        <v>1538</v>
      </c>
      <c r="J154" s="76" t="s">
        <v>470</v>
      </c>
    </row>
    <row r="155" spans="1:10" s="76" customFormat="1">
      <c r="A155" s="35" t="s">
        <v>620</v>
      </c>
      <c r="B155" s="76" t="s">
        <v>1289</v>
      </c>
      <c r="D155" s="76" t="s">
        <v>232</v>
      </c>
      <c r="E155" s="35" t="s">
        <v>1444</v>
      </c>
      <c r="F155" s="76" t="s">
        <v>232</v>
      </c>
      <c r="I155" s="76" t="s">
        <v>1539</v>
      </c>
      <c r="J155" s="76" t="s">
        <v>573</v>
      </c>
    </row>
    <row r="156" spans="1:10" s="76" customFormat="1">
      <c r="A156" s="35" t="s">
        <v>2016</v>
      </c>
      <c r="B156" s="76" t="s">
        <v>1289</v>
      </c>
      <c r="D156" s="76" t="s">
        <v>1447</v>
      </c>
      <c r="E156" s="35" t="s">
        <v>1446</v>
      </c>
      <c r="F156" s="76" t="s">
        <v>1447</v>
      </c>
      <c r="I156" s="76" t="s">
        <v>1525</v>
      </c>
      <c r="J156" s="76" t="s">
        <v>476</v>
      </c>
    </row>
    <row r="157" spans="1:10" s="76" customFormat="1">
      <c r="A157" s="35" t="s">
        <v>623</v>
      </c>
      <c r="B157" s="76" t="s">
        <v>1289</v>
      </c>
      <c r="D157" s="76" t="s">
        <v>622</v>
      </c>
      <c r="E157" s="35" t="s">
        <v>1398</v>
      </c>
      <c r="F157" s="76" t="s">
        <v>622</v>
      </c>
      <c r="I157" s="76" t="s">
        <v>1484</v>
      </c>
      <c r="J157" s="76" t="s">
        <v>568</v>
      </c>
    </row>
    <row r="158" spans="1:10" s="76" customFormat="1">
      <c r="A158" s="35" t="s">
        <v>2017</v>
      </c>
      <c r="B158" s="76" t="s">
        <v>1289</v>
      </c>
      <c r="D158" s="76" t="s">
        <v>250</v>
      </c>
      <c r="E158" s="35" t="s">
        <v>1400</v>
      </c>
      <c r="F158" s="76" t="s">
        <v>1456</v>
      </c>
      <c r="I158" s="76" t="s">
        <v>1542</v>
      </c>
      <c r="J158" s="76" t="s">
        <v>1543</v>
      </c>
    </row>
    <row r="159" spans="1:10" s="76" customFormat="1">
      <c r="A159" s="35" t="s">
        <v>626</v>
      </c>
      <c r="B159" s="76" t="s">
        <v>1289</v>
      </c>
      <c r="D159" s="76" t="s">
        <v>625</v>
      </c>
      <c r="E159" s="35" t="s">
        <v>1400</v>
      </c>
      <c r="F159" s="76" t="s">
        <v>1456</v>
      </c>
      <c r="I159" s="76" t="s">
        <v>1545</v>
      </c>
      <c r="J159" s="76" t="s">
        <v>1546</v>
      </c>
    </row>
    <row r="160" spans="1:10" s="76" customFormat="1">
      <c r="A160" s="35" t="s">
        <v>629</v>
      </c>
      <c r="B160" s="76" t="s">
        <v>1289</v>
      </c>
      <c r="D160" s="76" t="s">
        <v>628</v>
      </c>
      <c r="E160" s="35" t="s">
        <v>1400</v>
      </c>
      <c r="F160" s="76" t="s">
        <v>1456</v>
      </c>
      <c r="I160" s="76" t="s">
        <v>1548</v>
      </c>
      <c r="J160" s="76" t="s">
        <v>436</v>
      </c>
    </row>
    <row r="161" spans="1:10" s="76" customFormat="1">
      <c r="A161" s="35" t="s">
        <v>649</v>
      </c>
      <c r="B161" s="76" t="s">
        <v>1289</v>
      </c>
      <c r="D161" s="76" t="s">
        <v>648</v>
      </c>
      <c r="E161" s="35" t="s">
        <v>1400</v>
      </c>
      <c r="F161" s="76" t="s">
        <v>1456</v>
      </c>
      <c r="I161" s="76" t="s">
        <v>1472</v>
      </c>
      <c r="J161" s="76" t="s">
        <v>448</v>
      </c>
    </row>
    <row r="162" spans="1:10" s="76" customFormat="1">
      <c r="A162" s="35" t="s">
        <v>632</v>
      </c>
      <c r="B162" s="76" t="s">
        <v>1289</v>
      </c>
      <c r="D162" s="76" t="s">
        <v>631</v>
      </c>
      <c r="E162" s="35" t="s">
        <v>1400</v>
      </c>
      <c r="F162" s="76" t="s">
        <v>1456</v>
      </c>
      <c r="I162" s="76" t="s">
        <v>1549</v>
      </c>
      <c r="J162" s="76" t="s">
        <v>1550</v>
      </c>
    </row>
    <row r="163" spans="1:10" s="76" customFormat="1">
      <c r="A163" s="35" t="s">
        <v>2018</v>
      </c>
      <c r="B163" s="76" t="s">
        <v>1289</v>
      </c>
      <c r="D163" s="76" t="s">
        <v>2019</v>
      </c>
      <c r="E163" s="35" t="s">
        <v>1453</v>
      </c>
      <c r="F163" s="76" t="s">
        <v>1454</v>
      </c>
      <c r="I163" s="76" t="s">
        <v>1469</v>
      </c>
      <c r="J163" s="76" t="s">
        <v>418</v>
      </c>
    </row>
    <row r="164" spans="1:10" s="76" customFormat="1">
      <c r="A164" s="35" t="s">
        <v>2020</v>
      </c>
      <c r="B164" s="76" t="s">
        <v>1289</v>
      </c>
      <c r="D164" s="76" t="s">
        <v>2021</v>
      </c>
      <c r="E164" s="35" t="s">
        <v>1453</v>
      </c>
      <c r="F164" s="76" t="s">
        <v>1454</v>
      </c>
      <c r="I164" s="76" t="s">
        <v>1540</v>
      </c>
      <c r="J164" s="76" t="s">
        <v>424</v>
      </c>
    </row>
    <row r="165" spans="1:10" s="76" customFormat="1">
      <c r="A165" s="35" t="s">
        <v>2022</v>
      </c>
      <c r="B165" s="76" t="s">
        <v>1289</v>
      </c>
      <c r="D165" s="76" t="s">
        <v>2023</v>
      </c>
      <c r="E165" s="35" t="s">
        <v>1453</v>
      </c>
      <c r="F165" s="76" t="s">
        <v>1454</v>
      </c>
      <c r="I165" s="76" t="s">
        <v>1470</v>
      </c>
      <c r="J165" s="76" t="s">
        <v>1553</v>
      </c>
    </row>
    <row r="166" spans="1:10" s="76" customFormat="1">
      <c r="A166" s="35" t="s">
        <v>637</v>
      </c>
      <c r="B166" s="76" t="s">
        <v>1289</v>
      </c>
      <c r="D166" s="76" t="s">
        <v>238</v>
      </c>
      <c r="E166" s="35" t="s">
        <v>1458</v>
      </c>
      <c r="F166" s="76" t="s">
        <v>238</v>
      </c>
      <c r="I166" s="76" t="s">
        <v>1554</v>
      </c>
      <c r="J166" s="76" t="s">
        <v>1555</v>
      </c>
    </row>
    <row r="167" spans="1:10" s="76" customFormat="1">
      <c r="A167" s="35" t="s">
        <v>2024</v>
      </c>
      <c r="B167" s="76" t="s">
        <v>1289</v>
      </c>
      <c r="D167" s="76" t="s">
        <v>1460</v>
      </c>
      <c r="E167" s="35" t="s">
        <v>1403</v>
      </c>
      <c r="F167" s="76" t="s">
        <v>1460</v>
      </c>
      <c r="I167" s="76" t="s">
        <v>1476</v>
      </c>
      <c r="J167" s="76" t="s">
        <v>466</v>
      </c>
    </row>
    <row r="168" spans="1:10" s="76" customFormat="1">
      <c r="A168" s="35" t="s">
        <v>641</v>
      </c>
      <c r="B168" s="76" t="s">
        <v>1289</v>
      </c>
      <c r="D168" s="76" t="s">
        <v>640</v>
      </c>
      <c r="E168" s="35" t="s">
        <v>1403</v>
      </c>
      <c r="F168" s="76" t="s">
        <v>1460</v>
      </c>
      <c r="I168" s="76" t="s">
        <v>1556</v>
      </c>
      <c r="J168" s="76" t="s">
        <v>478</v>
      </c>
    </row>
    <row r="169" spans="1:10" s="76" customFormat="1">
      <c r="A169" s="35" t="s">
        <v>645</v>
      </c>
      <c r="B169" s="76" t="s">
        <v>1289</v>
      </c>
      <c r="D169" s="76" t="s">
        <v>644</v>
      </c>
      <c r="E169" s="35" t="s">
        <v>1403</v>
      </c>
      <c r="F169" s="76" t="s">
        <v>1460</v>
      </c>
      <c r="I169" s="76" t="s">
        <v>1557</v>
      </c>
      <c r="J169" s="76" t="s">
        <v>483</v>
      </c>
    </row>
    <row r="170" spans="1:10" s="76" customFormat="1">
      <c r="A170" s="35" t="s">
        <v>653</v>
      </c>
      <c r="B170" s="76" t="s">
        <v>1289</v>
      </c>
      <c r="D170" s="76" t="s">
        <v>652</v>
      </c>
      <c r="E170" s="35" t="s">
        <v>1403</v>
      </c>
      <c r="F170" s="76" t="s">
        <v>1460</v>
      </c>
      <c r="I170" s="76" t="s">
        <v>1558</v>
      </c>
      <c r="J170" s="76" t="s">
        <v>1559</v>
      </c>
    </row>
    <row r="171" spans="1:10" s="76" customFormat="1">
      <c r="A171" s="35" t="s">
        <v>657</v>
      </c>
      <c r="B171" s="76" t="s">
        <v>1289</v>
      </c>
      <c r="D171" s="76" t="s">
        <v>656</v>
      </c>
      <c r="E171" s="35" t="s">
        <v>1404</v>
      </c>
      <c r="F171" s="76" t="s">
        <v>656</v>
      </c>
      <c r="I171" s="76" t="s">
        <v>1560</v>
      </c>
      <c r="J171" s="76" t="s">
        <v>1561</v>
      </c>
    </row>
    <row r="172" spans="1:10" s="76" customFormat="1">
      <c r="A172" s="35" t="s">
        <v>661</v>
      </c>
      <c r="B172" s="76" t="s">
        <v>1289</v>
      </c>
      <c r="D172" s="76" t="s">
        <v>660</v>
      </c>
      <c r="E172" s="35" t="s">
        <v>1405</v>
      </c>
      <c r="F172" s="76" t="s">
        <v>660</v>
      </c>
      <c r="I172" s="76" t="s">
        <v>1562</v>
      </c>
      <c r="J172" s="76" t="s">
        <v>1563</v>
      </c>
    </row>
    <row r="173" spans="1:10" s="76" customFormat="1">
      <c r="A173" s="35" t="s">
        <v>665</v>
      </c>
      <c r="B173" s="76" t="s">
        <v>1289</v>
      </c>
      <c r="D173" s="76" t="s">
        <v>664</v>
      </c>
      <c r="E173" s="35" t="s">
        <v>1463</v>
      </c>
      <c r="F173" s="76" t="s">
        <v>664</v>
      </c>
      <c r="I173" s="76" t="s">
        <v>1564</v>
      </c>
      <c r="J173" s="76" t="s">
        <v>1565</v>
      </c>
    </row>
    <row r="174" spans="1:10" s="76" customFormat="1">
      <c r="A174" s="35" t="s">
        <v>669</v>
      </c>
      <c r="B174" s="76" t="s">
        <v>1289</v>
      </c>
      <c r="D174" s="76" t="s">
        <v>668</v>
      </c>
      <c r="E174" s="35" t="s">
        <v>1406</v>
      </c>
      <c r="F174" s="76" t="s">
        <v>1464</v>
      </c>
      <c r="I174" s="76" t="s">
        <v>1566</v>
      </c>
      <c r="J174" s="76" t="s">
        <v>1567</v>
      </c>
    </row>
    <row r="175" spans="1:10" s="76" customFormat="1">
      <c r="A175" s="35" t="s">
        <v>673</v>
      </c>
      <c r="B175" s="76" t="s">
        <v>1289</v>
      </c>
      <c r="D175" s="76" t="s">
        <v>672</v>
      </c>
      <c r="E175" s="35" t="s">
        <v>1409</v>
      </c>
      <c r="F175" s="76" t="s">
        <v>672</v>
      </c>
      <c r="I175" s="76" t="s">
        <v>1486</v>
      </c>
      <c r="J175" s="76" t="s">
        <v>141</v>
      </c>
    </row>
    <row r="176" spans="1:10" s="76" customFormat="1">
      <c r="A176" s="35" t="s">
        <v>676</v>
      </c>
      <c r="B176" s="76" t="s">
        <v>1289</v>
      </c>
      <c r="D176" s="76" t="s">
        <v>244</v>
      </c>
      <c r="E176" s="35" t="s">
        <v>1468</v>
      </c>
      <c r="F176" s="76" t="s">
        <v>244</v>
      </c>
      <c r="I176" s="76" t="s">
        <v>1568</v>
      </c>
      <c r="J176" s="76" t="s">
        <v>1569</v>
      </c>
    </row>
    <row r="177" spans="1:10" s="76" customFormat="1">
      <c r="A177" s="35" t="s">
        <v>679</v>
      </c>
      <c r="B177" s="76" t="s">
        <v>1289</v>
      </c>
      <c r="D177" s="76" t="s">
        <v>263</v>
      </c>
      <c r="E177" s="35" t="s">
        <v>1411</v>
      </c>
      <c r="F177" s="76" t="s">
        <v>263</v>
      </c>
      <c r="I177" s="76" t="s">
        <v>1570</v>
      </c>
      <c r="J177" s="76" t="s">
        <v>1571</v>
      </c>
    </row>
    <row r="178" spans="1:10" s="76" customFormat="1">
      <c r="A178" s="35" t="s">
        <v>682</v>
      </c>
      <c r="B178" s="76" t="s">
        <v>1289</v>
      </c>
      <c r="D178" s="76" t="s">
        <v>257</v>
      </c>
      <c r="E178" s="35" t="s">
        <v>1413</v>
      </c>
      <c r="F178" s="76" t="s">
        <v>257</v>
      </c>
      <c r="I178" s="76" t="s">
        <v>1445</v>
      </c>
      <c r="J178" s="76" t="s">
        <v>677</v>
      </c>
    </row>
    <row r="179" spans="1:10" s="76" customFormat="1">
      <c r="A179" s="35" t="s">
        <v>686</v>
      </c>
      <c r="B179" s="76" t="s">
        <v>1289</v>
      </c>
      <c r="D179" s="76" t="s">
        <v>685</v>
      </c>
      <c r="E179" s="35" t="s">
        <v>1415</v>
      </c>
      <c r="F179" s="76" t="s">
        <v>273</v>
      </c>
      <c r="I179" s="76" t="s">
        <v>1572</v>
      </c>
      <c r="J179" s="76" t="s">
        <v>680</v>
      </c>
    </row>
    <row r="180" spans="1:10" s="76" customFormat="1">
      <c r="A180" s="35" t="s">
        <v>690</v>
      </c>
      <c r="B180" s="76" t="s">
        <v>1289</v>
      </c>
      <c r="D180" s="76" t="s">
        <v>689</v>
      </c>
      <c r="E180" s="35" t="s">
        <v>1417</v>
      </c>
      <c r="F180" s="76" t="s">
        <v>339</v>
      </c>
      <c r="I180" s="76" t="s">
        <v>1448</v>
      </c>
      <c r="J180" s="76" t="s">
        <v>683</v>
      </c>
    </row>
    <row r="181" spans="1:10" s="76" customFormat="1">
      <c r="A181" s="35" t="s">
        <v>693</v>
      </c>
      <c r="B181" s="76" t="s">
        <v>1289</v>
      </c>
      <c r="D181" s="76" t="s">
        <v>339</v>
      </c>
      <c r="E181" s="35" t="s">
        <v>1417</v>
      </c>
      <c r="F181" s="76" t="s">
        <v>339</v>
      </c>
      <c r="I181" s="76" t="s">
        <v>1573</v>
      </c>
      <c r="J181" s="76" t="s">
        <v>687</v>
      </c>
    </row>
    <row r="182" spans="1:10" s="76" customFormat="1">
      <c r="A182" s="35" t="s">
        <v>696</v>
      </c>
      <c r="B182" s="76" t="s">
        <v>1289</v>
      </c>
      <c r="D182" s="76" t="s">
        <v>345</v>
      </c>
      <c r="E182" s="35" t="s">
        <v>1419</v>
      </c>
      <c r="F182" s="76" t="s">
        <v>345</v>
      </c>
      <c r="I182" s="76" t="s">
        <v>1574</v>
      </c>
      <c r="J182" s="76" t="s">
        <v>1575</v>
      </c>
    </row>
    <row r="183" spans="1:10" s="76" customFormat="1">
      <c r="A183" s="35" t="s">
        <v>751</v>
      </c>
      <c r="B183" s="76" t="s">
        <v>1289</v>
      </c>
      <c r="D183" s="76" t="s">
        <v>487</v>
      </c>
      <c r="E183" s="35" t="s">
        <v>1421</v>
      </c>
      <c r="F183" s="76" t="s">
        <v>487</v>
      </c>
      <c r="I183" s="76" t="s">
        <v>1576</v>
      </c>
      <c r="J183" s="76" t="s">
        <v>1577</v>
      </c>
    </row>
    <row r="184" spans="1:10" s="76" customFormat="1">
      <c r="A184" s="35" t="s">
        <v>699</v>
      </c>
      <c r="B184" s="76" t="s">
        <v>1289</v>
      </c>
      <c r="D184" s="76" t="s">
        <v>351</v>
      </c>
      <c r="E184" s="35" t="s">
        <v>1424</v>
      </c>
      <c r="F184" s="76" t="s">
        <v>1508</v>
      </c>
      <c r="I184" s="76" t="s">
        <v>1578</v>
      </c>
      <c r="J184" s="76" t="s">
        <v>1579</v>
      </c>
    </row>
    <row r="185" spans="1:10" s="76" customFormat="1">
      <c r="A185" s="35" t="s">
        <v>703</v>
      </c>
      <c r="B185" s="76" t="s">
        <v>1289</v>
      </c>
      <c r="D185" s="76" t="s">
        <v>702</v>
      </c>
      <c r="E185" s="35" t="s">
        <v>1424</v>
      </c>
      <c r="F185" s="76" t="s">
        <v>1508</v>
      </c>
      <c r="I185" s="76" t="s">
        <v>1580</v>
      </c>
      <c r="J185" s="76" t="s">
        <v>1264</v>
      </c>
    </row>
    <row r="186" spans="1:10" s="76" customFormat="1">
      <c r="A186" s="35" t="s">
        <v>707</v>
      </c>
      <c r="B186" s="76" t="s">
        <v>1289</v>
      </c>
      <c r="D186" s="76" t="s">
        <v>706</v>
      </c>
      <c r="E186" s="35" t="s">
        <v>1424</v>
      </c>
      <c r="F186" s="76" t="s">
        <v>1508</v>
      </c>
      <c r="I186" s="76" t="s">
        <v>1581</v>
      </c>
      <c r="J186" s="76" t="s">
        <v>1582</v>
      </c>
    </row>
    <row r="187" spans="1:10" s="76" customFormat="1">
      <c r="A187" s="35" t="s">
        <v>709</v>
      </c>
      <c r="B187" s="76" t="s">
        <v>1289</v>
      </c>
      <c r="D187" s="76" t="s">
        <v>708</v>
      </c>
      <c r="E187" s="35" t="s">
        <v>1424</v>
      </c>
      <c r="F187" s="76" t="s">
        <v>1508</v>
      </c>
      <c r="I187" s="76" t="s">
        <v>1583</v>
      </c>
      <c r="J187" s="76" t="s">
        <v>1584</v>
      </c>
    </row>
    <row r="188" spans="1:10" s="76" customFormat="1">
      <c r="A188" s="35" t="s">
        <v>711</v>
      </c>
      <c r="B188" s="76" t="s">
        <v>1289</v>
      </c>
      <c r="D188" s="76" t="s">
        <v>710</v>
      </c>
      <c r="E188" s="35" t="s">
        <v>1424</v>
      </c>
      <c r="F188" s="76" t="s">
        <v>1508</v>
      </c>
      <c r="I188" s="76" t="s">
        <v>1449</v>
      </c>
      <c r="J188" s="76" t="s">
        <v>760</v>
      </c>
    </row>
    <row r="189" spans="1:10" s="76" customFormat="1">
      <c r="A189" s="35" t="s">
        <v>713</v>
      </c>
      <c r="B189" s="76" t="s">
        <v>1289</v>
      </c>
      <c r="D189" s="76" t="s">
        <v>712</v>
      </c>
      <c r="E189" s="35" t="s">
        <v>1424</v>
      </c>
      <c r="F189" s="76" t="s">
        <v>1508</v>
      </c>
      <c r="I189" s="76" t="s">
        <v>1585</v>
      </c>
      <c r="J189" s="76" t="s">
        <v>762</v>
      </c>
    </row>
    <row r="190" spans="1:10" s="76" customFormat="1">
      <c r="A190" s="35" t="s">
        <v>718</v>
      </c>
      <c r="B190" s="76" t="s">
        <v>1289</v>
      </c>
      <c r="D190" s="76" t="s">
        <v>717</v>
      </c>
      <c r="E190" s="35" t="s">
        <v>1424</v>
      </c>
      <c r="F190" s="76" t="s">
        <v>1508</v>
      </c>
      <c r="I190" s="76" t="s">
        <v>1586</v>
      </c>
      <c r="J190" s="76" t="s">
        <v>764</v>
      </c>
    </row>
    <row r="191" spans="1:10" s="76" customFormat="1">
      <c r="A191" s="35" t="s">
        <v>715</v>
      </c>
      <c r="B191" s="76" t="s">
        <v>1289</v>
      </c>
      <c r="D191" s="76" t="s">
        <v>714</v>
      </c>
      <c r="E191" s="35" t="s">
        <v>1424</v>
      </c>
      <c r="F191" s="76" t="s">
        <v>1508</v>
      </c>
      <c r="I191" s="76" t="s">
        <v>1587</v>
      </c>
      <c r="J191" s="76" t="s">
        <v>766</v>
      </c>
    </row>
    <row r="192" spans="1:10" s="76" customFormat="1">
      <c r="A192" s="35" t="s">
        <v>716</v>
      </c>
      <c r="B192" s="76" t="s">
        <v>1289</v>
      </c>
      <c r="D192" s="76" t="s">
        <v>369</v>
      </c>
      <c r="E192" s="35" t="s">
        <v>1424</v>
      </c>
      <c r="F192" s="76" t="s">
        <v>1508</v>
      </c>
      <c r="I192" s="76" t="s">
        <v>1452</v>
      </c>
      <c r="J192" s="76" t="s">
        <v>365</v>
      </c>
    </row>
    <row r="193" spans="1:10" s="76" customFormat="1">
      <c r="A193" s="35" t="s">
        <v>719</v>
      </c>
      <c r="B193" s="76" t="s">
        <v>1289</v>
      </c>
      <c r="D193" s="76" t="s">
        <v>381</v>
      </c>
      <c r="E193" s="35" t="s">
        <v>1424</v>
      </c>
      <c r="F193" s="76" t="s">
        <v>1508</v>
      </c>
      <c r="I193" s="76" t="s">
        <v>1455</v>
      </c>
      <c r="J193" s="76" t="s">
        <v>371</v>
      </c>
    </row>
    <row r="194" spans="1:10" s="76" customFormat="1">
      <c r="A194" s="35" t="s">
        <v>720</v>
      </c>
      <c r="B194" s="76" t="s">
        <v>1289</v>
      </c>
      <c r="D194" s="76" t="s">
        <v>399</v>
      </c>
      <c r="E194" s="35" t="s">
        <v>1431</v>
      </c>
      <c r="F194" s="76" t="s">
        <v>1511</v>
      </c>
      <c r="I194" s="76" t="s">
        <v>1588</v>
      </c>
      <c r="J194" s="76" t="s">
        <v>1589</v>
      </c>
    </row>
    <row r="195" spans="1:10" s="76" customFormat="1">
      <c r="A195" s="35" t="s">
        <v>722</v>
      </c>
      <c r="B195" s="76" t="s">
        <v>1289</v>
      </c>
      <c r="D195" s="76" t="s">
        <v>387</v>
      </c>
      <c r="E195" s="35" t="s">
        <v>1431</v>
      </c>
      <c r="F195" s="76" t="s">
        <v>1511</v>
      </c>
      <c r="I195" s="76" t="s">
        <v>1465</v>
      </c>
      <c r="J195" s="76" t="s">
        <v>389</v>
      </c>
    </row>
    <row r="196" spans="1:10" s="76" customFormat="1">
      <c r="A196" s="35" t="s">
        <v>721</v>
      </c>
      <c r="B196" s="76" t="s">
        <v>1289</v>
      </c>
      <c r="D196" s="76" t="s">
        <v>404</v>
      </c>
      <c r="E196" s="35" t="s">
        <v>1431</v>
      </c>
      <c r="F196" s="76" t="s">
        <v>1511</v>
      </c>
      <c r="I196" s="76" t="s">
        <v>1590</v>
      </c>
      <c r="J196" s="76" t="s">
        <v>377</v>
      </c>
    </row>
    <row r="197" spans="1:10" s="76" customFormat="1">
      <c r="A197" s="35" t="s">
        <v>723</v>
      </c>
      <c r="B197" s="76" t="s">
        <v>1289</v>
      </c>
      <c r="D197" s="76" t="s">
        <v>393</v>
      </c>
      <c r="E197" s="35" t="s">
        <v>1431</v>
      </c>
      <c r="F197" s="76" t="s">
        <v>1511</v>
      </c>
      <c r="I197" s="76" t="s">
        <v>1457</v>
      </c>
      <c r="J197" s="76" t="s">
        <v>383</v>
      </c>
    </row>
    <row r="198" spans="1:10" s="76" customFormat="1">
      <c r="A198" s="35" t="s">
        <v>725</v>
      </c>
      <c r="B198" s="76" t="s">
        <v>1289</v>
      </c>
      <c r="D198" s="76" t="s">
        <v>724</v>
      </c>
      <c r="E198" s="35" t="s">
        <v>1433</v>
      </c>
      <c r="F198" s="76" t="s">
        <v>494</v>
      </c>
      <c r="I198" s="76" t="s">
        <v>1459</v>
      </c>
      <c r="J198" s="76" t="s">
        <v>395</v>
      </c>
    </row>
    <row r="199" spans="1:10" s="76" customFormat="1">
      <c r="A199" s="35" t="s">
        <v>733</v>
      </c>
      <c r="B199" s="76" t="s">
        <v>1289</v>
      </c>
      <c r="D199" s="76" t="s">
        <v>732</v>
      </c>
      <c r="E199" s="35" t="s">
        <v>1433</v>
      </c>
      <c r="F199" s="76" t="s">
        <v>494</v>
      </c>
      <c r="I199" s="76" t="s">
        <v>1461</v>
      </c>
      <c r="J199" s="76" t="s">
        <v>359</v>
      </c>
    </row>
    <row r="200" spans="1:10" s="76" customFormat="1">
      <c r="A200" s="35" t="s">
        <v>727</v>
      </c>
      <c r="B200" s="76" t="s">
        <v>1289</v>
      </c>
      <c r="D200" s="76" t="s">
        <v>726</v>
      </c>
      <c r="E200" s="35" t="s">
        <v>1433</v>
      </c>
      <c r="F200" s="76" t="s">
        <v>494</v>
      </c>
      <c r="I200" s="76" t="s">
        <v>1462</v>
      </c>
      <c r="J200" s="76" t="s">
        <v>515</v>
      </c>
    </row>
    <row r="201" spans="1:10" s="76" customFormat="1">
      <c r="A201" s="35" t="s">
        <v>729</v>
      </c>
      <c r="B201" s="76" t="s">
        <v>1289</v>
      </c>
      <c r="D201" s="76" t="s">
        <v>728</v>
      </c>
      <c r="E201" s="35" t="s">
        <v>1433</v>
      </c>
      <c r="F201" s="76" t="s">
        <v>494</v>
      </c>
      <c r="I201" s="76" t="s">
        <v>1591</v>
      </c>
      <c r="J201" s="76" t="s">
        <v>1592</v>
      </c>
    </row>
    <row r="202" spans="1:10" s="76" customFormat="1">
      <c r="A202" s="35" t="s">
        <v>734</v>
      </c>
      <c r="B202" s="76" t="s">
        <v>1289</v>
      </c>
      <c r="D202" s="76" t="s">
        <v>416</v>
      </c>
      <c r="E202" s="35" t="s">
        <v>1433</v>
      </c>
      <c r="F202" s="76" t="s">
        <v>494</v>
      </c>
      <c r="I202" s="76" t="s">
        <v>1593</v>
      </c>
      <c r="J202" s="76" t="s">
        <v>1249</v>
      </c>
    </row>
    <row r="203" spans="1:10" s="76" customFormat="1">
      <c r="A203" s="35" t="s">
        <v>731</v>
      </c>
      <c r="B203" s="76" t="s">
        <v>1289</v>
      </c>
      <c r="D203" s="76" t="s">
        <v>730</v>
      </c>
      <c r="E203" s="35" t="s">
        <v>1433</v>
      </c>
      <c r="F203" s="76" t="s">
        <v>494</v>
      </c>
      <c r="I203" s="76" t="s">
        <v>1594</v>
      </c>
      <c r="J203" s="76" t="s">
        <v>1595</v>
      </c>
    </row>
    <row r="204" spans="1:10" s="76" customFormat="1">
      <c r="A204" s="35" t="s">
        <v>735</v>
      </c>
      <c r="B204" s="76" t="s">
        <v>1289</v>
      </c>
      <c r="D204" s="76" t="s">
        <v>428</v>
      </c>
      <c r="E204" s="35" t="s">
        <v>1433</v>
      </c>
      <c r="F204" s="76" t="s">
        <v>494</v>
      </c>
      <c r="I204" s="76" t="s">
        <v>1552</v>
      </c>
      <c r="J204" s="76" t="s">
        <v>1596</v>
      </c>
    </row>
    <row r="205" spans="1:10" s="76" customFormat="1">
      <c r="A205" s="35" t="s">
        <v>736</v>
      </c>
      <c r="B205" s="76" t="s">
        <v>1289</v>
      </c>
      <c r="D205" s="76" t="s">
        <v>440</v>
      </c>
      <c r="E205" s="35" t="s">
        <v>1515</v>
      </c>
      <c r="F205" s="76" t="s">
        <v>440</v>
      </c>
      <c r="I205" s="76" t="s">
        <v>1597</v>
      </c>
      <c r="J205" s="76" t="s">
        <v>1598</v>
      </c>
    </row>
    <row r="206" spans="1:10" s="76" customFormat="1">
      <c r="A206" s="35" t="s">
        <v>737</v>
      </c>
      <c r="B206" s="76" t="s">
        <v>1289</v>
      </c>
      <c r="D206" s="76" t="s">
        <v>446</v>
      </c>
      <c r="E206" s="35" t="s">
        <v>1438</v>
      </c>
      <c r="F206" s="76" t="s">
        <v>446</v>
      </c>
      <c r="I206" s="76" t="s">
        <v>1599</v>
      </c>
      <c r="J206" s="76" t="s">
        <v>1600</v>
      </c>
    </row>
    <row r="207" spans="1:10" s="76" customFormat="1">
      <c r="A207" s="35" t="s">
        <v>739</v>
      </c>
      <c r="B207" s="76" t="s">
        <v>1289</v>
      </c>
      <c r="D207" s="76" t="s">
        <v>738</v>
      </c>
      <c r="E207" s="35" t="s">
        <v>1520</v>
      </c>
      <c r="F207" s="76" t="s">
        <v>452</v>
      </c>
      <c r="I207" s="76" t="s">
        <v>1601</v>
      </c>
      <c r="J207" s="76" t="s">
        <v>1602</v>
      </c>
    </row>
    <row r="208" spans="1:10" s="76" customFormat="1">
      <c r="A208" s="35" t="s">
        <v>740</v>
      </c>
      <c r="B208" s="76" t="s">
        <v>1289</v>
      </c>
      <c r="D208" s="76" t="s">
        <v>458</v>
      </c>
      <c r="E208" s="35" t="s">
        <v>1521</v>
      </c>
      <c r="F208" s="76" t="s">
        <v>458</v>
      </c>
      <c r="I208" s="76" t="s">
        <v>1603</v>
      </c>
      <c r="J208" s="76" t="s">
        <v>1604</v>
      </c>
    </row>
    <row r="209" spans="1:10" s="76" customFormat="1">
      <c r="A209" s="35" t="s">
        <v>741</v>
      </c>
      <c r="B209" s="76" t="s">
        <v>1289</v>
      </c>
      <c r="D209" s="76" t="s">
        <v>464</v>
      </c>
      <c r="E209" s="35" t="s">
        <v>1526</v>
      </c>
      <c r="F209" s="76" t="s">
        <v>464</v>
      </c>
      <c r="I209" s="76" t="s">
        <v>1605</v>
      </c>
      <c r="J209" s="76" t="s">
        <v>1606</v>
      </c>
    </row>
    <row r="210" spans="1:10" s="76" customFormat="1">
      <c r="A210" s="35" t="s">
        <v>2025</v>
      </c>
      <c r="B210" s="76" t="s">
        <v>1289</v>
      </c>
      <c r="D210" s="76" t="s">
        <v>470</v>
      </c>
      <c r="E210" s="35" t="s">
        <v>1480</v>
      </c>
      <c r="F210" s="76" t="s">
        <v>517</v>
      </c>
      <c r="I210" s="76" t="s">
        <v>1607</v>
      </c>
      <c r="J210" s="76" t="s">
        <v>1608</v>
      </c>
    </row>
    <row r="211" spans="1:10" s="76" customFormat="1">
      <c r="A211" s="35" t="s">
        <v>745</v>
      </c>
      <c r="B211" s="76" t="s">
        <v>1289</v>
      </c>
      <c r="D211" s="76" t="s">
        <v>744</v>
      </c>
      <c r="E211" s="35" t="s">
        <v>1529</v>
      </c>
      <c r="F211" s="76" t="s">
        <v>556</v>
      </c>
      <c r="I211" s="76" t="s">
        <v>1609</v>
      </c>
      <c r="J211" s="76" t="s">
        <v>1610</v>
      </c>
    </row>
    <row r="212" spans="1:10" s="76" customFormat="1">
      <c r="A212" s="35" t="s">
        <v>747</v>
      </c>
      <c r="B212" s="76" t="s">
        <v>1289</v>
      </c>
      <c r="D212" s="76" t="s">
        <v>746</v>
      </c>
      <c r="E212" s="35" t="s">
        <v>1346</v>
      </c>
      <c r="F212" s="76" t="s">
        <v>1373</v>
      </c>
      <c r="I212" s="76" t="s">
        <v>1611</v>
      </c>
      <c r="J212" s="76" t="s">
        <v>1612</v>
      </c>
    </row>
    <row r="213" spans="1:10" s="76" customFormat="1">
      <c r="A213" s="35" t="s">
        <v>1441</v>
      </c>
      <c r="B213" s="76" t="s">
        <v>1289</v>
      </c>
      <c r="D213" s="76" t="s">
        <v>646</v>
      </c>
      <c r="E213" s="35" t="s">
        <v>1486</v>
      </c>
      <c r="F213" s="76" t="s">
        <v>141</v>
      </c>
      <c r="I213" s="76" t="s">
        <v>1613</v>
      </c>
      <c r="J213" s="76" t="s">
        <v>1614</v>
      </c>
    </row>
    <row r="214" spans="1:10" s="76" customFormat="1">
      <c r="A214" s="35" t="s">
        <v>748</v>
      </c>
      <c r="B214" s="76" t="s">
        <v>1289</v>
      </c>
      <c r="D214" s="76" t="s">
        <v>325</v>
      </c>
      <c r="E214" s="35" t="s">
        <v>1406</v>
      </c>
      <c r="F214" s="76" t="s">
        <v>1464</v>
      </c>
      <c r="I214" s="76" t="s">
        <v>1615</v>
      </c>
      <c r="J214" s="76" t="s">
        <v>1616</v>
      </c>
    </row>
    <row r="215" spans="1:10" s="76" customFormat="1">
      <c r="A215" s="35" t="s">
        <v>2026</v>
      </c>
      <c r="B215" s="76" t="s">
        <v>1289</v>
      </c>
      <c r="D215" s="76" t="s">
        <v>1571</v>
      </c>
      <c r="E215" s="35" t="s">
        <v>1570</v>
      </c>
      <c r="F215" s="76" t="s">
        <v>1571</v>
      </c>
      <c r="I215" s="76" t="s">
        <v>1617</v>
      </c>
      <c r="J215" s="76" t="s">
        <v>1618</v>
      </c>
    </row>
    <row r="216" spans="1:10" s="76" customFormat="1">
      <c r="A216" s="35" t="s">
        <v>752</v>
      </c>
      <c r="B216" s="76" t="s">
        <v>1289</v>
      </c>
      <c r="D216" s="76" t="s">
        <v>677</v>
      </c>
      <c r="E216" s="35" t="s">
        <v>1445</v>
      </c>
      <c r="F216" s="76" t="s">
        <v>677</v>
      </c>
      <c r="I216" s="76" t="s">
        <v>1619</v>
      </c>
      <c r="J216" s="76" t="s">
        <v>1620</v>
      </c>
    </row>
    <row r="217" spans="1:10" s="76" customFormat="1">
      <c r="A217" s="35" t="s">
        <v>753</v>
      </c>
      <c r="B217" s="76" t="s">
        <v>1289</v>
      </c>
      <c r="D217" s="76" t="s">
        <v>680</v>
      </c>
      <c r="E217" s="35" t="s">
        <v>1572</v>
      </c>
      <c r="F217" s="76" t="s">
        <v>680</v>
      </c>
      <c r="I217" s="76" t="s">
        <v>1621</v>
      </c>
      <c r="J217" s="76" t="s">
        <v>26</v>
      </c>
    </row>
    <row r="218" spans="1:10" s="76" customFormat="1">
      <c r="A218" s="35" t="s">
        <v>754</v>
      </c>
      <c r="B218" s="76" t="s">
        <v>1289</v>
      </c>
      <c r="D218" s="76" t="s">
        <v>683</v>
      </c>
      <c r="E218" s="35" t="s">
        <v>1448</v>
      </c>
      <c r="F218" s="76" t="s">
        <v>683</v>
      </c>
      <c r="I218" s="76" t="s">
        <v>1622</v>
      </c>
      <c r="J218" s="76" t="s">
        <v>38</v>
      </c>
    </row>
    <row r="219" spans="1:10" s="76" customFormat="1">
      <c r="A219" s="35" t="s">
        <v>755</v>
      </c>
      <c r="B219" s="76" t="s">
        <v>1289</v>
      </c>
      <c r="D219" s="76" t="s">
        <v>687</v>
      </c>
      <c r="E219" s="35" t="s">
        <v>1573</v>
      </c>
      <c r="F219" s="76" t="s">
        <v>687</v>
      </c>
      <c r="I219" s="76" t="s">
        <v>1623</v>
      </c>
      <c r="J219" s="76" t="s">
        <v>47</v>
      </c>
    </row>
    <row r="220" spans="1:10" s="76" customFormat="1">
      <c r="A220" s="35" t="s">
        <v>757</v>
      </c>
      <c r="B220" s="76" t="s">
        <v>1289</v>
      </c>
      <c r="D220" s="76" t="s">
        <v>756</v>
      </c>
      <c r="E220" s="35" t="s">
        <v>1573</v>
      </c>
      <c r="F220" s="76" t="s">
        <v>687</v>
      </c>
      <c r="I220" s="76" t="s">
        <v>1624</v>
      </c>
      <c r="J220" s="76" t="s">
        <v>55</v>
      </c>
    </row>
    <row r="221" spans="1:10" s="76" customFormat="1">
      <c r="A221" s="35" t="s">
        <v>759</v>
      </c>
      <c r="B221" s="76" t="s">
        <v>1289</v>
      </c>
      <c r="D221" s="76" t="s">
        <v>758</v>
      </c>
      <c r="E221" s="35" t="s">
        <v>1573</v>
      </c>
      <c r="F221" s="76" t="s">
        <v>687</v>
      </c>
      <c r="I221" s="76" t="s">
        <v>1625</v>
      </c>
      <c r="J221" s="76" t="s">
        <v>1626</v>
      </c>
    </row>
    <row r="222" spans="1:10" s="76" customFormat="1">
      <c r="A222" s="35" t="s">
        <v>761</v>
      </c>
      <c r="B222" s="76" t="s">
        <v>1289</v>
      </c>
      <c r="D222" s="76" t="s">
        <v>760</v>
      </c>
      <c r="E222" s="35" t="s">
        <v>1449</v>
      </c>
      <c r="F222" s="76" t="s">
        <v>760</v>
      </c>
      <c r="I222" s="76" t="s">
        <v>1627</v>
      </c>
      <c r="J222" s="76" t="s">
        <v>100</v>
      </c>
    </row>
    <row r="223" spans="1:10" s="76" customFormat="1">
      <c r="A223" s="35" t="s">
        <v>763</v>
      </c>
      <c r="B223" s="76" t="s">
        <v>1289</v>
      </c>
      <c r="D223" s="76" t="s">
        <v>762</v>
      </c>
      <c r="E223" s="35" t="s">
        <v>1449</v>
      </c>
      <c r="F223" s="76" t="s">
        <v>760</v>
      </c>
      <c r="I223" s="76" t="s">
        <v>1628</v>
      </c>
      <c r="J223" s="76" t="s">
        <v>1629</v>
      </c>
    </row>
    <row r="224" spans="1:10" s="76" customFormat="1">
      <c r="A224" s="35" t="s">
        <v>765</v>
      </c>
      <c r="B224" s="76" t="s">
        <v>1289</v>
      </c>
      <c r="D224" s="76" t="s">
        <v>764</v>
      </c>
      <c r="E224" s="35" t="s">
        <v>1449</v>
      </c>
      <c r="F224" s="76" t="s">
        <v>760</v>
      </c>
      <c r="I224" s="76" t="s">
        <v>1630</v>
      </c>
      <c r="J224" s="76" t="s">
        <v>1631</v>
      </c>
    </row>
    <row r="225" spans="1:10" s="76" customFormat="1">
      <c r="A225" s="35" t="s">
        <v>767</v>
      </c>
      <c r="B225" s="76" t="s">
        <v>1289</v>
      </c>
      <c r="D225" s="76" t="s">
        <v>766</v>
      </c>
      <c r="E225" s="35" t="s">
        <v>1449</v>
      </c>
      <c r="F225" s="76" t="s">
        <v>760</v>
      </c>
      <c r="I225" s="76" t="s">
        <v>1632</v>
      </c>
      <c r="J225" s="76" t="s">
        <v>1633</v>
      </c>
    </row>
    <row r="226" spans="1:10" s="76" customFormat="1">
      <c r="A226" s="35" t="s">
        <v>768</v>
      </c>
      <c r="B226" s="76" t="s">
        <v>1289</v>
      </c>
      <c r="D226" s="76" t="s">
        <v>365</v>
      </c>
      <c r="E226" s="35" t="s">
        <v>1452</v>
      </c>
      <c r="F226" s="76" t="s">
        <v>365</v>
      </c>
      <c r="I226" s="76" t="s">
        <v>1634</v>
      </c>
      <c r="J226" s="76" t="s">
        <v>1635</v>
      </c>
    </row>
    <row r="227" spans="1:10" s="76" customFormat="1">
      <c r="A227" s="35" t="s">
        <v>769</v>
      </c>
      <c r="B227" s="76" t="s">
        <v>1289</v>
      </c>
      <c r="D227" s="76" t="s">
        <v>371</v>
      </c>
      <c r="E227" s="35" t="s">
        <v>1455</v>
      </c>
      <c r="F227" s="76" t="s">
        <v>371</v>
      </c>
      <c r="I227" s="76" t="s">
        <v>1636</v>
      </c>
      <c r="J227" s="76" t="s">
        <v>1637</v>
      </c>
    </row>
    <row r="228" spans="1:10" s="76" customFormat="1">
      <c r="A228" s="35" t="s">
        <v>2027</v>
      </c>
      <c r="B228" s="76" t="s">
        <v>1289</v>
      </c>
      <c r="D228" s="76" t="s">
        <v>1589</v>
      </c>
      <c r="E228" s="35" t="s">
        <v>1588</v>
      </c>
      <c r="F228" s="76" t="s">
        <v>1589</v>
      </c>
      <c r="I228" s="76" t="s">
        <v>1638</v>
      </c>
      <c r="J228" s="76" t="s">
        <v>1639</v>
      </c>
    </row>
    <row r="229" spans="1:10" s="76" customFormat="1">
      <c r="A229" s="35" t="s">
        <v>770</v>
      </c>
      <c r="B229" s="76" t="s">
        <v>1289</v>
      </c>
      <c r="D229" s="76" t="s">
        <v>389</v>
      </c>
      <c r="E229" s="35" t="s">
        <v>1465</v>
      </c>
      <c r="F229" s="76" t="s">
        <v>389</v>
      </c>
      <c r="I229" s="76" t="s">
        <v>1640</v>
      </c>
      <c r="J229" s="76" t="s">
        <v>1641</v>
      </c>
    </row>
    <row r="230" spans="1:10" s="76" customFormat="1">
      <c r="A230" s="35" t="s">
        <v>771</v>
      </c>
      <c r="B230" s="76" t="s">
        <v>1289</v>
      </c>
      <c r="D230" s="76" t="s">
        <v>377</v>
      </c>
      <c r="E230" s="35" t="s">
        <v>1590</v>
      </c>
      <c r="F230" s="76" t="s">
        <v>377</v>
      </c>
      <c r="I230" s="76" t="s">
        <v>1642</v>
      </c>
      <c r="J230" s="76" t="s">
        <v>1643</v>
      </c>
    </row>
    <row r="231" spans="1:10" s="76" customFormat="1">
      <c r="A231" s="35" t="s">
        <v>772</v>
      </c>
      <c r="B231" s="76" t="s">
        <v>1289</v>
      </c>
      <c r="D231" s="76" t="s">
        <v>383</v>
      </c>
      <c r="E231" s="35" t="s">
        <v>1457</v>
      </c>
      <c r="F231" s="76" t="s">
        <v>383</v>
      </c>
      <c r="I231" s="76" t="s">
        <v>1644</v>
      </c>
      <c r="J231" s="76" t="s">
        <v>1645</v>
      </c>
    </row>
    <row r="232" spans="1:10" s="76" customFormat="1">
      <c r="A232" s="35" t="s">
        <v>773</v>
      </c>
      <c r="B232" s="76" t="s">
        <v>1289</v>
      </c>
      <c r="D232" s="76" t="s">
        <v>395</v>
      </c>
      <c r="E232" s="35" t="s">
        <v>1459</v>
      </c>
      <c r="F232" s="76" t="s">
        <v>395</v>
      </c>
      <c r="I232" s="76" t="s">
        <v>1646</v>
      </c>
      <c r="J232" s="76" t="s">
        <v>1647</v>
      </c>
    </row>
    <row r="233" spans="1:10" s="76" customFormat="1">
      <c r="A233" s="35" t="s">
        <v>774</v>
      </c>
      <c r="B233" s="76" t="s">
        <v>1289</v>
      </c>
      <c r="D233" s="76" t="s">
        <v>359</v>
      </c>
      <c r="E233" s="35" t="s">
        <v>1461</v>
      </c>
      <c r="F233" s="76" t="s">
        <v>359</v>
      </c>
      <c r="I233" s="76" t="s">
        <v>1648</v>
      </c>
      <c r="J233" s="76" t="s">
        <v>1649</v>
      </c>
    </row>
    <row r="234" spans="1:10" s="76" customFormat="1">
      <c r="A234" s="35" t="s">
        <v>775</v>
      </c>
      <c r="B234" s="76" t="s">
        <v>1289</v>
      </c>
      <c r="D234" s="76" t="s">
        <v>515</v>
      </c>
      <c r="E234" s="35" t="s">
        <v>1462</v>
      </c>
      <c r="F234" s="76" t="s">
        <v>515</v>
      </c>
      <c r="I234" s="76" t="s">
        <v>1650</v>
      </c>
      <c r="J234" s="76" t="s">
        <v>1651</v>
      </c>
    </row>
    <row r="235" spans="1:10" s="76" customFormat="1">
      <c r="A235" s="35" t="s">
        <v>1551</v>
      </c>
      <c r="B235" s="76" t="s">
        <v>1289</v>
      </c>
      <c r="D235" s="76" t="s">
        <v>1249</v>
      </c>
      <c r="E235" s="35" t="s">
        <v>1552</v>
      </c>
      <c r="F235" s="76" t="s">
        <v>1596</v>
      </c>
      <c r="I235" s="76" t="s">
        <v>1652</v>
      </c>
      <c r="J235" s="76" t="s">
        <v>1653</v>
      </c>
    </row>
    <row r="236" spans="1:10" s="76" customFormat="1">
      <c r="A236" s="35" t="s">
        <v>116</v>
      </c>
      <c r="B236" s="76" t="s">
        <v>1289</v>
      </c>
      <c r="D236" s="76" t="s">
        <v>115</v>
      </c>
      <c r="E236" s="35" t="s">
        <v>1345</v>
      </c>
      <c r="F236" s="76" t="s">
        <v>115</v>
      </c>
      <c r="I236" s="76" t="s">
        <v>1654</v>
      </c>
      <c r="J236" s="76" t="s">
        <v>1655</v>
      </c>
    </row>
    <row r="237" spans="1:10" s="76" customFormat="1">
      <c r="A237" s="35" t="s">
        <v>360</v>
      </c>
      <c r="B237" s="76" t="s">
        <v>1289</v>
      </c>
      <c r="D237" s="76" t="s">
        <v>359</v>
      </c>
      <c r="E237" s="35" t="s">
        <v>1461</v>
      </c>
      <c r="F237" s="76" t="s">
        <v>359</v>
      </c>
      <c r="I237" s="76" t="s">
        <v>1656</v>
      </c>
      <c r="J237" s="76" t="s">
        <v>1657</v>
      </c>
    </row>
    <row r="238" spans="1:10" s="76" customFormat="1">
      <c r="A238" s="35" t="s">
        <v>366</v>
      </c>
      <c r="B238" s="76" t="s">
        <v>1289</v>
      </c>
      <c r="D238" s="76" t="s">
        <v>365</v>
      </c>
      <c r="E238" s="35" t="s">
        <v>1452</v>
      </c>
      <c r="F238" s="76" t="s">
        <v>365</v>
      </c>
      <c r="I238" s="76" t="s">
        <v>1658</v>
      </c>
      <c r="J238" s="76" t="s">
        <v>1659</v>
      </c>
    </row>
    <row r="239" spans="1:10" s="76" customFormat="1">
      <c r="A239" s="35" t="s">
        <v>372</v>
      </c>
      <c r="B239" s="76" t="s">
        <v>1289</v>
      </c>
      <c r="D239" s="76" t="s">
        <v>371</v>
      </c>
      <c r="E239" s="35" t="s">
        <v>1455</v>
      </c>
      <c r="F239" s="76" t="s">
        <v>371</v>
      </c>
      <c r="I239" s="76" t="s">
        <v>1660</v>
      </c>
      <c r="J239" s="76" t="s">
        <v>1661</v>
      </c>
    </row>
    <row r="240" spans="1:10" s="76" customFormat="1">
      <c r="A240" s="35" t="s">
        <v>2028</v>
      </c>
      <c r="B240" s="76" t="s">
        <v>1289</v>
      </c>
      <c r="D240" s="76" t="s">
        <v>1589</v>
      </c>
      <c r="E240" s="35" t="s">
        <v>1588</v>
      </c>
      <c r="F240" s="76" t="s">
        <v>1589</v>
      </c>
      <c r="I240" s="76" t="s">
        <v>1662</v>
      </c>
      <c r="J240" s="76" t="s">
        <v>1663</v>
      </c>
    </row>
    <row r="241" spans="1:10" s="76" customFormat="1">
      <c r="A241" s="35" t="s">
        <v>390</v>
      </c>
      <c r="B241" s="76" t="s">
        <v>1289</v>
      </c>
      <c r="D241" s="76" t="s">
        <v>389</v>
      </c>
      <c r="E241" s="35" t="s">
        <v>1465</v>
      </c>
      <c r="F241" s="76" t="s">
        <v>389</v>
      </c>
      <c r="I241" s="76" t="s">
        <v>1664</v>
      </c>
      <c r="J241" s="76" t="s">
        <v>1665</v>
      </c>
    </row>
    <row r="242" spans="1:10" s="76" customFormat="1">
      <c r="A242" s="35" t="s">
        <v>378</v>
      </c>
      <c r="B242" s="76" t="s">
        <v>1289</v>
      </c>
      <c r="D242" s="76" t="s">
        <v>377</v>
      </c>
      <c r="E242" s="35" t="s">
        <v>1590</v>
      </c>
      <c r="F242" s="76" t="s">
        <v>377</v>
      </c>
      <c r="I242" s="76" t="s">
        <v>1666</v>
      </c>
      <c r="J242" s="76" t="s">
        <v>1667</v>
      </c>
    </row>
    <row r="243" spans="1:10" s="76" customFormat="1">
      <c r="A243" s="35" t="s">
        <v>384</v>
      </c>
      <c r="B243" s="76" t="s">
        <v>1289</v>
      </c>
      <c r="D243" s="76" t="s">
        <v>383</v>
      </c>
      <c r="E243" s="35" t="s">
        <v>1457</v>
      </c>
      <c r="F243" s="76" t="s">
        <v>383</v>
      </c>
      <c r="I243" s="76" t="s">
        <v>1668</v>
      </c>
      <c r="J243" s="76" t="s">
        <v>1669</v>
      </c>
    </row>
    <row r="244" spans="1:10" s="76" customFormat="1">
      <c r="A244" s="35" t="s">
        <v>396</v>
      </c>
      <c r="B244" s="76" t="s">
        <v>1289</v>
      </c>
      <c r="D244" s="76" t="s">
        <v>395</v>
      </c>
      <c r="E244" s="35" t="s">
        <v>1459</v>
      </c>
      <c r="F244" s="76" t="s">
        <v>395</v>
      </c>
      <c r="I244" s="76" t="s">
        <v>1670</v>
      </c>
      <c r="J244" s="76" t="s">
        <v>1671</v>
      </c>
    </row>
    <row r="245" spans="1:10" s="76" customFormat="1">
      <c r="A245" s="35" t="s">
        <v>402</v>
      </c>
      <c r="B245" s="76" t="s">
        <v>1289</v>
      </c>
      <c r="D245" s="76" t="s">
        <v>401</v>
      </c>
      <c r="E245" s="35" t="s">
        <v>1462</v>
      </c>
      <c r="F245" s="76" t="s">
        <v>515</v>
      </c>
      <c r="I245" s="76" t="s">
        <v>1672</v>
      </c>
      <c r="J245" s="76" t="s">
        <v>1673</v>
      </c>
    </row>
    <row r="246" spans="1:10" s="76" customFormat="1">
      <c r="A246" s="35" t="s">
        <v>419</v>
      </c>
      <c r="B246" s="76" t="s">
        <v>1289</v>
      </c>
      <c r="D246" s="76" t="s">
        <v>418</v>
      </c>
      <c r="E246" s="35" t="s">
        <v>1469</v>
      </c>
      <c r="F246" s="76" t="s">
        <v>418</v>
      </c>
      <c r="I246" s="76" t="s">
        <v>1674</v>
      </c>
      <c r="J246" s="76" t="s">
        <v>1675</v>
      </c>
    </row>
    <row r="247" spans="1:10" s="76" customFormat="1">
      <c r="A247" s="35" t="s">
        <v>425</v>
      </c>
      <c r="B247" s="76" t="s">
        <v>1289</v>
      </c>
      <c r="D247" s="76" t="s">
        <v>424</v>
      </c>
      <c r="E247" s="35" t="s">
        <v>1540</v>
      </c>
      <c r="F247" s="76" t="s">
        <v>424</v>
      </c>
      <c r="I247" s="76" t="s">
        <v>1676</v>
      </c>
      <c r="J247" s="76" t="s">
        <v>1677</v>
      </c>
    </row>
    <row r="248" spans="1:10" s="76" customFormat="1">
      <c r="A248" s="35" t="s">
        <v>443</v>
      </c>
      <c r="B248" s="76" t="s">
        <v>1289</v>
      </c>
      <c r="D248" s="76" t="s">
        <v>442</v>
      </c>
      <c r="E248" s="35" t="s">
        <v>1393</v>
      </c>
      <c r="F248" s="76" t="s">
        <v>225</v>
      </c>
      <c r="I248" s="76" t="s">
        <v>1678</v>
      </c>
      <c r="J248" s="76" t="s">
        <v>1679</v>
      </c>
    </row>
    <row r="249" spans="1:10" s="76" customFormat="1">
      <c r="A249" s="35" t="s">
        <v>675</v>
      </c>
      <c r="B249" s="76" t="s">
        <v>1289</v>
      </c>
      <c r="D249" s="76" t="s">
        <v>674</v>
      </c>
      <c r="E249" s="35" t="s">
        <v>1470</v>
      </c>
      <c r="F249" s="76" t="s">
        <v>1553</v>
      </c>
      <c r="I249" s="76" t="s">
        <v>1680</v>
      </c>
      <c r="J249" s="76" t="s">
        <v>1681</v>
      </c>
    </row>
    <row r="250" spans="1:10" s="76" customFormat="1">
      <c r="A250" s="35" t="s">
        <v>2029</v>
      </c>
      <c r="B250" s="76" t="s">
        <v>1289</v>
      </c>
      <c r="D250" s="76" t="s">
        <v>1543</v>
      </c>
      <c r="E250" s="35" t="s">
        <v>1542</v>
      </c>
      <c r="F250" s="76" t="s">
        <v>1543</v>
      </c>
      <c r="I250" s="76" t="s">
        <v>1682</v>
      </c>
      <c r="J250" s="76" t="s">
        <v>1683</v>
      </c>
    </row>
    <row r="251" spans="1:10" s="76" customFormat="1">
      <c r="A251" s="35" t="s">
        <v>431</v>
      </c>
      <c r="B251" s="76" t="s">
        <v>1289</v>
      </c>
      <c r="D251" s="76" t="s">
        <v>430</v>
      </c>
      <c r="E251" s="35" t="s">
        <v>1545</v>
      </c>
      <c r="F251" s="76" t="s">
        <v>1546</v>
      </c>
      <c r="I251" s="76" t="s">
        <v>1684</v>
      </c>
      <c r="J251" s="76" t="s">
        <v>1685</v>
      </c>
    </row>
    <row r="252" spans="1:10" s="76" customFormat="1">
      <c r="A252" s="35" t="s">
        <v>437</v>
      </c>
      <c r="B252" s="76" t="s">
        <v>1289</v>
      </c>
      <c r="D252" s="76" t="s">
        <v>436</v>
      </c>
      <c r="E252" s="35" t="s">
        <v>1548</v>
      </c>
      <c r="F252" s="76" t="s">
        <v>436</v>
      </c>
      <c r="I252" s="76" t="s">
        <v>1686</v>
      </c>
      <c r="J252" s="76" t="s">
        <v>1687</v>
      </c>
    </row>
    <row r="253" spans="1:10" s="76" customFormat="1">
      <c r="A253" s="35" t="s">
        <v>449</v>
      </c>
      <c r="B253" s="76" t="s">
        <v>1289</v>
      </c>
      <c r="D253" s="76" t="s">
        <v>448</v>
      </c>
      <c r="E253" s="35" t="s">
        <v>1472</v>
      </c>
      <c r="F253" s="76" t="s">
        <v>448</v>
      </c>
      <c r="I253" s="76" t="s">
        <v>1688</v>
      </c>
      <c r="J253" s="76" t="s">
        <v>1689</v>
      </c>
    </row>
    <row r="254" spans="1:10" s="76" customFormat="1">
      <c r="A254" s="35" t="s">
        <v>455</v>
      </c>
      <c r="B254" s="76" t="s">
        <v>1289</v>
      </c>
      <c r="D254" s="76" t="s">
        <v>454</v>
      </c>
      <c r="E254" s="35" t="s">
        <v>1471</v>
      </c>
      <c r="F254" s="76" t="s">
        <v>268</v>
      </c>
      <c r="I254" s="76" t="s">
        <v>1690</v>
      </c>
      <c r="J254" s="76" t="s">
        <v>1691</v>
      </c>
    </row>
    <row r="255" spans="1:10" s="76" customFormat="1">
      <c r="A255" s="35" t="s">
        <v>461</v>
      </c>
      <c r="B255" s="76" t="s">
        <v>1289</v>
      </c>
      <c r="D255" s="76" t="s">
        <v>460</v>
      </c>
      <c r="E255" s="35" t="s">
        <v>1471</v>
      </c>
      <c r="F255" s="76" t="s">
        <v>268</v>
      </c>
      <c r="I255" s="76" t="s">
        <v>1692</v>
      </c>
      <c r="J255" s="76" t="s">
        <v>1693</v>
      </c>
    </row>
    <row r="256" spans="1:10" s="76" customFormat="1">
      <c r="A256" s="35" t="s">
        <v>467</v>
      </c>
      <c r="B256" s="76" t="s">
        <v>1289</v>
      </c>
      <c r="D256" s="76" t="s">
        <v>466</v>
      </c>
      <c r="E256" s="35" t="s">
        <v>1476</v>
      </c>
      <c r="F256" s="76" t="s">
        <v>466</v>
      </c>
      <c r="I256" s="76" t="s">
        <v>1694</v>
      </c>
      <c r="J256" s="76" t="s">
        <v>1695</v>
      </c>
    </row>
    <row r="257" spans="1:10" s="76" customFormat="1">
      <c r="A257" s="35" t="s">
        <v>479</v>
      </c>
      <c r="B257" s="76" t="s">
        <v>1289</v>
      </c>
      <c r="D257" s="76" t="s">
        <v>478</v>
      </c>
      <c r="E257" s="35" t="s">
        <v>1556</v>
      </c>
      <c r="F257" s="76" t="s">
        <v>478</v>
      </c>
      <c r="I257" s="76" t="s">
        <v>1696</v>
      </c>
      <c r="J257" s="76" t="s">
        <v>1697</v>
      </c>
    </row>
    <row r="258" spans="1:10" s="76" customFormat="1">
      <c r="A258" s="35" t="s">
        <v>484</v>
      </c>
      <c r="B258" s="76" t="s">
        <v>1289</v>
      </c>
      <c r="D258" s="76" t="s">
        <v>483</v>
      </c>
      <c r="E258" s="35" t="s">
        <v>1557</v>
      </c>
      <c r="F258" s="76" t="s">
        <v>483</v>
      </c>
      <c r="I258" s="76" t="s">
        <v>1698</v>
      </c>
      <c r="J258" s="76" t="s">
        <v>1699</v>
      </c>
    </row>
    <row r="259" spans="1:10" s="76" customFormat="1">
      <c r="A259" s="35" t="s">
        <v>489</v>
      </c>
      <c r="B259" s="76" t="s">
        <v>1289</v>
      </c>
      <c r="D259" s="76" t="s">
        <v>307</v>
      </c>
      <c r="E259" s="35" t="s">
        <v>1478</v>
      </c>
      <c r="F259" s="76" t="s">
        <v>307</v>
      </c>
      <c r="I259" s="76" t="s">
        <v>1700</v>
      </c>
      <c r="J259" s="76" t="s">
        <v>1701</v>
      </c>
    </row>
    <row r="260" spans="1:10" s="76" customFormat="1">
      <c r="A260" s="35" t="s">
        <v>495</v>
      </c>
      <c r="B260" s="76" t="s">
        <v>1289</v>
      </c>
      <c r="D260" s="76" t="s">
        <v>494</v>
      </c>
      <c r="E260" s="35" t="s">
        <v>1433</v>
      </c>
      <c r="F260" s="76" t="s">
        <v>494</v>
      </c>
      <c r="I260" s="76" t="s">
        <v>1702</v>
      </c>
      <c r="J260" s="76" t="s">
        <v>1703</v>
      </c>
    </row>
    <row r="261" spans="1:10" s="76" customFormat="1">
      <c r="A261" s="35" t="s">
        <v>518</v>
      </c>
      <c r="B261" s="76" t="s">
        <v>1289</v>
      </c>
      <c r="D261" s="76" t="s">
        <v>517</v>
      </c>
      <c r="E261" s="35" t="s">
        <v>1480</v>
      </c>
      <c r="F261" s="76" t="s">
        <v>517</v>
      </c>
      <c r="I261" s="76" t="s">
        <v>1704</v>
      </c>
      <c r="J261" s="76" t="s">
        <v>1705</v>
      </c>
    </row>
    <row r="262" spans="1:10" s="76" customFormat="1">
      <c r="A262" s="35" t="s">
        <v>535</v>
      </c>
      <c r="B262" s="76" t="s">
        <v>1289</v>
      </c>
      <c r="D262" s="76" t="s">
        <v>534</v>
      </c>
      <c r="E262" s="35" t="s">
        <v>1482</v>
      </c>
      <c r="F262" s="76" t="s">
        <v>534</v>
      </c>
      <c r="I262" s="76" t="s">
        <v>1706</v>
      </c>
      <c r="J262" s="76" t="s">
        <v>1707</v>
      </c>
    </row>
    <row r="263" spans="1:10" s="76" customFormat="1">
      <c r="A263" s="35" t="s">
        <v>569</v>
      </c>
      <c r="B263" s="76" t="s">
        <v>1289</v>
      </c>
      <c r="D263" s="76" t="s">
        <v>568</v>
      </c>
      <c r="E263" s="35" t="s">
        <v>1484</v>
      </c>
      <c r="F263" s="76" t="s">
        <v>568</v>
      </c>
      <c r="I263" s="76" t="s">
        <v>1708</v>
      </c>
      <c r="J263" s="76" t="s">
        <v>1709</v>
      </c>
    </row>
    <row r="264" spans="1:10" s="76" customFormat="1">
      <c r="A264" s="35" t="s">
        <v>627</v>
      </c>
      <c r="B264" s="76" t="s">
        <v>1289</v>
      </c>
      <c r="D264" s="76" t="s">
        <v>536</v>
      </c>
      <c r="E264" s="35" t="s">
        <v>1486</v>
      </c>
      <c r="F264" s="76" t="s">
        <v>141</v>
      </c>
      <c r="I264" s="76" t="s">
        <v>1710</v>
      </c>
      <c r="J264" s="76" t="s">
        <v>1711</v>
      </c>
    </row>
    <row r="265" spans="1:10" s="76" customFormat="1">
      <c r="A265" s="35" t="s">
        <v>647</v>
      </c>
      <c r="B265" s="76" t="s">
        <v>1289</v>
      </c>
      <c r="D265" s="76" t="s">
        <v>646</v>
      </c>
      <c r="E265" s="35" t="s">
        <v>1486</v>
      </c>
      <c r="F265" s="76" t="s">
        <v>141</v>
      </c>
      <c r="I265" s="76" t="s">
        <v>1712</v>
      </c>
      <c r="J265" s="76" t="s">
        <v>1713</v>
      </c>
    </row>
    <row r="266" spans="1:10" s="76" customFormat="1">
      <c r="A266" s="35" t="s">
        <v>684</v>
      </c>
      <c r="B266" s="76" t="s">
        <v>1289</v>
      </c>
      <c r="D266" s="76" t="s">
        <v>683</v>
      </c>
      <c r="E266" s="35" t="s">
        <v>1448</v>
      </c>
      <c r="F266" s="76" t="s">
        <v>683</v>
      </c>
      <c r="I266" s="76" t="s">
        <v>1714</v>
      </c>
      <c r="J266" s="76" t="s">
        <v>1715</v>
      </c>
    </row>
    <row r="267" spans="1:10" s="76" customFormat="1">
      <c r="A267" s="35" t="s">
        <v>25</v>
      </c>
      <c r="B267" s="76" t="s">
        <v>1289</v>
      </c>
      <c r="D267" s="76" t="s">
        <v>24</v>
      </c>
      <c r="E267" s="35" t="s">
        <v>1333</v>
      </c>
      <c r="F267" s="76" t="s">
        <v>24</v>
      </c>
      <c r="I267" s="76" t="s">
        <v>1716</v>
      </c>
      <c r="J267" s="76" t="s">
        <v>1717</v>
      </c>
    </row>
    <row r="268" spans="1:10" s="76" customFormat="1">
      <c r="A268" s="35" t="s">
        <v>37</v>
      </c>
      <c r="B268" s="76" t="s">
        <v>1289</v>
      </c>
      <c r="D268" s="76" t="s">
        <v>36</v>
      </c>
      <c r="E268" s="35" t="s">
        <v>1363</v>
      </c>
      <c r="F268" s="76" t="s">
        <v>36</v>
      </c>
      <c r="I268" s="76" t="s">
        <v>1718</v>
      </c>
      <c r="J268" s="76" t="s">
        <v>1719</v>
      </c>
    </row>
    <row r="269" spans="1:10" s="76" customFormat="1">
      <c r="A269" s="35" t="s">
        <v>46</v>
      </c>
      <c r="B269" s="76" t="s">
        <v>1289</v>
      </c>
      <c r="D269" s="76" t="s">
        <v>45</v>
      </c>
      <c r="E269" s="35" t="s">
        <v>1336</v>
      </c>
      <c r="F269" s="76" t="s">
        <v>45</v>
      </c>
      <c r="I269" s="76" t="s">
        <v>1720</v>
      </c>
      <c r="J269" s="76" t="s">
        <v>1721</v>
      </c>
    </row>
    <row r="270" spans="1:10" s="76" customFormat="1">
      <c r="A270" s="35" t="s">
        <v>54</v>
      </c>
      <c r="B270" s="76" t="s">
        <v>1289</v>
      </c>
      <c r="D270" s="76" t="s">
        <v>53</v>
      </c>
      <c r="E270" s="35" t="s">
        <v>1339</v>
      </c>
      <c r="F270" s="76" t="s">
        <v>20</v>
      </c>
      <c r="I270" s="76" t="s">
        <v>1722</v>
      </c>
      <c r="J270" s="76" t="s">
        <v>1723</v>
      </c>
    </row>
    <row r="271" spans="1:10" s="76" customFormat="1">
      <c r="A271" s="35" t="s">
        <v>62</v>
      </c>
      <c r="B271" s="76" t="s">
        <v>1289</v>
      </c>
      <c r="D271" s="76" t="s">
        <v>20</v>
      </c>
      <c r="E271" s="35" t="s">
        <v>1339</v>
      </c>
      <c r="F271" s="76" t="s">
        <v>20</v>
      </c>
      <c r="I271" s="76" t="s">
        <v>1724</v>
      </c>
      <c r="J271" s="76" t="s">
        <v>1154</v>
      </c>
    </row>
    <row r="272" spans="1:10" s="76" customFormat="1">
      <c r="A272" s="35" t="s">
        <v>70</v>
      </c>
      <c r="B272" s="76" t="s">
        <v>1289</v>
      </c>
      <c r="D272" s="76" t="s">
        <v>69</v>
      </c>
      <c r="E272" s="35" t="s">
        <v>1342</v>
      </c>
      <c r="F272" s="76" t="s">
        <v>69</v>
      </c>
      <c r="I272" s="76" t="s">
        <v>1725</v>
      </c>
      <c r="J272" s="76" t="s">
        <v>1726</v>
      </c>
    </row>
    <row r="273" spans="1:10" s="76" customFormat="1">
      <c r="A273" s="35" t="s">
        <v>78</v>
      </c>
      <c r="B273" s="76" t="s">
        <v>1289</v>
      </c>
      <c r="D273" s="76" t="s">
        <v>77</v>
      </c>
      <c r="E273" s="35" t="s">
        <v>1344</v>
      </c>
      <c r="F273" s="76" t="s">
        <v>1365</v>
      </c>
      <c r="I273" s="76" t="s">
        <v>1727</v>
      </c>
      <c r="J273" s="76" t="s">
        <v>1728</v>
      </c>
    </row>
    <row r="274" spans="1:10" s="76" customFormat="1">
      <c r="A274" s="35" t="s">
        <v>84</v>
      </c>
      <c r="B274" s="76" t="s">
        <v>1289</v>
      </c>
      <c r="D274" s="76" t="s">
        <v>65</v>
      </c>
      <c r="E274" s="35" t="s">
        <v>1344</v>
      </c>
      <c r="F274" s="76" t="s">
        <v>1365</v>
      </c>
      <c r="I274" s="76" t="s">
        <v>1729</v>
      </c>
      <c r="J274" s="76" t="s">
        <v>1730</v>
      </c>
    </row>
    <row r="275" spans="1:10" s="76" customFormat="1">
      <c r="A275" s="35" t="s">
        <v>92</v>
      </c>
      <c r="B275" s="76" t="s">
        <v>1289</v>
      </c>
      <c r="D275" s="76" t="s">
        <v>73</v>
      </c>
      <c r="E275" s="35" t="s">
        <v>1344</v>
      </c>
      <c r="F275" s="76" t="s">
        <v>1365</v>
      </c>
      <c r="I275" s="76" t="s">
        <v>1731</v>
      </c>
      <c r="J275" s="76" t="s">
        <v>1732</v>
      </c>
    </row>
    <row r="276" spans="1:10" s="76" customFormat="1">
      <c r="A276" s="35" t="s">
        <v>99</v>
      </c>
      <c r="B276" s="76" t="s">
        <v>1289</v>
      </c>
      <c r="D276" s="76" t="s">
        <v>81</v>
      </c>
      <c r="E276" s="35" t="s">
        <v>1344</v>
      </c>
      <c r="F276" s="76" t="s">
        <v>1365</v>
      </c>
      <c r="I276" s="76" t="s">
        <v>1733</v>
      </c>
      <c r="J276" s="76" t="s">
        <v>1734</v>
      </c>
    </row>
    <row r="277" spans="1:10" s="76" customFormat="1">
      <c r="A277" s="35" t="s">
        <v>137</v>
      </c>
      <c r="B277" s="76" t="s">
        <v>1289</v>
      </c>
      <c r="D277" s="76" t="s">
        <v>136</v>
      </c>
      <c r="E277" s="35" t="s">
        <v>1346</v>
      </c>
      <c r="F277" s="76" t="s">
        <v>1373</v>
      </c>
      <c r="I277" s="76" t="s">
        <v>1735</v>
      </c>
      <c r="J277" s="76" t="s">
        <v>1736</v>
      </c>
    </row>
    <row r="278" spans="1:10" s="76" customFormat="1">
      <c r="A278" s="35" t="s">
        <v>129</v>
      </c>
      <c r="B278" s="76" t="s">
        <v>1289</v>
      </c>
      <c r="D278" s="76" t="s">
        <v>128</v>
      </c>
      <c r="E278" s="35" t="s">
        <v>1346</v>
      </c>
      <c r="F278" s="76" t="s">
        <v>1373</v>
      </c>
      <c r="I278" s="76" t="s">
        <v>1737</v>
      </c>
      <c r="J278" s="76" t="s">
        <v>1738</v>
      </c>
    </row>
    <row r="279" spans="1:10" s="76" customFormat="1">
      <c r="A279" s="35" t="s">
        <v>107</v>
      </c>
      <c r="B279" s="76" t="s">
        <v>1289</v>
      </c>
      <c r="D279" s="76" t="s">
        <v>106</v>
      </c>
      <c r="E279" s="35" t="s">
        <v>1346</v>
      </c>
      <c r="F279" s="76" t="s">
        <v>1373</v>
      </c>
      <c r="I279" s="76" t="s">
        <v>1739</v>
      </c>
      <c r="J279" s="76" t="s">
        <v>1740</v>
      </c>
    </row>
    <row r="280" spans="1:10" s="76" customFormat="1">
      <c r="A280" s="35" t="s">
        <v>114</v>
      </c>
      <c r="B280" s="76" t="s">
        <v>1289</v>
      </c>
      <c r="D280" s="76" t="s">
        <v>113</v>
      </c>
      <c r="E280" s="35" t="s">
        <v>1346</v>
      </c>
      <c r="F280" s="76" t="s">
        <v>1373</v>
      </c>
      <c r="I280" s="76" t="s">
        <v>1741</v>
      </c>
      <c r="J280" s="76" t="s">
        <v>1742</v>
      </c>
    </row>
    <row r="281" spans="1:10" s="76" customFormat="1">
      <c r="A281" s="35" t="s">
        <v>121</v>
      </c>
      <c r="B281" s="76" t="s">
        <v>1289</v>
      </c>
      <c r="D281" s="76" t="s">
        <v>120</v>
      </c>
      <c r="E281" s="35" t="s">
        <v>1346</v>
      </c>
      <c r="F281" s="76" t="s">
        <v>1373</v>
      </c>
      <c r="I281" s="76" t="s">
        <v>1743</v>
      </c>
      <c r="J281" s="76" t="s">
        <v>1744</v>
      </c>
    </row>
    <row r="282" spans="1:10" s="76" customFormat="1">
      <c r="A282" s="35" t="s">
        <v>146</v>
      </c>
      <c r="B282" s="76" t="s">
        <v>1289</v>
      </c>
      <c r="D282" s="76" t="s">
        <v>145</v>
      </c>
      <c r="E282" s="35" t="s">
        <v>1353</v>
      </c>
      <c r="F282" s="76" t="s">
        <v>1377</v>
      </c>
      <c r="I282" s="76" t="s">
        <v>1745</v>
      </c>
      <c r="J282" s="76" t="s">
        <v>1746</v>
      </c>
    </row>
    <row r="283" spans="1:10" s="76" customFormat="1">
      <c r="A283" s="35" t="s">
        <v>153</v>
      </c>
      <c r="B283" s="76" t="s">
        <v>1289</v>
      </c>
      <c r="D283" s="76" t="s">
        <v>152</v>
      </c>
      <c r="E283" s="35" t="s">
        <v>1353</v>
      </c>
      <c r="F283" s="76" t="s">
        <v>1377</v>
      </c>
      <c r="I283" s="76" t="s">
        <v>1747</v>
      </c>
      <c r="J283" s="76" t="s">
        <v>1748</v>
      </c>
    </row>
    <row r="284" spans="1:10" s="76" customFormat="1">
      <c r="A284" s="35" t="s">
        <v>160</v>
      </c>
      <c r="B284" s="76" t="s">
        <v>1289</v>
      </c>
      <c r="D284" s="76" t="s">
        <v>159</v>
      </c>
      <c r="E284" s="35" t="s">
        <v>1353</v>
      </c>
      <c r="F284" s="76" t="s">
        <v>1377</v>
      </c>
      <c r="I284" s="76" t="s">
        <v>1749</v>
      </c>
      <c r="J284" s="76" t="s">
        <v>1750</v>
      </c>
    </row>
    <row r="285" spans="1:10" s="76" customFormat="1">
      <c r="A285" s="35" t="s">
        <v>168</v>
      </c>
      <c r="B285" s="76" t="s">
        <v>1289</v>
      </c>
      <c r="D285" s="76" t="s">
        <v>167</v>
      </c>
      <c r="E285" s="35" t="s">
        <v>1359</v>
      </c>
      <c r="F285" s="76" t="s">
        <v>167</v>
      </c>
      <c r="I285" s="76" t="s">
        <v>1751</v>
      </c>
      <c r="J285" s="76" t="s">
        <v>1752</v>
      </c>
    </row>
    <row r="286" spans="1:10" s="76" customFormat="1">
      <c r="A286" s="35" t="s">
        <v>198</v>
      </c>
      <c r="B286" s="76" t="s">
        <v>1289</v>
      </c>
      <c r="D286" s="76" t="s">
        <v>197</v>
      </c>
      <c r="E286" s="35" t="s">
        <v>1392</v>
      </c>
      <c r="F286" s="76" t="s">
        <v>197</v>
      </c>
      <c r="I286" s="76" t="s">
        <v>1753</v>
      </c>
      <c r="J286" s="76" t="s">
        <v>1754</v>
      </c>
    </row>
    <row r="287" spans="1:10" s="76" customFormat="1">
      <c r="A287" s="35" t="s">
        <v>175</v>
      </c>
      <c r="B287" s="76" t="s">
        <v>1289</v>
      </c>
      <c r="D287" s="76" t="s">
        <v>174</v>
      </c>
      <c r="E287" s="35" t="s">
        <v>1374</v>
      </c>
      <c r="F287" s="76" t="s">
        <v>174</v>
      </c>
      <c r="I287" s="76" t="s">
        <v>1755</v>
      </c>
      <c r="J287" s="76" t="s">
        <v>1756</v>
      </c>
    </row>
    <row r="288" spans="1:10" s="76" customFormat="1">
      <c r="A288" s="35" t="s">
        <v>182</v>
      </c>
      <c r="B288" s="76" t="s">
        <v>1289</v>
      </c>
      <c r="D288" s="76" t="s">
        <v>181</v>
      </c>
      <c r="E288" s="35" t="s">
        <v>1384</v>
      </c>
      <c r="F288" s="76" t="s">
        <v>181</v>
      </c>
      <c r="I288" s="76" t="s">
        <v>1757</v>
      </c>
      <c r="J288" s="76" t="s">
        <v>1758</v>
      </c>
    </row>
    <row r="289" spans="1:10" s="76" customFormat="1">
      <c r="A289" s="35" t="s">
        <v>189</v>
      </c>
      <c r="B289" s="76" t="s">
        <v>1289</v>
      </c>
      <c r="D289" s="76" t="s">
        <v>188</v>
      </c>
      <c r="E289" s="35" t="s">
        <v>1386</v>
      </c>
      <c r="F289" s="76" t="s">
        <v>188</v>
      </c>
      <c r="I289" s="76" t="s">
        <v>1759</v>
      </c>
      <c r="J289" s="76" t="s">
        <v>1760</v>
      </c>
    </row>
    <row r="290" spans="1:10" s="76" customFormat="1">
      <c r="A290" s="35" t="s">
        <v>2030</v>
      </c>
      <c r="B290" s="76" t="s">
        <v>1289</v>
      </c>
      <c r="D290" s="76" t="s">
        <v>1428</v>
      </c>
      <c r="E290" s="35" t="s">
        <v>1427</v>
      </c>
      <c r="F290" s="76" t="s">
        <v>1428</v>
      </c>
      <c r="I290" s="76" t="s">
        <v>1761</v>
      </c>
      <c r="J290" s="76" t="s">
        <v>1762</v>
      </c>
    </row>
    <row r="291" spans="1:10" s="76" customFormat="1">
      <c r="A291" s="35" t="s">
        <v>206</v>
      </c>
      <c r="B291" s="76" t="s">
        <v>1289</v>
      </c>
      <c r="D291" s="76" t="s">
        <v>205</v>
      </c>
      <c r="E291" s="35" t="s">
        <v>1388</v>
      </c>
      <c r="F291" s="76" t="s">
        <v>205</v>
      </c>
      <c r="I291" s="76" t="s">
        <v>1763</v>
      </c>
      <c r="J291" s="76" t="s">
        <v>1764</v>
      </c>
    </row>
    <row r="292" spans="1:10" s="76" customFormat="1">
      <c r="A292" s="35" t="s">
        <v>212</v>
      </c>
      <c r="B292" s="76" t="s">
        <v>1289</v>
      </c>
      <c r="D292" s="76" t="s">
        <v>211</v>
      </c>
      <c r="E292" s="35" t="s">
        <v>1391</v>
      </c>
      <c r="F292" s="76" t="s">
        <v>1429</v>
      </c>
      <c r="I292" s="76" t="s">
        <v>1765</v>
      </c>
      <c r="J292" s="76" t="s">
        <v>1766</v>
      </c>
    </row>
    <row r="293" spans="1:10" s="76" customFormat="1">
      <c r="A293" s="35" t="s">
        <v>264</v>
      </c>
      <c r="B293" s="76" t="s">
        <v>1289</v>
      </c>
      <c r="D293" s="76" t="s">
        <v>263</v>
      </c>
      <c r="E293" s="35" t="s">
        <v>1411</v>
      </c>
      <c r="F293" s="76" t="s">
        <v>263</v>
      </c>
      <c r="I293" s="76" t="s">
        <v>1767</v>
      </c>
      <c r="J293" s="76" t="s">
        <v>1768</v>
      </c>
    </row>
    <row r="294" spans="1:10" s="76" customFormat="1">
      <c r="A294" s="35" t="s">
        <v>258</v>
      </c>
      <c r="B294" s="76" t="s">
        <v>1289</v>
      </c>
      <c r="D294" s="76" t="s">
        <v>257</v>
      </c>
      <c r="E294" s="35" t="s">
        <v>1413</v>
      </c>
      <c r="F294" s="76" t="s">
        <v>257</v>
      </c>
      <c r="I294" s="76" t="s">
        <v>1769</v>
      </c>
      <c r="J294" s="76" t="s">
        <v>1770</v>
      </c>
    </row>
    <row r="295" spans="1:10" s="76" customFormat="1">
      <c r="A295" s="35" t="s">
        <v>274</v>
      </c>
      <c r="B295" s="76" t="s">
        <v>1289</v>
      </c>
      <c r="D295" s="76" t="s">
        <v>273</v>
      </c>
      <c r="E295" s="35" t="s">
        <v>1415</v>
      </c>
      <c r="F295" s="76" t="s">
        <v>273</v>
      </c>
      <c r="I295" s="76" t="s">
        <v>1771</v>
      </c>
      <c r="J295" s="76" t="s">
        <v>1772</v>
      </c>
    </row>
    <row r="296" spans="1:10" s="76" customFormat="1">
      <c r="A296" s="35" t="s">
        <v>279</v>
      </c>
      <c r="B296" s="76" t="s">
        <v>1289</v>
      </c>
      <c r="D296" s="76" t="s">
        <v>278</v>
      </c>
      <c r="E296" s="35" t="s">
        <v>1475</v>
      </c>
      <c r="F296" s="76" t="s">
        <v>278</v>
      </c>
      <c r="I296" s="76" t="s">
        <v>1773</v>
      </c>
      <c r="J296" s="76" t="s">
        <v>1774</v>
      </c>
    </row>
    <row r="297" spans="1:10" s="76" customFormat="1">
      <c r="A297" s="35" t="s">
        <v>284</v>
      </c>
      <c r="B297" s="76" t="s">
        <v>1289</v>
      </c>
      <c r="D297" s="76" t="s">
        <v>283</v>
      </c>
      <c r="E297" s="35" t="s">
        <v>1477</v>
      </c>
      <c r="F297" s="76" t="s">
        <v>283</v>
      </c>
      <c r="I297" s="76" t="s">
        <v>1775</v>
      </c>
      <c r="J297" s="76" t="s">
        <v>1776</v>
      </c>
    </row>
    <row r="298" spans="1:10" s="76" customFormat="1">
      <c r="A298" s="35" t="s">
        <v>290</v>
      </c>
      <c r="B298" s="76" t="s">
        <v>1289</v>
      </c>
      <c r="D298" s="76" t="s">
        <v>289</v>
      </c>
      <c r="E298" s="35" t="s">
        <v>1479</v>
      </c>
      <c r="F298" s="76" t="s">
        <v>289</v>
      </c>
      <c r="I298" s="76" t="s">
        <v>1777</v>
      </c>
      <c r="J298" s="76" t="s">
        <v>1778</v>
      </c>
    </row>
    <row r="299" spans="1:10" s="76" customFormat="1">
      <c r="A299" s="35" t="s">
        <v>332</v>
      </c>
      <c r="B299" s="76" t="s">
        <v>1289</v>
      </c>
      <c r="D299" s="76" t="s">
        <v>331</v>
      </c>
      <c r="E299" s="35" t="s">
        <v>1481</v>
      </c>
      <c r="F299" s="76" t="s">
        <v>331</v>
      </c>
      <c r="I299" s="76" t="s">
        <v>1779</v>
      </c>
      <c r="J299" s="76" t="s">
        <v>1780</v>
      </c>
    </row>
    <row r="300" spans="1:10" s="76" customFormat="1">
      <c r="A300" s="35" t="s">
        <v>296</v>
      </c>
      <c r="B300" s="76" t="s">
        <v>1289</v>
      </c>
      <c r="D300" s="76" t="s">
        <v>295</v>
      </c>
      <c r="E300" s="35" t="s">
        <v>1483</v>
      </c>
      <c r="F300" s="76" t="s">
        <v>295</v>
      </c>
      <c r="I300" s="76" t="s">
        <v>1781</v>
      </c>
      <c r="J300" s="76" t="s">
        <v>1782</v>
      </c>
    </row>
    <row r="301" spans="1:10" s="76" customFormat="1">
      <c r="A301" s="35" t="s">
        <v>302</v>
      </c>
      <c r="B301" s="76" t="s">
        <v>1289</v>
      </c>
      <c r="D301" s="76" t="s">
        <v>301</v>
      </c>
      <c r="E301" s="35" t="s">
        <v>1485</v>
      </c>
      <c r="F301" s="76" t="s">
        <v>301</v>
      </c>
      <c r="I301" s="76" t="s">
        <v>1783</v>
      </c>
      <c r="J301" s="76" t="s">
        <v>1784</v>
      </c>
    </row>
    <row r="302" spans="1:10" s="76" customFormat="1">
      <c r="A302" s="35" t="s">
        <v>308</v>
      </c>
      <c r="B302" s="76" t="s">
        <v>1289</v>
      </c>
      <c r="D302" s="76" t="s">
        <v>307</v>
      </c>
      <c r="E302" s="35" t="s">
        <v>1478</v>
      </c>
      <c r="F302" s="76" t="s">
        <v>307</v>
      </c>
      <c r="I302" s="76" t="s">
        <v>1785</v>
      </c>
      <c r="J302" s="76" t="s">
        <v>1786</v>
      </c>
    </row>
    <row r="303" spans="1:10" s="76" customFormat="1">
      <c r="A303" s="35" t="s">
        <v>314</v>
      </c>
      <c r="B303" s="76" t="s">
        <v>1289</v>
      </c>
      <c r="D303" s="76" t="s">
        <v>313</v>
      </c>
      <c r="E303" s="35" t="s">
        <v>1487</v>
      </c>
      <c r="F303" s="76" t="s">
        <v>313</v>
      </c>
      <c r="I303" s="76" t="s">
        <v>1787</v>
      </c>
      <c r="J303" s="76" t="s">
        <v>1788</v>
      </c>
    </row>
    <row r="304" spans="1:10" s="76" customFormat="1">
      <c r="A304" s="35" t="s">
        <v>320</v>
      </c>
      <c r="B304" s="76" t="s">
        <v>1289</v>
      </c>
      <c r="D304" s="76" t="s">
        <v>319</v>
      </c>
      <c r="E304" s="35" t="s">
        <v>1488</v>
      </c>
      <c r="F304" s="76" t="s">
        <v>319</v>
      </c>
      <c r="I304" s="76" t="s">
        <v>1789</v>
      </c>
      <c r="J304" s="76" t="s">
        <v>1790</v>
      </c>
    </row>
    <row r="305" spans="1:10" s="76" customFormat="1">
      <c r="A305" s="35" t="s">
        <v>326</v>
      </c>
      <c r="B305" s="76" t="s">
        <v>1289</v>
      </c>
      <c r="D305" s="76" t="s">
        <v>325</v>
      </c>
      <c r="E305" s="35" t="s">
        <v>1406</v>
      </c>
      <c r="F305" s="76" t="s">
        <v>1464</v>
      </c>
      <c r="I305" s="76" t="s">
        <v>1791</v>
      </c>
      <c r="J305" s="76" t="s">
        <v>1792</v>
      </c>
    </row>
    <row r="306" spans="1:10" s="76" customFormat="1">
      <c r="A306" s="35" t="s">
        <v>340</v>
      </c>
      <c r="B306" s="76" t="s">
        <v>1289</v>
      </c>
      <c r="D306" s="76" t="s">
        <v>339</v>
      </c>
      <c r="E306" s="35" t="s">
        <v>1417</v>
      </c>
      <c r="F306" s="76" t="s">
        <v>339</v>
      </c>
      <c r="I306" s="76" t="s">
        <v>1793</v>
      </c>
      <c r="J306" s="76" t="s">
        <v>1794</v>
      </c>
    </row>
    <row r="307" spans="1:10" s="76" customFormat="1">
      <c r="A307" s="35" t="s">
        <v>346</v>
      </c>
      <c r="B307" s="76" t="s">
        <v>1289</v>
      </c>
      <c r="D307" s="76" t="s">
        <v>345</v>
      </c>
      <c r="E307" s="35" t="s">
        <v>1419</v>
      </c>
      <c r="F307" s="76" t="s">
        <v>345</v>
      </c>
      <c r="I307" s="76" t="s">
        <v>1795</v>
      </c>
      <c r="J307" s="76" t="s">
        <v>1790</v>
      </c>
    </row>
    <row r="308" spans="1:10" s="76" customFormat="1">
      <c r="A308" s="35" t="s">
        <v>488</v>
      </c>
      <c r="B308" s="76" t="s">
        <v>1289</v>
      </c>
      <c r="D308" s="76" t="s">
        <v>487</v>
      </c>
      <c r="E308" s="35" t="s">
        <v>1421</v>
      </c>
      <c r="F308" s="76" t="s">
        <v>487</v>
      </c>
      <c r="I308" s="76" t="s">
        <v>1796</v>
      </c>
      <c r="J308" s="76" t="s">
        <v>1792</v>
      </c>
    </row>
    <row r="309" spans="1:10" s="76" customFormat="1">
      <c r="A309" s="35" t="s">
        <v>352</v>
      </c>
      <c r="B309" s="76" t="s">
        <v>1289</v>
      </c>
      <c r="D309" s="76" t="s">
        <v>351</v>
      </c>
      <c r="E309" s="35" t="s">
        <v>1424</v>
      </c>
      <c r="F309" s="76" t="s">
        <v>1508</v>
      </c>
      <c r="I309" s="76" t="s">
        <v>1797</v>
      </c>
      <c r="J309" s="76" t="s">
        <v>1794</v>
      </c>
    </row>
    <row r="310" spans="1:10" s="76" customFormat="1">
      <c r="A310" s="35" t="s">
        <v>358</v>
      </c>
      <c r="B310" s="76" t="s">
        <v>1289</v>
      </c>
      <c r="D310" s="76" t="s">
        <v>357</v>
      </c>
      <c r="E310" s="35" t="s">
        <v>1424</v>
      </c>
      <c r="F310" s="76" t="s">
        <v>1508</v>
      </c>
      <c r="I310" s="76" t="s">
        <v>1798</v>
      </c>
      <c r="J310" s="76" t="s">
        <v>1799</v>
      </c>
    </row>
    <row r="311" spans="1:10" s="76" customFormat="1">
      <c r="A311" s="35" t="s">
        <v>364</v>
      </c>
      <c r="B311" s="76" t="s">
        <v>1289</v>
      </c>
      <c r="D311" s="76" t="s">
        <v>363</v>
      </c>
      <c r="E311" s="35" t="s">
        <v>1424</v>
      </c>
      <c r="F311" s="76" t="s">
        <v>1508</v>
      </c>
      <c r="I311" s="76" t="s">
        <v>1800</v>
      </c>
      <c r="J311" s="76" t="s">
        <v>1801</v>
      </c>
    </row>
    <row r="312" spans="1:10" s="76" customFormat="1">
      <c r="A312" s="35" t="s">
        <v>370</v>
      </c>
      <c r="B312" s="76" t="s">
        <v>1289</v>
      </c>
      <c r="D312" s="76" t="s">
        <v>369</v>
      </c>
      <c r="E312" s="35" t="s">
        <v>1424</v>
      </c>
      <c r="F312" s="76" t="s">
        <v>1508</v>
      </c>
      <c r="I312" s="76" t="s">
        <v>1802</v>
      </c>
      <c r="J312" s="76" t="s">
        <v>1803</v>
      </c>
    </row>
    <row r="313" spans="1:10" s="76" customFormat="1">
      <c r="A313" s="35" t="s">
        <v>376</v>
      </c>
      <c r="B313" s="76" t="s">
        <v>1289</v>
      </c>
      <c r="D313" s="76" t="s">
        <v>375</v>
      </c>
      <c r="E313" s="35" t="s">
        <v>1424</v>
      </c>
      <c r="F313" s="76" t="s">
        <v>1508</v>
      </c>
      <c r="I313" s="76" t="s">
        <v>1804</v>
      </c>
      <c r="J313" s="76" t="s">
        <v>1805</v>
      </c>
    </row>
    <row r="314" spans="1:10" s="76" customFormat="1">
      <c r="A314" s="35" t="s">
        <v>382</v>
      </c>
      <c r="B314" s="76" t="s">
        <v>1289</v>
      </c>
      <c r="D314" s="76" t="s">
        <v>381</v>
      </c>
      <c r="E314" s="35" t="s">
        <v>1424</v>
      </c>
      <c r="F314" s="76" t="s">
        <v>1508</v>
      </c>
      <c r="I314" s="76" t="s">
        <v>1806</v>
      </c>
      <c r="J314" s="76" t="s">
        <v>1807</v>
      </c>
    </row>
    <row r="315" spans="1:10" s="76" customFormat="1">
      <c r="A315" s="35" t="s">
        <v>400</v>
      </c>
      <c r="B315" s="76" t="s">
        <v>1289</v>
      </c>
      <c r="D315" s="76" t="s">
        <v>399</v>
      </c>
      <c r="E315" s="35" t="s">
        <v>1431</v>
      </c>
      <c r="F315" s="76" t="s">
        <v>1511</v>
      </c>
      <c r="I315" s="76" t="s">
        <v>1808</v>
      </c>
      <c r="J315" s="76" t="s">
        <v>1809</v>
      </c>
    </row>
    <row r="316" spans="1:10" s="76" customFormat="1">
      <c r="A316" s="35" t="s">
        <v>2031</v>
      </c>
      <c r="B316" s="76" t="s">
        <v>1289</v>
      </c>
      <c r="D316" s="76" t="s">
        <v>2032</v>
      </c>
      <c r="E316" s="35" t="s">
        <v>1431</v>
      </c>
      <c r="F316" s="76" t="s">
        <v>1511</v>
      </c>
      <c r="I316" s="76" t="s">
        <v>1810</v>
      </c>
      <c r="J316" s="76" t="s">
        <v>1811</v>
      </c>
    </row>
    <row r="317" spans="1:10" s="76" customFormat="1">
      <c r="A317" s="35" t="s">
        <v>388</v>
      </c>
      <c r="B317" s="76" t="s">
        <v>1289</v>
      </c>
      <c r="D317" s="76" t="s">
        <v>387</v>
      </c>
      <c r="E317" s="35" t="s">
        <v>1431</v>
      </c>
      <c r="F317" s="76" t="s">
        <v>1511</v>
      </c>
      <c r="I317" s="76" t="s">
        <v>1812</v>
      </c>
      <c r="J317" s="76" t="s">
        <v>1813</v>
      </c>
    </row>
    <row r="318" spans="1:10" s="76" customFormat="1">
      <c r="A318" s="35" t="s">
        <v>2033</v>
      </c>
      <c r="B318" s="76" t="s">
        <v>1289</v>
      </c>
      <c r="D318" s="76" t="s">
        <v>2034</v>
      </c>
      <c r="E318" s="35" t="s">
        <v>1431</v>
      </c>
      <c r="F318" s="76" t="s">
        <v>1511</v>
      </c>
      <c r="I318" s="76" t="s">
        <v>1814</v>
      </c>
      <c r="J318" s="76" t="s">
        <v>1815</v>
      </c>
    </row>
    <row r="319" spans="1:10" s="76" customFormat="1">
      <c r="A319" s="35" t="s">
        <v>405</v>
      </c>
      <c r="B319" s="76" t="s">
        <v>1289</v>
      </c>
      <c r="D319" s="76" t="s">
        <v>404</v>
      </c>
      <c r="E319" s="35" t="s">
        <v>1431</v>
      </c>
      <c r="F319" s="76" t="s">
        <v>1511</v>
      </c>
      <c r="I319" s="76" t="s">
        <v>1816</v>
      </c>
      <c r="J319" s="76" t="s">
        <v>1817</v>
      </c>
    </row>
    <row r="320" spans="1:10" s="76" customFormat="1">
      <c r="A320" s="35" t="s">
        <v>411</v>
      </c>
      <c r="B320" s="76" t="s">
        <v>1289</v>
      </c>
      <c r="D320" s="76" t="s">
        <v>410</v>
      </c>
      <c r="E320" s="35" t="s">
        <v>1433</v>
      </c>
      <c r="F320" s="76" t="s">
        <v>494</v>
      </c>
      <c r="I320" s="76" t="s">
        <v>1818</v>
      </c>
      <c r="J320" s="76" t="s">
        <v>1819</v>
      </c>
    </row>
    <row r="321" spans="1:10" s="76" customFormat="1">
      <c r="A321" s="35" t="s">
        <v>417</v>
      </c>
      <c r="B321" s="76" t="s">
        <v>1289</v>
      </c>
      <c r="D321" s="76" t="s">
        <v>416</v>
      </c>
      <c r="E321" s="35" t="s">
        <v>2035</v>
      </c>
      <c r="F321" s="76" t="s">
        <v>494</v>
      </c>
      <c r="I321" s="76" t="s">
        <v>1820</v>
      </c>
      <c r="J321" s="76" t="s">
        <v>1821</v>
      </c>
    </row>
    <row r="322" spans="1:10" s="76" customFormat="1">
      <c r="A322" s="35" t="s">
        <v>423</v>
      </c>
      <c r="B322" s="76" t="s">
        <v>1289</v>
      </c>
      <c r="D322" s="76" t="s">
        <v>422</v>
      </c>
      <c r="E322" s="35" t="s">
        <v>2036</v>
      </c>
      <c r="F322" s="76" t="s">
        <v>494</v>
      </c>
      <c r="I322" s="76" t="s">
        <v>1822</v>
      </c>
      <c r="J322" s="76" t="s">
        <v>1823</v>
      </c>
    </row>
    <row r="323" spans="1:10" s="76" customFormat="1">
      <c r="A323" s="35" t="s">
        <v>429</v>
      </c>
      <c r="B323" s="76" t="s">
        <v>1289</v>
      </c>
      <c r="D323" s="76" t="s">
        <v>428</v>
      </c>
      <c r="E323" s="35" t="s">
        <v>2037</v>
      </c>
      <c r="F323" s="76" t="s">
        <v>494</v>
      </c>
      <c r="I323" s="76" t="s">
        <v>1824</v>
      </c>
      <c r="J323" s="76" t="s">
        <v>1825</v>
      </c>
    </row>
    <row r="324" spans="1:10" s="76" customFormat="1">
      <c r="A324" s="35" t="s">
        <v>435</v>
      </c>
      <c r="B324" s="76" t="s">
        <v>1289</v>
      </c>
      <c r="D324" s="76" t="s">
        <v>434</v>
      </c>
      <c r="E324" s="35" t="s">
        <v>1512</v>
      </c>
      <c r="F324" s="76" t="s">
        <v>434</v>
      </c>
      <c r="I324" s="76" t="s">
        <v>1826</v>
      </c>
      <c r="J324" s="76" t="s">
        <v>1827</v>
      </c>
    </row>
    <row r="325" spans="1:10" s="76" customFormat="1">
      <c r="A325" s="35" t="s">
        <v>2038</v>
      </c>
      <c r="B325" s="76" t="s">
        <v>1289</v>
      </c>
      <c r="D325" s="76" t="s">
        <v>1514</v>
      </c>
      <c r="E325" s="35" t="s">
        <v>1513</v>
      </c>
      <c r="F325" s="76" t="s">
        <v>1514</v>
      </c>
      <c r="I325" s="76" t="s">
        <v>1828</v>
      </c>
      <c r="J325" s="76" t="s">
        <v>1829</v>
      </c>
    </row>
    <row r="326" spans="1:10" s="76" customFormat="1">
      <c r="A326" s="35" t="s">
        <v>441</v>
      </c>
      <c r="B326" s="76" t="s">
        <v>1289</v>
      </c>
      <c r="D326" s="76" t="s">
        <v>440</v>
      </c>
      <c r="E326" s="35" t="s">
        <v>1515</v>
      </c>
      <c r="F326" s="76" t="s">
        <v>440</v>
      </c>
      <c r="I326" s="76" t="s">
        <v>1830</v>
      </c>
      <c r="J326" s="76" t="s">
        <v>1831</v>
      </c>
    </row>
    <row r="327" spans="1:10" s="76" customFormat="1">
      <c r="A327" s="35" t="s">
        <v>447</v>
      </c>
      <c r="B327" s="76" t="s">
        <v>1289</v>
      </c>
      <c r="D327" s="76" t="s">
        <v>446</v>
      </c>
      <c r="E327" s="35" t="s">
        <v>1438</v>
      </c>
      <c r="F327" s="76" t="s">
        <v>446</v>
      </c>
      <c r="I327" s="76" t="s">
        <v>1832</v>
      </c>
      <c r="J327" s="76" t="s">
        <v>1833</v>
      </c>
    </row>
    <row r="328" spans="1:10" s="76" customFormat="1">
      <c r="A328" s="35" t="s">
        <v>471</v>
      </c>
      <c r="B328" s="76" t="s">
        <v>1289</v>
      </c>
      <c r="D328" s="76" t="s">
        <v>470</v>
      </c>
      <c r="E328" s="35" t="s">
        <v>1538</v>
      </c>
      <c r="F328" s="76" t="s">
        <v>470</v>
      </c>
      <c r="I328" s="76" t="s">
        <v>1834</v>
      </c>
      <c r="J328" s="76" t="s">
        <v>1835</v>
      </c>
    </row>
    <row r="329" spans="1:10" s="76" customFormat="1">
      <c r="A329" s="35" t="s">
        <v>477</v>
      </c>
      <c r="B329" s="76" t="s">
        <v>1289</v>
      </c>
      <c r="D329" s="76" t="s">
        <v>476</v>
      </c>
      <c r="E329" s="35" t="s">
        <v>1525</v>
      </c>
      <c r="F329" s="76" t="s">
        <v>476</v>
      </c>
      <c r="I329" s="76" t="s">
        <v>1836</v>
      </c>
      <c r="J329" s="76" t="s">
        <v>1837</v>
      </c>
    </row>
    <row r="330" spans="1:10" s="76" customFormat="1">
      <c r="A330" s="35" t="s">
        <v>482</v>
      </c>
      <c r="B330" s="76" t="s">
        <v>1289</v>
      </c>
      <c r="D330" s="76" t="s">
        <v>141</v>
      </c>
      <c r="E330" s="35" t="s">
        <v>1486</v>
      </c>
      <c r="F330" s="76" t="s">
        <v>141</v>
      </c>
      <c r="I330" s="76" t="s">
        <v>1838</v>
      </c>
      <c r="J330" s="76" t="s">
        <v>1839</v>
      </c>
    </row>
    <row r="331" spans="1:10" s="76" customFormat="1">
      <c r="A331" s="35" t="s">
        <v>498</v>
      </c>
      <c r="B331" s="76" t="s">
        <v>1289</v>
      </c>
      <c r="D331" s="76" t="s">
        <v>365</v>
      </c>
      <c r="E331" s="35" t="s">
        <v>1452</v>
      </c>
      <c r="F331" s="76" t="s">
        <v>365</v>
      </c>
      <c r="I331" s="76" t="s">
        <v>1840</v>
      </c>
      <c r="J331" s="76" t="s">
        <v>1841</v>
      </c>
    </row>
    <row r="332" spans="1:10" s="76" customFormat="1">
      <c r="A332" s="35" t="s">
        <v>503</v>
      </c>
      <c r="B332" s="76" t="s">
        <v>1289</v>
      </c>
      <c r="D332" s="76" t="s">
        <v>383</v>
      </c>
      <c r="E332" s="35" t="s">
        <v>1457</v>
      </c>
      <c r="F332" s="76" t="s">
        <v>383</v>
      </c>
      <c r="I332" s="76" t="s">
        <v>1842</v>
      </c>
      <c r="J332" s="76" t="s">
        <v>1843</v>
      </c>
    </row>
    <row r="333" spans="1:10" s="76" customFormat="1">
      <c r="A333" s="35" t="s">
        <v>508</v>
      </c>
      <c r="B333" s="76" t="s">
        <v>1289</v>
      </c>
      <c r="D333" s="76" t="s">
        <v>395</v>
      </c>
      <c r="E333" s="35" t="s">
        <v>1459</v>
      </c>
      <c r="F333" s="76" t="s">
        <v>395</v>
      </c>
      <c r="I333" s="76" t="s">
        <v>1844</v>
      </c>
      <c r="J333" s="76" t="s">
        <v>1845</v>
      </c>
    </row>
    <row r="334" spans="1:10" s="76" customFormat="1">
      <c r="A334" s="35" t="s">
        <v>512</v>
      </c>
      <c r="B334" s="76" t="s">
        <v>1289</v>
      </c>
      <c r="D334" s="76" t="s">
        <v>359</v>
      </c>
      <c r="E334" s="35" t="s">
        <v>1461</v>
      </c>
      <c r="F334" s="76" t="s">
        <v>359</v>
      </c>
      <c r="I334" s="76" t="s">
        <v>1846</v>
      </c>
      <c r="J334" s="76" t="s">
        <v>1847</v>
      </c>
    </row>
    <row r="335" spans="1:10" s="76" customFormat="1">
      <c r="A335" s="35" t="s">
        <v>516</v>
      </c>
      <c r="B335" s="76" t="s">
        <v>1289</v>
      </c>
      <c r="D335" s="76" t="s">
        <v>515</v>
      </c>
      <c r="E335" s="35" t="s">
        <v>1462</v>
      </c>
      <c r="F335" s="76" t="s">
        <v>515</v>
      </c>
      <c r="I335" s="76" t="s">
        <v>1848</v>
      </c>
      <c r="J335" s="76" t="s">
        <v>1849</v>
      </c>
    </row>
    <row r="336" spans="1:10" s="76" customFormat="1">
      <c r="A336" s="35" t="s">
        <v>1489</v>
      </c>
      <c r="B336" s="76" t="s">
        <v>1289</v>
      </c>
      <c r="D336" s="76" t="s">
        <v>1490</v>
      </c>
      <c r="E336" s="35" t="s">
        <v>1306</v>
      </c>
      <c r="F336" s="76" t="s">
        <v>1307</v>
      </c>
      <c r="I336" s="76" t="s">
        <v>1850</v>
      </c>
      <c r="J336" s="76" t="s">
        <v>1851</v>
      </c>
    </row>
    <row r="337" spans="1:10" s="76" customFormat="1">
      <c r="A337" s="35" t="s">
        <v>2039</v>
      </c>
      <c r="B337" s="76" t="s">
        <v>1289</v>
      </c>
      <c r="D337" s="76" t="s">
        <v>2040</v>
      </c>
      <c r="E337" s="35" t="s">
        <v>1311</v>
      </c>
      <c r="F337" s="76" t="s">
        <v>1312</v>
      </c>
      <c r="I337" s="76" t="s">
        <v>1852</v>
      </c>
      <c r="J337" s="76" t="s">
        <v>1853</v>
      </c>
    </row>
    <row r="338" spans="1:10" s="76" customFormat="1">
      <c r="A338" s="35" t="s">
        <v>2041</v>
      </c>
      <c r="B338" s="76" t="s">
        <v>1289</v>
      </c>
      <c r="D338" s="76" t="s">
        <v>2042</v>
      </c>
      <c r="E338" s="35" t="s">
        <v>1313</v>
      </c>
      <c r="F338" s="76" t="s">
        <v>1314</v>
      </c>
      <c r="I338" s="76" t="s">
        <v>1854</v>
      </c>
      <c r="J338" s="76" t="s">
        <v>1855</v>
      </c>
    </row>
    <row r="339" spans="1:10" s="76" customFormat="1">
      <c r="A339" s="35" t="s">
        <v>2043</v>
      </c>
      <c r="B339" s="76" t="s">
        <v>1289</v>
      </c>
      <c r="D339" s="76" t="s">
        <v>2044</v>
      </c>
      <c r="E339" s="35" t="s">
        <v>1315</v>
      </c>
      <c r="F339" s="76" t="s">
        <v>1316</v>
      </c>
      <c r="I339" s="76" t="s">
        <v>1856</v>
      </c>
      <c r="J339" s="76" t="s">
        <v>1857</v>
      </c>
    </row>
    <row r="340" spans="1:10" s="76" customFormat="1">
      <c r="A340" s="35" t="s">
        <v>2045</v>
      </c>
      <c r="B340" s="76" t="s">
        <v>1289</v>
      </c>
      <c r="D340" s="76" t="s">
        <v>2046</v>
      </c>
      <c r="E340" s="35" t="s">
        <v>1345</v>
      </c>
      <c r="F340" s="76" t="s">
        <v>115</v>
      </c>
      <c r="I340" s="76" t="s">
        <v>1858</v>
      </c>
      <c r="J340" s="76" t="s">
        <v>1859</v>
      </c>
    </row>
    <row r="341" spans="1:10" s="76" customFormat="1">
      <c r="A341" s="35" t="s">
        <v>1541</v>
      </c>
      <c r="B341" s="76" t="s">
        <v>1289</v>
      </c>
      <c r="D341" s="76" t="s">
        <v>40</v>
      </c>
      <c r="E341" s="35" t="s">
        <v>1315</v>
      </c>
      <c r="F341" s="76" t="s">
        <v>1316</v>
      </c>
      <c r="I341" s="76" t="s">
        <v>1860</v>
      </c>
      <c r="J341" s="76" t="s">
        <v>1861</v>
      </c>
    </row>
    <row r="342" spans="1:10" s="76" customFormat="1">
      <c r="A342" s="35" t="s">
        <v>2047</v>
      </c>
      <c r="B342" s="76" t="s">
        <v>1289</v>
      </c>
      <c r="D342" s="76" t="s">
        <v>2048</v>
      </c>
      <c r="E342" s="35" t="s">
        <v>1315</v>
      </c>
      <c r="F342" s="76" t="s">
        <v>1316</v>
      </c>
      <c r="I342" s="76" t="s">
        <v>1862</v>
      </c>
      <c r="J342" s="76" t="s">
        <v>1863</v>
      </c>
    </row>
    <row r="343" spans="1:10" s="76" customFormat="1">
      <c r="A343" s="35" t="s">
        <v>1544</v>
      </c>
      <c r="B343" s="76" t="s">
        <v>1289</v>
      </c>
      <c r="D343" s="76" t="s">
        <v>2049</v>
      </c>
      <c r="E343" s="35" t="s">
        <v>1315</v>
      </c>
      <c r="F343" s="76" t="s">
        <v>1316</v>
      </c>
      <c r="I343" s="76" t="s">
        <v>1864</v>
      </c>
      <c r="J343" s="76" t="s">
        <v>1865</v>
      </c>
    </row>
    <row r="344" spans="1:10" s="76" customFormat="1">
      <c r="A344" s="35" t="s">
        <v>2050</v>
      </c>
      <c r="B344" s="76" t="s">
        <v>1289</v>
      </c>
      <c r="D344" s="76" t="s">
        <v>2051</v>
      </c>
      <c r="E344" s="35" t="s">
        <v>1315</v>
      </c>
      <c r="F344" s="76" t="s">
        <v>1316</v>
      </c>
      <c r="I344" s="76" t="s">
        <v>1866</v>
      </c>
      <c r="J344" s="76" t="s">
        <v>1867</v>
      </c>
    </row>
    <row r="345" spans="1:10" s="76" customFormat="1">
      <c r="A345" s="35" t="s">
        <v>2052</v>
      </c>
      <c r="B345" s="76" t="s">
        <v>1289</v>
      </c>
      <c r="D345" s="76" t="s">
        <v>2053</v>
      </c>
      <c r="E345" s="35" t="s">
        <v>1315</v>
      </c>
      <c r="F345" s="76" t="s">
        <v>1316</v>
      </c>
      <c r="I345" s="76" t="s">
        <v>1868</v>
      </c>
      <c r="J345" s="76" t="s">
        <v>1869</v>
      </c>
    </row>
    <row r="346" spans="1:10" s="76" customFormat="1">
      <c r="A346" s="35" t="s">
        <v>2054</v>
      </c>
      <c r="B346" s="76" t="s">
        <v>1289</v>
      </c>
      <c r="D346" s="76" t="s">
        <v>2055</v>
      </c>
      <c r="E346" s="35" t="s">
        <v>1315</v>
      </c>
      <c r="F346" s="76" t="s">
        <v>1316</v>
      </c>
      <c r="I346" s="76" t="s">
        <v>1870</v>
      </c>
      <c r="J346" s="76" t="s">
        <v>1871</v>
      </c>
    </row>
    <row r="347" spans="1:10" s="76" customFormat="1">
      <c r="A347" s="35" t="s">
        <v>2056</v>
      </c>
      <c r="B347" s="76" t="s">
        <v>1289</v>
      </c>
      <c r="D347" s="76" t="s">
        <v>1467</v>
      </c>
      <c r="E347" s="35" t="s">
        <v>1315</v>
      </c>
      <c r="F347" s="76" t="s">
        <v>1316</v>
      </c>
      <c r="I347" s="76" t="s">
        <v>1872</v>
      </c>
      <c r="J347" s="76" t="s">
        <v>1873</v>
      </c>
    </row>
    <row r="348" spans="1:10" s="76" customFormat="1">
      <c r="A348" s="35" t="s">
        <v>2057</v>
      </c>
      <c r="B348" s="76" t="s">
        <v>1289</v>
      </c>
      <c r="D348" s="76" t="s">
        <v>2058</v>
      </c>
      <c r="E348" s="35" t="s">
        <v>1315</v>
      </c>
      <c r="F348" s="76" t="s">
        <v>1316</v>
      </c>
      <c r="I348" s="76" t="s">
        <v>1874</v>
      </c>
      <c r="J348" s="76" t="s">
        <v>1875</v>
      </c>
    </row>
    <row r="349" spans="1:10" s="76" customFormat="1">
      <c r="A349" s="35" t="s">
        <v>2059</v>
      </c>
      <c r="B349" s="76" t="s">
        <v>1289</v>
      </c>
      <c r="D349" s="76" t="s">
        <v>2060</v>
      </c>
      <c r="E349" s="35" t="s">
        <v>1315</v>
      </c>
      <c r="F349" s="76" t="s">
        <v>1316</v>
      </c>
      <c r="I349" s="76" t="s">
        <v>1876</v>
      </c>
      <c r="J349" s="76" t="s">
        <v>1877</v>
      </c>
    </row>
    <row r="350" spans="1:10" s="76" customFormat="1">
      <c r="A350" s="35" t="s">
        <v>2061</v>
      </c>
      <c r="B350" s="76" t="s">
        <v>1289</v>
      </c>
      <c r="D350" s="76" t="s">
        <v>2062</v>
      </c>
      <c r="E350" s="35" t="s">
        <v>1315</v>
      </c>
      <c r="F350" s="76" t="s">
        <v>1316</v>
      </c>
      <c r="I350" s="76" t="s">
        <v>1878</v>
      </c>
      <c r="J350" s="76" t="s">
        <v>1879</v>
      </c>
    </row>
    <row r="351" spans="1:10" s="76" customFormat="1">
      <c r="A351" s="35" t="s">
        <v>2063</v>
      </c>
      <c r="B351" s="76" t="s">
        <v>1289</v>
      </c>
      <c r="D351" s="76" t="s">
        <v>2064</v>
      </c>
      <c r="E351" s="35" t="s">
        <v>1315</v>
      </c>
      <c r="F351" s="76" t="s">
        <v>1316</v>
      </c>
      <c r="I351" s="76" t="s">
        <v>1880</v>
      </c>
      <c r="J351" s="76" t="s">
        <v>1881</v>
      </c>
    </row>
    <row r="352" spans="1:10" s="76" customFormat="1">
      <c r="A352" s="35" t="s">
        <v>2065</v>
      </c>
      <c r="B352" s="76" t="s">
        <v>1289</v>
      </c>
      <c r="D352" s="76" t="s">
        <v>2066</v>
      </c>
      <c r="E352" s="35" t="s">
        <v>1315</v>
      </c>
      <c r="F352" s="76" t="s">
        <v>1316</v>
      </c>
      <c r="I352" s="76" t="s">
        <v>1882</v>
      </c>
      <c r="J352" s="76" t="s">
        <v>1883</v>
      </c>
    </row>
    <row r="353" spans="1:10" s="76" customFormat="1">
      <c r="A353" s="35" t="s">
        <v>1547</v>
      </c>
      <c r="B353" s="76" t="s">
        <v>1289</v>
      </c>
      <c r="D353" s="76" t="s">
        <v>1447</v>
      </c>
      <c r="E353" s="35" t="s">
        <v>1315</v>
      </c>
      <c r="F353" s="76" t="s">
        <v>1316</v>
      </c>
      <c r="I353" s="76" t="s">
        <v>1884</v>
      </c>
      <c r="J353" s="76" t="s">
        <v>1885</v>
      </c>
    </row>
    <row r="354" spans="1:10" s="76" customFormat="1">
      <c r="A354" s="35" t="s">
        <v>2067</v>
      </c>
      <c r="B354" s="76" t="s">
        <v>1289</v>
      </c>
      <c r="D354" s="76" t="s">
        <v>2068</v>
      </c>
      <c r="E354" s="35" t="s">
        <v>1318</v>
      </c>
      <c r="F354" s="76" t="s">
        <v>1319</v>
      </c>
      <c r="I354" s="76" t="s">
        <v>1886</v>
      </c>
      <c r="J354" s="76" t="s">
        <v>1887</v>
      </c>
    </row>
    <row r="355" spans="1:10" s="76" customFormat="1">
      <c r="A355" s="35" t="s">
        <v>2069</v>
      </c>
      <c r="B355" s="76" t="s">
        <v>1289</v>
      </c>
      <c r="D355" s="76" t="s">
        <v>77</v>
      </c>
      <c r="E355" s="35" t="s">
        <v>1318</v>
      </c>
      <c r="F355" s="76" t="s">
        <v>1319</v>
      </c>
      <c r="I355" s="76" t="s">
        <v>1888</v>
      </c>
      <c r="J355" s="76" t="s">
        <v>1889</v>
      </c>
    </row>
    <row r="356" spans="1:10" s="76" customFormat="1">
      <c r="A356" s="35" t="s">
        <v>2070</v>
      </c>
      <c r="B356" s="76" t="s">
        <v>1289</v>
      </c>
      <c r="D356" s="76" t="s">
        <v>65</v>
      </c>
      <c r="E356" s="35" t="s">
        <v>1318</v>
      </c>
      <c r="F356" s="76" t="s">
        <v>1319</v>
      </c>
      <c r="I356" s="76" t="s">
        <v>1890</v>
      </c>
      <c r="J356" s="76" t="s">
        <v>1891</v>
      </c>
    </row>
    <row r="357" spans="1:10" s="76" customFormat="1">
      <c r="A357" s="35" t="s">
        <v>2071</v>
      </c>
      <c r="B357" s="76" t="s">
        <v>1289</v>
      </c>
      <c r="D357" s="76" t="s">
        <v>1319</v>
      </c>
      <c r="E357" s="35" t="s">
        <v>1318</v>
      </c>
      <c r="F357" s="76" t="s">
        <v>1319</v>
      </c>
      <c r="I357" s="76" t="s">
        <v>1892</v>
      </c>
      <c r="J357" s="76" t="s">
        <v>1893</v>
      </c>
    </row>
    <row r="358" spans="1:10" s="76" customFormat="1">
      <c r="A358" s="35" t="s">
        <v>226</v>
      </c>
      <c r="B358" s="76" t="s">
        <v>1289</v>
      </c>
      <c r="E358" s="35" t="s">
        <v>1393</v>
      </c>
      <c r="F358" s="76" t="s">
        <v>225</v>
      </c>
      <c r="I358" s="76" t="s">
        <v>1894</v>
      </c>
      <c r="J358" s="76" t="s">
        <v>1895</v>
      </c>
    </row>
    <row r="359" spans="1:10">
      <c r="A359" s="33" t="s">
        <v>2753</v>
      </c>
      <c r="B359" t="s">
        <v>1289</v>
      </c>
      <c r="D359" t="s">
        <v>2752</v>
      </c>
      <c r="E359" s="33" t="s">
        <v>1424</v>
      </c>
      <c r="F359" t="s">
        <v>1508</v>
      </c>
    </row>
    <row r="360" spans="1:10">
      <c r="A360" s="33" t="s">
        <v>2754</v>
      </c>
      <c r="B360" t="s">
        <v>1289</v>
      </c>
      <c r="D360" t="s">
        <v>2734</v>
      </c>
      <c r="E360" s="33" t="s">
        <v>1424</v>
      </c>
      <c r="F360" t="s">
        <v>1508</v>
      </c>
    </row>
    <row r="361" spans="1:10">
      <c r="A361" s="33" t="s">
        <v>2735</v>
      </c>
      <c r="B361" t="s">
        <v>1289</v>
      </c>
      <c r="D361" t="s">
        <v>2734</v>
      </c>
      <c r="E361" s="33" t="s">
        <v>1424</v>
      </c>
      <c r="F361" t="s">
        <v>1508</v>
      </c>
    </row>
    <row r="362" spans="1:10">
      <c r="A362" s="33" t="s">
        <v>647</v>
      </c>
      <c r="B362" t="s">
        <v>1289</v>
      </c>
      <c r="D362" t="s">
        <v>646</v>
      </c>
      <c r="E362" s="33" t="s">
        <v>1481</v>
      </c>
      <c r="F362" t="s">
        <v>331</v>
      </c>
    </row>
    <row r="363" spans="1:10">
      <c r="A363" s="33" t="s">
        <v>2737</v>
      </c>
      <c r="B363" t="s">
        <v>1289</v>
      </c>
      <c r="D363" t="s">
        <v>2757</v>
      </c>
      <c r="E363" s="33" t="s">
        <v>1424</v>
      </c>
      <c r="F363" t="s">
        <v>1508</v>
      </c>
    </row>
    <row r="364" spans="1:10">
      <c r="A364" s="33" t="s">
        <v>2756</v>
      </c>
      <c r="B364" t="s">
        <v>1289</v>
      </c>
      <c r="D364" t="s">
        <v>2755</v>
      </c>
      <c r="E364" s="33" t="s">
        <v>1400</v>
      </c>
      <c r="F364" t="s">
        <v>1456</v>
      </c>
    </row>
    <row r="365" spans="1:10">
      <c r="A365" s="33" t="s">
        <v>743</v>
      </c>
      <c r="B365" t="s">
        <v>1289</v>
      </c>
      <c r="D365" t="s">
        <v>742</v>
      </c>
      <c r="E365" s="33" t="s">
        <v>1400</v>
      </c>
      <c r="F365" t="s">
        <v>1456</v>
      </c>
    </row>
    <row r="366" spans="1:10">
      <c r="A366" s="33" t="s">
        <v>743</v>
      </c>
      <c r="B366" t="s">
        <v>1289</v>
      </c>
      <c r="D366" t="s">
        <v>742</v>
      </c>
      <c r="E366" s="33" t="s">
        <v>1538</v>
      </c>
      <c r="F366" t="s">
        <v>470</v>
      </c>
    </row>
    <row r="367" spans="1:10">
      <c r="A367" s="33" t="s">
        <v>743</v>
      </c>
      <c r="B367" t="s">
        <v>1289</v>
      </c>
      <c r="D367" t="s">
        <v>742</v>
      </c>
      <c r="E367" s="33" t="s">
        <v>1417</v>
      </c>
      <c r="F367" t="s">
        <v>339</v>
      </c>
    </row>
    <row r="368" spans="1:10">
      <c r="A368" s="33" t="s">
        <v>529</v>
      </c>
      <c r="B368" t="s">
        <v>1289</v>
      </c>
      <c r="D368" t="s">
        <v>528</v>
      </c>
      <c r="E368" s="33" t="s">
        <v>1523</v>
      </c>
      <c r="F368" t="s">
        <v>528</v>
      </c>
    </row>
    <row r="369" spans="1:6">
      <c r="A369" s="33" t="s">
        <v>245</v>
      </c>
      <c r="B369" t="s">
        <v>1289</v>
      </c>
      <c r="D369" t="s">
        <v>244</v>
      </c>
      <c r="E369" s="33" t="s">
        <v>1468</v>
      </c>
      <c r="F369" t="s">
        <v>244</v>
      </c>
    </row>
    <row r="370" spans="1:6">
      <c r="A370" s="33" t="s">
        <v>2758</v>
      </c>
      <c r="B370" t="s">
        <v>1289</v>
      </c>
      <c r="D370" t="s">
        <v>1447</v>
      </c>
      <c r="E370" s="33" t="s">
        <v>1315</v>
      </c>
      <c r="F370" t="s">
        <v>1316</v>
      </c>
    </row>
    <row r="371" spans="1:6">
      <c r="A371" s="33" t="s">
        <v>123</v>
      </c>
      <c r="D371" t="s">
        <v>122</v>
      </c>
      <c r="E371" s="33" t="s">
        <v>1347</v>
      </c>
      <c r="F371" t="s">
        <v>122</v>
      </c>
    </row>
    <row r="372" spans="1:6">
      <c r="A372" s="33" t="s">
        <v>266</v>
      </c>
      <c r="D372" t="s">
        <v>265</v>
      </c>
      <c r="E372" s="33" t="s">
        <v>1348</v>
      </c>
      <c r="F372" t="s">
        <v>265</v>
      </c>
    </row>
    <row r="373" spans="1:6">
      <c r="A373" s="33" t="s">
        <v>39</v>
      </c>
      <c r="D373" t="s">
        <v>38</v>
      </c>
      <c r="E373" s="33" t="s">
        <v>1622</v>
      </c>
      <c r="F373" t="s">
        <v>38</v>
      </c>
    </row>
    <row r="374" spans="1:6">
      <c r="A374" s="33" t="s">
        <v>56</v>
      </c>
      <c r="D374" t="s">
        <v>55</v>
      </c>
      <c r="E374" s="33" t="s">
        <v>1624</v>
      </c>
      <c r="F374" t="s">
        <v>55</v>
      </c>
    </row>
    <row r="375" spans="1:6">
      <c r="A375" s="33" t="s">
        <v>2744</v>
      </c>
      <c r="D375" t="s">
        <v>1635</v>
      </c>
      <c r="E375" s="33" t="s">
        <v>1634</v>
      </c>
      <c r="F375" t="s">
        <v>1635</v>
      </c>
    </row>
    <row r="376" spans="1:6">
      <c r="A376" s="33" t="s">
        <v>2746</v>
      </c>
      <c r="D376" t="s">
        <v>2745</v>
      </c>
      <c r="E376" s="33" t="s">
        <v>1644</v>
      </c>
      <c r="F376" t="s">
        <v>1645</v>
      </c>
    </row>
    <row r="377" spans="1:6">
      <c r="A377" s="33" t="s">
        <v>2747</v>
      </c>
      <c r="D377" t="s">
        <v>1770</v>
      </c>
      <c r="E377" s="33" t="s">
        <v>1769</v>
      </c>
      <c r="F377" t="s">
        <v>1770</v>
      </c>
    </row>
    <row r="378" spans="1:6">
      <c r="A378" s="33" t="s">
        <v>2748</v>
      </c>
      <c r="D378" t="s">
        <v>1790</v>
      </c>
      <c r="E378" s="33" t="s">
        <v>1795</v>
      </c>
      <c r="F378" t="s">
        <v>1790</v>
      </c>
    </row>
  </sheetData>
  <autoFilter ref="A1:F358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00"/>
  </sheetPr>
  <dimension ref="A1:I3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7" sqref="B17"/>
    </sheetView>
  </sheetViews>
  <sheetFormatPr defaultColWidth="8.88671875" defaultRowHeight="14.4"/>
  <cols>
    <col min="1" max="1" width="12" customWidth="1"/>
    <col min="2" max="2" width="64.44140625" customWidth="1"/>
    <col min="3" max="3" width="16" customWidth="1"/>
    <col min="4" max="4" width="26.44140625" customWidth="1"/>
    <col min="5" max="5" width="28.44140625" bestFit="1" customWidth="1"/>
    <col min="9" max="9" width="10.109375" bestFit="1" customWidth="1"/>
  </cols>
  <sheetData>
    <row r="1" spans="1:9" ht="42" customHeight="1">
      <c r="A1" s="1363" t="s">
        <v>1206</v>
      </c>
      <c r="B1" s="1363"/>
      <c r="C1" s="1364"/>
      <c r="D1" s="23" t="s">
        <v>1253</v>
      </c>
      <c r="E1" s="23" t="s">
        <v>1254</v>
      </c>
    </row>
    <row r="2" spans="1:9" ht="2.25" customHeight="1">
      <c r="A2" s="1363"/>
      <c r="B2" s="1363"/>
      <c r="C2" s="1364"/>
    </row>
    <row r="3" spans="1:9" ht="15" customHeight="1">
      <c r="A3" s="11" t="s">
        <v>1207</v>
      </c>
      <c r="B3" s="11" t="s">
        <v>1208</v>
      </c>
      <c r="C3" s="74"/>
      <c r="D3" s="25"/>
      <c r="E3" s="73" t="s">
        <v>1255</v>
      </c>
    </row>
    <row r="4" spans="1:9" ht="26.4">
      <c r="A4" s="1362" t="s">
        <v>1209</v>
      </c>
      <c r="B4" s="12" t="s">
        <v>1210</v>
      </c>
      <c r="C4" s="74"/>
      <c r="D4" s="24"/>
      <c r="E4" s="26" t="s">
        <v>1257</v>
      </c>
    </row>
    <row r="5" spans="1:9">
      <c r="A5" s="1362"/>
      <c r="B5" s="13" t="s">
        <v>1211</v>
      </c>
      <c r="C5" s="74"/>
    </row>
    <row r="6" spans="1:9">
      <c r="A6" s="1362"/>
      <c r="B6" s="14" t="s">
        <v>1212</v>
      </c>
    </row>
    <row r="7" spans="1:9" ht="27">
      <c r="A7" s="1362"/>
      <c r="B7" s="13" t="s">
        <v>1213</v>
      </c>
    </row>
    <row r="8" spans="1:9" ht="27">
      <c r="A8" s="1362"/>
      <c r="B8" s="16" t="s">
        <v>2759</v>
      </c>
    </row>
    <row r="9" spans="1:9">
      <c r="A9" s="1362"/>
      <c r="B9" s="14" t="s">
        <v>1214</v>
      </c>
    </row>
    <row r="10" spans="1:9" ht="27">
      <c r="A10" s="1362"/>
      <c r="B10" s="13" t="s">
        <v>1215</v>
      </c>
      <c r="C10" s="15"/>
      <c r="D10" s="15"/>
    </row>
    <row r="11" spans="1:9" ht="53.4">
      <c r="A11" s="1362"/>
      <c r="B11" s="16" t="s">
        <v>1216</v>
      </c>
    </row>
    <row r="12" spans="1:9">
      <c r="A12" s="1362"/>
      <c r="B12" s="14" t="s">
        <v>1217</v>
      </c>
    </row>
    <row r="13" spans="1:9">
      <c r="A13" s="1362"/>
      <c r="B13" s="17" t="s">
        <v>1218</v>
      </c>
    </row>
    <row r="14" spans="1:9" ht="40.200000000000003">
      <c r="A14" s="1362"/>
      <c r="B14" s="16" t="s">
        <v>1219</v>
      </c>
    </row>
    <row r="15" spans="1:9">
      <c r="A15" s="1362"/>
      <c r="B15" s="14" t="s">
        <v>1220</v>
      </c>
    </row>
    <row r="16" spans="1:9" ht="27">
      <c r="A16" s="1362"/>
      <c r="B16" s="13" t="s">
        <v>1221</v>
      </c>
      <c r="I16" s="42"/>
    </row>
    <row r="17" spans="1:9" ht="53.4">
      <c r="A17" s="1362"/>
      <c r="B17" s="19" t="s">
        <v>1222</v>
      </c>
      <c r="C17" s="18"/>
      <c r="I17" s="42"/>
    </row>
    <row r="18" spans="1:9" ht="66.599999999999994">
      <c r="A18" s="1365" t="s">
        <v>1904</v>
      </c>
      <c r="B18" s="21" t="s">
        <v>1977</v>
      </c>
      <c r="C18" s="18"/>
    </row>
    <row r="19" spans="1:9" ht="79.2">
      <c r="A19" s="1366"/>
      <c r="B19" s="41" t="s">
        <v>1929</v>
      </c>
      <c r="C19" s="18"/>
      <c r="E19" s="42"/>
    </row>
    <row r="20" spans="1:9" ht="52.8">
      <c r="A20" s="1367"/>
      <c r="B20" s="40" t="s">
        <v>1930</v>
      </c>
      <c r="C20" s="18"/>
      <c r="E20" s="42"/>
    </row>
    <row r="21" spans="1:9" ht="17.399999999999999">
      <c r="A21" s="20"/>
      <c r="B21" s="20"/>
      <c r="C21" s="18"/>
    </row>
    <row r="22" spans="1:9">
      <c r="A22" s="20"/>
      <c r="B22" s="20"/>
    </row>
    <row r="23" spans="1:9">
      <c r="A23" s="20"/>
      <c r="B23" s="20"/>
    </row>
    <row r="24" spans="1:9">
      <c r="A24" s="20"/>
      <c r="B24" s="20"/>
    </row>
    <row r="25" spans="1:9">
      <c r="A25" s="20"/>
      <c r="B25" s="20"/>
    </row>
    <row r="26" spans="1:9">
      <c r="A26" s="20"/>
      <c r="B26" s="20"/>
    </row>
    <row r="27" spans="1:9">
      <c r="A27" s="20"/>
      <c r="B27" s="20"/>
    </row>
    <row r="28" spans="1:9">
      <c r="A28" s="20"/>
      <c r="B28" s="20"/>
    </row>
    <row r="29" spans="1:9">
      <c r="A29" s="20"/>
      <c r="B29" s="20"/>
    </row>
    <row r="30" spans="1:9">
      <c r="A30" s="20"/>
      <c r="B30" s="20"/>
    </row>
  </sheetData>
  <mergeCells count="4">
    <mergeCell ref="A4:A17"/>
    <mergeCell ref="A1:B2"/>
    <mergeCell ref="C1:C2"/>
    <mergeCell ref="A18:A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9"/>
  </sheetPr>
  <dimension ref="A1:DE17"/>
  <sheetViews>
    <sheetView zoomScale="70" zoomScaleNormal="70" workbookViewId="0">
      <selection activeCell="A7" sqref="A7"/>
    </sheetView>
  </sheetViews>
  <sheetFormatPr defaultRowHeight="14.4" outlineLevelCol="2"/>
  <cols>
    <col min="1" max="1" width="59.5546875" bestFit="1" customWidth="1"/>
    <col min="2" max="2" width="25.109375" bestFit="1" customWidth="1"/>
    <col min="3" max="3" width="8.44140625" bestFit="1" customWidth="1"/>
    <col min="4" max="4" width="7.88671875" bestFit="1" customWidth="1"/>
    <col min="5" max="6" width="7.33203125" bestFit="1" customWidth="1"/>
    <col min="7" max="7" width="7.44140625" customWidth="1"/>
    <col min="8" max="8" width="7.33203125" bestFit="1" customWidth="1"/>
    <col min="9" max="12" width="8.88671875" hidden="1" customWidth="1" outlineLevel="1"/>
    <col min="13" max="13" width="11.6640625" hidden="1" customWidth="1" outlineLevel="1"/>
    <col min="14" max="14" width="8.44140625" hidden="1" customWidth="1" outlineLevel="1"/>
    <col min="15" max="15" width="8.44140625" hidden="1" customWidth="1" outlineLevel="2"/>
    <col min="16" max="16" width="5.88671875" hidden="1" customWidth="1" outlineLevel="2"/>
    <col min="17" max="19" width="7.33203125" hidden="1" customWidth="1" outlineLevel="2"/>
    <col min="20" max="20" width="7.33203125" hidden="1" customWidth="1" outlineLevel="1" collapsed="1"/>
    <col min="21" max="26" width="12.88671875" hidden="1" customWidth="1" outlineLevel="1"/>
    <col min="27" max="27" width="8.109375" hidden="1" customWidth="1"/>
    <col min="28" max="39" width="8.88671875" hidden="1" customWidth="1" outlineLevel="1"/>
    <col min="40" max="40" width="8.44140625" hidden="1" customWidth="1"/>
    <col min="41" max="44" width="7.33203125" hidden="1" customWidth="1"/>
    <col min="45" max="50" width="13" customWidth="1"/>
    <col min="51" max="51" width="53.88671875" customWidth="1" outlineLevel="1"/>
    <col min="52" max="52" width="52.6640625" customWidth="1"/>
    <col min="53" max="54" width="12" customWidth="1"/>
    <col min="55" max="55" width="8.44140625" customWidth="1"/>
    <col min="56" max="67" width="10.6640625" customWidth="1"/>
    <col min="68" max="68" width="3.6640625" customWidth="1"/>
    <col min="69" max="69" width="13.6640625" customWidth="1"/>
    <col min="70" max="82" width="8.44140625" customWidth="1"/>
    <col min="83" max="109" width="14.44140625" customWidth="1"/>
  </cols>
  <sheetData>
    <row r="1" spans="1:109">
      <c r="A1" s="97" t="s">
        <v>8855</v>
      </c>
      <c r="B1" t="s">
        <v>8856</v>
      </c>
    </row>
    <row r="2" spans="1:109">
      <c r="A2" s="97" t="s">
        <v>8</v>
      </c>
      <c r="B2" t="s">
        <v>10427</v>
      </c>
    </row>
    <row r="3" spans="1:109">
      <c r="A3" s="97" t="s">
        <v>16167</v>
      </c>
      <c r="B3" t="s">
        <v>16168</v>
      </c>
      <c r="D3" s="100"/>
    </row>
    <row r="4" spans="1:109" ht="15" customHeight="1">
      <c r="AS4" s="104" t="s">
        <v>8226</v>
      </c>
      <c r="AT4" s="102"/>
      <c r="AU4" s="102"/>
      <c r="AV4" s="102"/>
      <c r="AW4" s="102"/>
      <c r="AX4" s="103"/>
    </row>
    <row r="5" spans="1:109" s="98" customFormat="1" ht="43.2">
      <c r="A5" s="110" t="s">
        <v>8188</v>
      </c>
      <c r="B5" s="98" t="s">
        <v>8279</v>
      </c>
      <c r="C5" s="708" t="s">
        <v>16210</v>
      </c>
      <c r="D5" s="31" t="s">
        <v>16207</v>
      </c>
      <c r="E5" s="98" t="s">
        <v>8274</v>
      </c>
      <c r="F5" s="98" t="s">
        <v>8275</v>
      </c>
      <c r="G5" s="98" t="s">
        <v>8276</v>
      </c>
      <c r="H5" s="98" t="s">
        <v>8277</v>
      </c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 s="101" t="s">
        <v>8227</v>
      </c>
      <c r="AT5" s="101" t="s">
        <v>8228</v>
      </c>
      <c r="AU5" s="101" t="s">
        <v>8229</v>
      </c>
      <c r="AV5" s="101" t="s">
        <v>8230</v>
      </c>
      <c r="AW5" s="101" t="s">
        <v>8231</v>
      </c>
      <c r="AX5" s="101" t="s">
        <v>8232</v>
      </c>
      <c r="AY5" s="101" t="s">
        <v>8235</v>
      </c>
      <c r="AZ5" s="101" t="s">
        <v>8236</v>
      </c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</row>
    <row r="6" spans="1:109" ht="129.6">
      <c r="A6" s="107" t="s">
        <v>379</v>
      </c>
      <c r="B6" s="108">
        <v>9596.8192999999992</v>
      </c>
      <c r="C6" s="108">
        <v>12564.96205</v>
      </c>
      <c r="D6" s="108">
        <v>11435.91128</v>
      </c>
      <c r="E6" s="108">
        <v>1839.0919800000011</v>
      </c>
      <c r="F6" s="109">
        <v>0.19163557450748314</v>
      </c>
      <c r="G6" s="108">
        <v>-1129.0507699999998</v>
      </c>
      <c r="H6" s="109">
        <v>-8.9857077602554347E-2</v>
      </c>
      <c r="AS6" s="653">
        <v>1323.6735587999992</v>
      </c>
      <c r="AT6" s="653">
        <f>1339.584757+305</f>
        <v>1644.5847570000001</v>
      </c>
      <c r="AU6" s="653"/>
      <c r="AV6" s="653"/>
      <c r="AW6" s="653"/>
      <c r="AX6" s="653"/>
      <c r="AY6" s="744" t="s">
        <v>76544</v>
      </c>
      <c r="AZ6" s="745" t="s">
        <v>76531</v>
      </c>
      <c r="BA6" s="108">
        <f>Q6-AS6-AT6-AU6-AV6-AW6-AX6</f>
        <v>-2968.2583157999993</v>
      </c>
      <c r="BC6" s="141"/>
    </row>
    <row r="7" spans="1:109" ht="115.2">
      <c r="A7" s="107" t="s">
        <v>329</v>
      </c>
      <c r="B7" s="108">
        <v>5683.4514400000007</v>
      </c>
      <c r="C7" s="108">
        <v>13117.057539999998</v>
      </c>
      <c r="D7" s="108">
        <v>13117.057540000002</v>
      </c>
      <c r="E7" s="108">
        <v>7433.6061000000009</v>
      </c>
      <c r="F7" s="109">
        <v>1.307938702120766</v>
      </c>
      <c r="G7" s="108">
        <v>0</v>
      </c>
      <c r="H7" s="109">
        <v>2.2204460492503131E-16</v>
      </c>
      <c r="AS7" s="140">
        <v>441</v>
      </c>
      <c r="AT7" s="653">
        <v>6992.5234799999998</v>
      </c>
      <c r="AU7" s="653"/>
      <c r="AV7" s="653"/>
      <c r="AW7" s="653"/>
      <c r="AX7" s="653"/>
      <c r="AY7" s="653" t="s">
        <v>76532</v>
      </c>
      <c r="AZ7" s="653" t="s">
        <v>76533</v>
      </c>
      <c r="BA7" s="108">
        <f t="shared" ref="BA7:BA12" si="0">Q7-AS7-AT7-AU7-AV7-AW7-AX7</f>
        <v>-7433.5234799999998</v>
      </c>
    </row>
    <row r="8" spans="1:109" ht="57.6">
      <c r="A8" s="107" t="s">
        <v>385</v>
      </c>
      <c r="B8" s="108"/>
      <c r="C8" s="108">
        <v>8725.3754499999995</v>
      </c>
      <c r="D8" s="108">
        <v>8725.3754499999995</v>
      </c>
      <c r="E8" s="108">
        <v>8725.3754499999995</v>
      </c>
      <c r="F8" s="109">
        <v>0</v>
      </c>
      <c r="G8" s="108">
        <v>0</v>
      </c>
      <c r="H8" s="109">
        <v>0</v>
      </c>
      <c r="AS8" s="140"/>
      <c r="AT8" s="653">
        <v>8725.3754499999995</v>
      </c>
      <c r="AU8" s="653"/>
      <c r="AV8" s="653"/>
      <c r="AW8" s="653"/>
      <c r="AX8" s="653"/>
      <c r="AY8" s="653" t="s">
        <v>76534</v>
      </c>
      <c r="AZ8" s="653" t="s">
        <v>76535</v>
      </c>
      <c r="BA8" s="108">
        <f t="shared" si="0"/>
        <v>-8725.3754499999995</v>
      </c>
    </row>
    <row r="9" spans="1:109" s="105" customFormat="1">
      <c r="A9" s="107" t="s">
        <v>317</v>
      </c>
      <c r="B9" s="108"/>
      <c r="C9" s="108"/>
      <c r="D9" s="108">
        <v>0</v>
      </c>
      <c r="E9" s="108">
        <v>0</v>
      </c>
      <c r="F9" s="109">
        <v>0</v>
      </c>
      <c r="G9" s="108">
        <v>0</v>
      </c>
      <c r="H9" s="109">
        <v>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 s="140"/>
      <c r="AT9" s="653"/>
      <c r="AU9" s="653"/>
      <c r="AV9" s="653"/>
      <c r="AW9" s="653"/>
      <c r="AX9" s="653"/>
      <c r="AY9" s="653"/>
      <c r="AZ9" s="653"/>
      <c r="BA9" s="108">
        <f t="shared" si="0"/>
        <v>0</v>
      </c>
    </row>
    <row r="10" spans="1:109" ht="100.8">
      <c r="A10" s="107" t="s">
        <v>287</v>
      </c>
      <c r="B10" s="108">
        <v>13275.292260000002</v>
      </c>
      <c r="C10" s="108">
        <v>29110.251240000001</v>
      </c>
      <c r="D10" s="108">
        <v>29110.251240000005</v>
      </c>
      <c r="E10" s="108">
        <v>15834.958980000003</v>
      </c>
      <c r="F10" s="109">
        <v>1.1928143403450764</v>
      </c>
      <c r="G10" s="108">
        <v>0</v>
      </c>
      <c r="H10" s="109">
        <v>2.2204460492503131E-16</v>
      </c>
      <c r="AS10" s="140">
        <v>762</v>
      </c>
      <c r="AT10" s="653">
        <v>15072.958980000003</v>
      </c>
      <c r="AU10" s="653"/>
      <c r="AV10" s="653"/>
      <c r="AW10" s="653"/>
      <c r="AX10" s="653"/>
      <c r="AY10" s="746" t="s">
        <v>76536</v>
      </c>
      <c r="AZ10" s="746" t="s">
        <v>76537</v>
      </c>
      <c r="BA10" s="108">
        <f t="shared" si="0"/>
        <v>-15834.958980000003</v>
      </c>
    </row>
    <row r="11" spans="1:109" ht="187.2">
      <c r="A11" s="107" t="s">
        <v>373</v>
      </c>
      <c r="B11" s="108">
        <v>107120.23684</v>
      </c>
      <c r="C11" s="108">
        <v>132737.52762000001</v>
      </c>
      <c r="D11" s="108">
        <v>111252.06731220002</v>
      </c>
      <c r="E11" s="108">
        <v>4131.8304722000175</v>
      </c>
      <c r="F11" s="109">
        <v>3.8571894481259639E-2</v>
      </c>
      <c r="G11" s="108">
        <v>-21485.460307799993</v>
      </c>
      <c r="H11" s="109">
        <v>-0.16186424964391688</v>
      </c>
      <c r="AS11" s="140">
        <v>16779.955302522183</v>
      </c>
      <c r="AT11" s="653">
        <v>19655</v>
      </c>
      <c r="AU11" s="653"/>
      <c r="AV11" s="653"/>
      <c r="AW11" s="653">
        <v>-10818</v>
      </c>
      <c r="AX11" s="653"/>
      <c r="AY11" s="653" t="s">
        <v>76538</v>
      </c>
      <c r="AZ11" s="653" t="s">
        <v>76539</v>
      </c>
      <c r="BA11" s="108">
        <f t="shared" si="0"/>
        <v>-25616.955302522183</v>
      </c>
      <c r="BD11" s="141"/>
    </row>
    <row r="12" spans="1:109" ht="100.8">
      <c r="A12" s="107" t="s">
        <v>426</v>
      </c>
      <c r="B12" s="108">
        <v>90500.661470000021</v>
      </c>
      <c r="C12" s="108">
        <v>97741.702489999996</v>
      </c>
      <c r="D12" s="108">
        <v>88847.597877439199</v>
      </c>
      <c r="E12" s="108">
        <v>-1653.0635925608221</v>
      </c>
      <c r="F12" s="109">
        <v>-1.8265762544827258E-2</v>
      </c>
      <c r="G12" s="108">
        <v>-8894.1046125607972</v>
      </c>
      <c r="H12" s="109">
        <v>-9.0996006678630947E-2</v>
      </c>
      <c r="AS12" s="140">
        <v>16223</v>
      </c>
      <c r="AT12" s="653"/>
      <c r="AU12" s="653">
        <v>-8982</v>
      </c>
      <c r="AV12" s="653"/>
      <c r="AW12" s="653"/>
      <c r="AX12" s="653"/>
      <c r="AY12" s="653" t="s">
        <v>76540</v>
      </c>
      <c r="AZ12" s="653" t="s">
        <v>76541</v>
      </c>
      <c r="BA12" s="108">
        <f t="shared" si="0"/>
        <v>-7241</v>
      </c>
    </row>
    <row r="13" spans="1:109">
      <c r="A13" s="107" t="s">
        <v>349</v>
      </c>
      <c r="B13" s="108"/>
      <c r="C13" s="108"/>
      <c r="D13" s="108">
        <v>0</v>
      </c>
      <c r="E13" s="108">
        <v>0</v>
      </c>
      <c r="F13" s="109">
        <v>0</v>
      </c>
      <c r="G13" s="108">
        <v>0</v>
      </c>
      <c r="H13" s="109">
        <v>0</v>
      </c>
      <c r="AS13" s="140"/>
      <c r="AT13" s="653"/>
      <c r="AU13" s="653"/>
      <c r="AV13" s="653"/>
      <c r="AW13" s="653"/>
      <c r="AX13" s="653"/>
      <c r="AY13" s="653"/>
      <c r="AZ13" s="653"/>
      <c r="BA13" s="108"/>
    </row>
    <row r="14" spans="1:109" ht="43.2">
      <c r="A14" s="107" t="s">
        <v>361</v>
      </c>
      <c r="B14" s="108"/>
      <c r="C14" s="108">
        <v>10817.8166</v>
      </c>
      <c r="D14" s="108">
        <v>9635.0653978000009</v>
      </c>
      <c r="E14" s="108">
        <v>9635.0653978000009</v>
      </c>
      <c r="F14" s="109">
        <v>0</v>
      </c>
      <c r="G14" s="108">
        <v>-1182.7512021999992</v>
      </c>
      <c r="H14" s="109">
        <v>-0.10933363412724151</v>
      </c>
      <c r="AS14" s="140">
        <v>1300.516480799999</v>
      </c>
      <c r="AT14" s="140">
        <v>9517.3001170000025</v>
      </c>
      <c r="AU14" s="140"/>
      <c r="AV14" s="140"/>
      <c r="AW14" s="140"/>
      <c r="AX14" s="140"/>
      <c r="AY14" s="140" t="s">
        <v>76542</v>
      </c>
      <c r="AZ14" s="140" t="s">
        <v>76543</v>
      </c>
      <c r="BA14" s="108"/>
    </row>
    <row r="15" spans="1:109">
      <c r="A15" s="107" t="s">
        <v>8278</v>
      </c>
      <c r="B15" s="108">
        <v>226176.46131000001</v>
      </c>
      <c r="C15" s="108">
        <v>304814.69299000001</v>
      </c>
      <c r="D15" s="108">
        <v>272123.32609743922</v>
      </c>
      <c r="E15" s="108">
        <v>45946.864787439234</v>
      </c>
      <c r="F15" s="109">
        <v>0.20314609451981802</v>
      </c>
      <c r="G15" s="108">
        <v>-32691.366892560851</v>
      </c>
      <c r="H15" s="109">
        <v>-0.10724997070148889</v>
      </c>
      <c r="AS15" s="112"/>
      <c r="AT15" s="112"/>
      <c r="AU15" s="112"/>
      <c r="AV15" s="112"/>
      <c r="AW15" s="112"/>
      <c r="AX15" s="112"/>
      <c r="AY15" s="140"/>
      <c r="AZ15" s="112"/>
    </row>
    <row r="16" spans="1:109">
      <c r="AS16" s="112"/>
      <c r="AT16" s="112"/>
      <c r="AU16" s="112"/>
      <c r="AV16" s="112"/>
      <c r="AW16" s="112"/>
      <c r="AX16" s="112"/>
      <c r="AY16" s="140"/>
      <c r="AZ16" s="112"/>
    </row>
    <row r="17" spans="7:52" ht="15" customHeight="1">
      <c r="G17" s="108"/>
      <c r="AS17" s="112"/>
      <c r="AT17" s="112"/>
      <c r="AU17" s="112"/>
      <c r="AV17" s="112"/>
      <c r="AW17" s="112"/>
      <c r="AX17" s="112"/>
      <c r="AY17" s="140"/>
      <c r="AZ17" s="112"/>
    </row>
  </sheetData>
  <sheetProtection formatCells="0" formatColumns="0" formatRows="0" deleteRows="0"/>
  <conditionalFormatting pivot="1">
    <cfRule type="cellIs" dxfId="164" priority="15" operator="greaterThan">
      <formula>0</formula>
    </cfRule>
  </conditionalFormatting>
  <conditionalFormatting pivot="1">
    <cfRule type="cellIs" dxfId="163" priority="14" operator="lessThanOrEqual">
      <formula>0</formula>
    </cfRule>
  </conditionalFormatting>
  <conditionalFormatting pivot="1">
    <cfRule type="cellIs" dxfId="162" priority="13" operator="greaterThan">
      <formula>0</formula>
    </cfRule>
  </conditionalFormatting>
  <conditionalFormatting pivot="1">
    <cfRule type="cellIs" dxfId="161" priority="12" operator="lessThanOrEqual">
      <formula>0</formula>
    </cfRule>
  </conditionalFormatting>
  <conditionalFormatting pivot="1" sqref="F6:F15">
    <cfRule type="cellIs" dxfId="160" priority="11" operator="greaterThan">
      <formula>0.01</formula>
    </cfRule>
  </conditionalFormatting>
  <conditionalFormatting pivot="1" sqref="F6:F15">
    <cfRule type="cellIs" dxfId="159" priority="10" operator="lessThanOrEqual">
      <formula>0.01</formula>
    </cfRule>
  </conditionalFormatting>
  <conditionalFormatting pivot="1" sqref="E6:E15">
    <cfRule type="cellIs" dxfId="158" priority="9" operator="greaterThan">
      <formula>0</formula>
    </cfRule>
  </conditionalFormatting>
  <conditionalFormatting pivot="1" sqref="E6:E15">
    <cfRule type="cellIs" dxfId="157" priority="8" operator="lessThanOrEqual">
      <formula>0</formula>
    </cfRule>
  </conditionalFormatting>
  <conditionalFormatting pivot="1" sqref="G6:G15">
    <cfRule type="cellIs" dxfId="156" priority="7" operator="greaterThan">
      <formula>0</formula>
    </cfRule>
  </conditionalFormatting>
  <conditionalFormatting pivot="1" sqref="G6:G15">
    <cfRule type="cellIs" dxfId="155" priority="6" operator="lessThanOrEqual">
      <formula>0</formula>
    </cfRule>
  </conditionalFormatting>
  <conditionalFormatting pivot="1" sqref="H6:H15">
    <cfRule type="cellIs" dxfId="154" priority="5" operator="greaterThan">
      <formula>0.01</formula>
    </cfRule>
  </conditionalFormatting>
  <conditionalFormatting pivot="1" sqref="H6:H15">
    <cfRule type="cellIs" dxfId="153" priority="4" operator="lessThanOrEqual">
      <formula>0.01</formula>
    </cfRule>
  </conditionalFormatting>
  <conditionalFormatting sqref="AO33:BC37 AS6:AX17">
    <cfRule type="cellIs" dxfId="152" priority="3" operator="greaterThan">
      <formula>0</formula>
    </cfRule>
  </conditionalFormatting>
  <conditionalFormatting sqref="AS6:AX17">
    <cfRule type="cellIs" dxfId="151" priority="1" operator="greaterThan">
      <formula>0</formula>
    </cfRule>
    <cfRule type="cellIs" dxfId="150" priority="2" operator="lessThan">
      <formula>0</formula>
    </cfRule>
  </conditionalFormatting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9">
    <tabColor theme="9"/>
  </sheetPr>
  <dimension ref="A1:DE17"/>
  <sheetViews>
    <sheetView zoomScale="70" zoomScaleNormal="70" workbookViewId="0">
      <selection activeCell="G11" sqref="G11"/>
    </sheetView>
  </sheetViews>
  <sheetFormatPr defaultRowHeight="14.4" outlineLevelCol="2"/>
  <cols>
    <col min="1" max="1" width="53" bestFit="1" customWidth="1"/>
    <col min="2" max="2" width="22" customWidth="1"/>
    <col min="3" max="3" width="8.44140625" customWidth="1"/>
    <col min="4" max="4" width="5.88671875" customWidth="1"/>
    <col min="5" max="8" width="7.33203125" customWidth="1"/>
    <col min="9" max="12" width="8.88671875" hidden="1" customWidth="1" outlineLevel="1"/>
    <col min="13" max="13" width="11.6640625" hidden="1" customWidth="1" outlineLevel="1"/>
    <col min="14" max="14" width="8.44140625" hidden="1" customWidth="1" outlineLevel="1"/>
    <col min="15" max="15" width="8.44140625" hidden="1" customWidth="1" outlineLevel="2"/>
    <col min="16" max="16" width="5.88671875" hidden="1" customWidth="1" outlineLevel="2"/>
    <col min="17" max="19" width="7.33203125" hidden="1" customWidth="1" outlineLevel="2"/>
    <col min="20" max="20" width="7.33203125" hidden="1" customWidth="1" outlineLevel="1" collapsed="1"/>
    <col min="21" max="26" width="12.88671875" hidden="1" customWidth="1" outlineLevel="1"/>
    <col min="27" max="27" width="8.109375" hidden="1" customWidth="1"/>
    <col min="28" max="39" width="8.88671875" hidden="1" customWidth="1" outlineLevel="1"/>
    <col min="40" max="40" width="8.44140625" hidden="1" customWidth="1"/>
    <col min="41" max="44" width="7.33203125" hidden="1" customWidth="1"/>
    <col min="45" max="50" width="13" customWidth="1"/>
    <col min="51" max="51" width="41" customWidth="1" outlineLevel="1"/>
    <col min="52" max="52" width="37.6640625" customWidth="1"/>
    <col min="53" max="54" width="12" customWidth="1"/>
    <col min="55" max="55" width="8.44140625" customWidth="1"/>
    <col min="56" max="67" width="10.6640625" customWidth="1"/>
    <col min="68" max="68" width="3.6640625" customWidth="1"/>
    <col min="69" max="69" width="13.6640625" customWidth="1"/>
    <col min="70" max="82" width="8.44140625" customWidth="1"/>
    <col min="83" max="109" width="14.44140625" customWidth="1"/>
  </cols>
  <sheetData>
    <row r="1" spans="1:109">
      <c r="A1" s="97" t="s">
        <v>8855</v>
      </c>
      <c r="B1" t="s">
        <v>8856</v>
      </c>
    </row>
    <row r="2" spans="1:109">
      <c r="A2" s="97" t="s">
        <v>8</v>
      </c>
      <c r="B2" t="s">
        <v>8263</v>
      </c>
    </row>
    <row r="3" spans="1:109">
      <c r="A3" s="97" t="s">
        <v>16167</v>
      </c>
      <c r="B3" t="s">
        <v>8190</v>
      </c>
      <c r="D3" s="100"/>
    </row>
    <row r="4" spans="1:109" ht="15" customHeight="1">
      <c r="AS4" s="104" t="s">
        <v>8226</v>
      </c>
      <c r="AT4" s="102"/>
      <c r="AU4" s="102"/>
      <c r="AV4" s="102"/>
      <c r="AW4" s="102"/>
      <c r="AX4" s="103"/>
    </row>
    <row r="5" spans="1:109" s="98" customFormat="1" ht="43.2">
      <c r="A5" s="110" t="s">
        <v>8188</v>
      </c>
      <c r="B5" s="98" t="s">
        <v>8279</v>
      </c>
      <c r="C5" s="708" t="s">
        <v>16210</v>
      </c>
      <c r="D5" s="31" t="s">
        <v>16207</v>
      </c>
      <c r="E5" s="98" t="s">
        <v>8274</v>
      </c>
      <c r="F5" s="98" t="s">
        <v>8275</v>
      </c>
      <c r="G5" s="98" t="s">
        <v>8276</v>
      </c>
      <c r="H5" s="98" t="s">
        <v>8277</v>
      </c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 s="101" t="s">
        <v>8227</v>
      </c>
      <c r="AT5" s="101" t="s">
        <v>8228</v>
      </c>
      <c r="AU5" s="101" t="s">
        <v>8229</v>
      </c>
      <c r="AV5" s="101" t="s">
        <v>8230</v>
      </c>
      <c r="AW5" s="101" t="s">
        <v>8231</v>
      </c>
      <c r="AX5" s="101" t="s">
        <v>8232</v>
      </c>
      <c r="AY5" s="101" t="s">
        <v>8235</v>
      </c>
      <c r="AZ5" s="101" t="s">
        <v>8236</v>
      </c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</row>
    <row r="6" spans="1:109">
      <c r="A6" s="107" t="s">
        <v>646</v>
      </c>
      <c r="B6" s="108"/>
      <c r="C6" s="108"/>
      <c r="D6" s="108">
        <v>0</v>
      </c>
      <c r="E6" s="108">
        <v>0</v>
      </c>
      <c r="F6" s="109">
        <v>0</v>
      </c>
      <c r="G6" s="108">
        <v>0</v>
      </c>
      <c r="H6" s="109">
        <v>0</v>
      </c>
      <c r="AS6" s="709"/>
      <c r="AT6" s="709"/>
      <c r="AU6" s="709"/>
      <c r="AV6" s="709"/>
      <c r="AW6" s="709"/>
      <c r="AX6" s="709"/>
      <c r="AY6" s="710"/>
      <c r="AZ6" s="711"/>
      <c r="BA6" s="108">
        <f>Q6-AS6-AT6-AU6-AV6-AW6-AX6</f>
        <v>0</v>
      </c>
      <c r="BC6" s="141" t="s">
        <v>16211</v>
      </c>
    </row>
    <row r="7" spans="1:109">
      <c r="A7" s="107" t="s">
        <v>379</v>
      </c>
      <c r="B7" s="108"/>
      <c r="C7" s="108"/>
      <c r="D7" s="108">
        <v>0</v>
      </c>
      <c r="E7" s="108">
        <v>0</v>
      </c>
      <c r="F7" s="109">
        <v>0</v>
      </c>
      <c r="G7" s="108">
        <v>0</v>
      </c>
      <c r="H7" s="109">
        <v>0</v>
      </c>
      <c r="AS7" s="112"/>
      <c r="AT7" s="112"/>
      <c r="AU7" s="112"/>
      <c r="AV7" s="112"/>
      <c r="AW7" s="112"/>
      <c r="AX7" s="112"/>
      <c r="AY7" s="140"/>
      <c r="AZ7" s="112"/>
      <c r="BA7" s="108">
        <f t="shared" ref="BA7:BA12" si="0">Q7-AS7-AT7-AU7-AV7-AW7-AX7</f>
        <v>0</v>
      </c>
    </row>
    <row r="8" spans="1:109">
      <c r="A8" s="107" t="s">
        <v>385</v>
      </c>
      <c r="B8" s="108"/>
      <c r="C8" s="108"/>
      <c r="D8" s="108">
        <v>0</v>
      </c>
      <c r="E8" s="108">
        <v>0</v>
      </c>
      <c r="F8" s="109">
        <v>0</v>
      </c>
      <c r="G8" s="108">
        <v>0</v>
      </c>
      <c r="H8" s="109">
        <v>0</v>
      </c>
      <c r="AS8" s="112"/>
      <c r="AT8" s="112"/>
      <c r="AU8" s="112"/>
      <c r="AV8" s="112"/>
      <c r="AW8" s="112"/>
      <c r="AX8" s="112"/>
      <c r="AY8" s="140"/>
      <c r="AZ8" s="112"/>
      <c r="BA8" s="108">
        <f t="shared" si="0"/>
        <v>0</v>
      </c>
    </row>
    <row r="9" spans="1:109" s="105" customFormat="1">
      <c r="A9" s="107" t="s">
        <v>317</v>
      </c>
      <c r="B9" s="108"/>
      <c r="C9" s="108"/>
      <c r="D9" s="108">
        <v>0</v>
      </c>
      <c r="E9" s="108">
        <v>0</v>
      </c>
      <c r="F9" s="109">
        <v>0</v>
      </c>
      <c r="G9" s="108">
        <v>0</v>
      </c>
      <c r="H9" s="109">
        <v>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 s="112"/>
      <c r="AT9" s="112"/>
      <c r="AU9" s="112"/>
      <c r="AV9" s="112"/>
      <c r="AW9" s="112"/>
      <c r="AX9" s="112"/>
      <c r="AY9" s="140"/>
      <c r="AZ9" s="140"/>
      <c r="BA9" s="108">
        <f t="shared" si="0"/>
        <v>0</v>
      </c>
    </row>
    <row r="10" spans="1:109">
      <c r="A10" s="107" t="s">
        <v>287</v>
      </c>
      <c r="B10" s="108"/>
      <c r="C10" s="108"/>
      <c r="D10" s="108">
        <v>0</v>
      </c>
      <c r="E10" s="108">
        <v>0</v>
      </c>
      <c r="F10" s="109">
        <v>0</v>
      </c>
      <c r="G10" s="108">
        <v>0</v>
      </c>
      <c r="H10" s="109">
        <v>0</v>
      </c>
      <c r="AS10" s="112"/>
      <c r="AT10" s="112"/>
      <c r="AU10" s="112"/>
      <c r="AV10" s="112"/>
      <c r="AW10" s="112"/>
      <c r="AX10" s="112"/>
      <c r="AY10" s="140"/>
      <c r="AZ10" s="112"/>
      <c r="BA10" s="108">
        <f t="shared" si="0"/>
        <v>0</v>
      </c>
    </row>
    <row r="11" spans="1:109" ht="43.2">
      <c r="A11" s="107" t="s">
        <v>373</v>
      </c>
      <c r="B11" s="108">
        <v>3689.1133599999998</v>
      </c>
      <c r="C11" s="108">
        <v>3253.5167099999999</v>
      </c>
      <c r="D11" s="108">
        <v>3253.5167099999999</v>
      </c>
      <c r="E11" s="108">
        <v>-435.59664999999995</v>
      </c>
      <c r="F11" s="109">
        <v>-0.11807624420627727</v>
      </c>
      <c r="G11" s="108">
        <v>0</v>
      </c>
      <c r="H11" s="109">
        <v>0</v>
      </c>
      <c r="AS11" s="112"/>
      <c r="AT11" s="112"/>
      <c r="AU11" s="112">
        <v>-435.59664999999995</v>
      </c>
      <c r="AV11" s="112"/>
      <c r="AW11" s="112"/>
      <c r="AX11" s="112"/>
      <c r="AY11" s="140" t="s">
        <v>74257</v>
      </c>
      <c r="AZ11" s="140" t="s">
        <v>74258</v>
      </c>
      <c r="BA11" s="108">
        <f t="shared" si="0"/>
        <v>435.59664999999995</v>
      </c>
      <c r="BD11" s="141"/>
    </row>
    <row r="12" spans="1:109">
      <c r="A12" s="107" t="s">
        <v>426</v>
      </c>
      <c r="B12" s="108"/>
      <c r="C12" s="108"/>
      <c r="D12" s="108">
        <v>0</v>
      </c>
      <c r="E12" s="108">
        <v>0</v>
      </c>
      <c r="F12" s="109">
        <v>0</v>
      </c>
      <c r="G12" s="108">
        <v>0</v>
      </c>
      <c r="H12" s="109">
        <v>0</v>
      </c>
      <c r="AS12" s="112"/>
      <c r="AT12" s="112"/>
      <c r="AU12" s="112"/>
      <c r="AV12" s="112"/>
      <c r="AW12" s="112"/>
      <c r="AX12" s="112"/>
      <c r="AY12" s="140"/>
      <c r="AZ12" s="112"/>
      <c r="BA12" s="108">
        <f t="shared" si="0"/>
        <v>0</v>
      </c>
    </row>
    <row r="13" spans="1:109">
      <c r="A13" s="107" t="s">
        <v>349</v>
      </c>
      <c r="B13" s="108"/>
      <c r="C13" s="108"/>
      <c r="D13" s="108">
        <v>0</v>
      </c>
      <c r="E13" s="108">
        <v>0</v>
      </c>
      <c r="F13" s="109">
        <v>0</v>
      </c>
      <c r="G13" s="108">
        <v>0</v>
      </c>
      <c r="H13" s="109">
        <v>0</v>
      </c>
      <c r="AS13" s="112"/>
      <c r="AT13" s="112"/>
      <c r="AU13" s="112"/>
      <c r="AV13" s="112"/>
      <c r="AW13" s="112"/>
      <c r="AX13" s="112"/>
      <c r="AY13" s="140"/>
      <c r="AZ13" s="112"/>
      <c r="BA13" s="108"/>
    </row>
    <row r="14" spans="1:109">
      <c r="A14" s="107" t="s">
        <v>8278</v>
      </c>
      <c r="B14" s="108">
        <v>3689.1133599999998</v>
      </c>
      <c r="C14" s="108">
        <v>3253.5167099999999</v>
      </c>
      <c r="D14" s="108">
        <v>3253.5167099999999</v>
      </c>
      <c r="E14" s="108">
        <v>-435.59664999999995</v>
      </c>
      <c r="F14" s="109">
        <v>-0.11807624420627727</v>
      </c>
      <c r="G14" s="108">
        <v>0</v>
      </c>
      <c r="H14" s="109">
        <v>0</v>
      </c>
      <c r="AS14" s="112"/>
      <c r="AT14" s="112"/>
      <c r="AU14" s="112"/>
      <c r="AV14" s="112"/>
      <c r="AW14" s="112"/>
      <c r="AX14" s="112"/>
      <c r="AY14" s="140"/>
      <c r="AZ14" s="112"/>
      <c r="BA14" s="108"/>
    </row>
    <row r="15" spans="1:109">
      <c r="AS15" s="112"/>
      <c r="AT15" s="112"/>
      <c r="AU15" s="112"/>
      <c r="AV15" s="112"/>
      <c r="AW15" s="112"/>
      <c r="AX15" s="112"/>
      <c r="AY15" s="140"/>
      <c r="AZ15" s="112"/>
    </row>
    <row r="16" spans="1:109">
      <c r="AS16" s="112"/>
      <c r="AT16" s="112"/>
      <c r="AU16" s="112"/>
      <c r="AV16" s="112"/>
      <c r="AW16" s="112"/>
      <c r="AX16" s="112"/>
      <c r="AY16" s="140"/>
      <c r="AZ16" s="112"/>
    </row>
    <row r="17" spans="45:52" ht="15" customHeight="1">
      <c r="AS17" s="112"/>
      <c r="AT17" s="112"/>
      <c r="AU17" s="112"/>
      <c r="AV17" s="112"/>
      <c r="AW17" s="112"/>
      <c r="AX17" s="112"/>
      <c r="AY17" s="140"/>
      <c r="AZ17" s="112"/>
    </row>
  </sheetData>
  <sheetProtection formatCells="0" formatColumns="0" formatRows="0" deleteRows="0"/>
  <conditionalFormatting pivot="1">
    <cfRule type="cellIs" dxfId="120" priority="15" operator="greaterThan">
      <formula>0</formula>
    </cfRule>
  </conditionalFormatting>
  <conditionalFormatting pivot="1">
    <cfRule type="cellIs" dxfId="119" priority="14" operator="lessThanOrEqual">
      <formula>0</formula>
    </cfRule>
  </conditionalFormatting>
  <conditionalFormatting pivot="1">
    <cfRule type="cellIs" dxfId="118" priority="13" operator="greaterThan">
      <formula>0</formula>
    </cfRule>
  </conditionalFormatting>
  <conditionalFormatting pivot="1">
    <cfRule type="cellIs" dxfId="117" priority="12" operator="lessThanOrEqual">
      <formula>0</formula>
    </cfRule>
  </conditionalFormatting>
  <conditionalFormatting pivot="1" sqref="F6:F14">
    <cfRule type="cellIs" dxfId="116" priority="11" operator="greaterThan">
      <formula>0.01</formula>
    </cfRule>
  </conditionalFormatting>
  <conditionalFormatting pivot="1" sqref="F6:F14">
    <cfRule type="cellIs" dxfId="115" priority="10" operator="lessThanOrEqual">
      <formula>0.01</formula>
    </cfRule>
  </conditionalFormatting>
  <conditionalFormatting pivot="1" sqref="E6:E14">
    <cfRule type="cellIs" dxfId="114" priority="9" operator="greaterThan">
      <formula>0</formula>
    </cfRule>
  </conditionalFormatting>
  <conditionalFormatting pivot="1" sqref="E6:E14">
    <cfRule type="cellIs" dxfId="113" priority="8" operator="lessThanOrEqual">
      <formula>0</formula>
    </cfRule>
  </conditionalFormatting>
  <conditionalFormatting pivot="1" sqref="G6:G14">
    <cfRule type="cellIs" dxfId="112" priority="7" operator="greaterThan">
      <formula>0</formula>
    </cfRule>
  </conditionalFormatting>
  <conditionalFormatting pivot="1" sqref="G6:G14">
    <cfRule type="cellIs" dxfId="111" priority="6" operator="lessThanOrEqual">
      <formula>0</formula>
    </cfRule>
  </conditionalFormatting>
  <conditionalFormatting pivot="1" sqref="H6:H14">
    <cfRule type="cellIs" dxfId="110" priority="5" operator="greaterThan">
      <formula>0.01</formula>
    </cfRule>
  </conditionalFormatting>
  <conditionalFormatting pivot="1" sqref="H6:H14">
    <cfRule type="cellIs" dxfId="109" priority="4" operator="lessThanOrEqual">
      <formula>0.01</formula>
    </cfRule>
  </conditionalFormatting>
  <conditionalFormatting sqref="AO33:BC37 AS6:AX17">
    <cfRule type="cellIs" dxfId="108" priority="3" operator="greaterThan">
      <formula>0</formula>
    </cfRule>
  </conditionalFormatting>
  <conditionalFormatting sqref="AS6:AX17">
    <cfRule type="cellIs" dxfId="107" priority="1" operator="greaterThan">
      <formula>0</formula>
    </cfRule>
    <cfRule type="cellIs" dxfId="106" priority="2" operator="lessThan">
      <formula>0</formula>
    </cfRule>
  </conditionalFormatting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2">
    <tabColor theme="8"/>
  </sheetPr>
  <dimension ref="A1:T20"/>
  <sheetViews>
    <sheetView zoomScale="70" zoomScaleNormal="70" workbookViewId="0">
      <selection activeCell="D11" sqref="D11"/>
    </sheetView>
  </sheetViews>
  <sheetFormatPr defaultRowHeight="14.4" outlineLevelCol="1"/>
  <cols>
    <col min="1" max="1" width="59.5546875" customWidth="1"/>
    <col min="2" max="2" width="25.109375" customWidth="1"/>
    <col min="3" max="3" width="8.88671875" customWidth="1" outlineLevel="1"/>
    <col min="4" max="4" width="7.88671875" customWidth="1"/>
    <col min="5" max="5" width="8.5546875" customWidth="1"/>
    <col min="6" max="6" width="9.109375" customWidth="1"/>
    <col min="7" max="7" width="8.33203125" customWidth="1" outlineLevel="1"/>
    <col min="8" max="8" width="7.33203125" customWidth="1" outlineLevel="1"/>
    <col min="9" max="14" width="13" customWidth="1"/>
    <col min="15" max="15" width="50.5546875" customWidth="1"/>
    <col min="16" max="16" width="50.109375" customWidth="1" outlineLevel="1"/>
    <col min="17" max="18" width="6.44140625" customWidth="1"/>
    <col min="19" max="19" width="51.33203125" customWidth="1"/>
    <col min="20" max="20" width="68.44140625" bestFit="1" customWidth="1"/>
    <col min="21" max="26" width="6.44140625" customWidth="1"/>
    <col min="27" max="27" width="7.5546875" customWidth="1"/>
    <col min="28" max="28" width="8" customWidth="1"/>
    <col min="29" max="40" width="10.88671875" customWidth="1"/>
    <col min="41" max="41" width="3.88671875" customWidth="1"/>
    <col min="42" max="42" width="13.88671875" customWidth="1"/>
    <col min="43" max="44" width="11" customWidth="1"/>
    <col min="45" max="48" width="12" customWidth="1"/>
    <col min="49" max="50" width="11" customWidth="1"/>
    <col min="51" max="51" width="12" customWidth="1"/>
    <col min="52" max="52" width="10" customWidth="1"/>
    <col min="53" max="54" width="12" customWidth="1"/>
    <col min="55" max="55" width="8.44140625" customWidth="1"/>
    <col min="56" max="67" width="10.88671875" customWidth="1"/>
    <col min="68" max="68" width="3.88671875" customWidth="1"/>
    <col min="69" max="69" width="13.88671875" customWidth="1"/>
    <col min="70" max="82" width="8.44140625" customWidth="1"/>
    <col min="83" max="109" width="14.44140625" customWidth="1"/>
  </cols>
  <sheetData>
    <row r="1" spans="1:20">
      <c r="A1" s="106" t="s">
        <v>8237</v>
      </c>
      <c r="B1" s="128">
        <v>5</v>
      </c>
      <c r="C1" s="128" t="s">
        <v>9027</v>
      </c>
      <c r="D1" s="100"/>
    </row>
    <row r="2" spans="1:20">
      <c r="A2" s="97" t="s">
        <v>8855</v>
      </c>
      <c r="B2" t="s">
        <v>8856</v>
      </c>
      <c r="C2" s="128"/>
      <c r="D2" s="100"/>
    </row>
    <row r="3" spans="1:20">
      <c r="A3" s="97" t="s">
        <v>8</v>
      </c>
      <c r="B3" t="s">
        <v>10427</v>
      </c>
      <c r="C3" s="128"/>
      <c r="D3" s="100"/>
    </row>
    <row r="4" spans="1:20">
      <c r="A4" s="97" t="s">
        <v>16167</v>
      </c>
      <c r="B4" t="s">
        <v>16168</v>
      </c>
      <c r="D4" s="100"/>
    </row>
    <row r="5" spans="1:20" ht="15" customHeight="1">
      <c r="I5" s="104" t="s">
        <v>8226</v>
      </c>
      <c r="J5" s="102"/>
      <c r="K5" s="102"/>
      <c r="L5" s="102"/>
      <c r="M5" s="102"/>
      <c r="N5" s="103"/>
    </row>
    <row r="6" spans="1:20" s="98" customFormat="1" ht="43.2">
      <c r="A6" s="111" t="s">
        <v>8188</v>
      </c>
      <c r="B6" s="31" t="s">
        <v>8279</v>
      </c>
      <c r="C6" s="31" t="s">
        <v>16212</v>
      </c>
      <c r="D6" s="31" t="s">
        <v>16207</v>
      </c>
      <c r="E6" s="98" t="s">
        <v>8280</v>
      </c>
      <c r="F6" s="98" t="s">
        <v>8281</v>
      </c>
      <c r="G6" s="98" t="s">
        <v>8282</v>
      </c>
      <c r="H6" s="98" t="s">
        <v>8277</v>
      </c>
      <c r="I6" s="101" t="s">
        <v>8227</v>
      </c>
      <c r="J6" s="101" t="s">
        <v>8228</v>
      </c>
      <c r="K6" s="101" t="s">
        <v>8229</v>
      </c>
      <c r="L6" s="101" t="s">
        <v>8230</v>
      </c>
      <c r="M6" s="101" t="s">
        <v>8231</v>
      </c>
      <c r="N6" s="101" t="s">
        <v>8232</v>
      </c>
      <c r="O6" s="101" t="s">
        <v>8234</v>
      </c>
      <c r="P6" s="101" t="s">
        <v>8233</v>
      </c>
    </row>
    <row r="7" spans="1:20" ht="28.8">
      <c r="A7" s="107" t="s">
        <v>379</v>
      </c>
      <c r="B7" s="108">
        <v>5758.0915800000002</v>
      </c>
      <c r="C7" s="108">
        <v>5837.9409699999997</v>
      </c>
      <c r="D7" s="108">
        <v>4708.8901999999998</v>
      </c>
      <c r="E7" s="108">
        <v>-1049.2013800000004</v>
      </c>
      <c r="F7" s="109">
        <v>-0.18221338883255489</v>
      </c>
      <c r="G7" s="108">
        <v>-1129.0507699999998</v>
      </c>
      <c r="H7" s="109">
        <v>-0.19339879861786269</v>
      </c>
      <c r="I7" s="112"/>
      <c r="J7" s="112"/>
      <c r="K7" s="112"/>
      <c r="L7" s="112"/>
      <c r="M7" s="112">
        <v>-1543.9587099999999</v>
      </c>
      <c r="N7" s="112"/>
      <c r="O7" s="132" t="s">
        <v>74259</v>
      </c>
      <c r="P7" s="132"/>
      <c r="Q7" s="108">
        <f>E7-I7-J7-K7-L7-M7-N7</f>
        <v>494.75732999999946</v>
      </c>
      <c r="S7" s="127"/>
      <c r="T7" s="127"/>
    </row>
    <row r="8" spans="1:20" ht="28.8">
      <c r="A8" s="107" t="s">
        <v>329</v>
      </c>
      <c r="B8" s="108">
        <v>2841.7257200000004</v>
      </c>
      <c r="C8" s="108">
        <v>0</v>
      </c>
      <c r="D8" s="108">
        <v>0</v>
      </c>
      <c r="E8" s="108">
        <v>-2841.7257200000004</v>
      </c>
      <c r="F8" s="109">
        <v>-1</v>
      </c>
      <c r="G8" s="108">
        <v>0</v>
      </c>
      <c r="H8" s="109">
        <v>0</v>
      </c>
      <c r="I8" s="112"/>
      <c r="J8" s="112"/>
      <c r="K8" s="112"/>
      <c r="L8" s="112"/>
      <c r="M8" s="112">
        <v>-1420.8628600000002</v>
      </c>
      <c r="N8" s="112"/>
      <c r="O8" s="132" t="s">
        <v>74260</v>
      </c>
      <c r="P8" s="132"/>
      <c r="Q8" s="108">
        <f t="shared" ref="Q8:Q20" si="0">E8-I8-J8-K8-L8-M8-N8</f>
        <v>-1420.8628600000002</v>
      </c>
      <c r="S8" s="127"/>
      <c r="T8" s="127"/>
    </row>
    <row r="9" spans="1:20" ht="43.2">
      <c r="A9" s="107" t="s">
        <v>385</v>
      </c>
      <c r="B9" s="108">
        <v>0</v>
      </c>
      <c r="C9" s="108">
        <v>8725.3754499999995</v>
      </c>
      <c r="D9" s="108">
        <v>8725.3754499999995</v>
      </c>
      <c r="E9" s="108">
        <v>8725.3754499999995</v>
      </c>
      <c r="F9" s="109">
        <v>0</v>
      </c>
      <c r="G9" s="108">
        <v>0</v>
      </c>
      <c r="H9" s="109">
        <v>0</v>
      </c>
      <c r="I9" s="112"/>
      <c r="J9" s="112">
        <v>7451.6282600000004</v>
      </c>
      <c r="K9" s="112"/>
      <c r="L9" s="112"/>
      <c r="M9" s="112"/>
      <c r="N9" s="112"/>
      <c r="O9" s="132" t="s">
        <v>74261</v>
      </c>
      <c r="P9" s="132" t="s">
        <v>74262</v>
      </c>
      <c r="Q9" s="108">
        <f t="shared" si="0"/>
        <v>1273.7471899999991</v>
      </c>
      <c r="S9" s="127"/>
      <c r="T9" s="127"/>
    </row>
    <row r="10" spans="1:20">
      <c r="A10" s="107" t="s">
        <v>317</v>
      </c>
      <c r="B10" s="108">
        <v>0</v>
      </c>
      <c r="C10" s="108">
        <v>0</v>
      </c>
      <c r="D10" s="108">
        <v>0</v>
      </c>
      <c r="E10" s="108">
        <v>0</v>
      </c>
      <c r="F10" s="109">
        <v>0</v>
      </c>
      <c r="G10" s="108">
        <v>0</v>
      </c>
      <c r="H10" s="109">
        <v>0</v>
      </c>
      <c r="I10" s="112"/>
      <c r="J10" s="112"/>
      <c r="K10" s="112"/>
      <c r="L10" s="112"/>
      <c r="M10" s="112"/>
      <c r="N10" s="112"/>
      <c r="O10" s="132"/>
      <c r="P10" s="132"/>
      <c r="Q10" s="108">
        <f t="shared" si="0"/>
        <v>0</v>
      </c>
      <c r="S10" s="127"/>
      <c r="T10" s="127"/>
    </row>
    <row r="11" spans="1:20" ht="28.8">
      <c r="A11" s="107" t="s">
        <v>287</v>
      </c>
      <c r="B11" s="108">
        <v>13275.292260000002</v>
      </c>
      <c r="C11" s="108">
        <v>0</v>
      </c>
      <c r="D11" s="108">
        <v>0</v>
      </c>
      <c r="E11" s="108">
        <v>-13275.292260000002</v>
      </c>
      <c r="F11" s="109">
        <v>-1</v>
      </c>
      <c r="G11" s="108">
        <v>0</v>
      </c>
      <c r="H11" s="109">
        <v>0</v>
      </c>
      <c r="I11" s="112"/>
      <c r="J11" s="112"/>
      <c r="K11" s="112"/>
      <c r="L11" s="112"/>
      <c r="M11" s="112">
        <v>-13275.292260000002</v>
      </c>
      <c r="N11" s="112"/>
      <c r="O11" s="132" t="s">
        <v>74263</v>
      </c>
      <c r="P11" s="132"/>
      <c r="Q11" s="108">
        <f t="shared" si="0"/>
        <v>0</v>
      </c>
      <c r="S11" s="127"/>
      <c r="T11" s="127"/>
    </row>
    <row r="12" spans="1:20" ht="57.6">
      <c r="A12" s="107" t="s">
        <v>373</v>
      </c>
      <c r="B12" s="108">
        <v>74432.511299999998</v>
      </c>
      <c r="C12" s="108">
        <v>75088.262879999995</v>
      </c>
      <c r="D12" s="108">
        <v>53602.802572200002</v>
      </c>
      <c r="E12" s="108">
        <v>-20829.708727799996</v>
      </c>
      <c r="F12" s="109">
        <v>-0.2798469158704846</v>
      </c>
      <c r="G12" s="108">
        <v>-21485.460307799993</v>
      </c>
      <c r="H12" s="109">
        <v>-0.28613606819132731</v>
      </c>
      <c r="I12" s="112"/>
      <c r="J12" s="112"/>
      <c r="K12" s="112"/>
      <c r="L12" s="112">
        <v>-2196.2445778000038</v>
      </c>
      <c r="M12" s="112"/>
      <c r="N12" s="112"/>
      <c r="O12" s="132" t="s">
        <v>74264</v>
      </c>
      <c r="P12" s="132" t="s">
        <v>74265</v>
      </c>
      <c r="Q12" s="108">
        <f t="shared" si="0"/>
        <v>-18633.464149999993</v>
      </c>
      <c r="S12" s="127"/>
      <c r="T12" s="127"/>
    </row>
    <row r="13" spans="1:20" ht="43.2">
      <c r="A13" s="107" t="s">
        <v>426</v>
      </c>
      <c r="B13" s="108">
        <v>38699.077519999999</v>
      </c>
      <c r="C13" s="108">
        <v>40535.986750000011</v>
      </c>
      <c r="D13" s="108">
        <v>31641.882139999998</v>
      </c>
      <c r="E13" s="108">
        <v>-7057.195380000001</v>
      </c>
      <c r="F13" s="109">
        <v>-0.18236081664615356</v>
      </c>
      <c r="G13" s="108">
        <v>-8894.1046100000131</v>
      </c>
      <c r="H13" s="109">
        <v>-0.21941255963135053</v>
      </c>
      <c r="I13" s="112"/>
      <c r="J13" s="112">
        <v>2919.7136399999908</v>
      </c>
      <c r="K13" s="112"/>
      <c r="L13" s="112"/>
      <c r="M13" s="112"/>
      <c r="N13" s="112"/>
      <c r="O13" s="132" t="s">
        <v>74266</v>
      </c>
      <c r="P13" s="132" t="s">
        <v>74267</v>
      </c>
      <c r="Q13" s="108">
        <f t="shared" si="0"/>
        <v>-9976.9090199999919</v>
      </c>
      <c r="S13" s="127"/>
      <c r="T13" s="127"/>
    </row>
    <row r="14" spans="1:20">
      <c r="A14" s="107" t="s">
        <v>349</v>
      </c>
      <c r="B14" s="108">
        <v>0</v>
      </c>
      <c r="C14" s="108">
        <v>0</v>
      </c>
      <c r="D14" s="108">
        <v>0</v>
      </c>
      <c r="E14" s="108">
        <v>0</v>
      </c>
      <c r="F14" s="109">
        <v>0</v>
      </c>
      <c r="G14" s="108">
        <v>0</v>
      </c>
      <c r="H14" s="109">
        <v>0</v>
      </c>
      <c r="I14" s="112"/>
      <c r="J14" s="112"/>
      <c r="K14" s="112"/>
      <c r="L14" s="112"/>
      <c r="M14" s="112"/>
      <c r="N14" s="112"/>
      <c r="O14" s="132"/>
      <c r="P14" s="132"/>
      <c r="Q14" s="108">
        <f t="shared" si="0"/>
        <v>0</v>
      </c>
      <c r="S14" s="127"/>
      <c r="T14" s="127"/>
    </row>
    <row r="15" spans="1:20" ht="28.8">
      <c r="A15" s="107" t="s">
        <v>361</v>
      </c>
      <c r="B15" s="108"/>
      <c r="C15" s="108">
        <v>6086.8118000000004</v>
      </c>
      <c r="D15" s="108">
        <v>4904.0605978000003</v>
      </c>
      <c r="E15" s="108">
        <v>4904.0605978000003</v>
      </c>
      <c r="F15" s="109">
        <v>0</v>
      </c>
      <c r="G15" s="108">
        <v>-1182.7512022000001</v>
      </c>
      <c r="H15" s="109">
        <v>-0.19431374602382157</v>
      </c>
      <c r="I15" s="112"/>
      <c r="J15" s="112">
        <v>3070.2249878000002</v>
      </c>
      <c r="K15" s="112"/>
      <c r="L15" s="112"/>
      <c r="M15" s="112"/>
      <c r="N15" s="112"/>
      <c r="O15" s="132" t="s">
        <v>74268</v>
      </c>
      <c r="P15" s="132" t="s">
        <v>74269</v>
      </c>
      <c r="Q15" s="108">
        <f t="shared" si="0"/>
        <v>1833.8356100000001</v>
      </c>
    </row>
    <row r="16" spans="1:20">
      <c r="A16" s="107" t="s">
        <v>8278</v>
      </c>
      <c r="B16" s="108">
        <v>135006.69837999999</v>
      </c>
      <c r="C16" s="108">
        <v>136274.37785000002</v>
      </c>
      <c r="D16" s="108">
        <v>103583.01096</v>
      </c>
      <c r="E16" s="108">
        <v>-31423.687420000031</v>
      </c>
      <c r="F16" s="109">
        <v>-0.23275650613684773</v>
      </c>
      <c r="G16" s="108">
        <v>-32691.366890000063</v>
      </c>
      <c r="H16" s="109">
        <v>-0.23989371594111486</v>
      </c>
      <c r="I16" s="112"/>
      <c r="J16" s="112"/>
      <c r="K16" s="112"/>
      <c r="L16" s="112"/>
      <c r="M16" s="112"/>
      <c r="N16" s="112"/>
      <c r="O16" s="132"/>
      <c r="P16" s="132"/>
      <c r="Q16" s="108">
        <f t="shared" si="0"/>
        <v>-31423.687420000031</v>
      </c>
    </row>
    <row r="17" spans="9:17">
      <c r="I17" s="112"/>
      <c r="J17" s="112"/>
      <c r="K17" s="112"/>
      <c r="L17" s="112"/>
      <c r="M17" s="112"/>
      <c r="N17" s="112"/>
      <c r="O17" s="132"/>
      <c r="P17" s="132"/>
      <c r="Q17" s="108">
        <f t="shared" si="0"/>
        <v>0</v>
      </c>
    </row>
    <row r="18" spans="9:17">
      <c r="I18" s="112"/>
      <c r="J18" s="112"/>
      <c r="K18" s="112"/>
      <c r="L18" s="112"/>
      <c r="M18" s="112"/>
      <c r="N18" s="112"/>
      <c r="O18" s="132"/>
      <c r="P18" s="132"/>
      <c r="Q18" s="108">
        <f t="shared" si="0"/>
        <v>0</v>
      </c>
    </row>
    <row r="19" spans="9:17">
      <c r="I19" s="112"/>
      <c r="J19" s="112"/>
      <c r="K19" s="112"/>
      <c r="L19" s="112"/>
      <c r="M19" s="112"/>
      <c r="N19" s="112"/>
      <c r="O19" s="132"/>
      <c r="P19" s="132"/>
      <c r="Q19" s="108">
        <f t="shared" si="0"/>
        <v>0</v>
      </c>
    </row>
    <row r="20" spans="9:17">
      <c r="I20" s="112"/>
      <c r="J20" s="112"/>
      <c r="K20" s="712"/>
      <c r="L20" s="112"/>
      <c r="M20" s="112"/>
      <c r="N20" s="112"/>
      <c r="O20" s="132"/>
      <c r="P20" s="132"/>
      <c r="Q20" s="108">
        <f t="shared" si="0"/>
        <v>0</v>
      </c>
    </row>
  </sheetData>
  <conditionalFormatting pivot="1" sqref="E7:E16">
    <cfRule type="cellIs" dxfId="76" priority="12" operator="greaterThan">
      <formula>0</formula>
    </cfRule>
  </conditionalFormatting>
  <conditionalFormatting pivot="1" sqref="E7:E16">
    <cfRule type="cellIs" dxfId="75" priority="11" operator="lessThanOrEqual">
      <formula>0</formula>
    </cfRule>
  </conditionalFormatting>
  <conditionalFormatting pivot="1" sqref="F7:F16">
    <cfRule type="cellIs" dxfId="74" priority="10" operator="greaterThan">
      <formula>0.01</formula>
    </cfRule>
  </conditionalFormatting>
  <conditionalFormatting pivot="1" sqref="F7:F16">
    <cfRule type="cellIs" dxfId="73" priority="9" operator="lessThanOrEqual">
      <formula>0.01</formula>
    </cfRule>
  </conditionalFormatting>
  <conditionalFormatting pivot="1" sqref="G7:G16">
    <cfRule type="cellIs" dxfId="72" priority="8" operator="greaterThan">
      <formula>0</formula>
    </cfRule>
  </conditionalFormatting>
  <conditionalFormatting pivot="1" sqref="G7:G16">
    <cfRule type="cellIs" dxfId="71" priority="7" operator="lessThanOrEqual">
      <formula>0</formula>
    </cfRule>
  </conditionalFormatting>
  <conditionalFormatting pivot="1" sqref="H7:H16">
    <cfRule type="cellIs" dxfId="70" priority="6" operator="greaterThan">
      <formula>0.01</formula>
    </cfRule>
  </conditionalFormatting>
  <conditionalFormatting pivot="1" sqref="H7:H16">
    <cfRule type="cellIs" dxfId="69" priority="5" operator="lessThanOrEqual">
      <formula>0.01</formula>
    </cfRule>
  </conditionalFormatting>
  <conditionalFormatting sqref="I7:L20">
    <cfRule type="cellIs" dxfId="68" priority="4" operator="greaterThan">
      <formula>0</formula>
    </cfRule>
  </conditionalFormatting>
  <conditionalFormatting sqref="I7:L20">
    <cfRule type="cellIs" dxfId="67" priority="3" operator="lessThanOrEqual">
      <formula>0</formula>
    </cfRule>
  </conditionalFormatting>
  <conditionalFormatting sqref="M7:N20">
    <cfRule type="cellIs" dxfId="66" priority="2" operator="greaterThan">
      <formula>0</formula>
    </cfRule>
  </conditionalFormatting>
  <conditionalFormatting sqref="M7:N20">
    <cfRule type="cellIs" dxfId="65" priority="1" operator="lessThanOrEqual">
      <formula>0</formula>
    </cfRule>
  </conditionalFormatting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7 f 3 f c 4 7 - f 7 e 4 - 4 4 6 f - 8 4 5 f - 7 9 e d f f 5 f a 0 a 7 "   x m l n s = " h t t p : / / s c h e m a s . m i c r o s o f t . c o m / D a t a M a s h u p " > A A A A A K M O A A B Q S w M E F A A C A A g A b V T R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b V T R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1 U 0 V h P 0 R q l m g s A A G N j A A A T A B w A R m 9 y b X V s Y X M v U 2 V j d G l v b j E u b S C i G A A o o B Q A A A A A A A A A A A A A A A A A A A A A A A A A A A D t X G 1 v G 8 c R / m 7 A / + F A f 5 F Q R e D R o l 6 Q u o B K 0 b U K m y Q o q k 1 g C g R F n 2 P B F C m Q V O p A M G D J i V v A Q V 2 7 A p q 6 j m U 1 R b / 0 C y 1 L N f X + F + 7 + U W b 3 e H e 7 t 6 8 k p S Q S L o A j 6 W Z 2 d 3 Z n d u a Z v b 1 p W p X W U r 1 m z L k / z U + v X r l 6 p f m g 3 L D u G X 9 I Z 2 a y e e O G U b V a V w z 4 z / 7 O W X c 2 7 B P n z / a x 3 b E P g J R + V L G q o 3 + s N x 4 u 1 u s P h 2 4 u V a 3 R V L 3 W s m q t 5 l C s W K w s V j + 5 3 0 w U V 1 Y X q 0 u V 4 t x K o / x l v f K g t v Q w 9 9 t s 0 d 6 2 T 5 0 n d t v e C T q 1 O 6 O P q s 3 F 2 P C I U V u t V k e M V m P V G h 5 x B X h t n 9 j H z g Z u 8 8 H e w 7 8 / B z H C k q 3 d z Z S X r R s x f o P Y w u O 7 M + V W e c H t 9 V r M 3 s Y s J 2 h 0 w 1 k 3 s F Q d + w g 1 w P + O n e f 2 k e F 8 D Q 8 P n W + 7 z E c x G L l Q X o Q p z 1 l V W M B 8 / U / N I f 6 Q I 4 Z V r j w w h u 6 m 6 t X V 5 Z q 5 Y P z 6 N 3 h + R r l 2 z 6 C e x m K c Z 7 j X I / s U + o Q J O i 9 i w 8 O + 8 F t A 2 n G e O 3 / x R d 0 z 7 I 9 4 9 B P 7 E B H R v A J h c 4 3 6 c r 1 l 3 b L K 9 6 x G c 6 j / 6 Y 8 Y d 7 t 9 T V e r c 5 V y t d x o 3 k D q W g i E + w 4 k o T v a N 0 B T H f s 0 E K j Q K N e a 9 + u N Z X f K h a 9 W L C y W 5 s R G 1 t a 4 i g b 5 W t C V 0 b I e t R 6 P G G u x 6 S 8 a p c p q s 0 U R H p M L u Q f t 9 5 y n s M 4 n z h P n h b 2 L T S o Y 3 b U y G P u 9 8 w z s y J 9 B 3 q o 3 Y D F d + b H s k n m P U J L w R W e l 8 h W C p t 3 W k K g G O 4 A Q q O f J o W U l 5 Z y d i Z G L 1 Z / N m N w 9 0 + s s / d 0 0 O x P a S N 0 H S F h i h 2 z C r N 9 D 6 w 4 W I u h 4 n + g Y x n 8 W C D e z u g L + q t z q r m D / m 8 T s L p 2 n 6 F O 0 e w 0 k X l 8 K N i U a 1 p 6 l v 2 F 8 Y b C M C U q / m 2 A j T 8 E e O 0 i G p 2 A s b W i v 3 g m u V l m 7 0 5 w d 7 A 0 k C L 1 m 6 s 2 h b d W m b M / 2 N m U s q l B G b 0 W H r y z V + h e W D M c V C K u N c q X 1 i w r I m y D t B 6 x T m J A p i 8 Q U 5 / l G Y F q o U O g d 8 z 1 G F E K p E O r 5 + l I q e y c 3 n f m c C Z 9 a M R Z v i V C 7 t 9 j R r L v Y x d 4 L h V 9 i g 0 h m S u 4 E m N W 7 k l l y 5 4 H 3 7 E e Y R X u w j Z F z N 4 T 9 H 5 D i e / t v 8 G 8 b B H 9 l / 8 / + p 2 G / t P 8 F f 7 w u x h M l e w u r 7 g N 2 Z R + L i X h i r B h P l u w 3 I M x + M Z t L f 1 a M x 0 v Q + B W 0 2 C x h Q / D Z S / G k e D N d i 5 m o H V i t v V t C c 8 T O S r S h Q r z s j h r Y p h l p Z M Z 6 1 R v 2 B + 1 Q k b e W 6 1 / S E E X T W G N d J e x g h 4 p U j 9 l O M Z t r P A g j g w 9 O f 5 Z L T R e w l z 5 C M w F b g e 2 H / 3 4 J f m L T 3 j Z + h d K K f 1 w b q t 4 f B o 9 8 b O 8 I q V 9 D z 0 I q 9 N 8 G x y a i t p E h y N r a + 0 J q x / m r f S y l H k r G 3 b E / C G e 0 j t Z K 2 B a 8 m R v J u F Q w a H e N u d R d 6 P k A U 1 1 V d U B D 2 J Z A 3 g 2 g e V p 4 B Z R d o 7 t L f C Z s M o A T M M s b 3 C x o g r U O o n d V z H N L J T A K B G + O / H w J M W 6 T K M h k H 2 H c 0 f y q i X 4 E T j C W K U 2 n U t n 5 D D a j 1 M 2 8 + 2 M e / b g 5 m 7 6 N M Y C b K 2 P K / F w h e y f t / p 7 N F P L T K d z w d / n 5 b C 4 D l E z q 9 n R h H t O J P 9 P o 7 8 L n u X Q u n 5 2 Z T x V m s x n 0 Z O 7 W b O 5 O u n A r i 0 e B z m b S t 2 c z a X e g f B 5 a Y x G h 0 e / T 7 j h g 8 a g b V 6 j 8 X L c f d s M c e a u K d h Q x y V L q p r 8 y b V j V b w E h e h p O s J S P + N c n 6 P 8 k L h s k Z i k 9 i I 9 f y Y S Y i T r b S A A k K o d E z + 0 1 y / F f i A N v X b P c A 3 F w N H d e o B n w h n K 5 w b c g D 4 3 W G M U 6 M F f s 9 P d Y / j e I B T t 1 p J T / Y z 2 w o V E 7 5 o a w F U P + H i 8 V G u I A 1 h D r C 8 v a R t N 3 A + g p W k m d l k + R J C y j u 4 2 x H a w 7 3 2 D T 4 q 0 7 B r 7 r Q H 5 v w C 8 b R P T u 8 A Z v + 2 j 0 0 F s h A 2 s E m U c H 2 9 4 z + M l p 6 1 r H k b t g y D E D 2 z 7 D Z q D o P R o 3 P U J t d X n R a p C k h J h 0 X U w a E 5 O S Y t K 4 m D Q h J k 2 K S V N C k h k X k 8 S r Y X J X A w D K h m t / B j b C X Q 4 T 1 s e u u 4 / x x g O U j J 3 K O 7 7 q e K z g f 5 Q 7 W c D 1 F j j W 0 V 4 D E H W A D X O 2 1 h o f G 0 U u x 7 M 1 t 2 H O a l Q A E Z a / s A i i F 9 9 w Z J P Y D J e R t 2 Z c R p 4 9 c R l 5 1 s V l 5 N k a l 5 F n e V x G n h 1 y G X l W y W X k 2 S i P k W u x X E Z d z X C t m W V M 6 u o 6 q a v r p K 6 u k 7 q 6 T u r q O q m r 6 6 S u r p O 6 u k 7 q 6 j q p q + u k r q 6 T A l 0 D W D V k 2 5 m g q 9 p z F U r Q u X o k 6 F z 1 E X S u 1 g g 6 V 1 k E n a s j g s 5 V T U D n a 4 S g K 9 a P v / 4 / B O E d M q 8 9 B E m R 2 8 c w n 8 E X f 7 f f h g 4 O z v q E X H p k T 4 E F N O S 7 T 0 z / S R g x 0 P Q E R b / O 0 K 9 T 9 D G G P k b R k w w 9 S d H H G f o 4 R Z 9 g 6 B M U f Z K h T 1 L 0 K Y Y + R d K x p V B 0 e B K G F z S d W j + T W T / T W z 8 e 0 P A 4 W R o y k K v n c L r Y 9 7 s K a U 6 x A E N h n O L m Z I b 9 b + j 9 t f 0 O Q M k w e U L W 5 0 S o 0 7 O X 9 p b O U V l q t d E A K O S f m A 3 7 R 7 n Q A T p u 6 p 6 e L Q y e 9 I V l i B K 8 K M E 7 k w Q P 2 7 o U s G 8 R b l t C F g C 2 L c J p S 8 g C c L Z F u G w J W Q D E t g i H L S E L Q N e W H F Z v E d 5 a Q h a u 2 q V K C u U I U 2 1 j f G Z 1 s q C 2 P z 6 z O m l Q 2 y a f W Z 0 8 q O 2 W z 6 x O I t Q 2 z W X W S C b U 9 s 5 n 1 t e g V h J J M P f U s 7 5 t a C W U B H O S s y l E v O M 9 8 E 7 0 w D v Z A + + U P i 8 2 C 1 1 e s w f e B I c X J U I q N x H i E S a c K q c Q 4 h E m n i o X E O I R J q C q D R / i E S a i q u 1 N 8 4 g T U t V m D v G c f W I a x M B d 1 B y B 8 T Z 6 k R b g p e 5 Q / b z 6 v t Z N e G K D I X j 8 A j 3 C 8 B G G v w g Y n j 5 r 4 W x X + r B F w c B 1 m v R x i 4 K B 6 y 7 p A x c F A 9 d R 0 k c u C g a u i 6 Q P X R Q M q p X k e 0 b R a c s F R v f S w B 6 9 7 d F h j N 7 2 R G 9 7 o r c 9 0 d u e 8 3 v b Q w a f c 4 D V q O u B E X W E p y M 8 f Q H w t M Q H S t y f x P N J n J 7 E 3 0 l c n c T L S R y c x L d J 3 J r E o 0 m c 2 e V C w F r Q L Y L A E Q S + / B B Y m Q z q n E j r n k b r n k T r n k I r T q A j 8 P v z g d 8 Q c C s B H h A C N d k H E x K g d M A D S e J x S / g X T U B G R p y h L g D H O I / B S c 7 z Y T 2 g l B C x S b 4 F Y R A l + W F I i E h / J a I G m L x P R t j 8 Q 5 l 9 9 J r q Y G U D o E O q W K f I x A W 3 A b 6 p k n + H L r d L 1 b c 7 r P X 1 b 3 C 9 2 5 j Y r H 6 6 r 4 r O / h K i 3 s c v Y a v x U u b z q m b Q 2 4 0 3 b q J K 5 6 b c d F S Z g W o k n f I 8 U / i t N p N N 9 p R A y n J G Y Z q o z A x 7 T A b F + R 9 1 d Z W I 8 t S V V C J 6 U 1 d N i a h M X S E l o i 1 1 N Z S I o t S V T y I 6 i q 5 y y v I l V Y o k z I p 4 i V C Q + o h z H X F y I 8 5 m x O m L O F 8 R J y j i j E S c g o h z D n G S I c 4 q x G m E O G 8 Q J w r i z E C c C o i x v x j s i 9 G 9 G M + L E b w Y s 4 t R u h i X M 0 i c g d 4 M 1 m b A N Y O m G f j M 4 G U G I D O I m I H A D O Z l Q K 4 c 5 w S n u C L g N F B t D P r 4 t v u d e t y U H + K 6 4 S 1 V X 1 5 c q l l D a + i W x k h w p W I E H w M H U o U 7 C F + i P u M C B C t a B Q j M E v y O H P 8 x C n P o w / x D F G T d O g T A 7 Y O Y U j z J q U a A x E a s J R f v X N 5 6 B D 9 H / a n o Z D 4 6 m Y 9 u q 8 v J F + u 2 u v q A / m K d 5 a s t L L q r r m a O 7 q p H d 9 W 5 v N F d d S H P m d 9 V J / 0 t / 6 a 6 k G N C y T G p 5 J h S c Q R 7 W c h h K j k 4 h + Q 9 v B 3 4 p Z + n M / W Y Z H R 2 K d x K T f Q z U e 0 6 s o Z T q A U u 6 B R + N s 8 8 8 0 o 9 0 U / 9 u k + h D o I i U G H 5 / I p Q N I F T H i o 0 A 7 p W F E 1 k C k f R Z K q K V K g l U V I q P A e / v h R N C I p N 0 c + D y l P h N f L K U H F N W V i T S q B B t 0 C V B o z i b B 5 h 6 S q G s 9 d X O O p a d M x i u Y X p m D 3 L v f p G F 6 9 j 0 g b X v f M q 2 Q n j J 6 + w n Q 6 z X + d O i 9 k r e 6 f b c 5 A V q Z i 9 o n j a z I f 6 M r s l 8 7 S W z q u g p 9 X z C f m S V s X s 1 d f T Y v b K 7 Z H M A x d r F t U / k L 1 T H L z a w V m 8 9 e y 3 G q s i v k b l C i 9 T u U L u O F E d U b l T l H t B u d u T + z m Z Y 9 O q L G m e V W l J n Q I G m r f M z d i n P w J Q S w E C L Q A U A A I A C A B t V N F Y O t e N f K c A A A D 4 A A A A E g A A A A A A A A A A A A A A A A A A A A A A Q 2 9 u Z m l n L 1 B h Y 2 t h Z 2 U u e G 1 s U E s B A i 0 A F A A C A A g A b V T R W A / K 6 a u k A A A A 6 Q A A A B M A A A A A A A A A A A A A A A A A 8 w A A A F t D b 2 5 0 Z W 5 0 X 1 R 5 c G V z X S 5 4 b W x Q S w E C L Q A U A A I A C A B t V N F Y T 9 E a p Z o L A A B j Y w A A E w A A A A A A A A A A A A A A A A D k A Q A A R m 9 y b X V s Y X M v U 2 V j d G l v b j E u b V B L B Q Y A A A A A A w A D A M I A A A D L D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q L A E A A A A A A E g s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W R U 5 E T 1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W R U 5 E T 1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P Q m 9 C 4 0 Y H R g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D b 2 x 1 b W 5 U e X B l c y I g V m F s d W U 9 I n N C Z 1 l H I i A v P j x F b n R y e S B U e X B l P S J G a W x s T G F z d F V w Z G F 0 Z W Q i I F Z h b H V l P S J k M j A y N C 0 w N i 0 x N 1 Q w N T o z N T o w M i 4 x M T E 1 N z E 1 W i I g L z 4 8 R W 5 0 c n k g V H l w Z T 0 i R m l s b E V y c m 9 y Q 2 9 1 b n Q i I F Z h b H V l P S J s M C I g L z 4 8 R W 5 0 c n k g V H l w Z T 0 i R m l s b E N v b H V t b k 5 h b W V z I i B W Y W x 1 Z T 0 i c 1 s m c X V v d D t J R C Z x d W 9 0 O y w m c X V v d D v Q m t C + 0 L 3 R g t G A 0 L D Q s 9 C 1 0 L 3 R g i Z x d W 9 0 O y w m c X V v d D t J R D I m c X V v d D t d I i A v P j x F b n R y e S B U e X B l P S J O Y X Z p Z 2 F 0 a W 9 u U 3 R l c E 5 h b W U i I F Z h b H V l P S J z 0 J 3 Q s N C y 0 L j Q s 9 C w 0 Y b Q u N G P I i A v P j x F b n R y e S B U e X B l P S J R d W V y e U l E I i B W Y W x 1 Z T 0 i c z M 1 M j R i M m U 3 L T R l O D E t N G E z Z C 1 i Y 2 E y L W R h O W R l N W Q 0 N D M 2 O S I g L z 4 8 R W 5 0 c n k g V H l w Z T 0 i R m l s b E V y c m 9 y Q 2 9 k Z S I g V m F s d W U 9 I n N V b m t u b 3 d u I i A v P j x F b n R y e S B U e X B l P S J G a W x s Q 2 9 1 b n Q i I F Z h b H V l P S J s O T Y 2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F T k R P U i / Q m N C 3 0 L z Q t d C 9 0 L X Q v d C 9 0 Y v Q u S D R g t C 4 0 L 8 u e 0 F n c l 9 j d X N 0 L D F 9 J n F 1 b 3 Q 7 L C Z x d W 9 0 O 1 N l Y 3 R p b 2 4 x L 1 Z F T k R P U i / Q m N C 3 0 L z Q t d C 9 0 L X Q v d C 9 0 Y v Q u S D R g t C 4 0 L 8 u e 9 C a 0 L 7 Q v d G C 0 Y D Q s N C z 0 L X Q v d G C L D B 9 J n F 1 b 3 Q 7 L C Z x d W 9 0 O 1 N l Y 3 R p b 2 4 x L 1 Z F T k R P U i / Q l N G D 0 L H Q u 9 C 4 0 Y D Q v t C y 0 L D Q v d C 9 0 Y v Q u S D R g d G C 0 L 7 Q u 9 C x 0 L X R h i 5 7 0 J r Q v t C / 0 L j R j y B J R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W R U 5 E T 1 I v 0 J j Q t 9 C 8 0 L X Q v d C 1 0 L 3 Q v d G L 0 L k g 0 Y L Q u N C / L n t B Z 3 J f Y 3 V z d C w x f S Z x d W 9 0 O y w m c X V v d D t T Z W N 0 a W 9 u M S 9 W R U 5 E T 1 I v 0 J j Q t 9 C 8 0 L X Q v d C 1 0 L 3 Q v d G L 0 L k g 0 Y L Q u N C / L n v Q m t C + 0 L 3 R g t G A 0 L D Q s 9 C 1 0 L 3 R g i w w f S Z x d W 9 0 O y w m c X V v d D t T Z W N 0 a W 9 u M S 9 W R U 5 E T 1 I v 0 J T R g 9 C x 0 L v Q u N G A 0 L 7 Q s t C w 0 L 3 Q v d G L 0 L k g 0 Y H R g t C + 0 L v Q s d C 1 0 Y Y u e 9 C a 0 L 7 Q v 9 C 4 0 Y 8 g S U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F T k R P U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T l B J U Q w J U J F J U Q w J U J E J U Q x J T g y J U Q x J T g w J U Q w J U I w J U Q w J U I z J U Q w J U I 1 J U Q w J U J E J U Q x J T g y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V O R E 9 S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F T k R P U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V O R E 9 S L y V E M C U 5 R i V E M C V C N S V E M S U 4 M C V E M C V C N S V E M S U 4 M y V E M C V C R i V E M C V C R S V E M S U 4 M C V E M S U 4 R i V E M C V C N C V E M C V C R S V E M S U 4 N y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F T k R P U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F T k R P U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F T k R P U i 8 l R D A l O T Q l R D E l O D A l R D E l O D M l R D A l Q j M l R D A l Q j g l R D A l Q j U l M j A l R D E l O D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R y Y W N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Y 2 9 u d H J h Y 3 Q i I C 8 + P E V u d H J 5 I F R 5 c G U 9 I k Z p b G x l Z E N v b X B s Z X R l U m V z d W x 0 V G 9 X b 3 J r c 2 h l Z X Q i I F Z h b H V l P S J s M S I g L z 4 8 R W 5 0 c n k g V H l w Z T 0 i U m V j b 3 Z l c n l U Y X J n Z X R T a G V l d C I g V m F s d W U 9 I n P Q m 9 C 4 0 Y H R g j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U e X B l c y I g V m F s d W U 9 I n N C Z 1 l H Q m c 9 P S I g L z 4 8 R W 5 0 c n k g V H l w Z T 0 i R m l s b E x h c 3 R V c G R h d G V k I i B W Y W x 1 Z T 0 i Z D I w M j Q t M D Y t M T d U M D U 6 M z U 6 M j Y u O D Q x N T A 1 M l o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R d W V y e U l E I i B W Y W x 1 Z T 0 i c z E z Y z l k Z m Q 0 L T Y 1 N G Y t N G V m N S 1 i N z c z L T U w Y W R k N G U z O D g 4 Z i I g L z 4 8 R W 5 0 c n k g V H l w Z T 0 i R m l s b E N v b H V t b k 5 h b W V z I i B W Y W x 1 Z T 0 i c 1 s m c X V v d D t B Z 3 J f Y 3 V z d F 9 D T 0 1 Q Q U 5 Z J n F 1 b 3 Q 7 L C Z x d W 9 0 O 9 C a 0 L 7 Q v d G C 0 Y D Q s N C z 0 L X Q v d G C J n F 1 b 3 Q 7 L C Z x d W 9 0 O 0 l E J n F 1 b 3 Q 7 L C Z x d W 9 0 O 9 C e 0 L / Q u N G B 0 L D Q v d C 4 0 L U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0 c m F j d C / Q m N C 3 0 L z Q t d C 9 0 L X Q v d C 9 0 Y v Q u S D R g t C 4 0 L 8 u e 0 F n c l 9 j d X N 0 X 0 N P T V B B T l k s M H 0 m c X V v d D s s J n F 1 b 3 Q 7 U 2 V j d G l v b j E v Y 2 9 u d H J h Y 3 Q v 0 J j Q t 9 C 8 0 L X Q v d C 1 0 L 3 Q v d G L 0 L k g 0 Y L Q u N C / L n v Q m t C + 0 L 3 R g t G A 0 L D Q s 9 C 1 0 L 3 R g i w x f S Z x d W 9 0 O y w m c X V v d D t T Z W N 0 a W 9 u M S 9 j b 2 5 0 c m F j d C / Q m N C 3 0 L z Q t d C 9 0 L X Q v d C 9 0 Y v Q u S D R g t C 4 0 L 8 u e 0 l E L D J 9 J n F 1 b 3 Q 7 L C Z x d W 9 0 O 1 N l Y 3 R p b 2 4 x L 2 N v b n R y Y W N 0 L 9 C Y 0 L f Q v N C 1 0 L 3 Q t d C 9 0 L 3 R i 9 C 5 I N G C 0 L j Q v y 5 7 0 J 7 Q v 9 C 4 0 Y H Q s N C 9 0 L j Q t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b 2 5 0 c m F j d C / Q m N C 3 0 L z Q t d C 9 0 L X Q v d C 9 0 Y v Q u S D R g t C 4 0 L 8 u e 0 F n c l 9 j d X N 0 X 0 N P T V B B T l k s M H 0 m c X V v d D s s J n F 1 b 3 Q 7 U 2 V j d G l v b j E v Y 2 9 u d H J h Y 3 Q v 0 J j Q t 9 C 8 0 L X Q v d C 1 0 L 3 Q v d G L 0 L k g 0 Y L Q u N C / L n v Q m t C + 0 L 3 R g t G A 0 L D Q s 9 C 1 0 L 3 R g i w x f S Z x d W 9 0 O y w m c X V v d D t T Z W N 0 a W 9 u M S 9 j b 2 5 0 c m F j d C / Q m N C 3 0 L z Q t d C 9 0 L X Q v d C 9 0 Y v Q u S D R g t C 4 0 L 8 u e 0 l E L D J 9 J n F 1 b 3 Q 7 L C Z x d W 9 0 O 1 N l Y 3 R p b 2 4 x L 2 N v b n R y Y W N 0 L 9 C Y 0 L f Q v N C 1 0 L 3 Q t d C 9 0 L 3 R i 9 C 5 I N G C 0 L j Q v y 5 7 0 J 7 Q v 9 C 4 0 Y H Q s N C 9 0 L j Q t S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M z O T c 0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Y 2 9 u d H J h Y 3 Q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d H J h Y 3 Q v J U Q w J T k 0 J U Q w J U J F J U Q w J U I z J U Q w J U J F J U Q w J U I y J U Q w J U J F J U Q x J T g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R y Y W N 0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R y Y W N 0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R y Y W N 0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F 8 x X y V E M C V C N y V E M C V C M C V E M C V C M y V E M S U 4 M C V E M S U 4 M y V E M C V C N y V E M C V C Q S V E M C V C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9 C f 0 K B f M S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j Q t M D Y t M D V U M D k 6 N D U 6 M j Y u M T Q 4 O T A x M F o i I C 8 + P E V u d H J 5 I F R 5 c G U 9 I k Z p b G x F c n J v c k N v d W 5 0 I i B W Y W x 1 Z T 0 i b D M 5 I i A v P j x F b n R y e S B U e X B l P S J O Y X Z p Z 2 F 0 a W 9 u U 3 R l c E 5 h b W U i I F Z h b H V l P S J z 0 J 3 Q s N C y 0 L j Q s 9 C w 0 Y b Q u N G P I i A v P j x F b n R y e S B U e X B l P S J R d W V y e U l E I i B W Y W x 1 Z T 0 i c 2 U 3 Y j c 1 Y T I 3 L T M 4 N 2 I t N G J j N S 0 4 N z Y y L T E y Y 2 U 2 N T B j N j E 0 Z i I g L z 4 8 R W 5 0 c n k g V H l w Z T 0 i R m l s b E N v b H V t b l R 5 c G V z I i B W Y W x 1 Z T 0 i c 0 J n W U d C Z 1 l H Q m d Z R 0 J n W U d C Z 1 l G Q l F V R k J R V U Z C U V V G Q l F V R k J n W U d B d 1 F G Q l F V R k J R V U Z C U V V G Q l F V R k J R V U Z C U V V G Q l F V R k J R V U Z C U V V G Q l F V R k J R V U Z C U V V H Q m c 9 P S I g L z 4 8 R W 5 0 c n k g V H l w Z T 0 i U m V s Y X R p b 2 5 z a G l w S W 5 m b 0 N v b n R h a W 5 l c i I g V m F s d W U 9 I n N 7 J n F 1 b 3 Q 7 Y 2 9 s d W 1 u Q 2 9 1 b n Q m c X V v d D s 6 N z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f 0 K B f M V / Q t 9 C w 0 L P R g N G D 0 L f Q u t C w L 9 C Y 0 L f Q v N C 1 0 L 3 Q t d C 9 0 L 3 R i 9 C 5 I N G C 0 L j Q v y 5 7 0 J r Q v t C 8 0 L / Q s N C 9 0 L j R j y w w f S Z x d W 9 0 O y w m c X V v d D t T Z W N 0 a W 9 u M S / Q n 9 C g X z F f 0 L f Q s N C z 0 Y D R g 9 C 3 0 L r Q s C / Q m N C 3 0 L z Q t d C 9 0 L X Q v d C 9 0 Y v Q u S D R g t C 4 0 L 8 u e 9 C h 0 L z Q t d G C 0 L A s M X 0 m c X V v d D s s J n F 1 b 3 Q 7 U 2 V j d G l v b j E v 0 J / Q o F 8 x X 9 C 3 0 L D Q s 9 G A 0 Y P Q t 9 C 6 0 L A v 0 J j Q t 9 C 8 0 L X Q v d C 1 0 L 3 Q v d G L 0 L k g 0 Y L Q u N C / L n v Q o d G C 0 L D R g t G M 0 Y 8 g 0 J H Q m i w y f S Z x d W 9 0 O y w m c X V v d D t T Z W N 0 a W 9 u M S / Q n 9 C g X z F f 0 L f Q s N C z 0 Y D R g 9 C 3 0 L r Q s C / Q m N C 3 0 L z Q t d C 9 0 L X Q v d C 9 0 Y v Q u S D R g t C 4 0 L 8 u e 9 C m 0 K T Q n i D Q v 9 G A 0 L X Q t N C / 0 Y D Q u N G P 0 Y L Q u N G P L D N 9 J n F 1 b 3 Q 7 L C Z x d W 9 0 O 1 N l Y 3 R p b 2 4 x L 9 C f 0 K B f M V / Q t 9 C w 0 L P R g N G D 0 L f Q u t C w L 9 C Y 0 L f Q v N C 1 0 L 3 Q t d C 9 0 L 3 R i 9 C 5 I N G C 0 L j Q v y 5 7 0 K b Q p N C e I N G D 0 L 3 Q u N C y 0 L X R g d C w 0 L v R j N C 9 0 L 7 Q t S w 0 f S Z x d W 9 0 O y w m c X V v d D t T Z W N 0 a W 9 u M S / Q n 9 C g X z F f 0 L f Q s N C z 0 Y D R g 9 C 3 0 L r Q s C / Q m N C 3 0 L z Q t d C 9 0 L X Q v d C 9 0 Y v Q u S D R g t C 4 0 L 8 u e 9 C c 0 L X R g d G C 0 L 7 R g N C + 0 L b Q t N C 1 0 L 3 Q u N C 1 L D V 9 J n F 1 b 3 Q 7 L C Z x d W 9 0 O 1 N l Y 3 R p b 2 4 x L 9 C f 0 K B f M V / Q t 9 C w 0 L P R g N G D 0 L f Q u t C w L 9 C Y 0 L f Q v N C 1 0 L 3 Q t d C 9 0 L 3 R i 9 C 5 I N G C 0 L j Q v y 5 7 0 J r Q v t C 9 0 Y L R g N C w 0 L P Q t d C 9 0 Y I s N n 0 m c X V v d D s s J n F 1 b 3 Q 7 U 2 V j d G l v b j E v 0 J / Q o F 8 x X 9 C 3 0 L D Q s 9 G A 0 Y P Q t 9 C 6 0 L A v 0 J j Q t 9 C 8 0 L X Q v d C 1 0 L 3 Q v d G L 0 L k g 0 Y L Q u N C / L n v Q l N C + 0 L P Q v t C y 0 L 7 R g C w 3 f S Z x d W 9 0 O y w m c X V v d D t T Z W N 0 a W 9 u M S / Q n 9 C g X z F f 0 L f Q s N C z 0 Y D R g 9 C 3 0 L r Q s C / Q m N C 3 0 L z Q t d C 9 0 L X Q v d C 9 0 Y v Q u S D R g t C 4 0 L 8 u e 9 C d 0 L 7 Q v N C 1 0 L 3 Q u t C 7 0 L D R g t G A 0 Y P Q v d C w 0 Y 8 g 0 L P R g N G D 0 L / Q v 9 C w L D h 9 J n F 1 b 3 Q 7 L C Z x d W 9 0 O 1 N l Y 3 R p b 2 4 x L 9 C f 0 K B f M V / Q t 9 C w 0 L P R g N G D 0 L f Q u t C w L 9 C Y 0 L f Q v N C 1 0 L 3 Q t d C 9 0 L 3 R i 9 C 5 I N G C 0 L j Q v y 5 7 0 J 3 Q v t C 8 0 L X Q v d C 6 0 L v Q s N G C 0 Y P R g N C w L D l 9 J n F 1 b 3 Q 7 L C Z x d W 9 0 O 1 N l Y 3 R p b 2 4 x L 9 C f 0 K B f M V / Q t 9 C w 0 L P R g N G D 0 L f Q u t C w L 9 C Y 0 L f Q v N C 1 0 L 3 Q t d C 9 0 L 3 R i 9 C 5 I N G C 0 L j Q v y 5 7 0 J L Q u N C 0 I N G A 0 L D R g d G F 0 L 7 Q t N C w L D E w f S Z x d W 9 0 O y w m c X V v d D t T Z W N 0 a W 9 u M S / Q n 9 C g X z F f 0 L f Q s N C z 0 Y D R g 9 C 3 0 L r Q s C / Q m N C 3 0 L z Q t d C 9 0 L X Q v d C 9 0 Y v Q u S D R g t C 4 0 L 8 u e 9 C h 0 L / Q v t G B 0 L 7 Q s S D Q v t G C 0 L P R g N G D 0 L f Q u t C 4 L D E x f S Z x d W 9 0 O y w m c X V v d D t T Z W N 0 a W 9 u M S / Q n 9 C g X z F f 0 L f Q s N C z 0 Y D R g 9 C 3 0 L r Q s C / Q m N C 3 0 L z Q t d C 9 0 L X Q v d C 9 0 Y v Q u S D R g t C 4 0 L 8 u e 9 C d 0 L D Q v 9 G A 0 L D Q s t C 7 0 L X Q v d C 4 0 L U g 0 Y D Q t d C w 0 L v Q u N C 3 0 L D R h t C 4 0 L g s M T J 9 J n F 1 b 3 Q 7 L C Z x d W 9 0 O 1 N l Y 3 R p b 2 4 x L 9 C f 0 K B f M V / Q t 9 C w 0 L P R g N G D 0 L f Q u t C w L 9 C Y 0 L f Q v N C 1 0 L 3 Q t d C 9 0 L 3 R i 9 C 5 I N G C 0 L j Q v y 5 7 0 J r Q v t C 8 0 L z Q t d C 9 0 Y L Q s N G A 0 L j Q u S w x M 3 0 m c X V v d D s s J n F 1 b 3 Q 7 U 2 V j d G l v b j E v 0 J / Q o F 8 x X 9 C 3 0 L D Q s 9 G A 0 Y P Q t 9 C 6 0 L A v 0 J j Q t 9 C 8 0 L X Q v d C 1 0 L 3 Q v d G L 0 L k g 0 Y L Q u N C / L n s g M j A y N C 4 w M S w x N H 0 m c X V v d D s s J n F 1 b 3 Q 7 U 2 V j d G l v b j E v 0 J / Q o F 8 x X 9 C 3 0 L D Q s 9 G A 0 Y P Q t 9 C 6 0 L A v 0 J j Q t 9 C 8 0 L X Q v d C 1 0 L 3 Q v d G L 0 L k g 0 Y L Q u N C / L n s g M j A y N C 4 w M i w x N X 0 m c X V v d D s s J n F 1 b 3 Q 7 U 2 V j d G l v b j E v 0 J / Q o F 8 x X 9 C 3 0 L D Q s 9 G A 0 Y P Q t 9 C 6 0 L A v 0 J j Q t 9 C 8 0 L X Q v d C 1 0 L 3 Q v d G L 0 L k g 0 Y L Q u N C / L n s g M j A y N C 4 w M y w x N n 0 m c X V v d D s s J n F 1 b 3 Q 7 U 2 V j d G l v b j E v 0 J / Q o F 8 x X 9 C 3 0 L D Q s 9 G A 0 Y P Q t 9 C 6 0 L A v 0 J j Q t 9 C 8 0 L X Q v d C 1 0 L 3 Q v d G L 0 L k g 0 Y L Q u N C / L n s g M j A y N C 4 w N C w x N 3 0 m c X V v d D s s J n F 1 b 3 Q 7 U 2 V j d G l v b j E v 0 J / Q o F 8 x X 9 C 3 0 L D Q s 9 G A 0 Y P Q t 9 C 6 0 L A v 0 J j Q t 9 C 8 0 L X Q v d C 1 0 L 3 Q v d G L 0 L k g 0 Y L Q u N C / L n s g M j A y N C 4 w N S w x O H 0 m c X V v d D s s J n F 1 b 3 Q 7 U 2 V j d G l v b j E v 0 J / Q o F 8 x X 9 C 3 0 L D Q s 9 G A 0 Y P Q t 9 C 6 0 L A v 0 J j Q t 9 C 8 0 L X Q v d C 1 0 L 3 Q v d G L 0 L k g 0 Y L Q u N C / L n s g M j A y N C 4 w N i w x O X 0 m c X V v d D s s J n F 1 b 3 Q 7 U 2 V j d G l v b j E v 0 J / Q o F 8 x X 9 C 3 0 L D Q s 9 G A 0 Y P Q t 9 C 6 0 L A v 0 J j Q t 9 C 8 0 L X Q v d C 1 0 L 3 Q v d G L 0 L k g 0 Y L Q u N C / L n s g M j A y N C 4 w N y w y M H 0 m c X V v d D s s J n F 1 b 3 Q 7 U 2 V j d G l v b j E v 0 J / Q o F 8 x X 9 C 3 0 L D Q s 9 G A 0 Y P Q t 9 C 6 0 L A v 0 J j Q t 9 C 8 0 L X Q v d C 1 0 L 3 Q v d G L 0 L k g 0 Y L Q u N C / L n s g M j A y N C 4 w O C w y M X 0 m c X V v d D s s J n F 1 b 3 Q 7 U 2 V j d G l v b j E v 0 J / Q o F 8 x X 9 C 3 0 L D Q s 9 G A 0 Y P Q t 9 C 6 0 L A v 0 J j Q t 9 C 8 0 L X Q v d C 1 0 L 3 Q v d G L 0 L k g 0 Y L Q u N C / L n s g M j A y N C 4 w O S w y M n 0 m c X V v d D s s J n F 1 b 3 Q 7 U 2 V j d G l v b j E v 0 J / Q o F 8 x X 9 C 3 0 L D Q s 9 G A 0 Y P Q t 9 C 6 0 L A v 0 J j Q t 9 C 8 0 L X Q v d C 1 0 L 3 Q v d G L 0 L k g 0 Y L Q u N C / L n s g M j A y N C 4 x M C w y M 3 0 m c X V v d D s s J n F 1 b 3 Q 7 U 2 V j d G l v b j E v 0 J / Q o F 8 x X 9 C 3 0 L D Q s 9 G A 0 Y P Q t 9 C 6 0 L A v 0 J j Q t 9 C 8 0 L X Q v d C 1 0 L 3 Q v d G L 0 L k g 0 Y L Q u N C / L n s g M j A y N C 4 x M S w y N H 0 m c X V v d D s s J n F 1 b 3 Q 7 U 2 V j d G l v b j E v 0 J / Q o F 8 x X 9 C 3 0 L D Q s 9 G A 0 Y P Q t 9 C 6 0 L A v 0 J j Q t 9 C 8 0 L X Q v d C 1 0 L 3 Q v d G L 0 L k g 0 Y L Q u N C / L n s g M j A y N C 4 x M i w y N X 0 m c X V v d D s s J n F 1 b 3 Q 7 U 2 V j d G l v b j E v 0 J / Q o F 8 x X 9 C 3 0 L D Q s 9 G A 0 Y P Q t 9 C 6 0 L A v 0 J j Q t 9 C 8 0 L X Q v d C 1 0 L 3 Q v d G L 0 L k g 0 Y L Q u N C / L n s g 0 J j R g t C + 0 L P Q v i D Q s 9 C + 0 L Q s M j Z 9 J n F 1 b 3 Q 7 L C Z x d W 9 0 O 1 N l Y 3 R p b 2 4 x L 9 C f 0 K B f M V / Q t 9 C w 0 L P R g N G D 0 L f Q u t C w L 9 C Y 0 L f Q v N C 1 0 L 3 Q t d C 9 0 L 3 R i 9 C 5 I N G C 0 L j Q v y 5 7 0 J r Q v t C 0 I N G B 0 Y L Q s N G C 0 Y z Q u C D Q k d C U 0 K A s M j d 9 J n F 1 b 3 Q 7 L C Z x d W 9 0 O 1 N l Y 3 R p b 2 4 x L 9 C f 0 K B f M V / Q t 9 C w 0 L P R g N G D 0 L f Q u t C w L 9 C Y 0 L f Q v N C 1 0 L 3 Q t d C 9 0 L 3 R i 9 C 5 I N G C 0 L j Q v y 5 7 0 J r Q v t C 0 I N G B 0 Y L Q s N G C 0 Y z Q u C D Q k d C U 0 J T Q o S w y O H 0 m c X V v d D s s J n F 1 b 3 Q 7 U 2 V j d G l v b j E v 0 J / Q o F 8 x X 9 C 3 0 L D Q s 9 G A 0 Y P Q t 9 C 6 0 L A v 0 J j Q t 9 C 8 0 L X Q v d C 1 0 L 3 Q v d G L 0 L k g 0 Y L Q u N C / L n v Q o d G C 0 L D R g t G M 0 Y 8 g 0 J H Q l N C U 0 K E s M j l 9 J n F 1 b 3 Q 7 L C Z x d W 9 0 O 1 N l Y 3 R p b 2 4 x L 9 C f 0 K B f M V / Q t 9 C w 0 L P R g N G D 0 L f Q u t C w L 9 C Y 0 L f Q v N C 1 0 L 3 Q t d C 9 0 L 3 R i 9 C 5 I N G C 0 L j Q v y 5 7 0 J 7 R g t G B 0 Y D Q v t G H 0 L r Q s C w z M H 0 m c X V v d D s s J n F 1 b 3 Q 7 U 2 V j d G l v b j E v 0 J / Q o F 8 x X 9 C 3 0 L D Q s 9 G A 0 Y P Q t 9 C 6 0 L A v 0 J j Q t 9 C 8 0 L X Q v d C 1 0 L 3 Q v d G L 0 L k g 0 Y L Q u N C / L n v Q n d C U 0 K E s M z F 9 J n F 1 b 3 Q 7 L C Z x d W 9 0 O 1 N l Y 3 R p b 2 4 x L 9 C f 0 K B f M V / Q t 9 C w 0 L P R g N G D 0 L f Q u t C w L 9 C Y 0 L f Q v N C 1 0 L 3 Q t d C 9 0 L 3 R i 9 C 5 I N G C 0 L j Q v y 5 7 0 J H Q l N C U 0 K E g X G 4 g M j A y N C 4 w M S w z M n 0 m c X V v d D s s J n F 1 b 3 Q 7 U 2 V j d G l v b j E v 0 J / Q o F 8 x X 9 C 3 0 L D Q s 9 G A 0 Y P Q t 9 C 6 0 L A v 0 J j Q t 9 C 8 0 L X Q v d C 1 0 L 3 Q v d G L 0 L k g 0 Y L Q u N C / L n v Q k d C U 0 J T Q o S B c b i A y M D I 0 L j A y L D M z f S Z x d W 9 0 O y w m c X V v d D t T Z W N 0 a W 9 u M S / Q n 9 C g X z F f 0 L f Q s N C z 0 Y D R g 9 C 3 0 L r Q s C / Q m N C 3 0 L z Q t d C 9 0 L X Q v d C 9 0 Y v Q u S D R g t C 4 0 L 8 u e 9 C R 0 J T Q l N C h I F x u I D I w M j Q u M D M s M z R 9 J n F 1 b 3 Q 7 L C Z x d W 9 0 O 1 N l Y 3 R p b 2 4 x L 9 C f 0 K B f M V / Q t 9 C w 0 L P R g N G D 0 L f Q u t C w L 9 C Y 0 L f Q v N C 1 0 L 3 Q t d C 9 0 L 3 R i 9 C 5 I N G C 0 L j Q v y 5 7 0 J H Q l N C U 0 K E g X G 4 g M j A y N C 4 w N C w z N X 0 m c X V v d D s s J n F 1 b 3 Q 7 U 2 V j d G l v b j E v 0 J / Q o F 8 x X 9 C 3 0 L D Q s 9 G A 0 Y P Q t 9 C 6 0 L A v 0 J j Q t 9 C 8 0 L X Q v d C 1 0 L 3 Q v d G L 0 L k g 0 Y L Q u N C / L n v Q k d C U 0 J T Q o S B c b i A y M D I 0 L j A 1 L D M 2 f S Z x d W 9 0 O y w m c X V v d D t T Z W N 0 a W 9 u M S / Q n 9 C g X z F f 0 L f Q s N C z 0 Y D R g 9 C 3 0 L r Q s C / Q m N C 3 0 L z Q t d C 9 0 L X Q v d C 9 0 Y v Q u S D R g t C 4 0 L 8 u e 9 C R 0 J T Q l N C h I F x u I D I w M j Q u M D Y s M z d 9 J n F 1 b 3 Q 7 L C Z x d W 9 0 O 1 N l Y 3 R p b 2 4 x L 9 C f 0 K B f M V / Q t 9 C w 0 L P R g N G D 0 L f Q u t C w L 9 C Y 0 L f Q v N C 1 0 L 3 Q t d C 9 0 L 3 R i 9 C 5 I N G C 0 L j Q v y 5 7 0 J H Q l N C U 0 K E g X G 4 g M j A y N C 4 w N y w z O H 0 m c X V v d D s s J n F 1 b 3 Q 7 U 2 V j d G l v b j E v 0 J / Q o F 8 x X 9 C 3 0 L D Q s 9 G A 0 Y P Q t 9 C 6 0 L A v 0 J j Q t 9 C 8 0 L X Q v d C 1 0 L 3 Q v d G L 0 L k g 0 Y L Q u N C / L n v Q k d C U 0 J T Q o S B c b i A y M D I 0 L j A 4 L D M 5 f S Z x d W 9 0 O y w m c X V v d D t T Z W N 0 a W 9 u M S / Q n 9 C g X z F f 0 L f Q s N C z 0 Y D R g 9 C 3 0 L r Q s C / Q m N C 3 0 L z Q t d C 9 0 L X Q v d C 9 0 Y v Q u S D R g t C 4 0 L 8 u e 9 C R 0 J T Q l N C h I F x u I D I w M j Q u M D k s N D B 9 J n F 1 b 3 Q 7 L C Z x d W 9 0 O 1 N l Y 3 R p b 2 4 x L 9 C f 0 K B f M V / Q t 9 C w 0 L P R g N G D 0 L f Q u t C w L 9 C Y 0 L f Q v N C 1 0 L 3 Q t d C 9 0 L 3 R i 9 C 5 I N G C 0 L j Q v y 5 7 0 J H Q l N C U 0 K E g X G 4 g M j A y N C 4 x M C w 0 M X 0 m c X V v d D s s J n F 1 b 3 Q 7 U 2 V j d G l v b j E v 0 J / Q o F 8 x X 9 C 3 0 L D Q s 9 G A 0 Y P Q t 9 C 6 0 L A v 0 J j Q t 9 C 8 0 L X Q v d C 1 0 L 3 Q v d G L 0 L k g 0 Y L Q u N C / L n v Q k d C U 0 J T Q o S B c b i A y M D I 0 L j E x L D Q y f S Z x d W 9 0 O y w m c X V v d D t T Z W N 0 a W 9 u M S / Q n 9 C g X z F f 0 L f Q s N C z 0 Y D R g 9 C 3 0 L r Q s C / Q m N C 3 0 L z Q t d C 9 0 L X Q v d C 9 0 Y v Q u S D R g t C 4 0 L 8 u e 9 C R 0 J T Q l N C h I F x u I D I w M j Q u M T I s N D N 9 J n F 1 b 3 Q 7 L C Z x d W 9 0 O 1 N l Y 3 R p b 2 4 x L 9 C f 0 K B f M V / Q t 9 C w 0 L P R g N G D 0 L f Q u t C w L 9 C Y 0 L f Q v N C 1 0 L 3 Q t d C 9 0 L 3 R i 9 C 5 I N G C 0 L j Q v y 5 7 0 J H Q l N C U 0 K E g X G 4 g M j A y N S 4 w M S w 0 N H 0 m c X V v d D s s J n F 1 b 3 Q 7 U 2 V j d G l v b j E v 0 J / Q o F 8 x X 9 C 3 0 L D Q s 9 G A 0 Y P Q t 9 C 6 0 L A v 0 J j Q t 9 C 8 0 L X Q v d C 1 0 L 3 Q v d G L 0 L k g 0 Y L Q u N C / L n v Q k d C U 0 J T Q o S B c b i A y M D I 1 L j A y L D Q 1 f S Z x d W 9 0 O y w m c X V v d D t T Z W N 0 a W 9 u M S / Q n 9 C g X z F f 0 L f Q s N C z 0 Y D R g 9 C 3 0 L r Q s C / Q m N C 3 0 L z Q t d C 9 0 L X Q v d C 9 0 Y v Q u S D R g t C 4 0 L 8 u e 9 C R 0 J T Q l N C h I F x u I D I w M j U u M D M s N D Z 9 J n F 1 b 3 Q 7 L C Z x d W 9 0 O 1 N l Y 3 R p b 2 4 x L 9 C f 0 K B f M V / Q t 9 C w 0 L P R g N G D 0 L f Q u t C w L 9 C Y 0 L f Q v N C 1 0 L 3 Q t d C 9 0 L 3 R i 9 C 5 I N G C 0 L j Q v y 5 7 0 J H Q l N C U 0 K E g X G 4 g M j A y N S 4 w N C w 0 N 3 0 m c X V v d D s s J n F 1 b 3 Q 7 U 2 V j d G l v b j E v 0 J / Q o F 8 x X 9 C 3 0 L D Q s 9 G A 0 Y P Q t 9 C 6 0 L A v 0 J j Q t 9 C 8 0 L X Q v d C 1 0 L 3 Q v d G L 0 L k g 0 Y L Q u N C / L n v Q k d C U 0 J T Q o S B c b i A y M D I 1 L j A 1 L D Q 4 f S Z x d W 9 0 O y w m c X V v d D t T Z W N 0 a W 9 u M S / Q n 9 C g X z F f 0 L f Q s N C z 0 Y D R g 9 C 3 0 L r Q s C / Q m N C 3 0 L z Q t d C 9 0 L X Q v d C 9 0 Y v Q u S D R g t C 4 0 L 8 u e 9 C R 0 J T Q l N C h I F x u I D I w M j U u M D Y s N D l 9 J n F 1 b 3 Q 7 L C Z x d W 9 0 O 1 N l Y 3 R p b 2 4 x L 9 C f 0 K B f M V / Q t 9 C w 0 L P R g N G D 0 L f Q u t C w L 9 C Y 0 L f Q v N C 1 0 L 3 Q t d C 9 0 L 3 R i 9 C 5 I N G C 0 L j Q v y 5 7 0 J H Q l N C U 0 K E g X G 4 g M j A y N S 4 w N y w 1 M H 0 m c X V v d D s s J n F 1 b 3 Q 7 U 2 V j d G l v b j E v 0 J / Q o F 8 x X 9 C 3 0 L D Q s 9 G A 0 Y P Q t 9 C 6 0 L A v 0 J j Q t 9 C 8 0 L X Q v d C 1 0 L 3 Q v d G L 0 L k g 0 Y L Q u N C / L n v Q k d C U 0 J T Q o S B c b i A y M D I 1 L j A 4 L D U x f S Z x d W 9 0 O y w m c X V v d D t T Z W N 0 a W 9 u M S / Q n 9 C g X z F f 0 L f Q s N C z 0 Y D R g 9 C 3 0 L r Q s C / Q m N C 3 0 L z Q t d C 9 0 L X Q v d C 9 0 Y v Q u S D R g t C 4 0 L 8 u e 9 C R 0 J T Q l N C h I F x u I D I w M j U u M D k s N T J 9 J n F 1 b 3 Q 7 L C Z x d W 9 0 O 1 N l Y 3 R p b 2 4 x L 9 C f 0 K B f M V / Q t 9 C w 0 L P R g N G D 0 L f Q u t C w L 9 C Y 0 L f Q v N C 1 0 L 3 Q t d C 9 0 L 3 R i 9 C 5 I N G C 0 L j Q v y 5 7 0 J H Q l N C U 0 K E g X G 4 g M j A y N S 4 x M C w 1 M 3 0 m c X V v d D s s J n F 1 b 3 Q 7 U 2 V j d G l v b j E v 0 J / Q o F 8 x X 9 C 3 0 L D Q s 9 G A 0 Y P Q t 9 C 6 0 L A v 0 J j Q t 9 C 8 0 L X Q v d C 1 0 L 3 Q v d G L 0 L k g 0 Y L Q u N C / L n v Q k d C U 0 J T Q o S B c b i A y M D I 1 L j E x L D U 0 f S Z x d W 9 0 O y w m c X V v d D t T Z W N 0 a W 9 u M S / Q n 9 C g X z F f 0 L f Q s N C z 0 Y D R g 9 C 3 0 L r Q s C / Q m N C 3 0 L z Q t d C 9 0 L X Q v d C 9 0 Y v Q u S D R g t C 4 0 L 8 u e 9 C R 0 J T Q l N C h I F x u I D I w M j U u M T I s N T V 9 J n F 1 b 3 Q 7 L C Z x d W 9 0 O 1 N l Y 3 R p b 2 4 x L 9 C f 0 K B f M V / Q t 9 C w 0 L P R g N G D 0 L f Q u t C w L 9 C Y 0 L f Q v N C 1 0 L 3 Q t d C 9 0 L 3 R i 9 C 5 I N G C 0 L j Q v y 5 7 0 J r Q l y A g M j A y N C 4 w M S w 1 N n 0 m c X V v d D s s J n F 1 b 3 Q 7 U 2 V j d G l v b j E v 0 J / Q o F 8 x X 9 C 3 0 L D Q s 9 G A 0 Y P Q t 9 C 6 0 L A v 0 J j Q t 9 C 8 0 L X Q v d C 1 0 L 3 Q v d G L 0 L k g 0 Y L Q u N C / L n v Q m t C X I C A y M D I 0 L j A y L D U 3 f S Z x d W 9 0 O y w m c X V v d D t T Z W N 0 a W 9 u M S / Q n 9 C g X z F f 0 L f Q s N C z 0 Y D R g 9 C 3 0 L r Q s C / Q m N C 3 0 L z Q t d C 9 0 L X Q v d C 9 0 Y v Q u S D R g t C 4 0 L 8 u e 9 C a 0 J c g I D I w M j Q u M D M s N T h 9 J n F 1 b 3 Q 7 L C Z x d W 9 0 O 1 N l Y 3 R p b 2 4 x L 9 C f 0 K B f M V / Q t 9 C w 0 L P R g N G D 0 L f Q u t C w L 9 C Y 0 L f Q v N C 1 0 L 3 Q t d C 9 0 L 3 R i 9 C 5 I N G C 0 L j Q v y 5 7 0 J r Q l y A g M j A y N C 4 w N C w 1 O X 0 m c X V v d D s s J n F 1 b 3 Q 7 U 2 V j d G l v b j E v 0 J / Q o F 8 x X 9 C 3 0 L D Q s 9 G A 0 Y P Q t 9 C 6 0 L A v 0 J j Q t 9 C 8 0 L X Q v d C 1 0 L 3 Q v d G L 0 L k g 0 Y L Q u N C / L n v Q m t C X I C A y M D I 0 L j A 1 L D Y w f S Z x d W 9 0 O y w m c X V v d D t T Z W N 0 a W 9 u M S / Q n 9 C g X z F f 0 L f Q s N C z 0 Y D R g 9 C 3 0 L r Q s C / Q m N C 3 0 L z Q t d C 9 0 L X Q v d C 9 0 Y v Q u S D R g t C 4 0 L 8 u e 9 C a 0 J c g I D I w M j Q u M D Y s N j F 9 J n F 1 b 3 Q 7 L C Z x d W 9 0 O 1 N l Y 3 R p b 2 4 x L 9 C f 0 K B f M V / Q t 9 C w 0 L P R g N G D 0 L f Q u t C w L 9 C Y 0 L f Q v N C 1 0 L 3 Q t d C 9 0 L 3 R i 9 C 5 I N G C 0 L j Q v y 5 7 0 J r Q l y A g M j A y N C 4 w N y w 2 M n 0 m c X V v d D s s J n F 1 b 3 Q 7 U 2 V j d G l v b j E v 0 J / Q o F 8 x X 9 C 3 0 L D Q s 9 G A 0 Y P Q t 9 C 6 0 L A v 0 J j Q t 9 C 8 0 L X Q v d C 1 0 L 3 Q v d G L 0 L k g 0 Y L Q u N C / L n v Q m t C X I C A y M D I 0 L j A 4 L D Y z f S Z x d W 9 0 O y w m c X V v d D t T Z W N 0 a W 9 u M S / Q n 9 C g X z F f 0 L f Q s N C z 0 Y D R g 9 C 3 0 L r Q s C / Q m N C 3 0 L z Q t d C 9 0 L X Q v d C 9 0 Y v Q u S D R g t C 4 0 L 8 u e 9 C a 0 J c g I D I w M j Q u M D k s N j R 9 J n F 1 b 3 Q 7 L C Z x d W 9 0 O 1 N l Y 3 R p b 2 4 x L 9 C f 0 K B f M V / Q t 9 C w 0 L P R g N G D 0 L f Q u t C w L 9 C Y 0 L f Q v N C 1 0 L 3 Q t d C 9 0 L 3 R i 9 C 5 I N G C 0 L j Q v y 5 7 0 J r Q l y A g M j A y N C 4 x M C w 2 N X 0 m c X V v d D s s J n F 1 b 3 Q 7 U 2 V j d G l v b j E v 0 J / Q o F 8 x X 9 C 3 0 L D Q s 9 G A 0 Y P Q t 9 C 6 0 L A v 0 J j Q t 9 C 8 0 L X Q v d C 1 0 L 3 Q v d G L 0 L k g 0 Y L Q u N C / L n v Q m t C X I C A y M D I 0 L j E x L D Y 2 f S Z x d W 9 0 O y w m c X V v d D t T Z W N 0 a W 9 u M S / Q n 9 C g X z F f 0 L f Q s N C z 0 Y D R g 9 C 3 0 L r Q s C / Q m N C 3 0 L z Q t d C 9 0 L X Q v d C 9 0 Y v Q u S D R g t C 4 0 L 8 u e 9 C a 0 J c g I D I w M j Q u M T I s N j d 9 J n F 1 b 3 Q 7 L C Z x d W 9 0 O 1 N l Y 3 R p b 2 4 x L 9 C f 0 K B f M V / Q t 9 C w 0 L P R g N G D 0 L f Q u t C w L 9 C Y 0 L f Q v N C 1 0 L 3 Q t d C 9 0 L 3 R i 9 C 5 I N G C 0 L j Q v y 5 7 0 K P Q v 9 G A 0 L D Q s t C 7 0 Y / Q t d C 8 0 L 7 R g d G C 0 Y w s N j h 9 J n F 1 b 3 Q 7 L C Z x d W 9 0 O 1 N l Y 3 R p b 2 4 x L 9 C f 0 K B f M V / Q t 9 C w 0 L P R g N G D 0 L f Q u t C w L 9 C Y 0 L f Q v N C 1 0 L 3 Q t d C 9 0 L 3 R i 9 C 5 I N G C 0 L j Q v y 5 7 0 J L Q k 9 C e L D Y 5 f S Z x d W 9 0 O 1 0 s J n F 1 b 3 Q 7 Q 2 9 s d W 1 u Q 2 9 1 b n Q m c X V v d D s 6 N z A s J n F 1 b 3 Q 7 S 2 V 5 Q 2 9 s d W 1 u T m F t Z X M m c X V v d D s 6 W 1 0 s J n F 1 b 3 Q 7 Q 2 9 s d W 1 u S W R l b n R p d G l l c y Z x d W 9 0 O z p b J n F 1 b 3 Q 7 U 2 V j d G l v b j E v 0 J / Q o F 8 x X 9 C 3 0 L D Q s 9 G A 0 Y P Q t 9 C 6 0 L A v 0 J j Q t 9 C 8 0 L X Q v d C 1 0 L 3 Q v d G L 0 L k g 0 Y L Q u N C / L n v Q m t C + 0 L z Q v 9 C w 0 L 3 Q u N G P L D B 9 J n F 1 b 3 Q 7 L C Z x d W 9 0 O 1 N l Y 3 R p b 2 4 x L 9 C f 0 K B f M V / Q t 9 C w 0 L P R g N G D 0 L f Q u t C w L 9 C Y 0 L f Q v N C 1 0 L 3 Q t d C 9 0 L 3 R i 9 C 5 I N G C 0 L j Q v y 5 7 0 K H Q v N C 1 0 Y L Q s C w x f S Z x d W 9 0 O y w m c X V v d D t T Z W N 0 a W 9 u M S / Q n 9 C g X z F f 0 L f Q s N C z 0 Y D R g 9 C 3 0 L r Q s C / Q m N C 3 0 L z Q t d C 9 0 L X Q v d C 9 0 Y v Q u S D R g t C 4 0 L 8 u e 9 C h 0 Y L Q s N G C 0 Y z R j y D Q k d C a L D J 9 J n F 1 b 3 Q 7 L C Z x d W 9 0 O 1 N l Y 3 R p b 2 4 x L 9 C f 0 K B f M V / Q t 9 C w 0 L P R g N G D 0 L f Q u t C w L 9 C Y 0 L f Q v N C 1 0 L 3 Q t d C 9 0 L 3 R i 9 C 5 I N G C 0 L j Q v y 5 7 0 K b Q p N C e I N C / 0 Y D Q t d C 0 0 L / R g N C 4 0 Y / R g t C 4 0 Y 8 s M 3 0 m c X V v d D s s J n F 1 b 3 Q 7 U 2 V j d G l v b j E v 0 J / Q o F 8 x X 9 C 3 0 L D Q s 9 G A 0 Y P Q t 9 C 6 0 L A v 0 J j Q t 9 C 8 0 L X Q v d C 1 0 L 3 Q v d G L 0 L k g 0 Y L Q u N C / L n v Q p t C k 0 J 4 g 0 Y P Q v d C 4 0 L L Q t d G B 0 L D Q u 9 G M 0 L 3 Q v t C 1 L D R 9 J n F 1 b 3 Q 7 L C Z x d W 9 0 O 1 N l Y 3 R p b 2 4 x L 9 C f 0 K B f M V / Q t 9 C w 0 L P R g N G D 0 L f Q u t C w L 9 C Y 0 L f Q v N C 1 0 L 3 Q t d C 9 0 L 3 R i 9 C 5 I N G C 0 L j Q v y 5 7 0 J z Q t d G B 0 Y L Q v t G A 0 L 7 Q t t C 0 0 L X Q v d C 4 0 L U s N X 0 m c X V v d D s s J n F 1 b 3 Q 7 U 2 V j d G l v b j E v 0 J / Q o F 8 x X 9 C 3 0 L D Q s 9 G A 0 Y P Q t 9 C 6 0 L A v 0 J j Q t 9 C 8 0 L X Q v d C 1 0 L 3 Q v d G L 0 L k g 0 Y L Q u N C / L n v Q m t C + 0 L 3 R g t G A 0 L D Q s 9 C 1 0 L 3 R g i w 2 f S Z x d W 9 0 O y w m c X V v d D t T Z W N 0 a W 9 u M S / Q n 9 C g X z F f 0 L f Q s N C z 0 Y D R g 9 C 3 0 L r Q s C / Q m N C 3 0 L z Q t d C 9 0 L X Q v d C 9 0 Y v Q u S D R g t C 4 0 L 8 u e 9 C U 0 L 7 Q s 9 C + 0 L L Q v t G A L D d 9 J n F 1 b 3 Q 7 L C Z x d W 9 0 O 1 N l Y 3 R p b 2 4 x L 9 C f 0 K B f M V / Q t 9 C w 0 L P R g N G D 0 L f Q u t C w L 9 C Y 0 L f Q v N C 1 0 L 3 Q t d C 9 0 L 3 R i 9 C 5 I N G C 0 L j Q v y 5 7 0 J 3 Q v t C 8 0 L X Q v d C 6 0 L v Q s N G C 0 Y D R g 9 C 9 0 L D R j y D Q s 9 G A 0 Y P Q v 9 C / 0 L A s O H 0 m c X V v d D s s J n F 1 b 3 Q 7 U 2 V j d G l v b j E v 0 J / Q o F 8 x X 9 C 3 0 L D Q s 9 G A 0 Y P Q t 9 C 6 0 L A v 0 J j Q t 9 C 8 0 L X Q v d C 1 0 L 3 Q v d G L 0 L k g 0 Y L Q u N C / L n v Q n d C + 0 L z Q t d C 9 0 L r Q u 9 C w 0 Y L R g 9 G A 0 L A s O X 0 m c X V v d D s s J n F 1 b 3 Q 7 U 2 V j d G l v b j E v 0 J / Q o F 8 x X 9 C 3 0 L D Q s 9 G A 0 Y P Q t 9 C 6 0 L A v 0 J j Q t 9 C 8 0 L X Q v d C 1 0 L 3 Q v d G L 0 L k g 0 Y L Q u N C / L n v Q k t C 4 0 L Q g 0 Y D Q s N G B 0 Y X Q v t C 0 0 L A s M T B 9 J n F 1 b 3 Q 7 L C Z x d W 9 0 O 1 N l Y 3 R p b 2 4 x L 9 C f 0 K B f M V / Q t 9 C w 0 L P R g N G D 0 L f Q u t C w L 9 C Y 0 L f Q v N C 1 0 L 3 Q t d C 9 0 L 3 R i 9 C 5 I N G C 0 L j Q v y 5 7 0 K H Q v 9 C + 0 Y H Q v t C x I N C + 0 Y L Q s 9 G A 0 Y P Q t 9 C 6 0 L g s M T F 9 J n F 1 b 3 Q 7 L C Z x d W 9 0 O 1 N l Y 3 R p b 2 4 x L 9 C f 0 K B f M V / Q t 9 C w 0 L P R g N G D 0 L f Q u t C w L 9 C Y 0 L f Q v N C 1 0 L 3 Q t d C 9 0 L 3 R i 9 C 5 I N G C 0 L j Q v y 5 7 0 J 3 Q s N C / 0 Y D Q s N C y 0 L v Q t d C 9 0 L j Q t S D R g N C 1 0 L D Q u 9 C 4 0 L f Q s N G G 0 L j Q u C w x M n 0 m c X V v d D s s J n F 1 b 3 Q 7 U 2 V j d G l v b j E v 0 J / Q o F 8 x X 9 C 3 0 L D Q s 9 G A 0 Y P Q t 9 C 6 0 L A v 0 J j Q t 9 C 8 0 L X Q v d C 1 0 L 3 Q v d G L 0 L k g 0 Y L Q u N C / L n v Q m t C + 0 L z Q v N C 1 0 L 3 R g t C w 0 Y D Q u N C 5 L D E z f S Z x d W 9 0 O y w m c X V v d D t T Z W N 0 a W 9 u M S / Q n 9 C g X z F f 0 L f Q s N C z 0 Y D R g 9 C 3 0 L r Q s C / Q m N C 3 0 L z Q t d C 9 0 L X Q v d C 9 0 Y v Q u S D R g t C 4 0 L 8 u e y A y M D I 0 L j A x L D E 0 f S Z x d W 9 0 O y w m c X V v d D t T Z W N 0 a W 9 u M S / Q n 9 C g X z F f 0 L f Q s N C z 0 Y D R g 9 C 3 0 L r Q s C / Q m N C 3 0 L z Q t d C 9 0 L X Q v d C 9 0 Y v Q u S D R g t C 4 0 L 8 u e y A y M D I 0 L j A y L D E 1 f S Z x d W 9 0 O y w m c X V v d D t T Z W N 0 a W 9 u M S / Q n 9 C g X z F f 0 L f Q s N C z 0 Y D R g 9 C 3 0 L r Q s C / Q m N C 3 0 L z Q t d C 9 0 L X Q v d C 9 0 Y v Q u S D R g t C 4 0 L 8 u e y A y M D I 0 L j A z L D E 2 f S Z x d W 9 0 O y w m c X V v d D t T Z W N 0 a W 9 u M S / Q n 9 C g X z F f 0 L f Q s N C z 0 Y D R g 9 C 3 0 L r Q s C / Q m N C 3 0 L z Q t d C 9 0 L X Q v d C 9 0 Y v Q u S D R g t C 4 0 L 8 u e y A y M D I 0 L j A 0 L D E 3 f S Z x d W 9 0 O y w m c X V v d D t T Z W N 0 a W 9 u M S / Q n 9 C g X z F f 0 L f Q s N C z 0 Y D R g 9 C 3 0 L r Q s C / Q m N C 3 0 L z Q t d C 9 0 L X Q v d C 9 0 Y v Q u S D R g t C 4 0 L 8 u e y A y M D I 0 L j A 1 L D E 4 f S Z x d W 9 0 O y w m c X V v d D t T Z W N 0 a W 9 u M S / Q n 9 C g X z F f 0 L f Q s N C z 0 Y D R g 9 C 3 0 L r Q s C / Q m N C 3 0 L z Q t d C 9 0 L X Q v d C 9 0 Y v Q u S D R g t C 4 0 L 8 u e y A y M D I 0 L j A 2 L D E 5 f S Z x d W 9 0 O y w m c X V v d D t T Z W N 0 a W 9 u M S / Q n 9 C g X z F f 0 L f Q s N C z 0 Y D R g 9 C 3 0 L r Q s C / Q m N C 3 0 L z Q t d C 9 0 L X Q v d C 9 0 Y v Q u S D R g t C 4 0 L 8 u e y A y M D I 0 L j A 3 L D I w f S Z x d W 9 0 O y w m c X V v d D t T Z W N 0 a W 9 u M S / Q n 9 C g X z F f 0 L f Q s N C z 0 Y D R g 9 C 3 0 L r Q s C / Q m N C 3 0 L z Q t d C 9 0 L X Q v d C 9 0 Y v Q u S D R g t C 4 0 L 8 u e y A y M D I 0 L j A 4 L D I x f S Z x d W 9 0 O y w m c X V v d D t T Z W N 0 a W 9 u M S / Q n 9 C g X z F f 0 L f Q s N C z 0 Y D R g 9 C 3 0 L r Q s C / Q m N C 3 0 L z Q t d C 9 0 L X Q v d C 9 0 Y v Q u S D R g t C 4 0 L 8 u e y A y M D I 0 L j A 5 L D I y f S Z x d W 9 0 O y w m c X V v d D t T Z W N 0 a W 9 u M S / Q n 9 C g X z F f 0 L f Q s N C z 0 Y D R g 9 C 3 0 L r Q s C / Q m N C 3 0 L z Q t d C 9 0 L X Q v d C 9 0 Y v Q u S D R g t C 4 0 L 8 u e y A y M D I 0 L j E w L D I z f S Z x d W 9 0 O y w m c X V v d D t T Z W N 0 a W 9 u M S / Q n 9 C g X z F f 0 L f Q s N C z 0 Y D R g 9 C 3 0 L r Q s C / Q m N C 3 0 L z Q t d C 9 0 L X Q v d C 9 0 Y v Q u S D R g t C 4 0 L 8 u e y A y M D I 0 L j E x L D I 0 f S Z x d W 9 0 O y w m c X V v d D t T Z W N 0 a W 9 u M S / Q n 9 C g X z F f 0 L f Q s N C z 0 Y D R g 9 C 3 0 L r Q s C / Q m N C 3 0 L z Q t d C 9 0 L X Q v d C 9 0 Y v Q u S D R g t C 4 0 L 8 u e y A y M D I 0 L j E y L D I 1 f S Z x d W 9 0 O y w m c X V v d D t T Z W N 0 a W 9 u M S / Q n 9 C g X z F f 0 L f Q s N C z 0 Y D R g 9 C 3 0 L r Q s C / Q m N C 3 0 L z Q t d C 9 0 L X Q v d C 9 0 Y v Q u S D R g t C 4 0 L 8 u e y D Q m N G C 0 L 7 Q s 9 C + I N C z 0 L 7 Q t C w y N n 0 m c X V v d D s s J n F 1 b 3 Q 7 U 2 V j d G l v b j E v 0 J / Q o F 8 x X 9 C 3 0 L D Q s 9 G A 0 Y P Q t 9 C 6 0 L A v 0 J j Q t 9 C 8 0 L X Q v d C 1 0 L 3 Q v d G L 0 L k g 0 Y L Q u N C / L n v Q m t C + 0 L Q g 0 Y H R g t C w 0 Y L R j N C 4 I N C R 0 J T Q o C w y N 3 0 m c X V v d D s s J n F 1 b 3 Q 7 U 2 V j d G l v b j E v 0 J / Q o F 8 x X 9 C 3 0 L D Q s 9 G A 0 Y P Q t 9 C 6 0 L A v 0 J j Q t 9 C 8 0 L X Q v d C 1 0 L 3 Q v d G L 0 L k g 0 Y L Q u N C / L n v Q m t C + 0 L Q g 0 Y H R g t C w 0 Y L R j N C 4 I N C R 0 J T Q l N C h L D I 4 f S Z x d W 9 0 O y w m c X V v d D t T Z W N 0 a W 9 u M S / Q n 9 C g X z F f 0 L f Q s N C z 0 Y D R g 9 C 3 0 L r Q s C / Q m N C 3 0 L z Q t d C 9 0 L X Q v d C 9 0 Y v Q u S D R g t C 4 0 L 8 u e 9 C h 0 Y L Q s N G C 0 Y z R j y D Q k d C U 0 J T Q o S w y O X 0 m c X V v d D s s J n F 1 b 3 Q 7 U 2 V j d G l v b j E v 0 J / Q o F 8 x X 9 C 3 0 L D Q s 9 G A 0 Y P Q t 9 C 6 0 L A v 0 J j Q t 9 C 8 0 L X Q v d C 1 0 L 3 Q v d G L 0 L k g 0 Y L Q u N C / L n v Q n t G C 0 Y H R g N C + 0 Y f Q u t C w L D M w f S Z x d W 9 0 O y w m c X V v d D t T Z W N 0 a W 9 u M S / Q n 9 C g X z F f 0 L f Q s N C z 0 Y D R g 9 C 3 0 L r Q s C / Q m N C 3 0 L z Q t d C 9 0 L X Q v d C 9 0 Y v Q u S D R g t C 4 0 L 8 u e 9 C d 0 J T Q o S w z M X 0 m c X V v d D s s J n F 1 b 3 Q 7 U 2 V j d G l v b j E v 0 J / Q o F 8 x X 9 C 3 0 L D Q s 9 G A 0 Y P Q t 9 C 6 0 L A v 0 J j Q t 9 C 8 0 L X Q v d C 1 0 L 3 Q v d G L 0 L k g 0 Y L Q u N C / L n v Q k d C U 0 J T Q o S B c b i A y M D I 0 L j A x L D M y f S Z x d W 9 0 O y w m c X V v d D t T Z W N 0 a W 9 u M S / Q n 9 C g X z F f 0 L f Q s N C z 0 Y D R g 9 C 3 0 L r Q s C / Q m N C 3 0 L z Q t d C 9 0 L X Q v d C 9 0 Y v Q u S D R g t C 4 0 L 8 u e 9 C R 0 J T Q l N C h I F x u I D I w M j Q u M D I s M z N 9 J n F 1 b 3 Q 7 L C Z x d W 9 0 O 1 N l Y 3 R p b 2 4 x L 9 C f 0 K B f M V / Q t 9 C w 0 L P R g N G D 0 L f Q u t C w L 9 C Y 0 L f Q v N C 1 0 L 3 Q t d C 9 0 L 3 R i 9 C 5 I N G C 0 L j Q v y 5 7 0 J H Q l N C U 0 K E g X G 4 g M j A y N C 4 w M y w z N H 0 m c X V v d D s s J n F 1 b 3 Q 7 U 2 V j d G l v b j E v 0 J / Q o F 8 x X 9 C 3 0 L D Q s 9 G A 0 Y P Q t 9 C 6 0 L A v 0 J j Q t 9 C 8 0 L X Q v d C 1 0 L 3 Q v d G L 0 L k g 0 Y L Q u N C / L n v Q k d C U 0 J T Q o S B c b i A y M D I 0 L j A 0 L D M 1 f S Z x d W 9 0 O y w m c X V v d D t T Z W N 0 a W 9 u M S / Q n 9 C g X z F f 0 L f Q s N C z 0 Y D R g 9 C 3 0 L r Q s C / Q m N C 3 0 L z Q t d C 9 0 L X Q v d C 9 0 Y v Q u S D R g t C 4 0 L 8 u e 9 C R 0 J T Q l N C h I F x u I D I w M j Q u M D U s M z Z 9 J n F 1 b 3 Q 7 L C Z x d W 9 0 O 1 N l Y 3 R p b 2 4 x L 9 C f 0 K B f M V / Q t 9 C w 0 L P R g N G D 0 L f Q u t C w L 9 C Y 0 L f Q v N C 1 0 L 3 Q t d C 9 0 L 3 R i 9 C 5 I N G C 0 L j Q v y 5 7 0 J H Q l N C U 0 K E g X G 4 g M j A y N C 4 w N i w z N 3 0 m c X V v d D s s J n F 1 b 3 Q 7 U 2 V j d G l v b j E v 0 J / Q o F 8 x X 9 C 3 0 L D Q s 9 G A 0 Y P Q t 9 C 6 0 L A v 0 J j Q t 9 C 8 0 L X Q v d C 1 0 L 3 Q v d G L 0 L k g 0 Y L Q u N C / L n v Q k d C U 0 J T Q o S B c b i A y M D I 0 L j A 3 L D M 4 f S Z x d W 9 0 O y w m c X V v d D t T Z W N 0 a W 9 u M S / Q n 9 C g X z F f 0 L f Q s N C z 0 Y D R g 9 C 3 0 L r Q s C / Q m N C 3 0 L z Q t d C 9 0 L X Q v d C 9 0 Y v Q u S D R g t C 4 0 L 8 u e 9 C R 0 J T Q l N C h I F x u I D I w M j Q u M D g s M z l 9 J n F 1 b 3 Q 7 L C Z x d W 9 0 O 1 N l Y 3 R p b 2 4 x L 9 C f 0 K B f M V / Q t 9 C w 0 L P R g N G D 0 L f Q u t C w L 9 C Y 0 L f Q v N C 1 0 L 3 Q t d C 9 0 L 3 R i 9 C 5 I N G C 0 L j Q v y 5 7 0 J H Q l N C U 0 K E g X G 4 g M j A y N C 4 w O S w 0 M H 0 m c X V v d D s s J n F 1 b 3 Q 7 U 2 V j d G l v b j E v 0 J / Q o F 8 x X 9 C 3 0 L D Q s 9 G A 0 Y P Q t 9 C 6 0 L A v 0 J j Q t 9 C 8 0 L X Q v d C 1 0 L 3 Q v d G L 0 L k g 0 Y L Q u N C / L n v Q k d C U 0 J T Q o S B c b i A y M D I 0 L j E w L D Q x f S Z x d W 9 0 O y w m c X V v d D t T Z W N 0 a W 9 u M S / Q n 9 C g X z F f 0 L f Q s N C z 0 Y D R g 9 C 3 0 L r Q s C / Q m N C 3 0 L z Q t d C 9 0 L X Q v d C 9 0 Y v Q u S D R g t C 4 0 L 8 u e 9 C R 0 J T Q l N C h I F x u I D I w M j Q u M T E s N D J 9 J n F 1 b 3 Q 7 L C Z x d W 9 0 O 1 N l Y 3 R p b 2 4 x L 9 C f 0 K B f M V / Q t 9 C w 0 L P R g N G D 0 L f Q u t C w L 9 C Y 0 L f Q v N C 1 0 L 3 Q t d C 9 0 L 3 R i 9 C 5 I N G C 0 L j Q v y 5 7 0 J H Q l N C U 0 K E g X G 4 g M j A y N C 4 x M i w 0 M 3 0 m c X V v d D s s J n F 1 b 3 Q 7 U 2 V j d G l v b j E v 0 J / Q o F 8 x X 9 C 3 0 L D Q s 9 G A 0 Y P Q t 9 C 6 0 L A v 0 J j Q t 9 C 8 0 L X Q v d C 1 0 L 3 Q v d G L 0 L k g 0 Y L Q u N C / L n v Q k d C U 0 J T Q o S B c b i A y M D I 1 L j A x L D Q 0 f S Z x d W 9 0 O y w m c X V v d D t T Z W N 0 a W 9 u M S / Q n 9 C g X z F f 0 L f Q s N C z 0 Y D R g 9 C 3 0 L r Q s C / Q m N C 3 0 L z Q t d C 9 0 L X Q v d C 9 0 Y v Q u S D R g t C 4 0 L 8 u e 9 C R 0 J T Q l N C h I F x u I D I w M j U u M D I s N D V 9 J n F 1 b 3 Q 7 L C Z x d W 9 0 O 1 N l Y 3 R p b 2 4 x L 9 C f 0 K B f M V / Q t 9 C w 0 L P R g N G D 0 L f Q u t C w L 9 C Y 0 L f Q v N C 1 0 L 3 Q t d C 9 0 L 3 R i 9 C 5 I N G C 0 L j Q v y 5 7 0 J H Q l N C U 0 K E g X G 4 g M j A y N S 4 w M y w 0 N n 0 m c X V v d D s s J n F 1 b 3 Q 7 U 2 V j d G l v b j E v 0 J / Q o F 8 x X 9 C 3 0 L D Q s 9 G A 0 Y P Q t 9 C 6 0 L A v 0 J j Q t 9 C 8 0 L X Q v d C 1 0 L 3 Q v d G L 0 L k g 0 Y L Q u N C / L n v Q k d C U 0 J T Q o S B c b i A y M D I 1 L j A 0 L D Q 3 f S Z x d W 9 0 O y w m c X V v d D t T Z W N 0 a W 9 u M S / Q n 9 C g X z F f 0 L f Q s N C z 0 Y D R g 9 C 3 0 L r Q s C / Q m N C 3 0 L z Q t d C 9 0 L X Q v d C 9 0 Y v Q u S D R g t C 4 0 L 8 u e 9 C R 0 J T Q l N C h I F x u I D I w M j U u M D U s N D h 9 J n F 1 b 3 Q 7 L C Z x d W 9 0 O 1 N l Y 3 R p b 2 4 x L 9 C f 0 K B f M V / Q t 9 C w 0 L P R g N G D 0 L f Q u t C w L 9 C Y 0 L f Q v N C 1 0 L 3 Q t d C 9 0 L 3 R i 9 C 5 I N G C 0 L j Q v y 5 7 0 J H Q l N C U 0 K E g X G 4 g M j A y N S 4 w N i w 0 O X 0 m c X V v d D s s J n F 1 b 3 Q 7 U 2 V j d G l v b j E v 0 J / Q o F 8 x X 9 C 3 0 L D Q s 9 G A 0 Y P Q t 9 C 6 0 L A v 0 J j Q t 9 C 8 0 L X Q v d C 1 0 L 3 Q v d G L 0 L k g 0 Y L Q u N C / L n v Q k d C U 0 J T Q o S B c b i A y M D I 1 L j A 3 L D U w f S Z x d W 9 0 O y w m c X V v d D t T Z W N 0 a W 9 u M S / Q n 9 C g X z F f 0 L f Q s N C z 0 Y D R g 9 C 3 0 L r Q s C / Q m N C 3 0 L z Q t d C 9 0 L X Q v d C 9 0 Y v Q u S D R g t C 4 0 L 8 u e 9 C R 0 J T Q l N C h I F x u I D I w M j U u M D g s N T F 9 J n F 1 b 3 Q 7 L C Z x d W 9 0 O 1 N l Y 3 R p b 2 4 x L 9 C f 0 K B f M V / Q t 9 C w 0 L P R g N G D 0 L f Q u t C w L 9 C Y 0 L f Q v N C 1 0 L 3 Q t d C 9 0 L 3 R i 9 C 5 I N G C 0 L j Q v y 5 7 0 J H Q l N C U 0 K E g X G 4 g M j A y N S 4 w O S w 1 M n 0 m c X V v d D s s J n F 1 b 3 Q 7 U 2 V j d G l v b j E v 0 J / Q o F 8 x X 9 C 3 0 L D Q s 9 G A 0 Y P Q t 9 C 6 0 L A v 0 J j Q t 9 C 8 0 L X Q v d C 1 0 L 3 Q v d G L 0 L k g 0 Y L Q u N C / L n v Q k d C U 0 J T Q o S B c b i A y M D I 1 L j E w L D U z f S Z x d W 9 0 O y w m c X V v d D t T Z W N 0 a W 9 u M S / Q n 9 C g X z F f 0 L f Q s N C z 0 Y D R g 9 C 3 0 L r Q s C / Q m N C 3 0 L z Q t d C 9 0 L X Q v d C 9 0 Y v Q u S D R g t C 4 0 L 8 u e 9 C R 0 J T Q l N C h I F x u I D I w M j U u M T E s N T R 9 J n F 1 b 3 Q 7 L C Z x d W 9 0 O 1 N l Y 3 R p b 2 4 x L 9 C f 0 K B f M V / Q t 9 C w 0 L P R g N G D 0 L f Q u t C w L 9 C Y 0 L f Q v N C 1 0 L 3 Q t d C 9 0 L 3 R i 9 C 5 I N G C 0 L j Q v y 5 7 0 J H Q l N C U 0 K E g X G 4 g M j A y N S 4 x M i w 1 N X 0 m c X V v d D s s J n F 1 b 3 Q 7 U 2 V j d G l v b j E v 0 J / Q o F 8 x X 9 C 3 0 L D Q s 9 G A 0 Y P Q t 9 C 6 0 L A v 0 J j Q t 9 C 8 0 L X Q v d C 1 0 L 3 Q v d G L 0 L k g 0 Y L Q u N C / L n v Q m t C X I C A y M D I 0 L j A x L D U 2 f S Z x d W 9 0 O y w m c X V v d D t T Z W N 0 a W 9 u M S / Q n 9 C g X z F f 0 L f Q s N C z 0 Y D R g 9 C 3 0 L r Q s C / Q m N C 3 0 L z Q t d C 9 0 L X Q v d C 9 0 Y v Q u S D R g t C 4 0 L 8 u e 9 C a 0 J c g I D I w M j Q u M D I s N T d 9 J n F 1 b 3 Q 7 L C Z x d W 9 0 O 1 N l Y 3 R p b 2 4 x L 9 C f 0 K B f M V / Q t 9 C w 0 L P R g N G D 0 L f Q u t C w L 9 C Y 0 L f Q v N C 1 0 L 3 Q t d C 9 0 L 3 R i 9 C 5 I N G C 0 L j Q v y 5 7 0 J r Q l y A g M j A y N C 4 w M y w 1 O H 0 m c X V v d D s s J n F 1 b 3 Q 7 U 2 V j d G l v b j E v 0 J / Q o F 8 x X 9 C 3 0 L D Q s 9 G A 0 Y P Q t 9 C 6 0 L A v 0 J j Q t 9 C 8 0 L X Q v d C 1 0 L 3 Q v d G L 0 L k g 0 Y L Q u N C / L n v Q m t C X I C A y M D I 0 L j A 0 L D U 5 f S Z x d W 9 0 O y w m c X V v d D t T Z W N 0 a W 9 u M S / Q n 9 C g X z F f 0 L f Q s N C z 0 Y D R g 9 C 3 0 L r Q s C / Q m N C 3 0 L z Q t d C 9 0 L X Q v d C 9 0 Y v Q u S D R g t C 4 0 L 8 u e 9 C a 0 J c g I D I w M j Q u M D U s N j B 9 J n F 1 b 3 Q 7 L C Z x d W 9 0 O 1 N l Y 3 R p b 2 4 x L 9 C f 0 K B f M V / Q t 9 C w 0 L P R g N G D 0 L f Q u t C w L 9 C Y 0 L f Q v N C 1 0 L 3 Q t d C 9 0 L 3 R i 9 C 5 I N G C 0 L j Q v y 5 7 0 J r Q l y A g M j A y N C 4 w N i w 2 M X 0 m c X V v d D s s J n F 1 b 3 Q 7 U 2 V j d G l v b j E v 0 J / Q o F 8 x X 9 C 3 0 L D Q s 9 G A 0 Y P Q t 9 C 6 0 L A v 0 J j Q t 9 C 8 0 L X Q v d C 1 0 L 3 Q v d G L 0 L k g 0 Y L Q u N C / L n v Q m t C X I C A y M D I 0 L j A 3 L D Y y f S Z x d W 9 0 O y w m c X V v d D t T Z W N 0 a W 9 u M S / Q n 9 C g X z F f 0 L f Q s N C z 0 Y D R g 9 C 3 0 L r Q s C / Q m N C 3 0 L z Q t d C 9 0 L X Q v d C 9 0 Y v Q u S D R g t C 4 0 L 8 u e 9 C a 0 J c g I D I w M j Q u M D g s N j N 9 J n F 1 b 3 Q 7 L C Z x d W 9 0 O 1 N l Y 3 R p b 2 4 x L 9 C f 0 K B f M V / Q t 9 C w 0 L P R g N G D 0 L f Q u t C w L 9 C Y 0 L f Q v N C 1 0 L 3 Q t d C 9 0 L 3 R i 9 C 5 I N G C 0 L j Q v y 5 7 0 J r Q l y A g M j A y N C 4 w O S w 2 N H 0 m c X V v d D s s J n F 1 b 3 Q 7 U 2 V j d G l v b j E v 0 J / Q o F 8 x X 9 C 3 0 L D Q s 9 G A 0 Y P Q t 9 C 6 0 L A v 0 J j Q t 9 C 8 0 L X Q v d C 1 0 L 3 Q v d G L 0 L k g 0 Y L Q u N C / L n v Q m t C X I C A y M D I 0 L j E w L D Y 1 f S Z x d W 9 0 O y w m c X V v d D t T Z W N 0 a W 9 u M S / Q n 9 C g X z F f 0 L f Q s N C z 0 Y D R g 9 C 3 0 L r Q s C / Q m N C 3 0 L z Q t d C 9 0 L X Q v d C 9 0 Y v Q u S D R g t C 4 0 L 8 u e 9 C a 0 J c g I D I w M j Q u M T E s N j Z 9 J n F 1 b 3 Q 7 L C Z x d W 9 0 O 1 N l Y 3 R p b 2 4 x L 9 C f 0 K B f M V / Q t 9 C w 0 L P R g N G D 0 L f Q u t C w L 9 C Y 0 L f Q v N C 1 0 L 3 Q t d C 9 0 L 3 R i 9 C 5 I N G C 0 L j Q v y 5 7 0 J r Q l y A g M j A y N C 4 x M i w 2 N 3 0 m c X V v d D s s J n F 1 b 3 Q 7 U 2 V j d G l v b j E v 0 J / Q o F 8 x X 9 C 3 0 L D Q s 9 G A 0 Y P Q t 9 C 6 0 L A v 0 J j Q t 9 C 8 0 L X Q v d C 1 0 L 3 Q v d G L 0 L k g 0 Y L Q u N C / L n v Q o 9 C / 0 Y D Q s N C y 0 L v R j 9 C 1 0 L z Q v t G B 0 Y L R j C w 2 O H 0 m c X V v d D s s J n F 1 b 3 Q 7 U 2 V j d G l v b j E v 0 J / Q o F 8 x X 9 C 3 0 L D Q s 9 G A 0 Y P Q t 9 C 6 0 L A v 0 J j Q t 9 C 8 0 L X Q v d C 1 0 L 3 Q v d G L 0 L k g 0 Y L Q u N C / L n v Q k t C T 0 J 4 s N j l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N z c i I C 8 + P E V u d H J 5 I F R 5 c G U 9 I k Z p b G x T d G F 0 d X M i I F Z h b H V l P S J z Q 2 9 t c G x l d G U i I C 8 + P E V u d H J 5 I F R 5 c G U 9 I k Z p b G x D b 2 x 1 b W 5 O Y W 1 l c y I g V m F s d W U 9 I n N b J n F 1 b 3 Q 7 0 J r Q v t C 8 0 L / Q s N C 9 0 L j R j y Z x d W 9 0 O y w m c X V v d D v Q o d C 8 0 L X R g t C w J n F 1 b 3 Q 7 L C Z x d W 9 0 O 9 C h 0 Y L Q s N G C 0 Y z R j y D Q k d C a J n F 1 b 3 Q 7 L C Z x d W 9 0 O 9 C m 0 K T Q n i D Q v 9 G A 0 L X Q t N C / 0 Y D Q u N G P 0 Y L Q u N G P J n F 1 b 3 Q 7 L C Z x d W 9 0 O 9 C m 0 K T Q n i D R g 9 C 9 0 L j Q s t C 1 0 Y H Q s N C 7 0 Y z Q v d C + 0 L U m c X V v d D s s J n F 1 b 3 Q 7 0 J z Q t d G B 0 Y L Q v t G A 0 L 7 Q t t C 0 0 L X Q v d C 4 0 L U m c X V v d D s s J n F 1 b 3 Q 7 0 J r Q v t C 9 0 Y L R g N C w 0 L P Q t d C 9 0 Y I m c X V v d D s s J n F 1 b 3 Q 7 0 J T Q v t C z 0 L 7 Q s t C + 0 Y A m c X V v d D s s J n F 1 b 3 Q 7 0 J 3 Q v t C 8 0 L X Q v d C 6 0 L v Q s N G C 0 Y D R g 9 C 9 0 L D R j y D Q s 9 G A 0 Y P Q v 9 C / 0 L A m c X V v d D s s J n F 1 b 3 Q 7 0 J 3 Q v t C 8 0 L X Q v d C 6 0 L v Q s N G C 0 Y P R g N C w J n F 1 b 3 Q 7 L C Z x d W 9 0 O 9 C S 0 L j Q t C D R g N C w 0 Y H R h d C + 0 L T Q s C Z x d W 9 0 O y w m c X V v d D v Q o d C / 0 L 7 R g d C + 0 L E g 0 L 7 R g t C z 0 Y D R g 9 C 3 0 L r Q u C Z x d W 9 0 O y w m c X V v d D v Q n d C w 0 L / R g N C w 0 L L Q u 9 C 1 0 L 3 Q u N C 1 I N G A 0 L X Q s N C 7 0 L j Q t 9 C w 0 Y b Q u N C 4 J n F 1 b 3 Q 7 L C Z x d W 9 0 O 9 C a 0 L 7 Q v N C 8 0 L X Q v d G C 0 L D R g N C 4 0 L k m c X V v d D s s J n F 1 b 3 Q 7 0 J / Q o C 0 x I D I w M j Q u M D E m c X V v d D s s J n F 1 b 3 Q 7 0 J / Q o C 0 x I D I w M j Q u M D I m c X V v d D s s J n F 1 b 3 Q 7 0 J / Q o C 0 x I D I w M j Q u M D M m c X V v d D s s J n F 1 b 3 Q 7 0 J / Q o C 0 x I D I w M j Q u M D Q m c X V v d D s s J n F 1 b 3 Q 7 0 J / Q o C 0 x I D I w M j Q u M D U m c X V v d D s s J n F 1 b 3 Q 7 0 J / Q o C 0 x I D I w M j Q u M D Y m c X V v d D s s J n F 1 b 3 Q 7 0 J / Q o C 0 x I D I w M j Q u M D c m c X V v d D s s J n F 1 b 3 Q 7 0 J / Q o C 0 x I D I w M j Q u M D g m c X V v d D s s J n F 1 b 3 Q 7 0 J / Q o C 0 x I D I w M j Q u M D k m c X V v d D s s J n F 1 b 3 Q 7 0 J / Q o C 0 x I D I w M j Q u M T A m c X V v d D s s J n F 1 b 3 Q 7 0 J / Q o C 0 x I D I w M j Q u M T E m c X V v d D s s J n F 1 b 3 Q 7 0 J / Q o C 0 x I D I w M j Q u M T I m c X V v d D s s J n F 1 b 3 Q 7 0 J / Q o C 0 x I N C Y 0 Y L Q v t C z 0 L 4 g 0 L P Q v t C 0 J n F 1 b 3 Q 7 L C Z x d W 9 0 O 9 C a 0 L 7 Q t C D R g d G C 0 L D R g t G M 0 L g g 0 J H Q l N C g J n F 1 b 3 Q 7 L C Z x d W 9 0 O 9 C a 0 L 7 Q t C D R g d G C 0 L D R g t G M 0 L g g 0 J H Q l N C U 0 K E m c X V v d D s s J n F 1 b 3 Q 7 0 K H R g t C w 0 Y L R j N G P I N C R 0 J T Q l N C h J n F 1 b 3 Q 7 L C Z x d W 9 0 O 9 C e 0 Y L R g d G A 0 L 7 R h 9 C 6 0 L A m c X V v d D s s J n F 1 b 3 Q 7 0 J 3 Q l N C h J n F 1 b 3 Q 7 L C Z x d W 9 0 O 9 C R 0 J T Q l N C h I F x u I D I w M j Q u M D E m c X V v d D s s J n F 1 b 3 Q 7 0 J H Q l N C U 0 K E g X G 4 g M j A y N C 4 w M i Z x d W 9 0 O y w m c X V v d D v Q k d C U 0 J T Q o S B c b i A y M D I 0 L j A z J n F 1 b 3 Q 7 L C Z x d W 9 0 O 9 C R 0 J T Q l N C h I F x u I D I w M j Q u M D Q m c X V v d D s s J n F 1 b 3 Q 7 0 J H Q l N C U 0 K E g X G 4 g M j A y N C 4 w N S Z x d W 9 0 O y w m c X V v d D v Q k d C U 0 J T Q o S B c b i A y M D I 0 L j A 2 J n F 1 b 3 Q 7 L C Z x d W 9 0 O 9 C R 0 J T Q l N C h I F x u I D I w M j Q u M D c m c X V v d D s s J n F 1 b 3 Q 7 0 J H Q l N C U 0 K E g X G 4 g M j A y N C 4 w O C Z x d W 9 0 O y w m c X V v d D v Q k d C U 0 J T Q o S B c b i A y M D I 0 L j A 5 J n F 1 b 3 Q 7 L C Z x d W 9 0 O 9 C R 0 J T Q l N C h I F x u I D I w M j Q u M T A m c X V v d D s s J n F 1 b 3 Q 7 0 J H Q l N C U 0 K E g X G 4 g M j A y N C 4 x M S Z x d W 9 0 O y w m c X V v d D v Q k d C U 0 J T Q o S B c b i A y M D I 0 L j E y J n F 1 b 3 Q 7 L C Z x d W 9 0 O 9 C R 0 J T Q l N C h I F x u I D I w M j U u M D E m c X V v d D s s J n F 1 b 3 Q 7 0 J H Q l N C U 0 K E g X G 4 g M j A y N S 4 w M i Z x d W 9 0 O y w m c X V v d D v Q k d C U 0 J T Q o S B c b i A y M D I 1 L j A z J n F 1 b 3 Q 7 L C Z x d W 9 0 O 9 C R 0 J T Q l N C h I F x u I D I w M j U u M D Q m c X V v d D s s J n F 1 b 3 Q 7 0 J H Q l N C U 0 K E g X G 4 g M j A y N S 4 w N S Z x d W 9 0 O y w m c X V v d D v Q k d C U 0 J T Q o S B c b i A y M D I 1 L j A 2 J n F 1 b 3 Q 7 L C Z x d W 9 0 O 9 C R 0 J T Q l N C h I F x u I D I w M j U u M D c m c X V v d D s s J n F 1 b 3 Q 7 0 J H Q l N C U 0 K E g X G 4 g M j A y N S 4 w O C Z x d W 9 0 O y w m c X V v d D v Q k d C U 0 J T Q o S B c b i A y M D I 1 L j A 5 J n F 1 b 3 Q 7 L C Z x d W 9 0 O 9 C R 0 J T Q l N C h I F x u I D I w M j U u M T A m c X V v d D s s J n F 1 b 3 Q 7 0 J H Q l N C U 0 K E g X G 4 g M j A y N S 4 x M S Z x d W 9 0 O y w m c X V v d D v Q k d C U 0 J T Q o S B c b i A y M D I 1 L j E y J n F 1 b 3 Q 7 L C Z x d W 9 0 O 9 C a 0 J c g I D I w M j Q u M D E m c X V v d D s s J n F 1 b 3 Q 7 0 J r Q l y A g M j A y N C 4 w M i Z x d W 9 0 O y w m c X V v d D v Q m t C X I C A y M D I 0 L j A z J n F 1 b 3 Q 7 L C Z x d W 9 0 O 9 C a 0 J c g I D I w M j Q u M D Q m c X V v d D s s J n F 1 b 3 Q 7 0 J r Q l y A g M j A y N C 4 w N S Z x d W 9 0 O y w m c X V v d D v Q m t C X I C A y M D I 0 L j A 2 J n F 1 b 3 Q 7 L C Z x d W 9 0 O 9 C a 0 J c g I D I w M j Q u M D c m c X V v d D s s J n F 1 b 3 Q 7 0 J r Q l y A g M j A y N C 4 w O C Z x d W 9 0 O y w m c X V v d D v Q m t C X I C A y M D I 0 L j A 5 J n F 1 b 3 Q 7 L C Z x d W 9 0 O 9 C a 0 J c g I D I w M j Q u M T A m c X V v d D s s J n F 1 b 3 Q 7 0 J r Q l y A g M j A y N C 4 x M S Z x d W 9 0 O y w m c X V v d D v Q m t C X I C A y M D I 0 L j E y J n F 1 b 3 Q 7 L C Z x d W 9 0 O 9 C j 0 L / R g N C w 0 L L Q u 9 G P 0 L X Q v N C + 0 Y H R g t G M J n F 1 b 3 Q 7 L C Z x d W 9 0 O 9 C S 0 J P Q n i Z x d W 9 0 O 1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D A l O U Y l R D A l Q T B f M V 8 l R D A l Q j c l R D A l Q j A l R D A l Q j M l R D E l O D A l R D E l O D M l R D A l Q j c l R D A l Q k E l R D A l Q j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X z F f J U Q w J U I 3 J U Q w J U I w J U Q w J U I z J U Q x J T g w J U Q x J T g z J U Q w J U I 3 J U Q w J U J B J U Q w J U I w L z F f J U Q w J U E x J U Q w J U I y J U Q w J U J F J U Q w J U I 0 X y V E M C U 5 R i V E M C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T B f M V 8 l R D A l Q j c l R D A l Q j A l R D A l Q j M l R D E l O D A l R D E l O D M l R D A l Q j c l R D A l Q k E l R D A l Q j A v J U Q w J T l G J U Q w J U J F J U Q w J U I y J U Q x J T h C J U Q x J T g 4 J U Q w J U I 1 J U Q w J U J E J U Q w J U J E J U Q x J T h C J U Q w J U I 1 J T I w J U Q w J U I 3 J U Q w J U I w J U Q w J U I z J U Q w J U J F J U Q w J U J C J U Q w J U J F J U Q w J U I y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X z F f J U Q w J U I 3 J U Q w J U I w J U Q w J U I z J U Q x J T g w J U Q x J T g z J U Q w J U I 3 J U Q w J U J B J U Q w J U I w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F 8 x X y V E M C V C N y V E M C V C M C V E M C V C M y V E M S U 4 M C V E M S U 4 M y V E M C V C N y V E M C V C Q S V E M C V C M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T B f M V 8 l R D A l Q j c l R D A l Q j A l R D A l Q j M l R D E l O D A l R D E l O D M l R D A l Q j c l R D A l Q k E l R D A l Q j A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X z F f J U Q w J U I 3 J U Q w J U I w J U Q w J U I z J U Q x J T g w J U Q x J T g z J U Q w J U I 3 J U Q w J U J B J U Q w J U I w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S V E M C U 5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i 0 w N 1 Q w N j o x N j o y M S 4 2 M j k 5 M j I z W i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2 a W d h d G l v b l N 0 Z X B O Y W 1 l I i B W Y W x 1 Z T 0 i c 9 C d 0 L D Q s t C 4 0 L P Q s N G G 0 L j R j y I g L z 4 8 L 1 N 0 Y W J s Z U V u d H J p Z X M + P C 9 J d G V t P j x J d G V t P j x J d G V t T G 9 j Y X R p b 2 4 + P E l 0 Z W 1 U e X B l P k Z v c m 1 1 b G E 8 L 0 l 0 Z W 1 U e X B l P j x J d G V t U G F 0 a D 5 T Z W N 0 a W 9 u M S 8 l R D A l O T E l R D A l O U Y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x J U Q w J T l G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C 0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d m l n Y X R p b 2 5 T d G V w T m F t Z S I g V m F s d W U 9 I n P Q n d C w 0 L L Q u N C z 0 L D R h t C 4 0 Y 8 i I C 8 + P E V u d H J 5 I F R 5 c G U 9 I k Z p b G x M Y X N 0 V X B k Y X R l Z C I g V m F s d W U 9 I m Q y M D I z L T E y L T I 2 V D A 2 O j I 0 O j Q 5 L j k 0 M z g 3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C V B M C 0 x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C 0 x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i 0 w N 1 Q w N j o x N j o y M S 4 2 N j c 4 M T g 3 W i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U Y W J s Z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T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C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T A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L y V E M C U 5 R i V E M C V C N S V E M S U 4 M C V E M C V C N S V E M S U 4 M y V E M C V C R i V E M C V C R S V E M S U 4 M C V E M S U 4 R i V E M C V C N C V E M C V C R S V E M S U 4 N y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M i V E M C V C R S V E M C V C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X V l c n l J R C I g V m F s d W U 9 I n N i Z W I y Z W J m N C 0 0 Z G U x L T Q w M D Y t Y j M w M y 1 h N z d i N W Q 4 O G F k Z T Y i I C 8 + P E V u d H J 5 I F R 5 c G U 9 I k 5 h d m l n Y X R p b 2 5 T d G V w T m F t Z S I g V m F s d W U 9 I n P Q n d C w 0 L L Q u N C z 0 L D R h t C 4 0 Y 8 i I C 8 + P E V u d H J 5 I F R 5 c G U 9 I k Z p b G x F c n J v c k N v d W 5 0 I i B W Y W x 1 Z T 0 i b D A i I C 8 + P E V u d H J 5 I F R 5 c G U 9 I k Z p b G x M Y X N 0 V X B k Y X R l Z C I g V m F s d W U 9 I m Q y M D I 0 L T A 2 L T A 1 V D A 5 O j Q 2 O j U 3 L j Y 5 N z c 0 M T J a I i A v P j x F b n R y e S B U e X B l P S J G a W x s R X J y b 3 J D b 2 R l I i B W Y W x 1 Z T 0 i c 1 V u a 2 5 v d 2 4 i I C 8 + P E V u d H J 5 I F R 5 c G U 9 I k Z p b G x D b 2 x 1 b W 5 U e X B l c y I g V m F s d W U 9 I n N C Z 1 l H Q m d Z R 0 J n W U d C Z 1 l H Q m d Z R k J R V U Z C U V V G Q l F V R k J R V U Z C Z 1 l H Q X d V R k J R V U Z C U V V G Q l F V R k J R V U Z C U V V G Q X d N R E F 3 T U R B d 0 1 G Q l F V R k J R V U Z C U V V G Q l F V R 0 J n V U Z C U V V G Q l F V R k J R V U Z C U V V G Q l F V R k J R V U Z C U V V G Q l F V R k J R V U Z C U V V G Q l F V R k J R V U Z C U V V G Q l F V R k J R V U Z C U V V G Q l F V R k J R V U Z C U V V G Q l F V R k J R V U Y i I C 8 + P E V u d H J 5 I F R 5 c G U 9 I k Z p b G x D b 2 x 1 b W 5 O Y W 1 l c y I g V m F s d W U 9 I n N b J n F 1 b 3 Q 7 0 J r Q v t C 8 0 L / Q s N C 9 0 L j R j y Z x d W 9 0 O y w m c X V v d D v Q o d C 8 0 L X R g t C w J n F 1 b 3 Q 7 L C Z x d W 9 0 O 9 C h 0 Y L Q s N G C 0 Y z R j y D Q k d C a J n F 1 b 3 Q 7 L C Z x d W 9 0 O 9 C m 0 K T Q n i D Q v 9 G A 0 L X Q t N C / 0 Y D Q u N G P 0 Y L Q u N G P J n F 1 b 3 Q 7 L C Z x d W 9 0 O 9 C m 0 K T Q n i D R g 9 C 9 0 L j Q s t C 1 0 Y H Q s N C 7 0 Y z Q v d C + 0 L U m c X V v d D s s J n F 1 b 3 Q 7 0 J z Q t d G B 0 Y L Q v t G A 0 L 7 Q t t C 0 0 L X Q v d C 4 0 L U m c X V v d D s s J n F 1 b 3 Q 7 0 J r Q v t C 9 0 Y L R g N C w 0 L P Q t d C 9 0 Y I m c X V v d D s s J n F 1 b 3 Q 7 0 J T Q v t C z 0 L 7 Q s t C + 0 Y A m c X V v d D s s J n F 1 b 3 Q 7 0 J 3 Q v t C 8 0 L X Q v d C 6 0 L v Q s N G C 0 Y D R g 9 C 9 0 L D R j y D Q s 9 G A 0 Y P Q v 9 C / 0 L A m c X V v d D s s J n F 1 b 3 Q 7 0 J 3 Q v t C 8 0 L X Q v d C 6 0 L v Q s N G C 0 Y P R g N C w J n F 1 b 3 Q 7 L C Z x d W 9 0 O 9 C S 0 L j Q t C D R g N C w 0 Y H R h d C + 0 L T Q s C Z x d W 9 0 O y w m c X V v d D v Q o d C / 0 L 7 R g d C + 0 L E g 0 L 7 R g t C z 0 Y D R g 9 C 3 0 L r Q u C Z x d W 9 0 O y w m c X V v d D v Q n d C w 0 L / R g N C w 0 L L Q u 9 C 1 0 L 3 Q u N C 1 I N G A 0 L X Q s N C 7 0 L j Q t 9 C w 0 Y b Q u N C 4 J n F 1 b 3 Q 7 L C Z x d W 9 0 O 9 C a 0 L 7 Q v N C 8 0 L X Q v d G C 0 L D R g N C 4 0 L k m c X V v d D s s J n F 1 b 3 Q 7 0 J H Q n y A y M D I 0 L j A x J n F 1 b 3 Q 7 L C Z x d W 9 0 O 9 C R 0 J 8 g M j A y N C 4 w M i Z x d W 9 0 O y w m c X V v d D v Q k d C f I D I w M j Q u M D M m c X V v d D s s J n F 1 b 3 Q 7 0 J H Q n y A y M D I 0 L j A 0 J n F 1 b 3 Q 7 L C Z x d W 9 0 O 9 C R 0 J 8 g M j A y N C 4 w N S Z x d W 9 0 O y w m c X V v d D v Q k d C f I D I w M j Q u M D Y m c X V v d D s s J n F 1 b 3 Q 7 0 J H Q n y A y M D I 0 L j A 3 J n F 1 b 3 Q 7 L C Z x d W 9 0 O 9 C R 0 J 8 g M j A y N C 4 w O C Z x d W 9 0 O y w m c X V v d D v Q k d C f I D I w M j Q u M D k m c X V v d D s s J n F 1 b 3 Q 7 0 J H Q n y A y M D I 0 L j E w J n F 1 b 3 Q 7 L C Z x d W 9 0 O 9 C R 0 J 8 g M j A y N C 4 x M S Z x d W 9 0 O y w m c X V v d D v Q k d C f I D I w M j Q u M T I m c X V v d D s s J n F 1 b 3 Q 7 0 J H Q n y D Q m N G C 0 L 7 Q s 9 C + I N C z 0 L 7 Q t C Z x d W 9 0 O y w m c X V v d D v Q m t C + 0 L Q g 0 Y H R g t C w 0 Y L R j N C 4 I N C R 0 J T Q o C Z x d W 9 0 O y w m c X V v d D v Q m t C + 0 L Q g 0 Y H R g t C w 0 Y L R j N C 4 I N C R 0 J T Q l N C h J n F 1 b 3 Q 7 L C Z x d W 9 0 O 9 C h 0 Y L Q s N G C 0 Y z R j y D Q k d C U 0 J T Q o S Z x d W 9 0 O y w m c X V v d D v Q n t G C 0 Y H R g N C + 0 Y f Q u t C w J n F 1 b 3 Q 7 L C Z x d W 9 0 O 9 C d 0 J T Q o S Z x d W 9 0 O y w m c X V v d D v Q k d C U 0 J T Q o S B c b t C R 0 J 8 g M j A y N C 4 w M S Z x d W 9 0 O y w m c X V v d D v Q k d C U 0 J T Q o S B c b t C R 0 J 8 g M j A y N C 4 w M i Z x d W 9 0 O y w m c X V v d D v Q k d C U 0 J T Q o S B c b t C R 0 J 8 g M j A y N C 4 w M y Z x d W 9 0 O y w m c X V v d D v Q k d C U 0 J T Q o S B c b t C R 0 J 8 g M j A y N C 4 w N C Z x d W 9 0 O y w m c X V v d D v Q k d C U 0 J T Q o S B c b t C R 0 J 8 g M j A y N C 4 w N S Z x d W 9 0 O y w m c X V v d D v Q k d C U 0 J T Q o S B c b t C R 0 J 8 g M j A y N C 4 w N i Z x d W 9 0 O y w m c X V v d D v Q k d C U 0 J T Q o S B c b t C R 0 J 8 g M j A y N C 4 w N y Z x d W 9 0 O y w m c X V v d D v Q k d C U 0 J T Q o S B c b t C R 0 J 8 g M j A y N C 4 w O C Z x d W 9 0 O y w m c X V v d D v Q k d C U 0 J T Q o S B c b t C R 0 J 8 g M j A y N C 4 w O S Z x d W 9 0 O y w m c X V v d D v Q k d C U 0 J T Q o S B c b t C R 0 J 8 g M j A y N C 4 x M C Z x d W 9 0 O y w m c X V v d D v Q k d C U 0 J T Q o S B c b t C R 0 J 8 g M j A y N C 4 x M S Z x d W 9 0 O y w m c X V v d D v Q k d C U 0 J T Q o S B c b t C R 0 J 8 g M j A y N C 4 x M i Z x d W 9 0 O y w m c X V v d D v Q k d C U 0 J T Q o S B c b t C R 0 J 8 g M j A y N S 4 w M S Z x d W 9 0 O y w m c X V v d D v Q k d C U 0 J T Q o S B c b t C R 0 J 8 g M j A y N S 4 w M i Z x d W 9 0 O y w m c X V v d D v Q k d C U 0 J T Q o S B c b t C R 0 J 8 g M j A y N S 4 w M y Z x d W 9 0 O y w m c X V v d D v Q k d C U 0 J T Q o S B c b t C R 0 J 8 g M j A y N S 4 w N C Z x d W 9 0 O y w m c X V v d D v Q k d C U 0 J T Q o S B c b t C R 0 J 8 g M j A y N S 4 w N S Z x d W 9 0 O y w m c X V v d D v Q k d C U 0 J T Q o S B c b t C R 0 J 8 g M j A y N S 4 w N i Z x d W 9 0 O y w m c X V v d D v Q k d C U 0 J T Q o S B c b t C R 0 J 8 g M j A y N S 4 w N y Z x d W 9 0 O y w m c X V v d D v Q k d C U 0 J T Q o S B c b t C R 0 J 8 g M j A y N S 4 w O C Z x d W 9 0 O y w m c X V v d D v Q k d C U 0 J T Q o S B c b t C R 0 J 8 g M j A y N S 4 w O S Z x d W 9 0 O y w m c X V v d D v Q k d C U 0 J T Q o S B c b t C R 0 J 8 g M j A y N S 4 x M C Z x d W 9 0 O y w m c X V v d D v Q k d C U 0 J T Q o S B c b t C R 0 J 8 g M j A y N S 4 x M S Z x d W 9 0 O y w m c X V v d D v Q k d C U 0 J T Q o S B c b t C R 0 J 8 g M j A y N S 4 x M i Z x d W 9 0 O y w m c X V v d D v Q m t C X I N C R 0 J 8 g M j A y N C 4 w M S Z x d W 9 0 O y w m c X V v d D v Q m t C X I N C R 0 J 8 g M j A y N C 4 w M i Z x d W 9 0 O y w m c X V v d D v Q m t C X I N C R 0 J 8 g M j A y N C 4 w M y Z x d W 9 0 O y w m c X V v d D v Q m t C X I N C R 0 J 8 g M j A y N C 4 w N C Z x d W 9 0 O y w m c X V v d D v Q m t C X I N C R 0 J 8 g M j A y N C 4 w N S Z x d W 9 0 O y w m c X V v d D v Q m t C X I N C R 0 J 8 g M j A y N C 4 w N i Z x d W 9 0 O y w m c X V v d D v Q m t C X I N C R 0 J 8 g M j A y N C 4 w N y Z x d W 9 0 O y w m c X V v d D v Q m t C X I N C R 0 J 8 g M j A y N C 4 w O C Z x d W 9 0 O y w m c X V v d D v Q m t C X I N C R 0 J 8 g M j A y N C 4 w O S Z x d W 9 0 O y w m c X V v d D v Q m t C X I N C R 0 J 8 g M j A y N C 4 x M C Z x d W 9 0 O y w m c X V v d D v Q m t C X I N C R 0 J 8 g M j A y N C 4 x M S Z x d W 9 0 O y w m c X V v d D v Q m t C X I N C R 0 J 8 g M j A y N C 4 x M i Z x d W 9 0 O y w m c X V v d D v Q o 9 C / 0 Y D Q s N C y 0 L v R j 9 C 1 0 L z Q v t G B 0 Y L R j C Z x d W 9 0 O y w m c X V v d D v Q k t C T 0 J 4 m c X V v d D s s J n F 1 b 3 Q 7 0 J H Q n y D Q t N C 7 0 Y 8 g 0 Y T Q s N C 6 0 Y L Q s C Z x d W 9 0 O y w m c X V v d D v Q n 9 C g L T E g M j A y N C 4 w M S Z x d W 9 0 O y w m c X V v d D v Q n 9 C g L T E g M j A y N C 4 w M i Z x d W 9 0 O y w m c X V v d D v Q n 9 C g L T E g M j A y N C 4 w M y Z x d W 9 0 O y w m c X V v d D v Q n 9 C g L T E g M j A y N C 4 w N C Z x d W 9 0 O y w m c X V v d D v Q n 9 C g L T E g M j A y N C 4 w N S Z x d W 9 0 O y w m c X V v d D v Q n 9 C g L T E g M j A y N C 4 w N i Z x d W 9 0 O y w m c X V v d D v Q n 9 C g L T E g M j A y N C 4 w N y Z x d W 9 0 O y w m c X V v d D v Q n 9 C g L T E g M j A y N C 4 w O C Z x d W 9 0 O y w m c X V v d D v Q n 9 C g L T E g M j A y N C 4 w O S Z x d W 9 0 O y w m c X V v d D v Q n 9 C g L T E g M j A y N C 4 x M C Z x d W 9 0 O y w m c X V v d D v Q n 9 C g L T E g M j A y N C 4 x M S Z x d W 9 0 O y w m c X V v d D v Q n 9 C g L T E g M j A y N C 4 x M i Z x d W 9 0 O y w m c X V v d D v Q n 9 C g L T E g 0 J j R g t C + 0 L P Q v i D Q s 9 C + 0 L Q m c X V v d D s s J n F 1 b 3 Q 7 0 J H Q l N C U 0 K E g X G 4 g M j A y N C 4 w M S Z x d W 9 0 O y w m c X V v d D v Q k d C U 0 J T Q o S B c b i A y M D I 0 L j A y J n F 1 b 3 Q 7 L C Z x d W 9 0 O 9 C R 0 J T Q l N C h I F x u I D I w M j Q u M D M m c X V v d D s s J n F 1 b 3 Q 7 0 J H Q l N C U 0 K E g X G 4 g M j A y N C 4 w N C Z x d W 9 0 O y w m c X V v d D v Q k d C U 0 J T Q o S B c b i A y M D I 0 L j A 1 J n F 1 b 3 Q 7 L C Z x d W 9 0 O 9 C R 0 J T Q l N C h I F x u I D I w M j Q u M D Y m c X V v d D s s J n F 1 b 3 Q 7 0 J H Q l N C U 0 K E g X G 4 g M j A y N C 4 w N y Z x d W 9 0 O y w m c X V v d D v Q k d C U 0 J T Q o S B c b i A y M D I 0 L j A 4 J n F 1 b 3 Q 7 L C Z x d W 9 0 O 9 C R 0 J T Q l N C h I F x u I D I w M j Q u M D k m c X V v d D s s J n F 1 b 3 Q 7 0 J H Q l N C U 0 K E g X G 4 g M j A y N C 4 x M C Z x d W 9 0 O y w m c X V v d D v Q k d C U 0 J T Q o S B c b i A y M D I 0 L j E x J n F 1 b 3 Q 7 L C Z x d W 9 0 O 9 C R 0 J T Q l N C h I F x u I D I w M j Q u M T I m c X V v d D s s J n F 1 b 3 Q 7 0 J H Q l N C U 0 K E g X G 4 g M j A y N S 4 w M S Z x d W 9 0 O y w m c X V v d D v Q k d C U 0 J T Q o S B c b i A y M D I 1 L j A y J n F 1 b 3 Q 7 L C Z x d W 9 0 O 9 C R 0 J T Q l N C h I F x u I D I w M j U u M D M m c X V v d D s s J n F 1 b 3 Q 7 0 J H Q l N C U 0 K E g X G 4 g M j A y N S 4 w N C Z x d W 9 0 O y w m c X V v d D v Q k d C U 0 J T Q o S B c b i A y M D I 1 L j A 1 J n F 1 b 3 Q 7 L C Z x d W 9 0 O 9 C R 0 J T Q l N C h I F x u I D I w M j U u M D Y m c X V v d D s s J n F 1 b 3 Q 7 0 J H Q l N C U 0 K E g X G 4 g M j A y N S 4 w N y Z x d W 9 0 O y w m c X V v d D v Q k d C U 0 J T Q o S B c b i A y M D I 1 L j A 4 J n F 1 b 3 Q 7 L C Z x d W 9 0 O 9 C R 0 J T Q l N C h I F x u I D I w M j U u M D k m c X V v d D s s J n F 1 b 3 Q 7 0 J H Q l N C U 0 K E g X G 4 g M j A y N S 4 x M C Z x d W 9 0 O y w m c X V v d D v Q k d C U 0 J T Q o S B c b i A y M D I 1 L j E x J n F 1 b 3 Q 7 L C Z x d W 9 0 O 9 C R 0 J T Q l N C h I F x u I D I w M j U u M T I m c X V v d D s s J n F 1 b 3 Q 7 0 J r Q l y A g M j A y N C 4 w M S Z x d W 9 0 O y w m c X V v d D v Q m t C X I C A y M D I 0 L j A y J n F 1 b 3 Q 7 L C Z x d W 9 0 O 9 C a 0 J c g I D I w M j Q u M D M m c X V v d D s s J n F 1 b 3 Q 7 0 J r Q l y A g M j A y N C 4 w N C Z x d W 9 0 O y w m c X V v d D v Q m t C X I C A y M D I 0 L j A 1 J n F 1 b 3 Q 7 L C Z x d W 9 0 O 9 C a 0 J c g I D I w M j Q u M D Y m c X V v d D s s J n F 1 b 3 Q 7 0 J r Q l y A g M j A y N C 4 w N y Z x d W 9 0 O y w m c X V v d D v Q m t C X I C A y M D I 0 L j A 4 J n F 1 b 3 Q 7 L C Z x d W 9 0 O 9 C a 0 J c g I D I w M j Q u M D k m c X V v d D s s J n F 1 b 3 Q 7 0 J r Q l y A g M j A y N C 4 x M C Z x d W 9 0 O y w m c X V v d D v Q m t C X I C A y M D I 0 L j E x J n F 1 b 3 Q 7 L C Z x d W 9 0 O 9 C a 0 J c g I D I w M j Q u M T I m c X V v d D s s J n F 1 b 3 Q 7 0 J / Q o C 0 x I N C 0 0 L v R j y D R h N C w 0 L r R g t C w J n F 1 b 3 Q 7 L C Z x d W 9 0 O y A y M D I 0 L j A x J n F 1 b 3 Q 7 L C Z x d W 9 0 O y A y M D I 0 L j A y J n F 1 b 3 Q 7 L C Z x d W 9 0 O y A y M D I 0 L j A z J n F 1 b 3 Q 7 L C Z x d W 9 0 O y A y M D I 0 L j A 0 J n F 1 b 3 Q 7 L C Z x d W 9 0 O y A y M D I 0 L j A 1 J n F 1 b 3 Q 7 L C Z x d W 9 0 O y A y M D I 0 L j A 2 J n F 1 b 3 Q 7 L C Z x d W 9 0 O y A y M D I 0 L j A 3 J n F 1 b 3 Q 7 L C Z x d W 9 0 O y A y M D I 0 L j A 4 J n F 1 b 3 Q 7 L C Z x d W 9 0 O y A y M D I 0 L j A 5 J n F 1 b 3 Q 7 L C Z x d W 9 0 O y A y M D I 0 L j E w J n F 1 b 3 Q 7 L C Z x d W 9 0 O y A y M D I 0 L j E x J n F 1 b 3 Q 7 L C Z x d W 9 0 O y A y M D I 0 L j E y J n F 1 b 3 Q 7 L C Z x d W 9 0 O y D Q m N G C 0 L 7 Q s 9 C + I N C z 0 L 7 Q t C Z x d W 9 0 O y w m c X V v d D v Q n 9 C g I N C 0 0 L v R j y D R h N C w 0 L r R g t C w J n F 1 b 3 Q 7 X S I g L z 4 8 R W 5 0 c n k g V H l w Z T 0 i R m l s b F N 0 Y X R 1 c y I g V m F s d W U 9 I n N D b 2 1 w b G V 0 Z S I g L z 4 8 R W 5 0 c n k g V H l w Z T 0 i R m l s b E N v d W 5 0 I i B W Y W x 1 Z T 0 i b D I z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z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L L Q v t C 0 M D E v 0 J j R g d G C 0 L 7 R h 9 C 9 0 L j Q u i 5 7 0 J r Q v t C 8 0 L / Q s N C 9 0 L j R j y w w f S Z x d W 9 0 O y w m c X V v d D t T Z W N 0 a W 9 u M S / Q o d C y 0 L 7 Q t D A x L 9 C Y 0 Y H R g t C + 0 Y f Q v d C 4 0 L o u e 9 C h 0 L z Q t d G C 0 L A s M X 0 m c X V v d D s s J n F 1 b 3 Q 7 U 2 V j d G l v b j E v 0 K H Q s t C + 0 L Q w M S / Q m N G B 0 Y L Q v t G H 0 L 3 Q u N C 6 L n v Q o d G C 0 L D R g t G M 0 Y 8 g 0 J H Q m i w y f S Z x d W 9 0 O y w m c X V v d D t T Z W N 0 a W 9 u M S / Q o d C y 0 L 7 Q t D A x L 9 C Y 0 Y H R g t C + 0 Y f Q v d C 4 0 L o u e 9 C m 0 K T Q n i D Q v 9 G A 0 L X Q t N C / 0 Y D Q u N G P 0 Y L Q u N G P L D N 9 J n F 1 b 3 Q 7 L C Z x d W 9 0 O 1 N l Y 3 R p b 2 4 x L 9 C h 0 L L Q v t C 0 M D E v 0 J j R g d G C 0 L 7 R h 9 C 9 0 L j Q u i 5 7 0 K b Q p N C e I N G D 0 L 3 Q u N C y 0 L X R g d C w 0 L v R j N C 9 0 L 7 Q t S w 0 f S Z x d W 9 0 O y w m c X V v d D t T Z W N 0 a W 9 u M S / Q o d C y 0 L 7 Q t D A x L 9 C Y 0 Y H R g t C + 0 Y f Q v d C 4 0 L o u e 9 C c 0 L X R g d G C 0 L 7 R g N C + 0 L b Q t N C 1 0 L 3 Q u N C 1 L D V 9 J n F 1 b 3 Q 7 L C Z x d W 9 0 O 1 N l Y 3 R p b 2 4 x L 9 C h 0 L L Q v t C 0 M D E v 0 J j R g d G C 0 L 7 R h 9 C 9 0 L j Q u i 5 7 0 J r Q v t C 9 0 Y L R g N C w 0 L P Q t d C 9 0 Y I s N n 0 m c X V v d D s s J n F 1 b 3 Q 7 U 2 V j d G l v b j E v 0 K H Q s t C + 0 L Q w M S / Q m N G B 0 Y L Q v t G H 0 L 3 Q u N C 6 L n v Q l N C + 0 L P Q v t C y 0 L 7 R g C w 3 f S Z x d W 9 0 O y w m c X V v d D t T Z W N 0 a W 9 u M S / Q o d C y 0 L 7 Q t D A x L 9 C Y 0 Y H R g t C + 0 Y f Q v d C 4 0 L o u e 9 C d 0 L 7 Q v N C 1 0 L 3 Q u t C 7 0 L D R g t G A 0 Y P Q v d C w 0 Y 8 g 0 L P R g N G D 0 L / Q v 9 C w L D h 9 J n F 1 b 3 Q 7 L C Z x d W 9 0 O 1 N l Y 3 R p b 2 4 x L 9 C h 0 L L Q v t C 0 M D E v 0 J j R g d G C 0 L 7 R h 9 C 9 0 L j Q u i 5 7 0 J 3 Q v t C 8 0 L X Q v d C 6 0 L v Q s N G C 0 Y P R g N C w L D l 9 J n F 1 b 3 Q 7 L C Z x d W 9 0 O 1 N l Y 3 R p b 2 4 x L 9 C h 0 L L Q v t C 0 M D E v 0 J j R g d G C 0 L 7 R h 9 C 9 0 L j Q u i 5 7 0 J L Q u N C 0 I N G A 0 L D R g d G F 0 L 7 Q t N C w L D E w f S Z x d W 9 0 O y w m c X V v d D t T Z W N 0 a W 9 u M S / Q o d C y 0 L 7 Q t D A x L 9 C Y 0 Y H R g t C + 0 Y f Q v d C 4 0 L o u e 9 C h 0 L / Q v t G B 0 L 7 Q s S D Q v t G C 0 L P R g N G D 0 L f Q u t C 4 L D E x f S Z x d W 9 0 O y w m c X V v d D t T Z W N 0 a W 9 u M S / Q o d C y 0 L 7 Q t D A x L 9 C Y 0 Y H R g t C + 0 Y f Q v d C 4 0 L o u e 9 C d 0 L D Q v 9 G A 0 L D Q s t C 7 0 L X Q v d C 4 0 L U g 0 Y D Q t d C w 0 L v Q u N C 3 0 L D R h t C 4 0 L g s M T J 9 J n F 1 b 3 Q 7 L C Z x d W 9 0 O 1 N l Y 3 R p b 2 4 x L 9 C h 0 L L Q v t C 0 M D E v 0 J j R g d G C 0 L 7 R h 9 C 9 0 L j Q u i 5 7 0 J r Q v t C 8 0 L z Q t d C 9 0 Y L Q s N G A 0 L j Q u S w x M 3 0 m c X V v d D s s J n F 1 b 3 Q 7 U 2 V j d G l v b j E v 0 K H Q s t C + 0 L Q w M S / Q m N G B 0 Y L Q v t G H 0 L 3 Q u N C 6 L n v Q k d C f I D I w M j Q u M D E s M T R 9 J n F 1 b 3 Q 7 L C Z x d W 9 0 O 1 N l Y 3 R p b 2 4 x L 9 C h 0 L L Q v t C 0 M D E v 0 J j R g d G C 0 L 7 R h 9 C 9 0 L j Q u i 5 7 0 J H Q n y A y M D I 0 L j A y L D E 1 f S Z x d W 9 0 O y w m c X V v d D t T Z W N 0 a W 9 u M S / Q o d C y 0 L 7 Q t D A x L 9 C Y 0 Y H R g t C + 0 Y f Q v d C 4 0 L o u e 9 C R 0 J 8 g M j A y N C 4 w M y w x N n 0 m c X V v d D s s J n F 1 b 3 Q 7 U 2 V j d G l v b j E v 0 K H Q s t C + 0 L Q w M S / Q m N G B 0 Y L Q v t G H 0 L 3 Q u N C 6 L n v Q k d C f I D I w M j Q u M D Q s M T d 9 J n F 1 b 3 Q 7 L C Z x d W 9 0 O 1 N l Y 3 R p b 2 4 x L 9 C h 0 L L Q v t C 0 M D E v 0 J j R g d G C 0 L 7 R h 9 C 9 0 L j Q u i 5 7 0 J H Q n y A y M D I 0 L j A 1 L D E 4 f S Z x d W 9 0 O y w m c X V v d D t T Z W N 0 a W 9 u M S / Q o d C y 0 L 7 Q t D A x L 9 C Y 0 Y H R g t C + 0 Y f Q v d C 4 0 L o u e 9 C R 0 J 8 g M j A y N C 4 w N i w x O X 0 m c X V v d D s s J n F 1 b 3 Q 7 U 2 V j d G l v b j E v 0 K H Q s t C + 0 L Q w M S / Q m N G B 0 Y L Q v t G H 0 L 3 Q u N C 6 L n v Q k d C f I D I w M j Q u M D c s M j B 9 J n F 1 b 3 Q 7 L C Z x d W 9 0 O 1 N l Y 3 R p b 2 4 x L 9 C h 0 L L Q v t C 0 M D E v 0 J j R g d G C 0 L 7 R h 9 C 9 0 L j Q u i 5 7 0 J H Q n y A y M D I 0 L j A 4 L D I x f S Z x d W 9 0 O y w m c X V v d D t T Z W N 0 a W 9 u M S / Q o d C y 0 L 7 Q t D A x L 9 C Y 0 Y H R g t C + 0 Y f Q v d C 4 0 L o u e 9 C R 0 J 8 g M j A y N C 4 w O S w y M n 0 m c X V v d D s s J n F 1 b 3 Q 7 U 2 V j d G l v b j E v 0 K H Q s t C + 0 L Q w M S / Q m N G B 0 Y L Q v t G H 0 L 3 Q u N C 6 L n v Q k d C f I D I w M j Q u M T A s M j N 9 J n F 1 b 3 Q 7 L C Z x d W 9 0 O 1 N l Y 3 R p b 2 4 x L 9 C h 0 L L Q v t C 0 M D E v 0 J j R g d G C 0 L 7 R h 9 C 9 0 L j Q u i 5 7 0 J H Q n y A y M D I 0 L j E x L D I 0 f S Z x d W 9 0 O y w m c X V v d D t T Z W N 0 a W 9 u M S / Q o d C y 0 L 7 Q t D A x L 9 C Y 0 Y H R g t C + 0 Y f Q v d C 4 0 L o u e 9 C R 0 J 8 g M j A y N C 4 x M i w y N X 0 m c X V v d D s s J n F 1 b 3 Q 7 U 2 V j d G l v b j E v 0 K H Q s t C + 0 L Q w M S / Q m N G B 0 Y L Q v t G H 0 L 3 Q u N C 6 L n v Q k d C f I N C Y 0 Y L Q v t C z 0 L 4 g 0 L P Q v t C 0 L D I 2 f S Z x d W 9 0 O y w m c X V v d D t T Z W N 0 a W 9 u M S / Q o d C y 0 L 7 Q t D A x L 9 C Y 0 Y H R g t C + 0 Y f Q v d C 4 0 L o u e 9 C a 0 L 7 Q t C D R g d G C 0 L D R g t G M 0 L g g 0 J H Q l N C g L D I 3 f S Z x d W 9 0 O y w m c X V v d D t T Z W N 0 a W 9 u M S / Q o d C y 0 L 7 Q t D A x L 9 C Y 0 Y H R g t C + 0 Y f Q v d C 4 0 L o u e 9 C a 0 L 7 Q t C D R g d G C 0 L D R g t G M 0 L g g 0 J H Q l N C U 0 K E s M j h 9 J n F 1 b 3 Q 7 L C Z x d W 9 0 O 1 N l Y 3 R p b 2 4 x L 9 C h 0 L L Q v t C 0 M D E v 0 J j R g d G C 0 L 7 R h 9 C 9 0 L j Q u i 5 7 0 K H R g t C w 0 Y L R j N G P I N C R 0 J T Q l N C h L D I 5 f S Z x d W 9 0 O y w m c X V v d D t T Z W N 0 a W 9 u M S / Q o d C y 0 L 7 Q t D A x L 9 C Y 0 Y H R g t C + 0 Y f Q v d C 4 0 L o u e 9 C e 0 Y L R g d G A 0 L 7 R h 9 C 6 0 L A s M z B 9 J n F 1 b 3 Q 7 L C Z x d W 9 0 O 1 N l Y 3 R p b 2 4 x L 9 C h 0 L L Q v t C 0 M D E v 0 J j R g d G C 0 L 7 R h 9 C 9 0 L j Q u i 5 7 0 J 3 Q l N C h L D M x f S Z x d W 9 0 O y w m c X V v d D t T Z W N 0 a W 9 u M S / Q o d C y 0 L 7 Q t D A x L 9 C Y 0 Y H R g t C + 0 Y f Q v d C 4 0 L o u e 9 C R 0 J T Q l N C h I F x u 0 J H Q n y A y M D I 0 L j A x L D M y f S Z x d W 9 0 O y w m c X V v d D t T Z W N 0 a W 9 u M S / Q o d C y 0 L 7 Q t D A x L 9 C Y 0 Y H R g t C + 0 Y f Q v d C 4 0 L o u e 9 C R 0 J T Q l N C h I F x u 0 J H Q n y A y M D I 0 L j A y L D M z f S Z x d W 9 0 O y w m c X V v d D t T Z W N 0 a W 9 u M S / Q o d C y 0 L 7 Q t D A x L 9 C Y 0 Y H R g t C + 0 Y f Q v d C 4 0 L o u e 9 C R 0 J T Q l N C h I F x u 0 J H Q n y A y M D I 0 L j A z L D M 0 f S Z x d W 9 0 O y w m c X V v d D t T Z W N 0 a W 9 u M S / Q o d C y 0 L 7 Q t D A x L 9 C Y 0 Y H R g t C + 0 Y f Q v d C 4 0 L o u e 9 C R 0 J T Q l N C h I F x u 0 J H Q n y A y M D I 0 L j A 0 L D M 1 f S Z x d W 9 0 O y w m c X V v d D t T Z W N 0 a W 9 u M S / Q o d C y 0 L 7 Q t D A x L 9 C Y 0 Y H R g t C + 0 Y f Q v d C 4 0 L o u e 9 C R 0 J T Q l N C h I F x u 0 J H Q n y A y M D I 0 L j A 1 L D M 2 f S Z x d W 9 0 O y w m c X V v d D t T Z W N 0 a W 9 u M S / Q o d C y 0 L 7 Q t D A x L 9 C Y 0 Y H R g t C + 0 Y f Q v d C 4 0 L o u e 9 C R 0 J T Q l N C h I F x u 0 J H Q n y A y M D I 0 L j A 2 L D M 3 f S Z x d W 9 0 O y w m c X V v d D t T Z W N 0 a W 9 u M S / Q o d C y 0 L 7 Q t D A x L 9 C Y 0 Y H R g t C + 0 Y f Q v d C 4 0 L o u e 9 C R 0 J T Q l N C h I F x u 0 J H Q n y A y M D I 0 L j A 3 L D M 4 f S Z x d W 9 0 O y w m c X V v d D t T Z W N 0 a W 9 u M S / Q o d C y 0 L 7 Q t D A x L 9 C Y 0 Y H R g t C + 0 Y f Q v d C 4 0 L o u e 9 C R 0 J T Q l N C h I F x u 0 J H Q n y A y M D I 0 L j A 4 L D M 5 f S Z x d W 9 0 O y w m c X V v d D t T Z W N 0 a W 9 u M S / Q o d C y 0 L 7 Q t D A x L 9 C Y 0 Y H R g t C + 0 Y f Q v d C 4 0 L o u e 9 C R 0 J T Q l N C h I F x u 0 J H Q n y A y M D I 0 L j A 5 L D Q w f S Z x d W 9 0 O y w m c X V v d D t T Z W N 0 a W 9 u M S / Q o d C y 0 L 7 Q t D A x L 9 C Y 0 Y H R g t C + 0 Y f Q v d C 4 0 L o u e 9 C R 0 J T Q l N C h I F x u 0 J H Q n y A y M D I 0 L j E w L D Q x f S Z x d W 9 0 O y w m c X V v d D t T Z W N 0 a W 9 u M S / Q o d C y 0 L 7 Q t D A x L 9 C Y 0 Y H R g t C + 0 Y f Q v d C 4 0 L o u e 9 C R 0 J T Q l N C h I F x u 0 J H Q n y A y M D I 0 L j E x L D Q y f S Z x d W 9 0 O y w m c X V v d D t T Z W N 0 a W 9 u M S / Q o d C y 0 L 7 Q t D A x L 9 C Y 0 Y H R g t C + 0 Y f Q v d C 4 0 L o u e 9 C R 0 J T Q l N C h I F x u 0 J H Q n y A y M D I 0 L j E y L D Q z f S Z x d W 9 0 O y w m c X V v d D t T Z W N 0 a W 9 u M S / Q o d C y 0 L 7 Q t D A x L 9 C Y 0 Y H R g t C + 0 Y f Q v d C 4 0 L o u e 9 C R 0 J T Q l N C h I F x u 0 J H Q n y A y M D I 1 L j A x L D Q 0 f S Z x d W 9 0 O y w m c X V v d D t T Z W N 0 a W 9 u M S / Q o d C y 0 L 7 Q t D A x L 9 C Y 0 Y H R g t C + 0 Y f Q v d C 4 0 L o u e 9 C R 0 J T Q l N C h I F x u 0 J H Q n y A y M D I 1 L j A y L D Q 1 f S Z x d W 9 0 O y w m c X V v d D t T Z W N 0 a W 9 u M S / Q o d C y 0 L 7 Q t D A x L 9 C Y 0 Y H R g t C + 0 Y f Q v d C 4 0 L o u e 9 C R 0 J T Q l N C h I F x u 0 J H Q n y A y M D I 1 L j A z L D Q 2 f S Z x d W 9 0 O y w m c X V v d D t T Z W N 0 a W 9 u M S / Q o d C y 0 L 7 Q t D A x L 9 C Y 0 Y H R g t C + 0 Y f Q v d C 4 0 L o u e 9 C R 0 J T Q l N C h I F x u 0 J H Q n y A y M D I 1 L j A 0 L D Q 3 f S Z x d W 9 0 O y w m c X V v d D t T Z W N 0 a W 9 u M S / Q o d C y 0 L 7 Q t D A x L 9 C Y 0 Y H R g t C + 0 Y f Q v d C 4 0 L o u e 9 C R 0 J T Q l N C h I F x u 0 J H Q n y A y M D I 1 L j A 1 L D Q 4 f S Z x d W 9 0 O y w m c X V v d D t T Z W N 0 a W 9 u M S / Q o d C y 0 L 7 Q t D A x L 9 C Y 0 Y H R g t C + 0 Y f Q v d C 4 0 L o u e 9 C R 0 J T Q l N C h I F x u 0 J H Q n y A y M D I 1 L j A 2 L D Q 5 f S Z x d W 9 0 O y w m c X V v d D t T Z W N 0 a W 9 u M S / Q o d C y 0 L 7 Q t D A x L 9 C Y 0 Y H R g t C + 0 Y f Q v d C 4 0 L o u e 9 C R 0 J T Q l N C h I F x u 0 J H Q n y A y M D I 1 L j A 3 L D U w f S Z x d W 9 0 O y w m c X V v d D t T Z W N 0 a W 9 u M S / Q o d C y 0 L 7 Q t D A x L 9 C Y 0 Y H R g t C + 0 Y f Q v d C 4 0 L o u e 9 C R 0 J T Q l N C h I F x u 0 J H Q n y A y M D I 1 L j A 4 L D U x f S Z x d W 9 0 O y w m c X V v d D t T Z W N 0 a W 9 u M S / Q o d C y 0 L 7 Q t D A x L 9 C Y 0 Y H R g t C + 0 Y f Q v d C 4 0 L o u e 9 C R 0 J T Q l N C h I F x u 0 J H Q n y A y M D I 1 L j A 5 L D U y f S Z x d W 9 0 O y w m c X V v d D t T Z W N 0 a W 9 u M S / Q o d C y 0 L 7 Q t D A x L 9 C Y 0 Y H R g t C + 0 Y f Q v d C 4 0 L o u e 9 C R 0 J T Q l N C h I F x u 0 J H Q n y A y M D I 1 L j E w L D U z f S Z x d W 9 0 O y w m c X V v d D t T Z W N 0 a W 9 u M S / Q o d C y 0 L 7 Q t D A x L 9 C Y 0 Y H R g t C + 0 Y f Q v d C 4 0 L o u e 9 C R 0 J T Q l N C h I F x u 0 J H Q n y A y M D I 1 L j E x L D U 0 f S Z x d W 9 0 O y w m c X V v d D t T Z W N 0 a W 9 u M S / Q o d C y 0 L 7 Q t D A x L 9 C Y 0 Y H R g t C + 0 Y f Q v d C 4 0 L o u e 9 C R 0 J T Q l N C h I F x u 0 J H Q n y A y M D I 1 L j E y L D U 1 f S Z x d W 9 0 O y w m c X V v d D t T Z W N 0 a W 9 u M S / Q o d C y 0 L 7 Q t D A x L 9 C Y 0 Y H R g t C + 0 Y f Q v d C 4 0 L o u e 9 C a 0 J c g 0 J H Q n y A y M D I 0 L j A x L D U 2 f S Z x d W 9 0 O y w m c X V v d D t T Z W N 0 a W 9 u M S / Q o d C y 0 L 7 Q t D A x L 9 C Y 0 Y H R g t C + 0 Y f Q v d C 4 0 L o u e 9 C a 0 J c g 0 J H Q n y A y M D I 0 L j A y L D U 3 f S Z x d W 9 0 O y w m c X V v d D t T Z W N 0 a W 9 u M S / Q o d C y 0 L 7 Q t D A x L 9 C Y 0 Y H R g t C + 0 Y f Q v d C 4 0 L o u e 9 C a 0 J c g 0 J H Q n y A y M D I 0 L j A z L D U 4 f S Z x d W 9 0 O y w m c X V v d D t T Z W N 0 a W 9 u M S / Q o d C y 0 L 7 Q t D A x L 9 C Y 0 Y H R g t C + 0 Y f Q v d C 4 0 L o u e 9 C a 0 J c g 0 J H Q n y A y M D I 0 L j A 0 L D U 5 f S Z x d W 9 0 O y w m c X V v d D t T Z W N 0 a W 9 u M S / Q o d C y 0 L 7 Q t D A x L 9 C Y 0 Y H R g t C + 0 Y f Q v d C 4 0 L o u e 9 C a 0 J c g 0 J H Q n y A y M D I 0 L j A 1 L D Y w f S Z x d W 9 0 O y w m c X V v d D t T Z W N 0 a W 9 u M S / Q o d C y 0 L 7 Q t D A x L 9 C Y 0 Y H R g t C + 0 Y f Q v d C 4 0 L o u e 9 C a 0 J c g 0 J H Q n y A y M D I 0 L j A 2 L D Y x f S Z x d W 9 0 O y w m c X V v d D t T Z W N 0 a W 9 u M S / Q o d C y 0 L 7 Q t D A x L 9 C Y 0 Y H R g t C + 0 Y f Q v d C 4 0 L o u e 9 C a 0 J c g 0 J H Q n y A y M D I 0 L j A 3 L D Y y f S Z x d W 9 0 O y w m c X V v d D t T Z W N 0 a W 9 u M S / Q o d C y 0 L 7 Q t D A x L 9 C Y 0 Y H R g t C + 0 Y f Q v d C 4 0 L o u e 9 C a 0 J c g 0 J H Q n y A y M D I 0 L j A 4 L D Y z f S Z x d W 9 0 O y w m c X V v d D t T Z W N 0 a W 9 u M S / Q o d C y 0 L 7 Q t D A x L 9 C Y 0 Y H R g t C + 0 Y f Q v d C 4 0 L o u e 9 C a 0 J c g 0 J H Q n y A y M D I 0 L j A 5 L D Y 0 f S Z x d W 9 0 O y w m c X V v d D t T Z W N 0 a W 9 u M S / Q o d C y 0 L 7 Q t D A x L 9 C Y 0 Y H R g t C + 0 Y f Q v d C 4 0 L o u e 9 C a 0 J c g 0 J H Q n y A y M D I 0 L j E w L D Y 1 f S Z x d W 9 0 O y w m c X V v d D t T Z W N 0 a W 9 u M S / Q o d C y 0 L 7 Q t D A x L 9 C Y 0 Y H R g t C + 0 Y f Q v d C 4 0 L o u e 9 C a 0 J c g 0 J H Q n y A y M D I 0 L j E x L D Y 2 f S Z x d W 9 0 O y w m c X V v d D t T Z W N 0 a W 9 u M S / Q o d C y 0 L 7 Q t D A x L 9 C Y 0 Y H R g t C + 0 Y f Q v d C 4 0 L o u e 9 C a 0 J c g 0 J H Q n y A y M D I 0 L j E y L D Y 3 f S Z x d W 9 0 O y w m c X V v d D t T Z W N 0 a W 9 u M S / Q o d C y 0 L 7 Q t D A x L 9 C Y 0 Y H R g t C + 0 Y f Q v d C 4 0 L o u e 9 C j 0 L / R g N C w 0 L L Q u 9 G P 0 L X Q v N C + 0 Y H R g t G M L D Y 4 f S Z x d W 9 0 O y w m c X V v d D t T Z W N 0 a W 9 u M S / Q o d C y 0 L 7 Q t D A x L 9 C Y 0 Y H R g t C + 0 Y f Q v d C 4 0 L o u e 9 C S 0 J P Q n i w 2 O X 0 m c X V v d D s s J n F 1 b 3 Q 7 U 2 V j d G l v b j E v 0 K H Q s t C + 0 L Q w M S / Q m N G B 0 Y L Q v t G H 0 L 3 Q u N C 6 L n v Q k d C f I N C 0 0 L v R j y D R h N C w 0 L r R g t C w L D c w f S Z x d W 9 0 O y w m c X V v d D t T Z W N 0 a W 9 u M S / Q o d C y 0 L 7 Q t D A x L 9 C Y 0 Y H R g t C + 0 Y f Q v d C 4 0 L o u e 9 C f 0 K A t M S A y M D I 0 L j A x L D c x f S Z x d W 9 0 O y w m c X V v d D t T Z W N 0 a W 9 u M S / Q o d C y 0 L 7 Q t D A x L 9 C Y 0 Y H R g t C + 0 Y f Q v d C 4 0 L o u e 9 C f 0 K A t M S A y M D I 0 L j A y L D c y f S Z x d W 9 0 O y w m c X V v d D t T Z W N 0 a W 9 u M S / Q o d C y 0 L 7 Q t D A x L 9 C Y 0 Y H R g t C + 0 Y f Q v d C 4 0 L o u e 9 C f 0 K A t M S A y M D I 0 L j A z L D c z f S Z x d W 9 0 O y w m c X V v d D t T Z W N 0 a W 9 u M S / Q o d C y 0 L 7 Q t D A x L 9 C Y 0 Y H R g t C + 0 Y f Q v d C 4 0 L o u e 9 C f 0 K A t M S A y M D I 0 L j A 0 L D c 0 f S Z x d W 9 0 O y w m c X V v d D t T Z W N 0 a W 9 u M S / Q o d C y 0 L 7 Q t D A x L 9 C Y 0 Y H R g t C + 0 Y f Q v d C 4 0 L o u e 9 C f 0 K A t M S A y M D I 0 L j A 1 L D c 1 f S Z x d W 9 0 O y w m c X V v d D t T Z W N 0 a W 9 u M S / Q o d C y 0 L 7 Q t D A x L 9 C Y 0 Y H R g t C + 0 Y f Q v d C 4 0 L o u e 9 C f 0 K A t M S A y M D I 0 L j A 2 L D c 2 f S Z x d W 9 0 O y w m c X V v d D t T Z W N 0 a W 9 u M S / Q o d C y 0 L 7 Q t D A x L 9 C Y 0 Y H R g t C + 0 Y f Q v d C 4 0 L o u e 9 C f 0 K A t M S A y M D I 0 L j A 3 L D c 3 f S Z x d W 9 0 O y w m c X V v d D t T Z W N 0 a W 9 u M S / Q o d C y 0 L 7 Q t D A x L 9 C Y 0 Y H R g t C + 0 Y f Q v d C 4 0 L o u e 9 C f 0 K A t M S A y M D I 0 L j A 4 L D c 4 f S Z x d W 9 0 O y w m c X V v d D t T Z W N 0 a W 9 u M S / Q o d C y 0 L 7 Q t D A x L 9 C Y 0 Y H R g t C + 0 Y f Q v d C 4 0 L o u e 9 C f 0 K A t M S A y M D I 0 L j A 5 L D c 5 f S Z x d W 9 0 O y w m c X V v d D t T Z W N 0 a W 9 u M S / Q o d C y 0 L 7 Q t D A x L 9 C Y 0 Y H R g t C + 0 Y f Q v d C 4 0 L o u e 9 C f 0 K A t M S A y M D I 0 L j E w L D g w f S Z x d W 9 0 O y w m c X V v d D t T Z W N 0 a W 9 u M S / Q o d C y 0 L 7 Q t D A x L 9 C Y 0 Y H R g t C + 0 Y f Q v d C 4 0 L o u e 9 C f 0 K A t M S A y M D I 0 L j E x L D g x f S Z x d W 9 0 O y w m c X V v d D t T Z W N 0 a W 9 u M S / Q o d C y 0 L 7 Q t D A x L 9 C Y 0 Y H R g t C + 0 Y f Q v d C 4 0 L o u e 9 C f 0 K A t M S A y M D I 0 L j E y L D g y f S Z x d W 9 0 O y w m c X V v d D t T Z W N 0 a W 9 u M S / Q o d C y 0 L 7 Q t D A x L 9 C Y 0 Y H R g t C + 0 Y f Q v d C 4 0 L o u e 9 C f 0 K A t M S D Q m N G C 0 L 7 Q s 9 C + I N C z 0 L 7 Q t C w 4 M 3 0 m c X V v d D s s J n F 1 b 3 Q 7 U 2 V j d G l v b j E v 0 K H Q s t C + 0 L Q w M S / Q m N G B 0 Y L Q v t G H 0 L 3 Q u N C 6 L n v Q k d C U 0 J T Q o S B c b i A y M D I 0 L j A x L D g 0 f S Z x d W 9 0 O y w m c X V v d D t T Z W N 0 a W 9 u M S / Q o d C y 0 L 7 Q t D A x L 9 C Y 0 Y H R g t C + 0 Y f Q v d C 4 0 L o u e 9 C R 0 J T Q l N C h I F x u I D I w M j Q u M D I s O D V 9 J n F 1 b 3 Q 7 L C Z x d W 9 0 O 1 N l Y 3 R p b 2 4 x L 9 C h 0 L L Q v t C 0 M D E v 0 J j R g d G C 0 L 7 R h 9 C 9 0 L j Q u i 5 7 0 J H Q l N C U 0 K E g X G 4 g M j A y N C 4 w M y w 4 N n 0 m c X V v d D s s J n F 1 b 3 Q 7 U 2 V j d G l v b j E v 0 K H Q s t C + 0 L Q w M S / Q m N G B 0 Y L Q v t G H 0 L 3 Q u N C 6 L n v Q k d C U 0 J T Q o S B c b i A y M D I 0 L j A 0 L D g 3 f S Z x d W 9 0 O y w m c X V v d D t T Z W N 0 a W 9 u M S / Q o d C y 0 L 7 Q t D A x L 9 C Y 0 Y H R g t C + 0 Y f Q v d C 4 0 L o u e 9 C R 0 J T Q l N C h I F x u I D I w M j Q u M D U s O D h 9 J n F 1 b 3 Q 7 L C Z x d W 9 0 O 1 N l Y 3 R p b 2 4 x L 9 C h 0 L L Q v t C 0 M D E v 0 J j R g d G C 0 L 7 R h 9 C 9 0 L j Q u i 5 7 0 J H Q l N C U 0 K E g X G 4 g M j A y N C 4 w N i w 4 O X 0 m c X V v d D s s J n F 1 b 3 Q 7 U 2 V j d G l v b j E v 0 K H Q s t C + 0 L Q w M S / Q m N G B 0 Y L Q v t G H 0 L 3 Q u N C 6 L n v Q k d C U 0 J T Q o S B c b i A y M D I 0 L j A 3 L D k w f S Z x d W 9 0 O y w m c X V v d D t T Z W N 0 a W 9 u M S / Q o d C y 0 L 7 Q t D A x L 9 C Y 0 Y H R g t C + 0 Y f Q v d C 4 0 L o u e 9 C R 0 J T Q l N C h I F x u I D I w M j Q u M D g s O T F 9 J n F 1 b 3 Q 7 L C Z x d W 9 0 O 1 N l Y 3 R p b 2 4 x L 9 C h 0 L L Q v t C 0 M D E v 0 J j R g d G C 0 L 7 R h 9 C 9 0 L j Q u i 5 7 0 J H Q l N C U 0 K E g X G 4 g M j A y N C 4 w O S w 5 M n 0 m c X V v d D s s J n F 1 b 3 Q 7 U 2 V j d G l v b j E v 0 K H Q s t C + 0 L Q w M S / Q m N G B 0 Y L Q v t G H 0 L 3 Q u N C 6 L n v Q k d C U 0 J T Q o S B c b i A y M D I 0 L j E w L D k z f S Z x d W 9 0 O y w m c X V v d D t T Z W N 0 a W 9 u M S / Q o d C y 0 L 7 Q t D A x L 9 C Y 0 Y H R g t C + 0 Y f Q v d C 4 0 L o u e 9 C R 0 J T Q l N C h I F x u I D I w M j Q u M T E s O T R 9 J n F 1 b 3 Q 7 L C Z x d W 9 0 O 1 N l Y 3 R p b 2 4 x L 9 C h 0 L L Q v t C 0 M D E v 0 J j R g d G C 0 L 7 R h 9 C 9 0 L j Q u i 5 7 0 J H Q l N C U 0 K E g X G 4 g M j A y N C 4 x M i w 5 N X 0 m c X V v d D s s J n F 1 b 3 Q 7 U 2 V j d G l v b j E v 0 K H Q s t C + 0 L Q w M S / Q m N G B 0 Y L Q v t G H 0 L 3 Q u N C 6 L n v Q k d C U 0 J T Q o S B c b i A y M D I 1 L j A x L D k 2 f S Z x d W 9 0 O y w m c X V v d D t T Z W N 0 a W 9 u M S / Q o d C y 0 L 7 Q t D A x L 9 C Y 0 Y H R g t C + 0 Y f Q v d C 4 0 L o u e 9 C R 0 J T Q l N C h I F x u I D I w M j U u M D I s O T d 9 J n F 1 b 3 Q 7 L C Z x d W 9 0 O 1 N l Y 3 R p b 2 4 x L 9 C h 0 L L Q v t C 0 M D E v 0 J j R g d G C 0 L 7 R h 9 C 9 0 L j Q u i 5 7 0 J H Q l N C U 0 K E g X G 4 g M j A y N S 4 w M y w 5 O H 0 m c X V v d D s s J n F 1 b 3 Q 7 U 2 V j d G l v b j E v 0 K H Q s t C + 0 L Q w M S / Q m N G B 0 Y L Q v t G H 0 L 3 Q u N C 6 L n v Q k d C U 0 J T Q o S B c b i A y M D I 1 L j A 0 L D k 5 f S Z x d W 9 0 O y w m c X V v d D t T Z W N 0 a W 9 u M S / Q o d C y 0 L 7 Q t D A x L 9 C Y 0 Y H R g t C + 0 Y f Q v d C 4 0 L o u e 9 C R 0 J T Q l N C h I F x u I D I w M j U u M D U s M T A w f S Z x d W 9 0 O y w m c X V v d D t T Z W N 0 a W 9 u M S / Q o d C y 0 L 7 Q t D A x L 9 C Y 0 Y H R g t C + 0 Y f Q v d C 4 0 L o u e 9 C R 0 J T Q l N C h I F x u I D I w M j U u M D Y s M T A x f S Z x d W 9 0 O y w m c X V v d D t T Z W N 0 a W 9 u M S / Q o d C y 0 L 7 Q t D A x L 9 C Y 0 Y H R g t C + 0 Y f Q v d C 4 0 L o u e 9 C R 0 J T Q l N C h I F x u I D I w M j U u M D c s M T A y f S Z x d W 9 0 O y w m c X V v d D t T Z W N 0 a W 9 u M S / Q o d C y 0 L 7 Q t D A x L 9 C Y 0 Y H R g t C + 0 Y f Q v d C 4 0 L o u e 9 C R 0 J T Q l N C h I F x u I D I w M j U u M D g s M T A z f S Z x d W 9 0 O y w m c X V v d D t T Z W N 0 a W 9 u M S / Q o d C y 0 L 7 Q t D A x L 9 C Y 0 Y H R g t C + 0 Y f Q v d C 4 0 L o u e 9 C R 0 J T Q l N C h I F x u I D I w M j U u M D k s M T A 0 f S Z x d W 9 0 O y w m c X V v d D t T Z W N 0 a W 9 u M S / Q o d C y 0 L 7 Q t D A x L 9 C Y 0 Y H R g t C + 0 Y f Q v d C 4 0 L o u e 9 C R 0 J T Q l N C h I F x u I D I w M j U u M T A s M T A 1 f S Z x d W 9 0 O y w m c X V v d D t T Z W N 0 a W 9 u M S / Q o d C y 0 L 7 Q t D A x L 9 C Y 0 Y H R g t C + 0 Y f Q v d C 4 0 L o u e 9 C R 0 J T Q l N C h I F x u I D I w M j U u M T E s M T A 2 f S Z x d W 9 0 O y w m c X V v d D t T Z W N 0 a W 9 u M S / Q o d C y 0 L 7 Q t D A x L 9 C Y 0 Y H R g t C + 0 Y f Q v d C 4 0 L o u e 9 C R 0 J T Q l N C h I F x u I D I w M j U u M T I s M T A 3 f S Z x d W 9 0 O y w m c X V v d D t T Z W N 0 a W 9 u M S / Q o d C y 0 L 7 Q t D A x L 9 C Y 0 Y H R g t C + 0 Y f Q v d C 4 0 L o u e 9 C a 0 J c g I D I w M j Q u M D E s M T A 4 f S Z x d W 9 0 O y w m c X V v d D t T Z W N 0 a W 9 u M S / Q o d C y 0 L 7 Q t D A x L 9 C Y 0 Y H R g t C + 0 Y f Q v d C 4 0 L o u e 9 C a 0 J c g I D I w M j Q u M D I s M T A 5 f S Z x d W 9 0 O y w m c X V v d D t T Z W N 0 a W 9 u M S / Q o d C y 0 L 7 Q t D A x L 9 C Y 0 Y H R g t C + 0 Y f Q v d C 4 0 L o u e 9 C a 0 J c g I D I w M j Q u M D M s M T E w f S Z x d W 9 0 O y w m c X V v d D t T Z W N 0 a W 9 u M S / Q o d C y 0 L 7 Q t D A x L 9 C Y 0 Y H R g t C + 0 Y f Q v d C 4 0 L o u e 9 C a 0 J c g I D I w M j Q u M D Q s M T E x f S Z x d W 9 0 O y w m c X V v d D t T Z W N 0 a W 9 u M S / Q o d C y 0 L 7 Q t D A x L 9 C Y 0 Y H R g t C + 0 Y f Q v d C 4 0 L o u e 9 C a 0 J c g I D I w M j Q u M D U s M T E y f S Z x d W 9 0 O y w m c X V v d D t T Z W N 0 a W 9 u M S / Q o d C y 0 L 7 Q t D A x L 9 C Y 0 Y H R g t C + 0 Y f Q v d C 4 0 L o u e 9 C a 0 J c g I D I w M j Q u M D Y s M T E z f S Z x d W 9 0 O y w m c X V v d D t T Z W N 0 a W 9 u M S / Q o d C y 0 L 7 Q t D A x L 9 C Y 0 Y H R g t C + 0 Y f Q v d C 4 0 L o u e 9 C a 0 J c g I D I w M j Q u M D c s M T E 0 f S Z x d W 9 0 O y w m c X V v d D t T Z W N 0 a W 9 u M S / Q o d C y 0 L 7 Q t D A x L 9 C Y 0 Y H R g t C + 0 Y f Q v d C 4 0 L o u e 9 C a 0 J c g I D I w M j Q u M D g s M T E 1 f S Z x d W 9 0 O y w m c X V v d D t T Z W N 0 a W 9 u M S / Q o d C y 0 L 7 Q t D A x L 9 C Y 0 Y H R g t C + 0 Y f Q v d C 4 0 L o u e 9 C a 0 J c g I D I w M j Q u M D k s M T E 2 f S Z x d W 9 0 O y w m c X V v d D t T Z W N 0 a W 9 u M S / Q o d C y 0 L 7 Q t D A x L 9 C Y 0 Y H R g t C + 0 Y f Q v d C 4 0 L o u e 9 C a 0 J c g I D I w M j Q u M T A s M T E 3 f S Z x d W 9 0 O y w m c X V v d D t T Z W N 0 a W 9 u M S / Q o d C y 0 L 7 Q t D A x L 9 C Y 0 Y H R g t C + 0 Y f Q v d C 4 0 L o u e 9 C a 0 J c g I D I w M j Q u M T E s M T E 4 f S Z x d W 9 0 O y w m c X V v d D t T Z W N 0 a W 9 u M S / Q o d C y 0 L 7 Q t D A x L 9 C Y 0 Y H R g t C + 0 Y f Q v d C 4 0 L o u e 9 C a 0 J c g I D I w M j Q u M T I s M T E 5 f S Z x d W 9 0 O y w m c X V v d D t T Z W N 0 a W 9 u M S / Q o d C y 0 L 7 Q t D A x L 9 C Y 0 Y H R g t C + 0 Y f Q v d C 4 0 L o u e 9 C f 0 K A t M S D Q t N C 7 0 Y 8 g 0 Y T Q s N C 6 0 Y L Q s C w x M j B 9 J n F 1 b 3 Q 7 L C Z x d W 9 0 O 1 N l Y 3 R p b 2 4 x L 9 C h 0 L L Q v t C 0 M D E v 0 J j R g d G C 0 L 7 R h 9 C 9 0 L j Q u i 5 7 I D I w M j Q u M D E s M T I x f S Z x d W 9 0 O y w m c X V v d D t T Z W N 0 a W 9 u M S / Q o d C y 0 L 7 Q t D A x L 9 C Y 0 Y H R g t C + 0 Y f Q v d C 4 0 L o u e y A y M D I 0 L j A y L D E y M n 0 m c X V v d D s s J n F 1 b 3 Q 7 U 2 V j d G l v b j E v 0 K H Q s t C + 0 L Q w M S / Q m N G B 0 Y L Q v t G H 0 L 3 Q u N C 6 L n s g M j A y N C 4 w M y w x M j N 9 J n F 1 b 3 Q 7 L C Z x d W 9 0 O 1 N l Y 3 R p b 2 4 x L 9 C h 0 L L Q v t C 0 M D E v 0 J j R g d G C 0 L 7 R h 9 C 9 0 L j Q u i 5 7 I D I w M j Q u M D Q s M T I 0 f S Z x d W 9 0 O y w m c X V v d D t T Z W N 0 a W 9 u M S / Q o d C y 0 L 7 Q t D A x L 9 C Y 0 Y H R g t C + 0 Y f Q v d C 4 0 L o u e y A y M D I 0 L j A 1 L D E y N X 0 m c X V v d D s s J n F 1 b 3 Q 7 U 2 V j d G l v b j E v 0 K H Q s t C + 0 L Q w M S / Q m N G B 0 Y L Q v t G H 0 L 3 Q u N C 6 L n s g M j A y N C 4 w N i w x M j Z 9 J n F 1 b 3 Q 7 L C Z x d W 9 0 O 1 N l Y 3 R p b 2 4 x L 9 C h 0 L L Q v t C 0 M D E v 0 J j R g d G C 0 L 7 R h 9 C 9 0 L j Q u i 5 7 I D I w M j Q u M D c s M T I 3 f S Z x d W 9 0 O y w m c X V v d D t T Z W N 0 a W 9 u M S / Q o d C y 0 L 7 Q t D A x L 9 C Y 0 Y H R g t C + 0 Y f Q v d C 4 0 L o u e y A y M D I 0 L j A 4 L D E y O H 0 m c X V v d D s s J n F 1 b 3 Q 7 U 2 V j d G l v b j E v 0 K H Q s t C + 0 L Q w M S / Q m N G B 0 Y L Q v t G H 0 L 3 Q u N C 6 L n s g M j A y N C 4 w O S w x M j l 9 J n F 1 b 3 Q 7 L C Z x d W 9 0 O 1 N l Y 3 R p b 2 4 x L 9 C h 0 L L Q v t C 0 M D E v 0 J j R g d G C 0 L 7 R h 9 C 9 0 L j Q u i 5 7 I D I w M j Q u M T A s M T M w f S Z x d W 9 0 O y w m c X V v d D t T Z W N 0 a W 9 u M S / Q o d C y 0 L 7 Q t D A x L 9 C Y 0 Y H R g t C + 0 Y f Q v d C 4 0 L o u e y A y M D I 0 L j E x L D E z M X 0 m c X V v d D s s J n F 1 b 3 Q 7 U 2 V j d G l v b j E v 0 K H Q s t C + 0 L Q w M S / Q m N G B 0 Y L Q v t G H 0 L 3 Q u N C 6 L n s g M j A y N C 4 x M i w x M z J 9 J n F 1 b 3 Q 7 L C Z x d W 9 0 O 1 N l Y 3 R p b 2 4 x L 9 C h 0 L L Q v t C 0 M D E v 0 J j R g d G C 0 L 7 R h 9 C 9 0 L j Q u i 5 7 I N C Y 0 Y L Q v t C z 0 L 4 g 0 L P Q v t C 0 L D E z M 3 0 m c X V v d D s s J n F 1 b 3 Q 7 U 2 V j d G l v b j E v 0 K H Q s t C + 0 L Q w M S / Q m N G B 0 Y L Q v t G H 0 L 3 Q u N C 6 L n v Q n 9 C g I N C 0 0 L v R j y D R h N C w 0 L r R g t C w L D E z N H 0 m c X V v d D t d L C Z x d W 9 0 O 0 N v b H V t b k N v d W 5 0 J n F 1 b 3 Q 7 O j E z N S w m c X V v d D t L Z X l D b 2 x 1 b W 5 O Y W 1 l c y Z x d W 9 0 O z p b X S w m c X V v d D t D b 2 x 1 b W 5 J Z G V u d G l 0 a W V z J n F 1 b 3 Q 7 O l s m c X V v d D t T Z W N 0 a W 9 u M S / Q o d C y 0 L 7 Q t D A x L 9 C Y 0 Y H R g t C + 0 Y f Q v d C 4 0 L o u e 9 C a 0 L 7 Q v N C / 0 L D Q v d C 4 0 Y 8 s M H 0 m c X V v d D s s J n F 1 b 3 Q 7 U 2 V j d G l v b j E v 0 K H Q s t C + 0 L Q w M S / Q m N G B 0 Y L Q v t G H 0 L 3 Q u N C 6 L n v Q o d C 8 0 L X R g t C w L D F 9 J n F 1 b 3 Q 7 L C Z x d W 9 0 O 1 N l Y 3 R p b 2 4 x L 9 C h 0 L L Q v t C 0 M D E v 0 J j R g d G C 0 L 7 R h 9 C 9 0 L j Q u i 5 7 0 K H R g t C w 0 Y L R j N G P I N C R 0 J o s M n 0 m c X V v d D s s J n F 1 b 3 Q 7 U 2 V j d G l v b j E v 0 K H Q s t C + 0 L Q w M S / Q m N G B 0 Y L Q v t G H 0 L 3 Q u N C 6 L n v Q p t C k 0 J 4 g 0 L / R g N C 1 0 L T Q v 9 G A 0 L j R j 9 G C 0 L j R j y w z f S Z x d W 9 0 O y w m c X V v d D t T Z W N 0 a W 9 u M S / Q o d C y 0 L 7 Q t D A x L 9 C Y 0 Y H R g t C + 0 Y f Q v d C 4 0 L o u e 9 C m 0 K T Q n i D R g 9 C 9 0 L j Q s t C 1 0 Y H Q s N C 7 0 Y z Q v d C + 0 L U s N H 0 m c X V v d D s s J n F 1 b 3 Q 7 U 2 V j d G l v b j E v 0 K H Q s t C + 0 L Q w M S / Q m N G B 0 Y L Q v t G H 0 L 3 Q u N C 6 L n v Q n N C 1 0 Y H R g t C + 0 Y D Q v t C 2 0 L T Q t d C 9 0 L j Q t S w 1 f S Z x d W 9 0 O y w m c X V v d D t T Z W N 0 a W 9 u M S / Q o d C y 0 L 7 Q t D A x L 9 C Y 0 Y H R g t C + 0 Y f Q v d C 4 0 L o u e 9 C a 0 L 7 Q v d G C 0 Y D Q s N C z 0 L X Q v d G C L D Z 9 J n F 1 b 3 Q 7 L C Z x d W 9 0 O 1 N l Y 3 R p b 2 4 x L 9 C h 0 L L Q v t C 0 M D E v 0 J j R g d G C 0 L 7 R h 9 C 9 0 L j Q u i 5 7 0 J T Q v t C z 0 L 7 Q s t C + 0 Y A s N 3 0 m c X V v d D s s J n F 1 b 3 Q 7 U 2 V j d G l v b j E v 0 K H Q s t C + 0 L Q w M S / Q m N G B 0 Y L Q v t G H 0 L 3 Q u N C 6 L n v Q n d C + 0 L z Q t d C 9 0 L r Q u 9 C w 0 Y L R g N G D 0 L 3 Q s N G P I N C z 0 Y D R g 9 C / 0 L / Q s C w 4 f S Z x d W 9 0 O y w m c X V v d D t T Z W N 0 a W 9 u M S / Q o d C y 0 L 7 Q t D A x L 9 C Y 0 Y H R g t C + 0 Y f Q v d C 4 0 L o u e 9 C d 0 L 7 Q v N C 1 0 L 3 Q u t C 7 0 L D R g t G D 0 Y D Q s C w 5 f S Z x d W 9 0 O y w m c X V v d D t T Z W N 0 a W 9 u M S / Q o d C y 0 L 7 Q t D A x L 9 C Y 0 Y H R g t C + 0 Y f Q v d C 4 0 L o u e 9 C S 0 L j Q t C D R g N C w 0 Y H R h d C + 0 L T Q s C w x M H 0 m c X V v d D s s J n F 1 b 3 Q 7 U 2 V j d G l v b j E v 0 K H Q s t C + 0 L Q w M S / Q m N G B 0 Y L Q v t G H 0 L 3 Q u N C 6 L n v Q o d C / 0 L 7 R g d C + 0 L E g 0 L 7 R g t C z 0 Y D R g 9 C 3 0 L r Q u C w x M X 0 m c X V v d D s s J n F 1 b 3 Q 7 U 2 V j d G l v b j E v 0 K H Q s t C + 0 L Q w M S / Q m N G B 0 Y L Q v t G H 0 L 3 Q u N C 6 L n v Q n d C w 0 L / R g N C w 0 L L Q u 9 C 1 0 L 3 Q u N C 1 I N G A 0 L X Q s N C 7 0 L j Q t 9 C w 0 Y b Q u N C 4 L D E y f S Z x d W 9 0 O y w m c X V v d D t T Z W N 0 a W 9 u M S / Q o d C y 0 L 7 Q t D A x L 9 C Y 0 Y H R g t C + 0 Y f Q v d C 4 0 L o u e 9 C a 0 L 7 Q v N C 8 0 L X Q v d G C 0 L D R g N C 4 0 L k s M T N 9 J n F 1 b 3 Q 7 L C Z x d W 9 0 O 1 N l Y 3 R p b 2 4 x L 9 C h 0 L L Q v t C 0 M D E v 0 J j R g d G C 0 L 7 R h 9 C 9 0 L j Q u i 5 7 0 J H Q n y A y M D I 0 L j A x L D E 0 f S Z x d W 9 0 O y w m c X V v d D t T Z W N 0 a W 9 u M S / Q o d C y 0 L 7 Q t D A x L 9 C Y 0 Y H R g t C + 0 Y f Q v d C 4 0 L o u e 9 C R 0 J 8 g M j A y N C 4 w M i w x N X 0 m c X V v d D s s J n F 1 b 3 Q 7 U 2 V j d G l v b j E v 0 K H Q s t C + 0 L Q w M S / Q m N G B 0 Y L Q v t G H 0 L 3 Q u N C 6 L n v Q k d C f I D I w M j Q u M D M s M T Z 9 J n F 1 b 3 Q 7 L C Z x d W 9 0 O 1 N l Y 3 R p b 2 4 x L 9 C h 0 L L Q v t C 0 M D E v 0 J j R g d G C 0 L 7 R h 9 C 9 0 L j Q u i 5 7 0 J H Q n y A y M D I 0 L j A 0 L D E 3 f S Z x d W 9 0 O y w m c X V v d D t T Z W N 0 a W 9 u M S / Q o d C y 0 L 7 Q t D A x L 9 C Y 0 Y H R g t C + 0 Y f Q v d C 4 0 L o u e 9 C R 0 J 8 g M j A y N C 4 w N S w x O H 0 m c X V v d D s s J n F 1 b 3 Q 7 U 2 V j d G l v b j E v 0 K H Q s t C + 0 L Q w M S / Q m N G B 0 Y L Q v t G H 0 L 3 Q u N C 6 L n v Q k d C f I D I w M j Q u M D Y s M T l 9 J n F 1 b 3 Q 7 L C Z x d W 9 0 O 1 N l Y 3 R p b 2 4 x L 9 C h 0 L L Q v t C 0 M D E v 0 J j R g d G C 0 L 7 R h 9 C 9 0 L j Q u i 5 7 0 J H Q n y A y M D I 0 L j A 3 L D I w f S Z x d W 9 0 O y w m c X V v d D t T Z W N 0 a W 9 u M S / Q o d C y 0 L 7 Q t D A x L 9 C Y 0 Y H R g t C + 0 Y f Q v d C 4 0 L o u e 9 C R 0 J 8 g M j A y N C 4 w O C w y M X 0 m c X V v d D s s J n F 1 b 3 Q 7 U 2 V j d G l v b j E v 0 K H Q s t C + 0 L Q w M S / Q m N G B 0 Y L Q v t G H 0 L 3 Q u N C 6 L n v Q k d C f I D I w M j Q u M D k s M j J 9 J n F 1 b 3 Q 7 L C Z x d W 9 0 O 1 N l Y 3 R p b 2 4 x L 9 C h 0 L L Q v t C 0 M D E v 0 J j R g d G C 0 L 7 R h 9 C 9 0 L j Q u i 5 7 0 J H Q n y A y M D I 0 L j E w L D I z f S Z x d W 9 0 O y w m c X V v d D t T Z W N 0 a W 9 u M S / Q o d C y 0 L 7 Q t D A x L 9 C Y 0 Y H R g t C + 0 Y f Q v d C 4 0 L o u e 9 C R 0 J 8 g M j A y N C 4 x M S w y N H 0 m c X V v d D s s J n F 1 b 3 Q 7 U 2 V j d G l v b j E v 0 K H Q s t C + 0 L Q w M S / Q m N G B 0 Y L Q v t G H 0 L 3 Q u N C 6 L n v Q k d C f I D I w M j Q u M T I s M j V 9 J n F 1 b 3 Q 7 L C Z x d W 9 0 O 1 N l Y 3 R p b 2 4 x L 9 C h 0 L L Q v t C 0 M D E v 0 J j R g d G C 0 L 7 R h 9 C 9 0 L j Q u i 5 7 0 J H Q n y D Q m N G C 0 L 7 Q s 9 C + I N C z 0 L 7 Q t C w y N n 0 m c X V v d D s s J n F 1 b 3 Q 7 U 2 V j d G l v b j E v 0 K H Q s t C + 0 L Q w M S / Q m N G B 0 Y L Q v t G H 0 L 3 Q u N C 6 L n v Q m t C + 0 L Q g 0 Y H R g t C w 0 Y L R j N C 4 I N C R 0 J T Q o C w y N 3 0 m c X V v d D s s J n F 1 b 3 Q 7 U 2 V j d G l v b j E v 0 K H Q s t C + 0 L Q w M S / Q m N G B 0 Y L Q v t G H 0 L 3 Q u N C 6 L n v Q m t C + 0 L Q g 0 Y H R g t C w 0 Y L R j N C 4 I N C R 0 J T Q l N C h L D I 4 f S Z x d W 9 0 O y w m c X V v d D t T Z W N 0 a W 9 u M S / Q o d C y 0 L 7 Q t D A x L 9 C Y 0 Y H R g t C + 0 Y f Q v d C 4 0 L o u e 9 C h 0 Y L Q s N G C 0 Y z R j y D Q k d C U 0 J T Q o S w y O X 0 m c X V v d D s s J n F 1 b 3 Q 7 U 2 V j d G l v b j E v 0 K H Q s t C + 0 L Q w M S / Q m N G B 0 Y L Q v t G H 0 L 3 Q u N C 6 L n v Q n t G C 0 Y H R g N C + 0 Y f Q u t C w L D M w f S Z x d W 9 0 O y w m c X V v d D t T Z W N 0 a W 9 u M S / Q o d C y 0 L 7 Q t D A x L 9 C Y 0 Y H R g t C + 0 Y f Q v d C 4 0 L o u e 9 C d 0 J T Q o S w z M X 0 m c X V v d D s s J n F 1 b 3 Q 7 U 2 V j d G l v b j E v 0 K H Q s t C + 0 L Q w M S / Q m N G B 0 Y L Q v t G H 0 L 3 Q u N C 6 L n v Q k d C U 0 J T Q o S B c b t C R 0 J 8 g M j A y N C 4 w M S w z M n 0 m c X V v d D s s J n F 1 b 3 Q 7 U 2 V j d G l v b j E v 0 K H Q s t C + 0 L Q w M S / Q m N G B 0 Y L Q v t G H 0 L 3 Q u N C 6 L n v Q k d C U 0 J T Q o S B c b t C R 0 J 8 g M j A y N C 4 w M i w z M 3 0 m c X V v d D s s J n F 1 b 3 Q 7 U 2 V j d G l v b j E v 0 K H Q s t C + 0 L Q w M S / Q m N G B 0 Y L Q v t G H 0 L 3 Q u N C 6 L n v Q k d C U 0 J T Q o S B c b t C R 0 J 8 g M j A y N C 4 w M y w z N H 0 m c X V v d D s s J n F 1 b 3 Q 7 U 2 V j d G l v b j E v 0 K H Q s t C + 0 L Q w M S / Q m N G B 0 Y L Q v t G H 0 L 3 Q u N C 6 L n v Q k d C U 0 J T Q o S B c b t C R 0 J 8 g M j A y N C 4 w N C w z N X 0 m c X V v d D s s J n F 1 b 3 Q 7 U 2 V j d G l v b j E v 0 K H Q s t C + 0 L Q w M S / Q m N G B 0 Y L Q v t G H 0 L 3 Q u N C 6 L n v Q k d C U 0 J T Q o S B c b t C R 0 J 8 g M j A y N C 4 w N S w z N n 0 m c X V v d D s s J n F 1 b 3 Q 7 U 2 V j d G l v b j E v 0 K H Q s t C + 0 L Q w M S / Q m N G B 0 Y L Q v t G H 0 L 3 Q u N C 6 L n v Q k d C U 0 J T Q o S B c b t C R 0 J 8 g M j A y N C 4 w N i w z N 3 0 m c X V v d D s s J n F 1 b 3 Q 7 U 2 V j d G l v b j E v 0 K H Q s t C + 0 L Q w M S / Q m N G B 0 Y L Q v t G H 0 L 3 Q u N C 6 L n v Q k d C U 0 J T Q o S B c b t C R 0 J 8 g M j A y N C 4 w N y w z O H 0 m c X V v d D s s J n F 1 b 3 Q 7 U 2 V j d G l v b j E v 0 K H Q s t C + 0 L Q w M S / Q m N G B 0 Y L Q v t G H 0 L 3 Q u N C 6 L n v Q k d C U 0 J T Q o S B c b t C R 0 J 8 g M j A y N C 4 w O C w z O X 0 m c X V v d D s s J n F 1 b 3 Q 7 U 2 V j d G l v b j E v 0 K H Q s t C + 0 L Q w M S / Q m N G B 0 Y L Q v t G H 0 L 3 Q u N C 6 L n v Q k d C U 0 J T Q o S B c b t C R 0 J 8 g M j A y N C 4 w O S w 0 M H 0 m c X V v d D s s J n F 1 b 3 Q 7 U 2 V j d G l v b j E v 0 K H Q s t C + 0 L Q w M S / Q m N G B 0 Y L Q v t G H 0 L 3 Q u N C 6 L n v Q k d C U 0 J T Q o S B c b t C R 0 J 8 g M j A y N C 4 x M C w 0 M X 0 m c X V v d D s s J n F 1 b 3 Q 7 U 2 V j d G l v b j E v 0 K H Q s t C + 0 L Q w M S / Q m N G B 0 Y L Q v t G H 0 L 3 Q u N C 6 L n v Q k d C U 0 J T Q o S B c b t C R 0 J 8 g M j A y N C 4 x M S w 0 M n 0 m c X V v d D s s J n F 1 b 3 Q 7 U 2 V j d G l v b j E v 0 K H Q s t C + 0 L Q w M S / Q m N G B 0 Y L Q v t G H 0 L 3 Q u N C 6 L n v Q k d C U 0 J T Q o S B c b t C R 0 J 8 g M j A y N C 4 x M i w 0 M 3 0 m c X V v d D s s J n F 1 b 3 Q 7 U 2 V j d G l v b j E v 0 K H Q s t C + 0 L Q w M S / Q m N G B 0 Y L Q v t G H 0 L 3 Q u N C 6 L n v Q k d C U 0 J T Q o S B c b t C R 0 J 8 g M j A y N S 4 w M S w 0 N H 0 m c X V v d D s s J n F 1 b 3 Q 7 U 2 V j d G l v b j E v 0 K H Q s t C + 0 L Q w M S / Q m N G B 0 Y L Q v t G H 0 L 3 Q u N C 6 L n v Q k d C U 0 J T Q o S B c b t C R 0 J 8 g M j A y N S 4 w M i w 0 N X 0 m c X V v d D s s J n F 1 b 3 Q 7 U 2 V j d G l v b j E v 0 K H Q s t C + 0 L Q w M S / Q m N G B 0 Y L Q v t G H 0 L 3 Q u N C 6 L n v Q k d C U 0 J T Q o S B c b t C R 0 J 8 g M j A y N S 4 w M y w 0 N n 0 m c X V v d D s s J n F 1 b 3 Q 7 U 2 V j d G l v b j E v 0 K H Q s t C + 0 L Q w M S / Q m N G B 0 Y L Q v t G H 0 L 3 Q u N C 6 L n v Q k d C U 0 J T Q o S B c b t C R 0 J 8 g M j A y N S 4 w N C w 0 N 3 0 m c X V v d D s s J n F 1 b 3 Q 7 U 2 V j d G l v b j E v 0 K H Q s t C + 0 L Q w M S / Q m N G B 0 Y L Q v t G H 0 L 3 Q u N C 6 L n v Q k d C U 0 J T Q o S B c b t C R 0 J 8 g M j A y N S 4 w N S w 0 O H 0 m c X V v d D s s J n F 1 b 3 Q 7 U 2 V j d G l v b j E v 0 K H Q s t C + 0 L Q w M S / Q m N G B 0 Y L Q v t G H 0 L 3 Q u N C 6 L n v Q k d C U 0 J T Q o S B c b t C R 0 J 8 g M j A y N S 4 w N i w 0 O X 0 m c X V v d D s s J n F 1 b 3 Q 7 U 2 V j d G l v b j E v 0 K H Q s t C + 0 L Q w M S / Q m N G B 0 Y L Q v t G H 0 L 3 Q u N C 6 L n v Q k d C U 0 J T Q o S B c b t C R 0 J 8 g M j A y N S 4 w N y w 1 M H 0 m c X V v d D s s J n F 1 b 3 Q 7 U 2 V j d G l v b j E v 0 K H Q s t C + 0 L Q w M S / Q m N G B 0 Y L Q v t G H 0 L 3 Q u N C 6 L n v Q k d C U 0 J T Q o S B c b t C R 0 J 8 g M j A y N S 4 w O C w 1 M X 0 m c X V v d D s s J n F 1 b 3 Q 7 U 2 V j d G l v b j E v 0 K H Q s t C + 0 L Q w M S / Q m N G B 0 Y L Q v t G H 0 L 3 Q u N C 6 L n v Q k d C U 0 J T Q o S B c b t C R 0 J 8 g M j A y N S 4 w O S w 1 M n 0 m c X V v d D s s J n F 1 b 3 Q 7 U 2 V j d G l v b j E v 0 K H Q s t C + 0 L Q w M S / Q m N G B 0 Y L Q v t G H 0 L 3 Q u N C 6 L n v Q k d C U 0 J T Q o S B c b t C R 0 J 8 g M j A y N S 4 x M C w 1 M 3 0 m c X V v d D s s J n F 1 b 3 Q 7 U 2 V j d G l v b j E v 0 K H Q s t C + 0 L Q w M S / Q m N G B 0 Y L Q v t G H 0 L 3 Q u N C 6 L n v Q k d C U 0 J T Q o S B c b t C R 0 J 8 g M j A y N S 4 x M S w 1 N H 0 m c X V v d D s s J n F 1 b 3 Q 7 U 2 V j d G l v b j E v 0 K H Q s t C + 0 L Q w M S / Q m N G B 0 Y L Q v t G H 0 L 3 Q u N C 6 L n v Q k d C U 0 J T Q o S B c b t C R 0 J 8 g M j A y N S 4 x M i w 1 N X 0 m c X V v d D s s J n F 1 b 3 Q 7 U 2 V j d G l v b j E v 0 K H Q s t C + 0 L Q w M S / Q m N G B 0 Y L Q v t G H 0 L 3 Q u N C 6 L n v Q m t C X I N C R 0 J 8 g M j A y N C 4 w M S w 1 N n 0 m c X V v d D s s J n F 1 b 3 Q 7 U 2 V j d G l v b j E v 0 K H Q s t C + 0 L Q w M S / Q m N G B 0 Y L Q v t G H 0 L 3 Q u N C 6 L n v Q m t C X I N C R 0 J 8 g M j A y N C 4 w M i w 1 N 3 0 m c X V v d D s s J n F 1 b 3 Q 7 U 2 V j d G l v b j E v 0 K H Q s t C + 0 L Q w M S / Q m N G B 0 Y L Q v t G H 0 L 3 Q u N C 6 L n v Q m t C X I N C R 0 J 8 g M j A y N C 4 w M y w 1 O H 0 m c X V v d D s s J n F 1 b 3 Q 7 U 2 V j d G l v b j E v 0 K H Q s t C + 0 L Q w M S / Q m N G B 0 Y L Q v t G H 0 L 3 Q u N C 6 L n v Q m t C X I N C R 0 J 8 g M j A y N C 4 w N C w 1 O X 0 m c X V v d D s s J n F 1 b 3 Q 7 U 2 V j d G l v b j E v 0 K H Q s t C + 0 L Q w M S / Q m N G B 0 Y L Q v t G H 0 L 3 Q u N C 6 L n v Q m t C X I N C R 0 J 8 g M j A y N C 4 w N S w 2 M H 0 m c X V v d D s s J n F 1 b 3 Q 7 U 2 V j d G l v b j E v 0 K H Q s t C + 0 L Q w M S / Q m N G B 0 Y L Q v t G H 0 L 3 Q u N C 6 L n v Q m t C X I N C R 0 J 8 g M j A y N C 4 w N i w 2 M X 0 m c X V v d D s s J n F 1 b 3 Q 7 U 2 V j d G l v b j E v 0 K H Q s t C + 0 L Q w M S / Q m N G B 0 Y L Q v t G H 0 L 3 Q u N C 6 L n v Q m t C X I N C R 0 J 8 g M j A y N C 4 w N y w 2 M n 0 m c X V v d D s s J n F 1 b 3 Q 7 U 2 V j d G l v b j E v 0 K H Q s t C + 0 L Q w M S / Q m N G B 0 Y L Q v t G H 0 L 3 Q u N C 6 L n v Q m t C X I N C R 0 J 8 g M j A y N C 4 w O C w 2 M 3 0 m c X V v d D s s J n F 1 b 3 Q 7 U 2 V j d G l v b j E v 0 K H Q s t C + 0 L Q w M S / Q m N G B 0 Y L Q v t G H 0 L 3 Q u N C 6 L n v Q m t C X I N C R 0 J 8 g M j A y N C 4 w O S w 2 N H 0 m c X V v d D s s J n F 1 b 3 Q 7 U 2 V j d G l v b j E v 0 K H Q s t C + 0 L Q w M S / Q m N G B 0 Y L Q v t G H 0 L 3 Q u N C 6 L n v Q m t C X I N C R 0 J 8 g M j A y N C 4 x M C w 2 N X 0 m c X V v d D s s J n F 1 b 3 Q 7 U 2 V j d G l v b j E v 0 K H Q s t C + 0 L Q w M S / Q m N G B 0 Y L Q v t G H 0 L 3 Q u N C 6 L n v Q m t C X I N C R 0 J 8 g M j A y N C 4 x M S w 2 N n 0 m c X V v d D s s J n F 1 b 3 Q 7 U 2 V j d G l v b j E v 0 K H Q s t C + 0 L Q w M S / Q m N G B 0 Y L Q v t G H 0 L 3 Q u N C 6 L n v Q m t C X I N C R 0 J 8 g M j A y N C 4 x M i w 2 N 3 0 m c X V v d D s s J n F 1 b 3 Q 7 U 2 V j d G l v b j E v 0 K H Q s t C + 0 L Q w M S / Q m N G B 0 Y L Q v t G H 0 L 3 Q u N C 6 L n v Q o 9 C / 0 Y D Q s N C y 0 L v R j 9 C 1 0 L z Q v t G B 0 Y L R j C w 2 O H 0 m c X V v d D s s J n F 1 b 3 Q 7 U 2 V j d G l v b j E v 0 K H Q s t C + 0 L Q w M S / Q m N G B 0 Y L Q v t G H 0 L 3 Q u N C 6 L n v Q k t C T 0 J 4 s N j l 9 J n F 1 b 3 Q 7 L C Z x d W 9 0 O 1 N l Y 3 R p b 2 4 x L 9 C h 0 L L Q v t C 0 M D E v 0 J j R g d G C 0 L 7 R h 9 C 9 0 L j Q u i 5 7 0 J H Q n y D Q t N C 7 0 Y 8 g 0 Y T Q s N C 6 0 Y L Q s C w 3 M H 0 m c X V v d D s s J n F 1 b 3 Q 7 U 2 V j d G l v b j E v 0 K H Q s t C + 0 L Q w M S / Q m N G B 0 Y L Q v t G H 0 L 3 Q u N C 6 L n v Q n 9 C g L T E g M j A y N C 4 w M S w 3 M X 0 m c X V v d D s s J n F 1 b 3 Q 7 U 2 V j d G l v b j E v 0 K H Q s t C + 0 L Q w M S / Q m N G B 0 Y L Q v t G H 0 L 3 Q u N C 6 L n v Q n 9 C g L T E g M j A y N C 4 w M i w 3 M n 0 m c X V v d D s s J n F 1 b 3 Q 7 U 2 V j d G l v b j E v 0 K H Q s t C + 0 L Q w M S / Q m N G B 0 Y L Q v t G H 0 L 3 Q u N C 6 L n v Q n 9 C g L T E g M j A y N C 4 w M y w 3 M 3 0 m c X V v d D s s J n F 1 b 3 Q 7 U 2 V j d G l v b j E v 0 K H Q s t C + 0 L Q w M S / Q m N G B 0 Y L Q v t G H 0 L 3 Q u N C 6 L n v Q n 9 C g L T E g M j A y N C 4 w N C w 3 N H 0 m c X V v d D s s J n F 1 b 3 Q 7 U 2 V j d G l v b j E v 0 K H Q s t C + 0 L Q w M S / Q m N G B 0 Y L Q v t G H 0 L 3 Q u N C 6 L n v Q n 9 C g L T E g M j A y N C 4 w N S w 3 N X 0 m c X V v d D s s J n F 1 b 3 Q 7 U 2 V j d G l v b j E v 0 K H Q s t C + 0 L Q w M S / Q m N G B 0 Y L Q v t G H 0 L 3 Q u N C 6 L n v Q n 9 C g L T E g M j A y N C 4 w N i w 3 N n 0 m c X V v d D s s J n F 1 b 3 Q 7 U 2 V j d G l v b j E v 0 K H Q s t C + 0 L Q w M S / Q m N G B 0 Y L Q v t G H 0 L 3 Q u N C 6 L n v Q n 9 C g L T E g M j A y N C 4 w N y w 3 N 3 0 m c X V v d D s s J n F 1 b 3 Q 7 U 2 V j d G l v b j E v 0 K H Q s t C + 0 L Q w M S / Q m N G B 0 Y L Q v t G H 0 L 3 Q u N C 6 L n v Q n 9 C g L T E g M j A y N C 4 w O C w 3 O H 0 m c X V v d D s s J n F 1 b 3 Q 7 U 2 V j d G l v b j E v 0 K H Q s t C + 0 L Q w M S / Q m N G B 0 Y L Q v t G H 0 L 3 Q u N C 6 L n v Q n 9 C g L T E g M j A y N C 4 w O S w 3 O X 0 m c X V v d D s s J n F 1 b 3 Q 7 U 2 V j d G l v b j E v 0 K H Q s t C + 0 L Q w M S / Q m N G B 0 Y L Q v t G H 0 L 3 Q u N C 6 L n v Q n 9 C g L T E g M j A y N C 4 x M C w 4 M H 0 m c X V v d D s s J n F 1 b 3 Q 7 U 2 V j d G l v b j E v 0 K H Q s t C + 0 L Q w M S / Q m N G B 0 Y L Q v t G H 0 L 3 Q u N C 6 L n v Q n 9 C g L T E g M j A y N C 4 x M S w 4 M X 0 m c X V v d D s s J n F 1 b 3 Q 7 U 2 V j d G l v b j E v 0 K H Q s t C + 0 L Q w M S / Q m N G B 0 Y L Q v t G H 0 L 3 Q u N C 6 L n v Q n 9 C g L T E g M j A y N C 4 x M i w 4 M n 0 m c X V v d D s s J n F 1 b 3 Q 7 U 2 V j d G l v b j E v 0 K H Q s t C + 0 L Q w M S / Q m N G B 0 Y L Q v t G H 0 L 3 Q u N C 6 L n v Q n 9 C g L T E g 0 J j R g t C + 0 L P Q v i D Q s 9 C + 0 L Q s O D N 9 J n F 1 b 3 Q 7 L C Z x d W 9 0 O 1 N l Y 3 R p b 2 4 x L 9 C h 0 L L Q v t C 0 M D E v 0 J j R g d G C 0 L 7 R h 9 C 9 0 L j Q u i 5 7 0 J H Q l N C U 0 K E g X G 4 g M j A y N C 4 w M S w 4 N H 0 m c X V v d D s s J n F 1 b 3 Q 7 U 2 V j d G l v b j E v 0 K H Q s t C + 0 L Q w M S / Q m N G B 0 Y L Q v t G H 0 L 3 Q u N C 6 L n v Q k d C U 0 J T Q o S B c b i A y M D I 0 L j A y L D g 1 f S Z x d W 9 0 O y w m c X V v d D t T Z W N 0 a W 9 u M S / Q o d C y 0 L 7 Q t D A x L 9 C Y 0 Y H R g t C + 0 Y f Q v d C 4 0 L o u e 9 C R 0 J T Q l N C h I F x u I D I w M j Q u M D M s O D Z 9 J n F 1 b 3 Q 7 L C Z x d W 9 0 O 1 N l Y 3 R p b 2 4 x L 9 C h 0 L L Q v t C 0 M D E v 0 J j R g d G C 0 L 7 R h 9 C 9 0 L j Q u i 5 7 0 J H Q l N C U 0 K E g X G 4 g M j A y N C 4 w N C w 4 N 3 0 m c X V v d D s s J n F 1 b 3 Q 7 U 2 V j d G l v b j E v 0 K H Q s t C + 0 L Q w M S / Q m N G B 0 Y L Q v t G H 0 L 3 Q u N C 6 L n v Q k d C U 0 J T Q o S B c b i A y M D I 0 L j A 1 L D g 4 f S Z x d W 9 0 O y w m c X V v d D t T Z W N 0 a W 9 u M S / Q o d C y 0 L 7 Q t D A x L 9 C Y 0 Y H R g t C + 0 Y f Q v d C 4 0 L o u e 9 C R 0 J T Q l N C h I F x u I D I w M j Q u M D Y s O D l 9 J n F 1 b 3 Q 7 L C Z x d W 9 0 O 1 N l Y 3 R p b 2 4 x L 9 C h 0 L L Q v t C 0 M D E v 0 J j R g d G C 0 L 7 R h 9 C 9 0 L j Q u i 5 7 0 J H Q l N C U 0 K E g X G 4 g M j A y N C 4 w N y w 5 M H 0 m c X V v d D s s J n F 1 b 3 Q 7 U 2 V j d G l v b j E v 0 K H Q s t C + 0 L Q w M S / Q m N G B 0 Y L Q v t G H 0 L 3 Q u N C 6 L n v Q k d C U 0 J T Q o S B c b i A y M D I 0 L j A 4 L D k x f S Z x d W 9 0 O y w m c X V v d D t T Z W N 0 a W 9 u M S / Q o d C y 0 L 7 Q t D A x L 9 C Y 0 Y H R g t C + 0 Y f Q v d C 4 0 L o u e 9 C R 0 J T Q l N C h I F x u I D I w M j Q u M D k s O T J 9 J n F 1 b 3 Q 7 L C Z x d W 9 0 O 1 N l Y 3 R p b 2 4 x L 9 C h 0 L L Q v t C 0 M D E v 0 J j R g d G C 0 L 7 R h 9 C 9 0 L j Q u i 5 7 0 J H Q l N C U 0 K E g X G 4 g M j A y N C 4 x M C w 5 M 3 0 m c X V v d D s s J n F 1 b 3 Q 7 U 2 V j d G l v b j E v 0 K H Q s t C + 0 L Q w M S / Q m N G B 0 Y L Q v t G H 0 L 3 Q u N C 6 L n v Q k d C U 0 J T Q o S B c b i A y M D I 0 L j E x L D k 0 f S Z x d W 9 0 O y w m c X V v d D t T Z W N 0 a W 9 u M S / Q o d C y 0 L 7 Q t D A x L 9 C Y 0 Y H R g t C + 0 Y f Q v d C 4 0 L o u e 9 C R 0 J T Q l N C h I F x u I D I w M j Q u M T I s O T V 9 J n F 1 b 3 Q 7 L C Z x d W 9 0 O 1 N l Y 3 R p b 2 4 x L 9 C h 0 L L Q v t C 0 M D E v 0 J j R g d G C 0 L 7 R h 9 C 9 0 L j Q u i 5 7 0 J H Q l N C U 0 K E g X G 4 g M j A y N S 4 w M S w 5 N n 0 m c X V v d D s s J n F 1 b 3 Q 7 U 2 V j d G l v b j E v 0 K H Q s t C + 0 L Q w M S / Q m N G B 0 Y L Q v t G H 0 L 3 Q u N C 6 L n v Q k d C U 0 J T Q o S B c b i A y M D I 1 L j A y L D k 3 f S Z x d W 9 0 O y w m c X V v d D t T Z W N 0 a W 9 u M S / Q o d C y 0 L 7 Q t D A x L 9 C Y 0 Y H R g t C + 0 Y f Q v d C 4 0 L o u e 9 C R 0 J T Q l N C h I F x u I D I w M j U u M D M s O T h 9 J n F 1 b 3 Q 7 L C Z x d W 9 0 O 1 N l Y 3 R p b 2 4 x L 9 C h 0 L L Q v t C 0 M D E v 0 J j R g d G C 0 L 7 R h 9 C 9 0 L j Q u i 5 7 0 J H Q l N C U 0 K E g X G 4 g M j A y N S 4 w N C w 5 O X 0 m c X V v d D s s J n F 1 b 3 Q 7 U 2 V j d G l v b j E v 0 K H Q s t C + 0 L Q w M S / Q m N G B 0 Y L Q v t G H 0 L 3 Q u N C 6 L n v Q k d C U 0 J T Q o S B c b i A y M D I 1 L j A 1 L D E w M H 0 m c X V v d D s s J n F 1 b 3 Q 7 U 2 V j d G l v b j E v 0 K H Q s t C + 0 L Q w M S / Q m N G B 0 Y L Q v t G H 0 L 3 Q u N C 6 L n v Q k d C U 0 J T Q o S B c b i A y M D I 1 L j A 2 L D E w M X 0 m c X V v d D s s J n F 1 b 3 Q 7 U 2 V j d G l v b j E v 0 K H Q s t C + 0 L Q w M S / Q m N G B 0 Y L Q v t G H 0 L 3 Q u N C 6 L n v Q k d C U 0 J T Q o S B c b i A y M D I 1 L j A 3 L D E w M n 0 m c X V v d D s s J n F 1 b 3 Q 7 U 2 V j d G l v b j E v 0 K H Q s t C + 0 L Q w M S / Q m N G B 0 Y L Q v t G H 0 L 3 Q u N C 6 L n v Q k d C U 0 J T Q o S B c b i A y M D I 1 L j A 4 L D E w M 3 0 m c X V v d D s s J n F 1 b 3 Q 7 U 2 V j d G l v b j E v 0 K H Q s t C + 0 L Q w M S / Q m N G B 0 Y L Q v t G H 0 L 3 Q u N C 6 L n v Q k d C U 0 J T Q o S B c b i A y M D I 1 L j A 5 L D E w N H 0 m c X V v d D s s J n F 1 b 3 Q 7 U 2 V j d G l v b j E v 0 K H Q s t C + 0 L Q w M S / Q m N G B 0 Y L Q v t G H 0 L 3 Q u N C 6 L n v Q k d C U 0 J T Q o S B c b i A y M D I 1 L j E w L D E w N X 0 m c X V v d D s s J n F 1 b 3 Q 7 U 2 V j d G l v b j E v 0 K H Q s t C + 0 L Q w M S / Q m N G B 0 Y L Q v t G H 0 L 3 Q u N C 6 L n v Q k d C U 0 J T Q o S B c b i A y M D I 1 L j E x L D E w N n 0 m c X V v d D s s J n F 1 b 3 Q 7 U 2 V j d G l v b j E v 0 K H Q s t C + 0 L Q w M S / Q m N G B 0 Y L Q v t G H 0 L 3 Q u N C 6 L n v Q k d C U 0 J T Q o S B c b i A y M D I 1 L j E y L D E w N 3 0 m c X V v d D s s J n F 1 b 3 Q 7 U 2 V j d G l v b j E v 0 K H Q s t C + 0 L Q w M S / Q m N G B 0 Y L Q v t G H 0 L 3 Q u N C 6 L n v Q m t C X I C A y M D I 0 L j A x L D E w O H 0 m c X V v d D s s J n F 1 b 3 Q 7 U 2 V j d G l v b j E v 0 K H Q s t C + 0 L Q w M S / Q m N G B 0 Y L Q v t G H 0 L 3 Q u N C 6 L n v Q m t C X I C A y M D I 0 L j A y L D E w O X 0 m c X V v d D s s J n F 1 b 3 Q 7 U 2 V j d G l v b j E v 0 K H Q s t C + 0 L Q w M S / Q m N G B 0 Y L Q v t G H 0 L 3 Q u N C 6 L n v Q m t C X I C A y M D I 0 L j A z L D E x M H 0 m c X V v d D s s J n F 1 b 3 Q 7 U 2 V j d G l v b j E v 0 K H Q s t C + 0 L Q w M S / Q m N G B 0 Y L Q v t G H 0 L 3 Q u N C 6 L n v Q m t C X I C A y M D I 0 L j A 0 L D E x M X 0 m c X V v d D s s J n F 1 b 3 Q 7 U 2 V j d G l v b j E v 0 K H Q s t C + 0 L Q w M S / Q m N G B 0 Y L Q v t G H 0 L 3 Q u N C 6 L n v Q m t C X I C A y M D I 0 L j A 1 L D E x M n 0 m c X V v d D s s J n F 1 b 3 Q 7 U 2 V j d G l v b j E v 0 K H Q s t C + 0 L Q w M S / Q m N G B 0 Y L Q v t G H 0 L 3 Q u N C 6 L n v Q m t C X I C A y M D I 0 L j A 2 L D E x M 3 0 m c X V v d D s s J n F 1 b 3 Q 7 U 2 V j d G l v b j E v 0 K H Q s t C + 0 L Q w M S / Q m N G B 0 Y L Q v t G H 0 L 3 Q u N C 6 L n v Q m t C X I C A y M D I 0 L j A 3 L D E x N H 0 m c X V v d D s s J n F 1 b 3 Q 7 U 2 V j d G l v b j E v 0 K H Q s t C + 0 L Q w M S / Q m N G B 0 Y L Q v t G H 0 L 3 Q u N C 6 L n v Q m t C X I C A y M D I 0 L j A 4 L D E x N X 0 m c X V v d D s s J n F 1 b 3 Q 7 U 2 V j d G l v b j E v 0 K H Q s t C + 0 L Q w M S / Q m N G B 0 Y L Q v t G H 0 L 3 Q u N C 6 L n v Q m t C X I C A y M D I 0 L j A 5 L D E x N n 0 m c X V v d D s s J n F 1 b 3 Q 7 U 2 V j d G l v b j E v 0 K H Q s t C + 0 L Q w M S / Q m N G B 0 Y L Q v t G H 0 L 3 Q u N C 6 L n v Q m t C X I C A y M D I 0 L j E w L D E x N 3 0 m c X V v d D s s J n F 1 b 3 Q 7 U 2 V j d G l v b j E v 0 K H Q s t C + 0 L Q w M S / Q m N G B 0 Y L Q v t G H 0 L 3 Q u N C 6 L n v Q m t C X I C A y M D I 0 L j E x L D E x O H 0 m c X V v d D s s J n F 1 b 3 Q 7 U 2 V j d G l v b j E v 0 K H Q s t C + 0 L Q w M S / Q m N G B 0 Y L Q v t G H 0 L 3 Q u N C 6 L n v Q m t C X I C A y M D I 0 L j E y L D E x O X 0 m c X V v d D s s J n F 1 b 3 Q 7 U 2 V j d G l v b j E v 0 K H Q s t C + 0 L Q w M S / Q m N G B 0 Y L Q v t G H 0 L 3 Q u N C 6 L n v Q n 9 C g L T E g 0 L T Q u 9 G P I N G E 0 L D Q u t G C 0 L A s M T I w f S Z x d W 9 0 O y w m c X V v d D t T Z W N 0 a W 9 u M S / Q o d C y 0 L 7 Q t D A x L 9 C Y 0 Y H R g t C + 0 Y f Q v d C 4 0 L o u e y A y M D I 0 L j A x L D E y M X 0 m c X V v d D s s J n F 1 b 3 Q 7 U 2 V j d G l v b j E v 0 K H Q s t C + 0 L Q w M S / Q m N G B 0 Y L Q v t G H 0 L 3 Q u N C 6 L n s g M j A y N C 4 w M i w x M j J 9 J n F 1 b 3 Q 7 L C Z x d W 9 0 O 1 N l Y 3 R p b 2 4 x L 9 C h 0 L L Q v t C 0 M D E v 0 J j R g d G C 0 L 7 R h 9 C 9 0 L j Q u i 5 7 I D I w M j Q u M D M s M T I z f S Z x d W 9 0 O y w m c X V v d D t T Z W N 0 a W 9 u M S / Q o d C y 0 L 7 Q t D A x L 9 C Y 0 Y H R g t C + 0 Y f Q v d C 4 0 L o u e y A y M D I 0 L j A 0 L D E y N H 0 m c X V v d D s s J n F 1 b 3 Q 7 U 2 V j d G l v b j E v 0 K H Q s t C + 0 L Q w M S / Q m N G B 0 Y L Q v t G H 0 L 3 Q u N C 6 L n s g M j A y N C 4 w N S w x M j V 9 J n F 1 b 3 Q 7 L C Z x d W 9 0 O 1 N l Y 3 R p b 2 4 x L 9 C h 0 L L Q v t C 0 M D E v 0 J j R g d G C 0 L 7 R h 9 C 9 0 L j Q u i 5 7 I D I w M j Q u M D Y s M T I 2 f S Z x d W 9 0 O y w m c X V v d D t T Z W N 0 a W 9 u M S / Q o d C y 0 L 7 Q t D A x L 9 C Y 0 Y H R g t C + 0 Y f Q v d C 4 0 L o u e y A y M D I 0 L j A 3 L D E y N 3 0 m c X V v d D s s J n F 1 b 3 Q 7 U 2 V j d G l v b j E v 0 K H Q s t C + 0 L Q w M S / Q m N G B 0 Y L Q v t G H 0 L 3 Q u N C 6 L n s g M j A y N C 4 w O C w x M j h 9 J n F 1 b 3 Q 7 L C Z x d W 9 0 O 1 N l Y 3 R p b 2 4 x L 9 C h 0 L L Q v t C 0 M D E v 0 J j R g d G C 0 L 7 R h 9 C 9 0 L j Q u i 5 7 I D I w M j Q u M D k s M T I 5 f S Z x d W 9 0 O y w m c X V v d D t T Z W N 0 a W 9 u M S / Q o d C y 0 L 7 Q t D A x L 9 C Y 0 Y H R g t C + 0 Y f Q v d C 4 0 L o u e y A y M D I 0 L j E w L D E z M H 0 m c X V v d D s s J n F 1 b 3 Q 7 U 2 V j d G l v b j E v 0 K H Q s t C + 0 L Q w M S / Q m N G B 0 Y L Q v t G H 0 L 3 Q u N C 6 L n s g M j A y N C 4 x M S w x M z F 9 J n F 1 b 3 Q 7 L C Z x d W 9 0 O 1 N l Y 3 R p b 2 4 x L 9 C h 0 L L Q v t C 0 M D E v 0 J j R g d G C 0 L 7 R h 9 C 9 0 L j Q u i 5 7 I D I w M j Q u M T I s M T M y f S Z x d W 9 0 O y w m c X V v d D t T Z W N 0 a W 9 u M S / Q o d C y 0 L 7 Q t D A x L 9 C Y 0 Y H R g t C + 0 Y f Q v d C 4 0 L o u e y D Q m N G C 0 L 7 Q s 9 C + I N C z 0 L 7 Q t C w x M z N 9 J n F 1 b 3 Q 7 L C Z x d W 9 0 O 1 N l Y 3 R p b 2 4 x L 9 C h 0 L L Q v t C 0 M D E v 0 J j R g d G C 0 L 7 R h 9 C 9 0 L j Q u i 5 7 0 J / Q o C D Q t N C 7 0 Y 8 g 0 Y T Q s N C 6 0 Y L Q s C w x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j I l R D A l Q k U l R D A l Q j Q w M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E l R D A l O U Z f J U Q w J U I 3 J U Q w J U I w J U Q w J U I z J U Q x J T g w J U Q x J T g z J U Q w J U I 3 J U Q w J U J B J U Q w J U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0 J H Q n y I g L z 4 8 R W 5 0 c n k g V H l w Z T 0 i R m l s b G V k Q 2 9 t c G x l d G V S Z X N 1 b H R U b 1 d v c m t z a G V l d C I g V m F s d W U 9 I m w x I i A v P j x F b n R y e S B U e X B l P S J S Z W N v d m V y e V R h c m d l d F N o Z W V 0 I i B W Y W x 1 Z T 0 i c 9 C b 0 L j R g d G C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N z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R 0 J 9 f 0 L f Q s N C z 0 Y D R g 9 C 3 0 L r Q s C / Q m N C 3 0 L z Q t d C 9 0 L X Q v d C 9 0 Y v Q u S D R g t C 4 0 L 8 u e 9 C a 0 L 7 Q v N C / 0 L D Q v d C 4 0 Y 8 s M H 0 m c X V v d D s s J n F 1 b 3 Q 7 U 2 V j d G l v b j E v 0 J H Q n 1 / Q t 9 C w 0 L P R g N G D 0 L f Q u t C w L 9 C Y 0 L f Q v N C 1 0 L 3 Q t d C 9 0 L 3 R i 9 C 5 I N G C 0 L j Q v y 5 7 0 K H Q v N C 1 0 Y L Q s C w x f S Z x d W 9 0 O y w m c X V v d D t T Z W N 0 a W 9 u M S / Q k d C f X 9 C 3 0 L D Q s 9 G A 0 Y P Q t 9 C 6 0 L A v 0 J j Q t 9 C 8 0 L X Q v d C 1 0 L 3 Q v d G L 0 L k g 0 Y L Q u N C / L n v Q o d G C 0 L D R g t G M 0 Y 8 g 0 J H Q m i w y f S Z x d W 9 0 O y w m c X V v d D t T Z W N 0 a W 9 u M S / Q k d C f X 9 C 3 0 L D Q s 9 G A 0 Y P Q t 9 C 6 0 L A v 0 J j Q t 9 C 8 0 L X Q v d C 1 0 L 3 Q v d G L 0 L k g 0 Y L Q u N C / L n v Q p t C k 0 J 4 g 0 L / R g N C 1 0 L T Q v 9 G A 0 L j R j 9 G C 0 L j R j y w z f S Z x d W 9 0 O y w m c X V v d D t T Z W N 0 a W 9 u M S / Q k d C f X 9 C 3 0 L D Q s 9 G A 0 Y P Q t 9 C 6 0 L A v 0 J j Q t 9 C 8 0 L X Q v d C 1 0 L 3 Q v d G L 0 L k g 0 Y L Q u N C / L n v Q p t C k 0 J 4 g 0 Y P Q v d C 4 0 L L Q t d G B 0 L D Q u 9 G M 0 L 3 Q v t C 1 L D R 9 J n F 1 b 3 Q 7 L C Z x d W 9 0 O 1 N l Y 3 R p b 2 4 x L 9 C R 0 J 9 f 0 L f Q s N C z 0 Y D R g 9 C 3 0 L r Q s C / Q m N C 3 0 L z Q t d C 9 0 L X Q v d C 9 0 Y v Q u S D R g t C 4 0 L 8 u e 9 C c 0 L X R g d G C 0 L 7 R g N C + 0 L b Q t N C 1 0 L 3 Q u N C 1 L D V 9 J n F 1 b 3 Q 7 L C Z x d W 9 0 O 1 N l Y 3 R p b 2 4 x L 9 C R 0 J 9 f 0 L f Q s N C z 0 Y D R g 9 C 3 0 L r Q s C / Q m N C 3 0 L z Q t d C 9 0 L X Q v d C 9 0 Y v Q u S D R g t C 4 0 L 8 u e 9 C a 0 L 7 Q v d G C 0 Y D Q s N C z 0 L X Q v d G C L D Z 9 J n F 1 b 3 Q 7 L C Z x d W 9 0 O 1 N l Y 3 R p b 2 4 x L 9 C R 0 J 9 f 0 L f Q s N C z 0 Y D R g 9 C 3 0 L r Q s C / Q m N C 3 0 L z Q t d C 9 0 L X Q v d C 9 0 Y v Q u S D R g t C 4 0 L 8 u e 9 C U 0 L 7 Q s 9 C + 0 L L Q v t G A L D d 9 J n F 1 b 3 Q 7 L C Z x d W 9 0 O 1 N l Y 3 R p b 2 4 x L 9 C R 0 J 9 f 0 L f Q s N C z 0 Y D R g 9 C 3 0 L r Q s C / Q m N C 3 0 L z Q t d C 9 0 L X Q v d C 9 0 Y v Q u S D R g t C 4 0 L 8 u e 9 C d 0 L 7 Q v N C 1 0 L 3 Q u t C 7 0 L D R g t G A 0 Y P Q v d C w 0 Y 8 g 0 L P R g N G D 0 L / Q v 9 C w L D h 9 J n F 1 b 3 Q 7 L C Z x d W 9 0 O 1 N l Y 3 R p b 2 4 x L 9 C R 0 J 9 f 0 L f Q s N C z 0 Y D R g 9 C 3 0 L r Q s C / Q m N C 3 0 L z Q t d C 9 0 L X Q v d C 9 0 Y v Q u S D R g t C 4 0 L 8 u e 9 C d 0 L 7 Q v N C 1 0 L 3 Q u t C 7 0 L D R g t G D 0 Y D Q s C w 5 f S Z x d W 9 0 O y w m c X V v d D t T Z W N 0 a W 9 u M S / Q k d C f X 9 C 3 0 L D Q s 9 G A 0 Y P Q t 9 C 6 0 L A v 0 J j Q t 9 C 8 0 L X Q v d C 1 0 L 3 Q v d G L 0 L k g 0 Y L Q u N C / L n v Q k t C 4 0 L Q g 0 Y D Q s N G B 0 Y X Q v t C 0 0 L A s M T B 9 J n F 1 b 3 Q 7 L C Z x d W 9 0 O 1 N l Y 3 R p b 2 4 x L 9 C R 0 J 9 f 0 L f Q s N C z 0 Y D R g 9 C 3 0 L r Q s C / Q m N C 3 0 L z Q t d C 9 0 L X Q v d C 9 0 Y v Q u S D R g t C 4 0 L 8 u e 9 C h 0 L / Q v t G B 0 L 7 Q s S D Q v t G C 0 L P R g N G D 0 L f Q u t C 4 L D E x f S Z x d W 9 0 O y w m c X V v d D t T Z W N 0 a W 9 u M S / Q k d C f X 9 C 3 0 L D Q s 9 G A 0 Y P Q t 9 C 6 0 L A v 0 J j Q t 9 C 8 0 L X Q v d C 1 0 L 3 Q v d G L 0 L k g 0 Y L Q u N C / L n v Q n d C w 0 L / R g N C w 0 L L Q u 9 C 1 0 L 3 Q u N C 1 I N G A 0 L X Q s N C 7 0 L j Q t 9 C w 0 Y b Q u N C 4 L D E y f S Z x d W 9 0 O y w m c X V v d D t T Z W N 0 a W 9 u M S / Q k d C f X 9 C 3 0 L D Q s 9 G A 0 Y P Q t 9 C 6 0 L A v 0 J j Q t 9 C 8 0 L X Q v d C 1 0 L 3 Q v d G L 0 L k g 0 Y L Q u N C / L n v Q m t C + 0 L z Q v N C 1 0 L 3 R g t C w 0 Y D Q u N C 5 L D E z f S Z x d W 9 0 O y w m c X V v d D t T Z W N 0 a W 9 u M S / Q k d C f X 9 C 3 0 L D Q s 9 G A 0 Y P Q t 9 C 6 0 L A v 0 J j Q t 9 C 8 0 L X Q v d C 1 0 L 3 Q v d G L 0 L k g 0 Y L Q u N C / L n v Q k d C f I D I w M j Q u M D E s M T R 9 J n F 1 b 3 Q 7 L C Z x d W 9 0 O 1 N l Y 3 R p b 2 4 x L 9 C R 0 J 9 f 0 L f Q s N C z 0 Y D R g 9 C 3 0 L r Q s C / Q m N C 3 0 L z Q t d C 9 0 L X Q v d C 9 0 Y v Q u S D R g t C 4 0 L 8 u e 9 C R 0 J 8 g M j A y N C 4 w M i w x N X 0 m c X V v d D s s J n F 1 b 3 Q 7 U 2 V j d G l v b j E v 0 J H Q n 1 / Q t 9 C w 0 L P R g N G D 0 L f Q u t C w L 9 C Y 0 L f Q v N C 1 0 L 3 Q t d C 9 0 L 3 R i 9 C 5 I N G C 0 L j Q v y 5 7 0 J H Q n y A y M D I 0 L j A z L D E 2 f S Z x d W 9 0 O y w m c X V v d D t T Z W N 0 a W 9 u M S / Q k d C f X 9 C 3 0 L D Q s 9 G A 0 Y P Q t 9 C 6 0 L A v 0 J j Q t 9 C 8 0 L X Q v d C 1 0 L 3 Q v d G L 0 L k g 0 Y L Q u N C / L n v Q k d C f I D I w M j Q u M D Q s M T d 9 J n F 1 b 3 Q 7 L C Z x d W 9 0 O 1 N l Y 3 R p b 2 4 x L 9 C R 0 J 9 f 0 L f Q s N C z 0 Y D R g 9 C 3 0 L r Q s C / Q m N C 3 0 L z Q t d C 9 0 L X Q v d C 9 0 Y v Q u S D R g t C 4 0 L 8 u e 9 C R 0 J 8 g M j A y N C 4 w N S w x O H 0 m c X V v d D s s J n F 1 b 3 Q 7 U 2 V j d G l v b j E v 0 J H Q n 1 / Q t 9 C w 0 L P R g N G D 0 L f Q u t C w L 9 C Y 0 L f Q v N C 1 0 L 3 Q t d C 9 0 L 3 R i 9 C 5 I N G C 0 L j Q v y 5 7 0 J H Q n y A y M D I 0 L j A 2 L D E 5 f S Z x d W 9 0 O y w m c X V v d D t T Z W N 0 a W 9 u M S / Q k d C f X 9 C 3 0 L D Q s 9 G A 0 Y P Q t 9 C 6 0 L A v 0 J j Q t 9 C 8 0 L X Q v d C 1 0 L 3 Q v d G L 0 L k g 0 Y L Q u N C / L n v Q k d C f I D I w M j Q u M D c s M j B 9 J n F 1 b 3 Q 7 L C Z x d W 9 0 O 1 N l Y 3 R p b 2 4 x L 9 C R 0 J 9 f 0 L f Q s N C z 0 Y D R g 9 C 3 0 L r Q s C / Q m N C 3 0 L z Q t d C 9 0 L X Q v d C 9 0 Y v Q u S D R g t C 4 0 L 8 u e 9 C R 0 J 8 g M j A y N C 4 w O C w y M X 0 m c X V v d D s s J n F 1 b 3 Q 7 U 2 V j d G l v b j E v 0 J H Q n 1 / Q t 9 C w 0 L P R g N G D 0 L f Q u t C w L 9 C Y 0 L f Q v N C 1 0 L 3 Q t d C 9 0 L 3 R i 9 C 5 I N G C 0 L j Q v y 5 7 0 J H Q n y A y M D I 0 L j A 5 L D I y f S Z x d W 9 0 O y w m c X V v d D t T Z W N 0 a W 9 u M S / Q k d C f X 9 C 3 0 L D Q s 9 G A 0 Y P Q t 9 C 6 0 L A v 0 J j Q t 9 C 8 0 L X Q v d C 1 0 L 3 Q v d G L 0 L k g 0 Y L Q u N C / L n v Q k d C f I D I w M j Q u M T A s M j N 9 J n F 1 b 3 Q 7 L C Z x d W 9 0 O 1 N l Y 3 R p b 2 4 x L 9 C R 0 J 9 f 0 L f Q s N C z 0 Y D R g 9 C 3 0 L r Q s C / Q m N C 3 0 L z Q t d C 9 0 L X Q v d C 9 0 Y v Q u S D R g t C 4 0 L 8 u e 9 C R 0 J 8 g M j A y N C 4 x M S w y N H 0 m c X V v d D s s J n F 1 b 3 Q 7 U 2 V j d G l v b j E v 0 J H Q n 1 / Q t 9 C w 0 L P R g N G D 0 L f Q u t C w L 9 C Y 0 L f Q v N C 1 0 L 3 Q t d C 9 0 L 3 R i 9 C 5 I N G C 0 L j Q v y 5 7 0 J H Q n y A y M D I 0 L j E y L D I 1 f S Z x d W 9 0 O y w m c X V v d D t T Z W N 0 a W 9 u M S / Q k d C f X 9 C 3 0 L D Q s 9 G A 0 Y P Q t 9 C 6 0 L A v 0 J j Q t 9 C 8 0 L X Q v d C 1 0 L 3 Q v d G L 0 L k g 0 Y L Q u N C / M S 5 7 0 J H Q n y D Q m N G C 0 L 7 Q s 9 C + I N C z 0 L 7 Q t C w y N n 0 m c X V v d D s s J n F 1 b 3 Q 7 U 2 V j d G l v b j E v 0 J H Q n 1 / Q t 9 C w 0 L P R g N G D 0 L f Q u t C w L 9 C Y 0 L f Q v N C 1 0 L 3 Q t d C 9 0 L 3 R i 9 C 5 I N G C 0 L j Q v y 5 7 0 J r Q v t C 0 I N G B 0 Y L Q s N G C 0 Y z Q u C D Q k d C U 0 K A s M j d 9 J n F 1 b 3 Q 7 L C Z x d W 9 0 O 1 N l Y 3 R p b 2 4 x L 9 C R 0 J 9 f 0 L f Q s N C z 0 Y D R g 9 C 3 0 L r Q s C / Q m N C 3 0 L z Q t d C 9 0 L X Q v d C 9 0 Y v Q u S D R g t C 4 0 L 8 u e 9 C a 0 L 7 Q t C D R g d G C 0 L D R g t G M 0 L g g 0 J H Q l N C U 0 K E s M j h 9 J n F 1 b 3 Q 7 L C Z x d W 9 0 O 1 N l Y 3 R p b 2 4 x L 9 C R 0 J 9 f 0 L f Q s N C z 0 Y D R g 9 C 3 0 L r Q s C / Q m N C 3 0 L z Q t d C 9 0 L X Q v d C 9 0 Y v Q u S D R g t C 4 0 L 8 u e 9 C h 0 Y L Q s N G C 0 Y z R j y D Q k d C U 0 J T Q o S w y O X 0 m c X V v d D s s J n F 1 b 3 Q 7 U 2 V j d G l v b j E v 0 J H Q n 1 / Q t 9 C w 0 L P R g N G D 0 L f Q u t C w L 9 C Y 0 L f Q v N C 1 0 L 3 Q t d C 9 0 L 3 R i 9 C 5 I N G C 0 L j Q v y 5 7 0 J 7 R g t G B 0 Y D Q v t G H 0 L r Q s C w z M H 0 m c X V v d D s s J n F 1 b 3 Q 7 U 2 V j d G l v b j E v 0 J H Q n 1 / Q t 9 C w 0 L P R g N G D 0 L f Q u t C w L 9 C Y 0 L f Q v N C 1 0 L 3 Q t d C 9 0 L 3 R i 9 C 5 I N G C 0 L j Q v y 5 7 0 J 3 Q l N C h L D M x f S Z x d W 9 0 O y w m c X V v d D t T Z W N 0 a W 9 u M S / Q k d C f X 9 C 3 0 L D Q s 9 G A 0 Y P Q t 9 C 6 0 L A v 0 J j Q t 9 C 8 0 L X Q v d C 1 0 L 3 Q v d G L 0 L k g 0 Y L Q u N C / L n v Q k d C U 0 J T Q o S B c b t C R 0 J 8 g M j A y N C 4 w M S w z M n 0 m c X V v d D s s J n F 1 b 3 Q 7 U 2 V j d G l v b j E v 0 J H Q n 1 / Q t 9 C w 0 L P R g N G D 0 L f Q u t C w L 9 C Y 0 L f Q v N C 1 0 L 3 Q t d C 9 0 L 3 R i 9 C 5 I N G C 0 L j Q v y 5 7 0 J H Q l N C U 0 K E g X G 7 Q k d C f I D I w M j Q u M D I s M z N 9 J n F 1 b 3 Q 7 L C Z x d W 9 0 O 1 N l Y 3 R p b 2 4 x L 9 C R 0 J 9 f 0 L f Q s N C z 0 Y D R g 9 C 3 0 L r Q s C / Q m N C 3 0 L z Q t d C 9 0 L X Q v d C 9 0 Y v Q u S D R g t C 4 0 L 8 u e 9 C R 0 J T Q l N C h I F x u 0 J H Q n y A y M D I 0 L j A z L D M 0 f S Z x d W 9 0 O y w m c X V v d D t T Z W N 0 a W 9 u M S / Q k d C f X 9 C 3 0 L D Q s 9 G A 0 Y P Q t 9 C 6 0 L A v 0 J j Q t 9 C 8 0 L X Q v d C 1 0 L 3 Q v d G L 0 L k g 0 Y L Q u N C / L n v Q k d C U 0 J T Q o S B c b t C R 0 J 8 g M j A y N C 4 w N C w z N X 0 m c X V v d D s s J n F 1 b 3 Q 7 U 2 V j d G l v b j E v 0 J H Q n 1 / Q t 9 C w 0 L P R g N G D 0 L f Q u t C w L 9 C Y 0 L f Q v N C 1 0 L 3 Q t d C 9 0 L 3 R i 9 C 5 I N G C 0 L j Q v y 5 7 0 J H Q l N C U 0 K E g X G 7 Q k d C f I D I w M j Q u M D U s M z Z 9 J n F 1 b 3 Q 7 L C Z x d W 9 0 O 1 N l Y 3 R p b 2 4 x L 9 C R 0 J 9 f 0 L f Q s N C z 0 Y D R g 9 C 3 0 L r Q s C / Q m N C 3 0 L z Q t d C 9 0 L X Q v d C 9 0 Y v Q u S D R g t C 4 0 L 8 u e 9 C R 0 J T Q l N C h I F x u 0 J H Q n y A y M D I 0 L j A 2 L D M 3 f S Z x d W 9 0 O y w m c X V v d D t T Z W N 0 a W 9 u M S / Q k d C f X 9 C 3 0 L D Q s 9 G A 0 Y P Q t 9 C 6 0 L A v 0 J j Q t 9 C 8 0 L X Q v d C 1 0 L 3 Q v d G L 0 L k g 0 Y L Q u N C / L n v Q k d C U 0 J T Q o S B c b t C R 0 J 8 g M j A y N C 4 w N y w z O H 0 m c X V v d D s s J n F 1 b 3 Q 7 U 2 V j d G l v b j E v 0 J H Q n 1 / Q t 9 C w 0 L P R g N G D 0 L f Q u t C w L 9 C Y 0 L f Q v N C 1 0 L 3 Q t d C 9 0 L 3 R i 9 C 5 I N G C 0 L j Q v y 5 7 0 J H Q l N C U 0 K E g X G 7 Q k d C f I D I w M j Q u M D g s M z l 9 J n F 1 b 3 Q 7 L C Z x d W 9 0 O 1 N l Y 3 R p b 2 4 x L 9 C R 0 J 9 f 0 L f Q s N C z 0 Y D R g 9 C 3 0 L r Q s C / Q m N C 3 0 L z Q t d C 9 0 L X Q v d C 9 0 Y v Q u S D R g t C 4 0 L 8 u e 9 C R 0 J T Q l N C h I F x u 0 J H Q n y A y M D I 0 L j A 5 L D Q w f S Z x d W 9 0 O y w m c X V v d D t T Z W N 0 a W 9 u M S / Q k d C f X 9 C 3 0 L D Q s 9 G A 0 Y P Q t 9 C 6 0 L A v 0 J j Q t 9 C 8 0 L X Q v d C 1 0 L 3 Q v d G L 0 L k g 0 Y L Q u N C / L n v Q k d C U 0 J T Q o S B c b t C R 0 J 8 g M j A y N C 4 x M C w 0 M X 0 m c X V v d D s s J n F 1 b 3 Q 7 U 2 V j d G l v b j E v 0 J H Q n 1 / Q t 9 C w 0 L P R g N G D 0 L f Q u t C w L 9 C Y 0 L f Q v N C 1 0 L 3 Q t d C 9 0 L 3 R i 9 C 5 I N G C 0 L j Q v y 5 7 0 J H Q l N C U 0 K E g X G 7 Q k d C f I D I w M j Q u M T E s N D J 9 J n F 1 b 3 Q 7 L C Z x d W 9 0 O 1 N l Y 3 R p b 2 4 x L 9 C R 0 J 9 f 0 L f Q s N C z 0 Y D R g 9 C 3 0 L r Q s C / Q m N C 3 0 L z Q t d C 9 0 L X Q v d C 9 0 Y v Q u S D R g t C 4 0 L 8 u e 9 C R 0 J T Q l N C h I F x u 0 J H Q n y A y M D I 0 L j E y L D Q z f S Z x d W 9 0 O y w m c X V v d D t T Z W N 0 a W 9 u M S / Q k d C f X 9 C 3 0 L D Q s 9 G A 0 Y P Q t 9 C 6 0 L A v 0 J j Q t 9 C 8 0 L X Q v d C 1 0 L 3 Q v d G L 0 L k g 0 Y L Q u N C / L n v Q k d C U 0 J T Q o S B c b t C R 0 J 8 g M j A y N S 4 w M S w 0 N H 0 m c X V v d D s s J n F 1 b 3 Q 7 U 2 V j d G l v b j E v 0 J H Q n 1 / Q t 9 C w 0 L P R g N G D 0 L f Q u t C w L 9 C Y 0 L f Q v N C 1 0 L 3 Q t d C 9 0 L 3 R i 9 C 5 I N G C 0 L j Q v y 5 7 0 J H Q l N C U 0 K E g X G 7 Q k d C f I D I w M j U u M D I s N D V 9 J n F 1 b 3 Q 7 L C Z x d W 9 0 O 1 N l Y 3 R p b 2 4 x L 9 C R 0 J 9 f 0 L f Q s N C z 0 Y D R g 9 C 3 0 L r Q s C / Q m N C 3 0 L z Q t d C 9 0 L X Q v d C 9 0 Y v Q u S D R g t C 4 0 L 8 u e 9 C R 0 J T Q l N C h I F x u 0 J H Q n y A y M D I 1 L j A z L D Q 2 f S Z x d W 9 0 O y w m c X V v d D t T Z W N 0 a W 9 u M S / Q k d C f X 9 C 3 0 L D Q s 9 G A 0 Y P Q t 9 C 6 0 L A v 0 J j Q t 9 C 8 0 L X Q v d C 1 0 L 3 Q v d G L 0 L k g 0 Y L Q u N C / L n v Q k d C U 0 J T Q o S B c b t C R 0 J 8 g M j A y N S 4 w N C w 0 N 3 0 m c X V v d D s s J n F 1 b 3 Q 7 U 2 V j d G l v b j E v 0 J H Q n 1 / Q t 9 C w 0 L P R g N G D 0 L f Q u t C w L 9 C Y 0 L f Q v N C 1 0 L 3 Q t d C 9 0 L 3 R i 9 C 5 I N G C 0 L j Q v y 5 7 0 J H Q l N C U 0 K E g X G 7 Q k d C f I D I w M j U u M D U s N D h 9 J n F 1 b 3 Q 7 L C Z x d W 9 0 O 1 N l Y 3 R p b 2 4 x L 9 C R 0 J 9 f 0 L f Q s N C z 0 Y D R g 9 C 3 0 L r Q s C / Q m N C 3 0 L z Q t d C 9 0 L X Q v d C 9 0 Y v Q u S D R g t C 4 0 L 8 u e 9 C R 0 J T Q l N C h I F x u 0 J H Q n y A y M D I 1 L j A 2 L D Q 5 f S Z x d W 9 0 O y w m c X V v d D t T Z W N 0 a W 9 u M S / Q k d C f X 9 C 3 0 L D Q s 9 G A 0 Y P Q t 9 C 6 0 L A v 0 J j Q t 9 C 8 0 L X Q v d C 1 0 L 3 Q v d G L 0 L k g 0 Y L Q u N C / L n v Q k d C U 0 J T Q o S B c b t C R 0 J 8 g M j A y N S 4 w N y w 1 M H 0 m c X V v d D s s J n F 1 b 3 Q 7 U 2 V j d G l v b j E v 0 J H Q n 1 / Q t 9 C w 0 L P R g N G D 0 L f Q u t C w L 9 C Y 0 L f Q v N C 1 0 L 3 Q t d C 9 0 L 3 R i 9 C 5 I N G C 0 L j Q v y 5 7 0 J H Q l N C U 0 K E g X G 7 Q k d C f I D I w M j U u M D g s N T F 9 J n F 1 b 3 Q 7 L C Z x d W 9 0 O 1 N l Y 3 R p b 2 4 x L 9 C R 0 J 9 f 0 L f Q s N C z 0 Y D R g 9 C 3 0 L r Q s C / Q m N C 3 0 L z Q t d C 9 0 L X Q v d C 9 0 Y v Q u S D R g t C 4 0 L 8 u e 9 C R 0 J T Q l N C h I F x u 0 J H Q n y A y M D I 1 L j A 5 L D U y f S Z x d W 9 0 O y w m c X V v d D t T Z W N 0 a W 9 u M S / Q k d C f X 9 C 3 0 L D Q s 9 G A 0 Y P Q t 9 C 6 0 L A v 0 J j Q t 9 C 8 0 L X Q v d C 1 0 L 3 Q v d G L 0 L k g 0 Y L Q u N C / L n v Q k d C U 0 J T Q o S B c b t C R 0 J 8 g M j A y N S 4 x M C w 1 M 3 0 m c X V v d D s s J n F 1 b 3 Q 7 U 2 V j d G l v b j E v 0 J H Q n 1 / Q t 9 C w 0 L P R g N G D 0 L f Q u t C w L 9 C Y 0 L f Q v N C 1 0 L 3 Q t d C 9 0 L 3 R i 9 C 5 I N G C 0 L j Q v y 5 7 0 J H Q l N C U 0 K E g X G 7 Q k d C f I D I w M j U u M T E s N T R 9 J n F 1 b 3 Q 7 L C Z x d W 9 0 O 1 N l Y 3 R p b 2 4 x L 9 C R 0 J 9 f 0 L f Q s N C z 0 Y D R g 9 C 3 0 L r Q s C / Q m N C 3 0 L z Q t d C 9 0 L X Q v d C 9 0 Y v Q u S D R g t C 4 0 L 8 u e 9 C R 0 J T Q l N C h I F x u 0 J H Q n y A y M D I 1 L j E y L D U 1 f S Z x d W 9 0 O y w m c X V v d D t T Z W N 0 a W 9 u M S / Q k d C f X 9 C 3 0 L D Q s 9 G A 0 Y P Q t 9 C 6 0 L A v 0 J j Q t 9 C 8 0 L X Q v d C 1 0 L 3 Q v d G L 0 L k g 0 Y L Q u N C / L n v Q m t C X I N C R 0 J 8 g M j A y N C 4 w M S w 1 N n 0 m c X V v d D s s J n F 1 b 3 Q 7 U 2 V j d G l v b j E v 0 J H Q n 1 / Q t 9 C w 0 L P R g N G D 0 L f Q u t C w L 9 C Y 0 L f Q v N C 1 0 L 3 Q t d C 9 0 L 3 R i 9 C 5 I N G C 0 L j Q v y 5 7 0 J r Q l y D Q k d C f I D I w M j Q u M D I s N T d 9 J n F 1 b 3 Q 7 L C Z x d W 9 0 O 1 N l Y 3 R p b 2 4 x L 9 C R 0 J 9 f 0 L f Q s N C z 0 Y D R g 9 C 3 0 L r Q s C / Q m N C 3 0 L z Q t d C 9 0 L X Q v d C 9 0 Y v Q u S D R g t C 4 0 L 8 u e 9 C a 0 J c g 0 J H Q n y A y M D I 0 L j A z L D U 4 f S Z x d W 9 0 O y w m c X V v d D t T Z W N 0 a W 9 u M S / Q k d C f X 9 C 3 0 L D Q s 9 G A 0 Y P Q t 9 C 6 0 L A v 0 J j Q t 9 C 8 0 L X Q v d C 1 0 L 3 Q v d G L 0 L k g 0 Y L Q u N C / L n v Q m t C X I N C R 0 J 8 g M j A y N C 4 w N C w 1 O X 0 m c X V v d D s s J n F 1 b 3 Q 7 U 2 V j d G l v b j E v 0 J H Q n 1 / Q t 9 C w 0 L P R g N G D 0 L f Q u t C w L 9 C Y 0 L f Q v N C 1 0 L 3 Q t d C 9 0 L 3 R i 9 C 5 I N G C 0 L j Q v y 5 7 0 J r Q l y D Q k d C f I D I w M j Q u M D U s N j B 9 J n F 1 b 3 Q 7 L C Z x d W 9 0 O 1 N l Y 3 R p b 2 4 x L 9 C R 0 J 9 f 0 L f Q s N C z 0 Y D R g 9 C 3 0 L r Q s C / Q m N C 3 0 L z Q t d C 9 0 L X Q v d C 9 0 Y v Q u S D R g t C 4 0 L 8 u e 9 C a 0 J c g 0 J H Q n y A y M D I 0 L j A 2 L D Y x f S Z x d W 9 0 O y w m c X V v d D t T Z W N 0 a W 9 u M S / Q k d C f X 9 C 3 0 L D Q s 9 G A 0 Y P Q t 9 C 6 0 L A v 0 J j Q t 9 C 8 0 L X Q v d C 1 0 L 3 Q v d G L 0 L k g 0 Y L Q u N C / L n v Q m t C X I N C R 0 J 8 g M j A y N C 4 w N y w 2 M n 0 m c X V v d D s s J n F 1 b 3 Q 7 U 2 V j d G l v b j E v 0 J H Q n 1 / Q t 9 C w 0 L P R g N G D 0 L f Q u t C w L 9 C Y 0 L f Q v N C 1 0 L 3 Q t d C 9 0 L 3 R i 9 C 5 I N G C 0 L j Q v y 5 7 0 J r Q l y D Q k d C f I D I w M j Q u M D g s N j N 9 J n F 1 b 3 Q 7 L C Z x d W 9 0 O 1 N l Y 3 R p b 2 4 x L 9 C R 0 J 9 f 0 L f Q s N C z 0 Y D R g 9 C 3 0 L r Q s C / Q m N C 3 0 L z Q t d C 9 0 L X Q v d C 9 0 Y v Q u S D R g t C 4 0 L 8 u e 9 C a 0 J c g 0 J H Q n y A y M D I 0 L j A 5 L D Y 0 f S Z x d W 9 0 O y w m c X V v d D t T Z W N 0 a W 9 u M S / Q k d C f X 9 C 3 0 L D Q s 9 G A 0 Y P Q t 9 C 6 0 L A v 0 J j Q t 9 C 8 0 L X Q v d C 1 0 L 3 Q v d G L 0 L k g 0 Y L Q u N C / L n v Q m t C X I N C R 0 J 8 g M j A y N C 4 x M C w 2 N X 0 m c X V v d D s s J n F 1 b 3 Q 7 U 2 V j d G l v b j E v 0 J H Q n 1 / Q t 9 C w 0 L P R g N G D 0 L f Q u t C w L 9 C Y 0 L f Q v N C 1 0 L 3 Q t d C 9 0 L 3 R i 9 C 5 I N G C 0 L j Q v y 5 7 0 J r Q l y D Q k d C f I D I w M j Q u M T E s N j Z 9 J n F 1 b 3 Q 7 L C Z x d W 9 0 O 1 N l Y 3 R p b 2 4 x L 9 C R 0 J 9 f 0 L f Q s N C z 0 Y D R g 9 C 3 0 L r Q s C / Q m N C 3 0 L z Q t d C 9 0 L X Q v d C 9 0 Y v Q u S D R g t C 4 0 L 8 u e 9 C a 0 J c g 0 J H Q n y A y M D I 0 L j E y L D Y 3 f S Z x d W 9 0 O y w m c X V v d D t T Z W N 0 a W 9 u M S / Q k d C f X 9 C 3 0 L D Q s 9 G A 0 Y P Q t 9 C 6 0 L A v 0 J j Q t 9 C 8 0 L X Q v d C 1 0 L 3 Q v d G L 0 L k g 0 Y L Q u N C / L n v Q o 9 C / 0 Y D Q s N C y 0 L v R j 9 C 1 0 L z Q v t G B 0 Y L R j C w 5 N 3 0 m c X V v d D s s J n F 1 b 3 Q 7 U 2 V j d G l v b j E v 0 J H Q n 1 / Q t 9 C w 0 L P R g N G D 0 L f Q u t C w L 9 C Y 0 L f Q v N C 1 0 L 3 Q t d C 9 0 L 3 R i 9 C 5 I N G C 0 L j Q v y 5 7 0 J L Q k 9 C e L D E w M H 0 m c X V v d D t d L C Z x d W 9 0 O 0 N v b H V t b k N v d W 5 0 J n F 1 b 3 Q 7 O j c w L C Z x d W 9 0 O 0 t l e U N v b H V t b k 5 h b W V z J n F 1 b 3 Q 7 O l t d L C Z x d W 9 0 O 0 N v b H V t b k l k Z W 5 0 a X R p Z X M m c X V v d D s 6 W y Z x d W 9 0 O 1 N l Y 3 R p b 2 4 x L 9 C R 0 J 9 f 0 L f Q s N C z 0 Y D R g 9 C 3 0 L r Q s C / Q m N C 3 0 L z Q t d C 9 0 L X Q v d C 9 0 Y v Q u S D R g t C 4 0 L 8 u e 9 C a 0 L 7 Q v N C / 0 L D Q v d C 4 0 Y 8 s M H 0 m c X V v d D s s J n F 1 b 3 Q 7 U 2 V j d G l v b j E v 0 J H Q n 1 / Q t 9 C w 0 L P R g N G D 0 L f Q u t C w L 9 C Y 0 L f Q v N C 1 0 L 3 Q t d C 9 0 L 3 R i 9 C 5 I N G C 0 L j Q v y 5 7 0 K H Q v N C 1 0 Y L Q s C w x f S Z x d W 9 0 O y w m c X V v d D t T Z W N 0 a W 9 u M S / Q k d C f X 9 C 3 0 L D Q s 9 G A 0 Y P Q t 9 C 6 0 L A v 0 J j Q t 9 C 8 0 L X Q v d C 1 0 L 3 Q v d G L 0 L k g 0 Y L Q u N C / L n v Q o d G C 0 L D R g t G M 0 Y 8 g 0 J H Q m i w y f S Z x d W 9 0 O y w m c X V v d D t T Z W N 0 a W 9 u M S / Q k d C f X 9 C 3 0 L D Q s 9 G A 0 Y P Q t 9 C 6 0 L A v 0 J j Q t 9 C 8 0 L X Q v d C 1 0 L 3 Q v d G L 0 L k g 0 Y L Q u N C / L n v Q p t C k 0 J 4 g 0 L / R g N C 1 0 L T Q v 9 G A 0 L j R j 9 G C 0 L j R j y w z f S Z x d W 9 0 O y w m c X V v d D t T Z W N 0 a W 9 u M S / Q k d C f X 9 C 3 0 L D Q s 9 G A 0 Y P Q t 9 C 6 0 L A v 0 J j Q t 9 C 8 0 L X Q v d C 1 0 L 3 Q v d G L 0 L k g 0 Y L Q u N C / L n v Q p t C k 0 J 4 g 0 Y P Q v d C 4 0 L L Q t d G B 0 L D Q u 9 G M 0 L 3 Q v t C 1 L D R 9 J n F 1 b 3 Q 7 L C Z x d W 9 0 O 1 N l Y 3 R p b 2 4 x L 9 C R 0 J 9 f 0 L f Q s N C z 0 Y D R g 9 C 3 0 L r Q s C / Q m N C 3 0 L z Q t d C 9 0 L X Q v d C 9 0 Y v Q u S D R g t C 4 0 L 8 u e 9 C c 0 L X R g d G C 0 L 7 R g N C + 0 L b Q t N C 1 0 L 3 Q u N C 1 L D V 9 J n F 1 b 3 Q 7 L C Z x d W 9 0 O 1 N l Y 3 R p b 2 4 x L 9 C R 0 J 9 f 0 L f Q s N C z 0 Y D R g 9 C 3 0 L r Q s C / Q m N C 3 0 L z Q t d C 9 0 L X Q v d C 9 0 Y v Q u S D R g t C 4 0 L 8 u e 9 C a 0 L 7 Q v d G C 0 Y D Q s N C z 0 L X Q v d G C L D Z 9 J n F 1 b 3 Q 7 L C Z x d W 9 0 O 1 N l Y 3 R p b 2 4 x L 9 C R 0 J 9 f 0 L f Q s N C z 0 Y D R g 9 C 3 0 L r Q s C / Q m N C 3 0 L z Q t d C 9 0 L X Q v d C 9 0 Y v Q u S D R g t C 4 0 L 8 u e 9 C U 0 L 7 Q s 9 C + 0 L L Q v t G A L D d 9 J n F 1 b 3 Q 7 L C Z x d W 9 0 O 1 N l Y 3 R p b 2 4 x L 9 C R 0 J 9 f 0 L f Q s N C z 0 Y D R g 9 C 3 0 L r Q s C / Q m N C 3 0 L z Q t d C 9 0 L X Q v d C 9 0 Y v Q u S D R g t C 4 0 L 8 u e 9 C d 0 L 7 Q v N C 1 0 L 3 Q u t C 7 0 L D R g t G A 0 Y P Q v d C w 0 Y 8 g 0 L P R g N G D 0 L / Q v 9 C w L D h 9 J n F 1 b 3 Q 7 L C Z x d W 9 0 O 1 N l Y 3 R p b 2 4 x L 9 C R 0 J 9 f 0 L f Q s N C z 0 Y D R g 9 C 3 0 L r Q s C / Q m N C 3 0 L z Q t d C 9 0 L X Q v d C 9 0 Y v Q u S D R g t C 4 0 L 8 u e 9 C d 0 L 7 Q v N C 1 0 L 3 Q u t C 7 0 L D R g t G D 0 Y D Q s C w 5 f S Z x d W 9 0 O y w m c X V v d D t T Z W N 0 a W 9 u M S / Q k d C f X 9 C 3 0 L D Q s 9 G A 0 Y P Q t 9 C 6 0 L A v 0 J j Q t 9 C 8 0 L X Q v d C 1 0 L 3 Q v d G L 0 L k g 0 Y L Q u N C / L n v Q k t C 4 0 L Q g 0 Y D Q s N G B 0 Y X Q v t C 0 0 L A s M T B 9 J n F 1 b 3 Q 7 L C Z x d W 9 0 O 1 N l Y 3 R p b 2 4 x L 9 C R 0 J 9 f 0 L f Q s N C z 0 Y D R g 9 C 3 0 L r Q s C / Q m N C 3 0 L z Q t d C 9 0 L X Q v d C 9 0 Y v Q u S D R g t C 4 0 L 8 u e 9 C h 0 L / Q v t G B 0 L 7 Q s S D Q v t G C 0 L P R g N G D 0 L f Q u t C 4 L D E x f S Z x d W 9 0 O y w m c X V v d D t T Z W N 0 a W 9 u M S / Q k d C f X 9 C 3 0 L D Q s 9 G A 0 Y P Q t 9 C 6 0 L A v 0 J j Q t 9 C 8 0 L X Q v d C 1 0 L 3 Q v d G L 0 L k g 0 Y L Q u N C / L n v Q n d C w 0 L / R g N C w 0 L L Q u 9 C 1 0 L 3 Q u N C 1 I N G A 0 L X Q s N C 7 0 L j Q t 9 C w 0 Y b Q u N C 4 L D E y f S Z x d W 9 0 O y w m c X V v d D t T Z W N 0 a W 9 u M S / Q k d C f X 9 C 3 0 L D Q s 9 G A 0 Y P Q t 9 C 6 0 L A v 0 J j Q t 9 C 8 0 L X Q v d C 1 0 L 3 Q v d G L 0 L k g 0 Y L Q u N C / L n v Q m t C + 0 L z Q v N C 1 0 L 3 R g t C w 0 Y D Q u N C 5 L D E z f S Z x d W 9 0 O y w m c X V v d D t T Z W N 0 a W 9 u M S / Q k d C f X 9 C 3 0 L D Q s 9 G A 0 Y P Q t 9 C 6 0 L A v 0 J j Q t 9 C 8 0 L X Q v d C 1 0 L 3 Q v d G L 0 L k g 0 Y L Q u N C / L n v Q k d C f I D I w M j Q u M D E s M T R 9 J n F 1 b 3 Q 7 L C Z x d W 9 0 O 1 N l Y 3 R p b 2 4 x L 9 C R 0 J 9 f 0 L f Q s N C z 0 Y D R g 9 C 3 0 L r Q s C / Q m N C 3 0 L z Q t d C 9 0 L X Q v d C 9 0 Y v Q u S D R g t C 4 0 L 8 u e 9 C R 0 J 8 g M j A y N C 4 w M i w x N X 0 m c X V v d D s s J n F 1 b 3 Q 7 U 2 V j d G l v b j E v 0 J H Q n 1 / Q t 9 C w 0 L P R g N G D 0 L f Q u t C w L 9 C Y 0 L f Q v N C 1 0 L 3 Q t d C 9 0 L 3 R i 9 C 5 I N G C 0 L j Q v y 5 7 0 J H Q n y A y M D I 0 L j A z L D E 2 f S Z x d W 9 0 O y w m c X V v d D t T Z W N 0 a W 9 u M S / Q k d C f X 9 C 3 0 L D Q s 9 G A 0 Y P Q t 9 C 6 0 L A v 0 J j Q t 9 C 8 0 L X Q v d C 1 0 L 3 Q v d G L 0 L k g 0 Y L Q u N C / L n v Q k d C f I D I w M j Q u M D Q s M T d 9 J n F 1 b 3 Q 7 L C Z x d W 9 0 O 1 N l Y 3 R p b 2 4 x L 9 C R 0 J 9 f 0 L f Q s N C z 0 Y D R g 9 C 3 0 L r Q s C / Q m N C 3 0 L z Q t d C 9 0 L X Q v d C 9 0 Y v Q u S D R g t C 4 0 L 8 u e 9 C R 0 J 8 g M j A y N C 4 w N S w x O H 0 m c X V v d D s s J n F 1 b 3 Q 7 U 2 V j d G l v b j E v 0 J H Q n 1 / Q t 9 C w 0 L P R g N G D 0 L f Q u t C w L 9 C Y 0 L f Q v N C 1 0 L 3 Q t d C 9 0 L 3 R i 9 C 5 I N G C 0 L j Q v y 5 7 0 J H Q n y A y M D I 0 L j A 2 L D E 5 f S Z x d W 9 0 O y w m c X V v d D t T Z W N 0 a W 9 u M S / Q k d C f X 9 C 3 0 L D Q s 9 G A 0 Y P Q t 9 C 6 0 L A v 0 J j Q t 9 C 8 0 L X Q v d C 1 0 L 3 Q v d G L 0 L k g 0 Y L Q u N C / L n v Q k d C f I D I w M j Q u M D c s M j B 9 J n F 1 b 3 Q 7 L C Z x d W 9 0 O 1 N l Y 3 R p b 2 4 x L 9 C R 0 J 9 f 0 L f Q s N C z 0 Y D R g 9 C 3 0 L r Q s C / Q m N C 3 0 L z Q t d C 9 0 L X Q v d C 9 0 Y v Q u S D R g t C 4 0 L 8 u e 9 C R 0 J 8 g M j A y N C 4 w O C w y M X 0 m c X V v d D s s J n F 1 b 3 Q 7 U 2 V j d G l v b j E v 0 J H Q n 1 / Q t 9 C w 0 L P R g N G D 0 L f Q u t C w L 9 C Y 0 L f Q v N C 1 0 L 3 Q t d C 9 0 L 3 R i 9 C 5 I N G C 0 L j Q v y 5 7 0 J H Q n y A y M D I 0 L j A 5 L D I y f S Z x d W 9 0 O y w m c X V v d D t T Z W N 0 a W 9 u M S / Q k d C f X 9 C 3 0 L D Q s 9 G A 0 Y P Q t 9 C 6 0 L A v 0 J j Q t 9 C 8 0 L X Q v d C 1 0 L 3 Q v d G L 0 L k g 0 Y L Q u N C / L n v Q k d C f I D I w M j Q u M T A s M j N 9 J n F 1 b 3 Q 7 L C Z x d W 9 0 O 1 N l Y 3 R p b 2 4 x L 9 C R 0 J 9 f 0 L f Q s N C z 0 Y D R g 9 C 3 0 L r Q s C / Q m N C 3 0 L z Q t d C 9 0 L X Q v d C 9 0 Y v Q u S D R g t C 4 0 L 8 u e 9 C R 0 J 8 g M j A y N C 4 x M S w y N H 0 m c X V v d D s s J n F 1 b 3 Q 7 U 2 V j d G l v b j E v 0 J H Q n 1 / Q t 9 C w 0 L P R g N G D 0 L f Q u t C w L 9 C Y 0 L f Q v N C 1 0 L 3 Q t d C 9 0 L 3 R i 9 C 5 I N G C 0 L j Q v y 5 7 0 J H Q n y A y M D I 0 L j E y L D I 1 f S Z x d W 9 0 O y w m c X V v d D t T Z W N 0 a W 9 u M S / Q k d C f X 9 C 3 0 L D Q s 9 G A 0 Y P Q t 9 C 6 0 L A v 0 J j Q t 9 C 8 0 L X Q v d C 1 0 L 3 Q v d G L 0 L k g 0 Y L Q u N C / M S 5 7 0 J H Q n y D Q m N G C 0 L 7 Q s 9 C + I N C z 0 L 7 Q t C w y N n 0 m c X V v d D s s J n F 1 b 3 Q 7 U 2 V j d G l v b j E v 0 J H Q n 1 / Q t 9 C w 0 L P R g N G D 0 L f Q u t C w L 9 C Y 0 L f Q v N C 1 0 L 3 Q t d C 9 0 L 3 R i 9 C 5 I N G C 0 L j Q v y 5 7 0 J r Q v t C 0 I N G B 0 Y L Q s N G C 0 Y z Q u C D Q k d C U 0 K A s M j d 9 J n F 1 b 3 Q 7 L C Z x d W 9 0 O 1 N l Y 3 R p b 2 4 x L 9 C R 0 J 9 f 0 L f Q s N C z 0 Y D R g 9 C 3 0 L r Q s C / Q m N C 3 0 L z Q t d C 9 0 L X Q v d C 9 0 Y v Q u S D R g t C 4 0 L 8 u e 9 C a 0 L 7 Q t C D R g d G C 0 L D R g t G M 0 L g g 0 J H Q l N C U 0 K E s M j h 9 J n F 1 b 3 Q 7 L C Z x d W 9 0 O 1 N l Y 3 R p b 2 4 x L 9 C R 0 J 9 f 0 L f Q s N C z 0 Y D R g 9 C 3 0 L r Q s C / Q m N C 3 0 L z Q t d C 9 0 L X Q v d C 9 0 Y v Q u S D R g t C 4 0 L 8 u e 9 C h 0 Y L Q s N G C 0 Y z R j y D Q k d C U 0 J T Q o S w y O X 0 m c X V v d D s s J n F 1 b 3 Q 7 U 2 V j d G l v b j E v 0 J H Q n 1 / Q t 9 C w 0 L P R g N G D 0 L f Q u t C w L 9 C Y 0 L f Q v N C 1 0 L 3 Q t d C 9 0 L 3 R i 9 C 5 I N G C 0 L j Q v y 5 7 0 J 7 R g t G B 0 Y D Q v t G H 0 L r Q s C w z M H 0 m c X V v d D s s J n F 1 b 3 Q 7 U 2 V j d G l v b j E v 0 J H Q n 1 / Q t 9 C w 0 L P R g N G D 0 L f Q u t C w L 9 C Y 0 L f Q v N C 1 0 L 3 Q t d C 9 0 L 3 R i 9 C 5 I N G C 0 L j Q v y 5 7 0 J 3 Q l N C h L D M x f S Z x d W 9 0 O y w m c X V v d D t T Z W N 0 a W 9 u M S / Q k d C f X 9 C 3 0 L D Q s 9 G A 0 Y P Q t 9 C 6 0 L A v 0 J j Q t 9 C 8 0 L X Q v d C 1 0 L 3 Q v d G L 0 L k g 0 Y L Q u N C / L n v Q k d C U 0 J T Q o S B c b t C R 0 J 8 g M j A y N C 4 w M S w z M n 0 m c X V v d D s s J n F 1 b 3 Q 7 U 2 V j d G l v b j E v 0 J H Q n 1 / Q t 9 C w 0 L P R g N G D 0 L f Q u t C w L 9 C Y 0 L f Q v N C 1 0 L 3 Q t d C 9 0 L 3 R i 9 C 5 I N G C 0 L j Q v y 5 7 0 J H Q l N C U 0 K E g X G 7 Q k d C f I D I w M j Q u M D I s M z N 9 J n F 1 b 3 Q 7 L C Z x d W 9 0 O 1 N l Y 3 R p b 2 4 x L 9 C R 0 J 9 f 0 L f Q s N C z 0 Y D R g 9 C 3 0 L r Q s C / Q m N C 3 0 L z Q t d C 9 0 L X Q v d C 9 0 Y v Q u S D R g t C 4 0 L 8 u e 9 C R 0 J T Q l N C h I F x u 0 J H Q n y A y M D I 0 L j A z L D M 0 f S Z x d W 9 0 O y w m c X V v d D t T Z W N 0 a W 9 u M S / Q k d C f X 9 C 3 0 L D Q s 9 G A 0 Y P Q t 9 C 6 0 L A v 0 J j Q t 9 C 8 0 L X Q v d C 1 0 L 3 Q v d G L 0 L k g 0 Y L Q u N C / L n v Q k d C U 0 J T Q o S B c b t C R 0 J 8 g M j A y N C 4 w N C w z N X 0 m c X V v d D s s J n F 1 b 3 Q 7 U 2 V j d G l v b j E v 0 J H Q n 1 / Q t 9 C w 0 L P R g N G D 0 L f Q u t C w L 9 C Y 0 L f Q v N C 1 0 L 3 Q t d C 9 0 L 3 R i 9 C 5 I N G C 0 L j Q v y 5 7 0 J H Q l N C U 0 K E g X G 7 Q k d C f I D I w M j Q u M D U s M z Z 9 J n F 1 b 3 Q 7 L C Z x d W 9 0 O 1 N l Y 3 R p b 2 4 x L 9 C R 0 J 9 f 0 L f Q s N C z 0 Y D R g 9 C 3 0 L r Q s C / Q m N C 3 0 L z Q t d C 9 0 L X Q v d C 9 0 Y v Q u S D R g t C 4 0 L 8 u e 9 C R 0 J T Q l N C h I F x u 0 J H Q n y A y M D I 0 L j A 2 L D M 3 f S Z x d W 9 0 O y w m c X V v d D t T Z W N 0 a W 9 u M S / Q k d C f X 9 C 3 0 L D Q s 9 G A 0 Y P Q t 9 C 6 0 L A v 0 J j Q t 9 C 8 0 L X Q v d C 1 0 L 3 Q v d G L 0 L k g 0 Y L Q u N C / L n v Q k d C U 0 J T Q o S B c b t C R 0 J 8 g M j A y N C 4 w N y w z O H 0 m c X V v d D s s J n F 1 b 3 Q 7 U 2 V j d G l v b j E v 0 J H Q n 1 / Q t 9 C w 0 L P R g N G D 0 L f Q u t C w L 9 C Y 0 L f Q v N C 1 0 L 3 Q t d C 9 0 L 3 R i 9 C 5 I N G C 0 L j Q v y 5 7 0 J H Q l N C U 0 K E g X G 7 Q k d C f I D I w M j Q u M D g s M z l 9 J n F 1 b 3 Q 7 L C Z x d W 9 0 O 1 N l Y 3 R p b 2 4 x L 9 C R 0 J 9 f 0 L f Q s N C z 0 Y D R g 9 C 3 0 L r Q s C / Q m N C 3 0 L z Q t d C 9 0 L X Q v d C 9 0 Y v Q u S D R g t C 4 0 L 8 u e 9 C R 0 J T Q l N C h I F x u 0 J H Q n y A y M D I 0 L j A 5 L D Q w f S Z x d W 9 0 O y w m c X V v d D t T Z W N 0 a W 9 u M S / Q k d C f X 9 C 3 0 L D Q s 9 G A 0 Y P Q t 9 C 6 0 L A v 0 J j Q t 9 C 8 0 L X Q v d C 1 0 L 3 Q v d G L 0 L k g 0 Y L Q u N C / L n v Q k d C U 0 J T Q o S B c b t C R 0 J 8 g M j A y N C 4 x M C w 0 M X 0 m c X V v d D s s J n F 1 b 3 Q 7 U 2 V j d G l v b j E v 0 J H Q n 1 / Q t 9 C w 0 L P R g N G D 0 L f Q u t C w L 9 C Y 0 L f Q v N C 1 0 L 3 Q t d C 9 0 L 3 R i 9 C 5 I N G C 0 L j Q v y 5 7 0 J H Q l N C U 0 K E g X G 7 Q k d C f I D I w M j Q u M T E s N D J 9 J n F 1 b 3 Q 7 L C Z x d W 9 0 O 1 N l Y 3 R p b 2 4 x L 9 C R 0 J 9 f 0 L f Q s N C z 0 Y D R g 9 C 3 0 L r Q s C / Q m N C 3 0 L z Q t d C 9 0 L X Q v d C 9 0 Y v Q u S D R g t C 4 0 L 8 u e 9 C R 0 J T Q l N C h I F x u 0 J H Q n y A y M D I 0 L j E y L D Q z f S Z x d W 9 0 O y w m c X V v d D t T Z W N 0 a W 9 u M S / Q k d C f X 9 C 3 0 L D Q s 9 G A 0 Y P Q t 9 C 6 0 L A v 0 J j Q t 9 C 8 0 L X Q v d C 1 0 L 3 Q v d G L 0 L k g 0 Y L Q u N C / L n v Q k d C U 0 J T Q o S B c b t C R 0 J 8 g M j A y N S 4 w M S w 0 N H 0 m c X V v d D s s J n F 1 b 3 Q 7 U 2 V j d G l v b j E v 0 J H Q n 1 / Q t 9 C w 0 L P R g N G D 0 L f Q u t C w L 9 C Y 0 L f Q v N C 1 0 L 3 Q t d C 9 0 L 3 R i 9 C 5 I N G C 0 L j Q v y 5 7 0 J H Q l N C U 0 K E g X G 7 Q k d C f I D I w M j U u M D I s N D V 9 J n F 1 b 3 Q 7 L C Z x d W 9 0 O 1 N l Y 3 R p b 2 4 x L 9 C R 0 J 9 f 0 L f Q s N C z 0 Y D R g 9 C 3 0 L r Q s C / Q m N C 3 0 L z Q t d C 9 0 L X Q v d C 9 0 Y v Q u S D R g t C 4 0 L 8 u e 9 C R 0 J T Q l N C h I F x u 0 J H Q n y A y M D I 1 L j A z L D Q 2 f S Z x d W 9 0 O y w m c X V v d D t T Z W N 0 a W 9 u M S / Q k d C f X 9 C 3 0 L D Q s 9 G A 0 Y P Q t 9 C 6 0 L A v 0 J j Q t 9 C 8 0 L X Q v d C 1 0 L 3 Q v d G L 0 L k g 0 Y L Q u N C / L n v Q k d C U 0 J T Q o S B c b t C R 0 J 8 g M j A y N S 4 w N C w 0 N 3 0 m c X V v d D s s J n F 1 b 3 Q 7 U 2 V j d G l v b j E v 0 J H Q n 1 / Q t 9 C w 0 L P R g N G D 0 L f Q u t C w L 9 C Y 0 L f Q v N C 1 0 L 3 Q t d C 9 0 L 3 R i 9 C 5 I N G C 0 L j Q v y 5 7 0 J H Q l N C U 0 K E g X G 7 Q k d C f I D I w M j U u M D U s N D h 9 J n F 1 b 3 Q 7 L C Z x d W 9 0 O 1 N l Y 3 R p b 2 4 x L 9 C R 0 J 9 f 0 L f Q s N C z 0 Y D R g 9 C 3 0 L r Q s C / Q m N C 3 0 L z Q t d C 9 0 L X Q v d C 9 0 Y v Q u S D R g t C 4 0 L 8 u e 9 C R 0 J T Q l N C h I F x u 0 J H Q n y A y M D I 1 L j A 2 L D Q 5 f S Z x d W 9 0 O y w m c X V v d D t T Z W N 0 a W 9 u M S / Q k d C f X 9 C 3 0 L D Q s 9 G A 0 Y P Q t 9 C 6 0 L A v 0 J j Q t 9 C 8 0 L X Q v d C 1 0 L 3 Q v d G L 0 L k g 0 Y L Q u N C / L n v Q k d C U 0 J T Q o S B c b t C R 0 J 8 g M j A y N S 4 w N y w 1 M H 0 m c X V v d D s s J n F 1 b 3 Q 7 U 2 V j d G l v b j E v 0 J H Q n 1 / Q t 9 C w 0 L P R g N G D 0 L f Q u t C w L 9 C Y 0 L f Q v N C 1 0 L 3 Q t d C 9 0 L 3 R i 9 C 5 I N G C 0 L j Q v y 5 7 0 J H Q l N C U 0 K E g X G 7 Q k d C f I D I w M j U u M D g s N T F 9 J n F 1 b 3 Q 7 L C Z x d W 9 0 O 1 N l Y 3 R p b 2 4 x L 9 C R 0 J 9 f 0 L f Q s N C z 0 Y D R g 9 C 3 0 L r Q s C / Q m N C 3 0 L z Q t d C 9 0 L X Q v d C 9 0 Y v Q u S D R g t C 4 0 L 8 u e 9 C R 0 J T Q l N C h I F x u 0 J H Q n y A y M D I 1 L j A 5 L D U y f S Z x d W 9 0 O y w m c X V v d D t T Z W N 0 a W 9 u M S / Q k d C f X 9 C 3 0 L D Q s 9 G A 0 Y P Q t 9 C 6 0 L A v 0 J j Q t 9 C 8 0 L X Q v d C 1 0 L 3 Q v d G L 0 L k g 0 Y L Q u N C / L n v Q k d C U 0 J T Q o S B c b t C R 0 J 8 g M j A y N S 4 x M C w 1 M 3 0 m c X V v d D s s J n F 1 b 3 Q 7 U 2 V j d G l v b j E v 0 J H Q n 1 / Q t 9 C w 0 L P R g N G D 0 L f Q u t C w L 9 C Y 0 L f Q v N C 1 0 L 3 Q t d C 9 0 L 3 R i 9 C 5 I N G C 0 L j Q v y 5 7 0 J H Q l N C U 0 K E g X G 7 Q k d C f I D I w M j U u M T E s N T R 9 J n F 1 b 3 Q 7 L C Z x d W 9 0 O 1 N l Y 3 R p b 2 4 x L 9 C R 0 J 9 f 0 L f Q s N C z 0 Y D R g 9 C 3 0 L r Q s C / Q m N C 3 0 L z Q t d C 9 0 L X Q v d C 9 0 Y v Q u S D R g t C 4 0 L 8 u e 9 C R 0 J T Q l N C h I F x u 0 J H Q n y A y M D I 1 L j E y L D U 1 f S Z x d W 9 0 O y w m c X V v d D t T Z W N 0 a W 9 u M S / Q k d C f X 9 C 3 0 L D Q s 9 G A 0 Y P Q t 9 C 6 0 L A v 0 J j Q t 9 C 8 0 L X Q v d C 1 0 L 3 Q v d G L 0 L k g 0 Y L Q u N C / L n v Q m t C X I N C R 0 J 8 g M j A y N C 4 w M S w 1 N n 0 m c X V v d D s s J n F 1 b 3 Q 7 U 2 V j d G l v b j E v 0 J H Q n 1 / Q t 9 C w 0 L P R g N G D 0 L f Q u t C w L 9 C Y 0 L f Q v N C 1 0 L 3 Q t d C 9 0 L 3 R i 9 C 5 I N G C 0 L j Q v y 5 7 0 J r Q l y D Q k d C f I D I w M j Q u M D I s N T d 9 J n F 1 b 3 Q 7 L C Z x d W 9 0 O 1 N l Y 3 R p b 2 4 x L 9 C R 0 J 9 f 0 L f Q s N C z 0 Y D R g 9 C 3 0 L r Q s C / Q m N C 3 0 L z Q t d C 9 0 L X Q v d C 9 0 Y v Q u S D R g t C 4 0 L 8 u e 9 C a 0 J c g 0 J H Q n y A y M D I 0 L j A z L D U 4 f S Z x d W 9 0 O y w m c X V v d D t T Z W N 0 a W 9 u M S / Q k d C f X 9 C 3 0 L D Q s 9 G A 0 Y P Q t 9 C 6 0 L A v 0 J j Q t 9 C 8 0 L X Q v d C 1 0 L 3 Q v d G L 0 L k g 0 Y L Q u N C / L n v Q m t C X I N C R 0 J 8 g M j A y N C 4 w N C w 1 O X 0 m c X V v d D s s J n F 1 b 3 Q 7 U 2 V j d G l v b j E v 0 J H Q n 1 / Q t 9 C w 0 L P R g N G D 0 L f Q u t C w L 9 C Y 0 L f Q v N C 1 0 L 3 Q t d C 9 0 L 3 R i 9 C 5 I N G C 0 L j Q v y 5 7 0 J r Q l y D Q k d C f I D I w M j Q u M D U s N j B 9 J n F 1 b 3 Q 7 L C Z x d W 9 0 O 1 N l Y 3 R p b 2 4 x L 9 C R 0 J 9 f 0 L f Q s N C z 0 Y D R g 9 C 3 0 L r Q s C / Q m N C 3 0 L z Q t d C 9 0 L X Q v d C 9 0 Y v Q u S D R g t C 4 0 L 8 u e 9 C a 0 J c g 0 J H Q n y A y M D I 0 L j A 2 L D Y x f S Z x d W 9 0 O y w m c X V v d D t T Z W N 0 a W 9 u M S / Q k d C f X 9 C 3 0 L D Q s 9 G A 0 Y P Q t 9 C 6 0 L A v 0 J j Q t 9 C 8 0 L X Q v d C 1 0 L 3 Q v d G L 0 L k g 0 Y L Q u N C / L n v Q m t C X I N C R 0 J 8 g M j A y N C 4 w N y w 2 M n 0 m c X V v d D s s J n F 1 b 3 Q 7 U 2 V j d G l v b j E v 0 J H Q n 1 / Q t 9 C w 0 L P R g N G D 0 L f Q u t C w L 9 C Y 0 L f Q v N C 1 0 L 3 Q t d C 9 0 L 3 R i 9 C 5 I N G C 0 L j Q v y 5 7 0 J r Q l y D Q k d C f I D I w M j Q u M D g s N j N 9 J n F 1 b 3 Q 7 L C Z x d W 9 0 O 1 N l Y 3 R p b 2 4 x L 9 C R 0 J 9 f 0 L f Q s N C z 0 Y D R g 9 C 3 0 L r Q s C / Q m N C 3 0 L z Q t d C 9 0 L X Q v d C 9 0 Y v Q u S D R g t C 4 0 L 8 u e 9 C a 0 J c g 0 J H Q n y A y M D I 0 L j A 5 L D Y 0 f S Z x d W 9 0 O y w m c X V v d D t T Z W N 0 a W 9 u M S / Q k d C f X 9 C 3 0 L D Q s 9 G A 0 Y P Q t 9 C 6 0 L A v 0 J j Q t 9 C 8 0 L X Q v d C 1 0 L 3 Q v d G L 0 L k g 0 Y L Q u N C / L n v Q m t C X I N C R 0 J 8 g M j A y N C 4 x M C w 2 N X 0 m c X V v d D s s J n F 1 b 3 Q 7 U 2 V j d G l v b j E v 0 J H Q n 1 / Q t 9 C w 0 L P R g N G D 0 L f Q u t C w L 9 C Y 0 L f Q v N C 1 0 L 3 Q t d C 9 0 L 3 R i 9 C 5 I N G C 0 L j Q v y 5 7 0 J r Q l y D Q k d C f I D I w M j Q u M T E s N j Z 9 J n F 1 b 3 Q 7 L C Z x d W 9 0 O 1 N l Y 3 R p b 2 4 x L 9 C R 0 J 9 f 0 L f Q s N C z 0 Y D R g 9 C 3 0 L r Q s C / Q m N C 3 0 L z Q t d C 9 0 L X Q v d C 9 0 Y v Q u S D R g t C 4 0 L 8 u e 9 C a 0 J c g 0 J H Q n y A y M D I 0 L j E y L D Y 3 f S Z x d W 9 0 O y w m c X V v d D t T Z W N 0 a W 9 u M S / Q k d C f X 9 C 3 0 L D Q s 9 G A 0 Y P Q t 9 C 6 0 L A v 0 J j Q t 9 C 8 0 L X Q v d C 1 0 L 3 Q v d G L 0 L k g 0 Y L Q u N C / L n v Q o 9 C / 0 Y D Q s N C y 0 L v R j 9 C 1 0 L z Q v t G B 0 Y L R j C w 5 N 3 0 m c X V v d D s s J n F 1 b 3 Q 7 U 2 V j d G l v b j E v 0 J H Q n 1 / Q t 9 C w 0 L P R g N G D 0 L f Q u t C w L 9 C Y 0 L f Q v N C 1 0 L 3 Q t d C 9 0 L 3 R i 9 C 5 I N G C 0 L j Q v y 5 7 0 J L Q k 9 C e L D E w M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9 C a 0 L 7 Q v N C / 0 L D Q v d C 4 0 Y 8 m c X V v d D s s J n F 1 b 3 Q 7 0 K H Q v N C 1 0 Y L Q s C Z x d W 9 0 O y w m c X V v d D v Q o d G C 0 L D R g t G M 0 Y 8 g 0 J H Q m i Z x d W 9 0 O y w m c X V v d D v Q p t C k 0 J 4 g 0 L / R g N C 1 0 L T Q v 9 G A 0 L j R j 9 G C 0 L j R j y Z x d W 9 0 O y w m c X V v d D v Q p t C k 0 J 4 g 0 Y P Q v d C 4 0 L L Q t d G B 0 L D Q u 9 G M 0 L 3 Q v t C 1 J n F 1 b 3 Q 7 L C Z x d W 9 0 O 9 C c 0 L X R g d G C 0 L 7 R g N C + 0 L b Q t N C 1 0 L 3 Q u N C 1 J n F 1 b 3 Q 7 L C Z x d W 9 0 O 9 C a 0 L 7 Q v d G C 0 Y D Q s N C z 0 L X Q v d G C J n F 1 b 3 Q 7 L C Z x d W 9 0 O 9 C U 0 L 7 Q s 9 C + 0 L L Q v t G A J n F 1 b 3 Q 7 L C Z x d W 9 0 O 9 C d 0 L 7 Q v N C 1 0 L 3 Q u t C 7 0 L D R g t G A 0 Y P Q v d C w 0 Y 8 g 0 L P R g N G D 0 L / Q v 9 C w J n F 1 b 3 Q 7 L C Z x d W 9 0 O 9 C d 0 L 7 Q v N C 1 0 L 3 Q u t C 7 0 L D R g t G D 0 Y D Q s C Z x d W 9 0 O y w m c X V v d D v Q k t C 4 0 L Q g 0 Y D Q s N G B 0 Y X Q v t C 0 0 L A m c X V v d D s s J n F 1 b 3 Q 7 0 K H Q v 9 C + 0 Y H Q v t C x I N C + 0 Y L Q s 9 G A 0 Y P Q t 9 C 6 0 L g m c X V v d D s s J n F 1 b 3 Q 7 0 J 3 Q s N C / 0 Y D Q s N C y 0 L v Q t d C 9 0 L j Q t S D R g N C 1 0 L D Q u 9 C 4 0 L f Q s N G G 0 L j Q u C Z x d W 9 0 O y w m c X V v d D v Q m t C + 0 L z Q v N C 1 0 L 3 R g t C w 0 Y D Q u N C 5 J n F 1 b 3 Q 7 L C Z x d W 9 0 O 9 C R 0 J 8 g M j A y N C 4 w M S Z x d W 9 0 O y w m c X V v d D v Q k d C f I D I w M j Q u M D I m c X V v d D s s J n F 1 b 3 Q 7 0 J H Q n y A y M D I 0 L j A z J n F 1 b 3 Q 7 L C Z x d W 9 0 O 9 C R 0 J 8 g M j A y N C 4 w N C Z x d W 9 0 O y w m c X V v d D v Q k d C f I D I w M j Q u M D U m c X V v d D s s J n F 1 b 3 Q 7 0 J H Q n y A y M D I 0 L j A 2 J n F 1 b 3 Q 7 L C Z x d W 9 0 O 9 C R 0 J 8 g M j A y N C 4 w N y Z x d W 9 0 O y w m c X V v d D v Q k d C f I D I w M j Q u M D g m c X V v d D s s J n F 1 b 3 Q 7 0 J H Q n y A y M D I 0 L j A 5 J n F 1 b 3 Q 7 L C Z x d W 9 0 O 9 C R 0 J 8 g M j A y N C 4 x M C Z x d W 9 0 O y w m c X V v d D v Q k d C f I D I w M j Q u M T E m c X V v d D s s J n F 1 b 3 Q 7 0 J H Q n y A y M D I 0 L j E y J n F 1 b 3 Q 7 L C Z x d W 9 0 O 9 C R 0 J 8 g 0 J j R g t C + 0 L P Q v i D Q s 9 C + 0 L Q m c X V v d D s s J n F 1 b 3 Q 7 0 J r Q v t C 0 I N G B 0 Y L Q s N G C 0 Y z Q u C D Q k d C U 0 K A m c X V v d D s s J n F 1 b 3 Q 7 0 J r Q v t C 0 I N G B 0 Y L Q s N G C 0 Y z Q u C D Q k d C U 0 J T Q o S Z x d W 9 0 O y w m c X V v d D v Q o d G C 0 L D R g t G M 0 Y 8 g 0 J H Q l N C U 0 K E m c X V v d D s s J n F 1 b 3 Q 7 0 J 7 R g t G B 0 Y D Q v t G H 0 L r Q s C Z x d W 9 0 O y w m c X V v d D v Q n d C U 0 K E m c X V v d D s s J n F 1 b 3 Q 7 0 J H Q l N C U 0 K E g X G 7 Q k d C f I D I w M j Q u M D E m c X V v d D s s J n F 1 b 3 Q 7 0 J H Q l N C U 0 K E g X G 7 Q k d C f I D I w M j Q u M D I m c X V v d D s s J n F 1 b 3 Q 7 0 J H Q l N C U 0 K E g X G 7 Q k d C f I D I w M j Q u M D M m c X V v d D s s J n F 1 b 3 Q 7 0 J H Q l N C U 0 K E g X G 7 Q k d C f I D I w M j Q u M D Q m c X V v d D s s J n F 1 b 3 Q 7 0 J H Q l N C U 0 K E g X G 7 Q k d C f I D I w M j Q u M D U m c X V v d D s s J n F 1 b 3 Q 7 0 J H Q l N C U 0 K E g X G 7 Q k d C f I D I w M j Q u M D Y m c X V v d D s s J n F 1 b 3 Q 7 0 J H Q l N C U 0 K E g X G 7 Q k d C f I D I w M j Q u M D c m c X V v d D s s J n F 1 b 3 Q 7 0 J H Q l N C U 0 K E g X G 7 Q k d C f I D I w M j Q u M D g m c X V v d D s s J n F 1 b 3 Q 7 0 J H Q l N C U 0 K E g X G 7 Q k d C f I D I w M j Q u M D k m c X V v d D s s J n F 1 b 3 Q 7 0 J H Q l N C U 0 K E g X G 7 Q k d C f I D I w M j Q u M T A m c X V v d D s s J n F 1 b 3 Q 7 0 J H Q l N C U 0 K E g X G 7 Q k d C f I D I w M j Q u M T E m c X V v d D s s J n F 1 b 3 Q 7 0 J H Q l N C U 0 K E g X G 7 Q k d C f I D I w M j Q u M T I m c X V v d D s s J n F 1 b 3 Q 7 0 J H Q l N C U 0 K E g X G 7 Q k d C f I D I w M j U u M D E m c X V v d D s s J n F 1 b 3 Q 7 0 J H Q l N C U 0 K E g X G 7 Q k d C f I D I w M j U u M D I m c X V v d D s s J n F 1 b 3 Q 7 0 J H Q l N C U 0 K E g X G 7 Q k d C f I D I w M j U u M D M m c X V v d D s s J n F 1 b 3 Q 7 0 J H Q l N C U 0 K E g X G 7 Q k d C f I D I w M j U u M D Q m c X V v d D s s J n F 1 b 3 Q 7 0 J H Q l N C U 0 K E g X G 7 Q k d C f I D I w M j U u M D U m c X V v d D s s J n F 1 b 3 Q 7 0 J H Q l N C U 0 K E g X G 7 Q k d C f I D I w M j U u M D Y m c X V v d D s s J n F 1 b 3 Q 7 0 J H Q l N C U 0 K E g X G 7 Q k d C f I D I w M j U u M D c m c X V v d D s s J n F 1 b 3 Q 7 0 J H Q l N C U 0 K E g X G 7 Q k d C f I D I w M j U u M D g m c X V v d D s s J n F 1 b 3 Q 7 0 J H Q l N C U 0 K E g X G 7 Q k d C f I D I w M j U u M D k m c X V v d D s s J n F 1 b 3 Q 7 0 J H Q l N C U 0 K E g X G 7 Q k d C f I D I w M j U u M T A m c X V v d D s s J n F 1 b 3 Q 7 0 J H Q l N C U 0 K E g X G 7 Q k d C f I D I w M j U u M T E m c X V v d D s s J n F 1 b 3 Q 7 0 J H Q l N C U 0 K E g X G 7 Q k d C f I D I w M j U u M T I m c X V v d D s s J n F 1 b 3 Q 7 0 J r Q l y D Q k d C f I D I w M j Q u M D E m c X V v d D s s J n F 1 b 3 Q 7 0 J r Q l y D Q k d C f I D I w M j Q u M D I m c X V v d D s s J n F 1 b 3 Q 7 0 J r Q l y D Q k d C f I D I w M j Q u M D M m c X V v d D s s J n F 1 b 3 Q 7 0 J r Q l y D Q k d C f I D I w M j Q u M D Q m c X V v d D s s J n F 1 b 3 Q 7 0 J r Q l y D Q k d C f I D I w M j Q u M D U m c X V v d D s s J n F 1 b 3 Q 7 0 J r Q l y D Q k d C f I D I w M j Q u M D Y m c X V v d D s s J n F 1 b 3 Q 7 0 J r Q l y D Q k d C f I D I w M j Q u M D c m c X V v d D s s J n F 1 b 3 Q 7 0 J r Q l y D Q k d C f I D I w M j Q u M D g m c X V v d D s s J n F 1 b 3 Q 7 0 J r Q l y D Q k d C f I D I w M j Q u M D k m c X V v d D s s J n F 1 b 3 Q 7 0 J r Q l y D Q k d C f I D I w M j Q u M T A m c X V v d D s s J n F 1 b 3 Q 7 0 J r Q l y D Q k d C f I D I w M j Q u M T E m c X V v d D s s J n F 1 b 3 Q 7 0 J r Q l y D Q k d C f I D I w M j Q u M T I m c X V v d D s s J n F 1 b 3 Q 7 0 K P Q v 9 G A 0 L D Q s t C 7 0 Y / Q t d C 8 0 L 7 R g d G C 0 Y w m c X V v d D s s J n F 1 b 3 Q 7 0 J L Q k 9 C e J n F 1 b 3 Q 7 X S I g L z 4 8 R W 5 0 c n k g V H l w Z T 0 i R m l s b E N v b H V t b l R 5 c G V z I i B W Y W x 1 Z T 0 i c 0 J n W U d C Z 1 l H Q m d Z R 0 J n W U d C Z 1 l G Q l F V R k J R V U Z C U V V G Q l F V R k J n W U d B d 1 V G Q l F V R k J R V U Z C U V V G Q l F V R k J R V U Z B d 0 1 E Q X d N R E F 3 T U Z C U V V G Q m d Z R 0 J n W U d C Z 1 l H Q m c 9 P S I g L z 4 8 R W 5 0 c n k g V H l w Z T 0 i R m l s b E x h c 3 R V c G R h d G V k I i B W Y W x 1 Z T 0 i Z D I w M j M t M T I t M D d U M D Y 6 N D A 6 N T U u O T g 2 M T g 5 N F o i I C 8 + P E V u d H J 5 I F R 5 c G U 9 I k Z p b G x F c n J v c k N v d W 5 0 I i B W Y W x 1 Z T 0 i b D Q w I i A v P j x F b n R y e S B U e X B l P S J G a W x s R X J y b 3 J D b 2 R l I i B W Y W x 1 Z T 0 i c 1 V u a 2 5 v d 2 4 i I C 8 + P E V u d H J 5 I F R 5 c G U 9 I k Z p b G x D b 3 V u d C I g V m F s d W U 9 I m w 2 N y I g L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h M W Q 4 M 2 Z k M y 0 5 Z W Y 5 L T Q w Z T Y t O T Q 1 Z i 0 5 Z W Z l Z W I 2 N G J i M j U i I C 8 + P E V u d H J 5 I F R 5 c G U 9 I k 5 h d m l n Y X R p b 2 5 T d G V w T m F t Z S I g V m F s d W U 9 I n P Q n d C w 0 L L Q u N C z 0 L D R h t C 4 0 Y 8 i I C 8 + P C 9 T d G F i b G V F b n R y a W V z P j w v S X R l b T 4 8 S X R l b T 4 8 S X R l b U x v Y 2 F 0 a W 9 u P j x J d G V t V H l w Z T 5 G b 3 J t d W x h P C 9 J d G V t V H l w Z T 4 8 S X R l b V B h d G g + U 2 V j d G l v b j E v J U Q w J T k x J U Q w J T l G X y V E M C V C N y V E M C V C M C V E M C V C M y V E M S U 4 M C V E M S U 4 M y V E M C V C N y V E M C V C Q S V E M C V C M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E l R D A l O U Z f J U Q w J U I 3 J U Q w J U I w J U Q w J U I z J U Q x J T g w J U Q x J T g z J U Q w J U I 3 J U Q w J U J B J U Q w J U I w L z F f J U Q w J U E x J U Q w J U I y J U Q w J U J F J U Q w J U I 0 X y V E M C U 5 R i V E M C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E l R D A l O U Z f J U Q w J U I 3 J U Q w J U I w J U Q w J U I z J U Q x J T g w J U Q x J T g z J U Q w J U I 3 J U Q w J U J B J U Q w J U I w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S V E M C U 5 R l 8 l R D A l Q j c l R D A l Q j A l R D A l Q j M l R D E l O D A l R D E l O D M l R D A l Q j c l R D A l Q k E l R D A l Q j A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x J U Q w J T l G X y V E M C V C N y V E M C V C M C V E M C V C M y V E M S U 4 M C V E M S U 4 M y V E M C V C N y V E M C V C Q S V E M C V C M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E l R D A l O U Z f J U Q w J U I 3 J U Q w J U I w J U Q w J U I z J U Q x J T g w J U Q x J T g z J U Q w J U I 3 J U Q w J U J B J U Q w J U I w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S V E M C U 5 R l 8 l R D A l Q j c l R D A l Q j A l R D A l Q j M l R D E l O D A l R D E l O D M l R D A l Q j c l R D A l Q k E l R D A l Q j A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b V r p T 8 v T h Q K s e h 5 B y S M z f A A A A A A I A A A A A A A N m A A D A A A A A E A A A A B k r 6 u F Q S Z y W 5 H 5 h Z 7 S v V D o A A A A A B I A A A K A A A A A Q A A A A 5 l l N D k w 8 o R q c X 3 k z Q 7 i P 1 l A A A A B 3 z c a L W A 6 C m n C q R 4 d i I s W P q / 9 9 A 4 h 8 g 5 M f 7 Q b L 0 B t n f T l a / j k H a Y 5 X p x d w f 7 C J 8 U r Y a 3 R c 1 U M c Z e C K T O o V T M o h 0 D K K i a q D W x / G c 3 Z f 9 / U S 2 x Q A A A C d a N H a H S r t j j h z 6 O Z n y V E r N 3 2 K 5 Q = = < / D a t a M a s h u p > 
</file>

<file path=customXml/itemProps1.xml><?xml version="1.0" encoding="utf-8"?>
<ds:datastoreItem xmlns:ds="http://schemas.openxmlformats.org/officeDocument/2006/customXml" ds:itemID="{82810850-6D60-41B3-9E27-8047B65F5B7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32</vt:i4>
      </vt:variant>
    </vt:vector>
  </HeadingPairs>
  <TitlesOfParts>
    <vt:vector size="54" baseType="lpstr">
      <vt:lpstr>БП 2023</vt:lpstr>
      <vt:lpstr>БП 2024</vt:lpstr>
      <vt:lpstr>БП</vt:lpstr>
      <vt:lpstr>ПР-1</vt:lpstr>
      <vt:lpstr>NA-CF</vt:lpstr>
      <vt:lpstr>Пояснения</vt:lpstr>
      <vt:lpstr>Откл_БДР прогноз ГОД ГК_КБ</vt:lpstr>
      <vt:lpstr>Откл_БДР прогноз ГОД ЗК</vt:lpstr>
      <vt:lpstr>Откл_БДР факт ГК_КБ</vt:lpstr>
      <vt:lpstr>Откл_БДР факт ЗК</vt:lpstr>
      <vt:lpstr>ПП-26 ТКРС Унт </vt:lpstr>
      <vt:lpstr>ПП-26 ТКРС ЗМБ</vt:lpstr>
      <vt:lpstr>ПП-26 ТКРС </vt:lpstr>
      <vt:lpstr>ГРП</vt:lpstr>
      <vt:lpstr>ГНКТ</vt:lpstr>
      <vt:lpstr>ПП ЖГС, СКВ, ОПЗ</vt:lpstr>
      <vt:lpstr>РИР</vt:lpstr>
      <vt:lpstr>Зависимые списки</vt:lpstr>
      <vt:lpstr>Справочники</vt:lpstr>
      <vt:lpstr>Управляемость</vt:lpstr>
      <vt:lpstr>vendor</vt:lpstr>
      <vt:lpstr>contract</vt:lpstr>
      <vt:lpstr>Без_номенклатуры</vt:lpstr>
      <vt:lpstr>Внереализация</vt:lpstr>
      <vt:lpstr>Внереализация2</vt:lpstr>
      <vt:lpstr>ВП</vt:lpstr>
      <vt:lpstr>ВП2</vt:lpstr>
      <vt:lpstr>Горюче_смазочные_материалы</vt:lpstr>
      <vt:lpstr>Деэмульгаторы</vt:lpstr>
      <vt:lpstr>Запасные_части_для_собственного_использования</vt:lpstr>
      <vt:lpstr>Ингибиторы</vt:lpstr>
      <vt:lpstr>Компания</vt:lpstr>
      <vt:lpstr>КР</vt:lpstr>
      <vt:lpstr>КР2</vt:lpstr>
      <vt:lpstr>КР3</vt:lpstr>
      <vt:lpstr>НДС</vt:lpstr>
      <vt:lpstr>БП!Область_печати</vt:lpstr>
      <vt:lpstr>ГНКТ!Область_печати</vt:lpstr>
      <vt:lpstr>ГРП!Область_печати</vt:lpstr>
      <vt:lpstr>'ПП ЖГС, СКВ, ОПЗ'!Область_печати</vt:lpstr>
      <vt:lpstr>'ПП-26 ТКРС '!Область_печати</vt:lpstr>
      <vt:lpstr>'ПП-26 ТКРС ЗМБ'!Область_печати</vt:lpstr>
      <vt:lpstr>'ПП-26 ТКРС Унт '!Область_печати</vt:lpstr>
      <vt:lpstr>РИР!Область_печати</vt:lpstr>
      <vt:lpstr>ОП</vt:lpstr>
      <vt:lpstr>ОП2</vt:lpstr>
      <vt:lpstr>Потери_углеводородного_сырья</vt:lpstr>
      <vt:lpstr>Прочие_вспомогательные_материалы</vt:lpstr>
      <vt:lpstr>Реагенты_для_собственного_использования</vt:lpstr>
      <vt:lpstr>Спецодежда_и_СИЗ</vt:lpstr>
      <vt:lpstr>Топливо</vt:lpstr>
      <vt:lpstr>Топливо_для_выработки_электроэнергии</vt:lpstr>
      <vt:lpstr>УР</vt:lpstr>
      <vt:lpstr>УР2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Нургалеева Надежда Сергеевна</dc:creator>
  <cp:lastModifiedBy>Плиска Сергей Михайлович</cp:lastModifiedBy>
  <cp:lastPrinted>2024-11-19T07:43:49Z</cp:lastPrinted>
  <dcterms:created xsi:type="dcterms:W3CDTF">2006-09-16T00:00:00Z</dcterms:created>
  <dcterms:modified xsi:type="dcterms:W3CDTF">2025-12-10T08:29:18Z</dcterms:modified>
</cp:coreProperties>
</file>